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41d44d60ec68f63/Documents/Valuation Models (PE - MnA)/CPFM/"/>
    </mc:Choice>
  </mc:AlternateContent>
  <xr:revisionPtr revIDLastSave="0" documentId="14_{186A9748-389D-4BDE-B30F-0E7936620F81}" xr6:coauthVersionLast="47" xr6:coauthVersionMax="47" xr10:uidLastSave="{00000000-0000-0000-0000-000000000000}"/>
  <bookViews>
    <workbookView xWindow="-110" yWindow="-110" windowWidth="19420" windowHeight="10300" tabRatio="945" xr2:uid="{00000000-000D-0000-FFFF-FFFF00000000}"/>
  </bookViews>
  <sheets>
    <sheet name="Dashboard" sheetId="316" r:id="rId1"/>
    <sheet name="InpC" sheetId="48" r:id="rId2"/>
    <sheet name="InpS" sheetId="304" r:id="rId3"/>
    <sheet name="InpS -m" sheetId="309" r:id="rId4"/>
    <sheet name="ConTime" sheetId="305" r:id="rId5"/>
    <sheet name="ConCost" sheetId="306" r:id="rId6"/>
    <sheet name="ConFin" sheetId="307" r:id="rId7"/>
    <sheet name="S&amp;U" sheetId="310" r:id="rId8"/>
    <sheet name="Time" sheetId="273" r:id="rId9"/>
    <sheet name="Esc" sheetId="289" r:id="rId10"/>
    <sheet name="Ops" sheetId="278" r:id="rId11"/>
    <sheet name="Acct" sheetId="285" r:id="rId12"/>
    <sheet name="Debt" sheetId="280" r:id="rId13"/>
    <sheet name="Solve" sheetId="311" r:id="rId14"/>
    <sheet name="DSRA" sheetId="314" r:id="rId15"/>
    <sheet name="Equity" sheetId="286" r:id="rId16"/>
    <sheet name="Tax" sheetId="282" r:id="rId17"/>
    <sheet name="Metrics" sheetId="288" r:id="rId18"/>
    <sheet name="FS Sem" sheetId="265" r:id="rId19"/>
    <sheet name="FS Ann" sheetId="277" r:id="rId20"/>
    <sheet name="Output" sheetId="269" r:id="rId21"/>
    <sheet name="Check" sheetId="264" r:id="rId22"/>
    <sheet name="P Yield" sheetId="315" r:id="rId23"/>
    <sheet name="Tmp" sheetId="275" r:id="rId24"/>
  </sheets>
  <externalReferences>
    <externalReference r:id="rId25"/>
    <externalReference r:id="rId26"/>
  </externalReferences>
  <definedNames>
    <definedName name="BaseCaseIndicator">InpC!$J$7:$AC$7</definedName>
    <definedName name="ChangeLogLatestValueColumn">#REF!</definedName>
    <definedName name="ChangeLogStartRow">#REF!</definedName>
    <definedName name="ChangeLogTimelineStart">#REF!</definedName>
    <definedName name="ChangeLogTitleRow">#REF!</definedName>
    <definedName name="CHK_TOL">InpC!$F$214</definedName>
    <definedName name="Corkscrew_NoBal">Tmp!$E$8:$E$11</definedName>
    <definedName name="Corkscrew_withBal">Tmp!$E$14:$E$20</definedName>
    <definedName name="InputRowTemplate">InpC!$E$232:$AC$232</definedName>
    <definedName name="InputStored">InpC!$J$3:$AC$3</definedName>
    <definedName name="MasterSolveCheck">Solve!$F$65</definedName>
    <definedName name="SMU">InpC!$F$219</definedName>
    <definedName name="SolveCopy">Solve!$J$23:$GJ$35</definedName>
    <definedName name="SolvePaste">Solve!$J$40:$GJ$52</definedName>
    <definedName name="structure_mode">Dashboard!$N$1</definedName>
    <definedName name="TrackActive">Output!$H$5</definedName>
    <definedName name="TrackLiveResults">Output!$H$6:$H$101</definedName>
    <definedName name="TrackStoredResults">Output!$M$5:$AE$5</definedName>
    <definedName name="TRK_TOL">InpC!$F$213</definedName>
  </definedNames>
  <calcPr calcId="191029" calcOnSave="0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1" i="311" l="1"/>
  <c r="F26" i="278"/>
  <c r="I4" i="48"/>
  <c r="M40" i="48"/>
  <c r="N40" i="48"/>
  <c r="F40" i="48"/>
  <c r="F20" i="278"/>
  <c r="F41" i="48"/>
  <c r="F21" i="278"/>
  <c r="J12" i="278"/>
  <c r="J22" i="278"/>
  <c r="J18" i="278"/>
  <c r="J23" i="278"/>
  <c r="J24" i="278"/>
  <c r="J29" i="278"/>
  <c r="J31" i="278"/>
  <c r="J33" i="278"/>
  <c r="F17" i="307"/>
  <c r="F10" i="307"/>
  <c r="F12" i="307"/>
  <c r="F13" i="48"/>
  <c r="F17" i="305"/>
  <c r="J19" i="305"/>
  <c r="J22" i="305"/>
  <c r="J23" i="305"/>
  <c r="J92" i="305"/>
  <c r="J91" i="305"/>
  <c r="J93" i="305"/>
  <c r="J14" i="307"/>
  <c r="J15" i="307"/>
  <c r="J20" i="307"/>
  <c r="J21" i="307"/>
  <c r="J41" i="307"/>
  <c r="K19" i="305"/>
  <c r="K22" i="305"/>
  <c r="K23" i="305"/>
  <c r="K92" i="305"/>
  <c r="K91" i="305"/>
  <c r="K93" i="305"/>
  <c r="K14" i="307"/>
  <c r="K15" i="307"/>
  <c r="K20" i="307"/>
  <c r="K21" i="307"/>
  <c r="K41" i="307"/>
  <c r="L19" i="305"/>
  <c r="L22" i="305"/>
  <c r="L23" i="305"/>
  <c r="L92" i="305"/>
  <c r="L91" i="305"/>
  <c r="L93" i="305"/>
  <c r="L14" i="307"/>
  <c r="L15" i="307"/>
  <c r="L20" i="307"/>
  <c r="L21" i="307"/>
  <c r="L41" i="307"/>
  <c r="M19" i="305"/>
  <c r="M22" i="305"/>
  <c r="M23" i="305"/>
  <c r="M92" i="305"/>
  <c r="M91" i="305"/>
  <c r="M93" i="305"/>
  <c r="M14" i="307"/>
  <c r="M15" i="307"/>
  <c r="M20" i="307"/>
  <c r="M21" i="307"/>
  <c r="M41" i="307"/>
  <c r="N19" i="305"/>
  <c r="N22" i="305"/>
  <c r="N23" i="305"/>
  <c r="N92" i="305"/>
  <c r="N91" i="305"/>
  <c r="N93" i="305"/>
  <c r="N14" i="307"/>
  <c r="N15" i="307"/>
  <c r="N20" i="307"/>
  <c r="N21" i="307"/>
  <c r="N41" i="307"/>
  <c r="O19" i="305"/>
  <c r="O22" i="305"/>
  <c r="O23" i="305"/>
  <c r="O92" i="305"/>
  <c r="O91" i="305"/>
  <c r="O93" i="305"/>
  <c r="O14" i="307"/>
  <c r="O15" i="307"/>
  <c r="O20" i="307"/>
  <c r="O21" i="307"/>
  <c r="O41" i="307"/>
  <c r="P19" i="305"/>
  <c r="P22" i="305"/>
  <c r="P23" i="305"/>
  <c r="P92" i="305"/>
  <c r="P91" i="305"/>
  <c r="P93" i="305"/>
  <c r="P14" i="307"/>
  <c r="P15" i="307"/>
  <c r="P20" i="307"/>
  <c r="P21" i="307"/>
  <c r="P41" i="307"/>
  <c r="Q19" i="305"/>
  <c r="Q22" i="305"/>
  <c r="Q23" i="305"/>
  <c r="Q92" i="305"/>
  <c r="Q91" i="305"/>
  <c r="Q93" i="305"/>
  <c r="Q14" i="307"/>
  <c r="Q15" i="307"/>
  <c r="Q20" i="307"/>
  <c r="Q21" i="307"/>
  <c r="Q41" i="307"/>
  <c r="R19" i="305"/>
  <c r="R22" i="305"/>
  <c r="R23" i="305"/>
  <c r="R92" i="305"/>
  <c r="R91" i="305"/>
  <c r="R93" i="305"/>
  <c r="R14" i="307"/>
  <c r="R15" i="307"/>
  <c r="R20" i="307"/>
  <c r="R21" i="307"/>
  <c r="R41" i="307"/>
  <c r="S19" i="305"/>
  <c r="S22" i="305"/>
  <c r="S23" i="305"/>
  <c r="S92" i="305"/>
  <c r="S91" i="305"/>
  <c r="S93" i="305"/>
  <c r="S14" i="307"/>
  <c r="S15" i="307"/>
  <c r="S20" i="307"/>
  <c r="S21" i="307"/>
  <c r="S41" i="307"/>
  <c r="T19" i="305"/>
  <c r="T22" i="305"/>
  <c r="T23" i="305"/>
  <c r="T92" i="305"/>
  <c r="T91" i="305"/>
  <c r="T93" i="305"/>
  <c r="T14" i="307"/>
  <c r="T15" i="307"/>
  <c r="T20" i="307"/>
  <c r="T21" i="307"/>
  <c r="T41" i="307"/>
  <c r="U19" i="305"/>
  <c r="U22" i="305"/>
  <c r="U23" i="305"/>
  <c r="U92" i="305"/>
  <c r="U91" i="305"/>
  <c r="U93" i="305"/>
  <c r="U14" i="307"/>
  <c r="U15" i="307"/>
  <c r="U20" i="307"/>
  <c r="U21" i="307"/>
  <c r="U41" i="307"/>
  <c r="V19" i="305"/>
  <c r="V22" i="305"/>
  <c r="V23" i="305"/>
  <c r="V92" i="305"/>
  <c r="V91" i="305"/>
  <c r="V93" i="305"/>
  <c r="V14" i="307"/>
  <c r="V15" i="307"/>
  <c r="V20" i="307"/>
  <c r="V21" i="307"/>
  <c r="V41" i="307"/>
  <c r="W19" i="305"/>
  <c r="W22" i="305"/>
  <c r="W23" i="305"/>
  <c r="W92" i="305"/>
  <c r="W91" i="305"/>
  <c r="W93" i="305"/>
  <c r="W14" i="307"/>
  <c r="W15" i="307"/>
  <c r="W20" i="307"/>
  <c r="W21" i="307"/>
  <c r="W41" i="307"/>
  <c r="X19" i="305"/>
  <c r="X22" i="305"/>
  <c r="X23" i="305"/>
  <c r="X92" i="305"/>
  <c r="X91" i="305"/>
  <c r="X93" i="305"/>
  <c r="X14" i="307"/>
  <c r="X15" i="307"/>
  <c r="X20" i="307"/>
  <c r="X21" i="307"/>
  <c r="X41" i="307"/>
  <c r="Y19" i="305"/>
  <c r="Y22" i="305"/>
  <c r="Y23" i="305"/>
  <c r="Y92" i="305"/>
  <c r="Y91" i="305"/>
  <c r="Y93" i="305"/>
  <c r="Y14" i="307"/>
  <c r="Y15" i="307"/>
  <c r="Y20" i="307"/>
  <c r="Y21" i="307"/>
  <c r="Y41" i="307"/>
  <c r="Z19" i="305"/>
  <c r="Z22" i="305"/>
  <c r="Z23" i="305"/>
  <c r="Z92" i="305"/>
  <c r="Z91" i="305"/>
  <c r="Z93" i="305"/>
  <c r="Z14" i="307"/>
  <c r="Z15" i="307"/>
  <c r="Z20" i="307"/>
  <c r="Z21" i="307"/>
  <c r="Z41" i="307"/>
  <c r="AA19" i="305"/>
  <c r="AA22" i="305"/>
  <c r="AA23" i="305"/>
  <c r="AA92" i="305"/>
  <c r="AA91" i="305"/>
  <c r="AA93" i="305"/>
  <c r="AA14" i="307"/>
  <c r="AA15" i="307"/>
  <c r="AA20" i="307"/>
  <c r="AA21" i="307"/>
  <c r="AA41" i="307"/>
  <c r="AB19" i="305"/>
  <c r="AB22" i="305"/>
  <c r="AB23" i="305"/>
  <c r="AB92" i="305"/>
  <c r="AB91" i="305"/>
  <c r="AB93" i="305"/>
  <c r="AB14" i="307"/>
  <c r="AB15" i="307"/>
  <c r="AB20" i="307"/>
  <c r="AB21" i="307"/>
  <c r="AB41" i="307"/>
  <c r="AC19" i="305"/>
  <c r="AC22" i="305"/>
  <c r="AC23" i="305"/>
  <c r="AC92" i="305"/>
  <c r="AC91" i="305"/>
  <c r="AC93" i="305"/>
  <c r="AC14" i="307"/>
  <c r="AC15" i="307"/>
  <c r="AC20" i="307"/>
  <c r="AC21" i="307"/>
  <c r="AC41" i="307"/>
  <c r="AD19" i="305"/>
  <c r="AD22" i="305"/>
  <c r="AD23" i="305"/>
  <c r="AD92" i="305"/>
  <c r="AD91" i="305"/>
  <c r="AD93" i="305"/>
  <c r="AD14" i="307"/>
  <c r="AD15" i="307"/>
  <c r="AD20" i="307"/>
  <c r="AD21" i="307"/>
  <c r="AD41" i="307"/>
  <c r="AE19" i="305"/>
  <c r="AE22" i="305"/>
  <c r="AE23" i="305"/>
  <c r="AE92" i="305"/>
  <c r="AE91" i="305"/>
  <c r="AE93" i="305"/>
  <c r="AE14" i="307"/>
  <c r="AE15" i="307"/>
  <c r="AE20" i="307"/>
  <c r="AE21" i="307"/>
  <c r="AE41" i="307"/>
  <c r="AF19" i="305"/>
  <c r="AF22" i="305"/>
  <c r="AF23" i="305"/>
  <c r="AF92" i="305"/>
  <c r="AF91" i="305"/>
  <c r="AF93" i="305"/>
  <c r="AF14" i="307"/>
  <c r="AF15" i="307"/>
  <c r="AF20" i="307"/>
  <c r="AF21" i="307"/>
  <c r="AF41" i="307"/>
  <c r="AG19" i="305"/>
  <c r="AG22" i="305"/>
  <c r="AG23" i="305"/>
  <c r="AG92" i="305"/>
  <c r="AG91" i="305"/>
  <c r="AG93" i="305"/>
  <c r="AG14" i="307"/>
  <c r="AG15" i="307"/>
  <c r="AG20" i="307"/>
  <c r="AG21" i="307"/>
  <c r="AG41" i="307"/>
  <c r="AH19" i="305"/>
  <c r="AH22" i="305"/>
  <c r="AH23" i="305"/>
  <c r="AH92" i="305"/>
  <c r="AH91" i="305"/>
  <c r="AH93" i="305"/>
  <c r="AH14" i="307"/>
  <c r="AH15" i="307"/>
  <c r="AH20" i="307"/>
  <c r="AH21" i="307"/>
  <c r="AH41" i="307"/>
  <c r="AI19" i="305"/>
  <c r="AI22" i="305"/>
  <c r="AI23" i="305"/>
  <c r="AI92" i="305"/>
  <c r="AI91" i="305"/>
  <c r="AI93" i="305"/>
  <c r="AI14" i="307"/>
  <c r="AI15" i="307"/>
  <c r="AI20" i="307"/>
  <c r="AI21" i="307"/>
  <c r="AI41" i="307"/>
  <c r="AJ19" i="305"/>
  <c r="AJ22" i="305"/>
  <c r="AJ23" i="305"/>
  <c r="AJ92" i="305"/>
  <c r="AJ91" i="305"/>
  <c r="AJ93" i="305"/>
  <c r="AJ14" i="307"/>
  <c r="AJ15" i="307"/>
  <c r="AJ20" i="307"/>
  <c r="AJ21" i="307"/>
  <c r="AJ41" i="307"/>
  <c r="AK19" i="305"/>
  <c r="AK22" i="305"/>
  <c r="AK23" i="305"/>
  <c r="AK92" i="305"/>
  <c r="AK91" i="305"/>
  <c r="AK93" i="305"/>
  <c r="AK14" i="307"/>
  <c r="AK15" i="307"/>
  <c r="AK20" i="307"/>
  <c r="AK21" i="307"/>
  <c r="AK41" i="307"/>
  <c r="AL19" i="305"/>
  <c r="AL22" i="305"/>
  <c r="AL23" i="305"/>
  <c r="AL92" i="305"/>
  <c r="AL91" i="305"/>
  <c r="AL93" i="305"/>
  <c r="AL14" i="307"/>
  <c r="AL15" i="307"/>
  <c r="AL20" i="307"/>
  <c r="AL21" i="307"/>
  <c r="AL41" i="307"/>
  <c r="AM19" i="305"/>
  <c r="AM22" i="305"/>
  <c r="AM23" i="305"/>
  <c r="AM92" i="305"/>
  <c r="AM91" i="305"/>
  <c r="AM93" i="305"/>
  <c r="AM14" i="307"/>
  <c r="AM15" i="307"/>
  <c r="AM20" i="307"/>
  <c r="AM21" i="307"/>
  <c r="AM41" i="307"/>
  <c r="AN19" i="305"/>
  <c r="AN22" i="305"/>
  <c r="AN23" i="305"/>
  <c r="AN92" i="305"/>
  <c r="AN91" i="305"/>
  <c r="AN93" i="305"/>
  <c r="AN14" i="307"/>
  <c r="AN15" i="307"/>
  <c r="AN20" i="307"/>
  <c r="AN21" i="307"/>
  <c r="AN41" i="307"/>
  <c r="AO19" i="305"/>
  <c r="AO22" i="305"/>
  <c r="AO23" i="305"/>
  <c r="AO92" i="305"/>
  <c r="AO91" i="305"/>
  <c r="AO93" i="305"/>
  <c r="AO14" i="307"/>
  <c r="AO15" i="307"/>
  <c r="AO20" i="307"/>
  <c r="AO21" i="307"/>
  <c r="AO41" i="307"/>
  <c r="AP19" i="305"/>
  <c r="AP22" i="305"/>
  <c r="AP23" i="305"/>
  <c r="AP92" i="305"/>
  <c r="AP91" i="305"/>
  <c r="AP93" i="305"/>
  <c r="AP14" i="307"/>
  <c r="AP15" i="307"/>
  <c r="AP20" i="307"/>
  <c r="AP21" i="307"/>
  <c r="AP41" i="307"/>
  <c r="AQ19" i="305"/>
  <c r="AQ22" i="305"/>
  <c r="AQ23" i="305"/>
  <c r="AQ92" i="305"/>
  <c r="AQ91" i="305"/>
  <c r="AQ93" i="305"/>
  <c r="AQ14" i="307"/>
  <c r="AQ15" i="307"/>
  <c r="AQ20" i="307"/>
  <c r="AQ21" i="307"/>
  <c r="AQ41" i="307"/>
  <c r="AR19" i="305"/>
  <c r="AR22" i="305"/>
  <c r="AR23" i="305"/>
  <c r="AR92" i="305"/>
  <c r="AR91" i="305"/>
  <c r="AR93" i="305"/>
  <c r="AR14" i="307"/>
  <c r="AR15" i="307"/>
  <c r="AR20" i="307"/>
  <c r="AR21" i="307"/>
  <c r="AR41" i="307"/>
  <c r="AS19" i="305"/>
  <c r="AS22" i="305"/>
  <c r="AS23" i="305"/>
  <c r="AS92" i="305"/>
  <c r="AS91" i="305"/>
  <c r="AS93" i="305"/>
  <c r="AS14" i="307"/>
  <c r="AS15" i="307"/>
  <c r="AS20" i="307"/>
  <c r="AS21" i="307"/>
  <c r="AS41" i="307"/>
  <c r="AT19" i="305"/>
  <c r="AT22" i="305"/>
  <c r="AT23" i="305"/>
  <c r="AT92" i="305"/>
  <c r="AT91" i="305"/>
  <c r="AT93" i="305"/>
  <c r="AT14" i="307"/>
  <c r="AT15" i="307"/>
  <c r="AT20" i="307"/>
  <c r="AT21" i="307"/>
  <c r="AT41" i="307"/>
  <c r="AU19" i="305"/>
  <c r="AU22" i="305"/>
  <c r="AU23" i="305"/>
  <c r="AU92" i="305"/>
  <c r="AU91" i="305"/>
  <c r="AU93" i="305"/>
  <c r="AU14" i="307"/>
  <c r="AU15" i="307"/>
  <c r="AU20" i="307"/>
  <c r="AU21" i="307"/>
  <c r="AU41" i="307"/>
  <c r="AV19" i="305"/>
  <c r="AV22" i="305"/>
  <c r="AV23" i="305"/>
  <c r="AV92" i="305"/>
  <c r="AV91" i="305"/>
  <c r="AV93" i="305"/>
  <c r="AV14" i="307"/>
  <c r="AV15" i="307"/>
  <c r="AV20" i="307"/>
  <c r="AV21" i="307"/>
  <c r="AV41" i="307"/>
  <c r="AW19" i="305"/>
  <c r="AW22" i="305"/>
  <c r="AW23" i="305"/>
  <c r="AW92" i="305"/>
  <c r="AW91" i="305"/>
  <c r="AW93" i="305"/>
  <c r="AW14" i="307"/>
  <c r="AW15" i="307"/>
  <c r="AW20" i="307"/>
  <c r="AW21" i="307"/>
  <c r="AW41" i="307"/>
  <c r="AX19" i="305"/>
  <c r="AX22" i="305"/>
  <c r="AX23" i="305"/>
  <c r="AX92" i="305"/>
  <c r="AX91" i="305"/>
  <c r="AX93" i="305"/>
  <c r="AX14" i="307"/>
  <c r="AX15" i="307"/>
  <c r="AX20" i="307"/>
  <c r="AX21" i="307"/>
  <c r="AX41" i="307"/>
  <c r="AY19" i="305"/>
  <c r="AY22" i="305"/>
  <c r="AY23" i="305"/>
  <c r="AY92" i="305"/>
  <c r="AY91" i="305"/>
  <c r="AY93" i="305"/>
  <c r="AY14" i="307"/>
  <c r="AY15" i="307"/>
  <c r="AY20" i="307"/>
  <c r="AY21" i="307"/>
  <c r="AY41" i="307"/>
  <c r="AZ19" i="305"/>
  <c r="AZ22" i="305"/>
  <c r="AZ23" i="305"/>
  <c r="AZ92" i="305"/>
  <c r="AZ91" i="305"/>
  <c r="AZ93" i="305"/>
  <c r="AZ14" i="307"/>
  <c r="AZ15" i="307"/>
  <c r="AZ20" i="307"/>
  <c r="AZ21" i="307"/>
  <c r="AZ41" i="307"/>
  <c r="BA19" i="305"/>
  <c r="BA22" i="305"/>
  <c r="BA23" i="305"/>
  <c r="BA92" i="305"/>
  <c r="BA91" i="305"/>
  <c r="BA93" i="305"/>
  <c r="BA14" i="307"/>
  <c r="BA15" i="307"/>
  <c r="BA20" i="307"/>
  <c r="BA21" i="307"/>
  <c r="BA41" i="307"/>
  <c r="BB19" i="305"/>
  <c r="BB22" i="305"/>
  <c r="BB23" i="305"/>
  <c r="BB92" i="305"/>
  <c r="BB91" i="305"/>
  <c r="BB93" i="305"/>
  <c r="BB14" i="307"/>
  <c r="BB15" i="307"/>
  <c r="BB20" i="307"/>
  <c r="BB21" i="307"/>
  <c r="BB41" i="307"/>
  <c r="BC19" i="305"/>
  <c r="BC22" i="305"/>
  <c r="BC23" i="305"/>
  <c r="BC92" i="305"/>
  <c r="BC91" i="305"/>
  <c r="BC93" i="305"/>
  <c r="BC14" i="307"/>
  <c r="BC15" i="307"/>
  <c r="BC20" i="307"/>
  <c r="BC21" i="307"/>
  <c r="BC41" i="307"/>
  <c r="BD19" i="305"/>
  <c r="BD22" i="305"/>
  <c r="BD23" i="305"/>
  <c r="BD92" i="305"/>
  <c r="BD91" i="305"/>
  <c r="BD93" i="305"/>
  <c r="BD14" i="307"/>
  <c r="BD15" i="307"/>
  <c r="BD20" i="307"/>
  <c r="BD21" i="307"/>
  <c r="BD41" i="307"/>
  <c r="BE19" i="305"/>
  <c r="BE22" i="305"/>
  <c r="BE23" i="305"/>
  <c r="BE92" i="305"/>
  <c r="BE91" i="305"/>
  <c r="BE93" i="305"/>
  <c r="BE14" i="307"/>
  <c r="BE15" i="307"/>
  <c r="BE20" i="307"/>
  <c r="BE21" i="307"/>
  <c r="BE41" i="307"/>
  <c r="J56" i="305"/>
  <c r="J40" i="307"/>
  <c r="F16" i="48"/>
  <c r="F53" i="305"/>
  <c r="K56" i="305"/>
  <c r="K40" i="307"/>
  <c r="L56" i="305"/>
  <c r="L40" i="307"/>
  <c r="M56" i="305"/>
  <c r="M40" i="307"/>
  <c r="N56" i="305"/>
  <c r="N40" i="307"/>
  <c r="O56" i="305"/>
  <c r="O40" i="307"/>
  <c r="P56" i="305"/>
  <c r="P40" i="307"/>
  <c r="Q56" i="305"/>
  <c r="Q40" i="307"/>
  <c r="R56" i="305"/>
  <c r="R40" i="307"/>
  <c r="S56" i="305"/>
  <c r="S40" i="307"/>
  <c r="T56" i="305"/>
  <c r="T40" i="307"/>
  <c r="U56" i="305"/>
  <c r="U40" i="307"/>
  <c r="V56" i="305"/>
  <c r="V40" i="307"/>
  <c r="W56" i="305"/>
  <c r="W40" i="307"/>
  <c r="X56" i="305"/>
  <c r="X40" i="307"/>
  <c r="Y56" i="305"/>
  <c r="Y40" i="307"/>
  <c r="Z56" i="305"/>
  <c r="Z40" i="307"/>
  <c r="AA56" i="305"/>
  <c r="AA40" i="307"/>
  <c r="AB56" i="305"/>
  <c r="AB40" i="307"/>
  <c r="AC56" i="305"/>
  <c r="AC40" i="307"/>
  <c r="AD56" i="305"/>
  <c r="AD40" i="307"/>
  <c r="AE56" i="305"/>
  <c r="AE40" i="307"/>
  <c r="AF56" i="305"/>
  <c r="AF40" i="307"/>
  <c r="AG56" i="305"/>
  <c r="AG40" i="307"/>
  <c r="AH56" i="305"/>
  <c r="AH40" i="307"/>
  <c r="AI56" i="305"/>
  <c r="AI40" i="307"/>
  <c r="AJ56" i="305"/>
  <c r="AJ40" i="307"/>
  <c r="AK56" i="305"/>
  <c r="AK40" i="307"/>
  <c r="AL56" i="305"/>
  <c r="AL40" i="307"/>
  <c r="AM56" i="305"/>
  <c r="AM40" i="307"/>
  <c r="AN56" i="305"/>
  <c r="AN40" i="307"/>
  <c r="AO56" i="305"/>
  <c r="AO40" i="307"/>
  <c r="AP56" i="305"/>
  <c r="AP40" i="307"/>
  <c r="AQ56" i="305"/>
  <c r="AQ40" i="307"/>
  <c r="AR56" i="305"/>
  <c r="AR40" i="307"/>
  <c r="AS56" i="305"/>
  <c r="AS40" i="307"/>
  <c r="AT56" i="305"/>
  <c r="AT40" i="307"/>
  <c r="AU56" i="305"/>
  <c r="AU40" i="307"/>
  <c r="AV56" i="305"/>
  <c r="AV40" i="307"/>
  <c r="AW56" i="305"/>
  <c r="AW40" i="307"/>
  <c r="AX56" i="305"/>
  <c r="AX40" i="307"/>
  <c r="AY56" i="305"/>
  <c r="AY40" i="307"/>
  <c r="AZ56" i="305"/>
  <c r="AZ40" i="307"/>
  <c r="BA56" i="305"/>
  <c r="BA40" i="307"/>
  <c r="BB56" i="305"/>
  <c r="BB40" i="307"/>
  <c r="BC56" i="305"/>
  <c r="BC40" i="307"/>
  <c r="BD56" i="305"/>
  <c r="BD40" i="307"/>
  <c r="BE56" i="305"/>
  <c r="BE40" i="307"/>
  <c r="J42" i="307"/>
  <c r="J34" i="278"/>
  <c r="J35" i="278"/>
  <c r="J66" i="278"/>
  <c r="J55" i="278"/>
  <c r="J51" i="278"/>
  <c r="F179" i="48"/>
  <c r="F49" i="278"/>
  <c r="F17" i="273"/>
  <c r="J20" i="273"/>
  <c r="J24" i="273"/>
  <c r="F23" i="273"/>
  <c r="J25" i="273"/>
  <c r="J171" i="273"/>
  <c r="J170" i="273"/>
  <c r="J172" i="273"/>
  <c r="J50" i="278"/>
  <c r="J52" i="278"/>
  <c r="J56" i="278"/>
  <c r="J26" i="307"/>
  <c r="F181" i="48"/>
  <c r="F25" i="307"/>
  <c r="J28" i="307"/>
  <c r="J46" i="307"/>
  <c r="K26" i="307"/>
  <c r="K28" i="307"/>
  <c r="K46" i="307"/>
  <c r="L26" i="307"/>
  <c r="L28" i="307"/>
  <c r="L46" i="307"/>
  <c r="M26" i="307"/>
  <c r="M28" i="307"/>
  <c r="M46" i="307"/>
  <c r="N26" i="307"/>
  <c r="N28" i="307"/>
  <c r="N46" i="307"/>
  <c r="O26" i="307"/>
  <c r="O28" i="307"/>
  <c r="O46" i="307"/>
  <c r="P26" i="307"/>
  <c r="P28" i="307"/>
  <c r="P46" i="307"/>
  <c r="Q26" i="307"/>
  <c r="Q28" i="307"/>
  <c r="Q46" i="307"/>
  <c r="R26" i="307"/>
  <c r="R28" i="307"/>
  <c r="R46" i="307"/>
  <c r="S26" i="307"/>
  <c r="S28" i="307"/>
  <c r="S46" i="307"/>
  <c r="T26" i="307"/>
  <c r="T28" i="307"/>
  <c r="T46" i="307"/>
  <c r="U26" i="307"/>
  <c r="U28" i="307"/>
  <c r="U46" i="307"/>
  <c r="V26" i="307"/>
  <c r="V28" i="307"/>
  <c r="V46" i="307"/>
  <c r="W26" i="307"/>
  <c r="W28" i="307"/>
  <c r="W46" i="307"/>
  <c r="X26" i="307"/>
  <c r="X28" i="307"/>
  <c r="X46" i="307"/>
  <c r="Y26" i="307"/>
  <c r="Y28" i="307"/>
  <c r="Y46" i="307"/>
  <c r="Z26" i="307"/>
  <c r="Z28" i="307"/>
  <c r="Z46" i="307"/>
  <c r="AA26" i="307"/>
  <c r="AA28" i="307"/>
  <c r="AA46" i="307"/>
  <c r="AB26" i="307"/>
  <c r="AB28" i="307"/>
  <c r="AB46" i="307"/>
  <c r="AC26" i="307"/>
  <c r="AC28" i="307"/>
  <c r="AC46" i="307"/>
  <c r="AD26" i="307"/>
  <c r="AD28" i="307"/>
  <c r="AD46" i="307"/>
  <c r="AE26" i="307"/>
  <c r="AE28" i="307"/>
  <c r="AE46" i="307"/>
  <c r="AF26" i="307"/>
  <c r="AF28" i="307"/>
  <c r="AF46" i="307"/>
  <c r="AG26" i="307"/>
  <c r="AG28" i="307"/>
  <c r="AG46" i="307"/>
  <c r="AH26" i="307"/>
  <c r="AH28" i="307"/>
  <c r="AH46" i="307"/>
  <c r="AI26" i="307"/>
  <c r="AI28" i="307"/>
  <c r="AI46" i="307"/>
  <c r="AJ26" i="307"/>
  <c r="AJ28" i="307"/>
  <c r="AJ46" i="307"/>
  <c r="AK26" i="307"/>
  <c r="AK28" i="307"/>
  <c r="AK46" i="307"/>
  <c r="AL26" i="307"/>
  <c r="AL28" i="307"/>
  <c r="AL46" i="307"/>
  <c r="AM26" i="307"/>
  <c r="AM28" i="307"/>
  <c r="AM46" i="307"/>
  <c r="AN26" i="307"/>
  <c r="AN28" i="307"/>
  <c r="AN46" i="307"/>
  <c r="AO26" i="307"/>
  <c r="AO28" i="307"/>
  <c r="AO46" i="307"/>
  <c r="AP26" i="307"/>
  <c r="AP28" i="307"/>
  <c r="AP46" i="307"/>
  <c r="AQ26" i="307"/>
  <c r="AQ28" i="307"/>
  <c r="AQ46" i="307"/>
  <c r="AR26" i="307"/>
  <c r="AR28" i="307"/>
  <c r="AR46" i="307"/>
  <c r="AS26" i="307"/>
  <c r="AS28" i="307"/>
  <c r="AS46" i="307"/>
  <c r="AT26" i="307"/>
  <c r="AT28" i="307"/>
  <c r="AT46" i="307"/>
  <c r="AU26" i="307"/>
  <c r="AU28" i="307"/>
  <c r="AU46" i="307"/>
  <c r="AV26" i="307"/>
  <c r="AV28" i="307"/>
  <c r="AV46" i="307"/>
  <c r="AW26" i="307"/>
  <c r="AW28" i="307"/>
  <c r="AW46" i="307"/>
  <c r="AX26" i="307"/>
  <c r="AX28" i="307"/>
  <c r="AX46" i="307"/>
  <c r="AY26" i="307"/>
  <c r="AY28" i="307"/>
  <c r="AY46" i="307"/>
  <c r="AZ26" i="307"/>
  <c r="AZ28" i="307"/>
  <c r="AZ46" i="307"/>
  <c r="BA26" i="307"/>
  <c r="BA28" i="307"/>
  <c r="BA46" i="307"/>
  <c r="BB26" i="307"/>
  <c r="BB28" i="307"/>
  <c r="BB46" i="307"/>
  <c r="BC26" i="307"/>
  <c r="BC28" i="307"/>
  <c r="BC46" i="307"/>
  <c r="BD26" i="307"/>
  <c r="BD28" i="307"/>
  <c r="BD46" i="307"/>
  <c r="BE26" i="307"/>
  <c r="BE28" i="307"/>
  <c r="BE46" i="307"/>
  <c r="J45" i="307"/>
  <c r="K45" i="307"/>
  <c r="L45" i="307"/>
  <c r="M45" i="307"/>
  <c r="N45" i="307"/>
  <c r="O45" i="307"/>
  <c r="P45" i="307"/>
  <c r="Q45" i="307"/>
  <c r="R45" i="307"/>
  <c r="S45" i="307"/>
  <c r="T45" i="307"/>
  <c r="U45" i="307"/>
  <c r="V45" i="307"/>
  <c r="W45" i="307"/>
  <c r="X45" i="307"/>
  <c r="Y45" i="307"/>
  <c r="Z45" i="307"/>
  <c r="AA45" i="307"/>
  <c r="AB45" i="307"/>
  <c r="AC45" i="307"/>
  <c r="AD45" i="307"/>
  <c r="AE45" i="307"/>
  <c r="AF45" i="307"/>
  <c r="AG45" i="307"/>
  <c r="AH45" i="307"/>
  <c r="AI45" i="307"/>
  <c r="AJ45" i="307"/>
  <c r="AK45" i="307"/>
  <c r="AL45" i="307"/>
  <c r="AM45" i="307"/>
  <c r="AN45" i="307"/>
  <c r="AO45" i="307"/>
  <c r="AP45" i="307"/>
  <c r="AQ45" i="307"/>
  <c r="AR45" i="307"/>
  <c r="AS45" i="307"/>
  <c r="AT45" i="307"/>
  <c r="AU45" i="307"/>
  <c r="AV45" i="307"/>
  <c r="AW45" i="307"/>
  <c r="AX45" i="307"/>
  <c r="AY45" i="307"/>
  <c r="AZ45" i="307"/>
  <c r="BA45" i="307"/>
  <c r="BB45" i="307"/>
  <c r="BC45" i="307"/>
  <c r="BD45" i="307"/>
  <c r="BE45" i="307"/>
  <c r="J47" i="307"/>
  <c r="J57" i="278"/>
  <c r="J59" i="278"/>
  <c r="J61" i="278"/>
  <c r="J62" i="278"/>
  <c r="J63" i="278"/>
  <c r="J67" i="278"/>
  <c r="J68" i="278"/>
  <c r="K65" i="278"/>
  <c r="F18" i="48"/>
  <c r="F71" i="305"/>
  <c r="F19" i="48"/>
  <c r="F72" i="305"/>
  <c r="F73" i="305"/>
  <c r="F81" i="273"/>
  <c r="J82" i="273"/>
  <c r="J83" i="273"/>
  <c r="J91" i="273"/>
  <c r="K92" i="273"/>
  <c r="K106" i="273"/>
  <c r="J102" i="273"/>
  <c r="F21" i="48"/>
  <c r="F96" i="273"/>
  <c r="F23" i="48"/>
  <c r="F97" i="273"/>
  <c r="F95" i="273"/>
  <c r="F99" i="273"/>
  <c r="F101" i="273"/>
  <c r="J103" i="273"/>
  <c r="J107" i="273"/>
  <c r="K108" i="273"/>
  <c r="K11" i="278"/>
  <c r="K12" i="278"/>
  <c r="K22" i="278"/>
  <c r="K17" i="278"/>
  <c r="K18" i="278"/>
  <c r="K23" i="278"/>
  <c r="K24" i="278"/>
  <c r="K29" i="278"/>
  <c r="K30" i="278"/>
  <c r="K31" i="278"/>
  <c r="K33" i="278"/>
  <c r="K42" i="307"/>
  <c r="K34" i="278"/>
  <c r="K35" i="278"/>
  <c r="K66" i="278"/>
  <c r="K54" i="278"/>
  <c r="K55" i="278"/>
  <c r="K51" i="278"/>
  <c r="F18" i="273"/>
  <c r="K20" i="273"/>
  <c r="K24" i="273"/>
  <c r="K25" i="273"/>
  <c r="K171" i="273"/>
  <c r="K170" i="273"/>
  <c r="K172" i="273"/>
  <c r="K50" i="278"/>
  <c r="K52" i="278"/>
  <c r="K56" i="278"/>
  <c r="K47" i="307"/>
  <c r="K57" i="278"/>
  <c r="F72" i="273"/>
  <c r="J73" i="273"/>
  <c r="J74" i="273"/>
  <c r="J77" i="273"/>
  <c r="K78" i="273"/>
  <c r="K86" i="273"/>
  <c r="J87" i="273"/>
  <c r="K88" i="273"/>
  <c r="K58" i="278"/>
  <c r="K59" i="278"/>
  <c r="K61" i="278"/>
  <c r="K62" i="278"/>
  <c r="K63" i="278"/>
  <c r="K67" i="278"/>
  <c r="K68" i="278"/>
  <c r="L65" i="278"/>
  <c r="K82" i="273"/>
  <c r="K83" i="273"/>
  <c r="K91" i="273"/>
  <c r="L92" i="273"/>
  <c r="L106" i="273"/>
  <c r="K102" i="273"/>
  <c r="K103" i="273"/>
  <c r="K107" i="273"/>
  <c r="L108" i="273"/>
  <c r="L11" i="278"/>
  <c r="L12" i="278"/>
  <c r="L22" i="278"/>
  <c r="L17" i="278"/>
  <c r="L18" i="278"/>
  <c r="L23" i="278"/>
  <c r="L24" i="278"/>
  <c r="L29" i="278"/>
  <c r="L30" i="278"/>
  <c r="L31" i="278"/>
  <c r="L33" i="278"/>
  <c r="L42" i="307"/>
  <c r="L34" i="278"/>
  <c r="L35" i="278"/>
  <c r="L66" i="278"/>
  <c r="L54" i="278"/>
  <c r="L55" i="278"/>
  <c r="L51" i="278"/>
  <c r="L20" i="273"/>
  <c r="L24" i="273"/>
  <c r="L25" i="273"/>
  <c r="L171" i="273"/>
  <c r="L170" i="273"/>
  <c r="L172" i="273"/>
  <c r="L50" i="278"/>
  <c r="L52" i="278"/>
  <c r="L56" i="278"/>
  <c r="L47" i="307"/>
  <c r="L57" i="278"/>
  <c r="K73" i="273"/>
  <c r="K74" i="273"/>
  <c r="K77" i="273"/>
  <c r="L78" i="273"/>
  <c r="L86" i="273"/>
  <c r="K87" i="273"/>
  <c r="L88" i="273"/>
  <c r="L58" i="278"/>
  <c r="L59" i="278"/>
  <c r="L61" i="278"/>
  <c r="L62" i="278"/>
  <c r="L63" i="278"/>
  <c r="L67" i="278"/>
  <c r="L68" i="278"/>
  <c r="M65" i="278"/>
  <c r="L82" i="273"/>
  <c r="L83" i="273"/>
  <c r="L91" i="273"/>
  <c r="M92" i="273"/>
  <c r="M106" i="273"/>
  <c r="L102" i="273"/>
  <c r="L103" i="273"/>
  <c r="L107" i="273"/>
  <c r="M108" i="273"/>
  <c r="M11" i="278"/>
  <c r="M12" i="278"/>
  <c r="M22" i="278"/>
  <c r="M17" i="278"/>
  <c r="M18" i="278"/>
  <c r="M23" i="278"/>
  <c r="M24" i="278"/>
  <c r="M29" i="278"/>
  <c r="M30" i="278"/>
  <c r="M31" i="278"/>
  <c r="M33" i="278"/>
  <c r="M42" i="307"/>
  <c r="M34" i="278"/>
  <c r="M35" i="278"/>
  <c r="M66" i="278"/>
  <c r="M54" i="278"/>
  <c r="M55" i="278"/>
  <c r="M51" i="278"/>
  <c r="M20" i="273"/>
  <c r="M24" i="273"/>
  <c r="M25" i="273"/>
  <c r="M171" i="273"/>
  <c r="M170" i="273"/>
  <c r="M172" i="273"/>
  <c r="M50" i="278"/>
  <c r="M52" i="278"/>
  <c r="M56" i="278"/>
  <c r="M47" i="307"/>
  <c r="M57" i="278"/>
  <c r="L73" i="273"/>
  <c r="L74" i="273"/>
  <c r="L77" i="273"/>
  <c r="M78" i="273"/>
  <c r="M86" i="273"/>
  <c r="L87" i="273"/>
  <c r="M88" i="273"/>
  <c r="M58" i="278"/>
  <c r="M59" i="278"/>
  <c r="M61" i="278"/>
  <c r="M62" i="278"/>
  <c r="M63" i="278"/>
  <c r="M67" i="278"/>
  <c r="M68" i="278"/>
  <c r="N65" i="278"/>
  <c r="M82" i="273"/>
  <c r="M83" i="273"/>
  <c r="M91" i="273"/>
  <c r="N92" i="273"/>
  <c r="N106" i="273"/>
  <c r="M102" i="273"/>
  <c r="M103" i="273"/>
  <c r="M107" i="273"/>
  <c r="N108" i="273"/>
  <c r="N11" i="278"/>
  <c r="N12" i="278"/>
  <c r="N22" i="278"/>
  <c r="N17" i="278"/>
  <c r="N18" i="278"/>
  <c r="N23" i="278"/>
  <c r="N24" i="278"/>
  <c r="N29" i="278"/>
  <c r="N30" i="278"/>
  <c r="N31" i="278"/>
  <c r="N33" i="278"/>
  <c r="N42" i="307"/>
  <c r="N34" i="278"/>
  <c r="N35" i="278"/>
  <c r="N66" i="278"/>
  <c r="N54" i="278"/>
  <c r="N55" i="278"/>
  <c r="N51" i="278"/>
  <c r="N20" i="273"/>
  <c r="N24" i="273"/>
  <c r="N25" i="273"/>
  <c r="N171" i="273"/>
  <c r="N170" i="273"/>
  <c r="N172" i="273"/>
  <c r="N50" i="278"/>
  <c r="N52" i="278"/>
  <c r="N56" i="278"/>
  <c r="N47" i="307"/>
  <c r="N57" i="278"/>
  <c r="M73" i="273"/>
  <c r="M74" i="273"/>
  <c r="M77" i="273"/>
  <c r="N78" i="273"/>
  <c r="N86" i="273"/>
  <c r="M87" i="273"/>
  <c r="N88" i="273"/>
  <c r="N58" i="278"/>
  <c r="N59" i="278"/>
  <c r="N61" i="278"/>
  <c r="N62" i="278"/>
  <c r="N63" i="278"/>
  <c r="N67" i="278"/>
  <c r="N68" i="278"/>
  <c r="O65" i="278"/>
  <c r="N82" i="273"/>
  <c r="N83" i="273"/>
  <c r="N91" i="273"/>
  <c r="O92" i="273"/>
  <c r="O106" i="273"/>
  <c r="N102" i="273"/>
  <c r="N103" i="273"/>
  <c r="N107" i="273"/>
  <c r="O108" i="273"/>
  <c r="O11" i="278"/>
  <c r="O12" i="278"/>
  <c r="O22" i="278"/>
  <c r="O17" i="278"/>
  <c r="O18" i="278"/>
  <c r="O23" i="278"/>
  <c r="O24" i="278"/>
  <c r="O29" i="278"/>
  <c r="O30" i="278"/>
  <c r="O31" i="278"/>
  <c r="O33" i="278"/>
  <c r="O42" i="307"/>
  <c r="O34" i="278"/>
  <c r="O35" i="278"/>
  <c r="O66" i="278"/>
  <c r="O54" i="278"/>
  <c r="O55" i="278"/>
  <c r="O51" i="278"/>
  <c r="O20" i="273"/>
  <c r="O24" i="273"/>
  <c r="O25" i="273"/>
  <c r="O171" i="273"/>
  <c r="O170" i="273"/>
  <c r="O172" i="273"/>
  <c r="O50" i="278"/>
  <c r="O52" i="278"/>
  <c r="O56" i="278"/>
  <c r="O47" i="307"/>
  <c r="O57" i="278"/>
  <c r="N73" i="273"/>
  <c r="N74" i="273"/>
  <c r="N77" i="273"/>
  <c r="O78" i="273"/>
  <c r="O86" i="273"/>
  <c r="N87" i="273"/>
  <c r="O88" i="273"/>
  <c r="O58" i="278"/>
  <c r="O59" i="278"/>
  <c r="O61" i="278"/>
  <c r="O62" i="278"/>
  <c r="O63" i="278"/>
  <c r="O67" i="278"/>
  <c r="O68" i="278"/>
  <c r="P65" i="278"/>
  <c r="P54" i="278"/>
  <c r="O82" i="273"/>
  <c r="O83" i="273"/>
  <c r="O91" i="273"/>
  <c r="P92" i="273"/>
  <c r="P106" i="273"/>
  <c r="O102" i="273"/>
  <c r="O103" i="273"/>
  <c r="O107" i="273"/>
  <c r="P108" i="273"/>
  <c r="P11" i="278"/>
  <c r="P12" i="278"/>
  <c r="P22" i="278"/>
  <c r="P17" i="278"/>
  <c r="P18" i="278"/>
  <c r="P23" i="278"/>
  <c r="P24" i="278"/>
  <c r="P29" i="278"/>
  <c r="P30" i="278"/>
  <c r="P31" i="278"/>
  <c r="P55" i="278"/>
  <c r="P51" i="278"/>
  <c r="P20" i="273"/>
  <c r="P24" i="273"/>
  <c r="P25" i="273"/>
  <c r="P171" i="273"/>
  <c r="P170" i="273"/>
  <c r="P172" i="273"/>
  <c r="P50" i="278"/>
  <c r="P52" i="278"/>
  <c r="P56" i="278"/>
  <c r="P47" i="307"/>
  <c r="P57" i="278"/>
  <c r="O73" i="273"/>
  <c r="O74" i="273"/>
  <c r="O77" i="273"/>
  <c r="P78" i="273"/>
  <c r="P86" i="273"/>
  <c r="O87" i="273"/>
  <c r="P88" i="273"/>
  <c r="P58" i="278"/>
  <c r="P59" i="278"/>
  <c r="P32" i="265"/>
  <c r="P33" i="278"/>
  <c r="P42" i="307"/>
  <c r="P34" i="278"/>
  <c r="P35" i="278"/>
  <c r="P66" i="278"/>
  <c r="P61" i="278"/>
  <c r="P62" i="278"/>
  <c r="P63" i="278"/>
  <c r="P67" i="278"/>
  <c r="P68" i="278"/>
  <c r="Q65" i="278"/>
  <c r="Q54" i="278"/>
  <c r="P82" i="273"/>
  <c r="P83" i="273"/>
  <c r="P91" i="273"/>
  <c r="Q92" i="273"/>
  <c r="Q106" i="273"/>
  <c r="P102" i="273"/>
  <c r="P103" i="273"/>
  <c r="P107" i="273"/>
  <c r="Q108" i="273"/>
  <c r="Q11" i="278"/>
  <c r="F39" i="48"/>
  <c r="F9" i="278"/>
  <c r="J29" i="273"/>
  <c r="F15" i="48"/>
  <c r="F28" i="273"/>
  <c r="J30" i="273"/>
  <c r="J163" i="273"/>
  <c r="J165" i="273"/>
  <c r="K29" i="273"/>
  <c r="K30" i="273"/>
  <c r="K163" i="273"/>
  <c r="K164" i="273"/>
  <c r="K165" i="273"/>
  <c r="L29" i="273"/>
  <c r="L30" i="273"/>
  <c r="L163" i="273"/>
  <c r="L164" i="273"/>
  <c r="L165" i="273"/>
  <c r="M29" i="273"/>
  <c r="M30" i="273"/>
  <c r="M163" i="273"/>
  <c r="M164" i="273"/>
  <c r="M165" i="273"/>
  <c r="N29" i="273"/>
  <c r="N30" i="273"/>
  <c r="N163" i="273"/>
  <c r="N164" i="273"/>
  <c r="N165" i="273"/>
  <c r="O29" i="273"/>
  <c r="O30" i="273"/>
  <c r="O163" i="273"/>
  <c r="O164" i="273"/>
  <c r="O165" i="273"/>
  <c r="P29" i="273"/>
  <c r="P30" i="273"/>
  <c r="P163" i="273"/>
  <c r="P164" i="273"/>
  <c r="P165" i="273"/>
  <c r="Q20" i="273"/>
  <c r="Q24" i="273"/>
  <c r="Q25" i="273"/>
  <c r="Q29" i="273"/>
  <c r="Q30" i="273"/>
  <c r="Q163" i="273"/>
  <c r="Q164" i="273"/>
  <c r="Q165" i="273"/>
  <c r="Q10" i="278"/>
  <c r="Q12" i="278"/>
  <c r="Q22" i="278"/>
  <c r="Q17" i="278"/>
  <c r="K159" i="273"/>
  <c r="K160" i="273"/>
  <c r="L159" i="273"/>
  <c r="L160" i="273"/>
  <c r="M159" i="273"/>
  <c r="M160" i="273"/>
  <c r="N159" i="273"/>
  <c r="N160" i="273"/>
  <c r="O159" i="273"/>
  <c r="O160" i="273"/>
  <c r="P159" i="273"/>
  <c r="P160" i="273"/>
  <c r="Q159" i="273"/>
  <c r="Q160" i="273"/>
  <c r="Q16" i="278"/>
  <c r="F35" i="48"/>
  <c r="F14" i="278"/>
  <c r="Q18" i="278"/>
  <c r="Q23" i="278"/>
  <c r="Q24" i="278"/>
  <c r="Q29" i="278"/>
  <c r="Q30" i="278"/>
  <c r="Q31" i="278"/>
  <c r="Q55" i="278"/>
  <c r="Q51" i="278"/>
  <c r="Q171" i="273"/>
  <c r="Q170" i="273"/>
  <c r="Q172" i="273"/>
  <c r="Q50" i="278"/>
  <c r="Q52" i="278"/>
  <c r="Q56" i="278"/>
  <c r="Q47" i="307"/>
  <c r="Q57" i="278"/>
  <c r="P73" i="273"/>
  <c r="P74" i="273"/>
  <c r="P77" i="273"/>
  <c r="Q78" i="273"/>
  <c r="Q86" i="273"/>
  <c r="P87" i="273"/>
  <c r="Q88" i="273"/>
  <c r="Q58" i="278"/>
  <c r="Q59" i="278"/>
  <c r="Q32" i="265"/>
  <c r="F14" i="48"/>
  <c r="F42" i="273"/>
  <c r="J45" i="273"/>
  <c r="K45" i="273"/>
  <c r="L45" i="273"/>
  <c r="M45" i="273"/>
  <c r="M2" i="277"/>
  <c r="M4" i="277"/>
  <c r="F32" i="273"/>
  <c r="J36" i="273"/>
  <c r="J38" i="273"/>
  <c r="J39" i="273"/>
  <c r="J4" i="265"/>
  <c r="J35" i="273"/>
  <c r="K36" i="273"/>
  <c r="K38" i="273"/>
  <c r="K39" i="273"/>
  <c r="K4" i="265"/>
  <c r="K35" i="273"/>
  <c r="L36" i="273"/>
  <c r="L38" i="273"/>
  <c r="L39" i="273"/>
  <c r="L4" i="265"/>
  <c r="J32" i="265"/>
  <c r="K32" i="265"/>
  <c r="L32" i="265"/>
  <c r="M32" i="265"/>
  <c r="N32" i="265"/>
  <c r="O32" i="265"/>
  <c r="Q33" i="278"/>
  <c r="Q42" i="307"/>
  <c r="Q34" i="278"/>
  <c r="Q35" i="278"/>
  <c r="Q66" i="278"/>
  <c r="Q61" i="278"/>
  <c r="Q62" i="278"/>
  <c r="Q63" i="278"/>
  <c r="Q67" i="278"/>
  <c r="Q68" i="278"/>
  <c r="R65" i="278"/>
  <c r="R54" i="278"/>
  <c r="Q82" i="273"/>
  <c r="Q83" i="273"/>
  <c r="Q91" i="273"/>
  <c r="R92" i="273"/>
  <c r="R106" i="273"/>
  <c r="Q102" i="273"/>
  <c r="Q103" i="273"/>
  <c r="Q107" i="273"/>
  <c r="R108" i="273"/>
  <c r="R11" i="278"/>
  <c r="R20" i="273"/>
  <c r="R24" i="273"/>
  <c r="R25" i="273"/>
  <c r="R29" i="273"/>
  <c r="R30" i="273"/>
  <c r="R163" i="273"/>
  <c r="R164" i="273"/>
  <c r="R165" i="273"/>
  <c r="R10" i="278"/>
  <c r="R12" i="278"/>
  <c r="R22" i="278"/>
  <c r="R17" i="278"/>
  <c r="R159" i="273"/>
  <c r="R160" i="273"/>
  <c r="R16" i="278"/>
  <c r="F36" i="48"/>
  <c r="F15" i="278"/>
  <c r="R18" i="278"/>
  <c r="R23" i="278"/>
  <c r="R24" i="278"/>
  <c r="R29" i="278"/>
  <c r="R30" i="278"/>
  <c r="R31" i="278"/>
  <c r="R55" i="278"/>
  <c r="R171" i="273"/>
  <c r="R170" i="273"/>
  <c r="R172" i="273"/>
  <c r="R50" i="278"/>
  <c r="R51" i="278"/>
  <c r="R52" i="278"/>
  <c r="R56" i="278"/>
  <c r="R47" i="307"/>
  <c r="R57" i="278"/>
  <c r="Q73" i="273"/>
  <c r="Q74" i="273"/>
  <c r="Q77" i="273"/>
  <c r="R78" i="273"/>
  <c r="R86" i="273"/>
  <c r="Q87" i="273"/>
  <c r="R88" i="273"/>
  <c r="R58" i="278"/>
  <c r="R59" i="278"/>
  <c r="R32" i="265"/>
  <c r="R33" i="278"/>
  <c r="R42" i="307"/>
  <c r="R34" i="278"/>
  <c r="R35" i="278"/>
  <c r="R66" i="278"/>
  <c r="R61" i="278"/>
  <c r="R62" i="278"/>
  <c r="R63" i="278"/>
  <c r="R67" i="278"/>
  <c r="R68" i="278"/>
  <c r="S65" i="278"/>
  <c r="S54" i="278"/>
  <c r="R82" i="273"/>
  <c r="R83" i="273"/>
  <c r="R91" i="273"/>
  <c r="S92" i="273"/>
  <c r="S106" i="273"/>
  <c r="R102" i="273"/>
  <c r="R103" i="273"/>
  <c r="R107" i="273"/>
  <c r="S108" i="273"/>
  <c r="S11" i="278"/>
  <c r="S20" i="273"/>
  <c r="S24" i="273"/>
  <c r="S25" i="273"/>
  <c r="S29" i="273"/>
  <c r="S30" i="273"/>
  <c r="S163" i="273"/>
  <c r="S164" i="273"/>
  <c r="S165" i="273"/>
  <c r="S10" i="278"/>
  <c r="S12" i="278"/>
  <c r="S22" i="278"/>
  <c r="S17" i="278"/>
  <c r="S159" i="273"/>
  <c r="S160" i="273"/>
  <c r="S16" i="278"/>
  <c r="S18" i="278"/>
  <c r="S23" i="278"/>
  <c r="S24" i="278"/>
  <c r="S29" i="278"/>
  <c r="S30" i="278"/>
  <c r="S31" i="278"/>
  <c r="S55" i="278"/>
  <c r="S171" i="273"/>
  <c r="S170" i="273"/>
  <c r="S172" i="273"/>
  <c r="S50" i="278"/>
  <c r="S51" i="278"/>
  <c r="S52" i="278"/>
  <c r="S56" i="278"/>
  <c r="S47" i="307"/>
  <c r="S57" i="278"/>
  <c r="R73" i="273"/>
  <c r="R74" i="273"/>
  <c r="R77" i="273"/>
  <c r="S78" i="273"/>
  <c r="S86" i="273"/>
  <c r="R87" i="273"/>
  <c r="S88" i="273"/>
  <c r="S58" i="278"/>
  <c r="S59" i="278"/>
  <c r="S32" i="265"/>
  <c r="S33" i="278"/>
  <c r="S42" i="307"/>
  <c r="S34" i="278"/>
  <c r="S35" i="278"/>
  <c r="S66" i="278"/>
  <c r="S61" i="278"/>
  <c r="S62" i="278"/>
  <c r="S63" i="278"/>
  <c r="S67" i="278"/>
  <c r="S68" i="278"/>
  <c r="T65" i="278"/>
  <c r="T54" i="278"/>
  <c r="S82" i="273"/>
  <c r="S83" i="273"/>
  <c r="S91" i="273"/>
  <c r="T92" i="273"/>
  <c r="T106" i="273"/>
  <c r="S102" i="273"/>
  <c r="S103" i="273"/>
  <c r="S107" i="273"/>
  <c r="T108" i="273"/>
  <c r="T11" i="278"/>
  <c r="T20" i="273"/>
  <c r="T24" i="273"/>
  <c r="T25" i="273"/>
  <c r="T29" i="273"/>
  <c r="T30" i="273"/>
  <c r="T163" i="273"/>
  <c r="T164" i="273"/>
  <c r="T165" i="273"/>
  <c r="T10" i="278"/>
  <c r="T12" i="278"/>
  <c r="T22" i="278"/>
  <c r="T17" i="278"/>
  <c r="T159" i="273"/>
  <c r="T160" i="273"/>
  <c r="T16" i="278"/>
  <c r="T18" i="278"/>
  <c r="T23" i="278"/>
  <c r="T24" i="278"/>
  <c r="T29" i="278"/>
  <c r="T30" i="278"/>
  <c r="T31" i="278"/>
  <c r="T55" i="278"/>
  <c r="T171" i="273"/>
  <c r="T170" i="273"/>
  <c r="T172" i="273"/>
  <c r="T50" i="278"/>
  <c r="T51" i="278"/>
  <c r="T52" i="278"/>
  <c r="T56" i="278"/>
  <c r="T47" i="307"/>
  <c r="T57" i="278"/>
  <c r="S73" i="273"/>
  <c r="S74" i="273"/>
  <c r="S77" i="273"/>
  <c r="T78" i="273"/>
  <c r="T86" i="273"/>
  <c r="S87" i="273"/>
  <c r="T88" i="273"/>
  <c r="T58" i="278"/>
  <c r="T59" i="278"/>
  <c r="T32" i="265"/>
  <c r="T33" i="278"/>
  <c r="T42" i="307"/>
  <c r="T34" i="278"/>
  <c r="T35" i="278"/>
  <c r="T66" i="278"/>
  <c r="T61" i="278"/>
  <c r="T62" i="278"/>
  <c r="T63" i="278"/>
  <c r="T67" i="278"/>
  <c r="T68" i="278"/>
  <c r="U65" i="278"/>
  <c r="U54" i="278"/>
  <c r="T82" i="273"/>
  <c r="T83" i="273"/>
  <c r="T91" i="273"/>
  <c r="U92" i="273"/>
  <c r="U106" i="273"/>
  <c r="T102" i="273"/>
  <c r="T103" i="273"/>
  <c r="T107" i="273"/>
  <c r="U108" i="273"/>
  <c r="U11" i="278"/>
  <c r="U20" i="273"/>
  <c r="U24" i="273"/>
  <c r="U25" i="273"/>
  <c r="U29" i="273"/>
  <c r="U30" i="273"/>
  <c r="U163" i="273"/>
  <c r="U164" i="273"/>
  <c r="U165" i="273"/>
  <c r="U10" i="278"/>
  <c r="U12" i="278"/>
  <c r="U22" i="278"/>
  <c r="U17" i="278"/>
  <c r="U159" i="273"/>
  <c r="U160" i="273"/>
  <c r="U16" i="278"/>
  <c r="U18" i="278"/>
  <c r="U23" i="278"/>
  <c r="U24" i="278"/>
  <c r="U29" i="278"/>
  <c r="U30" i="278"/>
  <c r="U31" i="278"/>
  <c r="U55" i="278"/>
  <c r="U171" i="273"/>
  <c r="U170" i="273"/>
  <c r="U172" i="273"/>
  <c r="U50" i="278"/>
  <c r="U51" i="278"/>
  <c r="U52" i="278"/>
  <c r="U56" i="278"/>
  <c r="U47" i="307"/>
  <c r="U57" i="278"/>
  <c r="T73" i="273"/>
  <c r="T74" i="273"/>
  <c r="T77" i="273"/>
  <c r="U78" i="273"/>
  <c r="U86" i="273"/>
  <c r="T87" i="273"/>
  <c r="U88" i="273"/>
  <c r="U58" i="278"/>
  <c r="U59" i="278"/>
  <c r="U32" i="265"/>
  <c r="U33" i="278"/>
  <c r="U42" i="307"/>
  <c r="U34" i="278"/>
  <c r="U35" i="278"/>
  <c r="U66" i="278"/>
  <c r="U61" i="278"/>
  <c r="U62" i="278"/>
  <c r="U63" i="278"/>
  <c r="U67" i="278"/>
  <c r="U68" i="278"/>
  <c r="V65" i="278"/>
  <c r="V54" i="278"/>
  <c r="U82" i="273"/>
  <c r="U83" i="273"/>
  <c r="U91" i="273"/>
  <c r="V92" i="273"/>
  <c r="V106" i="273"/>
  <c r="U102" i="273"/>
  <c r="U103" i="273"/>
  <c r="U107" i="273"/>
  <c r="V108" i="273"/>
  <c r="V11" i="278"/>
  <c r="V20" i="273"/>
  <c r="V24" i="273"/>
  <c r="V25" i="273"/>
  <c r="V29" i="273"/>
  <c r="V30" i="273"/>
  <c r="V163" i="273"/>
  <c r="V164" i="273"/>
  <c r="V165" i="273"/>
  <c r="V10" i="278"/>
  <c r="V12" i="278"/>
  <c r="V22" i="278"/>
  <c r="V17" i="278"/>
  <c r="V159" i="273"/>
  <c r="V160" i="273"/>
  <c r="V16" i="278"/>
  <c r="V18" i="278"/>
  <c r="V23" i="278"/>
  <c r="V24" i="278"/>
  <c r="V29" i="278"/>
  <c r="V30" i="278"/>
  <c r="V31" i="278"/>
  <c r="V55" i="278"/>
  <c r="V171" i="273"/>
  <c r="V170" i="273"/>
  <c r="V172" i="273"/>
  <c r="V50" i="278"/>
  <c r="V51" i="278"/>
  <c r="V52" i="278"/>
  <c r="V56" i="278"/>
  <c r="V47" i="307"/>
  <c r="V57" i="278"/>
  <c r="U73" i="273"/>
  <c r="U74" i="273"/>
  <c r="U77" i="273"/>
  <c r="V78" i="273"/>
  <c r="V86" i="273"/>
  <c r="U87" i="273"/>
  <c r="V88" i="273"/>
  <c r="V58" i="278"/>
  <c r="V59" i="278"/>
  <c r="V32" i="265"/>
  <c r="V33" i="278"/>
  <c r="V42" i="307"/>
  <c r="V34" i="278"/>
  <c r="V35" i="278"/>
  <c r="V66" i="278"/>
  <c r="V61" i="278"/>
  <c r="V62" i="278"/>
  <c r="V63" i="278"/>
  <c r="V67" i="278"/>
  <c r="V68" i="278"/>
  <c r="W65" i="278"/>
  <c r="W54" i="278"/>
  <c r="V82" i="273"/>
  <c r="V83" i="273"/>
  <c r="V91" i="273"/>
  <c r="W92" i="273"/>
  <c r="W106" i="273"/>
  <c r="V102" i="273"/>
  <c r="V103" i="273"/>
  <c r="V107" i="273"/>
  <c r="W108" i="273"/>
  <c r="W11" i="278"/>
  <c r="W20" i="273"/>
  <c r="W24" i="273"/>
  <c r="W25" i="273"/>
  <c r="W29" i="273"/>
  <c r="W30" i="273"/>
  <c r="W163" i="273"/>
  <c r="W164" i="273"/>
  <c r="W165" i="273"/>
  <c r="W10" i="278"/>
  <c r="W12" i="278"/>
  <c r="W22" i="278"/>
  <c r="W17" i="278"/>
  <c r="W159" i="273"/>
  <c r="W160" i="273"/>
  <c r="W16" i="278"/>
  <c r="W18" i="278"/>
  <c r="W23" i="278"/>
  <c r="W24" i="278"/>
  <c r="W29" i="278"/>
  <c r="W30" i="278"/>
  <c r="W31" i="278"/>
  <c r="W55" i="278"/>
  <c r="W171" i="273"/>
  <c r="W170" i="273"/>
  <c r="W172" i="273"/>
  <c r="W50" i="278"/>
  <c r="W51" i="278"/>
  <c r="W52" i="278"/>
  <c r="W56" i="278"/>
  <c r="W47" i="307"/>
  <c r="W57" i="278"/>
  <c r="V73" i="273"/>
  <c r="V74" i="273"/>
  <c r="V77" i="273"/>
  <c r="W78" i="273"/>
  <c r="W86" i="273"/>
  <c r="V87" i="273"/>
  <c r="W88" i="273"/>
  <c r="W58" i="278"/>
  <c r="W59" i="278"/>
  <c r="W32" i="265"/>
  <c r="W33" i="278"/>
  <c r="W42" i="307"/>
  <c r="W34" i="278"/>
  <c r="W35" i="278"/>
  <c r="W66" i="278"/>
  <c r="W61" i="278"/>
  <c r="W62" i="278"/>
  <c r="W63" i="278"/>
  <c r="W67" i="278"/>
  <c r="W68" i="278"/>
  <c r="X65" i="278"/>
  <c r="X54" i="278"/>
  <c r="W82" i="273"/>
  <c r="W83" i="273"/>
  <c r="W91" i="273"/>
  <c r="X92" i="273"/>
  <c r="X106" i="273"/>
  <c r="W102" i="273"/>
  <c r="W103" i="273"/>
  <c r="W107" i="273"/>
  <c r="X108" i="273"/>
  <c r="X11" i="278"/>
  <c r="X20" i="273"/>
  <c r="X24" i="273"/>
  <c r="X25" i="273"/>
  <c r="X29" i="273"/>
  <c r="X30" i="273"/>
  <c r="X163" i="273"/>
  <c r="X164" i="273"/>
  <c r="X165" i="273"/>
  <c r="X10" i="278"/>
  <c r="X12" i="278"/>
  <c r="X22" i="278"/>
  <c r="X17" i="278"/>
  <c r="X159" i="273"/>
  <c r="X160" i="273"/>
  <c r="X16" i="278"/>
  <c r="X18" i="278"/>
  <c r="X23" i="278"/>
  <c r="X24" i="278"/>
  <c r="X29" i="278"/>
  <c r="X30" i="278"/>
  <c r="X31" i="278"/>
  <c r="X55" i="278"/>
  <c r="X171" i="273"/>
  <c r="X170" i="273"/>
  <c r="X172" i="273"/>
  <c r="X50" i="278"/>
  <c r="X51" i="278"/>
  <c r="X52" i="278"/>
  <c r="X56" i="278"/>
  <c r="X47" i="307"/>
  <c r="X57" i="278"/>
  <c r="W73" i="273"/>
  <c r="W74" i="273"/>
  <c r="W77" i="273"/>
  <c r="X78" i="273"/>
  <c r="X86" i="273"/>
  <c r="W87" i="273"/>
  <c r="X88" i="273"/>
  <c r="X58" i="278"/>
  <c r="X59" i="278"/>
  <c r="X32" i="265"/>
  <c r="X33" i="278"/>
  <c r="X42" i="307"/>
  <c r="X34" i="278"/>
  <c r="X35" i="278"/>
  <c r="X66" i="278"/>
  <c r="X61" i="278"/>
  <c r="X62" i="278"/>
  <c r="X63" i="278"/>
  <c r="X67" i="278"/>
  <c r="X68" i="278"/>
  <c r="Y65" i="278"/>
  <c r="Y54" i="278"/>
  <c r="X82" i="273"/>
  <c r="X83" i="273"/>
  <c r="X91" i="273"/>
  <c r="Y92" i="273"/>
  <c r="Y106" i="273"/>
  <c r="X102" i="273"/>
  <c r="X103" i="273"/>
  <c r="X107" i="273"/>
  <c r="Y108" i="273"/>
  <c r="Y11" i="278"/>
  <c r="Y20" i="273"/>
  <c r="Y24" i="273"/>
  <c r="Y25" i="273"/>
  <c r="Y29" i="273"/>
  <c r="Y30" i="273"/>
  <c r="Y163" i="273"/>
  <c r="Y164" i="273"/>
  <c r="Y165" i="273"/>
  <c r="Y10" i="278"/>
  <c r="Y12" i="278"/>
  <c r="Y22" i="278"/>
  <c r="Y17" i="278"/>
  <c r="Y159" i="273"/>
  <c r="Y160" i="273"/>
  <c r="Y16" i="278"/>
  <c r="Y18" i="278"/>
  <c r="Y23" i="278"/>
  <c r="Y24" i="278"/>
  <c r="Y29" i="278"/>
  <c r="Y30" i="278"/>
  <c r="Y31" i="278"/>
  <c r="Y55" i="278"/>
  <c r="Y171" i="273"/>
  <c r="Y170" i="273"/>
  <c r="Y172" i="273"/>
  <c r="Y50" i="278"/>
  <c r="Y51" i="278"/>
  <c r="Y52" i="278"/>
  <c r="Y56" i="278"/>
  <c r="Y47" i="307"/>
  <c r="Y57" i="278"/>
  <c r="X73" i="273"/>
  <c r="X74" i="273"/>
  <c r="X77" i="273"/>
  <c r="Y78" i="273"/>
  <c r="Y86" i="273"/>
  <c r="X87" i="273"/>
  <c r="Y88" i="273"/>
  <c r="Y58" i="278"/>
  <c r="Y59" i="278"/>
  <c r="Y32" i="265"/>
  <c r="Y33" i="278"/>
  <c r="Y42" i="307"/>
  <c r="Y34" i="278"/>
  <c r="Y35" i="278"/>
  <c r="Y66" i="278"/>
  <c r="Y61" i="278"/>
  <c r="Y62" i="278"/>
  <c r="Y63" i="278"/>
  <c r="Y67" i="278"/>
  <c r="Y68" i="278"/>
  <c r="Z65" i="278"/>
  <c r="Z54" i="278"/>
  <c r="Y82" i="273"/>
  <c r="Y83" i="273"/>
  <c r="Y91" i="273"/>
  <c r="Z92" i="273"/>
  <c r="Z106" i="273"/>
  <c r="Y102" i="273"/>
  <c r="Y103" i="273"/>
  <c r="Y107" i="273"/>
  <c r="Z108" i="273"/>
  <c r="Z11" i="278"/>
  <c r="Z20" i="273"/>
  <c r="Z24" i="273"/>
  <c r="Z25" i="273"/>
  <c r="Z29" i="273"/>
  <c r="Z30" i="273"/>
  <c r="Z163" i="273"/>
  <c r="Z164" i="273"/>
  <c r="Z165" i="273"/>
  <c r="Z10" i="278"/>
  <c r="Z12" i="278"/>
  <c r="Z22" i="278"/>
  <c r="Z17" i="278"/>
  <c r="Z159" i="273"/>
  <c r="Z160" i="273"/>
  <c r="Z16" i="278"/>
  <c r="Z18" i="278"/>
  <c r="Z23" i="278"/>
  <c r="Z24" i="278"/>
  <c r="Z29" i="278"/>
  <c r="Z30" i="278"/>
  <c r="Z31" i="278"/>
  <c r="Z55" i="278"/>
  <c r="Z171" i="273"/>
  <c r="Z170" i="273"/>
  <c r="Z172" i="273"/>
  <c r="Z50" i="278"/>
  <c r="Z51" i="278"/>
  <c r="Z52" i="278"/>
  <c r="Z56" i="278"/>
  <c r="Z47" i="307"/>
  <c r="Z57" i="278"/>
  <c r="Y73" i="273"/>
  <c r="Y74" i="273"/>
  <c r="Y77" i="273"/>
  <c r="Z78" i="273"/>
  <c r="Z86" i="273"/>
  <c r="Y87" i="273"/>
  <c r="Z88" i="273"/>
  <c r="Z58" i="278"/>
  <c r="Z59" i="278"/>
  <c r="Z32" i="265"/>
  <c r="Z33" i="278"/>
  <c r="Z42" i="307"/>
  <c r="Z34" i="278"/>
  <c r="Z35" i="278"/>
  <c r="Z66" i="278"/>
  <c r="Z61" i="278"/>
  <c r="Z62" i="278"/>
  <c r="Z63" i="278"/>
  <c r="Z67" i="278"/>
  <c r="Z68" i="278"/>
  <c r="AA65" i="278"/>
  <c r="AA54" i="278"/>
  <c r="Z82" i="273"/>
  <c r="Z83" i="273"/>
  <c r="Z91" i="273"/>
  <c r="AA92" i="273"/>
  <c r="AA106" i="273"/>
  <c r="Z102" i="273"/>
  <c r="Z103" i="273"/>
  <c r="Z107" i="273"/>
  <c r="AA108" i="273"/>
  <c r="AA11" i="278"/>
  <c r="AA20" i="273"/>
  <c r="AA24" i="273"/>
  <c r="AA25" i="273"/>
  <c r="AA29" i="273"/>
  <c r="AA30" i="273"/>
  <c r="AA163" i="273"/>
  <c r="AA164" i="273"/>
  <c r="AA165" i="273"/>
  <c r="AA10" i="278"/>
  <c r="AA12" i="278"/>
  <c r="AA22" i="278"/>
  <c r="AA17" i="278"/>
  <c r="AA159" i="273"/>
  <c r="AA160" i="273"/>
  <c r="AA16" i="278"/>
  <c r="AA18" i="278"/>
  <c r="AA23" i="278"/>
  <c r="AA24" i="278"/>
  <c r="AA29" i="278"/>
  <c r="AA30" i="278"/>
  <c r="AA31" i="278"/>
  <c r="AA55" i="278"/>
  <c r="AA171" i="273"/>
  <c r="AA170" i="273"/>
  <c r="AA172" i="273"/>
  <c r="AA50" i="278"/>
  <c r="AA51" i="278"/>
  <c r="AA52" i="278"/>
  <c r="AA56" i="278"/>
  <c r="AA47" i="307"/>
  <c r="AA57" i="278"/>
  <c r="Z73" i="273"/>
  <c r="Z74" i="273"/>
  <c r="Z77" i="273"/>
  <c r="AA78" i="273"/>
  <c r="AA86" i="273"/>
  <c r="Z87" i="273"/>
  <c r="AA88" i="273"/>
  <c r="AA58" i="278"/>
  <c r="AA59" i="278"/>
  <c r="AA32" i="265"/>
  <c r="AA33" i="278"/>
  <c r="AA42" i="307"/>
  <c r="AA34" i="278"/>
  <c r="AA35" i="278"/>
  <c r="AA66" i="278"/>
  <c r="AA61" i="278"/>
  <c r="AA62" i="278"/>
  <c r="AA63" i="278"/>
  <c r="AA67" i="278"/>
  <c r="AA68" i="278"/>
  <c r="AB65" i="278"/>
  <c r="AB54" i="278"/>
  <c r="AA82" i="273"/>
  <c r="AA83" i="273"/>
  <c r="AA91" i="273"/>
  <c r="AB92" i="273"/>
  <c r="AB106" i="273"/>
  <c r="AA102" i="273"/>
  <c r="AA103" i="273"/>
  <c r="AA107" i="273"/>
  <c r="AB108" i="273"/>
  <c r="AB11" i="278"/>
  <c r="AB20" i="273"/>
  <c r="AB24" i="273"/>
  <c r="AB25" i="273"/>
  <c r="AB29" i="273"/>
  <c r="AB30" i="273"/>
  <c r="AB163" i="273"/>
  <c r="AB164" i="273"/>
  <c r="AB165" i="273"/>
  <c r="AB10" i="278"/>
  <c r="AB12" i="278"/>
  <c r="AB22" i="278"/>
  <c r="AB17" i="278"/>
  <c r="AB159" i="273"/>
  <c r="AB160" i="273"/>
  <c r="AB16" i="278"/>
  <c r="AB18" i="278"/>
  <c r="AB23" i="278"/>
  <c r="AB24" i="278"/>
  <c r="AB29" i="278"/>
  <c r="AB30" i="278"/>
  <c r="AB31" i="278"/>
  <c r="AB55" i="278"/>
  <c r="AB171" i="273"/>
  <c r="AB170" i="273"/>
  <c r="AB172" i="273"/>
  <c r="AB50" i="278"/>
  <c r="AB51" i="278"/>
  <c r="AB52" i="278"/>
  <c r="AB56" i="278"/>
  <c r="AB47" i="307"/>
  <c r="AB57" i="278"/>
  <c r="AA73" i="273"/>
  <c r="AA74" i="273"/>
  <c r="AA77" i="273"/>
  <c r="AB78" i="273"/>
  <c r="AB86" i="273"/>
  <c r="AA87" i="273"/>
  <c r="AB88" i="273"/>
  <c r="AB58" i="278"/>
  <c r="AB59" i="278"/>
  <c r="AB32" i="265"/>
  <c r="AB33" i="278"/>
  <c r="AB42" i="307"/>
  <c r="AB34" i="278"/>
  <c r="AB35" i="278"/>
  <c r="AB66" i="278"/>
  <c r="AB61" i="278"/>
  <c r="AB62" i="278"/>
  <c r="AB63" i="278"/>
  <c r="AB67" i="278"/>
  <c r="AB68" i="278"/>
  <c r="AC65" i="278"/>
  <c r="AC54" i="278"/>
  <c r="AB82" i="273"/>
  <c r="AB83" i="273"/>
  <c r="AB91" i="273"/>
  <c r="AC92" i="273"/>
  <c r="AC106" i="273"/>
  <c r="AB102" i="273"/>
  <c r="AB103" i="273"/>
  <c r="AB107" i="273"/>
  <c r="AC108" i="273"/>
  <c r="AC11" i="278"/>
  <c r="AC20" i="273"/>
  <c r="AC24" i="273"/>
  <c r="AC25" i="273"/>
  <c r="AC29" i="273"/>
  <c r="AC30" i="273"/>
  <c r="AC163" i="273"/>
  <c r="AC164" i="273"/>
  <c r="AC165" i="273"/>
  <c r="AC10" i="278"/>
  <c r="AC12" i="278"/>
  <c r="AC22" i="278"/>
  <c r="AC17" i="278"/>
  <c r="AC159" i="273"/>
  <c r="AC160" i="273"/>
  <c r="AC16" i="278"/>
  <c r="AC18" i="278"/>
  <c r="AC23" i="278"/>
  <c r="AC24" i="278"/>
  <c r="AC29" i="278"/>
  <c r="AC30" i="278"/>
  <c r="AC31" i="278"/>
  <c r="AC55" i="278"/>
  <c r="AC171" i="273"/>
  <c r="AC170" i="273"/>
  <c r="AC172" i="273"/>
  <c r="AC50" i="278"/>
  <c r="AC51" i="278"/>
  <c r="AC52" i="278"/>
  <c r="AC56" i="278"/>
  <c r="AC47" i="307"/>
  <c r="AC57" i="278"/>
  <c r="AB73" i="273"/>
  <c r="AB74" i="273"/>
  <c r="AB77" i="273"/>
  <c r="AC78" i="273"/>
  <c r="AC86" i="273"/>
  <c r="AB87" i="273"/>
  <c r="AC88" i="273"/>
  <c r="AC58" i="278"/>
  <c r="AC59" i="278"/>
  <c r="AC32" i="265"/>
  <c r="AC33" i="278"/>
  <c r="AC42" i="307"/>
  <c r="AC34" i="278"/>
  <c r="AC35" i="278"/>
  <c r="AC66" i="278"/>
  <c r="AC61" i="278"/>
  <c r="AC62" i="278"/>
  <c r="AC63" i="278"/>
  <c r="AC67" i="278"/>
  <c r="AC68" i="278"/>
  <c r="AD65" i="278"/>
  <c r="AD54" i="278"/>
  <c r="AC82" i="273"/>
  <c r="AC83" i="273"/>
  <c r="AC91" i="273"/>
  <c r="AD92" i="273"/>
  <c r="AD106" i="273"/>
  <c r="AC102" i="273"/>
  <c r="AC103" i="273"/>
  <c r="AC107" i="273"/>
  <c r="AD108" i="273"/>
  <c r="AD11" i="278"/>
  <c r="AD20" i="273"/>
  <c r="AD24" i="273"/>
  <c r="AD25" i="273"/>
  <c r="AD29" i="273"/>
  <c r="AD30" i="273"/>
  <c r="AD163" i="273"/>
  <c r="AD164" i="273"/>
  <c r="AD165" i="273"/>
  <c r="AD10" i="278"/>
  <c r="AD12" i="278"/>
  <c r="AD22" i="278"/>
  <c r="AD17" i="278"/>
  <c r="AD159" i="273"/>
  <c r="AD160" i="273"/>
  <c r="AD16" i="278"/>
  <c r="AD18" i="278"/>
  <c r="AD23" i="278"/>
  <c r="AD24" i="278"/>
  <c r="AD29" i="278"/>
  <c r="AD30" i="278"/>
  <c r="AD31" i="278"/>
  <c r="AD55" i="278"/>
  <c r="AD171" i="273"/>
  <c r="AD170" i="273"/>
  <c r="AD172" i="273"/>
  <c r="AD50" i="278"/>
  <c r="AD51" i="278"/>
  <c r="AD52" i="278"/>
  <c r="AD56" i="278"/>
  <c r="AD47" i="307"/>
  <c r="AD57" i="278"/>
  <c r="AC73" i="273"/>
  <c r="AC74" i="273"/>
  <c r="AC77" i="273"/>
  <c r="AD78" i="273"/>
  <c r="AD86" i="273"/>
  <c r="AC87" i="273"/>
  <c r="AD88" i="273"/>
  <c r="AD58" i="278"/>
  <c r="AD59" i="278"/>
  <c r="AD32" i="265"/>
  <c r="AD33" i="278"/>
  <c r="AD42" i="307"/>
  <c r="AD34" i="278"/>
  <c r="AD35" i="278"/>
  <c r="AD66" i="278"/>
  <c r="AD61" i="278"/>
  <c r="AD62" i="278"/>
  <c r="AD63" i="278"/>
  <c r="AD67" i="278"/>
  <c r="AD68" i="278"/>
  <c r="AE65" i="278"/>
  <c r="AE54" i="278"/>
  <c r="AD82" i="273"/>
  <c r="AD83" i="273"/>
  <c r="AD91" i="273"/>
  <c r="AE92" i="273"/>
  <c r="AE106" i="273"/>
  <c r="AD102" i="273"/>
  <c r="AD103" i="273"/>
  <c r="AD107" i="273"/>
  <c r="AE108" i="273"/>
  <c r="AE11" i="278"/>
  <c r="AE20" i="273"/>
  <c r="AE24" i="273"/>
  <c r="AE25" i="273"/>
  <c r="AE29" i="273"/>
  <c r="AE30" i="273"/>
  <c r="AE163" i="273"/>
  <c r="AE164" i="273"/>
  <c r="AE165" i="273"/>
  <c r="AE10" i="278"/>
  <c r="AE12" i="278"/>
  <c r="AE22" i="278"/>
  <c r="AE17" i="278"/>
  <c r="AE159" i="273"/>
  <c r="AE160" i="273"/>
  <c r="AE16" i="278"/>
  <c r="AE18" i="278"/>
  <c r="AE23" i="278"/>
  <c r="AE24" i="278"/>
  <c r="AE29" i="278"/>
  <c r="AE30" i="278"/>
  <c r="AE31" i="278"/>
  <c r="AE55" i="278"/>
  <c r="AE171" i="273"/>
  <c r="AE170" i="273"/>
  <c r="AE172" i="273"/>
  <c r="AE50" i="278"/>
  <c r="AE51" i="278"/>
  <c r="AE52" i="278"/>
  <c r="AE56" i="278"/>
  <c r="AE47" i="307"/>
  <c r="AE57" i="278"/>
  <c r="AD73" i="273"/>
  <c r="AD74" i="273"/>
  <c r="AD77" i="273"/>
  <c r="AE78" i="273"/>
  <c r="AE86" i="273"/>
  <c r="AD87" i="273"/>
  <c r="AE88" i="273"/>
  <c r="AE58" i="278"/>
  <c r="AE59" i="278"/>
  <c r="AE32" i="265"/>
  <c r="AE33" i="278"/>
  <c r="AE42" i="307"/>
  <c r="AE34" i="278"/>
  <c r="AE35" i="278"/>
  <c r="AE66" i="278"/>
  <c r="AE61" i="278"/>
  <c r="AE62" i="278"/>
  <c r="AE63" i="278"/>
  <c r="AE67" i="278"/>
  <c r="AE68" i="278"/>
  <c r="AF65" i="278"/>
  <c r="AF54" i="278"/>
  <c r="AE82" i="273"/>
  <c r="AE83" i="273"/>
  <c r="AE91" i="273"/>
  <c r="AF92" i="273"/>
  <c r="AF106" i="273"/>
  <c r="AE102" i="273"/>
  <c r="AE103" i="273"/>
  <c r="AE107" i="273"/>
  <c r="AF108" i="273"/>
  <c r="AF11" i="278"/>
  <c r="AF20" i="273"/>
  <c r="AF24" i="273"/>
  <c r="AF25" i="273"/>
  <c r="AF29" i="273"/>
  <c r="AF30" i="273"/>
  <c r="AF163" i="273"/>
  <c r="AF164" i="273"/>
  <c r="AF165" i="273"/>
  <c r="AF10" i="278"/>
  <c r="AF12" i="278"/>
  <c r="AF22" i="278"/>
  <c r="AF17" i="278"/>
  <c r="AF159" i="273"/>
  <c r="AF160" i="273"/>
  <c r="AF16" i="278"/>
  <c r="AF18" i="278"/>
  <c r="AF23" i="278"/>
  <c r="AF24" i="278"/>
  <c r="AF29" i="278"/>
  <c r="AF30" i="278"/>
  <c r="AF31" i="278"/>
  <c r="AF55" i="278"/>
  <c r="AF171" i="273"/>
  <c r="AF170" i="273"/>
  <c r="AF172" i="273"/>
  <c r="AF50" i="278"/>
  <c r="AF51" i="278"/>
  <c r="AF52" i="278"/>
  <c r="AF56" i="278"/>
  <c r="AF47" i="307"/>
  <c r="AF57" i="278"/>
  <c r="AE73" i="273"/>
  <c r="AE74" i="273"/>
  <c r="AE77" i="273"/>
  <c r="AF78" i="273"/>
  <c r="AF86" i="273"/>
  <c r="AE87" i="273"/>
  <c r="AF88" i="273"/>
  <c r="AF58" i="278"/>
  <c r="AF59" i="278"/>
  <c r="AF32" i="265"/>
  <c r="AF33" i="278"/>
  <c r="AF42" i="307"/>
  <c r="AF34" i="278"/>
  <c r="AF35" i="278"/>
  <c r="AF66" i="278"/>
  <c r="AF61" i="278"/>
  <c r="AF62" i="278"/>
  <c r="AF63" i="278"/>
  <c r="AF67" i="278"/>
  <c r="AF68" i="278"/>
  <c r="AG65" i="278"/>
  <c r="AG54" i="278"/>
  <c r="AF82" i="273"/>
  <c r="AF83" i="273"/>
  <c r="AF91" i="273"/>
  <c r="AG92" i="273"/>
  <c r="AG106" i="273"/>
  <c r="AF102" i="273"/>
  <c r="AF103" i="273"/>
  <c r="AF107" i="273"/>
  <c r="AG108" i="273"/>
  <c r="AG11" i="278"/>
  <c r="AG20" i="273"/>
  <c r="AG24" i="273"/>
  <c r="AG25" i="273"/>
  <c r="AG29" i="273"/>
  <c r="AG30" i="273"/>
  <c r="AG163" i="273"/>
  <c r="AG164" i="273"/>
  <c r="AG165" i="273"/>
  <c r="AG10" i="278"/>
  <c r="AG12" i="278"/>
  <c r="AG22" i="278"/>
  <c r="AG17" i="278"/>
  <c r="AG159" i="273"/>
  <c r="AG160" i="273"/>
  <c r="AG16" i="278"/>
  <c r="AG18" i="278"/>
  <c r="AG23" i="278"/>
  <c r="AG24" i="278"/>
  <c r="AG29" i="278"/>
  <c r="AG30" i="278"/>
  <c r="AG31" i="278"/>
  <c r="AG55" i="278"/>
  <c r="AG171" i="273"/>
  <c r="AG170" i="273"/>
  <c r="AG172" i="273"/>
  <c r="AG50" i="278"/>
  <c r="AG51" i="278"/>
  <c r="AG52" i="278"/>
  <c r="AG56" i="278"/>
  <c r="AG47" i="307"/>
  <c r="AG57" i="278"/>
  <c r="AF73" i="273"/>
  <c r="AF74" i="273"/>
  <c r="AF77" i="273"/>
  <c r="AG78" i="273"/>
  <c r="AG86" i="273"/>
  <c r="AF87" i="273"/>
  <c r="AG88" i="273"/>
  <c r="AG58" i="278"/>
  <c r="AG59" i="278"/>
  <c r="AG32" i="265"/>
  <c r="AG33" i="278"/>
  <c r="AG42" i="307"/>
  <c r="AG34" i="278"/>
  <c r="AG35" i="278"/>
  <c r="AG66" i="278"/>
  <c r="AG61" i="278"/>
  <c r="AG62" i="278"/>
  <c r="AG63" i="278"/>
  <c r="AG67" i="278"/>
  <c r="AG68" i="278"/>
  <c r="AH65" i="278"/>
  <c r="AH54" i="278"/>
  <c r="AG82" i="273"/>
  <c r="AG83" i="273"/>
  <c r="AG91" i="273"/>
  <c r="AH92" i="273"/>
  <c r="AH106" i="273"/>
  <c r="AG102" i="273"/>
  <c r="AG103" i="273"/>
  <c r="AG107" i="273"/>
  <c r="AH108" i="273"/>
  <c r="AH11" i="278"/>
  <c r="AH20" i="273"/>
  <c r="AH24" i="273"/>
  <c r="AH25" i="273"/>
  <c r="AH29" i="273"/>
  <c r="AH30" i="273"/>
  <c r="AH163" i="273"/>
  <c r="AH164" i="273"/>
  <c r="AH165" i="273"/>
  <c r="AH10" i="278"/>
  <c r="AH12" i="278"/>
  <c r="AH22" i="278"/>
  <c r="AH17" i="278"/>
  <c r="AH159" i="273"/>
  <c r="AH160" i="273"/>
  <c r="AH16" i="278"/>
  <c r="AH18" i="278"/>
  <c r="AH23" i="278"/>
  <c r="AH24" i="278"/>
  <c r="AH29" i="278"/>
  <c r="AH30" i="278"/>
  <c r="AH31" i="278"/>
  <c r="AH55" i="278"/>
  <c r="AH171" i="273"/>
  <c r="AH170" i="273"/>
  <c r="AH172" i="273"/>
  <c r="AH50" i="278"/>
  <c r="AH51" i="278"/>
  <c r="AH52" i="278"/>
  <c r="AH56" i="278"/>
  <c r="AH47" i="307"/>
  <c r="AH57" i="278"/>
  <c r="AG73" i="273"/>
  <c r="AG74" i="273"/>
  <c r="AG77" i="273"/>
  <c r="AH78" i="273"/>
  <c r="AH86" i="273"/>
  <c r="AG87" i="273"/>
  <c r="AH88" i="273"/>
  <c r="AH58" i="278"/>
  <c r="AH59" i="278"/>
  <c r="AH32" i="265"/>
  <c r="AH33" i="278"/>
  <c r="AH42" i="307"/>
  <c r="AH34" i="278"/>
  <c r="AH35" i="278"/>
  <c r="AH66" i="278"/>
  <c r="AH61" i="278"/>
  <c r="AH62" i="278"/>
  <c r="AH63" i="278"/>
  <c r="AH67" i="278"/>
  <c r="AH68" i="278"/>
  <c r="AI65" i="278"/>
  <c r="AI54" i="278"/>
  <c r="AH82" i="273"/>
  <c r="AH83" i="273"/>
  <c r="AH91" i="273"/>
  <c r="AI92" i="273"/>
  <c r="AI106" i="273"/>
  <c r="AH102" i="273"/>
  <c r="AH103" i="273"/>
  <c r="AH107" i="273"/>
  <c r="AI108" i="273"/>
  <c r="AI11" i="278"/>
  <c r="AI20" i="273"/>
  <c r="AI24" i="273"/>
  <c r="AI25" i="273"/>
  <c r="AI29" i="273"/>
  <c r="AI30" i="273"/>
  <c r="AI163" i="273"/>
  <c r="AI164" i="273"/>
  <c r="AI165" i="273"/>
  <c r="AI10" i="278"/>
  <c r="AI12" i="278"/>
  <c r="AI22" i="278"/>
  <c r="AI17" i="278"/>
  <c r="AI159" i="273"/>
  <c r="AI160" i="273"/>
  <c r="AI16" i="278"/>
  <c r="AI18" i="278"/>
  <c r="AI23" i="278"/>
  <c r="AI24" i="278"/>
  <c r="AI29" i="278"/>
  <c r="AI30" i="278"/>
  <c r="AI31" i="278"/>
  <c r="AI55" i="278"/>
  <c r="AI171" i="273"/>
  <c r="AI170" i="273"/>
  <c r="AI172" i="273"/>
  <c r="AI50" i="278"/>
  <c r="AI51" i="278"/>
  <c r="AI52" i="278"/>
  <c r="AI56" i="278"/>
  <c r="AI47" i="307"/>
  <c r="AI57" i="278"/>
  <c r="AH73" i="273"/>
  <c r="AH74" i="273"/>
  <c r="AH77" i="273"/>
  <c r="AI78" i="273"/>
  <c r="AI86" i="273"/>
  <c r="AH87" i="273"/>
  <c r="AI88" i="273"/>
  <c r="AI58" i="278"/>
  <c r="AI59" i="278"/>
  <c r="AI32" i="265"/>
  <c r="AI33" i="278"/>
  <c r="AI42" i="307"/>
  <c r="AI34" i="278"/>
  <c r="AI35" i="278"/>
  <c r="AI66" i="278"/>
  <c r="AI61" i="278"/>
  <c r="AI62" i="278"/>
  <c r="AI63" i="278"/>
  <c r="AI67" i="278"/>
  <c r="AI68" i="278"/>
  <c r="AJ65" i="278"/>
  <c r="AJ54" i="278"/>
  <c r="AI82" i="273"/>
  <c r="AI83" i="273"/>
  <c r="AI91" i="273"/>
  <c r="AJ92" i="273"/>
  <c r="AJ106" i="273"/>
  <c r="AI102" i="273"/>
  <c r="AI103" i="273"/>
  <c r="AI107" i="273"/>
  <c r="AJ108" i="273"/>
  <c r="AJ11" i="278"/>
  <c r="AJ20" i="273"/>
  <c r="AJ24" i="273"/>
  <c r="AJ25" i="273"/>
  <c r="AJ29" i="273"/>
  <c r="AJ30" i="273"/>
  <c r="AJ163" i="273"/>
  <c r="AJ164" i="273"/>
  <c r="AJ165" i="273"/>
  <c r="AJ10" i="278"/>
  <c r="AJ12" i="278"/>
  <c r="AJ22" i="278"/>
  <c r="AJ17" i="278"/>
  <c r="AJ159" i="273"/>
  <c r="AJ160" i="273"/>
  <c r="AJ16" i="278"/>
  <c r="AJ18" i="278"/>
  <c r="AJ23" i="278"/>
  <c r="AJ24" i="278"/>
  <c r="AJ29" i="278"/>
  <c r="AJ30" i="278"/>
  <c r="AJ31" i="278"/>
  <c r="AJ55" i="278"/>
  <c r="AJ171" i="273"/>
  <c r="AJ170" i="273"/>
  <c r="AJ172" i="273"/>
  <c r="AJ50" i="278"/>
  <c r="AJ51" i="278"/>
  <c r="AJ52" i="278"/>
  <c r="AJ56" i="278"/>
  <c r="AJ47" i="307"/>
  <c r="AJ57" i="278"/>
  <c r="AI73" i="273"/>
  <c r="AI74" i="273"/>
  <c r="AI77" i="273"/>
  <c r="AJ78" i="273"/>
  <c r="AJ86" i="273"/>
  <c r="AI87" i="273"/>
  <c r="AJ88" i="273"/>
  <c r="AJ58" i="278"/>
  <c r="AJ59" i="278"/>
  <c r="AJ32" i="265"/>
  <c r="AJ33" i="278"/>
  <c r="AJ42" i="307"/>
  <c r="AJ34" i="278"/>
  <c r="AJ35" i="278"/>
  <c r="AJ66" i="278"/>
  <c r="AJ61" i="278"/>
  <c r="AJ62" i="278"/>
  <c r="AJ63" i="278"/>
  <c r="AJ67" i="278"/>
  <c r="AJ68" i="278"/>
  <c r="AK65" i="278"/>
  <c r="AK54" i="278"/>
  <c r="AJ82" i="273"/>
  <c r="AJ83" i="273"/>
  <c r="AJ91" i="273"/>
  <c r="AK92" i="273"/>
  <c r="AK106" i="273"/>
  <c r="AJ102" i="273"/>
  <c r="AJ103" i="273"/>
  <c r="AJ107" i="273"/>
  <c r="AK108" i="273"/>
  <c r="AK11" i="278"/>
  <c r="AK20" i="273"/>
  <c r="AK24" i="273"/>
  <c r="AK25" i="273"/>
  <c r="AK29" i="273"/>
  <c r="AK30" i="273"/>
  <c r="AK163" i="273"/>
  <c r="AK164" i="273"/>
  <c r="AK165" i="273"/>
  <c r="AK10" i="278"/>
  <c r="AK12" i="278"/>
  <c r="AK22" i="278"/>
  <c r="AK17" i="278"/>
  <c r="AK159" i="273"/>
  <c r="AK160" i="273"/>
  <c r="AK16" i="278"/>
  <c r="AK18" i="278"/>
  <c r="AK23" i="278"/>
  <c r="AK24" i="278"/>
  <c r="AK29" i="278"/>
  <c r="AK30" i="278"/>
  <c r="AK31" i="278"/>
  <c r="AK55" i="278"/>
  <c r="AK171" i="273"/>
  <c r="AK170" i="273"/>
  <c r="AK172" i="273"/>
  <c r="AK50" i="278"/>
  <c r="AK51" i="278"/>
  <c r="AK52" i="278"/>
  <c r="AK56" i="278"/>
  <c r="AK47" i="307"/>
  <c r="AK57" i="278"/>
  <c r="AJ73" i="273"/>
  <c r="AJ74" i="273"/>
  <c r="AJ77" i="273"/>
  <c r="AK78" i="273"/>
  <c r="AK86" i="273"/>
  <c r="AJ87" i="273"/>
  <c r="AK88" i="273"/>
  <c r="AK58" i="278"/>
  <c r="AK59" i="278"/>
  <c r="AK32" i="265"/>
  <c r="AK33" i="278"/>
  <c r="AK42" i="307"/>
  <c r="AK34" i="278"/>
  <c r="AK35" i="278"/>
  <c r="AK66" i="278"/>
  <c r="AK61" i="278"/>
  <c r="AK62" i="278"/>
  <c r="AK63" i="278"/>
  <c r="AK67" i="278"/>
  <c r="AK68" i="278"/>
  <c r="AL65" i="278"/>
  <c r="AL54" i="278"/>
  <c r="AK82" i="273"/>
  <c r="AK83" i="273"/>
  <c r="AK91" i="273"/>
  <c r="AL92" i="273"/>
  <c r="AL106" i="273"/>
  <c r="AK102" i="273"/>
  <c r="AK103" i="273"/>
  <c r="AK107" i="273"/>
  <c r="AL108" i="273"/>
  <c r="AL11" i="278"/>
  <c r="AL20" i="273"/>
  <c r="AL24" i="273"/>
  <c r="AL25" i="273"/>
  <c r="AL29" i="273"/>
  <c r="AL30" i="273"/>
  <c r="AL163" i="273"/>
  <c r="AL164" i="273"/>
  <c r="AL165" i="273"/>
  <c r="AL10" i="278"/>
  <c r="AL12" i="278"/>
  <c r="AL22" i="278"/>
  <c r="AL17" i="278"/>
  <c r="AL159" i="273"/>
  <c r="AL160" i="273"/>
  <c r="AL16" i="278"/>
  <c r="AL18" i="278"/>
  <c r="AL23" i="278"/>
  <c r="AL24" i="278"/>
  <c r="AL29" i="278"/>
  <c r="AL30" i="278"/>
  <c r="AL31" i="278"/>
  <c r="AL55" i="278"/>
  <c r="AL171" i="273"/>
  <c r="AL170" i="273"/>
  <c r="AL172" i="273"/>
  <c r="AL50" i="278"/>
  <c r="AL51" i="278"/>
  <c r="AL52" i="278"/>
  <c r="AL56" i="278"/>
  <c r="AL47" i="307"/>
  <c r="AL57" i="278"/>
  <c r="AK73" i="273"/>
  <c r="AK74" i="273"/>
  <c r="AK77" i="273"/>
  <c r="AL78" i="273"/>
  <c r="AL86" i="273"/>
  <c r="AK87" i="273"/>
  <c r="AL88" i="273"/>
  <c r="AL58" i="278"/>
  <c r="AL59" i="278"/>
  <c r="AL32" i="265"/>
  <c r="AL33" i="278"/>
  <c r="AL42" i="307"/>
  <c r="AL34" i="278"/>
  <c r="AL35" i="278"/>
  <c r="AL66" i="278"/>
  <c r="AL61" i="278"/>
  <c r="AL62" i="278"/>
  <c r="AL63" i="278"/>
  <c r="AL67" i="278"/>
  <c r="AL68" i="278"/>
  <c r="AM65" i="278"/>
  <c r="AM54" i="278"/>
  <c r="AL82" i="273"/>
  <c r="AL83" i="273"/>
  <c r="AL91" i="273"/>
  <c r="AM92" i="273"/>
  <c r="AM106" i="273"/>
  <c r="AL102" i="273"/>
  <c r="AL103" i="273"/>
  <c r="AL107" i="273"/>
  <c r="AM108" i="273"/>
  <c r="AM11" i="278"/>
  <c r="AM20" i="273"/>
  <c r="AM24" i="273"/>
  <c r="AM25" i="273"/>
  <c r="AM29" i="273"/>
  <c r="AM30" i="273"/>
  <c r="AM163" i="273"/>
  <c r="AM164" i="273"/>
  <c r="AM165" i="273"/>
  <c r="AM10" i="278"/>
  <c r="AM12" i="278"/>
  <c r="AM22" i="278"/>
  <c r="AM17" i="278"/>
  <c r="AM159" i="273"/>
  <c r="AM160" i="273"/>
  <c r="AM16" i="278"/>
  <c r="AM18" i="278"/>
  <c r="AM23" i="278"/>
  <c r="AM24" i="278"/>
  <c r="AM29" i="278"/>
  <c r="AM30" i="278"/>
  <c r="AM31" i="278"/>
  <c r="AM55" i="278"/>
  <c r="AM171" i="273"/>
  <c r="AM170" i="273"/>
  <c r="AM172" i="273"/>
  <c r="AM50" i="278"/>
  <c r="AM51" i="278"/>
  <c r="AM52" i="278"/>
  <c r="AM56" i="278"/>
  <c r="AM47" i="307"/>
  <c r="AM57" i="278"/>
  <c r="AL73" i="273"/>
  <c r="AL74" i="273"/>
  <c r="AL77" i="273"/>
  <c r="AM78" i="273"/>
  <c r="AM86" i="273"/>
  <c r="AL87" i="273"/>
  <c r="AM88" i="273"/>
  <c r="AM58" i="278"/>
  <c r="AM59" i="278"/>
  <c r="AM32" i="265"/>
  <c r="AM33" i="278"/>
  <c r="AM42" i="307"/>
  <c r="AM34" i="278"/>
  <c r="AM35" i="278"/>
  <c r="AM66" i="278"/>
  <c r="AM61" i="278"/>
  <c r="AM62" i="278"/>
  <c r="AM63" i="278"/>
  <c r="AM67" i="278"/>
  <c r="AM68" i="278"/>
  <c r="AN65" i="278"/>
  <c r="AN54" i="278"/>
  <c r="AM82" i="273"/>
  <c r="AM83" i="273"/>
  <c r="AM91" i="273"/>
  <c r="AN92" i="273"/>
  <c r="AN106" i="273"/>
  <c r="AM102" i="273"/>
  <c r="AM103" i="273"/>
  <c r="AM107" i="273"/>
  <c r="AN108" i="273"/>
  <c r="AN11" i="278"/>
  <c r="AN20" i="273"/>
  <c r="AN24" i="273"/>
  <c r="AN25" i="273"/>
  <c r="AN29" i="273"/>
  <c r="AN30" i="273"/>
  <c r="AN163" i="273"/>
  <c r="AN164" i="273"/>
  <c r="AN165" i="273"/>
  <c r="AN10" i="278"/>
  <c r="AN12" i="278"/>
  <c r="AN22" i="278"/>
  <c r="AN17" i="278"/>
  <c r="AN159" i="273"/>
  <c r="AN160" i="273"/>
  <c r="AN16" i="278"/>
  <c r="AN18" i="278"/>
  <c r="AN23" i="278"/>
  <c r="AN24" i="278"/>
  <c r="AN29" i="278"/>
  <c r="AN30" i="278"/>
  <c r="AN31" i="278"/>
  <c r="AN55" i="278"/>
  <c r="AN171" i="273"/>
  <c r="AN170" i="273"/>
  <c r="AN172" i="273"/>
  <c r="AN50" i="278"/>
  <c r="AN51" i="278"/>
  <c r="AN52" i="278"/>
  <c r="AN56" i="278"/>
  <c r="AN47" i="307"/>
  <c r="AN57" i="278"/>
  <c r="AM73" i="273"/>
  <c r="AM74" i="273"/>
  <c r="AM77" i="273"/>
  <c r="AN78" i="273"/>
  <c r="AN86" i="273"/>
  <c r="AM87" i="273"/>
  <c r="AN88" i="273"/>
  <c r="AN58" i="278"/>
  <c r="AN59" i="278"/>
  <c r="AN32" i="265"/>
  <c r="AN33" i="278"/>
  <c r="AN42" i="307"/>
  <c r="AN34" i="278"/>
  <c r="AN35" i="278"/>
  <c r="AN66" i="278"/>
  <c r="AN61" i="278"/>
  <c r="AN62" i="278"/>
  <c r="AN63" i="278"/>
  <c r="AN67" i="278"/>
  <c r="AN68" i="278"/>
  <c r="AO65" i="278"/>
  <c r="AO54" i="278"/>
  <c r="AN82" i="273"/>
  <c r="AN83" i="273"/>
  <c r="AN91" i="273"/>
  <c r="AO92" i="273"/>
  <c r="AO106" i="273"/>
  <c r="AN102" i="273"/>
  <c r="AN103" i="273"/>
  <c r="AN107" i="273"/>
  <c r="AO108" i="273"/>
  <c r="AO11" i="278"/>
  <c r="AO20" i="273"/>
  <c r="AO24" i="273"/>
  <c r="AO25" i="273"/>
  <c r="AO29" i="273"/>
  <c r="AO30" i="273"/>
  <c r="AO163" i="273"/>
  <c r="AO164" i="273"/>
  <c r="AO165" i="273"/>
  <c r="AO10" i="278"/>
  <c r="AO12" i="278"/>
  <c r="AO22" i="278"/>
  <c r="AO17" i="278"/>
  <c r="AO159" i="273"/>
  <c r="AO160" i="273"/>
  <c r="AO16" i="278"/>
  <c r="AO18" i="278"/>
  <c r="AO23" i="278"/>
  <c r="AO24" i="278"/>
  <c r="AO29" i="278"/>
  <c r="AO30" i="278"/>
  <c r="AO31" i="278"/>
  <c r="AO55" i="278"/>
  <c r="AO171" i="273"/>
  <c r="AO170" i="273"/>
  <c r="AO172" i="273"/>
  <c r="AO50" i="278"/>
  <c r="AO51" i="278"/>
  <c r="AO52" i="278"/>
  <c r="AO56" i="278"/>
  <c r="AO47" i="307"/>
  <c r="AO57" i="278"/>
  <c r="AN73" i="273"/>
  <c r="AN74" i="273"/>
  <c r="AN77" i="273"/>
  <c r="AO78" i="273"/>
  <c r="AO86" i="273"/>
  <c r="AN87" i="273"/>
  <c r="AO88" i="273"/>
  <c r="AO58" i="278"/>
  <c r="AO59" i="278"/>
  <c r="AO32" i="265"/>
  <c r="AO33" i="278"/>
  <c r="AO42" i="307"/>
  <c r="AO34" i="278"/>
  <c r="AO35" i="278"/>
  <c r="AO66" i="278"/>
  <c r="AO61" i="278"/>
  <c r="AO62" i="278"/>
  <c r="AO63" i="278"/>
  <c r="AO67" i="278"/>
  <c r="AO68" i="278"/>
  <c r="AP65" i="278"/>
  <c r="AP54" i="278"/>
  <c r="AO82" i="273"/>
  <c r="AO83" i="273"/>
  <c r="AO91" i="273"/>
  <c r="AP92" i="273"/>
  <c r="AP106" i="273"/>
  <c r="AO102" i="273"/>
  <c r="AO103" i="273"/>
  <c r="AO107" i="273"/>
  <c r="AP108" i="273"/>
  <c r="AP11" i="278"/>
  <c r="AP20" i="273"/>
  <c r="AP24" i="273"/>
  <c r="AP25" i="273"/>
  <c r="AP29" i="273"/>
  <c r="AP30" i="273"/>
  <c r="AP163" i="273"/>
  <c r="AP164" i="273"/>
  <c r="AP165" i="273"/>
  <c r="AP10" i="278"/>
  <c r="AP12" i="278"/>
  <c r="AP22" i="278"/>
  <c r="AP17" i="278"/>
  <c r="AP159" i="273"/>
  <c r="AP160" i="273"/>
  <c r="AP16" i="278"/>
  <c r="AP18" i="278"/>
  <c r="AP23" i="278"/>
  <c r="AP24" i="278"/>
  <c r="AP29" i="278"/>
  <c r="AP30" i="278"/>
  <c r="AP31" i="278"/>
  <c r="AP55" i="278"/>
  <c r="AP171" i="273"/>
  <c r="AP170" i="273"/>
  <c r="AP172" i="273"/>
  <c r="AP50" i="278"/>
  <c r="AP51" i="278"/>
  <c r="AP52" i="278"/>
  <c r="AP56" i="278"/>
  <c r="AP47" i="307"/>
  <c r="AP57" i="278"/>
  <c r="AO73" i="273"/>
  <c r="AO74" i="273"/>
  <c r="AO77" i="273"/>
  <c r="AP78" i="273"/>
  <c r="AP86" i="273"/>
  <c r="AO87" i="273"/>
  <c r="AP88" i="273"/>
  <c r="AP58" i="278"/>
  <c r="AP59" i="278"/>
  <c r="AP32" i="265"/>
  <c r="AP33" i="278"/>
  <c r="AP42" i="307"/>
  <c r="AP34" i="278"/>
  <c r="AP35" i="278"/>
  <c r="AP66" i="278"/>
  <c r="AP61" i="278"/>
  <c r="AP62" i="278"/>
  <c r="AP63" i="278"/>
  <c r="AP67" i="278"/>
  <c r="AP68" i="278"/>
  <c r="AQ65" i="278"/>
  <c r="AQ54" i="278"/>
  <c r="AP82" i="273"/>
  <c r="AP83" i="273"/>
  <c r="AP91" i="273"/>
  <c r="AQ92" i="273"/>
  <c r="AQ106" i="273"/>
  <c r="AP102" i="273"/>
  <c r="AP103" i="273"/>
  <c r="AP107" i="273"/>
  <c r="AQ108" i="273"/>
  <c r="AQ11" i="278"/>
  <c r="AQ20" i="273"/>
  <c r="AQ24" i="273"/>
  <c r="AQ25" i="273"/>
  <c r="AQ29" i="273"/>
  <c r="AQ30" i="273"/>
  <c r="AQ163" i="273"/>
  <c r="AQ164" i="273"/>
  <c r="AQ165" i="273"/>
  <c r="AQ10" i="278"/>
  <c r="AQ12" i="278"/>
  <c r="AQ22" i="278"/>
  <c r="AQ17" i="278"/>
  <c r="AQ159" i="273"/>
  <c r="AQ160" i="273"/>
  <c r="AQ16" i="278"/>
  <c r="AQ18" i="278"/>
  <c r="AQ23" i="278"/>
  <c r="AQ24" i="278"/>
  <c r="AQ29" i="278"/>
  <c r="AQ30" i="278"/>
  <c r="AQ31" i="278"/>
  <c r="AQ55" i="278"/>
  <c r="AQ171" i="273"/>
  <c r="AQ170" i="273"/>
  <c r="AQ172" i="273"/>
  <c r="AQ50" i="278"/>
  <c r="AQ51" i="278"/>
  <c r="AQ52" i="278"/>
  <c r="AQ56" i="278"/>
  <c r="AQ47" i="307"/>
  <c r="AQ57" i="278"/>
  <c r="AP73" i="273"/>
  <c r="AP74" i="273"/>
  <c r="AP77" i="273"/>
  <c r="AQ78" i="273"/>
  <c r="AQ86" i="273"/>
  <c r="AP87" i="273"/>
  <c r="AQ88" i="273"/>
  <c r="AQ58" i="278"/>
  <c r="AQ59" i="278"/>
  <c r="AQ32" i="265"/>
  <c r="AQ33" i="278"/>
  <c r="AQ42" i="307"/>
  <c r="AQ34" i="278"/>
  <c r="AQ35" i="278"/>
  <c r="AQ66" i="278"/>
  <c r="AQ61" i="278"/>
  <c r="AQ62" i="278"/>
  <c r="AQ63" i="278"/>
  <c r="AQ67" i="278"/>
  <c r="AQ68" i="278"/>
  <c r="AR65" i="278"/>
  <c r="AR54" i="278"/>
  <c r="AQ82" i="273"/>
  <c r="AQ83" i="273"/>
  <c r="AQ91" i="273"/>
  <c r="AR92" i="273"/>
  <c r="AR106" i="273"/>
  <c r="AQ102" i="273"/>
  <c r="AQ103" i="273"/>
  <c r="AQ107" i="273"/>
  <c r="AR108" i="273"/>
  <c r="AR11" i="278"/>
  <c r="AR20" i="273"/>
  <c r="AR24" i="273"/>
  <c r="AR25" i="273"/>
  <c r="AR29" i="273"/>
  <c r="AR30" i="273"/>
  <c r="AR163" i="273"/>
  <c r="AR164" i="273"/>
  <c r="AR165" i="273"/>
  <c r="AR10" i="278"/>
  <c r="AR12" i="278"/>
  <c r="AR22" i="278"/>
  <c r="AR17" i="278"/>
  <c r="AR159" i="273"/>
  <c r="AR160" i="273"/>
  <c r="AR16" i="278"/>
  <c r="AR18" i="278"/>
  <c r="AR23" i="278"/>
  <c r="AR24" i="278"/>
  <c r="AR29" i="278"/>
  <c r="AR30" i="278"/>
  <c r="AR31" i="278"/>
  <c r="AR55" i="278"/>
  <c r="AR171" i="273"/>
  <c r="AR170" i="273"/>
  <c r="AR172" i="273"/>
  <c r="AR50" i="278"/>
  <c r="AR51" i="278"/>
  <c r="AR52" i="278"/>
  <c r="AR56" i="278"/>
  <c r="AR47" i="307"/>
  <c r="AR57" i="278"/>
  <c r="AQ73" i="273"/>
  <c r="AQ74" i="273"/>
  <c r="AQ77" i="273"/>
  <c r="AR78" i="273"/>
  <c r="AR86" i="273"/>
  <c r="AQ87" i="273"/>
  <c r="AR88" i="273"/>
  <c r="AR58" i="278"/>
  <c r="AR59" i="278"/>
  <c r="AR32" i="265"/>
  <c r="AR33" i="278"/>
  <c r="AR42" i="307"/>
  <c r="AR34" i="278"/>
  <c r="AR35" i="278"/>
  <c r="AR66" i="278"/>
  <c r="AR61" i="278"/>
  <c r="AR62" i="278"/>
  <c r="AR63" i="278"/>
  <c r="AR67" i="278"/>
  <c r="AR68" i="278"/>
  <c r="AS65" i="278"/>
  <c r="AS54" i="278"/>
  <c r="AR82" i="273"/>
  <c r="AR83" i="273"/>
  <c r="AR91" i="273"/>
  <c r="AS92" i="273"/>
  <c r="AS106" i="273"/>
  <c r="AR102" i="273"/>
  <c r="AR103" i="273"/>
  <c r="AR107" i="273"/>
  <c r="AS108" i="273"/>
  <c r="AS11" i="278"/>
  <c r="AS20" i="273"/>
  <c r="AS24" i="273"/>
  <c r="AS25" i="273"/>
  <c r="AS29" i="273"/>
  <c r="AS30" i="273"/>
  <c r="AS163" i="273"/>
  <c r="AS164" i="273"/>
  <c r="AS165" i="273"/>
  <c r="AS10" i="278"/>
  <c r="AS12" i="278"/>
  <c r="AS22" i="278"/>
  <c r="AS17" i="278"/>
  <c r="AS159" i="273"/>
  <c r="AS160" i="273"/>
  <c r="AS16" i="278"/>
  <c r="AS18" i="278"/>
  <c r="AS23" i="278"/>
  <c r="AS24" i="278"/>
  <c r="AS29" i="278"/>
  <c r="AS30" i="278"/>
  <c r="AS31" i="278"/>
  <c r="AS55" i="278"/>
  <c r="AS171" i="273"/>
  <c r="AS170" i="273"/>
  <c r="AS172" i="273"/>
  <c r="AS50" i="278"/>
  <c r="AS51" i="278"/>
  <c r="AS52" i="278"/>
  <c r="AS56" i="278"/>
  <c r="AS47" i="307"/>
  <c r="AS57" i="278"/>
  <c r="AR73" i="273"/>
  <c r="AR74" i="273"/>
  <c r="AR77" i="273"/>
  <c r="AS78" i="273"/>
  <c r="AS86" i="273"/>
  <c r="AR87" i="273"/>
  <c r="AS88" i="273"/>
  <c r="AS58" i="278"/>
  <c r="AS59" i="278"/>
  <c r="AS32" i="265"/>
  <c r="AS33" i="278"/>
  <c r="AS42" i="307"/>
  <c r="AS34" i="278"/>
  <c r="AS35" i="278"/>
  <c r="AS66" i="278"/>
  <c r="AS61" i="278"/>
  <c r="AS62" i="278"/>
  <c r="AS63" i="278"/>
  <c r="AS67" i="278"/>
  <c r="AS68" i="278"/>
  <c r="AT65" i="278"/>
  <c r="AT54" i="278"/>
  <c r="AS82" i="273"/>
  <c r="AS83" i="273"/>
  <c r="AS91" i="273"/>
  <c r="AT92" i="273"/>
  <c r="AT106" i="273"/>
  <c r="AS102" i="273"/>
  <c r="AS103" i="273"/>
  <c r="AS107" i="273"/>
  <c r="AT108" i="273"/>
  <c r="AT11" i="278"/>
  <c r="AT20" i="273"/>
  <c r="AT24" i="273"/>
  <c r="AT25" i="273"/>
  <c r="AT29" i="273"/>
  <c r="AT30" i="273"/>
  <c r="AT163" i="273"/>
  <c r="AT164" i="273"/>
  <c r="AT165" i="273"/>
  <c r="AT10" i="278"/>
  <c r="AT12" i="278"/>
  <c r="AT22" i="278"/>
  <c r="AT17" i="278"/>
  <c r="AT159" i="273"/>
  <c r="AT160" i="273"/>
  <c r="AT16" i="278"/>
  <c r="AT18" i="278"/>
  <c r="AT23" i="278"/>
  <c r="AT24" i="278"/>
  <c r="AT29" i="278"/>
  <c r="AT30" i="278"/>
  <c r="AT31" i="278"/>
  <c r="AT55" i="278"/>
  <c r="AT171" i="273"/>
  <c r="AT170" i="273"/>
  <c r="AT172" i="273"/>
  <c r="AT50" i="278"/>
  <c r="AT51" i="278"/>
  <c r="AT52" i="278"/>
  <c r="AT56" i="278"/>
  <c r="AT47" i="307"/>
  <c r="AT57" i="278"/>
  <c r="AS73" i="273"/>
  <c r="AS74" i="273"/>
  <c r="AS77" i="273"/>
  <c r="AT78" i="273"/>
  <c r="AT86" i="273"/>
  <c r="AS87" i="273"/>
  <c r="AT88" i="273"/>
  <c r="AT58" i="278"/>
  <c r="AT59" i="278"/>
  <c r="AT32" i="265"/>
  <c r="AT33" i="278"/>
  <c r="AT42" i="307"/>
  <c r="AT34" i="278"/>
  <c r="AT35" i="278"/>
  <c r="AT66" i="278"/>
  <c r="AT61" i="278"/>
  <c r="AT62" i="278"/>
  <c r="AT63" i="278"/>
  <c r="AT67" i="278"/>
  <c r="AT68" i="278"/>
  <c r="AU65" i="278"/>
  <c r="AU54" i="278"/>
  <c r="AT82" i="273"/>
  <c r="AT83" i="273"/>
  <c r="AT91" i="273"/>
  <c r="AU92" i="273"/>
  <c r="AU106" i="273"/>
  <c r="AT102" i="273"/>
  <c r="AT103" i="273"/>
  <c r="AT107" i="273"/>
  <c r="AU108" i="273"/>
  <c r="AU11" i="278"/>
  <c r="AU20" i="273"/>
  <c r="AU24" i="273"/>
  <c r="AU25" i="273"/>
  <c r="AU29" i="273"/>
  <c r="AU30" i="273"/>
  <c r="AU163" i="273"/>
  <c r="AU164" i="273"/>
  <c r="AU165" i="273"/>
  <c r="AU10" i="278"/>
  <c r="AU12" i="278"/>
  <c r="AU22" i="278"/>
  <c r="AU17" i="278"/>
  <c r="AU159" i="273"/>
  <c r="AU160" i="273"/>
  <c r="AU16" i="278"/>
  <c r="AU18" i="278"/>
  <c r="AU23" i="278"/>
  <c r="AU24" i="278"/>
  <c r="AU29" i="278"/>
  <c r="AU30" i="278"/>
  <c r="AU31" i="278"/>
  <c r="AU55" i="278"/>
  <c r="AU171" i="273"/>
  <c r="AU170" i="273"/>
  <c r="AU172" i="273"/>
  <c r="AU50" i="278"/>
  <c r="AU51" i="278"/>
  <c r="AU52" i="278"/>
  <c r="AU56" i="278"/>
  <c r="AU47" i="307"/>
  <c r="AU57" i="278"/>
  <c r="AT73" i="273"/>
  <c r="AT74" i="273"/>
  <c r="AT77" i="273"/>
  <c r="AU78" i="273"/>
  <c r="AU86" i="273"/>
  <c r="AT87" i="273"/>
  <c r="AU88" i="273"/>
  <c r="AU58" i="278"/>
  <c r="AU59" i="278"/>
  <c r="AU32" i="265"/>
  <c r="AU33" i="278"/>
  <c r="AU42" i="307"/>
  <c r="AU34" i="278"/>
  <c r="AU35" i="278"/>
  <c r="AU66" i="278"/>
  <c r="AU61" i="278"/>
  <c r="AU62" i="278"/>
  <c r="AU63" i="278"/>
  <c r="AU67" i="278"/>
  <c r="AU68" i="278"/>
  <c r="AV65" i="278"/>
  <c r="AV54" i="278"/>
  <c r="AU82" i="273"/>
  <c r="AU83" i="273"/>
  <c r="AU91" i="273"/>
  <c r="AV92" i="273"/>
  <c r="AV106" i="273"/>
  <c r="AU102" i="273"/>
  <c r="AU103" i="273"/>
  <c r="AU107" i="273"/>
  <c r="AV108" i="273"/>
  <c r="AV11" i="278"/>
  <c r="AV20" i="273"/>
  <c r="AV24" i="273"/>
  <c r="AV25" i="273"/>
  <c r="AV29" i="273"/>
  <c r="AV30" i="273"/>
  <c r="AV163" i="273"/>
  <c r="AV164" i="273"/>
  <c r="AV165" i="273"/>
  <c r="AV10" i="278"/>
  <c r="AV12" i="278"/>
  <c r="AV22" i="278"/>
  <c r="AV17" i="278"/>
  <c r="AV159" i="273"/>
  <c r="AV160" i="273"/>
  <c r="AV16" i="278"/>
  <c r="AV18" i="278"/>
  <c r="AV23" i="278"/>
  <c r="AV24" i="278"/>
  <c r="AV29" i="278"/>
  <c r="AV30" i="278"/>
  <c r="AV31" i="278"/>
  <c r="AV55" i="278"/>
  <c r="AV171" i="273"/>
  <c r="AV170" i="273"/>
  <c r="AV172" i="273"/>
  <c r="AV50" i="278"/>
  <c r="AV51" i="278"/>
  <c r="AV52" i="278"/>
  <c r="AV56" i="278"/>
  <c r="AV47" i="307"/>
  <c r="AV57" i="278"/>
  <c r="AU73" i="273"/>
  <c r="AU74" i="273"/>
  <c r="AU77" i="273"/>
  <c r="AV78" i="273"/>
  <c r="AV86" i="273"/>
  <c r="AU87" i="273"/>
  <c r="AV88" i="273"/>
  <c r="AV58" i="278"/>
  <c r="AV59" i="278"/>
  <c r="AV32" i="265"/>
  <c r="AV33" i="278"/>
  <c r="AV42" i="307"/>
  <c r="AV34" i="278"/>
  <c r="AV35" i="278"/>
  <c r="AV66" i="278"/>
  <c r="AV61" i="278"/>
  <c r="AV62" i="278"/>
  <c r="AV63" i="278"/>
  <c r="AV67" i="278"/>
  <c r="AV68" i="278"/>
  <c r="AW65" i="278"/>
  <c r="AW54" i="278"/>
  <c r="AV82" i="273"/>
  <c r="AV83" i="273"/>
  <c r="AV91" i="273"/>
  <c r="AW92" i="273"/>
  <c r="AW106" i="273"/>
  <c r="AV102" i="273"/>
  <c r="AV103" i="273"/>
  <c r="AV107" i="273"/>
  <c r="AW108" i="273"/>
  <c r="AW11" i="278"/>
  <c r="AW20" i="273"/>
  <c r="AW24" i="273"/>
  <c r="AW25" i="273"/>
  <c r="AW29" i="273"/>
  <c r="AW30" i="273"/>
  <c r="AW163" i="273"/>
  <c r="AW164" i="273"/>
  <c r="AW165" i="273"/>
  <c r="AW10" i="278"/>
  <c r="AW12" i="278"/>
  <c r="AW22" i="278"/>
  <c r="AW17" i="278"/>
  <c r="AW159" i="273"/>
  <c r="AW160" i="273"/>
  <c r="AW16" i="278"/>
  <c r="AW18" i="278"/>
  <c r="AW23" i="278"/>
  <c r="AW24" i="278"/>
  <c r="AW29" i="278"/>
  <c r="AW30" i="278"/>
  <c r="AW31" i="278"/>
  <c r="AW55" i="278"/>
  <c r="AW171" i="273"/>
  <c r="AW170" i="273"/>
  <c r="AW172" i="273"/>
  <c r="AW50" i="278"/>
  <c r="AW51" i="278"/>
  <c r="AW52" i="278"/>
  <c r="AW56" i="278"/>
  <c r="AW47" i="307"/>
  <c r="AW57" i="278"/>
  <c r="AV73" i="273"/>
  <c r="AV74" i="273"/>
  <c r="AV77" i="273"/>
  <c r="AW78" i="273"/>
  <c r="AW86" i="273"/>
  <c r="AV87" i="273"/>
  <c r="AW88" i="273"/>
  <c r="AW58" i="278"/>
  <c r="AW59" i="278"/>
  <c r="AW32" i="265"/>
  <c r="AW33" i="278"/>
  <c r="AW42" i="307"/>
  <c r="AW34" i="278"/>
  <c r="AW35" i="278"/>
  <c r="AW66" i="278"/>
  <c r="AW61" i="278"/>
  <c r="AW62" i="278"/>
  <c r="AW63" i="278"/>
  <c r="AW67" i="278"/>
  <c r="AW68" i="278"/>
  <c r="AX65" i="278"/>
  <c r="AX54" i="278"/>
  <c r="AW82" i="273"/>
  <c r="AW83" i="273"/>
  <c r="AW91" i="273"/>
  <c r="AX92" i="273"/>
  <c r="AX106" i="273"/>
  <c r="AW102" i="273"/>
  <c r="AW103" i="273"/>
  <c r="AW107" i="273"/>
  <c r="AX108" i="273"/>
  <c r="AX11" i="278"/>
  <c r="AX20" i="273"/>
  <c r="AX24" i="273"/>
  <c r="AX25" i="273"/>
  <c r="AX29" i="273"/>
  <c r="AX30" i="273"/>
  <c r="AX163" i="273"/>
  <c r="AX164" i="273"/>
  <c r="AX165" i="273"/>
  <c r="AX10" i="278"/>
  <c r="AX12" i="278"/>
  <c r="AX22" i="278"/>
  <c r="AX17" i="278"/>
  <c r="AX159" i="273"/>
  <c r="AX160" i="273"/>
  <c r="AX16" i="278"/>
  <c r="AX18" i="278"/>
  <c r="AX23" i="278"/>
  <c r="AX24" i="278"/>
  <c r="AX29" i="278"/>
  <c r="AX30" i="278"/>
  <c r="AX31" i="278"/>
  <c r="AX55" i="278"/>
  <c r="AX171" i="273"/>
  <c r="AX170" i="273"/>
  <c r="AX172" i="273"/>
  <c r="AX50" i="278"/>
  <c r="AX51" i="278"/>
  <c r="AX52" i="278"/>
  <c r="AX56" i="278"/>
  <c r="AX47" i="307"/>
  <c r="AX57" i="278"/>
  <c r="AW73" i="273"/>
  <c r="AW74" i="273"/>
  <c r="AW77" i="273"/>
  <c r="AX78" i="273"/>
  <c r="AX86" i="273"/>
  <c r="AW87" i="273"/>
  <c r="AX88" i="273"/>
  <c r="AX58" i="278"/>
  <c r="AX59" i="278"/>
  <c r="AX32" i="265"/>
  <c r="AX33" i="278"/>
  <c r="AX42" i="307"/>
  <c r="AX34" i="278"/>
  <c r="AX35" i="278"/>
  <c r="AX66" i="278"/>
  <c r="AX61" i="278"/>
  <c r="AX62" i="278"/>
  <c r="AX63" i="278"/>
  <c r="AX67" i="278"/>
  <c r="AX68" i="278"/>
  <c r="AY65" i="278"/>
  <c r="AY54" i="278"/>
  <c r="AX82" i="273"/>
  <c r="AX83" i="273"/>
  <c r="AX91" i="273"/>
  <c r="AY92" i="273"/>
  <c r="AY106" i="273"/>
  <c r="AX102" i="273"/>
  <c r="AX103" i="273"/>
  <c r="AX107" i="273"/>
  <c r="AY108" i="273"/>
  <c r="AY11" i="278"/>
  <c r="AY20" i="273"/>
  <c r="AY24" i="273"/>
  <c r="AY25" i="273"/>
  <c r="AY29" i="273"/>
  <c r="AY30" i="273"/>
  <c r="AY163" i="273"/>
  <c r="AY164" i="273"/>
  <c r="AY165" i="273"/>
  <c r="AY10" i="278"/>
  <c r="AY12" i="278"/>
  <c r="AY22" i="278"/>
  <c r="AY17" i="278"/>
  <c r="AY159" i="273"/>
  <c r="AY160" i="273"/>
  <c r="AY16" i="278"/>
  <c r="AY18" i="278"/>
  <c r="AY23" i="278"/>
  <c r="AY24" i="278"/>
  <c r="AY29" i="278"/>
  <c r="AY30" i="278"/>
  <c r="AY31" i="278"/>
  <c r="AY55" i="278"/>
  <c r="AY171" i="273"/>
  <c r="AY170" i="273"/>
  <c r="AY172" i="273"/>
  <c r="AY50" i="278"/>
  <c r="AY51" i="278"/>
  <c r="AY52" i="278"/>
  <c r="AY56" i="278"/>
  <c r="AY47" i="307"/>
  <c r="AY57" i="278"/>
  <c r="AX73" i="273"/>
  <c r="AX74" i="273"/>
  <c r="AX77" i="273"/>
  <c r="AY78" i="273"/>
  <c r="AY86" i="273"/>
  <c r="AX87" i="273"/>
  <c r="AY88" i="273"/>
  <c r="AY58" i="278"/>
  <c r="AY59" i="278"/>
  <c r="AY32" i="265"/>
  <c r="AY33" i="278"/>
  <c r="AY42" i="307"/>
  <c r="AY34" i="278"/>
  <c r="AY35" i="278"/>
  <c r="AY66" i="278"/>
  <c r="AY61" i="278"/>
  <c r="AY62" i="278"/>
  <c r="AY63" i="278"/>
  <c r="AY67" i="278"/>
  <c r="AY68" i="278"/>
  <c r="AZ65" i="278"/>
  <c r="AZ54" i="278"/>
  <c r="AY82" i="273"/>
  <c r="AY83" i="273"/>
  <c r="AY91" i="273"/>
  <c r="AZ92" i="273"/>
  <c r="AZ106" i="273"/>
  <c r="AY102" i="273"/>
  <c r="AY103" i="273"/>
  <c r="AY107" i="273"/>
  <c r="AZ108" i="273"/>
  <c r="AZ11" i="278"/>
  <c r="AZ20" i="273"/>
  <c r="AZ24" i="273"/>
  <c r="AZ25" i="273"/>
  <c r="AZ29" i="273"/>
  <c r="AZ30" i="273"/>
  <c r="AZ163" i="273"/>
  <c r="AZ164" i="273"/>
  <c r="AZ165" i="273"/>
  <c r="AZ10" i="278"/>
  <c r="AZ12" i="278"/>
  <c r="AZ22" i="278"/>
  <c r="AZ17" i="278"/>
  <c r="AZ159" i="273"/>
  <c r="AZ160" i="273"/>
  <c r="AZ16" i="278"/>
  <c r="AZ18" i="278"/>
  <c r="AZ23" i="278"/>
  <c r="AZ24" i="278"/>
  <c r="AZ29" i="278"/>
  <c r="AZ30" i="278"/>
  <c r="AZ31" i="278"/>
  <c r="AZ55" i="278"/>
  <c r="AZ171" i="273"/>
  <c r="AZ170" i="273"/>
  <c r="AZ172" i="273"/>
  <c r="AZ50" i="278"/>
  <c r="AZ51" i="278"/>
  <c r="AZ52" i="278"/>
  <c r="AZ56" i="278"/>
  <c r="AZ47" i="307"/>
  <c r="AZ57" i="278"/>
  <c r="AY73" i="273"/>
  <c r="AY74" i="273"/>
  <c r="AY77" i="273"/>
  <c r="AZ78" i="273"/>
  <c r="AZ86" i="273"/>
  <c r="AY87" i="273"/>
  <c r="AZ88" i="273"/>
  <c r="AZ58" i="278"/>
  <c r="AZ59" i="278"/>
  <c r="AZ32" i="265"/>
  <c r="AZ33" i="278"/>
  <c r="AZ42" i="307"/>
  <c r="AZ34" i="278"/>
  <c r="AZ35" i="278"/>
  <c r="AZ66" i="278"/>
  <c r="AZ61" i="278"/>
  <c r="AZ62" i="278"/>
  <c r="AZ63" i="278"/>
  <c r="AZ67" i="278"/>
  <c r="AZ68" i="278"/>
  <c r="BA65" i="278"/>
  <c r="BA54" i="278"/>
  <c r="AZ82" i="273"/>
  <c r="AZ83" i="273"/>
  <c r="AZ91" i="273"/>
  <c r="BA92" i="273"/>
  <c r="BA106" i="273"/>
  <c r="AZ102" i="273"/>
  <c r="AZ103" i="273"/>
  <c r="AZ107" i="273"/>
  <c r="BA108" i="273"/>
  <c r="BA11" i="278"/>
  <c r="BA20" i="273"/>
  <c r="BA24" i="273"/>
  <c r="BA25" i="273"/>
  <c r="BA29" i="273"/>
  <c r="BA30" i="273"/>
  <c r="BA163" i="273"/>
  <c r="BA164" i="273"/>
  <c r="BA165" i="273"/>
  <c r="BA10" i="278"/>
  <c r="BA12" i="278"/>
  <c r="BA22" i="278"/>
  <c r="BA17" i="278"/>
  <c r="BA159" i="273"/>
  <c r="BA160" i="273"/>
  <c r="BA16" i="278"/>
  <c r="BA18" i="278"/>
  <c r="BA23" i="278"/>
  <c r="BA24" i="278"/>
  <c r="BA29" i="278"/>
  <c r="BA30" i="278"/>
  <c r="BA31" i="278"/>
  <c r="BA55" i="278"/>
  <c r="BA171" i="273"/>
  <c r="BA170" i="273"/>
  <c r="BA172" i="273"/>
  <c r="BA50" i="278"/>
  <c r="BA51" i="278"/>
  <c r="BA52" i="278"/>
  <c r="BA56" i="278"/>
  <c r="BA47" i="307"/>
  <c r="BA57" i="278"/>
  <c r="AZ73" i="273"/>
  <c r="AZ74" i="273"/>
  <c r="AZ77" i="273"/>
  <c r="BA78" i="273"/>
  <c r="BA86" i="273"/>
  <c r="AZ87" i="273"/>
  <c r="BA88" i="273"/>
  <c r="BA58" i="278"/>
  <c r="BA59" i="278"/>
  <c r="BA32" i="265"/>
  <c r="BA33" i="278"/>
  <c r="BA42" i="307"/>
  <c r="BA34" i="278"/>
  <c r="BA35" i="278"/>
  <c r="BA66" i="278"/>
  <c r="BA61" i="278"/>
  <c r="BA62" i="278"/>
  <c r="BA63" i="278"/>
  <c r="BA67" i="278"/>
  <c r="BA68" i="278"/>
  <c r="BB65" i="278"/>
  <c r="BB54" i="278"/>
  <c r="BA82" i="273"/>
  <c r="BA83" i="273"/>
  <c r="BA91" i="273"/>
  <c r="BB92" i="273"/>
  <c r="BB106" i="273"/>
  <c r="BA102" i="273"/>
  <c r="BA103" i="273"/>
  <c r="BA107" i="273"/>
  <c r="BB108" i="273"/>
  <c r="BB11" i="278"/>
  <c r="BB20" i="273"/>
  <c r="BB24" i="273"/>
  <c r="BB25" i="273"/>
  <c r="BB29" i="273"/>
  <c r="BB30" i="273"/>
  <c r="BB163" i="273"/>
  <c r="BB164" i="273"/>
  <c r="BB165" i="273"/>
  <c r="BB10" i="278"/>
  <c r="BB12" i="278"/>
  <c r="BB22" i="278"/>
  <c r="BB17" i="278"/>
  <c r="BB159" i="273"/>
  <c r="BB160" i="273"/>
  <c r="BB16" i="278"/>
  <c r="BB18" i="278"/>
  <c r="BB23" i="278"/>
  <c r="BB24" i="278"/>
  <c r="BB29" i="278"/>
  <c r="BB30" i="278"/>
  <c r="BB31" i="278"/>
  <c r="BB55" i="278"/>
  <c r="BB171" i="273"/>
  <c r="BB170" i="273"/>
  <c r="BB172" i="273"/>
  <c r="BB50" i="278"/>
  <c r="BB51" i="278"/>
  <c r="BB52" i="278"/>
  <c r="BB56" i="278"/>
  <c r="BB47" i="307"/>
  <c r="BB57" i="278"/>
  <c r="BA73" i="273"/>
  <c r="BA74" i="273"/>
  <c r="BA77" i="273"/>
  <c r="BB78" i="273"/>
  <c r="BB86" i="273"/>
  <c r="BA87" i="273"/>
  <c r="BB88" i="273"/>
  <c r="BB58" i="278"/>
  <c r="BB59" i="278"/>
  <c r="BB32" i="265"/>
  <c r="BB33" i="278"/>
  <c r="BB42" i="307"/>
  <c r="BB34" i="278"/>
  <c r="BB35" i="278"/>
  <c r="BB66" i="278"/>
  <c r="BB61" i="278"/>
  <c r="BB62" i="278"/>
  <c r="BB63" i="278"/>
  <c r="BB67" i="278"/>
  <c r="BB68" i="278"/>
  <c r="BC65" i="278"/>
  <c r="BC54" i="278"/>
  <c r="BB82" i="273"/>
  <c r="BB83" i="273"/>
  <c r="BB91" i="273"/>
  <c r="BC92" i="273"/>
  <c r="BC106" i="273"/>
  <c r="BB102" i="273"/>
  <c r="BB103" i="273"/>
  <c r="BB107" i="273"/>
  <c r="BC108" i="273"/>
  <c r="BC11" i="278"/>
  <c r="BC20" i="273"/>
  <c r="BC24" i="273"/>
  <c r="BC25" i="273"/>
  <c r="BC29" i="273"/>
  <c r="BC30" i="273"/>
  <c r="BC163" i="273"/>
  <c r="BC164" i="273"/>
  <c r="BC165" i="273"/>
  <c r="BC10" i="278"/>
  <c r="BC12" i="278"/>
  <c r="BC22" i="278"/>
  <c r="BC17" i="278"/>
  <c r="BC159" i="273"/>
  <c r="BC160" i="273"/>
  <c r="BC16" i="278"/>
  <c r="BC18" i="278"/>
  <c r="BC23" i="278"/>
  <c r="BC24" i="278"/>
  <c r="BC29" i="278"/>
  <c r="BC30" i="278"/>
  <c r="BC31" i="278"/>
  <c r="BC55" i="278"/>
  <c r="BC171" i="273"/>
  <c r="BC170" i="273"/>
  <c r="BC172" i="273"/>
  <c r="BC50" i="278"/>
  <c r="BC51" i="278"/>
  <c r="BC52" i="278"/>
  <c r="BC56" i="278"/>
  <c r="BC47" i="307"/>
  <c r="BC57" i="278"/>
  <c r="BB73" i="273"/>
  <c r="BB74" i="273"/>
  <c r="BB77" i="273"/>
  <c r="BC78" i="273"/>
  <c r="BC86" i="273"/>
  <c r="BB87" i="273"/>
  <c r="BC88" i="273"/>
  <c r="BC58" i="278"/>
  <c r="BC59" i="278"/>
  <c r="BC32" i="265"/>
  <c r="BC33" i="278"/>
  <c r="BC42" i="307"/>
  <c r="BC34" i="278"/>
  <c r="BC35" i="278"/>
  <c r="BC66" i="278"/>
  <c r="BC61" i="278"/>
  <c r="BC62" i="278"/>
  <c r="BC63" i="278"/>
  <c r="BC67" i="278"/>
  <c r="BC68" i="278"/>
  <c r="BD65" i="278"/>
  <c r="BD54" i="278"/>
  <c r="BC82" i="273"/>
  <c r="BC83" i="273"/>
  <c r="BC91" i="273"/>
  <c r="BD92" i="273"/>
  <c r="BD106" i="273"/>
  <c r="BC102" i="273"/>
  <c r="BC103" i="273"/>
  <c r="BC107" i="273"/>
  <c r="BD108" i="273"/>
  <c r="BD11" i="278"/>
  <c r="BD20" i="273"/>
  <c r="BD24" i="273"/>
  <c r="BD25" i="273"/>
  <c r="BD29" i="273"/>
  <c r="BD30" i="273"/>
  <c r="BD163" i="273"/>
  <c r="BD164" i="273"/>
  <c r="BD165" i="273"/>
  <c r="BD10" i="278"/>
  <c r="BD12" i="278"/>
  <c r="BD22" i="278"/>
  <c r="BD17" i="278"/>
  <c r="BD159" i="273"/>
  <c r="BD160" i="273"/>
  <c r="BD16" i="278"/>
  <c r="BD18" i="278"/>
  <c r="BD23" i="278"/>
  <c r="BD24" i="278"/>
  <c r="BD29" i="278"/>
  <c r="BD30" i="278"/>
  <c r="BD31" i="278"/>
  <c r="BD55" i="278"/>
  <c r="BD171" i="273"/>
  <c r="BD170" i="273"/>
  <c r="BD172" i="273"/>
  <c r="BD50" i="278"/>
  <c r="BD51" i="278"/>
  <c r="BD52" i="278"/>
  <c r="BD56" i="278"/>
  <c r="BD47" i="307"/>
  <c r="BD57" i="278"/>
  <c r="BC73" i="273"/>
  <c r="BC74" i="273"/>
  <c r="BC77" i="273"/>
  <c r="BD78" i="273"/>
  <c r="BD86" i="273"/>
  <c r="BC87" i="273"/>
  <c r="BD88" i="273"/>
  <c r="BD58" i="278"/>
  <c r="BD59" i="278"/>
  <c r="BD32" i="265"/>
  <c r="BD33" i="278"/>
  <c r="BD42" i="307"/>
  <c r="BD34" i="278"/>
  <c r="BD35" i="278"/>
  <c r="BD66" i="278"/>
  <c r="BD61" i="278"/>
  <c r="BD62" i="278"/>
  <c r="BD63" i="278"/>
  <c r="BD67" i="278"/>
  <c r="BD68" i="278"/>
  <c r="BE65" i="278"/>
  <c r="BE54" i="278"/>
  <c r="BD82" i="273"/>
  <c r="BD83" i="273"/>
  <c r="BD91" i="273"/>
  <c r="BE92" i="273"/>
  <c r="BE106" i="273"/>
  <c r="BD102" i="273"/>
  <c r="BD103" i="273"/>
  <c r="BD107" i="273"/>
  <c r="BE108" i="273"/>
  <c r="BE11" i="278"/>
  <c r="BE12" i="278"/>
  <c r="BE22" i="278"/>
  <c r="BE17" i="278"/>
  <c r="BE18" i="278"/>
  <c r="BE23" i="278"/>
  <c r="BE24" i="278"/>
  <c r="BE29" i="278"/>
  <c r="BE30" i="278"/>
  <c r="BE31" i="278"/>
  <c r="BE55" i="278"/>
  <c r="BE20" i="273"/>
  <c r="BE24" i="273"/>
  <c r="BE25" i="273"/>
  <c r="BE171" i="273"/>
  <c r="BE170" i="273"/>
  <c r="BE172" i="273"/>
  <c r="BE50" i="278"/>
  <c r="BE51" i="278"/>
  <c r="BE52" i="278"/>
  <c r="BE56" i="278"/>
  <c r="BE47" i="307"/>
  <c r="BE57" i="278"/>
  <c r="BD73" i="273"/>
  <c r="BD74" i="273"/>
  <c r="BD77" i="273"/>
  <c r="BE78" i="273"/>
  <c r="BE86" i="273"/>
  <c r="BD87" i="273"/>
  <c r="BE88" i="273"/>
  <c r="BE58" i="278"/>
  <c r="BE59" i="278"/>
  <c r="BE32" i="265"/>
  <c r="BE33" i="278"/>
  <c r="BE42" i="307"/>
  <c r="BE34" i="278"/>
  <c r="BE35" i="278"/>
  <c r="BE66" i="278"/>
  <c r="BE61" i="278"/>
  <c r="BE62" i="278"/>
  <c r="BE63" i="278"/>
  <c r="BE67" i="278"/>
  <c r="BE68" i="278"/>
  <c r="BF65" i="278"/>
  <c r="BF54" i="278"/>
  <c r="BE82" i="273"/>
  <c r="BE83" i="273"/>
  <c r="BE91" i="273"/>
  <c r="BF92" i="273"/>
  <c r="BF106" i="273"/>
  <c r="BE102" i="273"/>
  <c r="BE103" i="273"/>
  <c r="BE107" i="273"/>
  <c r="BF108" i="273"/>
  <c r="BF11" i="278"/>
  <c r="BF12" i="278"/>
  <c r="BF22" i="278"/>
  <c r="BF17" i="278"/>
  <c r="BF18" i="278"/>
  <c r="BF23" i="278"/>
  <c r="BF24" i="278"/>
  <c r="BF29" i="278"/>
  <c r="BF30" i="278"/>
  <c r="BF31" i="278"/>
  <c r="BF55" i="278"/>
  <c r="BF20" i="273"/>
  <c r="BF24" i="273"/>
  <c r="BF25" i="273"/>
  <c r="BF171" i="273"/>
  <c r="BF170" i="273"/>
  <c r="BF172" i="273"/>
  <c r="BF50" i="278"/>
  <c r="BF51" i="278"/>
  <c r="BF52" i="278"/>
  <c r="BF56" i="278"/>
  <c r="BE73" i="273"/>
  <c r="BE74" i="273"/>
  <c r="BE77" i="273"/>
  <c r="BF78" i="273"/>
  <c r="BF86" i="273"/>
  <c r="BE87" i="273"/>
  <c r="BF88" i="273"/>
  <c r="BF58" i="278"/>
  <c r="BF59" i="278"/>
  <c r="BF32" i="265"/>
  <c r="BF33" i="278"/>
  <c r="BF35" i="278"/>
  <c r="BF66" i="278"/>
  <c r="BF61" i="278"/>
  <c r="BF63" i="278"/>
  <c r="BF67" i="278"/>
  <c r="BF68" i="278"/>
  <c r="BG65" i="278"/>
  <c r="BG54" i="278"/>
  <c r="BF82" i="273"/>
  <c r="BF83" i="273"/>
  <c r="BF91" i="273"/>
  <c r="BG92" i="273"/>
  <c r="BG106" i="273"/>
  <c r="BF102" i="273"/>
  <c r="BF103" i="273"/>
  <c r="BF107" i="273"/>
  <c r="BG108" i="273"/>
  <c r="BG11" i="278"/>
  <c r="BG12" i="278"/>
  <c r="BG22" i="278"/>
  <c r="BG17" i="278"/>
  <c r="BG18" i="278"/>
  <c r="BG23" i="278"/>
  <c r="BG24" i="278"/>
  <c r="BG29" i="278"/>
  <c r="BG30" i="278"/>
  <c r="BG31" i="278"/>
  <c r="BG55" i="278"/>
  <c r="BG20" i="273"/>
  <c r="BG24" i="273"/>
  <c r="BG25" i="273"/>
  <c r="BG171" i="273"/>
  <c r="BG170" i="273"/>
  <c r="BG172" i="273"/>
  <c r="BG50" i="278"/>
  <c r="BG51" i="278"/>
  <c r="BG52" i="278"/>
  <c r="BG56" i="278"/>
  <c r="BF73" i="273"/>
  <c r="BF74" i="273"/>
  <c r="BF77" i="273"/>
  <c r="BG78" i="273"/>
  <c r="BG86" i="273"/>
  <c r="BF87" i="273"/>
  <c r="BG88" i="273"/>
  <c r="BG58" i="278"/>
  <c r="BG59" i="278"/>
  <c r="BG32" i="265"/>
  <c r="BG33" i="278"/>
  <c r="BG35" i="278"/>
  <c r="BG66" i="278"/>
  <c r="BG61" i="278"/>
  <c r="BG63" i="278"/>
  <c r="BG67" i="278"/>
  <c r="BG68" i="278"/>
  <c r="BH65" i="278"/>
  <c r="BH54" i="278"/>
  <c r="BG82" i="273"/>
  <c r="BG83" i="273"/>
  <c r="BG91" i="273"/>
  <c r="BH92" i="273"/>
  <c r="BH106" i="273"/>
  <c r="BG102" i="273"/>
  <c r="BG103" i="273"/>
  <c r="BG107" i="273"/>
  <c r="BH108" i="273"/>
  <c r="BH11" i="278"/>
  <c r="BH12" i="278"/>
  <c r="BH22" i="278"/>
  <c r="BH17" i="278"/>
  <c r="BH18" i="278"/>
  <c r="BH23" i="278"/>
  <c r="BH24" i="278"/>
  <c r="BH29" i="278"/>
  <c r="BH30" i="278"/>
  <c r="BH31" i="278"/>
  <c r="BH55" i="278"/>
  <c r="BH20" i="273"/>
  <c r="BH24" i="273"/>
  <c r="BH25" i="273"/>
  <c r="BH171" i="273"/>
  <c r="BH170" i="273"/>
  <c r="BH172" i="273"/>
  <c r="BH50" i="278"/>
  <c r="BH51" i="278"/>
  <c r="BH52" i="278"/>
  <c r="BH56" i="278"/>
  <c r="BG73" i="273"/>
  <c r="BG74" i="273"/>
  <c r="BG77" i="273"/>
  <c r="BH78" i="273"/>
  <c r="BH86" i="273"/>
  <c r="BG87" i="273"/>
  <c r="BH88" i="273"/>
  <c r="BH58" i="278"/>
  <c r="BH59" i="278"/>
  <c r="BH32" i="265"/>
  <c r="BH33" i="278"/>
  <c r="BH35" i="278"/>
  <c r="BH66" i="278"/>
  <c r="BH61" i="278"/>
  <c r="BH63" i="278"/>
  <c r="BH67" i="278"/>
  <c r="BH68" i="278"/>
  <c r="BI65" i="278"/>
  <c r="BI54" i="278"/>
  <c r="BH82" i="273"/>
  <c r="BH83" i="273"/>
  <c r="BH91" i="273"/>
  <c r="BI92" i="273"/>
  <c r="BI106" i="273"/>
  <c r="BH102" i="273"/>
  <c r="BH103" i="273"/>
  <c r="BH107" i="273"/>
  <c r="BI108" i="273"/>
  <c r="BI11" i="278"/>
  <c r="BI12" i="278"/>
  <c r="BI22" i="278"/>
  <c r="BI17" i="278"/>
  <c r="BI18" i="278"/>
  <c r="BI23" i="278"/>
  <c r="BI24" i="278"/>
  <c r="BI29" i="278"/>
  <c r="BI30" i="278"/>
  <c r="BI31" i="278"/>
  <c r="BI55" i="278"/>
  <c r="BI20" i="273"/>
  <c r="BI24" i="273"/>
  <c r="BI25" i="273"/>
  <c r="BI171" i="273"/>
  <c r="BI170" i="273"/>
  <c r="BI172" i="273"/>
  <c r="BI50" i="278"/>
  <c r="BI51" i="278"/>
  <c r="BI52" i="278"/>
  <c r="BI56" i="278"/>
  <c r="BH73" i="273"/>
  <c r="BH74" i="273"/>
  <c r="BH77" i="273"/>
  <c r="BI78" i="273"/>
  <c r="BI86" i="273"/>
  <c r="BH87" i="273"/>
  <c r="BI88" i="273"/>
  <c r="BI58" i="278"/>
  <c r="BI59" i="278"/>
  <c r="BI32" i="265"/>
  <c r="BI33" i="278"/>
  <c r="BI35" i="278"/>
  <c r="BI66" i="278"/>
  <c r="BI61" i="278"/>
  <c r="BI63" i="278"/>
  <c r="BI67" i="278"/>
  <c r="BI68" i="278"/>
  <c r="BJ65" i="278"/>
  <c r="BJ54" i="278"/>
  <c r="BI82" i="273"/>
  <c r="BI83" i="273"/>
  <c r="BI91" i="273"/>
  <c r="BJ92" i="273"/>
  <c r="BJ106" i="273"/>
  <c r="BI102" i="273"/>
  <c r="BI103" i="273"/>
  <c r="BI107" i="273"/>
  <c r="BJ108" i="273"/>
  <c r="BJ11" i="278"/>
  <c r="BJ12" i="278"/>
  <c r="BJ22" i="278"/>
  <c r="BJ17" i="278"/>
  <c r="BJ18" i="278"/>
  <c r="BJ23" i="278"/>
  <c r="BJ24" i="278"/>
  <c r="BJ29" i="278"/>
  <c r="BJ30" i="278"/>
  <c r="BJ31" i="278"/>
  <c r="BJ55" i="278"/>
  <c r="BJ20" i="273"/>
  <c r="BJ24" i="273"/>
  <c r="BJ25" i="273"/>
  <c r="BJ171" i="273"/>
  <c r="BJ170" i="273"/>
  <c r="BJ172" i="273"/>
  <c r="BJ50" i="278"/>
  <c r="BJ51" i="278"/>
  <c r="BJ52" i="278"/>
  <c r="BJ56" i="278"/>
  <c r="BI73" i="273"/>
  <c r="BI74" i="273"/>
  <c r="BI77" i="273"/>
  <c r="BJ78" i="273"/>
  <c r="BJ86" i="273"/>
  <c r="BI87" i="273"/>
  <c r="BJ88" i="273"/>
  <c r="BJ58" i="278"/>
  <c r="BJ59" i="278"/>
  <c r="BJ32" i="265"/>
  <c r="BJ33" i="278"/>
  <c r="BJ35" i="278"/>
  <c r="BJ66" i="278"/>
  <c r="BJ61" i="278"/>
  <c r="BJ63" i="278"/>
  <c r="BJ67" i="278"/>
  <c r="BJ68" i="278"/>
  <c r="BK65" i="278"/>
  <c r="BK54" i="278"/>
  <c r="BJ82" i="273"/>
  <c r="BJ83" i="273"/>
  <c r="BJ91" i="273"/>
  <c r="BK92" i="273"/>
  <c r="BK106" i="273"/>
  <c r="BJ102" i="273"/>
  <c r="BJ103" i="273"/>
  <c r="BJ107" i="273"/>
  <c r="BK108" i="273"/>
  <c r="BK11" i="278"/>
  <c r="BK12" i="278"/>
  <c r="BK22" i="278"/>
  <c r="BK17" i="278"/>
  <c r="BK18" i="278"/>
  <c r="BK23" i="278"/>
  <c r="BK24" i="278"/>
  <c r="BK29" i="278"/>
  <c r="BK30" i="278"/>
  <c r="BK31" i="278"/>
  <c r="BK55" i="278"/>
  <c r="BK20" i="273"/>
  <c r="BK24" i="273"/>
  <c r="BK25" i="273"/>
  <c r="BK171" i="273"/>
  <c r="BK170" i="273"/>
  <c r="BK172" i="273"/>
  <c r="BK50" i="278"/>
  <c r="BK51" i="278"/>
  <c r="BK52" i="278"/>
  <c r="BK56" i="278"/>
  <c r="BJ73" i="273"/>
  <c r="BJ74" i="273"/>
  <c r="BJ77" i="273"/>
  <c r="BK78" i="273"/>
  <c r="BK86" i="273"/>
  <c r="BJ87" i="273"/>
  <c r="BK88" i="273"/>
  <c r="BK58" i="278"/>
  <c r="BK59" i="278"/>
  <c r="BK32" i="265"/>
  <c r="BK33" i="278"/>
  <c r="BK35" i="278"/>
  <c r="BK66" i="278"/>
  <c r="BK61" i="278"/>
  <c r="BK63" i="278"/>
  <c r="BK67" i="278"/>
  <c r="BK68" i="278"/>
  <c r="BL65" i="278"/>
  <c r="BL54" i="278"/>
  <c r="BK82" i="273"/>
  <c r="BK83" i="273"/>
  <c r="BK91" i="273"/>
  <c r="BL92" i="273"/>
  <c r="BL106" i="273"/>
  <c r="BK102" i="273"/>
  <c r="BK103" i="273"/>
  <c r="BK107" i="273"/>
  <c r="BL108" i="273"/>
  <c r="BL11" i="278"/>
  <c r="BL12" i="278"/>
  <c r="BL22" i="278"/>
  <c r="BL17" i="278"/>
  <c r="BL18" i="278"/>
  <c r="BL23" i="278"/>
  <c r="BL24" i="278"/>
  <c r="BL29" i="278"/>
  <c r="BL30" i="278"/>
  <c r="BL31" i="278"/>
  <c r="BL55" i="278"/>
  <c r="BL20" i="273"/>
  <c r="BL24" i="273"/>
  <c r="BL25" i="273"/>
  <c r="BL171" i="273"/>
  <c r="BL170" i="273"/>
  <c r="BL172" i="273"/>
  <c r="BL50" i="278"/>
  <c r="BL51" i="278"/>
  <c r="BL52" i="278"/>
  <c r="BL56" i="278"/>
  <c r="BK73" i="273"/>
  <c r="BK74" i="273"/>
  <c r="BK77" i="273"/>
  <c r="BL78" i="273"/>
  <c r="BL86" i="273"/>
  <c r="BK87" i="273"/>
  <c r="BL88" i="273"/>
  <c r="BL58" i="278"/>
  <c r="BL59" i="278"/>
  <c r="BL32" i="265"/>
  <c r="BL33" i="278"/>
  <c r="BL35" i="278"/>
  <c r="BL66" i="278"/>
  <c r="BL61" i="278"/>
  <c r="BL63" i="278"/>
  <c r="BL67" i="278"/>
  <c r="BL68" i="278"/>
  <c r="BM65" i="278"/>
  <c r="BM54" i="278"/>
  <c r="BL82" i="273"/>
  <c r="BL83" i="273"/>
  <c r="BL91" i="273"/>
  <c r="BM92" i="273"/>
  <c r="BM106" i="273"/>
  <c r="BL102" i="273"/>
  <c r="BL103" i="273"/>
  <c r="BL107" i="273"/>
  <c r="BM108" i="273"/>
  <c r="BM11" i="278"/>
  <c r="BM12" i="278"/>
  <c r="BM22" i="278"/>
  <c r="BM17" i="278"/>
  <c r="BM18" i="278"/>
  <c r="BM23" i="278"/>
  <c r="BM24" i="278"/>
  <c r="BM29" i="278"/>
  <c r="BM30" i="278"/>
  <c r="BM31" i="278"/>
  <c r="BM55" i="278"/>
  <c r="BM20" i="273"/>
  <c r="BM24" i="273"/>
  <c r="BM25" i="273"/>
  <c r="BM171" i="273"/>
  <c r="BM170" i="273"/>
  <c r="BM172" i="273"/>
  <c r="BM50" i="278"/>
  <c r="BM51" i="278"/>
  <c r="BM52" i="278"/>
  <c r="BM56" i="278"/>
  <c r="BL73" i="273"/>
  <c r="BL74" i="273"/>
  <c r="BL77" i="273"/>
  <c r="BM78" i="273"/>
  <c r="BM86" i="273"/>
  <c r="BL87" i="273"/>
  <c r="BM88" i="273"/>
  <c r="BM58" i="278"/>
  <c r="BM59" i="278"/>
  <c r="BM32" i="265"/>
  <c r="BM33" i="278"/>
  <c r="BM35" i="278"/>
  <c r="BM66" i="278"/>
  <c r="BM61" i="278"/>
  <c r="BM63" i="278"/>
  <c r="BM67" i="278"/>
  <c r="BM68" i="278"/>
  <c r="BN65" i="278"/>
  <c r="BN54" i="278"/>
  <c r="BM82" i="273"/>
  <c r="BM83" i="273"/>
  <c r="BM91" i="273"/>
  <c r="BN92" i="273"/>
  <c r="BN106" i="273"/>
  <c r="BM102" i="273"/>
  <c r="BM103" i="273"/>
  <c r="BM107" i="273"/>
  <c r="BN108" i="273"/>
  <c r="BN11" i="278"/>
  <c r="BN12" i="278"/>
  <c r="BN22" i="278"/>
  <c r="BN17" i="278"/>
  <c r="BN18" i="278"/>
  <c r="BN23" i="278"/>
  <c r="BN24" i="278"/>
  <c r="BN29" i="278"/>
  <c r="BN30" i="278"/>
  <c r="BN31" i="278"/>
  <c r="BN55" i="278"/>
  <c r="BN20" i="273"/>
  <c r="BN24" i="273"/>
  <c r="BN25" i="273"/>
  <c r="BN171" i="273"/>
  <c r="BN170" i="273"/>
  <c r="BN172" i="273"/>
  <c r="BN50" i="278"/>
  <c r="BN51" i="278"/>
  <c r="BN52" i="278"/>
  <c r="BN56" i="278"/>
  <c r="BM73" i="273"/>
  <c r="BM74" i="273"/>
  <c r="BM77" i="273"/>
  <c r="BN78" i="273"/>
  <c r="BN86" i="273"/>
  <c r="BM87" i="273"/>
  <c r="BN88" i="273"/>
  <c r="BN58" i="278"/>
  <c r="BN59" i="278"/>
  <c r="BN32" i="265"/>
  <c r="BN33" i="278"/>
  <c r="BN35" i="278"/>
  <c r="BN66" i="278"/>
  <c r="BN61" i="278"/>
  <c r="BN63" i="278"/>
  <c r="BN67" i="278"/>
  <c r="BN68" i="278"/>
  <c r="BO65" i="278"/>
  <c r="BO54" i="278"/>
  <c r="BN82" i="273"/>
  <c r="BN83" i="273"/>
  <c r="BN91" i="273"/>
  <c r="BO92" i="273"/>
  <c r="BO106" i="273"/>
  <c r="BN102" i="273"/>
  <c r="BN103" i="273"/>
  <c r="BN107" i="273"/>
  <c r="BO108" i="273"/>
  <c r="BO11" i="278"/>
  <c r="BO12" i="278"/>
  <c r="BO22" i="278"/>
  <c r="BO17" i="278"/>
  <c r="BO18" i="278"/>
  <c r="BO23" i="278"/>
  <c r="BO24" i="278"/>
  <c r="BO29" i="278"/>
  <c r="BO30" i="278"/>
  <c r="BO31" i="278"/>
  <c r="BO55" i="278"/>
  <c r="BO20" i="273"/>
  <c r="BO24" i="273"/>
  <c r="BO25" i="273"/>
  <c r="BO171" i="273"/>
  <c r="BO170" i="273"/>
  <c r="BO172" i="273"/>
  <c r="BO50" i="278"/>
  <c r="BO51" i="278"/>
  <c r="BO52" i="278"/>
  <c r="BO56" i="278"/>
  <c r="BN73" i="273"/>
  <c r="BN74" i="273"/>
  <c r="BN77" i="273"/>
  <c r="BO78" i="273"/>
  <c r="BO86" i="273"/>
  <c r="BN87" i="273"/>
  <c r="BO88" i="273"/>
  <c r="BO58" i="278"/>
  <c r="BO59" i="278"/>
  <c r="BO32" i="265"/>
  <c r="BO33" i="278"/>
  <c r="BO35" i="278"/>
  <c r="BO66" i="278"/>
  <c r="BO61" i="278"/>
  <c r="BO63" i="278"/>
  <c r="BO67" i="278"/>
  <c r="BO68" i="278"/>
  <c r="BP65" i="278"/>
  <c r="BP54" i="278"/>
  <c r="BO82" i="273"/>
  <c r="BO83" i="273"/>
  <c r="BO91" i="273"/>
  <c r="BP92" i="273"/>
  <c r="BP106" i="273"/>
  <c r="BO102" i="273"/>
  <c r="BO103" i="273"/>
  <c r="BO107" i="273"/>
  <c r="BP108" i="273"/>
  <c r="BP11" i="278"/>
  <c r="BP12" i="278"/>
  <c r="BP22" i="278"/>
  <c r="BP17" i="278"/>
  <c r="BP18" i="278"/>
  <c r="BP23" i="278"/>
  <c r="BP24" i="278"/>
  <c r="BP29" i="278"/>
  <c r="BP30" i="278"/>
  <c r="BP31" i="278"/>
  <c r="BP55" i="278"/>
  <c r="BP20" i="273"/>
  <c r="BP24" i="273"/>
  <c r="BP25" i="273"/>
  <c r="BP171" i="273"/>
  <c r="BP170" i="273"/>
  <c r="BP172" i="273"/>
  <c r="BP50" i="278"/>
  <c r="BP51" i="278"/>
  <c r="BP52" i="278"/>
  <c r="BP56" i="278"/>
  <c r="BO73" i="273"/>
  <c r="BO74" i="273"/>
  <c r="BO77" i="273"/>
  <c r="BP78" i="273"/>
  <c r="BP86" i="273"/>
  <c r="BO87" i="273"/>
  <c r="BP88" i="273"/>
  <c r="BP58" i="278"/>
  <c r="BP59" i="278"/>
  <c r="BP32" i="265"/>
  <c r="BP33" i="278"/>
  <c r="BP35" i="278"/>
  <c r="BP66" i="278"/>
  <c r="BP61" i="278"/>
  <c r="BP63" i="278"/>
  <c r="BP67" i="278"/>
  <c r="BP68" i="278"/>
  <c r="BQ65" i="278"/>
  <c r="BQ54" i="278"/>
  <c r="BP82" i="273"/>
  <c r="BP83" i="273"/>
  <c r="BP91" i="273"/>
  <c r="BQ92" i="273"/>
  <c r="BQ106" i="273"/>
  <c r="BP102" i="273"/>
  <c r="BP103" i="273"/>
  <c r="BP107" i="273"/>
  <c r="BQ108" i="273"/>
  <c r="BQ11" i="278"/>
  <c r="BQ12" i="278"/>
  <c r="BQ22" i="278"/>
  <c r="BQ17" i="278"/>
  <c r="BQ18" i="278"/>
  <c r="BQ23" i="278"/>
  <c r="BQ24" i="278"/>
  <c r="BQ29" i="278"/>
  <c r="BQ30" i="278"/>
  <c r="BQ31" i="278"/>
  <c r="BQ55" i="278"/>
  <c r="BQ20" i="273"/>
  <c r="BQ24" i="273"/>
  <c r="BQ25" i="273"/>
  <c r="BQ171" i="273"/>
  <c r="BQ170" i="273"/>
  <c r="BQ172" i="273"/>
  <c r="BQ50" i="278"/>
  <c r="BQ51" i="278"/>
  <c r="BQ52" i="278"/>
  <c r="BQ56" i="278"/>
  <c r="BP73" i="273"/>
  <c r="BP74" i="273"/>
  <c r="BP77" i="273"/>
  <c r="BQ78" i="273"/>
  <c r="BQ86" i="273"/>
  <c r="BP87" i="273"/>
  <c r="BQ88" i="273"/>
  <c r="BQ58" i="278"/>
  <c r="BQ59" i="278"/>
  <c r="BQ32" i="265"/>
  <c r="BQ33" i="278"/>
  <c r="BQ35" i="278"/>
  <c r="BQ66" i="278"/>
  <c r="BQ61" i="278"/>
  <c r="BQ63" i="278"/>
  <c r="BQ67" i="278"/>
  <c r="BQ68" i="278"/>
  <c r="BR65" i="278"/>
  <c r="BR54" i="278"/>
  <c r="BQ82" i="273"/>
  <c r="BQ83" i="273"/>
  <c r="BQ91" i="273"/>
  <c r="BR92" i="273"/>
  <c r="BR106" i="273"/>
  <c r="BQ102" i="273"/>
  <c r="BQ103" i="273"/>
  <c r="BQ107" i="273"/>
  <c r="BR108" i="273"/>
  <c r="BR11" i="278"/>
  <c r="BR12" i="278"/>
  <c r="BR22" i="278"/>
  <c r="BR17" i="278"/>
  <c r="BR18" i="278"/>
  <c r="BR23" i="278"/>
  <c r="BR24" i="278"/>
  <c r="BR29" i="278"/>
  <c r="BR30" i="278"/>
  <c r="BR31" i="278"/>
  <c r="BR55" i="278"/>
  <c r="BR20" i="273"/>
  <c r="BR24" i="273"/>
  <c r="BR25" i="273"/>
  <c r="BR171" i="273"/>
  <c r="BR170" i="273"/>
  <c r="BR172" i="273"/>
  <c r="BR50" i="278"/>
  <c r="BR51" i="278"/>
  <c r="BR52" i="278"/>
  <c r="BR56" i="278"/>
  <c r="BQ73" i="273"/>
  <c r="BQ74" i="273"/>
  <c r="BQ77" i="273"/>
  <c r="BR78" i="273"/>
  <c r="BR86" i="273"/>
  <c r="BQ87" i="273"/>
  <c r="BR88" i="273"/>
  <c r="BR58" i="278"/>
  <c r="BR59" i="278"/>
  <c r="BR32" i="265"/>
  <c r="BR33" i="278"/>
  <c r="BR35" i="278"/>
  <c r="BR66" i="278"/>
  <c r="BR61" i="278"/>
  <c r="BR63" i="278"/>
  <c r="BR67" i="278"/>
  <c r="BR68" i="278"/>
  <c r="BS65" i="278"/>
  <c r="BS54" i="278"/>
  <c r="BR82" i="273"/>
  <c r="BR83" i="273"/>
  <c r="BR91" i="273"/>
  <c r="BS92" i="273"/>
  <c r="BS106" i="273"/>
  <c r="BR102" i="273"/>
  <c r="BR103" i="273"/>
  <c r="BR107" i="273"/>
  <c r="BS108" i="273"/>
  <c r="BS11" i="278"/>
  <c r="BS12" i="278"/>
  <c r="BS22" i="278"/>
  <c r="BS17" i="278"/>
  <c r="BS18" i="278"/>
  <c r="BS23" i="278"/>
  <c r="BS24" i="278"/>
  <c r="BS29" i="278"/>
  <c r="BS30" i="278"/>
  <c r="BS31" i="278"/>
  <c r="BS55" i="278"/>
  <c r="BS20" i="273"/>
  <c r="BS24" i="273"/>
  <c r="BS25" i="273"/>
  <c r="BS171" i="273"/>
  <c r="BS170" i="273"/>
  <c r="BS172" i="273"/>
  <c r="BS50" i="278"/>
  <c r="BS51" i="278"/>
  <c r="BS52" i="278"/>
  <c r="BS56" i="278"/>
  <c r="BR73" i="273"/>
  <c r="BR74" i="273"/>
  <c r="BR77" i="273"/>
  <c r="BS78" i="273"/>
  <c r="BS86" i="273"/>
  <c r="BR87" i="273"/>
  <c r="BS88" i="273"/>
  <c r="BS58" i="278"/>
  <c r="BS59" i="278"/>
  <c r="BS32" i="265"/>
  <c r="BS33" i="278"/>
  <c r="BS35" i="278"/>
  <c r="BS66" i="278"/>
  <c r="BS61" i="278"/>
  <c r="BS63" i="278"/>
  <c r="BS67" i="278"/>
  <c r="BS68" i="278"/>
  <c r="BT65" i="278"/>
  <c r="BT54" i="278"/>
  <c r="BS82" i="273"/>
  <c r="BS83" i="273"/>
  <c r="BS91" i="273"/>
  <c r="BT92" i="273"/>
  <c r="BT106" i="273"/>
  <c r="BS102" i="273"/>
  <c r="BS103" i="273"/>
  <c r="BS107" i="273"/>
  <c r="BT108" i="273"/>
  <c r="BT11" i="278"/>
  <c r="BT12" i="278"/>
  <c r="BT22" i="278"/>
  <c r="BT17" i="278"/>
  <c r="BT18" i="278"/>
  <c r="BT23" i="278"/>
  <c r="BT24" i="278"/>
  <c r="BT29" i="278"/>
  <c r="BT30" i="278"/>
  <c r="BT31" i="278"/>
  <c r="BT55" i="278"/>
  <c r="BT20" i="273"/>
  <c r="BT24" i="273"/>
  <c r="BT25" i="273"/>
  <c r="BT171" i="273"/>
  <c r="BT170" i="273"/>
  <c r="BT172" i="273"/>
  <c r="BT50" i="278"/>
  <c r="BT51" i="278"/>
  <c r="BT52" i="278"/>
  <c r="BT56" i="278"/>
  <c r="BS73" i="273"/>
  <c r="BS74" i="273"/>
  <c r="BS77" i="273"/>
  <c r="BT78" i="273"/>
  <c r="BT86" i="273"/>
  <c r="BS87" i="273"/>
  <c r="BT88" i="273"/>
  <c r="BT58" i="278"/>
  <c r="BT59" i="278"/>
  <c r="BT32" i="265"/>
  <c r="BT33" i="278"/>
  <c r="BT35" i="278"/>
  <c r="BT66" i="278"/>
  <c r="BT61" i="278"/>
  <c r="BT63" i="278"/>
  <c r="BT67" i="278"/>
  <c r="BT68" i="278"/>
  <c r="BU65" i="278"/>
  <c r="BU54" i="278"/>
  <c r="BT82" i="273"/>
  <c r="BT83" i="273"/>
  <c r="BT91" i="273"/>
  <c r="BU92" i="273"/>
  <c r="BU106" i="273"/>
  <c r="BT102" i="273"/>
  <c r="BT103" i="273"/>
  <c r="BT107" i="273"/>
  <c r="BU108" i="273"/>
  <c r="BU11" i="278"/>
  <c r="BU12" i="278"/>
  <c r="BU22" i="278"/>
  <c r="BU17" i="278"/>
  <c r="BU18" i="278"/>
  <c r="BU23" i="278"/>
  <c r="BU24" i="278"/>
  <c r="BU29" i="278"/>
  <c r="BU30" i="278"/>
  <c r="BU31" i="278"/>
  <c r="BU55" i="278"/>
  <c r="BU20" i="273"/>
  <c r="BU24" i="273"/>
  <c r="BU25" i="273"/>
  <c r="BU171" i="273"/>
  <c r="BU170" i="273"/>
  <c r="BU172" i="273"/>
  <c r="BU50" i="278"/>
  <c r="BU51" i="278"/>
  <c r="BU52" i="278"/>
  <c r="BU56" i="278"/>
  <c r="BT73" i="273"/>
  <c r="BT74" i="273"/>
  <c r="BT77" i="273"/>
  <c r="BU78" i="273"/>
  <c r="BU86" i="273"/>
  <c r="BT87" i="273"/>
  <c r="BU88" i="273"/>
  <c r="BU58" i="278"/>
  <c r="BU59" i="278"/>
  <c r="BU32" i="265"/>
  <c r="BU33" i="278"/>
  <c r="BU35" i="278"/>
  <c r="BU66" i="278"/>
  <c r="BU61" i="278"/>
  <c r="BU63" i="278"/>
  <c r="BU67" i="278"/>
  <c r="BU68" i="278"/>
  <c r="BV65" i="278"/>
  <c r="BV54" i="278"/>
  <c r="BU82" i="273"/>
  <c r="BU83" i="273"/>
  <c r="BU91" i="273"/>
  <c r="BV92" i="273"/>
  <c r="BV106" i="273"/>
  <c r="BU102" i="273"/>
  <c r="BU103" i="273"/>
  <c r="BU107" i="273"/>
  <c r="BV108" i="273"/>
  <c r="BV11" i="278"/>
  <c r="BV12" i="278"/>
  <c r="BV22" i="278"/>
  <c r="BV17" i="278"/>
  <c r="BV18" i="278"/>
  <c r="BV23" i="278"/>
  <c r="BV24" i="278"/>
  <c r="BV29" i="278"/>
  <c r="BV30" i="278"/>
  <c r="BV31" i="278"/>
  <c r="BV55" i="278"/>
  <c r="BV20" i="273"/>
  <c r="BV24" i="273"/>
  <c r="BV25" i="273"/>
  <c r="BV171" i="273"/>
  <c r="BV170" i="273"/>
  <c r="BV172" i="273"/>
  <c r="BV50" i="278"/>
  <c r="BV51" i="278"/>
  <c r="BV52" i="278"/>
  <c r="BV56" i="278"/>
  <c r="BU73" i="273"/>
  <c r="BU74" i="273"/>
  <c r="BU77" i="273"/>
  <c r="BV78" i="273"/>
  <c r="BV86" i="273"/>
  <c r="BU87" i="273"/>
  <c r="BV88" i="273"/>
  <c r="BV58" i="278"/>
  <c r="BV59" i="278"/>
  <c r="BV32" i="265"/>
  <c r="BV33" i="278"/>
  <c r="BV35" i="278"/>
  <c r="BV66" i="278"/>
  <c r="BV61" i="278"/>
  <c r="BV63" i="278"/>
  <c r="BV67" i="278"/>
  <c r="BV68" i="278"/>
  <c r="BW65" i="278"/>
  <c r="BW54" i="278"/>
  <c r="BV82" i="273"/>
  <c r="BV83" i="273"/>
  <c r="BV91" i="273"/>
  <c r="BW92" i="273"/>
  <c r="BW106" i="273"/>
  <c r="BV102" i="273"/>
  <c r="BV103" i="273"/>
  <c r="BV107" i="273"/>
  <c r="BW108" i="273"/>
  <c r="BW11" i="278"/>
  <c r="BW12" i="278"/>
  <c r="BW22" i="278"/>
  <c r="BW17" i="278"/>
  <c r="BW18" i="278"/>
  <c r="BW23" i="278"/>
  <c r="BW24" i="278"/>
  <c r="BW29" i="278"/>
  <c r="BW30" i="278"/>
  <c r="BW31" i="278"/>
  <c r="BW55" i="278"/>
  <c r="BW20" i="273"/>
  <c r="BW24" i="273"/>
  <c r="BW25" i="273"/>
  <c r="BW171" i="273"/>
  <c r="BW170" i="273"/>
  <c r="BW172" i="273"/>
  <c r="BW50" i="278"/>
  <c r="BW51" i="278"/>
  <c r="BW52" i="278"/>
  <c r="BW56" i="278"/>
  <c r="BV73" i="273"/>
  <c r="BV74" i="273"/>
  <c r="BV77" i="273"/>
  <c r="BW78" i="273"/>
  <c r="BW86" i="273"/>
  <c r="BV87" i="273"/>
  <c r="BW88" i="273"/>
  <c r="BW58" i="278"/>
  <c r="BW59" i="278"/>
  <c r="BW32" i="265"/>
  <c r="BW33" i="278"/>
  <c r="BW35" i="278"/>
  <c r="BW66" i="278"/>
  <c r="BW61" i="278"/>
  <c r="BW63" i="278"/>
  <c r="BW67" i="278"/>
  <c r="BW68" i="278"/>
  <c r="BX65" i="278"/>
  <c r="BX54" i="278"/>
  <c r="BW82" i="273"/>
  <c r="BW83" i="273"/>
  <c r="BW91" i="273"/>
  <c r="BX92" i="273"/>
  <c r="BX106" i="273"/>
  <c r="BW102" i="273"/>
  <c r="BW103" i="273"/>
  <c r="BW107" i="273"/>
  <c r="BX108" i="273"/>
  <c r="BX11" i="278"/>
  <c r="BX12" i="278"/>
  <c r="BX22" i="278"/>
  <c r="BX17" i="278"/>
  <c r="BX18" i="278"/>
  <c r="BX23" i="278"/>
  <c r="BX24" i="278"/>
  <c r="BX29" i="278"/>
  <c r="BX30" i="278"/>
  <c r="BX31" i="278"/>
  <c r="BX55" i="278"/>
  <c r="BX20" i="273"/>
  <c r="BX24" i="273"/>
  <c r="BX25" i="273"/>
  <c r="BX171" i="273"/>
  <c r="BX170" i="273"/>
  <c r="BX172" i="273"/>
  <c r="BX50" i="278"/>
  <c r="BX51" i="278"/>
  <c r="BX52" i="278"/>
  <c r="BX56" i="278"/>
  <c r="BW73" i="273"/>
  <c r="BW74" i="273"/>
  <c r="BW77" i="273"/>
  <c r="BX78" i="273"/>
  <c r="BX86" i="273"/>
  <c r="BW87" i="273"/>
  <c r="BX88" i="273"/>
  <c r="BX58" i="278"/>
  <c r="BX59" i="278"/>
  <c r="BX32" i="265"/>
  <c r="BX33" i="278"/>
  <c r="BX35" i="278"/>
  <c r="BX66" i="278"/>
  <c r="BX61" i="278"/>
  <c r="BX63" i="278"/>
  <c r="BX67" i="278"/>
  <c r="BX68" i="278"/>
  <c r="BY65" i="278"/>
  <c r="BY54" i="278"/>
  <c r="BX82" i="273"/>
  <c r="BX83" i="273"/>
  <c r="BX91" i="273"/>
  <c r="BY92" i="273"/>
  <c r="BY106" i="273"/>
  <c r="BX102" i="273"/>
  <c r="BX103" i="273"/>
  <c r="BX107" i="273"/>
  <c r="BY108" i="273"/>
  <c r="BY11" i="278"/>
  <c r="BY12" i="278"/>
  <c r="BY22" i="278"/>
  <c r="BY17" i="278"/>
  <c r="BY18" i="278"/>
  <c r="BY23" i="278"/>
  <c r="BY24" i="278"/>
  <c r="BY29" i="278"/>
  <c r="BY30" i="278"/>
  <c r="BY31" i="278"/>
  <c r="BY55" i="278"/>
  <c r="BY20" i="273"/>
  <c r="BY24" i="273"/>
  <c r="BY25" i="273"/>
  <c r="BY171" i="273"/>
  <c r="BY170" i="273"/>
  <c r="BY172" i="273"/>
  <c r="BY50" i="278"/>
  <c r="BY51" i="278"/>
  <c r="BY52" i="278"/>
  <c r="BY56" i="278"/>
  <c r="BX73" i="273"/>
  <c r="BX74" i="273"/>
  <c r="BX77" i="273"/>
  <c r="BY78" i="273"/>
  <c r="BY86" i="273"/>
  <c r="BX87" i="273"/>
  <c r="BY88" i="273"/>
  <c r="BY58" i="278"/>
  <c r="BY59" i="278"/>
  <c r="BY32" i="265"/>
  <c r="BY33" i="278"/>
  <c r="BY35" i="278"/>
  <c r="BY66" i="278"/>
  <c r="BY61" i="278"/>
  <c r="BY63" i="278"/>
  <c r="BY67" i="278"/>
  <c r="BY68" i="278"/>
  <c r="BZ65" i="278"/>
  <c r="BZ54" i="278"/>
  <c r="BY82" i="273"/>
  <c r="BY83" i="273"/>
  <c r="BY91" i="273"/>
  <c r="BZ92" i="273"/>
  <c r="BZ106" i="273"/>
  <c r="BY102" i="273"/>
  <c r="BY103" i="273"/>
  <c r="BY107" i="273"/>
  <c r="BZ108" i="273"/>
  <c r="BZ11" i="278"/>
  <c r="BZ12" i="278"/>
  <c r="BZ22" i="278"/>
  <c r="BZ17" i="278"/>
  <c r="BZ18" i="278"/>
  <c r="BZ23" i="278"/>
  <c r="BZ24" i="278"/>
  <c r="BZ29" i="278"/>
  <c r="BZ30" i="278"/>
  <c r="BZ31" i="278"/>
  <c r="BZ55" i="278"/>
  <c r="BZ20" i="273"/>
  <c r="BZ24" i="273"/>
  <c r="BZ25" i="273"/>
  <c r="BZ171" i="273"/>
  <c r="BZ170" i="273"/>
  <c r="BZ172" i="273"/>
  <c r="BZ50" i="278"/>
  <c r="BZ51" i="278"/>
  <c r="BZ52" i="278"/>
  <c r="BZ56" i="278"/>
  <c r="BY73" i="273"/>
  <c r="BY74" i="273"/>
  <c r="BY77" i="273"/>
  <c r="BZ78" i="273"/>
  <c r="BZ86" i="273"/>
  <c r="BY87" i="273"/>
  <c r="BZ88" i="273"/>
  <c r="BZ58" i="278"/>
  <c r="BZ59" i="278"/>
  <c r="BZ32" i="265"/>
  <c r="BZ33" i="278"/>
  <c r="BZ35" i="278"/>
  <c r="BZ66" i="278"/>
  <c r="BZ61" i="278"/>
  <c r="BZ63" i="278"/>
  <c r="BZ67" i="278"/>
  <c r="BZ68" i="278"/>
  <c r="CA65" i="278"/>
  <c r="CA54" i="278"/>
  <c r="BZ82" i="273"/>
  <c r="BZ83" i="273"/>
  <c r="BZ91" i="273"/>
  <c r="CA92" i="273"/>
  <c r="CA106" i="273"/>
  <c r="BZ102" i="273"/>
  <c r="BZ103" i="273"/>
  <c r="BZ107" i="273"/>
  <c r="CA108" i="273"/>
  <c r="CA11" i="278"/>
  <c r="CA12" i="278"/>
  <c r="CA22" i="278"/>
  <c r="CA17" i="278"/>
  <c r="CA18" i="278"/>
  <c r="CA23" i="278"/>
  <c r="CA24" i="278"/>
  <c r="CA29" i="278"/>
  <c r="CA30" i="278"/>
  <c r="CA31" i="278"/>
  <c r="CA55" i="278"/>
  <c r="CA20" i="273"/>
  <c r="CA24" i="273"/>
  <c r="CA25" i="273"/>
  <c r="CA171" i="273"/>
  <c r="CA170" i="273"/>
  <c r="CA172" i="273"/>
  <c r="CA50" i="278"/>
  <c r="CA51" i="278"/>
  <c r="CA52" i="278"/>
  <c r="CA56" i="278"/>
  <c r="BZ73" i="273"/>
  <c r="BZ74" i="273"/>
  <c r="BZ77" i="273"/>
  <c r="CA78" i="273"/>
  <c r="CA86" i="273"/>
  <c r="BZ87" i="273"/>
  <c r="CA88" i="273"/>
  <c r="CA58" i="278"/>
  <c r="CA59" i="278"/>
  <c r="CA32" i="265"/>
  <c r="CA33" i="278"/>
  <c r="CA35" i="278"/>
  <c r="CA66" i="278"/>
  <c r="CA61" i="278"/>
  <c r="CA63" i="278"/>
  <c r="CA67" i="278"/>
  <c r="CA68" i="278"/>
  <c r="CB65" i="278"/>
  <c r="CB54" i="278"/>
  <c r="CA82" i="273"/>
  <c r="CA83" i="273"/>
  <c r="CA91" i="273"/>
  <c r="CB92" i="273"/>
  <c r="CB106" i="273"/>
  <c r="CA102" i="273"/>
  <c r="CA103" i="273"/>
  <c r="CA107" i="273"/>
  <c r="CB108" i="273"/>
  <c r="CB11" i="278"/>
  <c r="CB12" i="278"/>
  <c r="CB22" i="278"/>
  <c r="CB17" i="278"/>
  <c r="CB18" i="278"/>
  <c r="CB23" i="278"/>
  <c r="CB24" i="278"/>
  <c r="CB29" i="278"/>
  <c r="CB30" i="278"/>
  <c r="CB31" i="278"/>
  <c r="CB55" i="278"/>
  <c r="CB20" i="273"/>
  <c r="CB24" i="273"/>
  <c r="CB25" i="273"/>
  <c r="CB171" i="273"/>
  <c r="CB170" i="273"/>
  <c r="CB172" i="273"/>
  <c r="CB50" i="278"/>
  <c r="CB51" i="278"/>
  <c r="CB52" i="278"/>
  <c r="CB56" i="278"/>
  <c r="CA73" i="273"/>
  <c r="CA74" i="273"/>
  <c r="CA77" i="273"/>
  <c r="CB78" i="273"/>
  <c r="CB86" i="273"/>
  <c r="CA87" i="273"/>
  <c r="CB88" i="273"/>
  <c r="CB58" i="278"/>
  <c r="CB59" i="278"/>
  <c r="CB32" i="265"/>
  <c r="CB33" i="278"/>
  <c r="CB35" i="278"/>
  <c r="CB66" i="278"/>
  <c r="CB61" i="278"/>
  <c r="CB63" i="278"/>
  <c r="CB67" i="278"/>
  <c r="CB68" i="278"/>
  <c r="CC65" i="278"/>
  <c r="CC54" i="278"/>
  <c r="CB82" i="273"/>
  <c r="CB83" i="273"/>
  <c r="CB91" i="273"/>
  <c r="CC92" i="273"/>
  <c r="CC106" i="273"/>
  <c r="CB102" i="273"/>
  <c r="CB103" i="273"/>
  <c r="CB107" i="273"/>
  <c r="CC108" i="273"/>
  <c r="CC11" i="278"/>
  <c r="CC12" i="278"/>
  <c r="CC22" i="278"/>
  <c r="CC17" i="278"/>
  <c r="CC18" i="278"/>
  <c r="CC23" i="278"/>
  <c r="CC24" i="278"/>
  <c r="CC29" i="278"/>
  <c r="CC30" i="278"/>
  <c r="CC31" i="278"/>
  <c r="CC55" i="278"/>
  <c r="CC20" i="273"/>
  <c r="CC24" i="273"/>
  <c r="CC25" i="273"/>
  <c r="CC171" i="273"/>
  <c r="CC170" i="273"/>
  <c r="CC172" i="273"/>
  <c r="CC50" i="278"/>
  <c r="CC51" i="278"/>
  <c r="CC52" i="278"/>
  <c r="CC56" i="278"/>
  <c r="CB73" i="273"/>
  <c r="CB74" i="273"/>
  <c r="CB77" i="273"/>
  <c r="CC78" i="273"/>
  <c r="CC86" i="273"/>
  <c r="CB87" i="273"/>
  <c r="CC88" i="273"/>
  <c r="CC58" i="278"/>
  <c r="CC59" i="278"/>
  <c r="CC32" i="265"/>
  <c r="CC33" i="278"/>
  <c r="CC35" i="278"/>
  <c r="CC66" i="278"/>
  <c r="CC61" i="278"/>
  <c r="CC63" i="278"/>
  <c r="CC67" i="278"/>
  <c r="CC68" i="278"/>
  <c r="CD65" i="278"/>
  <c r="CD54" i="278"/>
  <c r="CC82" i="273"/>
  <c r="CC83" i="273"/>
  <c r="CC91" i="273"/>
  <c r="CD92" i="273"/>
  <c r="CD106" i="273"/>
  <c r="CC102" i="273"/>
  <c r="CC103" i="273"/>
  <c r="CC107" i="273"/>
  <c r="CD108" i="273"/>
  <c r="CD11" i="278"/>
  <c r="CD12" i="278"/>
  <c r="CD22" i="278"/>
  <c r="CD17" i="278"/>
  <c r="CD18" i="278"/>
  <c r="CD23" i="278"/>
  <c r="CD24" i="278"/>
  <c r="CD29" i="278"/>
  <c r="CD30" i="278"/>
  <c r="CD31" i="278"/>
  <c r="CD55" i="278"/>
  <c r="CD20" i="273"/>
  <c r="CD24" i="273"/>
  <c r="CD25" i="273"/>
  <c r="CD171" i="273"/>
  <c r="CD170" i="273"/>
  <c r="CD172" i="273"/>
  <c r="CD50" i="278"/>
  <c r="CD51" i="278"/>
  <c r="CD52" i="278"/>
  <c r="CD56" i="278"/>
  <c r="CC73" i="273"/>
  <c r="CC74" i="273"/>
  <c r="CC77" i="273"/>
  <c r="CD78" i="273"/>
  <c r="CD86" i="273"/>
  <c r="CC87" i="273"/>
  <c r="CD88" i="273"/>
  <c r="CD58" i="278"/>
  <c r="CD59" i="278"/>
  <c r="CD32" i="265"/>
  <c r="CD33" i="278"/>
  <c r="CD35" i="278"/>
  <c r="CD66" i="278"/>
  <c r="CD61" i="278"/>
  <c r="CD63" i="278"/>
  <c r="CD67" i="278"/>
  <c r="CD68" i="278"/>
  <c r="CE65" i="278"/>
  <c r="CE54" i="278"/>
  <c r="CD82" i="273"/>
  <c r="CD83" i="273"/>
  <c r="CD91" i="273"/>
  <c r="CE92" i="273"/>
  <c r="CE106" i="273"/>
  <c r="CD102" i="273"/>
  <c r="CD103" i="273"/>
  <c r="CD107" i="273"/>
  <c r="CE108" i="273"/>
  <c r="CE11" i="278"/>
  <c r="CE12" i="278"/>
  <c r="CE22" i="278"/>
  <c r="CE17" i="278"/>
  <c r="CE18" i="278"/>
  <c r="CE23" i="278"/>
  <c r="CE24" i="278"/>
  <c r="CE29" i="278"/>
  <c r="CE30" i="278"/>
  <c r="CE31" i="278"/>
  <c r="CE55" i="278"/>
  <c r="CE20" i="273"/>
  <c r="CE24" i="273"/>
  <c r="CE25" i="273"/>
  <c r="CE171" i="273"/>
  <c r="CE170" i="273"/>
  <c r="CE172" i="273"/>
  <c r="CE50" i="278"/>
  <c r="CE51" i="278"/>
  <c r="CE52" i="278"/>
  <c r="CE56" i="278"/>
  <c r="CD73" i="273"/>
  <c r="CD74" i="273"/>
  <c r="CD77" i="273"/>
  <c r="CE78" i="273"/>
  <c r="CE86" i="273"/>
  <c r="CD87" i="273"/>
  <c r="CE88" i="273"/>
  <c r="CE58" i="278"/>
  <c r="CE59" i="278"/>
  <c r="CE32" i="265"/>
  <c r="CE33" i="278"/>
  <c r="CE35" i="278"/>
  <c r="CE66" i="278"/>
  <c r="CE61" i="278"/>
  <c r="CE63" i="278"/>
  <c r="CE67" i="278"/>
  <c r="CE68" i="278"/>
  <c r="CF65" i="278"/>
  <c r="CF54" i="278"/>
  <c r="CE82" i="273"/>
  <c r="CE83" i="273"/>
  <c r="CE91" i="273"/>
  <c r="CF92" i="273"/>
  <c r="CF106" i="273"/>
  <c r="CE102" i="273"/>
  <c r="CE103" i="273"/>
  <c r="CE107" i="273"/>
  <c r="CF108" i="273"/>
  <c r="CF11" i="278"/>
  <c r="CF12" i="278"/>
  <c r="CF22" i="278"/>
  <c r="CF17" i="278"/>
  <c r="CF18" i="278"/>
  <c r="CF23" i="278"/>
  <c r="CF24" i="278"/>
  <c r="CF29" i="278"/>
  <c r="CF30" i="278"/>
  <c r="CF31" i="278"/>
  <c r="CF55" i="278"/>
  <c r="CF20" i="273"/>
  <c r="CF24" i="273"/>
  <c r="CF25" i="273"/>
  <c r="CF171" i="273"/>
  <c r="CF170" i="273"/>
  <c r="CF172" i="273"/>
  <c r="CF50" i="278"/>
  <c r="CF51" i="278"/>
  <c r="CF52" i="278"/>
  <c r="CF56" i="278"/>
  <c r="CE73" i="273"/>
  <c r="CE74" i="273"/>
  <c r="CE77" i="273"/>
  <c r="CF78" i="273"/>
  <c r="CF86" i="273"/>
  <c r="CE87" i="273"/>
  <c r="CF88" i="273"/>
  <c r="CF58" i="278"/>
  <c r="CF59" i="278"/>
  <c r="CF32" i="265"/>
  <c r="CF33" i="278"/>
  <c r="CF35" i="278"/>
  <c r="CF66" i="278"/>
  <c r="CF61" i="278"/>
  <c r="CF63" i="278"/>
  <c r="CF67" i="278"/>
  <c r="CF68" i="278"/>
  <c r="CG65" i="278"/>
  <c r="CG54" i="278"/>
  <c r="CF82" i="273"/>
  <c r="CF83" i="273"/>
  <c r="CF91" i="273"/>
  <c r="CG92" i="273"/>
  <c r="CG106" i="273"/>
  <c r="CF102" i="273"/>
  <c r="CF103" i="273"/>
  <c r="CF107" i="273"/>
  <c r="CG108" i="273"/>
  <c r="CG11" i="278"/>
  <c r="CG12" i="278"/>
  <c r="CG22" i="278"/>
  <c r="CG17" i="278"/>
  <c r="CG18" i="278"/>
  <c r="CG23" i="278"/>
  <c r="CG24" i="278"/>
  <c r="CG29" i="278"/>
  <c r="CG30" i="278"/>
  <c r="CG31" i="278"/>
  <c r="CG55" i="278"/>
  <c r="CG20" i="273"/>
  <c r="CG24" i="273"/>
  <c r="CG25" i="273"/>
  <c r="CG171" i="273"/>
  <c r="CG170" i="273"/>
  <c r="CG172" i="273"/>
  <c r="CG50" i="278"/>
  <c r="CG51" i="278"/>
  <c r="CG52" i="278"/>
  <c r="CG56" i="278"/>
  <c r="CF73" i="273"/>
  <c r="CF74" i="273"/>
  <c r="CF77" i="273"/>
  <c r="CG78" i="273"/>
  <c r="CG86" i="273"/>
  <c r="CF87" i="273"/>
  <c r="CG88" i="273"/>
  <c r="CG58" i="278"/>
  <c r="CG59" i="278"/>
  <c r="CG32" i="265"/>
  <c r="CG33" i="278"/>
  <c r="CG35" i="278"/>
  <c r="CG66" i="278"/>
  <c r="CG61" i="278"/>
  <c r="CG63" i="278"/>
  <c r="CG67" i="278"/>
  <c r="CG68" i="278"/>
  <c r="CH65" i="278"/>
  <c r="CH54" i="278"/>
  <c r="CG82" i="273"/>
  <c r="CG83" i="273"/>
  <c r="CG91" i="273"/>
  <c r="CH92" i="273"/>
  <c r="CH106" i="273"/>
  <c r="CG102" i="273"/>
  <c r="CG103" i="273"/>
  <c r="CG107" i="273"/>
  <c r="CH108" i="273"/>
  <c r="CH11" i="278"/>
  <c r="CH12" i="278"/>
  <c r="CH22" i="278"/>
  <c r="CH17" i="278"/>
  <c r="CH18" i="278"/>
  <c r="CH23" i="278"/>
  <c r="CH24" i="278"/>
  <c r="CH29" i="278"/>
  <c r="CH30" i="278"/>
  <c r="CH31" i="278"/>
  <c r="CH55" i="278"/>
  <c r="CH20" i="273"/>
  <c r="CH24" i="273"/>
  <c r="CH25" i="273"/>
  <c r="CH171" i="273"/>
  <c r="CH170" i="273"/>
  <c r="CH172" i="273"/>
  <c r="CH50" i="278"/>
  <c r="CH51" i="278"/>
  <c r="CH52" i="278"/>
  <c r="CH56" i="278"/>
  <c r="CG73" i="273"/>
  <c r="CG74" i="273"/>
  <c r="CG77" i="273"/>
  <c r="CH78" i="273"/>
  <c r="CH86" i="273"/>
  <c r="CG87" i="273"/>
  <c r="CH88" i="273"/>
  <c r="CH58" i="278"/>
  <c r="CH59" i="278"/>
  <c r="CH32" i="265"/>
  <c r="CH33" i="278"/>
  <c r="CH35" i="278"/>
  <c r="CH66" i="278"/>
  <c r="CH61" i="278"/>
  <c r="CH63" i="278"/>
  <c r="CH67" i="278"/>
  <c r="CH68" i="278"/>
  <c r="CI65" i="278"/>
  <c r="CI54" i="278"/>
  <c r="CH82" i="273"/>
  <c r="CH83" i="273"/>
  <c r="CH91" i="273"/>
  <c r="CI92" i="273"/>
  <c r="CI106" i="273"/>
  <c r="CH102" i="273"/>
  <c r="CH103" i="273"/>
  <c r="CH107" i="273"/>
  <c r="CI108" i="273"/>
  <c r="CI11" i="278"/>
  <c r="CI12" i="278"/>
  <c r="CI22" i="278"/>
  <c r="CI17" i="278"/>
  <c r="CI18" i="278"/>
  <c r="CI23" i="278"/>
  <c r="CI24" i="278"/>
  <c r="CI29" i="278"/>
  <c r="CI30" i="278"/>
  <c r="CI31" i="278"/>
  <c r="CI55" i="278"/>
  <c r="CI20" i="273"/>
  <c r="CI24" i="273"/>
  <c r="CI25" i="273"/>
  <c r="CI171" i="273"/>
  <c r="CI170" i="273"/>
  <c r="CI172" i="273"/>
  <c r="CI50" i="278"/>
  <c r="CI51" i="278"/>
  <c r="CI52" i="278"/>
  <c r="CI56" i="278"/>
  <c r="CH73" i="273"/>
  <c r="CH74" i="273"/>
  <c r="CH77" i="273"/>
  <c r="CI78" i="273"/>
  <c r="CI86" i="273"/>
  <c r="CH87" i="273"/>
  <c r="CI88" i="273"/>
  <c r="CI58" i="278"/>
  <c r="CI59" i="278"/>
  <c r="CI32" i="265"/>
  <c r="CI33" i="278"/>
  <c r="CI35" i="278"/>
  <c r="CI66" i="278"/>
  <c r="CI61" i="278"/>
  <c r="CI63" i="278"/>
  <c r="CI67" i="278"/>
  <c r="CI68" i="278"/>
  <c r="CJ65" i="278"/>
  <c r="CJ54" i="278"/>
  <c r="CI82" i="273"/>
  <c r="CI83" i="273"/>
  <c r="CI91" i="273"/>
  <c r="CJ92" i="273"/>
  <c r="CJ106" i="273"/>
  <c r="CI102" i="273"/>
  <c r="CI103" i="273"/>
  <c r="CI107" i="273"/>
  <c r="CJ108" i="273"/>
  <c r="CJ11" i="278"/>
  <c r="CJ12" i="278"/>
  <c r="CJ22" i="278"/>
  <c r="CJ17" i="278"/>
  <c r="CJ18" i="278"/>
  <c r="CJ23" i="278"/>
  <c r="CJ24" i="278"/>
  <c r="CJ29" i="278"/>
  <c r="CJ30" i="278"/>
  <c r="CJ31" i="278"/>
  <c r="CJ55" i="278"/>
  <c r="CJ20" i="273"/>
  <c r="CJ24" i="273"/>
  <c r="CJ25" i="273"/>
  <c r="CJ171" i="273"/>
  <c r="CJ170" i="273"/>
  <c r="CJ172" i="273"/>
  <c r="CJ50" i="278"/>
  <c r="CJ51" i="278"/>
  <c r="CJ52" i="278"/>
  <c r="CJ56" i="278"/>
  <c r="CI73" i="273"/>
  <c r="CI74" i="273"/>
  <c r="CI77" i="273"/>
  <c r="CJ78" i="273"/>
  <c r="CJ86" i="273"/>
  <c r="CI87" i="273"/>
  <c r="CJ88" i="273"/>
  <c r="CJ58" i="278"/>
  <c r="CJ59" i="278"/>
  <c r="CJ32" i="265"/>
  <c r="CJ33" i="278"/>
  <c r="CJ35" i="278"/>
  <c r="CJ66" i="278"/>
  <c r="CJ61" i="278"/>
  <c r="CJ63" i="278"/>
  <c r="CJ67" i="278"/>
  <c r="CJ68" i="278"/>
  <c r="CK65" i="278"/>
  <c r="CK54" i="278"/>
  <c r="CJ82" i="273"/>
  <c r="CJ83" i="273"/>
  <c r="CJ91" i="273"/>
  <c r="CK92" i="273"/>
  <c r="CK106" i="273"/>
  <c r="CJ102" i="273"/>
  <c r="CJ103" i="273"/>
  <c r="CJ107" i="273"/>
  <c r="CK108" i="273"/>
  <c r="CK11" i="278"/>
  <c r="CK12" i="278"/>
  <c r="CK22" i="278"/>
  <c r="CK17" i="278"/>
  <c r="CK18" i="278"/>
  <c r="CK23" i="278"/>
  <c r="CK24" i="278"/>
  <c r="CK29" i="278"/>
  <c r="CK30" i="278"/>
  <c r="CK31" i="278"/>
  <c r="CK55" i="278"/>
  <c r="CK20" i="273"/>
  <c r="CK24" i="273"/>
  <c r="CK25" i="273"/>
  <c r="CK171" i="273"/>
  <c r="CK170" i="273"/>
  <c r="CK172" i="273"/>
  <c r="CK50" i="278"/>
  <c r="CK51" i="278"/>
  <c r="CK52" i="278"/>
  <c r="CK56" i="278"/>
  <c r="CJ73" i="273"/>
  <c r="CJ74" i="273"/>
  <c r="CJ77" i="273"/>
  <c r="CK78" i="273"/>
  <c r="CK86" i="273"/>
  <c r="CJ87" i="273"/>
  <c r="CK88" i="273"/>
  <c r="CK58" i="278"/>
  <c r="CK59" i="278"/>
  <c r="CK32" i="265"/>
  <c r="CK33" i="278"/>
  <c r="CK35" i="278"/>
  <c r="CK66" i="278"/>
  <c r="CK61" i="278"/>
  <c r="CK63" i="278"/>
  <c r="CK67" i="278"/>
  <c r="CK68" i="278"/>
  <c r="CL65" i="278"/>
  <c r="CL54" i="278"/>
  <c r="CK82" i="273"/>
  <c r="CK83" i="273"/>
  <c r="CK91" i="273"/>
  <c r="CL92" i="273"/>
  <c r="CL106" i="273"/>
  <c r="CK102" i="273"/>
  <c r="CK103" i="273"/>
  <c r="CK107" i="273"/>
  <c r="CL108" i="273"/>
  <c r="CL11" i="278"/>
  <c r="CL12" i="278"/>
  <c r="CL22" i="278"/>
  <c r="CL17" i="278"/>
  <c r="CL18" i="278"/>
  <c r="CL23" i="278"/>
  <c r="CL24" i="278"/>
  <c r="CL29" i="278"/>
  <c r="CL30" i="278"/>
  <c r="CL31" i="278"/>
  <c r="CL55" i="278"/>
  <c r="CL20" i="273"/>
  <c r="CL24" i="273"/>
  <c r="CL25" i="273"/>
  <c r="CL171" i="273"/>
  <c r="CL170" i="273"/>
  <c r="CL172" i="273"/>
  <c r="CL50" i="278"/>
  <c r="CL51" i="278"/>
  <c r="CL52" i="278"/>
  <c r="CL56" i="278"/>
  <c r="CK73" i="273"/>
  <c r="CK74" i="273"/>
  <c r="CK77" i="273"/>
  <c r="CL78" i="273"/>
  <c r="CL86" i="273"/>
  <c r="CK87" i="273"/>
  <c r="CL88" i="273"/>
  <c r="CL58" i="278"/>
  <c r="CL59" i="278"/>
  <c r="CL32" i="265"/>
  <c r="CL33" i="278"/>
  <c r="CL35" i="278"/>
  <c r="CL66" i="278"/>
  <c r="CL61" i="278"/>
  <c r="CL63" i="278"/>
  <c r="CL67" i="278"/>
  <c r="CL68" i="278"/>
  <c r="CM65" i="278"/>
  <c r="CM54" i="278"/>
  <c r="CL82" i="273"/>
  <c r="CL83" i="273"/>
  <c r="CL91" i="273"/>
  <c r="CM92" i="273"/>
  <c r="CM106" i="273"/>
  <c r="CL102" i="273"/>
  <c r="CL103" i="273"/>
  <c r="CL107" i="273"/>
  <c r="CM108" i="273"/>
  <c r="CM11" i="278"/>
  <c r="CM12" i="278"/>
  <c r="CM22" i="278"/>
  <c r="CM17" i="278"/>
  <c r="CM18" i="278"/>
  <c r="CM23" i="278"/>
  <c r="CM24" i="278"/>
  <c r="CM29" i="278"/>
  <c r="CM30" i="278"/>
  <c r="CM31" i="278"/>
  <c r="CM55" i="278"/>
  <c r="CM20" i="273"/>
  <c r="CM24" i="273"/>
  <c r="CM25" i="273"/>
  <c r="CM171" i="273"/>
  <c r="CM170" i="273"/>
  <c r="CM172" i="273"/>
  <c r="CM50" i="278"/>
  <c r="CM51" i="278"/>
  <c r="CM52" i="278"/>
  <c r="CM56" i="278"/>
  <c r="CL73" i="273"/>
  <c r="CL74" i="273"/>
  <c r="CL77" i="273"/>
  <c r="CM78" i="273"/>
  <c r="CM86" i="273"/>
  <c r="CL87" i="273"/>
  <c r="CM88" i="273"/>
  <c r="CM58" i="278"/>
  <c r="CM59" i="278"/>
  <c r="CM32" i="265"/>
  <c r="CM33" i="278"/>
  <c r="CM35" i="278"/>
  <c r="CM66" i="278"/>
  <c r="CM61" i="278"/>
  <c r="CM63" i="278"/>
  <c r="CM67" i="278"/>
  <c r="CM68" i="278"/>
  <c r="CN65" i="278"/>
  <c r="CN54" i="278"/>
  <c r="CM82" i="273"/>
  <c r="CM83" i="273"/>
  <c r="CM91" i="273"/>
  <c r="CN92" i="273"/>
  <c r="CN106" i="273"/>
  <c r="CM102" i="273"/>
  <c r="CM103" i="273"/>
  <c r="CM107" i="273"/>
  <c r="CN108" i="273"/>
  <c r="CN11" i="278"/>
  <c r="CN12" i="278"/>
  <c r="CN22" i="278"/>
  <c r="CN17" i="278"/>
  <c r="CN18" i="278"/>
  <c r="CN23" i="278"/>
  <c r="CN24" i="278"/>
  <c r="CN29" i="278"/>
  <c r="CN30" i="278"/>
  <c r="CN31" i="278"/>
  <c r="CN55" i="278"/>
  <c r="CN20" i="273"/>
  <c r="CN24" i="273"/>
  <c r="CN25" i="273"/>
  <c r="CN171" i="273"/>
  <c r="CN170" i="273"/>
  <c r="CN172" i="273"/>
  <c r="CN50" i="278"/>
  <c r="CN51" i="278"/>
  <c r="CN52" i="278"/>
  <c r="CN56" i="278"/>
  <c r="CM73" i="273"/>
  <c r="CM74" i="273"/>
  <c r="CM77" i="273"/>
  <c r="CN78" i="273"/>
  <c r="CN86" i="273"/>
  <c r="CM87" i="273"/>
  <c r="CN88" i="273"/>
  <c r="CN58" i="278"/>
  <c r="CN59" i="278"/>
  <c r="CN32" i="265"/>
  <c r="CN33" i="278"/>
  <c r="CN35" i="278"/>
  <c r="CN66" i="278"/>
  <c r="CN61" i="278"/>
  <c r="CN63" i="278"/>
  <c r="CN67" i="278"/>
  <c r="CN68" i="278"/>
  <c r="CO65" i="278"/>
  <c r="CO54" i="278"/>
  <c r="CN82" i="273"/>
  <c r="CN83" i="273"/>
  <c r="CN91" i="273"/>
  <c r="CO92" i="273"/>
  <c r="CO106" i="273"/>
  <c r="CN102" i="273"/>
  <c r="CN103" i="273"/>
  <c r="CN107" i="273"/>
  <c r="CO108" i="273"/>
  <c r="CO11" i="278"/>
  <c r="CO12" i="278"/>
  <c r="CO22" i="278"/>
  <c r="CO17" i="278"/>
  <c r="CO18" i="278"/>
  <c r="CO23" i="278"/>
  <c r="CO24" i="278"/>
  <c r="CO29" i="278"/>
  <c r="CO30" i="278"/>
  <c r="CO31" i="278"/>
  <c r="CO55" i="278"/>
  <c r="CO20" i="273"/>
  <c r="CO24" i="273"/>
  <c r="CO25" i="273"/>
  <c r="CO171" i="273"/>
  <c r="CO170" i="273"/>
  <c r="CO172" i="273"/>
  <c r="CO50" i="278"/>
  <c r="CO51" i="278"/>
  <c r="CO52" i="278"/>
  <c r="CO56" i="278"/>
  <c r="CN73" i="273"/>
  <c r="CN74" i="273"/>
  <c r="CN77" i="273"/>
  <c r="CO78" i="273"/>
  <c r="CO86" i="273"/>
  <c r="CN87" i="273"/>
  <c r="CO88" i="273"/>
  <c r="CO58" i="278"/>
  <c r="CO59" i="278"/>
  <c r="CO32" i="265"/>
  <c r="CO33" i="278"/>
  <c r="CO35" i="278"/>
  <c r="CO66" i="278"/>
  <c r="CO61" i="278"/>
  <c r="CO63" i="278"/>
  <c r="CO67" i="278"/>
  <c r="CO68" i="278"/>
  <c r="CP65" i="278"/>
  <c r="CP54" i="278"/>
  <c r="CO82" i="273"/>
  <c r="CO83" i="273"/>
  <c r="CO91" i="273"/>
  <c r="CP92" i="273"/>
  <c r="CP106" i="273"/>
  <c r="CO102" i="273"/>
  <c r="CO103" i="273"/>
  <c r="CO107" i="273"/>
  <c r="CP108" i="273"/>
  <c r="CP11" i="278"/>
  <c r="CP12" i="278"/>
  <c r="CP22" i="278"/>
  <c r="CP17" i="278"/>
  <c r="CP18" i="278"/>
  <c r="CP23" i="278"/>
  <c r="CP24" i="278"/>
  <c r="CP29" i="278"/>
  <c r="CP30" i="278"/>
  <c r="CP31" i="278"/>
  <c r="CP55" i="278"/>
  <c r="CP20" i="273"/>
  <c r="CP24" i="273"/>
  <c r="CP25" i="273"/>
  <c r="CP171" i="273"/>
  <c r="CP170" i="273"/>
  <c r="CP172" i="273"/>
  <c r="CP50" i="278"/>
  <c r="CP51" i="278"/>
  <c r="CP52" i="278"/>
  <c r="CP56" i="278"/>
  <c r="CO73" i="273"/>
  <c r="CO74" i="273"/>
  <c r="CO77" i="273"/>
  <c r="CP78" i="273"/>
  <c r="CP86" i="273"/>
  <c r="CO87" i="273"/>
  <c r="CP88" i="273"/>
  <c r="CP58" i="278"/>
  <c r="CP59" i="278"/>
  <c r="CP32" i="265"/>
  <c r="CP33" i="278"/>
  <c r="CP35" i="278"/>
  <c r="CP66" i="278"/>
  <c r="CP61" i="278"/>
  <c r="CP63" i="278"/>
  <c r="CP67" i="278"/>
  <c r="CP68" i="278"/>
  <c r="CQ65" i="278"/>
  <c r="CQ54" i="278"/>
  <c r="CP82" i="273"/>
  <c r="CP83" i="273"/>
  <c r="CP91" i="273"/>
  <c r="CQ92" i="273"/>
  <c r="CQ106" i="273"/>
  <c r="CP102" i="273"/>
  <c r="CP103" i="273"/>
  <c r="CP107" i="273"/>
  <c r="CQ108" i="273"/>
  <c r="CQ11" i="278"/>
  <c r="CQ12" i="278"/>
  <c r="CQ22" i="278"/>
  <c r="CQ17" i="278"/>
  <c r="CQ18" i="278"/>
  <c r="CQ23" i="278"/>
  <c r="CQ24" i="278"/>
  <c r="CQ29" i="278"/>
  <c r="CQ30" i="278"/>
  <c r="CQ31" i="278"/>
  <c r="CQ55" i="278"/>
  <c r="CQ20" i="273"/>
  <c r="CQ24" i="273"/>
  <c r="CQ25" i="273"/>
  <c r="CQ171" i="273"/>
  <c r="CQ170" i="273"/>
  <c r="CQ172" i="273"/>
  <c r="CQ50" i="278"/>
  <c r="CQ51" i="278"/>
  <c r="CQ52" i="278"/>
  <c r="CQ56" i="278"/>
  <c r="CP73" i="273"/>
  <c r="CP74" i="273"/>
  <c r="CP77" i="273"/>
  <c r="CQ78" i="273"/>
  <c r="CQ86" i="273"/>
  <c r="CP87" i="273"/>
  <c r="CQ88" i="273"/>
  <c r="CQ58" i="278"/>
  <c r="CQ59" i="278"/>
  <c r="CQ32" i="265"/>
  <c r="CQ33" i="278"/>
  <c r="CQ35" i="278"/>
  <c r="CQ66" i="278"/>
  <c r="CQ61" i="278"/>
  <c r="CQ63" i="278"/>
  <c r="CQ67" i="278"/>
  <c r="CQ68" i="278"/>
  <c r="CR65" i="278"/>
  <c r="CR54" i="278"/>
  <c r="CQ82" i="273"/>
  <c r="CQ83" i="273"/>
  <c r="CQ91" i="273"/>
  <c r="CR92" i="273"/>
  <c r="CR106" i="273"/>
  <c r="CQ102" i="273"/>
  <c r="CQ103" i="273"/>
  <c r="CQ107" i="273"/>
  <c r="CR108" i="273"/>
  <c r="CR11" i="278"/>
  <c r="CR12" i="278"/>
  <c r="CR22" i="278"/>
  <c r="CR17" i="278"/>
  <c r="CR18" i="278"/>
  <c r="CR23" i="278"/>
  <c r="CR24" i="278"/>
  <c r="CR29" i="278"/>
  <c r="CR30" i="278"/>
  <c r="CR31" i="278"/>
  <c r="CR55" i="278"/>
  <c r="CR20" i="273"/>
  <c r="CR24" i="273"/>
  <c r="CR25" i="273"/>
  <c r="CR171" i="273"/>
  <c r="CR170" i="273"/>
  <c r="CR172" i="273"/>
  <c r="CR50" i="278"/>
  <c r="CR51" i="278"/>
  <c r="CR52" i="278"/>
  <c r="CR56" i="278"/>
  <c r="CQ73" i="273"/>
  <c r="CQ74" i="273"/>
  <c r="CQ77" i="273"/>
  <c r="CR78" i="273"/>
  <c r="CR86" i="273"/>
  <c r="CQ87" i="273"/>
  <c r="CR88" i="273"/>
  <c r="CR58" i="278"/>
  <c r="CR59" i="278"/>
  <c r="CR32" i="265"/>
  <c r="CR33" i="278"/>
  <c r="CR35" i="278"/>
  <c r="CR66" i="278"/>
  <c r="CR61" i="278"/>
  <c r="CR63" i="278"/>
  <c r="CR67" i="278"/>
  <c r="CR68" i="278"/>
  <c r="CS65" i="278"/>
  <c r="CS54" i="278"/>
  <c r="CR82" i="273"/>
  <c r="CR83" i="273"/>
  <c r="CR91" i="273"/>
  <c r="CS92" i="273"/>
  <c r="CS106" i="273"/>
  <c r="CR102" i="273"/>
  <c r="CR103" i="273"/>
  <c r="CR107" i="273"/>
  <c r="CS108" i="273"/>
  <c r="CS11" i="278"/>
  <c r="CS12" i="278"/>
  <c r="CS22" i="278"/>
  <c r="CS17" i="278"/>
  <c r="CS18" i="278"/>
  <c r="CS23" i="278"/>
  <c r="CS24" i="278"/>
  <c r="CS29" i="278"/>
  <c r="CS30" i="278"/>
  <c r="CS31" i="278"/>
  <c r="CS55" i="278"/>
  <c r="CS20" i="273"/>
  <c r="CS24" i="273"/>
  <c r="CS25" i="273"/>
  <c r="CS171" i="273"/>
  <c r="CS170" i="273"/>
  <c r="CS172" i="273"/>
  <c r="CS50" i="278"/>
  <c r="CS51" i="278"/>
  <c r="CS52" i="278"/>
  <c r="CS56" i="278"/>
  <c r="CR73" i="273"/>
  <c r="CR74" i="273"/>
  <c r="CR77" i="273"/>
  <c r="CS78" i="273"/>
  <c r="CS86" i="273"/>
  <c r="CR87" i="273"/>
  <c r="CS88" i="273"/>
  <c r="CS58" i="278"/>
  <c r="CS59" i="278"/>
  <c r="CS32" i="265"/>
  <c r="CS33" i="278"/>
  <c r="CS35" i="278"/>
  <c r="CS66" i="278"/>
  <c r="CS61" i="278"/>
  <c r="CS63" i="278"/>
  <c r="CS67" i="278"/>
  <c r="CS68" i="278"/>
  <c r="CT65" i="278"/>
  <c r="CT54" i="278"/>
  <c r="CS82" i="273"/>
  <c r="CS83" i="273"/>
  <c r="CS91" i="273"/>
  <c r="CT92" i="273"/>
  <c r="CT106" i="273"/>
  <c r="CS102" i="273"/>
  <c r="CS103" i="273"/>
  <c r="CS107" i="273"/>
  <c r="CT108" i="273"/>
  <c r="CT11" i="278"/>
  <c r="CT12" i="278"/>
  <c r="CT22" i="278"/>
  <c r="CT17" i="278"/>
  <c r="CT18" i="278"/>
  <c r="CT23" i="278"/>
  <c r="CT24" i="278"/>
  <c r="CT29" i="278"/>
  <c r="CT30" i="278"/>
  <c r="CT31" i="278"/>
  <c r="CT55" i="278"/>
  <c r="CT20" i="273"/>
  <c r="CT24" i="273"/>
  <c r="CT25" i="273"/>
  <c r="CT171" i="273"/>
  <c r="CT170" i="273"/>
  <c r="CT172" i="273"/>
  <c r="CT50" i="278"/>
  <c r="CT51" i="278"/>
  <c r="CT52" i="278"/>
  <c r="CT56" i="278"/>
  <c r="CS73" i="273"/>
  <c r="CS74" i="273"/>
  <c r="CS77" i="273"/>
  <c r="CT78" i="273"/>
  <c r="CT86" i="273"/>
  <c r="CS87" i="273"/>
  <c r="CT88" i="273"/>
  <c r="CT58" i="278"/>
  <c r="CT59" i="278"/>
  <c r="CT32" i="265"/>
  <c r="CT33" i="278"/>
  <c r="CT35" i="278"/>
  <c r="CT66" i="278"/>
  <c r="CT61" i="278"/>
  <c r="CT63" i="278"/>
  <c r="CT67" i="278"/>
  <c r="CT68" i="278"/>
  <c r="CU65" i="278"/>
  <c r="CU54" i="278"/>
  <c r="CT82" i="273"/>
  <c r="CT83" i="273"/>
  <c r="CT91" i="273"/>
  <c r="CU92" i="273"/>
  <c r="CU106" i="273"/>
  <c r="CT102" i="273"/>
  <c r="CT103" i="273"/>
  <c r="CT107" i="273"/>
  <c r="CU108" i="273"/>
  <c r="CU11" i="278"/>
  <c r="CU12" i="278"/>
  <c r="CU22" i="278"/>
  <c r="CU17" i="278"/>
  <c r="CU18" i="278"/>
  <c r="CU23" i="278"/>
  <c r="CU24" i="278"/>
  <c r="CU29" i="278"/>
  <c r="CU30" i="278"/>
  <c r="CU31" i="278"/>
  <c r="CU55" i="278"/>
  <c r="CU20" i="273"/>
  <c r="CU24" i="273"/>
  <c r="CU25" i="273"/>
  <c r="CU171" i="273"/>
  <c r="CU170" i="273"/>
  <c r="CU172" i="273"/>
  <c r="CU50" i="278"/>
  <c r="CU51" i="278"/>
  <c r="CU52" i="278"/>
  <c r="CU56" i="278"/>
  <c r="CT73" i="273"/>
  <c r="CT74" i="273"/>
  <c r="CT77" i="273"/>
  <c r="CU78" i="273"/>
  <c r="CU86" i="273"/>
  <c r="CT87" i="273"/>
  <c r="CU88" i="273"/>
  <c r="CU58" i="278"/>
  <c r="CU59" i="278"/>
  <c r="CU32" i="265"/>
  <c r="CU33" i="278"/>
  <c r="CU35" i="278"/>
  <c r="CU66" i="278"/>
  <c r="CU61" i="278"/>
  <c r="CU63" i="278"/>
  <c r="CU67" i="278"/>
  <c r="CU68" i="278"/>
  <c r="CV65" i="278"/>
  <c r="CV54" i="278"/>
  <c r="CU82" i="273"/>
  <c r="CU83" i="273"/>
  <c r="CU91" i="273"/>
  <c r="CV92" i="273"/>
  <c r="CV106" i="273"/>
  <c r="CU102" i="273"/>
  <c r="CU103" i="273"/>
  <c r="CU107" i="273"/>
  <c r="CV108" i="273"/>
  <c r="CV11" i="278"/>
  <c r="CV12" i="278"/>
  <c r="CV22" i="278"/>
  <c r="CV17" i="278"/>
  <c r="CV18" i="278"/>
  <c r="CV23" i="278"/>
  <c r="CV24" i="278"/>
  <c r="CV29" i="278"/>
  <c r="CV30" i="278"/>
  <c r="CV31" i="278"/>
  <c r="CV55" i="278"/>
  <c r="CV20" i="273"/>
  <c r="CV24" i="273"/>
  <c r="CV25" i="273"/>
  <c r="CV171" i="273"/>
  <c r="CV170" i="273"/>
  <c r="CV172" i="273"/>
  <c r="CV50" i="278"/>
  <c r="CV51" i="278"/>
  <c r="CV52" i="278"/>
  <c r="CV56" i="278"/>
  <c r="CU73" i="273"/>
  <c r="CU74" i="273"/>
  <c r="CU77" i="273"/>
  <c r="CV78" i="273"/>
  <c r="CV86" i="273"/>
  <c r="CU87" i="273"/>
  <c r="CV88" i="273"/>
  <c r="CV58" i="278"/>
  <c r="CV59" i="278"/>
  <c r="CV32" i="265"/>
  <c r="CV33" i="278"/>
  <c r="CV35" i="278"/>
  <c r="CV66" i="278"/>
  <c r="CV61" i="278"/>
  <c r="CV63" i="278"/>
  <c r="CV67" i="278"/>
  <c r="CV68" i="278"/>
  <c r="CW65" i="278"/>
  <c r="CW54" i="278"/>
  <c r="CV82" i="273"/>
  <c r="CV83" i="273"/>
  <c r="CV91" i="273"/>
  <c r="CW92" i="273"/>
  <c r="CW106" i="273"/>
  <c r="CV102" i="273"/>
  <c r="CV103" i="273"/>
  <c r="CV107" i="273"/>
  <c r="CW108" i="273"/>
  <c r="CW11" i="278"/>
  <c r="CW12" i="278"/>
  <c r="CW22" i="278"/>
  <c r="CW17" i="278"/>
  <c r="CW18" i="278"/>
  <c r="CW23" i="278"/>
  <c r="CW24" i="278"/>
  <c r="CW29" i="278"/>
  <c r="CW30" i="278"/>
  <c r="CW31" i="278"/>
  <c r="CW55" i="278"/>
  <c r="CW20" i="273"/>
  <c r="CW24" i="273"/>
  <c r="CW25" i="273"/>
  <c r="CW171" i="273"/>
  <c r="CW170" i="273"/>
  <c r="CW172" i="273"/>
  <c r="CW50" i="278"/>
  <c r="CW51" i="278"/>
  <c r="CW52" i="278"/>
  <c r="CW56" i="278"/>
  <c r="CV73" i="273"/>
  <c r="CV74" i="273"/>
  <c r="CV77" i="273"/>
  <c r="CW78" i="273"/>
  <c r="CW86" i="273"/>
  <c r="CV87" i="273"/>
  <c r="CW88" i="273"/>
  <c r="CW58" i="278"/>
  <c r="CW59" i="278"/>
  <c r="CW32" i="265"/>
  <c r="CW33" i="278"/>
  <c r="CW35" i="278"/>
  <c r="CW66" i="278"/>
  <c r="CW61" i="278"/>
  <c r="CW63" i="278"/>
  <c r="CW67" i="278"/>
  <c r="CW68" i="278"/>
  <c r="CX65" i="278"/>
  <c r="CX54" i="278"/>
  <c r="CW82" i="273"/>
  <c r="CW83" i="273"/>
  <c r="CW91" i="273"/>
  <c r="CX92" i="273"/>
  <c r="CX106" i="273"/>
  <c r="CW102" i="273"/>
  <c r="CW103" i="273"/>
  <c r="CW107" i="273"/>
  <c r="CX108" i="273"/>
  <c r="CX11" i="278"/>
  <c r="CX12" i="278"/>
  <c r="CX22" i="278"/>
  <c r="CX17" i="278"/>
  <c r="CX18" i="278"/>
  <c r="CX23" i="278"/>
  <c r="CX24" i="278"/>
  <c r="CX29" i="278"/>
  <c r="CX30" i="278"/>
  <c r="CX31" i="278"/>
  <c r="CX55" i="278"/>
  <c r="CX20" i="273"/>
  <c r="CX24" i="273"/>
  <c r="CX25" i="273"/>
  <c r="CX171" i="273"/>
  <c r="CX170" i="273"/>
  <c r="CX172" i="273"/>
  <c r="CX50" i="278"/>
  <c r="CX51" i="278"/>
  <c r="CX52" i="278"/>
  <c r="CX56" i="278"/>
  <c r="CW73" i="273"/>
  <c r="CW74" i="273"/>
  <c r="CW77" i="273"/>
  <c r="CX78" i="273"/>
  <c r="CX86" i="273"/>
  <c r="CW87" i="273"/>
  <c r="CX88" i="273"/>
  <c r="CX58" i="278"/>
  <c r="CX59" i="278"/>
  <c r="CX32" i="265"/>
  <c r="CX33" i="278"/>
  <c r="CX35" i="278"/>
  <c r="CX66" i="278"/>
  <c r="CX61" i="278"/>
  <c r="CX63" i="278"/>
  <c r="CX67" i="278"/>
  <c r="CX68" i="278"/>
  <c r="CY65" i="278"/>
  <c r="CY54" i="278"/>
  <c r="CX82" i="273"/>
  <c r="CX83" i="273"/>
  <c r="CX91" i="273"/>
  <c r="CY92" i="273"/>
  <c r="CY106" i="273"/>
  <c r="CX102" i="273"/>
  <c r="CX103" i="273"/>
  <c r="CX107" i="273"/>
  <c r="CY108" i="273"/>
  <c r="CY11" i="278"/>
  <c r="CY12" i="278"/>
  <c r="CY22" i="278"/>
  <c r="CY17" i="278"/>
  <c r="CY18" i="278"/>
  <c r="CY23" i="278"/>
  <c r="CY24" i="278"/>
  <c r="CY29" i="278"/>
  <c r="CY30" i="278"/>
  <c r="CY31" i="278"/>
  <c r="CY55" i="278"/>
  <c r="CY20" i="273"/>
  <c r="CY24" i="273"/>
  <c r="CY25" i="273"/>
  <c r="CY171" i="273"/>
  <c r="CY170" i="273"/>
  <c r="CY172" i="273"/>
  <c r="CY50" i="278"/>
  <c r="CY51" i="278"/>
  <c r="CY52" i="278"/>
  <c r="CY56" i="278"/>
  <c r="CX73" i="273"/>
  <c r="CX74" i="273"/>
  <c r="CX77" i="273"/>
  <c r="CY78" i="273"/>
  <c r="CY86" i="273"/>
  <c r="CX87" i="273"/>
  <c r="CY88" i="273"/>
  <c r="CY58" i="278"/>
  <c r="CY59" i="278"/>
  <c r="CY32" i="265"/>
  <c r="CY33" i="278"/>
  <c r="CY35" i="278"/>
  <c r="CY66" i="278"/>
  <c r="CY61" i="278"/>
  <c r="CY63" i="278"/>
  <c r="CY67" i="278"/>
  <c r="CY68" i="278"/>
  <c r="CZ65" i="278"/>
  <c r="CZ54" i="278"/>
  <c r="CY82" i="273"/>
  <c r="CY83" i="273"/>
  <c r="CY91" i="273"/>
  <c r="CZ92" i="273"/>
  <c r="CZ106" i="273"/>
  <c r="CY102" i="273"/>
  <c r="CY103" i="273"/>
  <c r="CY107" i="273"/>
  <c r="CZ108" i="273"/>
  <c r="CZ11" i="278"/>
  <c r="CZ12" i="278"/>
  <c r="CZ22" i="278"/>
  <c r="CZ17" i="278"/>
  <c r="CZ18" i="278"/>
  <c r="CZ23" i="278"/>
  <c r="CZ24" i="278"/>
  <c r="CZ29" i="278"/>
  <c r="CZ30" i="278"/>
  <c r="CZ31" i="278"/>
  <c r="CZ55" i="278"/>
  <c r="CZ20" i="273"/>
  <c r="CZ24" i="273"/>
  <c r="CZ25" i="273"/>
  <c r="CZ171" i="273"/>
  <c r="CZ170" i="273"/>
  <c r="CZ172" i="273"/>
  <c r="CZ50" i="278"/>
  <c r="CZ51" i="278"/>
  <c r="CZ52" i="278"/>
  <c r="CZ56" i="278"/>
  <c r="CY73" i="273"/>
  <c r="CY74" i="273"/>
  <c r="CY77" i="273"/>
  <c r="CZ78" i="273"/>
  <c r="CZ86" i="273"/>
  <c r="CY87" i="273"/>
  <c r="CZ88" i="273"/>
  <c r="CZ58" i="278"/>
  <c r="CZ59" i="278"/>
  <c r="CZ32" i="265"/>
  <c r="CZ33" i="278"/>
  <c r="CZ35" i="278"/>
  <c r="CZ66" i="278"/>
  <c r="CZ61" i="278"/>
  <c r="CZ63" i="278"/>
  <c r="CZ67" i="278"/>
  <c r="CZ68" i="278"/>
  <c r="DA65" i="278"/>
  <c r="DA54" i="278"/>
  <c r="CZ82" i="273"/>
  <c r="CZ83" i="273"/>
  <c r="CZ91" i="273"/>
  <c r="DA92" i="273"/>
  <c r="DA106" i="273"/>
  <c r="CZ102" i="273"/>
  <c r="CZ103" i="273"/>
  <c r="CZ107" i="273"/>
  <c r="DA108" i="273"/>
  <c r="DA11" i="278"/>
  <c r="DA12" i="278"/>
  <c r="DA22" i="278"/>
  <c r="DA17" i="278"/>
  <c r="DA18" i="278"/>
  <c r="DA23" i="278"/>
  <c r="DA24" i="278"/>
  <c r="DA29" i="278"/>
  <c r="DA30" i="278"/>
  <c r="DA31" i="278"/>
  <c r="DA55" i="278"/>
  <c r="DA20" i="273"/>
  <c r="DA24" i="273"/>
  <c r="DA25" i="273"/>
  <c r="DA171" i="273"/>
  <c r="DA170" i="273"/>
  <c r="DA172" i="273"/>
  <c r="DA50" i="278"/>
  <c r="DA51" i="278"/>
  <c r="DA52" i="278"/>
  <c r="DA56" i="278"/>
  <c r="CZ73" i="273"/>
  <c r="CZ74" i="273"/>
  <c r="CZ77" i="273"/>
  <c r="DA78" i="273"/>
  <c r="DA86" i="273"/>
  <c r="CZ87" i="273"/>
  <c r="DA88" i="273"/>
  <c r="DA58" i="278"/>
  <c r="DA59" i="278"/>
  <c r="DA32" i="265"/>
  <c r="DA33" i="278"/>
  <c r="DA35" i="278"/>
  <c r="DA66" i="278"/>
  <c r="DA61" i="278"/>
  <c r="DA63" i="278"/>
  <c r="DA67" i="278"/>
  <c r="DA68" i="278"/>
  <c r="DB65" i="278"/>
  <c r="DB54" i="278"/>
  <c r="DA82" i="273"/>
  <c r="DA83" i="273"/>
  <c r="DA91" i="273"/>
  <c r="DB92" i="273"/>
  <c r="DB106" i="273"/>
  <c r="DA102" i="273"/>
  <c r="DA103" i="273"/>
  <c r="DA107" i="273"/>
  <c r="DB108" i="273"/>
  <c r="DB11" i="278"/>
  <c r="DB12" i="278"/>
  <c r="DB22" i="278"/>
  <c r="DB17" i="278"/>
  <c r="DB18" i="278"/>
  <c r="DB23" i="278"/>
  <c r="DB24" i="278"/>
  <c r="DB29" i="278"/>
  <c r="DB30" i="278"/>
  <c r="DB31" i="278"/>
  <c r="DB55" i="278"/>
  <c r="DB20" i="273"/>
  <c r="DB24" i="273"/>
  <c r="DB25" i="273"/>
  <c r="DB171" i="273"/>
  <c r="DB170" i="273"/>
  <c r="DB172" i="273"/>
  <c r="DB50" i="278"/>
  <c r="DB51" i="278"/>
  <c r="DB52" i="278"/>
  <c r="DB56" i="278"/>
  <c r="DA73" i="273"/>
  <c r="DA74" i="273"/>
  <c r="DA77" i="273"/>
  <c r="DB78" i="273"/>
  <c r="DB86" i="273"/>
  <c r="DA87" i="273"/>
  <c r="DB88" i="273"/>
  <c r="DB58" i="278"/>
  <c r="DB59" i="278"/>
  <c r="DB32" i="265"/>
  <c r="DB33" i="278"/>
  <c r="DB35" i="278"/>
  <c r="DB66" i="278"/>
  <c r="DB61" i="278"/>
  <c r="DB63" i="278"/>
  <c r="DB67" i="278"/>
  <c r="DB68" i="278"/>
  <c r="DC65" i="278"/>
  <c r="DC54" i="278"/>
  <c r="DB82" i="273"/>
  <c r="DB83" i="273"/>
  <c r="DB91" i="273"/>
  <c r="DC92" i="273"/>
  <c r="DC106" i="273"/>
  <c r="DB102" i="273"/>
  <c r="DB103" i="273"/>
  <c r="DB107" i="273"/>
  <c r="DC108" i="273"/>
  <c r="DC11" i="278"/>
  <c r="DC12" i="278"/>
  <c r="DC22" i="278"/>
  <c r="DC17" i="278"/>
  <c r="DC18" i="278"/>
  <c r="DC23" i="278"/>
  <c r="DC24" i="278"/>
  <c r="DC29" i="278"/>
  <c r="DC30" i="278"/>
  <c r="DC31" i="278"/>
  <c r="DC55" i="278"/>
  <c r="DC20" i="273"/>
  <c r="DC24" i="273"/>
  <c r="DC25" i="273"/>
  <c r="DC171" i="273"/>
  <c r="DC170" i="273"/>
  <c r="DC172" i="273"/>
  <c r="DC50" i="278"/>
  <c r="DC51" i="278"/>
  <c r="DC52" i="278"/>
  <c r="DC56" i="278"/>
  <c r="DB73" i="273"/>
  <c r="DB74" i="273"/>
  <c r="DB77" i="273"/>
  <c r="DC78" i="273"/>
  <c r="DC86" i="273"/>
  <c r="DB87" i="273"/>
  <c r="DC88" i="273"/>
  <c r="DC58" i="278"/>
  <c r="DC59" i="278"/>
  <c r="DC32" i="265"/>
  <c r="DC33" i="278"/>
  <c r="DC35" i="278"/>
  <c r="DC66" i="278"/>
  <c r="DC61" i="278"/>
  <c r="DC63" i="278"/>
  <c r="DC67" i="278"/>
  <c r="DC68" i="278"/>
  <c r="DD65" i="278"/>
  <c r="DD54" i="278"/>
  <c r="DC82" i="273"/>
  <c r="DC83" i="273"/>
  <c r="DC91" i="273"/>
  <c r="DD92" i="273"/>
  <c r="DD106" i="273"/>
  <c r="DC102" i="273"/>
  <c r="DC103" i="273"/>
  <c r="DC107" i="273"/>
  <c r="DD108" i="273"/>
  <c r="DD11" i="278"/>
  <c r="DD12" i="278"/>
  <c r="DD22" i="278"/>
  <c r="DD17" i="278"/>
  <c r="DD18" i="278"/>
  <c r="DD23" i="278"/>
  <c r="DD24" i="278"/>
  <c r="DD29" i="278"/>
  <c r="DD30" i="278"/>
  <c r="DD31" i="278"/>
  <c r="DD55" i="278"/>
  <c r="DD20" i="273"/>
  <c r="DD24" i="273"/>
  <c r="DD25" i="273"/>
  <c r="DD171" i="273"/>
  <c r="DD170" i="273"/>
  <c r="DD172" i="273"/>
  <c r="DD50" i="278"/>
  <c r="DD51" i="278"/>
  <c r="DD52" i="278"/>
  <c r="DD56" i="278"/>
  <c r="DC73" i="273"/>
  <c r="DC74" i="273"/>
  <c r="DC77" i="273"/>
  <c r="DD78" i="273"/>
  <c r="DD86" i="273"/>
  <c r="DC87" i="273"/>
  <c r="DD88" i="273"/>
  <c r="DD58" i="278"/>
  <c r="DD59" i="278"/>
  <c r="DD32" i="265"/>
  <c r="DD33" i="278"/>
  <c r="DD35" i="278"/>
  <c r="DD66" i="278"/>
  <c r="DD61" i="278"/>
  <c r="DD63" i="278"/>
  <c r="DD67" i="278"/>
  <c r="DD68" i="278"/>
  <c r="DE65" i="278"/>
  <c r="DE54" i="278"/>
  <c r="DD82" i="273"/>
  <c r="DD83" i="273"/>
  <c r="DD91" i="273"/>
  <c r="DE92" i="273"/>
  <c r="DE106" i="273"/>
  <c r="DD102" i="273"/>
  <c r="DD103" i="273"/>
  <c r="DD107" i="273"/>
  <c r="DE108" i="273"/>
  <c r="DE11" i="278"/>
  <c r="DE12" i="278"/>
  <c r="DE22" i="278"/>
  <c r="DE17" i="278"/>
  <c r="DE18" i="278"/>
  <c r="DE23" i="278"/>
  <c r="DE24" i="278"/>
  <c r="DE29" i="278"/>
  <c r="DE30" i="278"/>
  <c r="DE31" i="278"/>
  <c r="DE55" i="278"/>
  <c r="DE20" i="273"/>
  <c r="DE24" i="273"/>
  <c r="DE25" i="273"/>
  <c r="DE171" i="273"/>
  <c r="DE170" i="273"/>
  <c r="DE172" i="273"/>
  <c r="DE50" i="278"/>
  <c r="DE51" i="278"/>
  <c r="DE52" i="278"/>
  <c r="DE56" i="278"/>
  <c r="DD73" i="273"/>
  <c r="DD74" i="273"/>
  <c r="DD77" i="273"/>
  <c r="DE78" i="273"/>
  <c r="DE86" i="273"/>
  <c r="DD87" i="273"/>
  <c r="DE88" i="273"/>
  <c r="DE58" i="278"/>
  <c r="DE59" i="278"/>
  <c r="DE32" i="265"/>
  <c r="DE33" i="278"/>
  <c r="DE35" i="278"/>
  <c r="DE66" i="278"/>
  <c r="DE61" i="278"/>
  <c r="DE63" i="278"/>
  <c r="DE67" i="278"/>
  <c r="DE68" i="278"/>
  <c r="DF65" i="278"/>
  <c r="DF54" i="278"/>
  <c r="DE82" i="273"/>
  <c r="DE83" i="273"/>
  <c r="DE91" i="273"/>
  <c r="DF92" i="273"/>
  <c r="DF106" i="273"/>
  <c r="DE102" i="273"/>
  <c r="DE103" i="273"/>
  <c r="DE107" i="273"/>
  <c r="DF108" i="273"/>
  <c r="DF11" i="278"/>
  <c r="DF12" i="278"/>
  <c r="DF22" i="278"/>
  <c r="DF17" i="278"/>
  <c r="DF18" i="278"/>
  <c r="DF23" i="278"/>
  <c r="DF24" i="278"/>
  <c r="DF29" i="278"/>
  <c r="DF30" i="278"/>
  <c r="DF31" i="278"/>
  <c r="DF55" i="278"/>
  <c r="DF20" i="273"/>
  <c r="DF24" i="273"/>
  <c r="DF25" i="273"/>
  <c r="DF171" i="273"/>
  <c r="DF170" i="273"/>
  <c r="DF172" i="273"/>
  <c r="DF50" i="278"/>
  <c r="DF51" i="278"/>
  <c r="DF52" i="278"/>
  <c r="DF56" i="278"/>
  <c r="DE73" i="273"/>
  <c r="DE74" i="273"/>
  <c r="DE77" i="273"/>
  <c r="DF78" i="273"/>
  <c r="DF86" i="273"/>
  <c r="DE87" i="273"/>
  <c r="DF88" i="273"/>
  <c r="DF58" i="278"/>
  <c r="DF59" i="278"/>
  <c r="DF32" i="265"/>
  <c r="DF33" i="278"/>
  <c r="DF35" i="278"/>
  <c r="DF66" i="278"/>
  <c r="DF61" i="278"/>
  <c r="DF63" i="278"/>
  <c r="DF67" i="278"/>
  <c r="DF68" i="278"/>
  <c r="DG65" i="278"/>
  <c r="DG54" i="278"/>
  <c r="DF82" i="273"/>
  <c r="DF83" i="273"/>
  <c r="DF91" i="273"/>
  <c r="DG92" i="273"/>
  <c r="DG106" i="273"/>
  <c r="DF102" i="273"/>
  <c r="DF103" i="273"/>
  <c r="DF107" i="273"/>
  <c r="DG108" i="273"/>
  <c r="DG11" i="278"/>
  <c r="DG12" i="278"/>
  <c r="DG22" i="278"/>
  <c r="DG17" i="278"/>
  <c r="DG18" i="278"/>
  <c r="DG23" i="278"/>
  <c r="DG24" i="278"/>
  <c r="DG29" i="278"/>
  <c r="DG30" i="278"/>
  <c r="DG31" i="278"/>
  <c r="DG55" i="278"/>
  <c r="DG20" i="273"/>
  <c r="DG24" i="273"/>
  <c r="DG25" i="273"/>
  <c r="DG171" i="273"/>
  <c r="DG170" i="273"/>
  <c r="DG172" i="273"/>
  <c r="DG50" i="278"/>
  <c r="DG51" i="278"/>
  <c r="DG52" i="278"/>
  <c r="DG56" i="278"/>
  <c r="DF73" i="273"/>
  <c r="DF74" i="273"/>
  <c r="DF77" i="273"/>
  <c r="DG78" i="273"/>
  <c r="DG86" i="273"/>
  <c r="DF87" i="273"/>
  <c r="DG88" i="273"/>
  <c r="DG58" i="278"/>
  <c r="DG59" i="278"/>
  <c r="DG32" i="265"/>
  <c r="DG33" i="278"/>
  <c r="DG35" i="278"/>
  <c r="DG66" i="278"/>
  <c r="DG61" i="278"/>
  <c r="DG63" i="278"/>
  <c r="DG67" i="278"/>
  <c r="DG68" i="278"/>
  <c r="DH65" i="278"/>
  <c r="DH54" i="278"/>
  <c r="DG82" i="273"/>
  <c r="DG83" i="273"/>
  <c r="DG91" i="273"/>
  <c r="DH92" i="273"/>
  <c r="DH106" i="273"/>
  <c r="DG102" i="273"/>
  <c r="DG103" i="273"/>
  <c r="DG107" i="273"/>
  <c r="DH108" i="273"/>
  <c r="DH11" i="278"/>
  <c r="DH12" i="278"/>
  <c r="DH22" i="278"/>
  <c r="DH17" i="278"/>
  <c r="DH18" i="278"/>
  <c r="DH23" i="278"/>
  <c r="DH24" i="278"/>
  <c r="DH29" i="278"/>
  <c r="DH30" i="278"/>
  <c r="DH31" i="278"/>
  <c r="DH55" i="278"/>
  <c r="DH20" i="273"/>
  <c r="DH24" i="273"/>
  <c r="DH25" i="273"/>
  <c r="DH171" i="273"/>
  <c r="DH170" i="273"/>
  <c r="DH172" i="273"/>
  <c r="DH50" i="278"/>
  <c r="DH51" i="278"/>
  <c r="DH52" i="278"/>
  <c r="DH56" i="278"/>
  <c r="DG73" i="273"/>
  <c r="DG74" i="273"/>
  <c r="DG77" i="273"/>
  <c r="DH78" i="273"/>
  <c r="DH86" i="273"/>
  <c r="DG87" i="273"/>
  <c r="DH88" i="273"/>
  <c r="DH58" i="278"/>
  <c r="DH59" i="278"/>
  <c r="DH32" i="265"/>
  <c r="DH33" i="278"/>
  <c r="DH35" i="278"/>
  <c r="DH66" i="278"/>
  <c r="DH61" i="278"/>
  <c r="DH63" i="278"/>
  <c r="DH67" i="278"/>
  <c r="DH68" i="278"/>
  <c r="DI65" i="278"/>
  <c r="DI54" i="278"/>
  <c r="DH82" i="273"/>
  <c r="DH83" i="273"/>
  <c r="DH91" i="273"/>
  <c r="DI92" i="273"/>
  <c r="DI106" i="273"/>
  <c r="DH102" i="273"/>
  <c r="DH103" i="273"/>
  <c r="DH107" i="273"/>
  <c r="DI108" i="273"/>
  <c r="DI11" i="278"/>
  <c r="DI12" i="278"/>
  <c r="DI22" i="278"/>
  <c r="DI17" i="278"/>
  <c r="DI18" i="278"/>
  <c r="DI23" i="278"/>
  <c r="DI24" i="278"/>
  <c r="DI29" i="278"/>
  <c r="DI30" i="278"/>
  <c r="DI31" i="278"/>
  <c r="DI55" i="278"/>
  <c r="DI20" i="273"/>
  <c r="DI24" i="273"/>
  <c r="DI25" i="273"/>
  <c r="DI171" i="273"/>
  <c r="DI170" i="273"/>
  <c r="DI172" i="273"/>
  <c r="DI50" i="278"/>
  <c r="DI51" i="278"/>
  <c r="DI52" i="278"/>
  <c r="DI56" i="278"/>
  <c r="DH73" i="273"/>
  <c r="DH74" i="273"/>
  <c r="DH77" i="273"/>
  <c r="DI78" i="273"/>
  <c r="DI86" i="273"/>
  <c r="DH87" i="273"/>
  <c r="DI88" i="273"/>
  <c r="DI58" i="278"/>
  <c r="DI59" i="278"/>
  <c r="DI32" i="265"/>
  <c r="DI33" i="278"/>
  <c r="DI35" i="278"/>
  <c r="DI66" i="278"/>
  <c r="DI61" i="278"/>
  <c r="DI63" i="278"/>
  <c r="DI67" i="278"/>
  <c r="DI68" i="278"/>
  <c r="DJ65" i="278"/>
  <c r="DJ54" i="278"/>
  <c r="DI82" i="273"/>
  <c r="DI83" i="273"/>
  <c r="DI91" i="273"/>
  <c r="DJ92" i="273"/>
  <c r="DJ106" i="273"/>
  <c r="DI102" i="273"/>
  <c r="DI103" i="273"/>
  <c r="DI107" i="273"/>
  <c r="DJ108" i="273"/>
  <c r="DJ11" i="278"/>
  <c r="DJ12" i="278"/>
  <c r="DJ22" i="278"/>
  <c r="DJ17" i="278"/>
  <c r="DJ18" i="278"/>
  <c r="DJ23" i="278"/>
  <c r="DJ24" i="278"/>
  <c r="DJ29" i="278"/>
  <c r="DJ30" i="278"/>
  <c r="DJ31" i="278"/>
  <c r="DJ55" i="278"/>
  <c r="DJ20" i="273"/>
  <c r="DJ24" i="273"/>
  <c r="DJ25" i="273"/>
  <c r="DJ171" i="273"/>
  <c r="DJ170" i="273"/>
  <c r="DJ172" i="273"/>
  <c r="DJ50" i="278"/>
  <c r="DJ51" i="278"/>
  <c r="DJ52" i="278"/>
  <c r="DJ56" i="278"/>
  <c r="DI73" i="273"/>
  <c r="DI74" i="273"/>
  <c r="DI77" i="273"/>
  <c r="DJ78" i="273"/>
  <c r="DJ86" i="273"/>
  <c r="DI87" i="273"/>
  <c r="DJ88" i="273"/>
  <c r="DJ58" i="278"/>
  <c r="DJ59" i="278"/>
  <c r="DJ32" i="265"/>
  <c r="DJ33" i="278"/>
  <c r="DJ35" i="278"/>
  <c r="DJ66" i="278"/>
  <c r="DJ61" i="278"/>
  <c r="DJ63" i="278"/>
  <c r="DJ67" i="278"/>
  <c r="DJ68" i="278"/>
  <c r="DK65" i="278"/>
  <c r="DK54" i="278"/>
  <c r="DJ82" i="273"/>
  <c r="DJ83" i="273"/>
  <c r="DJ91" i="273"/>
  <c r="DK92" i="273"/>
  <c r="DK106" i="273"/>
  <c r="DJ102" i="273"/>
  <c r="DJ103" i="273"/>
  <c r="DJ107" i="273"/>
  <c r="DK108" i="273"/>
  <c r="DK11" i="278"/>
  <c r="DK12" i="278"/>
  <c r="DK22" i="278"/>
  <c r="DK17" i="278"/>
  <c r="DK18" i="278"/>
  <c r="DK23" i="278"/>
  <c r="DK24" i="278"/>
  <c r="DK29" i="278"/>
  <c r="DK30" i="278"/>
  <c r="DK31" i="278"/>
  <c r="DK55" i="278"/>
  <c r="DK20" i="273"/>
  <c r="DK24" i="273"/>
  <c r="DK25" i="273"/>
  <c r="DK171" i="273"/>
  <c r="DK170" i="273"/>
  <c r="DK172" i="273"/>
  <c r="DK50" i="278"/>
  <c r="DK51" i="278"/>
  <c r="DK52" i="278"/>
  <c r="DK56" i="278"/>
  <c r="DJ73" i="273"/>
  <c r="DJ74" i="273"/>
  <c r="DJ77" i="273"/>
  <c r="DK78" i="273"/>
  <c r="DK86" i="273"/>
  <c r="DJ87" i="273"/>
  <c r="DK88" i="273"/>
  <c r="DK58" i="278"/>
  <c r="DK59" i="278"/>
  <c r="DK32" i="265"/>
  <c r="DK33" i="278"/>
  <c r="DK35" i="278"/>
  <c r="DK66" i="278"/>
  <c r="DK61" i="278"/>
  <c r="DK63" i="278"/>
  <c r="DK67" i="278"/>
  <c r="DK68" i="278"/>
  <c r="DL65" i="278"/>
  <c r="DL54" i="278"/>
  <c r="DK82" i="273"/>
  <c r="DK83" i="273"/>
  <c r="DK91" i="273"/>
  <c r="DL92" i="273"/>
  <c r="DL106" i="273"/>
  <c r="DK102" i="273"/>
  <c r="DK103" i="273"/>
  <c r="DK107" i="273"/>
  <c r="DL108" i="273"/>
  <c r="DL11" i="278"/>
  <c r="DL12" i="278"/>
  <c r="DL22" i="278"/>
  <c r="DL17" i="278"/>
  <c r="DL18" i="278"/>
  <c r="DL23" i="278"/>
  <c r="DL24" i="278"/>
  <c r="DL29" i="278"/>
  <c r="DL30" i="278"/>
  <c r="DL31" i="278"/>
  <c r="DL55" i="278"/>
  <c r="DL20" i="273"/>
  <c r="DL24" i="273"/>
  <c r="DL25" i="273"/>
  <c r="DL171" i="273"/>
  <c r="DL170" i="273"/>
  <c r="DL172" i="273"/>
  <c r="DL50" i="278"/>
  <c r="DL51" i="278"/>
  <c r="DL52" i="278"/>
  <c r="DL56" i="278"/>
  <c r="DK73" i="273"/>
  <c r="DK74" i="273"/>
  <c r="DK77" i="273"/>
  <c r="DL78" i="273"/>
  <c r="DL86" i="273"/>
  <c r="DK87" i="273"/>
  <c r="DL88" i="273"/>
  <c r="DL58" i="278"/>
  <c r="DL59" i="278"/>
  <c r="DL32" i="265"/>
  <c r="DL33" i="278"/>
  <c r="DL35" i="278"/>
  <c r="DL66" i="278"/>
  <c r="DL61" i="278"/>
  <c r="DL63" i="278"/>
  <c r="DL67" i="278"/>
  <c r="DL68" i="278"/>
  <c r="DM65" i="278"/>
  <c r="DM54" i="278"/>
  <c r="DL82" i="273"/>
  <c r="DL83" i="273"/>
  <c r="DL91" i="273"/>
  <c r="DM92" i="273"/>
  <c r="DM106" i="273"/>
  <c r="DL102" i="273"/>
  <c r="DL103" i="273"/>
  <c r="DL107" i="273"/>
  <c r="DM108" i="273"/>
  <c r="DM11" i="278"/>
  <c r="DM12" i="278"/>
  <c r="DM22" i="278"/>
  <c r="DM17" i="278"/>
  <c r="DM18" i="278"/>
  <c r="DM23" i="278"/>
  <c r="DM24" i="278"/>
  <c r="DM29" i="278"/>
  <c r="DM30" i="278"/>
  <c r="DM31" i="278"/>
  <c r="DM55" i="278"/>
  <c r="DM20" i="273"/>
  <c r="DM24" i="273"/>
  <c r="DM25" i="273"/>
  <c r="DM171" i="273"/>
  <c r="DM170" i="273"/>
  <c r="DM172" i="273"/>
  <c r="DM50" i="278"/>
  <c r="DM51" i="278"/>
  <c r="DM52" i="278"/>
  <c r="DM56" i="278"/>
  <c r="DL73" i="273"/>
  <c r="DL74" i="273"/>
  <c r="DL77" i="273"/>
  <c r="DM78" i="273"/>
  <c r="DM86" i="273"/>
  <c r="DL87" i="273"/>
  <c r="DM88" i="273"/>
  <c r="DM58" i="278"/>
  <c r="DM59" i="278"/>
  <c r="DM32" i="265"/>
  <c r="DM33" i="278"/>
  <c r="DM35" i="278"/>
  <c r="DM66" i="278"/>
  <c r="DM61" i="278"/>
  <c r="DM63" i="278"/>
  <c r="DM67" i="278"/>
  <c r="DM68" i="278"/>
  <c r="DN65" i="278"/>
  <c r="DN54" i="278"/>
  <c r="DM82" i="273"/>
  <c r="DM83" i="273"/>
  <c r="DM91" i="273"/>
  <c r="DN92" i="273"/>
  <c r="DN106" i="273"/>
  <c r="DM102" i="273"/>
  <c r="DM103" i="273"/>
  <c r="DM107" i="273"/>
  <c r="DN108" i="273"/>
  <c r="DN11" i="278"/>
  <c r="DN12" i="278"/>
  <c r="DN22" i="278"/>
  <c r="DN17" i="278"/>
  <c r="DN18" i="278"/>
  <c r="DN23" i="278"/>
  <c r="DN24" i="278"/>
  <c r="DN29" i="278"/>
  <c r="DN30" i="278"/>
  <c r="DN31" i="278"/>
  <c r="DN55" i="278"/>
  <c r="DN20" i="273"/>
  <c r="DN24" i="273"/>
  <c r="DN25" i="273"/>
  <c r="DN171" i="273"/>
  <c r="DN170" i="273"/>
  <c r="DN172" i="273"/>
  <c r="DN50" i="278"/>
  <c r="DN51" i="278"/>
  <c r="DN52" i="278"/>
  <c r="DN56" i="278"/>
  <c r="DM73" i="273"/>
  <c r="DM74" i="273"/>
  <c r="DM77" i="273"/>
  <c r="DN78" i="273"/>
  <c r="DN86" i="273"/>
  <c r="DM87" i="273"/>
  <c r="DN88" i="273"/>
  <c r="DN58" i="278"/>
  <c r="DN59" i="278"/>
  <c r="DN32" i="265"/>
  <c r="DN33" i="278"/>
  <c r="DN35" i="278"/>
  <c r="DN66" i="278"/>
  <c r="DN61" i="278"/>
  <c r="DN63" i="278"/>
  <c r="DN67" i="278"/>
  <c r="DN68" i="278"/>
  <c r="DO65" i="278"/>
  <c r="DO54" i="278"/>
  <c r="DN82" i="273"/>
  <c r="DN83" i="273"/>
  <c r="DN91" i="273"/>
  <c r="DO92" i="273"/>
  <c r="DO106" i="273"/>
  <c r="DN102" i="273"/>
  <c r="DN103" i="273"/>
  <c r="DN107" i="273"/>
  <c r="DO108" i="273"/>
  <c r="DO11" i="278"/>
  <c r="DO12" i="278"/>
  <c r="DO22" i="278"/>
  <c r="DO17" i="278"/>
  <c r="DO18" i="278"/>
  <c r="DO23" i="278"/>
  <c r="DO24" i="278"/>
  <c r="DO29" i="278"/>
  <c r="DO30" i="278"/>
  <c r="DO31" i="278"/>
  <c r="DO55" i="278"/>
  <c r="DO20" i="273"/>
  <c r="DO24" i="273"/>
  <c r="DO25" i="273"/>
  <c r="DO171" i="273"/>
  <c r="DO170" i="273"/>
  <c r="DO172" i="273"/>
  <c r="DO50" i="278"/>
  <c r="DO51" i="278"/>
  <c r="DO52" i="278"/>
  <c r="DO56" i="278"/>
  <c r="DN73" i="273"/>
  <c r="DN74" i="273"/>
  <c r="DN77" i="273"/>
  <c r="DO78" i="273"/>
  <c r="DO86" i="273"/>
  <c r="DN87" i="273"/>
  <c r="DO88" i="273"/>
  <c r="DO58" i="278"/>
  <c r="DO59" i="278"/>
  <c r="DO32" i="265"/>
  <c r="DO33" i="278"/>
  <c r="DO35" i="278"/>
  <c r="DO66" i="278"/>
  <c r="DO61" i="278"/>
  <c r="DO63" i="278"/>
  <c r="DO67" i="278"/>
  <c r="DO68" i="278"/>
  <c r="DP65" i="278"/>
  <c r="DP54" i="278"/>
  <c r="DO82" i="273"/>
  <c r="DO83" i="273"/>
  <c r="DO91" i="273"/>
  <c r="DP92" i="273"/>
  <c r="DP106" i="273"/>
  <c r="DO102" i="273"/>
  <c r="DO103" i="273"/>
  <c r="DO107" i="273"/>
  <c r="DP108" i="273"/>
  <c r="DP11" i="278"/>
  <c r="DP12" i="278"/>
  <c r="DP22" i="278"/>
  <c r="DP17" i="278"/>
  <c r="DP18" i="278"/>
  <c r="DP23" i="278"/>
  <c r="DP24" i="278"/>
  <c r="DP29" i="278"/>
  <c r="DP30" i="278"/>
  <c r="DP31" i="278"/>
  <c r="DP55" i="278"/>
  <c r="DP20" i="273"/>
  <c r="DP24" i="273"/>
  <c r="DP25" i="273"/>
  <c r="DP171" i="273"/>
  <c r="DP170" i="273"/>
  <c r="DP172" i="273"/>
  <c r="DP50" i="278"/>
  <c r="DP51" i="278"/>
  <c r="DP52" i="278"/>
  <c r="DP56" i="278"/>
  <c r="DO73" i="273"/>
  <c r="DO74" i="273"/>
  <c r="DO77" i="273"/>
  <c r="DP78" i="273"/>
  <c r="DP86" i="273"/>
  <c r="DO87" i="273"/>
  <c r="DP88" i="273"/>
  <c r="DP58" i="278"/>
  <c r="DP59" i="278"/>
  <c r="DP32" i="265"/>
  <c r="DP33" i="278"/>
  <c r="DP35" i="278"/>
  <c r="DP66" i="278"/>
  <c r="DP61" i="278"/>
  <c r="DP63" i="278"/>
  <c r="DP67" i="278"/>
  <c r="DP68" i="278"/>
  <c r="DQ65" i="278"/>
  <c r="DQ54" i="278"/>
  <c r="DP82" i="273"/>
  <c r="DP83" i="273"/>
  <c r="DP91" i="273"/>
  <c r="DQ92" i="273"/>
  <c r="DQ106" i="273"/>
  <c r="DP102" i="273"/>
  <c r="DP103" i="273"/>
  <c r="DP107" i="273"/>
  <c r="DQ108" i="273"/>
  <c r="DQ11" i="278"/>
  <c r="DQ12" i="278"/>
  <c r="DQ22" i="278"/>
  <c r="DQ17" i="278"/>
  <c r="DQ18" i="278"/>
  <c r="DQ23" i="278"/>
  <c r="DQ24" i="278"/>
  <c r="DQ29" i="278"/>
  <c r="DQ30" i="278"/>
  <c r="DQ31" i="278"/>
  <c r="DQ55" i="278"/>
  <c r="DQ20" i="273"/>
  <c r="DQ24" i="273"/>
  <c r="DQ25" i="273"/>
  <c r="DQ171" i="273"/>
  <c r="DQ170" i="273"/>
  <c r="DQ172" i="273"/>
  <c r="DQ50" i="278"/>
  <c r="DQ51" i="278"/>
  <c r="DQ52" i="278"/>
  <c r="DQ56" i="278"/>
  <c r="DP73" i="273"/>
  <c r="DP74" i="273"/>
  <c r="DP77" i="273"/>
  <c r="DQ78" i="273"/>
  <c r="DQ86" i="273"/>
  <c r="DP87" i="273"/>
  <c r="DQ88" i="273"/>
  <c r="DQ58" i="278"/>
  <c r="DQ59" i="278"/>
  <c r="DQ32" i="265"/>
  <c r="DQ33" i="278"/>
  <c r="DQ35" i="278"/>
  <c r="DQ66" i="278"/>
  <c r="DQ61" i="278"/>
  <c r="DQ63" i="278"/>
  <c r="DQ67" i="278"/>
  <c r="DQ68" i="278"/>
  <c r="DR65" i="278"/>
  <c r="DR54" i="278"/>
  <c r="DQ82" i="273"/>
  <c r="DQ83" i="273"/>
  <c r="DQ91" i="273"/>
  <c r="DR92" i="273"/>
  <c r="DR106" i="273"/>
  <c r="DQ102" i="273"/>
  <c r="DQ103" i="273"/>
  <c r="DQ107" i="273"/>
  <c r="DR108" i="273"/>
  <c r="DR11" i="278"/>
  <c r="DR12" i="278"/>
  <c r="DR22" i="278"/>
  <c r="DR17" i="278"/>
  <c r="DR18" i="278"/>
  <c r="DR23" i="278"/>
  <c r="DR24" i="278"/>
  <c r="DR29" i="278"/>
  <c r="DR30" i="278"/>
  <c r="DR31" i="278"/>
  <c r="DR55" i="278"/>
  <c r="DR20" i="273"/>
  <c r="DR24" i="273"/>
  <c r="DR25" i="273"/>
  <c r="DR171" i="273"/>
  <c r="DR170" i="273"/>
  <c r="DR172" i="273"/>
  <c r="DR50" i="278"/>
  <c r="DR51" i="278"/>
  <c r="DR52" i="278"/>
  <c r="DR56" i="278"/>
  <c r="DQ73" i="273"/>
  <c r="DQ74" i="273"/>
  <c r="DQ77" i="273"/>
  <c r="DR78" i="273"/>
  <c r="DR86" i="273"/>
  <c r="DQ87" i="273"/>
  <c r="DR88" i="273"/>
  <c r="DR58" i="278"/>
  <c r="DR59" i="278"/>
  <c r="DR32" i="265"/>
  <c r="DR33" i="278"/>
  <c r="DR35" i="278"/>
  <c r="DR66" i="278"/>
  <c r="DR61" i="278"/>
  <c r="DR63" i="278"/>
  <c r="DR67" i="278"/>
  <c r="DR68" i="278"/>
  <c r="DS65" i="278"/>
  <c r="DS54" i="278"/>
  <c r="DR82" i="273"/>
  <c r="DR83" i="273"/>
  <c r="DR91" i="273"/>
  <c r="DS92" i="273"/>
  <c r="DS106" i="273"/>
  <c r="DR102" i="273"/>
  <c r="DR103" i="273"/>
  <c r="DR107" i="273"/>
  <c r="DS108" i="273"/>
  <c r="DS11" i="278"/>
  <c r="DS12" i="278"/>
  <c r="DS22" i="278"/>
  <c r="DS17" i="278"/>
  <c r="DS18" i="278"/>
  <c r="DS23" i="278"/>
  <c r="DS24" i="278"/>
  <c r="DS29" i="278"/>
  <c r="DS30" i="278"/>
  <c r="DS31" i="278"/>
  <c r="DS55" i="278"/>
  <c r="DS20" i="273"/>
  <c r="DS24" i="273"/>
  <c r="DS25" i="273"/>
  <c r="DS171" i="273"/>
  <c r="DS170" i="273"/>
  <c r="DS172" i="273"/>
  <c r="DS50" i="278"/>
  <c r="DS51" i="278"/>
  <c r="DS52" i="278"/>
  <c r="DS56" i="278"/>
  <c r="DR73" i="273"/>
  <c r="DR74" i="273"/>
  <c r="DR77" i="273"/>
  <c r="DS78" i="273"/>
  <c r="DS86" i="273"/>
  <c r="DR87" i="273"/>
  <c r="DS88" i="273"/>
  <c r="DS58" i="278"/>
  <c r="DS59" i="278"/>
  <c r="DS32" i="265"/>
  <c r="DS33" i="278"/>
  <c r="DS35" i="278"/>
  <c r="DS66" i="278"/>
  <c r="DS61" i="278"/>
  <c r="DS63" i="278"/>
  <c r="DS67" i="278"/>
  <c r="DS68" i="278"/>
  <c r="DT65" i="278"/>
  <c r="DT54" i="278"/>
  <c r="DS82" i="273"/>
  <c r="DS83" i="273"/>
  <c r="DS91" i="273"/>
  <c r="DT92" i="273"/>
  <c r="DT106" i="273"/>
  <c r="DS102" i="273"/>
  <c r="DS103" i="273"/>
  <c r="DS107" i="273"/>
  <c r="DT108" i="273"/>
  <c r="DT11" i="278"/>
  <c r="DT12" i="278"/>
  <c r="DT22" i="278"/>
  <c r="DT17" i="278"/>
  <c r="DT18" i="278"/>
  <c r="DT23" i="278"/>
  <c r="DT24" i="278"/>
  <c r="DT29" i="278"/>
  <c r="DT30" i="278"/>
  <c r="DT31" i="278"/>
  <c r="DT55" i="278"/>
  <c r="DT20" i="273"/>
  <c r="DT24" i="273"/>
  <c r="DT25" i="273"/>
  <c r="DT171" i="273"/>
  <c r="DT170" i="273"/>
  <c r="DT172" i="273"/>
  <c r="DT50" i="278"/>
  <c r="DT51" i="278"/>
  <c r="DT52" i="278"/>
  <c r="DT56" i="278"/>
  <c r="DS73" i="273"/>
  <c r="DS74" i="273"/>
  <c r="DS77" i="273"/>
  <c r="DT78" i="273"/>
  <c r="DT86" i="273"/>
  <c r="DS87" i="273"/>
  <c r="DT88" i="273"/>
  <c r="DT58" i="278"/>
  <c r="DT59" i="278"/>
  <c r="DT32" i="265"/>
  <c r="DT33" i="278"/>
  <c r="DT35" i="278"/>
  <c r="DT66" i="278"/>
  <c r="DT61" i="278"/>
  <c r="DT63" i="278"/>
  <c r="DT67" i="278"/>
  <c r="DT68" i="278"/>
  <c r="DU65" i="278"/>
  <c r="DU54" i="278"/>
  <c r="DT82" i="273"/>
  <c r="DT83" i="273"/>
  <c r="DT91" i="273"/>
  <c r="DU92" i="273"/>
  <c r="DU106" i="273"/>
  <c r="DT102" i="273"/>
  <c r="DT103" i="273"/>
  <c r="DT107" i="273"/>
  <c r="DU108" i="273"/>
  <c r="DU11" i="278"/>
  <c r="DU12" i="278"/>
  <c r="DU22" i="278"/>
  <c r="DU17" i="278"/>
  <c r="DU18" i="278"/>
  <c r="DU23" i="278"/>
  <c r="DU24" i="278"/>
  <c r="DU29" i="278"/>
  <c r="DU30" i="278"/>
  <c r="DU31" i="278"/>
  <c r="DU55" i="278"/>
  <c r="DU20" i="273"/>
  <c r="DU24" i="273"/>
  <c r="DU25" i="273"/>
  <c r="DU171" i="273"/>
  <c r="DU170" i="273"/>
  <c r="DU172" i="273"/>
  <c r="DU50" i="278"/>
  <c r="DU51" i="278"/>
  <c r="DU52" i="278"/>
  <c r="DU56" i="278"/>
  <c r="DT73" i="273"/>
  <c r="DT74" i="273"/>
  <c r="DT77" i="273"/>
  <c r="DU78" i="273"/>
  <c r="DU86" i="273"/>
  <c r="DT87" i="273"/>
  <c r="DU88" i="273"/>
  <c r="DU58" i="278"/>
  <c r="DU59" i="278"/>
  <c r="DU32" i="265"/>
  <c r="DU33" i="278"/>
  <c r="DU35" i="278"/>
  <c r="DU66" i="278"/>
  <c r="DU61" i="278"/>
  <c r="DU63" i="278"/>
  <c r="DU67" i="278"/>
  <c r="DU68" i="278"/>
  <c r="DV65" i="278"/>
  <c r="DV54" i="278"/>
  <c r="DU82" i="273"/>
  <c r="DU83" i="273"/>
  <c r="DU91" i="273"/>
  <c r="DV92" i="273"/>
  <c r="DV106" i="273"/>
  <c r="DU102" i="273"/>
  <c r="DU103" i="273"/>
  <c r="DU107" i="273"/>
  <c r="DV108" i="273"/>
  <c r="DV11" i="278"/>
  <c r="DV12" i="278"/>
  <c r="DV22" i="278"/>
  <c r="DV17" i="278"/>
  <c r="DV18" i="278"/>
  <c r="DV23" i="278"/>
  <c r="DV24" i="278"/>
  <c r="DV29" i="278"/>
  <c r="DV30" i="278"/>
  <c r="DV31" i="278"/>
  <c r="DV55" i="278"/>
  <c r="DV20" i="273"/>
  <c r="DV24" i="273"/>
  <c r="DV25" i="273"/>
  <c r="DV171" i="273"/>
  <c r="DV170" i="273"/>
  <c r="DV172" i="273"/>
  <c r="DV50" i="278"/>
  <c r="DV51" i="278"/>
  <c r="DV52" i="278"/>
  <c r="DV56" i="278"/>
  <c r="DU73" i="273"/>
  <c r="DU74" i="273"/>
  <c r="DU77" i="273"/>
  <c r="DV78" i="273"/>
  <c r="DV86" i="273"/>
  <c r="DU87" i="273"/>
  <c r="DV88" i="273"/>
  <c r="DV58" i="278"/>
  <c r="DV59" i="278"/>
  <c r="DV32" i="265"/>
  <c r="DV33" i="278"/>
  <c r="DV35" i="278"/>
  <c r="DV66" i="278"/>
  <c r="DV61" i="278"/>
  <c r="DV63" i="278"/>
  <c r="DV67" i="278"/>
  <c r="DV68" i="278"/>
  <c r="DW65" i="278"/>
  <c r="DW54" i="278"/>
  <c r="DV82" i="273"/>
  <c r="DV83" i="273"/>
  <c r="DV91" i="273"/>
  <c r="DW92" i="273"/>
  <c r="DW106" i="273"/>
  <c r="DV102" i="273"/>
  <c r="DV103" i="273"/>
  <c r="DV107" i="273"/>
  <c r="DW108" i="273"/>
  <c r="DW11" i="278"/>
  <c r="DW12" i="278"/>
  <c r="DW22" i="278"/>
  <c r="DW17" i="278"/>
  <c r="DW18" i="278"/>
  <c r="DW23" i="278"/>
  <c r="DW24" i="278"/>
  <c r="DW29" i="278"/>
  <c r="DW30" i="278"/>
  <c r="DW31" i="278"/>
  <c r="DW55" i="278"/>
  <c r="DW20" i="273"/>
  <c r="DW24" i="273"/>
  <c r="DW25" i="273"/>
  <c r="DW171" i="273"/>
  <c r="DW170" i="273"/>
  <c r="DW172" i="273"/>
  <c r="DW50" i="278"/>
  <c r="DW51" i="278"/>
  <c r="DW52" i="278"/>
  <c r="DW56" i="278"/>
  <c r="DV73" i="273"/>
  <c r="DV74" i="273"/>
  <c r="DV77" i="273"/>
  <c r="DW78" i="273"/>
  <c r="DW86" i="273"/>
  <c r="DV87" i="273"/>
  <c r="DW88" i="273"/>
  <c r="DW58" i="278"/>
  <c r="DW59" i="278"/>
  <c r="DW32" i="265"/>
  <c r="DW33" i="278"/>
  <c r="DW35" i="278"/>
  <c r="DW66" i="278"/>
  <c r="DW61" i="278"/>
  <c r="DW63" i="278"/>
  <c r="DW67" i="278"/>
  <c r="DW68" i="278"/>
  <c r="DX65" i="278"/>
  <c r="DX54" i="278"/>
  <c r="DW82" i="273"/>
  <c r="DW83" i="273"/>
  <c r="DW91" i="273"/>
  <c r="DX92" i="273"/>
  <c r="DX106" i="273"/>
  <c r="DW102" i="273"/>
  <c r="DW103" i="273"/>
  <c r="DW107" i="273"/>
  <c r="DX108" i="273"/>
  <c r="DX11" i="278"/>
  <c r="DX12" i="278"/>
  <c r="DX22" i="278"/>
  <c r="DX17" i="278"/>
  <c r="DX18" i="278"/>
  <c r="DX23" i="278"/>
  <c r="DX24" i="278"/>
  <c r="DX29" i="278"/>
  <c r="DX30" i="278"/>
  <c r="DX31" i="278"/>
  <c r="DX55" i="278"/>
  <c r="DX20" i="273"/>
  <c r="DX24" i="273"/>
  <c r="DX25" i="273"/>
  <c r="DX171" i="273"/>
  <c r="DX170" i="273"/>
  <c r="DX172" i="273"/>
  <c r="DX50" i="278"/>
  <c r="DX51" i="278"/>
  <c r="DX52" i="278"/>
  <c r="DX56" i="278"/>
  <c r="DW73" i="273"/>
  <c r="DW74" i="273"/>
  <c r="DW77" i="273"/>
  <c r="DX78" i="273"/>
  <c r="DX86" i="273"/>
  <c r="DW87" i="273"/>
  <c r="DX88" i="273"/>
  <c r="DX58" i="278"/>
  <c r="DX59" i="278"/>
  <c r="DX32" i="265"/>
  <c r="DX33" i="278"/>
  <c r="DX35" i="278"/>
  <c r="DX66" i="278"/>
  <c r="DX61" i="278"/>
  <c r="DX63" i="278"/>
  <c r="DX67" i="278"/>
  <c r="DX68" i="278"/>
  <c r="DY65" i="278"/>
  <c r="DY54" i="278"/>
  <c r="DX82" i="273"/>
  <c r="DX83" i="273"/>
  <c r="DX91" i="273"/>
  <c r="DY92" i="273"/>
  <c r="DY106" i="273"/>
  <c r="DX102" i="273"/>
  <c r="DX103" i="273"/>
  <c r="DX107" i="273"/>
  <c r="DY108" i="273"/>
  <c r="DY11" i="278"/>
  <c r="DY12" i="278"/>
  <c r="DY22" i="278"/>
  <c r="DY17" i="278"/>
  <c r="DY18" i="278"/>
  <c r="DY23" i="278"/>
  <c r="DY24" i="278"/>
  <c r="DY29" i="278"/>
  <c r="DY30" i="278"/>
  <c r="DY31" i="278"/>
  <c r="DY55" i="278"/>
  <c r="DY20" i="273"/>
  <c r="DY24" i="273"/>
  <c r="DY25" i="273"/>
  <c r="DY171" i="273"/>
  <c r="DY170" i="273"/>
  <c r="DY172" i="273"/>
  <c r="DY50" i="278"/>
  <c r="DY51" i="278"/>
  <c r="DY52" i="278"/>
  <c r="DY56" i="278"/>
  <c r="DX73" i="273"/>
  <c r="DX74" i="273"/>
  <c r="DX77" i="273"/>
  <c r="DY78" i="273"/>
  <c r="DY86" i="273"/>
  <c r="DX87" i="273"/>
  <c r="DY88" i="273"/>
  <c r="DY58" i="278"/>
  <c r="DY59" i="278"/>
  <c r="DY32" i="265"/>
  <c r="DY33" i="278"/>
  <c r="DY35" i="278"/>
  <c r="DY66" i="278"/>
  <c r="DY61" i="278"/>
  <c r="DY63" i="278"/>
  <c r="DY67" i="278"/>
  <c r="DY68" i="278"/>
  <c r="DZ65" i="278"/>
  <c r="DZ54" i="278"/>
  <c r="DY82" i="273"/>
  <c r="DY83" i="273"/>
  <c r="DY91" i="273"/>
  <c r="DZ92" i="273"/>
  <c r="DZ106" i="273"/>
  <c r="DY102" i="273"/>
  <c r="DY103" i="273"/>
  <c r="DY107" i="273"/>
  <c r="DZ108" i="273"/>
  <c r="DZ11" i="278"/>
  <c r="DZ12" i="278"/>
  <c r="DZ22" i="278"/>
  <c r="DZ17" i="278"/>
  <c r="DZ18" i="278"/>
  <c r="DZ23" i="278"/>
  <c r="DZ24" i="278"/>
  <c r="DZ29" i="278"/>
  <c r="DZ30" i="278"/>
  <c r="DZ31" i="278"/>
  <c r="DZ55" i="278"/>
  <c r="DZ20" i="273"/>
  <c r="DZ24" i="273"/>
  <c r="DZ25" i="273"/>
  <c r="DZ171" i="273"/>
  <c r="DZ170" i="273"/>
  <c r="DZ172" i="273"/>
  <c r="DZ50" i="278"/>
  <c r="DZ51" i="278"/>
  <c r="DZ52" i="278"/>
  <c r="DZ56" i="278"/>
  <c r="DY73" i="273"/>
  <c r="DY74" i="273"/>
  <c r="DY77" i="273"/>
  <c r="DZ78" i="273"/>
  <c r="DZ86" i="273"/>
  <c r="DY87" i="273"/>
  <c r="DZ88" i="273"/>
  <c r="DZ58" i="278"/>
  <c r="DZ59" i="278"/>
  <c r="DZ32" i="265"/>
  <c r="DZ33" i="278"/>
  <c r="DZ35" i="278"/>
  <c r="DZ66" i="278"/>
  <c r="DZ61" i="278"/>
  <c r="DZ63" i="278"/>
  <c r="DZ67" i="278"/>
  <c r="DZ68" i="278"/>
  <c r="EA65" i="278"/>
  <c r="EA54" i="278"/>
  <c r="DZ82" i="273"/>
  <c r="DZ83" i="273"/>
  <c r="DZ91" i="273"/>
  <c r="EA92" i="273"/>
  <c r="EA106" i="273"/>
  <c r="DZ102" i="273"/>
  <c r="DZ103" i="273"/>
  <c r="DZ107" i="273"/>
  <c r="EA108" i="273"/>
  <c r="EA11" i="278"/>
  <c r="EA12" i="278"/>
  <c r="EA22" i="278"/>
  <c r="EA17" i="278"/>
  <c r="EA18" i="278"/>
  <c r="EA23" i="278"/>
  <c r="EA24" i="278"/>
  <c r="EA29" i="278"/>
  <c r="EA30" i="278"/>
  <c r="EA31" i="278"/>
  <c r="EA55" i="278"/>
  <c r="EA20" i="273"/>
  <c r="EA24" i="273"/>
  <c r="EA25" i="273"/>
  <c r="EA171" i="273"/>
  <c r="EA170" i="273"/>
  <c r="EA172" i="273"/>
  <c r="EA50" i="278"/>
  <c r="EA51" i="278"/>
  <c r="EA52" i="278"/>
  <c r="EA56" i="278"/>
  <c r="DZ73" i="273"/>
  <c r="DZ74" i="273"/>
  <c r="DZ77" i="273"/>
  <c r="EA78" i="273"/>
  <c r="EA86" i="273"/>
  <c r="DZ87" i="273"/>
  <c r="EA88" i="273"/>
  <c r="EA58" i="278"/>
  <c r="EA59" i="278"/>
  <c r="EA32" i="265"/>
  <c r="EA33" i="278"/>
  <c r="EA35" i="278"/>
  <c r="EA66" i="278"/>
  <c r="EA61" i="278"/>
  <c r="EA63" i="278"/>
  <c r="EA67" i="278"/>
  <c r="EA68" i="278"/>
  <c r="EB65" i="278"/>
  <c r="EB54" i="278"/>
  <c r="EA82" i="273"/>
  <c r="EA83" i="273"/>
  <c r="EA91" i="273"/>
  <c r="EB92" i="273"/>
  <c r="EB106" i="273"/>
  <c r="EA102" i="273"/>
  <c r="EA103" i="273"/>
  <c r="EA107" i="273"/>
  <c r="EB108" i="273"/>
  <c r="EB11" i="278"/>
  <c r="EB12" i="278"/>
  <c r="EB22" i="278"/>
  <c r="EB17" i="278"/>
  <c r="EB18" i="278"/>
  <c r="EB23" i="278"/>
  <c r="EB24" i="278"/>
  <c r="EB29" i="278"/>
  <c r="EB30" i="278"/>
  <c r="EB31" i="278"/>
  <c r="EB55" i="278"/>
  <c r="EB20" i="273"/>
  <c r="EB24" i="273"/>
  <c r="EB25" i="273"/>
  <c r="EB171" i="273"/>
  <c r="EB170" i="273"/>
  <c r="EB172" i="273"/>
  <c r="EB50" i="278"/>
  <c r="EB51" i="278"/>
  <c r="EB52" i="278"/>
  <c r="EB56" i="278"/>
  <c r="EA73" i="273"/>
  <c r="EA74" i="273"/>
  <c r="EA77" i="273"/>
  <c r="EB78" i="273"/>
  <c r="EB86" i="273"/>
  <c r="EA87" i="273"/>
  <c r="EB88" i="273"/>
  <c r="EB58" i="278"/>
  <c r="EB59" i="278"/>
  <c r="EB32" i="265"/>
  <c r="EB33" i="278"/>
  <c r="EB35" i="278"/>
  <c r="EB66" i="278"/>
  <c r="EB61" i="278"/>
  <c r="EB63" i="278"/>
  <c r="EB67" i="278"/>
  <c r="EB68" i="278"/>
  <c r="EC65" i="278"/>
  <c r="EC54" i="278"/>
  <c r="EB82" i="273"/>
  <c r="EB83" i="273"/>
  <c r="EB91" i="273"/>
  <c r="EC92" i="273"/>
  <c r="EC106" i="273"/>
  <c r="EB102" i="273"/>
  <c r="EB103" i="273"/>
  <c r="EB107" i="273"/>
  <c r="EC108" i="273"/>
  <c r="EC11" i="278"/>
  <c r="EC12" i="278"/>
  <c r="EC22" i="278"/>
  <c r="EC17" i="278"/>
  <c r="EC18" i="278"/>
  <c r="EC23" i="278"/>
  <c r="EC24" i="278"/>
  <c r="EC29" i="278"/>
  <c r="EC30" i="278"/>
  <c r="EC31" i="278"/>
  <c r="EC55" i="278"/>
  <c r="EC20" i="273"/>
  <c r="EC24" i="273"/>
  <c r="EC25" i="273"/>
  <c r="EC171" i="273"/>
  <c r="EC170" i="273"/>
  <c r="EC172" i="273"/>
  <c r="EC50" i="278"/>
  <c r="EC51" i="278"/>
  <c r="EC52" i="278"/>
  <c r="EC56" i="278"/>
  <c r="EB73" i="273"/>
  <c r="EB74" i="273"/>
  <c r="EB77" i="273"/>
  <c r="EC78" i="273"/>
  <c r="EC86" i="273"/>
  <c r="EB87" i="273"/>
  <c r="EC88" i="273"/>
  <c r="EC58" i="278"/>
  <c r="EC59" i="278"/>
  <c r="EC32" i="265"/>
  <c r="EC33" i="278"/>
  <c r="EC35" i="278"/>
  <c r="EC66" i="278"/>
  <c r="EC61" i="278"/>
  <c r="EC63" i="278"/>
  <c r="EC67" i="278"/>
  <c r="EC68" i="278"/>
  <c r="ED65" i="278"/>
  <c r="ED54" i="278"/>
  <c r="EC82" i="273"/>
  <c r="EC83" i="273"/>
  <c r="EC91" i="273"/>
  <c r="ED92" i="273"/>
  <c r="ED106" i="273"/>
  <c r="EC102" i="273"/>
  <c r="EC103" i="273"/>
  <c r="EC107" i="273"/>
  <c r="ED108" i="273"/>
  <c r="ED11" i="278"/>
  <c r="ED12" i="278"/>
  <c r="ED22" i="278"/>
  <c r="ED17" i="278"/>
  <c r="ED18" i="278"/>
  <c r="ED23" i="278"/>
  <c r="ED24" i="278"/>
  <c r="ED29" i="278"/>
  <c r="ED30" i="278"/>
  <c r="ED31" i="278"/>
  <c r="ED55" i="278"/>
  <c r="ED20" i="273"/>
  <c r="ED24" i="273"/>
  <c r="ED25" i="273"/>
  <c r="ED171" i="273"/>
  <c r="ED170" i="273"/>
  <c r="ED172" i="273"/>
  <c r="ED50" i="278"/>
  <c r="ED51" i="278"/>
  <c r="ED52" i="278"/>
  <c r="ED56" i="278"/>
  <c r="EC73" i="273"/>
  <c r="EC74" i="273"/>
  <c r="EC77" i="273"/>
  <c r="ED78" i="273"/>
  <c r="ED86" i="273"/>
  <c r="EC87" i="273"/>
  <c r="ED88" i="273"/>
  <c r="ED58" i="278"/>
  <c r="ED59" i="278"/>
  <c r="ED32" i="265"/>
  <c r="ED33" i="278"/>
  <c r="ED35" i="278"/>
  <c r="ED66" i="278"/>
  <c r="ED61" i="278"/>
  <c r="ED63" i="278"/>
  <c r="ED67" i="278"/>
  <c r="ED68" i="278"/>
  <c r="EE65" i="278"/>
  <c r="EE54" i="278"/>
  <c r="ED82" i="273"/>
  <c r="ED83" i="273"/>
  <c r="ED91" i="273"/>
  <c r="EE92" i="273"/>
  <c r="EE106" i="273"/>
  <c r="ED102" i="273"/>
  <c r="ED103" i="273"/>
  <c r="ED107" i="273"/>
  <c r="EE108" i="273"/>
  <c r="EE11" i="278"/>
  <c r="EE12" i="278"/>
  <c r="EE22" i="278"/>
  <c r="EE17" i="278"/>
  <c r="EE18" i="278"/>
  <c r="EE23" i="278"/>
  <c r="EE24" i="278"/>
  <c r="EE29" i="278"/>
  <c r="EE30" i="278"/>
  <c r="EE31" i="278"/>
  <c r="EE55" i="278"/>
  <c r="EE20" i="273"/>
  <c r="EE24" i="273"/>
  <c r="EE25" i="273"/>
  <c r="EE171" i="273"/>
  <c r="EE170" i="273"/>
  <c r="EE172" i="273"/>
  <c r="EE50" i="278"/>
  <c r="EE51" i="278"/>
  <c r="EE52" i="278"/>
  <c r="EE56" i="278"/>
  <c r="ED73" i="273"/>
  <c r="ED74" i="273"/>
  <c r="ED77" i="273"/>
  <c r="EE78" i="273"/>
  <c r="EE86" i="273"/>
  <c r="ED87" i="273"/>
  <c r="EE88" i="273"/>
  <c r="EE58" i="278"/>
  <c r="EE59" i="278"/>
  <c r="EE32" i="265"/>
  <c r="EE33" i="278"/>
  <c r="EE35" i="278"/>
  <c r="EE66" i="278"/>
  <c r="EE61" i="278"/>
  <c r="EE63" i="278"/>
  <c r="EE67" i="278"/>
  <c r="EE68" i="278"/>
  <c r="EF65" i="278"/>
  <c r="EF54" i="278"/>
  <c r="EE82" i="273"/>
  <c r="EE83" i="273"/>
  <c r="EE91" i="273"/>
  <c r="EF92" i="273"/>
  <c r="EF106" i="273"/>
  <c r="EE102" i="273"/>
  <c r="EE103" i="273"/>
  <c r="EE107" i="273"/>
  <c r="EF108" i="273"/>
  <c r="EF11" i="278"/>
  <c r="EF12" i="278"/>
  <c r="EF22" i="278"/>
  <c r="EF17" i="278"/>
  <c r="EF18" i="278"/>
  <c r="EF23" i="278"/>
  <c r="EF24" i="278"/>
  <c r="EF29" i="278"/>
  <c r="EF30" i="278"/>
  <c r="EF31" i="278"/>
  <c r="EF55" i="278"/>
  <c r="EF20" i="273"/>
  <c r="EF24" i="273"/>
  <c r="EF25" i="273"/>
  <c r="EF171" i="273"/>
  <c r="EF170" i="273"/>
  <c r="EF172" i="273"/>
  <c r="EF50" i="278"/>
  <c r="EF51" i="278"/>
  <c r="EF52" i="278"/>
  <c r="EF56" i="278"/>
  <c r="EE73" i="273"/>
  <c r="EE74" i="273"/>
  <c r="EE77" i="273"/>
  <c r="EF78" i="273"/>
  <c r="EF86" i="273"/>
  <c r="EE87" i="273"/>
  <c r="EF88" i="273"/>
  <c r="EF58" i="278"/>
  <c r="EF59" i="278"/>
  <c r="EF32" i="265"/>
  <c r="EF33" i="278"/>
  <c r="EF35" i="278"/>
  <c r="EF66" i="278"/>
  <c r="EF61" i="278"/>
  <c r="EF63" i="278"/>
  <c r="EF67" i="278"/>
  <c r="EF68" i="278"/>
  <c r="EG65" i="278"/>
  <c r="EG54" i="278"/>
  <c r="EF82" i="273"/>
  <c r="EF83" i="273"/>
  <c r="EF91" i="273"/>
  <c r="EG92" i="273"/>
  <c r="EG106" i="273"/>
  <c r="EF102" i="273"/>
  <c r="EF103" i="273"/>
  <c r="EF107" i="273"/>
  <c r="EG108" i="273"/>
  <c r="EG11" i="278"/>
  <c r="EG12" i="278"/>
  <c r="EG22" i="278"/>
  <c r="EG17" i="278"/>
  <c r="EG18" i="278"/>
  <c r="EG23" i="278"/>
  <c r="EG24" i="278"/>
  <c r="EG29" i="278"/>
  <c r="EG30" i="278"/>
  <c r="EG31" i="278"/>
  <c r="EG55" i="278"/>
  <c r="EG20" i="273"/>
  <c r="EG24" i="273"/>
  <c r="EG25" i="273"/>
  <c r="EG171" i="273"/>
  <c r="EG170" i="273"/>
  <c r="EG172" i="273"/>
  <c r="EG50" i="278"/>
  <c r="EG51" i="278"/>
  <c r="EG52" i="278"/>
  <c r="EG56" i="278"/>
  <c r="EF73" i="273"/>
  <c r="EF74" i="273"/>
  <c r="EF77" i="273"/>
  <c r="EG78" i="273"/>
  <c r="EG86" i="273"/>
  <c r="EF87" i="273"/>
  <c r="EG88" i="273"/>
  <c r="EG58" i="278"/>
  <c r="EG59" i="278"/>
  <c r="EG32" i="265"/>
  <c r="EG33" i="278"/>
  <c r="EG35" i="278"/>
  <c r="EG66" i="278"/>
  <c r="EG61" i="278"/>
  <c r="EG63" i="278"/>
  <c r="EG67" i="278"/>
  <c r="EG68" i="278"/>
  <c r="EH65" i="278"/>
  <c r="EH54" i="278"/>
  <c r="EG82" i="273"/>
  <c r="EG83" i="273"/>
  <c r="EG91" i="273"/>
  <c r="EH92" i="273"/>
  <c r="EH106" i="273"/>
  <c r="EG102" i="273"/>
  <c r="EG103" i="273"/>
  <c r="EG107" i="273"/>
  <c r="EH108" i="273"/>
  <c r="EH11" i="278"/>
  <c r="EH12" i="278"/>
  <c r="EH22" i="278"/>
  <c r="EH17" i="278"/>
  <c r="EH18" i="278"/>
  <c r="EH23" i="278"/>
  <c r="EH24" i="278"/>
  <c r="EH29" i="278"/>
  <c r="EH30" i="278"/>
  <c r="EH31" i="278"/>
  <c r="EH55" i="278"/>
  <c r="EH20" i="273"/>
  <c r="EH24" i="273"/>
  <c r="EH25" i="273"/>
  <c r="EH171" i="273"/>
  <c r="EH170" i="273"/>
  <c r="EH172" i="273"/>
  <c r="EH50" i="278"/>
  <c r="EH51" i="278"/>
  <c r="EH52" i="278"/>
  <c r="EH56" i="278"/>
  <c r="EG73" i="273"/>
  <c r="EG74" i="273"/>
  <c r="EG77" i="273"/>
  <c r="EH78" i="273"/>
  <c r="EH86" i="273"/>
  <c r="EG87" i="273"/>
  <c r="EH88" i="273"/>
  <c r="EH58" i="278"/>
  <c r="EH59" i="278"/>
  <c r="EH32" i="265"/>
  <c r="EH33" i="278"/>
  <c r="EH35" i="278"/>
  <c r="EH66" i="278"/>
  <c r="EH61" i="278"/>
  <c r="EH63" i="278"/>
  <c r="EH67" i="278"/>
  <c r="EH68" i="278"/>
  <c r="EI65" i="278"/>
  <c r="EI54" i="278"/>
  <c r="EH82" i="273"/>
  <c r="EH83" i="273"/>
  <c r="EH91" i="273"/>
  <c r="EI92" i="273"/>
  <c r="EI106" i="273"/>
  <c r="EH102" i="273"/>
  <c r="EH103" i="273"/>
  <c r="EH107" i="273"/>
  <c r="EI108" i="273"/>
  <c r="EI11" i="278"/>
  <c r="EI12" i="278"/>
  <c r="EI22" i="278"/>
  <c r="EI17" i="278"/>
  <c r="EI18" i="278"/>
  <c r="EI23" i="278"/>
  <c r="EI24" i="278"/>
  <c r="EI29" i="278"/>
  <c r="EI30" i="278"/>
  <c r="EI31" i="278"/>
  <c r="EI55" i="278"/>
  <c r="EI20" i="273"/>
  <c r="EI24" i="273"/>
  <c r="EI25" i="273"/>
  <c r="EI171" i="273"/>
  <c r="EI170" i="273"/>
  <c r="EI172" i="273"/>
  <c r="EI50" i="278"/>
  <c r="EI51" i="278"/>
  <c r="EI52" i="278"/>
  <c r="EI56" i="278"/>
  <c r="EH73" i="273"/>
  <c r="EH74" i="273"/>
  <c r="EH77" i="273"/>
  <c r="EI78" i="273"/>
  <c r="EI86" i="273"/>
  <c r="EH87" i="273"/>
  <c r="EI88" i="273"/>
  <c r="EI58" i="278"/>
  <c r="EI59" i="278"/>
  <c r="EI32" i="265"/>
  <c r="EI33" i="278"/>
  <c r="EI35" i="278"/>
  <c r="EI66" i="278"/>
  <c r="EI61" i="278"/>
  <c r="EI63" i="278"/>
  <c r="EI67" i="278"/>
  <c r="EI68" i="278"/>
  <c r="EJ65" i="278"/>
  <c r="EJ54" i="278"/>
  <c r="EI82" i="273"/>
  <c r="EI83" i="273"/>
  <c r="EI91" i="273"/>
  <c r="EJ92" i="273"/>
  <c r="EJ106" i="273"/>
  <c r="EI102" i="273"/>
  <c r="EI103" i="273"/>
  <c r="EI107" i="273"/>
  <c r="EJ108" i="273"/>
  <c r="EJ11" i="278"/>
  <c r="EJ12" i="278"/>
  <c r="EJ22" i="278"/>
  <c r="EJ17" i="278"/>
  <c r="EJ18" i="278"/>
  <c r="EJ23" i="278"/>
  <c r="EJ24" i="278"/>
  <c r="EJ29" i="278"/>
  <c r="EJ30" i="278"/>
  <c r="EJ31" i="278"/>
  <c r="EJ55" i="278"/>
  <c r="EJ20" i="273"/>
  <c r="EJ24" i="273"/>
  <c r="EJ25" i="273"/>
  <c r="EJ171" i="273"/>
  <c r="EJ170" i="273"/>
  <c r="EJ172" i="273"/>
  <c r="EJ50" i="278"/>
  <c r="EJ51" i="278"/>
  <c r="EJ52" i="278"/>
  <c r="EJ56" i="278"/>
  <c r="EI73" i="273"/>
  <c r="EI74" i="273"/>
  <c r="EI77" i="273"/>
  <c r="EJ78" i="273"/>
  <c r="EJ86" i="273"/>
  <c r="EI87" i="273"/>
  <c r="EJ88" i="273"/>
  <c r="EJ58" i="278"/>
  <c r="EJ59" i="278"/>
  <c r="EJ32" i="265"/>
  <c r="EJ33" i="278"/>
  <c r="EJ35" i="278"/>
  <c r="EJ66" i="278"/>
  <c r="EJ61" i="278"/>
  <c r="EJ63" i="278"/>
  <c r="EJ67" i="278"/>
  <c r="EJ68" i="278"/>
  <c r="EK65" i="278"/>
  <c r="EK54" i="278"/>
  <c r="EJ82" i="273"/>
  <c r="EJ83" i="273"/>
  <c r="EJ91" i="273"/>
  <c r="EK92" i="273"/>
  <c r="EK106" i="273"/>
  <c r="EJ102" i="273"/>
  <c r="EJ103" i="273"/>
  <c r="EJ107" i="273"/>
  <c r="EK108" i="273"/>
  <c r="EK11" i="278"/>
  <c r="EK12" i="278"/>
  <c r="EK22" i="278"/>
  <c r="EK17" i="278"/>
  <c r="EK18" i="278"/>
  <c r="EK23" i="278"/>
  <c r="EK24" i="278"/>
  <c r="EK29" i="278"/>
  <c r="EK30" i="278"/>
  <c r="EK31" i="278"/>
  <c r="EK55" i="278"/>
  <c r="EK20" i="273"/>
  <c r="EK24" i="273"/>
  <c r="EK25" i="273"/>
  <c r="EK171" i="273"/>
  <c r="EK170" i="273"/>
  <c r="EK172" i="273"/>
  <c r="EK50" i="278"/>
  <c r="EK51" i="278"/>
  <c r="EK52" i="278"/>
  <c r="EK56" i="278"/>
  <c r="EJ73" i="273"/>
  <c r="EJ74" i="273"/>
  <c r="EJ77" i="273"/>
  <c r="EK78" i="273"/>
  <c r="EK86" i="273"/>
  <c r="EJ87" i="273"/>
  <c r="EK88" i="273"/>
  <c r="EK58" i="278"/>
  <c r="EK59" i="278"/>
  <c r="EK32" i="265"/>
  <c r="EK33" i="278"/>
  <c r="EK35" i="278"/>
  <c r="EK66" i="278"/>
  <c r="EK61" i="278"/>
  <c r="EK63" i="278"/>
  <c r="EK67" i="278"/>
  <c r="EK68" i="278"/>
  <c r="EL65" i="278"/>
  <c r="EL54" i="278"/>
  <c r="EK82" i="273"/>
  <c r="EK83" i="273"/>
  <c r="EK91" i="273"/>
  <c r="EL92" i="273"/>
  <c r="EL106" i="273"/>
  <c r="EK102" i="273"/>
  <c r="EK103" i="273"/>
  <c r="EK107" i="273"/>
  <c r="EL108" i="273"/>
  <c r="EL11" i="278"/>
  <c r="EL12" i="278"/>
  <c r="EL22" i="278"/>
  <c r="EL17" i="278"/>
  <c r="EL18" i="278"/>
  <c r="EL23" i="278"/>
  <c r="EL24" i="278"/>
  <c r="EL29" i="278"/>
  <c r="EL30" i="278"/>
  <c r="EL31" i="278"/>
  <c r="EL55" i="278"/>
  <c r="EL20" i="273"/>
  <c r="EL24" i="273"/>
  <c r="EL25" i="273"/>
  <c r="EL171" i="273"/>
  <c r="EL170" i="273"/>
  <c r="EL172" i="273"/>
  <c r="EL50" i="278"/>
  <c r="EL51" i="278"/>
  <c r="EL52" i="278"/>
  <c r="EL56" i="278"/>
  <c r="EK73" i="273"/>
  <c r="EK74" i="273"/>
  <c r="EK77" i="273"/>
  <c r="EL78" i="273"/>
  <c r="EL86" i="273"/>
  <c r="EK87" i="273"/>
  <c r="EL88" i="273"/>
  <c r="EL58" i="278"/>
  <c r="EL59" i="278"/>
  <c r="EL32" i="265"/>
  <c r="EL33" i="278"/>
  <c r="EL35" i="278"/>
  <c r="EL66" i="278"/>
  <c r="EL61" i="278"/>
  <c r="EL63" i="278"/>
  <c r="EL67" i="278"/>
  <c r="EL68" i="278"/>
  <c r="EM65" i="278"/>
  <c r="EM54" i="278"/>
  <c r="EL82" i="273"/>
  <c r="EL83" i="273"/>
  <c r="EL91" i="273"/>
  <c r="EM92" i="273"/>
  <c r="EM106" i="273"/>
  <c r="EL102" i="273"/>
  <c r="EL103" i="273"/>
  <c r="EL107" i="273"/>
  <c r="EM108" i="273"/>
  <c r="EM11" i="278"/>
  <c r="EM12" i="278"/>
  <c r="EM22" i="278"/>
  <c r="EM17" i="278"/>
  <c r="EM18" i="278"/>
  <c r="EM23" i="278"/>
  <c r="EM24" i="278"/>
  <c r="EM29" i="278"/>
  <c r="EM30" i="278"/>
  <c r="EM31" i="278"/>
  <c r="EM55" i="278"/>
  <c r="EM20" i="273"/>
  <c r="EM24" i="273"/>
  <c r="EM25" i="273"/>
  <c r="EM171" i="273"/>
  <c r="EM170" i="273"/>
  <c r="EM172" i="273"/>
  <c r="EM50" i="278"/>
  <c r="EM51" i="278"/>
  <c r="EM52" i="278"/>
  <c r="EM56" i="278"/>
  <c r="EL73" i="273"/>
  <c r="EL74" i="273"/>
  <c r="EL77" i="273"/>
  <c r="EM78" i="273"/>
  <c r="EM86" i="273"/>
  <c r="EL87" i="273"/>
  <c r="EM88" i="273"/>
  <c r="EM58" i="278"/>
  <c r="EM59" i="278"/>
  <c r="EM32" i="265"/>
  <c r="EM33" i="278"/>
  <c r="EM35" i="278"/>
  <c r="EM66" i="278"/>
  <c r="EM61" i="278"/>
  <c r="EM63" i="278"/>
  <c r="EM67" i="278"/>
  <c r="EM68" i="278"/>
  <c r="EN65" i="278"/>
  <c r="EN54" i="278"/>
  <c r="EM82" i="273"/>
  <c r="EM83" i="273"/>
  <c r="EM91" i="273"/>
  <c r="EN92" i="273"/>
  <c r="EN106" i="273"/>
  <c r="EM102" i="273"/>
  <c r="EM103" i="273"/>
  <c r="EM107" i="273"/>
  <c r="EN108" i="273"/>
  <c r="EN11" i="278"/>
  <c r="EN12" i="278"/>
  <c r="EN22" i="278"/>
  <c r="EN17" i="278"/>
  <c r="EN18" i="278"/>
  <c r="EN23" i="278"/>
  <c r="EN24" i="278"/>
  <c r="EN29" i="278"/>
  <c r="EN30" i="278"/>
  <c r="EN31" i="278"/>
  <c r="EN55" i="278"/>
  <c r="EN20" i="273"/>
  <c r="EN24" i="273"/>
  <c r="EN25" i="273"/>
  <c r="EN171" i="273"/>
  <c r="EN170" i="273"/>
  <c r="EN172" i="273"/>
  <c r="EN50" i="278"/>
  <c r="EN51" i="278"/>
  <c r="EN52" i="278"/>
  <c r="EN56" i="278"/>
  <c r="EM73" i="273"/>
  <c r="EM74" i="273"/>
  <c r="EM77" i="273"/>
  <c r="EN78" i="273"/>
  <c r="EN86" i="273"/>
  <c r="EM87" i="273"/>
  <c r="EN88" i="273"/>
  <c r="EN58" i="278"/>
  <c r="EN59" i="278"/>
  <c r="EN32" i="265"/>
  <c r="EN33" i="278"/>
  <c r="EN35" i="278"/>
  <c r="EN66" i="278"/>
  <c r="EN61" i="278"/>
  <c r="EN63" i="278"/>
  <c r="EN67" i="278"/>
  <c r="EN68" i="278"/>
  <c r="EO65" i="278"/>
  <c r="EO54" i="278"/>
  <c r="EN82" i="273"/>
  <c r="EN83" i="273"/>
  <c r="EN91" i="273"/>
  <c r="EO92" i="273"/>
  <c r="EO106" i="273"/>
  <c r="EN102" i="273"/>
  <c r="EN103" i="273"/>
  <c r="EN107" i="273"/>
  <c r="EO108" i="273"/>
  <c r="EO11" i="278"/>
  <c r="EO12" i="278"/>
  <c r="EO22" i="278"/>
  <c r="EO17" i="278"/>
  <c r="EO18" i="278"/>
  <c r="EO23" i="278"/>
  <c r="EO24" i="278"/>
  <c r="EO29" i="278"/>
  <c r="EO30" i="278"/>
  <c r="EO31" i="278"/>
  <c r="EO55" i="278"/>
  <c r="EO20" i="273"/>
  <c r="EO24" i="273"/>
  <c r="EO25" i="273"/>
  <c r="EO171" i="273"/>
  <c r="EO170" i="273"/>
  <c r="EO172" i="273"/>
  <c r="EO50" i="278"/>
  <c r="EO51" i="278"/>
  <c r="EO52" i="278"/>
  <c r="EO56" i="278"/>
  <c r="EN73" i="273"/>
  <c r="EN74" i="273"/>
  <c r="EN77" i="273"/>
  <c r="EO78" i="273"/>
  <c r="EO86" i="273"/>
  <c r="EN87" i="273"/>
  <c r="EO88" i="273"/>
  <c r="EO58" i="278"/>
  <c r="EO59" i="278"/>
  <c r="EO32" i="265"/>
  <c r="EO33" i="278"/>
  <c r="EO35" i="278"/>
  <c r="EO66" i="278"/>
  <c r="EO61" i="278"/>
  <c r="EO63" i="278"/>
  <c r="EO67" i="278"/>
  <c r="EO68" i="278"/>
  <c r="EP65" i="278"/>
  <c r="EP54" i="278"/>
  <c r="EO82" i="273"/>
  <c r="EO83" i="273"/>
  <c r="EO91" i="273"/>
  <c r="EP92" i="273"/>
  <c r="EP106" i="273"/>
  <c r="EO102" i="273"/>
  <c r="EO103" i="273"/>
  <c r="EO107" i="273"/>
  <c r="EP108" i="273"/>
  <c r="EP11" i="278"/>
  <c r="EP12" i="278"/>
  <c r="EP22" i="278"/>
  <c r="EP17" i="278"/>
  <c r="EP18" i="278"/>
  <c r="EP23" i="278"/>
  <c r="EP24" i="278"/>
  <c r="EP29" i="278"/>
  <c r="EP30" i="278"/>
  <c r="EP31" i="278"/>
  <c r="EP55" i="278"/>
  <c r="EP20" i="273"/>
  <c r="EP24" i="273"/>
  <c r="EP25" i="273"/>
  <c r="EP171" i="273"/>
  <c r="EP170" i="273"/>
  <c r="EP172" i="273"/>
  <c r="EP50" i="278"/>
  <c r="EP51" i="278"/>
  <c r="EP52" i="278"/>
  <c r="EP56" i="278"/>
  <c r="EO73" i="273"/>
  <c r="EO74" i="273"/>
  <c r="EO77" i="273"/>
  <c r="EP78" i="273"/>
  <c r="EP86" i="273"/>
  <c r="EO87" i="273"/>
  <c r="EP88" i="273"/>
  <c r="EP58" i="278"/>
  <c r="EP59" i="278"/>
  <c r="EP32" i="265"/>
  <c r="EP33" i="278"/>
  <c r="EP35" i="278"/>
  <c r="EP66" i="278"/>
  <c r="EP61" i="278"/>
  <c r="EP63" i="278"/>
  <c r="EP67" i="278"/>
  <c r="EP68" i="278"/>
  <c r="EQ65" i="278"/>
  <c r="EQ54" i="278"/>
  <c r="EP82" i="273"/>
  <c r="EP83" i="273"/>
  <c r="EP91" i="273"/>
  <c r="EQ92" i="273"/>
  <c r="EQ106" i="273"/>
  <c r="EP102" i="273"/>
  <c r="EP103" i="273"/>
  <c r="EP107" i="273"/>
  <c r="EQ108" i="273"/>
  <c r="EQ11" i="278"/>
  <c r="EQ12" i="278"/>
  <c r="EQ22" i="278"/>
  <c r="EQ17" i="278"/>
  <c r="EQ18" i="278"/>
  <c r="EQ23" i="278"/>
  <c r="EQ24" i="278"/>
  <c r="EQ29" i="278"/>
  <c r="EQ30" i="278"/>
  <c r="EQ31" i="278"/>
  <c r="EQ55" i="278"/>
  <c r="EQ20" i="273"/>
  <c r="EQ24" i="273"/>
  <c r="EQ25" i="273"/>
  <c r="EQ171" i="273"/>
  <c r="EQ170" i="273"/>
  <c r="EQ172" i="273"/>
  <c r="EQ50" i="278"/>
  <c r="EQ51" i="278"/>
  <c r="EQ52" i="278"/>
  <c r="EQ56" i="278"/>
  <c r="EP73" i="273"/>
  <c r="EP74" i="273"/>
  <c r="EP77" i="273"/>
  <c r="EQ78" i="273"/>
  <c r="EQ86" i="273"/>
  <c r="EP87" i="273"/>
  <c r="EQ88" i="273"/>
  <c r="EQ58" i="278"/>
  <c r="EQ59" i="278"/>
  <c r="EQ32" i="265"/>
  <c r="EQ33" i="278"/>
  <c r="EQ35" i="278"/>
  <c r="EQ66" i="278"/>
  <c r="EQ61" i="278"/>
  <c r="EQ63" i="278"/>
  <c r="EQ67" i="278"/>
  <c r="EQ68" i="278"/>
  <c r="ER65" i="278"/>
  <c r="ER54" i="278"/>
  <c r="EQ82" i="273"/>
  <c r="EQ83" i="273"/>
  <c r="EQ91" i="273"/>
  <c r="ER92" i="273"/>
  <c r="ER106" i="273"/>
  <c r="EQ102" i="273"/>
  <c r="EQ103" i="273"/>
  <c r="EQ107" i="273"/>
  <c r="ER108" i="273"/>
  <c r="ER11" i="278"/>
  <c r="ER12" i="278"/>
  <c r="ER22" i="278"/>
  <c r="ER17" i="278"/>
  <c r="ER18" i="278"/>
  <c r="ER23" i="278"/>
  <c r="ER24" i="278"/>
  <c r="ER29" i="278"/>
  <c r="ER30" i="278"/>
  <c r="ER31" i="278"/>
  <c r="ER55" i="278"/>
  <c r="ER20" i="273"/>
  <c r="ER24" i="273"/>
  <c r="ER25" i="273"/>
  <c r="ER171" i="273"/>
  <c r="ER170" i="273"/>
  <c r="ER172" i="273"/>
  <c r="ER50" i="278"/>
  <c r="ER51" i="278"/>
  <c r="ER52" i="278"/>
  <c r="ER56" i="278"/>
  <c r="EQ73" i="273"/>
  <c r="EQ74" i="273"/>
  <c r="EQ77" i="273"/>
  <c r="ER78" i="273"/>
  <c r="ER86" i="273"/>
  <c r="EQ87" i="273"/>
  <c r="ER88" i="273"/>
  <c r="ER58" i="278"/>
  <c r="ER59" i="278"/>
  <c r="ER32" i="265"/>
  <c r="ER33" i="278"/>
  <c r="ER35" i="278"/>
  <c r="ER66" i="278"/>
  <c r="ER61" i="278"/>
  <c r="ER63" i="278"/>
  <c r="ER67" i="278"/>
  <c r="ER68" i="278"/>
  <c r="ES65" i="278"/>
  <c r="ES54" i="278"/>
  <c r="ER82" i="273"/>
  <c r="ER83" i="273"/>
  <c r="ER91" i="273"/>
  <c r="ES92" i="273"/>
  <c r="ES106" i="273"/>
  <c r="ER102" i="273"/>
  <c r="ER103" i="273"/>
  <c r="ER107" i="273"/>
  <c r="ES108" i="273"/>
  <c r="ES11" i="278"/>
  <c r="ES12" i="278"/>
  <c r="ES22" i="278"/>
  <c r="ES17" i="278"/>
  <c r="ES18" i="278"/>
  <c r="ES23" i="278"/>
  <c r="ES24" i="278"/>
  <c r="ES29" i="278"/>
  <c r="ES30" i="278"/>
  <c r="ES31" i="278"/>
  <c r="ES55" i="278"/>
  <c r="ES20" i="273"/>
  <c r="ES24" i="273"/>
  <c r="ES25" i="273"/>
  <c r="ES171" i="273"/>
  <c r="ES170" i="273"/>
  <c r="ES172" i="273"/>
  <c r="ES50" i="278"/>
  <c r="ES51" i="278"/>
  <c r="ES52" i="278"/>
  <c r="ES56" i="278"/>
  <c r="ER73" i="273"/>
  <c r="ER74" i="273"/>
  <c r="ER77" i="273"/>
  <c r="ES78" i="273"/>
  <c r="ES86" i="273"/>
  <c r="ER87" i="273"/>
  <c r="ES88" i="273"/>
  <c r="ES58" i="278"/>
  <c r="ES59" i="278"/>
  <c r="ES32" i="265"/>
  <c r="ES33" i="278"/>
  <c r="ES35" i="278"/>
  <c r="ES66" i="278"/>
  <c r="ES61" i="278"/>
  <c r="ES63" i="278"/>
  <c r="ES67" i="278"/>
  <c r="ES68" i="278"/>
  <c r="ET65" i="278"/>
  <c r="ET54" i="278"/>
  <c r="ES82" i="273"/>
  <c r="ES83" i="273"/>
  <c r="ES91" i="273"/>
  <c r="ET92" i="273"/>
  <c r="ET106" i="273"/>
  <c r="ES102" i="273"/>
  <c r="ES103" i="273"/>
  <c r="ES107" i="273"/>
  <c r="ET108" i="273"/>
  <c r="ET11" i="278"/>
  <c r="ET12" i="278"/>
  <c r="ET22" i="278"/>
  <c r="ET17" i="278"/>
  <c r="ET18" i="278"/>
  <c r="ET23" i="278"/>
  <c r="ET24" i="278"/>
  <c r="ET29" i="278"/>
  <c r="ET30" i="278"/>
  <c r="ET31" i="278"/>
  <c r="ET55" i="278"/>
  <c r="ET20" i="273"/>
  <c r="ET24" i="273"/>
  <c r="ET25" i="273"/>
  <c r="ET171" i="273"/>
  <c r="ET170" i="273"/>
  <c r="ET172" i="273"/>
  <c r="ET50" i="278"/>
  <c r="ET51" i="278"/>
  <c r="ET52" i="278"/>
  <c r="ET56" i="278"/>
  <c r="ES73" i="273"/>
  <c r="ES74" i="273"/>
  <c r="ES77" i="273"/>
  <c r="ET78" i="273"/>
  <c r="ET86" i="273"/>
  <c r="ES87" i="273"/>
  <c r="ET88" i="273"/>
  <c r="ET58" i="278"/>
  <c r="ET59" i="278"/>
  <c r="ET32" i="265"/>
  <c r="ET33" i="278"/>
  <c r="ET35" i="278"/>
  <c r="ET66" i="278"/>
  <c r="ET61" i="278"/>
  <c r="ET63" i="278"/>
  <c r="ET67" i="278"/>
  <c r="ET68" i="278"/>
  <c r="EU65" i="278"/>
  <c r="EU54" i="278"/>
  <c r="ET82" i="273"/>
  <c r="ET83" i="273"/>
  <c r="ET91" i="273"/>
  <c r="EU92" i="273"/>
  <c r="EU106" i="273"/>
  <c r="ET102" i="273"/>
  <c r="ET103" i="273"/>
  <c r="ET107" i="273"/>
  <c r="EU108" i="273"/>
  <c r="EU11" i="278"/>
  <c r="EU12" i="278"/>
  <c r="EU22" i="278"/>
  <c r="EU17" i="278"/>
  <c r="EU18" i="278"/>
  <c r="EU23" i="278"/>
  <c r="EU24" i="278"/>
  <c r="EU29" i="278"/>
  <c r="EU30" i="278"/>
  <c r="EU31" i="278"/>
  <c r="EU55" i="278"/>
  <c r="EU20" i="273"/>
  <c r="EU24" i="273"/>
  <c r="EU25" i="273"/>
  <c r="EU171" i="273"/>
  <c r="EU170" i="273"/>
  <c r="EU172" i="273"/>
  <c r="EU50" i="278"/>
  <c r="EU51" i="278"/>
  <c r="EU52" i="278"/>
  <c r="EU56" i="278"/>
  <c r="ET73" i="273"/>
  <c r="ET74" i="273"/>
  <c r="ET77" i="273"/>
  <c r="EU78" i="273"/>
  <c r="EU86" i="273"/>
  <c r="ET87" i="273"/>
  <c r="EU88" i="273"/>
  <c r="EU58" i="278"/>
  <c r="EU59" i="278"/>
  <c r="EU32" i="265"/>
  <c r="EU33" i="278"/>
  <c r="EU35" i="278"/>
  <c r="EU66" i="278"/>
  <c r="EU61" i="278"/>
  <c r="EU63" i="278"/>
  <c r="EU67" i="278"/>
  <c r="EU68" i="278"/>
  <c r="EV65" i="278"/>
  <c r="EV54" i="278"/>
  <c r="EU82" i="273"/>
  <c r="EU83" i="273"/>
  <c r="EU91" i="273"/>
  <c r="EV92" i="273"/>
  <c r="EV106" i="273"/>
  <c r="EU102" i="273"/>
  <c r="EU103" i="273"/>
  <c r="EU107" i="273"/>
  <c r="EV108" i="273"/>
  <c r="EV11" i="278"/>
  <c r="EV12" i="278"/>
  <c r="EV22" i="278"/>
  <c r="EV17" i="278"/>
  <c r="EV18" i="278"/>
  <c r="EV23" i="278"/>
  <c r="EV24" i="278"/>
  <c r="EV29" i="278"/>
  <c r="EV30" i="278"/>
  <c r="EV31" i="278"/>
  <c r="EV55" i="278"/>
  <c r="EV20" i="273"/>
  <c r="EV24" i="273"/>
  <c r="EV25" i="273"/>
  <c r="EV171" i="273"/>
  <c r="EV170" i="273"/>
  <c r="EV172" i="273"/>
  <c r="EV50" i="278"/>
  <c r="EV51" i="278"/>
  <c r="EV52" i="278"/>
  <c r="EV56" i="278"/>
  <c r="EU73" i="273"/>
  <c r="EU74" i="273"/>
  <c r="EU77" i="273"/>
  <c r="EV78" i="273"/>
  <c r="EV86" i="273"/>
  <c r="EU87" i="273"/>
  <c r="EV88" i="273"/>
  <c r="EV58" i="278"/>
  <c r="EV59" i="278"/>
  <c r="EV32" i="265"/>
  <c r="EV33" i="278"/>
  <c r="EV35" i="278"/>
  <c r="EV66" i="278"/>
  <c r="EV61" i="278"/>
  <c r="EV63" i="278"/>
  <c r="EV67" i="278"/>
  <c r="EV68" i="278"/>
  <c r="EW65" i="278"/>
  <c r="EW54" i="278"/>
  <c r="EV82" i="273"/>
  <c r="EV83" i="273"/>
  <c r="EV91" i="273"/>
  <c r="EW92" i="273"/>
  <c r="EW106" i="273"/>
  <c r="EV102" i="273"/>
  <c r="EV103" i="273"/>
  <c r="EV107" i="273"/>
  <c r="EW108" i="273"/>
  <c r="EW11" i="278"/>
  <c r="EW12" i="278"/>
  <c r="EW22" i="278"/>
  <c r="EW17" i="278"/>
  <c r="EW18" i="278"/>
  <c r="EW23" i="278"/>
  <c r="EW24" i="278"/>
  <c r="EW29" i="278"/>
  <c r="EW30" i="278"/>
  <c r="EW31" i="278"/>
  <c r="EW55" i="278"/>
  <c r="EW20" i="273"/>
  <c r="EW24" i="273"/>
  <c r="EW25" i="273"/>
  <c r="EW171" i="273"/>
  <c r="EW170" i="273"/>
  <c r="EW172" i="273"/>
  <c r="EW50" i="278"/>
  <c r="EW51" i="278"/>
  <c r="EW52" i="278"/>
  <c r="EW56" i="278"/>
  <c r="EV73" i="273"/>
  <c r="EV74" i="273"/>
  <c r="EV77" i="273"/>
  <c r="EW78" i="273"/>
  <c r="EW86" i="273"/>
  <c r="EV87" i="273"/>
  <c r="EW88" i="273"/>
  <c r="EW58" i="278"/>
  <c r="EW59" i="278"/>
  <c r="EW32" i="265"/>
  <c r="EW33" i="278"/>
  <c r="EW35" i="278"/>
  <c r="EW66" i="278"/>
  <c r="EW61" i="278"/>
  <c r="EW63" i="278"/>
  <c r="EW67" i="278"/>
  <c r="EW68" i="278"/>
  <c r="EX65" i="278"/>
  <c r="EX54" i="278"/>
  <c r="EW82" i="273"/>
  <c r="EW83" i="273"/>
  <c r="EW91" i="273"/>
  <c r="EX92" i="273"/>
  <c r="EX106" i="273"/>
  <c r="EW102" i="273"/>
  <c r="EW103" i="273"/>
  <c r="EW107" i="273"/>
  <c r="EX108" i="273"/>
  <c r="EX11" i="278"/>
  <c r="EX12" i="278"/>
  <c r="EX22" i="278"/>
  <c r="EX17" i="278"/>
  <c r="EX18" i="278"/>
  <c r="EX23" i="278"/>
  <c r="EX24" i="278"/>
  <c r="EX29" i="278"/>
  <c r="EX30" i="278"/>
  <c r="EX31" i="278"/>
  <c r="EX55" i="278"/>
  <c r="EX20" i="273"/>
  <c r="EX24" i="273"/>
  <c r="EX25" i="273"/>
  <c r="EX171" i="273"/>
  <c r="EX170" i="273"/>
  <c r="EX172" i="273"/>
  <c r="EX50" i="278"/>
  <c r="EX51" i="278"/>
  <c r="EX52" i="278"/>
  <c r="EX56" i="278"/>
  <c r="EW73" i="273"/>
  <c r="EW74" i="273"/>
  <c r="EW77" i="273"/>
  <c r="EX78" i="273"/>
  <c r="EX86" i="273"/>
  <c r="EW87" i="273"/>
  <c r="EX88" i="273"/>
  <c r="EX58" i="278"/>
  <c r="EX59" i="278"/>
  <c r="EX32" i="265"/>
  <c r="EX33" i="278"/>
  <c r="EX35" i="278"/>
  <c r="EX66" i="278"/>
  <c r="EX61" i="278"/>
  <c r="EX63" i="278"/>
  <c r="EX67" i="278"/>
  <c r="EX68" i="278"/>
  <c r="EY65" i="278"/>
  <c r="EY54" i="278"/>
  <c r="EX82" i="273"/>
  <c r="EX83" i="273"/>
  <c r="EX91" i="273"/>
  <c r="EY92" i="273"/>
  <c r="EY106" i="273"/>
  <c r="EX102" i="273"/>
  <c r="EX103" i="273"/>
  <c r="EX107" i="273"/>
  <c r="EY108" i="273"/>
  <c r="EY11" i="278"/>
  <c r="EY12" i="278"/>
  <c r="EY22" i="278"/>
  <c r="EY17" i="278"/>
  <c r="EY18" i="278"/>
  <c r="EY23" i="278"/>
  <c r="EY24" i="278"/>
  <c r="EY29" i="278"/>
  <c r="EY30" i="278"/>
  <c r="EY31" i="278"/>
  <c r="EY55" i="278"/>
  <c r="EY20" i="273"/>
  <c r="EY24" i="273"/>
  <c r="EY25" i="273"/>
  <c r="EY171" i="273"/>
  <c r="EY170" i="273"/>
  <c r="EY172" i="273"/>
  <c r="EY50" i="278"/>
  <c r="EY51" i="278"/>
  <c r="EY52" i="278"/>
  <c r="EY56" i="278"/>
  <c r="EX73" i="273"/>
  <c r="EX74" i="273"/>
  <c r="EX77" i="273"/>
  <c r="EY78" i="273"/>
  <c r="EY86" i="273"/>
  <c r="EX87" i="273"/>
  <c r="EY88" i="273"/>
  <c r="EY58" i="278"/>
  <c r="EY59" i="278"/>
  <c r="EY32" i="265"/>
  <c r="EY33" i="278"/>
  <c r="EY35" i="278"/>
  <c r="EY66" i="278"/>
  <c r="EY61" i="278"/>
  <c r="EY63" i="278"/>
  <c r="EY67" i="278"/>
  <c r="EY68" i="278"/>
  <c r="EZ65" i="278"/>
  <c r="EZ54" i="278"/>
  <c r="EY82" i="273"/>
  <c r="EY83" i="273"/>
  <c r="EY91" i="273"/>
  <c r="EZ92" i="273"/>
  <c r="EZ106" i="273"/>
  <c r="EY102" i="273"/>
  <c r="EY103" i="273"/>
  <c r="EY107" i="273"/>
  <c r="EZ108" i="273"/>
  <c r="EZ11" i="278"/>
  <c r="EZ12" i="278"/>
  <c r="EZ22" i="278"/>
  <c r="EZ17" i="278"/>
  <c r="EZ18" i="278"/>
  <c r="EZ23" i="278"/>
  <c r="EZ24" i="278"/>
  <c r="EZ29" i="278"/>
  <c r="EZ30" i="278"/>
  <c r="EZ31" i="278"/>
  <c r="EZ55" i="278"/>
  <c r="EZ20" i="273"/>
  <c r="EZ24" i="273"/>
  <c r="EZ25" i="273"/>
  <c r="EZ171" i="273"/>
  <c r="EZ170" i="273"/>
  <c r="EZ172" i="273"/>
  <c r="EZ50" i="278"/>
  <c r="EZ51" i="278"/>
  <c r="EZ52" i="278"/>
  <c r="EZ56" i="278"/>
  <c r="EY73" i="273"/>
  <c r="EY74" i="273"/>
  <c r="EY77" i="273"/>
  <c r="EZ78" i="273"/>
  <c r="EZ86" i="273"/>
  <c r="EY87" i="273"/>
  <c r="EZ88" i="273"/>
  <c r="EZ58" i="278"/>
  <c r="EZ59" i="278"/>
  <c r="EZ32" i="265"/>
  <c r="EZ33" i="278"/>
  <c r="EZ35" i="278"/>
  <c r="EZ66" i="278"/>
  <c r="EZ61" i="278"/>
  <c r="EZ63" i="278"/>
  <c r="EZ67" i="278"/>
  <c r="EZ68" i="278"/>
  <c r="FA65" i="278"/>
  <c r="FA54" i="278"/>
  <c r="EZ82" i="273"/>
  <c r="EZ83" i="273"/>
  <c r="EZ91" i="273"/>
  <c r="FA92" i="273"/>
  <c r="FA106" i="273"/>
  <c r="EZ102" i="273"/>
  <c r="EZ103" i="273"/>
  <c r="EZ107" i="273"/>
  <c r="FA108" i="273"/>
  <c r="FA11" i="278"/>
  <c r="FA12" i="278"/>
  <c r="FA22" i="278"/>
  <c r="FA17" i="278"/>
  <c r="FA18" i="278"/>
  <c r="FA23" i="278"/>
  <c r="FA24" i="278"/>
  <c r="FA29" i="278"/>
  <c r="FA30" i="278"/>
  <c r="FA31" i="278"/>
  <c r="FA55" i="278"/>
  <c r="FA20" i="273"/>
  <c r="FA24" i="273"/>
  <c r="FA25" i="273"/>
  <c r="FA171" i="273"/>
  <c r="FA170" i="273"/>
  <c r="FA172" i="273"/>
  <c r="FA50" i="278"/>
  <c r="FA51" i="278"/>
  <c r="FA52" i="278"/>
  <c r="FA56" i="278"/>
  <c r="EZ73" i="273"/>
  <c r="EZ74" i="273"/>
  <c r="EZ77" i="273"/>
  <c r="FA78" i="273"/>
  <c r="FA86" i="273"/>
  <c r="EZ87" i="273"/>
  <c r="FA88" i="273"/>
  <c r="FA58" i="278"/>
  <c r="FA59" i="278"/>
  <c r="FA32" i="265"/>
  <c r="FA33" i="278"/>
  <c r="FA35" i="278"/>
  <c r="FA66" i="278"/>
  <c r="FA61" i="278"/>
  <c r="FA63" i="278"/>
  <c r="FA67" i="278"/>
  <c r="FA68" i="278"/>
  <c r="FB65" i="278"/>
  <c r="FB54" i="278"/>
  <c r="FA82" i="273"/>
  <c r="FA83" i="273"/>
  <c r="FA91" i="273"/>
  <c r="FB92" i="273"/>
  <c r="FB106" i="273"/>
  <c r="FA102" i="273"/>
  <c r="FA103" i="273"/>
  <c r="FA107" i="273"/>
  <c r="FB108" i="273"/>
  <c r="FB11" i="278"/>
  <c r="FB12" i="278"/>
  <c r="FB22" i="278"/>
  <c r="FB17" i="278"/>
  <c r="FB18" i="278"/>
  <c r="FB23" i="278"/>
  <c r="FB24" i="278"/>
  <c r="FB29" i="278"/>
  <c r="FB30" i="278"/>
  <c r="FB31" i="278"/>
  <c r="FB55" i="278"/>
  <c r="FB20" i="273"/>
  <c r="FB24" i="273"/>
  <c r="FB25" i="273"/>
  <c r="FB171" i="273"/>
  <c r="FB170" i="273"/>
  <c r="FB172" i="273"/>
  <c r="FB50" i="278"/>
  <c r="FB51" i="278"/>
  <c r="FB52" i="278"/>
  <c r="FB56" i="278"/>
  <c r="FA73" i="273"/>
  <c r="FA74" i="273"/>
  <c r="FA77" i="273"/>
  <c r="FB78" i="273"/>
  <c r="FB86" i="273"/>
  <c r="FA87" i="273"/>
  <c r="FB88" i="273"/>
  <c r="FB58" i="278"/>
  <c r="FB59" i="278"/>
  <c r="FB32" i="265"/>
  <c r="FB33" i="278"/>
  <c r="FB35" i="278"/>
  <c r="FB66" i="278"/>
  <c r="FB61" i="278"/>
  <c r="FB63" i="278"/>
  <c r="FB67" i="278"/>
  <c r="FB68" i="278"/>
  <c r="FC65" i="278"/>
  <c r="FC54" i="278"/>
  <c r="FB82" i="273"/>
  <c r="FB83" i="273"/>
  <c r="FB91" i="273"/>
  <c r="FC92" i="273"/>
  <c r="FC106" i="273"/>
  <c r="FB102" i="273"/>
  <c r="FB103" i="273"/>
  <c r="FB107" i="273"/>
  <c r="FC108" i="273"/>
  <c r="FC11" i="278"/>
  <c r="FC12" i="278"/>
  <c r="FC22" i="278"/>
  <c r="FC17" i="278"/>
  <c r="FC18" i="278"/>
  <c r="FC23" i="278"/>
  <c r="FC24" i="278"/>
  <c r="FC29" i="278"/>
  <c r="FC30" i="278"/>
  <c r="FC31" i="278"/>
  <c r="FC55" i="278"/>
  <c r="FC20" i="273"/>
  <c r="FC24" i="273"/>
  <c r="FC25" i="273"/>
  <c r="FC171" i="273"/>
  <c r="FC170" i="273"/>
  <c r="FC172" i="273"/>
  <c r="FC50" i="278"/>
  <c r="FC51" i="278"/>
  <c r="FC52" i="278"/>
  <c r="FC56" i="278"/>
  <c r="FB73" i="273"/>
  <c r="FB74" i="273"/>
  <c r="FB77" i="273"/>
  <c r="FC78" i="273"/>
  <c r="FC86" i="273"/>
  <c r="FB87" i="273"/>
  <c r="FC88" i="273"/>
  <c r="FC58" i="278"/>
  <c r="FC59" i="278"/>
  <c r="FC32" i="265"/>
  <c r="FC33" i="278"/>
  <c r="FC35" i="278"/>
  <c r="FC66" i="278"/>
  <c r="FC61" i="278"/>
  <c r="FC63" i="278"/>
  <c r="FC67" i="278"/>
  <c r="FC68" i="278"/>
  <c r="FD65" i="278"/>
  <c r="FD54" i="278"/>
  <c r="FC82" i="273"/>
  <c r="FC83" i="273"/>
  <c r="FC91" i="273"/>
  <c r="FD92" i="273"/>
  <c r="FD106" i="273"/>
  <c r="FC102" i="273"/>
  <c r="FC103" i="273"/>
  <c r="FC107" i="273"/>
  <c r="FD108" i="273"/>
  <c r="FD11" i="278"/>
  <c r="FD12" i="278"/>
  <c r="FD22" i="278"/>
  <c r="FD17" i="278"/>
  <c r="FD18" i="278"/>
  <c r="FD23" i="278"/>
  <c r="FD24" i="278"/>
  <c r="FD29" i="278"/>
  <c r="FD30" i="278"/>
  <c r="FD31" i="278"/>
  <c r="FD55" i="278"/>
  <c r="FD20" i="273"/>
  <c r="FD24" i="273"/>
  <c r="FD25" i="273"/>
  <c r="FD171" i="273"/>
  <c r="FD170" i="273"/>
  <c r="FD172" i="273"/>
  <c r="FD50" i="278"/>
  <c r="FD51" i="278"/>
  <c r="FD52" i="278"/>
  <c r="FD56" i="278"/>
  <c r="FC73" i="273"/>
  <c r="FC74" i="273"/>
  <c r="FC77" i="273"/>
  <c r="FD78" i="273"/>
  <c r="FD86" i="273"/>
  <c r="FC87" i="273"/>
  <c r="FD88" i="273"/>
  <c r="FD58" i="278"/>
  <c r="FD59" i="278"/>
  <c r="FD32" i="265"/>
  <c r="FD33" i="278"/>
  <c r="FD35" i="278"/>
  <c r="FD66" i="278"/>
  <c r="FD61" i="278"/>
  <c r="FD63" i="278"/>
  <c r="FD67" i="278"/>
  <c r="FD68" i="278"/>
  <c r="FE65" i="278"/>
  <c r="FE54" i="278"/>
  <c r="FD82" i="273"/>
  <c r="FD83" i="273"/>
  <c r="FD91" i="273"/>
  <c r="FE92" i="273"/>
  <c r="FE106" i="273"/>
  <c r="FD102" i="273"/>
  <c r="FD103" i="273"/>
  <c r="FD107" i="273"/>
  <c r="FE108" i="273"/>
  <c r="FE11" i="278"/>
  <c r="FE12" i="278"/>
  <c r="FE22" i="278"/>
  <c r="FE17" i="278"/>
  <c r="FE18" i="278"/>
  <c r="FE23" i="278"/>
  <c r="FE24" i="278"/>
  <c r="FE29" i="278"/>
  <c r="FE30" i="278"/>
  <c r="FE31" i="278"/>
  <c r="FE55" i="278"/>
  <c r="FE20" i="273"/>
  <c r="FE24" i="273"/>
  <c r="FE25" i="273"/>
  <c r="FE171" i="273"/>
  <c r="FE170" i="273"/>
  <c r="FE172" i="273"/>
  <c r="FE50" i="278"/>
  <c r="FE51" i="278"/>
  <c r="FE52" i="278"/>
  <c r="FE56" i="278"/>
  <c r="FD73" i="273"/>
  <c r="FD74" i="273"/>
  <c r="FD77" i="273"/>
  <c r="FE78" i="273"/>
  <c r="FE86" i="273"/>
  <c r="FD87" i="273"/>
  <c r="FE88" i="273"/>
  <c r="FE58" i="278"/>
  <c r="FE59" i="278"/>
  <c r="FE32" i="265"/>
  <c r="FE33" i="278"/>
  <c r="FE35" i="278"/>
  <c r="FE66" i="278"/>
  <c r="FE61" i="278"/>
  <c r="FE63" i="278"/>
  <c r="FE67" i="278"/>
  <c r="FE68" i="278"/>
  <c r="FF65" i="278"/>
  <c r="FF54" i="278"/>
  <c r="FE82" i="273"/>
  <c r="FE83" i="273"/>
  <c r="FE91" i="273"/>
  <c r="FF92" i="273"/>
  <c r="FF106" i="273"/>
  <c r="FE102" i="273"/>
  <c r="FE103" i="273"/>
  <c r="FE107" i="273"/>
  <c r="FF108" i="273"/>
  <c r="FF11" i="278"/>
  <c r="FF12" i="278"/>
  <c r="FF22" i="278"/>
  <c r="FF17" i="278"/>
  <c r="FF18" i="278"/>
  <c r="FF23" i="278"/>
  <c r="FF24" i="278"/>
  <c r="FF29" i="278"/>
  <c r="FF30" i="278"/>
  <c r="FF31" i="278"/>
  <c r="FF55" i="278"/>
  <c r="FF20" i="273"/>
  <c r="FF24" i="273"/>
  <c r="FF25" i="273"/>
  <c r="FF171" i="273"/>
  <c r="FF170" i="273"/>
  <c r="FF172" i="273"/>
  <c r="FF50" i="278"/>
  <c r="FF51" i="278"/>
  <c r="FF52" i="278"/>
  <c r="FF56" i="278"/>
  <c r="FE73" i="273"/>
  <c r="FE74" i="273"/>
  <c r="FE77" i="273"/>
  <c r="FF78" i="273"/>
  <c r="FF86" i="273"/>
  <c r="FE87" i="273"/>
  <c r="FF88" i="273"/>
  <c r="FF58" i="278"/>
  <c r="FF59" i="278"/>
  <c r="FF32" i="265"/>
  <c r="FF33" i="278"/>
  <c r="FF35" i="278"/>
  <c r="FF66" i="278"/>
  <c r="FF61" i="278"/>
  <c r="FF63" i="278"/>
  <c r="FF67" i="278"/>
  <c r="FF68" i="278"/>
  <c r="FG65" i="278"/>
  <c r="FG54" i="278"/>
  <c r="FF82" i="273"/>
  <c r="FF83" i="273"/>
  <c r="FF91" i="273"/>
  <c r="FG92" i="273"/>
  <c r="FG106" i="273"/>
  <c r="FF102" i="273"/>
  <c r="FF103" i="273"/>
  <c r="FF107" i="273"/>
  <c r="FG108" i="273"/>
  <c r="FG11" i="278"/>
  <c r="FG12" i="278"/>
  <c r="FG22" i="278"/>
  <c r="FG17" i="278"/>
  <c r="FG18" i="278"/>
  <c r="FG23" i="278"/>
  <c r="FG24" i="278"/>
  <c r="FG29" i="278"/>
  <c r="FG30" i="278"/>
  <c r="FG31" i="278"/>
  <c r="FG55" i="278"/>
  <c r="FG20" i="273"/>
  <c r="FG24" i="273"/>
  <c r="FG25" i="273"/>
  <c r="FG171" i="273"/>
  <c r="FG170" i="273"/>
  <c r="FG172" i="273"/>
  <c r="FG50" i="278"/>
  <c r="FG51" i="278"/>
  <c r="FG52" i="278"/>
  <c r="FG56" i="278"/>
  <c r="FF73" i="273"/>
  <c r="FF74" i="273"/>
  <c r="FF77" i="273"/>
  <c r="FG78" i="273"/>
  <c r="FG86" i="273"/>
  <c r="FF87" i="273"/>
  <c r="FG88" i="273"/>
  <c r="FG58" i="278"/>
  <c r="FG59" i="278"/>
  <c r="FG32" i="265"/>
  <c r="FG33" i="278"/>
  <c r="FG35" i="278"/>
  <c r="FG66" i="278"/>
  <c r="FG61" i="278"/>
  <c r="FG63" i="278"/>
  <c r="FG67" i="278"/>
  <c r="FG68" i="278"/>
  <c r="FH65" i="278"/>
  <c r="FH54" i="278"/>
  <c r="FG82" i="273"/>
  <c r="FG83" i="273"/>
  <c r="FG91" i="273"/>
  <c r="FH92" i="273"/>
  <c r="FH106" i="273"/>
  <c r="FG102" i="273"/>
  <c r="FG103" i="273"/>
  <c r="FG107" i="273"/>
  <c r="FH108" i="273"/>
  <c r="FH11" i="278"/>
  <c r="FH12" i="278"/>
  <c r="FH22" i="278"/>
  <c r="FH17" i="278"/>
  <c r="FH18" i="278"/>
  <c r="FH23" i="278"/>
  <c r="FH24" i="278"/>
  <c r="FH29" i="278"/>
  <c r="FH30" i="278"/>
  <c r="FH31" i="278"/>
  <c r="FH55" i="278"/>
  <c r="FH20" i="273"/>
  <c r="FH24" i="273"/>
  <c r="FH25" i="273"/>
  <c r="FH171" i="273"/>
  <c r="FH170" i="273"/>
  <c r="FH172" i="273"/>
  <c r="FH50" i="278"/>
  <c r="FH51" i="278"/>
  <c r="FH52" i="278"/>
  <c r="FH56" i="278"/>
  <c r="FG73" i="273"/>
  <c r="FG74" i="273"/>
  <c r="FG77" i="273"/>
  <c r="FH78" i="273"/>
  <c r="FH86" i="273"/>
  <c r="FG87" i="273"/>
  <c r="FH88" i="273"/>
  <c r="FH58" i="278"/>
  <c r="FH59" i="278"/>
  <c r="FH32" i="265"/>
  <c r="FH33" i="278"/>
  <c r="FH35" i="278"/>
  <c r="FH66" i="278"/>
  <c r="FH61" i="278"/>
  <c r="FH63" i="278"/>
  <c r="FH67" i="278"/>
  <c r="FH68" i="278"/>
  <c r="FI65" i="278"/>
  <c r="FI54" i="278"/>
  <c r="FH82" i="273"/>
  <c r="FH83" i="273"/>
  <c r="FH91" i="273"/>
  <c r="FI92" i="273"/>
  <c r="FI106" i="273"/>
  <c r="FH102" i="273"/>
  <c r="FH103" i="273"/>
  <c r="FH107" i="273"/>
  <c r="FI108" i="273"/>
  <c r="FI11" i="278"/>
  <c r="FI12" i="278"/>
  <c r="FI22" i="278"/>
  <c r="FI17" i="278"/>
  <c r="FI18" i="278"/>
  <c r="FI23" i="278"/>
  <c r="FI24" i="278"/>
  <c r="FI29" i="278"/>
  <c r="FI30" i="278"/>
  <c r="FI31" i="278"/>
  <c r="FI55" i="278"/>
  <c r="FI20" i="273"/>
  <c r="FI24" i="273"/>
  <c r="FI25" i="273"/>
  <c r="FI171" i="273"/>
  <c r="FI170" i="273"/>
  <c r="FI172" i="273"/>
  <c r="FI50" i="278"/>
  <c r="FI51" i="278"/>
  <c r="FI52" i="278"/>
  <c r="FI56" i="278"/>
  <c r="FH73" i="273"/>
  <c r="FH74" i="273"/>
  <c r="FH77" i="273"/>
  <c r="FI78" i="273"/>
  <c r="FI86" i="273"/>
  <c r="FH87" i="273"/>
  <c r="FI88" i="273"/>
  <c r="FI58" i="278"/>
  <c r="FI59" i="278"/>
  <c r="FI32" i="265"/>
  <c r="FI33" i="278"/>
  <c r="FI35" i="278"/>
  <c r="FI66" i="278"/>
  <c r="FI61" i="278"/>
  <c r="FI63" i="278"/>
  <c r="FI67" i="278"/>
  <c r="FI68" i="278"/>
  <c r="FJ65" i="278"/>
  <c r="FJ54" i="278"/>
  <c r="FI82" i="273"/>
  <c r="FI83" i="273"/>
  <c r="FI91" i="273"/>
  <c r="FJ92" i="273"/>
  <c r="FJ106" i="273"/>
  <c r="FI102" i="273"/>
  <c r="FI103" i="273"/>
  <c r="FI107" i="273"/>
  <c r="FJ108" i="273"/>
  <c r="FJ11" i="278"/>
  <c r="FJ12" i="278"/>
  <c r="FJ22" i="278"/>
  <c r="FJ17" i="278"/>
  <c r="FJ18" i="278"/>
  <c r="FJ23" i="278"/>
  <c r="FJ24" i="278"/>
  <c r="FJ29" i="278"/>
  <c r="FJ30" i="278"/>
  <c r="FJ31" i="278"/>
  <c r="FJ55" i="278"/>
  <c r="FJ20" i="273"/>
  <c r="FJ24" i="273"/>
  <c r="FJ25" i="273"/>
  <c r="FJ171" i="273"/>
  <c r="FJ170" i="273"/>
  <c r="FJ172" i="273"/>
  <c r="FJ50" i="278"/>
  <c r="FJ51" i="278"/>
  <c r="FJ52" i="278"/>
  <c r="FJ56" i="278"/>
  <c r="FI73" i="273"/>
  <c r="FI74" i="273"/>
  <c r="FI77" i="273"/>
  <c r="FJ78" i="273"/>
  <c r="FJ86" i="273"/>
  <c r="FI87" i="273"/>
  <c r="FJ88" i="273"/>
  <c r="FJ58" i="278"/>
  <c r="FJ59" i="278"/>
  <c r="FJ32" i="265"/>
  <c r="FJ33" i="278"/>
  <c r="FJ35" i="278"/>
  <c r="FJ66" i="278"/>
  <c r="FJ61" i="278"/>
  <c r="FJ63" i="278"/>
  <c r="FJ67" i="278"/>
  <c r="FJ68" i="278"/>
  <c r="FK65" i="278"/>
  <c r="FK54" i="278"/>
  <c r="FJ82" i="273"/>
  <c r="FJ83" i="273"/>
  <c r="FJ91" i="273"/>
  <c r="FK92" i="273"/>
  <c r="FK106" i="273"/>
  <c r="FJ102" i="273"/>
  <c r="FJ103" i="273"/>
  <c r="FJ107" i="273"/>
  <c r="FK108" i="273"/>
  <c r="FK11" i="278"/>
  <c r="FK12" i="278"/>
  <c r="FK22" i="278"/>
  <c r="FK17" i="278"/>
  <c r="FK18" i="278"/>
  <c r="FK23" i="278"/>
  <c r="FK24" i="278"/>
  <c r="FK29" i="278"/>
  <c r="FK30" i="278"/>
  <c r="FK31" i="278"/>
  <c r="FK55" i="278"/>
  <c r="FK20" i="273"/>
  <c r="FK24" i="273"/>
  <c r="FK25" i="273"/>
  <c r="FK171" i="273"/>
  <c r="FK170" i="273"/>
  <c r="FK172" i="273"/>
  <c r="FK50" i="278"/>
  <c r="FK51" i="278"/>
  <c r="FK52" i="278"/>
  <c r="FK56" i="278"/>
  <c r="FJ73" i="273"/>
  <c r="FJ74" i="273"/>
  <c r="FJ77" i="273"/>
  <c r="FK78" i="273"/>
  <c r="FK86" i="273"/>
  <c r="FJ87" i="273"/>
  <c r="FK88" i="273"/>
  <c r="FK58" i="278"/>
  <c r="FK59" i="278"/>
  <c r="FK32" i="265"/>
  <c r="FK33" i="278"/>
  <c r="FK35" i="278"/>
  <c r="FK66" i="278"/>
  <c r="FK61" i="278"/>
  <c r="FK63" i="278"/>
  <c r="FK67" i="278"/>
  <c r="FK68" i="278"/>
  <c r="FL65" i="278"/>
  <c r="FL54" i="278"/>
  <c r="FK82" i="273"/>
  <c r="FK83" i="273"/>
  <c r="FK91" i="273"/>
  <c r="FL92" i="273"/>
  <c r="FL106" i="273"/>
  <c r="FK102" i="273"/>
  <c r="FK103" i="273"/>
  <c r="FK107" i="273"/>
  <c r="FL108" i="273"/>
  <c r="FL11" i="278"/>
  <c r="FL12" i="278"/>
  <c r="FL22" i="278"/>
  <c r="FL17" i="278"/>
  <c r="FL18" i="278"/>
  <c r="FL23" i="278"/>
  <c r="FL24" i="278"/>
  <c r="FL29" i="278"/>
  <c r="FL30" i="278"/>
  <c r="FL31" i="278"/>
  <c r="FL55" i="278"/>
  <c r="FL20" i="273"/>
  <c r="FL24" i="273"/>
  <c r="FL25" i="273"/>
  <c r="FL171" i="273"/>
  <c r="FL170" i="273"/>
  <c r="FL172" i="273"/>
  <c r="FL50" i="278"/>
  <c r="FL51" i="278"/>
  <c r="FL52" i="278"/>
  <c r="FL56" i="278"/>
  <c r="FK73" i="273"/>
  <c r="FK74" i="273"/>
  <c r="FK77" i="273"/>
  <c r="FL78" i="273"/>
  <c r="FL86" i="273"/>
  <c r="FK87" i="273"/>
  <c r="FL88" i="273"/>
  <c r="FL58" i="278"/>
  <c r="FL59" i="278"/>
  <c r="FL32" i="265"/>
  <c r="FL33" i="278"/>
  <c r="FL35" i="278"/>
  <c r="FL66" i="278"/>
  <c r="FL61" i="278"/>
  <c r="FL63" i="278"/>
  <c r="FL67" i="278"/>
  <c r="FL68" i="278"/>
  <c r="FM65" i="278"/>
  <c r="FM54" i="278"/>
  <c r="FL82" i="273"/>
  <c r="FL83" i="273"/>
  <c r="FL91" i="273"/>
  <c r="FM92" i="273"/>
  <c r="FM106" i="273"/>
  <c r="FL102" i="273"/>
  <c r="FL103" i="273"/>
  <c r="FL107" i="273"/>
  <c r="FM108" i="273"/>
  <c r="FM11" i="278"/>
  <c r="FM12" i="278"/>
  <c r="FM22" i="278"/>
  <c r="FM17" i="278"/>
  <c r="FM18" i="278"/>
  <c r="FM23" i="278"/>
  <c r="FM24" i="278"/>
  <c r="FM29" i="278"/>
  <c r="FM30" i="278"/>
  <c r="FM31" i="278"/>
  <c r="FM55" i="278"/>
  <c r="FM20" i="273"/>
  <c r="FM24" i="273"/>
  <c r="FM25" i="273"/>
  <c r="FM171" i="273"/>
  <c r="FM170" i="273"/>
  <c r="FM172" i="273"/>
  <c r="FM50" i="278"/>
  <c r="FM51" i="278"/>
  <c r="FM52" i="278"/>
  <c r="FM56" i="278"/>
  <c r="FL73" i="273"/>
  <c r="FL74" i="273"/>
  <c r="FL77" i="273"/>
  <c r="FM78" i="273"/>
  <c r="FM86" i="273"/>
  <c r="FL87" i="273"/>
  <c r="FM88" i="273"/>
  <c r="FM58" i="278"/>
  <c r="FM59" i="278"/>
  <c r="FM32" i="265"/>
  <c r="FM33" i="278"/>
  <c r="FM35" i="278"/>
  <c r="FM66" i="278"/>
  <c r="FM61" i="278"/>
  <c r="FM63" i="278"/>
  <c r="FM67" i="278"/>
  <c r="FM68" i="278"/>
  <c r="FN65" i="278"/>
  <c r="FN54" i="278"/>
  <c r="FM82" i="273"/>
  <c r="FM83" i="273"/>
  <c r="FM91" i="273"/>
  <c r="FN92" i="273"/>
  <c r="FN106" i="273"/>
  <c r="FM102" i="273"/>
  <c r="FM103" i="273"/>
  <c r="FM107" i="273"/>
  <c r="FN108" i="273"/>
  <c r="FN11" i="278"/>
  <c r="FN12" i="278"/>
  <c r="FN22" i="278"/>
  <c r="FN17" i="278"/>
  <c r="FN18" i="278"/>
  <c r="FN23" i="278"/>
  <c r="FN24" i="278"/>
  <c r="FN29" i="278"/>
  <c r="FN30" i="278"/>
  <c r="FN31" i="278"/>
  <c r="FN55" i="278"/>
  <c r="FN20" i="273"/>
  <c r="FN24" i="273"/>
  <c r="FN25" i="273"/>
  <c r="FN171" i="273"/>
  <c r="FN170" i="273"/>
  <c r="FN172" i="273"/>
  <c r="FN50" i="278"/>
  <c r="FN51" i="278"/>
  <c r="FN52" i="278"/>
  <c r="FN56" i="278"/>
  <c r="FM73" i="273"/>
  <c r="FM74" i="273"/>
  <c r="FM77" i="273"/>
  <c r="FN78" i="273"/>
  <c r="FN86" i="273"/>
  <c r="FM87" i="273"/>
  <c r="FN88" i="273"/>
  <c r="FN58" i="278"/>
  <c r="FN59" i="278"/>
  <c r="FN32" i="265"/>
  <c r="FN33" i="278"/>
  <c r="FN35" i="278"/>
  <c r="FN66" i="278"/>
  <c r="FN61" i="278"/>
  <c r="FN63" i="278"/>
  <c r="FN67" i="278"/>
  <c r="FN68" i="278"/>
  <c r="FO65" i="278"/>
  <c r="FO54" i="278"/>
  <c r="FN82" i="273"/>
  <c r="FN83" i="273"/>
  <c r="FN91" i="273"/>
  <c r="FO92" i="273"/>
  <c r="FO106" i="273"/>
  <c r="FN102" i="273"/>
  <c r="FN103" i="273"/>
  <c r="FN107" i="273"/>
  <c r="FO108" i="273"/>
  <c r="FO11" i="278"/>
  <c r="FO12" i="278"/>
  <c r="FO22" i="278"/>
  <c r="FO17" i="278"/>
  <c r="FO18" i="278"/>
  <c r="FO23" i="278"/>
  <c r="FO24" i="278"/>
  <c r="FO29" i="278"/>
  <c r="FO30" i="278"/>
  <c r="FO31" i="278"/>
  <c r="FO55" i="278"/>
  <c r="FO20" i="273"/>
  <c r="FO24" i="273"/>
  <c r="FO25" i="273"/>
  <c r="FO171" i="273"/>
  <c r="FO170" i="273"/>
  <c r="FO172" i="273"/>
  <c r="FO50" i="278"/>
  <c r="FO51" i="278"/>
  <c r="FO52" i="278"/>
  <c r="FO56" i="278"/>
  <c r="FN73" i="273"/>
  <c r="FN74" i="273"/>
  <c r="FN77" i="273"/>
  <c r="FO78" i="273"/>
  <c r="FO86" i="273"/>
  <c r="FN87" i="273"/>
  <c r="FO88" i="273"/>
  <c r="FO58" i="278"/>
  <c r="FO59" i="278"/>
  <c r="FO32" i="265"/>
  <c r="FO33" i="278"/>
  <c r="FO35" i="278"/>
  <c r="FO66" i="278"/>
  <c r="FO61" i="278"/>
  <c r="FO63" i="278"/>
  <c r="FO67" i="278"/>
  <c r="FO68" i="278"/>
  <c r="FP65" i="278"/>
  <c r="FP54" i="278"/>
  <c r="FO82" i="273"/>
  <c r="FO83" i="273"/>
  <c r="FO91" i="273"/>
  <c r="FP92" i="273"/>
  <c r="FP106" i="273"/>
  <c r="FO102" i="273"/>
  <c r="FO103" i="273"/>
  <c r="FO107" i="273"/>
  <c r="FP108" i="273"/>
  <c r="FP11" i="278"/>
  <c r="FP12" i="278"/>
  <c r="FP22" i="278"/>
  <c r="FP17" i="278"/>
  <c r="FP18" i="278"/>
  <c r="FP23" i="278"/>
  <c r="FP24" i="278"/>
  <c r="FP29" i="278"/>
  <c r="FP30" i="278"/>
  <c r="FP31" i="278"/>
  <c r="FP55" i="278"/>
  <c r="FP20" i="273"/>
  <c r="FP24" i="273"/>
  <c r="FP25" i="273"/>
  <c r="FP171" i="273"/>
  <c r="FP170" i="273"/>
  <c r="FP172" i="273"/>
  <c r="FP50" i="278"/>
  <c r="FP51" i="278"/>
  <c r="FP52" i="278"/>
  <c r="FP56" i="278"/>
  <c r="FO73" i="273"/>
  <c r="FO74" i="273"/>
  <c r="FO77" i="273"/>
  <c r="FP78" i="273"/>
  <c r="FP86" i="273"/>
  <c r="FO87" i="273"/>
  <c r="FP88" i="273"/>
  <c r="FP58" i="278"/>
  <c r="FP59" i="278"/>
  <c r="FP32" i="265"/>
  <c r="FP33" i="278"/>
  <c r="FP35" i="278"/>
  <c r="FP66" i="278"/>
  <c r="FP61" i="278"/>
  <c r="FP63" i="278"/>
  <c r="FP67" i="278"/>
  <c r="FP68" i="278"/>
  <c r="FQ65" i="278"/>
  <c r="FQ54" i="278"/>
  <c r="FP82" i="273"/>
  <c r="FP83" i="273"/>
  <c r="FP91" i="273"/>
  <c r="FQ92" i="273"/>
  <c r="FQ106" i="273"/>
  <c r="FP102" i="273"/>
  <c r="FP103" i="273"/>
  <c r="FP107" i="273"/>
  <c r="FQ108" i="273"/>
  <c r="FQ11" i="278"/>
  <c r="FQ12" i="278"/>
  <c r="FQ22" i="278"/>
  <c r="FQ17" i="278"/>
  <c r="FQ18" i="278"/>
  <c r="FQ23" i="278"/>
  <c r="FQ24" i="278"/>
  <c r="FQ29" i="278"/>
  <c r="FQ30" i="278"/>
  <c r="FQ31" i="278"/>
  <c r="FQ55" i="278"/>
  <c r="FQ20" i="273"/>
  <c r="FQ24" i="273"/>
  <c r="FQ25" i="273"/>
  <c r="FQ171" i="273"/>
  <c r="FQ170" i="273"/>
  <c r="FQ172" i="273"/>
  <c r="FQ50" i="278"/>
  <c r="FQ51" i="278"/>
  <c r="FQ52" i="278"/>
  <c r="FQ56" i="278"/>
  <c r="FP73" i="273"/>
  <c r="FP74" i="273"/>
  <c r="FP77" i="273"/>
  <c r="FQ78" i="273"/>
  <c r="FQ86" i="273"/>
  <c r="FP87" i="273"/>
  <c r="FQ88" i="273"/>
  <c r="FQ58" i="278"/>
  <c r="FQ59" i="278"/>
  <c r="FQ32" i="265"/>
  <c r="FQ33" i="278"/>
  <c r="FQ35" i="278"/>
  <c r="FQ66" i="278"/>
  <c r="FQ61" i="278"/>
  <c r="FQ63" i="278"/>
  <c r="FQ67" i="278"/>
  <c r="FQ68" i="278"/>
  <c r="FR65" i="278"/>
  <c r="FR54" i="278"/>
  <c r="FQ82" i="273"/>
  <c r="FQ83" i="273"/>
  <c r="FQ91" i="273"/>
  <c r="FR92" i="273"/>
  <c r="FR106" i="273"/>
  <c r="FQ102" i="273"/>
  <c r="FQ103" i="273"/>
  <c r="FQ107" i="273"/>
  <c r="FR108" i="273"/>
  <c r="FR11" i="278"/>
  <c r="FR12" i="278"/>
  <c r="FR22" i="278"/>
  <c r="FR17" i="278"/>
  <c r="FR18" i="278"/>
  <c r="FR23" i="278"/>
  <c r="FR24" i="278"/>
  <c r="FR29" i="278"/>
  <c r="FR30" i="278"/>
  <c r="FR31" i="278"/>
  <c r="FR55" i="278"/>
  <c r="FR20" i="273"/>
  <c r="FR24" i="273"/>
  <c r="FR25" i="273"/>
  <c r="FR171" i="273"/>
  <c r="FR170" i="273"/>
  <c r="FR172" i="273"/>
  <c r="FR50" i="278"/>
  <c r="FR51" i="278"/>
  <c r="FR52" i="278"/>
  <c r="FR56" i="278"/>
  <c r="FQ73" i="273"/>
  <c r="FQ74" i="273"/>
  <c r="FQ77" i="273"/>
  <c r="FR78" i="273"/>
  <c r="FR86" i="273"/>
  <c r="FQ87" i="273"/>
  <c r="FR88" i="273"/>
  <c r="FR58" i="278"/>
  <c r="FR59" i="278"/>
  <c r="FR32" i="265"/>
  <c r="FR33" i="278"/>
  <c r="FR35" i="278"/>
  <c r="FR66" i="278"/>
  <c r="FR61" i="278"/>
  <c r="FR63" i="278"/>
  <c r="FR67" i="278"/>
  <c r="FR68" i="278"/>
  <c r="FS65" i="278"/>
  <c r="FS54" i="278"/>
  <c r="FR82" i="273"/>
  <c r="FR83" i="273"/>
  <c r="FR91" i="273"/>
  <c r="FS92" i="273"/>
  <c r="FS106" i="273"/>
  <c r="FR102" i="273"/>
  <c r="FR103" i="273"/>
  <c r="FR107" i="273"/>
  <c r="FS108" i="273"/>
  <c r="FS11" i="278"/>
  <c r="FS12" i="278"/>
  <c r="FS22" i="278"/>
  <c r="FS17" i="278"/>
  <c r="FS18" i="278"/>
  <c r="FS23" i="278"/>
  <c r="FS24" i="278"/>
  <c r="FS29" i="278"/>
  <c r="FS30" i="278"/>
  <c r="FS31" i="278"/>
  <c r="FS55" i="278"/>
  <c r="FS20" i="273"/>
  <c r="FS24" i="273"/>
  <c r="FS25" i="273"/>
  <c r="FS171" i="273"/>
  <c r="FS170" i="273"/>
  <c r="FS172" i="273"/>
  <c r="FS50" i="278"/>
  <c r="FS51" i="278"/>
  <c r="FS52" i="278"/>
  <c r="FS56" i="278"/>
  <c r="FR73" i="273"/>
  <c r="FR74" i="273"/>
  <c r="FR77" i="273"/>
  <c r="FS78" i="273"/>
  <c r="FS86" i="273"/>
  <c r="FR87" i="273"/>
  <c r="FS88" i="273"/>
  <c r="FS58" i="278"/>
  <c r="FS59" i="278"/>
  <c r="FS32" i="265"/>
  <c r="FS33" i="278"/>
  <c r="FS35" i="278"/>
  <c r="FS66" i="278"/>
  <c r="FS61" i="278"/>
  <c r="FS63" i="278"/>
  <c r="FS67" i="278"/>
  <c r="FS68" i="278"/>
  <c r="FT65" i="278"/>
  <c r="FT54" i="278"/>
  <c r="FS82" i="273"/>
  <c r="FS83" i="273"/>
  <c r="FS91" i="273"/>
  <c r="FT92" i="273"/>
  <c r="FT106" i="273"/>
  <c r="FS102" i="273"/>
  <c r="FS103" i="273"/>
  <c r="FS107" i="273"/>
  <c r="FT108" i="273"/>
  <c r="FT11" i="278"/>
  <c r="FT12" i="278"/>
  <c r="FT22" i="278"/>
  <c r="FT17" i="278"/>
  <c r="FT18" i="278"/>
  <c r="FT23" i="278"/>
  <c r="FT24" i="278"/>
  <c r="FT29" i="278"/>
  <c r="FT30" i="278"/>
  <c r="FT31" i="278"/>
  <c r="FT55" i="278"/>
  <c r="FT20" i="273"/>
  <c r="FT24" i="273"/>
  <c r="FT25" i="273"/>
  <c r="FT171" i="273"/>
  <c r="FT170" i="273"/>
  <c r="FT172" i="273"/>
  <c r="FT50" i="278"/>
  <c r="FT51" i="278"/>
  <c r="FT52" i="278"/>
  <c r="FT56" i="278"/>
  <c r="FS73" i="273"/>
  <c r="FS74" i="273"/>
  <c r="FS77" i="273"/>
  <c r="FT78" i="273"/>
  <c r="FT86" i="273"/>
  <c r="FS87" i="273"/>
  <c r="FT88" i="273"/>
  <c r="FT58" i="278"/>
  <c r="FT59" i="278"/>
  <c r="FT32" i="265"/>
  <c r="FT33" i="278"/>
  <c r="FT35" i="278"/>
  <c r="FT66" i="278"/>
  <c r="FT61" i="278"/>
  <c r="FT63" i="278"/>
  <c r="FT67" i="278"/>
  <c r="FT68" i="278"/>
  <c r="FU65" i="278"/>
  <c r="FU54" i="278"/>
  <c r="FT82" i="273"/>
  <c r="FT83" i="273"/>
  <c r="FT91" i="273"/>
  <c r="FU92" i="273"/>
  <c r="FU106" i="273"/>
  <c r="FT102" i="273"/>
  <c r="FT103" i="273"/>
  <c r="FT107" i="273"/>
  <c r="FU108" i="273"/>
  <c r="FU11" i="278"/>
  <c r="FU12" i="278"/>
  <c r="FU22" i="278"/>
  <c r="FU17" i="278"/>
  <c r="FU18" i="278"/>
  <c r="FU23" i="278"/>
  <c r="FU24" i="278"/>
  <c r="FU29" i="278"/>
  <c r="FU30" i="278"/>
  <c r="FU31" i="278"/>
  <c r="FU55" i="278"/>
  <c r="FU20" i="273"/>
  <c r="FU24" i="273"/>
  <c r="FU25" i="273"/>
  <c r="FU171" i="273"/>
  <c r="FU170" i="273"/>
  <c r="FU172" i="273"/>
  <c r="FU50" i="278"/>
  <c r="FU51" i="278"/>
  <c r="FU52" i="278"/>
  <c r="FU56" i="278"/>
  <c r="FT73" i="273"/>
  <c r="FT74" i="273"/>
  <c r="FT77" i="273"/>
  <c r="FU78" i="273"/>
  <c r="FU86" i="273"/>
  <c r="FT87" i="273"/>
  <c r="FU88" i="273"/>
  <c r="FU58" i="278"/>
  <c r="FU59" i="278"/>
  <c r="FU32" i="265"/>
  <c r="FU33" i="278"/>
  <c r="FU35" i="278"/>
  <c r="FU66" i="278"/>
  <c r="FU61" i="278"/>
  <c r="FU63" i="278"/>
  <c r="FU67" i="278"/>
  <c r="FU68" i="278"/>
  <c r="FV65" i="278"/>
  <c r="FV54" i="278"/>
  <c r="FU82" i="273"/>
  <c r="FU83" i="273"/>
  <c r="FU91" i="273"/>
  <c r="FV92" i="273"/>
  <c r="FV106" i="273"/>
  <c r="FU102" i="273"/>
  <c r="FU103" i="273"/>
  <c r="FU107" i="273"/>
  <c r="FV108" i="273"/>
  <c r="FV11" i="278"/>
  <c r="FV12" i="278"/>
  <c r="FV22" i="278"/>
  <c r="FV17" i="278"/>
  <c r="FV18" i="278"/>
  <c r="FV23" i="278"/>
  <c r="FV24" i="278"/>
  <c r="FV29" i="278"/>
  <c r="FV30" i="278"/>
  <c r="FV31" i="278"/>
  <c r="FV55" i="278"/>
  <c r="FV20" i="273"/>
  <c r="FV24" i="273"/>
  <c r="FV25" i="273"/>
  <c r="FV171" i="273"/>
  <c r="FV170" i="273"/>
  <c r="FV172" i="273"/>
  <c r="FV50" i="278"/>
  <c r="FV51" i="278"/>
  <c r="FV52" i="278"/>
  <c r="FV56" i="278"/>
  <c r="FU73" i="273"/>
  <c r="FU74" i="273"/>
  <c r="FU77" i="273"/>
  <c r="FV78" i="273"/>
  <c r="FV86" i="273"/>
  <c r="FU87" i="273"/>
  <c r="FV88" i="273"/>
  <c r="FV58" i="278"/>
  <c r="FV59" i="278"/>
  <c r="FV32" i="265"/>
  <c r="FV33" i="278"/>
  <c r="FV35" i="278"/>
  <c r="FV66" i="278"/>
  <c r="FV61" i="278"/>
  <c r="FV63" i="278"/>
  <c r="FV67" i="278"/>
  <c r="FV68" i="278"/>
  <c r="FW65" i="278"/>
  <c r="FW54" i="278"/>
  <c r="FV82" i="273"/>
  <c r="FV83" i="273"/>
  <c r="FV91" i="273"/>
  <c r="FW92" i="273"/>
  <c r="FW106" i="273"/>
  <c r="FV102" i="273"/>
  <c r="FV103" i="273"/>
  <c r="FV107" i="273"/>
  <c r="FW108" i="273"/>
  <c r="FW11" i="278"/>
  <c r="FW12" i="278"/>
  <c r="FW22" i="278"/>
  <c r="FW17" i="278"/>
  <c r="FW18" i="278"/>
  <c r="FW23" i="278"/>
  <c r="FW24" i="278"/>
  <c r="FW29" i="278"/>
  <c r="FW30" i="278"/>
  <c r="FW31" i="278"/>
  <c r="FW55" i="278"/>
  <c r="FW20" i="273"/>
  <c r="FW24" i="273"/>
  <c r="FW25" i="273"/>
  <c r="FW171" i="273"/>
  <c r="FW170" i="273"/>
  <c r="FW172" i="273"/>
  <c r="FW50" i="278"/>
  <c r="FW51" i="278"/>
  <c r="FW52" i="278"/>
  <c r="FW56" i="278"/>
  <c r="FV73" i="273"/>
  <c r="FV74" i="273"/>
  <c r="FV77" i="273"/>
  <c r="FW78" i="273"/>
  <c r="FW86" i="273"/>
  <c r="FV87" i="273"/>
  <c r="FW88" i="273"/>
  <c r="FW58" i="278"/>
  <c r="FW59" i="278"/>
  <c r="FW32" i="265"/>
  <c r="FW33" i="278"/>
  <c r="FW35" i="278"/>
  <c r="FW66" i="278"/>
  <c r="FW61" i="278"/>
  <c r="FW63" i="278"/>
  <c r="FW67" i="278"/>
  <c r="FW68" i="278"/>
  <c r="FX65" i="278"/>
  <c r="FX54" i="278"/>
  <c r="FW82" i="273"/>
  <c r="FW83" i="273"/>
  <c r="FW91" i="273"/>
  <c r="FX92" i="273"/>
  <c r="FX106" i="273"/>
  <c r="FW102" i="273"/>
  <c r="FW103" i="273"/>
  <c r="FW107" i="273"/>
  <c r="FX108" i="273"/>
  <c r="FX11" i="278"/>
  <c r="FX12" i="278"/>
  <c r="FX22" i="278"/>
  <c r="FX17" i="278"/>
  <c r="FX18" i="278"/>
  <c r="FX23" i="278"/>
  <c r="FX24" i="278"/>
  <c r="FX29" i="278"/>
  <c r="FX30" i="278"/>
  <c r="FX31" i="278"/>
  <c r="FX55" i="278"/>
  <c r="FX20" i="273"/>
  <c r="FX24" i="273"/>
  <c r="FX25" i="273"/>
  <c r="FX171" i="273"/>
  <c r="FX170" i="273"/>
  <c r="FX172" i="273"/>
  <c r="FX50" i="278"/>
  <c r="FX51" i="278"/>
  <c r="FX52" i="278"/>
  <c r="FX56" i="278"/>
  <c r="FW73" i="273"/>
  <c r="FW74" i="273"/>
  <c r="FW77" i="273"/>
  <c r="FX78" i="273"/>
  <c r="FX86" i="273"/>
  <c r="FW87" i="273"/>
  <c r="FX88" i="273"/>
  <c r="FX58" i="278"/>
  <c r="FX59" i="278"/>
  <c r="FX32" i="265"/>
  <c r="FX33" i="278"/>
  <c r="FX35" i="278"/>
  <c r="FX66" i="278"/>
  <c r="FX61" i="278"/>
  <c r="FX63" i="278"/>
  <c r="FX67" i="278"/>
  <c r="FX68" i="278"/>
  <c r="FY65" i="278"/>
  <c r="FY54" i="278"/>
  <c r="FX82" i="273"/>
  <c r="FX83" i="273"/>
  <c r="FX91" i="273"/>
  <c r="FY92" i="273"/>
  <c r="FY106" i="273"/>
  <c r="FX102" i="273"/>
  <c r="FX103" i="273"/>
  <c r="FX107" i="273"/>
  <c r="FY108" i="273"/>
  <c r="FY11" i="278"/>
  <c r="FY12" i="278"/>
  <c r="FY22" i="278"/>
  <c r="FY17" i="278"/>
  <c r="FY18" i="278"/>
  <c r="FY23" i="278"/>
  <c r="FY24" i="278"/>
  <c r="FY29" i="278"/>
  <c r="FY30" i="278"/>
  <c r="FY31" i="278"/>
  <c r="FY55" i="278"/>
  <c r="FY20" i="273"/>
  <c r="FY24" i="273"/>
  <c r="FY25" i="273"/>
  <c r="FY171" i="273"/>
  <c r="FY170" i="273"/>
  <c r="FY172" i="273"/>
  <c r="FY50" i="278"/>
  <c r="FY51" i="278"/>
  <c r="FY52" i="278"/>
  <c r="FY56" i="278"/>
  <c r="FX73" i="273"/>
  <c r="FX74" i="273"/>
  <c r="FX77" i="273"/>
  <c r="FY78" i="273"/>
  <c r="FY86" i="273"/>
  <c r="FX87" i="273"/>
  <c r="FY88" i="273"/>
  <c r="FY58" i="278"/>
  <c r="FY59" i="278"/>
  <c r="FY32" i="265"/>
  <c r="FY33" i="278"/>
  <c r="FY35" i="278"/>
  <c r="FY66" i="278"/>
  <c r="FY61" i="278"/>
  <c r="FY63" i="278"/>
  <c r="FY67" i="278"/>
  <c r="FY68" i="278"/>
  <c r="FZ65" i="278"/>
  <c r="FZ54" i="278"/>
  <c r="FY82" i="273"/>
  <c r="FY83" i="273"/>
  <c r="FY91" i="273"/>
  <c r="FZ92" i="273"/>
  <c r="FZ106" i="273"/>
  <c r="FY102" i="273"/>
  <c r="FY103" i="273"/>
  <c r="FY107" i="273"/>
  <c r="FZ108" i="273"/>
  <c r="FZ11" i="278"/>
  <c r="FZ12" i="278"/>
  <c r="FZ22" i="278"/>
  <c r="FZ17" i="278"/>
  <c r="FZ18" i="278"/>
  <c r="FZ23" i="278"/>
  <c r="FZ24" i="278"/>
  <c r="FZ29" i="278"/>
  <c r="FZ30" i="278"/>
  <c r="FZ31" i="278"/>
  <c r="FZ55" i="278"/>
  <c r="FZ20" i="273"/>
  <c r="FZ24" i="273"/>
  <c r="FZ25" i="273"/>
  <c r="FZ171" i="273"/>
  <c r="FZ170" i="273"/>
  <c r="FZ172" i="273"/>
  <c r="FZ50" i="278"/>
  <c r="FZ51" i="278"/>
  <c r="FZ52" i="278"/>
  <c r="FZ56" i="278"/>
  <c r="FY73" i="273"/>
  <c r="FY74" i="273"/>
  <c r="FY77" i="273"/>
  <c r="FZ78" i="273"/>
  <c r="FZ86" i="273"/>
  <c r="FY87" i="273"/>
  <c r="FZ88" i="273"/>
  <c r="FZ58" i="278"/>
  <c r="FZ59" i="278"/>
  <c r="FZ32" i="265"/>
  <c r="FZ33" i="278"/>
  <c r="FZ35" i="278"/>
  <c r="FZ66" i="278"/>
  <c r="FZ61" i="278"/>
  <c r="FZ63" i="278"/>
  <c r="FZ67" i="278"/>
  <c r="FZ68" i="278"/>
  <c r="GA65" i="278"/>
  <c r="GA54" i="278"/>
  <c r="FZ82" i="273"/>
  <c r="FZ83" i="273"/>
  <c r="FZ91" i="273"/>
  <c r="GA92" i="273"/>
  <c r="GA106" i="273"/>
  <c r="FZ102" i="273"/>
  <c r="FZ103" i="273"/>
  <c r="FZ107" i="273"/>
  <c r="GA108" i="273"/>
  <c r="GA11" i="278"/>
  <c r="GA12" i="278"/>
  <c r="GA22" i="278"/>
  <c r="GA17" i="278"/>
  <c r="GA18" i="278"/>
  <c r="GA23" i="278"/>
  <c r="GA24" i="278"/>
  <c r="GA29" i="278"/>
  <c r="GA30" i="278"/>
  <c r="GA31" i="278"/>
  <c r="GA55" i="278"/>
  <c r="GA20" i="273"/>
  <c r="GA24" i="273"/>
  <c r="GA25" i="273"/>
  <c r="GA171" i="273"/>
  <c r="GA170" i="273"/>
  <c r="GA172" i="273"/>
  <c r="GA50" i="278"/>
  <c r="GA51" i="278"/>
  <c r="GA52" i="278"/>
  <c r="GA56" i="278"/>
  <c r="FZ73" i="273"/>
  <c r="FZ74" i="273"/>
  <c r="FZ77" i="273"/>
  <c r="GA78" i="273"/>
  <c r="GA86" i="273"/>
  <c r="FZ87" i="273"/>
  <c r="GA88" i="273"/>
  <c r="GA58" i="278"/>
  <c r="GA59" i="278"/>
  <c r="GA32" i="265"/>
  <c r="GA33" i="278"/>
  <c r="GA35" i="278"/>
  <c r="GA66" i="278"/>
  <c r="GA61" i="278"/>
  <c r="GA63" i="278"/>
  <c r="GA67" i="278"/>
  <c r="GA68" i="278"/>
  <c r="GB65" i="278"/>
  <c r="GB54" i="278"/>
  <c r="GA82" i="273"/>
  <c r="GA83" i="273"/>
  <c r="GA91" i="273"/>
  <c r="GB92" i="273"/>
  <c r="GB106" i="273"/>
  <c r="GA102" i="273"/>
  <c r="GA103" i="273"/>
  <c r="GA107" i="273"/>
  <c r="GB108" i="273"/>
  <c r="GB11" i="278"/>
  <c r="GB12" i="278"/>
  <c r="GB22" i="278"/>
  <c r="GB17" i="278"/>
  <c r="GB18" i="278"/>
  <c r="GB23" i="278"/>
  <c r="GB24" i="278"/>
  <c r="GB29" i="278"/>
  <c r="GB30" i="278"/>
  <c r="GB31" i="278"/>
  <c r="GB55" i="278"/>
  <c r="GB20" i="273"/>
  <c r="GB24" i="273"/>
  <c r="GB25" i="273"/>
  <c r="GB171" i="273"/>
  <c r="GB170" i="273"/>
  <c r="GB172" i="273"/>
  <c r="GB50" i="278"/>
  <c r="GB51" i="278"/>
  <c r="GB52" i="278"/>
  <c r="GB56" i="278"/>
  <c r="GA73" i="273"/>
  <c r="GA74" i="273"/>
  <c r="GA77" i="273"/>
  <c r="GB78" i="273"/>
  <c r="GB86" i="273"/>
  <c r="GA87" i="273"/>
  <c r="GB88" i="273"/>
  <c r="GB58" i="278"/>
  <c r="GB59" i="278"/>
  <c r="GB32" i="265"/>
  <c r="GB33" i="278"/>
  <c r="GB35" i="278"/>
  <c r="GB66" i="278"/>
  <c r="GB61" i="278"/>
  <c r="GB63" i="278"/>
  <c r="GB67" i="278"/>
  <c r="GB68" i="278"/>
  <c r="GC65" i="278"/>
  <c r="GC54" i="278"/>
  <c r="GB82" i="273"/>
  <c r="GB83" i="273"/>
  <c r="GB91" i="273"/>
  <c r="GC92" i="273"/>
  <c r="GC106" i="273"/>
  <c r="GB102" i="273"/>
  <c r="GB103" i="273"/>
  <c r="GB107" i="273"/>
  <c r="GC108" i="273"/>
  <c r="GC11" i="278"/>
  <c r="GC12" i="278"/>
  <c r="GC22" i="278"/>
  <c r="GC17" i="278"/>
  <c r="GC18" i="278"/>
  <c r="GC23" i="278"/>
  <c r="GC24" i="278"/>
  <c r="GC29" i="278"/>
  <c r="GC30" i="278"/>
  <c r="GC31" i="278"/>
  <c r="GC55" i="278"/>
  <c r="GC20" i="273"/>
  <c r="GC24" i="273"/>
  <c r="GC25" i="273"/>
  <c r="GC171" i="273"/>
  <c r="GC170" i="273"/>
  <c r="GC172" i="273"/>
  <c r="GC50" i="278"/>
  <c r="GC51" i="278"/>
  <c r="GC52" i="278"/>
  <c r="GC56" i="278"/>
  <c r="GB73" i="273"/>
  <c r="GB74" i="273"/>
  <c r="GB77" i="273"/>
  <c r="GC78" i="273"/>
  <c r="GC86" i="273"/>
  <c r="GB87" i="273"/>
  <c r="GC88" i="273"/>
  <c r="GC58" i="278"/>
  <c r="GC59" i="278"/>
  <c r="GC32" i="265"/>
  <c r="GC33" i="278"/>
  <c r="GC35" i="278"/>
  <c r="GC66" i="278"/>
  <c r="GC61" i="278"/>
  <c r="GC63" i="278"/>
  <c r="GC67" i="278"/>
  <c r="GC68" i="278"/>
  <c r="GD65" i="278"/>
  <c r="GD54" i="278"/>
  <c r="GC82" i="273"/>
  <c r="GC83" i="273"/>
  <c r="GC91" i="273"/>
  <c r="GD92" i="273"/>
  <c r="GD106" i="273"/>
  <c r="GC102" i="273"/>
  <c r="GC103" i="273"/>
  <c r="GC107" i="273"/>
  <c r="GD108" i="273"/>
  <c r="GD11" i="278"/>
  <c r="GD12" i="278"/>
  <c r="GD22" i="278"/>
  <c r="GD17" i="278"/>
  <c r="GD18" i="278"/>
  <c r="GD23" i="278"/>
  <c r="GD24" i="278"/>
  <c r="GD29" i="278"/>
  <c r="GD30" i="278"/>
  <c r="GD31" i="278"/>
  <c r="GD55" i="278"/>
  <c r="GD20" i="273"/>
  <c r="GD24" i="273"/>
  <c r="GD25" i="273"/>
  <c r="GD171" i="273"/>
  <c r="GD170" i="273"/>
  <c r="GD172" i="273"/>
  <c r="GD50" i="278"/>
  <c r="GD51" i="278"/>
  <c r="GD52" i="278"/>
  <c r="GD56" i="278"/>
  <c r="GC73" i="273"/>
  <c r="GC74" i="273"/>
  <c r="GC77" i="273"/>
  <c r="GD78" i="273"/>
  <c r="GD86" i="273"/>
  <c r="GC87" i="273"/>
  <c r="GD88" i="273"/>
  <c r="GD58" i="278"/>
  <c r="GD59" i="278"/>
  <c r="GD32" i="265"/>
  <c r="GD33" i="278"/>
  <c r="GD35" i="278"/>
  <c r="GD66" i="278"/>
  <c r="GD61" i="278"/>
  <c r="GD63" i="278"/>
  <c r="GD67" i="278"/>
  <c r="GD68" i="278"/>
  <c r="GE65" i="278"/>
  <c r="GE54" i="278"/>
  <c r="GD82" i="273"/>
  <c r="GD83" i="273"/>
  <c r="GD91" i="273"/>
  <c r="GE92" i="273"/>
  <c r="GE106" i="273"/>
  <c r="GD102" i="273"/>
  <c r="GD103" i="273"/>
  <c r="GD107" i="273"/>
  <c r="GE108" i="273"/>
  <c r="GE11" i="278"/>
  <c r="GE12" i="278"/>
  <c r="GE22" i="278"/>
  <c r="GE17" i="278"/>
  <c r="GE18" i="278"/>
  <c r="GE23" i="278"/>
  <c r="GE24" i="278"/>
  <c r="GE29" i="278"/>
  <c r="GE30" i="278"/>
  <c r="GE31" i="278"/>
  <c r="GE55" i="278"/>
  <c r="GE20" i="273"/>
  <c r="GE24" i="273"/>
  <c r="GE25" i="273"/>
  <c r="GE171" i="273"/>
  <c r="GE170" i="273"/>
  <c r="GE172" i="273"/>
  <c r="GE50" i="278"/>
  <c r="GE51" i="278"/>
  <c r="GE52" i="278"/>
  <c r="GE56" i="278"/>
  <c r="GD73" i="273"/>
  <c r="GD74" i="273"/>
  <c r="GD77" i="273"/>
  <c r="GE78" i="273"/>
  <c r="GE86" i="273"/>
  <c r="GD87" i="273"/>
  <c r="GE88" i="273"/>
  <c r="GE58" i="278"/>
  <c r="GE59" i="278"/>
  <c r="GE32" i="265"/>
  <c r="GE33" i="278"/>
  <c r="GE35" i="278"/>
  <c r="GE66" i="278"/>
  <c r="GE61" i="278"/>
  <c r="GE63" i="278"/>
  <c r="GE67" i="278"/>
  <c r="GE68" i="278"/>
  <c r="GF65" i="278"/>
  <c r="GF54" i="278"/>
  <c r="GE82" i="273"/>
  <c r="GE83" i="273"/>
  <c r="GE91" i="273"/>
  <c r="GF92" i="273"/>
  <c r="GF106" i="273"/>
  <c r="GE102" i="273"/>
  <c r="GE103" i="273"/>
  <c r="GE107" i="273"/>
  <c r="GF108" i="273"/>
  <c r="GF11" i="278"/>
  <c r="GF12" i="278"/>
  <c r="GF22" i="278"/>
  <c r="GF17" i="278"/>
  <c r="GF18" i="278"/>
  <c r="GF23" i="278"/>
  <c r="GF24" i="278"/>
  <c r="GF29" i="278"/>
  <c r="GF30" i="278"/>
  <c r="GF31" i="278"/>
  <c r="GF55" i="278"/>
  <c r="GF20" i="273"/>
  <c r="GF24" i="273"/>
  <c r="GF25" i="273"/>
  <c r="GF171" i="273"/>
  <c r="GF170" i="273"/>
  <c r="GF172" i="273"/>
  <c r="GF50" i="278"/>
  <c r="GF51" i="278"/>
  <c r="GF52" i="278"/>
  <c r="GF56" i="278"/>
  <c r="GE73" i="273"/>
  <c r="GE74" i="273"/>
  <c r="GE77" i="273"/>
  <c r="GF78" i="273"/>
  <c r="GF86" i="273"/>
  <c r="GE87" i="273"/>
  <c r="GF88" i="273"/>
  <c r="GF58" i="278"/>
  <c r="GF59" i="278"/>
  <c r="GF32" i="265"/>
  <c r="GF33" i="278"/>
  <c r="GF35" i="278"/>
  <c r="GF66" i="278"/>
  <c r="GF61" i="278"/>
  <c r="GF63" i="278"/>
  <c r="GF67" i="278"/>
  <c r="GF68" i="278"/>
  <c r="GG65" i="278"/>
  <c r="GG54" i="278"/>
  <c r="GF82" i="273"/>
  <c r="GF83" i="273"/>
  <c r="GF91" i="273"/>
  <c r="GG92" i="273"/>
  <c r="GG106" i="273"/>
  <c r="GF102" i="273"/>
  <c r="GF103" i="273"/>
  <c r="GF107" i="273"/>
  <c r="GG108" i="273"/>
  <c r="GG11" i="278"/>
  <c r="GG12" i="278"/>
  <c r="GG22" i="278"/>
  <c r="GG17" i="278"/>
  <c r="GG18" i="278"/>
  <c r="GG23" i="278"/>
  <c r="GG24" i="278"/>
  <c r="GG29" i="278"/>
  <c r="GG30" i="278"/>
  <c r="GG31" i="278"/>
  <c r="GG55" i="278"/>
  <c r="GG20" i="273"/>
  <c r="GG24" i="273"/>
  <c r="GG25" i="273"/>
  <c r="GG171" i="273"/>
  <c r="GG170" i="273"/>
  <c r="GG172" i="273"/>
  <c r="GG50" i="278"/>
  <c r="GG51" i="278"/>
  <c r="GG52" i="278"/>
  <c r="GG56" i="278"/>
  <c r="GF73" i="273"/>
  <c r="GF74" i="273"/>
  <c r="GF77" i="273"/>
  <c r="GG78" i="273"/>
  <c r="GG86" i="273"/>
  <c r="GF87" i="273"/>
  <c r="GG88" i="273"/>
  <c r="GG58" i="278"/>
  <c r="GG59" i="278"/>
  <c r="GG32" i="265"/>
  <c r="GG33" i="278"/>
  <c r="GG35" i="278"/>
  <c r="GG66" i="278"/>
  <c r="GG61" i="278"/>
  <c r="GG63" i="278"/>
  <c r="GG67" i="278"/>
  <c r="GG68" i="278"/>
  <c r="GH65" i="278"/>
  <c r="GH54" i="278"/>
  <c r="GG82" i="273"/>
  <c r="GG83" i="273"/>
  <c r="GG91" i="273"/>
  <c r="GH92" i="273"/>
  <c r="GH106" i="273"/>
  <c r="GG102" i="273"/>
  <c r="GG103" i="273"/>
  <c r="GG107" i="273"/>
  <c r="GH108" i="273"/>
  <c r="GH11" i="278"/>
  <c r="GH12" i="278"/>
  <c r="GH22" i="278"/>
  <c r="GH17" i="278"/>
  <c r="GH18" i="278"/>
  <c r="GH23" i="278"/>
  <c r="GH24" i="278"/>
  <c r="GH29" i="278"/>
  <c r="GH30" i="278"/>
  <c r="GH31" i="278"/>
  <c r="GH55" i="278"/>
  <c r="GH20" i="273"/>
  <c r="GH24" i="273"/>
  <c r="GH25" i="273"/>
  <c r="GH171" i="273"/>
  <c r="GH170" i="273"/>
  <c r="GH172" i="273"/>
  <c r="GH50" i="278"/>
  <c r="GH51" i="278"/>
  <c r="GH52" i="278"/>
  <c r="GH56" i="278"/>
  <c r="GG73" i="273"/>
  <c r="GG74" i="273"/>
  <c r="GG77" i="273"/>
  <c r="GH78" i="273"/>
  <c r="GH86" i="273"/>
  <c r="GG87" i="273"/>
  <c r="GH88" i="273"/>
  <c r="GH58" i="278"/>
  <c r="GH59" i="278"/>
  <c r="GH32" i="265"/>
  <c r="GH33" i="278"/>
  <c r="GH35" i="278"/>
  <c r="GH66" i="278"/>
  <c r="GH61" i="278"/>
  <c r="GH63" i="278"/>
  <c r="GH67" i="278"/>
  <c r="GH68" i="278"/>
  <c r="GI65" i="278"/>
  <c r="GI54" i="278"/>
  <c r="GH82" i="273"/>
  <c r="GH83" i="273"/>
  <c r="GH91" i="273"/>
  <c r="GI92" i="273"/>
  <c r="GI106" i="273"/>
  <c r="GH102" i="273"/>
  <c r="GH103" i="273"/>
  <c r="GH107" i="273"/>
  <c r="GI108" i="273"/>
  <c r="GI11" i="278"/>
  <c r="GI12" i="278"/>
  <c r="GI22" i="278"/>
  <c r="GI17" i="278"/>
  <c r="GI18" i="278"/>
  <c r="GI23" i="278"/>
  <c r="GI24" i="278"/>
  <c r="GI29" i="278"/>
  <c r="GI30" i="278"/>
  <c r="GI31" i="278"/>
  <c r="GI55" i="278"/>
  <c r="GI20" i="273"/>
  <c r="GI24" i="273"/>
  <c r="GI25" i="273"/>
  <c r="GI171" i="273"/>
  <c r="GI170" i="273"/>
  <c r="GI172" i="273"/>
  <c r="GI50" i="278"/>
  <c r="GI51" i="278"/>
  <c r="GI52" i="278"/>
  <c r="GI56" i="278"/>
  <c r="GH73" i="273"/>
  <c r="GH74" i="273"/>
  <c r="GH77" i="273"/>
  <c r="GI78" i="273"/>
  <c r="GI86" i="273"/>
  <c r="GH87" i="273"/>
  <c r="GI88" i="273"/>
  <c r="GI58" i="278"/>
  <c r="GI59" i="278"/>
  <c r="GI32" i="265"/>
  <c r="GI33" i="278"/>
  <c r="GI35" i="278"/>
  <c r="GI66" i="278"/>
  <c r="GI61" i="278"/>
  <c r="GI63" i="278"/>
  <c r="GI67" i="278"/>
  <c r="GI68" i="278"/>
  <c r="GJ65" i="278"/>
  <c r="GJ54" i="278"/>
  <c r="GI82" i="273"/>
  <c r="GI83" i="273"/>
  <c r="GI91" i="273"/>
  <c r="GJ92" i="273"/>
  <c r="GJ106" i="273"/>
  <c r="GI102" i="273"/>
  <c r="GI103" i="273"/>
  <c r="GI107" i="273"/>
  <c r="GJ108" i="273"/>
  <c r="GJ11" i="278"/>
  <c r="GJ12" i="278"/>
  <c r="GJ22" i="278"/>
  <c r="GJ17" i="278"/>
  <c r="GJ18" i="278"/>
  <c r="GJ23" i="278"/>
  <c r="GJ24" i="278"/>
  <c r="GJ29" i="278"/>
  <c r="GJ30" i="278"/>
  <c r="GJ31" i="278"/>
  <c r="GJ55" i="278"/>
  <c r="GJ20" i="273"/>
  <c r="GJ24" i="273"/>
  <c r="GJ25" i="273"/>
  <c r="GJ171" i="273"/>
  <c r="GJ170" i="273"/>
  <c r="GJ172" i="273"/>
  <c r="GJ50" i="278"/>
  <c r="GJ51" i="278"/>
  <c r="GJ52" i="278"/>
  <c r="GJ56" i="278"/>
  <c r="GI73" i="273"/>
  <c r="GI74" i="273"/>
  <c r="GI77" i="273"/>
  <c r="GJ78" i="273"/>
  <c r="GJ86" i="273"/>
  <c r="GI87" i="273"/>
  <c r="GJ88" i="273"/>
  <c r="GJ58" i="278"/>
  <c r="GJ59" i="278"/>
  <c r="GJ32" i="265"/>
  <c r="L35" i="273"/>
  <c r="M36" i="273"/>
  <c r="M38" i="273"/>
  <c r="M39" i="273"/>
  <c r="M4" i="265"/>
  <c r="M35" i="273"/>
  <c r="N36" i="273"/>
  <c r="N38" i="273"/>
  <c r="N39" i="273"/>
  <c r="N4" i="265"/>
  <c r="N35" i="273"/>
  <c r="O36" i="273"/>
  <c r="O38" i="273"/>
  <c r="O39" i="273"/>
  <c r="O4" i="265"/>
  <c r="O35" i="273"/>
  <c r="P36" i="273"/>
  <c r="P38" i="273"/>
  <c r="P39" i="273"/>
  <c r="P4" i="265"/>
  <c r="P35" i="273"/>
  <c r="Q36" i="273"/>
  <c r="Q38" i="273"/>
  <c r="Q39" i="273"/>
  <c r="Q4" i="265"/>
  <c r="Q35" i="273"/>
  <c r="R36" i="273"/>
  <c r="R38" i="273"/>
  <c r="R39" i="273"/>
  <c r="R4" i="265"/>
  <c r="R35" i="273"/>
  <c r="S36" i="273"/>
  <c r="S38" i="273"/>
  <c r="S39" i="273"/>
  <c r="S4" i="265"/>
  <c r="S35" i="273"/>
  <c r="T36" i="273"/>
  <c r="T38" i="273"/>
  <c r="T39" i="273"/>
  <c r="T4" i="265"/>
  <c r="T35" i="273"/>
  <c r="U36" i="273"/>
  <c r="U38" i="273"/>
  <c r="U39" i="273"/>
  <c r="U4" i="265"/>
  <c r="U35" i="273"/>
  <c r="V36" i="273"/>
  <c r="V38" i="273"/>
  <c r="V39" i="273"/>
  <c r="V4" i="265"/>
  <c r="V35" i="273"/>
  <c r="W36" i="273"/>
  <c r="W38" i="273"/>
  <c r="W39" i="273"/>
  <c r="W4" i="265"/>
  <c r="W35" i="273"/>
  <c r="X36" i="273"/>
  <c r="X38" i="273"/>
  <c r="X39" i="273"/>
  <c r="X4" i="265"/>
  <c r="X35" i="273"/>
  <c r="Y36" i="273"/>
  <c r="Y38" i="273"/>
  <c r="Y39" i="273"/>
  <c r="Y4" i="265"/>
  <c r="Y35" i="273"/>
  <c r="Z36" i="273"/>
  <c r="Z38" i="273"/>
  <c r="Z39" i="273"/>
  <c r="Z4" i="265"/>
  <c r="Z35" i="273"/>
  <c r="AA36" i="273"/>
  <c r="AA38" i="273"/>
  <c r="AA39" i="273"/>
  <c r="AA4" i="265"/>
  <c r="AA35" i="273"/>
  <c r="AB36" i="273"/>
  <c r="AB38" i="273"/>
  <c r="AB39" i="273"/>
  <c r="AB4" i="265"/>
  <c r="AB35" i="273"/>
  <c r="AC36" i="273"/>
  <c r="AC38" i="273"/>
  <c r="AC39" i="273"/>
  <c r="AC4" i="265"/>
  <c r="AC35" i="273"/>
  <c r="AD36" i="273"/>
  <c r="AD38" i="273"/>
  <c r="AD39" i="273"/>
  <c r="AD4" i="265"/>
  <c r="AD35" i="273"/>
  <c r="AE36" i="273"/>
  <c r="AE38" i="273"/>
  <c r="AE39" i="273"/>
  <c r="AE4" i="265"/>
  <c r="AE35" i="273"/>
  <c r="AF36" i="273"/>
  <c r="AF38" i="273"/>
  <c r="AF39" i="273"/>
  <c r="AF4" i="265"/>
  <c r="AF35" i="273"/>
  <c r="AG36" i="273"/>
  <c r="AG38" i="273"/>
  <c r="AG39" i="273"/>
  <c r="AG4" i="265"/>
  <c r="AG35" i="273"/>
  <c r="AH36" i="273"/>
  <c r="AH38" i="273"/>
  <c r="AH39" i="273"/>
  <c r="AH4" i="265"/>
  <c r="AH35" i="273"/>
  <c r="AI36" i="273"/>
  <c r="AI38" i="273"/>
  <c r="AI39" i="273"/>
  <c r="AI4" i="265"/>
  <c r="AI35" i="273"/>
  <c r="AJ36" i="273"/>
  <c r="AJ38" i="273"/>
  <c r="AJ39" i="273"/>
  <c r="AJ4" i="265"/>
  <c r="AJ35" i="273"/>
  <c r="AK36" i="273"/>
  <c r="AK38" i="273"/>
  <c r="AK39" i="273"/>
  <c r="AK4" i="265"/>
  <c r="AK35" i="273"/>
  <c r="AL36" i="273"/>
  <c r="AL38" i="273"/>
  <c r="AL39" i="273"/>
  <c r="AL4" i="265"/>
  <c r="AL35" i="273"/>
  <c r="AM36" i="273"/>
  <c r="AM38" i="273"/>
  <c r="AM39" i="273"/>
  <c r="AM4" i="265"/>
  <c r="AM35" i="273"/>
  <c r="AN36" i="273"/>
  <c r="AN38" i="273"/>
  <c r="AN39" i="273"/>
  <c r="AN4" i="265"/>
  <c r="AN35" i="273"/>
  <c r="AO36" i="273"/>
  <c r="AO38" i="273"/>
  <c r="AO39" i="273"/>
  <c r="AO4" i="265"/>
  <c r="AO35" i="273"/>
  <c r="AP36" i="273"/>
  <c r="AP38" i="273"/>
  <c r="AP39" i="273"/>
  <c r="AP4" i="265"/>
  <c r="AP35" i="273"/>
  <c r="AQ36" i="273"/>
  <c r="AQ38" i="273"/>
  <c r="AQ39" i="273"/>
  <c r="AQ4" i="265"/>
  <c r="AQ35" i="273"/>
  <c r="AR36" i="273"/>
  <c r="AR38" i="273"/>
  <c r="AR39" i="273"/>
  <c r="AR4" i="265"/>
  <c r="AR35" i="273"/>
  <c r="AS36" i="273"/>
  <c r="AS38" i="273"/>
  <c r="AS39" i="273"/>
  <c r="AS4" i="265"/>
  <c r="AS35" i="273"/>
  <c r="AT36" i="273"/>
  <c r="AT38" i="273"/>
  <c r="AT39" i="273"/>
  <c r="AT4" i="265"/>
  <c r="AT35" i="273"/>
  <c r="AU36" i="273"/>
  <c r="AU38" i="273"/>
  <c r="AU39" i="273"/>
  <c r="AU4" i="265"/>
  <c r="AU35" i="273"/>
  <c r="AV36" i="273"/>
  <c r="AV38" i="273"/>
  <c r="AV39" i="273"/>
  <c r="AV4" i="265"/>
  <c r="AV35" i="273"/>
  <c r="AW36" i="273"/>
  <c r="AW38" i="273"/>
  <c r="AW39" i="273"/>
  <c r="AW4" i="265"/>
  <c r="AW35" i="273"/>
  <c r="AX36" i="273"/>
  <c r="AX38" i="273"/>
  <c r="AX39" i="273"/>
  <c r="AX4" i="265"/>
  <c r="AX35" i="273"/>
  <c r="AY36" i="273"/>
  <c r="AY38" i="273"/>
  <c r="AY39" i="273"/>
  <c r="AY4" i="265"/>
  <c r="AY35" i="273"/>
  <c r="AZ36" i="273"/>
  <c r="AZ38" i="273"/>
  <c r="AZ39" i="273"/>
  <c r="AZ4" i="265"/>
  <c r="AZ35" i="273"/>
  <c r="BA36" i="273"/>
  <c r="BA38" i="273"/>
  <c r="BA39" i="273"/>
  <c r="BA4" i="265"/>
  <c r="BA35" i="273"/>
  <c r="BB36" i="273"/>
  <c r="BB38" i="273"/>
  <c r="BB39" i="273"/>
  <c r="BB4" i="265"/>
  <c r="BB35" i="273"/>
  <c r="BC36" i="273"/>
  <c r="BC38" i="273"/>
  <c r="BC39" i="273"/>
  <c r="BC4" i="265"/>
  <c r="BC35" i="273"/>
  <c r="BD36" i="273"/>
  <c r="BD38" i="273"/>
  <c r="BD39" i="273"/>
  <c r="BD4" i="265"/>
  <c r="BD35" i="273"/>
  <c r="BE36" i="273"/>
  <c r="BE38" i="273"/>
  <c r="BE39" i="273"/>
  <c r="BE4" i="265"/>
  <c r="BE29" i="273"/>
  <c r="BE30" i="273"/>
  <c r="BE35" i="273"/>
  <c r="BF36" i="273"/>
  <c r="BF38" i="273"/>
  <c r="BF39" i="273"/>
  <c r="BF4" i="265"/>
  <c r="BF29" i="273"/>
  <c r="BF30" i="273"/>
  <c r="BF35" i="273"/>
  <c r="BG36" i="273"/>
  <c r="BG38" i="273"/>
  <c r="BG39" i="273"/>
  <c r="BG4" i="265"/>
  <c r="BG29" i="273"/>
  <c r="BG30" i="273"/>
  <c r="BG35" i="273"/>
  <c r="BH36" i="273"/>
  <c r="BH38" i="273"/>
  <c r="BH39" i="273"/>
  <c r="BH4" i="265"/>
  <c r="BH29" i="273"/>
  <c r="BH30" i="273"/>
  <c r="BH35" i="273"/>
  <c r="BI36" i="273"/>
  <c r="BI38" i="273"/>
  <c r="BI39" i="273"/>
  <c r="BI4" i="265"/>
  <c r="BI29" i="273"/>
  <c r="BI30" i="273"/>
  <c r="BI35" i="273"/>
  <c r="BJ36" i="273"/>
  <c r="BJ38" i="273"/>
  <c r="BJ39" i="273"/>
  <c r="BJ4" i="265"/>
  <c r="BJ29" i="273"/>
  <c r="BJ30" i="273"/>
  <c r="BJ35" i="273"/>
  <c r="BK36" i="273"/>
  <c r="BK38" i="273"/>
  <c r="BK39" i="273"/>
  <c r="BK4" i="265"/>
  <c r="BK29" i="273"/>
  <c r="BK30" i="273"/>
  <c r="BK35" i="273"/>
  <c r="BL36" i="273"/>
  <c r="BL38" i="273"/>
  <c r="BL39" i="273"/>
  <c r="BL4" i="265"/>
  <c r="BL29" i="273"/>
  <c r="BL30" i="273"/>
  <c r="BL35" i="273"/>
  <c r="BM36" i="273"/>
  <c r="BM38" i="273"/>
  <c r="BM39" i="273"/>
  <c r="BM4" i="265"/>
  <c r="BM29" i="273"/>
  <c r="BM30" i="273"/>
  <c r="BM35" i="273"/>
  <c r="BN36" i="273"/>
  <c r="BN38" i="273"/>
  <c r="BN39" i="273"/>
  <c r="BN4" i="265"/>
  <c r="BN29" i="273"/>
  <c r="BN30" i="273"/>
  <c r="BN35" i="273"/>
  <c r="BO36" i="273"/>
  <c r="BO38" i="273"/>
  <c r="BO39" i="273"/>
  <c r="BO4" i="265"/>
  <c r="BO29" i="273"/>
  <c r="BO30" i="273"/>
  <c r="BO35" i="273"/>
  <c r="BP36" i="273"/>
  <c r="BP38" i="273"/>
  <c r="BP39" i="273"/>
  <c r="BP4" i="265"/>
  <c r="BP29" i="273"/>
  <c r="BP30" i="273"/>
  <c r="BP35" i="273"/>
  <c r="BQ36" i="273"/>
  <c r="BQ38" i="273"/>
  <c r="BQ39" i="273"/>
  <c r="BQ4" i="265"/>
  <c r="BQ29" i="273"/>
  <c r="BQ30" i="273"/>
  <c r="BQ35" i="273"/>
  <c r="BR36" i="273"/>
  <c r="BR38" i="273"/>
  <c r="BR39" i="273"/>
  <c r="BR4" i="265"/>
  <c r="BR29" i="273"/>
  <c r="BR30" i="273"/>
  <c r="BR35" i="273"/>
  <c r="BS36" i="273"/>
  <c r="BS38" i="273"/>
  <c r="BS39" i="273"/>
  <c r="BS4" i="265"/>
  <c r="BS29" i="273"/>
  <c r="BS30" i="273"/>
  <c r="BS35" i="273"/>
  <c r="BT36" i="273"/>
  <c r="BT38" i="273"/>
  <c r="BT39" i="273"/>
  <c r="BT4" i="265"/>
  <c r="BT29" i="273"/>
  <c r="BT30" i="273"/>
  <c r="BT35" i="273"/>
  <c r="BU36" i="273"/>
  <c r="BU38" i="273"/>
  <c r="BU39" i="273"/>
  <c r="BU4" i="265"/>
  <c r="BU29" i="273"/>
  <c r="BU30" i="273"/>
  <c r="BU35" i="273"/>
  <c r="BV36" i="273"/>
  <c r="BV38" i="273"/>
  <c r="BV39" i="273"/>
  <c r="BV4" i="265"/>
  <c r="BV29" i="273"/>
  <c r="BV30" i="273"/>
  <c r="BV35" i="273"/>
  <c r="BW36" i="273"/>
  <c r="BW38" i="273"/>
  <c r="BW39" i="273"/>
  <c r="BW4" i="265"/>
  <c r="BW29" i="273"/>
  <c r="BW30" i="273"/>
  <c r="BW35" i="273"/>
  <c r="BX36" i="273"/>
  <c r="BX38" i="273"/>
  <c r="BX39" i="273"/>
  <c r="BX4" i="265"/>
  <c r="BX29" i="273"/>
  <c r="BX30" i="273"/>
  <c r="BX35" i="273"/>
  <c r="BY36" i="273"/>
  <c r="BY38" i="273"/>
  <c r="BY39" i="273"/>
  <c r="BY4" i="265"/>
  <c r="BY29" i="273"/>
  <c r="BY30" i="273"/>
  <c r="BY35" i="273"/>
  <c r="BZ36" i="273"/>
  <c r="BZ38" i="273"/>
  <c r="BZ39" i="273"/>
  <c r="BZ4" i="265"/>
  <c r="BZ29" i="273"/>
  <c r="BZ30" i="273"/>
  <c r="BZ35" i="273"/>
  <c r="CA36" i="273"/>
  <c r="CA38" i="273"/>
  <c r="CA39" i="273"/>
  <c r="CA4" i="265"/>
  <c r="CA29" i="273"/>
  <c r="CA30" i="273"/>
  <c r="CA35" i="273"/>
  <c r="CB36" i="273"/>
  <c r="CB38" i="273"/>
  <c r="CB39" i="273"/>
  <c r="CB4" i="265"/>
  <c r="CB29" i="273"/>
  <c r="CB30" i="273"/>
  <c r="CB35" i="273"/>
  <c r="CC36" i="273"/>
  <c r="CC38" i="273"/>
  <c r="CC39" i="273"/>
  <c r="CC4" i="265"/>
  <c r="CC29" i="273"/>
  <c r="CC30" i="273"/>
  <c r="CC35" i="273"/>
  <c r="CD36" i="273"/>
  <c r="CD38" i="273"/>
  <c r="CD39" i="273"/>
  <c r="CD4" i="265"/>
  <c r="CD29" i="273"/>
  <c r="CD30" i="273"/>
  <c r="CD35" i="273"/>
  <c r="CE36" i="273"/>
  <c r="CE38" i="273"/>
  <c r="CE39" i="273"/>
  <c r="CE4" i="265"/>
  <c r="CE29" i="273"/>
  <c r="CE30" i="273"/>
  <c r="CE35" i="273"/>
  <c r="CF36" i="273"/>
  <c r="CF38" i="273"/>
  <c r="CF39" i="273"/>
  <c r="CF4" i="265"/>
  <c r="CF29" i="273"/>
  <c r="CF30" i="273"/>
  <c r="CF35" i="273"/>
  <c r="CG36" i="273"/>
  <c r="CG38" i="273"/>
  <c r="CG39" i="273"/>
  <c r="CG4" i="265"/>
  <c r="CG29" i="273"/>
  <c r="CG30" i="273"/>
  <c r="CG35" i="273"/>
  <c r="CH36" i="273"/>
  <c r="CH38" i="273"/>
  <c r="CH39" i="273"/>
  <c r="CH4" i="265"/>
  <c r="CH29" i="273"/>
  <c r="CH30" i="273"/>
  <c r="CH35" i="273"/>
  <c r="CI36" i="273"/>
  <c r="CI38" i="273"/>
  <c r="CI39" i="273"/>
  <c r="CI4" i="265"/>
  <c r="CI29" i="273"/>
  <c r="CI30" i="273"/>
  <c r="CI35" i="273"/>
  <c r="CJ36" i="273"/>
  <c r="CJ38" i="273"/>
  <c r="CJ39" i="273"/>
  <c r="CJ4" i="265"/>
  <c r="CJ29" i="273"/>
  <c r="CJ30" i="273"/>
  <c r="CJ35" i="273"/>
  <c r="CK36" i="273"/>
  <c r="CK38" i="273"/>
  <c r="CK39" i="273"/>
  <c r="CK4" i="265"/>
  <c r="CK29" i="273"/>
  <c r="CK30" i="273"/>
  <c r="CK35" i="273"/>
  <c r="CL36" i="273"/>
  <c r="CL38" i="273"/>
  <c r="CL39" i="273"/>
  <c r="CL4" i="265"/>
  <c r="CL29" i="273"/>
  <c r="CL30" i="273"/>
  <c r="CL35" i="273"/>
  <c r="CM36" i="273"/>
  <c r="CM38" i="273"/>
  <c r="CM39" i="273"/>
  <c r="CM4" i="265"/>
  <c r="CM29" i="273"/>
  <c r="CM30" i="273"/>
  <c r="CM35" i="273"/>
  <c r="CN36" i="273"/>
  <c r="CN38" i="273"/>
  <c r="CN39" i="273"/>
  <c r="CN4" i="265"/>
  <c r="CN29" i="273"/>
  <c r="CN30" i="273"/>
  <c r="CN35" i="273"/>
  <c r="CO36" i="273"/>
  <c r="CO38" i="273"/>
  <c r="CO39" i="273"/>
  <c r="CO4" i="265"/>
  <c r="CO29" i="273"/>
  <c r="CO30" i="273"/>
  <c r="CO35" i="273"/>
  <c r="CP36" i="273"/>
  <c r="CP38" i="273"/>
  <c r="CP39" i="273"/>
  <c r="CP4" i="265"/>
  <c r="CP29" i="273"/>
  <c r="CP30" i="273"/>
  <c r="CP35" i="273"/>
  <c r="CQ36" i="273"/>
  <c r="CQ38" i="273"/>
  <c r="CQ39" i="273"/>
  <c r="CQ4" i="265"/>
  <c r="CQ29" i="273"/>
  <c r="CQ30" i="273"/>
  <c r="CQ35" i="273"/>
  <c r="CR36" i="273"/>
  <c r="CR38" i="273"/>
  <c r="CR39" i="273"/>
  <c r="CR4" i="265"/>
  <c r="CR29" i="273"/>
  <c r="CR30" i="273"/>
  <c r="CR35" i="273"/>
  <c r="CS36" i="273"/>
  <c r="CS38" i="273"/>
  <c r="CS39" i="273"/>
  <c r="CS4" i="265"/>
  <c r="CS29" i="273"/>
  <c r="CS30" i="273"/>
  <c r="CS35" i="273"/>
  <c r="CT36" i="273"/>
  <c r="CT38" i="273"/>
  <c r="CT39" i="273"/>
  <c r="CT4" i="265"/>
  <c r="CT29" i="273"/>
  <c r="CT30" i="273"/>
  <c r="CT35" i="273"/>
  <c r="CU36" i="273"/>
  <c r="CU38" i="273"/>
  <c r="CU39" i="273"/>
  <c r="CU4" i="265"/>
  <c r="CU29" i="273"/>
  <c r="CU30" i="273"/>
  <c r="CU35" i="273"/>
  <c r="CV36" i="273"/>
  <c r="CV38" i="273"/>
  <c r="CV39" i="273"/>
  <c r="CV4" i="265"/>
  <c r="CV29" i="273"/>
  <c r="CV30" i="273"/>
  <c r="CV35" i="273"/>
  <c r="CW36" i="273"/>
  <c r="CW38" i="273"/>
  <c r="CW39" i="273"/>
  <c r="CW4" i="265"/>
  <c r="CW29" i="273"/>
  <c r="CW30" i="273"/>
  <c r="CW35" i="273"/>
  <c r="CX36" i="273"/>
  <c r="CX38" i="273"/>
  <c r="CX39" i="273"/>
  <c r="CX4" i="265"/>
  <c r="CX29" i="273"/>
  <c r="CX30" i="273"/>
  <c r="CX35" i="273"/>
  <c r="CY36" i="273"/>
  <c r="CY38" i="273"/>
  <c r="CY39" i="273"/>
  <c r="CY4" i="265"/>
  <c r="CY29" i="273"/>
  <c r="CY30" i="273"/>
  <c r="CY35" i="273"/>
  <c r="CZ36" i="273"/>
  <c r="CZ38" i="273"/>
  <c r="CZ39" i="273"/>
  <c r="CZ4" i="265"/>
  <c r="CZ29" i="273"/>
  <c r="CZ30" i="273"/>
  <c r="CZ35" i="273"/>
  <c r="DA36" i="273"/>
  <c r="DA38" i="273"/>
  <c r="DA39" i="273"/>
  <c r="DA4" i="265"/>
  <c r="DA29" i="273"/>
  <c r="DA30" i="273"/>
  <c r="DA35" i="273"/>
  <c r="DB36" i="273"/>
  <c r="DB38" i="273"/>
  <c r="DB39" i="273"/>
  <c r="DB4" i="265"/>
  <c r="DB29" i="273"/>
  <c r="DB30" i="273"/>
  <c r="DB35" i="273"/>
  <c r="DC36" i="273"/>
  <c r="DC38" i="273"/>
  <c r="DC39" i="273"/>
  <c r="DC4" i="265"/>
  <c r="DC29" i="273"/>
  <c r="DC30" i="273"/>
  <c r="DC35" i="273"/>
  <c r="DD36" i="273"/>
  <c r="DD38" i="273"/>
  <c r="DD39" i="273"/>
  <c r="DD4" i="265"/>
  <c r="DD29" i="273"/>
  <c r="DD30" i="273"/>
  <c r="DD35" i="273"/>
  <c r="DE36" i="273"/>
  <c r="DE38" i="273"/>
  <c r="DE39" i="273"/>
  <c r="DE4" i="265"/>
  <c r="DE29" i="273"/>
  <c r="DE30" i="273"/>
  <c r="DE35" i="273"/>
  <c r="DF36" i="273"/>
  <c r="DF38" i="273"/>
  <c r="DF39" i="273"/>
  <c r="DF4" i="265"/>
  <c r="DF29" i="273"/>
  <c r="DF30" i="273"/>
  <c r="DF35" i="273"/>
  <c r="DG36" i="273"/>
  <c r="DG38" i="273"/>
  <c r="DG39" i="273"/>
  <c r="DG4" i="265"/>
  <c r="DG29" i="273"/>
  <c r="DG30" i="273"/>
  <c r="DG35" i="273"/>
  <c r="DH36" i="273"/>
  <c r="DH38" i="273"/>
  <c r="DH39" i="273"/>
  <c r="DH4" i="265"/>
  <c r="DH29" i="273"/>
  <c r="DH30" i="273"/>
  <c r="DH35" i="273"/>
  <c r="DI36" i="273"/>
  <c r="DI38" i="273"/>
  <c r="DI39" i="273"/>
  <c r="DI4" i="265"/>
  <c r="DI29" i="273"/>
  <c r="DI30" i="273"/>
  <c r="DI35" i="273"/>
  <c r="DJ36" i="273"/>
  <c r="DJ38" i="273"/>
  <c r="DJ39" i="273"/>
  <c r="DJ4" i="265"/>
  <c r="DJ29" i="273"/>
  <c r="DJ30" i="273"/>
  <c r="DJ35" i="273"/>
  <c r="DK36" i="273"/>
  <c r="DK38" i="273"/>
  <c r="DK39" i="273"/>
  <c r="DK4" i="265"/>
  <c r="DK29" i="273"/>
  <c r="DK30" i="273"/>
  <c r="DK35" i="273"/>
  <c r="DL36" i="273"/>
  <c r="DL38" i="273"/>
  <c r="DL39" i="273"/>
  <c r="DL4" i="265"/>
  <c r="DL29" i="273"/>
  <c r="DL30" i="273"/>
  <c r="DL35" i="273"/>
  <c r="DM36" i="273"/>
  <c r="DM38" i="273"/>
  <c r="DM39" i="273"/>
  <c r="DM4" i="265"/>
  <c r="DM29" i="273"/>
  <c r="DM30" i="273"/>
  <c r="DM35" i="273"/>
  <c r="DN36" i="273"/>
  <c r="DN38" i="273"/>
  <c r="DN39" i="273"/>
  <c r="DN4" i="265"/>
  <c r="DN29" i="273"/>
  <c r="DN30" i="273"/>
  <c r="DN35" i="273"/>
  <c r="DO36" i="273"/>
  <c r="DO38" i="273"/>
  <c r="DO39" i="273"/>
  <c r="DO4" i="265"/>
  <c r="DO29" i="273"/>
  <c r="DO30" i="273"/>
  <c r="DO35" i="273"/>
  <c r="DP36" i="273"/>
  <c r="DP38" i="273"/>
  <c r="DP39" i="273"/>
  <c r="DP4" i="265"/>
  <c r="DP29" i="273"/>
  <c r="DP30" i="273"/>
  <c r="DP35" i="273"/>
  <c r="DQ36" i="273"/>
  <c r="DQ38" i="273"/>
  <c r="DQ39" i="273"/>
  <c r="DQ4" i="265"/>
  <c r="DQ29" i="273"/>
  <c r="DQ30" i="273"/>
  <c r="DQ35" i="273"/>
  <c r="DR36" i="273"/>
  <c r="DR38" i="273"/>
  <c r="DR39" i="273"/>
  <c r="DR4" i="265"/>
  <c r="DR29" i="273"/>
  <c r="DR30" i="273"/>
  <c r="DR35" i="273"/>
  <c r="DS36" i="273"/>
  <c r="DS38" i="273"/>
  <c r="DS39" i="273"/>
  <c r="DS4" i="265"/>
  <c r="DS29" i="273"/>
  <c r="DS30" i="273"/>
  <c r="DS35" i="273"/>
  <c r="DT36" i="273"/>
  <c r="DT38" i="273"/>
  <c r="DT39" i="273"/>
  <c r="DT4" i="265"/>
  <c r="DT29" i="273"/>
  <c r="DT30" i="273"/>
  <c r="DT35" i="273"/>
  <c r="DU36" i="273"/>
  <c r="DU38" i="273"/>
  <c r="DU39" i="273"/>
  <c r="DU4" i="265"/>
  <c r="DU29" i="273"/>
  <c r="DU30" i="273"/>
  <c r="DU35" i="273"/>
  <c r="DV36" i="273"/>
  <c r="DV38" i="273"/>
  <c r="DV39" i="273"/>
  <c r="DV4" i="265"/>
  <c r="DV29" i="273"/>
  <c r="DV30" i="273"/>
  <c r="DV35" i="273"/>
  <c r="DW36" i="273"/>
  <c r="DW38" i="273"/>
  <c r="DW39" i="273"/>
  <c r="DW4" i="265"/>
  <c r="DW29" i="273"/>
  <c r="DW30" i="273"/>
  <c r="DW35" i="273"/>
  <c r="DX36" i="273"/>
  <c r="DX38" i="273"/>
  <c r="DX39" i="273"/>
  <c r="DX4" i="265"/>
  <c r="DX29" i="273"/>
  <c r="DX30" i="273"/>
  <c r="DX35" i="273"/>
  <c r="DY36" i="273"/>
  <c r="DY38" i="273"/>
  <c r="DY39" i="273"/>
  <c r="DY4" i="265"/>
  <c r="DY29" i="273"/>
  <c r="DY30" i="273"/>
  <c r="DY35" i="273"/>
  <c r="DZ36" i="273"/>
  <c r="DZ38" i="273"/>
  <c r="DZ39" i="273"/>
  <c r="DZ4" i="265"/>
  <c r="DZ29" i="273"/>
  <c r="DZ30" i="273"/>
  <c r="DZ35" i="273"/>
  <c r="EA36" i="273"/>
  <c r="EA38" i="273"/>
  <c r="EA39" i="273"/>
  <c r="EA4" i="265"/>
  <c r="EA29" i="273"/>
  <c r="EA30" i="273"/>
  <c r="EA35" i="273"/>
  <c r="EB36" i="273"/>
  <c r="EB38" i="273"/>
  <c r="EB39" i="273"/>
  <c r="EB4" i="265"/>
  <c r="EB29" i="273"/>
  <c r="EB30" i="273"/>
  <c r="EB35" i="273"/>
  <c r="EC36" i="273"/>
  <c r="EC38" i="273"/>
  <c r="EC39" i="273"/>
  <c r="EC4" i="265"/>
  <c r="EC29" i="273"/>
  <c r="EC30" i="273"/>
  <c r="EC35" i="273"/>
  <c r="ED36" i="273"/>
  <c r="ED38" i="273"/>
  <c r="ED39" i="273"/>
  <c r="ED4" i="265"/>
  <c r="ED29" i="273"/>
  <c r="ED30" i="273"/>
  <c r="ED35" i="273"/>
  <c r="EE36" i="273"/>
  <c r="EE38" i="273"/>
  <c r="EE39" i="273"/>
  <c r="EE4" i="265"/>
  <c r="EE29" i="273"/>
  <c r="EE30" i="273"/>
  <c r="EE35" i="273"/>
  <c r="EF36" i="273"/>
  <c r="EF38" i="273"/>
  <c r="EF39" i="273"/>
  <c r="EF4" i="265"/>
  <c r="EF29" i="273"/>
  <c r="EF30" i="273"/>
  <c r="EF35" i="273"/>
  <c r="EG36" i="273"/>
  <c r="EG38" i="273"/>
  <c r="EG39" i="273"/>
  <c r="EG4" i="265"/>
  <c r="EG29" i="273"/>
  <c r="EG30" i="273"/>
  <c r="EG35" i="273"/>
  <c r="EH36" i="273"/>
  <c r="EH38" i="273"/>
  <c r="EH39" i="273"/>
  <c r="EH4" i="265"/>
  <c r="EH29" i="273"/>
  <c r="EH30" i="273"/>
  <c r="EH35" i="273"/>
  <c r="EI36" i="273"/>
  <c r="EI38" i="273"/>
  <c r="EI39" i="273"/>
  <c r="EI4" i="265"/>
  <c r="EI29" i="273"/>
  <c r="EI30" i="273"/>
  <c r="EI35" i="273"/>
  <c r="EJ36" i="273"/>
  <c r="EJ38" i="273"/>
  <c r="EJ39" i="273"/>
  <c r="EJ4" i="265"/>
  <c r="EJ29" i="273"/>
  <c r="EJ30" i="273"/>
  <c r="EJ35" i="273"/>
  <c r="EK36" i="273"/>
  <c r="EK38" i="273"/>
  <c r="EK39" i="273"/>
  <c r="EK4" i="265"/>
  <c r="EK29" i="273"/>
  <c r="EK30" i="273"/>
  <c r="EK35" i="273"/>
  <c r="EL36" i="273"/>
  <c r="EL38" i="273"/>
  <c r="EL39" i="273"/>
  <c r="EL4" i="265"/>
  <c r="EL29" i="273"/>
  <c r="EL30" i="273"/>
  <c r="EL35" i="273"/>
  <c r="EM36" i="273"/>
  <c r="EM38" i="273"/>
  <c r="EM39" i="273"/>
  <c r="EM4" i="265"/>
  <c r="EM29" i="273"/>
  <c r="EM30" i="273"/>
  <c r="EM35" i="273"/>
  <c r="EN36" i="273"/>
  <c r="EN38" i="273"/>
  <c r="EN39" i="273"/>
  <c r="EN4" i="265"/>
  <c r="EN29" i="273"/>
  <c r="EN30" i="273"/>
  <c r="EN35" i="273"/>
  <c r="EO36" i="273"/>
  <c r="EO38" i="273"/>
  <c r="EO39" i="273"/>
  <c r="EO4" i="265"/>
  <c r="EO29" i="273"/>
  <c r="EO30" i="273"/>
  <c r="EO35" i="273"/>
  <c r="EP36" i="273"/>
  <c r="EP38" i="273"/>
  <c r="EP39" i="273"/>
  <c r="EP4" i="265"/>
  <c r="EP29" i="273"/>
  <c r="EP30" i="273"/>
  <c r="EP35" i="273"/>
  <c r="EQ36" i="273"/>
  <c r="EQ38" i="273"/>
  <c r="EQ39" i="273"/>
  <c r="EQ4" i="265"/>
  <c r="EQ29" i="273"/>
  <c r="EQ30" i="273"/>
  <c r="EQ35" i="273"/>
  <c r="ER36" i="273"/>
  <c r="ER38" i="273"/>
  <c r="ER39" i="273"/>
  <c r="ER4" i="265"/>
  <c r="ER29" i="273"/>
  <c r="ER30" i="273"/>
  <c r="ER35" i="273"/>
  <c r="ES36" i="273"/>
  <c r="ES38" i="273"/>
  <c r="ES39" i="273"/>
  <c r="ES4" i="265"/>
  <c r="ES29" i="273"/>
  <c r="ES30" i="273"/>
  <c r="ES35" i="273"/>
  <c r="ET36" i="273"/>
  <c r="ET38" i="273"/>
  <c r="ET39" i="273"/>
  <c r="ET4" i="265"/>
  <c r="ET29" i="273"/>
  <c r="ET30" i="273"/>
  <c r="ET35" i="273"/>
  <c r="EU36" i="273"/>
  <c r="EU38" i="273"/>
  <c r="EU39" i="273"/>
  <c r="EU4" i="265"/>
  <c r="EU29" i="273"/>
  <c r="EU30" i="273"/>
  <c r="EU35" i="273"/>
  <c r="EV36" i="273"/>
  <c r="EV38" i="273"/>
  <c r="EV39" i="273"/>
  <c r="EV4" i="265"/>
  <c r="EV29" i="273"/>
  <c r="EV30" i="273"/>
  <c r="EV35" i="273"/>
  <c r="EW36" i="273"/>
  <c r="EW38" i="273"/>
  <c r="EW39" i="273"/>
  <c r="EW4" i="265"/>
  <c r="EW29" i="273"/>
  <c r="EW30" i="273"/>
  <c r="EW35" i="273"/>
  <c r="EX36" i="273"/>
  <c r="EX38" i="273"/>
  <c r="EX39" i="273"/>
  <c r="EX4" i="265"/>
  <c r="EX29" i="273"/>
  <c r="EX30" i="273"/>
  <c r="EX35" i="273"/>
  <c r="EY36" i="273"/>
  <c r="EY38" i="273"/>
  <c r="EY39" i="273"/>
  <c r="EY4" i="265"/>
  <c r="EY29" i="273"/>
  <c r="EY30" i="273"/>
  <c r="EY35" i="273"/>
  <c r="EZ36" i="273"/>
  <c r="EZ38" i="273"/>
  <c r="EZ39" i="273"/>
  <c r="EZ4" i="265"/>
  <c r="EZ29" i="273"/>
  <c r="EZ30" i="273"/>
  <c r="EZ35" i="273"/>
  <c r="FA36" i="273"/>
  <c r="FA38" i="273"/>
  <c r="FA39" i="273"/>
  <c r="FA4" i="265"/>
  <c r="FA29" i="273"/>
  <c r="FA30" i="273"/>
  <c r="FA35" i="273"/>
  <c r="FB36" i="273"/>
  <c r="FB38" i="273"/>
  <c r="FB39" i="273"/>
  <c r="FB4" i="265"/>
  <c r="FB29" i="273"/>
  <c r="FB30" i="273"/>
  <c r="FB35" i="273"/>
  <c r="FC36" i="273"/>
  <c r="FC38" i="273"/>
  <c r="FC39" i="273"/>
  <c r="FC4" i="265"/>
  <c r="FC29" i="273"/>
  <c r="FC30" i="273"/>
  <c r="FC35" i="273"/>
  <c r="FD36" i="273"/>
  <c r="FD38" i="273"/>
  <c r="FD39" i="273"/>
  <c r="FD4" i="265"/>
  <c r="FD29" i="273"/>
  <c r="FD30" i="273"/>
  <c r="FD35" i="273"/>
  <c r="FE36" i="273"/>
  <c r="FE38" i="273"/>
  <c r="FE39" i="273"/>
  <c r="FE4" i="265"/>
  <c r="FE29" i="273"/>
  <c r="FE30" i="273"/>
  <c r="FE35" i="273"/>
  <c r="FF36" i="273"/>
  <c r="FF38" i="273"/>
  <c r="FF39" i="273"/>
  <c r="FF4" i="265"/>
  <c r="FF29" i="273"/>
  <c r="FF30" i="273"/>
  <c r="FF35" i="273"/>
  <c r="FG36" i="273"/>
  <c r="FG38" i="273"/>
  <c r="FG39" i="273"/>
  <c r="FG4" i="265"/>
  <c r="FG29" i="273"/>
  <c r="FG30" i="273"/>
  <c r="FG35" i="273"/>
  <c r="FH36" i="273"/>
  <c r="FH38" i="273"/>
  <c r="FH39" i="273"/>
  <c r="FH4" i="265"/>
  <c r="FH29" i="273"/>
  <c r="FH30" i="273"/>
  <c r="FH35" i="273"/>
  <c r="FI36" i="273"/>
  <c r="FI38" i="273"/>
  <c r="FI39" i="273"/>
  <c r="FI4" i="265"/>
  <c r="FI29" i="273"/>
  <c r="FI30" i="273"/>
  <c r="FI35" i="273"/>
  <c r="FJ36" i="273"/>
  <c r="FJ38" i="273"/>
  <c r="FJ39" i="273"/>
  <c r="FJ4" i="265"/>
  <c r="FJ29" i="273"/>
  <c r="FJ30" i="273"/>
  <c r="FJ35" i="273"/>
  <c r="FK36" i="273"/>
  <c r="FK38" i="273"/>
  <c r="FK39" i="273"/>
  <c r="FK4" i="265"/>
  <c r="FK29" i="273"/>
  <c r="FK30" i="273"/>
  <c r="FK35" i="273"/>
  <c r="FL36" i="273"/>
  <c r="FL38" i="273"/>
  <c r="FL39" i="273"/>
  <c r="FL4" i="265"/>
  <c r="FL29" i="273"/>
  <c r="FL30" i="273"/>
  <c r="FL35" i="273"/>
  <c r="FM36" i="273"/>
  <c r="FM38" i="273"/>
  <c r="FM39" i="273"/>
  <c r="FM4" i="265"/>
  <c r="FM29" i="273"/>
  <c r="FM30" i="273"/>
  <c r="FM35" i="273"/>
  <c r="FN36" i="273"/>
  <c r="FN38" i="273"/>
  <c r="FN39" i="273"/>
  <c r="FN4" i="265"/>
  <c r="FN29" i="273"/>
  <c r="FN30" i="273"/>
  <c r="FN35" i="273"/>
  <c r="FO36" i="273"/>
  <c r="FO38" i="273"/>
  <c r="FO39" i="273"/>
  <c r="FO4" i="265"/>
  <c r="FO29" i="273"/>
  <c r="FO30" i="273"/>
  <c r="FO35" i="273"/>
  <c r="FP36" i="273"/>
  <c r="FP38" i="273"/>
  <c r="FP39" i="273"/>
  <c r="FP4" i="265"/>
  <c r="FP29" i="273"/>
  <c r="FP30" i="273"/>
  <c r="FP35" i="273"/>
  <c r="FQ36" i="273"/>
  <c r="FQ38" i="273"/>
  <c r="FQ39" i="273"/>
  <c r="FQ4" i="265"/>
  <c r="FQ29" i="273"/>
  <c r="FQ30" i="273"/>
  <c r="FQ35" i="273"/>
  <c r="FR36" i="273"/>
  <c r="FR38" i="273"/>
  <c r="FR39" i="273"/>
  <c r="FR4" i="265"/>
  <c r="FR29" i="273"/>
  <c r="FR30" i="273"/>
  <c r="FR35" i="273"/>
  <c r="FS36" i="273"/>
  <c r="FS38" i="273"/>
  <c r="FS39" i="273"/>
  <c r="FS4" i="265"/>
  <c r="FS29" i="273"/>
  <c r="FS30" i="273"/>
  <c r="FS35" i="273"/>
  <c r="FT36" i="273"/>
  <c r="FT38" i="273"/>
  <c r="FT39" i="273"/>
  <c r="FT4" i="265"/>
  <c r="FT29" i="273"/>
  <c r="FT30" i="273"/>
  <c r="FT35" i="273"/>
  <c r="FU36" i="273"/>
  <c r="FU38" i="273"/>
  <c r="FU39" i="273"/>
  <c r="FU4" i="265"/>
  <c r="FU29" i="273"/>
  <c r="FU30" i="273"/>
  <c r="FU35" i="273"/>
  <c r="FV36" i="273"/>
  <c r="FV38" i="273"/>
  <c r="FV39" i="273"/>
  <c r="FV4" i="265"/>
  <c r="FV29" i="273"/>
  <c r="FV30" i="273"/>
  <c r="FV35" i="273"/>
  <c r="FW36" i="273"/>
  <c r="FW38" i="273"/>
  <c r="FW39" i="273"/>
  <c r="FW4" i="265"/>
  <c r="FW29" i="273"/>
  <c r="FW30" i="273"/>
  <c r="FW35" i="273"/>
  <c r="FX36" i="273"/>
  <c r="FX38" i="273"/>
  <c r="FX39" i="273"/>
  <c r="FX4" i="265"/>
  <c r="FX29" i="273"/>
  <c r="FX30" i="273"/>
  <c r="FX35" i="273"/>
  <c r="FY36" i="273"/>
  <c r="FY38" i="273"/>
  <c r="FY39" i="273"/>
  <c r="FY4" i="265"/>
  <c r="FY29" i="273"/>
  <c r="FY30" i="273"/>
  <c r="FY35" i="273"/>
  <c r="FZ36" i="273"/>
  <c r="FZ38" i="273"/>
  <c r="FZ39" i="273"/>
  <c r="FZ4" i="265"/>
  <c r="FZ29" i="273"/>
  <c r="FZ30" i="273"/>
  <c r="FZ35" i="273"/>
  <c r="GA36" i="273"/>
  <c r="GA38" i="273"/>
  <c r="GA39" i="273"/>
  <c r="GA4" i="265"/>
  <c r="GA29" i="273"/>
  <c r="GA30" i="273"/>
  <c r="GA35" i="273"/>
  <c r="GB36" i="273"/>
  <c r="GB38" i="273"/>
  <c r="GB39" i="273"/>
  <c r="GB4" i="265"/>
  <c r="GB29" i="273"/>
  <c r="GB30" i="273"/>
  <c r="GB35" i="273"/>
  <c r="GC36" i="273"/>
  <c r="GC38" i="273"/>
  <c r="GC39" i="273"/>
  <c r="GC4" i="265"/>
  <c r="GC29" i="273"/>
  <c r="GC30" i="273"/>
  <c r="GC35" i="273"/>
  <c r="GD36" i="273"/>
  <c r="GD38" i="273"/>
  <c r="GD39" i="273"/>
  <c r="GD4" i="265"/>
  <c r="GD29" i="273"/>
  <c r="GD30" i="273"/>
  <c r="GD35" i="273"/>
  <c r="GE36" i="273"/>
  <c r="GE38" i="273"/>
  <c r="GE39" i="273"/>
  <c r="GE4" i="265"/>
  <c r="GE29" i="273"/>
  <c r="GE30" i="273"/>
  <c r="GE35" i="273"/>
  <c r="GF36" i="273"/>
  <c r="GF38" i="273"/>
  <c r="GF39" i="273"/>
  <c r="GF4" i="265"/>
  <c r="GF29" i="273"/>
  <c r="GF30" i="273"/>
  <c r="GF35" i="273"/>
  <c r="GG36" i="273"/>
  <c r="GG38" i="273"/>
  <c r="GG39" i="273"/>
  <c r="GG4" i="265"/>
  <c r="GG29" i="273"/>
  <c r="GG30" i="273"/>
  <c r="GG35" i="273"/>
  <c r="GH36" i="273"/>
  <c r="GH38" i="273"/>
  <c r="GH39" i="273"/>
  <c r="GH4" i="265"/>
  <c r="GH29" i="273"/>
  <c r="GH30" i="273"/>
  <c r="GH35" i="273"/>
  <c r="GI36" i="273"/>
  <c r="GI38" i="273"/>
  <c r="GI39" i="273"/>
  <c r="GI4" i="265"/>
  <c r="GI29" i="273"/>
  <c r="GI30" i="273"/>
  <c r="GI35" i="273"/>
  <c r="GJ36" i="273"/>
  <c r="GJ38" i="273"/>
  <c r="GJ39" i="273"/>
  <c r="GJ4" i="265"/>
  <c r="M32" i="277"/>
  <c r="P33" i="265"/>
  <c r="Q33" i="265"/>
  <c r="M33" i="277"/>
  <c r="J109" i="278"/>
  <c r="J105" i="278"/>
  <c r="J106" i="278"/>
  <c r="J112" i="278"/>
  <c r="J113" i="278"/>
  <c r="K111" i="278"/>
  <c r="K104" i="278"/>
  <c r="K105" i="278"/>
  <c r="K106" i="278"/>
  <c r="K112" i="278"/>
  <c r="K109" i="278"/>
  <c r="K113" i="278"/>
  <c r="L111" i="278"/>
  <c r="L104" i="278"/>
  <c r="L105" i="278"/>
  <c r="L106" i="278"/>
  <c r="L112" i="278"/>
  <c r="L109" i="278"/>
  <c r="L113" i="278"/>
  <c r="M111" i="278"/>
  <c r="M104" i="278"/>
  <c r="M105" i="278"/>
  <c r="M106" i="278"/>
  <c r="M112" i="278"/>
  <c r="M109" i="278"/>
  <c r="M113" i="278"/>
  <c r="N111" i="278"/>
  <c r="N104" i="278"/>
  <c r="N105" i="278"/>
  <c r="N106" i="278"/>
  <c r="N112" i="278"/>
  <c r="N109" i="278"/>
  <c r="N113" i="278"/>
  <c r="O111" i="278"/>
  <c r="O104" i="278"/>
  <c r="O105" i="278"/>
  <c r="O106" i="278"/>
  <c r="O112" i="278"/>
  <c r="O109" i="278"/>
  <c r="O113" i="278"/>
  <c r="P111" i="278"/>
  <c r="P104" i="278"/>
  <c r="P105" i="278"/>
  <c r="P106" i="278"/>
  <c r="P34" i="265"/>
  <c r="N45" i="273"/>
  <c r="N2" i="277"/>
  <c r="N4" i="277"/>
  <c r="N32" i="277"/>
  <c r="R33" i="265"/>
  <c r="S33" i="265"/>
  <c r="N33" i="277"/>
  <c r="O45" i="273"/>
  <c r="O2" i="277"/>
  <c r="O4" i="277"/>
  <c r="O32" i="277"/>
  <c r="T33" i="265"/>
  <c r="U33" i="265"/>
  <c r="O33" i="277"/>
  <c r="P45" i="273"/>
  <c r="P2" i="277"/>
  <c r="P4" i="277"/>
  <c r="P32" i="277"/>
  <c r="V33" i="265"/>
  <c r="W33" i="265"/>
  <c r="P33" i="277"/>
  <c r="Q45" i="273"/>
  <c r="Q2" i="277"/>
  <c r="Q4" i="277"/>
  <c r="Q32" i="277"/>
  <c r="X33" i="265"/>
  <c r="Y33" i="265"/>
  <c r="Q33" i="277"/>
  <c r="R45" i="273"/>
  <c r="R2" i="277"/>
  <c r="R4" i="277"/>
  <c r="R32" i="277"/>
  <c r="Z33" i="265"/>
  <c r="AA33" i="265"/>
  <c r="R33" i="277"/>
  <c r="S45" i="273"/>
  <c r="S2" i="277"/>
  <c r="S4" i="277"/>
  <c r="S32" i="277"/>
  <c r="AB33" i="265"/>
  <c r="AC33" i="265"/>
  <c r="S33" i="277"/>
  <c r="T45" i="273"/>
  <c r="T2" i="277"/>
  <c r="T4" i="277"/>
  <c r="T32" i="277"/>
  <c r="AD33" i="265"/>
  <c r="AE33" i="265"/>
  <c r="T33" i="277"/>
  <c r="U45" i="273"/>
  <c r="U2" i="277"/>
  <c r="U4" i="277"/>
  <c r="U32" i="277"/>
  <c r="AF33" i="265"/>
  <c r="AG33" i="265"/>
  <c r="U33" i="277"/>
  <c r="V45" i="273"/>
  <c r="V2" i="277"/>
  <c r="V4" i="277"/>
  <c r="V32" i="277"/>
  <c r="AH33" i="265"/>
  <c r="AI33" i="265"/>
  <c r="V33" i="277"/>
  <c r="W45" i="273"/>
  <c r="W2" i="277"/>
  <c r="W4" i="277"/>
  <c r="W32" i="277"/>
  <c r="AJ33" i="265"/>
  <c r="AK33" i="265"/>
  <c r="W33" i="277"/>
  <c r="X45" i="273"/>
  <c r="X2" i="277"/>
  <c r="X4" i="277"/>
  <c r="X32" i="277"/>
  <c r="AL33" i="265"/>
  <c r="AM33" i="265"/>
  <c r="X33" i="277"/>
  <c r="Y45" i="273"/>
  <c r="Y2" i="277"/>
  <c r="Y4" i="277"/>
  <c r="Y32" i="277"/>
  <c r="AN33" i="265"/>
  <c r="AO33" i="265"/>
  <c r="Y33" i="277"/>
  <c r="Z45" i="273"/>
  <c r="Z2" i="277"/>
  <c r="Z4" i="277"/>
  <c r="Z32" i="277"/>
  <c r="AP33" i="265"/>
  <c r="AQ33" i="265"/>
  <c r="Z33" i="277"/>
  <c r="AA45" i="273"/>
  <c r="AA2" i="277"/>
  <c r="AA4" i="277"/>
  <c r="AA32" i="277"/>
  <c r="AR33" i="265"/>
  <c r="AS33" i="265"/>
  <c r="AA33" i="277"/>
  <c r="AB45" i="273"/>
  <c r="AB2" i="277"/>
  <c r="AB4" i="277"/>
  <c r="AB32" i="277"/>
  <c r="AT33" i="265"/>
  <c r="AU33" i="265"/>
  <c r="AB33" i="277"/>
  <c r="AC45" i="273"/>
  <c r="AC2" i="277"/>
  <c r="AC4" i="277"/>
  <c r="AC32" i="277"/>
  <c r="AV33" i="265"/>
  <c r="AW33" i="265"/>
  <c r="AC33" i="277"/>
  <c r="AD45" i="273"/>
  <c r="AD2" i="277"/>
  <c r="AD4" i="277"/>
  <c r="AD32" i="277"/>
  <c r="AX33" i="265"/>
  <c r="AY33" i="265"/>
  <c r="AD33" i="277"/>
  <c r="AE45" i="273"/>
  <c r="AE2" i="277"/>
  <c r="AE4" i="277"/>
  <c r="AE32" i="277"/>
  <c r="AZ33" i="265"/>
  <c r="BA33" i="265"/>
  <c r="AE33" i="277"/>
  <c r="AF45" i="273"/>
  <c r="AF2" i="277"/>
  <c r="AF4" i="277"/>
  <c r="AF32" i="277"/>
  <c r="BB33" i="265"/>
  <c r="BC33" i="265"/>
  <c r="AF33" i="277"/>
  <c r="K2" i="277"/>
  <c r="K4" i="277"/>
  <c r="K32" i="277"/>
  <c r="L33" i="265"/>
  <c r="M33" i="265"/>
  <c r="K33" i="277"/>
  <c r="L34" i="265"/>
  <c r="M34" i="265"/>
  <c r="K34" i="277"/>
  <c r="L9" i="265"/>
  <c r="L10" i="265"/>
  <c r="J54" i="273"/>
  <c r="J58" i="273"/>
  <c r="K54" i="273"/>
  <c r="K55" i="273"/>
  <c r="K56" i="273"/>
  <c r="J111" i="273"/>
  <c r="K112" i="273"/>
  <c r="K57" i="273"/>
  <c r="K58" i="273"/>
  <c r="L54" i="273"/>
  <c r="L55" i="273"/>
  <c r="L56" i="273"/>
  <c r="K111" i="273"/>
  <c r="L112" i="273"/>
  <c r="L57" i="273"/>
  <c r="L58" i="273"/>
  <c r="L65" i="273"/>
  <c r="L66" i="273"/>
  <c r="L3" i="278"/>
  <c r="M54" i="273"/>
  <c r="M55" i="273"/>
  <c r="M56" i="273"/>
  <c r="L111" i="273"/>
  <c r="M112" i="273"/>
  <c r="M57" i="273"/>
  <c r="M58" i="273"/>
  <c r="M65" i="273"/>
  <c r="M66" i="273"/>
  <c r="M3" i="278"/>
  <c r="F48" i="48"/>
  <c r="F39" i="278"/>
  <c r="K148" i="273"/>
  <c r="F51" i="48"/>
  <c r="F147" i="273"/>
  <c r="K149" i="273"/>
  <c r="K32" i="289"/>
  <c r="K22" i="289"/>
  <c r="J22" i="289"/>
  <c r="F54" i="48"/>
  <c r="F20" i="289"/>
  <c r="J23" i="289"/>
  <c r="J24" i="289"/>
  <c r="K23" i="289"/>
  <c r="K24" i="289"/>
  <c r="K31" i="289"/>
  <c r="F53" i="48"/>
  <c r="F30" i="289"/>
  <c r="L33" i="289"/>
  <c r="L41" i="278"/>
  <c r="L42" i="278"/>
  <c r="L43" i="278"/>
  <c r="L44" i="278"/>
  <c r="L11" i="265"/>
  <c r="L12" i="265"/>
  <c r="L43" i="282"/>
  <c r="J29" i="282"/>
  <c r="J21" i="282"/>
  <c r="F206" i="48"/>
  <c r="F19" i="282"/>
  <c r="J22" i="282"/>
  <c r="J33" i="282"/>
  <c r="J34" i="282"/>
  <c r="K31" i="282"/>
  <c r="K20" i="282"/>
  <c r="K21" i="282"/>
  <c r="K22" i="282"/>
  <c r="K33" i="282"/>
  <c r="K29" i="282"/>
  <c r="K34" i="282"/>
  <c r="L31" i="282"/>
  <c r="L20" i="282"/>
  <c r="L21" i="282"/>
  <c r="L22" i="282"/>
  <c r="L44" i="282"/>
  <c r="J295" i="307"/>
  <c r="J106" i="307"/>
  <c r="J89" i="307"/>
  <c r="F172" i="48"/>
  <c r="F84" i="307"/>
  <c r="J86" i="307"/>
  <c r="J88" i="307"/>
  <c r="J90" i="307"/>
  <c r="J107" i="307"/>
  <c r="J108" i="307"/>
  <c r="J114" i="307"/>
  <c r="J73" i="307"/>
  <c r="K73" i="307"/>
  <c r="L73" i="307"/>
  <c r="M73" i="307"/>
  <c r="N73" i="307"/>
  <c r="O73" i="307"/>
  <c r="P73" i="307"/>
  <c r="Q73" i="307"/>
  <c r="R73" i="307"/>
  <c r="S73" i="307"/>
  <c r="T73" i="307"/>
  <c r="U73" i="307"/>
  <c r="V73" i="307"/>
  <c r="W73" i="307"/>
  <c r="X73" i="307"/>
  <c r="Y73" i="307"/>
  <c r="Z73" i="307"/>
  <c r="AA73" i="307"/>
  <c r="AB73" i="307"/>
  <c r="AC73" i="307"/>
  <c r="AD73" i="307"/>
  <c r="AE73" i="307"/>
  <c r="AF73" i="307"/>
  <c r="AG73" i="307"/>
  <c r="AH73" i="307"/>
  <c r="AI73" i="307"/>
  <c r="AJ73" i="307"/>
  <c r="AK73" i="307"/>
  <c r="AL73" i="307"/>
  <c r="AM73" i="307"/>
  <c r="AN73" i="307"/>
  <c r="AO73" i="307"/>
  <c r="AP73" i="307"/>
  <c r="AQ73" i="307"/>
  <c r="AR73" i="307"/>
  <c r="AS73" i="307"/>
  <c r="AT73" i="307"/>
  <c r="AU73" i="307"/>
  <c r="AV73" i="307"/>
  <c r="AW73" i="307"/>
  <c r="AX73" i="307"/>
  <c r="AY73" i="307"/>
  <c r="AZ73" i="307"/>
  <c r="BA73" i="307"/>
  <c r="BB73" i="307"/>
  <c r="BC73" i="307"/>
  <c r="BD73" i="307"/>
  <c r="BE73" i="307"/>
  <c r="F74" i="307"/>
  <c r="F79" i="307"/>
  <c r="L2" i="277"/>
  <c r="L4" i="277"/>
  <c r="L32" i="277"/>
  <c r="N33" i="265"/>
  <c r="O33" i="265"/>
  <c r="L33" i="277"/>
  <c r="N34" i="265"/>
  <c r="O34" i="265"/>
  <c r="L34" i="277"/>
  <c r="N9" i="265"/>
  <c r="N10" i="265"/>
  <c r="N54" i="273"/>
  <c r="N55" i="273"/>
  <c r="N56" i="273"/>
  <c r="M111" i="273"/>
  <c r="N112" i="273"/>
  <c r="N57" i="273"/>
  <c r="N58" i="273"/>
  <c r="N65" i="273"/>
  <c r="N66" i="273"/>
  <c r="N3" i="278"/>
  <c r="O54" i="273"/>
  <c r="O55" i="273"/>
  <c r="O56" i="273"/>
  <c r="N111" i="273"/>
  <c r="O112" i="273"/>
  <c r="O57" i="273"/>
  <c r="O58" i="273"/>
  <c r="O65" i="273"/>
  <c r="O66" i="273"/>
  <c r="O3" i="278"/>
  <c r="M148" i="273"/>
  <c r="M149" i="273"/>
  <c r="M32" i="289"/>
  <c r="M22" i="289"/>
  <c r="L22" i="289"/>
  <c r="L23" i="289"/>
  <c r="L24" i="289"/>
  <c r="M23" i="289"/>
  <c r="M24" i="289"/>
  <c r="M31" i="289"/>
  <c r="N33" i="289"/>
  <c r="N41" i="278"/>
  <c r="N42" i="278"/>
  <c r="N43" i="278"/>
  <c r="N44" i="278"/>
  <c r="N11" i="265"/>
  <c r="N12" i="265"/>
  <c r="N43" i="282"/>
  <c r="L33" i="282"/>
  <c r="L29" i="282"/>
  <c r="L34" i="282"/>
  <c r="M31" i="282"/>
  <c r="M20" i="282"/>
  <c r="M21" i="282"/>
  <c r="M22" i="282"/>
  <c r="M33" i="282"/>
  <c r="M29" i="282"/>
  <c r="M34" i="282"/>
  <c r="N31" i="282"/>
  <c r="N20" i="282"/>
  <c r="N21" i="282"/>
  <c r="N22" i="282"/>
  <c r="N44" i="282"/>
  <c r="J2" i="277"/>
  <c r="J4" i="277"/>
  <c r="J32" i="277"/>
  <c r="J33" i="265"/>
  <c r="K33" i="265"/>
  <c r="J33" i="277"/>
  <c r="K34" i="265"/>
  <c r="J34" i="265"/>
  <c r="J34" i="277"/>
  <c r="J9" i="265"/>
  <c r="J10" i="265"/>
  <c r="J65" i="273"/>
  <c r="J66" i="273"/>
  <c r="J3" i="278"/>
  <c r="K65" i="273"/>
  <c r="K66" i="273"/>
  <c r="K3" i="278"/>
  <c r="J33" i="289"/>
  <c r="J41" i="278"/>
  <c r="J43" i="278"/>
  <c r="J44" i="278"/>
  <c r="J11" i="265"/>
  <c r="J12" i="265"/>
  <c r="J43" i="282"/>
  <c r="J44" i="282"/>
  <c r="F6" i="48"/>
  <c r="I6" i="48"/>
  <c r="F111" i="48"/>
  <c r="F113" i="280"/>
  <c r="F110" i="48"/>
  <c r="F9" i="304"/>
  <c r="J13" i="304"/>
  <c r="J116" i="280"/>
  <c r="J20" i="304"/>
  <c r="J21" i="304"/>
  <c r="J22" i="304"/>
  <c r="J23" i="304"/>
  <c r="J24" i="304"/>
  <c r="J39" i="304"/>
  <c r="J40" i="304"/>
  <c r="J41" i="304"/>
  <c r="J42" i="304"/>
  <c r="J43" i="304"/>
  <c r="J115" i="280"/>
  <c r="J117" i="280"/>
  <c r="J121" i="280"/>
  <c r="F116" i="48"/>
  <c r="F119" i="280"/>
  <c r="J120" i="280"/>
  <c r="J122" i="280"/>
  <c r="J125" i="280"/>
  <c r="J127" i="280"/>
  <c r="J37" i="282"/>
  <c r="F85" i="48"/>
  <c r="F221" i="280"/>
  <c r="J219" i="280"/>
  <c r="J223" i="280"/>
  <c r="F76" i="48"/>
  <c r="F222" i="280"/>
  <c r="J224" i="280"/>
  <c r="J226" i="280"/>
  <c r="J228" i="280"/>
  <c r="J231" i="280"/>
  <c r="J38" i="282"/>
  <c r="J3" i="280"/>
  <c r="J150" i="280"/>
  <c r="J39" i="282"/>
  <c r="J40" i="282"/>
  <c r="J45" i="282"/>
  <c r="J46" i="282"/>
  <c r="J48" i="282"/>
  <c r="J49" i="282"/>
  <c r="J58" i="282"/>
  <c r="J54" i="282"/>
  <c r="J56" i="282"/>
  <c r="J59" i="282"/>
  <c r="J60" i="282"/>
  <c r="J63" i="282"/>
  <c r="F205" i="48"/>
  <c r="F62" i="282"/>
  <c r="J65" i="282"/>
  <c r="J66" i="282"/>
  <c r="J36" i="265"/>
  <c r="K9" i="265"/>
  <c r="K10" i="265"/>
  <c r="J148" i="273"/>
  <c r="J149" i="273"/>
  <c r="J32" i="289"/>
  <c r="K33" i="289"/>
  <c r="K41" i="278"/>
  <c r="K42" i="278"/>
  <c r="K43" i="278"/>
  <c r="K44" i="278"/>
  <c r="K11" i="265"/>
  <c r="K12" i="265"/>
  <c r="K43" i="282"/>
  <c r="K44" i="282"/>
  <c r="K138" i="273"/>
  <c r="J135" i="273"/>
  <c r="F119" i="48"/>
  <c r="F130" i="273"/>
  <c r="F129" i="273"/>
  <c r="F132" i="273"/>
  <c r="F134" i="273"/>
  <c r="J136" i="273"/>
  <c r="J139" i="273"/>
  <c r="K140" i="273"/>
  <c r="L138" i="273"/>
  <c r="K135" i="273"/>
  <c r="K136" i="273"/>
  <c r="K139" i="273"/>
  <c r="L140" i="273"/>
  <c r="L46" i="280"/>
  <c r="L47" i="280"/>
  <c r="L80" i="280"/>
  <c r="M138" i="273"/>
  <c r="L135" i="273"/>
  <c r="L136" i="273"/>
  <c r="L139" i="273"/>
  <c r="M140" i="273"/>
  <c r="N138" i="273"/>
  <c r="M135" i="273"/>
  <c r="M136" i="273"/>
  <c r="M139" i="273"/>
  <c r="N140" i="273"/>
  <c r="N46" i="280"/>
  <c r="N47" i="280"/>
  <c r="N80" i="280"/>
  <c r="O138" i="273"/>
  <c r="N135" i="273"/>
  <c r="N136" i="273"/>
  <c r="N139" i="273"/>
  <c r="O140" i="273"/>
  <c r="P138" i="273"/>
  <c r="O135" i="273"/>
  <c r="O136" i="273"/>
  <c r="O139" i="273"/>
  <c r="P140" i="273"/>
  <c r="P46" i="280"/>
  <c r="P47" i="280"/>
  <c r="P80" i="280"/>
  <c r="R10" i="280"/>
  <c r="R11" i="280"/>
  <c r="Q138" i="273"/>
  <c r="P135" i="273"/>
  <c r="P136" i="273"/>
  <c r="P139" i="273"/>
  <c r="Q140" i="273"/>
  <c r="R138" i="273"/>
  <c r="Q135" i="273"/>
  <c r="Q136" i="273"/>
  <c r="Q139" i="273"/>
  <c r="R140" i="273"/>
  <c r="R12" i="280"/>
  <c r="R13" i="280"/>
  <c r="R44" i="280"/>
  <c r="R46" i="280"/>
  <c r="R41" i="280"/>
  <c r="R40" i="280"/>
  <c r="F132" i="48"/>
  <c r="F15" i="280"/>
  <c r="R42" i="280"/>
  <c r="R45" i="280"/>
  <c r="R47" i="280"/>
  <c r="R80" i="280"/>
  <c r="T10" i="280"/>
  <c r="T11" i="280"/>
  <c r="S138" i="273"/>
  <c r="R135" i="273"/>
  <c r="R136" i="273"/>
  <c r="R139" i="273"/>
  <c r="S140" i="273"/>
  <c r="T138" i="273"/>
  <c r="S135" i="273"/>
  <c r="S136" i="273"/>
  <c r="S139" i="273"/>
  <c r="T140" i="273"/>
  <c r="T12" i="280"/>
  <c r="T13" i="280"/>
  <c r="T44" i="280"/>
  <c r="T46" i="280"/>
  <c r="T41" i="280"/>
  <c r="T40" i="280"/>
  <c r="F133" i="48"/>
  <c r="F16" i="280"/>
  <c r="T42" i="280"/>
  <c r="T45" i="280"/>
  <c r="T47" i="280"/>
  <c r="T80" i="280"/>
  <c r="V10" i="280"/>
  <c r="V11" i="280"/>
  <c r="U138" i="273"/>
  <c r="T135" i="273"/>
  <c r="T136" i="273"/>
  <c r="T139" i="273"/>
  <c r="U140" i="273"/>
  <c r="V138" i="273"/>
  <c r="U135" i="273"/>
  <c r="U136" i="273"/>
  <c r="U139" i="273"/>
  <c r="V140" i="273"/>
  <c r="V12" i="280"/>
  <c r="V13" i="280"/>
  <c r="V44" i="280"/>
  <c r="V46" i="280"/>
  <c r="V41" i="280"/>
  <c r="V40" i="280"/>
  <c r="F134" i="48"/>
  <c r="F17" i="280"/>
  <c r="V42" i="280"/>
  <c r="V45" i="280"/>
  <c r="V47" i="280"/>
  <c r="V80" i="280"/>
  <c r="X10" i="280"/>
  <c r="X11" i="280"/>
  <c r="W138" i="273"/>
  <c r="V135" i="273"/>
  <c r="V136" i="273"/>
  <c r="V139" i="273"/>
  <c r="W140" i="273"/>
  <c r="X138" i="273"/>
  <c r="W135" i="273"/>
  <c r="W136" i="273"/>
  <c r="W139" i="273"/>
  <c r="X140" i="273"/>
  <c r="X12" i="280"/>
  <c r="X13" i="280"/>
  <c r="X44" i="280"/>
  <c r="X46" i="280"/>
  <c r="X41" i="280"/>
  <c r="X40" i="280"/>
  <c r="F135" i="48"/>
  <c r="F18" i="280"/>
  <c r="X42" i="280"/>
  <c r="X45" i="280"/>
  <c r="X47" i="280"/>
  <c r="X80" i="280"/>
  <c r="Z10" i="280"/>
  <c r="Z11" i="280"/>
  <c r="Y138" i="273"/>
  <c r="X135" i="273"/>
  <c r="X136" i="273"/>
  <c r="X139" i="273"/>
  <c r="Y140" i="273"/>
  <c r="Z138" i="273"/>
  <c r="Y135" i="273"/>
  <c r="Y136" i="273"/>
  <c r="Y139" i="273"/>
  <c r="Z140" i="273"/>
  <c r="Z12" i="280"/>
  <c r="Z13" i="280"/>
  <c r="Z44" i="280"/>
  <c r="Z46" i="280"/>
  <c r="Z41" i="280"/>
  <c r="Z40" i="280"/>
  <c r="F136" i="48"/>
  <c r="F19" i="280"/>
  <c r="Z42" i="280"/>
  <c r="Z45" i="280"/>
  <c r="Z47" i="280"/>
  <c r="Z80" i="280"/>
  <c r="AB10" i="280"/>
  <c r="AB11" i="280"/>
  <c r="AA138" i="273"/>
  <c r="Z135" i="273"/>
  <c r="Z136" i="273"/>
  <c r="Z139" i="273"/>
  <c r="AA140" i="273"/>
  <c r="AB138" i="273"/>
  <c r="AA135" i="273"/>
  <c r="AA136" i="273"/>
  <c r="AA139" i="273"/>
  <c r="AB140" i="273"/>
  <c r="AB12" i="280"/>
  <c r="AB13" i="280"/>
  <c r="AB44" i="280"/>
  <c r="AB46" i="280"/>
  <c r="AB41" i="280"/>
  <c r="AB40" i="280"/>
  <c r="F137" i="48"/>
  <c r="F20" i="280"/>
  <c r="AB42" i="280"/>
  <c r="AB45" i="280"/>
  <c r="AB47" i="280"/>
  <c r="AB80" i="280"/>
  <c r="AD10" i="280"/>
  <c r="AD11" i="280"/>
  <c r="AC138" i="273"/>
  <c r="AB135" i="273"/>
  <c r="AB136" i="273"/>
  <c r="AB139" i="273"/>
  <c r="AC140" i="273"/>
  <c r="AD138" i="273"/>
  <c r="AC135" i="273"/>
  <c r="AC136" i="273"/>
  <c r="AC139" i="273"/>
  <c r="AD140" i="273"/>
  <c r="AD12" i="280"/>
  <c r="AD13" i="280"/>
  <c r="AD44" i="280"/>
  <c r="AD46" i="280"/>
  <c r="AD41" i="280"/>
  <c r="AD40" i="280"/>
  <c r="F138" i="48"/>
  <c r="F21" i="280"/>
  <c r="AD42" i="280"/>
  <c r="AD45" i="280"/>
  <c r="AD47" i="280"/>
  <c r="AD80" i="280"/>
  <c r="AF10" i="280"/>
  <c r="AF11" i="280"/>
  <c r="AE138" i="273"/>
  <c r="AD135" i="273"/>
  <c r="AD136" i="273"/>
  <c r="AD139" i="273"/>
  <c r="AE140" i="273"/>
  <c r="AF138" i="273"/>
  <c r="AE135" i="273"/>
  <c r="AE136" i="273"/>
  <c r="AE139" i="273"/>
  <c r="AF140" i="273"/>
  <c r="AF12" i="280"/>
  <c r="AF13" i="280"/>
  <c r="AF44" i="280"/>
  <c r="AF46" i="280"/>
  <c r="AF41" i="280"/>
  <c r="AF40" i="280"/>
  <c r="F139" i="48"/>
  <c r="F22" i="280"/>
  <c r="AF42" i="280"/>
  <c r="AF45" i="280"/>
  <c r="AF47" i="280"/>
  <c r="AF80" i="280"/>
  <c r="AH10" i="280"/>
  <c r="AH11" i="280"/>
  <c r="AG138" i="273"/>
  <c r="AF135" i="273"/>
  <c r="AF136" i="273"/>
  <c r="AF139" i="273"/>
  <c r="AG140" i="273"/>
  <c r="AH138" i="273"/>
  <c r="AG135" i="273"/>
  <c r="AG136" i="273"/>
  <c r="AG139" i="273"/>
  <c r="AH140" i="273"/>
  <c r="AH12" i="280"/>
  <c r="AH13" i="280"/>
  <c r="AH44" i="280"/>
  <c r="AH46" i="280"/>
  <c r="AH41" i="280"/>
  <c r="AH40" i="280"/>
  <c r="F140" i="48"/>
  <c r="F23" i="280"/>
  <c r="AH42" i="280"/>
  <c r="AH45" i="280"/>
  <c r="AH47" i="280"/>
  <c r="AH80" i="280"/>
  <c r="AJ10" i="280"/>
  <c r="AJ11" i="280"/>
  <c r="AI138" i="273"/>
  <c r="AH135" i="273"/>
  <c r="AH136" i="273"/>
  <c r="AH139" i="273"/>
  <c r="AI140" i="273"/>
  <c r="AJ138" i="273"/>
  <c r="AI135" i="273"/>
  <c r="AI136" i="273"/>
  <c r="AI139" i="273"/>
  <c r="AJ140" i="273"/>
  <c r="AJ12" i="280"/>
  <c r="AJ13" i="280"/>
  <c r="AJ44" i="280"/>
  <c r="AJ46" i="280"/>
  <c r="AJ41" i="280"/>
  <c r="AJ40" i="280"/>
  <c r="F141" i="48"/>
  <c r="F24" i="280"/>
  <c r="AJ42" i="280"/>
  <c r="AJ45" i="280"/>
  <c r="AJ47" i="280"/>
  <c r="AJ80" i="280"/>
  <c r="AL10" i="280"/>
  <c r="AL11" i="280"/>
  <c r="AK138" i="273"/>
  <c r="AJ135" i="273"/>
  <c r="AJ136" i="273"/>
  <c r="AJ139" i="273"/>
  <c r="AK140" i="273"/>
  <c r="AL138" i="273"/>
  <c r="AK135" i="273"/>
  <c r="AK136" i="273"/>
  <c r="AK139" i="273"/>
  <c r="AL140" i="273"/>
  <c r="AL12" i="280"/>
  <c r="AL13" i="280"/>
  <c r="AL44" i="280"/>
  <c r="AL46" i="280"/>
  <c r="AL41" i="280"/>
  <c r="AL40" i="280"/>
  <c r="F142" i="48"/>
  <c r="F25" i="280"/>
  <c r="AL42" i="280"/>
  <c r="AL45" i="280"/>
  <c r="AL47" i="280"/>
  <c r="AL80" i="280"/>
  <c r="AN10" i="280"/>
  <c r="AN11" i="280"/>
  <c r="AM138" i="273"/>
  <c r="AL135" i="273"/>
  <c r="AL136" i="273"/>
  <c r="AL139" i="273"/>
  <c r="AM140" i="273"/>
  <c r="AN138" i="273"/>
  <c r="AM135" i="273"/>
  <c r="AM136" i="273"/>
  <c r="AM139" i="273"/>
  <c r="AN140" i="273"/>
  <c r="AN12" i="280"/>
  <c r="AN13" i="280"/>
  <c r="AN44" i="280"/>
  <c r="AN46" i="280"/>
  <c r="AN41" i="280"/>
  <c r="AN40" i="280"/>
  <c r="F143" i="48"/>
  <c r="F26" i="280"/>
  <c r="AN42" i="280"/>
  <c r="AN45" i="280"/>
  <c r="AN47" i="280"/>
  <c r="AN80" i="280"/>
  <c r="AP10" i="280"/>
  <c r="AP11" i="280"/>
  <c r="AO138" i="273"/>
  <c r="AN135" i="273"/>
  <c r="AN136" i="273"/>
  <c r="AN139" i="273"/>
  <c r="AO140" i="273"/>
  <c r="AP138" i="273"/>
  <c r="AO135" i="273"/>
  <c r="AO136" i="273"/>
  <c r="AO139" i="273"/>
  <c r="AP140" i="273"/>
  <c r="AP12" i="280"/>
  <c r="AP13" i="280"/>
  <c r="AP44" i="280"/>
  <c r="AP46" i="280"/>
  <c r="AP41" i="280"/>
  <c r="AP40" i="280"/>
  <c r="F144" i="48"/>
  <c r="F27" i="280"/>
  <c r="AP42" i="280"/>
  <c r="AP45" i="280"/>
  <c r="AP47" i="280"/>
  <c r="AP80" i="280"/>
  <c r="AR10" i="280"/>
  <c r="AR11" i="280"/>
  <c r="AQ138" i="273"/>
  <c r="AP135" i="273"/>
  <c r="AP136" i="273"/>
  <c r="AP139" i="273"/>
  <c r="AQ140" i="273"/>
  <c r="AR138" i="273"/>
  <c r="AQ135" i="273"/>
  <c r="AQ136" i="273"/>
  <c r="AQ139" i="273"/>
  <c r="AR140" i="273"/>
  <c r="AR12" i="280"/>
  <c r="AR13" i="280"/>
  <c r="AR44" i="280"/>
  <c r="AR46" i="280"/>
  <c r="AR41" i="280"/>
  <c r="AR40" i="280"/>
  <c r="F145" i="48"/>
  <c r="F28" i="280"/>
  <c r="AR42" i="280"/>
  <c r="AR45" i="280"/>
  <c r="AR47" i="280"/>
  <c r="AR80" i="280"/>
  <c r="AT10" i="280"/>
  <c r="AT11" i="280"/>
  <c r="AS138" i="273"/>
  <c r="AR135" i="273"/>
  <c r="AR136" i="273"/>
  <c r="AR139" i="273"/>
  <c r="AS140" i="273"/>
  <c r="AT138" i="273"/>
  <c r="AS135" i="273"/>
  <c r="AS136" i="273"/>
  <c r="AS139" i="273"/>
  <c r="AT140" i="273"/>
  <c r="AT12" i="280"/>
  <c r="AT13" i="280"/>
  <c r="AT44" i="280"/>
  <c r="AT46" i="280"/>
  <c r="AT41" i="280"/>
  <c r="AT40" i="280"/>
  <c r="F146" i="48"/>
  <c r="F29" i="280"/>
  <c r="AT42" i="280"/>
  <c r="AT45" i="280"/>
  <c r="AT47" i="280"/>
  <c r="AT80" i="280"/>
  <c r="AV10" i="280"/>
  <c r="AV11" i="280"/>
  <c r="AU138" i="273"/>
  <c r="AT135" i="273"/>
  <c r="AT136" i="273"/>
  <c r="AT139" i="273"/>
  <c r="AU140" i="273"/>
  <c r="AV138" i="273"/>
  <c r="AU135" i="273"/>
  <c r="AU136" i="273"/>
  <c r="AU139" i="273"/>
  <c r="AV140" i="273"/>
  <c r="AV12" i="280"/>
  <c r="AV13" i="280"/>
  <c r="AV44" i="280"/>
  <c r="AV46" i="280"/>
  <c r="AV41" i="280"/>
  <c r="AV40" i="280"/>
  <c r="F147" i="48"/>
  <c r="F30" i="280"/>
  <c r="AV42" i="280"/>
  <c r="AV45" i="280"/>
  <c r="AV47" i="280"/>
  <c r="AV80" i="280"/>
  <c r="AX10" i="280"/>
  <c r="AX11" i="280"/>
  <c r="AW138" i="273"/>
  <c r="AV135" i="273"/>
  <c r="AV136" i="273"/>
  <c r="AV139" i="273"/>
  <c r="AW140" i="273"/>
  <c r="AX138" i="273"/>
  <c r="AW135" i="273"/>
  <c r="AW136" i="273"/>
  <c r="AW139" i="273"/>
  <c r="AX140" i="273"/>
  <c r="AX12" i="280"/>
  <c r="AX13" i="280"/>
  <c r="AX44" i="280"/>
  <c r="AX46" i="280"/>
  <c r="AX41" i="280"/>
  <c r="AX40" i="280"/>
  <c r="F148" i="48"/>
  <c r="F31" i="280"/>
  <c r="AX42" i="280"/>
  <c r="AX45" i="280"/>
  <c r="AX47" i="280"/>
  <c r="AX80" i="280"/>
  <c r="AY138" i="273"/>
  <c r="AX135" i="273"/>
  <c r="AX136" i="273"/>
  <c r="AX139" i="273"/>
  <c r="AY140" i="273"/>
  <c r="AZ138" i="273"/>
  <c r="AY135" i="273"/>
  <c r="AY136" i="273"/>
  <c r="AY139" i="273"/>
  <c r="AZ140" i="273"/>
  <c r="AZ46" i="280"/>
  <c r="AZ11" i="280"/>
  <c r="AZ12" i="280"/>
  <c r="AZ10" i="280"/>
  <c r="AZ13" i="280"/>
  <c r="AZ44" i="280"/>
  <c r="AZ41" i="280"/>
  <c r="AZ40" i="280"/>
  <c r="F149" i="48"/>
  <c r="F32" i="280"/>
  <c r="AZ42" i="280"/>
  <c r="AZ45" i="280"/>
  <c r="AZ47" i="280"/>
  <c r="AZ80" i="280"/>
  <c r="BA138" i="273"/>
  <c r="AZ135" i="273"/>
  <c r="AZ136" i="273"/>
  <c r="AZ139" i="273"/>
  <c r="BA140" i="273"/>
  <c r="BB138" i="273"/>
  <c r="BA135" i="273"/>
  <c r="BA136" i="273"/>
  <c r="BA139" i="273"/>
  <c r="BB140" i="273"/>
  <c r="BB46" i="280"/>
  <c r="BB47" i="280"/>
  <c r="BB80" i="280"/>
  <c r="J47" i="280"/>
  <c r="J80" i="280"/>
  <c r="J81" i="280"/>
  <c r="J83" i="280"/>
  <c r="J101" i="280"/>
  <c r="F121" i="48"/>
  <c r="F99" i="280"/>
  <c r="J103" i="280"/>
  <c r="J104" i="280"/>
  <c r="J51" i="265"/>
  <c r="K46" i="280"/>
  <c r="K47" i="280"/>
  <c r="K80" i="280"/>
  <c r="F111" i="277"/>
  <c r="G111" i="277"/>
  <c r="F112" i="277"/>
  <c r="G112" i="277"/>
  <c r="F113" i="277"/>
  <c r="G113" i="277"/>
  <c r="E113" i="277"/>
  <c r="E112" i="277"/>
  <c r="E111" i="277"/>
  <c r="J94" i="307"/>
  <c r="J96" i="307"/>
  <c r="K93" i="307"/>
  <c r="K85" i="307"/>
  <c r="K86" i="307"/>
  <c r="K88" i="307"/>
  <c r="K89" i="307"/>
  <c r="K90" i="307"/>
  <c r="K94" i="307"/>
  <c r="K96" i="307"/>
  <c r="L93" i="307"/>
  <c r="L85" i="307"/>
  <c r="L86" i="307"/>
  <c r="L88" i="307"/>
  <c r="L89" i="307"/>
  <c r="L90" i="307"/>
  <c r="L94" i="307"/>
  <c r="L96" i="307"/>
  <c r="M93" i="307"/>
  <c r="M85" i="307"/>
  <c r="M86" i="307"/>
  <c r="M88" i="307"/>
  <c r="M89" i="307"/>
  <c r="M90" i="307"/>
  <c r="M94" i="307"/>
  <c r="M96" i="307"/>
  <c r="N93" i="307"/>
  <c r="N85" i="307"/>
  <c r="N86" i="307"/>
  <c r="N88" i="307"/>
  <c r="N89" i="307"/>
  <c r="N90" i="307"/>
  <c r="N94" i="307"/>
  <c r="N96" i="307"/>
  <c r="O93" i="307"/>
  <c r="O85" i="307"/>
  <c r="O86" i="307"/>
  <c r="O88" i="307"/>
  <c r="O89" i="307"/>
  <c r="O90" i="307"/>
  <c r="O94" i="307"/>
  <c r="O96" i="307"/>
  <c r="P93" i="307"/>
  <c r="P85" i="307"/>
  <c r="P86" i="307"/>
  <c r="P88" i="307"/>
  <c r="P89" i="307"/>
  <c r="P90" i="307"/>
  <c r="P94" i="307"/>
  <c r="P96" i="307"/>
  <c r="Q93" i="307"/>
  <c r="Q85" i="307"/>
  <c r="Q86" i="307"/>
  <c r="Q88" i="307"/>
  <c r="Q89" i="307"/>
  <c r="Q90" i="307"/>
  <c r="Q94" i="307"/>
  <c r="Q96" i="307"/>
  <c r="R93" i="307"/>
  <c r="R85" i="307"/>
  <c r="R86" i="307"/>
  <c r="R88" i="307"/>
  <c r="R89" i="307"/>
  <c r="R90" i="307"/>
  <c r="R94" i="307"/>
  <c r="R96" i="307"/>
  <c r="S93" i="307"/>
  <c r="S85" i="307"/>
  <c r="S86" i="307"/>
  <c r="S88" i="307"/>
  <c r="S89" i="307"/>
  <c r="S90" i="307"/>
  <c r="S94" i="307"/>
  <c r="S96" i="307"/>
  <c r="T93" i="307"/>
  <c r="T85" i="307"/>
  <c r="T86" i="307"/>
  <c r="T88" i="307"/>
  <c r="T89" i="307"/>
  <c r="T90" i="307"/>
  <c r="T94" i="307"/>
  <c r="T96" i="307"/>
  <c r="U93" i="307"/>
  <c r="U85" i="307"/>
  <c r="U86" i="307"/>
  <c r="U88" i="307"/>
  <c r="U89" i="307"/>
  <c r="U90" i="307"/>
  <c r="U94" i="307"/>
  <c r="U96" i="307"/>
  <c r="V93" i="307"/>
  <c r="V85" i="307"/>
  <c r="V86" i="307"/>
  <c r="V88" i="307"/>
  <c r="V89" i="307"/>
  <c r="V90" i="307"/>
  <c r="V94" i="307"/>
  <c r="V96" i="307"/>
  <c r="W93" i="307"/>
  <c r="W85" i="307"/>
  <c r="W86" i="307"/>
  <c r="W88" i="307"/>
  <c r="W89" i="307"/>
  <c r="W90" i="307"/>
  <c r="W94" i="307"/>
  <c r="W96" i="307"/>
  <c r="X93" i="307"/>
  <c r="X85" i="307"/>
  <c r="X86" i="307"/>
  <c r="X88" i="307"/>
  <c r="X89" i="307"/>
  <c r="X90" i="307"/>
  <c r="X94" i="307"/>
  <c r="X96" i="307"/>
  <c r="Y93" i="307"/>
  <c r="Y85" i="307"/>
  <c r="Y86" i="307"/>
  <c r="Y88" i="307"/>
  <c r="Y89" i="307"/>
  <c r="Y90" i="307"/>
  <c r="Y94" i="307"/>
  <c r="Y96" i="307"/>
  <c r="Z93" i="307"/>
  <c r="Z85" i="307"/>
  <c r="Z86" i="307"/>
  <c r="Z88" i="307"/>
  <c r="Z89" i="307"/>
  <c r="Z90" i="307"/>
  <c r="Z94" i="307"/>
  <c r="Z96" i="307"/>
  <c r="AA93" i="307"/>
  <c r="AA85" i="307"/>
  <c r="AA86" i="307"/>
  <c r="AA88" i="307"/>
  <c r="AA89" i="307"/>
  <c r="AA90" i="307"/>
  <c r="AA94" i="307"/>
  <c r="AA96" i="307"/>
  <c r="AB93" i="307"/>
  <c r="AB85" i="307"/>
  <c r="AB86" i="307"/>
  <c r="AB88" i="307"/>
  <c r="AB89" i="307"/>
  <c r="AB90" i="307"/>
  <c r="AB94" i="307"/>
  <c r="AB96" i="307"/>
  <c r="AC93" i="307"/>
  <c r="AC85" i="307"/>
  <c r="AC86" i="307"/>
  <c r="AC88" i="307"/>
  <c r="AC89" i="307"/>
  <c r="AC90" i="307"/>
  <c r="AC94" i="307"/>
  <c r="AC96" i="307"/>
  <c r="AD93" i="307"/>
  <c r="AD85" i="307"/>
  <c r="AD86" i="307"/>
  <c r="AD88" i="307"/>
  <c r="AD89" i="307"/>
  <c r="AD90" i="307"/>
  <c r="AD94" i="307"/>
  <c r="AD96" i="307"/>
  <c r="AE93" i="307"/>
  <c r="AE85" i="307"/>
  <c r="AE86" i="307"/>
  <c r="AE88" i="307"/>
  <c r="AE89" i="307"/>
  <c r="AE90" i="307"/>
  <c r="AE94" i="307"/>
  <c r="AE96" i="307"/>
  <c r="AF93" i="307"/>
  <c r="AF85" i="307"/>
  <c r="AF86" i="307"/>
  <c r="AF88" i="307"/>
  <c r="AF89" i="307"/>
  <c r="AF90" i="307"/>
  <c r="AF94" i="307"/>
  <c r="AF96" i="307"/>
  <c r="AG93" i="307"/>
  <c r="AG85" i="307"/>
  <c r="AG86" i="307"/>
  <c r="AG88" i="307"/>
  <c r="AG89" i="307"/>
  <c r="AG90" i="307"/>
  <c r="AG94" i="307"/>
  <c r="AG96" i="307"/>
  <c r="AH93" i="307"/>
  <c r="AH85" i="307"/>
  <c r="AH86" i="307"/>
  <c r="AH88" i="307"/>
  <c r="AH89" i="307"/>
  <c r="AH90" i="307"/>
  <c r="AH94" i="307"/>
  <c r="AH96" i="307"/>
  <c r="AI93" i="307"/>
  <c r="AI85" i="307"/>
  <c r="AI86" i="307"/>
  <c r="AI88" i="307"/>
  <c r="AI89" i="307"/>
  <c r="AI90" i="307"/>
  <c r="AI94" i="307"/>
  <c r="AI96" i="307"/>
  <c r="AJ93" i="307"/>
  <c r="AJ85" i="307"/>
  <c r="AJ86" i="307"/>
  <c r="AJ88" i="307"/>
  <c r="AJ89" i="307"/>
  <c r="AJ90" i="307"/>
  <c r="AJ94" i="307"/>
  <c r="AJ96" i="307"/>
  <c r="AK93" i="307"/>
  <c r="AK85" i="307"/>
  <c r="AK86" i="307"/>
  <c r="AK88" i="307"/>
  <c r="AK89" i="307"/>
  <c r="AK90" i="307"/>
  <c r="AK94" i="307"/>
  <c r="AK96" i="307"/>
  <c r="AL93" i="307"/>
  <c r="AL85" i="307"/>
  <c r="AL86" i="307"/>
  <c r="AL88" i="307"/>
  <c r="AL89" i="307"/>
  <c r="AL90" i="307"/>
  <c r="AL94" i="307"/>
  <c r="AL96" i="307"/>
  <c r="AM93" i="307"/>
  <c r="AM85" i="307"/>
  <c r="AM86" i="307"/>
  <c r="AM88" i="307"/>
  <c r="AM89" i="307"/>
  <c r="AM90" i="307"/>
  <c r="AM94" i="307"/>
  <c r="AM96" i="307"/>
  <c r="AN93" i="307"/>
  <c r="AN85" i="307"/>
  <c r="AN86" i="307"/>
  <c r="AN88" i="307"/>
  <c r="AN89" i="307"/>
  <c r="AN90" i="307"/>
  <c r="AN94" i="307"/>
  <c r="AN96" i="307"/>
  <c r="AO93" i="307"/>
  <c r="AO85" i="307"/>
  <c r="AO86" i="307"/>
  <c r="AO88" i="307"/>
  <c r="AO89" i="307"/>
  <c r="AO90" i="307"/>
  <c r="AO94" i="307"/>
  <c r="AO96" i="307"/>
  <c r="AP93" i="307"/>
  <c r="AP85" i="307"/>
  <c r="AP86" i="307"/>
  <c r="AP88" i="307"/>
  <c r="AP89" i="307"/>
  <c r="AP90" i="307"/>
  <c r="AP94" i="307"/>
  <c r="AP96" i="307"/>
  <c r="AQ93" i="307"/>
  <c r="AQ85" i="307"/>
  <c r="AQ86" i="307"/>
  <c r="AQ88" i="307"/>
  <c r="AQ89" i="307"/>
  <c r="AQ90" i="307"/>
  <c r="AQ94" i="307"/>
  <c r="AQ96" i="307"/>
  <c r="AR93" i="307"/>
  <c r="AR85" i="307"/>
  <c r="AR86" i="307"/>
  <c r="AR88" i="307"/>
  <c r="AR89" i="307"/>
  <c r="AR90" i="307"/>
  <c r="AR94" i="307"/>
  <c r="AR96" i="307"/>
  <c r="AS93" i="307"/>
  <c r="AS85" i="307"/>
  <c r="AS86" i="307"/>
  <c r="AS88" i="307"/>
  <c r="AS89" i="307"/>
  <c r="AS90" i="307"/>
  <c r="AS94" i="307"/>
  <c r="AS96" i="307"/>
  <c r="AT93" i="307"/>
  <c r="AT85" i="307"/>
  <c r="AT86" i="307"/>
  <c r="AT88" i="307"/>
  <c r="AT89" i="307"/>
  <c r="AT90" i="307"/>
  <c r="AT94" i="307"/>
  <c r="AT96" i="307"/>
  <c r="AU93" i="307"/>
  <c r="AU85" i="307"/>
  <c r="AU86" i="307"/>
  <c r="AU88" i="307"/>
  <c r="AU89" i="307"/>
  <c r="AU90" i="307"/>
  <c r="AU94" i="307"/>
  <c r="AU96" i="307"/>
  <c r="AV93" i="307"/>
  <c r="AV85" i="307"/>
  <c r="AV86" i="307"/>
  <c r="AV88" i="307"/>
  <c r="AV89" i="307"/>
  <c r="AV90" i="307"/>
  <c r="AV94" i="307"/>
  <c r="AV96" i="307"/>
  <c r="AW93" i="307"/>
  <c r="AW85" i="307"/>
  <c r="AW86" i="307"/>
  <c r="AW88" i="307"/>
  <c r="AW89" i="307"/>
  <c r="AW90" i="307"/>
  <c r="AW94" i="307"/>
  <c r="AW96" i="307"/>
  <c r="AX93" i="307"/>
  <c r="AX85" i="307"/>
  <c r="AX86" i="307"/>
  <c r="AX88" i="307"/>
  <c r="AX89" i="307"/>
  <c r="AX90" i="307"/>
  <c r="AX94" i="307"/>
  <c r="AX96" i="307"/>
  <c r="AY93" i="307"/>
  <c r="AY85" i="307"/>
  <c r="AY86" i="307"/>
  <c r="AY88" i="307"/>
  <c r="AY89" i="307"/>
  <c r="AY90" i="307"/>
  <c r="AY94" i="307"/>
  <c r="AY96" i="307"/>
  <c r="AZ93" i="307"/>
  <c r="AZ85" i="307"/>
  <c r="AZ86" i="307"/>
  <c r="AZ88" i="307"/>
  <c r="AZ89" i="307"/>
  <c r="AZ90" i="307"/>
  <c r="AZ94" i="307"/>
  <c r="AZ96" i="307"/>
  <c r="BA93" i="307"/>
  <c r="BA85" i="307"/>
  <c r="BA86" i="307"/>
  <c r="BA88" i="307"/>
  <c r="BA89" i="307"/>
  <c r="BA90" i="307"/>
  <c r="BA94" i="307"/>
  <c r="BA96" i="307"/>
  <c r="BB93" i="307"/>
  <c r="BB85" i="307"/>
  <c r="BB86" i="307"/>
  <c r="BB88" i="307"/>
  <c r="BB89" i="307"/>
  <c r="BB90" i="307"/>
  <c r="BB94" i="307"/>
  <c r="BB96" i="307"/>
  <c r="BC93" i="307"/>
  <c r="BC85" i="307"/>
  <c r="BC86" i="307"/>
  <c r="BC88" i="307"/>
  <c r="BC89" i="307"/>
  <c r="BC90" i="307"/>
  <c r="BC94" i="307"/>
  <c r="BC96" i="307"/>
  <c r="BD93" i="307"/>
  <c r="BD85" i="307"/>
  <c r="BD86" i="307"/>
  <c r="BD88" i="307"/>
  <c r="BD89" i="307"/>
  <c r="BD90" i="307"/>
  <c r="BD94" i="307"/>
  <c r="BD96" i="307"/>
  <c r="BE93" i="307"/>
  <c r="BE85" i="307"/>
  <c r="BE86" i="307"/>
  <c r="BE88" i="307"/>
  <c r="BE89" i="307"/>
  <c r="BE90" i="307"/>
  <c r="H90" i="307"/>
  <c r="H9" i="310"/>
  <c r="F36" i="316"/>
  <c r="J139" i="307"/>
  <c r="J140" i="307"/>
  <c r="J141" i="307"/>
  <c r="J151" i="307"/>
  <c r="H28" i="307"/>
  <c r="H13" i="310"/>
  <c r="F40" i="316"/>
  <c r="F42" i="48"/>
  <c r="K3" i="316"/>
  <c r="F4" i="316"/>
  <c r="F59" i="48"/>
  <c r="F9" i="306"/>
  <c r="J11" i="306"/>
  <c r="K11" i="306"/>
  <c r="L11" i="306"/>
  <c r="M11" i="306"/>
  <c r="N11" i="306"/>
  <c r="O11" i="306"/>
  <c r="P11" i="306"/>
  <c r="Q11" i="306"/>
  <c r="R11" i="306"/>
  <c r="S11" i="306"/>
  <c r="T11" i="306"/>
  <c r="U11" i="306"/>
  <c r="V11" i="306"/>
  <c r="W11" i="306"/>
  <c r="X11" i="306"/>
  <c r="Y11" i="306"/>
  <c r="Z11" i="306"/>
  <c r="AA11" i="306"/>
  <c r="AB11" i="306"/>
  <c r="AC11" i="306"/>
  <c r="AD11" i="306"/>
  <c r="AE11" i="306"/>
  <c r="AF11" i="306"/>
  <c r="AG11" i="306"/>
  <c r="AH11" i="306"/>
  <c r="AI11" i="306"/>
  <c r="AJ11" i="306"/>
  <c r="AK11" i="306"/>
  <c r="AL11" i="306"/>
  <c r="AM11" i="306"/>
  <c r="AN11" i="306"/>
  <c r="AO11" i="306"/>
  <c r="AP11" i="306"/>
  <c r="AQ11" i="306"/>
  <c r="AR11" i="306"/>
  <c r="AS11" i="306"/>
  <c r="AT11" i="306"/>
  <c r="AU11" i="306"/>
  <c r="AV11" i="306"/>
  <c r="AW11" i="306"/>
  <c r="AX11" i="306"/>
  <c r="AY11" i="306"/>
  <c r="AZ11" i="306"/>
  <c r="BA11" i="306"/>
  <c r="BB11" i="306"/>
  <c r="BC11" i="306"/>
  <c r="BD11" i="306"/>
  <c r="BE11" i="306"/>
  <c r="H11" i="306"/>
  <c r="H18" i="310"/>
  <c r="F18" i="316"/>
  <c r="H18" i="316"/>
  <c r="F60" i="48"/>
  <c r="F13" i="306"/>
  <c r="J14" i="306"/>
  <c r="J15" i="306"/>
  <c r="K14" i="306"/>
  <c r="K15" i="306"/>
  <c r="L14" i="306"/>
  <c r="L15" i="306"/>
  <c r="M14" i="306"/>
  <c r="M15" i="306"/>
  <c r="N14" i="306"/>
  <c r="N15" i="306"/>
  <c r="O14" i="306"/>
  <c r="O15" i="306"/>
  <c r="P14" i="306"/>
  <c r="P15" i="306"/>
  <c r="Q14" i="306"/>
  <c r="Q15" i="306"/>
  <c r="R14" i="306"/>
  <c r="R15" i="306"/>
  <c r="S14" i="306"/>
  <c r="S15" i="306"/>
  <c r="T14" i="306"/>
  <c r="T15" i="306"/>
  <c r="U14" i="306"/>
  <c r="U15" i="306"/>
  <c r="V14" i="306"/>
  <c r="V15" i="306"/>
  <c r="W14" i="306"/>
  <c r="W15" i="306"/>
  <c r="X14" i="306"/>
  <c r="X15" i="306"/>
  <c r="Y14" i="306"/>
  <c r="Y15" i="306"/>
  <c r="Z14" i="306"/>
  <c r="Z15" i="306"/>
  <c r="AA14" i="306"/>
  <c r="AA15" i="306"/>
  <c r="AB14" i="306"/>
  <c r="AB15" i="306"/>
  <c r="AC14" i="306"/>
  <c r="AC15" i="306"/>
  <c r="AD14" i="306"/>
  <c r="AD15" i="306"/>
  <c r="AE14" i="306"/>
  <c r="AE15" i="306"/>
  <c r="AF14" i="306"/>
  <c r="AF15" i="306"/>
  <c r="AG14" i="306"/>
  <c r="AG15" i="306"/>
  <c r="AH14" i="306"/>
  <c r="AH15" i="306"/>
  <c r="AI14" i="306"/>
  <c r="AI15" i="306"/>
  <c r="AJ14" i="306"/>
  <c r="AJ15" i="306"/>
  <c r="AK14" i="306"/>
  <c r="AK15" i="306"/>
  <c r="AL14" i="306"/>
  <c r="AL15" i="306"/>
  <c r="AM14" i="306"/>
  <c r="AM15" i="306"/>
  <c r="AN14" i="306"/>
  <c r="AN15" i="306"/>
  <c r="AO14" i="306"/>
  <c r="AO15" i="306"/>
  <c r="AP14" i="306"/>
  <c r="AP15" i="306"/>
  <c r="AQ14" i="306"/>
  <c r="AQ15" i="306"/>
  <c r="AR14" i="306"/>
  <c r="AR15" i="306"/>
  <c r="AS14" i="306"/>
  <c r="AS15" i="306"/>
  <c r="AT14" i="306"/>
  <c r="AT15" i="306"/>
  <c r="AU14" i="306"/>
  <c r="AU15" i="306"/>
  <c r="AV14" i="306"/>
  <c r="AV15" i="306"/>
  <c r="AW14" i="306"/>
  <c r="AW15" i="306"/>
  <c r="AX14" i="306"/>
  <c r="AX15" i="306"/>
  <c r="AY14" i="306"/>
  <c r="AY15" i="306"/>
  <c r="AZ14" i="306"/>
  <c r="AZ15" i="306"/>
  <c r="BA14" i="306"/>
  <c r="BA15" i="306"/>
  <c r="BB14" i="306"/>
  <c r="BB15" i="306"/>
  <c r="BC14" i="306"/>
  <c r="BC15" i="306"/>
  <c r="BD14" i="306"/>
  <c r="BD15" i="306"/>
  <c r="BE14" i="306"/>
  <c r="BE15" i="306"/>
  <c r="H15" i="306"/>
  <c r="H19" i="310"/>
  <c r="F19" i="316"/>
  <c r="H19" i="316"/>
  <c r="F61" i="48"/>
  <c r="F21" i="306"/>
  <c r="J24" i="306"/>
  <c r="F62" i="305"/>
  <c r="J63" i="305"/>
  <c r="J64" i="305"/>
  <c r="J67" i="305"/>
  <c r="K68" i="305"/>
  <c r="K80" i="305"/>
  <c r="F75" i="305"/>
  <c r="J76" i="305"/>
  <c r="J77" i="305"/>
  <c r="J81" i="305"/>
  <c r="K82" i="305"/>
  <c r="K23" i="306"/>
  <c r="K24" i="306"/>
  <c r="K63" i="305"/>
  <c r="K64" i="305"/>
  <c r="K67" i="305"/>
  <c r="L68" i="305"/>
  <c r="L80" i="305"/>
  <c r="K76" i="305"/>
  <c r="K77" i="305"/>
  <c r="K81" i="305"/>
  <c r="L82" i="305"/>
  <c r="L23" i="306"/>
  <c r="L24" i="306"/>
  <c r="L63" i="305"/>
  <c r="L64" i="305"/>
  <c r="L67" i="305"/>
  <c r="M68" i="305"/>
  <c r="M80" i="305"/>
  <c r="L76" i="305"/>
  <c r="L77" i="305"/>
  <c r="L81" i="305"/>
  <c r="M82" i="305"/>
  <c r="M23" i="306"/>
  <c r="M24" i="306"/>
  <c r="M63" i="305"/>
  <c r="M64" i="305"/>
  <c r="M67" i="305"/>
  <c r="N68" i="305"/>
  <c r="N80" i="305"/>
  <c r="M76" i="305"/>
  <c r="M77" i="305"/>
  <c r="M81" i="305"/>
  <c r="N82" i="305"/>
  <c r="N23" i="306"/>
  <c r="N24" i="306"/>
  <c r="N63" i="305"/>
  <c r="N64" i="305"/>
  <c r="N67" i="305"/>
  <c r="O68" i="305"/>
  <c r="O80" i="305"/>
  <c r="N76" i="305"/>
  <c r="N77" i="305"/>
  <c r="N81" i="305"/>
  <c r="O82" i="305"/>
  <c r="O23" i="306"/>
  <c r="O24" i="306"/>
  <c r="O63" i="305"/>
  <c r="O64" i="305"/>
  <c r="O67" i="305"/>
  <c r="P68" i="305"/>
  <c r="P80" i="305"/>
  <c r="O76" i="305"/>
  <c r="O77" i="305"/>
  <c r="O81" i="305"/>
  <c r="P82" i="305"/>
  <c r="P23" i="306"/>
  <c r="P24" i="306"/>
  <c r="P63" i="305"/>
  <c r="P64" i="305"/>
  <c r="P67" i="305"/>
  <c r="Q68" i="305"/>
  <c r="Q80" i="305"/>
  <c r="P76" i="305"/>
  <c r="P77" i="305"/>
  <c r="P81" i="305"/>
  <c r="Q82" i="305"/>
  <c r="Q23" i="306"/>
  <c r="Q24" i="306"/>
  <c r="Q63" i="305"/>
  <c r="Q64" i="305"/>
  <c r="Q67" i="305"/>
  <c r="R68" i="305"/>
  <c r="R80" i="305"/>
  <c r="Q76" i="305"/>
  <c r="Q77" i="305"/>
  <c r="Q81" i="305"/>
  <c r="R82" i="305"/>
  <c r="R23" i="306"/>
  <c r="R24" i="306"/>
  <c r="R63" i="305"/>
  <c r="R64" i="305"/>
  <c r="R67" i="305"/>
  <c r="S68" i="305"/>
  <c r="S80" i="305"/>
  <c r="R76" i="305"/>
  <c r="R77" i="305"/>
  <c r="R81" i="305"/>
  <c r="S82" i="305"/>
  <c r="S23" i="306"/>
  <c r="S24" i="306"/>
  <c r="S63" i="305"/>
  <c r="S64" i="305"/>
  <c r="S67" i="305"/>
  <c r="T68" i="305"/>
  <c r="T80" i="305"/>
  <c r="S76" i="305"/>
  <c r="S77" i="305"/>
  <c r="S81" i="305"/>
  <c r="T82" i="305"/>
  <c r="T23" i="306"/>
  <c r="T24" i="306"/>
  <c r="T63" i="305"/>
  <c r="T64" i="305"/>
  <c r="T67" i="305"/>
  <c r="U68" i="305"/>
  <c r="U80" i="305"/>
  <c r="T76" i="305"/>
  <c r="T77" i="305"/>
  <c r="T81" i="305"/>
  <c r="U82" i="305"/>
  <c r="U23" i="306"/>
  <c r="U24" i="306"/>
  <c r="U63" i="305"/>
  <c r="U64" i="305"/>
  <c r="U67" i="305"/>
  <c r="V68" i="305"/>
  <c r="V80" i="305"/>
  <c r="U76" i="305"/>
  <c r="U77" i="305"/>
  <c r="U81" i="305"/>
  <c r="V82" i="305"/>
  <c r="V23" i="306"/>
  <c r="V24" i="306"/>
  <c r="V63" i="305"/>
  <c r="V64" i="305"/>
  <c r="V67" i="305"/>
  <c r="W68" i="305"/>
  <c r="W80" i="305"/>
  <c r="V76" i="305"/>
  <c r="V77" i="305"/>
  <c r="V81" i="305"/>
  <c r="W82" i="305"/>
  <c r="W23" i="306"/>
  <c r="W24" i="306"/>
  <c r="W63" i="305"/>
  <c r="W64" i="305"/>
  <c r="W67" i="305"/>
  <c r="X68" i="305"/>
  <c r="X80" i="305"/>
  <c r="W76" i="305"/>
  <c r="W77" i="305"/>
  <c r="W81" i="305"/>
  <c r="X82" i="305"/>
  <c r="X23" i="306"/>
  <c r="X24" i="306"/>
  <c r="X63" i="305"/>
  <c r="X64" i="305"/>
  <c r="X67" i="305"/>
  <c r="Y68" i="305"/>
  <c r="Y80" i="305"/>
  <c r="X76" i="305"/>
  <c r="X77" i="305"/>
  <c r="X81" i="305"/>
  <c r="Y82" i="305"/>
  <c r="Y23" i="306"/>
  <c r="Y24" i="306"/>
  <c r="Y63" i="305"/>
  <c r="Y64" i="305"/>
  <c r="Y67" i="305"/>
  <c r="Z68" i="305"/>
  <c r="Z80" i="305"/>
  <c r="Y76" i="305"/>
  <c r="Y77" i="305"/>
  <c r="Y81" i="305"/>
  <c r="Z82" i="305"/>
  <c r="Z23" i="306"/>
  <c r="Z24" i="306"/>
  <c r="Z63" i="305"/>
  <c r="Z64" i="305"/>
  <c r="Z67" i="305"/>
  <c r="AA68" i="305"/>
  <c r="AA80" i="305"/>
  <c r="Z76" i="305"/>
  <c r="Z77" i="305"/>
  <c r="Z81" i="305"/>
  <c r="AA82" i="305"/>
  <c r="AA23" i="306"/>
  <c r="AA24" i="306"/>
  <c r="AA63" i="305"/>
  <c r="AA64" i="305"/>
  <c r="AA67" i="305"/>
  <c r="AB68" i="305"/>
  <c r="AB80" i="305"/>
  <c r="AA76" i="305"/>
  <c r="AA77" i="305"/>
  <c r="AA81" i="305"/>
  <c r="AB82" i="305"/>
  <c r="AB23" i="306"/>
  <c r="AB24" i="306"/>
  <c r="AB63" i="305"/>
  <c r="AB64" i="305"/>
  <c r="AB67" i="305"/>
  <c r="AC68" i="305"/>
  <c r="AC80" i="305"/>
  <c r="AB76" i="305"/>
  <c r="AB77" i="305"/>
  <c r="AB81" i="305"/>
  <c r="AC82" i="305"/>
  <c r="AC23" i="306"/>
  <c r="AC24" i="306"/>
  <c r="AC63" i="305"/>
  <c r="AC64" i="305"/>
  <c r="AC67" i="305"/>
  <c r="AD68" i="305"/>
  <c r="AD80" i="305"/>
  <c r="AC76" i="305"/>
  <c r="AC77" i="305"/>
  <c r="AC81" i="305"/>
  <c r="AD82" i="305"/>
  <c r="AD23" i="306"/>
  <c r="AD24" i="306"/>
  <c r="AD63" i="305"/>
  <c r="AD64" i="305"/>
  <c r="AD67" i="305"/>
  <c r="AE68" i="305"/>
  <c r="AE80" i="305"/>
  <c r="AD76" i="305"/>
  <c r="AD77" i="305"/>
  <c r="AD81" i="305"/>
  <c r="AE82" i="305"/>
  <c r="AE23" i="306"/>
  <c r="AE24" i="306"/>
  <c r="AE63" i="305"/>
  <c r="AE64" i="305"/>
  <c r="AE67" i="305"/>
  <c r="AF68" i="305"/>
  <c r="AF80" i="305"/>
  <c r="AE76" i="305"/>
  <c r="AE77" i="305"/>
  <c r="AE81" i="305"/>
  <c r="AF82" i="305"/>
  <c r="AF23" i="306"/>
  <c r="AF24" i="306"/>
  <c r="AF63" i="305"/>
  <c r="AF64" i="305"/>
  <c r="AF67" i="305"/>
  <c r="AG68" i="305"/>
  <c r="AG80" i="305"/>
  <c r="AF76" i="305"/>
  <c r="AF77" i="305"/>
  <c r="AF81" i="305"/>
  <c r="AG82" i="305"/>
  <c r="AG23" i="306"/>
  <c r="AG24" i="306"/>
  <c r="AG63" i="305"/>
  <c r="AG64" i="305"/>
  <c r="AG67" i="305"/>
  <c r="AH68" i="305"/>
  <c r="AH80" i="305"/>
  <c r="AG76" i="305"/>
  <c r="AG77" i="305"/>
  <c r="AG81" i="305"/>
  <c r="AH82" i="305"/>
  <c r="AH23" i="306"/>
  <c r="AH24" i="306"/>
  <c r="AH63" i="305"/>
  <c r="AH64" i="305"/>
  <c r="AH67" i="305"/>
  <c r="AI68" i="305"/>
  <c r="AI80" i="305"/>
  <c r="AH76" i="305"/>
  <c r="AH77" i="305"/>
  <c r="AH81" i="305"/>
  <c r="AI82" i="305"/>
  <c r="AI23" i="306"/>
  <c r="AI24" i="306"/>
  <c r="AI63" i="305"/>
  <c r="AI64" i="305"/>
  <c r="AI67" i="305"/>
  <c r="AJ68" i="305"/>
  <c r="AJ80" i="305"/>
  <c r="AI76" i="305"/>
  <c r="AI77" i="305"/>
  <c r="AI81" i="305"/>
  <c r="AJ82" i="305"/>
  <c r="AJ23" i="306"/>
  <c r="AJ24" i="306"/>
  <c r="AJ63" i="305"/>
  <c r="AJ64" i="305"/>
  <c r="AJ67" i="305"/>
  <c r="AK68" i="305"/>
  <c r="AK80" i="305"/>
  <c r="AJ76" i="305"/>
  <c r="AJ77" i="305"/>
  <c r="AJ81" i="305"/>
  <c r="AK82" i="305"/>
  <c r="AK23" i="306"/>
  <c r="AK24" i="306"/>
  <c r="AK63" i="305"/>
  <c r="AK64" i="305"/>
  <c r="AK67" i="305"/>
  <c r="AL68" i="305"/>
  <c r="AL80" i="305"/>
  <c r="AK76" i="305"/>
  <c r="AK77" i="305"/>
  <c r="AK81" i="305"/>
  <c r="AL82" i="305"/>
  <c r="AL23" i="306"/>
  <c r="AL24" i="306"/>
  <c r="AL63" i="305"/>
  <c r="AL64" i="305"/>
  <c r="AL67" i="305"/>
  <c r="AM68" i="305"/>
  <c r="AM80" i="305"/>
  <c r="AL76" i="305"/>
  <c r="AL77" i="305"/>
  <c r="AL81" i="305"/>
  <c r="AM82" i="305"/>
  <c r="AM23" i="306"/>
  <c r="AM24" i="306"/>
  <c r="AM63" i="305"/>
  <c r="AM64" i="305"/>
  <c r="AM67" i="305"/>
  <c r="AN68" i="305"/>
  <c r="AN80" i="305"/>
  <c r="AM76" i="305"/>
  <c r="AM77" i="305"/>
  <c r="AM81" i="305"/>
  <c r="AN82" i="305"/>
  <c r="AN23" i="306"/>
  <c r="AN24" i="306"/>
  <c r="AN63" i="305"/>
  <c r="AN64" i="305"/>
  <c r="AN67" i="305"/>
  <c r="AO68" i="305"/>
  <c r="AO80" i="305"/>
  <c r="AN76" i="305"/>
  <c r="AN77" i="305"/>
  <c r="AN81" i="305"/>
  <c r="AO82" i="305"/>
  <c r="AO23" i="306"/>
  <c r="AO24" i="306"/>
  <c r="AO63" i="305"/>
  <c r="AO64" i="305"/>
  <c r="AO67" i="305"/>
  <c r="AP68" i="305"/>
  <c r="AP80" i="305"/>
  <c r="AO76" i="305"/>
  <c r="AO77" i="305"/>
  <c r="AO81" i="305"/>
  <c r="AP82" i="305"/>
  <c r="AP23" i="306"/>
  <c r="AP24" i="306"/>
  <c r="AP63" i="305"/>
  <c r="AP64" i="305"/>
  <c r="AP67" i="305"/>
  <c r="AQ68" i="305"/>
  <c r="AQ80" i="305"/>
  <c r="AP76" i="305"/>
  <c r="AP77" i="305"/>
  <c r="AP81" i="305"/>
  <c r="AQ82" i="305"/>
  <c r="AQ23" i="306"/>
  <c r="AQ24" i="306"/>
  <c r="AQ63" i="305"/>
  <c r="AQ64" i="305"/>
  <c r="AQ67" i="305"/>
  <c r="AR68" i="305"/>
  <c r="AR80" i="305"/>
  <c r="AQ76" i="305"/>
  <c r="AQ77" i="305"/>
  <c r="AQ81" i="305"/>
  <c r="AR82" i="305"/>
  <c r="AR23" i="306"/>
  <c r="AR24" i="306"/>
  <c r="AR63" i="305"/>
  <c r="AR64" i="305"/>
  <c r="AR67" i="305"/>
  <c r="AS68" i="305"/>
  <c r="AS80" i="305"/>
  <c r="AR76" i="305"/>
  <c r="AR77" i="305"/>
  <c r="AR81" i="305"/>
  <c r="AS82" i="305"/>
  <c r="AS23" i="306"/>
  <c r="AS24" i="306"/>
  <c r="AS63" i="305"/>
  <c r="AS64" i="305"/>
  <c r="AS67" i="305"/>
  <c r="AT68" i="305"/>
  <c r="AT80" i="305"/>
  <c r="AS76" i="305"/>
  <c r="AS77" i="305"/>
  <c r="AS81" i="305"/>
  <c r="AT82" i="305"/>
  <c r="AT23" i="306"/>
  <c r="AT24" i="306"/>
  <c r="AT63" i="305"/>
  <c r="AT64" i="305"/>
  <c r="AT67" i="305"/>
  <c r="AU68" i="305"/>
  <c r="AU80" i="305"/>
  <c r="AT76" i="305"/>
  <c r="AT77" i="305"/>
  <c r="AT81" i="305"/>
  <c r="AU82" i="305"/>
  <c r="AU23" i="306"/>
  <c r="AU24" i="306"/>
  <c r="AU63" i="305"/>
  <c r="AU64" i="305"/>
  <c r="AU67" i="305"/>
  <c r="AV68" i="305"/>
  <c r="AV80" i="305"/>
  <c r="AU76" i="305"/>
  <c r="AU77" i="305"/>
  <c r="AU81" i="305"/>
  <c r="AV82" i="305"/>
  <c r="AV23" i="306"/>
  <c r="AV24" i="306"/>
  <c r="AV63" i="305"/>
  <c r="AV64" i="305"/>
  <c r="AV67" i="305"/>
  <c r="AW68" i="305"/>
  <c r="AW80" i="305"/>
  <c r="AV76" i="305"/>
  <c r="AV77" i="305"/>
  <c r="AV81" i="305"/>
  <c r="AW82" i="305"/>
  <c r="AW23" i="306"/>
  <c r="AW24" i="306"/>
  <c r="AW63" i="305"/>
  <c r="AW64" i="305"/>
  <c r="AW67" i="305"/>
  <c r="AX68" i="305"/>
  <c r="AX80" i="305"/>
  <c r="AW76" i="305"/>
  <c r="AW77" i="305"/>
  <c r="AW81" i="305"/>
  <c r="AX82" i="305"/>
  <c r="AX23" i="306"/>
  <c r="AX24" i="306"/>
  <c r="AX63" i="305"/>
  <c r="AX64" i="305"/>
  <c r="AX67" i="305"/>
  <c r="AY68" i="305"/>
  <c r="AY80" i="305"/>
  <c r="AX76" i="305"/>
  <c r="AX77" i="305"/>
  <c r="AX81" i="305"/>
  <c r="AY82" i="305"/>
  <c r="AY23" i="306"/>
  <c r="AY24" i="306"/>
  <c r="AY63" i="305"/>
  <c r="AY64" i="305"/>
  <c r="AY67" i="305"/>
  <c r="AZ68" i="305"/>
  <c r="AZ80" i="305"/>
  <c r="AY76" i="305"/>
  <c r="AY77" i="305"/>
  <c r="AY81" i="305"/>
  <c r="AZ82" i="305"/>
  <c r="AZ23" i="306"/>
  <c r="AZ24" i="306"/>
  <c r="AZ63" i="305"/>
  <c r="AZ64" i="305"/>
  <c r="AZ67" i="305"/>
  <c r="BA68" i="305"/>
  <c r="BA80" i="305"/>
  <c r="AZ76" i="305"/>
  <c r="AZ77" i="305"/>
  <c r="AZ81" i="305"/>
  <c r="BA82" i="305"/>
  <c r="BA23" i="306"/>
  <c r="BA24" i="306"/>
  <c r="BA63" i="305"/>
  <c r="BA64" i="305"/>
  <c r="BA67" i="305"/>
  <c r="BB68" i="305"/>
  <c r="BB80" i="305"/>
  <c r="BA76" i="305"/>
  <c r="BA77" i="305"/>
  <c r="BA81" i="305"/>
  <c r="BB82" i="305"/>
  <c r="BB23" i="306"/>
  <c r="BB24" i="306"/>
  <c r="BB63" i="305"/>
  <c r="BB64" i="305"/>
  <c r="BB67" i="305"/>
  <c r="BC68" i="305"/>
  <c r="BC80" i="305"/>
  <c r="BB76" i="305"/>
  <c r="BB77" i="305"/>
  <c r="BB81" i="305"/>
  <c r="BC82" i="305"/>
  <c r="BC23" i="306"/>
  <c r="BC24" i="306"/>
  <c r="BC63" i="305"/>
  <c r="BC64" i="305"/>
  <c r="BC67" i="305"/>
  <c r="BD68" i="305"/>
  <c r="BD80" i="305"/>
  <c r="BC76" i="305"/>
  <c r="BC77" i="305"/>
  <c r="BC81" i="305"/>
  <c r="BD82" i="305"/>
  <c r="BD23" i="306"/>
  <c r="BD24" i="306"/>
  <c r="BD63" i="305"/>
  <c r="BD64" i="305"/>
  <c r="BD67" i="305"/>
  <c r="BE68" i="305"/>
  <c r="BE80" i="305"/>
  <c r="BD76" i="305"/>
  <c r="BD77" i="305"/>
  <c r="BD81" i="305"/>
  <c r="BE82" i="305"/>
  <c r="BE23" i="306"/>
  <c r="BE24" i="306"/>
  <c r="H24" i="306"/>
  <c r="H20" i="310"/>
  <c r="F20" i="316"/>
  <c r="H20" i="316"/>
  <c r="F62" i="48"/>
  <c r="F27" i="306"/>
  <c r="J28" i="306"/>
  <c r="J29" i="306"/>
  <c r="K28" i="306"/>
  <c r="K29" i="306"/>
  <c r="L28" i="306"/>
  <c r="L29" i="306"/>
  <c r="M28" i="306"/>
  <c r="M29" i="306"/>
  <c r="N28" i="306"/>
  <c r="N29" i="306"/>
  <c r="O28" i="306"/>
  <c r="O29" i="306"/>
  <c r="P28" i="306"/>
  <c r="P29" i="306"/>
  <c r="Q28" i="306"/>
  <c r="Q29" i="306"/>
  <c r="R28" i="306"/>
  <c r="R29" i="306"/>
  <c r="S28" i="306"/>
  <c r="S29" i="306"/>
  <c r="T28" i="306"/>
  <c r="T29" i="306"/>
  <c r="U28" i="306"/>
  <c r="U29" i="306"/>
  <c r="V28" i="306"/>
  <c r="V29" i="306"/>
  <c r="W28" i="306"/>
  <c r="W29" i="306"/>
  <c r="X28" i="306"/>
  <c r="X29" i="306"/>
  <c r="Y28" i="306"/>
  <c r="Y29" i="306"/>
  <c r="Z28" i="306"/>
  <c r="Z29" i="306"/>
  <c r="AA28" i="306"/>
  <c r="AA29" i="306"/>
  <c r="AB28" i="306"/>
  <c r="AB29" i="306"/>
  <c r="AC28" i="306"/>
  <c r="AC29" i="306"/>
  <c r="AD28" i="306"/>
  <c r="AD29" i="306"/>
  <c r="AE28" i="306"/>
  <c r="AE29" i="306"/>
  <c r="AF28" i="306"/>
  <c r="AF29" i="306"/>
  <c r="AG28" i="306"/>
  <c r="AG29" i="306"/>
  <c r="AH28" i="306"/>
  <c r="AH29" i="306"/>
  <c r="AI28" i="306"/>
  <c r="AI29" i="306"/>
  <c r="AJ28" i="306"/>
  <c r="AJ29" i="306"/>
  <c r="AK28" i="306"/>
  <c r="AK29" i="306"/>
  <c r="AL28" i="306"/>
  <c r="AL29" i="306"/>
  <c r="AM28" i="306"/>
  <c r="AM29" i="306"/>
  <c r="AN28" i="306"/>
  <c r="AN29" i="306"/>
  <c r="AO28" i="306"/>
  <c r="AO29" i="306"/>
  <c r="AP28" i="306"/>
  <c r="AP29" i="306"/>
  <c r="AQ28" i="306"/>
  <c r="AQ29" i="306"/>
  <c r="AR28" i="306"/>
  <c r="AR29" i="306"/>
  <c r="AS28" i="306"/>
  <c r="AS29" i="306"/>
  <c r="AT28" i="306"/>
  <c r="AT29" i="306"/>
  <c r="AU28" i="306"/>
  <c r="AU29" i="306"/>
  <c r="AV28" i="306"/>
  <c r="AV29" i="306"/>
  <c r="AW28" i="306"/>
  <c r="AW29" i="306"/>
  <c r="AX28" i="306"/>
  <c r="AX29" i="306"/>
  <c r="AY28" i="306"/>
  <c r="AY29" i="306"/>
  <c r="AZ28" i="306"/>
  <c r="AZ29" i="306"/>
  <c r="BA28" i="306"/>
  <c r="BA29" i="306"/>
  <c r="BB28" i="306"/>
  <c r="BB29" i="306"/>
  <c r="BC28" i="306"/>
  <c r="BC29" i="306"/>
  <c r="BD28" i="306"/>
  <c r="BD29" i="306"/>
  <c r="BE63" i="305"/>
  <c r="BE64" i="305"/>
  <c r="BE28" i="306"/>
  <c r="BE29" i="306"/>
  <c r="H29" i="306"/>
  <c r="H21" i="310"/>
  <c r="F21" i="316"/>
  <c r="H21" i="316"/>
  <c r="F63" i="48"/>
  <c r="F32" i="306"/>
  <c r="J33" i="306"/>
  <c r="J34" i="306"/>
  <c r="K33" i="306"/>
  <c r="K34" i="306"/>
  <c r="L33" i="306"/>
  <c r="L34" i="306"/>
  <c r="M33" i="306"/>
  <c r="M34" i="306"/>
  <c r="N33" i="306"/>
  <c r="N34" i="306"/>
  <c r="O33" i="306"/>
  <c r="O34" i="306"/>
  <c r="P33" i="306"/>
  <c r="P34" i="306"/>
  <c r="Q33" i="306"/>
  <c r="Q34" i="306"/>
  <c r="R33" i="306"/>
  <c r="R34" i="306"/>
  <c r="S33" i="306"/>
  <c r="S34" i="306"/>
  <c r="T33" i="306"/>
  <c r="T34" i="306"/>
  <c r="U33" i="306"/>
  <c r="U34" i="306"/>
  <c r="V33" i="306"/>
  <c r="V34" i="306"/>
  <c r="W33" i="306"/>
  <c r="W34" i="306"/>
  <c r="X33" i="306"/>
  <c r="X34" i="306"/>
  <c r="Y33" i="306"/>
  <c r="Y34" i="306"/>
  <c r="Z33" i="306"/>
  <c r="Z34" i="306"/>
  <c r="AA33" i="306"/>
  <c r="AA34" i="306"/>
  <c r="AB33" i="306"/>
  <c r="AB34" i="306"/>
  <c r="AC33" i="306"/>
  <c r="AC34" i="306"/>
  <c r="AD33" i="306"/>
  <c r="AD34" i="306"/>
  <c r="AE33" i="306"/>
  <c r="AE34" i="306"/>
  <c r="AF33" i="306"/>
  <c r="AF34" i="306"/>
  <c r="AG33" i="306"/>
  <c r="AG34" i="306"/>
  <c r="AH33" i="306"/>
  <c r="AH34" i="306"/>
  <c r="AI33" i="306"/>
  <c r="AI34" i="306"/>
  <c r="AJ33" i="306"/>
  <c r="AJ34" i="306"/>
  <c r="AK33" i="306"/>
  <c r="AK34" i="306"/>
  <c r="AL33" i="306"/>
  <c r="AL34" i="306"/>
  <c r="AM33" i="306"/>
  <c r="AM34" i="306"/>
  <c r="AN33" i="306"/>
  <c r="AN34" i="306"/>
  <c r="AO33" i="306"/>
  <c r="AO34" i="306"/>
  <c r="AP33" i="306"/>
  <c r="AP34" i="306"/>
  <c r="AQ33" i="306"/>
  <c r="AQ34" i="306"/>
  <c r="AR33" i="306"/>
  <c r="AR34" i="306"/>
  <c r="AS33" i="306"/>
  <c r="AS34" i="306"/>
  <c r="AT33" i="306"/>
  <c r="AT34" i="306"/>
  <c r="AU33" i="306"/>
  <c r="AU34" i="306"/>
  <c r="AV33" i="306"/>
  <c r="AV34" i="306"/>
  <c r="AW33" i="306"/>
  <c r="AW34" i="306"/>
  <c r="AX33" i="306"/>
  <c r="AX34" i="306"/>
  <c r="AY33" i="306"/>
  <c r="AY34" i="306"/>
  <c r="AZ33" i="306"/>
  <c r="AZ34" i="306"/>
  <c r="BA33" i="306"/>
  <c r="BA34" i="306"/>
  <c r="BB33" i="306"/>
  <c r="BB34" i="306"/>
  <c r="BC33" i="306"/>
  <c r="BC34" i="306"/>
  <c r="BD33" i="306"/>
  <c r="BD34" i="306"/>
  <c r="BE33" i="306"/>
  <c r="BE34" i="306"/>
  <c r="H34" i="306"/>
  <c r="H22" i="310"/>
  <c r="F22" i="316"/>
  <c r="H22" i="316"/>
  <c r="F64" i="48"/>
  <c r="F37" i="306"/>
  <c r="J38" i="306"/>
  <c r="J39" i="306"/>
  <c r="K38" i="306"/>
  <c r="K39" i="306"/>
  <c r="L38" i="306"/>
  <c r="L39" i="306"/>
  <c r="M38" i="306"/>
  <c r="M39" i="306"/>
  <c r="N38" i="306"/>
  <c r="N39" i="306"/>
  <c r="O38" i="306"/>
  <c r="O39" i="306"/>
  <c r="P38" i="306"/>
  <c r="P39" i="306"/>
  <c r="Q38" i="306"/>
  <c r="Q39" i="306"/>
  <c r="R38" i="306"/>
  <c r="R39" i="306"/>
  <c r="S38" i="306"/>
  <c r="S39" i="306"/>
  <c r="T38" i="306"/>
  <c r="T39" i="306"/>
  <c r="U38" i="306"/>
  <c r="U39" i="306"/>
  <c r="V38" i="306"/>
  <c r="V39" i="306"/>
  <c r="W38" i="306"/>
  <c r="W39" i="306"/>
  <c r="X38" i="306"/>
  <c r="X39" i="306"/>
  <c r="Y38" i="306"/>
  <c r="Y39" i="306"/>
  <c r="Z38" i="306"/>
  <c r="Z39" i="306"/>
  <c r="AA38" i="306"/>
  <c r="AA39" i="306"/>
  <c r="AB38" i="306"/>
  <c r="AB39" i="306"/>
  <c r="AC38" i="306"/>
  <c r="AC39" i="306"/>
  <c r="AD38" i="306"/>
  <c r="AD39" i="306"/>
  <c r="AE38" i="306"/>
  <c r="AE39" i="306"/>
  <c r="AF38" i="306"/>
  <c r="AF39" i="306"/>
  <c r="AG38" i="306"/>
  <c r="AG39" i="306"/>
  <c r="AH38" i="306"/>
  <c r="AH39" i="306"/>
  <c r="AI38" i="306"/>
  <c r="AI39" i="306"/>
  <c r="AJ38" i="306"/>
  <c r="AJ39" i="306"/>
  <c r="AK38" i="306"/>
  <c r="AK39" i="306"/>
  <c r="AL38" i="306"/>
  <c r="AL39" i="306"/>
  <c r="AM38" i="306"/>
  <c r="AM39" i="306"/>
  <c r="AN38" i="306"/>
  <c r="AN39" i="306"/>
  <c r="AO38" i="306"/>
  <c r="AO39" i="306"/>
  <c r="AP38" i="306"/>
  <c r="AP39" i="306"/>
  <c r="AQ38" i="306"/>
  <c r="AQ39" i="306"/>
  <c r="AR38" i="306"/>
  <c r="AR39" i="306"/>
  <c r="AS38" i="306"/>
  <c r="AS39" i="306"/>
  <c r="AT38" i="306"/>
  <c r="AT39" i="306"/>
  <c r="AU38" i="306"/>
  <c r="AU39" i="306"/>
  <c r="AV38" i="306"/>
  <c r="AV39" i="306"/>
  <c r="AW38" i="306"/>
  <c r="AW39" i="306"/>
  <c r="AX38" i="306"/>
  <c r="AX39" i="306"/>
  <c r="AY38" i="306"/>
  <c r="AY39" i="306"/>
  <c r="AZ38" i="306"/>
  <c r="AZ39" i="306"/>
  <c r="BA38" i="306"/>
  <c r="BA39" i="306"/>
  <c r="BB38" i="306"/>
  <c r="BB39" i="306"/>
  <c r="BC38" i="306"/>
  <c r="BC39" i="306"/>
  <c r="BD38" i="306"/>
  <c r="BD39" i="306"/>
  <c r="BE38" i="306"/>
  <c r="BE39" i="306"/>
  <c r="H39" i="306"/>
  <c r="H23" i="310"/>
  <c r="F23" i="316"/>
  <c r="H23" i="316"/>
  <c r="F65" i="48"/>
  <c r="F42" i="306"/>
  <c r="J43" i="306"/>
  <c r="J44" i="306"/>
  <c r="K43" i="306"/>
  <c r="K44" i="306"/>
  <c r="L43" i="306"/>
  <c r="L44" i="306"/>
  <c r="M43" i="306"/>
  <c r="M44" i="306"/>
  <c r="N43" i="306"/>
  <c r="N44" i="306"/>
  <c r="O43" i="306"/>
  <c r="O44" i="306"/>
  <c r="P43" i="306"/>
  <c r="P44" i="306"/>
  <c r="Q43" i="306"/>
  <c r="Q44" i="306"/>
  <c r="R43" i="306"/>
  <c r="R44" i="306"/>
  <c r="S43" i="306"/>
  <c r="S44" i="306"/>
  <c r="T43" i="306"/>
  <c r="T44" i="306"/>
  <c r="U43" i="306"/>
  <c r="U44" i="306"/>
  <c r="V43" i="306"/>
  <c r="V44" i="306"/>
  <c r="W43" i="306"/>
  <c r="W44" i="306"/>
  <c r="X43" i="306"/>
  <c r="X44" i="306"/>
  <c r="Y43" i="306"/>
  <c r="Y44" i="306"/>
  <c r="Z43" i="306"/>
  <c r="Z44" i="306"/>
  <c r="AA43" i="306"/>
  <c r="AA44" i="306"/>
  <c r="AB43" i="306"/>
  <c r="AB44" i="306"/>
  <c r="AC43" i="306"/>
  <c r="AC44" i="306"/>
  <c r="AD43" i="306"/>
  <c r="AD44" i="306"/>
  <c r="AE43" i="306"/>
  <c r="AE44" i="306"/>
  <c r="AF43" i="306"/>
  <c r="AF44" i="306"/>
  <c r="AG43" i="306"/>
  <c r="AG44" i="306"/>
  <c r="AH43" i="306"/>
  <c r="AH44" i="306"/>
  <c r="AI43" i="306"/>
  <c r="AI44" i="306"/>
  <c r="AJ43" i="306"/>
  <c r="AJ44" i="306"/>
  <c r="AK43" i="306"/>
  <c r="AK44" i="306"/>
  <c r="AL43" i="306"/>
  <c r="AL44" i="306"/>
  <c r="AM43" i="306"/>
  <c r="AM44" i="306"/>
  <c r="AN43" i="306"/>
  <c r="AN44" i="306"/>
  <c r="AO43" i="306"/>
  <c r="AO44" i="306"/>
  <c r="AP43" i="306"/>
  <c r="AP44" i="306"/>
  <c r="AQ43" i="306"/>
  <c r="AQ44" i="306"/>
  <c r="AR43" i="306"/>
  <c r="AR44" i="306"/>
  <c r="AS43" i="306"/>
  <c r="AS44" i="306"/>
  <c r="AT43" i="306"/>
  <c r="AT44" i="306"/>
  <c r="AU43" i="306"/>
  <c r="AU44" i="306"/>
  <c r="AV43" i="306"/>
  <c r="AV44" i="306"/>
  <c r="AW43" i="306"/>
  <c r="AW44" i="306"/>
  <c r="AX43" i="306"/>
  <c r="AX44" i="306"/>
  <c r="AY43" i="306"/>
  <c r="AY44" i="306"/>
  <c r="AZ43" i="306"/>
  <c r="AZ44" i="306"/>
  <c r="BA43" i="306"/>
  <c r="BA44" i="306"/>
  <c r="BB43" i="306"/>
  <c r="BB44" i="306"/>
  <c r="BC43" i="306"/>
  <c r="BC44" i="306"/>
  <c r="BD43" i="306"/>
  <c r="BD44" i="306"/>
  <c r="BE76" i="305"/>
  <c r="BE77" i="305"/>
  <c r="BE43" i="306"/>
  <c r="BE44" i="306"/>
  <c r="H44" i="306"/>
  <c r="H24" i="310"/>
  <c r="F24" i="316"/>
  <c r="H24" i="316"/>
  <c r="F42" i="311"/>
  <c r="F203" i="307"/>
  <c r="F86" i="48"/>
  <c r="F202" i="307"/>
  <c r="J204" i="307"/>
  <c r="J205" i="307"/>
  <c r="J208" i="307"/>
  <c r="F74" i="48"/>
  <c r="F207" i="307"/>
  <c r="J209" i="307"/>
  <c r="K204" i="307"/>
  <c r="K205" i="307"/>
  <c r="K208" i="307"/>
  <c r="K209" i="307"/>
  <c r="L204" i="307"/>
  <c r="L205" i="307"/>
  <c r="L208" i="307"/>
  <c r="L209" i="307"/>
  <c r="M204" i="307"/>
  <c r="M205" i="307"/>
  <c r="M208" i="307"/>
  <c r="M209" i="307"/>
  <c r="N204" i="307"/>
  <c r="N205" i="307"/>
  <c r="N208" i="307"/>
  <c r="N209" i="307"/>
  <c r="O204" i="307"/>
  <c r="O205" i="307"/>
  <c r="O208" i="307"/>
  <c r="O209" i="307"/>
  <c r="P204" i="307"/>
  <c r="P205" i="307"/>
  <c r="P208" i="307"/>
  <c r="P209" i="307"/>
  <c r="Q204" i="307"/>
  <c r="Q205" i="307"/>
  <c r="Q208" i="307"/>
  <c r="Q209" i="307"/>
  <c r="R204" i="307"/>
  <c r="R205" i="307"/>
  <c r="R208" i="307"/>
  <c r="R209" i="307"/>
  <c r="S204" i="307"/>
  <c r="S205" i="307"/>
  <c r="S208" i="307"/>
  <c r="S209" i="307"/>
  <c r="T204" i="307"/>
  <c r="T205" i="307"/>
  <c r="T208" i="307"/>
  <c r="T209" i="307"/>
  <c r="U204" i="307"/>
  <c r="U205" i="307"/>
  <c r="U208" i="307"/>
  <c r="U209" i="307"/>
  <c r="V204" i="307"/>
  <c r="V205" i="307"/>
  <c r="V208" i="307"/>
  <c r="V209" i="307"/>
  <c r="W204" i="307"/>
  <c r="W205" i="307"/>
  <c r="W208" i="307"/>
  <c r="W209" i="307"/>
  <c r="X204" i="307"/>
  <c r="X205" i="307"/>
  <c r="X208" i="307"/>
  <c r="X209" i="307"/>
  <c r="Y204" i="307"/>
  <c r="Y205" i="307"/>
  <c r="Y208" i="307"/>
  <c r="Y209" i="307"/>
  <c r="Z204" i="307"/>
  <c r="Z205" i="307"/>
  <c r="Z208" i="307"/>
  <c r="Z209" i="307"/>
  <c r="AA204" i="307"/>
  <c r="AA205" i="307"/>
  <c r="AA208" i="307"/>
  <c r="AA209" i="307"/>
  <c r="AB204" i="307"/>
  <c r="AB205" i="307"/>
  <c r="AB208" i="307"/>
  <c r="AB209" i="307"/>
  <c r="AC204" i="307"/>
  <c r="AC205" i="307"/>
  <c r="AC208" i="307"/>
  <c r="AC209" i="307"/>
  <c r="AD204" i="307"/>
  <c r="AD205" i="307"/>
  <c r="AD208" i="307"/>
  <c r="AD209" i="307"/>
  <c r="AE204" i="307"/>
  <c r="AE205" i="307"/>
  <c r="AE208" i="307"/>
  <c r="AE209" i="307"/>
  <c r="AF204" i="307"/>
  <c r="AF205" i="307"/>
  <c r="AF208" i="307"/>
  <c r="AF209" i="307"/>
  <c r="AG204" i="307"/>
  <c r="AG205" i="307"/>
  <c r="AG208" i="307"/>
  <c r="AG209" i="307"/>
  <c r="AH204" i="307"/>
  <c r="AH205" i="307"/>
  <c r="AH208" i="307"/>
  <c r="AH209" i="307"/>
  <c r="AI204" i="307"/>
  <c r="AI205" i="307"/>
  <c r="AI208" i="307"/>
  <c r="AI209" i="307"/>
  <c r="AJ204" i="307"/>
  <c r="AJ205" i="307"/>
  <c r="AJ208" i="307"/>
  <c r="AJ209" i="307"/>
  <c r="AK204" i="307"/>
  <c r="AK205" i="307"/>
  <c r="AK208" i="307"/>
  <c r="AK209" i="307"/>
  <c r="AL204" i="307"/>
  <c r="AL205" i="307"/>
  <c r="AL208" i="307"/>
  <c r="AL209" i="307"/>
  <c r="AM204" i="307"/>
  <c r="AM205" i="307"/>
  <c r="AM208" i="307"/>
  <c r="AM209" i="307"/>
  <c r="AN204" i="307"/>
  <c r="AN205" i="307"/>
  <c r="AN208" i="307"/>
  <c r="AN209" i="307"/>
  <c r="AO204" i="307"/>
  <c r="AO205" i="307"/>
  <c r="AO208" i="307"/>
  <c r="AO209" i="307"/>
  <c r="AP204" i="307"/>
  <c r="AP205" i="307"/>
  <c r="AP208" i="307"/>
  <c r="AP209" i="307"/>
  <c r="AQ204" i="307"/>
  <c r="AQ205" i="307"/>
  <c r="AQ208" i="307"/>
  <c r="AQ209" i="307"/>
  <c r="AR204" i="307"/>
  <c r="AR205" i="307"/>
  <c r="AR208" i="307"/>
  <c r="AR209" i="307"/>
  <c r="AS204" i="307"/>
  <c r="AS205" i="307"/>
  <c r="AS208" i="307"/>
  <c r="AS209" i="307"/>
  <c r="AT204" i="307"/>
  <c r="AT205" i="307"/>
  <c r="AT208" i="307"/>
  <c r="AT209" i="307"/>
  <c r="AU204" i="307"/>
  <c r="AU205" i="307"/>
  <c r="AU208" i="307"/>
  <c r="AU209" i="307"/>
  <c r="AV204" i="307"/>
  <c r="AV205" i="307"/>
  <c r="AV208" i="307"/>
  <c r="AV209" i="307"/>
  <c r="AW204" i="307"/>
  <c r="AW205" i="307"/>
  <c r="AW208" i="307"/>
  <c r="AW209" i="307"/>
  <c r="AX204" i="307"/>
  <c r="AX205" i="307"/>
  <c r="AX208" i="307"/>
  <c r="AX209" i="307"/>
  <c r="AY204" i="307"/>
  <c r="AY205" i="307"/>
  <c r="AY208" i="307"/>
  <c r="AY209" i="307"/>
  <c r="AZ204" i="307"/>
  <c r="AZ205" i="307"/>
  <c r="AZ208" i="307"/>
  <c r="AZ209" i="307"/>
  <c r="BA204" i="307"/>
  <c r="BA205" i="307"/>
  <c r="BA208" i="307"/>
  <c r="BA209" i="307"/>
  <c r="BB204" i="307"/>
  <c r="BB205" i="307"/>
  <c r="BB208" i="307"/>
  <c r="BB209" i="307"/>
  <c r="BC204" i="307"/>
  <c r="BC205" i="307"/>
  <c r="BC208" i="307"/>
  <c r="BC209" i="307"/>
  <c r="BD204" i="307"/>
  <c r="BD205" i="307"/>
  <c r="BD208" i="307"/>
  <c r="BD209" i="307"/>
  <c r="BE204" i="307"/>
  <c r="BE205" i="307"/>
  <c r="BE208" i="307"/>
  <c r="BE209" i="307"/>
  <c r="H209" i="307"/>
  <c r="H25" i="310"/>
  <c r="F25" i="316"/>
  <c r="H25" i="316"/>
  <c r="F216" i="307"/>
  <c r="J219" i="307"/>
  <c r="J220" i="307"/>
  <c r="J225" i="307"/>
  <c r="F84" i="48"/>
  <c r="F222" i="307"/>
  <c r="F87" i="48"/>
  <c r="F223" i="307"/>
  <c r="F224" i="307"/>
  <c r="J226" i="307"/>
  <c r="J228" i="307"/>
  <c r="J231" i="307"/>
  <c r="F230" i="307"/>
  <c r="J232" i="307"/>
  <c r="F94" i="48"/>
  <c r="F311" i="307"/>
  <c r="F95" i="48"/>
  <c r="F312" i="307"/>
  <c r="J313" i="307"/>
  <c r="J314" i="307"/>
  <c r="K313" i="307"/>
  <c r="K314" i="307"/>
  <c r="L313" i="307"/>
  <c r="L314" i="307"/>
  <c r="M313" i="307"/>
  <c r="M314" i="307"/>
  <c r="N313" i="307"/>
  <c r="N314" i="307"/>
  <c r="O313" i="307"/>
  <c r="O314" i="307"/>
  <c r="P313" i="307"/>
  <c r="P314" i="307"/>
  <c r="Q313" i="307"/>
  <c r="Q314" i="307"/>
  <c r="R313" i="307"/>
  <c r="R314" i="307"/>
  <c r="S313" i="307"/>
  <c r="S314" i="307"/>
  <c r="T313" i="307"/>
  <c r="T314" i="307"/>
  <c r="U313" i="307"/>
  <c r="U314" i="307"/>
  <c r="V313" i="307"/>
  <c r="V314" i="307"/>
  <c r="W313" i="307"/>
  <c r="W314" i="307"/>
  <c r="X313" i="307"/>
  <c r="X314" i="307"/>
  <c r="Y313" i="307"/>
  <c r="Y314" i="307"/>
  <c r="Z313" i="307"/>
  <c r="Z314" i="307"/>
  <c r="AA313" i="307"/>
  <c r="AA314" i="307"/>
  <c r="AB313" i="307"/>
  <c r="AB314" i="307"/>
  <c r="AC313" i="307"/>
  <c r="AC314" i="307"/>
  <c r="AD313" i="307"/>
  <c r="AD314" i="307"/>
  <c r="AE313" i="307"/>
  <c r="AE314" i="307"/>
  <c r="AF313" i="307"/>
  <c r="AF314" i="307"/>
  <c r="AG313" i="307"/>
  <c r="AG314" i="307"/>
  <c r="AH313" i="307"/>
  <c r="AH314" i="307"/>
  <c r="AI313" i="307"/>
  <c r="AI314" i="307"/>
  <c r="AJ313" i="307"/>
  <c r="AJ314" i="307"/>
  <c r="AK313" i="307"/>
  <c r="AK314" i="307"/>
  <c r="AL313" i="307"/>
  <c r="AL314" i="307"/>
  <c r="AM313" i="307"/>
  <c r="AM314" i="307"/>
  <c r="AN313" i="307"/>
  <c r="AN314" i="307"/>
  <c r="AO313" i="307"/>
  <c r="AO314" i="307"/>
  <c r="AP313" i="307"/>
  <c r="AP314" i="307"/>
  <c r="AQ313" i="307"/>
  <c r="AQ314" i="307"/>
  <c r="AR313" i="307"/>
  <c r="AR314" i="307"/>
  <c r="AS313" i="307"/>
  <c r="AS314" i="307"/>
  <c r="AT313" i="307"/>
  <c r="AT314" i="307"/>
  <c r="AU313" i="307"/>
  <c r="AU314" i="307"/>
  <c r="AV313" i="307"/>
  <c r="AV314" i="307"/>
  <c r="AW313" i="307"/>
  <c r="AW314" i="307"/>
  <c r="AX313" i="307"/>
  <c r="AX314" i="307"/>
  <c r="AY313" i="307"/>
  <c r="AY314" i="307"/>
  <c r="AZ313" i="307"/>
  <c r="AZ314" i="307"/>
  <c r="BA313" i="307"/>
  <c r="BA314" i="307"/>
  <c r="BB313" i="307"/>
  <c r="BB314" i="307"/>
  <c r="BC313" i="307"/>
  <c r="BC314" i="307"/>
  <c r="BD313" i="307"/>
  <c r="BD314" i="307"/>
  <c r="BE313" i="307"/>
  <c r="BE314" i="307"/>
  <c r="H314" i="307"/>
  <c r="H29" i="310"/>
  <c r="F29" i="316"/>
  <c r="H29" i="316"/>
  <c r="E19" i="316"/>
  <c r="E20" i="316"/>
  <c r="E21" i="316"/>
  <c r="E22" i="316"/>
  <c r="E23" i="316"/>
  <c r="E24" i="316"/>
  <c r="E25" i="316"/>
  <c r="E26" i="316"/>
  <c r="E27" i="316"/>
  <c r="E28" i="316"/>
  <c r="E29" i="316"/>
  <c r="E30" i="316"/>
  <c r="E31" i="316"/>
  <c r="E32" i="316"/>
  <c r="E33" i="316"/>
  <c r="E18" i="316"/>
  <c r="E37" i="316"/>
  <c r="E38" i="316"/>
  <c r="E39" i="316"/>
  <c r="E40" i="316"/>
  <c r="E36" i="316"/>
  <c r="J96" i="288"/>
  <c r="J98" i="288"/>
  <c r="J341" i="307"/>
  <c r="F96" i="48"/>
  <c r="F322" i="307"/>
  <c r="F317" i="307"/>
  <c r="J320" i="307"/>
  <c r="J324" i="307"/>
  <c r="J325" i="307"/>
  <c r="J342" i="307"/>
  <c r="F97" i="48"/>
  <c r="F328" i="307"/>
  <c r="F98" i="48"/>
  <c r="F329" i="307"/>
  <c r="F330" i="307"/>
  <c r="F333" i="307"/>
  <c r="F332" i="307"/>
  <c r="J334" i="307"/>
  <c r="J337" i="307"/>
  <c r="J343" i="307"/>
  <c r="J344" i="307"/>
  <c r="J99" i="288"/>
  <c r="J100" i="288"/>
  <c r="J102" i="288"/>
  <c r="K295" i="307"/>
  <c r="K106" i="307"/>
  <c r="K107" i="307"/>
  <c r="K108" i="307"/>
  <c r="K114" i="307"/>
  <c r="E12" i="316"/>
  <c r="J3" i="288"/>
  <c r="K3" i="288"/>
  <c r="J27" i="288"/>
  <c r="L3" i="288"/>
  <c r="K27" i="288"/>
  <c r="M3" i="288"/>
  <c r="L27" i="288"/>
  <c r="L17" i="288"/>
  <c r="J347" i="307"/>
  <c r="J348" i="307"/>
  <c r="J346" i="307"/>
  <c r="F193" i="307"/>
  <c r="F181" i="307"/>
  <c r="J179" i="307"/>
  <c r="J183" i="307"/>
  <c r="F182" i="307"/>
  <c r="J184" i="307"/>
  <c r="J186" i="307"/>
  <c r="J188" i="307"/>
  <c r="J191" i="307"/>
  <c r="J194" i="307"/>
  <c r="J195" i="307"/>
  <c r="J349" i="307"/>
  <c r="J350" i="307"/>
  <c r="M17" i="288"/>
  <c r="N17" i="288"/>
  <c r="N3" i="288"/>
  <c r="O17" i="288"/>
  <c r="O3" i="288"/>
  <c r="P17" i="288"/>
  <c r="P54" i="273"/>
  <c r="P55" i="273"/>
  <c r="P56" i="273"/>
  <c r="O111" i="273"/>
  <c r="P112" i="273"/>
  <c r="P57" i="273"/>
  <c r="P58" i="273"/>
  <c r="P65" i="273"/>
  <c r="P66" i="273"/>
  <c r="P3" i="288"/>
  <c r="Q17" i="288"/>
  <c r="Q54" i="273"/>
  <c r="Q55" i="273"/>
  <c r="Q56" i="273"/>
  <c r="P111" i="273"/>
  <c r="Q112" i="273"/>
  <c r="Q57" i="273"/>
  <c r="Q58" i="273"/>
  <c r="Q65" i="273"/>
  <c r="Q66" i="273"/>
  <c r="Q3" i="288"/>
  <c r="R17" i="288"/>
  <c r="R54" i="273"/>
  <c r="R55" i="273"/>
  <c r="R56" i="273"/>
  <c r="Q111" i="273"/>
  <c r="R112" i="273"/>
  <c r="R57" i="273"/>
  <c r="R58" i="273"/>
  <c r="R65" i="273"/>
  <c r="R66" i="273"/>
  <c r="R3" i="288"/>
  <c r="S17" i="288"/>
  <c r="S54" i="273"/>
  <c r="S55" i="273"/>
  <c r="S56" i="273"/>
  <c r="R111" i="273"/>
  <c r="S112" i="273"/>
  <c r="S57" i="273"/>
  <c r="S58" i="273"/>
  <c r="S65" i="273"/>
  <c r="S66" i="273"/>
  <c r="S3" i="288"/>
  <c r="T17" i="288"/>
  <c r="T54" i="273"/>
  <c r="T55" i="273"/>
  <c r="T56" i="273"/>
  <c r="S111" i="273"/>
  <c r="T112" i="273"/>
  <c r="T57" i="273"/>
  <c r="T58" i="273"/>
  <c r="T65" i="273"/>
  <c r="T66" i="273"/>
  <c r="T3" i="288"/>
  <c r="U17" i="288"/>
  <c r="U54" i="273"/>
  <c r="U55" i="273"/>
  <c r="U56" i="273"/>
  <c r="T111" i="273"/>
  <c r="U112" i="273"/>
  <c r="U57" i="273"/>
  <c r="U58" i="273"/>
  <c r="U65" i="273"/>
  <c r="U66" i="273"/>
  <c r="U3" i="288"/>
  <c r="V17" i="288"/>
  <c r="V54" i="273"/>
  <c r="V55" i="273"/>
  <c r="V56" i="273"/>
  <c r="U111" i="273"/>
  <c r="V112" i="273"/>
  <c r="V57" i="273"/>
  <c r="V58" i="273"/>
  <c r="V65" i="273"/>
  <c r="V66" i="273"/>
  <c r="V3" i="288"/>
  <c r="W17" i="288"/>
  <c r="W54" i="273"/>
  <c r="W55" i="273"/>
  <c r="W56" i="273"/>
  <c r="V111" i="273"/>
  <c r="W112" i="273"/>
  <c r="W57" i="273"/>
  <c r="W58" i="273"/>
  <c r="W65" i="273"/>
  <c r="W66" i="273"/>
  <c r="W3" i="288"/>
  <c r="X17" i="288"/>
  <c r="X54" i="273"/>
  <c r="X55" i="273"/>
  <c r="X56" i="273"/>
  <c r="W111" i="273"/>
  <c r="X112" i="273"/>
  <c r="X57" i="273"/>
  <c r="X58" i="273"/>
  <c r="X65" i="273"/>
  <c r="X66" i="273"/>
  <c r="X3" i="288"/>
  <c r="Y17" i="288"/>
  <c r="Y54" i="273"/>
  <c r="Y55" i="273"/>
  <c r="Y56" i="273"/>
  <c r="X111" i="273"/>
  <c r="Y112" i="273"/>
  <c r="Y57" i="273"/>
  <c r="Y58" i="273"/>
  <c r="Y65" i="273"/>
  <c r="Y66" i="273"/>
  <c r="Y3" i="288"/>
  <c r="Z17" i="288"/>
  <c r="Z54" i="273"/>
  <c r="Z55" i="273"/>
  <c r="Z56" i="273"/>
  <c r="Y111" i="273"/>
  <c r="Z112" i="273"/>
  <c r="Z57" i="273"/>
  <c r="Z58" i="273"/>
  <c r="Z65" i="273"/>
  <c r="Z66" i="273"/>
  <c r="Z3" i="288"/>
  <c r="AA17" i="288"/>
  <c r="AA54" i="273"/>
  <c r="AA55" i="273"/>
  <c r="AA56" i="273"/>
  <c r="Z111" i="273"/>
  <c r="AA112" i="273"/>
  <c r="AA57" i="273"/>
  <c r="AA58" i="273"/>
  <c r="AA65" i="273"/>
  <c r="AA66" i="273"/>
  <c r="AA3" i="288"/>
  <c r="AB17" i="288"/>
  <c r="AB54" i="273"/>
  <c r="AB55" i="273"/>
  <c r="AB56" i="273"/>
  <c r="AA111" i="273"/>
  <c r="AB112" i="273"/>
  <c r="AB57" i="273"/>
  <c r="AB58" i="273"/>
  <c r="AB65" i="273"/>
  <c r="AB66" i="273"/>
  <c r="AB3" i="288"/>
  <c r="AC17" i="288"/>
  <c r="AC54" i="273"/>
  <c r="AC55" i="273"/>
  <c r="AC56" i="273"/>
  <c r="AB111" i="273"/>
  <c r="AC112" i="273"/>
  <c r="AC57" i="273"/>
  <c r="AC58" i="273"/>
  <c r="AC65" i="273"/>
  <c r="AC66" i="273"/>
  <c r="AC3" i="288"/>
  <c r="AD17" i="288"/>
  <c r="AD54" i="273"/>
  <c r="AD55" i="273"/>
  <c r="AD56" i="273"/>
  <c r="AC111" i="273"/>
  <c r="AD112" i="273"/>
  <c r="AD57" i="273"/>
  <c r="AD58" i="273"/>
  <c r="AD65" i="273"/>
  <c r="AD66" i="273"/>
  <c r="AD3" i="288"/>
  <c r="AE17" i="288"/>
  <c r="AE54" i="273"/>
  <c r="AE55" i="273"/>
  <c r="AE56" i="273"/>
  <c r="AD111" i="273"/>
  <c r="AE112" i="273"/>
  <c r="AE57" i="273"/>
  <c r="AE58" i="273"/>
  <c r="AE65" i="273"/>
  <c r="AE66" i="273"/>
  <c r="AE3" i="288"/>
  <c r="AF17" i="288"/>
  <c r="AF54" i="273"/>
  <c r="AF55" i="273"/>
  <c r="AF56" i="273"/>
  <c r="AE111" i="273"/>
  <c r="AF112" i="273"/>
  <c r="AF57" i="273"/>
  <c r="AF58" i="273"/>
  <c r="AF65" i="273"/>
  <c r="AF66" i="273"/>
  <c r="AF3" i="288"/>
  <c r="AG17" i="288"/>
  <c r="AG54" i="273"/>
  <c r="AG55" i="273"/>
  <c r="AG56" i="273"/>
  <c r="AF111" i="273"/>
  <c r="AG112" i="273"/>
  <c r="AG57" i="273"/>
  <c r="AG58" i="273"/>
  <c r="AG65" i="273"/>
  <c r="AG66" i="273"/>
  <c r="AG3" i="288"/>
  <c r="AH17" i="288"/>
  <c r="AH54" i="273"/>
  <c r="AH55" i="273"/>
  <c r="AH56" i="273"/>
  <c r="AG111" i="273"/>
  <c r="AH112" i="273"/>
  <c r="AH57" i="273"/>
  <c r="AH58" i="273"/>
  <c r="AH65" i="273"/>
  <c r="AH66" i="273"/>
  <c r="AH3" i="288"/>
  <c r="AI17" i="288"/>
  <c r="AI54" i="273"/>
  <c r="AI55" i="273"/>
  <c r="AI56" i="273"/>
  <c r="AH111" i="273"/>
  <c r="AI112" i="273"/>
  <c r="AI57" i="273"/>
  <c r="AI58" i="273"/>
  <c r="AI65" i="273"/>
  <c r="AI66" i="273"/>
  <c r="AI3" i="288"/>
  <c r="AJ17" i="288"/>
  <c r="AJ54" i="273"/>
  <c r="AJ55" i="273"/>
  <c r="AJ56" i="273"/>
  <c r="AI111" i="273"/>
  <c r="AJ112" i="273"/>
  <c r="AJ57" i="273"/>
  <c r="AJ58" i="273"/>
  <c r="AJ65" i="273"/>
  <c r="AJ66" i="273"/>
  <c r="AJ3" i="288"/>
  <c r="AK17" i="288"/>
  <c r="AK54" i="273"/>
  <c r="AK55" i="273"/>
  <c r="AK56" i="273"/>
  <c r="AJ111" i="273"/>
  <c r="AK112" i="273"/>
  <c r="AK57" i="273"/>
  <c r="AK58" i="273"/>
  <c r="AK65" i="273"/>
  <c r="AK66" i="273"/>
  <c r="AK3" i="288"/>
  <c r="AL17" i="288"/>
  <c r="AL54" i="273"/>
  <c r="AL55" i="273"/>
  <c r="AL56" i="273"/>
  <c r="AK111" i="273"/>
  <c r="AL112" i="273"/>
  <c r="AL57" i="273"/>
  <c r="AL58" i="273"/>
  <c r="AL65" i="273"/>
  <c r="AL66" i="273"/>
  <c r="AL3" i="288"/>
  <c r="AM17" i="288"/>
  <c r="AM54" i="273"/>
  <c r="AM55" i="273"/>
  <c r="AM56" i="273"/>
  <c r="AL111" i="273"/>
  <c r="AM112" i="273"/>
  <c r="AM57" i="273"/>
  <c r="AM58" i="273"/>
  <c r="AM65" i="273"/>
  <c r="AM66" i="273"/>
  <c r="AM3" i="288"/>
  <c r="AN17" i="288"/>
  <c r="AN54" i="273"/>
  <c r="AN55" i="273"/>
  <c r="AN56" i="273"/>
  <c r="AM111" i="273"/>
  <c r="AN112" i="273"/>
  <c r="AN57" i="273"/>
  <c r="AN58" i="273"/>
  <c r="AN65" i="273"/>
  <c r="AN66" i="273"/>
  <c r="AN3" i="288"/>
  <c r="AO17" i="288"/>
  <c r="AO54" i="273"/>
  <c r="AO55" i="273"/>
  <c r="AO56" i="273"/>
  <c r="AN111" i="273"/>
  <c r="AO112" i="273"/>
  <c r="AO57" i="273"/>
  <c r="AO58" i="273"/>
  <c r="AO65" i="273"/>
  <c r="AO66" i="273"/>
  <c r="AO3" i="288"/>
  <c r="AP17" i="288"/>
  <c r="AP54" i="273"/>
  <c r="AP55" i="273"/>
  <c r="AP56" i="273"/>
  <c r="AO111" i="273"/>
  <c r="AP112" i="273"/>
  <c r="AP57" i="273"/>
  <c r="AP58" i="273"/>
  <c r="AP65" i="273"/>
  <c r="AP66" i="273"/>
  <c r="AP3" i="288"/>
  <c r="AQ17" i="288"/>
  <c r="AQ54" i="273"/>
  <c r="AQ55" i="273"/>
  <c r="AQ56" i="273"/>
  <c r="AP111" i="273"/>
  <c r="AQ112" i="273"/>
  <c r="AQ57" i="273"/>
  <c r="AQ58" i="273"/>
  <c r="AQ65" i="273"/>
  <c r="AQ66" i="273"/>
  <c r="AQ3" i="288"/>
  <c r="AR17" i="288"/>
  <c r="AR54" i="273"/>
  <c r="AR55" i="273"/>
  <c r="AR56" i="273"/>
  <c r="AQ111" i="273"/>
  <c r="AR112" i="273"/>
  <c r="AR57" i="273"/>
  <c r="AR58" i="273"/>
  <c r="AR65" i="273"/>
  <c r="AR66" i="273"/>
  <c r="AR3" i="288"/>
  <c r="AS17" i="288"/>
  <c r="AS54" i="273"/>
  <c r="AS55" i="273"/>
  <c r="AS56" i="273"/>
  <c r="AR111" i="273"/>
  <c r="AS112" i="273"/>
  <c r="AS57" i="273"/>
  <c r="AS58" i="273"/>
  <c r="AS65" i="273"/>
  <c r="AS66" i="273"/>
  <c r="AS3" i="288"/>
  <c r="AT17" i="288"/>
  <c r="AT54" i="273"/>
  <c r="AT55" i="273"/>
  <c r="AT56" i="273"/>
  <c r="AS111" i="273"/>
  <c r="AT112" i="273"/>
  <c r="AT57" i="273"/>
  <c r="AT58" i="273"/>
  <c r="AT65" i="273"/>
  <c r="AT66" i="273"/>
  <c r="AT3" i="288"/>
  <c r="AU17" i="288"/>
  <c r="AU54" i="273"/>
  <c r="AU55" i="273"/>
  <c r="AU56" i="273"/>
  <c r="AT111" i="273"/>
  <c r="AU112" i="273"/>
  <c r="AU57" i="273"/>
  <c r="AU58" i="273"/>
  <c r="AU65" i="273"/>
  <c r="AU66" i="273"/>
  <c r="AU3" i="288"/>
  <c r="AV17" i="288"/>
  <c r="AV54" i="273"/>
  <c r="AV55" i="273"/>
  <c r="AV56" i="273"/>
  <c r="AU111" i="273"/>
  <c r="AV112" i="273"/>
  <c r="AV57" i="273"/>
  <c r="AV58" i="273"/>
  <c r="AV65" i="273"/>
  <c r="AV66" i="273"/>
  <c r="AV3" i="288"/>
  <c r="AW17" i="288"/>
  <c r="AW54" i="273"/>
  <c r="AW55" i="273"/>
  <c r="AW56" i="273"/>
  <c r="AV111" i="273"/>
  <c r="AW112" i="273"/>
  <c r="AW57" i="273"/>
  <c r="AW58" i="273"/>
  <c r="AW65" i="273"/>
  <c r="AW66" i="273"/>
  <c r="AW3" i="288"/>
  <c r="AX17" i="288"/>
  <c r="AX54" i="273"/>
  <c r="AX55" i="273"/>
  <c r="AX56" i="273"/>
  <c r="AW111" i="273"/>
  <c r="AX112" i="273"/>
  <c r="AX57" i="273"/>
  <c r="AX58" i="273"/>
  <c r="AX65" i="273"/>
  <c r="AX66" i="273"/>
  <c r="AX3" i="288"/>
  <c r="AY17" i="288"/>
  <c r="AY54" i="273"/>
  <c r="AY55" i="273"/>
  <c r="AY56" i="273"/>
  <c r="AX111" i="273"/>
  <c r="AY112" i="273"/>
  <c r="AY57" i="273"/>
  <c r="AY58" i="273"/>
  <c r="AY65" i="273"/>
  <c r="AY66" i="273"/>
  <c r="AY3" i="288"/>
  <c r="AZ17" i="288"/>
  <c r="AZ54" i="273"/>
  <c r="AZ55" i="273"/>
  <c r="AZ56" i="273"/>
  <c r="AY111" i="273"/>
  <c r="AZ112" i="273"/>
  <c r="AZ57" i="273"/>
  <c r="AZ58" i="273"/>
  <c r="AZ65" i="273"/>
  <c r="AZ66" i="273"/>
  <c r="AZ3" i="288"/>
  <c r="BA17" i="288"/>
  <c r="BA54" i="273"/>
  <c r="BA55" i="273"/>
  <c r="BA56" i="273"/>
  <c r="AZ111" i="273"/>
  <c r="BA112" i="273"/>
  <c r="BA57" i="273"/>
  <c r="BA58" i="273"/>
  <c r="BA65" i="273"/>
  <c r="BA66" i="273"/>
  <c r="BA3" i="288"/>
  <c r="BB17" i="288"/>
  <c r="BB54" i="273"/>
  <c r="BB55" i="273"/>
  <c r="BB56" i="273"/>
  <c r="BA111" i="273"/>
  <c r="BB112" i="273"/>
  <c r="BB57" i="273"/>
  <c r="BB58" i="273"/>
  <c r="BB65" i="273"/>
  <c r="BB66" i="273"/>
  <c r="BB3" i="288"/>
  <c r="BC17" i="288"/>
  <c r="BC54" i="273"/>
  <c r="BC55" i="273"/>
  <c r="BC56" i="273"/>
  <c r="BB111" i="273"/>
  <c r="BC112" i="273"/>
  <c r="BC57" i="273"/>
  <c r="BC58" i="273"/>
  <c r="BC65" i="273"/>
  <c r="BC66" i="273"/>
  <c r="BC3" i="288"/>
  <c r="BD17" i="288"/>
  <c r="BD54" i="273"/>
  <c r="BD55" i="273"/>
  <c r="BD56" i="273"/>
  <c r="BC111" i="273"/>
  <c r="BD112" i="273"/>
  <c r="BD57" i="273"/>
  <c r="BD58" i="273"/>
  <c r="BD65" i="273"/>
  <c r="BD66" i="273"/>
  <c r="BD3" i="288"/>
  <c r="BE17" i="288"/>
  <c r="BE54" i="273"/>
  <c r="BE55" i="273"/>
  <c r="BE56" i="273"/>
  <c r="BD111" i="273"/>
  <c r="BE112" i="273"/>
  <c r="BE57" i="273"/>
  <c r="BE58" i="273"/>
  <c r="BE65" i="273"/>
  <c r="BE66" i="273"/>
  <c r="BE3" i="288"/>
  <c r="BF17" i="288"/>
  <c r="BF54" i="273"/>
  <c r="BF55" i="273"/>
  <c r="BF56" i="273"/>
  <c r="BE111" i="273"/>
  <c r="BF112" i="273"/>
  <c r="BF57" i="273"/>
  <c r="BF58" i="273"/>
  <c r="BF65" i="273"/>
  <c r="BF66" i="273"/>
  <c r="BF3" i="288"/>
  <c r="BG17" i="288"/>
  <c r="BG54" i="273"/>
  <c r="BG55" i="273"/>
  <c r="BG56" i="273"/>
  <c r="BF111" i="273"/>
  <c r="BG112" i="273"/>
  <c r="BG57" i="273"/>
  <c r="BG58" i="273"/>
  <c r="BG65" i="273"/>
  <c r="BG66" i="273"/>
  <c r="BG3" i="288"/>
  <c r="BH17" i="288"/>
  <c r="BH54" i="273"/>
  <c r="BH55" i="273"/>
  <c r="BH56" i="273"/>
  <c r="BG111" i="273"/>
  <c r="BH112" i="273"/>
  <c r="BH57" i="273"/>
  <c r="BH58" i="273"/>
  <c r="BH65" i="273"/>
  <c r="BH66" i="273"/>
  <c r="BH3" i="288"/>
  <c r="BI17" i="288"/>
  <c r="BI54" i="273"/>
  <c r="BI55" i="273"/>
  <c r="BI56" i="273"/>
  <c r="BH111" i="273"/>
  <c r="BI112" i="273"/>
  <c r="BI57" i="273"/>
  <c r="BI58" i="273"/>
  <c r="BI65" i="273"/>
  <c r="BI66" i="273"/>
  <c r="BI3" i="288"/>
  <c r="BJ17" i="288"/>
  <c r="BJ54" i="273"/>
  <c r="BJ55" i="273"/>
  <c r="BJ56" i="273"/>
  <c r="BI111" i="273"/>
  <c r="BJ112" i="273"/>
  <c r="BJ57" i="273"/>
  <c r="BJ58" i="273"/>
  <c r="BJ65" i="273"/>
  <c r="BJ66" i="273"/>
  <c r="BJ3" i="288"/>
  <c r="BK17" i="288"/>
  <c r="BK54" i="273"/>
  <c r="BK55" i="273"/>
  <c r="BK56" i="273"/>
  <c r="BJ111" i="273"/>
  <c r="BK112" i="273"/>
  <c r="BK57" i="273"/>
  <c r="BK58" i="273"/>
  <c r="BK65" i="273"/>
  <c r="BK66" i="273"/>
  <c r="BK3" i="288"/>
  <c r="BL17" i="288"/>
  <c r="BL54" i="273"/>
  <c r="BL55" i="273"/>
  <c r="BL56" i="273"/>
  <c r="BK111" i="273"/>
  <c r="BL112" i="273"/>
  <c r="BL57" i="273"/>
  <c r="BL58" i="273"/>
  <c r="BL65" i="273"/>
  <c r="BL66" i="273"/>
  <c r="BL3" i="288"/>
  <c r="BM17" i="288"/>
  <c r="BM54" i="273"/>
  <c r="BM55" i="273"/>
  <c r="BM56" i="273"/>
  <c r="BL111" i="273"/>
  <c r="BM112" i="273"/>
  <c r="BM57" i="273"/>
  <c r="BM58" i="273"/>
  <c r="BM65" i="273"/>
  <c r="BM66" i="273"/>
  <c r="BM3" i="288"/>
  <c r="BN17" i="288"/>
  <c r="BN54" i="273"/>
  <c r="BN55" i="273"/>
  <c r="BN56" i="273"/>
  <c r="BM111" i="273"/>
  <c r="BN112" i="273"/>
  <c r="BN57" i="273"/>
  <c r="BN58" i="273"/>
  <c r="BN65" i="273"/>
  <c r="BN66" i="273"/>
  <c r="BN3" i="288"/>
  <c r="BO17" i="288"/>
  <c r="BO54" i="273"/>
  <c r="BO55" i="273"/>
  <c r="BO56" i="273"/>
  <c r="BN111" i="273"/>
  <c r="BO112" i="273"/>
  <c r="BO57" i="273"/>
  <c r="BO58" i="273"/>
  <c r="BO65" i="273"/>
  <c r="BO66" i="273"/>
  <c r="BO3" i="288"/>
  <c r="BP17" i="288"/>
  <c r="BP54" i="273"/>
  <c r="BP55" i="273"/>
  <c r="BP56" i="273"/>
  <c r="BO111" i="273"/>
  <c r="BP112" i="273"/>
  <c r="BP57" i="273"/>
  <c r="BP58" i="273"/>
  <c r="BP65" i="273"/>
  <c r="BP66" i="273"/>
  <c r="BP3" i="288"/>
  <c r="BQ17" i="288"/>
  <c r="BQ54" i="273"/>
  <c r="BQ55" i="273"/>
  <c r="BQ56" i="273"/>
  <c r="BP111" i="273"/>
  <c r="BQ112" i="273"/>
  <c r="BQ57" i="273"/>
  <c r="BQ58" i="273"/>
  <c r="BQ65" i="273"/>
  <c r="BQ66" i="273"/>
  <c r="BQ3" i="288"/>
  <c r="BR17" i="288"/>
  <c r="BR54" i="273"/>
  <c r="BR55" i="273"/>
  <c r="BR56" i="273"/>
  <c r="BQ111" i="273"/>
  <c r="BR112" i="273"/>
  <c r="BR57" i="273"/>
  <c r="BR58" i="273"/>
  <c r="BR65" i="273"/>
  <c r="BR66" i="273"/>
  <c r="BR3" i="288"/>
  <c r="BS17" i="288"/>
  <c r="BS54" i="273"/>
  <c r="BS55" i="273"/>
  <c r="BS56" i="273"/>
  <c r="BR111" i="273"/>
  <c r="BS112" i="273"/>
  <c r="BS57" i="273"/>
  <c r="BS58" i="273"/>
  <c r="BS65" i="273"/>
  <c r="BS66" i="273"/>
  <c r="BS3" i="288"/>
  <c r="BT17" i="288"/>
  <c r="BT54" i="273"/>
  <c r="BT55" i="273"/>
  <c r="BT56" i="273"/>
  <c r="BS111" i="273"/>
  <c r="BT112" i="273"/>
  <c r="BT57" i="273"/>
  <c r="BT58" i="273"/>
  <c r="BT65" i="273"/>
  <c r="BT66" i="273"/>
  <c r="BT3" i="288"/>
  <c r="BU17" i="288"/>
  <c r="BU54" i="273"/>
  <c r="BU55" i="273"/>
  <c r="BU56" i="273"/>
  <c r="BT111" i="273"/>
  <c r="BU112" i="273"/>
  <c r="BU57" i="273"/>
  <c r="BU58" i="273"/>
  <c r="BU65" i="273"/>
  <c r="BU66" i="273"/>
  <c r="BU3" i="288"/>
  <c r="BV17" i="288"/>
  <c r="BV54" i="273"/>
  <c r="BV55" i="273"/>
  <c r="BV56" i="273"/>
  <c r="BU111" i="273"/>
  <c r="BV112" i="273"/>
  <c r="BV57" i="273"/>
  <c r="BV58" i="273"/>
  <c r="BV65" i="273"/>
  <c r="BV66" i="273"/>
  <c r="BV3" i="288"/>
  <c r="BW17" i="288"/>
  <c r="BW54" i="273"/>
  <c r="BW55" i="273"/>
  <c r="BW56" i="273"/>
  <c r="BV111" i="273"/>
  <c r="BW112" i="273"/>
  <c r="BW57" i="273"/>
  <c r="BW58" i="273"/>
  <c r="BW65" i="273"/>
  <c r="BW66" i="273"/>
  <c r="BW3" i="288"/>
  <c r="BX17" i="288"/>
  <c r="BX54" i="273"/>
  <c r="BX55" i="273"/>
  <c r="BX56" i="273"/>
  <c r="BW111" i="273"/>
  <c r="BX112" i="273"/>
  <c r="BX57" i="273"/>
  <c r="BX58" i="273"/>
  <c r="BX65" i="273"/>
  <c r="BX66" i="273"/>
  <c r="BX3" i="288"/>
  <c r="BY17" i="288"/>
  <c r="BY54" i="273"/>
  <c r="BY55" i="273"/>
  <c r="BY56" i="273"/>
  <c r="BX111" i="273"/>
  <c r="BY112" i="273"/>
  <c r="BY57" i="273"/>
  <c r="BY58" i="273"/>
  <c r="BY65" i="273"/>
  <c r="BY66" i="273"/>
  <c r="BY3" i="288"/>
  <c r="BZ17" i="288"/>
  <c r="BZ54" i="273"/>
  <c r="BZ55" i="273"/>
  <c r="BZ56" i="273"/>
  <c r="BY111" i="273"/>
  <c r="BZ112" i="273"/>
  <c r="BZ57" i="273"/>
  <c r="BZ58" i="273"/>
  <c r="BZ65" i="273"/>
  <c r="BZ66" i="273"/>
  <c r="BZ3" i="288"/>
  <c r="CA17" i="288"/>
  <c r="CA54" i="273"/>
  <c r="CA55" i="273"/>
  <c r="CA56" i="273"/>
  <c r="BZ111" i="273"/>
  <c r="CA112" i="273"/>
  <c r="CA57" i="273"/>
  <c r="CA58" i="273"/>
  <c r="CA65" i="273"/>
  <c r="CA66" i="273"/>
  <c r="CA3" i="288"/>
  <c r="CB17" i="288"/>
  <c r="CB54" i="273"/>
  <c r="CB55" i="273"/>
  <c r="CB56" i="273"/>
  <c r="CA111" i="273"/>
  <c r="CB112" i="273"/>
  <c r="CB57" i="273"/>
  <c r="CB58" i="273"/>
  <c r="CB65" i="273"/>
  <c r="CB66" i="273"/>
  <c r="CB3" i="288"/>
  <c r="CC17" i="288"/>
  <c r="CC54" i="273"/>
  <c r="CC55" i="273"/>
  <c r="CC56" i="273"/>
  <c r="CB111" i="273"/>
  <c r="CC112" i="273"/>
  <c r="CC57" i="273"/>
  <c r="CC58" i="273"/>
  <c r="CC65" i="273"/>
  <c r="CC66" i="273"/>
  <c r="CC3" i="288"/>
  <c r="CD17" i="288"/>
  <c r="CD54" i="273"/>
  <c r="CD55" i="273"/>
  <c r="CD56" i="273"/>
  <c r="CC111" i="273"/>
  <c r="CD112" i="273"/>
  <c r="CD57" i="273"/>
  <c r="CD58" i="273"/>
  <c r="CD65" i="273"/>
  <c r="CD66" i="273"/>
  <c r="CD3" i="288"/>
  <c r="CE17" i="288"/>
  <c r="CE54" i="273"/>
  <c r="CE55" i="273"/>
  <c r="CE56" i="273"/>
  <c r="CD111" i="273"/>
  <c r="CE112" i="273"/>
  <c r="CE57" i="273"/>
  <c r="CE58" i="273"/>
  <c r="CE65" i="273"/>
  <c r="CE66" i="273"/>
  <c r="CE3" i="288"/>
  <c r="CF17" i="288"/>
  <c r="CF54" i="273"/>
  <c r="CF55" i="273"/>
  <c r="CF56" i="273"/>
  <c r="CE111" i="273"/>
  <c r="CF112" i="273"/>
  <c r="CF57" i="273"/>
  <c r="CF58" i="273"/>
  <c r="CF65" i="273"/>
  <c r="CF66" i="273"/>
  <c r="CF3" i="288"/>
  <c r="CG17" i="288"/>
  <c r="CG54" i="273"/>
  <c r="CG55" i="273"/>
  <c r="CG56" i="273"/>
  <c r="CF111" i="273"/>
  <c r="CG112" i="273"/>
  <c r="CG57" i="273"/>
  <c r="CG58" i="273"/>
  <c r="CG65" i="273"/>
  <c r="CG66" i="273"/>
  <c r="CG3" i="288"/>
  <c r="CH17" i="288"/>
  <c r="CH54" i="273"/>
  <c r="CH55" i="273"/>
  <c r="CH56" i="273"/>
  <c r="CG111" i="273"/>
  <c r="CH112" i="273"/>
  <c r="CH57" i="273"/>
  <c r="CH58" i="273"/>
  <c r="CH65" i="273"/>
  <c r="CH66" i="273"/>
  <c r="CH3" i="288"/>
  <c r="CI17" i="288"/>
  <c r="CI54" i="273"/>
  <c r="CI55" i="273"/>
  <c r="CI56" i="273"/>
  <c r="CH111" i="273"/>
  <c r="CI112" i="273"/>
  <c r="CI57" i="273"/>
  <c r="CI58" i="273"/>
  <c r="CI65" i="273"/>
  <c r="CI66" i="273"/>
  <c r="CI3" i="288"/>
  <c r="CJ17" i="288"/>
  <c r="CJ54" i="273"/>
  <c r="CJ55" i="273"/>
  <c r="CJ56" i="273"/>
  <c r="CI111" i="273"/>
  <c r="CJ112" i="273"/>
  <c r="CJ57" i="273"/>
  <c r="CJ58" i="273"/>
  <c r="CJ65" i="273"/>
  <c r="CJ66" i="273"/>
  <c r="CJ3" i="288"/>
  <c r="CK17" i="288"/>
  <c r="CK54" i="273"/>
  <c r="CK55" i="273"/>
  <c r="CK56" i="273"/>
  <c r="CJ111" i="273"/>
  <c r="CK112" i="273"/>
  <c r="CK57" i="273"/>
  <c r="CK58" i="273"/>
  <c r="CK65" i="273"/>
  <c r="CK66" i="273"/>
  <c r="CK3" i="288"/>
  <c r="CL17" i="288"/>
  <c r="CL54" i="273"/>
  <c r="CL55" i="273"/>
  <c r="CL56" i="273"/>
  <c r="CK111" i="273"/>
  <c r="CL112" i="273"/>
  <c r="CL57" i="273"/>
  <c r="CL58" i="273"/>
  <c r="CL65" i="273"/>
  <c r="CL66" i="273"/>
  <c r="CL3" i="288"/>
  <c r="CM17" i="288"/>
  <c r="CM54" i="273"/>
  <c r="CM55" i="273"/>
  <c r="CM56" i="273"/>
  <c r="CL111" i="273"/>
  <c r="CM112" i="273"/>
  <c r="CM57" i="273"/>
  <c r="CM58" i="273"/>
  <c r="CM65" i="273"/>
  <c r="CM66" i="273"/>
  <c r="CM3" i="288"/>
  <c r="CN17" i="288"/>
  <c r="CN54" i="273"/>
  <c r="CN55" i="273"/>
  <c r="CN56" i="273"/>
  <c r="CM111" i="273"/>
  <c r="CN112" i="273"/>
  <c r="CN57" i="273"/>
  <c r="CN58" i="273"/>
  <c r="CN65" i="273"/>
  <c r="CN66" i="273"/>
  <c r="CN3" i="288"/>
  <c r="CO17" i="288"/>
  <c r="CO54" i="273"/>
  <c r="CO55" i="273"/>
  <c r="CO56" i="273"/>
  <c r="CN111" i="273"/>
  <c r="CO112" i="273"/>
  <c r="CO57" i="273"/>
  <c r="CO58" i="273"/>
  <c r="CO65" i="273"/>
  <c r="CO66" i="273"/>
  <c r="CO3" i="288"/>
  <c r="CP17" i="288"/>
  <c r="CP54" i="273"/>
  <c r="CP55" i="273"/>
  <c r="CP56" i="273"/>
  <c r="CO111" i="273"/>
  <c r="CP112" i="273"/>
  <c r="CP57" i="273"/>
  <c r="CP58" i="273"/>
  <c r="CP65" i="273"/>
  <c r="CP66" i="273"/>
  <c r="CP3" i="288"/>
  <c r="CQ17" i="288"/>
  <c r="CQ54" i="273"/>
  <c r="CQ55" i="273"/>
  <c r="CQ56" i="273"/>
  <c r="CP111" i="273"/>
  <c r="CQ112" i="273"/>
  <c r="CQ57" i="273"/>
  <c r="CQ58" i="273"/>
  <c r="CQ65" i="273"/>
  <c r="CQ66" i="273"/>
  <c r="CQ3" i="288"/>
  <c r="CR17" i="288"/>
  <c r="CR54" i="273"/>
  <c r="CR55" i="273"/>
  <c r="CR56" i="273"/>
  <c r="CQ111" i="273"/>
  <c r="CR112" i="273"/>
  <c r="CR57" i="273"/>
  <c r="CR58" i="273"/>
  <c r="CR65" i="273"/>
  <c r="CR66" i="273"/>
  <c r="CR3" i="288"/>
  <c r="CS17" i="288"/>
  <c r="CS54" i="273"/>
  <c r="CS55" i="273"/>
  <c r="CS56" i="273"/>
  <c r="CR111" i="273"/>
  <c r="CS112" i="273"/>
  <c r="CS57" i="273"/>
  <c r="CS58" i="273"/>
  <c r="CS65" i="273"/>
  <c r="CS66" i="273"/>
  <c r="CS3" i="288"/>
  <c r="CT17" i="288"/>
  <c r="CT54" i="273"/>
  <c r="CT55" i="273"/>
  <c r="CT56" i="273"/>
  <c r="CS111" i="273"/>
  <c r="CT112" i="273"/>
  <c r="CT57" i="273"/>
  <c r="CT58" i="273"/>
  <c r="CT65" i="273"/>
  <c r="CT66" i="273"/>
  <c r="CT3" i="288"/>
  <c r="CU17" i="288"/>
  <c r="CU54" i="273"/>
  <c r="CU55" i="273"/>
  <c r="CU56" i="273"/>
  <c r="CT111" i="273"/>
  <c r="CU112" i="273"/>
  <c r="CU57" i="273"/>
  <c r="CU58" i="273"/>
  <c r="CU65" i="273"/>
  <c r="CU66" i="273"/>
  <c r="CU3" i="288"/>
  <c r="CV17" i="288"/>
  <c r="CV54" i="273"/>
  <c r="CV55" i="273"/>
  <c r="CV56" i="273"/>
  <c r="CU111" i="273"/>
  <c r="CV112" i="273"/>
  <c r="CV57" i="273"/>
  <c r="CV58" i="273"/>
  <c r="CV65" i="273"/>
  <c r="CV66" i="273"/>
  <c r="CV3" i="288"/>
  <c r="CW17" i="288"/>
  <c r="CW54" i="273"/>
  <c r="CW55" i="273"/>
  <c r="CW56" i="273"/>
  <c r="CV111" i="273"/>
  <c r="CW112" i="273"/>
  <c r="CW57" i="273"/>
  <c r="CW58" i="273"/>
  <c r="CW65" i="273"/>
  <c r="CW66" i="273"/>
  <c r="CW3" i="288"/>
  <c r="CX17" i="288"/>
  <c r="CX54" i="273"/>
  <c r="CX55" i="273"/>
  <c r="CX56" i="273"/>
  <c r="CW111" i="273"/>
  <c r="CX112" i="273"/>
  <c r="CX57" i="273"/>
  <c r="CX58" i="273"/>
  <c r="CX65" i="273"/>
  <c r="CX66" i="273"/>
  <c r="CX3" i="288"/>
  <c r="CY17" i="288"/>
  <c r="CY54" i="273"/>
  <c r="CY55" i="273"/>
  <c r="CY56" i="273"/>
  <c r="CX111" i="273"/>
  <c r="CY112" i="273"/>
  <c r="CY57" i="273"/>
  <c r="CY58" i="273"/>
  <c r="CY65" i="273"/>
  <c r="CY66" i="273"/>
  <c r="CY3" i="288"/>
  <c r="CZ17" i="288"/>
  <c r="CZ54" i="273"/>
  <c r="CZ55" i="273"/>
  <c r="CZ56" i="273"/>
  <c r="CY111" i="273"/>
  <c r="CZ112" i="273"/>
  <c r="CZ57" i="273"/>
  <c r="CZ58" i="273"/>
  <c r="CZ65" i="273"/>
  <c r="CZ66" i="273"/>
  <c r="CZ3" i="288"/>
  <c r="DA17" i="288"/>
  <c r="DA54" i="273"/>
  <c r="DA55" i="273"/>
  <c r="DA56" i="273"/>
  <c r="CZ111" i="273"/>
  <c r="DA112" i="273"/>
  <c r="DA57" i="273"/>
  <c r="DA58" i="273"/>
  <c r="DA65" i="273"/>
  <c r="DA66" i="273"/>
  <c r="DA3" i="288"/>
  <c r="DB17" i="288"/>
  <c r="DB54" i="273"/>
  <c r="DB55" i="273"/>
  <c r="DB56" i="273"/>
  <c r="DA111" i="273"/>
  <c r="DB112" i="273"/>
  <c r="DB57" i="273"/>
  <c r="DB58" i="273"/>
  <c r="DB65" i="273"/>
  <c r="DB66" i="273"/>
  <c r="DB3" i="288"/>
  <c r="DC17" i="288"/>
  <c r="DC54" i="273"/>
  <c r="DC55" i="273"/>
  <c r="DC56" i="273"/>
  <c r="DB111" i="273"/>
  <c r="DC112" i="273"/>
  <c r="DC57" i="273"/>
  <c r="DC58" i="273"/>
  <c r="DC65" i="273"/>
  <c r="DC66" i="273"/>
  <c r="DC3" i="288"/>
  <c r="DD17" i="288"/>
  <c r="DD54" i="273"/>
  <c r="DD55" i="273"/>
  <c r="DD56" i="273"/>
  <c r="DC111" i="273"/>
  <c r="DD112" i="273"/>
  <c r="DD57" i="273"/>
  <c r="DD58" i="273"/>
  <c r="DD65" i="273"/>
  <c r="DD66" i="273"/>
  <c r="DD3" i="288"/>
  <c r="DE17" i="288"/>
  <c r="DE54" i="273"/>
  <c r="DE55" i="273"/>
  <c r="DE56" i="273"/>
  <c r="DD111" i="273"/>
  <c r="DE112" i="273"/>
  <c r="DE57" i="273"/>
  <c r="DE58" i="273"/>
  <c r="DE65" i="273"/>
  <c r="DE66" i="273"/>
  <c r="DE3" i="288"/>
  <c r="DF17" i="288"/>
  <c r="DF54" i="273"/>
  <c r="DF55" i="273"/>
  <c r="DF56" i="273"/>
  <c r="DE111" i="273"/>
  <c r="DF112" i="273"/>
  <c r="DF57" i="273"/>
  <c r="DF58" i="273"/>
  <c r="DF65" i="273"/>
  <c r="DF66" i="273"/>
  <c r="DF3" i="288"/>
  <c r="DG17" i="288"/>
  <c r="DG54" i="273"/>
  <c r="DG55" i="273"/>
  <c r="DG56" i="273"/>
  <c r="DF111" i="273"/>
  <c r="DG112" i="273"/>
  <c r="DG57" i="273"/>
  <c r="DG58" i="273"/>
  <c r="DG65" i="273"/>
  <c r="DG66" i="273"/>
  <c r="DG3" i="288"/>
  <c r="DH17" i="288"/>
  <c r="DH54" i="273"/>
  <c r="DH55" i="273"/>
  <c r="DH56" i="273"/>
  <c r="DG111" i="273"/>
  <c r="DH112" i="273"/>
  <c r="DH57" i="273"/>
  <c r="DH58" i="273"/>
  <c r="DH65" i="273"/>
  <c r="DH66" i="273"/>
  <c r="DH3" i="288"/>
  <c r="DI17" i="288"/>
  <c r="DI54" i="273"/>
  <c r="DI55" i="273"/>
  <c r="DI56" i="273"/>
  <c r="DH111" i="273"/>
  <c r="DI112" i="273"/>
  <c r="DI57" i="273"/>
  <c r="DI58" i="273"/>
  <c r="DI65" i="273"/>
  <c r="DI66" i="273"/>
  <c r="DI3" i="288"/>
  <c r="DJ17" i="288"/>
  <c r="DJ54" i="273"/>
  <c r="DJ55" i="273"/>
  <c r="DJ56" i="273"/>
  <c r="DI111" i="273"/>
  <c r="DJ112" i="273"/>
  <c r="DJ57" i="273"/>
  <c r="DJ58" i="273"/>
  <c r="DJ65" i="273"/>
  <c r="DJ66" i="273"/>
  <c r="DJ3" i="288"/>
  <c r="DK17" i="288"/>
  <c r="DK54" i="273"/>
  <c r="DK55" i="273"/>
  <c r="DK56" i="273"/>
  <c r="DJ111" i="273"/>
  <c r="DK112" i="273"/>
  <c r="DK57" i="273"/>
  <c r="DK58" i="273"/>
  <c r="DK65" i="273"/>
  <c r="DK66" i="273"/>
  <c r="DK3" i="288"/>
  <c r="DL17" i="288"/>
  <c r="DL54" i="273"/>
  <c r="DL55" i="273"/>
  <c r="DL56" i="273"/>
  <c r="DK111" i="273"/>
  <c r="DL112" i="273"/>
  <c r="DL57" i="273"/>
  <c r="DL58" i="273"/>
  <c r="DL65" i="273"/>
  <c r="DL66" i="273"/>
  <c r="DL3" i="288"/>
  <c r="DM17" i="288"/>
  <c r="DM54" i="273"/>
  <c r="DM55" i="273"/>
  <c r="DM56" i="273"/>
  <c r="DL111" i="273"/>
  <c r="DM112" i="273"/>
  <c r="DM57" i="273"/>
  <c r="DM58" i="273"/>
  <c r="DM65" i="273"/>
  <c r="DM66" i="273"/>
  <c r="DM3" i="288"/>
  <c r="DN17" i="288"/>
  <c r="DN54" i="273"/>
  <c r="DN55" i="273"/>
  <c r="DN56" i="273"/>
  <c r="DM111" i="273"/>
  <c r="DN112" i="273"/>
  <c r="DN57" i="273"/>
  <c r="DN58" i="273"/>
  <c r="DN65" i="273"/>
  <c r="DN66" i="273"/>
  <c r="DN3" i="288"/>
  <c r="DO17" i="288"/>
  <c r="DO54" i="273"/>
  <c r="DO55" i="273"/>
  <c r="DO56" i="273"/>
  <c r="DN111" i="273"/>
  <c r="DO112" i="273"/>
  <c r="DO57" i="273"/>
  <c r="DO58" i="273"/>
  <c r="DO65" i="273"/>
  <c r="DO66" i="273"/>
  <c r="DO3" i="288"/>
  <c r="DP17" i="288"/>
  <c r="DP54" i="273"/>
  <c r="DP55" i="273"/>
  <c r="DP56" i="273"/>
  <c r="DO111" i="273"/>
  <c r="DP112" i="273"/>
  <c r="DP57" i="273"/>
  <c r="DP58" i="273"/>
  <c r="DP65" i="273"/>
  <c r="DP66" i="273"/>
  <c r="DP3" i="288"/>
  <c r="DQ17" i="288"/>
  <c r="DQ54" i="273"/>
  <c r="DQ55" i="273"/>
  <c r="DQ56" i="273"/>
  <c r="DP111" i="273"/>
  <c r="DQ112" i="273"/>
  <c r="DQ57" i="273"/>
  <c r="DQ58" i="273"/>
  <c r="DQ65" i="273"/>
  <c r="DQ66" i="273"/>
  <c r="DQ3" i="288"/>
  <c r="DR17" i="288"/>
  <c r="DR54" i="273"/>
  <c r="DR55" i="273"/>
  <c r="DR56" i="273"/>
  <c r="DQ111" i="273"/>
  <c r="DR112" i="273"/>
  <c r="DR57" i="273"/>
  <c r="DR58" i="273"/>
  <c r="DR65" i="273"/>
  <c r="DR66" i="273"/>
  <c r="DR3" i="288"/>
  <c r="DS17" i="288"/>
  <c r="DS54" i="273"/>
  <c r="DS55" i="273"/>
  <c r="DS56" i="273"/>
  <c r="DR111" i="273"/>
  <c r="DS112" i="273"/>
  <c r="DS57" i="273"/>
  <c r="DS58" i="273"/>
  <c r="DS65" i="273"/>
  <c r="DS66" i="273"/>
  <c r="DS3" i="288"/>
  <c r="DT17" i="288"/>
  <c r="DT54" i="273"/>
  <c r="DT55" i="273"/>
  <c r="DT56" i="273"/>
  <c r="DS111" i="273"/>
  <c r="DT112" i="273"/>
  <c r="DT57" i="273"/>
  <c r="DT58" i="273"/>
  <c r="DT65" i="273"/>
  <c r="DT66" i="273"/>
  <c r="DT3" i="288"/>
  <c r="DU17" i="288"/>
  <c r="DU54" i="273"/>
  <c r="DU55" i="273"/>
  <c r="DU56" i="273"/>
  <c r="DT111" i="273"/>
  <c r="DU112" i="273"/>
  <c r="DU57" i="273"/>
  <c r="DU58" i="273"/>
  <c r="DU65" i="273"/>
  <c r="DU66" i="273"/>
  <c r="DU3" i="288"/>
  <c r="DV17" i="288"/>
  <c r="DV54" i="273"/>
  <c r="DV55" i="273"/>
  <c r="DV56" i="273"/>
  <c r="DU111" i="273"/>
  <c r="DV112" i="273"/>
  <c r="DV57" i="273"/>
  <c r="DV58" i="273"/>
  <c r="DV65" i="273"/>
  <c r="DV66" i="273"/>
  <c r="DV3" i="288"/>
  <c r="DW17" i="288"/>
  <c r="DW54" i="273"/>
  <c r="DW55" i="273"/>
  <c r="DW56" i="273"/>
  <c r="DV111" i="273"/>
  <c r="DW112" i="273"/>
  <c r="DW57" i="273"/>
  <c r="DW58" i="273"/>
  <c r="DW65" i="273"/>
  <c r="DW66" i="273"/>
  <c r="DW3" i="288"/>
  <c r="DX17" i="288"/>
  <c r="DX54" i="273"/>
  <c r="DX55" i="273"/>
  <c r="DX56" i="273"/>
  <c r="DW111" i="273"/>
  <c r="DX112" i="273"/>
  <c r="DX57" i="273"/>
  <c r="DX58" i="273"/>
  <c r="DX65" i="273"/>
  <c r="DX66" i="273"/>
  <c r="DX3" i="288"/>
  <c r="DY17" i="288"/>
  <c r="DY54" i="273"/>
  <c r="DY55" i="273"/>
  <c r="DY56" i="273"/>
  <c r="DX111" i="273"/>
  <c r="DY112" i="273"/>
  <c r="DY57" i="273"/>
  <c r="DY58" i="273"/>
  <c r="DY65" i="273"/>
  <c r="DY66" i="273"/>
  <c r="DY3" i="288"/>
  <c r="DZ17" i="288"/>
  <c r="DZ54" i="273"/>
  <c r="DZ55" i="273"/>
  <c r="DZ56" i="273"/>
  <c r="DY111" i="273"/>
  <c r="DZ112" i="273"/>
  <c r="DZ57" i="273"/>
  <c r="DZ58" i="273"/>
  <c r="DZ65" i="273"/>
  <c r="DZ66" i="273"/>
  <c r="DZ3" i="288"/>
  <c r="EA17" i="288"/>
  <c r="EA54" i="273"/>
  <c r="EA55" i="273"/>
  <c r="EA56" i="273"/>
  <c r="DZ111" i="273"/>
  <c r="EA112" i="273"/>
  <c r="EA57" i="273"/>
  <c r="EA58" i="273"/>
  <c r="EA65" i="273"/>
  <c r="EA66" i="273"/>
  <c r="EA3" i="288"/>
  <c r="EB17" i="288"/>
  <c r="EB54" i="273"/>
  <c r="EB55" i="273"/>
  <c r="EB56" i="273"/>
  <c r="EA111" i="273"/>
  <c r="EB112" i="273"/>
  <c r="EB57" i="273"/>
  <c r="EB58" i="273"/>
  <c r="EB65" i="273"/>
  <c r="EB66" i="273"/>
  <c r="EB3" i="288"/>
  <c r="EC17" i="288"/>
  <c r="EC54" i="273"/>
  <c r="EC55" i="273"/>
  <c r="EC56" i="273"/>
  <c r="EB111" i="273"/>
  <c r="EC112" i="273"/>
  <c r="EC57" i="273"/>
  <c r="EC58" i="273"/>
  <c r="EC65" i="273"/>
  <c r="EC66" i="273"/>
  <c r="EC3" i="288"/>
  <c r="ED17" i="288"/>
  <c r="ED54" i="273"/>
  <c r="ED55" i="273"/>
  <c r="ED56" i="273"/>
  <c r="EC111" i="273"/>
  <c r="ED112" i="273"/>
  <c r="ED57" i="273"/>
  <c r="ED58" i="273"/>
  <c r="ED65" i="273"/>
  <c r="ED66" i="273"/>
  <c r="ED3" i="288"/>
  <c r="EE17" i="288"/>
  <c r="EE54" i="273"/>
  <c r="EE55" i="273"/>
  <c r="EE56" i="273"/>
  <c r="ED111" i="273"/>
  <c r="EE112" i="273"/>
  <c r="EE57" i="273"/>
  <c r="EE58" i="273"/>
  <c r="EE65" i="273"/>
  <c r="EE66" i="273"/>
  <c r="EE3" i="288"/>
  <c r="EF17" i="288"/>
  <c r="EF54" i="273"/>
  <c r="EF55" i="273"/>
  <c r="EF56" i="273"/>
  <c r="EE111" i="273"/>
  <c r="EF112" i="273"/>
  <c r="EF57" i="273"/>
  <c r="EF58" i="273"/>
  <c r="EF65" i="273"/>
  <c r="EF66" i="273"/>
  <c r="EF3" i="288"/>
  <c r="EG17" i="288"/>
  <c r="EG54" i="273"/>
  <c r="EG55" i="273"/>
  <c r="EG56" i="273"/>
  <c r="EF111" i="273"/>
  <c r="EG112" i="273"/>
  <c r="EG57" i="273"/>
  <c r="EG58" i="273"/>
  <c r="EG65" i="273"/>
  <c r="EG66" i="273"/>
  <c r="EG3" i="288"/>
  <c r="EH17" i="288"/>
  <c r="EH54" i="273"/>
  <c r="EH55" i="273"/>
  <c r="EH56" i="273"/>
  <c r="EG111" i="273"/>
  <c r="EH112" i="273"/>
  <c r="EH57" i="273"/>
  <c r="EH58" i="273"/>
  <c r="EH65" i="273"/>
  <c r="EH66" i="273"/>
  <c r="EH3" i="288"/>
  <c r="EI17" i="288"/>
  <c r="EI54" i="273"/>
  <c r="EI55" i="273"/>
  <c r="EI56" i="273"/>
  <c r="EH111" i="273"/>
  <c r="EI112" i="273"/>
  <c r="EI57" i="273"/>
  <c r="EI58" i="273"/>
  <c r="EI65" i="273"/>
  <c r="EI66" i="273"/>
  <c r="EI3" i="288"/>
  <c r="EJ17" i="288"/>
  <c r="EJ54" i="273"/>
  <c r="EJ55" i="273"/>
  <c r="EJ56" i="273"/>
  <c r="EI111" i="273"/>
  <c r="EJ112" i="273"/>
  <c r="EJ57" i="273"/>
  <c r="EJ58" i="273"/>
  <c r="EJ65" i="273"/>
  <c r="EJ66" i="273"/>
  <c r="EJ3" i="288"/>
  <c r="EK17" i="288"/>
  <c r="EK54" i="273"/>
  <c r="EK55" i="273"/>
  <c r="EK56" i="273"/>
  <c r="EJ111" i="273"/>
  <c r="EK112" i="273"/>
  <c r="EK57" i="273"/>
  <c r="EK58" i="273"/>
  <c r="EK65" i="273"/>
  <c r="EK66" i="273"/>
  <c r="EK3" i="288"/>
  <c r="EL17" i="288"/>
  <c r="EL54" i="273"/>
  <c r="EL55" i="273"/>
  <c r="EL56" i="273"/>
  <c r="EK111" i="273"/>
  <c r="EL112" i="273"/>
  <c r="EL57" i="273"/>
  <c r="EL58" i="273"/>
  <c r="EL65" i="273"/>
  <c r="EL66" i="273"/>
  <c r="EL3" i="288"/>
  <c r="EM17" i="288"/>
  <c r="EM54" i="273"/>
  <c r="EM55" i="273"/>
  <c r="EM56" i="273"/>
  <c r="EL111" i="273"/>
  <c r="EM112" i="273"/>
  <c r="EM57" i="273"/>
  <c r="EM58" i="273"/>
  <c r="EM65" i="273"/>
  <c r="EM66" i="273"/>
  <c r="EM3" i="288"/>
  <c r="EN17" i="288"/>
  <c r="EN54" i="273"/>
  <c r="EN55" i="273"/>
  <c r="EN56" i="273"/>
  <c r="EM111" i="273"/>
  <c r="EN112" i="273"/>
  <c r="EN57" i="273"/>
  <c r="EN58" i="273"/>
  <c r="EN65" i="273"/>
  <c r="EN66" i="273"/>
  <c r="EN3" i="288"/>
  <c r="EO17" i="288"/>
  <c r="EO54" i="273"/>
  <c r="EO55" i="273"/>
  <c r="EO56" i="273"/>
  <c r="EN111" i="273"/>
  <c r="EO112" i="273"/>
  <c r="EO57" i="273"/>
  <c r="EO58" i="273"/>
  <c r="EO65" i="273"/>
  <c r="EO66" i="273"/>
  <c r="EO3" i="288"/>
  <c r="EP17" i="288"/>
  <c r="EP54" i="273"/>
  <c r="EP55" i="273"/>
  <c r="EP56" i="273"/>
  <c r="EO111" i="273"/>
  <c r="EP112" i="273"/>
  <c r="EP57" i="273"/>
  <c r="EP58" i="273"/>
  <c r="EP65" i="273"/>
  <c r="EP66" i="273"/>
  <c r="EP3" i="288"/>
  <c r="EQ17" i="288"/>
  <c r="EQ54" i="273"/>
  <c r="EQ55" i="273"/>
  <c r="EQ56" i="273"/>
  <c r="EP111" i="273"/>
  <c r="EQ112" i="273"/>
  <c r="EQ57" i="273"/>
  <c r="EQ58" i="273"/>
  <c r="EQ65" i="273"/>
  <c r="EQ66" i="273"/>
  <c r="EQ3" i="288"/>
  <c r="ER17" i="288"/>
  <c r="ER54" i="273"/>
  <c r="ER55" i="273"/>
  <c r="ER56" i="273"/>
  <c r="EQ111" i="273"/>
  <c r="ER112" i="273"/>
  <c r="ER57" i="273"/>
  <c r="ER58" i="273"/>
  <c r="ER65" i="273"/>
  <c r="ER66" i="273"/>
  <c r="ER3" i="288"/>
  <c r="ES17" i="288"/>
  <c r="ES54" i="273"/>
  <c r="ES55" i="273"/>
  <c r="ES56" i="273"/>
  <c r="ER111" i="273"/>
  <c r="ES112" i="273"/>
  <c r="ES57" i="273"/>
  <c r="ES58" i="273"/>
  <c r="ES65" i="273"/>
  <c r="ES66" i="273"/>
  <c r="ES3" i="288"/>
  <c r="ET17" i="288"/>
  <c r="ET54" i="273"/>
  <c r="ET55" i="273"/>
  <c r="ET56" i="273"/>
  <c r="ES111" i="273"/>
  <c r="ET112" i="273"/>
  <c r="ET57" i="273"/>
  <c r="ET58" i="273"/>
  <c r="ET65" i="273"/>
  <c r="ET66" i="273"/>
  <c r="ET3" i="288"/>
  <c r="EU17" i="288"/>
  <c r="EU54" i="273"/>
  <c r="EU55" i="273"/>
  <c r="EU56" i="273"/>
  <c r="ET111" i="273"/>
  <c r="EU112" i="273"/>
  <c r="EU57" i="273"/>
  <c r="EU58" i="273"/>
  <c r="EU65" i="273"/>
  <c r="EU66" i="273"/>
  <c r="EU3" i="288"/>
  <c r="EV17" i="288"/>
  <c r="EV54" i="273"/>
  <c r="EV55" i="273"/>
  <c r="EV56" i="273"/>
  <c r="EU111" i="273"/>
  <c r="EV112" i="273"/>
  <c r="EV57" i="273"/>
  <c r="EV58" i="273"/>
  <c r="EV65" i="273"/>
  <c r="EV66" i="273"/>
  <c r="EV3" i="288"/>
  <c r="EW17" i="288"/>
  <c r="EW54" i="273"/>
  <c r="EW55" i="273"/>
  <c r="EW56" i="273"/>
  <c r="EV111" i="273"/>
  <c r="EW112" i="273"/>
  <c r="EW57" i="273"/>
  <c r="EW58" i="273"/>
  <c r="EW65" i="273"/>
  <c r="EW66" i="273"/>
  <c r="EW3" i="288"/>
  <c r="EX17" i="288"/>
  <c r="EX54" i="273"/>
  <c r="EX55" i="273"/>
  <c r="EX56" i="273"/>
  <c r="EW111" i="273"/>
  <c r="EX112" i="273"/>
  <c r="EX57" i="273"/>
  <c r="EX58" i="273"/>
  <c r="EX65" i="273"/>
  <c r="EX66" i="273"/>
  <c r="EX3" i="288"/>
  <c r="EY17" i="288"/>
  <c r="EY54" i="273"/>
  <c r="EY55" i="273"/>
  <c r="EY56" i="273"/>
  <c r="EX111" i="273"/>
  <c r="EY112" i="273"/>
  <c r="EY57" i="273"/>
  <c r="EY58" i="273"/>
  <c r="EY65" i="273"/>
  <c r="EY66" i="273"/>
  <c r="EY3" i="288"/>
  <c r="EZ17" i="288"/>
  <c r="EZ54" i="273"/>
  <c r="EZ55" i="273"/>
  <c r="EZ56" i="273"/>
  <c r="EY111" i="273"/>
  <c r="EZ112" i="273"/>
  <c r="EZ57" i="273"/>
  <c r="EZ58" i="273"/>
  <c r="EZ65" i="273"/>
  <c r="EZ66" i="273"/>
  <c r="EZ3" i="288"/>
  <c r="FA17" i="288"/>
  <c r="FA54" i="273"/>
  <c r="FA55" i="273"/>
  <c r="FA56" i="273"/>
  <c r="EZ111" i="273"/>
  <c r="FA112" i="273"/>
  <c r="FA57" i="273"/>
  <c r="FA58" i="273"/>
  <c r="FA65" i="273"/>
  <c r="FA66" i="273"/>
  <c r="FA3" i="288"/>
  <c r="FB17" i="288"/>
  <c r="FB54" i="273"/>
  <c r="FB55" i="273"/>
  <c r="FB56" i="273"/>
  <c r="FA111" i="273"/>
  <c r="FB112" i="273"/>
  <c r="FB57" i="273"/>
  <c r="FB58" i="273"/>
  <c r="FB65" i="273"/>
  <c r="FB66" i="273"/>
  <c r="FB3" i="288"/>
  <c r="FC17" i="288"/>
  <c r="FC54" i="273"/>
  <c r="FC55" i="273"/>
  <c r="FC56" i="273"/>
  <c r="FB111" i="273"/>
  <c r="FC112" i="273"/>
  <c r="FC57" i="273"/>
  <c r="FC58" i="273"/>
  <c r="FC65" i="273"/>
  <c r="FC66" i="273"/>
  <c r="FC3" i="288"/>
  <c r="FD17" i="288"/>
  <c r="FD54" i="273"/>
  <c r="FD55" i="273"/>
  <c r="FD56" i="273"/>
  <c r="FC111" i="273"/>
  <c r="FD112" i="273"/>
  <c r="FD57" i="273"/>
  <c r="FD58" i="273"/>
  <c r="FD65" i="273"/>
  <c r="FD66" i="273"/>
  <c r="FD3" i="288"/>
  <c r="FE17" i="288"/>
  <c r="FE54" i="273"/>
  <c r="FE55" i="273"/>
  <c r="FE56" i="273"/>
  <c r="FD111" i="273"/>
  <c r="FE112" i="273"/>
  <c r="FE57" i="273"/>
  <c r="FE58" i="273"/>
  <c r="FE65" i="273"/>
  <c r="FE66" i="273"/>
  <c r="FE3" i="288"/>
  <c r="FF17" i="288"/>
  <c r="FF54" i="273"/>
  <c r="FF55" i="273"/>
  <c r="FF56" i="273"/>
  <c r="FE111" i="273"/>
  <c r="FF112" i="273"/>
  <c r="FF57" i="273"/>
  <c r="FF58" i="273"/>
  <c r="FF65" i="273"/>
  <c r="FF66" i="273"/>
  <c r="FF3" i="288"/>
  <c r="FG17" i="288"/>
  <c r="FG54" i="273"/>
  <c r="FG55" i="273"/>
  <c r="FG56" i="273"/>
  <c r="FF111" i="273"/>
  <c r="FG112" i="273"/>
  <c r="FG57" i="273"/>
  <c r="FG58" i="273"/>
  <c r="FG65" i="273"/>
  <c r="FG66" i="273"/>
  <c r="FG3" i="288"/>
  <c r="FH17" i="288"/>
  <c r="FH54" i="273"/>
  <c r="FH55" i="273"/>
  <c r="FH56" i="273"/>
  <c r="FG111" i="273"/>
  <c r="FH112" i="273"/>
  <c r="FH57" i="273"/>
  <c r="FH58" i="273"/>
  <c r="FH65" i="273"/>
  <c r="FH66" i="273"/>
  <c r="FH3" i="288"/>
  <c r="FI17" i="288"/>
  <c r="FI54" i="273"/>
  <c r="FI55" i="273"/>
  <c r="FI56" i="273"/>
  <c r="FH111" i="273"/>
  <c r="FI112" i="273"/>
  <c r="FI57" i="273"/>
  <c r="FI58" i="273"/>
  <c r="FI65" i="273"/>
  <c r="FI66" i="273"/>
  <c r="FI3" i="288"/>
  <c r="FJ17" i="288"/>
  <c r="FJ54" i="273"/>
  <c r="FJ55" i="273"/>
  <c r="FJ56" i="273"/>
  <c r="FI111" i="273"/>
  <c r="FJ112" i="273"/>
  <c r="FJ57" i="273"/>
  <c r="FJ58" i="273"/>
  <c r="FJ65" i="273"/>
  <c r="FJ66" i="273"/>
  <c r="FJ3" i="288"/>
  <c r="FK17" i="288"/>
  <c r="FK54" i="273"/>
  <c r="FK55" i="273"/>
  <c r="FK56" i="273"/>
  <c r="FJ111" i="273"/>
  <c r="FK112" i="273"/>
  <c r="FK57" i="273"/>
  <c r="FK58" i="273"/>
  <c r="FK65" i="273"/>
  <c r="FK66" i="273"/>
  <c r="FK3" i="288"/>
  <c r="FL17" i="288"/>
  <c r="FL54" i="273"/>
  <c r="FL55" i="273"/>
  <c r="FL56" i="273"/>
  <c r="FK111" i="273"/>
  <c r="FL112" i="273"/>
  <c r="FL57" i="273"/>
  <c r="FL58" i="273"/>
  <c r="FL65" i="273"/>
  <c r="FL66" i="273"/>
  <c r="FL3" i="288"/>
  <c r="FM17" i="288"/>
  <c r="FM54" i="273"/>
  <c r="FM55" i="273"/>
  <c r="FM56" i="273"/>
  <c r="FL111" i="273"/>
  <c r="FM112" i="273"/>
  <c r="FM57" i="273"/>
  <c r="FM58" i="273"/>
  <c r="FM65" i="273"/>
  <c r="FM66" i="273"/>
  <c r="FM3" i="288"/>
  <c r="FN17" i="288"/>
  <c r="FN54" i="273"/>
  <c r="FN55" i="273"/>
  <c r="FN56" i="273"/>
  <c r="FM111" i="273"/>
  <c r="FN112" i="273"/>
  <c r="FN57" i="273"/>
  <c r="FN58" i="273"/>
  <c r="FN65" i="273"/>
  <c r="FN66" i="273"/>
  <c r="FN3" i="288"/>
  <c r="FO17" i="288"/>
  <c r="FO54" i="273"/>
  <c r="FO55" i="273"/>
  <c r="FO56" i="273"/>
  <c r="FN111" i="273"/>
  <c r="FO112" i="273"/>
  <c r="FO57" i="273"/>
  <c r="FO58" i="273"/>
  <c r="FO65" i="273"/>
  <c r="FO66" i="273"/>
  <c r="FO3" i="288"/>
  <c r="FP17" i="288"/>
  <c r="FP54" i="273"/>
  <c r="FP55" i="273"/>
  <c r="FP56" i="273"/>
  <c r="FO111" i="273"/>
  <c r="FP112" i="273"/>
  <c r="FP57" i="273"/>
  <c r="FP58" i="273"/>
  <c r="FP65" i="273"/>
  <c r="FP66" i="273"/>
  <c r="FP3" i="288"/>
  <c r="FQ17" i="288"/>
  <c r="FQ54" i="273"/>
  <c r="FQ55" i="273"/>
  <c r="FQ56" i="273"/>
  <c r="FP111" i="273"/>
  <c r="FQ112" i="273"/>
  <c r="FQ57" i="273"/>
  <c r="FQ58" i="273"/>
  <c r="FQ65" i="273"/>
  <c r="FQ66" i="273"/>
  <c r="FQ3" i="288"/>
  <c r="FR17" i="288"/>
  <c r="FR54" i="273"/>
  <c r="FR55" i="273"/>
  <c r="FR56" i="273"/>
  <c r="FQ111" i="273"/>
  <c r="FR112" i="273"/>
  <c r="FR57" i="273"/>
  <c r="FR58" i="273"/>
  <c r="FR65" i="273"/>
  <c r="FR66" i="273"/>
  <c r="FR3" i="288"/>
  <c r="FS17" i="288"/>
  <c r="FS54" i="273"/>
  <c r="FS55" i="273"/>
  <c r="FS56" i="273"/>
  <c r="FR111" i="273"/>
  <c r="FS112" i="273"/>
  <c r="FS57" i="273"/>
  <c r="FS58" i="273"/>
  <c r="FS65" i="273"/>
  <c r="FS66" i="273"/>
  <c r="FS3" i="288"/>
  <c r="FT17" i="288"/>
  <c r="FT54" i="273"/>
  <c r="FT55" i="273"/>
  <c r="FT56" i="273"/>
  <c r="FS111" i="273"/>
  <c r="FT112" i="273"/>
  <c r="FT57" i="273"/>
  <c r="FT58" i="273"/>
  <c r="FT65" i="273"/>
  <c r="FT66" i="273"/>
  <c r="FT3" i="288"/>
  <c r="FU17" i="288"/>
  <c r="FU54" i="273"/>
  <c r="FU55" i="273"/>
  <c r="FU56" i="273"/>
  <c r="FT111" i="273"/>
  <c r="FU112" i="273"/>
  <c r="FU57" i="273"/>
  <c r="FU58" i="273"/>
  <c r="FU65" i="273"/>
  <c r="FU66" i="273"/>
  <c r="FU3" i="288"/>
  <c r="FV17" i="288"/>
  <c r="FV54" i="273"/>
  <c r="FV55" i="273"/>
  <c r="FV56" i="273"/>
  <c r="FU111" i="273"/>
  <c r="FV112" i="273"/>
  <c r="FV57" i="273"/>
  <c r="FV58" i="273"/>
  <c r="FV65" i="273"/>
  <c r="FV66" i="273"/>
  <c r="FV3" i="288"/>
  <c r="FW17" i="288"/>
  <c r="FW54" i="273"/>
  <c r="FW55" i="273"/>
  <c r="FW56" i="273"/>
  <c r="FV111" i="273"/>
  <c r="FW112" i="273"/>
  <c r="FW57" i="273"/>
  <c r="FW58" i="273"/>
  <c r="FW65" i="273"/>
  <c r="FW66" i="273"/>
  <c r="FW3" i="288"/>
  <c r="FX17" i="288"/>
  <c r="FX54" i="273"/>
  <c r="FX55" i="273"/>
  <c r="FX56" i="273"/>
  <c r="FW111" i="273"/>
  <c r="FX112" i="273"/>
  <c r="FX57" i="273"/>
  <c r="FX58" i="273"/>
  <c r="FX65" i="273"/>
  <c r="FX66" i="273"/>
  <c r="FX3" i="288"/>
  <c r="FY17" i="288"/>
  <c r="FY54" i="273"/>
  <c r="FY55" i="273"/>
  <c r="FY56" i="273"/>
  <c r="FX111" i="273"/>
  <c r="FY112" i="273"/>
  <c r="FY57" i="273"/>
  <c r="FY58" i="273"/>
  <c r="FY65" i="273"/>
  <c r="FY66" i="273"/>
  <c r="FY3" i="288"/>
  <c r="FZ17" i="288"/>
  <c r="FZ54" i="273"/>
  <c r="FZ55" i="273"/>
  <c r="FZ56" i="273"/>
  <c r="FY111" i="273"/>
  <c r="FZ112" i="273"/>
  <c r="FZ57" i="273"/>
  <c r="FZ58" i="273"/>
  <c r="FZ65" i="273"/>
  <c r="FZ66" i="273"/>
  <c r="FZ3" i="288"/>
  <c r="GA17" i="288"/>
  <c r="GA54" i="273"/>
  <c r="GA55" i="273"/>
  <c r="GA56" i="273"/>
  <c r="FZ111" i="273"/>
  <c r="GA112" i="273"/>
  <c r="GA57" i="273"/>
  <c r="GA58" i="273"/>
  <c r="GA65" i="273"/>
  <c r="GA66" i="273"/>
  <c r="GA3" i="288"/>
  <c r="GB17" i="288"/>
  <c r="GB54" i="273"/>
  <c r="GB55" i="273"/>
  <c r="GB56" i="273"/>
  <c r="GA111" i="273"/>
  <c r="GB112" i="273"/>
  <c r="GB57" i="273"/>
  <c r="GB58" i="273"/>
  <c r="GB65" i="273"/>
  <c r="GB66" i="273"/>
  <c r="GB3" i="288"/>
  <c r="GC17" i="288"/>
  <c r="GC54" i="273"/>
  <c r="GC55" i="273"/>
  <c r="GC56" i="273"/>
  <c r="GB111" i="273"/>
  <c r="GC112" i="273"/>
  <c r="GC57" i="273"/>
  <c r="GC58" i="273"/>
  <c r="GC65" i="273"/>
  <c r="GC66" i="273"/>
  <c r="GC3" i="288"/>
  <c r="GD17" i="288"/>
  <c r="GD54" i="273"/>
  <c r="GD55" i="273"/>
  <c r="GD56" i="273"/>
  <c r="GC111" i="273"/>
  <c r="GD112" i="273"/>
  <c r="GD57" i="273"/>
  <c r="GD58" i="273"/>
  <c r="GD65" i="273"/>
  <c r="GD66" i="273"/>
  <c r="GD3" i="288"/>
  <c r="GE17" i="288"/>
  <c r="GE54" i="273"/>
  <c r="GE55" i="273"/>
  <c r="GE56" i="273"/>
  <c r="GD111" i="273"/>
  <c r="GE112" i="273"/>
  <c r="GE57" i="273"/>
  <c r="GE58" i="273"/>
  <c r="GE65" i="273"/>
  <c r="GE66" i="273"/>
  <c r="GE3" i="288"/>
  <c r="GF17" i="288"/>
  <c r="GF54" i="273"/>
  <c r="GF55" i="273"/>
  <c r="GF56" i="273"/>
  <c r="GE111" i="273"/>
  <c r="GF112" i="273"/>
  <c r="GF57" i="273"/>
  <c r="GF58" i="273"/>
  <c r="GF65" i="273"/>
  <c r="GF66" i="273"/>
  <c r="GF3" i="288"/>
  <c r="GG17" i="288"/>
  <c r="GG54" i="273"/>
  <c r="GG55" i="273"/>
  <c r="GG56" i="273"/>
  <c r="GF111" i="273"/>
  <c r="GG112" i="273"/>
  <c r="GG57" i="273"/>
  <c r="GG58" i="273"/>
  <c r="GG65" i="273"/>
  <c r="GG66" i="273"/>
  <c r="GG3" i="288"/>
  <c r="GH17" i="288"/>
  <c r="GH54" i="273"/>
  <c r="GH55" i="273"/>
  <c r="GH56" i="273"/>
  <c r="GG111" i="273"/>
  <c r="GH112" i="273"/>
  <c r="GH57" i="273"/>
  <c r="GH58" i="273"/>
  <c r="GH65" i="273"/>
  <c r="GH66" i="273"/>
  <c r="GH3" i="288"/>
  <c r="GI17" i="288"/>
  <c r="GI54" i="273"/>
  <c r="GI55" i="273"/>
  <c r="GI56" i="273"/>
  <c r="GH111" i="273"/>
  <c r="GI112" i="273"/>
  <c r="GI57" i="273"/>
  <c r="GI58" i="273"/>
  <c r="GI65" i="273"/>
  <c r="GI66" i="273"/>
  <c r="GI3" i="288"/>
  <c r="GJ17" i="288"/>
  <c r="J287" i="307"/>
  <c r="H10" i="269"/>
  <c r="J5" i="269"/>
  <c r="K10" i="269"/>
  <c r="J10" i="269"/>
  <c r="Q27" i="288"/>
  <c r="R27" i="288"/>
  <c r="S27" i="288"/>
  <c r="T27" i="288"/>
  <c r="U27" i="288"/>
  <c r="V27" i="288"/>
  <c r="W27" i="288"/>
  <c r="X27" i="288"/>
  <c r="Y27" i="288"/>
  <c r="Z27" i="288"/>
  <c r="AA27" i="288"/>
  <c r="AB27" i="288"/>
  <c r="AC27" i="288"/>
  <c r="AD27" i="288"/>
  <c r="AE27" i="288"/>
  <c r="AF27" i="288"/>
  <c r="AG27" i="288"/>
  <c r="AH27" i="288"/>
  <c r="AI27" i="288"/>
  <c r="AJ27" i="288"/>
  <c r="AK27" i="288"/>
  <c r="AL27" i="288"/>
  <c r="AM27" i="288"/>
  <c r="AN27" i="288"/>
  <c r="AO27" i="288"/>
  <c r="AP27" i="288"/>
  <c r="AQ27" i="288"/>
  <c r="AR27" i="288"/>
  <c r="AS27" i="288"/>
  <c r="AT27" i="288"/>
  <c r="AU27" i="288"/>
  <c r="AV27" i="288"/>
  <c r="AW27" i="288"/>
  <c r="AX27" i="288"/>
  <c r="AY27" i="288"/>
  <c r="AZ27" i="288"/>
  <c r="BA27" i="288"/>
  <c r="BB27" i="288"/>
  <c r="BC27" i="288"/>
  <c r="BD27" i="288"/>
  <c r="BE27" i="288"/>
  <c r="BF27" i="288"/>
  <c r="BG27" i="288"/>
  <c r="BH27" i="288"/>
  <c r="BI27" i="288"/>
  <c r="BJ27" i="288"/>
  <c r="BK27" i="288"/>
  <c r="BL27" i="288"/>
  <c r="BM27" i="288"/>
  <c r="BN27" i="288"/>
  <c r="BO27" i="288"/>
  <c r="BP27" i="288"/>
  <c r="BQ27" i="288"/>
  <c r="BR27" i="288"/>
  <c r="BS27" i="288"/>
  <c r="BT27" i="288"/>
  <c r="BU27" i="288"/>
  <c r="BV27" i="288"/>
  <c r="BW27" i="288"/>
  <c r="BX27" i="288"/>
  <c r="BY27" i="288"/>
  <c r="BZ27" i="288"/>
  <c r="CA27" i="288"/>
  <c r="CB27" i="288"/>
  <c r="CC27" i="288"/>
  <c r="CD27" i="288"/>
  <c r="CE27" i="288"/>
  <c r="CF27" i="288"/>
  <c r="CG27" i="288"/>
  <c r="CH27" i="288"/>
  <c r="CI27" i="288"/>
  <c r="CJ27" i="288"/>
  <c r="CK27" i="288"/>
  <c r="CL27" i="288"/>
  <c r="CM27" i="288"/>
  <c r="CN27" i="288"/>
  <c r="CO27" i="288"/>
  <c r="CP27" i="288"/>
  <c r="CQ27" i="288"/>
  <c r="CR27" i="288"/>
  <c r="CS27" i="288"/>
  <c r="CT27" i="288"/>
  <c r="CU27" i="288"/>
  <c r="CV27" i="288"/>
  <c r="CW27" i="288"/>
  <c r="CX27" i="288"/>
  <c r="CY27" i="288"/>
  <c r="CZ27" i="288"/>
  <c r="DA27" i="288"/>
  <c r="DB27" i="288"/>
  <c r="DC27" i="288"/>
  <c r="DD27" i="288"/>
  <c r="DE27" i="288"/>
  <c r="DF27" i="288"/>
  <c r="DG27" i="288"/>
  <c r="DH27" i="288"/>
  <c r="DI27" i="288"/>
  <c r="DJ27" i="288"/>
  <c r="DK27" i="288"/>
  <c r="DL27" i="288"/>
  <c r="DM27" i="288"/>
  <c r="DN27" i="288"/>
  <c r="DO27" i="288"/>
  <c r="DP27" i="288"/>
  <c r="DQ27" i="288"/>
  <c r="DR27" i="288"/>
  <c r="DS27" i="288"/>
  <c r="DT27" i="288"/>
  <c r="DU27" i="288"/>
  <c r="DV27" i="288"/>
  <c r="DW27" i="288"/>
  <c r="DX27" i="288"/>
  <c r="DY27" i="288"/>
  <c r="DZ27" i="288"/>
  <c r="EA27" i="288"/>
  <c r="EB27" i="288"/>
  <c r="EC27" i="288"/>
  <c r="ED27" i="288"/>
  <c r="EE27" i="288"/>
  <c r="EF27" i="288"/>
  <c r="EG27" i="288"/>
  <c r="EH27" i="288"/>
  <c r="EI27" i="288"/>
  <c r="EJ27" i="288"/>
  <c r="EK27" i="288"/>
  <c r="EL27" i="288"/>
  <c r="EM27" i="288"/>
  <c r="EN27" i="288"/>
  <c r="EO27" i="288"/>
  <c r="EP27" i="288"/>
  <c r="EQ27" i="288"/>
  <c r="ER27" i="288"/>
  <c r="ES27" i="288"/>
  <c r="ET27" i="288"/>
  <c r="EU27" i="288"/>
  <c r="EV27" i="288"/>
  <c r="EW27" i="288"/>
  <c r="EX27" i="288"/>
  <c r="EY27" i="288"/>
  <c r="EZ27" i="288"/>
  <c r="FA27" i="288"/>
  <c r="FB27" i="288"/>
  <c r="FC27" i="288"/>
  <c r="FD27" i="288"/>
  <c r="FE27" i="288"/>
  <c r="FF27" i="288"/>
  <c r="FG27" i="288"/>
  <c r="FH27" i="288"/>
  <c r="FI27" i="288"/>
  <c r="FJ27" i="288"/>
  <c r="FK27" i="288"/>
  <c r="FL27" i="288"/>
  <c r="FM27" i="288"/>
  <c r="FN27" i="288"/>
  <c r="FO27" i="288"/>
  <c r="FP27" i="288"/>
  <c r="FQ27" i="288"/>
  <c r="FR27" i="288"/>
  <c r="FS27" i="288"/>
  <c r="FT27" i="288"/>
  <c r="FU27" i="288"/>
  <c r="FV27" i="288"/>
  <c r="FW27" i="288"/>
  <c r="FX27" i="288"/>
  <c r="FY27" i="288"/>
  <c r="FZ27" i="288"/>
  <c r="GA27" i="288"/>
  <c r="GB27" i="288"/>
  <c r="GC27" i="288"/>
  <c r="GD27" i="288"/>
  <c r="GE27" i="288"/>
  <c r="GF27" i="288"/>
  <c r="GG27" i="288"/>
  <c r="GH27" i="288"/>
  <c r="GJ73" i="273"/>
  <c r="GJ74" i="273"/>
  <c r="GJ54" i="273"/>
  <c r="GJ55" i="273"/>
  <c r="GJ56" i="273"/>
  <c r="GI111" i="273"/>
  <c r="GJ112" i="273"/>
  <c r="GJ57" i="273"/>
  <c r="GJ58" i="273"/>
  <c r="GJ65" i="273"/>
  <c r="GJ66" i="273"/>
  <c r="GJ3" i="288"/>
  <c r="GI27" i="288"/>
  <c r="GJ27" i="288"/>
  <c r="E11" i="316"/>
  <c r="E10" i="316"/>
  <c r="J38" i="288"/>
  <c r="J40" i="288"/>
  <c r="K37" i="288"/>
  <c r="K38" i="288"/>
  <c r="K40" i="288"/>
  <c r="L37" i="288"/>
  <c r="L38" i="288"/>
  <c r="L40" i="288"/>
  <c r="M37" i="288"/>
  <c r="M38" i="288"/>
  <c r="M40" i="288"/>
  <c r="N37" i="288"/>
  <c r="N38" i="288"/>
  <c r="N40" i="288"/>
  <c r="O37" i="288"/>
  <c r="O38" i="288"/>
  <c r="O40" i="288"/>
  <c r="P37" i="288"/>
  <c r="P38" i="288"/>
  <c r="P40" i="288"/>
  <c r="Q10" i="280"/>
  <c r="Q11" i="280"/>
  <c r="Q12" i="280"/>
  <c r="Q13" i="280"/>
  <c r="Q35" i="288"/>
  <c r="R35" i="288"/>
  <c r="S10" i="280"/>
  <c r="S11" i="280"/>
  <c r="S12" i="280"/>
  <c r="S13" i="280"/>
  <c r="S35" i="288"/>
  <c r="T35" i="288"/>
  <c r="U10" i="280"/>
  <c r="U11" i="280"/>
  <c r="U12" i="280"/>
  <c r="U13" i="280"/>
  <c r="U35" i="288"/>
  <c r="V35" i="288"/>
  <c r="W10" i="280"/>
  <c r="W11" i="280"/>
  <c r="W12" i="280"/>
  <c r="W13" i="280"/>
  <c r="W35" i="288"/>
  <c r="X35" i="288"/>
  <c r="Y10" i="280"/>
  <c r="Y11" i="280"/>
  <c r="Y12" i="280"/>
  <c r="Y13" i="280"/>
  <c r="Y35" i="288"/>
  <c r="Z35" i="288"/>
  <c r="AA10" i="280"/>
  <c r="AA11" i="280"/>
  <c r="AA12" i="280"/>
  <c r="AA13" i="280"/>
  <c r="AA35" i="288"/>
  <c r="AB35" i="288"/>
  <c r="AC10" i="280"/>
  <c r="AC11" i="280"/>
  <c r="AC12" i="280"/>
  <c r="AC13" i="280"/>
  <c r="AC35" i="288"/>
  <c r="AD35" i="288"/>
  <c r="AE10" i="280"/>
  <c r="AE11" i="280"/>
  <c r="AE12" i="280"/>
  <c r="AE13" i="280"/>
  <c r="AE35" i="288"/>
  <c r="AF35" i="288"/>
  <c r="AG10" i="280"/>
  <c r="AG11" i="280"/>
  <c r="AG12" i="280"/>
  <c r="AG13" i="280"/>
  <c r="AG35" i="288"/>
  <c r="AH35" i="288"/>
  <c r="AI10" i="280"/>
  <c r="AI11" i="280"/>
  <c r="AI12" i="280"/>
  <c r="AI13" i="280"/>
  <c r="AI35" i="288"/>
  <c r="AJ35" i="288"/>
  <c r="AK10" i="280"/>
  <c r="AK11" i="280"/>
  <c r="AK12" i="280"/>
  <c r="AK13" i="280"/>
  <c r="AK35" i="288"/>
  <c r="AL35" i="288"/>
  <c r="AM10" i="280"/>
  <c r="AM11" i="280"/>
  <c r="AM12" i="280"/>
  <c r="AM13" i="280"/>
  <c r="AM35" i="288"/>
  <c r="AN35" i="288"/>
  <c r="AO10" i="280"/>
  <c r="AO11" i="280"/>
  <c r="AO12" i="280"/>
  <c r="AO13" i="280"/>
  <c r="AO35" i="288"/>
  <c r="AP35" i="288"/>
  <c r="AQ10" i="280"/>
  <c r="AQ11" i="280"/>
  <c r="AQ12" i="280"/>
  <c r="AQ13" i="280"/>
  <c r="AQ35" i="288"/>
  <c r="AR35" i="288"/>
  <c r="AS10" i="280"/>
  <c r="AS11" i="280"/>
  <c r="AS12" i="280"/>
  <c r="AS13" i="280"/>
  <c r="AS35" i="288"/>
  <c r="AT35" i="288"/>
  <c r="AU10" i="280"/>
  <c r="AU11" i="280"/>
  <c r="AU12" i="280"/>
  <c r="AU13" i="280"/>
  <c r="AU35" i="288"/>
  <c r="AV35" i="288"/>
  <c r="AW10" i="280"/>
  <c r="AW11" i="280"/>
  <c r="AW12" i="280"/>
  <c r="AW13" i="280"/>
  <c r="AW35" i="288"/>
  <c r="AX35" i="288"/>
  <c r="AY37" i="288"/>
  <c r="AY11" i="280"/>
  <c r="AY12" i="280"/>
  <c r="AY10" i="280"/>
  <c r="AY13" i="280"/>
  <c r="AY35" i="288"/>
  <c r="J387" i="307"/>
  <c r="F109" i="48"/>
  <c r="F62" i="280"/>
  <c r="AZ37" i="288"/>
  <c r="AZ35" i="288"/>
  <c r="BA37" i="288"/>
  <c r="BA38" i="288"/>
  <c r="BA40" i="288"/>
  <c r="BB37" i="288"/>
  <c r="BB38" i="288"/>
  <c r="BB40" i="288"/>
  <c r="BC138" i="273"/>
  <c r="BB135" i="273"/>
  <c r="BB136" i="273"/>
  <c r="BB139" i="273"/>
  <c r="BC140" i="273"/>
  <c r="BC37" i="288"/>
  <c r="BC38" i="288"/>
  <c r="BC40" i="288"/>
  <c r="BD138" i="273"/>
  <c r="BC135" i="273"/>
  <c r="BC136" i="273"/>
  <c r="BC139" i="273"/>
  <c r="BD140" i="273"/>
  <c r="BD37" i="288"/>
  <c r="BD38" i="288"/>
  <c r="BD40" i="288"/>
  <c r="BE138" i="273"/>
  <c r="BD135" i="273"/>
  <c r="BD136" i="273"/>
  <c r="BD139" i="273"/>
  <c r="BE140" i="273"/>
  <c r="BE37" i="288"/>
  <c r="BE38" i="288"/>
  <c r="BE40" i="288"/>
  <c r="BF138" i="273"/>
  <c r="BE135" i="273"/>
  <c r="BE136" i="273"/>
  <c r="BE139" i="273"/>
  <c r="BF140" i="273"/>
  <c r="BF37" i="288"/>
  <c r="BF38" i="288"/>
  <c r="BF40" i="288"/>
  <c r="BG138" i="273"/>
  <c r="BF135" i="273"/>
  <c r="BF136" i="273"/>
  <c r="BF139" i="273"/>
  <c r="BG140" i="273"/>
  <c r="BG37" i="288"/>
  <c r="BG38" i="288"/>
  <c r="BG40" i="288"/>
  <c r="BH138" i="273"/>
  <c r="BG135" i="273"/>
  <c r="BG136" i="273"/>
  <c r="BG139" i="273"/>
  <c r="BH140" i="273"/>
  <c r="BH37" i="288"/>
  <c r="BH38" i="288"/>
  <c r="BH40" i="288"/>
  <c r="BI138" i="273"/>
  <c r="BH135" i="273"/>
  <c r="BH136" i="273"/>
  <c r="BH139" i="273"/>
  <c r="BI140" i="273"/>
  <c r="BI37" i="288"/>
  <c r="BI38" i="288"/>
  <c r="BI40" i="288"/>
  <c r="BJ138" i="273"/>
  <c r="BI135" i="273"/>
  <c r="BI136" i="273"/>
  <c r="BI139" i="273"/>
  <c r="BJ140" i="273"/>
  <c r="BJ37" i="288"/>
  <c r="BJ38" i="288"/>
  <c r="BJ40" i="288"/>
  <c r="BK138" i="273"/>
  <c r="BJ135" i="273"/>
  <c r="BJ136" i="273"/>
  <c r="BJ139" i="273"/>
  <c r="BK140" i="273"/>
  <c r="BK37" i="288"/>
  <c r="BK38" i="288"/>
  <c r="BK40" i="288"/>
  <c r="BL138" i="273"/>
  <c r="BK135" i="273"/>
  <c r="BK136" i="273"/>
  <c r="BK139" i="273"/>
  <c r="BL140" i="273"/>
  <c r="BL37" i="288"/>
  <c r="BL38" i="288"/>
  <c r="BL40" i="288"/>
  <c r="BM138" i="273"/>
  <c r="BL135" i="273"/>
  <c r="BL136" i="273"/>
  <c r="BL139" i="273"/>
  <c r="BM140" i="273"/>
  <c r="BM37" i="288"/>
  <c r="BM38" i="288"/>
  <c r="BM40" i="288"/>
  <c r="BN138" i="273"/>
  <c r="BM135" i="273"/>
  <c r="BM136" i="273"/>
  <c r="BM139" i="273"/>
  <c r="BN140" i="273"/>
  <c r="BN37" i="288"/>
  <c r="BN38" i="288"/>
  <c r="BN40" i="288"/>
  <c r="BO138" i="273"/>
  <c r="BN135" i="273"/>
  <c r="BN136" i="273"/>
  <c r="BN139" i="273"/>
  <c r="BO140" i="273"/>
  <c r="BO37" i="288"/>
  <c r="BO38" i="288"/>
  <c r="BO40" i="288"/>
  <c r="BP138" i="273"/>
  <c r="BO135" i="273"/>
  <c r="BO136" i="273"/>
  <c r="BO139" i="273"/>
  <c r="BP140" i="273"/>
  <c r="BP37" i="288"/>
  <c r="BP38" i="288"/>
  <c r="BP40" i="288"/>
  <c r="BQ138" i="273"/>
  <c r="BP135" i="273"/>
  <c r="BP136" i="273"/>
  <c r="BP139" i="273"/>
  <c r="BQ140" i="273"/>
  <c r="BQ37" i="288"/>
  <c r="BQ38" i="288"/>
  <c r="BQ40" i="288"/>
  <c r="BR138" i="273"/>
  <c r="BQ135" i="273"/>
  <c r="BQ136" i="273"/>
  <c r="BQ139" i="273"/>
  <c r="BR140" i="273"/>
  <c r="BR37" i="288"/>
  <c r="BR38" i="288"/>
  <c r="BR40" i="288"/>
  <c r="BS138" i="273"/>
  <c r="BR135" i="273"/>
  <c r="BR136" i="273"/>
  <c r="BR139" i="273"/>
  <c r="BS140" i="273"/>
  <c r="BS37" i="288"/>
  <c r="BS38" i="288"/>
  <c r="BS40" i="288"/>
  <c r="BT138" i="273"/>
  <c r="BS135" i="273"/>
  <c r="BS136" i="273"/>
  <c r="BS139" i="273"/>
  <c r="BT140" i="273"/>
  <c r="BT37" i="288"/>
  <c r="BT38" i="288"/>
  <c r="BT40" i="288"/>
  <c r="BU138" i="273"/>
  <c r="BT135" i="273"/>
  <c r="BT136" i="273"/>
  <c r="BT139" i="273"/>
  <c r="BU140" i="273"/>
  <c r="BU37" i="288"/>
  <c r="BU38" i="288"/>
  <c r="BU40" i="288"/>
  <c r="BV138" i="273"/>
  <c r="BU135" i="273"/>
  <c r="BU136" i="273"/>
  <c r="BU139" i="273"/>
  <c r="BV140" i="273"/>
  <c r="BV37" i="288"/>
  <c r="BV38" i="288"/>
  <c r="BV40" i="288"/>
  <c r="BW138" i="273"/>
  <c r="BV135" i="273"/>
  <c r="BV136" i="273"/>
  <c r="BV139" i="273"/>
  <c r="BW140" i="273"/>
  <c r="BW37" i="288"/>
  <c r="BW38" i="288"/>
  <c r="BW40" i="288"/>
  <c r="BX138" i="273"/>
  <c r="BW135" i="273"/>
  <c r="BW136" i="273"/>
  <c r="BW139" i="273"/>
  <c r="BX140" i="273"/>
  <c r="BX37" i="288"/>
  <c r="BX38" i="288"/>
  <c r="BX40" i="288"/>
  <c r="BY138" i="273"/>
  <c r="BX135" i="273"/>
  <c r="BX136" i="273"/>
  <c r="BX139" i="273"/>
  <c r="BY140" i="273"/>
  <c r="BY37" i="288"/>
  <c r="BY38" i="288"/>
  <c r="BY40" i="288"/>
  <c r="BZ138" i="273"/>
  <c r="BY135" i="273"/>
  <c r="BY136" i="273"/>
  <c r="BY139" i="273"/>
  <c r="BZ140" i="273"/>
  <c r="BZ37" i="288"/>
  <c r="BZ38" i="288"/>
  <c r="BZ40" i="288"/>
  <c r="CA138" i="273"/>
  <c r="BZ135" i="273"/>
  <c r="BZ136" i="273"/>
  <c r="BZ139" i="273"/>
  <c r="CA140" i="273"/>
  <c r="CA37" i="288"/>
  <c r="CA38" i="288"/>
  <c r="CA40" i="288"/>
  <c r="CB138" i="273"/>
  <c r="CA135" i="273"/>
  <c r="CA136" i="273"/>
  <c r="CA139" i="273"/>
  <c r="CB140" i="273"/>
  <c r="CB37" i="288"/>
  <c r="CB38" i="288"/>
  <c r="CB40" i="288"/>
  <c r="CC138" i="273"/>
  <c r="CB135" i="273"/>
  <c r="CB136" i="273"/>
  <c r="CB139" i="273"/>
  <c r="CC140" i="273"/>
  <c r="CC37" i="288"/>
  <c r="CC38" i="288"/>
  <c r="CC40" i="288"/>
  <c r="CD138" i="273"/>
  <c r="CC135" i="273"/>
  <c r="CC136" i="273"/>
  <c r="CC139" i="273"/>
  <c r="CD140" i="273"/>
  <c r="CD37" i="288"/>
  <c r="CD38" i="288"/>
  <c r="CD40" i="288"/>
  <c r="CE138" i="273"/>
  <c r="CD135" i="273"/>
  <c r="CD136" i="273"/>
  <c r="CD139" i="273"/>
  <c r="CE140" i="273"/>
  <c r="CE37" i="288"/>
  <c r="CE38" i="288"/>
  <c r="CE40" i="288"/>
  <c r="CF138" i="273"/>
  <c r="CE135" i="273"/>
  <c r="CE136" i="273"/>
  <c r="CE139" i="273"/>
  <c r="CF140" i="273"/>
  <c r="CF37" i="288"/>
  <c r="CF38" i="288"/>
  <c r="CF40" i="288"/>
  <c r="CG138" i="273"/>
  <c r="CF135" i="273"/>
  <c r="CF136" i="273"/>
  <c r="CF139" i="273"/>
  <c r="CG140" i="273"/>
  <c r="CG37" i="288"/>
  <c r="CG38" i="288"/>
  <c r="CG40" i="288"/>
  <c r="CH138" i="273"/>
  <c r="CG135" i="273"/>
  <c r="CG136" i="273"/>
  <c r="CG139" i="273"/>
  <c r="CH140" i="273"/>
  <c r="CH37" i="288"/>
  <c r="CH38" i="288"/>
  <c r="CH40" i="288"/>
  <c r="CI138" i="273"/>
  <c r="CH135" i="273"/>
  <c r="CH136" i="273"/>
  <c r="CH139" i="273"/>
  <c r="CI140" i="273"/>
  <c r="CI37" i="288"/>
  <c r="CI38" i="288"/>
  <c r="CI40" i="288"/>
  <c r="CJ138" i="273"/>
  <c r="CI135" i="273"/>
  <c r="CI136" i="273"/>
  <c r="CI139" i="273"/>
  <c r="CJ140" i="273"/>
  <c r="CJ37" i="288"/>
  <c r="CJ38" i="288"/>
  <c r="CJ40" i="288"/>
  <c r="CK138" i="273"/>
  <c r="CJ135" i="273"/>
  <c r="CJ136" i="273"/>
  <c r="CJ139" i="273"/>
  <c r="CK140" i="273"/>
  <c r="CK37" i="288"/>
  <c r="CK38" i="288"/>
  <c r="CK40" i="288"/>
  <c r="CL138" i="273"/>
  <c r="CK135" i="273"/>
  <c r="CK136" i="273"/>
  <c r="CK139" i="273"/>
  <c r="CL140" i="273"/>
  <c r="CL37" i="288"/>
  <c r="CL38" i="288"/>
  <c r="CL40" i="288"/>
  <c r="CM138" i="273"/>
  <c r="CL135" i="273"/>
  <c r="CL136" i="273"/>
  <c r="CL139" i="273"/>
  <c r="CM140" i="273"/>
  <c r="CM37" i="288"/>
  <c r="CM38" i="288"/>
  <c r="CM40" i="288"/>
  <c r="CN138" i="273"/>
  <c r="CM135" i="273"/>
  <c r="CM136" i="273"/>
  <c r="CM139" i="273"/>
  <c r="CN140" i="273"/>
  <c r="CN37" i="288"/>
  <c r="CN38" i="288"/>
  <c r="CN40" i="288"/>
  <c r="CO138" i="273"/>
  <c r="CN135" i="273"/>
  <c r="CN136" i="273"/>
  <c r="CN139" i="273"/>
  <c r="CO140" i="273"/>
  <c r="CO37" i="288"/>
  <c r="CO38" i="288"/>
  <c r="CO40" i="288"/>
  <c r="CP138" i="273"/>
  <c r="CO135" i="273"/>
  <c r="CO136" i="273"/>
  <c r="CO139" i="273"/>
  <c r="CP140" i="273"/>
  <c r="CP37" i="288"/>
  <c r="CP38" i="288"/>
  <c r="CP40" i="288"/>
  <c r="CQ138" i="273"/>
  <c r="CP135" i="273"/>
  <c r="CP136" i="273"/>
  <c r="CP139" i="273"/>
  <c r="CQ140" i="273"/>
  <c r="CQ37" i="288"/>
  <c r="CQ38" i="288"/>
  <c r="CQ40" i="288"/>
  <c r="CR138" i="273"/>
  <c r="CQ135" i="273"/>
  <c r="CQ136" i="273"/>
  <c r="CQ139" i="273"/>
  <c r="CR140" i="273"/>
  <c r="CR37" i="288"/>
  <c r="CR38" i="288"/>
  <c r="CR40" i="288"/>
  <c r="CS138" i="273"/>
  <c r="CR135" i="273"/>
  <c r="CR136" i="273"/>
  <c r="CR139" i="273"/>
  <c r="CS140" i="273"/>
  <c r="CS37" i="288"/>
  <c r="CS38" i="288"/>
  <c r="CS40" i="288"/>
  <c r="CT138" i="273"/>
  <c r="CS135" i="273"/>
  <c r="CS136" i="273"/>
  <c r="CS139" i="273"/>
  <c r="CT140" i="273"/>
  <c r="CT37" i="288"/>
  <c r="CT38" i="288"/>
  <c r="CT40" i="288"/>
  <c r="CU138" i="273"/>
  <c r="CT135" i="273"/>
  <c r="CT136" i="273"/>
  <c r="CT139" i="273"/>
  <c r="CU140" i="273"/>
  <c r="CU37" i="288"/>
  <c r="CU38" i="288"/>
  <c r="CU40" i="288"/>
  <c r="CV138" i="273"/>
  <c r="CU135" i="273"/>
  <c r="CU136" i="273"/>
  <c r="CU139" i="273"/>
  <c r="CV140" i="273"/>
  <c r="CV37" i="288"/>
  <c r="CV38" i="288"/>
  <c r="CV40" i="288"/>
  <c r="CW138" i="273"/>
  <c r="CV135" i="273"/>
  <c r="CV136" i="273"/>
  <c r="CV139" i="273"/>
  <c r="CW140" i="273"/>
  <c r="CW37" i="288"/>
  <c r="CW38" i="288"/>
  <c r="CW40" i="288"/>
  <c r="CX138" i="273"/>
  <c r="CW135" i="273"/>
  <c r="CW136" i="273"/>
  <c r="CW139" i="273"/>
  <c r="CX140" i="273"/>
  <c r="CX37" i="288"/>
  <c r="CX38" i="288"/>
  <c r="CX40" i="288"/>
  <c r="CY138" i="273"/>
  <c r="CX135" i="273"/>
  <c r="CX136" i="273"/>
  <c r="CX139" i="273"/>
  <c r="CY140" i="273"/>
  <c r="CY37" i="288"/>
  <c r="CY38" i="288"/>
  <c r="CY40" i="288"/>
  <c r="CZ138" i="273"/>
  <c r="CY135" i="273"/>
  <c r="CY136" i="273"/>
  <c r="CY139" i="273"/>
  <c r="CZ140" i="273"/>
  <c r="CZ37" i="288"/>
  <c r="CZ38" i="288"/>
  <c r="CZ40" i="288"/>
  <c r="DA138" i="273"/>
  <c r="CZ135" i="273"/>
  <c r="CZ136" i="273"/>
  <c r="CZ139" i="273"/>
  <c r="DA140" i="273"/>
  <c r="DA37" i="288"/>
  <c r="DA38" i="288"/>
  <c r="DA40" i="288"/>
  <c r="DB138" i="273"/>
  <c r="DA135" i="273"/>
  <c r="DA136" i="273"/>
  <c r="DA139" i="273"/>
  <c r="DB140" i="273"/>
  <c r="DB37" i="288"/>
  <c r="DB38" i="288"/>
  <c r="DB40" i="288"/>
  <c r="DC138" i="273"/>
  <c r="DB135" i="273"/>
  <c r="DB136" i="273"/>
  <c r="DB139" i="273"/>
  <c r="DC140" i="273"/>
  <c r="DC37" i="288"/>
  <c r="DC38" i="288"/>
  <c r="DC40" i="288"/>
  <c r="DD138" i="273"/>
  <c r="DC135" i="273"/>
  <c r="DC136" i="273"/>
  <c r="DC139" i="273"/>
  <c r="DD140" i="273"/>
  <c r="DD37" i="288"/>
  <c r="DD38" i="288"/>
  <c r="DD40" i="288"/>
  <c r="DE138" i="273"/>
  <c r="DD135" i="273"/>
  <c r="DD136" i="273"/>
  <c r="DD139" i="273"/>
  <c r="DE140" i="273"/>
  <c r="DE37" i="288"/>
  <c r="DE38" i="288"/>
  <c r="DE40" i="288"/>
  <c r="DF138" i="273"/>
  <c r="DE135" i="273"/>
  <c r="DE136" i="273"/>
  <c r="DE139" i="273"/>
  <c r="DF140" i="273"/>
  <c r="DF37" i="288"/>
  <c r="DF38" i="288"/>
  <c r="DF40" i="288"/>
  <c r="DG138" i="273"/>
  <c r="DF135" i="273"/>
  <c r="DF136" i="273"/>
  <c r="DF139" i="273"/>
  <c r="DG140" i="273"/>
  <c r="DG37" i="288"/>
  <c r="DG38" i="288"/>
  <c r="DG40" i="288"/>
  <c r="DH138" i="273"/>
  <c r="DG135" i="273"/>
  <c r="DG136" i="273"/>
  <c r="DG139" i="273"/>
  <c r="DH140" i="273"/>
  <c r="DH37" i="288"/>
  <c r="DH38" i="288"/>
  <c r="DH40" i="288"/>
  <c r="DI138" i="273"/>
  <c r="DH135" i="273"/>
  <c r="DH136" i="273"/>
  <c r="DH139" i="273"/>
  <c r="DI140" i="273"/>
  <c r="DI37" i="288"/>
  <c r="DI38" i="288"/>
  <c r="DI40" i="288"/>
  <c r="DJ138" i="273"/>
  <c r="DI135" i="273"/>
  <c r="DI136" i="273"/>
  <c r="DI139" i="273"/>
  <c r="DJ140" i="273"/>
  <c r="DJ37" i="288"/>
  <c r="DJ38" i="288"/>
  <c r="DJ40" i="288"/>
  <c r="DK138" i="273"/>
  <c r="DJ135" i="273"/>
  <c r="DJ136" i="273"/>
  <c r="DJ139" i="273"/>
  <c r="DK140" i="273"/>
  <c r="DK37" i="288"/>
  <c r="DK38" i="288"/>
  <c r="DK40" i="288"/>
  <c r="DL138" i="273"/>
  <c r="DK135" i="273"/>
  <c r="DK136" i="273"/>
  <c r="DK139" i="273"/>
  <c r="DL140" i="273"/>
  <c r="DL37" i="288"/>
  <c r="DL38" i="288"/>
  <c r="DL40" i="288"/>
  <c r="DM138" i="273"/>
  <c r="DL135" i="273"/>
  <c r="DL136" i="273"/>
  <c r="DL139" i="273"/>
  <c r="DM140" i="273"/>
  <c r="DM37" i="288"/>
  <c r="DM38" i="288"/>
  <c r="DM40" i="288"/>
  <c r="DN138" i="273"/>
  <c r="DM135" i="273"/>
  <c r="DM136" i="273"/>
  <c r="DM139" i="273"/>
  <c r="DN140" i="273"/>
  <c r="DN37" i="288"/>
  <c r="DN38" i="288"/>
  <c r="DN40" i="288"/>
  <c r="DO138" i="273"/>
  <c r="DN135" i="273"/>
  <c r="DN136" i="273"/>
  <c r="DN139" i="273"/>
  <c r="DO140" i="273"/>
  <c r="DO37" i="288"/>
  <c r="DO38" i="288"/>
  <c r="DO40" i="288"/>
  <c r="DP138" i="273"/>
  <c r="DO135" i="273"/>
  <c r="DO136" i="273"/>
  <c r="DO139" i="273"/>
  <c r="DP140" i="273"/>
  <c r="DP37" i="288"/>
  <c r="DP38" i="288"/>
  <c r="DP40" i="288"/>
  <c r="DQ138" i="273"/>
  <c r="DP135" i="273"/>
  <c r="DP136" i="273"/>
  <c r="DP139" i="273"/>
  <c r="DQ140" i="273"/>
  <c r="DQ37" i="288"/>
  <c r="DQ38" i="288"/>
  <c r="DQ40" i="288"/>
  <c r="DR138" i="273"/>
  <c r="DQ135" i="273"/>
  <c r="DQ136" i="273"/>
  <c r="DQ139" i="273"/>
  <c r="DR140" i="273"/>
  <c r="DR37" i="288"/>
  <c r="DR38" i="288"/>
  <c r="DR40" i="288"/>
  <c r="DS138" i="273"/>
  <c r="DR135" i="273"/>
  <c r="DR136" i="273"/>
  <c r="DR139" i="273"/>
  <c r="DS140" i="273"/>
  <c r="DS37" i="288"/>
  <c r="DS38" i="288"/>
  <c r="DS40" i="288"/>
  <c r="DT138" i="273"/>
  <c r="DS135" i="273"/>
  <c r="DS136" i="273"/>
  <c r="DS139" i="273"/>
  <c r="DT140" i="273"/>
  <c r="DT37" i="288"/>
  <c r="DT38" i="288"/>
  <c r="DT40" i="288"/>
  <c r="DU138" i="273"/>
  <c r="DT135" i="273"/>
  <c r="DT136" i="273"/>
  <c r="DT139" i="273"/>
  <c r="DU140" i="273"/>
  <c r="DU37" i="288"/>
  <c r="DU38" i="288"/>
  <c r="DU40" i="288"/>
  <c r="DV138" i="273"/>
  <c r="DU135" i="273"/>
  <c r="DU136" i="273"/>
  <c r="DU139" i="273"/>
  <c r="DV140" i="273"/>
  <c r="DV37" i="288"/>
  <c r="DV38" i="288"/>
  <c r="DV40" i="288"/>
  <c r="DW138" i="273"/>
  <c r="DV135" i="273"/>
  <c r="DV136" i="273"/>
  <c r="DV139" i="273"/>
  <c r="DW140" i="273"/>
  <c r="DW37" i="288"/>
  <c r="DW38" i="288"/>
  <c r="DW40" i="288"/>
  <c r="DX138" i="273"/>
  <c r="DW135" i="273"/>
  <c r="DW136" i="273"/>
  <c r="DW139" i="273"/>
  <c r="DX140" i="273"/>
  <c r="DX37" i="288"/>
  <c r="DX38" i="288"/>
  <c r="DX40" i="288"/>
  <c r="DY138" i="273"/>
  <c r="DX135" i="273"/>
  <c r="DX136" i="273"/>
  <c r="DX139" i="273"/>
  <c r="DY140" i="273"/>
  <c r="DY37" i="288"/>
  <c r="DY38" i="288"/>
  <c r="DY40" i="288"/>
  <c r="DZ138" i="273"/>
  <c r="DY135" i="273"/>
  <c r="DY136" i="273"/>
  <c r="DY139" i="273"/>
  <c r="DZ140" i="273"/>
  <c r="DZ37" i="288"/>
  <c r="DZ38" i="288"/>
  <c r="DZ40" i="288"/>
  <c r="EA138" i="273"/>
  <c r="DZ135" i="273"/>
  <c r="DZ136" i="273"/>
  <c r="DZ139" i="273"/>
  <c r="EA140" i="273"/>
  <c r="EA37" i="288"/>
  <c r="EA38" i="288"/>
  <c r="EA40" i="288"/>
  <c r="EB138" i="273"/>
  <c r="EA135" i="273"/>
  <c r="EA136" i="273"/>
  <c r="EA139" i="273"/>
  <c r="EB140" i="273"/>
  <c r="EB37" i="288"/>
  <c r="EB38" i="288"/>
  <c r="EB40" i="288"/>
  <c r="EC138" i="273"/>
  <c r="EB135" i="273"/>
  <c r="EB136" i="273"/>
  <c r="EB139" i="273"/>
  <c r="EC140" i="273"/>
  <c r="EC37" i="288"/>
  <c r="EC38" i="288"/>
  <c r="EC40" i="288"/>
  <c r="ED138" i="273"/>
  <c r="EC135" i="273"/>
  <c r="EC136" i="273"/>
  <c r="EC139" i="273"/>
  <c r="ED140" i="273"/>
  <c r="ED37" i="288"/>
  <c r="ED38" i="288"/>
  <c r="ED40" i="288"/>
  <c r="EE138" i="273"/>
  <c r="ED135" i="273"/>
  <c r="ED136" i="273"/>
  <c r="ED139" i="273"/>
  <c r="EE140" i="273"/>
  <c r="EE37" i="288"/>
  <c r="EE38" i="288"/>
  <c r="EE40" i="288"/>
  <c r="EF138" i="273"/>
  <c r="EE135" i="273"/>
  <c r="EE136" i="273"/>
  <c r="EE139" i="273"/>
  <c r="EF140" i="273"/>
  <c r="EF37" i="288"/>
  <c r="EF38" i="288"/>
  <c r="EF40" i="288"/>
  <c r="EG138" i="273"/>
  <c r="EF135" i="273"/>
  <c r="EF136" i="273"/>
  <c r="EF139" i="273"/>
  <c r="EG140" i="273"/>
  <c r="EG37" i="288"/>
  <c r="EG38" i="288"/>
  <c r="EG40" i="288"/>
  <c r="EH138" i="273"/>
  <c r="EG135" i="273"/>
  <c r="EG136" i="273"/>
  <c r="EG139" i="273"/>
  <c r="EH140" i="273"/>
  <c r="EH37" i="288"/>
  <c r="EH38" i="288"/>
  <c r="EH40" i="288"/>
  <c r="EI138" i="273"/>
  <c r="EH135" i="273"/>
  <c r="EH136" i="273"/>
  <c r="EH139" i="273"/>
  <c r="EI140" i="273"/>
  <c r="EI37" i="288"/>
  <c r="EI38" i="288"/>
  <c r="EI40" i="288"/>
  <c r="EJ138" i="273"/>
  <c r="EI135" i="273"/>
  <c r="EI136" i="273"/>
  <c r="EI139" i="273"/>
  <c r="EJ140" i="273"/>
  <c r="EJ37" i="288"/>
  <c r="EJ38" i="288"/>
  <c r="EJ40" i="288"/>
  <c r="EK138" i="273"/>
  <c r="EJ135" i="273"/>
  <c r="EJ136" i="273"/>
  <c r="EJ139" i="273"/>
  <c r="EK140" i="273"/>
  <c r="EK37" i="288"/>
  <c r="EK38" i="288"/>
  <c r="EK40" i="288"/>
  <c r="EL138" i="273"/>
  <c r="EK135" i="273"/>
  <c r="EK136" i="273"/>
  <c r="EK139" i="273"/>
  <c r="EL140" i="273"/>
  <c r="EL37" i="288"/>
  <c r="EL38" i="288"/>
  <c r="EL40" i="288"/>
  <c r="EM138" i="273"/>
  <c r="EL135" i="273"/>
  <c r="EL136" i="273"/>
  <c r="EL139" i="273"/>
  <c r="EM140" i="273"/>
  <c r="EM37" i="288"/>
  <c r="EM38" i="288"/>
  <c r="EM40" i="288"/>
  <c r="EN138" i="273"/>
  <c r="EM135" i="273"/>
  <c r="EM136" i="273"/>
  <c r="EM139" i="273"/>
  <c r="EN140" i="273"/>
  <c r="EN37" i="288"/>
  <c r="EN38" i="288"/>
  <c r="EN40" i="288"/>
  <c r="EO138" i="273"/>
  <c r="EN135" i="273"/>
  <c r="EN136" i="273"/>
  <c r="EN139" i="273"/>
  <c r="EO140" i="273"/>
  <c r="EO37" i="288"/>
  <c r="EO38" i="288"/>
  <c r="EO40" i="288"/>
  <c r="EP138" i="273"/>
  <c r="EO135" i="273"/>
  <c r="EO136" i="273"/>
  <c r="EO139" i="273"/>
  <c r="EP140" i="273"/>
  <c r="EP37" i="288"/>
  <c r="EP38" i="288"/>
  <c r="EP40" i="288"/>
  <c r="EQ138" i="273"/>
  <c r="EP135" i="273"/>
  <c r="EP136" i="273"/>
  <c r="EP139" i="273"/>
  <c r="EQ140" i="273"/>
  <c r="EQ37" i="288"/>
  <c r="EQ38" i="288"/>
  <c r="EQ40" i="288"/>
  <c r="ER138" i="273"/>
  <c r="EQ135" i="273"/>
  <c r="EQ136" i="273"/>
  <c r="EQ139" i="273"/>
  <c r="ER140" i="273"/>
  <c r="ER37" i="288"/>
  <c r="ER38" i="288"/>
  <c r="ER40" i="288"/>
  <c r="ES138" i="273"/>
  <c r="ER135" i="273"/>
  <c r="ER136" i="273"/>
  <c r="ER139" i="273"/>
  <c r="ES140" i="273"/>
  <c r="ES37" i="288"/>
  <c r="ES38" i="288"/>
  <c r="ES40" i="288"/>
  <c r="ET138" i="273"/>
  <c r="ES135" i="273"/>
  <c r="ES136" i="273"/>
  <c r="ES139" i="273"/>
  <c r="ET140" i="273"/>
  <c r="ET37" i="288"/>
  <c r="ET38" i="288"/>
  <c r="ET40" i="288"/>
  <c r="EU138" i="273"/>
  <c r="ET135" i="273"/>
  <c r="ET136" i="273"/>
  <c r="ET139" i="273"/>
  <c r="EU140" i="273"/>
  <c r="EU37" i="288"/>
  <c r="EU38" i="288"/>
  <c r="EU40" i="288"/>
  <c r="EV138" i="273"/>
  <c r="EU135" i="273"/>
  <c r="EU136" i="273"/>
  <c r="EU139" i="273"/>
  <c r="EV140" i="273"/>
  <c r="EV37" i="288"/>
  <c r="EV38" i="288"/>
  <c r="EV40" i="288"/>
  <c r="EW138" i="273"/>
  <c r="EV135" i="273"/>
  <c r="EV136" i="273"/>
  <c r="EV139" i="273"/>
  <c r="EW140" i="273"/>
  <c r="EW37" i="288"/>
  <c r="EW38" i="288"/>
  <c r="EW40" i="288"/>
  <c r="EX138" i="273"/>
  <c r="EW135" i="273"/>
  <c r="EW136" i="273"/>
  <c r="EW139" i="273"/>
  <c r="EX140" i="273"/>
  <c r="EX37" i="288"/>
  <c r="EX38" i="288"/>
  <c r="EX40" i="288"/>
  <c r="EY138" i="273"/>
  <c r="EX135" i="273"/>
  <c r="EX136" i="273"/>
  <c r="EX139" i="273"/>
  <c r="EY140" i="273"/>
  <c r="EY37" i="288"/>
  <c r="EY38" i="288"/>
  <c r="EY40" i="288"/>
  <c r="EZ138" i="273"/>
  <c r="EY135" i="273"/>
  <c r="EY136" i="273"/>
  <c r="EY139" i="273"/>
  <c r="EZ140" i="273"/>
  <c r="EZ37" i="288"/>
  <c r="EZ38" i="288"/>
  <c r="EZ40" i="288"/>
  <c r="FA138" i="273"/>
  <c r="EZ135" i="273"/>
  <c r="EZ136" i="273"/>
  <c r="EZ139" i="273"/>
  <c r="FA140" i="273"/>
  <c r="FA37" i="288"/>
  <c r="FA38" i="288"/>
  <c r="FA40" i="288"/>
  <c r="FB138" i="273"/>
  <c r="FA135" i="273"/>
  <c r="FA136" i="273"/>
  <c r="FA139" i="273"/>
  <c r="FB140" i="273"/>
  <c r="FB37" i="288"/>
  <c r="FB38" i="288"/>
  <c r="FB40" i="288"/>
  <c r="FC138" i="273"/>
  <c r="FB135" i="273"/>
  <c r="FB136" i="273"/>
  <c r="FB139" i="273"/>
  <c r="FC140" i="273"/>
  <c r="FC37" i="288"/>
  <c r="FC38" i="288"/>
  <c r="FC40" i="288"/>
  <c r="FD138" i="273"/>
  <c r="FC135" i="273"/>
  <c r="FC136" i="273"/>
  <c r="FC139" i="273"/>
  <c r="FD140" i="273"/>
  <c r="FD37" i="288"/>
  <c r="FD38" i="288"/>
  <c r="FD40" i="288"/>
  <c r="FE138" i="273"/>
  <c r="FD135" i="273"/>
  <c r="FD136" i="273"/>
  <c r="FD139" i="273"/>
  <c r="FE140" i="273"/>
  <c r="FE37" i="288"/>
  <c r="FE38" i="288"/>
  <c r="FE40" i="288"/>
  <c r="FF138" i="273"/>
  <c r="FE135" i="273"/>
  <c r="FE136" i="273"/>
  <c r="FE139" i="273"/>
  <c r="FF140" i="273"/>
  <c r="FF37" i="288"/>
  <c r="FF38" i="288"/>
  <c r="FF40" i="288"/>
  <c r="FG138" i="273"/>
  <c r="FF135" i="273"/>
  <c r="FF136" i="273"/>
  <c r="FF139" i="273"/>
  <c r="FG140" i="273"/>
  <c r="FG37" i="288"/>
  <c r="FG38" i="288"/>
  <c r="FG40" i="288"/>
  <c r="FH138" i="273"/>
  <c r="FG135" i="273"/>
  <c r="FG136" i="273"/>
  <c r="FG139" i="273"/>
  <c r="FH140" i="273"/>
  <c r="FH37" i="288"/>
  <c r="FH38" i="288"/>
  <c r="FH40" i="288"/>
  <c r="FI138" i="273"/>
  <c r="FH135" i="273"/>
  <c r="FH136" i="273"/>
  <c r="FH139" i="273"/>
  <c r="FI140" i="273"/>
  <c r="FI37" i="288"/>
  <c r="FI38" i="288"/>
  <c r="FI40" i="288"/>
  <c r="FJ138" i="273"/>
  <c r="FI135" i="273"/>
  <c r="FI136" i="273"/>
  <c r="FI139" i="273"/>
  <c r="FJ140" i="273"/>
  <c r="FJ37" i="288"/>
  <c r="FJ38" i="288"/>
  <c r="FJ40" i="288"/>
  <c r="FK138" i="273"/>
  <c r="FJ135" i="273"/>
  <c r="FJ136" i="273"/>
  <c r="FJ139" i="273"/>
  <c r="FK140" i="273"/>
  <c r="FK37" i="288"/>
  <c r="FK38" i="288"/>
  <c r="FK40" i="288"/>
  <c r="FL138" i="273"/>
  <c r="FK135" i="273"/>
  <c r="FK136" i="273"/>
  <c r="FK139" i="273"/>
  <c r="FL140" i="273"/>
  <c r="FL37" i="288"/>
  <c r="FL38" i="288"/>
  <c r="FL40" i="288"/>
  <c r="FM138" i="273"/>
  <c r="FL135" i="273"/>
  <c r="FL136" i="273"/>
  <c r="FL139" i="273"/>
  <c r="FM140" i="273"/>
  <c r="FM37" i="288"/>
  <c r="FM38" i="288"/>
  <c r="FM40" i="288"/>
  <c r="FN138" i="273"/>
  <c r="FM135" i="273"/>
  <c r="FM136" i="273"/>
  <c r="FM139" i="273"/>
  <c r="FN140" i="273"/>
  <c r="FN37" i="288"/>
  <c r="FN38" i="288"/>
  <c r="FN40" i="288"/>
  <c r="FO138" i="273"/>
  <c r="FN135" i="273"/>
  <c r="FN136" i="273"/>
  <c r="FN139" i="273"/>
  <c r="FO140" i="273"/>
  <c r="FO37" i="288"/>
  <c r="FO38" i="288"/>
  <c r="FO40" i="288"/>
  <c r="FP138" i="273"/>
  <c r="FO135" i="273"/>
  <c r="FO136" i="273"/>
  <c r="FO139" i="273"/>
  <c r="FP140" i="273"/>
  <c r="FP37" i="288"/>
  <c r="FP38" i="288"/>
  <c r="FP40" i="288"/>
  <c r="FQ138" i="273"/>
  <c r="FP135" i="273"/>
  <c r="FP136" i="273"/>
  <c r="FP139" i="273"/>
  <c r="FQ140" i="273"/>
  <c r="FQ37" i="288"/>
  <c r="FQ38" i="288"/>
  <c r="FQ40" i="288"/>
  <c r="FR138" i="273"/>
  <c r="FQ135" i="273"/>
  <c r="FQ136" i="273"/>
  <c r="FQ139" i="273"/>
  <c r="FR140" i="273"/>
  <c r="FR37" i="288"/>
  <c r="FR38" i="288"/>
  <c r="FR40" i="288"/>
  <c r="FS138" i="273"/>
  <c r="FR135" i="273"/>
  <c r="FR136" i="273"/>
  <c r="FR139" i="273"/>
  <c r="FS140" i="273"/>
  <c r="FS37" i="288"/>
  <c r="FS38" i="288"/>
  <c r="FS40" i="288"/>
  <c r="FT138" i="273"/>
  <c r="FS135" i="273"/>
  <c r="FS136" i="273"/>
  <c r="FS139" i="273"/>
  <c r="FT140" i="273"/>
  <c r="FT37" i="288"/>
  <c r="FT38" i="288"/>
  <c r="FT40" i="288"/>
  <c r="FU138" i="273"/>
  <c r="FT135" i="273"/>
  <c r="FT136" i="273"/>
  <c r="FT139" i="273"/>
  <c r="FU140" i="273"/>
  <c r="FU37" i="288"/>
  <c r="FU38" i="288"/>
  <c r="FU40" i="288"/>
  <c r="FV138" i="273"/>
  <c r="FU135" i="273"/>
  <c r="FU136" i="273"/>
  <c r="FU139" i="273"/>
  <c r="FV140" i="273"/>
  <c r="FV37" i="288"/>
  <c r="FV38" i="288"/>
  <c r="FV40" i="288"/>
  <c r="FW138" i="273"/>
  <c r="FV135" i="273"/>
  <c r="FV136" i="273"/>
  <c r="FV139" i="273"/>
  <c r="FW140" i="273"/>
  <c r="FW37" i="288"/>
  <c r="FW38" i="288"/>
  <c r="FW40" i="288"/>
  <c r="FX138" i="273"/>
  <c r="FW135" i="273"/>
  <c r="FW136" i="273"/>
  <c r="FW139" i="273"/>
  <c r="FX140" i="273"/>
  <c r="FX37" i="288"/>
  <c r="FX38" i="288"/>
  <c r="FX40" i="288"/>
  <c r="FY138" i="273"/>
  <c r="FX135" i="273"/>
  <c r="FX136" i="273"/>
  <c r="FX139" i="273"/>
  <c r="FY140" i="273"/>
  <c r="FY37" i="288"/>
  <c r="FY38" i="288"/>
  <c r="FY40" i="288"/>
  <c r="FZ138" i="273"/>
  <c r="FY135" i="273"/>
  <c r="FY136" i="273"/>
  <c r="FY139" i="273"/>
  <c r="FZ140" i="273"/>
  <c r="FZ37" i="288"/>
  <c r="FZ38" i="288"/>
  <c r="FZ40" i="288"/>
  <c r="GA138" i="273"/>
  <c r="FZ135" i="273"/>
  <c r="FZ136" i="273"/>
  <c r="FZ139" i="273"/>
  <c r="GA140" i="273"/>
  <c r="GA37" i="288"/>
  <c r="GA38" i="288"/>
  <c r="GA40" i="288"/>
  <c r="GB138" i="273"/>
  <c r="GA135" i="273"/>
  <c r="GA136" i="273"/>
  <c r="GA139" i="273"/>
  <c r="GB140" i="273"/>
  <c r="GB37" i="288"/>
  <c r="GB38" i="288"/>
  <c r="GB40" i="288"/>
  <c r="GC138" i="273"/>
  <c r="GB135" i="273"/>
  <c r="GB136" i="273"/>
  <c r="GB139" i="273"/>
  <c r="GC140" i="273"/>
  <c r="GC37" i="288"/>
  <c r="GC38" i="288"/>
  <c r="GC40" i="288"/>
  <c r="GD138" i="273"/>
  <c r="GC135" i="273"/>
  <c r="GC136" i="273"/>
  <c r="GC139" i="273"/>
  <c r="GD140" i="273"/>
  <c r="GD37" i="288"/>
  <c r="GD38" i="288"/>
  <c r="GD40" i="288"/>
  <c r="GE138" i="273"/>
  <c r="GD135" i="273"/>
  <c r="GD136" i="273"/>
  <c r="GD139" i="273"/>
  <c r="GE140" i="273"/>
  <c r="GE37" i="288"/>
  <c r="GE38" i="288"/>
  <c r="GE40" i="288"/>
  <c r="GF138" i="273"/>
  <c r="GE135" i="273"/>
  <c r="GE136" i="273"/>
  <c r="GE139" i="273"/>
  <c r="GF140" i="273"/>
  <c r="GF37" i="288"/>
  <c r="GF38" i="288"/>
  <c r="GF40" i="288"/>
  <c r="GG138" i="273"/>
  <c r="GF135" i="273"/>
  <c r="GF136" i="273"/>
  <c r="GF139" i="273"/>
  <c r="GG140" i="273"/>
  <c r="GG37" i="288"/>
  <c r="GG38" i="288"/>
  <c r="GG40" i="288"/>
  <c r="GH138" i="273"/>
  <c r="GG135" i="273"/>
  <c r="GG136" i="273"/>
  <c r="GG139" i="273"/>
  <c r="GH140" i="273"/>
  <c r="GH37" i="288"/>
  <c r="GH38" i="288"/>
  <c r="GH40" i="288"/>
  <c r="GI138" i="273"/>
  <c r="GH135" i="273"/>
  <c r="GH136" i="273"/>
  <c r="GH139" i="273"/>
  <c r="GI140" i="273"/>
  <c r="GI37" i="288"/>
  <c r="GI38" i="288"/>
  <c r="GI40" i="288"/>
  <c r="GJ138" i="273"/>
  <c r="GI135" i="273"/>
  <c r="GI136" i="273"/>
  <c r="GI139" i="273"/>
  <c r="GJ140" i="273"/>
  <c r="GJ37" i="288"/>
  <c r="GJ38" i="288"/>
  <c r="GJ40" i="288"/>
  <c r="D6" i="316"/>
  <c r="D3" i="316"/>
  <c r="F6" i="316"/>
  <c r="F43" i="48"/>
  <c r="F5" i="316"/>
  <c r="F14" i="311"/>
  <c r="F3" i="316"/>
  <c r="H50" i="306"/>
  <c r="K7" i="316"/>
  <c r="L7" i="316"/>
  <c r="H49" i="306"/>
  <c r="K6" i="316"/>
  <c r="L6" i="316"/>
  <c r="H51" i="306"/>
  <c r="K8" i="316"/>
  <c r="L8" i="316"/>
  <c r="H52" i="306"/>
  <c r="K9" i="316"/>
  <c r="L9" i="316"/>
  <c r="H53" i="306"/>
  <c r="K10" i="316"/>
  <c r="L10" i="316"/>
  <c r="H54" i="306"/>
  <c r="K11" i="316"/>
  <c r="L11" i="316"/>
  <c r="H55" i="306"/>
  <c r="K12" i="316"/>
  <c r="L12" i="316"/>
  <c r="L13" i="316"/>
  <c r="M7" i="316"/>
  <c r="M8" i="316"/>
  <c r="M9" i="316"/>
  <c r="M10" i="316"/>
  <c r="M11" i="316"/>
  <c r="M12" i="316"/>
  <c r="M6" i="316"/>
  <c r="M13" i="316"/>
  <c r="J7" i="316"/>
  <c r="J8" i="316"/>
  <c r="J9" i="316"/>
  <c r="J10" i="316"/>
  <c r="J11" i="316"/>
  <c r="J12" i="316"/>
  <c r="J6" i="316"/>
  <c r="R6" i="316"/>
  <c r="F163" i="48"/>
  <c r="Q6" i="316"/>
  <c r="F127" i="48"/>
  <c r="Q5" i="316"/>
  <c r="L10" i="269"/>
  <c r="K13" i="316"/>
  <c r="F7" i="316"/>
  <c r="F52" i="48"/>
  <c r="F15" i="289"/>
  <c r="F16" i="289"/>
  <c r="F9" i="289"/>
  <c r="F10" i="289"/>
  <c r="F11" i="289"/>
  <c r="F13" i="289"/>
  <c r="F17" i="289"/>
  <c r="F19" i="289"/>
  <c r="P22" i="289"/>
  <c r="P24" i="289"/>
  <c r="P31" i="289"/>
  <c r="T2" i="48"/>
  <c r="U2" i="48"/>
  <c r="V2" i="48"/>
  <c r="W2" i="48"/>
  <c r="X2" i="48"/>
  <c r="Y2" i="48"/>
  <c r="Z2" i="48"/>
  <c r="AA2" i="48"/>
  <c r="AB2" i="48"/>
  <c r="J53" i="280"/>
  <c r="K53" i="280"/>
  <c r="L53" i="280"/>
  <c r="M46" i="280"/>
  <c r="M47" i="280"/>
  <c r="M53" i="280"/>
  <c r="N53" i="280"/>
  <c r="O46" i="280"/>
  <c r="O47" i="280"/>
  <c r="O53" i="280"/>
  <c r="P53" i="280"/>
  <c r="V40" i="48"/>
  <c r="Q44" i="280"/>
  <c r="Q46" i="280"/>
  <c r="Q41" i="280"/>
  <c r="Q40" i="280"/>
  <c r="Q42" i="280"/>
  <c r="Q45" i="280"/>
  <c r="Q47" i="280"/>
  <c r="Q53" i="280"/>
  <c r="R53" i="280"/>
  <c r="S44" i="280"/>
  <c r="S46" i="280"/>
  <c r="S41" i="280"/>
  <c r="S40" i="280"/>
  <c r="S42" i="280"/>
  <c r="S45" i="280"/>
  <c r="S47" i="280"/>
  <c r="S53" i="280"/>
  <c r="T53" i="280"/>
  <c r="U44" i="280"/>
  <c r="U46" i="280"/>
  <c r="U41" i="280"/>
  <c r="U40" i="280"/>
  <c r="U42" i="280"/>
  <c r="U45" i="280"/>
  <c r="U47" i="280"/>
  <c r="U53" i="280"/>
  <c r="V53" i="280"/>
  <c r="W44" i="280"/>
  <c r="W46" i="280"/>
  <c r="W41" i="280"/>
  <c r="W40" i="280"/>
  <c r="W42" i="280"/>
  <c r="W45" i="280"/>
  <c r="W47" i="280"/>
  <c r="W53" i="280"/>
  <c r="X53" i="280"/>
  <c r="Y44" i="280"/>
  <c r="Y46" i="280"/>
  <c r="Y41" i="280"/>
  <c r="Y40" i="280"/>
  <c r="Y42" i="280"/>
  <c r="Y45" i="280"/>
  <c r="Y47" i="280"/>
  <c r="Y53" i="280"/>
  <c r="Z53" i="280"/>
  <c r="AA44" i="280"/>
  <c r="AA46" i="280"/>
  <c r="AA41" i="280"/>
  <c r="AA40" i="280"/>
  <c r="AA42" i="280"/>
  <c r="AA45" i="280"/>
  <c r="AA47" i="280"/>
  <c r="AA53" i="280"/>
  <c r="AB53" i="280"/>
  <c r="AC44" i="280"/>
  <c r="AC46" i="280"/>
  <c r="AC41" i="280"/>
  <c r="AC40" i="280"/>
  <c r="AC42" i="280"/>
  <c r="AC45" i="280"/>
  <c r="AC47" i="280"/>
  <c r="AC53" i="280"/>
  <c r="AD53" i="280"/>
  <c r="AE44" i="280"/>
  <c r="AE46" i="280"/>
  <c r="AE41" i="280"/>
  <c r="AE40" i="280"/>
  <c r="AE42" i="280"/>
  <c r="AE45" i="280"/>
  <c r="AE47" i="280"/>
  <c r="AE53" i="280"/>
  <c r="AF53" i="280"/>
  <c r="AG44" i="280"/>
  <c r="AG46" i="280"/>
  <c r="AG41" i="280"/>
  <c r="AG40" i="280"/>
  <c r="AG42" i="280"/>
  <c r="AG45" i="280"/>
  <c r="AG47" i="280"/>
  <c r="AG53" i="280"/>
  <c r="AH53" i="280"/>
  <c r="AI44" i="280"/>
  <c r="AI46" i="280"/>
  <c r="AI41" i="280"/>
  <c r="AI40" i="280"/>
  <c r="AI42" i="280"/>
  <c r="AI45" i="280"/>
  <c r="AI47" i="280"/>
  <c r="AI53" i="280"/>
  <c r="AJ53" i="280"/>
  <c r="AK44" i="280"/>
  <c r="AK46" i="280"/>
  <c r="AK41" i="280"/>
  <c r="AK40" i="280"/>
  <c r="AK42" i="280"/>
  <c r="AK45" i="280"/>
  <c r="AK47" i="280"/>
  <c r="AK53" i="280"/>
  <c r="AL53" i="280"/>
  <c r="AM44" i="280"/>
  <c r="AM46" i="280"/>
  <c r="AM41" i="280"/>
  <c r="AM40" i="280"/>
  <c r="AM42" i="280"/>
  <c r="AM45" i="280"/>
  <c r="AM47" i="280"/>
  <c r="AM53" i="280"/>
  <c r="AN53" i="280"/>
  <c r="AO44" i="280"/>
  <c r="AO46" i="280"/>
  <c r="AO41" i="280"/>
  <c r="AO40" i="280"/>
  <c r="AO42" i="280"/>
  <c r="AO45" i="280"/>
  <c r="AO47" i="280"/>
  <c r="AO53" i="280"/>
  <c r="AP53" i="280"/>
  <c r="AQ44" i="280"/>
  <c r="AQ46" i="280"/>
  <c r="AQ41" i="280"/>
  <c r="AQ40" i="280"/>
  <c r="AQ42" i="280"/>
  <c r="AQ45" i="280"/>
  <c r="AQ47" i="280"/>
  <c r="AQ53" i="280"/>
  <c r="AR53" i="280"/>
  <c r="AS44" i="280"/>
  <c r="AS46" i="280"/>
  <c r="AS41" i="280"/>
  <c r="AS40" i="280"/>
  <c r="AS42" i="280"/>
  <c r="AS45" i="280"/>
  <c r="AS47" i="280"/>
  <c r="AS53" i="280"/>
  <c r="AT53" i="280"/>
  <c r="AU44" i="280"/>
  <c r="AU46" i="280"/>
  <c r="AU41" i="280"/>
  <c r="AU40" i="280"/>
  <c r="AU42" i="280"/>
  <c r="AU45" i="280"/>
  <c r="AU47" i="280"/>
  <c r="AU53" i="280"/>
  <c r="AV53" i="280"/>
  <c r="AW44" i="280"/>
  <c r="AW46" i="280"/>
  <c r="AW41" i="280"/>
  <c r="AW40" i="280"/>
  <c r="AW42" i="280"/>
  <c r="AW45" i="280"/>
  <c r="AW47" i="280"/>
  <c r="AW53" i="280"/>
  <c r="AX53" i="280"/>
  <c r="AY46" i="280"/>
  <c r="AY44" i="280"/>
  <c r="AY41" i="280"/>
  <c r="AY40" i="280"/>
  <c r="AY42" i="280"/>
  <c r="AY45" i="280"/>
  <c r="AY47" i="280"/>
  <c r="AY53" i="280"/>
  <c r="AZ53" i="280"/>
  <c r="BA46" i="280"/>
  <c r="BA47" i="280"/>
  <c r="BA53" i="280"/>
  <c r="BB53" i="280"/>
  <c r="BC46" i="280"/>
  <c r="BC47" i="280"/>
  <c r="BC53" i="280"/>
  <c r="BD46" i="280"/>
  <c r="BD47" i="280"/>
  <c r="BD53" i="280"/>
  <c r="BE46" i="280"/>
  <c r="BE47" i="280"/>
  <c r="BE53" i="280"/>
  <c r="J234" i="307"/>
  <c r="J235" i="307"/>
  <c r="J236" i="307"/>
  <c r="J248" i="307"/>
  <c r="J211" i="307"/>
  <c r="J212" i="307"/>
  <c r="J213" i="307"/>
  <c r="J247" i="307"/>
  <c r="J197" i="307"/>
  <c r="J198" i="307"/>
  <c r="J199" i="307"/>
  <c r="J246" i="307"/>
  <c r="J249" i="307"/>
  <c r="J256" i="307"/>
  <c r="J165" i="307"/>
  <c r="K139" i="307"/>
  <c r="K140" i="307"/>
  <c r="K141" i="307"/>
  <c r="K151" i="307"/>
  <c r="K178" i="307"/>
  <c r="K179" i="307"/>
  <c r="K183" i="307"/>
  <c r="K184" i="307"/>
  <c r="K185" i="307"/>
  <c r="K186" i="307"/>
  <c r="K188" i="307"/>
  <c r="K287" i="307"/>
  <c r="L139" i="307"/>
  <c r="L140" i="307"/>
  <c r="L141" i="307"/>
  <c r="L151" i="307"/>
  <c r="L178" i="307"/>
  <c r="L179" i="307"/>
  <c r="L183" i="307"/>
  <c r="L184" i="307"/>
  <c r="L185" i="307"/>
  <c r="L186" i="307"/>
  <c r="L188" i="307"/>
  <c r="L106" i="307"/>
  <c r="L107" i="307"/>
  <c r="L108" i="307"/>
  <c r="L114" i="307"/>
  <c r="L287" i="307"/>
  <c r="M139" i="307"/>
  <c r="M140" i="307"/>
  <c r="M141" i="307"/>
  <c r="M151" i="307"/>
  <c r="M178" i="307"/>
  <c r="M179" i="307"/>
  <c r="M183" i="307"/>
  <c r="M184" i="307"/>
  <c r="M185" i="307"/>
  <c r="M186" i="307"/>
  <c r="M188" i="307"/>
  <c r="M106" i="307"/>
  <c r="M107" i="307"/>
  <c r="M108" i="307"/>
  <c r="M114" i="307"/>
  <c r="M287" i="307"/>
  <c r="N139" i="307"/>
  <c r="N140" i="307"/>
  <c r="N141" i="307"/>
  <c r="N151" i="307"/>
  <c r="N178" i="307"/>
  <c r="N179" i="307"/>
  <c r="N183" i="307"/>
  <c r="N184" i="307"/>
  <c r="N185" i="307"/>
  <c r="N186" i="307"/>
  <c r="N188" i="307"/>
  <c r="N106" i="307"/>
  <c r="N107" i="307"/>
  <c r="N108" i="307"/>
  <c r="N114" i="307"/>
  <c r="N287" i="307"/>
  <c r="O139" i="307"/>
  <c r="O140" i="307"/>
  <c r="O141" i="307"/>
  <c r="O151" i="307"/>
  <c r="O178" i="307"/>
  <c r="O179" i="307"/>
  <c r="O183" i="307"/>
  <c r="O184" i="307"/>
  <c r="O185" i="307"/>
  <c r="O186" i="307"/>
  <c r="O188" i="307"/>
  <c r="O106" i="307"/>
  <c r="O107" i="307"/>
  <c r="O108" i="307"/>
  <c r="O114" i="307"/>
  <c r="O287" i="307"/>
  <c r="F44" i="48"/>
  <c r="P20" i="288"/>
  <c r="P139" i="307"/>
  <c r="P140" i="307"/>
  <c r="P141" i="307"/>
  <c r="P151" i="307"/>
  <c r="P178" i="307"/>
  <c r="P179" i="307"/>
  <c r="P183" i="307"/>
  <c r="P184" i="307"/>
  <c r="P185" i="307"/>
  <c r="P186" i="307"/>
  <c r="P188" i="307"/>
  <c r="Q139" i="307"/>
  <c r="Q140" i="307"/>
  <c r="Q141" i="307"/>
  <c r="Q151" i="307"/>
  <c r="Q178" i="307"/>
  <c r="Q179" i="307"/>
  <c r="Q183" i="307"/>
  <c r="Q184" i="307"/>
  <c r="Q185" i="307"/>
  <c r="Q186" i="307"/>
  <c r="Q188" i="307"/>
  <c r="P106" i="307"/>
  <c r="P107" i="307"/>
  <c r="P108" i="307"/>
  <c r="P114" i="307"/>
  <c r="Q106" i="307"/>
  <c r="Q107" i="307"/>
  <c r="Q108" i="307"/>
  <c r="Q114" i="307"/>
  <c r="Q287" i="307"/>
  <c r="R139" i="307"/>
  <c r="R140" i="307"/>
  <c r="R141" i="307"/>
  <c r="R151" i="307"/>
  <c r="R178" i="307"/>
  <c r="R179" i="307"/>
  <c r="R183" i="307"/>
  <c r="R184" i="307"/>
  <c r="R185" i="307"/>
  <c r="R186" i="307"/>
  <c r="R188" i="307"/>
  <c r="R106" i="307"/>
  <c r="R107" i="307"/>
  <c r="R108" i="307"/>
  <c r="R114" i="307"/>
  <c r="R287" i="307"/>
  <c r="S139" i="307"/>
  <c r="S140" i="307"/>
  <c r="S141" i="307"/>
  <c r="S151" i="307"/>
  <c r="S178" i="307"/>
  <c r="S179" i="307"/>
  <c r="S183" i="307"/>
  <c r="S184" i="307"/>
  <c r="S185" i="307"/>
  <c r="S186" i="307"/>
  <c r="S188" i="307"/>
  <c r="S106" i="307"/>
  <c r="S107" i="307"/>
  <c r="S108" i="307"/>
  <c r="S114" i="307"/>
  <c r="S287" i="307"/>
  <c r="T139" i="307"/>
  <c r="T140" i="307"/>
  <c r="T141" i="307"/>
  <c r="T151" i="307"/>
  <c r="T178" i="307"/>
  <c r="T179" i="307"/>
  <c r="T183" i="307"/>
  <c r="T184" i="307"/>
  <c r="T185" i="307"/>
  <c r="T186" i="307"/>
  <c r="T188" i="307"/>
  <c r="T106" i="307"/>
  <c r="T107" i="307"/>
  <c r="T108" i="307"/>
  <c r="T114" i="307"/>
  <c r="T287" i="307"/>
  <c r="U139" i="307"/>
  <c r="U140" i="307"/>
  <c r="U141" i="307"/>
  <c r="U151" i="307"/>
  <c r="U178" i="307"/>
  <c r="U179" i="307"/>
  <c r="U183" i="307"/>
  <c r="U184" i="307"/>
  <c r="U185" i="307"/>
  <c r="U186" i="307"/>
  <c r="U188" i="307"/>
  <c r="U106" i="307"/>
  <c r="U107" i="307"/>
  <c r="U108" i="307"/>
  <c r="U114" i="307"/>
  <c r="U287" i="307"/>
  <c r="V139" i="307"/>
  <c r="V140" i="307"/>
  <c r="V141" i="307"/>
  <c r="V151" i="307"/>
  <c r="V178" i="307"/>
  <c r="V179" i="307"/>
  <c r="V183" i="307"/>
  <c r="V184" i="307"/>
  <c r="V185" i="307"/>
  <c r="V186" i="307"/>
  <c r="V188" i="307"/>
  <c r="V106" i="307"/>
  <c r="V107" i="307"/>
  <c r="V108" i="307"/>
  <c r="V114" i="307"/>
  <c r="V287" i="307"/>
  <c r="W139" i="307"/>
  <c r="W140" i="307"/>
  <c r="W141" i="307"/>
  <c r="W151" i="307"/>
  <c r="W178" i="307"/>
  <c r="W179" i="307"/>
  <c r="W183" i="307"/>
  <c r="W184" i="307"/>
  <c r="W185" i="307"/>
  <c r="W186" i="307"/>
  <c r="W188" i="307"/>
  <c r="W106" i="307"/>
  <c r="W107" i="307"/>
  <c r="W108" i="307"/>
  <c r="W114" i="307"/>
  <c r="W287" i="307"/>
  <c r="X139" i="307"/>
  <c r="X140" i="307"/>
  <c r="X141" i="307"/>
  <c r="X151" i="307"/>
  <c r="X178" i="307"/>
  <c r="X179" i="307"/>
  <c r="X183" i="307"/>
  <c r="X184" i="307"/>
  <c r="X185" i="307"/>
  <c r="X186" i="307"/>
  <c r="X188" i="307"/>
  <c r="X106" i="307"/>
  <c r="X107" i="307"/>
  <c r="X108" i="307"/>
  <c r="X114" i="307"/>
  <c r="X287" i="307"/>
  <c r="Y139" i="307"/>
  <c r="Y140" i="307"/>
  <c r="Y141" i="307"/>
  <c r="Y151" i="307"/>
  <c r="Y178" i="307"/>
  <c r="Y179" i="307"/>
  <c r="Y183" i="307"/>
  <c r="Y184" i="307"/>
  <c r="Y185" i="307"/>
  <c r="Y186" i="307"/>
  <c r="Y188" i="307"/>
  <c r="Y106" i="307"/>
  <c r="Y107" i="307"/>
  <c r="Y108" i="307"/>
  <c r="Y114" i="307"/>
  <c r="Y287" i="307"/>
  <c r="Z139" i="307"/>
  <c r="Z140" i="307"/>
  <c r="Z141" i="307"/>
  <c r="Z151" i="307"/>
  <c r="Z106" i="307"/>
  <c r="Z107" i="307"/>
  <c r="Z108" i="307"/>
  <c r="Z114" i="307"/>
  <c r="Z287" i="307"/>
  <c r="AA139" i="307"/>
  <c r="AA140" i="307"/>
  <c r="AA141" i="307"/>
  <c r="AA151" i="307"/>
  <c r="AA106" i="307"/>
  <c r="AA107" i="307"/>
  <c r="AA108" i="307"/>
  <c r="AA114" i="307"/>
  <c r="AA287" i="307"/>
  <c r="AB139" i="307"/>
  <c r="AB140" i="307"/>
  <c r="AB141" i="307"/>
  <c r="AB151" i="307"/>
  <c r="AB106" i="307"/>
  <c r="AB107" i="307"/>
  <c r="AB108" i="307"/>
  <c r="AB114" i="307"/>
  <c r="AB287" i="307"/>
  <c r="AC139" i="307"/>
  <c r="AC140" i="307"/>
  <c r="AC141" i="307"/>
  <c r="AC151" i="307"/>
  <c r="AC106" i="307"/>
  <c r="AC107" i="307"/>
  <c r="AC108" i="307"/>
  <c r="AC114" i="307"/>
  <c r="AC287" i="307"/>
  <c r="AD139" i="307"/>
  <c r="AD140" i="307"/>
  <c r="AD141" i="307"/>
  <c r="AD151" i="307"/>
  <c r="AD106" i="307"/>
  <c r="AD107" i="307"/>
  <c r="AD108" i="307"/>
  <c r="AD114" i="307"/>
  <c r="AD287" i="307"/>
  <c r="AE139" i="307"/>
  <c r="AE140" i="307"/>
  <c r="AE141" i="307"/>
  <c r="AE151" i="307"/>
  <c r="AE106" i="307"/>
  <c r="AE107" i="307"/>
  <c r="AE108" i="307"/>
  <c r="AE114" i="307"/>
  <c r="AE287" i="307"/>
  <c r="AF139" i="307"/>
  <c r="AF140" i="307"/>
  <c r="AF141" i="307"/>
  <c r="AF151" i="307"/>
  <c r="AF106" i="307"/>
  <c r="AF107" i="307"/>
  <c r="AF108" i="307"/>
  <c r="AF114" i="307"/>
  <c r="AF287" i="307"/>
  <c r="AG139" i="307"/>
  <c r="AG140" i="307"/>
  <c r="AG141" i="307"/>
  <c r="AG151" i="307"/>
  <c r="AG106" i="307"/>
  <c r="AG107" i="307"/>
  <c r="AG108" i="307"/>
  <c r="AG114" i="307"/>
  <c r="AG287" i="307"/>
  <c r="AH139" i="307"/>
  <c r="AH140" i="307"/>
  <c r="AH141" i="307"/>
  <c r="AH151" i="307"/>
  <c r="AH106" i="307"/>
  <c r="AH107" i="307"/>
  <c r="AH108" i="307"/>
  <c r="AH114" i="307"/>
  <c r="AH287" i="307"/>
  <c r="AI139" i="307"/>
  <c r="AI140" i="307"/>
  <c r="AI141" i="307"/>
  <c r="AI151" i="307"/>
  <c r="AI106" i="307"/>
  <c r="AI107" i="307"/>
  <c r="AI108" i="307"/>
  <c r="AI114" i="307"/>
  <c r="AI287" i="307"/>
  <c r="AJ139" i="307"/>
  <c r="AJ140" i="307"/>
  <c r="AJ141" i="307"/>
  <c r="AJ151" i="307"/>
  <c r="AJ106" i="307"/>
  <c r="AJ107" i="307"/>
  <c r="AJ108" i="307"/>
  <c r="AJ114" i="307"/>
  <c r="AJ287" i="307"/>
  <c r="AK139" i="307"/>
  <c r="AK140" i="307"/>
  <c r="AK141" i="307"/>
  <c r="AK151" i="307"/>
  <c r="AK106" i="307"/>
  <c r="AK107" i="307"/>
  <c r="AK108" i="307"/>
  <c r="AK114" i="307"/>
  <c r="AK287" i="307"/>
  <c r="AL139" i="307"/>
  <c r="AL140" i="307"/>
  <c r="AL141" i="307"/>
  <c r="AL151" i="307"/>
  <c r="AL106" i="307"/>
  <c r="AL107" i="307"/>
  <c r="AL108" i="307"/>
  <c r="AL114" i="307"/>
  <c r="AL287" i="307"/>
  <c r="AM139" i="307"/>
  <c r="AM140" i="307"/>
  <c r="AM141" i="307"/>
  <c r="AM151" i="307"/>
  <c r="AM106" i="307"/>
  <c r="AM107" i="307"/>
  <c r="AM108" i="307"/>
  <c r="AM114" i="307"/>
  <c r="AM287" i="307"/>
  <c r="AN139" i="307"/>
  <c r="AN140" i="307"/>
  <c r="AN141" i="307"/>
  <c r="AN151" i="307"/>
  <c r="AN106" i="307"/>
  <c r="AN107" i="307"/>
  <c r="AN108" i="307"/>
  <c r="AN114" i="307"/>
  <c r="AN287" i="307"/>
  <c r="AO139" i="307"/>
  <c r="AO140" i="307"/>
  <c r="AO141" i="307"/>
  <c r="AO151" i="307"/>
  <c r="AO106" i="307"/>
  <c r="AO107" i="307"/>
  <c r="AO108" i="307"/>
  <c r="AO114" i="307"/>
  <c r="AO287" i="307"/>
  <c r="AP139" i="307"/>
  <c r="AP140" i="307"/>
  <c r="AP141" i="307"/>
  <c r="AP151" i="307"/>
  <c r="AP106" i="307"/>
  <c r="AP107" i="307"/>
  <c r="AP108" i="307"/>
  <c r="AP114" i="307"/>
  <c r="AP287" i="307"/>
  <c r="AQ139" i="307"/>
  <c r="AQ140" i="307"/>
  <c r="AQ141" i="307"/>
  <c r="AQ151" i="307"/>
  <c r="AQ106" i="307"/>
  <c r="AQ107" i="307"/>
  <c r="AQ108" i="307"/>
  <c r="AQ114" i="307"/>
  <c r="AQ287" i="307"/>
  <c r="AR139" i="307"/>
  <c r="AR140" i="307"/>
  <c r="AR141" i="307"/>
  <c r="AR151" i="307"/>
  <c r="AR106" i="307"/>
  <c r="AR107" i="307"/>
  <c r="AR108" i="307"/>
  <c r="AR114" i="307"/>
  <c r="AR287" i="307"/>
  <c r="AS139" i="307"/>
  <c r="AS140" i="307"/>
  <c r="AS141" i="307"/>
  <c r="AS151" i="307"/>
  <c r="AS106" i="307"/>
  <c r="AS107" i="307"/>
  <c r="AS108" i="307"/>
  <c r="AS114" i="307"/>
  <c r="AS287" i="307"/>
  <c r="AT139" i="307"/>
  <c r="AT140" i="307"/>
  <c r="AT141" i="307"/>
  <c r="AT151" i="307"/>
  <c r="AT106" i="307"/>
  <c r="AT107" i="307"/>
  <c r="AT108" i="307"/>
  <c r="AT114" i="307"/>
  <c r="AT287" i="307"/>
  <c r="AU139" i="307"/>
  <c r="AU140" i="307"/>
  <c r="AU141" i="307"/>
  <c r="AU151" i="307"/>
  <c r="AU106" i="307"/>
  <c r="AU107" i="307"/>
  <c r="AU108" i="307"/>
  <c r="AU114" i="307"/>
  <c r="AU287" i="307"/>
  <c r="AV139" i="307"/>
  <c r="AV140" i="307"/>
  <c r="AV141" i="307"/>
  <c r="AV151" i="307"/>
  <c r="AV106" i="307"/>
  <c r="AV107" i="307"/>
  <c r="AV108" i="307"/>
  <c r="AV114" i="307"/>
  <c r="AV287" i="307"/>
  <c r="AW139" i="307"/>
  <c r="AW140" i="307"/>
  <c r="AW141" i="307"/>
  <c r="AW151" i="307"/>
  <c r="AW106" i="307"/>
  <c r="AW107" i="307"/>
  <c r="AW108" i="307"/>
  <c r="AW114" i="307"/>
  <c r="AW287" i="307"/>
  <c r="AX139" i="307"/>
  <c r="AX140" i="307"/>
  <c r="AX141" i="307"/>
  <c r="AX151" i="307"/>
  <c r="AX106" i="307"/>
  <c r="AX107" i="307"/>
  <c r="AX108" i="307"/>
  <c r="AX114" i="307"/>
  <c r="AX287" i="307"/>
  <c r="AY139" i="307"/>
  <c r="AY140" i="307"/>
  <c r="AY141" i="307"/>
  <c r="AY151" i="307"/>
  <c r="AY106" i="307"/>
  <c r="AY107" i="307"/>
  <c r="AY108" i="307"/>
  <c r="AY114" i="307"/>
  <c r="AY287" i="307"/>
  <c r="AZ139" i="307"/>
  <c r="AZ140" i="307"/>
  <c r="AZ141" i="307"/>
  <c r="AZ151" i="307"/>
  <c r="AZ178" i="307"/>
  <c r="AZ179" i="307"/>
  <c r="AZ183" i="307"/>
  <c r="AZ184" i="307"/>
  <c r="AZ185" i="307"/>
  <c r="AZ186" i="307"/>
  <c r="AZ188" i="307"/>
  <c r="AZ106" i="307"/>
  <c r="AZ107" i="307"/>
  <c r="AZ108" i="307"/>
  <c r="AZ114" i="307"/>
  <c r="AZ287" i="307"/>
  <c r="BA139" i="307"/>
  <c r="BA140" i="307"/>
  <c r="BA141" i="307"/>
  <c r="BA151" i="307"/>
  <c r="BA178" i="307"/>
  <c r="BA179" i="307"/>
  <c r="BA183" i="307"/>
  <c r="BA184" i="307"/>
  <c r="BA185" i="307"/>
  <c r="BA186" i="307"/>
  <c r="BA188" i="307"/>
  <c r="BA106" i="307"/>
  <c r="BA107" i="307"/>
  <c r="BA108" i="307"/>
  <c r="BA114" i="307"/>
  <c r="BA287" i="307"/>
  <c r="BB139" i="307"/>
  <c r="BB140" i="307"/>
  <c r="BB141" i="307"/>
  <c r="BB151" i="307"/>
  <c r="BB178" i="307"/>
  <c r="BB179" i="307"/>
  <c r="BB183" i="307"/>
  <c r="BB184" i="307"/>
  <c r="BB185" i="307"/>
  <c r="BB186" i="307"/>
  <c r="BB188" i="307"/>
  <c r="BB106" i="307"/>
  <c r="BB107" i="307"/>
  <c r="BB108" i="307"/>
  <c r="BB114" i="307"/>
  <c r="BB287" i="307"/>
  <c r="BC139" i="307"/>
  <c r="BC140" i="307"/>
  <c r="BC141" i="307"/>
  <c r="BC151" i="307"/>
  <c r="BC178" i="307"/>
  <c r="BC179" i="307"/>
  <c r="BC183" i="307"/>
  <c r="BC184" i="307"/>
  <c r="BC185" i="307"/>
  <c r="BC186" i="307"/>
  <c r="BC188" i="307"/>
  <c r="BC106" i="307"/>
  <c r="BC107" i="307"/>
  <c r="BC108" i="307"/>
  <c r="BC114" i="307"/>
  <c r="BC287" i="307"/>
  <c r="BD139" i="307"/>
  <c r="BD140" i="307"/>
  <c r="BD141" i="307"/>
  <c r="BD151" i="307"/>
  <c r="BD178" i="307"/>
  <c r="BD179" i="307"/>
  <c r="BD183" i="307"/>
  <c r="BD184" i="307"/>
  <c r="BD185" i="307"/>
  <c r="BD186" i="307"/>
  <c r="BD188" i="307"/>
  <c r="BD106" i="307"/>
  <c r="BD107" i="307"/>
  <c r="BD108" i="307"/>
  <c r="BD114" i="307"/>
  <c r="BD287" i="307"/>
  <c r="BE139" i="307"/>
  <c r="BE140" i="307"/>
  <c r="BE141" i="307"/>
  <c r="BE151" i="307"/>
  <c r="BE178" i="307"/>
  <c r="BE179" i="307"/>
  <c r="BE183" i="307"/>
  <c r="BE184" i="307"/>
  <c r="BE185" i="307"/>
  <c r="BE186" i="307"/>
  <c r="BE188" i="307"/>
  <c r="BE106" i="307"/>
  <c r="BE107" i="307"/>
  <c r="BE108" i="307"/>
  <c r="BE114" i="307"/>
  <c r="BE287" i="307"/>
  <c r="L295" i="307"/>
  <c r="M295" i="307"/>
  <c r="N295" i="307"/>
  <c r="O295" i="307"/>
  <c r="P295" i="307"/>
  <c r="Q295" i="307"/>
  <c r="R295" i="307"/>
  <c r="S295" i="307"/>
  <c r="T295" i="307"/>
  <c r="U295" i="307"/>
  <c r="V295" i="307"/>
  <c r="W295" i="307"/>
  <c r="X295" i="307"/>
  <c r="Y295" i="307"/>
  <c r="Z295" i="307"/>
  <c r="AA295" i="307"/>
  <c r="AB295" i="307"/>
  <c r="AC295" i="307"/>
  <c r="AD295" i="307"/>
  <c r="AE295" i="307"/>
  <c r="AF295" i="307"/>
  <c r="AG295" i="307"/>
  <c r="AH295" i="307"/>
  <c r="AI295" i="307"/>
  <c r="AJ295" i="307"/>
  <c r="AK295" i="307"/>
  <c r="AL295" i="307"/>
  <c r="AM295" i="307"/>
  <c r="AN295" i="307"/>
  <c r="AO295" i="307"/>
  <c r="AP295" i="307"/>
  <c r="AQ295" i="307"/>
  <c r="AR295" i="307"/>
  <c r="AS295" i="307"/>
  <c r="AT295" i="307"/>
  <c r="AU295" i="307"/>
  <c r="AV295" i="307"/>
  <c r="AW295" i="307"/>
  <c r="AX295" i="307"/>
  <c r="AY295" i="307"/>
  <c r="AZ295" i="307"/>
  <c r="BA295" i="307"/>
  <c r="BB295" i="307"/>
  <c r="BC295" i="307"/>
  <c r="BD295" i="307"/>
  <c r="J78" i="278"/>
  <c r="F180" i="48"/>
  <c r="F72" i="278"/>
  <c r="J73" i="278"/>
  <c r="J74" i="278"/>
  <c r="J75" i="278"/>
  <c r="J79" i="278"/>
  <c r="J80" i="278"/>
  <c r="J81" i="278"/>
  <c r="J35" i="265"/>
  <c r="J37" i="265"/>
  <c r="J362" i="307"/>
  <c r="J49" i="306"/>
  <c r="J50" i="306"/>
  <c r="J51" i="306"/>
  <c r="J52" i="306"/>
  <c r="J53" i="306"/>
  <c r="J54" i="306"/>
  <c r="J55" i="306"/>
  <c r="J56" i="306"/>
  <c r="K49" i="306"/>
  <c r="K50" i="306"/>
  <c r="K51" i="306"/>
  <c r="K52" i="306"/>
  <c r="K53" i="306"/>
  <c r="K54" i="306"/>
  <c r="K55" i="306"/>
  <c r="K56" i="306"/>
  <c r="L49" i="306"/>
  <c r="L50" i="306"/>
  <c r="L51" i="306"/>
  <c r="L52" i="306"/>
  <c r="L53" i="306"/>
  <c r="L54" i="306"/>
  <c r="L55" i="306"/>
  <c r="L56" i="306"/>
  <c r="M49" i="306"/>
  <c r="M50" i="306"/>
  <c r="M51" i="306"/>
  <c r="M52" i="306"/>
  <c r="M53" i="306"/>
  <c r="M54" i="306"/>
  <c r="M55" i="306"/>
  <c r="M56" i="306"/>
  <c r="N49" i="306"/>
  <c r="N50" i="306"/>
  <c r="N51" i="306"/>
  <c r="N52" i="306"/>
  <c r="N53" i="306"/>
  <c r="N54" i="306"/>
  <c r="N55" i="306"/>
  <c r="N56" i="306"/>
  <c r="O49" i="306"/>
  <c r="O50" i="306"/>
  <c r="O51" i="306"/>
  <c r="O52" i="306"/>
  <c r="O53" i="306"/>
  <c r="O54" i="306"/>
  <c r="O55" i="306"/>
  <c r="O56" i="306"/>
  <c r="P49" i="306"/>
  <c r="P50" i="306"/>
  <c r="P51" i="306"/>
  <c r="P52" i="306"/>
  <c r="P53" i="306"/>
  <c r="P54" i="306"/>
  <c r="P55" i="306"/>
  <c r="P56" i="306"/>
  <c r="Q49" i="306"/>
  <c r="Q50" i="306"/>
  <c r="Q51" i="306"/>
  <c r="Q52" i="306"/>
  <c r="Q53" i="306"/>
  <c r="Q54" i="306"/>
  <c r="Q55" i="306"/>
  <c r="Q56" i="306"/>
  <c r="R49" i="306"/>
  <c r="R50" i="306"/>
  <c r="R51" i="306"/>
  <c r="R52" i="306"/>
  <c r="R53" i="306"/>
  <c r="R54" i="306"/>
  <c r="R55" i="306"/>
  <c r="R56" i="306"/>
  <c r="S49" i="306"/>
  <c r="S50" i="306"/>
  <c r="S51" i="306"/>
  <c r="S52" i="306"/>
  <c r="S53" i="306"/>
  <c r="S54" i="306"/>
  <c r="S55" i="306"/>
  <c r="S56" i="306"/>
  <c r="T49" i="306"/>
  <c r="T50" i="306"/>
  <c r="T51" i="306"/>
  <c r="T52" i="306"/>
  <c r="T53" i="306"/>
  <c r="T54" i="306"/>
  <c r="T55" i="306"/>
  <c r="T56" i="306"/>
  <c r="U49" i="306"/>
  <c r="U50" i="306"/>
  <c r="U51" i="306"/>
  <c r="U52" i="306"/>
  <c r="U53" i="306"/>
  <c r="U54" i="306"/>
  <c r="U55" i="306"/>
  <c r="U56" i="306"/>
  <c r="V49" i="306"/>
  <c r="V50" i="306"/>
  <c r="V51" i="306"/>
  <c r="V52" i="306"/>
  <c r="V53" i="306"/>
  <c r="V54" i="306"/>
  <c r="V55" i="306"/>
  <c r="V56" i="306"/>
  <c r="W49" i="306"/>
  <c r="W50" i="306"/>
  <c r="W51" i="306"/>
  <c r="W52" i="306"/>
  <c r="W53" i="306"/>
  <c r="W54" i="306"/>
  <c r="W55" i="306"/>
  <c r="W56" i="306"/>
  <c r="X49" i="306"/>
  <c r="X50" i="306"/>
  <c r="X51" i="306"/>
  <c r="X52" i="306"/>
  <c r="X53" i="306"/>
  <c r="X54" i="306"/>
  <c r="X55" i="306"/>
  <c r="X56" i="306"/>
  <c r="Y49" i="306"/>
  <c r="Y50" i="306"/>
  <c r="Y51" i="306"/>
  <c r="Y52" i="306"/>
  <c r="Y53" i="306"/>
  <c r="Y54" i="306"/>
  <c r="Y55" i="306"/>
  <c r="Y56" i="306"/>
  <c r="Z49" i="306"/>
  <c r="Z50" i="306"/>
  <c r="Z51" i="306"/>
  <c r="Z52" i="306"/>
  <c r="Z53" i="306"/>
  <c r="Z54" i="306"/>
  <c r="Z55" i="306"/>
  <c r="Z56" i="306"/>
  <c r="AA49" i="306"/>
  <c r="AA50" i="306"/>
  <c r="AA51" i="306"/>
  <c r="AA52" i="306"/>
  <c r="AA53" i="306"/>
  <c r="AA54" i="306"/>
  <c r="AA55" i="306"/>
  <c r="AA56" i="306"/>
  <c r="AB49" i="306"/>
  <c r="AB50" i="306"/>
  <c r="AB51" i="306"/>
  <c r="AB52" i="306"/>
  <c r="AB53" i="306"/>
  <c r="AB54" i="306"/>
  <c r="AB55" i="306"/>
  <c r="AB56" i="306"/>
  <c r="AC49" i="306"/>
  <c r="AC50" i="306"/>
  <c r="AC51" i="306"/>
  <c r="AC52" i="306"/>
  <c r="AC53" i="306"/>
  <c r="AC54" i="306"/>
  <c r="AC55" i="306"/>
  <c r="AC56" i="306"/>
  <c r="AD49" i="306"/>
  <c r="AD50" i="306"/>
  <c r="AD51" i="306"/>
  <c r="AD52" i="306"/>
  <c r="AD53" i="306"/>
  <c r="AD54" i="306"/>
  <c r="AD55" i="306"/>
  <c r="AD56" i="306"/>
  <c r="AE49" i="306"/>
  <c r="AE50" i="306"/>
  <c r="AE51" i="306"/>
  <c r="AE52" i="306"/>
  <c r="AE53" i="306"/>
  <c r="AE54" i="306"/>
  <c r="AE55" i="306"/>
  <c r="AE56" i="306"/>
  <c r="AF49" i="306"/>
  <c r="AF50" i="306"/>
  <c r="AF51" i="306"/>
  <c r="AF52" i="306"/>
  <c r="AF53" i="306"/>
  <c r="AF54" i="306"/>
  <c r="AF55" i="306"/>
  <c r="AF56" i="306"/>
  <c r="AG49" i="306"/>
  <c r="AG50" i="306"/>
  <c r="AG51" i="306"/>
  <c r="AG52" i="306"/>
  <c r="AG53" i="306"/>
  <c r="AG54" i="306"/>
  <c r="AG55" i="306"/>
  <c r="AG56" i="306"/>
  <c r="AH49" i="306"/>
  <c r="AH50" i="306"/>
  <c r="AH51" i="306"/>
  <c r="AH52" i="306"/>
  <c r="AH53" i="306"/>
  <c r="AH54" i="306"/>
  <c r="AH55" i="306"/>
  <c r="AH56" i="306"/>
  <c r="AI49" i="306"/>
  <c r="AI50" i="306"/>
  <c r="AI51" i="306"/>
  <c r="AI52" i="306"/>
  <c r="AI53" i="306"/>
  <c r="AI54" i="306"/>
  <c r="AI55" i="306"/>
  <c r="AI56" i="306"/>
  <c r="AJ49" i="306"/>
  <c r="AJ50" i="306"/>
  <c r="AJ51" i="306"/>
  <c r="AJ52" i="306"/>
  <c r="AJ53" i="306"/>
  <c r="AJ54" i="306"/>
  <c r="AJ55" i="306"/>
  <c r="AJ56" i="306"/>
  <c r="AK49" i="306"/>
  <c r="AK50" i="306"/>
  <c r="AK51" i="306"/>
  <c r="AK52" i="306"/>
  <c r="AK53" i="306"/>
  <c r="AK54" i="306"/>
  <c r="AK55" i="306"/>
  <c r="AK56" i="306"/>
  <c r="AL49" i="306"/>
  <c r="AL50" i="306"/>
  <c r="AL51" i="306"/>
  <c r="AL52" i="306"/>
  <c r="AL53" i="306"/>
  <c r="AL54" i="306"/>
  <c r="AL55" i="306"/>
  <c r="AL56" i="306"/>
  <c r="AM49" i="306"/>
  <c r="AM50" i="306"/>
  <c r="AM51" i="306"/>
  <c r="AM52" i="306"/>
  <c r="AM53" i="306"/>
  <c r="AM54" i="306"/>
  <c r="AM55" i="306"/>
  <c r="AM56" i="306"/>
  <c r="AN49" i="306"/>
  <c r="AN50" i="306"/>
  <c r="AN51" i="306"/>
  <c r="AN52" i="306"/>
  <c r="AN53" i="306"/>
  <c r="AN54" i="306"/>
  <c r="AN55" i="306"/>
  <c r="AN56" i="306"/>
  <c r="AO49" i="306"/>
  <c r="AO50" i="306"/>
  <c r="AO51" i="306"/>
  <c r="AO52" i="306"/>
  <c r="AO53" i="306"/>
  <c r="AO54" i="306"/>
  <c r="AO55" i="306"/>
  <c r="AO56" i="306"/>
  <c r="AP49" i="306"/>
  <c r="AP50" i="306"/>
  <c r="AP51" i="306"/>
  <c r="AP52" i="306"/>
  <c r="AP53" i="306"/>
  <c r="AP54" i="306"/>
  <c r="AP55" i="306"/>
  <c r="AP56" i="306"/>
  <c r="AQ49" i="306"/>
  <c r="AQ50" i="306"/>
  <c r="AQ51" i="306"/>
  <c r="AQ52" i="306"/>
  <c r="AQ53" i="306"/>
  <c r="AQ54" i="306"/>
  <c r="AQ55" i="306"/>
  <c r="AQ56" i="306"/>
  <c r="AR49" i="306"/>
  <c r="AR50" i="306"/>
  <c r="AR51" i="306"/>
  <c r="AR52" i="306"/>
  <c r="AR53" i="306"/>
  <c r="AR54" i="306"/>
  <c r="AR55" i="306"/>
  <c r="AR56" i="306"/>
  <c r="AS49" i="306"/>
  <c r="AS50" i="306"/>
  <c r="AS51" i="306"/>
  <c r="AS52" i="306"/>
  <c r="AS53" i="306"/>
  <c r="AS54" i="306"/>
  <c r="AS55" i="306"/>
  <c r="AS56" i="306"/>
  <c r="AT49" i="306"/>
  <c r="AT50" i="306"/>
  <c r="AT51" i="306"/>
  <c r="AT52" i="306"/>
  <c r="AT53" i="306"/>
  <c r="AT54" i="306"/>
  <c r="AT55" i="306"/>
  <c r="AT56" i="306"/>
  <c r="AU49" i="306"/>
  <c r="AU50" i="306"/>
  <c r="AU51" i="306"/>
  <c r="AU52" i="306"/>
  <c r="AU53" i="306"/>
  <c r="AU54" i="306"/>
  <c r="AU55" i="306"/>
  <c r="AU56" i="306"/>
  <c r="AV49" i="306"/>
  <c r="AV50" i="306"/>
  <c r="AV51" i="306"/>
  <c r="AV52" i="306"/>
  <c r="AV53" i="306"/>
  <c r="AV54" i="306"/>
  <c r="AV55" i="306"/>
  <c r="AV56" i="306"/>
  <c r="AW49" i="306"/>
  <c r="AW50" i="306"/>
  <c r="AW51" i="306"/>
  <c r="AW52" i="306"/>
  <c r="AW53" i="306"/>
  <c r="AW54" i="306"/>
  <c r="AW55" i="306"/>
  <c r="AW56" i="306"/>
  <c r="AX49" i="306"/>
  <c r="AX50" i="306"/>
  <c r="AX51" i="306"/>
  <c r="AX52" i="306"/>
  <c r="AX53" i="306"/>
  <c r="AX54" i="306"/>
  <c r="AX55" i="306"/>
  <c r="AX56" i="306"/>
  <c r="AY49" i="306"/>
  <c r="AY50" i="306"/>
  <c r="AY51" i="306"/>
  <c r="AY52" i="306"/>
  <c r="AY53" i="306"/>
  <c r="AY54" i="306"/>
  <c r="AY55" i="306"/>
  <c r="AY56" i="306"/>
  <c r="AZ49" i="306"/>
  <c r="AZ50" i="306"/>
  <c r="AZ51" i="306"/>
  <c r="AZ52" i="306"/>
  <c r="AZ53" i="306"/>
  <c r="AZ54" i="306"/>
  <c r="AZ55" i="306"/>
  <c r="AZ56" i="306"/>
  <c r="BA49" i="306"/>
  <c r="BA50" i="306"/>
  <c r="BA51" i="306"/>
  <c r="BA52" i="306"/>
  <c r="BA53" i="306"/>
  <c r="BA54" i="306"/>
  <c r="BA55" i="306"/>
  <c r="BA56" i="306"/>
  <c r="BB49" i="306"/>
  <c r="BB50" i="306"/>
  <c r="BB51" i="306"/>
  <c r="BB52" i="306"/>
  <c r="BB53" i="306"/>
  <c r="BB54" i="306"/>
  <c r="BB55" i="306"/>
  <c r="BB56" i="306"/>
  <c r="BC49" i="306"/>
  <c r="BC50" i="306"/>
  <c r="BC51" i="306"/>
  <c r="BC52" i="306"/>
  <c r="BC53" i="306"/>
  <c r="BC54" i="306"/>
  <c r="BC55" i="306"/>
  <c r="BC56" i="306"/>
  <c r="BD49" i="306"/>
  <c r="BD50" i="306"/>
  <c r="BD51" i="306"/>
  <c r="BD52" i="306"/>
  <c r="BD53" i="306"/>
  <c r="BD54" i="306"/>
  <c r="BD55" i="306"/>
  <c r="BD56" i="306"/>
  <c r="BE49" i="306"/>
  <c r="BE50" i="306"/>
  <c r="BE51" i="306"/>
  <c r="BE52" i="306"/>
  <c r="BE53" i="306"/>
  <c r="BE54" i="306"/>
  <c r="BE55" i="306"/>
  <c r="BE56" i="306"/>
  <c r="F57" i="306"/>
  <c r="F9" i="285"/>
  <c r="F188" i="48"/>
  <c r="F10" i="285"/>
  <c r="J13" i="285"/>
  <c r="J14" i="285"/>
  <c r="J14" i="265"/>
  <c r="K341" i="307"/>
  <c r="F176" i="288"/>
  <c r="F178" i="288"/>
  <c r="M15" i="288"/>
  <c r="N15" i="288"/>
  <c r="O15" i="288"/>
  <c r="P15" i="288"/>
  <c r="Q15" i="288"/>
  <c r="R15" i="288"/>
  <c r="S15" i="288"/>
  <c r="T15" i="288"/>
  <c r="U15" i="288"/>
  <c r="V15" i="288"/>
  <c r="W15" i="288"/>
  <c r="X15" i="288"/>
  <c r="Y15" i="288"/>
  <c r="Z15" i="288"/>
  <c r="AA15" i="288"/>
  <c r="AB15" i="288"/>
  <c r="AC15" i="288"/>
  <c r="AD15" i="288"/>
  <c r="AE15" i="288"/>
  <c r="AF15" i="288"/>
  <c r="AG15" i="288"/>
  <c r="AH15" i="288"/>
  <c r="AI15" i="288"/>
  <c r="AJ15" i="288"/>
  <c r="AK15" i="288"/>
  <c r="AL15" i="288"/>
  <c r="AM15" i="288"/>
  <c r="AN15" i="288"/>
  <c r="AO15" i="288"/>
  <c r="AP15" i="288"/>
  <c r="AQ15" i="288"/>
  <c r="AR15" i="288"/>
  <c r="AS15" i="288"/>
  <c r="AT15" i="288"/>
  <c r="AU15" i="288"/>
  <c r="AV15" i="288"/>
  <c r="AW15" i="288"/>
  <c r="AX15" i="288"/>
  <c r="AY15" i="288"/>
  <c r="AZ15" i="288"/>
  <c r="BA15" i="288"/>
  <c r="BB15" i="288"/>
  <c r="BC15" i="288"/>
  <c r="BD15" i="288"/>
  <c r="BE15" i="288"/>
  <c r="BF15" i="288"/>
  <c r="BG15" i="288"/>
  <c r="BH15" i="288"/>
  <c r="BI15" i="288"/>
  <c r="BJ15" i="288"/>
  <c r="BK15" i="288"/>
  <c r="BL15" i="288"/>
  <c r="BM15" i="288"/>
  <c r="BN15" i="288"/>
  <c r="BO15" i="288"/>
  <c r="BP15" i="288"/>
  <c r="BQ15" i="288"/>
  <c r="BR15" i="288"/>
  <c r="BS15" i="288"/>
  <c r="BT15" i="288"/>
  <c r="BU15" i="288"/>
  <c r="BV15" i="288"/>
  <c r="BW15" i="288"/>
  <c r="BX15" i="288"/>
  <c r="BY15" i="288"/>
  <c r="BZ15" i="288"/>
  <c r="CA15" i="288"/>
  <c r="CB15" i="288"/>
  <c r="CC15" i="288"/>
  <c r="CD15" i="288"/>
  <c r="CE15" i="288"/>
  <c r="CF15" i="288"/>
  <c r="CG15" i="288"/>
  <c r="CH15" i="288"/>
  <c r="CI15" i="288"/>
  <c r="CJ15" i="288"/>
  <c r="CK15" i="288"/>
  <c r="CL15" i="288"/>
  <c r="CM15" i="288"/>
  <c r="CN15" i="288"/>
  <c r="CO15" i="288"/>
  <c r="CP15" i="288"/>
  <c r="CQ15" i="288"/>
  <c r="CR15" i="288"/>
  <c r="CS15" i="288"/>
  <c r="CT15" i="288"/>
  <c r="CU15" i="288"/>
  <c r="CV15" i="288"/>
  <c r="CW15" i="288"/>
  <c r="CX15" i="288"/>
  <c r="CY15" i="288"/>
  <c r="CZ15" i="288"/>
  <c r="DA15" i="288"/>
  <c r="DB15" i="288"/>
  <c r="DC15" i="288"/>
  <c r="DD15" i="288"/>
  <c r="DE15" i="288"/>
  <c r="DF15" i="288"/>
  <c r="DG15" i="288"/>
  <c r="DH15" i="288"/>
  <c r="DI15" i="288"/>
  <c r="DJ15" i="288"/>
  <c r="DK15" i="288"/>
  <c r="DL15" i="288"/>
  <c r="DM15" i="288"/>
  <c r="DN15" i="288"/>
  <c r="DO15" i="288"/>
  <c r="DP15" i="288"/>
  <c r="DQ15" i="288"/>
  <c r="DR15" i="288"/>
  <c r="DS15" i="288"/>
  <c r="DT15" i="288"/>
  <c r="DU15" i="288"/>
  <c r="DV15" i="288"/>
  <c r="DW15" i="288"/>
  <c r="DX15" i="288"/>
  <c r="DY15" i="288"/>
  <c r="DZ15" i="288"/>
  <c r="EA15" i="288"/>
  <c r="EB15" i="288"/>
  <c r="EC15" i="288"/>
  <c r="ED15" i="288"/>
  <c r="EE15" i="288"/>
  <c r="EF15" i="288"/>
  <c r="EG15" i="288"/>
  <c r="EH15" i="288"/>
  <c r="EI15" i="288"/>
  <c r="EJ15" i="288"/>
  <c r="EK15" i="288"/>
  <c r="EL15" i="288"/>
  <c r="EM15" i="288"/>
  <c r="EN15" i="288"/>
  <c r="EO15" i="288"/>
  <c r="EP15" i="288"/>
  <c r="EQ15" i="288"/>
  <c r="ER15" i="288"/>
  <c r="ES15" i="288"/>
  <c r="ET15" i="288"/>
  <c r="EU15" i="288"/>
  <c r="EV15" i="288"/>
  <c r="EW15" i="288"/>
  <c r="EX15" i="288"/>
  <c r="EY15" i="288"/>
  <c r="EZ15" i="288"/>
  <c r="FA15" i="288"/>
  <c r="FB15" i="288"/>
  <c r="FC15" i="288"/>
  <c r="FD15" i="288"/>
  <c r="FE15" i="288"/>
  <c r="FF15" i="288"/>
  <c r="FG15" i="288"/>
  <c r="FH15" i="288"/>
  <c r="FI15" i="288"/>
  <c r="FJ15" i="288"/>
  <c r="FK15" i="288"/>
  <c r="FL15" i="288"/>
  <c r="FM15" i="288"/>
  <c r="FN15" i="288"/>
  <c r="FO15" i="288"/>
  <c r="FP15" i="288"/>
  <c r="FQ15" i="288"/>
  <c r="FR15" i="288"/>
  <c r="FS15" i="288"/>
  <c r="FT15" i="288"/>
  <c r="FU15" i="288"/>
  <c r="FV15" i="288"/>
  <c r="FW15" i="288"/>
  <c r="FX15" i="288"/>
  <c r="FY15" i="288"/>
  <c r="FZ15" i="288"/>
  <c r="GA15" i="288"/>
  <c r="GB15" i="288"/>
  <c r="GC15" i="288"/>
  <c r="GD15" i="288"/>
  <c r="GE15" i="288"/>
  <c r="GF15" i="288"/>
  <c r="GG15" i="288"/>
  <c r="GH15" i="288"/>
  <c r="GI15" i="288"/>
  <c r="GJ15" i="288"/>
  <c r="I15" i="288"/>
  <c r="J15" i="288"/>
  <c r="K15" i="288"/>
  <c r="H15" i="288"/>
  <c r="L15" i="288"/>
  <c r="R16" i="288"/>
  <c r="S16" i="288"/>
  <c r="T16" i="288"/>
  <c r="U16" i="288"/>
  <c r="V16" i="288"/>
  <c r="W16" i="288"/>
  <c r="X16" i="288"/>
  <c r="Y16" i="288"/>
  <c r="Z16" i="288"/>
  <c r="AA16" i="288"/>
  <c r="AB16" i="288"/>
  <c r="AC16" i="288"/>
  <c r="AD16" i="288"/>
  <c r="AE16" i="288"/>
  <c r="AF16" i="288"/>
  <c r="AG16" i="288"/>
  <c r="AH16" i="288"/>
  <c r="AI16" i="288"/>
  <c r="AJ16" i="288"/>
  <c r="AK16" i="288"/>
  <c r="AL16" i="288"/>
  <c r="AM16" i="288"/>
  <c r="AN16" i="288"/>
  <c r="AO16" i="288"/>
  <c r="AP16" i="288"/>
  <c r="AQ16" i="288"/>
  <c r="AR16" i="288"/>
  <c r="AS16" i="288"/>
  <c r="AT16" i="288"/>
  <c r="AU16" i="288"/>
  <c r="AV16" i="288"/>
  <c r="AW16" i="288"/>
  <c r="AX16" i="288"/>
  <c r="AY16" i="288"/>
  <c r="AZ16" i="288"/>
  <c r="BA16" i="288"/>
  <c r="BB16" i="288"/>
  <c r="BC16" i="288"/>
  <c r="BD16" i="288"/>
  <c r="BE16" i="288"/>
  <c r="BF16" i="288"/>
  <c r="BG16" i="288"/>
  <c r="BH16" i="288"/>
  <c r="BI16" i="288"/>
  <c r="BJ16" i="288"/>
  <c r="BK16" i="288"/>
  <c r="BL16" i="288"/>
  <c r="BM16" i="288"/>
  <c r="BN16" i="288"/>
  <c r="BO16" i="288"/>
  <c r="BP16" i="288"/>
  <c r="BQ16" i="288"/>
  <c r="BR16" i="288"/>
  <c r="BS16" i="288"/>
  <c r="BT16" i="288"/>
  <c r="BU16" i="288"/>
  <c r="BV16" i="288"/>
  <c r="BW16" i="288"/>
  <c r="BX16" i="288"/>
  <c r="BY16" i="288"/>
  <c r="BZ16" i="288"/>
  <c r="CA16" i="288"/>
  <c r="CB16" i="288"/>
  <c r="CC16" i="288"/>
  <c r="CD16" i="288"/>
  <c r="CE16" i="288"/>
  <c r="CF16" i="288"/>
  <c r="CG16" i="288"/>
  <c r="CH16" i="288"/>
  <c r="CI16" i="288"/>
  <c r="CJ16" i="288"/>
  <c r="CK16" i="288"/>
  <c r="CL16" i="288"/>
  <c r="CM16" i="288"/>
  <c r="CN16" i="288"/>
  <c r="CO16" i="288"/>
  <c r="CP16" i="288"/>
  <c r="CQ16" i="288"/>
  <c r="CR16" i="288"/>
  <c r="CS16" i="288"/>
  <c r="CT16" i="288"/>
  <c r="CU16" i="288"/>
  <c r="CV16" i="288"/>
  <c r="CW16" i="288"/>
  <c r="CX16" i="288"/>
  <c r="CY16" i="288"/>
  <c r="CZ16" i="288"/>
  <c r="DA16" i="288"/>
  <c r="DB16" i="288"/>
  <c r="DC16" i="288"/>
  <c r="DD16" i="288"/>
  <c r="DE16" i="288"/>
  <c r="DF16" i="288"/>
  <c r="DG16" i="288"/>
  <c r="DH16" i="288"/>
  <c r="DI16" i="288"/>
  <c r="DJ16" i="288"/>
  <c r="DK16" i="288"/>
  <c r="DL16" i="288"/>
  <c r="DM16" i="288"/>
  <c r="DN16" i="288"/>
  <c r="DO16" i="288"/>
  <c r="DP16" i="288"/>
  <c r="DQ16" i="288"/>
  <c r="DR16" i="288"/>
  <c r="DS16" i="288"/>
  <c r="DT16" i="288"/>
  <c r="DU16" i="288"/>
  <c r="DV16" i="288"/>
  <c r="DW16" i="288"/>
  <c r="DX16" i="288"/>
  <c r="DY16" i="288"/>
  <c r="DZ16" i="288"/>
  <c r="EA16" i="288"/>
  <c r="EB16" i="288"/>
  <c r="EC16" i="288"/>
  <c r="ED16" i="288"/>
  <c r="EE16" i="288"/>
  <c r="EF16" i="288"/>
  <c r="EG16" i="288"/>
  <c r="EH16" i="288"/>
  <c r="EI16" i="288"/>
  <c r="EJ16" i="288"/>
  <c r="EK16" i="288"/>
  <c r="EL16" i="288"/>
  <c r="EM16" i="288"/>
  <c r="EN16" i="288"/>
  <c r="EO16" i="288"/>
  <c r="EP16" i="288"/>
  <c r="EQ16" i="288"/>
  <c r="ER16" i="288"/>
  <c r="ES16" i="288"/>
  <c r="ET16" i="288"/>
  <c r="EU16" i="288"/>
  <c r="EV16" i="288"/>
  <c r="EW16" i="288"/>
  <c r="EX16" i="288"/>
  <c r="EY16" i="288"/>
  <c r="EZ16" i="288"/>
  <c r="FA16" i="288"/>
  <c r="FB16" i="288"/>
  <c r="FC16" i="288"/>
  <c r="FD16" i="288"/>
  <c r="FE16" i="288"/>
  <c r="FF16" i="288"/>
  <c r="FG16" i="288"/>
  <c r="FH16" i="288"/>
  <c r="FI16" i="288"/>
  <c r="FJ16" i="288"/>
  <c r="FK16" i="288"/>
  <c r="FL16" i="288"/>
  <c r="FM16" i="288"/>
  <c r="FN16" i="288"/>
  <c r="FO16" i="288"/>
  <c r="FP16" i="288"/>
  <c r="FQ16" i="288"/>
  <c r="FR16" i="288"/>
  <c r="FS16" i="288"/>
  <c r="FT16" i="288"/>
  <c r="FU16" i="288"/>
  <c r="FV16" i="288"/>
  <c r="FW16" i="288"/>
  <c r="FX16" i="288"/>
  <c r="FY16" i="288"/>
  <c r="FZ16" i="288"/>
  <c r="GA16" i="288"/>
  <c r="GB16" i="288"/>
  <c r="GC16" i="288"/>
  <c r="GD16" i="288"/>
  <c r="GE16" i="288"/>
  <c r="GF16" i="288"/>
  <c r="GG16" i="288"/>
  <c r="GH16" i="288"/>
  <c r="GI16" i="288"/>
  <c r="GJ16" i="288"/>
  <c r="J16" i="288"/>
  <c r="K16" i="288"/>
  <c r="L16" i="288"/>
  <c r="M16" i="288"/>
  <c r="N16" i="288"/>
  <c r="O16" i="288"/>
  <c r="P16" i="288"/>
  <c r="F67" i="48"/>
  <c r="Q16" i="288"/>
  <c r="H16" i="288"/>
  <c r="G16" i="288"/>
  <c r="I67" i="48" a="1"/>
  <c r="I67" i="48"/>
  <c r="F98" i="273"/>
  <c r="F62" i="273"/>
  <c r="F63" i="273"/>
  <c r="F64" i="273"/>
  <c r="F60" i="273"/>
  <c r="F61" i="273"/>
  <c r="O85" i="48"/>
  <c r="N85" i="48"/>
  <c r="G17" i="288"/>
  <c r="J232" i="280"/>
  <c r="J19" i="265"/>
  <c r="D2" i="315"/>
  <c r="E2" i="315"/>
  <c r="F2" i="315"/>
  <c r="K40" i="48"/>
  <c r="L40" i="48"/>
  <c r="F27" i="278"/>
  <c r="F28" i="278"/>
  <c r="F18" i="307"/>
  <c r="F19" i="307"/>
  <c r="K48" i="48"/>
  <c r="F40" i="278"/>
  <c r="F22" i="306"/>
  <c r="F11" i="285"/>
  <c r="K95" i="48"/>
  <c r="K96" i="48"/>
  <c r="F323" i="307"/>
  <c r="F9" i="282"/>
  <c r="J76" i="306"/>
  <c r="J77" i="306"/>
  <c r="K76" i="306"/>
  <c r="K77" i="306"/>
  <c r="L76" i="306"/>
  <c r="M76" i="306"/>
  <c r="N76" i="306"/>
  <c r="O76" i="306"/>
  <c r="P76" i="306"/>
  <c r="Q76" i="306"/>
  <c r="R76" i="306"/>
  <c r="S76" i="306"/>
  <c r="T76" i="306"/>
  <c r="U76" i="306"/>
  <c r="V76" i="306"/>
  <c r="W76" i="306"/>
  <c r="X76" i="306"/>
  <c r="Y76" i="306"/>
  <c r="Z76" i="306"/>
  <c r="AA76" i="306"/>
  <c r="AB76" i="306"/>
  <c r="AC76" i="306"/>
  <c r="AD76" i="306"/>
  <c r="AE76" i="306"/>
  <c r="AF76" i="306"/>
  <c r="AG76" i="306"/>
  <c r="AH76" i="306"/>
  <c r="AI76" i="306"/>
  <c r="AJ76" i="306"/>
  <c r="AK76" i="306"/>
  <c r="AL76" i="306"/>
  <c r="AM76" i="306"/>
  <c r="AN76" i="306"/>
  <c r="AO76" i="306"/>
  <c r="AP76" i="306"/>
  <c r="AQ76" i="306"/>
  <c r="AR76" i="306"/>
  <c r="AS76" i="306"/>
  <c r="AT76" i="306"/>
  <c r="AU76" i="306"/>
  <c r="AV76" i="306"/>
  <c r="AW76" i="306"/>
  <c r="AX76" i="306"/>
  <c r="AY76" i="306"/>
  <c r="AZ76" i="306"/>
  <c r="BA76" i="306"/>
  <c r="BB76" i="306"/>
  <c r="BC76" i="306"/>
  <c r="BD76" i="306"/>
  <c r="BE76" i="306"/>
  <c r="L77" i="306"/>
  <c r="M77" i="306"/>
  <c r="N77" i="306"/>
  <c r="O77" i="306"/>
  <c r="P77" i="306"/>
  <c r="Q77" i="306"/>
  <c r="R77" i="306"/>
  <c r="S77" i="306"/>
  <c r="T77" i="306"/>
  <c r="U77" i="306"/>
  <c r="V77" i="306"/>
  <c r="W77" i="306"/>
  <c r="X77" i="306"/>
  <c r="Y77" i="306"/>
  <c r="Z77" i="306"/>
  <c r="AA77" i="306"/>
  <c r="AB77" i="306"/>
  <c r="AC77" i="306"/>
  <c r="AD77" i="306"/>
  <c r="AE77" i="306"/>
  <c r="AF77" i="306"/>
  <c r="AG77" i="306"/>
  <c r="AH77" i="306"/>
  <c r="AI77" i="306"/>
  <c r="AJ77" i="306"/>
  <c r="AK77" i="306"/>
  <c r="AL77" i="306"/>
  <c r="AM77" i="306"/>
  <c r="AN77" i="306"/>
  <c r="AO77" i="306"/>
  <c r="AP77" i="306"/>
  <c r="AQ77" i="306"/>
  <c r="AR77" i="306"/>
  <c r="AS77" i="306"/>
  <c r="AT77" i="306"/>
  <c r="AU77" i="306"/>
  <c r="AV77" i="306"/>
  <c r="AW77" i="306"/>
  <c r="AX77" i="306"/>
  <c r="AY77" i="306"/>
  <c r="AZ77" i="306"/>
  <c r="BA77" i="306"/>
  <c r="BB77" i="306"/>
  <c r="BC77" i="306"/>
  <c r="BD77" i="306"/>
  <c r="BE77" i="306"/>
  <c r="J78" i="306"/>
  <c r="J79" i="306"/>
  <c r="J39" i="265"/>
  <c r="J361" i="307"/>
  <c r="K361" i="307"/>
  <c r="J58" i="265"/>
  <c r="J158" i="280"/>
  <c r="K218" i="280"/>
  <c r="K219" i="280"/>
  <c r="K223" i="280"/>
  <c r="K224" i="280"/>
  <c r="K225" i="280"/>
  <c r="K226" i="280"/>
  <c r="K228" i="280"/>
  <c r="J262" i="307"/>
  <c r="K3" i="280"/>
  <c r="K151" i="280"/>
  <c r="K20" i="265"/>
  <c r="K124" i="273"/>
  <c r="J121" i="273"/>
  <c r="F116" i="273"/>
  <c r="F115" i="273"/>
  <c r="F117" i="273"/>
  <c r="F118" i="273"/>
  <c r="F120" i="273"/>
  <c r="J122" i="273"/>
  <c r="J125" i="273"/>
  <c r="K126" i="273"/>
  <c r="K12" i="285"/>
  <c r="K13" i="285"/>
  <c r="K14" i="285"/>
  <c r="K14" i="265"/>
  <c r="K150" i="280"/>
  <c r="K39" i="282"/>
  <c r="J51" i="282"/>
  <c r="J52" i="282"/>
  <c r="J77" i="282"/>
  <c r="J78" i="282"/>
  <c r="J74" i="282"/>
  <c r="J79" i="282"/>
  <c r="K76" i="282"/>
  <c r="K55" i="282"/>
  <c r="J84" i="278"/>
  <c r="J87" i="278"/>
  <c r="J88" i="278"/>
  <c r="J89" i="278"/>
  <c r="K86" i="278"/>
  <c r="K77" i="278"/>
  <c r="K78" i="278"/>
  <c r="K73" i="278"/>
  <c r="K74" i="278"/>
  <c r="K75" i="278"/>
  <c r="K79" i="278"/>
  <c r="K80" i="278"/>
  <c r="K81" i="278"/>
  <c r="K35" i="265"/>
  <c r="J76" i="314"/>
  <c r="F20" i="314"/>
  <c r="F164" i="48"/>
  <c r="F21" i="314"/>
  <c r="F10" i="314"/>
  <c r="F11" i="314"/>
  <c r="F12" i="314"/>
  <c r="F14" i="314"/>
  <c r="K158" i="280"/>
  <c r="J164" i="280"/>
  <c r="J377" i="307"/>
  <c r="F78" i="48"/>
  <c r="F253" i="307"/>
  <c r="L218" i="280"/>
  <c r="L219" i="280"/>
  <c r="L223" i="280"/>
  <c r="L224" i="280"/>
  <c r="L225" i="280"/>
  <c r="L226" i="280"/>
  <c r="L228" i="280"/>
  <c r="L3" i="280"/>
  <c r="L151" i="280"/>
  <c r="L20" i="265"/>
  <c r="F21" i="289"/>
  <c r="L124" i="273"/>
  <c r="K121" i="273"/>
  <c r="K122" i="273"/>
  <c r="K125" i="273"/>
  <c r="L126" i="273"/>
  <c r="L12" i="285"/>
  <c r="L13" i="285"/>
  <c r="L14" i="285"/>
  <c r="L14" i="265"/>
  <c r="L150" i="280"/>
  <c r="L39" i="282"/>
  <c r="K74" i="282"/>
  <c r="K84" i="278"/>
  <c r="K87" i="278"/>
  <c r="K88" i="278"/>
  <c r="K89" i="278"/>
  <c r="L86" i="278"/>
  <c r="L77" i="278"/>
  <c r="L78" i="278"/>
  <c r="L73" i="278"/>
  <c r="L74" i="278"/>
  <c r="L75" i="278"/>
  <c r="L79" i="278"/>
  <c r="L80" i="278"/>
  <c r="L81" i="278"/>
  <c r="L35" i="265"/>
  <c r="K76" i="314"/>
  <c r="L158" i="280"/>
  <c r="K164" i="280"/>
  <c r="M218" i="280"/>
  <c r="M219" i="280"/>
  <c r="M223" i="280"/>
  <c r="M224" i="280"/>
  <c r="M225" i="280"/>
  <c r="M226" i="280"/>
  <c r="M228" i="280"/>
  <c r="M3" i="280"/>
  <c r="M151" i="280"/>
  <c r="M20" i="265"/>
  <c r="M9" i="265"/>
  <c r="M10" i="265"/>
  <c r="L148" i="273"/>
  <c r="L149" i="273"/>
  <c r="L32" i="289"/>
  <c r="M33" i="289"/>
  <c r="M41" i="278"/>
  <c r="M42" i="278"/>
  <c r="M43" i="278"/>
  <c r="M44" i="278"/>
  <c r="M11" i="265"/>
  <c r="M12" i="265"/>
  <c r="M124" i="273"/>
  <c r="L121" i="273"/>
  <c r="L122" i="273"/>
  <c r="L125" i="273"/>
  <c r="M126" i="273"/>
  <c r="M12" i="285"/>
  <c r="M13" i="285"/>
  <c r="M14" i="285"/>
  <c r="M14" i="265"/>
  <c r="M150" i="280"/>
  <c r="M39" i="282"/>
  <c r="M43" i="282"/>
  <c r="M44" i="282"/>
  <c r="L74" i="282"/>
  <c r="L84" i="278"/>
  <c r="L87" i="278"/>
  <c r="L88" i="278"/>
  <c r="L89" i="278"/>
  <c r="M86" i="278"/>
  <c r="M77" i="278"/>
  <c r="M78" i="278"/>
  <c r="M73" i="278"/>
  <c r="M74" i="278"/>
  <c r="M75" i="278"/>
  <c r="M79" i="278"/>
  <c r="M80" i="278"/>
  <c r="M81" i="278"/>
  <c r="M35" i="265"/>
  <c r="L76" i="314"/>
  <c r="M158" i="280"/>
  <c r="L164" i="280"/>
  <c r="N218" i="280"/>
  <c r="N219" i="280"/>
  <c r="N223" i="280"/>
  <c r="N224" i="280"/>
  <c r="N225" i="280"/>
  <c r="N226" i="280"/>
  <c r="N228" i="280"/>
  <c r="N3" i="280"/>
  <c r="N151" i="280"/>
  <c r="N20" i="265"/>
  <c r="N124" i="273"/>
  <c r="M121" i="273"/>
  <c r="M122" i="273"/>
  <c r="M125" i="273"/>
  <c r="N126" i="273"/>
  <c r="N12" i="285"/>
  <c r="N13" i="285"/>
  <c r="N14" i="285"/>
  <c r="N14" i="265"/>
  <c r="N150" i="280"/>
  <c r="N39" i="282"/>
  <c r="M74" i="282"/>
  <c r="M84" i="278"/>
  <c r="M87" i="278"/>
  <c r="M88" i="278"/>
  <c r="M89" i="278"/>
  <c r="N86" i="278"/>
  <c r="N77" i="278"/>
  <c r="N78" i="278"/>
  <c r="N73" i="278"/>
  <c r="N74" i="278"/>
  <c r="N75" i="278"/>
  <c r="N79" i="278"/>
  <c r="N80" i="278"/>
  <c r="N81" i="278"/>
  <c r="N35" i="265"/>
  <c r="M76" i="314"/>
  <c r="N158" i="280"/>
  <c r="M164" i="280"/>
  <c r="O218" i="280"/>
  <c r="O219" i="280"/>
  <c r="O223" i="280"/>
  <c r="O224" i="280"/>
  <c r="O225" i="280"/>
  <c r="O226" i="280"/>
  <c r="O228" i="280"/>
  <c r="O3" i="280"/>
  <c r="O151" i="280"/>
  <c r="O20" i="265"/>
  <c r="O9" i="265"/>
  <c r="O10" i="265"/>
  <c r="P3" i="278"/>
  <c r="N148" i="273"/>
  <c r="N149" i="273"/>
  <c r="N32" i="289"/>
  <c r="O33" i="289"/>
  <c r="O41" i="278"/>
  <c r="O42" i="278"/>
  <c r="O43" i="278"/>
  <c r="O44" i="278"/>
  <c r="O11" i="265"/>
  <c r="O12" i="265"/>
  <c r="O124" i="273"/>
  <c r="N121" i="273"/>
  <c r="N122" i="273"/>
  <c r="N125" i="273"/>
  <c r="O126" i="273"/>
  <c r="O12" i="285"/>
  <c r="O13" i="285"/>
  <c r="O14" i="285"/>
  <c r="O14" i="265"/>
  <c r="O150" i="280"/>
  <c r="O39" i="282"/>
  <c r="O43" i="282"/>
  <c r="O21" i="282"/>
  <c r="N29" i="282"/>
  <c r="N33" i="282"/>
  <c r="N34" i="282"/>
  <c r="O31" i="282"/>
  <c r="O20" i="282"/>
  <c r="O22" i="282"/>
  <c r="O44" i="282"/>
  <c r="N74" i="282"/>
  <c r="N84" i="278"/>
  <c r="N87" i="278"/>
  <c r="N88" i="278"/>
  <c r="N89" i="278"/>
  <c r="O86" i="278"/>
  <c r="O77" i="278"/>
  <c r="O78" i="278"/>
  <c r="O73" i="278"/>
  <c r="O74" i="278"/>
  <c r="O75" i="278"/>
  <c r="O79" i="278"/>
  <c r="O80" i="278"/>
  <c r="O81" i="278"/>
  <c r="O35" i="265"/>
  <c r="N76" i="314"/>
  <c r="O158" i="280"/>
  <c r="N164" i="280"/>
  <c r="P218" i="280"/>
  <c r="P219" i="280"/>
  <c r="P223" i="280"/>
  <c r="P224" i="280"/>
  <c r="P225" i="280"/>
  <c r="P226" i="280"/>
  <c r="P228" i="280"/>
  <c r="P3" i="280"/>
  <c r="P151" i="280"/>
  <c r="P20" i="265"/>
  <c r="P9" i="265"/>
  <c r="P10" i="265"/>
  <c r="O148" i="273"/>
  <c r="O149" i="273"/>
  <c r="O32" i="289"/>
  <c r="F14" i="289"/>
  <c r="P33" i="289"/>
  <c r="P41" i="278"/>
  <c r="P42" i="278"/>
  <c r="P43" i="278"/>
  <c r="P44" i="278"/>
  <c r="P11" i="265"/>
  <c r="P12" i="265"/>
  <c r="P124" i="273"/>
  <c r="O121" i="273"/>
  <c r="O122" i="273"/>
  <c r="O125" i="273"/>
  <c r="P126" i="273"/>
  <c r="P12" i="285"/>
  <c r="P13" i="285"/>
  <c r="P14" i="285"/>
  <c r="P14" i="265"/>
  <c r="P150" i="280"/>
  <c r="P39" i="282"/>
  <c r="P43" i="282"/>
  <c r="P21" i="282"/>
  <c r="O29" i="282"/>
  <c r="O33" i="282"/>
  <c r="O34" i="282"/>
  <c r="P31" i="282"/>
  <c r="P20" i="282"/>
  <c r="P22" i="282"/>
  <c r="P44" i="282"/>
  <c r="O74" i="282"/>
  <c r="O84" i="278"/>
  <c r="O87" i="278"/>
  <c r="O88" i="278"/>
  <c r="O89" i="278"/>
  <c r="P86" i="278"/>
  <c r="P77" i="278"/>
  <c r="P78" i="278"/>
  <c r="P73" i="278"/>
  <c r="P74" i="278"/>
  <c r="P75" i="278"/>
  <c r="P79" i="278"/>
  <c r="P80" i="278"/>
  <c r="P81" i="278"/>
  <c r="P35" i="265"/>
  <c r="O76" i="314"/>
  <c r="P158" i="280"/>
  <c r="O164" i="280"/>
  <c r="J367" i="307"/>
  <c r="J368" i="307"/>
  <c r="K367" i="307"/>
  <c r="K368" i="307"/>
  <c r="L367" i="307"/>
  <c r="M367" i="307"/>
  <c r="N367" i="307"/>
  <c r="O367" i="307"/>
  <c r="P367" i="307"/>
  <c r="Q367" i="307"/>
  <c r="R367" i="307"/>
  <c r="S367" i="307"/>
  <c r="T367" i="307"/>
  <c r="U367" i="307"/>
  <c r="V367" i="307"/>
  <c r="W367" i="307"/>
  <c r="X367" i="307"/>
  <c r="Y367" i="307"/>
  <c r="Z367" i="307"/>
  <c r="AA367" i="307"/>
  <c r="AB367" i="307"/>
  <c r="AC367" i="307"/>
  <c r="AD367" i="307"/>
  <c r="AE367" i="307"/>
  <c r="AF367" i="307"/>
  <c r="AG367" i="307"/>
  <c r="AH367" i="307"/>
  <c r="AI367" i="307"/>
  <c r="AJ367" i="307"/>
  <c r="AK367" i="307"/>
  <c r="AL367" i="307"/>
  <c r="AM367" i="307"/>
  <c r="AN367" i="307"/>
  <c r="AO367" i="307"/>
  <c r="AP367" i="307"/>
  <c r="AQ367" i="307"/>
  <c r="AR367" i="307"/>
  <c r="AS367" i="307"/>
  <c r="AT367" i="307"/>
  <c r="AU367" i="307"/>
  <c r="AV367" i="307"/>
  <c r="AW367" i="307"/>
  <c r="AX367" i="307"/>
  <c r="AY367" i="307"/>
  <c r="AZ367" i="307"/>
  <c r="BA367" i="307"/>
  <c r="BB367" i="307"/>
  <c r="BC367" i="307"/>
  <c r="BD367" i="307"/>
  <c r="BE367" i="307"/>
  <c r="L368" i="307"/>
  <c r="M368" i="307"/>
  <c r="N368" i="307"/>
  <c r="O368" i="307"/>
  <c r="P368" i="307"/>
  <c r="Q368" i="307"/>
  <c r="R368" i="307"/>
  <c r="S368" i="307"/>
  <c r="T368" i="307"/>
  <c r="U368" i="307"/>
  <c r="V368" i="307"/>
  <c r="W368" i="307"/>
  <c r="X368" i="307"/>
  <c r="Y368" i="307"/>
  <c r="Z368" i="307"/>
  <c r="AA368" i="307"/>
  <c r="AB368" i="307"/>
  <c r="AC368" i="307"/>
  <c r="AD368" i="307"/>
  <c r="AE368" i="307"/>
  <c r="AF368" i="307"/>
  <c r="AG368" i="307"/>
  <c r="AH368" i="307"/>
  <c r="AI368" i="307"/>
  <c r="AJ368" i="307"/>
  <c r="AK368" i="307"/>
  <c r="AL368" i="307"/>
  <c r="AM368" i="307"/>
  <c r="AN368" i="307"/>
  <c r="AO368" i="307"/>
  <c r="AP368" i="307"/>
  <c r="AQ368" i="307"/>
  <c r="AR368" i="307"/>
  <c r="AS368" i="307"/>
  <c r="AT368" i="307"/>
  <c r="AU368" i="307"/>
  <c r="AV368" i="307"/>
  <c r="AW368" i="307"/>
  <c r="AX368" i="307"/>
  <c r="AY368" i="307"/>
  <c r="AZ368" i="307"/>
  <c r="BA368" i="307"/>
  <c r="BB368" i="307"/>
  <c r="BC368" i="307"/>
  <c r="BD368" i="307"/>
  <c r="BE368" i="307"/>
  <c r="J369" i="307"/>
  <c r="J15" i="286"/>
  <c r="J10" i="286"/>
  <c r="J11" i="286"/>
  <c r="J16" i="286"/>
  <c r="J17" i="286"/>
  <c r="K14" i="286"/>
  <c r="K369" i="307"/>
  <c r="K15" i="286"/>
  <c r="K9" i="286"/>
  <c r="K10" i="286"/>
  <c r="K11" i="286"/>
  <c r="K16" i="286"/>
  <c r="K17" i="286"/>
  <c r="L14" i="286"/>
  <c r="L369" i="307"/>
  <c r="L15" i="286"/>
  <c r="L9" i="286"/>
  <c r="L10" i="286"/>
  <c r="L11" i="286"/>
  <c r="L16" i="286"/>
  <c r="L17" i="286"/>
  <c r="M14" i="286"/>
  <c r="M369" i="307"/>
  <c r="M15" i="286"/>
  <c r="M9" i="286"/>
  <c r="M10" i="286"/>
  <c r="M11" i="286"/>
  <c r="M16" i="286"/>
  <c r="M17" i="286"/>
  <c r="N14" i="286"/>
  <c r="N369" i="307"/>
  <c r="N15" i="286"/>
  <c r="N9" i="286"/>
  <c r="N10" i="286"/>
  <c r="N11" i="286"/>
  <c r="N16" i="286"/>
  <c r="N17" i="286"/>
  <c r="O14" i="286"/>
  <c r="O369" i="307"/>
  <c r="O15" i="286"/>
  <c r="O9" i="286"/>
  <c r="O10" i="286"/>
  <c r="O11" i="286"/>
  <c r="O16" i="286"/>
  <c r="O17" i="286"/>
  <c r="P14" i="286"/>
  <c r="P9" i="286"/>
  <c r="P10" i="286"/>
  <c r="P11" i="286"/>
  <c r="P13" i="288"/>
  <c r="P14" i="288"/>
  <c r="O2" i="48"/>
  <c r="O7" i="48"/>
  <c r="O40" i="48"/>
  <c r="O48" i="48"/>
  <c r="O95" i="48"/>
  <c r="O96" i="48"/>
  <c r="O102" i="48"/>
  <c r="O103" i="48"/>
  <c r="O174" i="48"/>
  <c r="N174" i="48"/>
  <c r="N103" i="48"/>
  <c r="N102" i="48"/>
  <c r="N96" i="48"/>
  <c r="N95" i="48"/>
  <c r="N48" i="48"/>
  <c r="N7" i="48"/>
  <c r="N2" i="48"/>
  <c r="M174" i="48"/>
  <c r="M103" i="48"/>
  <c r="M102" i="48"/>
  <c r="M96" i="48"/>
  <c r="M95" i="48"/>
  <c r="M48" i="48"/>
  <c r="M7" i="48"/>
  <c r="M2" i="48"/>
  <c r="K387" i="307"/>
  <c r="L387" i="307"/>
  <c r="M387" i="307"/>
  <c r="N387" i="307"/>
  <c r="O387" i="307"/>
  <c r="P387" i="307"/>
  <c r="Q387" i="307"/>
  <c r="R387" i="307"/>
  <c r="S387" i="307"/>
  <c r="T387" i="307"/>
  <c r="U387" i="307"/>
  <c r="V387" i="307"/>
  <c r="W387" i="307"/>
  <c r="X387" i="307"/>
  <c r="Y387" i="307"/>
  <c r="Z387" i="307"/>
  <c r="AA387" i="307"/>
  <c r="AB387" i="307"/>
  <c r="AC387" i="307"/>
  <c r="AD387" i="307"/>
  <c r="AE387" i="307"/>
  <c r="AF387" i="307"/>
  <c r="AG387" i="307"/>
  <c r="AH387" i="307"/>
  <c r="AI387" i="307"/>
  <c r="AJ387" i="307"/>
  <c r="AK387" i="307"/>
  <c r="AL387" i="307"/>
  <c r="AM387" i="307"/>
  <c r="AN387" i="307"/>
  <c r="AO387" i="307"/>
  <c r="AP387" i="307"/>
  <c r="AQ387" i="307"/>
  <c r="AR387" i="307"/>
  <c r="AS387" i="307"/>
  <c r="AT387" i="307"/>
  <c r="AU387" i="307"/>
  <c r="AV387" i="307"/>
  <c r="AW387" i="307"/>
  <c r="AX387" i="307"/>
  <c r="AY387" i="307"/>
  <c r="AZ387" i="307"/>
  <c r="BA387" i="307"/>
  <c r="BB387" i="307"/>
  <c r="BC387" i="307"/>
  <c r="BD387" i="307"/>
  <c r="BE387" i="307"/>
  <c r="R389" i="307"/>
  <c r="R108" i="280"/>
  <c r="F90" i="48"/>
  <c r="F132" i="288"/>
  <c r="R135" i="288"/>
  <c r="R94" i="288"/>
  <c r="R134" i="288"/>
  <c r="R136" i="288"/>
  <c r="R138" i="288"/>
  <c r="R341" i="307"/>
  <c r="S389" i="307"/>
  <c r="S108" i="280"/>
  <c r="S135" i="288"/>
  <c r="S94" i="288"/>
  <c r="S134" i="288"/>
  <c r="S136" i="288"/>
  <c r="S138" i="288"/>
  <c r="S341" i="307"/>
  <c r="T389" i="307"/>
  <c r="T108" i="280"/>
  <c r="T135" i="288"/>
  <c r="T94" i="288"/>
  <c r="T134" i="288"/>
  <c r="T136" i="288"/>
  <c r="T138" i="288"/>
  <c r="T341" i="307"/>
  <c r="U389" i="307"/>
  <c r="U108" i="280"/>
  <c r="U135" i="288"/>
  <c r="U94" i="288"/>
  <c r="U134" i="288"/>
  <c r="U136" i="288"/>
  <c r="U138" i="288"/>
  <c r="U341" i="307"/>
  <c r="V389" i="307"/>
  <c r="V108" i="280"/>
  <c r="V135" i="288"/>
  <c r="V94" i="288"/>
  <c r="V134" i="288"/>
  <c r="V136" i="288"/>
  <c r="V138" i="288"/>
  <c r="V341" i="307"/>
  <c r="W389" i="307"/>
  <c r="W108" i="280"/>
  <c r="W135" i="288"/>
  <c r="W94" i="288"/>
  <c r="W134" i="288"/>
  <c r="W136" i="288"/>
  <c r="W138" i="288"/>
  <c r="W341" i="307"/>
  <c r="X389" i="307"/>
  <c r="X108" i="280"/>
  <c r="X135" i="288"/>
  <c r="X94" i="288"/>
  <c r="X134" i="288"/>
  <c r="X136" i="288"/>
  <c r="X138" i="288"/>
  <c r="X341" i="307"/>
  <c r="Y389" i="307"/>
  <c r="Y108" i="280"/>
  <c r="Y135" i="288"/>
  <c r="Y94" i="288"/>
  <c r="Y134" i="288"/>
  <c r="Y136" i="288"/>
  <c r="Y138" i="288"/>
  <c r="Y341" i="307"/>
  <c r="Z389" i="307"/>
  <c r="Z108" i="280"/>
  <c r="Z135" i="288"/>
  <c r="Z94" i="288"/>
  <c r="Z134" i="288"/>
  <c r="Z136" i="288"/>
  <c r="Z138" i="288"/>
  <c r="Z341" i="307"/>
  <c r="AA389" i="307"/>
  <c r="AA108" i="280"/>
  <c r="AA135" i="288"/>
  <c r="AA94" i="288"/>
  <c r="AA134" i="288"/>
  <c r="AA136" i="288"/>
  <c r="AA138" i="288"/>
  <c r="AA341" i="307"/>
  <c r="AB389" i="307"/>
  <c r="AB108" i="280"/>
  <c r="AB135" i="288"/>
  <c r="AB94" i="288"/>
  <c r="AB134" i="288"/>
  <c r="AB136" i="288"/>
  <c r="AB138" i="288"/>
  <c r="AB341" i="307"/>
  <c r="AC389" i="307"/>
  <c r="AC108" i="280"/>
  <c r="AC135" i="288"/>
  <c r="AC94" i="288"/>
  <c r="AC134" i="288"/>
  <c r="AC136" i="288"/>
  <c r="AC138" i="288"/>
  <c r="AC341" i="307"/>
  <c r="AD389" i="307"/>
  <c r="AD108" i="280"/>
  <c r="AD135" i="288"/>
  <c r="AD94" i="288"/>
  <c r="AD134" i="288"/>
  <c r="AD136" i="288"/>
  <c r="AD138" i="288"/>
  <c r="AD341" i="307"/>
  <c r="AE389" i="307"/>
  <c r="AE108" i="280"/>
  <c r="AE135" i="288"/>
  <c r="AE94" i="288"/>
  <c r="AE134" i="288"/>
  <c r="AE136" i="288"/>
  <c r="AE138" i="288"/>
  <c r="AE341" i="307"/>
  <c r="AF389" i="307"/>
  <c r="AF108" i="280"/>
  <c r="AF135" i="288"/>
  <c r="AF94" i="288"/>
  <c r="AF134" i="288"/>
  <c r="AF136" i="288"/>
  <c r="AF138" i="288"/>
  <c r="AF341" i="307"/>
  <c r="AG389" i="307"/>
  <c r="AG108" i="280"/>
  <c r="AG135" i="288"/>
  <c r="AG94" i="288"/>
  <c r="AG134" i="288"/>
  <c r="AG136" i="288"/>
  <c r="AG138" i="288"/>
  <c r="AG341" i="307"/>
  <c r="AH389" i="307"/>
  <c r="AH108" i="280"/>
  <c r="AH135" i="288"/>
  <c r="AH94" i="288"/>
  <c r="AH134" i="288"/>
  <c r="AH136" i="288"/>
  <c r="AH138" i="288"/>
  <c r="AH341" i="307"/>
  <c r="AI389" i="307"/>
  <c r="AI108" i="280"/>
  <c r="AI135" i="288"/>
  <c r="AI94" i="288"/>
  <c r="AI134" i="288"/>
  <c r="AI136" i="288"/>
  <c r="AI138" i="288"/>
  <c r="AI341" i="307"/>
  <c r="AJ389" i="307"/>
  <c r="AJ108" i="280"/>
  <c r="AJ135" i="288"/>
  <c r="AJ94" i="288"/>
  <c r="AJ134" i="288"/>
  <c r="AJ136" i="288"/>
  <c r="AJ138" i="288"/>
  <c r="AJ341" i="307"/>
  <c r="AK389" i="307"/>
  <c r="AK108" i="280"/>
  <c r="AK135" i="288"/>
  <c r="AK94" i="288"/>
  <c r="AK134" i="288"/>
  <c r="AK136" i="288"/>
  <c r="AK138" i="288"/>
  <c r="AK341" i="307"/>
  <c r="AL389" i="307"/>
  <c r="AL108" i="280"/>
  <c r="AL135" i="288"/>
  <c r="AL94" i="288"/>
  <c r="AL134" i="288"/>
  <c r="AL136" i="288"/>
  <c r="AL138" i="288"/>
  <c r="AL341" i="307"/>
  <c r="AM389" i="307"/>
  <c r="AM108" i="280"/>
  <c r="AM135" i="288"/>
  <c r="AM94" i="288"/>
  <c r="AM134" i="288"/>
  <c r="AM136" i="288"/>
  <c r="AM138" i="288"/>
  <c r="AM341" i="307"/>
  <c r="AN389" i="307"/>
  <c r="AN108" i="280"/>
  <c r="AN135" i="288"/>
  <c r="AN94" i="288"/>
  <c r="AN134" i="288"/>
  <c r="AN136" i="288"/>
  <c r="AN138" i="288"/>
  <c r="AN341" i="307"/>
  <c r="AO389" i="307"/>
  <c r="AO108" i="280"/>
  <c r="AO135" i="288"/>
  <c r="AO94" i="288"/>
  <c r="AO134" i="288"/>
  <c r="AO136" i="288"/>
  <c r="AO138" i="288"/>
  <c r="AO341" i="307"/>
  <c r="AP389" i="307"/>
  <c r="AP108" i="280"/>
  <c r="AP135" i="288"/>
  <c r="AP94" i="288"/>
  <c r="AP134" i="288"/>
  <c r="AP136" i="288"/>
  <c r="AP138" i="288"/>
  <c r="AP341" i="307"/>
  <c r="AQ389" i="307"/>
  <c r="AQ108" i="280"/>
  <c r="AQ135" i="288"/>
  <c r="AQ94" i="288"/>
  <c r="AQ134" i="288"/>
  <c r="AQ136" i="288"/>
  <c r="AQ138" i="288"/>
  <c r="AQ341" i="307"/>
  <c r="AR389" i="307"/>
  <c r="AR108" i="280"/>
  <c r="AR135" i="288"/>
  <c r="AR94" i="288"/>
  <c r="AR134" i="288"/>
  <c r="AR136" i="288"/>
  <c r="AR138" i="288"/>
  <c r="AR341" i="307"/>
  <c r="AS389" i="307"/>
  <c r="AS108" i="280"/>
  <c r="AS135" i="288"/>
  <c r="AS94" i="288"/>
  <c r="AS134" i="288"/>
  <c r="AS136" i="288"/>
  <c r="AS138" i="288"/>
  <c r="AS341" i="307"/>
  <c r="AT389" i="307"/>
  <c r="AT108" i="280"/>
  <c r="AT135" i="288"/>
  <c r="AT94" i="288"/>
  <c r="AT134" i="288"/>
  <c r="AT136" i="288"/>
  <c r="AT138" i="288"/>
  <c r="AT341" i="307"/>
  <c r="AU389" i="307"/>
  <c r="AU108" i="280"/>
  <c r="AU135" i="288"/>
  <c r="AU94" i="288"/>
  <c r="AU134" i="288"/>
  <c r="AU136" i="288"/>
  <c r="AU138" i="288"/>
  <c r="AU341" i="307"/>
  <c r="AV389" i="307"/>
  <c r="AV108" i="280"/>
  <c r="AV135" i="288"/>
  <c r="AV94" i="288"/>
  <c r="AV134" i="288"/>
  <c r="AV136" i="288"/>
  <c r="AV138" i="288"/>
  <c r="AV341" i="307"/>
  <c r="AW389" i="307"/>
  <c r="AW108" i="280"/>
  <c r="AW135" i="288"/>
  <c r="AW94" i="288"/>
  <c r="AW134" i="288"/>
  <c r="AW136" i="288"/>
  <c r="AW138" i="288"/>
  <c r="AW341" i="307"/>
  <c r="AX389" i="307"/>
  <c r="AX108" i="280"/>
  <c r="AX135" i="288"/>
  <c r="AX94" i="288"/>
  <c r="AX134" i="288"/>
  <c r="AX136" i="288"/>
  <c r="AX138" i="288"/>
  <c r="AX341" i="307"/>
  <c r="AY389" i="307"/>
  <c r="AY108" i="280"/>
  <c r="AY135" i="288"/>
  <c r="AY94" i="288"/>
  <c r="AY134" i="288"/>
  <c r="AY136" i="288"/>
  <c r="AY138" i="288"/>
  <c r="AY341" i="307"/>
  <c r="AZ389" i="307"/>
  <c r="AZ108" i="280"/>
  <c r="AZ135" i="288"/>
  <c r="AZ94" i="288"/>
  <c r="AZ134" i="288"/>
  <c r="AZ136" i="288"/>
  <c r="AZ138" i="288"/>
  <c r="AZ341" i="307"/>
  <c r="BA389" i="307"/>
  <c r="BA108" i="280"/>
  <c r="BA135" i="288"/>
  <c r="BA94" i="288"/>
  <c r="BA134" i="288"/>
  <c r="BA136" i="288"/>
  <c r="BA138" i="288"/>
  <c r="BA341" i="307"/>
  <c r="BB389" i="307"/>
  <c r="BB108" i="280"/>
  <c r="BB135" i="288"/>
  <c r="BB94" i="288"/>
  <c r="BB134" i="288"/>
  <c r="BB136" i="288"/>
  <c r="BB138" i="288"/>
  <c r="BB341" i="307"/>
  <c r="BC389" i="307"/>
  <c r="BC108" i="280"/>
  <c r="BC135" i="288"/>
  <c r="BC94" i="288"/>
  <c r="BC134" i="288"/>
  <c r="BC136" i="288"/>
  <c r="BC138" i="288"/>
  <c r="BC341" i="307"/>
  <c r="BD389" i="307"/>
  <c r="BD108" i="280"/>
  <c r="BD135" i="288"/>
  <c r="BD94" i="288"/>
  <c r="BD134" i="288"/>
  <c r="BD136" i="288"/>
  <c r="BD138" i="288"/>
  <c r="BD341" i="307"/>
  <c r="BE389" i="307"/>
  <c r="BE108" i="280"/>
  <c r="BE135" i="288"/>
  <c r="BE94" i="288"/>
  <c r="BE134" i="288"/>
  <c r="BE136" i="288"/>
  <c r="BE138" i="288"/>
  <c r="BE341" i="307"/>
  <c r="BF135" i="288"/>
  <c r="BF94" i="288"/>
  <c r="BF134" i="288"/>
  <c r="BF136" i="288"/>
  <c r="BF138" i="288"/>
  <c r="BF99" i="288"/>
  <c r="BF139" i="288"/>
  <c r="BF140" i="288"/>
  <c r="BF168" i="288"/>
  <c r="BG135" i="288"/>
  <c r="BG94" i="288"/>
  <c r="BG134" i="288"/>
  <c r="BG136" i="288"/>
  <c r="BG138" i="288"/>
  <c r="BG99" i="288"/>
  <c r="BG139" i="288"/>
  <c r="BG140" i="288"/>
  <c r="BG168" i="288"/>
  <c r="BH135" i="288"/>
  <c r="BH94" i="288"/>
  <c r="BH134" i="288"/>
  <c r="BH136" i="288"/>
  <c r="BH138" i="288"/>
  <c r="BH99" i="288"/>
  <c r="BH139" i="288"/>
  <c r="BH140" i="288"/>
  <c r="BH168" i="288"/>
  <c r="BI135" i="288"/>
  <c r="BI94" i="288"/>
  <c r="BI134" i="288"/>
  <c r="BI136" i="288"/>
  <c r="BI138" i="288"/>
  <c r="BI99" i="288"/>
  <c r="BI139" i="288"/>
  <c r="BI140" i="288"/>
  <c r="BI168" i="288"/>
  <c r="BJ135" i="288"/>
  <c r="BJ94" i="288"/>
  <c r="BJ134" i="288"/>
  <c r="BJ136" i="288"/>
  <c r="BJ138" i="288"/>
  <c r="BJ99" i="288"/>
  <c r="BJ139" i="288"/>
  <c r="BJ140" i="288"/>
  <c r="BJ168" i="288"/>
  <c r="BK135" i="288"/>
  <c r="BK94" i="288"/>
  <c r="BK134" i="288"/>
  <c r="BK136" i="288"/>
  <c r="BK138" i="288"/>
  <c r="BK99" i="288"/>
  <c r="BK139" i="288"/>
  <c r="BK140" i="288"/>
  <c r="BK168" i="288"/>
  <c r="BL135" i="288"/>
  <c r="BL94" i="288"/>
  <c r="BL134" i="288"/>
  <c r="BL136" i="288"/>
  <c r="BL138" i="288"/>
  <c r="BL99" i="288"/>
  <c r="BL139" i="288"/>
  <c r="BL140" i="288"/>
  <c r="BL168" i="288"/>
  <c r="BM135" i="288"/>
  <c r="BM94" i="288"/>
  <c r="BM134" i="288"/>
  <c r="BM136" i="288"/>
  <c r="BM138" i="288"/>
  <c r="BM99" i="288"/>
  <c r="BM139" i="288"/>
  <c r="BM140" i="288"/>
  <c r="BM168" i="288"/>
  <c r="BN135" i="288"/>
  <c r="BN94" i="288"/>
  <c r="BN134" i="288"/>
  <c r="BN136" i="288"/>
  <c r="BN138" i="288"/>
  <c r="BN99" i="288"/>
  <c r="BN139" i="288"/>
  <c r="BN140" i="288"/>
  <c r="BN168" i="288"/>
  <c r="BO135" i="288"/>
  <c r="BO94" i="288"/>
  <c r="BO134" i="288"/>
  <c r="BO136" i="288"/>
  <c r="BO138" i="288"/>
  <c r="BO99" i="288"/>
  <c r="BO139" i="288"/>
  <c r="BO140" i="288"/>
  <c r="BO168" i="288"/>
  <c r="BP135" i="288"/>
  <c r="BP94" i="288"/>
  <c r="BP134" i="288"/>
  <c r="BP136" i="288"/>
  <c r="BP138" i="288"/>
  <c r="BP99" i="288"/>
  <c r="BP139" i="288"/>
  <c r="BP140" i="288"/>
  <c r="BP168" i="288"/>
  <c r="BQ135" i="288"/>
  <c r="BQ94" i="288"/>
  <c r="BQ134" i="288"/>
  <c r="BQ136" i="288"/>
  <c r="BQ138" i="288"/>
  <c r="BQ99" i="288"/>
  <c r="BQ139" i="288"/>
  <c r="BQ140" i="288"/>
  <c r="BQ168" i="288"/>
  <c r="BR135" i="288"/>
  <c r="BR94" i="288"/>
  <c r="BR134" i="288"/>
  <c r="BR136" i="288"/>
  <c r="BR138" i="288"/>
  <c r="BR99" i="288"/>
  <c r="BR139" i="288"/>
  <c r="BR140" i="288"/>
  <c r="BR168" i="288"/>
  <c r="BS135" i="288"/>
  <c r="BS94" i="288"/>
  <c r="BS134" i="288"/>
  <c r="BS136" i="288"/>
  <c r="BS138" i="288"/>
  <c r="BS99" i="288"/>
  <c r="BS139" i="288"/>
  <c r="BS140" i="288"/>
  <c r="BS168" i="288"/>
  <c r="BT135" i="288"/>
  <c r="BT94" i="288"/>
  <c r="BT134" i="288"/>
  <c r="BT136" i="288"/>
  <c r="BT138" i="288"/>
  <c r="BT99" i="288"/>
  <c r="BT139" i="288"/>
  <c r="BT140" i="288"/>
  <c r="BT168" i="288"/>
  <c r="BU135" i="288"/>
  <c r="BU94" i="288"/>
  <c r="BU134" i="288"/>
  <c r="BU136" i="288"/>
  <c r="BU138" i="288"/>
  <c r="BU99" i="288"/>
  <c r="BU139" i="288"/>
  <c r="BU140" i="288"/>
  <c r="BU168" i="288"/>
  <c r="BV135" i="288"/>
  <c r="BV94" i="288"/>
  <c r="BV134" i="288"/>
  <c r="BV136" i="288"/>
  <c r="BV138" i="288"/>
  <c r="BV99" i="288"/>
  <c r="BV139" i="288"/>
  <c r="BV140" i="288"/>
  <c r="BV168" i="288"/>
  <c r="BW135" i="288"/>
  <c r="BW94" i="288"/>
  <c r="BW134" i="288"/>
  <c r="BW136" i="288"/>
  <c r="BW138" i="288"/>
  <c r="BW99" i="288"/>
  <c r="BW139" i="288"/>
  <c r="BW140" i="288"/>
  <c r="BW168" i="288"/>
  <c r="BX135" i="288"/>
  <c r="BX94" i="288"/>
  <c r="BX134" i="288"/>
  <c r="BX136" i="288"/>
  <c r="BX138" i="288"/>
  <c r="BX99" i="288"/>
  <c r="BX139" i="288"/>
  <c r="BX140" i="288"/>
  <c r="BX168" i="288"/>
  <c r="BY135" i="288"/>
  <c r="BY94" i="288"/>
  <c r="BY134" i="288"/>
  <c r="BY136" i="288"/>
  <c r="BY138" i="288"/>
  <c r="BY99" i="288"/>
  <c r="BY139" i="288"/>
  <c r="BY140" i="288"/>
  <c r="BY168" i="288"/>
  <c r="BZ135" i="288"/>
  <c r="BZ94" i="288"/>
  <c r="BZ134" i="288"/>
  <c r="BZ136" i="288"/>
  <c r="BZ138" i="288"/>
  <c r="BZ99" i="288"/>
  <c r="BZ139" i="288"/>
  <c r="BZ140" i="288"/>
  <c r="BZ168" i="288"/>
  <c r="CA135" i="288"/>
  <c r="CA94" i="288"/>
  <c r="CA134" i="288"/>
  <c r="CA136" i="288"/>
  <c r="CA138" i="288"/>
  <c r="CA99" i="288"/>
  <c r="CA139" i="288"/>
  <c r="CA140" i="288"/>
  <c r="CA168" i="288"/>
  <c r="CB135" i="288"/>
  <c r="CB94" i="288"/>
  <c r="CB134" i="288"/>
  <c r="CB136" i="288"/>
  <c r="CB138" i="288"/>
  <c r="CB99" i="288"/>
  <c r="CB139" i="288"/>
  <c r="CB140" i="288"/>
  <c r="CB168" i="288"/>
  <c r="CC135" i="288"/>
  <c r="CC94" i="288"/>
  <c r="CC134" i="288"/>
  <c r="CC136" i="288"/>
  <c r="CC138" i="288"/>
  <c r="CC99" i="288"/>
  <c r="CC139" i="288"/>
  <c r="CC140" i="288"/>
  <c r="CC168" i="288"/>
  <c r="CD135" i="288"/>
  <c r="CD94" i="288"/>
  <c r="CD134" i="288"/>
  <c r="CD136" i="288"/>
  <c r="CD138" i="288"/>
  <c r="CD99" i="288"/>
  <c r="CD139" i="288"/>
  <c r="CD140" i="288"/>
  <c r="CD168" i="288"/>
  <c r="CE135" i="288"/>
  <c r="CE94" i="288"/>
  <c r="CE134" i="288"/>
  <c r="CE136" i="288"/>
  <c r="CE138" i="288"/>
  <c r="CE99" i="288"/>
  <c r="CE139" i="288"/>
  <c r="CE140" i="288"/>
  <c r="CE168" i="288"/>
  <c r="CF135" i="288"/>
  <c r="CF94" i="288"/>
  <c r="CF134" i="288"/>
  <c r="CF136" i="288"/>
  <c r="CF138" i="288"/>
  <c r="CF99" i="288"/>
  <c r="CF139" i="288"/>
  <c r="CF140" i="288"/>
  <c r="CF168" i="288"/>
  <c r="CG135" i="288"/>
  <c r="CG94" i="288"/>
  <c r="CG134" i="288"/>
  <c r="CG136" i="288"/>
  <c r="CG138" i="288"/>
  <c r="CG99" i="288"/>
  <c r="CG139" i="288"/>
  <c r="CG140" i="288"/>
  <c r="CG168" i="288"/>
  <c r="CH135" i="288"/>
  <c r="CH94" i="288"/>
  <c r="CH134" i="288"/>
  <c r="CH136" i="288"/>
  <c r="CH138" i="288"/>
  <c r="CH99" i="288"/>
  <c r="CH139" i="288"/>
  <c r="CH140" i="288"/>
  <c r="CH168" i="288"/>
  <c r="CI135" i="288"/>
  <c r="CI94" i="288"/>
  <c r="CI134" i="288"/>
  <c r="CI136" i="288"/>
  <c r="CI138" i="288"/>
  <c r="CI99" i="288"/>
  <c r="CI139" i="288"/>
  <c r="CI140" i="288"/>
  <c r="CI168" i="288"/>
  <c r="CJ135" i="288"/>
  <c r="CJ94" i="288"/>
  <c r="CJ134" i="288"/>
  <c r="CJ136" i="288"/>
  <c r="CJ138" i="288"/>
  <c r="CJ99" i="288"/>
  <c r="CJ139" i="288"/>
  <c r="CJ140" i="288"/>
  <c r="CJ168" i="288"/>
  <c r="CK135" i="288"/>
  <c r="CK94" i="288"/>
  <c r="CK134" i="288"/>
  <c r="CK136" i="288"/>
  <c r="CK138" i="288"/>
  <c r="CK99" i="288"/>
  <c r="CK139" i="288"/>
  <c r="CK140" i="288"/>
  <c r="CK168" i="288"/>
  <c r="CL135" i="288"/>
  <c r="CL94" i="288"/>
  <c r="CL134" i="288"/>
  <c r="CL136" i="288"/>
  <c r="CL138" i="288"/>
  <c r="CL99" i="288"/>
  <c r="CL139" i="288"/>
  <c r="CL140" i="288"/>
  <c r="CL168" i="288"/>
  <c r="CM135" i="288"/>
  <c r="CM94" i="288"/>
  <c r="CM134" i="288"/>
  <c r="CM136" i="288"/>
  <c r="CM138" i="288"/>
  <c r="CM99" i="288"/>
  <c r="CM139" i="288"/>
  <c r="CM140" i="288"/>
  <c r="CM168" i="288"/>
  <c r="CN135" i="288"/>
  <c r="CN94" i="288"/>
  <c r="CN134" i="288"/>
  <c r="CN136" i="288"/>
  <c r="CN138" i="288"/>
  <c r="CN99" i="288"/>
  <c r="CN139" i="288"/>
  <c r="CN140" i="288"/>
  <c r="CN168" i="288"/>
  <c r="CO135" i="288"/>
  <c r="CO94" i="288"/>
  <c r="CO134" i="288"/>
  <c r="CO136" i="288"/>
  <c r="CO138" i="288"/>
  <c r="CO99" i="288"/>
  <c r="CO139" i="288"/>
  <c r="CO140" i="288"/>
  <c r="CO168" i="288"/>
  <c r="CP135" i="288"/>
  <c r="CP94" i="288"/>
  <c r="CP134" i="288"/>
  <c r="CP136" i="288"/>
  <c r="CP138" i="288"/>
  <c r="CP99" i="288"/>
  <c r="CP139" i="288"/>
  <c r="CP140" i="288"/>
  <c r="CP168" i="288"/>
  <c r="CQ135" i="288"/>
  <c r="CQ94" i="288"/>
  <c r="CQ134" i="288"/>
  <c r="CQ136" i="288"/>
  <c r="CQ138" i="288"/>
  <c r="CQ99" i="288"/>
  <c r="CQ139" i="288"/>
  <c r="CQ140" i="288"/>
  <c r="CQ168" i="288"/>
  <c r="CR135" i="288"/>
  <c r="CR94" i="288"/>
  <c r="CR134" i="288"/>
  <c r="CR136" i="288"/>
  <c r="CR138" i="288"/>
  <c r="CR99" i="288"/>
  <c r="CR139" i="288"/>
  <c r="CR140" i="288"/>
  <c r="CR168" i="288"/>
  <c r="CS135" i="288"/>
  <c r="CS94" i="288"/>
  <c r="CS134" i="288"/>
  <c r="CS136" i="288"/>
  <c r="CS138" i="288"/>
  <c r="CS99" i="288"/>
  <c r="CS139" i="288"/>
  <c r="CS140" i="288"/>
  <c r="CS168" i="288"/>
  <c r="CT135" i="288"/>
  <c r="CT94" i="288"/>
  <c r="CT134" i="288"/>
  <c r="CT136" i="288"/>
  <c r="CT138" i="288"/>
  <c r="CT99" i="288"/>
  <c r="CT139" i="288"/>
  <c r="CT140" i="288"/>
  <c r="CT168" i="288"/>
  <c r="CU135" i="288"/>
  <c r="CU94" i="288"/>
  <c r="CU134" i="288"/>
  <c r="CU136" i="288"/>
  <c r="CU138" i="288"/>
  <c r="CU99" i="288"/>
  <c r="CU139" i="288"/>
  <c r="CU140" i="288"/>
  <c r="CU168" i="288"/>
  <c r="CV135" i="288"/>
  <c r="CV94" i="288"/>
  <c r="CV134" i="288"/>
  <c r="CV136" i="288"/>
  <c r="CV138" i="288"/>
  <c r="CV99" i="288"/>
  <c r="CV139" i="288"/>
  <c r="CV140" i="288"/>
  <c r="CV168" i="288"/>
  <c r="CW135" i="288"/>
  <c r="CW94" i="288"/>
  <c r="CW134" i="288"/>
  <c r="CW136" i="288"/>
  <c r="CW138" i="288"/>
  <c r="CW99" i="288"/>
  <c r="CW139" i="288"/>
  <c r="CW140" i="288"/>
  <c r="CW168" i="288"/>
  <c r="CX135" i="288"/>
  <c r="CX94" i="288"/>
  <c r="CX134" i="288"/>
  <c r="CX136" i="288"/>
  <c r="CX138" i="288"/>
  <c r="CX99" i="288"/>
  <c r="CX139" i="288"/>
  <c r="CX140" i="288"/>
  <c r="CX168" i="288"/>
  <c r="CY135" i="288"/>
  <c r="CY94" i="288"/>
  <c r="CY134" i="288"/>
  <c r="CY136" i="288"/>
  <c r="CY138" i="288"/>
  <c r="CY99" i="288"/>
  <c r="CY139" i="288"/>
  <c r="CY140" i="288"/>
  <c r="CY168" i="288"/>
  <c r="CZ135" i="288"/>
  <c r="CZ94" i="288"/>
  <c r="CZ134" i="288"/>
  <c r="CZ136" i="288"/>
  <c r="CZ138" i="288"/>
  <c r="CZ99" i="288"/>
  <c r="CZ139" i="288"/>
  <c r="CZ140" i="288"/>
  <c r="CZ168" i="288"/>
  <c r="DA135" i="288"/>
  <c r="DA94" i="288"/>
  <c r="DA134" i="288"/>
  <c r="DA136" i="288"/>
  <c r="DA138" i="288"/>
  <c r="DA99" i="288"/>
  <c r="DA139" i="288"/>
  <c r="DA140" i="288"/>
  <c r="DA168" i="288"/>
  <c r="DB135" i="288"/>
  <c r="DB94" i="288"/>
  <c r="DB134" i="288"/>
  <c r="DB136" i="288"/>
  <c r="DB138" i="288"/>
  <c r="DB99" i="288"/>
  <c r="DB139" i="288"/>
  <c r="DB140" i="288"/>
  <c r="DB168" i="288"/>
  <c r="DC135" i="288"/>
  <c r="DC94" i="288"/>
  <c r="DC134" i="288"/>
  <c r="DC136" i="288"/>
  <c r="DC138" i="288"/>
  <c r="DC99" i="288"/>
  <c r="DC139" i="288"/>
  <c r="DC140" i="288"/>
  <c r="DC168" i="288"/>
  <c r="DD135" i="288"/>
  <c r="DD94" i="288"/>
  <c r="DD134" i="288"/>
  <c r="DD136" i="288"/>
  <c r="DD138" i="288"/>
  <c r="DD99" i="288"/>
  <c r="DD139" i="288"/>
  <c r="DD140" i="288"/>
  <c r="DD168" i="288"/>
  <c r="DE135" i="288"/>
  <c r="DE94" i="288"/>
  <c r="DE134" i="288"/>
  <c r="DE136" i="288"/>
  <c r="DE138" i="288"/>
  <c r="DE99" i="288"/>
  <c r="DE139" i="288"/>
  <c r="DE140" i="288"/>
  <c r="DE168" i="288"/>
  <c r="DF135" i="288"/>
  <c r="DF94" i="288"/>
  <c r="DF134" i="288"/>
  <c r="DF136" i="288"/>
  <c r="DF138" i="288"/>
  <c r="DF99" i="288"/>
  <c r="DF139" i="288"/>
  <c r="DF140" i="288"/>
  <c r="DF168" i="288"/>
  <c r="DG135" i="288"/>
  <c r="DG94" i="288"/>
  <c r="DG134" i="288"/>
  <c r="DG136" i="288"/>
  <c r="DG138" i="288"/>
  <c r="DG99" i="288"/>
  <c r="DG139" i="288"/>
  <c r="DG140" i="288"/>
  <c r="DG168" i="288"/>
  <c r="DH135" i="288"/>
  <c r="DH94" i="288"/>
  <c r="DH134" i="288"/>
  <c r="DH136" i="288"/>
  <c r="DH138" i="288"/>
  <c r="DH99" i="288"/>
  <c r="DH139" i="288"/>
  <c r="DH140" i="288"/>
  <c r="DH168" i="288"/>
  <c r="DI135" i="288"/>
  <c r="DI94" i="288"/>
  <c r="DI134" i="288"/>
  <c r="DI136" i="288"/>
  <c r="DI138" i="288"/>
  <c r="DI99" i="288"/>
  <c r="DI139" i="288"/>
  <c r="DI140" i="288"/>
  <c r="DI168" i="288"/>
  <c r="DJ135" i="288"/>
  <c r="DJ94" i="288"/>
  <c r="DJ134" i="288"/>
  <c r="DJ136" i="288"/>
  <c r="DJ138" i="288"/>
  <c r="DJ99" i="288"/>
  <c r="DJ139" i="288"/>
  <c r="DJ140" i="288"/>
  <c r="DJ168" i="288"/>
  <c r="DK135" i="288"/>
  <c r="DK94" i="288"/>
  <c r="DK134" i="288"/>
  <c r="DK136" i="288"/>
  <c r="DK138" i="288"/>
  <c r="DK99" i="288"/>
  <c r="DK139" i="288"/>
  <c r="DK140" i="288"/>
  <c r="DK168" i="288"/>
  <c r="DL135" i="288"/>
  <c r="DL94" i="288"/>
  <c r="DL134" i="288"/>
  <c r="DL136" i="288"/>
  <c r="DL138" i="288"/>
  <c r="DL99" i="288"/>
  <c r="DL139" i="288"/>
  <c r="DL140" i="288"/>
  <c r="DL168" i="288"/>
  <c r="DM135" i="288"/>
  <c r="DM94" i="288"/>
  <c r="DM134" i="288"/>
  <c r="DM136" i="288"/>
  <c r="DM138" i="288"/>
  <c r="DM99" i="288"/>
  <c r="DM139" i="288"/>
  <c r="DM140" i="288"/>
  <c r="DM168" i="288"/>
  <c r="DN135" i="288"/>
  <c r="DN94" i="288"/>
  <c r="DN134" i="288"/>
  <c r="DN136" i="288"/>
  <c r="DN138" i="288"/>
  <c r="DN99" i="288"/>
  <c r="DN139" i="288"/>
  <c r="DN140" i="288"/>
  <c r="DN168" i="288"/>
  <c r="DO135" i="288"/>
  <c r="DO94" i="288"/>
  <c r="DO134" i="288"/>
  <c r="DO136" i="288"/>
  <c r="DO138" i="288"/>
  <c r="DO99" i="288"/>
  <c r="DO139" i="288"/>
  <c r="DO140" i="288"/>
  <c r="DO168" i="288"/>
  <c r="DP135" i="288"/>
  <c r="DP94" i="288"/>
  <c r="DP134" i="288"/>
  <c r="DP136" i="288"/>
  <c r="DP138" i="288"/>
  <c r="DP99" i="288"/>
  <c r="DP139" i="288"/>
  <c r="DP140" i="288"/>
  <c r="DP168" i="288"/>
  <c r="DQ135" i="288"/>
  <c r="DQ94" i="288"/>
  <c r="DQ134" i="288"/>
  <c r="DQ136" i="288"/>
  <c r="DQ138" i="288"/>
  <c r="DQ99" i="288"/>
  <c r="DQ139" i="288"/>
  <c r="DQ140" i="288"/>
  <c r="DQ168" i="288"/>
  <c r="DR135" i="288"/>
  <c r="DR94" i="288"/>
  <c r="DR134" i="288"/>
  <c r="DR136" i="288"/>
  <c r="DR138" i="288"/>
  <c r="DR99" i="288"/>
  <c r="DR139" i="288"/>
  <c r="DR140" i="288"/>
  <c r="DR168" i="288"/>
  <c r="DS135" i="288"/>
  <c r="DS94" i="288"/>
  <c r="DS134" i="288"/>
  <c r="DS136" i="288"/>
  <c r="DS138" i="288"/>
  <c r="DS99" i="288"/>
  <c r="DS139" i="288"/>
  <c r="DS140" i="288"/>
  <c r="DS168" i="288"/>
  <c r="DT135" i="288"/>
  <c r="DT94" i="288"/>
  <c r="DT134" i="288"/>
  <c r="DT136" i="288"/>
  <c r="DT138" i="288"/>
  <c r="DT99" i="288"/>
  <c r="DT139" i="288"/>
  <c r="DT140" i="288"/>
  <c r="DT168" i="288"/>
  <c r="DU135" i="288"/>
  <c r="DU94" i="288"/>
  <c r="DU134" i="288"/>
  <c r="DU136" i="288"/>
  <c r="DU138" i="288"/>
  <c r="DU99" i="288"/>
  <c r="DU139" i="288"/>
  <c r="DU140" i="288"/>
  <c r="DU168" i="288"/>
  <c r="DV135" i="288"/>
  <c r="DV94" i="288"/>
  <c r="DV134" i="288"/>
  <c r="DV136" i="288"/>
  <c r="DV138" i="288"/>
  <c r="DV99" i="288"/>
  <c r="DV139" i="288"/>
  <c r="DV140" i="288"/>
  <c r="DV168" i="288"/>
  <c r="DW135" i="288"/>
  <c r="DW94" i="288"/>
  <c r="DW134" i="288"/>
  <c r="DW136" i="288"/>
  <c r="DW138" i="288"/>
  <c r="DW99" i="288"/>
  <c r="DW139" i="288"/>
  <c r="DW140" i="288"/>
  <c r="DW168" i="288"/>
  <c r="DX135" i="288"/>
  <c r="DX94" i="288"/>
  <c r="DX134" i="288"/>
  <c r="DX136" i="288"/>
  <c r="DX138" i="288"/>
  <c r="DX99" i="288"/>
  <c r="DX139" i="288"/>
  <c r="DX140" i="288"/>
  <c r="DX168" i="288"/>
  <c r="DY135" i="288"/>
  <c r="DY94" i="288"/>
  <c r="DY134" i="288"/>
  <c r="DY136" i="288"/>
  <c r="DY138" i="288"/>
  <c r="DY99" i="288"/>
  <c r="DY139" i="288"/>
  <c r="DY140" i="288"/>
  <c r="DY168" i="288"/>
  <c r="DZ135" i="288"/>
  <c r="DZ94" i="288"/>
  <c r="DZ134" i="288"/>
  <c r="DZ136" i="288"/>
  <c r="DZ138" i="288"/>
  <c r="DZ99" i="288"/>
  <c r="DZ139" i="288"/>
  <c r="DZ140" i="288"/>
  <c r="DZ168" i="288"/>
  <c r="EA135" i="288"/>
  <c r="EA94" i="288"/>
  <c r="EA134" i="288"/>
  <c r="EA136" i="288"/>
  <c r="EA138" i="288"/>
  <c r="EA99" i="288"/>
  <c r="EA139" i="288"/>
  <c r="EA140" i="288"/>
  <c r="EA168" i="288"/>
  <c r="EB135" i="288"/>
  <c r="EB94" i="288"/>
  <c r="EB134" i="288"/>
  <c r="EB136" i="288"/>
  <c r="EB138" i="288"/>
  <c r="EB99" i="288"/>
  <c r="EB139" i="288"/>
  <c r="EB140" i="288"/>
  <c r="EB168" i="288"/>
  <c r="EC135" i="288"/>
  <c r="EC94" i="288"/>
  <c r="EC134" i="288"/>
  <c r="EC136" i="288"/>
  <c r="EC138" i="288"/>
  <c r="EC99" i="288"/>
  <c r="EC139" i="288"/>
  <c r="EC140" i="288"/>
  <c r="EC168" i="288"/>
  <c r="ED135" i="288"/>
  <c r="ED94" i="288"/>
  <c r="ED134" i="288"/>
  <c r="ED136" i="288"/>
  <c r="ED138" i="288"/>
  <c r="ED99" i="288"/>
  <c r="ED139" i="288"/>
  <c r="ED140" i="288"/>
  <c r="ED168" i="288"/>
  <c r="EE135" i="288"/>
  <c r="EE94" i="288"/>
  <c r="EE134" i="288"/>
  <c r="EE136" i="288"/>
  <c r="EE138" i="288"/>
  <c r="EE99" i="288"/>
  <c r="EE139" i="288"/>
  <c r="EE140" i="288"/>
  <c r="EE168" i="288"/>
  <c r="EF135" i="288"/>
  <c r="EF94" i="288"/>
  <c r="EF134" i="288"/>
  <c r="EF136" i="288"/>
  <c r="EF138" i="288"/>
  <c r="EF99" i="288"/>
  <c r="EF139" i="288"/>
  <c r="EF140" i="288"/>
  <c r="EF168" i="288"/>
  <c r="EG135" i="288"/>
  <c r="EG94" i="288"/>
  <c r="EG134" i="288"/>
  <c r="EG136" i="288"/>
  <c r="EG138" i="288"/>
  <c r="EG99" i="288"/>
  <c r="EG139" i="288"/>
  <c r="EG140" i="288"/>
  <c r="EG168" i="288"/>
  <c r="EH135" i="288"/>
  <c r="EH94" i="288"/>
  <c r="EH134" i="288"/>
  <c r="EH136" i="288"/>
  <c r="EH138" i="288"/>
  <c r="EH99" i="288"/>
  <c r="EH139" i="288"/>
  <c r="EH140" i="288"/>
  <c r="EH168" i="288"/>
  <c r="EI135" i="288"/>
  <c r="EI94" i="288"/>
  <c r="EI134" i="288"/>
  <c r="EI136" i="288"/>
  <c r="EI138" i="288"/>
  <c r="EI99" i="288"/>
  <c r="EI139" i="288"/>
  <c r="EI140" i="288"/>
  <c r="EI168" i="288"/>
  <c r="EJ135" i="288"/>
  <c r="EJ94" i="288"/>
  <c r="EJ134" i="288"/>
  <c r="EJ136" i="288"/>
  <c r="EJ138" i="288"/>
  <c r="EJ99" i="288"/>
  <c r="EJ139" i="288"/>
  <c r="EJ140" i="288"/>
  <c r="EJ168" i="288"/>
  <c r="EK135" i="288"/>
  <c r="EK94" i="288"/>
  <c r="EK134" i="288"/>
  <c r="EK136" i="288"/>
  <c r="EK138" i="288"/>
  <c r="EK99" i="288"/>
  <c r="EK139" i="288"/>
  <c r="EK140" i="288"/>
  <c r="EK168" i="288"/>
  <c r="EL135" i="288"/>
  <c r="EL94" i="288"/>
  <c r="EL134" i="288"/>
  <c r="EL136" i="288"/>
  <c r="EL138" i="288"/>
  <c r="EL99" i="288"/>
  <c r="EL139" i="288"/>
  <c r="EL140" i="288"/>
  <c r="EL168" i="288"/>
  <c r="EM135" i="288"/>
  <c r="EM94" i="288"/>
  <c r="EM134" i="288"/>
  <c r="EM136" i="288"/>
  <c r="EM138" i="288"/>
  <c r="EM99" i="288"/>
  <c r="EM139" i="288"/>
  <c r="EM140" i="288"/>
  <c r="EM168" i="288"/>
  <c r="EN135" i="288"/>
  <c r="EN94" i="288"/>
  <c r="EN134" i="288"/>
  <c r="EN136" i="288"/>
  <c r="EN138" i="288"/>
  <c r="EN99" i="288"/>
  <c r="EN139" i="288"/>
  <c r="EN140" i="288"/>
  <c r="EN168" i="288"/>
  <c r="EO135" i="288"/>
  <c r="EO94" i="288"/>
  <c r="EO134" i="288"/>
  <c r="EO136" i="288"/>
  <c r="EO138" i="288"/>
  <c r="EO99" i="288"/>
  <c r="EO139" i="288"/>
  <c r="EO140" i="288"/>
  <c r="EO168" i="288"/>
  <c r="EP135" i="288"/>
  <c r="EP94" i="288"/>
  <c r="EP134" i="288"/>
  <c r="EP136" i="288"/>
  <c r="EP138" i="288"/>
  <c r="EP99" i="288"/>
  <c r="EP139" i="288"/>
  <c r="EP140" i="288"/>
  <c r="EP168" i="288"/>
  <c r="EQ135" i="288"/>
  <c r="EQ94" i="288"/>
  <c r="EQ134" i="288"/>
  <c r="EQ136" i="288"/>
  <c r="EQ138" i="288"/>
  <c r="EQ99" i="288"/>
  <c r="EQ139" i="288"/>
  <c r="EQ140" i="288"/>
  <c r="EQ168" i="288"/>
  <c r="ER135" i="288"/>
  <c r="ER94" i="288"/>
  <c r="ER134" i="288"/>
  <c r="ER136" i="288"/>
  <c r="ER138" i="288"/>
  <c r="ER99" i="288"/>
  <c r="ER139" i="288"/>
  <c r="ER140" i="288"/>
  <c r="ER168" i="288"/>
  <c r="ES135" i="288"/>
  <c r="ES94" i="288"/>
  <c r="ES134" i="288"/>
  <c r="ES136" i="288"/>
  <c r="ES138" i="288"/>
  <c r="ES99" i="288"/>
  <c r="ES139" i="288"/>
  <c r="ES140" i="288"/>
  <c r="ES168" i="288"/>
  <c r="ET135" i="288"/>
  <c r="ET94" i="288"/>
  <c r="ET134" i="288"/>
  <c r="ET136" i="288"/>
  <c r="ET138" i="288"/>
  <c r="ET99" i="288"/>
  <c r="ET139" i="288"/>
  <c r="ET140" i="288"/>
  <c r="ET168" i="288"/>
  <c r="EU135" i="288"/>
  <c r="EU94" i="288"/>
  <c r="EU134" i="288"/>
  <c r="EU136" i="288"/>
  <c r="EU138" i="288"/>
  <c r="EU99" i="288"/>
  <c r="EU139" i="288"/>
  <c r="EU140" i="288"/>
  <c r="EU168" i="288"/>
  <c r="EV135" i="288"/>
  <c r="EV94" i="288"/>
  <c r="EV134" i="288"/>
  <c r="EV136" i="288"/>
  <c r="EV138" i="288"/>
  <c r="EV99" i="288"/>
  <c r="EV139" i="288"/>
  <c r="EV140" i="288"/>
  <c r="EV168" i="288"/>
  <c r="EW135" i="288"/>
  <c r="EW94" i="288"/>
  <c r="EW134" i="288"/>
  <c r="EW136" i="288"/>
  <c r="EW138" i="288"/>
  <c r="EW99" i="288"/>
  <c r="EW139" i="288"/>
  <c r="EW140" i="288"/>
  <c r="EW168" i="288"/>
  <c r="EX135" i="288"/>
  <c r="EX94" i="288"/>
  <c r="EX134" i="288"/>
  <c r="EX136" i="288"/>
  <c r="EX138" i="288"/>
  <c r="EX99" i="288"/>
  <c r="EX139" i="288"/>
  <c r="EX140" i="288"/>
  <c r="EX168" i="288"/>
  <c r="EY135" i="288"/>
  <c r="EY94" i="288"/>
  <c r="EY134" i="288"/>
  <c r="EY136" i="288"/>
  <c r="EY138" i="288"/>
  <c r="EY99" i="288"/>
  <c r="EY139" i="288"/>
  <c r="EY140" i="288"/>
  <c r="EY168" i="288"/>
  <c r="EZ135" i="288"/>
  <c r="EZ94" i="288"/>
  <c r="EZ134" i="288"/>
  <c r="EZ136" i="288"/>
  <c r="EZ138" i="288"/>
  <c r="EZ99" i="288"/>
  <c r="EZ139" i="288"/>
  <c r="EZ140" i="288"/>
  <c r="EZ168" i="288"/>
  <c r="FA135" i="288"/>
  <c r="FA94" i="288"/>
  <c r="FA134" i="288"/>
  <c r="FA136" i="288"/>
  <c r="FA138" i="288"/>
  <c r="FA99" i="288"/>
  <c r="FA139" i="288"/>
  <c r="FA140" i="288"/>
  <c r="FA168" i="288"/>
  <c r="FB135" i="288"/>
  <c r="FB94" i="288"/>
  <c r="FB134" i="288"/>
  <c r="FB136" i="288"/>
  <c r="FB138" i="288"/>
  <c r="FB99" i="288"/>
  <c r="FB139" i="288"/>
  <c r="FB140" i="288"/>
  <c r="FB168" i="288"/>
  <c r="FC135" i="288"/>
  <c r="FC94" i="288"/>
  <c r="FC134" i="288"/>
  <c r="FC136" i="288"/>
  <c r="FC138" i="288"/>
  <c r="FC99" i="288"/>
  <c r="FC139" i="288"/>
  <c r="FC140" i="288"/>
  <c r="FC168" i="288"/>
  <c r="FD135" i="288"/>
  <c r="FD94" i="288"/>
  <c r="FD134" i="288"/>
  <c r="FD136" i="288"/>
  <c r="FD138" i="288"/>
  <c r="FD99" i="288"/>
  <c r="FD139" i="288"/>
  <c r="FD140" i="288"/>
  <c r="FD168" i="288"/>
  <c r="FE135" i="288"/>
  <c r="FE94" i="288"/>
  <c r="FE134" i="288"/>
  <c r="FE136" i="288"/>
  <c r="FE138" i="288"/>
  <c r="FE99" i="288"/>
  <c r="FE139" i="288"/>
  <c r="FE140" i="288"/>
  <c r="FE168" i="288"/>
  <c r="FF135" i="288"/>
  <c r="FF94" i="288"/>
  <c r="FF134" i="288"/>
  <c r="FF136" i="288"/>
  <c r="FF138" i="288"/>
  <c r="FF99" i="288"/>
  <c r="FF139" i="288"/>
  <c r="FF140" i="288"/>
  <c r="FF168" i="288"/>
  <c r="FG135" i="288"/>
  <c r="FG94" i="288"/>
  <c r="FG134" i="288"/>
  <c r="FG136" i="288"/>
  <c r="FG138" i="288"/>
  <c r="FG99" i="288"/>
  <c r="FG139" i="288"/>
  <c r="FG140" i="288"/>
  <c r="FG168" i="288"/>
  <c r="FH135" i="288"/>
  <c r="FH94" i="288"/>
  <c r="FH134" i="288"/>
  <c r="FH136" i="288"/>
  <c r="FH138" i="288"/>
  <c r="FH99" i="288"/>
  <c r="FH139" i="288"/>
  <c r="FH140" i="288"/>
  <c r="FH168" i="288"/>
  <c r="FI135" i="288"/>
  <c r="FI94" i="288"/>
  <c r="FI134" i="288"/>
  <c r="FI136" i="288"/>
  <c r="FI138" i="288"/>
  <c r="FI99" i="288"/>
  <c r="FI139" i="288"/>
  <c r="FI140" i="288"/>
  <c r="FI168" i="288"/>
  <c r="FJ135" i="288"/>
  <c r="FJ94" i="288"/>
  <c r="FJ134" i="288"/>
  <c r="FJ136" i="288"/>
  <c r="FJ138" i="288"/>
  <c r="FJ99" i="288"/>
  <c r="FJ139" i="288"/>
  <c r="FJ140" i="288"/>
  <c r="FJ168" i="288"/>
  <c r="FK135" i="288"/>
  <c r="FK94" i="288"/>
  <c r="FK134" i="288"/>
  <c r="FK136" i="288"/>
  <c r="FK138" i="288"/>
  <c r="FK99" i="288"/>
  <c r="FK139" i="288"/>
  <c r="FK140" i="288"/>
  <c r="FK168" i="288"/>
  <c r="FL135" i="288"/>
  <c r="FL94" i="288"/>
  <c r="FL134" i="288"/>
  <c r="FL136" i="288"/>
  <c r="FL138" i="288"/>
  <c r="FL99" i="288"/>
  <c r="FL139" i="288"/>
  <c r="FL140" i="288"/>
  <c r="FL168" i="288"/>
  <c r="FM135" i="288"/>
  <c r="FM94" i="288"/>
  <c r="FM134" i="288"/>
  <c r="FM136" i="288"/>
  <c r="FM138" i="288"/>
  <c r="FM99" i="288"/>
  <c r="FM139" i="288"/>
  <c r="FM140" i="288"/>
  <c r="FM168" i="288"/>
  <c r="FN135" i="288"/>
  <c r="FN94" i="288"/>
  <c r="FN134" i="288"/>
  <c r="FN136" i="288"/>
  <c r="FN138" i="288"/>
  <c r="FN99" i="288"/>
  <c r="FN139" i="288"/>
  <c r="FN140" i="288"/>
  <c r="FN168" i="288"/>
  <c r="FO135" i="288"/>
  <c r="FO94" i="288"/>
  <c r="FO134" i="288"/>
  <c r="FO136" i="288"/>
  <c r="FO138" i="288"/>
  <c r="FO99" i="288"/>
  <c r="FO139" i="288"/>
  <c r="FO140" i="288"/>
  <c r="FO168" i="288"/>
  <c r="FP135" i="288"/>
  <c r="FP94" i="288"/>
  <c r="FP134" i="288"/>
  <c r="FP136" i="288"/>
  <c r="FP138" i="288"/>
  <c r="FP99" i="288"/>
  <c r="FP139" i="288"/>
  <c r="FP140" i="288"/>
  <c r="FP168" i="288"/>
  <c r="FQ135" i="288"/>
  <c r="FQ94" i="288"/>
  <c r="FQ134" i="288"/>
  <c r="FQ136" i="288"/>
  <c r="FQ138" i="288"/>
  <c r="FQ99" i="288"/>
  <c r="FQ139" i="288"/>
  <c r="FQ140" i="288"/>
  <c r="FQ168" i="288"/>
  <c r="FR135" i="288"/>
  <c r="FR94" i="288"/>
  <c r="FR134" i="288"/>
  <c r="FR136" i="288"/>
  <c r="FR138" i="288"/>
  <c r="FR99" i="288"/>
  <c r="FR139" i="288"/>
  <c r="FR140" i="288"/>
  <c r="FR168" i="288"/>
  <c r="FS135" i="288"/>
  <c r="FS94" i="288"/>
  <c r="FS134" i="288"/>
  <c r="FS136" i="288"/>
  <c r="FS138" i="288"/>
  <c r="FS99" i="288"/>
  <c r="FS139" i="288"/>
  <c r="FS140" i="288"/>
  <c r="FS168" i="288"/>
  <c r="FT135" i="288"/>
  <c r="FT94" i="288"/>
  <c r="FT134" i="288"/>
  <c r="FT136" i="288"/>
  <c r="FT138" i="288"/>
  <c r="FT99" i="288"/>
  <c r="FT139" i="288"/>
  <c r="FT140" i="288"/>
  <c r="FT168" i="288"/>
  <c r="FU135" i="288"/>
  <c r="FU94" i="288"/>
  <c r="FU134" i="288"/>
  <c r="FU136" i="288"/>
  <c r="FU138" i="288"/>
  <c r="FU99" i="288"/>
  <c r="FU139" i="288"/>
  <c r="FU140" i="288"/>
  <c r="FU168" i="288"/>
  <c r="FV135" i="288"/>
  <c r="FV94" i="288"/>
  <c r="FV134" i="288"/>
  <c r="FV136" i="288"/>
  <c r="FV138" i="288"/>
  <c r="FV99" i="288"/>
  <c r="FV139" i="288"/>
  <c r="FV140" i="288"/>
  <c r="FV168" i="288"/>
  <c r="FW135" i="288"/>
  <c r="FW94" i="288"/>
  <c r="FW134" i="288"/>
  <c r="FW136" i="288"/>
  <c r="FW138" i="288"/>
  <c r="FW99" i="288"/>
  <c r="FW139" i="288"/>
  <c r="FW140" i="288"/>
  <c r="FW168" i="288"/>
  <c r="FX135" i="288"/>
  <c r="FX94" i="288"/>
  <c r="FX134" i="288"/>
  <c r="FX136" i="288"/>
  <c r="FX138" i="288"/>
  <c r="FX99" i="288"/>
  <c r="FX139" i="288"/>
  <c r="FX140" i="288"/>
  <c r="FX168" i="288"/>
  <c r="FY135" i="288"/>
  <c r="FY94" i="288"/>
  <c r="FY134" i="288"/>
  <c r="FY136" i="288"/>
  <c r="FY138" i="288"/>
  <c r="FY99" i="288"/>
  <c r="FY139" i="288"/>
  <c r="FY140" i="288"/>
  <c r="FY168" i="288"/>
  <c r="FZ135" i="288"/>
  <c r="FZ94" i="288"/>
  <c r="FZ134" i="288"/>
  <c r="FZ136" i="288"/>
  <c r="FZ138" i="288"/>
  <c r="FZ99" i="288"/>
  <c r="FZ139" i="288"/>
  <c r="FZ140" i="288"/>
  <c r="FZ168" i="288"/>
  <c r="GA135" i="288"/>
  <c r="GA94" i="288"/>
  <c r="GA134" i="288"/>
  <c r="GA136" i="288"/>
  <c r="GA138" i="288"/>
  <c r="GA99" i="288"/>
  <c r="GA139" i="288"/>
  <c r="GA140" i="288"/>
  <c r="GA168" i="288"/>
  <c r="GB135" i="288"/>
  <c r="GB94" i="288"/>
  <c r="GB134" i="288"/>
  <c r="GB136" i="288"/>
  <c r="GB138" i="288"/>
  <c r="GB99" i="288"/>
  <c r="GB139" i="288"/>
  <c r="GB140" i="288"/>
  <c r="GB168" i="288"/>
  <c r="GC135" i="288"/>
  <c r="GC94" i="288"/>
  <c r="GC134" i="288"/>
  <c r="GC136" i="288"/>
  <c r="GC138" i="288"/>
  <c r="GC99" i="288"/>
  <c r="GC139" i="288"/>
  <c r="GC140" i="288"/>
  <c r="GC168" i="288"/>
  <c r="GD135" i="288"/>
  <c r="GD94" i="288"/>
  <c r="GD134" i="288"/>
  <c r="GD136" i="288"/>
  <c r="GD138" i="288"/>
  <c r="GD99" i="288"/>
  <c r="GD139" i="288"/>
  <c r="GD140" i="288"/>
  <c r="GD168" i="288"/>
  <c r="GE135" i="288"/>
  <c r="GE94" i="288"/>
  <c r="GE134" i="288"/>
  <c r="GE136" i="288"/>
  <c r="GE138" i="288"/>
  <c r="GE99" i="288"/>
  <c r="GE139" i="288"/>
  <c r="GE140" i="288"/>
  <c r="GE168" i="288"/>
  <c r="GF135" i="288"/>
  <c r="GF94" i="288"/>
  <c r="GF134" i="288"/>
  <c r="GF136" i="288"/>
  <c r="GF138" i="288"/>
  <c r="GF99" i="288"/>
  <c r="GF139" i="288"/>
  <c r="GF140" i="288"/>
  <c r="GF168" i="288"/>
  <c r="GG135" i="288"/>
  <c r="GG94" i="288"/>
  <c r="GG134" i="288"/>
  <c r="GG136" i="288"/>
  <c r="GG138" i="288"/>
  <c r="GG99" i="288"/>
  <c r="GG139" i="288"/>
  <c r="GG140" i="288"/>
  <c r="GG168" i="288"/>
  <c r="GH135" i="288"/>
  <c r="GH94" i="288"/>
  <c r="GH134" i="288"/>
  <c r="GH136" i="288"/>
  <c r="GH138" i="288"/>
  <c r="GH99" i="288"/>
  <c r="GH139" i="288"/>
  <c r="GH140" i="288"/>
  <c r="GH168" i="288"/>
  <c r="GI135" i="288"/>
  <c r="GI94" i="288"/>
  <c r="GI134" i="288"/>
  <c r="GI136" i="288"/>
  <c r="GI138" i="288"/>
  <c r="GI99" i="288"/>
  <c r="GI139" i="288"/>
  <c r="GI140" i="288"/>
  <c r="GI168" i="288"/>
  <c r="GJ135" i="288"/>
  <c r="GJ94" i="288"/>
  <c r="GJ134" i="288"/>
  <c r="GJ136" i="288"/>
  <c r="GJ138" i="288"/>
  <c r="GJ99" i="288"/>
  <c r="GJ139" i="288"/>
  <c r="GJ140" i="288"/>
  <c r="GJ168" i="288"/>
  <c r="F93" i="288"/>
  <c r="F133" i="288"/>
  <c r="J94" i="288"/>
  <c r="J134" i="288"/>
  <c r="J136" i="288"/>
  <c r="J138" i="288"/>
  <c r="J139" i="288"/>
  <c r="J140" i="288"/>
  <c r="J168" i="288"/>
  <c r="J146" i="288"/>
  <c r="J104" i="288"/>
  <c r="J170" i="288"/>
  <c r="K104" i="288"/>
  <c r="K170" i="288"/>
  <c r="L104" i="288"/>
  <c r="L170" i="288"/>
  <c r="M104" i="288"/>
  <c r="M170" i="288"/>
  <c r="N104" i="288"/>
  <c r="N170" i="288"/>
  <c r="O104" i="288"/>
  <c r="O170" i="288"/>
  <c r="P104" i="288"/>
  <c r="P170" i="288"/>
  <c r="Q104" i="288"/>
  <c r="Q170" i="288"/>
  <c r="R104" i="288"/>
  <c r="R170" i="288"/>
  <c r="S104" i="288"/>
  <c r="S170" i="288"/>
  <c r="T104" i="288"/>
  <c r="T170" i="288"/>
  <c r="U104" i="288"/>
  <c r="U170" i="288"/>
  <c r="V104" i="288"/>
  <c r="V170" i="288"/>
  <c r="W104" i="288"/>
  <c r="W170" i="288"/>
  <c r="X104" i="288"/>
  <c r="X170" i="288"/>
  <c r="Y104" i="288"/>
  <c r="Y170" i="288"/>
  <c r="Z104" i="288"/>
  <c r="Z170" i="288"/>
  <c r="AA104" i="288"/>
  <c r="AA170" i="288"/>
  <c r="AB104" i="288"/>
  <c r="AB170" i="288"/>
  <c r="AC104" i="288"/>
  <c r="AC170" i="288"/>
  <c r="AD104" i="288"/>
  <c r="AD170" i="288"/>
  <c r="AE104" i="288"/>
  <c r="AE170" i="288"/>
  <c r="AF104" i="288"/>
  <c r="AF170" i="288"/>
  <c r="AG104" i="288"/>
  <c r="AG170" i="288"/>
  <c r="AH104" i="288"/>
  <c r="AH170" i="288"/>
  <c r="AI104" i="288"/>
  <c r="AI170" i="288"/>
  <c r="AJ104" i="288"/>
  <c r="AJ170" i="288"/>
  <c r="AK104" i="288"/>
  <c r="AK170" i="288"/>
  <c r="AL104" i="288"/>
  <c r="AL170" i="288"/>
  <c r="AM104" i="288"/>
  <c r="AM170" i="288"/>
  <c r="AN104" i="288"/>
  <c r="AN170" i="288"/>
  <c r="AO104" i="288"/>
  <c r="AO170" i="288"/>
  <c r="AP104" i="288"/>
  <c r="AP170" i="288"/>
  <c r="AQ104" i="288"/>
  <c r="AQ170" i="288"/>
  <c r="AR104" i="288"/>
  <c r="AR170" i="288"/>
  <c r="AS104" i="288"/>
  <c r="AS170" i="288"/>
  <c r="AT104" i="288"/>
  <c r="AT170" i="288"/>
  <c r="AU104" i="288"/>
  <c r="AU170" i="288"/>
  <c r="AV104" i="288"/>
  <c r="AV170" i="288"/>
  <c r="AW104" i="288"/>
  <c r="AW170" i="288"/>
  <c r="AX104" i="288"/>
  <c r="AX170" i="288"/>
  <c r="AY104" i="288"/>
  <c r="AY170" i="288"/>
  <c r="AZ104" i="288"/>
  <c r="AZ170" i="288"/>
  <c r="BA104" i="288"/>
  <c r="BA170" i="288"/>
  <c r="BB104" i="288"/>
  <c r="BB170" i="288"/>
  <c r="BC104" i="288"/>
  <c r="BC170" i="288"/>
  <c r="BD104" i="288"/>
  <c r="BD170" i="288"/>
  <c r="BE104" i="288"/>
  <c r="BE170" i="288"/>
  <c r="BF104" i="288"/>
  <c r="BF170" i="288"/>
  <c r="BG104" i="288"/>
  <c r="BG170" i="288"/>
  <c r="BH104" i="288"/>
  <c r="BH170" i="288"/>
  <c r="BI104" i="288"/>
  <c r="BI170" i="288"/>
  <c r="BJ104" i="288"/>
  <c r="BJ170" i="288"/>
  <c r="BK104" i="288"/>
  <c r="BK170" i="288"/>
  <c r="BL104" i="288"/>
  <c r="BL170" i="288"/>
  <c r="BM104" i="288"/>
  <c r="BM170" i="288"/>
  <c r="BN104" i="288"/>
  <c r="BN170" i="288"/>
  <c r="BO104" i="288"/>
  <c r="BO170" i="288"/>
  <c r="BP104" i="288"/>
  <c r="BP170" i="288"/>
  <c r="BQ104" i="288"/>
  <c r="BQ170" i="288"/>
  <c r="BR104" i="288"/>
  <c r="BR170" i="288"/>
  <c r="BS104" i="288"/>
  <c r="BS170" i="288"/>
  <c r="BT104" i="288"/>
  <c r="BT170" i="288"/>
  <c r="BU104" i="288"/>
  <c r="BU170" i="288"/>
  <c r="BV104" i="288"/>
  <c r="BV170" i="288"/>
  <c r="BW104" i="288"/>
  <c r="BW170" i="288"/>
  <c r="BX104" i="288"/>
  <c r="BX170" i="288"/>
  <c r="BY104" i="288"/>
  <c r="BY170" i="288"/>
  <c r="BZ104" i="288"/>
  <c r="BZ170" i="288"/>
  <c r="CA104" i="288"/>
  <c r="CA170" i="288"/>
  <c r="CB104" i="288"/>
  <c r="CB170" i="288"/>
  <c r="CC104" i="288"/>
  <c r="CC170" i="288"/>
  <c r="CD104" i="288"/>
  <c r="CD170" i="288"/>
  <c r="CE104" i="288"/>
  <c r="CE170" i="288"/>
  <c r="CF104" i="288"/>
  <c r="CF170" i="288"/>
  <c r="CG104" i="288"/>
  <c r="CG170" i="288"/>
  <c r="CH104" i="288"/>
  <c r="CH170" i="288"/>
  <c r="CI104" i="288"/>
  <c r="CI170" i="288"/>
  <c r="CJ104" i="288"/>
  <c r="CJ170" i="288"/>
  <c r="CK104" i="288"/>
  <c r="CK170" i="288"/>
  <c r="CL104" i="288"/>
  <c r="CL170" i="288"/>
  <c r="CM104" i="288"/>
  <c r="CM170" i="288"/>
  <c r="CN104" i="288"/>
  <c r="CN170" i="288"/>
  <c r="CO104" i="288"/>
  <c r="CO170" i="288"/>
  <c r="CP104" i="288"/>
  <c r="CP170" i="288"/>
  <c r="CQ104" i="288"/>
  <c r="CQ170" i="288"/>
  <c r="CR104" i="288"/>
  <c r="CR170" i="288"/>
  <c r="CS104" i="288"/>
  <c r="CS170" i="288"/>
  <c r="CT104" i="288"/>
  <c r="CT170" i="288"/>
  <c r="CU104" i="288"/>
  <c r="CU170" i="288"/>
  <c r="CV104" i="288"/>
  <c r="CV170" i="288"/>
  <c r="CW104" i="288"/>
  <c r="CW170" i="288"/>
  <c r="CX104" i="288"/>
  <c r="CX170" i="288"/>
  <c r="CY104" i="288"/>
  <c r="CY170" i="288"/>
  <c r="CZ104" i="288"/>
  <c r="CZ170" i="288"/>
  <c r="DA104" i="288"/>
  <c r="DA170" i="288"/>
  <c r="DB104" i="288"/>
  <c r="DB170" i="288"/>
  <c r="DC104" i="288"/>
  <c r="DC170" i="288"/>
  <c r="DD104" i="288"/>
  <c r="DD170" i="288"/>
  <c r="DE104" i="288"/>
  <c r="DE170" i="288"/>
  <c r="DF104" i="288"/>
  <c r="DF170" i="288"/>
  <c r="DG104" i="288"/>
  <c r="DG170" i="288"/>
  <c r="DH104" i="288"/>
  <c r="DH170" i="288"/>
  <c r="DI104" i="288"/>
  <c r="DI170" i="288"/>
  <c r="DJ104" i="288"/>
  <c r="DJ170" i="288"/>
  <c r="DK104" i="288"/>
  <c r="DK170" i="288"/>
  <c r="DL104" i="288"/>
  <c r="DL170" i="288"/>
  <c r="DM104" i="288"/>
  <c r="DM170" i="288"/>
  <c r="DN104" i="288"/>
  <c r="DN170" i="288"/>
  <c r="DO104" i="288"/>
  <c r="DO170" i="288"/>
  <c r="DP104" i="288"/>
  <c r="DP170" i="288"/>
  <c r="DQ104" i="288"/>
  <c r="DQ170" i="288"/>
  <c r="DR104" i="288"/>
  <c r="DR170" i="288"/>
  <c r="DS104" i="288"/>
  <c r="DS170" i="288"/>
  <c r="DT104" i="288"/>
  <c r="DT170" i="288"/>
  <c r="DU104" i="288"/>
  <c r="DU170" i="288"/>
  <c r="DV104" i="288"/>
  <c r="DV170" i="288"/>
  <c r="DW104" i="288"/>
  <c r="DW170" i="288"/>
  <c r="DX104" i="288"/>
  <c r="DX170" i="288"/>
  <c r="DY104" i="288"/>
  <c r="DY170" i="288"/>
  <c r="DZ104" i="288"/>
  <c r="DZ170" i="288"/>
  <c r="EA104" i="288"/>
  <c r="EA170" i="288"/>
  <c r="EB104" i="288"/>
  <c r="EB170" i="288"/>
  <c r="EC104" i="288"/>
  <c r="EC170" i="288"/>
  <c r="ED104" i="288"/>
  <c r="ED170" i="288"/>
  <c r="EE104" i="288"/>
  <c r="EE170" i="288"/>
  <c r="EF104" i="288"/>
  <c r="EF170" i="288"/>
  <c r="EG104" i="288"/>
  <c r="EG170" i="288"/>
  <c r="EH104" i="288"/>
  <c r="EH170" i="288"/>
  <c r="EI104" i="288"/>
  <c r="EI170" i="288"/>
  <c r="EJ104" i="288"/>
  <c r="EJ170" i="288"/>
  <c r="EK104" i="288"/>
  <c r="EK170" i="288"/>
  <c r="EL104" i="288"/>
  <c r="EL170" i="288"/>
  <c r="EM104" i="288"/>
  <c r="EM170" i="288"/>
  <c r="EN104" i="288"/>
  <c r="EN170" i="288"/>
  <c r="EO104" i="288"/>
  <c r="EO170" i="288"/>
  <c r="EP104" i="288"/>
  <c r="EP170" i="288"/>
  <c r="EQ104" i="288"/>
  <c r="EQ170" i="288"/>
  <c r="ER104" i="288"/>
  <c r="ER170" i="288"/>
  <c r="ES104" i="288"/>
  <c r="ES170" i="288"/>
  <c r="ET104" i="288"/>
  <c r="ET170" i="288"/>
  <c r="EU104" i="288"/>
  <c r="EU170" i="288"/>
  <c r="EV104" i="288"/>
  <c r="EV170" i="288"/>
  <c r="EW104" i="288"/>
  <c r="EW170" i="288"/>
  <c r="EX104" i="288"/>
  <c r="EX170" i="288"/>
  <c r="EY104" i="288"/>
  <c r="EY170" i="288"/>
  <c r="EZ104" i="288"/>
  <c r="EZ170" i="288"/>
  <c r="FA104" i="288"/>
  <c r="FA170" i="288"/>
  <c r="FB104" i="288"/>
  <c r="FB170" i="288"/>
  <c r="FC104" i="288"/>
  <c r="FC170" i="288"/>
  <c r="FD104" i="288"/>
  <c r="FD170" i="288"/>
  <c r="FE104" i="288"/>
  <c r="FE170" i="288"/>
  <c r="FF104" i="288"/>
  <c r="FF170" i="288"/>
  <c r="FG104" i="288"/>
  <c r="FG170" i="288"/>
  <c r="FH104" i="288"/>
  <c r="FH170" i="288"/>
  <c r="FI104" i="288"/>
  <c r="FI170" i="288"/>
  <c r="FJ104" i="288"/>
  <c r="FJ170" i="288"/>
  <c r="FK104" i="288"/>
  <c r="FK170" i="288"/>
  <c r="FL104" i="288"/>
  <c r="FL170" i="288"/>
  <c r="FM104" i="288"/>
  <c r="FM170" i="288"/>
  <c r="FN104" i="288"/>
  <c r="FN170" i="288"/>
  <c r="FO104" i="288"/>
  <c r="FO170" i="288"/>
  <c r="FP104" i="288"/>
  <c r="FP170" i="288"/>
  <c r="FQ104" i="288"/>
  <c r="FQ170" i="288"/>
  <c r="FR104" i="288"/>
  <c r="FR170" i="288"/>
  <c r="FS104" i="288"/>
  <c r="FS170" i="288"/>
  <c r="FT104" i="288"/>
  <c r="FT170" i="288"/>
  <c r="FU104" i="288"/>
  <c r="FU170" i="288"/>
  <c r="FV104" i="288"/>
  <c r="FV170" i="288"/>
  <c r="FW104" i="288"/>
  <c r="FW170" i="288"/>
  <c r="FX104" i="288"/>
  <c r="FX170" i="288"/>
  <c r="FY104" i="288"/>
  <c r="FY170" i="288"/>
  <c r="FZ104" i="288"/>
  <c r="FZ170" i="288"/>
  <c r="GA104" i="288"/>
  <c r="GA170" i="288"/>
  <c r="GB104" i="288"/>
  <c r="GB170" i="288"/>
  <c r="GC104" i="288"/>
  <c r="GC170" i="288"/>
  <c r="GD104" i="288"/>
  <c r="GD170" i="288"/>
  <c r="GE104" i="288"/>
  <c r="GE170" i="288"/>
  <c r="GF104" i="288"/>
  <c r="GF170" i="288"/>
  <c r="GG104" i="288"/>
  <c r="GG170" i="288"/>
  <c r="GH104" i="288"/>
  <c r="GH170" i="288"/>
  <c r="GI104" i="288"/>
  <c r="GI170" i="288"/>
  <c r="GJ104" i="288"/>
  <c r="GJ170" i="288"/>
  <c r="K105" i="288"/>
  <c r="K171" i="288"/>
  <c r="L105" i="288"/>
  <c r="L171" i="288"/>
  <c r="M105" i="288"/>
  <c r="M171" i="288"/>
  <c r="N105" i="288"/>
  <c r="N171" i="288"/>
  <c r="O105" i="288"/>
  <c r="O171" i="288"/>
  <c r="P105" i="288"/>
  <c r="P171" i="288"/>
  <c r="Q105" i="288"/>
  <c r="Q171" i="288"/>
  <c r="R105" i="288"/>
  <c r="R171" i="288"/>
  <c r="S105" i="288"/>
  <c r="S171" i="288"/>
  <c r="T105" i="288"/>
  <c r="T171" i="288"/>
  <c r="U105" i="288"/>
  <c r="U171" i="288"/>
  <c r="V105" i="288"/>
  <c r="V171" i="288"/>
  <c r="W105" i="288"/>
  <c r="W171" i="288"/>
  <c r="X105" i="288"/>
  <c r="X171" i="288"/>
  <c r="Y105" i="288"/>
  <c r="Y171" i="288"/>
  <c r="Z105" i="288"/>
  <c r="Z171" i="288"/>
  <c r="AA105" i="288"/>
  <c r="AA171" i="288"/>
  <c r="AB105" i="288"/>
  <c r="AB171" i="288"/>
  <c r="AC105" i="288"/>
  <c r="AC171" i="288"/>
  <c r="AD105" i="288"/>
  <c r="AD171" i="288"/>
  <c r="AE105" i="288"/>
  <c r="AE171" i="288"/>
  <c r="AF105" i="288"/>
  <c r="AF171" i="288"/>
  <c r="AG105" i="288"/>
  <c r="AG171" i="288"/>
  <c r="AH105" i="288"/>
  <c r="AH171" i="288"/>
  <c r="AI105" i="288"/>
  <c r="AI171" i="288"/>
  <c r="AJ105" i="288"/>
  <c r="AJ171" i="288"/>
  <c r="AK105" i="288"/>
  <c r="AK171" i="288"/>
  <c r="AL105" i="288"/>
  <c r="AL171" i="288"/>
  <c r="AM105" i="288"/>
  <c r="AM171" i="288"/>
  <c r="AN105" i="288"/>
  <c r="AN171" i="288"/>
  <c r="AO105" i="288"/>
  <c r="AO171" i="288"/>
  <c r="AP105" i="288"/>
  <c r="AP171" i="288"/>
  <c r="AQ105" i="288"/>
  <c r="AQ171" i="288"/>
  <c r="AR105" i="288"/>
  <c r="AR171" i="288"/>
  <c r="AS105" i="288"/>
  <c r="AS171" i="288"/>
  <c r="AT105" i="288"/>
  <c r="AT171" i="288"/>
  <c r="AU105" i="288"/>
  <c r="AU171" i="288"/>
  <c r="AV105" i="288"/>
  <c r="AV171" i="288"/>
  <c r="AW105" i="288"/>
  <c r="AW171" i="288"/>
  <c r="AX105" i="288"/>
  <c r="AX171" i="288"/>
  <c r="AY105" i="288"/>
  <c r="AY171" i="288"/>
  <c r="AZ105" i="288"/>
  <c r="AZ171" i="288"/>
  <c r="BA105" i="288"/>
  <c r="BA171" i="288"/>
  <c r="BB105" i="288"/>
  <c r="BB171" i="288"/>
  <c r="BC105" i="288"/>
  <c r="BC171" i="288"/>
  <c r="BD105" i="288"/>
  <c r="BD171" i="288"/>
  <c r="BE105" i="288"/>
  <c r="BE171" i="288"/>
  <c r="BF105" i="288"/>
  <c r="BF171" i="288"/>
  <c r="BG105" i="288"/>
  <c r="BG171" i="288"/>
  <c r="BH105" i="288"/>
  <c r="BH171" i="288"/>
  <c r="BI105" i="288"/>
  <c r="BI171" i="288"/>
  <c r="BJ105" i="288"/>
  <c r="BJ171" i="288"/>
  <c r="BK105" i="288"/>
  <c r="BK171" i="288"/>
  <c r="BL105" i="288"/>
  <c r="BL171" i="288"/>
  <c r="BM105" i="288"/>
  <c r="BM171" i="288"/>
  <c r="BN105" i="288"/>
  <c r="BN171" i="288"/>
  <c r="BO105" i="288"/>
  <c r="BO171" i="288"/>
  <c r="BP105" i="288"/>
  <c r="BP171" i="288"/>
  <c r="BQ105" i="288"/>
  <c r="BQ171" i="288"/>
  <c r="BR105" i="288"/>
  <c r="BR171" i="288"/>
  <c r="BS105" i="288"/>
  <c r="BS171" i="288"/>
  <c r="BT105" i="288"/>
  <c r="BT171" i="288"/>
  <c r="BU105" i="288"/>
  <c r="BU171" i="288"/>
  <c r="BV105" i="288"/>
  <c r="BV171" i="288"/>
  <c r="BW105" i="288"/>
  <c r="BW171" i="288"/>
  <c r="BX105" i="288"/>
  <c r="BX171" i="288"/>
  <c r="BY105" i="288"/>
  <c r="BY171" i="288"/>
  <c r="BZ105" i="288"/>
  <c r="BZ171" i="288"/>
  <c r="CA105" i="288"/>
  <c r="CA171" i="288"/>
  <c r="CB105" i="288"/>
  <c r="CB171" i="288"/>
  <c r="CC105" i="288"/>
  <c r="CC171" i="288"/>
  <c r="CD105" i="288"/>
  <c r="CD171" i="288"/>
  <c r="CE105" i="288"/>
  <c r="CE171" i="288"/>
  <c r="CF105" i="288"/>
  <c r="CF171" i="288"/>
  <c r="CG105" i="288"/>
  <c r="CG171" i="288"/>
  <c r="CH105" i="288"/>
  <c r="CH171" i="288"/>
  <c r="CI105" i="288"/>
  <c r="CI171" i="288"/>
  <c r="CJ105" i="288"/>
  <c r="CJ171" i="288"/>
  <c r="CK105" i="288"/>
  <c r="CK171" i="288"/>
  <c r="CL105" i="288"/>
  <c r="CL171" i="288"/>
  <c r="CM105" i="288"/>
  <c r="CM171" i="288"/>
  <c r="CN105" i="288"/>
  <c r="CN171" i="288"/>
  <c r="CO105" i="288"/>
  <c r="CO171" i="288"/>
  <c r="CP105" i="288"/>
  <c r="CP171" i="288"/>
  <c r="CQ105" i="288"/>
  <c r="CQ171" i="288"/>
  <c r="CR105" i="288"/>
  <c r="CR171" i="288"/>
  <c r="CS105" i="288"/>
  <c r="CS171" i="288"/>
  <c r="CT105" i="288"/>
  <c r="CT171" i="288"/>
  <c r="CU105" i="288"/>
  <c r="CU171" i="288"/>
  <c r="CV105" i="288"/>
  <c r="CV171" i="288"/>
  <c r="CW105" i="288"/>
  <c r="CW171" i="288"/>
  <c r="CX105" i="288"/>
  <c r="CX171" i="288"/>
  <c r="CY105" i="288"/>
  <c r="CY171" i="288"/>
  <c r="CZ105" i="288"/>
  <c r="CZ171" i="288"/>
  <c r="DA105" i="288"/>
  <c r="DA171" i="288"/>
  <c r="DB105" i="288"/>
  <c r="DB171" i="288"/>
  <c r="DC105" i="288"/>
  <c r="DC171" i="288"/>
  <c r="DD105" i="288"/>
  <c r="DD171" i="288"/>
  <c r="DE105" i="288"/>
  <c r="DE171" i="288"/>
  <c r="DF105" i="288"/>
  <c r="DF171" i="288"/>
  <c r="DG105" i="288"/>
  <c r="DG171" i="288"/>
  <c r="DH105" i="288"/>
  <c r="DH171" i="288"/>
  <c r="DI105" i="288"/>
  <c r="DI171" i="288"/>
  <c r="DJ105" i="288"/>
  <c r="DJ171" i="288"/>
  <c r="DK105" i="288"/>
  <c r="DK171" i="288"/>
  <c r="DL105" i="288"/>
  <c r="DL171" i="288"/>
  <c r="DM105" i="288"/>
  <c r="DM171" i="288"/>
  <c r="DN105" i="288"/>
  <c r="DN171" i="288"/>
  <c r="DO105" i="288"/>
  <c r="DO171" i="288"/>
  <c r="DP105" i="288"/>
  <c r="DP171" i="288"/>
  <c r="DQ105" i="288"/>
  <c r="DQ171" i="288"/>
  <c r="DR105" i="288"/>
  <c r="DR171" i="288"/>
  <c r="DS105" i="288"/>
  <c r="DS171" i="288"/>
  <c r="DT105" i="288"/>
  <c r="DT171" i="288"/>
  <c r="DU105" i="288"/>
  <c r="DU171" i="288"/>
  <c r="DV105" i="288"/>
  <c r="DV171" i="288"/>
  <c r="DW105" i="288"/>
  <c r="DW171" i="288"/>
  <c r="DX105" i="288"/>
  <c r="DX171" i="288"/>
  <c r="DY105" i="288"/>
  <c r="DY171" i="288"/>
  <c r="DZ105" i="288"/>
  <c r="DZ171" i="288"/>
  <c r="EA105" i="288"/>
  <c r="EA171" i="288"/>
  <c r="EB105" i="288"/>
  <c r="EB171" i="288"/>
  <c r="EC105" i="288"/>
  <c r="EC171" i="288"/>
  <c r="ED105" i="288"/>
  <c r="ED171" i="288"/>
  <c r="EE105" i="288"/>
  <c r="EE171" i="288"/>
  <c r="EF105" i="288"/>
  <c r="EF171" i="288"/>
  <c r="EG105" i="288"/>
  <c r="EG171" i="288"/>
  <c r="EH105" i="288"/>
  <c r="EH171" i="288"/>
  <c r="EI105" i="288"/>
  <c r="EI171" i="288"/>
  <c r="EJ105" i="288"/>
  <c r="EJ171" i="288"/>
  <c r="EK105" i="288"/>
  <c r="EK171" i="288"/>
  <c r="EL105" i="288"/>
  <c r="EL171" i="288"/>
  <c r="EM105" i="288"/>
  <c r="EM171" i="288"/>
  <c r="EN105" i="288"/>
  <c r="EN171" i="288"/>
  <c r="EO105" i="288"/>
  <c r="EO171" i="288"/>
  <c r="EP105" i="288"/>
  <c r="EP171" i="288"/>
  <c r="EQ105" i="288"/>
  <c r="EQ171" i="288"/>
  <c r="ER105" i="288"/>
  <c r="ER171" i="288"/>
  <c r="ES105" i="288"/>
  <c r="ES171" i="288"/>
  <c r="ET105" i="288"/>
  <c r="ET171" i="288"/>
  <c r="EU105" i="288"/>
  <c r="EU171" i="288"/>
  <c r="EV105" i="288"/>
  <c r="EV171" i="288"/>
  <c r="EW105" i="288"/>
  <c r="EW171" i="288"/>
  <c r="EX105" i="288"/>
  <c r="EX171" i="288"/>
  <c r="EY105" i="288"/>
  <c r="EY171" i="288"/>
  <c r="EZ105" i="288"/>
  <c r="EZ171" i="288"/>
  <c r="FA105" i="288"/>
  <c r="FA171" i="288"/>
  <c r="FB105" i="288"/>
  <c r="FB171" i="288"/>
  <c r="FC105" i="288"/>
  <c r="FC171" i="288"/>
  <c r="FD105" i="288"/>
  <c r="FD171" i="288"/>
  <c r="FE105" i="288"/>
  <c r="FE171" i="288"/>
  <c r="FF105" i="288"/>
  <c r="FF171" i="288"/>
  <c r="FG105" i="288"/>
  <c r="FG171" i="288"/>
  <c r="FH105" i="288"/>
  <c r="FH171" i="288"/>
  <c r="FI105" i="288"/>
  <c r="FI171" i="288"/>
  <c r="FJ105" i="288"/>
  <c r="FJ171" i="288"/>
  <c r="FK105" i="288"/>
  <c r="FK171" i="288"/>
  <c r="FL105" i="288"/>
  <c r="FL171" i="288"/>
  <c r="FM105" i="288"/>
  <c r="FM171" i="288"/>
  <c r="FN105" i="288"/>
  <c r="FN171" i="288"/>
  <c r="FO105" i="288"/>
  <c r="FO171" i="288"/>
  <c r="FP105" i="288"/>
  <c r="FP171" i="288"/>
  <c r="FQ105" i="288"/>
  <c r="FQ171" i="288"/>
  <c r="FR105" i="288"/>
  <c r="FR171" i="288"/>
  <c r="FS105" i="288"/>
  <c r="FS171" i="288"/>
  <c r="FT105" i="288"/>
  <c r="FT171" i="288"/>
  <c r="FU105" i="288"/>
  <c r="FU171" i="288"/>
  <c r="FV105" i="288"/>
  <c r="FV171" i="288"/>
  <c r="FW105" i="288"/>
  <c r="FW171" i="288"/>
  <c r="FX105" i="288"/>
  <c r="FX171" i="288"/>
  <c r="FY105" i="288"/>
  <c r="FY171" i="288"/>
  <c r="FZ105" i="288"/>
  <c r="FZ171" i="288"/>
  <c r="GA105" i="288"/>
  <c r="GA171" i="288"/>
  <c r="GB105" i="288"/>
  <c r="GB171" i="288"/>
  <c r="GC105" i="288"/>
  <c r="GC171" i="288"/>
  <c r="GD105" i="288"/>
  <c r="GD171" i="288"/>
  <c r="GE105" i="288"/>
  <c r="GE171" i="288"/>
  <c r="GF105" i="288"/>
  <c r="GF171" i="288"/>
  <c r="GG105" i="288"/>
  <c r="GG171" i="288"/>
  <c r="GH105" i="288"/>
  <c r="GH171" i="288"/>
  <c r="GI105" i="288"/>
  <c r="GI171" i="288"/>
  <c r="GJ105" i="288"/>
  <c r="GJ171" i="288"/>
  <c r="J105" i="288"/>
  <c r="J171" i="288"/>
  <c r="J149" i="288"/>
  <c r="J148" i="288"/>
  <c r="J131" i="280"/>
  <c r="J132" i="280"/>
  <c r="J133" i="280"/>
  <c r="J169" i="288"/>
  <c r="J147" i="288"/>
  <c r="J164" i="288"/>
  <c r="J165" i="288"/>
  <c r="J166" i="288"/>
  <c r="J142" i="288"/>
  <c r="J143" i="288"/>
  <c r="J144" i="288"/>
  <c r="F155" i="288"/>
  <c r="J156" i="288"/>
  <c r="J158" i="288"/>
  <c r="J160" i="288"/>
  <c r="J161" i="288"/>
  <c r="J162" i="288"/>
  <c r="F94" i="288"/>
  <c r="F134" i="288"/>
  <c r="F156" i="288"/>
  <c r="G94" i="288"/>
  <c r="G134" i="288"/>
  <c r="G156" i="288"/>
  <c r="H94" i="288"/>
  <c r="H134" i="288"/>
  <c r="H156" i="288"/>
  <c r="I94" i="288"/>
  <c r="I134" i="288"/>
  <c r="I156" i="288"/>
  <c r="F95" i="288"/>
  <c r="F135" i="288"/>
  <c r="F157" i="288"/>
  <c r="G299" i="307"/>
  <c r="G95" i="288"/>
  <c r="G135" i="288"/>
  <c r="G157" i="288"/>
  <c r="I95" i="288"/>
  <c r="I135" i="288"/>
  <c r="I157" i="288"/>
  <c r="F136" i="288"/>
  <c r="F158" i="288"/>
  <c r="G96" i="288"/>
  <c r="G136" i="288"/>
  <c r="G158" i="288"/>
  <c r="I136" i="288"/>
  <c r="I158" i="288"/>
  <c r="F159" i="288"/>
  <c r="G159" i="288"/>
  <c r="H159" i="288"/>
  <c r="I159" i="288"/>
  <c r="F138" i="288"/>
  <c r="F160" i="288"/>
  <c r="G138" i="288"/>
  <c r="G160" i="288"/>
  <c r="I138" i="288"/>
  <c r="I160" i="288"/>
  <c r="F139" i="288"/>
  <c r="F161" i="288"/>
  <c r="G344" i="307"/>
  <c r="G139" i="288"/>
  <c r="G161" i="288"/>
  <c r="I139" i="288"/>
  <c r="I161" i="288"/>
  <c r="F162" i="288"/>
  <c r="G140" i="288"/>
  <c r="G162" i="288"/>
  <c r="I162" i="288"/>
  <c r="F163" i="288"/>
  <c r="G163" i="288"/>
  <c r="H163" i="288"/>
  <c r="I163" i="288"/>
  <c r="F164" i="288"/>
  <c r="G142" i="288"/>
  <c r="G164" i="288"/>
  <c r="I142" i="288"/>
  <c r="I164" i="288"/>
  <c r="F165" i="288"/>
  <c r="G103" i="280"/>
  <c r="G132" i="280"/>
  <c r="G143" i="288"/>
  <c r="G165" i="288"/>
  <c r="F131" i="273"/>
  <c r="I143" i="288"/>
  <c r="I165" i="288"/>
  <c r="F166" i="288"/>
  <c r="G144" i="288"/>
  <c r="G166" i="288"/>
  <c r="I166" i="288"/>
  <c r="F167" i="288"/>
  <c r="G167" i="288"/>
  <c r="H167" i="288"/>
  <c r="I167" i="288"/>
  <c r="F146" i="288"/>
  <c r="F168" i="288"/>
  <c r="G146" i="288"/>
  <c r="G168" i="288"/>
  <c r="I146" i="288"/>
  <c r="I168" i="288"/>
  <c r="F147" i="288"/>
  <c r="F169" i="288"/>
  <c r="G133" i="280"/>
  <c r="G147" i="288"/>
  <c r="G169" i="288"/>
  <c r="I147" i="288"/>
  <c r="I169" i="288"/>
  <c r="F104" i="288"/>
  <c r="F148" i="288"/>
  <c r="F170" i="288"/>
  <c r="G104" i="288"/>
  <c r="G148" i="288"/>
  <c r="G170" i="288"/>
  <c r="H104" i="288"/>
  <c r="H148" i="288"/>
  <c r="H170" i="288"/>
  <c r="I104" i="288"/>
  <c r="I148" i="288"/>
  <c r="I170" i="288"/>
  <c r="F105" i="288"/>
  <c r="F149" i="288"/>
  <c r="F171" i="288"/>
  <c r="G105" i="288"/>
  <c r="G149" i="288"/>
  <c r="G171" i="288"/>
  <c r="H105" i="288"/>
  <c r="H149" i="288"/>
  <c r="H171" i="288"/>
  <c r="I171" i="288"/>
  <c r="G223" i="48"/>
  <c r="G93" i="288"/>
  <c r="G133" i="288"/>
  <c r="G155" i="288"/>
  <c r="H133" i="288"/>
  <c r="H155" i="288"/>
  <c r="I133" i="288"/>
  <c r="I155" i="288"/>
  <c r="GJ156" i="288"/>
  <c r="GJ157" i="288"/>
  <c r="GJ158" i="288"/>
  <c r="GJ160" i="288"/>
  <c r="GJ161" i="288"/>
  <c r="GJ162" i="288"/>
  <c r="GI156" i="288"/>
  <c r="GI157" i="288"/>
  <c r="GI158" i="288"/>
  <c r="GI160" i="288"/>
  <c r="GI161" i="288"/>
  <c r="GI162" i="288"/>
  <c r="GH156" i="288"/>
  <c r="GH157" i="288"/>
  <c r="GH158" i="288"/>
  <c r="GH160" i="288"/>
  <c r="GH161" i="288"/>
  <c r="GH162" i="288"/>
  <c r="GG156" i="288"/>
  <c r="GG157" i="288"/>
  <c r="GG158" i="288"/>
  <c r="GG160" i="288"/>
  <c r="GG161" i="288"/>
  <c r="GG162" i="288"/>
  <c r="GF156" i="288"/>
  <c r="GF157" i="288"/>
  <c r="GF158" i="288"/>
  <c r="GF160" i="288"/>
  <c r="GF161" i="288"/>
  <c r="GF162" i="288"/>
  <c r="GE156" i="288"/>
  <c r="GE157" i="288"/>
  <c r="GE158" i="288"/>
  <c r="GE160" i="288"/>
  <c r="GE161" i="288"/>
  <c r="GE162" i="288"/>
  <c r="GD156" i="288"/>
  <c r="GD157" i="288"/>
  <c r="GD158" i="288"/>
  <c r="GD160" i="288"/>
  <c r="GD161" i="288"/>
  <c r="GD162" i="288"/>
  <c r="GC156" i="288"/>
  <c r="GC157" i="288"/>
  <c r="GC158" i="288"/>
  <c r="GC160" i="288"/>
  <c r="GC161" i="288"/>
  <c r="GC162" i="288"/>
  <c r="GB156" i="288"/>
  <c r="GB157" i="288"/>
  <c r="GB158" i="288"/>
  <c r="GB160" i="288"/>
  <c r="GB161" i="288"/>
  <c r="GB162" i="288"/>
  <c r="GA156" i="288"/>
  <c r="GA157" i="288"/>
  <c r="GA158" i="288"/>
  <c r="GA160" i="288"/>
  <c r="GA161" i="288"/>
  <c r="GA162" i="288"/>
  <c r="FZ156" i="288"/>
  <c r="FZ157" i="288"/>
  <c r="FZ158" i="288"/>
  <c r="FZ160" i="288"/>
  <c r="FZ161" i="288"/>
  <c r="FZ162" i="288"/>
  <c r="FY156" i="288"/>
  <c r="FY157" i="288"/>
  <c r="FY158" i="288"/>
  <c r="FY160" i="288"/>
  <c r="FY161" i="288"/>
  <c r="FY162" i="288"/>
  <c r="FX156" i="288"/>
  <c r="FX157" i="288"/>
  <c r="FX158" i="288"/>
  <c r="FX160" i="288"/>
  <c r="FX161" i="288"/>
  <c r="FX162" i="288"/>
  <c r="FW156" i="288"/>
  <c r="FW157" i="288"/>
  <c r="FW158" i="288"/>
  <c r="FW160" i="288"/>
  <c r="FW161" i="288"/>
  <c r="FW162" i="288"/>
  <c r="FV156" i="288"/>
  <c r="FV157" i="288"/>
  <c r="FV158" i="288"/>
  <c r="FV160" i="288"/>
  <c r="FV161" i="288"/>
  <c r="FV162" i="288"/>
  <c r="FU156" i="288"/>
  <c r="FU157" i="288"/>
  <c r="FU158" i="288"/>
  <c r="FU160" i="288"/>
  <c r="FU161" i="288"/>
  <c r="FU162" i="288"/>
  <c r="FT156" i="288"/>
  <c r="FT157" i="288"/>
  <c r="FT158" i="288"/>
  <c r="FT160" i="288"/>
  <c r="FT161" i="288"/>
  <c r="FT162" i="288"/>
  <c r="FS156" i="288"/>
  <c r="FS157" i="288"/>
  <c r="FS158" i="288"/>
  <c r="FS160" i="288"/>
  <c r="FS161" i="288"/>
  <c r="FS162" i="288"/>
  <c r="FR156" i="288"/>
  <c r="FR157" i="288"/>
  <c r="FR158" i="288"/>
  <c r="FR160" i="288"/>
  <c r="FR161" i="288"/>
  <c r="FR162" i="288"/>
  <c r="FQ156" i="288"/>
  <c r="FQ157" i="288"/>
  <c r="FQ158" i="288"/>
  <c r="FQ160" i="288"/>
  <c r="FQ161" i="288"/>
  <c r="FQ162" i="288"/>
  <c r="FP156" i="288"/>
  <c r="FP157" i="288"/>
  <c r="FP158" i="288"/>
  <c r="FP160" i="288"/>
  <c r="FP161" i="288"/>
  <c r="FP162" i="288"/>
  <c r="FO156" i="288"/>
  <c r="FO157" i="288"/>
  <c r="FO158" i="288"/>
  <c r="FO160" i="288"/>
  <c r="FO161" i="288"/>
  <c r="FO162" i="288"/>
  <c r="FN156" i="288"/>
  <c r="FN157" i="288"/>
  <c r="FN158" i="288"/>
  <c r="FN160" i="288"/>
  <c r="FN161" i="288"/>
  <c r="FN162" i="288"/>
  <c r="FM156" i="288"/>
  <c r="FM157" i="288"/>
  <c r="FM158" i="288"/>
  <c r="FM160" i="288"/>
  <c r="FM161" i="288"/>
  <c r="FM162" i="288"/>
  <c r="FL156" i="288"/>
  <c r="FL157" i="288"/>
  <c r="FL158" i="288"/>
  <c r="FL160" i="288"/>
  <c r="FL161" i="288"/>
  <c r="FL162" i="288"/>
  <c r="FK156" i="288"/>
  <c r="FK157" i="288"/>
  <c r="FK158" i="288"/>
  <c r="FK160" i="288"/>
  <c r="FK161" i="288"/>
  <c r="FK162" i="288"/>
  <c r="FJ156" i="288"/>
  <c r="FJ157" i="288"/>
  <c r="FJ158" i="288"/>
  <c r="FJ160" i="288"/>
  <c r="FJ161" i="288"/>
  <c r="FJ162" i="288"/>
  <c r="FI156" i="288"/>
  <c r="FI157" i="288"/>
  <c r="FI158" i="288"/>
  <c r="FI160" i="288"/>
  <c r="FI161" i="288"/>
  <c r="FI162" i="288"/>
  <c r="FH156" i="288"/>
  <c r="FH157" i="288"/>
  <c r="FH158" i="288"/>
  <c r="FH160" i="288"/>
  <c r="FH161" i="288"/>
  <c r="FH162" i="288"/>
  <c r="FG156" i="288"/>
  <c r="FG157" i="288"/>
  <c r="FG158" i="288"/>
  <c r="FG160" i="288"/>
  <c r="FG161" i="288"/>
  <c r="FG162" i="288"/>
  <c r="FF156" i="288"/>
  <c r="FF157" i="288"/>
  <c r="FF158" i="288"/>
  <c r="FF160" i="288"/>
  <c r="FF161" i="288"/>
  <c r="FF162" i="288"/>
  <c r="FE156" i="288"/>
  <c r="FE157" i="288"/>
  <c r="FE158" i="288"/>
  <c r="FE160" i="288"/>
  <c r="FE161" i="288"/>
  <c r="FE162" i="288"/>
  <c r="FD156" i="288"/>
  <c r="FD157" i="288"/>
  <c r="FD158" i="288"/>
  <c r="FD160" i="288"/>
  <c r="FD161" i="288"/>
  <c r="FD162" i="288"/>
  <c r="FC156" i="288"/>
  <c r="FC157" i="288"/>
  <c r="FC158" i="288"/>
  <c r="FC160" i="288"/>
  <c r="FC161" i="288"/>
  <c r="FC162" i="288"/>
  <c r="FB156" i="288"/>
  <c r="FB157" i="288"/>
  <c r="FB158" i="288"/>
  <c r="FB160" i="288"/>
  <c r="FB161" i="288"/>
  <c r="FB162" i="288"/>
  <c r="FA156" i="288"/>
  <c r="FA157" i="288"/>
  <c r="FA158" i="288"/>
  <c r="FA160" i="288"/>
  <c r="FA161" i="288"/>
  <c r="FA162" i="288"/>
  <c r="EZ156" i="288"/>
  <c r="EZ157" i="288"/>
  <c r="EZ158" i="288"/>
  <c r="EZ160" i="288"/>
  <c r="EZ161" i="288"/>
  <c r="EZ162" i="288"/>
  <c r="EY156" i="288"/>
  <c r="EY157" i="288"/>
  <c r="EY158" i="288"/>
  <c r="EY160" i="288"/>
  <c r="EY161" i="288"/>
  <c r="EY162" i="288"/>
  <c r="EX156" i="288"/>
  <c r="EX157" i="288"/>
  <c r="EX158" i="288"/>
  <c r="EX160" i="288"/>
  <c r="EX161" i="288"/>
  <c r="EX162" i="288"/>
  <c r="EW156" i="288"/>
  <c r="EW157" i="288"/>
  <c r="EW158" i="288"/>
  <c r="EW160" i="288"/>
  <c r="EW161" i="288"/>
  <c r="EW162" i="288"/>
  <c r="EV156" i="288"/>
  <c r="EV157" i="288"/>
  <c r="EV158" i="288"/>
  <c r="EV160" i="288"/>
  <c r="EV161" i="288"/>
  <c r="EV162" i="288"/>
  <c r="EU156" i="288"/>
  <c r="EU157" i="288"/>
  <c r="EU158" i="288"/>
  <c r="EU160" i="288"/>
  <c r="EU161" i="288"/>
  <c r="EU162" i="288"/>
  <c r="ET156" i="288"/>
  <c r="ET157" i="288"/>
  <c r="ET158" i="288"/>
  <c r="ET160" i="288"/>
  <c r="ET161" i="288"/>
  <c r="ET162" i="288"/>
  <c r="ES156" i="288"/>
  <c r="ES157" i="288"/>
  <c r="ES158" i="288"/>
  <c r="ES160" i="288"/>
  <c r="ES161" i="288"/>
  <c r="ES162" i="288"/>
  <c r="ER156" i="288"/>
  <c r="ER157" i="288"/>
  <c r="ER158" i="288"/>
  <c r="ER160" i="288"/>
  <c r="ER161" i="288"/>
  <c r="ER162" i="288"/>
  <c r="EQ156" i="288"/>
  <c r="EQ157" i="288"/>
  <c r="EQ158" i="288"/>
  <c r="EQ160" i="288"/>
  <c r="EQ161" i="288"/>
  <c r="EQ162" i="288"/>
  <c r="EP156" i="288"/>
  <c r="EP157" i="288"/>
  <c r="EP158" i="288"/>
  <c r="EP160" i="288"/>
  <c r="EP161" i="288"/>
  <c r="EP162" i="288"/>
  <c r="EO156" i="288"/>
  <c r="EO157" i="288"/>
  <c r="EO158" i="288"/>
  <c r="EO160" i="288"/>
  <c r="EO161" i="288"/>
  <c r="EO162" i="288"/>
  <c r="EN156" i="288"/>
  <c r="EN157" i="288"/>
  <c r="EN158" i="288"/>
  <c r="EN160" i="288"/>
  <c r="EN161" i="288"/>
  <c r="EN162" i="288"/>
  <c r="EM156" i="288"/>
  <c r="EM157" i="288"/>
  <c r="EM158" i="288"/>
  <c r="EM160" i="288"/>
  <c r="EM161" i="288"/>
  <c r="EM162" i="288"/>
  <c r="EL156" i="288"/>
  <c r="EL157" i="288"/>
  <c r="EL158" i="288"/>
  <c r="EL160" i="288"/>
  <c r="EL161" i="288"/>
  <c r="EL162" i="288"/>
  <c r="EK156" i="288"/>
  <c r="EK157" i="288"/>
  <c r="EK158" i="288"/>
  <c r="EK160" i="288"/>
  <c r="EK161" i="288"/>
  <c r="EK162" i="288"/>
  <c r="EJ156" i="288"/>
  <c r="EJ157" i="288"/>
  <c r="EJ158" i="288"/>
  <c r="EJ160" i="288"/>
  <c r="EJ161" i="288"/>
  <c r="EJ162" i="288"/>
  <c r="EI156" i="288"/>
  <c r="EI157" i="288"/>
  <c r="EI158" i="288"/>
  <c r="EI160" i="288"/>
  <c r="EI161" i="288"/>
  <c r="EI162" i="288"/>
  <c r="EH156" i="288"/>
  <c r="EH157" i="288"/>
  <c r="EH158" i="288"/>
  <c r="EH160" i="288"/>
  <c r="EH161" i="288"/>
  <c r="EH162" i="288"/>
  <c r="EG156" i="288"/>
  <c r="EG157" i="288"/>
  <c r="EG158" i="288"/>
  <c r="EG160" i="288"/>
  <c r="EG161" i="288"/>
  <c r="EG162" i="288"/>
  <c r="EF156" i="288"/>
  <c r="EF157" i="288"/>
  <c r="EF158" i="288"/>
  <c r="EF160" i="288"/>
  <c r="EF161" i="288"/>
  <c r="EF162" i="288"/>
  <c r="EE156" i="288"/>
  <c r="EE157" i="288"/>
  <c r="EE158" i="288"/>
  <c r="EE160" i="288"/>
  <c r="EE161" i="288"/>
  <c r="EE162" i="288"/>
  <c r="ED156" i="288"/>
  <c r="ED157" i="288"/>
  <c r="ED158" i="288"/>
  <c r="ED160" i="288"/>
  <c r="ED161" i="288"/>
  <c r="ED162" i="288"/>
  <c r="EC156" i="288"/>
  <c r="EC157" i="288"/>
  <c r="EC158" i="288"/>
  <c r="EC160" i="288"/>
  <c r="EC161" i="288"/>
  <c r="EC162" i="288"/>
  <c r="EB156" i="288"/>
  <c r="EB157" i="288"/>
  <c r="EB158" i="288"/>
  <c r="EB160" i="288"/>
  <c r="EB161" i="288"/>
  <c r="EB162" i="288"/>
  <c r="EA156" i="288"/>
  <c r="EA157" i="288"/>
  <c r="EA158" i="288"/>
  <c r="EA160" i="288"/>
  <c r="EA161" i="288"/>
  <c r="EA162" i="288"/>
  <c r="DZ156" i="288"/>
  <c r="DZ157" i="288"/>
  <c r="DZ158" i="288"/>
  <c r="DZ160" i="288"/>
  <c r="DZ161" i="288"/>
  <c r="DZ162" i="288"/>
  <c r="DY156" i="288"/>
  <c r="DY157" i="288"/>
  <c r="DY158" i="288"/>
  <c r="DY160" i="288"/>
  <c r="DY161" i="288"/>
  <c r="DY162" i="288"/>
  <c r="DX156" i="288"/>
  <c r="DX157" i="288"/>
  <c r="DX158" i="288"/>
  <c r="DX160" i="288"/>
  <c r="DX161" i="288"/>
  <c r="DX162" i="288"/>
  <c r="DW156" i="288"/>
  <c r="DW157" i="288"/>
  <c r="DW158" i="288"/>
  <c r="DW160" i="288"/>
  <c r="DW161" i="288"/>
  <c r="DW162" i="288"/>
  <c r="DV156" i="288"/>
  <c r="DV157" i="288"/>
  <c r="DV158" i="288"/>
  <c r="DV160" i="288"/>
  <c r="DV161" i="288"/>
  <c r="DV162" i="288"/>
  <c r="DU156" i="288"/>
  <c r="DU157" i="288"/>
  <c r="DU158" i="288"/>
  <c r="DU160" i="288"/>
  <c r="DU161" i="288"/>
  <c r="DU162" i="288"/>
  <c r="DT156" i="288"/>
  <c r="DT157" i="288"/>
  <c r="DT158" i="288"/>
  <c r="DT160" i="288"/>
  <c r="DT161" i="288"/>
  <c r="DT162" i="288"/>
  <c r="DS156" i="288"/>
  <c r="DS157" i="288"/>
  <c r="DS158" i="288"/>
  <c r="DS160" i="288"/>
  <c r="DS161" i="288"/>
  <c r="DS162" i="288"/>
  <c r="DR156" i="288"/>
  <c r="DR157" i="288"/>
  <c r="DR158" i="288"/>
  <c r="DR160" i="288"/>
  <c r="DR161" i="288"/>
  <c r="DR162" i="288"/>
  <c r="DQ156" i="288"/>
  <c r="DQ157" i="288"/>
  <c r="DQ158" i="288"/>
  <c r="DQ160" i="288"/>
  <c r="DQ161" i="288"/>
  <c r="DQ162" i="288"/>
  <c r="DP156" i="288"/>
  <c r="DP157" i="288"/>
  <c r="DP158" i="288"/>
  <c r="DP160" i="288"/>
  <c r="DP161" i="288"/>
  <c r="DP162" i="288"/>
  <c r="DO156" i="288"/>
  <c r="DO157" i="288"/>
  <c r="DO158" i="288"/>
  <c r="DO160" i="288"/>
  <c r="DO161" i="288"/>
  <c r="DO162" i="288"/>
  <c r="DN156" i="288"/>
  <c r="DN157" i="288"/>
  <c r="DN158" i="288"/>
  <c r="DN160" i="288"/>
  <c r="DN161" i="288"/>
  <c r="DN162" i="288"/>
  <c r="DM156" i="288"/>
  <c r="DM157" i="288"/>
  <c r="DM158" i="288"/>
  <c r="DM160" i="288"/>
  <c r="DM161" i="288"/>
  <c r="DM162" i="288"/>
  <c r="DL156" i="288"/>
  <c r="DL157" i="288"/>
  <c r="DL158" i="288"/>
  <c r="DL160" i="288"/>
  <c r="DL161" i="288"/>
  <c r="DL162" i="288"/>
  <c r="DK156" i="288"/>
  <c r="DK157" i="288"/>
  <c r="DK158" i="288"/>
  <c r="DK160" i="288"/>
  <c r="DK161" i="288"/>
  <c r="DK162" i="288"/>
  <c r="DJ156" i="288"/>
  <c r="DJ157" i="288"/>
  <c r="DJ158" i="288"/>
  <c r="DJ160" i="288"/>
  <c r="DJ161" i="288"/>
  <c r="DJ162" i="288"/>
  <c r="DI156" i="288"/>
  <c r="DI157" i="288"/>
  <c r="DI158" i="288"/>
  <c r="DI160" i="288"/>
  <c r="DI161" i="288"/>
  <c r="DI162" i="288"/>
  <c r="DH156" i="288"/>
  <c r="DH157" i="288"/>
  <c r="DH158" i="288"/>
  <c r="DH160" i="288"/>
  <c r="DH161" i="288"/>
  <c r="DH162" i="288"/>
  <c r="DG156" i="288"/>
  <c r="DG157" i="288"/>
  <c r="DG158" i="288"/>
  <c r="DG160" i="288"/>
  <c r="DG161" i="288"/>
  <c r="DG162" i="288"/>
  <c r="DF156" i="288"/>
  <c r="DF157" i="288"/>
  <c r="DF158" i="288"/>
  <c r="DF160" i="288"/>
  <c r="DF161" i="288"/>
  <c r="DF162" i="288"/>
  <c r="DE156" i="288"/>
  <c r="DE157" i="288"/>
  <c r="DE158" i="288"/>
  <c r="DE160" i="288"/>
  <c r="DE161" i="288"/>
  <c r="DE162" i="288"/>
  <c r="DD156" i="288"/>
  <c r="DD157" i="288"/>
  <c r="DD158" i="288"/>
  <c r="DD160" i="288"/>
  <c r="DD161" i="288"/>
  <c r="DD162" i="288"/>
  <c r="DC156" i="288"/>
  <c r="DC157" i="288"/>
  <c r="DC158" i="288"/>
  <c r="DC160" i="288"/>
  <c r="DC161" i="288"/>
  <c r="DC162" i="288"/>
  <c r="DB156" i="288"/>
  <c r="DB157" i="288"/>
  <c r="DB158" i="288"/>
  <c r="DB160" i="288"/>
  <c r="DB161" i="288"/>
  <c r="DB162" i="288"/>
  <c r="DA156" i="288"/>
  <c r="DA157" i="288"/>
  <c r="DA158" i="288"/>
  <c r="DA160" i="288"/>
  <c r="DA161" i="288"/>
  <c r="DA162" i="288"/>
  <c r="CZ156" i="288"/>
  <c r="CZ157" i="288"/>
  <c r="CZ158" i="288"/>
  <c r="CZ160" i="288"/>
  <c r="CZ161" i="288"/>
  <c r="CZ162" i="288"/>
  <c r="CY156" i="288"/>
  <c r="CY157" i="288"/>
  <c r="CY158" i="288"/>
  <c r="CY160" i="288"/>
  <c r="CY161" i="288"/>
  <c r="CY162" i="288"/>
  <c r="CX156" i="288"/>
  <c r="CX157" i="288"/>
  <c r="CX158" i="288"/>
  <c r="CX160" i="288"/>
  <c r="CX161" i="288"/>
  <c r="CX162" i="288"/>
  <c r="CW156" i="288"/>
  <c r="CW157" i="288"/>
  <c r="CW158" i="288"/>
  <c r="CW160" i="288"/>
  <c r="CW161" i="288"/>
  <c r="CW162" i="288"/>
  <c r="CV156" i="288"/>
  <c r="CV157" i="288"/>
  <c r="CV158" i="288"/>
  <c r="CV160" i="288"/>
  <c r="CV161" i="288"/>
  <c r="CV162" i="288"/>
  <c r="CU156" i="288"/>
  <c r="CU157" i="288"/>
  <c r="CU158" i="288"/>
  <c r="CU160" i="288"/>
  <c r="CU161" i="288"/>
  <c r="CU162" i="288"/>
  <c r="CT156" i="288"/>
  <c r="CT157" i="288"/>
  <c r="CT158" i="288"/>
  <c r="CT160" i="288"/>
  <c r="CT161" i="288"/>
  <c r="CT162" i="288"/>
  <c r="CS156" i="288"/>
  <c r="CS157" i="288"/>
  <c r="CS158" i="288"/>
  <c r="CS160" i="288"/>
  <c r="CS161" i="288"/>
  <c r="CS162" i="288"/>
  <c r="CR156" i="288"/>
  <c r="CR157" i="288"/>
  <c r="CR158" i="288"/>
  <c r="CR160" i="288"/>
  <c r="CR161" i="288"/>
  <c r="CR162" i="288"/>
  <c r="CQ156" i="288"/>
  <c r="CQ157" i="288"/>
  <c r="CQ158" i="288"/>
  <c r="CQ160" i="288"/>
  <c r="CQ161" i="288"/>
  <c r="CQ162" i="288"/>
  <c r="CP156" i="288"/>
  <c r="CP157" i="288"/>
  <c r="CP158" i="288"/>
  <c r="CP160" i="288"/>
  <c r="CP161" i="288"/>
  <c r="CP162" i="288"/>
  <c r="CO156" i="288"/>
  <c r="CO157" i="288"/>
  <c r="CO158" i="288"/>
  <c r="CO160" i="288"/>
  <c r="CO161" i="288"/>
  <c r="CO162" i="288"/>
  <c r="CN156" i="288"/>
  <c r="CN157" i="288"/>
  <c r="CN158" i="288"/>
  <c r="CN160" i="288"/>
  <c r="CN161" i="288"/>
  <c r="CN162" i="288"/>
  <c r="CM156" i="288"/>
  <c r="CM157" i="288"/>
  <c r="CM158" i="288"/>
  <c r="CM160" i="288"/>
  <c r="CM161" i="288"/>
  <c r="CM162" i="288"/>
  <c r="CL156" i="288"/>
  <c r="CL157" i="288"/>
  <c r="CL158" i="288"/>
  <c r="CL160" i="288"/>
  <c r="CL161" i="288"/>
  <c r="CL162" i="288"/>
  <c r="CK156" i="288"/>
  <c r="CK157" i="288"/>
  <c r="CK158" i="288"/>
  <c r="CK160" i="288"/>
  <c r="CK161" i="288"/>
  <c r="CK162" i="288"/>
  <c r="CJ156" i="288"/>
  <c r="CJ157" i="288"/>
  <c r="CJ158" i="288"/>
  <c r="CJ160" i="288"/>
  <c r="CJ161" i="288"/>
  <c r="CJ162" i="288"/>
  <c r="CI156" i="288"/>
  <c r="CI157" i="288"/>
  <c r="CI158" i="288"/>
  <c r="CI160" i="288"/>
  <c r="CI161" i="288"/>
  <c r="CI162" i="288"/>
  <c r="CH156" i="288"/>
  <c r="CH157" i="288"/>
  <c r="CH158" i="288"/>
  <c r="CH160" i="288"/>
  <c r="CH161" i="288"/>
  <c r="CH162" i="288"/>
  <c r="CG156" i="288"/>
  <c r="CG157" i="288"/>
  <c r="CG158" i="288"/>
  <c r="CG160" i="288"/>
  <c r="CG161" i="288"/>
  <c r="CG162" i="288"/>
  <c r="CF156" i="288"/>
  <c r="CF157" i="288"/>
  <c r="CF158" i="288"/>
  <c r="CF160" i="288"/>
  <c r="CF161" i="288"/>
  <c r="CF162" i="288"/>
  <c r="CE156" i="288"/>
  <c r="CE157" i="288"/>
  <c r="CE158" i="288"/>
  <c r="CE160" i="288"/>
  <c r="CE161" i="288"/>
  <c r="CE162" i="288"/>
  <c r="CD156" i="288"/>
  <c r="CD157" i="288"/>
  <c r="CD158" i="288"/>
  <c r="CD160" i="288"/>
  <c r="CD161" i="288"/>
  <c r="CD162" i="288"/>
  <c r="CC156" i="288"/>
  <c r="CC157" i="288"/>
  <c r="CC158" i="288"/>
  <c r="CC160" i="288"/>
  <c r="CC161" i="288"/>
  <c r="CC162" i="288"/>
  <c r="CB156" i="288"/>
  <c r="CB157" i="288"/>
  <c r="CB158" i="288"/>
  <c r="CB160" i="288"/>
  <c r="CB161" i="288"/>
  <c r="CB162" i="288"/>
  <c r="CA156" i="288"/>
  <c r="CA157" i="288"/>
  <c r="CA158" i="288"/>
  <c r="CA160" i="288"/>
  <c r="CA161" i="288"/>
  <c r="CA162" i="288"/>
  <c r="BZ156" i="288"/>
  <c r="BZ157" i="288"/>
  <c r="BZ158" i="288"/>
  <c r="BZ160" i="288"/>
  <c r="BZ161" i="288"/>
  <c r="BZ162" i="288"/>
  <c r="BY156" i="288"/>
  <c r="BY157" i="288"/>
  <c r="BY158" i="288"/>
  <c r="BY160" i="288"/>
  <c r="BY161" i="288"/>
  <c r="BY162" i="288"/>
  <c r="BX156" i="288"/>
  <c r="BX157" i="288"/>
  <c r="BX158" i="288"/>
  <c r="BX160" i="288"/>
  <c r="BX161" i="288"/>
  <c r="BX162" i="288"/>
  <c r="BW156" i="288"/>
  <c r="BW157" i="288"/>
  <c r="BW158" i="288"/>
  <c r="BW160" i="288"/>
  <c r="BW161" i="288"/>
  <c r="BW162" i="288"/>
  <c r="BV156" i="288"/>
  <c r="BV157" i="288"/>
  <c r="BV158" i="288"/>
  <c r="BV160" i="288"/>
  <c r="BV161" i="288"/>
  <c r="BV162" i="288"/>
  <c r="BU156" i="288"/>
  <c r="BU157" i="288"/>
  <c r="BU158" i="288"/>
  <c r="BU160" i="288"/>
  <c r="BU161" i="288"/>
  <c r="BU162" i="288"/>
  <c r="BT156" i="288"/>
  <c r="BT157" i="288"/>
  <c r="BT158" i="288"/>
  <c r="BT160" i="288"/>
  <c r="BT161" i="288"/>
  <c r="BT162" i="288"/>
  <c r="BS156" i="288"/>
  <c r="BS157" i="288"/>
  <c r="BS158" i="288"/>
  <c r="BS160" i="288"/>
  <c r="BS161" i="288"/>
  <c r="BS162" i="288"/>
  <c r="BR156" i="288"/>
  <c r="BR157" i="288"/>
  <c r="BR158" i="288"/>
  <c r="BR160" i="288"/>
  <c r="BR161" i="288"/>
  <c r="BR162" i="288"/>
  <c r="BQ156" i="288"/>
  <c r="BQ157" i="288"/>
  <c r="BQ158" i="288"/>
  <c r="BQ160" i="288"/>
  <c r="BQ161" i="288"/>
  <c r="BQ162" i="288"/>
  <c r="BP156" i="288"/>
  <c r="BP157" i="288"/>
  <c r="BP158" i="288"/>
  <c r="BP160" i="288"/>
  <c r="BP161" i="288"/>
  <c r="BP162" i="288"/>
  <c r="BO156" i="288"/>
  <c r="BO157" i="288"/>
  <c r="BO158" i="288"/>
  <c r="BO160" i="288"/>
  <c r="BO161" i="288"/>
  <c r="BO162" i="288"/>
  <c r="BN156" i="288"/>
  <c r="BN157" i="288"/>
  <c r="BN158" i="288"/>
  <c r="BN160" i="288"/>
  <c r="BN161" i="288"/>
  <c r="BN162" i="288"/>
  <c r="BM156" i="288"/>
  <c r="BM157" i="288"/>
  <c r="BM158" i="288"/>
  <c r="BM160" i="288"/>
  <c r="BM161" i="288"/>
  <c r="BM162" i="288"/>
  <c r="BL156" i="288"/>
  <c r="BL157" i="288"/>
  <c r="BL158" i="288"/>
  <c r="BL160" i="288"/>
  <c r="BL161" i="288"/>
  <c r="BL162" i="288"/>
  <c r="BK156" i="288"/>
  <c r="BK157" i="288"/>
  <c r="BK158" i="288"/>
  <c r="BK160" i="288"/>
  <c r="BK161" i="288"/>
  <c r="BK162" i="288"/>
  <c r="BJ156" i="288"/>
  <c r="BJ157" i="288"/>
  <c r="BJ158" i="288"/>
  <c r="BJ160" i="288"/>
  <c r="BJ161" i="288"/>
  <c r="BJ162" i="288"/>
  <c r="BI156" i="288"/>
  <c r="BI157" i="288"/>
  <c r="BI158" i="288"/>
  <c r="BI160" i="288"/>
  <c r="BI161" i="288"/>
  <c r="BI162" i="288"/>
  <c r="BH156" i="288"/>
  <c r="BH157" i="288"/>
  <c r="BH158" i="288"/>
  <c r="BH160" i="288"/>
  <c r="BH161" i="288"/>
  <c r="BH162" i="288"/>
  <c r="BG156" i="288"/>
  <c r="BG157" i="288"/>
  <c r="BG158" i="288"/>
  <c r="BG160" i="288"/>
  <c r="BG161" i="288"/>
  <c r="BG162" i="288"/>
  <c r="BF156" i="288"/>
  <c r="BF157" i="288"/>
  <c r="BF158" i="288"/>
  <c r="BF160" i="288"/>
  <c r="BF161" i="288"/>
  <c r="BF162" i="288"/>
  <c r="BE156" i="288"/>
  <c r="BE157" i="288"/>
  <c r="BE158" i="288"/>
  <c r="BE160" i="288"/>
  <c r="BE161" i="288"/>
  <c r="BE162" i="288"/>
  <c r="BD156" i="288"/>
  <c r="BD157" i="288"/>
  <c r="BD158" i="288"/>
  <c r="BD160" i="288"/>
  <c r="BD161" i="288"/>
  <c r="BD162" i="288"/>
  <c r="BC156" i="288"/>
  <c r="BC157" i="288"/>
  <c r="BC158" i="288"/>
  <c r="BC160" i="288"/>
  <c r="BC161" i="288"/>
  <c r="BC162" i="288"/>
  <c r="BB156" i="288"/>
  <c r="BB157" i="288"/>
  <c r="BB158" i="288"/>
  <c r="BB160" i="288"/>
  <c r="BB161" i="288"/>
  <c r="BB162" i="288"/>
  <c r="BA156" i="288"/>
  <c r="BA157" i="288"/>
  <c r="BA158" i="288"/>
  <c r="BA160" i="288"/>
  <c r="BA161" i="288"/>
  <c r="BA162" i="288"/>
  <c r="AZ156" i="288"/>
  <c r="AZ157" i="288"/>
  <c r="AZ158" i="288"/>
  <c r="AZ160" i="288"/>
  <c r="AZ161" i="288"/>
  <c r="AZ162" i="288"/>
  <c r="AY156" i="288"/>
  <c r="AY157" i="288"/>
  <c r="AY158" i="288"/>
  <c r="AY160" i="288"/>
  <c r="AY161" i="288"/>
  <c r="AY162" i="288"/>
  <c r="AX156" i="288"/>
  <c r="AX157" i="288"/>
  <c r="AX158" i="288"/>
  <c r="AX160" i="288"/>
  <c r="AX161" i="288"/>
  <c r="AX162" i="288"/>
  <c r="AW156" i="288"/>
  <c r="AW157" i="288"/>
  <c r="AW158" i="288"/>
  <c r="AW160" i="288"/>
  <c r="AW161" i="288"/>
  <c r="AW162" i="288"/>
  <c r="AV156" i="288"/>
  <c r="AV157" i="288"/>
  <c r="AV158" i="288"/>
  <c r="AV160" i="288"/>
  <c r="AV161" i="288"/>
  <c r="AV162" i="288"/>
  <c r="AU156" i="288"/>
  <c r="AU157" i="288"/>
  <c r="AU158" i="288"/>
  <c r="AU160" i="288"/>
  <c r="AU161" i="288"/>
  <c r="AU162" i="288"/>
  <c r="AT156" i="288"/>
  <c r="AT157" i="288"/>
  <c r="AT158" i="288"/>
  <c r="AT160" i="288"/>
  <c r="AT161" i="288"/>
  <c r="AT162" i="288"/>
  <c r="AS156" i="288"/>
  <c r="AS157" i="288"/>
  <c r="AS158" i="288"/>
  <c r="AS160" i="288"/>
  <c r="AS161" i="288"/>
  <c r="AS162" i="288"/>
  <c r="AR156" i="288"/>
  <c r="AR157" i="288"/>
  <c r="AR158" i="288"/>
  <c r="AR160" i="288"/>
  <c r="AR161" i="288"/>
  <c r="AR162" i="288"/>
  <c r="AQ156" i="288"/>
  <c r="AQ157" i="288"/>
  <c r="AQ158" i="288"/>
  <c r="AQ160" i="288"/>
  <c r="AQ161" i="288"/>
  <c r="AQ162" i="288"/>
  <c r="AP156" i="288"/>
  <c r="AP157" i="288"/>
  <c r="AP158" i="288"/>
  <c r="AP160" i="288"/>
  <c r="AP161" i="288"/>
  <c r="AP162" i="288"/>
  <c r="AO156" i="288"/>
  <c r="AO157" i="288"/>
  <c r="AO158" i="288"/>
  <c r="AO160" i="288"/>
  <c r="AO161" i="288"/>
  <c r="AO162" i="288"/>
  <c r="AN156" i="288"/>
  <c r="AN157" i="288"/>
  <c r="AN158" i="288"/>
  <c r="AN160" i="288"/>
  <c r="AN161" i="288"/>
  <c r="AN162" i="288"/>
  <c r="AM156" i="288"/>
  <c r="AM157" i="288"/>
  <c r="AM158" i="288"/>
  <c r="AM160" i="288"/>
  <c r="AM161" i="288"/>
  <c r="AM162" i="288"/>
  <c r="AL156" i="288"/>
  <c r="AL157" i="288"/>
  <c r="AL158" i="288"/>
  <c r="AL160" i="288"/>
  <c r="AL161" i="288"/>
  <c r="AL162" i="288"/>
  <c r="AK156" i="288"/>
  <c r="AK157" i="288"/>
  <c r="AK158" i="288"/>
  <c r="AK160" i="288"/>
  <c r="AK161" i="288"/>
  <c r="AK162" i="288"/>
  <c r="AJ156" i="288"/>
  <c r="AJ157" i="288"/>
  <c r="AJ158" i="288"/>
  <c r="AJ160" i="288"/>
  <c r="AJ161" i="288"/>
  <c r="AJ162" i="288"/>
  <c r="AI156" i="288"/>
  <c r="AI157" i="288"/>
  <c r="AI158" i="288"/>
  <c r="AI160" i="288"/>
  <c r="AI161" i="288"/>
  <c r="AI162" i="288"/>
  <c r="AH156" i="288"/>
  <c r="AH157" i="288"/>
  <c r="AH158" i="288"/>
  <c r="AH160" i="288"/>
  <c r="AH161" i="288"/>
  <c r="AH162" i="288"/>
  <c r="AG156" i="288"/>
  <c r="AG157" i="288"/>
  <c r="AG158" i="288"/>
  <c r="AG160" i="288"/>
  <c r="AG161" i="288"/>
  <c r="AG162" i="288"/>
  <c r="AF156" i="288"/>
  <c r="AF157" i="288"/>
  <c r="AF158" i="288"/>
  <c r="AF160" i="288"/>
  <c r="AF161" i="288"/>
  <c r="AF162" i="288"/>
  <c r="AE156" i="288"/>
  <c r="AE157" i="288"/>
  <c r="AE158" i="288"/>
  <c r="AE160" i="288"/>
  <c r="AE161" i="288"/>
  <c r="AE162" i="288"/>
  <c r="AD156" i="288"/>
  <c r="AD157" i="288"/>
  <c r="AD158" i="288"/>
  <c r="AD160" i="288"/>
  <c r="AD161" i="288"/>
  <c r="AD162" i="288"/>
  <c r="AC156" i="288"/>
  <c r="AC157" i="288"/>
  <c r="AC158" i="288"/>
  <c r="AC160" i="288"/>
  <c r="AC161" i="288"/>
  <c r="AC162" i="288"/>
  <c r="AB156" i="288"/>
  <c r="AB157" i="288"/>
  <c r="AB158" i="288"/>
  <c r="AB160" i="288"/>
  <c r="AB161" i="288"/>
  <c r="AB162" i="288"/>
  <c r="AA156" i="288"/>
  <c r="AA157" i="288"/>
  <c r="AA158" i="288"/>
  <c r="AA160" i="288"/>
  <c r="AA161" i="288"/>
  <c r="AA162" i="288"/>
  <c r="Z156" i="288"/>
  <c r="Z157" i="288"/>
  <c r="Z158" i="288"/>
  <c r="Z160" i="288"/>
  <c r="Z161" i="288"/>
  <c r="Z162" i="288"/>
  <c r="Y156" i="288"/>
  <c r="Y157" i="288"/>
  <c r="Y158" i="288"/>
  <c r="Y160" i="288"/>
  <c r="Y161" i="288"/>
  <c r="Y162" i="288"/>
  <c r="X156" i="288"/>
  <c r="X157" i="288"/>
  <c r="X158" i="288"/>
  <c r="X160" i="288"/>
  <c r="X161" i="288"/>
  <c r="X162" i="288"/>
  <c r="W156" i="288"/>
  <c r="W157" i="288"/>
  <c r="W158" i="288"/>
  <c r="W160" i="288"/>
  <c r="W161" i="288"/>
  <c r="W162" i="288"/>
  <c r="V156" i="288"/>
  <c r="V157" i="288"/>
  <c r="V158" i="288"/>
  <c r="V160" i="288"/>
  <c r="V161" i="288"/>
  <c r="V162" i="288"/>
  <c r="U156" i="288"/>
  <c r="U157" i="288"/>
  <c r="U158" i="288"/>
  <c r="U160" i="288"/>
  <c r="U161" i="288"/>
  <c r="U162" i="288"/>
  <c r="T156" i="288"/>
  <c r="T157" i="288"/>
  <c r="T158" i="288"/>
  <c r="T160" i="288"/>
  <c r="T161" i="288"/>
  <c r="T162" i="288"/>
  <c r="S156" i="288"/>
  <c r="S157" i="288"/>
  <c r="S158" i="288"/>
  <c r="S160" i="288"/>
  <c r="S161" i="288"/>
  <c r="S162" i="288"/>
  <c r="R156" i="288"/>
  <c r="R157" i="288"/>
  <c r="R158" i="288"/>
  <c r="R160" i="288"/>
  <c r="R161" i="288"/>
  <c r="R162" i="288"/>
  <c r="Q156" i="288"/>
  <c r="Q157" i="288"/>
  <c r="Q158" i="288"/>
  <c r="Q160" i="288"/>
  <c r="Q161" i="288"/>
  <c r="Q162" i="288"/>
  <c r="P156" i="288"/>
  <c r="P157" i="288"/>
  <c r="P158" i="288"/>
  <c r="P160" i="288"/>
  <c r="P161" i="288"/>
  <c r="P162" i="288"/>
  <c r="O156" i="288"/>
  <c r="O157" i="288"/>
  <c r="O158" i="288"/>
  <c r="O160" i="288"/>
  <c r="O161" i="288"/>
  <c r="O162" i="288"/>
  <c r="N156" i="288"/>
  <c r="N157" i="288"/>
  <c r="N158" i="288"/>
  <c r="N160" i="288"/>
  <c r="N161" i="288"/>
  <c r="N162" i="288"/>
  <c r="M156" i="288"/>
  <c r="M157" i="288"/>
  <c r="M158" i="288"/>
  <c r="M160" i="288"/>
  <c r="M161" i="288"/>
  <c r="M162" i="288"/>
  <c r="L156" i="288"/>
  <c r="L157" i="288"/>
  <c r="L158" i="288"/>
  <c r="L160" i="288"/>
  <c r="L161" i="288"/>
  <c r="L162" i="288"/>
  <c r="K156" i="288"/>
  <c r="K157" i="288"/>
  <c r="K158" i="288"/>
  <c r="K160" i="288"/>
  <c r="K161" i="288"/>
  <c r="K162" i="288"/>
  <c r="GJ164" i="288"/>
  <c r="GI164" i="288"/>
  <c r="GH164" i="288"/>
  <c r="GG164" i="288"/>
  <c r="GF164" i="288"/>
  <c r="GE164" i="288"/>
  <c r="GD164" i="288"/>
  <c r="GC164" i="288"/>
  <c r="GB164" i="288"/>
  <c r="GA164" i="288"/>
  <c r="FZ164" i="288"/>
  <c r="FY164" i="288"/>
  <c r="FX164" i="288"/>
  <c r="FW164" i="288"/>
  <c r="FV164" i="288"/>
  <c r="FU164" i="288"/>
  <c r="FT164" i="288"/>
  <c r="FS164" i="288"/>
  <c r="FR164" i="288"/>
  <c r="FQ164" i="288"/>
  <c r="FP164" i="288"/>
  <c r="FO164" i="288"/>
  <c r="FN164" i="288"/>
  <c r="FM164" i="288"/>
  <c r="FL164" i="288"/>
  <c r="FK164" i="288"/>
  <c r="FJ164" i="288"/>
  <c r="FI164" i="288"/>
  <c r="FH164" i="288"/>
  <c r="FG164" i="288"/>
  <c r="FF164" i="288"/>
  <c r="FE164" i="288"/>
  <c r="FD164" i="288"/>
  <c r="FC164" i="288"/>
  <c r="FB164" i="288"/>
  <c r="FA164" i="288"/>
  <c r="EZ164" i="288"/>
  <c r="EY164" i="288"/>
  <c r="EX164" i="288"/>
  <c r="EW164" i="288"/>
  <c r="EV164" i="288"/>
  <c r="EU164" i="288"/>
  <c r="ET164" i="288"/>
  <c r="ES164" i="288"/>
  <c r="ER164" i="288"/>
  <c r="EQ164" i="288"/>
  <c r="EP164" i="288"/>
  <c r="EO164" i="288"/>
  <c r="EN164" i="288"/>
  <c r="EM164" i="288"/>
  <c r="EL164" i="288"/>
  <c r="EK164" i="288"/>
  <c r="EJ164" i="288"/>
  <c r="EI164" i="288"/>
  <c r="EH164" i="288"/>
  <c r="EG164" i="288"/>
  <c r="EF164" i="288"/>
  <c r="EE164" i="288"/>
  <c r="ED164" i="288"/>
  <c r="EC164" i="288"/>
  <c r="EB164" i="288"/>
  <c r="EA164" i="288"/>
  <c r="DZ164" i="288"/>
  <c r="DY164" i="288"/>
  <c r="DX164" i="288"/>
  <c r="DW164" i="288"/>
  <c r="DV164" i="288"/>
  <c r="DU164" i="288"/>
  <c r="DT164" i="288"/>
  <c r="DS164" i="288"/>
  <c r="DR164" i="288"/>
  <c r="DQ164" i="288"/>
  <c r="DP164" i="288"/>
  <c r="DO164" i="288"/>
  <c r="DN164" i="288"/>
  <c r="DM164" i="288"/>
  <c r="DL164" i="288"/>
  <c r="DK164" i="288"/>
  <c r="DJ164" i="288"/>
  <c r="DI164" i="288"/>
  <c r="DH164" i="288"/>
  <c r="DG164" i="288"/>
  <c r="DF164" i="288"/>
  <c r="DE164" i="288"/>
  <c r="DD164" i="288"/>
  <c r="DC164" i="288"/>
  <c r="DB164" i="288"/>
  <c r="DA164" i="288"/>
  <c r="CZ164" i="288"/>
  <c r="CY164" i="288"/>
  <c r="CX164" i="288"/>
  <c r="CW164" i="288"/>
  <c r="CV164" i="288"/>
  <c r="CU164" i="288"/>
  <c r="CT164" i="288"/>
  <c r="CS164" i="288"/>
  <c r="CR164" i="288"/>
  <c r="CQ164" i="288"/>
  <c r="CP164" i="288"/>
  <c r="CO164" i="288"/>
  <c r="CN164" i="288"/>
  <c r="CM164" i="288"/>
  <c r="CL164" i="288"/>
  <c r="CK164" i="288"/>
  <c r="CJ164" i="288"/>
  <c r="CI164" i="288"/>
  <c r="CH164" i="288"/>
  <c r="CG164" i="288"/>
  <c r="CF164" i="288"/>
  <c r="CE164" i="288"/>
  <c r="CD164" i="288"/>
  <c r="CC164" i="288"/>
  <c r="CB164" i="288"/>
  <c r="CA164" i="288"/>
  <c r="BZ164" i="288"/>
  <c r="BY164" i="288"/>
  <c r="BX164" i="288"/>
  <c r="BW164" i="288"/>
  <c r="BV164" i="288"/>
  <c r="BU164" i="288"/>
  <c r="BT164" i="288"/>
  <c r="BS164" i="288"/>
  <c r="BR164" i="288"/>
  <c r="BQ164" i="288"/>
  <c r="BP164" i="288"/>
  <c r="BO164" i="288"/>
  <c r="BN164" i="288"/>
  <c r="BM164" i="288"/>
  <c r="BL164" i="288"/>
  <c r="BK164" i="288"/>
  <c r="BJ164" i="288"/>
  <c r="BI164" i="288"/>
  <c r="BH164" i="288"/>
  <c r="BG164" i="288"/>
  <c r="BF164" i="288"/>
  <c r="BE164" i="288"/>
  <c r="BD164" i="288"/>
  <c r="BC164" i="288"/>
  <c r="BB164" i="288"/>
  <c r="BA164" i="288"/>
  <c r="AZ164" i="288"/>
  <c r="AY164" i="288"/>
  <c r="AX164" i="288"/>
  <c r="AW164" i="288"/>
  <c r="AV164" i="288"/>
  <c r="AU164" i="288"/>
  <c r="AT164" i="288"/>
  <c r="AS164" i="288"/>
  <c r="AR164" i="288"/>
  <c r="AQ164" i="288"/>
  <c r="AP164" i="288"/>
  <c r="AO164" i="288"/>
  <c r="AN164" i="288"/>
  <c r="AM164" i="288"/>
  <c r="AL164" i="288"/>
  <c r="AK164" i="288"/>
  <c r="AJ164" i="288"/>
  <c r="AI164" i="288"/>
  <c r="AH164" i="288"/>
  <c r="AG164" i="288"/>
  <c r="AF164" i="288"/>
  <c r="AE164" i="288"/>
  <c r="AD164" i="288"/>
  <c r="AC164" i="288"/>
  <c r="AB164" i="288"/>
  <c r="AA164" i="288"/>
  <c r="Z164" i="288"/>
  <c r="Y164" i="288"/>
  <c r="X164" i="288"/>
  <c r="W164" i="288"/>
  <c r="V164" i="288"/>
  <c r="U164" i="288"/>
  <c r="T164" i="288"/>
  <c r="S164" i="288"/>
  <c r="R164" i="288"/>
  <c r="Q164" i="288"/>
  <c r="P164" i="288"/>
  <c r="O164" i="288"/>
  <c r="N164" i="288"/>
  <c r="M164" i="288"/>
  <c r="L164" i="288"/>
  <c r="K164" i="288"/>
  <c r="BF146" i="288"/>
  <c r="BG146" i="288"/>
  <c r="BH146" i="288"/>
  <c r="BI146" i="288"/>
  <c r="BJ146" i="288"/>
  <c r="BK146" i="288"/>
  <c r="BL146" i="288"/>
  <c r="BM146" i="288"/>
  <c r="BN146" i="288"/>
  <c r="BO146" i="288"/>
  <c r="BP146" i="288"/>
  <c r="BQ146" i="288"/>
  <c r="BR146" i="288"/>
  <c r="BS146" i="288"/>
  <c r="BT146" i="288"/>
  <c r="BU146" i="288"/>
  <c r="BV146" i="288"/>
  <c r="BW146" i="288"/>
  <c r="BX146" i="288"/>
  <c r="BY146" i="288"/>
  <c r="BZ146" i="288"/>
  <c r="CA146" i="288"/>
  <c r="CB146" i="288"/>
  <c r="CC146" i="288"/>
  <c r="CD146" i="288"/>
  <c r="CE146" i="288"/>
  <c r="CF146" i="288"/>
  <c r="CG146" i="288"/>
  <c r="CH146" i="288"/>
  <c r="CI146" i="288"/>
  <c r="CJ146" i="288"/>
  <c r="CK146" i="288"/>
  <c r="CL146" i="288"/>
  <c r="CM146" i="288"/>
  <c r="CN146" i="288"/>
  <c r="CO146" i="288"/>
  <c r="CP146" i="288"/>
  <c r="CQ146" i="288"/>
  <c r="CR146" i="288"/>
  <c r="CS146" i="288"/>
  <c r="CT146" i="288"/>
  <c r="CU146" i="288"/>
  <c r="CV146" i="288"/>
  <c r="CW146" i="288"/>
  <c r="CX146" i="288"/>
  <c r="CY146" i="288"/>
  <c r="CZ146" i="288"/>
  <c r="DA146" i="288"/>
  <c r="DB146" i="288"/>
  <c r="DC146" i="288"/>
  <c r="DD146" i="288"/>
  <c r="DE146" i="288"/>
  <c r="DF146" i="288"/>
  <c r="DG146" i="288"/>
  <c r="DH146" i="288"/>
  <c r="DI146" i="288"/>
  <c r="DJ146" i="288"/>
  <c r="DK146" i="288"/>
  <c r="DL146" i="288"/>
  <c r="DM146" i="288"/>
  <c r="DN146" i="288"/>
  <c r="DO146" i="288"/>
  <c r="DP146" i="288"/>
  <c r="DQ146" i="288"/>
  <c r="DR146" i="288"/>
  <c r="DS146" i="288"/>
  <c r="DT146" i="288"/>
  <c r="DU146" i="288"/>
  <c r="DV146" i="288"/>
  <c r="DW146" i="288"/>
  <c r="DX146" i="288"/>
  <c r="DY146" i="288"/>
  <c r="DZ146" i="288"/>
  <c r="EA146" i="288"/>
  <c r="EB146" i="288"/>
  <c r="EC146" i="288"/>
  <c r="ED146" i="288"/>
  <c r="EE146" i="288"/>
  <c r="EF146" i="288"/>
  <c r="EG146" i="288"/>
  <c r="EH146" i="288"/>
  <c r="EI146" i="288"/>
  <c r="EJ146" i="288"/>
  <c r="EK146" i="288"/>
  <c r="EL146" i="288"/>
  <c r="EM146" i="288"/>
  <c r="EN146" i="288"/>
  <c r="EO146" i="288"/>
  <c r="EP146" i="288"/>
  <c r="EQ146" i="288"/>
  <c r="ER146" i="288"/>
  <c r="ES146" i="288"/>
  <c r="ET146" i="288"/>
  <c r="EU146" i="288"/>
  <c r="EV146" i="288"/>
  <c r="EW146" i="288"/>
  <c r="EX146" i="288"/>
  <c r="EY146" i="288"/>
  <c r="EZ146" i="288"/>
  <c r="FA146" i="288"/>
  <c r="FB146" i="288"/>
  <c r="FC146" i="288"/>
  <c r="FD146" i="288"/>
  <c r="FE146" i="288"/>
  <c r="FF146" i="288"/>
  <c r="FG146" i="288"/>
  <c r="FH146" i="288"/>
  <c r="FI146" i="288"/>
  <c r="FJ146" i="288"/>
  <c r="FK146" i="288"/>
  <c r="FL146" i="288"/>
  <c r="FM146" i="288"/>
  <c r="FN146" i="288"/>
  <c r="FO146" i="288"/>
  <c r="FP146" i="288"/>
  <c r="FQ146" i="288"/>
  <c r="FR146" i="288"/>
  <c r="FS146" i="288"/>
  <c r="FT146" i="288"/>
  <c r="FU146" i="288"/>
  <c r="FV146" i="288"/>
  <c r="FW146" i="288"/>
  <c r="FX146" i="288"/>
  <c r="FY146" i="288"/>
  <c r="FZ146" i="288"/>
  <c r="GA146" i="288"/>
  <c r="GB146" i="288"/>
  <c r="GC146" i="288"/>
  <c r="GD146" i="288"/>
  <c r="GE146" i="288"/>
  <c r="GF146" i="288"/>
  <c r="GG146" i="288"/>
  <c r="GH146" i="288"/>
  <c r="GI146" i="288"/>
  <c r="GJ146" i="288"/>
  <c r="K148" i="288"/>
  <c r="L148" i="288"/>
  <c r="M148" i="288"/>
  <c r="N148" i="288"/>
  <c r="O148" i="288"/>
  <c r="P148" i="288"/>
  <c r="Q148" i="288"/>
  <c r="R148" i="288"/>
  <c r="S148" i="288"/>
  <c r="T148" i="288"/>
  <c r="U148" i="288"/>
  <c r="V148" i="288"/>
  <c r="W148" i="288"/>
  <c r="X148" i="288"/>
  <c r="Y148" i="288"/>
  <c r="Z148" i="288"/>
  <c r="AA148" i="288"/>
  <c r="AB148" i="288"/>
  <c r="AC148" i="288"/>
  <c r="AD148" i="288"/>
  <c r="AE148" i="288"/>
  <c r="AF148" i="288"/>
  <c r="AG148" i="288"/>
  <c r="AH148" i="288"/>
  <c r="AI148" i="288"/>
  <c r="AJ148" i="288"/>
  <c r="AK148" i="288"/>
  <c r="AL148" i="288"/>
  <c r="AM148" i="288"/>
  <c r="AN148" i="288"/>
  <c r="AO148" i="288"/>
  <c r="AP148" i="288"/>
  <c r="AQ148" i="288"/>
  <c r="AR148" i="288"/>
  <c r="AS148" i="288"/>
  <c r="AT148" i="288"/>
  <c r="AU148" i="288"/>
  <c r="AV148" i="288"/>
  <c r="AW148" i="288"/>
  <c r="AX148" i="288"/>
  <c r="AY148" i="288"/>
  <c r="AZ148" i="288"/>
  <c r="BA148" i="288"/>
  <c r="BB148" i="288"/>
  <c r="BC148" i="288"/>
  <c r="BD148" i="288"/>
  <c r="BE148" i="288"/>
  <c r="BF148" i="288"/>
  <c r="BG148" i="288"/>
  <c r="BH148" i="288"/>
  <c r="BI148" i="288"/>
  <c r="BJ148" i="288"/>
  <c r="BK148" i="288"/>
  <c r="BL148" i="288"/>
  <c r="BM148" i="288"/>
  <c r="BN148" i="288"/>
  <c r="BO148" i="288"/>
  <c r="BP148" i="288"/>
  <c r="BQ148" i="288"/>
  <c r="BR148" i="288"/>
  <c r="BS148" i="288"/>
  <c r="BT148" i="288"/>
  <c r="BU148" i="288"/>
  <c r="BV148" i="288"/>
  <c r="BW148" i="288"/>
  <c r="BX148" i="288"/>
  <c r="BY148" i="288"/>
  <c r="BZ148" i="288"/>
  <c r="CA148" i="288"/>
  <c r="CB148" i="288"/>
  <c r="CC148" i="288"/>
  <c r="CD148" i="288"/>
  <c r="CE148" i="288"/>
  <c r="CF148" i="288"/>
  <c r="CG148" i="288"/>
  <c r="CH148" i="288"/>
  <c r="CI148" i="288"/>
  <c r="CJ148" i="288"/>
  <c r="CK148" i="288"/>
  <c r="CL148" i="288"/>
  <c r="CM148" i="288"/>
  <c r="CN148" i="288"/>
  <c r="CO148" i="288"/>
  <c r="CP148" i="288"/>
  <c r="CQ148" i="288"/>
  <c r="CR148" i="288"/>
  <c r="CS148" i="288"/>
  <c r="CT148" i="288"/>
  <c r="CU148" i="288"/>
  <c r="CV148" i="288"/>
  <c r="CW148" i="288"/>
  <c r="CX148" i="288"/>
  <c r="CY148" i="288"/>
  <c r="CZ148" i="288"/>
  <c r="DA148" i="288"/>
  <c r="DB148" i="288"/>
  <c r="DC148" i="288"/>
  <c r="DD148" i="288"/>
  <c r="DE148" i="288"/>
  <c r="DF148" i="288"/>
  <c r="DG148" i="288"/>
  <c r="DH148" i="288"/>
  <c r="DI148" i="288"/>
  <c r="DJ148" i="288"/>
  <c r="DK148" i="288"/>
  <c r="DL148" i="288"/>
  <c r="DM148" i="288"/>
  <c r="DN148" i="288"/>
  <c r="DO148" i="288"/>
  <c r="DP148" i="288"/>
  <c r="DQ148" i="288"/>
  <c r="DR148" i="288"/>
  <c r="DS148" i="288"/>
  <c r="DT148" i="288"/>
  <c r="DU148" i="288"/>
  <c r="DV148" i="288"/>
  <c r="DW148" i="288"/>
  <c r="DX148" i="288"/>
  <c r="DY148" i="288"/>
  <c r="DZ148" i="288"/>
  <c r="EA148" i="288"/>
  <c r="EB148" i="288"/>
  <c r="EC148" i="288"/>
  <c r="ED148" i="288"/>
  <c r="EE148" i="288"/>
  <c r="EF148" i="288"/>
  <c r="EG148" i="288"/>
  <c r="EH148" i="288"/>
  <c r="EI148" i="288"/>
  <c r="EJ148" i="288"/>
  <c r="EK148" i="288"/>
  <c r="EL148" i="288"/>
  <c r="EM148" i="288"/>
  <c r="EN148" i="288"/>
  <c r="EO148" i="288"/>
  <c r="EP148" i="288"/>
  <c r="EQ148" i="288"/>
  <c r="ER148" i="288"/>
  <c r="ES148" i="288"/>
  <c r="ET148" i="288"/>
  <c r="EU148" i="288"/>
  <c r="EV148" i="288"/>
  <c r="EW148" i="288"/>
  <c r="EX148" i="288"/>
  <c r="EY148" i="288"/>
  <c r="EZ148" i="288"/>
  <c r="FA148" i="288"/>
  <c r="FB148" i="288"/>
  <c r="FC148" i="288"/>
  <c r="FD148" i="288"/>
  <c r="FE148" i="288"/>
  <c r="FF148" i="288"/>
  <c r="FG148" i="288"/>
  <c r="FH148" i="288"/>
  <c r="FI148" i="288"/>
  <c r="FJ148" i="288"/>
  <c r="FK148" i="288"/>
  <c r="FL148" i="288"/>
  <c r="FM148" i="288"/>
  <c r="FN148" i="288"/>
  <c r="FO148" i="288"/>
  <c r="FP148" i="288"/>
  <c r="FQ148" i="288"/>
  <c r="FR148" i="288"/>
  <c r="FS148" i="288"/>
  <c r="FT148" i="288"/>
  <c r="FU148" i="288"/>
  <c r="FV148" i="288"/>
  <c r="FW148" i="288"/>
  <c r="FX148" i="288"/>
  <c r="FY148" i="288"/>
  <c r="FZ148" i="288"/>
  <c r="GA148" i="288"/>
  <c r="GB148" i="288"/>
  <c r="GC148" i="288"/>
  <c r="GD148" i="288"/>
  <c r="GE148" i="288"/>
  <c r="GF148" i="288"/>
  <c r="GG148" i="288"/>
  <c r="GH148" i="288"/>
  <c r="GI148" i="288"/>
  <c r="GJ148" i="288"/>
  <c r="K149" i="288"/>
  <c r="L149" i="288"/>
  <c r="M149" i="288"/>
  <c r="N149" i="288"/>
  <c r="O149" i="288"/>
  <c r="P149" i="288"/>
  <c r="Q149" i="288"/>
  <c r="R149" i="288"/>
  <c r="S149" i="288"/>
  <c r="T149" i="288"/>
  <c r="U149" i="288"/>
  <c r="V149" i="288"/>
  <c r="W149" i="288"/>
  <c r="X149" i="288"/>
  <c r="Y149" i="288"/>
  <c r="Z149" i="288"/>
  <c r="AA149" i="288"/>
  <c r="AB149" i="288"/>
  <c r="AC149" i="288"/>
  <c r="AD149" i="288"/>
  <c r="AE149" i="288"/>
  <c r="AF149" i="288"/>
  <c r="AG149" i="288"/>
  <c r="AH149" i="288"/>
  <c r="AI149" i="288"/>
  <c r="AJ149" i="288"/>
  <c r="AK149" i="288"/>
  <c r="AL149" i="288"/>
  <c r="AM149" i="288"/>
  <c r="AN149" i="288"/>
  <c r="AO149" i="288"/>
  <c r="AP149" i="288"/>
  <c r="AQ149" i="288"/>
  <c r="AR149" i="288"/>
  <c r="AS149" i="288"/>
  <c r="AT149" i="288"/>
  <c r="AU149" i="288"/>
  <c r="AV149" i="288"/>
  <c r="AW149" i="288"/>
  <c r="AX149" i="288"/>
  <c r="AY149" i="288"/>
  <c r="AZ149" i="288"/>
  <c r="BA149" i="288"/>
  <c r="BB149" i="288"/>
  <c r="BC149" i="288"/>
  <c r="BD149" i="288"/>
  <c r="BE149" i="288"/>
  <c r="BF149" i="288"/>
  <c r="BG149" i="288"/>
  <c r="BH149" i="288"/>
  <c r="BI149" i="288"/>
  <c r="BJ149" i="288"/>
  <c r="BK149" i="288"/>
  <c r="BL149" i="288"/>
  <c r="BM149" i="288"/>
  <c r="BN149" i="288"/>
  <c r="BO149" i="288"/>
  <c r="BP149" i="288"/>
  <c r="BQ149" i="288"/>
  <c r="BR149" i="288"/>
  <c r="BS149" i="288"/>
  <c r="BT149" i="288"/>
  <c r="BU149" i="288"/>
  <c r="BV149" i="288"/>
  <c r="BW149" i="288"/>
  <c r="BX149" i="288"/>
  <c r="BY149" i="288"/>
  <c r="BZ149" i="288"/>
  <c r="CA149" i="288"/>
  <c r="CB149" i="288"/>
  <c r="CC149" i="288"/>
  <c r="CD149" i="288"/>
  <c r="CE149" i="288"/>
  <c r="CF149" i="288"/>
  <c r="CG149" i="288"/>
  <c r="CH149" i="288"/>
  <c r="CI149" i="288"/>
  <c r="CJ149" i="288"/>
  <c r="CK149" i="288"/>
  <c r="CL149" i="288"/>
  <c r="CM149" i="288"/>
  <c r="CN149" i="288"/>
  <c r="CO149" i="288"/>
  <c r="CP149" i="288"/>
  <c r="CQ149" i="288"/>
  <c r="CR149" i="288"/>
  <c r="CS149" i="288"/>
  <c r="CT149" i="288"/>
  <c r="CU149" i="288"/>
  <c r="CV149" i="288"/>
  <c r="CW149" i="288"/>
  <c r="CX149" i="288"/>
  <c r="CY149" i="288"/>
  <c r="CZ149" i="288"/>
  <c r="DA149" i="288"/>
  <c r="DB149" i="288"/>
  <c r="DC149" i="288"/>
  <c r="DD149" i="288"/>
  <c r="DE149" i="288"/>
  <c r="DF149" i="288"/>
  <c r="DG149" i="288"/>
  <c r="DH149" i="288"/>
  <c r="DI149" i="288"/>
  <c r="DJ149" i="288"/>
  <c r="DK149" i="288"/>
  <c r="DL149" i="288"/>
  <c r="DM149" i="288"/>
  <c r="DN149" i="288"/>
  <c r="DO149" i="288"/>
  <c r="DP149" i="288"/>
  <c r="DQ149" i="288"/>
  <c r="DR149" i="288"/>
  <c r="DS149" i="288"/>
  <c r="DT149" i="288"/>
  <c r="DU149" i="288"/>
  <c r="DV149" i="288"/>
  <c r="DW149" i="288"/>
  <c r="DX149" i="288"/>
  <c r="DY149" i="288"/>
  <c r="DZ149" i="288"/>
  <c r="EA149" i="288"/>
  <c r="EB149" i="288"/>
  <c r="EC149" i="288"/>
  <c r="ED149" i="288"/>
  <c r="EE149" i="288"/>
  <c r="EF149" i="288"/>
  <c r="EG149" i="288"/>
  <c r="EH149" i="288"/>
  <c r="EI149" i="288"/>
  <c r="EJ149" i="288"/>
  <c r="EK149" i="288"/>
  <c r="EL149" i="288"/>
  <c r="EM149" i="288"/>
  <c r="EN149" i="288"/>
  <c r="EO149" i="288"/>
  <c r="EP149" i="288"/>
  <c r="EQ149" i="288"/>
  <c r="ER149" i="288"/>
  <c r="ES149" i="288"/>
  <c r="ET149" i="288"/>
  <c r="EU149" i="288"/>
  <c r="EV149" i="288"/>
  <c r="EW149" i="288"/>
  <c r="EX149" i="288"/>
  <c r="EY149" i="288"/>
  <c r="EZ149" i="288"/>
  <c r="FA149" i="288"/>
  <c r="FB149" i="288"/>
  <c r="FC149" i="288"/>
  <c r="FD149" i="288"/>
  <c r="FE149" i="288"/>
  <c r="FF149" i="288"/>
  <c r="FG149" i="288"/>
  <c r="FH149" i="288"/>
  <c r="FI149" i="288"/>
  <c r="FJ149" i="288"/>
  <c r="FK149" i="288"/>
  <c r="FL149" i="288"/>
  <c r="FM149" i="288"/>
  <c r="FN149" i="288"/>
  <c r="FO149" i="288"/>
  <c r="FP149" i="288"/>
  <c r="FQ149" i="288"/>
  <c r="FR149" i="288"/>
  <c r="FS149" i="288"/>
  <c r="FT149" i="288"/>
  <c r="FU149" i="288"/>
  <c r="FV149" i="288"/>
  <c r="FW149" i="288"/>
  <c r="FX149" i="288"/>
  <c r="FY149" i="288"/>
  <c r="FZ149" i="288"/>
  <c r="GA149" i="288"/>
  <c r="GB149" i="288"/>
  <c r="GC149" i="288"/>
  <c r="GD149" i="288"/>
  <c r="GE149" i="288"/>
  <c r="GF149" i="288"/>
  <c r="GG149" i="288"/>
  <c r="GH149" i="288"/>
  <c r="GI149" i="288"/>
  <c r="GJ149" i="288"/>
  <c r="M80" i="280"/>
  <c r="O80" i="280"/>
  <c r="Q80" i="280"/>
  <c r="S80" i="280"/>
  <c r="U80" i="280"/>
  <c r="W80" i="280"/>
  <c r="Y80" i="280"/>
  <c r="AA80" i="280"/>
  <c r="AC80" i="280"/>
  <c r="AE80" i="280"/>
  <c r="AG80" i="280"/>
  <c r="AI80" i="280"/>
  <c r="AK80" i="280"/>
  <c r="AM80" i="280"/>
  <c r="AO80" i="280"/>
  <c r="AQ80" i="280"/>
  <c r="AS80" i="280"/>
  <c r="AU80" i="280"/>
  <c r="AW80" i="280"/>
  <c r="AY80" i="280"/>
  <c r="BA80" i="280"/>
  <c r="BC80" i="280"/>
  <c r="BD80" i="280"/>
  <c r="BE80" i="280"/>
  <c r="BF46" i="280"/>
  <c r="BF47" i="280"/>
  <c r="BF80" i="280"/>
  <c r="BG46" i="280"/>
  <c r="BG47" i="280"/>
  <c r="BG80" i="280"/>
  <c r="BH46" i="280"/>
  <c r="BH47" i="280"/>
  <c r="BH80" i="280"/>
  <c r="BI46" i="280"/>
  <c r="BI47" i="280"/>
  <c r="BI80" i="280"/>
  <c r="BJ46" i="280"/>
  <c r="BJ47" i="280"/>
  <c r="BJ80" i="280"/>
  <c r="BK46" i="280"/>
  <c r="BK47" i="280"/>
  <c r="BK80" i="280"/>
  <c r="BL46" i="280"/>
  <c r="BL47" i="280"/>
  <c r="BL80" i="280"/>
  <c r="BM46" i="280"/>
  <c r="BM47" i="280"/>
  <c r="BM80" i="280"/>
  <c r="BN46" i="280"/>
  <c r="BN47" i="280"/>
  <c r="BN80" i="280"/>
  <c r="BO46" i="280"/>
  <c r="BO47" i="280"/>
  <c r="BO80" i="280"/>
  <c r="BP46" i="280"/>
  <c r="BP47" i="280"/>
  <c r="BP80" i="280"/>
  <c r="BQ46" i="280"/>
  <c r="BQ47" i="280"/>
  <c r="BQ80" i="280"/>
  <c r="BR46" i="280"/>
  <c r="BR47" i="280"/>
  <c r="BR80" i="280"/>
  <c r="BS46" i="280"/>
  <c r="BS47" i="280"/>
  <c r="BS80" i="280"/>
  <c r="BT46" i="280"/>
  <c r="BT47" i="280"/>
  <c r="BT80" i="280"/>
  <c r="BU46" i="280"/>
  <c r="BU47" i="280"/>
  <c r="BU80" i="280"/>
  <c r="BV46" i="280"/>
  <c r="BV47" i="280"/>
  <c r="BV80" i="280"/>
  <c r="BW46" i="280"/>
  <c r="BW47" i="280"/>
  <c r="BW80" i="280"/>
  <c r="BX46" i="280"/>
  <c r="BX47" i="280"/>
  <c r="BX80" i="280"/>
  <c r="BY46" i="280"/>
  <c r="BY47" i="280"/>
  <c r="BY80" i="280"/>
  <c r="BZ46" i="280"/>
  <c r="BZ47" i="280"/>
  <c r="BZ80" i="280"/>
  <c r="CA46" i="280"/>
  <c r="CA47" i="280"/>
  <c r="CA80" i="280"/>
  <c r="CB46" i="280"/>
  <c r="CB47" i="280"/>
  <c r="CB80" i="280"/>
  <c r="CC46" i="280"/>
  <c r="CC47" i="280"/>
  <c r="CC80" i="280"/>
  <c r="CD46" i="280"/>
  <c r="CD47" i="280"/>
  <c r="CD80" i="280"/>
  <c r="CE46" i="280"/>
  <c r="CE47" i="280"/>
  <c r="CE80" i="280"/>
  <c r="CF46" i="280"/>
  <c r="CF47" i="280"/>
  <c r="CF80" i="280"/>
  <c r="CG46" i="280"/>
  <c r="CG47" i="280"/>
  <c r="CG80" i="280"/>
  <c r="CH46" i="280"/>
  <c r="CH47" i="280"/>
  <c r="CH80" i="280"/>
  <c r="CI46" i="280"/>
  <c r="CI47" i="280"/>
  <c r="CI80" i="280"/>
  <c r="CJ46" i="280"/>
  <c r="CJ47" i="280"/>
  <c r="CJ80" i="280"/>
  <c r="CK46" i="280"/>
  <c r="CK47" i="280"/>
  <c r="CK80" i="280"/>
  <c r="CL46" i="280"/>
  <c r="CL47" i="280"/>
  <c r="CL80" i="280"/>
  <c r="CM46" i="280"/>
  <c r="CM47" i="280"/>
  <c r="CM80" i="280"/>
  <c r="CN46" i="280"/>
  <c r="CN47" i="280"/>
  <c r="CN80" i="280"/>
  <c r="CO46" i="280"/>
  <c r="CO47" i="280"/>
  <c r="CO80" i="280"/>
  <c r="CP46" i="280"/>
  <c r="CP47" i="280"/>
  <c r="CP80" i="280"/>
  <c r="CQ46" i="280"/>
  <c r="CQ47" i="280"/>
  <c r="CQ80" i="280"/>
  <c r="CR46" i="280"/>
  <c r="CR47" i="280"/>
  <c r="CR80" i="280"/>
  <c r="CS46" i="280"/>
  <c r="CS47" i="280"/>
  <c r="CS80" i="280"/>
  <c r="CT46" i="280"/>
  <c r="CT47" i="280"/>
  <c r="CT80" i="280"/>
  <c r="CU46" i="280"/>
  <c r="CU47" i="280"/>
  <c r="CU80" i="280"/>
  <c r="CV46" i="280"/>
  <c r="CV47" i="280"/>
  <c r="CV80" i="280"/>
  <c r="CW46" i="280"/>
  <c r="CW47" i="280"/>
  <c r="CW80" i="280"/>
  <c r="CX46" i="280"/>
  <c r="CX47" i="280"/>
  <c r="CX80" i="280"/>
  <c r="CY46" i="280"/>
  <c r="CY47" i="280"/>
  <c r="CY80" i="280"/>
  <c r="CZ46" i="280"/>
  <c r="CZ47" i="280"/>
  <c r="CZ80" i="280"/>
  <c r="DA46" i="280"/>
  <c r="DA47" i="280"/>
  <c r="DA80" i="280"/>
  <c r="DB46" i="280"/>
  <c r="DB47" i="280"/>
  <c r="DB80" i="280"/>
  <c r="DC46" i="280"/>
  <c r="DC47" i="280"/>
  <c r="DC80" i="280"/>
  <c r="DD46" i="280"/>
  <c r="DD47" i="280"/>
  <c r="DD80" i="280"/>
  <c r="DE46" i="280"/>
  <c r="DE47" i="280"/>
  <c r="DE80" i="280"/>
  <c r="DF46" i="280"/>
  <c r="DF47" i="280"/>
  <c r="DF80" i="280"/>
  <c r="DG46" i="280"/>
  <c r="DG47" i="280"/>
  <c r="DG80" i="280"/>
  <c r="DH46" i="280"/>
  <c r="DH47" i="280"/>
  <c r="DH80" i="280"/>
  <c r="DI46" i="280"/>
  <c r="DI47" i="280"/>
  <c r="DI80" i="280"/>
  <c r="DJ46" i="280"/>
  <c r="DJ47" i="280"/>
  <c r="DJ80" i="280"/>
  <c r="DK46" i="280"/>
  <c r="DK47" i="280"/>
  <c r="DK80" i="280"/>
  <c r="DL46" i="280"/>
  <c r="DL47" i="280"/>
  <c r="DL80" i="280"/>
  <c r="DM46" i="280"/>
  <c r="DM47" i="280"/>
  <c r="DM80" i="280"/>
  <c r="DN46" i="280"/>
  <c r="DN47" i="280"/>
  <c r="DN80" i="280"/>
  <c r="DO46" i="280"/>
  <c r="DO47" i="280"/>
  <c r="DO80" i="280"/>
  <c r="DP46" i="280"/>
  <c r="DP47" i="280"/>
  <c r="DP80" i="280"/>
  <c r="DQ46" i="280"/>
  <c r="DQ47" i="280"/>
  <c r="DQ80" i="280"/>
  <c r="DR46" i="280"/>
  <c r="DR47" i="280"/>
  <c r="DR80" i="280"/>
  <c r="DS46" i="280"/>
  <c r="DS47" i="280"/>
  <c r="DS80" i="280"/>
  <c r="DT46" i="280"/>
  <c r="DT47" i="280"/>
  <c r="DT80" i="280"/>
  <c r="DU46" i="280"/>
  <c r="DU47" i="280"/>
  <c r="DU80" i="280"/>
  <c r="DV46" i="280"/>
  <c r="DV47" i="280"/>
  <c r="DV80" i="280"/>
  <c r="DW46" i="280"/>
  <c r="DW47" i="280"/>
  <c r="DW80" i="280"/>
  <c r="DX46" i="280"/>
  <c r="DX47" i="280"/>
  <c r="DX80" i="280"/>
  <c r="DY46" i="280"/>
  <c r="DY47" i="280"/>
  <c r="DY80" i="280"/>
  <c r="DZ46" i="280"/>
  <c r="DZ47" i="280"/>
  <c r="DZ80" i="280"/>
  <c r="EA46" i="280"/>
  <c r="EA47" i="280"/>
  <c r="EA80" i="280"/>
  <c r="EB46" i="280"/>
  <c r="EB47" i="280"/>
  <c r="EB80" i="280"/>
  <c r="EC46" i="280"/>
  <c r="EC47" i="280"/>
  <c r="EC80" i="280"/>
  <c r="ED46" i="280"/>
  <c r="ED47" i="280"/>
  <c r="ED80" i="280"/>
  <c r="EE46" i="280"/>
  <c r="EE47" i="280"/>
  <c r="EE80" i="280"/>
  <c r="EF46" i="280"/>
  <c r="EF47" i="280"/>
  <c r="EF80" i="280"/>
  <c r="EG46" i="280"/>
  <c r="EG47" i="280"/>
  <c r="EG80" i="280"/>
  <c r="EH46" i="280"/>
  <c r="EH47" i="280"/>
  <c r="EH80" i="280"/>
  <c r="EI46" i="280"/>
  <c r="EI47" i="280"/>
  <c r="EI80" i="280"/>
  <c r="EJ46" i="280"/>
  <c r="EJ47" i="280"/>
  <c r="EJ80" i="280"/>
  <c r="EK46" i="280"/>
  <c r="EK47" i="280"/>
  <c r="EK80" i="280"/>
  <c r="EL46" i="280"/>
  <c r="EL47" i="280"/>
  <c r="EL80" i="280"/>
  <c r="EM46" i="280"/>
  <c r="EM47" i="280"/>
  <c r="EM80" i="280"/>
  <c r="EN46" i="280"/>
  <c r="EN47" i="280"/>
  <c r="EN80" i="280"/>
  <c r="EO46" i="280"/>
  <c r="EO47" i="280"/>
  <c r="EO80" i="280"/>
  <c r="EP46" i="280"/>
  <c r="EP47" i="280"/>
  <c r="EP80" i="280"/>
  <c r="EQ46" i="280"/>
  <c r="EQ47" i="280"/>
  <c r="EQ80" i="280"/>
  <c r="ER46" i="280"/>
  <c r="ER47" i="280"/>
  <c r="ER80" i="280"/>
  <c r="ES46" i="280"/>
  <c r="ES47" i="280"/>
  <c r="ES80" i="280"/>
  <c r="ET46" i="280"/>
  <c r="ET47" i="280"/>
  <c r="ET80" i="280"/>
  <c r="EU46" i="280"/>
  <c r="EU47" i="280"/>
  <c r="EU80" i="280"/>
  <c r="EV46" i="280"/>
  <c r="EV47" i="280"/>
  <c r="EV80" i="280"/>
  <c r="EW46" i="280"/>
  <c r="EW47" i="280"/>
  <c r="EW80" i="280"/>
  <c r="EX46" i="280"/>
  <c r="EX47" i="280"/>
  <c r="EX80" i="280"/>
  <c r="EY46" i="280"/>
  <c r="EY47" i="280"/>
  <c r="EY80" i="280"/>
  <c r="EZ46" i="280"/>
  <c r="EZ47" i="280"/>
  <c r="EZ80" i="280"/>
  <c r="FA46" i="280"/>
  <c r="FA47" i="280"/>
  <c r="FA80" i="280"/>
  <c r="FB46" i="280"/>
  <c r="FB47" i="280"/>
  <c r="FB80" i="280"/>
  <c r="FC46" i="280"/>
  <c r="FC47" i="280"/>
  <c r="FC80" i="280"/>
  <c r="FD46" i="280"/>
  <c r="FD47" i="280"/>
  <c r="FD80" i="280"/>
  <c r="FE46" i="280"/>
  <c r="FE47" i="280"/>
  <c r="FE80" i="280"/>
  <c r="FF46" i="280"/>
  <c r="FF47" i="280"/>
  <c r="FF80" i="280"/>
  <c r="FG46" i="280"/>
  <c r="FG47" i="280"/>
  <c r="FG80" i="280"/>
  <c r="FH46" i="280"/>
  <c r="FH47" i="280"/>
  <c r="FH80" i="280"/>
  <c r="FI46" i="280"/>
  <c r="FI47" i="280"/>
  <c r="FI80" i="280"/>
  <c r="FJ46" i="280"/>
  <c r="FJ47" i="280"/>
  <c r="FJ80" i="280"/>
  <c r="FK46" i="280"/>
  <c r="FK47" i="280"/>
  <c r="FK80" i="280"/>
  <c r="FL46" i="280"/>
  <c r="FL47" i="280"/>
  <c r="FL80" i="280"/>
  <c r="FM46" i="280"/>
  <c r="FM47" i="280"/>
  <c r="FM80" i="280"/>
  <c r="FN46" i="280"/>
  <c r="FN47" i="280"/>
  <c r="FN80" i="280"/>
  <c r="FO46" i="280"/>
  <c r="FO47" i="280"/>
  <c r="FO80" i="280"/>
  <c r="FP46" i="280"/>
  <c r="FP47" i="280"/>
  <c r="FP80" i="280"/>
  <c r="FQ46" i="280"/>
  <c r="FQ47" i="280"/>
  <c r="FQ80" i="280"/>
  <c r="FR46" i="280"/>
  <c r="FR47" i="280"/>
  <c r="FR80" i="280"/>
  <c r="FS46" i="280"/>
  <c r="FS47" i="280"/>
  <c r="FS80" i="280"/>
  <c r="FT46" i="280"/>
  <c r="FT47" i="280"/>
  <c r="FT80" i="280"/>
  <c r="FU46" i="280"/>
  <c r="FU47" i="280"/>
  <c r="FU80" i="280"/>
  <c r="FV46" i="280"/>
  <c r="FV47" i="280"/>
  <c r="FV80" i="280"/>
  <c r="FW46" i="280"/>
  <c r="FW47" i="280"/>
  <c r="FW80" i="280"/>
  <c r="FX46" i="280"/>
  <c r="FX47" i="280"/>
  <c r="FX80" i="280"/>
  <c r="FY46" i="280"/>
  <c r="FY47" i="280"/>
  <c r="FY80" i="280"/>
  <c r="FZ46" i="280"/>
  <c r="FZ47" i="280"/>
  <c r="FZ80" i="280"/>
  <c r="GA46" i="280"/>
  <c r="GA47" i="280"/>
  <c r="GA80" i="280"/>
  <c r="GB46" i="280"/>
  <c r="GB47" i="280"/>
  <c r="GB80" i="280"/>
  <c r="GC46" i="280"/>
  <c r="GC47" i="280"/>
  <c r="GC80" i="280"/>
  <c r="GD46" i="280"/>
  <c r="GD47" i="280"/>
  <c r="GD80" i="280"/>
  <c r="GE46" i="280"/>
  <c r="GE47" i="280"/>
  <c r="GE80" i="280"/>
  <c r="GF46" i="280"/>
  <c r="GF47" i="280"/>
  <c r="GF80" i="280"/>
  <c r="GG46" i="280"/>
  <c r="GG47" i="280"/>
  <c r="GG80" i="280"/>
  <c r="GH46" i="280"/>
  <c r="GH47" i="280"/>
  <c r="GH80" i="280"/>
  <c r="GI46" i="280"/>
  <c r="GI47" i="280"/>
  <c r="GI80" i="280"/>
  <c r="GJ46" i="280"/>
  <c r="GJ47" i="280"/>
  <c r="GJ80" i="280"/>
  <c r="FW95" i="288"/>
  <c r="FW96" i="288"/>
  <c r="FW98" i="288"/>
  <c r="FW100" i="288"/>
  <c r="L341" i="307"/>
  <c r="M341" i="307"/>
  <c r="N341" i="307"/>
  <c r="O341" i="307"/>
  <c r="P341" i="307"/>
  <c r="Q341" i="307"/>
  <c r="Q94" i="288"/>
  <c r="Q134" i="288"/>
  <c r="K94" i="288"/>
  <c r="K134" i="288"/>
  <c r="L94" i="288"/>
  <c r="L134" i="288"/>
  <c r="M94" i="288"/>
  <c r="M134" i="288"/>
  <c r="N94" i="288"/>
  <c r="N134" i="288"/>
  <c r="O94" i="288"/>
  <c r="O134" i="288"/>
  <c r="P94" i="288"/>
  <c r="P134" i="288"/>
  <c r="E132" i="288"/>
  <c r="AB40" i="48"/>
  <c r="AA40" i="48"/>
  <c r="Z40" i="48"/>
  <c r="Y40" i="48"/>
  <c r="X40" i="48"/>
  <c r="W40" i="48"/>
  <c r="U40" i="48"/>
  <c r="T40" i="48"/>
  <c r="S40" i="48"/>
  <c r="R40" i="48"/>
  <c r="Q40" i="48"/>
  <c r="D3" i="315"/>
  <c r="E3" i="315"/>
  <c r="F3" i="315"/>
  <c r="C3" i="315"/>
  <c r="C2" i="315"/>
  <c r="F169" i="48"/>
  <c r="F179" i="288"/>
  <c r="F180" i="288"/>
  <c r="H74" i="273"/>
  <c r="H215" i="288"/>
  <c r="G224" i="288"/>
  <c r="F213" i="288"/>
  <c r="K334" i="307"/>
  <c r="K219" i="307"/>
  <c r="L334" i="307"/>
  <c r="L219" i="307"/>
  <c r="M334" i="307"/>
  <c r="M219" i="307"/>
  <c r="N334" i="307"/>
  <c r="N219" i="307"/>
  <c r="O334" i="307"/>
  <c r="O219" i="307"/>
  <c r="P334" i="307"/>
  <c r="P219" i="307"/>
  <c r="Q334" i="307"/>
  <c r="Q219" i="307"/>
  <c r="R334" i="307"/>
  <c r="R219" i="307"/>
  <c r="S334" i="307"/>
  <c r="S219" i="307"/>
  <c r="T334" i="307"/>
  <c r="T219" i="307"/>
  <c r="U334" i="307"/>
  <c r="U219" i="307"/>
  <c r="V334" i="307"/>
  <c r="V219" i="307"/>
  <c r="W334" i="307"/>
  <c r="W219" i="307"/>
  <c r="X334" i="307"/>
  <c r="X219" i="307"/>
  <c r="Y334" i="307"/>
  <c r="Y219" i="307"/>
  <c r="Z334" i="307"/>
  <c r="Z219" i="307"/>
  <c r="Z172" i="307"/>
  <c r="Z178" i="307"/>
  <c r="AA334" i="307"/>
  <c r="AA219" i="307"/>
  <c r="AA172" i="307"/>
  <c r="AA178" i="307"/>
  <c r="AB334" i="307"/>
  <c r="AB219" i="307"/>
  <c r="AB172" i="307"/>
  <c r="AB178" i="307"/>
  <c r="AC334" i="307"/>
  <c r="AC219" i="307"/>
  <c r="AC172" i="307"/>
  <c r="AC178" i="307"/>
  <c r="AD334" i="307"/>
  <c r="AD219" i="307"/>
  <c r="AD172" i="307"/>
  <c r="AD178" i="307"/>
  <c r="AE334" i="307"/>
  <c r="AE219" i="307"/>
  <c r="AE172" i="307"/>
  <c r="AE178" i="307"/>
  <c r="AF334" i="307"/>
  <c r="AF219" i="307"/>
  <c r="AF172" i="307"/>
  <c r="AF178" i="307"/>
  <c r="AG334" i="307"/>
  <c r="AG219" i="307"/>
  <c r="AG172" i="307"/>
  <c r="AG178" i="307"/>
  <c r="AH334" i="307"/>
  <c r="AH219" i="307"/>
  <c r="AH172" i="307"/>
  <c r="AH178" i="307"/>
  <c r="AI334" i="307"/>
  <c r="AI219" i="307"/>
  <c r="AI172" i="307"/>
  <c r="AI178" i="307"/>
  <c r="AJ334" i="307"/>
  <c r="AJ219" i="307"/>
  <c r="AJ172" i="307"/>
  <c r="AJ178" i="307"/>
  <c r="AK334" i="307"/>
  <c r="AK219" i="307"/>
  <c r="AK172" i="307"/>
  <c r="AK178" i="307"/>
  <c r="AL334" i="307"/>
  <c r="AL219" i="307"/>
  <c r="AL172" i="307"/>
  <c r="AL178" i="307"/>
  <c r="AM334" i="307"/>
  <c r="AM219" i="307"/>
  <c r="AM172" i="307"/>
  <c r="AM178" i="307"/>
  <c r="AN334" i="307"/>
  <c r="AN219" i="307"/>
  <c r="AN172" i="307"/>
  <c r="AN178" i="307"/>
  <c r="AO334" i="307"/>
  <c r="AO219" i="307"/>
  <c r="AO172" i="307"/>
  <c r="AO178" i="307"/>
  <c r="AP334" i="307"/>
  <c r="AP219" i="307"/>
  <c r="AP172" i="307"/>
  <c r="AP178" i="307"/>
  <c r="AQ334" i="307"/>
  <c r="AQ219" i="307"/>
  <c r="AQ172" i="307"/>
  <c r="AQ178" i="307"/>
  <c r="AR334" i="307"/>
  <c r="AR219" i="307"/>
  <c r="AR172" i="307"/>
  <c r="AR178" i="307"/>
  <c r="AS334" i="307"/>
  <c r="AS219" i="307"/>
  <c r="AS172" i="307"/>
  <c r="AS178" i="307"/>
  <c r="AT334" i="307"/>
  <c r="AT219" i="307"/>
  <c r="AT172" i="307"/>
  <c r="AT178" i="307"/>
  <c r="AU334" i="307"/>
  <c r="AU219" i="307"/>
  <c r="AU172" i="307"/>
  <c r="AU178" i="307"/>
  <c r="AV334" i="307"/>
  <c r="AV219" i="307"/>
  <c r="AV172" i="307"/>
  <c r="AV178" i="307"/>
  <c r="AW334" i="307"/>
  <c r="AW219" i="307"/>
  <c r="AW172" i="307"/>
  <c r="AW178" i="307"/>
  <c r="AX334" i="307"/>
  <c r="AX219" i="307"/>
  <c r="AX172" i="307"/>
  <c r="AX178" i="307"/>
  <c r="AY334" i="307"/>
  <c r="AY219" i="307"/>
  <c r="AY172" i="307"/>
  <c r="AY178" i="307"/>
  <c r="AZ334" i="307"/>
  <c r="AZ219" i="307"/>
  <c r="BA334" i="307"/>
  <c r="BA219" i="307"/>
  <c r="BB334" i="307"/>
  <c r="BB219" i="307"/>
  <c r="BC334" i="307"/>
  <c r="BC219" i="307"/>
  <c r="BD334" i="307"/>
  <c r="BD219" i="307"/>
  <c r="BE334" i="307"/>
  <c r="BE219" i="307"/>
  <c r="J109" i="280"/>
  <c r="J267" i="307"/>
  <c r="K262" i="307"/>
  <c r="L262" i="307"/>
  <c r="M262" i="307"/>
  <c r="N262" i="307"/>
  <c r="O262" i="307"/>
  <c r="P262" i="307"/>
  <c r="Q262" i="307"/>
  <c r="R262" i="307"/>
  <c r="S262" i="307"/>
  <c r="T262" i="307"/>
  <c r="U262" i="307"/>
  <c r="V262" i="307"/>
  <c r="W262" i="307"/>
  <c r="X262" i="307"/>
  <c r="Y262" i="307"/>
  <c r="Z262" i="307"/>
  <c r="AA262" i="307"/>
  <c r="AB262" i="307"/>
  <c r="AC262" i="307"/>
  <c r="AD262" i="307"/>
  <c r="AE262" i="307"/>
  <c r="AF262" i="307"/>
  <c r="AG262" i="307"/>
  <c r="AH262" i="307"/>
  <c r="AI262" i="307"/>
  <c r="AJ262" i="307"/>
  <c r="AK262" i="307"/>
  <c r="AL262" i="307"/>
  <c r="AM262" i="307"/>
  <c r="AN262" i="307"/>
  <c r="AO262" i="307"/>
  <c r="AP262" i="307"/>
  <c r="AQ262" i="307"/>
  <c r="AR262" i="307"/>
  <c r="AS262" i="307"/>
  <c r="AT262" i="307"/>
  <c r="AU262" i="307"/>
  <c r="AV262" i="307"/>
  <c r="AW262" i="307"/>
  <c r="AX262" i="307"/>
  <c r="AY262" i="307"/>
  <c r="AZ262" i="307"/>
  <c r="BA262" i="307"/>
  <c r="BB262" i="307"/>
  <c r="BC262" i="307"/>
  <c r="BD262" i="307"/>
  <c r="BE262" i="307"/>
  <c r="F158" i="273"/>
  <c r="J160" i="273"/>
  <c r="Q9" i="265"/>
  <c r="Q10" i="265"/>
  <c r="Q3" i="278"/>
  <c r="R3" i="278"/>
  <c r="P148" i="273"/>
  <c r="P149" i="273"/>
  <c r="P32" i="289"/>
  <c r="Q33" i="289"/>
  <c r="Q41" i="278"/>
  <c r="Q42" i="278"/>
  <c r="Q43" i="278"/>
  <c r="Q44" i="278"/>
  <c r="Q11" i="265"/>
  <c r="Q12" i="265"/>
  <c r="Q124" i="273"/>
  <c r="P121" i="273"/>
  <c r="P122" i="273"/>
  <c r="P125" i="273"/>
  <c r="Q126" i="273"/>
  <c r="Q12" i="285"/>
  <c r="Q13" i="285"/>
  <c r="Q14" i="285"/>
  <c r="Q14" i="265"/>
  <c r="Q218" i="280"/>
  <c r="F285" i="307"/>
  <c r="J289" i="307"/>
  <c r="K289" i="307"/>
  <c r="L289" i="307"/>
  <c r="M289" i="307"/>
  <c r="N289" i="307"/>
  <c r="O289" i="307"/>
  <c r="Q289" i="307"/>
  <c r="R289" i="307"/>
  <c r="S289" i="307"/>
  <c r="T289" i="307"/>
  <c r="U289" i="307"/>
  <c r="V289" i="307"/>
  <c r="W289" i="307"/>
  <c r="X289" i="307"/>
  <c r="Y289" i="307"/>
  <c r="Z289" i="307"/>
  <c r="AA289" i="307"/>
  <c r="AB289" i="307"/>
  <c r="AC289" i="307"/>
  <c r="AD289" i="307"/>
  <c r="AE289" i="307"/>
  <c r="AF289" i="307"/>
  <c r="AG289" i="307"/>
  <c r="AH289" i="307"/>
  <c r="AI289" i="307"/>
  <c r="AJ289" i="307"/>
  <c r="AK289" i="307"/>
  <c r="AL289" i="307"/>
  <c r="AM289" i="307"/>
  <c r="AN289" i="307"/>
  <c r="AO289" i="307"/>
  <c r="AP289" i="307"/>
  <c r="AQ289" i="307"/>
  <c r="AR289" i="307"/>
  <c r="AS289" i="307"/>
  <c r="AT289" i="307"/>
  <c r="AU289" i="307"/>
  <c r="AV289" i="307"/>
  <c r="AW289" i="307"/>
  <c r="AX289" i="307"/>
  <c r="AY289" i="307"/>
  <c r="AZ289" i="307"/>
  <c r="BA289" i="307"/>
  <c r="BB289" i="307"/>
  <c r="BC289" i="307"/>
  <c r="BD289" i="307"/>
  <c r="BE289" i="307"/>
  <c r="J37" i="288"/>
  <c r="Q37" i="288"/>
  <c r="R37" i="288"/>
  <c r="S37" i="288"/>
  <c r="T37" i="288"/>
  <c r="U37" i="288"/>
  <c r="V37" i="288"/>
  <c r="W37" i="288"/>
  <c r="X37" i="288"/>
  <c r="Y37" i="288"/>
  <c r="Z37" i="288"/>
  <c r="AA37" i="288"/>
  <c r="AB37" i="288"/>
  <c r="AC37" i="288"/>
  <c r="AD37" i="288"/>
  <c r="AE37" i="288"/>
  <c r="AF37" i="288"/>
  <c r="AG37" i="288"/>
  <c r="AH37" i="288"/>
  <c r="AI37" i="288"/>
  <c r="AJ37" i="288"/>
  <c r="AK37" i="288"/>
  <c r="AL37" i="288"/>
  <c r="AM37" i="288"/>
  <c r="AN37" i="288"/>
  <c r="AO37" i="288"/>
  <c r="AP37" i="288"/>
  <c r="AQ37" i="288"/>
  <c r="AR37" i="288"/>
  <c r="AS37" i="288"/>
  <c r="AT37" i="288"/>
  <c r="AU37" i="288"/>
  <c r="AV37" i="288"/>
  <c r="AW37" i="288"/>
  <c r="AX37" i="288"/>
  <c r="J61" i="288"/>
  <c r="J62" i="288"/>
  <c r="J64" i="288"/>
  <c r="K61" i="288"/>
  <c r="K62" i="288"/>
  <c r="K64" i="288"/>
  <c r="L61" i="288"/>
  <c r="L62" i="288"/>
  <c r="L64" i="288"/>
  <c r="M61" i="288"/>
  <c r="M62" i="288"/>
  <c r="M64" i="288"/>
  <c r="N61" i="288"/>
  <c r="N62" i="288"/>
  <c r="N64" i="288"/>
  <c r="O61" i="288"/>
  <c r="O62" i="288"/>
  <c r="O64" i="288"/>
  <c r="P61" i="288"/>
  <c r="P62" i="288"/>
  <c r="P64" i="288"/>
  <c r="P11" i="280"/>
  <c r="P12" i="280"/>
  <c r="P10" i="280"/>
  <c r="P13" i="280"/>
  <c r="P55" i="288"/>
  <c r="Q55" i="288"/>
  <c r="F53" i="288"/>
  <c r="Q56" i="288"/>
  <c r="Q54" i="288"/>
  <c r="J54" i="288"/>
  <c r="K54" i="288"/>
  <c r="L54" i="288"/>
  <c r="J11" i="280"/>
  <c r="J10" i="280"/>
  <c r="J13" i="280"/>
  <c r="J55" i="288"/>
  <c r="K11" i="280"/>
  <c r="K12" i="280"/>
  <c r="K10" i="280"/>
  <c r="K13" i="280"/>
  <c r="K55" i="288"/>
  <c r="L11" i="280"/>
  <c r="L12" i="280"/>
  <c r="L10" i="280"/>
  <c r="L13" i="280"/>
  <c r="L55" i="288"/>
  <c r="M11" i="280"/>
  <c r="M12" i="280"/>
  <c r="M10" i="280"/>
  <c r="M13" i="280"/>
  <c r="M55" i="288"/>
  <c r="N11" i="280"/>
  <c r="N12" i="280"/>
  <c r="N10" i="280"/>
  <c r="N13" i="280"/>
  <c r="N55" i="288"/>
  <c r="O11" i="280"/>
  <c r="O12" i="280"/>
  <c r="O10" i="280"/>
  <c r="O13" i="280"/>
  <c r="O55" i="288"/>
  <c r="M54" i="288"/>
  <c r="N54" i="288"/>
  <c r="O54" i="288"/>
  <c r="P54" i="288"/>
  <c r="Q57" i="288"/>
  <c r="Q59" i="288"/>
  <c r="F47" i="288"/>
  <c r="Q61" i="288"/>
  <c r="R55" i="288"/>
  <c r="R56" i="288"/>
  <c r="R54" i="288"/>
  <c r="R57" i="288"/>
  <c r="R59" i="288"/>
  <c r="R61" i="288"/>
  <c r="S55" i="288"/>
  <c r="S56" i="288"/>
  <c r="S54" i="288"/>
  <c r="S57" i="288"/>
  <c r="S59" i="288"/>
  <c r="S61" i="288"/>
  <c r="T55" i="288"/>
  <c r="T56" i="288"/>
  <c r="T54" i="288"/>
  <c r="T57" i="288"/>
  <c r="T59" i="288"/>
  <c r="T61" i="288"/>
  <c r="U55" i="288"/>
  <c r="U56" i="288"/>
  <c r="U54" i="288"/>
  <c r="U57" i="288"/>
  <c r="U59" i="288"/>
  <c r="U61" i="288"/>
  <c r="V55" i="288"/>
  <c r="V56" i="288"/>
  <c r="V54" i="288"/>
  <c r="V57" i="288"/>
  <c r="V59" i="288"/>
  <c r="V61" i="288"/>
  <c r="W55" i="288"/>
  <c r="W56" i="288"/>
  <c r="W54" i="288"/>
  <c r="W57" i="288"/>
  <c r="W59" i="288"/>
  <c r="W61" i="288"/>
  <c r="X55" i="288"/>
  <c r="X56" i="288"/>
  <c r="X54" i="288"/>
  <c r="X57" i="288"/>
  <c r="X59" i="288"/>
  <c r="X61" i="288"/>
  <c r="Y55" i="288"/>
  <c r="Y56" i="288"/>
  <c r="Y54" i="288"/>
  <c r="Y57" i="288"/>
  <c r="Y59" i="288"/>
  <c r="Y61" i="288"/>
  <c r="Z55" i="288"/>
  <c r="Z56" i="288"/>
  <c r="Z54" i="288"/>
  <c r="Z57" i="288"/>
  <c r="Z59" i="288"/>
  <c r="Z61" i="288"/>
  <c r="AA55" i="288"/>
  <c r="AA56" i="288"/>
  <c r="AA54" i="288"/>
  <c r="AA57" i="288"/>
  <c r="AA59" i="288"/>
  <c r="AA61" i="288"/>
  <c r="AB55" i="288"/>
  <c r="AB56" i="288"/>
  <c r="AB54" i="288"/>
  <c r="AB57" i="288"/>
  <c r="AB59" i="288"/>
  <c r="AB61" i="288"/>
  <c r="AC55" i="288"/>
  <c r="AC56" i="288"/>
  <c r="AC54" i="288"/>
  <c r="AC57" i="288"/>
  <c r="AC59" i="288"/>
  <c r="AC61" i="288"/>
  <c r="AD55" i="288"/>
  <c r="AD56" i="288"/>
  <c r="AD54" i="288"/>
  <c r="AD57" i="288"/>
  <c r="AD59" i="288"/>
  <c r="AD61" i="288"/>
  <c r="AE55" i="288"/>
  <c r="AE56" i="288"/>
  <c r="AE54" i="288"/>
  <c r="AE57" i="288"/>
  <c r="AE59" i="288"/>
  <c r="AE61" i="288"/>
  <c r="AF55" i="288"/>
  <c r="AF56" i="288"/>
  <c r="AF54" i="288"/>
  <c r="AF57" i="288"/>
  <c r="AF59" i="288"/>
  <c r="AF61" i="288"/>
  <c r="AG55" i="288"/>
  <c r="AG56" i="288"/>
  <c r="AG54" i="288"/>
  <c r="AG57" i="288"/>
  <c r="AG59" i="288"/>
  <c r="AG61" i="288"/>
  <c r="AH55" i="288"/>
  <c r="AH56" i="288"/>
  <c r="AH54" i="288"/>
  <c r="AH57" i="288"/>
  <c r="AH59" i="288"/>
  <c r="AH61" i="288"/>
  <c r="AI55" i="288"/>
  <c r="AI56" i="288"/>
  <c r="AI54" i="288"/>
  <c r="AI57" i="288"/>
  <c r="AI59" i="288"/>
  <c r="AI61" i="288"/>
  <c r="AJ55" i="288"/>
  <c r="AJ56" i="288"/>
  <c r="AJ54" i="288"/>
  <c r="AJ57" i="288"/>
  <c r="AJ59" i="288"/>
  <c r="AJ61" i="288"/>
  <c r="AK55" i="288"/>
  <c r="AK56" i="288"/>
  <c r="AK54" i="288"/>
  <c r="AK57" i="288"/>
  <c r="AK59" i="288"/>
  <c r="AK61" i="288"/>
  <c r="AL55" i="288"/>
  <c r="AL56" i="288"/>
  <c r="AL54" i="288"/>
  <c r="AL57" i="288"/>
  <c r="AL59" i="288"/>
  <c r="AL61" i="288"/>
  <c r="AM55" i="288"/>
  <c r="AM56" i="288"/>
  <c r="AM54" i="288"/>
  <c r="AM57" i="288"/>
  <c r="AM59" i="288"/>
  <c r="AM61" i="288"/>
  <c r="AN55" i="288"/>
  <c r="AN56" i="288"/>
  <c r="AN54" i="288"/>
  <c r="AN57" i="288"/>
  <c r="AN59" i="288"/>
  <c r="AN61" i="288"/>
  <c r="AO55" i="288"/>
  <c r="AO56" i="288"/>
  <c r="AO54" i="288"/>
  <c r="AO57" i="288"/>
  <c r="AO59" i="288"/>
  <c r="AO61" i="288"/>
  <c r="AP55" i="288"/>
  <c r="AP56" i="288"/>
  <c r="AP54" i="288"/>
  <c r="AP57" i="288"/>
  <c r="AP59" i="288"/>
  <c r="AP61" i="288"/>
  <c r="AQ55" i="288"/>
  <c r="AQ56" i="288"/>
  <c r="AQ54" i="288"/>
  <c r="AQ57" i="288"/>
  <c r="AQ59" i="288"/>
  <c r="AQ61" i="288"/>
  <c r="AR55" i="288"/>
  <c r="AR56" i="288"/>
  <c r="AR54" i="288"/>
  <c r="AR57" i="288"/>
  <c r="AR59" i="288"/>
  <c r="AR61" i="288"/>
  <c r="AS55" i="288"/>
  <c r="AS56" i="288"/>
  <c r="AS54" i="288"/>
  <c r="AS57" i="288"/>
  <c r="AS59" i="288"/>
  <c r="AS61" i="288"/>
  <c r="AT55" i="288"/>
  <c r="AT56" i="288"/>
  <c r="AT54" i="288"/>
  <c r="AT57" i="288"/>
  <c r="AT59" i="288"/>
  <c r="AT61" i="288"/>
  <c r="AU55" i="288"/>
  <c r="AU56" i="288"/>
  <c r="AU54" i="288"/>
  <c r="AU57" i="288"/>
  <c r="AU59" i="288"/>
  <c r="AU61" i="288"/>
  <c r="AV55" i="288"/>
  <c r="AV56" i="288"/>
  <c r="AV54" i="288"/>
  <c r="AV57" i="288"/>
  <c r="AV59" i="288"/>
  <c r="AV61" i="288"/>
  <c r="AW55" i="288"/>
  <c r="AW56" i="288"/>
  <c r="AW54" i="288"/>
  <c r="AW57" i="288"/>
  <c r="AW59" i="288"/>
  <c r="AW61" i="288"/>
  <c r="AX55" i="288"/>
  <c r="AX56" i="288"/>
  <c r="AX54" i="288"/>
  <c r="AX57" i="288"/>
  <c r="AX59" i="288"/>
  <c r="AX61" i="288"/>
  <c r="AY61" i="288"/>
  <c r="AY55" i="288"/>
  <c r="AY56" i="288"/>
  <c r="AY57" i="288"/>
  <c r="AY59" i="288"/>
  <c r="AZ61" i="288"/>
  <c r="AZ55" i="288"/>
  <c r="AZ56" i="288"/>
  <c r="AZ57" i="288"/>
  <c r="AZ59" i="288"/>
  <c r="BA61" i="288"/>
  <c r="BA62" i="288"/>
  <c r="BA64" i="288"/>
  <c r="BB61" i="288"/>
  <c r="BB62" i="288"/>
  <c r="BB64" i="288"/>
  <c r="BC61" i="288"/>
  <c r="BC62" i="288"/>
  <c r="BC64" i="288"/>
  <c r="BD61" i="288"/>
  <c r="BD62" i="288"/>
  <c r="BD64" i="288"/>
  <c r="BE61" i="288"/>
  <c r="BE62" i="288"/>
  <c r="BE64" i="288"/>
  <c r="BF61" i="288"/>
  <c r="BF62" i="288"/>
  <c r="BF64" i="288"/>
  <c r="BG61" i="288"/>
  <c r="BG62" i="288"/>
  <c r="BG64" i="288"/>
  <c r="BH61" i="288"/>
  <c r="BH62" i="288"/>
  <c r="BH64" i="288"/>
  <c r="BI61" i="288"/>
  <c r="BI62" i="288"/>
  <c r="BI64" i="288"/>
  <c r="BJ61" i="288"/>
  <c r="BJ62" i="288"/>
  <c r="BJ64" i="288"/>
  <c r="BK61" i="288"/>
  <c r="BK62" i="288"/>
  <c r="BK64" i="288"/>
  <c r="BL61" i="288"/>
  <c r="BL62" i="288"/>
  <c r="BL64" i="288"/>
  <c r="BM61" i="288"/>
  <c r="BM62" i="288"/>
  <c r="BM64" i="288"/>
  <c r="BN61" i="288"/>
  <c r="BN62" i="288"/>
  <c r="BN64" i="288"/>
  <c r="BO61" i="288"/>
  <c r="BO62" i="288"/>
  <c r="BO64" i="288"/>
  <c r="BP61" i="288"/>
  <c r="BP62" i="288"/>
  <c r="BP64" i="288"/>
  <c r="BQ61" i="288"/>
  <c r="BQ62" i="288"/>
  <c r="BQ64" i="288"/>
  <c r="BR61" i="288"/>
  <c r="BR62" i="288"/>
  <c r="BR64" i="288"/>
  <c r="BS61" i="288"/>
  <c r="BS62" i="288"/>
  <c r="BS64" i="288"/>
  <c r="BT61" i="288"/>
  <c r="BT62" i="288"/>
  <c r="BT64" i="288"/>
  <c r="BU61" i="288"/>
  <c r="BU62" i="288"/>
  <c r="BU64" i="288"/>
  <c r="BV61" i="288"/>
  <c r="BV62" i="288"/>
  <c r="BV64" i="288"/>
  <c r="BW61" i="288"/>
  <c r="BW62" i="288"/>
  <c r="BW64" i="288"/>
  <c r="BX61" i="288"/>
  <c r="BX62" i="288"/>
  <c r="BX64" i="288"/>
  <c r="BY61" i="288"/>
  <c r="BY62" i="288"/>
  <c r="BY64" i="288"/>
  <c r="BZ61" i="288"/>
  <c r="BZ62" i="288"/>
  <c r="BZ64" i="288"/>
  <c r="CA61" i="288"/>
  <c r="CA62" i="288"/>
  <c r="CA64" i="288"/>
  <c r="CB61" i="288"/>
  <c r="CB62" i="288"/>
  <c r="CB64" i="288"/>
  <c r="CC61" i="288"/>
  <c r="CC62" i="288"/>
  <c r="CC64" i="288"/>
  <c r="CD61" i="288"/>
  <c r="CD62" i="288"/>
  <c r="CD64" i="288"/>
  <c r="CE61" i="288"/>
  <c r="CE62" i="288"/>
  <c r="CE64" i="288"/>
  <c r="CF61" i="288"/>
  <c r="CF62" i="288"/>
  <c r="CF64" i="288"/>
  <c r="CG61" i="288"/>
  <c r="CG62" i="288"/>
  <c r="CG64" i="288"/>
  <c r="CH61" i="288"/>
  <c r="CH62" i="288"/>
  <c r="CH64" i="288"/>
  <c r="CI61" i="288"/>
  <c r="CI62" i="288"/>
  <c r="CI64" i="288"/>
  <c r="CJ61" i="288"/>
  <c r="CJ62" i="288"/>
  <c r="CJ64" i="288"/>
  <c r="CK61" i="288"/>
  <c r="CK62" i="288"/>
  <c r="CK64" i="288"/>
  <c r="CL61" i="288"/>
  <c r="CL62" i="288"/>
  <c r="CL64" i="288"/>
  <c r="CM61" i="288"/>
  <c r="CM62" i="288"/>
  <c r="CM64" i="288"/>
  <c r="CN61" i="288"/>
  <c r="CN62" i="288"/>
  <c r="CN64" i="288"/>
  <c r="CO61" i="288"/>
  <c r="CO62" i="288"/>
  <c r="CO64" i="288"/>
  <c r="CP61" i="288"/>
  <c r="CP62" i="288"/>
  <c r="CP64" i="288"/>
  <c r="CQ61" i="288"/>
  <c r="CQ62" i="288"/>
  <c r="CQ64" i="288"/>
  <c r="CR61" i="288"/>
  <c r="CR62" i="288"/>
  <c r="CR64" i="288"/>
  <c r="CS61" i="288"/>
  <c r="CS62" i="288"/>
  <c r="CS64" i="288"/>
  <c r="CT61" i="288"/>
  <c r="CT62" i="288"/>
  <c r="CT64" i="288"/>
  <c r="CU61" i="288"/>
  <c r="CU62" i="288"/>
  <c r="CU64" i="288"/>
  <c r="CV61" i="288"/>
  <c r="CV62" i="288"/>
  <c r="CV64" i="288"/>
  <c r="CW61" i="288"/>
  <c r="CW62" i="288"/>
  <c r="CW64" i="288"/>
  <c r="CX61" i="288"/>
  <c r="CX62" i="288"/>
  <c r="CX64" i="288"/>
  <c r="CY61" i="288"/>
  <c r="CY62" i="288"/>
  <c r="CY64" i="288"/>
  <c r="CZ61" i="288"/>
  <c r="CZ62" i="288"/>
  <c r="CZ64" i="288"/>
  <c r="DA61" i="288"/>
  <c r="DA62" i="288"/>
  <c r="DA64" i="288"/>
  <c r="DB61" i="288"/>
  <c r="DB62" i="288"/>
  <c r="DB64" i="288"/>
  <c r="DC61" i="288"/>
  <c r="DC62" i="288"/>
  <c r="DC64" i="288"/>
  <c r="DD61" i="288"/>
  <c r="DD62" i="288"/>
  <c r="DD64" i="288"/>
  <c r="DE61" i="288"/>
  <c r="DE62" i="288"/>
  <c r="DE64" i="288"/>
  <c r="DF61" i="288"/>
  <c r="DF62" i="288"/>
  <c r="DF64" i="288"/>
  <c r="DG61" i="288"/>
  <c r="DG62" i="288"/>
  <c r="DG64" i="288"/>
  <c r="DH61" i="288"/>
  <c r="DH62" i="288"/>
  <c r="DH64" i="288"/>
  <c r="DI61" i="288"/>
  <c r="DI62" i="288"/>
  <c r="DI64" i="288"/>
  <c r="DJ61" i="288"/>
  <c r="DJ62" i="288"/>
  <c r="DJ64" i="288"/>
  <c r="DK61" i="288"/>
  <c r="DK62" i="288"/>
  <c r="DK64" i="288"/>
  <c r="DL61" i="288"/>
  <c r="DL62" i="288"/>
  <c r="DL64" i="288"/>
  <c r="DM61" i="288"/>
  <c r="DM62" i="288"/>
  <c r="DM64" i="288"/>
  <c r="DN61" i="288"/>
  <c r="DN62" i="288"/>
  <c r="DN64" i="288"/>
  <c r="DO61" i="288"/>
  <c r="DO62" i="288"/>
  <c r="DO64" i="288"/>
  <c r="DP61" i="288"/>
  <c r="DP62" i="288"/>
  <c r="DP64" i="288"/>
  <c r="DQ61" i="288"/>
  <c r="DQ62" i="288"/>
  <c r="DQ64" i="288"/>
  <c r="DR61" i="288"/>
  <c r="DR62" i="288"/>
  <c r="DR64" i="288"/>
  <c r="DS61" i="288"/>
  <c r="DS62" i="288"/>
  <c r="DS64" i="288"/>
  <c r="DT61" i="288"/>
  <c r="DT62" i="288"/>
  <c r="DT64" i="288"/>
  <c r="DU61" i="288"/>
  <c r="DU62" i="288"/>
  <c r="DU64" i="288"/>
  <c r="DV61" i="288"/>
  <c r="DV62" i="288"/>
  <c r="DV64" i="288"/>
  <c r="DW61" i="288"/>
  <c r="DW62" i="288"/>
  <c r="DW64" i="288"/>
  <c r="DX61" i="288"/>
  <c r="DX62" i="288"/>
  <c r="DX64" i="288"/>
  <c r="DY61" i="288"/>
  <c r="DY62" i="288"/>
  <c r="DY64" i="288"/>
  <c r="DZ61" i="288"/>
  <c r="DZ62" i="288"/>
  <c r="DZ64" i="288"/>
  <c r="EA61" i="288"/>
  <c r="EA62" i="288"/>
  <c r="EA64" i="288"/>
  <c r="EB61" i="288"/>
  <c r="EB62" i="288"/>
  <c r="EB64" i="288"/>
  <c r="EC61" i="288"/>
  <c r="EC62" i="288"/>
  <c r="EC64" i="288"/>
  <c r="ED61" i="288"/>
  <c r="ED62" i="288"/>
  <c r="ED64" i="288"/>
  <c r="EE61" i="288"/>
  <c r="EE62" i="288"/>
  <c r="EE64" i="288"/>
  <c r="EF61" i="288"/>
  <c r="EF62" i="288"/>
  <c r="EF64" i="288"/>
  <c r="EG61" i="288"/>
  <c r="EG62" i="288"/>
  <c r="EG64" i="288"/>
  <c r="EH61" i="288"/>
  <c r="EH62" i="288"/>
  <c r="EH64" i="288"/>
  <c r="EI61" i="288"/>
  <c r="EI62" i="288"/>
  <c r="EI64" i="288"/>
  <c r="EJ61" i="288"/>
  <c r="EJ62" i="288"/>
  <c r="EJ64" i="288"/>
  <c r="EK61" i="288"/>
  <c r="EK62" i="288"/>
  <c r="EK64" i="288"/>
  <c r="EL61" i="288"/>
  <c r="EL62" i="288"/>
  <c r="EL64" i="288"/>
  <c r="EM61" i="288"/>
  <c r="EM62" i="288"/>
  <c r="EM64" i="288"/>
  <c r="EN61" i="288"/>
  <c r="EN62" i="288"/>
  <c r="EN64" i="288"/>
  <c r="EO61" i="288"/>
  <c r="EO62" i="288"/>
  <c r="EO64" i="288"/>
  <c r="EP61" i="288"/>
  <c r="EP62" i="288"/>
  <c r="EP64" i="288"/>
  <c r="EQ61" i="288"/>
  <c r="EQ62" i="288"/>
  <c r="EQ64" i="288"/>
  <c r="ER61" i="288"/>
  <c r="ER62" i="288"/>
  <c r="ER64" i="288"/>
  <c r="ES61" i="288"/>
  <c r="ES62" i="288"/>
  <c r="ES64" i="288"/>
  <c r="ET61" i="288"/>
  <c r="ET62" i="288"/>
  <c r="ET64" i="288"/>
  <c r="EU61" i="288"/>
  <c r="EU62" i="288"/>
  <c r="EU64" i="288"/>
  <c r="EV61" i="288"/>
  <c r="EV62" i="288"/>
  <c r="EV64" i="288"/>
  <c r="EW61" i="288"/>
  <c r="EW62" i="288"/>
  <c r="EW64" i="288"/>
  <c r="EX61" i="288"/>
  <c r="EX62" i="288"/>
  <c r="EX64" i="288"/>
  <c r="EY61" i="288"/>
  <c r="EY62" i="288"/>
  <c r="EY64" i="288"/>
  <c r="EZ61" i="288"/>
  <c r="EZ62" i="288"/>
  <c r="EZ64" i="288"/>
  <c r="FA61" i="288"/>
  <c r="FA62" i="288"/>
  <c r="FA64" i="288"/>
  <c r="FB61" i="288"/>
  <c r="FB62" i="288"/>
  <c r="FB64" i="288"/>
  <c r="FC61" i="288"/>
  <c r="FC62" i="288"/>
  <c r="FC64" i="288"/>
  <c r="FD61" i="288"/>
  <c r="FD62" i="288"/>
  <c r="FD64" i="288"/>
  <c r="FE61" i="288"/>
  <c r="FE62" i="288"/>
  <c r="FE64" i="288"/>
  <c r="FF61" i="288"/>
  <c r="FF62" i="288"/>
  <c r="FF64" i="288"/>
  <c r="FG61" i="288"/>
  <c r="FG62" i="288"/>
  <c r="FG64" i="288"/>
  <c r="FH61" i="288"/>
  <c r="FH62" i="288"/>
  <c r="FH64" i="288"/>
  <c r="FI61" i="288"/>
  <c r="FI62" i="288"/>
  <c r="FI64" i="288"/>
  <c r="FJ61" i="288"/>
  <c r="FJ62" i="288"/>
  <c r="FJ64" i="288"/>
  <c r="FK61" i="288"/>
  <c r="FK62" i="288"/>
  <c r="FK64" i="288"/>
  <c r="FL61" i="288"/>
  <c r="FL62" i="288"/>
  <c r="FL64" i="288"/>
  <c r="FM61" i="288"/>
  <c r="FM62" i="288"/>
  <c r="FM64" i="288"/>
  <c r="FN61" i="288"/>
  <c r="FN62" i="288"/>
  <c r="FN64" i="288"/>
  <c r="FO61" i="288"/>
  <c r="FO62" i="288"/>
  <c r="FO64" i="288"/>
  <c r="FP61" i="288"/>
  <c r="FP62" i="288"/>
  <c r="FP64" i="288"/>
  <c r="FQ61" i="288"/>
  <c r="FQ62" i="288"/>
  <c r="FQ64" i="288"/>
  <c r="FR61" i="288"/>
  <c r="FR62" i="288"/>
  <c r="FR64" i="288"/>
  <c r="FS61" i="288"/>
  <c r="FS62" i="288"/>
  <c r="FS64" i="288"/>
  <c r="FT61" i="288"/>
  <c r="FT62" i="288"/>
  <c r="FT64" i="288"/>
  <c r="FU61" i="288"/>
  <c r="FU62" i="288"/>
  <c r="FU64" i="288"/>
  <c r="FV61" i="288"/>
  <c r="FV62" i="288"/>
  <c r="FV64" i="288"/>
  <c r="FW61" i="288"/>
  <c r="FW62" i="288"/>
  <c r="FW64" i="288"/>
  <c r="FX61" i="288"/>
  <c r="FX62" i="288"/>
  <c r="FX64" i="288"/>
  <c r="FY61" i="288"/>
  <c r="FY62" i="288"/>
  <c r="FY64" i="288"/>
  <c r="FZ61" i="288"/>
  <c r="FZ62" i="288"/>
  <c r="FZ64" i="288"/>
  <c r="GA61" i="288"/>
  <c r="GA62" i="288"/>
  <c r="GA64" i="288"/>
  <c r="GB61" i="288"/>
  <c r="GB62" i="288"/>
  <c r="GB64" i="288"/>
  <c r="GC61" i="288"/>
  <c r="GC62" i="288"/>
  <c r="GC64" i="288"/>
  <c r="GD61" i="288"/>
  <c r="GD62" i="288"/>
  <c r="GD64" i="288"/>
  <c r="GE61" i="288"/>
  <c r="GE62" i="288"/>
  <c r="GE64" i="288"/>
  <c r="GF61" i="288"/>
  <c r="GF62" i="288"/>
  <c r="GF64" i="288"/>
  <c r="GG61" i="288"/>
  <c r="GG62" i="288"/>
  <c r="GG64" i="288"/>
  <c r="GH61" i="288"/>
  <c r="GH62" i="288"/>
  <c r="GH64" i="288"/>
  <c r="GI61" i="288"/>
  <c r="GI62" i="288"/>
  <c r="GI64" i="288"/>
  <c r="GJ61" i="288"/>
  <c r="GJ62" i="288"/>
  <c r="GJ64" i="288"/>
  <c r="K143" i="273"/>
  <c r="J144" i="273"/>
  <c r="J83" i="288"/>
  <c r="L143" i="273"/>
  <c r="K144" i="273"/>
  <c r="K83" i="288"/>
  <c r="M143" i="273"/>
  <c r="L144" i="273"/>
  <c r="L83" i="288"/>
  <c r="N143" i="273"/>
  <c r="M144" i="273"/>
  <c r="M83" i="288"/>
  <c r="O143" i="273"/>
  <c r="N144" i="273"/>
  <c r="N83" i="288"/>
  <c r="P143" i="273"/>
  <c r="O144" i="273"/>
  <c r="O83" i="288"/>
  <c r="Q77" i="288"/>
  <c r="R77" i="288"/>
  <c r="S77" i="288"/>
  <c r="T77" i="288"/>
  <c r="U77" i="288"/>
  <c r="V77" i="288"/>
  <c r="W77" i="288"/>
  <c r="X77" i="288"/>
  <c r="Y77" i="288"/>
  <c r="Z77" i="288"/>
  <c r="AA77" i="288"/>
  <c r="AB77" i="288"/>
  <c r="AC77" i="288"/>
  <c r="AD77" i="288"/>
  <c r="AE77" i="288"/>
  <c r="AF77" i="288"/>
  <c r="AG77" i="288"/>
  <c r="AH77" i="288"/>
  <c r="AI77" i="288"/>
  <c r="AJ77" i="288"/>
  <c r="AK77" i="288"/>
  <c r="AL77" i="288"/>
  <c r="AM77" i="288"/>
  <c r="AN77" i="288"/>
  <c r="AO77" i="288"/>
  <c r="AP77" i="288"/>
  <c r="AQ77" i="288"/>
  <c r="AR77" i="288"/>
  <c r="AS77" i="288"/>
  <c r="AT77" i="288"/>
  <c r="AU77" i="288"/>
  <c r="AV77" i="288"/>
  <c r="AW77" i="288"/>
  <c r="AX77" i="288"/>
  <c r="AY77" i="288"/>
  <c r="AZ77" i="288"/>
  <c r="BA11" i="280"/>
  <c r="BA12" i="280"/>
  <c r="BA10" i="280"/>
  <c r="BA13" i="280"/>
  <c r="BA77" i="288"/>
  <c r="BB11" i="280"/>
  <c r="BB12" i="280"/>
  <c r="BB10" i="280"/>
  <c r="BB13" i="280"/>
  <c r="BB77" i="288"/>
  <c r="BC11" i="280"/>
  <c r="BC12" i="280"/>
  <c r="BC10" i="280"/>
  <c r="BC13" i="280"/>
  <c r="BC77" i="288"/>
  <c r="BD11" i="280"/>
  <c r="BD12" i="280"/>
  <c r="BD10" i="280"/>
  <c r="BD13" i="280"/>
  <c r="BD77" i="288"/>
  <c r="BE11" i="280"/>
  <c r="BE12" i="280"/>
  <c r="BE10" i="280"/>
  <c r="BE13" i="280"/>
  <c r="BE77" i="288"/>
  <c r="GJ12" i="280"/>
  <c r="GJ10" i="280"/>
  <c r="GJ13" i="280"/>
  <c r="GJ77" i="288"/>
  <c r="GJ78" i="288"/>
  <c r="GJ79" i="288"/>
  <c r="GI12" i="280"/>
  <c r="GI10" i="280"/>
  <c r="GI13" i="280"/>
  <c r="GI77" i="288"/>
  <c r="GH12" i="280"/>
  <c r="GH10" i="280"/>
  <c r="GH13" i="280"/>
  <c r="GH77" i="288"/>
  <c r="GG12" i="280"/>
  <c r="GG10" i="280"/>
  <c r="GG13" i="280"/>
  <c r="GG77" i="288"/>
  <c r="GF12" i="280"/>
  <c r="GF10" i="280"/>
  <c r="GF13" i="280"/>
  <c r="GF77" i="288"/>
  <c r="GE12" i="280"/>
  <c r="GE10" i="280"/>
  <c r="GE13" i="280"/>
  <c r="GE77" i="288"/>
  <c r="GD12" i="280"/>
  <c r="GD10" i="280"/>
  <c r="GD13" i="280"/>
  <c r="GD77" i="288"/>
  <c r="GC12" i="280"/>
  <c r="GC10" i="280"/>
  <c r="GC13" i="280"/>
  <c r="GC77" i="288"/>
  <c r="GB12" i="280"/>
  <c r="GB10" i="280"/>
  <c r="GB13" i="280"/>
  <c r="GB77" i="288"/>
  <c r="GA12" i="280"/>
  <c r="GA10" i="280"/>
  <c r="GA13" i="280"/>
  <c r="GA77" i="288"/>
  <c r="FZ12" i="280"/>
  <c r="FZ10" i="280"/>
  <c r="FZ13" i="280"/>
  <c r="FZ77" i="288"/>
  <c r="FY12" i="280"/>
  <c r="FY10" i="280"/>
  <c r="FY13" i="280"/>
  <c r="FY77" i="288"/>
  <c r="FX12" i="280"/>
  <c r="FX10" i="280"/>
  <c r="FX13" i="280"/>
  <c r="FX77" i="288"/>
  <c r="FW12" i="280"/>
  <c r="FW10" i="280"/>
  <c r="FW13" i="280"/>
  <c r="FW77" i="288"/>
  <c r="FV12" i="280"/>
  <c r="FV10" i="280"/>
  <c r="FV13" i="280"/>
  <c r="FV77" i="288"/>
  <c r="FU12" i="280"/>
  <c r="FU10" i="280"/>
  <c r="FU13" i="280"/>
  <c r="FU77" i="288"/>
  <c r="FT12" i="280"/>
  <c r="FT10" i="280"/>
  <c r="FT13" i="280"/>
  <c r="FT77" i="288"/>
  <c r="FS12" i="280"/>
  <c r="FS10" i="280"/>
  <c r="FS13" i="280"/>
  <c r="FS77" i="288"/>
  <c r="FR12" i="280"/>
  <c r="FR10" i="280"/>
  <c r="FR13" i="280"/>
  <c r="FR77" i="288"/>
  <c r="FQ12" i="280"/>
  <c r="FQ10" i="280"/>
  <c r="FQ13" i="280"/>
  <c r="FQ77" i="288"/>
  <c r="FP12" i="280"/>
  <c r="FP10" i="280"/>
  <c r="FP13" i="280"/>
  <c r="FP77" i="288"/>
  <c r="FO12" i="280"/>
  <c r="FO10" i="280"/>
  <c r="FO13" i="280"/>
  <c r="FO77" i="288"/>
  <c r="FN12" i="280"/>
  <c r="FN10" i="280"/>
  <c r="FN13" i="280"/>
  <c r="FN77" i="288"/>
  <c r="FM12" i="280"/>
  <c r="FM10" i="280"/>
  <c r="FM13" i="280"/>
  <c r="FM77" i="288"/>
  <c r="FL12" i="280"/>
  <c r="FL10" i="280"/>
  <c r="FL13" i="280"/>
  <c r="FL77" i="288"/>
  <c r="FK12" i="280"/>
  <c r="FK10" i="280"/>
  <c r="FK13" i="280"/>
  <c r="FK77" i="288"/>
  <c r="FJ12" i="280"/>
  <c r="FJ10" i="280"/>
  <c r="FJ13" i="280"/>
  <c r="FJ77" i="288"/>
  <c r="FI12" i="280"/>
  <c r="FI10" i="280"/>
  <c r="FI13" i="280"/>
  <c r="FI77" i="288"/>
  <c r="FH12" i="280"/>
  <c r="FH10" i="280"/>
  <c r="FH13" i="280"/>
  <c r="FH77" i="288"/>
  <c r="FG12" i="280"/>
  <c r="FG10" i="280"/>
  <c r="FG13" i="280"/>
  <c r="FG77" i="288"/>
  <c r="FF12" i="280"/>
  <c r="FF10" i="280"/>
  <c r="FF13" i="280"/>
  <c r="FF77" i="288"/>
  <c r="FE12" i="280"/>
  <c r="FE10" i="280"/>
  <c r="FE13" i="280"/>
  <c r="FE77" i="288"/>
  <c r="FD12" i="280"/>
  <c r="FD10" i="280"/>
  <c r="FD13" i="280"/>
  <c r="FD77" i="288"/>
  <c r="FC12" i="280"/>
  <c r="FC10" i="280"/>
  <c r="FC13" i="280"/>
  <c r="FC77" i="288"/>
  <c r="FB12" i="280"/>
  <c r="FB10" i="280"/>
  <c r="FB13" i="280"/>
  <c r="FB77" i="288"/>
  <c r="FA12" i="280"/>
  <c r="FA10" i="280"/>
  <c r="FA13" i="280"/>
  <c r="FA77" i="288"/>
  <c r="EZ12" i="280"/>
  <c r="EZ10" i="280"/>
  <c r="EZ13" i="280"/>
  <c r="EZ77" i="288"/>
  <c r="EY12" i="280"/>
  <c r="EY10" i="280"/>
  <c r="EY13" i="280"/>
  <c r="EY77" i="288"/>
  <c r="EX12" i="280"/>
  <c r="EX10" i="280"/>
  <c r="EX13" i="280"/>
  <c r="EX77" i="288"/>
  <c r="EW12" i="280"/>
  <c r="EW10" i="280"/>
  <c r="EW13" i="280"/>
  <c r="EW77" i="288"/>
  <c r="EV12" i="280"/>
  <c r="EV10" i="280"/>
  <c r="EV13" i="280"/>
  <c r="EV77" i="288"/>
  <c r="EU12" i="280"/>
  <c r="EU10" i="280"/>
  <c r="EU13" i="280"/>
  <c r="EU77" i="288"/>
  <c r="ET12" i="280"/>
  <c r="ET10" i="280"/>
  <c r="ET13" i="280"/>
  <c r="ET77" i="288"/>
  <c r="ES12" i="280"/>
  <c r="ES10" i="280"/>
  <c r="ES13" i="280"/>
  <c r="ES77" i="288"/>
  <c r="ER12" i="280"/>
  <c r="ER10" i="280"/>
  <c r="ER13" i="280"/>
  <c r="ER77" i="288"/>
  <c r="EQ12" i="280"/>
  <c r="EQ10" i="280"/>
  <c r="EQ13" i="280"/>
  <c r="EQ77" i="288"/>
  <c r="EP12" i="280"/>
  <c r="EP10" i="280"/>
  <c r="EP13" i="280"/>
  <c r="EP77" i="288"/>
  <c r="EO12" i="280"/>
  <c r="EO10" i="280"/>
  <c r="EO13" i="280"/>
  <c r="EO77" i="288"/>
  <c r="EN12" i="280"/>
  <c r="EN10" i="280"/>
  <c r="EN13" i="280"/>
  <c r="EN77" i="288"/>
  <c r="EM12" i="280"/>
  <c r="EM10" i="280"/>
  <c r="EM13" i="280"/>
  <c r="EM77" i="288"/>
  <c r="EL12" i="280"/>
  <c r="EL10" i="280"/>
  <c r="EL13" i="280"/>
  <c r="EL77" i="288"/>
  <c r="EK12" i="280"/>
  <c r="EK10" i="280"/>
  <c r="EK13" i="280"/>
  <c r="EK77" i="288"/>
  <c r="EJ12" i="280"/>
  <c r="EJ10" i="280"/>
  <c r="EJ13" i="280"/>
  <c r="EJ77" i="288"/>
  <c r="EI12" i="280"/>
  <c r="EI10" i="280"/>
  <c r="EI13" i="280"/>
  <c r="EI77" i="288"/>
  <c r="EH12" i="280"/>
  <c r="EH10" i="280"/>
  <c r="EH13" i="280"/>
  <c r="EH77" i="288"/>
  <c r="EG12" i="280"/>
  <c r="EG10" i="280"/>
  <c r="EG13" i="280"/>
  <c r="EG77" i="288"/>
  <c r="EF12" i="280"/>
  <c r="EF10" i="280"/>
  <c r="EF13" i="280"/>
  <c r="EF77" i="288"/>
  <c r="EE12" i="280"/>
  <c r="EE10" i="280"/>
  <c r="EE13" i="280"/>
  <c r="EE77" i="288"/>
  <c r="ED12" i="280"/>
  <c r="ED10" i="280"/>
  <c r="ED13" i="280"/>
  <c r="ED77" i="288"/>
  <c r="EC12" i="280"/>
  <c r="EC10" i="280"/>
  <c r="EC13" i="280"/>
  <c r="EC77" i="288"/>
  <c r="EB12" i="280"/>
  <c r="EB10" i="280"/>
  <c r="EB13" i="280"/>
  <c r="EB77" i="288"/>
  <c r="EA12" i="280"/>
  <c r="EA10" i="280"/>
  <c r="EA13" i="280"/>
  <c r="EA77" i="288"/>
  <c r="DZ12" i="280"/>
  <c r="DZ10" i="280"/>
  <c r="DZ13" i="280"/>
  <c r="DZ77" i="288"/>
  <c r="DY12" i="280"/>
  <c r="DY10" i="280"/>
  <c r="DY13" i="280"/>
  <c r="DY77" i="288"/>
  <c r="DX12" i="280"/>
  <c r="DX10" i="280"/>
  <c r="DX13" i="280"/>
  <c r="DX77" i="288"/>
  <c r="DW12" i="280"/>
  <c r="DW10" i="280"/>
  <c r="DW13" i="280"/>
  <c r="DW77" i="288"/>
  <c r="DV12" i="280"/>
  <c r="DV10" i="280"/>
  <c r="DV13" i="280"/>
  <c r="DV77" i="288"/>
  <c r="DU12" i="280"/>
  <c r="DU10" i="280"/>
  <c r="DU13" i="280"/>
  <c r="DU77" i="288"/>
  <c r="DT12" i="280"/>
  <c r="DT10" i="280"/>
  <c r="DT13" i="280"/>
  <c r="DT77" i="288"/>
  <c r="DS12" i="280"/>
  <c r="DS10" i="280"/>
  <c r="DS13" i="280"/>
  <c r="DS77" i="288"/>
  <c r="DR12" i="280"/>
  <c r="DR10" i="280"/>
  <c r="DR13" i="280"/>
  <c r="DR77" i="288"/>
  <c r="DQ12" i="280"/>
  <c r="DQ10" i="280"/>
  <c r="DQ13" i="280"/>
  <c r="DQ77" i="288"/>
  <c r="DP12" i="280"/>
  <c r="DP10" i="280"/>
  <c r="DP13" i="280"/>
  <c r="DP77" i="288"/>
  <c r="DO12" i="280"/>
  <c r="DO10" i="280"/>
  <c r="DO13" i="280"/>
  <c r="DO77" i="288"/>
  <c r="DN12" i="280"/>
  <c r="DN10" i="280"/>
  <c r="DN13" i="280"/>
  <c r="DN77" i="288"/>
  <c r="DM12" i="280"/>
  <c r="DM10" i="280"/>
  <c r="DM13" i="280"/>
  <c r="DM77" i="288"/>
  <c r="DL12" i="280"/>
  <c r="DL10" i="280"/>
  <c r="DL13" i="280"/>
  <c r="DL77" i="288"/>
  <c r="DK12" i="280"/>
  <c r="DK10" i="280"/>
  <c r="DK13" i="280"/>
  <c r="DK77" i="288"/>
  <c r="DJ12" i="280"/>
  <c r="DJ10" i="280"/>
  <c r="DJ13" i="280"/>
  <c r="DJ77" i="288"/>
  <c r="DI12" i="280"/>
  <c r="DI10" i="280"/>
  <c r="DI13" i="280"/>
  <c r="DI77" i="288"/>
  <c r="DH12" i="280"/>
  <c r="DH10" i="280"/>
  <c r="DH13" i="280"/>
  <c r="DH77" i="288"/>
  <c r="DG12" i="280"/>
  <c r="DG10" i="280"/>
  <c r="DG13" i="280"/>
  <c r="DG77" i="288"/>
  <c r="DF12" i="280"/>
  <c r="DF10" i="280"/>
  <c r="DF13" i="280"/>
  <c r="DF77" i="288"/>
  <c r="DE12" i="280"/>
  <c r="DE10" i="280"/>
  <c r="DE13" i="280"/>
  <c r="DE77" i="288"/>
  <c r="DD12" i="280"/>
  <c r="DD10" i="280"/>
  <c r="DD13" i="280"/>
  <c r="DD77" i="288"/>
  <c r="DC12" i="280"/>
  <c r="DC10" i="280"/>
  <c r="DC13" i="280"/>
  <c r="DC77" i="288"/>
  <c r="DB12" i="280"/>
  <c r="DB10" i="280"/>
  <c r="DB13" i="280"/>
  <c r="DB77" i="288"/>
  <c r="DA12" i="280"/>
  <c r="DA10" i="280"/>
  <c r="DA13" i="280"/>
  <c r="DA77" i="288"/>
  <c r="CZ12" i="280"/>
  <c r="CZ10" i="280"/>
  <c r="CZ13" i="280"/>
  <c r="CZ77" i="288"/>
  <c r="CY12" i="280"/>
  <c r="CY10" i="280"/>
  <c r="CY13" i="280"/>
  <c r="CY77" i="288"/>
  <c r="CX12" i="280"/>
  <c r="CX10" i="280"/>
  <c r="CX13" i="280"/>
  <c r="CX77" i="288"/>
  <c r="CW12" i="280"/>
  <c r="CW10" i="280"/>
  <c r="CW13" i="280"/>
  <c r="CW77" i="288"/>
  <c r="CV12" i="280"/>
  <c r="CV10" i="280"/>
  <c r="CV13" i="280"/>
  <c r="CV77" i="288"/>
  <c r="CU12" i="280"/>
  <c r="CU10" i="280"/>
  <c r="CU13" i="280"/>
  <c r="CU77" i="288"/>
  <c r="CT12" i="280"/>
  <c r="CT10" i="280"/>
  <c r="CT13" i="280"/>
  <c r="CT77" i="288"/>
  <c r="CS12" i="280"/>
  <c r="CS10" i="280"/>
  <c r="CS13" i="280"/>
  <c r="CS77" i="288"/>
  <c r="CR12" i="280"/>
  <c r="CR10" i="280"/>
  <c r="CR13" i="280"/>
  <c r="CR77" i="288"/>
  <c r="CQ12" i="280"/>
  <c r="CQ10" i="280"/>
  <c r="CQ13" i="280"/>
  <c r="CQ77" i="288"/>
  <c r="CP12" i="280"/>
  <c r="CP10" i="280"/>
  <c r="CP13" i="280"/>
  <c r="CP77" i="288"/>
  <c r="CO12" i="280"/>
  <c r="CO10" i="280"/>
  <c r="CO13" i="280"/>
  <c r="CO77" i="288"/>
  <c r="CN12" i="280"/>
  <c r="CN10" i="280"/>
  <c r="CN13" i="280"/>
  <c r="CN77" i="288"/>
  <c r="CM12" i="280"/>
  <c r="CM10" i="280"/>
  <c r="CM13" i="280"/>
  <c r="CM77" i="288"/>
  <c r="CL12" i="280"/>
  <c r="CL10" i="280"/>
  <c r="CL13" i="280"/>
  <c r="CL77" i="288"/>
  <c r="CK12" i="280"/>
  <c r="CK10" i="280"/>
  <c r="CK13" i="280"/>
  <c r="CK77" i="288"/>
  <c r="CJ12" i="280"/>
  <c r="CJ10" i="280"/>
  <c r="CJ13" i="280"/>
  <c r="CJ77" i="288"/>
  <c r="CI12" i="280"/>
  <c r="CI10" i="280"/>
  <c r="CI13" i="280"/>
  <c r="CI77" i="288"/>
  <c r="CH12" i="280"/>
  <c r="CH10" i="280"/>
  <c r="CH13" i="280"/>
  <c r="CH77" i="288"/>
  <c r="CG12" i="280"/>
  <c r="CG10" i="280"/>
  <c r="CG13" i="280"/>
  <c r="CG77" i="288"/>
  <c r="CF12" i="280"/>
  <c r="CF10" i="280"/>
  <c r="CF13" i="280"/>
  <c r="CF77" i="288"/>
  <c r="CE12" i="280"/>
  <c r="CE10" i="280"/>
  <c r="CE13" i="280"/>
  <c r="CE77" i="288"/>
  <c r="CD12" i="280"/>
  <c r="CD10" i="280"/>
  <c r="CD13" i="280"/>
  <c r="CD77" i="288"/>
  <c r="CC12" i="280"/>
  <c r="CC10" i="280"/>
  <c r="CC13" i="280"/>
  <c r="CC77" i="288"/>
  <c r="CB12" i="280"/>
  <c r="CB10" i="280"/>
  <c r="CB13" i="280"/>
  <c r="CB77" i="288"/>
  <c r="CA12" i="280"/>
  <c r="CA10" i="280"/>
  <c r="CA13" i="280"/>
  <c r="CA77" i="288"/>
  <c r="BZ12" i="280"/>
  <c r="BZ10" i="280"/>
  <c r="BZ13" i="280"/>
  <c r="BZ77" i="288"/>
  <c r="BY12" i="280"/>
  <c r="BY10" i="280"/>
  <c r="BY13" i="280"/>
  <c r="BY77" i="288"/>
  <c r="BX12" i="280"/>
  <c r="BX10" i="280"/>
  <c r="BX13" i="280"/>
  <c r="BX77" i="288"/>
  <c r="BW12" i="280"/>
  <c r="BW10" i="280"/>
  <c r="BW13" i="280"/>
  <c r="BW77" i="288"/>
  <c r="BV12" i="280"/>
  <c r="BV10" i="280"/>
  <c r="BV13" i="280"/>
  <c r="BV77" i="288"/>
  <c r="BU12" i="280"/>
  <c r="BU10" i="280"/>
  <c r="BU13" i="280"/>
  <c r="BU77" i="288"/>
  <c r="BT12" i="280"/>
  <c r="BT10" i="280"/>
  <c r="BT13" i="280"/>
  <c r="BT77" i="288"/>
  <c r="BS12" i="280"/>
  <c r="BS10" i="280"/>
  <c r="BS13" i="280"/>
  <c r="BS77" i="288"/>
  <c r="BR12" i="280"/>
  <c r="BR10" i="280"/>
  <c r="BR13" i="280"/>
  <c r="BR77" i="288"/>
  <c r="BQ12" i="280"/>
  <c r="BQ10" i="280"/>
  <c r="BQ13" i="280"/>
  <c r="BQ77" i="288"/>
  <c r="BP12" i="280"/>
  <c r="BP10" i="280"/>
  <c r="BP13" i="280"/>
  <c r="BP77" i="288"/>
  <c r="BO12" i="280"/>
  <c r="BO10" i="280"/>
  <c r="BO13" i="280"/>
  <c r="BO77" i="288"/>
  <c r="BN12" i="280"/>
  <c r="BN10" i="280"/>
  <c r="BN13" i="280"/>
  <c r="BN77" i="288"/>
  <c r="BM12" i="280"/>
  <c r="BM10" i="280"/>
  <c r="BM13" i="280"/>
  <c r="BM77" i="288"/>
  <c r="BL12" i="280"/>
  <c r="BL10" i="280"/>
  <c r="BL13" i="280"/>
  <c r="BL77" i="288"/>
  <c r="BK12" i="280"/>
  <c r="BK10" i="280"/>
  <c r="BK13" i="280"/>
  <c r="BK77" i="288"/>
  <c r="BJ12" i="280"/>
  <c r="BJ10" i="280"/>
  <c r="BJ13" i="280"/>
  <c r="BJ77" i="288"/>
  <c r="BI12" i="280"/>
  <c r="BI10" i="280"/>
  <c r="BI13" i="280"/>
  <c r="BI77" i="288"/>
  <c r="BH12" i="280"/>
  <c r="BH10" i="280"/>
  <c r="BH13" i="280"/>
  <c r="BH77" i="288"/>
  <c r="BG12" i="280"/>
  <c r="BG10" i="280"/>
  <c r="BG13" i="280"/>
  <c r="BG77" i="288"/>
  <c r="BF12" i="280"/>
  <c r="BF10" i="280"/>
  <c r="BF13" i="280"/>
  <c r="BF77" i="288"/>
  <c r="Q143" i="273"/>
  <c r="P144" i="273"/>
  <c r="P83" i="288"/>
  <c r="R143" i="273"/>
  <c r="Q144" i="273"/>
  <c r="Q83" i="288"/>
  <c r="S143" i="273"/>
  <c r="R144" i="273"/>
  <c r="R83" i="288"/>
  <c r="T143" i="273"/>
  <c r="S144" i="273"/>
  <c r="S83" i="288"/>
  <c r="U143" i="273"/>
  <c r="T144" i="273"/>
  <c r="T83" i="288"/>
  <c r="V143" i="273"/>
  <c r="U144" i="273"/>
  <c r="U83" i="288"/>
  <c r="W143" i="273"/>
  <c r="V144" i="273"/>
  <c r="V83" i="288"/>
  <c r="X143" i="273"/>
  <c r="W144" i="273"/>
  <c r="W83" i="288"/>
  <c r="Y143" i="273"/>
  <c r="X144" i="273"/>
  <c r="X83" i="288"/>
  <c r="Z143" i="273"/>
  <c r="Y144" i="273"/>
  <c r="Y83" i="288"/>
  <c r="AA143" i="273"/>
  <c r="Z144" i="273"/>
  <c r="Z83" i="288"/>
  <c r="AB143" i="273"/>
  <c r="AA144" i="273"/>
  <c r="AA83" i="288"/>
  <c r="AC143" i="273"/>
  <c r="AB144" i="273"/>
  <c r="AB83" i="288"/>
  <c r="AD143" i="273"/>
  <c r="AC144" i="273"/>
  <c r="AC83" i="288"/>
  <c r="AE143" i="273"/>
  <c r="AD144" i="273"/>
  <c r="AD83" i="288"/>
  <c r="AF143" i="273"/>
  <c r="AE144" i="273"/>
  <c r="AE83" i="288"/>
  <c r="AG143" i="273"/>
  <c r="AF144" i="273"/>
  <c r="AF83" i="288"/>
  <c r="AH143" i="273"/>
  <c r="AG144" i="273"/>
  <c r="AG83" i="288"/>
  <c r="AI143" i="273"/>
  <c r="AH144" i="273"/>
  <c r="AH83" i="288"/>
  <c r="AJ143" i="273"/>
  <c r="AI144" i="273"/>
  <c r="AI83" i="288"/>
  <c r="AK143" i="273"/>
  <c r="AJ144" i="273"/>
  <c r="AJ83" i="288"/>
  <c r="AL143" i="273"/>
  <c r="AK144" i="273"/>
  <c r="AK83" i="288"/>
  <c r="AM143" i="273"/>
  <c r="AL144" i="273"/>
  <c r="AL83" i="288"/>
  <c r="AN143" i="273"/>
  <c r="AM144" i="273"/>
  <c r="AM83" i="288"/>
  <c r="AO143" i="273"/>
  <c r="AN144" i="273"/>
  <c r="AN83" i="288"/>
  <c r="AP143" i="273"/>
  <c r="AO144" i="273"/>
  <c r="AO83" i="288"/>
  <c r="AQ143" i="273"/>
  <c r="AP144" i="273"/>
  <c r="AP83" i="288"/>
  <c r="AR143" i="273"/>
  <c r="AQ144" i="273"/>
  <c r="AQ83" i="288"/>
  <c r="AS143" i="273"/>
  <c r="AR144" i="273"/>
  <c r="AR83" i="288"/>
  <c r="AT143" i="273"/>
  <c r="AS144" i="273"/>
  <c r="AS83" i="288"/>
  <c r="AU143" i="273"/>
  <c r="AT144" i="273"/>
  <c r="AT83" i="288"/>
  <c r="AV143" i="273"/>
  <c r="AU144" i="273"/>
  <c r="AU83" i="288"/>
  <c r="AW143" i="273"/>
  <c r="AV144" i="273"/>
  <c r="AV83" i="288"/>
  <c r="AX143" i="273"/>
  <c r="AW144" i="273"/>
  <c r="AW83" i="288"/>
  <c r="AY143" i="273"/>
  <c r="AX144" i="273"/>
  <c r="AX83" i="288"/>
  <c r="AZ143" i="273"/>
  <c r="AY144" i="273"/>
  <c r="AY83" i="288"/>
  <c r="BA143" i="273"/>
  <c r="AZ144" i="273"/>
  <c r="AZ83" i="288"/>
  <c r="BB143" i="273"/>
  <c r="BA144" i="273"/>
  <c r="BA83" i="288"/>
  <c r="BC143" i="273"/>
  <c r="BB144" i="273"/>
  <c r="BB83" i="288"/>
  <c r="BD143" i="273"/>
  <c r="BC144" i="273"/>
  <c r="BC83" i="288"/>
  <c r="BE143" i="273"/>
  <c r="BD144" i="273"/>
  <c r="BD83" i="288"/>
  <c r="BF143" i="273"/>
  <c r="BE144" i="273"/>
  <c r="BE83" i="288"/>
  <c r="BG143" i="273"/>
  <c r="BF144" i="273"/>
  <c r="BF83" i="288"/>
  <c r="BH143" i="273"/>
  <c r="BG144" i="273"/>
  <c r="BG83" i="288"/>
  <c r="BI143" i="273"/>
  <c r="BH144" i="273"/>
  <c r="BH83" i="288"/>
  <c r="BJ143" i="273"/>
  <c r="BI144" i="273"/>
  <c r="BI83" i="288"/>
  <c r="BK143" i="273"/>
  <c r="BJ144" i="273"/>
  <c r="BJ83" i="288"/>
  <c r="BL143" i="273"/>
  <c r="BK144" i="273"/>
  <c r="BK83" i="288"/>
  <c r="BM143" i="273"/>
  <c r="BL144" i="273"/>
  <c r="BL83" i="288"/>
  <c r="BN143" i="273"/>
  <c r="BM144" i="273"/>
  <c r="BM83" i="288"/>
  <c r="BO143" i="273"/>
  <c r="BN144" i="273"/>
  <c r="BN83" i="288"/>
  <c r="BP143" i="273"/>
  <c r="BO144" i="273"/>
  <c r="BO83" i="288"/>
  <c r="BQ143" i="273"/>
  <c r="BP144" i="273"/>
  <c r="BP83" i="288"/>
  <c r="BR143" i="273"/>
  <c r="BQ144" i="273"/>
  <c r="BQ83" i="288"/>
  <c r="BS143" i="273"/>
  <c r="BR144" i="273"/>
  <c r="BR83" i="288"/>
  <c r="BT143" i="273"/>
  <c r="BS144" i="273"/>
  <c r="BS83" i="288"/>
  <c r="BU143" i="273"/>
  <c r="BT144" i="273"/>
  <c r="BT83" i="288"/>
  <c r="BV143" i="273"/>
  <c r="BU144" i="273"/>
  <c r="BU83" i="288"/>
  <c r="BW143" i="273"/>
  <c r="BV144" i="273"/>
  <c r="BV83" i="288"/>
  <c r="BX143" i="273"/>
  <c r="BW144" i="273"/>
  <c r="BW83" i="288"/>
  <c r="BY143" i="273"/>
  <c r="BX144" i="273"/>
  <c r="BX83" i="288"/>
  <c r="BZ143" i="273"/>
  <c r="BY144" i="273"/>
  <c r="BY83" i="288"/>
  <c r="CA143" i="273"/>
  <c r="BZ144" i="273"/>
  <c r="BZ83" i="288"/>
  <c r="CB143" i="273"/>
  <c r="CA144" i="273"/>
  <c r="CA83" i="288"/>
  <c r="CC143" i="273"/>
  <c r="CB144" i="273"/>
  <c r="CB83" i="288"/>
  <c r="CD143" i="273"/>
  <c r="CC144" i="273"/>
  <c r="CC83" i="288"/>
  <c r="CE143" i="273"/>
  <c r="CD144" i="273"/>
  <c r="CD83" i="288"/>
  <c r="CF143" i="273"/>
  <c r="CE144" i="273"/>
  <c r="CE83" i="288"/>
  <c r="CG143" i="273"/>
  <c r="CF144" i="273"/>
  <c r="CF83" i="288"/>
  <c r="CH143" i="273"/>
  <c r="CG144" i="273"/>
  <c r="CG83" i="288"/>
  <c r="CI143" i="273"/>
  <c r="CH144" i="273"/>
  <c r="CH83" i="288"/>
  <c r="CJ143" i="273"/>
  <c r="CI144" i="273"/>
  <c r="CI83" i="288"/>
  <c r="CK143" i="273"/>
  <c r="CJ144" i="273"/>
  <c r="CJ83" i="288"/>
  <c r="CL143" i="273"/>
  <c r="CK144" i="273"/>
  <c r="CK83" i="288"/>
  <c r="CM143" i="273"/>
  <c r="CL144" i="273"/>
  <c r="CL83" i="288"/>
  <c r="CN143" i="273"/>
  <c r="CM144" i="273"/>
  <c r="CM83" i="288"/>
  <c r="CO143" i="273"/>
  <c r="CN144" i="273"/>
  <c r="CN83" i="288"/>
  <c r="CP143" i="273"/>
  <c r="CO144" i="273"/>
  <c r="CO83" i="288"/>
  <c r="CQ143" i="273"/>
  <c r="CP144" i="273"/>
  <c r="CP83" i="288"/>
  <c r="CR143" i="273"/>
  <c r="CQ144" i="273"/>
  <c r="CQ83" i="288"/>
  <c r="CS143" i="273"/>
  <c r="CR144" i="273"/>
  <c r="CR83" i="288"/>
  <c r="CT143" i="273"/>
  <c r="CS144" i="273"/>
  <c r="CS83" i="288"/>
  <c r="CU143" i="273"/>
  <c r="CT144" i="273"/>
  <c r="CT83" i="288"/>
  <c r="CV143" i="273"/>
  <c r="CU144" i="273"/>
  <c r="CU83" i="288"/>
  <c r="CW143" i="273"/>
  <c r="CV144" i="273"/>
  <c r="CV83" i="288"/>
  <c r="CX143" i="273"/>
  <c r="CW144" i="273"/>
  <c r="CW83" i="288"/>
  <c r="CY143" i="273"/>
  <c r="CX144" i="273"/>
  <c r="CX83" i="288"/>
  <c r="CZ143" i="273"/>
  <c r="CY144" i="273"/>
  <c r="CY83" i="288"/>
  <c r="DA143" i="273"/>
  <c r="CZ144" i="273"/>
  <c r="CZ83" i="288"/>
  <c r="DB143" i="273"/>
  <c r="DA144" i="273"/>
  <c r="DA83" i="288"/>
  <c r="DC143" i="273"/>
  <c r="DB144" i="273"/>
  <c r="DB83" i="288"/>
  <c r="DD143" i="273"/>
  <c r="DC144" i="273"/>
  <c r="DC83" i="288"/>
  <c r="DE143" i="273"/>
  <c r="DD144" i="273"/>
  <c r="DD83" i="288"/>
  <c r="DF143" i="273"/>
  <c r="DE144" i="273"/>
  <c r="DE83" i="288"/>
  <c r="DG143" i="273"/>
  <c r="DF144" i="273"/>
  <c r="DF83" i="288"/>
  <c r="DH143" i="273"/>
  <c r="DG144" i="273"/>
  <c r="DG83" i="288"/>
  <c r="DI143" i="273"/>
  <c r="DH144" i="273"/>
  <c r="DH83" i="288"/>
  <c r="DJ143" i="273"/>
  <c r="DI144" i="273"/>
  <c r="DI83" i="288"/>
  <c r="DK143" i="273"/>
  <c r="DJ144" i="273"/>
  <c r="DJ83" i="288"/>
  <c r="DL143" i="273"/>
  <c r="DK144" i="273"/>
  <c r="DK83" i="288"/>
  <c r="DM143" i="273"/>
  <c r="DL144" i="273"/>
  <c r="DL83" i="288"/>
  <c r="DN143" i="273"/>
  <c r="DM144" i="273"/>
  <c r="DM83" i="288"/>
  <c r="DO143" i="273"/>
  <c r="DN144" i="273"/>
  <c r="DN83" i="288"/>
  <c r="DP143" i="273"/>
  <c r="DO144" i="273"/>
  <c r="DO83" i="288"/>
  <c r="DQ143" i="273"/>
  <c r="DP144" i="273"/>
  <c r="DP83" i="288"/>
  <c r="DR143" i="273"/>
  <c r="DQ144" i="273"/>
  <c r="DQ83" i="288"/>
  <c r="DS143" i="273"/>
  <c r="DR144" i="273"/>
  <c r="DR83" i="288"/>
  <c r="DT143" i="273"/>
  <c r="DS144" i="273"/>
  <c r="DS83" i="288"/>
  <c r="DU143" i="273"/>
  <c r="DT144" i="273"/>
  <c r="DT83" i="288"/>
  <c r="DV143" i="273"/>
  <c r="DU144" i="273"/>
  <c r="DU83" i="288"/>
  <c r="DW143" i="273"/>
  <c r="DV144" i="273"/>
  <c r="DV83" i="288"/>
  <c r="DX143" i="273"/>
  <c r="DW144" i="273"/>
  <c r="DW83" i="288"/>
  <c r="DY143" i="273"/>
  <c r="DX144" i="273"/>
  <c r="DX83" i="288"/>
  <c r="DZ143" i="273"/>
  <c r="DY144" i="273"/>
  <c r="DY83" i="288"/>
  <c r="EA143" i="273"/>
  <c r="DZ144" i="273"/>
  <c r="DZ83" i="288"/>
  <c r="EB143" i="273"/>
  <c r="EA144" i="273"/>
  <c r="EA83" i="288"/>
  <c r="EC143" i="273"/>
  <c r="EB144" i="273"/>
  <c r="EB83" i="288"/>
  <c r="ED143" i="273"/>
  <c r="EC144" i="273"/>
  <c r="EC83" i="288"/>
  <c r="EE143" i="273"/>
  <c r="ED144" i="273"/>
  <c r="ED83" i="288"/>
  <c r="EF143" i="273"/>
  <c r="EE144" i="273"/>
  <c r="EE83" i="288"/>
  <c r="EG143" i="273"/>
  <c r="EF144" i="273"/>
  <c r="EF83" i="288"/>
  <c r="EH143" i="273"/>
  <c r="EG144" i="273"/>
  <c r="EG83" i="288"/>
  <c r="EI143" i="273"/>
  <c r="EH144" i="273"/>
  <c r="EH83" i="288"/>
  <c r="EJ143" i="273"/>
  <c r="EI144" i="273"/>
  <c r="EI83" i="288"/>
  <c r="EK143" i="273"/>
  <c r="EJ144" i="273"/>
  <c r="EJ83" i="288"/>
  <c r="EL143" i="273"/>
  <c r="EK144" i="273"/>
  <c r="EK83" i="288"/>
  <c r="EM143" i="273"/>
  <c r="EL144" i="273"/>
  <c r="EL83" i="288"/>
  <c r="EN143" i="273"/>
  <c r="EM144" i="273"/>
  <c r="EM83" i="288"/>
  <c r="EO143" i="273"/>
  <c r="EN144" i="273"/>
  <c r="EN83" i="288"/>
  <c r="EP143" i="273"/>
  <c r="EO144" i="273"/>
  <c r="EO83" i="288"/>
  <c r="EQ143" i="273"/>
  <c r="EP144" i="273"/>
  <c r="EP83" i="288"/>
  <c r="ER143" i="273"/>
  <c r="EQ144" i="273"/>
  <c r="EQ83" i="288"/>
  <c r="ES143" i="273"/>
  <c r="ER144" i="273"/>
  <c r="ER83" i="288"/>
  <c r="ET143" i="273"/>
  <c r="ES144" i="273"/>
  <c r="ES83" i="288"/>
  <c r="EU143" i="273"/>
  <c r="ET144" i="273"/>
  <c r="ET83" i="288"/>
  <c r="EV143" i="273"/>
  <c r="EU144" i="273"/>
  <c r="EU83" i="288"/>
  <c r="EW143" i="273"/>
  <c r="EV144" i="273"/>
  <c r="EV83" i="288"/>
  <c r="EX143" i="273"/>
  <c r="EW144" i="273"/>
  <c r="EW83" i="288"/>
  <c r="EY143" i="273"/>
  <c r="EX144" i="273"/>
  <c r="EX83" i="288"/>
  <c r="EZ143" i="273"/>
  <c r="EY144" i="273"/>
  <c r="EY83" i="288"/>
  <c r="FA143" i="273"/>
  <c r="EZ144" i="273"/>
  <c r="EZ83" i="288"/>
  <c r="FB143" i="273"/>
  <c r="FA144" i="273"/>
  <c r="FA83" i="288"/>
  <c r="FC143" i="273"/>
  <c r="FB144" i="273"/>
  <c r="FB83" i="288"/>
  <c r="FD143" i="273"/>
  <c r="FC144" i="273"/>
  <c r="FC83" i="288"/>
  <c r="FE143" i="273"/>
  <c r="FD144" i="273"/>
  <c r="FD83" i="288"/>
  <c r="FF143" i="273"/>
  <c r="FE144" i="273"/>
  <c r="FE83" i="288"/>
  <c r="FG143" i="273"/>
  <c r="FF144" i="273"/>
  <c r="FF83" i="288"/>
  <c r="FH143" i="273"/>
  <c r="FG144" i="273"/>
  <c r="FG83" i="288"/>
  <c r="FI143" i="273"/>
  <c r="FH144" i="273"/>
  <c r="FH83" i="288"/>
  <c r="FJ143" i="273"/>
  <c r="FI144" i="273"/>
  <c r="FI83" i="288"/>
  <c r="FK143" i="273"/>
  <c r="FJ144" i="273"/>
  <c r="FJ83" i="288"/>
  <c r="FL143" i="273"/>
  <c r="FK144" i="273"/>
  <c r="FK83" i="288"/>
  <c r="FM143" i="273"/>
  <c r="FL144" i="273"/>
  <c r="FL83" i="288"/>
  <c r="FN143" i="273"/>
  <c r="FM144" i="273"/>
  <c r="FM83" i="288"/>
  <c r="FO143" i="273"/>
  <c r="FN144" i="273"/>
  <c r="FN83" i="288"/>
  <c r="FP143" i="273"/>
  <c r="FO144" i="273"/>
  <c r="FO83" i="288"/>
  <c r="FQ143" i="273"/>
  <c r="FP144" i="273"/>
  <c r="FP83" i="288"/>
  <c r="FR143" i="273"/>
  <c r="FQ144" i="273"/>
  <c r="FQ83" i="288"/>
  <c r="FS143" i="273"/>
  <c r="FR144" i="273"/>
  <c r="FR83" i="288"/>
  <c r="FT143" i="273"/>
  <c r="FS144" i="273"/>
  <c r="FS83" i="288"/>
  <c r="FU143" i="273"/>
  <c r="FT144" i="273"/>
  <c r="FT83" i="288"/>
  <c r="FV143" i="273"/>
  <c r="FU144" i="273"/>
  <c r="FU83" i="288"/>
  <c r="FW143" i="273"/>
  <c r="FV144" i="273"/>
  <c r="FV83" i="288"/>
  <c r="FX143" i="273"/>
  <c r="FW144" i="273"/>
  <c r="FW83" i="288"/>
  <c r="FY143" i="273"/>
  <c r="FX144" i="273"/>
  <c r="FX83" i="288"/>
  <c r="FZ143" i="273"/>
  <c r="FY144" i="273"/>
  <c r="FY83" i="288"/>
  <c r="GA143" i="273"/>
  <c r="FZ144" i="273"/>
  <c r="FZ83" i="288"/>
  <c r="GB143" i="273"/>
  <c r="GA144" i="273"/>
  <c r="GA83" i="288"/>
  <c r="GC143" i="273"/>
  <c r="GB144" i="273"/>
  <c r="GB83" i="288"/>
  <c r="GD143" i="273"/>
  <c r="GC144" i="273"/>
  <c r="GC83" i="288"/>
  <c r="GE143" i="273"/>
  <c r="GD144" i="273"/>
  <c r="GD83" i="288"/>
  <c r="GF143" i="273"/>
  <c r="GE144" i="273"/>
  <c r="GE83" i="288"/>
  <c r="GG143" i="273"/>
  <c r="GF144" i="273"/>
  <c r="GF83" i="288"/>
  <c r="GH143" i="273"/>
  <c r="GG144" i="273"/>
  <c r="GG83" i="288"/>
  <c r="GI143" i="273"/>
  <c r="GH144" i="273"/>
  <c r="GH83" i="288"/>
  <c r="GJ143" i="273"/>
  <c r="GI144" i="273"/>
  <c r="GI83" i="288"/>
  <c r="GJ83" i="288"/>
  <c r="J103" i="288"/>
  <c r="FW102" i="288"/>
  <c r="V222" i="288"/>
  <c r="W222" i="288"/>
  <c r="X222" i="288"/>
  <c r="Y222" i="288"/>
  <c r="Z222" i="288"/>
  <c r="AA222" i="288"/>
  <c r="AB222" i="288"/>
  <c r="AC222" i="288"/>
  <c r="AD222" i="288"/>
  <c r="AE222" i="288"/>
  <c r="AF222" i="288"/>
  <c r="AG222" i="288"/>
  <c r="AH222" i="288"/>
  <c r="AI222" i="288"/>
  <c r="AJ222" i="288"/>
  <c r="AK222" i="288"/>
  <c r="AL222" i="288"/>
  <c r="AM222" i="288"/>
  <c r="AN222" i="288"/>
  <c r="AO222" i="288"/>
  <c r="AP222" i="288"/>
  <c r="AQ222" i="288"/>
  <c r="AR222" i="288"/>
  <c r="AS222" i="288"/>
  <c r="AT222" i="288"/>
  <c r="AU222" i="288"/>
  <c r="AV222" i="288"/>
  <c r="AW222" i="288"/>
  <c r="AX222" i="288"/>
  <c r="AY222" i="288"/>
  <c r="AZ222" i="288"/>
  <c r="BA222" i="288"/>
  <c r="BB222" i="288"/>
  <c r="BC222" i="288"/>
  <c r="BD222" i="288"/>
  <c r="BE222" i="288"/>
  <c r="BF222" i="288"/>
  <c r="BG222" i="288"/>
  <c r="BH222" i="288"/>
  <c r="BI222" i="288"/>
  <c r="BJ222" i="288"/>
  <c r="BK222" i="288"/>
  <c r="BL222" i="288"/>
  <c r="BM222" i="288"/>
  <c r="BN222" i="288"/>
  <c r="BO222" i="288"/>
  <c r="BP222" i="288"/>
  <c r="BQ222" i="288"/>
  <c r="BR222" i="288"/>
  <c r="BS222" i="288"/>
  <c r="BT222" i="288"/>
  <c r="BU222" i="288"/>
  <c r="BV222" i="288"/>
  <c r="BW222" i="288"/>
  <c r="BX222" i="288"/>
  <c r="BY222" i="288"/>
  <c r="BZ222" i="288"/>
  <c r="CA222" i="288"/>
  <c r="CB222" i="288"/>
  <c r="CC222" i="288"/>
  <c r="CD222" i="288"/>
  <c r="CE222" i="288"/>
  <c r="CF222" i="288"/>
  <c r="CG222" i="288"/>
  <c r="CH222" i="288"/>
  <c r="CI222" i="288"/>
  <c r="CJ222" i="288"/>
  <c r="CK222" i="288"/>
  <c r="CL222" i="288"/>
  <c r="CM222" i="288"/>
  <c r="CN222" i="288"/>
  <c r="CO222" i="288"/>
  <c r="CP222" i="288"/>
  <c r="CQ222" i="288"/>
  <c r="CR222" i="288"/>
  <c r="CS222" i="288"/>
  <c r="CT222" i="288"/>
  <c r="CU222" i="288"/>
  <c r="CV222" i="288"/>
  <c r="CW222" i="288"/>
  <c r="CX222" i="288"/>
  <c r="CY222" i="288"/>
  <c r="CZ222" i="288"/>
  <c r="DA222" i="288"/>
  <c r="DB222" i="288"/>
  <c r="DC222" i="288"/>
  <c r="DD222" i="288"/>
  <c r="DE222" i="288"/>
  <c r="DF222" i="288"/>
  <c r="DG222" i="288"/>
  <c r="DH222" i="288"/>
  <c r="DI222" i="288"/>
  <c r="DJ222" i="288"/>
  <c r="DK222" i="288"/>
  <c r="DL222" i="288"/>
  <c r="DM222" i="288"/>
  <c r="DN222" i="288"/>
  <c r="DO222" i="288"/>
  <c r="DP222" i="288"/>
  <c r="DQ222" i="288"/>
  <c r="DR222" i="288"/>
  <c r="DS222" i="288"/>
  <c r="DT222" i="288"/>
  <c r="DU222" i="288"/>
  <c r="DV222" i="288"/>
  <c r="DW222" i="288"/>
  <c r="DX222" i="288"/>
  <c r="DY222" i="288"/>
  <c r="DZ222" i="288"/>
  <c r="EA222" i="288"/>
  <c r="EB222" i="288"/>
  <c r="EC222" i="288"/>
  <c r="ED222" i="288"/>
  <c r="EE222" i="288"/>
  <c r="EF222" i="288"/>
  <c r="EG222" i="288"/>
  <c r="EH222" i="288"/>
  <c r="EI222" i="288"/>
  <c r="EJ222" i="288"/>
  <c r="EK222" i="288"/>
  <c r="EL222" i="288"/>
  <c r="EM222" i="288"/>
  <c r="EN222" i="288"/>
  <c r="EO222" i="288"/>
  <c r="EP222" i="288"/>
  <c r="EQ222" i="288"/>
  <c r="ER222" i="288"/>
  <c r="ES222" i="288"/>
  <c r="ET222" i="288"/>
  <c r="EU222" i="288"/>
  <c r="EV222" i="288"/>
  <c r="EW222" i="288"/>
  <c r="EX222" i="288"/>
  <c r="EY222" i="288"/>
  <c r="EZ222" i="288"/>
  <c r="FA222" i="288"/>
  <c r="FB222" i="288"/>
  <c r="FC222" i="288"/>
  <c r="FD222" i="288"/>
  <c r="FE222" i="288"/>
  <c r="FF222" i="288"/>
  <c r="FG222" i="288"/>
  <c r="FH222" i="288"/>
  <c r="FI222" i="288"/>
  <c r="FJ222" i="288"/>
  <c r="FK222" i="288"/>
  <c r="FL222" i="288"/>
  <c r="FM222" i="288"/>
  <c r="FN222" i="288"/>
  <c r="FO222" i="288"/>
  <c r="FP222" i="288"/>
  <c r="FQ222" i="288"/>
  <c r="FR222" i="288"/>
  <c r="FS222" i="288"/>
  <c r="FT222" i="288"/>
  <c r="FU222" i="288"/>
  <c r="FV222" i="288"/>
  <c r="FW222" i="288"/>
  <c r="FX222" i="288"/>
  <c r="FY222" i="288"/>
  <c r="FZ222" i="288"/>
  <c r="GA222" i="288"/>
  <c r="GB222" i="288"/>
  <c r="GC222" i="288"/>
  <c r="GD222" i="288"/>
  <c r="GE222" i="288"/>
  <c r="GF222" i="288"/>
  <c r="GG222" i="288"/>
  <c r="GH222" i="288"/>
  <c r="GI222" i="288"/>
  <c r="GJ222" i="288"/>
  <c r="L222" i="288"/>
  <c r="M222" i="288"/>
  <c r="N222" i="288"/>
  <c r="O222" i="288"/>
  <c r="P222" i="288"/>
  <c r="Q222" i="288"/>
  <c r="R222" i="288"/>
  <c r="S222" i="288"/>
  <c r="T222" i="288"/>
  <c r="U222" i="288"/>
  <c r="GJ215" i="288"/>
  <c r="P369" i="307"/>
  <c r="P15" i="286"/>
  <c r="P16" i="286"/>
  <c r="P17" i="286"/>
  <c r="Q14" i="286"/>
  <c r="Q369" i="307"/>
  <c r="Q15" i="286"/>
  <c r="Q9" i="286"/>
  <c r="Q10" i="286"/>
  <c r="Q11" i="286"/>
  <c r="Q16" i="286"/>
  <c r="Q17" i="286"/>
  <c r="R14" i="286"/>
  <c r="R369" i="307"/>
  <c r="R15" i="286"/>
  <c r="R9" i="286"/>
  <c r="R10" i="286"/>
  <c r="R11" i="286"/>
  <c r="R16" i="286"/>
  <c r="R17" i="286"/>
  <c r="S14" i="286"/>
  <c r="S369" i="307"/>
  <c r="S15" i="286"/>
  <c r="S9" i="286"/>
  <c r="S10" i="286"/>
  <c r="S11" i="286"/>
  <c r="S16" i="286"/>
  <c r="S17" i="286"/>
  <c r="T14" i="286"/>
  <c r="T369" i="307"/>
  <c r="T15" i="286"/>
  <c r="T9" i="286"/>
  <c r="T10" i="286"/>
  <c r="T11" i="286"/>
  <c r="T16" i="286"/>
  <c r="T17" i="286"/>
  <c r="U14" i="286"/>
  <c r="U369" i="307"/>
  <c r="U15" i="286"/>
  <c r="U9" i="286"/>
  <c r="U10" i="286"/>
  <c r="U11" i="286"/>
  <c r="U16" i="286"/>
  <c r="U17" i="286"/>
  <c r="V14" i="286"/>
  <c r="V369" i="307"/>
  <c r="V15" i="286"/>
  <c r="V9" i="286"/>
  <c r="V10" i="286"/>
  <c r="V11" i="286"/>
  <c r="V16" i="286"/>
  <c r="V17" i="286"/>
  <c r="W14" i="286"/>
  <c r="W369" i="307"/>
  <c r="W15" i="286"/>
  <c r="W9" i="286"/>
  <c r="W10" i="286"/>
  <c r="W11" i="286"/>
  <c r="W16" i="286"/>
  <c r="W17" i="286"/>
  <c r="X14" i="286"/>
  <c r="X369" i="307"/>
  <c r="X15" i="286"/>
  <c r="X9" i="286"/>
  <c r="X10" i="286"/>
  <c r="X11" i="286"/>
  <c r="X16" i="286"/>
  <c r="X17" i="286"/>
  <c r="Y14" i="286"/>
  <c r="Y369" i="307"/>
  <c r="Y15" i="286"/>
  <c r="Y9" i="286"/>
  <c r="Y10" i="286"/>
  <c r="Y11" i="286"/>
  <c r="Y16" i="286"/>
  <c r="Y17" i="286"/>
  <c r="Z14" i="286"/>
  <c r="Z369" i="307"/>
  <c r="Z15" i="286"/>
  <c r="Z9" i="286"/>
  <c r="Z10" i="286"/>
  <c r="Z11" i="286"/>
  <c r="Z16" i="286"/>
  <c r="Z17" i="286"/>
  <c r="AA14" i="286"/>
  <c r="AA369" i="307"/>
  <c r="AA15" i="286"/>
  <c r="AA9" i="286"/>
  <c r="AA10" i="286"/>
  <c r="AA11" i="286"/>
  <c r="AA16" i="286"/>
  <c r="AA17" i="286"/>
  <c r="AB14" i="286"/>
  <c r="AB369" i="307"/>
  <c r="AB15" i="286"/>
  <c r="AB9" i="286"/>
  <c r="AB10" i="286"/>
  <c r="AB11" i="286"/>
  <c r="AB16" i="286"/>
  <c r="AB17" i="286"/>
  <c r="AC14" i="286"/>
  <c r="AC369" i="307"/>
  <c r="AC15" i="286"/>
  <c r="AC9" i="286"/>
  <c r="AC10" i="286"/>
  <c r="AC11" i="286"/>
  <c r="AC16" i="286"/>
  <c r="AC17" i="286"/>
  <c r="AD14" i="286"/>
  <c r="AD369" i="307"/>
  <c r="AD15" i="286"/>
  <c r="AD9" i="286"/>
  <c r="AD10" i="286"/>
  <c r="AD11" i="286"/>
  <c r="AD16" i="286"/>
  <c r="AD17" i="286"/>
  <c r="AE14" i="286"/>
  <c r="AE369" i="307"/>
  <c r="AE15" i="286"/>
  <c r="AE9" i="286"/>
  <c r="AE10" i="286"/>
  <c r="AE11" i="286"/>
  <c r="AE16" i="286"/>
  <c r="AE17" i="286"/>
  <c r="AF14" i="286"/>
  <c r="AF369" i="307"/>
  <c r="AF15" i="286"/>
  <c r="AF9" i="286"/>
  <c r="AF10" i="286"/>
  <c r="AF11" i="286"/>
  <c r="AF16" i="286"/>
  <c r="AF17" i="286"/>
  <c r="AG14" i="286"/>
  <c r="AG369" i="307"/>
  <c r="AG15" i="286"/>
  <c r="AG9" i="286"/>
  <c r="AG10" i="286"/>
  <c r="AG11" i="286"/>
  <c r="AG16" i="286"/>
  <c r="AG17" i="286"/>
  <c r="AH14" i="286"/>
  <c r="AH369" i="307"/>
  <c r="AH15" i="286"/>
  <c r="AH9" i="286"/>
  <c r="AH10" i="286"/>
  <c r="AH11" i="286"/>
  <c r="AH16" i="286"/>
  <c r="AH17" i="286"/>
  <c r="AI14" i="286"/>
  <c r="AI369" i="307"/>
  <c r="AI15" i="286"/>
  <c r="AI9" i="286"/>
  <c r="AI10" i="286"/>
  <c r="AI11" i="286"/>
  <c r="AI16" i="286"/>
  <c r="AI17" i="286"/>
  <c r="AJ14" i="286"/>
  <c r="AJ369" i="307"/>
  <c r="AJ15" i="286"/>
  <c r="AJ9" i="286"/>
  <c r="AJ10" i="286"/>
  <c r="AJ11" i="286"/>
  <c r="AJ16" i="286"/>
  <c r="AJ17" i="286"/>
  <c r="AK14" i="286"/>
  <c r="AK369" i="307"/>
  <c r="AK15" i="286"/>
  <c r="AK9" i="286"/>
  <c r="AK10" i="286"/>
  <c r="AK11" i="286"/>
  <c r="AK16" i="286"/>
  <c r="AK17" i="286"/>
  <c r="AL14" i="286"/>
  <c r="AL369" i="307"/>
  <c r="AL15" i="286"/>
  <c r="AL9" i="286"/>
  <c r="AL10" i="286"/>
  <c r="AL11" i="286"/>
  <c r="AL16" i="286"/>
  <c r="AL17" i="286"/>
  <c r="AM14" i="286"/>
  <c r="AM369" i="307"/>
  <c r="AM15" i="286"/>
  <c r="AM9" i="286"/>
  <c r="AM10" i="286"/>
  <c r="AM11" i="286"/>
  <c r="AM16" i="286"/>
  <c r="AM17" i="286"/>
  <c r="AN14" i="286"/>
  <c r="AN369" i="307"/>
  <c r="AN15" i="286"/>
  <c r="AN9" i="286"/>
  <c r="AN10" i="286"/>
  <c r="AN11" i="286"/>
  <c r="AN16" i="286"/>
  <c r="AN17" i="286"/>
  <c r="AO14" i="286"/>
  <c r="AO369" i="307"/>
  <c r="AO15" i="286"/>
  <c r="AO9" i="286"/>
  <c r="AO10" i="286"/>
  <c r="AO11" i="286"/>
  <c r="AO16" i="286"/>
  <c r="AO17" i="286"/>
  <c r="AP14" i="286"/>
  <c r="AP369" i="307"/>
  <c r="AP15" i="286"/>
  <c r="AP9" i="286"/>
  <c r="AP10" i="286"/>
  <c r="AP11" i="286"/>
  <c r="AP16" i="286"/>
  <c r="AP17" i="286"/>
  <c r="AQ14" i="286"/>
  <c r="AQ369" i="307"/>
  <c r="AQ15" i="286"/>
  <c r="AQ9" i="286"/>
  <c r="AQ10" i="286"/>
  <c r="AQ11" i="286"/>
  <c r="AQ16" i="286"/>
  <c r="AQ17" i="286"/>
  <c r="AR14" i="286"/>
  <c r="AR369" i="307"/>
  <c r="AR15" i="286"/>
  <c r="AR9" i="286"/>
  <c r="AR10" i="286"/>
  <c r="AR11" i="286"/>
  <c r="AR16" i="286"/>
  <c r="AR17" i="286"/>
  <c r="AS14" i="286"/>
  <c r="AS369" i="307"/>
  <c r="AS15" i="286"/>
  <c r="AS9" i="286"/>
  <c r="AS10" i="286"/>
  <c r="AS11" i="286"/>
  <c r="AS16" i="286"/>
  <c r="AS17" i="286"/>
  <c r="AT14" i="286"/>
  <c r="AT369" i="307"/>
  <c r="AT15" i="286"/>
  <c r="AT9" i="286"/>
  <c r="AT10" i="286"/>
  <c r="AT11" i="286"/>
  <c r="AT16" i="286"/>
  <c r="AT17" i="286"/>
  <c r="AU14" i="286"/>
  <c r="AU369" i="307"/>
  <c r="AU15" i="286"/>
  <c r="AU9" i="286"/>
  <c r="AU10" i="286"/>
  <c r="AU11" i="286"/>
  <c r="AU16" i="286"/>
  <c r="AU17" i="286"/>
  <c r="AV14" i="286"/>
  <c r="AV369" i="307"/>
  <c r="AV15" i="286"/>
  <c r="AV9" i="286"/>
  <c r="AV10" i="286"/>
  <c r="AV11" i="286"/>
  <c r="AV16" i="286"/>
  <c r="AV17" i="286"/>
  <c r="AW14" i="286"/>
  <c r="AW369" i="307"/>
  <c r="AW15" i="286"/>
  <c r="AW9" i="286"/>
  <c r="AW10" i="286"/>
  <c r="AW11" i="286"/>
  <c r="AW16" i="286"/>
  <c r="AW17" i="286"/>
  <c r="AX14" i="286"/>
  <c r="AX369" i="307"/>
  <c r="AX15" i="286"/>
  <c r="AX9" i="286"/>
  <c r="AX10" i="286"/>
  <c r="AX11" i="286"/>
  <c r="AX16" i="286"/>
  <c r="AX17" i="286"/>
  <c r="AY14" i="286"/>
  <c r="AY369" i="307"/>
  <c r="AY15" i="286"/>
  <c r="AY9" i="286"/>
  <c r="AY10" i="286"/>
  <c r="AY11" i="286"/>
  <c r="AY16" i="286"/>
  <c r="AY17" i="286"/>
  <c r="AZ14" i="286"/>
  <c r="AZ369" i="307"/>
  <c r="AZ15" i="286"/>
  <c r="AZ9" i="286"/>
  <c r="AZ10" i="286"/>
  <c r="AZ11" i="286"/>
  <c r="AZ16" i="286"/>
  <c r="AZ17" i="286"/>
  <c r="BA14" i="286"/>
  <c r="BA369" i="307"/>
  <c r="BA15" i="286"/>
  <c r="BA9" i="286"/>
  <c r="BA10" i="286"/>
  <c r="BA11" i="286"/>
  <c r="BA16" i="286"/>
  <c r="BA17" i="286"/>
  <c r="BB14" i="286"/>
  <c r="BB369" i="307"/>
  <c r="BB15" i="286"/>
  <c r="BB9" i="286"/>
  <c r="BB10" i="286"/>
  <c r="BB11" i="286"/>
  <c r="BB16" i="286"/>
  <c r="BB17" i="286"/>
  <c r="BC14" i="286"/>
  <c r="BC369" i="307"/>
  <c r="BC15" i="286"/>
  <c r="BC9" i="286"/>
  <c r="BC10" i="286"/>
  <c r="BC11" i="286"/>
  <c r="BC16" i="286"/>
  <c r="BC17" i="286"/>
  <c r="BD14" i="286"/>
  <c r="BD369" i="307"/>
  <c r="BD15" i="286"/>
  <c r="BD9" i="286"/>
  <c r="BD10" i="286"/>
  <c r="BD11" i="286"/>
  <c r="BD16" i="286"/>
  <c r="BD17" i="286"/>
  <c r="BE14" i="286"/>
  <c r="BE369" i="307"/>
  <c r="BE15" i="286"/>
  <c r="BE9" i="286"/>
  <c r="BE10" i="286"/>
  <c r="BE11" i="286"/>
  <c r="BE16" i="286"/>
  <c r="BE17" i="286"/>
  <c r="BF14" i="286"/>
  <c r="BF9" i="286"/>
  <c r="BF10" i="286"/>
  <c r="BF11" i="286"/>
  <c r="BF16" i="286"/>
  <c r="BF17" i="286"/>
  <c r="BG14" i="286"/>
  <c r="BG9" i="286"/>
  <c r="BG10" i="286"/>
  <c r="BG11" i="286"/>
  <c r="BG16" i="286"/>
  <c r="BG17" i="286"/>
  <c r="BH14" i="286"/>
  <c r="BH9" i="286"/>
  <c r="BH10" i="286"/>
  <c r="BH11" i="286"/>
  <c r="BH16" i="286"/>
  <c r="BH17" i="286"/>
  <c r="BI14" i="286"/>
  <c r="BI9" i="286"/>
  <c r="BI10" i="286"/>
  <c r="BI11" i="286"/>
  <c r="BI16" i="286"/>
  <c r="BI17" i="286"/>
  <c r="BJ14" i="286"/>
  <c r="BJ9" i="286"/>
  <c r="BJ10" i="286"/>
  <c r="BJ11" i="286"/>
  <c r="BJ16" i="286"/>
  <c r="BJ17" i="286"/>
  <c r="BK14" i="286"/>
  <c r="BK9" i="286"/>
  <c r="BK10" i="286"/>
  <c r="BK11" i="286"/>
  <c r="BK16" i="286"/>
  <c r="BK17" i="286"/>
  <c r="BL14" i="286"/>
  <c r="BL9" i="286"/>
  <c r="BL10" i="286"/>
  <c r="BL11" i="286"/>
  <c r="BL16" i="286"/>
  <c r="BL17" i="286"/>
  <c r="BM14" i="286"/>
  <c r="BM9" i="286"/>
  <c r="BM10" i="286"/>
  <c r="BM11" i="286"/>
  <c r="BM16" i="286"/>
  <c r="BM17" i="286"/>
  <c r="BN14" i="286"/>
  <c r="BN9" i="286"/>
  <c r="BN10" i="286"/>
  <c r="BN11" i="286"/>
  <c r="BN16" i="286"/>
  <c r="BN17" i="286"/>
  <c r="BO14" i="286"/>
  <c r="BO9" i="286"/>
  <c r="BO10" i="286"/>
  <c r="BO11" i="286"/>
  <c r="BO16" i="286"/>
  <c r="BO17" i="286"/>
  <c r="BP14" i="286"/>
  <c r="BP9" i="286"/>
  <c r="BP10" i="286"/>
  <c r="BP11" i="286"/>
  <c r="BP16" i="286"/>
  <c r="BP17" i="286"/>
  <c r="BQ14" i="286"/>
  <c r="BQ9" i="286"/>
  <c r="BQ10" i="286"/>
  <c r="BQ11" i="286"/>
  <c r="BQ16" i="286"/>
  <c r="BQ17" i="286"/>
  <c r="BR14" i="286"/>
  <c r="BR9" i="286"/>
  <c r="BR10" i="286"/>
  <c r="BR11" i="286"/>
  <c r="BR16" i="286"/>
  <c r="BR17" i="286"/>
  <c r="BS14" i="286"/>
  <c r="BS9" i="286"/>
  <c r="BS10" i="286"/>
  <c r="BS11" i="286"/>
  <c r="BS16" i="286"/>
  <c r="BS17" i="286"/>
  <c r="BT14" i="286"/>
  <c r="BT9" i="286"/>
  <c r="BT10" i="286"/>
  <c r="BT11" i="286"/>
  <c r="BT16" i="286"/>
  <c r="BT17" i="286"/>
  <c r="BU14" i="286"/>
  <c r="BU9" i="286"/>
  <c r="BU10" i="286"/>
  <c r="BU11" i="286"/>
  <c r="BU16" i="286"/>
  <c r="BU17" i="286"/>
  <c r="BV14" i="286"/>
  <c r="BV9" i="286"/>
  <c r="BV10" i="286"/>
  <c r="BV11" i="286"/>
  <c r="BV16" i="286"/>
  <c r="BV17" i="286"/>
  <c r="BW14" i="286"/>
  <c r="BW9" i="286"/>
  <c r="BW10" i="286"/>
  <c r="BW11" i="286"/>
  <c r="BW16" i="286"/>
  <c r="BW17" i="286"/>
  <c r="BX14" i="286"/>
  <c r="BX9" i="286"/>
  <c r="BX10" i="286"/>
  <c r="BX11" i="286"/>
  <c r="BX16" i="286"/>
  <c r="BX17" i="286"/>
  <c r="BY14" i="286"/>
  <c r="BY9" i="286"/>
  <c r="BY10" i="286"/>
  <c r="BY11" i="286"/>
  <c r="BY16" i="286"/>
  <c r="BY17" i="286"/>
  <c r="BZ14" i="286"/>
  <c r="BZ9" i="286"/>
  <c r="BZ10" i="286"/>
  <c r="BZ11" i="286"/>
  <c r="BZ16" i="286"/>
  <c r="BZ17" i="286"/>
  <c r="CA14" i="286"/>
  <c r="CA9" i="286"/>
  <c r="CA10" i="286"/>
  <c r="CA11" i="286"/>
  <c r="CA16" i="286"/>
  <c r="CA17" i="286"/>
  <c r="CB14" i="286"/>
  <c r="CB9" i="286"/>
  <c r="CB10" i="286"/>
  <c r="CB11" i="286"/>
  <c r="CB16" i="286"/>
  <c r="CB17" i="286"/>
  <c r="CC14" i="286"/>
  <c r="CC9" i="286"/>
  <c r="CC10" i="286"/>
  <c r="CC11" i="286"/>
  <c r="CC16" i="286"/>
  <c r="CC17" i="286"/>
  <c r="CD14" i="286"/>
  <c r="CD9" i="286"/>
  <c r="CD10" i="286"/>
  <c r="CD11" i="286"/>
  <c r="CD16" i="286"/>
  <c r="CD17" i="286"/>
  <c r="CE14" i="286"/>
  <c r="CE9" i="286"/>
  <c r="CE10" i="286"/>
  <c r="CE11" i="286"/>
  <c r="CE16" i="286"/>
  <c r="CE17" i="286"/>
  <c r="CF14" i="286"/>
  <c r="CF9" i="286"/>
  <c r="CF10" i="286"/>
  <c r="CF11" i="286"/>
  <c r="CF16" i="286"/>
  <c r="CF17" i="286"/>
  <c r="CG14" i="286"/>
  <c r="CG9" i="286"/>
  <c r="CG10" i="286"/>
  <c r="CG11" i="286"/>
  <c r="CG16" i="286"/>
  <c r="CG17" i="286"/>
  <c r="CH14" i="286"/>
  <c r="CH9" i="286"/>
  <c r="CH10" i="286"/>
  <c r="CH11" i="286"/>
  <c r="CH16" i="286"/>
  <c r="CH17" i="286"/>
  <c r="CI14" i="286"/>
  <c r="CI9" i="286"/>
  <c r="CI10" i="286"/>
  <c r="CI11" i="286"/>
  <c r="CI16" i="286"/>
  <c r="CI17" i="286"/>
  <c r="CJ14" i="286"/>
  <c r="CJ9" i="286"/>
  <c r="CJ10" i="286"/>
  <c r="CJ11" i="286"/>
  <c r="CJ16" i="286"/>
  <c r="CJ17" i="286"/>
  <c r="CK14" i="286"/>
  <c r="CK9" i="286"/>
  <c r="CK10" i="286"/>
  <c r="CK11" i="286"/>
  <c r="CK16" i="286"/>
  <c r="CK17" i="286"/>
  <c r="CL14" i="286"/>
  <c r="CL9" i="286"/>
  <c r="CL10" i="286"/>
  <c r="CL11" i="286"/>
  <c r="CL16" i="286"/>
  <c r="CL17" i="286"/>
  <c r="CM14" i="286"/>
  <c r="CM9" i="286"/>
  <c r="CM10" i="286"/>
  <c r="CM11" i="286"/>
  <c r="CM16" i="286"/>
  <c r="CM17" i="286"/>
  <c r="CN14" i="286"/>
  <c r="CN9" i="286"/>
  <c r="CN10" i="286"/>
  <c r="CN11" i="286"/>
  <c r="CN16" i="286"/>
  <c r="CN17" i="286"/>
  <c r="CO14" i="286"/>
  <c r="CO9" i="286"/>
  <c r="CO10" i="286"/>
  <c r="CO11" i="286"/>
  <c r="CO16" i="286"/>
  <c r="CO17" i="286"/>
  <c r="CP14" i="286"/>
  <c r="CP9" i="286"/>
  <c r="CP10" i="286"/>
  <c r="CP11" i="286"/>
  <c r="CP16" i="286"/>
  <c r="CP17" i="286"/>
  <c r="CQ14" i="286"/>
  <c r="CQ9" i="286"/>
  <c r="CQ10" i="286"/>
  <c r="CQ11" i="286"/>
  <c r="CQ16" i="286"/>
  <c r="CQ17" i="286"/>
  <c r="CR14" i="286"/>
  <c r="CR9" i="286"/>
  <c r="CR10" i="286"/>
  <c r="CR11" i="286"/>
  <c r="CR16" i="286"/>
  <c r="CR17" i="286"/>
  <c r="CS14" i="286"/>
  <c r="CS9" i="286"/>
  <c r="CS10" i="286"/>
  <c r="CS11" i="286"/>
  <c r="CS16" i="286"/>
  <c r="CS17" i="286"/>
  <c r="CT14" i="286"/>
  <c r="CT9" i="286"/>
  <c r="CT10" i="286"/>
  <c r="CT11" i="286"/>
  <c r="CT16" i="286"/>
  <c r="CT17" i="286"/>
  <c r="CU14" i="286"/>
  <c r="CU9" i="286"/>
  <c r="CU10" i="286"/>
  <c r="CU11" i="286"/>
  <c r="CU16" i="286"/>
  <c r="CU17" i="286"/>
  <c r="CV14" i="286"/>
  <c r="CV9" i="286"/>
  <c r="CV10" i="286"/>
  <c r="CV11" i="286"/>
  <c r="CV16" i="286"/>
  <c r="CV17" i="286"/>
  <c r="CW14" i="286"/>
  <c r="CW9" i="286"/>
  <c r="CW10" i="286"/>
  <c r="CW11" i="286"/>
  <c r="CW16" i="286"/>
  <c r="CW17" i="286"/>
  <c r="CX14" i="286"/>
  <c r="CX9" i="286"/>
  <c r="CX10" i="286"/>
  <c r="CX11" i="286"/>
  <c r="CX16" i="286"/>
  <c r="CX17" i="286"/>
  <c r="CY14" i="286"/>
  <c r="CY9" i="286"/>
  <c r="CY10" i="286"/>
  <c r="CY11" i="286"/>
  <c r="CY16" i="286"/>
  <c r="CY17" i="286"/>
  <c r="CZ14" i="286"/>
  <c r="CZ9" i="286"/>
  <c r="CZ10" i="286"/>
  <c r="CZ11" i="286"/>
  <c r="CZ16" i="286"/>
  <c r="CZ17" i="286"/>
  <c r="DA14" i="286"/>
  <c r="DA9" i="286"/>
  <c r="DA10" i="286"/>
  <c r="DA11" i="286"/>
  <c r="DA16" i="286"/>
  <c r="DA17" i="286"/>
  <c r="DB14" i="286"/>
  <c r="DB9" i="286"/>
  <c r="DB10" i="286"/>
  <c r="DB11" i="286"/>
  <c r="DB16" i="286"/>
  <c r="DB17" i="286"/>
  <c r="DC14" i="286"/>
  <c r="DC9" i="286"/>
  <c r="DC10" i="286"/>
  <c r="DC11" i="286"/>
  <c r="DC16" i="286"/>
  <c r="DC17" i="286"/>
  <c r="DD14" i="286"/>
  <c r="DD9" i="286"/>
  <c r="DD10" i="286"/>
  <c r="DD11" i="286"/>
  <c r="DD16" i="286"/>
  <c r="DD17" i="286"/>
  <c r="DE14" i="286"/>
  <c r="DE9" i="286"/>
  <c r="DE10" i="286"/>
  <c r="DE11" i="286"/>
  <c r="DE16" i="286"/>
  <c r="DE17" i="286"/>
  <c r="DF14" i="286"/>
  <c r="DF9" i="286"/>
  <c r="DF10" i="286"/>
  <c r="DF11" i="286"/>
  <c r="DF16" i="286"/>
  <c r="DF17" i="286"/>
  <c r="DG14" i="286"/>
  <c r="DG9" i="286"/>
  <c r="DG10" i="286"/>
  <c r="DG11" i="286"/>
  <c r="DG16" i="286"/>
  <c r="DG17" i="286"/>
  <c r="DH14" i="286"/>
  <c r="DH9" i="286"/>
  <c r="DH10" i="286"/>
  <c r="DH11" i="286"/>
  <c r="DH16" i="286"/>
  <c r="DH17" i="286"/>
  <c r="DI14" i="286"/>
  <c r="DI9" i="286"/>
  <c r="DI10" i="286"/>
  <c r="DI11" i="286"/>
  <c r="DI16" i="286"/>
  <c r="DI17" i="286"/>
  <c r="DJ14" i="286"/>
  <c r="DJ9" i="286"/>
  <c r="DJ10" i="286"/>
  <c r="DJ11" i="286"/>
  <c r="DJ16" i="286"/>
  <c r="DJ17" i="286"/>
  <c r="DK14" i="286"/>
  <c r="DK9" i="286"/>
  <c r="DK10" i="286"/>
  <c r="DK11" i="286"/>
  <c r="DK16" i="286"/>
  <c r="DK17" i="286"/>
  <c r="DL14" i="286"/>
  <c r="DL9" i="286"/>
  <c r="DL10" i="286"/>
  <c r="DL11" i="286"/>
  <c r="DL16" i="286"/>
  <c r="DL17" i="286"/>
  <c r="DM14" i="286"/>
  <c r="DM9" i="286"/>
  <c r="DM10" i="286"/>
  <c r="DM11" i="286"/>
  <c r="DM16" i="286"/>
  <c r="DM17" i="286"/>
  <c r="DN14" i="286"/>
  <c r="DN9" i="286"/>
  <c r="DN10" i="286"/>
  <c r="DN11" i="286"/>
  <c r="DN16" i="286"/>
  <c r="DN17" i="286"/>
  <c r="DO14" i="286"/>
  <c r="DO9" i="286"/>
  <c r="DO10" i="286"/>
  <c r="DO11" i="286"/>
  <c r="DO16" i="286"/>
  <c r="DO17" i="286"/>
  <c r="DP14" i="286"/>
  <c r="DP9" i="286"/>
  <c r="DP10" i="286"/>
  <c r="DP11" i="286"/>
  <c r="DP16" i="286"/>
  <c r="DP17" i="286"/>
  <c r="DQ14" i="286"/>
  <c r="DQ9" i="286"/>
  <c r="DQ10" i="286"/>
  <c r="DQ11" i="286"/>
  <c r="DQ16" i="286"/>
  <c r="DQ17" i="286"/>
  <c r="DR14" i="286"/>
  <c r="DR9" i="286"/>
  <c r="DR10" i="286"/>
  <c r="DR11" i="286"/>
  <c r="DR16" i="286"/>
  <c r="DR17" i="286"/>
  <c r="DS14" i="286"/>
  <c r="DS9" i="286"/>
  <c r="DS10" i="286"/>
  <c r="DS11" i="286"/>
  <c r="DS16" i="286"/>
  <c r="DS17" i="286"/>
  <c r="DT14" i="286"/>
  <c r="DT9" i="286"/>
  <c r="DT10" i="286"/>
  <c r="DT11" i="286"/>
  <c r="DT16" i="286"/>
  <c r="DT17" i="286"/>
  <c r="DU14" i="286"/>
  <c r="DU9" i="286"/>
  <c r="DU10" i="286"/>
  <c r="DU11" i="286"/>
  <c r="DU16" i="286"/>
  <c r="DU17" i="286"/>
  <c r="DV14" i="286"/>
  <c r="DV9" i="286"/>
  <c r="DV10" i="286"/>
  <c r="DV11" i="286"/>
  <c r="DV16" i="286"/>
  <c r="DV17" i="286"/>
  <c r="DW14" i="286"/>
  <c r="DW9" i="286"/>
  <c r="DW10" i="286"/>
  <c r="DW11" i="286"/>
  <c r="DW16" i="286"/>
  <c r="DW17" i="286"/>
  <c r="DX14" i="286"/>
  <c r="DX9" i="286"/>
  <c r="DX10" i="286"/>
  <c r="DX11" i="286"/>
  <c r="DX16" i="286"/>
  <c r="DX17" i="286"/>
  <c r="DY14" i="286"/>
  <c r="DY9" i="286"/>
  <c r="DY10" i="286"/>
  <c r="DY11" i="286"/>
  <c r="DY16" i="286"/>
  <c r="DY17" i="286"/>
  <c r="DZ14" i="286"/>
  <c r="DZ9" i="286"/>
  <c r="DZ10" i="286"/>
  <c r="DZ11" i="286"/>
  <c r="DZ16" i="286"/>
  <c r="DZ17" i="286"/>
  <c r="EA14" i="286"/>
  <c r="EA9" i="286"/>
  <c r="EA10" i="286"/>
  <c r="EA11" i="286"/>
  <c r="EA16" i="286"/>
  <c r="EA17" i="286"/>
  <c r="EB14" i="286"/>
  <c r="EB9" i="286"/>
  <c r="EB10" i="286"/>
  <c r="EB11" i="286"/>
  <c r="EB16" i="286"/>
  <c r="EB17" i="286"/>
  <c r="EC14" i="286"/>
  <c r="EC9" i="286"/>
  <c r="EC10" i="286"/>
  <c r="EC11" i="286"/>
  <c r="EC16" i="286"/>
  <c r="EC17" i="286"/>
  <c r="ED14" i="286"/>
  <c r="ED9" i="286"/>
  <c r="ED10" i="286"/>
  <c r="ED11" i="286"/>
  <c r="ED16" i="286"/>
  <c r="ED17" i="286"/>
  <c r="EE14" i="286"/>
  <c r="EE9" i="286"/>
  <c r="EE10" i="286"/>
  <c r="EE11" i="286"/>
  <c r="EE16" i="286"/>
  <c r="EE17" i="286"/>
  <c r="EF14" i="286"/>
  <c r="EF9" i="286"/>
  <c r="EF10" i="286"/>
  <c r="EF11" i="286"/>
  <c r="EF16" i="286"/>
  <c r="EF17" i="286"/>
  <c r="EG14" i="286"/>
  <c r="EG9" i="286"/>
  <c r="EG10" i="286"/>
  <c r="EG11" i="286"/>
  <c r="EG16" i="286"/>
  <c r="EG17" i="286"/>
  <c r="EH14" i="286"/>
  <c r="EH9" i="286"/>
  <c r="EH10" i="286"/>
  <c r="EH11" i="286"/>
  <c r="EH16" i="286"/>
  <c r="EH17" i="286"/>
  <c r="EI14" i="286"/>
  <c r="EI9" i="286"/>
  <c r="EI10" i="286"/>
  <c r="EI11" i="286"/>
  <c r="EI16" i="286"/>
  <c r="EI17" i="286"/>
  <c r="EJ14" i="286"/>
  <c r="EJ9" i="286"/>
  <c r="EJ10" i="286"/>
  <c r="EJ11" i="286"/>
  <c r="EJ16" i="286"/>
  <c r="EJ17" i="286"/>
  <c r="EK14" i="286"/>
  <c r="EK9" i="286"/>
  <c r="EK10" i="286"/>
  <c r="EK11" i="286"/>
  <c r="EK16" i="286"/>
  <c r="EK17" i="286"/>
  <c r="EL14" i="286"/>
  <c r="EL9" i="286"/>
  <c r="EL10" i="286"/>
  <c r="EL11" i="286"/>
  <c r="EL16" i="286"/>
  <c r="EL17" i="286"/>
  <c r="EM14" i="286"/>
  <c r="EM9" i="286"/>
  <c r="EM10" i="286"/>
  <c r="EM11" i="286"/>
  <c r="EM16" i="286"/>
  <c r="EM17" i="286"/>
  <c r="EN14" i="286"/>
  <c r="EN9" i="286"/>
  <c r="EN10" i="286"/>
  <c r="EN11" i="286"/>
  <c r="EN16" i="286"/>
  <c r="EN17" i="286"/>
  <c r="EO14" i="286"/>
  <c r="EO9" i="286"/>
  <c r="EO10" i="286"/>
  <c r="EO11" i="286"/>
  <c r="EO16" i="286"/>
  <c r="EO17" i="286"/>
  <c r="EP14" i="286"/>
  <c r="EP9" i="286"/>
  <c r="EP10" i="286"/>
  <c r="EP11" i="286"/>
  <c r="EP16" i="286"/>
  <c r="EP17" i="286"/>
  <c r="EQ14" i="286"/>
  <c r="EQ9" i="286"/>
  <c r="EQ10" i="286"/>
  <c r="EQ11" i="286"/>
  <c r="EQ16" i="286"/>
  <c r="EQ17" i="286"/>
  <c r="ER14" i="286"/>
  <c r="ER9" i="286"/>
  <c r="ER10" i="286"/>
  <c r="ER11" i="286"/>
  <c r="ER16" i="286"/>
  <c r="ER17" i="286"/>
  <c r="ES14" i="286"/>
  <c r="ES9" i="286"/>
  <c r="ES10" i="286"/>
  <c r="ES11" i="286"/>
  <c r="ES16" i="286"/>
  <c r="ES17" i="286"/>
  <c r="ET14" i="286"/>
  <c r="ET9" i="286"/>
  <c r="ET10" i="286"/>
  <c r="ET11" i="286"/>
  <c r="ET16" i="286"/>
  <c r="ET17" i="286"/>
  <c r="EU14" i="286"/>
  <c r="EU9" i="286"/>
  <c r="EU10" i="286"/>
  <c r="EU11" i="286"/>
  <c r="EU16" i="286"/>
  <c r="EU17" i="286"/>
  <c r="EV14" i="286"/>
  <c r="EV9" i="286"/>
  <c r="EV10" i="286"/>
  <c r="EV11" i="286"/>
  <c r="EV16" i="286"/>
  <c r="EV17" i="286"/>
  <c r="EW14" i="286"/>
  <c r="EW9" i="286"/>
  <c r="EW10" i="286"/>
  <c r="EW11" i="286"/>
  <c r="EW16" i="286"/>
  <c r="EW17" i="286"/>
  <c r="EX14" i="286"/>
  <c r="EX9" i="286"/>
  <c r="EX10" i="286"/>
  <c r="EX11" i="286"/>
  <c r="EX16" i="286"/>
  <c r="EX17" i="286"/>
  <c r="EY14" i="286"/>
  <c r="EY9" i="286"/>
  <c r="EY10" i="286"/>
  <c r="EY11" i="286"/>
  <c r="EY16" i="286"/>
  <c r="EY17" i="286"/>
  <c r="EZ14" i="286"/>
  <c r="EZ9" i="286"/>
  <c r="EZ10" i="286"/>
  <c r="EZ11" i="286"/>
  <c r="EZ16" i="286"/>
  <c r="EZ17" i="286"/>
  <c r="FA14" i="286"/>
  <c r="FA9" i="286"/>
  <c r="FA10" i="286"/>
  <c r="FA11" i="286"/>
  <c r="FA16" i="286"/>
  <c r="FA17" i="286"/>
  <c r="FB14" i="286"/>
  <c r="FB9" i="286"/>
  <c r="FB10" i="286"/>
  <c r="FB11" i="286"/>
  <c r="FB16" i="286"/>
  <c r="FB17" i="286"/>
  <c r="FC14" i="286"/>
  <c r="FC9" i="286"/>
  <c r="FC10" i="286"/>
  <c r="FC11" i="286"/>
  <c r="FC16" i="286"/>
  <c r="FC17" i="286"/>
  <c r="FD14" i="286"/>
  <c r="FD9" i="286"/>
  <c r="FD10" i="286"/>
  <c r="FD11" i="286"/>
  <c r="FD16" i="286"/>
  <c r="FD17" i="286"/>
  <c r="FE14" i="286"/>
  <c r="FE9" i="286"/>
  <c r="FE10" i="286"/>
  <c r="FE11" i="286"/>
  <c r="FE16" i="286"/>
  <c r="FE17" i="286"/>
  <c r="FF14" i="286"/>
  <c r="FF9" i="286"/>
  <c r="FF10" i="286"/>
  <c r="FF11" i="286"/>
  <c r="FF16" i="286"/>
  <c r="FF17" i="286"/>
  <c r="FG14" i="286"/>
  <c r="FG9" i="286"/>
  <c r="FG10" i="286"/>
  <c r="FG11" i="286"/>
  <c r="FG16" i="286"/>
  <c r="FG17" i="286"/>
  <c r="FH14" i="286"/>
  <c r="FH9" i="286"/>
  <c r="FH10" i="286"/>
  <c r="FH11" i="286"/>
  <c r="FH16" i="286"/>
  <c r="FH17" i="286"/>
  <c r="FI14" i="286"/>
  <c r="FI9" i="286"/>
  <c r="FI10" i="286"/>
  <c r="FI11" i="286"/>
  <c r="FI16" i="286"/>
  <c r="FI17" i="286"/>
  <c r="FJ14" i="286"/>
  <c r="FJ9" i="286"/>
  <c r="FJ10" i="286"/>
  <c r="FJ11" i="286"/>
  <c r="FJ16" i="286"/>
  <c r="FJ17" i="286"/>
  <c r="FK14" i="286"/>
  <c r="FK9" i="286"/>
  <c r="FK10" i="286"/>
  <c r="FK11" i="286"/>
  <c r="FK16" i="286"/>
  <c r="FK17" i="286"/>
  <c r="FL14" i="286"/>
  <c r="FL9" i="286"/>
  <c r="FL10" i="286"/>
  <c r="FL11" i="286"/>
  <c r="FL16" i="286"/>
  <c r="FL17" i="286"/>
  <c r="FM14" i="286"/>
  <c r="FM9" i="286"/>
  <c r="FM10" i="286"/>
  <c r="FM11" i="286"/>
  <c r="FM16" i="286"/>
  <c r="FM17" i="286"/>
  <c r="FN14" i="286"/>
  <c r="FN9" i="286"/>
  <c r="FN10" i="286"/>
  <c r="FN11" i="286"/>
  <c r="FN16" i="286"/>
  <c r="FN17" i="286"/>
  <c r="FO14" i="286"/>
  <c r="FO9" i="286"/>
  <c r="FO10" i="286"/>
  <c r="FO11" i="286"/>
  <c r="FO16" i="286"/>
  <c r="FO17" i="286"/>
  <c r="FP14" i="286"/>
  <c r="FP9" i="286"/>
  <c r="FP10" i="286"/>
  <c r="FP11" i="286"/>
  <c r="FP16" i="286"/>
  <c r="FP17" i="286"/>
  <c r="FQ14" i="286"/>
  <c r="FQ9" i="286"/>
  <c r="FQ10" i="286"/>
  <c r="FQ11" i="286"/>
  <c r="FQ16" i="286"/>
  <c r="FQ17" i="286"/>
  <c r="FR14" i="286"/>
  <c r="FR9" i="286"/>
  <c r="FR10" i="286"/>
  <c r="FR11" i="286"/>
  <c r="FR16" i="286"/>
  <c r="FR17" i="286"/>
  <c r="FS14" i="286"/>
  <c r="FS9" i="286"/>
  <c r="FS10" i="286"/>
  <c r="FS11" i="286"/>
  <c r="FS16" i="286"/>
  <c r="FS17" i="286"/>
  <c r="FT14" i="286"/>
  <c r="FT9" i="286"/>
  <c r="FT10" i="286"/>
  <c r="FT11" i="286"/>
  <c r="FT16" i="286"/>
  <c r="FT17" i="286"/>
  <c r="FU14" i="286"/>
  <c r="FU9" i="286"/>
  <c r="FU10" i="286"/>
  <c r="FU11" i="286"/>
  <c r="FU16" i="286"/>
  <c r="FU17" i="286"/>
  <c r="FV14" i="286"/>
  <c r="FV9" i="286"/>
  <c r="FV10" i="286"/>
  <c r="FV11" i="286"/>
  <c r="FV16" i="286"/>
  <c r="FV17" i="286"/>
  <c r="FW14" i="286"/>
  <c r="FW9" i="286"/>
  <c r="FW10" i="286"/>
  <c r="FW11" i="286"/>
  <c r="FW16" i="286"/>
  <c r="FW17" i="286"/>
  <c r="FX14" i="286"/>
  <c r="FX9" i="286"/>
  <c r="FX10" i="286"/>
  <c r="FX11" i="286"/>
  <c r="FX16" i="286"/>
  <c r="FX17" i="286"/>
  <c r="FY14" i="286"/>
  <c r="FY9" i="286"/>
  <c r="FY10" i="286"/>
  <c r="FY11" i="286"/>
  <c r="FY16" i="286"/>
  <c r="FY17" i="286"/>
  <c r="FZ14" i="286"/>
  <c r="FZ9" i="286"/>
  <c r="FZ10" i="286"/>
  <c r="FZ11" i="286"/>
  <c r="FZ16" i="286"/>
  <c r="FZ17" i="286"/>
  <c r="GA14" i="286"/>
  <c r="GA9" i="286"/>
  <c r="GA10" i="286"/>
  <c r="GA11" i="286"/>
  <c r="GA16" i="286"/>
  <c r="GA17" i="286"/>
  <c r="GB14" i="286"/>
  <c r="GB9" i="286"/>
  <c r="GB10" i="286"/>
  <c r="GB11" i="286"/>
  <c r="GB16" i="286"/>
  <c r="GB17" i="286"/>
  <c r="GC14" i="286"/>
  <c r="GC9" i="286"/>
  <c r="GC10" i="286"/>
  <c r="GC11" i="286"/>
  <c r="GC16" i="286"/>
  <c r="GC17" i="286"/>
  <c r="GD14" i="286"/>
  <c r="GD9" i="286"/>
  <c r="GD10" i="286"/>
  <c r="GD11" i="286"/>
  <c r="GD16" i="286"/>
  <c r="GD17" i="286"/>
  <c r="GE14" i="286"/>
  <c r="GE9" i="286"/>
  <c r="GE10" i="286"/>
  <c r="GE11" i="286"/>
  <c r="GE16" i="286"/>
  <c r="GE17" i="286"/>
  <c r="GF14" i="286"/>
  <c r="GF9" i="286"/>
  <c r="GF10" i="286"/>
  <c r="GF11" i="286"/>
  <c r="GF16" i="286"/>
  <c r="GF17" i="286"/>
  <c r="GG14" i="286"/>
  <c r="GG9" i="286"/>
  <c r="GG10" i="286"/>
  <c r="GG11" i="286"/>
  <c r="GG16" i="286"/>
  <c r="GG17" i="286"/>
  <c r="GH14" i="286"/>
  <c r="GH9" i="286"/>
  <c r="GH10" i="286"/>
  <c r="GH11" i="286"/>
  <c r="GH16" i="286"/>
  <c r="GH17" i="286"/>
  <c r="GI14" i="286"/>
  <c r="GI9" i="286"/>
  <c r="GI10" i="286"/>
  <c r="GI11" i="286"/>
  <c r="GI16" i="286"/>
  <c r="GI17" i="286"/>
  <c r="GJ14" i="286"/>
  <c r="GJ9" i="286"/>
  <c r="GJ102" i="273"/>
  <c r="GJ103" i="273"/>
  <c r="GJ10" i="286"/>
  <c r="GJ11" i="286"/>
  <c r="GJ16" i="286"/>
  <c r="GJ184" i="288"/>
  <c r="F182" i="288"/>
  <c r="GI215" i="288"/>
  <c r="GI184" i="288"/>
  <c r="GH215" i="288"/>
  <c r="GH184" i="288"/>
  <c r="GG215" i="288"/>
  <c r="GG184" i="288"/>
  <c r="GF215" i="288"/>
  <c r="GF184" i="288"/>
  <c r="GE215" i="288"/>
  <c r="GE184" i="288"/>
  <c r="GD215" i="288"/>
  <c r="GD184" i="288"/>
  <c r="GC215" i="288"/>
  <c r="GC184" i="288"/>
  <c r="GB215" i="288"/>
  <c r="GB184" i="288"/>
  <c r="GA215" i="288"/>
  <c r="GA184" i="288"/>
  <c r="FZ215" i="288"/>
  <c r="FZ184" i="288"/>
  <c r="FY215" i="288"/>
  <c r="FY184" i="288"/>
  <c r="FX215" i="288"/>
  <c r="FX184" i="288"/>
  <c r="FW215" i="288"/>
  <c r="FW184" i="288"/>
  <c r="FV215" i="288"/>
  <c r="FV184" i="288"/>
  <c r="FU215" i="288"/>
  <c r="FU184" i="288"/>
  <c r="FT215" i="288"/>
  <c r="FT184" i="288"/>
  <c r="FS215" i="288"/>
  <c r="FS184" i="288"/>
  <c r="FR215" i="288"/>
  <c r="FR184" i="288"/>
  <c r="FQ215" i="288"/>
  <c r="FQ184" i="288"/>
  <c r="FP215" i="288"/>
  <c r="FP184" i="288"/>
  <c r="FO215" i="288"/>
  <c r="FO184" i="288"/>
  <c r="FN215" i="288"/>
  <c r="FN184" i="288"/>
  <c r="FM215" i="288"/>
  <c r="FM184" i="288"/>
  <c r="FL215" i="288"/>
  <c r="FL184" i="288"/>
  <c r="FK215" i="288"/>
  <c r="FK184" i="288"/>
  <c r="FJ215" i="288"/>
  <c r="FJ184" i="288"/>
  <c r="FI215" i="288"/>
  <c r="FI184" i="288"/>
  <c r="FH215" i="288"/>
  <c r="FH184" i="288"/>
  <c r="FG215" i="288"/>
  <c r="FG184" i="288"/>
  <c r="FF215" i="288"/>
  <c r="FF184" i="288"/>
  <c r="FE215" i="288"/>
  <c r="FE184" i="288"/>
  <c r="FD215" i="288"/>
  <c r="FD184" i="288"/>
  <c r="FC215" i="288"/>
  <c r="FC184" i="288"/>
  <c r="FB215" i="288"/>
  <c r="FB184" i="288"/>
  <c r="FA215" i="288"/>
  <c r="FA184" i="288"/>
  <c r="EZ215" i="288"/>
  <c r="EZ184" i="288"/>
  <c r="EY215" i="288"/>
  <c r="EY184" i="288"/>
  <c r="EX215" i="288"/>
  <c r="EX184" i="288"/>
  <c r="EW215" i="288"/>
  <c r="EW184" i="288"/>
  <c r="EV215" i="288"/>
  <c r="EV184" i="288"/>
  <c r="EU215" i="288"/>
  <c r="EU184" i="288"/>
  <c r="ET215" i="288"/>
  <c r="ET184" i="288"/>
  <c r="ES215" i="288"/>
  <c r="ES184" i="288"/>
  <c r="ER215" i="288"/>
  <c r="ER184" i="288"/>
  <c r="EQ215" i="288"/>
  <c r="EQ184" i="288"/>
  <c r="EP215" i="288"/>
  <c r="EP184" i="288"/>
  <c r="EO215" i="288"/>
  <c r="EO184" i="288"/>
  <c r="EN215" i="288"/>
  <c r="EN184" i="288"/>
  <c r="EM215" i="288"/>
  <c r="EM184" i="288"/>
  <c r="EL215" i="288"/>
  <c r="EL184" i="288"/>
  <c r="EK215" i="288"/>
  <c r="EK184" i="288"/>
  <c r="EJ215" i="288"/>
  <c r="EJ184" i="288"/>
  <c r="EI215" i="288"/>
  <c r="EI184" i="288"/>
  <c r="EH215" i="288"/>
  <c r="EH184" i="288"/>
  <c r="EG215" i="288"/>
  <c r="EG184" i="288"/>
  <c r="EF215" i="288"/>
  <c r="EF184" i="288"/>
  <c r="EE215" i="288"/>
  <c r="EE184" i="288"/>
  <c r="ED215" i="288"/>
  <c r="ED184" i="288"/>
  <c r="EC215" i="288"/>
  <c r="EC184" i="288"/>
  <c r="EB215" i="288"/>
  <c r="EB184" i="288"/>
  <c r="EA215" i="288"/>
  <c r="EA184" i="288"/>
  <c r="DZ215" i="288"/>
  <c r="DZ184" i="288"/>
  <c r="DY215" i="288"/>
  <c r="DY184" i="288"/>
  <c r="DX215" i="288"/>
  <c r="DX184" i="288"/>
  <c r="DW215" i="288"/>
  <c r="DW184" i="288"/>
  <c r="DV215" i="288"/>
  <c r="DV184" i="288"/>
  <c r="DU215" i="288"/>
  <c r="DU184" i="288"/>
  <c r="DT215" i="288"/>
  <c r="DT184" i="288"/>
  <c r="DS215" i="288"/>
  <c r="DS184" i="288"/>
  <c r="DR215" i="288"/>
  <c r="DR184" i="288"/>
  <c r="DQ215" i="288"/>
  <c r="DQ184" i="288"/>
  <c r="DP215" i="288"/>
  <c r="DP184" i="288"/>
  <c r="DO215" i="288"/>
  <c r="DO184" i="288"/>
  <c r="DN215" i="288"/>
  <c r="DN184" i="288"/>
  <c r="DM215" i="288"/>
  <c r="DM184" i="288"/>
  <c r="DL215" i="288"/>
  <c r="DL184" i="288"/>
  <c r="DK215" i="288"/>
  <c r="DK184" i="288"/>
  <c r="DJ215" i="288"/>
  <c r="DJ184" i="288"/>
  <c r="DI215" i="288"/>
  <c r="DI184" i="288"/>
  <c r="DH215" i="288"/>
  <c r="DH184" i="288"/>
  <c r="DG215" i="288"/>
  <c r="DG184" i="288"/>
  <c r="DF215" i="288"/>
  <c r="DF184" i="288"/>
  <c r="DE215" i="288"/>
  <c r="DE184" i="288"/>
  <c r="DD215" i="288"/>
  <c r="DD184" i="288"/>
  <c r="DC215" i="288"/>
  <c r="DC184" i="288"/>
  <c r="DB215" i="288"/>
  <c r="DB184" i="288"/>
  <c r="DA215" i="288"/>
  <c r="DA184" i="288"/>
  <c r="CZ215" i="288"/>
  <c r="CZ184" i="288"/>
  <c r="CY215" i="288"/>
  <c r="CY184" i="288"/>
  <c r="CX215" i="288"/>
  <c r="CX184" i="288"/>
  <c r="CW215" i="288"/>
  <c r="CW184" i="288"/>
  <c r="CV215" i="288"/>
  <c r="CV184" i="288"/>
  <c r="CU215" i="288"/>
  <c r="CU184" i="288"/>
  <c r="CT215" i="288"/>
  <c r="CT184" i="288"/>
  <c r="CS215" i="288"/>
  <c r="CS184" i="288"/>
  <c r="CR215" i="288"/>
  <c r="CR184" i="288"/>
  <c r="CQ215" i="288"/>
  <c r="CQ184" i="288"/>
  <c r="CP215" i="288"/>
  <c r="CP184" i="288"/>
  <c r="CO215" i="288"/>
  <c r="CO184" i="288"/>
  <c r="CN215" i="288"/>
  <c r="CN184" i="288"/>
  <c r="CM215" i="288"/>
  <c r="CM184" i="288"/>
  <c r="CL215" i="288"/>
  <c r="CL184" i="288"/>
  <c r="CK215" i="288"/>
  <c r="CK184" i="288"/>
  <c r="CJ215" i="288"/>
  <c r="CJ184" i="288"/>
  <c r="CI215" i="288"/>
  <c r="CI184" i="288"/>
  <c r="CH215" i="288"/>
  <c r="CH184" i="288"/>
  <c r="CG215" i="288"/>
  <c r="CG184" i="288"/>
  <c r="CF215" i="288"/>
  <c r="CF184" i="288"/>
  <c r="CE215" i="288"/>
  <c r="CE184" i="288"/>
  <c r="CD215" i="288"/>
  <c r="CD184" i="288"/>
  <c r="CC215" i="288"/>
  <c r="CC184" i="288"/>
  <c r="CB215" i="288"/>
  <c r="CB184" i="288"/>
  <c r="CA215" i="288"/>
  <c r="CA184" i="288"/>
  <c r="BZ215" i="288"/>
  <c r="BZ184" i="288"/>
  <c r="BY215" i="288"/>
  <c r="BY184" i="288"/>
  <c r="BX215" i="288"/>
  <c r="BX184" i="288"/>
  <c r="BW215" i="288"/>
  <c r="BW184" i="288"/>
  <c r="BV215" i="288"/>
  <c r="BV184" i="288"/>
  <c r="BU215" i="288"/>
  <c r="BU184" i="288"/>
  <c r="BT215" i="288"/>
  <c r="BT184" i="288"/>
  <c r="BS215" i="288"/>
  <c r="BS184" i="288"/>
  <c r="BR215" i="288"/>
  <c r="BR184" i="288"/>
  <c r="BQ215" i="288"/>
  <c r="BQ184" i="288"/>
  <c r="BP215" i="288"/>
  <c r="BP184" i="288"/>
  <c r="BO215" i="288"/>
  <c r="BO184" i="288"/>
  <c r="BN215" i="288"/>
  <c r="BN184" i="288"/>
  <c r="BM215" i="288"/>
  <c r="BM184" i="288"/>
  <c r="BL215" i="288"/>
  <c r="BL184" i="288"/>
  <c r="BK215" i="288"/>
  <c r="BK184" i="288"/>
  <c r="BJ215" i="288"/>
  <c r="BJ184" i="288"/>
  <c r="BI215" i="288"/>
  <c r="BI184" i="288"/>
  <c r="BH215" i="288"/>
  <c r="BH184" i="288"/>
  <c r="BG215" i="288"/>
  <c r="BG184" i="288"/>
  <c r="BF215" i="288"/>
  <c r="BF184" i="288"/>
  <c r="BE215" i="288"/>
  <c r="BE184" i="288"/>
  <c r="BD215" i="288"/>
  <c r="BD184" i="288"/>
  <c r="BC215" i="288"/>
  <c r="BC184" i="288"/>
  <c r="BB215" i="288"/>
  <c r="BB184" i="288"/>
  <c r="BA215" i="288"/>
  <c r="BA184" i="288"/>
  <c r="AZ215" i="288"/>
  <c r="AZ184" i="288"/>
  <c r="AY215" i="288"/>
  <c r="AY184" i="288"/>
  <c r="AX215" i="288"/>
  <c r="AX184" i="288"/>
  <c r="AW215" i="288"/>
  <c r="AW184" i="288"/>
  <c r="AV215" i="288"/>
  <c r="AV184" i="288"/>
  <c r="AU215" i="288"/>
  <c r="AU184" i="288"/>
  <c r="AT215" i="288"/>
  <c r="AT184" i="288"/>
  <c r="AS215" i="288"/>
  <c r="AS184" i="288"/>
  <c r="AR215" i="288"/>
  <c r="AR184" i="288"/>
  <c r="AQ215" i="288"/>
  <c r="AQ184" i="288"/>
  <c r="AP215" i="288"/>
  <c r="AP184" i="288"/>
  <c r="AO215" i="288"/>
  <c r="AO184" i="288"/>
  <c r="AN215" i="288"/>
  <c r="AN184" i="288"/>
  <c r="AM215" i="288"/>
  <c r="AM184" i="288"/>
  <c r="AL215" i="288"/>
  <c r="AL184" i="288"/>
  <c r="AK215" i="288"/>
  <c r="AK184" i="288"/>
  <c r="AJ215" i="288"/>
  <c r="AJ184" i="288"/>
  <c r="AI215" i="288"/>
  <c r="AI184" i="288"/>
  <c r="AH215" i="288"/>
  <c r="AH184" i="288"/>
  <c r="AG215" i="288"/>
  <c r="AG184" i="288"/>
  <c r="AF215" i="288"/>
  <c r="AF184" i="288"/>
  <c r="AE215" i="288"/>
  <c r="AE184" i="288"/>
  <c r="AD215" i="288"/>
  <c r="AD184" i="288"/>
  <c r="AC215" i="288"/>
  <c r="AC184" i="288"/>
  <c r="AB215" i="288"/>
  <c r="AB184" i="288"/>
  <c r="AA215" i="288"/>
  <c r="AA184" i="288"/>
  <c r="Z215" i="288"/>
  <c r="Z184" i="288"/>
  <c r="Y215" i="288"/>
  <c r="Y184" i="288"/>
  <c r="X215" i="288"/>
  <c r="X184" i="288"/>
  <c r="W215" i="288"/>
  <c r="W184" i="288"/>
  <c r="V215" i="288"/>
  <c r="V184" i="288"/>
  <c r="U215" i="288"/>
  <c r="U184" i="288"/>
  <c r="T215" i="288"/>
  <c r="T184" i="288"/>
  <c r="S215" i="288"/>
  <c r="S184" i="288"/>
  <c r="R215" i="288"/>
  <c r="R184" i="288"/>
  <c r="Q215" i="288"/>
  <c r="Q184" i="288"/>
  <c r="P215" i="288"/>
  <c r="P184" i="288"/>
  <c r="O215" i="288"/>
  <c r="O184" i="288"/>
  <c r="N215" i="288"/>
  <c r="N184" i="288"/>
  <c r="M215" i="288"/>
  <c r="M184" i="288"/>
  <c r="L215" i="288"/>
  <c r="L184" i="288"/>
  <c r="K215" i="288"/>
  <c r="K184" i="288"/>
  <c r="J215" i="288"/>
  <c r="J184" i="288"/>
  <c r="I59" i="288"/>
  <c r="I223" i="288"/>
  <c r="G223" i="288"/>
  <c r="F216" i="288"/>
  <c r="F219" i="288"/>
  <c r="F223" i="288"/>
  <c r="G178" i="288"/>
  <c r="G176" i="288"/>
  <c r="E176" i="288"/>
  <c r="F170" i="48"/>
  <c r="F206" i="288"/>
  <c r="J173" i="273"/>
  <c r="K169" i="273"/>
  <c r="K173" i="273"/>
  <c r="K202" i="288"/>
  <c r="F202" i="288"/>
  <c r="K203" i="288"/>
  <c r="K208" i="288"/>
  <c r="K209" i="288"/>
  <c r="K210" i="288"/>
  <c r="K218" i="288"/>
  <c r="L169" i="273"/>
  <c r="L173" i="273"/>
  <c r="L202" i="288"/>
  <c r="L203" i="288"/>
  <c r="L208" i="288"/>
  <c r="L209" i="288"/>
  <c r="L210" i="288"/>
  <c r="L218" i="288"/>
  <c r="M169" i="273"/>
  <c r="M173" i="273"/>
  <c r="M202" i="288"/>
  <c r="M203" i="288"/>
  <c r="M208" i="288"/>
  <c r="M209" i="288"/>
  <c r="M210" i="288"/>
  <c r="M218" i="288"/>
  <c r="N169" i="273"/>
  <c r="N173" i="273"/>
  <c r="N202" i="288"/>
  <c r="N203" i="288"/>
  <c r="N208" i="288"/>
  <c r="N209" i="288"/>
  <c r="N210" i="288"/>
  <c r="N218" i="288"/>
  <c r="O169" i="273"/>
  <c r="O173" i="273"/>
  <c r="O202" i="288"/>
  <c r="O203" i="288"/>
  <c r="O208" i="288"/>
  <c r="O209" i="288"/>
  <c r="O210" i="288"/>
  <c r="O218" i="288"/>
  <c r="P169" i="273"/>
  <c r="P173" i="273"/>
  <c r="P202" i="288"/>
  <c r="P203" i="288"/>
  <c r="P208" i="288"/>
  <c r="P209" i="288"/>
  <c r="P210" i="288"/>
  <c r="P218" i="288"/>
  <c r="Q169" i="273"/>
  <c r="Q173" i="273"/>
  <c r="Q202" i="288"/>
  <c r="Q203" i="288"/>
  <c r="Q208" i="288"/>
  <c r="Q209" i="288"/>
  <c r="Q210" i="288"/>
  <c r="Q218" i="288"/>
  <c r="R169" i="273"/>
  <c r="R173" i="273"/>
  <c r="R202" i="288"/>
  <c r="R203" i="288"/>
  <c r="R208" i="288"/>
  <c r="R209" i="288"/>
  <c r="R210" i="288"/>
  <c r="R218" i="288"/>
  <c r="S169" i="273"/>
  <c r="S173" i="273"/>
  <c r="S202" i="288"/>
  <c r="S203" i="288"/>
  <c r="S208" i="288"/>
  <c r="S209" i="288"/>
  <c r="S210" i="288"/>
  <c r="S218" i="288"/>
  <c r="T169" i="273"/>
  <c r="T173" i="273"/>
  <c r="T202" i="288"/>
  <c r="T203" i="288"/>
  <c r="T208" i="288"/>
  <c r="T209" i="288"/>
  <c r="T210" i="288"/>
  <c r="T218" i="288"/>
  <c r="U169" i="273"/>
  <c r="U173" i="273"/>
  <c r="U202" i="288"/>
  <c r="U203" i="288"/>
  <c r="U208" i="288"/>
  <c r="U209" i="288"/>
  <c r="U210" i="288"/>
  <c r="U218" i="288"/>
  <c r="V169" i="273"/>
  <c r="V173" i="273"/>
  <c r="V202" i="288"/>
  <c r="V203" i="288"/>
  <c r="V208" i="288"/>
  <c r="V209" i="288"/>
  <c r="V210" i="288"/>
  <c r="V218" i="288"/>
  <c r="W169" i="273"/>
  <c r="W173" i="273"/>
  <c r="W202" i="288"/>
  <c r="W203" i="288"/>
  <c r="W208" i="288"/>
  <c r="W209" i="288"/>
  <c r="W210" i="288"/>
  <c r="W218" i="288"/>
  <c r="X169" i="273"/>
  <c r="X173" i="273"/>
  <c r="X202" i="288"/>
  <c r="X203" i="288"/>
  <c r="X208" i="288"/>
  <c r="X209" i="288"/>
  <c r="X210" i="288"/>
  <c r="X218" i="288"/>
  <c r="Y169" i="273"/>
  <c r="Y173" i="273"/>
  <c r="Y202" i="288"/>
  <c r="Y203" i="288"/>
  <c r="Y208" i="288"/>
  <c r="Y209" i="288"/>
  <c r="Y210" i="288"/>
  <c r="Y218" i="288"/>
  <c r="Z169" i="273"/>
  <c r="Z173" i="273"/>
  <c r="Z202" i="288"/>
  <c r="Z203" i="288"/>
  <c r="Z208" i="288"/>
  <c r="Z209" i="288"/>
  <c r="Z210" i="288"/>
  <c r="Z218" i="288"/>
  <c r="AA169" i="273"/>
  <c r="AA173" i="273"/>
  <c r="AA202" i="288"/>
  <c r="AA203" i="288"/>
  <c r="AA208" i="288"/>
  <c r="AA209" i="288"/>
  <c r="AA210" i="288"/>
  <c r="AA218" i="288"/>
  <c r="AB169" i="273"/>
  <c r="AB173" i="273"/>
  <c r="AB202" i="288"/>
  <c r="AB203" i="288"/>
  <c r="AB208" i="288"/>
  <c r="AB209" i="288"/>
  <c r="AB210" i="288"/>
  <c r="AB218" i="288"/>
  <c r="AC169" i="273"/>
  <c r="AC173" i="273"/>
  <c r="AC202" i="288"/>
  <c r="AC203" i="288"/>
  <c r="AC208" i="288"/>
  <c r="AC209" i="288"/>
  <c r="AC210" i="288"/>
  <c r="AC218" i="288"/>
  <c r="AD169" i="273"/>
  <c r="AD173" i="273"/>
  <c r="AD202" i="288"/>
  <c r="AD203" i="288"/>
  <c r="AD208" i="288"/>
  <c r="AD209" i="288"/>
  <c r="AD210" i="288"/>
  <c r="AD218" i="288"/>
  <c r="AE169" i="273"/>
  <c r="AE173" i="273"/>
  <c r="AE202" i="288"/>
  <c r="AE203" i="288"/>
  <c r="AE208" i="288"/>
  <c r="AE209" i="288"/>
  <c r="AE210" i="288"/>
  <c r="AE218" i="288"/>
  <c r="AF169" i="273"/>
  <c r="AF173" i="273"/>
  <c r="AF202" i="288"/>
  <c r="AF203" i="288"/>
  <c r="AF208" i="288"/>
  <c r="AF209" i="288"/>
  <c r="AF210" i="288"/>
  <c r="AF218" i="288"/>
  <c r="AG169" i="273"/>
  <c r="AG173" i="273"/>
  <c r="AG202" i="288"/>
  <c r="AG203" i="288"/>
  <c r="AG208" i="288"/>
  <c r="AG209" i="288"/>
  <c r="AG210" i="288"/>
  <c r="AG218" i="288"/>
  <c r="AH169" i="273"/>
  <c r="AH173" i="273"/>
  <c r="AH202" i="288"/>
  <c r="AH203" i="288"/>
  <c r="AH208" i="288"/>
  <c r="AH209" i="288"/>
  <c r="AH210" i="288"/>
  <c r="AH218" i="288"/>
  <c r="AI169" i="273"/>
  <c r="AI173" i="273"/>
  <c r="AI202" i="288"/>
  <c r="AI203" i="288"/>
  <c r="AI208" i="288"/>
  <c r="AI209" i="288"/>
  <c r="AI210" i="288"/>
  <c r="AI218" i="288"/>
  <c r="AJ169" i="273"/>
  <c r="AJ173" i="273"/>
  <c r="AJ202" i="288"/>
  <c r="AJ203" i="288"/>
  <c r="AJ208" i="288"/>
  <c r="AJ209" i="288"/>
  <c r="AJ210" i="288"/>
  <c r="AJ218" i="288"/>
  <c r="AK169" i="273"/>
  <c r="AK173" i="273"/>
  <c r="AK202" i="288"/>
  <c r="AK203" i="288"/>
  <c r="AK208" i="288"/>
  <c r="AK209" i="288"/>
  <c r="AK210" i="288"/>
  <c r="AK218" i="288"/>
  <c r="AL169" i="273"/>
  <c r="AL173" i="273"/>
  <c r="AL202" i="288"/>
  <c r="AL203" i="288"/>
  <c r="AL208" i="288"/>
  <c r="AL209" i="288"/>
  <c r="AL210" i="288"/>
  <c r="AL218" i="288"/>
  <c r="AM169" i="273"/>
  <c r="AM173" i="273"/>
  <c r="AM202" i="288"/>
  <c r="AM203" i="288"/>
  <c r="AM208" i="288"/>
  <c r="AM209" i="288"/>
  <c r="AM210" i="288"/>
  <c r="AM218" i="288"/>
  <c r="AN169" i="273"/>
  <c r="AN173" i="273"/>
  <c r="AN202" i="288"/>
  <c r="AN203" i="288"/>
  <c r="AN208" i="288"/>
  <c r="AN209" i="288"/>
  <c r="AN210" i="288"/>
  <c r="AN218" i="288"/>
  <c r="AO169" i="273"/>
  <c r="AO173" i="273"/>
  <c r="AO202" i="288"/>
  <c r="AO203" i="288"/>
  <c r="AO208" i="288"/>
  <c r="AO209" i="288"/>
  <c r="AO210" i="288"/>
  <c r="AO218" i="288"/>
  <c r="AP169" i="273"/>
  <c r="AP173" i="273"/>
  <c r="AP202" i="288"/>
  <c r="AP203" i="288"/>
  <c r="AP208" i="288"/>
  <c r="AP209" i="288"/>
  <c r="AP210" i="288"/>
  <c r="AP218" i="288"/>
  <c r="AQ169" i="273"/>
  <c r="AQ173" i="273"/>
  <c r="AQ202" i="288"/>
  <c r="AQ203" i="288"/>
  <c r="AQ208" i="288"/>
  <c r="AQ209" i="288"/>
  <c r="AQ210" i="288"/>
  <c r="AQ218" i="288"/>
  <c r="AR169" i="273"/>
  <c r="AR173" i="273"/>
  <c r="AR202" i="288"/>
  <c r="AR203" i="288"/>
  <c r="AR208" i="288"/>
  <c r="AR209" i="288"/>
  <c r="AR210" i="288"/>
  <c r="AR218" i="288"/>
  <c r="AS169" i="273"/>
  <c r="AS173" i="273"/>
  <c r="AS202" i="288"/>
  <c r="AS203" i="288"/>
  <c r="AS208" i="288"/>
  <c r="AS209" i="288"/>
  <c r="AS210" i="288"/>
  <c r="AS218" i="288"/>
  <c r="AT169" i="273"/>
  <c r="AT173" i="273"/>
  <c r="AT202" i="288"/>
  <c r="AT203" i="288"/>
  <c r="AT208" i="288"/>
  <c r="AT209" i="288"/>
  <c r="AT210" i="288"/>
  <c r="AT218" i="288"/>
  <c r="AU169" i="273"/>
  <c r="AU173" i="273"/>
  <c r="AU202" i="288"/>
  <c r="AU203" i="288"/>
  <c r="AU208" i="288"/>
  <c r="AU209" i="288"/>
  <c r="AU210" i="288"/>
  <c r="AU218" i="288"/>
  <c r="AV169" i="273"/>
  <c r="AV173" i="273"/>
  <c r="AV202" i="288"/>
  <c r="AV203" i="288"/>
  <c r="AV208" i="288"/>
  <c r="AV209" i="288"/>
  <c r="AV210" i="288"/>
  <c r="AV218" i="288"/>
  <c r="AW169" i="273"/>
  <c r="AW173" i="273"/>
  <c r="AW202" i="288"/>
  <c r="AW203" i="288"/>
  <c r="AW208" i="288"/>
  <c r="AW209" i="288"/>
  <c r="AW210" i="288"/>
  <c r="AW218" i="288"/>
  <c r="AX169" i="273"/>
  <c r="AX173" i="273"/>
  <c r="AX202" i="288"/>
  <c r="AX203" i="288"/>
  <c r="AX208" i="288"/>
  <c r="AX209" i="288"/>
  <c r="AX210" i="288"/>
  <c r="AX218" i="288"/>
  <c r="AY169" i="273"/>
  <c r="AY173" i="273"/>
  <c r="AY202" i="288"/>
  <c r="AY203" i="288"/>
  <c r="AY208" i="288"/>
  <c r="AY209" i="288"/>
  <c r="AY210" i="288"/>
  <c r="AY218" i="288"/>
  <c r="AZ169" i="273"/>
  <c r="AZ173" i="273"/>
  <c r="AZ202" i="288"/>
  <c r="AZ203" i="288"/>
  <c r="AZ208" i="288"/>
  <c r="AZ209" i="288"/>
  <c r="AZ210" i="288"/>
  <c r="AZ218" i="288"/>
  <c r="BA169" i="273"/>
  <c r="BA173" i="273"/>
  <c r="BA202" i="288"/>
  <c r="BA203" i="288"/>
  <c r="BA208" i="288"/>
  <c r="BA209" i="288"/>
  <c r="BA210" i="288"/>
  <c r="BA218" i="288"/>
  <c r="BB169" i="273"/>
  <c r="BB173" i="273"/>
  <c r="BB202" i="288"/>
  <c r="BB203" i="288"/>
  <c r="BB208" i="288"/>
  <c r="BB209" i="288"/>
  <c r="BB210" i="288"/>
  <c r="BB218" i="288"/>
  <c r="BC169" i="273"/>
  <c r="BC173" i="273"/>
  <c r="BC202" i="288"/>
  <c r="BC203" i="288"/>
  <c r="BC208" i="288"/>
  <c r="BC209" i="288"/>
  <c r="BC210" i="288"/>
  <c r="BC218" i="288"/>
  <c r="BD169" i="273"/>
  <c r="BD173" i="273"/>
  <c r="BD202" i="288"/>
  <c r="BD203" i="288"/>
  <c r="BD208" i="288"/>
  <c r="BD209" i="288"/>
  <c r="BD210" i="288"/>
  <c r="BD218" i="288"/>
  <c r="BE169" i="273"/>
  <c r="BE173" i="273"/>
  <c r="BE202" i="288"/>
  <c r="BE203" i="288"/>
  <c r="BE208" i="288"/>
  <c r="BE209" i="288"/>
  <c r="BE210" i="288"/>
  <c r="BE218" i="288"/>
  <c r="BF169" i="273"/>
  <c r="BF173" i="273"/>
  <c r="BF202" i="288"/>
  <c r="BF203" i="288"/>
  <c r="BF208" i="288"/>
  <c r="BF209" i="288"/>
  <c r="BF210" i="288"/>
  <c r="BF218" i="288"/>
  <c r="BG169" i="273"/>
  <c r="BG173" i="273"/>
  <c r="BG202" i="288"/>
  <c r="BG203" i="288"/>
  <c r="BG208" i="288"/>
  <c r="BG209" i="288"/>
  <c r="BG210" i="288"/>
  <c r="BG218" i="288"/>
  <c r="BH169" i="273"/>
  <c r="BH173" i="273"/>
  <c r="BH202" i="288"/>
  <c r="BH203" i="288"/>
  <c r="BH208" i="288"/>
  <c r="BH209" i="288"/>
  <c r="BH210" i="288"/>
  <c r="BH218" i="288"/>
  <c r="BI169" i="273"/>
  <c r="BI173" i="273"/>
  <c r="BI202" i="288"/>
  <c r="BI203" i="288"/>
  <c r="BI208" i="288"/>
  <c r="BI209" i="288"/>
  <c r="BI210" i="288"/>
  <c r="BI218" i="288"/>
  <c r="BJ169" i="273"/>
  <c r="BJ173" i="273"/>
  <c r="BJ202" i="288"/>
  <c r="BJ203" i="288"/>
  <c r="BJ208" i="288"/>
  <c r="BJ209" i="288"/>
  <c r="BJ210" i="288"/>
  <c r="BJ218" i="288"/>
  <c r="BK169" i="273"/>
  <c r="BK173" i="273"/>
  <c r="BK202" i="288"/>
  <c r="BK203" i="288"/>
  <c r="BK208" i="288"/>
  <c r="BK209" i="288"/>
  <c r="BK210" i="288"/>
  <c r="BK218" i="288"/>
  <c r="BL169" i="273"/>
  <c r="BL173" i="273"/>
  <c r="BL202" i="288"/>
  <c r="BL203" i="288"/>
  <c r="BL208" i="288"/>
  <c r="BL209" i="288"/>
  <c r="BL210" i="288"/>
  <c r="BL218" i="288"/>
  <c r="BM169" i="273"/>
  <c r="BM173" i="273"/>
  <c r="BM202" i="288"/>
  <c r="BM203" i="288"/>
  <c r="BM208" i="288"/>
  <c r="BM209" i="288"/>
  <c r="BM210" i="288"/>
  <c r="BM218" i="288"/>
  <c r="BN169" i="273"/>
  <c r="BN173" i="273"/>
  <c r="BN202" i="288"/>
  <c r="BN203" i="288"/>
  <c r="BN208" i="288"/>
  <c r="BN209" i="288"/>
  <c r="BN210" i="288"/>
  <c r="BN218" i="288"/>
  <c r="BO169" i="273"/>
  <c r="BO173" i="273"/>
  <c r="BO202" i="288"/>
  <c r="BO203" i="288"/>
  <c r="BO208" i="288"/>
  <c r="BO209" i="288"/>
  <c r="BO210" i="288"/>
  <c r="BO218" i="288"/>
  <c r="BP169" i="273"/>
  <c r="BP173" i="273"/>
  <c r="BP202" i="288"/>
  <c r="BP203" i="288"/>
  <c r="BP208" i="288"/>
  <c r="BP209" i="288"/>
  <c r="BP210" i="288"/>
  <c r="BP218" i="288"/>
  <c r="BQ169" i="273"/>
  <c r="BQ173" i="273"/>
  <c r="BQ202" i="288"/>
  <c r="BQ203" i="288"/>
  <c r="BQ208" i="288"/>
  <c r="BQ209" i="288"/>
  <c r="BQ210" i="288"/>
  <c r="BQ218" i="288"/>
  <c r="BR169" i="273"/>
  <c r="BR173" i="273"/>
  <c r="BR202" i="288"/>
  <c r="BR203" i="288"/>
  <c r="BR208" i="288"/>
  <c r="BR209" i="288"/>
  <c r="BR210" i="288"/>
  <c r="BR218" i="288"/>
  <c r="BS169" i="273"/>
  <c r="BS173" i="273"/>
  <c r="BS202" i="288"/>
  <c r="BS203" i="288"/>
  <c r="BS208" i="288"/>
  <c r="BS209" i="288"/>
  <c r="BS210" i="288"/>
  <c r="BS218" i="288"/>
  <c r="BT169" i="273"/>
  <c r="BT173" i="273"/>
  <c r="BT202" i="288"/>
  <c r="BT203" i="288"/>
  <c r="BT208" i="288"/>
  <c r="BT209" i="288"/>
  <c r="BT210" i="288"/>
  <c r="BT218" i="288"/>
  <c r="BU169" i="273"/>
  <c r="BU173" i="273"/>
  <c r="BU202" i="288"/>
  <c r="BU203" i="288"/>
  <c r="BU208" i="288"/>
  <c r="BU209" i="288"/>
  <c r="BU210" i="288"/>
  <c r="BU218" i="288"/>
  <c r="BV169" i="273"/>
  <c r="BV173" i="273"/>
  <c r="BV202" i="288"/>
  <c r="BV203" i="288"/>
  <c r="BV208" i="288"/>
  <c r="BV209" i="288"/>
  <c r="BV210" i="288"/>
  <c r="BV218" i="288"/>
  <c r="BW169" i="273"/>
  <c r="BW173" i="273"/>
  <c r="BW202" i="288"/>
  <c r="BW203" i="288"/>
  <c r="BW208" i="288"/>
  <c r="BW209" i="288"/>
  <c r="BW210" i="288"/>
  <c r="BW218" i="288"/>
  <c r="BX169" i="273"/>
  <c r="BX173" i="273"/>
  <c r="BX202" i="288"/>
  <c r="BX203" i="288"/>
  <c r="BX208" i="288"/>
  <c r="BX209" i="288"/>
  <c r="BX210" i="288"/>
  <c r="BX218" i="288"/>
  <c r="BY169" i="273"/>
  <c r="BY173" i="273"/>
  <c r="BY202" i="288"/>
  <c r="BY203" i="288"/>
  <c r="BY208" i="288"/>
  <c r="BY209" i="288"/>
  <c r="BY210" i="288"/>
  <c r="BY218" i="288"/>
  <c r="BZ169" i="273"/>
  <c r="BZ173" i="273"/>
  <c r="BZ202" i="288"/>
  <c r="BZ203" i="288"/>
  <c r="BZ208" i="288"/>
  <c r="BZ209" i="288"/>
  <c r="BZ210" i="288"/>
  <c r="BZ218" i="288"/>
  <c r="CA169" i="273"/>
  <c r="CA173" i="273"/>
  <c r="CA202" i="288"/>
  <c r="CA203" i="288"/>
  <c r="CA208" i="288"/>
  <c r="CA209" i="288"/>
  <c r="CA210" i="288"/>
  <c r="CA218" i="288"/>
  <c r="CB169" i="273"/>
  <c r="CB173" i="273"/>
  <c r="CB202" i="288"/>
  <c r="CB203" i="288"/>
  <c r="CB208" i="288"/>
  <c r="CB209" i="288"/>
  <c r="CB210" i="288"/>
  <c r="CB218" i="288"/>
  <c r="CC169" i="273"/>
  <c r="CC173" i="273"/>
  <c r="CC202" i="288"/>
  <c r="CC203" i="288"/>
  <c r="CC208" i="288"/>
  <c r="CC209" i="288"/>
  <c r="CC210" i="288"/>
  <c r="CC218" i="288"/>
  <c r="CD169" i="273"/>
  <c r="CD173" i="273"/>
  <c r="CD202" i="288"/>
  <c r="CD203" i="288"/>
  <c r="CD208" i="288"/>
  <c r="CD209" i="288"/>
  <c r="CD210" i="288"/>
  <c r="CD218" i="288"/>
  <c r="CE169" i="273"/>
  <c r="CE173" i="273"/>
  <c r="CE202" i="288"/>
  <c r="CE203" i="288"/>
  <c r="CE208" i="288"/>
  <c r="CE209" i="288"/>
  <c r="CE210" i="288"/>
  <c r="CE218" i="288"/>
  <c r="CF169" i="273"/>
  <c r="CF173" i="273"/>
  <c r="CF202" i="288"/>
  <c r="CF203" i="288"/>
  <c r="CF208" i="288"/>
  <c r="CF209" i="288"/>
  <c r="CF210" i="288"/>
  <c r="CF218" i="288"/>
  <c r="CG169" i="273"/>
  <c r="CG173" i="273"/>
  <c r="CG202" i="288"/>
  <c r="CG203" i="288"/>
  <c r="CG208" i="288"/>
  <c r="CG209" i="288"/>
  <c r="CG210" i="288"/>
  <c r="CG218" i="288"/>
  <c r="CH169" i="273"/>
  <c r="CH173" i="273"/>
  <c r="CH202" i="288"/>
  <c r="CH203" i="288"/>
  <c r="CH208" i="288"/>
  <c r="CH209" i="288"/>
  <c r="CH210" i="288"/>
  <c r="CH218" i="288"/>
  <c r="CI169" i="273"/>
  <c r="CI173" i="273"/>
  <c r="CI202" i="288"/>
  <c r="CI203" i="288"/>
  <c r="CI208" i="288"/>
  <c r="CI209" i="288"/>
  <c r="CI210" i="288"/>
  <c r="CI218" i="288"/>
  <c r="CJ169" i="273"/>
  <c r="CJ173" i="273"/>
  <c r="CJ202" i="288"/>
  <c r="CJ203" i="288"/>
  <c r="CJ208" i="288"/>
  <c r="CJ209" i="288"/>
  <c r="CJ210" i="288"/>
  <c r="CJ218" i="288"/>
  <c r="CK169" i="273"/>
  <c r="CK173" i="273"/>
  <c r="CK202" i="288"/>
  <c r="CK203" i="288"/>
  <c r="CK208" i="288"/>
  <c r="CK209" i="288"/>
  <c r="CK210" i="288"/>
  <c r="CK218" i="288"/>
  <c r="CL169" i="273"/>
  <c r="CL173" i="273"/>
  <c r="CL202" i="288"/>
  <c r="CL203" i="288"/>
  <c r="CL208" i="288"/>
  <c r="CL209" i="288"/>
  <c r="CL210" i="288"/>
  <c r="CL218" i="288"/>
  <c r="CM169" i="273"/>
  <c r="CM173" i="273"/>
  <c r="CM202" i="288"/>
  <c r="CM203" i="288"/>
  <c r="CM208" i="288"/>
  <c r="CM209" i="288"/>
  <c r="CM210" i="288"/>
  <c r="CM218" i="288"/>
  <c r="CN169" i="273"/>
  <c r="CN173" i="273"/>
  <c r="CN202" i="288"/>
  <c r="CN203" i="288"/>
  <c r="CN208" i="288"/>
  <c r="CN209" i="288"/>
  <c r="CN210" i="288"/>
  <c r="CN218" i="288"/>
  <c r="CO169" i="273"/>
  <c r="CO173" i="273"/>
  <c r="CO202" i="288"/>
  <c r="CO203" i="288"/>
  <c r="CO208" i="288"/>
  <c r="CO209" i="288"/>
  <c r="CO210" i="288"/>
  <c r="CO218" i="288"/>
  <c r="CP169" i="273"/>
  <c r="CP173" i="273"/>
  <c r="CP202" i="288"/>
  <c r="CP203" i="288"/>
  <c r="CP208" i="288"/>
  <c r="CP209" i="288"/>
  <c r="CP210" i="288"/>
  <c r="CP218" i="288"/>
  <c r="CQ169" i="273"/>
  <c r="CQ173" i="273"/>
  <c r="CQ202" i="288"/>
  <c r="CQ203" i="288"/>
  <c r="CQ208" i="288"/>
  <c r="CQ209" i="288"/>
  <c r="CQ210" i="288"/>
  <c r="CQ218" i="288"/>
  <c r="CR169" i="273"/>
  <c r="CR173" i="273"/>
  <c r="CR202" i="288"/>
  <c r="CR203" i="288"/>
  <c r="CR208" i="288"/>
  <c r="CR209" i="288"/>
  <c r="CR210" i="288"/>
  <c r="CR218" i="288"/>
  <c r="CS169" i="273"/>
  <c r="CS173" i="273"/>
  <c r="CS202" i="288"/>
  <c r="CS203" i="288"/>
  <c r="CS208" i="288"/>
  <c r="CS209" i="288"/>
  <c r="CS210" i="288"/>
  <c r="CS218" i="288"/>
  <c r="CT169" i="273"/>
  <c r="CT173" i="273"/>
  <c r="CT202" i="288"/>
  <c r="CT203" i="288"/>
  <c r="CT208" i="288"/>
  <c r="CT209" i="288"/>
  <c r="CT210" i="288"/>
  <c r="CT218" i="288"/>
  <c r="CU169" i="273"/>
  <c r="CU173" i="273"/>
  <c r="CU202" i="288"/>
  <c r="CU203" i="288"/>
  <c r="CU208" i="288"/>
  <c r="CU209" i="288"/>
  <c r="CU210" i="288"/>
  <c r="CU218" i="288"/>
  <c r="CV169" i="273"/>
  <c r="CV173" i="273"/>
  <c r="CV202" i="288"/>
  <c r="CV203" i="288"/>
  <c r="CV208" i="288"/>
  <c r="CV209" i="288"/>
  <c r="CV210" i="288"/>
  <c r="CV218" i="288"/>
  <c r="CW169" i="273"/>
  <c r="CW173" i="273"/>
  <c r="CW202" i="288"/>
  <c r="CW203" i="288"/>
  <c r="CW208" i="288"/>
  <c r="CW209" i="288"/>
  <c r="CW210" i="288"/>
  <c r="CW218" i="288"/>
  <c r="CX169" i="273"/>
  <c r="CX173" i="273"/>
  <c r="CX202" i="288"/>
  <c r="CX203" i="288"/>
  <c r="CX208" i="288"/>
  <c r="CX209" i="288"/>
  <c r="CX210" i="288"/>
  <c r="CX218" i="288"/>
  <c r="CY169" i="273"/>
  <c r="CY173" i="273"/>
  <c r="CY202" i="288"/>
  <c r="CY203" i="288"/>
  <c r="CY208" i="288"/>
  <c r="CY209" i="288"/>
  <c r="CY210" i="288"/>
  <c r="CY218" i="288"/>
  <c r="CZ169" i="273"/>
  <c r="CZ173" i="273"/>
  <c r="CZ202" i="288"/>
  <c r="CZ203" i="288"/>
  <c r="CZ208" i="288"/>
  <c r="CZ209" i="288"/>
  <c r="CZ210" i="288"/>
  <c r="CZ218" i="288"/>
  <c r="DA169" i="273"/>
  <c r="DA173" i="273"/>
  <c r="DA202" i="288"/>
  <c r="DA203" i="288"/>
  <c r="DA208" i="288"/>
  <c r="DA209" i="288"/>
  <c r="DA210" i="288"/>
  <c r="DA218" i="288"/>
  <c r="DB169" i="273"/>
  <c r="DB173" i="273"/>
  <c r="DB202" i="288"/>
  <c r="DB203" i="288"/>
  <c r="DB208" i="288"/>
  <c r="DB209" i="288"/>
  <c r="DB210" i="288"/>
  <c r="DB218" i="288"/>
  <c r="DC169" i="273"/>
  <c r="DC173" i="273"/>
  <c r="DC202" i="288"/>
  <c r="DC203" i="288"/>
  <c r="DC208" i="288"/>
  <c r="DC209" i="288"/>
  <c r="DC210" i="288"/>
  <c r="DC218" i="288"/>
  <c r="DD169" i="273"/>
  <c r="DD173" i="273"/>
  <c r="DD202" i="288"/>
  <c r="DD203" i="288"/>
  <c r="DD208" i="288"/>
  <c r="DD209" i="288"/>
  <c r="DD210" i="288"/>
  <c r="DD218" i="288"/>
  <c r="DE169" i="273"/>
  <c r="DE173" i="273"/>
  <c r="DE202" i="288"/>
  <c r="DE203" i="288"/>
  <c r="DE208" i="288"/>
  <c r="DE209" i="288"/>
  <c r="DE210" i="288"/>
  <c r="DE218" i="288"/>
  <c r="DF169" i="273"/>
  <c r="DF173" i="273"/>
  <c r="DF202" i="288"/>
  <c r="DF203" i="288"/>
  <c r="DF208" i="288"/>
  <c r="DF209" i="288"/>
  <c r="DF210" i="288"/>
  <c r="DF218" i="288"/>
  <c r="DG169" i="273"/>
  <c r="DG173" i="273"/>
  <c r="DG202" i="288"/>
  <c r="DG203" i="288"/>
  <c r="DG208" i="288"/>
  <c r="DG209" i="288"/>
  <c r="DG210" i="288"/>
  <c r="DG218" i="288"/>
  <c r="DH169" i="273"/>
  <c r="DH173" i="273"/>
  <c r="DH202" i="288"/>
  <c r="DH203" i="288"/>
  <c r="DH208" i="288"/>
  <c r="DH209" i="288"/>
  <c r="DH210" i="288"/>
  <c r="DH218" i="288"/>
  <c r="DI169" i="273"/>
  <c r="DI173" i="273"/>
  <c r="DI202" i="288"/>
  <c r="DI203" i="288"/>
  <c r="DI208" i="288"/>
  <c r="DI209" i="288"/>
  <c r="DI210" i="288"/>
  <c r="DI218" i="288"/>
  <c r="DJ169" i="273"/>
  <c r="DJ173" i="273"/>
  <c r="DJ202" i="288"/>
  <c r="DJ203" i="288"/>
  <c r="DJ208" i="288"/>
  <c r="DJ209" i="288"/>
  <c r="DJ210" i="288"/>
  <c r="DJ218" i="288"/>
  <c r="DK169" i="273"/>
  <c r="DK173" i="273"/>
  <c r="DK202" i="288"/>
  <c r="DK203" i="288"/>
  <c r="DK208" i="288"/>
  <c r="DK209" i="288"/>
  <c r="DK210" i="288"/>
  <c r="DK218" i="288"/>
  <c r="DL169" i="273"/>
  <c r="DL173" i="273"/>
  <c r="DL202" i="288"/>
  <c r="DL203" i="288"/>
  <c r="DL208" i="288"/>
  <c r="DL209" i="288"/>
  <c r="DL210" i="288"/>
  <c r="DL218" i="288"/>
  <c r="DM169" i="273"/>
  <c r="DM173" i="273"/>
  <c r="DM202" i="288"/>
  <c r="DM203" i="288"/>
  <c r="DM208" i="288"/>
  <c r="DM209" i="288"/>
  <c r="DM210" i="288"/>
  <c r="DM218" i="288"/>
  <c r="DN169" i="273"/>
  <c r="DN173" i="273"/>
  <c r="DN202" i="288"/>
  <c r="DN203" i="288"/>
  <c r="DN208" i="288"/>
  <c r="DN209" i="288"/>
  <c r="DN210" i="288"/>
  <c r="DN218" i="288"/>
  <c r="DO169" i="273"/>
  <c r="DO173" i="273"/>
  <c r="DO202" i="288"/>
  <c r="DO203" i="288"/>
  <c r="DO208" i="288"/>
  <c r="DO209" i="288"/>
  <c r="DO210" i="288"/>
  <c r="DO218" i="288"/>
  <c r="DP169" i="273"/>
  <c r="DP173" i="273"/>
  <c r="DP202" i="288"/>
  <c r="DP203" i="288"/>
  <c r="DP208" i="288"/>
  <c r="DP209" i="288"/>
  <c r="DP210" i="288"/>
  <c r="DP218" i="288"/>
  <c r="DQ169" i="273"/>
  <c r="DQ173" i="273"/>
  <c r="DQ202" i="288"/>
  <c r="DQ203" i="288"/>
  <c r="DQ208" i="288"/>
  <c r="DQ209" i="288"/>
  <c r="DQ210" i="288"/>
  <c r="DQ218" i="288"/>
  <c r="DR169" i="273"/>
  <c r="DR173" i="273"/>
  <c r="DR202" i="288"/>
  <c r="DR203" i="288"/>
  <c r="DR208" i="288"/>
  <c r="DR209" i="288"/>
  <c r="DR210" i="288"/>
  <c r="DR218" i="288"/>
  <c r="DS169" i="273"/>
  <c r="DS173" i="273"/>
  <c r="DS202" i="288"/>
  <c r="DS203" i="288"/>
  <c r="DS208" i="288"/>
  <c r="DS209" i="288"/>
  <c r="DS210" i="288"/>
  <c r="DS218" i="288"/>
  <c r="DT169" i="273"/>
  <c r="DT173" i="273"/>
  <c r="DT202" i="288"/>
  <c r="DT203" i="288"/>
  <c r="DT208" i="288"/>
  <c r="DT209" i="288"/>
  <c r="DT210" i="288"/>
  <c r="DT218" i="288"/>
  <c r="DU169" i="273"/>
  <c r="DU173" i="273"/>
  <c r="DU202" i="288"/>
  <c r="DU203" i="288"/>
  <c r="DU208" i="288"/>
  <c r="DU209" i="288"/>
  <c r="DU210" i="288"/>
  <c r="DU218" i="288"/>
  <c r="DV169" i="273"/>
  <c r="DV173" i="273"/>
  <c r="DV202" i="288"/>
  <c r="DV203" i="288"/>
  <c r="DV208" i="288"/>
  <c r="DV209" i="288"/>
  <c r="DV210" i="288"/>
  <c r="DV218" i="288"/>
  <c r="DW169" i="273"/>
  <c r="DW173" i="273"/>
  <c r="DW202" i="288"/>
  <c r="DW203" i="288"/>
  <c r="DW208" i="288"/>
  <c r="DW209" i="288"/>
  <c r="DW210" i="288"/>
  <c r="DW218" i="288"/>
  <c r="DX169" i="273"/>
  <c r="DX173" i="273"/>
  <c r="DX202" i="288"/>
  <c r="DX203" i="288"/>
  <c r="DX208" i="288"/>
  <c r="DX209" i="288"/>
  <c r="DX210" i="288"/>
  <c r="DX218" i="288"/>
  <c r="DY169" i="273"/>
  <c r="DY173" i="273"/>
  <c r="DY202" i="288"/>
  <c r="DY203" i="288"/>
  <c r="DY208" i="288"/>
  <c r="DY209" i="288"/>
  <c r="DY210" i="288"/>
  <c r="DY218" i="288"/>
  <c r="DZ169" i="273"/>
  <c r="DZ173" i="273"/>
  <c r="DZ202" i="288"/>
  <c r="DZ203" i="288"/>
  <c r="DZ208" i="288"/>
  <c r="DZ209" i="288"/>
  <c r="DZ210" i="288"/>
  <c r="DZ218" i="288"/>
  <c r="EA169" i="273"/>
  <c r="EA173" i="273"/>
  <c r="EA202" i="288"/>
  <c r="EA203" i="288"/>
  <c r="EA208" i="288"/>
  <c r="EA209" i="288"/>
  <c r="EA210" i="288"/>
  <c r="EA218" i="288"/>
  <c r="EB169" i="273"/>
  <c r="EB173" i="273"/>
  <c r="EB202" i="288"/>
  <c r="EB203" i="288"/>
  <c r="EB208" i="288"/>
  <c r="EB209" i="288"/>
  <c r="EB210" i="288"/>
  <c r="EB218" i="288"/>
  <c r="EC169" i="273"/>
  <c r="EC173" i="273"/>
  <c r="EC202" i="288"/>
  <c r="EC203" i="288"/>
  <c r="EC208" i="288"/>
  <c r="EC209" i="288"/>
  <c r="EC210" i="288"/>
  <c r="EC218" i="288"/>
  <c r="ED169" i="273"/>
  <c r="ED173" i="273"/>
  <c r="ED202" i="288"/>
  <c r="ED203" i="288"/>
  <c r="ED208" i="288"/>
  <c r="ED209" i="288"/>
  <c r="ED210" i="288"/>
  <c r="ED218" i="288"/>
  <c r="EE169" i="273"/>
  <c r="EE173" i="273"/>
  <c r="EE202" i="288"/>
  <c r="EE203" i="288"/>
  <c r="EE208" i="288"/>
  <c r="EE209" i="288"/>
  <c r="EE210" i="288"/>
  <c r="EE218" i="288"/>
  <c r="EF169" i="273"/>
  <c r="EF173" i="273"/>
  <c r="EF202" i="288"/>
  <c r="EF203" i="288"/>
  <c r="EF208" i="288"/>
  <c r="EF209" i="288"/>
  <c r="EF210" i="288"/>
  <c r="EF218" i="288"/>
  <c r="EG169" i="273"/>
  <c r="EG173" i="273"/>
  <c r="EG202" i="288"/>
  <c r="EG203" i="288"/>
  <c r="EG208" i="288"/>
  <c r="EG209" i="288"/>
  <c r="EG210" i="288"/>
  <c r="EG218" i="288"/>
  <c r="EH169" i="273"/>
  <c r="EH173" i="273"/>
  <c r="EH202" i="288"/>
  <c r="EH203" i="288"/>
  <c r="EH208" i="288"/>
  <c r="EH209" i="288"/>
  <c r="EH210" i="288"/>
  <c r="EH218" i="288"/>
  <c r="EI169" i="273"/>
  <c r="EI173" i="273"/>
  <c r="EI202" i="288"/>
  <c r="EI203" i="288"/>
  <c r="EI208" i="288"/>
  <c r="EI209" i="288"/>
  <c r="EI210" i="288"/>
  <c r="EI218" i="288"/>
  <c r="EJ169" i="273"/>
  <c r="EJ173" i="273"/>
  <c r="EJ202" i="288"/>
  <c r="EJ203" i="288"/>
  <c r="EJ208" i="288"/>
  <c r="EJ209" i="288"/>
  <c r="EJ210" i="288"/>
  <c r="EJ218" i="288"/>
  <c r="EK169" i="273"/>
  <c r="EK173" i="273"/>
  <c r="EK202" i="288"/>
  <c r="EK203" i="288"/>
  <c r="EK208" i="288"/>
  <c r="EK209" i="288"/>
  <c r="EK210" i="288"/>
  <c r="EK218" i="288"/>
  <c r="EL169" i="273"/>
  <c r="EL173" i="273"/>
  <c r="EL202" i="288"/>
  <c r="EL203" i="288"/>
  <c r="EL208" i="288"/>
  <c r="EL209" i="288"/>
  <c r="EL210" i="288"/>
  <c r="EL218" i="288"/>
  <c r="EM169" i="273"/>
  <c r="EM173" i="273"/>
  <c r="EM202" i="288"/>
  <c r="EM203" i="288"/>
  <c r="EM208" i="288"/>
  <c r="EM209" i="288"/>
  <c r="EM210" i="288"/>
  <c r="EM218" i="288"/>
  <c r="EN169" i="273"/>
  <c r="EN173" i="273"/>
  <c r="EN202" i="288"/>
  <c r="EN203" i="288"/>
  <c r="EN208" i="288"/>
  <c r="EN209" i="288"/>
  <c r="EN210" i="288"/>
  <c r="EN218" i="288"/>
  <c r="EO169" i="273"/>
  <c r="EO173" i="273"/>
  <c r="EO202" i="288"/>
  <c r="EO203" i="288"/>
  <c r="EO208" i="288"/>
  <c r="EO209" i="288"/>
  <c r="EO210" i="288"/>
  <c r="EO218" i="288"/>
  <c r="EP169" i="273"/>
  <c r="EP173" i="273"/>
  <c r="EP202" i="288"/>
  <c r="EP203" i="288"/>
  <c r="EP208" i="288"/>
  <c r="EP209" i="288"/>
  <c r="EP210" i="288"/>
  <c r="EP218" i="288"/>
  <c r="EQ169" i="273"/>
  <c r="EQ173" i="273"/>
  <c r="EQ202" i="288"/>
  <c r="EQ203" i="288"/>
  <c r="EQ208" i="288"/>
  <c r="EQ209" i="288"/>
  <c r="EQ210" i="288"/>
  <c r="EQ218" i="288"/>
  <c r="ER169" i="273"/>
  <c r="ER173" i="273"/>
  <c r="ER202" i="288"/>
  <c r="ER203" i="288"/>
  <c r="ER208" i="288"/>
  <c r="ER209" i="288"/>
  <c r="ER210" i="288"/>
  <c r="ER218" i="288"/>
  <c r="ES169" i="273"/>
  <c r="ES173" i="273"/>
  <c r="ES202" i="288"/>
  <c r="ES203" i="288"/>
  <c r="ES208" i="288"/>
  <c r="ES209" i="288"/>
  <c r="ES210" i="288"/>
  <c r="ES218" i="288"/>
  <c r="ET169" i="273"/>
  <c r="ET173" i="273"/>
  <c r="ET202" i="288"/>
  <c r="ET203" i="288"/>
  <c r="ET208" i="288"/>
  <c r="ET209" i="288"/>
  <c r="ET210" i="288"/>
  <c r="ET218" i="288"/>
  <c r="EU169" i="273"/>
  <c r="EU173" i="273"/>
  <c r="EU202" i="288"/>
  <c r="EU203" i="288"/>
  <c r="EU208" i="288"/>
  <c r="EU209" i="288"/>
  <c r="EU210" i="288"/>
  <c r="EU218" i="288"/>
  <c r="EV169" i="273"/>
  <c r="EV173" i="273"/>
  <c r="EV202" i="288"/>
  <c r="EV203" i="288"/>
  <c r="EV208" i="288"/>
  <c r="EV209" i="288"/>
  <c r="EV210" i="288"/>
  <c r="EV218" i="288"/>
  <c r="EW169" i="273"/>
  <c r="EW173" i="273"/>
  <c r="EW202" i="288"/>
  <c r="EW203" i="288"/>
  <c r="EW208" i="288"/>
  <c r="EW209" i="288"/>
  <c r="EW210" i="288"/>
  <c r="EW218" i="288"/>
  <c r="EX169" i="273"/>
  <c r="EX173" i="273"/>
  <c r="EX202" i="288"/>
  <c r="EX203" i="288"/>
  <c r="EX208" i="288"/>
  <c r="EX209" i="288"/>
  <c r="EX210" i="288"/>
  <c r="EX218" i="288"/>
  <c r="EY169" i="273"/>
  <c r="EY173" i="273"/>
  <c r="EY202" i="288"/>
  <c r="EY203" i="288"/>
  <c r="EY208" i="288"/>
  <c r="EY209" i="288"/>
  <c r="EY210" i="288"/>
  <c r="EY218" i="288"/>
  <c r="EZ169" i="273"/>
  <c r="EZ173" i="273"/>
  <c r="EZ202" i="288"/>
  <c r="EZ203" i="288"/>
  <c r="EZ208" i="288"/>
  <c r="EZ209" i="288"/>
  <c r="EZ210" i="288"/>
  <c r="EZ218" i="288"/>
  <c r="FA169" i="273"/>
  <c r="FA173" i="273"/>
  <c r="FA202" i="288"/>
  <c r="FA203" i="288"/>
  <c r="FA208" i="288"/>
  <c r="FA209" i="288"/>
  <c r="FA210" i="288"/>
  <c r="FA218" i="288"/>
  <c r="FB169" i="273"/>
  <c r="FB173" i="273"/>
  <c r="FB202" i="288"/>
  <c r="FB203" i="288"/>
  <c r="FB208" i="288"/>
  <c r="FB209" i="288"/>
  <c r="FB210" i="288"/>
  <c r="FB218" i="288"/>
  <c r="FC169" i="273"/>
  <c r="FC173" i="273"/>
  <c r="FC202" i="288"/>
  <c r="FC203" i="288"/>
  <c r="FC208" i="288"/>
  <c r="FC209" i="288"/>
  <c r="FC210" i="288"/>
  <c r="FC218" i="288"/>
  <c r="FD169" i="273"/>
  <c r="FD173" i="273"/>
  <c r="FD202" i="288"/>
  <c r="FD203" i="288"/>
  <c r="FD208" i="288"/>
  <c r="FD209" i="288"/>
  <c r="FD210" i="288"/>
  <c r="FD218" i="288"/>
  <c r="FE169" i="273"/>
  <c r="FE173" i="273"/>
  <c r="FE202" i="288"/>
  <c r="FE203" i="288"/>
  <c r="FE208" i="288"/>
  <c r="FE209" i="288"/>
  <c r="FE210" i="288"/>
  <c r="FE218" i="288"/>
  <c r="FF169" i="273"/>
  <c r="FF173" i="273"/>
  <c r="FF202" i="288"/>
  <c r="FF203" i="288"/>
  <c r="FF208" i="288"/>
  <c r="FF209" i="288"/>
  <c r="FF210" i="288"/>
  <c r="FF218" i="288"/>
  <c r="FG169" i="273"/>
  <c r="FG173" i="273"/>
  <c r="FG202" i="288"/>
  <c r="FG203" i="288"/>
  <c r="FG208" i="288"/>
  <c r="FG209" i="288"/>
  <c r="FG210" i="288"/>
  <c r="FG218" i="288"/>
  <c r="FH169" i="273"/>
  <c r="FH173" i="273"/>
  <c r="FH202" i="288"/>
  <c r="FH203" i="288"/>
  <c r="FH208" i="288"/>
  <c r="FH209" i="288"/>
  <c r="FH210" i="288"/>
  <c r="FH218" i="288"/>
  <c r="FI169" i="273"/>
  <c r="FI173" i="273"/>
  <c r="FI202" i="288"/>
  <c r="FI203" i="288"/>
  <c r="FI208" i="288"/>
  <c r="FI209" i="288"/>
  <c r="FI210" i="288"/>
  <c r="FI218" i="288"/>
  <c r="FJ169" i="273"/>
  <c r="FJ173" i="273"/>
  <c r="FJ202" i="288"/>
  <c r="FJ203" i="288"/>
  <c r="FJ208" i="288"/>
  <c r="FJ209" i="288"/>
  <c r="FJ210" i="288"/>
  <c r="FJ218" i="288"/>
  <c r="FK169" i="273"/>
  <c r="FK173" i="273"/>
  <c r="FK202" i="288"/>
  <c r="FK203" i="288"/>
  <c r="FK208" i="288"/>
  <c r="FK209" i="288"/>
  <c r="FK210" i="288"/>
  <c r="FK218" i="288"/>
  <c r="FL169" i="273"/>
  <c r="FL173" i="273"/>
  <c r="FL202" i="288"/>
  <c r="FL203" i="288"/>
  <c r="FL208" i="288"/>
  <c r="FL209" i="288"/>
  <c r="FL210" i="288"/>
  <c r="FL218" i="288"/>
  <c r="FM169" i="273"/>
  <c r="FM173" i="273"/>
  <c r="FM202" i="288"/>
  <c r="FM203" i="288"/>
  <c r="FM208" i="288"/>
  <c r="FM209" i="288"/>
  <c r="FM210" i="288"/>
  <c r="FM218" i="288"/>
  <c r="FN169" i="273"/>
  <c r="FN173" i="273"/>
  <c r="FN202" i="288"/>
  <c r="FN203" i="288"/>
  <c r="FN208" i="288"/>
  <c r="FN209" i="288"/>
  <c r="FN210" i="288"/>
  <c r="FN218" i="288"/>
  <c r="FO169" i="273"/>
  <c r="FO173" i="273"/>
  <c r="FO202" i="288"/>
  <c r="FO203" i="288"/>
  <c r="FO208" i="288"/>
  <c r="FO209" i="288"/>
  <c r="FO210" i="288"/>
  <c r="FO218" i="288"/>
  <c r="FP169" i="273"/>
  <c r="FP173" i="273"/>
  <c r="FP202" i="288"/>
  <c r="FP203" i="288"/>
  <c r="FP208" i="288"/>
  <c r="FP209" i="288"/>
  <c r="FP210" i="288"/>
  <c r="FP218" i="288"/>
  <c r="FQ169" i="273"/>
  <c r="FQ173" i="273"/>
  <c r="FQ202" i="288"/>
  <c r="FQ203" i="288"/>
  <c r="FQ208" i="288"/>
  <c r="FQ209" i="288"/>
  <c r="FQ210" i="288"/>
  <c r="FQ218" i="288"/>
  <c r="FR169" i="273"/>
  <c r="FR173" i="273"/>
  <c r="FR202" i="288"/>
  <c r="FR203" i="288"/>
  <c r="FR208" i="288"/>
  <c r="FR209" i="288"/>
  <c r="FR210" i="288"/>
  <c r="FR218" i="288"/>
  <c r="FS169" i="273"/>
  <c r="FS173" i="273"/>
  <c r="FS202" i="288"/>
  <c r="FS203" i="288"/>
  <c r="FS208" i="288"/>
  <c r="FS209" i="288"/>
  <c r="FS210" i="288"/>
  <c r="FS218" i="288"/>
  <c r="FT169" i="273"/>
  <c r="FT173" i="273"/>
  <c r="FT202" i="288"/>
  <c r="FT203" i="288"/>
  <c r="FT208" i="288"/>
  <c r="FT209" i="288"/>
  <c r="FT210" i="288"/>
  <c r="FT218" i="288"/>
  <c r="FU169" i="273"/>
  <c r="FU173" i="273"/>
  <c r="FU202" i="288"/>
  <c r="FU203" i="288"/>
  <c r="FU208" i="288"/>
  <c r="FU209" i="288"/>
  <c r="FU210" i="288"/>
  <c r="FU218" i="288"/>
  <c r="FV169" i="273"/>
  <c r="FV173" i="273"/>
  <c r="FV202" i="288"/>
  <c r="FV203" i="288"/>
  <c r="FV208" i="288"/>
  <c r="FV209" i="288"/>
  <c r="FV210" i="288"/>
  <c r="FV218" i="288"/>
  <c r="FW169" i="273"/>
  <c r="FW173" i="273"/>
  <c r="FW202" i="288"/>
  <c r="FW203" i="288"/>
  <c r="FW208" i="288"/>
  <c r="FW209" i="288"/>
  <c r="FW210" i="288"/>
  <c r="FW218" i="288"/>
  <c r="FX169" i="273"/>
  <c r="FX173" i="273"/>
  <c r="FX202" i="288"/>
  <c r="FX203" i="288"/>
  <c r="FX208" i="288"/>
  <c r="FX209" i="288"/>
  <c r="FX210" i="288"/>
  <c r="FX218" i="288"/>
  <c r="FY169" i="273"/>
  <c r="FY173" i="273"/>
  <c r="FY202" i="288"/>
  <c r="FY203" i="288"/>
  <c r="FY208" i="288"/>
  <c r="FY209" i="288"/>
  <c r="FY210" i="288"/>
  <c r="FY218" i="288"/>
  <c r="FZ169" i="273"/>
  <c r="FZ173" i="273"/>
  <c r="FZ202" i="288"/>
  <c r="FZ203" i="288"/>
  <c r="FZ208" i="288"/>
  <c r="FZ209" i="288"/>
  <c r="FZ210" i="288"/>
  <c r="FZ218" i="288"/>
  <c r="GA169" i="273"/>
  <c r="GA173" i="273"/>
  <c r="GA202" i="288"/>
  <c r="GA203" i="288"/>
  <c r="GA208" i="288"/>
  <c r="GA209" i="288"/>
  <c r="GA210" i="288"/>
  <c r="GA218" i="288"/>
  <c r="GB169" i="273"/>
  <c r="GB173" i="273"/>
  <c r="GB202" i="288"/>
  <c r="GB203" i="288"/>
  <c r="GB208" i="288"/>
  <c r="GB209" i="288"/>
  <c r="GB210" i="288"/>
  <c r="GB218" i="288"/>
  <c r="GC169" i="273"/>
  <c r="GC173" i="273"/>
  <c r="GC202" i="288"/>
  <c r="GC203" i="288"/>
  <c r="GC208" i="288"/>
  <c r="GC209" i="288"/>
  <c r="GC210" i="288"/>
  <c r="GC218" i="288"/>
  <c r="GD169" i="273"/>
  <c r="GD173" i="273"/>
  <c r="GD202" i="288"/>
  <c r="GD203" i="288"/>
  <c r="GD208" i="288"/>
  <c r="GD209" i="288"/>
  <c r="GD210" i="288"/>
  <c r="GD218" i="288"/>
  <c r="GE169" i="273"/>
  <c r="GE173" i="273"/>
  <c r="GE202" i="288"/>
  <c r="GE203" i="288"/>
  <c r="GE208" i="288"/>
  <c r="GE209" i="288"/>
  <c r="GE210" i="288"/>
  <c r="GE218" i="288"/>
  <c r="GF169" i="273"/>
  <c r="GF173" i="273"/>
  <c r="GF202" i="288"/>
  <c r="GF203" i="288"/>
  <c r="GF208" i="288"/>
  <c r="GF209" i="288"/>
  <c r="GF210" i="288"/>
  <c r="GF218" i="288"/>
  <c r="GG169" i="273"/>
  <c r="GG173" i="273"/>
  <c r="GG202" i="288"/>
  <c r="GG203" i="288"/>
  <c r="GG208" i="288"/>
  <c r="GG209" i="288"/>
  <c r="GG210" i="288"/>
  <c r="GG218" i="288"/>
  <c r="GH169" i="273"/>
  <c r="GH173" i="273"/>
  <c r="GH202" i="288"/>
  <c r="GH203" i="288"/>
  <c r="GH208" i="288"/>
  <c r="GH209" i="288"/>
  <c r="GH210" i="288"/>
  <c r="GH218" i="288"/>
  <c r="GI169" i="273"/>
  <c r="GI173" i="273"/>
  <c r="GI202" i="288"/>
  <c r="GI203" i="288"/>
  <c r="GI208" i="288"/>
  <c r="GI209" i="288"/>
  <c r="GI210" i="288"/>
  <c r="GI218" i="288"/>
  <c r="GJ169" i="273"/>
  <c r="GJ173" i="273"/>
  <c r="GJ202" i="288"/>
  <c r="GJ203" i="288"/>
  <c r="GJ208" i="288"/>
  <c r="GJ209" i="288"/>
  <c r="GJ210" i="288"/>
  <c r="GJ218" i="288"/>
  <c r="J191" i="288"/>
  <c r="J207" i="288"/>
  <c r="J208" i="288"/>
  <c r="J209" i="288"/>
  <c r="J210" i="288"/>
  <c r="J218" i="288"/>
  <c r="G219" i="288"/>
  <c r="G218" i="288"/>
  <c r="H218" i="288"/>
  <c r="F218" i="288"/>
  <c r="G214" i="288"/>
  <c r="F215" i="288"/>
  <c r="I213" i="288"/>
  <c r="F214" i="288"/>
  <c r="K191" i="288"/>
  <c r="K207" i="288"/>
  <c r="L191" i="288"/>
  <c r="L207" i="288"/>
  <c r="M191" i="288"/>
  <c r="M207" i="288"/>
  <c r="N191" i="288"/>
  <c r="N207" i="288"/>
  <c r="O191" i="288"/>
  <c r="O207" i="288"/>
  <c r="P191" i="288"/>
  <c r="P207" i="288"/>
  <c r="Q191" i="288"/>
  <c r="Q207" i="288"/>
  <c r="R191" i="288"/>
  <c r="R207" i="288"/>
  <c r="S191" i="288"/>
  <c r="S207" i="288"/>
  <c r="T191" i="288"/>
  <c r="T207" i="288"/>
  <c r="U191" i="288"/>
  <c r="U207" i="288"/>
  <c r="V191" i="288"/>
  <c r="V207" i="288"/>
  <c r="W191" i="288"/>
  <c r="W207" i="288"/>
  <c r="X191" i="288"/>
  <c r="X207" i="288"/>
  <c r="Y191" i="288"/>
  <c r="Y207" i="288"/>
  <c r="Z191" i="288"/>
  <c r="Z207" i="288"/>
  <c r="AA191" i="288"/>
  <c r="AA207" i="288"/>
  <c r="AB191" i="288"/>
  <c r="AB207" i="288"/>
  <c r="AC191" i="288"/>
  <c r="AC207" i="288"/>
  <c r="AD191" i="288"/>
  <c r="AD207" i="288"/>
  <c r="AE191" i="288"/>
  <c r="AE207" i="288"/>
  <c r="AF191" i="288"/>
  <c r="AF207" i="288"/>
  <c r="AG191" i="288"/>
  <c r="AG207" i="288"/>
  <c r="AH191" i="288"/>
  <c r="AH207" i="288"/>
  <c r="AI191" i="288"/>
  <c r="AI207" i="288"/>
  <c r="AJ191" i="288"/>
  <c r="AJ207" i="288"/>
  <c r="AK191" i="288"/>
  <c r="AK207" i="288"/>
  <c r="AL191" i="288"/>
  <c r="AL207" i="288"/>
  <c r="AM191" i="288"/>
  <c r="AM207" i="288"/>
  <c r="AN191" i="288"/>
  <c r="AN207" i="288"/>
  <c r="AO191" i="288"/>
  <c r="AO207" i="288"/>
  <c r="AP191" i="288"/>
  <c r="AP207" i="288"/>
  <c r="AQ191" i="288"/>
  <c r="AQ207" i="288"/>
  <c r="AR191" i="288"/>
  <c r="AR207" i="288"/>
  <c r="AS191" i="288"/>
  <c r="AS207" i="288"/>
  <c r="AT191" i="288"/>
  <c r="AT207" i="288"/>
  <c r="AU191" i="288"/>
  <c r="AU207" i="288"/>
  <c r="AV191" i="288"/>
  <c r="AV207" i="288"/>
  <c r="AW191" i="288"/>
  <c r="AW207" i="288"/>
  <c r="AX191" i="288"/>
  <c r="AX207" i="288"/>
  <c r="AY191" i="288"/>
  <c r="AY207" i="288"/>
  <c r="AZ191" i="288"/>
  <c r="AZ207" i="288"/>
  <c r="BA191" i="288"/>
  <c r="BA207" i="288"/>
  <c r="BB191" i="288"/>
  <c r="BB207" i="288"/>
  <c r="BC191" i="288"/>
  <c r="BC207" i="288"/>
  <c r="BD191" i="288"/>
  <c r="BD207" i="288"/>
  <c r="BE191" i="288"/>
  <c r="BE207" i="288"/>
  <c r="BF191" i="288"/>
  <c r="BF207" i="288"/>
  <c r="BG191" i="288"/>
  <c r="BG207" i="288"/>
  <c r="BH191" i="288"/>
  <c r="BH207" i="288"/>
  <c r="BI191" i="288"/>
  <c r="BI207" i="288"/>
  <c r="BJ191" i="288"/>
  <c r="BJ207" i="288"/>
  <c r="BK191" i="288"/>
  <c r="BK207" i="288"/>
  <c r="BL191" i="288"/>
  <c r="BL207" i="288"/>
  <c r="BM191" i="288"/>
  <c r="BM207" i="288"/>
  <c r="BN191" i="288"/>
  <c r="BN207" i="288"/>
  <c r="BO191" i="288"/>
  <c r="BO207" i="288"/>
  <c r="BP191" i="288"/>
  <c r="BP207" i="288"/>
  <c r="BQ191" i="288"/>
  <c r="BQ207" i="288"/>
  <c r="BR191" i="288"/>
  <c r="BR207" i="288"/>
  <c r="BS191" i="288"/>
  <c r="BS207" i="288"/>
  <c r="BT191" i="288"/>
  <c r="BT207" i="288"/>
  <c r="BU191" i="288"/>
  <c r="BU207" i="288"/>
  <c r="BV191" i="288"/>
  <c r="BV207" i="288"/>
  <c r="BW191" i="288"/>
  <c r="BW207" i="288"/>
  <c r="BX191" i="288"/>
  <c r="BX207" i="288"/>
  <c r="BY191" i="288"/>
  <c r="BY207" i="288"/>
  <c r="BZ191" i="288"/>
  <c r="BZ207" i="288"/>
  <c r="CA191" i="288"/>
  <c r="CA207" i="288"/>
  <c r="CB191" i="288"/>
  <c r="CB207" i="288"/>
  <c r="CC191" i="288"/>
  <c r="CC207" i="288"/>
  <c r="CD191" i="288"/>
  <c r="CD207" i="288"/>
  <c r="CE191" i="288"/>
  <c r="CE207" i="288"/>
  <c r="CF191" i="288"/>
  <c r="CF207" i="288"/>
  <c r="CG191" i="288"/>
  <c r="CG207" i="288"/>
  <c r="CH191" i="288"/>
  <c r="CH207" i="288"/>
  <c r="CI191" i="288"/>
  <c r="CI207" i="288"/>
  <c r="CJ191" i="288"/>
  <c r="CJ207" i="288"/>
  <c r="CK191" i="288"/>
  <c r="CK207" i="288"/>
  <c r="CL191" i="288"/>
  <c r="CL207" i="288"/>
  <c r="CM191" i="288"/>
  <c r="CM207" i="288"/>
  <c r="CN191" i="288"/>
  <c r="CN207" i="288"/>
  <c r="CO191" i="288"/>
  <c r="CO207" i="288"/>
  <c r="CP191" i="288"/>
  <c r="CP207" i="288"/>
  <c r="CQ191" i="288"/>
  <c r="CQ207" i="288"/>
  <c r="CR191" i="288"/>
  <c r="CR207" i="288"/>
  <c r="CS191" i="288"/>
  <c r="CS207" i="288"/>
  <c r="CT191" i="288"/>
  <c r="CT207" i="288"/>
  <c r="CU191" i="288"/>
  <c r="CU207" i="288"/>
  <c r="CV191" i="288"/>
  <c r="CV207" i="288"/>
  <c r="CW191" i="288"/>
  <c r="CW207" i="288"/>
  <c r="CX191" i="288"/>
  <c r="CX207" i="288"/>
  <c r="CY191" i="288"/>
  <c r="CY207" i="288"/>
  <c r="CZ191" i="288"/>
  <c r="CZ207" i="288"/>
  <c r="DA191" i="288"/>
  <c r="DA207" i="288"/>
  <c r="DB191" i="288"/>
  <c r="DB207" i="288"/>
  <c r="DC191" i="288"/>
  <c r="DC207" i="288"/>
  <c r="DD191" i="288"/>
  <c r="DD207" i="288"/>
  <c r="DE191" i="288"/>
  <c r="DE207" i="288"/>
  <c r="DF191" i="288"/>
  <c r="DF207" i="288"/>
  <c r="DG191" i="288"/>
  <c r="DG207" i="288"/>
  <c r="DH191" i="288"/>
  <c r="DH207" i="288"/>
  <c r="DI191" i="288"/>
  <c r="DI207" i="288"/>
  <c r="DJ191" i="288"/>
  <c r="DJ207" i="288"/>
  <c r="DK191" i="288"/>
  <c r="DK207" i="288"/>
  <c r="DL191" i="288"/>
  <c r="DL207" i="288"/>
  <c r="DM191" i="288"/>
  <c r="DM207" i="288"/>
  <c r="DN191" i="288"/>
  <c r="DN207" i="288"/>
  <c r="DO191" i="288"/>
  <c r="DO207" i="288"/>
  <c r="DP191" i="288"/>
  <c r="DP207" i="288"/>
  <c r="DQ191" i="288"/>
  <c r="DQ207" i="288"/>
  <c r="DR191" i="288"/>
  <c r="DR207" i="288"/>
  <c r="DS191" i="288"/>
  <c r="DS207" i="288"/>
  <c r="DT191" i="288"/>
  <c r="DT207" i="288"/>
  <c r="DU191" i="288"/>
  <c r="DU207" i="288"/>
  <c r="DV191" i="288"/>
  <c r="DV207" i="288"/>
  <c r="DW191" i="288"/>
  <c r="DW207" i="288"/>
  <c r="DX191" i="288"/>
  <c r="DX207" i="288"/>
  <c r="DY191" i="288"/>
  <c r="DY207" i="288"/>
  <c r="DZ191" i="288"/>
  <c r="DZ207" i="288"/>
  <c r="EA191" i="288"/>
  <c r="EA207" i="288"/>
  <c r="EB191" i="288"/>
  <c r="EB207" i="288"/>
  <c r="EC191" i="288"/>
  <c r="EC207" i="288"/>
  <c r="ED191" i="288"/>
  <c r="ED207" i="288"/>
  <c r="EE191" i="288"/>
  <c r="EE207" i="288"/>
  <c r="EF191" i="288"/>
  <c r="EF207" i="288"/>
  <c r="EG191" i="288"/>
  <c r="EG207" i="288"/>
  <c r="EH191" i="288"/>
  <c r="EH207" i="288"/>
  <c r="EI191" i="288"/>
  <c r="EI207" i="288"/>
  <c r="EJ191" i="288"/>
  <c r="EJ207" i="288"/>
  <c r="EK191" i="288"/>
  <c r="EK207" i="288"/>
  <c r="EL191" i="288"/>
  <c r="EL207" i="288"/>
  <c r="EM191" i="288"/>
  <c r="EM207" i="288"/>
  <c r="EN191" i="288"/>
  <c r="EN207" i="288"/>
  <c r="EO191" i="288"/>
  <c r="EO207" i="288"/>
  <c r="EP191" i="288"/>
  <c r="EP207" i="288"/>
  <c r="EQ191" i="288"/>
  <c r="EQ207" i="288"/>
  <c r="ER191" i="288"/>
  <c r="ER207" i="288"/>
  <c r="ES191" i="288"/>
  <c r="ES207" i="288"/>
  <c r="ET191" i="288"/>
  <c r="ET207" i="288"/>
  <c r="EU191" i="288"/>
  <c r="EU207" i="288"/>
  <c r="EV191" i="288"/>
  <c r="EV207" i="288"/>
  <c r="EW191" i="288"/>
  <c r="EW207" i="288"/>
  <c r="EX191" i="288"/>
  <c r="EX207" i="288"/>
  <c r="EY191" i="288"/>
  <c r="EY207" i="288"/>
  <c r="EZ191" i="288"/>
  <c r="EZ207" i="288"/>
  <c r="FA191" i="288"/>
  <c r="FA207" i="288"/>
  <c r="FB191" i="288"/>
  <c r="FB207" i="288"/>
  <c r="FC191" i="288"/>
  <c r="FC207" i="288"/>
  <c r="FD191" i="288"/>
  <c r="FD207" i="288"/>
  <c r="FE191" i="288"/>
  <c r="FE207" i="288"/>
  <c r="FF191" i="288"/>
  <c r="FF207" i="288"/>
  <c r="FG191" i="288"/>
  <c r="FG207" i="288"/>
  <c r="FH191" i="288"/>
  <c r="FH207" i="288"/>
  <c r="FI191" i="288"/>
  <c r="FI207" i="288"/>
  <c r="FJ191" i="288"/>
  <c r="FJ207" i="288"/>
  <c r="FK191" i="288"/>
  <c r="FK207" i="288"/>
  <c r="FL191" i="288"/>
  <c r="FL207" i="288"/>
  <c r="FM191" i="288"/>
  <c r="FM207" i="288"/>
  <c r="FN191" i="288"/>
  <c r="FN207" i="288"/>
  <c r="FO191" i="288"/>
  <c r="FO207" i="288"/>
  <c r="FP191" i="288"/>
  <c r="FP207" i="288"/>
  <c r="FQ191" i="288"/>
  <c r="FQ207" i="288"/>
  <c r="FR191" i="288"/>
  <c r="FR207" i="288"/>
  <c r="FS191" i="288"/>
  <c r="FS207" i="288"/>
  <c r="FT191" i="288"/>
  <c r="FT207" i="288"/>
  <c r="FU191" i="288"/>
  <c r="FU207" i="288"/>
  <c r="FV191" i="288"/>
  <c r="FV207" i="288"/>
  <c r="FW191" i="288"/>
  <c r="FW207" i="288"/>
  <c r="FX191" i="288"/>
  <c r="FX207" i="288"/>
  <c r="FY191" i="288"/>
  <c r="FY207" i="288"/>
  <c r="FZ191" i="288"/>
  <c r="FZ207" i="288"/>
  <c r="GA191" i="288"/>
  <c r="GA207" i="288"/>
  <c r="GB191" i="288"/>
  <c r="GB207" i="288"/>
  <c r="GC191" i="288"/>
  <c r="GC207" i="288"/>
  <c r="GD191" i="288"/>
  <c r="GD207" i="288"/>
  <c r="GE191" i="288"/>
  <c r="GE207" i="288"/>
  <c r="GF191" i="288"/>
  <c r="GF207" i="288"/>
  <c r="GG191" i="288"/>
  <c r="GG207" i="288"/>
  <c r="GH191" i="288"/>
  <c r="GH207" i="288"/>
  <c r="GI191" i="288"/>
  <c r="GI207" i="288"/>
  <c r="GJ191" i="288"/>
  <c r="GJ207" i="288"/>
  <c r="H108" i="273"/>
  <c r="H169" i="273"/>
  <c r="H209" i="288"/>
  <c r="H191" i="288"/>
  <c r="H208" i="288"/>
  <c r="J202" i="288"/>
  <c r="J203" i="288"/>
  <c r="G208" i="288"/>
  <c r="G209" i="288"/>
  <c r="F208" i="288"/>
  <c r="F207" i="288"/>
  <c r="I202" i="288"/>
  <c r="H202" i="288"/>
  <c r="J169" i="273"/>
  <c r="F169" i="273"/>
  <c r="G169" i="273"/>
  <c r="I169" i="273"/>
  <c r="E169" i="273"/>
  <c r="I64" i="288"/>
  <c r="H64" i="288"/>
  <c r="I219" i="288"/>
  <c r="H59" i="288"/>
  <c r="I215" i="288"/>
  <c r="I214" i="288"/>
  <c r="I209" i="288"/>
  <c r="I208" i="288"/>
  <c r="I207" i="288"/>
  <c r="I203" i="288"/>
  <c r="H203" i="288"/>
  <c r="G220" i="288"/>
  <c r="G216" i="288"/>
  <c r="G213" i="288"/>
  <c r="E198" i="288"/>
  <c r="F198" i="288"/>
  <c r="K195" i="288"/>
  <c r="L195" i="288"/>
  <c r="M195" i="288"/>
  <c r="N195" i="288"/>
  <c r="O195" i="288"/>
  <c r="P195" i="288"/>
  <c r="Q195" i="288"/>
  <c r="R195" i="288"/>
  <c r="S195" i="288"/>
  <c r="T195" i="288"/>
  <c r="U195" i="288"/>
  <c r="V195" i="288"/>
  <c r="W195" i="288"/>
  <c r="X195" i="288"/>
  <c r="Y195" i="288"/>
  <c r="Z195" i="288"/>
  <c r="AA195" i="288"/>
  <c r="AB195" i="288"/>
  <c r="AC195" i="288"/>
  <c r="AD195" i="288"/>
  <c r="AE195" i="288"/>
  <c r="AF195" i="288"/>
  <c r="AG195" i="288"/>
  <c r="AH195" i="288"/>
  <c r="AI195" i="288"/>
  <c r="AJ195" i="288"/>
  <c r="AK195" i="288"/>
  <c r="AL195" i="288"/>
  <c r="AM195" i="288"/>
  <c r="AN195" i="288"/>
  <c r="AO195" i="288"/>
  <c r="AP195" i="288"/>
  <c r="AQ195" i="288"/>
  <c r="AR195" i="288"/>
  <c r="AS195" i="288"/>
  <c r="AT195" i="288"/>
  <c r="AU195" i="288"/>
  <c r="AV195" i="288"/>
  <c r="AW195" i="288"/>
  <c r="AX195" i="288"/>
  <c r="AY195" i="288"/>
  <c r="AZ195" i="288"/>
  <c r="BA195" i="288"/>
  <c r="BB195" i="288"/>
  <c r="BC195" i="288"/>
  <c r="BD195" i="288"/>
  <c r="BE195" i="288"/>
  <c r="BF195" i="288"/>
  <c r="BG195" i="288"/>
  <c r="BH195" i="288"/>
  <c r="BI195" i="288"/>
  <c r="BJ195" i="288"/>
  <c r="BK195" i="288"/>
  <c r="BL195" i="288"/>
  <c r="BM195" i="288"/>
  <c r="BN195" i="288"/>
  <c r="BO195" i="288"/>
  <c r="BP195" i="288"/>
  <c r="BQ195" i="288"/>
  <c r="BR195" i="288"/>
  <c r="BS195" i="288"/>
  <c r="BT195" i="288"/>
  <c r="BU195" i="288"/>
  <c r="BV195" i="288"/>
  <c r="BW195" i="288"/>
  <c r="BX195" i="288"/>
  <c r="BY195" i="288"/>
  <c r="BZ195" i="288"/>
  <c r="CA195" i="288"/>
  <c r="CB195" i="288"/>
  <c r="CC195" i="288"/>
  <c r="CD195" i="288"/>
  <c r="CE195" i="288"/>
  <c r="CF195" i="288"/>
  <c r="CG195" i="288"/>
  <c r="CH195" i="288"/>
  <c r="CI195" i="288"/>
  <c r="CJ195" i="288"/>
  <c r="CK195" i="288"/>
  <c r="CL195" i="288"/>
  <c r="CM195" i="288"/>
  <c r="CN195" i="288"/>
  <c r="CO195" i="288"/>
  <c r="CP195" i="288"/>
  <c r="CQ195" i="288"/>
  <c r="CR195" i="288"/>
  <c r="CS195" i="288"/>
  <c r="CT195" i="288"/>
  <c r="CU195" i="288"/>
  <c r="CV195" i="288"/>
  <c r="CW195" i="288"/>
  <c r="CX195" i="288"/>
  <c r="CY195" i="288"/>
  <c r="CZ195" i="288"/>
  <c r="DA195" i="288"/>
  <c r="DB195" i="288"/>
  <c r="DC195" i="288"/>
  <c r="DD195" i="288"/>
  <c r="DE195" i="288"/>
  <c r="DF195" i="288"/>
  <c r="DG195" i="288"/>
  <c r="DH195" i="288"/>
  <c r="DI195" i="288"/>
  <c r="DJ195" i="288"/>
  <c r="DK195" i="288"/>
  <c r="DL195" i="288"/>
  <c r="DM195" i="288"/>
  <c r="DN195" i="288"/>
  <c r="DO195" i="288"/>
  <c r="DP195" i="288"/>
  <c r="DQ195" i="288"/>
  <c r="DR195" i="288"/>
  <c r="DS195" i="288"/>
  <c r="DT195" i="288"/>
  <c r="DU195" i="288"/>
  <c r="DV195" i="288"/>
  <c r="DW195" i="288"/>
  <c r="DX195" i="288"/>
  <c r="DY195" i="288"/>
  <c r="DZ195" i="288"/>
  <c r="EA195" i="288"/>
  <c r="EB195" i="288"/>
  <c r="EC195" i="288"/>
  <c r="ED195" i="288"/>
  <c r="EE195" i="288"/>
  <c r="EF195" i="288"/>
  <c r="EG195" i="288"/>
  <c r="EH195" i="288"/>
  <c r="EI195" i="288"/>
  <c r="EJ195" i="288"/>
  <c r="EK195" i="288"/>
  <c r="EL195" i="288"/>
  <c r="EM195" i="288"/>
  <c r="EN195" i="288"/>
  <c r="EO195" i="288"/>
  <c r="EP195" i="288"/>
  <c r="EQ195" i="288"/>
  <c r="ER195" i="288"/>
  <c r="ES195" i="288"/>
  <c r="ET195" i="288"/>
  <c r="EU195" i="288"/>
  <c r="EV195" i="288"/>
  <c r="EW195" i="288"/>
  <c r="EX195" i="288"/>
  <c r="EY195" i="288"/>
  <c r="EZ195" i="288"/>
  <c r="FA195" i="288"/>
  <c r="FB195" i="288"/>
  <c r="FC195" i="288"/>
  <c r="FD195" i="288"/>
  <c r="FE195" i="288"/>
  <c r="FF195" i="288"/>
  <c r="FG195" i="288"/>
  <c r="FH195" i="288"/>
  <c r="FI195" i="288"/>
  <c r="FJ195" i="288"/>
  <c r="FK195" i="288"/>
  <c r="FL195" i="288"/>
  <c r="FM195" i="288"/>
  <c r="FN195" i="288"/>
  <c r="FO195" i="288"/>
  <c r="FP195" i="288"/>
  <c r="FQ195" i="288"/>
  <c r="FR195" i="288"/>
  <c r="FS195" i="288"/>
  <c r="FT195" i="288"/>
  <c r="FU195" i="288"/>
  <c r="FV195" i="288"/>
  <c r="FW195" i="288"/>
  <c r="FX195" i="288"/>
  <c r="FY195" i="288"/>
  <c r="FZ195" i="288"/>
  <c r="GA195" i="288"/>
  <c r="GB195" i="288"/>
  <c r="GC195" i="288"/>
  <c r="GD195" i="288"/>
  <c r="GE195" i="288"/>
  <c r="GF195" i="288"/>
  <c r="GG195" i="288"/>
  <c r="GH195" i="288"/>
  <c r="GI195" i="288"/>
  <c r="GJ195" i="288"/>
  <c r="K190" i="288"/>
  <c r="L190" i="288"/>
  <c r="M190" i="288"/>
  <c r="N190" i="288"/>
  <c r="O190" i="288"/>
  <c r="P190" i="288"/>
  <c r="Q190" i="288"/>
  <c r="R190" i="288"/>
  <c r="S190" i="288"/>
  <c r="T190" i="288"/>
  <c r="U190" i="288"/>
  <c r="V190" i="288"/>
  <c r="W190" i="288"/>
  <c r="X190" i="288"/>
  <c r="Y190" i="288"/>
  <c r="Z190" i="288"/>
  <c r="AA190" i="288"/>
  <c r="AB190" i="288"/>
  <c r="AC190" i="288"/>
  <c r="AD190" i="288"/>
  <c r="AE190" i="288"/>
  <c r="AF190" i="288"/>
  <c r="AG190" i="288"/>
  <c r="AH190" i="288"/>
  <c r="AI190" i="288"/>
  <c r="AJ190" i="288"/>
  <c r="AK190" i="288"/>
  <c r="AL190" i="288"/>
  <c r="AM190" i="288"/>
  <c r="AN190" i="288"/>
  <c r="AO190" i="288"/>
  <c r="AP190" i="288"/>
  <c r="AQ190" i="288"/>
  <c r="AR190" i="288"/>
  <c r="AS190" i="288"/>
  <c r="AT190" i="288"/>
  <c r="AU190" i="288"/>
  <c r="AV190" i="288"/>
  <c r="AW190" i="288"/>
  <c r="AX190" i="288"/>
  <c r="AY190" i="288"/>
  <c r="AZ190" i="288"/>
  <c r="BA190" i="288"/>
  <c r="BB190" i="288"/>
  <c r="BC190" i="288"/>
  <c r="BD190" i="288"/>
  <c r="BE190" i="288"/>
  <c r="BF190" i="288"/>
  <c r="BG190" i="288"/>
  <c r="BH190" i="288"/>
  <c r="BI190" i="288"/>
  <c r="BJ190" i="288"/>
  <c r="BK190" i="288"/>
  <c r="BL190" i="288"/>
  <c r="BM190" i="288"/>
  <c r="BN190" i="288"/>
  <c r="BO190" i="288"/>
  <c r="BP190" i="288"/>
  <c r="BQ190" i="288"/>
  <c r="BR190" i="288"/>
  <c r="BS190" i="288"/>
  <c r="BT190" i="288"/>
  <c r="BU190" i="288"/>
  <c r="BV190" i="288"/>
  <c r="BW190" i="288"/>
  <c r="BX190" i="288"/>
  <c r="BY190" i="288"/>
  <c r="BZ190" i="288"/>
  <c r="CA190" i="288"/>
  <c r="CB190" i="288"/>
  <c r="CC190" i="288"/>
  <c r="CD190" i="288"/>
  <c r="CE190" i="288"/>
  <c r="CF190" i="288"/>
  <c r="CG190" i="288"/>
  <c r="CH190" i="288"/>
  <c r="CI190" i="288"/>
  <c r="CJ190" i="288"/>
  <c r="CK190" i="288"/>
  <c r="CL190" i="288"/>
  <c r="CM190" i="288"/>
  <c r="CN190" i="288"/>
  <c r="CO190" i="288"/>
  <c r="CP190" i="288"/>
  <c r="CQ190" i="288"/>
  <c r="CR190" i="288"/>
  <c r="CS190" i="288"/>
  <c r="CT190" i="288"/>
  <c r="CU190" i="288"/>
  <c r="CV190" i="288"/>
  <c r="CW190" i="288"/>
  <c r="CX190" i="288"/>
  <c r="CY190" i="288"/>
  <c r="CZ190" i="288"/>
  <c r="DA190" i="288"/>
  <c r="DB190" i="288"/>
  <c r="DC190" i="288"/>
  <c r="DD190" i="288"/>
  <c r="DE190" i="288"/>
  <c r="DF190" i="288"/>
  <c r="DG190" i="288"/>
  <c r="DH190" i="288"/>
  <c r="DI190" i="288"/>
  <c r="DJ190" i="288"/>
  <c r="DK190" i="288"/>
  <c r="DL190" i="288"/>
  <c r="DM190" i="288"/>
  <c r="DN190" i="288"/>
  <c r="DO190" i="288"/>
  <c r="DP190" i="288"/>
  <c r="DQ190" i="288"/>
  <c r="DR190" i="288"/>
  <c r="DS190" i="288"/>
  <c r="DT190" i="288"/>
  <c r="DU190" i="288"/>
  <c r="DV190" i="288"/>
  <c r="DW190" i="288"/>
  <c r="DX190" i="288"/>
  <c r="DY190" i="288"/>
  <c r="DZ190" i="288"/>
  <c r="EA190" i="288"/>
  <c r="EB190" i="288"/>
  <c r="EC190" i="288"/>
  <c r="ED190" i="288"/>
  <c r="EE190" i="288"/>
  <c r="EF190" i="288"/>
  <c r="EG190" i="288"/>
  <c r="EH190" i="288"/>
  <c r="EI190" i="288"/>
  <c r="EJ190" i="288"/>
  <c r="EK190" i="288"/>
  <c r="EL190" i="288"/>
  <c r="EM190" i="288"/>
  <c r="EN190" i="288"/>
  <c r="EO190" i="288"/>
  <c r="EP190" i="288"/>
  <c r="EQ190" i="288"/>
  <c r="ER190" i="288"/>
  <c r="ES190" i="288"/>
  <c r="ET190" i="288"/>
  <c r="EU190" i="288"/>
  <c r="EV190" i="288"/>
  <c r="EW190" i="288"/>
  <c r="EX190" i="288"/>
  <c r="EY190" i="288"/>
  <c r="EZ190" i="288"/>
  <c r="FA190" i="288"/>
  <c r="FB190" i="288"/>
  <c r="FC190" i="288"/>
  <c r="FD190" i="288"/>
  <c r="FE190" i="288"/>
  <c r="FF190" i="288"/>
  <c r="FG190" i="288"/>
  <c r="FH190" i="288"/>
  <c r="FI190" i="288"/>
  <c r="FJ190" i="288"/>
  <c r="FK190" i="288"/>
  <c r="FL190" i="288"/>
  <c r="FM190" i="288"/>
  <c r="FN190" i="288"/>
  <c r="FO190" i="288"/>
  <c r="FP190" i="288"/>
  <c r="FQ190" i="288"/>
  <c r="FR190" i="288"/>
  <c r="FS190" i="288"/>
  <c r="FT190" i="288"/>
  <c r="FU190" i="288"/>
  <c r="FV190" i="288"/>
  <c r="FW190" i="288"/>
  <c r="FX190" i="288"/>
  <c r="FY190" i="288"/>
  <c r="FZ190" i="288"/>
  <c r="GA190" i="288"/>
  <c r="GB190" i="288"/>
  <c r="GC190" i="288"/>
  <c r="GD190" i="288"/>
  <c r="GE190" i="288"/>
  <c r="GF190" i="288"/>
  <c r="GG190" i="288"/>
  <c r="GH190" i="288"/>
  <c r="GI190" i="288"/>
  <c r="GJ190" i="288"/>
  <c r="J190" i="288"/>
  <c r="F187" i="288"/>
  <c r="J193" i="288"/>
  <c r="J196" i="288"/>
  <c r="I196" i="288"/>
  <c r="F196" i="288"/>
  <c r="G193" i="288"/>
  <c r="G196" i="288"/>
  <c r="E196" i="288"/>
  <c r="J195" i="288"/>
  <c r="F195" i="288"/>
  <c r="G192" i="288"/>
  <c r="E192" i="288"/>
  <c r="H190" i="288"/>
  <c r="G191" i="288"/>
  <c r="E191" i="288"/>
  <c r="G190" i="288"/>
  <c r="E190" i="288"/>
  <c r="G189" i="288"/>
  <c r="E189" i="288"/>
  <c r="G188" i="288"/>
  <c r="G187" i="288"/>
  <c r="G185" i="288"/>
  <c r="G184" i="288"/>
  <c r="G183" i="288"/>
  <c r="G180" i="288"/>
  <c r="G177" i="288"/>
  <c r="G57" i="288"/>
  <c r="H11" i="286"/>
  <c r="H16" i="286"/>
  <c r="H184" i="288"/>
  <c r="GK183" i="288"/>
  <c r="GL183" i="288"/>
  <c r="GM183" i="288"/>
  <c r="GN183" i="288"/>
  <c r="GO183" i="288"/>
  <c r="GP183" i="288"/>
  <c r="GQ183" i="288"/>
  <c r="GR183" i="288"/>
  <c r="GS183" i="288"/>
  <c r="GT183" i="288"/>
  <c r="GU183" i="288"/>
  <c r="GV183" i="288"/>
  <c r="GW183" i="288"/>
  <c r="GX183" i="288"/>
  <c r="GY183" i="288"/>
  <c r="GZ183" i="288"/>
  <c r="HA183" i="288"/>
  <c r="HB183" i="288"/>
  <c r="HC183" i="288"/>
  <c r="HD183" i="288"/>
  <c r="HE183" i="288"/>
  <c r="HF183" i="288"/>
  <c r="HG183" i="288"/>
  <c r="HH183" i="288"/>
  <c r="HI183" i="288"/>
  <c r="HJ183" i="288"/>
  <c r="HK183" i="288"/>
  <c r="HL183" i="288"/>
  <c r="HM183" i="288"/>
  <c r="HN183" i="288"/>
  <c r="HO183" i="288"/>
  <c r="HP183" i="288"/>
  <c r="HQ183" i="288"/>
  <c r="HR183" i="288"/>
  <c r="HS183" i="288"/>
  <c r="HT183" i="288"/>
  <c r="HU183" i="288"/>
  <c r="HV183" i="288"/>
  <c r="HW183" i="288"/>
  <c r="HX183" i="288"/>
  <c r="HY183" i="288"/>
  <c r="HZ183" i="288"/>
  <c r="IA183" i="288"/>
  <c r="IB183" i="288"/>
  <c r="IC183" i="288"/>
  <c r="ID183" i="288"/>
  <c r="IE183" i="288"/>
  <c r="IF183" i="288"/>
  <c r="IG183" i="288"/>
  <c r="IH183" i="288"/>
  <c r="II183" i="288"/>
  <c r="IJ183" i="288"/>
  <c r="IK183" i="288"/>
  <c r="IL183" i="288"/>
  <c r="IM183" i="288"/>
  <c r="IN183" i="288"/>
  <c r="IO183" i="288"/>
  <c r="IP183" i="288"/>
  <c r="IQ183" i="288"/>
  <c r="IR183" i="288"/>
  <c r="IS183" i="288"/>
  <c r="IT183" i="288"/>
  <c r="IU183" i="288"/>
  <c r="IV183" i="288"/>
  <c r="IW183" i="288"/>
  <c r="IX183" i="288"/>
  <c r="IY183" i="288"/>
  <c r="IZ183" i="288"/>
  <c r="JA183" i="288"/>
  <c r="JB183" i="288"/>
  <c r="JC183" i="288"/>
  <c r="JD183" i="288"/>
  <c r="JE183" i="288"/>
  <c r="JF183" i="288"/>
  <c r="JG183" i="288"/>
  <c r="JH183" i="288"/>
  <c r="JI183" i="288"/>
  <c r="JJ183" i="288"/>
  <c r="JK183" i="288"/>
  <c r="JL183" i="288"/>
  <c r="JM183" i="288"/>
  <c r="JN183" i="288"/>
  <c r="JO183" i="288"/>
  <c r="JP183" i="288"/>
  <c r="JQ183" i="288"/>
  <c r="JR183" i="288"/>
  <c r="JS183" i="288"/>
  <c r="JT183" i="288"/>
  <c r="JU183" i="288"/>
  <c r="JV183" i="288"/>
  <c r="JW183" i="288"/>
  <c r="JX183" i="288"/>
  <c r="JY183" i="288"/>
  <c r="JZ183" i="288"/>
  <c r="KA183" i="288"/>
  <c r="KB183" i="288"/>
  <c r="KC183" i="288"/>
  <c r="KD183" i="288"/>
  <c r="KE183" i="288"/>
  <c r="KF183" i="288"/>
  <c r="KG183" i="288"/>
  <c r="KH183" i="288"/>
  <c r="KI183" i="288"/>
  <c r="KJ183" i="288"/>
  <c r="KK183" i="288"/>
  <c r="KL183" i="288"/>
  <c r="KM183" i="288"/>
  <c r="KN183" i="288"/>
  <c r="KO183" i="288"/>
  <c r="KP183" i="288"/>
  <c r="KQ183" i="288"/>
  <c r="KR183" i="288"/>
  <c r="KS183" i="288"/>
  <c r="KT183" i="288"/>
  <c r="KU183" i="288"/>
  <c r="KV183" i="288"/>
  <c r="KW183" i="288"/>
  <c r="KX183" i="288"/>
  <c r="KY183" i="288"/>
  <c r="KZ183" i="288"/>
  <c r="LA183" i="288"/>
  <c r="LB183" i="288"/>
  <c r="LC183" i="288"/>
  <c r="LD183" i="288"/>
  <c r="LE183" i="288"/>
  <c r="LF183" i="288"/>
  <c r="LG183" i="288"/>
  <c r="LH183" i="288"/>
  <c r="LI183" i="288"/>
  <c r="LJ183" i="288"/>
  <c r="LK183" i="288"/>
  <c r="LL183" i="288"/>
  <c r="LM183" i="288"/>
  <c r="LN183" i="288"/>
  <c r="LO183" i="288"/>
  <c r="LP183" i="288"/>
  <c r="LQ183" i="288"/>
  <c r="LR183" i="288"/>
  <c r="LS183" i="288"/>
  <c r="LT183" i="288"/>
  <c r="LU183" i="288"/>
  <c r="LV183" i="288"/>
  <c r="LW183" i="288"/>
  <c r="LX183" i="288"/>
  <c r="LY183" i="288"/>
  <c r="LZ183" i="288"/>
  <c r="MA183" i="288"/>
  <c r="MB183" i="288"/>
  <c r="MC183" i="288"/>
  <c r="MD183" i="288"/>
  <c r="ME183" i="288"/>
  <c r="MF183" i="288"/>
  <c r="MG183" i="288"/>
  <c r="MH183" i="288"/>
  <c r="MI183" i="288"/>
  <c r="MJ183" i="288"/>
  <c r="MK183" i="288"/>
  <c r="ML183" i="288"/>
  <c r="MM183" i="288"/>
  <c r="MN183" i="288"/>
  <c r="MO183" i="288"/>
  <c r="MP183" i="288"/>
  <c r="MQ183" i="288"/>
  <c r="MR183" i="288"/>
  <c r="MS183" i="288"/>
  <c r="MT183" i="288"/>
  <c r="MU183" i="288"/>
  <c r="MV183" i="288"/>
  <c r="MW183" i="288"/>
  <c r="MX183" i="288"/>
  <c r="MY183" i="288"/>
  <c r="MZ183" i="288"/>
  <c r="NA183" i="288"/>
  <c r="NB183" i="288"/>
  <c r="NC183" i="288"/>
  <c r="ND183" i="288"/>
  <c r="NE183" i="288"/>
  <c r="NF183" i="288"/>
  <c r="NG183" i="288"/>
  <c r="NH183" i="288"/>
  <c r="NI183" i="288"/>
  <c r="NJ183" i="288"/>
  <c r="NK183" i="288"/>
  <c r="NL183" i="288"/>
  <c r="NM183" i="288"/>
  <c r="NN183" i="288"/>
  <c r="NO183" i="288"/>
  <c r="NP183" i="288"/>
  <c r="NQ183" i="288"/>
  <c r="NR183" i="288"/>
  <c r="NS183" i="288"/>
  <c r="NT183" i="288"/>
  <c r="NU183" i="288"/>
  <c r="NV183" i="288"/>
  <c r="NW183" i="288"/>
  <c r="NX183" i="288"/>
  <c r="NY183" i="288"/>
  <c r="NZ183" i="288"/>
  <c r="OA183" i="288"/>
  <c r="OB183" i="288"/>
  <c r="OC183" i="288"/>
  <c r="OD183" i="288"/>
  <c r="OE183" i="288"/>
  <c r="OF183" i="288"/>
  <c r="OG183" i="288"/>
  <c r="OH183" i="288"/>
  <c r="OI183" i="288"/>
  <c r="OJ183" i="288"/>
  <c r="OK183" i="288"/>
  <c r="OL183" i="288"/>
  <c r="OM183" i="288"/>
  <c r="ON183" i="288"/>
  <c r="OO183" i="288"/>
  <c r="OP183" i="288"/>
  <c r="OQ183" i="288"/>
  <c r="OR183" i="288"/>
  <c r="OS183" i="288"/>
  <c r="OT183" i="288"/>
  <c r="OU183" i="288"/>
  <c r="OV183" i="288"/>
  <c r="OW183" i="288"/>
  <c r="OX183" i="288"/>
  <c r="OY183" i="288"/>
  <c r="OZ183" i="288"/>
  <c r="PA183" i="288"/>
  <c r="PB183" i="288"/>
  <c r="PC183" i="288"/>
  <c r="PD183" i="288"/>
  <c r="PE183" i="288"/>
  <c r="PF183" i="288"/>
  <c r="PG183" i="288"/>
  <c r="PH183" i="288"/>
  <c r="PI183" i="288"/>
  <c r="PJ183" i="288"/>
  <c r="PK183" i="288"/>
  <c r="PL183" i="288"/>
  <c r="PM183" i="288"/>
  <c r="PN183" i="288"/>
  <c r="PO183" i="288"/>
  <c r="PP183" i="288"/>
  <c r="PQ183" i="288"/>
  <c r="PR183" i="288"/>
  <c r="PS183" i="288"/>
  <c r="PT183" i="288"/>
  <c r="PU183" i="288"/>
  <c r="PV183" i="288"/>
  <c r="PW183" i="288"/>
  <c r="PX183" i="288"/>
  <c r="PY183" i="288"/>
  <c r="PZ183" i="288"/>
  <c r="QA183" i="288"/>
  <c r="QB183" i="288"/>
  <c r="QC183" i="288"/>
  <c r="QD183" i="288"/>
  <c r="QE183" i="288"/>
  <c r="QF183" i="288"/>
  <c r="QG183" i="288"/>
  <c r="QH183" i="288"/>
  <c r="QI183" i="288"/>
  <c r="QJ183" i="288"/>
  <c r="QK183" i="288"/>
  <c r="QL183" i="288"/>
  <c r="QM183" i="288"/>
  <c r="QN183" i="288"/>
  <c r="QO183" i="288"/>
  <c r="QP183" i="288"/>
  <c r="QQ183" i="288"/>
  <c r="QR183" i="288"/>
  <c r="QS183" i="288"/>
  <c r="QT183" i="288"/>
  <c r="QU183" i="288"/>
  <c r="QV183" i="288"/>
  <c r="QW183" i="288"/>
  <c r="QX183" i="288"/>
  <c r="QY183" i="288"/>
  <c r="QZ183" i="288"/>
  <c r="RA183" i="288"/>
  <c r="RB183" i="288"/>
  <c r="RC183" i="288"/>
  <c r="RD183" i="288"/>
  <c r="RE183" i="288"/>
  <c r="RF183" i="288"/>
  <c r="RG183" i="288"/>
  <c r="RH183" i="288"/>
  <c r="RI183" i="288"/>
  <c r="RJ183" i="288"/>
  <c r="RK183" i="288"/>
  <c r="RL183" i="288"/>
  <c r="RM183" i="288"/>
  <c r="RN183" i="288"/>
  <c r="RO183" i="288"/>
  <c r="RP183" i="288"/>
  <c r="RQ183" i="288"/>
  <c r="RR183" i="288"/>
  <c r="RS183" i="288"/>
  <c r="RT183" i="288"/>
  <c r="RU183" i="288"/>
  <c r="RV183" i="288"/>
  <c r="RW183" i="288"/>
  <c r="RX183" i="288"/>
  <c r="RY183" i="288"/>
  <c r="RZ183" i="288"/>
  <c r="SA183" i="288"/>
  <c r="SB183" i="288"/>
  <c r="SC183" i="288"/>
  <c r="SD183" i="288"/>
  <c r="SE183" i="288"/>
  <c r="SF183" i="288"/>
  <c r="SG183" i="288"/>
  <c r="SH183" i="288"/>
  <c r="SI183" i="288"/>
  <c r="SJ183" i="288"/>
  <c r="SK183" i="288"/>
  <c r="SL183" i="288"/>
  <c r="SM183" i="288"/>
  <c r="SN183" i="288"/>
  <c r="SO183" i="288"/>
  <c r="SP183" i="288"/>
  <c r="SQ183" i="288"/>
  <c r="SR183" i="288"/>
  <c r="SS183" i="288"/>
  <c r="ST183" i="288"/>
  <c r="SU183" i="288"/>
  <c r="SV183" i="288"/>
  <c r="SW183" i="288"/>
  <c r="SX183" i="288"/>
  <c r="SY183" i="288"/>
  <c r="SZ183" i="288"/>
  <c r="TA183" i="288"/>
  <c r="TB183" i="288"/>
  <c r="TC183" i="288"/>
  <c r="TD183" i="288"/>
  <c r="TE183" i="288"/>
  <c r="TF183" i="288"/>
  <c r="TG183" i="288"/>
  <c r="TH183" i="288"/>
  <c r="TI183" i="288"/>
  <c r="TJ183" i="288"/>
  <c r="TK183" i="288"/>
  <c r="TL183" i="288"/>
  <c r="TM183" i="288"/>
  <c r="TN183" i="288"/>
  <c r="TO183" i="288"/>
  <c r="TP183" i="288"/>
  <c r="TQ183" i="288"/>
  <c r="TR183" i="288"/>
  <c r="TS183" i="288"/>
  <c r="TT183" i="288"/>
  <c r="TU183" i="288"/>
  <c r="TV183" i="288"/>
  <c r="TW183" i="288"/>
  <c r="TX183" i="288"/>
  <c r="TY183" i="288"/>
  <c r="TZ183" i="288"/>
  <c r="UA183" i="288"/>
  <c r="UB183" i="288"/>
  <c r="UC183" i="288"/>
  <c r="UD183" i="288"/>
  <c r="UE183" i="288"/>
  <c r="UF183" i="288"/>
  <c r="UG183" i="288"/>
  <c r="UH183" i="288"/>
  <c r="UI183" i="288"/>
  <c r="UJ183" i="288"/>
  <c r="UK183" i="288"/>
  <c r="UL183" i="288"/>
  <c r="UM183" i="288"/>
  <c r="UN183" i="288"/>
  <c r="UO183" i="288"/>
  <c r="UP183" i="288"/>
  <c r="UQ183" i="288"/>
  <c r="UR183" i="288"/>
  <c r="US183" i="288"/>
  <c r="UT183" i="288"/>
  <c r="UU183" i="288"/>
  <c r="UV183" i="288"/>
  <c r="UW183" i="288"/>
  <c r="UX183" i="288"/>
  <c r="UY183" i="288"/>
  <c r="UZ183" i="288"/>
  <c r="VA183" i="288"/>
  <c r="VB183" i="288"/>
  <c r="VC183" i="288"/>
  <c r="VD183" i="288"/>
  <c r="VE183" i="288"/>
  <c r="VF183" i="288"/>
  <c r="VG183" i="288"/>
  <c r="VH183" i="288"/>
  <c r="VI183" i="288"/>
  <c r="VJ183" i="288"/>
  <c r="VK183" i="288"/>
  <c r="VL183" i="288"/>
  <c r="VM183" i="288"/>
  <c r="VN183" i="288"/>
  <c r="VO183" i="288"/>
  <c r="VP183" i="288"/>
  <c r="VQ183" i="288"/>
  <c r="VR183" i="288"/>
  <c r="VS183" i="288"/>
  <c r="VT183" i="288"/>
  <c r="VU183" i="288"/>
  <c r="VV183" i="288"/>
  <c r="VW183" i="288"/>
  <c r="VX183" i="288"/>
  <c r="VY183" i="288"/>
  <c r="VZ183" i="288"/>
  <c r="WA183" i="288"/>
  <c r="WB183" i="288"/>
  <c r="WC183" i="288"/>
  <c r="WD183" i="288"/>
  <c r="WE183" i="288"/>
  <c r="WF183" i="288"/>
  <c r="WG183" i="288"/>
  <c r="WH183" i="288"/>
  <c r="WI183" i="288"/>
  <c r="WJ183" i="288"/>
  <c r="WK183" i="288"/>
  <c r="WL183" i="288"/>
  <c r="WM183" i="288"/>
  <c r="WN183" i="288"/>
  <c r="WO183" i="288"/>
  <c r="WP183" i="288"/>
  <c r="WQ183" i="288"/>
  <c r="WR183" i="288"/>
  <c r="WS183" i="288"/>
  <c r="WT183" i="288"/>
  <c r="WU183" i="288"/>
  <c r="WV183" i="288"/>
  <c r="WW183" i="288"/>
  <c r="WX183" i="288"/>
  <c r="WY183" i="288"/>
  <c r="WZ183" i="288"/>
  <c r="XA183" i="288"/>
  <c r="XB183" i="288"/>
  <c r="XC183" i="288"/>
  <c r="XD183" i="288"/>
  <c r="XE183" i="288"/>
  <c r="XF183" i="288"/>
  <c r="XG183" i="288"/>
  <c r="XH183" i="288"/>
  <c r="XI183" i="288"/>
  <c r="XJ183" i="288"/>
  <c r="XK183" i="288"/>
  <c r="XL183" i="288"/>
  <c r="XM183" i="288"/>
  <c r="XN183" i="288"/>
  <c r="XO183" i="288"/>
  <c r="XP183" i="288"/>
  <c r="XQ183" i="288"/>
  <c r="XR183" i="288"/>
  <c r="XS183" i="288"/>
  <c r="XT183" i="288"/>
  <c r="XU183" i="288"/>
  <c r="XV183" i="288"/>
  <c r="XW183" i="288"/>
  <c r="XX183" i="288"/>
  <c r="XY183" i="288"/>
  <c r="XZ183" i="288"/>
  <c r="YA183" i="288"/>
  <c r="YB183" i="288"/>
  <c r="YC183" i="288"/>
  <c r="YD183" i="288"/>
  <c r="YE183" i="288"/>
  <c r="YF183" i="288"/>
  <c r="YG183" i="288"/>
  <c r="YH183" i="288"/>
  <c r="YI183" i="288"/>
  <c r="YJ183" i="288"/>
  <c r="YK183" i="288"/>
  <c r="YL183" i="288"/>
  <c r="YM183" i="288"/>
  <c r="YN183" i="288"/>
  <c r="YO183" i="288"/>
  <c r="YP183" i="288"/>
  <c r="YQ183" i="288"/>
  <c r="YR183" i="288"/>
  <c r="YS183" i="288"/>
  <c r="YT183" i="288"/>
  <c r="YU183" i="288"/>
  <c r="YV183" i="288"/>
  <c r="YW183" i="288"/>
  <c r="YX183" i="288"/>
  <c r="YY183" i="288"/>
  <c r="YZ183" i="288"/>
  <c r="ZA183" i="288"/>
  <c r="ZB183" i="288"/>
  <c r="ZC183" i="288"/>
  <c r="ZD183" i="288"/>
  <c r="ZE183" i="288"/>
  <c r="ZF183" i="288"/>
  <c r="ZG183" i="288"/>
  <c r="ZH183" i="288"/>
  <c r="ZI183" i="288"/>
  <c r="ZJ183" i="288"/>
  <c r="ZK183" i="288"/>
  <c r="ZL183" i="288"/>
  <c r="ZM183" i="288"/>
  <c r="ZN183" i="288"/>
  <c r="ZO183" i="288"/>
  <c r="ZP183" i="288"/>
  <c r="ZQ183" i="288"/>
  <c r="ZR183" i="288"/>
  <c r="ZS183" i="288"/>
  <c r="ZT183" i="288"/>
  <c r="ZU183" i="288"/>
  <c r="ZV183" i="288"/>
  <c r="ZW183" i="288"/>
  <c r="ZX183" i="288"/>
  <c r="ZY183" i="288"/>
  <c r="ZZ183" i="288"/>
  <c r="AAA183" i="288"/>
  <c r="AAB183" i="288"/>
  <c r="AAC183" i="288"/>
  <c r="AAD183" i="288"/>
  <c r="AAE183" i="288"/>
  <c r="AAF183" i="288"/>
  <c r="AAG183" i="288"/>
  <c r="AAH183" i="288"/>
  <c r="AAI183" i="288"/>
  <c r="AAJ183" i="288"/>
  <c r="AAK183" i="288"/>
  <c r="AAL183" i="288"/>
  <c r="AAM183" i="288"/>
  <c r="AAN183" i="288"/>
  <c r="AAO183" i="288"/>
  <c r="AAP183" i="288"/>
  <c r="AAQ183" i="288"/>
  <c r="AAR183" i="288"/>
  <c r="AAS183" i="288"/>
  <c r="AAT183" i="288"/>
  <c r="AAU183" i="288"/>
  <c r="AAV183" i="288"/>
  <c r="AAW183" i="288"/>
  <c r="AAX183" i="288"/>
  <c r="AAY183" i="288"/>
  <c r="AAZ183" i="288"/>
  <c r="ABA183" i="288"/>
  <c r="ABB183" i="288"/>
  <c r="ABC183" i="288"/>
  <c r="ABD183" i="288"/>
  <c r="ABE183" i="288"/>
  <c r="ABF183" i="288"/>
  <c r="ABG183" i="288"/>
  <c r="ABH183" i="288"/>
  <c r="ABI183" i="288"/>
  <c r="ABJ183" i="288"/>
  <c r="ABK183" i="288"/>
  <c r="ABL183" i="288"/>
  <c r="ABM183" i="288"/>
  <c r="ABN183" i="288"/>
  <c r="ABO183" i="288"/>
  <c r="ABP183" i="288"/>
  <c r="ABQ183" i="288"/>
  <c r="ABR183" i="288"/>
  <c r="ABS183" i="288"/>
  <c r="ABT183" i="288"/>
  <c r="ABU183" i="288"/>
  <c r="ABV183" i="288"/>
  <c r="ABW183" i="288"/>
  <c r="ABX183" i="288"/>
  <c r="ABY183" i="288"/>
  <c r="ABZ183" i="288"/>
  <c r="ACA183" i="288"/>
  <c r="ACB183" i="288"/>
  <c r="ACC183" i="288"/>
  <c r="ACD183" i="288"/>
  <c r="ACE183" i="288"/>
  <c r="ACF183" i="288"/>
  <c r="ACG183" i="288"/>
  <c r="ACH183" i="288"/>
  <c r="ACI183" i="288"/>
  <c r="ACJ183" i="288"/>
  <c r="ACK183" i="288"/>
  <c r="ACL183" i="288"/>
  <c r="ACM183" i="288"/>
  <c r="ACN183" i="288"/>
  <c r="ACO183" i="288"/>
  <c r="ACP183" i="288"/>
  <c r="ACQ183" i="288"/>
  <c r="ACR183" i="288"/>
  <c r="ACS183" i="288"/>
  <c r="ACT183" i="288"/>
  <c r="ACU183" i="288"/>
  <c r="ACV183" i="288"/>
  <c r="ACW183" i="288"/>
  <c r="ACX183" i="288"/>
  <c r="ACY183" i="288"/>
  <c r="ACZ183" i="288"/>
  <c r="ADA183" i="288"/>
  <c r="ADB183" i="288"/>
  <c r="ADC183" i="288"/>
  <c r="ADD183" i="288"/>
  <c r="ADE183" i="288"/>
  <c r="ADF183" i="288"/>
  <c r="ADG183" i="288"/>
  <c r="ADH183" i="288"/>
  <c r="ADI183" i="288"/>
  <c r="ADJ183" i="288"/>
  <c r="ADK183" i="288"/>
  <c r="ADL183" i="288"/>
  <c r="ADM183" i="288"/>
  <c r="ADN183" i="288"/>
  <c r="ADO183" i="288"/>
  <c r="ADP183" i="288"/>
  <c r="ADQ183" i="288"/>
  <c r="ADR183" i="288"/>
  <c r="ADS183" i="288"/>
  <c r="ADT183" i="288"/>
  <c r="ADU183" i="288"/>
  <c r="ADV183" i="288"/>
  <c r="ADW183" i="288"/>
  <c r="ADX183" i="288"/>
  <c r="ADY183" i="288"/>
  <c r="ADZ183" i="288"/>
  <c r="AEA183" i="288"/>
  <c r="AEB183" i="288"/>
  <c r="AEC183" i="288"/>
  <c r="AED183" i="288"/>
  <c r="AEE183" i="288"/>
  <c r="AEF183" i="288"/>
  <c r="AEG183" i="288"/>
  <c r="AEH183" i="288"/>
  <c r="AEI183" i="288"/>
  <c r="AEJ183" i="288"/>
  <c r="AEK183" i="288"/>
  <c r="AEL183" i="288"/>
  <c r="AEM183" i="288"/>
  <c r="AEN183" i="288"/>
  <c r="AEO183" i="288"/>
  <c r="AEP183" i="288"/>
  <c r="AEQ183" i="288"/>
  <c r="AER183" i="288"/>
  <c r="AES183" i="288"/>
  <c r="AET183" i="288"/>
  <c r="AEU183" i="288"/>
  <c r="AEV183" i="288"/>
  <c r="AEW183" i="288"/>
  <c r="AEX183" i="288"/>
  <c r="AEY183" i="288"/>
  <c r="AEZ183" i="288"/>
  <c r="AFA183" i="288"/>
  <c r="AFB183" i="288"/>
  <c r="AFC183" i="288"/>
  <c r="AFD183" i="288"/>
  <c r="AFE183" i="288"/>
  <c r="AFF183" i="288"/>
  <c r="AFG183" i="288"/>
  <c r="AFH183" i="288"/>
  <c r="AFI183" i="288"/>
  <c r="AFJ183" i="288"/>
  <c r="AFK183" i="288"/>
  <c r="AFL183" i="288"/>
  <c r="AFM183" i="288"/>
  <c r="AFN183" i="288"/>
  <c r="AFO183" i="288"/>
  <c r="AFP183" i="288"/>
  <c r="AFQ183" i="288"/>
  <c r="AFR183" i="288"/>
  <c r="AFS183" i="288"/>
  <c r="AFT183" i="288"/>
  <c r="AFU183" i="288"/>
  <c r="AFV183" i="288"/>
  <c r="AFW183" i="288"/>
  <c r="AFX183" i="288"/>
  <c r="AFY183" i="288"/>
  <c r="AFZ183" i="288"/>
  <c r="AGA183" i="288"/>
  <c r="AGB183" i="288"/>
  <c r="AGC183" i="288"/>
  <c r="AGD183" i="288"/>
  <c r="AGE183" i="288"/>
  <c r="AGF183" i="288"/>
  <c r="AGG183" i="288"/>
  <c r="AGH183" i="288"/>
  <c r="AGI183" i="288"/>
  <c r="AGJ183" i="288"/>
  <c r="AGK183" i="288"/>
  <c r="AGL183" i="288"/>
  <c r="AGM183" i="288"/>
  <c r="AGN183" i="288"/>
  <c r="AGO183" i="288"/>
  <c r="AGP183" i="288"/>
  <c r="AGQ183" i="288"/>
  <c r="AGR183" i="288"/>
  <c r="AGS183" i="288"/>
  <c r="AGT183" i="288"/>
  <c r="AGU183" i="288"/>
  <c r="AGV183" i="288"/>
  <c r="AGW183" i="288"/>
  <c r="AGX183" i="288"/>
  <c r="AGY183" i="288"/>
  <c r="AGZ183" i="288"/>
  <c r="AHA183" i="288"/>
  <c r="AHB183" i="288"/>
  <c r="AHC183" i="288"/>
  <c r="AHD183" i="288"/>
  <c r="AHE183" i="288"/>
  <c r="AHF183" i="288"/>
  <c r="AHG183" i="288"/>
  <c r="AHH183" i="288"/>
  <c r="AHI183" i="288"/>
  <c r="AHJ183" i="288"/>
  <c r="AHK183" i="288"/>
  <c r="AHL183" i="288"/>
  <c r="AHM183" i="288"/>
  <c r="AHN183" i="288"/>
  <c r="AHO183" i="288"/>
  <c r="AHP183" i="288"/>
  <c r="AHQ183" i="288"/>
  <c r="AHR183" i="288"/>
  <c r="AHS183" i="288"/>
  <c r="AHT183" i="288"/>
  <c r="AHU183" i="288"/>
  <c r="AHV183" i="288"/>
  <c r="AHW183" i="288"/>
  <c r="AHX183" i="288"/>
  <c r="AHY183" i="288"/>
  <c r="AHZ183" i="288"/>
  <c r="AIA183" i="288"/>
  <c r="AIB183" i="288"/>
  <c r="AIC183" i="288"/>
  <c r="AID183" i="288"/>
  <c r="AIE183" i="288"/>
  <c r="AIF183" i="288"/>
  <c r="AIG183" i="288"/>
  <c r="AIH183" i="288"/>
  <c r="AII183" i="288"/>
  <c r="AIJ183" i="288"/>
  <c r="AIK183" i="288"/>
  <c r="AIL183" i="288"/>
  <c r="AIM183" i="288"/>
  <c r="AIN183" i="288"/>
  <c r="AIO183" i="288"/>
  <c r="AIP183" i="288"/>
  <c r="AIQ183" i="288"/>
  <c r="AIR183" i="288"/>
  <c r="AIS183" i="288"/>
  <c r="AIT183" i="288"/>
  <c r="AIU183" i="288"/>
  <c r="AIV183" i="288"/>
  <c r="AIW183" i="288"/>
  <c r="AIX183" i="288"/>
  <c r="AIY183" i="288"/>
  <c r="AIZ183" i="288"/>
  <c r="AJA183" i="288"/>
  <c r="AJB183" i="288"/>
  <c r="AJC183" i="288"/>
  <c r="AJD183" i="288"/>
  <c r="AJE183" i="288"/>
  <c r="AJF183" i="288"/>
  <c r="AJG183" i="288"/>
  <c r="AJH183" i="288"/>
  <c r="AJI183" i="288"/>
  <c r="AJJ183" i="288"/>
  <c r="AJK183" i="288"/>
  <c r="AJL183" i="288"/>
  <c r="AJM183" i="288"/>
  <c r="AJN183" i="288"/>
  <c r="AJO183" i="288"/>
  <c r="AJP183" i="288"/>
  <c r="AJQ183" i="288"/>
  <c r="AJR183" i="288"/>
  <c r="AJS183" i="288"/>
  <c r="AJT183" i="288"/>
  <c r="AJU183" i="288"/>
  <c r="AJV183" i="288"/>
  <c r="AJW183" i="288"/>
  <c r="AJX183" i="288"/>
  <c r="AJY183" i="288"/>
  <c r="AJZ183" i="288"/>
  <c r="AKA183" i="288"/>
  <c r="AKB183" i="288"/>
  <c r="AKC183" i="288"/>
  <c r="AKD183" i="288"/>
  <c r="AKE183" i="288"/>
  <c r="AKF183" i="288"/>
  <c r="AKG183" i="288"/>
  <c r="AKH183" i="288"/>
  <c r="AKI183" i="288"/>
  <c r="AKJ183" i="288"/>
  <c r="AKK183" i="288"/>
  <c r="AKL183" i="288"/>
  <c r="AKM183" i="288"/>
  <c r="AKN183" i="288"/>
  <c r="AKO183" i="288"/>
  <c r="AKP183" i="288"/>
  <c r="AKQ183" i="288"/>
  <c r="AKR183" i="288"/>
  <c r="AKS183" i="288"/>
  <c r="AKT183" i="288"/>
  <c r="AKU183" i="288"/>
  <c r="AKV183" i="288"/>
  <c r="AKW183" i="288"/>
  <c r="AKX183" i="288"/>
  <c r="AKY183" i="288"/>
  <c r="AKZ183" i="288"/>
  <c r="ALA183" i="288"/>
  <c r="ALB183" i="288"/>
  <c r="ALC183" i="288"/>
  <c r="ALD183" i="288"/>
  <c r="ALE183" i="288"/>
  <c r="ALF183" i="288"/>
  <c r="ALG183" i="288"/>
  <c r="ALH183" i="288"/>
  <c r="ALI183" i="288"/>
  <c r="ALJ183" i="288"/>
  <c r="ALK183" i="288"/>
  <c r="ALL183" i="288"/>
  <c r="ALM183" i="288"/>
  <c r="ALN183" i="288"/>
  <c r="ALO183" i="288"/>
  <c r="ALP183" i="288"/>
  <c r="ALQ183" i="288"/>
  <c r="ALR183" i="288"/>
  <c r="ALS183" i="288"/>
  <c r="ALT183" i="288"/>
  <c r="ALU183" i="288"/>
  <c r="ALV183" i="288"/>
  <c r="ALW183" i="288"/>
  <c r="ALX183" i="288"/>
  <c r="ALY183" i="288"/>
  <c r="ALZ183" i="288"/>
  <c r="AMA183" i="288"/>
  <c r="AMB183" i="288"/>
  <c r="AMC183" i="288"/>
  <c r="AMD183" i="288"/>
  <c r="AME183" i="288"/>
  <c r="AMF183" i="288"/>
  <c r="AMG183" i="288"/>
  <c r="AMH183" i="288"/>
  <c r="AMI183" i="288"/>
  <c r="AMJ183" i="288"/>
  <c r="AMK183" i="288"/>
  <c r="AML183" i="288"/>
  <c r="AMM183" i="288"/>
  <c r="AMN183" i="288"/>
  <c r="AMO183" i="288"/>
  <c r="AMP183" i="288"/>
  <c r="AMQ183" i="288"/>
  <c r="AMR183" i="288"/>
  <c r="AMS183" i="288"/>
  <c r="AMT183" i="288"/>
  <c r="AMU183" i="288"/>
  <c r="AMV183" i="288"/>
  <c r="AMW183" i="288"/>
  <c r="AMX183" i="288"/>
  <c r="AMY183" i="288"/>
  <c r="AMZ183" i="288"/>
  <c r="ANA183" i="288"/>
  <c r="ANB183" i="288"/>
  <c r="ANC183" i="288"/>
  <c r="AND183" i="288"/>
  <c r="ANE183" i="288"/>
  <c r="ANF183" i="288"/>
  <c r="ANG183" i="288"/>
  <c r="ANH183" i="288"/>
  <c r="ANI183" i="288"/>
  <c r="ANJ183" i="288"/>
  <c r="ANK183" i="288"/>
  <c r="ANL183" i="288"/>
  <c r="ANM183" i="288"/>
  <c r="ANN183" i="288"/>
  <c r="ANO183" i="288"/>
  <c r="ANP183" i="288"/>
  <c r="ANQ183" i="288"/>
  <c r="ANR183" i="288"/>
  <c r="ANS183" i="288"/>
  <c r="ANT183" i="288"/>
  <c r="ANU183" i="288"/>
  <c r="ANV183" i="288"/>
  <c r="ANW183" i="288"/>
  <c r="ANX183" i="288"/>
  <c r="ANY183" i="288"/>
  <c r="ANZ183" i="288"/>
  <c r="AOA183" i="288"/>
  <c r="AOB183" i="288"/>
  <c r="AOC183" i="288"/>
  <c r="AOD183" i="288"/>
  <c r="AOE183" i="288"/>
  <c r="AOF183" i="288"/>
  <c r="AOG183" i="288"/>
  <c r="AOH183" i="288"/>
  <c r="AOI183" i="288"/>
  <c r="AOJ183" i="288"/>
  <c r="AOK183" i="288"/>
  <c r="AOL183" i="288"/>
  <c r="AOM183" i="288"/>
  <c r="AON183" i="288"/>
  <c r="AOO183" i="288"/>
  <c r="AOP183" i="288"/>
  <c r="AOQ183" i="288"/>
  <c r="AOR183" i="288"/>
  <c r="AOS183" i="288"/>
  <c r="AOT183" i="288"/>
  <c r="AOU183" i="288"/>
  <c r="AOV183" i="288"/>
  <c r="AOW183" i="288"/>
  <c r="AOX183" i="288"/>
  <c r="AOY183" i="288"/>
  <c r="AOZ183" i="288"/>
  <c r="APA183" i="288"/>
  <c r="APB183" i="288"/>
  <c r="APC183" i="288"/>
  <c r="APD183" i="288"/>
  <c r="APE183" i="288"/>
  <c r="APF183" i="288"/>
  <c r="APG183" i="288"/>
  <c r="APH183" i="288"/>
  <c r="API183" i="288"/>
  <c r="APJ183" i="288"/>
  <c r="APK183" i="288"/>
  <c r="APL183" i="288"/>
  <c r="APM183" i="288"/>
  <c r="APN183" i="288"/>
  <c r="APO183" i="288"/>
  <c r="APP183" i="288"/>
  <c r="APQ183" i="288"/>
  <c r="APR183" i="288"/>
  <c r="APS183" i="288"/>
  <c r="APT183" i="288"/>
  <c r="APU183" i="288"/>
  <c r="APV183" i="288"/>
  <c r="APW183" i="288"/>
  <c r="APX183" i="288"/>
  <c r="APY183" i="288"/>
  <c r="APZ183" i="288"/>
  <c r="AQA183" i="288"/>
  <c r="AQB183" i="288"/>
  <c r="AQC183" i="288"/>
  <c r="AQD183" i="288"/>
  <c r="AQE183" i="288"/>
  <c r="AQF183" i="288"/>
  <c r="AQG183" i="288"/>
  <c r="AQH183" i="288"/>
  <c r="AQI183" i="288"/>
  <c r="AQJ183" i="288"/>
  <c r="AQK183" i="288"/>
  <c r="AQL183" i="288"/>
  <c r="AQM183" i="288"/>
  <c r="AQN183" i="288"/>
  <c r="AQO183" i="288"/>
  <c r="AQP183" i="288"/>
  <c r="AQQ183" i="288"/>
  <c r="AQR183" i="288"/>
  <c r="AQS183" i="288"/>
  <c r="AQT183" i="288"/>
  <c r="AQU183" i="288"/>
  <c r="AQV183" i="288"/>
  <c r="AQW183" i="288"/>
  <c r="AQX183" i="288"/>
  <c r="AQY183" i="288"/>
  <c r="AQZ183" i="288"/>
  <c r="ARA183" i="288"/>
  <c r="ARB183" i="288"/>
  <c r="ARC183" i="288"/>
  <c r="ARD183" i="288"/>
  <c r="ARE183" i="288"/>
  <c r="ARF183" i="288"/>
  <c r="ARG183" i="288"/>
  <c r="ARH183" i="288"/>
  <c r="ARI183" i="288"/>
  <c r="ARJ183" i="288"/>
  <c r="ARK183" i="288"/>
  <c r="ARL183" i="288"/>
  <c r="ARM183" i="288"/>
  <c r="ARN183" i="288"/>
  <c r="ARO183" i="288"/>
  <c r="ARP183" i="288"/>
  <c r="ARQ183" i="288"/>
  <c r="ARR183" i="288"/>
  <c r="ARS183" i="288"/>
  <c r="ART183" i="288"/>
  <c r="ARU183" i="288"/>
  <c r="ARV183" i="288"/>
  <c r="ARW183" i="288"/>
  <c r="ARX183" i="288"/>
  <c r="ARY183" i="288"/>
  <c r="ARZ183" i="288"/>
  <c r="ASA183" i="288"/>
  <c r="ASB183" i="288"/>
  <c r="ASC183" i="288"/>
  <c r="ASD183" i="288"/>
  <c r="ASE183" i="288"/>
  <c r="ASF183" i="288"/>
  <c r="ASG183" i="288"/>
  <c r="ASH183" i="288"/>
  <c r="ASI183" i="288"/>
  <c r="ASJ183" i="288"/>
  <c r="ASK183" i="288"/>
  <c r="ASL183" i="288"/>
  <c r="ASM183" i="288"/>
  <c r="ASN183" i="288"/>
  <c r="ASO183" i="288"/>
  <c r="ASP183" i="288"/>
  <c r="ASQ183" i="288"/>
  <c r="ASR183" i="288"/>
  <c r="ASS183" i="288"/>
  <c r="AST183" i="288"/>
  <c r="ASU183" i="288"/>
  <c r="ASV183" i="288"/>
  <c r="ASW183" i="288"/>
  <c r="ASX183" i="288"/>
  <c r="ASY183" i="288"/>
  <c r="ASZ183" i="288"/>
  <c r="ATA183" i="288"/>
  <c r="ATB183" i="288"/>
  <c r="ATC183" i="288"/>
  <c r="ATD183" i="288"/>
  <c r="ATE183" i="288"/>
  <c r="ATF183" i="288"/>
  <c r="ATG183" i="288"/>
  <c r="ATH183" i="288"/>
  <c r="ATI183" i="288"/>
  <c r="ATJ183" i="288"/>
  <c r="ATK183" i="288"/>
  <c r="ATL183" i="288"/>
  <c r="ATM183" i="288"/>
  <c r="ATN183" i="288"/>
  <c r="ATO183" i="288"/>
  <c r="ATP183" i="288"/>
  <c r="ATQ183" i="288"/>
  <c r="ATR183" i="288"/>
  <c r="ATS183" i="288"/>
  <c r="ATT183" i="288"/>
  <c r="ATU183" i="288"/>
  <c r="ATV183" i="288"/>
  <c r="ATW183" i="288"/>
  <c r="ATX183" i="288"/>
  <c r="ATY183" i="288"/>
  <c r="ATZ183" i="288"/>
  <c r="AUA183" i="288"/>
  <c r="AUB183" i="288"/>
  <c r="AUC183" i="288"/>
  <c r="AUD183" i="288"/>
  <c r="AUE183" i="288"/>
  <c r="AUF183" i="288"/>
  <c r="AUG183" i="288"/>
  <c r="AUH183" i="288"/>
  <c r="AUI183" i="288"/>
  <c r="AUJ183" i="288"/>
  <c r="AUK183" i="288"/>
  <c r="AUL183" i="288"/>
  <c r="AUM183" i="288"/>
  <c r="AUN183" i="288"/>
  <c r="AUO183" i="288"/>
  <c r="AUP183" i="288"/>
  <c r="AUQ183" i="288"/>
  <c r="AUR183" i="288"/>
  <c r="AUS183" i="288"/>
  <c r="AUT183" i="288"/>
  <c r="AUU183" i="288"/>
  <c r="AUV183" i="288"/>
  <c r="AUW183" i="288"/>
  <c r="AUX183" i="288"/>
  <c r="AUY183" i="288"/>
  <c r="AUZ183" i="288"/>
  <c r="AVA183" i="288"/>
  <c r="AVB183" i="288"/>
  <c r="AVC183" i="288"/>
  <c r="AVD183" i="288"/>
  <c r="AVE183" i="288"/>
  <c r="AVF183" i="288"/>
  <c r="AVG183" i="288"/>
  <c r="AVH183" i="288"/>
  <c r="AVI183" i="288"/>
  <c r="AVJ183" i="288"/>
  <c r="AVK183" i="288"/>
  <c r="AVL183" i="288"/>
  <c r="AVM183" i="288"/>
  <c r="AVN183" i="288"/>
  <c r="AVO183" i="288"/>
  <c r="AVP183" i="288"/>
  <c r="AVQ183" i="288"/>
  <c r="AVR183" i="288"/>
  <c r="AVS183" i="288"/>
  <c r="AVT183" i="288"/>
  <c r="AVU183" i="288"/>
  <c r="AVV183" i="288"/>
  <c r="AVW183" i="288"/>
  <c r="AVX183" i="288"/>
  <c r="AVY183" i="288"/>
  <c r="AVZ183" i="288"/>
  <c r="AWA183" i="288"/>
  <c r="AWB183" i="288"/>
  <c r="AWC183" i="288"/>
  <c r="AWD183" i="288"/>
  <c r="AWE183" i="288"/>
  <c r="AWF183" i="288"/>
  <c r="AWG183" i="288"/>
  <c r="AWH183" i="288"/>
  <c r="AWI183" i="288"/>
  <c r="AWJ183" i="288"/>
  <c r="AWK183" i="288"/>
  <c r="AWL183" i="288"/>
  <c r="AWM183" i="288"/>
  <c r="AWN183" i="288"/>
  <c r="AWO183" i="288"/>
  <c r="AWP183" i="288"/>
  <c r="AWQ183" i="288"/>
  <c r="AWR183" i="288"/>
  <c r="AWS183" i="288"/>
  <c r="AWT183" i="288"/>
  <c r="AWU183" i="288"/>
  <c r="AWV183" i="288"/>
  <c r="AWW183" i="288"/>
  <c r="AWX183" i="288"/>
  <c r="AWY183" i="288"/>
  <c r="AWZ183" i="288"/>
  <c r="AXA183" i="288"/>
  <c r="AXB183" i="288"/>
  <c r="AXC183" i="288"/>
  <c r="AXD183" i="288"/>
  <c r="AXE183" i="288"/>
  <c r="AXF183" i="288"/>
  <c r="AXG183" i="288"/>
  <c r="AXH183" i="288"/>
  <c r="AXI183" i="288"/>
  <c r="AXJ183" i="288"/>
  <c r="AXK183" i="288"/>
  <c r="AXL183" i="288"/>
  <c r="AXM183" i="288"/>
  <c r="AXN183" i="288"/>
  <c r="AXO183" i="288"/>
  <c r="AXP183" i="288"/>
  <c r="AXQ183" i="288"/>
  <c r="AXR183" i="288"/>
  <c r="AXS183" i="288"/>
  <c r="AXT183" i="288"/>
  <c r="AXU183" i="288"/>
  <c r="AXV183" i="288"/>
  <c r="AXW183" i="288"/>
  <c r="AXX183" i="288"/>
  <c r="AXY183" i="288"/>
  <c r="AXZ183" i="288"/>
  <c r="AYA183" i="288"/>
  <c r="AYB183" i="288"/>
  <c r="AYC183" i="288"/>
  <c r="AYD183" i="288"/>
  <c r="AYE183" i="288"/>
  <c r="AYF183" i="288"/>
  <c r="AYG183" i="288"/>
  <c r="AYH183" i="288"/>
  <c r="AYI183" i="288"/>
  <c r="AYJ183" i="288"/>
  <c r="AYK183" i="288"/>
  <c r="AYL183" i="288"/>
  <c r="AYM183" i="288"/>
  <c r="AYN183" i="288"/>
  <c r="AYO183" i="288"/>
  <c r="AYP183" i="288"/>
  <c r="AYQ183" i="288"/>
  <c r="AYR183" i="288"/>
  <c r="AYS183" i="288"/>
  <c r="AYT183" i="288"/>
  <c r="AYU183" i="288"/>
  <c r="AYV183" i="288"/>
  <c r="AYW183" i="288"/>
  <c r="AYX183" i="288"/>
  <c r="AYY183" i="288"/>
  <c r="AYZ183" i="288"/>
  <c r="AZA183" i="288"/>
  <c r="AZB183" i="288"/>
  <c r="AZC183" i="288"/>
  <c r="AZD183" i="288"/>
  <c r="AZE183" i="288"/>
  <c r="AZF183" i="288"/>
  <c r="AZG183" i="288"/>
  <c r="AZH183" i="288"/>
  <c r="AZI183" i="288"/>
  <c r="AZJ183" i="288"/>
  <c r="AZK183" i="288"/>
  <c r="AZL183" i="288"/>
  <c r="AZM183" i="288"/>
  <c r="AZN183" i="288"/>
  <c r="AZO183" i="288"/>
  <c r="AZP183" i="288"/>
  <c r="AZQ183" i="288"/>
  <c r="AZR183" i="288"/>
  <c r="AZS183" i="288"/>
  <c r="AZT183" i="288"/>
  <c r="AZU183" i="288"/>
  <c r="AZV183" i="288"/>
  <c r="AZW183" i="288"/>
  <c r="AZX183" i="288"/>
  <c r="AZY183" i="288"/>
  <c r="AZZ183" i="288"/>
  <c r="BAA183" i="288"/>
  <c r="BAB183" i="288"/>
  <c r="BAC183" i="288"/>
  <c r="BAD183" i="288"/>
  <c r="BAE183" i="288"/>
  <c r="BAF183" i="288"/>
  <c r="BAG183" i="288"/>
  <c r="BAH183" i="288"/>
  <c r="BAI183" i="288"/>
  <c r="BAJ183" i="288"/>
  <c r="BAK183" i="288"/>
  <c r="BAL183" i="288"/>
  <c r="BAM183" i="288"/>
  <c r="BAN183" i="288"/>
  <c r="BAO183" i="288"/>
  <c r="BAP183" i="288"/>
  <c r="BAQ183" i="288"/>
  <c r="BAR183" i="288"/>
  <c r="BAS183" i="288"/>
  <c r="BAT183" i="288"/>
  <c r="BAU183" i="288"/>
  <c r="BAV183" i="288"/>
  <c r="BAW183" i="288"/>
  <c r="BAX183" i="288"/>
  <c r="BAY183" i="288"/>
  <c r="BAZ183" i="288"/>
  <c r="BBA183" i="288"/>
  <c r="BBB183" i="288"/>
  <c r="BBC183" i="288"/>
  <c r="BBD183" i="288"/>
  <c r="BBE183" i="288"/>
  <c r="BBF183" i="288"/>
  <c r="BBG183" i="288"/>
  <c r="BBH183" i="288"/>
  <c r="BBI183" i="288"/>
  <c r="BBJ183" i="288"/>
  <c r="BBK183" i="288"/>
  <c r="BBL183" i="288"/>
  <c r="BBM183" i="288"/>
  <c r="BBN183" i="288"/>
  <c r="BBO183" i="288"/>
  <c r="BBP183" i="288"/>
  <c r="BBQ183" i="288"/>
  <c r="BBR183" i="288"/>
  <c r="BBS183" i="288"/>
  <c r="BBT183" i="288"/>
  <c r="BBU183" i="288"/>
  <c r="BBV183" i="288"/>
  <c r="BBW183" i="288"/>
  <c r="BBX183" i="288"/>
  <c r="BBY183" i="288"/>
  <c r="BBZ183" i="288"/>
  <c r="BCA183" i="288"/>
  <c r="BCB183" i="288"/>
  <c r="BCC183" i="288"/>
  <c r="BCD183" i="288"/>
  <c r="BCE183" i="288"/>
  <c r="BCF183" i="288"/>
  <c r="BCG183" i="288"/>
  <c r="BCH183" i="288"/>
  <c r="BCI183" i="288"/>
  <c r="BCJ183" i="288"/>
  <c r="BCK183" i="288"/>
  <c r="BCL183" i="288"/>
  <c r="BCM183" i="288"/>
  <c r="BCN183" i="288"/>
  <c r="BCO183" i="288"/>
  <c r="BCP183" i="288"/>
  <c r="BCQ183" i="288"/>
  <c r="BCR183" i="288"/>
  <c r="BCS183" i="288"/>
  <c r="BCT183" i="288"/>
  <c r="BCU183" i="288"/>
  <c r="BCV183" i="288"/>
  <c r="BCW183" i="288"/>
  <c r="BCX183" i="288"/>
  <c r="BCY183" i="288"/>
  <c r="BCZ183" i="288"/>
  <c r="BDA183" i="288"/>
  <c r="BDB183" i="288"/>
  <c r="BDC183" i="288"/>
  <c r="BDD183" i="288"/>
  <c r="BDE183" i="288"/>
  <c r="BDF183" i="288"/>
  <c r="BDG183" i="288"/>
  <c r="BDH183" i="288"/>
  <c r="BDI183" i="288"/>
  <c r="BDJ183" i="288"/>
  <c r="BDK183" i="288"/>
  <c r="BDL183" i="288"/>
  <c r="BDM183" i="288"/>
  <c r="BDN183" i="288"/>
  <c r="BDO183" i="288"/>
  <c r="BDP183" i="288"/>
  <c r="BDQ183" i="288"/>
  <c r="BDR183" i="288"/>
  <c r="BDS183" i="288"/>
  <c r="BDT183" i="288"/>
  <c r="BDU183" i="288"/>
  <c r="BDV183" i="288"/>
  <c r="BDW183" i="288"/>
  <c r="BDX183" i="288"/>
  <c r="BDY183" i="288"/>
  <c r="BDZ183" i="288"/>
  <c r="BEA183" i="288"/>
  <c r="BEB183" i="288"/>
  <c r="BEC183" i="288"/>
  <c r="BED183" i="288"/>
  <c r="BEE183" i="288"/>
  <c r="BEF183" i="288"/>
  <c r="BEG183" i="288"/>
  <c r="BEH183" i="288"/>
  <c r="BEI183" i="288"/>
  <c r="BEJ183" i="288"/>
  <c r="BEK183" i="288"/>
  <c r="BEL183" i="288"/>
  <c r="BEM183" i="288"/>
  <c r="BEN183" i="288"/>
  <c r="BEO183" i="288"/>
  <c r="BEP183" i="288"/>
  <c r="BEQ183" i="288"/>
  <c r="BER183" i="288"/>
  <c r="BES183" i="288"/>
  <c r="BET183" i="288"/>
  <c r="BEU183" i="288"/>
  <c r="BEV183" i="288"/>
  <c r="BEW183" i="288"/>
  <c r="BEX183" i="288"/>
  <c r="BEY183" i="288"/>
  <c r="BEZ183" i="288"/>
  <c r="BFA183" i="288"/>
  <c r="BFB183" i="288"/>
  <c r="BFC183" i="288"/>
  <c r="BFD183" i="288"/>
  <c r="BFE183" i="288"/>
  <c r="BFF183" i="288"/>
  <c r="BFG183" i="288"/>
  <c r="BFH183" i="288"/>
  <c r="BFI183" i="288"/>
  <c r="BFJ183" i="288"/>
  <c r="BFK183" i="288"/>
  <c r="BFL183" i="288"/>
  <c r="BFM183" i="288"/>
  <c r="BFN183" i="288"/>
  <c r="BFO183" i="288"/>
  <c r="BFP183" i="288"/>
  <c r="BFQ183" i="288"/>
  <c r="BFR183" i="288"/>
  <c r="BFS183" i="288"/>
  <c r="BFT183" i="288"/>
  <c r="BFU183" i="288"/>
  <c r="BFV183" i="288"/>
  <c r="BFW183" i="288"/>
  <c r="BFX183" i="288"/>
  <c r="BFY183" i="288"/>
  <c r="BFZ183" i="288"/>
  <c r="BGA183" i="288"/>
  <c r="BGB183" i="288"/>
  <c r="BGC183" i="288"/>
  <c r="BGD183" i="288"/>
  <c r="BGE183" i="288"/>
  <c r="BGF183" i="288"/>
  <c r="BGG183" i="288"/>
  <c r="BGH183" i="288"/>
  <c r="BGI183" i="288"/>
  <c r="BGJ183" i="288"/>
  <c r="BGK183" i="288"/>
  <c r="BGL183" i="288"/>
  <c r="BGM183" i="288"/>
  <c r="BGN183" i="288"/>
  <c r="BGO183" i="288"/>
  <c r="BGP183" i="288"/>
  <c r="BGQ183" i="288"/>
  <c r="BGR183" i="288"/>
  <c r="BGS183" i="288"/>
  <c r="BGT183" i="288"/>
  <c r="BGU183" i="288"/>
  <c r="BGV183" i="288"/>
  <c r="BGW183" i="288"/>
  <c r="BGX183" i="288"/>
  <c r="BGY183" i="288"/>
  <c r="BGZ183" i="288"/>
  <c r="BHA183" i="288"/>
  <c r="BHB183" i="288"/>
  <c r="BHC183" i="288"/>
  <c r="BHD183" i="288"/>
  <c r="BHE183" i="288"/>
  <c r="BHF183" i="288"/>
  <c r="BHG183" i="288"/>
  <c r="BHH183" i="288"/>
  <c r="BHI183" i="288"/>
  <c r="BHJ183" i="288"/>
  <c r="BHK183" i="288"/>
  <c r="BHL183" i="288"/>
  <c r="BHM183" i="288"/>
  <c r="BHN183" i="288"/>
  <c r="BHO183" i="288"/>
  <c r="BHP183" i="288"/>
  <c r="BHQ183" i="288"/>
  <c r="BHR183" i="288"/>
  <c r="BHS183" i="288"/>
  <c r="BHT183" i="288"/>
  <c r="BHU183" i="288"/>
  <c r="BHV183" i="288"/>
  <c r="BHW183" i="288"/>
  <c r="BHX183" i="288"/>
  <c r="BHY183" i="288"/>
  <c r="BHZ183" i="288"/>
  <c r="BIA183" i="288"/>
  <c r="BIB183" i="288"/>
  <c r="BIC183" i="288"/>
  <c r="BID183" i="288"/>
  <c r="BIE183" i="288"/>
  <c r="BIF183" i="288"/>
  <c r="BIG183" i="288"/>
  <c r="BIH183" i="288"/>
  <c r="BII183" i="288"/>
  <c r="BIJ183" i="288"/>
  <c r="BIK183" i="288"/>
  <c r="BIL183" i="288"/>
  <c r="BIM183" i="288"/>
  <c r="BIN183" i="288"/>
  <c r="BIO183" i="288"/>
  <c r="BIP183" i="288"/>
  <c r="BIQ183" i="288"/>
  <c r="BIR183" i="288"/>
  <c r="BIS183" i="288"/>
  <c r="BIT183" i="288"/>
  <c r="BIU183" i="288"/>
  <c r="BIV183" i="288"/>
  <c r="BIW183" i="288"/>
  <c r="BIX183" i="288"/>
  <c r="BIY183" i="288"/>
  <c r="BIZ183" i="288"/>
  <c r="BJA183" i="288"/>
  <c r="BJB183" i="288"/>
  <c r="BJC183" i="288"/>
  <c r="BJD183" i="288"/>
  <c r="BJE183" i="288"/>
  <c r="BJF183" i="288"/>
  <c r="BJG183" i="288"/>
  <c r="BJH183" i="288"/>
  <c r="BJI183" i="288"/>
  <c r="BJJ183" i="288"/>
  <c r="BJK183" i="288"/>
  <c r="BJL183" i="288"/>
  <c r="BJM183" i="288"/>
  <c r="BJN183" i="288"/>
  <c r="BJO183" i="288"/>
  <c r="BJP183" i="288"/>
  <c r="BJQ183" i="288"/>
  <c r="BJR183" i="288"/>
  <c r="BJS183" i="288"/>
  <c r="BJT183" i="288"/>
  <c r="BJU183" i="288"/>
  <c r="BJV183" i="288"/>
  <c r="BJW183" i="288"/>
  <c r="BJX183" i="288"/>
  <c r="BJY183" i="288"/>
  <c r="BJZ183" i="288"/>
  <c r="BKA183" i="288"/>
  <c r="BKB183" i="288"/>
  <c r="BKC183" i="288"/>
  <c r="BKD183" i="288"/>
  <c r="BKE183" i="288"/>
  <c r="BKF183" i="288"/>
  <c r="BKG183" i="288"/>
  <c r="BKH183" i="288"/>
  <c r="BKI183" i="288"/>
  <c r="BKJ183" i="288"/>
  <c r="BKK183" i="288"/>
  <c r="BKL183" i="288"/>
  <c r="BKM183" i="288"/>
  <c r="BKN183" i="288"/>
  <c r="BKO183" i="288"/>
  <c r="BKP183" i="288"/>
  <c r="BKQ183" i="288"/>
  <c r="BKR183" i="288"/>
  <c r="BKS183" i="288"/>
  <c r="BKT183" i="288"/>
  <c r="BKU183" i="288"/>
  <c r="BKV183" i="288"/>
  <c r="BKW183" i="288"/>
  <c r="BKX183" i="288"/>
  <c r="BKY183" i="288"/>
  <c r="BKZ183" i="288"/>
  <c r="BLA183" i="288"/>
  <c r="BLB183" i="288"/>
  <c r="BLC183" i="288"/>
  <c r="BLD183" i="288"/>
  <c r="BLE183" i="288"/>
  <c r="BLF183" i="288"/>
  <c r="BLG183" i="288"/>
  <c r="BLH183" i="288"/>
  <c r="BLI183" i="288"/>
  <c r="BLJ183" i="288"/>
  <c r="BLK183" i="288"/>
  <c r="BLL183" i="288"/>
  <c r="BLM183" i="288"/>
  <c r="BLN183" i="288"/>
  <c r="BLO183" i="288"/>
  <c r="BLP183" i="288"/>
  <c r="BLQ183" i="288"/>
  <c r="BLR183" i="288"/>
  <c r="BLS183" i="288"/>
  <c r="BLT183" i="288"/>
  <c r="BLU183" i="288"/>
  <c r="BLV183" i="288"/>
  <c r="BLW183" i="288"/>
  <c r="BLX183" i="288"/>
  <c r="BLY183" i="288"/>
  <c r="BLZ183" i="288"/>
  <c r="BMA183" i="288"/>
  <c r="BMB183" i="288"/>
  <c r="BMC183" i="288"/>
  <c r="BMD183" i="288"/>
  <c r="BME183" i="288"/>
  <c r="BMF183" i="288"/>
  <c r="BMG183" i="288"/>
  <c r="BMH183" i="288"/>
  <c r="BMI183" i="288"/>
  <c r="BMJ183" i="288"/>
  <c r="BMK183" i="288"/>
  <c r="BML183" i="288"/>
  <c r="BMM183" i="288"/>
  <c r="BMN183" i="288"/>
  <c r="BMO183" i="288"/>
  <c r="BMP183" i="288"/>
  <c r="BMQ183" i="288"/>
  <c r="BMR183" i="288"/>
  <c r="BMS183" i="288"/>
  <c r="BMT183" i="288"/>
  <c r="BMU183" i="288"/>
  <c r="BMV183" i="288"/>
  <c r="BMW183" i="288"/>
  <c r="BMX183" i="288"/>
  <c r="BMY183" i="288"/>
  <c r="BMZ183" i="288"/>
  <c r="BNA183" i="288"/>
  <c r="BNB183" i="288"/>
  <c r="BNC183" i="288"/>
  <c r="BND183" i="288"/>
  <c r="BNE183" i="288"/>
  <c r="BNF183" i="288"/>
  <c r="BNG183" i="288"/>
  <c r="BNH183" i="288"/>
  <c r="BNI183" i="288"/>
  <c r="BNJ183" i="288"/>
  <c r="BNK183" i="288"/>
  <c r="BNL183" i="288"/>
  <c r="BNM183" i="288"/>
  <c r="BNN183" i="288"/>
  <c r="BNO183" i="288"/>
  <c r="BNP183" i="288"/>
  <c r="BNQ183" i="288"/>
  <c r="BNR183" i="288"/>
  <c r="BNS183" i="288"/>
  <c r="BNT183" i="288"/>
  <c r="BNU183" i="288"/>
  <c r="BNV183" i="288"/>
  <c r="BNW183" i="288"/>
  <c r="BNX183" i="288"/>
  <c r="BNY183" i="288"/>
  <c r="BNZ183" i="288"/>
  <c r="BOA183" i="288"/>
  <c r="BOB183" i="288"/>
  <c r="BOC183" i="288"/>
  <c r="BOD183" i="288"/>
  <c r="BOE183" i="288"/>
  <c r="BOF183" i="288"/>
  <c r="BOG183" i="288"/>
  <c r="BOH183" i="288"/>
  <c r="BOI183" i="288"/>
  <c r="BOJ183" i="288"/>
  <c r="BOK183" i="288"/>
  <c r="BOL183" i="288"/>
  <c r="BOM183" i="288"/>
  <c r="BON183" i="288"/>
  <c r="BOO183" i="288"/>
  <c r="BOP183" i="288"/>
  <c r="BOQ183" i="288"/>
  <c r="BOR183" i="288"/>
  <c r="BOS183" i="288"/>
  <c r="BOT183" i="288"/>
  <c r="BOU183" i="288"/>
  <c r="BOV183" i="288"/>
  <c r="BOW183" i="288"/>
  <c r="BOX183" i="288"/>
  <c r="BOY183" i="288"/>
  <c r="BOZ183" i="288"/>
  <c r="BPA183" i="288"/>
  <c r="BPB183" i="288"/>
  <c r="BPC183" i="288"/>
  <c r="BPD183" i="288"/>
  <c r="BPE183" i="288"/>
  <c r="BPF183" i="288"/>
  <c r="BPG183" i="288"/>
  <c r="BPH183" i="288"/>
  <c r="BPI183" i="288"/>
  <c r="BPJ183" i="288"/>
  <c r="BPK183" i="288"/>
  <c r="BPL183" i="288"/>
  <c r="BPM183" i="288"/>
  <c r="BPN183" i="288"/>
  <c r="BPO183" i="288"/>
  <c r="BPP183" i="288"/>
  <c r="BPQ183" i="288"/>
  <c r="BPR183" i="288"/>
  <c r="BPS183" i="288"/>
  <c r="BPT183" i="288"/>
  <c r="BPU183" i="288"/>
  <c r="BPV183" i="288"/>
  <c r="BPW183" i="288"/>
  <c r="BPX183" i="288"/>
  <c r="BPY183" i="288"/>
  <c r="BPZ183" i="288"/>
  <c r="BQA183" i="288"/>
  <c r="BQB183" i="288"/>
  <c r="BQC183" i="288"/>
  <c r="BQD183" i="288"/>
  <c r="BQE183" i="288"/>
  <c r="BQF183" i="288"/>
  <c r="BQG183" i="288"/>
  <c r="BQH183" i="288"/>
  <c r="BQI183" i="288"/>
  <c r="BQJ183" i="288"/>
  <c r="BQK183" i="288"/>
  <c r="BQL183" i="288"/>
  <c r="BQM183" i="288"/>
  <c r="BQN183" i="288"/>
  <c r="BQO183" i="288"/>
  <c r="BQP183" i="288"/>
  <c r="BQQ183" i="288"/>
  <c r="BQR183" i="288"/>
  <c r="BQS183" i="288"/>
  <c r="BQT183" i="288"/>
  <c r="BQU183" i="288"/>
  <c r="BQV183" i="288"/>
  <c r="BQW183" i="288"/>
  <c r="BQX183" i="288"/>
  <c r="BQY183" i="288"/>
  <c r="BQZ183" i="288"/>
  <c r="BRA183" i="288"/>
  <c r="BRB183" i="288"/>
  <c r="BRC183" i="288"/>
  <c r="BRD183" i="288"/>
  <c r="BRE183" i="288"/>
  <c r="BRF183" i="288"/>
  <c r="BRG183" i="288"/>
  <c r="BRH183" i="288"/>
  <c r="BRI183" i="288"/>
  <c r="BRJ183" i="288"/>
  <c r="BRK183" i="288"/>
  <c r="BRL183" i="288"/>
  <c r="BRM183" i="288"/>
  <c r="BRN183" i="288"/>
  <c r="BRO183" i="288"/>
  <c r="BRP183" i="288"/>
  <c r="BRQ183" i="288"/>
  <c r="BRR183" i="288"/>
  <c r="BRS183" i="288"/>
  <c r="BRT183" i="288"/>
  <c r="BRU183" i="288"/>
  <c r="BRV183" i="288"/>
  <c r="BRW183" i="288"/>
  <c r="BRX183" i="288"/>
  <c r="BRY183" i="288"/>
  <c r="BRZ183" i="288"/>
  <c r="BSA183" i="288"/>
  <c r="BSB183" i="288"/>
  <c r="BSC183" i="288"/>
  <c r="BSD183" i="288"/>
  <c r="BSE183" i="288"/>
  <c r="BSF183" i="288"/>
  <c r="BSG183" i="288"/>
  <c r="BSH183" i="288"/>
  <c r="BSI183" i="288"/>
  <c r="BSJ183" i="288"/>
  <c r="BSK183" i="288"/>
  <c r="BSL183" i="288"/>
  <c r="BSM183" i="288"/>
  <c r="BSN183" i="288"/>
  <c r="BSO183" i="288"/>
  <c r="BSP183" i="288"/>
  <c r="BSQ183" i="288"/>
  <c r="BSR183" i="288"/>
  <c r="BSS183" i="288"/>
  <c r="BST183" i="288"/>
  <c r="BSU183" i="288"/>
  <c r="BSV183" i="288"/>
  <c r="BSW183" i="288"/>
  <c r="BSX183" i="288"/>
  <c r="BSY183" i="288"/>
  <c r="BSZ183" i="288"/>
  <c r="BTA183" i="288"/>
  <c r="BTB183" i="288"/>
  <c r="BTC183" i="288"/>
  <c r="BTD183" i="288"/>
  <c r="BTE183" i="288"/>
  <c r="BTF183" i="288"/>
  <c r="BTG183" i="288"/>
  <c r="BTH183" i="288"/>
  <c r="BTI183" i="288"/>
  <c r="BTJ183" i="288"/>
  <c r="BTK183" i="288"/>
  <c r="BTL183" i="288"/>
  <c r="BTM183" i="288"/>
  <c r="BTN183" i="288"/>
  <c r="BTO183" i="288"/>
  <c r="BTP183" i="288"/>
  <c r="BTQ183" i="288"/>
  <c r="BTR183" i="288"/>
  <c r="BTS183" i="288"/>
  <c r="BTT183" i="288"/>
  <c r="BTU183" i="288"/>
  <c r="BTV183" i="288"/>
  <c r="BTW183" i="288"/>
  <c r="BTX183" i="288"/>
  <c r="BTY183" i="288"/>
  <c r="BTZ183" i="288"/>
  <c r="BUA183" i="288"/>
  <c r="BUB183" i="288"/>
  <c r="BUC183" i="288"/>
  <c r="BUD183" i="288"/>
  <c r="BUE183" i="288"/>
  <c r="BUF183" i="288"/>
  <c r="BUG183" i="288"/>
  <c r="BUH183" i="288"/>
  <c r="BUI183" i="288"/>
  <c r="BUJ183" i="288"/>
  <c r="BUK183" i="288"/>
  <c r="BUL183" i="288"/>
  <c r="BUM183" i="288"/>
  <c r="BUN183" i="288"/>
  <c r="BUO183" i="288"/>
  <c r="BUP183" i="288"/>
  <c r="BUQ183" i="288"/>
  <c r="BUR183" i="288"/>
  <c r="BUS183" i="288"/>
  <c r="BUT183" i="288"/>
  <c r="BUU183" i="288"/>
  <c r="BUV183" i="288"/>
  <c r="BUW183" i="288"/>
  <c r="BUX183" i="288"/>
  <c r="BUY183" i="288"/>
  <c r="BUZ183" i="288"/>
  <c r="BVA183" i="288"/>
  <c r="BVB183" i="288"/>
  <c r="BVC183" i="288"/>
  <c r="BVD183" i="288"/>
  <c r="BVE183" i="288"/>
  <c r="BVF183" i="288"/>
  <c r="BVG183" i="288"/>
  <c r="BVH183" i="288"/>
  <c r="BVI183" i="288"/>
  <c r="BVJ183" i="288"/>
  <c r="BVK183" i="288"/>
  <c r="BVL183" i="288"/>
  <c r="BVM183" i="288"/>
  <c r="BVN183" i="288"/>
  <c r="BVO183" i="288"/>
  <c r="BVP183" i="288"/>
  <c r="BVQ183" i="288"/>
  <c r="BVR183" i="288"/>
  <c r="BVS183" i="288"/>
  <c r="BVT183" i="288"/>
  <c r="BVU183" i="288"/>
  <c r="BVV183" i="288"/>
  <c r="BVW183" i="288"/>
  <c r="BVX183" i="288"/>
  <c r="BVY183" i="288"/>
  <c r="BVZ183" i="288"/>
  <c r="BWA183" i="288"/>
  <c r="BWB183" i="288"/>
  <c r="BWC183" i="288"/>
  <c r="BWD183" i="288"/>
  <c r="BWE183" i="288"/>
  <c r="BWF183" i="288"/>
  <c r="BWG183" i="288"/>
  <c r="BWH183" i="288"/>
  <c r="BWI183" i="288"/>
  <c r="BWJ183" i="288"/>
  <c r="BWK183" i="288"/>
  <c r="BWL183" i="288"/>
  <c r="BWM183" i="288"/>
  <c r="BWN183" i="288"/>
  <c r="BWO183" i="288"/>
  <c r="BWP183" i="288"/>
  <c r="BWQ183" i="288"/>
  <c r="BWR183" i="288"/>
  <c r="BWS183" i="288"/>
  <c r="BWT183" i="288"/>
  <c r="BWU183" i="288"/>
  <c r="BWV183" i="288"/>
  <c r="BWW183" i="288"/>
  <c r="BWX183" i="288"/>
  <c r="BWY183" i="288"/>
  <c r="BWZ183" i="288"/>
  <c r="BXA183" i="288"/>
  <c r="BXB183" i="288"/>
  <c r="BXC183" i="288"/>
  <c r="BXD183" i="288"/>
  <c r="BXE183" i="288"/>
  <c r="BXF183" i="288"/>
  <c r="BXG183" i="288"/>
  <c r="BXH183" i="288"/>
  <c r="BXI183" i="288"/>
  <c r="BXJ183" i="288"/>
  <c r="BXK183" i="288"/>
  <c r="BXL183" i="288"/>
  <c r="BXM183" i="288"/>
  <c r="BXN183" i="288"/>
  <c r="BXO183" i="288"/>
  <c r="BXP183" i="288"/>
  <c r="BXQ183" i="288"/>
  <c r="BXR183" i="288"/>
  <c r="BXS183" i="288"/>
  <c r="BXT183" i="288"/>
  <c r="BXU183" i="288"/>
  <c r="BXV183" i="288"/>
  <c r="BXW183" i="288"/>
  <c r="BXX183" i="288"/>
  <c r="BXY183" i="288"/>
  <c r="BXZ183" i="288"/>
  <c r="BYA183" i="288"/>
  <c r="BYB183" i="288"/>
  <c r="BYC183" i="288"/>
  <c r="BYD183" i="288"/>
  <c r="BYE183" i="288"/>
  <c r="BYF183" i="288"/>
  <c r="BYG183" i="288"/>
  <c r="BYH183" i="288"/>
  <c r="BYI183" i="288"/>
  <c r="BYJ183" i="288"/>
  <c r="BYK183" i="288"/>
  <c r="BYL183" i="288"/>
  <c r="BYM183" i="288"/>
  <c r="BYN183" i="288"/>
  <c r="BYO183" i="288"/>
  <c r="BYP183" i="288"/>
  <c r="BYQ183" i="288"/>
  <c r="BYR183" i="288"/>
  <c r="BYS183" i="288"/>
  <c r="BYT183" i="288"/>
  <c r="BYU183" i="288"/>
  <c r="BYV183" i="288"/>
  <c r="BYW183" i="288"/>
  <c r="BYX183" i="288"/>
  <c r="BYY183" i="288"/>
  <c r="BYZ183" i="288"/>
  <c r="BZA183" i="288"/>
  <c r="BZB183" i="288"/>
  <c r="BZC183" i="288"/>
  <c r="BZD183" i="288"/>
  <c r="BZE183" i="288"/>
  <c r="BZF183" i="288"/>
  <c r="BZG183" i="288"/>
  <c r="BZH183" i="288"/>
  <c r="BZI183" i="288"/>
  <c r="BZJ183" i="288"/>
  <c r="BZK183" i="288"/>
  <c r="BZL183" i="288"/>
  <c r="BZM183" i="288"/>
  <c r="BZN183" i="288"/>
  <c r="BZO183" i="288"/>
  <c r="BZP183" i="288"/>
  <c r="BZQ183" i="288"/>
  <c r="BZR183" i="288"/>
  <c r="BZS183" i="288"/>
  <c r="BZT183" i="288"/>
  <c r="BZU183" i="288"/>
  <c r="BZV183" i="288"/>
  <c r="BZW183" i="288"/>
  <c r="BZX183" i="288"/>
  <c r="BZY183" i="288"/>
  <c r="BZZ183" i="288"/>
  <c r="CAA183" i="288"/>
  <c r="CAB183" i="288"/>
  <c r="CAC183" i="288"/>
  <c r="CAD183" i="288"/>
  <c r="CAE183" i="288"/>
  <c r="CAF183" i="288"/>
  <c r="CAG183" i="288"/>
  <c r="CAH183" i="288"/>
  <c r="CAI183" i="288"/>
  <c r="CAJ183" i="288"/>
  <c r="CAK183" i="288"/>
  <c r="CAL183" i="288"/>
  <c r="CAM183" i="288"/>
  <c r="CAN183" i="288"/>
  <c r="CAO183" i="288"/>
  <c r="CAP183" i="288"/>
  <c r="CAQ183" i="288"/>
  <c r="CAR183" i="288"/>
  <c r="CAS183" i="288"/>
  <c r="CAT183" i="288"/>
  <c r="CAU183" i="288"/>
  <c r="CAV183" i="288"/>
  <c r="CAW183" i="288"/>
  <c r="CAX183" i="288"/>
  <c r="CAY183" i="288"/>
  <c r="CAZ183" i="288"/>
  <c r="CBA183" i="288"/>
  <c r="CBB183" i="288"/>
  <c r="CBC183" i="288"/>
  <c r="CBD183" i="288"/>
  <c r="CBE183" i="288"/>
  <c r="CBF183" i="288"/>
  <c r="CBG183" i="288"/>
  <c r="CBH183" i="288"/>
  <c r="CBI183" i="288"/>
  <c r="CBJ183" i="288"/>
  <c r="CBK183" i="288"/>
  <c r="CBL183" i="288"/>
  <c r="CBM183" i="288"/>
  <c r="CBN183" i="288"/>
  <c r="CBO183" i="288"/>
  <c r="CBP183" i="288"/>
  <c r="CBQ183" i="288"/>
  <c r="CBR183" i="288"/>
  <c r="CBS183" i="288"/>
  <c r="CBT183" i="288"/>
  <c r="CBU183" i="288"/>
  <c r="CBV183" i="288"/>
  <c r="CBW183" i="288"/>
  <c r="CBX183" i="288"/>
  <c r="CBY183" i="288"/>
  <c r="CBZ183" i="288"/>
  <c r="CCA183" i="288"/>
  <c r="CCB183" i="288"/>
  <c r="CCC183" i="288"/>
  <c r="CCD183" i="288"/>
  <c r="CCE183" i="288"/>
  <c r="CCF183" i="288"/>
  <c r="CCG183" i="288"/>
  <c r="CCH183" i="288"/>
  <c r="CCI183" i="288"/>
  <c r="CCJ183" i="288"/>
  <c r="CCK183" i="288"/>
  <c r="CCL183" i="288"/>
  <c r="CCM183" i="288"/>
  <c r="CCN183" i="288"/>
  <c r="CCO183" i="288"/>
  <c r="CCP183" i="288"/>
  <c r="CCQ183" i="288"/>
  <c r="CCR183" i="288"/>
  <c r="CCS183" i="288"/>
  <c r="CCT183" i="288"/>
  <c r="CCU183" i="288"/>
  <c r="CCV183" i="288"/>
  <c r="CCW183" i="288"/>
  <c r="CCX183" i="288"/>
  <c r="CCY183" i="288"/>
  <c r="CCZ183" i="288"/>
  <c r="CDA183" i="288"/>
  <c r="CDB183" i="288"/>
  <c r="CDC183" i="288"/>
  <c r="CDD183" i="288"/>
  <c r="CDE183" i="288"/>
  <c r="CDF183" i="288"/>
  <c r="CDG183" i="288"/>
  <c r="CDH183" i="288"/>
  <c r="CDI183" i="288"/>
  <c r="CDJ183" i="288"/>
  <c r="CDK183" i="288"/>
  <c r="CDL183" i="288"/>
  <c r="CDM183" i="288"/>
  <c r="CDN183" i="288"/>
  <c r="CDO183" i="288"/>
  <c r="CDP183" i="288"/>
  <c r="CDQ183" i="288"/>
  <c r="CDR183" i="288"/>
  <c r="CDS183" i="288"/>
  <c r="CDT183" i="288"/>
  <c r="CDU183" i="288"/>
  <c r="CDV183" i="288"/>
  <c r="CDW183" i="288"/>
  <c r="CDX183" i="288"/>
  <c r="CDY183" i="288"/>
  <c r="CDZ183" i="288"/>
  <c r="CEA183" i="288"/>
  <c r="CEB183" i="288"/>
  <c r="CEC183" i="288"/>
  <c r="CED183" i="288"/>
  <c r="CEE183" i="288"/>
  <c r="CEF183" i="288"/>
  <c r="CEG183" i="288"/>
  <c r="CEH183" i="288"/>
  <c r="CEI183" i="288"/>
  <c r="CEJ183" i="288"/>
  <c r="CEK183" i="288"/>
  <c r="CEL183" i="288"/>
  <c r="CEM183" i="288"/>
  <c r="CEN183" i="288"/>
  <c r="CEO183" i="288"/>
  <c r="CEP183" i="288"/>
  <c r="CEQ183" i="288"/>
  <c r="CER183" i="288"/>
  <c r="CES183" i="288"/>
  <c r="CET183" i="288"/>
  <c r="CEU183" i="288"/>
  <c r="CEV183" i="288"/>
  <c r="CEW183" i="288"/>
  <c r="CEX183" i="288"/>
  <c r="CEY183" i="288"/>
  <c r="CEZ183" i="288"/>
  <c r="CFA183" i="288"/>
  <c r="CFB183" i="288"/>
  <c r="CFC183" i="288"/>
  <c r="CFD183" i="288"/>
  <c r="CFE183" i="288"/>
  <c r="CFF183" i="288"/>
  <c r="CFG183" i="288"/>
  <c r="CFH183" i="288"/>
  <c r="CFI183" i="288"/>
  <c r="CFJ183" i="288"/>
  <c r="CFK183" i="288"/>
  <c r="CFL183" i="288"/>
  <c r="CFM183" i="288"/>
  <c r="CFN183" i="288"/>
  <c r="CFO183" i="288"/>
  <c r="CFP183" i="288"/>
  <c r="CFQ183" i="288"/>
  <c r="CFR183" i="288"/>
  <c r="CFS183" i="288"/>
  <c r="CFT183" i="288"/>
  <c r="CFU183" i="288"/>
  <c r="CFV183" i="288"/>
  <c r="CFW183" i="288"/>
  <c r="CFX183" i="288"/>
  <c r="CFY183" i="288"/>
  <c r="CFZ183" i="288"/>
  <c r="CGA183" i="288"/>
  <c r="CGB183" i="288"/>
  <c r="CGC183" i="288"/>
  <c r="CGD183" i="288"/>
  <c r="CGE183" i="288"/>
  <c r="CGF183" i="288"/>
  <c r="CGG183" i="288"/>
  <c r="CGH183" i="288"/>
  <c r="CGI183" i="288"/>
  <c r="CGJ183" i="288"/>
  <c r="CGK183" i="288"/>
  <c r="CGL183" i="288"/>
  <c r="CGM183" i="288"/>
  <c r="CGN183" i="288"/>
  <c r="CGO183" i="288"/>
  <c r="CGP183" i="288"/>
  <c r="CGQ183" i="288"/>
  <c r="CGR183" i="288"/>
  <c r="CGS183" i="288"/>
  <c r="CGT183" i="288"/>
  <c r="CGU183" i="288"/>
  <c r="CGV183" i="288"/>
  <c r="CGW183" i="288"/>
  <c r="CGX183" i="288"/>
  <c r="CGY183" i="288"/>
  <c r="CGZ183" i="288"/>
  <c r="CHA183" i="288"/>
  <c r="CHB183" i="288"/>
  <c r="CHC183" i="288"/>
  <c r="CHD183" i="288"/>
  <c r="CHE183" i="288"/>
  <c r="CHF183" i="288"/>
  <c r="CHG183" i="288"/>
  <c r="CHH183" i="288"/>
  <c r="CHI183" i="288"/>
  <c r="CHJ183" i="288"/>
  <c r="CHK183" i="288"/>
  <c r="CHL183" i="288"/>
  <c r="CHM183" i="288"/>
  <c r="CHN183" i="288"/>
  <c r="CHO183" i="288"/>
  <c r="CHP183" i="288"/>
  <c r="CHQ183" i="288"/>
  <c r="CHR183" i="288"/>
  <c r="CHS183" i="288"/>
  <c r="CHT183" i="288"/>
  <c r="CHU183" i="288"/>
  <c r="CHV183" i="288"/>
  <c r="CHW183" i="288"/>
  <c r="CHX183" i="288"/>
  <c r="CHY183" i="288"/>
  <c r="CHZ183" i="288"/>
  <c r="CIA183" i="288"/>
  <c r="CIB183" i="288"/>
  <c r="CIC183" i="288"/>
  <c r="CID183" i="288"/>
  <c r="CIE183" i="288"/>
  <c r="CIF183" i="288"/>
  <c r="CIG183" i="288"/>
  <c r="CIH183" i="288"/>
  <c r="CII183" i="288"/>
  <c r="CIJ183" i="288"/>
  <c r="CIK183" i="288"/>
  <c r="CIL183" i="288"/>
  <c r="CIM183" i="288"/>
  <c r="CIN183" i="288"/>
  <c r="CIO183" i="288"/>
  <c r="CIP183" i="288"/>
  <c r="CIQ183" i="288"/>
  <c r="CIR183" i="288"/>
  <c r="CIS183" i="288"/>
  <c r="CIT183" i="288"/>
  <c r="CIU183" i="288"/>
  <c r="CIV183" i="288"/>
  <c r="CIW183" i="288"/>
  <c r="CIX183" i="288"/>
  <c r="CIY183" i="288"/>
  <c r="CIZ183" i="288"/>
  <c r="CJA183" i="288"/>
  <c r="CJB183" i="288"/>
  <c r="CJC183" i="288"/>
  <c r="CJD183" i="288"/>
  <c r="CJE183" i="288"/>
  <c r="CJF183" i="288"/>
  <c r="CJG183" i="288"/>
  <c r="CJH183" i="288"/>
  <c r="CJI183" i="288"/>
  <c r="CJJ183" i="288"/>
  <c r="CJK183" i="288"/>
  <c r="CJL183" i="288"/>
  <c r="CJM183" i="288"/>
  <c r="CJN183" i="288"/>
  <c r="CJO183" i="288"/>
  <c r="CJP183" i="288"/>
  <c r="CJQ183" i="288"/>
  <c r="CJR183" i="288"/>
  <c r="CJS183" i="288"/>
  <c r="CJT183" i="288"/>
  <c r="CJU183" i="288"/>
  <c r="CJV183" i="288"/>
  <c r="CJW183" i="288"/>
  <c r="CJX183" i="288"/>
  <c r="CJY183" i="288"/>
  <c r="CJZ183" i="288"/>
  <c r="CKA183" i="288"/>
  <c r="CKB183" i="288"/>
  <c r="CKC183" i="288"/>
  <c r="CKD183" i="288"/>
  <c r="CKE183" i="288"/>
  <c r="CKF183" i="288"/>
  <c r="CKG183" i="288"/>
  <c r="CKH183" i="288"/>
  <c r="CKI183" i="288"/>
  <c r="CKJ183" i="288"/>
  <c r="CKK183" i="288"/>
  <c r="CKL183" i="288"/>
  <c r="CKM183" i="288"/>
  <c r="CKN183" i="288"/>
  <c r="CKO183" i="288"/>
  <c r="CKP183" i="288"/>
  <c r="CKQ183" i="288"/>
  <c r="CKR183" i="288"/>
  <c r="CKS183" i="288"/>
  <c r="CKT183" i="288"/>
  <c r="CKU183" i="288"/>
  <c r="CKV183" i="288"/>
  <c r="CKW183" i="288"/>
  <c r="CKX183" i="288"/>
  <c r="CKY183" i="288"/>
  <c r="CKZ183" i="288"/>
  <c r="CLA183" i="288"/>
  <c r="CLB183" i="288"/>
  <c r="CLC183" i="288"/>
  <c r="CLD183" i="288"/>
  <c r="CLE183" i="288"/>
  <c r="CLF183" i="288"/>
  <c r="CLG183" i="288"/>
  <c r="CLH183" i="288"/>
  <c r="CLI183" i="288"/>
  <c r="CLJ183" i="288"/>
  <c r="CLK183" i="288"/>
  <c r="CLL183" i="288"/>
  <c r="CLM183" i="288"/>
  <c r="CLN183" i="288"/>
  <c r="CLO183" i="288"/>
  <c r="CLP183" i="288"/>
  <c r="CLQ183" i="288"/>
  <c r="CLR183" i="288"/>
  <c r="CLS183" i="288"/>
  <c r="CLT183" i="288"/>
  <c r="CLU183" i="288"/>
  <c r="CLV183" i="288"/>
  <c r="CLW183" i="288"/>
  <c r="CLX183" i="288"/>
  <c r="CLY183" i="288"/>
  <c r="CLZ183" i="288"/>
  <c r="CMA183" i="288"/>
  <c r="CMB183" i="288"/>
  <c r="CMC183" i="288"/>
  <c r="CMD183" i="288"/>
  <c r="CME183" i="288"/>
  <c r="CMF183" i="288"/>
  <c r="CMG183" i="288"/>
  <c r="CMH183" i="288"/>
  <c r="CMI183" i="288"/>
  <c r="CMJ183" i="288"/>
  <c r="CMK183" i="288"/>
  <c r="CML183" i="288"/>
  <c r="CMM183" i="288"/>
  <c r="CMN183" i="288"/>
  <c r="CMO183" i="288"/>
  <c r="CMP183" i="288"/>
  <c r="CMQ183" i="288"/>
  <c r="CMR183" i="288"/>
  <c r="CMS183" i="288"/>
  <c r="CMT183" i="288"/>
  <c r="CMU183" i="288"/>
  <c r="CMV183" i="288"/>
  <c r="CMW183" i="288"/>
  <c r="CMX183" i="288"/>
  <c r="CMY183" i="288"/>
  <c r="CMZ183" i="288"/>
  <c r="CNA183" i="288"/>
  <c r="CNB183" i="288"/>
  <c r="CNC183" i="288"/>
  <c r="CND183" i="288"/>
  <c r="CNE183" i="288"/>
  <c r="CNF183" i="288"/>
  <c r="CNG183" i="288"/>
  <c r="CNH183" i="288"/>
  <c r="CNI183" i="288"/>
  <c r="CNJ183" i="288"/>
  <c r="CNK183" i="288"/>
  <c r="CNL183" i="288"/>
  <c r="CNM183" i="288"/>
  <c r="CNN183" i="288"/>
  <c r="CNO183" i="288"/>
  <c r="CNP183" i="288"/>
  <c r="CNQ183" i="288"/>
  <c r="CNR183" i="288"/>
  <c r="CNS183" i="288"/>
  <c r="CNT183" i="288"/>
  <c r="CNU183" i="288"/>
  <c r="CNV183" i="288"/>
  <c r="CNW183" i="288"/>
  <c r="CNX183" i="288"/>
  <c r="CNY183" i="288"/>
  <c r="CNZ183" i="288"/>
  <c r="COA183" i="288"/>
  <c r="COB183" i="288"/>
  <c r="COC183" i="288"/>
  <c r="COD183" i="288"/>
  <c r="COE183" i="288"/>
  <c r="COF183" i="288"/>
  <c r="COG183" i="288"/>
  <c r="COH183" i="288"/>
  <c r="COI183" i="288"/>
  <c r="COJ183" i="288"/>
  <c r="COK183" i="288"/>
  <c r="COL183" i="288"/>
  <c r="COM183" i="288"/>
  <c r="CON183" i="288"/>
  <c r="COO183" i="288"/>
  <c r="COP183" i="288"/>
  <c r="COQ183" i="288"/>
  <c r="COR183" i="288"/>
  <c r="COS183" i="288"/>
  <c r="COT183" i="288"/>
  <c r="COU183" i="288"/>
  <c r="COV183" i="288"/>
  <c r="COW183" i="288"/>
  <c r="COX183" i="288"/>
  <c r="COY183" i="288"/>
  <c r="COZ183" i="288"/>
  <c r="CPA183" i="288"/>
  <c r="CPB183" i="288"/>
  <c r="CPC183" i="288"/>
  <c r="CPD183" i="288"/>
  <c r="CPE183" i="288"/>
  <c r="CPF183" i="288"/>
  <c r="CPG183" i="288"/>
  <c r="CPH183" i="288"/>
  <c r="CPI183" i="288"/>
  <c r="CPJ183" i="288"/>
  <c r="CPK183" i="288"/>
  <c r="CPL183" i="288"/>
  <c r="CPM183" i="288"/>
  <c r="CPN183" i="288"/>
  <c r="CPO183" i="288"/>
  <c r="CPP183" i="288"/>
  <c r="CPQ183" i="288"/>
  <c r="CPR183" i="288"/>
  <c r="CPS183" i="288"/>
  <c r="CPT183" i="288"/>
  <c r="CPU183" i="288"/>
  <c r="CPV183" i="288"/>
  <c r="CPW183" i="288"/>
  <c r="CPX183" i="288"/>
  <c r="CPY183" i="288"/>
  <c r="CPZ183" i="288"/>
  <c r="CQA183" i="288"/>
  <c r="CQB183" i="288"/>
  <c r="CQC183" i="288"/>
  <c r="CQD183" i="288"/>
  <c r="CQE183" i="288"/>
  <c r="CQF183" i="288"/>
  <c r="CQG183" i="288"/>
  <c r="CQH183" i="288"/>
  <c r="CQI183" i="288"/>
  <c r="CQJ183" i="288"/>
  <c r="CQK183" i="288"/>
  <c r="CQL183" i="288"/>
  <c r="CQM183" i="288"/>
  <c r="CQN183" i="288"/>
  <c r="CQO183" i="288"/>
  <c r="CQP183" i="288"/>
  <c r="CQQ183" i="288"/>
  <c r="CQR183" i="288"/>
  <c r="CQS183" i="288"/>
  <c r="CQT183" i="288"/>
  <c r="CQU183" i="288"/>
  <c r="CQV183" i="288"/>
  <c r="CQW183" i="288"/>
  <c r="CQX183" i="288"/>
  <c r="CQY183" i="288"/>
  <c r="CQZ183" i="288"/>
  <c r="CRA183" i="288"/>
  <c r="CRB183" i="288"/>
  <c r="CRC183" i="288"/>
  <c r="CRD183" i="288"/>
  <c r="CRE183" i="288"/>
  <c r="CRF183" i="288"/>
  <c r="CRG183" i="288"/>
  <c r="CRH183" i="288"/>
  <c r="CRI183" i="288"/>
  <c r="CRJ183" i="288"/>
  <c r="CRK183" i="288"/>
  <c r="CRL183" i="288"/>
  <c r="CRM183" i="288"/>
  <c r="CRN183" i="288"/>
  <c r="CRO183" i="288"/>
  <c r="CRP183" i="288"/>
  <c r="CRQ183" i="288"/>
  <c r="CRR183" i="288"/>
  <c r="CRS183" i="288"/>
  <c r="CRT183" i="288"/>
  <c r="CRU183" i="288"/>
  <c r="CRV183" i="288"/>
  <c r="CRW183" i="288"/>
  <c r="CRX183" i="288"/>
  <c r="CRY183" i="288"/>
  <c r="CRZ183" i="288"/>
  <c r="CSA183" i="288"/>
  <c r="CSB183" i="288"/>
  <c r="CSC183" i="288"/>
  <c r="CSD183" i="288"/>
  <c r="CSE183" i="288"/>
  <c r="CSF183" i="288"/>
  <c r="CSG183" i="288"/>
  <c r="CSH183" i="288"/>
  <c r="CSI183" i="288"/>
  <c r="CSJ183" i="288"/>
  <c r="CSK183" i="288"/>
  <c r="CSL183" i="288"/>
  <c r="CSM183" i="288"/>
  <c r="CSN183" i="288"/>
  <c r="CSO183" i="288"/>
  <c r="CSP183" i="288"/>
  <c r="CSQ183" i="288"/>
  <c r="CSR183" i="288"/>
  <c r="CSS183" i="288"/>
  <c r="CST183" i="288"/>
  <c r="CSU183" i="288"/>
  <c r="CSV183" i="288"/>
  <c r="CSW183" i="288"/>
  <c r="CSX183" i="288"/>
  <c r="CSY183" i="288"/>
  <c r="CSZ183" i="288"/>
  <c r="CTA183" i="288"/>
  <c r="CTB183" i="288"/>
  <c r="CTC183" i="288"/>
  <c r="CTD183" i="288"/>
  <c r="CTE183" i="288"/>
  <c r="CTF183" i="288"/>
  <c r="CTG183" i="288"/>
  <c r="CTH183" i="288"/>
  <c r="CTI183" i="288"/>
  <c r="CTJ183" i="288"/>
  <c r="CTK183" i="288"/>
  <c r="CTL183" i="288"/>
  <c r="CTM183" i="288"/>
  <c r="CTN183" i="288"/>
  <c r="CTO183" i="288"/>
  <c r="CTP183" i="288"/>
  <c r="CTQ183" i="288"/>
  <c r="CTR183" i="288"/>
  <c r="CTS183" i="288"/>
  <c r="CTT183" i="288"/>
  <c r="CTU183" i="288"/>
  <c r="CTV183" i="288"/>
  <c r="CTW183" i="288"/>
  <c r="CTX183" i="288"/>
  <c r="CTY183" i="288"/>
  <c r="CTZ183" i="288"/>
  <c r="CUA183" i="288"/>
  <c r="CUB183" i="288"/>
  <c r="CUC183" i="288"/>
  <c r="CUD183" i="288"/>
  <c r="CUE183" i="288"/>
  <c r="CUF183" i="288"/>
  <c r="CUG183" i="288"/>
  <c r="CUH183" i="288"/>
  <c r="CUI183" i="288"/>
  <c r="CUJ183" i="288"/>
  <c r="CUK183" i="288"/>
  <c r="CUL183" i="288"/>
  <c r="CUM183" i="288"/>
  <c r="CUN183" i="288"/>
  <c r="CUO183" i="288"/>
  <c r="CUP183" i="288"/>
  <c r="CUQ183" i="288"/>
  <c r="CUR183" i="288"/>
  <c r="CUS183" i="288"/>
  <c r="CUT183" i="288"/>
  <c r="CUU183" i="288"/>
  <c r="CUV183" i="288"/>
  <c r="CUW183" i="288"/>
  <c r="CUX183" i="288"/>
  <c r="CUY183" i="288"/>
  <c r="CUZ183" i="288"/>
  <c r="CVA183" i="288"/>
  <c r="CVB183" i="288"/>
  <c r="CVC183" i="288"/>
  <c r="CVD183" i="288"/>
  <c r="CVE183" i="288"/>
  <c r="CVF183" i="288"/>
  <c r="CVG183" i="288"/>
  <c r="CVH183" i="288"/>
  <c r="CVI183" i="288"/>
  <c r="CVJ183" i="288"/>
  <c r="CVK183" i="288"/>
  <c r="CVL183" i="288"/>
  <c r="CVM183" i="288"/>
  <c r="CVN183" i="288"/>
  <c r="CVO183" i="288"/>
  <c r="CVP183" i="288"/>
  <c r="CVQ183" i="288"/>
  <c r="CVR183" i="288"/>
  <c r="CVS183" i="288"/>
  <c r="CVT183" i="288"/>
  <c r="CVU183" i="288"/>
  <c r="CVV183" i="288"/>
  <c r="CVW183" i="288"/>
  <c r="CVX183" i="288"/>
  <c r="CVY183" i="288"/>
  <c r="CVZ183" i="288"/>
  <c r="CWA183" i="288"/>
  <c r="CWB183" i="288"/>
  <c r="CWC183" i="288"/>
  <c r="CWD183" i="288"/>
  <c r="CWE183" i="288"/>
  <c r="CWF183" i="288"/>
  <c r="CWG183" i="288"/>
  <c r="CWH183" i="288"/>
  <c r="CWI183" i="288"/>
  <c r="CWJ183" i="288"/>
  <c r="CWK183" i="288"/>
  <c r="CWL183" i="288"/>
  <c r="CWM183" i="288"/>
  <c r="CWN183" i="288"/>
  <c r="CWO183" i="288"/>
  <c r="CWP183" i="288"/>
  <c r="CWQ183" i="288"/>
  <c r="CWR183" i="288"/>
  <c r="CWS183" i="288"/>
  <c r="CWT183" i="288"/>
  <c r="CWU183" i="288"/>
  <c r="CWV183" i="288"/>
  <c r="CWW183" i="288"/>
  <c r="CWX183" i="288"/>
  <c r="CWY183" i="288"/>
  <c r="CWZ183" i="288"/>
  <c r="CXA183" i="288"/>
  <c r="CXB183" i="288"/>
  <c r="CXC183" i="288"/>
  <c r="CXD183" i="288"/>
  <c r="CXE183" i="288"/>
  <c r="CXF183" i="288"/>
  <c r="CXG183" i="288"/>
  <c r="CXH183" i="288"/>
  <c r="CXI183" i="288"/>
  <c r="CXJ183" i="288"/>
  <c r="CXK183" i="288"/>
  <c r="CXL183" i="288"/>
  <c r="CXM183" i="288"/>
  <c r="CXN183" i="288"/>
  <c r="CXO183" i="288"/>
  <c r="CXP183" i="288"/>
  <c r="CXQ183" i="288"/>
  <c r="CXR183" i="288"/>
  <c r="CXS183" i="288"/>
  <c r="CXT183" i="288"/>
  <c r="CXU183" i="288"/>
  <c r="CXV183" i="288"/>
  <c r="CXW183" i="288"/>
  <c r="CXX183" i="288"/>
  <c r="CXY183" i="288"/>
  <c r="CXZ183" i="288"/>
  <c r="CYA183" i="288"/>
  <c r="CYB183" i="288"/>
  <c r="CYC183" i="288"/>
  <c r="CYD183" i="288"/>
  <c r="CYE183" i="288"/>
  <c r="CYF183" i="288"/>
  <c r="CYG183" i="288"/>
  <c r="CYH183" i="288"/>
  <c r="CYI183" i="288"/>
  <c r="CYJ183" i="288"/>
  <c r="CYK183" i="288"/>
  <c r="CYL183" i="288"/>
  <c r="CYM183" i="288"/>
  <c r="CYN183" i="288"/>
  <c r="CYO183" i="288"/>
  <c r="CYP183" i="288"/>
  <c r="CYQ183" i="288"/>
  <c r="CYR183" i="288"/>
  <c r="CYS183" i="288"/>
  <c r="CYT183" i="288"/>
  <c r="CYU183" i="288"/>
  <c r="CYV183" i="288"/>
  <c r="CYW183" i="288"/>
  <c r="CYX183" i="288"/>
  <c r="CYY183" i="288"/>
  <c r="CYZ183" i="288"/>
  <c r="CZA183" i="288"/>
  <c r="CZB183" i="288"/>
  <c r="CZC183" i="288"/>
  <c r="CZD183" i="288"/>
  <c r="CZE183" i="288"/>
  <c r="CZF183" i="288"/>
  <c r="CZG183" i="288"/>
  <c r="CZH183" i="288"/>
  <c r="CZI183" i="288"/>
  <c r="CZJ183" i="288"/>
  <c r="CZK183" i="288"/>
  <c r="CZL183" i="288"/>
  <c r="CZM183" i="288"/>
  <c r="CZN183" i="288"/>
  <c r="CZO183" i="288"/>
  <c r="CZP183" i="288"/>
  <c r="CZQ183" i="288"/>
  <c r="CZR183" i="288"/>
  <c r="CZS183" i="288"/>
  <c r="CZT183" i="288"/>
  <c r="CZU183" i="288"/>
  <c r="CZV183" i="288"/>
  <c r="CZW183" i="288"/>
  <c r="CZX183" i="288"/>
  <c r="CZY183" i="288"/>
  <c r="CZZ183" i="288"/>
  <c r="DAA183" i="288"/>
  <c r="DAB183" i="288"/>
  <c r="DAC183" i="288"/>
  <c r="DAD183" i="288"/>
  <c r="DAE183" i="288"/>
  <c r="DAF183" i="288"/>
  <c r="DAG183" i="288"/>
  <c r="DAH183" i="288"/>
  <c r="DAI183" i="288"/>
  <c r="DAJ183" i="288"/>
  <c r="DAK183" i="288"/>
  <c r="DAL183" i="288"/>
  <c r="DAM183" i="288"/>
  <c r="DAN183" i="288"/>
  <c r="DAO183" i="288"/>
  <c r="DAP183" i="288"/>
  <c r="DAQ183" i="288"/>
  <c r="DAR183" i="288"/>
  <c r="DAS183" i="288"/>
  <c r="DAT183" i="288"/>
  <c r="DAU183" i="288"/>
  <c r="DAV183" i="288"/>
  <c r="DAW183" i="288"/>
  <c r="DAX183" i="288"/>
  <c r="DAY183" i="288"/>
  <c r="DAZ183" i="288"/>
  <c r="DBA183" i="288"/>
  <c r="DBB183" i="288"/>
  <c r="DBC183" i="288"/>
  <c r="DBD183" i="288"/>
  <c r="DBE183" i="288"/>
  <c r="DBF183" i="288"/>
  <c r="DBG183" i="288"/>
  <c r="DBH183" i="288"/>
  <c r="DBI183" i="288"/>
  <c r="DBJ183" i="288"/>
  <c r="DBK183" i="288"/>
  <c r="DBL183" i="288"/>
  <c r="DBM183" i="288"/>
  <c r="DBN183" i="288"/>
  <c r="DBO183" i="288"/>
  <c r="DBP183" i="288"/>
  <c r="DBQ183" i="288"/>
  <c r="DBR183" i="288"/>
  <c r="DBS183" i="288"/>
  <c r="DBT183" i="288"/>
  <c r="DBU183" i="288"/>
  <c r="DBV183" i="288"/>
  <c r="DBW183" i="288"/>
  <c r="DBX183" i="288"/>
  <c r="DBY183" i="288"/>
  <c r="DBZ183" i="288"/>
  <c r="DCA183" i="288"/>
  <c r="DCB183" i="288"/>
  <c r="DCC183" i="288"/>
  <c r="DCD183" i="288"/>
  <c r="DCE183" i="288"/>
  <c r="DCF183" i="288"/>
  <c r="DCG183" i="288"/>
  <c r="DCH183" i="288"/>
  <c r="DCI183" i="288"/>
  <c r="DCJ183" i="288"/>
  <c r="DCK183" i="288"/>
  <c r="DCL183" i="288"/>
  <c r="DCM183" i="288"/>
  <c r="DCN183" i="288"/>
  <c r="DCO183" i="288"/>
  <c r="DCP183" i="288"/>
  <c r="DCQ183" i="288"/>
  <c r="DCR183" i="288"/>
  <c r="DCS183" i="288"/>
  <c r="DCT183" i="288"/>
  <c r="DCU183" i="288"/>
  <c r="DCV183" i="288"/>
  <c r="DCW183" i="288"/>
  <c r="DCX183" i="288"/>
  <c r="DCY183" i="288"/>
  <c r="DCZ183" i="288"/>
  <c r="DDA183" i="288"/>
  <c r="DDB183" i="288"/>
  <c r="DDC183" i="288"/>
  <c r="DDD183" i="288"/>
  <c r="DDE183" i="288"/>
  <c r="DDF183" i="288"/>
  <c r="DDG183" i="288"/>
  <c r="DDH183" i="288"/>
  <c r="DDI183" i="288"/>
  <c r="DDJ183" i="288"/>
  <c r="DDK183" i="288"/>
  <c r="DDL183" i="288"/>
  <c r="DDM183" i="288"/>
  <c r="DDN183" i="288"/>
  <c r="DDO183" i="288"/>
  <c r="DDP183" i="288"/>
  <c r="DDQ183" i="288"/>
  <c r="DDR183" i="288"/>
  <c r="DDS183" i="288"/>
  <c r="DDT183" i="288"/>
  <c r="DDU183" i="288"/>
  <c r="DDV183" i="288"/>
  <c r="DDW183" i="288"/>
  <c r="DDX183" i="288"/>
  <c r="DDY183" i="288"/>
  <c r="DDZ183" i="288"/>
  <c r="DEA183" i="288"/>
  <c r="DEB183" i="288"/>
  <c r="DEC183" i="288"/>
  <c r="DED183" i="288"/>
  <c r="DEE183" i="288"/>
  <c r="DEF183" i="288"/>
  <c r="DEG183" i="288"/>
  <c r="DEH183" i="288"/>
  <c r="DEI183" i="288"/>
  <c r="DEJ183" i="288"/>
  <c r="DEK183" i="288"/>
  <c r="DEL183" i="288"/>
  <c r="DEM183" i="288"/>
  <c r="DEN183" i="288"/>
  <c r="DEO183" i="288"/>
  <c r="DEP183" i="288"/>
  <c r="DEQ183" i="288"/>
  <c r="DER183" i="288"/>
  <c r="DES183" i="288"/>
  <c r="DET183" i="288"/>
  <c r="DEU183" i="288"/>
  <c r="DEV183" i="288"/>
  <c r="DEW183" i="288"/>
  <c r="DEX183" i="288"/>
  <c r="DEY183" i="288"/>
  <c r="DEZ183" i="288"/>
  <c r="DFA183" i="288"/>
  <c r="DFB183" i="288"/>
  <c r="DFC183" i="288"/>
  <c r="DFD183" i="288"/>
  <c r="DFE183" i="288"/>
  <c r="DFF183" i="288"/>
  <c r="DFG183" i="288"/>
  <c r="DFH183" i="288"/>
  <c r="DFI183" i="288"/>
  <c r="DFJ183" i="288"/>
  <c r="DFK183" i="288"/>
  <c r="DFL183" i="288"/>
  <c r="DFM183" i="288"/>
  <c r="DFN183" i="288"/>
  <c r="DFO183" i="288"/>
  <c r="DFP183" i="288"/>
  <c r="DFQ183" i="288"/>
  <c r="DFR183" i="288"/>
  <c r="DFS183" i="288"/>
  <c r="DFT183" i="288"/>
  <c r="DFU183" i="288"/>
  <c r="DFV183" i="288"/>
  <c r="DFW183" i="288"/>
  <c r="DFX183" i="288"/>
  <c r="DFY183" i="288"/>
  <c r="DFZ183" i="288"/>
  <c r="DGA183" i="288"/>
  <c r="DGB183" i="288"/>
  <c r="DGC183" i="288"/>
  <c r="DGD183" i="288"/>
  <c r="DGE183" i="288"/>
  <c r="DGF183" i="288"/>
  <c r="DGG183" i="288"/>
  <c r="DGH183" i="288"/>
  <c r="DGI183" i="288"/>
  <c r="DGJ183" i="288"/>
  <c r="DGK183" i="288"/>
  <c r="DGL183" i="288"/>
  <c r="DGM183" i="288"/>
  <c r="DGN183" i="288"/>
  <c r="DGO183" i="288"/>
  <c r="DGP183" i="288"/>
  <c r="DGQ183" i="288"/>
  <c r="DGR183" i="288"/>
  <c r="DGS183" i="288"/>
  <c r="DGT183" i="288"/>
  <c r="DGU183" i="288"/>
  <c r="DGV183" i="288"/>
  <c r="DGW183" i="288"/>
  <c r="DGX183" i="288"/>
  <c r="DGY183" i="288"/>
  <c r="DGZ183" i="288"/>
  <c r="DHA183" i="288"/>
  <c r="DHB183" i="288"/>
  <c r="DHC183" i="288"/>
  <c r="DHD183" i="288"/>
  <c r="DHE183" i="288"/>
  <c r="DHF183" i="288"/>
  <c r="DHG183" i="288"/>
  <c r="DHH183" i="288"/>
  <c r="DHI183" i="288"/>
  <c r="DHJ183" i="288"/>
  <c r="DHK183" i="288"/>
  <c r="DHL183" i="288"/>
  <c r="DHM183" i="288"/>
  <c r="DHN183" i="288"/>
  <c r="DHO183" i="288"/>
  <c r="DHP183" i="288"/>
  <c r="DHQ183" i="288"/>
  <c r="DHR183" i="288"/>
  <c r="DHS183" i="288"/>
  <c r="DHT183" i="288"/>
  <c r="DHU183" i="288"/>
  <c r="DHV183" i="288"/>
  <c r="DHW183" i="288"/>
  <c r="DHX183" i="288"/>
  <c r="DHY183" i="288"/>
  <c r="DHZ183" i="288"/>
  <c r="DIA183" i="288"/>
  <c r="DIB183" i="288"/>
  <c r="DIC183" i="288"/>
  <c r="DID183" i="288"/>
  <c r="DIE183" i="288"/>
  <c r="DIF183" i="288"/>
  <c r="DIG183" i="288"/>
  <c r="DIH183" i="288"/>
  <c r="DII183" i="288"/>
  <c r="DIJ183" i="288"/>
  <c r="DIK183" i="288"/>
  <c r="DIL183" i="288"/>
  <c r="DIM183" i="288"/>
  <c r="DIN183" i="288"/>
  <c r="DIO183" i="288"/>
  <c r="DIP183" i="288"/>
  <c r="DIQ183" i="288"/>
  <c r="DIR183" i="288"/>
  <c r="DIS183" i="288"/>
  <c r="DIT183" i="288"/>
  <c r="DIU183" i="288"/>
  <c r="DIV183" i="288"/>
  <c r="DIW183" i="288"/>
  <c r="DIX183" i="288"/>
  <c r="DIY183" i="288"/>
  <c r="DIZ183" i="288"/>
  <c r="DJA183" i="288"/>
  <c r="DJB183" i="288"/>
  <c r="DJC183" i="288"/>
  <c r="DJD183" i="288"/>
  <c r="DJE183" i="288"/>
  <c r="DJF183" i="288"/>
  <c r="DJG183" i="288"/>
  <c r="DJH183" i="288"/>
  <c r="DJI183" i="288"/>
  <c r="DJJ183" i="288"/>
  <c r="DJK183" i="288"/>
  <c r="DJL183" i="288"/>
  <c r="DJM183" i="288"/>
  <c r="DJN183" i="288"/>
  <c r="DJO183" i="288"/>
  <c r="DJP183" i="288"/>
  <c r="DJQ183" i="288"/>
  <c r="DJR183" i="288"/>
  <c r="DJS183" i="288"/>
  <c r="DJT183" i="288"/>
  <c r="DJU183" i="288"/>
  <c r="DJV183" i="288"/>
  <c r="DJW183" i="288"/>
  <c r="DJX183" i="288"/>
  <c r="DJY183" i="288"/>
  <c r="DJZ183" i="288"/>
  <c r="DKA183" i="288"/>
  <c r="DKB183" i="288"/>
  <c r="DKC183" i="288"/>
  <c r="DKD183" i="288"/>
  <c r="DKE183" i="288"/>
  <c r="DKF183" i="288"/>
  <c r="DKG183" i="288"/>
  <c r="DKH183" i="288"/>
  <c r="DKI183" i="288"/>
  <c r="DKJ183" i="288"/>
  <c r="DKK183" i="288"/>
  <c r="DKL183" i="288"/>
  <c r="DKM183" i="288"/>
  <c r="DKN183" i="288"/>
  <c r="DKO183" i="288"/>
  <c r="DKP183" i="288"/>
  <c r="DKQ183" i="288"/>
  <c r="DKR183" i="288"/>
  <c r="DKS183" i="288"/>
  <c r="DKT183" i="288"/>
  <c r="DKU183" i="288"/>
  <c r="DKV183" i="288"/>
  <c r="DKW183" i="288"/>
  <c r="DKX183" i="288"/>
  <c r="DKY183" i="288"/>
  <c r="DKZ183" i="288"/>
  <c r="DLA183" i="288"/>
  <c r="DLB183" i="288"/>
  <c r="DLC183" i="288"/>
  <c r="DLD183" i="288"/>
  <c r="DLE183" i="288"/>
  <c r="DLF183" i="288"/>
  <c r="DLG183" i="288"/>
  <c r="DLH183" i="288"/>
  <c r="DLI183" i="288"/>
  <c r="DLJ183" i="288"/>
  <c r="DLK183" i="288"/>
  <c r="DLL183" i="288"/>
  <c r="DLM183" i="288"/>
  <c r="DLN183" i="288"/>
  <c r="DLO183" i="288"/>
  <c r="DLP183" i="288"/>
  <c r="DLQ183" i="288"/>
  <c r="DLR183" i="288"/>
  <c r="DLS183" i="288"/>
  <c r="DLT183" i="288"/>
  <c r="DLU183" i="288"/>
  <c r="DLV183" i="288"/>
  <c r="DLW183" i="288"/>
  <c r="DLX183" i="288"/>
  <c r="DLY183" i="288"/>
  <c r="DLZ183" i="288"/>
  <c r="DMA183" i="288"/>
  <c r="DMB183" i="288"/>
  <c r="DMC183" i="288"/>
  <c r="DMD183" i="288"/>
  <c r="DME183" i="288"/>
  <c r="DMF183" i="288"/>
  <c r="DMG183" i="288"/>
  <c r="DMH183" i="288"/>
  <c r="DMI183" i="288"/>
  <c r="DMJ183" i="288"/>
  <c r="DMK183" i="288"/>
  <c r="DML183" i="288"/>
  <c r="DMM183" i="288"/>
  <c r="DMN183" i="288"/>
  <c r="DMO183" i="288"/>
  <c r="DMP183" i="288"/>
  <c r="DMQ183" i="288"/>
  <c r="DMR183" i="288"/>
  <c r="DMS183" i="288"/>
  <c r="DMT183" i="288"/>
  <c r="DMU183" i="288"/>
  <c r="DMV183" i="288"/>
  <c r="DMW183" i="288"/>
  <c r="DMX183" i="288"/>
  <c r="DMY183" i="288"/>
  <c r="DMZ183" i="288"/>
  <c r="DNA183" i="288"/>
  <c r="DNB183" i="288"/>
  <c r="DNC183" i="288"/>
  <c r="DND183" i="288"/>
  <c r="DNE183" i="288"/>
  <c r="DNF183" i="288"/>
  <c r="DNG183" i="288"/>
  <c r="DNH183" i="288"/>
  <c r="DNI183" i="288"/>
  <c r="DNJ183" i="288"/>
  <c r="DNK183" i="288"/>
  <c r="DNL183" i="288"/>
  <c r="DNM183" i="288"/>
  <c r="DNN183" i="288"/>
  <c r="DNO183" i="288"/>
  <c r="DNP183" i="288"/>
  <c r="DNQ183" i="288"/>
  <c r="DNR183" i="288"/>
  <c r="DNS183" i="288"/>
  <c r="DNT183" i="288"/>
  <c r="DNU183" i="288"/>
  <c r="DNV183" i="288"/>
  <c r="DNW183" i="288"/>
  <c r="DNX183" i="288"/>
  <c r="DNY183" i="288"/>
  <c r="DNZ183" i="288"/>
  <c r="DOA183" i="288"/>
  <c r="DOB183" i="288"/>
  <c r="DOC183" i="288"/>
  <c r="DOD183" i="288"/>
  <c r="DOE183" i="288"/>
  <c r="DOF183" i="288"/>
  <c r="DOG183" i="288"/>
  <c r="DOH183" i="288"/>
  <c r="DOI183" i="288"/>
  <c r="DOJ183" i="288"/>
  <c r="DOK183" i="288"/>
  <c r="DOL183" i="288"/>
  <c r="DOM183" i="288"/>
  <c r="DON183" i="288"/>
  <c r="DOO183" i="288"/>
  <c r="DOP183" i="288"/>
  <c r="DOQ183" i="288"/>
  <c r="DOR183" i="288"/>
  <c r="DOS183" i="288"/>
  <c r="DOT183" i="288"/>
  <c r="DOU183" i="288"/>
  <c r="DOV183" i="288"/>
  <c r="DOW183" i="288"/>
  <c r="DOX183" i="288"/>
  <c r="DOY183" i="288"/>
  <c r="DOZ183" i="288"/>
  <c r="DPA183" i="288"/>
  <c r="DPB183" i="288"/>
  <c r="DPC183" i="288"/>
  <c r="DPD183" i="288"/>
  <c r="DPE183" i="288"/>
  <c r="DPF183" i="288"/>
  <c r="DPG183" i="288"/>
  <c r="DPH183" i="288"/>
  <c r="DPI183" i="288"/>
  <c r="DPJ183" i="288"/>
  <c r="DPK183" i="288"/>
  <c r="DPL183" i="288"/>
  <c r="DPM183" i="288"/>
  <c r="DPN183" i="288"/>
  <c r="DPO183" i="288"/>
  <c r="DPP183" i="288"/>
  <c r="DPQ183" i="288"/>
  <c r="DPR183" i="288"/>
  <c r="DPS183" i="288"/>
  <c r="DPT183" i="288"/>
  <c r="DPU183" i="288"/>
  <c r="DPV183" i="288"/>
  <c r="DPW183" i="288"/>
  <c r="DPX183" i="288"/>
  <c r="DPY183" i="288"/>
  <c r="DPZ183" i="288"/>
  <c r="DQA183" i="288"/>
  <c r="DQB183" i="288"/>
  <c r="DQC183" i="288"/>
  <c r="DQD183" i="288"/>
  <c r="DQE183" i="288"/>
  <c r="DQF183" i="288"/>
  <c r="DQG183" i="288"/>
  <c r="DQH183" i="288"/>
  <c r="DQI183" i="288"/>
  <c r="DQJ183" i="288"/>
  <c r="DQK183" i="288"/>
  <c r="DQL183" i="288"/>
  <c r="DQM183" i="288"/>
  <c r="DQN183" i="288"/>
  <c r="DQO183" i="288"/>
  <c r="DQP183" i="288"/>
  <c r="DQQ183" i="288"/>
  <c r="DQR183" i="288"/>
  <c r="DQS183" i="288"/>
  <c r="DQT183" i="288"/>
  <c r="DQU183" i="288"/>
  <c r="DQV183" i="288"/>
  <c r="DQW183" i="288"/>
  <c r="DQX183" i="288"/>
  <c r="DQY183" i="288"/>
  <c r="DQZ183" i="288"/>
  <c r="DRA183" i="288"/>
  <c r="DRB183" i="288"/>
  <c r="DRC183" i="288"/>
  <c r="DRD183" i="288"/>
  <c r="DRE183" i="288"/>
  <c r="DRF183" i="288"/>
  <c r="DRG183" i="288"/>
  <c r="DRH183" i="288"/>
  <c r="DRI183" i="288"/>
  <c r="DRJ183" i="288"/>
  <c r="DRK183" i="288"/>
  <c r="DRL183" i="288"/>
  <c r="DRM183" i="288"/>
  <c r="DRN183" i="288"/>
  <c r="DRO183" i="288"/>
  <c r="DRP183" i="288"/>
  <c r="DRQ183" i="288"/>
  <c r="DRR183" i="288"/>
  <c r="DRS183" i="288"/>
  <c r="DRT183" i="288"/>
  <c r="DRU183" i="288"/>
  <c r="DRV183" i="288"/>
  <c r="DRW183" i="288"/>
  <c r="DRX183" i="288"/>
  <c r="DRY183" i="288"/>
  <c r="DRZ183" i="288"/>
  <c r="DSA183" i="288"/>
  <c r="DSB183" i="288"/>
  <c r="DSC183" i="288"/>
  <c r="DSD183" i="288"/>
  <c r="DSE183" i="288"/>
  <c r="DSF183" i="288"/>
  <c r="DSG183" i="288"/>
  <c r="DSH183" i="288"/>
  <c r="DSI183" i="288"/>
  <c r="DSJ183" i="288"/>
  <c r="DSK183" i="288"/>
  <c r="DSL183" i="288"/>
  <c r="DSM183" i="288"/>
  <c r="DSN183" i="288"/>
  <c r="DSO183" i="288"/>
  <c r="DSP183" i="288"/>
  <c r="DSQ183" i="288"/>
  <c r="DSR183" i="288"/>
  <c r="DSS183" i="288"/>
  <c r="DST183" i="288"/>
  <c r="DSU183" i="288"/>
  <c r="DSV183" i="288"/>
  <c r="DSW183" i="288"/>
  <c r="DSX183" i="288"/>
  <c r="DSY183" i="288"/>
  <c r="DSZ183" i="288"/>
  <c r="DTA183" i="288"/>
  <c r="DTB183" i="288"/>
  <c r="DTC183" i="288"/>
  <c r="DTD183" i="288"/>
  <c r="DTE183" i="288"/>
  <c r="DTF183" i="288"/>
  <c r="DTG183" i="288"/>
  <c r="DTH183" i="288"/>
  <c r="DTI183" i="288"/>
  <c r="DTJ183" i="288"/>
  <c r="DTK183" i="288"/>
  <c r="DTL183" i="288"/>
  <c r="DTM183" i="288"/>
  <c r="DTN183" i="288"/>
  <c r="DTO183" i="288"/>
  <c r="DTP183" i="288"/>
  <c r="DTQ183" i="288"/>
  <c r="DTR183" i="288"/>
  <c r="DTS183" i="288"/>
  <c r="DTT183" i="288"/>
  <c r="DTU183" i="288"/>
  <c r="DTV183" i="288"/>
  <c r="DTW183" i="288"/>
  <c r="DTX183" i="288"/>
  <c r="DTY183" i="288"/>
  <c r="DTZ183" i="288"/>
  <c r="DUA183" i="288"/>
  <c r="DUB183" i="288"/>
  <c r="DUC183" i="288"/>
  <c r="DUD183" i="288"/>
  <c r="DUE183" i="288"/>
  <c r="DUF183" i="288"/>
  <c r="DUG183" i="288"/>
  <c r="DUH183" i="288"/>
  <c r="DUI183" i="288"/>
  <c r="DUJ183" i="288"/>
  <c r="DUK183" i="288"/>
  <c r="DUL183" i="288"/>
  <c r="DUM183" i="288"/>
  <c r="DUN183" i="288"/>
  <c r="DUO183" i="288"/>
  <c r="DUP183" i="288"/>
  <c r="DUQ183" i="288"/>
  <c r="DUR183" i="288"/>
  <c r="DUS183" i="288"/>
  <c r="DUT183" i="288"/>
  <c r="DUU183" i="288"/>
  <c r="DUV183" i="288"/>
  <c r="DUW183" i="288"/>
  <c r="DUX183" i="288"/>
  <c r="DUY183" i="288"/>
  <c r="DUZ183" i="288"/>
  <c r="DVA183" i="288"/>
  <c r="DVB183" i="288"/>
  <c r="DVC183" i="288"/>
  <c r="DVD183" i="288"/>
  <c r="DVE183" i="288"/>
  <c r="DVF183" i="288"/>
  <c r="DVG183" i="288"/>
  <c r="DVH183" i="288"/>
  <c r="DVI183" i="288"/>
  <c r="DVJ183" i="288"/>
  <c r="DVK183" i="288"/>
  <c r="DVL183" i="288"/>
  <c r="DVM183" i="288"/>
  <c r="DVN183" i="288"/>
  <c r="DVO183" i="288"/>
  <c r="DVP183" i="288"/>
  <c r="DVQ183" i="288"/>
  <c r="DVR183" i="288"/>
  <c r="DVS183" i="288"/>
  <c r="DVT183" i="288"/>
  <c r="DVU183" i="288"/>
  <c r="DVV183" i="288"/>
  <c r="DVW183" i="288"/>
  <c r="DVX183" i="288"/>
  <c r="DVY183" i="288"/>
  <c r="DVZ183" i="288"/>
  <c r="DWA183" i="288"/>
  <c r="DWB183" i="288"/>
  <c r="DWC183" i="288"/>
  <c r="DWD183" i="288"/>
  <c r="DWE183" i="288"/>
  <c r="DWF183" i="288"/>
  <c r="DWG183" i="288"/>
  <c r="DWH183" i="288"/>
  <c r="DWI183" i="288"/>
  <c r="DWJ183" i="288"/>
  <c r="DWK183" i="288"/>
  <c r="DWL183" i="288"/>
  <c r="DWM183" i="288"/>
  <c r="DWN183" i="288"/>
  <c r="DWO183" i="288"/>
  <c r="DWP183" i="288"/>
  <c r="DWQ183" i="288"/>
  <c r="DWR183" i="288"/>
  <c r="DWS183" i="288"/>
  <c r="DWT183" i="288"/>
  <c r="DWU183" i="288"/>
  <c r="DWV183" i="288"/>
  <c r="DWW183" i="288"/>
  <c r="DWX183" i="288"/>
  <c r="DWY183" i="288"/>
  <c r="DWZ183" i="288"/>
  <c r="DXA183" i="288"/>
  <c r="DXB183" i="288"/>
  <c r="DXC183" i="288"/>
  <c r="DXD183" i="288"/>
  <c r="DXE183" i="288"/>
  <c r="DXF183" i="288"/>
  <c r="DXG183" i="288"/>
  <c r="DXH183" i="288"/>
  <c r="DXI183" i="288"/>
  <c r="DXJ183" i="288"/>
  <c r="DXK183" i="288"/>
  <c r="DXL183" i="288"/>
  <c r="DXM183" i="288"/>
  <c r="DXN183" i="288"/>
  <c r="DXO183" i="288"/>
  <c r="DXP183" i="288"/>
  <c r="DXQ183" i="288"/>
  <c r="DXR183" i="288"/>
  <c r="DXS183" i="288"/>
  <c r="DXT183" i="288"/>
  <c r="DXU183" i="288"/>
  <c r="DXV183" i="288"/>
  <c r="DXW183" i="288"/>
  <c r="DXX183" i="288"/>
  <c r="DXY183" i="288"/>
  <c r="DXZ183" i="288"/>
  <c r="DYA183" i="288"/>
  <c r="DYB183" i="288"/>
  <c r="DYC183" i="288"/>
  <c r="DYD183" i="288"/>
  <c r="DYE183" i="288"/>
  <c r="DYF183" i="288"/>
  <c r="DYG183" i="288"/>
  <c r="DYH183" i="288"/>
  <c r="DYI183" i="288"/>
  <c r="DYJ183" i="288"/>
  <c r="DYK183" i="288"/>
  <c r="DYL183" i="288"/>
  <c r="DYM183" i="288"/>
  <c r="DYN183" i="288"/>
  <c r="DYO183" i="288"/>
  <c r="DYP183" i="288"/>
  <c r="DYQ183" i="288"/>
  <c r="DYR183" i="288"/>
  <c r="DYS183" i="288"/>
  <c r="DYT183" i="288"/>
  <c r="DYU183" i="288"/>
  <c r="DYV183" i="288"/>
  <c r="DYW183" i="288"/>
  <c r="DYX183" i="288"/>
  <c r="DYY183" i="288"/>
  <c r="DYZ183" i="288"/>
  <c r="DZA183" i="288"/>
  <c r="DZB183" i="288"/>
  <c r="DZC183" i="288"/>
  <c r="DZD183" i="288"/>
  <c r="DZE183" i="288"/>
  <c r="DZF183" i="288"/>
  <c r="DZG183" i="288"/>
  <c r="DZH183" i="288"/>
  <c r="DZI183" i="288"/>
  <c r="DZJ183" i="288"/>
  <c r="DZK183" i="288"/>
  <c r="DZL183" i="288"/>
  <c r="DZM183" i="288"/>
  <c r="DZN183" i="288"/>
  <c r="DZO183" i="288"/>
  <c r="DZP183" i="288"/>
  <c r="DZQ183" i="288"/>
  <c r="DZR183" i="288"/>
  <c r="DZS183" i="288"/>
  <c r="DZT183" i="288"/>
  <c r="DZU183" i="288"/>
  <c r="DZV183" i="288"/>
  <c r="DZW183" i="288"/>
  <c r="DZX183" i="288"/>
  <c r="DZY183" i="288"/>
  <c r="DZZ183" i="288"/>
  <c r="EAA183" i="288"/>
  <c r="EAB183" i="288"/>
  <c r="EAC183" i="288"/>
  <c r="EAD183" i="288"/>
  <c r="EAE183" i="288"/>
  <c r="EAF183" i="288"/>
  <c r="EAG183" i="288"/>
  <c r="EAH183" i="288"/>
  <c r="EAI183" i="288"/>
  <c r="EAJ183" i="288"/>
  <c r="EAK183" i="288"/>
  <c r="EAL183" i="288"/>
  <c r="EAM183" i="288"/>
  <c r="EAN183" i="288"/>
  <c r="EAO183" i="288"/>
  <c r="EAP183" i="288"/>
  <c r="EAQ183" i="288"/>
  <c r="EAR183" i="288"/>
  <c r="EAS183" i="288"/>
  <c r="EAT183" i="288"/>
  <c r="EAU183" i="288"/>
  <c r="EAV183" i="288"/>
  <c r="EAW183" i="288"/>
  <c r="EAX183" i="288"/>
  <c r="EAY183" i="288"/>
  <c r="EAZ183" i="288"/>
  <c r="EBA183" i="288"/>
  <c r="EBB183" i="288"/>
  <c r="EBC183" i="288"/>
  <c r="EBD183" i="288"/>
  <c r="EBE183" i="288"/>
  <c r="EBF183" i="288"/>
  <c r="EBG183" i="288"/>
  <c r="EBH183" i="288"/>
  <c r="EBI183" i="288"/>
  <c r="EBJ183" i="288"/>
  <c r="EBK183" i="288"/>
  <c r="EBL183" i="288"/>
  <c r="EBM183" i="288"/>
  <c r="EBN183" i="288"/>
  <c r="EBO183" i="288"/>
  <c r="EBP183" i="288"/>
  <c r="EBQ183" i="288"/>
  <c r="EBR183" i="288"/>
  <c r="EBS183" i="288"/>
  <c r="EBT183" i="288"/>
  <c r="EBU183" i="288"/>
  <c r="EBV183" i="288"/>
  <c r="EBW183" i="288"/>
  <c r="EBX183" i="288"/>
  <c r="EBY183" i="288"/>
  <c r="EBZ183" i="288"/>
  <c r="ECA183" i="288"/>
  <c r="ECB183" i="288"/>
  <c r="ECC183" i="288"/>
  <c r="ECD183" i="288"/>
  <c r="ECE183" i="288"/>
  <c r="ECF183" i="288"/>
  <c r="ECG183" i="288"/>
  <c r="ECH183" i="288"/>
  <c r="ECI183" i="288"/>
  <c r="ECJ183" i="288"/>
  <c r="ECK183" i="288"/>
  <c r="ECL183" i="288"/>
  <c r="ECM183" i="288"/>
  <c r="ECN183" i="288"/>
  <c r="ECO183" i="288"/>
  <c r="ECP183" i="288"/>
  <c r="ECQ183" i="288"/>
  <c r="ECR183" i="288"/>
  <c r="ECS183" i="288"/>
  <c r="ECT183" i="288"/>
  <c r="ECU183" i="288"/>
  <c r="ECV183" i="288"/>
  <c r="ECW183" i="288"/>
  <c r="ECX183" i="288"/>
  <c r="ECY183" i="288"/>
  <c r="ECZ183" i="288"/>
  <c r="EDA183" i="288"/>
  <c r="EDB183" i="288"/>
  <c r="EDC183" i="288"/>
  <c r="EDD183" i="288"/>
  <c r="EDE183" i="288"/>
  <c r="EDF183" i="288"/>
  <c r="EDG183" i="288"/>
  <c r="EDH183" i="288"/>
  <c r="EDI183" i="288"/>
  <c r="EDJ183" i="288"/>
  <c r="EDK183" i="288"/>
  <c r="EDL183" i="288"/>
  <c r="EDM183" i="288"/>
  <c r="EDN183" i="288"/>
  <c r="EDO183" i="288"/>
  <c r="EDP183" i="288"/>
  <c r="EDQ183" i="288"/>
  <c r="EDR183" i="288"/>
  <c r="EDS183" i="288"/>
  <c r="EDT183" i="288"/>
  <c r="EDU183" i="288"/>
  <c r="EDV183" i="288"/>
  <c r="EDW183" i="288"/>
  <c r="EDX183" i="288"/>
  <c r="EDY183" i="288"/>
  <c r="EDZ183" i="288"/>
  <c r="EEA183" i="288"/>
  <c r="EEB183" i="288"/>
  <c r="EEC183" i="288"/>
  <c r="EED183" i="288"/>
  <c r="EEE183" i="288"/>
  <c r="EEF183" i="288"/>
  <c r="EEG183" i="288"/>
  <c r="EEH183" i="288"/>
  <c r="EEI183" i="288"/>
  <c r="EEJ183" i="288"/>
  <c r="EEK183" i="288"/>
  <c r="EEL183" i="288"/>
  <c r="EEM183" i="288"/>
  <c r="EEN183" i="288"/>
  <c r="EEO183" i="288"/>
  <c r="EEP183" i="288"/>
  <c r="EEQ183" i="288"/>
  <c r="EER183" i="288"/>
  <c r="EES183" i="288"/>
  <c r="EET183" i="288"/>
  <c r="EEU183" i="288"/>
  <c r="EEV183" i="288"/>
  <c r="EEW183" i="288"/>
  <c r="EEX183" i="288"/>
  <c r="EEY183" i="288"/>
  <c r="EEZ183" i="288"/>
  <c r="EFA183" i="288"/>
  <c r="EFB183" i="288"/>
  <c r="EFC183" i="288"/>
  <c r="EFD183" i="288"/>
  <c r="EFE183" i="288"/>
  <c r="EFF183" i="288"/>
  <c r="EFG183" i="288"/>
  <c r="EFH183" i="288"/>
  <c r="EFI183" i="288"/>
  <c r="EFJ183" i="288"/>
  <c r="EFK183" i="288"/>
  <c r="EFL183" i="288"/>
  <c r="EFM183" i="288"/>
  <c r="EFN183" i="288"/>
  <c r="EFO183" i="288"/>
  <c r="EFP183" i="288"/>
  <c r="EFQ183" i="288"/>
  <c r="EFR183" i="288"/>
  <c r="EFS183" i="288"/>
  <c r="EFT183" i="288"/>
  <c r="EFU183" i="288"/>
  <c r="EFV183" i="288"/>
  <c r="EFW183" i="288"/>
  <c r="EFX183" i="288"/>
  <c r="EFY183" i="288"/>
  <c r="EFZ183" i="288"/>
  <c r="EGA183" i="288"/>
  <c r="EGB183" i="288"/>
  <c r="EGC183" i="288"/>
  <c r="EGD183" i="288"/>
  <c r="EGE183" i="288"/>
  <c r="EGF183" i="288"/>
  <c r="EGG183" i="288"/>
  <c r="EGH183" i="288"/>
  <c r="EGI183" i="288"/>
  <c r="EGJ183" i="288"/>
  <c r="EGK183" i="288"/>
  <c r="EGL183" i="288"/>
  <c r="EGM183" i="288"/>
  <c r="EGN183" i="288"/>
  <c r="EGO183" i="288"/>
  <c r="EGP183" i="288"/>
  <c r="EGQ183" i="288"/>
  <c r="EGR183" i="288"/>
  <c r="EGS183" i="288"/>
  <c r="EGT183" i="288"/>
  <c r="EGU183" i="288"/>
  <c r="EGV183" i="288"/>
  <c r="EGW183" i="288"/>
  <c r="EGX183" i="288"/>
  <c r="EGY183" i="288"/>
  <c r="EGZ183" i="288"/>
  <c r="EHA183" i="288"/>
  <c r="EHB183" i="288"/>
  <c r="EHC183" i="288"/>
  <c r="EHD183" i="288"/>
  <c r="EHE183" i="288"/>
  <c r="EHF183" i="288"/>
  <c r="EHG183" i="288"/>
  <c r="EHH183" i="288"/>
  <c r="EHI183" i="288"/>
  <c r="EHJ183" i="288"/>
  <c r="EHK183" i="288"/>
  <c r="EHL183" i="288"/>
  <c r="EHM183" i="288"/>
  <c r="EHN183" i="288"/>
  <c r="EHO183" i="288"/>
  <c r="EHP183" i="288"/>
  <c r="EHQ183" i="288"/>
  <c r="EHR183" i="288"/>
  <c r="EHS183" i="288"/>
  <c r="EHT183" i="288"/>
  <c r="EHU183" i="288"/>
  <c r="EHV183" i="288"/>
  <c r="EHW183" i="288"/>
  <c r="EHX183" i="288"/>
  <c r="EHY183" i="288"/>
  <c r="EHZ183" i="288"/>
  <c r="EIA183" i="288"/>
  <c r="EIB183" i="288"/>
  <c r="EIC183" i="288"/>
  <c r="EID183" i="288"/>
  <c r="EIE183" i="288"/>
  <c r="EIF183" i="288"/>
  <c r="EIG183" i="288"/>
  <c r="EIH183" i="288"/>
  <c r="EII183" i="288"/>
  <c r="EIJ183" i="288"/>
  <c r="EIK183" i="288"/>
  <c r="EIL183" i="288"/>
  <c r="EIM183" i="288"/>
  <c r="EIN183" i="288"/>
  <c r="EIO183" i="288"/>
  <c r="EIP183" i="288"/>
  <c r="EIQ183" i="288"/>
  <c r="EIR183" i="288"/>
  <c r="EIS183" i="288"/>
  <c r="EIT183" i="288"/>
  <c r="EIU183" i="288"/>
  <c r="EIV183" i="288"/>
  <c r="EIW183" i="288"/>
  <c r="EIX183" i="288"/>
  <c r="EIY183" i="288"/>
  <c r="EIZ183" i="288"/>
  <c r="EJA183" i="288"/>
  <c r="EJB183" i="288"/>
  <c r="EJC183" i="288"/>
  <c r="EJD183" i="288"/>
  <c r="EJE183" i="288"/>
  <c r="EJF183" i="288"/>
  <c r="EJG183" i="288"/>
  <c r="EJH183" i="288"/>
  <c r="EJI183" i="288"/>
  <c r="EJJ183" i="288"/>
  <c r="EJK183" i="288"/>
  <c r="EJL183" i="288"/>
  <c r="EJM183" i="288"/>
  <c r="EJN183" i="288"/>
  <c r="EJO183" i="288"/>
  <c r="EJP183" i="288"/>
  <c r="EJQ183" i="288"/>
  <c r="EJR183" i="288"/>
  <c r="EJS183" i="288"/>
  <c r="EJT183" i="288"/>
  <c r="EJU183" i="288"/>
  <c r="EJV183" i="288"/>
  <c r="EJW183" i="288"/>
  <c r="EJX183" i="288"/>
  <c r="EJY183" i="288"/>
  <c r="EJZ183" i="288"/>
  <c r="EKA183" i="288"/>
  <c r="EKB183" i="288"/>
  <c r="EKC183" i="288"/>
  <c r="EKD183" i="288"/>
  <c r="EKE183" i="288"/>
  <c r="EKF183" i="288"/>
  <c r="EKG183" i="288"/>
  <c r="EKH183" i="288"/>
  <c r="EKI183" i="288"/>
  <c r="EKJ183" i="288"/>
  <c r="EKK183" i="288"/>
  <c r="EKL183" i="288"/>
  <c r="EKM183" i="288"/>
  <c r="EKN183" i="288"/>
  <c r="EKO183" i="288"/>
  <c r="EKP183" i="288"/>
  <c r="EKQ183" i="288"/>
  <c r="EKR183" i="288"/>
  <c r="EKS183" i="288"/>
  <c r="EKT183" i="288"/>
  <c r="EKU183" i="288"/>
  <c r="EKV183" i="288"/>
  <c r="EKW183" i="288"/>
  <c r="EKX183" i="288"/>
  <c r="EKY183" i="288"/>
  <c r="EKZ183" i="288"/>
  <c r="ELA183" i="288"/>
  <c r="ELB183" i="288"/>
  <c r="ELC183" i="288"/>
  <c r="ELD183" i="288"/>
  <c r="ELE183" i="288"/>
  <c r="ELF183" i="288"/>
  <c r="ELG183" i="288"/>
  <c r="ELH183" i="288"/>
  <c r="ELI183" i="288"/>
  <c r="ELJ183" i="288"/>
  <c r="ELK183" i="288"/>
  <c r="ELL183" i="288"/>
  <c r="ELM183" i="288"/>
  <c r="ELN183" i="288"/>
  <c r="ELO183" i="288"/>
  <c r="ELP183" i="288"/>
  <c r="ELQ183" i="288"/>
  <c r="ELR183" i="288"/>
  <c r="ELS183" i="288"/>
  <c r="ELT183" i="288"/>
  <c r="ELU183" i="288"/>
  <c r="ELV183" i="288"/>
  <c r="ELW183" i="288"/>
  <c r="ELX183" i="288"/>
  <c r="ELY183" i="288"/>
  <c r="ELZ183" i="288"/>
  <c r="EMA183" i="288"/>
  <c r="EMB183" i="288"/>
  <c r="EMC183" i="288"/>
  <c r="EMD183" i="288"/>
  <c r="EME183" i="288"/>
  <c r="EMF183" i="288"/>
  <c r="EMG183" i="288"/>
  <c r="EMH183" i="288"/>
  <c r="EMI183" i="288"/>
  <c r="EMJ183" i="288"/>
  <c r="EMK183" i="288"/>
  <c r="EML183" i="288"/>
  <c r="EMM183" i="288"/>
  <c r="EMN183" i="288"/>
  <c r="EMO183" i="288"/>
  <c r="EMP183" i="288"/>
  <c r="EMQ183" i="288"/>
  <c r="EMR183" i="288"/>
  <c r="EMS183" i="288"/>
  <c r="EMT183" i="288"/>
  <c r="EMU183" i="288"/>
  <c r="EMV183" i="288"/>
  <c r="EMW183" i="288"/>
  <c r="EMX183" i="288"/>
  <c r="EMY183" i="288"/>
  <c r="EMZ183" i="288"/>
  <c r="ENA183" i="288"/>
  <c r="ENB183" i="288"/>
  <c r="ENC183" i="288"/>
  <c r="END183" i="288"/>
  <c r="ENE183" i="288"/>
  <c r="ENF183" i="288"/>
  <c r="ENG183" i="288"/>
  <c r="ENH183" i="288"/>
  <c r="ENI183" i="288"/>
  <c r="ENJ183" i="288"/>
  <c r="ENK183" i="288"/>
  <c r="ENL183" i="288"/>
  <c r="ENM183" i="288"/>
  <c r="ENN183" i="288"/>
  <c r="ENO183" i="288"/>
  <c r="ENP183" i="288"/>
  <c r="ENQ183" i="288"/>
  <c r="ENR183" i="288"/>
  <c r="ENS183" i="288"/>
  <c r="ENT183" i="288"/>
  <c r="ENU183" i="288"/>
  <c r="ENV183" i="288"/>
  <c r="ENW183" i="288"/>
  <c r="ENX183" i="288"/>
  <c r="ENY183" i="288"/>
  <c r="ENZ183" i="288"/>
  <c r="EOA183" i="288"/>
  <c r="EOB183" i="288"/>
  <c r="EOC183" i="288"/>
  <c r="EOD183" i="288"/>
  <c r="EOE183" i="288"/>
  <c r="EOF183" i="288"/>
  <c r="EOG183" i="288"/>
  <c r="EOH183" i="288"/>
  <c r="EOI183" i="288"/>
  <c r="EOJ183" i="288"/>
  <c r="EOK183" i="288"/>
  <c r="EOL183" i="288"/>
  <c r="EOM183" i="288"/>
  <c r="EON183" i="288"/>
  <c r="EOO183" i="288"/>
  <c r="EOP183" i="288"/>
  <c r="EOQ183" i="288"/>
  <c r="EOR183" i="288"/>
  <c r="EOS183" i="288"/>
  <c r="EOT183" i="288"/>
  <c r="EOU183" i="288"/>
  <c r="EOV183" i="288"/>
  <c r="EOW183" i="288"/>
  <c r="EOX183" i="288"/>
  <c r="EOY183" i="288"/>
  <c r="EOZ183" i="288"/>
  <c r="EPA183" i="288"/>
  <c r="EPB183" i="288"/>
  <c r="EPC183" i="288"/>
  <c r="EPD183" i="288"/>
  <c r="EPE183" i="288"/>
  <c r="EPF183" i="288"/>
  <c r="EPG183" i="288"/>
  <c r="EPH183" i="288"/>
  <c r="EPI183" i="288"/>
  <c r="EPJ183" i="288"/>
  <c r="EPK183" i="288"/>
  <c r="EPL183" i="288"/>
  <c r="EPM183" i="288"/>
  <c r="EPN183" i="288"/>
  <c r="EPO183" i="288"/>
  <c r="EPP183" i="288"/>
  <c r="EPQ183" i="288"/>
  <c r="EPR183" i="288"/>
  <c r="EPS183" i="288"/>
  <c r="EPT183" i="288"/>
  <c r="EPU183" i="288"/>
  <c r="EPV183" i="288"/>
  <c r="EPW183" i="288"/>
  <c r="EPX183" i="288"/>
  <c r="EPY183" i="288"/>
  <c r="EPZ183" i="288"/>
  <c r="EQA183" i="288"/>
  <c r="EQB183" i="288"/>
  <c r="EQC183" i="288"/>
  <c r="EQD183" i="288"/>
  <c r="EQE183" i="288"/>
  <c r="EQF183" i="288"/>
  <c r="EQG183" i="288"/>
  <c r="EQH183" i="288"/>
  <c r="EQI183" i="288"/>
  <c r="EQJ183" i="288"/>
  <c r="EQK183" i="288"/>
  <c r="EQL183" i="288"/>
  <c r="EQM183" i="288"/>
  <c r="EQN183" i="288"/>
  <c r="EQO183" i="288"/>
  <c r="EQP183" i="288"/>
  <c r="EQQ183" i="288"/>
  <c r="EQR183" i="288"/>
  <c r="EQS183" i="288"/>
  <c r="EQT183" i="288"/>
  <c r="EQU183" i="288"/>
  <c r="EQV183" i="288"/>
  <c r="EQW183" i="288"/>
  <c r="EQX183" i="288"/>
  <c r="EQY183" i="288"/>
  <c r="EQZ183" i="288"/>
  <c r="ERA183" i="288"/>
  <c r="ERB183" i="288"/>
  <c r="ERC183" i="288"/>
  <c r="ERD183" i="288"/>
  <c r="ERE183" i="288"/>
  <c r="ERF183" i="288"/>
  <c r="ERG183" i="288"/>
  <c r="ERH183" i="288"/>
  <c r="ERI183" i="288"/>
  <c r="ERJ183" i="288"/>
  <c r="ERK183" i="288"/>
  <c r="ERL183" i="288"/>
  <c r="ERM183" i="288"/>
  <c r="ERN183" i="288"/>
  <c r="ERO183" i="288"/>
  <c r="ERP183" i="288"/>
  <c r="ERQ183" i="288"/>
  <c r="ERR183" i="288"/>
  <c r="ERS183" i="288"/>
  <c r="ERT183" i="288"/>
  <c r="ERU183" i="288"/>
  <c r="ERV183" i="288"/>
  <c r="ERW183" i="288"/>
  <c r="ERX183" i="288"/>
  <c r="ERY183" i="288"/>
  <c r="ERZ183" i="288"/>
  <c r="ESA183" i="288"/>
  <c r="ESB183" i="288"/>
  <c r="ESC183" i="288"/>
  <c r="ESD183" i="288"/>
  <c r="ESE183" i="288"/>
  <c r="ESF183" i="288"/>
  <c r="ESG183" i="288"/>
  <c r="ESH183" i="288"/>
  <c r="ESI183" i="288"/>
  <c r="ESJ183" i="288"/>
  <c r="ESK183" i="288"/>
  <c r="ESL183" i="288"/>
  <c r="ESM183" i="288"/>
  <c r="ESN183" i="288"/>
  <c r="ESO183" i="288"/>
  <c r="ESP183" i="288"/>
  <c r="ESQ183" i="288"/>
  <c r="ESR183" i="288"/>
  <c r="ESS183" i="288"/>
  <c r="EST183" i="288"/>
  <c r="ESU183" i="288"/>
  <c r="ESV183" i="288"/>
  <c r="ESW183" i="288"/>
  <c r="ESX183" i="288"/>
  <c r="ESY183" i="288"/>
  <c r="ESZ183" i="288"/>
  <c r="ETA183" i="288"/>
  <c r="ETB183" i="288"/>
  <c r="ETC183" i="288"/>
  <c r="ETD183" i="288"/>
  <c r="ETE183" i="288"/>
  <c r="ETF183" i="288"/>
  <c r="ETG183" i="288"/>
  <c r="ETH183" i="288"/>
  <c r="ETI183" i="288"/>
  <c r="ETJ183" i="288"/>
  <c r="ETK183" i="288"/>
  <c r="ETL183" i="288"/>
  <c r="ETM183" i="288"/>
  <c r="ETN183" i="288"/>
  <c r="ETO183" i="288"/>
  <c r="ETP183" i="288"/>
  <c r="ETQ183" i="288"/>
  <c r="ETR183" i="288"/>
  <c r="ETS183" i="288"/>
  <c r="ETT183" i="288"/>
  <c r="ETU183" i="288"/>
  <c r="ETV183" i="288"/>
  <c r="ETW183" i="288"/>
  <c r="ETX183" i="288"/>
  <c r="ETY183" i="288"/>
  <c r="ETZ183" i="288"/>
  <c r="EUA183" i="288"/>
  <c r="EUB183" i="288"/>
  <c r="EUC183" i="288"/>
  <c r="EUD183" i="288"/>
  <c r="EUE183" i="288"/>
  <c r="EUF183" i="288"/>
  <c r="EUG183" i="288"/>
  <c r="EUH183" i="288"/>
  <c r="EUI183" i="288"/>
  <c r="EUJ183" i="288"/>
  <c r="EUK183" i="288"/>
  <c r="EUL183" i="288"/>
  <c r="EUM183" i="288"/>
  <c r="EUN183" i="288"/>
  <c r="EUO183" i="288"/>
  <c r="EUP183" i="288"/>
  <c r="EUQ183" i="288"/>
  <c r="EUR183" i="288"/>
  <c r="EUS183" i="288"/>
  <c r="EUT183" i="288"/>
  <c r="EUU183" i="288"/>
  <c r="EUV183" i="288"/>
  <c r="EUW183" i="288"/>
  <c r="EUX183" i="288"/>
  <c r="EUY183" i="288"/>
  <c r="EUZ183" i="288"/>
  <c r="EVA183" i="288"/>
  <c r="EVB183" i="288"/>
  <c r="EVC183" i="288"/>
  <c r="EVD183" i="288"/>
  <c r="EVE183" i="288"/>
  <c r="EVF183" i="288"/>
  <c r="EVG183" i="288"/>
  <c r="EVH183" i="288"/>
  <c r="EVI183" i="288"/>
  <c r="EVJ183" i="288"/>
  <c r="EVK183" i="288"/>
  <c r="EVL183" i="288"/>
  <c r="EVM183" i="288"/>
  <c r="EVN183" i="288"/>
  <c r="EVO183" i="288"/>
  <c r="EVP183" i="288"/>
  <c r="EVQ183" i="288"/>
  <c r="EVR183" i="288"/>
  <c r="EVS183" i="288"/>
  <c r="EVT183" i="288"/>
  <c r="EVU183" i="288"/>
  <c r="EVV183" i="288"/>
  <c r="EVW183" i="288"/>
  <c r="EVX183" i="288"/>
  <c r="EVY183" i="288"/>
  <c r="EVZ183" i="288"/>
  <c r="EWA183" i="288"/>
  <c r="EWB183" i="288"/>
  <c r="EWC183" i="288"/>
  <c r="EWD183" i="288"/>
  <c r="EWE183" i="288"/>
  <c r="EWF183" i="288"/>
  <c r="EWG183" i="288"/>
  <c r="EWH183" i="288"/>
  <c r="EWI183" i="288"/>
  <c r="EWJ183" i="288"/>
  <c r="EWK183" i="288"/>
  <c r="EWL183" i="288"/>
  <c r="EWM183" i="288"/>
  <c r="EWN183" i="288"/>
  <c r="EWO183" i="288"/>
  <c r="EWP183" i="288"/>
  <c r="EWQ183" i="288"/>
  <c r="EWR183" i="288"/>
  <c r="EWS183" i="288"/>
  <c r="EWT183" i="288"/>
  <c r="EWU183" i="288"/>
  <c r="EWV183" i="288"/>
  <c r="EWW183" i="288"/>
  <c r="EWX183" i="288"/>
  <c r="EWY183" i="288"/>
  <c r="EWZ183" i="288"/>
  <c r="EXA183" i="288"/>
  <c r="EXB183" i="288"/>
  <c r="EXC183" i="288"/>
  <c r="EXD183" i="288"/>
  <c r="EXE183" i="288"/>
  <c r="EXF183" i="288"/>
  <c r="EXG183" i="288"/>
  <c r="EXH183" i="288"/>
  <c r="EXI183" i="288"/>
  <c r="EXJ183" i="288"/>
  <c r="EXK183" i="288"/>
  <c r="EXL183" i="288"/>
  <c r="EXM183" i="288"/>
  <c r="EXN183" i="288"/>
  <c r="EXO183" i="288"/>
  <c r="EXP183" i="288"/>
  <c r="EXQ183" i="288"/>
  <c r="EXR183" i="288"/>
  <c r="EXS183" i="288"/>
  <c r="EXT183" i="288"/>
  <c r="EXU183" i="288"/>
  <c r="EXV183" i="288"/>
  <c r="EXW183" i="288"/>
  <c r="EXX183" i="288"/>
  <c r="EXY183" i="288"/>
  <c r="EXZ183" i="288"/>
  <c r="EYA183" i="288"/>
  <c r="EYB183" i="288"/>
  <c r="EYC183" i="288"/>
  <c r="EYD183" i="288"/>
  <c r="EYE183" i="288"/>
  <c r="EYF183" i="288"/>
  <c r="EYG183" i="288"/>
  <c r="EYH183" i="288"/>
  <c r="EYI183" i="288"/>
  <c r="EYJ183" i="288"/>
  <c r="EYK183" i="288"/>
  <c r="EYL183" i="288"/>
  <c r="EYM183" i="288"/>
  <c r="EYN183" i="288"/>
  <c r="EYO183" i="288"/>
  <c r="EYP183" i="288"/>
  <c r="EYQ183" i="288"/>
  <c r="EYR183" i="288"/>
  <c r="EYS183" i="288"/>
  <c r="EYT183" i="288"/>
  <c r="EYU183" i="288"/>
  <c r="EYV183" i="288"/>
  <c r="EYW183" i="288"/>
  <c r="EYX183" i="288"/>
  <c r="EYY183" i="288"/>
  <c r="EYZ183" i="288"/>
  <c r="EZA183" i="288"/>
  <c r="EZB183" i="288"/>
  <c r="EZC183" i="288"/>
  <c r="EZD183" i="288"/>
  <c r="EZE183" i="288"/>
  <c r="EZF183" i="288"/>
  <c r="EZG183" i="288"/>
  <c r="EZH183" i="288"/>
  <c r="EZI183" i="288"/>
  <c r="EZJ183" i="288"/>
  <c r="EZK183" i="288"/>
  <c r="EZL183" i="288"/>
  <c r="EZM183" i="288"/>
  <c r="EZN183" i="288"/>
  <c r="EZO183" i="288"/>
  <c r="EZP183" i="288"/>
  <c r="EZQ183" i="288"/>
  <c r="EZR183" i="288"/>
  <c r="EZS183" i="288"/>
  <c r="EZT183" i="288"/>
  <c r="EZU183" i="288"/>
  <c r="EZV183" i="288"/>
  <c r="EZW183" i="288"/>
  <c r="EZX183" i="288"/>
  <c r="EZY183" i="288"/>
  <c r="EZZ183" i="288"/>
  <c r="FAA183" i="288"/>
  <c r="FAB183" i="288"/>
  <c r="FAC183" i="288"/>
  <c r="FAD183" i="288"/>
  <c r="FAE183" i="288"/>
  <c r="FAF183" i="288"/>
  <c r="FAG183" i="288"/>
  <c r="FAH183" i="288"/>
  <c r="FAI183" i="288"/>
  <c r="FAJ183" i="288"/>
  <c r="FAK183" i="288"/>
  <c r="FAL183" i="288"/>
  <c r="FAM183" i="288"/>
  <c r="FAN183" i="288"/>
  <c r="FAO183" i="288"/>
  <c r="FAP183" i="288"/>
  <c r="FAQ183" i="288"/>
  <c r="FAR183" i="288"/>
  <c r="FAS183" i="288"/>
  <c r="FAT183" i="288"/>
  <c r="FAU183" i="288"/>
  <c r="FAV183" i="288"/>
  <c r="FAW183" i="288"/>
  <c r="FAX183" i="288"/>
  <c r="FAY183" i="288"/>
  <c r="FAZ183" i="288"/>
  <c r="FBA183" i="288"/>
  <c r="FBB183" i="288"/>
  <c r="FBC183" i="288"/>
  <c r="FBD183" i="288"/>
  <c r="FBE183" i="288"/>
  <c r="FBF183" i="288"/>
  <c r="FBG183" i="288"/>
  <c r="FBH183" i="288"/>
  <c r="FBI183" i="288"/>
  <c r="FBJ183" i="288"/>
  <c r="FBK183" i="288"/>
  <c r="FBL183" i="288"/>
  <c r="FBM183" i="288"/>
  <c r="FBN183" i="288"/>
  <c r="FBO183" i="288"/>
  <c r="FBP183" i="288"/>
  <c r="FBQ183" i="288"/>
  <c r="FBR183" i="288"/>
  <c r="FBS183" i="288"/>
  <c r="FBT183" i="288"/>
  <c r="FBU183" i="288"/>
  <c r="FBV183" i="288"/>
  <c r="FBW183" i="288"/>
  <c r="FBX183" i="288"/>
  <c r="FBY183" i="288"/>
  <c r="FBZ183" i="288"/>
  <c r="FCA183" i="288"/>
  <c r="FCB183" i="288"/>
  <c r="FCC183" i="288"/>
  <c r="FCD183" i="288"/>
  <c r="FCE183" i="288"/>
  <c r="FCF183" i="288"/>
  <c r="FCG183" i="288"/>
  <c r="FCH183" i="288"/>
  <c r="FCI183" i="288"/>
  <c r="FCJ183" i="288"/>
  <c r="FCK183" i="288"/>
  <c r="FCL183" i="288"/>
  <c r="FCM183" i="288"/>
  <c r="FCN183" i="288"/>
  <c r="FCO183" i="288"/>
  <c r="FCP183" i="288"/>
  <c r="FCQ183" i="288"/>
  <c r="FCR183" i="288"/>
  <c r="FCS183" i="288"/>
  <c r="FCT183" i="288"/>
  <c r="FCU183" i="288"/>
  <c r="FCV183" i="288"/>
  <c r="FCW183" i="288"/>
  <c r="FCX183" i="288"/>
  <c r="FCY183" i="288"/>
  <c r="FCZ183" i="288"/>
  <c r="FDA183" i="288"/>
  <c r="FDB183" i="288"/>
  <c r="FDC183" i="288"/>
  <c r="FDD183" i="288"/>
  <c r="FDE183" i="288"/>
  <c r="FDF183" i="288"/>
  <c r="FDG183" i="288"/>
  <c r="FDH183" i="288"/>
  <c r="FDI183" i="288"/>
  <c r="FDJ183" i="288"/>
  <c r="FDK183" i="288"/>
  <c r="FDL183" i="288"/>
  <c r="FDM183" i="288"/>
  <c r="FDN183" i="288"/>
  <c r="FDO183" i="288"/>
  <c r="FDP183" i="288"/>
  <c r="FDQ183" i="288"/>
  <c r="FDR183" i="288"/>
  <c r="FDS183" i="288"/>
  <c r="FDT183" i="288"/>
  <c r="FDU183" i="288"/>
  <c r="FDV183" i="288"/>
  <c r="FDW183" i="288"/>
  <c r="FDX183" i="288"/>
  <c r="FDY183" i="288"/>
  <c r="FDZ183" i="288"/>
  <c r="FEA183" i="288"/>
  <c r="FEB183" i="288"/>
  <c r="FEC183" i="288"/>
  <c r="FED183" i="288"/>
  <c r="FEE183" i="288"/>
  <c r="FEF183" i="288"/>
  <c r="FEG183" i="288"/>
  <c r="FEH183" i="288"/>
  <c r="FEI183" i="288"/>
  <c r="FEJ183" i="288"/>
  <c r="FEK183" i="288"/>
  <c r="FEL183" i="288"/>
  <c r="FEM183" i="288"/>
  <c r="FEN183" i="288"/>
  <c r="FEO183" i="288"/>
  <c r="FEP183" i="288"/>
  <c r="FEQ183" i="288"/>
  <c r="FER183" i="288"/>
  <c r="FES183" i="288"/>
  <c r="FET183" i="288"/>
  <c r="FEU183" i="288"/>
  <c r="FEV183" i="288"/>
  <c r="FEW183" i="288"/>
  <c r="FEX183" i="288"/>
  <c r="FEY183" i="288"/>
  <c r="FEZ183" i="288"/>
  <c r="FFA183" i="288"/>
  <c r="FFB183" i="288"/>
  <c r="FFC183" i="288"/>
  <c r="FFD183" i="288"/>
  <c r="FFE183" i="288"/>
  <c r="FFF183" i="288"/>
  <c r="FFG183" i="288"/>
  <c r="FFH183" i="288"/>
  <c r="FFI183" i="288"/>
  <c r="FFJ183" i="288"/>
  <c r="FFK183" i="288"/>
  <c r="FFL183" i="288"/>
  <c r="FFM183" i="288"/>
  <c r="FFN183" i="288"/>
  <c r="FFO183" i="288"/>
  <c r="FFP183" i="288"/>
  <c r="FFQ183" i="288"/>
  <c r="FFR183" i="288"/>
  <c r="FFS183" i="288"/>
  <c r="FFT183" i="288"/>
  <c r="FFU183" i="288"/>
  <c r="FFV183" i="288"/>
  <c r="FFW183" i="288"/>
  <c r="FFX183" i="288"/>
  <c r="FFY183" i="288"/>
  <c r="FFZ183" i="288"/>
  <c r="FGA183" i="288"/>
  <c r="FGB183" i="288"/>
  <c r="FGC183" i="288"/>
  <c r="FGD183" i="288"/>
  <c r="FGE183" i="288"/>
  <c r="FGF183" i="288"/>
  <c r="FGG183" i="288"/>
  <c r="FGH183" i="288"/>
  <c r="FGI183" i="288"/>
  <c r="FGJ183" i="288"/>
  <c r="FGK183" i="288"/>
  <c r="FGL183" i="288"/>
  <c r="FGM183" i="288"/>
  <c r="FGN183" i="288"/>
  <c r="FGO183" i="288"/>
  <c r="FGP183" i="288"/>
  <c r="FGQ183" i="288"/>
  <c r="FGR183" i="288"/>
  <c r="FGS183" i="288"/>
  <c r="FGT183" i="288"/>
  <c r="FGU183" i="288"/>
  <c r="FGV183" i="288"/>
  <c r="FGW183" i="288"/>
  <c r="FGX183" i="288"/>
  <c r="FGY183" i="288"/>
  <c r="FGZ183" i="288"/>
  <c r="FHA183" i="288"/>
  <c r="FHB183" i="288"/>
  <c r="FHC183" i="288"/>
  <c r="FHD183" i="288"/>
  <c r="FHE183" i="288"/>
  <c r="FHF183" i="288"/>
  <c r="FHG183" i="288"/>
  <c r="FHH183" i="288"/>
  <c r="FHI183" i="288"/>
  <c r="FHJ183" i="288"/>
  <c r="FHK183" i="288"/>
  <c r="FHL183" i="288"/>
  <c r="FHM183" i="288"/>
  <c r="FHN183" i="288"/>
  <c r="FHO183" i="288"/>
  <c r="FHP183" i="288"/>
  <c r="FHQ183" i="288"/>
  <c r="FHR183" i="288"/>
  <c r="FHS183" i="288"/>
  <c r="FHT183" i="288"/>
  <c r="FHU183" i="288"/>
  <c r="FHV183" i="288"/>
  <c r="FHW183" i="288"/>
  <c r="FHX183" i="288"/>
  <c r="FHY183" i="288"/>
  <c r="FHZ183" i="288"/>
  <c r="FIA183" i="288"/>
  <c r="FIB183" i="288"/>
  <c r="FIC183" i="288"/>
  <c r="FID183" i="288"/>
  <c r="FIE183" i="288"/>
  <c r="FIF183" i="288"/>
  <c r="FIG183" i="288"/>
  <c r="FIH183" i="288"/>
  <c r="FII183" i="288"/>
  <c r="FIJ183" i="288"/>
  <c r="FIK183" i="288"/>
  <c r="FIL183" i="288"/>
  <c r="FIM183" i="288"/>
  <c r="FIN183" i="288"/>
  <c r="FIO183" i="288"/>
  <c r="FIP183" i="288"/>
  <c r="FIQ183" i="288"/>
  <c r="FIR183" i="288"/>
  <c r="FIS183" i="288"/>
  <c r="FIT183" i="288"/>
  <c r="FIU183" i="288"/>
  <c r="FIV183" i="288"/>
  <c r="FIW183" i="288"/>
  <c r="FIX183" i="288"/>
  <c r="FIY183" i="288"/>
  <c r="FIZ183" i="288"/>
  <c r="FJA183" i="288"/>
  <c r="FJB183" i="288"/>
  <c r="FJC183" i="288"/>
  <c r="FJD183" i="288"/>
  <c r="FJE183" i="288"/>
  <c r="FJF183" i="288"/>
  <c r="FJG183" i="288"/>
  <c r="FJH183" i="288"/>
  <c r="FJI183" i="288"/>
  <c r="FJJ183" i="288"/>
  <c r="FJK183" i="288"/>
  <c r="FJL183" i="288"/>
  <c r="FJM183" i="288"/>
  <c r="FJN183" i="288"/>
  <c r="FJO183" i="288"/>
  <c r="FJP183" i="288"/>
  <c r="FJQ183" i="288"/>
  <c r="FJR183" i="288"/>
  <c r="FJS183" i="288"/>
  <c r="FJT183" i="288"/>
  <c r="FJU183" i="288"/>
  <c r="FJV183" i="288"/>
  <c r="FJW183" i="288"/>
  <c r="FJX183" i="288"/>
  <c r="FJY183" i="288"/>
  <c r="FJZ183" i="288"/>
  <c r="FKA183" i="288"/>
  <c r="FKB183" i="288"/>
  <c r="FKC183" i="288"/>
  <c r="FKD183" i="288"/>
  <c r="FKE183" i="288"/>
  <c r="FKF183" i="288"/>
  <c r="FKG183" i="288"/>
  <c r="FKH183" i="288"/>
  <c r="FKI183" i="288"/>
  <c r="FKJ183" i="288"/>
  <c r="FKK183" i="288"/>
  <c r="FKL183" i="288"/>
  <c r="FKM183" i="288"/>
  <c r="FKN183" i="288"/>
  <c r="FKO183" i="288"/>
  <c r="FKP183" i="288"/>
  <c r="FKQ183" i="288"/>
  <c r="FKR183" i="288"/>
  <c r="FKS183" i="288"/>
  <c r="FKT183" i="288"/>
  <c r="FKU183" i="288"/>
  <c r="FKV183" i="288"/>
  <c r="FKW183" i="288"/>
  <c r="FKX183" i="288"/>
  <c r="FKY183" i="288"/>
  <c r="FKZ183" i="288"/>
  <c r="FLA183" i="288"/>
  <c r="FLB183" i="288"/>
  <c r="FLC183" i="288"/>
  <c r="FLD183" i="288"/>
  <c r="FLE183" i="288"/>
  <c r="FLF183" i="288"/>
  <c r="FLG183" i="288"/>
  <c r="FLH183" i="288"/>
  <c r="FLI183" i="288"/>
  <c r="FLJ183" i="288"/>
  <c r="FLK183" i="288"/>
  <c r="FLL183" i="288"/>
  <c r="FLM183" i="288"/>
  <c r="FLN183" i="288"/>
  <c r="FLO183" i="288"/>
  <c r="FLP183" i="288"/>
  <c r="FLQ183" i="288"/>
  <c r="FLR183" i="288"/>
  <c r="FLS183" i="288"/>
  <c r="FLT183" i="288"/>
  <c r="FLU183" i="288"/>
  <c r="FLV183" i="288"/>
  <c r="FLW183" i="288"/>
  <c r="FLX183" i="288"/>
  <c r="FLY183" i="288"/>
  <c r="FLZ183" i="288"/>
  <c r="FMA183" i="288"/>
  <c r="FMB183" i="288"/>
  <c r="FMC183" i="288"/>
  <c r="FMD183" i="288"/>
  <c r="FME183" i="288"/>
  <c r="FMF183" i="288"/>
  <c r="FMG183" i="288"/>
  <c r="FMH183" i="288"/>
  <c r="FMI183" i="288"/>
  <c r="FMJ183" i="288"/>
  <c r="FMK183" i="288"/>
  <c r="FML183" i="288"/>
  <c r="FMM183" i="288"/>
  <c r="FMN183" i="288"/>
  <c r="FMO183" i="288"/>
  <c r="FMP183" i="288"/>
  <c r="FMQ183" i="288"/>
  <c r="FMR183" i="288"/>
  <c r="FMS183" i="288"/>
  <c r="FMT183" i="288"/>
  <c r="FMU183" i="288"/>
  <c r="FMV183" i="288"/>
  <c r="FMW183" i="288"/>
  <c r="FMX183" i="288"/>
  <c r="FMY183" i="288"/>
  <c r="FMZ183" i="288"/>
  <c r="FNA183" i="288"/>
  <c r="FNB183" i="288"/>
  <c r="FNC183" i="288"/>
  <c r="FND183" i="288"/>
  <c r="FNE183" i="288"/>
  <c r="FNF183" i="288"/>
  <c r="FNG183" i="288"/>
  <c r="FNH183" i="288"/>
  <c r="FNI183" i="288"/>
  <c r="FNJ183" i="288"/>
  <c r="FNK183" i="288"/>
  <c r="FNL183" i="288"/>
  <c r="FNM183" i="288"/>
  <c r="FNN183" i="288"/>
  <c r="FNO183" i="288"/>
  <c r="FNP183" i="288"/>
  <c r="FNQ183" i="288"/>
  <c r="FNR183" i="288"/>
  <c r="FNS183" i="288"/>
  <c r="FNT183" i="288"/>
  <c r="FNU183" i="288"/>
  <c r="FNV183" i="288"/>
  <c r="FNW183" i="288"/>
  <c r="FNX183" i="288"/>
  <c r="FNY183" i="288"/>
  <c r="FNZ183" i="288"/>
  <c r="FOA183" i="288"/>
  <c r="FOB183" i="288"/>
  <c r="FOC183" i="288"/>
  <c r="FOD183" i="288"/>
  <c r="FOE183" i="288"/>
  <c r="FOF183" i="288"/>
  <c r="FOG183" i="288"/>
  <c r="FOH183" i="288"/>
  <c r="FOI183" i="288"/>
  <c r="FOJ183" i="288"/>
  <c r="FOK183" i="288"/>
  <c r="FOL183" i="288"/>
  <c r="FOM183" i="288"/>
  <c r="FON183" i="288"/>
  <c r="FOO183" i="288"/>
  <c r="FOP183" i="288"/>
  <c r="FOQ183" i="288"/>
  <c r="FOR183" i="288"/>
  <c r="FOS183" i="288"/>
  <c r="FOT183" i="288"/>
  <c r="FOU183" i="288"/>
  <c r="FOV183" i="288"/>
  <c r="FOW183" i="288"/>
  <c r="FOX183" i="288"/>
  <c r="FOY183" i="288"/>
  <c r="FOZ183" i="288"/>
  <c r="FPA183" i="288"/>
  <c r="FPB183" i="288"/>
  <c r="FPC183" i="288"/>
  <c r="FPD183" i="288"/>
  <c r="FPE183" i="288"/>
  <c r="FPF183" i="288"/>
  <c r="FPG183" i="288"/>
  <c r="FPH183" i="288"/>
  <c r="FPI183" i="288"/>
  <c r="FPJ183" i="288"/>
  <c r="FPK183" i="288"/>
  <c r="FPL183" i="288"/>
  <c r="FPM183" i="288"/>
  <c r="FPN183" i="288"/>
  <c r="FPO183" i="288"/>
  <c r="FPP183" i="288"/>
  <c r="FPQ183" i="288"/>
  <c r="FPR183" i="288"/>
  <c r="FPS183" i="288"/>
  <c r="FPT183" i="288"/>
  <c r="FPU183" i="288"/>
  <c r="FPV183" i="288"/>
  <c r="FPW183" i="288"/>
  <c r="FPX183" i="288"/>
  <c r="FPY183" i="288"/>
  <c r="FPZ183" i="288"/>
  <c r="FQA183" i="288"/>
  <c r="FQB183" i="288"/>
  <c r="FQC183" i="288"/>
  <c r="FQD183" i="288"/>
  <c r="FQE183" i="288"/>
  <c r="FQF183" i="288"/>
  <c r="FQG183" i="288"/>
  <c r="FQH183" i="288"/>
  <c r="FQI183" i="288"/>
  <c r="FQJ183" i="288"/>
  <c r="FQK183" i="288"/>
  <c r="FQL183" i="288"/>
  <c r="FQM183" i="288"/>
  <c r="FQN183" i="288"/>
  <c r="FQO183" i="288"/>
  <c r="FQP183" i="288"/>
  <c r="FQQ183" i="288"/>
  <c r="FQR183" i="288"/>
  <c r="FQS183" i="288"/>
  <c r="FQT183" i="288"/>
  <c r="FQU183" i="288"/>
  <c r="FQV183" i="288"/>
  <c r="FQW183" i="288"/>
  <c r="FQX183" i="288"/>
  <c r="FQY183" i="288"/>
  <c r="FQZ183" i="288"/>
  <c r="FRA183" i="288"/>
  <c r="FRB183" i="288"/>
  <c r="FRC183" i="288"/>
  <c r="FRD183" i="288"/>
  <c r="FRE183" i="288"/>
  <c r="FRF183" i="288"/>
  <c r="FRG183" i="288"/>
  <c r="FRH183" i="288"/>
  <c r="FRI183" i="288"/>
  <c r="FRJ183" i="288"/>
  <c r="FRK183" i="288"/>
  <c r="FRL183" i="288"/>
  <c r="FRM183" i="288"/>
  <c r="FRN183" i="288"/>
  <c r="FRO183" i="288"/>
  <c r="FRP183" i="288"/>
  <c r="FRQ183" i="288"/>
  <c r="FRR183" i="288"/>
  <c r="FRS183" i="288"/>
  <c r="FRT183" i="288"/>
  <c r="FRU183" i="288"/>
  <c r="FRV183" i="288"/>
  <c r="FRW183" i="288"/>
  <c r="FRX183" i="288"/>
  <c r="FRY183" i="288"/>
  <c r="FRZ183" i="288"/>
  <c r="FSA183" i="288"/>
  <c r="FSB183" i="288"/>
  <c r="FSC183" i="288"/>
  <c r="FSD183" i="288"/>
  <c r="FSE183" i="288"/>
  <c r="FSF183" i="288"/>
  <c r="FSG183" i="288"/>
  <c r="FSH183" i="288"/>
  <c r="FSI183" i="288"/>
  <c r="FSJ183" i="288"/>
  <c r="FSK183" i="288"/>
  <c r="FSL183" i="288"/>
  <c r="FSM183" i="288"/>
  <c r="FSN183" i="288"/>
  <c r="FSO183" i="288"/>
  <c r="FSP183" i="288"/>
  <c r="FSQ183" i="288"/>
  <c r="FSR183" i="288"/>
  <c r="FSS183" i="288"/>
  <c r="FST183" i="288"/>
  <c r="FSU183" i="288"/>
  <c r="FSV183" i="288"/>
  <c r="FSW183" i="288"/>
  <c r="FSX183" i="288"/>
  <c r="FSY183" i="288"/>
  <c r="FSZ183" i="288"/>
  <c r="FTA183" i="288"/>
  <c r="FTB183" i="288"/>
  <c r="FTC183" i="288"/>
  <c r="FTD183" i="288"/>
  <c r="FTE183" i="288"/>
  <c r="FTF183" i="288"/>
  <c r="FTG183" i="288"/>
  <c r="FTH183" i="288"/>
  <c r="FTI183" i="288"/>
  <c r="FTJ183" i="288"/>
  <c r="FTK183" i="288"/>
  <c r="FTL183" i="288"/>
  <c r="FTM183" i="288"/>
  <c r="FTN183" i="288"/>
  <c r="FTO183" i="288"/>
  <c r="FTP183" i="288"/>
  <c r="FTQ183" i="288"/>
  <c r="FTR183" i="288"/>
  <c r="FTS183" i="288"/>
  <c r="FTT183" i="288"/>
  <c r="FTU183" i="288"/>
  <c r="FTV183" i="288"/>
  <c r="FTW183" i="288"/>
  <c r="FTX183" i="288"/>
  <c r="FTY183" i="288"/>
  <c r="FTZ183" i="288"/>
  <c r="FUA183" i="288"/>
  <c r="FUB183" i="288"/>
  <c r="FUC183" i="288"/>
  <c r="FUD183" i="288"/>
  <c r="FUE183" i="288"/>
  <c r="FUF183" i="288"/>
  <c r="FUG183" i="288"/>
  <c r="FUH183" i="288"/>
  <c r="FUI183" i="288"/>
  <c r="FUJ183" i="288"/>
  <c r="FUK183" i="288"/>
  <c r="FUL183" i="288"/>
  <c r="FUM183" i="288"/>
  <c r="FUN183" i="288"/>
  <c r="FUO183" i="288"/>
  <c r="FUP183" i="288"/>
  <c r="FUQ183" i="288"/>
  <c r="FUR183" i="288"/>
  <c r="FUS183" i="288"/>
  <c r="FUT183" i="288"/>
  <c r="FUU183" i="288"/>
  <c r="FUV183" i="288"/>
  <c r="FUW183" i="288"/>
  <c r="FUX183" i="288"/>
  <c r="FUY183" i="288"/>
  <c r="FUZ183" i="288"/>
  <c r="FVA183" i="288"/>
  <c r="FVB183" i="288"/>
  <c r="FVC183" i="288"/>
  <c r="FVD183" i="288"/>
  <c r="FVE183" i="288"/>
  <c r="FVF183" i="288"/>
  <c r="FVG183" i="288"/>
  <c r="FVH183" i="288"/>
  <c r="FVI183" i="288"/>
  <c r="FVJ183" i="288"/>
  <c r="FVK183" i="288"/>
  <c r="FVL183" i="288"/>
  <c r="FVM183" i="288"/>
  <c r="FVN183" i="288"/>
  <c r="FVO183" i="288"/>
  <c r="FVP183" i="288"/>
  <c r="FVQ183" i="288"/>
  <c r="FVR183" i="288"/>
  <c r="FVS183" i="288"/>
  <c r="FVT183" i="288"/>
  <c r="FVU183" i="288"/>
  <c r="FVV183" i="288"/>
  <c r="FVW183" i="288"/>
  <c r="FVX183" i="288"/>
  <c r="FVY183" i="288"/>
  <c r="FVZ183" i="288"/>
  <c r="FWA183" i="288"/>
  <c r="FWB183" i="288"/>
  <c r="FWC183" i="288"/>
  <c r="FWD183" i="288"/>
  <c r="FWE183" i="288"/>
  <c r="FWF183" i="288"/>
  <c r="FWG183" i="288"/>
  <c r="FWH183" i="288"/>
  <c r="FWI183" i="288"/>
  <c r="FWJ183" i="288"/>
  <c r="FWK183" i="288"/>
  <c r="FWL183" i="288"/>
  <c r="FWM183" i="288"/>
  <c r="FWN183" i="288"/>
  <c r="FWO183" i="288"/>
  <c r="FWP183" i="288"/>
  <c r="FWQ183" i="288"/>
  <c r="FWR183" i="288"/>
  <c r="FWS183" i="288"/>
  <c r="FWT183" i="288"/>
  <c r="FWU183" i="288"/>
  <c r="FWV183" i="288"/>
  <c r="FWW183" i="288"/>
  <c r="FWX183" i="288"/>
  <c r="FWY183" i="288"/>
  <c r="FWZ183" i="288"/>
  <c r="FXA183" i="288"/>
  <c r="FXB183" i="288"/>
  <c r="FXC183" i="288"/>
  <c r="FXD183" i="288"/>
  <c r="FXE183" i="288"/>
  <c r="FXF183" i="288"/>
  <c r="FXG183" i="288"/>
  <c r="FXH183" i="288"/>
  <c r="FXI183" i="288"/>
  <c r="FXJ183" i="288"/>
  <c r="FXK183" i="288"/>
  <c r="FXL183" i="288"/>
  <c r="FXM183" i="288"/>
  <c r="FXN183" i="288"/>
  <c r="FXO183" i="288"/>
  <c r="FXP183" i="288"/>
  <c r="FXQ183" i="288"/>
  <c r="FXR183" i="288"/>
  <c r="FXS183" i="288"/>
  <c r="FXT183" i="288"/>
  <c r="FXU183" i="288"/>
  <c r="FXV183" i="288"/>
  <c r="FXW183" i="288"/>
  <c r="FXX183" i="288"/>
  <c r="FXY183" i="288"/>
  <c r="FXZ183" i="288"/>
  <c r="FYA183" i="288"/>
  <c r="FYB183" i="288"/>
  <c r="FYC183" i="288"/>
  <c r="FYD183" i="288"/>
  <c r="FYE183" i="288"/>
  <c r="FYF183" i="288"/>
  <c r="FYG183" i="288"/>
  <c r="FYH183" i="288"/>
  <c r="FYI183" i="288"/>
  <c r="FYJ183" i="288"/>
  <c r="FYK183" i="288"/>
  <c r="FYL183" i="288"/>
  <c r="FYM183" i="288"/>
  <c r="FYN183" i="288"/>
  <c r="FYO183" i="288"/>
  <c r="FYP183" i="288"/>
  <c r="FYQ183" i="288"/>
  <c r="FYR183" i="288"/>
  <c r="FYS183" i="288"/>
  <c r="FYT183" i="288"/>
  <c r="FYU183" i="288"/>
  <c r="FYV183" i="288"/>
  <c r="FYW183" i="288"/>
  <c r="FYX183" i="288"/>
  <c r="FYY183" i="288"/>
  <c r="FYZ183" i="288"/>
  <c r="FZA183" i="288"/>
  <c r="FZB183" i="288"/>
  <c r="FZC183" i="288"/>
  <c r="FZD183" i="288"/>
  <c r="FZE183" i="288"/>
  <c r="FZF183" i="288"/>
  <c r="FZG183" i="288"/>
  <c r="FZH183" i="288"/>
  <c r="FZI183" i="288"/>
  <c r="FZJ183" i="288"/>
  <c r="FZK183" i="288"/>
  <c r="FZL183" i="288"/>
  <c r="FZM183" i="288"/>
  <c r="FZN183" i="288"/>
  <c r="FZO183" i="288"/>
  <c r="FZP183" i="288"/>
  <c r="FZQ183" i="288"/>
  <c r="FZR183" i="288"/>
  <c r="FZS183" i="288"/>
  <c r="FZT183" i="288"/>
  <c r="FZU183" i="288"/>
  <c r="FZV183" i="288"/>
  <c r="FZW183" i="288"/>
  <c r="FZX183" i="288"/>
  <c r="FZY183" i="288"/>
  <c r="FZZ183" i="288"/>
  <c r="GAA183" i="288"/>
  <c r="GAB183" i="288"/>
  <c r="GAC183" i="288"/>
  <c r="GAD183" i="288"/>
  <c r="GAE183" i="288"/>
  <c r="GAF183" i="288"/>
  <c r="GAG183" i="288"/>
  <c r="GAH183" i="288"/>
  <c r="GAI183" i="288"/>
  <c r="GAJ183" i="288"/>
  <c r="GAK183" i="288"/>
  <c r="GAL183" i="288"/>
  <c r="GAM183" i="288"/>
  <c r="GAN183" i="288"/>
  <c r="GAO183" i="288"/>
  <c r="GAP183" i="288"/>
  <c r="GAQ183" i="288"/>
  <c r="GAR183" i="288"/>
  <c r="GAS183" i="288"/>
  <c r="GAT183" i="288"/>
  <c r="GAU183" i="288"/>
  <c r="GAV183" i="288"/>
  <c r="GAW183" i="288"/>
  <c r="GAX183" i="288"/>
  <c r="GAY183" i="288"/>
  <c r="GAZ183" i="288"/>
  <c r="GBA183" i="288"/>
  <c r="GBB183" i="288"/>
  <c r="GBC183" i="288"/>
  <c r="GBD183" i="288"/>
  <c r="GBE183" i="288"/>
  <c r="GBF183" i="288"/>
  <c r="GBG183" i="288"/>
  <c r="GBH183" i="288"/>
  <c r="GBI183" i="288"/>
  <c r="GBJ183" i="288"/>
  <c r="GBK183" i="288"/>
  <c r="GBL183" i="288"/>
  <c r="GBM183" i="288"/>
  <c r="GBN183" i="288"/>
  <c r="GBO183" i="288"/>
  <c r="GBP183" i="288"/>
  <c r="GBQ183" i="288"/>
  <c r="GBR183" i="288"/>
  <c r="GBS183" i="288"/>
  <c r="GBT183" i="288"/>
  <c r="GBU183" i="288"/>
  <c r="GBV183" i="288"/>
  <c r="GBW183" i="288"/>
  <c r="GBX183" i="288"/>
  <c r="GBY183" i="288"/>
  <c r="GBZ183" i="288"/>
  <c r="GCA183" i="288"/>
  <c r="GCB183" i="288"/>
  <c r="GCC183" i="288"/>
  <c r="GCD183" i="288"/>
  <c r="GCE183" i="288"/>
  <c r="GCF183" i="288"/>
  <c r="GCG183" i="288"/>
  <c r="GCH183" i="288"/>
  <c r="GCI183" i="288"/>
  <c r="GCJ183" i="288"/>
  <c r="GCK183" i="288"/>
  <c r="GCL183" i="288"/>
  <c r="GCM183" i="288"/>
  <c r="GCN183" i="288"/>
  <c r="GCO183" i="288"/>
  <c r="GCP183" i="288"/>
  <c r="GCQ183" i="288"/>
  <c r="GCR183" i="288"/>
  <c r="GCS183" i="288"/>
  <c r="GCT183" i="288"/>
  <c r="GCU183" i="288"/>
  <c r="GCV183" i="288"/>
  <c r="GCW183" i="288"/>
  <c r="GCX183" i="288"/>
  <c r="GCY183" i="288"/>
  <c r="GCZ183" i="288"/>
  <c r="GDA183" i="288"/>
  <c r="GDB183" i="288"/>
  <c r="GDC183" i="288"/>
  <c r="GDD183" i="288"/>
  <c r="GDE183" i="288"/>
  <c r="GDF183" i="288"/>
  <c r="GDG183" i="288"/>
  <c r="GDH183" i="288"/>
  <c r="GDI183" i="288"/>
  <c r="GDJ183" i="288"/>
  <c r="GDK183" i="288"/>
  <c r="GDL183" i="288"/>
  <c r="GDM183" i="288"/>
  <c r="GDN183" i="288"/>
  <c r="GDO183" i="288"/>
  <c r="GDP183" i="288"/>
  <c r="GDQ183" i="288"/>
  <c r="GDR183" i="288"/>
  <c r="GDS183" i="288"/>
  <c r="GDT183" i="288"/>
  <c r="GDU183" i="288"/>
  <c r="GDV183" i="288"/>
  <c r="GDW183" i="288"/>
  <c r="GDX183" i="288"/>
  <c r="GDY183" i="288"/>
  <c r="GDZ183" i="288"/>
  <c r="GEA183" i="288"/>
  <c r="GEB183" i="288"/>
  <c r="GEC183" i="288"/>
  <c r="GED183" i="288"/>
  <c r="GEE183" i="288"/>
  <c r="GEF183" i="288"/>
  <c r="GEG183" i="288"/>
  <c r="GEH183" i="288"/>
  <c r="GEI183" i="288"/>
  <c r="GEJ183" i="288"/>
  <c r="GEK183" i="288"/>
  <c r="GEL183" i="288"/>
  <c r="GEM183" i="288"/>
  <c r="GEN183" i="288"/>
  <c r="GEO183" i="288"/>
  <c r="GEP183" i="288"/>
  <c r="GEQ183" i="288"/>
  <c r="GER183" i="288"/>
  <c r="GES183" i="288"/>
  <c r="GET183" i="288"/>
  <c r="GEU183" i="288"/>
  <c r="GEV183" i="288"/>
  <c r="GEW183" i="288"/>
  <c r="GEX183" i="288"/>
  <c r="GEY183" i="288"/>
  <c r="GEZ183" i="288"/>
  <c r="GFA183" i="288"/>
  <c r="GFB183" i="288"/>
  <c r="GFC183" i="288"/>
  <c r="GFD183" i="288"/>
  <c r="GFE183" i="288"/>
  <c r="GFF183" i="288"/>
  <c r="GFG183" i="288"/>
  <c r="GFH183" i="288"/>
  <c r="GFI183" i="288"/>
  <c r="GFJ183" i="288"/>
  <c r="GFK183" i="288"/>
  <c r="GFL183" i="288"/>
  <c r="GFM183" i="288"/>
  <c r="GFN183" i="288"/>
  <c r="GFO183" i="288"/>
  <c r="GFP183" i="288"/>
  <c r="GFQ183" i="288"/>
  <c r="GFR183" i="288"/>
  <c r="GFS183" i="288"/>
  <c r="GFT183" i="288"/>
  <c r="GFU183" i="288"/>
  <c r="GFV183" i="288"/>
  <c r="GFW183" i="288"/>
  <c r="GFX183" i="288"/>
  <c r="GFY183" i="288"/>
  <c r="GFZ183" i="288"/>
  <c r="GGA183" i="288"/>
  <c r="GGB183" i="288"/>
  <c r="GGC183" i="288"/>
  <c r="GGD183" i="288"/>
  <c r="GGE183" i="288"/>
  <c r="GGF183" i="288"/>
  <c r="GGG183" i="288"/>
  <c r="GGH183" i="288"/>
  <c r="GGI183" i="288"/>
  <c r="GGJ183" i="288"/>
  <c r="GGK183" i="288"/>
  <c r="GGL183" i="288"/>
  <c r="GGM183" i="288"/>
  <c r="GGN183" i="288"/>
  <c r="GGO183" i="288"/>
  <c r="GGP183" i="288"/>
  <c r="GGQ183" i="288"/>
  <c r="GGR183" i="288"/>
  <c r="GGS183" i="288"/>
  <c r="GGT183" i="288"/>
  <c r="GGU183" i="288"/>
  <c r="GGV183" i="288"/>
  <c r="GGW183" i="288"/>
  <c r="GGX183" i="288"/>
  <c r="GGY183" i="288"/>
  <c r="GGZ183" i="288"/>
  <c r="GHA183" i="288"/>
  <c r="GHB183" i="288"/>
  <c r="GHC183" i="288"/>
  <c r="GHD183" i="288"/>
  <c r="GHE183" i="288"/>
  <c r="GHF183" i="288"/>
  <c r="GHG183" i="288"/>
  <c r="GHH183" i="288"/>
  <c r="GHI183" i="288"/>
  <c r="GHJ183" i="288"/>
  <c r="GHK183" i="288"/>
  <c r="GHL183" i="288"/>
  <c r="GHM183" i="288"/>
  <c r="GHN183" i="288"/>
  <c r="GHO183" i="288"/>
  <c r="GHP183" i="288"/>
  <c r="GHQ183" i="288"/>
  <c r="GHR183" i="288"/>
  <c r="GHS183" i="288"/>
  <c r="GHT183" i="288"/>
  <c r="GHU183" i="288"/>
  <c r="GHV183" i="288"/>
  <c r="GHW183" i="288"/>
  <c r="GHX183" i="288"/>
  <c r="GHY183" i="288"/>
  <c r="GHZ183" i="288"/>
  <c r="GIA183" i="288"/>
  <c r="GIB183" i="288"/>
  <c r="GIC183" i="288"/>
  <c r="GID183" i="288"/>
  <c r="GIE183" i="288"/>
  <c r="GIF183" i="288"/>
  <c r="GIG183" i="288"/>
  <c r="GIH183" i="288"/>
  <c r="GII183" i="288"/>
  <c r="GIJ183" i="288"/>
  <c r="GIK183" i="288"/>
  <c r="GIL183" i="288"/>
  <c r="GIM183" i="288"/>
  <c r="GIN183" i="288"/>
  <c r="GIO183" i="288"/>
  <c r="GIP183" i="288"/>
  <c r="GIQ183" i="288"/>
  <c r="GIR183" i="288"/>
  <c r="GIS183" i="288"/>
  <c r="GIT183" i="288"/>
  <c r="GIU183" i="288"/>
  <c r="GIV183" i="288"/>
  <c r="GIW183" i="288"/>
  <c r="GIX183" i="288"/>
  <c r="GIY183" i="288"/>
  <c r="GIZ183" i="288"/>
  <c r="GJA183" i="288"/>
  <c r="GJB183" i="288"/>
  <c r="GJC183" i="288"/>
  <c r="GJD183" i="288"/>
  <c r="GJE183" i="288"/>
  <c r="GJF183" i="288"/>
  <c r="GJG183" i="288"/>
  <c r="GJH183" i="288"/>
  <c r="GJI183" i="288"/>
  <c r="GJJ183" i="288"/>
  <c r="GJK183" i="288"/>
  <c r="GJL183" i="288"/>
  <c r="GJM183" i="288"/>
  <c r="GJN183" i="288"/>
  <c r="GJO183" i="288"/>
  <c r="GJP183" i="288"/>
  <c r="GJQ183" i="288"/>
  <c r="GJR183" i="288"/>
  <c r="GJS183" i="288"/>
  <c r="GJT183" i="288"/>
  <c r="GJU183" i="288"/>
  <c r="GJV183" i="288"/>
  <c r="GJW183" i="288"/>
  <c r="GJX183" i="288"/>
  <c r="GJY183" i="288"/>
  <c r="GJZ183" i="288"/>
  <c r="GKA183" i="288"/>
  <c r="GKB183" i="288"/>
  <c r="GKC183" i="288"/>
  <c r="GKD183" i="288"/>
  <c r="GKE183" i="288"/>
  <c r="GKF183" i="288"/>
  <c r="GKG183" i="288"/>
  <c r="GKH183" i="288"/>
  <c r="GKI183" i="288"/>
  <c r="GKJ183" i="288"/>
  <c r="GKK183" i="288"/>
  <c r="GKL183" i="288"/>
  <c r="GKM183" i="288"/>
  <c r="GKN183" i="288"/>
  <c r="GKO183" i="288"/>
  <c r="GKP183" i="288"/>
  <c r="GKQ183" i="288"/>
  <c r="GKR183" i="288"/>
  <c r="GKS183" i="288"/>
  <c r="GKT183" i="288"/>
  <c r="GKU183" i="288"/>
  <c r="GKV183" i="288"/>
  <c r="GKW183" i="288"/>
  <c r="GKX183" i="288"/>
  <c r="GKY183" i="288"/>
  <c r="GKZ183" i="288"/>
  <c r="GLA183" i="288"/>
  <c r="GLB183" i="288"/>
  <c r="GLC183" i="288"/>
  <c r="GLD183" i="288"/>
  <c r="GLE183" i="288"/>
  <c r="GLF183" i="288"/>
  <c r="GLG183" i="288"/>
  <c r="GLH183" i="288"/>
  <c r="GLI183" i="288"/>
  <c r="GLJ183" i="288"/>
  <c r="GLK183" i="288"/>
  <c r="GLL183" i="288"/>
  <c r="GLM183" i="288"/>
  <c r="GLN183" i="288"/>
  <c r="GLO183" i="288"/>
  <c r="GLP183" i="288"/>
  <c r="GLQ183" i="288"/>
  <c r="GLR183" i="288"/>
  <c r="GLS183" i="288"/>
  <c r="GLT183" i="288"/>
  <c r="GLU183" i="288"/>
  <c r="GLV183" i="288"/>
  <c r="GLW183" i="288"/>
  <c r="GLX183" i="288"/>
  <c r="GLY183" i="288"/>
  <c r="GLZ183" i="288"/>
  <c r="GMA183" i="288"/>
  <c r="GMB183" i="288"/>
  <c r="GMC183" i="288"/>
  <c r="GMD183" i="288"/>
  <c r="GME183" i="288"/>
  <c r="GMF183" i="288"/>
  <c r="GMG183" i="288"/>
  <c r="GMH183" i="288"/>
  <c r="GMI183" i="288"/>
  <c r="GMJ183" i="288"/>
  <c r="GMK183" i="288"/>
  <c r="GML183" i="288"/>
  <c r="GMM183" i="288"/>
  <c r="GMN183" i="288"/>
  <c r="GMO183" i="288"/>
  <c r="GMP183" i="288"/>
  <c r="GMQ183" i="288"/>
  <c r="GMR183" i="288"/>
  <c r="GMS183" i="288"/>
  <c r="GMT183" i="288"/>
  <c r="GMU183" i="288"/>
  <c r="GMV183" i="288"/>
  <c r="GMW183" i="288"/>
  <c r="GMX183" i="288"/>
  <c r="GMY183" i="288"/>
  <c r="GMZ183" i="288"/>
  <c r="GNA183" i="288"/>
  <c r="GNB183" i="288"/>
  <c r="GNC183" i="288"/>
  <c r="GND183" i="288"/>
  <c r="GNE183" i="288"/>
  <c r="GNF183" i="288"/>
  <c r="GNG183" i="288"/>
  <c r="GNH183" i="288"/>
  <c r="GNI183" i="288"/>
  <c r="GNJ183" i="288"/>
  <c r="GNK183" i="288"/>
  <c r="GNL183" i="288"/>
  <c r="GNM183" i="288"/>
  <c r="GNN183" i="288"/>
  <c r="GNO183" i="288"/>
  <c r="GNP183" i="288"/>
  <c r="GNQ183" i="288"/>
  <c r="GNR183" i="288"/>
  <c r="GNS183" i="288"/>
  <c r="GNT183" i="288"/>
  <c r="GNU183" i="288"/>
  <c r="GNV183" i="288"/>
  <c r="GNW183" i="288"/>
  <c r="GNX183" i="288"/>
  <c r="GNY183" i="288"/>
  <c r="GNZ183" i="288"/>
  <c r="GOA183" i="288"/>
  <c r="GOB183" i="288"/>
  <c r="GOC183" i="288"/>
  <c r="GOD183" i="288"/>
  <c r="GOE183" i="288"/>
  <c r="GOF183" i="288"/>
  <c r="GOG183" i="288"/>
  <c r="GOH183" i="288"/>
  <c r="GOI183" i="288"/>
  <c r="GOJ183" i="288"/>
  <c r="GOK183" i="288"/>
  <c r="GOL183" i="288"/>
  <c r="GOM183" i="288"/>
  <c r="GON183" i="288"/>
  <c r="GOO183" i="288"/>
  <c r="GOP183" i="288"/>
  <c r="GOQ183" i="288"/>
  <c r="GOR183" i="288"/>
  <c r="GOS183" i="288"/>
  <c r="GOT183" i="288"/>
  <c r="GOU183" i="288"/>
  <c r="GOV183" i="288"/>
  <c r="GOW183" i="288"/>
  <c r="GOX183" i="288"/>
  <c r="GOY183" i="288"/>
  <c r="GOZ183" i="288"/>
  <c r="GPA183" i="288"/>
  <c r="GPB183" i="288"/>
  <c r="GPC183" i="288"/>
  <c r="GPD183" i="288"/>
  <c r="GPE183" i="288"/>
  <c r="GPF183" i="288"/>
  <c r="GPG183" i="288"/>
  <c r="GPH183" i="288"/>
  <c r="GPI183" i="288"/>
  <c r="GPJ183" i="288"/>
  <c r="GPK183" i="288"/>
  <c r="GPL183" i="288"/>
  <c r="GPM183" i="288"/>
  <c r="GPN183" i="288"/>
  <c r="GPO183" i="288"/>
  <c r="GPP183" i="288"/>
  <c r="GPQ183" i="288"/>
  <c r="GPR183" i="288"/>
  <c r="GPS183" i="288"/>
  <c r="GPT183" i="288"/>
  <c r="GPU183" i="288"/>
  <c r="GPV183" i="288"/>
  <c r="GPW183" i="288"/>
  <c r="GPX183" i="288"/>
  <c r="GPY183" i="288"/>
  <c r="GPZ183" i="288"/>
  <c r="GQA183" i="288"/>
  <c r="GQB183" i="288"/>
  <c r="GQC183" i="288"/>
  <c r="GQD183" i="288"/>
  <c r="GQE183" i="288"/>
  <c r="GQF183" i="288"/>
  <c r="GQG183" i="288"/>
  <c r="GQH183" i="288"/>
  <c r="GQI183" i="288"/>
  <c r="GQJ183" i="288"/>
  <c r="GQK183" i="288"/>
  <c r="GQL183" i="288"/>
  <c r="GQM183" i="288"/>
  <c r="GQN183" i="288"/>
  <c r="GQO183" i="288"/>
  <c r="GQP183" i="288"/>
  <c r="GQQ183" i="288"/>
  <c r="GQR183" i="288"/>
  <c r="GQS183" i="288"/>
  <c r="GQT183" i="288"/>
  <c r="GQU183" i="288"/>
  <c r="GQV183" i="288"/>
  <c r="GQW183" i="288"/>
  <c r="GQX183" i="288"/>
  <c r="GQY183" i="288"/>
  <c r="GQZ183" i="288"/>
  <c r="GRA183" i="288"/>
  <c r="GRB183" i="288"/>
  <c r="GRC183" i="288"/>
  <c r="GRD183" i="288"/>
  <c r="GRE183" i="288"/>
  <c r="GRF183" i="288"/>
  <c r="GRG183" i="288"/>
  <c r="GRH183" i="288"/>
  <c r="GRI183" i="288"/>
  <c r="GRJ183" i="288"/>
  <c r="GRK183" i="288"/>
  <c r="GRL183" i="288"/>
  <c r="GRM183" i="288"/>
  <c r="GRN183" i="288"/>
  <c r="GRO183" i="288"/>
  <c r="GRP183" i="288"/>
  <c r="GRQ183" i="288"/>
  <c r="GRR183" i="288"/>
  <c r="GRS183" i="288"/>
  <c r="GRT183" i="288"/>
  <c r="GRU183" i="288"/>
  <c r="GRV183" i="288"/>
  <c r="GRW183" i="288"/>
  <c r="GRX183" i="288"/>
  <c r="GRY183" i="288"/>
  <c r="GRZ183" i="288"/>
  <c r="GSA183" i="288"/>
  <c r="GSB183" i="288"/>
  <c r="GSC183" i="288"/>
  <c r="GSD183" i="288"/>
  <c r="GSE183" i="288"/>
  <c r="GSF183" i="288"/>
  <c r="GSG183" i="288"/>
  <c r="GSH183" i="288"/>
  <c r="GSI183" i="288"/>
  <c r="GSJ183" i="288"/>
  <c r="GSK183" i="288"/>
  <c r="GSL183" i="288"/>
  <c r="GSM183" i="288"/>
  <c r="GSN183" i="288"/>
  <c r="GSO183" i="288"/>
  <c r="GSP183" i="288"/>
  <c r="GSQ183" i="288"/>
  <c r="GSR183" i="288"/>
  <c r="GSS183" i="288"/>
  <c r="GST183" i="288"/>
  <c r="GSU183" i="288"/>
  <c r="GSV183" i="288"/>
  <c r="GSW183" i="288"/>
  <c r="GSX183" i="288"/>
  <c r="GSY183" i="288"/>
  <c r="GSZ183" i="288"/>
  <c r="GTA183" i="288"/>
  <c r="GTB183" i="288"/>
  <c r="GTC183" i="288"/>
  <c r="GTD183" i="288"/>
  <c r="GTE183" i="288"/>
  <c r="GTF183" i="288"/>
  <c r="GTG183" i="288"/>
  <c r="GTH183" i="288"/>
  <c r="GTI183" i="288"/>
  <c r="GTJ183" i="288"/>
  <c r="GTK183" i="288"/>
  <c r="GTL183" i="288"/>
  <c r="GTM183" i="288"/>
  <c r="GTN183" i="288"/>
  <c r="GTO183" i="288"/>
  <c r="GTP183" i="288"/>
  <c r="GTQ183" i="288"/>
  <c r="GTR183" i="288"/>
  <c r="GTS183" i="288"/>
  <c r="GTT183" i="288"/>
  <c r="GTU183" i="288"/>
  <c r="GTV183" i="288"/>
  <c r="GTW183" i="288"/>
  <c r="GTX183" i="288"/>
  <c r="GTY183" i="288"/>
  <c r="GTZ183" i="288"/>
  <c r="GUA183" i="288"/>
  <c r="GUB183" i="288"/>
  <c r="GUC183" i="288"/>
  <c r="GUD183" i="288"/>
  <c r="GUE183" i="288"/>
  <c r="GUF183" i="288"/>
  <c r="GUG183" i="288"/>
  <c r="GUH183" i="288"/>
  <c r="GUI183" i="288"/>
  <c r="GUJ183" i="288"/>
  <c r="GUK183" i="288"/>
  <c r="GUL183" i="288"/>
  <c r="GUM183" i="288"/>
  <c r="GUN183" i="288"/>
  <c r="GUO183" i="288"/>
  <c r="GUP183" i="288"/>
  <c r="GUQ183" i="288"/>
  <c r="GUR183" i="288"/>
  <c r="GUS183" i="288"/>
  <c r="GUT183" i="288"/>
  <c r="GUU183" i="288"/>
  <c r="GUV183" i="288"/>
  <c r="GUW183" i="288"/>
  <c r="GUX183" i="288"/>
  <c r="GUY183" i="288"/>
  <c r="GUZ183" i="288"/>
  <c r="GVA183" i="288"/>
  <c r="GVB183" i="288"/>
  <c r="GVC183" i="288"/>
  <c r="GVD183" i="288"/>
  <c r="GVE183" i="288"/>
  <c r="GVF183" i="288"/>
  <c r="GVG183" i="288"/>
  <c r="GVH183" i="288"/>
  <c r="GVI183" i="288"/>
  <c r="GVJ183" i="288"/>
  <c r="GVK183" i="288"/>
  <c r="GVL183" i="288"/>
  <c r="GVM183" i="288"/>
  <c r="GVN183" i="288"/>
  <c r="GVO183" i="288"/>
  <c r="GVP183" i="288"/>
  <c r="GVQ183" i="288"/>
  <c r="GVR183" i="288"/>
  <c r="GVS183" i="288"/>
  <c r="GVT183" i="288"/>
  <c r="GVU183" i="288"/>
  <c r="GVV183" i="288"/>
  <c r="GVW183" i="288"/>
  <c r="GVX183" i="288"/>
  <c r="GVY183" i="288"/>
  <c r="GVZ183" i="288"/>
  <c r="GWA183" i="288"/>
  <c r="GWB183" i="288"/>
  <c r="GWC183" i="288"/>
  <c r="GWD183" i="288"/>
  <c r="GWE183" i="288"/>
  <c r="GWF183" i="288"/>
  <c r="GWG183" i="288"/>
  <c r="GWH183" i="288"/>
  <c r="GWI183" i="288"/>
  <c r="GWJ183" i="288"/>
  <c r="GWK183" i="288"/>
  <c r="GWL183" i="288"/>
  <c r="GWM183" i="288"/>
  <c r="GWN183" i="288"/>
  <c r="GWO183" i="288"/>
  <c r="GWP183" i="288"/>
  <c r="GWQ183" i="288"/>
  <c r="GWR183" i="288"/>
  <c r="GWS183" i="288"/>
  <c r="GWT183" i="288"/>
  <c r="GWU183" i="288"/>
  <c r="GWV183" i="288"/>
  <c r="GWW183" i="288"/>
  <c r="GWX183" i="288"/>
  <c r="GWY183" i="288"/>
  <c r="GWZ183" i="288"/>
  <c r="GXA183" i="288"/>
  <c r="GXB183" i="288"/>
  <c r="GXC183" i="288"/>
  <c r="GXD183" i="288"/>
  <c r="GXE183" i="288"/>
  <c r="GXF183" i="288"/>
  <c r="GXG183" i="288"/>
  <c r="GXH183" i="288"/>
  <c r="GXI183" i="288"/>
  <c r="GXJ183" i="288"/>
  <c r="GXK183" i="288"/>
  <c r="GXL183" i="288"/>
  <c r="GXM183" i="288"/>
  <c r="GXN183" i="288"/>
  <c r="GXO183" i="288"/>
  <c r="GXP183" i="288"/>
  <c r="GXQ183" i="288"/>
  <c r="GXR183" i="288"/>
  <c r="GXS183" i="288"/>
  <c r="GXT183" i="288"/>
  <c r="GXU183" i="288"/>
  <c r="GXV183" i="288"/>
  <c r="GXW183" i="288"/>
  <c r="GXX183" i="288"/>
  <c r="GXY183" i="288"/>
  <c r="GXZ183" i="288"/>
  <c r="GYA183" i="288"/>
  <c r="GYB183" i="288"/>
  <c r="GYC183" i="288"/>
  <c r="GYD183" i="288"/>
  <c r="GYE183" i="288"/>
  <c r="GYF183" i="288"/>
  <c r="GYG183" i="288"/>
  <c r="GYH183" i="288"/>
  <c r="GYI183" i="288"/>
  <c r="GYJ183" i="288"/>
  <c r="GYK183" i="288"/>
  <c r="GYL183" i="288"/>
  <c r="GYM183" i="288"/>
  <c r="GYN183" i="288"/>
  <c r="GYO183" i="288"/>
  <c r="GYP183" i="288"/>
  <c r="GYQ183" i="288"/>
  <c r="GYR183" i="288"/>
  <c r="GYS183" i="288"/>
  <c r="GYT183" i="288"/>
  <c r="GYU183" i="288"/>
  <c r="GYV183" i="288"/>
  <c r="GYW183" i="288"/>
  <c r="GYX183" i="288"/>
  <c r="GYY183" i="288"/>
  <c r="GYZ183" i="288"/>
  <c r="GZA183" i="288"/>
  <c r="GZB183" i="288"/>
  <c r="GZC183" i="288"/>
  <c r="GZD183" i="288"/>
  <c r="GZE183" i="288"/>
  <c r="GZF183" i="288"/>
  <c r="GZG183" i="288"/>
  <c r="GZH183" i="288"/>
  <c r="GZI183" i="288"/>
  <c r="GZJ183" i="288"/>
  <c r="GZK183" i="288"/>
  <c r="GZL183" i="288"/>
  <c r="GZM183" i="288"/>
  <c r="GZN183" i="288"/>
  <c r="GZO183" i="288"/>
  <c r="GZP183" i="288"/>
  <c r="GZQ183" i="288"/>
  <c r="GZR183" i="288"/>
  <c r="GZS183" i="288"/>
  <c r="GZT183" i="288"/>
  <c r="GZU183" i="288"/>
  <c r="GZV183" i="288"/>
  <c r="GZW183" i="288"/>
  <c r="GZX183" i="288"/>
  <c r="GZY183" i="288"/>
  <c r="GZZ183" i="288"/>
  <c r="HAA183" i="288"/>
  <c r="HAB183" i="288"/>
  <c r="HAC183" i="288"/>
  <c r="HAD183" i="288"/>
  <c r="HAE183" i="288"/>
  <c r="HAF183" i="288"/>
  <c r="HAG183" i="288"/>
  <c r="HAH183" i="288"/>
  <c r="HAI183" i="288"/>
  <c r="HAJ183" i="288"/>
  <c r="HAK183" i="288"/>
  <c r="HAL183" i="288"/>
  <c r="HAM183" i="288"/>
  <c r="HAN183" i="288"/>
  <c r="HAO183" i="288"/>
  <c r="HAP183" i="288"/>
  <c r="HAQ183" i="288"/>
  <c r="HAR183" i="288"/>
  <c r="HAS183" i="288"/>
  <c r="HAT183" i="288"/>
  <c r="HAU183" i="288"/>
  <c r="HAV183" i="288"/>
  <c r="HAW183" i="288"/>
  <c r="HAX183" i="288"/>
  <c r="HAY183" i="288"/>
  <c r="HAZ183" i="288"/>
  <c r="HBA183" i="288"/>
  <c r="HBB183" i="288"/>
  <c r="HBC183" i="288"/>
  <c r="HBD183" i="288"/>
  <c r="HBE183" i="288"/>
  <c r="HBF183" i="288"/>
  <c r="HBG183" i="288"/>
  <c r="HBH183" i="288"/>
  <c r="HBI183" i="288"/>
  <c r="HBJ183" i="288"/>
  <c r="HBK183" i="288"/>
  <c r="HBL183" i="288"/>
  <c r="HBM183" i="288"/>
  <c r="HBN183" i="288"/>
  <c r="HBO183" i="288"/>
  <c r="HBP183" i="288"/>
  <c r="HBQ183" i="288"/>
  <c r="HBR183" i="288"/>
  <c r="HBS183" i="288"/>
  <c r="HBT183" i="288"/>
  <c r="HBU183" i="288"/>
  <c r="HBV183" i="288"/>
  <c r="HBW183" i="288"/>
  <c r="HBX183" i="288"/>
  <c r="HBY183" i="288"/>
  <c r="HBZ183" i="288"/>
  <c r="HCA183" i="288"/>
  <c r="HCB183" i="288"/>
  <c r="HCC183" i="288"/>
  <c r="HCD183" i="288"/>
  <c r="HCE183" i="288"/>
  <c r="HCF183" i="288"/>
  <c r="HCG183" i="288"/>
  <c r="HCH183" i="288"/>
  <c r="HCI183" i="288"/>
  <c r="HCJ183" i="288"/>
  <c r="HCK183" i="288"/>
  <c r="HCL183" i="288"/>
  <c r="HCM183" i="288"/>
  <c r="HCN183" i="288"/>
  <c r="HCO183" i="288"/>
  <c r="HCP183" i="288"/>
  <c r="HCQ183" i="288"/>
  <c r="HCR183" i="288"/>
  <c r="HCS183" i="288"/>
  <c r="HCT183" i="288"/>
  <c r="HCU183" i="288"/>
  <c r="HCV183" i="288"/>
  <c r="HCW183" i="288"/>
  <c r="HCX183" i="288"/>
  <c r="HCY183" i="288"/>
  <c r="HCZ183" i="288"/>
  <c r="HDA183" i="288"/>
  <c r="HDB183" i="288"/>
  <c r="HDC183" i="288"/>
  <c r="HDD183" i="288"/>
  <c r="HDE183" i="288"/>
  <c r="HDF183" i="288"/>
  <c r="HDG183" i="288"/>
  <c r="HDH183" i="288"/>
  <c r="HDI183" i="288"/>
  <c r="HDJ183" i="288"/>
  <c r="HDK183" i="288"/>
  <c r="HDL183" i="288"/>
  <c r="HDM183" i="288"/>
  <c r="HDN183" i="288"/>
  <c r="HDO183" i="288"/>
  <c r="HDP183" i="288"/>
  <c r="HDQ183" i="288"/>
  <c r="HDR183" i="288"/>
  <c r="HDS183" i="288"/>
  <c r="HDT183" i="288"/>
  <c r="HDU183" i="288"/>
  <c r="HDV183" i="288"/>
  <c r="HDW183" i="288"/>
  <c r="HDX183" i="288"/>
  <c r="HDY183" i="288"/>
  <c r="HDZ183" i="288"/>
  <c r="HEA183" i="288"/>
  <c r="HEB183" i="288"/>
  <c r="HEC183" i="288"/>
  <c r="HED183" i="288"/>
  <c r="HEE183" i="288"/>
  <c r="HEF183" i="288"/>
  <c r="HEG183" i="288"/>
  <c r="HEH183" i="288"/>
  <c r="HEI183" i="288"/>
  <c r="HEJ183" i="288"/>
  <c r="HEK183" i="288"/>
  <c r="HEL183" i="288"/>
  <c r="HEM183" i="288"/>
  <c r="HEN183" i="288"/>
  <c r="HEO183" i="288"/>
  <c r="HEP183" i="288"/>
  <c r="HEQ183" i="288"/>
  <c r="HER183" i="288"/>
  <c r="HES183" i="288"/>
  <c r="HET183" i="288"/>
  <c r="HEU183" i="288"/>
  <c r="HEV183" i="288"/>
  <c r="HEW183" i="288"/>
  <c r="HEX183" i="288"/>
  <c r="HEY183" i="288"/>
  <c r="HEZ183" i="288"/>
  <c r="HFA183" i="288"/>
  <c r="HFB183" i="288"/>
  <c r="HFC183" i="288"/>
  <c r="HFD183" i="288"/>
  <c r="HFE183" i="288"/>
  <c r="HFF183" i="288"/>
  <c r="HFG183" i="288"/>
  <c r="HFH183" i="288"/>
  <c r="HFI183" i="288"/>
  <c r="HFJ183" i="288"/>
  <c r="HFK183" i="288"/>
  <c r="HFL183" i="288"/>
  <c r="HFM183" i="288"/>
  <c r="HFN183" i="288"/>
  <c r="HFO183" i="288"/>
  <c r="HFP183" i="288"/>
  <c r="HFQ183" i="288"/>
  <c r="HFR183" i="288"/>
  <c r="HFS183" i="288"/>
  <c r="HFT183" i="288"/>
  <c r="HFU183" i="288"/>
  <c r="HFV183" i="288"/>
  <c r="HFW183" i="288"/>
  <c r="HFX183" i="288"/>
  <c r="HFY183" i="288"/>
  <c r="HFZ183" i="288"/>
  <c r="HGA183" i="288"/>
  <c r="HGB183" i="288"/>
  <c r="HGC183" i="288"/>
  <c r="HGD183" i="288"/>
  <c r="HGE183" i="288"/>
  <c r="HGF183" i="288"/>
  <c r="HGG183" i="288"/>
  <c r="HGH183" i="288"/>
  <c r="HGI183" i="288"/>
  <c r="HGJ183" i="288"/>
  <c r="HGK183" i="288"/>
  <c r="HGL183" i="288"/>
  <c r="HGM183" i="288"/>
  <c r="HGN183" i="288"/>
  <c r="HGO183" i="288"/>
  <c r="HGP183" i="288"/>
  <c r="HGQ183" i="288"/>
  <c r="HGR183" i="288"/>
  <c r="HGS183" i="288"/>
  <c r="HGT183" i="288"/>
  <c r="HGU183" i="288"/>
  <c r="HGV183" i="288"/>
  <c r="HGW183" i="288"/>
  <c r="HGX183" i="288"/>
  <c r="HGY183" i="288"/>
  <c r="HGZ183" i="288"/>
  <c r="HHA183" i="288"/>
  <c r="HHB183" i="288"/>
  <c r="HHC183" i="288"/>
  <c r="HHD183" i="288"/>
  <c r="HHE183" i="288"/>
  <c r="HHF183" i="288"/>
  <c r="HHG183" i="288"/>
  <c r="HHH183" i="288"/>
  <c r="HHI183" i="288"/>
  <c r="HHJ183" i="288"/>
  <c r="HHK183" i="288"/>
  <c r="HHL183" i="288"/>
  <c r="HHM183" i="288"/>
  <c r="HHN183" i="288"/>
  <c r="HHO183" i="288"/>
  <c r="HHP183" i="288"/>
  <c r="HHQ183" i="288"/>
  <c r="HHR183" i="288"/>
  <c r="HHS183" i="288"/>
  <c r="HHT183" i="288"/>
  <c r="HHU183" i="288"/>
  <c r="HHV183" i="288"/>
  <c r="HHW183" i="288"/>
  <c r="HHX183" i="288"/>
  <c r="HHY183" i="288"/>
  <c r="HHZ183" i="288"/>
  <c r="HIA183" i="288"/>
  <c r="HIB183" i="288"/>
  <c r="HIC183" i="288"/>
  <c r="HID183" i="288"/>
  <c r="HIE183" i="288"/>
  <c r="HIF183" i="288"/>
  <c r="HIG183" i="288"/>
  <c r="HIH183" i="288"/>
  <c r="HII183" i="288"/>
  <c r="HIJ183" i="288"/>
  <c r="HIK183" i="288"/>
  <c r="HIL183" i="288"/>
  <c r="HIM183" i="288"/>
  <c r="HIN183" i="288"/>
  <c r="HIO183" i="288"/>
  <c r="HIP183" i="288"/>
  <c r="HIQ183" i="288"/>
  <c r="HIR183" i="288"/>
  <c r="HIS183" i="288"/>
  <c r="HIT183" i="288"/>
  <c r="HIU183" i="288"/>
  <c r="HIV183" i="288"/>
  <c r="HIW183" i="288"/>
  <c r="HIX183" i="288"/>
  <c r="HIY183" i="288"/>
  <c r="HIZ183" i="288"/>
  <c r="HJA183" i="288"/>
  <c r="HJB183" i="288"/>
  <c r="HJC183" i="288"/>
  <c r="HJD183" i="288"/>
  <c r="HJE183" i="288"/>
  <c r="HJF183" i="288"/>
  <c r="HJG183" i="288"/>
  <c r="HJH183" i="288"/>
  <c r="HJI183" i="288"/>
  <c r="HJJ183" i="288"/>
  <c r="HJK183" i="288"/>
  <c r="HJL183" i="288"/>
  <c r="HJM183" i="288"/>
  <c r="HJN183" i="288"/>
  <c r="HJO183" i="288"/>
  <c r="HJP183" i="288"/>
  <c r="HJQ183" i="288"/>
  <c r="HJR183" i="288"/>
  <c r="HJS183" i="288"/>
  <c r="HJT183" i="288"/>
  <c r="HJU183" i="288"/>
  <c r="HJV183" i="288"/>
  <c r="HJW183" i="288"/>
  <c r="HJX183" i="288"/>
  <c r="HJY183" i="288"/>
  <c r="HJZ183" i="288"/>
  <c r="HKA183" i="288"/>
  <c r="HKB183" i="288"/>
  <c r="HKC183" i="288"/>
  <c r="HKD183" i="288"/>
  <c r="HKE183" i="288"/>
  <c r="HKF183" i="288"/>
  <c r="HKG183" i="288"/>
  <c r="HKH183" i="288"/>
  <c r="HKI183" i="288"/>
  <c r="HKJ183" i="288"/>
  <c r="HKK183" i="288"/>
  <c r="HKL183" i="288"/>
  <c r="HKM183" i="288"/>
  <c r="HKN183" i="288"/>
  <c r="HKO183" i="288"/>
  <c r="HKP183" i="288"/>
  <c r="HKQ183" i="288"/>
  <c r="HKR183" i="288"/>
  <c r="HKS183" i="288"/>
  <c r="HKT183" i="288"/>
  <c r="HKU183" i="288"/>
  <c r="HKV183" i="288"/>
  <c r="HKW183" i="288"/>
  <c r="HKX183" i="288"/>
  <c r="HKY183" i="288"/>
  <c r="HKZ183" i="288"/>
  <c r="HLA183" i="288"/>
  <c r="HLB183" i="288"/>
  <c r="HLC183" i="288"/>
  <c r="HLD183" i="288"/>
  <c r="HLE183" i="288"/>
  <c r="HLF183" i="288"/>
  <c r="HLG183" i="288"/>
  <c r="HLH183" i="288"/>
  <c r="HLI183" i="288"/>
  <c r="HLJ183" i="288"/>
  <c r="HLK183" i="288"/>
  <c r="HLL183" i="288"/>
  <c r="HLM183" i="288"/>
  <c r="HLN183" i="288"/>
  <c r="HLO183" i="288"/>
  <c r="HLP183" i="288"/>
  <c r="HLQ183" i="288"/>
  <c r="HLR183" i="288"/>
  <c r="HLS183" i="288"/>
  <c r="HLT183" i="288"/>
  <c r="HLU183" i="288"/>
  <c r="HLV183" i="288"/>
  <c r="HLW183" i="288"/>
  <c r="HLX183" i="288"/>
  <c r="HLY183" i="288"/>
  <c r="HLZ183" i="288"/>
  <c r="HMA183" i="288"/>
  <c r="HMB183" i="288"/>
  <c r="HMC183" i="288"/>
  <c r="HMD183" i="288"/>
  <c r="HME183" i="288"/>
  <c r="HMF183" i="288"/>
  <c r="HMG183" i="288"/>
  <c r="HMH183" i="288"/>
  <c r="HMI183" i="288"/>
  <c r="HMJ183" i="288"/>
  <c r="HMK183" i="288"/>
  <c r="HML183" i="288"/>
  <c r="HMM183" i="288"/>
  <c r="HMN183" i="288"/>
  <c r="HMO183" i="288"/>
  <c r="HMP183" i="288"/>
  <c r="HMQ183" i="288"/>
  <c r="HMR183" i="288"/>
  <c r="HMS183" i="288"/>
  <c r="HMT183" i="288"/>
  <c r="HMU183" i="288"/>
  <c r="HMV183" i="288"/>
  <c r="HMW183" i="288"/>
  <c r="HMX183" i="288"/>
  <c r="HMY183" i="288"/>
  <c r="HMZ183" i="288"/>
  <c r="HNA183" i="288"/>
  <c r="HNB183" i="288"/>
  <c r="HNC183" i="288"/>
  <c r="HND183" i="288"/>
  <c r="HNE183" i="288"/>
  <c r="HNF183" i="288"/>
  <c r="HNG183" i="288"/>
  <c r="HNH183" i="288"/>
  <c r="HNI183" i="288"/>
  <c r="HNJ183" i="288"/>
  <c r="HNK183" i="288"/>
  <c r="HNL183" i="288"/>
  <c r="HNM183" i="288"/>
  <c r="HNN183" i="288"/>
  <c r="HNO183" i="288"/>
  <c r="HNP183" i="288"/>
  <c r="HNQ183" i="288"/>
  <c r="HNR183" i="288"/>
  <c r="HNS183" i="288"/>
  <c r="HNT183" i="288"/>
  <c r="HNU183" i="288"/>
  <c r="HNV183" i="288"/>
  <c r="HNW183" i="288"/>
  <c r="HNX183" i="288"/>
  <c r="HNY183" i="288"/>
  <c r="HNZ183" i="288"/>
  <c r="HOA183" i="288"/>
  <c r="HOB183" i="288"/>
  <c r="HOC183" i="288"/>
  <c r="HOD183" i="288"/>
  <c r="HOE183" i="288"/>
  <c r="HOF183" i="288"/>
  <c r="HOG183" i="288"/>
  <c r="HOH183" i="288"/>
  <c r="HOI183" i="288"/>
  <c r="HOJ183" i="288"/>
  <c r="HOK183" i="288"/>
  <c r="HOL183" i="288"/>
  <c r="HOM183" i="288"/>
  <c r="HON183" i="288"/>
  <c r="HOO183" i="288"/>
  <c r="HOP183" i="288"/>
  <c r="HOQ183" i="288"/>
  <c r="HOR183" i="288"/>
  <c r="HOS183" i="288"/>
  <c r="HOT183" i="288"/>
  <c r="HOU183" i="288"/>
  <c r="HOV183" i="288"/>
  <c r="HOW183" i="288"/>
  <c r="HOX183" i="288"/>
  <c r="HOY183" i="288"/>
  <c r="HOZ183" i="288"/>
  <c r="HPA183" i="288"/>
  <c r="HPB183" i="288"/>
  <c r="HPC183" i="288"/>
  <c r="HPD183" i="288"/>
  <c r="HPE183" i="288"/>
  <c r="HPF183" i="288"/>
  <c r="HPG183" i="288"/>
  <c r="HPH183" i="288"/>
  <c r="HPI183" i="288"/>
  <c r="HPJ183" i="288"/>
  <c r="HPK183" i="288"/>
  <c r="HPL183" i="288"/>
  <c r="HPM183" i="288"/>
  <c r="HPN183" i="288"/>
  <c r="HPO183" i="288"/>
  <c r="HPP183" i="288"/>
  <c r="HPQ183" i="288"/>
  <c r="HPR183" i="288"/>
  <c r="HPS183" i="288"/>
  <c r="HPT183" i="288"/>
  <c r="HPU183" i="288"/>
  <c r="HPV183" i="288"/>
  <c r="HPW183" i="288"/>
  <c r="HPX183" i="288"/>
  <c r="HPY183" i="288"/>
  <c r="HPZ183" i="288"/>
  <c r="HQA183" i="288"/>
  <c r="HQB183" i="288"/>
  <c r="HQC183" i="288"/>
  <c r="HQD183" i="288"/>
  <c r="HQE183" i="288"/>
  <c r="HQF183" i="288"/>
  <c r="HQG183" i="288"/>
  <c r="HQH183" i="288"/>
  <c r="HQI183" i="288"/>
  <c r="HQJ183" i="288"/>
  <c r="HQK183" i="288"/>
  <c r="HQL183" i="288"/>
  <c r="HQM183" i="288"/>
  <c r="HQN183" i="288"/>
  <c r="HQO183" i="288"/>
  <c r="HQP183" i="288"/>
  <c r="HQQ183" i="288"/>
  <c r="HQR183" i="288"/>
  <c r="HQS183" i="288"/>
  <c r="HQT183" i="288"/>
  <c r="HQU183" i="288"/>
  <c r="HQV183" i="288"/>
  <c r="HQW183" i="288"/>
  <c r="HQX183" i="288"/>
  <c r="HQY183" i="288"/>
  <c r="HQZ183" i="288"/>
  <c r="HRA183" i="288"/>
  <c r="HRB183" i="288"/>
  <c r="HRC183" i="288"/>
  <c r="HRD183" i="288"/>
  <c r="HRE183" i="288"/>
  <c r="HRF183" i="288"/>
  <c r="HRG183" i="288"/>
  <c r="HRH183" i="288"/>
  <c r="HRI183" i="288"/>
  <c r="HRJ183" i="288"/>
  <c r="HRK183" i="288"/>
  <c r="HRL183" i="288"/>
  <c r="HRM183" i="288"/>
  <c r="HRN183" i="288"/>
  <c r="HRO183" i="288"/>
  <c r="HRP183" i="288"/>
  <c r="HRQ183" i="288"/>
  <c r="HRR183" i="288"/>
  <c r="HRS183" i="288"/>
  <c r="HRT183" i="288"/>
  <c r="HRU183" i="288"/>
  <c r="HRV183" i="288"/>
  <c r="HRW183" i="288"/>
  <c r="HRX183" i="288"/>
  <c r="HRY183" i="288"/>
  <c r="HRZ183" i="288"/>
  <c r="HSA183" i="288"/>
  <c r="HSB183" i="288"/>
  <c r="HSC183" i="288"/>
  <c r="HSD183" i="288"/>
  <c r="HSE183" i="288"/>
  <c r="HSF183" i="288"/>
  <c r="HSG183" i="288"/>
  <c r="HSH183" i="288"/>
  <c r="HSI183" i="288"/>
  <c r="HSJ183" i="288"/>
  <c r="HSK183" i="288"/>
  <c r="HSL183" i="288"/>
  <c r="HSM183" i="288"/>
  <c r="HSN183" i="288"/>
  <c r="HSO183" i="288"/>
  <c r="HSP183" i="288"/>
  <c r="HSQ183" i="288"/>
  <c r="HSR183" i="288"/>
  <c r="HSS183" i="288"/>
  <c r="HST183" i="288"/>
  <c r="HSU183" i="288"/>
  <c r="HSV183" i="288"/>
  <c r="HSW183" i="288"/>
  <c r="HSX183" i="288"/>
  <c r="HSY183" i="288"/>
  <c r="HSZ183" i="288"/>
  <c r="HTA183" i="288"/>
  <c r="HTB183" i="288"/>
  <c r="HTC183" i="288"/>
  <c r="HTD183" i="288"/>
  <c r="HTE183" i="288"/>
  <c r="HTF183" i="288"/>
  <c r="HTG183" i="288"/>
  <c r="HTH183" i="288"/>
  <c r="HTI183" i="288"/>
  <c r="HTJ183" i="288"/>
  <c r="HTK183" i="288"/>
  <c r="HTL183" i="288"/>
  <c r="HTM183" i="288"/>
  <c r="HTN183" i="288"/>
  <c r="HTO183" i="288"/>
  <c r="HTP183" i="288"/>
  <c r="HTQ183" i="288"/>
  <c r="HTR183" i="288"/>
  <c r="HTS183" i="288"/>
  <c r="HTT183" i="288"/>
  <c r="HTU183" i="288"/>
  <c r="HTV183" i="288"/>
  <c r="HTW183" i="288"/>
  <c r="HTX183" i="288"/>
  <c r="HTY183" i="288"/>
  <c r="HTZ183" i="288"/>
  <c r="HUA183" i="288"/>
  <c r="HUB183" i="288"/>
  <c r="HUC183" i="288"/>
  <c r="HUD183" i="288"/>
  <c r="HUE183" i="288"/>
  <c r="HUF183" i="288"/>
  <c r="HUG183" i="288"/>
  <c r="HUH183" i="288"/>
  <c r="HUI183" i="288"/>
  <c r="HUJ183" i="288"/>
  <c r="HUK183" i="288"/>
  <c r="HUL183" i="288"/>
  <c r="HUM183" i="288"/>
  <c r="HUN183" i="288"/>
  <c r="HUO183" i="288"/>
  <c r="HUP183" i="288"/>
  <c r="HUQ183" i="288"/>
  <c r="HUR183" i="288"/>
  <c r="HUS183" i="288"/>
  <c r="HUT183" i="288"/>
  <c r="HUU183" i="288"/>
  <c r="HUV183" i="288"/>
  <c r="HUW183" i="288"/>
  <c r="HUX183" i="288"/>
  <c r="HUY183" i="288"/>
  <c r="HUZ183" i="288"/>
  <c r="HVA183" i="288"/>
  <c r="HVB183" i="288"/>
  <c r="HVC183" i="288"/>
  <c r="HVD183" i="288"/>
  <c r="HVE183" i="288"/>
  <c r="HVF183" i="288"/>
  <c r="HVG183" i="288"/>
  <c r="HVH183" i="288"/>
  <c r="HVI183" i="288"/>
  <c r="HVJ183" i="288"/>
  <c r="HVK183" i="288"/>
  <c r="HVL183" i="288"/>
  <c r="HVM183" i="288"/>
  <c r="HVN183" i="288"/>
  <c r="HVO183" i="288"/>
  <c r="HVP183" i="288"/>
  <c r="HVQ183" i="288"/>
  <c r="HVR183" i="288"/>
  <c r="HVS183" i="288"/>
  <c r="HVT183" i="288"/>
  <c r="HVU183" i="288"/>
  <c r="HVV183" i="288"/>
  <c r="HVW183" i="288"/>
  <c r="HVX183" i="288"/>
  <c r="HVY183" i="288"/>
  <c r="HVZ183" i="288"/>
  <c r="HWA183" i="288"/>
  <c r="HWB183" i="288"/>
  <c r="HWC183" i="288"/>
  <c r="HWD183" i="288"/>
  <c r="HWE183" i="288"/>
  <c r="HWF183" i="288"/>
  <c r="HWG183" i="288"/>
  <c r="HWH183" i="288"/>
  <c r="HWI183" i="288"/>
  <c r="HWJ183" i="288"/>
  <c r="HWK183" i="288"/>
  <c r="HWL183" i="288"/>
  <c r="HWM183" i="288"/>
  <c r="HWN183" i="288"/>
  <c r="HWO183" i="288"/>
  <c r="HWP183" i="288"/>
  <c r="HWQ183" i="288"/>
  <c r="HWR183" i="288"/>
  <c r="HWS183" i="288"/>
  <c r="HWT183" i="288"/>
  <c r="HWU183" i="288"/>
  <c r="HWV183" i="288"/>
  <c r="HWW183" i="288"/>
  <c r="HWX183" i="288"/>
  <c r="HWY183" i="288"/>
  <c r="HWZ183" i="288"/>
  <c r="HXA183" i="288"/>
  <c r="HXB183" i="288"/>
  <c r="HXC183" i="288"/>
  <c r="HXD183" i="288"/>
  <c r="HXE183" i="288"/>
  <c r="HXF183" i="288"/>
  <c r="HXG183" i="288"/>
  <c r="HXH183" i="288"/>
  <c r="HXI183" i="288"/>
  <c r="HXJ183" i="288"/>
  <c r="HXK183" i="288"/>
  <c r="HXL183" i="288"/>
  <c r="HXM183" i="288"/>
  <c r="HXN183" i="288"/>
  <c r="HXO183" i="288"/>
  <c r="HXP183" i="288"/>
  <c r="HXQ183" i="288"/>
  <c r="HXR183" i="288"/>
  <c r="HXS183" i="288"/>
  <c r="HXT183" i="288"/>
  <c r="HXU183" i="288"/>
  <c r="HXV183" i="288"/>
  <c r="HXW183" i="288"/>
  <c r="HXX183" i="288"/>
  <c r="HXY183" i="288"/>
  <c r="HXZ183" i="288"/>
  <c r="HYA183" i="288"/>
  <c r="HYB183" i="288"/>
  <c r="HYC183" i="288"/>
  <c r="HYD183" i="288"/>
  <c r="HYE183" i="288"/>
  <c r="HYF183" i="288"/>
  <c r="HYG183" i="288"/>
  <c r="HYH183" i="288"/>
  <c r="HYI183" i="288"/>
  <c r="HYJ183" i="288"/>
  <c r="HYK183" i="288"/>
  <c r="HYL183" i="288"/>
  <c r="HYM183" i="288"/>
  <c r="HYN183" i="288"/>
  <c r="HYO183" i="288"/>
  <c r="HYP183" i="288"/>
  <c r="HYQ183" i="288"/>
  <c r="HYR183" i="288"/>
  <c r="HYS183" i="288"/>
  <c r="HYT183" i="288"/>
  <c r="HYU183" i="288"/>
  <c r="HYV183" i="288"/>
  <c r="HYW183" i="288"/>
  <c r="HYX183" i="288"/>
  <c r="HYY183" i="288"/>
  <c r="HYZ183" i="288"/>
  <c r="HZA183" i="288"/>
  <c r="HZB183" i="288"/>
  <c r="HZC183" i="288"/>
  <c r="HZD183" i="288"/>
  <c r="HZE183" i="288"/>
  <c r="HZF183" i="288"/>
  <c r="HZG183" i="288"/>
  <c r="HZH183" i="288"/>
  <c r="HZI183" i="288"/>
  <c r="HZJ183" i="288"/>
  <c r="HZK183" i="288"/>
  <c r="HZL183" i="288"/>
  <c r="HZM183" i="288"/>
  <c r="HZN183" i="288"/>
  <c r="HZO183" i="288"/>
  <c r="HZP183" i="288"/>
  <c r="HZQ183" i="288"/>
  <c r="HZR183" i="288"/>
  <c r="HZS183" i="288"/>
  <c r="HZT183" i="288"/>
  <c r="HZU183" i="288"/>
  <c r="HZV183" i="288"/>
  <c r="HZW183" i="288"/>
  <c r="HZX183" i="288"/>
  <c r="HZY183" i="288"/>
  <c r="HZZ183" i="288"/>
  <c r="IAA183" i="288"/>
  <c r="IAB183" i="288"/>
  <c r="IAC183" i="288"/>
  <c r="IAD183" i="288"/>
  <c r="IAE183" i="288"/>
  <c r="IAF183" i="288"/>
  <c r="IAG183" i="288"/>
  <c r="IAH183" i="288"/>
  <c r="IAI183" i="288"/>
  <c r="IAJ183" i="288"/>
  <c r="IAK183" i="288"/>
  <c r="IAL183" i="288"/>
  <c r="IAM183" i="288"/>
  <c r="IAN183" i="288"/>
  <c r="IAO183" i="288"/>
  <c r="IAP183" i="288"/>
  <c r="IAQ183" i="288"/>
  <c r="IAR183" i="288"/>
  <c r="IAS183" i="288"/>
  <c r="IAT183" i="288"/>
  <c r="IAU183" i="288"/>
  <c r="IAV183" i="288"/>
  <c r="IAW183" i="288"/>
  <c r="IAX183" i="288"/>
  <c r="IAY183" i="288"/>
  <c r="IAZ183" i="288"/>
  <c r="IBA183" i="288"/>
  <c r="IBB183" i="288"/>
  <c r="IBC183" i="288"/>
  <c r="IBD183" i="288"/>
  <c r="IBE183" i="288"/>
  <c r="IBF183" i="288"/>
  <c r="IBG183" i="288"/>
  <c r="IBH183" i="288"/>
  <c r="IBI183" i="288"/>
  <c r="IBJ183" i="288"/>
  <c r="IBK183" i="288"/>
  <c r="IBL183" i="288"/>
  <c r="IBM183" i="288"/>
  <c r="IBN183" i="288"/>
  <c r="IBO183" i="288"/>
  <c r="IBP183" i="288"/>
  <c r="IBQ183" i="288"/>
  <c r="IBR183" i="288"/>
  <c r="IBS183" i="288"/>
  <c r="IBT183" i="288"/>
  <c r="IBU183" i="288"/>
  <c r="IBV183" i="288"/>
  <c r="IBW183" i="288"/>
  <c r="IBX183" i="288"/>
  <c r="IBY183" i="288"/>
  <c r="IBZ183" i="288"/>
  <c r="ICA183" i="288"/>
  <c r="ICB183" i="288"/>
  <c r="ICC183" i="288"/>
  <c r="ICD183" i="288"/>
  <c r="ICE183" i="288"/>
  <c r="ICF183" i="288"/>
  <c r="ICG183" i="288"/>
  <c r="ICH183" i="288"/>
  <c r="ICI183" i="288"/>
  <c r="ICJ183" i="288"/>
  <c r="ICK183" i="288"/>
  <c r="ICL183" i="288"/>
  <c r="ICM183" i="288"/>
  <c r="ICN183" i="288"/>
  <c r="ICO183" i="288"/>
  <c r="ICP183" i="288"/>
  <c r="ICQ183" i="288"/>
  <c r="ICR183" i="288"/>
  <c r="ICS183" i="288"/>
  <c r="ICT183" i="288"/>
  <c r="ICU183" i="288"/>
  <c r="ICV183" i="288"/>
  <c r="ICW183" i="288"/>
  <c r="ICX183" i="288"/>
  <c r="ICY183" i="288"/>
  <c r="ICZ183" i="288"/>
  <c r="IDA183" i="288"/>
  <c r="IDB183" i="288"/>
  <c r="IDC183" i="288"/>
  <c r="IDD183" i="288"/>
  <c r="IDE183" i="288"/>
  <c r="IDF183" i="288"/>
  <c r="IDG183" i="288"/>
  <c r="IDH183" i="288"/>
  <c r="IDI183" i="288"/>
  <c r="IDJ183" i="288"/>
  <c r="IDK183" i="288"/>
  <c r="IDL183" i="288"/>
  <c r="IDM183" i="288"/>
  <c r="IDN183" i="288"/>
  <c r="IDO183" i="288"/>
  <c r="IDP183" i="288"/>
  <c r="IDQ183" i="288"/>
  <c r="IDR183" i="288"/>
  <c r="IDS183" i="288"/>
  <c r="IDT183" i="288"/>
  <c r="IDU183" i="288"/>
  <c r="IDV183" i="288"/>
  <c r="IDW183" i="288"/>
  <c r="IDX183" i="288"/>
  <c r="IDY183" i="288"/>
  <c r="IDZ183" i="288"/>
  <c r="IEA183" i="288"/>
  <c r="IEB183" i="288"/>
  <c r="IEC183" i="288"/>
  <c r="IED183" i="288"/>
  <c r="IEE183" i="288"/>
  <c r="IEF183" i="288"/>
  <c r="IEG183" i="288"/>
  <c r="IEH183" i="288"/>
  <c r="IEI183" i="288"/>
  <c r="IEJ183" i="288"/>
  <c r="IEK183" i="288"/>
  <c r="IEL183" i="288"/>
  <c r="IEM183" i="288"/>
  <c r="IEN183" i="288"/>
  <c r="IEO183" i="288"/>
  <c r="IEP183" i="288"/>
  <c r="IEQ183" i="288"/>
  <c r="IER183" i="288"/>
  <c r="IES183" i="288"/>
  <c r="IET183" i="288"/>
  <c r="IEU183" i="288"/>
  <c r="IEV183" i="288"/>
  <c r="IEW183" i="288"/>
  <c r="IEX183" i="288"/>
  <c r="IEY183" i="288"/>
  <c r="IEZ183" i="288"/>
  <c r="IFA183" i="288"/>
  <c r="IFB183" i="288"/>
  <c r="IFC183" i="288"/>
  <c r="IFD183" i="288"/>
  <c r="IFE183" i="288"/>
  <c r="IFF183" i="288"/>
  <c r="IFG183" i="288"/>
  <c r="IFH183" i="288"/>
  <c r="IFI183" i="288"/>
  <c r="IFJ183" i="288"/>
  <c r="IFK183" i="288"/>
  <c r="IFL183" i="288"/>
  <c r="IFM183" i="288"/>
  <c r="IFN183" i="288"/>
  <c r="IFO183" i="288"/>
  <c r="IFP183" i="288"/>
  <c r="IFQ183" i="288"/>
  <c r="IFR183" i="288"/>
  <c r="IFS183" i="288"/>
  <c r="IFT183" i="288"/>
  <c r="IFU183" i="288"/>
  <c r="IFV183" i="288"/>
  <c r="IFW183" i="288"/>
  <c r="IFX183" i="288"/>
  <c r="IFY183" i="288"/>
  <c r="IFZ183" i="288"/>
  <c r="IGA183" i="288"/>
  <c r="IGB183" i="288"/>
  <c r="IGC183" i="288"/>
  <c r="IGD183" i="288"/>
  <c r="IGE183" i="288"/>
  <c r="IGF183" i="288"/>
  <c r="IGG183" i="288"/>
  <c r="IGH183" i="288"/>
  <c r="IGI183" i="288"/>
  <c r="IGJ183" i="288"/>
  <c r="IGK183" i="288"/>
  <c r="IGL183" i="288"/>
  <c r="IGM183" i="288"/>
  <c r="IGN183" i="288"/>
  <c r="IGO183" i="288"/>
  <c r="IGP183" i="288"/>
  <c r="IGQ183" i="288"/>
  <c r="IGR183" i="288"/>
  <c r="IGS183" i="288"/>
  <c r="IGT183" i="288"/>
  <c r="IGU183" i="288"/>
  <c r="IGV183" i="288"/>
  <c r="IGW183" i="288"/>
  <c r="IGX183" i="288"/>
  <c r="IGY183" i="288"/>
  <c r="IGZ183" i="288"/>
  <c r="IHA183" i="288"/>
  <c r="IHB183" i="288"/>
  <c r="IHC183" i="288"/>
  <c r="IHD183" i="288"/>
  <c r="IHE183" i="288"/>
  <c r="IHF183" i="288"/>
  <c r="IHG183" i="288"/>
  <c r="IHH183" i="288"/>
  <c r="IHI183" i="288"/>
  <c r="IHJ183" i="288"/>
  <c r="IHK183" i="288"/>
  <c r="IHL183" i="288"/>
  <c r="IHM183" i="288"/>
  <c r="IHN183" i="288"/>
  <c r="IHO183" i="288"/>
  <c r="IHP183" i="288"/>
  <c r="IHQ183" i="288"/>
  <c r="IHR183" i="288"/>
  <c r="IHS183" i="288"/>
  <c r="IHT183" i="288"/>
  <c r="IHU183" i="288"/>
  <c r="IHV183" i="288"/>
  <c r="IHW183" i="288"/>
  <c r="IHX183" i="288"/>
  <c r="IHY183" i="288"/>
  <c r="IHZ183" i="288"/>
  <c r="IIA183" i="288"/>
  <c r="IIB183" i="288"/>
  <c r="IIC183" i="288"/>
  <c r="IID183" i="288"/>
  <c r="IIE183" i="288"/>
  <c r="IIF183" i="288"/>
  <c r="IIG183" i="288"/>
  <c r="IIH183" i="288"/>
  <c r="III183" i="288"/>
  <c r="IIJ183" i="288"/>
  <c r="IIK183" i="288"/>
  <c r="IIL183" i="288"/>
  <c r="IIM183" i="288"/>
  <c r="IIN183" i="288"/>
  <c r="IIO183" i="288"/>
  <c r="IIP183" i="288"/>
  <c r="IIQ183" i="288"/>
  <c r="IIR183" i="288"/>
  <c r="IIS183" i="288"/>
  <c r="IIT183" i="288"/>
  <c r="IIU183" i="288"/>
  <c r="IIV183" i="288"/>
  <c r="IIW183" i="288"/>
  <c r="IIX183" i="288"/>
  <c r="IIY183" i="288"/>
  <c r="IIZ183" i="288"/>
  <c r="IJA183" i="288"/>
  <c r="IJB183" i="288"/>
  <c r="IJC183" i="288"/>
  <c r="IJD183" i="288"/>
  <c r="IJE183" i="288"/>
  <c r="IJF183" i="288"/>
  <c r="IJG183" i="288"/>
  <c r="IJH183" i="288"/>
  <c r="IJI183" i="288"/>
  <c r="IJJ183" i="288"/>
  <c r="IJK183" i="288"/>
  <c r="IJL183" i="288"/>
  <c r="IJM183" i="288"/>
  <c r="IJN183" i="288"/>
  <c r="IJO183" i="288"/>
  <c r="IJP183" i="288"/>
  <c r="IJQ183" i="288"/>
  <c r="IJR183" i="288"/>
  <c r="IJS183" i="288"/>
  <c r="IJT183" i="288"/>
  <c r="IJU183" i="288"/>
  <c r="IJV183" i="288"/>
  <c r="IJW183" i="288"/>
  <c r="IJX183" i="288"/>
  <c r="IJY183" i="288"/>
  <c r="IJZ183" i="288"/>
  <c r="IKA183" i="288"/>
  <c r="IKB183" i="288"/>
  <c r="IKC183" i="288"/>
  <c r="IKD183" i="288"/>
  <c r="IKE183" i="288"/>
  <c r="IKF183" i="288"/>
  <c r="IKG183" i="288"/>
  <c r="IKH183" i="288"/>
  <c r="IKI183" i="288"/>
  <c r="IKJ183" i="288"/>
  <c r="IKK183" i="288"/>
  <c r="IKL183" i="288"/>
  <c r="IKM183" i="288"/>
  <c r="IKN183" i="288"/>
  <c r="IKO183" i="288"/>
  <c r="IKP183" i="288"/>
  <c r="IKQ183" i="288"/>
  <c r="IKR183" i="288"/>
  <c r="IKS183" i="288"/>
  <c r="IKT183" i="288"/>
  <c r="IKU183" i="288"/>
  <c r="IKV183" i="288"/>
  <c r="IKW183" i="288"/>
  <c r="IKX183" i="288"/>
  <c r="IKY183" i="288"/>
  <c r="IKZ183" i="288"/>
  <c r="ILA183" i="288"/>
  <c r="ILB183" i="288"/>
  <c r="ILC183" i="288"/>
  <c r="ILD183" i="288"/>
  <c r="ILE183" i="288"/>
  <c r="ILF183" i="288"/>
  <c r="ILG183" i="288"/>
  <c r="ILH183" i="288"/>
  <c r="ILI183" i="288"/>
  <c r="ILJ183" i="288"/>
  <c r="ILK183" i="288"/>
  <c r="ILL183" i="288"/>
  <c r="ILM183" i="288"/>
  <c r="ILN183" i="288"/>
  <c r="ILO183" i="288"/>
  <c r="ILP183" i="288"/>
  <c r="ILQ183" i="288"/>
  <c r="ILR183" i="288"/>
  <c r="ILS183" i="288"/>
  <c r="ILT183" i="288"/>
  <c r="ILU183" i="288"/>
  <c r="ILV183" i="288"/>
  <c r="ILW183" i="288"/>
  <c r="ILX183" i="288"/>
  <c r="ILY183" i="288"/>
  <c r="ILZ183" i="288"/>
  <c r="IMA183" i="288"/>
  <c r="IMB183" i="288"/>
  <c r="IMC183" i="288"/>
  <c r="IMD183" i="288"/>
  <c r="IME183" i="288"/>
  <c r="IMF183" i="288"/>
  <c r="IMG183" i="288"/>
  <c r="IMH183" i="288"/>
  <c r="IMI183" i="288"/>
  <c r="IMJ183" i="288"/>
  <c r="IMK183" i="288"/>
  <c r="IML183" i="288"/>
  <c r="IMM183" i="288"/>
  <c r="IMN183" i="288"/>
  <c r="IMO183" i="288"/>
  <c r="IMP183" i="288"/>
  <c r="IMQ183" i="288"/>
  <c r="IMR183" i="288"/>
  <c r="IMS183" i="288"/>
  <c r="IMT183" i="288"/>
  <c r="IMU183" i="288"/>
  <c r="IMV183" i="288"/>
  <c r="IMW183" i="288"/>
  <c r="IMX183" i="288"/>
  <c r="IMY183" i="288"/>
  <c r="IMZ183" i="288"/>
  <c r="INA183" i="288"/>
  <c r="INB183" i="288"/>
  <c r="INC183" i="288"/>
  <c r="IND183" i="288"/>
  <c r="INE183" i="288"/>
  <c r="INF183" i="288"/>
  <c r="ING183" i="288"/>
  <c r="INH183" i="288"/>
  <c r="INI183" i="288"/>
  <c r="INJ183" i="288"/>
  <c r="INK183" i="288"/>
  <c r="INL183" i="288"/>
  <c r="INM183" i="288"/>
  <c r="INN183" i="288"/>
  <c r="INO183" i="288"/>
  <c r="INP183" i="288"/>
  <c r="INQ183" i="288"/>
  <c r="INR183" i="288"/>
  <c r="INS183" i="288"/>
  <c r="INT183" i="288"/>
  <c r="INU183" i="288"/>
  <c r="INV183" i="288"/>
  <c r="INW183" i="288"/>
  <c r="INX183" i="288"/>
  <c r="INY183" i="288"/>
  <c r="INZ183" i="288"/>
  <c r="IOA183" i="288"/>
  <c r="IOB183" i="288"/>
  <c r="IOC183" i="288"/>
  <c r="IOD183" i="288"/>
  <c r="IOE183" i="288"/>
  <c r="IOF183" i="288"/>
  <c r="IOG183" i="288"/>
  <c r="IOH183" i="288"/>
  <c r="IOI183" i="288"/>
  <c r="IOJ183" i="288"/>
  <c r="IOK183" i="288"/>
  <c r="IOL183" i="288"/>
  <c r="IOM183" i="288"/>
  <c r="ION183" i="288"/>
  <c r="IOO183" i="288"/>
  <c r="IOP183" i="288"/>
  <c r="IOQ183" i="288"/>
  <c r="IOR183" i="288"/>
  <c r="IOS183" i="288"/>
  <c r="IOT183" i="288"/>
  <c r="IOU183" i="288"/>
  <c r="IOV183" i="288"/>
  <c r="IOW183" i="288"/>
  <c r="IOX183" i="288"/>
  <c r="IOY183" i="288"/>
  <c r="IOZ183" i="288"/>
  <c r="IPA183" i="288"/>
  <c r="IPB183" i="288"/>
  <c r="IPC183" i="288"/>
  <c r="IPD183" i="288"/>
  <c r="IPE183" i="288"/>
  <c r="IPF183" i="288"/>
  <c r="IPG183" i="288"/>
  <c r="IPH183" i="288"/>
  <c r="IPI183" i="288"/>
  <c r="IPJ183" i="288"/>
  <c r="IPK183" i="288"/>
  <c r="IPL183" i="288"/>
  <c r="IPM183" i="288"/>
  <c r="IPN183" i="288"/>
  <c r="IPO183" i="288"/>
  <c r="IPP183" i="288"/>
  <c r="IPQ183" i="288"/>
  <c r="IPR183" i="288"/>
  <c r="IPS183" i="288"/>
  <c r="IPT183" i="288"/>
  <c r="IPU183" i="288"/>
  <c r="IPV183" i="288"/>
  <c r="IPW183" i="288"/>
  <c r="IPX183" i="288"/>
  <c r="IPY183" i="288"/>
  <c r="IPZ183" i="288"/>
  <c r="IQA183" i="288"/>
  <c r="IQB183" i="288"/>
  <c r="IQC183" i="288"/>
  <c r="IQD183" i="288"/>
  <c r="IQE183" i="288"/>
  <c r="IQF183" i="288"/>
  <c r="IQG183" i="288"/>
  <c r="IQH183" i="288"/>
  <c r="IQI183" i="288"/>
  <c r="IQJ183" i="288"/>
  <c r="IQK183" i="288"/>
  <c r="IQL183" i="288"/>
  <c r="IQM183" i="288"/>
  <c r="IQN183" i="288"/>
  <c r="IQO183" i="288"/>
  <c r="IQP183" i="288"/>
  <c r="IQQ183" i="288"/>
  <c r="IQR183" i="288"/>
  <c r="IQS183" i="288"/>
  <c r="IQT183" i="288"/>
  <c r="IQU183" i="288"/>
  <c r="IQV183" i="288"/>
  <c r="IQW183" i="288"/>
  <c r="IQX183" i="288"/>
  <c r="IQY183" i="288"/>
  <c r="IQZ183" i="288"/>
  <c r="IRA183" i="288"/>
  <c r="IRB183" i="288"/>
  <c r="IRC183" i="288"/>
  <c r="IRD183" i="288"/>
  <c r="IRE183" i="288"/>
  <c r="IRF183" i="288"/>
  <c r="IRG183" i="288"/>
  <c r="IRH183" i="288"/>
  <c r="IRI183" i="288"/>
  <c r="IRJ183" i="288"/>
  <c r="IRK183" i="288"/>
  <c r="IRL183" i="288"/>
  <c r="IRM183" i="288"/>
  <c r="IRN183" i="288"/>
  <c r="IRO183" i="288"/>
  <c r="IRP183" i="288"/>
  <c r="IRQ183" i="288"/>
  <c r="IRR183" i="288"/>
  <c r="IRS183" i="288"/>
  <c r="IRT183" i="288"/>
  <c r="IRU183" i="288"/>
  <c r="IRV183" i="288"/>
  <c r="IRW183" i="288"/>
  <c r="IRX183" i="288"/>
  <c r="IRY183" i="288"/>
  <c r="IRZ183" i="288"/>
  <c r="ISA183" i="288"/>
  <c r="ISB183" i="288"/>
  <c r="ISC183" i="288"/>
  <c r="ISD183" i="288"/>
  <c r="ISE183" i="288"/>
  <c r="ISF183" i="288"/>
  <c r="ISG183" i="288"/>
  <c r="ISH183" i="288"/>
  <c r="ISI183" i="288"/>
  <c r="ISJ183" i="288"/>
  <c r="ISK183" i="288"/>
  <c r="ISL183" i="288"/>
  <c r="ISM183" i="288"/>
  <c r="ISN183" i="288"/>
  <c r="ISO183" i="288"/>
  <c r="ISP183" i="288"/>
  <c r="ISQ183" i="288"/>
  <c r="ISR183" i="288"/>
  <c r="ISS183" i="288"/>
  <c r="IST183" i="288"/>
  <c r="ISU183" i="288"/>
  <c r="ISV183" i="288"/>
  <c r="ISW183" i="288"/>
  <c r="ISX183" i="288"/>
  <c r="ISY183" i="288"/>
  <c r="ISZ183" i="288"/>
  <c r="ITA183" i="288"/>
  <c r="ITB183" i="288"/>
  <c r="ITC183" i="288"/>
  <c r="ITD183" i="288"/>
  <c r="ITE183" i="288"/>
  <c r="ITF183" i="288"/>
  <c r="ITG183" i="288"/>
  <c r="ITH183" i="288"/>
  <c r="ITI183" i="288"/>
  <c r="ITJ183" i="288"/>
  <c r="ITK183" i="288"/>
  <c r="ITL183" i="288"/>
  <c r="ITM183" i="288"/>
  <c r="ITN183" i="288"/>
  <c r="ITO183" i="288"/>
  <c r="ITP183" i="288"/>
  <c r="ITQ183" i="288"/>
  <c r="ITR183" i="288"/>
  <c r="ITS183" i="288"/>
  <c r="ITT183" i="288"/>
  <c r="ITU183" i="288"/>
  <c r="ITV183" i="288"/>
  <c r="ITW183" i="288"/>
  <c r="ITX183" i="288"/>
  <c r="ITY183" i="288"/>
  <c r="ITZ183" i="288"/>
  <c r="IUA183" i="288"/>
  <c r="IUB183" i="288"/>
  <c r="IUC183" i="288"/>
  <c r="IUD183" i="288"/>
  <c r="IUE183" i="288"/>
  <c r="IUF183" i="288"/>
  <c r="IUG183" i="288"/>
  <c r="IUH183" i="288"/>
  <c r="IUI183" i="288"/>
  <c r="IUJ183" i="288"/>
  <c r="IUK183" i="288"/>
  <c r="IUL183" i="288"/>
  <c r="IUM183" i="288"/>
  <c r="IUN183" i="288"/>
  <c r="IUO183" i="288"/>
  <c r="IUP183" i="288"/>
  <c r="IUQ183" i="288"/>
  <c r="IUR183" i="288"/>
  <c r="IUS183" i="288"/>
  <c r="IUT183" i="288"/>
  <c r="IUU183" i="288"/>
  <c r="IUV183" i="288"/>
  <c r="IUW183" i="288"/>
  <c r="IUX183" i="288"/>
  <c r="IUY183" i="288"/>
  <c r="IUZ183" i="288"/>
  <c r="IVA183" i="288"/>
  <c r="IVB183" i="288"/>
  <c r="IVC183" i="288"/>
  <c r="IVD183" i="288"/>
  <c r="IVE183" i="288"/>
  <c r="IVF183" i="288"/>
  <c r="IVG183" i="288"/>
  <c r="IVH183" i="288"/>
  <c r="IVI183" i="288"/>
  <c r="IVJ183" i="288"/>
  <c r="IVK183" i="288"/>
  <c r="IVL183" i="288"/>
  <c r="IVM183" i="288"/>
  <c r="IVN183" i="288"/>
  <c r="IVO183" i="288"/>
  <c r="IVP183" i="288"/>
  <c r="IVQ183" i="288"/>
  <c r="IVR183" i="288"/>
  <c r="IVS183" i="288"/>
  <c r="IVT183" i="288"/>
  <c r="IVU183" i="288"/>
  <c r="IVV183" i="288"/>
  <c r="IVW183" i="288"/>
  <c r="IVX183" i="288"/>
  <c r="IVY183" i="288"/>
  <c r="IVZ183" i="288"/>
  <c r="IWA183" i="288"/>
  <c r="IWB183" i="288"/>
  <c r="IWC183" i="288"/>
  <c r="IWD183" i="288"/>
  <c r="IWE183" i="288"/>
  <c r="IWF183" i="288"/>
  <c r="IWG183" i="288"/>
  <c r="IWH183" i="288"/>
  <c r="IWI183" i="288"/>
  <c r="IWJ183" i="288"/>
  <c r="IWK183" i="288"/>
  <c r="IWL183" i="288"/>
  <c r="IWM183" i="288"/>
  <c r="IWN183" i="288"/>
  <c r="IWO183" i="288"/>
  <c r="IWP183" i="288"/>
  <c r="IWQ183" i="288"/>
  <c r="IWR183" i="288"/>
  <c r="IWS183" i="288"/>
  <c r="IWT183" i="288"/>
  <c r="IWU183" i="288"/>
  <c r="IWV183" i="288"/>
  <c r="IWW183" i="288"/>
  <c r="IWX183" i="288"/>
  <c r="IWY183" i="288"/>
  <c r="IWZ183" i="288"/>
  <c r="IXA183" i="288"/>
  <c r="IXB183" i="288"/>
  <c r="IXC183" i="288"/>
  <c r="IXD183" i="288"/>
  <c r="IXE183" i="288"/>
  <c r="IXF183" i="288"/>
  <c r="IXG183" i="288"/>
  <c r="IXH183" i="288"/>
  <c r="IXI183" i="288"/>
  <c r="IXJ183" i="288"/>
  <c r="IXK183" i="288"/>
  <c r="IXL183" i="288"/>
  <c r="IXM183" i="288"/>
  <c r="IXN183" i="288"/>
  <c r="IXO183" i="288"/>
  <c r="IXP183" i="288"/>
  <c r="IXQ183" i="288"/>
  <c r="IXR183" i="288"/>
  <c r="IXS183" i="288"/>
  <c r="IXT183" i="288"/>
  <c r="IXU183" i="288"/>
  <c r="IXV183" i="288"/>
  <c r="IXW183" i="288"/>
  <c r="IXX183" i="288"/>
  <c r="IXY183" i="288"/>
  <c r="IXZ183" i="288"/>
  <c r="IYA183" i="288"/>
  <c r="IYB183" i="288"/>
  <c r="IYC183" i="288"/>
  <c r="IYD183" i="288"/>
  <c r="IYE183" i="288"/>
  <c r="IYF183" i="288"/>
  <c r="IYG183" i="288"/>
  <c r="IYH183" i="288"/>
  <c r="IYI183" i="288"/>
  <c r="IYJ183" i="288"/>
  <c r="IYK183" i="288"/>
  <c r="IYL183" i="288"/>
  <c r="IYM183" i="288"/>
  <c r="IYN183" i="288"/>
  <c r="IYO183" i="288"/>
  <c r="IYP183" i="288"/>
  <c r="IYQ183" i="288"/>
  <c r="IYR183" i="288"/>
  <c r="IYS183" i="288"/>
  <c r="IYT183" i="288"/>
  <c r="IYU183" i="288"/>
  <c r="IYV183" i="288"/>
  <c r="IYW183" i="288"/>
  <c r="IYX183" i="288"/>
  <c r="IYY183" i="288"/>
  <c r="IYZ183" i="288"/>
  <c r="IZA183" i="288"/>
  <c r="IZB183" i="288"/>
  <c r="IZC183" i="288"/>
  <c r="IZD183" i="288"/>
  <c r="IZE183" i="288"/>
  <c r="IZF183" i="288"/>
  <c r="IZG183" i="288"/>
  <c r="IZH183" i="288"/>
  <c r="IZI183" i="288"/>
  <c r="IZJ183" i="288"/>
  <c r="IZK183" i="288"/>
  <c r="IZL183" i="288"/>
  <c r="IZM183" i="288"/>
  <c r="IZN183" i="288"/>
  <c r="IZO183" i="288"/>
  <c r="IZP183" i="288"/>
  <c r="IZQ183" i="288"/>
  <c r="IZR183" i="288"/>
  <c r="IZS183" i="288"/>
  <c r="IZT183" i="288"/>
  <c r="IZU183" i="288"/>
  <c r="IZV183" i="288"/>
  <c r="IZW183" i="288"/>
  <c r="IZX183" i="288"/>
  <c r="IZY183" i="288"/>
  <c r="IZZ183" i="288"/>
  <c r="JAA183" i="288"/>
  <c r="JAB183" i="288"/>
  <c r="JAC183" i="288"/>
  <c r="JAD183" i="288"/>
  <c r="JAE183" i="288"/>
  <c r="JAF183" i="288"/>
  <c r="JAG183" i="288"/>
  <c r="JAH183" i="288"/>
  <c r="JAI183" i="288"/>
  <c r="JAJ183" i="288"/>
  <c r="JAK183" i="288"/>
  <c r="JAL183" i="288"/>
  <c r="JAM183" i="288"/>
  <c r="JAN183" i="288"/>
  <c r="JAO183" i="288"/>
  <c r="JAP183" i="288"/>
  <c r="JAQ183" i="288"/>
  <c r="JAR183" i="288"/>
  <c r="JAS183" i="288"/>
  <c r="JAT183" i="288"/>
  <c r="JAU183" i="288"/>
  <c r="JAV183" i="288"/>
  <c r="JAW183" i="288"/>
  <c r="JAX183" i="288"/>
  <c r="JAY183" i="288"/>
  <c r="JAZ183" i="288"/>
  <c r="JBA183" i="288"/>
  <c r="JBB183" i="288"/>
  <c r="JBC183" i="288"/>
  <c r="JBD183" i="288"/>
  <c r="JBE183" i="288"/>
  <c r="JBF183" i="288"/>
  <c r="JBG183" i="288"/>
  <c r="JBH183" i="288"/>
  <c r="JBI183" i="288"/>
  <c r="JBJ183" i="288"/>
  <c r="JBK183" i="288"/>
  <c r="JBL183" i="288"/>
  <c r="JBM183" i="288"/>
  <c r="JBN183" i="288"/>
  <c r="JBO183" i="288"/>
  <c r="JBP183" i="288"/>
  <c r="JBQ183" i="288"/>
  <c r="JBR183" i="288"/>
  <c r="JBS183" i="288"/>
  <c r="JBT183" i="288"/>
  <c r="JBU183" i="288"/>
  <c r="JBV183" i="288"/>
  <c r="JBW183" i="288"/>
  <c r="JBX183" i="288"/>
  <c r="JBY183" i="288"/>
  <c r="JBZ183" i="288"/>
  <c r="JCA183" i="288"/>
  <c r="JCB183" i="288"/>
  <c r="JCC183" i="288"/>
  <c r="JCD183" i="288"/>
  <c r="JCE183" i="288"/>
  <c r="JCF183" i="288"/>
  <c r="JCG183" i="288"/>
  <c r="JCH183" i="288"/>
  <c r="JCI183" i="288"/>
  <c r="JCJ183" i="288"/>
  <c r="JCK183" i="288"/>
  <c r="JCL183" i="288"/>
  <c r="JCM183" i="288"/>
  <c r="JCN183" i="288"/>
  <c r="JCO183" i="288"/>
  <c r="JCP183" i="288"/>
  <c r="JCQ183" i="288"/>
  <c r="JCR183" i="288"/>
  <c r="JCS183" i="288"/>
  <c r="JCT183" i="288"/>
  <c r="JCU183" i="288"/>
  <c r="JCV183" i="288"/>
  <c r="JCW183" i="288"/>
  <c r="JCX183" i="288"/>
  <c r="JCY183" i="288"/>
  <c r="JCZ183" i="288"/>
  <c r="JDA183" i="288"/>
  <c r="JDB183" i="288"/>
  <c r="JDC183" i="288"/>
  <c r="JDD183" i="288"/>
  <c r="JDE183" i="288"/>
  <c r="JDF183" i="288"/>
  <c r="JDG183" i="288"/>
  <c r="JDH183" i="288"/>
  <c r="JDI183" i="288"/>
  <c r="JDJ183" i="288"/>
  <c r="JDK183" i="288"/>
  <c r="JDL183" i="288"/>
  <c r="JDM183" i="288"/>
  <c r="JDN183" i="288"/>
  <c r="JDO183" i="288"/>
  <c r="JDP183" i="288"/>
  <c r="JDQ183" i="288"/>
  <c r="JDR183" i="288"/>
  <c r="JDS183" i="288"/>
  <c r="JDT183" i="288"/>
  <c r="JDU183" i="288"/>
  <c r="JDV183" i="288"/>
  <c r="JDW183" i="288"/>
  <c r="JDX183" i="288"/>
  <c r="JDY183" i="288"/>
  <c r="JDZ183" i="288"/>
  <c r="JEA183" i="288"/>
  <c r="JEB183" i="288"/>
  <c r="JEC183" i="288"/>
  <c r="JED183" i="288"/>
  <c r="JEE183" i="288"/>
  <c r="JEF183" i="288"/>
  <c r="JEG183" i="288"/>
  <c r="JEH183" i="288"/>
  <c r="JEI183" i="288"/>
  <c r="JEJ183" i="288"/>
  <c r="JEK183" i="288"/>
  <c r="JEL183" i="288"/>
  <c r="JEM183" i="288"/>
  <c r="JEN183" i="288"/>
  <c r="JEO183" i="288"/>
  <c r="JEP183" i="288"/>
  <c r="JEQ183" i="288"/>
  <c r="JER183" i="288"/>
  <c r="JES183" i="288"/>
  <c r="JET183" i="288"/>
  <c r="JEU183" i="288"/>
  <c r="JEV183" i="288"/>
  <c r="JEW183" i="288"/>
  <c r="JEX183" i="288"/>
  <c r="JEY183" i="288"/>
  <c r="JEZ183" i="288"/>
  <c r="JFA183" i="288"/>
  <c r="JFB183" i="288"/>
  <c r="JFC183" i="288"/>
  <c r="JFD183" i="288"/>
  <c r="JFE183" i="288"/>
  <c r="JFF183" i="288"/>
  <c r="JFG183" i="288"/>
  <c r="JFH183" i="288"/>
  <c r="JFI183" i="288"/>
  <c r="JFJ183" i="288"/>
  <c r="JFK183" i="288"/>
  <c r="JFL183" i="288"/>
  <c r="JFM183" i="288"/>
  <c r="JFN183" i="288"/>
  <c r="JFO183" i="288"/>
  <c r="JFP183" i="288"/>
  <c r="JFQ183" i="288"/>
  <c r="JFR183" i="288"/>
  <c r="JFS183" i="288"/>
  <c r="JFT183" i="288"/>
  <c r="JFU183" i="288"/>
  <c r="JFV183" i="288"/>
  <c r="JFW183" i="288"/>
  <c r="JFX183" i="288"/>
  <c r="JFY183" i="288"/>
  <c r="JFZ183" i="288"/>
  <c r="JGA183" i="288"/>
  <c r="JGB183" i="288"/>
  <c r="JGC183" i="288"/>
  <c r="JGD183" i="288"/>
  <c r="JGE183" i="288"/>
  <c r="JGF183" i="288"/>
  <c r="JGG183" i="288"/>
  <c r="JGH183" i="288"/>
  <c r="JGI183" i="288"/>
  <c r="JGJ183" i="288"/>
  <c r="JGK183" i="288"/>
  <c r="JGL183" i="288"/>
  <c r="JGM183" i="288"/>
  <c r="JGN183" i="288"/>
  <c r="JGO183" i="288"/>
  <c r="JGP183" i="288"/>
  <c r="JGQ183" i="288"/>
  <c r="JGR183" i="288"/>
  <c r="JGS183" i="288"/>
  <c r="JGT183" i="288"/>
  <c r="JGU183" i="288"/>
  <c r="JGV183" i="288"/>
  <c r="JGW183" i="288"/>
  <c r="JGX183" i="288"/>
  <c r="JGY183" i="288"/>
  <c r="JGZ183" i="288"/>
  <c r="JHA183" i="288"/>
  <c r="JHB183" i="288"/>
  <c r="JHC183" i="288"/>
  <c r="JHD183" i="288"/>
  <c r="JHE183" i="288"/>
  <c r="JHF183" i="288"/>
  <c r="JHG183" i="288"/>
  <c r="JHH183" i="288"/>
  <c r="JHI183" i="288"/>
  <c r="JHJ183" i="288"/>
  <c r="JHK183" i="288"/>
  <c r="JHL183" i="288"/>
  <c r="JHM183" i="288"/>
  <c r="JHN183" i="288"/>
  <c r="JHO183" i="288"/>
  <c r="JHP183" i="288"/>
  <c r="JHQ183" i="288"/>
  <c r="JHR183" i="288"/>
  <c r="JHS183" i="288"/>
  <c r="JHT183" i="288"/>
  <c r="JHU183" i="288"/>
  <c r="JHV183" i="288"/>
  <c r="JHW183" i="288"/>
  <c r="JHX183" i="288"/>
  <c r="JHY183" i="288"/>
  <c r="JHZ183" i="288"/>
  <c r="JIA183" i="288"/>
  <c r="JIB183" i="288"/>
  <c r="JIC183" i="288"/>
  <c r="JID183" i="288"/>
  <c r="JIE183" i="288"/>
  <c r="JIF183" i="288"/>
  <c r="JIG183" i="288"/>
  <c r="JIH183" i="288"/>
  <c r="JII183" i="288"/>
  <c r="JIJ183" i="288"/>
  <c r="JIK183" i="288"/>
  <c r="JIL183" i="288"/>
  <c r="JIM183" i="288"/>
  <c r="JIN183" i="288"/>
  <c r="JIO183" i="288"/>
  <c r="JIP183" i="288"/>
  <c r="JIQ183" i="288"/>
  <c r="JIR183" i="288"/>
  <c r="JIS183" i="288"/>
  <c r="JIT183" i="288"/>
  <c r="JIU183" i="288"/>
  <c r="JIV183" i="288"/>
  <c r="JIW183" i="288"/>
  <c r="JIX183" i="288"/>
  <c r="JIY183" i="288"/>
  <c r="JIZ183" i="288"/>
  <c r="JJA183" i="288"/>
  <c r="JJB183" i="288"/>
  <c r="JJC183" i="288"/>
  <c r="JJD183" i="288"/>
  <c r="JJE183" i="288"/>
  <c r="JJF183" i="288"/>
  <c r="JJG183" i="288"/>
  <c r="JJH183" i="288"/>
  <c r="JJI183" i="288"/>
  <c r="JJJ183" i="288"/>
  <c r="JJK183" i="288"/>
  <c r="JJL183" i="288"/>
  <c r="JJM183" i="288"/>
  <c r="JJN183" i="288"/>
  <c r="JJO183" i="288"/>
  <c r="JJP183" i="288"/>
  <c r="JJQ183" i="288"/>
  <c r="JJR183" i="288"/>
  <c r="JJS183" i="288"/>
  <c r="JJT183" i="288"/>
  <c r="JJU183" i="288"/>
  <c r="JJV183" i="288"/>
  <c r="JJW183" i="288"/>
  <c r="JJX183" i="288"/>
  <c r="JJY183" i="288"/>
  <c r="JJZ183" i="288"/>
  <c r="JKA183" i="288"/>
  <c r="JKB183" i="288"/>
  <c r="JKC183" i="288"/>
  <c r="JKD183" i="288"/>
  <c r="JKE183" i="288"/>
  <c r="JKF183" i="288"/>
  <c r="JKG183" i="288"/>
  <c r="JKH183" i="288"/>
  <c r="JKI183" i="288"/>
  <c r="JKJ183" i="288"/>
  <c r="JKK183" i="288"/>
  <c r="JKL183" i="288"/>
  <c r="JKM183" i="288"/>
  <c r="JKN183" i="288"/>
  <c r="JKO183" i="288"/>
  <c r="JKP183" i="288"/>
  <c r="JKQ183" i="288"/>
  <c r="JKR183" i="288"/>
  <c r="JKS183" i="288"/>
  <c r="JKT183" i="288"/>
  <c r="JKU183" i="288"/>
  <c r="JKV183" i="288"/>
  <c r="JKW183" i="288"/>
  <c r="JKX183" i="288"/>
  <c r="JKY183" i="288"/>
  <c r="JKZ183" i="288"/>
  <c r="JLA183" i="288"/>
  <c r="JLB183" i="288"/>
  <c r="JLC183" i="288"/>
  <c r="JLD183" i="288"/>
  <c r="JLE183" i="288"/>
  <c r="JLF183" i="288"/>
  <c r="JLG183" i="288"/>
  <c r="JLH183" i="288"/>
  <c r="JLI183" i="288"/>
  <c r="JLJ183" i="288"/>
  <c r="JLK183" i="288"/>
  <c r="JLL183" i="288"/>
  <c r="JLM183" i="288"/>
  <c r="JLN183" i="288"/>
  <c r="JLO183" i="288"/>
  <c r="JLP183" i="288"/>
  <c r="JLQ183" i="288"/>
  <c r="JLR183" i="288"/>
  <c r="JLS183" i="288"/>
  <c r="JLT183" i="288"/>
  <c r="JLU183" i="288"/>
  <c r="JLV183" i="288"/>
  <c r="JLW183" i="288"/>
  <c r="JLX183" i="288"/>
  <c r="JLY183" i="288"/>
  <c r="JLZ183" i="288"/>
  <c r="JMA183" i="288"/>
  <c r="JMB183" i="288"/>
  <c r="JMC183" i="288"/>
  <c r="JMD183" i="288"/>
  <c r="JME183" i="288"/>
  <c r="JMF183" i="288"/>
  <c r="JMG183" i="288"/>
  <c r="JMH183" i="288"/>
  <c r="JMI183" i="288"/>
  <c r="JMJ183" i="288"/>
  <c r="JMK183" i="288"/>
  <c r="JML183" i="288"/>
  <c r="JMM183" i="288"/>
  <c r="JMN183" i="288"/>
  <c r="JMO183" i="288"/>
  <c r="JMP183" i="288"/>
  <c r="JMQ183" i="288"/>
  <c r="JMR183" i="288"/>
  <c r="JMS183" i="288"/>
  <c r="JMT183" i="288"/>
  <c r="JMU183" i="288"/>
  <c r="JMV183" i="288"/>
  <c r="JMW183" i="288"/>
  <c r="JMX183" i="288"/>
  <c r="JMY183" i="288"/>
  <c r="JMZ183" i="288"/>
  <c r="JNA183" i="288"/>
  <c r="JNB183" i="288"/>
  <c r="JNC183" i="288"/>
  <c r="JND183" i="288"/>
  <c r="JNE183" i="288"/>
  <c r="JNF183" i="288"/>
  <c r="JNG183" i="288"/>
  <c r="JNH183" i="288"/>
  <c r="JNI183" i="288"/>
  <c r="JNJ183" i="288"/>
  <c r="JNK183" i="288"/>
  <c r="JNL183" i="288"/>
  <c r="JNM183" i="288"/>
  <c r="JNN183" i="288"/>
  <c r="JNO183" i="288"/>
  <c r="JNP183" i="288"/>
  <c r="JNQ183" i="288"/>
  <c r="JNR183" i="288"/>
  <c r="JNS183" i="288"/>
  <c r="JNT183" i="288"/>
  <c r="JNU183" i="288"/>
  <c r="JNV183" i="288"/>
  <c r="JNW183" i="288"/>
  <c r="JNX183" i="288"/>
  <c r="JNY183" i="288"/>
  <c r="JNZ183" i="288"/>
  <c r="JOA183" i="288"/>
  <c r="JOB183" i="288"/>
  <c r="JOC183" i="288"/>
  <c r="JOD183" i="288"/>
  <c r="JOE183" i="288"/>
  <c r="JOF183" i="288"/>
  <c r="JOG183" i="288"/>
  <c r="JOH183" i="288"/>
  <c r="JOI183" i="288"/>
  <c r="JOJ183" i="288"/>
  <c r="JOK183" i="288"/>
  <c r="JOL183" i="288"/>
  <c r="JOM183" i="288"/>
  <c r="JON183" i="288"/>
  <c r="JOO183" i="288"/>
  <c r="JOP183" i="288"/>
  <c r="JOQ183" i="288"/>
  <c r="JOR183" i="288"/>
  <c r="JOS183" i="288"/>
  <c r="JOT183" i="288"/>
  <c r="JOU183" i="288"/>
  <c r="JOV183" i="288"/>
  <c r="JOW183" i="288"/>
  <c r="JOX183" i="288"/>
  <c r="JOY183" i="288"/>
  <c r="JOZ183" i="288"/>
  <c r="JPA183" i="288"/>
  <c r="JPB183" i="288"/>
  <c r="JPC183" i="288"/>
  <c r="JPD183" i="288"/>
  <c r="JPE183" i="288"/>
  <c r="JPF183" i="288"/>
  <c r="JPG183" i="288"/>
  <c r="JPH183" i="288"/>
  <c r="JPI183" i="288"/>
  <c r="JPJ183" i="288"/>
  <c r="JPK183" i="288"/>
  <c r="JPL183" i="288"/>
  <c r="JPM183" i="288"/>
  <c r="JPN183" i="288"/>
  <c r="JPO183" i="288"/>
  <c r="JPP183" i="288"/>
  <c r="JPQ183" i="288"/>
  <c r="JPR183" i="288"/>
  <c r="JPS183" i="288"/>
  <c r="JPT183" i="288"/>
  <c r="JPU183" i="288"/>
  <c r="JPV183" i="288"/>
  <c r="JPW183" i="288"/>
  <c r="JPX183" i="288"/>
  <c r="JPY183" i="288"/>
  <c r="JPZ183" i="288"/>
  <c r="JQA183" i="288"/>
  <c r="JQB183" i="288"/>
  <c r="JQC183" i="288"/>
  <c r="JQD183" i="288"/>
  <c r="JQE183" i="288"/>
  <c r="JQF183" i="288"/>
  <c r="JQG183" i="288"/>
  <c r="JQH183" i="288"/>
  <c r="JQI183" i="288"/>
  <c r="JQJ183" i="288"/>
  <c r="JQK183" i="288"/>
  <c r="JQL183" i="288"/>
  <c r="JQM183" i="288"/>
  <c r="JQN183" i="288"/>
  <c r="JQO183" i="288"/>
  <c r="JQP183" i="288"/>
  <c r="JQQ183" i="288"/>
  <c r="JQR183" i="288"/>
  <c r="JQS183" i="288"/>
  <c r="JQT183" i="288"/>
  <c r="JQU183" i="288"/>
  <c r="JQV183" i="288"/>
  <c r="JQW183" i="288"/>
  <c r="JQX183" i="288"/>
  <c r="JQY183" i="288"/>
  <c r="JQZ183" i="288"/>
  <c r="JRA183" i="288"/>
  <c r="JRB183" i="288"/>
  <c r="JRC183" i="288"/>
  <c r="JRD183" i="288"/>
  <c r="JRE183" i="288"/>
  <c r="JRF183" i="288"/>
  <c r="JRG183" i="288"/>
  <c r="JRH183" i="288"/>
  <c r="JRI183" i="288"/>
  <c r="JRJ183" i="288"/>
  <c r="JRK183" i="288"/>
  <c r="JRL183" i="288"/>
  <c r="JRM183" i="288"/>
  <c r="JRN183" i="288"/>
  <c r="JRO183" i="288"/>
  <c r="JRP183" i="288"/>
  <c r="JRQ183" i="288"/>
  <c r="JRR183" i="288"/>
  <c r="JRS183" i="288"/>
  <c r="JRT183" i="288"/>
  <c r="JRU183" i="288"/>
  <c r="JRV183" i="288"/>
  <c r="JRW183" i="288"/>
  <c r="JRX183" i="288"/>
  <c r="JRY183" i="288"/>
  <c r="JRZ183" i="288"/>
  <c r="JSA183" i="288"/>
  <c r="JSB183" i="288"/>
  <c r="JSC183" i="288"/>
  <c r="JSD183" i="288"/>
  <c r="JSE183" i="288"/>
  <c r="JSF183" i="288"/>
  <c r="JSG183" i="288"/>
  <c r="JSH183" i="288"/>
  <c r="JSI183" i="288"/>
  <c r="JSJ183" i="288"/>
  <c r="JSK183" i="288"/>
  <c r="JSL183" i="288"/>
  <c r="JSM183" i="288"/>
  <c r="JSN183" i="288"/>
  <c r="JSO183" i="288"/>
  <c r="JSP183" i="288"/>
  <c r="JSQ183" i="288"/>
  <c r="JSR183" i="288"/>
  <c r="JSS183" i="288"/>
  <c r="JST183" i="288"/>
  <c r="JSU183" i="288"/>
  <c r="JSV183" i="288"/>
  <c r="JSW183" i="288"/>
  <c r="JSX183" i="288"/>
  <c r="JSY183" i="288"/>
  <c r="JSZ183" i="288"/>
  <c r="JTA183" i="288"/>
  <c r="JTB183" i="288"/>
  <c r="JTC183" i="288"/>
  <c r="JTD183" i="288"/>
  <c r="JTE183" i="288"/>
  <c r="JTF183" i="288"/>
  <c r="JTG183" i="288"/>
  <c r="JTH183" i="288"/>
  <c r="JTI183" i="288"/>
  <c r="JTJ183" i="288"/>
  <c r="JTK183" i="288"/>
  <c r="JTL183" i="288"/>
  <c r="JTM183" i="288"/>
  <c r="JTN183" i="288"/>
  <c r="JTO183" i="288"/>
  <c r="JTP183" i="288"/>
  <c r="JTQ183" i="288"/>
  <c r="JTR183" i="288"/>
  <c r="JTS183" i="288"/>
  <c r="JTT183" i="288"/>
  <c r="JTU183" i="288"/>
  <c r="JTV183" i="288"/>
  <c r="JTW183" i="288"/>
  <c r="JTX183" i="288"/>
  <c r="JTY183" i="288"/>
  <c r="JTZ183" i="288"/>
  <c r="JUA183" i="288"/>
  <c r="JUB183" i="288"/>
  <c r="JUC183" i="288"/>
  <c r="JUD183" i="288"/>
  <c r="JUE183" i="288"/>
  <c r="JUF183" i="288"/>
  <c r="JUG183" i="288"/>
  <c r="JUH183" i="288"/>
  <c r="JUI183" i="288"/>
  <c r="JUJ183" i="288"/>
  <c r="JUK183" i="288"/>
  <c r="JUL183" i="288"/>
  <c r="JUM183" i="288"/>
  <c r="JUN183" i="288"/>
  <c r="JUO183" i="288"/>
  <c r="JUP183" i="288"/>
  <c r="JUQ183" i="288"/>
  <c r="JUR183" i="288"/>
  <c r="JUS183" i="288"/>
  <c r="JUT183" i="288"/>
  <c r="JUU183" i="288"/>
  <c r="JUV183" i="288"/>
  <c r="JUW183" i="288"/>
  <c r="JUX183" i="288"/>
  <c r="JUY183" i="288"/>
  <c r="JUZ183" i="288"/>
  <c r="JVA183" i="288"/>
  <c r="JVB183" i="288"/>
  <c r="JVC183" i="288"/>
  <c r="JVD183" i="288"/>
  <c r="JVE183" i="288"/>
  <c r="JVF183" i="288"/>
  <c r="JVG183" i="288"/>
  <c r="JVH183" i="288"/>
  <c r="JVI183" i="288"/>
  <c r="JVJ183" i="288"/>
  <c r="JVK183" i="288"/>
  <c r="JVL183" i="288"/>
  <c r="JVM183" i="288"/>
  <c r="JVN183" i="288"/>
  <c r="JVO183" i="288"/>
  <c r="JVP183" i="288"/>
  <c r="JVQ183" i="288"/>
  <c r="JVR183" i="288"/>
  <c r="JVS183" i="288"/>
  <c r="JVT183" i="288"/>
  <c r="JVU183" i="288"/>
  <c r="JVV183" i="288"/>
  <c r="JVW183" i="288"/>
  <c r="JVX183" i="288"/>
  <c r="JVY183" i="288"/>
  <c r="JVZ183" i="288"/>
  <c r="JWA183" i="288"/>
  <c r="JWB183" i="288"/>
  <c r="JWC183" i="288"/>
  <c r="JWD183" i="288"/>
  <c r="JWE183" i="288"/>
  <c r="JWF183" i="288"/>
  <c r="JWG183" i="288"/>
  <c r="JWH183" i="288"/>
  <c r="JWI183" i="288"/>
  <c r="JWJ183" i="288"/>
  <c r="JWK183" i="288"/>
  <c r="JWL183" i="288"/>
  <c r="JWM183" i="288"/>
  <c r="JWN183" i="288"/>
  <c r="JWO183" i="288"/>
  <c r="JWP183" i="288"/>
  <c r="JWQ183" i="288"/>
  <c r="JWR183" i="288"/>
  <c r="JWS183" i="288"/>
  <c r="JWT183" i="288"/>
  <c r="JWU183" i="288"/>
  <c r="JWV183" i="288"/>
  <c r="JWW183" i="288"/>
  <c r="JWX183" i="288"/>
  <c r="JWY183" i="288"/>
  <c r="JWZ183" i="288"/>
  <c r="JXA183" i="288"/>
  <c r="JXB183" i="288"/>
  <c r="JXC183" i="288"/>
  <c r="JXD183" i="288"/>
  <c r="JXE183" i="288"/>
  <c r="JXF183" i="288"/>
  <c r="JXG183" i="288"/>
  <c r="JXH183" i="288"/>
  <c r="JXI183" i="288"/>
  <c r="JXJ183" i="288"/>
  <c r="JXK183" i="288"/>
  <c r="JXL183" i="288"/>
  <c r="JXM183" i="288"/>
  <c r="JXN183" i="288"/>
  <c r="JXO183" i="288"/>
  <c r="JXP183" i="288"/>
  <c r="JXQ183" i="288"/>
  <c r="JXR183" i="288"/>
  <c r="JXS183" i="288"/>
  <c r="JXT183" i="288"/>
  <c r="JXU183" i="288"/>
  <c r="JXV183" i="288"/>
  <c r="JXW183" i="288"/>
  <c r="JXX183" i="288"/>
  <c r="JXY183" i="288"/>
  <c r="JXZ183" i="288"/>
  <c r="JYA183" i="288"/>
  <c r="JYB183" i="288"/>
  <c r="JYC183" i="288"/>
  <c r="JYD183" i="288"/>
  <c r="JYE183" i="288"/>
  <c r="JYF183" i="288"/>
  <c r="JYG183" i="288"/>
  <c r="JYH183" i="288"/>
  <c r="JYI183" i="288"/>
  <c r="JYJ183" i="288"/>
  <c r="JYK183" i="288"/>
  <c r="JYL183" i="288"/>
  <c r="JYM183" i="288"/>
  <c r="JYN183" i="288"/>
  <c r="JYO183" i="288"/>
  <c r="JYP183" i="288"/>
  <c r="JYQ183" i="288"/>
  <c r="JYR183" i="288"/>
  <c r="JYS183" i="288"/>
  <c r="JYT183" i="288"/>
  <c r="JYU183" i="288"/>
  <c r="JYV183" i="288"/>
  <c r="JYW183" i="288"/>
  <c r="JYX183" i="288"/>
  <c r="JYY183" i="288"/>
  <c r="JYZ183" i="288"/>
  <c r="JZA183" i="288"/>
  <c r="JZB183" i="288"/>
  <c r="JZC183" i="288"/>
  <c r="JZD183" i="288"/>
  <c r="JZE183" i="288"/>
  <c r="JZF183" i="288"/>
  <c r="JZG183" i="288"/>
  <c r="JZH183" i="288"/>
  <c r="JZI183" i="288"/>
  <c r="JZJ183" i="288"/>
  <c r="JZK183" i="288"/>
  <c r="JZL183" i="288"/>
  <c r="JZM183" i="288"/>
  <c r="JZN183" i="288"/>
  <c r="JZO183" i="288"/>
  <c r="JZP183" i="288"/>
  <c r="JZQ183" i="288"/>
  <c r="JZR183" i="288"/>
  <c r="JZS183" i="288"/>
  <c r="JZT183" i="288"/>
  <c r="JZU183" i="288"/>
  <c r="JZV183" i="288"/>
  <c r="JZW183" i="288"/>
  <c r="JZX183" i="288"/>
  <c r="JZY183" i="288"/>
  <c r="JZZ183" i="288"/>
  <c r="KAA183" i="288"/>
  <c r="KAB183" i="288"/>
  <c r="KAC183" i="288"/>
  <c r="KAD183" i="288"/>
  <c r="KAE183" i="288"/>
  <c r="KAF183" i="288"/>
  <c r="KAG183" i="288"/>
  <c r="KAH183" i="288"/>
  <c r="KAI183" i="288"/>
  <c r="KAJ183" i="288"/>
  <c r="KAK183" i="288"/>
  <c r="KAL183" i="288"/>
  <c r="KAM183" i="288"/>
  <c r="KAN183" i="288"/>
  <c r="KAO183" i="288"/>
  <c r="KAP183" i="288"/>
  <c r="KAQ183" i="288"/>
  <c r="KAR183" i="288"/>
  <c r="KAS183" i="288"/>
  <c r="KAT183" i="288"/>
  <c r="KAU183" i="288"/>
  <c r="KAV183" i="288"/>
  <c r="KAW183" i="288"/>
  <c r="KAX183" i="288"/>
  <c r="KAY183" i="288"/>
  <c r="KAZ183" i="288"/>
  <c r="KBA183" i="288"/>
  <c r="KBB183" i="288"/>
  <c r="KBC183" i="288"/>
  <c r="KBD183" i="288"/>
  <c r="KBE183" i="288"/>
  <c r="KBF183" i="288"/>
  <c r="KBG183" i="288"/>
  <c r="KBH183" i="288"/>
  <c r="KBI183" i="288"/>
  <c r="KBJ183" i="288"/>
  <c r="KBK183" i="288"/>
  <c r="KBL183" i="288"/>
  <c r="KBM183" i="288"/>
  <c r="KBN183" i="288"/>
  <c r="KBO183" i="288"/>
  <c r="KBP183" i="288"/>
  <c r="KBQ183" i="288"/>
  <c r="KBR183" i="288"/>
  <c r="KBS183" i="288"/>
  <c r="KBT183" i="288"/>
  <c r="KBU183" i="288"/>
  <c r="KBV183" i="288"/>
  <c r="KBW183" i="288"/>
  <c r="KBX183" i="288"/>
  <c r="KBY183" i="288"/>
  <c r="KBZ183" i="288"/>
  <c r="KCA183" i="288"/>
  <c r="KCB183" i="288"/>
  <c r="KCC183" i="288"/>
  <c r="KCD183" i="288"/>
  <c r="KCE183" i="288"/>
  <c r="KCF183" i="288"/>
  <c r="KCG183" i="288"/>
  <c r="KCH183" i="288"/>
  <c r="KCI183" i="288"/>
  <c r="KCJ183" i="288"/>
  <c r="KCK183" i="288"/>
  <c r="KCL183" i="288"/>
  <c r="KCM183" i="288"/>
  <c r="KCN183" i="288"/>
  <c r="KCO183" i="288"/>
  <c r="KCP183" i="288"/>
  <c r="KCQ183" i="288"/>
  <c r="KCR183" i="288"/>
  <c r="KCS183" i="288"/>
  <c r="KCT183" i="288"/>
  <c r="KCU183" i="288"/>
  <c r="KCV183" i="288"/>
  <c r="KCW183" i="288"/>
  <c r="KCX183" i="288"/>
  <c r="KCY183" i="288"/>
  <c r="KCZ183" i="288"/>
  <c r="KDA183" i="288"/>
  <c r="KDB183" i="288"/>
  <c r="KDC183" i="288"/>
  <c r="KDD183" i="288"/>
  <c r="KDE183" i="288"/>
  <c r="KDF183" i="288"/>
  <c r="KDG183" i="288"/>
  <c r="KDH183" i="288"/>
  <c r="KDI183" i="288"/>
  <c r="KDJ183" i="288"/>
  <c r="KDK183" i="288"/>
  <c r="KDL183" i="288"/>
  <c r="KDM183" i="288"/>
  <c r="KDN183" i="288"/>
  <c r="KDO183" i="288"/>
  <c r="KDP183" i="288"/>
  <c r="KDQ183" i="288"/>
  <c r="KDR183" i="288"/>
  <c r="KDS183" i="288"/>
  <c r="KDT183" i="288"/>
  <c r="KDU183" i="288"/>
  <c r="KDV183" i="288"/>
  <c r="KDW183" i="288"/>
  <c r="KDX183" i="288"/>
  <c r="KDY183" i="288"/>
  <c r="KDZ183" i="288"/>
  <c r="KEA183" i="288"/>
  <c r="KEB183" i="288"/>
  <c r="KEC183" i="288"/>
  <c r="KED183" i="288"/>
  <c r="KEE183" i="288"/>
  <c r="KEF183" i="288"/>
  <c r="KEG183" i="288"/>
  <c r="KEH183" i="288"/>
  <c r="KEI183" i="288"/>
  <c r="KEJ183" i="288"/>
  <c r="KEK183" i="288"/>
  <c r="KEL183" i="288"/>
  <c r="KEM183" i="288"/>
  <c r="KEN183" i="288"/>
  <c r="KEO183" i="288"/>
  <c r="KEP183" i="288"/>
  <c r="KEQ183" i="288"/>
  <c r="KER183" i="288"/>
  <c r="KES183" i="288"/>
  <c r="KET183" i="288"/>
  <c r="KEU183" i="288"/>
  <c r="KEV183" i="288"/>
  <c r="KEW183" i="288"/>
  <c r="KEX183" i="288"/>
  <c r="KEY183" i="288"/>
  <c r="KEZ183" i="288"/>
  <c r="KFA183" i="288"/>
  <c r="KFB183" i="288"/>
  <c r="KFC183" i="288"/>
  <c r="KFD183" i="288"/>
  <c r="KFE183" i="288"/>
  <c r="KFF183" i="288"/>
  <c r="KFG183" i="288"/>
  <c r="KFH183" i="288"/>
  <c r="KFI183" i="288"/>
  <c r="KFJ183" i="288"/>
  <c r="KFK183" i="288"/>
  <c r="KFL183" i="288"/>
  <c r="KFM183" i="288"/>
  <c r="KFN183" i="288"/>
  <c r="KFO183" i="288"/>
  <c r="KFP183" i="288"/>
  <c r="KFQ183" i="288"/>
  <c r="KFR183" i="288"/>
  <c r="KFS183" i="288"/>
  <c r="KFT183" i="288"/>
  <c r="KFU183" i="288"/>
  <c r="KFV183" i="288"/>
  <c r="KFW183" i="288"/>
  <c r="KFX183" i="288"/>
  <c r="KFY183" i="288"/>
  <c r="KFZ183" i="288"/>
  <c r="KGA183" i="288"/>
  <c r="KGB183" i="288"/>
  <c r="KGC183" i="288"/>
  <c r="KGD183" i="288"/>
  <c r="KGE183" i="288"/>
  <c r="KGF183" i="288"/>
  <c r="KGG183" i="288"/>
  <c r="KGH183" i="288"/>
  <c r="KGI183" i="288"/>
  <c r="KGJ183" i="288"/>
  <c r="KGK183" i="288"/>
  <c r="KGL183" i="288"/>
  <c r="KGM183" i="288"/>
  <c r="KGN183" i="288"/>
  <c r="KGO183" i="288"/>
  <c r="KGP183" i="288"/>
  <c r="KGQ183" i="288"/>
  <c r="KGR183" i="288"/>
  <c r="KGS183" i="288"/>
  <c r="KGT183" i="288"/>
  <c r="KGU183" i="288"/>
  <c r="KGV183" i="288"/>
  <c r="KGW183" i="288"/>
  <c r="KGX183" i="288"/>
  <c r="KGY183" i="288"/>
  <c r="KGZ183" i="288"/>
  <c r="KHA183" i="288"/>
  <c r="KHB183" i="288"/>
  <c r="KHC183" i="288"/>
  <c r="KHD183" i="288"/>
  <c r="KHE183" i="288"/>
  <c r="KHF183" i="288"/>
  <c r="KHG183" i="288"/>
  <c r="KHH183" i="288"/>
  <c r="KHI183" i="288"/>
  <c r="KHJ183" i="288"/>
  <c r="KHK183" i="288"/>
  <c r="KHL183" i="288"/>
  <c r="KHM183" i="288"/>
  <c r="KHN183" i="288"/>
  <c r="KHO183" i="288"/>
  <c r="KHP183" i="288"/>
  <c r="KHQ183" i="288"/>
  <c r="KHR183" i="288"/>
  <c r="KHS183" i="288"/>
  <c r="KHT183" i="288"/>
  <c r="KHU183" i="288"/>
  <c r="KHV183" i="288"/>
  <c r="KHW183" i="288"/>
  <c r="KHX183" i="288"/>
  <c r="KHY183" i="288"/>
  <c r="KHZ183" i="288"/>
  <c r="KIA183" i="288"/>
  <c r="KIB183" i="288"/>
  <c r="KIC183" i="288"/>
  <c r="KID183" i="288"/>
  <c r="KIE183" i="288"/>
  <c r="KIF183" i="288"/>
  <c r="KIG183" i="288"/>
  <c r="KIH183" i="288"/>
  <c r="KII183" i="288"/>
  <c r="KIJ183" i="288"/>
  <c r="KIK183" i="288"/>
  <c r="KIL183" i="288"/>
  <c r="KIM183" i="288"/>
  <c r="KIN183" i="288"/>
  <c r="KIO183" i="288"/>
  <c r="KIP183" i="288"/>
  <c r="KIQ183" i="288"/>
  <c r="KIR183" i="288"/>
  <c r="KIS183" i="288"/>
  <c r="KIT183" i="288"/>
  <c r="KIU183" i="288"/>
  <c r="KIV183" i="288"/>
  <c r="KIW183" i="288"/>
  <c r="KIX183" i="288"/>
  <c r="KIY183" i="288"/>
  <c r="KIZ183" i="288"/>
  <c r="KJA183" i="288"/>
  <c r="KJB183" i="288"/>
  <c r="KJC183" i="288"/>
  <c r="KJD183" i="288"/>
  <c r="KJE183" i="288"/>
  <c r="KJF183" i="288"/>
  <c r="KJG183" i="288"/>
  <c r="KJH183" i="288"/>
  <c r="KJI183" i="288"/>
  <c r="KJJ183" i="288"/>
  <c r="KJK183" i="288"/>
  <c r="KJL183" i="288"/>
  <c r="KJM183" i="288"/>
  <c r="KJN183" i="288"/>
  <c r="KJO183" i="288"/>
  <c r="KJP183" i="288"/>
  <c r="KJQ183" i="288"/>
  <c r="KJR183" i="288"/>
  <c r="KJS183" i="288"/>
  <c r="KJT183" i="288"/>
  <c r="KJU183" i="288"/>
  <c r="KJV183" i="288"/>
  <c r="KJW183" i="288"/>
  <c r="KJX183" i="288"/>
  <c r="KJY183" i="288"/>
  <c r="KJZ183" i="288"/>
  <c r="KKA183" i="288"/>
  <c r="KKB183" i="288"/>
  <c r="KKC183" i="288"/>
  <c r="KKD183" i="288"/>
  <c r="KKE183" i="288"/>
  <c r="KKF183" i="288"/>
  <c r="KKG183" i="288"/>
  <c r="KKH183" i="288"/>
  <c r="KKI183" i="288"/>
  <c r="KKJ183" i="288"/>
  <c r="KKK183" i="288"/>
  <c r="KKL183" i="288"/>
  <c r="KKM183" i="288"/>
  <c r="KKN183" i="288"/>
  <c r="KKO183" i="288"/>
  <c r="KKP183" i="288"/>
  <c r="KKQ183" i="288"/>
  <c r="KKR183" i="288"/>
  <c r="KKS183" i="288"/>
  <c r="KKT183" i="288"/>
  <c r="KKU183" i="288"/>
  <c r="KKV183" i="288"/>
  <c r="KKW183" i="288"/>
  <c r="KKX183" i="288"/>
  <c r="KKY183" i="288"/>
  <c r="KKZ183" i="288"/>
  <c r="KLA183" i="288"/>
  <c r="KLB183" i="288"/>
  <c r="KLC183" i="288"/>
  <c r="KLD183" i="288"/>
  <c r="KLE183" i="288"/>
  <c r="KLF183" i="288"/>
  <c r="KLG183" i="288"/>
  <c r="KLH183" i="288"/>
  <c r="KLI183" i="288"/>
  <c r="KLJ183" i="288"/>
  <c r="KLK183" i="288"/>
  <c r="KLL183" i="288"/>
  <c r="KLM183" i="288"/>
  <c r="KLN183" i="288"/>
  <c r="KLO183" i="288"/>
  <c r="KLP183" i="288"/>
  <c r="KLQ183" i="288"/>
  <c r="KLR183" i="288"/>
  <c r="KLS183" i="288"/>
  <c r="KLT183" i="288"/>
  <c r="KLU183" i="288"/>
  <c r="KLV183" i="288"/>
  <c r="KLW183" i="288"/>
  <c r="KLX183" i="288"/>
  <c r="KLY183" i="288"/>
  <c r="KLZ183" i="288"/>
  <c r="KMA183" i="288"/>
  <c r="KMB183" i="288"/>
  <c r="KMC183" i="288"/>
  <c r="KMD183" i="288"/>
  <c r="KME183" i="288"/>
  <c r="KMF183" i="288"/>
  <c r="KMG183" i="288"/>
  <c r="KMH183" i="288"/>
  <c r="KMI183" i="288"/>
  <c r="KMJ183" i="288"/>
  <c r="KMK183" i="288"/>
  <c r="KML183" i="288"/>
  <c r="KMM183" i="288"/>
  <c r="KMN183" i="288"/>
  <c r="KMO183" i="288"/>
  <c r="KMP183" i="288"/>
  <c r="KMQ183" i="288"/>
  <c r="KMR183" i="288"/>
  <c r="KMS183" i="288"/>
  <c r="KMT183" i="288"/>
  <c r="KMU183" i="288"/>
  <c r="KMV183" i="288"/>
  <c r="KMW183" i="288"/>
  <c r="KMX183" i="288"/>
  <c r="KMY183" i="288"/>
  <c r="KMZ183" i="288"/>
  <c r="KNA183" i="288"/>
  <c r="KNB183" i="288"/>
  <c r="KNC183" i="288"/>
  <c r="KND183" i="288"/>
  <c r="KNE183" i="288"/>
  <c r="KNF183" i="288"/>
  <c r="KNG183" i="288"/>
  <c r="KNH183" i="288"/>
  <c r="KNI183" i="288"/>
  <c r="KNJ183" i="288"/>
  <c r="KNK183" i="288"/>
  <c r="KNL183" i="288"/>
  <c r="KNM183" i="288"/>
  <c r="KNN183" i="288"/>
  <c r="KNO183" i="288"/>
  <c r="KNP183" i="288"/>
  <c r="KNQ183" i="288"/>
  <c r="KNR183" i="288"/>
  <c r="KNS183" i="288"/>
  <c r="KNT183" i="288"/>
  <c r="KNU183" i="288"/>
  <c r="KNV183" i="288"/>
  <c r="KNW183" i="288"/>
  <c r="KNX183" i="288"/>
  <c r="KNY183" i="288"/>
  <c r="KNZ183" i="288"/>
  <c r="KOA183" i="288"/>
  <c r="KOB183" i="288"/>
  <c r="KOC183" i="288"/>
  <c r="KOD183" i="288"/>
  <c r="KOE183" i="288"/>
  <c r="KOF183" i="288"/>
  <c r="KOG183" i="288"/>
  <c r="KOH183" i="288"/>
  <c r="KOI183" i="288"/>
  <c r="KOJ183" i="288"/>
  <c r="KOK183" i="288"/>
  <c r="KOL183" i="288"/>
  <c r="KOM183" i="288"/>
  <c r="KON183" i="288"/>
  <c r="KOO183" i="288"/>
  <c r="KOP183" i="288"/>
  <c r="KOQ183" i="288"/>
  <c r="KOR183" i="288"/>
  <c r="KOS183" i="288"/>
  <c r="KOT183" i="288"/>
  <c r="KOU183" i="288"/>
  <c r="KOV183" i="288"/>
  <c r="KOW183" i="288"/>
  <c r="KOX183" i="288"/>
  <c r="KOY183" i="288"/>
  <c r="KOZ183" i="288"/>
  <c r="KPA183" i="288"/>
  <c r="KPB183" i="288"/>
  <c r="KPC183" i="288"/>
  <c r="KPD183" i="288"/>
  <c r="KPE183" i="288"/>
  <c r="KPF183" i="288"/>
  <c r="KPG183" i="288"/>
  <c r="KPH183" i="288"/>
  <c r="KPI183" i="288"/>
  <c r="KPJ183" i="288"/>
  <c r="KPK183" i="288"/>
  <c r="KPL183" i="288"/>
  <c r="KPM183" i="288"/>
  <c r="KPN183" i="288"/>
  <c r="KPO183" i="288"/>
  <c r="KPP183" i="288"/>
  <c r="KPQ183" i="288"/>
  <c r="KPR183" i="288"/>
  <c r="KPS183" i="288"/>
  <c r="KPT183" i="288"/>
  <c r="KPU183" i="288"/>
  <c r="KPV183" i="288"/>
  <c r="KPW183" i="288"/>
  <c r="KPX183" i="288"/>
  <c r="KPY183" i="288"/>
  <c r="KPZ183" i="288"/>
  <c r="KQA183" i="288"/>
  <c r="KQB183" i="288"/>
  <c r="KQC183" i="288"/>
  <c r="KQD183" i="288"/>
  <c r="KQE183" i="288"/>
  <c r="KQF183" i="288"/>
  <c r="KQG183" i="288"/>
  <c r="KQH183" i="288"/>
  <c r="KQI183" i="288"/>
  <c r="KQJ183" i="288"/>
  <c r="KQK183" i="288"/>
  <c r="KQL183" i="288"/>
  <c r="KQM183" i="288"/>
  <c r="KQN183" i="288"/>
  <c r="KQO183" i="288"/>
  <c r="KQP183" i="288"/>
  <c r="KQQ183" i="288"/>
  <c r="KQR183" i="288"/>
  <c r="KQS183" i="288"/>
  <c r="KQT183" i="288"/>
  <c r="KQU183" i="288"/>
  <c r="KQV183" i="288"/>
  <c r="KQW183" i="288"/>
  <c r="KQX183" i="288"/>
  <c r="KQY183" i="288"/>
  <c r="KQZ183" i="288"/>
  <c r="KRA183" i="288"/>
  <c r="KRB183" i="288"/>
  <c r="KRC183" i="288"/>
  <c r="KRD183" i="288"/>
  <c r="KRE183" i="288"/>
  <c r="KRF183" i="288"/>
  <c r="KRG183" i="288"/>
  <c r="KRH183" i="288"/>
  <c r="KRI183" i="288"/>
  <c r="KRJ183" i="288"/>
  <c r="KRK183" i="288"/>
  <c r="KRL183" i="288"/>
  <c r="KRM183" i="288"/>
  <c r="KRN183" i="288"/>
  <c r="KRO183" i="288"/>
  <c r="KRP183" i="288"/>
  <c r="KRQ183" i="288"/>
  <c r="KRR183" i="288"/>
  <c r="KRS183" i="288"/>
  <c r="KRT183" i="288"/>
  <c r="KRU183" i="288"/>
  <c r="KRV183" i="288"/>
  <c r="KRW183" i="288"/>
  <c r="KRX183" i="288"/>
  <c r="KRY183" i="288"/>
  <c r="KRZ183" i="288"/>
  <c r="KSA183" i="288"/>
  <c r="KSB183" i="288"/>
  <c r="KSC183" i="288"/>
  <c r="KSD183" i="288"/>
  <c r="KSE183" i="288"/>
  <c r="KSF183" i="288"/>
  <c r="KSG183" i="288"/>
  <c r="KSH183" i="288"/>
  <c r="KSI183" i="288"/>
  <c r="KSJ183" i="288"/>
  <c r="KSK183" i="288"/>
  <c r="KSL183" i="288"/>
  <c r="KSM183" i="288"/>
  <c r="KSN183" i="288"/>
  <c r="KSO183" i="288"/>
  <c r="KSP183" i="288"/>
  <c r="KSQ183" i="288"/>
  <c r="KSR183" i="288"/>
  <c r="KSS183" i="288"/>
  <c r="KST183" i="288"/>
  <c r="KSU183" i="288"/>
  <c r="KSV183" i="288"/>
  <c r="KSW183" i="288"/>
  <c r="KSX183" i="288"/>
  <c r="KSY183" i="288"/>
  <c r="KSZ183" i="288"/>
  <c r="KTA183" i="288"/>
  <c r="KTB183" i="288"/>
  <c r="KTC183" i="288"/>
  <c r="KTD183" i="288"/>
  <c r="KTE183" i="288"/>
  <c r="KTF183" i="288"/>
  <c r="KTG183" i="288"/>
  <c r="KTH183" i="288"/>
  <c r="KTI183" i="288"/>
  <c r="KTJ183" i="288"/>
  <c r="KTK183" i="288"/>
  <c r="KTL183" i="288"/>
  <c r="KTM183" i="288"/>
  <c r="KTN183" i="288"/>
  <c r="KTO183" i="288"/>
  <c r="KTP183" i="288"/>
  <c r="KTQ183" i="288"/>
  <c r="KTR183" i="288"/>
  <c r="KTS183" i="288"/>
  <c r="KTT183" i="288"/>
  <c r="KTU183" i="288"/>
  <c r="KTV183" i="288"/>
  <c r="KTW183" i="288"/>
  <c r="KTX183" i="288"/>
  <c r="KTY183" i="288"/>
  <c r="KTZ183" i="288"/>
  <c r="KUA183" i="288"/>
  <c r="KUB183" i="288"/>
  <c r="KUC183" i="288"/>
  <c r="KUD183" i="288"/>
  <c r="KUE183" i="288"/>
  <c r="KUF183" i="288"/>
  <c r="KUG183" i="288"/>
  <c r="KUH183" i="288"/>
  <c r="KUI183" i="288"/>
  <c r="KUJ183" i="288"/>
  <c r="KUK183" i="288"/>
  <c r="KUL183" i="288"/>
  <c r="KUM183" i="288"/>
  <c r="KUN183" i="288"/>
  <c r="KUO183" i="288"/>
  <c r="KUP183" i="288"/>
  <c r="KUQ183" i="288"/>
  <c r="KUR183" i="288"/>
  <c r="KUS183" i="288"/>
  <c r="KUT183" i="288"/>
  <c r="KUU183" i="288"/>
  <c r="KUV183" i="288"/>
  <c r="KUW183" i="288"/>
  <c r="KUX183" i="288"/>
  <c r="KUY183" i="288"/>
  <c r="KUZ183" i="288"/>
  <c r="KVA183" i="288"/>
  <c r="KVB183" i="288"/>
  <c r="KVC183" i="288"/>
  <c r="KVD183" i="288"/>
  <c r="KVE183" i="288"/>
  <c r="KVF183" i="288"/>
  <c r="KVG183" i="288"/>
  <c r="KVH183" i="288"/>
  <c r="KVI183" i="288"/>
  <c r="KVJ183" i="288"/>
  <c r="KVK183" i="288"/>
  <c r="KVL183" i="288"/>
  <c r="KVM183" i="288"/>
  <c r="KVN183" i="288"/>
  <c r="KVO183" i="288"/>
  <c r="KVP183" i="288"/>
  <c r="KVQ183" i="288"/>
  <c r="KVR183" i="288"/>
  <c r="KVS183" i="288"/>
  <c r="KVT183" i="288"/>
  <c r="KVU183" i="288"/>
  <c r="KVV183" i="288"/>
  <c r="KVW183" i="288"/>
  <c r="KVX183" i="288"/>
  <c r="KVY183" i="288"/>
  <c r="KVZ183" i="288"/>
  <c r="KWA183" i="288"/>
  <c r="KWB183" i="288"/>
  <c r="KWC183" i="288"/>
  <c r="KWD183" i="288"/>
  <c r="KWE183" i="288"/>
  <c r="KWF183" i="288"/>
  <c r="KWG183" i="288"/>
  <c r="KWH183" i="288"/>
  <c r="KWI183" i="288"/>
  <c r="KWJ183" i="288"/>
  <c r="KWK183" i="288"/>
  <c r="KWL183" i="288"/>
  <c r="KWM183" i="288"/>
  <c r="KWN183" i="288"/>
  <c r="KWO183" i="288"/>
  <c r="KWP183" i="288"/>
  <c r="KWQ183" i="288"/>
  <c r="KWR183" i="288"/>
  <c r="KWS183" i="288"/>
  <c r="KWT183" i="288"/>
  <c r="KWU183" i="288"/>
  <c r="KWV183" i="288"/>
  <c r="KWW183" i="288"/>
  <c r="KWX183" i="288"/>
  <c r="KWY183" i="288"/>
  <c r="KWZ183" i="288"/>
  <c r="KXA183" i="288"/>
  <c r="KXB183" i="288"/>
  <c r="KXC183" i="288"/>
  <c r="KXD183" i="288"/>
  <c r="KXE183" i="288"/>
  <c r="KXF183" i="288"/>
  <c r="KXG183" i="288"/>
  <c r="KXH183" i="288"/>
  <c r="KXI183" i="288"/>
  <c r="KXJ183" i="288"/>
  <c r="KXK183" i="288"/>
  <c r="KXL183" i="288"/>
  <c r="KXM183" i="288"/>
  <c r="KXN183" i="288"/>
  <c r="KXO183" i="288"/>
  <c r="KXP183" i="288"/>
  <c r="KXQ183" i="288"/>
  <c r="KXR183" i="288"/>
  <c r="KXS183" i="288"/>
  <c r="KXT183" i="288"/>
  <c r="KXU183" i="288"/>
  <c r="KXV183" i="288"/>
  <c r="KXW183" i="288"/>
  <c r="KXX183" i="288"/>
  <c r="KXY183" i="288"/>
  <c r="KXZ183" i="288"/>
  <c r="KYA183" i="288"/>
  <c r="KYB183" i="288"/>
  <c r="KYC183" i="288"/>
  <c r="KYD183" i="288"/>
  <c r="KYE183" i="288"/>
  <c r="KYF183" i="288"/>
  <c r="KYG183" i="288"/>
  <c r="KYH183" i="288"/>
  <c r="KYI183" i="288"/>
  <c r="KYJ183" i="288"/>
  <c r="KYK183" i="288"/>
  <c r="KYL183" i="288"/>
  <c r="KYM183" i="288"/>
  <c r="KYN183" i="288"/>
  <c r="KYO183" i="288"/>
  <c r="KYP183" i="288"/>
  <c r="KYQ183" i="288"/>
  <c r="KYR183" i="288"/>
  <c r="KYS183" i="288"/>
  <c r="KYT183" i="288"/>
  <c r="KYU183" i="288"/>
  <c r="KYV183" i="288"/>
  <c r="KYW183" i="288"/>
  <c r="KYX183" i="288"/>
  <c r="KYY183" i="288"/>
  <c r="KYZ183" i="288"/>
  <c r="KZA183" i="288"/>
  <c r="KZB183" i="288"/>
  <c r="KZC183" i="288"/>
  <c r="KZD183" i="288"/>
  <c r="KZE183" i="288"/>
  <c r="KZF183" i="288"/>
  <c r="KZG183" i="288"/>
  <c r="KZH183" i="288"/>
  <c r="KZI183" i="288"/>
  <c r="KZJ183" i="288"/>
  <c r="KZK183" i="288"/>
  <c r="KZL183" i="288"/>
  <c r="KZM183" i="288"/>
  <c r="KZN183" i="288"/>
  <c r="KZO183" i="288"/>
  <c r="KZP183" i="288"/>
  <c r="KZQ183" i="288"/>
  <c r="KZR183" i="288"/>
  <c r="KZS183" i="288"/>
  <c r="KZT183" i="288"/>
  <c r="KZU183" i="288"/>
  <c r="KZV183" i="288"/>
  <c r="KZW183" i="288"/>
  <c r="KZX183" i="288"/>
  <c r="KZY183" i="288"/>
  <c r="KZZ183" i="288"/>
  <c r="LAA183" i="288"/>
  <c r="LAB183" i="288"/>
  <c r="LAC183" i="288"/>
  <c r="LAD183" i="288"/>
  <c r="LAE183" i="288"/>
  <c r="LAF183" i="288"/>
  <c r="LAG183" i="288"/>
  <c r="LAH183" i="288"/>
  <c r="LAI183" i="288"/>
  <c r="LAJ183" i="288"/>
  <c r="LAK183" i="288"/>
  <c r="LAL183" i="288"/>
  <c r="LAM183" i="288"/>
  <c r="LAN183" i="288"/>
  <c r="LAO183" i="288"/>
  <c r="LAP183" i="288"/>
  <c r="LAQ183" i="288"/>
  <c r="LAR183" i="288"/>
  <c r="LAS183" i="288"/>
  <c r="LAT183" i="288"/>
  <c r="LAU183" i="288"/>
  <c r="LAV183" i="288"/>
  <c r="LAW183" i="288"/>
  <c r="LAX183" i="288"/>
  <c r="LAY183" i="288"/>
  <c r="LAZ183" i="288"/>
  <c r="LBA183" i="288"/>
  <c r="LBB183" i="288"/>
  <c r="LBC183" i="288"/>
  <c r="LBD183" i="288"/>
  <c r="LBE183" i="288"/>
  <c r="LBF183" i="288"/>
  <c r="LBG183" i="288"/>
  <c r="LBH183" i="288"/>
  <c r="LBI183" i="288"/>
  <c r="LBJ183" i="288"/>
  <c r="LBK183" i="288"/>
  <c r="LBL183" i="288"/>
  <c r="LBM183" i="288"/>
  <c r="LBN183" i="288"/>
  <c r="LBO183" i="288"/>
  <c r="LBP183" i="288"/>
  <c r="LBQ183" i="288"/>
  <c r="LBR183" i="288"/>
  <c r="LBS183" i="288"/>
  <c r="LBT183" i="288"/>
  <c r="LBU183" i="288"/>
  <c r="LBV183" i="288"/>
  <c r="LBW183" i="288"/>
  <c r="LBX183" i="288"/>
  <c r="LBY183" i="288"/>
  <c r="LBZ183" i="288"/>
  <c r="LCA183" i="288"/>
  <c r="LCB183" i="288"/>
  <c r="LCC183" i="288"/>
  <c r="LCD183" i="288"/>
  <c r="LCE183" i="288"/>
  <c r="LCF183" i="288"/>
  <c r="LCG183" i="288"/>
  <c r="LCH183" i="288"/>
  <c r="LCI183" i="288"/>
  <c r="LCJ183" i="288"/>
  <c r="LCK183" i="288"/>
  <c r="LCL183" i="288"/>
  <c r="LCM183" i="288"/>
  <c r="LCN183" i="288"/>
  <c r="LCO183" i="288"/>
  <c r="LCP183" i="288"/>
  <c r="LCQ183" i="288"/>
  <c r="LCR183" i="288"/>
  <c r="LCS183" i="288"/>
  <c r="LCT183" i="288"/>
  <c r="LCU183" i="288"/>
  <c r="LCV183" i="288"/>
  <c r="LCW183" i="288"/>
  <c r="LCX183" i="288"/>
  <c r="LCY183" i="288"/>
  <c r="LCZ183" i="288"/>
  <c r="LDA183" i="288"/>
  <c r="LDB183" i="288"/>
  <c r="LDC183" i="288"/>
  <c r="LDD183" i="288"/>
  <c r="LDE183" i="288"/>
  <c r="LDF183" i="288"/>
  <c r="LDG183" i="288"/>
  <c r="LDH183" i="288"/>
  <c r="LDI183" i="288"/>
  <c r="LDJ183" i="288"/>
  <c r="LDK183" i="288"/>
  <c r="LDL183" i="288"/>
  <c r="LDM183" i="288"/>
  <c r="LDN183" i="288"/>
  <c r="LDO183" i="288"/>
  <c r="LDP183" i="288"/>
  <c r="LDQ183" i="288"/>
  <c r="LDR183" i="288"/>
  <c r="LDS183" i="288"/>
  <c r="LDT183" i="288"/>
  <c r="LDU183" i="288"/>
  <c r="LDV183" i="288"/>
  <c r="LDW183" i="288"/>
  <c r="LDX183" i="288"/>
  <c r="LDY183" i="288"/>
  <c r="LDZ183" i="288"/>
  <c r="LEA183" i="288"/>
  <c r="LEB183" i="288"/>
  <c r="LEC183" i="288"/>
  <c r="LED183" i="288"/>
  <c r="LEE183" i="288"/>
  <c r="LEF183" i="288"/>
  <c r="LEG183" i="288"/>
  <c r="LEH183" i="288"/>
  <c r="LEI183" i="288"/>
  <c r="LEJ183" i="288"/>
  <c r="LEK183" i="288"/>
  <c r="LEL183" i="288"/>
  <c r="LEM183" i="288"/>
  <c r="LEN183" i="288"/>
  <c r="LEO183" i="288"/>
  <c r="LEP183" i="288"/>
  <c r="LEQ183" i="288"/>
  <c r="LER183" i="288"/>
  <c r="LES183" i="288"/>
  <c r="LET183" i="288"/>
  <c r="LEU183" i="288"/>
  <c r="LEV183" i="288"/>
  <c r="LEW183" i="288"/>
  <c r="LEX183" i="288"/>
  <c r="LEY183" i="288"/>
  <c r="LEZ183" i="288"/>
  <c r="LFA183" i="288"/>
  <c r="LFB183" i="288"/>
  <c r="LFC183" i="288"/>
  <c r="LFD183" i="288"/>
  <c r="LFE183" i="288"/>
  <c r="LFF183" i="288"/>
  <c r="LFG183" i="288"/>
  <c r="LFH183" i="288"/>
  <c r="LFI183" i="288"/>
  <c r="LFJ183" i="288"/>
  <c r="LFK183" i="288"/>
  <c r="LFL183" i="288"/>
  <c r="LFM183" i="288"/>
  <c r="LFN183" i="288"/>
  <c r="LFO183" i="288"/>
  <c r="LFP183" i="288"/>
  <c r="LFQ183" i="288"/>
  <c r="LFR183" i="288"/>
  <c r="LFS183" i="288"/>
  <c r="LFT183" i="288"/>
  <c r="LFU183" i="288"/>
  <c r="LFV183" i="288"/>
  <c r="LFW183" i="288"/>
  <c r="LFX183" i="288"/>
  <c r="LFY183" i="288"/>
  <c r="LFZ183" i="288"/>
  <c r="LGA183" i="288"/>
  <c r="LGB183" i="288"/>
  <c r="LGC183" i="288"/>
  <c r="LGD183" i="288"/>
  <c r="LGE183" i="288"/>
  <c r="LGF183" i="288"/>
  <c r="LGG183" i="288"/>
  <c r="LGH183" i="288"/>
  <c r="LGI183" i="288"/>
  <c r="LGJ183" i="288"/>
  <c r="LGK183" i="288"/>
  <c r="LGL183" i="288"/>
  <c r="LGM183" i="288"/>
  <c r="LGN183" i="288"/>
  <c r="LGO183" i="288"/>
  <c r="LGP183" i="288"/>
  <c r="LGQ183" i="288"/>
  <c r="LGR183" i="288"/>
  <c r="LGS183" i="288"/>
  <c r="LGT183" i="288"/>
  <c r="LGU183" i="288"/>
  <c r="LGV183" i="288"/>
  <c r="LGW183" i="288"/>
  <c r="LGX183" i="288"/>
  <c r="LGY183" i="288"/>
  <c r="LGZ183" i="288"/>
  <c r="LHA183" i="288"/>
  <c r="LHB183" i="288"/>
  <c r="LHC183" i="288"/>
  <c r="LHD183" i="288"/>
  <c r="LHE183" i="288"/>
  <c r="LHF183" i="288"/>
  <c r="LHG183" i="288"/>
  <c r="LHH183" i="288"/>
  <c r="LHI183" i="288"/>
  <c r="LHJ183" i="288"/>
  <c r="LHK183" i="288"/>
  <c r="LHL183" i="288"/>
  <c r="LHM183" i="288"/>
  <c r="LHN183" i="288"/>
  <c r="LHO183" i="288"/>
  <c r="LHP183" i="288"/>
  <c r="LHQ183" i="288"/>
  <c r="LHR183" i="288"/>
  <c r="LHS183" i="288"/>
  <c r="LHT183" i="288"/>
  <c r="LHU183" i="288"/>
  <c r="LHV183" i="288"/>
  <c r="LHW183" i="288"/>
  <c r="LHX183" i="288"/>
  <c r="LHY183" i="288"/>
  <c r="LHZ183" i="288"/>
  <c r="LIA183" i="288"/>
  <c r="LIB183" i="288"/>
  <c r="LIC183" i="288"/>
  <c r="LID183" i="288"/>
  <c r="LIE183" i="288"/>
  <c r="LIF183" i="288"/>
  <c r="LIG183" i="288"/>
  <c r="LIH183" i="288"/>
  <c r="LII183" i="288"/>
  <c r="LIJ183" i="288"/>
  <c r="LIK183" i="288"/>
  <c r="LIL183" i="288"/>
  <c r="LIM183" i="288"/>
  <c r="LIN183" i="288"/>
  <c r="LIO183" i="288"/>
  <c r="LIP183" i="288"/>
  <c r="LIQ183" i="288"/>
  <c r="LIR183" i="288"/>
  <c r="LIS183" i="288"/>
  <c r="LIT183" i="288"/>
  <c r="LIU183" i="288"/>
  <c r="LIV183" i="288"/>
  <c r="LIW183" i="288"/>
  <c r="LIX183" i="288"/>
  <c r="LIY183" i="288"/>
  <c r="LIZ183" i="288"/>
  <c r="LJA183" i="288"/>
  <c r="LJB183" i="288"/>
  <c r="LJC183" i="288"/>
  <c r="LJD183" i="288"/>
  <c r="LJE183" i="288"/>
  <c r="LJF183" i="288"/>
  <c r="LJG183" i="288"/>
  <c r="LJH183" i="288"/>
  <c r="LJI183" i="288"/>
  <c r="LJJ183" i="288"/>
  <c r="LJK183" i="288"/>
  <c r="LJL183" i="288"/>
  <c r="LJM183" i="288"/>
  <c r="LJN183" i="288"/>
  <c r="LJO183" i="288"/>
  <c r="LJP183" i="288"/>
  <c r="LJQ183" i="288"/>
  <c r="LJR183" i="288"/>
  <c r="LJS183" i="288"/>
  <c r="LJT183" i="288"/>
  <c r="LJU183" i="288"/>
  <c r="LJV183" i="288"/>
  <c r="LJW183" i="288"/>
  <c r="LJX183" i="288"/>
  <c r="LJY183" i="288"/>
  <c r="LJZ183" i="288"/>
  <c r="LKA183" i="288"/>
  <c r="LKB183" i="288"/>
  <c r="LKC183" i="288"/>
  <c r="LKD183" i="288"/>
  <c r="LKE183" i="288"/>
  <c r="LKF183" i="288"/>
  <c r="LKG183" i="288"/>
  <c r="LKH183" i="288"/>
  <c r="LKI183" i="288"/>
  <c r="LKJ183" i="288"/>
  <c r="LKK183" i="288"/>
  <c r="LKL183" i="288"/>
  <c r="LKM183" i="288"/>
  <c r="LKN183" i="288"/>
  <c r="LKO183" i="288"/>
  <c r="LKP183" i="288"/>
  <c r="LKQ183" i="288"/>
  <c r="LKR183" i="288"/>
  <c r="LKS183" i="288"/>
  <c r="LKT183" i="288"/>
  <c r="LKU183" i="288"/>
  <c r="LKV183" i="288"/>
  <c r="LKW183" i="288"/>
  <c r="LKX183" i="288"/>
  <c r="LKY183" i="288"/>
  <c r="LKZ183" i="288"/>
  <c r="LLA183" i="288"/>
  <c r="LLB183" i="288"/>
  <c r="LLC183" i="288"/>
  <c r="LLD183" i="288"/>
  <c r="LLE183" i="288"/>
  <c r="LLF183" i="288"/>
  <c r="LLG183" i="288"/>
  <c r="LLH183" i="288"/>
  <c r="LLI183" i="288"/>
  <c r="LLJ183" i="288"/>
  <c r="LLK183" i="288"/>
  <c r="LLL183" i="288"/>
  <c r="LLM183" i="288"/>
  <c r="LLN183" i="288"/>
  <c r="LLO183" i="288"/>
  <c r="LLP183" i="288"/>
  <c r="LLQ183" i="288"/>
  <c r="LLR183" i="288"/>
  <c r="LLS183" i="288"/>
  <c r="LLT183" i="288"/>
  <c r="LLU183" i="288"/>
  <c r="LLV183" i="288"/>
  <c r="LLW183" i="288"/>
  <c r="LLX183" i="288"/>
  <c r="LLY183" i="288"/>
  <c r="LLZ183" i="288"/>
  <c r="LMA183" i="288"/>
  <c r="LMB183" i="288"/>
  <c r="LMC183" i="288"/>
  <c r="LMD183" i="288"/>
  <c r="LME183" i="288"/>
  <c r="LMF183" i="288"/>
  <c r="LMG183" i="288"/>
  <c r="LMH183" i="288"/>
  <c r="LMI183" i="288"/>
  <c r="LMJ183" i="288"/>
  <c r="LMK183" i="288"/>
  <c r="LML183" i="288"/>
  <c r="LMM183" i="288"/>
  <c r="LMN183" i="288"/>
  <c r="LMO183" i="288"/>
  <c r="LMP183" i="288"/>
  <c r="LMQ183" i="288"/>
  <c r="LMR183" i="288"/>
  <c r="LMS183" i="288"/>
  <c r="LMT183" i="288"/>
  <c r="LMU183" i="288"/>
  <c r="LMV183" i="288"/>
  <c r="LMW183" i="288"/>
  <c r="LMX183" i="288"/>
  <c r="LMY183" i="288"/>
  <c r="LMZ183" i="288"/>
  <c r="LNA183" i="288"/>
  <c r="LNB183" i="288"/>
  <c r="LNC183" i="288"/>
  <c r="LND183" i="288"/>
  <c r="LNE183" i="288"/>
  <c r="LNF183" i="288"/>
  <c r="LNG183" i="288"/>
  <c r="LNH183" i="288"/>
  <c r="LNI183" i="288"/>
  <c r="LNJ183" i="288"/>
  <c r="LNK183" i="288"/>
  <c r="LNL183" i="288"/>
  <c r="LNM183" i="288"/>
  <c r="LNN183" i="288"/>
  <c r="LNO183" i="288"/>
  <c r="LNP183" i="288"/>
  <c r="LNQ183" i="288"/>
  <c r="LNR183" i="288"/>
  <c r="LNS183" i="288"/>
  <c r="LNT183" i="288"/>
  <c r="LNU183" i="288"/>
  <c r="LNV183" i="288"/>
  <c r="LNW183" i="288"/>
  <c r="LNX183" i="288"/>
  <c r="LNY183" i="288"/>
  <c r="LNZ183" i="288"/>
  <c r="LOA183" i="288"/>
  <c r="LOB183" i="288"/>
  <c r="LOC183" i="288"/>
  <c r="LOD183" i="288"/>
  <c r="LOE183" i="288"/>
  <c r="LOF183" i="288"/>
  <c r="LOG183" i="288"/>
  <c r="LOH183" i="288"/>
  <c r="LOI183" i="288"/>
  <c r="LOJ183" i="288"/>
  <c r="LOK183" i="288"/>
  <c r="LOL183" i="288"/>
  <c r="LOM183" i="288"/>
  <c r="LON183" i="288"/>
  <c r="LOO183" i="288"/>
  <c r="LOP183" i="288"/>
  <c r="LOQ183" i="288"/>
  <c r="LOR183" i="288"/>
  <c r="LOS183" i="288"/>
  <c r="LOT183" i="288"/>
  <c r="LOU183" i="288"/>
  <c r="LOV183" i="288"/>
  <c r="LOW183" i="288"/>
  <c r="LOX183" i="288"/>
  <c r="LOY183" i="288"/>
  <c r="LOZ183" i="288"/>
  <c r="LPA183" i="288"/>
  <c r="LPB183" i="288"/>
  <c r="LPC183" i="288"/>
  <c r="LPD183" i="288"/>
  <c r="LPE183" i="288"/>
  <c r="LPF183" i="288"/>
  <c r="LPG183" i="288"/>
  <c r="LPH183" i="288"/>
  <c r="LPI183" i="288"/>
  <c r="LPJ183" i="288"/>
  <c r="LPK183" i="288"/>
  <c r="LPL183" i="288"/>
  <c r="LPM183" i="288"/>
  <c r="LPN183" i="288"/>
  <c r="LPO183" i="288"/>
  <c r="LPP183" i="288"/>
  <c r="LPQ183" i="288"/>
  <c r="LPR183" i="288"/>
  <c r="LPS183" i="288"/>
  <c r="LPT183" i="288"/>
  <c r="LPU183" i="288"/>
  <c r="LPV183" i="288"/>
  <c r="LPW183" i="288"/>
  <c r="LPX183" i="288"/>
  <c r="LPY183" i="288"/>
  <c r="LPZ183" i="288"/>
  <c r="LQA183" i="288"/>
  <c r="LQB183" i="288"/>
  <c r="LQC183" i="288"/>
  <c r="LQD183" i="288"/>
  <c r="LQE183" i="288"/>
  <c r="LQF183" i="288"/>
  <c r="LQG183" i="288"/>
  <c r="LQH183" i="288"/>
  <c r="LQI183" i="288"/>
  <c r="LQJ183" i="288"/>
  <c r="LQK183" i="288"/>
  <c r="LQL183" i="288"/>
  <c r="LQM183" i="288"/>
  <c r="LQN183" i="288"/>
  <c r="LQO183" i="288"/>
  <c r="LQP183" i="288"/>
  <c r="LQQ183" i="288"/>
  <c r="LQR183" i="288"/>
  <c r="LQS183" i="288"/>
  <c r="LQT183" i="288"/>
  <c r="LQU183" i="288"/>
  <c r="LQV183" i="288"/>
  <c r="LQW183" i="288"/>
  <c r="LQX183" i="288"/>
  <c r="LQY183" i="288"/>
  <c r="LQZ183" i="288"/>
  <c r="LRA183" i="288"/>
  <c r="LRB183" i="288"/>
  <c r="LRC183" i="288"/>
  <c r="LRD183" i="288"/>
  <c r="LRE183" i="288"/>
  <c r="LRF183" i="288"/>
  <c r="LRG183" i="288"/>
  <c r="LRH183" i="288"/>
  <c r="LRI183" i="288"/>
  <c r="LRJ183" i="288"/>
  <c r="LRK183" i="288"/>
  <c r="LRL183" i="288"/>
  <c r="LRM183" i="288"/>
  <c r="LRN183" i="288"/>
  <c r="LRO183" i="288"/>
  <c r="LRP183" i="288"/>
  <c r="LRQ183" i="288"/>
  <c r="LRR183" i="288"/>
  <c r="LRS183" i="288"/>
  <c r="LRT183" i="288"/>
  <c r="LRU183" i="288"/>
  <c r="LRV183" i="288"/>
  <c r="LRW183" i="288"/>
  <c r="LRX183" i="288"/>
  <c r="LRY183" i="288"/>
  <c r="LRZ183" i="288"/>
  <c r="LSA183" i="288"/>
  <c r="LSB183" i="288"/>
  <c r="LSC183" i="288"/>
  <c r="LSD183" i="288"/>
  <c r="LSE183" i="288"/>
  <c r="LSF183" i="288"/>
  <c r="LSG183" i="288"/>
  <c r="LSH183" i="288"/>
  <c r="LSI183" i="288"/>
  <c r="LSJ183" i="288"/>
  <c r="LSK183" i="288"/>
  <c r="LSL183" i="288"/>
  <c r="LSM183" i="288"/>
  <c r="LSN183" i="288"/>
  <c r="LSO183" i="288"/>
  <c r="LSP183" i="288"/>
  <c r="LSQ183" i="288"/>
  <c r="LSR183" i="288"/>
  <c r="LSS183" i="288"/>
  <c r="LST183" i="288"/>
  <c r="LSU183" i="288"/>
  <c r="LSV183" i="288"/>
  <c r="LSW183" i="288"/>
  <c r="LSX183" i="288"/>
  <c r="LSY183" i="288"/>
  <c r="LSZ183" i="288"/>
  <c r="LTA183" i="288"/>
  <c r="LTB183" i="288"/>
  <c r="LTC183" i="288"/>
  <c r="LTD183" i="288"/>
  <c r="LTE183" i="288"/>
  <c r="LTF183" i="288"/>
  <c r="LTG183" i="288"/>
  <c r="LTH183" i="288"/>
  <c r="LTI183" i="288"/>
  <c r="LTJ183" i="288"/>
  <c r="LTK183" i="288"/>
  <c r="LTL183" i="288"/>
  <c r="LTM183" i="288"/>
  <c r="LTN183" i="288"/>
  <c r="LTO183" i="288"/>
  <c r="LTP183" i="288"/>
  <c r="LTQ183" i="288"/>
  <c r="LTR183" i="288"/>
  <c r="LTS183" i="288"/>
  <c r="LTT183" i="288"/>
  <c r="LTU183" i="288"/>
  <c r="LTV183" i="288"/>
  <c r="LTW183" i="288"/>
  <c r="LTX183" i="288"/>
  <c r="LTY183" i="288"/>
  <c r="LTZ183" i="288"/>
  <c r="LUA183" i="288"/>
  <c r="LUB183" i="288"/>
  <c r="LUC183" i="288"/>
  <c r="LUD183" i="288"/>
  <c r="LUE183" i="288"/>
  <c r="LUF183" i="288"/>
  <c r="LUG183" i="288"/>
  <c r="LUH183" i="288"/>
  <c r="LUI183" i="288"/>
  <c r="LUJ183" i="288"/>
  <c r="LUK183" i="288"/>
  <c r="LUL183" i="288"/>
  <c r="LUM183" i="288"/>
  <c r="LUN183" i="288"/>
  <c r="LUO183" i="288"/>
  <c r="LUP183" i="288"/>
  <c r="LUQ183" i="288"/>
  <c r="LUR183" i="288"/>
  <c r="LUS183" i="288"/>
  <c r="LUT183" i="288"/>
  <c r="LUU183" i="288"/>
  <c r="LUV183" i="288"/>
  <c r="LUW183" i="288"/>
  <c r="LUX183" i="288"/>
  <c r="LUY183" i="288"/>
  <c r="LUZ183" i="288"/>
  <c r="LVA183" i="288"/>
  <c r="LVB183" i="288"/>
  <c r="LVC183" i="288"/>
  <c r="LVD183" i="288"/>
  <c r="LVE183" i="288"/>
  <c r="LVF183" i="288"/>
  <c r="LVG183" i="288"/>
  <c r="LVH183" i="288"/>
  <c r="LVI183" i="288"/>
  <c r="LVJ183" i="288"/>
  <c r="LVK183" i="288"/>
  <c r="LVL183" i="288"/>
  <c r="LVM183" i="288"/>
  <c r="LVN183" i="288"/>
  <c r="LVO183" i="288"/>
  <c r="LVP183" i="288"/>
  <c r="LVQ183" i="288"/>
  <c r="LVR183" i="288"/>
  <c r="LVS183" i="288"/>
  <c r="LVT183" i="288"/>
  <c r="LVU183" i="288"/>
  <c r="LVV183" i="288"/>
  <c r="LVW183" i="288"/>
  <c r="LVX183" i="288"/>
  <c r="LVY183" i="288"/>
  <c r="LVZ183" i="288"/>
  <c r="LWA183" i="288"/>
  <c r="LWB183" i="288"/>
  <c r="LWC183" i="288"/>
  <c r="LWD183" i="288"/>
  <c r="LWE183" i="288"/>
  <c r="LWF183" i="288"/>
  <c r="LWG183" i="288"/>
  <c r="LWH183" i="288"/>
  <c r="LWI183" i="288"/>
  <c r="LWJ183" i="288"/>
  <c r="LWK183" i="288"/>
  <c r="LWL183" i="288"/>
  <c r="LWM183" i="288"/>
  <c r="LWN183" i="288"/>
  <c r="LWO183" i="288"/>
  <c r="LWP183" i="288"/>
  <c r="LWQ183" i="288"/>
  <c r="LWR183" i="288"/>
  <c r="LWS183" i="288"/>
  <c r="LWT183" i="288"/>
  <c r="LWU183" i="288"/>
  <c r="LWV183" i="288"/>
  <c r="LWW183" i="288"/>
  <c r="LWX183" i="288"/>
  <c r="LWY183" i="288"/>
  <c r="LWZ183" i="288"/>
  <c r="LXA183" i="288"/>
  <c r="LXB183" i="288"/>
  <c r="LXC183" i="288"/>
  <c r="LXD183" i="288"/>
  <c r="LXE183" i="288"/>
  <c r="LXF183" i="288"/>
  <c r="LXG183" i="288"/>
  <c r="LXH183" i="288"/>
  <c r="LXI183" i="288"/>
  <c r="LXJ183" i="288"/>
  <c r="LXK183" i="288"/>
  <c r="LXL183" i="288"/>
  <c r="LXM183" i="288"/>
  <c r="LXN183" i="288"/>
  <c r="LXO183" i="288"/>
  <c r="LXP183" i="288"/>
  <c r="LXQ183" i="288"/>
  <c r="LXR183" i="288"/>
  <c r="LXS183" i="288"/>
  <c r="LXT183" i="288"/>
  <c r="LXU183" i="288"/>
  <c r="LXV183" i="288"/>
  <c r="LXW183" i="288"/>
  <c r="LXX183" i="288"/>
  <c r="LXY183" i="288"/>
  <c r="LXZ183" i="288"/>
  <c r="LYA183" i="288"/>
  <c r="LYB183" i="288"/>
  <c r="LYC183" i="288"/>
  <c r="LYD183" i="288"/>
  <c r="LYE183" i="288"/>
  <c r="LYF183" i="288"/>
  <c r="LYG183" i="288"/>
  <c r="LYH183" i="288"/>
  <c r="LYI183" i="288"/>
  <c r="LYJ183" i="288"/>
  <c r="LYK183" i="288"/>
  <c r="LYL183" i="288"/>
  <c r="LYM183" i="288"/>
  <c r="LYN183" i="288"/>
  <c r="LYO183" i="288"/>
  <c r="LYP183" i="288"/>
  <c r="LYQ183" i="288"/>
  <c r="LYR183" i="288"/>
  <c r="LYS183" i="288"/>
  <c r="LYT183" i="288"/>
  <c r="LYU183" i="288"/>
  <c r="LYV183" i="288"/>
  <c r="LYW183" i="288"/>
  <c r="LYX183" i="288"/>
  <c r="LYY183" i="288"/>
  <c r="LYZ183" i="288"/>
  <c r="LZA183" i="288"/>
  <c r="LZB183" i="288"/>
  <c r="LZC183" i="288"/>
  <c r="LZD183" i="288"/>
  <c r="LZE183" i="288"/>
  <c r="LZF183" i="288"/>
  <c r="LZG183" i="288"/>
  <c r="LZH183" i="288"/>
  <c r="LZI183" i="288"/>
  <c r="LZJ183" i="288"/>
  <c r="LZK183" i="288"/>
  <c r="LZL183" i="288"/>
  <c r="LZM183" i="288"/>
  <c r="LZN183" i="288"/>
  <c r="LZO183" i="288"/>
  <c r="LZP183" i="288"/>
  <c r="LZQ183" i="288"/>
  <c r="LZR183" i="288"/>
  <c r="LZS183" i="288"/>
  <c r="LZT183" i="288"/>
  <c r="LZU183" i="288"/>
  <c r="LZV183" i="288"/>
  <c r="LZW183" i="288"/>
  <c r="LZX183" i="288"/>
  <c r="LZY183" i="288"/>
  <c r="LZZ183" i="288"/>
  <c r="MAA183" i="288"/>
  <c r="MAB183" i="288"/>
  <c r="MAC183" i="288"/>
  <c r="MAD183" i="288"/>
  <c r="MAE183" i="288"/>
  <c r="MAF183" i="288"/>
  <c r="MAG183" i="288"/>
  <c r="MAH183" i="288"/>
  <c r="MAI183" i="288"/>
  <c r="MAJ183" i="288"/>
  <c r="MAK183" i="288"/>
  <c r="MAL183" i="288"/>
  <c r="MAM183" i="288"/>
  <c r="MAN183" i="288"/>
  <c r="MAO183" i="288"/>
  <c r="MAP183" i="288"/>
  <c r="MAQ183" i="288"/>
  <c r="MAR183" i="288"/>
  <c r="MAS183" i="288"/>
  <c r="MAT183" i="288"/>
  <c r="MAU183" i="288"/>
  <c r="MAV183" i="288"/>
  <c r="MAW183" i="288"/>
  <c r="MAX183" i="288"/>
  <c r="MAY183" i="288"/>
  <c r="MAZ183" i="288"/>
  <c r="MBA183" i="288"/>
  <c r="MBB183" i="288"/>
  <c r="MBC183" i="288"/>
  <c r="MBD183" i="288"/>
  <c r="MBE183" i="288"/>
  <c r="MBF183" i="288"/>
  <c r="MBG183" i="288"/>
  <c r="MBH183" i="288"/>
  <c r="MBI183" i="288"/>
  <c r="MBJ183" i="288"/>
  <c r="MBK183" i="288"/>
  <c r="MBL183" i="288"/>
  <c r="MBM183" i="288"/>
  <c r="MBN183" i="288"/>
  <c r="MBO183" i="288"/>
  <c r="MBP183" i="288"/>
  <c r="MBQ183" i="288"/>
  <c r="MBR183" i="288"/>
  <c r="MBS183" i="288"/>
  <c r="MBT183" i="288"/>
  <c r="MBU183" i="288"/>
  <c r="MBV183" i="288"/>
  <c r="MBW183" i="288"/>
  <c r="MBX183" i="288"/>
  <c r="MBY183" i="288"/>
  <c r="MBZ183" i="288"/>
  <c r="MCA183" i="288"/>
  <c r="MCB183" i="288"/>
  <c r="MCC183" i="288"/>
  <c r="MCD183" i="288"/>
  <c r="MCE183" i="288"/>
  <c r="MCF183" i="288"/>
  <c r="MCG183" i="288"/>
  <c r="MCH183" i="288"/>
  <c r="MCI183" i="288"/>
  <c r="MCJ183" i="288"/>
  <c r="MCK183" i="288"/>
  <c r="MCL183" i="288"/>
  <c r="MCM183" i="288"/>
  <c r="MCN183" i="288"/>
  <c r="MCO183" i="288"/>
  <c r="MCP183" i="288"/>
  <c r="MCQ183" i="288"/>
  <c r="MCR183" i="288"/>
  <c r="MCS183" i="288"/>
  <c r="MCT183" i="288"/>
  <c r="MCU183" i="288"/>
  <c r="MCV183" i="288"/>
  <c r="MCW183" i="288"/>
  <c r="MCX183" i="288"/>
  <c r="MCY183" i="288"/>
  <c r="MCZ183" i="288"/>
  <c r="MDA183" i="288"/>
  <c r="MDB183" i="288"/>
  <c r="MDC183" i="288"/>
  <c r="MDD183" i="288"/>
  <c r="MDE183" i="288"/>
  <c r="MDF183" i="288"/>
  <c r="MDG183" i="288"/>
  <c r="MDH183" i="288"/>
  <c r="MDI183" i="288"/>
  <c r="MDJ183" i="288"/>
  <c r="MDK183" i="288"/>
  <c r="MDL183" i="288"/>
  <c r="MDM183" i="288"/>
  <c r="MDN183" i="288"/>
  <c r="MDO183" i="288"/>
  <c r="MDP183" i="288"/>
  <c r="MDQ183" i="288"/>
  <c r="MDR183" i="288"/>
  <c r="MDS183" i="288"/>
  <c r="MDT183" i="288"/>
  <c r="MDU183" i="288"/>
  <c r="MDV183" i="288"/>
  <c r="MDW183" i="288"/>
  <c r="MDX183" i="288"/>
  <c r="MDY183" i="288"/>
  <c r="MDZ183" i="288"/>
  <c r="MEA183" i="288"/>
  <c r="MEB183" i="288"/>
  <c r="MEC183" i="288"/>
  <c r="MED183" i="288"/>
  <c r="MEE183" i="288"/>
  <c r="MEF183" i="288"/>
  <c r="MEG183" i="288"/>
  <c r="MEH183" i="288"/>
  <c r="MEI183" i="288"/>
  <c r="MEJ183" i="288"/>
  <c r="MEK183" i="288"/>
  <c r="MEL183" i="288"/>
  <c r="MEM183" i="288"/>
  <c r="MEN183" i="288"/>
  <c r="MEO183" i="288"/>
  <c r="MEP183" i="288"/>
  <c r="MEQ183" i="288"/>
  <c r="MER183" i="288"/>
  <c r="MES183" i="288"/>
  <c r="MET183" i="288"/>
  <c r="MEU183" i="288"/>
  <c r="MEV183" i="288"/>
  <c r="MEW183" i="288"/>
  <c r="MEX183" i="288"/>
  <c r="MEY183" i="288"/>
  <c r="MEZ183" i="288"/>
  <c r="MFA183" i="288"/>
  <c r="MFB183" i="288"/>
  <c r="MFC183" i="288"/>
  <c r="MFD183" i="288"/>
  <c r="MFE183" i="288"/>
  <c r="MFF183" i="288"/>
  <c r="MFG183" i="288"/>
  <c r="MFH183" i="288"/>
  <c r="MFI183" i="288"/>
  <c r="MFJ183" i="288"/>
  <c r="MFK183" i="288"/>
  <c r="MFL183" i="288"/>
  <c r="MFM183" i="288"/>
  <c r="MFN183" i="288"/>
  <c r="MFO183" i="288"/>
  <c r="MFP183" i="288"/>
  <c r="MFQ183" i="288"/>
  <c r="MFR183" i="288"/>
  <c r="MFS183" i="288"/>
  <c r="MFT183" i="288"/>
  <c r="MFU183" i="288"/>
  <c r="MFV183" i="288"/>
  <c r="MFW183" i="288"/>
  <c r="MFX183" i="288"/>
  <c r="MFY183" i="288"/>
  <c r="MFZ183" i="288"/>
  <c r="MGA183" i="288"/>
  <c r="MGB183" i="288"/>
  <c r="MGC183" i="288"/>
  <c r="MGD183" i="288"/>
  <c r="MGE183" i="288"/>
  <c r="MGF183" i="288"/>
  <c r="MGG183" i="288"/>
  <c r="MGH183" i="288"/>
  <c r="MGI183" i="288"/>
  <c r="MGJ183" i="288"/>
  <c r="MGK183" i="288"/>
  <c r="MGL183" i="288"/>
  <c r="MGM183" i="288"/>
  <c r="MGN183" i="288"/>
  <c r="MGO183" i="288"/>
  <c r="MGP183" i="288"/>
  <c r="MGQ183" i="288"/>
  <c r="MGR183" i="288"/>
  <c r="MGS183" i="288"/>
  <c r="MGT183" i="288"/>
  <c r="MGU183" i="288"/>
  <c r="MGV183" i="288"/>
  <c r="MGW183" i="288"/>
  <c r="MGX183" i="288"/>
  <c r="MGY183" i="288"/>
  <c r="MGZ183" i="288"/>
  <c r="MHA183" i="288"/>
  <c r="MHB183" i="288"/>
  <c r="MHC183" i="288"/>
  <c r="MHD183" i="288"/>
  <c r="MHE183" i="288"/>
  <c r="MHF183" i="288"/>
  <c r="MHG183" i="288"/>
  <c r="MHH183" i="288"/>
  <c r="MHI183" i="288"/>
  <c r="MHJ183" i="288"/>
  <c r="MHK183" i="288"/>
  <c r="MHL183" i="288"/>
  <c r="MHM183" i="288"/>
  <c r="MHN183" i="288"/>
  <c r="MHO183" i="288"/>
  <c r="MHP183" i="288"/>
  <c r="MHQ183" i="288"/>
  <c r="MHR183" i="288"/>
  <c r="MHS183" i="288"/>
  <c r="MHT183" i="288"/>
  <c r="MHU183" i="288"/>
  <c r="MHV183" i="288"/>
  <c r="MHW183" i="288"/>
  <c r="MHX183" i="288"/>
  <c r="MHY183" i="288"/>
  <c r="MHZ183" i="288"/>
  <c r="MIA183" i="288"/>
  <c r="MIB183" i="288"/>
  <c r="MIC183" i="288"/>
  <c r="MID183" i="288"/>
  <c r="MIE183" i="288"/>
  <c r="MIF183" i="288"/>
  <c r="MIG183" i="288"/>
  <c r="MIH183" i="288"/>
  <c r="MII183" i="288"/>
  <c r="MIJ183" i="288"/>
  <c r="MIK183" i="288"/>
  <c r="MIL183" i="288"/>
  <c r="MIM183" i="288"/>
  <c r="MIN183" i="288"/>
  <c r="MIO183" i="288"/>
  <c r="MIP183" i="288"/>
  <c r="MIQ183" i="288"/>
  <c r="MIR183" i="288"/>
  <c r="MIS183" i="288"/>
  <c r="MIT183" i="288"/>
  <c r="MIU183" i="288"/>
  <c r="MIV183" i="288"/>
  <c r="MIW183" i="288"/>
  <c r="MIX183" i="288"/>
  <c r="MIY183" i="288"/>
  <c r="MIZ183" i="288"/>
  <c r="MJA183" i="288"/>
  <c r="MJB183" i="288"/>
  <c r="MJC183" i="288"/>
  <c r="MJD183" i="288"/>
  <c r="MJE183" i="288"/>
  <c r="MJF183" i="288"/>
  <c r="MJG183" i="288"/>
  <c r="MJH183" i="288"/>
  <c r="MJI183" i="288"/>
  <c r="MJJ183" i="288"/>
  <c r="MJK183" i="288"/>
  <c r="MJL183" i="288"/>
  <c r="MJM183" i="288"/>
  <c r="MJN183" i="288"/>
  <c r="MJO183" i="288"/>
  <c r="MJP183" i="288"/>
  <c r="MJQ183" i="288"/>
  <c r="MJR183" i="288"/>
  <c r="MJS183" i="288"/>
  <c r="MJT183" i="288"/>
  <c r="MJU183" i="288"/>
  <c r="MJV183" i="288"/>
  <c r="MJW183" i="288"/>
  <c r="MJX183" i="288"/>
  <c r="MJY183" i="288"/>
  <c r="MJZ183" i="288"/>
  <c r="MKA183" i="288"/>
  <c r="MKB183" i="288"/>
  <c r="MKC183" i="288"/>
  <c r="MKD183" i="288"/>
  <c r="MKE183" i="288"/>
  <c r="MKF183" i="288"/>
  <c r="MKG183" i="288"/>
  <c r="MKH183" i="288"/>
  <c r="MKI183" i="288"/>
  <c r="MKJ183" i="288"/>
  <c r="MKK183" i="288"/>
  <c r="MKL183" i="288"/>
  <c r="MKM183" i="288"/>
  <c r="MKN183" i="288"/>
  <c r="MKO183" i="288"/>
  <c r="MKP183" i="288"/>
  <c r="MKQ183" i="288"/>
  <c r="MKR183" i="288"/>
  <c r="MKS183" i="288"/>
  <c r="MKT183" i="288"/>
  <c r="MKU183" i="288"/>
  <c r="MKV183" i="288"/>
  <c r="MKW183" i="288"/>
  <c r="MKX183" i="288"/>
  <c r="MKY183" i="288"/>
  <c r="MKZ183" i="288"/>
  <c r="MLA183" i="288"/>
  <c r="MLB183" i="288"/>
  <c r="MLC183" i="288"/>
  <c r="MLD183" i="288"/>
  <c r="MLE183" i="288"/>
  <c r="MLF183" i="288"/>
  <c r="MLG183" i="288"/>
  <c r="MLH183" i="288"/>
  <c r="MLI183" i="288"/>
  <c r="MLJ183" i="288"/>
  <c r="MLK183" i="288"/>
  <c r="MLL183" i="288"/>
  <c r="MLM183" i="288"/>
  <c r="MLN183" i="288"/>
  <c r="MLO183" i="288"/>
  <c r="MLP183" i="288"/>
  <c r="MLQ183" i="288"/>
  <c r="MLR183" i="288"/>
  <c r="MLS183" i="288"/>
  <c r="MLT183" i="288"/>
  <c r="MLU183" i="288"/>
  <c r="MLV183" i="288"/>
  <c r="MLW183" i="288"/>
  <c r="MLX183" i="288"/>
  <c r="MLY183" i="288"/>
  <c r="MLZ183" i="288"/>
  <c r="MMA183" i="288"/>
  <c r="MMB183" i="288"/>
  <c r="MMC183" i="288"/>
  <c r="MMD183" i="288"/>
  <c r="MME183" i="288"/>
  <c r="MMF183" i="288"/>
  <c r="MMG183" i="288"/>
  <c r="MMH183" i="288"/>
  <c r="MMI183" i="288"/>
  <c r="MMJ183" i="288"/>
  <c r="MMK183" i="288"/>
  <c r="MML183" i="288"/>
  <c r="MMM183" i="288"/>
  <c r="MMN183" i="288"/>
  <c r="MMO183" i="288"/>
  <c r="MMP183" i="288"/>
  <c r="MMQ183" i="288"/>
  <c r="MMR183" i="288"/>
  <c r="MMS183" i="288"/>
  <c r="MMT183" i="288"/>
  <c r="MMU183" i="288"/>
  <c r="MMV183" i="288"/>
  <c r="MMW183" i="288"/>
  <c r="MMX183" i="288"/>
  <c r="MMY183" i="288"/>
  <c r="MMZ183" i="288"/>
  <c r="MNA183" i="288"/>
  <c r="MNB183" i="288"/>
  <c r="MNC183" i="288"/>
  <c r="MND183" i="288"/>
  <c r="MNE183" i="288"/>
  <c r="MNF183" i="288"/>
  <c r="MNG183" i="288"/>
  <c r="MNH183" i="288"/>
  <c r="MNI183" i="288"/>
  <c r="MNJ183" i="288"/>
  <c r="MNK183" i="288"/>
  <c r="MNL183" i="288"/>
  <c r="MNM183" i="288"/>
  <c r="MNN183" i="288"/>
  <c r="MNO183" i="288"/>
  <c r="MNP183" i="288"/>
  <c r="MNQ183" i="288"/>
  <c r="MNR183" i="288"/>
  <c r="MNS183" i="288"/>
  <c r="MNT183" i="288"/>
  <c r="MNU183" i="288"/>
  <c r="MNV183" i="288"/>
  <c r="MNW183" i="288"/>
  <c r="MNX183" i="288"/>
  <c r="MNY183" i="288"/>
  <c r="MNZ183" i="288"/>
  <c r="MOA183" i="288"/>
  <c r="MOB183" i="288"/>
  <c r="MOC183" i="288"/>
  <c r="MOD183" i="288"/>
  <c r="MOE183" i="288"/>
  <c r="MOF183" i="288"/>
  <c r="MOG183" i="288"/>
  <c r="MOH183" i="288"/>
  <c r="MOI183" i="288"/>
  <c r="MOJ183" i="288"/>
  <c r="MOK183" i="288"/>
  <c r="MOL183" i="288"/>
  <c r="MOM183" i="288"/>
  <c r="MON183" i="288"/>
  <c r="MOO183" i="288"/>
  <c r="MOP183" i="288"/>
  <c r="MOQ183" i="288"/>
  <c r="MOR183" i="288"/>
  <c r="MOS183" i="288"/>
  <c r="MOT183" i="288"/>
  <c r="MOU183" i="288"/>
  <c r="MOV183" i="288"/>
  <c r="MOW183" i="288"/>
  <c r="MOX183" i="288"/>
  <c r="MOY183" i="288"/>
  <c r="MOZ183" i="288"/>
  <c r="MPA183" i="288"/>
  <c r="MPB183" i="288"/>
  <c r="MPC183" i="288"/>
  <c r="MPD183" i="288"/>
  <c r="MPE183" i="288"/>
  <c r="MPF183" i="288"/>
  <c r="MPG183" i="288"/>
  <c r="MPH183" i="288"/>
  <c r="MPI183" i="288"/>
  <c r="MPJ183" i="288"/>
  <c r="MPK183" i="288"/>
  <c r="MPL183" i="288"/>
  <c r="MPM183" i="288"/>
  <c r="MPN183" i="288"/>
  <c r="MPO183" i="288"/>
  <c r="MPP183" i="288"/>
  <c r="MPQ183" i="288"/>
  <c r="MPR183" i="288"/>
  <c r="MPS183" i="288"/>
  <c r="MPT183" i="288"/>
  <c r="MPU183" i="288"/>
  <c r="MPV183" i="288"/>
  <c r="MPW183" i="288"/>
  <c r="MPX183" i="288"/>
  <c r="MPY183" i="288"/>
  <c r="MPZ183" i="288"/>
  <c r="MQA183" i="288"/>
  <c r="MQB183" i="288"/>
  <c r="MQC183" i="288"/>
  <c r="MQD183" i="288"/>
  <c r="MQE183" i="288"/>
  <c r="MQF183" i="288"/>
  <c r="MQG183" i="288"/>
  <c r="MQH183" i="288"/>
  <c r="MQI183" i="288"/>
  <c r="MQJ183" i="288"/>
  <c r="MQK183" i="288"/>
  <c r="MQL183" i="288"/>
  <c r="MQM183" i="288"/>
  <c r="MQN183" i="288"/>
  <c r="MQO183" i="288"/>
  <c r="MQP183" i="288"/>
  <c r="MQQ183" i="288"/>
  <c r="MQR183" i="288"/>
  <c r="MQS183" i="288"/>
  <c r="MQT183" i="288"/>
  <c r="MQU183" i="288"/>
  <c r="MQV183" i="288"/>
  <c r="MQW183" i="288"/>
  <c r="MQX183" i="288"/>
  <c r="MQY183" i="288"/>
  <c r="MQZ183" i="288"/>
  <c r="MRA183" i="288"/>
  <c r="MRB183" i="288"/>
  <c r="MRC183" i="288"/>
  <c r="MRD183" i="288"/>
  <c r="MRE183" i="288"/>
  <c r="MRF183" i="288"/>
  <c r="MRG183" i="288"/>
  <c r="MRH183" i="288"/>
  <c r="MRI183" i="288"/>
  <c r="MRJ183" i="288"/>
  <c r="MRK183" i="288"/>
  <c r="MRL183" i="288"/>
  <c r="MRM183" i="288"/>
  <c r="MRN183" i="288"/>
  <c r="MRO183" i="288"/>
  <c r="MRP183" i="288"/>
  <c r="MRQ183" i="288"/>
  <c r="MRR183" i="288"/>
  <c r="MRS183" i="288"/>
  <c r="MRT183" i="288"/>
  <c r="MRU183" i="288"/>
  <c r="MRV183" i="288"/>
  <c r="MRW183" i="288"/>
  <c r="MRX183" i="288"/>
  <c r="MRY183" i="288"/>
  <c r="MRZ183" i="288"/>
  <c r="MSA183" i="288"/>
  <c r="MSB183" i="288"/>
  <c r="MSC183" i="288"/>
  <c r="MSD183" i="288"/>
  <c r="MSE183" i="288"/>
  <c r="MSF183" i="288"/>
  <c r="MSG183" i="288"/>
  <c r="MSH183" i="288"/>
  <c r="MSI183" i="288"/>
  <c r="MSJ183" i="288"/>
  <c r="MSK183" i="288"/>
  <c r="MSL183" i="288"/>
  <c r="MSM183" i="288"/>
  <c r="MSN183" i="288"/>
  <c r="MSO183" i="288"/>
  <c r="MSP183" i="288"/>
  <c r="MSQ183" i="288"/>
  <c r="MSR183" i="288"/>
  <c r="MSS183" i="288"/>
  <c r="MST183" i="288"/>
  <c r="MSU183" i="288"/>
  <c r="MSV183" i="288"/>
  <c r="MSW183" i="288"/>
  <c r="MSX183" i="288"/>
  <c r="MSY183" i="288"/>
  <c r="MSZ183" i="288"/>
  <c r="MTA183" i="288"/>
  <c r="MTB183" i="288"/>
  <c r="MTC183" i="288"/>
  <c r="MTD183" i="288"/>
  <c r="MTE183" i="288"/>
  <c r="MTF183" i="288"/>
  <c r="MTG183" i="288"/>
  <c r="MTH183" i="288"/>
  <c r="MTI183" i="288"/>
  <c r="MTJ183" i="288"/>
  <c r="MTK183" i="288"/>
  <c r="MTL183" i="288"/>
  <c r="MTM183" i="288"/>
  <c r="MTN183" i="288"/>
  <c r="MTO183" i="288"/>
  <c r="MTP183" i="288"/>
  <c r="MTQ183" i="288"/>
  <c r="MTR183" i="288"/>
  <c r="MTS183" i="288"/>
  <c r="MTT183" i="288"/>
  <c r="MTU183" i="288"/>
  <c r="MTV183" i="288"/>
  <c r="MTW183" i="288"/>
  <c r="MTX183" i="288"/>
  <c r="MTY183" i="288"/>
  <c r="MTZ183" i="288"/>
  <c r="MUA183" i="288"/>
  <c r="MUB183" i="288"/>
  <c r="MUC183" i="288"/>
  <c r="MUD183" i="288"/>
  <c r="MUE183" i="288"/>
  <c r="MUF183" i="288"/>
  <c r="MUG183" i="288"/>
  <c r="MUH183" i="288"/>
  <c r="MUI183" i="288"/>
  <c r="MUJ183" i="288"/>
  <c r="MUK183" i="288"/>
  <c r="MUL183" i="288"/>
  <c r="MUM183" i="288"/>
  <c r="MUN183" i="288"/>
  <c r="MUO183" i="288"/>
  <c r="MUP183" i="288"/>
  <c r="MUQ183" i="288"/>
  <c r="MUR183" i="288"/>
  <c r="MUS183" i="288"/>
  <c r="MUT183" i="288"/>
  <c r="MUU183" i="288"/>
  <c r="MUV183" i="288"/>
  <c r="MUW183" i="288"/>
  <c r="MUX183" i="288"/>
  <c r="MUY183" i="288"/>
  <c r="MUZ183" i="288"/>
  <c r="MVA183" i="288"/>
  <c r="MVB183" i="288"/>
  <c r="MVC183" i="288"/>
  <c r="MVD183" i="288"/>
  <c r="MVE183" i="288"/>
  <c r="MVF183" i="288"/>
  <c r="MVG183" i="288"/>
  <c r="MVH183" i="288"/>
  <c r="MVI183" i="288"/>
  <c r="MVJ183" i="288"/>
  <c r="MVK183" i="288"/>
  <c r="MVL183" i="288"/>
  <c r="MVM183" i="288"/>
  <c r="MVN183" i="288"/>
  <c r="MVO183" i="288"/>
  <c r="MVP183" i="288"/>
  <c r="MVQ183" i="288"/>
  <c r="MVR183" i="288"/>
  <c r="MVS183" i="288"/>
  <c r="MVT183" i="288"/>
  <c r="MVU183" i="288"/>
  <c r="MVV183" i="288"/>
  <c r="MVW183" i="288"/>
  <c r="MVX183" i="288"/>
  <c r="MVY183" i="288"/>
  <c r="MVZ183" i="288"/>
  <c r="MWA183" i="288"/>
  <c r="MWB183" i="288"/>
  <c r="MWC183" i="288"/>
  <c r="MWD183" i="288"/>
  <c r="MWE183" i="288"/>
  <c r="MWF183" i="288"/>
  <c r="MWG183" i="288"/>
  <c r="MWH183" i="288"/>
  <c r="MWI183" i="288"/>
  <c r="MWJ183" i="288"/>
  <c r="MWK183" i="288"/>
  <c r="MWL183" i="288"/>
  <c r="MWM183" i="288"/>
  <c r="MWN183" i="288"/>
  <c r="MWO183" i="288"/>
  <c r="MWP183" i="288"/>
  <c r="MWQ183" i="288"/>
  <c r="MWR183" i="288"/>
  <c r="MWS183" i="288"/>
  <c r="MWT183" i="288"/>
  <c r="MWU183" i="288"/>
  <c r="MWV183" i="288"/>
  <c r="MWW183" i="288"/>
  <c r="MWX183" i="288"/>
  <c r="MWY183" i="288"/>
  <c r="MWZ183" i="288"/>
  <c r="MXA183" i="288"/>
  <c r="MXB183" i="288"/>
  <c r="MXC183" i="288"/>
  <c r="MXD183" i="288"/>
  <c r="MXE183" i="288"/>
  <c r="MXF183" i="288"/>
  <c r="MXG183" i="288"/>
  <c r="MXH183" i="288"/>
  <c r="MXI183" i="288"/>
  <c r="MXJ183" i="288"/>
  <c r="MXK183" i="288"/>
  <c r="MXL183" i="288"/>
  <c r="MXM183" i="288"/>
  <c r="MXN183" i="288"/>
  <c r="MXO183" i="288"/>
  <c r="MXP183" i="288"/>
  <c r="MXQ183" i="288"/>
  <c r="MXR183" i="288"/>
  <c r="MXS183" i="288"/>
  <c r="MXT183" i="288"/>
  <c r="MXU183" i="288"/>
  <c r="MXV183" i="288"/>
  <c r="MXW183" i="288"/>
  <c r="MXX183" i="288"/>
  <c r="MXY183" i="288"/>
  <c r="MXZ183" i="288"/>
  <c r="MYA183" i="288"/>
  <c r="MYB183" i="288"/>
  <c r="MYC183" i="288"/>
  <c r="MYD183" i="288"/>
  <c r="MYE183" i="288"/>
  <c r="MYF183" i="288"/>
  <c r="MYG183" i="288"/>
  <c r="MYH183" i="288"/>
  <c r="MYI183" i="288"/>
  <c r="MYJ183" i="288"/>
  <c r="MYK183" i="288"/>
  <c r="MYL183" i="288"/>
  <c r="MYM183" i="288"/>
  <c r="MYN183" i="288"/>
  <c r="MYO183" i="288"/>
  <c r="MYP183" i="288"/>
  <c r="MYQ183" i="288"/>
  <c r="MYR183" i="288"/>
  <c r="MYS183" i="288"/>
  <c r="MYT183" i="288"/>
  <c r="MYU183" i="288"/>
  <c r="MYV183" i="288"/>
  <c r="MYW183" i="288"/>
  <c r="MYX183" i="288"/>
  <c r="MYY183" i="288"/>
  <c r="MYZ183" i="288"/>
  <c r="MZA183" i="288"/>
  <c r="MZB183" i="288"/>
  <c r="MZC183" i="288"/>
  <c r="MZD183" i="288"/>
  <c r="MZE183" i="288"/>
  <c r="MZF183" i="288"/>
  <c r="MZG183" i="288"/>
  <c r="MZH183" i="288"/>
  <c r="MZI183" i="288"/>
  <c r="MZJ183" i="288"/>
  <c r="MZK183" i="288"/>
  <c r="MZL183" i="288"/>
  <c r="MZM183" i="288"/>
  <c r="MZN183" i="288"/>
  <c r="MZO183" i="288"/>
  <c r="MZP183" i="288"/>
  <c r="MZQ183" i="288"/>
  <c r="MZR183" i="288"/>
  <c r="MZS183" i="288"/>
  <c r="MZT183" i="288"/>
  <c r="MZU183" i="288"/>
  <c r="MZV183" i="288"/>
  <c r="MZW183" i="288"/>
  <c r="MZX183" i="288"/>
  <c r="MZY183" i="288"/>
  <c r="MZZ183" i="288"/>
  <c r="NAA183" i="288"/>
  <c r="NAB183" i="288"/>
  <c r="NAC183" i="288"/>
  <c r="NAD183" i="288"/>
  <c r="NAE183" i="288"/>
  <c r="NAF183" i="288"/>
  <c r="NAG183" i="288"/>
  <c r="NAH183" i="288"/>
  <c r="NAI183" i="288"/>
  <c r="NAJ183" i="288"/>
  <c r="NAK183" i="288"/>
  <c r="NAL183" i="288"/>
  <c r="NAM183" i="288"/>
  <c r="NAN183" i="288"/>
  <c r="NAO183" i="288"/>
  <c r="NAP183" i="288"/>
  <c r="NAQ183" i="288"/>
  <c r="NAR183" i="288"/>
  <c r="NAS183" i="288"/>
  <c r="NAT183" i="288"/>
  <c r="NAU183" i="288"/>
  <c r="NAV183" i="288"/>
  <c r="NAW183" i="288"/>
  <c r="NAX183" i="288"/>
  <c r="NAY183" i="288"/>
  <c r="NAZ183" i="288"/>
  <c r="NBA183" i="288"/>
  <c r="NBB183" i="288"/>
  <c r="NBC183" i="288"/>
  <c r="NBD183" i="288"/>
  <c r="NBE183" i="288"/>
  <c r="NBF183" i="288"/>
  <c r="NBG183" i="288"/>
  <c r="NBH183" i="288"/>
  <c r="NBI183" i="288"/>
  <c r="NBJ183" i="288"/>
  <c r="NBK183" i="288"/>
  <c r="NBL183" i="288"/>
  <c r="NBM183" i="288"/>
  <c r="NBN183" i="288"/>
  <c r="NBO183" i="288"/>
  <c r="NBP183" i="288"/>
  <c r="NBQ183" i="288"/>
  <c r="NBR183" i="288"/>
  <c r="NBS183" i="288"/>
  <c r="NBT183" i="288"/>
  <c r="NBU183" i="288"/>
  <c r="NBV183" i="288"/>
  <c r="NBW183" i="288"/>
  <c r="NBX183" i="288"/>
  <c r="NBY183" i="288"/>
  <c r="NBZ183" i="288"/>
  <c r="NCA183" i="288"/>
  <c r="NCB183" i="288"/>
  <c r="NCC183" i="288"/>
  <c r="NCD183" i="288"/>
  <c r="NCE183" i="288"/>
  <c r="NCF183" i="288"/>
  <c r="NCG183" i="288"/>
  <c r="NCH183" i="288"/>
  <c r="NCI183" i="288"/>
  <c r="NCJ183" i="288"/>
  <c r="NCK183" i="288"/>
  <c r="NCL183" i="288"/>
  <c r="NCM183" i="288"/>
  <c r="NCN183" i="288"/>
  <c r="NCO183" i="288"/>
  <c r="NCP183" i="288"/>
  <c r="NCQ183" i="288"/>
  <c r="NCR183" i="288"/>
  <c r="NCS183" i="288"/>
  <c r="NCT183" i="288"/>
  <c r="NCU183" i="288"/>
  <c r="NCV183" i="288"/>
  <c r="NCW183" i="288"/>
  <c r="NCX183" i="288"/>
  <c r="NCY183" i="288"/>
  <c r="NCZ183" i="288"/>
  <c r="NDA183" i="288"/>
  <c r="NDB183" i="288"/>
  <c r="NDC183" i="288"/>
  <c r="NDD183" i="288"/>
  <c r="NDE183" i="288"/>
  <c r="NDF183" i="288"/>
  <c r="NDG183" i="288"/>
  <c r="NDH183" i="288"/>
  <c r="NDI183" i="288"/>
  <c r="NDJ183" i="288"/>
  <c r="NDK183" i="288"/>
  <c r="NDL183" i="288"/>
  <c r="NDM183" i="288"/>
  <c r="NDN183" i="288"/>
  <c r="NDO183" i="288"/>
  <c r="NDP183" i="288"/>
  <c r="NDQ183" i="288"/>
  <c r="NDR183" i="288"/>
  <c r="NDS183" i="288"/>
  <c r="NDT183" i="288"/>
  <c r="NDU183" i="288"/>
  <c r="NDV183" i="288"/>
  <c r="NDW183" i="288"/>
  <c r="NDX183" i="288"/>
  <c r="NDY183" i="288"/>
  <c r="NDZ183" i="288"/>
  <c r="NEA183" i="288"/>
  <c r="NEB183" i="288"/>
  <c r="NEC183" i="288"/>
  <c r="NED183" i="288"/>
  <c r="NEE183" i="288"/>
  <c r="NEF183" i="288"/>
  <c r="NEG183" i="288"/>
  <c r="NEH183" i="288"/>
  <c r="NEI183" i="288"/>
  <c r="NEJ183" i="288"/>
  <c r="NEK183" i="288"/>
  <c r="NEL183" i="288"/>
  <c r="NEM183" i="288"/>
  <c r="NEN183" i="288"/>
  <c r="NEO183" i="288"/>
  <c r="NEP183" i="288"/>
  <c r="NEQ183" i="288"/>
  <c r="NER183" i="288"/>
  <c r="NES183" i="288"/>
  <c r="NET183" i="288"/>
  <c r="NEU183" i="288"/>
  <c r="NEV183" i="288"/>
  <c r="NEW183" i="288"/>
  <c r="NEX183" i="288"/>
  <c r="NEY183" i="288"/>
  <c r="NEZ183" i="288"/>
  <c r="NFA183" i="288"/>
  <c r="NFB183" i="288"/>
  <c r="NFC183" i="288"/>
  <c r="NFD183" i="288"/>
  <c r="NFE183" i="288"/>
  <c r="NFF183" i="288"/>
  <c r="NFG183" i="288"/>
  <c r="NFH183" i="288"/>
  <c r="NFI183" i="288"/>
  <c r="NFJ183" i="288"/>
  <c r="NFK183" i="288"/>
  <c r="NFL183" i="288"/>
  <c r="NFM183" i="288"/>
  <c r="NFN183" i="288"/>
  <c r="NFO183" i="288"/>
  <c r="NFP183" i="288"/>
  <c r="NFQ183" i="288"/>
  <c r="NFR183" i="288"/>
  <c r="NFS183" i="288"/>
  <c r="NFT183" i="288"/>
  <c r="NFU183" i="288"/>
  <c r="NFV183" i="288"/>
  <c r="NFW183" i="288"/>
  <c r="NFX183" i="288"/>
  <c r="NFY183" i="288"/>
  <c r="NFZ183" i="288"/>
  <c r="NGA183" i="288"/>
  <c r="NGB183" i="288"/>
  <c r="NGC183" i="288"/>
  <c r="NGD183" i="288"/>
  <c r="NGE183" i="288"/>
  <c r="NGF183" i="288"/>
  <c r="NGG183" i="288"/>
  <c r="NGH183" i="288"/>
  <c r="NGI183" i="288"/>
  <c r="NGJ183" i="288"/>
  <c r="NGK183" i="288"/>
  <c r="NGL183" i="288"/>
  <c r="NGM183" i="288"/>
  <c r="NGN183" i="288"/>
  <c r="NGO183" i="288"/>
  <c r="NGP183" i="288"/>
  <c r="NGQ183" i="288"/>
  <c r="NGR183" i="288"/>
  <c r="NGS183" i="288"/>
  <c r="NGT183" i="288"/>
  <c r="NGU183" i="288"/>
  <c r="NGV183" i="288"/>
  <c r="NGW183" i="288"/>
  <c r="NGX183" i="288"/>
  <c r="NGY183" i="288"/>
  <c r="NGZ183" i="288"/>
  <c r="NHA183" i="288"/>
  <c r="NHB183" i="288"/>
  <c r="NHC183" i="288"/>
  <c r="NHD183" i="288"/>
  <c r="NHE183" i="288"/>
  <c r="NHF183" i="288"/>
  <c r="NHG183" i="288"/>
  <c r="NHH183" i="288"/>
  <c r="NHI183" i="288"/>
  <c r="NHJ183" i="288"/>
  <c r="NHK183" i="288"/>
  <c r="NHL183" i="288"/>
  <c r="NHM183" i="288"/>
  <c r="NHN183" i="288"/>
  <c r="NHO183" i="288"/>
  <c r="NHP183" i="288"/>
  <c r="NHQ183" i="288"/>
  <c r="NHR183" i="288"/>
  <c r="NHS183" i="288"/>
  <c r="NHT183" i="288"/>
  <c r="NHU183" i="288"/>
  <c r="NHV183" i="288"/>
  <c r="NHW183" i="288"/>
  <c r="NHX183" i="288"/>
  <c r="NHY183" i="288"/>
  <c r="NHZ183" i="288"/>
  <c r="NIA183" i="288"/>
  <c r="NIB183" i="288"/>
  <c r="NIC183" i="288"/>
  <c r="NID183" i="288"/>
  <c r="NIE183" i="288"/>
  <c r="NIF183" i="288"/>
  <c r="NIG183" i="288"/>
  <c r="NIH183" i="288"/>
  <c r="NII183" i="288"/>
  <c r="NIJ183" i="288"/>
  <c r="NIK183" i="288"/>
  <c r="NIL183" i="288"/>
  <c r="NIM183" i="288"/>
  <c r="NIN183" i="288"/>
  <c r="NIO183" i="288"/>
  <c r="NIP183" i="288"/>
  <c r="NIQ183" i="288"/>
  <c r="NIR183" i="288"/>
  <c r="NIS183" i="288"/>
  <c r="NIT183" i="288"/>
  <c r="NIU183" i="288"/>
  <c r="NIV183" i="288"/>
  <c r="NIW183" i="288"/>
  <c r="NIX183" i="288"/>
  <c r="NIY183" i="288"/>
  <c r="NIZ183" i="288"/>
  <c r="NJA183" i="288"/>
  <c r="NJB183" i="288"/>
  <c r="NJC183" i="288"/>
  <c r="NJD183" i="288"/>
  <c r="NJE183" i="288"/>
  <c r="NJF183" i="288"/>
  <c r="NJG183" i="288"/>
  <c r="NJH183" i="288"/>
  <c r="NJI183" i="288"/>
  <c r="NJJ183" i="288"/>
  <c r="NJK183" i="288"/>
  <c r="NJL183" i="288"/>
  <c r="NJM183" i="288"/>
  <c r="NJN183" i="288"/>
  <c r="NJO183" i="288"/>
  <c r="NJP183" i="288"/>
  <c r="NJQ183" i="288"/>
  <c r="NJR183" i="288"/>
  <c r="NJS183" i="288"/>
  <c r="NJT183" i="288"/>
  <c r="NJU183" i="288"/>
  <c r="NJV183" i="288"/>
  <c r="NJW183" i="288"/>
  <c r="NJX183" i="288"/>
  <c r="NJY183" i="288"/>
  <c r="NJZ183" i="288"/>
  <c r="NKA183" i="288"/>
  <c r="NKB183" i="288"/>
  <c r="NKC183" i="288"/>
  <c r="NKD183" i="288"/>
  <c r="NKE183" i="288"/>
  <c r="NKF183" i="288"/>
  <c r="NKG183" i="288"/>
  <c r="NKH183" i="288"/>
  <c r="NKI183" i="288"/>
  <c r="NKJ183" i="288"/>
  <c r="NKK183" i="288"/>
  <c r="NKL183" i="288"/>
  <c r="NKM183" i="288"/>
  <c r="NKN183" i="288"/>
  <c r="NKO183" i="288"/>
  <c r="NKP183" i="288"/>
  <c r="NKQ183" i="288"/>
  <c r="NKR183" i="288"/>
  <c r="NKS183" i="288"/>
  <c r="NKT183" i="288"/>
  <c r="NKU183" i="288"/>
  <c r="NKV183" i="288"/>
  <c r="NKW183" i="288"/>
  <c r="NKX183" i="288"/>
  <c r="NKY183" i="288"/>
  <c r="NKZ183" i="288"/>
  <c r="NLA183" i="288"/>
  <c r="NLB183" i="288"/>
  <c r="NLC183" i="288"/>
  <c r="NLD183" i="288"/>
  <c r="NLE183" i="288"/>
  <c r="NLF183" i="288"/>
  <c r="NLG183" i="288"/>
  <c r="NLH183" i="288"/>
  <c r="NLI183" i="288"/>
  <c r="NLJ183" i="288"/>
  <c r="NLK183" i="288"/>
  <c r="NLL183" i="288"/>
  <c r="NLM183" i="288"/>
  <c r="NLN183" i="288"/>
  <c r="NLO183" i="288"/>
  <c r="NLP183" i="288"/>
  <c r="NLQ183" i="288"/>
  <c r="NLR183" i="288"/>
  <c r="NLS183" i="288"/>
  <c r="NLT183" i="288"/>
  <c r="NLU183" i="288"/>
  <c r="NLV183" i="288"/>
  <c r="NLW183" i="288"/>
  <c r="NLX183" i="288"/>
  <c r="NLY183" i="288"/>
  <c r="NLZ183" i="288"/>
  <c r="NMA183" i="288"/>
  <c r="NMB183" i="288"/>
  <c r="NMC183" i="288"/>
  <c r="NMD183" i="288"/>
  <c r="NME183" i="288"/>
  <c r="NMF183" i="288"/>
  <c r="NMG183" i="288"/>
  <c r="NMH183" i="288"/>
  <c r="NMI183" i="288"/>
  <c r="NMJ183" i="288"/>
  <c r="NMK183" i="288"/>
  <c r="NML183" i="288"/>
  <c r="NMM183" i="288"/>
  <c r="NMN183" i="288"/>
  <c r="NMO183" i="288"/>
  <c r="NMP183" i="288"/>
  <c r="NMQ183" i="288"/>
  <c r="NMR183" i="288"/>
  <c r="NMS183" i="288"/>
  <c r="NMT183" i="288"/>
  <c r="NMU183" i="288"/>
  <c r="NMV183" i="288"/>
  <c r="NMW183" i="288"/>
  <c r="NMX183" i="288"/>
  <c r="NMY183" i="288"/>
  <c r="NMZ183" i="288"/>
  <c r="NNA183" i="288"/>
  <c r="NNB183" i="288"/>
  <c r="NNC183" i="288"/>
  <c r="NND183" i="288"/>
  <c r="NNE183" i="288"/>
  <c r="NNF183" i="288"/>
  <c r="NNG183" i="288"/>
  <c r="NNH183" i="288"/>
  <c r="NNI183" i="288"/>
  <c r="NNJ183" i="288"/>
  <c r="NNK183" i="288"/>
  <c r="NNL183" i="288"/>
  <c r="NNM183" i="288"/>
  <c r="NNN183" i="288"/>
  <c r="NNO183" i="288"/>
  <c r="NNP183" i="288"/>
  <c r="NNQ183" i="288"/>
  <c r="NNR183" i="288"/>
  <c r="NNS183" i="288"/>
  <c r="NNT183" i="288"/>
  <c r="NNU183" i="288"/>
  <c r="NNV183" i="288"/>
  <c r="NNW183" i="288"/>
  <c r="NNX183" i="288"/>
  <c r="NNY183" i="288"/>
  <c r="NNZ183" i="288"/>
  <c r="NOA183" i="288"/>
  <c r="NOB183" i="288"/>
  <c r="NOC183" i="288"/>
  <c r="NOD183" i="288"/>
  <c r="NOE183" i="288"/>
  <c r="NOF183" i="288"/>
  <c r="NOG183" i="288"/>
  <c r="NOH183" i="288"/>
  <c r="NOI183" i="288"/>
  <c r="NOJ183" i="288"/>
  <c r="NOK183" i="288"/>
  <c r="NOL183" i="288"/>
  <c r="NOM183" i="288"/>
  <c r="NON183" i="288"/>
  <c r="NOO183" i="288"/>
  <c r="NOP183" i="288"/>
  <c r="NOQ183" i="288"/>
  <c r="NOR183" i="288"/>
  <c r="NOS183" i="288"/>
  <c r="NOT183" i="288"/>
  <c r="NOU183" i="288"/>
  <c r="NOV183" i="288"/>
  <c r="NOW183" i="288"/>
  <c r="NOX183" i="288"/>
  <c r="NOY183" i="288"/>
  <c r="NOZ183" i="288"/>
  <c r="NPA183" i="288"/>
  <c r="NPB183" i="288"/>
  <c r="NPC183" i="288"/>
  <c r="NPD183" i="288"/>
  <c r="NPE183" i="288"/>
  <c r="NPF183" i="288"/>
  <c r="NPG183" i="288"/>
  <c r="NPH183" i="288"/>
  <c r="NPI183" i="288"/>
  <c r="NPJ183" i="288"/>
  <c r="NPK183" i="288"/>
  <c r="NPL183" i="288"/>
  <c r="NPM183" i="288"/>
  <c r="NPN183" i="288"/>
  <c r="NPO183" i="288"/>
  <c r="NPP183" i="288"/>
  <c r="NPQ183" i="288"/>
  <c r="NPR183" i="288"/>
  <c r="NPS183" i="288"/>
  <c r="NPT183" i="288"/>
  <c r="NPU183" i="288"/>
  <c r="NPV183" i="288"/>
  <c r="NPW183" i="288"/>
  <c r="NPX183" i="288"/>
  <c r="NPY183" i="288"/>
  <c r="NPZ183" i="288"/>
  <c r="NQA183" i="288"/>
  <c r="NQB183" i="288"/>
  <c r="NQC183" i="288"/>
  <c r="NQD183" i="288"/>
  <c r="NQE183" i="288"/>
  <c r="NQF183" i="288"/>
  <c r="NQG183" i="288"/>
  <c r="NQH183" i="288"/>
  <c r="NQI183" i="288"/>
  <c r="NQJ183" i="288"/>
  <c r="NQK183" i="288"/>
  <c r="NQL183" i="288"/>
  <c r="NQM183" i="288"/>
  <c r="NQN183" i="288"/>
  <c r="NQO183" i="288"/>
  <c r="NQP183" i="288"/>
  <c r="NQQ183" i="288"/>
  <c r="NQR183" i="288"/>
  <c r="NQS183" i="288"/>
  <c r="NQT183" i="288"/>
  <c r="NQU183" i="288"/>
  <c r="NQV183" i="288"/>
  <c r="NQW183" i="288"/>
  <c r="NQX183" i="288"/>
  <c r="NQY183" i="288"/>
  <c r="NQZ183" i="288"/>
  <c r="NRA183" i="288"/>
  <c r="NRB183" i="288"/>
  <c r="NRC183" i="288"/>
  <c r="NRD183" i="288"/>
  <c r="NRE183" i="288"/>
  <c r="NRF183" i="288"/>
  <c r="NRG183" i="288"/>
  <c r="NRH183" i="288"/>
  <c r="NRI183" i="288"/>
  <c r="NRJ183" i="288"/>
  <c r="NRK183" i="288"/>
  <c r="NRL183" i="288"/>
  <c r="NRM183" i="288"/>
  <c r="NRN183" i="288"/>
  <c r="NRO183" i="288"/>
  <c r="NRP183" i="288"/>
  <c r="NRQ183" i="288"/>
  <c r="NRR183" i="288"/>
  <c r="NRS183" i="288"/>
  <c r="NRT183" i="288"/>
  <c r="NRU183" i="288"/>
  <c r="NRV183" i="288"/>
  <c r="NRW183" i="288"/>
  <c r="NRX183" i="288"/>
  <c r="NRY183" i="288"/>
  <c r="NRZ183" i="288"/>
  <c r="NSA183" i="288"/>
  <c r="NSB183" i="288"/>
  <c r="NSC183" i="288"/>
  <c r="NSD183" i="288"/>
  <c r="NSE183" i="288"/>
  <c r="NSF183" i="288"/>
  <c r="NSG183" i="288"/>
  <c r="NSH183" i="288"/>
  <c r="NSI183" i="288"/>
  <c r="NSJ183" i="288"/>
  <c r="NSK183" i="288"/>
  <c r="NSL183" i="288"/>
  <c r="NSM183" i="288"/>
  <c r="NSN183" i="288"/>
  <c r="NSO183" i="288"/>
  <c r="NSP183" i="288"/>
  <c r="NSQ183" i="288"/>
  <c r="NSR183" i="288"/>
  <c r="NSS183" i="288"/>
  <c r="NST183" i="288"/>
  <c r="NSU183" i="288"/>
  <c r="NSV183" i="288"/>
  <c r="NSW183" i="288"/>
  <c r="NSX183" i="288"/>
  <c r="NSY183" i="288"/>
  <c r="NSZ183" i="288"/>
  <c r="NTA183" i="288"/>
  <c r="NTB183" i="288"/>
  <c r="NTC183" i="288"/>
  <c r="NTD183" i="288"/>
  <c r="NTE183" i="288"/>
  <c r="NTF183" i="288"/>
  <c r="NTG183" i="288"/>
  <c r="NTH183" i="288"/>
  <c r="NTI183" i="288"/>
  <c r="NTJ183" i="288"/>
  <c r="NTK183" i="288"/>
  <c r="NTL183" i="288"/>
  <c r="NTM183" i="288"/>
  <c r="NTN183" i="288"/>
  <c r="NTO183" i="288"/>
  <c r="NTP183" i="288"/>
  <c r="NTQ183" i="288"/>
  <c r="NTR183" i="288"/>
  <c r="NTS183" i="288"/>
  <c r="NTT183" i="288"/>
  <c r="NTU183" i="288"/>
  <c r="NTV183" i="288"/>
  <c r="NTW183" i="288"/>
  <c r="NTX183" i="288"/>
  <c r="NTY183" i="288"/>
  <c r="NTZ183" i="288"/>
  <c r="NUA183" i="288"/>
  <c r="NUB183" i="288"/>
  <c r="NUC183" i="288"/>
  <c r="NUD183" i="288"/>
  <c r="NUE183" i="288"/>
  <c r="NUF183" i="288"/>
  <c r="NUG183" i="288"/>
  <c r="NUH183" i="288"/>
  <c r="NUI183" i="288"/>
  <c r="NUJ183" i="288"/>
  <c r="NUK183" i="288"/>
  <c r="NUL183" i="288"/>
  <c r="NUM183" i="288"/>
  <c r="NUN183" i="288"/>
  <c r="NUO183" i="288"/>
  <c r="NUP183" i="288"/>
  <c r="NUQ183" i="288"/>
  <c r="NUR183" i="288"/>
  <c r="NUS183" i="288"/>
  <c r="NUT183" i="288"/>
  <c r="NUU183" i="288"/>
  <c r="NUV183" i="288"/>
  <c r="NUW183" i="288"/>
  <c r="NUX183" i="288"/>
  <c r="NUY183" i="288"/>
  <c r="NUZ183" i="288"/>
  <c r="NVA183" i="288"/>
  <c r="NVB183" i="288"/>
  <c r="NVC183" i="288"/>
  <c r="NVD183" i="288"/>
  <c r="NVE183" i="288"/>
  <c r="NVF183" i="288"/>
  <c r="NVG183" i="288"/>
  <c r="NVH183" i="288"/>
  <c r="NVI183" i="288"/>
  <c r="NVJ183" i="288"/>
  <c r="NVK183" i="288"/>
  <c r="NVL183" i="288"/>
  <c r="NVM183" i="288"/>
  <c r="NVN183" i="288"/>
  <c r="NVO183" i="288"/>
  <c r="NVP183" i="288"/>
  <c r="NVQ183" i="288"/>
  <c r="NVR183" i="288"/>
  <c r="NVS183" i="288"/>
  <c r="NVT183" i="288"/>
  <c r="NVU183" i="288"/>
  <c r="NVV183" i="288"/>
  <c r="NVW183" i="288"/>
  <c r="NVX183" i="288"/>
  <c r="NVY183" i="288"/>
  <c r="NVZ183" i="288"/>
  <c r="NWA183" i="288"/>
  <c r="NWB183" i="288"/>
  <c r="NWC183" i="288"/>
  <c r="NWD183" i="288"/>
  <c r="NWE183" i="288"/>
  <c r="NWF183" i="288"/>
  <c r="NWG183" i="288"/>
  <c r="NWH183" i="288"/>
  <c r="NWI183" i="288"/>
  <c r="NWJ183" i="288"/>
  <c r="NWK183" i="288"/>
  <c r="NWL183" i="288"/>
  <c r="NWM183" i="288"/>
  <c r="NWN183" i="288"/>
  <c r="NWO183" i="288"/>
  <c r="NWP183" i="288"/>
  <c r="NWQ183" i="288"/>
  <c r="NWR183" i="288"/>
  <c r="NWS183" i="288"/>
  <c r="NWT183" i="288"/>
  <c r="NWU183" i="288"/>
  <c r="NWV183" i="288"/>
  <c r="NWW183" i="288"/>
  <c r="NWX183" i="288"/>
  <c r="NWY183" i="288"/>
  <c r="NWZ183" i="288"/>
  <c r="NXA183" i="288"/>
  <c r="NXB183" i="288"/>
  <c r="NXC183" i="288"/>
  <c r="NXD183" i="288"/>
  <c r="NXE183" i="288"/>
  <c r="NXF183" i="288"/>
  <c r="NXG183" i="288"/>
  <c r="NXH183" i="288"/>
  <c r="NXI183" i="288"/>
  <c r="NXJ183" i="288"/>
  <c r="NXK183" i="288"/>
  <c r="NXL183" i="288"/>
  <c r="NXM183" i="288"/>
  <c r="NXN183" i="288"/>
  <c r="NXO183" i="288"/>
  <c r="NXP183" i="288"/>
  <c r="NXQ183" i="288"/>
  <c r="NXR183" i="288"/>
  <c r="NXS183" i="288"/>
  <c r="NXT183" i="288"/>
  <c r="NXU183" i="288"/>
  <c r="NXV183" i="288"/>
  <c r="NXW183" i="288"/>
  <c r="NXX183" i="288"/>
  <c r="NXY183" i="288"/>
  <c r="NXZ183" i="288"/>
  <c r="NYA183" i="288"/>
  <c r="NYB183" i="288"/>
  <c r="NYC183" i="288"/>
  <c r="NYD183" i="288"/>
  <c r="NYE183" i="288"/>
  <c r="NYF183" i="288"/>
  <c r="NYG183" i="288"/>
  <c r="NYH183" i="288"/>
  <c r="NYI183" i="288"/>
  <c r="NYJ183" i="288"/>
  <c r="NYK183" i="288"/>
  <c r="NYL183" i="288"/>
  <c r="NYM183" i="288"/>
  <c r="NYN183" i="288"/>
  <c r="NYO183" i="288"/>
  <c r="NYP183" i="288"/>
  <c r="NYQ183" i="288"/>
  <c r="NYR183" i="288"/>
  <c r="NYS183" i="288"/>
  <c r="NYT183" i="288"/>
  <c r="NYU183" i="288"/>
  <c r="NYV183" i="288"/>
  <c r="NYW183" i="288"/>
  <c r="NYX183" i="288"/>
  <c r="NYY183" i="288"/>
  <c r="NYZ183" i="288"/>
  <c r="NZA183" i="288"/>
  <c r="NZB183" i="288"/>
  <c r="NZC183" i="288"/>
  <c r="NZD183" i="288"/>
  <c r="NZE183" i="288"/>
  <c r="NZF183" i="288"/>
  <c r="NZG183" i="288"/>
  <c r="NZH183" i="288"/>
  <c r="NZI183" i="288"/>
  <c r="NZJ183" i="288"/>
  <c r="NZK183" i="288"/>
  <c r="NZL183" i="288"/>
  <c r="NZM183" i="288"/>
  <c r="NZN183" i="288"/>
  <c r="NZO183" i="288"/>
  <c r="NZP183" i="288"/>
  <c r="NZQ183" i="288"/>
  <c r="NZR183" i="288"/>
  <c r="NZS183" i="288"/>
  <c r="NZT183" i="288"/>
  <c r="NZU183" i="288"/>
  <c r="NZV183" i="288"/>
  <c r="NZW183" i="288"/>
  <c r="NZX183" i="288"/>
  <c r="NZY183" i="288"/>
  <c r="NZZ183" i="288"/>
  <c r="OAA183" i="288"/>
  <c r="OAB183" i="288"/>
  <c r="OAC183" i="288"/>
  <c r="OAD183" i="288"/>
  <c r="OAE183" i="288"/>
  <c r="OAF183" i="288"/>
  <c r="OAG183" i="288"/>
  <c r="OAH183" i="288"/>
  <c r="OAI183" i="288"/>
  <c r="OAJ183" i="288"/>
  <c r="OAK183" i="288"/>
  <c r="OAL183" i="288"/>
  <c r="OAM183" i="288"/>
  <c r="OAN183" i="288"/>
  <c r="OAO183" i="288"/>
  <c r="OAP183" i="288"/>
  <c r="OAQ183" i="288"/>
  <c r="OAR183" i="288"/>
  <c r="OAS183" i="288"/>
  <c r="OAT183" i="288"/>
  <c r="OAU183" i="288"/>
  <c r="OAV183" i="288"/>
  <c r="OAW183" i="288"/>
  <c r="OAX183" i="288"/>
  <c r="OAY183" i="288"/>
  <c r="OAZ183" i="288"/>
  <c r="OBA183" i="288"/>
  <c r="OBB183" i="288"/>
  <c r="OBC183" i="288"/>
  <c r="OBD183" i="288"/>
  <c r="OBE183" i="288"/>
  <c r="OBF183" i="288"/>
  <c r="OBG183" i="288"/>
  <c r="OBH183" i="288"/>
  <c r="OBI183" i="288"/>
  <c r="OBJ183" i="288"/>
  <c r="OBK183" i="288"/>
  <c r="OBL183" i="288"/>
  <c r="OBM183" i="288"/>
  <c r="OBN183" i="288"/>
  <c r="OBO183" i="288"/>
  <c r="OBP183" i="288"/>
  <c r="OBQ183" i="288"/>
  <c r="OBR183" i="288"/>
  <c r="OBS183" i="288"/>
  <c r="OBT183" i="288"/>
  <c r="OBU183" i="288"/>
  <c r="OBV183" i="288"/>
  <c r="OBW183" i="288"/>
  <c r="OBX183" i="288"/>
  <c r="OBY183" i="288"/>
  <c r="OBZ183" i="288"/>
  <c r="OCA183" i="288"/>
  <c r="OCB183" i="288"/>
  <c r="OCC183" i="288"/>
  <c r="OCD183" i="288"/>
  <c r="OCE183" i="288"/>
  <c r="OCF183" i="288"/>
  <c r="OCG183" i="288"/>
  <c r="OCH183" i="288"/>
  <c r="OCI183" i="288"/>
  <c r="OCJ183" i="288"/>
  <c r="OCK183" i="288"/>
  <c r="OCL183" i="288"/>
  <c r="OCM183" i="288"/>
  <c r="OCN183" i="288"/>
  <c r="OCO183" i="288"/>
  <c r="OCP183" i="288"/>
  <c r="OCQ183" i="288"/>
  <c r="OCR183" i="288"/>
  <c r="OCS183" i="288"/>
  <c r="OCT183" i="288"/>
  <c r="OCU183" i="288"/>
  <c r="OCV183" i="288"/>
  <c r="OCW183" i="288"/>
  <c r="OCX183" i="288"/>
  <c r="OCY183" i="288"/>
  <c r="OCZ183" i="288"/>
  <c r="ODA183" i="288"/>
  <c r="ODB183" i="288"/>
  <c r="ODC183" i="288"/>
  <c r="ODD183" i="288"/>
  <c r="ODE183" i="288"/>
  <c r="ODF183" i="288"/>
  <c r="ODG183" i="288"/>
  <c r="ODH183" i="288"/>
  <c r="ODI183" i="288"/>
  <c r="ODJ183" i="288"/>
  <c r="ODK183" i="288"/>
  <c r="ODL183" i="288"/>
  <c r="ODM183" i="288"/>
  <c r="ODN183" i="288"/>
  <c r="ODO183" i="288"/>
  <c r="ODP183" i="288"/>
  <c r="ODQ183" i="288"/>
  <c r="ODR183" i="288"/>
  <c r="ODS183" i="288"/>
  <c r="ODT183" i="288"/>
  <c r="ODU183" i="288"/>
  <c r="ODV183" i="288"/>
  <c r="ODW183" i="288"/>
  <c r="ODX183" i="288"/>
  <c r="ODY183" i="288"/>
  <c r="ODZ183" i="288"/>
  <c r="OEA183" i="288"/>
  <c r="OEB183" i="288"/>
  <c r="OEC183" i="288"/>
  <c r="OED183" i="288"/>
  <c r="OEE183" i="288"/>
  <c r="OEF183" i="288"/>
  <c r="OEG183" i="288"/>
  <c r="OEH183" i="288"/>
  <c r="OEI183" i="288"/>
  <c r="OEJ183" i="288"/>
  <c r="OEK183" i="288"/>
  <c r="OEL183" i="288"/>
  <c r="OEM183" i="288"/>
  <c r="OEN183" i="288"/>
  <c r="OEO183" i="288"/>
  <c r="OEP183" i="288"/>
  <c r="OEQ183" i="288"/>
  <c r="OER183" i="288"/>
  <c r="OES183" i="288"/>
  <c r="OET183" i="288"/>
  <c r="OEU183" i="288"/>
  <c r="OEV183" i="288"/>
  <c r="OEW183" i="288"/>
  <c r="OEX183" i="288"/>
  <c r="OEY183" i="288"/>
  <c r="OEZ183" i="288"/>
  <c r="OFA183" i="288"/>
  <c r="OFB183" i="288"/>
  <c r="OFC183" i="288"/>
  <c r="OFD183" i="288"/>
  <c r="OFE183" i="288"/>
  <c r="OFF183" i="288"/>
  <c r="OFG183" i="288"/>
  <c r="OFH183" i="288"/>
  <c r="OFI183" i="288"/>
  <c r="OFJ183" i="288"/>
  <c r="OFK183" i="288"/>
  <c r="OFL183" i="288"/>
  <c r="OFM183" i="288"/>
  <c r="OFN183" i="288"/>
  <c r="OFO183" i="288"/>
  <c r="OFP183" i="288"/>
  <c r="OFQ183" i="288"/>
  <c r="OFR183" i="288"/>
  <c r="OFS183" i="288"/>
  <c r="OFT183" i="288"/>
  <c r="OFU183" i="288"/>
  <c r="OFV183" i="288"/>
  <c r="OFW183" i="288"/>
  <c r="OFX183" i="288"/>
  <c r="OFY183" i="288"/>
  <c r="OFZ183" i="288"/>
  <c r="OGA183" i="288"/>
  <c r="OGB183" i="288"/>
  <c r="OGC183" i="288"/>
  <c r="OGD183" i="288"/>
  <c r="OGE183" i="288"/>
  <c r="OGF183" i="288"/>
  <c r="OGG183" i="288"/>
  <c r="OGH183" i="288"/>
  <c r="OGI183" i="288"/>
  <c r="OGJ183" i="288"/>
  <c r="OGK183" i="288"/>
  <c r="OGL183" i="288"/>
  <c r="OGM183" i="288"/>
  <c r="OGN183" i="288"/>
  <c r="OGO183" i="288"/>
  <c r="OGP183" i="288"/>
  <c r="OGQ183" i="288"/>
  <c r="OGR183" i="288"/>
  <c r="OGS183" i="288"/>
  <c r="OGT183" i="288"/>
  <c r="OGU183" i="288"/>
  <c r="OGV183" i="288"/>
  <c r="OGW183" i="288"/>
  <c r="OGX183" i="288"/>
  <c r="OGY183" i="288"/>
  <c r="OGZ183" i="288"/>
  <c r="OHA183" i="288"/>
  <c r="OHB183" i="288"/>
  <c r="OHC183" i="288"/>
  <c r="OHD183" i="288"/>
  <c r="OHE183" i="288"/>
  <c r="OHF183" i="288"/>
  <c r="OHG183" i="288"/>
  <c r="OHH183" i="288"/>
  <c r="OHI183" i="288"/>
  <c r="OHJ183" i="288"/>
  <c r="OHK183" i="288"/>
  <c r="OHL183" i="288"/>
  <c r="OHM183" i="288"/>
  <c r="OHN183" i="288"/>
  <c r="OHO183" i="288"/>
  <c r="OHP183" i="288"/>
  <c r="OHQ183" i="288"/>
  <c r="OHR183" i="288"/>
  <c r="OHS183" i="288"/>
  <c r="OHT183" i="288"/>
  <c r="OHU183" i="288"/>
  <c r="OHV183" i="288"/>
  <c r="OHW183" i="288"/>
  <c r="OHX183" i="288"/>
  <c r="OHY183" i="288"/>
  <c r="OHZ183" i="288"/>
  <c r="OIA183" i="288"/>
  <c r="OIB183" i="288"/>
  <c r="OIC183" i="288"/>
  <c r="OID183" i="288"/>
  <c r="OIE183" i="288"/>
  <c r="OIF183" i="288"/>
  <c r="OIG183" i="288"/>
  <c r="OIH183" i="288"/>
  <c r="OII183" i="288"/>
  <c r="OIJ183" i="288"/>
  <c r="OIK183" i="288"/>
  <c r="OIL183" i="288"/>
  <c r="OIM183" i="288"/>
  <c r="OIN183" i="288"/>
  <c r="OIO183" i="288"/>
  <c r="OIP183" i="288"/>
  <c r="OIQ183" i="288"/>
  <c r="OIR183" i="288"/>
  <c r="OIS183" i="288"/>
  <c r="OIT183" i="288"/>
  <c r="OIU183" i="288"/>
  <c r="OIV183" i="288"/>
  <c r="OIW183" i="288"/>
  <c r="OIX183" i="288"/>
  <c r="OIY183" i="288"/>
  <c r="OIZ183" i="288"/>
  <c r="OJA183" i="288"/>
  <c r="OJB183" i="288"/>
  <c r="OJC183" i="288"/>
  <c r="OJD183" i="288"/>
  <c r="OJE183" i="288"/>
  <c r="OJF183" i="288"/>
  <c r="OJG183" i="288"/>
  <c r="OJH183" i="288"/>
  <c r="OJI183" i="288"/>
  <c r="OJJ183" i="288"/>
  <c r="OJK183" i="288"/>
  <c r="OJL183" i="288"/>
  <c r="OJM183" i="288"/>
  <c r="OJN183" i="288"/>
  <c r="OJO183" i="288"/>
  <c r="OJP183" i="288"/>
  <c r="OJQ183" i="288"/>
  <c r="OJR183" i="288"/>
  <c r="OJS183" i="288"/>
  <c r="OJT183" i="288"/>
  <c r="OJU183" i="288"/>
  <c r="OJV183" i="288"/>
  <c r="OJW183" i="288"/>
  <c r="OJX183" i="288"/>
  <c r="OJY183" i="288"/>
  <c r="OJZ183" i="288"/>
  <c r="OKA183" i="288"/>
  <c r="OKB183" i="288"/>
  <c r="OKC183" i="288"/>
  <c r="OKD183" i="288"/>
  <c r="OKE183" i="288"/>
  <c r="OKF183" i="288"/>
  <c r="OKG183" i="288"/>
  <c r="OKH183" i="288"/>
  <c r="OKI183" i="288"/>
  <c r="OKJ183" i="288"/>
  <c r="OKK183" i="288"/>
  <c r="OKL183" i="288"/>
  <c r="OKM183" i="288"/>
  <c r="OKN183" i="288"/>
  <c r="OKO183" i="288"/>
  <c r="OKP183" i="288"/>
  <c r="OKQ183" i="288"/>
  <c r="OKR183" i="288"/>
  <c r="OKS183" i="288"/>
  <c r="OKT183" i="288"/>
  <c r="OKU183" i="288"/>
  <c r="OKV183" i="288"/>
  <c r="OKW183" i="288"/>
  <c r="OKX183" i="288"/>
  <c r="OKY183" i="288"/>
  <c r="OKZ183" i="288"/>
  <c r="OLA183" i="288"/>
  <c r="OLB183" i="288"/>
  <c r="OLC183" i="288"/>
  <c r="OLD183" i="288"/>
  <c r="OLE183" i="288"/>
  <c r="OLF183" i="288"/>
  <c r="OLG183" i="288"/>
  <c r="OLH183" i="288"/>
  <c r="OLI183" i="288"/>
  <c r="OLJ183" i="288"/>
  <c r="OLK183" i="288"/>
  <c r="OLL183" i="288"/>
  <c r="OLM183" i="288"/>
  <c r="OLN183" i="288"/>
  <c r="OLO183" i="288"/>
  <c r="OLP183" i="288"/>
  <c r="OLQ183" i="288"/>
  <c r="OLR183" i="288"/>
  <c r="OLS183" i="288"/>
  <c r="OLT183" i="288"/>
  <c r="OLU183" i="288"/>
  <c r="OLV183" i="288"/>
  <c r="OLW183" i="288"/>
  <c r="OLX183" i="288"/>
  <c r="OLY183" i="288"/>
  <c r="OLZ183" i="288"/>
  <c r="OMA183" i="288"/>
  <c r="OMB183" i="288"/>
  <c r="OMC183" i="288"/>
  <c r="OMD183" i="288"/>
  <c r="OME183" i="288"/>
  <c r="OMF183" i="288"/>
  <c r="OMG183" i="288"/>
  <c r="OMH183" i="288"/>
  <c r="OMI183" i="288"/>
  <c r="OMJ183" i="288"/>
  <c r="OMK183" i="288"/>
  <c r="OML183" i="288"/>
  <c r="OMM183" i="288"/>
  <c r="OMN183" i="288"/>
  <c r="OMO183" i="288"/>
  <c r="OMP183" i="288"/>
  <c r="OMQ183" i="288"/>
  <c r="OMR183" i="288"/>
  <c r="OMS183" i="288"/>
  <c r="OMT183" i="288"/>
  <c r="OMU183" i="288"/>
  <c r="OMV183" i="288"/>
  <c r="OMW183" i="288"/>
  <c r="OMX183" i="288"/>
  <c r="OMY183" i="288"/>
  <c r="OMZ183" i="288"/>
  <c r="ONA183" i="288"/>
  <c r="ONB183" i="288"/>
  <c r="ONC183" i="288"/>
  <c r="OND183" i="288"/>
  <c r="ONE183" i="288"/>
  <c r="ONF183" i="288"/>
  <c r="ONG183" i="288"/>
  <c r="ONH183" i="288"/>
  <c r="ONI183" i="288"/>
  <c r="ONJ183" i="288"/>
  <c r="ONK183" i="288"/>
  <c r="ONL183" i="288"/>
  <c r="ONM183" i="288"/>
  <c r="ONN183" i="288"/>
  <c r="ONO183" i="288"/>
  <c r="ONP183" i="288"/>
  <c r="ONQ183" i="288"/>
  <c r="ONR183" i="288"/>
  <c r="ONS183" i="288"/>
  <c r="ONT183" i="288"/>
  <c r="ONU183" i="288"/>
  <c r="ONV183" i="288"/>
  <c r="ONW183" i="288"/>
  <c r="ONX183" i="288"/>
  <c r="ONY183" i="288"/>
  <c r="ONZ183" i="288"/>
  <c r="OOA183" i="288"/>
  <c r="OOB183" i="288"/>
  <c r="OOC183" i="288"/>
  <c r="OOD183" i="288"/>
  <c r="OOE183" i="288"/>
  <c r="OOF183" i="288"/>
  <c r="OOG183" i="288"/>
  <c r="OOH183" i="288"/>
  <c r="OOI183" i="288"/>
  <c r="OOJ183" i="288"/>
  <c r="OOK183" i="288"/>
  <c r="OOL183" i="288"/>
  <c r="OOM183" i="288"/>
  <c r="OON183" i="288"/>
  <c r="OOO183" i="288"/>
  <c r="OOP183" i="288"/>
  <c r="OOQ183" i="288"/>
  <c r="OOR183" i="288"/>
  <c r="OOS183" i="288"/>
  <c r="OOT183" i="288"/>
  <c r="OOU183" i="288"/>
  <c r="OOV183" i="288"/>
  <c r="OOW183" i="288"/>
  <c r="OOX183" i="288"/>
  <c r="OOY183" i="288"/>
  <c r="OOZ183" i="288"/>
  <c r="OPA183" i="288"/>
  <c r="OPB183" i="288"/>
  <c r="OPC183" i="288"/>
  <c r="OPD183" i="288"/>
  <c r="OPE183" i="288"/>
  <c r="OPF183" i="288"/>
  <c r="OPG183" i="288"/>
  <c r="OPH183" i="288"/>
  <c r="OPI183" i="288"/>
  <c r="OPJ183" i="288"/>
  <c r="OPK183" i="288"/>
  <c r="OPL183" i="288"/>
  <c r="OPM183" i="288"/>
  <c r="OPN183" i="288"/>
  <c r="OPO183" i="288"/>
  <c r="OPP183" i="288"/>
  <c r="OPQ183" i="288"/>
  <c r="OPR183" i="288"/>
  <c r="OPS183" i="288"/>
  <c r="OPT183" i="288"/>
  <c r="OPU183" i="288"/>
  <c r="OPV183" i="288"/>
  <c r="OPW183" i="288"/>
  <c r="OPX183" i="288"/>
  <c r="OPY183" i="288"/>
  <c r="OPZ183" i="288"/>
  <c r="OQA183" i="288"/>
  <c r="OQB183" i="288"/>
  <c r="OQC183" i="288"/>
  <c r="OQD183" i="288"/>
  <c r="OQE183" i="288"/>
  <c r="OQF183" i="288"/>
  <c r="OQG183" i="288"/>
  <c r="OQH183" i="288"/>
  <c r="OQI183" i="288"/>
  <c r="OQJ183" i="288"/>
  <c r="OQK183" i="288"/>
  <c r="OQL183" i="288"/>
  <c r="OQM183" i="288"/>
  <c r="OQN183" i="288"/>
  <c r="OQO183" i="288"/>
  <c r="OQP183" i="288"/>
  <c r="OQQ183" i="288"/>
  <c r="OQR183" i="288"/>
  <c r="OQS183" i="288"/>
  <c r="OQT183" i="288"/>
  <c r="OQU183" i="288"/>
  <c r="OQV183" i="288"/>
  <c r="OQW183" i="288"/>
  <c r="OQX183" i="288"/>
  <c r="OQY183" i="288"/>
  <c r="OQZ183" i="288"/>
  <c r="ORA183" i="288"/>
  <c r="ORB183" i="288"/>
  <c r="ORC183" i="288"/>
  <c r="ORD183" i="288"/>
  <c r="ORE183" i="288"/>
  <c r="ORF183" i="288"/>
  <c r="ORG183" i="288"/>
  <c r="ORH183" i="288"/>
  <c r="ORI183" i="288"/>
  <c r="ORJ183" i="288"/>
  <c r="ORK183" i="288"/>
  <c r="ORL183" i="288"/>
  <c r="ORM183" i="288"/>
  <c r="ORN183" i="288"/>
  <c r="ORO183" i="288"/>
  <c r="ORP183" i="288"/>
  <c r="ORQ183" i="288"/>
  <c r="ORR183" i="288"/>
  <c r="ORS183" i="288"/>
  <c r="ORT183" i="288"/>
  <c r="ORU183" i="288"/>
  <c r="ORV183" i="288"/>
  <c r="ORW183" i="288"/>
  <c r="ORX183" i="288"/>
  <c r="ORY183" i="288"/>
  <c r="ORZ183" i="288"/>
  <c r="OSA183" i="288"/>
  <c r="OSB183" i="288"/>
  <c r="OSC183" i="288"/>
  <c r="OSD183" i="288"/>
  <c r="OSE183" i="288"/>
  <c r="OSF183" i="288"/>
  <c r="OSG183" i="288"/>
  <c r="OSH183" i="288"/>
  <c r="OSI183" i="288"/>
  <c r="OSJ183" i="288"/>
  <c r="OSK183" i="288"/>
  <c r="OSL183" i="288"/>
  <c r="OSM183" i="288"/>
  <c r="OSN183" i="288"/>
  <c r="OSO183" i="288"/>
  <c r="OSP183" i="288"/>
  <c r="OSQ183" i="288"/>
  <c r="OSR183" i="288"/>
  <c r="OSS183" i="288"/>
  <c r="OST183" i="288"/>
  <c r="OSU183" i="288"/>
  <c r="OSV183" i="288"/>
  <c r="OSW183" i="288"/>
  <c r="OSX183" i="288"/>
  <c r="OSY183" i="288"/>
  <c r="OSZ183" i="288"/>
  <c r="OTA183" i="288"/>
  <c r="OTB183" i="288"/>
  <c r="OTC183" i="288"/>
  <c r="OTD183" i="288"/>
  <c r="OTE183" i="288"/>
  <c r="OTF183" i="288"/>
  <c r="OTG183" i="288"/>
  <c r="OTH183" i="288"/>
  <c r="OTI183" i="288"/>
  <c r="OTJ183" i="288"/>
  <c r="OTK183" i="288"/>
  <c r="OTL183" i="288"/>
  <c r="OTM183" i="288"/>
  <c r="OTN183" i="288"/>
  <c r="OTO183" i="288"/>
  <c r="OTP183" i="288"/>
  <c r="OTQ183" i="288"/>
  <c r="OTR183" i="288"/>
  <c r="OTS183" i="288"/>
  <c r="OTT183" i="288"/>
  <c r="OTU183" i="288"/>
  <c r="OTV183" i="288"/>
  <c r="OTW183" i="288"/>
  <c r="OTX183" i="288"/>
  <c r="OTY183" i="288"/>
  <c r="OTZ183" i="288"/>
  <c r="OUA183" i="288"/>
  <c r="OUB183" i="288"/>
  <c r="OUC183" i="288"/>
  <c r="OUD183" i="288"/>
  <c r="OUE183" i="288"/>
  <c r="OUF183" i="288"/>
  <c r="OUG183" i="288"/>
  <c r="OUH183" i="288"/>
  <c r="OUI183" i="288"/>
  <c r="OUJ183" i="288"/>
  <c r="OUK183" i="288"/>
  <c r="OUL183" i="288"/>
  <c r="OUM183" i="288"/>
  <c r="OUN183" i="288"/>
  <c r="OUO183" i="288"/>
  <c r="OUP183" i="288"/>
  <c r="OUQ183" i="288"/>
  <c r="OUR183" i="288"/>
  <c r="OUS183" i="288"/>
  <c r="OUT183" i="288"/>
  <c r="OUU183" i="288"/>
  <c r="OUV183" i="288"/>
  <c r="OUW183" i="288"/>
  <c r="OUX183" i="288"/>
  <c r="OUY183" i="288"/>
  <c r="OUZ183" i="288"/>
  <c r="OVA183" i="288"/>
  <c r="OVB183" i="288"/>
  <c r="OVC183" i="288"/>
  <c r="OVD183" i="288"/>
  <c r="OVE183" i="288"/>
  <c r="OVF183" i="288"/>
  <c r="OVG183" i="288"/>
  <c r="OVH183" i="288"/>
  <c r="OVI183" i="288"/>
  <c r="OVJ183" i="288"/>
  <c r="OVK183" i="288"/>
  <c r="OVL183" i="288"/>
  <c r="OVM183" i="288"/>
  <c r="OVN183" i="288"/>
  <c r="OVO183" i="288"/>
  <c r="OVP183" i="288"/>
  <c r="OVQ183" i="288"/>
  <c r="OVR183" i="288"/>
  <c r="OVS183" i="288"/>
  <c r="OVT183" i="288"/>
  <c r="OVU183" i="288"/>
  <c r="OVV183" i="288"/>
  <c r="OVW183" i="288"/>
  <c r="OVX183" i="288"/>
  <c r="OVY183" i="288"/>
  <c r="OVZ183" i="288"/>
  <c r="OWA183" i="288"/>
  <c r="OWB183" i="288"/>
  <c r="OWC183" i="288"/>
  <c r="OWD183" i="288"/>
  <c r="OWE183" i="288"/>
  <c r="OWF183" i="288"/>
  <c r="OWG183" i="288"/>
  <c r="OWH183" i="288"/>
  <c r="OWI183" i="288"/>
  <c r="OWJ183" i="288"/>
  <c r="OWK183" i="288"/>
  <c r="OWL183" i="288"/>
  <c r="OWM183" i="288"/>
  <c r="OWN183" i="288"/>
  <c r="OWO183" i="288"/>
  <c r="OWP183" i="288"/>
  <c r="OWQ183" i="288"/>
  <c r="OWR183" i="288"/>
  <c r="OWS183" i="288"/>
  <c r="OWT183" i="288"/>
  <c r="OWU183" i="288"/>
  <c r="OWV183" i="288"/>
  <c r="OWW183" i="288"/>
  <c r="OWX183" i="288"/>
  <c r="OWY183" i="288"/>
  <c r="OWZ183" i="288"/>
  <c r="OXA183" i="288"/>
  <c r="OXB183" i="288"/>
  <c r="OXC183" i="288"/>
  <c r="OXD183" i="288"/>
  <c r="OXE183" i="288"/>
  <c r="OXF183" i="288"/>
  <c r="OXG183" i="288"/>
  <c r="OXH183" i="288"/>
  <c r="OXI183" i="288"/>
  <c r="OXJ183" i="288"/>
  <c r="OXK183" i="288"/>
  <c r="OXL183" i="288"/>
  <c r="OXM183" i="288"/>
  <c r="OXN183" i="288"/>
  <c r="OXO183" i="288"/>
  <c r="OXP183" i="288"/>
  <c r="OXQ183" i="288"/>
  <c r="OXR183" i="288"/>
  <c r="OXS183" i="288"/>
  <c r="OXT183" i="288"/>
  <c r="OXU183" i="288"/>
  <c r="OXV183" i="288"/>
  <c r="OXW183" i="288"/>
  <c r="OXX183" i="288"/>
  <c r="OXY183" i="288"/>
  <c r="OXZ183" i="288"/>
  <c r="OYA183" i="288"/>
  <c r="OYB183" i="288"/>
  <c r="OYC183" i="288"/>
  <c r="OYD183" i="288"/>
  <c r="OYE183" i="288"/>
  <c r="OYF183" i="288"/>
  <c r="OYG183" i="288"/>
  <c r="OYH183" i="288"/>
  <c r="OYI183" i="288"/>
  <c r="OYJ183" i="288"/>
  <c r="OYK183" i="288"/>
  <c r="OYL183" i="288"/>
  <c r="OYM183" i="288"/>
  <c r="OYN183" i="288"/>
  <c r="OYO183" i="288"/>
  <c r="OYP183" i="288"/>
  <c r="OYQ183" i="288"/>
  <c r="OYR183" i="288"/>
  <c r="OYS183" i="288"/>
  <c r="OYT183" i="288"/>
  <c r="OYU183" i="288"/>
  <c r="OYV183" i="288"/>
  <c r="OYW183" i="288"/>
  <c r="OYX183" i="288"/>
  <c r="OYY183" i="288"/>
  <c r="OYZ183" i="288"/>
  <c r="OZA183" i="288"/>
  <c r="OZB183" i="288"/>
  <c r="OZC183" i="288"/>
  <c r="OZD183" i="288"/>
  <c r="OZE183" i="288"/>
  <c r="OZF183" i="288"/>
  <c r="OZG183" i="288"/>
  <c r="OZH183" i="288"/>
  <c r="OZI183" i="288"/>
  <c r="OZJ183" i="288"/>
  <c r="OZK183" i="288"/>
  <c r="OZL183" i="288"/>
  <c r="OZM183" i="288"/>
  <c r="OZN183" i="288"/>
  <c r="OZO183" i="288"/>
  <c r="OZP183" i="288"/>
  <c r="OZQ183" i="288"/>
  <c r="OZR183" i="288"/>
  <c r="OZS183" i="288"/>
  <c r="OZT183" i="288"/>
  <c r="OZU183" i="288"/>
  <c r="OZV183" i="288"/>
  <c r="OZW183" i="288"/>
  <c r="OZX183" i="288"/>
  <c r="OZY183" i="288"/>
  <c r="OZZ183" i="288"/>
  <c r="PAA183" i="288"/>
  <c r="PAB183" i="288"/>
  <c r="PAC183" i="288"/>
  <c r="PAD183" i="288"/>
  <c r="PAE183" i="288"/>
  <c r="PAF183" i="288"/>
  <c r="PAG183" i="288"/>
  <c r="PAH183" i="288"/>
  <c r="PAI183" i="288"/>
  <c r="PAJ183" i="288"/>
  <c r="PAK183" i="288"/>
  <c r="PAL183" i="288"/>
  <c r="PAM183" i="288"/>
  <c r="PAN183" i="288"/>
  <c r="PAO183" i="288"/>
  <c r="PAP183" i="288"/>
  <c r="PAQ183" i="288"/>
  <c r="PAR183" i="288"/>
  <c r="PAS183" i="288"/>
  <c r="PAT183" i="288"/>
  <c r="PAU183" i="288"/>
  <c r="PAV183" i="288"/>
  <c r="PAW183" i="288"/>
  <c r="PAX183" i="288"/>
  <c r="PAY183" i="288"/>
  <c r="PAZ183" i="288"/>
  <c r="PBA183" i="288"/>
  <c r="PBB183" i="288"/>
  <c r="PBC183" i="288"/>
  <c r="PBD183" i="288"/>
  <c r="PBE183" i="288"/>
  <c r="PBF183" i="288"/>
  <c r="PBG183" i="288"/>
  <c r="PBH183" i="288"/>
  <c r="PBI183" i="288"/>
  <c r="PBJ183" i="288"/>
  <c r="PBK183" i="288"/>
  <c r="PBL183" i="288"/>
  <c r="PBM183" i="288"/>
  <c r="PBN183" i="288"/>
  <c r="PBO183" i="288"/>
  <c r="PBP183" i="288"/>
  <c r="PBQ183" i="288"/>
  <c r="PBR183" i="288"/>
  <c r="PBS183" i="288"/>
  <c r="PBT183" i="288"/>
  <c r="PBU183" i="288"/>
  <c r="PBV183" i="288"/>
  <c r="PBW183" i="288"/>
  <c r="PBX183" i="288"/>
  <c r="PBY183" i="288"/>
  <c r="PBZ183" i="288"/>
  <c r="PCA183" i="288"/>
  <c r="PCB183" i="288"/>
  <c r="PCC183" i="288"/>
  <c r="PCD183" i="288"/>
  <c r="PCE183" i="288"/>
  <c r="PCF183" i="288"/>
  <c r="PCG183" i="288"/>
  <c r="PCH183" i="288"/>
  <c r="PCI183" i="288"/>
  <c r="PCJ183" i="288"/>
  <c r="PCK183" i="288"/>
  <c r="PCL183" i="288"/>
  <c r="PCM183" i="288"/>
  <c r="PCN183" i="288"/>
  <c r="PCO183" i="288"/>
  <c r="PCP183" i="288"/>
  <c r="PCQ183" i="288"/>
  <c r="PCR183" i="288"/>
  <c r="PCS183" i="288"/>
  <c r="PCT183" i="288"/>
  <c r="PCU183" i="288"/>
  <c r="PCV183" i="288"/>
  <c r="PCW183" i="288"/>
  <c r="PCX183" i="288"/>
  <c r="PCY183" i="288"/>
  <c r="PCZ183" i="288"/>
  <c r="PDA183" i="288"/>
  <c r="PDB183" i="288"/>
  <c r="PDC183" i="288"/>
  <c r="PDD183" i="288"/>
  <c r="PDE183" i="288"/>
  <c r="PDF183" i="288"/>
  <c r="PDG183" i="288"/>
  <c r="PDH183" i="288"/>
  <c r="PDI183" i="288"/>
  <c r="PDJ183" i="288"/>
  <c r="PDK183" i="288"/>
  <c r="PDL183" i="288"/>
  <c r="PDM183" i="288"/>
  <c r="PDN183" i="288"/>
  <c r="PDO183" i="288"/>
  <c r="PDP183" i="288"/>
  <c r="PDQ183" i="288"/>
  <c r="PDR183" i="288"/>
  <c r="PDS183" i="288"/>
  <c r="PDT183" i="288"/>
  <c r="PDU183" i="288"/>
  <c r="PDV183" i="288"/>
  <c r="PDW183" i="288"/>
  <c r="PDX183" i="288"/>
  <c r="PDY183" i="288"/>
  <c r="PDZ183" i="288"/>
  <c r="PEA183" i="288"/>
  <c r="PEB183" i="288"/>
  <c r="PEC183" i="288"/>
  <c r="PED183" i="288"/>
  <c r="PEE183" i="288"/>
  <c r="PEF183" i="288"/>
  <c r="PEG183" i="288"/>
  <c r="PEH183" i="288"/>
  <c r="PEI183" i="288"/>
  <c r="PEJ183" i="288"/>
  <c r="PEK183" i="288"/>
  <c r="PEL183" i="288"/>
  <c r="PEM183" i="288"/>
  <c r="PEN183" i="288"/>
  <c r="PEO183" i="288"/>
  <c r="PEP183" i="288"/>
  <c r="PEQ183" i="288"/>
  <c r="PER183" i="288"/>
  <c r="PES183" i="288"/>
  <c r="PET183" i="288"/>
  <c r="PEU183" i="288"/>
  <c r="PEV183" i="288"/>
  <c r="PEW183" i="288"/>
  <c r="PEX183" i="288"/>
  <c r="PEY183" i="288"/>
  <c r="PEZ183" i="288"/>
  <c r="PFA183" i="288"/>
  <c r="PFB183" i="288"/>
  <c r="PFC183" i="288"/>
  <c r="PFD183" i="288"/>
  <c r="PFE183" i="288"/>
  <c r="PFF183" i="288"/>
  <c r="PFG183" i="288"/>
  <c r="PFH183" i="288"/>
  <c r="PFI183" i="288"/>
  <c r="PFJ183" i="288"/>
  <c r="PFK183" i="288"/>
  <c r="PFL183" i="288"/>
  <c r="PFM183" i="288"/>
  <c r="PFN183" i="288"/>
  <c r="PFO183" i="288"/>
  <c r="PFP183" i="288"/>
  <c r="PFQ183" i="288"/>
  <c r="PFR183" i="288"/>
  <c r="PFS183" i="288"/>
  <c r="PFT183" i="288"/>
  <c r="PFU183" i="288"/>
  <c r="PFV183" i="288"/>
  <c r="PFW183" i="288"/>
  <c r="PFX183" i="288"/>
  <c r="PFY183" i="288"/>
  <c r="PFZ183" i="288"/>
  <c r="PGA183" i="288"/>
  <c r="PGB183" i="288"/>
  <c r="PGC183" i="288"/>
  <c r="PGD183" i="288"/>
  <c r="PGE183" i="288"/>
  <c r="PGF183" i="288"/>
  <c r="PGG183" i="288"/>
  <c r="PGH183" i="288"/>
  <c r="PGI183" i="288"/>
  <c r="PGJ183" i="288"/>
  <c r="PGK183" i="288"/>
  <c r="PGL183" i="288"/>
  <c r="PGM183" i="288"/>
  <c r="PGN183" i="288"/>
  <c r="PGO183" i="288"/>
  <c r="PGP183" i="288"/>
  <c r="PGQ183" i="288"/>
  <c r="PGR183" i="288"/>
  <c r="PGS183" i="288"/>
  <c r="PGT183" i="288"/>
  <c r="PGU183" i="288"/>
  <c r="PGV183" i="288"/>
  <c r="PGW183" i="288"/>
  <c r="PGX183" i="288"/>
  <c r="PGY183" i="288"/>
  <c r="PGZ183" i="288"/>
  <c r="PHA183" i="288"/>
  <c r="PHB183" i="288"/>
  <c r="PHC183" i="288"/>
  <c r="PHD183" i="288"/>
  <c r="PHE183" i="288"/>
  <c r="PHF183" i="288"/>
  <c r="PHG183" i="288"/>
  <c r="PHH183" i="288"/>
  <c r="PHI183" i="288"/>
  <c r="PHJ183" i="288"/>
  <c r="PHK183" i="288"/>
  <c r="PHL183" i="288"/>
  <c r="PHM183" i="288"/>
  <c r="PHN183" i="288"/>
  <c r="PHO183" i="288"/>
  <c r="PHP183" i="288"/>
  <c r="PHQ183" i="288"/>
  <c r="PHR183" i="288"/>
  <c r="PHS183" i="288"/>
  <c r="PHT183" i="288"/>
  <c r="PHU183" i="288"/>
  <c r="PHV183" i="288"/>
  <c r="PHW183" i="288"/>
  <c r="PHX183" i="288"/>
  <c r="PHY183" i="288"/>
  <c r="PHZ183" i="288"/>
  <c r="PIA183" i="288"/>
  <c r="PIB183" i="288"/>
  <c r="PIC183" i="288"/>
  <c r="PID183" i="288"/>
  <c r="PIE183" i="288"/>
  <c r="PIF183" i="288"/>
  <c r="PIG183" i="288"/>
  <c r="PIH183" i="288"/>
  <c r="PII183" i="288"/>
  <c r="PIJ183" i="288"/>
  <c r="PIK183" i="288"/>
  <c r="PIL183" i="288"/>
  <c r="PIM183" i="288"/>
  <c r="PIN183" i="288"/>
  <c r="PIO183" i="288"/>
  <c r="PIP183" i="288"/>
  <c r="PIQ183" i="288"/>
  <c r="PIR183" i="288"/>
  <c r="PIS183" i="288"/>
  <c r="PIT183" i="288"/>
  <c r="PIU183" i="288"/>
  <c r="PIV183" i="288"/>
  <c r="PIW183" i="288"/>
  <c r="PIX183" i="288"/>
  <c r="PIY183" i="288"/>
  <c r="PIZ183" i="288"/>
  <c r="PJA183" i="288"/>
  <c r="PJB183" i="288"/>
  <c r="PJC183" i="288"/>
  <c r="PJD183" i="288"/>
  <c r="PJE183" i="288"/>
  <c r="PJF183" i="288"/>
  <c r="PJG183" i="288"/>
  <c r="PJH183" i="288"/>
  <c r="PJI183" i="288"/>
  <c r="PJJ183" i="288"/>
  <c r="PJK183" i="288"/>
  <c r="PJL183" i="288"/>
  <c r="PJM183" i="288"/>
  <c r="PJN183" i="288"/>
  <c r="PJO183" i="288"/>
  <c r="PJP183" i="288"/>
  <c r="PJQ183" i="288"/>
  <c r="PJR183" i="288"/>
  <c r="PJS183" i="288"/>
  <c r="PJT183" i="288"/>
  <c r="PJU183" i="288"/>
  <c r="PJV183" i="288"/>
  <c r="PJW183" i="288"/>
  <c r="PJX183" i="288"/>
  <c r="PJY183" i="288"/>
  <c r="PJZ183" i="288"/>
  <c r="PKA183" i="288"/>
  <c r="PKB183" i="288"/>
  <c r="PKC183" i="288"/>
  <c r="PKD183" i="288"/>
  <c r="PKE183" i="288"/>
  <c r="PKF183" i="288"/>
  <c r="PKG183" i="288"/>
  <c r="PKH183" i="288"/>
  <c r="PKI183" i="288"/>
  <c r="PKJ183" i="288"/>
  <c r="PKK183" i="288"/>
  <c r="PKL183" i="288"/>
  <c r="PKM183" i="288"/>
  <c r="PKN183" i="288"/>
  <c r="PKO183" i="288"/>
  <c r="PKP183" i="288"/>
  <c r="PKQ183" i="288"/>
  <c r="PKR183" i="288"/>
  <c r="PKS183" i="288"/>
  <c r="PKT183" i="288"/>
  <c r="PKU183" i="288"/>
  <c r="PKV183" i="288"/>
  <c r="PKW183" i="288"/>
  <c r="PKX183" i="288"/>
  <c r="PKY183" i="288"/>
  <c r="PKZ183" i="288"/>
  <c r="PLA183" i="288"/>
  <c r="PLB183" i="288"/>
  <c r="PLC183" i="288"/>
  <c r="PLD183" i="288"/>
  <c r="PLE183" i="288"/>
  <c r="PLF183" i="288"/>
  <c r="PLG183" i="288"/>
  <c r="PLH183" i="288"/>
  <c r="PLI183" i="288"/>
  <c r="PLJ183" i="288"/>
  <c r="PLK183" i="288"/>
  <c r="PLL183" i="288"/>
  <c r="PLM183" i="288"/>
  <c r="PLN183" i="288"/>
  <c r="PLO183" i="288"/>
  <c r="PLP183" i="288"/>
  <c r="PLQ183" i="288"/>
  <c r="PLR183" i="288"/>
  <c r="PLS183" i="288"/>
  <c r="PLT183" i="288"/>
  <c r="PLU183" i="288"/>
  <c r="PLV183" i="288"/>
  <c r="PLW183" i="288"/>
  <c r="PLX183" i="288"/>
  <c r="PLY183" i="288"/>
  <c r="PLZ183" i="288"/>
  <c r="PMA183" i="288"/>
  <c r="PMB183" i="288"/>
  <c r="PMC183" i="288"/>
  <c r="PMD183" i="288"/>
  <c r="PME183" i="288"/>
  <c r="PMF183" i="288"/>
  <c r="PMG183" i="288"/>
  <c r="PMH183" i="288"/>
  <c r="PMI183" i="288"/>
  <c r="PMJ183" i="288"/>
  <c r="PMK183" i="288"/>
  <c r="PML183" i="288"/>
  <c r="PMM183" i="288"/>
  <c r="PMN183" i="288"/>
  <c r="PMO183" i="288"/>
  <c r="PMP183" i="288"/>
  <c r="PMQ183" i="288"/>
  <c r="PMR183" i="288"/>
  <c r="PMS183" i="288"/>
  <c r="PMT183" i="288"/>
  <c r="PMU183" i="288"/>
  <c r="PMV183" i="288"/>
  <c r="PMW183" i="288"/>
  <c r="PMX183" i="288"/>
  <c r="PMY183" i="288"/>
  <c r="PMZ183" i="288"/>
  <c r="PNA183" i="288"/>
  <c r="PNB183" i="288"/>
  <c r="PNC183" i="288"/>
  <c r="PND183" i="288"/>
  <c r="PNE183" i="288"/>
  <c r="PNF183" i="288"/>
  <c r="PNG183" i="288"/>
  <c r="PNH183" i="288"/>
  <c r="PNI183" i="288"/>
  <c r="PNJ183" i="288"/>
  <c r="PNK183" i="288"/>
  <c r="PNL183" i="288"/>
  <c r="PNM183" i="288"/>
  <c r="PNN183" i="288"/>
  <c r="PNO183" i="288"/>
  <c r="PNP183" i="288"/>
  <c r="PNQ183" i="288"/>
  <c r="PNR183" i="288"/>
  <c r="PNS183" i="288"/>
  <c r="PNT183" i="288"/>
  <c r="PNU183" i="288"/>
  <c r="PNV183" i="288"/>
  <c r="PNW183" i="288"/>
  <c r="PNX183" i="288"/>
  <c r="PNY183" i="288"/>
  <c r="PNZ183" i="288"/>
  <c r="POA183" i="288"/>
  <c r="POB183" i="288"/>
  <c r="POC183" i="288"/>
  <c r="POD183" i="288"/>
  <c r="POE183" i="288"/>
  <c r="POF183" i="288"/>
  <c r="POG183" i="288"/>
  <c r="POH183" i="288"/>
  <c r="POI183" i="288"/>
  <c r="POJ183" i="288"/>
  <c r="POK183" i="288"/>
  <c r="POL183" i="288"/>
  <c r="POM183" i="288"/>
  <c r="PON183" i="288"/>
  <c r="POO183" i="288"/>
  <c r="POP183" i="288"/>
  <c r="POQ183" i="288"/>
  <c r="POR183" i="288"/>
  <c r="POS183" i="288"/>
  <c r="POT183" i="288"/>
  <c r="POU183" i="288"/>
  <c r="POV183" i="288"/>
  <c r="POW183" i="288"/>
  <c r="POX183" i="288"/>
  <c r="POY183" i="288"/>
  <c r="POZ183" i="288"/>
  <c r="PPA183" i="288"/>
  <c r="PPB183" i="288"/>
  <c r="PPC183" i="288"/>
  <c r="PPD183" i="288"/>
  <c r="PPE183" i="288"/>
  <c r="PPF183" i="288"/>
  <c r="PPG183" i="288"/>
  <c r="PPH183" i="288"/>
  <c r="PPI183" i="288"/>
  <c r="PPJ183" i="288"/>
  <c r="PPK183" i="288"/>
  <c r="PPL183" i="288"/>
  <c r="PPM183" i="288"/>
  <c r="PPN183" i="288"/>
  <c r="PPO183" i="288"/>
  <c r="PPP183" i="288"/>
  <c r="PPQ183" i="288"/>
  <c r="PPR183" i="288"/>
  <c r="PPS183" i="288"/>
  <c r="PPT183" i="288"/>
  <c r="PPU183" i="288"/>
  <c r="PPV183" i="288"/>
  <c r="PPW183" i="288"/>
  <c r="PPX183" i="288"/>
  <c r="PPY183" i="288"/>
  <c r="PPZ183" i="288"/>
  <c r="PQA183" i="288"/>
  <c r="PQB183" i="288"/>
  <c r="PQC183" i="288"/>
  <c r="PQD183" i="288"/>
  <c r="PQE183" i="288"/>
  <c r="PQF183" i="288"/>
  <c r="PQG183" i="288"/>
  <c r="PQH183" i="288"/>
  <c r="PQI183" i="288"/>
  <c r="PQJ183" i="288"/>
  <c r="PQK183" i="288"/>
  <c r="PQL183" i="288"/>
  <c r="PQM183" i="288"/>
  <c r="PQN183" i="288"/>
  <c r="PQO183" i="288"/>
  <c r="PQP183" i="288"/>
  <c r="PQQ183" i="288"/>
  <c r="PQR183" i="288"/>
  <c r="PQS183" i="288"/>
  <c r="PQT183" i="288"/>
  <c r="PQU183" i="288"/>
  <c r="PQV183" i="288"/>
  <c r="PQW183" i="288"/>
  <c r="PQX183" i="288"/>
  <c r="PQY183" i="288"/>
  <c r="PQZ183" i="288"/>
  <c r="PRA183" i="288"/>
  <c r="PRB183" i="288"/>
  <c r="PRC183" i="288"/>
  <c r="PRD183" i="288"/>
  <c r="PRE183" i="288"/>
  <c r="PRF183" i="288"/>
  <c r="PRG183" i="288"/>
  <c r="PRH183" i="288"/>
  <c r="PRI183" i="288"/>
  <c r="PRJ183" i="288"/>
  <c r="PRK183" i="288"/>
  <c r="PRL183" i="288"/>
  <c r="PRM183" i="288"/>
  <c r="PRN183" i="288"/>
  <c r="PRO183" i="288"/>
  <c r="PRP183" i="288"/>
  <c r="PRQ183" i="288"/>
  <c r="PRR183" i="288"/>
  <c r="PRS183" i="288"/>
  <c r="PRT183" i="288"/>
  <c r="PRU183" i="288"/>
  <c r="PRV183" i="288"/>
  <c r="PRW183" i="288"/>
  <c r="PRX183" i="288"/>
  <c r="PRY183" i="288"/>
  <c r="PRZ183" i="288"/>
  <c r="PSA183" i="288"/>
  <c r="PSB183" i="288"/>
  <c r="PSC183" i="288"/>
  <c r="PSD183" i="288"/>
  <c r="PSE183" i="288"/>
  <c r="PSF183" i="288"/>
  <c r="PSG183" i="288"/>
  <c r="PSH183" i="288"/>
  <c r="PSI183" i="288"/>
  <c r="PSJ183" i="288"/>
  <c r="PSK183" i="288"/>
  <c r="PSL183" i="288"/>
  <c r="PSM183" i="288"/>
  <c r="PSN183" i="288"/>
  <c r="PSO183" i="288"/>
  <c r="PSP183" i="288"/>
  <c r="PSQ183" i="288"/>
  <c r="PSR183" i="288"/>
  <c r="PSS183" i="288"/>
  <c r="PST183" i="288"/>
  <c r="PSU183" i="288"/>
  <c r="PSV183" i="288"/>
  <c r="PSW183" i="288"/>
  <c r="PSX183" i="288"/>
  <c r="PSY183" i="288"/>
  <c r="PSZ183" i="288"/>
  <c r="PTA183" i="288"/>
  <c r="PTB183" i="288"/>
  <c r="PTC183" i="288"/>
  <c r="PTD183" i="288"/>
  <c r="PTE183" i="288"/>
  <c r="PTF183" i="288"/>
  <c r="PTG183" i="288"/>
  <c r="PTH183" i="288"/>
  <c r="PTI183" i="288"/>
  <c r="PTJ183" i="288"/>
  <c r="PTK183" i="288"/>
  <c r="PTL183" i="288"/>
  <c r="PTM183" i="288"/>
  <c r="PTN183" i="288"/>
  <c r="PTO183" i="288"/>
  <c r="PTP183" i="288"/>
  <c r="PTQ183" i="288"/>
  <c r="PTR183" i="288"/>
  <c r="PTS183" i="288"/>
  <c r="PTT183" i="288"/>
  <c r="PTU183" i="288"/>
  <c r="PTV183" i="288"/>
  <c r="PTW183" i="288"/>
  <c r="PTX183" i="288"/>
  <c r="PTY183" i="288"/>
  <c r="PTZ183" i="288"/>
  <c r="PUA183" i="288"/>
  <c r="PUB183" i="288"/>
  <c r="PUC183" i="288"/>
  <c r="PUD183" i="288"/>
  <c r="PUE183" i="288"/>
  <c r="PUF183" i="288"/>
  <c r="PUG183" i="288"/>
  <c r="PUH183" i="288"/>
  <c r="PUI183" i="288"/>
  <c r="PUJ183" i="288"/>
  <c r="PUK183" i="288"/>
  <c r="PUL183" i="288"/>
  <c r="PUM183" i="288"/>
  <c r="PUN183" i="288"/>
  <c r="PUO183" i="288"/>
  <c r="PUP183" i="288"/>
  <c r="PUQ183" i="288"/>
  <c r="PUR183" i="288"/>
  <c r="PUS183" i="288"/>
  <c r="PUT183" i="288"/>
  <c r="PUU183" i="288"/>
  <c r="PUV183" i="288"/>
  <c r="PUW183" i="288"/>
  <c r="PUX183" i="288"/>
  <c r="PUY183" i="288"/>
  <c r="PUZ183" i="288"/>
  <c r="PVA183" i="288"/>
  <c r="PVB183" i="288"/>
  <c r="PVC183" i="288"/>
  <c r="PVD183" i="288"/>
  <c r="PVE183" i="288"/>
  <c r="PVF183" i="288"/>
  <c r="PVG183" i="288"/>
  <c r="PVH183" i="288"/>
  <c r="PVI183" i="288"/>
  <c r="PVJ183" i="288"/>
  <c r="PVK183" i="288"/>
  <c r="PVL183" i="288"/>
  <c r="PVM183" i="288"/>
  <c r="PVN183" i="288"/>
  <c r="PVO183" i="288"/>
  <c r="PVP183" i="288"/>
  <c r="PVQ183" i="288"/>
  <c r="PVR183" i="288"/>
  <c r="PVS183" i="288"/>
  <c r="PVT183" i="288"/>
  <c r="PVU183" i="288"/>
  <c r="PVV183" i="288"/>
  <c r="PVW183" i="288"/>
  <c r="PVX183" i="288"/>
  <c r="PVY183" i="288"/>
  <c r="PVZ183" i="288"/>
  <c r="PWA183" i="288"/>
  <c r="PWB183" i="288"/>
  <c r="PWC183" i="288"/>
  <c r="PWD183" i="288"/>
  <c r="PWE183" i="288"/>
  <c r="PWF183" i="288"/>
  <c r="PWG183" i="288"/>
  <c r="PWH183" i="288"/>
  <c r="PWI183" i="288"/>
  <c r="PWJ183" i="288"/>
  <c r="PWK183" i="288"/>
  <c r="PWL183" i="288"/>
  <c r="PWM183" i="288"/>
  <c r="PWN183" i="288"/>
  <c r="PWO183" i="288"/>
  <c r="PWP183" i="288"/>
  <c r="PWQ183" i="288"/>
  <c r="PWR183" i="288"/>
  <c r="PWS183" i="288"/>
  <c r="PWT183" i="288"/>
  <c r="PWU183" i="288"/>
  <c r="PWV183" i="288"/>
  <c r="PWW183" i="288"/>
  <c r="PWX183" i="288"/>
  <c r="PWY183" i="288"/>
  <c r="PWZ183" i="288"/>
  <c r="PXA183" i="288"/>
  <c r="PXB183" i="288"/>
  <c r="PXC183" i="288"/>
  <c r="PXD183" i="288"/>
  <c r="PXE183" i="288"/>
  <c r="PXF183" i="288"/>
  <c r="PXG183" i="288"/>
  <c r="PXH183" i="288"/>
  <c r="PXI183" i="288"/>
  <c r="PXJ183" i="288"/>
  <c r="PXK183" i="288"/>
  <c r="PXL183" i="288"/>
  <c r="PXM183" i="288"/>
  <c r="PXN183" i="288"/>
  <c r="PXO183" i="288"/>
  <c r="PXP183" i="288"/>
  <c r="PXQ183" i="288"/>
  <c r="PXR183" i="288"/>
  <c r="PXS183" i="288"/>
  <c r="PXT183" i="288"/>
  <c r="PXU183" i="288"/>
  <c r="PXV183" i="288"/>
  <c r="PXW183" i="288"/>
  <c r="PXX183" i="288"/>
  <c r="PXY183" i="288"/>
  <c r="PXZ183" i="288"/>
  <c r="PYA183" i="288"/>
  <c r="PYB183" i="288"/>
  <c r="PYC183" i="288"/>
  <c r="PYD183" i="288"/>
  <c r="PYE183" i="288"/>
  <c r="PYF183" i="288"/>
  <c r="PYG183" i="288"/>
  <c r="PYH183" i="288"/>
  <c r="PYI183" i="288"/>
  <c r="PYJ183" i="288"/>
  <c r="PYK183" i="288"/>
  <c r="PYL183" i="288"/>
  <c r="PYM183" i="288"/>
  <c r="PYN183" i="288"/>
  <c r="PYO183" i="288"/>
  <c r="PYP183" i="288"/>
  <c r="PYQ183" i="288"/>
  <c r="PYR183" i="288"/>
  <c r="PYS183" i="288"/>
  <c r="PYT183" i="288"/>
  <c r="PYU183" i="288"/>
  <c r="PYV183" i="288"/>
  <c r="PYW183" i="288"/>
  <c r="PYX183" i="288"/>
  <c r="PYY183" i="288"/>
  <c r="PYZ183" i="288"/>
  <c r="PZA183" i="288"/>
  <c r="PZB183" i="288"/>
  <c r="PZC183" i="288"/>
  <c r="PZD183" i="288"/>
  <c r="PZE183" i="288"/>
  <c r="PZF183" i="288"/>
  <c r="PZG183" i="288"/>
  <c r="PZH183" i="288"/>
  <c r="PZI183" i="288"/>
  <c r="PZJ183" i="288"/>
  <c r="PZK183" i="288"/>
  <c r="PZL183" i="288"/>
  <c r="PZM183" i="288"/>
  <c r="PZN183" i="288"/>
  <c r="PZO183" i="288"/>
  <c r="PZP183" i="288"/>
  <c r="PZQ183" i="288"/>
  <c r="PZR183" i="288"/>
  <c r="PZS183" i="288"/>
  <c r="PZT183" i="288"/>
  <c r="PZU183" i="288"/>
  <c r="PZV183" i="288"/>
  <c r="PZW183" i="288"/>
  <c r="PZX183" i="288"/>
  <c r="PZY183" i="288"/>
  <c r="PZZ183" i="288"/>
  <c r="QAA183" i="288"/>
  <c r="QAB183" i="288"/>
  <c r="QAC183" i="288"/>
  <c r="QAD183" i="288"/>
  <c r="QAE183" i="288"/>
  <c r="QAF183" i="288"/>
  <c r="QAG183" i="288"/>
  <c r="QAH183" i="288"/>
  <c r="QAI183" i="288"/>
  <c r="QAJ183" i="288"/>
  <c r="QAK183" i="288"/>
  <c r="QAL183" i="288"/>
  <c r="QAM183" i="288"/>
  <c r="QAN183" i="288"/>
  <c r="QAO183" i="288"/>
  <c r="QAP183" i="288"/>
  <c r="QAQ183" i="288"/>
  <c r="QAR183" i="288"/>
  <c r="QAS183" i="288"/>
  <c r="QAT183" i="288"/>
  <c r="QAU183" i="288"/>
  <c r="QAV183" i="288"/>
  <c r="QAW183" i="288"/>
  <c r="QAX183" i="288"/>
  <c r="QAY183" i="288"/>
  <c r="QAZ183" i="288"/>
  <c r="QBA183" i="288"/>
  <c r="QBB183" i="288"/>
  <c r="QBC183" i="288"/>
  <c r="QBD183" i="288"/>
  <c r="QBE183" i="288"/>
  <c r="QBF183" i="288"/>
  <c r="QBG183" i="288"/>
  <c r="QBH183" i="288"/>
  <c r="QBI183" i="288"/>
  <c r="QBJ183" i="288"/>
  <c r="QBK183" i="288"/>
  <c r="QBL183" i="288"/>
  <c r="QBM183" i="288"/>
  <c r="QBN183" i="288"/>
  <c r="QBO183" i="288"/>
  <c r="QBP183" i="288"/>
  <c r="QBQ183" i="288"/>
  <c r="QBR183" i="288"/>
  <c r="QBS183" i="288"/>
  <c r="QBT183" i="288"/>
  <c r="QBU183" i="288"/>
  <c r="QBV183" i="288"/>
  <c r="QBW183" i="288"/>
  <c r="QBX183" i="288"/>
  <c r="QBY183" i="288"/>
  <c r="QBZ183" i="288"/>
  <c r="QCA183" i="288"/>
  <c r="QCB183" i="288"/>
  <c r="QCC183" i="288"/>
  <c r="QCD183" i="288"/>
  <c r="QCE183" i="288"/>
  <c r="QCF183" i="288"/>
  <c r="QCG183" i="288"/>
  <c r="QCH183" i="288"/>
  <c r="QCI183" i="288"/>
  <c r="QCJ183" i="288"/>
  <c r="QCK183" i="288"/>
  <c r="QCL183" i="288"/>
  <c r="QCM183" i="288"/>
  <c r="QCN183" i="288"/>
  <c r="QCO183" i="288"/>
  <c r="QCP183" i="288"/>
  <c r="QCQ183" i="288"/>
  <c r="QCR183" i="288"/>
  <c r="QCS183" i="288"/>
  <c r="QCT183" i="288"/>
  <c r="QCU183" i="288"/>
  <c r="QCV183" i="288"/>
  <c r="QCW183" i="288"/>
  <c r="QCX183" i="288"/>
  <c r="QCY183" i="288"/>
  <c r="QCZ183" i="288"/>
  <c r="QDA183" i="288"/>
  <c r="QDB183" i="288"/>
  <c r="QDC183" i="288"/>
  <c r="QDD183" i="288"/>
  <c r="QDE183" i="288"/>
  <c r="QDF183" i="288"/>
  <c r="QDG183" i="288"/>
  <c r="QDH183" i="288"/>
  <c r="QDI183" i="288"/>
  <c r="QDJ183" i="288"/>
  <c r="QDK183" i="288"/>
  <c r="QDL183" i="288"/>
  <c r="QDM183" i="288"/>
  <c r="QDN183" i="288"/>
  <c r="QDO183" i="288"/>
  <c r="QDP183" i="288"/>
  <c r="QDQ183" i="288"/>
  <c r="QDR183" i="288"/>
  <c r="QDS183" i="288"/>
  <c r="QDT183" i="288"/>
  <c r="QDU183" i="288"/>
  <c r="QDV183" i="288"/>
  <c r="QDW183" i="288"/>
  <c r="QDX183" i="288"/>
  <c r="QDY183" i="288"/>
  <c r="QDZ183" i="288"/>
  <c r="QEA183" i="288"/>
  <c r="QEB183" i="288"/>
  <c r="QEC183" i="288"/>
  <c r="QED183" i="288"/>
  <c r="QEE183" i="288"/>
  <c r="QEF183" i="288"/>
  <c r="QEG183" i="288"/>
  <c r="QEH183" i="288"/>
  <c r="QEI183" i="288"/>
  <c r="QEJ183" i="288"/>
  <c r="QEK183" i="288"/>
  <c r="QEL183" i="288"/>
  <c r="QEM183" i="288"/>
  <c r="QEN183" i="288"/>
  <c r="QEO183" i="288"/>
  <c r="QEP183" i="288"/>
  <c r="QEQ183" i="288"/>
  <c r="QER183" i="288"/>
  <c r="QES183" i="288"/>
  <c r="QET183" i="288"/>
  <c r="QEU183" i="288"/>
  <c r="QEV183" i="288"/>
  <c r="QEW183" i="288"/>
  <c r="QEX183" i="288"/>
  <c r="QEY183" i="288"/>
  <c r="QEZ183" i="288"/>
  <c r="QFA183" i="288"/>
  <c r="QFB183" i="288"/>
  <c r="QFC183" i="288"/>
  <c r="QFD183" i="288"/>
  <c r="QFE183" i="288"/>
  <c r="QFF183" i="288"/>
  <c r="QFG183" i="288"/>
  <c r="QFH183" i="288"/>
  <c r="QFI183" i="288"/>
  <c r="QFJ183" i="288"/>
  <c r="QFK183" i="288"/>
  <c r="QFL183" i="288"/>
  <c r="QFM183" i="288"/>
  <c r="QFN183" i="288"/>
  <c r="QFO183" i="288"/>
  <c r="QFP183" i="288"/>
  <c r="QFQ183" i="288"/>
  <c r="QFR183" i="288"/>
  <c r="QFS183" i="288"/>
  <c r="QFT183" i="288"/>
  <c r="QFU183" i="288"/>
  <c r="QFV183" i="288"/>
  <c r="QFW183" i="288"/>
  <c r="QFX183" i="288"/>
  <c r="QFY183" i="288"/>
  <c r="QFZ183" i="288"/>
  <c r="QGA183" i="288"/>
  <c r="QGB183" i="288"/>
  <c r="QGC183" i="288"/>
  <c r="QGD183" i="288"/>
  <c r="QGE183" i="288"/>
  <c r="QGF183" i="288"/>
  <c r="QGG183" i="288"/>
  <c r="QGH183" i="288"/>
  <c r="QGI183" i="288"/>
  <c r="QGJ183" i="288"/>
  <c r="QGK183" i="288"/>
  <c r="QGL183" i="288"/>
  <c r="QGM183" i="288"/>
  <c r="QGN183" i="288"/>
  <c r="QGO183" i="288"/>
  <c r="QGP183" i="288"/>
  <c r="QGQ183" i="288"/>
  <c r="QGR183" i="288"/>
  <c r="QGS183" i="288"/>
  <c r="QGT183" i="288"/>
  <c r="QGU183" i="288"/>
  <c r="QGV183" i="288"/>
  <c r="QGW183" i="288"/>
  <c r="QGX183" i="288"/>
  <c r="QGY183" i="288"/>
  <c r="QGZ183" i="288"/>
  <c r="QHA183" i="288"/>
  <c r="QHB183" i="288"/>
  <c r="QHC183" i="288"/>
  <c r="QHD183" i="288"/>
  <c r="QHE183" i="288"/>
  <c r="QHF183" i="288"/>
  <c r="QHG183" i="288"/>
  <c r="QHH183" i="288"/>
  <c r="QHI183" i="288"/>
  <c r="QHJ183" i="288"/>
  <c r="QHK183" i="288"/>
  <c r="QHL183" i="288"/>
  <c r="QHM183" i="288"/>
  <c r="QHN183" i="288"/>
  <c r="QHO183" i="288"/>
  <c r="QHP183" i="288"/>
  <c r="QHQ183" i="288"/>
  <c r="QHR183" i="288"/>
  <c r="QHS183" i="288"/>
  <c r="QHT183" i="288"/>
  <c r="QHU183" i="288"/>
  <c r="QHV183" i="288"/>
  <c r="QHW183" i="288"/>
  <c r="QHX183" i="288"/>
  <c r="QHY183" i="288"/>
  <c r="QHZ183" i="288"/>
  <c r="QIA183" i="288"/>
  <c r="QIB183" i="288"/>
  <c r="QIC183" i="288"/>
  <c r="QID183" i="288"/>
  <c r="QIE183" i="288"/>
  <c r="QIF183" i="288"/>
  <c r="QIG183" i="288"/>
  <c r="QIH183" i="288"/>
  <c r="QII183" i="288"/>
  <c r="QIJ183" i="288"/>
  <c r="QIK183" i="288"/>
  <c r="QIL183" i="288"/>
  <c r="QIM183" i="288"/>
  <c r="QIN183" i="288"/>
  <c r="QIO183" i="288"/>
  <c r="QIP183" i="288"/>
  <c r="QIQ183" i="288"/>
  <c r="QIR183" i="288"/>
  <c r="QIS183" i="288"/>
  <c r="QIT183" i="288"/>
  <c r="QIU183" i="288"/>
  <c r="QIV183" i="288"/>
  <c r="QIW183" i="288"/>
  <c r="QIX183" i="288"/>
  <c r="QIY183" i="288"/>
  <c r="QIZ183" i="288"/>
  <c r="QJA183" i="288"/>
  <c r="QJB183" i="288"/>
  <c r="QJC183" i="288"/>
  <c r="QJD183" i="288"/>
  <c r="QJE183" i="288"/>
  <c r="QJF183" i="288"/>
  <c r="QJG183" i="288"/>
  <c r="QJH183" i="288"/>
  <c r="QJI183" i="288"/>
  <c r="QJJ183" i="288"/>
  <c r="QJK183" i="288"/>
  <c r="QJL183" i="288"/>
  <c r="QJM183" i="288"/>
  <c r="QJN183" i="288"/>
  <c r="QJO183" i="288"/>
  <c r="QJP183" i="288"/>
  <c r="QJQ183" i="288"/>
  <c r="QJR183" i="288"/>
  <c r="QJS183" i="288"/>
  <c r="QJT183" i="288"/>
  <c r="QJU183" i="288"/>
  <c r="QJV183" i="288"/>
  <c r="QJW183" i="288"/>
  <c r="QJX183" i="288"/>
  <c r="QJY183" i="288"/>
  <c r="QJZ183" i="288"/>
  <c r="QKA183" i="288"/>
  <c r="QKB183" i="288"/>
  <c r="QKC183" i="288"/>
  <c r="QKD183" i="288"/>
  <c r="QKE183" i="288"/>
  <c r="QKF183" i="288"/>
  <c r="QKG183" i="288"/>
  <c r="QKH183" i="288"/>
  <c r="QKI183" i="288"/>
  <c r="QKJ183" i="288"/>
  <c r="QKK183" i="288"/>
  <c r="QKL183" i="288"/>
  <c r="QKM183" i="288"/>
  <c r="QKN183" i="288"/>
  <c r="QKO183" i="288"/>
  <c r="QKP183" i="288"/>
  <c r="QKQ183" i="288"/>
  <c r="QKR183" i="288"/>
  <c r="QKS183" i="288"/>
  <c r="QKT183" i="288"/>
  <c r="QKU183" i="288"/>
  <c r="QKV183" i="288"/>
  <c r="QKW183" i="288"/>
  <c r="QKX183" i="288"/>
  <c r="QKY183" i="288"/>
  <c r="QKZ183" i="288"/>
  <c r="QLA183" i="288"/>
  <c r="QLB183" i="288"/>
  <c r="QLC183" i="288"/>
  <c r="QLD183" i="288"/>
  <c r="QLE183" i="288"/>
  <c r="QLF183" i="288"/>
  <c r="QLG183" i="288"/>
  <c r="QLH183" i="288"/>
  <c r="QLI183" i="288"/>
  <c r="QLJ183" i="288"/>
  <c r="QLK183" i="288"/>
  <c r="QLL183" i="288"/>
  <c r="QLM183" i="288"/>
  <c r="QLN183" i="288"/>
  <c r="QLO183" i="288"/>
  <c r="QLP183" i="288"/>
  <c r="QLQ183" i="288"/>
  <c r="QLR183" i="288"/>
  <c r="QLS183" i="288"/>
  <c r="QLT183" i="288"/>
  <c r="QLU183" i="288"/>
  <c r="QLV183" i="288"/>
  <c r="QLW183" i="288"/>
  <c r="QLX183" i="288"/>
  <c r="QLY183" i="288"/>
  <c r="QLZ183" i="288"/>
  <c r="QMA183" i="288"/>
  <c r="QMB183" i="288"/>
  <c r="QMC183" i="288"/>
  <c r="QMD183" i="288"/>
  <c r="QME183" i="288"/>
  <c r="QMF183" i="288"/>
  <c r="QMG183" i="288"/>
  <c r="QMH183" i="288"/>
  <c r="QMI183" i="288"/>
  <c r="QMJ183" i="288"/>
  <c r="QMK183" i="288"/>
  <c r="QML183" i="288"/>
  <c r="QMM183" i="288"/>
  <c r="QMN183" i="288"/>
  <c r="QMO183" i="288"/>
  <c r="QMP183" i="288"/>
  <c r="QMQ183" i="288"/>
  <c r="QMR183" i="288"/>
  <c r="QMS183" i="288"/>
  <c r="QMT183" i="288"/>
  <c r="QMU183" i="288"/>
  <c r="QMV183" i="288"/>
  <c r="QMW183" i="288"/>
  <c r="QMX183" i="288"/>
  <c r="QMY183" i="288"/>
  <c r="QMZ183" i="288"/>
  <c r="QNA183" i="288"/>
  <c r="QNB183" i="288"/>
  <c r="QNC183" i="288"/>
  <c r="QND183" i="288"/>
  <c r="QNE183" i="288"/>
  <c r="QNF183" i="288"/>
  <c r="QNG183" i="288"/>
  <c r="QNH183" i="288"/>
  <c r="QNI183" i="288"/>
  <c r="QNJ183" i="288"/>
  <c r="QNK183" i="288"/>
  <c r="QNL183" i="288"/>
  <c r="QNM183" i="288"/>
  <c r="QNN183" i="288"/>
  <c r="QNO183" i="288"/>
  <c r="QNP183" i="288"/>
  <c r="QNQ183" i="288"/>
  <c r="QNR183" i="288"/>
  <c r="QNS183" i="288"/>
  <c r="QNT183" i="288"/>
  <c r="QNU183" i="288"/>
  <c r="QNV183" i="288"/>
  <c r="QNW183" i="288"/>
  <c r="QNX183" i="288"/>
  <c r="QNY183" i="288"/>
  <c r="QNZ183" i="288"/>
  <c r="QOA183" i="288"/>
  <c r="QOB183" i="288"/>
  <c r="QOC183" i="288"/>
  <c r="QOD183" i="288"/>
  <c r="QOE183" i="288"/>
  <c r="QOF183" i="288"/>
  <c r="QOG183" i="288"/>
  <c r="QOH183" i="288"/>
  <c r="QOI183" i="288"/>
  <c r="QOJ183" i="288"/>
  <c r="QOK183" i="288"/>
  <c r="QOL183" i="288"/>
  <c r="QOM183" i="288"/>
  <c r="QON183" i="288"/>
  <c r="QOO183" i="288"/>
  <c r="QOP183" i="288"/>
  <c r="QOQ183" i="288"/>
  <c r="QOR183" i="288"/>
  <c r="QOS183" i="288"/>
  <c r="QOT183" i="288"/>
  <c r="QOU183" i="288"/>
  <c r="QOV183" i="288"/>
  <c r="QOW183" i="288"/>
  <c r="QOX183" i="288"/>
  <c r="QOY183" i="288"/>
  <c r="QOZ183" i="288"/>
  <c r="QPA183" i="288"/>
  <c r="QPB183" i="288"/>
  <c r="QPC183" i="288"/>
  <c r="QPD183" i="288"/>
  <c r="QPE183" i="288"/>
  <c r="QPF183" i="288"/>
  <c r="QPG183" i="288"/>
  <c r="QPH183" i="288"/>
  <c r="QPI183" i="288"/>
  <c r="QPJ183" i="288"/>
  <c r="QPK183" i="288"/>
  <c r="QPL183" i="288"/>
  <c r="QPM183" i="288"/>
  <c r="QPN183" i="288"/>
  <c r="QPO183" i="288"/>
  <c r="QPP183" i="288"/>
  <c r="QPQ183" i="288"/>
  <c r="QPR183" i="288"/>
  <c r="QPS183" i="288"/>
  <c r="QPT183" i="288"/>
  <c r="QPU183" i="288"/>
  <c r="QPV183" i="288"/>
  <c r="QPW183" i="288"/>
  <c r="QPX183" i="288"/>
  <c r="QPY183" i="288"/>
  <c r="QPZ183" i="288"/>
  <c r="QQA183" i="288"/>
  <c r="QQB183" i="288"/>
  <c r="QQC183" i="288"/>
  <c r="QQD183" i="288"/>
  <c r="QQE183" i="288"/>
  <c r="QQF183" i="288"/>
  <c r="QQG183" i="288"/>
  <c r="QQH183" i="288"/>
  <c r="QQI183" i="288"/>
  <c r="QQJ183" i="288"/>
  <c r="QQK183" i="288"/>
  <c r="QQL183" i="288"/>
  <c r="QQM183" i="288"/>
  <c r="QQN183" i="288"/>
  <c r="QQO183" i="288"/>
  <c r="QQP183" i="288"/>
  <c r="QQQ183" i="288"/>
  <c r="QQR183" i="288"/>
  <c r="QQS183" i="288"/>
  <c r="QQT183" i="288"/>
  <c r="QQU183" i="288"/>
  <c r="QQV183" i="288"/>
  <c r="QQW183" i="288"/>
  <c r="QQX183" i="288"/>
  <c r="QQY183" i="288"/>
  <c r="QQZ183" i="288"/>
  <c r="QRA183" i="288"/>
  <c r="QRB183" i="288"/>
  <c r="QRC183" i="288"/>
  <c r="QRD183" i="288"/>
  <c r="QRE183" i="288"/>
  <c r="QRF183" i="288"/>
  <c r="QRG183" i="288"/>
  <c r="QRH183" i="288"/>
  <c r="QRI183" i="288"/>
  <c r="QRJ183" i="288"/>
  <c r="QRK183" i="288"/>
  <c r="QRL183" i="288"/>
  <c r="QRM183" i="288"/>
  <c r="QRN183" i="288"/>
  <c r="QRO183" i="288"/>
  <c r="QRP183" i="288"/>
  <c r="QRQ183" i="288"/>
  <c r="QRR183" i="288"/>
  <c r="QRS183" i="288"/>
  <c r="QRT183" i="288"/>
  <c r="QRU183" i="288"/>
  <c r="QRV183" i="288"/>
  <c r="QRW183" i="288"/>
  <c r="QRX183" i="288"/>
  <c r="QRY183" i="288"/>
  <c r="QRZ183" i="288"/>
  <c r="QSA183" i="288"/>
  <c r="QSB183" i="288"/>
  <c r="QSC183" i="288"/>
  <c r="QSD183" i="288"/>
  <c r="QSE183" i="288"/>
  <c r="QSF183" i="288"/>
  <c r="QSG183" i="288"/>
  <c r="QSH183" i="288"/>
  <c r="QSI183" i="288"/>
  <c r="QSJ183" i="288"/>
  <c r="QSK183" i="288"/>
  <c r="QSL183" i="288"/>
  <c r="QSM183" i="288"/>
  <c r="QSN183" i="288"/>
  <c r="QSO183" i="288"/>
  <c r="QSP183" i="288"/>
  <c r="QSQ183" i="288"/>
  <c r="QSR183" i="288"/>
  <c r="QSS183" i="288"/>
  <c r="QST183" i="288"/>
  <c r="QSU183" i="288"/>
  <c r="QSV183" i="288"/>
  <c r="QSW183" i="288"/>
  <c r="QSX183" i="288"/>
  <c r="QSY183" i="288"/>
  <c r="QSZ183" i="288"/>
  <c r="QTA183" i="288"/>
  <c r="QTB183" i="288"/>
  <c r="QTC183" i="288"/>
  <c r="QTD183" i="288"/>
  <c r="QTE183" i="288"/>
  <c r="QTF183" i="288"/>
  <c r="QTG183" i="288"/>
  <c r="QTH183" i="288"/>
  <c r="QTI183" i="288"/>
  <c r="QTJ183" i="288"/>
  <c r="QTK183" i="288"/>
  <c r="QTL183" i="288"/>
  <c r="QTM183" i="288"/>
  <c r="QTN183" i="288"/>
  <c r="QTO183" i="288"/>
  <c r="QTP183" i="288"/>
  <c r="QTQ183" i="288"/>
  <c r="QTR183" i="288"/>
  <c r="QTS183" i="288"/>
  <c r="QTT183" i="288"/>
  <c r="QTU183" i="288"/>
  <c r="QTV183" i="288"/>
  <c r="QTW183" i="288"/>
  <c r="QTX183" i="288"/>
  <c r="QTY183" i="288"/>
  <c r="QTZ183" i="288"/>
  <c r="QUA183" i="288"/>
  <c r="QUB183" i="288"/>
  <c r="QUC183" i="288"/>
  <c r="QUD183" i="288"/>
  <c r="QUE183" i="288"/>
  <c r="QUF183" i="288"/>
  <c r="QUG183" i="288"/>
  <c r="QUH183" i="288"/>
  <c r="QUI183" i="288"/>
  <c r="QUJ183" i="288"/>
  <c r="QUK183" i="288"/>
  <c r="QUL183" i="288"/>
  <c r="QUM183" i="288"/>
  <c r="QUN183" i="288"/>
  <c r="QUO183" i="288"/>
  <c r="QUP183" i="288"/>
  <c r="QUQ183" i="288"/>
  <c r="QUR183" i="288"/>
  <c r="QUS183" i="288"/>
  <c r="QUT183" i="288"/>
  <c r="QUU183" i="288"/>
  <c r="QUV183" i="288"/>
  <c r="QUW183" i="288"/>
  <c r="QUX183" i="288"/>
  <c r="QUY183" i="288"/>
  <c r="QUZ183" i="288"/>
  <c r="QVA183" i="288"/>
  <c r="QVB183" i="288"/>
  <c r="QVC183" i="288"/>
  <c r="QVD183" i="288"/>
  <c r="QVE183" i="288"/>
  <c r="QVF183" i="288"/>
  <c r="QVG183" i="288"/>
  <c r="QVH183" i="288"/>
  <c r="QVI183" i="288"/>
  <c r="QVJ183" i="288"/>
  <c r="QVK183" i="288"/>
  <c r="QVL183" i="288"/>
  <c r="QVM183" i="288"/>
  <c r="QVN183" i="288"/>
  <c r="QVO183" i="288"/>
  <c r="QVP183" i="288"/>
  <c r="QVQ183" i="288"/>
  <c r="QVR183" i="288"/>
  <c r="QVS183" i="288"/>
  <c r="QVT183" i="288"/>
  <c r="QVU183" i="288"/>
  <c r="QVV183" i="288"/>
  <c r="QVW183" i="288"/>
  <c r="QVX183" i="288"/>
  <c r="QVY183" i="288"/>
  <c r="QVZ183" i="288"/>
  <c r="QWA183" i="288"/>
  <c r="QWB183" i="288"/>
  <c r="QWC183" i="288"/>
  <c r="QWD183" i="288"/>
  <c r="QWE183" i="288"/>
  <c r="QWF183" i="288"/>
  <c r="QWG183" i="288"/>
  <c r="QWH183" i="288"/>
  <c r="QWI183" i="288"/>
  <c r="QWJ183" i="288"/>
  <c r="QWK183" i="288"/>
  <c r="QWL183" i="288"/>
  <c r="QWM183" i="288"/>
  <c r="QWN183" i="288"/>
  <c r="QWO183" i="288"/>
  <c r="QWP183" i="288"/>
  <c r="QWQ183" i="288"/>
  <c r="QWR183" i="288"/>
  <c r="QWS183" i="288"/>
  <c r="QWT183" i="288"/>
  <c r="QWU183" i="288"/>
  <c r="QWV183" i="288"/>
  <c r="QWW183" i="288"/>
  <c r="QWX183" i="288"/>
  <c r="QWY183" i="288"/>
  <c r="QWZ183" i="288"/>
  <c r="QXA183" i="288"/>
  <c r="QXB183" i="288"/>
  <c r="QXC183" i="288"/>
  <c r="QXD183" i="288"/>
  <c r="QXE183" i="288"/>
  <c r="QXF183" i="288"/>
  <c r="QXG183" i="288"/>
  <c r="QXH183" i="288"/>
  <c r="QXI183" i="288"/>
  <c r="QXJ183" i="288"/>
  <c r="QXK183" i="288"/>
  <c r="QXL183" i="288"/>
  <c r="QXM183" i="288"/>
  <c r="QXN183" i="288"/>
  <c r="QXO183" i="288"/>
  <c r="QXP183" i="288"/>
  <c r="QXQ183" i="288"/>
  <c r="QXR183" i="288"/>
  <c r="QXS183" i="288"/>
  <c r="QXT183" i="288"/>
  <c r="QXU183" i="288"/>
  <c r="QXV183" i="288"/>
  <c r="QXW183" i="288"/>
  <c r="QXX183" i="288"/>
  <c r="QXY183" i="288"/>
  <c r="QXZ183" i="288"/>
  <c r="QYA183" i="288"/>
  <c r="QYB183" i="288"/>
  <c r="QYC183" i="288"/>
  <c r="QYD183" i="288"/>
  <c r="QYE183" i="288"/>
  <c r="QYF183" i="288"/>
  <c r="QYG183" i="288"/>
  <c r="QYH183" i="288"/>
  <c r="QYI183" i="288"/>
  <c r="QYJ183" i="288"/>
  <c r="QYK183" i="288"/>
  <c r="QYL183" i="288"/>
  <c r="QYM183" i="288"/>
  <c r="QYN183" i="288"/>
  <c r="QYO183" i="288"/>
  <c r="QYP183" i="288"/>
  <c r="QYQ183" i="288"/>
  <c r="QYR183" i="288"/>
  <c r="QYS183" i="288"/>
  <c r="QYT183" i="288"/>
  <c r="QYU183" i="288"/>
  <c r="QYV183" i="288"/>
  <c r="QYW183" i="288"/>
  <c r="QYX183" i="288"/>
  <c r="QYY183" i="288"/>
  <c r="QYZ183" i="288"/>
  <c r="QZA183" i="288"/>
  <c r="QZB183" i="288"/>
  <c r="QZC183" i="288"/>
  <c r="QZD183" i="288"/>
  <c r="QZE183" i="288"/>
  <c r="QZF183" i="288"/>
  <c r="QZG183" i="288"/>
  <c r="QZH183" i="288"/>
  <c r="QZI183" i="288"/>
  <c r="QZJ183" i="288"/>
  <c r="QZK183" i="288"/>
  <c r="QZL183" i="288"/>
  <c r="QZM183" i="288"/>
  <c r="QZN183" i="288"/>
  <c r="QZO183" i="288"/>
  <c r="QZP183" i="288"/>
  <c r="QZQ183" i="288"/>
  <c r="QZR183" i="288"/>
  <c r="QZS183" i="288"/>
  <c r="QZT183" i="288"/>
  <c r="QZU183" i="288"/>
  <c r="QZV183" i="288"/>
  <c r="QZW183" i="288"/>
  <c r="QZX183" i="288"/>
  <c r="QZY183" i="288"/>
  <c r="QZZ183" i="288"/>
  <c r="RAA183" i="288"/>
  <c r="RAB183" i="288"/>
  <c r="RAC183" i="288"/>
  <c r="RAD183" i="288"/>
  <c r="RAE183" i="288"/>
  <c r="RAF183" i="288"/>
  <c r="RAG183" i="288"/>
  <c r="RAH183" i="288"/>
  <c r="RAI183" i="288"/>
  <c r="RAJ183" i="288"/>
  <c r="RAK183" i="288"/>
  <c r="RAL183" i="288"/>
  <c r="RAM183" i="288"/>
  <c r="RAN183" i="288"/>
  <c r="RAO183" i="288"/>
  <c r="RAP183" i="288"/>
  <c r="RAQ183" i="288"/>
  <c r="RAR183" i="288"/>
  <c r="RAS183" i="288"/>
  <c r="RAT183" i="288"/>
  <c r="RAU183" i="288"/>
  <c r="RAV183" i="288"/>
  <c r="RAW183" i="288"/>
  <c r="RAX183" i="288"/>
  <c r="RAY183" i="288"/>
  <c r="RAZ183" i="288"/>
  <c r="RBA183" i="288"/>
  <c r="RBB183" i="288"/>
  <c r="RBC183" i="288"/>
  <c r="RBD183" i="288"/>
  <c r="RBE183" i="288"/>
  <c r="RBF183" i="288"/>
  <c r="RBG183" i="288"/>
  <c r="RBH183" i="288"/>
  <c r="RBI183" i="288"/>
  <c r="RBJ183" i="288"/>
  <c r="RBK183" i="288"/>
  <c r="RBL183" i="288"/>
  <c r="RBM183" i="288"/>
  <c r="RBN183" i="288"/>
  <c r="RBO183" i="288"/>
  <c r="RBP183" i="288"/>
  <c r="RBQ183" i="288"/>
  <c r="RBR183" i="288"/>
  <c r="RBS183" i="288"/>
  <c r="RBT183" i="288"/>
  <c r="RBU183" i="288"/>
  <c r="RBV183" i="288"/>
  <c r="RBW183" i="288"/>
  <c r="RBX183" i="288"/>
  <c r="RBY183" i="288"/>
  <c r="RBZ183" i="288"/>
  <c r="RCA183" i="288"/>
  <c r="RCB183" i="288"/>
  <c r="RCC183" i="288"/>
  <c r="RCD183" i="288"/>
  <c r="RCE183" i="288"/>
  <c r="RCF183" i="288"/>
  <c r="RCG183" i="288"/>
  <c r="RCH183" i="288"/>
  <c r="RCI183" i="288"/>
  <c r="RCJ183" i="288"/>
  <c r="RCK183" i="288"/>
  <c r="RCL183" i="288"/>
  <c r="RCM183" i="288"/>
  <c r="RCN183" i="288"/>
  <c r="RCO183" i="288"/>
  <c r="RCP183" i="288"/>
  <c r="RCQ183" i="288"/>
  <c r="RCR183" i="288"/>
  <c r="RCS183" i="288"/>
  <c r="RCT183" i="288"/>
  <c r="RCU183" i="288"/>
  <c r="RCV183" i="288"/>
  <c r="RCW183" i="288"/>
  <c r="RCX183" i="288"/>
  <c r="RCY183" i="288"/>
  <c r="RCZ183" i="288"/>
  <c r="RDA183" i="288"/>
  <c r="RDB183" i="288"/>
  <c r="RDC183" i="288"/>
  <c r="RDD183" i="288"/>
  <c r="RDE183" i="288"/>
  <c r="RDF183" i="288"/>
  <c r="RDG183" i="288"/>
  <c r="RDH183" i="288"/>
  <c r="RDI183" i="288"/>
  <c r="RDJ183" i="288"/>
  <c r="RDK183" i="288"/>
  <c r="RDL183" i="288"/>
  <c r="RDM183" i="288"/>
  <c r="RDN183" i="288"/>
  <c r="RDO183" i="288"/>
  <c r="RDP183" i="288"/>
  <c r="RDQ183" i="288"/>
  <c r="RDR183" i="288"/>
  <c r="RDS183" i="288"/>
  <c r="RDT183" i="288"/>
  <c r="RDU183" i="288"/>
  <c r="RDV183" i="288"/>
  <c r="RDW183" i="288"/>
  <c r="RDX183" i="288"/>
  <c r="RDY183" i="288"/>
  <c r="RDZ183" i="288"/>
  <c r="REA183" i="288"/>
  <c r="REB183" i="288"/>
  <c r="REC183" i="288"/>
  <c r="RED183" i="288"/>
  <c r="REE183" i="288"/>
  <c r="REF183" i="288"/>
  <c r="REG183" i="288"/>
  <c r="REH183" i="288"/>
  <c r="REI183" i="288"/>
  <c r="REJ183" i="288"/>
  <c r="REK183" i="288"/>
  <c r="REL183" i="288"/>
  <c r="REM183" i="288"/>
  <c r="REN183" i="288"/>
  <c r="REO183" i="288"/>
  <c r="REP183" i="288"/>
  <c r="REQ183" i="288"/>
  <c r="RER183" i="288"/>
  <c r="RES183" i="288"/>
  <c r="RET183" i="288"/>
  <c r="REU183" i="288"/>
  <c r="REV183" i="288"/>
  <c r="REW183" i="288"/>
  <c r="REX183" i="288"/>
  <c r="REY183" i="288"/>
  <c r="REZ183" i="288"/>
  <c r="RFA183" i="288"/>
  <c r="RFB183" i="288"/>
  <c r="RFC183" i="288"/>
  <c r="RFD183" i="288"/>
  <c r="RFE183" i="288"/>
  <c r="RFF183" i="288"/>
  <c r="RFG183" i="288"/>
  <c r="RFH183" i="288"/>
  <c r="RFI183" i="288"/>
  <c r="RFJ183" i="288"/>
  <c r="RFK183" i="288"/>
  <c r="RFL183" i="288"/>
  <c r="RFM183" i="288"/>
  <c r="RFN183" i="288"/>
  <c r="RFO183" i="288"/>
  <c r="RFP183" i="288"/>
  <c r="RFQ183" i="288"/>
  <c r="RFR183" i="288"/>
  <c r="RFS183" i="288"/>
  <c r="RFT183" i="288"/>
  <c r="RFU183" i="288"/>
  <c r="RFV183" i="288"/>
  <c r="RFW183" i="288"/>
  <c r="RFX183" i="288"/>
  <c r="RFY183" i="288"/>
  <c r="RFZ183" i="288"/>
  <c r="RGA183" i="288"/>
  <c r="RGB183" i="288"/>
  <c r="RGC183" i="288"/>
  <c r="RGD183" i="288"/>
  <c r="RGE183" i="288"/>
  <c r="RGF183" i="288"/>
  <c r="RGG183" i="288"/>
  <c r="RGH183" i="288"/>
  <c r="RGI183" i="288"/>
  <c r="RGJ183" i="288"/>
  <c r="RGK183" i="288"/>
  <c r="RGL183" i="288"/>
  <c r="RGM183" i="288"/>
  <c r="RGN183" i="288"/>
  <c r="RGO183" i="288"/>
  <c r="RGP183" i="288"/>
  <c r="RGQ183" i="288"/>
  <c r="RGR183" i="288"/>
  <c r="RGS183" i="288"/>
  <c r="RGT183" i="288"/>
  <c r="RGU183" i="288"/>
  <c r="RGV183" i="288"/>
  <c r="RGW183" i="288"/>
  <c r="RGX183" i="288"/>
  <c r="RGY183" i="288"/>
  <c r="RGZ183" i="288"/>
  <c r="RHA183" i="288"/>
  <c r="RHB183" i="288"/>
  <c r="RHC183" i="288"/>
  <c r="RHD183" i="288"/>
  <c r="RHE183" i="288"/>
  <c r="RHF183" i="288"/>
  <c r="RHG183" i="288"/>
  <c r="RHH183" i="288"/>
  <c r="RHI183" i="288"/>
  <c r="RHJ183" i="288"/>
  <c r="RHK183" i="288"/>
  <c r="RHL183" i="288"/>
  <c r="RHM183" i="288"/>
  <c r="RHN183" i="288"/>
  <c r="RHO183" i="288"/>
  <c r="RHP183" i="288"/>
  <c r="RHQ183" i="288"/>
  <c r="RHR183" i="288"/>
  <c r="RHS183" i="288"/>
  <c r="RHT183" i="288"/>
  <c r="RHU183" i="288"/>
  <c r="RHV183" i="288"/>
  <c r="RHW183" i="288"/>
  <c r="RHX183" i="288"/>
  <c r="RHY183" i="288"/>
  <c r="RHZ183" i="288"/>
  <c r="RIA183" i="288"/>
  <c r="RIB183" i="288"/>
  <c r="RIC183" i="288"/>
  <c r="RID183" i="288"/>
  <c r="RIE183" i="288"/>
  <c r="RIF183" i="288"/>
  <c r="RIG183" i="288"/>
  <c r="RIH183" i="288"/>
  <c r="RII183" i="288"/>
  <c r="RIJ183" i="288"/>
  <c r="RIK183" i="288"/>
  <c r="RIL183" i="288"/>
  <c r="RIM183" i="288"/>
  <c r="RIN183" i="288"/>
  <c r="RIO183" i="288"/>
  <c r="RIP183" i="288"/>
  <c r="RIQ183" i="288"/>
  <c r="RIR183" i="288"/>
  <c r="RIS183" i="288"/>
  <c r="RIT183" i="288"/>
  <c r="RIU183" i="288"/>
  <c r="RIV183" i="288"/>
  <c r="RIW183" i="288"/>
  <c r="RIX183" i="288"/>
  <c r="RIY183" i="288"/>
  <c r="RIZ183" i="288"/>
  <c r="RJA183" i="288"/>
  <c r="RJB183" i="288"/>
  <c r="RJC183" i="288"/>
  <c r="RJD183" i="288"/>
  <c r="RJE183" i="288"/>
  <c r="RJF183" i="288"/>
  <c r="RJG183" i="288"/>
  <c r="RJH183" i="288"/>
  <c r="RJI183" i="288"/>
  <c r="RJJ183" i="288"/>
  <c r="RJK183" i="288"/>
  <c r="RJL183" i="288"/>
  <c r="RJM183" i="288"/>
  <c r="RJN183" i="288"/>
  <c r="RJO183" i="288"/>
  <c r="RJP183" i="288"/>
  <c r="RJQ183" i="288"/>
  <c r="RJR183" i="288"/>
  <c r="RJS183" i="288"/>
  <c r="RJT183" i="288"/>
  <c r="RJU183" i="288"/>
  <c r="RJV183" i="288"/>
  <c r="RJW183" i="288"/>
  <c r="RJX183" i="288"/>
  <c r="RJY183" i="288"/>
  <c r="RJZ183" i="288"/>
  <c r="RKA183" i="288"/>
  <c r="RKB183" i="288"/>
  <c r="RKC183" i="288"/>
  <c r="RKD183" i="288"/>
  <c r="RKE183" i="288"/>
  <c r="RKF183" i="288"/>
  <c r="RKG183" i="288"/>
  <c r="RKH183" i="288"/>
  <c r="RKI183" i="288"/>
  <c r="RKJ183" i="288"/>
  <c r="RKK183" i="288"/>
  <c r="RKL183" i="288"/>
  <c r="RKM183" i="288"/>
  <c r="RKN183" i="288"/>
  <c r="RKO183" i="288"/>
  <c r="RKP183" i="288"/>
  <c r="RKQ183" i="288"/>
  <c r="RKR183" i="288"/>
  <c r="RKS183" i="288"/>
  <c r="RKT183" i="288"/>
  <c r="RKU183" i="288"/>
  <c r="RKV183" i="288"/>
  <c r="RKW183" i="288"/>
  <c r="RKX183" i="288"/>
  <c r="RKY183" i="288"/>
  <c r="RKZ183" i="288"/>
  <c r="RLA183" i="288"/>
  <c r="RLB183" i="288"/>
  <c r="RLC183" i="288"/>
  <c r="RLD183" i="288"/>
  <c r="RLE183" i="288"/>
  <c r="RLF183" i="288"/>
  <c r="RLG183" i="288"/>
  <c r="RLH183" i="288"/>
  <c r="RLI183" i="288"/>
  <c r="RLJ183" i="288"/>
  <c r="RLK183" i="288"/>
  <c r="RLL183" i="288"/>
  <c r="RLM183" i="288"/>
  <c r="RLN183" i="288"/>
  <c r="RLO183" i="288"/>
  <c r="RLP183" i="288"/>
  <c r="RLQ183" i="288"/>
  <c r="RLR183" i="288"/>
  <c r="RLS183" i="288"/>
  <c r="RLT183" i="288"/>
  <c r="RLU183" i="288"/>
  <c r="RLV183" i="288"/>
  <c r="RLW183" i="288"/>
  <c r="RLX183" i="288"/>
  <c r="RLY183" i="288"/>
  <c r="RLZ183" i="288"/>
  <c r="RMA183" i="288"/>
  <c r="RMB183" i="288"/>
  <c r="RMC183" i="288"/>
  <c r="RMD183" i="288"/>
  <c r="RME183" i="288"/>
  <c r="RMF183" i="288"/>
  <c r="RMG183" i="288"/>
  <c r="RMH183" i="288"/>
  <c r="RMI183" i="288"/>
  <c r="RMJ183" i="288"/>
  <c r="RMK183" i="288"/>
  <c r="RML183" i="288"/>
  <c r="RMM183" i="288"/>
  <c r="RMN183" i="288"/>
  <c r="RMO183" i="288"/>
  <c r="RMP183" i="288"/>
  <c r="RMQ183" i="288"/>
  <c r="RMR183" i="288"/>
  <c r="RMS183" i="288"/>
  <c r="RMT183" i="288"/>
  <c r="RMU183" i="288"/>
  <c r="RMV183" i="288"/>
  <c r="RMW183" i="288"/>
  <c r="RMX183" i="288"/>
  <c r="RMY183" i="288"/>
  <c r="RMZ183" i="288"/>
  <c r="RNA183" i="288"/>
  <c r="RNB183" i="288"/>
  <c r="RNC183" i="288"/>
  <c r="RND183" i="288"/>
  <c r="RNE183" i="288"/>
  <c r="RNF183" i="288"/>
  <c r="RNG183" i="288"/>
  <c r="RNH183" i="288"/>
  <c r="RNI183" i="288"/>
  <c r="RNJ183" i="288"/>
  <c r="RNK183" i="288"/>
  <c r="RNL183" i="288"/>
  <c r="RNM183" i="288"/>
  <c r="RNN183" i="288"/>
  <c r="RNO183" i="288"/>
  <c r="RNP183" i="288"/>
  <c r="RNQ183" i="288"/>
  <c r="RNR183" i="288"/>
  <c r="RNS183" i="288"/>
  <c r="RNT183" i="288"/>
  <c r="RNU183" i="288"/>
  <c r="RNV183" i="288"/>
  <c r="RNW183" i="288"/>
  <c r="RNX183" i="288"/>
  <c r="RNY183" i="288"/>
  <c r="RNZ183" i="288"/>
  <c r="ROA183" i="288"/>
  <c r="ROB183" i="288"/>
  <c r="ROC183" i="288"/>
  <c r="ROD183" i="288"/>
  <c r="ROE183" i="288"/>
  <c r="ROF183" i="288"/>
  <c r="ROG183" i="288"/>
  <c r="ROH183" i="288"/>
  <c r="ROI183" i="288"/>
  <c r="ROJ183" i="288"/>
  <c r="ROK183" i="288"/>
  <c r="ROL183" i="288"/>
  <c r="ROM183" i="288"/>
  <c r="RON183" i="288"/>
  <c r="ROO183" i="288"/>
  <c r="ROP183" i="288"/>
  <c r="ROQ183" i="288"/>
  <c r="ROR183" i="288"/>
  <c r="ROS183" i="288"/>
  <c r="ROT183" i="288"/>
  <c r="ROU183" i="288"/>
  <c r="ROV183" i="288"/>
  <c r="ROW183" i="288"/>
  <c r="ROX183" i="288"/>
  <c r="ROY183" i="288"/>
  <c r="ROZ183" i="288"/>
  <c r="RPA183" i="288"/>
  <c r="RPB183" i="288"/>
  <c r="RPC183" i="288"/>
  <c r="RPD183" i="288"/>
  <c r="RPE183" i="288"/>
  <c r="RPF183" i="288"/>
  <c r="RPG183" i="288"/>
  <c r="RPH183" i="288"/>
  <c r="RPI183" i="288"/>
  <c r="RPJ183" i="288"/>
  <c r="RPK183" i="288"/>
  <c r="RPL183" i="288"/>
  <c r="RPM183" i="288"/>
  <c r="RPN183" i="288"/>
  <c r="RPO183" i="288"/>
  <c r="RPP183" i="288"/>
  <c r="RPQ183" i="288"/>
  <c r="RPR183" i="288"/>
  <c r="RPS183" i="288"/>
  <c r="RPT183" i="288"/>
  <c r="RPU183" i="288"/>
  <c r="RPV183" i="288"/>
  <c r="RPW183" i="288"/>
  <c r="RPX183" i="288"/>
  <c r="RPY183" i="288"/>
  <c r="RPZ183" i="288"/>
  <c r="RQA183" i="288"/>
  <c r="RQB183" i="288"/>
  <c r="RQC183" i="288"/>
  <c r="RQD183" i="288"/>
  <c r="RQE183" i="288"/>
  <c r="RQF183" i="288"/>
  <c r="RQG183" i="288"/>
  <c r="RQH183" i="288"/>
  <c r="RQI183" i="288"/>
  <c r="RQJ183" i="288"/>
  <c r="RQK183" i="288"/>
  <c r="RQL183" i="288"/>
  <c r="RQM183" i="288"/>
  <c r="RQN183" i="288"/>
  <c r="RQO183" i="288"/>
  <c r="RQP183" i="288"/>
  <c r="RQQ183" i="288"/>
  <c r="RQR183" i="288"/>
  <c r="RQS183" i="288"/>
  <c r="RQT183" i="288"/>
  <c r="RQU183" i="288"/>
  <c r="RQV183" i="288"/>
  <c r="RQW183" i="288"/>
  <c r="RQX183" i="288"/>
  <c r="RQY183" i="288"/>
  <c r="RQZ183" i="288"/>
  <c r="RRA183" i="288"/>
  <c r="RRB183" i="288"/>
  <c r="RRC183" i="288"/>
  <c r="RRD183" i="288"/>
  <c r="RRE183" i="288"/>
  <c r="RRF183" i="288"/>
  <c r="RRG183" i="288"/>
  <c r="RRH183" i="288"/>
  <c r="RRI183" i="288"/>
  <c r="RRJ183" i="288"/>
  <c r="RRK183" i="288"/>
  <c r="RRL183" i="288"/>
  <c r="RRM183" i="288"/>
  <c r="RRN183" i="288"/>
  <c r="RRO183" i="288"/>
  <c r="RRP183" i="288"/>
  <c r="RRQ183" i="288"/>
  <c r="RRR183" i="288"/>
  <c r="RRS183" i="288"/>
  <c r="RRT183" i="288"/>
  <c r="RRU183" i="288"/>
  <c r="RRV183" i="288"/>
  <c r="RRW183" i="288"/>
  <c r="RRX183" i="288"/>
  <c r="RRY183" i="288"/>
  <c r="RRZ183" i="288"/>
  <c r="RSA183" i="288"/>
  <c r="RSB183" i="288"/>
  <c r="RSC183" i="288"/>
  <c r="RSD183" i="288"/>
  <c r="RSE183" i="288"/>
  <c r="RSF183" i="288"/>
  <c r="RSG183" i="288"/>
  <c r="RSH183" i="288"/>
  <c r="RSI183" i="288"/>
  <c r="RSJ183" i="288"/>
  <c r="RSK183" i="288"/>
  <c r="RSL183" i="288"/>
  <c r="RSM183" i="288"/>
  <c r="RSN183" i="288"/>
  <c r="RSO183" i="288"/>
  <c r="RSP183" i="288"/>
  <c r="RSQ183" i="288"/>
  <c r="RSR183" i="288"/>
  <c r="RSS183" i="288"/>
  <c r="RST183" i="288"/>
  <c r="RSU183" i="288"/>
  <c r="RSV183" i="288"/>
  <c r="RSW183" i="288"/>
  <c r="RSX183" i="288"/>
  <c r="RSY183" i="288"/>
  <c r="RSZ183" i="288"/>
  <c r="RTA183" i="288"/>
  <c r="RTB183" i="288"/>
  <c r="RTC183" i="288"/>
  <c r="RTD183" i="288"/>
  <c r="RTE183" i="288"/>
  <c r="RTF183" i="288"/>
  <c r="RTG183" i="288"/>
  <c r="RTH183" i="288"/>
  <c r="RTI183" i="288"/>
  <c r="RTJ183" i="288"/>
  <c r="RTK183" i="288"/>
  <c r="RTL183" i="288"/>
  <c r="RTM183" i="288"/>
  <c r="RTN183" i="288"/>
  <c r="RTO183" i="288"/>
  <c r="RTP183" i="288"/>
  <c r="RTQ183" i="288"/>
  <c r="RTR183" i="288"/>
  <c r="RTS183" i="288"/>
  <c r="RTT183" i="288"/>
  <c r="RTU183" i="288"/>
  <c r="RTV183" i="288"/>
  <c r="RTW183" i="288"/>
  <c r="RTX183" i="288"/>
  <c r="RTY183" i="288"/>
  <c r="RTZ183" i="288"/>
  <c r="RUA183" i="288"/>
  <c r="RUB183" i="288"/>
  <c r="RUC183" i="288"/>
  <c r="RUD183" i="288"/>
  <c r="RUE183" i="288"/>
  <c r="RUF183" i="288"/>
  <c r="RUG183" i="288"/>
  <c r="RUH183" i="288"/>
  <c r="RUI183" i="288"/>
  <c r="RUJ183" i="288"/>
  <c r="RUK183" i="288"/>
  <c r="RUL183" i="288"/>
  <c r="RUM183" i="288"/>
  <c r="RUN183" i="288"/>
  <c r="RUO183" i="288"/>
  <c r="RUP183" i="288"/>
  <c r="RUQ183" i="288"/>
  <c r="RUR183" i="288"/>
  <c r="RUS183" i="288"/>
  <c r="RUT183" i="288"/>
  <c r="RUU183" i="288"/>
  <c r="RUV183" i="288"/>
  <c r="RUW183" i="288"/>
  <c r="RUX183" i="288"/>
  <c r="RUY183" i="288"/>
  <c r="RUZ183" i="288"/>
  <c r="RVA183" i="288"/>
  <c r="RVB183" i="288"/>
  <c r="RVC183" i="288"/>
  <c r="RVD183" i="288"/>
  <c r="RVE183" i="288"/>
  <c r="RVF183" i="288"/>
  <c r="RVG183" i="288"/>
  <c r="RVH183" i="288"/>
  <c r="RVI183" i="288"/>
  <c r="RVJ183" i="288"/>
  <c r="RVK183" i="288"/>
  <c r="RVL183" i="288"/>
  <c r="RVM183" i="288"/>
  <c r="RVN183" i="288"/>
  <c r="RVO183" i="288"/>
  <c r="RVP183" i="288"/>
  <c r="RVQ183" i="288"/>
  <c r="RVR183" i="288"/>
  <c r="RVS183" i="288"/>
  <c r="RVT183" i="288"/>
  <c r="RVU183" i="288"/>
  <c r="RVV183" i="288"/>
  <c r="RVW183" i="288"/>
  <c r="RVX183" i="288"/>
  <c r="RVY183" i="288"/>
  <c r="RVZ183" i="288"/>
  <c r="RWA183" i="288"/>
  <c r="RWB183" i="288"/>
  <c r="RWC183" i="288"/>
  <c r="RWD183" i="288"/>
  <c r="RWE183" i="288"/>
  <c r="RWF183" i="288"/>
  <c r="RWG183" i="288"/>
  <c r="RWH183" i="288"/>
  <c r="RWI183" i="288"/>
  <c r="RWJ183" i="288"/>
  <c r="RWK183" i="288"/>
  <c r="RWL183" i="288"/>
  <c r="RWM183" i="288"/>
  <c r="RWN183" i="288"/>
  <c r="RWO183" i="288"/>
  <c r="RWP183" i="288"/>
  <c r="RWQ183" i="288"/>
  <c r="RWR183" i="288"/>
  <c r="RWS183" i="288"/>
  <c r="RWT183" i="288"/>
  <c r="RWU183" i="288"/>
  <c r="RWV183" i="288"/>
  <c r="RWW183" i="288"/>
  <c r="RWX183" i="288"/>
  <c r="RWY183" i="288"/>
  <c r="RWZ183" i="288"/>
  <c r="RXA183" i="288"/>
  <c r="RXB183" i="288"/>
  <c r="RXC183" i="288"/>
  <c r="RXD183" i="288"/>
  <c r="RXE183" i="288"/>
  <c r="RXF183" i="288"/>
  <c r="RXG183" i="288"/>
  <c r="RXH183" i="288"/>
  <c r="RXI183" i="288"/>
  <c r="RXJ183" i="288"/>
  <c r="RXK183" i="288"/>
  <c r="RXL183" i="288"/>
  <c r="RXM183" i="288"/>
  <c r="RXN183" i="288"/>
  <c r="RXO183" i="288"/>
  <c r="RXP183" i="288"/>
  <c r="RXQ183" i="288"/>
  <c r="RXR183" i="288"/>
  <c r="RXS183" i="288"/>
  <c r="RXT183" i="288"/>
  <c r="RXU183" i="288"/>
  <c r="RXV183" i="288"/>
  <c r="RXW183" i="288"/>
  <c r="RXX183" i="288"/>
  <c r="RXY183" i="288"/>
  <c r="RXZ183" i="288"/>
  <c r="RYA183" i="288"/>
  <c r="RYB183" i="288"/>
  <c r="RYC183" i="288"/>
  <c r="RYD183" i="288"/>
  <c r="RYE183" i="288"/>
  <c r="RYF183" i="288"/>
  <c r="RYG183" i="288"/>
  <c r="RYH183" i="288"/>
  <c r="RYI183" i="288"/>
  <c r="RYJ183" i="288"/>
  <c r="RYK183" i="288"/>
  <c r="RYL183" i="288"/>
  <c r="RYM183" i="288"/>
  <c r="RYN183" i="288"/>
  <c r="RYO183" i="288"/>
  <c r="RYP183" i="288"/>
  <c r="RYQ183" i="288"/>
  <c r="RYR183" i="288"/>
  <c r="RYS183" i="288"/>
  <c r="RYT183" i="288"/>
  <c r="RYU183" i="288"/>
  <c r="RYV183" i="288"/>
  <c r="RYW183" i="288"/>
  <c r="RYX183" i="288"/>
  <c r="RYY183" i="288"/>
  <c r="RYZ183" i="288"/>
  <c r="RZA183" i="288"/>
  <c r="RZB183" i="288"/>
  <c r="RZC183" i="288"/>
  <c r="RZD183" i="288"/>
  <c r="RZE183" i="288"/>
  <c r="RZF183" i="288"/>
  <c r="RZG183" i="288"/>
  <c r="RZH183" i="288"/>
  <c r="RZI183" i="288"/>
  <c r="RZJ183" i="288"/>
  <c r="RZK183" i="288"/>
  <c r="RZL183" i="288"/>
  <c r="RZM183" i="288"/>
  <c r="RZN183" i="288"/>
  <c r="RZO183" i="288"/>
  <c r="RZP183" i="288"/>
  <c r="RZQ183" i="288"/>
  <c r="RZR183" i="288"/>
  <c r="RZS183" i="288"/>
  <c r="RZT183" i="288"/>
  <c r="RZU183" i="288"/>
  <c r="RZV183" i="288"/>
  <c r="RZW183" i="288"/>
  <c r="RZX183" i="288"/>
  <c r="RZY183" i="288"/>
  <c r="RZZ183" i="288"/>
  <c r="SAA183" i="288"/>
  <c r="SAB183" i="288"/>
  <c r="SAC183" i="288"/>
  <c r="SAD183" i="288"/>
  <c r="SAE183" i="288"/>
  <c r="SAF183" i="288"/>
  <c r="SAG183" i="288"/>
  <c r="SAH183" i="288"/>
  <c r="SAI183" i="288"/>
  <c r="SAJ183" i="288"/>
  <c r="SAK183" i="288"/>
  <c r="SAL183" i="288"/>
  <c r="SAM183" i="288"/>
  <c r="SAN183" i="288"/>
  <c r="SAO183" i="288"/>
  <c r="SAP183" i="288"/>
  <c r="SAQ183" i="288"/>
  <c r="SAR183" i="288"/>
  <c r="SAS183" i="288"/>
  <c r="SAT183" i="288"/>
  <c r="SAU183" i="288"/>
  <c r="SAV183" i="288"/>
  <c r="SAW183" i="288"/>
  <c r="SAX183" i="288"/>
  <c r="SAY183" i="288"/>
  <c r="SAZ183" i="288"/>
  <c r="SBA183" i="288"/>
  <c r="SBB183" i="288"/>
  <c r="SBC183" i="288"/>
  <c r="SBD183" i="288"/>
  <c r="SBE183" i="288"/>
  <c r="SBF183" i="288"/>
  <c r="SBG183" i="288"/>
  <c r="SBH183" i="288"/>
  <c r="SBI183" i="288"/>
  <c r="SBJ183" i="288"/>
  <c r="SBK183" i="288"/>
  <c r="SBL183" i="288"/>
  <c r="SBM183" i="288"/>
  <c r="SBN183" i="288"/>
  <c r="SBO183" i="288"/>
  <c r="SBP183" i="288"/>
  <c r="SBQ183" i="288"/>
  <c r="SBR183" i="288"/>
  <c r="SBS183" i="288"/>
  <c r="SBT183" i="288"/>
  <c r="SBU183" i="288"/>
  <c r="SBV183" i="288"/>
  <c r="SBW183" i="288"/>
  <c r="SBX183" i="288"/>
  <c r="SBY183" i="288"/>
  <c r="SBZ183" i="288"/>
  <c r="SCA183" i="288"/>
  <c r="SCB183" i="288"/>
  <c r="SCC183" i="288"/>
  <c r="SCD183" i="288"/>
  <c r="SCE183" i="288"/>
  <c r="SCF183" i="288"/>
  <c r="SCG183" i="288"/>
  <c r="SCH183" i="288"/>
  <c r="SCI183" i="288"/>
  <c r="SCJ183" i="288"/>
  <c r="SCK183" i="288"/>
  <c r="SCL183" i="288"/>
  <c r="SCM183" i="288"/>
  <c r="SCN183" i="288"/>
  <c r="SCO183" i="288"/>
  <c r="SCP183" i="288"/>
  <c r="SCQ183" i="288"/>
  <c r="SCR183" i="288"/>
  <c r="SCS183" i="288"/>
  <c r="SCT183" i="288"/>
  <c r="SCU183" i="288"/>
  <c r="SCV183" i="288"/>
  <c r="SCW183" i="288"/>
  <c r="SCX183" i="288"/>
  <c r="SCY183" i="288"/>
  <c r="SCZ183" i="288"/>
  <c r="SDA183" i="288"/>
  <c r="SDB183" i="288"/>
  <c r="SDC183" i="288"/>
  <c r="SDD183" i="288"/>
  <c r="SDE183" i="288"/>
  <c r="SDF183" i="288"/>
  <c r="SDG183" i="288"/>
  <c r="SDH183" i="288"/>
  <c r="SDI183" i="288"/>
  <c r="SDJ183" i="288"/>
  <c r="SDK183" i="288"/>
  <c r="SDL183" i="288"/>
  <c r="SDM183" i="288"/>
  <c r="SDN183" i="288"/>
  <c r="SDO183" i="288"/>
  <c r="SDP183" i="288"/>
  <c r="SDQ183" i="288"/>
  <c r="SDR183" i="288"/>
  <c r="SDS183" i="288"/>
  <c r="SDT183" i="288"/>
  <c r="SDU183" i="288"/>
  <c r="SDV183" i="288"/>
  <c r="SDW183" i="288"/>
  <c r="SDX183" i="288"/>
  <c r="SDY183" i="288"/>
  <c r="SDZ183" i="288"/>
  <c r="SEA183" i="288"/>
  <c r="SEB183" i="288"/>
  <c r="SEC183" i="288"/>
  <c r="SED183" i="288"/>
  <c r="SEE183" i="288"/>
  <c r="SEF183" i="288"/>
  <c r="SEG183" i="288"/>
  <c r="SEH183" i="288"/>
  <c r="SEI183" i="288"/>
  <c r="SEJ183" i="288"/>
  <c r="SEK183" i="288"/>
  <c r="SEL183" i="288"/>
  <c r="SEM183" i="288"/>
  <c r="SEN183" i="288"/>
  <c r="SEO183" i="288"/>
  <c r="SEP183" i="288"/>
  <c r="SEQ183" i="288"/>
  <c r="SER183" i="288"/>
  <c r="SES183" i="288"/>
  <c r="SET183" i="288"/>
  <c r="SEU183" i="288"/>
  <c r="SEV183" i="288"/>
  <c r="SEW183" i="288"/>
  <c r="SEX183" i="288"/>
  <c r="SEY183" i="288"/>
  <c r="SEZ183" i="288"/>
  <c r="SFA183" i="288"/>
  <c r="SFB183" i="288"/>
  <c r="SFC183" i="288"/>
  <c r="SFD183" i="288"/>
  <c r="SFE183" i="288"/>
  <c r="SFF183" i="288"/>
  <c r="SFG183" i="288"/>
  <c r="SFH183" i="288"/>
  <c r="SFI183" i="288"/>
  <c r="SFJ183" i="288"/>
  <c r="SFK183" i="288"/>
  <c r="SFL183" i="288"/>
  <c r="SFM183" i="288"/>
  <c r="SFN183" i="288"/>
  <c r="SFO183" i="288"/>
  <c r="SFP183" i="288"/>
  <c r="SFQ183" i="288"/>
  <c r="SFR183" i="288"/>
  <c r="SFS183" i="288"/>
  <c r="SFT183" i="288"/>
  <c r="SFU183" i="288"/>
  <c r="SFV183" i="288"/>
  <c r="SFW183" i="288"/>
  <c r="SFX183" i="288"/>
  <c r="SFY183" i="288"/>
  <c r="SFZ183" i="288"/>
  <c r="SGA183" i="288"/>
  <c r="SGB183" i="288"/>
  <c r="SGC183" i="288"/>
  <c r="SGD183" i="288"/>
  <c r="SGE183" i="288"/>
  <c r="SGF183" i="288"/>
  <c r="SGG183" i="288"/>
  <c r="SGH183" i="288"/>
  <c r="SGI183" i="288"/>
  <c r="SGJ183" i="288"/>
  <c r="SGK183" i="288"/>
  <c r="SGL183" i="288"/>
  <c r="SGM183" i="288"/>
  <c r="SGN183" i="288"/>
  <c r="SGO183" i="288"/>
  <c r="SGP183" i="288"/>
  <c r="SGQ183" i="288"/>
  <c r="SGR183" i="288"/>
  <c r="SGS183" i="288"/>
  <c r="SGT183" i="288"/>
  <c r="SGU183" i="288"/>
  <c r="SGV183" i="288"/>
  <c r="SGW183" i="288"/>
  <c r="SGX183" i="288"/>
  <c r="SGY183" i="288"/>
  <c r="SGZ183" i="288"/>
  <c r="SHA183" i="288"/>
  <c r="SHB183" i="288"/>
  <c r="SHC183" i="288"/>
  <c r="SHD183" i="288"/>
  <c r="SHE183" i="288"/>
  <c r="SHF183" i="288"/>
  <c r="SHG183" i="288"/>
  <c r="SHH183" i="288"/>
  <c r="SHI183" i="288"/>
  <c r="SHJ183" i="288"/>
  <c r="SHK183" i="288"/>
  <c r="SHL183" i="288"/>
  <c r="SHM183" i="288"/>
  <c r="SHN183" i="288"/>
  <c r="SHO183" i="288"/>
  <c r="SHP183" i="288"/>
  <c r="SHQ183" i="288"/>
  <c r="SHR183" i="288"/>
  <c r="SHS183" i="288"/>
  <c r="SHT183" i="288"/>
  <c r="SHU183" i="288"/>
  <c r="SHV183" i="288"/>
  <c r="SHW183" i="288"/>
  <c r="SHX183" i="288"/>
  <c r="SHY183" i="288"/>
  <c r="SHZ183" i="288"/>
  <c r="SIA183" i="288"/>
  <c r="SIB183" i="288"/>
  <c r="SIC183" i="288"/>
  <c r="SID183" i="288"/>
  <c r="SIE183" i="288"/>
  <c r="SIF183" i="288"/>
  <c r="SIG183" i="288"/>
  <c r="SIH183" i="288"/>
  <c r="SII183" i="288"/>
  <c r="SIJ183" i="288"/>
  <c r="SIK183" i="288"/>
  <c r="SIL183" i="288"/>
  <c r="SIM183" i="288"/>
  <c r="SIN183" i="288"/>
  <c r="SIO183" i="288"/>
  <c r="SIP183" i="288"/>
  <c r="SIQ183" i="288"/>
  <c r="SIR183" i="288"/>
  <c r="SIS183" i="288"/>
  <c r="SIT183" i="288"/>
  <c r="SIU183" i="288"/>
  <c r="SIV183" i="288"/>
  <c r="SIW183" i="288"/>
  <c r="SIX183" i="288"/>
  <c r="SIY183" i="288"/>
  <c r="SIZ183" i="288"/>
  <c r="SJA183" i="288"/>
  <c r="SJB183" i="288"/>
  <c r="SJC183" i="288"/>
  <c r="SJD183" i="288"/>
  <c r="SJE183" i="288"/>
  <c r="SJF183" i="288"/>
  <c r="SJG183" i="288"/>
  <c r="SJH183" i="288"/>
  <c r="SJI183" i="288"/>
  <c r="SJJ183" i="288"/>
  <c r="SJK183" i="288"/>
  <c r="SJL183" i="288"/>
  <c r="SJM183" i="288"/>
  <c r="SJN183" i="288"/>
  <c r="SJO183" i="288"/>
  <c r="SJP183" i="288"/>
  <c r="SJQ183" i="288"/>
  <c r="SJR183" i="288"/>
  <c r="SJS183" i="288"/>
  <c r="SJT183" i="288"/>
  <c r="SJU183" i="288"/>
  <c r="SJV183" i="288"/>
  <c r="SJW183" i="288"/>
  <c r="SJX183" i="288"/>
  <c r="SJY183" i="288"/>
  <c r="SJZ183" i="288"/>
  <c r="SKA183" i="288"/>
  <c r="SKB183" i="288"/>
  <c r="SKC183" i="288"/>
  <c r="SKD183" i="288"/>
  <c r="SKE183" i="288"/>
  <c r="SKF183" i="288"/>
  <c r="SKG183" i="288"/>
  <c r="SKH183" i="288"/>
  <c r="SKI183" i="288"/>
  <c r="SKJ183" i="288"/>
  <c r="SKK183" i="288"/>
  <c r="SKL183" i="288"/>
  <c r="SKM183" i="288"/>
  <c r="SKN183" i="288"/>
  <c r="SKO183" i="288"/>
  <c r="SKP183" i="288"/>
  <c r="SKQ183" i="288"/>
  <c r="SKR183" i="288"/>
  <c r="SKS183" i="288"/>
  <c r="SKT183" i="288"/>
  <c r="SKU183" i="288"/>
  <c r="SKV183" i="288"/>
  <c r="SKW183" i="288"/>
  <c r="SKX183" i="288"/>
  <c r="SKY183" i="288"/>
  <c r="SKZ183" i="288"/>
  <c r="SLA183" i="288"/>
  <c r="SLB183" i="288"/>
  <c r="SLC183" i="288"/>
  <c r="SLD183" i="288"/>
  <c r="SLE183" i="288"/>
  <c r="SLF183" i="288"/>
  <c r="SLG183" i="288"/>
  <c r="SLH183" i="288"/>
  <c r="SLI183" i="288"/>
  <c r="SLJ183" i="288"/>
  <c r="SLK183" i="288"/>
  <c r="SLL183" i="288"/>
  <c r="SLM183" i="288"/>
  <c r="SLN183" i="288"/>
  <c r="SLO183" i="288"/>
  <c r="SLP183" i="288"/>
  <c r="SLQ183" i="288"/>
  <c r="SLR183" i="288"/>
  <c r="SLS183" i="288"/>
  <c r="SLT183" i="288"/>
  <c r="SLU183" i="288"/>
  <c r="SLV183" i="288"/>
  <c r="SLW183" i="288"/>
  <c r="SLX183" i="288"/>
  <c r="SLY183" i="288"/>
  <c r="SLZ183" i="288"/>
  <c r="SMA183" i="288"/>
  <c r="SMB183" i="288"/>
  <c r="SMC183" i="288"/>
  <c r="SMD183" i="288"/>
  <c r="SME183" i="288"/>
  <c r="SMF183" i="288"/>
  <c r="SMG183" i="288"/>
  <c r="SMH183" i="288"/>
  <c r="SMI183" i="288"/>
  <c r="SMJ183" i="288"/>
  <c r="SMK183" i="288"/>
  <c r="SML183" i="288"/>
  <c r="SMM183" i="288"/>
  <c r="SMN183" i="288"/>
  <c r="SMO183" i="288"/>
  <c r="SMP183" i="288"/>
  <c r="SMQ183" i="288"/>
  <c r="SMR183" i="288"/>
  <c r="SMS183" i="288"/>
  <c r="SMT183" i="288"/>
  <c r="SMU183" i="288"/>
  <c r="SMV183" i="288"/>
  <c r="SMW183" i="288"/>
  <c r="SMX183" i="288"/>
  <c r="SMY183" i="288"/>
  <c r="SMZ183" i="288"/>
  <c r="SNA183" i="288"/>
  <c r="SNB183" i="288"/>
  <c r="SNC183" i="288"/>
  <c r="SND183" i="288"/>
  <c r="SNE183" i="288"/>
  <c r="SNF183" i="288"/>
  <c r="SNG183" i="288"/>
  <c r="SNH183" i="288"/>
  <c r="SNI183" i="288"/>
  <c r="SNJ183" i="288"/>
  <c r="SNK183" i="288"/>
  <c r="SNL183" i="288"/>
  <c r="SNM183" i="288"/>
  <c r="SNN183" i="288"/>
  <c r="SNO183" i="288"/>
  <c r="SNP183" i="288"/>
  <c r="SNQ183" i="288"/>
  <c r="SNR183" i="288"/>
  <c r="SNS183" i="288"/>
  <c r="SNT183" i="288"/>
  <c r="SNU183" i="288"/>
  <c r="SNV183" i="288"/>
  <c r="SNW183" i="288"/>
  <c r="SNX183" i="288"/>
  <c r="SNY183" i="288"/>
  <c r="SNZ183" i="288"/>
  <c r="SOA183" i="288"/>
  <c r="SOB183" i="288"/>
  <c r="SOC183" i="288"/>
  <c r="SOD183" i="288"/>
  <c r="SOE183" i="288"/>
  <c r="SOF183" i="288"/>
  <c r="SOG183" i="288"/>
  <c r="SOH183" i="288"/>
  <c r="SOI183" i="288"/>
  <c r="SOJ183" i="288"/>
  <c r="SOK183" i="288"/>
  <c r="SOL183" i="288"/>
  <c r="SOM183" i="288"/>
  <c r="SON183" i="288"/>
  <c r="SOO183" i="288"/>
  <c r="SOP183" i="288"/>
  <c r="SOQ183" i="288"/>
  <c r="SOR183" i="288"/>
  <c r="SOS183" i="288"/>
  <c r="SOT183" i="288"/>
  <c r="SOU183" i="288"/>
  <c r="SOV183" i="288"/>
  <c r="SOW183" i="288"/>
  <c r="SOX183" i="288"/>
  <c r="SOY183" i="288"/>
  <c r="SOZ183" i="288"/>
  <c r="SPA183" i="288"/>
  <c r="SPB183" i="288"/>
  <c r="SPC183" i="288"/>
  <c r="SPD183" i="288"/>
  <c r="SPE183" i="288"/>
  <c r="SPF183" i="288"/>
  <c r="SPG183" i="288"/>
  <c r="SPH183" i="288"/>
  <c r="SPI183" i="288"/>
  <c r="SPJ183" i="288"/>
  <c r="SPK183" i="288"/>
  <c r="SPL183" i="288"/>
  <c r="SPM183" i="288"/>
  <c r="SPN183" i="288"/>
  <c r="SPO183" i="288"/>
  <c r="SPP183" i="288"/>
  <c r="SPQ183" i="288"/>
  <c r="SPR183" i="288"/>
  <c r="SPS183" i="288"/>
  <c r="SPT183" i="288"/>
  <c r="SPU183" i="288"/>
  <c r="SPV183" i="288"/>
  <c r="SPW183" i="288"/>
  <c r="SPX183" i="288"/>
  <c r="SPY183" i="288"/>
  <c r="SPZ183" i="288"/>
  <c r="SQA183" i="288"/>
  <c r="SQB183" i="288"/>
  <c r="SQC183" i="288"/>
  <c r="SQD183" i="288"/>
  <c r="SQE183" i="288"/>
  <c r="SQF183" i="288"/>
  <c r="SQG183" i="288"/>
  <c r="SQH183" i="288"/>
  <c r="SQI183" i="288"/>
  <c r="SQJ183" i="288"/>
  <c r="SQK183" i="288"/>
  <c r="SQL183" i="288"/>
  <c r="SQM183" i="288"/>
  <c r="SQN183" i="288"/>
  <c r="SQO183" i="288"/>
  <c r="SQP183" i="288"/>
  <c r="SQQ183" i="288"/>
  <c r="SQR183" i="288"/>
  <c r="SQS183" i="288"/>
  <c r="SQT183" i="288"/>
  <c r="SQU183" i="288"/>
  <c r="SQV183" i="288"/>
  <c r="SQW183" i="288"/>
  <c r="SQX183" i="288"/>
  <c r="SQY183" i="288"/>
  <c r="SQZ183" i="288"/>
  <c r="SRA183" i="288"/>
  <c r="SRB183" i="288"/>
  <c r="SRC183" i="288"/>
  <c r="SRD183" i="288"/>
  <c r="SRE183" i="288"/>
  <c r="SRF183" i="288"/>
  <c r="SRG183" i="288"/>
  <c r="SRH183" i="288"/>
  <c r="SRI183" i="288"/>
  <c r="SRJ183" i="288"/>
  <c r="SRK183" i="288"/>
  <c r="SRL183" i="288"/>
  <c r="SRM183" i="288"/>
  <c r="SRN183" i="288"/>
  <c r="SRO183" i="288"/>
  <c r="SRP183" i="288"/>
  <c r="SRQ183" i="288"/>
  <c r="SRR183" i="288"/>
  <c r="SRS183" i="288"/>
  <c r="SRT183" i="288"/>
  <c r="SRU183" i="288"/>
  <c r="SRV183" i="288"/>
  <c r="SRW183" i="288"/>
  <c r="SRX183" i="288"/>
  <c r="SRY183" i="288"/>
  <c r="SRZ183" i="288"/>
  <c r="SSA183" i="288"/>
  <c r="SSB183" i="288"/>
  <c r="SSC183" i="288"/>
  <c r="SSD183" i="288"/>
  <c r="SSE183" i="288"/>
  <c r="SSF183" i="288"/>
  <c r="SSG183" i="288"/>
  <c r="SSH183" i="288"/>
  <c r="SSI183" i="288"/>
  <c r="SSJ183" i="288"/>
  <c r="SSK183" i="288"/>
  <c r="SSL183" i="288"/>
  <c r="SSM183" i="288"/>
  <c r="SSN183" i="288"/>
  <c r="SSO183" i="288"/>
  <c r="SSP183" i="288"/>
  <c r="SSQ183" i="288"/>
  <c r="SSR183" i="288"/>
  <c r="SSS183" i="288"/>
  <c r="SST183" i="288"/>
  <c r="SSU183" i="288"/>
  <c r="SSV183" i="288"/>
  <c r="SSW183" i="288"/>
  <c r="SSX183" i="288"/>
  <c r="SSY183" i="288"/>
  <c r="SSZ183" i="288"/>
  <c r="STA183" i="288"/>
  <c r="STB183" i="288"/>
  <c r="STC183" i="288"/>
  <c r="STD183" i="288"/>
  <c r="STE183" i="288"/>
  <c r="STF183" i="288"/>
  <c r="STG183" i="288"/>
  <c r="STH183" i="288"/>
  <c r="STI183" i="288"/>
  <c r="STJ183" i="288"/>
  <c r="STK183" i="288"/>
  <c r="STL183" i="288"/>
  <c r="STM183" i="288"/>
  <c r="STN183" i="288"/>
  <c r="STO183" i="288"/>
  <c r="STP183" i="288"/>
  <c r="STQ183" i="288"/>
  <c r="STR183" i="288"/>
  <c r="STS183" i="288"/>
  <c r="STT183" i="288"/>
  <c r="STU183" i="288"/>
  <c r="STV183" i="288"/>
  <c r="STW183" i="288"/>
  <c r="STX183" i="288"/>
  <c r="STY183" i="288"/>
  <c r="STZ183" i="288"/>
  <c r="SUA183" i="288"/>
  <c r="SUB183" i="288"/>
  <c r="SUC183" i="288"/>
  <c r="SUD183" i="288"/>
  <c r="SUE183" i="288"/>
  <c r="SUF183" i="288"/>
  <c r="SUG183" i="288"/>
  <c r="SUH183" i="288"/>
  <c r="SUI183" i="288"/>
  <c r="SUJ183" i="288"/>
  <c r="SUK183" i="288"/>
  <c r="SUL183" i="288"/>
  <c r="SUM183" i="288"/>
  <c r="SUN183" i="288"/>
  <c r="SUO183" i="288"/>
  <c r="SUP183" i="288"/>
  <c r="SUQ183" i="288"/>
  <c r="SUR183" i="288"/>
  <c r="SUS183" i="288"/>
  <c r="SUT183" i="288"/>
  <c r="SUU183" i="288"/>
  <c r="SUV183" i="288"/>
  <c r="SUW183" i="288"/>
  <c r="SUX183" i="288"/>
  <c r="SUY183" i="288"/>
  <c r="SUZ183" i="288"/>
  <c r="SVA183" i="288"/>
  <c r="SVB183" i="288"/>
  <c r="SVC183" i="288"/>
  <c r="SVD183" i="288"/>
  <c r="SVE183" i="288"/>
  <c r="SVF183" i="288"/>
  <c r="SVG183" i="288"/>
  <c r="SVH183" i="288"/>
  <c r="SVI183" i="288"/>
  <c r="SVJ183" i="288"/>
  <c r="SVK183" i="288"/>
  <c r="SVL183" i="288"/>
  <c r="SVM183" i="288"/>
  <c r="SVN183" i="288"/>
  <c r="SVO183" i="288"/>
  <c r="SVP183" i="288"/>
  <c r="SVQ183" i="288"/>
  <c r="SVR183" i="288"/>
  <c r="SVS183" i="288"/>
  <c r="SVT183" i="288"/>
  <c r="SVU183" i="288"/>
  <c r="SVV183" i="288"/>
  <c r="SVW183" i="288"/>
  <c r="SVX183" i="288"/>
  <c r="SVY183" i="288"/>
  <c r="SVZ183" i="288"/>
  <c r="SWA183" i="288"/>
  <c r="SWB183" i="288"/>
  <c r="SWC183" i="288"/>
  <c r="SWD183" i="288"/>
  <c r="SWE183" i="288"/>
  <c r="SWF183" i="288"/>
  <c r="SWG183" i="288"/>
  <c r="SWH183" i="288"/>
  <c r="SWI183" i="288"/>
  <c r="SWJ183" i="288"/>
  <c r="SWK183" i="288"/>
  <c r="SWL183" i="288"/>
  <c r="SWM183" i="288"/>
  <c r="SWN183" i="288"/>
  <c r="SWO183" i="288"/>
  <c r="SWP183" i="288"/>
  <c r="SWQ183" i="288"/>
  <c r="SWR183" i="288"/>
  <c r="SWS183" i="288"/>
  <c r="SWT183" i="288"/>
  <c r="SWU183" i="288"/>
  <c r="SWV183" i="288"/>
  <c r="SWW183" i="288"/>
  <c r="SWX183" i="288"/>
  <c r="SWY183" i="288"/>
  <c r="SWZ183" i="288"/>
  <c r="SXA183" i="288"/>
  <c r="SXB183" i="288"/>
  <c r="SXC183" i="288"/>
  <c r="SXD183" i="288"/>
  <c r="SXE183" i="288"/>
  <c r="SXF183" i="288"/>
  <c r="SXG183" i="288"/>
  <c r="SXH183" i="288"/>
  <c r="SXI183" i="288"/>
  <c r="SXJ183" i="288"/>
  <c r="SXK183" i="288"/>
  <c r="SXL183" i="288"/>
  <c r="SXM183" i="288"/>
  <c r="SXN183" i="288"/>
  <c r="SXO183" i="288"/>
  <c r="SXP183" i="288"/>
  <c r="SXQ183" i="288"/>
  <c r="SXR183" i="288"/>
  <c r="SXS183" i="288"/>
  <c r="SXT183" i="288"/>
  <c r="SXU183" i="288"/>
  <c r="SXV183" i="288"/>
  <c r="SXW183" i="288"/>
  <c r="SXX183" i="288"/>
  <c r="SXY183" i="288"/>
  <c r="SXZ183" i="288"/>
  <c r="SYA183" i="288"/>
  <c r="SYB183" i="288"/>
  <c r="SYC183" i="288"/>
  <c r="SYD183" i="288"/>
  <c r="SYE183" i="288"/>
  <c r="SYF183" i="288"/>
  <c r="SYG183" i="288"/>
  <c r="SYH183" i="288"/>
  <c r="SYI183" i="288"/>
  <c r="SYJ183" i="288"/>
  <c r="SYK183" i="288"/>
  <c r="SYL183" i="288"/>
  <c r="SYM183" i="288"/>
  <c r="SYN183" i="288"/>
  <c r="SYO183" i="288"/>
  <c r="SYP183" i="288"/>
  <c r="SYQ183" i="288"/>
  <c r="SYR183" i="288"/>
  <c r="SYS183" i="288"/>
  <c r="SYT183" i="288"/>
  <c r="SYU183" i="288"/>
  <c r="SYV183" i="288"/>
  <c r="SYW183" i="288"/>
  <c r="SYX183" i="288"/>
  <c r="SYY183" i="288"/>
  <c r="SYZ183" i="288"/>
  <c r="SZA183" i="288"/>
  <c r="SZB183" i="288"/>
  <c r="SZC183" i="288"/>
  <c r="SZD183" i="288"/>
  <c r="SZE183" i="288"/>
  <c r="SZF183" i="288"/>
  <c r="SZG183" i="288"/>
  <c r="SZH183" i="288"/>
  <c r="SZI183" i="288"/>
  <c r="SZJ183" i="288"/>
  <c r="SZK183" i="288"/>
  <c r="SZL183" i="288"/>
  <c r="SZM183" i="288"/>
  <c r="SZN183" i="288"/>
  <c r="SZO183" i="288"/>
  <c r="SZP183" i="288"/>
  <c r="SZQ183" i="288"/>
  <c r="SZR183" i="288"/>
  <c r="SZS183" i="288"/>
  <c r="SZT183" i="288"/>
  <c r="SZU183" i="288"/>
  <c r="SZV183" i="288"/>
  <c r="SZW183" i="288"/>
  <c r="SZX183" i="288"/>
  <c r="SZY183" i="288"/>
  <c r="SZZ183" i="288"/>
  <c r="TAA183" i="288"/>
  <c r="TAB183" i="288"/>
  <c r="TAC183" i="288"/>
  <c r="TAD183" i="288"/>
  <c r="TAE183" i="288"/>
  <c r="TAF183" i="288"/>
  <c r="TAG183" i="288"/>
  <c r="TAH183" i="288"/>
  <c r="TAI183" i="288"/>
  <c r="TAJ183" i="288"/>
  <c r="TAK183" i="288"/>
  <c r="TAL183" i="288"/>
  <c r="TAM183" i="288"/>
  <c r="TAN183" i="288"/>
  <c r="TAO183" i="288"/>
  <c r="TAP183" i="288"/>
  <c r="TAQ183" i="288"/>
  <c r="TAR183" i="288"/>
  <c r="TAS183" i="288"/>
  <c r="TAT183" i="288"/>
  <c r="TAU183" i="288"/>
  <c r="TAV183" i="288"/>
  <c r="TAW183" i="288"/>
  <c r="TAX183" i="288"/>
  <c r="TAY183" i="288"/>
  <c r="TAZ183" i="288"/>
  <c r="TBA183" i="288"/>
  <c r="TBB183" i="288"/>
  <c r="TBC183" i="288"/>
  <c r="TBD183" i="288"/>
  <c r="TBE183" i="288"/>
  <c r="TBF183" i="288"/>
  <c r="TBG183" i="288"/>
  <c r="TBH183" i="288"/>
  <c r="TBI183" i="288"/>
  <c r="TBJ183" i="288"/>
  <c r="TBK183" i="288"/>
  <c r="TBL183" i="288"/>
  <c r="TBM183" i="288"/>
  <c r="TBN183" i="288"/>
  <c r="TBO183" i="288"/>
  <c r="TBP183" i="288"/>
  <c r="TBQ183" i="288"/>
  <c r="TBR183" i="288"/>
  <c r="TBS183" i="288"/>
  <c r="TBT183" i="288"/>
  <c r="TBU183" i="288"/>
  <c r="TBV183" i="288"/>
  <c r="TBW183" i="288"/>
  <c r="TBX183" i="288"/>
  <c r="TBY183" i="288"/>
  <c r="TBZ183" i="288"/>
  <c r="TCA183" i="288"/>
  <c r="TCB183" i="288"/>
  <c r="TCC183" i="288"/>
  <c r="TCD183" i="288"/>
  <c r="TCE183" i="288"/>
  <c r="TCF183" i="288"/>
  <c r="TCG183" i="288"/>
  <c r="TCH183" i="288"/>
  <c r="TCI183" i="288"/>
  <c r="TCJ183" i="288"/>
  <c r="TCK183" i="288"/>
  <c r="TCL183" i="288"/>
  <c r="TCM183" i="288"/>
  <c r="TCN183" i="288"/>
  <c r="TCO183" i="288"/>
  <c r="TCP183" i="288"/>
  <c r="TCQ183" i="288"/>
  <c r="TCR183" i="288"/>
  <c r="TCS183" i="288"/>
  <c r="TCT183" i="288"/>
  <c r="TCU183" i="288"/>
  <c r="TCV183" i="288"/>
  <c r="TCW183" i="288"/>
  <c r="TCX183" i="288"/>
  <c r="TCY183" i="288"/>
  <c r="TCZ183" i="288"/>
  <c r="TDA183" i="288"/>
  <c r="TDB183" i="288"/>
  <c r="TDC183" i="288"/>
  <c r="TDD183" i="288"/>
  <c r="TDE183" i="288"/>
  <c r="TDF183" i="288"/>
  <c r="TDG183" i="288"/>
  <c r="TDH183" i="288"/>
  <c r="TDI183" i="288"/>
  <c r="TDJ183" i="288"/>
  <c r="TDK183" i="288"/>
  <c r="TDL183" i="288"/>
  <c r="TDM183" i="288"/>
  <c r="TDN183" i="288"/>
  <c r="TDO183" i="288"/>
  <c r="TDP183" i="288"/>
  <c r="TDQ183" i="288"/>
  <c r="TDR183" i="288"/>
  <c r="TDS183" i="288"/>
  <c r="TDT183" i="288"/>
  <c r="TDU183" i="288"/>
  <c r="TDV183" i="288"/>
  <c r="TDW183" i="288"/>
  <c r="TDX183" i="288"/>
  <c r="TDY183" i="288"/>
  <c r="TDZ183" i="288"/>
  <c r="TEA183" i="288"/>
  <c r="TEB183" i="288"/>
  <c r="TEC183" i="288"/>
  <c r="TED183" i="288"/>
  <c r="TEE183" i="288"/>
  <c r="TEF183" i="288"/>
  <c r="TEG183" i="288"/>
  <c r="TEH183" i="288"/>
  <c r="TEI183" i="288"/>
  <c r="TEJ183" i="288"/>
  <c r="TEK183" i="288"/>
  <c r="TEL183" i="288"/>
  <c r="TEM183" i="288"/>
  <c r="TEN183" i="288"/>
  <c r="TEO183" i="288"/>
  <c r="TEP183" i="288"/>
  <c r="TEQ183" i="288"/>
  <c r="TER183" i="288"/>
  <c r="TES183" i="288"/>
  <c r="TET183" i="288"/>
  <c r="TEU183" i="288"/>
  <c r="TEV183" i="288"/>
  <c r="TEW183" i="288"/>
  <c r="TEX183" i="288"/>
  <c r="TEY183" i="288"/>
  <c r="TEZ183" i="288"/>
  <c r="TFA183" i="288"/>
  <c r="TFB183" i="288"/>
  <c r="TFC183" i="288"/>
  <c r="TFD183" i="288"/>
  <c r="TFE183" i="288"/>
  <c r="TFF183" i="288"/>
  <c r="TFG183" i="288"/>
  <c r="TFH183" i="288"/>
  <c r="TFI183" i="288"/>
  <c r="TFJ183" i="288"/>
  <c r="TFK183" i="288"/>
  <c r="TFL183" i="288"/>
  <c r="TFM183" i="288"/>
  <c r="TFN183" i="288"/>
  <c r="TFO183" i="288"/>
  <c r="TFP183" i="288"/>
  <c r="TFQ183" i="288"/>
  <c r="TFR183" i="288"/>
  <c r="TFS183" i="288"/>
  <c r="TFT183" i="288"/>
  <c r="TFU183" i="288"/>
  <c r="TFV183" i="288"/>
  <c r="TFW183" i="288"/>
  <c r="TFX183" i="288"/>
  <c r="TFY183" i="288"/>
  <c r="TFZ183" i="288"/>
  <c r="TGA183" i="288"/>
  <c r="TGB183" i="288"/>
  <c r="TGC183" i="288"/>
  <c r="TGD183" i="288"/>
  <c r="TGE183" i="288"/>
  <c r="TGF183" i="288"/>
  <c r="TGG183" i="288"/>
  <c r="TGH183" i="288"/>
  <c r="TGI183" i="288"/>
  <c r="TGJ183" i="288"/>
  <c r="TGK183" i="288"/>
  <c r="TGL183" i="288"/>
  <c r="TGM183" i="288"/>
  <c r="TGN183" i="288"/>
  <c r="TGO183" i="288"/>
  <c r="TGP183" i="288"/>
  <c r="TGQ183" i="288"/>
  <c r="TGR183" i="288"/>
  <c r="TGS183" i="288"/>
  <c r="TGT183" i="288"/>
  <c r="TGU183" i="288"/>
  <c r="TGV183" i="288"/>
  <c r="TGW183" i="288"/>
  <c r="TGX183" i="288"/>
  <c r="TGY183" i="288"/>
  <c r="TGZ183" i="288"/>
  <c r="THA183" i="288"/>
  <c r="THB183" i="288"/>
  <c r="THC183" i="288"/>
  <c r="THD183" i="288"/>
  <c r="THE183" i="288"/>
  <c r="THF183" i="288"/>
  <c r="THG183" i="288"/>
  <c r="THH183" i="288"/>
  <c r="THI183" i="288"/>
  <c r="THJ183" i="288"/>
  <c r="THK183" i="288"/>
  <c r="THL183" i="288"/>
  <c r="THM183" i="288"/>
  <c r="THN183" i="288"/>
  <c r="THO183" i="288"/>
  <c r="THP183" i="288"/>
  <c r="THQ183" i="288"/>
  <c r="THR183" i="288"/>
  <c r="THS183" i="288"/>
  <c r="THT183" i="288"/>
  <c r="THU183" i="288"/>
  <c r="THV183" i="288"/>
  <c r="THW183" i="288"/>
  <c r="THX183" i="288"/>
  <c r="THY183" i="288"/>
  <c r="THZ183" i="288"/>
  <c r="TIA183" i="288"/>
  <c r="TIB183" i="288"/>
  <c r="TIC183" i="288"/>
  <c r="TID183" i="288"/>
  <c r="TIE183" i="288"/>
  <c r="TIF183" i="288"/>
  <c r="TIG183" i="288"/>
  <c r="TIH183" i="288"/>
  <c r="TII183" i="288"/>
  <c r="TIJ183" i="288"/>
  <c r="TIK183" i="288"/>
  <c r="TIL183" i="288"/>
  <c r="TIM183" i="288"/>
  <c r="TIN183" i="288"/>
  <c r="TIO183" i="288"/>
  <c r="TIP183" i="288"/>
  <c r="TIQ183" i="288"/>
  <c r="TIR183" i="288"/>
  <c r="TIS183" i="288"/>
  <c r="TIT183" i="288"/>
  <c r="TIU183" i="288"/>
  <c r="TIV183" i="288"/>
  <c r="TIW183" i="288"/>
  <c r="TIX183" i="288"/>
  <c r="TIY183" i="288"/>
  <c r="TIZ183" i="288"/>
  <c r="TJA183" i="288"/>
  <c r="TJB183" i="288"/>
  <c r="TJC183" i="288"/>
  <c r="TJD183" i="288"/>
  <c r="TJE183" i="288"/>
  <c r="TJF183" i="288"/>
  <c r="TJG183" i="288"/>
  <c r="TJH183" i="288"/>
  <c r="TJI183" i="288"/>
  <c r="TJJ183" i="288"/>
  <c r="TJK183" i="288"/>
  <c r="TJL183" i="288"/>
  <c r="TJM183" i="288"/>
  <c r="TJN183" i="288"/>
  <c r="TJO183" i="288"/>
  <c r="TJP183" i="288"/>
  <c r="TJQ183" i="288"/>
  <c r="TJR183" i="288"/>
  <c r="TJS183" i="288"/>
  <c r="TJT183" i="288"/>
  <c r="TJU183" i="288"/>
  <c r="TJV183" i="288"/>
  <c r="TJW183" i="288"/>
  <c r="TJX183" i="288"/>
  <c r="TJY183" i="288"/>
  <c r="TJZ183" i="288"/>
  <c r="TKA183" i="288"/>
  <c r="TKB183" i="288"/>
  <c r="TKC183" i="288"/>
  <c r="TKD183" i="288"/>
  <c r="TKE183" i="288"/>
  <c r="TKF183" i="288"/>
  <c r="TKG183" i="288"/>
  <c r="TKH183" i="288"/>
  <c r="TKI183" i="288"/>
  <c r="TKJ183" i="288"/>
  <c r="TKK183" i="288"/>
  <c r="TKL183" i="288"/>
  <c r="TKM183" i="288"/>
  <c r="TKN183" i="288"/>
  <c r="TKO183" i="288"/>
  <c r="TKP183" i="288"/>
  <c r="TKQ183" i="288"/>
  <c r="TKR183" i="288"/>
  <c r="TKS183" i="288"/>
  <c r="TKT183" i="288"/>
  <c r="TKU183" i="288"/>
  <c r="TKV183" i="288"/>
  <c r="TKW183" i="288"/>
  <c r="TKX183" i="288"/>
  <c r="TKY183" i="288"/>
  <c r="TKZ183" i="288"/>
  <c r="TLA183" i="288"/>
  <c r="TLB183" i="288"/>
  <c r="TLC183" i="288"/>
  <c r="TLD183" i="288"/>
  <c r="TLE183" i="288"/>
  <c r="TLF183" i="288"/>
  <c r="TLG183" i="288"/>
  <c r="TLH183" i="288"/>
  <c r="TLI183" i="288"/>
  <c r="TLJ183" i="288"/>
  <c r="TLK183" i="288"/>
  <c r="TLL183" i="288"/>
  <c r="TLM183" i="288"/>
  <c r="TLN183" i="288"/>
  <c r="TLO183" i="288"/>
  <c r="TLP183" i="288"/>
  <c r="TLQ183" i="288"/>
  <c r="TLR183" i="288"/>
  <c r="TLS183" i="288"/>
  <c r="TLT183" i="288"/>
  <c r="TLU183" i="288"/>
  <c r="TLV183" i="288"/>
  <c r="TLW183" i="288"/>
  <c r="TLX183" i="288"/>
  <c r="TLY183" i="288"/>
  <c r="TLZ183" i="288"/>
  <c r="TMA183" i="288"/>
  <c r="TMB183" i="288"/>
  <c r="TMC183" i="288"/>
  <c r="TMD183" i="288"/>
  <c r="TME183" i="288"/>
  <c r="TMF183" i="288"/>
  <c r="TMG183" i="288"/>
  <c r="TMH183" i="288"/>
  <c r="TMI183" i="288"/>
  <c r="TMJ183" i="288"/>
  <c r="TMK183" i="288"/>
  <c r="TML183" i="288"/>
  <c r="TMM183" i="288"/>
  <c r="TMN183" i="288"/>
  <c r="TMO183" i="288"/>
  <c r="TMP183" i="288"/>
  <c r="TMQ183" i="288"/>
  <c r="TMR183" i="288"/>
  <c r="TMS183" i="288"/>
  <c r="TMT183" i="288"/>
  <c r="TMU183" i="288"/>
  <c r="TMV183" i="288"/>
  <c r="TMW183" i="288"/>
  <c r="TMX183" i="288"/>
  <c r="TMY183" i="288"/>
  <c r="TMZ183" i="288"/>
  <c r="TNA183" i="288"/>
  <c r="TNB183" i="288"/>
  <c r="TNC183" i="288"/>
  <c r="TND183" i="288"/>
  <c r="TNE183" i="288"/>
  <c r="TNF183" i="288"/>
  <c r="TNG183" i="288"/>
  <c r="TNH183" i="288"/>
  <c r="TNI183" i="288"/>
  <c r="TNJ183" i="288"/>
  <c r="TNK183" i="288"/>
  <c r="TNL183" i="288"/>
  <c r="TNM183" i="288"/>
  <c r="TNN183" i="288"/>
  <c r="TNO183" i="288"/>
  <c r="TNP183" i="288"/>
  <c r="TNQ183" i="288"/>
  <c r="TNR183" i="288"/>
  <c r="TNS183" i="288"/>
  <c r="TNT183" i="288"/>
  <c r="TNU183" i="288"/>
  <c r="TNV183" i="288"/>
  <c r="TNW183" i="288"/>
  <c r="TNX183" i="288"/>
  <c r="TNY183" i="288"/>
  <c r="TNZ183" i="288"/>
  <c r="TOA183" i="288"/>
  <c r="TOB183" i="288"/>
  <c r="TOC183" i="288"/>
  <c r="TOD183" i="288"/>
  <c r="TOE183" i="288"/>
  <c r="TOF183" i="288"/>
  <c r="TOG183" i="288"/>
  <c r="TOH183" i="288"/>
  <c r="TOI183" i="288"/>
  <c r="TOJ183" i="288"/>
  <c r="TOK183" i="288"/>
  <c r="TOL183" i="288"/>
  <c r="TOM183" i="288"/>
  <c r="TON183" i="288"/>
  <c r="TOO183" i="288"/>
  <c r="TOP183" i="288"/>
  <c r="TOQ183" i="288"/>
  <c r="TOR183" i="288"/>
  <c r="TOS183" i="288"/>
  <c r="TOT183" i="288"/>
  <c r="TOU183" i="288"/>
  <c r="TOV183" i="288"/>
  <c r="TOW183" i="288"/>
  <c r="TOX183" i="288"/>
  <c r="TOY183" i="288"/>
  <c r="TOZ183" i="288"/>
  <c r="TPA183" i="288"/>
  <c r="TPB183" i="288"/>
  <c r="TPC183" i="288"/>
  <c r="TPD183" i="288"/>
  <c r="TPE183" i="288"/>
  <c r="TPF183" i="288"/>
  <c r="TPG183" i="288"/>
  <c r="TPH183" i="288"/>
  <c r="TPI183" i="288"/>
  <c r="TPJ183" i="288"/>
  <c r="TPK183" i="288"/>
  <c r="TPL183" i="288"/>
  <c r="TPM183" i="288"/>
  <c r="TPN183" i="288"/>
  <c r="TPO183" i="288"/>
  <c r="TPP183" i="288"/>
  <c r="TPQ183" i="288"/>
  <c r="TPR183" i="288"/>
  <c r="TPS183" i="288"/>
  <c r="TPT183" i="288"/>
  <c r="TPU183" i="288"/>
  <c r="TPV183" i="288"/>
  <c r="TPW183" i="288"/>
  <c r="TPX183" i="288"/>
  <c r="TPY183" i="288"/>
  <c r="TPZ183" i="288"/>
  <c r="TQA183" i="288"/>
  <c r="TQB183" i="288"/>
  <c r="TQC183" i="288"/>
  <c r="TQD183" i="288"/>
  <c r="TQE183" i="288"/>
  <c r="TQF183" i="288"/>
  <c r="TQG183" i="288"/>
  <c r="TQH183" i="288"/>
  <c r="TQI183" i="288"/>
  <c r="TQJ183" i="288"/>
  <c r="TQK183" i="288"/>
  <c r="TQL183" i="288"/>
  <c r="TQM183" i="288"/>
  <c r="TQN183" i="288"/>
  <c r="TQO183" i="288"/>
  <c r="TQP183" i="288"/>
  <c r="TQQ183" i="288"/>
  <c r="TQR183" i="288"/>
  <c r="TQS183" i="288"/>
  <c r="TQT183" i="288"/>
  <c r="TQU183" i="288"/>
  <c r="TQV183" i="288"/>
  <c r="TQW183" i="288"/>
  <c r="TQX183" i="288"/>
  <c r="TQY183" i="288"/>
  <c r="TQZ183" i="288"/>
  <c r="TRA183" i="288"/>
  <c r="TRB183" i="288"/>
  <c r="TRC183" i="288"/>
  <c r="TRD183" i="288"/>
  <c r="TRE183" i="288"/>
  <c r="TRF183" i="288"/>
  <c r="TRG183" i="288"/>
  <c r="TRH183" i="288"/>
  <c r="TRI183" i="288"/>
  <c r="TRJ183" i="288"/>
  <c r="TRK183" i="288"/>
  <c r="TRL183" i="288"/>
  <c r="TRM183" i="288"/>
  <c r="TRN183" i="288"/>
  <c r="TRO183" i="288"/>
  <c r="TRP183" i="288"/>
  <c r="TRQ183" i="288"/>
  <c r="TRR183" i="288"/>
  <c r="TRS183" i="288"/>
  <c r="TRT183" i="288"/>
  <c r="TRU183" i="288"/>
  <c r="TRV183" i="288"/>
  <c r="TRW183" i="288"/>
  <c r="TRX183" i="288"/>
  <c r="TRY183" i="288"/>
  <c r="TRZ183" i="288"/>
  <c r="TSA183" i="288"/>
  <c r="TSB183" i="288"/>
  <c r="TSC183" i="288"/>
  <c r="TSD183" i="288"/>
  <c r="TSE183" i="288"/>
  <c r="TSF183" i="288"/>
  <c r="TSG183" i="288"/>
  <c r="TSH183" i="288"/>
  <c r="TSI183" i="288"/>
  <c r="TSJ183" i="288"/>
  <c r="TSK183" i="288"/>
  <c r="TSL183" i="288"/>
  <c r="TSM183" i="288"/>
  <c r="TSN183" i="288"/>
  <c r="TSO183" i="288"/>
  <c r="TSP183" i="288"/>
  <c r="TSQ183" i="288"/>
  <c r="TSR183" i="288"/>
  <c r="TSS183" i="288"/>
  <c r="TST183" i="288"/>
  <c r="TSU183" i="288"/>
  <c r="TSV183" i="288"/>
  <c r="TSW183" i="288"/>
  <c r="TSX183" i="288"/>
  <c r="TSY183" i="288"/>
  <c r="TSZ183" i="288"/>
  <c r="TTA183" i="288"/>
  <c r="TTB183" i="288"/>
  <c r="TTC183" i="288"/>
  <c r="TTD183" i="288"/>
  <c r="TTE183" i="288"/>
  <c r="TTF183" i="288"/>
  <c r="TTG183" i="288"/>
  <c r="TTH183" i="288"/>
  <c r="TTI183" i="288"/>
  <c r="TTJ183" i="288"/>
  <c r="TTK183" i="288"/>
  <c r="TTL183" i="288"/>
  <c r="TTM183" i="288"/>
  <c r="TTN183" i="288"/>
  <c r="TTO183" i="288"/>
  <c r="TTP183" i="288"/>
  <c r="TTQ183" i="288"/>
  <c r="TTR183" i="288"/>
  <c r="TTS183" i="288"/>
  <c r="TTT183" i="288"/>
  <c r="TTU183" i="288"/>
  <c r="TTV183" i="288"/>
  <c r="TTW183" i="288"/>
  <c r="TTX183" i="288"/>
  <c r="TTY183" i="288"/>
  <c r="TTZ183" i="288"/>
  <c r="TUA183" i="288"/>
  <c r="TUB183" i="288"/>
  <c r="TUC183" i="288"/>
  <c r="TUD183" i="288"/>
  <c r="TUE183" i="288"/>
  <c r="TUF183" i="288"/>
  <c r="TUG183" i="288"/>
  <c r="TUH183" i="288"/>
  <c r="TUI183" i="288"/>
  <c r="TUJ183" i="288"/>
  <c r="TUK183" i="288"/>
  <c r="TUL183" i="288"/>
  <c r="TUM183" i="288"/>
  <c r="TUN183" i="288"/>
  <c r="TUO183" i="288"/>
  <c r="TUP183" i="288"/>
  <c r="TUQ183" i="288"/>
  <c r="TUR183" i="288"/>
  <c r="TUS183" i="288"/>
  <c r="TUT183" i="288"/>
  <c r="TUU183" i="288"/>
  <c r="TUV183" i="288"/>
  <c r="TUW183" i="288"/>
  <c r="TUX183" i="288"/>
  <c r="TUY183" i="288"/>
  <c r="TUZ183" i="288"/>
  <c r="TVA183" i="288"/>
  <c r="TVB183" i="288"/>
  <c r="TVC183" i="288"/>
  <c r="TVD183" i="288"/>
  <c r="TVE183" i="288"/>
  <c r="TVF183" i="288"/>
  <c r="TVG183" i="288"/>
  <c r="TVH183" i="288"/>
  <c r="TVI183" i="288"/>
  <c r="TVJ183" i="288"/>
  <c r="TVK183" i="288"/>
  <c r="TVL183" i="288"/>
  <c r="TVM183" i="288"/>
  <c r="TVN183" i="288"/>
  <c r="TVO183" i="288"/>
  <c r="TVP183" i="288"/>
  <c r="TVQ183" i="288"/>
  <c r="TVR183" i="288"/>
  <c r="TVS183" i="288"/>
  <c r="TVT183" i="288"/>
  <c r="TVU183" i="288"/>
  <c r="TVV183" i="288"/>
  <c r="TVW183" i="288"/>
  <c r="TVX183" i="288"/>
  <c r="TVY183" i="288"/>
  <c r="TVZ183" i="288"/>
  <c r="TWA183" i="288"/>
  <c r="TWB183" i="288"/>
  <c r="TWC183" i="288"/>
  <c r="TWD183" i="288"/>
  <c r="TWE183" i="288"/>
  <c r="TWF183" i="288"/>
  <c r="TWG183" i="288"/>
  <c r="TWH183" i="288"/>
  <c r="TWI183" i="288"/>
  <c r="TWJ183" i="288"/>
  <c r="TWK183" i="288"/>
  <c r="TWL183" i="288"/>
  <c r="TWM183" i="288"/>
  <c r="TWN183" i="288"/>
  <c r="TWO183" i="288"/>
  <c r="TWP183" i="288"/>
  <c r="TWQ183" i="288"/>
  <c r="TWR183" i="288"/>
  <c r="TWS183" i="288"/>
  <c r="TWT183" i="288"/>
  <c r="TWU183" i="288"/>
  <c r="TWV183" i="288"/>
  <c r="TWW183" i="288"/>
  <c r="TWX183" i="288"/>
  <c r="TWY183" i="288"/>
  <c r="TWZ183" i="288"/>
  <c r="TXA183" i="288"/>
  <c r="TXB183" i="288"/>
  <c r="TXC183" i="288"/>
  <c r="TXD183" i="288"/>
  <c r="TXE183" i="288"/>
  <c r="TXF183" i="288"/>
  <c r="TXG183" i="288"/>
  <c r="TXH183" i="288"/>
  <c r="TXI183" i="288"/>
  <c r="TXJ183" i="288"/>
  <c r="TXK183" i="288"/>
  <c r="TXL183" i="288"/>
  <c r="TXM183" i="288"/>
  <c r="TXN183" i="288"/>
  <c r="TXO183" i="288"/>
  <c r="TXP183" i="288"/>
  <c r="TXQ183" i="288"/>
  <c r="TXR183" i="288"/>
  <c r="TXS183" i="288"/>
  <c r="TXT183" i="288"/>
  <c r="TXU183" i="288"/>
  <c r="TXV183" i="288"/>
  <c r="TXW183" i="288"/>
  <c r="TXX183" i="288"/>
  <c r="TXY183" i="288"/>
  <c r="TXZ183" i="288"/>
  <c r="TYA183" i="288"/>
  <c r="TYB183" i="288"/>
  <c r="TYC183" i="288"/>
  <c r="TYD183" i="288"/>
  <c r="TYE183" i="288"/>
  <c r="TYF183" i="288"/>
  <c r="TYG183" i="288"/>
  <c r="TYH183" i="288"/>
  <c r="TYI183" i="288"/>
  <c r="TYJ183" i="288"/>
  <c r="TYK183" i="288"/>
  <c r="TYL183" i="288"/>
  <c r="TYM183" i="288"/>
  <c r="TYN183" i="288"/>
  <c r="TYO183" i="288"/>
  <c r="TYP183" i="288"/>
  <c r="TYQ183" i="288"/>
  <c r="TYR183" i="288"/>
  <c r="TYS183" i="288"/>
  <c r="TYT183" i="288"/>
  <c r="TYU183" i="288"/>
  <c r="TYV183" i="288"/>
  <c r="TYW183" i="288"/>
  <c r="TYX183" i="288"/>
  <c r="TYY183" i="288"/>
  <c r="TYZ183" i="288"/>
  <c r="TZA183" i="288"/>
  <c r="TZB183" i="288"/>
  <c r="TZC183" i="288"/>
  <c r="TZD183" i="288"/>
  <c r="TZE183" i="288"/>
  <c r="TZF183" i="288"/>
  <c r="TZG183" i="288"/>
  <c r="TZH183" i="288"/>
  <c r="TZI183" i="288"/>
  <c r="TZJ183" i="288"/>
  <c r="TZK183" i="288"/>
  <c r="TZL183" i="288"/>
  <c r="TZM183" i="288"/>
  <c r="TZN183" i="288"/>
  <c r="TZO183" i="288"/>
  <c r="TZP183" i="288"/>
  <c r="TZQ183" i="288"/>
  <c r="TZR183" i="288"/>
  <c r="TZS183" i="288"/>
  <c r="TZT183" i="288"/>
  <c r="TZU183" i="288"/>
  <c r="TZV183" i="288"/>
  <c r="TZW183" i="288"/>
  <c r="TZX183" i="288"/>
  <c r="TZY183" i="288"/>
  <c r="TZZ183" i="288"/>
  <c r="UAA183" i="288"/>
  <c r="UAB183" i="288"/>
  <c r="UAC183" i="288"/>
  <c r="UAD183" i="288"/>
  <c r="UAE183" i="288"/>
  <c r="UAF183" i="288"/>
  <c r="UAG183" i="288"/>
  <c r="UAH183" i="288"/>
  <c r="UAI183" i="288"/>
  <c r="UAJ183" i="288"/>
  <c r="UAK183" i="288"/>
  <c r="UAL183" i="288"/>
  <c r="UAM183" i="288"/>
  <c r="UAN183" i="288"/>
  <c r="UAO183" i="288"/>
  <c r="UAP183" i="288"/>
  <c r="UAQ183" i="288"/>
  <c r="UAR183" i="288"/>
  <c r="UAS183" i="288"/>
  <c r="UAT183" i="288"/>
  <c r="UAU183" i="288"/>
  <c r="UAV183" i="288"/>
  <c r="UAW183" i="288"/>
  <c r="UAX183" i="288"/>
  <c r="UAY183" i="288"/>
  <c r="UAZ183" i="288"/>
  <c r="UBA183" i="288"/>
  <c r="UBB183" i="288"/>
  <c r="UBC183" i="288"/>
  <c r="UBD183" i="288"/>
  <c r="UBE183" i="288"/>
  <c r="UBF183" i="288"/>
  <c r="UBG183" i="288"/>
  <c r="UBH183" i="288"/>
  <c r="UBI183" i="288"/>
  <c r="UBJ183" i="288"/>
  <c r="UBK183" i="288"/>
  <c r="UBL183" i="288"/>
  <c r="UBM183" i="288"/>
  <c r="UBN183" i="288"/>
  <c r="UBO183" i="288"/>
  <c r="UBP183" i="288"/>
  <c r="UBQ183" i="288"/>
  <c r="UBR183" i="288"/>
  <c r="UBS183" i="288"/>
  <c r="UBT183" i="288"/>
  <c r="UBU183" i="288"/>
  <c r="UBV183" i="288"/>
  <c r="UBW183" i="288"/>
  <c r="UBX183" i="288"/>
  <c r="UBY183" i="288"/>
  <c r="UBZ183" i="288"/>
  <c r="UCA183" i="288"/>
  <c r="UCB183" i="288"/>
  <c r="UCC183" i="288"/>
  <c r="UCD183" i="288"/>
  <c r="UCE183" i="288"/>
  <c r="UCF183" i="288"/>
  <c r="UCG183" i="288"/>
  <c r="UCH183" i="288"/>
  <c r="UCI183" i="288"/>
  <c r="UCJ183" i="288"/>
  <c r="UCK183" i="288"/>
  <c r="UCL183" i="288"/>
  <c r="UCM183" i="288"/>
  <c r="UCN183" i="288"/>
  <c r="UCO183" i="288"/>
  <c r="UCP183" i="288"/>
  <c r="UCQ183" i="288"/>
  <c r="UCR183" i="288"/>
  <c r="UCS183" i="288"/>
  <c r="UCT183" i="288"/>
  <c r="UCU183" i="288"/>
  <c r="UCV183" i="288"/>
  <c r="UCW183" i="288"/>
  <c r="UCX183" i="288"/>
  <c r="UCY183" i="288"/>
  <c r="UCZ183" i="288"/>
  <c r="UDA183" i="288"/>
  <c r="UDB183" i="288"/>
  <c r="UDC183" i="288"/>
  <c r="UDD183" i="288"/>
  <c r="UDE183" i="288"/>
  <c r="UDF183" i="288"/>
  <c r="UDG183" i="288"/>
  <c r="UDH183" i="288"/>
  <c r="UDI183" i="288"/>
  <c r="UDJ183" i="288"/>
  <c r="UDK183" i="288"/>
  <c r="UDL183" i="288"/>
  <c r="UDM183" i="288"/>
  <c r="UDN183" i="288"/>
  <c r="UDO183" i="288"/>
  <c r="UDP183" i="288"/>
  <c r="UDQ183" i="288"/>
  <c r="UDR183" i="288"/>
  <c r="UDS183" i="288"/>
  <c r="UDT183" i="288"/>
  <c r="UDU183" i="288"/>
  <c r="UDV183" i="288"/>
  <c r="UDW183" i="288"/>
  <c r="UDX183" i="288"/>
  <c r="UDY183" i="288"/>
  <c r="UDZ183" i="288"/>
  <c r="UEA183" i="288"/>
  <c r="UEB183" i="288"/>
  <c r="UEC183" i="288"/>
  <c r="UED183" i="288"/>
  <c r="UEE183" i="288"/>
  <c r="UEF183" i="288"/>
  <c r="UEG183" i="288"/>
  <c r="UEH183" i="288"/>
  <c r="UEI183" i="288"/>
  <c r="UEJ183" i="288"/>
  <c r="UEK183" i="288"/>
  <c r="UEL183" i="288"/>
  <c r="UEM183" i="288"/>
  <c r="UEN183" i="288"/>
  <c r="UEO183" i="288"/>
  <c r="UEP183" i="288"/>
  <c r="UEQ183" i="288"/>
  <c r="UER183" i="288"/>
  <c r="UES183" i="288"/>
  <c r="UET183" i="288"/>
  <c r="UEU183" i="288"/>
  <c r="UEV183" i="288"/>
  <c r="UEW183" i="288"/>
  <c r="UEX183" i="288"/>
  <c r="UEY183" i="288"/>
  <c r="UEZ183" i="288"/>
  <c r="UFA183" i="288"/>
  <c r="UFB183" i="288"/>
  <c r="UFC183" i="288"/>
  <c r="UFD183" i="288"/>
  <c r="UFE183" i="288"/>
  <c r="UFF183" i="288"/>
  <c r="UFG183" i="288"/>
  <c r="UFH183" i="288"/>
  <c r="UFI183" i="288"/>
  <c r="UFJ183" i="288"/>
  <c r="UFK183" i="288"/>
  <c r="UFL183" i="288"/>
  <c r="UFM183" i="288"/>
  <c r="UFN183" i="288"/>
  <c r="UFO183" i="288"/>
  <c r="UFP183" i="288"/>
  <c r="UFQ183" i="288"/>
  <c r="UFR183" i="288"/>
  <c r="UFS183" i="288"/>
  <c r="UFT183" i="288"/>
  <c r="UFU183" i="288"/>
  <c r="UFV183" i="288"/>
  <c r="UFW183" i="288"/>
  <c r="UFX183" i="288"/>
  <c r="UFY183" i="288"/>
  <c r="UFZ183" i="288"/>
  <c r="UGA183" i="288"/>
  <c r="UGB183" i="288"/>
  <c r="UGC183" i="288"/>
  <c r="UGD183" i="288"/>
  <c r="UGE183" i="288"/>
  <c r="UGF183" i="288"/>
  <c r="UGG183" i="288"/>
  <c r="UGH183" i="288"/>
  <c r="UGI183" i="288"/>
  <c r="UGJ183" i="288"/>
  <c r="UGK183" i="288"/>
  <c r="UGL183" i="288"/>
  <c r="UGM183" i="288"/>
  <c r="UGN183" i="288"/>
  <c r="UGO183" i="288"/>
  <c r="UGP183" i="288"/>
  <c r="UGQ183" i="288"/>
  <c r="UGR183" i="288"/>
  <c r="UGS183" i="288"/>
  <c r="UGT183" i="288"/>
  <c r="UGU183" i="288"/>
  <c r="UGV183" i="288"/>
  <c r="UGW183" i="288"/>
  <c r="UGX183" i="288"/>
  <c r="UGY183" i="288"/>
  <c r="UGZ183" i="288"/>
  <c r="UHA183" i="288"/>
  <c r="UHB183" i="288"/>
  <c r="UHC183" i="288"/>
  <c r="UHD183" i="288"/>
  <c r="UHE183" i="288"/>
  <c r="UHF183" i="288"/>
  <c r="UHG183" i="288"/>
  <c r="UHH183" i="288"/>
  <c r="UHI183" i="288"/>
  <c r="UHJ183" i="288"/>
  <c r="UHK183" i="288"/>
  <c r="UHL183" i="288"/>
  <c r="UHM183" i="288"/>
  <c r="UHN183" i="288"/>
  <c r="UHO183" i="288"/>
  <c r="UHP183" i="288"/>
  <c r="UHQ183" i="288"/>
  <c r="UHR183" i="288"/>
  <c r="UHS183" i="288"/>
  <c r="UHT183" i="288"/>
  <c r="UHU183" i="288"/>
  <c r="UHV183" i="288"/>
  <c r="UHW183" i="288"/>
  <c r="UHX183" i="288"/>
  <c r="UHY183" i="288"/>
  <c r="UHZ183" i="288"/>
  <c r="UIA183" i="288"/>
  <c r="UIB183" i="288"/>
  <c r="UIC183" i="288"/>
  <c r="UID183" i="288"/>
  <c r="UIE183" i="288"/>
  <c r="UIF183" i="288"/>
  <c r="UIG183" i="288"/>
  <c r="UIH183" i="288"/>
  <c r="UII183" i="288"/>
  <c r="UIJ183" i="288"/>
  <c r="UIK183" i="288"/>
  <c r="UIL183" i="288"/>
  <c r="UIM183" i="288"/>
  <c r="UIN183" i="288"/>
  <c r="UIO183" i="288"/>
  <c r="UIP183" i="288"/>
  <c r="UIQ183" i="288"/>
  <c r="UIR183" i="288"/>
  <c r="UIS183" i="288"/>
  <c r="UIT183" i="288"/>
  <c r="UIU183" i="288"/>
  <c r="UIV183" i="288"/>
  <c r="UIW183" i="288"/>
  <c r="UIX183" i="288"/>
  <c r="UIY183" i="288"/>
  <c r="UIZ183" i="288"/>
  <c r="UJA183" i="288"/>
  <c r="UJB183" i="288"/>
  <c r="UJC183" i="288"/>
  <c r="UJD183" i="288"/>
  <c r="UJE183" i="288"/>
  <c r="UJF183" i="288"/>
  <c r="UJG183" i="288"/>
  <c r="UJH183" i="288"/>
  <c r="UJI183" i="288"/>
  <c r="UJJ183" i="288"/>
  <c r="UJK183" i="288"/>
  <c r="UJL183" i="288"/>
  <c r="UJM183" i="288"/>
  <c r="UJN183" i="288"/>
  <c r="UJO183" i="288"/>
  <c r="UJP183" i="288"/>
  <c r="UJQ183" i="288"/>
  <c r="UJR183" i="288"/>
  <c r="UJS183" i="288"/>
  <c r="UJT183" i="288"/>
  <c r="UJU183" i="288"/>
  <c r="UJV183" i="288"/>
  <c r="UJW183" i="288"/>
  <c r="UJX183" i="288"/>
  <c r="UJY183" i="288"/>
  <c r="UJZ183" i="288"/>
  <c r="UKA183" i="288"/>
  <c r="UKB183" i="288"/>
  <c r="UKC183" i="288"/>
  <c r="UKD183" i="288"/>
  <c r="UKE183" i="288"/>
  <c r="UKF183" i="288"/>
  <c r="UKG183" i="288"/>
  <c r="UKH183" i="288"/>
  <c r="UKI183" i="288"/>
  <c r="UKJ183" i="288"/>
  <c r="UKK183" i="288"/>
  <c r="UKL183" i="288"/>
  <c r="UKM183" i="288"/>
  <c r="UKN183" i="288"/>
  <c r="UKO183" i="288"/>
  <c r="UKP183" i="288"/>
  <c r="UKQ183" i="288"/>
  <c r="UKR183" i="288"/>
  <c r="UKS183" i="288"/>
  <c r="UKT183" i="288"/>
  <c r="UKU183" i="288"/>
  <c r="UKV183" i="288"/>
  <c r="UKW183" i="288"/>
  <c r="UKX183" i="288"/>
  <c r="UKY183" i="288"/>
  <c r="UKZ183" i="288"/>
  <c r="ULA183" i="288"/>
  <c r="ULB183" i="288"/>
  <c r="ULC183" i="288"/>
  <c r="ULD183" i="288"/>
  <c r="ULE183" i="288"/>
  <c r="ULF183" i="288"/>
  <c r="ULG183" i="288"/>
  <c r="ULH183" i="288"/>
  <c r="ULI183" i="288"/>
  <c r="ULJ183" i="288"/>
  <c r="ULK183" i="288"/>
  <c r="ULL183" i="288"/>
  <c r="ULM183" i="288"/>
  <c r="ULN183" i="288"/>
  <c r="ULO183" i="288"/>
  <c r="ULP183" i="288"/>
  <c r="ULQ183" i="288"/>
  <c r="ULR183" i="288"/>
  <c r="ULS183" i="288"/>
  <c r="ULT183" i="288"/>
  <c r="ULU183" i="288"/>
  <c r="ULV183" i="288"/>
  <c r="ULW183" i="288"/>
  <c r="ULX183" i="288"/>
  <c r="ULY183" i="288"/>
  <c r="ULZ183" i="288"/>
  <c r="UMA183" i="288"/>
  <c r="UMB183" i="288"/>
  <c r="UMC183" i="288"/>
  <c r="UMD183" i="288"/>
  <c r="UME183" i="288"/>
  <c r="UMF183" i="288"/>
  <c r="UMG183" i="288"/>
  <c r="UMH183" i="288"/>
  <c r="UMI183" i="288"/>
  <c r="UMJ183" i="288"/>
  <c r="UMK183" i="288"/>
  <c r="UML183" i="288"/>
  <c r="UMM183" i="288"/>
  <c r="UMN183" i="288"/>
  <c r="UMO183" i="288"/>
  <c r="UMP183" i="288"/>
  <c r="UMQ183" i="288"/>
  <c r="UMR183" i="288"/>
  <c r="UMS183" i="288"/>
  <c r="UMT183" i="288"/>
  <c r="UMU183" i="288"/>
  <c r="UMV183" i="288"/>
  <c r="UMW183" i="288"/>
  <c r="UMX183" i="288"/>
  <c r="UMY183" i="288"/>
  <c r="UMZ183" i="288"/>
  <c r="UNA183" i="288"/>
  <c r="UNB183" i="288"/>
  <c r="UNC183" i="288"/>
  <c r="UND183" i="288"/>
  <c r="UNE183" i="288"/>
  <c r="UNF183" i="288"/>
  <c r="UNG183" i="288"/>
  <c r="UNH183" i="288"/>
  <c r="UNI183" i="288"/>
  <c r="UNJ183" i="288"/>
  <c r="UNK183" i="288"/>
  <c r="UNL183" i="288"/>
  <c r="UNM183" i="288"/>
  <c r="UNN183" i="288"/>
  <c r="UNO183" i="288"/>
  <c r="UNP183" i="288"/>
  <c r="UNQ183" i="288"/>
  <c r="UNR183" i="288"/>
  <c r="UNS183" i="288"/>
  <c r="UNT183" i="288"/>
  <c r="UNU183" i="288"/>
  <c r="UNV183" i="288"/>
  <c r="UNW183" i="288"/>
  <c r="UNX183" i="288"/>
  <c r="UNY183" i="288"/>
  <c r="UNZ183" i="288"/>
  <c r="UOA183" i="288"/>
  <c r="UOB183" i="288"/>
  <c r="UOC183" i="288"/>
  <c r="UOD183" i="288"/>
  <c r="UOE183" i="288"/>
  <c r="UOF183" i="288"/>
  <c r="UOG183" i="288"/>
  <c r="UOH183" i="288"/>
  <c r="UOI183" i="288"/>
  <c r="UOJ183" i="288"/>
  <c r="UOK183" i="288"/>
  <c r="UOL183" i="288"/>
  <c r="UOM183" i="288"/>
  <c r="UON183" i="288"/>
  <c r="UOO183" i="288"/>
  <c r="UOP183" i="288"/>
  <c r="UOQ183" i="288"/>
  <c r="UOR183" i="288"/>
  <c r="UOS183" i="288"/>
  <c r="UOT183" i="288"/>
  <c r="UOU183" i="288"/>
  <c r="UOV183" i="288"/>
  <c r="UOW183" i="288"/>
  <c r="UOX183" i="288"/>
  <c r="UOY183" i="288"/>
  <c r="UOZ183" i="288"/>
  <c r="UPA183" i="288"/>
  <c r="UPB183" i="288"/>
  <c r="UPC183" i="288"/>
  <c r="UPD183" i="288"/>
  <c r="UPE183" i="288"/>
  <c r="UPF183" i="288"/>
  <c r="UPG183" i="288"/>
  <c r="UPH183" i="288"/>
  <c r="UPI183" i="288"/>
  <c r="UPJ183" i="288"/>
  <c r="UPK183" i="288"/>
  <c r="UPL183" i="288"/>
  <c r="UPM183" i="288"/>
  <c r="UPN183" i="288"/>
  <c r="UPO183" i="288"/>
  <c r="UPP183" i="288"/>
  <c r="UPQ183" i="288"/>
  <c r="UPR183" i="288"/>
  <c r="UPS183" i="288"/>
  <c r="UPT183" i="288"/>
  <c r="UPU183" i="288"/>
  <c r="UPV183" i="288"/>
  <c r="UPW183" i="288"/>
  <c r="UPX183" i="288"/>
  <c r="UPY183" i="288"/>
  <c r="UPZ183" i="288"/>
  <c r="UQA183" i="288"/>
  <c r="UQB183" i="288"/>
  <c r="UQC183" i="288"/>
  <c r="UQD183" i="288"/>
  <c r="UQE183" i="288"/>
  <c r="UQF183" i="288"/>
  <c r="UQG183" i="288"/>
  <c r="UQH183" i="288"/>
  <c r="UQI183" i="288"/>
  <c r="UQJ183" i="288"/>
  <c r="UQK183" i="288"/>
  <c r="UQL183" i="288"/>
  <c r="UQM183" i="288"/>
  <c r="UQN183" i="288"/>
  <c r="UQO183" i="288"/>
  <c r="UQP183" i="288"/>
  <c r="UQQ183" i="288"/>
  <c r="UQR183" i="288"/>
  <c r="UQS183" i="288"/>
  <c r="UQT183" i="288"/>
  <c r="UQU183" i="288"/>
  <c r="UQV183" i="288"/>
  <c r="UQW183" i="288"/>
  <c r="UQX183" i="288"/>
  <c r="UQY183" i="288"/>
  <c r="UQZ183" i="288"/>
  <c r="URA183" i="288"/>
  <c r="URB183" i="288"/>
  <c r="URC183" i="288"/>
  <c r="URD183" i="288"/>
  <c r="URE183" i="288"/>
  <c r="URF183" i="288"/>
  <c r="URG183" i="288"/>
  <c r="URH183" i="288"/>
  <c r="URI183" i="288"/>
  <c r="URJ183" i="288"/>
  <c r="URK183" i="288"/>
  <c r="URL183" i="288"/>
  <c r="URM183" i="288"/>
  <c r="URN183" i="288"/>
  <c r="URO183" i="288"/>
  <c r="URP183" i="288"/>
  <c r="URQ183" i="288"/>
  <c r="URR183" i="288"/>
  <c r="URS183" i="288"/>
  <c r="URT183" i="288"/>
  <c r="URU183" i="288"/>
  <c r="URV183" i="288"/>
  <c r="URW183" i="288"/>
  <c r="URX183" i="288"/>
  <c r="URY183" i="288"/>
  <c r="URZ183" i="288"/>
  <c r="USA183" i="288"/>
  <c r="USB183" i="288"/>
  <c r="USC183" i="288"/>
  <c r="USD183" i="288"/>
  <c r="USE183" i="288"/>
  <c r="USF183" i="288"/>
  <c r="USG183" i="288"/>
  <c r="USH183" i="288"/>
  <c r="USI183" i="288"/>
  <c r="USJ183" i="288"/>
  <c r="USK183" i="288"/>
  <c r="USL183" i="288"/>
  <c r="USM183" i="288"/>
  <c r="USN183" i="288"/>
  <c r="USO183" i="288"/>
  <c r="USP183" i="288"/>
  <c r="USQ183" i="288"/>
  <c r="USR183" i="288"/>
  <c r="USS183" i="288"/>
  <c r="UST183" i="288"/>
  <c r="USU183" i="288"/>
  <c r="USV183" i="288"/>
  <c r="USW183" i="288"/>
  <c r="USX183" i="288"/>
  <c r="USY183" i="288"/>
  <c r="USZ183" i="288"/>
  <c r="UTA183" i="288"/>
  <c r="UTB183" i="288"/>
  <c r="UTC183" i="288"/>
  <c r="UTD183" i="288"/>
  <c r="UTE183" i="288"/>
  <c r="UTF183" i="288"/>
  <c r="UTG183" i="288"/>
  <c r="UTH183" i="288"/>
  <c r="UTI183" i="288"/>
  <c r="UTJ183" i="288"/>
  <c r="UTK183" i="288"/>
  <c r="UTL183" i="288"/>
  <c r="UTM183" i="288"/>
  <c r="UTN183" i="288"/>
  <c r="UTO183" i="288"/>
  <c r="UTP183" i="288"/>
  <c r="UTQ183" i="288"/>
  <c r="UTR183" i="288"/>
  <c r="UTS183" i="288"/>
  <c r="UTT183" i="288"/>
  <c r="UTU183" i="288"/>
  <c r="UTV183" i="288"/>
  <c r="UTW183" i="288"/>
  <c r="UTX183" i="288"/>
  <c r="UTY183" i="288"/>
  <c r="UTZ183" i="288"/>
  <c r="UUA183" i="288"/>
  <c r="UUB183" i="288"/>
  <c r="UUC183" i="288"/>
  <c r="UUD183" i="288"/>
  <c r="UUE183" i="288"/>
  <c r="UUF183" i="288"/>
  <c r="UUG183" i="288"/>
  <c r="UUH183" i="288"/>
  <c r="UUI183" i="288"/>
  <c r="UUJ183" i="288"/>
  <c r="UUK183" i="288"/>
  <c r="UUL183" i="288"/>
  <c r="UUM183" i="288"/>
  <c r="UUN183" i="288"/>
  <c r="UUO183" i="288"/>
  <c r="UUP183" i="288"/>
  <c r="UUQ183" i="288"/>
  <c r="UUR183" i="288"/>
  <c r="UUS183" i="288"/>
  <c r="UUT183" i="288"/>
  <c r="UUU183" i="288"/>
  <c r="UUV183" i="288"/>
  <c r="UUW183" i="288"/>
  <c r="UUX183" i="288"/>
  <c r="UUY183" i="288"/>
  <c r="UUZ183" i="288"/>
  <c r="UVA183" i="288"/>
  <c r="UVB183" i="288"/>
  <c r="UVC183" i="288"/>
  <c r="UVD183" i="288"/>
  <c r="UVE183" i="288"/>
  <c r="UVF183" i="288"/>
  <c r="UVG183" i="288"/>
  <c r="UVH183" i="288"/>
  <c r="UVI183" i="288"/>
  <c r="UVJ183" i="288"/>
  <c r="UVK183" i="288"/>
  <c r="UVL183" i="288"/>
  <c r="UVM183" i="288"/>
  <c r="UVN183" i="288"/>
  <c r="UVO183" i="288"/>
  <c r="UVP183" i="288"/>
  <c r="UVQ183" i="288"/>
  <c r="UVR183" i="288"/>
  <c r="UVS183" i="288"/>
  <c r="UVT183" i="288"/>
  <c r="UVU183" i="288"/>
  <c r="UVV183" i="288"/>
  <c r="UVW183" i="288"/>
  <c r="UVX183" i="288"/>
  <c r="UVY183" i="288"/>
  <c r="UVZ183" i="288"/>
  <c r="UWA183" i="288"/>
  <c r="UWB183" i="288"/>
  <c r="UWC183" i="288"/>
  <c r="UWD183" i="288"/>
  <c r="UWE183" i="288"/>
  <c r="UWF183" i="288"/>
  <c r="UWG183" i="288"/>
  <c r="UWH183" i="288"/>
  <c r="UWI183" i="288"/>
  <c r="UWJ183" i="288"/>
  <c r="UWK183" i="288"/>
  <c r="UWL183" i="288"/>
  <c r="UWM183" i="288"/>
  <c r="UWN183" i="288"/>
  <c r="UWO183" i="288"/>
  <c r="UWP183" i="288"/>
  <c r="UWQ183" i="288"/>
  <c r="UWR183" i="288"/>
  <c r="UWS183" i="288"/>
  <c r="UWT183" i="288"/>
  <c r="UWU183" i="288"/>
  <c r="UWV183" i="288"/>
  <c r="UWW183" i="288"/>
  <c r="UWX183" i="288"/>
  <c r="UWY183" i="288"/>
  <c r="UWZ183" i="288"/>
  <c r="UXA183" i="288"/>
  <c r="UXB183" i="288"/>
  <c r="UXC183" i="288"/>
  <c r="UXD183" i="288"/>
  <c r="UXE183" i="288"/>
  <c r="UXF183" i="288"/>
  <c r="UXG183" i="288"/>
  <c r="UXH183" i="288"/>
  <c r="UXI183" i="288"/>
  <c r="UXJ183" i="288"/>
  <c r="UXK183" i="288"/>
  <c r="UXL183" i="288"/>
  <c r="UXM183" i="288"/>
  <c r="UXN183" i="288"/>
  <c r="UXO183" i="288"/>
  <c r="UXP183" i="288"/>
  <c r="UXQ183" i="288"/>
  <c r="UXR183" i="288"/>
  <c r="UXS183" i="288"/>
  <c r="UXT183" i="288"/>
  <c r="UXU183" i="288"/>
  <c r="UXV183" i="288"/>
  <c r="UXW183" i="288"/>
  <c r="UXX183" i="288"/>
  <c r="UXY183" i="288"/>
  <c r="UXZ183" i="288"/>
  <c r="UYA183" i="288"/>
  <c r="UYB183" i="288"/>
  <c r="UYC183" i="288"/>
  <c r="UYD183" i="288"/>
  <c r="UYE183" i="288"/>
  <c r="UYF183" i="288"/>
  <c r="UYG183" i="288"/>
  <c r="UYH183" i="288"/>
  <c r="UYI183" i="288"/>
  <c r="UYJ183" i="288"/>
  <c r="UYK183" i="288"/>
  <c r="UYL183" i="288"/>
  <c r="UYM183" i="288"/>
  <c r="UYN183" i="288"/>
  <c r="UYO183" i="288"/>
  <c r="UYP183" i="288"/>
  <c r="UYQ183" i="288"/>
  <c r="UYR183" i="288"/>
  <c r="UYS183" i="288"/>
  <c r="UYT183" i="288"/>
  <c r="UYU183" i="288"/>
  <c r="UYV183" i="288"/>
  <c r="UYW183" i="288"/>
  <c r="UYX183" i="288"/>
  <c r="UYY183" i="288"/>
  <c r="UYZ183" i="288"/>
  <c r="UZA183" i="288"/>
  <c r="UZB183" i="288"/>
  <c r="UZC183" i="288"/>
  <c r="UZD183" i="288"/>
  <c r="UZE183" i="288"/>
  <c r="UZF183" i="288"/>
  <c r="UZG183" i="288"/>
  <c r="UZH183" i="288"/>
  <c r="UZI183" i="288"/>
  <c r="UZJ183" i="288"/>
  <c r="UZK183" i="288"/>
  <c r="UZL183" i="288"/>
  <c r="UZM183" i="288"/>
  <c r="UZN183" i="288"/>
  <c r="UZO183" i="288"/>
  <c r="UZP183" i="288"/>
  <c r="UZQ183" i="288"/>
  <c r="UZR183" i="288"/>
  <c r="UZS183" i="288"/>
  <c r="UZT183" i="288"/>
  <c r="UZU183" i="288"/>
  <c r="UZV183" i="288"/>
  <c r="UZW183" i="288"/>
  <c r="UZX183" i="288"/>
  <c r="UZY183" i="288"/>
  <c r="UZZ183" i="288"/>
  <c r="VAA183" i="288"/>
  <c r="VAB183" i="288"/>
  <c r="VAC183" i="288"/>
  <c r="VAD183" i="288"/>
  <c r="VAE183" i="288"/>
  <c r="VAF183" i="288"/>
  <c r="VAG183" i="288"/>
  <c r="VAH183" i="288"/>
  <c r="VAI183" i="288"/>
  <c r="VAJ183" i="288"/>
  <c r="VAK183" i="288"/>
  <c r="VAL183" i="288"/>
  <c r="VAM183" i="288"/>
  <c r="VAN183" i="288"/>
  <c r="VAO183" i="288"/>
  <c r="VAP183" i="288"/>
  <c r="VAQ183" i="288"/>
  <c r="VAR183" i="288"/>
  <c r="VAS183" i="288"/>
  <c r="VAT183" i="288"/>
  <c r="VAU183" i="288"/>
  <c r="VAV183" i="288"/>
  <c r="VAW183" i="288"/>
  <c r="VAX183" i="288"/>
  <c r="VAY183" i="288"/>
  <c r="VAZ183" i="288"/>
  <c r="VBA183" i="288"/>
  <c r="VBB183" i="288"/>
  <c r="VBC183" i="288"/>
  <c r="VBD183" i="288"/>
  <c r="VBE183" i="288"/>
  <c r="VBF183" i="288"/>
  <c r="VBG183" i="288"/>
  <c r="VBH183" i="288"/>
  <c r="VBI183" i="288"/>
  <c r="VBJ183" i="288"/>
  <c r="VBK183" i="288"/>
  <c r="VBL183" i="288"/>
  <c r="VBM183" i="288"/>
  <c r="VBN183" i="288"/>
  <c r="VBO183" i="288"/>
  <c r="VBP183" i="288"/>
  <c r="VBQ183" i="288"/>
  <c r="VBR183" i="288"/>
  <c r="VBS183" i="288"/>
  <c r="VBT183" i="288"/>
  <c r="VBU183" i="288"/>
  <c r="VBV183" i="288"/>
  <c r="VBW183" i="288"/>
  <c r="VBX183" i="288"/>
  <c r="VBY183" i="288"/>
  <c r="VBZ183" i="288"/>
  <c r="VCA183" i="288"/>
  <c r="VCB183" i="288"/>
  <c r="VCC183" i="288"/>
  <c r="VCD183" i="288"/>
  <c r="VCE183" i="288"/>
  <c r="VCF183" i="288"/>
  <c r="VCG183" i="288"/>
  <c r="VCH183" i="288"/>
  <c r="VCI183" i="288"/>
  <c r="VCJ183" i="288"/>
  <c r="VCK183" i="288"/>
  <c r="VCL183" i="288"/>
  <c r="VCM183" i="288"/>
  <c r="VCN183" i="288"/>
  <c r="VCO183" i="288"/>
  <c r="VCP183" i="288"/>
  <c r="VCQ183" i="288"/>
  <c r="VCR183" i="288"/>
  <c r="VCS183" i="288"/>
  <c r="VCT183" i="288"/>
  <c r="VCU183" i="288"/>
  <c r="VCV183" i="288"/>
  <c r="VCW183" i="288"/>
  <c r="VCX183" i="288"/>
  <c r="VCY183" i="288"/>
  <c r="VCZ183" i="288"/>
  <c r="VDA183" i="288"/>
  <c r="VDB183" i="288"/>
  <c r="VDC183" i="288"/>
  <c r="VDD183" i="288"/>
  <c r="VDE183" i="288"/>
  <c r="VDF183" i="288"/>
  <c r="VDG183" i="288"/>
  <c r="VDH183" i="288"/>
  <c r="VDI183" i="288"/>
  <c r="VDJ183" i="288"/>
  <c r="VDK183" i="288"/>
  <c r="VDL183" i="288"/>
  <c r="VDM183" i="288"/>
  <c r="VDN183" i="288"/>
  <c r="VDO183" i="288"/>
  <c r="VDP183" i="288"/>
  <c r="VDQ183" i="288"/>
  <c r="VDR183" i="288"/>
  <c r="VDS183" i="288"/>
  <c r="VDT183" i="288"/>
  <c r="VDU183" i="288"/>
  <c r="VDV183" i="288"/>
  <c r="VDW183" i="288"/>
  <c r="VDX183" i="288"/>
  <c r="VDY183" i="288"/>
  <c r="VDZ183" i="288"/>
  <c r="VEA183" i="288"/>
  <c r="VEB183" i="288"/>
  <c r="VEC183" i="288"/>
  <c r="VED183" i="288"/>
  <c r="VEE183" i="288"/>
  <c r="VEF183" i="288"/>
  <c r="VEG183" i="288"/>
  <c r="VEH183" i="288"/>
  <c r="VEI183" i="288"/>
  <c r="VEJ183" i="288"/>
  <c r="VEK183" i="288"/>
  <c r="VEL183" i="288"/>
  <c r="VEM183" i="288"/>
  <c r="VEN183" i="288"/>
  <c r="VEO183" i="288"/>
  <c r="VEP183" i="288"/>
  <c r="VEQ183" i="288"/>
  <c r="VER183" i="288"/>
  <c r="VES183" i="288"/>
  <c r="VET183" i="288"/>
  <c r="VEU183" i="288"/>
  <c r="VEV183" i="288"/>
  <c r="VEW183" i="288"/>
  <c r="VEX183" i="288"/>
  <c r="VEY183" i="288"/>
  <c r="VEZ183" i="288"/>
  <c r="VFA183" i="288"/>
  <c r="VFB183" i="288"/>
  <c r="VFC183" i="288"/>
  <c r="VFD183" i="288"/>
  <c r="VFE183" i="288"/>
  <c r="VFF183" i="288"/>
  <c r="VFG183" i="288"/>
  <c r="VFH183" i="288"/>
  <c r="VFI183" i="288"/>
  <c r="VFJ183" i="288"/>
  <c r="VFK183" i="288"/>
  <c r="VFL183" i="288"/>
  <c r="VFM183" i="288"/>
  <c r="VFN183" i="288"/>
  <c r="VFO183" i="288"/>
  <c r="VFP183" i="288"/>
  <c r="VFQ183" i="288"/>
  <c r="VFR183" i="288"/>
  <c r="VFS183" i="288"/>
  <c r="VFT183" i="288"/>
  <c r="VFU183" i="288"/>
  <c r="VFV183" i="288"/>
  <c r="VFW183" i="288"/>
  <c r="VFX183" i="288"/>
  <c r="VFY183" i="288"/>
  <c r="VFZ183" i="288"/>
  <c r="VGA183" i="288"/>
  <c r="VGB183" i="288"/>
  <c r="VGC183" i="288"/>
  <c r="VGD183" i="288"/>
  <c r="VGE183" i="288"/>
  <c r="VGF183" i="288"/>
  <c r="VGG183" i="288"/>
  <c r="VGH183" i="288"/>
  <c r="VGI183" i="288"/>
  <c r="VGJ183" i="288"/>
  <c r="VGK183" i="288"/>
  <c r="VGL183" i="288"/>
  <c r="VGM183" i="288"/>
  <c r="VGN183" i="288"/>
  <c r="VGO183" i="288"/>
  <c r="VGP183" i="288"/>
  <c r="VGQ183" i="288"/>
  <c r="VGR183" i="288"/>
  <c r="VGS183" i="288"/>
  <c r="VGT183" i="288"/>
  <c r="VGU183" i="288"/>
  <c r="VGV183" i="288"/>
  <c r="VGW183" i="288"/>
  <c r="VGX183" i="288"/>
  <c r="VGY183" i="288"/>
  <c r="VGZ183" i="288"/>
  <c r="VHA183" i="288"/>
  <c r="VHB183" i="288"/>
  <c r="VHC183" i="288"/>
  <c r="VHD183" i="288"/>
  <c r="VHE183" i="288"/>
  <c r="VHF183" i="288"/>
  <c r="VHG183" i="288"/>
  <c r="VHH183" i="288"/>
  <c r="VHI183" i="288"/>
  <c r="VHJ183" i="288"/>
  <c r="VHK183" i="288"/>
  <c r="VHL183" i="288"/>
  <c r="VHM183" i="288"/>
  <c r="VHN183" i="288"/>
  <c r="VHO183" i="288"/>
  <c r="VHP183" i="288"/>
  <c r="VHQ183" i="288"/>
  <c r="VHR183" i="288"/>
  <c r="VHS183" i="288"/>
  <c r="VHT183" i="288"/>
  <c r="VHU183" i="288"/>
  <c r="VHV183" i="288"/>
  <c r="VHW183" i="288"/>
  <c r="VHX183" i="288"/>
  <c r="VHY183" i="288"/>
  <c r="VHZ183" i="288"/>
  <c r="VIA183" i="288"/>
  <c r="VIB183" i="288"/>
  <c r="VIC183" i="288"/>
  <c r="VID183" i="288"/>
  <c r="VIE183" i="288"/>
  <c r="VIF183" i="288"/>
  <c r="VIG183" i="288"/>
  <c r="VIH183" i="288"/>
  <c r="VII183" i="288"/>
  <c r="VIJ183" i="288"/>
  <c r="VIK183" i="288"/>
  <c r="VIL183" i="288"/>
  <c r="VIM183" i="288"/>
  <c r="VIN183" i="288"/>
  <c r="VIO183" i="288"/>
  <c r="VIP183" i="288"/>
  <c r="VIQ183" i="288"/>
  <c r="VIR183" i="288"/>
  <c r="VIS183" i="288"/>
  <c r="VIT183" i="288"/>
  <c r="VIU183" i="288"/>
  <c r="VIV183" i="288"/>
  <c r="VIW183" i="288"/>
  <c r="VIX183" i="288"/>
  <c r="VIY183" i="288"/>
  <c r="VIZ183" i="288"/>
  <c r="VJA183" i="288"/>
  <c r="VJB183" i="288"/>
  <c r="VJC183" i="288"/>
  <c r="VJD183" i="288"/>
  <c r="VJE183" i="288"/>
  <c r="VJF183" i="288"/>
  <c r="VJG183" i="288"/>
  <c r="VJH183" i="288"/>
  <c r="VJI183" i="288"/>
  <c r="VJJ183" i="288"/>
  <c r="VJK183" i="288"/>
  <c r="VJL183" i="288"/>
  <c r="VJM183" i="288"/>
  <c r="VJN183" i="288"/>
  <c r="VJO183" i="288"/>
  <c r="VJP183" i="288"/>
  <c r="VJQ183" i="288"/>
  <c r="VJR183" i="288"/>
  <c r="VJS183" i="288"/>
  <c r="VJT183" i="288"/>
  <c r="VJU183" i="288"/>
  <c r="VJV183" i="288"/>
  <c r="VJW183" i="288"/>
  <c r="VJX183" i="288"/>
  <c r="VJY183" i="288"/>
  <c r="VJZ183" i="288"/>
  <c r="VKA183" i="288"/>
  <c r="VKB183" i="288"/>
  <c r="VKC183" i="288"/>
  <c r="VKD183" i="288"/>
  <c r="VKE183" i="288"/>
  <c r="VKF183" i="288"/>
  <c r="VKG183" i="288"/>
  <c r="VKH183" i="288"/>
  <c r="VKI183" i="288"/>
  <c r="VKJ183" i="288"/>
  <c r="VKK183" i="288"/>
  <c r="VKL183" i="288"/>
  <c r="VKM183" i="288"/>
  <c r="VKN183" i="288"/>
  <c r="VKO183" i="288"/>
  <c r="VKP183" i="288"/>
  <c r="VKQ183" i="288"/>
  <c r="VKR183" i="288"/>
  <c r="VKS183" i="288"/>
  <c r="VKT183" i="288"/>
  <c r="VKU183" i="288"/>
  <c r="VKV183" i="288"/>
  <c r="VKW183" i="288"/>
  <c r="VKX183" i="288"/>
  <c r="VKY183" i="288"/>
  <c r="VKZ183" i="288"/>
  <c r="VLA183" i="288"/>
  <c r="VLB183" i="288"/>
  <c r="VLC183" i="288"/>
  <c r="VLD183" i="288"/>
  <c r="VLE183" i="288"/>
  <c r="VLF183" i="288"/>
  <c r="VLG183" i="288"/>
  <c r="VLH183" i="288"/>
  <c r="VLI183" i="288"/>
  <c r="VLJ183" i="288"/>
  <c r="VLK183" i="288"/>
  <c r="VLL183" i="288"/>
  <c r="VLM183" i="288"/>
  <c r="VLN183" i="288"/>
  <c r="VLO183" i="288"/>
  <c r="VLP183" i="288"/>
  <c r="VLQ183" i="288"/>
  <c r="VLR183" i="288"/>
  <c r="VLS183" i="288"/>
  <c r="VLT183" i="288"/>
  <c r="VLU183" i="288"/>
  <c r="VLV183" i="288"/>
  <c r="VLW183" i="288"/>
  <c r="VLX183" i="288"/>
  <c r="VLY183" i="288"/>
  <c r="VLZ183" i="288"/>
  <c r="VMA183" i="288"/>
  <c r="VMB183" i="288"/>
  <c r="VMC183" i="288"/>
  <c r="VMD183" i="288"/>
  <c r="VME183" i="288"/>
  <c r="VMF183" i="288"/>
  <c r="VMG183" i="288"/>
  <c r="VMH183" i="288"/>
  <c r="VMI183" i="288"/>
  <c r="VMJ183" i="288"/>
  <c r="VMK183" i="288"/>
  <c r="VML183" i="288"/>
  <c r="VMM183" i="288"/>
  <c r="VMN183" i="288"/>
  <c r="VMO183" i="288"/>
  <c r="VMP183" i="288"/>
  <c r="VMQ183" i="288"/>
  <c r="VMR183" i="288"/>
  <c r="VMS183" i="288"/>
  <c r="VMT183" i="288"/>
  <c r="VMU183" i="288"/>
  <c r="VMV183" i="288"/>
  <c r="VMW183" i="288"/>
  <c r="VMX183" i="288"/>
  <c r="VMY183" i="288"/>
  <c r="VMZ183" i="288"/>
  <c r="VNA183" i="288"/>
  <c r="VNB183" i="288"/>
  <c r="VNC183" i="288"/>
  <c r="VND183" i="288"/>
  <c r="VNE183" i="288"/>
  <c r="VNF183" i="288"/>
  <c r="VNG183" i="288"/>
  <c r="VNH183" i="288"/>
  <c r="VNI183" i="288"/>
  <c r="VNJ183" i="288"/>
  <c r="VNK183" i="288"/>
  <c r="VNL183" i="288"/>
  <c r="VNM183" i="288"/>
  <c r="VNN183" i="288"/>
  <c r="VNO183" i="288"/>
  <c r="VNP183" i="288"/>
  <c r="VNQ183" i="288"/>
  <c r="VNR183" i="288"/>
  <c r="VNS183" i="288"/>
  <c r="VNT183" i="288"/>
  <c r="VNU183" i="288"/>
  <c r="VNV183" i="288"/>
  <c r="VNW183" i="288"/>
  <c r="VNX183" i="288"/>
  <c r="VNY183" i="288"/>
  <c r="VNZ183" i="288"/>
  <c r="VOA183" i="288"/>
  <c r="VOB183" i="288"/>
  <c r="VOC183" i="288"/>
  <c r="VOD183" i="288"/>
  <c r="VOE183" i="288"/>
  <c r="VOF183" i="288"/>
  <c r="VOG183" i="288"/>
  <c r="VOH183" i="288"/>
  <c r="VOI183" i="288"/>
  <c r="VOJ183" i="288"/>
  <c r="VOK183" i="288"/>
  <c r="VOL183" i="288"/>
  <c r="VOM183" i="288"/>
  <c r="VON183" i="288"/>
  <c r="VOO183" i="288"/>
  <c r="VOP183" i="288"/>
  <c r="VOQ183" i="288"/>
  <c r="VOR183" i="288"/>
  <c r="VOS183" i="288"/>
  <c r="VOT183" i="288"/>
  <c r="VOU183" i="288"/>
  <c r="VOV183" i="288"/>
  <c r="VOW183" i="288"/>
  <c r="VOX183" i="288"/>
  <c r="VOY183" i="288"/>
  <c r="VOZ183" i="288"/>
  <c r="VPA183" i="288"/>
  <c r="VPB183" i="288"/>
  <c r="VPC183" i="288"/>
  <c r="VPD183" i="288"/>
  <c r="VPE183" i="288"/>
  <c r="VPF183" i="288"/>
  <c r="VPG183" i="288"/>
  <c r="VPH183" i="288"/>
  <c r="VPI183" i="288"/>
  <c r="VPJ183" i="288"/>
  <c r="VPK183" i="288"/>
  <c r="VPL183" i="288"/>
  <c r="VPM183" i="288"/>
  <c r="VPN183" i="288"/>
  <c r="VPO183" i="288"/>
  <c r="VPP183" i="288"/>
  <c r="VPQ183" i="288"/>
  <c r="VPR183" i="288"/>
  <c r="VPS183" i="288"/>
  <c r="VPT183" i="288"/>
  <c r="VPU183" i="288"/>
  <c r="VPV183" i="288"/>
  <c r="VPW183" i="288"/>
  <c r="VPX183" i="288"/>
  <c r="VPY183" i="288"/>
  <c r="VPZ183" i="288"/>
  <c r="VQA183" i="288"/>
  <c r="VQB183" i="288"/>
  <c r="VQC183" i="288"/>
  <c r="VQD183" i="288"/>
  <c r="VQE183" i="288"/>
  <c r="VQF183" i="288"/>
  <c r="VQG183" i="288"/>
  <c r="VQH183" i="288"/>
  <c r="VQI183" i="288"/>
  <c r="VQJ183" i="288"/>
  <c r="VQK183" i="288"/>
  <c r="VQL183" i="288"/>
  <c r="VQM183" i="288"/>
  <c r="VQN183" i="288"/>
  <c r="VQO183" i="288"/>
  <c r="VQP183" i="288"/>
  <c r="VQQ183" i="288"/>
  <c r="VQR183" i="288"/>
  <c r="VQS183" i="288"/>
  <c r="VQT183" i="288"/>
  <c r="VQU183" i="288"/>
  <c r="VQV183" i="288"/>
  <c r="VQW183" i="288"/>
  <c r="VQX183" i="288"/>
  <c r="VQY183" i="288"/>
  <c r="VQZ183" i="288"/>
  <c r="VRA183" i="288"/>
  <c r="VRB183" i="288"/>
  <c r="VRC183" i="288"/>
  <c r="VRD183" i="288"/>
  <c r="VRE183" i="288"/>
  <c r="VRF183" i="288"/>
  <c r="VRG183" i="288"/>
  <c r="VRH183" i="288"/>
  <c r="VRI183" i="288"/>
  <c r="VRJ183" i="288"/>
  <c r="VRK183" i="288"/>
  <c r="VRL183" i="288"/>
  <c r="VRM183" i="288"/>
  <c r="VRN183" i="288"/>
  <c r="VRO183" i="288"/>
  <c r="VRP183" i="288"/>
  <c r="VRQ183" i="288"/>
  <c r="VRR183" i="288"/>
  <c r="VRS183" i="288"/>
  <c r="VRT183" i="288"/>
  <c r="VRU183" i="288"/>
  <c r="VRV183" i="288"/>
  <c r="VRW183" i="288"/>
  <c r="VRX183" i="288"/>
  <c r="VRY183" i="288"/>
  <c r="VRZ183" i="288"/>
  <c r="VSA183" i="288"/>
  <c r="VSB183" i="288"/>
  <c r="VSC183" i="288"/>
  <c r="VSD183" i="288"/>
  <c r="VSE183" i="288"/>
  <c r="VSF183" i="288"/>
  <c r="VSG183" i="288"/>
  <c r="VSH183" i="288"/>
  <c r="VSI183" i="288"/>
  <c r="VSJ183" i="288"/>
  <c r="VSK183" i="288"/>
  <c r="VSL183" i="288"/>
  <c r="VSM183" i="288"/>
  <c r="VSN183" i="288"/>
  <c r="VSO183" i="288"/>
  <c r="VSP183" i="288"/>
  <c r="VSQ183" i="288"/>
  <c r="VSR183" i="288"/>
  <c r="VSS183" i="288"/>
  <c r="VST183" i="288"/>
  <c r="VSU183" i="288"/>
  <c r="VSV183" i="288"/>
  <c r="VSW183" i="288"/>
  <c r="VSX183" i="288"/>
  <c r="VSY183" i="288"/>
  <c r="VSZ183" i="288"/>
  <c r="VTA183" i="288"/>
  <c r="VTB183" i="288"/>
  <c r="VTC183" i="288"/>
  <c r="VTD183" i="288"/>
  <c r="VTE183" i="288"/>
  <c r="VTF183" i="288"/>
  <c r="VTG183" i="288"/>
  <c r="VTH183" i="288"/>
  <c r="VTI183" i="288"/>
  <c r="VTJ183" i="288"/>
  <c r="VTK183" i="288"/>
  <c r="VTL183" i="288"/>
  <c r="VTM183" i="288"/>
  <c r="VTN183" i="288"/>
  <c r="VTO183" i="288"/>
  <c r="VTP183" i="288"/>
  <c r="VTQ183" i="288"/>
  <c r="VTR183" i="288"/>
  <c r="VTS183" i="288"/>
  <c r="VTT183" i="288"/>
  <c r="VTU183" i="288"/>
  <c r="VTV183" i="288"/>
  <c r="VTW183" i="288"/>
  <c r="VTX183" i="288"/>
  <c r="VTY183" i="288"/>
  <c r="VTZ183" i="288"/>
  <c r="VUA183" i="288"/>
  <c r="VUB183" i="288"/>
  <c r="VUC183" i="288"/>
  <c r="VUD183" i="288"/>
  <c r="VUE183" i="288"/>
  <c r="VUF183" i="288"/>
  <c r="VUG183" i="288"/>
  <c r="VUH183" i="288"/>
  <c r="VUI183" i="288"/>
  <c r="VUJ183" i="288"/>
  <c r="VUK183" i="288"/>
  <c r="VUL183" i="288"/>
  <c r="VUM183" i="288"/>
  <c r="VUN183" i="288"/>
  <c r="VUO183" i="288"/>
  <c r="VUP183" i="288"/>
  <c r="VUQ183" i="288"/>
  <c r="VUR183" i="288"/>
  <c r="VUS183" i="288"/>
  <c r="VUT183" i="288"/>
  <c r="VUU183" i="288"/>
  <c r="VUV183" i="288"/>
  <c r="VUW183" i="288"/>
  <c r="VUX183" i="288"/>
  <c r="VUY183" i="288"/>
  <c r="VUZ183" i="288"/>
  <c r="VVA183" i="288"/>
  <c r="VVB183" i="288"/>
  <c r="VVC183" i="288"/>
  <c r="VVD183" i="288"/>
  <c r="VVE183" i="288"/>
  <c r="VVF183" i="288"/>
  <c r="VVG183" i="288"/>
  <c r="VVH183" i="288"/>
  <c r="VVI183" i="288"/>
  <c r="VVJ183" i="288"/>
  <c r="VVK183" i="288"/>
  <c r="VVL183" i="288"/>
  <c r="VVM183" i="288"/>
  <c r="VVN183" i="288"/>
  <c r="VVO183" i="288"/>
  <c r="VVP183" i="288"/>
  <c r="VVQ183" i="288"/>
  <c r="VVR183" i="288"/>
  <c r="VVS183" i="288"/>
  <c r="VVT183" i="288"/>
  <c r="VVU183" i="288"/>
  <c r="VVV183" i="288"/>
  <c r="VVW183" i="288"/>
  <c r="VVX183" i="288"/>
  <c r="VVY183" i="288"/>
  <c r="VVZ183" i="288"/>
  <c r="VWA183" i="288"/>
  <c r="VWB183" i="288"/>
  <c r="VWC183" i="288"/>
  <c r="VWD183" i="288"/>
  <c r="VWE183" i="288"/>
  <c r="VWF183" i="288"/>
  <c r="VWG183" i="288"/>
  <c r="VWH183" i="288"/>
  <c r="VWI183" i="288"/>
  <c r="VWJ183" i="288"/>
  <c r="VWK183" i="288"/>
  <c r="VWL183" i="288"/>
  <c r="VWM183" i="288"/>
  <c r="VWN183" i="288"/>
  <c r="VWO183" i="288"/>
  <c r="VWP183" i="288"/>
  <c r="VWQ183" i="288"/>
  <c r="VWR183" i="288"/>
  <c r="VWS183" i="288"/>
  <c r="VWT183" i="288"/>
  <c r="VWU183" i="288"/>
  <c r="VWV183" i="288"/>
  <c r="VWW183" i="288"/>
  <c r="VWX183" i="288"/>
  <c r="VWY183" i="288"/>
  <c r="VWZ183" i="288"/>
  <c r="VXA183" i="288"/>
  <c r="VXB183" i="288"/>
  <c r="VXC183" i="288"/>
  <c r="VXD183" i="288"/>
  <c r="VXE183" i="288"/>
  <c r="VXF183" i="288"/>
  <c r="VXG183" i="288"/>
  <c r="VXH183" i="288"/>
  <c r="VXI183" i="288"/>
  <c r="VXJ183" i="288"/>
  <c r="VXK183" i="288"/>
  <c r="VXL183" i="288"/>
  <c r="VXM183" i="288"/>
  <c r="VXN183" i="288"/>
  <c r="VXO183" i="288"/>
  <c r="VXP183" i="288"/>
  <c r="VXQ183" i="288"/>
  <c r="VXR183" i="288"/>
  <c r="VXS183" i="288"/>
  <c r="VXT183" i="288"/>
  <c r="VXU183" i="288"/>
  <c r="VXV183" i="288"/>
  <c r="VXW183" i="288"/>
  <c r="VXX183" i="288"/>
  <c r="VXY183" i="288"/>
  <c r="VXZ183" i="288"/>
  <c r="VYA183" i="288"/>
  <c r="VYB183" i="288"/>
  <c r="VYC183" i="288"/>
  <c r="VYD183" i="288"/>
  <c r="VYE183" i="288"/>
  <c r="VYF183" i="288"/>
  <c r="VYG183" i="288"/>
  <c r="VYH183" i="288"/>
  <c r="VYI183" i="288"/>
  <c r="VYJ183" i="288"/>
  <c r="VYK183" i="288"/>
  <c r="VYL183" i="288"/>
  <c r="VYM183" i="288"/>
  <c r="VYN183" i="288"/>
  <c r="VYO183" i="288"/>
  <c r="VYP183" i="288"/>
  <c r="VYQ183" i="288"/>
  <c r="VYR183" i="288"/>
  <c r="VYS183" i="288"/>
  <c r="VYT183" i="288"/>
  <c r="VYU183" i="288"/>
  <c r="VYV183" i="288"/>
  <c r="VYW183" i="288"/>
  <c r="VYX183" i="288"/>
  <c r="VYY183" i="288"/>
  <c r="VYZ183" i="288"/>
  <c r="VZA183" i="288"/>
  <c r="VZB183" i="288"/>
  <c r="VZC183" i="288"/>
  <c r="VZD183" i="288"/>
  <c r="VZE183" i="288"/>
  <c r="VZF183" i="288"/>
  <c r="VZG183" i="288"/>
  <c r="VZH183" i="288"/>
  <c r="VZI183" i="288"/>
  <c r="VZJ183" i="288"/>
  <c r="VZK183" i="288"/>
  <c r="VZL183" i="288"/>
  <c r="VZM183" i="288"/>
  <c r="VZN183" i="288"/>
  <c r="VZO183" i="288"/>
  <c r="VZP183" i="288"/>
  <c r="VZQ183" i="288"/>
  <c r="VZR183" i="288"/>
  <c r="VZS183" i="288"/>
  <c r="VZT183" i="288"/>
  <c r="VZU183" i="288"/>
  <c r="VZV183" i="288"/>
  <c r="VZW183" i="288"/>
  <c r="VZX183" i="288"/>
  <c r="VZY183" i="288"/>
  <c r="VZZ183" i="288"/>
  <c r="WAA183" i="288"/>
  <c r="WAB183" i="288"/>
  <c r="WAC183" i="288"/>
  <c r="WAD183" i="288"/>
  <c r="WAE183" i="288"/>
  <c r="WAF183" i="288"/>
  <c r="WAG183" i="288"/>
  <c r="WAH183" i="288"/>
  <c r="WAI183" i="288"/>
  <c r="WAJ183" i="288"/>
  <c r="WAK183" i="288"/>
  <c r="WAL183" i="288"/>
  <c r="WAM183" i="288"/>
  <c r="WAN183" i="288"/>
  <c r="WAO183" i="288"/>
  <c r="WAP183" i="288"/>
  <c r="WAQ183" i="288"/>
  <c r="WAR183" i="288"/>
  <c r="WAS183" i="288"/>
  <c r="WAT183" i="288"/>
  <c r="WAU183" i="288"/>
  <c r="WAV183" i="288"/>
  <c r="WAW183" i="288"/>
  <c r="WAX183" i="288"/>
  <c r="WAY183" i="288"/>
  <c r="WAZ183" i="288"/>
  <c r="WBA183" i="288"/>
  <c r="WBB183" i="288"/>
  <c r="WBC183" i="288"/>
  <c r="WBD183" i="288"/>
  <c r="WBE183" i="288"/>
  <c r="WBF183" i="288"/>
  <c r="WBG183" i="288"/>
  <c r="WBH183" i="288"/>
  <c r="WBI183" i="288"/>
  <c r="WBJ183" i="288"/>
  <c r="WBK183" i="288"/>
  <c r="WBL183" i="288"/>
  <c r="WBM183" i="288"/>
  <c r="WBN183" i="288"/>
  <c r="WBO183" i="288"/>
  <c r="WBP183" i="288"/>
  <c r="WBQ183" i="288"/>
  <c r="WBR183" i="288"/>
  <c r="WBS183" i="288"/>
  <c r="WBT183" i="288"/>
  <c r="WBU183" i="288"/>
  <c r="WBV183" i="288"/>
  <c r="WBW183" i="288"/>
  <c r="WBX183" i="288"/>
  <c r="WBY183" i="288"/>
  <c r="WBZ183" i="288"/>
  <c r="WCA183" i="288"/>
  <c r="WCB183" i="288"/>
  <c r="WCC183" i="288"/>
  <c r="WCD183" i="288"/>
  <c r="WCE183" i="288"/>
  <c r="WCF183" i="288"/>
  <c r="WCG183" i="288"/>
  <c r="WCH183" i="288"/>
  <c r="WCI183" i="288"/>
  <c r="WCJ183" i="288"/>
  <c r="WCK183" i="288"/>
  <c r="WCL183" i="288"/>
  <c r="WCM183" i="288"/>
  <c r="WCN183" i="288"/>
  <c r="WCO183" i="288"/>
  <c r="WCP183" i="288"/>
  <c r="WCQ183" i="288"/>
  <c r="WCR183" i="288"/>
  <c r="WCS183" i="288"/>
  <c r="WCT183" i="288"/>
  <c r="WCU183" i="288"/>
  <c r="WCV183" i="288"/>
  <c r="WCW183" i="288"/>
  <c r="WCX183" i="288"/>
  <c r="WCY183" i="288"/>
  <c r="WCZ183" i="288"/>
  <c r="WDA183" i="288"/>
  <c r="WDB183" i="288"/>
  <c r="WDC183" i="288"/>
  <c r="WDD183" i="288"/>
  <c r="WDE183" i="288"/>
  <c r="WDF183" i="288"/>
  <c r="WDG183" i="288"/>
  <c r="WDH183" i="288"/>
  <c r="WDI183" i="288"/>
  <c r="WDJ183" i="288"/>
  <c r="WDK183" i="288"/>
  <c r="WDL183" i="288"/>
  <c r="WDM183" i="288"/>
  <c r="WDN183" i="288"/>
  <c r="WDO183" i="288"/>
  <c r="WDP183" i="288"/>
  <c r="WDQ183" i="288"/>
  <c r="WDR183" i="288"/>
  <c r="WDS183" i="288"/>
  <c r="WDT183" i="288"/>
  <c r="WDU183" i="288"/>
  <c r="WDV183" i="288"/>
  <c r="WDW183" i="288"/>
  <c r="WDX183" i="288"/>
  <c r="WDY183" i="288"/>
  <c r="WDZ183" i="288"/>
  <c r="WEA183" i="288"/>
  <c r="WEB183" i="288"/>
  <c r="WEC183" i="288"/>
  <c r="WED183" i="288"/>
  <c r="WEE183" i="288"/>
  <c r="WEF183" i="288"/>
  <c r="WEG183" i="288"/>
  <c r="WEH183" i="288"/>
  <c r="WEI183" i="288"/>
  <c r="WEJ183" i="288"/>
  <c r="WEK183" i="288"/>
  <c r="WEL183" i="288"/>
  <c r="WEM183" i="288"/>
  <c r="WEN183" i="288"/>
  <c r="WEO183" i="288"/>
  <c r="WEP183" i="288"/>
  <c r="WEQ183" i="288"/>
  <c r="WER183" i="288"/>
  <c r="WES183" i="288"/>
  <c r="WET183" i="288"/>
  <c r="WEU183" i="288"/>
  <c r="WEV183" i="288"/>
  <c r="WEW183" i="288"/>
  <c r="WEX183" i="288"/>
  <c r="WEY183" i="288"/>
  <c r="WEZ183" i="288"/>
  <c r="WFA183" i="288"/>
  <c r="WFB183" i="288"/>
  <c r="WFC183" i="288"/>
  <c r="WFD183" i="288"/>
  <c r="WFE183" i="288"/>
  <c r="WFF183" i="288"/>
  <c r="WFG183" i="288"/>
  <c r="WFH183" i="288"/>
  <c r="WFI183" i="288"/>
  <c r="WFJ183" i="288"/>
  <c r="WFK183" i="288"/>
  <c r="WFL183" i="288"/>
  <c r="WFM183" i="288"/>
  <c r="WFN183" i="288"/>
  <c r="WFO183" i="288"/>
  <c r="WFP183" i="288"/>
  <c r="WFQ183" i="288"/>
  <c r="WFR183" i="288"/>
  <c r="WFS183" i="288"/>
  <c r="WFT183" i="288"/>
  <c r="WFU183" i="288"/>
  <c r="WFV183" i="288"/>
  <c r="WFW183" i="288"/>
  <c r="WFX183" i="288"/>
  <c r="WFY183" i="288"/>
  <c r="WFZ183" i="288"/>
  <c r="WGA183" i="288"/>
  <c r="WGB183" i="288"/>
  <c r="WGC183" i="288"/>
  <c r="WGD183" i="288"/>
  <c r="WGE183" i="288"/>
  <c r="WGF183" i="288"/>
  <c r="WGG183" i="288"/>
  <c r="WGH183" i="288"/>
  <c r="WGI183" i="288"/>
  <c r="WGJ183" i="288"/>
  <c r="WGK183" i="288"/>
  <c r="WGL183" i="288"/>
  <c r="WGM183" i="288"/>
  <c r="WGN183" i="288"/>
  <c r="WGO183" i="288"/>
  <c r="WGP183" i="288"/>
  <c r="WGQ183" i="288"/>
  <c r="WGR183" i="288"/>
  <c r="WGS183" i="288"/>
  <c r="WGT183" i="288"/>
  <c r="WGU183" i="288"/>
  <c r="WGV183" i="288"/>
  <c r="WGW183" i="288"/>
  <c r="WGX183" i="288"/>
  <c r="WGY183" i="288"/>
  <c r="WGZ183" i="288"/>
  <c r="WHA183" i="288"/>
  <c r="WHB183" i="288"/>
  <c r="WHC183" i="288"/>
  <c r="WHD183" i="288"/>
  <c r="WHE183" i="288"/>
  <c r="WHF183" i="288"/>
  <c r="WHG183" i="288"/>
  <c r="WHH183" i="288"/>
  <c r="WHI183" i="288"/>
  <c r="WHJ183" i="288"/>
  <c r="WHK183" i="288"/>
  <c r="WHL183" i="288"/>
  <c r="WHM183" i="288"/>
  <c r="WHN183" i="288"/>
  <c r="WHO183" i="288"/>
  <c r="WHP183" i="288"/>
  <c r="WHQ183" i="288"/>
  <c r="WHR183" i="288"/>
  <c r="WHS183" i="288"/>
  <c r="WHT183" i="288"/>
  <c r="WHU183" i="288"/>
  <c r="WHV183" i="288"/>
  <c r="WHW183" i="288"/>
  <c r="WHX183" i="288"/>
  <c r="WHY183" i="288"/>
  <c r="WHZ183" i="288"/>
  <c r="WIA183" i="288"/>
  <c r="WIB183" i="288"/>
  <c r="WIC183" i="288"/>
  <c r="WID183" i="288"/>
  <c r="WIE183" i="288"/>
  <c r="WIF183" i="288"/>
  <c r="WIG183" i="288"/>
  <c r="WIH183" i="288"/>
  <c r="WII183" i="288"/>
  <c r="WIJ183" i="288"/>
  <c r="WIK183" i="288"/>
  <c r="WIL183" i="288"/>
  <c r="WIM183" i="288"/>
  <c r="WIN183" i="288"/>
  <c r="WIO183" i="288"/>
  <c r="WIP183" i="288"/>
  <c r="WIQ183" i="288"/>
  <c r="WIR183" i="288"/>
  <c r="WIS183" i="288"/>
  <c r="WIT183" i="288"/>
  <c r="WIU183" i="288"/>
  <c r="WIV183" i="288"/>
  <c r="WIW183" i="288"/>
  <c r="WIX183" i="288"/>
  <c r="WIY183" i="288"/>
  <c r="WIZ183" i="288"/>
  <c r="WJA183" i="288"/>
  <c r="WJB183" i="288"/>
  <c r="WJC183" i="288"/>
  <c r="WJD183" i="288"/>
  <c r="WJE183" i="288"/>
  <c r="WJF183" i="288"/>
  <c r="WJG183" i="288"/>
  <c r="WJH183" i="288"/>
  <c r="WJI183" i="288"/>
  <c r="WJJ183" i="288"/>
  <c r="WJK183" i="288"/>
  <c r="WJL183" i="288"/>
  <c r="WJM183" i="288"/>
  <c r="WJN183" i="288"/>
  <c r="WJO183" i="288"/>
  <c r="WJP183" i="288"/>
  <c r="WJQ183" i="288"/>
  <c r="WJR183" i="288"/>
  <c r="WJS183" i="288"/>
  <c r="WJT183" i="288"/>
  <c r="WJU183" i="288"/>
  <c r="WJV183" i="288"/>
  <c r="WJW183" i="288"/>
  <c r="WJX183" i="288"/>
  <c r="WJY183" i="288"/>
  <c r="WJZ183" i="288"/>
  <c r="WKA183" i="288"/>
  <c r="WKB183" i="288"/>
  <c r="WKC183" i="288"/>
  <c r="WKD183" i="288"/>
  <c r="WKE183" i="288"/>
  <c r="WKF183" i="288"/>
  <c r="WKG183" i="288"/>
  <c r="WKH183" i="288"/>
  <c r="WKI183" i="288"/>
  <c r="WKJ183" i="288"/>
  <c r="WKK183" i="288"/>
  <c r="WKL183" i="288"/>
  <c r="WKM183" i="288"/>
  <c r="WKN183" i="288"/>
  <c r="WKO183" i="288"/>
  <c r="WKP183" i="288"/>
  <c r="WKQ183" i="288"/>
  <c r="WKR183" i="288"/>
  <c r="WKS183" i="288"/>
  <c r="WKT183" i="288"/>
  <c r="WKU183" i="288"/>
  <c r="WKV183" i="288"/>
  <c r="WKW183" i="288"/>
  <c r="WKX183" i="288"/>
  <c r="WKY183" i="288"/>
  <c r="WKZ183" i="288"/>
  <c r="WLA183" i="288"/>
  <c r="WLB183" i="288"/>
  <c r="WLC183" i="288"/>
  <c r="WLD183" i="288"/>
  <c r="WLE183" i="288"/>
  <c r="WLF183" i="288"/>
  <c r="WLG183" i="288"/>
  <c r="WLH183" i="288"/>
  <c r="WLI183" i="288"/>
  <c r="WLJ183" i="288"/>
  <c r="WLK183" i="288"/>
  <c r="WLL183" i="288"/>
  <c r="WLM183" i="288"/>
  <c r="WLN183" i="288"/>
  <c r="WLO183" i="288"/>
  <c r="WLP183" i="288"/>
  <c r="WLQ183" i="288"/>
  <c r="WLR183" i="288"/>
  <c r="WLS183" i="288"/>
  <c r="WLT183" i="288"/>
  <c r="WLU183" i="288"/>
  <c r="WLV183" i="288"/>
  <c r="WLW183" i="288"/>
  <c r="WLX183" i="288"/>
  <c r="WLY183" i="288"/>
  <c r="WLZ183" i="288"/>
  <c r="WMA183" i="288"/>
  <c r="WMB183" i="288"/>
  <c r="WMC183" i="288"/>
  <c r="WMD183" i="288"/>
  <c r="WME183" i="288"/>
  <c r="WMF183" i="288"/>
  <c r="WMG183" i="288"/>
  <c r="WMH183" i="288"/>
  <c r="WMI183" i="288"/>
  <c r="WMJ183" i="288"/>
  <c r="WMK183" i="288"/>
  <c r="WML183" i="288"/>
  <c r="WMM183" i="288"/>
  <c r="WMN183" i="288"/>
  <c r="WMO183" i="288"/>
  <c r="WMP183" i="288"/>
  <c r="WMQ183" i="288"/>
  <c r="WMR183" i="288"/>
  <c r="WMS183" i="288"/>
  <c r="WMT183" i="288"/>
  <c r="WMU183" i="288"/>
  <c r="WMV183" i="288"/>
  <c r="WMW183" i="288"/>
  <c r="WMX183" i="288"/>
  <c r="WMY183" i="288"/>
  <c r="WMZ183" i="288"/>
  <c r="WNA183" i="288"/>
  <c r="WNB183" i="288"/>
  <c r="WNC183" i="288"/>
  <c r="WND183" i="288"/>
  <c r="WNE183" i="288"/>
  <c r="WNF183" i="288"/>
  <c r="WNG183" i="288"/>
  <c r="WNH183" i="288"/>
  <c r="WNI183" i="288"/>
  <c r="WNJ183" i="288"/>
  <c r="WNK183" i="288"/>
  <c r="WNL183" i="288"/>
  <c r="WNM183" i="288"/>
  <c r="WNN183" i="288"/>
  <c r="WNO183" i="288"/>
  <c r="WNP183" i="288"/>
  <c r="WNQ183" i="288"/>
  <c r="WNR183" i="288"/>
  <c r="WNS183" i="288"/>
  <c r="WNT183" i="288"/>
  <c r="WNU183" i="288"/>
  <c r="WNV183" i="288"/>
  <c r="WNW183" i="288"/>
  <c r="WNX183" i="288"/>
  <c r="WNY183" i="288"/>
  <c r="WNZ183" i="288"/>
  <c r="WOA183" i="288"/>
  <c r="WOB183" i="288"/>
  <c r="WOC183" i="288"/>
  <c r="WOD183" i="288"/>
  <c r="WOE183" i="288"/>
  <c r="WOF183" i="288"/>
  <c r="WOG183" i="288"/>
  <c r="WOH183" i="288"/>
  <c r="WOI183" i="288"/>
  <c r="WOJ183" i="288"/>
  <c r="WOK183" i="288"/>
  <c r="WOL183" i="288"/>
  <c r="WOM183" i="288"/>
  <c r="WON183" i="288"/>
  <c r="WOO183" i="288"/>
  <c r="WOP183" i="288"/>
  <c r="WOQ183" i="288"/>
  <c r="WOR183" i="288"/>
  <c r="WOS183" i="288"/>
  <c r="WOT183" i="288"/>
  <c r="WOU183" i="288"/>
  <c r="WOV183" i="288"/>
  <c r="WOW183" i="288"/>
  <c r="WOX183" i="288"/>
  <c r="WOY183" i="288"/>
  <c r="WOZ183" i="288"/>
  <c r="WPA183" i="288"/>
  <c r="WPB183" i="288"/>
  <c r="WPC183" i="288"/>
  <c r="WPD183" i="288"/>
  <c r="WPE183" i="288"/>
  <c r="WPF183" i="288"/>
  <c r="WPG183" i="288"/>
  <c r="WPH183" i="288"/>
  <c r="WPI183" i="288"/>
  <c r="WPJ183" i="288"/>
  <c r="WPK183" i="288"/>
  <c r="WPL183" i="288"/>
  <c r="WPM183" i="288"/>
  <c r="WPN183" i="288"/>
  <c r="WPO183" i="288"/>
  <c r="WPP183" i="288"/>
  <c r="WPQ183" i="288"/>
  <c r="WPR183" i="288"/>
  <c r="WPS183" i="288"/>
  <c r="WPT183" i="288"/>
  <c r="WPU183" i="288"/>
  <c r="WPV183" i="288"/>
  <c r="WPW183" i="288"/>
  <c r="WPX183" i="288"/>
  <c r="WPY183" i="288"/>
  <c r="WPZ183" i="288"/>
  <c r="WQA183" i="288"/>
  <c r="WQB183" i="288"/>
  <c r="WQC183" i="288"/>
  <c r="WQD183" i="288"/>
  <c r="WQE183" i="288"/>
  <c r="WQF183" i="288"/>
  <c r="WQG183" i="288"/>
  <c r="WQH183" i="288"/>
  <c r="WQI183" i="288"/>
  <c r="WQJ183" i="288"/>
  <c r="WQK183" i="288"/>
  <c r="WQL183" i="288"/>
  <c r="WQM183" i="288"/>
  <c r="WQN183" i="288"/>
  <c r="WQO183" i="288"/>
  <c r="WQP183" i="288"/>
  <c r="WQQ183" i="288"/>
  <c r="WQR183" i="288"/>
  <c r="WQS183" i="288"/>
  <c r="WQT183" i="288"/>
  <c r="WQU183" i="288"/>
  <c r="WQV183" i="288"/>
  <c r="WQW183" i="288"/>
  <c r="WQX183" i="288"/>
  <c r="WQY183" i="288"/>
  <c r="WQZ183" i="288"/>
  <c r="WRA183" i="288"/>
  <c r="WRB183" i="288"/>
  <c r="WRC183" i="288"/>
  <c r="WRD183" i="288"/>
  <c r="WRE183" i="288"/>
  <c r="WRF183" i="288"/>
  <c r="WRG183" i="288"/>
  <c r="WRH183" i="288"/>
  <c r="WRI183" i="288"/>
  <c r="WRJ183" i="288"/>
  <c r="WRK183" i="288"/>
  <c r="WRL183" i="288"/>
  <c r="WRM183" i="288"/>
  <c r="WRN183" i="288"/>
  <c r="WRO183" i="288"/>
  <c r="WRP183" i="288"/>
  <c r="WRQ183" i="288"/>
  <c r="WRR183" i="288"/>
  <c r="WRS183" i="288"/>
  <c r="WRT183" i="288"/>
  <c r="WRU183" i="288"/>
  <c r="WRV183" i="288"/>
  <c r="WRW183" i="288"/>
  <c r="WRX183" i="288"/>
  <c r="WRY183" i="288"/>
  <c r="WRZ183" i="288"/>
  <c r="WSA183" i="288"/>
  <c r="WSB183" i="288"/>
  <c r="WSC183" i="288"/>
  <c r="WSD183" i="288"/>
  <c r="WSE183" i="288"/>
  <c r="WSF183" i="288"/>
  <c r="WSG183" i="288"/>
  <c r="WSH183" i="288"/>
  <c r="WSI183" i="288"/>
  <c r="WSJ183" i="288"/>
  <c r="WSK183" i="288"/>
  <c r="WSL183" i="288"/>
  <c r="WSM183" i="288"/>
  <c r="WSN183" i="288"/>
  <c r="WSO183" i="288"/>
  <c r="WSP183" i="288"/>
  <c r="WSQ183" i="288"/>
  <c r="WSR183" i="288"/>
  <c r="WSS183" i="288"/>
  <c r="WST183" i="288"/>
  <c r="WSU183" i="288"/>
  <c r="WSV183" i="288"/>
  <c r="WSW183" i="288"/>
  <c r="WSX183" i="288"/>
  <c r="WSY183" i="288"/>
  <c r="WSZ183" i="288"/>
  <c r="WTA183" i="288"/>
  <c r="WTB183" i="288"/>
  <c r="WTC183" i="288"/>
  <c r="WTD183" i="288"/>
  <c r="WTE183" i="288"/>
  <c r="WTF183" i="288"/>
  <c r="WTG183" i="288"/>
  <c r="WTH183" i="288"/>
  <c r="WTI183" i="288"/>
  <c r="WTJ183" i="288"/>
  <c r="WTK183" i="288"/>
  <c r="WTL183" i="288"/>
  <c r="WTM183" i="288"/>
  <c r="WTN183" i="288"/>
  <c r="WTO183" i="288"/>
  <c r="WTP183" i="288"/>
  <c r="WTQ183" i="288"/>
  <c r="WTR183" i="288"/>
  <c r="WTS183" i="288"/>
  <c r="WTT183" i="288"/>
  <c r="WTU183" i="288"/>
  <c r="WTV183" i="288"/>
  <c r="WTW183" i="288"/>
  <c r="WTX183" i="288"/>
  <c r="WTY183" i="288"/>
  <c r="WTZ183" i="288"/>
  <c r="WUA183" i="288"/>
  <c r="WUB183" i="288"/>
  <c r="WUC183" i="288"/>
  <c r="WUD183" i="288"/>
  <c r="WUE183" i="288"/>
  <c r="WUF183" i="288"/>
  <c r="WUG183" i="288"/>
  <c r="WUH183" i="288"/>
  <c r="WUI183" i="288"/>
  <c r="WUJ183" i="288"/>
  <c r="WUK183" i="288"/>
  <c r="WUL183" i="288"/>
  <c r="WUM183" i="288"/>
  <c r="WUN183" i="288"/>
  <c r="WUO183" i="288"/>
  <c r="WUP183" i="288"/>
  <c r="WUQ183" i="288"/>
  <c r="WUR183" i="288"/>
  <c r="WUS183" i="288"/>
  <c r="WUT183" i="288"/>
  <c r="WUU183" i="288"/>
  <c r="WUV183" i="288"/>
  <c r="WUW183" i="288"/>
  <c r="WUX183" i="288"/>
  <c r="WUY183" i="288"/>
  <c r="WUZ183" i="288"/>
  <c r="WVA183" i="288"/>
  <c r="WVB183" i="288"/>
  <c r="WVC183" i="288"/>
  <c r="WVD183" i="288"/>
  <c r="WVE183" i="288"/>
  <c r="WVF183" i="288"/>
  <c r="WVG183" i="288"/>
  <c r="WVH183" i="288"/>
  <c r="WVI183" i="288"/>
  <c r="WVJ183" i="288"/>
  <c r="WVK183" i="288"/>
  <c r="WVL183" i="288"/>
  <c r="WVM183" i="288"/>
  <c r="WVN183" i="288"/>
  <c r="WVO183" i="288"/>
  <c r="WVP183" i="288"/>
  <c r="WVQ183" i="288"/>
  <c r="WVR183" i="288"/>
  <c r="WVS183" i="288"/>
  <c r="WVT183" i="288"/>
  <c r="WVU183" i="288"/>
  <c r="WVV183" i="288"/>
  <c r="WVW183" i="288"/>
  <c r="WVX183" i="288"/>
  <c r="WVY183" i="288"/>
  <c r="WVZ183" i="288"/>
  <c r="WWA183" i="288"/>
  <c r="WWB183" i="288"/>
  <c r="WWC183" i="288"/>
  <c r="WWD183" i="288"/>
  <c r="WWE183" i="288"/>
  <c r="WWF183" i="288"/>
  <c r="WWG183" i="288"/>
  <c r="WWH183" i="288"/>
  <c r="WWI183" i="288"/>
  <c r="WWJ183" i="288"/>
  <c r="WWK183" i="288"/>
  <c r="WWL183" i="288"/>
  <c r="WWM183" i="288"/>
  <c r="WWN183" i="288"/>
  <c r="WWO183" i="288"/>
  <c r="WWP183" i="288"/>
  <c r="WWQ183" i="288"/>
  <c r="WWR183" i="288"/>
  <c r="WWS183" i="288"/>
  <c r="WWT183" i="288"/>
  <c r="WWU183" i="288"/>
  <c r="WWV183" i="288"/>
  <c r="WWW183" i="288"/>
  <c r="WWX183" i="288"/>
  <c r="WWY183" i="288"/>
  <c r="WWZ183" i="288"/>
  <c r="WXA183" i="288"/>
  <c r="WXB183" i="288"/>
  <c r="WXC183" i="288"/>
  <c r="WXD183" i="288"/>
  <c r="WXE183" i="288"/>
  <c r="WXF183" i="288"/>
  <c r="WXG183" i="288"/>
  <c r="WXH183" i="288"/>
  <c r="WXI183" i="288"/>
  <c r="WXJ183" i="288"/>
  <c r="WXK183" i="288"/>
  <c r="WXL183" i="288"/>
  <c r="WXM183" i="288"/>
  <c r="WXN183" i="288"/>
  <c r="WXO183" i="288"/>
  <c r="WXP183" i="288"/>
  <c r="WXQ183" i="288"/>
  <c r="WXR183" i="288"/>
  <c r="WXS183" i="288"/>
  <c r="WXT183" i="288"/>
  <c r="WXU183" i="288"/>
  <c r="WXV183" i="288"/>
  <c r="WXW183" i="288"/>
  <c r="WXX183" i="288"/>
  <c r="WXY183" i="288"/>
  <c r="WXZ183" i="288"/>
  <c r="WYA183" i="288"/>
  <c r="WYB183" i="288"/>
  <c r="WYC183" i="288"/>
  <c r="WYD183" i="288"/>
  <c r="WYE183" i="288"/>
  <c r="WYF183" i="288"/>
  <c r="WYG183" i="288"/>
  <c r="WYH183" i="288"/>
  <c r="WYI183" i="288"/>
  <c r="WYJ183" i="288"/>
  <c r="WYK183" i="288"/>
  <c r="WYL183" i="288"/>
  <c r="WYM183" i="288"/>
  <c r="WYN183" i="288"/>
  <c r="WYO183" i="288"/>
  <c r="WYP183" i="288"/>
  <c r="WYQ183" i="288"/>
  <c r="WYR183" i="288"/>
  <c r="WYS183" i="288"/>
  <c r="WYT183" i="288"/>
  <c r="WYU183" i="288"/>
  <c r="WYV183" i="288"/>
  <c r="WYW183" i="288"/>
  <c r="WYX183" i="288"/>
  <c r="WYY183" i="288"/>
  <c r="WYZ183" i="288"/>
  <c r="WZA183" i="288"/>
  <c r="WZB183" i="288"/>
  <c r="WZC183" i="288"/>
  <c r="WZD183" i="288"/>
  <c r="WZE183" i="288"/>
  <c r="WZF183" i="288"/>
  <c r="WZG183" i="288"/>
  <c r="WZH183" i="288"/>
  <c r="WZI183" i="288"/>
  <c r="WZJ183" i="288"/>
  <c r="WZK183" i="288"/>
  <c r="WZL183" i="288"/>
  <c r="WZM183" i="288"/>
  <c r="WZN183" i="288"/>
  <c r="WZO183" i="288"/>
  <c r="WZP183" i="288"/>
  <c r="WZQ183" i="288"/>
  <c r="WZR183" i="288"/>
  <c r="WZS183" i="288"/>
  <c r="WZT183" i="288"/>
  <c r="WZU183" i="288"/>
  <c r="WZV183" i="288"/>
  <c r="WZW183" i="288"/>
  <c r="WZX183" i="288"/>
  <c r="WZY183" i="288"/>
  <c r="WZZ183" i="288"/>
  <c r="XAA183" i="288"/>
  <c r="XAB183" i="288"/>
  <c r="XAC183" i="288"/>
  <c r="XAD183" i="288"/>
  <c r="XAE183" i="288"/>
  <c r="XAF183" i="288"/>
  <c r="XAG183" i="288"/>
  <c r="XAH183" i="288"/>
  <c r="XAI183" i="288"/>
  <c r="XAJ183" i="288"/>
  <c r="XAK183" i="288"/>
  <c r="XAL183" i="288"/>
  <c r="XAM183" i="288"/>
  <c r="XAN183" i="288"/>
  <c r="XAO183" i="288"/>
  <c r="XAP183" i="288"/>
  <c r="XAQ183" i="288"/>
  <c r="XAR183" i="288"/>
  <c r="XAS183" i="288"/>
  <c r="XAT183" i="288"/>
  <c r="XAU183" i="288"/>
  <c r="XAV183" i="288"/>
  <c r="XAW183" i="288"/>
  <c r="XAX183" i="288"/>
  <c r="XAY183" i="288"/>
  <c r="XAZ183" i="288"/>
  <c r="XBA183" i="288"/>
  <c r="XBB183" i="288"/>
  <c r="XBC183" i="288"/>
  <c r="XBD183" i="288"/>
  <c r="XBE183" i="288"/>
  <c r="XBF183" i="288"/>
  <c r="XBG183" i="288"/>
  <c r="XBH183" i="288"/>
  <c r="XBI183" i="288"/>
  <c r="XBJ183" i="288"/>
  <c r="XBK183" i="288"/>
  <c r="XBL183" i="288"/>
  <c r="XBM183" i="288"/>
  <c r="XBN183" i="288"/>
  <c r="XBO183" i="288"/>
  <c r="XBP183" i="288"/>
  <c r="XBQ183" i="288"/>
  <c r="XBR183" i="288"/>
  <c r="XBS183" i="288"/>
  <c r="XBT183" i="288"/>
  <c r="XBU183" i="288"/>
  <c r="XBV183" i="288"/>
  <c r="XBW183" i="288"/>
  <c r="XBX183" i="288"/>
  <c r="XBY183" i="288"/>
  <c r="XBZ183" i="288"/>
  <c r="XCA183" i="288"/>
  <c r="XCB183" i="288"/>
  <c r="XCC183" i="288"/>
  <c r="XCD183" i="288"/>
  <c r="XCE183" i="288"/>
  <c r="XCF183" i="288"/>
  <c r="XCG183" i="288"/>
  <c r="XCH183" i="288"/>
  <c r="XCI183" i="288"/>
  <c r="XCJ183" i="288"/>
  <c r="XCK183" i="288"/>
  <c r="XCL183" i="288"/>
  <c r="XCM183" i="288"/>
  <c r="XCN183" i="288"/>
  <c r="XCO183" i="288"/>
  <c r="XCP183" i="288"/>
  <c r="XCQ183" i="288"/>
  <c r="XCR183" i="288"/>
  <c r="XCS183" i="288"/>
  <c r="XCT183" i="288"/>
  <c r="XCU183" i="288"/>
  <c r="XCV183" i="288"/>
  <c r="XCW183" i="288"/>
  <c r="XCX183" i="288"/>
  <c r="XCY183" i="288"/>
  <c r="XCZ183" i="288"/>
  <c r="XDA183" i="288"/>
  <c r="XDB183" i="288"/>
  <c r="XDC183" i="288"/>
  <c r="XDD183" i="288"/>
  <c r="XDE183" i="288"/>
  <c r="XDF183" i="288"/>
  <c r="XDG183" i="288"/>
  <c r="XDH183" i="288"/>
  <c r="XDI183" i="288"/>
  <c r="XDJ183" i="288"/>
  <c r="XDK183" i="288"/>
  <c r="XDL183" i="288"/>
  <c r="XDM183" i="288"/>
  <c r="XDN183" i="288"/>
  <c r="XDO183" i="288"/>
  <c r="XDP183" i="288"/>
  <c r="XDQ183" i="288"/>
  <c r="XDR183" i="288"/>
  <c r="XDS183" i="288"/>
  <c r="XDT183" i="288"/>
  <c r="XDU183" i="288"/>
  <c r="XDV183" i="288"/>
  <c r="XDW183" i="288"/>
  <c r="XDX183" i="288"/>
  <c r="XDY183" i="288"/>
  <c r="XDZ183" i="288"/>
  <c r="XEA183" i="288"/>
  <c r="XEB183" i="288"/>
  <c r="XEC183" i="288"/>
  <c r="XED183" i="288"/>
  <c r="XEE183" i="288"/>
  <c r="XEF183" i="288"/>
  <c r="XEG183" i="288"/>
  <c r="XEH183" i="288"/>
  <c r="XEI183" i="288"/>
  <c r="XEJ183" i="288"/>
  <c r="XEK183" i="288"/>
  <c r="XEL183" i="288"/>
  <c r="XEM183" i="288"/>
  <c r="XEN183" i="288"/>
  <c r="XEO183" i="288"/>
  <c r="XEP183" i="288"/>
  <c r="XEQ183" i="288"/>
  <c r="XER183" i="288"/>
  <c r="XES183" i="288"/>
  <c r="XET183" i="288"/>
  <c r="XEU183" i="288"/>
  <c r="XEV183" i="288"/>
  <c r="XEW183" i="288"/>
  <c r="XEX183" i="288"/>
  <c r="XEY183" i="288"/>
  <c r="XEZ183" i="288"/>
  <c r="XFA183" i="288"/>
  <c r="XFB183" i="288"/>
  <c r="XFC183" i="288"/>
  <c r="XFD183" i="288"/>
  <c r="E179" i="288"/>
  <c r="E182" i="288"/>
  <c r="G64" i="288"/>
  <c r="F64" i="288"/>
  <c r="E64" i="288"/>
  <c r="G59" i="288"/>
  <c r="F59" i="288"/>
  <c r="E59" i="288"/>
  <c r="F209" i="288"/>
  <c r="G53" i="288"/>
  <c r="E53" i="288"/>
  <c r="F203" i="288"/>
  <c r="G198" i="288"/>
  <c r="I195" i="288"/>
  <c r="H195" i="288"/>
  <c r="G195" i="288"/>
  <c r="E195" i="288"/>
  <c r="I192" i="288"/>
  <c r="F192" i="288"/>
  <c r="I191" i="288"/>
  <c r="F191" i="288"/>
  <c r="I190" i="288"/>
  <c r="F190" i="288"/>
  <c r="E187" i="288"/>
  <c r="I184" i="288"/>
  <c r="F184" i="288"/>
  <c r="E184" i="288"/>
  <c r="I183" i="288"/>
  <c r="F183" i="288"/>
  <c r="E183" i="288"/>
  <c r="BF20" i="288"/>
  <c r="BG20" i="288"/>
  <c r="BH20" i="288"/>
  <c r="BI20" i="288"/>
  <c r="BJ20" i="288"/>
  <c r="BK20" i="288"/>
  <c r="BL20" i="288"/>
  <c r="BM20" i="288"/>
  <c r="BN20" i="288"/>
  <c r="BO20" i="288"/>
  <c r="BP20" i="288"/>
  <c r="BQ20" i="288"/>
  <c r="BR20" i="288"/>
  <c r="BS20" i="288"/>
  <c r="BT20" i="288"/>
  <c r="BU20" i="288"/>
  <c r="BV20" i="288"/>
  <c r="BW20" i="288"/>
  <c r="BX20" i="288"/>
  <c r="BY20" i="288"/>
  <c r="BZ20" i="288"/>
  <c r="CA20" i="288"/>
  <c r="CB20" i="288"/>
  <c r="CC20" i="288"/>
  <c r="CD20" i="288"/>
  <c r="CE20" i="288"/>
  <c r="CF20" i="288"/>
  <c r="CG20" i="288"/>
  <c r="CH20" i="288"/>
  <c r="CI20" i="288"/>
  <c r="CJ20" i="288"/>
  <c r="CK20" i="288"/>
  <c r="CL20" i="288"/>
  <c r="CM20" i="288"/>
  <c r="CN20" i="288"/>
  <c r="CO20" i="288"/>
  <c r="CP20" i="288"/>
  <c r="CQ20" i="288"/>
  <c r="CR20" i="288"/>
  <c r="CS20" i="288"/>
  <c r="CT20" i="288"/>
  <c r="CU20" i="288"/>
  <c r="CV20" i="288"/>
  <c r="CW20" i="288"/>
  <c r="CX20" i="288"/>
  <c r="CY20" i="288"/>
  <c r="CZ20" i="288"/>
  <c r="DA20" i="288"/>
  <c r="DB20" i="288"/>
  <c r="DC20" i="288"/>
  <c r="DD20" i="288"/>
  <c r="DE20" i="288"/>
  <c r="DF20" i="288"/>
  <c r="DG20" i="288"/>
  <c r="DH20" i="288"/>
  <c r="DI20" i="288"/>
  <c r="DJ20" i="288"/>
  <c r="DK20" i="288"/>
  <c r="DL20" i="288"/>
  <c r="DM20" i="288"/>
  <c r="DN20" i="288"/>
  <c r="DO20" i="288"/>
  <c r="DP20" i="288"/>
  <c r="DQ20" i="288"/>
  <c r="DR20" i="288"/>
  <c r="DS20" i="288"/>
  <c r="DT20" i="288"/>
  <c r="DU20" i="288"/>
  <c r="DV20" i="288"/>
  <c r="DW20" i="288"/>
  <c r="DX20" i="288"/>
  <c r="DY20" i="288"/>
  <c r="DZ20" i="288"/>
  <c r="EA20" i="288"/>
  <c r="EB20" i="288"/>
  <c r="EC20" i="288"/>
  <c r="ED20" i="288"/>
  <c r="EE20" i="288"/>
  <c r="EF20" i="288"/>
  <c r="EG20" i="288"/>
  <c r="EH20" i="288"/>
  <c r="EI20" i="288"/>
  <c r="EJ20" i="288"/>
  <c r="EK20" i="288"/>
  <c r="EL20" i="288"/>
  <c r="EM20" i="288"/>
  <c r="EN20" i="288"/>
  <c r="EO20" i="288"/>
  <c r="EP20" i="288"/>
  <c r="EQ20" i="288"/>
  <c r="ER20" i="288"/>
  <c r="ES20" i="288"/>
  <c r="ET20" i="288"/>
  <c r="EU20" i="288"/>
  <c r="EV20" i="288"/>
  <c r="EW20" i="288"/>
  <c r="EX20" i="288"/>
  <c r="EY20" i="288"/>
  <c r="EZ20" i="288"/>
  <c r="FA20" i="288"/>
  <c r="FB20" i="288"/>
  <c r="FC20" i="288"/>
  <c r="FD20" i="288"/>
  <c r="FE20" i="288"/>
  <c r="FF20" i="288"/>
  <c r="FG20" i="288"/>
  <c r="FH20" i="288"/>
  <c r="FI20" i="288"/>
  <c r="FJ20" i="288"/>
  <c r="FK20" i="288"/>
  <c r="FL20" i="288"/>
  <c r="FM20" i="288"/>
  <c r="FN20" i="288"/>
  <c r="FO20" i="288"/>
  <c r="FP20" i="288"/>
  <c r="FQ20" i="288"/>
  <c r="FR20" i="288"/>
  <c r="FS20" i="288"/>
  <c r="FT20" i="288"/>
  <c r="FU20" i="288"/>
  <c r="FV20" i="288"/>
  <c r="FW20" i="288"/>
  <c r="FX20" i="288"/>
  <c r="FY20" i="288"/>
  <c r="FZ20" i="288"/>
  <c r="GA20" i="288"/>
  <c r="GB20" i="288"/>
  <c r="GC20" i="288"/>
  <c r="GD20" i="288"/>
  <c r="GE20" i="288"/>
  <c r="GF20" i="288"/>
  <c r="GG20" i="288"/>
  <c r="GH20" i="288"/>
  <c r="GI20" i="288"/>
  <c r="GJ20" i="288"/>
  <c r="E125" i="273"/>
  <c r="S3" i="278"/>
  <c r="Q148" i="273"/>
  <c r="Q149" i="273"/>
  <c r="Q32" i="289"/>
  <c r="Q22" i="289"/>
  <c r="Q23" i="289"/>
  <c r="Q24" i="289"/>
  <c r="Q31" i="289"/>
  <c r="R33" i="289"/>
  <c r="R41" i="278"/>
  <c r="R42" i="278"/>
  <c r="R43" i="278"/>
  <c r="T3" i="278"/>
  <c r="R148" i="273"/>
  <c r="R149" i="273"/>
  <c r="R32" i="289"/>
  <c r="S33" i="289"/>
  <c r="S41" i="278"/>
  <c r="S42" i="278"/>
  <c r="S43" i="278"/>
  <c r="U3" i="278"/>
  <c r="S148" i="273"/>
  <c r="S149" i="273"/>
  <c r="S32" i="289"/>
  <c r="S22" i="289"/>
  <c r="R22" i="289"/>
  <c r="R23" i="289"/>
  <c r="R24" i="289"/>
  <c r="S23" i="289"/>
  <c r="S24" i="289"/>
  <c r="S31" i="289"/>
  <c r="T33" i="289"/>
  <c r="T41" i="278"/>
  <c r="T42" i="278"/>
  <c r="T43" i="278"/>
  <c r="V3" i="278"/>
  <c r="T148" i="273"/>
  <c r="T149" i="273"/>
  <c r="T32" i="289"/>
  <c r="U33" i="289"/>
  <c r="U41" i="278"/>
  <c r="U42" i="278"/>
  <c r="U43" i="278"/>
  <c r="W3" i="278"/>
  <c r="U148" i="273"/>
  <c r="U149" i="273"/>
  <c r="U32" i="289"/>
  <c r="U22" i="289"/>
  <c r="T22" i="289"/>
  <c r="T23" i="289"/>
  <c r="T24" i="289"/>
  <c r="U23" i="289"/>
  <c r="U24" i="289"/>
  <c r="U31" i="289"/>
  <c r="V33" i="289"/>
  <c r="V41" i="278"/>
  <c r="V42" i="278"/>
  <c r="V43" i="278"/>
  <c r="X3" i="278"/>
  <c r="V148" i="273"/>
  <c r="V149" i="273"/>
  <c r="V32" i="289"/>
  <c r="W33" i="289"/>
  <c r="W41" i="278"/>
  <c r="W42" i="278"/>
  <c r="W43" i="278"/>
  <c r="Y3" i="278"/>
  <c r="W148" i="273"/>
  <c r="W149" i="273"/>
  <c r="W32" i="289"/>
  <c r="W22" i="289"/>
  <c r="V22" i="289"/>
  <c r="V23" i="289"/>
  <c r="V24" i="289"/>
  <c r="W23" i="289"/>
  <c r="W24" i="289"/>
  <c r="W31" i="289"/>
  <c r="X33" i="289"/>
  <c r="X41" i="278"/>
  <c r="X42" i="278"/>
  <c r="X43" i="278"/>
  <c r="Z3" i="278"/>
  <c r="X148" i="273"/>
  <c r="X149" i="273"/>
  <c r="X32" i="289"/>
  <c r="Y33" i="289"/>
  <c r="Y41" i="278"/>
  <c r="Y42" i="278"/>
  <c r="Y43" i="278"/>
  <c r="AA3" i="278"/>
  <c r="Y148" i="273"/>
  <c r="Y149" i="273"/>
  <c r="Y32" i="289"/>
  <c r="Y22" i="289"/>
  <c r="X22" i="289"/>
  <c r="X23" i="289"/>
  <c r="X24" i="289"/>
  <c r="Y23" i="289"/>
  <c r="Y24" i="289"/>
  <c r="Y31" i="289"/>
  <c r="Z33" i="289"/>
  <c r="Z41" i="278"/>
  <c r="Z42" i="278"/>
  <c r="Z43" i="278"/>
  <c r="AB3" i="278"/>
  <c r="Z148" i="273"/>
  <c r="Z149" i="273"/>
  <c r="Z32" i="289"/>
  <c r="AA33" i="289"/>
  <c r="AA41" i="278"/>
  <c r="AA42" i="278"/>
  <c r="AA43" i="278"/>
  <c r="AC3" i="278"/>
  <c r="AA148" i="273"/>
  <c r="AA149" i="273"/>
  <c r="AA32" i="289"/>
  <c r="AA22" i="289"/>
  <c r="Z22" i="289"/>
  <c r="Z23" i="289"/>
  <c r="Z24" i="289"/>
  <c r="AA23" i="289"/>
  <c r="AA24" i="289"/>
  <c r="AA31" i="289"/>
  <c r="AB33" i="289"/>
  <c r="AB41" i="278"/>
  <c r="AB42" i="278"/>
  <c r="AB43" i="278"/>
  <c r="AD3" i="278"/>
  <c r="AB148" i="273"/>
  <c r="AB149" i="273"/>
  <c r="AB32" i="289"/>
  <c r="AC33" i="289"/>
  <c r="AC41" i="278"/>
  <c r="AC42" i="278"/>
  <c r="AC43" i="278"/>
  <c r="AE3" i="278"/>
  <c r="AC148" i="273"/>
  <c r="AC149" i="273"/>
  <c r="AC32" i="289"/>
  <c r="AC22" i="289"/>
  <c r="AB22" i="289"/>
  <c r="AB23" i="289"/>
  <c r="AB24" i="289"/>
  <c r="AC23" i="289"/>
  <c r="AC24" i="289"/>
  <c r="AC31" i="289"/>
  <c r="AD33" i="289"/>
  <c r="AD41" i="278"/>
  <c r="AD42" i="278"/>
  <c r="AD43" i="278"/>
  <c r="AF3" i="278"/>
  <c r="AD148" i="273"/>
  <c r="AD149" i="273"/>
  <c r="AD32" i="289"/>
  <c r="AE33" i="289"/>
  <c r="AE41" i="278"/>
  <c r="AE42" i="278"/>
  <c r="AE43" i="278"/>
  <c r="AG3" i="278"/>
  <c r="AE148" i="273"/>
  <c r="AE149" i="273"/>
  <c r="AE32" i="289"/>
  <c r="AE22" i="289"/>
  <c r="AD22" i="289"/>
  <c r="AD23" i="289"/>
  <c r="AD24" i="289"/>
  <c r="AE23" i="289"/>
  <c r="AE24" i="289"/>
  <c r="AE31" i="289"/>
  <c r="AF33" i="289"/>
  <c r="AF41" i="278"/>
  <c r="AF42" i="278"/>
  <c r="AF43" i="278"/>
  <c r="AH3" i="278"/>
  <c r="AF148" i="273"/>
  <c r="AF149" i="273"/>
  <c r="AF32" i="289"/>
  <c r="AG33" i="289"/>
  <c r="AG41" i="278"/>
  <c r="AG42" i="278"/>
  <c r="AG43" i="278"/>
  <c r="AI3" i="278"/>
  <c r="AG148" i="273"/>
  <c r="AG149" i="273"/>
  <c r="AG32" i="289"/>
  <c r="AG22" i="289"/>
  <c r="AF22" i="289"/>
  <c r="AF23" i="289"/>
  <c r="AF24" i="289"/>
  <c r="AG23" i="289"/>
  <c r="AG24" i="289"/>
  <c r="AG31" i="289"/>
  <c r="AH33" i="289"/>
  <c r="AH41" i="278"/>
  <c r="AH42" i="278"/>
  <c r="AH43" i="278"/>
  <c r="AJ3" i="278"/>
  <c r="AH148" i="273"/>
  <c r="AH149" i="273"/>
  <c r="AH32" i="289"/>
  <c r="AI33" i="289"/>
  <c r="AI41" i="278"/>
  <c r="AI42" i="278"/>
  <c r="AI43" i="278"/>
  <c r="AK3" i="278"/>
  <c r="AI148" i="273"/>
  <c r="AI149" i="273"/>
  <c r="AI32" i="289"/>
  <c r="AI22" i="289"/>
  <c r="AH22" i="289"/>
  <c r="AH23" i="289"/>
  <c r="AH24" i="289"/>
  <c r="AI23" i="289"/>
  <c r="AI24" i="289"/>
  <c r="AI31" i="289"/>
  <c r="AJ33" i="289"/>
  <c r="AJ41" i="278"/>
  <c r="AJ42" i="278"/>
  <c r="AJ43" i="278"/>
  <c r="AL3" i="278"/>
  <c r="AJ148" i="273"/>
  <c r="AJ149" i="273"/>
  <c r="AJ32" i="289"/>
  <c r="AK33" i="289"/>
  <c r="AK41" i="278"/>
  <c r="AK42" i="278"/>
  <c r="AK43" i="278"/>
  <c r="AM3" i="278"/>
  <c r="AK148" i="273"/>
  <c r="AK149" i="273"/>
  <c r="AK32" i="289"/>
  <c r="AK22" i="289"/>
  <c r="AJ22" i="289"/>
  <c r="AJ23" i="289"/>
  <c r="AJ24" i="289"/>
  <c r="AK23" i="289"/>
  <c r="AK24" i="289"/>
  <c r="AK31" i="289"/>
  <c r="AL33" i="289"/>
  <c r="AL41" i="278"/>
  <c r="AL42" i="278"/>
  <c r="AL43" i="278"/>
  <c r="AN3" i="278"/>
  <c r="AL148" i="273"/>
  <c r="AL149" i="273"/>
  <c r="AL32" i="289"/>
  <c r="AM33" i="289"/>
  <c r="AM41" i="278"/>
  <c r="AM42" i="278"/>
  <c r="AM43" i="278"/>
  <c r="AO3" i="278"/>
  <c r="AM148" i="273"/>
  <c r="AM149" i="273"/>
  <c r="AM32" i="289"/>
  <c r="AM22" i="289"/>
  <c r="AL22" i="289"/>
  <c r="AL23" i="289"/>
  <c r="AL24" i="289"/>
  <c r="AM23" i="289"/>
  <c r="AM24" i="289"/>
  <c r="AM31" i="289"/>
  <c r="AN33" i="289"/>
  <c r="AN41" i="278"/>
  <c r="AN42" i="278"/>
  <c r="AN43" i="278"/>
  <c r="AP3" i="278"/>
  <c r="AN148" i="273"/>
  <c r="AN149" i="273"/>
  <c r="AN32" i="289"/>
  <c r="AO33" i="289"/>
  <c r="AO41" i="278"/>
  <c r="AO42" i="278"/>
  <c r="AO43" i="278"/>
  <c r="AQ3" i="278"/>
  <c r="AO148" i="273"/>
  <c r="AO149" i="273"/>
  <c r="AO32" i="289"/>
  <c r="AO22" i="289"/>
  <c r="AN22" i="289"/>
  <c r="AN23" i="289"/>
  <c r="AN24" i="289"/>
  <c r="AO23" i="289"/>
  <c r="AO24" i="289"/>
  <c r="AO31" i="289"/>
  <c r="AP33" i="289"/>
  <c r="AP41" i="278"/>
  <c r="AP42" i="278"/>
  <c r="AP43" i="278"/>
  <c r="AR3" i="278"/>
  <c r="AP148" i="273"/>
  <c r="AP149" i="273"/>
  <c r="AP32" i="289"/>
  <c r="AQ33" i="289"/>
  <c r="AQ41" i="278"/>
  <c r="AQ42" i="278"/>
  <c r="AQ43" i="278"/>
  <c r="AS3" i="278"/>
  <c r="AQ148" i="273"/>
  <c r="AQ149" i="273"/>
  <c r="AQ32" i="289"/>
  <c r="AQ22" i="289"/>
  <c r="AP22" i="289"/>
  <c r="AP23" i="289"/>
  <c r="AP24" i="289"/>
  <c r="AQ23" i="289"/>
  <c r="AQ24" i="289"/>
  <c r="AQ31" i="289"/>
  <c r="AR33" i="289"/>
  <c r="AR41" i="278"/>
  <c r="AR42" i="278"/>
  <c r="AR43" i="278"/>
  <c r="AT3" i="278"/>
  <c r="AR148" i="273"/>
  <c r="AR149" i="273"/>
  <c r="AR32" i="289"/>
  <c r="AS33" i="289"/>
  <c r="AS41" i="278"/>
  <c r="AS42" i="278"/>
  <c r="AS43" i="278"/>
  <c r="AU3" i="278"/>
  <c r="AS148" i="273"/>
  <c r="AS149" i="273"/>
  <c r="AS32" i="289"/>
  <c r="AS22" i="289"/>
  <c r="AR22" i="289"/>
  <c r="AR23" i="289"/>
  <c r="AR24" i="289"/>
  <c r="AS23" i="289"/>
  <c r="AS24" i="289"/>
  <c r="AS31" i="289"/>
  <c r="AT33" i="289"/>
  <c r="AT41" i="278"/>
  <c r="AT42" i="278"/>
  <c r="AT43" i="278"/>
  <c r="AV3" i="278"/>
  <c r="AT148" i="273"/>
  <c r="AT149" i="273"/>
  <c r="AT32" i="289"/>
  <c r="AU33" i="289"/>
  <c r="AU41" i="278"/>
  <c r="AU42" i="278"/>
  <c r="AU43" i="278"/>
  <c r="AW3" i="278"/>
  <c r="AU148" i="273"/>
  <c r="AU149" i="273"/>
  <c r="AU32" i="289"/>
  <c r="AU22" i="289"/>
  <c r="AT22" i="289"/>
  <c r="AT23" i="289"/>
  <c r="AT24" i="289"/>
  <c r="AU23" i="289"/>
  <c r="AU24" i="289"/>
  <c r="AU31" i="289"/>
  <c r="AV33" i="289"/>
  <c r="AV41" i="278"/>
  <c r="AV42" i="278"/>
  <c r="AV43" i="278"/>
  <c r="AX3" i="278"/>
  <c r="AV148" i="273"/>
  <c r="AV149" i="273"/>
  <c r="AV32" i="289"/>
  <c r="AW33" i="289"/>
  <c r="AW41" i="278"/>
  <c r="AW42" i="278"/>
  <c r="AW43" i="278"/>
  <c r="AY3" i="278"/>
  <c r="AW148" i="273"/>
  <c r="AW149" i="273"/>
  <c r="AW32" i="289"/>
  <c r="AW22" i="289"/>
  <c r="AV22" i="289"/>
  <c r="AV23" i="289"/>
  <c r="AV24" i="289"/>
  <c r="AW23" i="289"/>
  <c r="AW24" i="289"/>
  <c r="AW31" i="289"/>
  <c r="AX33" i="289"/>
  <c r="AX41" i="278"/>
  <c r="AX42" i="278"/>
  <c r="AX43" i="278"/>
  <c r="AZ3" i="278"/>
  <c r="AX148" i="273"/>
  <c r="AX149" i="273"/>
  <c r="AX32" i="289"/>
  <c r="AY33" i="289"/>
  <c r="AY41" i="278"/>
  <c r="AY42" i="278"/>
  <c r="AY43" i="278"/>
  <c r="BA3" i="278"/>
  <c r="AY148" i="273"/>
  <c r="AY149" i="273"/>
  <c r="AY32" i="289"/>
  <c r="AY22" i="289"/>
  <c r="AX22" i="289"/>
  <c r="AX23" i="289"/>
  <c r="AX24" i="289"/>
  <c r="AY23" i="289"/>
  <c r="AY24" i="289"/>
  <c r="AY31" i="289"/>
  <c r="AZ33" i="289"/>
  <c r="AZ41" i="278"/>
  <c r="AZ42" i="278"/>
  <c r="AZ43" i="278"/>
  <c r="BB3" i="278"/>
  <c r="AZ148" i="273"/>
  <c r="AZ149" i="273"/>
  <c r="AZ32" i="289"/>
  <c r="BA33" i="289"/>
  <c r="BA41" i="278"/>
  <c r="BA42" i="278"/>
  <c r="BA43" i="278"/>
  <c r="BC3" i="278"/>
  <c r="BA148" i="273"/>
  <c r="BA149" i="273"/>
  <c r="BA32" i="289"/>
  <c r="BA22" i="289"/>
  <c r="AZ22" i="289"/>
  <c r="AZ23" i="289"/>
  <c r="AZ24" i="289"/>
  <c r="BA23" i="289"/>
  <c r="BA24" i="289"/>
  <c r="BA31" i="289"/>
  <c r="BB33" i="289"/>
  <c r="BB41" i="278"/>
  <c r="BB42" i="278"/>
  <c r="BB43" i="278"/>
  <c r="BD3" i="278"/>
  <c r="BB148" i="273"/>
  <c r="BB149" i="273"/>
  <c r="BB32" i="289"/>
  <c r="BC33" i="289"/>
  <c r="BC41" i="278"/>
  <c r="BC42" i="278"/>
  <c r="BC43" i="278"/>
  <c r="BE3" i="278"/>
  <c r="BC148" i="273"/>
  <c r="BC149" i="273"/>
  <c r="BC32" i="289"/>
  <c r="BC22" i="289"/>
  <c r="BB22" i="289"/>
  <c r="BB23" i="289"/>
  <c r="BB24" i="289"/>
  <c r="BC23" i="289"/>
  <c r="BC24" i="289"/>
  <c r="BC31" i="289"/>
  <c r="BD33" i="289"/>
  <c r="BD41" i="278"/>
  <c r="BD42" i="278"/>
  <c r="BD43" i="278"/>
  <c r="BF3" i="278"/>
  <c r="BD148" i="273"/>
  <c r="BD149" i="273"/>
  <c r="BD32" i="289"/>
  <c r="BE33" i="289"/>
  <c r="BE41" i="278"/>
  <c r="BE42" i="278"/>
  <c r="BE43" i="278"/>
  <c r="BG3" i="278"/>
  <c r="BE148" i="273"/>
  <c r="BE149" i="273"/>
  <c r="BE32" i="289"/>
  <c r="BE22" i="289"/>
  <c r="BD22" i="289"/>
  <c r="BD23" i="289"/>
  <c r="BD24" i="289"/>
  <c r="BE23" i="289"/>
  <c r="BE24" i="289"/>
  <c r="BE31" i="289"/>
  <c r="BF33" i="289"/>
  <c r="BF41" i="278"/>
  <c r="BF42" i="278"/>
  <c r="BF43" i="278"/>
  <c r="BH3" i="278"/>
  <c r="BF148" i="273"/>
  <c r="BF149" i="273"/>
  <c r="BF32" i="289"/>
  <c r="BG33" i="289"/>
  <c r="BG41" i="278"/>
  <c r="BG42" i="278"/>
  <c r="BG43" i="278"/>
  <c r="BI3" i="278"/>
  <c r="BG148" i="273"/>
  <c r="BG149" i="273"/>
  <c r="BG32" i="289"/>
  <c r="BG22" i="289"/>
  <c r="BF22" i="289"/>
  <c r="BF23" i="289"/>
  <c r="BF24" i="289"/>
  <c r="BG23" i="289"/>
  <c r="BG24" i="289"/>
  <c r="BG31" i="289"/>
  <c r="BH33" i="289"/>
  <c r="BH41" i="278"/>
  <c r="BH42" i="278"/>
  <c r="BH43" i="278"/>
  <c r="BJ3" i="278"/>
  <c r="BH148" i="273"/>
  <c r="BH149" i="273"/>
  <c r="BH32" i="289"/>
  <c r="BI33" i="289"/>
  <c r="BI41" i="278"/>
  <c r="BI42" i="278"/>
  <c r="BI43" i="278"/>
  <c r="BK3" i="278"/>
  <c r="BI148" i="273"/>
  <c r="BI149" i="273"/>
  <c r="BI32" i="289"/>
  <c r="BI22" i="289"/>
  <c r="BH22" i="289"/>
  <c r="BH23" i="289"/>
  <c r="BH24" i="289"/>
  <c r="BI23" i="289"/>
  <c r="BI24" i="289"/>
  <c r="BI31" i="289"/>
  <c r="BJ33" i="289"/>
  <c r="BJ41" i="278"/>
  <c r="BJ42" i="278"/>
  <c r="BJ43" i="278"/>
  <c r="BL3" i="278"/>
  <c r="BJ148" i="273"/>
  <c r="BJ149" i="273"/>
  <c r="BJ32" i="289"/>
  <c r="BK33" i="289"/>
  <c r="BK41" i="278"/>
  <c r="BK42" i="278"/>
  <c r="BK43" i="278"/>
  <c r="BM3" i="278"/>
  <c r="BK148" i="273"/>
  <c r="BK149" i="273"/>
  <c r="BK32" i="289"/>
  <c r="BK22" i="289"/>
  <c r="BJ22" i="289"/>
  <c r="BJ23" i="289"/>
  <c r="BJ24" i="289"/>
  <c r="BK23" i="289"/>
  <c r="BK24" i="289"/>
  <c r="BK31" i="289"/>
  <c r="BL33" i="289"/>
  <c r="BL41" i="278"/>
  <c r="BL42" i="278"/>
  <c r="BL43" i="278"/>
  <c r="BN3" i="278"/>
  <c r="BL148" i="273"/>
  <c r="BL149" i="273"/>
  <c r="BL32" i="289"/>
  <c r="BM33" i="289"/>
  <c r="BM41" i="278"/>
  <c r="BM42" i="278"/>
  <c r="BM43" i="278"/>
  <c r="BO3" i="278"/>
  <c r="BM148" i="273"/>
  <c r="BM149" i="273"/>
  <c r="BM32" i="289"/>
  <c r="BM22" i="289"/>
  <c r="BL22" i="289"/>
  <c r="BL23" i="289"/>
  <c r="BL24" i="289"/>
  <c r="BM23" i="289"/>
  <c r="BM24" i="289"/>
  <c r="BM31" i="289"/>
  <c r="BN33" i="289"/>
  <c r="BN41" i="278"/>
  <c r="BN42" i="278"/>
  <c r="BN43" i="278"/>
  <c r="BP3" i="278"/>
  <c r="BN148" i="273"/>
  <c r="BN149" i="273"/>
  <c r="BN32" i="289"/>
  <c r="BO33" i="289"/>
  <c r="BO41" i="278"/>
  <c r="BO42" i="278"/>
  <c r="BO43" i="278"/>
  <c r="BQ3" i="278"/>
  <c r="BO148" i="273"/>
  <c r="BO149" i="273"/>
  <c r="BO32" i="289"/>
  <c r="BO22" i="289"/>
  <c r="BN22" i="289"/>
  <c r="BN23" i="289"/>
  <c r="BN24" i="289"/>
  <c r="BO23" i="289"/>
  <c r="BO24" i="289"/>
  <c r="BO31" i="289"/>
  <c r="BP33" i="289"/>
  <c r="BP41" i="278"/>
  <c r="BP42" i="278"/>
  <c r="BP43" i="278"/>
  <c r="BR3" i="278"/>
  <c r="BP148" i="273"/>
  <c r="BP149" i="273"/>
  <c r="BP32" i="289"/>
  <c r="BQ33" i="289"/>
  <c r="BQ41" i="278"/>
  <c r="BQ42" i="278"/>
  <c r="BQ43" i="278"/>
  <c r="BS3" i="278"/>
  <c r="BQ148" i="273"/>
  <c r="BQ149" i="273"/>
  <c r="BQ32" i="289"/>
  <c r="BQ22" i="289"/>
  <c r="BP22" i="289"/>
  <c r="BP23" i="289"/>
  <c r="BP24" i="289"/>
  <c r="BQ23" i="289"/>
  <c r="BQ24" i="289"/>
  <c r="BQ31" i="289"/>
  <c r="BR33" i="289"/>
  <c r="BR41" i="278"/>
  <c r="BR42" i="278"/>
  <c r="BR43" i="278"/>
  <c r="BT3" i="278"/>
  <c r="BR148" i="273"/>
  <c r="BR149" i="273"/>
  <c r="BR32" i="289"/>
  <c r="BS33" i="289"/>
  <c r="BS41" i="278"/>
  <c r="BS42" i="278"/>
  <c r="BS43" i="278"/>
  <c r="BU3" i="278"/>
  <c r="BS148" i="273"/>
  <c r="BS149" i="273"/>
  <c r="BS32" i="289"/>
  <c r="BS22" i="289"/>
  <c r="BR22" i="289"/>
  <c r="BR23" i="289"/>
  <c r="BR24" i="289"/>
  <c r="BS23" i="289"/>
  <c r="BS24" i="289"/>
  <c r="BS31" i="289"/>
  <c r="BT33" i="289"/>
  <c r="BT41" i="278"/>
  <c r="BT42" i="278"/>
  <c r="BT43" i="278"/>
  <c r="BV3" i="278"/>
  <c r="BT148" i="273"/>
  <c r="BT149" i="273"/>
  <c r="BT32" i="289"/>
  <c r="BU33" i="289"/>
  <c r="BU41" i="278"/>
  <c r="BU42" i="278"/>
  <c r="BU43" i="278"/>
  <c r="BW3" i="278"/>
  <c r="BU148" i="273"/>
  <c r="BU149" i="273"/>
  <c r="BU32" i="289"/>
  <c r="BU22" i="289"/>
  <c r="BT22" i="289"/>
  <c r="BT23" i="289"/>
  <c r="BT24" i="289"/>
  <c r="BU23" i="289"/>
  <c r="BU24" i="289"/>
  <c r="BU31" i="289"/>
  <c r="BV33" i="289"/>
  <c r="BV41" i="278"/>
  <c r="BV42" i="278"/>
  <c r="BV43" i="278"/>
  <c r="BX3" i="278"/>
  <c r="BV148" i="273"/>
  <c r="BV149" i="273"/>
  <c r="BV32" i="289"/>
  <c r="BW33" i="289"/>
  <c r="BW41" i="278"/>
  <c r="BW42" i="278"/>
  <c r="BW43" i="278"/>
  <c r="BY3" i="278"/>
  <c r="BW148" i="273"/>
  <c r="BW149" i="273"/>
  <c r="BW32" i="289"/>
  <c r="BW22" i="289"/>
  <c r="BV22" i="289"/>
  <c r="BV23" i="289"/>
  <c r="BV24" i="289"/>
  <c r="BW23" i="289"/>
  <c r="BW24" i="289"/>
  <c r="BW31" i="289"/>
  <c r="BX33" i="289"/>
  <c r="BX41" i="278"/>
  <c r="BX42" i="278"/>
  <c r="BX43" i="278"/>
  <c r="BZ3" i="278"/>
  <c r="BX148" i="273"/>
  <c r="BX149" i="273"/>
  <c r="BX32" i="289"/>
  <c r="BY33" i="289"/>
  <c r="BY41" i="278"/>
  <c r="BY42" i="278"/>
  <c r="BY43" i="278"/>
  <c r="CA3" i="278"/>
  <c r="BY148" i="273"/>
  <c r="BY149" i="273"/>
  <c r="BY32" i="289"/>
  <c r="BY22" i="289"/>
  <c r="BX22" i="289"/>
  <c r="BX23" i="289"/>
  <c r="BX24" i="289"/>
  <c r="BY23" i="289"/>
  <c r="BY24" i="289"/>
  <c r="BY31" i="289"/>
  <c r="BZ33" i="289"/>
  <c r="BZ41" i="278"/>
  <c r="BZ42" i="278"/>
  <c r="BZ43" i="278"/>
  <c r="CB3" i="278"/>
  <c r="BZ148" i="273"/>
  <c r="BZ149" i="273"/>
  <c r="BZ32" i="289"/>
  <c r="CA33" i="289"/>
  <c r="CA41" i="278"/>
  <c r="CA42" i="278"/>
  <c r="CA43" i="278"/>
  <c r="CC3" i="278"/>
  <c r="CA148" i="273"/>
  <c r="CA149" i="273"/>
  <c r="CA32" i="289"/>
  <c r="CA22" i="289"/>
  <c r="BZ22" i="289"/>
  <c r="BZ23" i="289"/>
  <c r="BZ24" i="289"/>
  <c r="CA23" i="289"/>
  <c r="CA24" i="289"/>
  <c r="CA31" i="289"/>
  <c r="CB33" i="289"/>
  <c r="CB41" i="278"/>
  <c r="CB42" i="278"/>
  <c r="CB43" i="278"/>
  <c r="CD3" i="278"/>
  <c r="CB148" i="273"/>
  <c r="CB149" i="273"/>
  <c r="CB32" i="289"/>
  <c r="CC33" i="289"/>
  <c r="CC41" i="278"/>
  <c r="CC42" i="278"/>
  <c r="CC43" i="278"/>
  <c r="CE3" i="278"/>
  <c r="CC148" i="273"/>
  <c r="CC149" i="273"/>
  <c r="CC32" i="289"/>
  <c r="CC22" i="289"/>
  <c r="CB22" i="289"/>
  <c r="CB23" i="289"/>
  <c r="CB24" i="289"/>
  <c r="CC23" i="289"/>
  <c r="CC24" i="289"/>
  <c r="CC31" i="289"/>
  <c r="CD33" i="289"/>
  <c r="CD41" i="278"/>
  <c r="CD42" i="278"/>
  <c r="CD43" i="278"/>
  <c r="CF3" i="278"/>
  <c r="CD148" i="273"/>
  <c r="CD149" i="273"/>
  <c r="CD32" i="289"/>
  <c r="CE33" i="289"/>
  <c r="CE41" i="278"/>
  <c r="CE42" i="278"/>
  <c r="CE43" i="278"/>
  <c r="CG3" i="278"/>
  <c r="CE148" i="273"/>
  <c r="CE149" i="273"/>
  <c r="CE32" i="289"/>
  <c r="CE22" i="289"/>
  <c r="CD22" i="289"/>
  <c r="CD23" i="289"/>
  <c r="CD24" i="289"/>
  <c r="CE23" i="289"/>
  <c r="CE24" i="289"/>
  <c r="CE31" i="289"/>
  <c r="CF33" i="289"/>
  <c r="CF41" i="278"/>
  <c r="CF42" i="278"/>
  <c r="CF43" i="278"/>
  <c r="CH3" i="278"/>
  <c r="CF148" i="273"/>
  <c r="CF149" i="273"/>
  <c r="CF32" i="289"/>
  <c r="CG33" i="289"/>
  <c r="CG41" i="278"/>
  <c r="CG42" i="278"/>
  <c r="CG43" i="278"/>
  <c r="CI3" i="278"/>
  <c r="CG148" i="273"/>
  <c r="CG149" i="273"/>
  <c r="CG32" i="289"/>
  <c r="CG22" i="289"/>
  <c r="CF22" i="289"/>
  <c r="CF23" i="289"/>
  <c r="CF24" i="289"/>
  <c r="CG23" i="289"/>
  <c r="CG24" i="289"/>
  <c r="CG31" i="289"/>
  <c r="CH33" i="289"/>
  <c r="CH41" i="278"/>
  <c r="CH42" i="278"/>
  <c r="CH43" i="278"/>
  <c r="CJ3" i="278"/>
  <c r="CH148" i="273"/>
  <c r="CH149" i="273"/>
  <c r="CH32" i="289"/>
  <c r="CI33" i="289"/>
  <c r="CI41" i="278"/>
  <c r="CI42" i="278"/>
  <c r="CI43" i="278"/>
  <c r="CK3" i="278"/>
  <c r="CI148" i="273"/>
  <c r="CI149" i="273"/>
  <c r="CI32" i="289"/>
  <c r="CI22" i="289"/>
  <c r="CH22" i="289"/>
  <c r="CH23" i="289"/>
  <c r="CH24" i="289"/>
  <c r="CI23" i="289"/>
  <c r="CI24" i="289"/>
  <c r="CI31" i="289"/>
  <c r="CJ33" i="289"/>
  <c r="CJ41" i="278"/>
  <c r="CJ42" i="278"/>
  <c r="CJ43" i="278"/>
  <c r="CL3" i="278"/>
  <c r="CJ148" i="273"/>
  <c r="CJ149" i="273"/>
  <c r="CJ32" i="289"/>
  <c r="CK33" i="289"/>
  <c r="CK41" i="278"/>
  <c r="CK42" i="278"/>
  <c r="CK43" i="278"/>
  <c r="CM3" i="278"/>
  <c r="CK148" i="273"/>
  <c r="CK149" i="273"/>
  <c r="CK32" i="289"/>
  <c r="CK22" i="289"/>
  <c r="CJ22" i="289"/>
  <c r="CJ23" i="289"/>
  <c r="CJ24" i="289"/>
  <c r="CK23" i="289"/>
  <c r="CK24" i="289"/>
  <c r="CK31" i="289"/>
  <c r="CL33" i="289"/>
  <c r="CL41" i="278"/>
  <c r="CL42" i="278"/>
  <c r="CL43" i="278"/>
  <c r="CN3" i="278"/>
  <c r="CL148" i="273"/>
  <c r="CL149" i="273"/>
  <c r="CL32" i="289"/>
  <c r="CM33" i="289"/>
  <c r="CM41" i="278"/>
  <c r="CM42" i="278"/>
  <c r="CM43" i="278"/>
  <c r="CO3" i="278"/>
  <c r="CM148" i="273"/>
  <c r="CM149" i="273"/>
  <c r="CM32" i="289"/>
  <c r="CM22" i="289"/>
  <c r="CL22" i="289"/>
  <c r="CL23" i="289"/>
  <c r="CL24" i="289"/>
  <c r="CM23" i="289"/>
  <c r="CM24" i="289"/>
  <c r="CM31" i="289"/>
  <c r="CN33" i="289"/>
  <c r="CN41" i="278"/>
  <c r="CN42" i="278"/>
  <c r="CN43" i="278"/>
  <c r="CP3" i="278"/>
  <c r="CN148" i="273"/>
  <c r="CN149" i="273"/>
  <c r="CN32" i="289"/>
  <c r="CO33" i="289"/>
  <c r="CO41" i="278"/>
  <c r="CO42" i="278"/>
  <c r="CO43" i="278"/>
  <c r="CQ3" i="278"/>
  <c r="CO148" i="273"/>
  <c r="CO149" i="273"/>
  <c r="CO32" i="289"/>
  <c r="CO22" i="289"/>
  <c r="CN22" i="289"/>
  <c r="CN23" i="289"/>
  <c r="CN24" i="289"/>
  <c r="CO23" i="289"/>
  <c r="CO24" i="289"/>
  <c r="CO31" i="289"/>
  <c r="CP33" i="289"/>
  <c r="CP41" i="278"/>
  <c r="CP42" i="278"/>
  <c r="CP43" i="278"/>
  <c r="CR3" i="278"/>
  <c r="CP148" i="273"/>
  <c r="CP149" i="273"/>
  <c r="CP32" i="289"/>
  <c r="CQ33" i="289"/>
  <c r="CQ41" i="278"/>
  <c r="CQ42" i="278"/>
  <c r="CQ43" i="278"/>
  <c r="CS3" i="278"/>
  <c r="CQ148" i="273"/>
  <c r="CQ149" i="273"/>
  <c r="CQ32" i="289"/>
  <c r="CQ22" i="289"/>
  <c r="CP22" i="289"/>
  <c r="CP23" i="289"/>
  <c r="CP24" i="289"/>
  <c r="CQ23" i="289"/>
  <c r="CQ24" i="289"/>
  <c r="CQ31" i="289"/>
  <c r="CR33" i="289"/>
  <c r="CR41" i="278"/>
  <c r="CR42" i="278"/>
  <c r="CR43" i="278"/>
  <c r="CT3" i="278"/>
  <c r="CR148" i="273"/>
  <c r="CR149" i="273"/>
  <c r="CR32" i="289"/>
  <c r="CS33" i="289"/>
  <c r="CS41" i="278"/>
  <c r="CS42" i="278"/>
  <c r="CS43" i="278"/>
  <c r="CU3" i="278"/>
  <c r="CS148" i="273"/>
  <c r="CS149" i="273"/>
  <c r="CS32" i="289"/>
  <c r="CS22" i="289"/>
  <c r="CR22" i="289"/>
  <c r="CR23" i="289"/>
  <c r="CR24" i="289"/>
  <c r="CS23" i="289"/>
  <c r="CS24" i="289"/>
  <c r="CS31" i="289"/>
  <c r="CT33" i="289"/>
  <c r="CT41" i="278"/>
  <c r="CT42" i="278"/>
  <c r="CT43" i="278"/>
  <c r="CV3" i="278"/>
  <c r="CT148" i="273"/>
  <c r="CT149" i="273"/>
  <c r="CT32" i="289"/>
  <c r="CU33" i="289"/>
  <c r="CU41" i="278"/>
  <c r="CU42" i="278"/>
  <c r="CU43" i="278"/>
  <c r="CW3" i="278"/>
  <c r="CU148" i="273"/>
  <c r="CU149" i="273"/>
  <c r="CU32" i="289"/>
  <c r="CU22" i="289"/>
  <c r="CT22" i="289"/>
  <c r="CT23" i="289"/>
  <c r="CT24" i="289"/>
  <c r="CU23" i="289"/>
  <c r="CU24" i="289"/>
  <c r="CU31" i="289"/>
  <c r="CV33" i="289"/>
  <c r="CV41" i="278"/>
  <c r="CV42" i="278"/>
  <c r="CV43" i="278"/>
  <c r="CX3" i="278"/>
  <c r="CV148" i="273"/>
  <c r="CV149" i="273"/>
  <c r="CV32" i="289"/>
  <c r="CW33" i="289"/>
  <c r="CW41" i="278"/>
  <c r="CW42" i="278"/>
  <c r="CW43" i="278"/>
  <c r="CY3" i="278"/>
  <c r="CW148" i="273"/>
  <c r="CW149" i="273"/>
  <c r="CW32" i="289"/>
  <c r="CW22" i="289"/>
  <c r="CV22" i="289"/>
  <c r="CV23" i="289"/>
  <c r="CV24" i="289"/>
  <c r="CW23" i="289"/>
  <c r="CW24" i="289"/>
  <c r="CW31" i="289"/>
  <c r="CX33" i="289"/>
  <c r="CX41" i="278"/>
  <c r="CX42" i="278"/>
  <c r="CX43" i="278"/>
  <c r="CZ3" i="278"/>
  <c r="CX148" i="273"/>
  <c r="CX149" i="273"/>
  <c r="CX32" i="289"/>
  <c r="CY33" i="289"/>
  <c r="CY41" i="278"/>
  <c r="CY42" i="278"/>
  <c r="CY43" i="278"/>
  <c r="DA3" i="278"/>
  <c r="CY148" i="273"/>
  <c r="CY149" i="273"/>
  <c r="CY32" i="289"/>
  <c r="CY22" i="289"/>
  <c r="CX22" i="289"/>
  <c r="CX23" i="289"/>
  <c r="CX24" i="289"/>
  <c r="CY23" i="289"/>
  <c r="CY24" i="289"/>
  <c r="CY31" i="289"/>
  <c r="CZ33" i="289"/>
  <c r="CZ41" i="278"/>
  <c r="CZ42" i="278"/>
  <c r="CZ43" i="278"/>
  <c r="DB3" i="278"/>
  <c r="CZ148" i="273"/>
  <c r="CZ149" i="273"/>
  <c r="CZ32" i="289"/>
  <c r="DA33" i="289"/>
  <c r="DA41" i="278"/>
  <c r="DA42" i="278"/>
  <c r="DA43" i="278"/>
  <c r="DC3" i="278"/>
  <c r="DA148" i="273"/>
  <c r="DA149" i="273"/>
  <c r="DA32" i="289"/>
  <c r="DA22" i="289"/>
  <c r="CZ22" i="289"/>
  <c r="CZ23" i="289"/>
  <c r="CZ24" i="289"/>
  <c r="DA23" i="289"/>
  <c r="DA24" i="289"/>
  <c r="DA31" i="289"/>
  <c r="DB33" i="289"/>
  <c r="DB41" i="278"/>
  <c r="DB42" i="278"/>
  <c r="DB43" i="278"/>
  <c r="DD3" i="278"/>
  <c r="DB148" i="273"/>
  <c r="DB149" i="273"/>
  <c r="DB32" i="289"/>
  <c r="DC33" i="289"/>
  <c r="DC41" i="278"/>
  <c r="DC42" i="278"/>
  <c r="DC43" i="278"/>
  <c r="DE3" i="278"/>
  <c r="DC148" i="273"/>
  <c r="DC149" i="273"/>
  <c r="DC32" i="289"/>
  <c r="DC22" i="289"/>
  <c r="DB22" i="289"/>
  <c r="DB23" i="289"/>
  <c r="DB24" i="289"/>
  <c r="DC23" i="289"/>
  <c r="DC24" i="289"/>
  <c r="DC31" i="289"/>
  <c r="DD33" i="289"/>
  <c r="DD41" i="278"/>
  <c r="DD42" i="278"/>
  <c r="DD43" i="278"/>
  <c r="DF3" i="278"/>
  <c r="DD148" i="273"/>
  <c r="DD149" i="273"/>
  <c r="DD32" i="289"/>
  <c r="DE33" i="289"/>
  <c r="DE41" i="278"/>
  <c r="DE42" i="278"/>
  <c r="DE43" i="278"/>
  <c r="DG3" i="278"/>
  <c r="DE148" i="273"/>
  <c r="DE149" i="273"/>
  <c r="DE32" i="289"/>
  <c r="DE22" i="289"/>
  <c r="DD22" i="289"/>
  <c r="DD23" i="289"/>
  <c r="DD24" i="289"/>
  <c r="DE23" i="289"/>
  <c r="DE24" i="289"/>
  <c r="DE31" i="289"/>
  <c r="DF33" i="289"/>
  <c r="DF41" i="278"/>
  <c r="DF42" i="278"/>
  <c r="DF43" i="278"/>
  <c r="DH3" i="278"/>
  <c r="DF148" i="273"/>
  <c r="DF149" i="273"/>
  <c r="DF32" i="289"/>
  <c r="DG33" i="289"/>
  <c r="DG41" i="278"/>
  <c r="DG42" i="278"/>
  <c r="DG43" i="278"/>
  <c r="DI3" i="278"/>
  <c r="DG148" i="273"/>
  <c r="DG149" i="273"/>
  <c r="DG32" i="289"/>
  <c r="DG22" i="289"/>
  <c r="DF22" i="289"/>
  <c r="DF23" i="289"/>
  <c r="DF24" i="289"/>
  <c r="DG23" i="289"/>
  <c r="DG24" i="289"/>
  <c r="DG31" i="289"/>
  <c r="DH33" i="289"/>
  <c r="DH41" i="278"/>
  <c r="DH42" i="278"/>
  <c r="DH43" i="278"/>
  <c r="DJ3" i="278"/>
  <c r="DH148" i="273"/>
  <c r="DH149" i="273"/>
  <c r="DH32" i="289"/>
  <c r="DI33" i="289"/>
  <c r="DI41" i="278"/>
  <c r="DI42" i="278"/>
  <c r="DI43" i="278"/>
  <c r="DK3" i="278"/>
  <c r="DI148" i="273"/>
  <c r="DI149" i="273"/>
  <c r="DI32" i="289"/>
  <c r="DI22" i="289"/>
  <c r="DH22" i="289"/>
  <c r="DH23" i="289"/>
  <c r="DH24" i="289"/>
  <c r="DI23" i="289"/>
  <c r="DI24" i="289"/>
  <c r="DI31" i="289"/>
  <c r="DJ33" i="289"/>
  <c r="DJ41" i="278"/>
  <c r="DJ42" i="278"/>
  <c r="DJ43" i="278"/>
  <c r="DL3" i="278"/>
  <c r="DJ148" i="273"/>
  <c r="DJ149" i="273"/>
  <c r="DJ32" i="289"/>
  <c r="DK33" i="289"/>
  <c r="DK41" i="278"/>
  <c r="DK42" i="278"/>
  <c r="DK43" i="278"/>
  <c r="DM3" i="278"/>
  <c r="DK148" i="273"/>
  <c r="DK149" i="273"/>
  <c r="DK32" i="289"/>
  <c r="DK22" i="289"/>
  <c r="DJ22" i="289"/>
  <c r="DJ23" i="289"/>
  <c r="DJ24" i="289"/>
  <c r="DK23" i="289"/>
  <c r="DK24" i="289"/>
  <c r="DK31" i="289"/>
  <c r="DL33" i="289"/>
  <c r="DL41" i="278"/>
  <c r="DL42" i="278"/>
  <c r="DL43" i="278"/>
  <c r="DN3" i="278"/>
  <c r="DL148" i="273"/>
  <c r="DL149" i="273"/>
  <c r="DL32" i="289"/>
  <c r="DM33" i="289"/>
  <c r="DM41" i="278"/>
  <c r="DM42" i="278"/>
  <c r="DM43" i="278"/>
  <c r="DO3" i="278"/>
  <c r="DM148" i="273"/>
  <c r="DM149" i="273"/>
  <c r="DM32" i="289"/>
  <c r="DM22" i="289"/>
  <c r="DL22" i="289"/>
  <c r="DL23" i="289"/>
  <c r="DL24" i="289"/>
  <c r="DM23" i="289"/>
  <c r="DM24" i="289"/>
  <c r="DM31" i="289"/>
  <c r="DN33" i="289"/>
  <c r="DN41" i="278"/>
  <c r="DN42" i="278"/>
  <c r="DN43" i="278"/>
  <c r="DP3" i="278"/>
  <c r="DN148" i="273"/>
  <c r="DN149" i="273"/>
  <c r="DN32" i="289"/>
  <c r="DO33" i="289"/>
  <c r="DO41" i="278"/>
  <c r="DO42" i="278"/>
  <c r="DO43" i="278"/>
  <c r="DQ3" i="278"/>
  <c r="DO148" i="273"/>
  <c r="DO149" i="273"/>
  <c r="DO32" i="289"/>
  <c r="DO22" i="289"/>
  <c r="DN22" i="289"/>
  <c r="DN23" i="289"/>
  <c r="DN24" i="289"/>
  <c r="DO23" i="289"/>
  <c r="DO24" i="289"/>
  <c r="DO31" i="289"/>
  <c r="DP33" i="289"/>
  <c r="DP41" i="278"/>
  <c r="DP42" i="278"/>
  <c r="DP43" i="278"/>
  <c r="DR3" i="278"/>
  <c r="DP148" i="273"/>
  <c r="DP149" i="273"/>
  <c r="DP32" i="289"/>
  <c r="DQ33" i="289"/>
  <c r="DQ41" i="278"/>
  <c r="DQ42" i="278"/>
  <c r="DQ43" i="278"/>
  <c r="DS3" i="278"/>
  <c r="DQ148" i="273"/>
  <c r="DQ149" i="273"/>
  <c r="DQ32" i="289"/>
  <c r="DQ22" i="289"/>
  <c r="DP22" i="289"/>
  <c r="DP23" i="289"/>
  <c r="DP24" i="289"/>
  <c r="DQ23" i="289"/>
  <c r="DQ24" i="289"/>
  <c r="DQ31" i="289"/>
  <c r="DR33" i="289"/>
  <c r="DR41" i="278"/>
  <c r="DR42" i="278"/>
  <c r="DR43" i="278"/>
  <c r="DT3" i="278"/>
  <c r="DR148" i="273"/>
  <c r="DR149" i="273"/>
  <c r="DR32" i="289"/>
  <c r="DS33" i="289"/>
  <c r="DS41" i="278"/>
  <c r="DS42" i="278"/>
  <c r="DS43" i="278"/>
  <c r="DU3" i="278"/>
  <c r="DS148" i="273"/>
  <c r="DS149" i="273"/>
  <c r="DS32" i="289"/>
  <c r="DS22" i="289"/>
  <c r="DR22" i="289"/>
  <c r="DR23" i="289"/>
  <c r="DR24" i="289"/>
  <c r="DS23" i="289"/>
  <c r="DS24" i="289"/>
  <c r="DS31" i="289"/>
  <c r="DT33" i="289"/>
  <c r="DT41" i="278"/>
  <c r="DT42" i="278"/>
  <c r="DT43" i="278"/>
  <c r="DV3" i="278"/>
  <c r="DT148" i="273"/>
  <c r="DT149" i="273"/>
  <c r="DT32" i="289"/>
  <c r="DU33" i="289"/>
  <c r="DU41" i="278"/>
  <c r="DU42" i="278"/>
  <c r="DU43" i="278"/>
  <c r="DW3" i="278"/>
  <c r="DU148" i="273"/>
  <c r="DU149" i="273"/>
  <c r="DU32" i="289"/>
  <c r="DU22" i="289"/>
  <c r="DT22" i="289"/>
  <c r="DT23" i="289"/>
  <c r="DT24" i="289"/>
  <c r="DU23" i="289"/>
  <c r="DU24" i="289"/>
  <c r="DU31" i="289"/>
  <c r="DV33" i="289"/>
  <c r="DV41" i="278"/>
  <c r="DV42" i="278"/>
  <c r="DV43" i="278"/>
  <c r="DX3" i="278"/>
  <c r="DV148" i="273"/>
  <c r="DV149" i="273"/>
  <c r="DV32" i="289"/>
  <c r="DW33" i="289"/>
  <c r="DW41" i="278"/>
  <c r="DW42" i="278"/>
  <c r="DW43" i="278"/>
  <c r="DY3" i="278"/>
  <c r="DW148" i="273"/>
  <c r="DW149" i="273"/>
  <c r="DW32" i="289"/>
  <c r="DW22" i="289"/>
  <c r="DV22" i="289"/>
  <c r="DV23" i="289"/>
  <c r="DV24" i="289"/>
  <c r="DW23" i="289"/>
  <c r="DW24" i="289"/>
  <c r="DW31" i="289"/>
  <c r="DX33" i="289"/>
  <c r="DX41" i="278"/>
  <c r="DX42" i="278"/>
  <c r="DX43" i="278"/>
  <c r="DZ3" i="278"/>
  <c r="DX148" i="273"/>
  <c r="DX149" i="273"/>
  <c r="DX32" i="289"/>
  <c r="DY33" i="289"/>
  <c r="DY41" i="278"/>
  <c r="DY42" i="278"/>
  <c r="DY43" i="278"/>
  <c r="EA3" i="278"/>
  <c r="DY148" i="273"/>
  <c r="DY149" i="273"/>
  <c r="DY32" i="289"/>
  <c r="DY22" i="289"/>
  <c r="DX22" i="289"/>
  <c r="DX23" i="289"/>
  <c r="DX24" i="289"/>
  <c r="DY23" i="289"/>
  <c r="DY24" i="289"/>
  <c r="DY31" i="289"/>
  <c r="DZ33" i="289"/>
  <c r="DZ41" i="278"/>
  <c r="DZ42" i="278"/>
  <c r="DZ43" i="278"/>
  <c r="EB3" i="278"/>
  <c r="DZ148" i="273"/>
  <c r="DZ149" i="273"/>
  <c r="DZ32" i="289"/>
  <c r="EA33" i="289"/>
  <c r="EA41" i="278"/>
  <c r="EA42" i="278"/>
  <c r="EA43" i="278"/>
  <c r="EC3" i="278"/>
  <c r="EA148" i="273"/>
  <c r="EA149" i="273"/>
  <c r="EA32" i="289"/>
  <c r="EA22" i="289"/>
  <c r="DZ22" i="289"/>
  <c r="DZ23" i="289"/>
  <c r="DZ24" i="289"/>
  <c r="EA23" i="289"/>
  <c r="EA24" i="289"/>
  <c r="EA31" i="289"/>
  <c r="EB33" i="289"/>
  <c r="EB41" i="278"/>
  <c r="EB42" i="278"/>
  <c r="EB43" i="278"/>
  <c r="ED3" i="278"/>
  <c r="EB148" i="273"/>
  <c r="EB149" i="273"/>
  <c r="EB32" i="289"/>
  <c r="EC33" i="289"/>
  <c r="EC41" i="278"/>
  <c r="EC42" i="278"/>
  <c r="EC43" i="278"/>
  <c r="EE3" i="278"/>
  <c r="EC148" i="273"/>
  <c r="EC149" i="273"/>
  <c r="EC32" i="289"/>
  <c r="EC22" i="289"/>
  <c r="EB22" i="289"/>
  <c r="EB23" i="289"/>
  <c r="EB24" i="289"/>
  <c r="EC23" i="289"/>
  <c r="EC24" i="289"/>
  <c r="EC31" i="289"/>
  <c r="ED33" i="289"/>
  <c r="ED41" i="278"/>
  <c r="ED42" i="278"/>
  <c r="ED43" i="278"/>
  <c r="EF3" i="278"/>
  <c r="ED148" i="273"/>
  <c r="ED149" i="273"/>
  <c r="ED32" i="289"/>
  <c r="EE33" i="289"/>
  <c r="EE41" i="278"/>
  <c r="EE42" i="278"/>
  <c r="EE43" i="278"/>
  <c r="EG3" i="278"/>
  <c r="EE148" i="273"/>
  <c r="EE149" i="273"/>
  <c r="EE32" i="289"/>
  <c r="EE22" i="289"/>
  <c r="ED22" i="289"/>
  <c r="ED23" i="289"/>
  <c r="ED24" i="289"/>
  <c r="EE23" i="289"/>
  <c r="EE24" i="289"/>
  <c r="EE31" i="289"/>
  <c r="EF33" i="289"/>
  <c r="EF41" i="278"/>
  <c r="EF42" i="278"/>
  <c r="EF43" i="278"/>
  <c r="EH3" i="278"/>
  <c r="EF148" i="273"/>
  <c r="EF149" i="273"/>
  <c r="EF32" i="289"/>
  <c r="EG33" i="289"/>
  <c r="EG41" i="278"/>
  <c r="EG42" i="278"/>
  <c r="EG43" i="278"/>
  <c r="EI3" i="278"/>
  <c r="EG148" i="273"/>
  <c r="EG149" i="273"/>
  <c r="EG32" i="289"/>
  <c r="EG22" i="289"/>
  <c r="EF22" i="289"/>
  <c r="EF23" i="289"/>
  <c r="EF24" i="289"/>
  <c r="EG23" i="289"/>
  <c r="EG24" i="289"/>
  <c r="EG31" i="289"/>
  <c r="EH33" i="289"/>
  <c r="EH41" i="278"/>
  <c r="EH42" i="278"/>
  <c r="EH43" i="278"/>
  <c r="EJ3" i="278"/>
  <c r="EH148" i="273"/>
  <c r="EH149" i="273"/>
  <c r="EH32" i="289"/>
  <c r="EI33" i="289"/>
  <c r="EI41" i="278"/>
  <c r="EI42" i="278"/>
  <c r="EI43" i="278"/>
  <c r="EK3" i="278"/>
  <c r="EI148" i="273"/>
  <c r="EI149" i="273"/>
  <c r="EI32" i="289"/>
  <c r="EI22" i="289"/>
  <c r="EH22" i="289"/>
  <c r="EH23" i="289"/>
  <c r="EH24" i="289"/>
  <c r="EI23" i="289"/>
  <c r="EI24" i="289"/>
  <c r="EI31" i="289"/>
  <c r="EJ33" i="289"/>
  <c r="EJ41" i="278"/>
  <c r="EJ42" i="278"/>
  <c r="EJ43" i="278"/>
  <c r="EL3" i="278"/>
  <c r="EJ148" i="273"/>
  <c r="EJ149" i="273"/>
  <c r="EJ32" i="289"/>
  <c r="EK33" i="289"/>
  <c r="EK41" i="278"/>
  <c r="EK42" i="278"/>
  <c r="EK43" i="278"/>
  <c r="EM3" i="278"/>
  <c r="EK148" i="273"/>
  <c r="EK149" i="273"/>
  <c r="EK32" i="289"/>
  <c r="EK22" i="289"/>
  <c r="EJ22" i="289"/>
  <c r="EJ23" i="289"/>
  <c r="EJ24" i="289"/>
  <c r="EK23" i="289"/>
  <c r="EK24" i="289"/>
  <c r="EK31" i="289"/>
  <c r="EL33" i="289"/>
  <c r="EL41" i="278"/>
  <c r="EL42" i="278"/>
  <c r="EL43" i="278"/>
  <c r="EN3" i="278"/>
  <c r="EL148" i="273"/>
  <c r="EL149" i="273"/>
  <c r="EL32" i="289"/>
  <c r="EM33" i="289"/>
  <c r="EM41" i="278"/>
  <c r="EM42" i="278"/>
  <c r="EM43" i="278"/>
  <c r="EO3" i="278"/>
  <c r="EM148" i="273"/>
  <c r="EM149" i="273"/>
  <c r="EM32" i="289"/>
  <c r="EM22" i="289"/>
  <c r="EL22" i="289"/>
  <c r="EL23" i="289"/>
  <c r="EL24" i="289"/>
  <c r="EM23" i="289"/>
  <c r="EM24" i="289"/>
  <c r="EM31" i="289"/>
  <c r="EN33" i="289"/>
  <c r="EN41" i="278"/>
  <c r="EN42" i="278"/>
  <c r="EN43" i="278"/>
  <c r="EP3" i="278"/>
  <c r="EN148" i="273"/>
  <c r="EN149" i="273"/>
  <c r="EN32" i="289"/>
  <c r="EO33" i="289"/>
  <c r="EO41" i="278"/>
  <c r="EO42" i="278"/>
  <c r="EO43" i="278"/>
  <c r="EQ3" i="278"/>
  <c r="EO148" i="273"/>
  <c r="EO149" i="273"/>
  <c r="EO32" i="289"/>
  <c r="EO22" i="289"/>
  <c r="EN22" i="289"/>
  <c r="EN23" i="289"/>
  <c r="EN24" i="289"/>
  <c r="EO23" i="289"/>
  <c r="EO24" i="289"/>
  <c r="EO31" i="289"/>
  <c r="EP33" i="289"/>
  <c r="EP41" i="278"/>
  <c r="EP42" i="278"/>
  <c r="EP43" i="278"/>
  <c r="ER3" i="278"/>
  <c r="EP148" i="273"/>
  <c r="EP149" i="273"/>
  <c r="EP32" i="289"/>
  <c r="EQ33" i="289"/>
  <c r="EQ41" i="278"/>
  <c r="EQ42" i="278"/>
  <c r="EQ43" i="278"/>
  <c r="ES3" i="278"/>
  <c r="EQ148" i="273"/>
  <c r="EQ149" i="273"/>
  <c r="EQ32" i="289"/>
  <c r="EQ22" i="289"/>
  <c r="EP22" i="289"/>
  <c r="EP23" i="289"/>
  <c r="EP24" i="289"/>
  <c r="EQ23" i="289"/>
  <c r="EQ24" i="289"/>
  <c r="EQ31" i="289"/>
  <c r="ER33" i="289"/>
  <c r="ER41" i="278"/>
  <c r="ER42" i="278"/>
  <c r="ER43" i="278"/>
  <c r="ET3" i="278"/>
  <c r="ER148" i="273"/>
  <c r="ER149" i="273"/>
  <c r="ER32" i="289"/>
  <c r="ES33" i="289"/>
  <c r="ES41" i="278"/>
  <c r="ES42" i="278"/>
  <c r="ES43" i="278"/>
  <c r="EU3" i="278"/>
  <c r="ES148" i="273"/>
  <c r="ES149" i="273"/>
  <c r="ES32" i="289"/>
  <c r="ES22" i="289"/>
  <c r="ER22" i="289"/>
  <c r="ER23" i="289"/>
  <c r="ER24" i="289"/>
  <c r="ES23" i="289"/>
  <c r="ES24" i="289"/>
  <c r="ES31" i="289"/>
  <c r="ET33" i="289"/>
  <c r="ET41" i="278"/>
  <c r="ET42" i="278"/>
  <c r="ET43" i="278"/>
  <c r="EV3" i="278"/>
  <c r="ET148" i="273"/>
  <c r="ET149" i="273"/>
  <c r="ET32" i="289"/>
  <c r="EU33" i="289"/>
  <c r="EU41" i="278"/>
  <c r="EU42" i="278"/>
  <c r="EU43" i="278"/>
  <c r="EW3" i="278"/>
  <c r="EU148" i="273"/>
  <c r="EU149" i="273"/>
  <c r="EU32" i="289"/>
  <c r="EU22" i="289"/>
  <c r="ET22" i="289"/>
  <c r="ET23" i="289"/>
  <c r="ET24" i="289"/>
  <c r="EU23" i="289"/>
  <c r="EU24" i="289"/>
  <c r="EU31" i="289"/>
  <c r="EV33" i="289"/>
  <c r="EV41" i="278"/>
  <c r="EV42" i="278"/>
  <c r="EV43" i="278"/>
  <c r="EX3" i="278"/>
  <c r="EV148" i="273"/>
  <c r="EV149" i="273"/>
  <c r="EV32" i="289"/>
  <c r="EW33" i="289"/>
  <c r="EW41" i="278"/>
  <c r="EW42" i="278"/>
  <c r="EW43" i="278"/>
  <c r="EY3" i="278"/>
  <c r="EW148" i="273"/>
  <c r="EW149" i="273"/>
  <c r="EW32" i="289"/>
  <c r="EW22" i="289"/>
  <c r="EV22" i="289"/>
  <c r="EV23" i="289"/>
  <c r="EV24" i="289"/>
  <c r="EW23" i="289"/>
  <c r="EW24" i="289"/>
  <c r="EW31" i="289"/>
  <c r="EX33" i="289"/>
  <c r="EX41" i="278"/>
  <c r="EX42" i="278"/>
  <c r="EX43" i="278"/>
  <c r="EZ3" i="278"/>
  <c r="EX148" i="273"/>
  <c r="EX149" i="273"/>
  <c r="EX32" i="289"/>
  <c r="EY33" i="289"/>
  <c r="EY41" i="278"/>
  <c r="EY42" i="278"/>
  <c r="EY43" i="278"/>
  <c r="FA3" i="278"/>
  <c r="EY148" i="273"/>
  <c r="EY149" i="273"/>
  <c r="EY32" i="289"/>
  <c r="EY22" i="289"/>
  <c r="EX22" i="289"/>
  <c r="EX23" i="289"/>
  <c r="EX24" i="289"/>
  <c r="EY23" i="289"/>
  <c r="EY24" i="289"/>
  <c r="EY31" i="289"/>
  <c r="EZ33" i="289"/>
  <c r="EZ41" i="278"/>
  <c r="EZ42" i="278"/>
  <c r="EZ43" i="278"/>
  <c r="FB3" i="278"/>
  <c r="EZ148" i="273"/>
  <c r="EZ149" i="273"/>
  <c r="EZ32" i="289"/>
  <c r="FA33" i="289"/>
  <c r="FA41" i="278"/>
  <c r="FA42" i="278"/>
  <c r="FA43" i="278"/>
  <c r="FC3" i="278"/>
  <c r="FA148" i="273"/>
  <c r="FA149" i="273"/>
  <c r="FA32" i="289"/>
  <c r="FA22" i="289"/>
  <c r="EZ22" i="289"/>
  <c r="EZ23" i="289"/>
  <c r="EZ24" i="289"/>
  <c r="FA23" i="289"/>
  <c r="FA24" i="289"/>
  <c r="FA31" i="289"/>
  <c r="FB33" i="289"/>
  <c r="FB41" i="278"/>
  <c r="FB42" i="278"/>
  <c r="FB43" i="278"/>
  <c r="FD3" i="278"/>
  <c r="FB148" i="273"/>
  <c r="FB149" i="273"/>
  <c r="FB32" i="289"/>
  <c r="FC33" i="289"/>
  <c r="FC41" i="278"/>
  <c r="FC42" i="278"/>
  <c r="FC43" i="278"/>
  <c r="FE3" i="278"/>
  <c r="FC148" i="273"/>
  <c r="FC149" i="273"/>
  <c r="FC32" i="289"/>
  <c r="FC22" i="289"/>
  <c r="FB22" i="289"/>
  <c r="FB23" i="289"/>
  <c r="FB24" i="289"/>
  <c r="FC23" i="289"/>
  <c r="FC24" i="289"/>
  <c r="FC31" i="289"/>
  <c r="FD33" i="289"/>
  <c r="FD41" i="278"/>
  <c r="FD42" i="278"/>
  <c r="FD43" i="278"/>
  <c r="FF3" i="278"/>
  <c r="FD148" i="273"/>
  <c r="FD149" i="273"/>
  <c r="FD32" i="289"/>
  <c r="FE33" i="289"/>
  <c r="FE41" i="278"/>
  <c r="FE42" i="278"/>
  <c r="FE43" i="278"/>
  <c r="FG3" i="278"/>
  <c r="FE148" i="273"/>
  <c r="FE149" i="273"/>
  <c r="FE32" i="289"/>
  <c r="FE22" i="289"/>
  <c r="FD22" i="289"/>
  <c r="FD23" i="289"/>
  <c r="FD24" i="289"/>
  <c r="FE23" i="289"/>
  <c r="FE24" i="289"/>
  <c r="FE31" i="289"/>
  <c r="FF33" i="289"/>
  <c r="FF41" i="278"/>
  <c r="FF42" i="278"/>
  <c r="FF43" i="278"/>
  <c r="FH3" i="278"/>
  <c r="FF148" i="273"/>
  <c r="FF149" i="273"/>
  <c r="FF32" i="289"/>
  <c r="FG33" i="289"/>
  <c r="FG41" i="278"/>
  <c r="FG42" i="278"/>
  <c r="FG43" i="278"/>
  <c r="FI3" i="278"/>
  <c r="FG148" i="273"/>
  <c r="FG149" i="273"/>
  <c r="FG32" i="289"/>
  <c r="FG22" i="289"/>
  <c r="FF22" i="289"/>
  <c r="FF23" i="289"/>
  <c r="FF24" i="289"/>
  <c r="FG23" i="289"/>
  <c r="FG24" i="289"/>
  <c r="FG31" i="289"/>
  <c r="FH33" i="289"/>
  <c r="FH41" i="278"/>
  <c r="FH42" i="278"/>
  <c r="FH43" i="278"/>
  <c r="FJ3" i="278"/>
  <c r="FH148" i="273"/>
  <c r="FH149" i="273"/>
  <c r="FH32" i="289"/>
  <c r="FI33" i="289"/>
  <c r="FI41" i="278"/>
  <c r="FI42" i="278"/>
  <c r="FI43" i="278"/>
  <c r="FK3" i="278"/>
  <c r="FI148" i="273"/>
  <c r="FI149" i="273"/>
  <c r="FI32" i="289"/>
  <c r="FI22" i="289"/>
  <c r="FH22" i="289"/>
  <c r="FH23" i="289"/>
  <c r="FH24" i="289"/>
  <c r="FI23" i="289"/>
  <c r="FI24" i="289"/>
  <c r="FI31" i="289"/>
  <c r="FJ33" i="289"/>
  <c r="FJ41" i="278"/>
  <c r="FJ42" i="278"/>
  <c r="FJ43" i="278"/>
  <c r="FL3" i="278"/>
  <c r="FJ148" i="273"/>
  <c r="FJ149" i="273"/>
  <c r="FJ32" i="289"/>
  <c r="FK33" i="289"/>
  <c r="FK41" i="278"/>
  <c r="FK42" i="278"/>
  <c r="FK43" i="278"/>
  <c r="FM3" i="278"/>
  <c r="FK148" i="273"/>
  <c r="FK149" i="273"/>
  <c r="FK32" i="289"/>
  <c r="FK22" i="289"/>
  <c r="FJ22" i="289"/>
  <c r="FJ23" i="289"/>
  <c r="FJ24" i="289"/>
  <c r="FK23" i="289"/>
  <c r="FK24" i="289"/>
  <c r="FK31" i="289"/>
  <c r="FL33" i="289"/>
  <c r="FL41" i="278"/>
  <c r="FL42" i="278"/>
  <c r="FL43" i="278"/>
  <c r="FN3" i="278"/>
  <c r="FL148" i="273"/>
  <c r="FL149" i="273"/>
  <c r="FL32" i="289"/>
  <c r="FM33" i="289"/>
  <c r="FM41" i="278"/>
  <c r="FM42" i="278"/>
  <c r="FM43" i="278"/>
  <c r="FO3" i="278"/>
  <c r="FM148" i="273"/>
  <c r="FM149" i="273"/>
  <c r="FM32" i="289"/>
  <c r="FM22" i="289"/>
  <c r="FL22" i="289"/>
  <c r="FL23" i="289"/>
  <c r="FL24" i="289"/>
  <c r="FM23" i="289"/>
  <c r="FM24" i="289"/>
  <c r="FM31" i="289"/>
  <c r="FN33" i="289"/>
  <c r="FN41" i="278"/>
  <c r="FN42" i="278"/>
  <c r="FN43" i="278"/>
  <c r="FP3" i="278"/>
  <c r="FN148" i="273"/>
  <c r="FN149" i="273"/>
  <c r="FN32" i="289"/>
  <c r="FO33" i="289"/>
  <c r="FO41" i="278"/>
  <c r="FO42" i="278"/>
  <c r="FO43" i="278"/>
  <c r="FQ3" i="278"/>
  <c r="FO148" i="273"/>
  <c r="FO149" i="273"/>
  <c r="FO32" i="289"/>
  <c r="FO22" i="289"/>
  <c r="FN22" i="289"/>
  <c r="FN23" i="289"/>
  <c r="FN24" i="289"/>
  <c r="FO23" i="289"/>
  <c r="FO24" i="289"/>
  <c r="FO31" i="289"/>
  <c r="FP33" i="289"/>
  <c r="FP41" i="278"/>
  <c r="FP42" i="278"/>
  <c r="FP43" i="278"/>
  <c r="FR3" i="278"/>
  <c r="FP148" i="273"/>
  <c r="FP149" i="273"/>
  <c r="FP32" i="289"/>
  <c r="FQ33" i="289"/>
  <c r="FQ41" i="278"/>
  <c r="FQ42" i="278"/>
  <c r="FQ43" i="278"/>
  <c r="FS3" i="278"/>
  <c r="FQ148" i="273"/>
  <c r="FQ149" i="273"/>
  <c r="FQ32" i="289"/>
  <c r="FQ22" i="289"/>
  <c r="FP22" i="289"/>
  <c r="FP23" i="289"/>
  <c r="FP24" i="289"/>
  <c r="FQ23" i="289"/>
  <c r="FQ24" i="289"/>
  <c r="FQ31" i="289"/>
  <c r="FR33" i="289"/>
  <c r="FR41" i="278"/>
  <c r="FR42" i="278"/>
  <c r="FR43" i="278"/>
  <c r="FT3" i="278"/>
  <c r="FR148" i="273"/>
  <c r="FR149" i="273"/>
  <c r="FR32" i="289"/>
  <c r="FS33" i="289"/>
  <c r="FS41" i="278"/>
  <c r="FS42" i="278"/>
  <c r="FS43" i="278"/>
  <c r="FU3" i="278"/>
  <c r="FS148" i="273"/>
  <c r="FS149" i="273"/>
  <c r="FS32" i="289"/>
  <c r="FS22" i="289"/>
  <c r="FR22" i="289"/>
  <c r="FR23" i="289"/>
  <c r="FR24" i="289"/>
  <c r="FS23" i="289"/>
  <c r="FS24" i="289"/>
  <c r="FS31" i="289"/>
  <c r="FT33" i="289"/>
  <c r="FT41" i="278"/>
  <c r="FT42" i="278"/>
  <c r="FT43" i="278"/>
  <c r="FV3" i="278"/>
  <c r="FT148" i="273"/>
  <c r="FT149" i="273"/>
  <c r="FT32" i="289"/>
  <c r="FU33" i="289"/>
  <c r="FU41" i="278"/>
  <c r="FU42" i="278"/>
  <c r="FU43" i="278"/>
  <c r="FW3" i="278"/>
  <c r="FU148" i="273"/>
  <c r="FU149" i="273"/>
  <c r="FU32" i="289"/>
  <c r="FU22" i="289"/>
  <c r="FT22" i="289"/>
  <c r="FT23" i="289"/>
  <c r="FT24" i="289"/>
  <c r="FU23" i="289"/>
  <c r="FU24" i="289"/>
  <c r="FU31" i="289"/>
  <c r="FV33" i="289"/>
  <c r="FV41" i="278"/>
  <c r="FV42" i="278"/>
  <c r="FV43" i="278"/>
  <c r="FX3" i="278"/>
  <c r="FV148" i="273"/>
  <c r="FV149" i="273"/>
  <c r="FV32" i="289"/>
  <c r="FW33" i="289"/>
  <c r="FW41" i="278"/>
  <c r="FW42" i="278"/>
  <c r="FW43" i="278"/>
  <c r="FY3" i="278"/>
  <c r="FW148" i="273"/>
  <c r="FW149" i="273"/>
  <c r="FW32" i="289"/>
  <c r="FW22" i="289"/>
  <c r="FV22" i="289"/>
  <c r="FV23" i="289"/>
  <c r="FV24" i="289"/>
  <c r="FW23" i="289"/>
  <c r="FW24" i="289"/>
  <c r="FW31" i="289"/>
  <c r="FX33" i="289"/>
  <c r="FX41" i="278"/>
  <c r="FX42" i="278"/>
  <c r="FX43" i="278"/>
  <c r="FZ3" i="278"/>
  <c r="FX148" i="273"/>
  <c r="FX149" i="273"/>
  <c r="FX32" i="289"/>
  <c r="FY33" i="289"/>
  <c r="FY41" i="278"/>
  <c r="FY42" i="278"/>
  <c r="FY43" i="278"/>
  <c r="GA3" i="278"/>
  <c r="FY148" i="273"/>
  <c r="FY149" i="273"/>
  <c r="FY32" i="289"/>
  <c r="FY22" i="289"/>
  <c r="FX22" i="289"/>
  <c r="FX23" i="289"/>
  <c r="FX24" i="289"/>
  <c r="FY23" i="289"/>
  <c r="FY24" i="289"/>
  <c r="FY31" i="289"/>
  <c r="FZ33" i="289"/>
  <c r="FZ41" i="278"/>
  <c r="FZ42" i="278"/>
  <c r="FZ43" i="278"/>
  <c r="GB3" i="278"/>
  <c r="FZ148" i="273"/>
  <c r="FZ149" i="273"/>
  <c r="FZ32" i="289"/>
  <c r="GA33" i="289"/>
  <c r="GA41" i="278"/>
  <c r="GA42" i="278"/>
  <c r="GA43" i="278"/>
  <c r="GC3" i="278"/>
  <c r="GA148" i="273"/>
  <c r="GA149" i="273"/>
  <c r="GA32" i="289"/>
  <c r="GA22" i="289"/>
  <c r="FZ22" i="289"/>
  <c r="FZ23" i="289"/>
  <c r="FZ24" i="289"/>
  <c r="GA23" i="289"/>
  <c r="GA24" i="289"/>
  <c r="GA31" i="289"/>
  <c r="GB33" i="289"/>
  <c r="GB41" i="278"/>
  <c r="GB42" i="278"/>
  <c r="GB43" i="278"/>
  <c r="GD3" i="278"/>
  <c r="GB148" i="273"/>
  <c r="GB149" i="273"/>
  <c r="GB32" i="289"/>
  <c r="GC33" i="289"/>
  <c r="GC41" i="278"/>
  <c r="GC42" i="278"/>
  <c r="GC43" i="278"/>
  <c r="GE3" i="278"/>
  <c r="GC148" i="273"/>
  <c r="GC149" i="273"/>
  <c r="GC32" i="289"/>
  <c r="GC22" i="289"/>
  <c r="GB22" i="289"/>
  <c r="GB23" i="289"/>
  <c r="GB24" i="289"/>
  <c r="GC23" i="289"/>
  <c r="GC24" i="289"/>
  <c r="GC31" i="289"/>
  <c r="GD33" i="289"/>
  <c r="GD41" i="278"/>
  <c r="GD42" i="278"/>
  <c r="GD43" i="278"/>
  <c r="GF3" i="278"/>
  <c r="GD148" i="273"/>
  <c r="GD149" i="273"/>
  <c r="GD32" i="289"/>
  <c r="GE33" i="289"/>
  <c r="GE41" i="278"/>
  <c r="GE42" i="278"/>
  <c r="GE43" i="278"/>
  <c r="GG3" i="278"/>
  <c r="GE148" i="273"/>
  <c r="GE149" i="273"/>
  <c r="GE32" i="289"/>
  <c r="GE22" i="289"/>
  <c r="GD22" i="289"/>
  <c r="GD23" i="289"/>
  <c r="GD24" i="289"/>
  <c r="GE23" i="289"/>
  <c r="GE24" i="289"/>
  <c r="GE31" i="289"/>
  <c r="GF33" i="289"/>
  <c r="GF41" i="278"/>
  <c r="GF42" i="278"/>
  <c r="GF43" i="278"/>
  <c r="GH3" i="278"/>
  <c r="GF148" i="273"/>
  <c r="GF149" i="273"/>
  <c r="GF32" i="289"/>
  <c r="GG33" i="289"/>
  <c r="GG41" i="278"/>
  <c r="GG42" i="278"/>
  <c r="GG43" i="278"/>
  <c r="GI3" i="278"/>
  <c r="GG148" i="273"/>
  <c r="GG149" i="273"/>
  <c r="GG32" i="289"/>
  <c r="GG22" i="289"/>
  <c r="GF22" i="289"/>
  <c r="GF23" i="289"/>
  <c r="GF24" i="289"/>
  <c r="GG23" i="289"/>
  <c r="GG24" i="289"/>
  <c r="GG31" i="289"/>
  <c r="GH33" i="289"/>
  <c r="GH41" i="278"/>
  <c r="GH42" i="278"/>
  <c r="GH43" i="278"/>
  <c r="GJ3" i="278"/>
  <c r="GH148" i="273"/>
  <c r="GH149" i="273"/>
  <c r="GH32" i="289"/>
  <c r="GI33" i="289"/>
  <c r="GI41" i="278"/>
  <c r="GI42" i="278"/>
  <c r="GI43" i="278"/>
  <c r="GI148" i="273"/>
  <c r="GI149" i="273"/>
  <c r="GI32" i="289"/>
  <c r="GI22" i="289"/>
  <c r="GH22" i="289"/>
  <c r="GH23" i="289"/>
  <c r="GH24" i="289"/>
  <c r="GI23" i="289"/>
  <c r="GI24" i="289"/>
  <c r="GI31" i="289"/>
  <c r="GJ33" i="289"/>
  <c r="GJ41" i="278"/>
  <c r="GJ42" i="278"/>
  <c r="GJ43" i="278"/>
  <c r="F15" i="288"/>
  <c r="G39" i="306"/>
  <c r="G54" i="306"/>
  <c r="G15" i="288"/>
  <c r="E15" i="288"/>
  <c r="F28" i="288"/>
  <c r="G48" i="265"/>
  <c r="G28" i="288"/>
  <c r="E28" i="288"/>
  <c r="Q109" i="278"/>
  <c r="P109" i="278"/>
  <c r="R109" i="278"/>
  <c r="S109" i="278"/>
  <c r="T109" i="278"/>
  <c r="U109" i="278"/>
  <c r="V109" i="278"/>
  <c r="W109" i="278"/>
  <c r="X109" i="278"/>
  <c r="Y109" i="278"/>
  <c r="Z109" i="278"/>
  <c r="AA109" i="278"/>
  <c r="AB109" i="278"/>
  <c r="AC109" i="278"/>
  <c r="AD109" i="278"/>
  <c r="AE109" i="278"/>
  <c r="AF109" i="278"/>
  <c r="AG109" i="278"/>
  <c r="AH109" i="278"/>
  <c r="AI109" i="278"/>
  <c r="AJ109" i="278"/>
  <c r="AK109" i="278"/>
  <c r="AL109" i="278"/>
  <c r="AM109" i="278"/>
  <c r="AN109" i="278"/>
  <c r="AO109" i="278"/>
  <c r="AP109" i="278"/>
  <c r="AQ109" i="278"/>
  <c r="AR109" i="278"/>
  <c r="AS109" i="278"/>
  <c r="AT109" i="278"/>
  <c r="AU109" i="278"/>
  <c r="AV109" i="278"/>
  <c r="AW109" i="278"/>
  <c r="AX109" i="278"/>
  <c r="AY109" i="278"/>
  <c r="AZ109" i="278"/>
  <c r="BA109" i="278"/>
  <c r="BB109" i="278"/>
  <c r="BD33" i="265"/>
  <c r="BC109" i="278"/>
  <c r="BE33" i="265"/>
  <c r="BD109" i="278"/>
  <c r="BE109" i="278"/>
  <c r="BF109" i="278"/>
  <c r="BG109" i="278"/>
  <c r="BH109" i="278"/>
  <c r="BI109" i="278"/>
  <c r="BJ109" i="278"/>
  <c r="BK109" i="278"/>
  <c r="BL109" i="278"/>
  <c r="BM109" i="278"/>
  <c r="BN109" i="278"/>
  <c r="BO109" i="278"/>
  <c r="BP109" i="278"/>
  <c r="BQ109" i="278"/>
  <c r="BR109" i="278"/>
  <c r="BS109" i="278"/>
  <c r="BT109" i="278"/>
  <c r="BU109" i="278"/>
  <c r="BV109" i="278"/>
  <c r="BW109" i="278"/>
  <c r="BX109" i="278"/>
  <c r="BY109" i="278"/>
  <c r="BZ109" i="278"/>
  <c r="CA109" i="278"/>
  <c r="CB109" i="278"/>
  <c r="CC109" i="278"/>
  <c r="CD109" i="278"/>
  <c r="CE109" i="278"/>
  <c r="CF109" i="278"/>
  <c r="CG109" i="278"/>
  <c r="CH109" i="278"/>
  <c r="CI109" i="278"/>
  <c r="CJ109" i="278"/>
  <c r="CK109" i="278"/>
  <c r="CL109" i="278"/>
  <c r="CM109" i="278"/>
  <c r="CN109" i="278"/>
  <c r="CO109" i="278"/>
  <c r="CP109" i="278"/>
  <c r="CQ109" i="278"/>
  <c r="CR109" i="278"/>
  <c r="CS109" i="278"/>
  <c r="CT109" i="278"/>
  <c r="CU109" i="278"/>
  <c r="CV109" i="278"/>
  <c r="CW109" i="278"/>
  <c r="CX109" i="278"/>
  <c r="CY109" i="278"/>
  <c r="CZ109" i="278"/>
  <c r="DA109" i="278"/>
  <c r="DB109" i="278"/>
  <c r="DC109" i="278"/>
  <c r="DD109" i="278"/>
  <c r="DE109" i="278"/>
  <c r="DF109" i="278"/>
  <c r="DG109" i="278"/>
  <c r="DH109" i="278"/>
  <c r="DI109" i="278"/>
  <c r="DJ109" i="278"/>
  <c r="DK109" i="278"/>
  <c r="DL109" i="278"/>
  <c r="DM109" i="278"/>
  <c r="DN109" i="278"/>
  <c r="DO109" i="278"/>
  <c r="DP109" i="278"/>
  <c r="DQ109" i="278"/>
  <c r="DR109" i="278"/>
  <c r="DS109" i="278"/>
  <c r="DT109" i="278"/>
  <c r="DU109" i="278"/>
  <c r="DV109" i="278"/>
  <c r="DW109" i="278"/>
  <c r="DX109" i="278"/>
  <c r="DY109" i="278"/>
  <c r="DZ109" i="278"/>
  <c r="EA109" i="278"/>
  <c r="EB109" i="278"/>
  <c r="EC109" i="278"/>
  <c r="ED109" i="278"/>
  <c r="EE109" i="278"/>
  <c r="EF109" i="278"/>
  <c r="EG109" i="278"/>
  <c r="EH109" i="278"/>
  <c r="EI109" i="278"/>
  <c r="EJ109" i="278"/>
  <c r="EK109" i="278"/>
  <c r="EL109" i="278"/>
  <c r="EM109" i="278"/>
  <c r="EN109" i="278"/>
  <c r="EO109" i="278"/>
  <c r="EP109" i="278"/>
  <c r="EQ109" i="278"/>
  <c r="ER109" i="278"/>
  <c r="ES109" i="278"/>
  <c r="ET109" i="278"/>
  <c r="EU109" i="278"/>
  <c r="EV109" i="278"/>
  <c r="EW109" i="278"/>
  <c r="EX109" i="278"/>
  <c r="EY109" i="278"/>
  <c r="EZ109" i="278"/>
  <c r="FA109" i="278"/>
  <c r="FB109" i="278"/>
  <c r="FC109" i="278"/>
  <c r="FD109" i="278"/>
  <c r="FE109" i="278"/>
  <c r="FF109" i="278"/>
  <c r="FG109" i="278"/>
  <c r="FH109" i="278"/>
  <c r="FI109" i="278"/>
  <c r="FJ109" i="278"/>
  <c r="FK109" i="278"/>
  <c r="FL109" i="278"/>
  <c r="FM109" i="278"/>
  <c r="FN109" i="278"/>
  <c r="FO109" i="278"/>
  <c r="FP109" i="278"/>
  <c r="FQ109" i="278"/>
  <c r="FR109" i="278"/>
  <c r="FS109" i="278"/>
  <c r="FT109" i="278"/>
  <c r="FU109" i="278"/>
  <c r="FV109" i="278"/>
  <c r="FW109" i="278"/>
  <c r="FX109" i="278"/>
  <c r="FY109" i="278"/>
  <c r="FZ109" i="278"/>
  <c r="GA109" i="278"/>
  <c r="GB109" i="278"/>
  <c r="GC109" i="278"/>
  <c r="GD109" i="278"/>
  <c r="GE109" i="278"/>
  <c r="GF109" i="278"/>
  <c r="GG109" i="278"/>
  <c r="GH109" i="278"/>
  <c r="GI109" i="278"/>
  <c r="O22" i="289"/>
  <c r="N22" i="289"/>
  <c r="N23" i="289"/>
  <c r="N24" i="289"/>
  <c r="O23" i="289"/>
  <c r="O24" i="289"/>
  <c r="O31" i="289"/>
  <c r="H56" i="306"/>
  <c r="H27" i="288"/>
  <c r="J22" i="288"/>
  <c r="J14" i="288"/>
  <c r="K14" i="288"/>
  <c r="L14" i="288"/>
  <c r="M14" i="288"/>
  <c r="N14" i="288"/>
  <c r="O14" i="288"/>
  <c r="Q14" i="288"/>
  <c r="R14" i="288"/>
  <c r="S14" i="288"/>
  <c r="T14" i="288"/>
  <c r="U14" i="288"/>
  <c r="V14" i="288"/>
  <c r="W14" i="288"/>
  <c r="X14" i="288"/>
  <c r="Y14" i="288"/>
  <c r="Z14" i="288"/>
  <c r="AA14" i="288"/>
  <c r="AB14" i="288"/>
  <c r="AC14" i="288"/>
  <c r="AD14" i="288"/>
  <c r="AE14" i="288"/>
  <c r="AF14" i="288"/>
  <c r="AG14" i="288"/>
  <c r="AH14" i="288"/>
  <c r="AI14" i="288"/>
  <c r="AJ14" i="288"/>
  <c r="AK14" i="288"/>
  <c r="AL14" i="288"/>
  <c r="AM14" i="288"/>
  <c r="AN14" i="288"/>
  <c r="AO14" i="288"/>
  <c r="AP14" i="288"/>
  <c r="AQ14" i="288"/>
  <c r="AR14" i="288"/>
  <c r="AS14" i="288"/>
  <c r="AT14" i="288"/>
  <c r="AU14" i="288"/>
  <c r="AV14" i="288"/>
  <c r="AW14" i="288"/>
  <c r="AX14" i="288"/>
  <c r="AY14" i="288"/>
  <c r="AZ14" i="288"/>
  <c r="BA14" i="288"/>
  <c r="BB14" i="288"/>
  <c r="BC14" i="288"/>
  <c r="F190" i="48"/>
  <c r="BD14" i="288"/>
  <c r="BE14" i="288"/>
  <c r="BF14" i="288"/>
  <c r="BG14" i="288"/>
  <c r="BH14" i="288"/>
  <c r="BI14" i="288"/>
  <c r="BJ14" i="288"/>
  <c r="BK14" i="288"/>
  <c r="BL14" i="288"/>
  <c r="BM14" i="288"/>
  <c r="BN14" i="288"/>
  <c r="BO14" i="288"/>
  <c r="BP14" i="288"/>
  <c r="BQ14" i="288"/>
  <c r="BR14" i="288"/>
  <c r="BS14" i="288"/>
  <c r="BT14" i="288"/>
  <c r="BU14" i="288"/>
  <c r="BV14" i="288"/>
  <c r="BW14" i="288"/>
  <c r="BX14" i="288"/>
  <c r="BY14" i="288"/>
  <c r="BZ14" i="288"/>
  <c r="CA14" i="288"/>
  <c r="CB14" i="288"/>
  <c r="CC14" i="288"/>
  <c r="CD14" i="288"/>
  <c r="CE14" i="288"/>
  <c r="CF14" i="288"/>
  <c r="CG14" i="288"/>
  <c r="CH14" i="288"/>
  <c r="CI14" i="288"/>
  <c r="CJ14" i="288"/>
  <c r="CK14" i="288"/>
  <c r="CL14" i="288"/>
  <c r="CM14" i="288"/>
  <c r="CN14" i="288"/>
  <c r="CO14" i="288"/>
  <c r="CP14" i="288"/>
  <c r="CQ14" i="288"/>
  <c r="CR14" i="288"/>
  <c r="CS14" i="288"/>
  <c r="CT14" i="288"/>
  <c r="CU14" i="288"/>
  <c r="CV14" i="288"/>
  <c r="CW14" i="288"/>
  <c r="CX14" i="288"/>
  <c r="CY14" i="288"/>
  <c r="CZ14" i="288"/>
  <c r="DA14" i="288"/>
  <c r="DB14" i="288"/>
  <c r="DC14" i="288"/>
  <c r="DD14" i="288"/>
  <c r="DE14" i="288"/>
  <c r="DF14" i="288"/>
  <c r="DG14" i="288"/>
  <c r="DH14" i="288"/>
  <c r="DI14" i="288"/>
  <c r="DJ14" i="288"/>
  <c r="DK14" i="288"/>
  <c r="DL14" i="288"/>
  <c r="DM14" i="288"/>
  <c r="DN14" i="288"/>
  <c r="DO14" i="288"/>
  <c r="DP14" i="288"/>
  <c r="DQ14" i="288"/>
  <c r="DR14" i="288"/>
  <c r="DS14" i="288"/>
  <c r="DT14" i="288"/>
  <c r="DU14" i="288"/>
  <c r="DV14" i="288"/>
  <c r="DW14" i="288"/>
  <c r="DX14" i="288"/>
  <c r="DY14" i="288"/>
  <c r="DZ14" i="288"/>
  <c r="EA14" i="288"/>
  <c r="EB14" i="288"/>
  <c r="EC14" i="288"/>
  <c r="ED14" i="288"/>
  <c r="EE14" i="288"/>
  <c r="EF14" i="288"/>
  <c r="EG14" i="288"/>
  <c r="EH14" i="288"/>
  <c r="EI14" i="288"/>
  <c r="EJ14" i="288"/>
  <c r="EK14" i="288"/>
  <c r="EL14" i="288"/>
  <c r="EM14" i="288"/>
  <c r="EN14" i="288"/>
  <c r="EO14" i="288"/>
  <c r="EP14" i="288"/>
  <c r="EQ14" i="288"/>
  <c r="ER14" i="288"/>
  <c r="ES14" i="288"/>
  <c r="ET14" i="288"/>
  <c r="EU14" i="288"/>
  <c r="EV14" i="288"/>
  <c r="EW14" i="288"/>
  <c r="EX14" i="288"/>
  <c r="EY14" i="288"/>
  <c r="EZ14" i="288"/>
  <c r="FA14" i="288"/>
  <c r="FB14" i="288"/>
  <c r="FC14" i="288"/>
  <c r="FD14" i="288"/>
  <c r="FE14" i="288"/>
  <c r="FF14" i="288"/>
  <c r="FG14" i="288"/>
  <c r="FH14" i="288"/>
  <c r="FI14" i="288"/>
  <c r="FJ14" i="288"/>
  <c r="FK14" i="288"/>
  <c r="FL14" i="288"/>
  <c r="FM14" i="288"/>
  <c r="FN14" i="288"/>
  <c r="FO14" i="288"/>
  <c r="FP14" i="288"/>
  <c r="FQ14" i="288"/>
  <c r="FR14" i="288"/>
  <c r="FS14" i="288"/>
  <c r="FT14" i="288"/>
  <c r="FU14" i="288"/>
  <c r="FV14" i="288"/>
  <c r="FW14" i="288"/>
  <c r="FX14" i="288"/>
  <c r="FY14" i="288"/>
  <c r="FZ14" i="288"/>
  <c r="GA14" i="288"/>
  <c r="GB14" i="288"/>
  <c r="GC14" i="288"/>
  <c r="GD14" i="288"/>
  <c r="GE14" i="288"/>
  <c r="GF14" i="288"/>
  <c r="GG14" i="288"/>
  <c r="GH14" i="288"/>
  <c r="GI14" i="288"/>
  <c r="GJ14" i="288"/>
  <c r="H14" i="288"/>
  <c r="F14" i="288"/>
  <c r="G190" i="48"/>
  <c r="G14" i="288"/>
  <c r="E14" i="288"/>
  <c r="J2" i="304"/>
  <c r="F27" i="304"/>
  <c r="K2" i="304"/>
  <c r="J27" i="304"/>
  <c r="F29" i="304"/>
  <c r="J29" i="304"/>
  <c r="F31" i="304"/>
  <c r="J31" i="304"/>
  <c r="F33" i="304"/>
  <c r="J33" i="304"/>
  <c r="F35" i="304"/>
  <c r="J35" i="304"/>
  <c r="J36" i="304"/>
  <c r="K39" i="304"/>
  <c r="L2" i="304"/>
  <c r="K27" i="304"/>
  <c r="K29" i="304"/>
  <c r="K31" i="304"/>
  <c r="K33" i="304"/>
  <c r="K35" i="304"/>
  <c r="K36" i="304"/>
  <c r="F118" i="48"/>
  <c r="L39" i="304"/>
  <c r="M2" i="304"/>
  <c r="L27" i="304"/>
  <c r="L29" i="304"/>
  <c r="L31" i="304"/>
  <c r="L33" i="304"/>
  <c r="L35" i="304"/>
  <c r="L36" i="304"/>
  <c r="M39" i="304"/>
  <c r="N2" i="304"/>
  <c r="M27" i="304"/>
  <c r="M29" i="304"/>
  <c r="M31" i="304"/>
  <c r="M33" i="304"/>
  <c r="M35" i="304"/>
  <c r="M36" i="304"/>
  <c r="N39" i="304"/>
  <c r="O2" i="304"/>
  <c r="N27" i="304"/>
  <c r="N29" i="304"/>
  <c r="N31" i="304"/>
  <c r="N33" i="304"/>
  <c r="N35" i="304"/>
  <c r="N36" i="304"/>
  <c r="O39" i="304"/>
  <c r="P2" i="304"/>
  <c r="O27" i="304"/>
  <c r="O29" i="304"/>
  <c r="O31" i="304"/>
  <c r="O33" i="304"/>
  <c r="O35" i="304"/>
  <c r="O36" i="304"/>
  <c r="P39" i="304"/>
  <c r="Q2" i="304"/>
  <c r="P27" i="304"/>
  <c r="P29" i="304"/>
  <c r="P31" i="304"/>
  <c r="P33" i="304"/>
  <c r="P35" i="304"/>
  <c r="P36" i="304"/>
  <c r="Q39" i="304"/>
  <c r="R2" i="304"/>
  <c r="Q27" i="304"/>
  <c r="Q29" i="304"/>
  <c r="Q31" i="304"/>
  <c r="Q33" i="304"/>
  <c r="Q35" i="304"/>
  <c r="Q36" i="304"/>
  <c r="R39" i="304"/>
  <c r="S2" i="304"/>
  <c r="R27" i="304"/>
  <c r="R29" i="304"/>
  <c r="R31" i="304"/>
  <c r="R33" i="304"/>
  <c r="R35" i="304"/>
  <c r="R36" i="304"/>
  <c r="S39" i="304"/>
  <c r="T2" i="304"/>
  <c r="S27" i="304"/>
  <c r="S29" i="304"/>
  <c r="S31" i="304"/>
  <c r="S33" i="304"/>
  <c r="S35" i="304"/>
  <c r="S36" i="304"/>
  <c r="T39" i="304"/>
  <c r="U2" i="304"/>
  <c r="T27" i="304"/>
  <c r="T29" i="304"/>
  <c r="T31" i="304"/>
  <c r="T33" i="304"/>
  <c r="T35" i="304"/>
  <c r="T36" i="304"/>
  <c r="U39" i="304"/>
  <c r="V2" i="304"/>
  <c r="U27" i="304"/>
  <c r="U29" i="304"/>
  <c r="U31" i="304"/>
  <c r="U33" i="304"/>
  <c r="U35" i="304"/>
  <c r="U36" i="304"/>
  <c r="V39" i="304"/>
  <c r="W2" i="304"/>
  <c r="V27" i="304"/>
  <c r="V29" i="304"/>
  <c r="V31" i="304"/>
  <c r="V33" i="304"/>
  <c r="V35" i="304"/>
  <c r="V36" i="304"/>
  <c r="W39" i="304"/>
  <c r="X2" i="304"/>
  <c r="W27" i="304"/>
  <c r="W29" i="304"/>
  <c r="W31" i="304"/>
  <c r="W33" i="304"/>
  <c r="W35" i="304"/>
  <c r="W36" i="304"/>
  <c r="X39" i="304"/>
  <c r="Y2" i="304"/>
  <c r="X27" i="304"/>
  <c r="X29" i="304"/>
  <c r="X31" i="304"/>
  <c r="X33" i="304"/>
  <c r="X35" i="304"/>
  <c r="X36" i="304"/>
  <c r="Y39" i="304"/>
  <c r="Z2" i="304"/>
  <c r="Y27" i="304"/>
  <c r="Y29" i="304"/>
  <c r="Y31" i="304"/>
  <c r="Y33" i="304"/>
  <c r="Y35" i="304"/>
  <c r="Y36" i="304"/>
  <c r="Z39" i="304"/>
  <c r="AA2" i="304"/>
  <c r="Z27" i="304"/>
  <c r="Z29" i="304"/>
  <c r="Z31" i="304"/>
  <c r="Z33" i="304"/>
  <c r="Z35" i="304"/>
  <c r="Z36" i="304"/>
  <c r="AA39" i="304"/>
  <c r="AB2" i="304"/>
  <c r="AA27" i="304"/>
  <c r="AA29" i="304"/>
  <c r="AA31" i="304"/>
  <c r="AA33" i="304"/>
  <c r="AA35" i="304"/>
  <c r="AA36" i="304"/>
  <c r="AB39" i="304"/>
  <c r="AC2" i="304"/>
  <c r="AB27" i="304"/>
  <c r="AB29" i="304"/>
  <c r="AB31" i="304"/>
  <c r="AB33" i="304"/>
  <c r="AB35" i="304"/>
  <c r="AB36" i="304"/>
  <c r="AC39" i="304"/>
  <c r="AD2" i="304"/>
  <c r="AC27" i="304"/>
  <c r="AC29" i="304"/>
  <c r="AC31" i="304"/>
  <c r="AC33" i="304"/>
  <c r="AC35" i="304"/>
  <c r="AC36" i="304"/>
  <c r="AD39" i="304"/>
  <c r="AE2" i="304"/>
  <c r="AD27" i="304"/>
  <c r="AD29" i="304"/>
  <c r="AD31" i="304"/>
  <c r="AD33" i="304"/>
  <c r="AD35" i="304"/>
  <c r="AD36" i="304"/>
  <c r="AE39" i="304"/>
  <c r="AF2" i="304"/>
  <c r="AE27" i="304"/>
  <c r="AE29" i="304"/>
  <c r="AE31" i="304"/>
  <c r="AE33" i="304"/>
  <c r="AE35" i="304"/>
  <c r="AE36" i="304"/>
  <c r="AF39" i="304"/>
  <c r="AG2" i="304"/>
  <c r="AF27" i="304"/>
  <c r="AF29" i="304"/>
  <c r="AF31" i="304"/>
  <c r="AF33" i="304"/>
  <c r="AF35" i="304"/>
  <c r="AF36" i="304"/>
  <c r="AG39" i="304"/>
  <c r="AH2" i="304"/>
  <c r="AG27" i="304"/>
  <c r="AG29" i="304"/>
  <c r="AG31" i="304"/>
  <c r="AG33" i="304"/>
  <c r="AG35" i="304"/>
  <c r="AG36" i="304"/>
  <c r="AH39" i="304"/>
  <c r="AI2" i="304"/>
  <c r="AH27" i="304"/>
  <c r="AH29" i="304"/>
  <c r="AH31" i="304"/>
  <c r="AH33" i="304"/>
  <c r="AH35" i="304"/>
  <c r="AH36" i="304"/>
  <c r="AI39" i="304"/>
  <c r="AJ2" i="304"/>
  <c r="AI27" i="304"/>
  <c r="AI29" i="304"/>
  <c r="AI31" i="304"/>
  <c r="AI33" i="304"/>
  <c r="AI35" i="304"/>
  <c r="AI36" i="304"/>
  <c r="AJ39" i="304"/>
  <c r="AK2" i="304"/>
  <c r="AJ27" i="304"/>
  <c r="AJ29" i="304"/>
  <c r="AJ31" i="304"/>
  <c r="AJ33" i="304"/>
  <c r="AJ35" i="304"/>
  <c r="AJ36" i="304"/>
  <c r="AK39" i="304"/>
  <c r="AL2" i="304"/>
  <c r="AK27" i="304"/>
  <c r="AK29" i="304"/>
  <c r="AK31" i="304"/>
  <c r="AK33" i="304"/>
  <c r="AK35" i="304"/>
  <c r="AK36" i="304"/>
  <c r="AL39" i="304"/>
  <c r="AM2" i="304"/>
  <c r="AL27" i="304"/>
  <c r="AL29" i="304"/>
  <c r="AL31" i="304"/>
  <c r="AL33" i="304"/>
  <c r="AL35" i="304"/>
  <c r="AL36" i="304"/>
  <c r="AM39" i="304"/>
  <c r="AN2" i="304"/>
  <c r="AM27" i="304"/>
  <c r="AM29" i="304"/>
  <c r="AM31" i="304"/>
  <c r="AM33" i="304"/>
  <c r="AM35" i="304"/>
  <c r="AM36" i="304"/>
  <c r="AN39" i="304"/>
  <c r="AO2" i="304"/>
  <c r="AN27" i="304"/>
  <c r="AN29" i="304"/>
  <c r="AN31" i="304"/>
  <c r="AN33" i="304"/>
  <c r="AN35" i="304"/>
  <c r="AN36" i="304"/>
  <c r="AO39" i="304"/>
  <c r="AP2" i="304"/>
  <c r="AO27" i="304"/>
  <c r="AO29" i="304"/>
  <c r="AO31" i="304"/>
  <c r="AO33" i="304"/>
  <c r="AO35" i="304"/>
  <c r="AO36" i="304"/>
  <c r="AP39" i="304"/>
  <c r="AQ2" i="304"/>
  <c r="AP27" i="304"/>
  <c r="AP29" i="304"/>
  <c r="AP31" i="304"/>
  <c r="AP33" i="304"/>
  <c r="AP35" i="304"/>
  <c r="AP36" i="304"/>
  <c r="AQ39" i="304"/>
  <c r="AR2" i="304"/>
  <c r="AQ27" i="304"/>
  <c r="AQ29" i="304"/>
  <c r="AQ31" i="304"/>
  <c r="AQ33" i="304"/>
  <c r="AQ35" i="304"/>
  <c r="AQ36" i="304"/>
  <c r="AR39" i="304"/>
  <c r="AS2" i="304"/>
  <c r="AR27" i="304"/>
  <c r="AR29" i="304"/>
  <c r="AR31" i="304"/>
  <c r="AR33" i="304"/>
  <c r="AR35" i="304"/>
  <c r="AR36" i="304"/>
  <c r="AS39" i="304"/>
  <c r="AT2" i="304"/>
  <c r="AS27" i="304"/>
  <c r="AS29" i="304"/>
  <c r="AS31" i="304"/>
  <c r="AS33" i="304"/>
  <c r="AS35" i="304"/>
  <c r="AS36" i="304"/>
  <c r="AT39" i="304"/>
  <c r="AU2" i="304"/>
  <c r="AT27" i="304"/>
  <c r="AT29" i="304"/>
  <c r="AT31" i="304"/>
  <c r="AT33" i="304"/>
  <c r="AT35" i="304"/>
  <c r="AT36" i="304"/>
  <c r="AU39" i="304"/>
  <c r="AV2" i="304"/>
  <c r="AU27" i="304"/>
  <c r="AU29" i="304"/>
  <c r="AU31" i="304"/>
  <c r="AU33" i="304"/>
  <c r="AU35" i="304"/>
  <c r="AU36" i="304"/>
  <c r="AV39" i="304"/>
  <c r="AW2" i="304"/>
  <c r="AV27" i="304"/>
  <c r="AV29" i="304"/>
  <c r="AV31" i="304"/>
  <c r="AV33" i="304"/>
  <c r="AV35" i="304"/>
  <c r="AV36" i="304"/>
  <c r="AW39" i="304"/>
  <c r="AX2" i="304"/>
  <c r="AW27" i="304"/>
  <c r="AW29" i="304"/>
  <c r="AW31" i="304"/>
  <c r="AW33" i="304"/>
  <c r="AW35" i="304"/>
  <c r="AW36" i="304"/>
  <c r="AX39" i="304"/>
  <c r="AY2" i="304"/>
  <c r="AX27" i="304"/>
  <c r="AX29" i="304"/>
  <c r="AX31" i="304"/>
  <c r="AX33" i="304"/>
  <c r="AX35" i="304"/>
  <c r="AX36" i="304"/>
  <c r="AY39" i="304"/>
  <c r="AZ2" i="304"/>
  <c r="AY27" i="304"/>
  <c r="AY29" i="304"/>
  <c r="AY31" i="304"/>
  <c r="AY33" i="304"/>
  <c r="AY35" i="304"/>
  <c r="AY36" i="304"/>
  <c r="AZ39" i="304"/>
  <c r="BA2" i="304"/>
  <c r="AZ27" i="304"/>
  <c r="AZ29" i="304"/>
  <c r="AZ31" i="304"/>
  <c r="AZ33" i="304"/>
  <c r="AZ35" i="304"/>
  <c r="AZ36" i="304"/>
  <c r="BA39" i="304"/>
  <c r="BB2" i="304"/>
  <c r="BA27" i="304"/>
  <c r="BA29" i="304"/>
  <c r="BA31" i="304"/>
  <c r="BA33" i="304"/>
  <c r="BA35" i="304"/>
  <c r="BA36" i="304"/>
  <c r="BB39" i="304"/>
  <c r="BC2" i="304"/>
  <c r="BB27" i="304"/>
  <c r="BB29" i="304"/>
  <c r="BB31" i="304"/>
  <c r="BB33" i="304"/>
  <c r="BB35" i="304"/>
  <c r="BB36" i="304"/>
  <c r="BC39" i="304"/>
  <c r="BD2" i="304"/>
  <c r="BC27" i="304"/>
  <c r="BC29" i="304"/>
  <c r="BC31" i="304"/>
  <c r="BC33" i="304"/>
  <c r="BC35" i="304"/>
  <c r="BC36" i="304"/>
  <c r="BD39" i="304"/>
  <c r="BE2" i="304"/>
  <c r="BD27" i="304"/>
  <c r="BD29" i="304"/>
  <c r="BD31" i="304"/>
  <c r="BD33" i="304"/>
  <c r="BD35" i="304"/>
  <c r="BD36" i="304"/>
  <c r="BE39" i="304"/>
  <c r="BF2" i="304"/>
  <c r="BE27" i="304"/>
  <c r="BE29" i="304"/>
  <c r="BE31" i="304"/>
  <c r="BE33" i="304"/>
  <c r="BE35" i="304"/>
  <c r="BE36" i="304"/>
  <c r="BF39" i="304"/>
  <c r="BG2" i="304"/>
  <c r="BF27" i="304"/>
  <c r="BF29" i="304"/>
  <c r="BF31" i="304"/>
  <c r="BF33" i="304"/>
  <c r="BF35" i="304"/>
  <c r="BF36" i="304"/>
  <c r="BG39" i="304"/>
  <c r="BH2" i="304"/>
  <c r="BG27" i="304"/>
  <c r="BG29" i="304"/>
  <c r="BG31" i="304"/>
  <c r="BG33" i="304"/>
  <c r="BG35" i="304"/>
  <c r="BG36" i="304"/>
  <c r="BH39" i="304"/>
  <c r="BI2" i="304"/>
  <c r="BH27" i="304"/>
  <c r="BH29" i="304"/>
  <c r="BH31" i="304"/>
  <c r="BH33" i="304"/>
  <c r="BH35" i="304"/>
  <c r="BH36" i="304"/>
  <c r="BI39" i="304"/>
  <c r="BJ2" i="304"/>
  <c r="BI27" i="304"/>
  <c r="BI29" i="304"/>
  <c r="BI31" i="304"/>
  <c r="BI33" i="304"/>
  <c r="BI35" i="304"/>
  <c r="BI36" i="304"/>
  <c r="BJ39" i="304"/>
  <c r="BK2" i="304"/>
  <c r="BJ27" i="304"/>
  <c r="BJ29" i="304"/>
  <c r="BJ31" i="304"/>
  <c r="BJ33" i="304"/>
  <c r="BJ35" i="304"/>
  <c r="BJ36" i="304"/>
  <c r="BK39" i="304"/>
  <c r="BL2" i="304"/>
  <c r="BK27" i="304"/>
  <c r="BK29" i="304"/>
  <c r="BK31" i="304"/>
  <c r="BK33" i="304"/>
  <c r="BK35" i="304"/>
  <c r="BK36" i="304"/>
  <c r="BL39" i="304"/>
  <c r="BM2" i="304"/>
  <c r="BL27" i="304"/>
  <c r="BL29" i="304"/>
  <c r="BL31" i="304"/>
  <c r="BL33" i="304"/>
  <c r="BL35" i="304"/>
  <c r="BL36" i="304"/>
  <c r="BM39" i="304"/>
  <c r="BN2" i="304"/>
  <c r="BM27" i="304"/>
  <c r="BM29" i="304"/>
  <c r="BM31" i="304"/>
  <c r="BM33" i="304"/>
  <c r="BM35" i="304"/>
  <c r="BM36" i="304"/>
  <c r="BN39" i="304"/>
  <c r="BO2" i="304"/>
  <c r="BN27" i="304"/>
  <c r="BN29" i="304"/>
  <c r="BN31" i="304"/>
  <c r="BN33" i="304"/>
  <c r="BN35" i="304"/>
  <c r="BN36" i="304"/>
  <c r="BO39" i="304"/>
  <c r="BP2" i="304"/>
  <c r="BO27" i="304"/>
  <c r="BO29" i="304"/>
  <c r="BO31" i="304"/>
  <c r="BO33" i="304"/>
  <c r="BO35" i="304"/>
  <c r="BO36" i="304"/>
  <c r="BP39" i="304"/>
  <c r="BQ2" i="304"/>
  <c r="BP27" i="304"/>
  <c r="BP29" i="304"/>
  <c r="BP31" i="304"/>
  <c r="BP33" i="304"/>
  <c r="BP35" i="304"/>
  <c r="BP36" i="304"/>
  <c r="BQ39" i="304"/>
  <c r="BR2" i="304"/>
  <c r="BQ27" i="304"/>
  <c r="BQ29" i="304"/>
  <c r="BQ31" i="304"/>
  <c r="BQ33" i="304"/>
  <c r="BQ35" i="304"/>
  <c r="BQ36" i="304"/>
  <c r="BR39" i="304"/>
  <c r="BS2" i="304"/>
  <c r="BR27" i="304"/>
  <c r="BR29" i="304"/>
  <c r="BR31" i="304"/>
  <c r="BR33" i="304"/>
  <c r="BR35" i="304"/>
  <c r="BR36" i="304"/>
  <c r="BS39" i="304"/>
  <c r="BT2" i="304"/>
  <c r="BS27" i="304"/>
  <c r="BS29" i="304"/>
  <c r="BS31" i="304"/>
  <c r="BS33" i="304"/>
  <c r="BS35" i="304"/>
  <c r="BS36" i="304"/>
  <c r="BT39" i="304"/>
  <c r="BU2" i="304"/>
  <c r="BT27" i="304"/>
  <c r="BT29" i="304"/>
  <c r="BT31" i="304"/>
  <c r="BT33" i="304"/>
  <c r="BT35" i="304"/>
  <c r="BT36" i="304"/>
  <c r="BU39" i="304"/>
  <c r="BV2" i="304"/>
  <c r="BU27" i="304"/>
  <c r="BU29" i="304"/>
  <c r="BU31" i="304"/>
  <c r="BU33" i="304"/>
  <c r="BU35" i="304"/>
  <c r="BU36" i="304"/>
  <c r="BV39" i="304"/>
  <c r="BW2" i="304"/>
  <c r="BV27" i="304"/>
  <c r="BV29" i="304"/>
  <c r="BV31" i="304"/>
  <c r="BV33" i="304"/>
  <c r="BV35" i="304"/>
  <c r="BV36" i="304"/>
  <c r="BW39" i="304"/>
  <c r="BX2" i="304"/>
  <c r="BW27" i="304"/>
  <c r="BW29" i="304"/>
  <c r="BW31" i="304"/>
  <c r="BW33" i="304"/>
  <c r="BW35" i="304"/>
  <c r="BW36" i="304"/>
  <c r="BX39" i="304"/>
  <c r="BY2" i="304"/>
  <c r="BX27" i="304"/>
  <c r="BX29" i="304"/>
  <c r="BX31" i="304"/>
  <c r="BX33" i="304"/>
  <c r="BX35" i="304"/>
  <c r="BX36" i="304"/>
  <c r="BY39" i="304"/>
  <c r="BZ2" i="304"/>
  <c r="BY27" i="304"/>
  <c r="BY29" i="304"/>
  <c r="BY31" i="304"/>
  <c r="BY33" i="304"/>
  <c r="BY35" i="304"/>
  <c r="BY36" i="304"/>
  <c r="BZ39" i="304"/>
  <c r="CA2" i="304"/>
  <c r="BZ27" i="304"/>
  <c r="BZ29" i="304"/>
  <c r="BZ31" i="304"/>
  <c r="BZ33" i="304"/>
  <c r="BZ35" i="304"/>
  <c r="BZ36" i="304"/>
  <c r="CA39" i="304"/>
  <c r="CB2" i="304"/>
  <c r="CA27" i="304"/>
  <c r="CA29" i="304"/>
  <c r="CA31" i="304"/>
  <c r="CA33" i="304"/>
  <c r="CA35" i="304"/>
  <c r="CA36" i="304"/>
  <c r="CB39" i="304"/>
  <c r="CC2" i="304"/>
  <c r="CB27" i="304"/>
  <c r="CB29" i="304"/>
  <c r="CB31" i="304"/>
  <c r="CB33" i="304"/>
  <c r="CB35" i="304"/>
  <c r="CB36" i="304"/>
  <c r="CC39" i="304"/>
  <c r="CD2" i="304"/>
  <c r="CC27" i="304"/>
  <c r="CC29" i="304"/>
  <c r="CC31" i="304"/>
  <c r="CC33" i="304"/>
  <c r="CC35" i="304"/>
  <c r="CC36" i="304"/>
  <c r="CD39" i="304"/>
  <c r="CE2" i="304"/>
  <c r="CD27" i="304"/>
  <c r="CD29" i="304"/>
  <c r="CD31" i="304"/>
  <c r="CD33" i="304"/>
  <c r="CD35" i="304"/>
  <c r="CD36" i="304"/>
  <c r="CE39" i="304"/>
  <c r="CF2" i="304"/>
  <c r="CE27" i="304"/>
  <c r="CE29" i="304"/>
  <c r="CE31" i="304"/>
  <c r="CE33" i="304"/>
  <c r="CE35" i="304"/>
  <c r="CE36" i="304"/>
  <c r="CF39" i="304"/>
  <c r="CG2" i="304"/>
  <c r="CF27" i="304"/>
  <c r="CF29" i="304"/>
  <c r="CF31" i="304"/>
  <c r="CF33" i="304"/>
  <c r="CF35" i="304"/>
  <c r="CF36" i="304"/>
  <c r="CG39" i="304"/>
  <c r="CH2" i="304"/>
  <c r="CG27" i="304"/>
  <c r="CG29" i="304"/>
  <c r="CG31" i="304"/>
  <c r="CG33" i="304"/>
  <c r="CG35" i="304"/>
  <c r="CG36" i="304"/>
  <c r="CH39" i="304"/>
  <c r="CI2" i="304"/>
  <c r="CH27" i="304"/>
  <c r="CH29" i="304"/>
  <c r="CH31" i="304"/>
  <c r="CH33" i="304"/>
  <c r="CH35" i="304"/>
  <c r="CH36" i="304"/>
  <c r="CI39" i="304"/>
  <c r="CJ2" i="304"/>
  <c r="CI27" i="304"/>
  <c r="CI29" i="304"/>
  <c r="CI31" i="304"/>
  <c r="CI33" i="304"/>
  <c r="CI35" i="304"/>
  <c r="CI36" i="304"/>
  <c r="CJ39" i="304"/>
  <c r="CK2" i="304"/>
  <c r="CJ27" i="304"/>
  <c r="CJ29" i="304"/>
  <c r="CJ31" i="304"/>
  <c r="CJ33" i="304"/>
  <c r="CJ35" i="304"/>
  <c r="CJ36" i="304"/>
  <c r="CK39" i="304"/>
  <c r="CL2" i="304"/>
  <c r="CK27" i="304"/>
  <c r="CK29" i="304"/>
  <c r="CK31" i="304"/>
  <c r="CK33" i="304"/>
  <c r="CK35" i="304"/>
  <c r="CK36" i="304"/>
  <c r="CL39" i="304"/>
  <c r="CM2" i="304"/>
  <c r="CL27" i="304"/>
  <c r="CL29" i="304"/>
  <c r="CL31" i="304"/>
  <c r="CL33" i="304"/>
  <c r="CL35" i="304"/>
  <c r="CL36" i="304"/>
  <c r="CM39" i="304"/>
  <c r="CN2" i="304"/>
  <c r="CM27" i="304"/>
  <c r="CM29" i="304"/>
  <c r="CM31" i="304"/>
  <c r="CM33" i="304"/>
  <c r="CM35" i="304"/>
  <c r="CM36" i="304"/>
  <c r="CN39" i="304"/>
  <c r="CO2" i="304"/>
  <c r="CN27" i="304"/>
  <c r="CN29" i="304"/>
  <c r="CN31" i="304"/>
  <c r="CN33" i="304"/>
  <c r="CN35" i="304"/>
  <c r="CN36" i="304"/>
  <c r="CO39" i="304"/>
  <c r="CP2" i="304"/>
  <c r="CO27" i="304"/>
  <c r="CO29" i="304"/>
  <c r="CO31" i="304"/>
  <c r="CO33" i="304"/>
  <c r="CO35" i="304"/>
  <c r="CO36" i="304"/>
  <c r="CP39" i="304"/>
  <c r="CQ2" i="304"/>
  <c r="CP27" i="304"/>
  <c r="CP29" i="304"/>
  <c r="CP31" i="304"/>
  <c r="CP33" i="304"/>
  <c r="CP35" i="304"/>
  <c r="CP36" i="304"/>
  <c r="CQ39" i="304"/>
  <c r="CR2" i="304"/>
  <c r="CQ27" i="304"/>
  <c r="CQ29" i="304"/>
  <c r="CQ31" i="304"/>
  <c r="CQ33" i="304"/>
  <c r="CQ35" i="304"/>
  <c r="CQ36" i="304"/>
  <c r="CR39" i="304"/>
  <c r="CS2" i="304"/>
  <c r="CR27" i="304"/>
  <c r="CR29" i="304"/>
  <c r="CR31" i="304"/>
  <c r="CR33" i="304"/>
  <c r="CR35" i="304"/>
  <c r="CR36" i="304"/>
  <c r="CS39" i="304"/>
  <c r="CT2" i="304"/>
  <c r="CS27" i="304"/>
  <c r="CS29" i="304"/>
  <c r="CS31" i="304"/>
  <c r="CS33" i="304"/>
  <c r="CS35" i="304"/>
  <c r="CS36" i="304"/>
  <c r="CT39" i="304"/>
  <c r="CU2" i="304"/>
  <c r="CT27" i="304"/>
  <c r="CT29" i="304"/>
  <c r="CT31" i="304"/>
  <c r="CT33" i="304"/>
  <c r="CT35" i="304"/>
  <c r="CT36" i="304"/>
  <c r="CU39" i="304"/>
  <c r="CV2" i="304"/>
  <c r="CU27" i="304"/>
  <c r="CU29" i="304"/>
  <c r="CU31" i="304"/>
  <c r="CU33" i="304"/>
  <c r="CU35" i="304"/>
  <c r="CU36" i="304"/>
  <c r="CV39" i="304"/>
  <c r="CW2" i="304"/>
  <c r="CV27" i="304"/>
  <c r="CV29" i="304"/>
  <c r="CV31" i="304"/>
  <c r="CV33" i="304"/>
  <c r="CV35" i="304"/>
  <c r="CV36" i="304"/>
  <c r="CW39" i="304"/>
  <c r="CX2" i="304"/>
  <c r="CW27" i="304"/>
  <c r="CW29" i="304"/>
  <c r="CW31" i="304"/>
  <c r="CW33" i="304"/>
  <c r="CW35" i="304"/>
  <c r="CW36" i="304"/>
  <c r="CX39" i="304"/>
  <c r="CY2" i="304"/>
  <c r="CX27" i="304"/>
  <c r="CX29" i="304"/>
  <c r="CX31" i="304"/>
  <c r="CX33" i="304"/>
  <c r="CX35" i="304"/>
  <c r="CX36" i="304"/>
  <c r="CY39" i="304"/>
  <c r="CZ2" i="304"/>
  <c r="CY27" i="304"/>
  <c r="CY29" i="304"/>
  <c r="CY31" i="304"/>
  <c r="CY33" i="304"/>
  <c r="CY35" i="304"/>
  <c r="CY36" i="304"/>
  <c r="CZ39" i="304"/>
  <c r="DA2" i="304"/>
  <c r="CZ27" i="304"/>
  <c r="CZ29" i="304"/>
  <c r="CZ31" i="304"/>
  <c r="CZ33" i="304"/>
  <c r="CZ35" i="304"/>
  <c r="CZ36" i="304"/>
  <c r="DA39" i="304"/>
  <c r="DB2" i="304"/>
  <c r="DA27" i="304"/>
  <c r="DA29" i="304"/>
  <c r="DA31" i="304"/>
  <c r="DA33" i="304"/>
  <c r="DA35" i="304"/>
  <c r="DA36" i="304"/>
  <c r="DB39" i="304"/>
  <c r="DC2" i="304"/>
  <c r="DB27" i="304"/>
  <c r="DB29" i="304"/>
  <c r="DB31" i="304"/>
  <c r="DB33" i="304"/>
  <c r="DB35" i="304"/>
  <c r="DB36" i="304"/>
  <c r="DC39" i="304"/>
  <c r="DD2" i="304"/>
  <c r="DC27" i="304"/>
  <c r="DC29" i="304"/>
  <c r="DC31" i="304"/>
  <c r="DC33" i="304"/>
  <c r="DC35" i="304"/>
  <c r="DC36" i="304"/>
  <c r="DD39" i="304"/>
  <c r="DE2" i="304"/>
  <c r="DD27" i="304"/>
  <c r="DD29" i="304"/>
  <c r="DD31" i="304"/>
  <c r="DD33" i="304"/>
  <c r="DD35" i="304"/>
  <c r="DD36" i="304"/>
  <c r="DE39" i="304"/>
  <c r="DF2" i="304"/>
  <c r="DE27" i="304"/>
  <c r="DE29" i="304"/>
  <c r="DE31" i="304"/>
  <c r="DE33" i="304"/>
  <c r="DE35" i="304"/>
  <c r="DE36" i="304"/>
  <c r="DF39" i="304"/>
  <c r="DG2" i="304"/>
  <c r="DF27" i="304"/>
  <c r="DF29" i="304"/>
  <c r="DF31" i="304"/>
  <c r="DF33" i="304"/>
  <c r="DF35" i="304"/>
  <c r="DF36" i="304"/>
  <c r="DG39" i="304"/>
  <c r="DH2" i="304"/>
  <c r="DG27" i="304"/>
  <c r="DG29" i="304"/>
  <c r="DG31" i="304"/>
  <c r="DG33" i="304"/>
  <c r="DG35" i="304"/>
  <c r="DG36" i="304"/>
  <c r="DH39" i="304"/>
  <c r="DI2" i="304"/>
  <c r="DH27" i="304"/>
  <c r="DH29" i="304"/>
  <c r="DH31" i="304"/>
  <c r="DH33" i="304"/>
  <c r="DH35" i="304"/>
  <c r="DH36" i="304"/>
  <c r="DI39" i="304"/>
  <c r="DJ2" i="304"/>
  <c r="DI27" i="304"/>
  <c r="DI29" i="304"/>
  <c r="DI31" i="304"/>
  <c r="DI33" i="304"/>
  <c r="DI35" i="304"/>
  <c r="DI36" i="304"/>
  <c r="DJ39" i="304"/>
  <c r="DK2" i="304"/>
  <c r="DJ27" i="304"/>
  <c r="DJ29" i="304"/>
  <c r="DJ31" i="304"/>
  <c r="DJ33" i="304"/>
  <c r="DJ35" i="304"/>
  <c r="DJ36" i="304"/>
  <c r="DK39" i="304"/>
  <c r="DL2" i="304"/>
  <c r="DK27" i="304"/>
  <c r="DK29" i="304"/>
  <c r="DK31" i="304"/>
  <c r="DK33" i="304"/>
  <c r="DK35" i="304"/>
  <c r="DK36" i="304"/>
  <c r="DL39" i="304"/>
  <c r="DM2" i="304"/>
  <c r="DL27" i="304"/>
  <c r="DL29" i="304"/>
  <c r="DL31" i="304"/>
  <c r="DL33" i="304"/>
  <c r="DL35" i="304"/>
  <c r="DL36" i="304"/>
  <c r="DM39" i="304"/>
  <c r="DN2" i="304"/>
  <c r="DM27" i="304"/>
  <c r="DM29" i="304"/>
  <c r="DM31" i="304"/>
  <c r="DM33" i="304"/>
  <c r="DM35" i="304"/>
  <c r="DM36" i="304"/>
  <c r="DN39" i="304"/>
  <c r="DO2" i="304"/>
  <c r="DN27" i="304"/>
  <c r="DN29" i="304"/>
  <c r="DN31" i="304"/>
  <c r="DN33" i="304"/>
  <c r="DN35" i="304"/>
  <c r="DN36" i="304"/>
  <c r="DO39" i="304"/>
  <c r="DP2" i="304"/>
  <c r="DO27" i="304"/>
  <c r="DO29" i="304"/>
  <c r="DO31" i="304"/>
  <c r="DO33" i="304"/>
  <c r="DO35" i="304"/>
  <c r="DO36" i="304"/>
  <c r="DP39" i="304"/>
  <c r="DQ2" i="304"/>
  <c r="DP27" i="304"/>
  <c r="DP29" i="304"/>
  <c r="DP31" i="304"/>
  <c r="DP33" i="304"/>
  <c r="DP35" i="304"/>
  <c r="DP36" i="304"/>
  <c r="DQ39" i="304"/>
  <c r="DR2" i="304"/>
  <c r="DQ27" i="304"/>
  <c r="DQ29" i="304"/>
  <c r="DQ31" i="304"/>
  <c r="DQ33" i="304"/>
  <c r="DQ35" i="304"/>
  <c r="DQ36" i="304"/>
  <c r="DR39" i="304"/>
  <c r="DS2" i="304"/>
  <c r="DR27" i="304"/>
  <c r="DR29" i="304"/>
  <c r="DR31" i="304"/>
  <c r="DR33" i="304"/>
  <c r="DR35" i="304"/>
  <c r="DR36" i="304"/>
  <c r="DS39" i="304"/>
  <c r="DT2" i="304"/>
  <c r="DS27" i="304"/>
  <c r="DS29" i="304"/>
  <c r="DS31" i="304"/>
  <c r="DS33" i="304"/>
  <c r="DS35" i="304"/>
  <c r="DS36" i="304"/>
  <c r="DT39" i="304"/>
  <c r="DU2" i="304"/>
  <c r="DT27" i="304"/>
  <c r="DT29" i="304"/>
  <c r="DT31" i="304"/>
  <c r="DT33" i="304"/>
  <c r="DT35" i="304"/>
  <c r="DT36" i="304"/>
  <c r="DU39" i="304"/>
  <c r="DV2" i="304"/>
  <c r="DU27" i="304"/>
  <c r="DU29" i="304"/>
  <c r="DU31" i="304"/>
  <c r="DU33" i="304"/>
  <c r="DU35" i="304"/>
  <c r="DU36" i="304"/>
  <c r="DV39" i="304"/>
  <c r="DW2" i="304"/>
  <c r="DV27" i="304"/>
  <c r="DV29" i="304"/>
  <c r="DV31" i="304"/>
  <c r="DV33" i="304"/>
  <c r="DV35" i="304"/>
  <c r="DV36" i="304"/>
  <c r="DW39" i="304"/>
  <c r="DX2" i="304"/>
  <c r="DW27" i="304"/>
  <c r="DW29" i="304"/>
  <c r="DW31" i="304"/>
  <c r="DW33" i="304"/>
  <c r="DW35" i="304"/>
  <c r="DW36" i="304"/>
  <c r="DX39" i="304"/>
  <c r="DY2" i="304"/>
  <c r="DX27" i="304"/>
  <c r="DX29" i="304"/>
  <c r="DX31" i="304"/>
  <c r="DX33" i="304"/>
  <c r="DX35" i="304"/>
  <c r="DX36" i="304"/>
  <c r="DY39" i="304"/>
  <c r="DZ2" i="304"/>
  <c r="DY27" i="304"/>
  <c r="DY29" i="304"/>
  <c r="DY31" i="304"/>
  <c r="DY33" i="304"/>
  <c r="DY35" i="304"/>
  <c r="DY36" i="304"/>
  <c r="DZ39" i="304"/>
  <c r="EA2" i="304"/>
  <c r="DZ27" i="304"/>
  <c r="DZ29" i="304"/>
  <c r="DZ31" i="304"/>
  <c r="DZ33" i="304"/>
  <c r="DZ35" i="304"/>
  <c r="DZ36" i="304"/>
  <c r="EA39" i="304"/>
  <c r="EB2" i="304"/>
  <c r="EA27" i="304"/>
  <c r="EA29" i="304"/>
  <c r="EA31" i="304"/>
  <c r="EA33" i="304"/>
  <c r="EA35" i="304"/>
  <c r="EA36" i="304"/>
  <c r="EB39" i="304"/>
  <c r="EC2" i="304"/>
  <c r="EB27" i="304"/>
  <c r="EB29" i="304"/>
  <c r="EB31" i="304"/>
  <c r="EB33" i="304"/>
  <c r="EB35" i="304"/>
  <c r="EB36" i="304"/>
  <c r="EC39" i="304"/>
  <c r="ED2" i="304"/>
  <c r="EC27" i="304"/>
  <c r="EC29" i="304"/>
  <c r="EC31" i="304"/>
  <c r="EC33" i="304"/>
  <c r="EC35" i="304"/>
  <c r="EC36" i="304"/>
  <c r="ED39" i="304"/>
  <c r="EE2" i="304"/>
  <c r="ED27" i="304"/>
  <c r="ED29" i="304"/>
  <c r="ED31" i="304"/>
  <c r="ED33" i="304"/>
  <c r="ED35" i="304"/>
  <c r="ED36" i="304"/>
  <c r="EE39" i="304"/>
  <c r="EF2" i="304"/>
  <c r="EE27" i="304"/>
  <c r="EE29" i="304"/>
  <c r="EE31" i="304"/>
  <c r="EE33" i="304"/>
  <c r="EE35" i="304"/>
  <c r="EE36" i="304"/>
  <c r="EF39" i="304"/>
  <c r="EG2" i="304"/>
  <c r="EF27" i="304"/>
  <c r="EF29" i="304"/>
  <c r="EF31" i="304"/>
  <c r="EF33" i="304"/>
  <c r="EF35" i="304"/>
  <c r="EF36" i="304"/>
  <c r="EG39" i="304"/>
  <c r="EH2" i="304"/>
  <c r="EG27" i="304"/>
  <c r="EG29" i="304"/>
  <c r="EG31" i="304"/>
  <c r="EG33" i="304"/>
  <c r="EG35" i="304"/>
  <c r="EG36" i="304"/>
  <c r="EH39" i="304"/>
  <c r="EI2" i="304"/>
  <c r="EH27" i="304"/>
  <c r="EH29" i="304"/>
  <c r="EH31" i="304"/>
  <c r="EH33" i="304"/>
  <c r="EH35" i="304"/>
  <c r="EH36" i="304"/>
  <c r="EI39" i="304"/>
  <c r="EJ2" i="304"/>
  <c r="EI27" i="304"/>
  <c r="EI29" i="304"/>
  <c r="EI31" i="304"/>
  <c r="EI33" i="304"/>
  <c r="EI35" i="304"/>
  <c r="EI36" i="304"/>
  <c r="EJ39" i="304"/>
  <c r="EK2" i="304"/>
  <c r="EJ27" i="304"/>
  <c r="EJ29" i="304"/>
  <c r="EJ31" i="304"/>
  <c r="EJ33" i="304"/>
  <c r="EJ35" i="304"/>
  <c r="EJ36" i="304"/>
  <c r="EK39" i="304"/>
  <c r="EL2" i="304"/>
  <c r="EK27" i="304"/>
  <c r="EK29" i="304"/>
  <c r="EK31" i="304"/>
  <c r="EK33" i="304"/>
  <c r="EK35" i="304"/>
  <c r="EK36" i="304"/>
  <c r="EL39" i="304"/>
  <c r="EM2" i="304"/>
  <c r="EL27" i="304"/>
  <c r="EL29" i="304"/>
  <c r="EL31" i="304"/>
  <c r="EL33" i="304"/>
  <c r="EL35" i="304"/>
  <c r="EL36" i="304"/>
  <c r="EM39" i="304"/>
  <c r="EN2" i="304"/>
  <c r="EM27" i="304"/>
  <c r="EM29" i="304"/>
  <c r="EM31" i="304"/>
  <c r="EM33" i="304"/>
  <c r="EM35" i="304"/>
  <c r="EM36" i="304"/>
  <c r="EN39" i="304"/>
  <c r="EO2" i="304"/>
  <c r="EN27" i="304"/>
  <c r="EN29" i="304"/>
  <c r="EN31" i="304"/>
  <c r="EN33" i="304"/>
  <c r="EN35" i="304"/>
  <c r="EN36" i="304"/>
  <c r="EO39" i="304"/>
  <c r="EP2" i="304"/>
  <c r="EO27" i="304"/>
  <c r="EO29" i="304"/>
  <c r="EO31" i="304"/>
  <c r="EO33" i="304"/>
  <c r="EO35" i="304"/>
  <c r="EO36" i="304"/>
  <c r="EP39" i="304"/>
  <c r="EQ2" i="304"/>
  <c r="EP27" i="304"/>
  <c r="EP29" i="304"/>
  <c r="EP31" i="304"/>
  <c r="EP33" i="304"/>
  <c r="EP35" i="304"/>
  <c r="EP36" i="304"/>
  <c r="EQ39" i="304"/>
  <c r="ER2" i="304"/>
  <c r="EQ27" i="304"/>
  <c r="EQ29" i="304"/>
  <c r="EQ31" i="304"/>
  <c r="EQ33" i="304"/>
  <c r="EQ35" i="304"/>
  <c r="EQ36" i="304"/>
  <c r="ER39" i="304"/>
  <c r="ES2" i="304"/>
  <c r="ER27" i="304"/>
  <c r="ER29" i="304"/>
  <c r="ER31" i="304"/>
  <c r="ER33" i="304"/>
  <c r="ER35" i="304"/>
  <c r="ER36" i="304"/>
  <c r="ES39" i="304"/>
  <c r="ET2" i="304"/>
  <c r="ES27" i="304"/>
  <c r="ES29" i="304"/>
  <c r="ES31" i="304"/>
  <c r="ES33" i="304"/>
  <c r="ES35" i="304"/>
  <c r="ES36" i="304"/>
  <c r="ET39" i="304"/>
  <c r="EU2" i="304"/>
  <c r="ET27" i="304"/>
  <c r="ET29" i="304"/>
  <c r="ET31" i="304"/>
  <c r="ET33" i="304"/>
  <c r="ET35" i="304"/>
  <c r="ET36" i="304"/>
  <c r="EU39" i="304"/>
  <c r="EV2" i="304"/>
  <c r="EU27" i="304"/>
  <c r="EU29" i="304"/>
  <c r="EU31" i="304"/>
  <c r="EU33" i="304"/>
  <c r="EU35" i="304"/>
  <c r="EU36" i="304"/>
  <c r="EV39" i="304"/>
  <c r="EW2" i="304"/>
  <c r="EV27" i="304"/>
  <c r="EV29" i="304"/>
  <c r="EV31" i="304"/>
  <c r="EV33" i="304"/>
  <c r="EV35" i="304"/>
  <c r="EV36" i="304"/>
  <c r="EW39" i="304"/>
  <c r="EX2" i="304"/>
  <c r="EW27" i="304"/>
  <c r="EW29" i="304"/>
  <c r="EW31" i="304"/>
  <c r="EW33" i="304"/>
  <c r="EW35" i="304"/>
  <c r="EW36" i="304"/>
  <c r="EX39" i="304"/>
  <c r="EY2" i="304"/>
  <c r="EX27" i="304"/>
  <c r="EX29" i="304"/>
  <c r="EX31" i="304"/>
  <c r="EX33" i="304"/>
  <c r="EX35" i="304"/>
  <c r="EX36" i="304"/>
  <c r="EY39" i="304"/>
  <c r="EZ2" i="304"/>
  <c r="EY27" i="304"/>
  <c r="EY29" i="304"/>
  <c r="EY31" i="304"/>
  <c r="EY33" i="304"/>
  <c r="EY35" i="304"/>
  <c r="EY36" i="304"/>
  <c r="EZ39" i="304"/>
  <c r="FA2" i="304"/>
  <c r="EZ27" i="304"/>
  <c r="EZ29" i="304"/>
  <c r="EZ31" i="304"/>
  <c r="EZ33" i="304"/>
  <c r="EZ35" i="304"/>
  <c r="EZ36" i="304"/>
  <c r="FA39" i="304"/>
  <c r="FB2" i="304"/>
  <c r="FA27" i="304"/>
  <c r="FA29" i="304"/>
  <c r="FA31" i="304"/>
  <c r="FA33" i="304"/>
  <c r="FA35" i="304"/>
  <c r="FA36" i="304"/>
  <c r="FB39" i="304"/>
  <c r="FC2" i="304"/>
  <c r="FB27" i="304"/>
  <c r="FB29" i="304"/>
  <c r="FB31" i="304"/>
  <c r="FB33" i="304"/>
  <c r="FB35" i="304"/>
  <c r="FB36" i="304"/>
  <c r="FC39" i="304"/>
  <c r="FD2" i="304"/>
  <c r="FC27" i="304"/>
  <c r="FC29" i="304"/>
  <c r="FC31" i="304"/>
  <c r="FC33" i="304"/>
  <c r="FC35" i="304"/>
  <c r="FC36" i="304"/>
  <c r="FD39" i="304"/>
  <c r="FE2" i="304"/>
  <c r="FD27" i="304"/>
  <c r="FD29" i="304"/>
  <c r="FD31" i="304"/>
  <c r="FD33" i="304"/>
  <c r="FD35" i="304"/>
  <c r="FD36" i="304"/>
  <c r="FE39" i="304"/>
  <c r="FF2" i="304"/>
  <c r="FE27" i="304"/>
  <c r="FE29" i="304"/>
  <c r="FE31" i="304"/>
  <c r="FE33" i="304"/>
  <c r="FE35" i="304"/>
  <c r="FE36" i="304"/>
  <c r="FF39" i="304"/>
  <c r="FG2" i="304"/>
  <c r="FF27" i="304"/>
  <c r="FF29" i="304"/>
  <c r="FF31" i="304"/>
  <c r="FF33" i="304"/>
  <c r="FF35" i="304"/>
  <c r="FF36" i="304"/>
  <c r="FG39" i="304"/>
  <c r="FH2" i="304"/>
  <c r="FG27" i="304"/>
  <c r="FG29" i="304"/>
  <c r="FG31" i="304"/>
  <c r="FG33" i="304"/>
  <c r="FG35" i="304"/>
  <c r="FG36" i="304"/>
  <c r="FH39" i="304"/>
  <c r="FI2" i="304"/>
  <c r="FH27" i="304"/>
  <c r="FH29" i="304"/>
  <c r="FH31" i="304"/>
  <c r="FH33" i="304"/>
  <c r="FH35" i="304"/>
  <c r="FH36" i="304"/>
  <c r="FI39" i="304"/>
  <c r="FJ2" i="304"/>
  <c r="FI27" i="304"/>
  <c r="FI29" i="304"/>
  <c r="FI31" i="304"/>
  <c r="FI33" i="304"/>
  <c r="FI35" i="304"/>
  <c r="FI36" i="304"/>
  <c r="FJ39" i="304"/>
  <c r="FK2" i="304"/>
  <c r="FJ27" i="304"/>
  <c r="FJ29" i="304"/>
  <c r="FJ31" i="304"/>
  <c r="FJ33" i="304"/>
  <c r="FJ35" i="304"/>
  <c r="FJ36" i="304"/>
  <c r="FK39" i="304"/>
  <c r="FL2" i="304"/>
  <c r="FK27" i="304"/>
  <c r="FK29" i="304"/>
  <c r="FK31" i="304"/>
  <c r="FK33" i="304"/>
  <c r="FK35" i="304"/>
  <c r="FK36" i="304"/>
  <c r="FL39" i="304"/>
  <c r="FM2" i="304"/>
  <c r="FL27" i="304"/>
  <c r="FL29" i="304"/>
  <c r="FL31" i="304"/>
  <c r="FL33" i="304"/>
  <c r="FL35" i="304"/>
  <c r="FL36" i="304"/>
  <c r="FM39" i="304"/>
  <c r="FN2" i="304"/>
  <c r="FM27" i="304"/>
  <c r="FM29" i="304"/>
  <c r="FM31" i="304"/>
  <c r="FM33" i="304"/>
  <c r="FM35" i="304"/>
  <c r="FM36" i="304"/>
  <c r="FN39" i="304"/>
  <c r="FO2" i="304"/>
  <c r="FN27" i="304"/>
  <c r="FN29" i="304"/>
  <c r="FN31" i="304"/>
  <c r="FN33" i="304"/>
  <c r="FN35" i="304"/>
  <c r="FN36" i="304"/>
  <c r="FO39" i="304"/>
  <c r="FP2" i="304"/>
  <c r="FO27" i="304"/>
  <c r="FO29" i="304"/>
  <c r="FO31" i="304"/>
  <c r="FO33" i="304"/>
  <c r="FO35" i="304"/>
  <c r="FO36" i="304"/>
  <c r="FP39" i="304"/>
  <c r="FQ2" i="304"/>
  <c r="FP27" i="304"/>
  <c r="FP29" i="304"/>
  <c r="FP31" i="304"/>
  <c r="FP33" i="304"/>
  <c r="FP35" i="304"/>
  <c r="FP36" i="304"/>
  <c r="FQ39" i="304"/>
  <c r="FR2" i="304"/>
  <c r="FQ27" i="304"/>
  <c r="FQ29" i="304"/>
  <c r="FQ31" i="304"/>
  <c r="FQ33" i="304"/>
  <c r="FQ35" i="304"/>
  <c r="FQ36" i="304"/>
  <c r="FR39" i="304"/>
  <c r="FS2" i="304"/>
  <c r="FR27" i="304"/>
  <c r="FR29" i="304"/>
  <c r="FR31" i="304"/>
  <c r="FR33" i="304"/>
  <c r="FR35" i="304"/>
  <c r="FR36" i="304"/>
  <c r="FS39" i="304"/>
  <c r="FT2" i="304"/>
  <c r="FS27" i="304"/>
  <c r="FS29" i="304"/>
  <c r="FS31" i="304"/>
  <c r="FS33" i="304"/>
  <c r="FS35" i="304"/>
  <c r="FS36" i="304"/>
  <c r="FT39" i="304"/>
  <c r="FU2" i="304"/>
  <c r="FT27" i="304"/>
  <c r="FT29" i="304"/>
  <c r="FT31" i="304"/>
  <c r="FT33" i="304"/>
  <c r="FT35" i="304"/>
  <c r="FT36" i="304"/>
  <c r="FU39" i="304"/>
  <c r="FV2" i="304"/>
  <c r="FU27" i="304"/>
  <c r="FU29" i="304"/>
  <c r="FU31" i="304"/>
  <c r="FU33" i="304"/>
  <c r="FU35" i="304"/>
  <c r="FU36" i="304"/>
  <c r="FV39" i="304"/>
  <c r="FW2" i="304"/>
  <c r="FV27" i="304"/>
  <c r="FV29" i="304"/>
  <c r="FV31" i="304"/>
  <c r="FV33" i="304"/>
  <c r="FV35" i="304"/>
  <c r="FV36" i="304"/>
  <c r="FW39" i="304"/>
  <c r="FX2" i="304"/>
  <c r="FW27" i="304"/>
  <c r="FW29" i="304"/>
  <c r="FW31" i="304"/>
  <c r="FW33" i="304"/>
  <c r="FW35" i="304"/>
  <c r="FW36" i="304"/>
  <c r="FX39" i="304"/>
  <c r="FY2" i="304"/>
  <c r="FX27" i="304"/>
  <c r="FX29" i="304"/>
  <c r="FX31" i="304"/>
  <c r="FX33" i="304"/>
  <c r="FX35" i="304"/>
  <c r="FX36" i="304"/>
  <c r="FY39" i="304"/>
  <c r="FZ2" i="304"/>
  <c r="FY27" i="304"/>
  <c r="FY29" i="304"/>
  <c r="FY31" i="304"/>
  <c r="FY33" i="304"/>
  <c r="FY35" i="304"/>
  <c r="FY36" i="304"/>
  <c r="FZ39" i="304"/>
  <c r="GA2" i="304"/>
  <c r="FZ27" i="304"/>
  <c r="FZ29" i="304"/>
  <c r="FZ31" i="304"/>
  <c r="FZ33" i="304"/>
  <c r="FZ35" i="304"/>
  <c r="FZ36" i="304"/>
  <c r="GA39" i="304"/>
  <c r="GB2" i="304"/>
  <c r="GA27" i="304"/>
  <c r="GA29" i="304"/>
  <c r="GA31" i="304"/>
  <c r="GA33" i="304"/>
  <c r="GA35" i="304"/>
  <c r="GA36" i="304"/>
  <c r="GB39" i="304"/>
  <c r="GC2" i="304"/>
  <c r="GB27" i="304"/>
  <c r="GB29" i="304"/>
  <c r="GB31" i="304"/>
  <c r="GB33" i="304"/>
  <c r="GB35" i="304"/>
  <c r="GB36" i="304"/>
  <c r="GC39" i="304"/>
  <c r="GD2" i="304"/>
  <c r="GC27" i="304"/>
  <c r="GC29" i="304"/>
  <c r="GC31" i="304"/>
  <c r="GC33" i="304"/>
  <c r="GC35" i="304"/>
  <c r="GC36" i="304"/>
  <c r="GD39" i="304"/>
  <c r="GE2" i="304"/>
  <c r="GD27" i="304"/>
  <c r="GD29" i="304"/>
  <c r="GD31" i="304"/>
  <c r="GD33" i="304"/>
  <c r="GD35" i="304"/>
  <c r="GD36" i="304"/>
  <c r="GE39" i="304"/>
  <c r="GF2" i="304"/>
  <c r="GE27" i="304"/>
  <c r="GE29" i="304"/>
  <c r="GE31" i="304"/>
  <c r="GE33" i="304"/>
  <c r="GE35" i="304"/>
  <c r="GE36" i="304"/>
  <c r="GF39" i="304"/>
  <c r="GG2" i="304"/>
  <c r="GF27" i="304"/>
  <c r="GF29" i="304"/>
  <c r="GF31" i="304"/>
  <c r="GF33" i="304"/>
  <c r="GF35" i="304"/>
  <c r="GF36" i="304"/>
  <c r="GG39" i="304"/>
  <c r="GH2" i="304"/>
  <c r="GG27" i="304"/>
  <c r="GG29" i="304"/>
  <c r="GG31" i="304"/>
  <c r="GG33" i="304"/>
  <c r="GG35" i="304"/>
  <c r="GG36" i="304"/>
  <c r="GH39" i="304"/>
  <c r="GI2" i="304"/>
  <c r="GH27" i="304"/>
  <c r="GH29" i="304"/>
  <c r="GH31" i="304"/>
  <c r="GH33" i="304"/>
  <c r="GH35" i="304"/>
  <c r="GH36" i="304"/>
  <c r="GI39" i="304"/>
  <c r="GJ2" i="304"/>
  <c r="GI27" i="304"/>
  <c r="GI29" i="304"/>
  <c r="GI31" i="304"/>
  <c r="GI33" i="304"/>
  <c r="GI35" i="304"/>
  <c r="GI36" i="304"/>
  <c r="GJ39" i="304"/>
  <c r="K40" i="304"/>
  <c r="L40" i="304"/>
  <c r="M40" i="304"/>
  <c r="N40" i="304"/>
  <c r="O40" i="304"/>
  <c r="P40" i="304"/>
  <c r="Q40" i="304"/>
  <c r="R40" i="304"/>
  <c r="S40" i="304"/>
  <c r="T40" i="304"/>
  <c r="U40" i="304"/>
  <c r="V40" i="304"/>
  <c r="W40" i="304"/>
  <c r="X40" i="304"/>
  <c r="Y40" i="304"/>
  <c r="Z40" i="304"/>
  <c r="AA40" i="304"/>
  <c r="AB40" i="304"/>
  <c r="AC40" i="304"/>
  <c r="AD40" i="304"/>
  <c r="AE40" i="304"/>
  <c r="AF40" i="304"/>
  <c r="AG40" i="304"/>
  <c r="AH40" i="304"/>
  <c r="AI40" i="304"/>
  <c r="AJ40" i="304"/>
  <c r="AK40" i="304"/>
  <c r="AL40" i="304"/>
  <c r="AM40" i="304"/>
  <c r="AN40" i="304"/>
  <c r="AO40" i="304"/>
  <c r="AP40" i="304"/>
  <c r="AQ40" i="304"/>
  <c r="AR40" i="304"/>
  <c r="AS40" i="304"/>
  <c r="AT40" i="304"/>
  <c r="AU40" i="304"/>
  <c r="AV40" i="304"/>
  <c r="AW40" i="304"/>
  <c r="AX40" i="304"/>
  <c r="AY40" i="304"/>
  <c r="AZ40" i="304"/>
  <c r="BA40" i="304"/>
  <c r="BB40" i="304"/>
  <c r="BC40" i="304"/>
  <c r="BD40" i="304"/>
  <c r="BE40" i="304"/>
  <c r="BF40" i="304"/>
  <c r="BG40" i="304"/>
  <c r="BH40" i="304"/>
  <c r="BI40" i="304"/>
  <c r="BJ40" i="304"/>
  <c r="BK40" i="304"/>
  <c r="BL40" i="304"/>
  <c r="BM40" i="304"/>
  <c r="BN40" i="304"/>
  <c r="BO40" i="304"/>
  <c r="BP40" i="304"/>
  <c r="BQ40" i="304"/>
  <c r="BR40" i="304"/>
  <c r="BS40" i="304"/>
  <c r="BT40" i="304"/>
  <c r="BU40" i="304"/>
  <c r="BV40" i="304"/>
  <c r="BW40" i="304"/>
  <c r="BX40" i="304"/>
  <c r="BY40" i="304"/>
  <c r="BZ40" i="304"/>
  <c r="CA40" i="304"/>
  <c r="CB40" i="304"/>
  <c r="CC40" i="304"/>
  <c r="CD40" i="304"/>
  <c r="CE40" i="304"/>
  <c r="CF40" i="304"/>
  <c r="CG40" i="304"/>
  <c r="CH40" i="304"/>
  <c r="CI40" i="304"/>
  <c r="CJ40" i="304"/>
  <c r="CK40" i="304"/>
  <c r="CL40" i="304"/>
  <c r="CM40" i="304"/>
  <c r="CN40" i="304"/>
  <c r="CO40" i="304"/>
  <c r="CP40" i="304"/>
  <c r="CQ40" i="304"/>
  <c r="CR40" i="304"/>
  <c r="CS40" i="304"/>
  <c r="CT40" i="304"/>
  <c r="CU40" i="304"/>
  <c r="CV40" i="304"/>
  <c r="CW40" i="304"/>
  <c r="CX40" i="304"/>
  <c r="CY40" i="304"/>
  <c r="CZ40" i="304"/>
  <c r="DA40" i="304"/>
  <c r="DB40" i="304"/>
  <c r="DC40" i="304"/>
  <c r="DD40" i="304"/>
  <c r="DE40" i="304"/>
  <c r="DF40" i="304"/>
  <c r="DG40" i="304"/>
  <c r="DH40" i="304"/>
  <c r="DI40" i="304"/>
  <c r="DJ40" i="304"/>
  <c r="DK40" i="304"/>
  <c r="DL40" i="304"/>
  <c r="DM40" i="304"/>
  <c r="DN40" i="304"/>
  <c r="DO40" i="304"/>
  <c r="DP40" i="304"/>
  <c r="DQ40" i="304"/>
  <c r="DR40" i="304"/>
  <c r="DS40" i="304"/>
  <c r="DT40" i="304"/>
  <c r="DU40" i="304"/>
  <c r="DV40" i="304"/>
  <c r="DW40" i="304"/>
  <c r="DX40" i="304"/>
  <c r="DY40" i="304"/>
  <c r="DZ40" i="304"/>
  <c r="EA40" i="304"/>
  <c r="EB40" i="304"/>
  <c r="EC40" i="304"/>
  <c r="ED40" i="304"/>
  <c r="EE40" i="304"/>
  <c r="EF40" i="304"/>
  <c r="EG40" i="304"/>
  <c r="EH40" i="304"/>
  <c r="EI40" i="304"/>
  <c r="EJ40" i="304"/>
  <c r="EK40" i="304"/>
  <c r="EL40" i="304"/>
  <c r="EM40" i="304"/>
  <c r="EN40" i="304"/>
  <c r="EO40" i="304"/>
  <c r="EP40" i="304"/>
  <c r="EQ40" i="304"/>
  <c r="ER40" i="304"/>
  <c r="ES40" i="304"/>
  <c r="ET40" i="304"/>
  <c r="EU40" i="304"/>
  <c r="EV40" i="304"/>
  <c r="EW40" i="304"/>
  <c r="EX40" i="304"/>
  <c r="EY40" i="304"/>
  <c r="EZ40" i="304"/>
  <c r="FA40" i="304"/>
  <c r="FB40" i="304"/>
  <c r="FC40" i="304"/>
  <c r="FD40" i="304"/>
  <c r="FE40" i="304"/>
  <c r="FF40" i="304"/>
  <c r="FG40" i="304"/>
  <c r="FH40" i="304"/>
  <c r="FI40" i="304"/>
  <c r="FJ40" i="304"/>
  <c r="FK40" i="304"/>
  <c r="FL40" i="304"/>
  <c r="FM40" i="304"/>
  <c r="FN40" i="304"/>
  <c r="FO40" i="304"/>
  <c r="FP40" i="304"/>
  <c r="FQ40" i="304"/>
  <c r="FR40" i="304"/>
  <c r="FS40" i="304"/>
  <c r="FT40" i="304"/>
  <c r="FU40" i="304"/>
  <c r="FV40" i="304"/>
  <c r="FW40" i="304"/>
  <c r="FX40" i="304"/>
  <c r="FY40" i="304"/>
  <c r="FZ40" i="304"/>
  <c r="GA40" i="304"/>
  <c r="GB40" i="304"/>
  <c r="GC40" i="304"/>
  <c r="GD40" i="304"/>
  <c r="GE40" i="304"/>
  <c r="GF40" i="304"/>
  <c r="GG40" i="304"/>
  <c r="GH40" i="304"/>
  <c r="GI40" i="304"/>
  <c r="GJ40" i="304"/>
  <c r="K41" i="304"/>
  <c r="L41" i="304"/>
  <c r="M41" i="304"/>
  <c r="N41" i="304"/>
  <c r="O41" i="304"/>
  <c r="P41" i="304"/>
  <c r="Q41" i="304"/>
  <c r="R41" i="304"/>
  <c r="S41" i="304"/>
  <c r="T41" i="304"/>
  <c r="U41" i="304"/>
  <c r="V41" i="304"/>
  <c r="W41" i="304"/>
  <c r="X41" i="304"/>
  <c r="Y41" i="304"/>
  <c r="Z41" i="304"/>
  <c r="AA41" i="304"/>
  <c r="AB41" i="304"/>
  <c r="AC41" i="304"/>
  <c r="AD41" i="304"/>
  <c r="AE41" i="304"/>
  <c r="AF41" i="304"/>
  <c r="AG41" i="304"/>
  <c r="AH41" i="304"/>
  <c r="AI41" i="304"/>
  <c r="AJ41" i="304"/>
  <c r="AK41" i="304"/>
  <c r="AL41" i="304"/>
  <c r="AM41" i="304"/>
  <c r="AN41" i="304"/>
  <c r="AO41" i="304"/>
  <c r="AP41" i="304"/>
  <c r="AQ41" i="304"/>
  <c r="AR41" i="304"/>
  <c r="AS41" i="304"/>
  <c r="AT41" i="304"/>
  <c r="AU41" i="304"/>
  <c r="AV41" i="304"/>
  <c r="AW41" i="304"/>
  <c r="AX41" i="304"/>
  <c r="AY41" i="304"/>
  <c r="AZ41" i="304"/>
  <c r="BA41" i="304"/>
  <c r="BB41" i="304"/>
  <c r="BC41" i="304"/>
  <c r="BD41" i="304"/>
  <c r="BE41" i="304"/>
  <c r="BF41" i="304"/>
  <c r="BG41" i="304"/>
  <c r="BH41" i="304"/>
  <c r="BI41" i="304"/>
  <c r="BJ41" i="304"/>
  <c r="BK41" i="304"/>
  <c r="BL41" i="304"/>
  <c r="BM41" i="304"/>
  <c r="BN41" i="304"/>
  <c r="BO41" i="304"/>
  <c r="BP41" i="304"/>
  <c r="BQ41" i="304"/>
  <c r="BR41" i="304"/>
  <c r="BS41" i="304"/>
  <c r="BT41" i="304"/>
  <c r="BU41" i="304"/>
  <c r="BV41" i="304"/>
  <c r="BW41" i="304"/>
  <c r="BX41" i="304"/>
  <c r="BY41" i="304"/>
  <c r="BZ41" i="304"/>
  <c r="CA41" i="304"/>
  <c r="CB41" i="304"/>
  <c r="CC41" i="304"/>
  <c r="CD41" i="304"/>
  <c r="CE41" i="304"/>
  <c r="CF41" i="304"/>
  <c r="CG41" i="304"/>
  <c r="CH41" i="304"/>
  <c r="CI41" i="304"/>
  <c r="CJ41" i="304"/>
  <c r="CK41" i="304"/>
  <c r="CL41" i="304"/>
  <c r="CM41" i="304"/>
  <c r="CN41" i="304"/>
  <c r="CO41" i="304"/>
  <c r="CP41" i="304"/>
  <c r="CQ41" i="304"/>
  <c r="CR41" i="304"/>
  <c r="CS41" i="304"/>
  <c r="CT41" i="304"/>
  <c r="CU41" i="304"/>
  <c r="CV41" i="304"/>
  <c r="CW41" i="304"/>
  <c r="CX41" i="304"/>
  <c r="CY41" i="304"/>
  <c r="CZ41" i="304"/>
  <c r="DA41" i="304"/>
  <c r="DB41" i="304"/>
  <c r="DC41" i="304"/>
  <c r="DD41" i="304"/>
  <c r="DE41" i="304"/>
  <c r="DF41" i="304"/>
  <c r="DG41" i="304"/>
  <c r="DH41" i="304"/>
  <c r="DI41" i="304"/>
  <c r="DJ41" i="304"/>
  <c r="DK41" i="304"/>
  <c r="DL41" i="304"/>
  <c r="DM41" i="304"/>
  <c r="DN41" i="304"/>
  <c r="DO41" i="304"/>
  <c r="DP41" i="304"/>
  <c r="DQ41" i="304"/>
  <c r="DR41" i="304"/>
  <c r="DS41" i="304"/>
  <c r="DT41" i="304"/>
  <c r="DU41" i="304"/>
  <c r="DV41" i="304"/>
  <c r="DW41" i="304"/>
  <c r="DX41" i="304"/>
  <c r="DY41" i="304"/>
  <c r="DZ41" i="304"/>
  <c r="EA41" i="304"/>
  <c r="EB41" i="304"/>
  <c r="EC41" i="304"/>
  <c r="ED41" i="304"/>
  <c r="EE41" i="304"/>
  <c r="EF41" i="304"/>
  <c r="EG41" i="304"/>
  <c r="EH41" i="304"/>
  <c r="EI41" i="304"/>
  <c r="EJ41" i="304"/>
  <c r="EK41" i="304"/>
  <c r="EL41" i="304"/>
  <c r="EM41" i="304"/>
  <c r="EN41" i="304"/>
  <c r="EO41" i="304"/>
  <c r="EP41" i="304"/>
  <c r="EQ41" i="304"/>
  <c r="ER41" i="304"/>
  <c r="ES41" i="304"/>
  <c r="ET41" i="304"/>
  <c r="EU41" i="304"/>
  <c r="EV41" i="304"/>
  <c r="EW41" i="304"/>
  <c r="EX41" i="304"/>
  <c r="EY41" i="304"/>
  <c r="EZ41" i="304"/>
  <c r="FA41" i="304"/>
  <c r="FB41" i="304"/>
  <c r="FC41" i="304"/>
  <c r="FD41" i="304"/>
  <c r="FE41" i="304"/>
  <c r="FF41" i="304"/>
  <c r="FG41" i="304"/>
  <c r="FH41" i="304"/>
  <c r="FI41" i="304"/>
  <c r="FJ41" i="304"/>
  <c r="FK41" i="304"/>
  <c r="FL41" i="304"/>
  <c r="FM41" i="304"/>
  <c r="FN41" i="304"/>
  <c r="FO41" i="304"/>
  <c r="FP41" i="304"/>
  <c r="FQ41" i="304"/>
  <c r="FR41" i="304"/>
  <c r="FS41" i="304"/>
  <c r="FT41" i="304"/>
  <c r="FU41" i="304"/>
  <c r="FV41" i="304"/>
  <c r="FW41" i="304"/>
  <c r="FX41" i="304"/>
  <c r="FY41" i="304"/>
  <c r="FZ41" i="304"/>
  <c r="GA41" i="304"/>
  <c r="GB41" i="304"/>
  <c r="GC41" i="304"/>
  <c r="GD41" i="304"/>
  <c r="GE41" i="304"/>
  <c r="GF41" i="304"/>
  <c r="GG41" i="304"/>
  <c r="GH41" i="304"/>
  <c r="GI41" i="304"/>
  <c r="GJ41" i="304"/>
  <c r="K42" i="304"/>
  <c r="L42" i="304"/>
  <c r="M42" i="304"/>
  <c r="N42" i="304"/>
  <c r="O42" i="304"/>
  <c r="P42" i="304"/>
  <c r="Q42" i="304"/>
  <c r="R42" i="304"/>
  <c r="S42" i="304"/>
  <c r="T42" i="304"/>
  <c r="U42" i="304"/>
  <c r="V42" i="304"/>
  <c r="W42" i="304"/>
  <c r="X42" i="304"/>
  <c r="Y42" i="304"/>
  <c r="Z42" i="304"/>
  <c r="AA42" i="304"/>
  <c r="AB42" i="304"/>
  <c r="AC42" i="304"/>
  <c r="AD42" i="304"/>
  <c r="AE42" i="304"/>
  <c r="AF42" i="304"/>
  <c r="AG42" i="304"/>
  <c r="AH42" i="304"/>
  <c r="AI42" i="304"/>
  <c r="AJ42" i="304"/>
  <c r="AK42" i="304"/>
  <c r="AL42" i="304"/>
  <c r="AM42" i="304"/>
  <c r="AN42" i="304"/>
  <c r="AO42" i="304"/>
  <c r="AP42" i="304"/>
  <c r="AQ42" i="304"/>
  <c r="AR42" i="304"/>
  <c r="AS42" i="304"/>
  <c r="AT42" i="304"/>
  <c r="AU42" i="304"/>
  <c r="AV42" i="304"/>
  <c r="AW42" i="304"/>
  <c r="AX42" i="304"/>
  <c r="AY42" i="304"/>
  <c r="AZ42" i="304"/>
  <c r="BA42" i="304"/>
  <c r="BB42" i="304"/>
  <c r="BC42" i="304"/>
  <c r="BD42" i="304"/>
  <c r="BE42" i="304"/>
  <c r="BF42" i="304"/>
  <c r="BG42" i="304"/>
  <c r="BH42" i="304"/>
  <c r="BI42" i="304"/>
  <c r="BJ42" i="304"/>
  <c r="BK42" i="304"/>
  <c r="BL42" i="304"/>
  <c r="BM42" i="304"/>
  <c r="BN42" i="304"/>
  <c r="BO42" i="304"/>
  <c r="BP42" i="304"/>
  <c r="BQ42" i="304"/>
  <c r="BR42" i="304"/>
  <c r="BS42" i="304"/>
  <c r="BT42" i="304"/>
  <c r="BU42" i="304"/>
  <c r="BV42" i="304"/>
  <c r="BW42" i="304"/>
  <c r="BX42" i="304"/>
  <c r="BY42" i="304"/>
  <c r="BZ42" i="304"/>
  <c r="CA42" i="304"/>
  <c r="CB42" i="304"/>
  <c r="CC42" i="304"/>
  <c r="CD42" i="304"/>
  <c r="CE42" i="304"/>
  <c r="CF42" i="304"/>
  <c r="CG42" i="304"/>
  <c r="CH42" i="304"/>
  <c r="CI42" i="304"/>
  <c r="CJ42" i="304"/>
  <c r="CK42" i="304"/>
  <c r="CL42" i="304"/>
  <c r="CM42" i="304"/>
  <c r="CN42" i="304"/>
  <c r="CO42" i="304"/>
  <c r="CP42" i="304"/>
  <c r="CQ42" i="304"/>
  <c r="CR42" i="304"/>
  <c r="CS42" i="304"/>
  <c r="CT42" i="304"/>
  <c r="CU42" i="304"/>
  <c r="CV42" i="304"/>
  <c r="CW42" i="304"/>
  <c r="CX42" i="304"/>
  <c r="CY42" i="304"/>
  <c r="CZ42" i="304"/>
  <c r="DA42" i="304"/>
  <c r="DB42" i="304"/>
  <c r="DC42" i="304"/>
  <c r="DD42" i="304"/>
  <c r="DE42" i="304"/>
  <c r="DF42" i="304"/>
  <c r="DG42" i="304"/>
  <c r="DH42" i="304"/>
  <c r="DI42" i="304"/>
  <c r="DJ42" i="304"/>
  <c r="DK42" i="304"/>
  <c r="DL42" i="304"/>
  <c r="DM42" i="304"/>
  <c r="DN42" i="304"/>
  <c r="DO42" i="304"/>
  <c r="DP42" i="304"/>
  <c r="DQ42" i="304"/>
  <c r="DR42" i="304"/>
  <c r="DS42" i="304"/>
  <c r="DT42" i="304"/>
  <c r="DU42" i="304"/>
  <c r="DV42" i="304"/>
  <c r="DW42" i="304"/>
  <c r="DX42" i="304"/>
  <c r="DY42" i="304"/>
  <c r="DZ42" i="304"/>
  <c r="EA42" i="304"/>
  <c r="EB42" i="304"/>
  <c r="EC42" i="304"/>
  <c r="ED42" i="304"/>
  <c r="EE42" i="304"/>
  <c r="EF42" i="304"/>
  <c r="EG42" i="304"/>
  <c r="EH42" i="304"/>
  <c r="EI42" i="304"/>
  <c r="EJ42" i="304"/>
  <c r="EK42" i="304"/>
  <c r="EL42" i="304"/>
  <c r="EM42" i="304"/>
  <c r="EN42" i="304"/>
  <c r="EO42" i="304"/>
  <c r="EP42" i="304"/>
  <c r="EQ42" i="304"/>
  <c r="ER42" i="304"/>
  <c r="ES42" i="304"/>
  <c r="ET42" i="304"/>
  <c r="EU42" i="304"/>
  <c r="EV42" i="304"/>
  <c r="EW42" i="304"/>
  <c r="EX42" i="304"/>
  <c r="EY42" i="304"/>
  <c r="EZ42" i="304"/>
  <c r="FA42" i="304"/>
  <c r="FB42" i="304"/>
  <c r="FC42" i="304"/>
  <c r="FD42" i="304"/>
  <c r="FE42" i="304"/>
  <c r="FF42" i="304"/>
  <c r="FG42" i="304"/>
  <c r="FH42" i="304"/>
  <c r="FI42" i="304"/>
  <c r="FJ42" i="304"/>
  <c r="FK42" i="304"/>
  <c r="FL42" i="304"/>
  <c r="FM42" i="304"/>
  <c r="FN42" i="304"/>
  <c r="FO42" i="304"/>
  <c r="FP42" i="304"/>
  <c r="FQ42" i="304"/>
  <c r="FR42" i="304"/>
  <c r="FS42" i="304"/>
  <c r="FT42" i="304"/>
  <c r="FU42" i="304"/>
  <c r="FV42" i="304"/>
  <c r="FW42" i="304"/>
  <c r="FX42" i="304"/>
  <c r="FY42" i="304"/>
  <c r="FZ42" i="304"/>
  <c r="GA42" i="304"/>
  <c r="GB42" i="304"/>
  <c r="GC42" i="304"/>
  <c r="GD42" i="304"/>
  <c r="GE42" i="304"/>
  <c r="GF42" i="304"/>
  <c r="GG42" i="304"/>
  <c r="GH42" i="304"/>
  <c r="GI42" i="304"/>
  <c r="GJ42" i="304"/>
  <c r="U20" i="304"/>
  <c r="V20" i="304"/>
  <c r="W20" i="304"/>
  <c r="X20" i="304"/>
  <c r="Y20" i="304"/>
  <c r="Z20" i="304"/>
  <c r="AA20" i="304"/>
  <c r="AB20" i="304"/>
  <c r="AC20" i="304"/>
  <c r="AD20" i="304"/>
  <c r="AE20" i="304"/>
  <c r="AF20" i="304"/>
  <c r="AG20" i="304"/>
  <c r="AH20" i="304"/>
  <c r="AI20" i="304"/>
  <c r="AJ20" i="304"/>
  <c r="AK20" i="304"/>
  <c r="AL20" i="304"/>
  <c r="AM20" i="304"/>
  <c r="AN20" i="304"/>
  <c r="AO20" i="304"/>
  <c r="AP20" i="304"/>
  <c r="AQ20" i="304"/>
  <c r="AR20" i="304"/>
  <c r="AS20" i="304"/>
  <c r="AT20" i="304"/>
  <c r="AU20" i="304"/>
  <c r="AV20" i="304"/>
  <c r="AW20" i="304"/>
  <c r="AX20" i="304"/>
  <c r="AY20" i="304"/>
  <c r="AZ20" i="304"/>
  <c r="BA20" i="304"/>
  <c r="BB20" i="304"/>
  <c r="BC20" i="304"/>
  <c r="BD20" i="304"/>
  <c r="BE20" i="304"/>
  <c r="BF20" i="304"/>
  <c r="BG20" i="304"/>
  <c r="BH20" i="304"/>
  <c r="BI20" i="304"/>
  <c r="BJ20" i="304"/>
  <c r="BK20" i="304"/>
  <c r="BL20" i="304"/>
  <c r="BM20" i="304"/>
  <c r="BN20" i="304"/>
  <c r="BO20" i="304"/>
  <c r="BP20" i="304"/>
  <c r="BQ20" i="304"/>
  <c r="BR20" i="304"/>
  <c r="BS20" i="304"/>
  <c r="BT20" i="304"/>
  <c r="BU20" i="304"/>
  <c r="BV20" i="304"/>
  <c r="BW20" i="304"/>
  <c r="BX20" i="304"/>
  <c r="BY20" i="304"/>
  <c r="BZ20" i="304"/>
  <c r="CA20" i="304"/>
  <c r="CB20" i="304"/>
  <c r="CC20" i="304"/>
  <c r="CD20" i="304"/>
  <c r="CE20" i="304"/>
  <c r="CF20" i="304"/>
  <c r="CG20" i="304"/>
  <c r="CH20" i="304"/>
  <c r="CI20" i="304"/>
  <c r="CJ20" i="304"/>
  <c r="CK20" i="304"/>
  <c r="CL20" i="304"/>
  <c r="CM20" i="304"/>
  <c r="CN20" i="304"/>
  <c r="CO20" i="304"/>
  <c r="CP20" i="304"/>
  <c r="CQ20" i="304"/>
  <c r="CR20" i="304"/>
  <c r="CS20" i="304"/>
  <c r="CT20" i="304"/>
  <c r="CU20" i="304"/>
  <c r="CV20" i="304"/>
  <c r="CW20" i="304"/>
  <c r="CX20" i="304"/>
  <c r="CY20" i="304"/>
  <c r="CZ20" i="304"/>
  <c r="DA20" i="304"/>
  <c r="DB20" i="304"/>
  <c r="DC20" i="304"/>
  <c r="DD20" i="304"/>
  <c r="DE20" i="304"/>
  <c r="DF20" i="304"/>
  <c r="DG20" i="304"/>
  <c r="DH20" i="304"/>
  <c r="DI20" i="304"/>
  <c r="DJ20" i="304"/>
  <c r="DK20" i="304"/>
  <c r="DL20" i="304"/>
  <c r="DM20" i="304"/>
  <c r="DN20" i="304"/>
  <c r="DO20" i="304"/>
  <c r="DP20" i="304"/>
  <c r="DQ20" i="304"/>
  <c r="DR20" i="304"/>
  <c r="DS20" i="304"/>
  <c r="DT20" i="304"/>
  <c r="DU20" i="304"/>
  <c r="DV20" i="304"/>
  <c r="DW20" i="304"/>
  <c r="DX20" i="304"/>
  <c r="DY20" i="304"/>
  <c r="DZ20" i="304"/>
  <c r="EA20" i="304"/>
  <c r="EB20" i="304"/>
  <c r="EC20" i="304"/>
  <c r="ED20" i="304"/>
  <c r="EE20" i="304"/>
  <c r="EF20" i="304"/>
  <c r="EG20" i="304"/>
  <c r="EH20" i="304"/>
  <c r="EI20" i="304"/>
  <c r="EJ20" i="304"/>
  <c r="EK20" i="304"/>
  <c r="EL20" i="304"/>
  <c r="EM20" i="304"/>
  <c r="EN20" i="304"/>
  <c r="EO20" i="304"/>
  <c r="EP20" i="304"/>
  <c r="EQ20" i="304"/>
  <c r="ER20" i="304"/>
  <c r="ES20" i="304"/>
  <c r="ET20" i="304"/>
  <c r="EU20" i="304"/>
  <c r="EV20" i="304"/>
  <c r="EW20" i="304"/>
  <c r="EX20" i="304"/>
  <c r="EY20" i="304"/>
  <c r="EZ20" i="304"/>
  <c r="FA20" i="304"/>
  <c r="FB20" i="304"/>
  <c r="FC20" i="304"/>
  <c r="FD20" i="304"/>
  <c r="FE20" i="304"/>
  <c r="FF20" i="304"/>
  <c r="FG20" i="304"/>
  <c r="FH20" i="304"/>
  <c r="FI20" i="304"/>
  <c r="FJ20" i="304"/>
  <c r="FK20" i="304"/>
  <c r="FL20" i="304"/>
  <c r="FM20" i="304"/>
  <c r="FN20" i="304"/>
  <c r="FO20" i="304"/>
  <c r="FP20" i="304"/>
  <c r="FQ20" i="304"/>
  <c r="FR20" i="304"/>
  <c r="FS20" i="304"/>
  <c r="FT20" i="304"/>
  <c r="FU20" i="304"/>
  <c r="FV20" i="304"/>
  <c r="FW20" i="304"/>
  <c r="FX20" i="304"/>
  <c r="FY20" i="304"/>
  <c r="FZ20" i="304"/>
  <c r="GA20" i="304"/>
  <c r="GB20" i="304"/>
  <c r="GC20" i="304"/>
  <c r="GD20" i="304"/>
  <c r="GE20" i="304"/>
  <c r="GF20" i="304"/>
  <c r="GG20" i="304"/>
  <c r="GH20" i="304"/>
  <c r="GI20" i="304"/>
  <c r="GJ20" i="304"/>
  <c r="U21" i="304"/>
  <c r="V21" i="304"/>
  <c r="W21" i="304"/>
  <c r="X21" i="304"/>
  <c r="Y21" i="304"/>
  <c r="Z21" i="304"/>
  <c r="AA21" i="304"/>
  <c r="AB21" i="304"/>
  <c r="AC21" i="304"/>
  <c r="AD21" i="304"/>
  <c r="AE21" i="304"/>
  <c r="AF21" i="304"/>
  <c r="AG21" i="304"/>
  <c r="AH21" i="304"/>
  <c r="AI21" i="304"/>
  <c r="AJ21" i="304"/>
  <c r="AK21" i="304"/>
  <c r="AL21" i="304"/>
  <c r="AM21" i="304"/>
  <c r="AN21" i="304"/>
  <c r="AO21" i="304"/>
  <c r="AP21" i="304"/>
  <c r="AQ21" i="304"/>
  <c r="AR21" i="304"/>
  <c r="AS21" i="304"/>
  <c r="AT21" i="304"/>
  <c r="AU21" i="304"/>
  <c r="AV21" i="304"/>
  <c r="AW21" i="304"/>
  <c r="AX21" i="304"/>
  <c r="AY21" i="304"/>
  <c r="AZ21" i="304"/>
  <c r="BA21" i="304"/>
  <c r="BB21" i="304"/>
  <c r="BC21" i="304"/>
  <c r="BD21" i="304"/>
  <c r="BE21" i="304"/>
  <c r="BF21" i="304"/>
  <c r="BG21" i="304"/>
  <c r="BH21" i="304"/>
  <c r="BI21" i="304"/>
  <c r="BJ21" i="304"/>
  <c r="BK21" i="304"/>
  <c r="BL21" i="304"/>
  <c r="BM21" i="304"/>
  <c r="BN21" i="304"/>
  <c r="BO21" i="304"/>
  <c r="BP21" i="304"/>
  <c r="BQ21" i="304"/>
  <c r="BR21" i="304"/>
  <c r="BS21" i="304"/>
  <c r="BT21" i="304"/>
  <c r="BU21" i="304"/>
  <c r="BV21" i="304"/>
  <c r="BW21" i="304"/>
  <c r="BX21" i="304"/>
  <c r="BY21" i="304"/>
  <c r="BZ21" i="304"/>
  <c r="CA21" i="304"/>
  <c r="CB21" i="304"/>
  <c r="CC21" i="304"/>
  <c r="CD21" i="304"/>
  <c r="CE21" i="304"/>
  <c r="CF21" i="304"/>
  <c r="CG21" i="304"/>
  <c r="CH21" i="304"/>
  <c r="CI21" i="304"/>
  <c r="CJ21" i="304"/>
  <c r="CK21" i="304"/>
  <c r="CL21" i="304"/>
  <c r="CM21" i="304"/>
  <c r="CN21" i="304"/>
  <c r="CO21" i="304"/>
  <c r="CP21" i="304"/>
  <c r="CQ21" i="304"/>
  <c r="CR21" i="304"/>
  <c r="CS21" i="304"/>
  <c r="CT21" i="304"/>
  <c r="CU21" i="304"/>
  <c r="CV21" i="304"/>
  <c r="CW21" i="304"/>
  <c r="CX21" i="304"/>
  <c r="CY21" i="304"/>
  <c r="CZ21" i="304"/>
  <c r="DA21" i="304"/>
  <c r="DB21" i="304"/>
  <c r="DC21" i="304"/>
  <c r="DD21" i="304"/>
  <c r="DE21" i="304"/>
  <c r="DF21" i="304"/>
  <c r="DG21" i="304"/>
  <c r="DH21" i="304"/>
  <c r="DI21" i="304"/>
  <c r="DJ21" i="304"/>
  <c r="DK21" i="304"/>
  <c r="DL21" i="304"/>
  <c r="DM21" i="304"/>
  <c r="DN21" i="304"/>
  <c r="DO21" i="304"/>
  <c r="DP21" i="304"/>
  <c r="DQ21" i="304"/>
  <c r="DR21" i="304"/>
  <c r="DS21" i="304"/>
  <c r="DT21" i="304"/>
  <c r="DU21" i="304"/>
  <c r="DV21" i="304"/>
  <c r="DW21" i="304"/>
  <c r="DX21" i="304"/>
  <c r="DY21" i="304"/>
  <c r="DZ21" i="304"/>
  <c r="EA21" i="304"/>
  <c r="EB21" i="304"/>
  <c r="EC21" i="304"/>
  <c r="ED21" i="304"/>
  <c r="EE21" i="304"/>
  <c r="EF21" i="304"/>
  <c r="EG21" i="304"/>
  <c r="EH21" i="304"/>
  <c r="EI21" i="304"/>
  <c r="EJ21" i="304"/>
  <c r="EK21" i="304"/>
  <c r="EL21" i="304"/>
  <c r="EM21" i="304"/>
  <c r="EN21" i="304"/>
  <c r="EO21" i="304"/>
  <c r="EP21" i="304"/>
  <c r="EQ21" i="304"/>
  <c r="ER21" i="304"/>
  <c r="ES21" i="304"/>
  <c r="ET21" i="304"/>
  <c r="EU21" i="304"/>
  <c r="EV21" i="304"/>
  <c r="EW21" i="304"/>
  <c r="EX21" i="304"/>
  <c r="EY21" i="304"/>
  <c r="EZ21" i="304"/>
  <c r="FA21" i="304"/>
  <c r="FB21" i="304"/>
  <c r="FC21" i="304"/>
  <c r="FD21" i="304"/>
  <c r="FE21" i="304"/>
  <c r="FF21" i="304"/>
  <c r="FG21" i="304"/>
  <c r="FH21" i="304"/>
  <c r="FI21" i="304"/>
  <c r="FJ21" i="304"/>
  <c r="FK21" i="304"/>
  <c r="FL21" i="304"/>
  <c r="FM21" i="304"/>
  <c r="FN21" i="304"/>
  <c r="FO21" i="304"/>
  <c r="FP21" i="304"/>
  <c r="FQ21" i="304"/>
  <c r="FR21" i="304"/>
  <c r="FS21" i="304"/>
  <c r="FT21" i="304"/>
  <c r="FU21" i="304"/>
  <c r="FV21" i="304"/>
  <c r="FW21" i="304"/>
  <c r="FX21" i="304"/>
  <c r="FY21" i="304"/>
  <c r="FZ21" i="304"/>
  <c r="GA21" i="304"/>
  <c r="GB21" i="304"/>
  <c r="GC21" i="304"/>
  <c r="GD21" i="304"/>
  <c r="GE21" i="304"/>
  <c r="GF21" i="304"/>
  <c r="GG21" i="304"/>
  <c r="GH21" i="304"/>
  <c r="GI21" i="304"/>
  <c r="GJ21" i="304"/>
  <c r="U22" i="304"/>
  <c r="V22" i="304"/>
  <c r="W22" i="304"/>
  <c r="X22" i="304"/>
  <c r="Y22" i="304"/>
  <c r="Z22" i="304"/>
  <c r="AA22" i="304"/>
  <c r="AB22" i="304"/>
  <c r="AC22" i="304"/>
  <c r="AD22" i="304"/>
  <c r="AE22" i="304"/>
  <c r="AF22" i="304"/>
  <c r="AG22" i="304"/>
  <c r="AH22" i="304"/>
  <c r="AI22" i="304"/>
  <c r="AJ22" i="304"/>
  <c r="AK22" i="304"/>
  <c r="AL22" i="304"/>
  <c r="AM22" i="304"/>
  <c r="AN22" i="304"/>
  <c r="AO22" i="304"/>
  <c r="AP22" i="304"/>
  <c r="AQ22" i="304"/>
  <c r="AR22" i="304"/>
  <c r="AS22" i="304"/>
  <c r="AT22" i="304"/>
  <c r="AU22" i="304"/>
  <c r="AV22" i="304"/>
  <c r="AW22" i="304"/>
  <c r="AX22" i="304"/>
  <c r="AY22" i="304"/>
  <c r="AZ22" i="304"/>
  <c r="BA22" i="304"/>
  <c r="BB22" i="304"/>
  <c r="BC22" i="304"/>
  <c r="BD22" i="304"/>
  <c r="BE22" i="304"/>
  <c r="BF22" i="304"/>
  <c r="BG22" i="304"/>
  <c r="BH22" i="304"/>
  <c r="BI22" i="304"/>
  <c r="BJ22" i="304"/>
  <c r="BK22" i="304"/>
  <c r="BL22" i="304"/>
  <c r="BM22" i="304"/>
  <c r="BN22" i="304"/>
  <c r="BO22" i="304"/>
  <c r="BP22" i="304"/>
  <c r="BQ22" i="304"/>
  <c r="BR22" i="304"/>
  <c r="BS22" i="304"/>
  <c r="BT22" i="304"/>
  <c r="BU22" i="304"/>
  <c r="BV22" i="304"/>
  <c r="BW22" i="304"/>
  <c r="BX22" i="304"/>
  <c r="BY22" i="304"/>
  <c r="BZ22" i="304"/>
  <c r="CA22" i="304"/>
  <c r="CB22" i="304"/>
  <c r="CC22" i="304"/>
  <c r="CD22" i="304"/>
  <c r="CE22" i="304"/>
  <c r="CF22" i="304"/>
  <c r="CG22" i="304"/>
  <c r="CH22" i="304"/>
  <c r="CI22" i="304"/>
  <c r="CJ22" i="304"/>
  <c r="CK22" i="304"/>
  <c r="CL22" i="304"/>
  <c r="CM22" i="304"/>
  <c r="CN22" i="304"/>
  <c r="CO22" i="304"/>
  <c r="CP22" i="304"/>
  <c r="CQ22" i="304"/>
  <c r="CR22" i="304"/>
  <c r="CS22" i="304"/>
  <c r="CT22" i="304"/>
  <c r="CU22" i="304"/>
  <c r="CV22" i="304"/>
  <c r="CW22" i="304"/>
  <c r="CX22" i="304"/>
  <c r="CY22" i="304"/>
  <c r="CZ22" i="304"/>
  <c r="DA22" i="304"/>
  <c r="DB22" i="304"/>
  <c r="DC22" i="304"/>
  <c r="DD22" i="304"/>
  <c r="DE22" i="304"/>
  <c r="DF22" i="304"/>
  <c r="DG22" i="304"/>
  <c r="DH22" i="304"/>
  <c r="DI22" i="304"/>
  <c r="DJ22" i="304"/>
  <c r="DK22" i="304"/>
  <c r="DL22" i="304"/>
  <c r="DM22" i="304"/>
  <c r="DN22" i="304"/>
  <c r="DO22" i="304"/>
  <c r="DP22" i="304"/>
  <c r="DQ22" i="304"/>
  <c r="DR22" i="304"/>
  <c r="DS22" i="304"/>
  <c r="DT22" i="304"/>
  <c r="DU22" i="304"/>
  <c r="DV22" i="304"/>
  <c r="DW22" i="304"/>
  <c r="DX22" i="304"/>
  <c r="DY22" i="304"/>
  <c r="DZ22" i="304"/>
  <c r="EA22" i="304"/>
  <c r="EB22" i="304"/>
  <c r="EC22" i="304"/>
  <c r="ED22" i="304"/>
  <c r="EE22" i="304"/>
  <c r="EF22" i="304"/>
  <c r="EG22" i="304"/>
  <c r="EH22" i="304"/>
  <c r="EI22" i="304"/>
  <c r="EJ22" i="304"/>
  <c r="EK22" i="304"/>
  <c r="EL22" i="304"/>
  <c r="EM22" i="304"/>
  <c r="EN22" i="304"/>
  <c r="EO22" i="304"/>
  <c r="EP22" i="304"/>
  <c r="EQ22" i="304"/>
  <c r="ER22" i="304"/>
  <c r="ES22" i="304"/>
  <c r="ET22" i="304"/>
  <c r="EU22" i="304"/>
  <c r="EV22" i="304"/>
  <c r="EW22" i="304"/>
  <c r="EX22" i="304"/>
  <c r="EY22" i="304"/>
  <c r="EZ22" i="304"/>
  <c r="FA22" i="304"/>
  <c r="FB22" i="304"/>
  <c r="FC22" i="304"/>
  <c r="FD22" i="304"/>
  <c r="FE22" i="304"/>
  <c r="FF22" i="304"/>
  <c r="FG22" i="304"/>
  <c r="FH22" i="304"/>
  <c r="FI22" i="304"/>
  <c r="FJ22" i="304"/>
  <c r="FK22" i="304"/>
  <c r="FL22" i="304"/>
  <c r="FM22" i="304"/>
  <c r="FN22" i="304"/>
  <c r="FO22" i="304"/>
  <c r="FP22" i="304"/>
  <c r="FQ22" i="304"/>
  <c r="FR22" i="304"/>
  <c r="FS22" i="304"/>
  <c r="FT22" i="304"/>
  <c r="FU22" i="304"/>
  <c r="FV22" i="304"/>
  <c r="FW22" i="304"/>
  <c r="FX22" i="304"/>
  <c r="FY22" i="304"/>
  <c r="FZ22" i="304"/>
  <c r="GA22" i="304"/>
  <c r="GB22" i="304"/>
  <c r="GC22" i="304"/>
  <c r="GD22" i="304"/>
  <c r="GE22" i="304"/>
  <c r="GF22" i="304"/>
  <c r="GG22" i="304"/>
  <c r="GH22" i="304"/>
  <c r="GI22" i="304"/>
  <c r="GJ22" i="304"/>
  <c r="U23" i="304"/>
  <c r="V23" i="304"/>
  <c r="W23" i="304"/>
  <c r="X23" i="304"/>
  <c r="Y23" i="304"/>
  <c r="Z23" i="304"/>
  <c r="AA23" i="304"/>
  <c r="AB23" i="304"/>
  <c r="AC23" i="304"/>
  <c r="AD23" i="304"/>
  <c r="AE23" i="304"/>
  <c r="AF23" i="304"/>
  <c r="AG23" i="304"/>
  <c r="AH23" i="304"/>
  <c r="AI23" i="304"/>
  <c r="AJ23" i="304"/>
  <c r="AK23" i="304"/>
  <c r="AL23" i="304"/>
  <c r="AM23" i="304"/>
  <c r="AN23" i="304"/>
  <c r="AO23" i="304"/>
  <c r="AP23" i="304"/>
  <c r="AQ23" i="304"/>
  <c r="AR23" i="304"/>
  <c r="AS23" i="304"/>
  <c r="AT23" i="304"/>
  <c r="AU23" i="304"/>
  <c r="AV23" i="304"/>
  <c r="AW23" i="304"/>
  <c r="AX23" i="304"/>
  <c r="AY23" i="304"/>
  <c r="AZ23" i="304"/>
  <c r="BA23" i="304"/>
  <c r="BB23" i="304"/>
  <c r="BC23" i="304"/>
  <c r="BD23" i="304"/>
  <c r="BE23" i="304"/>
  <c r="BF23" i="304"/>
  <c r="BG23" i="304"/>
  <c r="BH23" i="304"/>
  <c r="BI23" i="304"/>
  <c r="BJ23" i="304"/>
  <c r="BK23" i="304"/>
  <c r="BL23" i="304"/>
  <c r="BM23" i="304"/>
  <c r="BN23" i="304"/>
  <c r="BO23" i="304"/>
  <c r="BP23" i="304"/>
  <c r="BQ23" i="304"/>
  <c r="BR23" i="304"/>
  <c r="BS23" i="304"/>
  <c r="BT23" i="304"/>
  <c r="BU23" i="304"/>
  <c r="BV23" i="304"/>
  <c r="BW23" i="304"/>
  <c r="BX23" i="304"/>
  <c r="BY23" i="304"/>
  <c r="BZ23" i="304"/>
  <c r="CA23" i="304"/>
  <c r="CB23" i="304"/>
  <c r="CC23" i="304"/>
  <c r="CD23" i="304"/>
  <c r="CE23" i="304"/>
  <c r="CF23" i="304"/>
  <c r="CG23" i="304"/>
  <c r="CH23" i="304"/>
  <c r="CI23" i="304"/>
  <c r="CJ23" i="304"/>
  <c r="CK23" i="304"/>
  <c r="CL23" i="304"/>
  <c r="CM23" i="304"/>
  <c r="CN23" i="304"/>
  <c r="CO23" i="304"/>
  <c r="CP23" i="304"/>
  <c r="CQ23" i="304"/>
  <c r="CR23" i="304"/>
  <c r="CS23" i="304"/>
  <c r="CT23" i="304"/>
  <c r="CU23" i="304"/>
  <c r="CV23" i="304"/>
  <c r="CW23" i="304"/>
  <c r="CX23" i="304"/>
  <c r="CY23" i="304"/>
  <c r="CZ23" i="304"/>
  <c r="DA23" i="304"/>
  <c r="DB23" i="304"/>
  <c r="DC23" i="304"/>
  <c r="DD23" i="304"/>
  <c r="DE23" i="304"/>
  <c r="DF23" i="304"/>
  <c r="DG23" i="304"/>
  <c r="DH23" i="304"/>
  <c r="DI23" i="304"/>
  <c r="DJ23" i="304"/>
  <c r="DK23" i="304"/>
  <c r="DL23" i="304"/>
  <c r="DM23" i="304"/>
  <c r="DN23" i="304"/>
  <c r="DO23" i="304"/>
  <c r="DP23" i="304"/>
  <c r="DQ23" i="304"/>
  <c r="DR23" i="304"/>
  <c r="DS23" i="304"/>
  <c r="DT23" i="304"/>
  <c r="DU23" i="304"/>
  <c r="DV23" i="304"/>
  <c r="DW23" i="304"/>
  <c r="DX23" i="304"/>
  <c r="DY23" i="304"/>
  <c r="DZ23" i="304"/>
  <c r="EA23" i="304"/>
  <c r="EB23" i="304"/>
  <c r="EC23" i="304"/>
  <c r="ED23" i="304"/>
  <c r="EE23" i="304"/>
  <c r="EF23" i="304"/>
  <c r="EG23" i="304"/>
  <c r="EH23" i="304"/>
  <c r="EI23" i="304"/>
  <c r="EJ23" i="304"/>
  <c r="EK23" i="304"/>
  <c r="EL23" i="304"/>
  <c r="EM23" i="304"/>
  <c r="EN23" i="304"/>
  <c r="EO23" i="304"/>
  <c r="EP23" i="304"/>
  <c r="EQ23" i="304"/>
  <c r="ER23" i="304"/>
  <c r="ES23" i="304"/>
  <c r="ET23" i="304"/>
  <c r="EU23" i="304"/>
  <c r="EV23" i="304"/>
  <c r="EW23" i="304"/>
  <c r="EX23" i="304"/>
  <c r="EY23" i="304"/>
  <c r="EZ23" i="304"/>
  <c r="FA23" i="304"/>
  <c r="FB23" i="304"/>
  <c r="FC23" i="304"/>
  <c r="FD23" i="304"/>
  <c r="FE23" i="304"/>
  <c r="FF23" i="304"/>
  <c r="FG23" i="304"/>
  <c r="FH23" i="304"/>
  <c r="FI23" i="304"/>
  <c r="FJ23" i="304"/>
  <c r="FK23" i="304"/>
  <c r="FL23" i="304"/>
  <c r="FM23" i="304"/>
  <c r="FN23" i="304"/>
  <c r="FO23" i="304"/>
  <c r="FP23" i="304"/>
  <c r="FQ23" i="304"/>
  <c r="FR23" i="304"/>
  <c r="FS23" i="304"/>
  <c r="FT23" i="304"/>
  <c r="FU23" i="304"/>
  <c r="FV23" i="304"/>
  <c r="FW23" i="304"/>
  <c r="FX23" i="304"/>
  <c r="FY23" i="304"/>
  <c r="FZ23" i="304"/>
  <c r="GA23" i="304"/>
  <c r="GB23" i="304"/>
  <c r="GC23" i="304"/>
  <c r="GD23" i="304"/>
  <c r="GE23" i="304"/>
  <c r="GF23" i="304"/>
  <c r="GG23" i="304"/>
  <c r="GH23" i="304"/>
  <c r="GI23" i="304"/>
  <c r="GJ23" i="304"/>
  <c r="K20" i="304"/>
  <c r="L20" i="304"/>
  <c r="M20" i="304"/>
  <c r="N20" i="304"/>
  <c r="O20" i="304"/>
  <c r="P20" i="304"/>
  <c r="Q20" i="304"/>
  <c r="R20" i="304"/>
  <c r="S20" i="304"/>
  <c r="T20" i="304"/>
  <c r="K21" i="304"/>
  <c r="L21" i="304"/>
  <c r="M21" i="304"/>
  <c r="N21" i="304"/>
  <c r="O21" i="304"/>
  <c r="P21" i="304"/>
  <c r="Q21" i="304"/>
  <c r="R21" i="304"/>
  <c r="S21" i="304"/>
  <c r="T21" i="304"/>
  <c r="K22" i="304"/>
  <c r="L22" i="304"/>
  <c r="M22" i="304"/>
  <c r="N22" i="304"/>
  <c r="O22" i="304"/>
  <c r="P22" i="304"/>
  <c r="Q22" i="304"/>
  <c r="R22" i="304"/>
  <c r="S22" i="304"/>
  <c r="T22" i="304"/>
  <c r="K23" i="304"/>
  <c r="L23" i="304"/>
  <c r="M23" i="304"/>
  <c r="N23" i="304"/>
  <c r="O23" i="304"/>
  <c r="P23" i="304"/>
  <c r="Q23" i="304"/>
  <c r="R23" i="304"/>
  <c r="S23" i="304"/>
  <c r="T23" i="304"/>
  <c r="J50" i="304"/>
  <c r="J52" i="304"/>
  <c r="K50" i="304"/>
  <c r="K51" i="304"/>
  <c r="K52" i="304"/>
  <c r="K114" i="280"/>
  <c r="K13" i="304"/>
  <c r="K116" i="280"/>
  <c r="K24" i="304"/>
  <c r="K43" i="304"/>
  <c r="K115" i="280"/>
  <c r="K117" i="280"/>
  <c r="L50" i="304"/>
  <c r="L51" i="304"/>
  <c r="L52" i="304"/>
  <c r="L114" i="280"/>
  <c r="L13" i="304"/>
  <c r="L116" i="280"/>
  <c r="L24" i="304"/>
  <c r="L43" i="304"/>
  <c r="L115" i="280"/>
  <c r="L117" i="280"/>
  <c r="M50" i="304"/>
  <c r="M51" i="304"/>
  <c r="M52" i="304"/>
  <c r="M114" i="280"/>
  <c r="M13" i="304"/>
  <c r="M116" i="280"/>
  <c r="M24" i="304"/>
  <c r="M43" i="304"/>
  <c r="M115" i="280"/>
  <c r="M117" i="280"/>
  <c r="N50" i="304"/>
  <c r="N51" i="304"/>
  <c r="N52" i="304"/>
  <c r="N114" i="280"/>
  <c r="N13" i="304"/>
  <c r="N116" i="280"/>
  <c r="N24" i="304"/>
  <c r="N43" i="304"/>
  <c r="N115" i="280"/>
  <c r="N117" i="280"/>
  <c r="O50" i="304"/>
  <c r="O51" i="304"/>
  <c r="O52" i="304"/>
  <c r="O114" i="280"/>
  <c r="O13" i="304"/>
  <c r="O116" i="280"/>
  <c r="O24" i="304"/>
  <c r="O43" i="304"/>
  <c r="O115" i="280"/>
  <c r="O117" i="280"/>
  <c r="P50" i="304"/>
  <c r="P51" i="304"/>
  <c r="P52" i="304"/>
  <c r="P114" i="280"/>
  <c r="P13" i="304"/>
  <c r="P116" i="280"/>
  <c r="P24" i="304"/>
  <c r="P43" i="304"/>
  <c r="P115" i="280"/>
  <c r="P117" i="280"/>
  <c r="Q50" i="304"/>
  <c r="Q51" i="304"/>
  <c r="Q52" i="304"/>
  <c r="Q114" i="280"/>
  <c r="Q13" i="304"/>
  <c r="Q116" i="280"/>
  <c r="Q24" i="304"/>
  <c r="Q43" i="304"/>
  <c r="Q115" i="280"/>
  <c r="Q117" i="280"/>
  <c r="R50" i="304"/>
  <c r="R51" i="304"/>
  <c r="R52" i="304"/>
  <c r="R114" i="280"/>
  <c r="R13" i="304"/>
  <c r="R116" i="280"/>
  <c r="R24" i="304"/>
  <c r="R43" i="304"/>
  <c r="R115" i="280"/>
  <c r="R117" i="280"/>
  <c r="S50" i="304"/>
  <c r="S51" i="304"/>
  <c r="S52" i="304"/>
  <c r="S114" i="280"/>
  <c r="S13" i="304"/>
  <c r="S116" i="280"/>
  <c r="S24" i="304"/>
  <c r="S43" i="304"/>
  <c r="S115" i="280"/>
  <c r="S117" i="280"/>
  <c r="J51" i="304"/>
  <c r="T50" i="304"/>
  <c r="T51" i="304"/>
  <c r="T52" i="304"/>
  <c r="T114" i="280"/>
  <c r="T13" i="304"/>
  <c r="T116" i="280"/>
  <c r="T24" i="304"/>
  <c r="T43" i="304"/>
  <c r="T115" i="280"/>
  <c r="T117" i="280"/>
  <c r="U50" i="304"/>
  <c r="U51" i="304"/>
  <c r="U52" i="304"/>
  <c r="U114" i="280"/>
  <c r="U13" i="304"/>
  <c r="U116" i="280"/>
  <c r="U24" i="304"/>
  <c r="U43" i="304"/>
  <c r="U115" i="280"/>
  <c r="U117" i="280"/>
  <c r="V50" i="304"/>
  <c r="V51" i="304"/>
  <c r="V52" i="304"/>
  <c r="V114" i="280"/>
  <c r="V13" i="304"/>
  <c r="V116" i="280"/>
  <c r="V24" i="304"/>
  <c r="V43" i="304"/>
  <c r="V115" i="280"/>
  <c r="V117" i="280"/>
  <c r="W50" i="304"/>
  <c r="W51" i="304"/>
  <c r="W52" i="304"/>
  <c r="W114" i="280"/>
  <c r="W13" i="304"/>
  <c r="W116" i="280"/>
  <c r="W24" i="304"/>
  <c r="W43" i="304"/>
  <c r="W115" i="280"/>
  <c r="W117" i="280"/>
  <c r="X50" i="304"/>
  <c r="X51" i="304"/>
  <c r="X52" i="304"/>
  <c r="X114" i="280"/>
  <c r="X13" i="304"/>
  <c r="X116" i="280"/>
  <c r="X24" i="304"/>
  <c r="X43" i="304"/>
  <c r="X115" i="280"/>
  <c r="X117" i="280"/>
  <c r="Y50" i="304"/>
  <c r="Y51" i="304"/>
  <c r="Y52" i="304"/>
  <c r="Y114" i="280"/>
  <c r="Y13" i="304"/>
  <c r="Y116" i="280"/>
  <c r="Y24" i="304"/>
  <c r="Y43" i="304"/>
  <c r="Y115" i="280"/>
  <c r="Y117" i="280"/>
  <c r="Z50" i="304"/>
  <c r="Z51" i="304"/>
  <c r="Z52" i="304"/>
  <c r="Z114" i="280"/>
  <c r="Z13" i="304"/>
  <c r="Z116" i="280"/>
  <c r="Z24" i="304"/>
  <c r="Z43" i="304"/>
  <c r="Z115" i="280"/>
  <c r="Z117" i="280"/>
  <c r="AA50" i="304"/>
  <c r="AA51" i="304"/>
  <c r="AA52" i="304"/>
  <c r="AA114" i="280"/>
  <c r="AA13" i="304"/>
  <c r="AA116" i="280"/>
  <c r="AA24" i="304"/>
  <c r="AA43" i="304"/>
  <c r="AA115" i="280"/>
  <c r="AA117" i="280"/>
  <c r="AB50" i="304"/>
  <c r="AB51" i="304"/>
  <c r="AB52" i="304"/>
  <c r="AB114" i="280"/>
  <c r="AB13" i="304"/>
  <c r="AB116" i="280"/>
  <c r="AB24" i="304"/>
  <c r="AB43" i="304"/>
  <c r="AB115" i="280"/>
  <c r="AB117" i="280"/>
  <c r="AC50" i="304"/>
  <c r="AC51" i="304"/>
  <c r="AC52" i="304"/>
  <c r="AC114" i="280"/>
  <c r="AC13" i="304"/>
  <c r="AC116" i="280"/>
  <c r="AC24" i="304"/>
  <c r="AC43" i="304"/>
  <c r="AC115" i="280"/>
  <c r="AC117" i="280"/>
  <c r="AD50" i="304"/>
  <c r="AD51" i="304"/>
  <c r="AD52" i="304"/>
  <c r="AD114" i="280"/>
  <c r="AD13" i="304"/>
  <c r="AD116" i="280"/>
  <c r="AD24" i="304"/>
  <c r="AD43" i="304"/>
  <c r="AD115" i="280"/>
  <c r="AD117" i="280"/>
  <c r="AE50" i="304"/>
  <c r="AE51" i="304"/>
  <c r="AE52" i="304"/>
  <c r="AE114" i="280"/>
  <c r="AE13" i="304"/>
  <c r="AE116" i="280"/>
  <c r="AE24" i="304"/>
  <c r="AE43" i="304"/>
  <c r="AE115" i="280"/>
  <c r="AE117" i="280"/>
  <c r="AF50" i="304"/>
  <c r="AF51" i="304"/>
  <c r="AF52" i="304"/>
  <c r="AF114" i="280"/>
  <c r="AF13" i="304"/>
  <c r="AF116" i="280"/>
  <c r="AF24" i="304"/>
  <c r="AF43" i="304"/>
  <c r="AF115" i="280"/>
  <c r="AF117" i="280"/>
  <c r="AG50" i="304"/>
  <c r="AG51" i="304"/>
  <c r="AG52" i="304"/>
  <c r="AG114" i="280"/>
  <c r="AG13" i="304"/>
  <c r="AG116" i="280"/>
  <c r="AG24" i="304"/>
  <c r="AG43" i="304"/>
  <c r="AG115" i="280"/>
  <c r="AG117" i="280"/>
  <c r="AH50" i="304"/>
  <c r="AH51" i="304"/>
  <c r="AH52" i="304"/>
  <c r="AH114" i="280"/>
  <c r="AH13" i="304"/>
  <c r="AH116" i="280"/>
  <c r="AH24" i="304"/>
  <c r="AH43" i="304"/>
  <c r="AH115" i="280"/>
  <c r="AH117" i="280"/>
  <c r="AI50" i="304"/>
  <c r="AI51" i="304"/>
  <c r="AI52" i="304"/>
  <c r="AI114" i="280"/>
  <c r="AI13" i="304"/>
  <c r="AI116" i="280"/>
  <c r="AI24" i="304"/>
  <c r="AI43" i="304"/>
  <c r="AI115" i="280"/>
  <c r="AI117" i="280"/>
  <c r="AJ50" i="304"/>
  <c r="AJ51" i="304"/>
  <c r="AJ52" i="304"/>
  <c r="AJ114" i="280"/>
  <c r="AJ13" i="304"/>
  <c r="AJ116" i="280"/>
  <c r="AJ24" i="304"/>
  <c r="AJ43" i="304"/>
  <c r="AJ115" i="280"/>
  <c r="AJ117" i="280"/>
  <c r="AK50" i="304"/>
  <c r="AK51" i="304"/>
  <c r="AK52" i="304"/>
  <c r="AK114" i="280"/>
  <c r="AK13" i="304"/>
  <c r="AK116" i="280"/>
  <c r="AK24" i="304"/>
  <c r="AK43" i="304"/>
  <c r="AK115" i="280"/>
  <c r="AK117" i="280"/>
  <c r="AL50" i="304"/>
  <c r="AL51" i="304"/>
  <c r="AL52" i="304"/>
  <c r="AL114" i="280"/>
  <c r="AL13" i="304"/>
  <c r="AL116" i="280"/>
  <c r="AL24" i="304"/>
  <c r="AL43" i="304"/>
  <c r="AL115" i="280"/>
  <c r="AL117" i="280"/>
  <c r="AM50" i="304"/>
  <c r="AM51" i="304"/>
  <c r="AM52" i="304"/>
  <c r="AM114" i="280"/>
  <c r="AM13" i="304"/>
  <c r="AM116" i="280"/>
  <c r="AM24" i="304"/>
  <c r="AM43" i="304"/>
  <c r="AM115" i="280"/>
  <c r="AM117" i="280"/>
  <c r="AN50" i="304"/>
  <c r="AN51" i="304"/>
  <c r="AN52" i="304"/>
  <c r="AN114" i="280"/>
  <c r="AN13" i="304"/>
  <c r="AN116" i="280"/>
  <c r="AN24" i="304"/>
  <c r="AN43" i="304"/>
  <c r="AN115" i="280"/>
  <c r="AN117" i="280"/>
  <c r="AO50" i="304"/>
  <c r="AO51" i="304"/>
  <c r="AO52" i="304"/>
  <c r="AO114" i="280"/>
  <c r="AO13" i="304"/>
  <c r="AO116" i="280"/>
  <c r="AO24" i="304"/>
  <c r="AO43" i="304"/>
  <c r="AO115" i="280"/>
  <c r="AO117" i="280"/>
  <c r="AP50" i="304"/>
  <c r="AP51" i="304"/>
  <c r="AP52" i="304"/>
  <c r="AP114" i="280"/>
  <c r="AP13" i="304"/>
  <c r="AP116" i="280"/>
  <c r="AP24" i="304"/>
  <c r="AP43" i="304"/>
  <c r="AP115" i="280"/>
  <c r="AP117" i="280"/>
  <c r="AQ50" i="304"/>
  <c r="AQ51" i="304"/>
  <c r="AQ52" i="304"/>
  <c r="AQ114" i="280"/>
  <c r="AQ13" i="304"/>
  <c r="AQ116" i="280"/>
  <c r="AQ24" i="304"/>
  <c r="AQ43" i="304"/>
  <c r="AQ115" i="280"/>
  <c r="AQ117" i="280"/>
  <c r="AR50" i="304"/>
  <c r="AR51" i="304"/>
  <c r="AR52" i="304"/>
  <c r="AR114" i="280"/>
  <c r="AR13" i="304"/>
  <c r="AR116" i="280"/>
  <c r="AR24" i="304"/>
  <c r="AR43" i="304"/>
  <c r="AR115" i="280"/>
  <c r="AR117" i="280"/>
  <c r="AS50" i="304"/>
  <c r="AS51" i="304"/>
  <c r="AS52" i="304"/>
  <c r="AS114" i="280"/>
  <c r="AS13" i="304"/>
  <c r="AS116" i="280"/>
  <c r="AS24" i="304"/>
  <c r="AS43" i="304"/>
  <c r="AS115" i="280"/>
  <c r="AS117" i="280"/>
  <c r="AT50" i="304"/>
  <c r="AT51" i="304"/>
  <c r="AT52" i="304"/>
  <c r="AT114" i="280"/>
  <c r="AT13" i="304"/>
  <c r="AT116" i="280"/>
  <c r="AT24" i="304"/>
  <c r="AT43" i="304"/>
  <c r="AT115" i="280"/>
  <c r="AT117" i="280"/>
  <c r="AU50" i="304"/>
  <c r="AU51" i="304"/>
  <c r="AU52" i="304"/>
  <c r="AU114" i="280"/>
  <c r="AU13" i="304"/>
  <c r="AU116" i="280"/>
  <c r="AU24" i="304"/>
  <c r="AU43" i="304"/>
  <c r="AU115" i="280"/>
  <c r="AU117" i="280"/>
  <c r="AV50" i="304"/>
  <c r="AV51" i="304"/>
  <c r="AV52" i="304"/>
  <c r="AV114" i="280"/>
  <c r="AV13" i="304"/>
  <c r="AV116" i="280"/>
  <c r="AV24" i="304"/>
  <c r="AV43" i="304"/>
  <c r="AV115" i="280"/>
  <c r="AV117" i="280"/>
  <c r="AW50" i="304"/>
  <c r="AW51" i="304"/>
  <c r="AW52" i="304"/>
  <c r="AW114" i="280"/>
  <c r="AW13" i="304"/>
  <c r="AW116" i="280"/>
  <c r="AW24" i="304"/>
  <c r="AW43" i="304"/>
  <c r="AW115" i="280"/>
  <c r="AW117" i="280"/>
  <c r="AX50" i="304"/>
  <c r="AX51" i="304"/>
  <c r="AX52" i="304"/>
  <c r="AX114" i="280"/>
  <c r="AX13" i="304"/>
  <c r="AX116" i="280"/>
  <c r="AX24" i="304"/>
  <c r="AX43" i="304"/>
  <c r="AX115" i="280"/>
  <c r="AX117" i="280"/>
  <c r="AY50" i="304"/>
  <c r="AY51" i="304"/>
  <c r="AY52" i="304"/>
  <c r="AY114" i="280"/>
  <c r="AY13" i="304"/>
  <c r="AY116" i="280"/>
  <c r="AY24" i="304"/>
  <c r="AY43" i="304"/>
  <c r="AY115" i="280"/>
  <c r="AY117" i="280"/>
  <c r="AZ50" i="304"/>
  <c r="AZ51" i="304"/>
  <c r="AZ52" i="304"/>
  <c r="AZ114" i="280"/>
  <c r="AZ13" i="304"/>
  <c r="AZ116" i="280"/>
  <c r="AZ24" i="304"/>
  <c r="AZ43" i="304"/>
  <c r="AZ115" i="280"/>
  <c r="AZ117" i="280"/>
  <c r="BA50" i="304"/>
  <c r="BA51" i="304"/>
  <c r="BA52" i="304"/>
  <c r="BA114" i="280"/>
  <c r="BA13" i="304"/>
  <c r="BA116" i="280"/>
  <c r="BA24" i="304"/>
  <c r="BA43" i="304"/>
  <c r="BA115" i="280"/>
  <c r="BA117" i="280"/>
  <c r="BB50" i="304"/>
  <c r="BB51" i="304"/>
  <c r="BB52" i="304"/>
  <c r="BB114" i="280"/>
  <c r="BB13" i="304"/>
  <c r="BB116" i="280"/>
  <c r="BB24" i="304"/>
  <c r="BB43" i="304"/>
  <c r="BB115" i="280"/>
  <c r="BB117" i="280"/>
  <c r="BC50" i="304"/>
  <c r="BC51" i="304"/>
  <c r="BC52" i="304"/>
  <c r="BC114" i="280"/>
  <c r="BC13" i="304"/>
  <c r="BC116" i="280"/>
  <c r="BC24" i="304"/>
  <c r="BC43" i="304"/>
  <c r="BC115" i="280"/>
  <c r="BC117" i="280"/>
  <c r="BD50" i="304"/>
  <c r="BD51" i="304"/>
  <c r="BD52" i="304"/>
  <c r="BD114" i="280"/>
  <c r="BD13" i="304"/>
  <c r="BD116" i="280"/>
  <c r="BD24" i="304"/>
  <c r="BD43" i="304"/>
  <c r="BD115" i="280"/>
  <c r="BD117" i="280"/>
  <c r="BE50" i="304"/>
  <c r="BE51" i="304"/>
  <c r="BE52" i="304"/>
  <c r="BE114" i="280"/>
  <c r="BE13" i="304"/>
  <c r="BE116" i="280"/>
  <c r="BE24" i="304"/>
  <c r="BE43" i="304"/>
  <c r="BE115" i="280"/>
  <c r="BE117" i="280"/>
  <c r="BF50" i="304"/>
  <c r="BF51" i="304"/>
  <c r="BF52" i="304"/>
  <c r="BF114" i="280"/>
  <c r="BF13" i="304"/>
  <c r="BF116" i="280"/>
  <c r="BF24" i="304"/>
  <c r="BF43" i="304"/>
  <c r="BF115" i="280"/>
  <c r="BF117" i="280"/>
  <c r="BG50" i="304"/>
  <c r="BG51" i="304"/>
  <c r="BG52" i="304"/>
  <c r="BG114" i="280"/>
  <c r="BG13" i="304"/>
  <c r="BG116" i="280"/>
  <c r="BG24" i="304"/>
  <c r="BG43" i="304"/>
  <c r="BG115" i="280"/>
  <c r="BG117" i="280"/>
  <c r="BH50" i="304"/>
  <c r="BH51" i="304"/>
  <c r="BH52" i="304"/>
  <c r="BH114" i="280"/>
  <c r="BH13" i="304"/>
  <c r="BH116" i="280"/>
  <c r="BH24" i="304"/>
  <c r="BH43" i="304"/>
  <c r="BH115" i="280"/>
  <c r="BH117" i="280"/>
  <c r="BI50" i="304"/>
  <c r="BI51" i="304"/>
  <c r="BI52" i="304"/>
  <c r="BI114" i="280"/>
  <c r="BI13" i="304"/>
  <c r="BI116" i="280"/>
  <c r="BI24" i="304"/>
  <c r="BI43" i="304"/>
  <c r="BI115" i="280"/>
  <c r="BI117" i="280"/>
  <c r="BJ50" i="304"/>
  <c r="BJ51" i="304"/>
  <c r="BJ52" i="304"/>
  <c r="BJ114" i="280"/>
  <c r="BJ13" i="304"/>
  <c r="BJ116" i="280"/>
  <c r="BJ24" i="304"/>
  <c r="BJ43" i="304"/>
  <c r="BJ115" i="280"/>
  <c r="BJ117" i="280"/>
  <c r="BK50" i="304"/>
  <c r="BK51" i="304"/>
  <c r="BK52" i="304"/>
  <c r="BK114" i="280"/>
  <c r="BK13" i="304"/>
  <c r="BK116" i="280"/>
  <c r="BK24" i="304"/>
  <c r="BK43" i="304"/>
  <c r="BK115" i="280"/>
  <c r="BK117" i="280"/>
  <c r="BL50" i="304"/>
  <c r="BL51" i="304"/>
  <c r="BL52" i="304"/>
  <c r="BL114" i="280"/>
  <c r="BL13" i="304"/>
  <c r="BL116" i="280"/>
  <c r="BL24" i="304"/>
  <c r="BL43" i="304"/>
  <c r="BL115" i="280"/>
  <c r="BL117" i="280"/>
  <c r="BM50" i="304"/>
  <c r="BM51" i="304"/>
  <c r="BM52" i="304"/>
  <c r="BM114" i="280"/>
  <c r="BM13" i="304"/>
  <c r="BM116" i="280"/>
  <c r="BM24" i="304"/>
  <c r="BM43" i="304"/>
  <c r="BM115" i="280"/>
  <c r="BM117" i="280"/>
  <c r="BN50" i="304"/>
  <c r="BN51" i="304"/>
  <c r="BN52" i="304"/>
  <c r="BN114" i="280"/>
  <c r="BN13" i="304"/>
  <c r="BN116" i="280"/>
  <c r="BN24" i="304"/>
  <c r="BN43" i="304"/>
  <c r="BN115" i="280"/>
  <c r="BN117" i="280"/>
  <c r="BO50" i="304"/>
  <c r="BO51" i="304"/>
  <c r="BO52" i="304"/>
  <c r="BO114" i="280"/>
  <c r="BO13" i="304"/>
  <c r="BO116" i="280"/>
  <c r="BO24" i="304"/>
  <c r="BO43" i="304"/>
  <c r="BO115" i="280"/>
  <c r="BO117" i="280"/>
  <c r="BP50" i="304"/>
  <c r="BP51" i="304"/>
  <c r="BP52" i="304"/>
  <c r="BP114" i="280"/>
  <c r="BP13" i="304"/>
  <c r="BP116" i="280"/>
  <c r="BP24" i="304"/>
  <c r="BP43" i="304"/>
  <c r="BP115" i="280"/>
  <c r="BP117" i="280"/>
  <c r="BQ50" i="304"/>
  <c r="BQ51" i="304"/>
  <c r="BQ52" i="304"/>
  <c r="BQ114" i="280"/>
  <c r="BQ13" i="304"/>
  <c r="BQ116" i="280"/>
  <c r="BQ24" i="304"/>
  <c r="BQ43" i="304"/>
  <c r="BQ115" i="280"/>
  <c r="BQ117" i="280"/>
  <c r="BR50" i="304"/>
  <c r="BR51" i="304"/>
  <c r="BR52" i="304"/>
  <c r="BR114" i="280"/>
  <c r="BR13" i="304"/>
  <c r="BR116" i="280"/>
  <c r="BR24" i="304"/>
  <c r="BR43" i="304"/>
  <c r="BR115" i="280"/>
  <c r="BR117" i="280"/>
  <c r="BS50" i="304"/>
  <c r="BS51" i="304"/>
  <c r="BS52" i="304"/>
  <c r="BS114" i="280"/>
  <c r="BS13" i="304"/>
  <c r="BS116" i="280"/>
  <c r="BS24" i="304"/>
  <c r="BS43" i="304"/>
  <c r="BS115" i="280"/>
  <c r="BS117" i="280"/>
  <c r="BT50" i="304"/>
  <c r="BT51" i="304"/>
  <c r="BT52" i="304"/>
  <c r="BT114" i="280"/>
  <c r="BT13" i="304"/>
  <c r="BT116" i="280"/>
  <c r="BT24" i="304"/>
  <c r="BT43" i="304"/>
  <c r="BT115" i="280"/>
  <c r="BT117" i="280"/>
  <c r="BU50" i="304"/>
  <c r="BU51" i="304"/>
  <c r="BU52" i="304"/>
  <c r="BU114" i="280"/>
  <c r="BU13" i="304"/>
  <c r="BU116" i="280"/>
  <c r="BU24" i="304"/>
  <c r="BU43" i="304"/>
  <c r="BU115" i="280"/>
  <c r="BU117" i="280"/>
  <c r="BV50" i="304"/>
  <c r="BV51" i="304"/>
  <c r="BV52" i="304"/>
  <c r="BV114" i="280"/>
  <c r="BV13" i="304"/>
  <c r="BV116" i="280"/>
  <c r="BV24" i="304"/>
  <c r="BV43" i="304"/>
  <c r="BV115" i="280"/>
  <c r="BV117" i="280"/>
  <c r="BW50" i="304"/>
  <c r="BW51" i="304"/>
  <c r="BW52" i="304"/>
  <c r="BW114" i="280"/>
  <c r="BW13" i="304"/>
  <c r="BW116" i="280"/>
  <c r="BW24" i="304"/>
  <c r="BW43" i="304"/>
  <c r="BW115" i="280"/>
  <c r="BW117" i="280"/>
  <c r="BX50" i="304"/>
  <c r="BX51" i="304"/>
  <c r="BX52" i="304"/>
  <c r="BX114" i="280"/>
  <c r="BX13" i="304"/>
  <c r="BX116" i="280"/>
  <c r="BX24" i="304"/>
  <c r="BX43" i="304"/>
  <c r="BX115" i="280"/>
  <c r="BX117" i="280"/>
  <c r="BY50" i="304"/>
  <c r="BY51" i="304"/>
  <c r="BY52" i="304"/>
  <c r="BY114" i="280"/>
  <c r="BY13" i="304"/>
  <c r="BY116" i="280"/>
  <c r="BY24" i="304"/>
  <c r="BY43" i="304"/>
  <c r="BY115" i="280"/>
  <c r="BY117" i="280"/>
  <c r="BZ50" i="304"/>
  <c r="BZ51" i="304"/>
  <c r="BZ52" i="304"/>
  <c r="BZ114" i="280"/>
  <c r="BZ13" i="304"/>
  <c r="BZ116" i="280"/>
  <c r="BZ24" i="304"/>
  <c r="BZ43" i="304"/>
  <c r="BZ115" i="280"/>
  <c r="BZ117" i="280"/>
  <c r="CA50" i="304"/>
  <c r="CA51" i="304"/>
  <c r="CA52" i="304"/>
  <c r="CA114" i="280"/>
  <c r="CA13" i="304"/>
  <c r="CA116" i="280"/>
  <c r="CA24" i="304"/>
  <c r="CA43" i="304"/>
  <c r="CA115" i="280"/>
  <c r="CA117" i="280"/>
  <c r="CB50" i="304"/>
  <c r="CB51" i="304"/>
  <c r="CB52" i="304"/>
  <c r="CB114" i="280"/>
  <c r="CB13" i="304"/>
  <c r="CB116" i="280"/>
  <c r="CB24" i="304"/>
  <c r="CB43" i="304"/>
  <c r="CB115" i="280"/>
  <c r="CB117" i="280"/>
  <c r="CC50" i="304"/>
  <c r="CC51" i="304"/>
  <c r="CC52" i="304"/>
  <c r="CC114" i="280"/>
  <c r="CC13" i="304"/>
  <c r="CC116" i="280"/>
  <c r="CC24" i="304"/>
  <c r="CC43" i="304"/>
  <c r="CC115" i="280"/>
  <c r="CC117" i="280"/>
  <c r="CD50" i="304"/>
  <c r="CD51" i="304"/>
  <c r="CD52" i="304"/>
  <c r="CD114" i="280"/>
  <c r="CD13" i="304"/>
  <c r="CD116" i="280"/>
  <c r="CD24" i="304"/>
  <c r="CD43" i="304"/>
  <c r="CD115" i="280"/>
  <c r="CD117" i="280"/>
  <c r="CE50" i="304"/>
  <c r="CE51" i="304"/>
  <c r="CE52" i="304"/>
  <c r="CE114" i="280"/>
  <c r="CE13" i="304"/>
  <c r="CE116" i="280"/>
  <c r="CE24" i="304"/>
  <c r="CE43" i="304"/>
  <c r="CE115" i="280"/>
  <c r="CE117" i="280"/>
  <c r="CF50" i="304"/>
  <c r="CF51" i="304"/>
  <c r="CF52" i="304"/>
  <c r="CF114" i="280"/>
  <c r="CF13" i="304"/>
  <c r="CF116" i="280"/>
  <c r="CF24" i="304"/>
  <c r="CF43" i="304"/>
  <c r="CF115" i="280"/>
  <c r="CF117" i="280"/>
  <c r="CG50" i="304"/>
  <c r="CG51" i="304"/>
  <c r="CG52" i="304"/>
  <c r="CG114" i="280"/>
  <c r="CG13" i="304"/>
  <c r="CG116" i="280"/>
  <c r="CG24" i="304"/>
  <c r="CG43" i="304"/>
  <c r="CG115" i="280"/>
  <c r="CG117" i="280"/>
  <c r="CH50" i="304"/>
  <c r="CH51" i="304"/>
  <c r="CH52" i="304"/>
  <c r="CH114" i="280"/>
  <c r="CH13" i="304"/>
  <c r="CH116" i="280"/>
  <c r="CH24" i="304"/>
  <c r="CH43" i="304"/>
  <c r="CH115" i="280"/>
  <c r="CH117" i="280"/>
  <c r="CI50" i="304"/>
  <c r="CI51" i="304"/>
  <c r="CI52" i="304"/>
  <c r="CI114" i="280"/>
  <c r="CI13" i="304"/>
  <c r="CI116" i="280"/>
  <c r="CI24" i="304"/>
  <c r="CI43" i="304"/>
  <c r="CI115" i="280"/>
  <c r="CI117" i="280"/>
  <c r="CJ50" i="304"/>
  <c r="CJ51" i="304"/>
  <c r="CJ52" i="304"/>
  <c r="CJ114" i="280"/>
  <c r="CJ13" i="304"/>
  <c r="CJ116" i="280"/>
  <c r="CJ24" i="304"/>
  <c r="CJ43" i="304"/>
  <c r="CJ115" i="280"/>
  <c r="CJ117" i="280"/>
  <c r="CK50" i="304"/>
  <c r="CK51" i="304"/>
  <c r="CK52" i="304"/>
  <c r="CK114" i="280"/>
  <c r="CK13" i="304"/>
  <c r="CK116" i="280"/>
  <c r="CK24" i="304"/>
  <c r="CK43" i="304"/>
  <c r="CK115" i="280"/>
  <c r="CK117" i="280"/>
  <c r="CL50" i="304"/>
  <c r="CL51" i="304"/>
  <c r="CL52" i="304"/>
  <c r="CL114" i="280"/>
  <c r="CL13" i="304"/>
  <c r="CL116" i="280"/>
  <c r="CL24" i="304"/>
  <c r="CL43" i="304"/>
  <c r="CL115" i="280"/>
  <c r="CL117" i="280"/>
  <c r="CM50" i="304"/>
  <c r="CM51" i="304"/>
  <c r="CM52" i="304"/>
  <c r="CM114" i="280"/>
  <c r="CM13" i="304"/>
  <c r="CM116" i="280"/>
  <c r="CM24" i="304"/>
  <c r="CM43" i="304"/>
  <c r="CM115" i="280"/>
  <c r="CM117" i="280"/>
  <c r="CN50" i="304"/>
  <c r="CN51" i="304"/>
  <c r="CN52" i="304"/>
  <c r="CN114" i="280"/>
  <c r="CN13" i="304"/>
  <c r="CN116" i="280"/>
  <c r="CN24" i="304"/>
  <c r="CN43" i="304"/>
  <c r="CN115" i="280"/>
  <c r="CN117" i="280"/>
  <c r="CO50" i="304"/>
  <c r="CO51" i="304"/>
  <c r="CO52" i="304"/>
  <c r="CO114" i="280"/>
  <c r="CO13" i="304"/>
  <c r="CO116" i="280"/>
  <c r="CO24" i="304"/>
  <c r="CO43" i="304"/>
  <c r="CO115" i="280"/>
  <c r="CO117" i="280"/>
  <c r="CP50" i="304"/>
  <c r="CP51" i="304"/>
  <c r="CP52" i="304"/>
  <c r="CP114" i="280"/>
  <c r="CP13" i="304"/>
  <c r="CP116" i="280"/>
  <c r="CP24" i="304"/>
  <c r="CP43" i="304"/>
  <c r="CP115" i="280"/>
  <c r="CP117" i="280"/>
  <c r="CQ50" i="304"/>
  <c r="CQ51" i="304"/>
  <c r="CQ52" i="304"/>
  <c r="CQ114" i="280"/>
  <c r="CQ13" i="304"/>
  <c r="CQ116" i="280"/>
  <c r="CQ24" i="304"/>
  <c r="CQ43" i="304"/>
  <c r="CQ115" i="280"/>
  <c r="CQ117" i="280"/>
  <c r="CR50" i="304"/>
  <c r="CR51" i="304"/>
  <c r="CR52" i="304"/>
  <c r="CR114" i="280"/>
  <c r="CR13" i="304"/>
  <c r="CR116" i="280"/>
  <c r="CR24" i="304"/>
  <c r="CR43" i="304"/>
  <c r="CR115" i="280"/>
  <c r="CR117" i="280"/>
  <c r="CS50" i="304"/>
  <c r="CS51" i="304"/>
  <c r="CS52" i="304"/>
  <c r="CS114" i="280"/>
  <c r="CS13" i="304"/>
  <c r="CS116" i="280"/>
  <c r="CS24" i="304"/>
  <c r="CS43" i="304"/>
  <c r="CS115" i="280"/>
  <c r="CS117" i="280"/>
  <c r="CT50" i="304"/>
  <c r="CT51" i="304"/>
  <c r="CT52" i="304"/>
  <c r="CT114" i="280"/>
  <c r="CT13" i="304"/>
  <c r="CT116" i="280"/>
  <c r="CT24" i="304"/>
  <c r="CT43" i="304"/>
  <c r="CT115" i="280"/>
  <c r="CT117" i="280"/>
  <c r="CU50" i="304"/>
  <c r="CU51" i="304"/>
  <c r="CU52" i="304"/>
  <c r="CU114" i="280"/>
  <c r="CU13" i="304"/>
  <c r="CU116" i="280"/>
  <c r="CU24" i="304"/>
  <c r="CU43" i="304"/>
  <c r="CU115" i="280"/>
  <c r="CU117" i="280"/>
  <c r="CV50" i="304"/>
  <c r="CV51" i="304"/>
  <c r="CV52" i="304"/>
  <c r="CV114" i="280"/>
  <c r="CV13" i="304"/>
  <c r="CV116" i="280"/>
  <c r="CV24" i="304"/>
  <c r="CV43" i="304"/>
  <c r="CV115" i="280"/>
  <c r="CV117" i="280"/>
  <c r="CW50" i="304"/>
  <c r="CW51" i="304"/>
  <c r="CW52" i="304"/>
  <c r="CW114" i="280"/>
  <c r="CW13" i="304"/>
  <c r="CW116" i="280"/>
  <c r="CW24" i="304"/>
  <c r="CW43" i="304"/>
  <c r="CW115" i="280"/>
  <c r="CW117" i="280"/>
  <c r="CX50" i="304"/>
  <c r="CX51" i="304"/>
  <c r="CX52" i="304"/>
  <c r="CX114" i="280"/>
  <c r="CX13" i="304"/>
  <c r="CX116" i="280"/>
  <c r="CX24" i="304"/>
  <c r="CX43" i="304"/>
  <c r="CX115" i="280"/>
  <c r="CX117" i="280"/>
  <c r="CY50" i="304"/>
  <c r="CY51" i="304"/>
  <c r="CY52" i="304"/>
  <c r="CY114" i="280"/>
  <c r="CY13" i="304"/>
  <c r="CY116" i="280"/>
  <c r="CY24" i="304"/>
  <c r="CY43" i="304"/>
  <c r="CY115" i="280"/>
  <c r="CY117" i="280"/>
  <c r="CZ50" i="304"/>
  <c r="CZ51" i="304"/>
  <c r="CZ52" i="304"/>
  <c r="CZ114" i="280"/>
  <c r="CZ13" i="304"/>
  <c r="CZ116" i="280"/>
  <c r="CZ24" i="304"/>
  <c r="CZ43" i="304"/>
  <c r="CZ115" i="280"/>
  <c r="CZ117" i="280"/>
  <c r="DA50" i="304"/>
  <c r="DA51" i="304"/>
  <c r="DA52" i="304"/>
  <c r="DA114" i="280"/>
  <c r="DA13" i="304"/>
  <c r="DA116" i="280"/>
  <c r="DA24" i="304"/>
  <c r="DA43" i="304"/>
  <c r="DA115" i="280"/>
  <c r="DA117" i="280"/>
  <c r="DB50" i="304"/>
  <c r="DB51" i="304"/>
  <c r="DB52" i="304"/>
  <c r="DB114" i="280"/>
  <c r="DB13" i="304"/>
  <c r="DB116" i="280"/>
  <c r="DB24" i="304"/>
  <c r="DB43" i="304"/>
  <c r="DB115" i="280"/>
  <c r="DB117" i="280"/>
  <c r="DC50" i="304"/>
  <c r="DC51" i="304"/>
  <c r="DC52" i="304"/>
  <c r="DC114" i="280"/>
  <c r="DC13" i="304"/>
  <c r="DC116" i="280"/>
  <c r="DC24" i="304"/>
  <c r="DC43" i="304"/>
  <c r="DC115" i="280"/>
  <c r="DC117" i="280"/>
  <c r="DD50" i="304"/>
  <c r="DD51" i="304"/>
  <c r="DD52" i="304"/>
  <c r="DD114" i="280"/>
  <c r="DD13" i="304"/>
  <c r="DD116" i="280"/>
  <c r="DD24" i="304"/>
  <c r="DD43" i="304"/>
  <c r="DD115" i="280"/>
  <c r="DD117" i="280"/>
  <c r="DE50" i="304"/>
  <c r="DE51" i="304"/>
  <c r="DE52" i="304"/>
  <c r="DE114" i="280"/>
  <c r="DE13" i="304"/>
  <c r="DE116" i="280"/>
  <c r="DE24" i="304"/>
  <c r="DE43" i="304"/>
  <c r="DE115" i="280"/>
  <c r="DE117" i="280"/>
  <c r="DF50" i="304"/>
  <c r="DF51" i="304"/>
  <c r="DF52" i="304"/>
  <c r="DF114" i="280"/>
  <c r="DF13" i="304"/>
  <c r="DF116" i="280"/>
  <c r="DF24" i="304"/>
  <c r="DF43" i="304"/>
  <c r="DF115" i="280"/>
  <c r="DF117" i="280"/>
  <c r="DG50" i="304"/>
  <c r="DG51" i="304"/>
  <c r="DG52" i="304"/>
  <c r="DG114" i="280"/>
  <c r="DG13" i="304"/>
  <c r="DG116" i="280"/>
  <c r="DG24" i="304"/>
  <c r="DG43" i="304"/>
  <c r="DG115" i="280"/>
  <c r="DG117" i="280"/>
  <c r="DH50" i="304"/>
  <c r="DH51" i="304"/>
  <c r="DH52" i="304"/>
  <c r="DH114" i="280"/>
  <c r="DH13" i="304"/>
  <c r="DH116" i="280"/>
  <c r="DH24" i="304"/>
  <c r="DH43" i="304"/>
  <c r="DH115" i="280"/>
  <c r="DH117" i="280"/>
  <c r="DI50" i="304"/>
  <c r="DI51" i="304"/>
  <c r="DI52" i="304"/>
  <c r="DI114" i="280"/>
  <c r="DI13" i="304"/>
  <c r="DI116" i="280"/>
  <c r="DI24" i="304"/>
  <c r="DI43" i="304"/>
  <c r="DI115" i="280"/>
  <c r="DI117" i="280"/>
  <c r="DJ50" i="304"/>
  <c r="DJ51" i="304"/>
  <c r="DJ52" i="304"/>
  <c r="DJ114" i="280"/>
  <c r="DJ13" i="304"/>
  <c r="DJ116" i="280"/>
  <c r="DJ24" i="304"/>
  <c r="DJ43" i="304"/>
  <c r="DJ115" i="280"/>
  <c r="DJ117" i="280"/>
  <c r="DK50" i="304"/>
  <c r="DK51" i="304"/>
  <c r="DK52" i="304"/>
  <c r="DK114" i="280"/>
  <c r="DK13" i="304"/>
  <c r="DK116" i="280"/>
  <c r="DK24" i="304"/>
  <c r="DK43" i="304"/>
  <c r="DK115" i="280"/>
  <c r="DK117" i="280"/>
  <c r="DL50" i="304"/>
  <c r="DL51" i="304"/>
  <c r="DL52" i="304"/>
  <c r="DL114" i="280"/>
  <c r="DL13" i="304"/>
  <c r="DL116" i="280"/>
  <c r="DL24" i="304"/>
  <c r="DL43" i="304"/>
  <c r="DL115" i="280"/>
  <c r="DL117" i="280"/>
  <c r="DM50" i="304"/>
  <c r="DM51" i="304"/>
  <c r="DM52" i="304"/>
  <c r="DM114" i="280"/>
  <c r="DM13" i="304"/>
  <c r="DM116" i="280"/>
  <c r="DM24" i="304"/>
  <c r="DM43" i="304"/>
  <c r="DM115" i="280"/>
  <c r="DM117" i="280"/>
  <c r="DN50" i="304"/>
  <c r="DN51" i="304"/>
  <c r="DN52" i="304"/>
  <c r="DN114" i="280"/>
  <c r="DN13" i="304"/>
  <c r="DN116" i="280"/>
  <c r="DN24" i="304"/>
  <c r="DN43" i="304"/>
  <c r="DN115" i="280"/>
  <c r="DN117" i="280"/>
  <c r="DO50" i="304"/>
  <c r="DO51" i="304"/>
  <c r="DO52" i="304"/>
  <c r="DO114" i="280"/>
  <c r="DO13" i="304"/>
  <c r="DO116" i="280"/>
  <c r="DO24" i="304"/>
  <c r="DO43" i="304"/>
  <c r="DO115" i="280"/>
  <c r="DO117" i="280"/>
  <c r="DP50" i="304"/>
  <c r="DP51" i="304"/>
  <c r="DP52" i="304"/>
  <c r="DP114" i="280"/>
  <c r="DP13" i="304"/>
  <c r="DP116" i="280"/>
  <c r="DP24" i="304"/>
  <c r="DP43" i="304"/>
  <c r="DP115" i="280"/>
  <c r="DP117" i="280"/>
  <c r="DQ50" i="304"/>
  <c r="DQ51" i="304"/>
  <c r="DQ52" i="304"/>
  <c r="DQ114" i="280"/>
  <c r="DQ13" i="304"/>
  <c r="DQ116" i="280"/>
  <c r="DQ24" i="304"/>
  <c r="DQ43" i="304"/>
  <c r="DQ115" i="280"/>
  <c r="DQ117" i="280"/>
  <c r="DR50" i="304"/>
  <c r="DR51" i="304"/>
  <c r="DR52" i="304"/>
  <c r="DR114" i="280"/>
  <c r="DR13" i="304"/>
  <c r="DR116" i="280"/>
  <c r="DR24" i="304"/>
  <c r="DR43" i="304"/>
  <c r="DR115" i="280"/>
  <c r="DR117" i="280"/>
  <c r="DS50" i="304"/>
  <c r="DS51" i="304"/>
  <c r="DS52" i="304"/>
  <c r="DS114" i="280"/>
  <c r="DS13" i="304"/>
  <c r="DS116" i="280"/>
  <c r="DS24" i="304"/>
  <c r="DS43" i="304"/>
  <c r="DS115" i="280"/>
  <c r="DS117" i="280"/>
  <c r="DT50" i="304"/>
  <c r="DT51" i="304"/>
  <c r="DT52" i="304"/>
  <c r="DT114" i="280"/>
  <c r="DT13" i="304"/>
  <c r="DT116" i="280"/>
  <c r="DT24" i="304"/>
  <c r="DT43" i="304"/>
  <c r="DT115" i="280"/>
  <c r="DT117" i="280"/>
  <c r="DU50" i="304"/>
  <c r="DU51" i="304"/>
  <c r="DU52" i="304"/>
  <c r="DU114" i="280"/>
  <c r="DU13" i="304"/>
  <c r="DU116" i="280"/>
  <c r="DU24" i="304"/>
  <c r="DU43" i="304"/>
  <c r="DU115" i="280"/>
  <c r="DU117" i="280"/>
  <c r="DV50" i="304"/>
  <c r="DV51" i="304"/>
  <c r="DV52" i="304"/>
  <c r="DV114" i="280"/>
  <c r="DV13" i="304"/>
  <c r="DV116" i="280"/>
  <c r="DV24" i="304"/>
  <c r="DV43" i="304"/>
  <c r="DV115" i="280"/>
  <c r="DV117" i="280"/>
  <c r="DW50" i="304"/>
  <c r="DW51" i="304"/>
  <c r="DW52" i="304"/>
  <c r="DW114" i="280"/>
  <c r="DW13" i="304"/>
  <c r="DW116" i="280"/>
  <c r="DW24" i="304"/>
  <c r="DW43" i="304"/>
  <c r="DW115" i="280"/>
  <c r="DW117" i="280"/>
  <c r="DX50" i="304"/>
  <c r="DX51" i="304"/>
  <c r="DX52" i="304"/>
  <c r="DX114" i="280"/>
  <c r="DX13" i="304"/>
  <c r="DX116" i="280"/>
  <c r="DX24" i="304"/>
  <c r="DX43" i="304"/>
  <c r="DX115" i="280"/>
  <c r="DX117" i="280"/>
  <c r="DY50" i="304"/>
  <c r="DY51" i="304"/>
  <c r="DY52" i="304"/>
  <c r="DY114" i="280"/>
  <c r="DY13" i="304"/>
  <c r="DY116" i="280"/>
  <c r="DY24" i="304"/>
  <c r="DY43" i="304"/>
  <c r="DY115" i="280"/>
  <c r="DY117" i="280"/>
  <c r="DZ50" i="304"/>
  <c r="DZ51" i="304"/>
  <c r="DZ52" i="304"/>
  <c r="DZ114" i="280"/>
  <c r="DZ13" i="304"/>
  <c r="DZ116" i="280"/>
  <c r="DZ24" i="304"/>
  <c r="DZ43" i="304"/>
  <c r="DZ115" i="280"/>
  <c r="DZ117" i="280"/>
  <c r="EA50" i="304"/>
  <c r="EA51" i="304"/>
  <c r="EA52" i="304"/>
  <c r="EA114" i="280"/>
  <c r="EA13" i="304"/>
  <c r="EA116" i="280"/>
  <c r="EA24" i="304"/>
  <c r="EA43" i="304"/>
  <c r="EA115" i="280"/>
  <c r="EA117" i="280"/>
  <c r="EB50" i="304"/>
  <c r="EB51" i="304"/>
  <c r="EB52" i="304"/>
  <c r="EB114" i="280"/>
  <c r="EB13" i="304"/>
  <c r="EB116" i="280"/>
  <c r="EB24" i="304"/>
  <c r="EB43" i="304"/>
  <c r="EB115" i="280"/>
  <c r="EB117" i="280"/>
  <c r="EC50" i="304"/>
  <c r="EC51" i="304"/>
  <c r="EC52" i="304"/>
  <c r="EC114" i="280"/>
  <c r="EC13" i="304"/>
  <c r="EC116" i="280"/>
  <c r="EC24" i="304"/>
  <c r="EC43" i="304"/>
  <c r="EC115" i="280"/>
  <c r="EC117" i="280"/>
  <c r="ED50" i="304"/>
  <c r="ED51" i="304"/>
  <c r="ED52" i="304"/>
  <c r="ED114" i="280"/>
  <c r="ED13" i="304"/>
  <c r="ED116" i="280"/>
  <c r="ED24" i="304"/>
  <c r="ED43" i="304"/>
  <c r="ED115" i="280"/>
  <c r="ED117" i="280"/>
  <c r="EE50" i="304"/>
  <c r="EE51" i="304"/>
  <c r="EE52" i="304"/>
  <c r="EE114" i="280"/>
  <c r="EE13" i="304"/>
  <c r="EE116" i="280"/>
  <c r="EE24" i="304"/>
  <c r="EE43" i="304"/>
  <c r="EE115" i="280"/>
  <c r="EE117" i="280"/>
  <c r="EF50" i="304"/>
  <c r="EF51" i="304"/>
  <c r="EF52" i="304"/>
  <c r="EF114" i="280"/>
  <c r="EF13" i="304"/>
  <c r="EF116" i="280"/>
  <c r="EF24" i="304"/>
  <c r="EF43" i="304"/>
  <c r="EF115" i="280"/>
  <c r="EF117" i="280"/>
  <c r="EG50" i="304"/>
  <c r="EG51" i="304"/>
  <c r="EG52" i="304"/>
  <c r="EG114" i="280"/>
  <c r="EG13" i="304"/>
  <c r="EG116" i="280"/>
  <c r="EG24" i="304"/>
  <c r="EG43" i="304"/>
  <c r="EG115" i="280"/>
  <c r="EG117" i="280"/>
  <c r="EH50" i="304"/>
  <c r="EH51" i="304"/>
  <c r="EH52" i="304"/>
  <c r="EH114" i="280"/>
  <c r="EH13" i="304"/>
  <c r="EH116" i="280"/>
  <c r="EH24" i="304"/>
  <c r="EH43" i="304"/>
  <c r="EH115" i="280"/>
  <c r="EH117" i="280"/>
  <c r="EI50" i="304"/>
  <c r="EI51" i="304"/>
  <c r="EI52" i="304"/>
  <c r="EI114" i="280"/>
  <c r="EI13" i="304"/>
  <c r="EI116" i="280"/>
  <c r="EI24" i="304"/>
  <c r="EI43" i="304"/>
  <c r="EI115" i="280"/>
  <c r="EI117" i="280"/>
  <c r="EJ50" i="304"/>
  <c r="EJ51" i="304"/>
  <c r="EJ52" i="304"/>
  <c r="EJ114" i="280"/>
  <c r="EJ13" i="304"/>
  <c r="EJ116" i="280"/>
  <c r="EJ24" i="304"/>
  <c r="EJ43" i="304"/>
  <c r="EJ115" i="280"/>
  <c r="EJ117" i="280"/>
  <c r="EK50" i="304"/>
  <c r="EK51" i="304"/>
  <c r="EK52" i="304"/>
  <c r="EK114" i="280"/>
  <c r="EK13" i="304"/>
  <c r="EK116" i="280"/>
  <c r="EK24" i="304"/>
  <c r="EK43" i="304"/>
  <c r="EK115" i="280"/>
  <c r="EK117" i="280"/>
  <c r="EL50" i="304"/>
  <c r="EL51" i="304"/>
  <c r="EL52" i="304"/>
  <c r="EL114" i="280"/>
  <c r="EL13" i="304"/>
  <c r="EL116" i="280"/>
  <c r="EL24" i="304"/>
  <c r="EL43" i="304"/>
  <c r="EL115" i="280"/>
  <c r="EL117" i="280"/>
  <c r="EM50" i="304"/>
  <c r="EM51" i="304"/>
  <c r="EM52" i="304"/>
  <c r="EM114" i="280"/>
  <c r="EM13" i="304"/>
  <c r="EM116" i="280"/>
  <c r="EM24" i="304"/>
  <c r="EM43" i="304"/>
  <c r="EM115" i="280"/>
  <c r="EM117" i="280"/>
  <c r="EN50" i="304"/>
  <c r="EN51" i="304"/>
  <c r="EN52" i="304"/>
  <c r="EN114" i="280"/>
  <c r="EN13" i="304"/>
  <c r="EN116" i="280"/>
  <c r="EN24" i="304"/>
  <c r="EN43" i="304"/>
  <c r="EN115" i="280"/>
  <c r="EN117" i="280"/>
  <c r="EO50" i="304"/>
  <c r="EO51" i="304"/>
  <c r="EO52" i="304"/>
  <c r="EO114" i="280"/>
  <c r="EO13" i="304"/>
  <c r="EO116" i="280"/>
  <c r="EO24" i="304"/>
  <c r="EO43" i="304"/>
  <c r="EO115" i="280"/>
  <c r="EO117" i="280"/>
  <c r="EP50" i="304"/>
  <c r="EP51" i="304"/>
  <c r="EP52" i="304"/>
  <c r="EP114" i="280"/>
  <c r="EP13" i="304"/>
  <c r="EP116" i="280"/>
  <c r="EP24" i="304"/>
  <c r="EP43" i="304"/>
  <c r="EP115" i="280"/>
  <c r="EP117" i="280"/>
  <c r="EQ50" i="304"/>
  <c r="EQ51" i="304"/>
  <c r="EQ52" i="304"/>
  <c r="EQ114" i="280"/>
  <c r="EQ13" i="304"/>
  <c r="EQ116" i="280"/>
  <c r="EQ24" i="304"/>
  <c r="EQ43" i="304"/>
  <c r="EQ115" i="280"/>
  <c r="EQ117" i="280"/>
  <c r="ER50" i="304"/>
  <c r="ER51" i="304"/>
  <c r="ER52" i="304"/>
  <c r="ER114" i="280"/>
  <c r="ER13" i="304"/>
  <c r="ER116" i="280"/>
  <c r="ER24" i="304"/>
  <c r="ER43" i="304"/>
  <c r="ER115" i="280"/>
  <c r="ER117" i="280"/>
  <c r="ES50" i="304"/>
  <c r="ES51" i="304"/>
  <c r="ES52" i="304"/>
  <c r="ES114" i="280"/>
  <c r="ES13" i="304"/>
  <c r="ES116" i="280"/>
  <c r="ES24" i="304"/>
  <c r="ES43" i="304"/>
  <c r="ES115" i="280"/>
  <c r="ES117" i="280"/>
  <c r="ET50" i="304"/>
  <c r="ET51" i="304"/>
  <c r="ET52" i="304"/>
  <c r="ET114" i="280"/>
  <c r="ET13" i="304"/>
  <c r="ET116" i="280"/>
  <c r="ET24" i="304"/>
  <c r="ET43" i="304"/>
  <c r="ET115" i="280"/>
  <c r="ET117" i="280"/>
  <c r="EU50" i="304"/>
  <c r="EU51" i="304"/>
  <c r="EU52" i="304"/>
  <c r="EU114" i="280"/>
  <c r="EU13" i="304"/>
  <c r="EU116" i="280"/>
  <c r="EU24" i="304"/>
  <c r="EU43" i="304"/>
  <c r="EU115" i="280"/>
  <c r="EU117" i="280"/>
  <c r="EV50" i="304"/>
  <c r="EV51" i="304"/>
  <c r="EV52" i="304"/>
  <c r="EV114" i="280"/>
  <c r="EV13" i="304"/>
  <c r="EV116" i="280"/>
  <c r="EV24" i="304"/>
  <c r="EV43" i="304"/>
  <c r="EV115" i="280"/>
  <c r="EV117" i="280"/>
  <c r="EW50" i="304"/>
  <c r="EW51" i="304"/>
  <c r="EW52" i="304"/>
  <c r="EW114" i="280"/>
  <c r="EW13" i="304"/>
  <c r="EW116" i="280"/>
  <c r="EW24" i="304"/>
  <c r="EW43" i="304"/>
  <c r="EW115" i="280"/>
  <c r="EW117" i="280"/>
  <c r="EX50" i="304"/>
  <c r="EX51" i="304"/>
  <c r="EX52" i="304"/>
  <c r="EX114" i="280"/>
  <c r="EX13" i="304"/>
  <c r="EX116" i="280"/>
  <c r="EX24" i="304"/>
  <c r="EX43" i="304"/>
  <c r="EX115" i="280"/>
  <c r="EX117" i="280"/>
  <c r="EY50" i="304"/>
  <c r="EY51" i="304"/>
  <c r="EY52" i="304"/>
  <c r="EY114" i="280"/>
  <c r="EY13" i="304"/>
  <c r="EY116" i="280"/>
  <c r="EY24" i="304"/>
  <c r="EY43" i="304"/>
  <c r="EY115" i="280"/>
  <c r="EY117" i="280"/>
  <c r="EZ50" i="304"/>
  <c r="EZ51" i="304"/>
  <c r="EZ52" i="304"/>
  <c r="EZ114" i="280"/>
  <c r="EZ13" i="304"/>
  <c r="EZ116" i="280"/>
  <c r="EZ24" i="304"/>
  <c r="EZ43" i="304"/>
  <c r="EZ115" i="280"/>
  <c r="EZ117" i="280"/>
  <c r="FA50" i="304"/>
  <c r="FA51" i="304"/>
  <c r="FA52" i="304"/>
  <c r="FA114" i="280"/>
  <c r="FA13" i="304"/>
  <c r="FA116" i="280"/>
  <c r="FA24" i="304"/>
  <c r="FA43" i="304"/>
  <c r="FA115" i="280"/>
  <c r="FA117" i="280"/>
  <c r="FB50" i="304"/>
  <c r="FB51" i="304"/>
  <c r="FB52" i="304"/>
  <c r="FB114" i="280"/>
  <c r="FB13" i="304"/>
  <c r="FB116" i="280"/>
  <c r="FB24" i="304"/>
  <c r="FB43" i="304"/>
  <c r="FB115" i="280"/>
  <c r="FB117" i="280"/>
  <c r="FC50" i="304"/>
  <c r="FC51" i="304"/>
  <c r="FC52" i="304"/>
  <c r="FC114" i="280"/>
  <c r="FC13" i="304"/>
  <c r="FC116" i="280"/>
  <c r="FC24" i="304"/>
  <c r="FC43" i="304"/>
  <c r="FC115" i="280"/>
  <c r="FC117" i="280"/>
  <c r="FD50" i="304"/>
  <c r="FD51" i="304"/>
  <c r="FD52" i="304"/>
  <c r="FD114" i="280"/>
  <c r="FD13" i="304"/>
  <c r="FD116" i="280"/>
  <c r="FD24" i="304"/>
  <c r="FD43" i="304"/>
  <c r="FD115" i="280"/>
  <c r="FD117" i="280"/>
  <c r="FE50" i="304"/>
  <c r="FE51" i="304"/>
  <c r="FE52" i="304"/>
  <c r="FE114" i="280"/>
  <c r="FE13" i="304"/>
  <c r="FE116" i="280"/>
  <c r="FE24" i="304"/>
  <c r="FE43" i="304"/>
  <c r="FE115" i="280"/>
  <c r="FE117" i="280"/>
  <c r="FF50" i="304"/>
  <c r="FF51" i="304"/>
  <c r="FF52" i="304"/>
  <c r="FF114" i="280"/>
  <c r="FF13" i="304"/>
  <c r="FF116" i="280"/>
  <c r="FF24" i="304"/>
  <c r="FF43" i="304"/>
  <c r="FF115" i="280"/>
  <c r="FF117" i="280"/>
  <c r="FG50" i="304"/>
  <c r="FG51" i="304"/>
  <c r="FG52" i="304"/>
  <c r="FG114" i="280"/>
  <c r="FG13" i="304"/>
  <c r="FG116" i="280"/>
  <c r="FG24" i="304"/>
  <c r="FG43" i="304"/>
  <c r="FG115" i="280"/>
  <c r="FG117" i="280"/>
  <c r="FH50" i="304"/>
  <c r="FH51" i="304"/>
  <c r="FH52" i="304"/>
  <c r="FH114" i="280"/>
  <c r="FH13" i="304"/>
  <c r="FH116" i="280"/>
  <c r="FH24" i="304"/>
  <c r="FH43" i="304"/>
  <c r="FH115" i="280"/>
  <c r="FH117" i="280"/>
  <c r="FI50" i="304"/>
  <c r="FI51" i="304"/>
  <c r="FI52" i="304"/>
  <c r="FI114" i="280"/>
  <c r="FI13" i="304"/>
  <c r="FI116" i="280"/>
  <c r="FI24" i="304"/>
  <c r="FI43" i="304"/>
  <c r="FI115" i="280"/>
  <c r="FI117" i="280"/>
  <c r="FJ50" i="304"/>
  <c r="FJ51" i="304"/>
  <c r="FJ52" i="304"/>
  <c r="FJ114" i="280"/>
  <c r="FJ13" i="304"/>
  <c r="FJ116" i="280"/>
  <c r="FJ24" i="304"/>
  <c r="FJ43" i="304"/>
  <c r="FJ115" i="280"/>
  <c r="FJ117" i="280"/>
  <c r="FK50" i="304"/>
  <c r="FK51" i="304"/>
  <c r="FK52" i="304"/>
  <c r="FK114" i="280"/>
  <c r="FK13" i="304"/>
  <c r="FK116" i="280"/>
  <c r="FK24" i="304"/>
  <c r="FK43" i="304"/>
  <c r="FK115" i="280"/>
  <c r="FK117" i="280"/>
  <c r="FL50" i="304"/>
  <c r="FL51" i="304"/>
  <c r="FL52" i="304"/>
  <c r="FL114" i="280"/>
  <c r="FL13" i="304"/>
  <c r="FL116" i="280"/>
  <c r="FL24" i="304"/>
  <c r="FL43" i="304"/>
  <c r="FL115" i="280"/>
  <c r="FL117" i="280"/>
  <c r="FM50" i="304"/>
  <c r="FM51" i="304"/>
  <c r="FM52" i="304"/>
  <c r="FM114" i="280"/>
  <c r="FM13" i="304"/>
  <c r="FM116" i="280"/>
  <c r="FM24" i="304"/>
  <c r="FM43" i="304"/>
  <c r="FM115" i="280"/>
  <c r="FM117" i="280"/>
  <c r="FN50" i="304"/>
  <c r="FN51" i="304"/>
  <c r="FN52" i="304"/>
  <c r="FN114" i="280"/>
  <c r="FN13" i="304"/>
  <c r="FN116" i="280"/>
  <c r="FN24" i="304"/>
  <c r="FN43" i="304"/>
  <c r="FN115" i="280"/>
  <c r="FN117" i="280"/>
  <c r="FO50" i="304"/>
  <c r="FO51" i="304"/>
  <c r="FO52" i="304"/>
  <c r="FO114" i="280"/>
  <c r="FO13" i="304"/>
  <c r="FO116" i="280"/>
  <c r="FO24" i="304"/>
  <c r="FO43" i="304"/>
  <c r="FO115" i="280"/>
  <c r="FO117" i="280"/>
  <c r="FP50" i="304"/>
  <c r="FP51" i="304"/>
  <c r="FP52" i="304"/>
  <c r="FP114" i="280"/>
  <c r="FP13" i="304"/>
  <c r="FP116" i="280"/>
  <c r="FP24" i="304"/>
  <c r="FP43" i="304"/>
  <c r="FP115" i="280"/>
  <c r="FP117" i="280"/>
  <c r="FQ50" i="304"/>
  <c r="FQ51" i="304"/>
  <c r="FQ52" i="304"/>
  <c r="FQ114" i="280"/>
  <c r="FQ13" i="304"/>
  <c r="FQ116" i="280"/>
  <c r="FQ24" i="304"/>
  <c r="FQ43" i="304"/>
  <c r="FQ115" i="280"/>
  <c r="FQ117" i="280"/>
  <c r="FR50" i="304"/>
  <c r="FR51" i="304"/>
  <c r="FR52" i="304"/>
  <c r="FR114" i="280"/>
  <c r="FR13" i="304"/>
  <c r="FR116" i="280"/>
  <c r="FR24" i="304"/>
  <c r="FR43" i="304"/>
  <c r="FR115" i="280"/>
  <c r="FR117" i="280"/>
  <c r="FS50" i="304"/>
  <c r="FS51" i="304"/>
  <c r="FS52" i="304"/>
  <c r="FS114" i="280"/>
  <c r="FS13" i="304"/>
  <c r="FS116" i="280"/>
  <c r="FS24" i="304"/>
  <c r="FS43" i="304"/>
  <c r="FS115" i="280"/>
  <c r="FS117" i="280"/>
  <c r="FT50" i="304"/>
  <c r="FT51" i="304"/>
  <c r="FT52" i="304"/>
  <c r="FT114" i="280"/>
  <c r="FT13" i="304"/>
  <c r="FT116" i="280"/>
  <c r="FT24" i="304"/>
  <c r="FT43" i="304"/>
  <c r="FT115" i="280"/>
  <c r="FT117" i="280"/>
  <c r="FU50" i="304"/>
  <c r="FU51" i="304"/>
  <c r="FU52" i="304"/>
  <c r="FU114" i="280"/>
  <c r="FU13" i="304"/>
  <c r="FU116" i="280"/>
  <c r="FU24" i="304"/>
  <c r="FU43" i="304"/>
  <c r="FU115" i="280"/>
  <c r="FU117" i="280"/>
  <c r="FV50" i="304"/>
  <c r="FV51" i="304"/>
  <c r="FV52" i="304"/>
  <c r="FV114" i="280"/>
  <c r="FV13" i="304"/>
  <c r="FV116" i="280"/>
  <c r="FV24" i="304"/>
  <c r="FV43" i="304"/>
  <c r="FV115" i="280"/>
  <c r="FV117" i="280"/>
  <c r="FW50" i="304"/>
  <c r="FW51" i="304"/>
  <c r="FW52" i="304"/>
  <c r="FW114" i="280"/>
  <c r="FW13" i="304"/>
  <c r="FW116" i="280"/>
  <c r="FW24" i="304"/>
  <c r="FW43" i="304"/>
  <c r="FW115" i="280"/>
  <c r="FW117" i="280"/>
  <c r="FX50" i="304"/>
  <c r="FX51" i="304"/>
  <c r="FX52" i="304"/>
  <c r="FX114" i="280"/>
  <c r="FX13" i="304"/>
  <c r="FX116" i="280"/>
  <c r="FX24" i="304"/>
  <c r="FX43" i="304"/>
  <c r="FX115" i="280"/>
  <c r="FX117" i="280"/>
  <c r="FY50" i="304"/>
  <c r="FY51" i="304"/>
  <c r="FY52" i="304"/>
  <c r="FY114" i="280"/>
  <c r="FY13" i="304"/>
  <c r="FY116" i="280"/>
  <c r="FY24" i="304"/>
  <c r="FY43" i="304"/>
  <c r="FY115" i="280"/>
  <c r="FY117" i="280"/>
  <c r="FZ50" i="304"/>
  <c r="FZ51" i="304"/>
  <c r="FZ52" i="304"/>
  <c r="FZ114" i="280"/>
  <c r="FZ13" i="304"/>
  <c r="FZ116" i="280"/>
  <c r="FZ24" i="304"/>
  <c r="FZ43" i="304"/>
  <c r="FZ115" i="280"/>
  <c r="FZ117" i="280"/>
  <c r="GA50" i="304"/>
  <c r="GA51" i="304"/>
  <c r="GA52" i="304"/>
  <c r="GA114" i="280"/>
  <c r="GA13" i="304"/>
  <c r="GA116" i="280"/>
  <c r="GA24" i="304"/>
  <c r="GA43" i="304"/>
  <c r="GA115" i="280"/>
  <c r="GA117" i="280"/>
  <c r="GB50" i="304"/>
  <c r="GB51" i="304"/>
  <c r="GB52" i="304"/>
  <c r="GB114" i="280"/>
  <c r="GB13" i="304"/>
  <c r="GB116" i="280"/>
  <c r="GB24" i="304"/>
  <c r="GB43" i="304"/>
  <c r="GB115" i="280"/>
  <c r="GB117" i="280"/>
  <c r="GC50" i="304"/>
  <c r="GC51" i="304"/>
  <c r="GC52" i="304"/>
  <c r="GC114" i="280"/>
  <c r="GC13" i="304"/>
  <c r="GC116" i="280"/>
  <c r="GC24" i="304"/>
  <c r="GC43" i="304"/>
  <c r="GC115" i="280"/>
  <c r="GC117" i="280"/>
  <c r="GD50" i="304"/>
  <c r="GD51" i="304"/>
  <c r="GD52" i="304"/>
  <c r="GD114" i="280"/>
  <c r="GD13" i="304"/>
  <c r="GD116" i="280"/>
  <c r="GD24" i="304"/>
  <c r="GD43" i="304"/>
  <c r="GD115" i="280"/>
  <c r="GD117" i="280"/>
  <c r="GE50" i="304"/>
  <c r="GE51" i="304"/>
  <c r="GE52" i="304"/>
  <c r="GE114" i="280"/>
  <c r="GE13" i="304"/>
  <c r="GE116" i="280"/>
  <c r="GE24" i="304"/>
  <c r="GE43" i="304"/>
  <c r="GE115" i="280"/>
  <c r="GE117" i="280"/>
  <c r="GF50" i="304"/>
  <c r="GF51" i="304"/>
  <c r="GF52" i="304"/>
  <c r="GF114" i="280"/>
  <c r="GF13" i="304"/>
  <c r="GF116" i="280"/>
  <c r="GF24" i="304"/>
  <c r="GF43" i="304"/>
  <c r="GF115" i="280"/>
  <c r="GF117" i="280"/>
  <c r="GG50" i="304"/>
  <c r="GG51" i="304"/>
  <c r="GG52" i="304"/>
  <c r="GG114" i="280"/>
  <c r="GG13" i="304"/>
  <c r="GG116" i="280"/>
  <c r="GG24" i="304"/>
  <c r="GG43" i="304"/>
  <c r="GG115" i="280"/>
  <c r="GG117" i="280"/>
  <c r="GH50" i="304"/>
  <c r="GH51" i="304"/>
  <c r="GH52" i="304"/>
  <c r="GH114" i="280"/>
  <c r="GH13" i="304"/>
  <c r="GH116" i="280"/>
  <c r="GH24" i="304"/>
  <c r="GH43" i="304"/>
  <c r="GH115" i="280"/>
  <c r="GH117" i="280"/>
  <c r="GI50" i="304"/>
  <c r="GI51" i="304"/>
  <c r="GI52" i="304"/>
  <c r="GI114" i="280"/>
  <c r="GI13" i="304"/>
  <c r="GI116" i="280"/>
  <c r="GI24" i="304"/>
  <c r="GI43" i="304"/>
  <c r="GI115" i="280"/>
  <c r="GI117" i="280"/>
  <c r="GJ50" i="304"/>
  <c r="GJ51" i="304"/>
  <c r="GJ52" i="304"/>
  <c r="GJ114" i="280"/>
  <c r="GJ13" i="304"/>
  <c r="GJ116" i="280"/>
  <c r="GJ24" i="304"/>
  <c r="GJ43" i="304"/>
  <c r="GJ115" i="280"/>
  <c r="GJ117" i="280"/>
  <c r="J114" i="280"/>
  <c r="J128" i="280"/>
  <c r="J18" i="265"/>
  <c r="GJ17" i="314"/>
  <c r="GJ18" i="314"/>
  <c r="GJ22" i="314"/>
  <c r="GJ24" i="314"/>
  <c r="GJ25" i="314"/>
  <c r="GJ27" i="314"/>
  <c r="GJ28" i="314"/>
  <c r="GI29" i="314"/>
  <c r="GI32" i="314"/>
  <c r="J50" i="265"/>
  <c r="P164" i="280"/>
  <c r="P74" i="282"/>
  <c r="F207" i="48"/>
  <c r="F73" i="282"/>
  <c r="P79" i="282"/>
  <c r="Q76" i="282"/>
  <c r="Q55" i="282"/>
  <c r="J88" i="306"/>
  <c r="K88" i="306"/>
  <c r="L88" i="306"/>
  <c r="M88" i="306"/>
  <c r="N88" i="306"/>
  <c r="O88" i="306"/>
  <c r="P88" i="306"/>
  <c r="Q88" i="306"/>
  <c r="R88" i="306"/>
  <c r="S88" i="306"/>
  <c r="T88" i="306"/>
  <c r="U88" i="306"/>
  <c r="V88" i="306"/>
  <c r="W88" i="306"/>
  <c r="X88" i="306"/>
  <c r="Y88" i="306"/>
  <c r="Z88" i="306"/>
  <c r="AA88" i="306"/>
  <c r="AB88" i="306"/>
  <c r="AC88" i="306"/>
  <c r="AD88" i="306"/>
  <c r="AE88" i="306"/>
  <c r="AF88" i="306"/>
  <c r="AG88" i="306"/>
  <c r="AH88" i="306"/>
  <c r="AI88" i="306"/>
  <c r="AJ88" i="306"/>
  <c r="AK88" i="306"/>
  <c r="AL88" i="306"/>
  <c r="AM88" i="306"/>
  <c r="AN88" i="306"/>
  <c r="AO88" i="306"/>
  <c r="AP88" i="306"/>
  <c r="AQ88" i="306"/>
  <c r="AR88" i="306"/>
  <c r="AS88" i="306"/>
  <c r="AT88" i="306"/>
  <c r="AU88" i="306"/>
  <c r="AV88" i="306"/>
  <c r="AW88" i="306"/>
  <c r="AX88" i="306"/>
  <c r="AY88" i="306"/>
  <c r="AZ88" i="306"/>
  <c r="BA88" i="306"/>
  <c r="BB88" i="306"/>
  <c r="BC88" i="306"/>
  <c r="BD88" i="306"/>
  <c r="BE88" i="306"/>
  <c r="S90" i="306"/>
  <c r="S91" i="306"/>
  <c r="S42" i="265"/>
  <c r="T90" i="306"/>
  <c r="T91" i="306"/>
  <c r="T42" i="265"/>
  <c r="U90" i="306"/>
  <c r="U91" i="306"/>
  <c r="U42" i="265"/>
  <c r="V90" i="306"/>
  <c r="V91" i="306"/>
  <c r="V42" i="265"/>
  <c r="W90" i="306"/>
  <c r="W91" i="306"/>
  <c r="W42" i="265"/>
  <c r="X90" i="306"/>
  <c r="X91" i="306"/>
  <c r="X42" i="265"/>
  <c r="Y90" i="306"/>
  <c r="Y91" i="306"/>
  <c r="Y42" i="265"/>
  <c r="Z90" i="306"/>
  <c r="Z91" i="306"/>
  <c r="Z42" i="265"/>
  <c r="AA90" i="306"/>
  <c r="AA91" i="306"/>
  <c r="AA42" i="265"/>
  <c r="AB90" i="306"/>
  <c r="AB91" i="306"/>
  <c r="AB42" i="265"/>
  <c r="AC90" i="306"/>
  <c r="AC91" i="306"/>
  <c r="AC42" i="265"/>
  <c r="AD90" i="306"/>
  <c r="AD91" i="306"/>
  <c r="AD42" i="265"/>
  <c r="AE90" i="306"/>
  <c r="AE91" i="306"/>
  <c r="AE42" i="265"/>
  <c r="AF90" i="306"/>
  <c r="AF91" i="306"/>
  <c r="AF42" i="265"/>
  <c r="AG90" i="306"/>
  <c r="AG91" i="306"/>
  <c r="AG42" i="265"/>
  <c r="AH90" i="306"/>
  <c r="AH91" i="306"/>
  <c r="AH42" i="265"/>
  <c r="AI90" i="306"/>
  <c r="AI91" i="306"/>
  <c r="AI42" i="265"/>
  <c r="AJ90" i="306"/>
  <c r="AJ91" i="306"/>
  <c r="AJ42" i="265"/>
  <c r="AK90" i="306"/>
  <c r="AK91" i="306"/>
  <c r="AK42" i="265"/>
  <c r="AL90" i="306"/>
  <c r="AL91" i="306"/>
  <c r="AL42" i="265"/>
  <c r="AM90" i="306"/>
  <c r="AM91" i="306"/>
  <c r="AM42" i="265"/>
  <c r="AN90" i="306"/>
  <c r="AN91" i="306"/>
  <c r="AN42" i="265"/>
  <c r="AO90" i="306"/>
  <c r="AO91" i="306"/>
  <c r="AO42" i="265"/>
  <c r="AP90" i="306"/>
  <c r="AP91" i="306"/>
  <c r="AP42" i="265"/>
  <c r="AQ90" i="306"/>
  <c r="AQ91" i="306"/>
  <c r="AQ42" i="265"/>
  <c r="AR90" i="306"/>
  <c r="AR91" i="306"/>
  <c r="AR42" i="265"/>
  <c r="AS90" i="306"/>
  <c r="AS91" i="306"/>
  <c r="AS42" i="265"/>
  <c r="AT90" i="306"/>
  <c r="AT91" i="306"/>
  <c r="AT42" i="265"/>
  <c r="AU90" i="306"/>
  <c r="AU91" i="306"/>
  <c r="AU42" i="265"/>
  <c r="AV90" i="306"/>
  <c r="AV91" i="306"/>
  <c r="AV42" i="265"/>
  <c r="AW90" i="306"/>
  <c r="AW91" i="306"/>
  <c r="AW42" i="265"/>
  <c r="AX90" i="306"/>
  <c r="AX91" i="306"/>
  <c r="AX42" i="265"/>
  <c r="AY90" i="306"/>
  <c r="AY91" i="306"/>
  <c r="AY42" i="265"/>
  <c r="AZ90" i="306"/>
  <c r="AZ91" i="306"/>
  <c r="AZ42" i="265"/>
  <c r="BA90" i="306"/>
  <c r="BA91" i="306"/>
  <c r="BA42" i="265"/>
  <c r="BB90" i="306"/>
  <c r="BB91" i="306"/>
  <c r="BB42" i="265"/>
  <c r="BC90" i="306"/>
  <c r="BC91" i="306"/>
  <c r="BC42" i="265"/>
  <c r="BD90" i="306"/>
  <c r="BD91" i="306"/>
  <c r="BD42" i="265"/>
  <c r="BE3" i="280"/>
  <c r="BE151" i="280"/>
  <c r="BE20" i="265"/>
  <c r="BE150" i="280"/>
  <c r="BE39" i="282"/>
  <c r="BE90" i="306"/>
  <c r="BE91" i="306"/>
  <c r="BE42" i="265"/>
  <c r="BE158" i="280"/>
  <c r="BF3" i="280"/>
  <c r="BF151" i="280"/>
  <c r="BF20" i="265"/>
  <c r="BF150" i="280"/>
  <c r="BF39" i="282"/>
  <c r="BF158" i="280"/>
  <c r="BE164" i="280"/>
  <c r="BG3" i="280"/>
  <c r="BG151" i="280"/>
  <c r="BG20" i="265"/>
  <c r="BG150" i="280"/>
  <c r="BG39" i="282"/>
  <c r="BG158" i="280"/>
  <c r="BF164" i="280"/>
  <c r="BH3" i="280"/>
  <c r="BH151" i="280"/>
  <c r="BH20" i="265"/>
  <c r="BH150" i="280"/>
  <c r="BH39" i="282"/>
  <c r="BH158" i="280"/>
  <c r="BG164" i="280"/>
  <c r="BI3" i="280"/>
  <c r="BI151" i="280"/>
  <c r="BI20" i="265"/>
  <c r="BI150" i="280"/>
  <c r="BI39" i="282"/>
  <c r="BI158" i="280"/>
  <c r="BH164" i="280"/>
  <c r="BJ3" i="280"/>
  <c r="BJ151" i="280"/>
  <c r="BJ20" i="265"/>
  <c r="BJ150" i="280"/>
  <c r="BJ39" i="282"/>
  <c r="BJ158" i="280"/>
  <c r="BI164" i="280"/>
  <c r="BK3" i="280"/>
  <c r="BK151" i="280"/>
  <c r="BK20" i="265"/>
  <c r="BK150" i="280"/>
  <c r="BK39" i="282"/>
  <c r="BK158" i="280"/>
  <c r="BJ164" i="280"/>
  <c r="BL3" i="280"/>
  <c r="BL151" i="280"/>
  <c r="BL20" i="265"/>
  <c r="BL150" i="280"/>
  <c r="BL39" i="282"/>
  <c r="BL158" i="280"/>
  <c r="BK164" i="280"/>
  <c r="BM3" i="280"/>
  <c r="BM151" i="280"/>
  <c r="BM20" i="265"/>
  <c r="BM150" i="280"/>
  <c r="BM39" i="282"/>
  <c r="BM158" i="280"/>
  <c r="BL164" i="280"/>
  <c r="BN3" i="280"/>
  <c r="BN151" i="280"/>
  <c r="BN20" i="265"/>
  <c r="BN150" i="280"/>
  <c r="BN39" i="282"/>
  <c r="BN158" i="280"/>
  <c r="BM164" i="280"/>
  <c r="BO3" i="280"/>
  <c r="BO151" i="280"/>
  <c r="BO20" i="265"/>
  <c r="BO150" i="280"/>
  <c r="BO39" i="282"/>
  <c r="BO158" i="280"/>
  <c r="BN164" i="280"/>
  <c r="BP3" i="280"/>
  <c r="BP151" i="280"/>
  <c r="BP20" i="265"/>
  <c r="BP150" i="280"/>
  <c r="BP39" i="282"/>
  <c r="BP158" i="280"/>
  <c r="BO164" i="280"/>
  <c r="BQ3" i="280"/>
  <c r="BQ151" i="280"/>
  <c r="BQ20" i="265"/>
  <c r="BQ150" i="280"/>
  <c r="BQ39" i="282"/>
  <c r="BQ158" i="280"/>
  <c r="BP164" i="280"/>
  <c r="BR3" i="280"/>
  <c r="BR151" i="280"/>
  <c r="BR20" i="265"/>
  <c r="BR150" i="280"/>
  <c r="BR39" i="282"/>
  <c r="BR158" i="280"/>
  <c r="BQ164" i="280"/>
  <c r="BS3" i="280"/>
  <c r="BS151" i="280"/>
  <c r="BS20" i="265"/>
  <c r="BS150" i="280"/>
  <c r="BS39" i="282"/>
  <c r="BS158" i="280"/>
  <c r="BR164" i="280"/>
  <c r="BT3" i="280"/>
  <c r="BT151" i="280"/>
  <c r="BT20" i="265"/>
  <c r="BT150" i="280"/>
  <c r="BT39" i="282"/>
  <c r="BT158" i="280"/>
  <c r="BS164" i="280"/>
  <c r="BU3" i="280"/>
  <c r="BU151" i="280"/>
  <c r="BU20" i="265"/>
  <c r="BU150" i="280"/>
  <c r="BU39" i="282"/>
  <c r="BU158" i="280"/>
  <c r="BT164" i="280"/>
  <c r="BV3" i="280"/>
  <c r="BV151" i="280"/>
  <c r="BV20" i="265"/>
  <c r="BV150" i="280"/>
  <c r="BV39" i="282"/>
  <c r="BV158" i="280"/>
  <c r="BU164" i="280"/>
  <c r="BW3" i="280"/>
  <c r="BW151" i="280"/>
  <c r="BW20" i="265"/>
  <c r="BW150" i="280"/>
  <c r="BW39" i="282"/>
  <c r="BW158" i="280"/>
  <c r="BV164" i="280"/>
  <c r="BX3" i="280"/>
  <c r="BX151" i="280"/>
  <c r="BX20" i="265"/>
  <c r="BX150" i="280"/>
  <c r="BX39" i="282"/>
  <c r="BX158" i="280"/>
  <c r="BW164" i="280"/>
  <c r="BY3" i="280"/>
  <c r="BY151" i="280"/>
  <c r="BY20" i="265"/>
  <c r="BY150" i="280"/>
  <c r="BY39" i="282"/>
  <c r="BY158" i="280"/>
  <c r="BX164" i="280"/>
  <c r="BZ3" i="280"/>
  <c r="BZ151" i="280"/>
  <c r="BZ20" i="265"/>
  <c r="BZ150" i="280"/>
  <c r="BZ39" i="282"/>
  <c r="BZ158" i="280"/>
  <c r="BY164" i="280"/>
  <c r="CA3" i="280"/>
  <c r="CA151" i="280"/>
  <c r="CA20" i="265"/>
  <c r="CA150" i="280"/>
  <c r="CA39" i="282"/>
  <c r="CA158" i="280"/>
  <c r="BZ164" i="280"/>
  <c r="CB3" i="280"/>
  <c r="CB151" i="280"/>
  <c r="CB20" i="265"/>
  <c r="CB150" i="280"/>
  <c r="CB39" i="282"/>
  <c r="CB158" i="280"/>
  <c r="CA164" i="280"/>
  <c r="CC3" i="280"/>
  <c r="CC151" i="280"/>
  <c r="CC20" i="265"/>
  <c r="CC150" i="280"/>
  <c r="CC39" i="282"/>
  <c r="CC158" i="280"/>
  <c r="CB164" i="280"/>
  <c r="CD3" i="280"/>
  <c r="CD151" i="280"/>
  <c r="CD20" i="265"/>
  <c r="CD150" i="280"/>
  <c r="CD39" i="282"/>
  <c r="CD158" i="280"/>
  <c r="CC164" i="280"/>
  <c r="CE3" i="280"/>
  <c r="CE151" i="280"/>
  <c r="CE20" i="265"/>
  <c r="CE150" i="280"/>
  <c r="CE39" i="282"/>
  <c r="CE158" i="280"/>
  <c r="CD164" i="280"/>
  <c r="CF3" i="280"/>
  <c r="CF151" i="280"/>
  <c r="CF20" i="265"/>
  <c r="CF150" i="280"/>
  <c r="CF39" i="282"/>
  <c r="CF158" i="280"/>
  <c r="CE164" i="280"/>
  <c r="CG3" i="280"/>
  <c r="CG151" i="280"/>
  <c r="CG20" i="265"/>
  <c r="CG150" i="280"/>
  <c r="CG39" i="282"/>
  <c r="CG158" i="280"/>
  <c r="CF164" i="280"/>
  <c r="CH3" i="280"/>
  <c r="CH151" i="280"/>
  <c r="CH20" i="265"/>
  <c r="CH150" i="280"/>
  <c r="CH39" i="282"/>
  <c r="CH158" i="280"/>
  <c r="CG164" i="280"/>
  <c r="CI3" i="280"/>
  <c r="CI151" i="280"/>
  <c r="CI20" i="265"/>
  <c r="CI150" i="280"/>
  <c r="CI39" i="282"/>
  <c r="CI158" i="280"/>
  <c r="CH164" i="280"/>
  <c r="CJ3" i="280"/>
  <c r="CJ151" i="280"/>
  <c r="CJ20" i="265"/>
  <c r="CJ150" i="280"/>
  <c r="CJ39" i="282"/>
  <c r="CJ158" i="280"/>
  <c r="CI164" i="280"/>
  <c r="CK3" i="280"/>
  <c r="CK151" i="280"/>
  <c r="CK20" i="265"/>
  <c r="CK150" i="280"/>
  <c r="CK39" i="282"/>
  <c r="CK158" i="280"/>
  <c r="CJ164" i="280"/>
  <c r="CL3" i="280"/>
  <c r="CL151" i="280"/>
  <c r="CL20" i="265"/>
  <c r="CL150" i="280"/>
  <c r="CL39" i="282"/>
  <c r="CL158" i="280"/>
  <c r="CK164" i="280"/>
  <c r="CM3" i="280"/>
  <c r="CM151" i="280"/>
  <c r="CM20" i="265"/>
  <c r="CM150" i="280"/>
  <c r="CM39" i="282"/>
  <c r="CM158" i="280"/>
  <c r="CL164" i="280"/>
  <c r="CN3" i="280"/>
  <c r="CN151" i="280"/>
  <c r="CN20" i="265"/>
  <c r="CN150" i="280"/>
  <c r="CN39" i="282"/>
  <c r="CN158" i="280"/>
  <c r="CM164" i="280"/>
  <c r="CO3" i="280"/>
  <c r="CO151" i="280"/>
  <c r="CO20" i="265"/>
  <c r="CO150" i="280"/>
  <c r="CO39" i="282"/>
  <c r="CO158" i="280"/>
  <c r="CN164" i="280"/>
  <c r="CP3" i="280"/>
  <c r="CP151" i="280"/>
  <c r="CP20" i="265"/>
  <c r="CP150" i="280"/>
  <c r="CP39" i="282"/>
  <c r="CP158" i="280"/>
  <c r="CO164" i="280"/>
  <c r="CQ3" i="280"/>
  <c r="CQ151" i="280"/>
  <c r="CQ20" i="265"/>
  <c r="CQ150" i="280"/>
  <c r="CQ39" i="282"/>
  <c r="CQ158" i="280"/>
  <c r="CP164" i="280"/>
  <c r="CR3" i="280"/>
  <c r="CR151" i="280"/>
  <c r="CR20" i="265"/>
  <c r="CR150" i="280"/>
  <c r="CR39" i="282"/>
  <c r="CR158" i="280"/>
  <c r="CQ164" i="280"/>
  <c r="CS3" i="280"/>
  <c r="CS151" i="280"/>
  <c r="CS20" i="265"/>
  <c r="CS150" i="280"/>
  <c r="CS39" i="282"/>
  <c r="CS158" i="280"/>
  <c r="CR164" i="280"/>
  <c r="CT3" i="280"/>
  <c r="CT151" i="280"/>
  <c r="CT20" i="265"/>
  <c r="CT150" i="280"/>
  <c r="CT39" i="282"/>
  <c r="CT158" i="280"/>
  <c r="CS164" i="280"/>
  <c r="CU3" i="280"/>
  <c r="CU151" i="280"/>
  <c r="CU20" i="265"/>
  <c r="CU150" i="280"/>
  <c r="CU39" i="282"/>
  <c r="CU158" i="280"/>
  <c r="CT164" i="280"/>
  <c r="CV3" i="280"/>
  <c r="CV151" i="280"/>
  <c r="CV20" i="265"/>
  <c r="CV150" i="280"/>
  <c r="CV39" i="282"/>
  <c r="CV158" i="280"/>
  <c r="CU164" i="280"/>
  <c r="CW3" i="280"/>
  <c r="CW151" i="280"/>
  <c r="CW20" i="265"/>
  <c r="CW150" i="280"/>
  <c r="CW39" i="282"/>
  <c r="CW158" i="280"/>
  <c r="CV164" i="280"/>
  <c r="CX3" i="280"/>
  <c r="CX151" i="280"/>
  <c r="CX20" i="265"/>
  <c r="CX150" i="280"/>
  <c r="CX39" i="282"/>
  <c r="CX158" i="280"/>
  <c r="CW164" i="280"/>
  <c r="CY3" i="280"/>
  <c r="CY151" i="280"/>
  <c r="CY20" i="265"/>
  <c r="CY150" i="280"/>
  <c r="CY39" i="282"/>
  <c r="CY158" i="280"/>
  <c r="CX164" i="280"/>
  <c r="CZ3" i="280"/>
  <c r="CZ151" i="280"/>
  <c r="CZ20" i="265"/>
  <c r="CZ150" i="280"/>
  <c r="CZ39" i="282"/>
  <c r="CZ158" i="280"/>
  <c r="CY164" i="280"/>
  <c r="DA3" i="280"/>
  <c r="DA151" i="280"/>
  <c r="DA20" i="265"/>
  <c r="DA150" i="280"/>
  <c r="DA39" i="282"/>
  <c r="DA158" i="280"/>
  <c r="CZ164" i="280"/>
  <c r="DB3" i="280"/>
  <c r="DB151" i="280"/>
  <c r="DB20" i="265"/>
  <c r="DB150" i="280"/>
  <c r="DB39" i="282"/>
  <c r="DB158" i="280"/>
  <c r="DA164" i="280"/>
  <c r="DC3" i="280"/>
  <c r="DC151" i="280"/>
  <c r="DC20" i="265"/>
  <c r="DC150" i="280"/>
  <c r="DC39" i="282"/>
  <c r="DC158" i="280"/>
  <c r="DB164" i="280"/>
  <c r="DD3" i="280"/>
  <c r="DD151" i="280"/>
  <c r="DD20" i="265"/>
  <c r="DD150" i="280"/>
  <c r="DD39" i="282"/>
  <c r="DD158" i="280"/>
  <c r="DC164" i="280"/>
  <c r="DE3" i="280"/>
  <c r="DE151" i="280"/>
  <c r="DE20" i="265"/>
  <c r="DE150" i="280"/>
  <c r="DE39" i="282"/>
  <c r="DE158" i="280"/>
  <c r="DD164" i="280"/>
  <c r="DF3" i="280"/>
  <c r="DF151" i="280"/>
  <c r="DF20" i="265"/>
  <c r="DF150" i="280"/>
  <c r="DF39" i="282"/>
  <c r="DF158" i="280"/>
  <c r="DE164" i="280"/>
  <c r="DG3" i="280"/>
  <c r="DG151" i="280"/>
  <c r="DG20" i="265"/>
  <c r="DG150" i="280"/>
  <c r="DG39" i="282"/>
  <c r="DG158" i="280"/>
  <c r="DF164" i="280"/>
  <c r="DH3" i="280"/>
  <c r="DH151" i="280"/>
  <c r="DH20" i="265"/>
  <c r="DH150" i="280"/>
  <c r="DH39" i="282"/>
  <c r="DH158" i="280"/>
  <c r="DG164" i="280"/>
  <c r="DI3" i="280"/>
  <c r="DI151" i="280"/>
  <c r="DI20" i="265"/>
  <c r="DI150" i="280"/>
  <c r="DI39" i="282"/>
  <c r="DI158" i="280"/>
  <c r="DH164" i="280"/>
  <c r="DJ3" i="280"/>
  <c r="DJ151" i="280"/>
  <c r="DJ20" i="265"/>
  <c r="DJ150" i="280"/>
  <c r="DJ39" i="282"/>
  <c r="DJ158" i="280"/>
  <c r="DI164" i="280"/>
  <c r="DK3" i="280"/>
  <c r="DK151" i="280"/>
  <c r="DK20" i="265"/>
  <c r="DK150" i="280"/>
  <c r="DK39" i="282"/>
  <c r="DK158" i="280"/>
  <c r="DJ164" i="280"/>
  <c r="DL3" i="280"/>
  <c r="DL151" i="280"/>
  <c r="DL20" i="265"/>
  <c r="DL150" i="280"/>
  <c r="DL39" i="282"/>
  <c r="DL158" i="280"/>
  <c r="DK164" i="280"/>
  <c r="DM3" i="280"/>
  <c r="DM151" i="280"/>
  <c r="DM20" i="265"/>
  <c r="DM150" i="280"/>
  <c r="DM39" i="282"/>
  <c r="DM158" i="280"/>
  <c r="DL164" i="280"/>
  <c r="DN3" i="280"/>
  <c r="DN151" i="280"/>
  <c r="DN20" i="265"/>
  <c r="DN150" i="280"/>
  <c r="DN39" i="282"/>
  <c r="DN158" i="280"/>
  <c r="DM164" i="280"/>
  <c r="DO3" i="280"/>
  <c r="DO151" i="280"/>
  <c r="DO20" i="265"/>
  <c r="DO150" i="280"/>
  <c r="DO39" i="282"/>
  <c r="DO158" i="280"/>
  <c r="DN164" i="280"/>
  <c r="DP3" i="280"/>
  <c r="DP151" i="280"/>
  <c r="DP20" i="265"/>
  <c r="DP150" i="280"/>
  <c r="DP39" i="282"/>
  <c r="DP158" i="280"/>
  <c r="DO164" i="280"/>
  <c r="DQ3" i="280"/>
  <c r="DQ151" i="280"/>
  <c r="DQ20" i="265"/>
  <c r="DQ150" i="280"/>
  <c r="DQ39" i="282"/>
  <c r="DQ158" i="280"/>
  <c r="DP164" i="280"/>
  <c r="DR3" i="280"/>
  <c r="DR151" i="280"/>
  <c r="DR20" i="265"/>
  <c r="DR150" i="280"/>
  <c r="DR39" i="282"/>
  <c r="DR158" i="280"/>
  <c r="DQ164" i="280"/>
  <c r="DS3" i="280"/>
  <c r="DS151" i="280"/>
  <c r="DS20" i="265"/>
  <c r="DS150" i="280"/>
  <c r="DS39" i="282"/>
  <c r="DS158" i="280"/>
  <c r="DR164" i="280"/>
  <c r="DT3" i="280"/>
  <c r="DT151" i="280"/>
  <c r="DT20" i="265"/>
  <c r="DT150" i="280"/>
  <c r="DT39" i="282"/>
  <c r="DT158" i="280"/>
  <c r="DS164" i="280"/>
  <c r="DU3" i="280"/>
  <c r="DU151" i="280"/>
  <c r="DU20" i="265"/>
  <c r="DU150" i="280"/>
  <c r="DU39" i="282"/>
  <c r="DU158" i="280"/>
  <c r="DT164" i="280"/>
  <c r="DV3" i="280"/>
  <c r="DV151" i="280"/>
  <c r="DV20" i="265"/>
  <c r="DV150" i="280"/>
  <c r="DV39" i="282"/>
  <c r="DV158" i="280"/>
  <c r="DU164" i="280"/>
  <c r="DW3" i="280"/>
  <c r="DW151" i="280"/>
  <c r="DW20" i="265"/>
  <c r="DW150" i="280"/>
  <c r="DW39" i="282"/>
  <c r="DW158" i="280"/>
  <c r="DV164" i="280"/>
  <c r="DX3" i="280"/>
  <c r="DX151" i="280"/>
  <c r="DX20" i="265"/>
  <c r="DX150" i="280"/>
  <c r="DX39" i="282"/>
  <c r="DX158" i="280"/>
  <c r="DW164" i="280"/>
  <c r="DY3" i="280"/>
  <c r="DY151" i="280"/>
  <c r="DY20" i="265"/>
  <c r="DY150" i="280"/>
  <c r="DY39" i="282"/>
  <c r="DY158" i="280"/>
  <c r="DX164" i="280"/>
  <c r="DZ3" i="280"/>
  <c r="DZ151" i="280"/>
  <c r="DZ20" i="265"/>
  <c r="DZ150" i="280"/>
  <c r="DZ39" i="282"/>
  <c r="DZ158" i="280"/>
  <c r="DY164" i="280"/>
  <c r="EA3" i="280"/>
  <c r="EA151" i="280"/>
  <c r="EA20" i="265"/>
  <c r="EA150" i="280"/>
  <c r="EA39" i="282"/>
  <c r="EA158" i="280"/>
  <c r="DZ164" i="280"/>
  <c r="EB3" i="280"/>
  <c r="EB151" i="280"/>
  <c r="EB20" i="265"/>
  <c r="EB150" i="280"/>
  <c r="EB39" i="282"/>
  <c r="EB158" i="280"/>
  <c r="EA164" i="280"/>
  <c r="EC3" i="280"/>
  <c r="EC151" i="280"/>
  <c r="EC20" i="265"/>
  <c r="EC150" i="280"/>
  <c r="EC39" i="282"/>
  <c r="EC158" i="280"/>
  <c r="EB164" i="280"/>
  <c r="ED3" i="280"/>
  <c r="ED151" i="280"/>
  <c r="ED20" i="265"/>
  <c r="ED150" i="280"/>
  <c r="ED39" i="282"/>
  <c r="ED158" i="280"/>
  <c r="EC164" i="280"/>
  <c r="EE3" i="280"/>
  <c r="EE151" i="280"/>
  <c r="EE20" i="265"/>
  <c r="EE150" i="280"/>
  <c r="EE39" i="282"/>
  <c r="EE158" i="280"/>
  <c r="ED164" i="280"/>
  <c r="EF3" i="280"/>
  <c r="EF151" i="280"/>
  <c r="EF20" i="265"/>
  <c r="EF150" i="280"/>
  <c r="EF39" i="282"/>
  <c r="EF158" i="280"/>
  <c r="EE164" i="280"/>
  <c r="EG3" i="280"/>
  <c r="EG151" i="280"/>
  <c r="EG20" i="265"/>
  <c r="EG150" i="280"/>
  <c r="EG39" i="282"/>
  <c r="EG158" i="280"/>
  <c r="EF164" i="280"/>
  <c r="EH3" i="280"/>
  <c r="EH151" i="280"/>
  <c r="EH20" i="265"/>
  <c r="EH150" i="280"/>
  <c r="EH39" i="282"/>
  <c r="EH158" i="280"/>
  <c r="EG164" i="280"/>
  <c r="EI3" i="280"/>
  <c r="EI151" i="280"/>
  <c r="EI20" i="265"/>
  <c r="EI150" i="280"/>
  <c r="EI39" i="282"/>
  <c r="EI158" i="280"/>
  <c r="EH164" i="280"/>
  <c r="EJ3" i="280"/>
  <c r="EJ151" i="280"/>
  <c r="EJ20" i="265"/>
  <c r="EJ150" i="280"/>
  <c r="EJ39" i="282"/>
  <c r="EJ158" i="280"/>
  <c r="EI164" i="280"/>
  <c r="EK3" i="280"/>
  <c r="EK151" i="280"/>
  <c r="EK20" i="265"/>
  <c r="EK150" i="280"/>
  <c r="EK39" i="282"/>
  <c r="EK158" i="280"/>
  <c r="EJ164" i="280"/>
  <c r="EL3" i="280"/>
  <c r="EL151" i="280"/>
  <c r="EL20" i="265"/>
  <c r="EL150" i="280"/>
  <c r="EL39" i="282"/>
  <c r="EL158" i="280"/>
  <c r="EK164" i="280"/>
  <c r="EM3" i="280"/>
  <c r="EM151" i="280"/>
  <c r="EM20" i="265"/>
  <c r="EM150" i="280"/>
  <c r="EM39" i="282"/>
  <c r="EM158" i="280"/>
  <c r="EL164" i="280"/>
  <c r="EN3" i="280"/>
  <c r="EN151" i="280"/>
  <c r="EN20" i="265"/>
  <c r="EN150" i="280"/>
  <c r="EN39" i="282"/>
  <c r="EN158" i="280"/>
  <c r="EM164" i="280"/>
  <c r="EO3" i="280"/>
  <c r="EO151" i="280"/>
  <c r="EO20" i="265"/>
  <c r="EO150" i="280"/>
  <c r="EO39" i="282"/>
  <c r="EO158" i="280"/>
  <c r="EN164" i="280"/>
  <c r="EP3" i="280"/>
  <c r="EP151" i="280"/>
  <c r="EP20" i="265"/>
  <c r="EP150" i="280"/>
  <c r="EP39" i="282"/>
  <c r="EP158" i="280"/>
  <c r="EO164" i="280"/>
  <c r="EQ3" i="280"/>
  <c r="EQ151" i="280"/>
  <c r="EQ20" i="265"/>
  <c r="EQ150" i="280"/>
  <c r="EQ39" i="282"/>
  <c r="EQ158" i="280"/>
  <c r="EP164" i="280"/>
  <c r="ER3" i="280"/>
  <c r="ER151" i="280"/>
  <c r="ER20" i="265"/>
  <c r="ER150" i="280"/>
  <c r="ER39" i="282"/>
  <c r="ER158" i="280"/>
  <c r="EQ164" i="280"/>
  <c r="ES3" i="280"/>
  <c r="ES151" i="280"/>
  <c r="ES20" i="265"/>
  <c r="ES150" i="280"/>
  <c r="ES39" i="282"/>
  <c r="ES158" i="280"/>
  <c r="ER164" i="280"/>
  <c r="ET3" i="280"/>
  <c r="ET151" i="280"/>
  <c r="ET20" i="265"/>
  <c r="ET150" i="280"/>
  <c r="ET39" i="282"/>
  <c r="ET158" i="280"/>
  <c r="ES164" i="280"/>
  <c r="EU3" i="280"/>
  <c r="EU151" i="280"/>
  <c r="EU20" i="265"/>
  <c r="EU150" i="280"/>
  <c r="EU39" i="282"/>
  <c r="EU158" i="280"/>
  <c r="ET164" i="280"/>
  <c r="EV3" i="280"/>
  <c r="EV151" i="280"/>
  <c r="EV20" i="265"/>
  <c r="EV150" i="280"/>
  <c r="EV39" i="282"/>
  <c r="EV158" i="280"/>
  <c r="EU164" i="280"/>
  <c r="EW3" i="280"/>
  <c r="EW151" i="280"/>
  <c r="EW20" i="265"/>
  <c r="EW150" i="280"/>
  <c r="EW39" i="282"/>
  <c r="EW158" i="280"/>
  <c r="EV164" i="280"/>
  <c r="EX3" i="280"/>
  <c r="EX151" i="280"/>
  <c r="EX20" i="265"/>
  <c r="EX150" i="280"/>
  <c r="EX39" i="282"/>
  <c r="EX158" i="280"/>
  <c r="EW164" i="280"/>
  <c r="EY3" i="280"/>
  <c r="EY151" i="280"/>
  <c r="EY20" i="265"/>
  <c r="EY150" i="280"/>
  <c r="EY39" i="282"/>
  <c r="EY158" i="280"/>
  <c r="EX164" i="280"/>
  <c r="EZ3" i="280"/>
  <c r="EZ151" i="280"/>
  <c r="EZ20" i="265"/>
  <c r="EZ150" i="280"/>
  <c r="EZ39" i="282"/>
  <c r="EZ158" i="280"/>
  <c r="EY164" i="280"/>
  <c r="FA3" i="280"/>
  <c r="FA151" i="280"/>
  <c r="FA20" i="265"/>
  <c r="FA150" i="280"/>
  <c r="FA39" i="282"/>
  <c r="FA158" i="280"/>
  <c r="EZ164" i="280"/>
  <c r="FB3" i="280"/>
  <c r="FB151" i="280"/>
  <c r="FB20" i="265"/>
  <c r="FB150" i="280"/>
  <c r="FB39" i="282"/>
  <c r="FB158" i="280"/>
  <c r="FA164" i="280"/>
  <c r="FC3" i="280"/>
  <c r="FC151" i="280"/>
  <c r="FC20" i="265"/>
  <c r="FC150" i="280"/>
  <c r="FC39" i="282"/>
  <c r="FC158" i="280"/>
  <c r="FB164" i="280"/>
  <c r="FD3" i="280"/>
  <c r="FD151" i="280"/>
  <c r="FD20" i="265"/>
  <c r="FD150" i="280"/>
  <c r="FD39" i="282"/>
  <c r="FD158" i="280"/>
  <c r="FC164" i="280"/>
  <c r="FE3" i="280"/>
  <c r="FE151" i="280"/>
  <c r="FE20" i="265"/>
  <c r="FE150" i="280"/>
  <c r="FE39" i="282"/>
  <c r="FE158" i="280"/>
  <c r="FD164" i="280"/>
  <c r="FF3" i="280"/>
  <c r="FF151" i="280"/>
  <c r="FF20" i="265"/>
  <c r="FF150" i="280"/>
  <c r="FF39" i="282"/>
  <c r="FF158" i="280"/>
  <c r="FE164" i="280"/>
  <c r="FG3" i="280"/>
  <c r="FG151" i="280"/>
  <c r="FG20" i="265"/>
  <c r="FG150" i="280"/>
  <c r="FG39" i="282"/>
  <c r="FG158" i="280"/>
  <c r="FF164" i="280"/>
  <c r="FH3" i="280"/>
  <c r="FH151" i="280"/>
  <c r="FH20" i="265"/>
  <c r="FH150" i="280"/>
  <c r="FH39" i="282"/>
  <c r="FH158" i="280"/>
  <c r="FG164" i="280"/>
  <c r="FI3" i="280"/>
  <c r="FI151" i="280"/>
  <c r="FI20" i="265"/>
  <c r="FI150" i="280"/>
  <c r="FI39" i="282"/>
  <c r="FI158" i="280"/>
  <c r="FH164" i="280"/>
  <c r="FJ3" i="280"/>
  <c r="FJ151" i="280"/>
  <c r="FJ20" i="265"/>
  <c r="FJ150" i="280"/>
  <c r="FJ39" i="282"/>
  <c r="FJ158" i="280"/>
  <c r="FI164" i="280"/>
  <c r="FK3" i="280"/>
  <c r="FK151" i="280"/>
  <c r="FK20" i="265"/>
  <c r="FK150" i="280"/>
  <c r="FK39" i="282"/>
  <c r="FK158" i="280"/>
  <c r="FJ164" i="280"/>
  <c r="FL3" i="280"/>
  <c r="FL151" i="280"/>
  <c r="FL20" i="265"/>
  <c r="FL150" i="280"/>
  <c r="FL39" i="282"/>
  <c r="FL158" i="280"/>
  <c r="FK164" i="280"/>
  <c r="FM3" i="280"/>
  <c r="FM151" i="280"/>
  <c r="FM20" i="265"/>
  <c r="FM150" i="280"/>
  <c r="FM39" i="282"/>
  <c r="FM158" i="280"/>
  <c r="FL164" i="280"/>
  <c r="FN3" i="280"/>
  <c r="FN151" i="280"/>
  <c r="FN20" i="265"/>
  <c r="FN150" i="280"/>
  <c r="FN39" i="282"/>
  <c r="FN158" i="280"/>
  <c r="FM164" i="280"/>
  <c r="FO3" i="280"/>
  <c r="FO151" i="280"/>
  <c r="FO20" i="265"/>
  <c r="FO150" i="280"/>
  <c r="FO39" i="282"/>
  <c r="FO158" i="280"/>
  <c r="FN164" i="280"/>
  <c r="FP3" i="280"/>
  <c r="FP151" i="280"/>
  <c r="FP20" i="265"/>
  <c r="FP150" i="280"/>
  <c r="FP39" i="282"/>
  <c r="FP158" i="280"/>
  <c r="FO164" i="280"/>
  <c r="FQ3" i="280"/>
  <c r="FQ151" i="280"/>
  <c r="FQ20" i="265"/>
  <c r="FQ150" i="280"/>
  <c r="FQ39" i="282"/>
  <c r="FQ158" i="280"/>
  <c r="FP164" i="280"/>
  <c r="FR3" i="280"/>
  <c r="FR151" i="280"/>
  <c r="FR20" i="265"/>
  <c r="FR150" i="280"/>
  <c r="FR39" i="282"/>
  <c r="FR158" i="280"/>
  <c r="FQ164" i="280"/>
  <c r="FS3" i="280"/>
  <c r="FS151" i="280"/>
  <c r="FS20" i="265"/>
  <c r="FS150" i="280"/>
  <c r="FS39" i="282"/>
  <c r="FS158" i="280"/>
  <c r="FR164" i="280"/>
  <c r="FT3" i="280"/>
  <c r="FT151" i="280"/>
  <c r="FT20" i="265"/>
  <c r="FT150" i="280"/>
  <c r="FT39" i="282"/>
  <c r="FT158" i="280"/>
  <c r="FS164" i="280"/>
  <c r="FU3" i="280"/>
  <c r="FU151" i="280"/>
  <c r="FU20" i="265"/>
  <c r="FU150" i="280"/>
  <c r="FU39" i="282"/>
  <c r="FU158" i="280"/>
  <c r="FT164" i="280"/>
  <c r="FV3" i="280"/>
  <c r="FV151" i="280"/>
  <c r="FV20" i="265"/>
  <c r="FV150" i="280"/>
  <c r="FV39" i="282"/>
  <c r="FV158" i="280"/>
  <c r="FU164" i="280"/>
  <c r="FW3" i="280"/>
  <c r="FW151" i="280"/>
  <c r="FW20" i="265"/>
  <c r="FW150" i="280"/>
  <c r="FW39" i="282"/>
  <c r="FW158" i="280"/>
  <c r="FV164" i="280"/>
  <c r="FX3" i="280"/>
  <c r="FX151" i="280"/>
  <c r="FX20" i="265"/>
  <c r="FX150" i="280"/>
  <c r="FX39" i="282"/>
  <c r="FX158" i="280"/>
  <c r="FW164" i="280"/>
  <c r="FY3" i="280"/>
  <c r="FY151" i="280"/>
  <c r="FY20" i="265"/>
  <c r="FY150" i="280"/>
  <c r="FY39" i="282"/>
  <c r="FY158" i="280"/>
  <c r="FX164" i="280"/>
  <c r="FZ3" i="280"/>
  <c r="FZ151" i="280"/>
  <c r="FZ20" i="265"/>
  <c r="FZ150" i="280"/>
  <c r="FZ39" i="282"/>
  <c r="FZ158" i="280"/>
  <c r="FY164" i="280"/>
  <c r="GA3" i="280"/>
  <c r="GA151" i="280"/>
  <c r="GA20" i="265"/>
  <c r="GA150" i="280"/>
  <c r="GA39" i="282"/>
  <c r="GA158" i="280"/>
  <c r="FZ164" i="280"/>
  <c r="GB3" i="280"/>
  <c r="GB151" i="280"/>
  <c r="GB20" i="265"/>
  <c r="GB150" i="280"/>
  <c r="GB39" i="282"/>
  <c r="GB158" i="280"/>
  <c r="GA164" i="280"/>
  <c r="GC3" i="280"/>
  <c r="GC151" i="280"/>
  <c r="GC20" i="265"/>
  <c r="GC150" i="280"/>
  <c r="GC39" i="282"/>
  <c r="GC158" i="280"/>
  <c r="GB164" i="280"/>
  <c r="GD3" i="280"/>
  <c r="GD151" i="280"/>
  <c r="GD20" i="265"/>
  <c r="GD150" i="280"/>
  <c r="GD39" i="282"/>
  <c r="GD158" i="280"/>
  <c r="GC164" i="280"/>
  <c r="GE3" i="280"/>
  <c r="GE151" i="280"/>
  <c r="GE20" i="265"/>
  <c r="GE150" i="280"/>
  <c r="GE39" i="282"/>
  <c r="GE158" i="280"/>
  <c r="GD164" i="280"/>
  <c r="GF3" i="280"/>
  <c r="GF151" i="280"/>
  <c r="GF20" i="265"/>
  <c r="GF150" i="280"/>
  <c r="GF39" i="282"/>
  <c r="GF158" i="280"/>
  <c r="GE164" i="280"/>
  <c r="GG3" i="280"/>
  <c r="GG151" i="280"/>
  <c r="GG20" i="265"/>
  <c r="GG150" i="280"/>
  <c r="GG39" i="282"/>
  <c r="GG158" i="280"/>
  <c r="GF164" i="280"/>
  <c r="GH3" i="280"/>
  <c r="GH151" i="280"/>
  <c r="GH20" i="265"/>
  <c r="GH150" i="280"/>
  <c r="GH39" i="282"/>
  <c r="GH158" i="280"/>
  <c r="GG164" i="280"/>
  <c r="GI3" i="280"/>
  <c r="GI151" i="280"/>
  <c r="GI20" i="265"/>
  <c r="GI150" i="280"/>
  <c r="GI39" i="282"/>
  <c r="GI158" i="280"/>
  <c r="GH164" i="280"/>
  <c r="GJ3" i="280"/>
  <c r="GJ151" i="280"/>
  <c r="GJ20" i="265"/>
  <c r="GJ150" i="280"/>
  <c r="GJ39" i="282"/>
  <c r="GJ35" i="314"/>
  <c r="GJ158" i="280"/>
  <c r="GI164" i="280"/>
  <c r="F117" i="48"/>
  <c r="Q3" i="280"/>
  <c r="Q43" i="282"/>
  <c r="Q21" i="282"/>
  <c r="P29" i="282"/>
  <c r="P76" i="314"/>
  <c r="R3" i="280"/>
  <c r="R9" i="265"/>
  <c r="R10" i="265"/>
  <c r="R44" i="278"/>
  <c r="R11" i="265"/>
  <c r="R12" i="265"/>
  <c r="R124" i="273"/>
  <c r="Q121" i="273"/>
  <c r="Q122" i="273"/>
  <c r="Q125" i="273"/>
  <c r="R126" i="273"/>
  <c r="R12" i="285"/>
  <c r="R13" i="285"/>
  <c r="R14" i="285"/>
  <c r="R14" i="265"/>
  <c r="R43" i="282"/>
  <c r="R21" i="282"/>
  <c r="Q29" i="282"/>
  <c r="Q74" i="282"/>
  <c r="Q76" i="314"/>
  <c r="S3" i="280"/>
  <c r="S9" i="265"/>
  <c r="S10" i="265"/>
  <c r="S44" i="278"/>
  <c r="S11" i="265"/>
  <c r="S12" i="265"/>
  <c r="S124" i="273"/>
  <c r="R121" i="273"/>
  <c r="R122" i="273"/>
  <c r="R125" i="273"/>
  <c r="S126" i="273"/>
  <c r="S12" i="285"/>
  <c r="S13" i="285"/>
  <c r="S14" i="285"/>
  <c r="S14" i="265"/>
  <c r="S43" i="282"/>
  <c r="S21" i="282"/>
  <c r="R29" i="282"/>
  <c r="R74" i="282"/>
  <c r="R76" i="314"/>
  <c r="T3" i="280"/>
  <c r="T9" i="265"/>
  <c r="T10" i="265"/>
  <c r="T44" i="278"/>
  <c r="T11" i="265"/>
  <c r="T12" i="265"/>
  <c r="T124" i="273"/>
  <c r="S121" i="273"/>
  <c r="S122" i="273"/>
  <c r="S125" i="273"/>
  <c r="T126" i="273"/>
  <c r="T12" i="285"/>
  <c r="T13" i="285"/>
  <c r="T14" i="285"/>
  <c r="T14" i="265"/>
  <c r="T43" i="282"/>
  <c r="T21" i="282"/>
  <c r="S29" i="282"/>
  <c r="S74" i="282"/>
  <c r="S76" i="314"/>
  <c r="U3" i="280"/>
  <c r="U9" i="265"/>
  <c r="U10" i="265"/>
  <c r="U44" i="278"/>
  <c r="U11" i="265"/>
  <c r="U12" i="265"/>
  <c r="U124" i="273"/>
  <c r="T121" i="273"/>
  <c r="T122" i="273"/>
  <c r="T125" i="273"/>
  <c r="U126" i="273"/>
  <c r="U12" i="285"/>
  <c r="U13" i="285"/>
  <c r="U14" i="285"/>
  <c r="U14" i="265"/>
  <c r="U43" i="282"/>
  <c r="U21" i="282"/>
  <c r="T29" i="282"/>
  <c r="T74" i="282"/>
  <c r="T76" i="314"/>
  <c r="V3" i="280"/>
  <c r="V9" i="265"/>
  <c r="V10" i="265"/>
  <c r="V44" i="278"/>
  <c r="V11" i="265"/>
  <c r="V12" i="265"/>
  <c r="V124" i="273"/>
  <c r="U121" i="273"/>
  <c r="U122" i="273"/>
  <c r="U125" i="273"/>
  <c r="V126" i="273"/>
  <c r="V12" i="285"/>
  <c r="V13" i="285"/>
  <c r="V14" i="285"/>
  <c r="V14" i="265"/>
  <c r="V43" i="282"/>
  <c r="V21" i="282"/>
  <c r="U29" i="282"/>
  <c r="U74" i="282"/>
  <c r="U76" i="314"/>
  <c r="W3" i="280"/>
  <c r="W9" i="265"/>
  <c r="W10" i="265"/>
  <c r="W44" i="278"/>
  <c r="W11" i="265"/>
  <c r="W12" i="265"/>
  <c r="W124" i="273"/>
  <c r="V121" i="273"/>
  <c r="V122" i="273"/>
  <c r="V125" i="273"/>
  <c r="W126" i="273"/>
  <c r="W12" i="285"/>
  <c r="W13" i="285"/>
  <c r="W14" i="285"/>
  <c r="W14" i="265"/>
  <c r="W43" i="282"/>
  <c r="W21" i="282"/>
  <c r="V29" i="282"/>
  <c r="V74" i="282"/>
  <c r="V76" i="314"/>
  <c r="X3" i="280"/>
  <c r="X9" i="265"/>
  <c r="X10" i="265"/>
  <c r="X44" i="278"/>
  <c r="X11" i="265"/>
  <c r="X12" i="265"/>
  <c r="X124" i="273"/>
  <c r="W121" i="273"/>
  <c r="W122" i="273"/>
  <c r="W125" i="273"/>
  <c r="X126" i="273"/>
  <c r="X12" i="285"/>
  <c r="X13" i="285"/>
  <c r="X14" i="285"/>
  <c r="X14" i="265"/>
  <c r="X43" i="282"/>
  <c r="X21" i="282"/>
  <c r="W29" i="282"/>
  <c r="W74" i="282"/>
  <c r="W76" i="314"/>
  <c r="Y3" i="280"/>
  <c r="Y9" i="265"/>
  <c r="Y10" i="265"/>
  <c r="Y44" i="278"/>
  <c r="Y11" i="265"/>
  <c r="Y12" i="265"/>
  <c r="Y124" i="273"/>
  <c r="X121" i="273"/>
  <c r="X122" i="273"/>
  <c r="X125" i="273"/>
  <c r="Y126" i="273"/>
  <c r="Y12" i="285"/>
  <c r="Y13" i="285"/>
  <c r="Y14" i="285"/>
  <c r="Y14" i="265"/>
  <c r="Y43" i="282"/>
  <c r="Y21" i="282"/>
  <c r="X29" i="282"/>
  <c r="X74" i="282"/>
  <c r="X76" i="314"/>
  <c r="Z3" i="280"/>
  <c r="Z9" i="265"/>
  <c r="Z10" i="265"/>
  <c r="Z44" i="278"/>
  <c r="Z11" i="265"/>
  <c r="Z12" i="265"/>
  <c r="Z124" i="273"/>
  <c r="Y121" i="273"/>
  <c r="Y122" i="273"/>
  <c r="Y125" i="273"/>
  <c r="Z126" i="273"/>
  <c r="Z12" i="285"/>
  <c r="Z13" i="285"/>
  <c r="Z14" i="285"/>
  <c r="Z14" i="265"/>
  <c r="Z43" i="282"/>
  <c r="Z21" i="282"/>
  <c r="Y29" i="282"/>
  <c r="Y74" i="282"/>
  <c r="Y76" i="314"/>
  <c r="AA3" i="280"/>
  <c r="AA9" i="265"/>
  <c r="AA10" i="265"/>
  <c r="AA44" i="278"/>
  <c r="AA11" i="265"/>
  <c r="AA12" i="265"/>
  <c r="AA124" i="273"/>
  <c r="Z121" i="273"/>
  <c r="Z122" i="273"/>
  <c r="Z125" i="273"/>
  <c r="AA126" i="273"/>
  <c r="AA12" i="285"/>
  <c r="AA13" i="285"/>
  <c r="AA14" i="285"/>
  <c r="AA14" i="265"/>
  <c r="AA43" i="282"/>
  <c r="AA21" i="282"/>
  <c r="Z29" i="282"/>
  <c r="Z74" i="282"/>
  <c r="Z76" i="314"/>
  <c r="AB3" i="280"/>
  <c r="AB9" i="265"/>
  <c r="AB10" i="265"/>
  <c r="AB44" i="278"/>
  <c r="AB11" i="265"/>
  <c r="AB12" i="265"/>
  <c r="AB124" i="273"/>
  <c r="AA121" i="273"/>
  <c r="AA122" i="273"/>
  <c r="AA125" i="273"/>
  <c r="AB126" i="273"/>
  <c r="AB12" i="285"/>
  <c r="AB13" i="285"/>
  <c r="AB14" i="285"/>
  <c r="AB14" i="265"/>
  <c r="AB43" i="282"/>
  <c r="AB21" i="282"/>
  <c r="AA29" i="282"/>
  <c r="AA74" i="282"/>
  <c r="AA76" i="314"/>
  <c r="AC3" i="280"/>
  <c r="AC9" i="265"/>
  <c r="AC10" i="265"/>
  <c r="AC44" i="278"/>
  <c r="AC11" i="265"/>
  <c r="AC12" i="265"/>
  <c r="AC124" i="273"/>
  <c r="AB121" i="273"/>
  <c r="AB122" i="273"/>
  <c r="AB125" i="273"/>
  <c r="AC126" i="273"/>
  <c r="AC12" i="285"/>
  <c r="AC13" i="285"/>
  <c r="AC14" i="285"/>
  <c r="AC14" i="265"/>
  <c r="AC43" i="282"/>
  <c r="AC21" i="282"/>
  <c r="AB29" i="282"/>
  <c r="AB74" i="282"/>
  <c r="AB76" i="314"/>
  <c r="AD3" i="280"/>
  <c r="AD9" i="265"/>
  <c r="AD10" i="265"/>
  <c r="AD44" i="278"/>
  <c r="AD11" i="265"/>
  <c r="AD12" i="265"/>
  <c r="AD124" i="273"/>
  <c r="AC121" i="273"/>
  <c r="AC122" i="273"/>
  <c r="AC125" i="273"/>
  <c r="AD126" i="273"/>
  <c r="AD12" i="285"/>
  <c r="AD13" i="285"/>
  <c r="AD14" i="285"/>
  <c r="AD14" i="265"/>
  <c r="AD43" i="282"/>
  <c r="AD21" i="282"/>
  <c r="AC29" i="282"/>
  <c r="AC74" i="282"/>
  <c r="AC76" i="314"/>
  <c r="AE3" i="280"/>
  <c r="AE9" i="265"/>
  <c r="AE10" i="265"/>
  <c r="AE44" i="278"/>
  <c r="AE11" i="265"/>
  <c r="AE12" i="265"/>
  <c r="AE124" i="273"/>
  <c r="AD121" i="273"/>
  <c r="AD122" i="273"/>
  <c r="AD125" i="273"/>
  <c r="AE126" i="273"/>
  <c r="AE12" i="285"/>
  <c r="AE13" i="285"/>
  <c r="AE14" i="285"/>
  <c r="AE14" i="265"/>
  <c r="AE43" i="282"/>
  <c r="AE21" i="282"/>
  <c r="AD29" i="282"/>
  <c r="AD74" i="282"/>
  <c r="AD76" i="314"/>
  <c r="AF3" i="280"/>
  <c r="AF9" i="265"/>
  <c r="AF10" i="265"/>
  <c r="AF44" i="278"/>
  <c r="AF11" i="265"/>
  <c r="AF12" i="265"/>
  <c r="AF124" i="273"/>
  <c r="AE121" i="273"/>
  <c r="AE122" i="273"/>
  <c r="AE125" i="273"/>
  <c r="AF126" i="273"/>
  <c r="AF12" i="285"/>
  <c r="AF13" i="285"/>
  <c r="AF14" i="285"/>
  <c r="AF14" i="265"/>
  <c r="AF43" i="282"/>
  <c r="AF21" i="282"/>
  <c r="AE29" i="282"/>
  <c r="AE74" i="282"/>
  <c r="AE76" i="314"/>
  <c r="AG3" i="280"/>
  <c r="AG9" i="265"/>
  <c r="AG10" i="265"/>
  <c r="AG44" i="278"/>
  <c r="AG11" i="265"/>
  <c r="AG12" i="265"/>
  <c r="AG124" i="273"/>
  <c r="AF121" i="273"/>
  <c r="AF122" i="273"/>
  <c r="AF125" i="273"/>
  <c r="AG126" i="273"/>
  <c r="AG12" i="285"/>
  <c r="AG13" i="285"/>
  <c r="AG14" i="285"/>
  <c r="AG14" i="265"/>
  <c r="AG43" i="282"/>
  <c r="AG21" i="282"/>
  <c r="AF29" i="282"/>
  <c r="AF74" i="282"/>
  <c r="AF76" i="314"/>
  <c r="AH3" i="280"/>
  <c r="AH9" i="265"/>
  <c r="AH10" i="265"/>
  <c r="AH44" i="278"/>
  <c r="AH11" i="265"/>
  <c r="AH12" i="265"/>
  <c r="AH124" i="273"/>
  <c r="AG121" i="273"/>
  <c r="AG122" i="273"/>
  <c r="AG125" i="273"/>
  <c r="AH126" i="273"/>
  <c r="AH12" i="285"/>
  <c r="AH13" i="285"/>
  <c r="AH14" i="285"/>
  <c r="AH14" i="265"/>
  <c r="AH43" i="282"/>
  <c r="AH21" i="282"/>
  <c r="AG29" i="282"/>
  <c r="AG74" i="282"/>
  <c r="AG76" i="314"/>
  <c r="AI3" i="280"/>
  <c r="AI9" i="265"/>
  <c r="AI10" i="265"/>
  <c r="AI44" i="278"/>
  <c r="AI11" i="265"/>
  <c r="AI12" i="265"/>
  <c r="AI124" i="273"/>
  <c r="AH121" i="273"/>
  <c r="AH122" i="273"/>
  <c r="AH125" i="273"/>
  <c r="AI126" i="273"/>
  <c r="AI12" i="285"/>
  <c r="AI13" i="285"/>
  <c r="AI14" i="285"/>
  <c r="AI14" i="265"/>
  <c r="AI43" i="282"/>
  <c r="AI21" i="282"/>
  <c r="AH29" i="282"/>
  <c r="AH74" i="282"/>
  <c r="AH76" i="314"/>
  <c r="AJ3" i="280"/>
  <c r="AJ9" i="265"/>
  <c r="AJ10" i="265"/>
  <c r="AJ44" i="278"/>
  <c r="AJ11" i="265"/>
  <c r="AJ12" i="265"/>
  <c r="AJ124" i="273"/>
  <c r="AI121" i="273"/>
  <c r="AI122" i="273"/>
  <c r="AI125" i="273"/>
  <c r="AJ126" i="273"/>
  <c r="AJ12" i="285"/>
  <c r="AJ13" i="285"/>
  <c r="AJ14" i="285"/>
  <c r="AJ14" i="265"/>
  <c r="AJ43" i="282"/>
  <c r="AJ21" i="282"/>
  <c r="AI29" i="282"/>
  <c r="AI74" i="282"/>
  <c r="AI76" i="314"/>
  <c r="AK3" i="280"/>
  <c r="AK9" i="265"/>
  <c r="AK10" i="265"/>
  <c r="AK44" i="278"/>
  <c r="AK11" i="265"/>
  <c r="AK12" i="265"/>
  <c r="AK124" i="273"/>
  <c r="AJ121" i="273"/>
  <c r="AJ122" i="273"/>
  <c r="AJ125" i="273"/>
  <c r="AK126" i="273"/>
  <c r="AK12" i="285"/>
  <c r="AK13" i="285"/>
  <c r="AK14" i="285"/>
  <c r="AK14" i="265"/>
  <c r="AK43" i="282"/>
  <c r="AK21" i="282"/>
  <c r="AJ29" i="282"/>
  <c r="AJ74" i="282"/>
  <c r="AJ76" i="314"/>
  <c r="AL3" i="280"/>
  <c r="AL9" i="265"/>
  <c r="AL10" i="265"/>
  <c r="AL44" i="278"/>
  <c r="AL11" i="265"/>
  <c r="AL12" i="265"/>
  <c r="AL124" i="273"/>
  <c r="AK121" i="273"/>
  <c r="AK122" i="273"/>
  <c r="AK125" i="273"/>
  <c r="AL126" i="273"/>
  <c r="AL12" i="285"/>
  <c r="AL13" i="285"/>
  <c r="AL14" i="285"/>
  <c r="AL14" i="265"/>
  <c r="AL43" i="282"/>
  <c r="AL21" i="282"/>
  <c r="AK29" i="282"/>
  <c r="AK74" i="282"/>
  <c r="AK76" i="314"/>
  <c r="AM3" i="280"/>
  <c r="AM9" i="265"/>
  <c r="AM10" i="265"/>
  <c r="AM44" i="278"/>
  <c r="AM11" i="265"/>
  <c r="AM12" i="265"/>
  <c r="AM124" i="273"/>
  <c r="AL121" i="273"/>
  <c r="AL122" i="273"/>
  <c r="AL125" i="273"/>
  <c r="AM126" i="273"/>
  <c r="AM12" i="285"/>
  <c r="AM13" i="285"/>
  <c r="AM14" i="285"/>
  <c r="AM14" i="265"/>
  <c r="AM43" i="282"/>
  <c r="AM21" i="282"/>
  <c r="AL29" i="282"/>
  <c r="AL74" i="282"/>
  <c r="AL76" i="314"/>
  <c r="AN3" i="280"/>
  <c r="AN9" i="265"/>
  <c r="AN10" i="265"/>
  <c r="AN44" i="278"/>
  <c r="AN11" i="265"/>
  <c r="AN12" i="265"/>
  <c r="AN124" i="273"/>
  <c r="AM121" i="273"/>
  <c r="AM122" i="273"/>
  <c r="AM125" i="273"/>
  <c r="AN126" i="273"/>
  <c r="AN12" i="285"/>
  <c r="AN13" i="285"/>
  <c r="AN14" i="285"/>
  <c r="AN14" i="265"/>
  <c r="AN43" i="282"/>
  <c r="AN21" i="282"/>
  <c r="AM29" i="282"/>
  <c r="AM74" i="282"/>
  <c r="AM76" i="314"/>
  <c r="AO3" i="280"/>
  <c r="AO9" i="265"/>
  <c r="AO10" i="265"/>
  <c r="AO44" i="278"/>
  <c r="AO11" i="265"/>
  <c r="AO12" i="265"/>
  <c r="AO124" i="273"/>
  <c r="AN121" i="273"/>
  <c r="AN122" i="273"/>
  <c r="AN125" i="273"/>
  <c r="AO126" i="273"/>
  <c r="AO12" i="285"/>
  <c r="AO13" i="285"/>
  <c r="AO14" i="285"/>
  <c r="AO14" i="265"/>
  <c r="AO43" i="282"/>
  <c r="AO21" i="282"/>
  <c r="AN29" i="282"/>
  <c r="AN74" i="282"/>
  <c r="AN76" i="314"/>
  <c r="AP3" i="280"/>
  <c r="AP9" i="265"/>
  <c r="AP10" i="265"/>
  <c r="AP44" i="278"/>
  <c r="AP11" i="265"/>
  <c r="AP12" i="265"/>
  <c r="AP124" i="273"/>
  <c r="AO121" i="273"/>
  <c r="AO122" i="273"/>
  <c r="AO125" i="273"/>
  <c r="AP126" i="273"/>
  <c r="AP12" i="285"/>
  <c r="AP13" i="285"/>
  <c r="AP14" i="285"/>
  <c r="AP14" i="265"/>
  <c r="AP43" i="282"/>
  <c r="AP21" i="282"/>
  <c r="AO29" i="282"/>
  <c r="AO74" i="282"/>
  <c r="AO76" i="314"/>
  <c r="AQ3" i="280"/>
  <c r="AQ9" i="265"/>
  <c r="AQ10" i="265"/>
  <c r="AQ44" i="278"/>
  <c r="AQ11" i="265"/>
  <c r="AQ12" i="265"/>
  <c r="AQ124" i="273"/>
  <c r="AP121" i="273"/>
  <c r="AP122" i="273"/>
  <c r="AP125" i="273"/>
  <c r="AQ126" i="273"/>
  <c r="AQ12" i="285"/>
  <c r="AQ13" i="285"/>
  <c r="AQ14" i="285"/>
  <c r="AQ14" i="265"/>
  <c r="AQ43" i="282"/>
  <c r="AQ21" i="282"/>
  <c r="AP29" i="282"/>
  <c r="AP74" i="282"/>
  <c r="AP76" i="314"/>
  <c r="AR3" i="280"/>
  <c r="AR9" i="265"/>
  <c r="AR10" i="265"/>
  <c r="AR44" i="278"/>
  <c r="AR11" i="265"/>
  <c r="AR12" i="265"/>
  <c r="AR124" i="273"/>
  <c r="AQ121" i="273"/>
  <c r="AQ122" i="273"/>
  <c r="AQ125" i="273"/>
  <c r="AR126" i="273"/>
  <c r="AR12" i="285"/>
  <c r="AR13" i="285"/>
  <c r="AR14" i="285"/>
  <c r="AR14" i="265"/>
  <c r="AR43" i="282"/>
  <c r="AR21" i="282"/>
  <c r="AQ29" i="282"/>
  <c r="AQ74" i="282"/>
  <c r="AQ76" i="314"/>
  <c r="AS3" i="280"/>
  <c r="AS9" i="265"/>
  <c r="AS10" i="265"/>
  <c r="AS44" i="278"/>
  <c r="AS11" i="265"/>
  <c r="AS12" i="265"/>
  <c r="AS124" i="273"/>
  <c r="AR121" i="273"/>
  <c r="AR122" i="273"/>
  <c r="AR125" i="273"/>
  <c r="AS126" i="273"/>
  <c r="AS12" i="285"/>
  <c r="AS13" i="285"/>
  <c r="AS14" i="285"/>
  <c r="AS14" i="265"/>
  <c r="AS43" i="282"/>
  <c r="AS21" i="282"/>
  <c r="AR29" i="282"/>
  <c r="AR74" i="282"/>
  <c r="AR76" i="314"/>
  <c r="AT3" i="280"/>
  <c r="AT9" i="265"/>
  <c r="AT10" i="265"/>
  <c r="AT44" i="278"/>
  <c r="AT11" i="265"/>
  <c r="AT12" i="265"/>
  <c r="AT124" i="273"/>
  <c r="AS121" i="273"/>
  <c r="AS122" i="273"/>
  <c r="AS125" i="273"/>
  <c r="AT126" i="273"/>
  <c r="AT12" i="285"/>
  <c r="AT13" i="285"/>
  <c r="AT14" i="285"/>
  <c r="AT14" i="265"/>
  <c r="AT43" i="282"/>
  <c r="AT21" i="282"/>
  <c r="AS29" i="282"/>
  <c r="AS74" i="282"/>
  <c r="AS76" i="314"/>
  <c r="AU3" i="280"/>
  <c r="AU9" i="265"/>
  <c r="AU10" i="265"/>
  <c r="AU44" i="278"/>
  <c r="AU11" i="265"/>
  <c r="AU12" i="265"/>
  <c r="AU124" i="273"/>
  <c r="AT121" i="273"/>
  <c r="AT122" i="273"/>
  <c r="AT125" i="273"/>
  <c r="AU126" i="273"/>
  <c r="AU12" i="285"/>
  <c r="AU13" i="285"/>
  <c r="AU14" i="285"/>
  <c r="AU14" i="265"/>
  <c r="AU43" i="282"/>
  <c r="AU21" i="282"/>
  <c r="AT29" i="282"/>
  <c r="AT74" i="282"/>
  <c r="AT76" i="314"/>
  <c r="AV3" i="280"/>
  <c r="AV9" i="265"/>
  <c r="AV10" i="265"/>
  <c r="AV44" i="278"/>
  <c r="AV11" i="265"/>
  <c r="AV12" i="265"/>
  <c r="AV124" i="273"/>
  <c r="AU121" i="273"/>
  <c r="AU122" i="273"/>
  <c r="AU125" i="273"/>
  <c r="AV126" i="273"/>
  <c r="AV12" i="285"/>
  <c r="AV13" i="285"/>
  <c r="AV14" i="285"/>
  <c r="AV14" i="265"/>
  <c r="AV43" i="282"/>
  <c r="AV21" i="282"/>
  <c r="AU29" i="282"/>
  <c r="AU74" i="282"/>
  <c r="AU76" i="314"/>
  <c r="AW3" i="280"/>
  <c r="AW9" i="265"/>
  <c r="AW10" i="265"/>
  <c r="AW44" i="278"/>
  <c r="AW11" i="265"/>
  <c r="AW12" i="265"/>
  <c r="AW124" i="273"/>
  <c r="AV121" i="273"/>
  <c r="AV122" i="273"/>
  <c r="AV125" i="273"/>
  <c r="AW126" i="273"/>
  <c r="AW12" i="285"/>
  <c r="AW13" i="285"/>
  <c r="AW14" i="285"/>
  <c r="AW14" i="265"/>
  <c r="AW43" i="282"/>
  <c r="AW21" i="282"/>
  <c r="AV29" i="282"/>
  <c r="AV74" i="282"/>
  <c r="AV76" i="314"/>
  <c r="AX3" i="280"/>
  <c r="AX9" i="265"/>
  <c r="AX10" i="265"/>
  <c r="AX44" i="278"/>
  <c r="AX11" i="265"/>
  <c r="AX12" i="265"/>
  <c r="AX124" i="273"/>
  <c r="AW121" i="273"/>
  <c r="AW122" i="273"/>
  <c r="AW125" i="273"/>
  <c r="AX126" i="273"/>
  <c r="AX12" i="285"/>
  <c r="AX13" i="285"/>
  <c r="AX14" i="285"/>
  <c r="AX14" i="265"/>
  <c r="AX43" i="282"/>
  <c r="AX21" i="282"/>
  <c r="AW29" i="282"/>
  <c r="AW74" i="282"/>
  <c r="AW76" i="314"/>
  <c r="AY3" i="280"/>
  <c r="AY9" i="265"/>
  <c r="AY10" i="265"/>
  <c r="AY44" i="278"/>
  <c r="AY11" i="265"/>
  <c r="AY12" i="265"/>
  <c r="AY124" i="273"/>
  <c r="AX121" i="273"/>
  <c r="AX122" i="273"/>
  <c r="AX125" i="273"/>
  <c r="AY126" i="273"/>
  <c r="AY12" i="285"/>
  <c r="AY13" i="285"/>
  <c r="AY14" i="285"/>
  <c r="AY14" i="265"/>
  <c r="AY43" i="282"/>
  <c r="AY21" i="282"/>
  <c r="AX29" i="282"/>
  <c r="AX74" i="282"/>
  <c r="AX76" i="314"/>
  <c r="AZ3" i="280"/>
  <c r="AZ9" i="265"/>
  <c r="AZ10" i="265"/>
  <c r="AZ44" i="278"/>
  <c r="AZ11" i="265"/>
  <c r="AZ12" i="265"/>
  <c r="AZ124" i="273"/>
  <c r="AY121" i="273"/>
  <c r="AY122" i="273"/>
  <c r="AY125" i="273"/>
  <c r="AZ126" i="273"/>
  <c r="AZ12" i="285"/>
  <c r="AZ13" i="285"/>
  <c r="AZ14" i="285"/>
  <c r="AZ14" i="265"/>
  <c r="AZ43" i="282"/>
  <c r="AZ21" i="282"/>
  <c r="AY29" i="282"/>
  <c r="AY74" i="282"/>
  <c r="AY76" i="314"/>
  <c r="BA3" i="280"/>
  <c r="BA9" i="265"/>
  <c r="BA10" i="265"/>
  <c r="BA44" i="278"/>
  <c r="BA11" i="265"/>
  <c r="BA12" i="265"/>
  <c r="BA124" i="273"/>
  <c r="AZ121" i="273"/>
  <c r="AZ122" i="273"/>
  <c r="AZ125" i="273"/>
  <c r="BA126" i="273"/>
  <c r="BA12" i="285"/>
  <c r="BA13" i="285"/>
  <c r="BA14" i="285"/>
  <c r="BA14" i="265"/>
  <c r="BA43" i="282"/>
  <c r="BA21" i="282"/>
  <c r="AZ29" i="282"/>
  <c r="AZ74" i="282"/>
  <c r="AZ76" i="314"/>
  <c r="BB3" i="280"/>
  <c r="BB9" i="265"/>
  <c r="BB10" i="265"/>
  <c r="BB44" i="278"/>
  <c r="BB11" i="265"/>
  <c r="BB12" i="265"/>
  <c r="BB124" i="273"/>
  <c r="BA121" i="273"/>
  <c r="BA122" i="273"/>
  <c r="BA125" i="273"/>
  <c r="BB126" i="273"/>
  <c r="BB12" i="285"/>
  <c r="BB13" i="285"/>
  <c r="BB14" i="285"/>
  <c r="BB14" i="265"/>
  <c r="BB43" i="282"/>
  <c r="BB21" i="282"/>
  <c r="BA29" i="282"/>
  <c r="BA74" i="282"/>
  <c r="BA76" i="314"/>
  <c r="BC3" i="280"/>
  <c r="BC9" i="265"/>
  <c r="BC10" i="265"/>
  <c r="BC44" i="278"/>
  <c r="BC11" i="265"/>
  <c r="BC12" i="265"/>
  <c r="BC124" i="273"/>
  <c r="BB121" i="273"/>
  <c r="BB122" i="273"/>
  <c r="BB125" i="273"/>
  <c r="BC126" i="273"/>
  <c r="BC12" i="285"/>
  <c r="BC13" i="285"/>
  <c r="BC14" i="285"/>
  <c r="BC14" i="265"/>
  <c r="BC43" i="282"/>
  <c r="BC21" i="282"/>
  <c r="BB29" i="282"/>
  <c r="BB74" i="282"/>
  <c r="BB76" i="314"/>
  <c r="BD3" i="280"/>
  <c r="BD9" i="265"/>
  <c r="BD10" i="265"/>
  <c r="BD44" i="278"/>
  <c r="BD11" i="265"/>
  <c r="BD12" i="265"/>
  <c r="BD124" i="273"/>
  <c r="BC121" i="273"/>
  <c r="BC122" i="273"/>
  <c r="BC125" i="273"/>
  <c r="BD126" i="273"/>
  <c r="BD12" i="285"/>
  <c r="BD13" i="285"/>
  <c r="BD14" i="285"/>
  <c r="BD14" i="265"/>
  <c r="BD43" i="282"/>
  <c r="BD21" i="282"/>
  <c r="BC29" i="282"/>
  <c r="BC74" i="282"/>
  <c r="BC76" i="314"/>
  <c r="BE9" i="265"/>
  <c r="BE10" i="265"/>
  <c r="BE44" i="278"/>
  <c r="BE11" i="265"/>
  <c r="BE12" i="265"/>
  <c r="BE124" i="273"/>
  <c r="BD121" i="273"/>
  <c r="BD122" i="273"/>
  <c r="BD125" i="273"/>
  <c r="BE126" i="273"/>
  <c r="BE12" i="285"/>
  <c r="BE13" i="285"/>
  <c r="BE14" i="285"/>
  <c r="BE14" i="265"/>
  <c r="BE43" i="282"/>
  <c r="BE21" i="282"/>
  <c r="BD29" i="282"/>
  <c r="BD74" i="282"/>
  <c r="BD76" i="314"/>
  <c r="BF9" i="265"/>
  <c r="BF44" i="278"/>
  <c r="BF11" i="265"/>
  <c r="BF12" i="265"/>
  <c r="BF124" i="273"/>
  <c r="BE121" i="273"/>
  <c r="BE122" i="273"/>
  <c r="BE125" i="273"/>
  <c r="BF126" i="273"/>
  <c r="BF12" i="285"/>
  <c r="BF13" i="285"/>
  <c r="BF14" i="285"/>
  <c r="BF14" i="265"/>
  <c r="BF43" i="282"/>
  <c r="BF21" i="282"/>
  <c r="BE29" i="282"/>
  <c r="BE74" i="282"/>
  <c r="BE76" i="314"/>
  <c r="BG9" i="265"/>
  <c r="BG44" i="278"/>
  <c r="BG11" i="265"/>
  <c r="BG12" i="265"/>
  <c r="BG124" i="273"/>
  <c r="BF121" i="273"/>
  <c r="BF122" i="273"/>
  <c r="BF125" i="273"/>
  <c r="BG126" i="273"/>
  <c r="BG12" i="285"/>
  <c r="BG13" i="285"/>
  <c r="BG14" i="285"/>
  <c r="BG14" i="265"/>
  <c r="BG43" i="282"/>
  <c r="BG21" i="282"/>
  <c r="BF29" i="282"/>
  <c r="BF74" i="282"/>
  <c r="BF76" i="314"/>
  <c r="BH9" i="265"/>
  <c r="BH44" i="278"/>
  <c r="BH11" i="265"/>
  <c r="BH12" i="265"/>
  <c r="BH124" i="273"/>
  <c r="BG121" i="273"/>
  <c r="BG122" i="273"/>
  <c r="BG125" i="273"/>
  <c r="BH126" i="273"/>
  <c r="BH12" i="285"/>
  <c r="BH13" i="285"/>
  <c r="BH14" i="285"/>
  <c r="BH14" i="265"/>
  <c r="BH43" i="282"/>
  <c r="BH21" i="282"/>
  <c r="BG29" i="282"/>
  <c r="BG74" i="282"/>
  <c r="BG76" i="314"/>
  <c r="BI9" i="265"/>
  <c r="BI44" i="278"/>
  <c r="BI11" i="265"/>
  <c r="BI12" i="265"/>
  <c r="BI124" i="273"/>
  <c r="BH121" i="273"/>
  <c r="BH122" i="273"/>
  <c r="BH125" i="273"/>
  <c r="BI126" i="273"/>
  <c r="BI12" i="285"/>
  <c r="BI13" i="285"/>
  <c r="BI14" i="285"/>
  <c r="BI14" i="265"/>
  <c r="BI43" i="282"/>
  <c r="BI21" i="282"/>
  <c r="BH29" i="282"/>
  <c r="BH74" i="282"/>
  <c r="BH76" i="314"/>
  <c r="BJ9" i="265"/>
  <c r="BJ44" i="278"/>
  <c r="BJ11" i="265"/>
  <c r="BJ12" i="265"/>
  <c r="BJ124" i="273"/>
  <c r="BI121" i="273"/>
  <c r="BI122" i="273"/>
  <c r="BI125" i="273"/>
  <c r="BJ126" i="273"/>
  <c r="BJ12" i="285"/>
  <c r="BJ13" i="285"/>
  <c r="BJ14" i="285"/>
  <c r="BJ14" i="265"/>
  <c r="BJ43" i="282"/>
  <c r="BJ21" i="282"/>
  <c r="BI29" i="282"/>
  <c r="BI74" i="282"/>
  <c r="BI76" i="314"/>
  <c r="BK9" i="265"/>
  <c r="BK44" i="278"/>
  <c r="BK11" i="265"/>
  <c r="BK12" i="265"/>
  <c r="BK124" i="273"/>
  <c r="BJ121" i="273"/>
  <c r="BJ122" i="273"/>
  <c r="BJ125" i="273"/>
  <c r="BK126" i="273"/>
  <c r="BK12" i="285"/>
  <c r="BK13" i="285"/>
  <c r="BK14" i="285"/>
  <c r="BK14" i="265"/>
  <c r="BK43" i="282"/>
  <c r="BK21" i="282"/>
  <c r="BJ29" i="282"/>
  <c r="BJ74" i="282"/>
  <c r="BJ76" i="314"/>
  <c r="BL9" i="265"/>
  <c r="BL44" i="278"/>
  <c r="BL11" i="265"/>
  <c r="BL12" i="265"/>
  <c r="BL124" i="273"/>
  <c r="BK121" i="273"/>
  <c r="BK122" i="273"/>
  <c r="BK125" i="273"/>
  <c r="BL126" i="273"/>
  <c r="BL12" i="285"/>
  <c r="BL13" i="285"/>
  <c r="BL14" i="285"/>
  <c r="BL14" i="265"/>
  <c r="BL43" i="282"/>
  <c r="BL21" i="282"/>
  <c r="BK29" i="282"/>
  <c r="BK74" i="282"/>
  <c r="BK76" i="314"/>
  <c r="BM9" i="265"/>
  <c r="BM44" i="278"/>
  <c r="BM11" i="265"/>
  <c r="BM12" i="265"/>
  <c r="BM124" i="273"/>
  <c r="BL121" i="273"/>
  <c r="BL122" i="273"/>
  <c r="BL125" i="273"/>
  <c r="BM126" i="273"/>
  <c r="BM12" i="285"/>
  <c r="BM13" i="285"/>
  <c r="BM14" i="285"/>
  <c r="BM14" i="265"/>
  <c r="BM43" i="282"/>
  <c r="BM21" i="282"/>
  <c r="BL29" i="282"/>
  <c r="BL74" i="282"/>
  <c r="BL76" i="314"/>
  <c r="BN9" i="265"/>
  <c r="BN44" i="278"/>
  <c r="BN11" i="265"/>
  <c r="BN12" i="265"/>
  <c r="BN124" i="273"/>
  <c r="BM121" i="273"/>
  <c r="BM122" i="273"/>
  <c r="BM125" i="273"/>
  <c r="BN126" i="273"/>
  <c r="BN12" i="285"/>
  <c r="BN13" i="285"/>
  <c r="BN14" i="285"/>
  <c r="BN14" i="265"/>
  <c r="BN43" i="282"/>
  <c r="BN21" i="282"/>
  <c r="BM29" i="282"/>
  <c r="BM74" i="282"/>
  <c r="BM76" i="314"/>
  <c r="BO9" i="265"/>
  <c r="BO44" i="278"/>
  <c r="BO11" i="265"/>
  <c r="BO12" i="265"/>
  <c r="BO124" i="273"/>
  <c r="BN121" i="273"/>
  <c r="BN122" i="273"/>
  <c r="BN125" i="273"/>
  <c r="BO126" i="273"/>
  <c r="BO12" i="285"/>
  <c r="BO13" i="285"/>
  <c r="BO14" i="285"/>
  <c r="BO14" i="265"/>
  <c r="BO43" i="282"/>
  <c r="BO21" i="282"/>
  <c r="BN29" i="282"/>
  <c r="BN74" i="282"/>
  <c r="BN76" i="314"/>
  <c r="BP9" i="265"/>
  <c r="BP44" i="278"/>
  <c r="BP11" i="265"/>
  <c r="BP12" i="265"/>
  <c r="BP124" i="273"/>
  <c r="BO121" i="273"/>
  <c r="BO122" i="273"/>
  <c r="BO125" i="273"/>
  <c r="BP126" i="273"/>
  <c r="BP12" i="285"/>
  <c r="BP13" i="285"/>
  <c r="BP14" i="285"/>
  <c r="BP14" i="265"/>
  <c r="BP43" i="282"/>
  <c r="BP21" i="282"/>
  <c r="BO29" i="282"/>
  <c r="BO74" i="282"/>
  <c r="BO76" i="314"/>
  <c r="BQ9" i="265"/>
  <c r="BQ44" i="278"/>
  <c r="BQ11" i="265"/>
  <c r="BQ12" i="265"/>
  <c r="BQ124" i="273"/>
  <c r="BP121" i="273"/>
  <c r="BP122" i="273"/>
  <c r="BP125" i="273"/>
  <c r="BQ126" i="273"/>
  <c r="BQ12" i="285"/>
  <c r="BQ13" i="285"/>
  <c r="BQ14" i="285"/>
  <c r="BQ14" i="265"/>
  <c r="BQ43" i="282"/>
  <c r="BQ21" i="282"/>
  <c r="BP29" i="282"/>
  <c r="BP74" i="282"/>
  <c r="BP76" i="314"/>
  <c r="BR9" i="265"/>
  <c r="BR44" i="278"/>
  <c r="BR11" i="265"/>
  <c r="BR12" i="265"/>
  <c r="BR124" i="273"/>
  <c r="BQ121" i="273"/>
  <c r="BQ122" i="273"/>
  <c r="BQ125" i="273"/>
  <c r="BR126" i="273"/>
  <c r="BR12" i="285"/>
  <c r="BR13" i="285"/>
  <c r="BR14" i="285"/>
  <c r="BR14" i="265"/>
  <c r="BR43" i="282"/>
  <c r="BR21" i="282"/>
  <c r="BQ29" i="282"/>
  <c r="BQ74" i="282"/>
  <c r="BQ76" i="314"/>
  <c r="BS9" i="265"/>
  <c r="BS44" i="278"/>
  <c r="BS11" i="265"/>
  <c r="BS12" i="265"/>
  <c r="BS124" i="273"/>
  <c r="BR121" i="273"/>
  <c r="BR122" i="273"/>
  <c r="BR125" i="273"/>
  <c r="BS126" i="273"/>
  <c r="BS12" i="285"/>
  <c r="BS13" i="285"/>
  <c r="BS14" i="285"/>
  <c r="BS14" i="265"/>
  <c r="BS43" i="282"/>
  <c r="BS21" i="282"/>
  <c r="BR29" i="282"/>
  <c r="BR74" i="282"/>
  <c r="BR76" i="314"/>
  <c r="BT9" i="265"/>
  <c r="BT44" i="278"/>
  <c r="BT11" i="265"/>
  <c r="BT12" i="265"/>
  <c r="BT124" i="273"/>
  <c r="BS121" i="273"/>
  <c r="BS122" i="273"/>
  <c r="BS125" i="273"/>
  <c r="BT126" i="273"/>
  <c r="BT12" i="285"/>
  <c r="BT13" i="285"/>
  <c r="BT14" i="285"/>
  <c r="BT14" i="265"/>
  <c r="BT43" i="282"/>
  <c r="BT21" i="282"/>
  <c r="BS29" i="282"/>
  <c r="BS74" i="282"/>
  <c r="BS76" i="314"/>
  <c r="BU9" i="265"/>
  <c r="BU44" i="278"/>
  <c r="BU11" i="265"/>
  <c r="BU12" i="265"/>
  <c r="BU124" i="273"/>
  <c r="BT121" i="273"/>
  <c r="BT122" i="273"/>
  <c r="BT125" i="273"/>
  <c r="BU126" i="273"/>
  <c r="BU12" i="285"/>
  <c r="BU13" i="285"/>
  <c r="BU14" i="285"/>
  <c r="BU14" i="265"/>
  <c r="BU43" i="282"/>
  <c r="BU21" i="282"/>
  <c r="BT29" i="282"/>
  <c r="BT74" i="282"/>
  <c r="BT76" i="314"/>
  <c r="BV9" i="265"/>
  <c r="BV44" i="278"/>
  <c r="BV11" i="265"/>
  <c r="BV12" i="265"/>
  <c r="BV124" i="273"/>
  <c r="BU121" i="273"/>
  <c r="BU122" i="273"/>
  <c r="BU125" i="273"/>
  <c r="BV126" i="273"/>
  <c r="BV12" i="285"/>
  <c r="BV13" i="285"/>
  <c r="BV14" i="285"/>
  <c r="BV14" i="265"/>
  <c r="BV43" i="282"/>
  <c r="BV21" i="282"/>
  <c r="BU29" i="282"/>
  <c r="BU74" i="282"/>
  <c r="BU76" i="314"/>
  <c r="BW9" i="265"/>
  <c r="BW44" i="278"/>
  <c r="BW11" i="265"/>
  <c r="BW12" i="265"/>
  <c r="BW124" i="273"/>
  <c r="BV121" i="273"/>
  <c r="BV122" i="273"/>
  <c r="BV125" i="273"/>
  <c r="BW126" i="273"/>
  <c r="BW12" i="285"/>
  <c r="BW13" i="285"/>
  <c r="BW14" i="285"/>
  <c r="BW14" i="265"/>
  <c r="BW43" i="282"/>
  <c r="BW21" i="282"/>
  <c r="BV29" i="282"/>
  <c r="BV74" i="282"/>
  <c r="BV76" i="314"/>
  <c r="BX9" i="265"/>
  <c r="BX44" i="278"/>
  <c r="BX11" i="265"/>
  <c r="BX12" i="265"/>
  <c r="BX124" i="273"/>
  <c r="BW121" i="273"/>
  <c r="BW122" i="273"/>
  <c r="BW125" i="273"/>
  <c r="BX126" i="273"/>
  <c r="BX12" i="285"/>
  <c r="BX13" i="285"/>
  <c r="BX14" i="285"/>
  <c r="BX14" i="265"/>
  <c r="BX43" i="282"/>
  <c r="BX21" i="282"/>
  <c r="BW29" i="282"/>
  <c r="BW74" i="282"/>
  <c r="BW76" i="314"/>
  <c r="BY9" i="265"/>
  <c r="BY44" i="278"/>
  <c r="BY11" i="265"/>
  <c r="BY12" i="265"/>
  <c r="BY124" i="273"/>
  <c r="BX121" i="273"/>
  <c r="BX122" i="273"/>
  <c r="BX125" i="273"/>
  <c r="BY126" i="273"/>
  <c r="BY12" i="285"/>
  <c r="BY13" i="285"/>
  <c r="BY14" i="285"/>
  <c r="BY14" i="265"/>
  <c r="BY43" i="282"/>
  <c r="BY21" i="282"/>
  <c r="BX29" i="282"/>
  <c r="BX74" i="282"/>
  <c r="BX76" i="314"/>
  <c r="BZ9" i="265"/>
  <c r="BZ44" i="278"/>
  <c r="BZ11" i="265"/>
  <c r="BZ12" i="265"/>
  <c r="BZ124" i="273"/>
  <c r="BY121" i="273"/>
  <c r="BY122" i="273"/>
  <c r="BY125" i="273"/>
  <c r="BZ126" i="273"/>
  <c r="BZ12" i="285"/>
  <c r="BZ13" i="285"/>
  <c r="BZ14" i="285"/>
  <c r="BZ14" i="265"/>
  <c r="BZ43" i="282"/>
  <c r="BZ21" i="282"/>
  <c r="BY29" i="282"/>
  <c r="BY74" i="282"/>
  <c r="BY76" i="314"/>
  <c r="CA9" i="265"/>
  <c r="CA44" i="278"/>
  <c r="CA11" i="265"/>
  <c r="CA12" i="265"/>
  <c r="CA124" i="273"/>
  <c r="BZ121" i="273"/>
  <c r="BZ122" i="273"/>
  <c r="BZ125" i="273"/>
  <c r="CA126" i="273"/>
  <c r="CA12" i="285"/>
  <c r="CA13" i="285"/>
  <c r="CA14" i="285"/>
  <c r="CA14" i="265"/>
  <c r="CA43" i="282"/>
  <c r="CA21" i="282"/>
  <c r="BZ29" i="282"/>
  <c r="BZ74" i="282"/>
  <c r="BZ76" i="314"/>
  <c r="CB9" i="265"/>
  <c r="CB44" i="278"/>
  <c r="CB11" i="265"/>
  <c r="CB12" i="265"/>
  <c r="CB124" i="273"/>
  <c r="CA121" i="273"/>
  <c r="CA122" i="273"/>
  <c r="CA125" i="273"/>
  <c r="CB126" i="273"/>
  <c r="CB12" i="285"/>
  <c r="CB13" i="285"/>
  <c r="CB14" i="285"/>
  <c r="CB14" i="265"/>
  <c r="CB43" i="282"/>
  <c r="CB21" i="282"/>
  <c r="CA29" i="282"/>
  <c r="CA74" i="282"/>
  <c r="CA76" i="314"/>
  <c r="CC9" i="265"/>
  <c r="CC44" i="278"/>
  <c r="CC11" i="265"/>
  <c r="CC12" i="265"/>
  <c r="CC124" i="273"/>
  <c r="CB121" i="273"/>
  <c r="CB122" i="273"/>
  <c r="CB125" i="273"/>
  <c r="CC126" i="273"/>
  <c r="CC12" i="285"/>
  <c r="CC13" i="285"/>
  <c r="CC14" i="285"/>
  <c r="CC14" i="265"/>
  <c r="CC43" i="282"/>
  <c r="CC21" i="282"/>
  <c r="CB29" i="282"/>
  <c r="CB74" i="282"/>
  <c r="CB76" i="314"/>
  <c r="CD9" i="265"/>
  <c r="CD44" i="278"/>
  <c r="CD11" i="265"/>
  <c r="CD12" i="265"/>
  <c r="CD124" i="273"/>
  <c r="CC121" i="273"/>
  <c r="CC122" i="273"/>
  <c r="CC125" i="273"/>
  <c r="CD126" i="273"/>
  <c r="CD12" i="285"/>
  <c r="CD13" i="285"/>
  <c r="CD14" i="285"/>
  <c r="CD14" i="265"/>
  <c r="CD43" i="282"/>
  <c r="CD21" i="282"/>
  <c r="CC29" i="282"/>
  <c r="CC74" i="282"/>
  <c r="CC76" i="314"/>
  <c r="CE9" i="265"/>
  <c r="CE44" i="278"/>
  <c r="CE11" i="265"/>
  <c r="CE12" i="265"/>
  <c r="CE124" i="273"/>
  <c r="CD121" i="273"/>
  <c r="CD122" i="273"/>
  <c r="CD125" i="273"/>
  <c r="CE126" i="273"/>
  <c r="CE12" i="285"/>
  <c r="CE13" i="285"/>
  <c r="CE14" i="285"/>
  <c r="CE14" i="265"/>
  <c r="CE43" i="282"/>
  <c r="CE21" i="282"/>
  <c r="CD29" i="282"/>
  <c r="CD74" i="282"/>
  <c r="CD76" i="314"/>
  <c r="CF9" i="265"/>
  <c r="CF44" i="278"/>
  <c r="CF11" i="265"/>
  <c r="CF12" i="265"/>
  <c r="CF124" i="273"/>
  <c r="CE121" i="273"/>
  <c r="CE122" i="273"/>
  <c r="CE125" i="273"/>
  <c r="CF126" i="273"/>
  <c r="CF12" i="285"/>
  <c r="CF13" i="285"/>
  <c r="CF14" i="285"/>
  <c r="CF14" i="265"/>
  <c r="CF43" i="282"/>
  <c r="CF21" i="282"/>
  <c r="CE29" i="282"/>
  <c r="CE74" i="282"/>
  <c r="CE76" i="314"/>
  <c r="CG9" i="265"/>
  <c r="CG44" i="278"/>
  <c r="CG11" i="265"/>
  <c r="CG12" i="265"/>
  <c r="CG124" i="273"/>
  <c r="CF121" i="273"/>
  <c r="CF122" i="273"/>
  <c r="CF125" i="273"/>
  <c r="CG126" i="273"/>
  <c r="CG12" i="285"/>
  <c r="CG13" i="285"/>
  <c r="CG14" i="285"/>
  <c r="CG14" i="265"/>
  <c r="CG43" i="282"/>
  <c r="CG21" i="282"/>
  <c r="CF29" i="282"/>
  <c r="CF74" i="282"/>
  <c r="CF76" i="314"/>
  <c r="CH9" i="265"/>
  <c r="CH44" i="278"/>
  <c r="CH11" i="265"/>
  <c r="CH12" i="265"/>
  <c r="CH124" i="273"/>
  <c r="CG121" i="273"/>
  <c r="CG122" i="273"/>
  <c r="CG125" i="273"/>
  <c r="CH126" i="273"/>
  <c r="CH12" i="285"/>
  <c r="CH13" i="285"/>
  <c r="CH14" i="285"/>
  <c r="CH14" i="265"/>
  <c r="CH43" i="282"/>
  <c r="CH21" i="282"/>
  <c r="CG29" i="282"/>
  <c r="CG74" i="282"/>
  <c r="CG76" i="314"/>
  <c r="CI9" i="265"/>
  <c r="CI44" i="278"/>
  <c r="CI11" i="265"/>
  <c r="CI12" i="265"/>
  <c r="CI124" i="273"/>
  <c r="CH121" i="273"/>
  <c r="CH122" i="273"/>
  <c r="CH125" i="273"/>
  <c r="CI126" i="273"/>
  <c r="CI12" i="285"/>
  <c r="CI13" i="285"/>
  <c r="CI14" i="285"/>
  <c r="CI14" i="265"/>
  <c r="CI43" i="282"/>
  <c r="CI21" i="282"/>
  <c r="CH29" i="282"/>
  <c r="CH74" i="282"/>
  <c r="CH76" i="314"/>
  <c r="CJ9" i="265"/>
  <c r="CJ44" i="278"/>
  <c r="CJ11" i="265"/>
  <c r="CJ12" i="265"/>
  <c r="CJ124" i="273"/>
  <c r="CI121" i="273"/>
  <c r="CI122" i="273"/>
  <c r="CI125" i="273"/>
  <c r="CJ126" i="273"/>
  <c r="CJ12" i="285"/>
  <c r="CJ13" i="285"/>
  <c r="CJ14" i="285"/>
  <c r="CJ14" i="265"/>
  <c r="CJ43" i="282"/>
  <c r="CJ21" i="282"/>
  <c r="CI29" i="282"/>
  <c r="CI74" i="282"/>
  <c r="CI76" i="314"/>
  <c r="CK9" i="265"/>
  <c r="CK44" i="278"/>
  <c r="CK11" i="265"/>
  <c r="CK12" i="265"/>
  <c r="CK124" i="273"/>
  <c r="CJ121" i="273"/>
  <c r="CJ122" i="273"/>
  <c r="CJ125" i="273"/>
  <c r="CK126" i="273"/>
  <c r="CK12" i="285"/>
  <c r="CK13" i="285"/>
  <c r="CK14" i="285"/>
  <c r="CK14" i="265"/>
  <c r="CK43" i="282"/>
  <c r="CK21" i="282"/>
  <c r="CJ29" i="282"/>
  <c r="CJ74" i="282"/>
  <c r="CJ76" i="314"/>
  <c r="CL9" i="265"/>
  <c r="CL44" i="278"/>
  <c r="CL11" i="265"/>
  <c r="CL12" i="265"/>
  <c r="CL124" i="273"/>
  <c r="CK121" i="273"/>
  <c r="CK122" i="273"/>
  <c r="CK125" i="273"/>
  <c r="CL126" i="273"/>
  <c r="CL12" i="285"/>
  <c r="CL13" i="285"/>
  <c r="CL14" i="285"/>
  <c r="CL14" i="265"/>
  <c r="CL43" i="282"/>
  <c r="CL21" i="282"/>
  <c r="CK29" i="282"/>
  <c r="CK74" i="282"/>
  <c r="CK76" i="314"/>
  <c r="CM9" i="265"/>
  <c r="CM44" i="278"/>
  <c r="CM11" i="265"/>
  <c r="CM12" i="265"/>
  <c r="CM124" i="273"/>
  <c r="CL121" i="273"/>
  <c r="CL122" i="273"/>
  <c r="CL125" i="273"/>
  <c r="CM126" i="273"/>
  <c r="CM12" i="285"/>
  <c r="CM13" i="285"/>
  <c r="CM14" i="285"/>
  <c r="CM14" i="265"/>
  <c r="CM43" i="282"/>
  <c r="CM21" i="282"/>
  <c r="CL29" i="282"/>
  <c r="CL74" i="282"/>
  <c r="CL76" i="314"/>
  <c r="CN9" i="265"/>
  <c r="CN44" i="278"/>
  <c r="CN11" i="265"/>
  <c r="CN12" i="265"/>
  <c r="CN124" i="273"/>
  <c r="CM121" i="273"/>
  <c r="CM122" i="273"/>
  <c r="CM125" i="273"/>
  <c r="CN126" i="273"/>
  <c r="CN12" i="285"/>
  <c r="CN13" i="285"/>
  <c r="CN14" i="285"/>
  <c r="CN14" i="265"/>
  <c r="CN43" i="282"/>
  <c r="CN21" i="282"/>
  <c r="CM29" i="282"/>
  <c r="CM74" i="282"/>
  <c r="CM76" i="314"/>
  <c r="CO9" i="265"/>
  <c r="CO44" i="278"/>
  <c r="CO11" i="265"/>
  <c r="CO12" i="265"/>
  <c r="CO124" i="273"/>
  <c r="CN121" i="273"/>
  <c r="CN122" i="273"/>
  <c r="CN125" i="273"/>
  <c r="CO126" i="273"/>
  <c r="CO12" i="285"/>
  <c r="CO13" i="285"/>
  <c r="CO14" i="285"/>
  <c r="CO14" i="265"/>
  <c r="CO43" i="282"/>
  <c r="CO21" i="282"/>
  <c r="CN29" i="282"/>
  <c r="CN74" i="282"/>
  <c r="CN76" i="314"/>
  <c r="CP9" i="265"/>
  <c r="CP44" i="278"/>
  <c r="CP11" i="265"/>
  <c r="CP12" i="265"/>
  <c r="CP124" i="273"/>
  <c r="CO121" i="273"/>
  <c r="CO122" i="273"/>
  <c r="CO125" i="273"/>
  <c r="CP126" i="273"/>
  <c r="CP12" i="285"/>
  <c r="CP13" i="285"/>
  <c r="CP14" i="285"/>
  <c r="CP14" i="265"/>
  <c r="CP43" i="282"/>
  <c r="CP21" i="282"/>
  <c r="CO29" i="282"/>
  <c r="CO74" i="282"/>
  <c r="CO76" i="314"/>
  <c r="CQ9" i="265"/>
  <c r="CQ44" i="278"/>
  <c r="CQ11" i="265"/>
  <c r="CQ12" i="265"/>
  <c r="CQ124" i="273"/>
  <c r="CP121" i="273"/>
  <c r="CP122" i="273"/>
  <c r="CP125" i="273"/>
  <c r="CQ126" i="273"/>
  <c r="CQ12" i="285"/>
  <c r="CQ13" i="285"/>
  <c r="CQ14" i="285"/>
  <c r="CQ14" i="265"/>
  <c r="CQ43" i="282"/>
  <c r="CQ21" i="282"/>
  <c r="CP29" i="282"/>
  <c r="CP74" i="282"/>
  <c r="CP76" i="314"/>
  <c r="CR9" i="265"/>
  <c r="CR44" i="278"/>
  <c r="CR11" i="265"/>
  <c r="CR12" i="265"/>
  <c r="CR124" i="273"/>
  <c r="CQ121" i="273"/>
  <c r="CQ122" i="273"/>
  <c r="CQ125" i="273"/>
  <c r="CR126" i="273"/>
  <c r="CR12" i="285"/>
  <c r="CR13" i="285"/>
  <c r="CR14" i="285"/>
  <c r="CR14" i="265"/>
  <c r="CR43" i="282"/>
  <c r="CR21" i="282"/>
  <c r="CQ29" i="282"/>
  <c r="CQ74" i="282"/>
  <c r="CQ76" i="314"/>
  <c r="CS9" i="265"/>
  <c r="CS44" i="278"/>
  <c r="CS11" i="265"/>
  <c r="CS12" i="265"/>
  <c r="CS124" i="273"/>
  <c r="CR121" i="273"/>
  <c r="CR122" i="273"/>
  <c r="CR125" i="273"/>
  <c r="CS126" i="273"/>
  <c r="CS12" i="285"/>
  <c r="CS13" i="285"/>
  <c r="CS14" i="285"/>
  <c r="CS14" i="265"/>
  <c r="CS43" i="282"/>
  <c r="CS21" i="282"/>
  <c r="CR29" i="282"/>
  <c r="CR74" i="282"/>
  <c r="CR76" i="314"/>
  <c r="CT9" i="265"/>
  <c r="CT44" i="278"/>
  <c r="CT11" i="265"/>
  <c r="CT12" i="265"/>
  <c r="CT124" i="273"/>
  <c r="CS121" i="273"/>
  <c r="CS122" i="273"/>
  <c r="CS125" i="273"/>
  <c r="CT126" i="273"/>
  <c r="CT12" i="285"/>
  <c r="CT13" i="285"/>
  <c r="CT14" i="285"/>
  <c r="CT14" i="265"/>
  <c r="CT43" i="282"/>
  <c r="CT21" i="282"/>
  <c r="CS29" i="282"/>
  <c r="CS74" i="282"/>
  <c r="CS76" i="314"/>
  <c r="CU9" i="265"/>
  <c r="CU44" i="278"/>
  <c r="CU11" i="265"/>
  <c r="CU12" i="265"/>
  <c r="CU124" i="273"/>
  <c r="CT121" i="273"/>
  <c r="CT122" i="273"/>
  <c r="CT125" i="273"/>
  <c r="CU126" i="273"/>
  <c r="CU12" i="285"/>
  <c r="CU13" i="285"/>
  <c r="CU14" i="285"/>
  <c r="CU14" i="265"/>
  <c r="CU43" i="282"/>
  <c r="CU21" i="282"/>
  <c r="CT29" i="282"/>
  <c r="CT74" i="282"/>
  <c r="CT76" i="314"/>
  <c r="CV9" i="265"/>
  <c r="CV44" i="278"/>
  <c r="CV11" i="265"/>
  <c r="CV12" i="265"/>
  <c r="CV124" i="273"/>
  <c r="CU121" i="273"/>
  <c r="CU122" i="273"/>
  <c r="CU125" i="273"/>
  <c r="CV126" i="273"/>
  <c r="CV12" i="285"/>
  <c r="CV13" i="285"/>
  <c r="CV14" i="285"/>
  <c r="CV14" i="265"/>
  <c r="CV43" i="282"/>
  <c r="CV21" i="282"/>
  <c r="CU29" i="282"/>
  <c r="CU74" i="282"/>
  <c r="CU76" i="314"/>
  <c r="CW9" i="265"/>
  <c r="CW44" i="278"/>
  <c r="CW11" i="265"/>
  <c r="CW12" i="265"/>
  <c r="CW124" i="273"/>
  <c r="CV121" i="273"/>
  <c r="CV122" i="273"/>
  <c r="CV125" i="273"/>
  <c r="CW126" i="273"/>
  <c r="CW12" i="285"/>
  <c r="CW13" i="285"/>
  <c r="CW14" i="285"/>
  <c r="CW14" i="265"/>
  <c r="CW43" i="282"/>
  <c r="CW21" i="282"/>
  <c r="CV29" i="282"/>
  <c r="CV74" i="282"/>
  <c r="CV76" i="314"/>
  <c r="CX9" i="265"/>
  <c r="CX44" i="278"/>
  <c r="CX11" i="265"/>
  <c r="CX12" i="265"/>
  <c r="CX124" i="273"/>
  <c r="CW121" i="273"/>
  <c r="CW122" i="273"/>
  <c r="CW125" i="273"/>
  <c r="CX126" i="273"/>
  <c r="CX12" i="285"/>
  <c r="CX13" i="285"/>
  <c r="CX14" i="285"/>
  <c r="CX14" i="265"/>
  <c r="CX43" i="282"/>
  <c r="CX21" i="282"/>
  <c r="CW29" i="282"/>
  <c r="CW74" i="282"/>
  <c r="CW76" i="314"/>
  <c r="CY9" i="265"/>
  <c r="CY44" i="278"/>
  <c r="CY11" i="265"/>
  <c r="CY12" i="265"/>
  <c r="CY124" i="273"/>
  <c r="CX121" i="273"/>
  <c r="CX122" i="273"/>
  <c r="CX125" i="273"/>
  <c r="CY126" i="273"/>
  <c r="CY12" i="285"/>
  <c r="CY13" i="285"/>
  <c r="CY14" i="285"/>
  <c r="CY14" i="265"/>
  <c r="CY43" i="282"/>
  <c r="CY21" i="282"/>
  <c r="CX29" i="282"/>
  <c r="CX74" i="282"/>
  <c r="CX76" i="314"/>
  <c r="CZ9" i="265"/>
  <c r="CZ44" i="278"/>
  <c r="CZ11" i="265"/>
  <c r="CZ12" i="265"/>
  <c r="CZ124" i="273"/>
  <c r="CY121" i="273"/>
  <c r="CY122" i="273"/>
  <c r="CY125" i="273"/>
  <c r="CZ126" i="273"/>
  <c r="CZ12" i="285"/>
  <c r="CZ13" i="285"/>
  <c r="CZ14" i="285"/>
  <c r="CZ14" i="265"/>
  <c r="CZ43" i="282"/>
  <c r="CZ21" i="282"/>
  <c r="CY29" i="282"/>
  <c r="CY74" i="282"/>
  <c r="CY76" i="314"/>
  <c r="DA9" i="265"/>
  <c r="DA44" i="278"/>
  <c r="DA11" i="265"/>
  <c r="DA12" i="265"/>
  <c r="DA124" i="273"/>
  <c r="CZ121" i="273"/>
  <c r="CZ122" i="273"/>
  <c r="CZ125" i="273"/>
  <c r="DA126" i="273"/>
  <c r="DA12" i="285"/>
  <c r="DA13" i="285"/>
  <c r="DA14" i="285"/>
  <c r="DA14" i="265"/>
  <c r="DA43" i="282"/>
  <c r="DA21" i="282"/>
  <c r="CZ29" i="282"/>
  <c r="CZ74" i="282"/>
  <c r="CZ76" i="314"/>
  <c r="DB9" i="265"/>
  <c r="DB44" i="278"/>
  <c r="DB11" i="265"/>
  <c r="DB12" i="265"/>
  <c r="DB124" i="273"/>
  <c r="DA121" i="273"/>
  <c r="DA122" i="273"/>
  <c r="DA125" i="273"/>
  <c r="DB126" i="273"/>
  <c r="DB12" i="285"/>
  <c r="DB13" i="285"/>
  <c r="DB14" i="285"/>
  <c r="DB14" i="265"/>
  <c r="DB43" i="282"/>
  <c r="DB21" i="282"/>
  <c r="DA29" i="282"/>
  <c r="DA74" i="282"/>
  <c r="DA76" i="314"/>
  <c r="DC9" i="265"/>
  <c r="DC44" i="278"/>
  <c r="DC11" i="265"/>
  <c r="DC12" i="265"/>
  <c r="DC124" i="273"/>
  <c r="DB121" i="273"/>
  <c r="DB122" i="273"/>
  <c r="DB125" i="273"/>
  <c r="DC126" i="273"/>
  <c r="DC12" i="285"/>
  <c r="DC13" i="285"/>
  <c r="DC14" i="285"/>
  <c r="DC14" i="265"/>
  <c r="DC43" i="282"/>
  <c r="DC21" i="282"/>
  <c r="DB29" i="282"/>
  <c r="DB74" i="282"/>
  <c r="DB76" i="314"/>
  <c r="DD9" i="265"/>
  <c r="DD44" i="278"/>
  <c r="DD11" i="265"/>
  <c r="DD12" i="265"/>
  <c r="DD124" i="273"/>
  <c r="DC121" i="273"/>
  <c r="DC122" i="273"/>
  <c r="DC125" i="273"/>
  <c r="DD126" i="273"/>
  <c r="DD12" i="285"/>
  <c r="DD13" i="285"/>
  <c r="DD14" i="285"/>
  <c r="DD14" i="265"/>
  <c r="DD43" i="282"/>
  <c r="DD21" i="282"/>
  <c r="DC29" i="282"/>
  <c r="DC74" i="282"/>
  <c r="DC76" i="314"/>
  <c r="DE9" i="265"/>
  <c r="DE44" i="278"/>
  <c r="DE11" i="265"/>
  <c r="DE12" i="265"/>
  <c r="DE124" i="273"/>
  <c r="DD121" i="273"/>
  <c r="DD122" i="273"/>
  <c r="DD125" i="273"/>
  <c r="DE126" i="273"/>
  <c r="DE12" i="285"/>
  <c r="DE13" i="285"/>
  <c r="DE14" i="285"/>
  <c r="DE14" i="265"/>
  <c r="DE43" i="282"/>
  <c r="DE21" i="282"/>
  <c r="DD29" i="282"/>
  <c r="DD74" i="282"/>
  <c r="DD76" i="314"/>
  <c r="DF9" i="265"/>
  <c r="DF44" i="278"/>
  <c r="DF11" i="265"/>
  <c r="DF12" i="265"/>
  <c r="DF124" i="273"/>
  <c r="DE121" i="273"/>
  <c r="DE122" i="273"/>
  <c r="DE125" i="273"/>
  <c r="DF126" i="273"/>
  <c r="DF12" i="285"/>
  <c r="DF13" i="285"/>
  <c r="DF14" i="285"/>
  <c r="DF14" i="265"/>
  <c r="DF43" i="282"/>
  <c r="DF21" i="282"/>
  <c r="DE29" i="282"/>
  <c r="DE74" i="282"/>
  <c r="DE76" i="314"/>
  <c r="DG9" i="265"/>
  <c r="DG44" i="278"/>
  <c r="DG11" i="265"/>
  <c r="DG12" i="265"/>
  <c r="DG124" i="273"/>
  <c r="DF121" i="273"/>
  <c r="DF122" i="273"/>
  <c r="DF125" i="273"/>
  <c r="DG126" i="273"/>
  <c r="DG12" i="285"/>
  <c r="DG13" i="285"/>
  <c r="DG14" i="285"/>
  <c r="DG14" i="265"/>
  <c r="DG43" i="282"/>
  <c r="DG21" i="282"/>
  <c r="DF29" i="282"/>
  <c r="DF74" i="282"/>
  <c r="DF76" i="314"/>
  <c r="DH9" i="265"/>
  <c r="DH44" i="278"/>
  <c r="DH11" i="265"/>
  <c r="DH12" i="265"/>
  <c r="DH124" i="273"/>
  <c r="DG121" i="273"/>
  <c r="DG122" i="273"/>
  <c r="DG125" i="273"/>
  <c r="DH126" i="273"/>
  <c r="DH12" i="285"/>
  <c r="DH13" i="285"/>
  <c r="DH14" i="285"/>
  <c r="DH14" i="265"/>
  <c r="DH43" i="282"/>
  <c r="DH21" i="282"/>
  <c r="DG29" i="282"/>
  <c r="DG74" i="282"/>
  <c r="DG76" i="314"/>
  <c r="DI9" i="265"/>
  <c r="DI44" i="278"/>
  <c r="DI11" i="265"/>
  <c r="DI12" i="265"/>
  <c r="DI124" i="273"/>
  <c r="DH121" i="273"/>
  <c r="DH122" i="273"/>
  <c r="DH125" i="273"/>
  <c r="DI126" i="273"/>
  <c r="DI12" i="285"/>
  <c r="DI13" i="285"/>
  <c r="DI14" i="285"/>
  <c r="DI14" i="265"/>
  <c r="DI43" i="282"/>
  <c r="DI21" i="282"/>
  <c r="DH29" i="282"/>
  <c r="DH74" i="282"/>
  <c r="DH76" i="314"/>
  <c r="DJ9" i="265"/>
  <c r="DJ44" i="278"/>
  <c r="DJ11" i="265"/>
  <c r="DJ12" i="265"/>
  <c r="DJ124" i="273"/>
  <c r="DI121" i="273"/>
  <c r="DI122" i="273"/>
  <c r="DI125" i="273"/>
  <c r="DJ126" i="273"/>
  <c r="DJ12" i="285"/>
  <c r="DJ13" i="285"/>
  <c r="DJ14" i="285"/>
  <c r="DJ14" i="265"/>
  <c r="DJ43" i="282"/>
  <c r="DJ21" i="282"/>
  <c r="DI29" i="282"/>
  <c r="DI74" i="282"/>
  <c r="DI76" i="314"/>
  <c r="DK9" i="265"/>
  <c r="DK44" i="278"/>
  <c r="DK11" i="265"/>
  <c r="DK12" i="265"/>
  <c r="DK124" i="273"/>
  <c r="DJ121" i="273"/>
  <c r="DJ122" i="273"/>
  <c r="DJ125" i="273"/>
  <c r="DK126" i="273"/>
  <c r="DK12" i="285"/>
  <c r="DK13" i="285"/>
  <c r="DK14" i="285"/>
  <c r="DK14" i="265"/>
  <c r="DK43" i="282"/>
  <c r="DK21" i="282"/>
  <c r="DJ29" i="282"/>
  <c r="DJ74" i="282"/>
  <c r="DJ76" i="314"/>
  <c r="DL9" i="265"/>
  <c r="DL44" i="278"/>
  <c r="DL11" i="265"/>
  <c r="DL12" i="265"/>
  <c r="DL124" i="273"/>
  <c r="DK121" i="273"/>
  <c r="DK122" i="273"/>
  <c r="DK125" i="273"/>
  <c r="DL126" i="273"/>
  <c r="DL12" i="285"/>
  <c r="DL13" i="285"/>
  <c r="DL14" i="285"/>
  <c r="DL14" i="265"/>
  <c r="DL43" i="282"/>
  <c r="DL21" i="282"/>
  <c r="DK29" i="282"/>
  <c r="DK74" i="282"/>
  <c r="DK76" i="314"/>
  <c r="DM9" i="265"/>
  <c r="DM44" i="278"/>
  <c r="DM11" i="265"/>
  <c r="DM12" i="265"/>
  <c r="DM124" i="273"/>
  <c r="DL121" i="273"/>
  <c r="DL122" i="273"/>
  <c r="DL125" i="273"/>
  <c r="DM126" i="273"/>
  <c r="DM12" i="285"/>
  <c r="DM13" i="285"/>
  <c r="DM14" i="285"/>
  <c r="DM14" i="265"/>
  <c r="DM43" i="282"/>
  <c r="DM21" i="282"/>
  <c r="DL29" i="282"/>
  <c r="DL74" i="282"/>
  <c r="DL76" i="314"/>
  <c r="DN9" i="265"/>
  <c r="DN44" i="278"/>
  <c r="DN11" i="265"/>
  <c r="DN12" i="265"/>
  <c r="DN124" i="273"/>
  <c r="DM121" i="273"/>
  <c r="DM122" i="273"/>
  <c r="DM125" i="273"/>
  <c r="DN126" i="273"/>
  <c r="DN12" i="285"/>
  <c r="DN13" i="285"/>
  <c r="DN14" i="285"/>
  <c r="DN14" i="265"/>
  <c r="DN43" i="282"/>
  <c r="DN21" i="282"/>
  <c r="DM29" i="282"/>
  <c r="DM74" i="282"/>
  <c r="DM76" i="314"/>
  <c r="DO9" i="265"/>
  <c r="DO44" i="278"/>
  <c r="DO11" i="265"/>
  <c r="DO12" i="265"/>
  <c r="DO124" i="273"/>
  <c r="DN121" i="273"/>
  <c r="DN122" i="273"/>
  <c r="DN125" i="273"/>
  <c r="DO126" i="273"/>
  <c r="DO12" i="285"/>
  <c r="DO13" i="285"/>
  <c r="DO14" i="285"/>
  <c r="DO14" i="265"/>
  <c r="DO43" i="282"/>
  <c r="DO21" i="282"/>
  <c r="DN29" i="282"/>
  <c r="DN74" i="282"/>
  <c r="DN76" i="314"/>
  <c r="DP9" i="265"/>
  <c r="DP44" i="278"/>
  <c r="DP11" i="265"/>
  <c r="DP12" i="265"/>
  <c r="DP124" i="273"/>
  <c r="DO121" i="273"/>
  <c r="DO122" i="273"/>
  <c r="DO125" i="273"/>
  <c r="DP126" i="273"/>
  <c r="DP12" i="285"/>
  <c r="DP13" i="285"/>
  <c r="DP14" i="285"/>
  <c r="DP14" i="265"/>
  <c r="DP43" i="282"/>
  <c r="DP21" i="282"/>
  <c r="DO29" i="282"/>
  <c r="DO74" i="282"/>
  <c r="DO76" i="314"/>
  <c r="DQ9" i="265"/>
  <c r="DQ44" i="278"/>
  <c r="DQ11" i="265"/>
  <c r="DQ12" i="265"/>
  <c r="DQ124" i="273"/>
  <c r="DP121" i="273"/>
  <c r="DP122" i="273"/>
  <c r="DP125" i="273"/>
  <c r="DQ126" i="273"/>
  <c r="DQ12" i="285"/>
  <c r="DQ13" i="285"/>
  <c r="DQ14" i="285"/>
  <c r="DQ14" i="265"/>
  <c r="DQ43" i="282"/>
  <c r="DQ21" i="282"/>
  <c r="DP29" i="282"/>
  <c r="DP74" i="282"/>
  <c r="DP76" i="314"/>
  <c r="DR9" i="265"/>
  <c r="DR44" i="278"/>
  <c r="DR11" i="265"/>
  <c r="DR12" i="265"/>
  <c r="DR124" i="273"/>
  <c r="DQ121" i="273"/>
  <c r="DQ122" i="273"/>
  <c r="DQ125" i="273"/>
  <c r="DR126" i="273"/>
  <c r="DR12" i="285"/>
  <c r="DR13" i="285"/>
  <c r="DR14" i="285"/>
  <c r="DR14" i="265"/>
  <c r="DR43" i="282"/>
  <c r="DR21" i="282"/>
  <c r="DQ29" i="282"/>
  <c r="DQ74" i="282"/>
  <c r="DQ76" i="314"/>
  <c r="DS9" i="265"/>
  <c r="DS44" i="278"/>
  <c r="DS11" i="265"/>
  <c r="DS12" i="265"/>
  <c r="DS124" i="273"/>
  <c r="DR121" i="273"/>
  <c r="DR122" i="273"/>
  <c r="DR125" i="273"/>
  <c r="DS126" i="273"/>
  <c r="DS12" i="285"/>
  <c r="DS13" i="285"/>
  <c r="DS14" i="285"/>
  <c r="DS14" i="265"/>
  <c r="DS43" i="282"/>
  <c r="DS21" i="282"/>
  <c r="DR29" i="282"/>
  <c r="DR74" i="282"/>
  <c r="DR76" i="314"/>
  <c r="DT9" i="265"/>
  <c r="DT44" i="278"/>
  <c r="DT11" i="265"/>
  <c r="DT12" i="265"/>
  <c r="DT124" i="273"/>
  <c r="DS121" i="273"/>
  <c r="DS122" i="273"/>
  <c r="DS125" i="273"/>
  <c r="DT126" i="273"/>
  <c r="DT12" i="285"/>
  <c r="DT13" i="285"/>
  <c r="DT14" i="285"/>
  <c r="DT14" i="265"/>
  <c r="DT43" i="282"/>
  <c r="DT21" i="282"/>
  <c r="DS29" i="282"/>
  <c r="DS74" i="282"/>
  <c r="DS76" i="314"/>
  <c r="DU9" i="265"/>
  <c r="DU44" i="278"/>
  <c r="DU11" i="265"/>
  <c r="DU12" i="265"/>
  <c r="DU124" i="273"/>
  <c r="DT121" i="273"/>
  <c r="DT122" i="273"/>
  <c r="DT125" i="273"/>
  <c r="DU126" i="273"/>
  <c r="DU12" i="285"/>
  <c r="DU13" i="285"/>
  <c r="DU14" i="285"/>
  <c r="DU14" i="265"/>
  <c r="DU43" i="282"/>
  <c r="DU21" i="282"/>
  <c r="DT29" i="282"/>
  <c r="DT74" i="282"/>
  <c r="DT76" i="314"/>
  <c r="DV9" i="265"/>
  <c r="DV44" i="278"/>
  <c r="DV11" i="265"/>
  <c r="DV12" i="265"/>
  <c r="DV124" i="273"/>
  <c r="DU121" i="273"/>
  <c r="DU122" i="273"/>
  <c r="DU125" i="273"/>
  <c r="DV126" i="273"/>
  <c r="DV12" i="285"/>
  <c r="DV13" i="285"/>
  <c r="DV14" i="285"/>
  <c r="DV14" i="265"/>
  <c r="DV43" i="282"/>
  <c r="DV21" i="282"/>
  <c r="DU29" i="282"/>
  <c r="DU74" i="282"/>
  <c r="DU76" i="314"/>
  <c r="DW9" i="265"/>
  <c r="DW44" i="278"/>
  <c r="DW11" i="265"/>
  <c r="DW12" i="265"/>
  <c r="DW124" i="273"/>
  <c r="DV121" i="273"/>
  <c r="DV122" i="273"/>
  <c r="DV125" i="273"/>
  <c r="DW126" i="273"/>
  <c r="DW12" i="285"/>
  <c r="DW13" i="285"/>
  <c r="DW14" i="285"/>
  <c r="DW14" i="265"/>
  <c r="DW43" i="282"/>
  <c r="DW21" i="282"/>
  <c r="DV29" i="282"/>
  <c r="DV74" i="282"/>
  <c r="DV76" i="314"/>
  <c r="DX9" i="265"/>
  <c r="DX44" i="278"/>
  <c r="DX11" i="265"/>
  <c r="DX12" i="265"/>
  <c r="DX124" i="273"/>
  <c r="DW121" i="273"/>
  <c r="DW122" i="273"/>
  <c r="DW125" i="273"/>
  <c r="DX126" i="273"/>
  <c r="DX12" i="285"/>
  <c r="DX13" i="285"/>
  <c r="DX14" i="285"/>
  <c r="DX14" i="265"/>
  <c r="DX43" i="282"/>
  <c r="DX21" i="282"/>
  <c r="DW29" i="282"/>
  <c r="DW74" i="282"/>
  <c r="DW76" i="314"/>
  <c r="DY9" i="265"/>
  <c r="DY44" i="278"/>
  <c r="DY11" i="265"/>
  <c r="DY12" i="265"/>
  <c r="DY124" i="273"/>
  <c r="DX121" i="273"/>
  <c r="DX122" i="273"/>
  <c r="DX125" i="273"/>
  <c r="DY126" i="273"/>
  <c r="DY12" i="285"/>
  <c r="DY13" i="285"/>
  <c r="DY14" i="285"/>
  <c r="DY14" i="265"/>
  <c r="DY43" i="282"/>
  <c r="DY21" i="282"/>
  <c r="DX29" i="282"/>
  <c r="DX74" i="282"/>
  <c r="DX76" i="314"/>
  <c r="DZ9" i="265"/>
  <c r="DZ44" i="278"/>
  <c r="DZ11" i="265"/>
  <c r="DZ12" i="265"/>
  <c r="DZ124" i="273"/>
  <c r="DY121" i="273"/>
  <c r="DY122" i="273"/>
  <c r="DY125" i="273"/>
  <c r="DZ126" i="273"/>
  <c r="DZ12" i="285"/>
  <c r="DZ13" i="285"/>
  <c r="DZ14" i="285"/>
  <c r="DZ14" i="265"/>
  <c r="DZ43" i="282"/>
  <c r="DZ21" i="282"/>
  <c r="DY29" i="282"/>
  <c r="DY74" i="282"/>
  <c r="DY76" i="314"/>
  <c r="EA9" i="265"/>
  <c r="EA44" i="278"/>
  <c r="EA11" i="265"/>
  <c r="EA12" i="265"/>
  <c r="EA124" i="273"/>
  <c r="DZ121" i="273"/>
  <c r="DZ122" i="273"/>
  <c r="DZ125" i="273"/>
  <c r="EA126" i="273"/>
  <c r="EA12" i="285"/>
  <c r="EA13" i="285"/>
  <c r="EA14" i="285"/>
  <c r="EA14" i="265"/>
  <c r="EA43" i="282"/>
  <c r="EA21" i="282"/>
  <c r="DZ29" i="282"/>
  <c r="DZ74" i="282"/>
  <c r="DZ76" i="314"/>
  <c r="EB9" i="265"/>
  <c r="EB44" i="278"/>
  <c r="EB11" i="265"/>
  <c r="EB12" i="265"/>
  <c r="EB124" i="273"/>
  <c r="EA121" i="273"/>
  <c r="EA122" i="273"/>
  <c r="EA125" i="273"/>
  <c r="EB126" i="273"/>
  <c r="EB12" i="285"/>
  <c r="EB13" i="285"/>
  <c r="EB14" i="285"/>
  <c r="EB14" i="265"/>
  <c r="EB43" i="282"/>
  <c r="EB21" i="282"/>
  <c r="EA29" i="282"/>
  <c r="EA74" i="282"/>
  <c r="EA76" i="314"/>
  <c r="EC9" i="265"/>
  <c r="EC44" i="278"/>
  <c r="EC11" i="265"/>
  <c r="EC12" i="265"/>
  <c r="EC124" i="273"/>
  <c r="EB121" i="273"/>
  <c r="EB122" i="273"/>
  <c r="EB125" i="273"/>
  <c r="EC126" i="273"/>
  <c r="EC12" i="285"/>
  <c r="EC13" i="285"/>
  <c r="EC14" i="285"/>
  <c r="EC14" i="265"/>
  <c r="EC43" i="282"/>
  <c r="EC21" i="282"/>
  <c r="EB29" i="282"/>
  <c r="EB74" i="282"/>
  <c r="EB76" i="314"/>
  <c r="ED9" i="265"/>
  <c r="ED44" i="278"/>
  <c r="ED11" i="265"/>
  <c r="ED12" i="265"/>
  <c r="ED124" i="273"/>
  <c r="EC121" i="273"/>
  <c r="EC122" i="273"/>
  <c r="EC125" i="273"/>
  <c r="ED126" i="273"/>
  <c r="ED12" i="285"/>
  <c r="ED13" i="285"/>
  <c r="ED14" i="285"/>
  <c r="ED14" i="265"/>
  <c r="ED43" i="282"/>
  <c r="ED21" i="282"/>
  <c r="EC29" i="282"/>
  <c r="EC74" i="282"/>
  <c r="EC76" i="314"/>
  <c r="EE9" i="265"/>
  <c r="EE44" i="278"/>
  <c r="EE11" i="265"/>
  <c r="EE12" i="265"/>
  <c r="EE124" i="273"/>
  <c r="ED121" i="273"/>
  <c r="ED122" i="273"/>
  <c r="ED125" i="273"/>
  <c r="EE126" i="273"/>
  <c r="EE12" i="285"/>
  <c r="EE13" i="285"/>
  <c r="EE14" i="285"/>
  <c r="EE14" i="265"/>
  <c r="EE43" i="282"/>
  <c r="EE21" i="282"/>
  <c r="ED29" i="282"/>
  <c r="ED74" i="282"/>
  <c r="ED76" i="314"/>
  <c r="EF9" i="265"/>
  <c r="EF44" i="278"/>
  <c r="EF11" i="265"/>
  <c r="EF12" i="265"/>
  <c r="EF124" i="273"/>
  <c r="EE121" i="273"/>
  <c r="EE122" i="273"/>
  <c r="EE125" i="273"/>
  <c r="EF126" i="273"/>
  <c r="EF12" i="285"/>
  <c r="EF13" i="285"/>
  <c r="EF14" i="285"/>
  <c r="EF14" i="265"/>
  <c r="EF43" i="282"/>
  <c r="EF21" i="282"/>
  <c r="EE29" i="282"/>
  <c r="EE74" i="282"/>
  <c r="EE76" i="314"/>
  <c r="EG9" i="265"/>
  <c r="EG44" i="278"/>
  <c r="EG11" i="265"/>
  <c r="EG12" i="265"/>
  <c r="EG124" i="273"/>
  <c r="EF121" i="273"/>
  <c r="EF122" i="273"/>
  <c r="EF125" i="273"/>
  <c r="EG126" i="273"/>
  <c r="EG12" i="285"/>
  <c r="EG13" i="285"/>
  <c r="EG14" i="285"/>
  <c r="EG14" i="265"/>
  <c r="EG43" i="282"/>
  <c r="EG21" i="282"/>
  <c r="EF29" i="282"/>
  <c r="EF74" i="282"/>
  <c r="EF76" i="314"/>
  <c r="EH9" i="265"/>
  <c r="EH44" i="278"/>
  <c r="EH11" i="265"/>
  <c r="EH12" i="265"/>
  <c r="EH124" i="273"/>
  <c r="EG121" i="273"/>
  <c r="EG122" i="273"/>
  <c r="EG125" i="273"/>
  <c r="EH126" i="273"/>
  <c r="EH12" i="285"/>
  <c r="EH13" i="285"/>
  <c r="EH14" i="285"/>
  <c r="EH14" i="265"/>
  <c r="EH43" i="282"/>
  <c r="EH21" i="282"/>
  <c r="EG29" i="282"/>
  <c r="EG74" i="282"/>
  <c r="EG76" i="314"/>
  <c r="EI9" i="265"/>
  <c r="EI44" i="278"/>
  <c r="EI11" i="265"/>
  <c r="EI12" i="265"/>
  <c r="EI124" i="273"/>
  <c r="EH121" i="273"/>
  <c r="EH122" i="273"/>
  <c r="EH125" i="273"/>
  <c r="EI126" i="273"/>
  <c r="EI12" i="285"/>
  <c r="EI13" i="285"/>
  <c r="EI14" i="285"/>
  <c r="EI14" i="265"/>
  <c r="EI43" i="282"/>
  <c r="EI21" i="282"/>
  <c r="EH29" i="282"/>
  <c r="EH74" i="282"/>
  <c r="EH76" i="314"/>
  <c r="EJ9" i="265"/>
  <c r="EJ44" i="278"/>
  <c r="EJ11" i="265"/>
  <c r="EJ12" i="265"/>
  <c r="EJ124" i="273"/>
  <c r="EI121" i="273"/>
  <c r="EI122" i="273"/>
  <c r="EI125" i="273"/>
  <c r="EJ126" i="273"/>
  <c r="EJ12" i="285"/>
  <c r="EJ13" i="285"/>
  <c r="EJ14" i="285"/>
  <c r="EJ14" i="265"/>
  <c r="EJ43" i="282"/>
  <c r="EJ21" i="282"/>
  <c r="EI29" i="282"/>
  <c r="EI74" i="282"/>
  <c r="EI76" i="314"/>
  <c r="EK9" i="265"/>
  <c r="EK44" i="278"/>
  <c r="EK11" i="265"/>
  <c r="EK12" i="265"/>
  <c r="EK124" i="273"/>
  <c r="EJ121" i="273"/>
  <c r="EJ122" i="273"/>
  <c r="EJ125" i="273"/>
  <c r="EK126" i="273"/>
  <c r="EK12" i="285"/>
  <c r="EK13" i="285"/>
  <c r="EK14" i="285"/>
  <c r="EK14" i="265"/>
  <c r="EK43" i="282"/>
  <c r="EK21" i="282"/>
  <c r="EJ29" i="282"/>
  <c r="EJ74" i="282"/>
  <c r="EJ76" i="314"/>
  <c r="EL9" i="265"/>
  <c r="EL44" i="278"/>
  <c r="EL11" i="265"/>
  <c r="EL12" i="265"/>
  <c r="EL124" i="273"/>
  <c r="EK121" i="273"/>
  <c r="EK122" i="273"/>
  <c r="EK125" i="273"/>
  <c r="EL126" i="273"/>
  <c r="EL12" i="285"/>
  <c r="EL13" i="285"/>
  <c r="EL14" i="285"/>
  <c r="EL14" i="265"/>
  <c r="EL43" i="282"/>
  <c r="EL21" i="282"/>
  <c r="EK29" i="282"/>
  <c r="EK74" i="282"/>
  <c r="EK76" i="314"/>
  <c r="EM9" i="265"/>
  <c r="EM44" i="278"/>
  <c r="EM11" i="265"/>
  <c r="EM12" i="265"/>
  <c r="EM124" i="273"/>
  <c r="EL121" i="273"/>
  <c r="EL122" i="273"/>
  <c r="EL125" i="273"/>
  <c r="EM126" i="273"/>
  <c r="EM12" i="285"/>
  <c r="EM13" i="285"/>
  <c r="EM14" i="285"/>
  <c r="EM14" i="265"/>
  <c r="EM43" i="282"/>
  <c r="EM21" i="282"/>
  <c r="EL29" i="282"/>
  <c r="EL74" i="282"/>
  <c r="EL76" i="314"/>
  <c r="EN9" i="265"/>
  <c r="EN44" i="278"/>
  <c r="EN11" i="265"/>
  <c r="EN12" i="265"/>
  <c r="EN124" i="273"/>
  <c r="EM121" i="273"/>
  <c r="EM122" i="273"/>
  <c r="EM125" i="273"/>
  <c r="EN126" i="273"/>
  <c r="EN12" i="285"/>
  <c r="EN13" i="285"/>
  <c r="EN14" i="285"/>
  <c r="EN14" i="265"/>
  <c r="EN43" i="282"/>
  <c r="EN21" i="282"/>
  <c r="EM29" i="282"/>
  <c r="EM74" i="282"/>
  <c r="EM76" i="314"/>
  <c r="EO9" i="265"/>
  <c r="EO44" i="278"/>
  <c r="EO11" i="265"/>
  <c r="EO12" i="265"/>
  <c r="EO124" i="273"/>
  <c r="EN121" i="273"/>
  <c r="EN122" i="273"/>
  <c r="EN125" i="273"/>
  <c r="EO126" i="273"/>
  <c r="EO12" i="285"/>
  <c r="EO13" i="285"/>
  <c r="EO14" i="285"/>
  <c r="EO14" i="265"/>
  <c r="EO43" i="282"/>
  <c r="EO21" i="282"/>
  <c r="EN29" i="282"/>
  <c r="EN74" i="282"/>
  <c r="EN76" i="314"/>
  <c r="EP9" i="265"/>
  <c r="EP44" i="278"/>
  <c r="EP11" i="265"/>
  <c r="EP12" i="265"/>
  <c r="EP124" i="273"/>
  <c r="EO121" i="273"/>
  <c r="EO122" i="273"/>
  <c r="EO125" i="273"/>
  <c r="EP126" i="273"/>
  <c r="EP12" i="285"/>
  <c r="EP13" i="285"/>
  <c r="EP14" i="285"/>
  <c r="EP14" i="265"/>
  <c r="EP43" i="282"/>
  <c r="EP21" i="282"/>
  <c r="EO29" i="282"/>
  <c r="EO74" i="282"/>
  <c r="EO76" i="314"/>
  <c r="EQ9" i="265"/>
  <c r="EQ44" i="278"/>
  <c r="EQ11" i="265"/>
  <c r="EQ12" i="265"/>
  <c r="EQ124" i="273"/>
  <c r="EP121" i="273"/>
  <c r="EP122" i="273"/>
  <c r="EP125" i="273"/>
  <c r="EQ126" i="273"/>
  <c r="EQ12" i="285"/>
  <c r="EQ13" i="285"/>
  <c r="EQ14" i="285"/>
  <c r="EQ14" i="265"/>
  <c r="EQ43" i="282"/>
  <c r="EQ21" i="282"/>
  <c r="EP29" i="282"/>
  <c r="EP74" i="282"/>
  <c r="EP76" i="314"/>
  <c r="ER9" i="265"/>
  <c r="ER44" i="278"/>
  <c r="ER11" i="265"/>
  <c r="ER12" i="265"/>
  <c r="ER124" i="273"/>
  <c r="EQ121" i="273"/>
  <c r="EQ122" i="273"/>
  <c r="EQ125" i="273"/>
  <c r="ER126" i="273"/>
  <c r="ER12" i="285"/>
  <c r="ER13" i="285"/>
  <c r="ER14" i="285"/>
  <c r="ER14" i="265"/>
  <c r="ER43" i="282"/>
  <c r="ER21" i="282"/>
  <c r="EQ29" i="282"/>
  <c r="EQ74" i="282"/>
  <c r="EQ76" i="314"/>
  <c r="ES9" i="265"/>
  <c r="ES44" i="278"/>
  <c r="ES11" i="265"/>
  <c r="ES12" i="265"/>
  <c r="ES124" i="273"/>
  <c r="ER121" i="273"/>
  <c r="ER122" i="273"/>
  <c r="ER125" i="273"/>
  <c r="ES126" i="273"/>
  <c r="ES12" i="285"/>
  <c r="ES13" i="285"/>
  <c r="ES14" i="285"/>
  <c r="ES14" i="265"/>
  <c r="ES43" i="282"/>
  <c r="ES21" i="282"/>
  <c r="ER29" i="282"/>
  <c r="ER74" i="282"/>
  <c r="ER76" i="314"/>
  <c r="ET9" i="265"/>
  <c r="ET44" i="278"/>
  <c r="ET11" i="265"/>
  <c r="ET12" i="265"/>
  <c r="ET124" i="273"/>
  <c r="ES121" i="273"/>
  <c r="ES122" i="273"/>
  <c r="ES125" i="273"/>
  <c r="ET126" i="273"/>
  <c r="ET12" i="285"/>
  <c r="ET13" i="285"/>
  <c r="ET14" i="285"/>
  <c r="ET14" i="265"/>
  <c r="ET43" i="282"/>
  <c r="ET21" i="282"/>
  <c r="ES29" i="282"/>
  <c r="ES74" i="282"/>
  <c r="ES76" i="314"/>
  <c r="EU9" i="265"/>
  <c r="EU44" i="278"/>
  <c r="EU11" i="265"/>
  <c r="EU12" i="265"/>
  <c r="EU124" i="273"/>
  <c r="ET121" i="273"/>
  <c r="ET122" i="273"/>
  <c r="ET125" i="273"/>
  <c r="EU126" i="273"/>
  <c r="EU12" i="285"/>
  <c r="EU13" i="285"/>
  <c r="EU14" i="285"/>
  <c r="EU14" i="265"/>
  <c r="EU43" i="282"/>
  <c r="EU21" i="282"/>
  <c r="ET29" i="282"/>
  <c r="ET74" i="282"/>
  <c r="ET76" i="314"/>
  <c r="EV9" i="265"/>
  <c r="EV44" i="278"/>
  <c r="EV11" i="265"/>
  <c r="EV12" i="265"/>
  <c r="EV124" i="273"/>
  <c r="EU121" i="273"/>
  <c r="EU122" i="273"/>
  <c r="EU125" i="273"/>
  <c r="EV126" i="273"/>
  <c r="EV12" i="285"/>
  <c r="EV13" i="285"/>
  <c r="EV14" i="285"/>
  <c r="EV14" i="265"/>
  <c r="EV43" i="282"/>
  <c r="EV21" i="282"/>
  <c r="EU29" i="282"/>
  <c r="EU74" i="282"/>
  <c r="EU76" i="314"/>
  <c r="EW9" i="265"/>
  <c r="EW44" i="278"/>
  <c r="EW11" i="265"/>
  <c r="EW12" i="265"/>
  <c r="EW124" i="273"/>
  <c r="EV121" i="273"/>
  <c r="EV122" i="273"/>
  <c r="EV125" i="273"/>
  <c r="EW126" i="273"/>
  <c r="EW12" i="285"/>
  <c r="EW13" i="285"/>
  <c r="EW14" i="285"/>
  <c r="EW14" i="265"/>
  <c r="EW43" i="282"/>
  <c r="EW21" i="282"/>
  <c r="EV29" i="282"/>
  <c r="EV74" i="282"/>
  <c r="EV76" i="314"/>
  <c r="EX9" i="265"/>
  <c r="EX44" i="278"/>
  <c r="EX11" i="265"/>
  <c r="EX12" i="265"/>
  <c r="EX124" i="273"/>
  <c r="EW121" i="273"/>
  <c r="EW122" i="273"/>
  <c r="EW125" i="273"/>
  <c r="EX126" i="273"/>
  <c r="EX12" i="285"/>
  <c r="EX13" i="285"/>
  <c r="EX14" i="285"/>
  <c r="EX14" i="265"/>
  <c r="EX43" i="282"/>
  <c r="EX21" i="282"/>
  <c r="EW29" i="282"/>
  <c r="EW74" i="282"/>
  <c r="EW76" i="314"/>
  <c r="EY9" i="265"/>
  <c r="EY44" i="278"/>
  <c r="EY11" i="265"/>
  <c r="EY12" i="265"/>
  <c r="EY124" i="273"/>
  <c r="EX121" i="273"/>
  <c r="EX122" i="273"/>
  <c r="EX125" i="273"/>
  <c r="EY126" i="273"/>
  <c r="EY12" i="285"/>
  <c r="EY13" i="285"/>
  <c r="EY14" i="285"/>
  <c r="EY14" i="265"/>
  <c r="EY43" i="282"/>
  <c r="EY21" i="282"/>
  <c r="EX29" i="282"/>
  <c r="EX74" i="282"/>
  <c r="EX76" i="314"/>
  <c r="EZ9" i="265"/>
  <c r="EZ44" i="278"/>
  <c r="EZ11" i="265"/>
  <c r="EZ12" i="265"/>
  <c r="EZ124" i="273"/>
  <c r="EY121" i="273"/>
  <c r="EY122" i="273"/>
  <c r="EY125" i="273"/>
  <c r="EZ126" i="273"/>
  <c r="EZ12" i="285"/>
  <c r="EZ13" i="285"/>
  <c r="EZ14" i="285"/>
  <c r="EZ14" i="265"/>
  <c r="EZ43" i="282"/>
  <c r="EZ21" i="282"/>
  <c r="EY29" i="282"/>
  <c r="EY74" i="282"/>
  <c r="EY76" i="314"/>
  <c r="FA9" i="265"/>
  <c r="FA44" i="278"/>
  <c r="FA11" i="265"/>
  <c r="FA12" i="265"/>
  <c r="FA124" i="273"/>
  <c r="EZ121" i="273"/>
  <c r="EZ122" i="273"/>
  <c r="EZ125" i="273"/>
  <c r="FA126" i="273"/>
  <c r="FA12" i="285"/>
  <c r="FA13" i="285"/>
  <c r="FA14" i="285"/>
  <c r="FA14" i="265"/>
  <c r="FA43" i="282"/>
  <c r="FA21" i="282"/>
  <c r="EZ29" i="282"/>
  <c r="EZ74" i="282"/>
  <c r="EZ76" i="314"/>
  <c r="FB9" i="265"/>
  <c r="FB44" i="278"/>
  <c r="FB11" i="265"/>
  <c r="FB12" i="265"/>
  <c r="FB124" i="273"/>
  <c r="FA121" i="273"/>
  <c r="FA122" i="273"/>
  <c r="FA125" i="273"/>
  <c r="FB126" i="273"/>
  <c r="FB12" i="285"/>
  <c r="FB13" i="285"/>
  <c r="FB14" i="285"/>
  <c r="FB14" i="265"/>
  <c r="FB43" i="282"/>
  <c r="FB21" i="282"/>
  <c r="FA29" i="282"/>
  <c r="FA74" i="282"/>
  <c r="FA76" i="314"/>
  <c r="FC9" i="265"/>
  <c r="FC44" i="278"/>
  <c r="FC11" i="265"/>
  <c r="FC12" i="265"/>
  <c r="FC124" i="273"/>
  <c r="FB121" i="273"/>
  <c r="FB122" i="273"/>
  <c r="FB125" i="273"/>
  <c r="FC126" i="273"/>
  <c r="FC12" i="285"/>
  <c r="FC13" i="285"/>
  <c r="FC14" i="285"/>
  <c r="FC14" i="265"/>
  <c r="FC43" i="282"/>
  <c r="FC21" i="282"/>
  <c r="FB29" i="282"/>
  <c r="FB74" i="282"/>
  <c r="FB76" i="314"/>
  <c r="FD9" i="265"/>
  <c r="FD44" i="278"/>
  <c r="FD11" i="265"/>
  <c r="FD12" i="265"/>
  <c r="FD124" i="273"/>
  <c r="FC121" i="273"/>
  <c r="FC122" i="273"/>
  <c r="FC125" i="273"/>
  <c r="FD126" i="273"/>
  <c r="FD12" i="285"/>
  <c r="FD13" i="285"/>
  <c r="FD14" i="285"/>
  <c r="FD14" i="265"/>
  <c r="FD43" i="282"/>
  <c r="FD21" i="282"/>
  <c r="FC29" i="282"/>
  <c r="FC74" i="282"/>
  <c r="FC76" i="314"/>
  <c r="FE9" i="265"/>
  <c r="FE44" i="278"/>
  <c r="FE11" i="265"/>
  <c r="FE12" i="265"/>
  <c r="FE124" i="273"/>
  <c r="FD121" i="273"/>
  <c r="FD122" i="273"/>
  <c r="FD125" i="273"/>
  <c r="FE126" i="273"/>
  <c r="FE12" i="285"/>
  <c r="FE13" i="285"/>
  <c r="FE14" i="285"/>
  <c r="FE14" i="265"/>
  <c r="FE43" i="282"/>
  <c r="FE21" i="282"/>
  <c r="FD29" i="282"/>
  <c r="FD74" i="282"/>
  <c r="FD76" i="314"/>
  <c r="FF9" i="265"/>
  <c r="FF44" i="278"/>
  <c r="FF11" i="265"/>
  <c r="FF12" i="265"/>
  <c r="FF124" i="273"/>
  <c r="FE121" i="273"/>
  <c r="FE122" i="273"/>
  <c r="FE125" i="273"/>
  <c r="FF126" i="273"/>
  <c r="FF12" i="285"/>
  <c r="FF13" i="285"/>
  <c r="FF14" i="285"/>
  <c r="FF14" i="265"/>
  <c r="FF43" i="282"/>
  <c r="FF21" i="282"/>
  <c r="FE29" i="282"/>
  <c r="FE74" i="282"/>
  <c r="FE76" i="314"/>
  <c r="FG9" i="265"/>
  <c r="FG44" i="278"/>
  <c r="FG11" i="265"/>
  <c r="FG12" i="265"/>
  <c r="FG124" i="273"/>
  <c r="FF121" i="273"/>
  <c r="FF122" i="273"/>
  <c r="FF125" i="273"/>
  <c r="FG126" i="273"/>
  <c r="FG12" i="285"/>
  <c r="FG13" i="285"/>
  <c r="FG14" i="285"/>
  <c r="FG14" i="265"/>
  <c r="FG43" i="282"/>
  <c r="FG21" i="282"/>
  <c r="FF29" i="282"/>
  <c r="FF74" i="282"/>
  <c r="FF76" i="314"/>
  <c r="FH9" i="265"/>
  <c r="FH44" i="278"/>
  <c r="FH11" i="265"/>
  <c r="FH12" i="265"/>
  <c r="FH124" i="273"/>
  <c r="FG121" i="273"/>
  <c r="FG122" i="273"/>
  <c r="FG125" i="273"/>
  <c r="FH126" i="273"/>
  <c r="FH12" i="285"/>
  <c r="FH13" i="285"/>
  <c r="FH14" i="285"/>
  <c r="FH14" i="265"/>
  <c r="FH43" i="282"/>
  <c r="FH21" i="282"/>
  <c r="FG29" i="282"/>
  <c r="FG74" i="282"/>
  <c r="FG76" i="314"/>
  <c r="FI9" i="265"/>
  <c r="FI44" i="278"/>
  <c r="FI11" i="265"/>
  <c r="FI12" i="265"/>
  <c r="FI124" i="273"/>
  <c r="FH121" i="273"/>
  <c r="FH122" i="273"/>
  <c r="FH125" i="273"/>
  <c r="FI126" i="273"/>
  <c r="FI12" i="285"/>
  <c r="FI13" i="285"/>
  <c r="FI14" i="285"/>
  <c r="FI14" i="265"/>
  <c r="FI43" i="282"/>
  <c r="FI21" i="282"/>
  <c r="FH29" i="282"/>
  <c r="FH74" i="282"/>
  <c r="FH76" i="314"/>
  <c r="FJ9" i="265"/>
  <c r="FJ44" i="278"/>
  <c r="FJ11" i="265"/>
  <c r="FJ12" i="265"/>
  <c r="FJ124" i="273"/>
  <c r="FI121" i="273"/>
  <c r="FI122" i="273"/>
  <c r="FI125" i="273"/>
  <c r="FJ126" i="273"/>
  <c r="FJ12" i="285"/>
  <c r="FJ13" i="285"/>
  <c r="FJ14" i="285"/>
  <c r="FJ14" i="265"/>
  <c r="FJ43" i="282"/>
  <c r="FJ21" i="282"/>
  <c r="FI29" i="282"/>
  <c r="FI74" i="282"/>
  <c r="FI76" i="314"/>
  <c r="FK9" i="265"/>
  <c r="FK44" i="278"/>
  <c r="FK11" i="265"/>
  <c r="FK12" i="265"/>
  <c r="FK124" i="273"/>
  <c r="FJ121" i="273"/>
  <c r="FJ122" i="273"/>
  <c r="FJ125" i="273"/>
  <c r="FK126" i="273"/>
  <c r="FK12" i="285"/>
  <c r="FK13" i="285"/>
  <c r="FK14" i="285"/>
  <c r="FK14" i="265"/>
  <c r="FK43" i="282"/>
  <c r="FK21" i="282"/>
  <c r="FJ29" i="282"/>
  <c r="FJ74" i="282"/>
  <c r="FJ76" i="314"/>
  <c r="FL9" i="265"/>
  <c r="FL44" i="278"/>
  <c r="FL11" i="265"/>
  <c r="FL12" i="265"/>
  <c r="FL124" i="273"/>
  <c r="FK121" i="273"/>
  <c r="FK122" i="273"/>
  <c r="FK125" i="273"/>
  <c r="FL126" i="273"/>
  <c r="FL12" i="285"/>
  <c r="FL13" i="285"/>
  <c r="FL14" i="285"/>
  <c r="FL14" i="265"/>
  <c r="FL43" i="282"/>
  <c r="FL21" i="282"/>
  <c r="FK29" i="282"/>
  <c r="FK74" i="282"/>
  <c r="FK76" i="314"/>
  <c r="FM9" i="265"/>
  <c r="FM44" i="278"/>
  <c r="FM11" i="265"/>
  <c r="FM12" i="265"/>
  <c r="FM124" i="273"/>
  <c r="FL121" i="273"/>
  <c r="FL122" i="273"/>
  <c r="FL125" i="273"/>
  <c r="FM126" i="273"/>
  <c r="FM12" i="285"/>
  <c r="FM13" i="285"/>
  <c r="FM14" i="285"/>
  <c r="FM14" i="265"/>
  <c r="FM43" i="282"/>
  <c r="FM21" i="282"/>
  <c r="FL29" i="282"/>
  <c r="FL74" i="282"/>
  <c r="FL76" i="314"/>
  <c r="FN9" i="265"/>
  <c r="FN44" i="278"/>
  <c r="FN11" i="265"/>
  <c r="FN12" i="265"/>
  <c r="FN124" i="273"/>
  <c r="FM121" i="273"/>
  <c r="FM122" i="273"/>
  <c r="FM125" i="273"/>
  <c r="FN126" i="273"/>
  <c r="FN12" i="285"/>
  <c r="FN13" i="285"/>
  <c r="FN14" i="285"/>
  <c r="FN14" i="265"/>
  <c r="FN43" i="282"/>
  <c r="FN21" i="282"/>
  <c r="FM29" i="282"/>
  <c r="FM74" i="282"/>
  <c r="FM76" i="314"/>
  <c r="FO9" i="265"/>
  <c r="FO44" i="278"/>
  <c r="FO11" i="265"/>
  <c r="FO12" i="265"/>
  <c r="FO124" i="273"/>
  <c r="FN121" i="273"/>
  <c r="FN122" i="273"/>
  <c r="FN125" i="273"/>
  <c r="FO126" i="273"/>
  <c r="FO12" i="285"/>
  <c r="FO13" i="285"/>
  <c r="FO14" i="285"/>
  <c r="FO14" i="265"/>
  <c r="FO43" i="282"/>
  <c r="FO21" i="282"/>
  <c r="FN29" i="282"/>
  <c r="FN74" i="282"/>
  <c r="FN76" i="314"/>
  <c r="FP9" i="265"/>
  <c r="FP44" i="278"/>
  <c r="FP11" i="265"/>
  <c r="FP12" i="265"/>
  <c r="FP124" i="273"/>
  <c r="FO121" i="273"/>
  <c r="FO122" i="273"/>
  <c r="FO125" i="273"/>
  <c r="FP126" i="273"/>
  <c r="FP12" i="285"/>
  <c r="FP13" i="285"/>
  <c r="FP14" i="285"/>
  <c r="FP14" i="265"/>
  <c r="FP43" i="282"/>
  <c r="FP21" i="282"/>
  <c r="FO29" i="282"/>
  <c r="FO74" i="282"/>
  <c r="FO76" i="314"/>
  <c r="FQ9" i="265"/>
  <c r="FQ44" i="278"/>
  <c r="FQ11" i="265"/>
  <c r="FQ12" i="265"/>
  <c r="FQ124" i="273"/>
  <c r="FP121" i="273"/>
  <c r="FP122" i="273"/>
  <c r="FP125" i="273"/>
  <c r="FQ126" i="273"/>
  <c r="FQ12" i="285"/>
  <c r="FQ13" i="285"/>
  <c r="FQ14" i="285"/>
  <c r="FQ14" i="265"/>
  <c r="FQ43" i="282"/>
  <c r="FQ21" i="282"/>
  <c r="FP29" i="282"/>
  <c r="FP74" i="282"/>
  <c r="FP76" i="314"/>
  <c r="FR9" i="265"/>
  <c r="FR44" i="278"/>
  <c r="FR11" i="265"/>
  <c r="FR12" i="265"/>
  <c r="FR124" i="273"/>
  <c r="FQ121" i="273"/>
  <c r="FQ122" i="273"/>
  <c r="FQ125" i="273"/>
  <c r="FR126" i="273"/>
  <c r="FR12" i="285"/>
  <c r="FR13" i="285"/>
  <c r="FR14" i="285"/>
  <c r="FR14" i="265"/>
  <c r="FR43" i="282"/>
  <c r="FR21" i="282"/>
  <c r="FQ29" i="282"/>
  <c r="FQ74" i="282"/>
  <c r="FQ76" i="314"/>
  <c r="FS9" i="265"/>
  <c r="FS44" i="278"/>
  <c r="FS11" i="265"/>
  <c r="FS12" i="265"/>
  <c r="FS124" i="273"/>
  <c r="FR121" i="273"/>
  <c r="FR122" i="273"/>
  <c r="FR125" i="273"/>
  <c r="FS126" i="273"/>
  <c r="FS12" i="285"/>
  <c r="FS13" i="285"/>
  <c r="FS14" i="285"/>
  <c r="FS14" i="265"/>
  <c r="FS43" i="282"/>
  <c r="FS21" i="282"/>
  <c r="FR29" i="282"/>
  <c r="FR74" i="282"/>
  <c r="FR76" i="314"/>
  <c r="FT9" i="265"/>
  <c r="FT44" i="278"/>
  <c r="FT11" i="265"/>
  <c r="FT12" i="265"/>
  <c r="FT124" i="273"/>
  <c r="FS121" i="273"/>
  <c r="FS122" i="273"/>
  <c r="FS125" i="273"/>
  <c r="FT126" i="273"/>
  <c r="FT12" i="285"/>
  <c r="FT13" i="285"/>
  <c r="FT14" i="285"/>
  <c r="FT14" i="265"/>
  <c r="FT43" i="282"/>
  <c r="FT21" i="282"/>
  <c r="FS29" i="282"/>
  <c r="FS74" i="282"/>
  <c r="FS76" i="314"/>
  <c r="FU9" i="265"/>
  <c r="FU44" i="278"/>
  <c r="FU11" i="265"/>
  <c r="FU12" i="265"/>
  <c r="FU124" i="273"/>
  <c r="FT121" i="273"/>
  <c r="FT122" i="273"/>
  <c r="FT125" i="273"/>
  <c r="FU126" i="273"/>
  <c r="FU12" i="285"/>
  <c r="FU13" i="285"/>
  <c r="FU14" i="285"/>
  <c r="FU14" i="265"/>
  <c r="FU43" i="282"/>
  <c r="FU21" i="282"/>
  <c r="FT29" i="282"/>
  <c r="FT74" i="282"/>
  <c r="FT76" i="314"/>
  <c r="FV9" i="265"/>
  <c r="FV44" i="278"/>
  <c r="FV11" i="265"/>
  <c r="FV12" i="265"/>
  <c r="FV124" i="273"/>
  <c r="FU121" i="273"/>
  <c r="FU122" i="273"/>
  <c r="FU125" i="273"/>
  <c r="FV126" i="273"/>
  <c r="FV12" i="285"/>
  <c r="FV13" i="285"/>
  <c r="FV14" i="285"/>
  <c r="FV14" i="265"/>
  <c r="FV43" i="282"/>
  <c r="FV21" i="282"/>
  <c r="FU29" i="282"/>
  <c r="FU74" i="282"/>
  <c r="FU76" i="314"/>
  <c r="FW9" i="265"/>
  <c r="FW44" i="278"/>
  <c r="FW11" i="265"/>
  <c r="FW12" i="265"/>
  <c r="FW124" i="273"/>
  <c r="FV121" i="273"/>
  <c r="FV122" i="273"/>
  <c r="FV125" i="273"/>
  <c r="FW126" i="273"/>
  <c r="FW12" i="285"/>
  <c r="FW13" i="285"/>
  <c r="FW14" i="285"/>
  <c r="FW14" i="265"/>
  <c r="FW43" i="282"/>
  <c r="FW21" i="282"/>
  <c r="FV29" i="282"/>
  <c r="FV74" i="282"/>
  <c r="FV76" i="314"/>
  <c r="FX9" i="265"/>
  <c r="FX44" i="278"/>
  <c r="FX11" i="265"/>
  <c r="FX12" i="265"/>
  <c r="FX124" i="273"/>
  <c r="FW121" i="273"/>
  <c r="FW122" i="273"/>
  <c r="FW125" i="273"/>
  <c r="FX126" i="273"/>
  <c r="FX12" i="285"/>
  <c r="FX13" i="285"/>
  <c r="FX14" i="285"/>
  <c r="FX14" i="265"/>
  <c r="FX43" i="282"/>
  <c r="FX21" i="282"/>
  <c r="FW29" i="282"/>
  <c r="FW74" i="282"/>
  <c r="FW76" i="314"/>
  <c r="FY9" i="265"/>
  <c r="FY44" i="278"/>
  <c r="FY11" i="265"/>
  <c r="FY12" i="265"/>
  <c r="FY124" i="273"/>
  <c r="FX121" i="273"/>
  <c r="FX122" i="273"/>
  <c r="FX125" i="273"/>
  <c r="FY126" i="273"/>
  <c r="FY12" i="285"/>
  <c r="FY13" i="285"/>
  <c r="FY14" i="285"/>
  <c r="FY14" i="265"/>
  <c r="FY43" i="282"/>
  <c r="FY21" i="282"/>
  <c r="FX29" i="282"/>
  <c r="FX74" i="282"/>
  <c r="FX76" i="314"/>
  <c r="FZ9" i="265"/>
  <c r="FZ44" i="278"/>
  <c r="FZ11" i="265"/>
  <c r="FZ12" i="265"/>
  <c r="FZ124" i="273"/>
  <c r="FY121" i="273"/>
  <c r="FY122" i="273"/>
  <c r="FY125" i="273"/>
  <c r="FZ126" i="273"/>
  <c r="FZ12" i="285"/>
  <c r="FZ13" i="285"/>
  <c r="FZ14" i="285"/>
  <c r="FZ14" i="265"/>
  <c r="FZ43" i="282"/>
  <c r="FZ21" i="282"/>
  <c r="FY29" i="282"/>
  <c r="FY74" i="282"/>
  <c r="FY76" i="314"/>
  <c r="GA9" i="265"/>
  <c r="GA44" i="278"/>
  <c r="GA11" i="265"/>
  <c r="GA12" i="265"/>
  <c r="GA124" i="273"/>
  <c r="FZ121" i="273"/>
  <c r="FZ122" i="273"/>
  <c r="FZ125" i="273"/>
  <c r="GA126" i="273"/>
  <c r="GA12" i="285"/>
  <c r="GA13" i="285"/>
  <c r="GA14" i="285"/>
  <c r="GA14" i="265"/>
  <c r="GA43" i="282"/>
  <c r="GA21" i="282"/>
  <c r="FZ29" i="282"/>
  <c r="FZ74" i="282"/>
  <c r="FZ76" i="314"/>
  <c r="GB9" i="265"/>
  <c r="GB44" i="278"/>
  <c r="GB11" i="265"/>
  <c r="GB12" i="265"/>
  <c r="GB124" i="273"/>
  <c r="GA121" i="273"/>
  <c r="GA122" i="273"/>
  <c r="GA125" i="273"/>
  <c r="GB126" i="273"/>
  <c r="GB12" i="285"/>
  <c r="GB13" i="285"/>
  <c r="GB14" i="285"/>
  <c r="GB14" i="265"/>
  <c r="GB43" i="282"/>
  <c r="GB21" i="282"/>
  <c r="GA29" i="282"/>
  <c r="GA74" i="282"/>
  <c r="GA76" i="314"/>
  <c r="GC9" i="265"/>
  <c r="GC44" i="278"/>
  <c r="GC11" i="265"/>
  <c r="GC12" i="265"/>
  <c r="GC124" i="273"/>
  <c r="GB121" i="273"/>
  <c r="GB122" i="273"/>
  <c r="GB125" i="273"/>
  <c r="GC126" i="273"/>
  <c r="GC12" i="285"/>
  <c r="GC13" i="285"/>
  <c r="GC14" i="285"/>
  <c r="GC14" i="265"/>
  <c r="GC43" i="282"/>
  <c r="GC21" i="282"/>
  <c r="GB29" i="282"/>
  <c r="GB74" i="282"/>
  <c r="GB76" i="314"/>
  <c r="GD9" i="265"/>
  <c r="GD44" i="278"/>
  <c r="GD11" i="265"/>
  <c r="GD12" i="265"/>
  <c r="GD124" i="273"/>
  <c r="GC121" i="273"/>
  <c r="GC122" i="273"/>
  <c r="GC125" i="273"/>
  <c r="GD126" i="273"/>
  <c r="GD12" i="285"/>
  <c r="GD13" i="285"/>
  <c r="GD14" i="285"/>
  <c r="GD14" i="265"/>
  <c r="GD43" i="282"/>
  <c r="GD21" i="282"/>
  <c r="GC29" i="282"/>
  <c r="GC74" i="282"/>
  <c r="GC76" i="314"/>
  <c r="GE9" i="265"/>
  <c r="GE44" i="278"/>
  <c r="GE11" i="265"/>
  <c r="GE12" i="265"/>
  <c r="GE124" i="273"/>
  <c r="GD121" i="273"/>
  <c r="GD122" i="273"/>
  <c r="GD125" i="273"/>
  <c r="GE126" i="273"/>
  <c r="GE12" i="285"/>
  <c r="GE13" i="285"/>
  <c r="GE14" i="285"/>
  <c r="GE14" i="265"/>
  <c r="GE43" i="282"/>
  <c r="GE21" i="282"/>
  <c r="GD29" i="282"/>
  <c r="GD74" i="282"/>
  <c r="GD76" i="314"/>
  <c r="GF9" i="265"/>
  <c r="GF44" i="278"/>
  <c r="GF11" i="265"/>
  <c r="GF12" i="265"/>
  <c r="GF124" i="273"/>
  <c r="GE121" i="273"/>
  <c r="GE122" i="273"/>
  <c r="GE125" i="273"/>
  <c r="GF126" i="273"/>
  <c r="GF12" i="285"/>
  <c r="GF13" i="285"/>
  <c r="GF14" i="285"/>
  <c r="GF14" i="265"/>
  <c r="GF43" i="282"/>
  <c r="GF21" i="282"/>
  <c r="GE29" i="282"/>
  <c r="GE74" i="282"/>
  <c r="GE76" i="314"/>
  <c r="GG9" i="265"/>
  <c r="GG44" i="278"/>
  <c r="GG11" i="265"/>
  <c r="GG12" i="265"/>
  <c r="GG124" i="273"/>
  <c r="GF121" i="273"/>
  <c r="GF122" i="273"/>
  <c r="GF125" i="273"/>
  <c r="GG126" i="273"/>
  <c r="GG12" i="285"/>
  <c r="GG13" i="285"/>
  <c r="GG14" i="285"/>
  <c r="GG14" i="265"/>
  <c r="GG43" i="282"/>
  <c r="GG21" i="282"/>
  <c r="GF29" i="282"/>
  <c r="GF74" i="282"/>
  <c r="GF76" i="314"/>
  <c r="GH9" i="265"/>
  <c r="GH44" i="278"/>
  <c r="GH11" i="265"/>
  <c r="GH12" i="265"/>
  <c r="GH124" i="273"/>
  <c r="GG121" i="273"/>
  <c r="GG122" i="273"/>
  <c r="GG125" i="273"/>
  <c r="GH126" i="273"/>
  <c r="GH12" i="285"/>
  <c r="GH13" i="285"/>
  <c r="GH14" i="285"/>
  <c r="GH14" i="265"/>
  <c r="GH43" i="282"/>
  <c r="GH21" i="282"/>
  <c r="GG29" i="282"/>
  <c r="GG74" i="282"/>
  <c r="GG76" i="314"/>
  <c r="GI9" i="265"/>
  <c r="GI44" i="278"/>
  <c r="GI11" i="265"/>
  <c r="GI12" i="265"/>
  <c r="GI124" i="273"/>
  <c r="GH121" i="273"/>
  <c r="GH122" i="273"/>
  <c r="GH125" i="273"/>
  <c r="GI126" i="273"/>
  <c r="GI12" i="285"/>
  <c r="GI13" i="285"/>
  <c r="GI14" i="285"/>
  <c r="GI14" i="265"/>
  <c r="GI43" i="282"/>
  <c r="GI21" i="282"/>
  <c r="GH29" i="282"/>
  <c r="GH74" i="282"/>
  <c r="GH76" i="314"/>
  <c r="GJ9" i="265"/>
  <c r="GJ44" i="278"/>
  <c r="GJ11" i="265"/>
  <c r="GJ12" i="265"/>
  <c r="GJ124" i="273"/>
  <c r="GI121" i="273"/>
  <c r="GI122" i="273"/>
  <c r="GI125" i="273"/>
  <c r="GJ126" i="273"/>
  <c r="GJ12" i="285"/>
  <c r="GJ13" i="285"/>
  <c r="GJ14" i="285"/>
  <c r="GJ14" i="265"/>
  <c r="GJ43" i="282"/>
  <c r="GJ21" i="282"/>
  <c r="GI29" i="282"/>
  <c r="GI74" i="282"/>
  <c r="GI76" i="314"/>
  <c r="J22" i="286"/>
  <c r="J47" i="286"/>
  <c r="J30" i="286"/>
  <c r="J51" i="286"/>
  <c r="J45" i="314"/>
  <c r="J154" i="280"/>
  <c r="J14" i="286"/>
  <c r="J9" i="286"/>
  <c r="J12" i="286"/>
  <c r="J65" i="265"/>
  <c r="F209" i="48"/>
  <c r="K12" i="286"/>
  <c r="K65" i="265"/>
  <c r="L12" i="286"/>
  <c r="L65" i="265"/>
  <c r="M12" i="286"/>
  <c r="M65" i="265"/>
  <c r="N12" i="286"/>
  <c r="N65" i="265"/>
  <c r="O12" i="286"/>
  <c r="O65" i="265"/>
  <c r="P12" i="286"/>
  <c r="P65" i="265"/>
  <c r="Q12" i="286"/>
  <c r="Q65" i="265"/>
  <c r="R12" i="286"/>
  <c r="R65" i="265"/>
  <c r="S12" i="286"/>
  <c r="S65" i="265"/>
  <c r="T12" i="286"/>
  <c r="T65" i="265"/>
  <c r="U12" i="286"/>
  <c r="U65" i="265"/>
  <c r="V12" i="286"/>
  <c r="V65" i="265"/>
  <c r="W12" i="286"/>
  <c r="W65" i="265"/>
  <c r="X12" i="286"/>
  <c r="X65" i="265"/>
  <c r="Y12" i="286"/>
  <c r="Y65" i="265"/>
  <c r="Z12" i="286"/>
  <c r="Z65" i="265"/>
  <c r="AA12" i="286"/>
  <c r="AA65" i="265"/>
  <c r="AB12" i="286"/>
  <c r="AB65" i="265"/>
  <c r="AC12" i="286"/>
  <c r="AC65" i="265"/>
  <c r="AD12" i="286"/>
  <c r="AD65" i="265"/>
  <c r="AE12" i="286"/>
  <c r="AE65" i="265"/>
  <c r="AF12" i="286"/>
  <c r="AF65" i="265"/>
  <c r="AG12" i="286"/>
  <c r="AG65" i="265"/>
  <c r="AH12" i="286"/>
  <c r="AH65" i="265"/>
  <c r="AI12" i="286"/>
  <c r="AI65" i="265"/>
  <c r="AJ12" i="286"/>
  <c r="AJ65" i="265"/>
  <c r="AK12" i="286"/>
  <c r="AK65" i="265"/>
  <c r="AL12" i="286"/>
  <c r="AL65" i="265"/>
  <c r="AM12" i="286"/>
  <c r="AM65" i="265"/>
  <c r="AN12" i="286"/>
  <c r="AN65" i="265"/>
  <c r="AO12" i="286"/>
  <c r="AO65" i="265"/>
  <c r="AP12" i="286"/>
  <c r="AP65" i="265"/>
  <c r="AQ12" i="286"/>
  <c r="AQ65" i="265"/>
  <c r="AR12" i="286"/>
  <c r="AR65" i="265"/>
  <c r="AS12" i="286"/>
  <c r="AS65" i="265"/>
  <c r="AT12" i="286"/>
  <c r="AT65" i="265"/>
  <c r="AU12" i="286"/>
  <c r="AU65" i="265"/>
  <c r="AV12" i="286"/>
  <c r="AV65" i="265"/>
  <c r="AW12" i="286"/>
  <c r="AW65" i="265"/>
  <c r="AX12" i="286"/>
  <c r="AX65" i="265"/>
  <c r="AY12" i="286"/>
  <c r="AY65" i="265"/>
  <c r="AZ12" i="286"/>
  <c r="AZ65" i="265"/>
  <c r="BA12" i="286"/>
  <c r="BA65" i="265"/>
  <c r="BB12" i="286"/>
  <c r="BB65" i="265"/>
  <c r="BC12" i="286"/>
  <c r="BC65" i="265"/>
  <c r="BD12" i="286"/>
  <c r="BD65" i="265"/>
  <c r="BE12" i="286"/>
  <c r="BE65" i="265"/>
  <c r="BF12" i="286"/>
  <c r="BF65" i="265"/>
  <c r="BF15" i="286"/>
  <c r="BG12" i="286"/>
  <c r="BG65" i="265"/>
  <c r="BG15" i="286"/>
  <c r="BH12" i="286"/>
  <c r="BH65" i="265"/>
  <c r="BH15" i="286"/>
  <c r="BI12" i="286"/>
  <c r="BI65" i="265"/>
  <c r="BI15" i="286"/>
  <c r="BJ12" i="286"/>
  <c r="BJ65" i="265"/>
  <c r="BJ15" i="286"/>
  <c r="BK12" i="286"/>
  <c r="BK65" i="265"/>
  <c r="BK15" i="286"/>
  <c r="BL12" i="286"/>
  <c r="BL65" i="265"/>
  <c r="BL15" i="286"/>
  <c r="BM12" i="286"/>
  <c r="BM65" i="265"/>
  <c r="BM15" i="286"/>
  <c r="BN12" i="286"/>
  <c r="BN65" i="265"/>
  <c r="BN15" i="286"/>
  <c r="BO12" i="286"/>
  <c r="BO65" i="265"/>
  <c r="BO15" i="286"/>
  <c r="BP12" i="286"/>
  <c r="BP65" i="265"/>
  <c r="BP15" i="286"/>
  <c r="BQ12" i="286"/>
  <c r="BQ65" i="265"/>
  <c r="BQ15" i="286"/>
  <c r="BR12" i="286"/>
  <c r="BR65" i="265"/>
  <c r="BR15" i="286"/>
  <c r="BS12" i="286"/>
  <c r="BS65" i="265"/>
  <c r="BS15" i="286"/>
  <c r="BT12" i="286"/>
  <c r="BT65" i="265"/>
  <c r="BT15" i="286"/>
  <c r="BU12" i="286"/>
  <c r="BU65" i="265"/>
  <c r="BU15" i="286"/>
  <c r="BV12" i="286"/>
  <c r="BV65" i="265"/>
  <c r="BV15" i="286"/>
  <c r="BW12" i="286"/>
  <c r="BW65" i="265"/>
  <c r="BW15" i="286"/>
  <c r="BX12" i="286"/>
  <c r="BX65" i="265"/>
  <c r="BX15" i="286"/>
  <c r="BY12" i="286"/>
  <c r="BY65" i="265"/>
  <c r="BY15" i="286"/>
  <c r="BZ12" i="286"/>
  <c r="BZ65" i="265"/>
  <c r="BZ15" i="286"/>
  <c r="CA12" i="286"/>
  <c r="CA65" i="265"/>
  <c r="CA15" i="286"/>
  <c r="CB12" i="286"/>
  <c r="CB65" i="265"/>
  <c r="CB15" i="286"/>
  <c r="CC12" i="286"/>
  <c r="CC65" i="265"/>
  <c r="CC15" i="286"/>
  <c r="CD12" i="286"/>
  <c r="CD65" i="265"/>
  <c r="CD15" i="286"/>
  <c r="CE12" i="286"/>
  <c r="CE65" i="265"/>
  <c r="CE15" i="286"/>
  <c r="CF12" i="286"/>
  <c r="CF65" i="265"/>
  <c r="CF15" i="286"/>
  <c r="CG12" i="286"/>
  <c r="CG65" i="265"/>
  <c r="CG15" i="286"/>
  <c r="CH12" i="286"/>
  <c r="CH65" i="265"/>
  <c r="CH15" i="286"/>
  <c r="CI12" i="286"/>
  <c r="CI65" i="265"/>
  <c r="CI15" i="286"/>
  <c r="CJ12" i="286"/>
  <c r="CJ65" i="265"/>
  <c r="CJ15" i="286"/>
  <c r="CK12" i="286"/>
  <c r="CK65" i="265"/>
  <c r="CK15" i="286"/>
  <c r="CL12" i="286"/>
  <c r="CL65" i="265"/>
  <c r="CL15" i="286"/>
  <c r="CM12" i="286"/>
  <c r="CM65" i="265"/>
  <c r="CM15" i="286"/>
  <c r="CN12" i="286"/>
  <c r="CN65" i="265"/>
  <c r="CN15" i="286"/>
  <c r="CO12" i="286"/>
  <c r="CO65" i="265"/>
  <c r="CO15" i="286"/>
  <c r="CP12" i="286"/>
  <c r="CP65" i="265"/>
  <c r="CP15" i="286"/>
  <c r="CQ12" i="286"/>
  <c r="CQ65" i="265"/>
  <c r="CQ15" i="286"/>
  <c r="CR12" i="286"/>
  <c r="CR65" i="265"/>
  <c r="CR15" i="286"/>
  <c r="CS12" i="286"/>
  <c r="CS65" i="265"/>
  <c r="CS15" i="286"/>
  <c r="CT12" i="286"/>
  <c r="CT65" i="265"/>
  <c r="CT15" i="286"/>
  <c r="CU12" i="286"/>
  <c r="CU65" i="265"/>
  <c r="CU15" i="286"/>
  <c r="CV12" i="286"/>
  <c r="CV65" i="265"/>
  <c r="CV15" i="286"/>
  <c r="CW12" i="286"/>
  <c r="CW65" i="265"/>
  <c r="CW15" i="286"/>
  <c r="CX12" i="286"/>
  <c r="CX65" i="265"/>
  <c r="CX15" i="286"/>
  <c r="CY12" i="286"/>
  <c r="CY65" i="265"/>
  <c r="CY15" i="286"/>
  <c r="CZ12" i="286"/>
  <c r="CZ65" i="265"/>
  <c r="CZ15" i="286"/>
  <c r="DA12" i="286"/>
  <c r="DA65" i="265"/>
  <c r="DA15" i="286"/>
  <c r="DB12" i="286"/>
  <c r="DB65" i="265"/>
  <c r="DB15" i="286"/>
  <c r="DC12" i="286"/>
  <c r="DC65" i="265"/>
  <c r="DC15" i="286"/>
  <c r="DD12" i="286"/>
  <c r="DD65" i="265"/>
  <c r="DD15" i="286"/>
  <c r="DE12" i="286"/>
  <c r="DE65" i="265"/>
  <c r="DE15" i="286"/>
  <c r="DF12" i="286"/>
  <c r="DF65" i="265"/>
  <c r="DF15" i="286"/>
  <c r="DG12" i="286"/>
  <c r="DG65" i="265"/>
  <c r="DG15" i="286"/>
  <c r="DH12" i="286"/>
  <c r="DH65" i="265"/>
  <c r="DH15" i="286"/>
  <c r="DI12" i="286"/>
  <c r="DI65" i="265"/>
  <c r="DI15" i="286"/>
  <c r="DJ12" i="286"/>
  <c r="DJ65" i="265"/>
  <c r="DJ15" i="286"/>
  <c r="DK12" i="286"/>
  <c r="DK65" i="265"/>
  <c r="DK15" i="286"/>
  <c r="DL12" i="286"/>
  <c r="DL65" i="265"/>
  <c r="DL15" i="286"/>
  <c r="DM12" i="286"/>
  <c r="DM65" i="265"/>
  <c r="DM15" i="286"/>
  <c r="DN12" i="286"/>
  <c r="DN65" i="265"/>
  <c r="DN15" i="286"/>
  <c r="DO12" i="286"/>
  <c r="DO65" i="265"/>
  <c r="DO15" i="286"/>
  <c r="DP12" i="286"/>
  <c r="DP65" i="265"/>
  <c r="DP15" i="286"/>
  <c r="DQ12" i="286"/>
  <c r="DQ65" i="265"/>
  <c r="DQ15" i="286"/>
  <c r="DR12" i="286"/>
  <c r="DR65" i="265"/>
  <c r="DR15" i="286"/>
  <c r="DS12" i="286"/>
  <c r="DS65" i="265"/>
  <c r="DS15" i="286"/>
  <c r="DT12" i="286"/>
  <c r="DT65" i="265"/>
  <c r="DT15" i="286"/>
  <c r="DU12" i="286"/>
  <c r="DU65" i="265"/>
  <c r="DU15" i="286"/>
  <c r="DV12" i="286"/>
  <c r="DV65" i="265"/>
  <c r="DV15" i="286"/>
  <c r="DW12" i="286"/>
  <c r="DW65" i="265"/>
  <c r="DW15" i="286"/>
  <c r="DX12" i="286"/>
  <c r="DX65" i="265"/>
  <c r="DX15" i="286"/>
  <c r="DY12" i="286"/>
  <c r="DY65" i="265"/>
  <c r="DY15" i="286"/>
  <c r="DZ12" i="286"/>
  <c r="DZ65" i="265"/>
  <c r="DZ15" i="286"/>
  <c r="EA12" i="286"/>
  <c r="EA65" i="265"/>
  <c r="EA15" i="286"/>
  <c r="EB12" i="286"/>
  <c r="EB65" i="265"/>
  <c r="EB15" i="286"/>
  <c r="EC12" i="286"/>
  <c r="EC65" i="265"/>
  <c r="EC15" i="286"/>
  <c r="ED12" i="286"/>
  <c r="ED65" i="265"/>
  <c r="ED15" i="286"/>
  <c r="EE12" i="286"/>
  <c r="EE65" i="265"/>
  <c r="EE15" i="286"/>
  <c r="EF12" i="286"/>
  <c r="EF65" i="265"/>
  <c r="EF15" i="286"/>
  <c r="EG12" i="286"/>
  <c r="EG65" i="265"/>
  <c r="EG15" i="286"/>
  <c r="EH12" i="286"/>
  <c r="EH65" i="265"/>
  <c r="EH15" i="286"/>
  <c r="EI12" i="286"/>
  <c r="EI65" i="265"/>
  <c r="EI15" i="286"/>
  <c r="EJ12" i="286"/>
  <c r="EJ65" i="265"/>
  <c r="EJ15" i="286"/>
  <c r="EK12" i="286"/>
  <c r="EK65" i="265"/>
  <c r="EK15" i="286"/>
  <c r="EL12" i="286"/>
  <c r="EL65" i="265"/>
  <c r="EL15" i="286"/>
  <c r="EM12" i="286"/>
  <c r="EM65" i="265"/>
  <c r="EM15" i="286"/>
  <c r="EN12" i="286"/>
  <c r="EN65" i="265"/>
  <c r="EN15" i="286"/>
  <c r="EO12" i="286"/>
  <c r="EO65" i="265"/>
  <c r="EO15" i="286"/>
  <c r="EP12" i="286"/>
  <c r="EP65" i="265"/>
  <c r="EP15" i="286"/>
  <c r="EQ12" i="286"/>
  <c r="EQ65" i="265"/>
  <c r="EQ15" i="286"/>
  <c r="ER12" i="286"/>
  <c r="ER65" i="265"/>
  <c r="ER15" i="286"/>
  <c r="ES12" i="286"/>
  <c r="ES65" i="265"/>
  <c r="ES15" i="286"/>
  <c r="ET12" i="286"/>
  <c r="ET65" i="265"/>
  <c r="ET15" i="286"/>
  <c r="EU12" i="286"/>
  <c r="EU65" i="265"/>
  <c r="EU15" i="286"/>
  <c r="EV12" i="286"/>
  <c r="EV65" i="265"/>
  <c r="EV15" i="286"/>
  <c r="EW12" i="286"/>
  <c r="EW65" i="265"/>
  <c r="EW15" i="286"/>
  <c r="EX12" i="286"/>
  <c r="EX65" i="265"/>
  <c r="EX15" i="286"/>
  <c r="EY12" i="286"/>
  <c r="EY65" i="265"/>
  <c r="EY15" i="286"/>
  <c r="EZ12" i="286"/>
  <c r="EZ65" i="265"/>
  <c r="EZ15" i="286"/>
  <c r="FA12" i="286"/>
  <c r="FA65" i="265"/>
  <c r="FA15" i="286"/>
  <c r="FB12" i="286"/>
  <c r="FB65" i="265"/>
  <c r="FB15" i="286"/>
  <c r="FC12" i="286"/>
  <c r="FC65" i="265"/>
  <c r="FC15" i="286"/>
  <c r="FD12" i="286"/>
  <c r="FD65" i="265"/>
  <c r="FD15" i="286"/>
  <c r="FE12" i="286"/>
  <c r="FE65" i="265"/>
  <c r="FE15" i="286"/>
  <c r="FF12" i="286"/>
  <c r="FF65" i="265"/>
  <c r="FF15" i="286"/>
  <c r="FG12" i="286"/>
  <c r="FG65" i="265"/>
  <c r="FG15" i="286"/>
  <c r="FH12" i="286"/>
  <c r="FH65" i="265"/>
  <c r="FH15" i="286"/>
  <c r="FI12" i="286"/>
  <c r="FI65" i="265"/>
  <c r="FI15" i="286"/>
  <c r="FJ12" i="286"/>
  <c r="FJ65" i="265"/>
  <c r="FJ15" i="286"/>
  <c r="FK12" i="286"/>
  <c r="FK65" i="265"/>
  <c r="FK15" i="286"/>
  <c r="FL12" i="286"/>
  <c r="FL65" i="265"/>
  <c r="FL15" i="286"/>
  <c r="FM12" i="286"/>
  <c r="FM65" i="265"/>
  <c r="FM15" i="286"/>
  <c r="FN12" i="286"/>
  <c r="FN65" i="265"/>
  <c r="FN15" i="286"/>
  <c r="FO12" i="286"/>
  <c r="FO65" i="265"/>
  <c r="FO15" i="286"/>
  <c r="FP12" i="286"/>
  <c r="FP65" i="265"/>
  <c r="FP15" i="286"/>
  <c r="FQ12" i="286"/>
  <c r="FQ65" i="265"/>
  <c r="FQ15" i="286"/>
  <c r="FR12" i="286"/>
  <c r="FR65" i="265"/>
  <c r="FR15" i="286"/>
  <c r="FS12" i="286"/>
  <c r="FS65" i="265"/>
  <c r="FS15" i="286"/>
  <c r="FT12" i="286"/>
  <c r="FT65" i="265"/>
  <c r="FT15" i="286"/>
  <c r="FU12" i="286"/>
  <c r="FU65" i="265"/>
  <c r="FU15" i="286"/>
  <c r="FV12" i="286"/>
  <c r="FV65" i="265"/>
  <c r="FV15" i="286"/>
  <c r="FW12" i="286"/>
  <c r="FW65" i="265"/>
  <c r="FW15" i="286"/>
  <c r="FX12" i="286"/>
  <c r="FX65" i="265"/>
  <c r="FX15" i="286"/>
  <c r="FY12" i="286"/>
  <c r="FY65" i="265"/>
  <c r="FY15" i="286"/>
  <c r="FZ12" i="286"/>
  <c r="FZ65" i="265"/>
  <c r="FZ15" i="286"/>
  <c r="GA12" i="286"/>
  <c r="GA65" i="265"/>
  <c r="GA15" i="286"/>
  <c r="GB12" i="286"/>
  <c r="GB65" i="265"/>
  <c r="GB15" i="286"/>
  <c r="GC12" i="286"/>
  <c r="GC65" i="265"/>
  <c r="GC15" i="286"/>
  <c r="GD12" i="286"/>
  <c r="GD65" i="265"/>
  <c r="GD15" i="286"/>
  <c r="GE12" i="286"/>
  <c r="GE65" i="265"/>
  <c r="GE15" i="286"/>
  <c r="GF12" i="286"/>
  <c r="GF65" i="265"/>
  <c r="GF15" i="286"/>
  <c r="GG12" i="286"/>
  <c r="GG65" i="265"/>
  <c r="GG15" i="286"/>
  <c r="GH12" i="286"/>
  <c r="GH65" i="265"/>
  <c r="GH15" i="286"/>
  <c r="GI12" i="286"/>
  <c r="GI65" i="265"/>
  <c r="GI15" i="286"/>
  <c r="GJ12" i="286"/>
  <c r="GJ65" i="265"/>
  <c r="F208" i="48"/>
  <c r="J13" i="288"/>
  <c r="K13" i="288"/>
  <c r="L13" i="288"/>
  <c r="M13" i="288"/>
  <c r="N13" i="288"/>
  <c r="O13" i="288"/>
  <c r="Q13" i="288"/>
  <c r="R13" i="288"/>
  <c r="S13" i="288"/>
  <c r="T13" i="288"/>
  <c r="U13" i="288"/>
  <c r="V13" i="288"/>
  <c r="W13" i="288"/>
  <c r="X13" i="288"/>
  <c r="Y13" i="288"/>
  <c r="Z13" i="288"/>
  <c r="AA13" i="288"/>
  <c r="AB13" i="288"/>
  <c r="AC13" i="288"/>
  <c r="AD13" i="288"/>
  <c r="AE13" i="288"/>
  <c r="AF13" i="288"/>
  <c r="AG13" i="288"/>
  <c r="AH13" i="288"/>
  <c r="AI13" i="288"/>
  <c r="AJ13" i="288"/>
  <c r="AK13" i="288"/>
  <c r="AL13" i="288"/>
  <c r="AM13" i="288"/>
  <c r="AN13" i="288"/>
  <c r="AO13" i="288"/>
  <c r="AP13" i="288"/>
  <c r="AQ13" i="288"/>
  <c r="AR13" i="288"/>
  <c r="AS13" i="288"/>
  <c r="AT13" i="288"/>
  <c r="AU13" i="288"/>
  <c r="AV13" i="288"/>
  <c r="AW13" i="288"/>
  <c r="AX13" i="288"/>
  <c r="AY13" i="288"/>
  <c r="AZ13" i="288"/>
  <c r="BA13" i="288"/>
  <c r="BB13" i="288"/>
  <c r="BC13" i="288"/>
  <c r="BD13" i="288"/>
  <c r="BE13" i="288"/>
  <c r="BF13" i="288"/>
  <c r="BG13" i="288"/>
  <c r="BH13" i="288"/>
  <c r="BI13" i="288"/>
  <c r="BJ13" i="288"/>
  <c r="BK13" i="288"/>
  <c r="BL13" i="288"/>
  <c r="BM13" i="288"/>
  <c r="BN13" i="288"/>
  <c r="BO13" i="288"/>
  <c r="BP13" i="288"/>
  <c r="BQ13" i="288"/>
  <c r="BR13" i="288"/>
  <c r="BS13" i="288"/>
  <c r="BT13" i="288"/>
  <c r="BU13" i="288"/>
  <c r="BV13" i="288"/>
  <c r="BW13" i="288"/>
  <c r="BX13" i="288"/>
  <c r="BY13" i="288"/>
  <c r="BZ13" i="288"/>
  <c r="CA13" i="288"/>
  <c r="CB13" i="288"/>
  <c r="CC13" i="288"/>
  <c r="CD13" i="288"/>
  <c r="CE13" i="288"/>
  <c r="CF13" i="288"/>
  <c r="CG13" i="288"/>
  <c r="CH13" i="288"/>
  <c r="CI13" i="288"/>
  <c r="CJ13" i="288"/>
  <c r="CK13" i="288"/>
  <c r="CL13" i="288"/>
  <c r="CM13" i="288"/>
  <c r="CN13" i="288"/>
  <c r="CO13" i="288"/>
  <c r="CP13" i="288"/>
  <c r="CQ13" i="288"/>
  <c r="CR13" i="288"/>
  <c r="CS13" i="288"/>
  <c r="CT13" i="288"/>
  <c r="CU13" i="288"/>
  <c r="CV13" i="288"/>
  <c r="CW13" i="288"/>
  <c r="CX13" i="288"/>
  <c r="CY13" i="288"/>
  <c r="CZ13" i="288"/>
  <c r="DA13" i="288"/>
  <c r="DB13" i="288"/>
  <c r="DC13" i="288"/>
  <c r="DD13" i="288"/>
  <c r="DE13" i="288"/>
  <c r="DF13" i="288"/>
  <c r="DG13" i="288"/>
  <c r="DH13" i="288"/>
  <c r="DI13" i="288"/>
  <c r="DJ13" i="288"/>
  <c r="DK13" i="288"/>
  <c r="DL13" i="288"/>
  <c r="DM13" i="288"/>
  <c r="DN13" i="288"/>
  <c r="DO13" i="288"/>
  <c r="DP13" i="288"/>
  <c r="DQ13" i="288"/>
  <c r="DR13" i="288"/>
  <c r="DS13" i="288"/>
  <c r="DT13" i="288"/>
  <c r="DU13" i="288"/>
  <c r="DV13" i="288"/>
  <c r="DW13" i="288"/>
  <c r="DX13" i="288"/>
  <c r="DY13" i="288"/>
  <c r="DZ13" i="288"/>
  <c r="EA13" i="288"/>
  <c r="EB13" i="288"/>
  <c r="EC13" i="288"/>
  <c r="ED13" i="288"/>
  <c r="EE13" i="288"/>
  <c r="EF13" i="288"/>
  <c r="EG13" i="288"/>
  <c r="EH13" i="288"/>
  <c r="EI13" i="288"/>
  <c r="EJ13" i="288"/>
  <c r="EK13" i="288"/>
  <c r="EL13" i="288"/>
  <c r="EM13" i="288"/>
  <c r="EN13" i="288"/>
  <c r="EO13" i="288"/>
  <c r="EP13" i="288"/>
  <c r="EQ13" i="288"/>
  <c r="ER13" i="288"/>
  <c r="ES13" i="288"/>
  <c r="ET13" i="288"/>
  <c r="EU13" i="288"/>
  <c r="EV13" i="288"/>
  <c r="EW13" i="288"/>
  <c r="EX13" i="288"/>
  <c r="EY13" i="288"/>
  <c r="EZ13" i="288"/>
  <c r="FA13" i="288"/>
  <c r="FB13" i="288"/>
  <c r="FC13" i="288"/>
  <c r="FD13" i="288"/>
  <c r="FE13" i="288"/>
  <c r="FF13" i="288"/>
  <c r="FG13" i="288"/>
  <c r="FH13" i="288"/>
  <c r="FI13" i="288"/>
  <c r="FJ13" i="288"/>
  <c r="FK13" i="288"/>
  <c r="FL13" i="288"/>
  <c r="FM13" i="288"/>
  <c r="FN13" i="288"/>
  <c r="FO13" i="288"/>
  <c r="FP13" i="288"/>
  <c r="FQ13" i="288"/>
  <c r="FR13" i="288"/>
  <c r="FS13" i="288"/>
  <c r="FT13" i="288"/>
  <c r="FU13" i="288"/>
  <c r="FV13" i="288"/>
  <c r="FW13" i="288"/>
  <c r="FX13" i="288"/>
  <c r="FY13" i="288"/>
  <c r="FZ13" i="288"/>
  <c r="GA13" i="288"/>
  <c r="GB13" i="288"/>
  <c r="GC13" i="288"/>
  <c r="GD13" i="288"/>
  <c r="GE13" i="288"/>
  <c r="GF13" i="288"/>
  <c r="GG13" i="288"/>
  <c r="GH13" i="288"/>
  <c r="GI13" i="288"/>
  <c r="GJ13" i="288"/>
  <c r="R174" i="48"/>
  <c r="S174" i="48"/>
  <c r="T174" i="48"/>
  <c r="U174" i="48"/>
  <c r="V174" i="48"/>
  <c r="W174" i="48"/>
  <c r="X174" i="48"/>
  <c r="Y174" i="48"/>
  <c r="Z174" i="48"/>
  <c r="AA174" i="48"/>
  <c r="AB174" i="48"/>
  <c r="Q174" i="48"/>
  <c r="L174" i="48"/>
  <c r="K174" i="48"/>
  <c r="F173" i="48"/>
  <c r="Y190" i="48"/>
  <c r="I5" i="48"/>
  <c r="I190" i="48" a="1"/>
  <c r="I190" i="48"/>
  <c r="I209" i="48" a="1"/>
  <c r="I209" i="48"/>
  <c r="F28" i="304"/>
  <c r="F30" i="304"/>
  <c r="F32" i="304"/>
  <c r="F34" i="304"/>
  <c r="GJ27" i="304"/>
  <c r="GJ29" i="304"/>
  <c r="GJ31" i="304"/>
  <c r="GJ33" i="304"/>
  <c r="GJ35" i="304"/>
  <c r="GJ36" i="304"/>
  <c r="GK36" i="304"/>
  <c r="GL36" i="304"/>
  <c r="GM36" i="304"/>
  <c r="GN36" i="304"/>
  <c r="GO36" i="304"/>
  <c r="GP36" i="304"/>
  <c r="GQ36" i="304"/>
  <c r="GR36" i="304"/>
  <c r="GS36" i="304"/>
  <c r="GT36" i="304"/>
  <c r="GU36" i="304"/>
  <c r="GV36" i="304"/>
  <c r="GW36" i="304"/>
  <c r="GX36" i="304"/>
  <c r="GY36" i="304"/>
  <c r="GZ36" i="304"/>
  <c r="HA36" i="304"/>
  <c r="HB36" i="304"/>
  <c r="HC36" i="304"/>
  <c r="HD36" i="304"/>
  <c r="HE36" i="304"/>
  <c r="HF36" i="304"/>
  <c r="HG36" i="304"/>
  <c r="HH36" i="304"/>
  <c r="HI36" i="304"/>
  <c r="HJ36" i="304"/>
  <c r="HK36" i="304"/>
  <c r="HL36" i="304"/>
  <c r="HM36" i="304"/>
  <c r="HN36" i="304"/>
  <c r="HO36" i="304"/>
  <c r="HP36" i="304"/>
  <c r="HQ36" i="304"/>
  <c r="HR36" i="304"/>
  <c r="HS36" i="304"/>
  <c r="HT36" i="304"/>
  <c r="HU36" i="304"/>
  <c r="HV36" i="304"/>
  <c r="HW36" i="304"/>
  <c r="HX36" i="304"/>
  <c r="HY36" i="304"/>
  <c r="HZ36" i="304"/>
  <c r="IA36" i="304"/>
  <c r="IB36" i="304"/>
  <c r="IC36" i="304"/>
  <c r="ID36" i="304"/>
  <c r="IE36" i="304"/>
  <c r="IF36" i="304"/>
  <c r="IG36" i="304"/>
  <c r="IH36" i="304"/>
  <c r="II36" i="304"/>
  <c r="IJ36" i="304"/>
  <c r="IK36" i="304"/>
  <c r="IL36" i="304"/>
  <c r="IM36" i="304"/>
  <c r="IN36" i="304"/>
  <c r="IO36" i="304"/>
  <c r="IP36" i="304"/>
  <c r="IQ36" i="304"/>
  <c r="IR36" i="304"/>
  <c r="IS36" i="304"/>
  <c r="IT36" i="304"/>
  <c r="IU36" i="304"/>
  <c r="IV36" i="304"/>
  <c r="IW36" i="304"/>
  <c r="IX36" i="304"/>
  <c r="IY36" i="304"/>
  <c r="IZ36" i="304"/>
  <c r="JA36" i="304"/>
  <c r="JB36" i="304"/>
  <c r="JC36" i="304"/>
  <c r="JD36" i="304"/>
  <c r="JE36" i="304"/>
  <c r="JF36" i="304"/>
  <c r="JG36" i="304"/>
  <c r="JH36" i="304"/>
  <c r="JI36" i="304"/>
  <c r="JJ36" i="304"/>
  <c r="JK36" i="304"/>
  <c r="JL36" i="304"/>
  <c r="JM36" i="304"/>
  <c r="JN36" i="304"/>
  <c r="JO36" i="304"/>
  <c r="JP36" i="304"/>
  <c r="JQ36" i="304"/>
  <c r="JR36" i="304"/>
  <c r="JS36" i="304"/>
  <c r="JT36" i="304"/>
  <c r="JU36" i="304"/>
  <c r="JV36" i="304"/>
  <c r="JW36" i="304"/>
  <c r="JX36" i="304"/>
  <c r="JY36" i="304"/>
  <c r="JZ36" i="304"/>
  <c r="KA36" i="304"/>
  <c r="KB36" i="304"/>
  <c r="KC36" i="304"/>
  <c r="KD36" i="304"/>
  <c r="KE36" i="304"/>
  <c r="KF36" i="304"/>
  <c r="KG36" i="304"/>
  <c r="KH36" i="304"/>
  <c r="KI36" i="304"/>
  <c r="KJ36" i="304"/>
  <c r="KK36" i="304"/>
  <c r="KL36" i="304"/>
  <c r="KM36" i="304"/>
  <c r="KN36" i="304"/>
  <c r="KO36" i="304"/>
  <c r="KP36" i="304"/>
  <c r="KQ36" i="304"/>
  <c r="KR36" i="304"/>
  <c r="KS36" i="304"/>
  <c r="KT36" i="304"/>
  <c r="KU36" i="304"/>
  <c r="KV36" i="304"/>
  <c r="KW36" i="304"/>
  <c r="KX36" i="304"/>
  <c r="KY36" i="304"/>
  <c r="KZ36" i="304"/>
  <c r="LA36" i="304"/>
  <c r="LB36" i="304"/>
  <c r="LC36" i="304"/>
  <c r="LD36" i="304"/>
  <c r="LE36" i="304"/>
  <c r="LF36" i="304"/>
  <c r="LG36" i="304"/>
  <c r="LH36" i="304"/>
  <c r="LI36" i="304"/>
  <c r="LJ36" i="304"/>
  <c r="LK36" i="304"/>
  <c r="LL36" i="304"/>
  <c r="LM36" i="304"/>
  <c r="LN36" i="304"/>
  <c r="LO36" i="304"/>
  <c r="LP36" i="304"/>
  <c r="LQ36" i="304"/>
  <c r="LR36" i="304"/>
  <c r="LS36" i="304"/>
  <c r="LT36" i="304"/>
  <c r="LU36" i="304"/>
  <c r="LV36" i="304"/>
  <c r="LW36" i="304"/>
  <c r="LX36" i="304"/>
  <c r="LY36" i="304"/>
  <c r="LZ36" i="304"/>
  <c r="MA36" i="304"/>
  <c r="MB36" i="304"/>
  <c r="MC36" i="304"/>
  <c r="MD36" i="304"/>
  <c r="ME36" i="304"/>
  <c r="MF36" i="304"/>
  <c r="MG36" i="304"/>
  <c r="MH36" i="304"/>
  <c r="MI36" i="304"/>
  <c r="MJ36" i="304"/>
  <c r="MK36" i="304"/>
  <c r="ML36" i="304"/>
  <c r="MM36" i="304"/>
  <c r="MN36" i="304"/>
  <c r="MO36" i="304"/>
  <c r="MP36" i="304"/>
  <c r="MQ36" i="304"/>
  <c r="MR36" i="304"/>
  <c r="MS36" i="304"/>
  <c r="MT36" i="304"/>
  <c r="MU36" i="304"/>
  <c r="MV36" i="304"/>
  <c r="MW36" i="304"/>
  <c r="MX36" i="304"/>
  <c r="MY36" i="304"/>
  <c r="MZ36" i="304"/>
  <c r="NA36" i="304"/>
  <c r="NB36" i="304"/>
  <c r="NC36" i="304"/>
  <c r="ND36" i="304"/>
  <c r="NE36" i="304"/>
  <c r="NF36" i="304"/>
  <c r="NG36" i="304"/>
  <c r="NH36" i="304"/>
  <c r="NI36" i="304"/>
  <c r="NJ36" i="304"/>
  <c r="NK36" i="304"/>
  <c r="NL36" i="304"/>
  <c r="NM36" i="304"/>
  <c r="NN36" i="304"/>
  <c r="NO36" i="304"/>
  <c r="NP36" i="304"/>
  <c r="NQ36" i="304"/>
  <c r="NR36" i="304"/>
  <c r="NS36" i="304"/>
  <c r="NT36" i="304"/>
  <c r="NU36" i="304"/>
  <c r="NV36" i="304"/>
  <c r="NW36" i="304"/>
  <c r="NX36" i="304"/>
  <c r="NY36" i="304"/>
  <c r="NZ36" i="304"/>
  <c r="OA36" i="304"/>
  <c r="OB36" i="304"/>
  <c r="OC36" i="304"/>
  <c r="OD36" i="304"/>
  <c r="OE36" i="304"/>
  <c r="OF36" i="304"/>
  <c r="OG36" i="304"/>
  <c r="OH36" i="304"/>
  <c r="OI36" i="304"/>
  <c r="OJ36" i="304"/>
  <c r="OK36" i="304"/>
  <c r="OL36" i="304"/>
  <c r="OM36" i="304"/>
  <c r="ON36" i="304"/>
  <c r="OO36" i="304"/>
  <c r="OP36" i="304"/>
  <c r="OQ36" i="304"/>
  <c r="OR36" i="304"/>
  <c r="OS36" i="304"/>
  <c r="OT36" i="304"/>
  <c r="OU36" i="304"/>
  <c r="OV36" i="304"/>
  <c r="OW36" i="304"/>
  <c r="OX36" i="304"/>
  <c r="OY36" i="304"/>
  <c r="OZ36" i="304"/>
  <c r="PA36" i="304"/>
  <c r="PB36" i="304"/>
  <c r="PC36" i="304"/>
  <c r="PD36" i="304"/>
  <c r="PE36" i="304"/>
  <c r="PF36" i="304"/>
  <c r="PG36" i="304"/>
  <c r="PH36" i="304"/>
  <c r="PI36" i="304"/>
  <c r="PJ36" i="304"/>
  <c r="PK36" i="304"/>
  <c r="PL36" i="304"/>
  <c r="PM36" i="304"/>
  <c r="PN36" i="304"/>
  <c r="PO36" i="304"/>
  <c r="PP36" i="304"/>
  <c r="PQ36" i="304"/>
  <c r="PR36" i="304"/>
  <c r="PS36" i="304"/>
  <c r="PT36" i="304"/>
  <c r="PU36" i="304"/>
  <c r="PV36" i="304"/>
  <c r="PW36" i="304"/>
  <c r="PX36" i="304"/>
  <c r="PY36" i="304"/>
  <c r="PZ36" i="304"/>
  <c r="QA36" i="304"/>
  <c r="QB36" i="304"/>
  <c r="QC36" i="304"/>
  <c r="QD36" i="304"/>
  <c r="QE36" i="304"/>
  <c r="QF36" i="304"/>
  <c r="QG36" i="304"/>
  <c r="QH36" i="304"/>
  <c r="QI36" i="304"/>
  <c r="QJ36" i="304"/>
  <c r="QK36" i="304"/>
  <c r="QL36" i="304"/>
  <c r="QM36" i="304"/>
  <c r="QN36" i="304"/>
  <c r="QO36" i="304"/>
  <c r="QP36" i="304"/>
  <c r="QQ36" i="304"/>
  <c r="QR36" i="304"/>
  <c r="QS36" i="304"/>
  <c r="QT36" i="304"/>
  <c r="QU36" i="304"/>
  <c r="QV36" i="304"/>
  <c r="QW36" i="304"/>
  <c r="QX36" i="304"/>
  <c r="QY36" i="304"/>
  <c r="QZ36" i="304"/>
  <c r="RA36" i="304"/>
  <c r="RB36" i="304"/>
  <c r="RC36" i="304"/>
  <c r="RD36" i="304"/>
  <c r="RE36" i="304"/>
  <c r="RF36" i="304"/>
  <c r="RG36" i="304"/>
  <c r="RH36" i="304"/>
  <c r="RI36" i="304"/>
  <c r="RJ36" i="304"/>
  <c r="RK36" i="304"/>
  <c r="RL36" i="304"/>
  <c r="RM36" i="304"/>
  <c r="RN36" i="304"/>
  <c r="RO36" i="304"/>
  <c r="RP36" i="304"/>
  <c r="RQ36" i="304"/>
  <c r="RR36" i="304"/>
  <c r="RS36" i="304"/>
  <c r="RT36" i="304"/>
  <c r="RU36" i="304"/>
  <c r="RV36" i="304"/>
  <c r="RW36" i="304"/>
  <c r="RX36" i="304"/>
  <c r="RY36" i="304"/>
  <c r="RZ36" i="304"/>
  <c r="SA36" i="304"/>
  <c r="SB36" i="304"/>
  <c r="SC36" i="304"/>
  <c r="SD36" i="304"/>
  <c r="SE36" i="304"/>
  <c r="SF36" i="304"/>
  <c r="SG36" i="304"/>
  <c r="SH36" i="304"/>
  <c r="SI36" i="304"/>
  <c r="SJ36" i="304"/>
  <c r="SK36" i="304"/>
  <c r="SL36" i="304"/>
  <c r="SM36" i="304"/>
  <c r="SN36" i="304"/>
  <c r="SO36" i="304"/>
  <c r="SP36" i="304"/>
  <c r="SQ36" i="304"/>
  <c r="SR36" i="304"/>
  <c r="SS36" i="304"/>
  <c r="ST36" i="304"/>
  <c r="SU36" i="304"/>
  <c r="SV36" i="304"/>
  <c r="SW36" i="304"/>
  <c r="SX36" i="304"/>
  <c r="SY36" i="304"/>
  <c r="SZ36" i="304"/>
  <c r="TA36" i="304"/>
  <c r="TB36" i="304"/>
  <c r="TC36" i="304"/>
  <c r="TD36" i="304"/>
  <c r="TE36" i="304"/>
  <c r="TF36" i="304"/>
  <c r="TG36" i="304"/>
  <c r="TH36" i="304"/>
  <c r="TI36" i="304"/>
  <c r="TJ36" i="304"/>
  <c r="TK36" i="304"/>
  <c r="TL36" i="304"/>
  <c r="TM36" i="304"/>
  <c r="TN36" i="304"/>
  <c r="TO36" i="304"/>
  <c r="TP36" i="304"/>
  <c r="TQ36" i="304"/>
  <c r="TR36" i="304"/>
  <c r="TS36" i="304"/>
  <c r="TT36" i="304"/>
  <c r="TU36" i="304"/>
  <c r="TV36" i="304"/>
  <c r="TW36" i="304"/>
  <c r="TX36" i="304"/>
  <c r="TY36" i="304"/>
  <c r="TZ36" i="304"/>
  <c r="UA36" i="304"/>
  <c r="UB36" i="304"/>
  <c r="UC36" i="304"/>
  <c r="UD36" i="304"/>
  <c r="UE36" i="304"/>
  <c r="UF36" i="304"/>
  <c r="UG36" i="304"/>
  <c r="UH36" i="304"/>
  <c r="UI36" i="304"/>
  <c r="UJ36" i="304"/>
  <c r="UK36" i="304"/>
  <c r="UL36" i="304"/>
  <c r="UM36" i="304"/>
  <c r="UN36" i="304"/>
  <c r="UO36" i="304"/>
  <c r="UP36" i="304"/>
  <c r="UQ36" i="304"/>
  <c r="UR36" i="304"/>
  <c r="US36" i="304"/>
  <c r="UT36" i="304"/>
  <c r="UU36" i="304"/>
  <c r="UV36" i="304"/>
  <c r="UW36" i="304"/>
  <c r="UX36" i="304"/>
  <c r="UY36" i="304"/>
  <c r="UZ36" i="304"/>
  <c r="VA36" i="304"/>
  <c r="VB36" i="304"/>
  <c r="VC36" i="304"/>
  <c r="VD36" i="304"/>
  <c r="VE36" i="304"/>
  <c r="VF36" i="304"/>
  <c r="VG36" i="304"/>
  <c r="VH36" i="304"/>
  <c r="VI36" i="304"/>
  <c r="VJ36" i="304"/>
  <c r="VK36" i="304"/>
  <c r="VL36" i="304"/>
  <c r="VM36" i="304"/>
  <c r="VN36" i="304"/>
  <c r="VO36" i="304"/>
  <c r="VP36" i="304"/>
  <c r="VQ36" i="304"/>
  <c r="VR36" i="304"/>
  <c r="VS36" i="304"/>
  <c r="VT36" i="304"/>
  <c r="VU36" i="304"/>
  <c r="VV36" i="304"/>
  <c r="VW36" i="304"/>
  <c r="VX36" i="304"/>
  <c r="VY36" i="304"/>
  <c r="VZ36" i="304"/>
  <c r="WA36" i="304"/>
  <c r="WB36" i="304"/>
  <c r="WC36" i="304"/>
  <c r="WD36" i="304"/>
  <c r="WE36" i="304"/>
  <c r="WF36" i="304"/>
  <c r="WG36" i="304"/>
  <c r="WH36" i="304"/>
  <c r="WI36" i="304"/>
  <c r="WJ36" i="304"/>
  <c r="WK36" i="304"/>
  <c r="WL36" i="304"/>
  <c r="WM36" i="304"/>
  <c r="WN36" i="304"/>
  <c r="WO36" i="304"/>
  <c r="WP36" i="304"/>
  <c r="WQ36" i="304"/>
  <c r="WR36" i="304"/>
  <c r="WS36" i="304"/>
  <c r="WT36" i="304"/>
  <c r="WU36" i="304"/>
  <c r="WV36" i="304"/>
  <c r="WW36" i="304"/>
  <c r="WX36" i="304"/>
  <c r="WY36" i="304"/>
  <c r="WZ36" i="304"/>
  <c r="XA36" i="304"/>
  <c r="XB36" i="304"/>
  <c r="XC36" i="304"/>
  <c r="XD36" i="304"/>
  <c r="XE36" i="304"/>
  <c r="XF36" i="304"/>
  <c r="XG36" i="304"/>
  <c r="XH36" i="304"/>
  <c r="XI36" i="304"/>
  <c r="XJ36" i="304"/>
  <c r="XK36" i="304"/>
  <c r="XL36" i="304"/>
  <c r="XM36" i="304"/>
  <c r="XN36" i="304"/>
  <c r="XO36" i="304"/>
  <c r="XP36" i="304"/>
  <c r="XQ36" i="304"/>
  <c r="XR36" i="304"/>
  <c r="XS36" i="304"/>
  <c r="XT36" i="304"/>
  <c r="XU36" i="304"/>
  <c r="XV36" i="304"/>
  <c r="XW36" i="304"/>
  <c r="XX36" i="304"/>
  <c r="XY36" i="304"/>
  <c r="XZ36" i="304"/>
  <c r="YA36" i="304"/>
  <c r="YB36" i="304"/>
  <c r="YC36" i="304"/>
  <c r="YD36" i="304"/>
  <c r="YE36" i="304"/>
  <c r="YF36" i="304"/>
  <c r="YG36" i="304"/>
  <c r="YH36" i="304"/>
  <c r="YI36" i="304"/>
  <c r="YJ36" i="304"/>
  <c r="YK36" i="304"/>
  <c r="YL36" i="304"/>
  <c r="YM36" i="304"/>
  <c r="YN36" i="304"/>
  <c r="YO36" i="304"/>
  <c r="YP36" i="304"/>
  <c r="YQ36" i="304"/>
  <c r="YR36" i="304"/>
  <c r="YS36" i="304"/>
  <c r="YT36" i="304"/>
  <c r="YU36" i="304"/>
  <c r="YV36" i="304"/>
  <c r="YW36" i="304"/>
  <c r="YX36" i="304"/>
  <c r="YY36" i="304"/>
  <c r="YZ36" i="304"/>
  <c r="ZA36" i="304"/>
  <c r="ZB36" i="304"/>
  <c r="ZC36" i="304"/>
  <c r="ZD36" i="304"/>
  <c r="ZE36" i="304"/>
  <c r="ZF36" i="304"/>
  <c r="ZG36" i="304"/>
  <c r="ZH36" i="304"/>
  <c r="ZI36" i="304"/>
  <c r="ZJ36" i="304"/>
  <c r="ZK36" i="304"/>
  <c r="ZL36" i="304"/>
  <c r="ZM36" i="304"/>
  <c r="ZN36" i="304"/>
  <c r="ZO36" i="304"/>
  <c r="ZP36" i="304"/>
  <c r="ZQ36" i="304"/>
  <c r="ZR36" i="304"/>
  <c r="ZS36" i="304"/>
  <c r="ZT36" i="304"/>
  <c r="ZU36" i="304"/>
  <c r="ZV36" i="304"/>
  <c r="ZW36" i="304"/>
  <c r="ZX36" i="304"/>
  <c r="ZY36" i="304"/>
  <c r="ZZ36" i="304"/>
  <c r="AAA36" i="304"/>
  <c r="AAB36" i="304"/>
  <c r="AAC36" i="304"/>
  <c r="AAD36" i="304"/>
  <c r="AAE36" i="304"/>
  <c r="AAF36" i="304"/>
  <c r="AAG36" i="304"/>
  <c r="AAH36" i="304"/>
  <c r="AAI36" i="304"/>
  <c r="AAJ36" i="304"/>
  <c r="AAK36" i="304"/>
  <c r="AAL36" i="304"/>
  <c r="AAM36" i="304"/>
  <c r="AAN36" i="304"/>
  <c r="AAO36" i="304"/>
  <c r="AAP36" i="304"/>
  <c r="AAQ36" i="304"/>
  <c r="AAR36" i="304"/>
  <c r="AAS36" i="304"/>
  <c r="AAT36" i="304"/>
  <c r="AAU36" i="304"/>
  <c r="AAV36" i="304"/>
  <c r="AAW36" i="304"/>
  <c r="AAX36" i="304"/>
  <c r="AAY36" i="304"/>
  <c r="AAZ36" i="304"/>
  <c r="ABA36" i="304"/>
  <c r="ABB36" i="304"/>
  <c r="ABC36" i="304"/>
  <c r="ABD36" i="304"/>
  <c r="ABE36" i="304"/>
  <c r="ABF36" i="304"/>
  <c r="ABG36" i="304"/>
  <c r="ABH36" i="304"/>
  <c r="ABI36" i="304"/>
  <c r="ABJ36" i="304"/>
  <c r="ABK36" i="304"/>
  <c r="ABL36" i="304"/>
  <c r="ABM36" i="304"/>
  <c r="ABN36" i="304"/>
  <c r="ABO36" i="304"/>
  <c r="ABP36" i="304"/>
  <c r="ABQ36" i="304"/>
  <c r="ABR36" i="304"/>
  <c r="ABS36" i="304"/>
  <c r="ABT36" i="304"/>
  <c r="ABU36" i="304"/>
  <c r="ABV36" i="304"/>
  <c r="ABW36" i="304"/>
  <c r="ABX36" i="304"/>
  <c r="ABY36" i="304"/>
  <c r="ABZ36" i="304"/>
  <c r="ACA36" i="304"/>
  <c r="ACB36" i="304"/>
  <c r="ACC36" i="304"/>
  <c r="ACD36" i="304"/>
  <c r="ACE36" i="304"/>
  <c r="ACF36" i="304"/>
  <c r="ACG36" i="304"/>
  <c r="ACH36" i="304"/>
  <c r="ACI36" i="304"/>
  <c r="ACJ36" i="304"/>
  <c r="ACK36" i="304"/>
  <c r="ACL36" i="304"/>
  <c r="ACM36" i="304"/>
  <c r="ACN36" i="304"/>
  <c r="ACO36" i="304"/>
  <c r="ACP36" i="304"/>
  <c r="ACQ36" i="304"/>
  <c r="ACR36" i="304"/>
  <c r="ACS36" i="304"/>
  <c r="ACT36" i="304"/>
  <c r="ACU36" i="304"/>
  <c r="ACV36" i="304"/>
  <c r="ACW36" i="304"/>
  <c r="ACX36" i="304"/>
  <c r="ACY36" i="304"/>
  <c r="ACZ36" i="304"/>
  <c r="ADA36" i="304"/>
  <c r="ADB36" i="304"/>
  <c r="ADC36" i="304"/>
  <c r="ADD36" i="304"/>
  <c r="ADE36" i="304"/>
  <c r="ADF36" i="304"/>
  <c r="ADG36" i="304"/>
  <c r="ADH36" i="304"/>
  <c r="ADI36" i="304"/>
  <c r="ADJ36" i="304"/>
  <c r="ADK36" i="304"/>
  <c r="ADL36" i="304"/>
  <c r="ADM36" i="304"/>
  <c r="ADN36" i="304"/>
  <c r="ADO36" i="304"/>
  <c r="ADP36" i="304"/>
  <c r="ADQ36" i="304"/>
  <c r="ADR36" i="304"/>
  <c r="ADS36" i="304"/>
  <c r="ADT36" i="304"/>
  <c r="ADU36" i="304"/>
  <c r="ADV36" i="304"/>
  <c r="ADW36" i="304"/>
  <c r="ADX36" i="304"/>
  <c r="ADY36" i="304"/>
  <c r="ADZ36" i="304"/>
  <c r="AEA36" i="304"/>
  <c r="AEB36" i="304"/>
  <c r="AEC36" i="304"/>
  <c r="AED36" i="304"/>
  <c r="AEE36" i="304"/>
  <c r="AEF36" i="304"/>
  <c r="AEG36" i="304"/>
  <c r="AEH36" i="304"/>
  <c r="AEI36" i="304"/>
  <c r="AEJ36" i="304"/>
  <c r="AEK36" i="304"/>
  <c r="AEL36" i="304"/>
  <c r="AEM36" i="304"/>
  <c r="AEN36" i="304"/>
  <c r="AEO36" i="304"/>
  <c r="AEP36" i="304"/>
  <c r="AEQ36" i="304"/>
  <c r="AER36" i="304"/>
  <c r="AES36" i="304"/>
  <c r="AET36" i="304"/>
  <c r="AEU36" i="304"/>
  <c r="AEV36" i="304"/>
  <c r="AEW36" i="304"/>
  <c r="AEX36" i="304"/>
  <c r="AEY36" i="304"/>
  <c r="AEZ36" i="304"/>
  <c r="AFA36" i="304"/>
  <c r="AFB36" i="304"/>
  <c r="AFC36" i="304"/>
  <c r="AFD36" i="304"/>
  <c r="AFE36" i="304"/>
  <c r="AFF36" i="304"/>
  <c r="AFG36" i="304"/>
  <c r="AFH36" i="304"/>
  <c r="AFI36" i="304"/>
  <c r="AFJ36" i="304"/>
  <c r="AFK36" i="304"/>
  <c r="AFL36" i="304"/>
  <c r="AFM36" i="304"/>
  <c r="AFN36" i="304"/>
  <c r="AFO36" i="304"/>
  <c r="AFP36" i="304"/>
  <c r="AFQ36" i="304"/>
  <c r="AFR36" i="304"/>
  <c r="AFS36" i="304"/>
  <c r="AFT36" i="304"/>
  <c r="AFU36" i="304"/>
  <c r="AFV36" i="304"/>
  <c r="AFW36" i="304"/>
  <c r="AFX36" i="304"/>
  <c r="AFY36" i="304"/>
  <c r="AFZ36" i="304"/>
  <c r="AGA36" i="304"/>
  <c r="AGB36" i="304"/>
  <c r="AGC36" i="304"/>
  <c r="AGD36" i="304"/>
  <c r="AGE36" i="304"/>
  <c r="AGF36" i="304"/>
  <c r="AGG36" i="304"/>
  <c r="AGH36" i="304"/>
  <c r="AGI36" i="304"/>
  <c r="AGJ36" i="304"/>
  <c r="AGK36" i="304"/>
  <c r="AGL36" i="304"/>
  <c r="AGM36" i="304"/>
  <c r="AGN36" i="304"/>
  <c r="AGO36" i="304"/>
  <c r="AGP36" i="304"/>
  <c r="AGQ36" i="304"/>
  <c r="AGR36" i="304"/>
  <c r="AGS36" i="304"/>
  <c r="AGT36" i="304"/>
  <c r="AGU36" i="304"/>
  <c r="AGV36" i="304"/>
  <c r="AGW36" i="304"/>
  <c r="AGX36" i="304"/>
  <c r="AGY36" i="304"/>
  <c r="AGZ36" i="304"/>
  <c r="AHA36" i="304"/>
  <c r="AHB36" i="304"/>
  <c r="AHC36" i="304"/>
  <c r="AHD36" i="304"/>
  <c r="AHE36" i="304"/>
  <c r="AHF36" i="304"/>
  <c r="AHG36" i="304"/>
  <c r="AHH36" i="304"/>
  <c r="AHI36" i="304"/>
  <c r="AHJ36" i="304"/>
  <c r="AHK36" i="304"/>
  <c r="AHL36" i="304"/>
  <c r="AHM36" i="304"/>
  <c r="AHN36" i="304"/>
  <c r="AHO36" i="304"/>
  <c r="AHP36" i="304"/>
  <c r="AHQ36" i="304"/>
  <c r="AHR36" i="304"/>
  <c r="AHS36" i="304"/>
  <c r="AHT36" i="304"/>
  <c r="AHU36" i="304"/>
  <c r="AHV36" i="304"/>
  <c r="AHW36" i="304"/>
  <c r="AHX36" i="304"/>
  <c r="AHY36" i="304"/>
  <c r="AHZ36" i="304"/>
  <c r="AIA36" i="304"/>
  <c r="AIB36" i="304"/>
  <c r="AIC36" i="304"/>
  <c r="AID36" i="304"/>
  <c r="AIE36" i="304"/>
  <c r="AIF36" i="304"/>
  <c r="AIG36" i="304"/>
  <c r="AIH36" i="304"/>
  <c r="AII36" i="304"/>
  <c r="AIJ36" i="304"/>
  <c r="AIK36" i="304"/>
  <c r="AIL36" i="304"/>
  <c r="AIM36" i="304"/>
  <c r="AIN36" i="304"/>
  <c r="AIO36" i="304"/>
  <c r="AIP36" i="304"/>
  <c r="AIQ36" i="304"/>
  <c r="AIR36" i="304"/>
  <c r="AIS36" i="304"/>
  <c r="AIT36" i="304"/>
  <c r="AIU36" i="304"/>
  <c r="AIV36" i="304"/>
  <c r="AIW36" i="304"/>
  <c r="AIX36" i="304"/>
  <c r="AIY36" i="304"/>
  <c r="AIZ36" i="304"/>
  <c r="AJA36" i="304"/>
  <c r="AJB36" i="304"/>
  <c r="AJC36" i="304"/>
  <c r="AJD36" i="304"/>
  <c r="AJE36" i="304"/>
  <c r="AJF36" i="304"/>
  <c r="AJG36" i="304"/>
  <c r="AJH36" i="304"/>
  <c r="AJI36" i="304"/>
  <c r="AJJ36" i="304"/>
  <c r="AJK36" i="304"/>
  <c r="AJL36" i="304"/>
  <c r="AJM36" i="304"/>
  <c r="AJN36" i="304"/>
  <c r="AJO36" i="304"/>
  <c r="AJP36" i="304"/>
  <c r="AJQ36" i="304"/>
  <c r="AJR36" i="304"/>
  <c r="AJS36" i="304"/>
  <c r="AJT36" i="304"/>
  <c r="AJU36" i="304"/>
  <c r="AJV36" i="304"/>
  <c r="AJW36" i="304"/>
  <c r="AJX36" i="304"/>
  <c r="AJY36" i="304"/>
  <c r="AJZ36" i="304"/>
  <c r="AKA36" i="304"/>
  <c r="AKB36" i="304"/>
  <c r="AKC36" i="304"/>
  <c r="AKD36" i="304"/>
  <c r="AKE36" i="304"/>
  <c r="AKF36" i="304"/>
  <c r="AKG36" i="304"/>
  <c r="AKH36" i="304"/>
  <c r="AKI36" i="304"/>
  <c r="AKJ36" i="304"/>
  <c r="AKK36" i="304"/>
  <c r="AKL36" i="304"/>
  <c r="AKM36" i="304"/>
  <c r="AKN36" i="304"/>
  <c r="AKO36" i="304"/>
  <c r="AKP36" i="304"/>
  <c r="AKQ36" i="304"/>
  <c r="AKR36" i="304"/>
  <c r="AKS36" i="304"/>
  <c r="AKT36" i="304"/>
  <c r="AKU36" i="304"/>
  <c r="AKV36" i="304"/>
  <c r="AKW36" i="304"/>
  <c r="AKX36" i="304"/>
  <c r="AKY36" i="304"/>
  <c r="AKZ36" i="304"/>
  <c r="ALA36" i="304"/>
  <c r="ALB36" i="304"/>
  <c r="ALC36" i="304"/>
  <c r="ALD36" i="304"/>
  <c r="ALE36" i="304"/>
  <c r="ALF36" i="304"/>
  <c r="ALG36" i="304"/>
  <c r="ALH36" i="304"/>
  <c r="ALI36" i="304"/>
  <c r="ALJ36" i="304"/>
  <c r="ALK36" i="304"/>
  <c r="ALL36" i="304"/>
  <c r="ALM36" i="304"/>
  <c r="ALN36" i="304"/>
  <c r="ALO36" i="304"/>
  <c r="ALP36" i="304"/>
  <c r="ALQ36" i="304"/>
  <c r="ALR36" i="304"/>
  <c r="ALS36" i="304"/>
  <c r="ALT36" i="304"/>
  <c r="ALU36" i="304"/>
  <c r="ALV36" i="304"/>
  <c r="ALW36" i="304"/>
  <c r="ALX36" i="304"/>
  <c r="ALY36" i="304"/>
  <c r="ALZ36" i="304"/>
  <c r="AMA36" i="304"/>
  <c r="AMB36" i="304"/>
  <c r="AMC36" i="304"/>
  <c r="AMD36" i="304"/>
  <c r="AME36" i="304"/>
  <c r="AMF36" i="304"/>
  <c r="AMG36" i="304"/>
  <c r="AMH36" i="304"/>
  <c r="AMI36" i="304"/>
  <c r="AMJ36" i="304"/>
  <c r="AMK36" i="304"/>
  <c r="AML36" i="304"/>
  <c r="AMM36" i="304"/>
  <c r="AMN36" i="304"/>
  <c r="AMO36" i="304"/>
  <c r="AMP36" i="304"/>
  <c r="AMQ36" i="304"/>
  <c r="AMR36" i="304"/>
  <c r="AMS36" i="304"/>
  <c r="AMT36" i="304"/>
  <c r="AMU36" i="304"/>
  <c r="AMV36" i="304"/>
  <c r="AMW36" i="304"/>
  <c r="AMX36" i="304"/>
  <c r="AMY36" i="304"/>
  <c r="AMZ36" i="304"/>
  <c r="ANA36" i="304"/>
  <c r="ANB36" i="304"/>
  <c r="ANC36" i="304"/>
  <c r="AND36" i="304"/>
  <c r="ANE36" i="304"/>
  <c r="ANF36" i="304"/>
  <c r="ANG36" i="304"/>
  <c r="ANH36" i="304"/>
  <c r="ANI36" i="304"/>
  <c r="ANJ36" i="304"/>
  <c r="ANK36" i="304"/>
  <c r="ANL36" i="304"/>
  <c r="ANM36" i="304"/>
  <c r="ANN36" i="304"/>
  <c r="ANO36" i="304"/>
  <c r="ANP36" i="304"/>
  <c r="ANQ36" i="304"/>
  <c r="ANR36" i="304"/>
  <c r="ANS36" i="304"/>
  <c r="ANT36" i="304"/>
  <c r="ANU36" i="304"/>
  <c r="ANV36" i="304"/>
  <c r="ANW36" i="304"/>
  <c r="ANX36" i="304"/>
  <c r="ANY36" i="304"/>
  <c r="ANZ36" i="304"/>
  <c r="AOA36" i="304"/>
  <c r="AOB36" i="304"/>
  <c r="AOC36" i="304"/>
  <c r="AOD36" i="304"/>
  <c r="AOE36" i="304"/>
  <c r="AOF36" i="304"/>
  <c r="AOG36" i="304"/>
  <c r="AOH36" i="304"/>
  <c r="AOI36" i="304"/>
  <c r="AOJ36" i="304"/>
  <c r="AOK36" i="304"/>
  <c r="AOL36" i="304"/>
  <c r="AOM36" i="304"/>
  <c r="AON36" i="304"/>
  <c r="AOO36" i="304"/>
  <c r="AOP36" i="304"/>
  <c r="AOQ36" i="304"/>
  <c r="AOR36" i="304"/>
  <c r="AOS36" i="304"/>
  <c r="AOT36" i="304"/>
  <c r="AOU36" i="304"/>
  <c r="AOV36" i="304"/>
  <c r="AOW36" i="304"/>
  <c r="AOX36" i="304"/>
  <c r="AOY36" i="304"/>
  <c r="AOZ36" i="304"/>
  <c r="APA36" i="304"/>
  <c r="APB36" i="304"/>
  <c r="APC36" i="304"/>
  <c r="APD36" i="304"/>
  <c r="APE36" i="304"/>
  <c r="APF36" i="304"/>
  <c r="APG36" i="304"/>
  <c r="APH36" i="304"/>
  <c r="API36" i="304"/>
  <c r="APJ36" i="304"/>
  <c r="APK36" i="304"/>
  <c r="APL36" i="304"/>
  <c r="APM36" i="304"/>
  <c r="APN36" i="304"/>
  <c r="APO36" i="304"/>
  <c r="APP36" i="304"/>
  <c r="APQ36" i="304"/>
  <c r="APR36" i="304"/>
  <c r="APS36" i="304"/>
  <c r="APT36" i="304"/>
  <c r="APU36" i="304"/>
  <c r="APV36" i="304"/>
  <c r="APW36" i="304"/>
  <c r="APX36" i="304"/>
  <c r="APY36" i="304"/>
  <c r="APZ36" i="304"/>
  <c r="AQA36" i="304"/>
  <c r="AQB36" i="304"/>
  <c r="AQC36" i="304"/>
  <c r="AQD36" i="304"/>
  <c r="AQE36" i="304"/>
  <c r="AQF36" i="304"/>
  <c r="AQG36" i="304"/>
  <c r="AQH36" i="304"/>
  <c r="AQI36" i="304"/>
  <c r="AQJ36" i="304"/>
  <c r="AQK36" i="304"/>
  <c r="AQL36" i="304"/>
  <c r="AQM36" i="304"/>
  <c r="AQN36" i="304"/>
  <c r="AQO36" i="304"/>
  <c r="AQP36" i="304"/>
  <c r="AQQ36" i="304"/>
  <c r="AQR36" i="304"/>
  <c r="AQS36" i="304"/>
  <c r="AQT36" i="304"/>
  <c r="AQU36" i="304"/>
  <c r="AQV36" i="304"/>
  <c r="AQW36" i="304"/>
  <c r="AQX36" i="304"/>
  <c r="AQY36" i="304"/>
  <c r="AQZ36" i="304"/>
  <c r="ARA36" i="304"/>
  <c r="ARB36" i="304"/>
  <c r="ARC36" i="304"/>
  <c r="ARD36" i="304"/>
  <c r="ARE36" i="304"/>
  <c r="ARF36" i="304"/>
  <c r="ARG36" i="304"/>
  <c r="ARH36" i="304"/>
  <c r="ARI36" i="304"/>
  <c r="ARJ36" i="304"/>
  <c r="ARK36" i="304"/>
  <c r="ARL36" i="304"/>
  <c r="ARM36" i="304"/>
  <c r="ARN36" i="304"/>
  <c r="ARO36" i="304"/>
  <c r="ARP36" i="304"/>
  <c r="ARQ36" i="304"/>
  <c r="ARR36" i="304"/>
  <c r="ARS36" i="304"/>
  <c r="ART36" i="304"/>
  <c r="ARU36" i="304"/>
  <c r="ARV36" i="304"/>
  <c r="ARW36" i="304"/>
  <c r="ARX36" i="304"/>
  <c r="ARY36" i="304"/>
  <c r="ARZ36" i="304"/>
  <c r="ASA36" i="304"/>
  <c r="ASB36" i="304"/>
  <c r="ASC36" i="304"/>
  <c r="ASD36" i="304"/>
  <c r="ASE36" i="304"/>
  <c r="ASF36" i="304"/>
  <c r="ASG36" i="304"/>
  <c r="ASH36" i="304"/>
  <c r="ASI36" i="304"/>
  <c r="ASJ36" i="304"/>
  <c r="ASK36" i="304"/>
  <c r="ASL36" i="304"/>
  <c r="ASM36" i="304"/>
  <c r="ASN36" i="304"/>
  <c r="ASO36" i="304"/>
  <c r="ASP36" i="304"/>
  <c r="ASQ36" i="304"/>
  <c r="ASR36" i="304"/>
  <c r="ASS36" i="304"/>
  <c r="AST36" i="304"/>
  <c r="ASU36" i="304"/>
  <c r="ASV36" i="304"/>
  <c r="ASW36" i="304"/>
  <c r="ASX36" i="304"/>
  <c r="ASY36" i="304"/>
  <c r="ASZ36" i="304"/>
  <c r="ATA36" i="304"/>
  <c r="ATB36" i="304"/>
  <c r="ATC36" i="304"/>
  <c r="ATD36" i="304"/>
  <c r="ATE36" i="304"/>
  <c r="ATF36" i="304"/>
  <c r="ATG36" i="304"/>
  <c r="ATH36" i="304"/>
  <c r="ATI36" i="304"/>
  <c r="ATJ36" i="304"/>
  <c r="ATK36" i="304"/>
  <c r="ATL36" i="304"/>
  <c r="ATM36" i="304"/>
  <c r="ATN36" i="304"/>
  <c r="ATO36" i="304"/>
  <c r="ATP36" i="304"/>
  <c r="ATQ36" i="304"/>
  <c r="ATR36" i="304"/>
  <c r="ATS36" i="304"/>
  <c r="ATT36" i="304"/>
  <c r="ATU36" i="304"/>
  <c r="ATV36" i="304"/>
  <c r="ATW36" i="304"/>
  <c r="ATX36" i="304"/>
  <c r="ATY36" i="304"/>
  <c r="ATZ36" i="304"/>
  <c r="AUA36" i="304"/>
  <c r="AUB36" i="304"/>
  <c r="AUC36" i="304"/>
  <c r="AUD36" i="304"/>
  <c r="AUE36" i="304"/>
  <c r="AUF36" i="304"/>
  <c r="AUG36" i="304"/>
  <c r="AUH36" i="304"/>
  <c r="AUI36" i="304"/>
  <c r="AUJ36" i="304"/>
  <c r="AUK36" i="304"/>
  <c r="AUL36" i="304"/>
  <c r="AUM36" i="304"/>
  <c r="AUN36" i="304"/>
  <c r="AUO36" i="304"/>
  <c r="AUP36" i="304"/>
  <c r="AUQ36" i="304"/>
  <c r="AUR36" i="304"/>
  <c r="AUS36" i="304"/>
  <c r="AUT36" i="304"/>
  <c r="AUU36" i="304"/>
  <c r="AUV36" i="304"/>
  <c r="AUW36" i="304"/>
  <c r="AUX36" i="304"/>
  <c r="AUY36" i="304"/>
  <c r="AUZ36" i="304"/>
  <c r="AVA36" i="304"/>
  <c r="AVB36" i="304"/>
  <c r="AVC36" i="304"/>
  <c r="AVD36" i="304"/>
  <c r="AVE36" i="304"/>
  <c r="AVF36" i="304"/>
  <c r="AVG36" i="304"/>
  <c r="AVH36" i="304"/>
  <c r="AVI36" i="304"/>
  <c r="AVJ36" i="304"/>
  <c r="AVK36" i="304"/>
  <c r="AVL36" i="304"/>
  <c r="AVM36" i="304"/>
  <c r="AVN36" i="304"/>
  <c r="AVO36" i="304"/>
  <c r="AVP36" i="304"/>
  <c r="AVQ36" i="304"/>
  <c r="AVR36" i="304"/>
  <c r="AVS36" i="304"/>
  <c r="AVT36" i="304"/>
  <c r="AVU36" i="304"/>
  <c r="AVV36" i="304"/>
  <c r="AVW36" i="304"/>
  <c r="AVX36" i="304"/>
  <c r="AVY36" i="304"/>
  <c r="AVZ36" i="304"/>
  <c r="AWA36" i="304"/>
  <c r="AWB36" i="304"/>
  <c r="AWC36" i="304"/>
  <c r="AWD36" i="304"/>
  <c r="AWE36" i="304"/>
  <c r="AWF36" i="304"/>
  <c r="AWG36" i="304"/>
  <c r="AWH36" i="304"/>
  <c r="AWI36" i="304"/>
  <c r="AWJ36" i="304"/>
  <c r="AWK36" i="304"/>
  <c r="AWL36" i="304"/>
  <c r="AWM36" i="304"/>
  <c r="AWN36" i="304"/>
  <c r="AWO36" i="304"/>
  <c r="AWP36" i="304"/>
  <c r="AWQ36" i="304"/>
  <c r="AWR36" i="304"/>
  <c r="AWS36" i="304"/>
  <c r="AWT36" i="304"/>
  <c r="AWU36" i="304"/>
  <c r="AWV36" i="304"/>
  <c r="AWW36" i="304"/>
  <c r="AWX36" i="304"/>
  <c r="AWY36" i="304"/>
  <c r="AWZ36" i="304"/>
  <c r="AXA36" i="304"/>
  <c r="AXB36" i="304"/>
  <c r="AXC36" i="304"/>
  <c r="AXD36" i="304"/>
  <c r="AXE36" i="304"/>
  <c r="AXF36" i="304"/>
  <c r="AXG36" i="304"/>
  <c r="AXH36" i="304"/>
  <c r="AXI36" i="304"/>
  <c r="AXJ36" i="304"/>
  <c r="AXK36" i="304"/>
  <c r="AXL36" i="304"/>
  <c r="AXM36" i="304"/>
  <c r="AXN36" i="304"/>
  <c r="AXO36" i="304"/>
  <c r="AXP36" i="304"/>
  <c r="AXQ36" i="304"/>
  <c r="AXR36" i="304"/>
  <c r="AXS36" i="304"/>
  <c r="AXT36" i="304"/>
  <c r="AXU36" i="304"/>
  <c r="AXV36" i="304"/>
  <c r="AXW36" i="304"/>
  <c r="AXX36" i="304"/>
  <c r="AXY36" i="304"/>
  <c r="AXZ36" i="304"/>
  <c r="AYA36" i="304"/>
  <c r="AYB36" i="304"/>
  <c r="AYC36" i="304"/>
  <c r="AYD36" i="304"/>
  <c r="AYE36" i="304"/>
  <c r="AYF36" i="304"/>
  <c r="AYG36" i="304"/>
  <c r="AYH36" i="304"/>
  <c r="AYI36" i="304"/>
  <c r="AYJ36" i="304"/>
  <c r="AYK36" i="304"/>
  <c r="AYL36" i="304"/>
  <c r="AYM36" i="304"/>
  <c r="AYN36" i="304"/>
  <c r="AYO36" i="304"/>
  <c r="AYP36" i="304"/>
  <c r="AYQ36" i="304"/>
  <c r="AYR36" i="304"/>
  <c r="AYS36" i="304"/>
  <c r="AYT36" i="304"/>
  <c r="AYU36" i="304"/>
  <c r="AYV36" i="304"/>
  <c r="AYW36" i="304"/>
  <c r="AYX36" i="304"/>
  <c r="AYY36" i="304"/>
  <c r="AYZ36" i="304"/>
  <c r="AZA36" i="304"/>
  <c r="AZB36" i="304"/>
  <c r="AZC36" i="304"/>
  <c r="AZD36" i="304"/>
  <c r="AZE36" i="304"/>
  <c r="AZF36" i="304"/>
  <c r="AZG36" i="304"/>
  <c r="AZH36" i="304"/>
  <c r="AZI36" i="304"/>
  <c r="AZJ36" i="304"/>
  <c r="AZK36" i="304"/>
  <c r="AZL36" i="304"/>
  <c r="AZM36" i="304"/>
  <c r="AZN36" i="304"/>
  <c r="AZO36" i="304"/>
  <c r="AZP36" i="304"/>
  <c r="AZQ36" i="304"/>
  <c r="AZR36" i="304"/>
  <c r="AZS36" i="304"/>
  <c r="AZT36" i="304"/>
  <c r="AZU36" i="304"/>
  <c r="AZV36" i="304"/>
  <c r="AZW36" i="304"/>
  <c r="AZX36" i="304"/>
  <c r="AZY36" i="304"/>
  <c r="AZZ36" i="304"/>
  <c r="BAA36" i="304"/>
  <c r="BAB36" i="304"/>
  <c r="BAC36" i="304"/>
  <c r="BAD36" i="304"/>
  <c r="BAE36" i="304"/>
  <c r="BAF36" i="304"/>
  <c r="BAG36" i="304"/>
  <c r="BAH36" i="304"/>
  <c r="BAI36" i="304"/>
  <c r="BAJ36" i="304"/>
  <c r="BAK36" i="304"/>
  <c r="BAL36" i="304"/>
  <c r="BAM36" i="304"/>
  <c r="BAN36" i="304"/>
  <c r="BAO36" i="304"/>
  <c r="BAP36" i="304"/>
  <c r="BAQ36" i="304"/>
  <c r="BAR36" i="304"/>
  <c r="BAS36" i="304"/>
  <c r="BAT36" i="304"/>
  <c r="BAU36" i="304"/>
  <c r="BAV36" i="304"/>
  <c r="BAW36" i="304"/>
  <c r="BAX36" i="304"/>
  <c r="BAY36" i="304"/>
  <c r="BAZ36" i="304"/>
  <c r="BBA36" i="304"/>
  <c r="BBB36" i="304"/>
  <c r="BBC36" i="304"/>
  <c r="BBD36" i="304"/>
  <c r="BBE36" i="304"/>
  <c r="BBF36" i="304"/>
  <c r="BBG36" i="304"/>
  <c r="BBH36" i="304"/>
  <c r="BBI36" i="304"/>
  <c r="BBJ36" i="304"/>
  <c r="BBK36" i="304"/>
  <c r="BBL36" i="304"/>
  <c r="BBM36" i="304"/>
  <c r="BBN36" i="304"/>
  <c r="BBO36" i="304"/>
  <c r="BBP36" i="304"/>
  <c r="BBQ36" i="304"/>
  <c r="BBR36" i="304"/>
  <c r="BBS36" i="304"/>
  <c r="BBT36" i="304"/>
  <c r="BBU36" i="304"/>
  <c r="BBV36" i="304"/>
  <c r="BBW36" i="304"/>
  <c r="BBX36" i="304"/>
  <c r="BBY36" i="304"/>
  <c r="BBZ36" i="304"/>
  <c r="BCA36" i="304"/>
  <c r="BCB36" i="304"/>
  <c r="BCC36" i="304"/>
  <c r="BCD36" i="304"/>
  <c r="BCE36" i="304"/>
  <c r="BCF36" i="304"/>
  <c r="BCG36" i="304"/>
  <c r="BCH36" i="304"/>
  <c r="BCI36" i="304"/>
  <c r="BCJ36" i="304"/>
  <c r="BCK36" i="304"/>
  <c r="BCL36" i="304"/>
  <c r="BCM36" i="304"/>
  <c r="BCN36" i="304"/>
  <c r="BCO36" i="304"/>
  <c r="BCP36" i="304"/>
  <c r="BCQ36" i="304"/>
  <c r="BCR36" i="304"/>
  <c r="BCS36" i="304"/>
  <c r="BCT36" i="304"/>
  <c r="BCU36" i="304"/>
  <c r="BCV36" i="304"/>
  <c r="BCW36" i="304"/>
  <c r="BCX36" i="304"/>
  <c r="BCY36" i="304"/>
  <c r="BCZ36" i="304"/>
  <c r="BDA36" i="304"/>
  <c r="BDB36" i="304"/>
  <c r="BDC36" i="304"/>
  <c r="BDD36" i="304"/>
  <c r="BDE36" i="304"/>
  <c r="BDF36" i="304"/>
  <c r="BDG36" i="304"/>
  <c r="BDH36" i="304"/>
  <c r="BDI36" i="304"/>
  <c r="BDJ36" i="304"/>
  <c r="BDK36" i="304"/>
  <c r="BDL36" i="304"/>
  <c r="BDM36" i="304"/>
  <c r="BDN36" i="304"/>
  <c r="BDO36" i="304"/>
  <c r="BDP36" i="304"/>
  <c r="BDQ36" i="304"/>
  <c r="BDR36" i="304"/>
  <c r="BDS36" i="304"/>
  <c r="BDT36" i="304"/>
  <c r="BDU36" i="304"/>
  <c r="BDV36" i="304"/>
  <c r="BDW36" i="304"/>
  <c r="BDX36" i="304"/>
  <c r="BDY36" i="304"/>
  <c r="BDZ36" i="304"/>
  <c r="BEA36" i="304"/>
  <c r="BEB36" i="304"/>
  <c r="BEC36" i="304"/>
  <c r="BED36" i="304"/>
  <c r="BEE36" i="304"/>
  <c r="BEF36" i="304"/>
  <c r="BEG36" i="304"/>
  <c r="BEH36" i="304"/>
  <c r="BEI36" i="304"/>
  <c r="BEJ36" i="304"/>
  <c r="BEK36" i="304"/>
  <c r="BEL36" i="304"/>
  <c r="BEM36" i="304"/>
  <c r="BEN36" i="304"/>
  <c r="BEO36" i="304"/>
  <c r="BEP36" i="304"/>
  <c r="BEQ36" i="304"/>
  <c r="BER36" i="304"/>
  <c r="BES36" i="304"/>
  <c r="BET36" i="304"/>
  <c r="BEU36" i="304"/>
  <c r="BEV36" i="304"/>
  <c r="BEW36" i="304"/>
  <c r="BEX36" i="304"/>
  <c r="BEY36" i="304"/>
  <c r="BEZ36" i="304"/>
  <c r="BFA36" i="304"/>
  <c r="BFB36" i="304"/>
  <c r="BFC36" i="304"/>
  <c r="BFD36" i="304"/>
  <c r="BFE36" i="304"/>
  <c r="BFF36" i="304"/>
  <c r="BFG36" i="304"/>
  <c r="BFH36" i="304"/>
  <c r="BFI36" i="304"/>
  <c r="BFJ36" i="304"/>
  <c r="BFK36" i="304"/>
  <c r="BFL36" i="304"/>
  <c r="BFM36" i="304"/>
  <c r="BFN36" i="304"/>
  <c r="BFO36" i="304"/>
  <c r="BFP36" i="304"/>
  <c r="BFQ36" i="304"/>
  <c r="BFR36" i="304"/>
  <c r="BFS36" i="304"/>
  <c r="BFT36" i="304"/>
  <c r="BFU36" i="304"/>
  <c r="BFV36" i="304"/>
  <c r="BFW36" i="304"/>
  <c r="BFX36" i="304"/>
  <c r="BFY36" i="304"/>
  <c r="BFZ36" i="304"/>
  <c r="BGA36" i="304"/>
  <c r="BGB36" i="304"/>
  <c r="BGC36" i="304"/>
  <c r="BGD36" i="304"/>
  <c r="BGE36" i="304"/>
  <c r="BGF36" i="304"/>
  <c r="BGG36" i="304"/>
  <c r="BGH36" i="304"/>
  <c r="BGI36" i="304"/>
  <c r="BGJ36" i="304"/>
  <c r="BGK36" i="304"/>
  <c r="BGL36" i="304"/>
  <c r="BGM36" i="304"/>
  <c r="BGN36" i="304"/>
  <c r="BGO36" i="304"/>
  <c r="BGP36" i="304"/>
  <c r="BGQ36" i="304"/>
  <c r="BGR36" i="304"/>
  <c r="BGS36" i="304"/>
  <c r="BGT36" i="304"/>
  <c r="BGU36" i="304"/>
  <c r="BGV36" i="304"/>
  <c r="BGW36" i="304"/>
  <c r="BGX36" i="304"/>
  <c r="BGY36" i="304"/>
  <c r="BGZ36" i="304"/>
  <c r="BHA36" i="304"/>
  <c r="BHB36" i="304"/>
  <c r="BHC36" i="304"/>
  <c r="BHD36" i="304"/>
  <c r="BHE36" i="304"/>
  <c r="BHF36" i="304"/>
  <c r="BHG36" i="304"/>
  <c r="BHH36" i="304"/>
  <c r="BHI36" i="304"/>
  <c r="BHJ36" i="304"/>
  <c r="BHK36" i="304"/>
  <c r="BHL36" i="304"/>
  <c r="BHM36" i="304"/>
  <c r="BHN36" i="304"/>
  <c r="BHO36" i="304"/>
  <c r="BHP36" i="304"/>
  <c r="BHQ36" i="304"/>
  <c r="BHR36" i="304"/>
  <c r="BHS36" i="304"/>
  <c r="BHT36" i="304"/>
  <c r="BHU36" i="304"/>
  <c r="BHV36" i="304"/>
  <c r="BHW36" i="304"/>
  <c r="BHX36" i="304"/>
  <c r="BHY36" i="304"/>
  <c r="BHZ36" i="304"/>
  <c r="BIA36" i="304"/>
  <c r="BIB36" i="304"/>
  <c r="BIC36" i="304"/>
  <c r="BID36" i="304"/>
  <c r="BIE36" i="304"/>
  <c r="BIF36" i="304"/>
  <c r="BIG36" i="304"/>
  <c r="BIH36" i="304"/>
  <c r="BII36" i="304"/>
  <c r="BIJ36" i="304"/>
  <c r="BIK36" i="304"/>
  <c r="BIL36" i="304"/>
  <c r="BIM36" i="304"/>
  <c r="BIN36" i="304"/>
  <c r="BIO36" i="304"/>
  <c r="BIP36" i="304"/>
  <c r="BIQ36" i="304"/>
  <c r="BIR36" i="304"/>
  <c r="BIS36" i="304"/>
  <c r="BIT36" i="304"/>
  <c r="BIU36" i="304"/>
  <c r="BIV36" i="304"/>
  <c r="BIW36" i="304"/>
  <c r="BIX36" i="304"/>
  <c r="BIY36" i="304"/>
  <c r="BIZ36" i="304"/>
  <c r="BJA36" i="304"/>
  <c r="BJB36" i="304"/>
  <c r="BJC36" i="304"/>
  <c r="BJD36" i="304"/>
  <c r="BJE36" i="304"/>
  <c r="BJF36" i="304"/>
  <c r="BJG36" i="304"/>
  <c r="BJH36" i="304"/>
  <c r="BJI36" i="304"/>
  <c r="BJJ36" i="304"/>
  <c r="BJK36" i="304"/>
  <c r="BJL36" i="304"/>
  <c r="BJM36" i="304"/>
  <c r="BJN36" i="304"/>
  <c r="BJO36" i="304"/>
  <c r="BJP36" i="304"/>
  <c r="BJQ36" i="304"/>
  <c r="BJR36" i="304"/>
  <c r="BJS36" i="304"/>
  <c r="BJT36" i="304"/>
  <c r="BJU36" i="304"/>
  <c r="BJV36" i="304"/>
  <c r="BJW36" i="304"/>
  <c r="BJX36" i="304"/>
  <c r="BJY36" i="304"/>
  <c r="BJZ36" i="304"/>
  <c r="BKA36" i="304"/>
  <c r="BKB36" i="304"/>
  <c r="BKC36" i="304"/>
  <c r="BKD36" i="304"/>
  <c r="BKE36" i="304"/>
  <c r="BKF36" i="304"/>
  <c r="BKG36" i="304"/>
  <c r="BKH36" i="304"/>
  <c r="BKI36" i="304"/>
  <c r="BKJ36" i="304"/>
  <c r="BKK36" i="304"/>
  <c r="BKL36" i="304"/>
  <c r="BKM36" i="304"/>
  <c r="BKN36" i="304"/>
  <c r="BKO36" i="304"/>
  <c r="BKP36" i="304"/>
  <c r="BKQ36" i="304"/>
  <c r="BKR36" i="304"/>
  <c r="BKS36" i="304"/>
  <c r="BKT36" i="304"/>
  <c r="BKU36" i="304"/>
  <c r="BKV36" i="304"/>
  <c r="BKW36" i="304"/>
  <c r="BKX36" i="304"/>
  <c r="BKY36" i="304"/>
  <c r="BKZ36" i="304"/>
  <c r="BLA36" i="304"/>
  <c r="BLB36" i="304"/>
  <c r="BLC36" i="304"/>
  <c r="BLD36" i="304"/>
  <c r="BLE36" i="304"/>
  <c r="BLF36" i="304"/>
  <c r="BLG36" i="304"/>
  <c r="BLH36" i="304"/>
  <c r="BLI36" i="304"/>
  <c r="BLJ36" i="304"/>
  <c r="BLK36" i="304"/>
  <c r="BLL36" i="304"/>
  <c r="BLM36" i="304"/>
  <c r="BLN36" i="304"/>
  <c r="BLO36" i="304"/>
  <c r="BLP36" i="304"/>
  <c r="BLQ36" i="304"/>
  <c r="BLR36" i="304"/>
  <c r="BLS36" i="304"/>
  <c r="BLT36" i="304"/>
  <c r="BLU36" i="304"/>
  <c r="BLV36" i="304"/>
  <c r="BLW36" i="304"/>
  <c r="BLX36" i="304"/>
  <c r="BLY36" i="304"/>
  <c r="BLZ36" i="304"/>
  <c r="BMA36" i="304"/>
  <c r="BMB36" i="304"/>
  <c r="BMC36" i="304"/>
  <c r="BMD36" i="304"/>
  <c r="BME36" i="304"/>
  <c r="BMF36" i="304"/>
  <c r="BMG36" i="304"/>
  <c r="BMH36" i="304"/>
  <c r="BMI36" i="304"/>
  <c r="BMJ36" i="304"/>
  <c r="BMK36" i="304"/>
  <c r="BML36" i="304"/>
  <c r="BMM36" i="304"/>
  <c r="BMN36" i="304"/>
  <c r="BMO36" i="304"/>
  <c r="BMP36" i="304"/>
  <c r="BMQ36" i="304"/>
  <c r="BMR36" i="304"/>
  <c r="BMS36" i="304"/>
  <c r="BMT36" i="304"/>
  <c r="BMU36" i="304"/>
  <c r="BMV36" i="304"/>
  <c r="BMW36" i="304"/>
  <c r="BMX36" i="304"/>
  <c r="BMY36" i="304"/>
  <c r="BMZ36" i="304"/>
  <c r="BNA36" i="304"/>
  <c r="BNB36" i="304"/>
  <c r="BNC36" i="304"/>
  <c r="BND36" i="304"/>
  <c r="BNE36" i="304"/>
  <c r="BNF36" i="304"/>
  <c r="BNG36" i="304"/>
  <c r="BNH36" i="304"/>
  <c r="BNI36" i="304"/>
  <c r="BNJ36" i="304"/>
  <c r="BNK36" i="304"/>
  <c r="BNL36" i="304"/>
  <c r="BNM36" i="304"/>
  <c r="BNN36" i="304"/>
  <c r="BNO36" i="304"/>
  <c r="BNP36" i="304"/>
  <c r="BNQ36" i="304"/>
  <c r="BNR36" i="304"/>
  <c r="BNS36" i="304"/>
  <c r="BNT36" i="304"/>
  <c r="BNU36" i="304"/>
  <c r="BNV36" i="304"/>
  <c r="BNW36" i="304"/>
  <c r="BNX36" i="304"/>
  <c r="BNY36" i="304"/>
  <c r="BNZ36" i="304"/>
  <c r="BOA36" i="304"/>
  <c r="BOB36" i="304"/>
  <c r="BOC36" i="304"/>
  <c r="BOD36" i="304"/>
  <c r="BOE36" i="304"/>
  <c r="BOF36" i="304"/>
  <c r="BOG36" i="304"/>
  <c r="BOH36" i="304"/>
  <c r="BOI36" i="304"/>
  <c r="BOJ36" i="304"/>
  <c r="BOK36" i="304"/>
  <c r="BOL36" i="304"/>
  <c r="BOM36" i="304"/>
  <c r="BON36" i="304"/>
  <c r="BOO36" i="304"/>
  <c r="BOP36" i="304"/>
  <c r="BOQ36" i="304"/>
  <c r="BOR36" i="304"/>
  <c r="BOS36" i="304"/>
  <c r="BOT36" i="304"/>
  <c r="BOU36" i="304"/>
  <c r="BOV36" i="304"/>
  <c r="BOW36" i="304"/>
  <c r="BOX36" i="304"/>
  <c r="BOY36" i="304"/>
  <c r="BOZ36" i="304"/>
  <c r="BPA36" i="304"/>
  <c r="BPB36" i="304"/>
  <c r="BPC36" i="304"/>
  <c r="BPD36" i="304"/>
  <c r="BPE36" i="304"/>
  <c r="BPF36" i="304"/>
  <c r="BPG36" i="304"/>
  <c r="BPH36" i="304"/>
  <c r="BPI36" i="304"/>
  <c r="BPJ36" i="304"/>
  <c r="BPK36" i="304"/>
  <c r="BPL36" i="304"/>
  <c r="BPM36" i="304"/>
  <c r="BPN36" i="304"/>
  <c r="BPO36" i="304"/>
  <c r="BPP36" i="304"/>
  <c r="BPQ36" i="304"/>
  <c r="BPR36" i="304"/>
  <c r="BPS36" i="304"/>
  <c r="BPT36" i="304"/>
  <c r="BPU36" i="304"/>
  <c r="BPV36" i="304"/>
  <c r="BPW36" i="304"/>
  <c r="BPX36" i="304"/>
  <c r="BPY36" i="304"/>
  <c r="BPZ36" i="304"/>
  <c r="BQA36" i="304"/>
  <c r="BQB36" i="304"/>
  <c r="BQC36" i="304"/>
  <c r="BQD36" i="304"/>
  <c r="BQE36" i="304"/>
  <c r="BQF36" i="304"/>
  <c r="BQG36" i="304"/>
  <c r="BQH36" i="304"/>
  <c r="BQI36" i="304"/>
  <c r="BQJ36" i="304"/>
  <c r="BQK36" i="304"/>
  <c r="BQL36" i="304"/>
  <c r="BQM36" i="304"/>
  <c r="BQN36" i="304"/>
  <c r="BQO36" i="304"/>
  <c r="BQP36" i="304"/>
  <c r="BQQ36" i="304"/>
  <c r="BQR36" i="304"/>
  <c r="BQS36" i="304"/>
  <c r="BQT36" i="304"/>
  <c r="BQU36" i="304"/>
  <c r="BQV36" i="304"/>
  <c r="BQW36" i="304"/>
  <c r="BQX36" i="304"/>
  <c r="BQY36" i="304"/>
  <c r="BQZ36" i="304"/>
  <c r="BRA36" i="304"/>
  <c r="BRB36" i="304"/>
  <c r="BRC36" i="304"/>
  <c r="BRD36" i="304"/>
  <c r="BRE36" i="304"/>
  <c r="BRF36" i="304"/>
  <c r="BRG36" i="304"/>
  <c r="BRH36" i="304"/>
  <c r="BRI36" i="304"/>
  <c r="BRJ36" i="304"/>
  <c r="BRK36" i="304"/>
  <c r="BRL36" i="304"/>
  <c r="BRM36" i="304"/>
  <c r="BRN36" i="304"/>
  <c r="BRO36" i="304"/>
  <c r="BRP36" i="304"/>
  <c r="BRQ36" i="304"/>
  <c r="BRR36" i="304"/>
  <c r="BRS36" i="304"/>
  <c r="BRT36" i="304"/>
  <c r="BRU36" i="304"/>
  <c r="BRV36" i="304"/>
  <c r="BRW36" i="304"/>
  <c r="BRX36" i="304"/>
  <c r="BRY36" i="304"/>
  <c r="BRZ36" i="304"/>
  <c r="BSA36" i="304"/>
  <c r="BSB36" i="304"/>
  <c r="BSC36" i="304"/>
  <c r="BSD36" i="304"/>
  <c r="BSE36" i="304"/>
  <c r="BSF36" i="304"/>
  <c r="BSG36" i="304"/>
  <c r="BSH36" i="304"/>
  <c r="BSI36" i="304"/>
  <c r="BSJ36" i="304"/>
  <c r="BSK36" i="304"/>
  <c r="BSL36" i="304"/>
  <c r="BSM36" i="304"/>
  <c r="BSN36" i="304"/>
  <c r="BSO36" i="304"/>
  <c r="BSP36" i="304"/>
  <c r="BSQ36" i="304"/>
  <c r="BSR36" i="304"/>
  <c r="BSS36" i="304"/>
  <c r="BST36" i="304"/>
  <c r="BSU36" i="304"/>
  <c r="BSV36" i="304"/>
  <c r="BSW36" i="304"/>
  <c r="BSX36" i="304"/>
  <c r="BSY36" i="304"/>
  <c r="BSZ36" i="304"/>
  <c r="BTA36" i="304"/>
  <c r="BTB36" i="304"/>
  <c r="BTC36" i="304"/>
  <c r="BTD36" i="304"/>
  <c r="BTE36" i="304"/>
  <c r="BTF36" i="304"/>
  <c r="BTG36" i="304"/>
  <c r="BTH36" i="304"/>
  <c r="BTI36" i="304"/>
  <c r="BTJ36" i="304"/>
  <c r="BTK36" i="304"/>
  <c r="BTL36" i="304"/>
  <c r="BTM36" i="304"/>
  <c r="BTN36" i="304"/>
  <c r="BTO36" i="304"/>
  <c r="BTP36" i="304"/>
  <c r="BTQ36" i="304"/>
  <c r="BTR36" i="304"/>
  <c r="BTS36" i="304"/>
  <c r="BTT36" i="304"/>
  <c r="BTU36" i="304"/>
  <c r="BTV36" i="304"/>
  <c r="BTW36" i="304"/>
  <c r="BTX36" i="304"/>
  <c r="BTY36" i="304"/>
  <c r="BTZ36" i="304"/>
  <c r="BUA36" i="304"/>
  <c r="BUB36" i="304"/>
  <c r="BUC36" i="304"/>
  <c r="BUD36" i="304"/>
  <c r="BUE36" i="304"/>
  <c r="BUF36" i="304"/>
  <c r="BUG36" i="304"/>
  <c r="BUH36" i="304"/>
  <c r="BUI36" i="304"/>
  <c r="BUJ36" i="304"/>
  <c r="BUK36" i="304"/>
  <c r="BUL36" i="304"/>
  <c r="BUM36" i="304"/>
  <c r="BUN36" i="304"/>
  <c r="BUO36" i="304"/>
  <c r="BUP36" i="304"/>
  <c r="BUQ36" i="304"/>
  <c r="BUR36" i="304"/>
  <c r="BUS36" i="304"/>
  <c r="BUT36" i="304"/>
  <c r="BUU36" i="304"/>
  <c r="BUV36" i="304"/>
  <c r="BUW36" i="304"/>
  <c r="BUX36" i="304"/>
  <c r="BUY36" i="304"/>
  <c r="BUZ36" i="304"/>
  <c r="BVA36" i="304"/>
  <c r="BVB36" i="304"/>
  <c r="BVC36" i="304"/>
  <c r="BVD36" i="304"/>
  <c r="BVE36" i="304"/>
  <c r="BVF36" i="304"/>
  <c r="BVG36" i="304"/>
  <c r="BVH36" i="304"/>
  <c r="BVI36" i="304"/>
  <c r="BVJ36" i="304"/>
  <c r="BVK36" i="304"/>
  <c r="BVL36" i="304"/>
  <c r="BVM36" i="304"/>
  <c r="BVN36" i="304"/>
  <c r="BVO36" i="304"/>
  <c r="BVP36" i="304"/>
  <c r="BVQ36" i="304"/>
  <c r="BVR36" i="304"/>
  <c r="BVS36" i="304"/>
  <c r="BVT36" i="304"/>
  <c r="BVU36" i="304"/>
  <c r="BVV36" i="304"/>
  <c r="BVW36" i="304"/>
  <c r="BVX36" i="304"/>
  <c r="BVY36" i="304"/>
  <c r="BVZ36" i="304"/>
  <c r="BWA36" i="304"/>
  <c r="BWB36" i="304"/>
  <c r="BWC36" i="304"/>
  <c r="BWD36" i="304"/>
  <c r="BWE36" i="304"/>
  <c r="BWF36" i="304"/>
  <c r="BWG36" i="304"/>
  <c r="BWH36" i="304"/>
  <c r="BWI36" i="304"/>
  <c r="BWJ36" i="304"/>
  <c r="BWK36" i="304"/>
  <c r="BWL36" i="304"/>
  <c r="BWM36" i="304"/>
  <c r="BWN36" i="304"/>
  <c r="BWO36" i="304"/>
  <c r="BWP36" i="304"/>
  <c r="BWQ36" i="304"/>
  <c r="BWR36" i="304"/>
  <c r="BWS36" i="304"/>
  <c r="BWT36" i="304"/>
  <c r="BWU36" i="304"/>
  <c r="BWV36" i="304"/>
  <c r="BWW36" i="304"/>
  <c r="BWX36" i="304"/>
  <c r="BWY36" i="304"/>
  <c r="BWZ36" i="304"/>
  <c r="BXA36" i="304"/>
  <c r="BXB36" i="304"/>
  <c r="BXC36" i="304"/>
  <c r="BXD36" i="304"/>
  <c r="BXE36" i="304"/>
  <c r="BXF36" i="304"/>
  <c r="BXG36" i="304"/>
  <c r="BXH36" i="304"/>
  <c r="BXI36" i="304"/>
  <c r="BXJ36" i="304"/>
  <c r="BXK36" i="304"/>
  <c r="BXL36" i="304"/>
  <c r="BXM36" i="304"/>
  <c r="BXN36" i="304"/>
  <c r="BXO36" i="304"/>
  <c r="BXP36" i="304"/>
  <c r="BXQ36" i="304"/>
  <c r="BXR36" i="304"/>
  <c r="BXS36" i="304"/>
  <c r="BXT36" i="304"/>
  <c r="BXU36" i="304"/>
  <c r="BXV36" i="304"/>
  <c r="BXW36" i="304"/>
  <c r="BXX36" i="304"/>
  <c r="BXY36" i="304"/>
  <c r="BXZ36" i="304"/>
  <c r="BYA36" i="304"/>
  <c r="BYB36" i="304"/>
  <c r="BYC36" i="304"/>
  <c r="BYD36" i="304"/>
  <c r="BYE36" i="304"/>
  <c r="BYF36" i="304"/>
  <c r="BYG36" i="304"/>
  <c r="BYH36" i="304"/>
  <c r="BYI36" i="304"/>
  <c r="BYJ36" i="304"/>
  <c r="BYK36" i="304"/>
  <c r="BYL36" i="304"/>
  <c r="BYM36" i="304"/>
  <c r="BYN36" i="304"/>
  <c r="BYO36" i="304"/>
  <c r="BYP36" i="304"/>
  <c r="BYQ36" i="304"/>
  <c r="BYR36" i="304"/>
  <c r="BYS36" i="304"/>
  <c r="BYT36" i="304"/>
  <c r="BYU36" i="304"/>
  <c r="BYV36" i="304"/>
  <c r="BYW36" i="304"/>
  <c r="BYX36" i="304"/>
  <c r="BYY36" i="304"/>
  <c r="BYZ36" i="304"/>
  <c r="BZA36" i="304"/>
  <c r="BZB36" i="304"/>
  <c r="BZC36" i="304"/>
  <c r="BZD36" i="304"/>
  <c r="BZE36" i="304"/>
  <c r="BZF36" i="304"/>
  <c r="BZG36" i="304"/>
  <c r="BZH36" i="304"/>
  <c r="BZI36" i="304"/>
  <c r="BZJ36" i="304"/>
  <c r="BZK36" i="304"/>
  <c r="BZL36" i="304"/>
  <c r="BZM36" i="304"/>
  <c r="BZN36" i="304"/>
  <c r="BZO36" i="304"/>
  <c r="BZP36" i="304"/>
  <c r="BZQ36" i="304"/>
  <c r="BZR36" i="304"/>
  <c r="BZS36" i="304"/>
  <c r="BZT36" i="304"/>
  <c r="BZU36" i="304"/>
  <c r="BZV36" i="304"/>
  <c r="BZW36" i="304"/>
  <c r="BZX36" i="304"/>
  <c r="BZY36" i="304"/>
  <c r="BZZ36" i="304"/>
  <c r="CAA36" i="304"/>
  <c r="CAB36" i="304"/>
  <c r="CAC36" i="304"/>
  <c r="CAD36" i="304"/>
  <c r="CAE36" i="304"/>
  <c r="CAF36" i="304"/>
  <c r="CAG36" i="304"/>
  <c r="CAH36" i="304"/>
  <c r="CAI36" i="304"/>
  <c r="CAJ36" i="304"/>
  <c r="CAK36" i="304"/>
  <c r="CAL36" i="304"/>
  <c r="CAM36" i="304"/>
  <c r="CAN36" i="304"/>
  <c r="CAO36" i="304"/>
  <c r="CAP36" i="304"/>
  <c r="CAQ36" i="304"/>
  <c r="CAR36" i="304"/>
  <c r="CAS36" i="304"/>
  <c r="CAT36" i="304"/>
  <c r="CAU36" i="304"/>
  <c r="CAV36" i="304"/>
  <c r="CAW36" i="304"/>
  <c r="CAX36" i="304"/>
  <c r="CAY36" i="304"/>
  <c r="CAZ36" i="304"/>
  <c r="CBA36" i="304"/>
  <c r="CBB36" i="304"/>
  <c r="CBC36" i="304"/>
  <c r="CBD36" i="304"/>
  <c r="CBE36" i="304"/>
  <c r="CBF36" i="304"/>
  <c r="CBG36" i="304"/>
  <c r="CBH36" i="304"/>
  <c r="CBI36" i="304"/>
  <c r="CBJ36" i="304"/>
  <c r="CBK36" i="304"/>
  <c r="CBL36" i="304"/>
  <c r="CBM36" i="304"/>
  <c r="CBN36" i="304"/>
  <c r="CBO36" i="304"/>
  <c r="CBP36" i="304"/>
  <c r="CBQ36" i="304"/>
  <c r="CBR36" i="304"/>
  <c r="CBS36" i="304"/>
  <c r="CBT36" i="304"/>
  <c r="CBU36" i="304"/>
  <c r="CBV36" i="304"/>
  <c r="CBW36" i="304"/>
  <c r="CBX36" i="304"/>
  <c r="CBY36" i="304"/>
  <c r="CBZ36" i="304"/>
  <c r="CCA36" i="304"/>
  <c r="CCB36" i="304"/>
  <c r="CCC36" i="304"/>
  <c r="CCD36" i="304"/>
  <c r="CCE36" i="304"/>
  <c r="CCF36" i="304"/>
  <c r="CCG36" i="304"/>
  <c r="CCH36" i="304"/>
  <c r="CCI36" i="304"/>
  <c r="CCJ36" i="304"/>
  <c r="CCK36" i="304"/>
  <c r="CCL36" i="304"/>
  <c r="CCM36" i="304"/>
  <c r="CCN36" i="304"/>
  <c r="CCO36" i="304"/>
  <c r="CCP36" i="304"/>
  <c r="CCQ36" i="304"/>
  <c r="CCR36" i="304"/>
  <c r="CCS36" i="304"/>
  <c r="CCT36" i="304"/>
  <c r="CCU36" i="304"/>
  <c r="CCV36" i="304"/>
  <c r="CCW36" i="304"/>
  <c r="CCX36" i="304"/>
  <c r="CCY36" i="304"/>
  <c r="CCZ36" i="304"/>
  <c r="CDA36" i="304"/>
  <c r="CDB36" i="304"/>
  <c r="CDC36" i="304"/>
  <c r="CDD36" i="304"/>
  <c r="CDE36" i="304"/>
  <c r="CDF36" i="304"/>
  <c r="CDG36" i="304"/>
  <c r="CDH36" i="304"/>
  <c r="CDI36" i="304"/>
  <c r="CDJ36" i="304"/>
  <c r="CDK36" i="304"/>
  <c r="CDL36" i="304"/>
  <c r="CDM36" i="304"/>
  <c r="CDN36" i="304"/>
  <c r="CDO36" i="304"/>
  <c r="CDP36" i="304"/>
  <c r="CDQ36" i="304"/>
  <c r="CDR36" i="304"/>
  <c r="CDS36" i="304"/>
  <c r="CDT36" i="304"/>
  <c r="CDU36" i="304"/>
  <c r="CDV36" i="304"/>
  <c r="CDW36" i="304"/>
  <c r="CDX36" i="304"/>
  <c r="CDY36" i="304"/>
  <c r="CDZ36" i="304"/>
  <c r="CEA36" i="304"/>
  <c r="CEB36" i="304"/>
  <c r="CEC36" i="304"/>
  <c r="CED36" i="304"/>
  <c r="CEE36" i="304"/>
  <c r="CEF36" i="304"/>
  <c r="CEG36" i="304"/>
  <c r="CEH36" i="304"/>
  <c r="CEI36" i="304"/>
  <c r="CEJ36" i="304"/>
  <c r="CEK36" i="304"/>
  <c r="CEL36" i="304"/>
  <c r="CEM36" i="304"/>
  <c r="CEN36" i="304"/>
  <c r="CEO36" i="304"/>
  <c r="CEP36" i="304"/>
  <c r="CEQ36" i="304"/>
  <c r="CER36" i="304"/>
  <c r="CES36" i="304"/>
  <c r="CET36" i="304"/>
  <c r="CEU36" i="304"/>
  <c r="CEV36" i="304"/>
  <c r="CEW36" i="304"/>
  <c r="CEX36" i="304"/>
  <c r="CEY36" i="304"/>
  <c r="CEZ36" i="304"/>
  <c r="CFA36" i="304"/>
  <c r="CFB36" i="304"/>
  <c r="CFC36" i="304"/>
  <c r="CFD36" i="304"/>
  <c r="CFE36" i="304"/>
  <c r="CFF36" i="304"/>
  <c r="CFG36" i="304"/>
  <c r="CFH36" i="304"/>
  <c r="CFI36" i="304"/>
  <c r="CFJ36" i="304"/>
  <c r="CFK36" i="304"/>
  <c r="CFL36" i="304"/>
  <c r="CFM36" i="304"/>
  <c r="CFN36" i="304"/>
  <c r="CFO36" i="304"/>
  <c r="CFP36" i="304"/>
  <c r="CFQ36" i="304"/>
  <c r="CFR36" i="304"/>
  <c r="CFS36" i="304"/>
  <c r="CFT36" i="304"/>
  <c r="CFU36" i="304"/>
  <c r="CFV36" i="304"/>
  <c r="CFW36" i="304"/>
  <c r="CFX36" i="304"/>
  <c r="CFY36" i="304"/>
  <c r="CFZ36" i="304"/>
  <c r="CGA36" i="304"/>
  <c r="CGB36" i="304"/>
  <c r="CGC36" i="304"/>
  <c r="CGD36" i="304"/>
  <c r="CGE36" i="304"/>
  <c r="CGF36" i="304"/>
  <c r="CGG36" i="304"/>
  <c r="CGH36" i="304"/>
  <c r="CGI36" i="304"/>
  <c r="CGJ36" i="304"/>
  <c r="CGK36" i="304"/>
  <c r="CGL36" i="304"/>
  <c r="CGM36" i="304"/>
  <c r="CGN36" i="304"/>
  <c r="CGO36" i="304"/>
  <c r="CGP36" i="304"/>
  <c r="CGQ36" i="304"/>
  <c r="CGR36" i="304"/>
  <c r="CGS36" i="304"/>
  <c r="CGT36" i="304"/>
  <c r="CGU36" i="304"/>
  <c r="CGV36" i="304"/>
  <c r="CGW36" i="304"/>
  <c r="CGX36" i="304"/>
  <c r="CGY36" i="304"/>
  <c r="CGZ36" i="304"/>
  <c r="CHA36" i="304"/>
  <c r="CHB36" i="304"/>
  <c r="CHC36" i="304"/>
  <c r="CHD36" i="304"/>
  <c r="CHE36" i="304"/>
  <c r="CHF36" i="304"/>
  <c r="CHG36" i="304"/>
  <c r="CHH36" i="304"/>
  <c r="CHI36" i="304"/>
  <c r="CHJ36" i="304"/>
  <c r="CHK36" i="304"/>
  <c r="CHL36" i="304"/>
  <c r="CHM36" i="304"/>
  <c r="CHN36" i="304"/>
  <c r="CHO36" i="304"/>
  <c r="CHP36" i="304"/>
  <c r="CHQ36" i="304"/>
  <c r="CHR36" i="304"/>
  <c r="CHS36" i="304"/>
  <c r="CHT36" i="304"/>
  <c r="CHU36" i="304"/>
  <c r="CHV36" i="304"/>
  <c r="CHW36" i="304"/>
  <c r="CHX36" i="304"/>
  <c r="CHY36" i="304"/>
  <c r="CHZ36" i="304"/>
  <c r="CIA36" i="304"/>
  <c r="CIB36" i="304"/>
  <c r="CIC36" i="304"/>
  <c r="CID36" i="304"/>
  <c r="CIE36" i="304"/>
  <c r="CIF36" i="304"/>
  <c r="CIG36" i="304"/>
  <c r="CIH36" i="304"/>
  <c r="CII36" i="304"/>
  <c r="CIJ36" i="304"/>
  <c r="CIK36" i="304"/>
  <c r="CIL36" i="304"/>
  <c r="CIM36" i="304"/>
  <c r="CIN36" i="304"/>
  <c r="CIO36" i="304"/>
  <c r="CIP36" i="304"/>
  <c r="CIQ36" i="304"/>
  <c r="CIR36" i="304"/>
  <c r="CIS36" i="304"/>
  <c r="CIT36" i="304"/>
  <c r="CIU36" i="304"/>
  <c r="CIV36" i="304"/>
  <c r="CIW36" i="304"/>
  <c r="CIX36" i="304"/>
  <c r="CIY36" i="304"/>
  <c r="CIZ36" i="304"/>
  <c r="CJA36" i="304"/>
  <c r="CJB36" i="304"/>
  <c r="CJC36" i="304"/>
  <c r="CJD36" i="304"/>
  <c r="CJE36" i="304"/>
  <c r="CJF36" i="304"/>
  <c r="CJG36" i="304"/>
  <c r="CJH36" i="304"/>
  <c r="CJI36" i="304"/>
  <c r="CJJ36" i="304"/>
  <c r="CJK36" i="304"/>
  <c r="CJL36" i="304"/>
  <c r="CJM36" i="304"/>
  <c r="CJN36" i="304"/>
  <c r="CJO36" i="304"/>
  <c r="CJP36" i="304"/>
  <c r="CJQ36" i="304"/>
  <c r="CJR36" i="304"/>
  <c r="CJS36" i="304"/>
  <c r="CJT36" i="304"/>
  <c r="CJU36" i="304"/>
  <c r="CJV36" i="304"/>
  <c r="CJW36" i="304"/>
  <c r="CJX36" i="304"/>
  <c r="CJY36" i="304"/>
  <c r="CJZ36" i="304"/>
  <c r="CKA36" i="304"/>
  <c r="CKB36" i="304"/>
  <c r="CKC36" i="304"/>
  <c r="CKD36" i="304"/>
  <c r="CKE36" i="304"/>
  <c r="CKF36" i="304"/>
  <c r="CKG36" i="304"/>
  <c r="CKH36" i="304"/>
  <c r="CKI36" i="304"/>
  <c r="CKJ36" i="304"/>
  <c r="CKK36" i="304"/>
  <c r="CKL36" i="304"/>
  <c r="CKM36" i="304"/>
  <c r="CKN36" i="304"/>
  <c r="CKO36" i="304"/>
  <c r="CKP36" i="304"/>
  <c r="CKQ36" i="304"/>
  <c r="CKR36" i="304"/>
  <c r="CKS36" i="304"/>
  <c r="CKT36" i="304"/>
  <c r="CKU36" i="304"/>
  <c r="CKV36" i="304"/>
  <c r="CKW36" i="304"/>
  <c r="CKX36" i="304"/>
  <c r="CKY36" i="304"/>
  <c r="CKZ36" i="304"/>
  <c r="CLA36" i="304"/>
  <c r="CLB36" i="304"/>
  <c r="CLC36" i="304"/>
  <c r="CLD36" i="304"/>
  <c r="CLE36" i="304"/>
  <c r="CLF36" i="304"/>
  <c r="CLG36" i="304"/>
  <c r="CLH36" i="304"/>
  <c r="CLI36" i="304"/>
  <c r="CLJ36" i="304"/>
  <c r="CLK36" i="304"/>
  <c r="CLL36" i="304"/>
  <c r="CLM36" i="304"/>
  <c r="CLN36" i="304"/>
  <c r="CLO36" i="304"/>
  <c r="CLP36" i="304"/>
  <c r="CLQ36" i="304"/>
  <c r="CLR36" i="304"/>
  <c r="CLS36" i="304"/>
  <c r="CLT36" i="304"/>
  <c r="CLU36" i="304"/>
  <c r="CLV36" i="304"/>
  <c r="CLW36" i="304"/>
  <c r="CLX36" i="304"/>
  <c r="CLY36" i="304"/>
  <c r="CLZ36" i="304"/>
  <c r="CMA36" i="304"/>
  <c r="CMB36" i="304"/>
  <c r="CMC36" i="304"/>
  <c r="CMD36" i="304"/>
  <c r="CME36" i="304"/>
  <c r="CMF36" i="304"/>
  <c r="CMG36" i="304"/>
  <c r="CMH36" i="304"/>
  <c r="CMI36" i="304"/>
  <c r="CMJ36" i="304"/>
  <c r="CMK36" i="304"/>
  <c r="CML36" i="304"/>
  <c r="CMM36" i="304"/>
  <c r="CMN36" i="304"/>
  <c r="CMO36" i="304"/>
  <c r="CMP36" i="304"/>
  <c r="CMQ36" i="304"/>
  <c r="CMR36" i="304"/>
  <c r="CMS36" i="304"/>
  <c r="CMT36" i="304"/>
  <c r="CMU36" i="304"/>
  <c r="CMV36" i="304"/>
  <c r="CMW36" i="304"/>
  <c r="CMX36" i="304"/>
  <c r="CMY36" i="304"/>
  <c r="CMZ36" i="304"/>
  <c r="CNA36" i="304"/>
  <c r="CNB36" i="304"/>
  <c r="CNC36" i="304"/>
  <c r="CND36" i="304"/>
  <c r="CNE36" i="304"/>
  <c r="CNF36" i="304"/>
  <c r="CNG36" i="304"/>
  <c r="CNH36" i="304"/>
  <c r="CNI36" i="304"/>
  <c r="CNJ36" i="304"/>
  <c r="CNK36" i="304"/>
  <c r="CNL36" i="304"/>
  <c r="CNM36" i="304"/>
  <c r="CNN36" i="304"/>
  <c r="CNO36" i="304"/>
  <c r="CNP36" i="304"/>
  <c r="CNQ36" i="304"/>
  <c r="CNR36" i="304"/>
  <c r="CNS36" i="304"/>
  <c r="CNT36" i="304"/>
  <c r="CNU36" i="304"/>
  <c r="CNV36" i="304"/>
  <c r="CNW36" i="304"/>
  <c r="CNX36" i="304"/>
  <c r="CNY36" i="304"/>
  <c r="CNZ36" i="304"/>
  <c r="COA36" i="304"/>
  <c r="COB36" i="304"/>
  <c r="COC36" i="304"/>
  <c r="COD36" i="304"/>
  <c r="COE36" i="304"/>
  <c r="COF36" i="304"/>
  <c r="COG36" i="304"/>
  <c r="COH36" i="304"/>
  <c r="COI36" i="304"/>
  <c r="COJ36" i="304"/>
  <c r="COK36" i="304"/>
  <c r="COL36" i="304"/>
  <c r="COM36" i="304"/>
  <c r="CON36" i="304"/>
  <c r="COO36" i="304"/>
  <c r="COP36" i="304"/>
  <c r="COQ36" i="304"/>
  <c r="COR36" i="304"/>
  <c r="COS36" i="304"/>
  <c r="COT36" i="304"/>
  <c r="COU36" i="304"/>
  <c r="COV36" i="304"/>
  <c r="COW36" i="304"/>
  <c r="COX36" i="304"/>
  <c r="COY36" i="304"/>
  <c r="COZ36" i="304"/>
  <c r="CPA36" i="304"/>
  <c r="CPB36" i="304"/>
  <c r="CPC36" i="304"/>
  <c r="CPD36" i="304"/>
  <c r="CPE36" i="304"/>
  <c r="CPF36" i="304"/>
  <c r="CPG36" i="304"/>
  <c r="CPH36" i="304"/>
  <c r="CPI36" i="304"/>
  <c r="CPJ36" i="304"/>
  <c r="CPK36" i="304"/>
  <c r="CPL36" i="304"/>
  <c r="CPM36" i="304"/>
  <c r="CPN36" i="304"/>
  <c r="CPO36" i="304"/>
  <c r="CPP36" i="304"/>
  <c r="CPQ36" i="304"/>
  <c r="CPR36" i="304"/>
  <c r="CPS36" i="304"/>
  <c r="CPT36" i="304"/>
  <c r="CPU36" i="304"/>
  <c r="CPV36" i="304"/>
  <c r="CPW36" i="304"/>
  <c r="CPX36" i="304"/>
  <c r="CPY36" i="304"/>
  <c r="CPZ36" i="304"/>
  <c r="CQA36" i="304"/>
  <c r="CQB36" i="304"/>
  <c r="CQC36" i="304"/>
  <c r="CQD36" i="304"/>
  <c r="CQE36" i="304"/>
  <c r="CQF36" i="304"/>
  <c r="CQG36" i="304"/>
  <c r="CQH36" i="304"/>
  <c r="CQI36" i="304"/>
  <c r="CQJ36" i="304"/>
  <c r="CQK36" i="304"/>
  <c r="CQL36" i="304"/>
  <c r="CQM36" i="304"/>
  <c r="CQN36" i="304"/>
  <c r="CQO36" i="304"/>
  <c r="CQP36" i="304"/>
  <c r="CQQ36" i="304"/>
  <c r="CQR36" i="304"/>
  <c r="CQS36" i="304"/>
  <c r="CQT36" i="304"/>
  <c r="CQU36" i="304"/>
  <c r="CQV36" i="304"/>
  <c r="CQW36" i="304"/>
  <c r="CQX36" i="304"/>
  <c r="CQY36" i="304"/>
  <c r="CQZ36" i="304"/>
  <c r="CRA36" i="304"/>
  <c r="CRB36" i="304"/>
  <c r="CRC36" i="304"/>
  <c r="CRD36" i="304"/>
  <c r="CRE36" i="304"/>
  <c r="CRF36" i="304"/>
  <c r="CRG36" i="304"/>
  <c r="CRH36" i="304"/>
  <c r="CRI36" i="304"/>
  <c r="CRJ36" i="304"/>
  <c r="CRK36" i="304"/>
  <c r="CRL36" i="304"/>
  <c r="CRM36" i="304"/>
  <c r="CRN36" i="304"/>
  <c r="CRO36" i="304"/>
  <c r="CRP36" i="304"/>
  <c r="CRQ36" i="304"/>
  <c r="CRR36" i="304"/>
  <c r="CRS36" i="304"/>
  <c r="CRT36" i="304"/>
  <c r="CRU36" i="304"/>
  <c r="CRV36" i="304"/>
  <c r="CRW36" i="304"/>
  <c r="CRX36" i="304"/>
  <c r="CRY36" i="304"/>
  <c r="CRZ36" i="304"/>
  <c r="CSA36" i="304"/>
  <c r="CSB36" i="304"/>
  <c r="CSC36" i="304"/>
  <c r="CSD36" i="304"/>
  <c r="CSE36" i="304"/>
  <c r="CSF36" i="304"/>
  <c r="CSG36" i="304"/>
  <c r="CSH36" i="304"/>
  <c r="CSI36" i="304"/>
  <c r="CSJ36" i="304"/>
  <c r="CSK36" i="304"/>
  <c r="CSL36" i="304"/>
  <c r="CSM36" i="304"/>
  <c r="CSN36" i="304"/>
  <c r="CSO36" i="304"/>
  <c r="CSP36" i="304"/>
  <c r="CSQ36" i="304"/>
  <c r="CSR36" i="304"/>
  <c r="CSS36" i="304"/>
  <c r="CST36" i="304"/>
  <c r="CSU36" i="304"/>
  <c r="CSV36" i="304"/>
  <c r="CSW36" i="304"/>
  <c r="CSX36" i="304"/>
  <c r="CSY36" i="304"/>
  <c r="CSZ36" i="304"/>
  <c r="CTA36" i="304"/>
  <c r="CTB36" i="304"/>
  <c r="CTC36" i="304"/>
  <c r="CTD36" i="304"/>
  <c r="CTE36" i="304"/>
  <c r="CTF36" i="304"/>
  <c r="CTG36" i="304"/>
  <c r="CTH36" i="304"/>
  <c r="CTI36" i="304"/>
  <c r="CTJ36" i="304"/>
  <c r="CTK36" i="304"/>
  <c r="CTL36" i="304"/>
  <c r="CTM36" i="304"/>
  <c r="CTN36" i="304"/>
  <c r="CTO36" i="304"/>
  <c r="CTP36" i="304"/>
  <c r="CTQ36" i="304"/>
  <c r="CTR36" i="304"/>
  <c r="CTS36" i="304"/>
  <c r="CTT36" i="304"/>
  <c r="CTU36" i="304"/>
  <c r="CTV36" i="304"/>
  <c r="CTW36" i="304"/>
  <c r="CTX36" i="304"/>
  <c r="CTY36" i="304"/>
  <c r="CTZ36" i="304"/>
  <c r="CUA36" i="304"/>
  <c r="CUB36" i="304"/>
  <c r="CUC36" i="304"/>
  <c r="CUD36" i="304"/>
  <c r="CUE36" i="304"/>
  <c r="CUF36" i="304"/>
  <c r="CUG36" i="304"/>
  <c r="CUH36" i="304"/>
  <c r="CUI36" i="304"/>
  <c r="CUJ36" i="304"/>
  <c r="CUK36" i="304"/>
  <c r="CUL36" i="304"/>
  <c r="CUM36" i="304"/>
  <c r="CUN36" i="304"/>
  <c r="CUO36" i="304"/>
  <c r="CUP36" i="304"/>
  <c r="CUQ36" i="304"/>
  <c r="CUR36" i="304"/>
  <c r="CUS36" i="304"/>
  <c r="CUT36" i="304"/>
  <c r="CUU36" i="304"/>
  <c r="CUV36" i="304"/>
  <c r="CUW36" i="304"/>
  <c r="CUX36" i="304"/>
  <c r="CUY36" i="304"/>
  <c r="CUZ36" i="304"/>
  <c r="CVA36" i="304"/>
  <c r="CVB36" i="304"/>
  <c r="CVC36" i="304"/>
  <c r="CVD36" i="304"/>
  <c r="CVE36" i="304"/>
  <c r="CVF36" i="304"/>
  <c r="CVG36" i="304"/>
  <c r="CVH36" i="304"/>
  <c r="CVI36" i="304"/>
  <c r="CVJ36" i="304"/>
  <c r="CVK36" i="304"/>
  <c r="CVL36" i="304"/>
  <c r="CVM36" i="304"/>
  <c r="CVN36" i="304"/>
  <c r="CVO36" i="304"/>
  <c r="CVP36" i="304"/>
  <c r="CVQ36" i="304"/>
  <c r="CVR36" i="304"/>
  <c r="CVS36" i="304"/>
  <c r="CVT36" i="304"/>
  <c r="CVU36" i="304"/>
  <c r="CVV36" i="304"/>
  <c r="CVW36" i="304"/>
  <c r="CVX36" i="304"/>
  <c r="CVY36" i="304"/>
  <c r="CVZ36" i="304"/>
  <c r="CWA36" i="304"/>
  <c r="CWB36" i="304"/>
  <c r="CWC36" i="304"/>
  <c r="CWD36" i="304"/>
  <c r="CWE36" i="304"/>
  <c r="CWF36" i="304"/>
  <c r="CWG36" i="304"/>
  <c r="CWH36" i="304"/>
  <c r="CWI36" i="304"/>
  <c r="CWJ36" i="304"/>
  <c r="CWK36" i="304"/>
  <c r="CWL36" i="304"/>
  <c r="CWM36" i="304"/>
  <c r="CWN36" i="304"/>
  <c r="CWO36" i="304"/>
  <c r="CWP36" i="304"/>
  <c r="CWQ36" i="304"/>
  <c r="CWR36" i="304"/>
  <c r="CWS36" i="304"/>
  <c r="CWT36" i="304"/>
  <c r="CWU36" i="304"/>
  <c r="CWV36" i="304"/>
  <c r="CWW36" i="304"/>
  <c r="CWX36" i="304"/>
  <c r="CWY36" i="304"/>
  <c r="CWZ36" i="304"/>
  <c r="CXA36" i="304"/>
  <c r="CXB36" i="304"/>
  <c r="CXC36" i="304"/>
  <c r="CXD36" i="304"/>
  <c r="CXE36" i="304"/>
  <c r="CXF36" i="304"/>
  <c r="CXG36" i="304"/>
  <c r="CXH36" i="304"/>
  <c r="CXI36" i="304"/>
  <c r="CXJ36" i="304"/>
  <c r="CXK36" i="304"/>
  <c r="CXL36" i="304"/>
  <c r="CXM36" i="304"/>
  <c r="CXN36" i="304"/>
  <c r="CXO36" i="304"/>
  <c r="CXP36" i="304"/>
  <c r="CXQ36" i="304"/>
  <c r="CXR36" i="304"/>
  <c r="CXS36" i="304"/>
  <c r="CXT36" i="304"/>
  <c r="CXU36" i="304"/>
  <c r="CXV36" i="304"/>
  <c r="CXW36" i="304"/>
  <c r="CXX36" i="304"/>
  <c r="CXY36" i="304"/>
  <c r="CXZ36" i="304"/>
  <c r="CYA36" i="304"/>
  <c r="CYB36" i="304"/>
  <c r="CYC36" i="304"/>
  <c r="CYD36" i="304"/>
  <c r="CYE36" i="304"/>
  <c r="CYF36" i="304"/>
  <c r="CYG36" i="304"/>
  <c r="CYH36" i="304"/>
  <c r="CYI36" i="304"/>
  <c r="CYJ36" i="304"/>
  <c r="CYK36" i="304"/>
  <c r="CYL36" i="304"/>
  <c r="CYM36" i="304"/>
  <c r="CYN36" i="304"/>
  <c r="CYO36" i="304"/>
  <c r="CYP36" i="304"/>
  <c r="CYQ36" i="304"/>
  <c r="CYR36" i="304"/>
  <c r="CYS36" i="304"/>
  <c r="CYT36" i="304"/>
  <c r="CYU36" i="304"/>
  <c r="CYV36" i="304"/>
  <c r="CYW36" i="304"/>
  <c r="CYX36" i="304"/>
  <c r="CYY36" i="304"/>
  <c r="CYZ36" i="304"/>
  <c r="CZA36" i="304"/>
  <c r="CZB36" i="304"/>
  <c r="CZC36" i="304"/>
  <c r="CZD36" i="304"/>
  <c r="CZE36" i="304"/>
  <c r="CZF36" i="304"/>
  <c r="CZG36" i="304"/>
  <c r="CZH36" i="304"/>
  <c r="CZI36" i="304"/>
  <c r="CZJ36" i="304"/>
  <c r="CZK36" i="304"/>
  <c r="CZL36" i="304"/>
  <c r="CZM36" i="304"/>
  <c r="CZN36" i="304"/>
  <c r="CZO36" i="304"/>
  <c r="CZP36" i="304"/>
  <c r="CZQ36" i="304"/>
  <c r="CZR36" i="304"/>
  <c r="CZS36" i="304"/>
  <c r="CZT36" i="304"/>
  <c r="CZU36" i="304"/>
  <c r="CZV36" i="304"/>
  <c r="CZW36" i="304"/>
  <c r="CZX36" i="304"/>
  <c r="CZY36" i="304"/>
  <c r="CZZ36" i="304"/>
  <c r="DAA36" i="304"/>
  <c r="DAB36" i="304"/>
  <c r="DAC36" i="304"/>
  <c r="DAD36" i="304"/>
  <c r="DAE36" i="304"/>
  <c r="DAF36" i="304"/>
  <c r="DAG36" i="304"/>
  <c r="DAH36" i="304"/>
  <c r="DAI36" i="304"/>
  <c r="DAJ36" i="304"/>
  <c r="DAK36" i="304"/>
  <c r="DAL36" i="304"/>
  <c r="DAM36" i="304"/>
  <c r="DAN36" i="304"/>
  <c r="DAO36" i="304"/>
  <c r="DAP36" i="304"/>
  <c r="DAQ36" i="304"/>
  <c r="DAR36" i="304"/>
  <c r="DAS36" i="304"/>
  <c r="DAT36" i="304"/>
  <c r="DAU36" i="304"/>
  <c r="DAV36" i="304"/>
  <c r="DAW36" i="304"/>
  <c r="DAX36" i="304"/>
  <c r="DAY36" i="304"/>
  <c r="DAZ36" i="304"/>
  <c r="DBA36" i="304"/>
  <c r="DBB36" i="304"/>
  <c r="DBC36" i="304"/>
  <c r="DBD36" i="304"/>
  <c r="DBE36" i="304"/>
  <c r="DBF36" i="304"/>
  <c r="DBG36" i="304"/>
  <c r="DBH36" i="304"/>
  <c r="DBI36" i="304"/>
  <c r="DBJ36" i="304"/>
  <c r="DBK36" i="304"/>
  <c r="DBL36" i="304"/>
  <c r="DBM36" i="304"/>
  <c r="DBN36" i="304"/>
  <c r="DBO36" i="304"/>
  <c r="DBP36" i="304"/>
  <c r="DBQ36" i="304"/>
  <c r="DBR36" i="304"/>
  <c r="DBS36" i="304"/>
  <c r="DBT36" i="304"/>
  <c r="DBU36" i="304"/>
  <c r="DBV36" i="304"/>
  <c r="DBW36" i="304"/>
  <c r="DBX36" i="304"/>
  <c r="DBY36" i="304"/>
  <c r="DBZ36" i="304"/>
  <c r="DCA36" i="304"/>
  <c r="DCB36" i="304"/>
  <c r="DCC36" i="304"/>
  <c r="DCD36" i="304"/>
  <c r="DCE36" i="304"/>
  <c r="DCF36" i="304"/>
  <c r="DCG36" i="304"/>
  <c r="DCH36" i="304"/>
  <c r="DCI36" i="304"/>
  <c r="DCJ36" i="304"/>
  <c r="DCK36" i="304"/>
  <c r="DCL36" i="304"/>
  <c r="DCM36" i="304"/>
  <c r="DCN36" i="304"/>
  <c r="DCO36" i="304"/>
  <c r="DCP36" i="304"/>
  <c r="DCQ36" i="304"/>
  <c r="DCR36" i="304"/>
  <c r="DCS36" i="304"/>
  <c r="DCT36" i="304"/>
  <c r="DCU36" i="304"/>
  <c r="DCV36" i="304"/>
  <c r="DCW36" i="304"/>
  <c r="DCX36" i="304"/>
  <c r="DCY36" i="304"/>
  <c r="DCZ36" i="304"/>
  <c r="DDA36" i="304"/>
  <c r="DDB36" i="304"/>
  <c r="DDC36" i="304"/>
  <c r="DDD36" i="304"/>
  <c r="DDE36" i="304"/>
  <c r="DDF36" i="304"/>
  <c r="DDG36" i="304"/>
  <c r="DDH36" i="304"/>
  <c r="DDI36" i="304"/>
  <c r="DDJ36" i="304"/>
  <c r="DDK36" i="304"/>
  <c r="DDL36" i="304"/>
  <c r="DDM36" i="304"/>
  <c r="DDN36" i="304"/>
  <c r="DDO36" i="304"/>
  <c r="DDP36" i="304"/>
  <c r="DDQ36" i="304"/>
  <c r="DDR36" i="304"/>
  <c r="DDS36" i="304"/>
  <c r="DDT36" i="304"/>
  <c r="DDU36" i="304"/>
  <c r="DDV36" i="304"/>
  <c r="DDW36" i="304"/>
  <c r="DDX36" i="304"/>
  <c r="DDY36" i="304"/>
  <c r="DDZ36" i="304"/>
  <c r="DEA36" i="304"/>
  <c r="DEB36" i="304"/>
  <c r="DEC36" i="304"/>
  <c r="DED36" i="304"/>
  <c r="DEE36" i="304"/>
  <c r="DEF36" i="304"/>
  <c r="DEG36" i="304"/>
  <c r="DEH36" i="304"/>
  <c r="DEI36" i="304"/>
  <c r="DEJ36" i="304"/>
  <c r="DEK36" i="304"/>
  <c r="DEL36" i="304"/>
  <c r="DEM36" i="304"/>
  <c r="DEN36" i="304"/>
  <c r="DEO36" i="304"/>
  <c r="DEP36" i="304"/>
  <c r="DEQ36" i="304"/>
  <c r="DER36" i="304"/>
  <c r="DES36" i="304"/>
  <c r="DET36" i="304"/>
  <c r="DEU36" i="304"/>
  <c r="DEV36" i="304"/>
  <c r="DEW36" i="304"/>
  <c r="DEX36" i="304"/>
  <c r="DEY36" i="304"/>
  <c r="DEZ36" i="304"/>
  <c r="DFA36" i="304"/>
  <c r="DFB36" i="304"/>
  <c r="DFC36" i="304"/>
  <c r="DFD36" i="304"/>
  <c r="DFE36" i="304"/>
  <c r="DFF36" i="304"/>
  <c r="DFG36" i="304"/>
  <c r="DFH36" i="304"/>
  <c r="DFI36" i="304"/>
  <c r="DFJ36" i="304"/>
  <c r="DFK36" i="304"/>
  <c r="DFL36" i="304"/>
  <c r="DFM36" i="304"/>
  <c r="DFN36" i="304"/>
  <c r="DFO36" i="304"/>
  <c r="DFP36" i="304"/>
  <c r="DFQ36" i="304"/>
  <c r="DFR36" i="304"/>
  <c r="DFS36" i="304"/>
  <c r="DFT36" i="304"/>
  <c r="DFU36" i="304"/>
  <c r="DFV36" i="304"/>
  <c r="DFW36" i="304"/>
  <c r="DFX36" i="304"/>
  <c r="DFY36" i="304"/>
  <c r="DFZ36" i="304"/>
  <c r="DGA36" i="304"/>
  <c r="DGB36" i="304"/>
  <c r="DGC36" i="304"/>
  <c r="DGD36" i="304"/>
  <c r="DGE36" i="304"/>
  <c r="DGF36" i="304"/>
  <c r="DGG36" i="304"/>
  <c r="DGH36" i="304"/>
  <c r="DGI36" i="304"/>
  <c r="DGJ36" i="304"/>
  <c r="DGK36" i="304"/>
  <c r="DGL36" i="304"/>
  <c r="DGM36" i="304"/>
  <c r="DGN36" i="304"/>
  <c r="DGO36" i="304"/>
  <c r="DGP36" i="304"/>
  <c r="DGQ36" i="304"/>
  <c r="DGR36" i="304"/>
  <c r="DGS36" i="304"/>
  <c r="DGT36" i="304"/>
  <c r="DGU36" i="304"/>
  <c r="DGV36" i="304"/>
  <c r="DGW36" i="304"/>
  <c r="DGX36" i="304"/>
  <c r="DGY36" i="304"/>
  <c r="DGZ36" i="304"/>
  <c r="DHA36" i="304"/>
  <c r="DHB36" i="304"/>
  <c r="DHC36" i="304"/>
  <c r="DHD36" i="304"/>
  <c r="DHE36" i="304"/>
  <c r="DHF36" i="304"/>
  <c r="DHG36" i="304"/>
  <c r="DHH36" i="304"/>
  <c r="DHI36" i="304"/>
  <c r="DHJ36" i="304"/>
  <c r="DHK36" i="304"/>
  <c r="DHL36" i="304"/>
  <c r="DHM36" i="304"/>
  <c r="DHN36" i="304"/>
  <c r="DHO36" i="304"/>
  <c r="DHP36" i="304"/>
  <c r="DHQ36" i="304"/>
  <c r="DHR36" i="304"/>
  <c r="DHS36" i="304"/>
  <c r="DHT36" i="304"/>
  <c r="DHU36" i="304"/>
  <c r="DHV36" i="304"/>
  <c r="DHW36" i="304"/>
  <c r="DHX36" i="304"/>
  <c r="DHY36" i="304"/>
  <c r="DHZ36" i="304"/>
  <c r="DIA36" i="304"/>
  <c r="DIB36" i="304"/>
  <c r="DIC36" i="304"/>
  <c r="DID36" i="304"/>
  <c r="DIE36" i="304"/>
  <c r="DIF36" i="304"/>
  <c r="DIG36" i="304"/>
  <c r="DIH36" i="304"/>
  <c r="DII36" i="304"/>
  <c r="DIJ36" i="304"/>
  <c r="DIK36" i="304"/>
  <c r="DIL36" i="304"/>
  <c r="DIM36" i="304"/>
  <c r="DIN36" i="304"/>
  <c r="DIO36" i="304"/>
  <c r="DIP36" i="304"/>
  <c r="DIQ36" i="304"/>
  <c r="DIR36" i="304"/>
  <c r="DIS36" i="304"/>
  <c r="DIT36" i="304"/>
  <c r="DIU36" i="304"/>
  <c r="DIV36" i="304"/>
  <c r="DIW36" i="304"/>
  <c r="DIX36" i="304"/>
  <c r="DIY36" i="304"/>
  <c r="DIZ36" i="304"/>
  <c r="DJA36" i="304"/>
  <c r="DJB36" i="304"/>
  <c r="DJC36" i="304"/>
  <c r="DJD36" i="304"/>
  <c r="DJE36" i="304"/>
  <c r="DJF36" i="304"/>
  <c r="DJG36" i="304"/>
  <c r="DJH36" i="304"/>
  <c r="DJI36" i="304"/>
  <c r="DJJ36" i="304"/>
  <c r="DJK36" i="304"/>
  <c r="DJL36" i="304"/>
  <c r="DJM36" i="304"/>
  <c r="DJN36" i="304"/>
  <c r="DJO36" i="304"/>
  <c r="DJP36" i="304"/>
  <c r="DJQ36" i="304"/>
  <c r="DJR36" i="304"/>
  <c r="DJS36" i="304"/>
  <c r="DJT36" i="304"/>
  <c r="DJU36" i="304"/>
  <c r="DJV36" i="304"/>
  <c r="DJW36" i="304"/>
  <c r="DJX36" i="304"/>
  <c r="DJY36" i="304"/>
  <c r="DJZ36" i="304"/>
  <c r="DKA36" i="304"/>
  <c r="DKB36" i="304"/>
  <c r="DKC36" i="304"/>
  <c r="DKD36" i="304"/>
  <c r="DKE36" i="304"/>
  <c r="DKF36" i="304"/>
  <c r="DKG36" i="304"/>
  <c r="DKH36" i="304"/>
  <c r="DKI36" i="304"/>
  <c r="DKJ36" i="304"/>
  <c r="DKK36" i="304"/>
  <c r="DKL36" i="304"/>
  <c r="DKM36" i="304"/>
  <c r="DKN36" i="304"/>
  <c r="DKO36" i="304"/>
  <c r="DKP36" i="304"/>
  <c r="DKQ36" i="304"/>
  <c r="DKR36" i="304"/>
  <c r="DKS36" i="304"/>
  <c r="DKT36" i="304"/>
  <c r="DKU36" i="304"/>
  <c r="DKV36" i="304"/>
  <c r="DKW36" i="304"/>
  <c r="DKX36" i="304"/>
  <c r="DKY36" i="304"/>
  <c r="DKZ36" i="304"/>
  <c r="DLA36" i="304"/>
  <c r="DLB36" i="304"/>
  <c r="DLC36" i="304"/>
  <c r="DLD36" i="304"/>
  <c r="DLE36" i="304"/>
  <c r="DLF36" i="304"/>
  <c r="DLG36" i="304"/>
  <c r="DLH36" i="304"/>
  <c r="DLI36" i="304"/>
  <c r="DLJ36" i="304"/>
  <c r="DLK36" i="304"/>
  <c r="DLL36" i="304"/>
  <c r="DLM36" i="304"/>
  <c r="DLN36" i="304"/>
  <c r="DLO36" i="304"/>
  <c r="DLP36" i="304"/>
  <c r="DLQ36" i="304"/>
  <c r="DLR36" i="304"/>
  <c r="DLS36" i="304"/>
  <c r="DLT36" i="304"/>
  <c r="DLU36" i="304"/>
  <c r="DLV36" i="304"/>
  <c r="DLW36" i="304"/>
  <c r="DLX36" i="304"/>
  <c r="DLY36" i="304"/>
  <c r="DLZ36" i="304"/>
  <c r="DMA36" i="304"/>
  <c r="DMB36" i="304"/>
  <c r="DMC36" i="304"/>
  <c r="DMD36" i="304"/>
  <c r="DME36" i="304"/>
  <c r="DMF36" i="304"/>
  <c r="DMG36" i="304"/>
  <c r="DMH36" i="304"/>
  <c r="DMI36" i="304"/>
  <c r="DMJ36" i="304"/>
  <c r="DMK36" i="304"/>
  <c r="DML36" i="304"/>
  <c r="DMM36" i="304"/>
  <c r="DMN36" i="304"/>
  <c r="DMO36" i="304"/>
  <c r="DMP36" i="304"/>
  <c r="DMQ36" i="304"/>
  <c r="DMR36" i="304"/>
  <c r="DMS36" i="304"/>
  <c r="DMT36" i="304"/>
  <c r="DMU36" i="304"/>
  <c r="DMV36" i="304"/>
  <c r="DMW36" i="304"/>
  <c r="DMX36" i="304"/>
  <c r="DMY36" i="304"/>
  <c r="DMZ36" i="304"/>
  <c r="DNA36" i="304"/>
  <c r="DNB36" i="304"/>
  <c r="DNC36" i="304"/>
  <c r="DND36" i="304"/>
  <c r="DNE36" i="304"/>
  <c r="DNF36" i="304"/>
  <c r="DNG36" i="304"/>
  <c r="DNH36" i="304"/>
  <c r="DNI36" i="304"/>
  <c r="DNJ36" i="304"/>
  <c r="DNK36" i="304"/>
  <c r="DNL36" i="304"/>
  <c r="DNM36" i="304"/>
  <c r="DNN36" i="304"/>
  <c r="DNO36" i="304"/>
  <c r="DNP36" i="304"/>
  <c r="DNQ36" i="304"/>
  <c r="DNR36" i="304"/>
  <c r="DNS36" i="304"/>
  <c r="DNT36" i="304"/>
  <c r="DNU36" i="304"/>
  <c r="DNV36" i="304"/>
  <c r="DNW36" i="304"/>
  <c r="DNX36" i="304"/>
  <c r="DNY36" i="304"/>
  <c r="DNZ36" i="304"/>
  <c r="DOA36" i="304"/>
  <c r="DOB36" i="304"/>
  <c r="DOC36" i="304"/>
  <c r="DOD36" i="304"/>
  <c r="DOE36" i="304"/>
  <c r="DOF36" i="304"/>
  <c r="DOG36" i="304"/>
  <c r="DOH36" i="304"/>
  <c r="DOI36" i="304"/>
  <c r="DOJ36" i="304"/>
  <c r="DOK36" i="304"/>
  <c r="DOL36" i="304"/>
  <c r="DOM36" i="304"/>
  <c r="DON36" i="304"/>
  <c r="DOO36" i="304"/>
  <c r="DOP36" i="304"/>
  <c r="DOQ36" i="304"/>
  <c r="DOR36" i="304"/>
  <c r="DOS36" i="304"/>
  <c r="DOT36" i="304"/>
  <c r="DOU36" i="304"/>
  <c r="DOV36" i="304"/>
  <c r="DOW36" i="304"/>
  <c r="DOX36" i="304"/>
  <c r="DOY36" i="304"/>
  <c r="DOZ36" i="304"/>
  <c r="DPA36" i="304"/>
  <c r="DPB36" i="304"/>
  <c r="DPC36" i="304"/>
  <c r="DPD36" i="304"/>
  <c r="DPE36" i="304"/>
  <c r="DPF36" i="304"/>
  <c r="DPG36" i="304"/>
  <c r="DPH36" i="304"/>
  <c r="DPI36" i="304"/>
  <c r="DPJ36" i="304"/>
  <c r="DPK36" i="304"/>
  <c r="DPL36" i="304"/>
  <c r="DPM36" i="304"/>
  <c r="DPN36" i="304"/>
  <c r="DPO36" i="304"/>
  <c r="DPP36" i="304"/>
  <c r="DPQ36" i="304"/>
  <c r="DPR36" i="304"/>
  <c r="DPS36" i="304"/>
  <c r="DPT36" i="304"/>
  <c r="DPU36" i="304"/>
  <c r="DPV36" i="304"/>
  <c r="DPW36" i="304"/>
  <c r="DPX36" i="304"/>
  <c r="DPY36" i="304"/>
  <c r="DPZ36" i="304"/>
  <c r="DQA36" i="304"/>
  <c r="DQB36" i="304"/>
  <c r="DQC36" i="304"/>
  <c r="DQD36" i="304"/>
  <c r="DQE36" i="304"/>
  <c r="DQF36" i="304"/>
  <c r="DQG36" i="304"/>
  <c r="DQH36" i="304"/>
  <c r="DQI36" i="304"/>
  <c r="DQJ36" i="304"/>
  <c r="DQK36" i="304"/>
  <c r="DQL36" i="304"/>
  <c r="DQM36" i="304"/>
  <c r="DQN36" i="304"/>
  <c r="DQO36" i="304"/>
  <c r="DQP36" i="304"/>
  <c r="DQQ36" i="304"/>
  <c r="DQR36" i="304"/>
  <c r="DQS36" i="304"/>
  <c r="DQT36" i="304"/>
  <c r="DQU36" i="304"/>
  <c r="DQV36" i="304"/>
  <c r="DQW36" i="304"/>
  <c r="DQX36" i="304"/>
  <c r="DQY36" i="304"/>
  <c r="DQZ36" i="304"/>
  <c r="DRA36" i="304"/>
  <c r="DRB36" i="304"/>
  <c r="DRC36" i="304"/>
  <c r="DRD36" i="304"/>
  <c r="DRE36" i="304"/>
  <c r="DRF36" i="304"/>
  <c r="DRG36" i="304"/>
  <c r="DRH36" i="304"/>
  <c r="DRI36" i="304"/>
  <c r="DRJ36" i="304"/>
  <c r="DRK36" i="304"/>
  <c r="DRL36" i="304"/>
  <c r="DRM36" i="304"/>
  <c r="DRN36" i="304"/>
  <c r="DRO36" i="304"/>
  <c r="DRP36" i="304"/>
  <c r="DRQ36" i="304"/>
  <c r="DRR36" i="304"/>
  <c r="DRS36" i="304"/>
  <c r="DRT36" i="304"/>
  <c r="DRU36" i="304"/>
  <c r="DRV36" i="304"/>
  <c r="DRW36" i="304"/>
  <c r="DRX36" i="304"/>
  <c r="DRY36" i="304"/>
  <c r="DRZ36" i="304"/>
  <c r="DSA36" i="304"/>
  <c r="DSB36" i="304"/>
  <c r="DSC36" i="304"/>
  <c r="DSD36" i="304"/>
  <c r="DSE36" i="304"/>
  <c r="DSF36" i="304"/>
  <c r="DSG36" i="304"/>
  <c r="DSH36" i="304"/>
  <c r="DSI36" i="304"/>
  <c r="DSJ36" i="304"/>
  <c r="DSK36" i="304"/>
  <c r="DSL36" i="304"/>
  <c r="DSM36" i="304"/>
  <c r="DSN36" i="304"/>
  <c r="DSO36" i="304"/>
  <c r="DSP36" i="304"/>
  <c r="DSQ36" i="304"/>
  <c r="DSR36" i="304"/>
  <c r="DSS36" i="304"/>
  <c r="DST36" i="304"/>
  <c r="DSU36" i="304"/>
  <c r="DSV36" i="304"/>
  <c r="DSW36" i="304"/>
  <c r="DSX36" i="304"/>
  <c r="DSY36" i="304"/>
  <c r="DSZ36" i="304"/>
  <c r="DTA36" i="304"/>
  <c r="DTB36" i="304"/>
  <c r="DTC36" i="304"/>
  <c r="DTD36" i="304"/>
  <c r="DTE36" i="304"/>
  <c r="DTF36" i="304"/>
  <c r="DTG36" i="304"/>
  <c r="DTH36" i="304"/>
  <c r="DTI36" i="304"/>
  <c r="DTJ36" i="304"/>
  <c r="DTK36" i="304"/>
  <c r="DTL36" i="304"/>
  <c r="DTM36" i="304"/>
  <c r="DTN36" i="304"/>
  <c r="DTO36" i="304"/>
  <c r="DTP36" i="304"/>
  <c r="DTQ36" i="304"/>
  <c r="DTR36" i="304"/>
  <c r="DTS36" i="304"/>
  <c r="DTT36" i="304"/>
  <c r="DTU36" i="304"/>
  <c r="DTV36" i="304"/>
  <c r="DTW36" i="304"/>
  <c r="DTX36" i="304"/>
  <c r="DTY36" i="304"/>
  <c r="DTZ36" i="304"/>
  <c r="DUA36" i="304"/>
  <c r="DUB36" i="304"/>
  <c r="DUC36" i="304"/>
  <c r="DUD36" i="304"/>
  <c r="DUE36" i="304"/>
  <c r="DUF36" i="304"/>
  <c r="DUG36" i="304"/>
  <c r="DUH36" i="304"/>
  <c r="DUI36" i="304"/>
  <c r="DUJ36" i="304"/>
  <c r="DUK36" i="304"/>
  <c r="DUL36" i="304"/>
  <c r="DUM36" i="304"/>
  <c r="DUN36" i="304"/>
  <c r="DUO36" i="304"/>
  <c r="DUP36" i="304"/>
  <c r="DUQ36" i="304"/>
  <c r="DUR36" i="304"/>
  <c r="DUS36" i="304"/>
  <c r="DUT36" i="304"/>
  <c r="DUU36" i="304"/>
  <c r="DUV36" i="304"/>
  <c r="DUW36" i="304"/>
  <c r="DUX36" i="304"/>
  <c r="DUY36" i="304"/>
  <c r="DUZ36" i="304"/>
  <c r="DVA36" i="304"/>
  <c r="DVB36" i="304"/>
  <c r="DVC36" i="304"/>
  <c r="DVD36" i="304"/>
  <c r="DVE36" i="304"/>
  <c r="DVF36" i="304"/>
  <c r="DVG36" i="304"/>
  <c r="DVH36" i="304"/>
  <c r="DVI36" i="304"/>
  <c r="DVJ36" i="304"/>
  <c r="DVK36" i="304"/>
  <c r="DVL36" i="304"/>
  <c r="DVM36" i="304"/>
  <c r="DVN36" i="304"/>
  <c r="DVO36" i="304"/>
  <c r="DVP36" i="304"/>
  <c r="DVQ36" i="304"/>
  <c r="DVR36" i="304"/>
  <c r="DVS36" i="304"/>
  <c r="DVT36" i="304"/>
  <c r="DVU36" i="304"/>
  <c r="DVV36" i="304"/>
  <c r="DVW36" i="304"/>
  <c r="DVX36" i="304"/>
  <c r="DVY36" i="304"/>
  <c r="DVZ36" i="304"/>
  <c r="DWA36" i="304"/>
  <c r="DWB36" i="304"/>
  <c r="DWC36" i="304"/>
  <c r="DWD36" i="304"/>
  <c r="DWE36" i="304"/>
  <c r="DWF36" i="304"/>
  <c r="DWG36" i="304"/>
  <c r="DWH36" i="304"/>
  <c r="DWI36" i="304"/>
  <c r="DWJ36" i="304"/>
  <c r="DWK36" i="304"/>
  <c r="DWL36" i="304"/>
  <c r="DWM36" i="304"/>
  <c r="DWN36" i="304"/>
  <c r="DWO36" i="304"/>
  <c r="DWP36" i="304"/>
  <c r="DWQ36" i="304"/>
  <c r="DWR36" i="304"/>
  <c r="DWS36" i="304"/>
  <c r="DWT36" i="304"/>
  <c r="DWU36" i="304"/>
  <c r="DWV36" i="304"/>
  <c r="DWW36" i="304"/>
  <c r="DWX36" i="304"/>
  <c r="DWY36" i="304"/>
  <c r="DWZ36" i="304"/>
  <c r="DXA36" i="304"/>
  <c r="DXB36" i="304"/>
  <c r="DXC36" i="304"/>
  <c r="DXD36" i="304"/>
  <c r="DXE36" i="304"/>
  <c r="DXF36" i="304"/>
  <c r="DXG36" i="304"/>
  <c r="DXH36" i="304"/>
  <c r="DXI36" i="304"/>
  <c r="DXJ36" i="304"/>
  <c r="DXK36" i="304"/>
  <c r="DXL36" i="304"/>
  <c r="DXM36" i="304"/>
  <c r="DXN36" i="304"/>
  <c r="DXO36" i="304"/>
  <c r="DXP36" i="304"/>
  <c r="DXQ36" i="304"/>
  <c r="DXR36" i="304"/>
  <c r="DXS36" i="304"/>
  <c r="DXT36" i="304"/>
  <c r="DXU36" i="304"/>
  <c r="DXV36" i="304"/>
  <c r="DXW36" i="304"/>
  <c r="DXX36" i="304"/>
  <c r="DXY36" i="304"/>
  <c r="DXZ36" i="304"/>
  <c r="DYA36" i="304"/>
  <c r="DYB36" i="304"/>
  <c r="DYC36" i="304"/>
  <c r="DYD36" i="304"/>
  <c r="DYE36" i="304"/>
  <c r="DYF36" i="304"/>
  <c r="DYG36" i="304"/>
  <c r="DYH36" i="304"/>
  <c r="DYI36" i="304"/>
  <c r="DYJ36" i="304"/>
  <c r="DYK36" i="304"/>
  <c r="DYL36" i="304"/>
  <c r="DYM36" i="304"/>
  <c r="DYN36" i="304"/>
  <c r="DYO36" i="304"/>
  <c r="DYP36" i="304"/>
  <c r="DYQ36" i="304"/>
  <c r="DYR36" i="304"/>
  <c r="DYS36" i="304"/>
  <c r="DYT36" i="304"/>
  <c r="DYU36" i="304"/>
  <c r="DYV36" i="304"/>
  <c r="DYW36" i="304"/>
  <c r="DYX36" i="304"/>
  <c r="DYY36" i="304"/>
  <c r="DYZ36" i="304"/>
  <c r="DZA36" i="304"/>
  <c r="DZB36" i="304"/>
  <c r="DZC36" i="304"/>
  <c r="DZD36" i="304"/>
  <c r="DZE36" i="304"/>
  <c r="DZF36" i="304"/>
  <c r="DZG36" i="304"/>
  <c r="DZH36" i="304"/>
  <c r="DZI36" i="304"/>
  <c r="DZJ36" i="304"/>
  <c r="DZK36" i="304"/>
  <c r="DZL36" i="304"/>
  <c r="DZM36" i="304"/>
  <c r="DZN36" i="304"/>
  <c r="DZO36" i="304"/>
  <c r="DZP36" i="304"/>
  <c r="DZQ36" i="304"/>
  <c r="DZR36" i="304"/>
  <c r="DZS36" i="304"/>
  <c r="DZT36" i="304"/>
  <c r="DZU36" i="304"/>
  <c r="DZV36" i="304"/>
  <c r="DZW36" i="304"/>
  <c r="DZX36" i="304"/>
  <c r="DZY36" i="304"/>
  <c r="DZZ36" i="304"/>
  <c r="EAA36" i="304"/>
  <c r="EAB36" i="304"/>
  <c r="EAC36" i="304"/>
  <c r="EAD36" i="304"/>
  <c r="EAE36" i="304"/>
  <c r="EAF36" i="304"/>
  <c r="EAG36" i="304"/>
  <c r="EAH36" i="304"/>
  <c r="EAI36" i="304"/>
  <c r="EAJ36" i="304"/>
  <c r="EAK36" i="304"/>
  <c r="EAL36" i="304"/>
  <c r="EAM36" i="304"/>
  <c r="EAN36" i="304"/>
  <c r="EAO36" i="304"/>
  <c r="EAP36" i="304"/>
  <c r="EAQ36" i="304"/>
  <c r="EAR36" i="304"/>
  <c r="EAS36" i="304"/>
  <c r="EAT36" i="304"/>
  <c r="EAU36" i="304"/>
  <c r="EAV36" i="304"/>
  <c r="EAW36" i="304"/>
  <c r="EAX36" i="304"/>
  <c r="EAY36" i="304"/>
  <c r="EAZ36" i="304"/>
  <c r="EBA36" i="304"/>
  <c r="EBB36" i="304"/>
  <c r="EBC36" i="304"/>
  <c r="EBD36" i="304"/>
  <c r="EBE36" i="304"/>
  <c r="EBF36" i="304"/>
  <c r="EBG36" i="304"/>
  <c r="EBH36" i="304"/>
  <c r="EBI36" i="304"/>
  <c r="EBJ36" i="304"/>
  <c r="EBK36" i="304"/>
  <c r="EBL36" i="304"/>
  <c r="EBM36" i="304"/>
  <c r="EBN36" i="304"/>
  <c r="EBO36" i="304"/>
  <c r="EBP36" i="304"/>
  <c r="EBQ36" i="304"/>
  <c r="EBR36" i="304"/>
  <c r="EBS36" i="304"/>
  <c r="EBT36" i="304"/>
  <c r="EBU36" i="304"/>
  <c r="EBV36" i="304"/>
  <c r="EBW36" i="304"/>
  <c r="EBX36" i="304"/>
  <c r="EBY36" i="304"/>
  <c r="EBZ36" i="304"/>
  <c r="ECA36" i="304"/>
  <c r="ECB36" i="304"/>
  <c r="ECC36" i="304"/>
  <c r="ECD36" i="304"/>
  <c r="ECE36" i="304"/>
  <c r="ECF36" i="304"/>
  <c r="ECG36" i="304"/>
  <c r="ECH36" i="304"/>
  <c r="ECI36" i="304"/>
  <c r="ECJ36" i="304"/>
  <c r="ECK36" i="304"/>
  <c r="ECL36" i="304"/>
  <c r="ECM36" i="304"/>
  <c r="ECN36" i="304"/>
  <c r="ECO36" i="304"/>
  <c r="ECP36" i="304"/>
  <c r="ECQ36" i="304"/>
  <c r="ECR36" i="304"/>
  <c r="ECS36" i="304"/>
  <c r="ECT36" i="304"/>
  <c r="ECU36" i="304"/>
  <c r="ECV36" i="304"/>
  <c r="ECW36" i="304"/>
  <c r="ECX36" i="304"/>
  <c r="ECY36" i="304"/>
  <c r="ECZ36" i="304"/>
  <c r="EDA36" i="304"/>
  <c r="EDB36" i="304"/>
  <c r="EDC36" i="304"/>
  <c r="EDD36" i="304"/>
  <c r="EDE36" i="304"/>
  <c r="EDF36" i="304"/>
  <c r="EDG36" i="304"/>
  <c r="EDH36" i="304"/>
  <c r="EDI36" i="304"/>
  <c r="EDJ36" i="304"/>
  <c r="EDK36" i="304"/>
  <c r="EDL36" i="304"/>
  <c r="EDM36" i="304"/>
  <c r="EDN36" i="304"/>
  <c r="EDO36" i="304"/>
  <c r="EDP36" i="304"/>
  <c r="EDQ36" i="304"/>
  <c r="EDR36" i="304"/>
  <c r="EDS36" i="304"/>
  <c r="EDT36" i="304"/>
  <c r="EDU36" i="304"/>
  <c r="EDV36" i="304"/>
  <c r="EDW36" i="304"/>
  <c r="EDX36" i="304"/>
  <c r="EDY36" i="304"/>
  <c r="EDZ36" i="304"/>
  <c r="EEA36" i="304"/>
  <c r="EEB36" i="304"/>
  <c r="EEC36" i="304"/>
  <c r="EED36" i="304"/>
  <c r="EEE36" i="304"/>
  <c r="EEF36" i="304"/>
  <c r="EEG36" i="304"/>
  <c r="EEH36" i="304"/>
  <c r="EEI36" i="304"/>
  <c r="EEJ36" i="304"/>
  <c r="EEK36" i="304"/>
  <c r="EEL36" i="304"/>
  <c r="EEM36" i="304"/>
  <c r="EEN36" i="304"/>
  <c r="EEO36" i="304"/>
  <c r="EEP36" i="304"/>
  <c r="EEQ36" i="304"/>
  <c r="EER36" i="304"/>
  <c r="EES36" i="304"/>
  <c r="EET36" i="304"/>
  <c r="EEU36" i="304"/>
  <c r="EEV36" i="304"/>
  <c r="EEW36" i="304"/>
  <c r="EEX36" i="304"/>
  <c r="EEY36" i="304"/>
  <c r="EEZ36" i="304"/>
  <c r="EFA36" i="304"/>
  <c r="EFB36" i="304"/>
  <c r="EFC36" i="304"/>
  <c r="EFD36" i="304"/>
  <c r="EFE36" i="304"/>
  <c r="EFF36" i="304"/>
  <c r="EFG36" i="304"/>
  <c r="EFH36" i="304"/>
  <c r="EFI36" i="304"/>
  <c r="EFJ36" i="304"/>
  <c r="EFK36" i="304"/>
  <c r="EFL36" i="304"/>
  <c r="EFM36" i="304"/>
  <c r="EFN36" i="304"/>
  <c r="EFO36" i="304"/>
  <c r="EFP36" i="304"/>
  <c r="EFQ36" i="304"/>
  <c r="EFR36" i="304"/>
  <c r="EFS36" i="304"/>
  <c r="EFT36" i="304"/>
  <c r="EFU36" i="304"/>
  <c r="EFV36" i="304"/>
  <c r="EFW36" i="304"/>
  <c r="EFX36" i="304"/>
  <c r="EFY36" i="304"/>
  <c r="EFZ36" i="304"/>
  <c r="EGA36" i="304"/>
  <c r="EGB36" i="304"/>
  <c r="EGC36" i="304"/>
  <c r="EGD36" i="304"/>
  <c r="EGE36" i="304"/>
  <c r="EGF36" i="304"/>
  <c r="EGG36" i="304"/>
  <c r="EGH36" i="304"/>
  <c r="EGI36" i="304"/>
  <c r="EGJ36" i="304"/>
  <c r="EGK36" i="304"/>
  <c r="EGL36" i="304"/>
  <c r="EGM36" i="304"/>
  <c r="EGN36" i="304"/>
  <c r="EGO36" i="304"/>
  <c r="EGP36" i="304"/>
  <c r="EGQ36" i="304"/>
  <c r="EGR36" i="304"/>
  <c r="EGS36" i="304"/>
  <c r="EGT36" i="304"/>
  <c r="EGU36" i="304"/>
  <c r="EGV36" i="304"/>
  <c r="EGW36" i="304"/>
  <c r="EGX36" i="304"/>
  <c r="EGY36" i="304"/>
  <c r="EGZ36" i="304"/>
  <c r="EHA36" i="304"/>
  <c r="EHB36" i="304"/>
  <c r="EHC36" i="304"/>
  <c r="EHD36" i="304"/>
  <c r="EHE36" i="304"/>
  <c r="EHF36" i="304"/>
  <c r="EHG36" i="304"/>
  <c r="EHH36" i="304"/>
  <c r="EHI36" i="304"/>
  <c r="EHJ36" i="304"/>
  <c r="EHK36" i="304"/>
  <c r="EHL36" i="304"/>
  <c r="EHM36" i="304"/>
  <c r="EHN36" i="304"/>
  <c r="EHO36" i="304"/>
  <c r="EHP36" i="304"/>
  <c r="EHQ36" i="304"/>
  <c r="EHR36" i="304"/>
  <c r="EHS36" i="304"/>
  <c r="EHT36" i="304"/>
  <c r="EHU36" i="304"/>
  <c r="EHV36" i="304"/>
  <c r="EHW36" i="304"/>
  <c r="EHX36" i="304"/>
  <c r="EHY36" i="304"/>
  <c r="EHZ36" i="304"/>
  <c r="EIA36" i="304"/>
  <c r="EIB36" i="304"/>
  <c r="EIC36" i="304"/>
  <c r="EID36" i="304"/>
  <c r="EIE36" i="304"/>
  <c r="EIF36" i="304"/>
  <c r="EIG36" i="304"/>
  <c r="EIH36" i="304"/>
  <c r="EII36" i="304"/>
  <c r="EIJ36" i="304"/>
  <c r="EIK36" i="304"/>
  <c r="EIL36" i="304"/>
  <c r="EIM36" i="304"/>
  <c r="EIN36" i="304"/>
  <c r="EIO36" i="304"/>
  <c r="EIP36" i="304"/>
  <c r="EIQ36" i="304"/>
  <c r="EIR36" i="304"/>
  <c r="EIS36" i="304"/>
  <c r="EIT36" i="304"/>
  <c r="EIU36" i="304"/>
  <c r="EIV36" i="304"/>
  <c r="EIW36" i="304"/>
  <c r="EIX36" i="304"/>
  <c r="EIY36" i="304"/>
  <c r="EIZ36" i="304"/>
  <c r="EJA36" i="304"/>
  <c r="EJB36" i="304"/>
  <c r="EJC36" i="304"/>
  <c r="EJD36" i="304"/>
  <c r="EJE36" i="304"/>
  <c r="EJF36" i="304"/>
  <c r="EJG36" i="304"/>
  <c r="EJH36" i="304"/>
  <c r="EJI36" i="304"/>
  <c r="EJJ36" i="304"/>
  <c r="EJK36" i="304"/>
  <c r="EJL36" i="304"/>
  <c r="EJM36" i="304"/>
  <c r="EJN36" i="304"/>
  <c r="EJO36" i="304"/>
  <c r="EJP36" i="304"/>
  <c r="EJQ36" i="304"/>
  <c r="EJR36" i="304"/>
  <c r="EJS36" i="304"/>
  <c r="EJT36" i="304"/>
  <c r="EJU36" i="304"/>
  <c r="EJV36" i="304"/>
  <c r="EJW36" i="304"/>
  <c r="EJX36" i="304"/>
  <c r="EJY36" i="304"/>
  <c r="EJZ36" i="304"/>
  <c r="EKA36" i="304"/>
  <c r="EKB36" i="304"/>
  <c r="EKC36" i="304"/>
  <c r="EKD36" i="304"/>
  <c r="EKE36" i="304"/>
  <c r="EKF36" i="304"/>
  <c r="EKG36" i="304"/>
  <c r="EKH36" i="304"/>
  <c r="EKI36" i="304"/>
  <c r="EKJ36" i="304"/>
  <c r="EKK36" i="304"/>
  <c r="EKL36" i="304"/>
  <c r="EKM36" i="304"/>
  <c r="EKN36" i="304"/>
  <c r="EKO36" i="304"/>
  <c r="EKP36" i="304"/>
  <c r="EKQ36" i="304"/>
  <c r="EKR36" i="304"/>
  <c r="EKS36" i="304"/>
  <c r="EKT36" i="304"/>
  <c r="EKU36" i="304"/>
  <c r="EKV36" i="304"/>
  <c r="EKW36" i="304"/>
  <c r="EKX36" i="304"/>
  <c r="EKY36" i="304"/>
  <c r="EKZ36" i="304"/>
  <c r="ELA36" i="304"/>
  <c r="ELB36" i="304"/>
  <c r="ELC36" i="304"/>
  <c r="ELD36" i="304"/>
  <c r="ELE36" i="304"/>
  <c r="ELF36" i="304"/>
  <c r="ELG36" i="304"/>
  <c r="ELH36" i="304"/>
  <c r="ELI36" i="304"/>
  <c r="ELJ36" i="304"/>
  <c r="ELK36" i="304"/>
  <c r="ELL36" i="304"/>
  <c r="ELM36" i="304"/>
  <c r="ELN36" i="304"/>
  <c r="ELO36" i="304"/>
  <c r="ELP36" i="304"/>
  <c r="ELQ36" i="304"/>
  <c r="ELR36" i="304"/>
  <c r="ELS36" i="304"/>
  <c r="ELT36" i="304"/>
  <c r="ELU36" i="304"/>
  <c r="ELV36" i="304"/>
  <c r="ELW36" i="304"/>
  <c r="ELX36" i="304"/>
  <c r="ELY36" i="304"/>
  <c r="ELZ36" i="304"/>
  <c r="EMA36" i="304"/>
  <c r="EMB36" i="304"/>
  <c r="EMC36" i="304"/>
  <c r="EMD36" i="304"/>
  <c r="EME36" i="304"/>
  <c r="EMF36" i="304"/>
  <c r="EMG36" i="304"/>
  <c r="EMH36" i="304"/>
  <c r="EMI36" i="304"/>
  <c r="EMJ36" i="304"/>
  <c r="EMK36" i="304"/>
  <c r="EML36" i="304"/>
  <c r="EMM36" i="304"/>
  <c r="EMN36" i="304"/>
  <c r="EMO36" i="304"/>
  <c r="EMP36" i="304"/>
  <c r="EMQ36" i="304"/>
  <c r="EMR36" i="304"/>
  <c r="EMS36" i="304"/>
  <c r="EMT36" i="304"/>
  <c r="EMU36" i="304"/>
  <c r="EMV36" i="304"/>
  <c r="EMW36" i="304"/>
  <c r="EMX36" i="304"/>
  <c r="EMY36" i="304"/>
  <c r="EMZ36" i="304"/>
  <c r="ENA36" i="304"/>
  <c r="ENB36" i="304"/>
  <c r="ENC36" i="304"/>
  <c r="END36" i="304"/>
  <c r="ENE36" i="304"/>
  <c r="ENF36" i="304"/>
  <c r="ENG36" i="304"/>
  <c r="ENH36" i="304"/>
  <c r="ENI36" i="304"/>
  <c r="ENJ36" i="304"/>
  <c r="ENK36" i="304"/>
  <c r="ENL36" i="304"/>
  <c r="ENM36" i="304"/>
  <c r="ENN36" i="304"/>
  <c r="ENO36" i="304"/>
  <c r="ENP36" i="304"/>
  <c r="ENQ36" i="304"/>
  <c r="ENR36" i="304"/>
  <c r="ENS36" i="304"/>
  <c r="ENT36" i="304"/>
  <c r="ENU36" i="304"/>
  <c r="ENV36" i="304"/>
  <c r="ENW36" i="304"/>
  <c r="ENX36" i="304"/>
  <c r="ENY36" i="304"/>
  <c r="ENZ36" i="304"/>
  <c r="EOA36" i="304"/>
  <c r="EOB36" i="304"/>
  <c r="EOC36" i="304"/>
  <c r="EOD36" i="304"/>
  <c r="EOE36" i="304"/>
  <c r="EOF36" i="304"/>
  <c r="EOG36" i="304"/>
  <c r="EOH36" i="304"/>
  <c r="EOI36" i="304"/>
  <c r="EOJ36" i="304"/>
  <c r="EOK36" i="304"/>
  <c r="EOL36" i="304"/>
  <c r="EOM36" i="304"/>
  <c r="EON36" i="304"/>
  <c r="EOO36" i="304"/>
  <c r="EOP36" i="304"/>
  <c r="EOQ36" i="304"/>
  <c r="EOR36" i="304"/>
  <c r="EOS36" i="304"/>
  <c r="EOT36" i="304"/>
  <c r="EOU36" i="304"/>
  <c r="EOV36" i="304"/>
  <c r="EOW36" i="304"/>
  <c r="EOX36" i="304"/>
  <c r="EOY36" i="304"/>
  <c r="EOZ36" i="304"/>
  <c r="EPA36" i="304"/>
  <c r="EPB36" i="304"/>
  <c r="EPC36" i="304"/>
  <c r="EPD36" i="304"/>
  <c r="EPE36" i="304"/>
  <c r="EPF36" i="304"/>
  <c r="EPG36" i="304"/>
  <c r="EPH36" i="304"/>
  <c r="EPI36" i="304"/>
  <c r="EPJ36" i="304"/>
  <c r="EPK36" i="304"/>
  <c r="EPL36" i="304"/>
  <c r="EPM36" i="304"/>
  <c r="EPN36" i="304"/>
  <c r="EPO36" i="304"/>
  <c r="EPP36" i="304"/>
  <c r="EPQ36" i="304"/>
  <c r="EPR36" i="304"/>
  <c r="EPS36" i="304"/>
  <c r="EPT36" i="304"/>
  <c r="EPU36" i="304"/>
  <c r="EPV36" i="304"/>
  <c r="EPW36" i="304"/>
  <c r="EPX36" i="304"/>
  <c r="EPY36" i="304"/>
  <c r="EPZ36" i="304"/>
  <c r="EQA36" i="304"/>
  <c r="EQB36" i="304"/>
  <c r="EQC36" i="304"/>
  <c r="EQD36" i="304"/>
  <c r="EQE36" i="304"/>
  <c r="EQF36" i="304"/>
  <c r="EQG36" i="304"/>
  <c r="EQH36" i="304"/>
  <c r="EQI36" i="304"/>
  <c r="EQJ36" i="304"/>
  <c r="EQK36" i="304"/>
  <c r="EQL36" i="304"/>
  <c r="EQM36" i="304"/>
  <c r="EQN36" i="304"/>
  <c r="EQO36" i="304"/>
  <c r="EQP36" i="304"/>
  <c r="EQQ36" i="304"/>
  <c r="EQR36" i="304"/>
  <c r="EQS36" i="304"/>
  <c r="EQT36" i="304"/>
  <c r="EQU36" i="304"/>
  <c r="EQV36" i="304"/>
  <c r="EQW36" i="304"/>
  <c r="EQX36" i="304"/>
  <c r="EQY36" i="304"/>
  <c r="EQZ36" i="304"/>
  <c r="ERA36" i="304"/>
  <c r="ERB36" i="304"/>
  <c r="ERC36" i="304"/>
  <c r="ERD36" i="304"/>
  <c r="ERE36" i="304"/>
  <c r="ERF36" i="304"/>
  <c r="ERG36" i="304"/>
  <c r="ERH36" i="304"/>
  <c r="ERI36" i="304"/>
  <c r="ERJ36" i="304"/>
  <c r="ERK36" i="304"/>
  <c r="ERL36" i="304"/>
  <c r="ERM36" i="304"/>
  <c r="ERN36" i="304"/>
  <c r="ERO36" i="304"/>
  <c r="ERP36" i="304"/>
  <c r="ERQ36" i="304"/>
  <c r="ERR36" i="304"/>
  <c r="ERS36" i="304"/>
  <c r="ERT36" i="304"/>
  <c r="ERU36" i="304"/>
  <c r="ERV36" i="304"/>
  <c r="ERW36" i="304"/>
  <c r="ERX36" i="304"/>
  <c r="ERY36" i="304"/>
  <c r="ERZ36" i="304"/>
  <c r="ESA36" i="304"/>
  <c r="ESB36" i="304"/>
  <c r="ESC36" i="304"/>
  <c r="ESD36" i="304"/>
  <c r="ESE36" i="304"/>
  <c r="ESF36" i="304"/>
  <c r="ESG36" i="304"/>
  <c r="ESH36" i="304"/>
  <c r="ESI36" i="304"/>
  <c r="ESJ36" i="304"/>
  <c r="ESK36" i="304"/>
  <c r="ESL36" i="304"/>
  <c r="ESM36" i="304"/>
  <c r="ESN36" i="304"/>
  <c r="ESO36" i="304"/>
  <c r="ESP36" i="304"/>
  <c r="ESQ36" i="304"/>
  <c r="ESR36" i="304"/>
  <c r="ESS36" i="304"/>
  <c r="EST36" i="304"/>
  <c r="ESU36" i="304"/>
  <c r="ESV36" i="304"/>
  <c r="ESW36" i="304"/>
  <c r="ESX36" i="304"/>
  <c r="ESY36" i="304"/>
  <c r="ESZ36" i="304"/>
  <c r="ETA36" i="304"/>
  <c r="ETB36" i="304"/>
  <c r="ETC36" i="304"/>
  <c r="ETD36" i="304"/>
  <c r="ETE36" i="304"/>
  <c r="ETF36" i="304"/>
  <c r="ETG36" i="304"/>
  <c r="ETH36" i="304"/>
  <c r="ETI36" i="304"/>
  <c r="ETJ36" i="304"/>
  <c r="ETK36" i="304"/>
  <c r="ETL36" i="304"/>
  <c r="ETM36" i="304"/>
  <c r="ETN36" i="304"/>
  <c r="ETO36" i="304"/>
  <c r="ETP36" i="304"/>
  <c r="ETQ36" i="304"/>
  <c r="ETR36" i="304"/>
  <c r="ETS36" i="304"/>
  <c r="ETT36" i="304"/>
  <c r="ETU36" i="304"/>
  <c r="ETV36" i="304"/>
  <c r="ETW36" i="304"/>
  <c r="ETX36" i="304"/>
  <c r="ETY36" i="304"/>
  <c r="ETZ36" i="304"/>
  <c r="EUA36" i="304"/>
  <c r="EUB36" i="304"/>
  <c r="EUC36" i="304"/>
  <c r="EUD36" i="304"/>
  <c r="EUE36" i="304"/>
  <c r="EUF36" i="304"/>
  <c r="EUG36" i="304"/>
  <c r="EUH36" i="304"/>
  <c r="EUI36" i="304"/>
  <c r="EUJ36" i="304"/>
  <c r="EUK36" i="304"/>
  <c r="EUL36" i="304"/>
  <c r="EUM36" i="304"/>
  <c r="EUN36" i="304"/>
  <c r="EUO36" i="304"/>
  <c r="EUP36" i="304"/>
  <c r="EUQ36" i="304"/>
  <c r="EUR36" i="304"/>
  <c r="EUS36" i="304"/>
  <c r="EUT36" i="304"/>
  <c r="EUU36" i="304"/>
  <c r="EUV36" i="304"/>
  <c r="EUW36" i="304"/>
  <c r="EUX36" i="304"/>
  <c r="EUY36" i="304"/>
  <c r="EUZ36" i="304"/>
  <c r="EVA36" i="304"/>
  <c r="EVB36" i="304"/>
  <c r="EVC36" i="304"/>
  <c r="EVD36" i="304"/>
  <c r="EVE36" i="304"/>
  <c r="EVF36" i="304"/>
  <c r="EVG36" i="304"/>
  <c r="EVH36" i="304"/>
  <c r="EVI36" i="304"/>
  <c r="EVJ36" i="304"/>
  <c r="EVK36" i="304"/>
  <c r="EVL36" i="304"/>
  <c r="EVM36" i="304"/>
  <c r="EVN36" i="304"/>
  <c r="EVO36" i="304"/>
  <c r="EVP36" i="304"/>
  <c r="EVQ36" i="304"/>
  <c r="EVR36" i="304"/>
  <c r="EVS36" i="304"/>
  <c r="EVT36" i="304"/>
  <c r="EVU36" i="304"/>
  <c r="EVV36" i="304"/>
  <c r="EVW36" i="304"/>
  <c r="EVX36" i="304"/>
  <c r="EVY36" i="304"/>
  <c r="EVZ36" i="304"/>
  <c r="EWA36" i="304"/>
  <c r="EWB36" i="304"/>
  <c r="EWC36" i="304"/>
  <c r="EWD36" i="304"/>
  <c r="EWE36" i="304"/>
  <c r="EWF36" i="304"/>
  <c r="EWG36" i="304"/>
  <c r="EWH36" i="304"/>
  <c r="EWI36" i="304"/>
  <c r="EWJ36" i="304"/>
  <c r="EWK36" i="304"/>
  <c r="EWL36" i="304"/>
  <c r="EWM36" i="304"/>
  <c r="EWN36" i="304"/>
  <c r="EWO36" i="304"/>
  <c r="EWP36" i="304"/>
  <c r="EWQ36" i="304"/>
  <c r="EWR36" i="304"/>
  <c r="EWS36" i="304"/>
  <c r="EWT36" i="304"/>
  <c r="EWU36" i="304"/>
  <c r="EWV36" i="304"/>
  <c r="EWW36" i="304"/>
  <c r="EWX36" i="304"/>
  <c r="EWY36" i="304"/>
  <c r="EWZ36" i="304"/>
  <c r="EXA36" i="304"/>
  <c r="EXB36" i="304"/>
  <c r="EXC36" i="304"/>
  <c r="EXD36" i="304"/>
  <c r="EXE36" i="304"/>
  <c r="EXF36" i="304"/>
  <c r="EXG36" i="304"/>
  <c r="EXH36" i="304"/>
  <c r="EXI36" i="304"/>
  <c r="EXJ36" i="304"/>
  <c r="EXK36" i="304"/>
  <c r="EXL36" i="304"/>
  <c r="EXM36" i="304"/>
  <c r="EXN36" i="304"/>
  <c r="EXO36" i="304"/>
  <c r="EXP36" i="304"/>
  <c r="EXQ36" i="304"/>
  <c r="EXR36" i="304"/>
  <c r="EXS36" i="304"/>
  <c r="EXT36" i="304"/>
  <c r="EXU36" i="304"/>
  <c r="EXV36" i="304"/>
  <c r="EXW36" i="304"/>
  <c r="EXX36" i="304"/>
  <c r="EXY36" i="304"/>
  <c r="EXZ36" i="304"/>
  <c r="EYA36" i="304"/>
  <c r="EYB36" i="304"/>
  <c r="EYC36" i="304"/>
  <c r="EYD36" i="304"/>
  <c r="EYE36" i="304"/>
  <c r="EYF36" i="304"/>
  <c r="EYG36" i="304"/>
  <c r="EYH36" i="304"/>
  <c r="EYI36" i="304"/>
  <c r="EYJ36" i="304"/>
  <c r="EYK36" i="304"/>
  <c r="EYL36" i="304"/>
  <c r="EYM36" i="304"/>
  <c r="EYN36" i="304"/>
  <c r="EYO36" i="304"/>
  <c r="EYP36" i="304"/>
  <c r="EYQ36" i="304"/>
  <c r="EYR36" i="304"/>
  <c r="EYS36" i="304"/>
  <c r="EYT36" i="304"/>
  <c r="EYU36" i="304"/>
  <c r="EYV36" i="304"/>
  <c r="EYW36" i="304"/>
  <c r="EYX36" i="304"/>
  <c r="EYY36" i="304"/>
  <c r="EYZ36" i="304"/>
  <c r="EZA36" i="304"/>
  <c r="EZB36" i="304"/>
  <c r="EZC36" i="304"/>
  <c r="EZD36" i="304"/>
  <c r="EZE36" i="304"/>
  <c r="EZF36" i="304"/>
  <c r="EZG36" i="304"/>
  <c r="EZH36" i="304"/>
  <c r="EZI36" i="304"/>
  <c r="EZJ36" i="304"/>
  <c r="EZK36" i="304"/>
  <c r="EZL36" i="304"/>
  <c r="EZM36" i="304"/>
  <c r="EZN36" i="304"/>
  <c r="EZO36" i="304"/>
  <c r="EZP36" i="304"/>
  <c r="EZQ36" i="304"/>
  <c r="EZR36" i="304"/>
  <c r="EZS36" i="304"/>
  <c r="EZT36" i="304"/>
  <c r="EZU36" i="304"/>
  <c r="EZV36" i="304"/>
  <c r="EZW36" i="304"/>
  <c r="EZX36" i="304"/>
  <c r="EZY36" i="304"/>
  <c r="EZZ36" i="304"/>
  <c r="FAA36" i="304"/>
  <c r="FAB36" i="304"/>
  <c r="FAC36" i="304"/>
  <c r="FAD36" i="304"/>
  <c r="FAE36" i="304"/>
  <c r="FAF36" i="304"/>
  <c r="FAG36" i="304"/>
  <c r="FAH36" i="304"/>
  <c r="FAI36" i="304"/>
  <c r="FAJ36" i="304"/>
  <c r="FAK36" i="304"/>
  <c r="FAL36" i="304"/>
  <c r="FAM36" i="304"/>
  <c r="FAN36" i="304"/>
  <c r="FAO36" i="304"/>
  <c r="FAP36" i="304"/>
  <c r="FAQ36" i="304"/>
  <c r="FAR36" i="304"/>
  <c r="FAS36" i="304"/>
  <c r="FAT36" i="304"/>
  <c r="FAU36" i="304"/>
  <c r="FAV36" i="304"/>
  <c r="FAW36" i="304"/>
  <c r="FAX36" i="304"/>
  <c r="FAY36" i="304"/>
  <c r="FAZ36" i="304"/>
  <c r="FBA36" i="304"/>
  <c r="FBB36" i="304"/>
  <c r="FBC36" i="304"/>
  <c r="FBD36" i="304"/>
  <c r="FBE36" i="304"/>
  <c r="FBF36" i="304"/>
  <c r="FBG36" i="304"/>
  <c r="FBH36" i="304"/>
  <c r="FBI36" i="304"/>
  <c r="FBJ36" i="304"/>
  <c r="FBK36" i="304"/>
  <c r="FBL36" i="304"/>
  <c r="FBM36" i="304"/>
  <c r="FBN36" i="304"/>
  <c r="FBO36" i="304"/>
  <c r="FBP36" i="304"/>
  <c r="FBQ36" i="304"/>
  <c r="FBR36" i="304"/>
  <c r="FBS36" i="304"/>
  <c r="FBT36" i="304"/>
  <c r="FBU36" i="304"/>
  <c r="FBV36" i="304"/>
  <c r="FBW36" i="304"/>
  <c r="FBX36" i="304"/>
  <c r="FBY36" i="304"/>
  <c r="FBZ36" i="304"/>
  <c r="FCA36" i="304"/>
  <c r="FCB36" i="304"/>
  <c r="FCC36" i="304"/>
  <c r="FCD36" i="304"/>
  <c r="FCE36" i="304"/>
  <c r="FCF36" i="304"/>
  <c r="FCG36" i="304"/>
  <c r="FCH36" i="304"/>
  <c r="FCI36" i="304"/>
  <c r="FCJ36" i="304"/>
  <c r="FCK36" i="304"/>
  <c r="FCL36" i="304"/>
  <c r="FCM36" i="304"/>
  <c r="FCN36" i="304"/>
  <c r="FCO36" i="304"/>
  <c r="FCP36" i="304"/>
  <c r="FCQ36" i="304"/>
  <c r="FCR36" i="304"/>
  <c r="FCS36" i="304"/>
  <c r="FCT36" i="304"/>
  <c r="FCU36" i="304"/>
  <c r="FCV36" i="304"/>
  <c r="FCW36" i="304"/>
  <c r="FCX36" i="304"/>
  <c r="FCY36" i="304"/>
  <c r="FCZ36" i="304"/>
  <c r="FDA36" i="304"/>
  <c r="FDB36" i="304"/>
  <c r="FDC36" i="304"/>
  <c r="FDD36" i="304"/>
  <c r="FDE36" i="304"/>
  <c r="FDF36" i="304"/>
  <c r="FDG36" i="304"/>
  <c r="FDH36" i="304"/>
  <c r="FDI36" i="304"/>
  <c r="FDJ36" i="304"/>
  <c r="FDK36" i="304"/>
  <c r="FDL36" i="304"/>
  <c r="FDM36" i="304"/>
  <c r="FDN36" i="304"/>
  <c r="FDO36" i="304"/>
  <c r="FDP36" i="304"/>
  <c r="FDQ36" i="304"/>
  <c r="FDR36" i="304"/>
  <c r="FDS36" i="304"/>
  <c r="FDT36" i="304"/>
  <c r="FDU36" i="304"/>
  <c r="FDV36" i="304"/>
  <c r="FDW36" i="304"/>
  <c r="FDX36" i="304"/>
  <c r="FDY36" i="304"/>
  <c r="FDZ36" i="304"/>
  <c r="FEA36" i="304"/>
  <c r="FEB36" i="304"/>
  <c r="FEC36" i="304"/>
  <c r="FED36" i="304"/>
  <c r="FEE36" i="304"/>
  <c r="FEF36" i="304"/>
  <c r="FEG36" i="304"/>
  <c r="FEH36" i="304"/>
  <c r="FEI36" i="304"/>
  <c r="FEJ36" i="304"/>
  <c r="FEK36" i="304"/>
  <c r="FEL36" i="304"/>
  <c r="FEM36" i="304"/>
  <c r="FEN36" i="304"/>
  <c r="FEO36" i="304"/>
  <c r="FEP36" i="304"/>
  <c r="FEQ36" i="304"/>
  <c r="FER36" i="304"/>
  <c r="FES36" i="304"/>
  <c r="FET36" i="304"/>
  <c r="FEU36" i="304"/>
  <c r="FEV36" i="304"/>
  <c r="FEW36" i="304"/>
  <c r="FEX36" i="304"/>
  <c r="FEY36" i="304"/>
  <c r="FEZ36" i="304"/>
  <c r="FFA36" i="304"/>
  <c r="FFB36" i="304"/>
  <c r="FFC36" i="304"/>
  <c r="FFD36" i="304"/>
  <c r="FFE36" i="304"/>
  <c r="FFF36" i="304"/>
  <c r="FFG36" i="304"/>
  <c r="FFH36" i="304"/>
  <c r="FFI36" i="304"/>
  <c r="FFJ36" i="304"/>
  <c r="FFK36" i="304"/>
  <c r="FFL36" i="304"/>
  <c r="FFM36" i="304"/>
  <c r="FFN36" i="304"/>
  <c r="FFO36" i="304"/>
  <c r="FFP36" i="304"/>
  <c r="FFQ36" i="304"/>
  <c r="FFR36" i="304"/>
  <c r="FFS36" i="304"/>
  <c r="FFT36" i="304"/>
  <c r="FFU36" i="304"/>
  <c r="FFV36" i="304"/>
  <c r="FFW36" i="304"/>
  <c r="FFX36" i="304"/>
  <c r="FFY36" i="304"/>
  <c r="FFZ36" i="304"/>
  <c r="FGA36" i="304"/>
  <c r="FGB36" i="304"/>
  <c r="FGC36" i="304"/>
  <c r="FGD36" i="304"/>
  <c r="FGE36" i="304"/>
  <c r="FGF36" i="304"/>
  <c r="FGG36" i="304"/>
  <c r="FGH36" i="304"/>
  <c r="FGI36" i="304"/>
  <c r="FGJ36" i="304"/>
  <c r="FGK36" i="304"/>
  <c r="FGL36" i="304"/>
  <c r="FGM36" i="304"/>
  <c r="FGN36" i="304"/>
  <c r="FGO36" i="304"/>
  <c r="FGP36" i="304"/>
  <c r="FGQ36" i="304"/>
  <c r="FGR36" i="304"/>
  <c r="FGS36" i="304"/>
  <c r="FGT36" i="304"/>
  <c r="FGU36" i="304"/>
  <c r="FGV36" i="304"/>
  <c r="FGW36" i="304"/>
  <c r="FGX36" i="304"/>
  <c r="FGY36" i="304"/>
  <c r="FGZ36" i="304"/>
  <c r="FHA36" i="304"/>
  <c r="FHB36" i="304"/>
  <c r="FHC36" i="304"/>
  <c r="FHD36" i="304"/>
  <c r="FHE36" i="304"/>
  <c r="FHF36" i="304"/>
  <c r="FHG36" i="304"/>
  <c r="FHH36" i="304"/>
  <c r="FHI36" i="304"/>
  <c r="FHJ36" i="304"/>
  <c r="FHK36" i="304"/>
  <c r="FHL36" i="304"/>
  <c r="FHM36" i="304"/>
  <c r="FHN36" i="304"/>
  <c r="FHO36" i="304"/>
  <c r="FHP36" i="304"/>
  <c r="FHQ36" i="304"/>
  <c r="FHR36" i="304"/>
  <c r="FHS36" i="304"/>
  <c r="FHT36" i="304"/>
  <c r="FHU36" i="304"/>
  <c r="FHV36" i="304"/>
  <c r="FHW36" i="304"/>
  <c r="FHX36" i="304"/>
  <c r="FHY36" i="304"/>
  <c r="FHZ36" i="304"/>
  <c r="FIA36" i="304"/>
  <c r="FIB36" i="304"/>
  <c r="FIC36" i="304"/>
  <c r="FID36" i="304"/>
  <c r="FIE36" i="304"/>
  <c r="FIF36" i="304"/>
  <c r="FIG36" i="304"/>
  <c r="FIH36" i="304"/>
  <c r="FII36" i="304"/>
  <c r="FIJ36" i="304"/>
  <c r="FIK36" i="304"/>
  <c r="FIL36" i="304"/>
  <c r="FIM36" i="304"/>
  <c r="FIN36" i="304"/>
  <c r="FIO36" i="304"/>
  <c r="FIP36" i="304"/>
  <c r="FIQ36" i="304"/>
  <c r="FIR36" i="304"/>
  <c r="FIS36" i="304"/>
  <c r="FIT36" i="304"/>
  <c r="FIU36" i="304"/>
  <c r="FIV36" i="304"/>
  <c r="FIW36" i="304"/>
  <c r="FIX36" i="304"/>
  <c r="FIY36" i="304"/>
  <c r="FIZ36" i="304"/>
  <c r="FJA36" i="304"/>
  <c r="FJB36" i="304"/>
  <c r="FJC36" i="304"/>
  <c r="FJD36" i="304"/>
  <c r="FJE36" i="304"/>
  <c r="FJF36" i="304"/>
  <c r="FJG36" i="304"/>
  <c r="FJH36" i="304"/>
  <c r="FJI36" i="304"/>
  <c r="FJJ36" i="304"/>
  <c r="FJK36" i="304"/>
  <c r="FJL36" i="304"/>
  <c r="FJM36" i="304"/>
  <c r="FJN36" i="304"/>
  <c r="FJO36" i="304"/>
  <c r="FJP36" i="304"/>
  <c r="FJQ36" i="304"/>
  <c r="FJR36" i="304"/>
  <c r="FJS36" i="304"/>
  <c r="FJT36" i="304"/>
  <c r="FJU36" i="304"/>
  <c r="FJV36" i="304"/>
  <c r="FJW36" i="304"/>
  <c r="FJX36" i="304"/>
  <c r="FJY36" i="304"/>
  <c r="FJZ36" i="304"/>
  <c r="FKA36" i="304"/>
  <c r="FKB36" i="304"/>
  <c r="FKC36" i="304"/>
  <c r="FKD36" i="304"/>
  <c r="FKE36" i="304"/>
  <c r="FKF36" i="304"/>
  <c r="FKG36" i="304"/>
  <c r="FKH36" i="304"/>
  <c r="FKI36" i="304"/>
  <c r="FKJ36" i="304"/>
  <c r="FKK36" i="304"/>
  <c r="FKL36" i="304"/>
  <c r="FKM36" i="304"/>
  <c r="FKN36" i="304"/>
  <c r="FKO36" i="304"/>
  <c r="FKP36" i="304"/>
  <c r="FKQ36" i="304"/>
  <c r="FKR36" i="304"/>
  <c r="FKS36" i="304"/>
  <c r="FKT36" i="304"/>
  <c r="FKU36" i="304"/>
  <c r="FKV36" i="304"/>
  <c r="FKW36" i="304"/>
  <c r="FKX36" i="304"/>
  <c r="FKY36" i="304"/>
  <c r="FKZ36" i="304"/>
  <c r="FLA36" i="304"/>
  <c r="FLB36" i="304"/>
  <c r="FLC36" i="304"/>
  <c r="FLD36" i="304"/>
  <c r="FLE36" i="304"/>
  <c r="FLF36" i="304"/>
  <c r="FLG36" i="304"/>
  <c r="FLH36" i="304"/>
  <c r="FLI36" i="304"/>
  <c r="FLJ36" i="304"/>
  <c r="FLK36" i="304"/>
  <c r="FLL36" i="304"/>
  <c r="FLM36" i="304"/>
  <c r="FLN36" i="304"/>
  <c r="FLO36" i="304"/>
  <c r="FLP36" i="304"/>
  <c r="FLQ36" i="304"/>
  <c r="FLR36" i="304"/>
  <c r="FLS36" i="304"/>
  <c r="FLT36" i="304"/>
  <c r="FLU36" i="304"/>
  <c r="FLV36" i="304"/>
  <c r="FLW36" i="304"/>
  <c r="FLX36" i="304"/>
  <c r="FLY36" i="304"/>
  <c r="FLZ36" i="304"/>
  <c r="FMA36" i="304"/>
  <c r="FMB36" i="304"/>
  <c r="FMC36" i="304"/>
  <c r="FMD36" i="304"/>
  <c r="FME36" i="304"/>
  <c r="FMF36" i="304"/>
  <c r="FMG36" i="304"/>
  <c r="FMH36" i="304"/>
  <c r="FMI36" i="304"/>
  <c r="FMJ36" i="304"/>
  <c r="FMK36" i="304"/>
  <c r="FML36" i="304"/>
  <c r="FMM36" i="304"/>
  <c r="FMN36" i="304"/>
  <c r="FMO36" i="304"/>
  <c r="FMP36" i="304"/>
  <c r="FMQ36" i="304"/>
  <c r="FMR36" i="304"/>
  <c r="FMS36" i="304"/>
  <c r="FMT36" i="304"/>
  <c r="FMU36" i="304"/>
  <c r="FMV36" i="304"/>
  <c r="FMW36" i="304"/>
  <c r="FMX36" i="304"/>
  <c r="FMY36" i="304"/>
  <c r="FMZ36" i="304"/>
  <c r="FNA36" i="304"/>
  <c r="FNB36" i="304"/>
  <c r="FNC36" i="304"/>
  <c r="FND36" i="304"/>
  <c r="FNE36" i="304"/>
  <c r="FNF36" i="304"/>
  <c r="FNG36" i="304"/>
  <c r="FNH36" i="304"/>
  <c r="FNI36" i="304"/>
  <c r="FNJ36" i="304"/>
  <c r="FNK36" i="304"/>
  <c r="FNL36" i="304"/>
  <c r="FNM36" i="304"/>
  <c r="FNN36" i="304"/>
  <c r="FNO36" i="304"/>
  <c r="FNP36" i="304"/>
  <c r="FNQ36" i="304"/>
  <c r="FNR36" i="304"/>
  <c r="FNS36" i="304"/>
  <c r="FNT36" i="304"/>
  <c r="FNU36" i="304"/>
  <c r="FNV36" i="304"/>
  <c r="FNW36" i="304"/>
  <c r="FNX36" i="304"/>
  <c r="FNY36" i="304"/>
  <c r="FNZ36" i="304"/>
  <c r="FOA36" i="304"/>
  <c r="FOB36" i="304"/>
  <c r="FOC36" i="304"/>
  <c r="FOD36" i="304"/>
  <c r="FOE36" i="304"/>
  <c r="FOF36" i="304"/>
  <c r="FOG36" i="304"/>
  <c r="FOH36" i="304"/>
  <c r="FOI36" i="304"/>
  <c r="FOJ36" i="304"/>
  <c r="FOK36" i="304"/>
  <c r="FOL36" i="304"/>
  <c r="FOM36" i="304"/>
  <c r="FON36" i="304"/>
  <c r="FOO36" i="304"/>
  <c r="FOP36" i="304"/>
  <c r="FOQ36" i="304"/>
  <c r="FOR36" i="304"/>
  <c r="FOS36" i="304"/>
  <c r="FOT36" i="304"/>
  <c r="FOU36" i="304"/>
  <c r="FOV36" i="304"/>
  <c r="FOW36" i="304"/>
  <c r="FOX36" i="304"/>
  <c r="FOY36" i="304"/>
  <c r="FOZ36" i="304"/>
  <c r="FPA36" i="304"/>
  <c r="FPB36" i="304"/>
  <c r="FPC36" i="304"/>
  <c r="FPD36" i="304"/>
  <c r="FPE36" i="304"/>
  <c r="FPF36" i="304"/>
  <c r="FPG36" i="304"/>
  <c r="FPH36" i="304"/>
  <c r="FPI36" i="304"/>
  <c r="FPJ36" i="304"/>
  <c r="FPK36" i="304"/>
  <c r="FPL36" i="304"/>
  <c r="FPM36" i="304"/>
  <c r="FPN36" i="304"/>
  <c r="FPO36" i="304"/>
  <c r="FPP36" i="304"/>
  <c r="FPQ36" i="304"/>
  <c r="FPR36" i="304"/>
  <c r="FPS36" i="304"/>
  <c r="FPT36" i="304"/>
  <c r="FPU36" i="304"/>
  <c r="FPV36" i="304"/>
  <c r="FPW36" i="304"/>
  <c r="FPX36" i="304"/>
  <c r="FPY36" i="304"/>
  <c r="FPZ36" i="304"/>
  <c r="FQA36" i="304"/>
  <c r="FQB36" i="304"/>
  <c r="FQC36" i="304"/>
  <c r="FQD36" i="304"/>
  <c r="FQE36" i="304"/>
  <c r="FQF36" i="304"/>
  <c r="FQG36" i="304"/>
  <c r="FQH36" i="304"/>
  <c r="FQI36" i="304"/>
  <c r="FQJ36" i="304"/>
  <c r="FQK36" i="304"/>
  <c r="FQL36" i="304"/>
  <c r="FQM36" i="304"/>
  <c r="FQN36" i="304"/>
  <c r="FQO36" i="304"/>
  <c r="FQP36" i="304"/>
  <c r="FQQ36" i="304"/>
  <c r="FQR36" i="304"/>
  <c r="FQS36" i="304"/>
  <c r="FQT36" i="304"/>
  <c r="FQU36" i="304"/>
  <c r="FQV36" i="304"/>
  <c r="FQW36" i="304"/>
  <c r="FQX36" i="304"/>
  <c r="FQY36" i="304"/>
  <c r="FQZ36" i="304"/>
  <c r="FRA36" i="304"/>
  <c r="FRB36" i="304"/>
  <c r="FRC36" i="304"/>
  <c r="FRD36" i="304"/>
  <c r="FRE36" i="304"/>
  <c r="FRF36" i="304"/>
  <c r="FRG36" i="304"/>
  <c r="FRH36" i="304"/>
  <c r="FRI36" i="304"/>
  <c r="FRJ36" i="304"/>
  <c r="FRK36" i="304"/>
  <c r="FRL36" i="304"/>
  <c r="FRM36" i="304"/>
  <c r="FRN36" i="304"/>
  <c r="FRO36" i="304"/>
  <c r="FRP36" i="304"/>
  <c r="FRQ36" i="304"/>
  <c r="FRR36" i="304"/>
  <c r="FRS36" i="304"/>
  <c r="FRT36" i="304"/>
  <c r="FRU36" i="304"/>
  <c r="FRV36" i="304"/>
  <c r="FRW36" i="304"/>
  <c r="FRX36" i="304"/>
  <c r="FRY36" i="304"/>
  <c r="FRZ36" i="304"/>
  <c r="FSA36" i="304"/>
  <c r="FSB36" i="304"/>
  <c r="FSC36" i="304"/>
  <c r="FSD36" i="304"/>
  <c r="FSE36" i="304"/>
  <c r="FSF36" i="304"/>
  <c r="FSG36" i="304"/>
  <c r="FSH36" i="304"/>
  <c r="FSI36" i="304"/>
  <c r="FSJ36" i="304"/>
  <c r="FSK36" i="304"/>
  <c r="FSL36" i="304"/>
  <c r="FSM36" i="304"/>
  <c r="FSN36" i="304"/>
  <c r="FSO36" i="304"/>
  <c r="FSP36" i="304"/>
  <c r="FSQ36" i="304"/>
  <c r="FSR36" i="304"/>
  <c r="FSS36" i="304"/>
  <c r="FST36" i="304"/>
  <c r="FSU36" i="304"/>
  <c r="FSV36" i="304"/>
  <c r="FSW36" i="304"/>
  <c r="FSX36" i="304"/>
  <c r="FSY36" i="304"/>
  <c r="FSZ36" i="304"/>
  <c r="FTA36" i="304"/>
  <c r="FTB36" i="304"/>
  <c r="FTC36" i="304"/>
  <c r="FTD36" i="304"/>
  <c r="FTE36" i="304"/>
  <c r="FTF36" i="304"/>
  <c r="FTG36" i="304"/>
  <c r="FTH36" i="304"/>
  <c r="FTI36" i="304"/>
  <c r="FTJ36" i="304"/>
  <c r="FTK36" i="304"/>
  <c r="FTL36" i="304"/>
  <c r="FTM36" i="304"/>
  <c r="FTN36" i="304"/>
  <c r="FTO36" i="304"/>
  <c r="FTP36" i="304"/>
  <c r="FTQ36" i="304"/>
  <c r="FTR36" i="304"/>
  <c r="FTS36" i="304"/>
  <c r="FTT36" i="304"/>
  <c r="FTU36" i="304"/>
  <c r="FTV36" i="304"/>
  <c r="FTW36" i="304"/>
  <c r="FTX36" i="304"/>
  <c r="FTY36" i="304"/>
  <c r="FTZ36" i="304"/>
  <c r="FUA36" i="304"/>
  <c r="FUB36" i="304"/>
  <c r="FUC36" i="304"/>
  <c r="FUD36" i="304"/>
  <c r="FUE36" i="304"/>
  <c r="FUF36" i="304"/>
  <c r="FUG36" i="304"/>
  <c r="FUH36" i="304"/>
  <c r="FUI36" i="304"/>
  <c r="FUJ36" i="304"/>
  <c r="FUK36" i="304"/>
  <c r="FUL36" i="304"/>
  <c r="FUM36" i="304"/>
  <c r="FUN36" i="304"/>
  <c r="FUO36" i="304"/>
  <c r="FUP36" i="304"/>
  <c r="FUQ36" i="304"/>
  <c r="FUR36" i="304"/>
  <c r="FUS36" i="304"/>
  <c r="FUT36" i="304"/>
  <c r="FUU36" i="304"/>
  <c r="FUV36" i="304"/>
  <c r="FUW36" i="304"/>
  <c r="FUX36" i="304"/>
  <c r="FUY36" i="304"/>
  <c r="FUZ36" i="304"/>
  <c r="FVA36" i="304"/>
  <c r="FVB36" i="304"/>
  <c r="FVC36" i="304"/>
  <c r="FVD36" i="304"/>
  <c r="FVE36" i="304"/>
  <c r="FVF36" i="304"/>
  <c r="FVG36" i="304"/>
  <c r="FVH36" i="304"/>
  <c r="FVI36" i="304"/>
  <c r="FVJ36" i="304"/>
  <c r="FVK36" i="304"/>
  <c r="FVL36" i="304"/>
  <c r="FVM36" i="304"/>
  <c r="FVN36" i="304"/>
  <c r="FVO36" i="304"/>
  <c r="FVP36" i="304"/>
  <c r="FVQ36" i="304"/>
  <c r="FVR36" i="304"/>
  <c r="FVS36" i="304"/>
  <c r="FVT36" i="304"/>
  <c r="FVU36" i="304"/>
  <c r="FVV36" i="304"/>
  <c r="FVW36" i="304"/>
  <c r="FVX36" i="304"/>
  <c r="FVY36" i="304"/>
  <c r="FVZ36" i="304"/>
  <c r="FWA36" i="304"/>
  <c r="FWB36" i="304"/>
  <c r="FWC36" i="304"/>
  <c r="FWD36" i="304"/>
  <c r="FWE36" i="304"/>
  <c r="FWF36" i="304"/>
  <c r="FWG36" i="304"/>
  <c r="FWH36" i="304"/>
  <c r="FWI36" i="304"/>
  <c r="FWJ36" i="304"/>
  <c r="FWK36" i="304"/>
  <c r="FWL36" i="304"/>
  <c r="FWM36" i="304"/>
  <c r="FWN36" i="304"/>
  <c r="FWO36" i="304"/>
  <c r="FWP36" i="304"/>
  <c r="FWQ36" i="304"/>
  <c r="FWR36" i="304"/>
  <c r="FWS36" i="304"/>
  <c r="FWT36" i="304"/>
  <c r="FWU36" i="304"/>
  <c r="FWV36" i="304"/>
  <c r="FWW36" i="304"/>
  <c r="FWX36" i="304"/>
  <c r="FWY36" i="304"/>
  <c r="FWZ36" i="304"/>
  <c r="FXA36" i="304"/>
  <c r="FXB36" i="304"/>
  <c r="FXC36" i="304"/>
  <c r="FXD36" i="304"/>
  <c r="FXE36" i="304"/>
  <c r="FXF36" i="304"/>
  <c r="FXG36" i="304"/>
  <c r="FXH36" i="304"/>
  <c r="FXI36" i="304"/>
  <c r="FXJ36" i="304"/>
  <c r="FXK36" i="304"/>
  <c r="FXL36" i="304"/>
  <c r="FXM36" i="304"/>
  <c r="FXN36" i="304"/>
  <c r="FXO36" i="304"/>
  <c r="FXP36" i="304"/>
  <c r="FXQ36" i="304"/>
  <c r="FXR36" i="304"/>
  <c r="FXS36" i="304"/>
  <c r="FXT36" i="304"/>
  <c r="FXU36" i="304"/>
  <c r="FXV36" i="304"/>
  <c r="FXW36" i="304"/>
  <c r="FXX36" i="304"/>
  <c r="FXY36" i="304"/>
  <c r="FXZ36" i="304"/>
  <c r="FYA36" i="304"/>
  <c r="FYB36" i="304"/>
  <c r="FYC36" i="304"/>
  <c r="FYD36" i="304"/>
  <c r="FYE36" i="304"/>
  <c r="FYF36" i="304"/>
  <c r="FYG36" i="304"/>
  <c r="FYH36" i="304"/>
  <c r="FYI36" i="304"/>
  <c r="FYJ36" i="304"/>
  <c r="FYK36" i="304"/>
  <c r="FYL36" i="304"/>
  <c r="FYM36" i="304"/>
  <c r="FYN36" i="304"/>
  <c r="FYO36" i="304"/>
  <c r="FYP36" i="304"/>
  <c r="FYQ36" i="304"/>
  <c r="FYR36" i="304"/>
  <c r="FYS36" i="304"/>
  <c r="FYT36" i="304"/>
  <c r="FYU36" i="304"/>
  <c r="FYV36" i="304"/>
  <c r="FYW36" i="304"/>
  <c r="FYX36" i="304"/>
  <c r="FYY36" i="304"/>
  <c r="FYZ36" i="304"/>
  <c r="FZA36" i="304"/>
  <c r="FZB36" i="304"/>
  <c r="FZC36" i="304"/>
  <c r="FZD36" i="304"/>
  <c r="FZE36" i="304"/>
  <c r="FZF36" i="304"/>
  <c r="FZG36" i="304"/>
  <c r="FZH36" i="304"/>
  <c r="FZI36" i="304"/>
  <c r="FZJ36" i="304"/>
  <c r="FZK36" i="304"/>
  <c r="FZL36" i="304"/>
  <c r="FZM36" i="304"/>
  <c r="FZN36" i="304"/>
  <c r="FZO36" i="304"/>
  <c r="FZP36" i="304"/>
  <c r="FZQ36" i="304"/>
  <c r="FZR36" i="304"/>
  <c r="FZS36" i="304"/>
  <c r="FZT36" i="304"/>
  <c r="FZU36" i="304"/>
  <c r="FZV36" i="304"/>
  <c r="FZW36" i="304"/>
  <c r="FZX36" i="304"/>
  <c r="FZY36" i="304"/>
  <c r="FZZ36" i="304"/>
  <c r="GAA36" i="304"/>
  <c r="GAB36" i="304"/>
  <c r="GAC36" i="304"/>
  <c r="GAD36" i="304"/>
  <c r="GAE36" i="304"/>
  <c r="GAF36" i="304"/>
  <c r="GAG36" i="304"/>
  <c r="GAH36" i="304"/>
  <c r="GAI36" i="304"/>
  <c r="GAJ36" i="304"/>
  <c r="GAK36" i="304"/>
  <c r="GAL36" i="304"/>
  <c r="GAM36" i="304"/>
  <c r="GAN36" i="304"/>
  <c r="GAO36" i="304"/>
  <c r="GAP36" i="304"/>
  <c r="GAQ36" i="304"/>
  <c r="GAR36" i="304"/>
  <c r="GAS36" i="304"/>
  <c r="GAT36" i="304"/>
  <c r="GAU36" i="304"/>
  <c r="GAV36" i="304"/>
  <c r="GAW36" i="304"/>
  <c r="GAX36" i="304"/>
  <c r="GAY36" i="304"/>
  <c r="GAZ36" i="304"/>
  <c r="GBA36" i="304"/>
  <c r="GBB36" i="304"/>
  <c r="GBC36" i="304"/>
  <c r="GBD36" i="304"/>
  <c r="GBE36" i="304"/>
  <c r="GBF36" i="304"/>
  <c r="GBG36" i="304"/>
  <c r="GBH36" i="304"/>
  <c r="GBI36" i="304"/>
  <c r="GBJ36" i="304"/>
  <c r="GBK36" i="304"/>
  <c r="GBL36" i="304"/>
  <c r="GBM36" i="304"/>
  <c r="GBN36" i="304"/>
  <c r="GBO36" i="304"/>
  <c r="GBP36" i="304"/>
  <c r="GBQ36" i="304"/>
  <c r="GBR36" i="304"/>
  <c r="GBS36" i="304"/>
  <c r="GBT36" i="304"/>
  <c r="GBU36" i="304"/>
  <c r="GBV36" i="304"/>
  <c r="GBW36" i="304"/>
  <c r="GBX36" i="304"/>
  <c r="GBY36" i="304"/>
  <c r="GBZ36" i="304"/>
  <c r="GCA36" i="304"/>
  <c r="GCB36" i="304"/>
  <c r="GCC36" i="304"/>
  <c r="GCD36" i="304"/>
  <c r="GCE36" i="304"/>
  <c r="GCF36" i="304"/>
  <c r="GCG36" i="304"/>
  <c r="GCH36" i="304"/>
  <c r="GCI36" i="304"/>
  <c r="GCJ36" i="304"/>
  <c r="GCK36" i="304"/>
  <c r="GCL36" i="304"/>
  <c r="GCM36" i="304"/>
  <c r="GCN36" i="304"/>
  <c r="GCO36" i="304"/>
  <c r="GCP36" i="304"/>
  <c r="GCQ36" i="304"/>
  <c r="GCR36" i="304"/>
  <c r="GCS36" i="304"/>
  <c r="GCT36" i="304"/>
  <c r="GCU36" i="304"/>
  <c r="GCV36" i="304"/>
  <c r="GCW36" i="304"/>
  <c r="GCX36" i="304"/>
  <c r="GCY36" i="304"/>
  <c r="GCZ36" i="304"/>
  <c r="GDA36" i="304"/>
  <c r="GDB36" i="304"/>
  <c r="GDC36" i="304"/>
  <c r="GDD36" i="304"/>
  <c r="GDE36" i="304"/>
  <c r="GDF36" i="304"/>
  <c r="GDG36" i="304"/>
  <c r="GDH36" i="304"/>
  <c r="GDI36" i="304"/>
  <c r="GDJ36" i="304"/>
  <c r="GDK36" i="304"/>
  <c r="GDL36" i="304"/>
  <c r="GDM36" i="304"/>
  <c r="GDN36" i="304"/>
  <c r="GDO36" i="304"/>
  <c r="GDP36" i="304"/>
  <c r="GDQ36" i="304"/>
  <c r="GDR36" i="304"/>
  <c r="GDS36" i="304"/>
  <c r="GDT36" i="304"/>
  <c r="GDU36" i="304"/>
  <c r="GDV36" i="304"/>
  <c r="GDW36" i="304"/>
  <c r="GDX36" i="304"/>
  <c r="GDY36" i="304"/>
  <c r="GDZ36" i="304"/>
  <c r="GEA36" i="304"/>
  <c r="GEB36" i="304"/>
  <c r="GEC36" i="304"/>
  <c r="GED36" i="304"/>
  <c r="GEE36" i="304"/>
  <c r="GEF36" i="304"/>
  <c r="GEG36" i="304"/>
  <c r="GEH36" i="304"/>
  <c r="GEI36" i="304"/>
  <c r="GEJ36" i="304"/>
  <c r="GEK36" i="304"/>
  <c r="GEL36" i="304"/>
  <c r="GEM36" i="304"/>
  <c r="GEN36" i="304"/>
  <c r="GEO36" i="304"/>
  <c r="GEP36" i="304"/>
  <c r="GEQ36" i="304"/>
  <c r="GER36" i="304"/>
  <c r="GES36" i="304"/>
  <c r="GET36" i="304"/>
  <c r="GEU36" i="304"/>
  <c r="GEV36" i="304"/>
  <c r="GEW36" i="304"/>
  <c r="GEX36" i="304"/>
  <c r="GEY36" i="304"/>
  <c r="GEZ36" i="304"/>
  <c r="GFA36" i="304"/>
  <c r="GFB36" i="304"/>
  <c r="GFC36" i="304"/>
  <c r="GFD36" i="304"/>
  <c r="GFE36" i="304"/>
  <c r="GFF36" i="304"/>
  <c r="GFG36" i="304"/>
  <c r="GFH36" i="304"/>
  <c r="GFI36" i="304"/>
  <c r="GFJ36" i="304"/>
  <c r="GFK36" i="304"/>
  <c r="GFL36" i="304"/>
  <c r="GFM36" i="304"/>
  <c r="GFN36" i="304"/>
  <c r="GFO36" i="304"/>
  <c r="GFP36" i="304"/>
  <c r="GFQ36" i="304"/>
  <c r="GFR36" i="304"/>
  <c r="GFS36" i="304"/>
  <c r="GFT36" i="304"/>
  <c r="GFU36" i="304"/>
  <c r="GFV36" i="304"/>
  <c r="GFW36" i="304"/>
  <c r="GFX36" i="304"/>
  <c r="GFY36" i="304"/>
  <c r="GFZ36" i="304"/>
  <c r="GGA36" i="304"/>
  <c r="GGB36" i="304"/>
  <c r="GGC36" i="304"/>
  <c r="GGD36" i="304"/>
  <c r="GGE36" i="304"/>
  <c r="GGF36" i="304"/>
  <c r="GGG36" i="304"/>
  <c r="GGH36" i="304"/>
  <c r="GGI36" i="304"/>
  <c r="GGJ36" i="304"/>
  <c r="GGK36" i="304"/>
  <c r="GGL36" i="304"/>
  <c r="GGM36" i="304"/>
  <c r="GGN36" i="304"/>
  <c r="GGO36" i="304"/>
  <c r="GGP36" i="304"/>
  <c r="GGQ36" i="304"/>
  <c r="GGR36" i="304"/>
  <c r="GGS36" i="304"/>
  <c r="GGT36" i="304"/>
  <c r="GGU36" i="304"/>
  <c r="GGV36" i="304"/>
  <c r="GGW36" i="304"/>
  <c r="GGX36" i="304"/>
  <c r="GGY36" i="304"/>
  <c r="GGZ36" i="304"/>
  <c r="GHA36" i="304"/>
  <c r="GHB36" i="304"/>
  <c r="GHC36" i="304"/>
  <c r="GHD36" i="304"/>
  <c r="GHE36" i="304"/>
  <c r="GHF36" i="304"/>
  <c r="GHG36" i="304"/>
  <c r="GHH36" i="304"/>
  <c r="GHI36" i="304"/>
  <c r="GHJ36" i="304"/>
  <c r="GHK36" i="304"/>
  <c r="GHL36" i="304"/>
  <c r="GHM36" i="304"/>
  <c r="GHN36" i="304"/>
  <c r="GHO36" i="304"/>
  <c r="GHP36" i="304"/>
  <c r="GHQ36" i="304"/>
  <c r="GHR36" i="304"/>
  <c r="GHS36" i="304"/>
  <c r="GHT36" i="304"/>
  <c r="GHU36" i="304"/>
  <c r="GHV36" i="304"/>
  <c r="GHW36" i="304"/>
  <c r="GHX36" i="304"/>
  <c r="GHY36" i="304"/>
  <c r="GHZ36" i="304"/>
  <c r="GIA36" i="304"/>
  <c r="GIB36" i="304"/>
  <c r="GIC36" i="304"/>
  <c r="GID36" i="304"/>
  <c r="GIE36" i="304"/>
  <c r="GIF36" i="304"/>
  <c r="GIG36" i="304"/>
  <c r="GIH36" i="304"/>
  <c r="GII36" i="304"/>
  <c r="GIJ36" i="304"/>
  <c r="GIK36" i="304"/>
  <c r="GIL36" i="304"/>
  <c r="GIM36" i="304"/>
  <c r="GIN36" i="304"/>
  <c r="GIO36" i="304"/>
  <c r="GIP36" i="304"/>
  <c r="GIQ36" i="304"/>
  <c r="GIR36" i="304"/>
  <c r="GIS36" i="304"/>
  <c r="GIT36" i="304"/>
  <c r="GIU36" i="304"/>
  <c r="GIV36" i="304"/>
  <c r="GIW36" i="304"/>
  <c r="GIX36" i="304"/>
  <c r="GIY36" i="304"/>
  <c r="GIZ36" i="304"/>
  <c r="GJA36" i="304"/>
  <c r="GJB36" i="304"/>
  <c r="GJC36" i="304"/>
  <c r="GJD36" i="304"/>
  <c r="GJE36" i="304"/>
  <c r="GJF36" i="304"/>
  <c r="GJG36" i="304"/>
  <c r="GJH36" i="304"/>
  <c r="GJI36" i="304"/>
  <c r="GJJ36" i="304"/>
  <c r="GJK36" i="304"/>
  <c r="GJL36" i="304"/>
  <c r="GJM36" i="304"/>
  <c r="GJN36" i="304"/>
  <c r="GJO36" i="304"/>
  <c r="GJP36" i="304"/>
  <c r="GJQ36" i="304"/>
  <c r="GJR36" i="304"/>
  <c r="GJS36" i="304"/>
  <c r="GJT36" i="304"/>
  <c r="GJU36" i="304"/>
  <c r="GJV36" i="304"/>
  <c r="GJW36" i="304"/>
  <c r="GJX36" i="304"/>
  <c r="GJY36" i="304"/>
  <c r="GJZ36" i="304"/>
  <c r="GKA36" i="304"/>
  <c r="GKB36" i="304"/>
  <c r="GKC36" i="304"/>
  <c r="GKD36" i="304"/>
  <c r="GKE36" i="304"/>
  <c r="GKF36" i="304"/>
  <c r="GKG36" i="304"/>
  <c r="GKH36" i="304"/>
  <c r="GKI36" i="304"/>
  <c r="GKJ36" i="304"/>
  <c r="GKK36" i="304"/>
  <c r="GKL36" i="304"/>
  <c r="GKM36" i="304"/>
  <c r="GKN36" i="304"/>
  <c r="GKO36" i="304"/>
  <c r="GKP36" i="304"/>
  <c r="GKQ36" i="304"/>
  <c r="GKR36" i="304"/>
  <c r="GKS36" i="304"/>
  <c r="GKT36" i="304"/>
  <c r="GKU36" i="304"/>
  <c r="GKV36" i="304"/>
  <c r="GKW36" i="304"/>
  <c r="GKX36" i="304"/>
  <c r="GKY36" i="304"/>
  <c r="GKZ36" i="304"/>
  <c r="GLA36" i="304"/>
  <c r="GLB36" i="304"/>
  <c r="GLC36" i="304"/>
  <c r="GLD36" i="304"/>
  <c r="GLE36" i="304"/>
  <c r="GLF36" i="304"/>
  <c r="GLG36" i="304"/>
  <c r="GLH36" i="304"/>
  <c r="GLI36" i="304"/>
  <c r="GLJ36" i="304"/>
  <c r="GLK36" i="304"/>
  <c r="GLL36" i="304"/>
  <c r="GLM36" i="304"/>
  <c r="GLN36" i="304"/>
  <c r="GLO36" i="304"/>
  <c r="GLP36" i="304"/>
  <c r="GLQ36" i="304"/>
  <c r="GLR36" i="304"/>
  <c r="GLS36" i="304"/>
  <c r="GLT36" i="304"/>
  <c r="GLU36" i="304"/>
  <c r="GLV36" i="304"/>
  <c r="GLW36" i="304"/>
  <c r="GLX36" i="304"/>
  <c r="GLY36" i="304"/>
  <c r="GLZ36" i="304"/>
  <c r="GMA36" i="304"/>
  <c r="GMB36" i="304"/>
  <c r="GMC36" i="304"/>
  <c r="GMD36" i="304"/>
  <c r="GME36" i="304"/>
  <c r="GMF36" i="304"/>
  <c r="GMG36" i="304"/>
  <c r="GMH36" i="304"/>
  <c r="GMI36" i="304"/>
  <c r="GMJ36" i="304"/>
  <c r="GMK36" i="304"/>
  <c r="GML36" i="304"/>
  <c r="GMM36" i="304"/>
  <c r="GMN36" i="304"/>
  <c r="GMO36" i="304"/>
  <c r="GMP36" i="304"/>
  <c r="GMQ36" i="304"/>
  <c r="GMR36" i="304"/>
  <c r="GMS36" i="304"/>
  <c r="GMT36" i="304"/>
  <c r="GMU36" i="304"/>
  <c r="GMV36" i="304"/>
  <c r="GMW36" i="304"/>
  <c r="GMX36" i="304"/>
  <c r="GMY36" i="304"/>
  <c r="GMZ36" i="304"/>
  <c r="GNA36" i="304"/>
  <c r="GNB36" i="304"/>
  <c r="GNC36" i="304"/>
  <c r="GND36" i="304"/>
  <c r="GNE36" i="304"/>
  <c r="GNF36" i="304"/>
  <c r="GNG36" i="304"/>
  <c r="GNH36" i="304"/>
  <c r="GNI36" i="304"/>
  <c r="GNJ36" i="304"/>
  <c r="GNK36" i="304"/>
  <c r="GNL36" i="304"/>
  <c r="GNM36" i="304"/>
  <c r="GNN36" i="304"/>
  <c r="GNO36" i="304"/>
  <c r="GNP36" i="304"/>
  <c r="GNQ36" i="304"/>
  <c r="GNR36" i="304"/>
  <c r="GNS36" i="304"/>
  <c r="GNT36" i="304"/>
  <c r="GNU36" i="304"/>
  <c r="GNV36" i="304"/>
  <c r="GNW36" i="304"/>
  <c r="GNX36" i="304"/>
  <c r="GNY36" i="304"/>
  <c r="GNZ36" i="304"/>
  <c r="GOA36" i="304"/>
  <c r="GOB36" i="304"/>
  <c r="GOC36" i="304"/>
  <c r="GOD36" i="304"/>
  <c r="GOE36" i="304"/>
  <c r="GOF36" i="304"/>
  <c r="GOG36" i="304"/>
  <c r="GOH36" i="304"/>
  <c r="GOI36" i="304"/>
  <c r="GOJ36" i="304"/>
  <c r="GOK36" i="304"/>
  <c r="GOL36" i="304"/>
  <c r="GOM36" i="304"/>
  <c r="GON36" i="304"/>
  <c r="GOO36" i="304"/>
  <c r="GOP36" i="304"/>
  <c r="GOQ36" i="304"/>
  <c r="GOR36" i="304"/>
  <c r="GOS36" i="304"/>
  <c r="GOT36" i="304"/>
  <c r="GOU36" i="304"/>
  <c r="GOV36" i="304"/>
  <c r="GOW36" i="304"/>
  <c r="GOX36" i="304"/>
  <c r="GOY36" i="304"/>
  <c r="GOZ36" i="304"/>
  <c r="GPA36" i="304"/>
  <c r="GPB36" i="304"/>
  <c r="GPC36" i="304"/>
  <c r="GPD36" i="304"/>
  <c r="GPE36" i="304"/>
  <c r="GPF36" i="304"/>
  <c r="GPG36" i="304"/>
  <c r="GPH36" i="304"/>
  <c r="GPI36" i="304"/>
  <c r="GPJ36" i="304"/>
  <c r="GPK36" i="304"/>
  <c r="GPL36" i="304"/>
  <c r="GPM36" i="304"/>
  <c r="GPN36" i="304"/>
  <c r="GPO36" i="304"/>
  <c r="GPP36" i="304"/>
  <c r="GPQ36" i="304"/>
  <c r="GPR36" i="304"/>
  <c r="GPS36" i="304"/>
  <c r="GPT36" i="304"/>
  <c r="GPU36" i="304"/>
  <c r="GPV36" i="304"/>
  <c r="GPW36" i="304"/>
  <c r="GPX36" i="304"/>
  <c r="GPY36" i="304"/>
  <c r="GPZ36" i="304"/>
  <c r="GQA36" i="304"/>
  <c r="GQB36" i="304"/>
  <c r="GQC36" i="304"/>
  <c r="GQD36" i="304"/>
  <c r="GQE36" i="304"/>
  <c r="GQF36" i="304"/>
  <c r="GQG36" i="304"/>
  <c r="GQH36" i="304"/>
  <c r="GQI36" i="304"/>
  <c r="GQJ36" i="304"/>
  <c r="GQK36" i="304"/>
  <c r="GQL36" i="304"/>
  <c r="GQM36" i="304"/>
  <c r="GQN36" i="304"/>
  <c r="GQO36" i="304"/>
  <c r="GQP36" i="304"/>
  <c r="GQQ36" i="304"/>
  <c r="GQR36" i="304"/>
  <c r="GQS36" i="304"/>
  <c r="GQT36" i="304"/>
  <c r="GQU36" i="304"/>
  <c r="GQV36" i="304"/>
  <c r="GQW36" i="304"/>
  <c r="GQX36" i="304"/>
  <c r="GQY36" i="304"/>
  <c r="GQZ36" i="304"/>
  <c r="GRA36" i="304"/>
  <c r="GRB36" i="304"/>
  <c r="GRC36" i="304"/>
  <c r="GRD36" i="304"/>
  <c r="GRE36" i="304"/>
  <c r="GRF36" i="304"/>
  <c r="GRG36" i="304"/>
  <c r="GRH36" i="304"/>
  <c r="GRI36" i="304"/>
  <c r="GRJ36" i="304"/>
  <c r="GRK36" i="304"/>
  <c r="GRL36" i="304"/>
  <c r="GRM36" i="304"/>
  <c r="GRN36" i="304"/>
  <c r="GRO36" i="304"/>
  <c r="GRP36" i="304"/>
  <c r="GRQ36" i="304"/>
  <c r="GRR36" i="304"/>
  <c r="GRS36" i="304"/>
  <c r="GRT36" i="304"/>
  <c r="GRU36" i="304"/>
  <c r="GRV36" i="304"/>
  <c r="GRW36" i="304"/>
  <c r="GRX36" i="304"/>
  <c r="GRY36" i="304"/>
  <c r="GRZ36" i="304"/>
  <c r="GSA36" i="304"/>
  <c r="GSB36" i="304"/>
  <c r="GSC36" i="304"/>
  <c r="GSD36" i="304"/>
  <c r="GSE36" i="304"/>
  <c r="GSF36" i="304"/>
  <c r="GSG36" i="304"/>
  <c r="GSH36" i="304"/>
  <c r="GSI36" i="304"/>
  <c r="GSJ36" i="304"/>
  <c r="GSK36" i="304"/>
  <c r="GSL36" i="304"/>
  <c r="GSM36" i="304"/>
  <c r="GSN36" i="304"/>
  <c r="GSO36" i="304"/>
  <c r="GSP36" i="304"/>
  <c r="GSQ36" i="304"/>
  <c r="GSR36" i="304"/>
  <c r="GSS36" i="304"/>
  <c r="GST36" i="304"/>
  <c r="GSU36" i="304"/>
  <c r="GSV36" i="304"/>
  <c r="GSW36" i="304"/>
  <c r="GSX36" i="304"/>
  <c r="GSY36" i="304"/>
  <c r="GSZ36" i="304"/>
  <c r="GTA36" i="304"/>
  <c r="GTB36" i="304"/>
  <c r="GTC36" i="304"/>
  <c r="GTD36" i="304"/>
  <c r="GTE36" i="304"/>
  <c r="GTF36" i="304"/>
  <c r="GTG36" i="304"/>
  <c r="GTH36" i="304"/>
  <c r="GTI36" i="304"/>
  <c r="GTJ36" i="304"/>
  <c r="GTK36" i="304"/>
  <c r="GTL36" i="304"/>
  <c r="GTM36" i="304"/>
  <c r="GTN36" i="304"/>
  <c r="GTO36" i="304"/>
  <c r="GTP36" i="304"/>
  <c r="GTQ36" i="304"/>
  <c r="GTR36" i="304"/>
  <c r="GTS36" i="304"/>
  <c r="GTT36" i="304"/>
  <c r="GTU36" i="304"/>
  <c r="GTV36" i="304"/>
  <c r="GTW36" i="304"/>
  <c r="GTX36" i="304"/>
  <c r="GTY36" i="304"/>
  <c r="GTZ36" i="304"/>
  <c r="GUA36" i="304"/>
  <c r="GUB36" i="304"/>
  <c r="GUC36" i="304"/>
  <c r="GUD36" i="304"/>
  <c r="GUE36" i="304"/>
  <c r="GUF36" i="304"/>
  <c r="GUG36" i="304"/>
  <c r="GUH36" i="304"/>
  <c r="GUI36" i="304"/>
  <c r="GUJ36" i="304"/>
  <c r="GUK36" i="304"/>
  <c r="GUL36" i="304"/>
  <c r="GUM36" i="304"/>
  <c r="GUN36" i="304"/>
  <c r="GUO36" i="304"/>
  <c r="GUP36" i="304"/>
  <c r="GUQ36" i="304"/>
  <c r="GUR36" i="304"/>
  <c r="GUS36" i="304"/>
  <c r="GUT36" i="304"/>
  <c r="GUU36" i="304"/>
  <c r="GUV36" i="304"/>
  <c r="GUW36" i="304"/>
  <c r="GUX36" i="304"/>
  <c r="GUY36" i="304"/>
  <c r="GUZ36" i="304"/>
  <c r="GVA36" i="304"/>
  <c r="GVB36" i="304"/>
  <c r="GVC36" i="304"/>
  <c r="GVD36" i="304"/>
  <c r="GVE36" i="304"/>
  <c r="GVF36" i="304"/>
  <c r="GVG36" i="304"/>
  <c r="GVH36" i="304"/>
  <c r="GVI36" i="304"/>
  <c r="GVJ36" i="304"/>
  <c r="GVK36" i="304"/>
  <c r="GVL36" i="304"/>
  <c r="GVM36" i="304"/>
  <c r="GVN36" i="304"/>
  <c r="GVO36" i="304"/>
  <c r="GVP36" i="304"/>
  <c r="GVQ36" i="304"/>
  <c r="GVR36" i="304"/>
  <c r="GVS36" i="304"/>
  <c r="GVT36" i="304"/>
  <c r="GVU36" i="304"/>
  <c r="GVV36" i="304"/>
  <c r="GVW36" i="304"/>
  <c r="GVX36" i="304"/>
  <c r="GVY36" i="304"/>
  <c r="GVZ36" i="304"/>
  <c r="GWA36" i="304"/>
  <c r="GWB36" i="304"/>
  <c r="GWC36" i="304"/>
  <c r="GWD36" i="304"/>
  <c r="GWE36" i="304"/>
  <c r="GWF36" i="304"/>
  <c r="GWG36" i="304"/>
  <c r="GWH36" i="304"/>
  <c r="GWI36" i="304"/>
  <c r="GWJ36" i="304"/>
  <c r="GWK36" i="304"/>
  <c r="GWL36" i="304"/>
  <c r="GWM36" i="304"/>
  <c r="GWN36" i="304"/>
  <c r="GWO36" i="304"/>
  <c r="GWP36" i="304"/>
  <c r="GWQ36" i="304"/>
  <c r="GWR36" i="304"/>
  <c r="GWS36" i="304"/>
  <c r="GWT36" i="304"/>
  <c r="GWU36" i="304"/>
  <c r="GWV36" i="304"/>
  <c r="GWW36" i="304"/>
  <c r="GWX36" i="304"/>
  <c r="GWY36" i="304"/>
  <c r="GWZ36" i="304"/>
  <c r="GXA36" i="304"/>
  <c r="GXB36" i="304"/>
  <c r="GXC36" i="304"/>
  <c r="GXD36" i="304"/>
  <c r="GXE36" i="304"/>
  <c r="GXF36" i="304"/>
  <c r="GXG36" i="304"/>
  <c r="GXH36" i="304"/>
  <c r="GXI36" i="304"/>
  <c r="GXJ36" i="304"/>
  <c r="GXK36" i="304"/>
  <c r="GXL36" i="304"/>
  <c r="GXM36" i="304"/>
  <c r="GXN36" i="304"/>
  <c r="GXO36" i="304"/>
  <c r="GXP36" i="304"/>
  <c r="GXQ36" i="304"/>
  <c r="GXR36" i="304"/>
  <c r="GXS36" i="304"/>
  <c r="GXT36" i="304"/>
  <c r="GXU36" i="304"/>
  <c r="GXV36" i="304"/>
  <c r="GXW36" i="304"/>
  <c r="GXX36" i="304"/>
  <c r="GXY36" i="304"/>
  <c r="GXZ36" i="304"/>
  <c r="GYA36" i="304"/>
  <c r="GYB36" i="304"/>
  <c r="GYC36" i="304"/>
  <c r="GYD36" i="304"/>
  <c r="GYE36" i="304"/>
  <c r="GYF36" i="304"/>
  <c r="GYG36" i="304"/>
  <c r="GYH36" i="304"/>
  <c r="GYI36" i="304"/>
  <c r="GYJ36" i="304"/>
  <c r="GYK36" i="304"/>
  <c r="GYL36" i="304"/>
  <c r="GYM36" i="304"/>
  <c r="GYN36" i="304"/>
  <c r="GYO36" i="304"/>
  <c r="GYP36" i="304"/>
  <c r="GYQ36" i="304"/>
  <c r="GYR36" i="304"/>
  <c r="GYS36" i="304"/>
  <c r="GYT36" i="304"/>
  <c r="GYU36" i="304"/>
  <c r="GYV36" i="304"/>
  <c r="GYW36" i="304"/>
  <c r="GYX36" i="304"/>
  <c r="GYY36" i="304"/>
  <c r="GYZ36" i="304"/>
  <c r="GZA36" i="304"/>
  <c r="GZB36" i="304"/>
  <c r="GZC36" i="304"/>
  <c r="GZD36" i="304"/>
  <c r="GZE36" i="304"/>
  <c r="GZF36" i="304"/>
  <c r="GZG36" i="304"/>
  <c r="GZH36" i="304"/>
  <c r="GZI36" i="304"/>
  <c r="GZJ36" i="304"/>
  <c r="GZK36" i="304"/>
  <c r="GZL36" i="304"/>
  <c r="GZM36" i="304"/>
  <c r="GZN36" i="304"/>
  <c r="GZO36" i="304"/>
  <c r="GZP36" i="304"/>
  <c r="GZQ36" i="304"/>
  <c r="GZR36" i="304"/>
  <c r="GZS36" i="304"/>
  <c r="GZT36" i="304"/>
  <c r="GZU36" i="304"/>
  <c r="GZV36" i="304"/>
  <c r="GZW36" i="304"/>
  <c r="GZX36" i="304"/>
  <c r="GZY36" i="304"/>
  <c r="GZZ36" i="304"/>
  <c r="HAA36" i="304"/>
  <c r="HAB36" i="304"/>
  <c r="HAC36" i="304"/>
  <c r="HAD36" i="304"/>
  <c r="HAE36" i="304"/>
  <c r="HAF36" i="304"/>
  <c r="HAG36" i="304"/>
  <c r="HAH36" i="304"/>
  <c r="HAI36" i="304"/>
  <c r="HAJ36" i="304"/>
  <c r="HAK36" i="304"/>
  <c r="HAL36" i="304"/>
  <c r="HAM36" i="304"/>
  <c r="HAN36" i="304"/>
  <c r="HAO36" i="304"/>
  <c r="HAP36" i="304"/>
  <c r="HAQ36" i="304"/>
  <c r="HAR36" i="304"/>
  <c r="HAS36" i="304"/>
  <c r="HAT36" i="304"/>
  <c r="HAU36" i="304"/>
  <c r="HAV36" i="304"/>
  <c r="HAW36" i="304"/>
  <c r="HAX36" i="304"/>
  <c r="HAY36" i="304"/>
  <c r="HAZ36" i="304"/>
  <c r="HBA36" i="304"/>
  <c r="HBB36" i="304"/>
  <c r="HBC36" i="304"/>
  <c r="HBD36" i="304"/>
  <c r="HBE36" i="304"/>
  <c r="HBF36" i="304"/>
  <c r="HBG36" i="304"/>
  <c r="HBH36" i="304"/>
  <c r="HBI36" i="304"/>
  <c r="HBJ36" i="304"/>
  <c r="HBK36" i="304"/>
  <c r="HBL36" i="304"/>
  <c r="HBM36" i="304"/>
  <c r="HBN36" i="304"/>
  <c r="HBO36" i="304"/>
  <c r="HBP36" i="304"/>
  <c r="HBQ36" i="304"/>
  <c r="HBR36" i="304"/>
  <c r="HBS36" i="304"/>
  <c r="HBT36" i="304"/>
  <c r="HBU36" i="304"/>
  <c r="HBV36" i="304"/>
  <c r="HBW36" i="304"/>
  <c r="HBX36" i="304"/>
  <c r="HBY36" i="304"/>
  <c r="HBZ36" i="304"/>
  <c r="HCA36" i="304"/>
  <c r="HCB36" i="304"/>
  <c r="HCC36" i="304"/>
  <c r="HCD36" i="304"/>
  <c r="HCE36" i="304"/>
  <c r="HCF36" i="304"/>
  <c r="HCG36" i="304"/>
  <c r="HCH36" i="304"/>
  <c r="HCI36" i="304"/>
  <c r="HCJ36" i="304"/>
  <c r="HCK36" i="304"/>
  <c r="HCL36" i="304"/>
  <c r="HCM36" i="304"/>
  <c r="HCN36" i="304"/>
  <c r="HCO36" i="304"/>
  <c r="HCP36" i="304"/>
  <c r="HCQ36" i="304"/>
  <c r="HCR36" i="304"/>
  <c r="HCS36" i="304"/>
  <c r="HCT36" i="304"/>
  <c r="HCU36" i="304"/>
  <c r="HCV36" i="304"/>
  <c r="HCW36" i="304"/>
  <c r="HCX36" i="304"/>
  <c r="HCY36" i="304"/>
  <c r="HCZ36" i="304"/>
  <c r="HDA36" i="304"/>
  <c r="HDB36" i="304"/>
  <c r="HDC36" i="304"/>
  <c r="HDD36" i="304"/>
  <c r="HDE36" i="304"/>
  <c r="HDF36" i="304"/>
  <c r="HDG36" i="304"/>
  <c r="HDH36" i="304"/>
  <c r="HDI36" i="304"/>
  <c r="HDJ36" i="304"/>
  <c r="HDK36" i="304"/>
  <c r="HDL36" i="304"/>
  <c r="HDM36" i="304"/>
  <c r="HDN36" i="304"/>
  <c r="HDO36" i="304"/>
  <c r="HDP36" i="304"/>
  <c r="HDQ36" i="304"/>
  <c r="HDR36" i="304"/>
  <c r="HDS36" i="304"/>
  <c r="HDT36" i="304"/>
  <c r="HDU36" i="304"/>
  <c r="HDV36" i="304"/>
  <c r="HDW36" i="304"/>
  <c r="HDX36" i="304"/>
  <c r="HDY36" i="304"/>
  <c r="HDZ36" i="304"/>
  <c r="HEA36" i="304"/>
  <c r="HEB36" i="304"/>
  <c r="HEC36" i="304"/>
  <c r="HED36" i="304"/>
  <c r="HEE36" i="304"/>
  <c r="HEF36" i="304"/>
  <c r="HEG36" i="304"/>
  <c r="HEH36" i="304"/>
  <c r="HEI36" i="304"/>
  <c r="HEJ36" i="304"/>
  <c r="HEK36" i="304"/>
  <c r="HEL36" i="304"/>
  <c r="HEM36" i="304"/>
  <c r="HEN36" i="304"/>
  <c r="HEO36" i="304"/>
  <c r="HEP36" i="304"/>
  <c r="HEQ36" i="304"/>
  <c r="HER36" i="304"/>
  <c r="HES36" i="304"/>
  <c r="HET36" i="304"/>
  <c r="HEU36" i="304"/>
  <c r="HEV36" i="304"/>
  <c r="HEW36" i="304"/>
  <c r="HEX36" i="304"/>
  <c r="HEY36" i="304"/>
  <c r="HEZ36" i="304"/>
  <c r="HFA36" i="304"/>
  <c r="HFB36" i="304"/>
  <c r="HFC36" i="304"/>
  <c r="HFD36" i="304"/>
  <c r="HFE36" i="304"/>
  <c r="HFF36" i="304"/>
  <c r="HFG36" i="304"/>
  <c r="HFH36" i="304"/>
  <c r="HFI36" i="304"/>
  <c r="HFJ36" i="304"/>
  <c r="HFK36" i="304"/>
  <c r="HFL36" i="304"/>
  <c r="HFM36" i="304"/>
  <c r="HFN36" i="304"/>
  <c r="HFO36" i="304"/>
  <c r="HFP36" i="304"/>
  <c r="HFQ36" i="304"/>
  <c r="HFR36" i="304"/>
  <c r="HFS36" i="304"/>
  <c r="HFT36" i="304"/>
  <c r="HFU36" i="304"/>
  <c r="HFV36" i="304"/>
  <c r="HFW36" i="304"/>
  <c r="HFX36" i="304"/>
  <c r="HFY36" i="304"/>
  <c r="HFZ36" i="304"/>
  <c r="HGA36" i="304"/>
  <c r="HGB36" i="304"/>
  <c r="HGC36" i="304"/>
  <c r="HGD36" i="304"/>
  <c r="HGE36" i="304"/>
  <c r="HGF36" i="304"/>
  <c r="HGG36" i="304"/>
  <c r="HGH36" i="304"/>
  <c r="HGI36" i="304"/>
  <c r="HGJ36" i="304"/>
  <c r="HGK36" i="304"/>
  <c r="HGL36" i="304"/>
  <c r="HGM36" i="304"/>
  <c r="HGN36" i="304"/>
  <c r="HGO36" i="304"/>
  <c r="HGP36" i="304"/>
  <c r="HGQ36" i="304"/>
  <c r="HGR36" i="304"/>
  <c r="HGS36" i="304"/>
  <c r="HGT36" i="304"/>
  <c r="HGU36" i="304"/>
  <c r="HGV36" i="304"/>
  <c r="HGW36" i="304"/>
  <c r="HGX36" i="304"/>
  <c r="HGY36" i="304"/>
  <c r="HGZ36" i="304"/>
  <c r="HHA36" i="304"/>
  <c r="HHB36" i="304"/>
  <c r="HHC36" i="304"/>
  <c r="HHD36" i="304"/>
  <c r="HHE36" i="304"/>
  <c r="HHF36" i="304"/>
  <c r="HHG36" i="304"/>
  <c r="HHH36" i="304"/>
  <c r="HHI36" i="304"/>
  <c r="HHJ36" i="304"/>
  <c r="HHK36" i="304"/>
  <c r="HHL36" i="304"/>
  <c r="HHM36" i="304"/>
  <c r="HHN36" i="304"/>
  <c r="HHO36" i="304"/>
  <c r="HHP36" i="304"/>
  <c r="HHQ36" i="304"/>
  <c r="HHR36" i="304"/>
  <c r="HHS36" i="304"/>
  <c r="HHT36" i="304"/>
  <c r="HHU36" i="304"/>
  <c r="HHV36" i="304"/>
  <c r="HHW36" i="304"/>
  <c r="HHX36" i="304"/>
  <c r="HHY36" i="304"/>
  <c r="HHZ36" i="304"/>
  <c r="HIA36" i="304"/>
  <c r="HIB36" i="304"/>
  <c r="HIC36" i="304"/>
  <c r="HID36" i="304"/>
  <c r="HIE36" i="304"/>
  <c r="HIF36" i="304"/>
  <c r="HIG36" i="304"/>
  <c r="HIH36" i="304"/>
  <c r="HII36" i="304"/>
  <c r="HIJ36" i="304"/>
  <c r="HIK36" i="304"/>
  <c r="HIL36" i="304"/>
  <c r="HIM36" i="304"/>
  <c r="HIN36" i="304"/>
  <c r="HIO36" i="304"/>
  <c r="HIP36" i="304"/>
  <c r="HIQ36" i="304"/>
  <c r="HIR36" i="304"/>
  <c r="HIS36" i="304"/>
  <c r="HIT36" i="304"/>
  <c r="HIU36" i="304"/>
  <c r="HIV36" i="304"/>
  <c r="HIW36" i="304"/>
  <c r="HIX36" i="304"/>
  <c r="HIY36" i="304"/>
  <c r="HIZ36" i="304"/>
  <c r="HJA36" i="304"/>
  <c r="HJB36" i="304"/>
  <c r="HJC36" i="304"/>
  <c r="HJD36" i="304"/>
  <c r="HJE36" i="304"/>
  <c r="HJF36" i="304"/>
  <c r="HJG36" i="304"/>
  <c r="HJH36" i="304"/>
  <c r="HJI36" i="304"/>
  <c r="HJJ36" i="304"/>
  <c r="HJK36" i="304"/>
  <c r="HJL36" i="304"/>
  <c r="HJM36" i="304"/>
  <c r="HJN36" i="304"/>
  <c r="HJO36" i="304"/>
  <c r="HJP36" i="304"/>
  <c r="HJQ36" i="304"/>
  <c r="HJR36" i="304"/>
  <c r="HJS36" i="304"/>
  <c r="HJT36" i="304"/>
  <c r="HJU36" i="304"/>
  <c r="HJV36" i="304"/>
  <c r="HJW36" i="304"/>
  <c r="HJX36" i="304"/>
  <c r="HJY36" i="304"/>
  <c r="HJZ36" i="304"/>
  <c r="HKA36" i="304"/>
  <c r="HKB36" i="304"/>
  <c r="HKC36" i="304"/>
  <c r="HKD36" i="304"/>
  <c r="HKE36" i="304"/>
  <c r="HKF36" i="304"/>
  <c r="HKG36" i="304"/>
  <c r="HKH36" i="304"/>
  <c r="HKI36" i="304"/>
  <c r="HKJ36" i="304"/>
  <c r="HKK36" i="304"/>
  <c r="HKL36" i="304"/>
  <c r="HKM36" i="304"/>
  <c r="HKN36" i="304"/>
  <c r="HKO36" i="304"/>
  <c r="HKP36" i="304"/>
  <c r="HKQ36" i="304"/>
  <c r="HKR36" i="304"/>
  <c r="HKS36" i="304"/>
  <c r="HKT36" i="304"/>
  <c r="HKU36" i="304"/>
  <c r="HKV36" i="304"/>
  <c r="HKW36" i="304"/>
  <c r="HKX36" i="304"/>
  <c r="HKY36" i="304"/>
  <c r="HKZ36" i="304"/>
  <c r="HLA36" i="304"/>
  <c r="HLB36" i="304"/>
  <c r="HLC36" i="304"/>
  <c r="HLD36" i="304"/>
  <c r="HLE36" i="304"/>
  <c r="HLF36" i="304"/>
  <c r="HLG36" i="304"/>
  <c r="HLH36" i="304"/>
  <c r="HLI36" i="304"/>
  <c r="HLJ36" i="304"/>
  <c r="HLK36" i="304"/>
  <c r="HLL36" i="304"/>
  <c r="HLM36" i="304"/>
  <c r="HLN36" i="304"/>
  <c r="HLO36" i="304"/>
  <c r="HLP36" i="304"/>
  <c r="HLQ36" i="304"/>
  <c r="HLR36" i="304"/>
  <c r="HLS36" i="304"/>
  <c r="HLT36" i="304"/>
  <c r="HLU36" i="304"/>
  <c r="HLV36" i="304"/>
  <c r="HLW36" i="304"/>
  <c r="HLX36" i="304"/>
  <c r="HLY36" i="304"/>
  <c r="HLZ36" i="304"/>
  <c r="HMA36" i="304"/>
  <c r="HMB36" i="304"/>
  <c r="HMC36" i="304"/>
  <c r="HMD36" i="304"/>
  <c r="HME36" i="304"/>
  <c r="HMF36" i="304"/>
  <c r="HMG36" i="304"/>
  <c r="HMH36" i="304"/>
  <c r="HMI36" i="304"/>
  <c r="HMJ36" i="304"/>
  <c r="HMK36" i="304"/>
  <c r="HML36" i="304"/>
  <c r="HMM36" i="304"/>
  <c r="HMN36" i="304"/>
  <c r="HMO36" i="304"/>
  <c r="HMP36" i="304"/>
  <c r="HMQ36" i="304"/>
  <c r="HMR36" i="304"/>
  <c r="HMS36" i="304"/>
  <c r="HMT36" i="304"/>
  <c r="HMU36" i="304"/>
  <c r="HMV36" i="304"/>
  <c r="HMW36" i="304"/>
  <c r="HMX36" i="304"/>
  <c r="HMY36" i="304"/>
  <c r="HMZ36" i="304"/>
  <c r="HNA36" i="304"/>
  <c r="HNB36" i="304"/>
  <c r="HNC36" i="304"/>
  <c r="HND36" i="304"/>
  <c r="HNE36" i="304"/>
  <c r="HNF36" i="304"/>
  <c r="HNG36" i="304"/>
  <c r="HNH36" i="304"/>
  <c r="HNI36" i="304"/>
  <c r="HNJ36" i="304"/>
  <c r="HNK36" i="304"/>
  <c r="HNL36" i="304"/>
  <c r="HNM36" i="304"/>
  <c r="HNN36" i="304"/>
  <c r="HNO36" i="304"/>
  <c r="HNP36" i="304"/>
  <c r="HNQ36" i="304"/>
  <c r="HNR36" i="304"/>
  <c r="HNS36" i="304"/>
  <c r="HNT36" i="304"/>
  <c r="HNU36" i="304"/>
  <c r="HNV36" i="304"/>
  <c r="HNW36" i="304"/>
  <c r="HNX36" i="304"/>
  <c r="HNY36" i="304"/>
  <c r="HNZ36" i="304"/>
  <c r="HOA36" i="304"/>
  <c r="HOB36" i="304"/>
  <c r="HOC36" i="304"/>
  <c r="HOD36" i="304"/>
  <c r="HOE36" i="304"/>
  <c r="HOF36" i="304"/>
  <c r="HOG36" i="304"/>
  <c r="HOH36" i="304"/>
  <c r="HOI36" i="304"/>
  <c r="HOJ36" i="304"/>
  <c r="HOK36" i="304"/>
  <c r="HOL36" i="304"/>
  <c r="HOM36" i="304"/>
  <c r="HON36" i="304"/>
  <c r="HOO36" i="304"/>
  <c r="HOP36" i="304"/>
  <c r="HOQ36" i="304"/>
  <c r="HOR36" i="304"/>
  <c r="HOS36" i="304"/>
  <c r="HOT36" i="304"/>
  <c r="HOU36" i="304"/>
  <c r="HOV36" i="304"/>
  <c r="HOW36" i="304"/>
  <c r="HOX36" i="304"/>
  <c r="HOY36" i="304"/>
  <c r="HOZ36" i="304"/>
  <c r="HPA36" i="304"/>
  <c r="HPB36" i="304"/>
  <c r="HPC36" i="304"/>
  <c r="HPD36" i="304"/>
  <c r="HPE36" i="304"/>
  <c r="HPF36" i="304"/>
  <c r="HPG36" i="304"/>
  <c r="HPH36" i="304"/>
  <c r="HPI36" i="304"/>
  <c r="HPJ36" i="304"/>
  <c r="HPK36" i="304"/>
  <c r="HPL36" i="304"/>
  <c r="HPM36" i="304"/>
  <c r="HPN36" i="304"/>
  <c r="HPO36" i="304"/>
  <c r="HPP36" i="304"/>
  <c r="HPQ36" i="304"/>
  <c r="HPR36" i="304"/>
  <c r="HPS36" i="304"/>
  <c r="HPT36" i="304"/>
  <c r="HPU36" i="304"/>
  <c r="HPV36" i="304"/>
  <c r="HPW36" i="304"/>
  <c r="HPX36" i="304"/>
  <c r="HPY36" i="304"/>
  <c r="HPZ36" i="304"/>
  <c r="HQA36" i="304"/>
  <c r="HQB36" i="304"/>
  <c r="HQC36" i="304"/>
  <c r="HQD36" i="304"/>
  <c r="HQE36" i="304"/>
  <c r="HQF36" i="304"/>
  <c r="HQG36" i="304"/>
  <c r="HQH36" i="304"/>
  <c r="HQI36" i="304"/>
  <c r="HQJ36" i="304"/>
  <c r="HQK36" i="304"/>
  <c r="HQL36" i="304"/>
  <c r="HQM36" i="304"/>
  <c r="HQN36" i="304"/>
  <c r="HQO36" i="304"/>
  <c r="HQP36" i="304"/>
  <c r="HQQ36" i="304"/>
  <c r="HQR36" i="304"/>
  <c r="HQS36" i="304"/>
  <c r="HQT36" i="304"/>
  <c r="HQU36" i="304"/>
  <c r="HQV36" i="304"/>
  <c r="HQW36" i="304"/>
  <c r="HQX36" i="304"/>
  <c r="HQY36" i="304"/>
  <c r="HQZ36" i="304"/>
  <c r="HRA36" i="304"/>
  <c r="HRB36" i="304"/>
  <c r="HRC36" i="304"/>
  <c r="HRD36" i="304"/>
  <c r="HRE36" i="304"/>
  <c r="HRF36" i="304"/>
  <c r="HRG36" i="304"/>
  <c r="HRH36" i="304"/>
  <c r="HRI36" i="304"/>
  <c r="HRJ36" i="304"/>
  <c r="HRK36" i="304"/>
  <c r="HRL36" i="304"/>
  <c r="HRM36" i="304"/>
  <c r="HRN36" i="304"/>
  <c r="HRO36" i="304"/>
  <c r="HRP36" i="304"/>
  <c r="HRQ36" i="304"/>
  <c r="HRR36" i="304"/>
  <c r="HRS36" i="304"/>
  <c r="HRT36" i="304"/>
  <c r="HRU36" i="304"/>
  <c r="HRV36" i="304"/>
  <c r="HRW36" i="304"/>
  <c r="HRX36" i="304"/>
  <c r="HRY36" i="304"/>
  <c r="HRZ36" i="304"/>
  <c r="HSA36" i="304"/>
  <c r="HSB36" i="304"/>
  <c r="HSC36" i="304"/>
  <c r="HSD36" i="304"/>
  <c r="HSE36" i="304"/>
  <c r="HSF36" i="304"/>
  <c r="HSG36" i="304"/>
  <c r="HSH36" i="304"/>
  <c r="HSI36" i="304"/>
  <c r="HSJ36" i="304"/>
  <c r="HSK36" i="304"/>
  <c r="HSL36" i="304"/>
  <c r="HSM36" i="304"/>
  <c r="HSN36" i="304"/>
  <c r="HSO36" i="304"/>
  <c r="HSP36" i="304"/>
  <c r="HSQ36" i="304"/>
  <c r="HSR36" i="304"/>
  <c r="HSS36" i="304"/>
  <c r="HST36" i="304"/>
  <c r="HSU36" i="304"/>
  <c r="HSV36" i="304"/>
  <c r="HSW36" i="304"/>
  <c r="HSX36" i="304"/>
  <c r="HSY36" i="304"/>
  <c r="HSZ36" i="304"/>
  <c r="HTA36" i="304"/>
  <c r="HTB36" i="304"/>
  <c r="HTC36" i="304"/>
  <c r="HTD36" i="304"/>
  <c r="HTE36" i="304"/>
  <c r="HTF36" i="304"/>
  <c r="HTG36" i="304"/>
  <c r="HTH36" i="304"/>
  <c r="HTI36" i="304"/>
  <c r="HTJ36" i="304"/>
  <c r="HTK36" i="304"/>
  <c r="HTL36" i="304"/>
  <c r="HTM36" i="304"/>
  <c r="HTN36" i="304"/>
  <c r="HTO36" i="304"/>
  <c r="HTP36" i="304"/>
  <c r="HTQ36" i="304"/>
  <c r="HTR36" i="304"/>
  <c r="HTS36" i="304"/>
  <c r="HTT36" i="304"/>
  <c r="HTU36" i="304"/>
  <c r="HTV36" i="304"/>
  <c r="HTW36" i="304"/>
  <c r="HTX36" i="304"/>
  <c r="HTY36" i="304"/>
  <c r="HTZ36" i="304"/>
  <c r="HUA36" i="304"/>
  <c r="HUB36" i="304"/>
  <c r="HUC36" i="304"/>
  <c r="HUD36" i="304"/>
  <c r="HUE36" i="304"/>
  <c r="HUF36" i="304"/>
  <c r="HUG36" i="304"/>
  <c r="HUH36" i="304"/>
  <c r="HUI36" i="304"/>
  <c r="HUJ36" i="304"/>
  <c r="HUK36" i="304"/>
  <c r="HUL36" i="304"/>
  <c r="HUM36" i="304"/>
  <c r="HUN36" i="304"/>
  <c r="HUO36" i="304"/>
  <c r="HUP36" i="304"/>
  <c r="HUQ36" i="304"/>
  <c r="HUR36" i="304"/>
  <c r="HUS36" i="304"/>
  <c r="HUT36" i="304"/>
  <c r="HUU36" i="304"/>
  <c r="HUV36" i="304"/>
  <c r="HUW36" i="304"/>
  <c r="HUX36" i="304"/>
  <c r="HUY36" i="304"/>
  <c r="HUZ36" i="304"/>
  <c r="HVA36" i="304"/>
  <c r="HVB36" i="304"/>
  <c r="HVC36" i="304"/>
  <c r="HVD36" i="304"/>
  <c r="HVE36" i="304"/>
  <c r="HVF36" i="304"/>
  <c r="HVG36" i="304"/>
  <c r="HVH36" i="304"/>
  <c r="HVI36" i="304"/>
  <c r="HVJ36" i="304"/>
  <c r="HVK36" i="304"/>
  <c r="HVL36" i="304"/>
  <c r="HVM36" i="304"/>
  <c r="HVN36" i="304"/>
  <c r="HVO36" i="304"/>
  <c r="HVP36" i="304"/>
  <c r="HVQ36" i="304"/>
  <c r="HVR36" i="304"/>
  <c r="HVS36" i="304"/>
  <c r="HVT36" i="304"/>
  <c r="HVU36" i="304"/>
  <c r="HVV36" i="304"/>
  <c r="HVW36" i="304"/>
  <c r="HVX36" i="304"/>
  <c r="HVY36" i="304"/>
  <c r="HVZ36" i="304"/>
  <c r="HWA36" i="304"/>
  <c r="HWB36" i="304"/>
  <c r="HWC36" i="304"/>
  <c r="HWD36" i="304"/>
  <c r="HWE36" i="304"/>
  <c r="HWF36" i="304"/>
  <c r="HWG36" i="304"/>
  <c r="HWH36" i="304"/>
  <c r="HWI36" i="304"/>
  <c r="HWJ36" i="304"/>
  <c r="HWK36" i="304"/>
  <c r="HWL36" i="304"/>
  <c r="HWM36" i="304"/>
  <c r="HWN36" i="304"/>
  <c r="HWO36" i="304"/>
  <c r="HWP36" i="304"/>
  <c r="HWQ36" i="304"/>
  <c r="HWR36" i="304"/>
  <c r="HWS36" i="304"/>
  <c r="HWT36" i="304"/>
  <c r="HWU36" i="304"/>
  <c r="HWV36" i="304"/>
  <c r="HWW36" i="304"/>
  <c r="HWX36" i="304"/>
  <c r="HWY36" i="304"/>
  <c r="HWZ36" i="304"/>
  <c r="HXA36" i="304"/>
  <c r="HXB36" i="304"/>
  <c r="HXC36" i="304"/>
  <c r="HXD36" i="304"/>
  <c r="HXE36" i="304"/>
  <c r="HXF36" i="304"/>
  <c r="HXG36" i="304"/>
  <c r="HXH36" i="304"/>
  <c r="HXI36" i="304"/>
  <c r="HXJ36" i="304"/>
  <c r="HXK36" i="304"/>
  <c r="HXL36" i="304"/>
  <c r="HXM36" i="304"/>
  <c r="HXN36" i="304"/>
  <c r="HXO36" i="304"/>
  <c r="HXP36" i="304"/>
  <c r="HXQ36" i="304"/>
  <c r="HXR36" i="304"/>
  <c r="HXS36" i="304"/>
  <c r="HXT36" i="304"/>
  <c r="HXU36" i="304"/>
  <c r="HXV36" i="304"/>
  <c r="HXW36" i="304"/>
  <c r="HXX36" i="304"/>
  <c r="HXY36" i="304"/>
  <c r="HXZ36" i="304"/>
  <c r="HYA36" i="304"/>
  <c r="HYB36" i="304"/>
  <c r="HYC36" i="304"/>
  <c r="HYD36" i="304"/>
  <c r="HYE36" i="304"/>
  <c r="HYF36" i="304"/>
  <c r="HYG36" i="304"/>
  <c r="HYH36" i="304"/>
  <c r="HYI36" i="304"/>
  <c r="HYJ36" i="304"/>
  <c r="HYK36" i="304"/>
  <c r="HYL36" i="304"/>
  <c r="HYM36" i="304"/>
  <c r="HYN36" i="304"/>
  <c r="HYO36" i="304"/>
  <c r="HYP36" i="304"/>
  <c r="HYQ36" i="304"/>
  <c r="HYR36" i="304"/>
  <c r="HYS36" i="304"/>
  <c r="HYT36" i="304"/>
  <c r="HYU36" i="304"/>
  <c r="HYV36" i="304"/>
  <c r="HYW36" i="304"/>
  <c r="HYX36" i="304"/>
  <c r="HYY36" i="304"/>
  <c r="HYZ36" i="304"/>
  <c r="HZA36" i="304"/>
  <c r="HZB36" i="304"/>
  <c r="HZC36" i="304"/>
  <c r="HZD36" i="304"/>
  <c r="HZE36" i="304"/>
  <c r="HZF36" i="304"/>
  <c r="HZG36" i="304"/>
  <c r="HZH36" i="304"/>
  <c r="HZI36" i="304"/>
  <c r="HZJ36" i="304"/>
  <c r="HZK36" i="304"/>
  <c r="HZL36" i="304"/>
  <c r="HZM36" i="304"/>
  <c r="HZN36" i="304"/>
  <c r="HZO36" i="304"/>
  <c r="HZP36" i="304"/>
  <c r="HZQ36" i="304"/>
  <c r="HZR36" i="304"/>
  <c r="HZS36" i="304"/>
  <c r="HZT36" i="304"/>
  <c r="HZU36" i="304"/>
  <c r="HZV36" i="304"/>
  <c r="HZW36" i="304"/>
  <c r="HZX36" i="304"/>
  <c r="HZY36" i="304"/>
  <c r="HZZ36" i="304"/>
  <c r="IAA36" i="304"/>
  <c r="IAB36" i="304"/>
  <c r="IAC36" i="304"/>
  <c r="IAD36" i="304"/>
  <c r="IAE36" i="304"/>
  <c r="IAF36" i="304"/>
  <c r="IAG36" i="304"/>
  <c r="IAH36" i="304"/>
  <c r="IAI36" i="304"/>
  <c r="IAJ36" i="304"/>
  <c r="IAK36" i="304"/>
  <c r="IAL36" i="304"/>
  <c r="IAM36" i="304"/>
  <c r="IAN36" i="304"/>
  <c r="IAO36" i="304"/>
  <c r="IAP36" i="304"/>
  <c r="IAQ36" i="304"/>
  <c r="IAR36" i="304"/>
  <c r="IAS36" i="304"/>
  <c r="IAT36" i="304"/>
  <c r="IAU36" i="304"/>
  <c r="IAV36" i="304"/>
  <c r="IAW36" i="304"/>
  <c r="IAX36" i="304"/>
  <c r="IAY36" i="304"/>
  <c r="IAZ36" i="304"/>
  <c r="IBA36" i="304"/>
  <c r="IBB36" i="304"/>
  <c r="IBC36" i="304"/>
  <c r="IBD36" i="304"/>
  <c r="IBE36" i="304"/>
  <c r="IBF36" i="304"/>
  <c r="IBG36" i="304"/>
  <c r="IBH36" i="304"/>
  <c r="IBI36" i="304"/>
  <c r="IBJ36" i="304"/>
  <c r="IBK36" i="304"/>
  <c r="IBL36" i="304"/>
  <c r="IBM36" i="304"/>
  <c r="IBN36" i="304"/>
  <c r="IBO36" i="304"/>
  <c r="IBP36" i="304"/>
  <c r="IBQ36" i="304"/>
  <c r="IBR36" i="304"/>
  <c r="IBS36" i="304"/>
  <c r="IBT36" i="304"/>
  <c r="IBU36" i="304"/>
  <c r="IBV36" i="304"/>
  <c r="IBW36" i="304"/>
  <c r="IBX36" i="304"/>
  <c r="IBY36" i="304"/>
  <c r="IBZ36" i="304"/>
  <c r="ICA36" i="304"/>
  <c r="ICB36" i="304"/>
  <c r="ICC36" i="304"/>
  <c r="ICD36" i="304"/>
  <c r="ICE36" i="304"/>
  <c r="ICF36" i="304"/>
  <c r="ICG36" i="304"/>
  <c r="ICH36" i="304"/>
  <c r="ICI36" i="304"/>
  <c r="ICJ36" i="304"/>
  <c r="ICK36" i="304"/>
  <c r="ICL36" i="304"/>
  <c r="ICM36" i="304"/>
  <c r="ICN36" i="304"/>
  <c r="ICO36" i="304"/>
  <c r="ICP36" i="304"/>
  <c r="ICQ36" i="304"/>
  <c r="ICR36" i="304"/>
  <c r="ICS36" i="304"/>
  <c r="ICT36" i="304"/>
  <c r="ICU36" i="304"/>
  <c r="ICV36" i="304"/>
  <c r="ICW36" i="304"/>
  <c r="ICX36" i="304"/>
  <c r="ICY36" i="304"/>
  <c r="ICZ36" i="304"/>
  <c r="IDA36" i="304"/>
  <c r="IDB36" i="304"/>
  <c r="IDC36" i="304"/>
  <c r="IDD36" i="304"/>
  <c r="IDE36" i="304"/>
  <c r="IDF36" i="304"/>
  <c r="IDG36" i="304"/>
  <c r="IDH36" i="304"/>
  <c r="IDI36" i="304"/>
  <c r="IDJ36" i="304"/>
  <c r="IDK36" i="304"/>
  <c r="IDL36" i="304"/>
  <c r="IDM36" i="304"/>
  <c r="IDN36" i="304"/>
  <c r="IDO36" i="304"/>
  <c r="IDP36" i="304"/>
  <c r="IDQ36" i="304"/>
  <c r="IDR36" i="304"/>
  <c r="IDS36" i="304"/>
  <c r="IDT36" i="304"/>
  <c r="IDU36" i="304"/>
  <c r="IDV36" i="304"/>
  <c r="IDW36" i="304"/>
  <c r="IDX36" i="304"/>
  <c r="IDY36" i="304"/>
  <c r="IDZ36" i="304"/>
  <c r="IEA36" i="304"/>
  <c r="IEB36" i="304"/>
  <c r="IEC36" i="304"/>
  <c r="IED36" i="304"/>
  <c r="IEE36" i="304"/>
  <c r="IEF36" i="304"/>
  <c r="IEG36" i="304"/>
  <c r="IEH36" i="304"/>
  <c r="IEI36" i="304"/>
  <c r="IEJ36" i="304"/>
  <c r="IEK36" i="304"/>
  <c r="IEL36" i="304"/>
  <c r="IEM36" i="304"/>
  <c r="IEN36" i="304"/>
  <c r="IEO36" i="304"/>
  <c r="IEP36" i="304"/>
  <c r="IEQ36" i="304"/>
  <c r="IER36" i="304"/>
  <c r="IES36" i="304"/>
  <c r="IET36" i="304"/>
  <c r="IEU36" i="304"/>
  <c r="IEV36" i="304"/>
  <c r="IEW36" i="304"/>
  <c r="IEX36" i="304"/>
  <c r="IEY36" i="304"/>
  <c r="IEZ36" i="304"/>
  <c r="IFA36" i="304"/>
  <c r="IFB36" i="304"/>
  <c r="IFC36" i="304"/>
  <c r="IFD36" i="304"/>
  <c r="IFE36" i="304"/>
  <c r="IFF36" i="304"/>
  <c r="IFG36" i="304"/>
  <c r="IFH36" i="304"/>
  <c r="IFI36" i="304"/>
  <c r="IFJ36" i="304"/>
  <c r="IFK36" i="304"/>
  <c r="IFL36" i="304"/>
  <c r="IFM36" i="304"/>
  <c r="IFN36" i="304"/>
  <c r="IFO36" i="304"/>
  <c r="IFP36" i="304"/>
  <c r="IFQ36" i="304"/>
  <c r="IFR36" i="304"/>
  <c r="IFS36" i="304"/>
  <c r="IFT36" i="304"/>
  <c r="IFU36" i="304"/>
  <c r="IFV36" i="304"/>
  <c r="IFW36" i="304"/>
  <c r="IFX36" i="304"/>
  <c r="IFY36" i="304"/>
  <c r="IFZ36" i="304"/>
  <c r="IGA36" i="304"/>
  <c r="IGB36" i="304"/>
  <c r="IGC36" i="304"/>
  <c r="IGD36" i="304"/>
  <c r="IGE36" i="304"/>
  <c r="IGF36" i="304"/>
  <c r="IGG36" i="304"/>
  <c r="IGH36" i="304"/>
  <c r="IGI36" i="304"/>
  <c r="IGJ36" i="304"/>
  <c r="IGK36" i="304"/>
  <c r="IGL36" i="304"/>
  <c r="IGM36" i="304"/>
  <c r="IGN36" i="304"/>
  <c r="IGO36" i="304"/>
  <c r="IGP36" i="304"/>
  <c r="IGQ36" i="304"/>
  <c r="IGR36" i="304"/>
  <c r="IGS36" i="304"/>
  <c r="IGT36" i="304"/>
  <c r="IGU36" i="304"/>
  <c r="IGV36" i="304"/>
  <c r="IGW36" i="304"/>
  <c r="IGX36" i="304"/>
  <c r="IGY36" i="304"/>
  <c r="IGZ36" i="304"/>
  <c r="IHA36" i="304"/>
  <c r="IHB36" i="304"/>
  <c r="IHC36" i="304"/>
  <c r="IHD36" i="304"/>
  <c r="IHE36" i="304"/>
  <c r="IHF36" i="304"/>
  <c r="IHG36" i="304"/>
  <c r="IHH36" i="304"/>
  <c r="IHI36" i="304"/>
  <c r="IHJ36" i="304"/>
  <c r="IHK36" i="304"/>
  <c r="IHL36" i="304"/>
  <c r="IHM36" i="304"/>
  <c r="IHN36" i="304"/>
  <c r="IHO36" i="304"/>
  <c r="IHP36" i="304"/>
  <c r="IHQ36" i="304"/>
  <c r="IHR36" i="304"/>
  <c r="IHS36" i="304"/>
  <c r="IHT36" i="304"/>
  <c r="IHU36" i="304"/>
  <c r="IHV36" i="304"/>
  <c r="IHW36" i="304"/>
  <c r="IHX36" i="304"/>
  <c r="IHY36" i="304"/>
  <c r="IHZ36" i="304"/>
  <c r="IIA36" i="304"/>
  <c r="IIB36" i="304"/>
  <c r="IIC36" i="304"/>
  <c r="IID36" i="304"/>
  <c r="IIE36" i="304"/>
  <c r="IIF36" i="304"/>
  <c r="IIG36" i="304"/>
  <c r="IIH36" i="304"/>
  <c r="III36" i="304"/>
  <c r="IIJ36" i="304"/>
  <c r="IIK36" i="304"/>
  <c r="IIL36" i="304"/>
  <c r="IIM36" i="304"/>
  <c r="IIN36" i="304"/>
  <c r="IIO36" i="304"/>
  <c r="IIP36" i="304"/>
  <c r="IIQ36" i="304"/>
  <c r="IIR36" i="304"/>
  <c r="IIS36" i="304"/>
  <c r="IIT36" i="304"/>
  <c r="IIU36" i="304"/>
  <c r="IIV36" i="304"/>
  <c r="IIW36" i="304"/>
  <c r="IIX36" i="304"/>
  <c r="IIY36" i="304"/>
  <c r="IIZ36" i="304"/>
  <c r="IJA36" i="304"/>
  <c r="IJB36" i="304"/>
  <c r="IJC36" i="304"/>
  <c r="IJD36" i="304"/>
  <c r="IJE36" i="304"/>
  <c r="IJF36" i="304"/>
  <c r="IJG36" i="304"/>
  <c r="IJH36" i="304"/>
  <c r="IJI36" i="304"/>
  <c r="IJJ36" i="304"/>
  <c r="IJK36" i="304"/>
  <c r="IJL36" i="304"/>
  <c r="IJM36" i="304"/>
  <c r="IJN36" i="304"/>
  <c r="IJO36" i="304"/>
  <c r="IJP36" i="304"/>
  <c r="IJQ36" i="304"/>
  <c r="IJR36" i="304"/>
  <c r="IJS36" i="304"/>
  <c r="IJT36" i="304"/>
  <c r="IJU36" i="304"/>
  <c r="IJV36" i="304"/>
  <c r="IJW36" i="304"/>
  <c r="IJX36" i="304"/>
  <c r="IJY36" i="304"/>
  <c r="IJZ36" i="304"/>
  <c r="IKA36" i="304"/>
  <c r="IKB36" i="304"/>
  <c r="IKC36" i="304"/>
  <c r="IKD36" i="304"/>
  <c r="IKE36" i="304"/>
  <c r="IKF36" i="304"/>
  <c r="IKG36" i="304"/>
  <c r="IKH36" i="304"/>
  <c r="IKI36" i="304"/>
  <c r="IKJ36" i="304"/>
  <c r="IKK36" i="304"/>
  <c r="IKL36" i="304"/>
  <c r="IKM36" i="304"/>
  <c r="IKN36" i="304"/>
  <c r="IKO36" i="304"/>
  <c r="IKP36" i="304"/>
  <c r="IKQ36" i="304"/>
  <c r="IKR36" i="304"/>
  <c r="IKS36" i="304"/>
  <c r="IKT36" i="304"/>
  <c r="IKU36" i="304"/>
  <c r="IKV36" i="304"/>
  <c r="IKW36" i="304"/>
  <c r="IKX36" i="304"/>
  <c r="IKY36" i="304"/>
  <c r="IKZ36" i="304"/>
  <c r="ILA36" i="304"/>
  <c r="ILB36" i="304"/>
  <c r="ILC36" i="304"/>
  <c r="ILD36" i="304"/>
  <c r="ILE36" i="304"/>
  <c r="ILF36" i="304"/>
  <c r="ILG36" i="304"/>
  <c r="ILH36" i="304"/>
  <c r="ILI36" i="304"/>
  <c r="ILJ36" i="304"/>
  <c r="ILK36" i="304"/>
  <c r="ILL36" i="304"/>
  <c r="ILM36" i="304"/>
  <c r="ILN36" i="304"/>
  <c r="ILO36" i="304"/>
  <c r="ILP36" i="304"/>
  <c r="ILQ36" i="304"/>
  <c r="ILR36" i="304"/>
  <c r="ILS36" i="304"/>
  <c r="ILT36" i="304"/>
  <c r="ILU36" i="304"/>
  <c r="ILV36" i="304"/>
  <c r="ILW36" i="304"/>
  <c r="ILX36" i="304"/>
  <c r="ILY36" i="304"/>
  <c r="ILZ36" i="304"/>
  <c r="IMA36" i="304"/>
  <c r="IMB36" i="304"/>
  <c r="IMC36" i="304"/>
  <c r="IMD36" i="304"/>
  <c r="IME36" i="304"/>
  <c r="IMF36" i="304"/>
  <c r="IMG36" i="304"/>
  <c r="IMH36" i="304"/>
  <c r="IMI36" i="304"/>
  <c r="IMJ36" i="304"/>
  <c r="IMK36" i="304"/>
  <c r="IML36" i="304"/>
  <c r="IMM36" i="304"/>
  <c r="IMN36" i="304"/>
  <c r="IMO36" i="304"/>
  <c r="IMP36" i="304"/>
  <c r="IMQ36" i="304"/>
  <c r="IMR36" i="304"/>
  <c r="IMS36" i="304"/>
  <c r="IMT36" i="304"/>
  <c r="IMU36" i="304"/>
  <c r="IMV36" i="304"/>
  <c r="IMW36" i="304"/>
  <c r="IMX36" i="304"/>
  <c r="IMY36" i="304"/>
  <c r="IMZ36" i="304"/>
  <c r="INA36" i="304"/>
  <c r="INB36" i="304"/>
  <c r="INC36" i="304"/>
  <c r="IND36" i="304"/>
  <c r="INE36" i="304"/>
  <c r="INF36" i="304"/>
  <c r="ING36" i="304"/>
  <c r="INH36" i="304"/>
  <c r="INI36" i="304"/>
  <c r="INJ36" i="304"/>
  <c r="INK36" i="304"/>
  <c r="INL36" i="304"/>
  <c r="INM36" i="304"/>
  <c r="INN36" i="304"/>
  <c r="INO36" i="304"/>
  <c r="INP36" i="304"/>
  <c r="INQ36" i="304"/>
  <c r="INR36" i="304"/>
  <c r="INS36" i="304"/>
  <c r="INT36" i="304"/>
  <c r="INU36" i="304"/>
  <c r="INV36" i="304"/>
  <c r="INW36" i="304"/>
  <c r="INX36" i="304"/>
  <c r="INY36" i="304"/>
  <c r="INZ36" i="304"/>
  <c r="IOA36" i="304"/>
  <c r="IOB36" i="304"/>
  <c r="IOC36" i="304"/>
  <c r="IOD36" i="304"/>
  <c r="IOE36" i="304"/>
  <c r="IOF36" i="304"/>
  <c r="IOG36" i="304"/>
  <c r="IOH36" i="304"/>
  <c r="IOI36" i="304"/>
  <c r="IOJ36" i="304"/>
  <c r="IOK36" i="304"/>
  <c r="IOL36" i="304"/>
  <c r="IOM36" i="304"/>
  <c r="ION36" i="304"/>
  <c r="IOO36" i="304"/>
  <c r="IOP36" i="304"/>
  <c r="IOQ36" i="304"/>
  <c r="IOR36" i="304"/>
  <c r="IOS36" i="304"/>
  <c r="IOT36" i="304"/>
  <c r="IOU36" i="304"/>
  <c r="IOV36" i="304"/>
  <c r="IOW36" i="304"/>
  <c r="IOX36" i="304"/>
  <c r="IOY36" i="304"/>
  <c r="IOZ36" i="304"/>
  <c r="IPA36" i="304"/>
  <c r="IPB36" i="304"/>
  <c r="IPC36" i="304"/>
  <c r="IPD36" i="304"/>
  <c r="IPE36" i="304"/>
  <c r="IPF36" i="304"/>
  <c r="IPG36" i="304"/>
  <c r="IPH36" i="304"/>
  <c r="IPI36" i="304"/>
  <c r="IPJ36" i="304"/>
  <c r="IPK36" i="304"/>
  <c r="IPL36" i="304"/>
  <c r="IPM36" i="304"/>
  <c r="IPN36" i="304"/>
  <c r="IPO36" i="304"/>
  <c r="IPP36" i="304"/>
  <c r="IPQ36" i="304"/>
  <c r="IPR36" i="304"/>
  <c r="IPS36" i="304"/>
  <c r="IPT36" i="304"/>
  <c r="IPU36" i="304"/>
  <c r="IPV36" i="304"/>
  <c r="IPW36" i="304"/>
  <c r="IPX36" i="304"/>
  <c r="IPY36" i="304"/>
  <c r="IPZ36" i="304"/>
  <c r="IQA36" i="304"/>
  <c r="IQB36" i="304"/>
  <c r="IQC36" i="304"/>
  <c r="IQD36" i="304"/>
  <c r="IQE36" i="304"/>
  <c r="IQF36" i="304"/>
  <c r="IQG36" i="304"/>
  <c r="IQH36" i="304"/>
  <c r="IQI36" i="304"/>
  <c r="IQJ36" i="304"/>
  <c r="IQK36" i="304"/>
  <c r="IQL36" i="304"/>
  <c r="IQM36" i="304"/>
  <c r="IQN36" i="304"/>
  <c r="IQO36" i="304"/>
  <c r="IQP36" i="304"/>
  <c r="IQQ36" i="304"/>
  <c r="IQR36" i="304"/>
  <c r="IQS36" i="304"/>
  <c r="IQT36" i="304"/>
  <c r="IQU36" i="304"/>
  <c r="IQV36" i="304"/>
  <c r="IQW36" i="304"/>
  <c r="IQX36" i="304"/>
  <c r="IQY36" i="304"/>
  <c r="IQZ36" i="304"/>
  <c r="IRA36" i="304"/>
  <c r="IRB36" i="304"/>
  <c r="IRC36" i="304"/>
  <c r="IRD36" i="304"/>
  <c r="IRE36" i="304"/>
  <c r="IRF36" i="304"/>
  <c r="IRG36" i="304"/>
  <c r="IRH36" i="304"/>
  <c r="IRI36" i="304"/>
  <c r="IRJ36" i="304"/>
  <c r="IRK36" i="304"/>
  <c r="IRL36" i="304"/>
  <c r="IRM36" i="304"/>
  <c r="IRN36" i="304"/>
  <c r="IRO36" i="304"/>
  <c r="IRP36" i="304"/>
  <c r="IRQ36" i="304"/>
  <c r="IRR36" i="304"/>
  <c r="IRS36" i="304"/>
  <c r="IRT36" i="304"/>
  <c r="IRU36" i="304"/>
  <c r="IRV36" i="304"/>
  <c r="IRW36" i="304"/>
  <c r="IRX36" i="304"/>
  <c r="IRY36" i="304"/>
  <c r="IRZ36" i="304"/>
  <c r="ISA36" i="304"/>
  <c r="ISB36" i="304"/>
  <c r="ISC36" i="304"/>
  <c r="ISD36" i="304"/>
  <c r="ISE36" i="304"/>
  <c r="ISF36" i="304"/>
  <c r="ISG36" i="304"/>
  <c r="ISH36" i="304"/>
  <c r="ISI36" i="304"/>
  <c r="ISJ36" i="304"/>
  <c r="ISK36" i="304"/>
  <c r="ISL36" i="304"/>
  <c r="ISM36" i="304"/>
  <c r="ISN36" i="304"/>
  <c r="ISO36" i="304"/>
  <c r="ISP36" i="304"/>
  <c r="ISQ36" i="304"/>
  <c r="ISR36" i="304"/>
  <c r="ISS36" i="304"/>
  <c r="IST36" i="304"/>
  <c r="ISU36" i="304"/>
  <c r="ISV36" i="304"/>
  <c r="ISW36" i="304"/>
  <c r="ISX36" i="304"/>
  <c r="ISY36" i="304"/>
  <c r="ISZ36" i="304"/>
  <c r="ITA36" i="304"/>
  <c r="ITB36" i="304"/>
  <c r="ITC36" i="304"/>
  <c r="ITD36" i="304"/>
  <c r="ITE36" i="304"/>
  <c r="ITF36" i="304"/>
  <c r="ITG36" i="304"/>
  <c r="ITH36" i="304"/>
  <c r="ITI36" i="304"/>
  <c r="ITJ36" i="304"/>
  <c r="ITK36" i="304"/>
  <c r="ITL36" i="304"/>
  <c r="ITM36" i="304"/>
  <c r="ITN36" i="304"/>
  <c r="ITO36" i="304"/>
  <c r="ITP36" i="304"/>
  <c r="ITQ36" i="304"/>
  <c r="ITR36" i="304"/>
  <c r="ITS36" i="304"/>
  <c r="ITT36" i="304"/>
  <c r="ITU36" i="304"/>
  <c r="ITV36" i="304"/>
  <c r="ITW36" i="304"/>
  <c r="ITX36" i="304"/>
  <c r="ITY36" i="304"/>
  <c r="ITZ36" i="304"/>
  <c r="IUA36" i="304"/>
  <c r="IUB36" i="304"/>
  <c r="IUC36" i="304"/>
  <c r="IUD36" i="304"/>
  <c r="IUE36" i="304"/>
  <c r="IUF36" i="304"/>
  <c r="IUG36" i="304"/>
  <c r="IUH36" i="304"/>
  <c r="IUI36" i="304"/>
  <c r="IUJ36" i="304"/>
  <c r="IUK36" i="304"/>
  <c r="IUL36" i="304"/>
  <c r="IUM36" i="304"/>
  <c r="IUN36" i="304"/>
  <c r="IUO36" i="304"/>
  <c r="IUP36" i="304"/>
  <c r="IUQ36" i="304"/>
  <c r="IUR36" i="304"/>
  <c r="IUS36" i="304"/>
  <c r="IUT36" i="304"/>
  <c r="IUU36" i="304"/>
  <c r="IUV36" i="304"/>
  <c r="IUW36" i="304"/>
  <c r="IUX36" i="304"/>
  <c r="IUY36" i="304"/>
  <c r="IUZ36" i="304"/>
  <c r="IVA36" i="304"/>
  <c r="IVB36" i="304"/>
  <c r="IVC36" i="304"/>
  <c r="IVD36" i="304"/>
  <c r="IVE36" i="304"/>
  <c r="IVF36" i="304"/>
  <c r="IVG36" i="304"/>
  <c r="IVH36" i="304"/>
  <c r="IVI36" i="304"/>
  <c r="IVJ36" i="304"/>
  <c r="IVK36" i="304"/>
  <c r="IVL36" i="304"/>
  <c r="IVM36" i="304"/>
  <c r="IVN36" i="304"/>
  <c r="IVO36" i="304"/>
  <c r="IVP36" i="304"/>
  <c r="IVQ36" i="304"/>
  <c r="IVR36" i="304"/>
  <c r="IVS36" i="304"/>
  <c r="IVT36" i="304"/>
  <c r="IVU36" i="304"/>
  <c r="IVV36" i="304"/>
  <c r="IVW36" i="304"/>
  <c r="IVX36" i="304"/>
  <c r="IVY36" i="304"/>
  <c r="IVZ36" i="304"/>
  <c r="IWA36" i="304"/>
  <c r="IWB36" i="304"/>
  <c r="IWC36" i="304"/>
  <c r="IWD36" i="304"/>
  <c r="IWE36" i="304"/>
  <c r="IWF36" i="304"/>
  <c r="IWG36" i="304"/>
  <c r="IWH36" i="304"/>
  <c r="IWI36" i="304"/>
  <c r="IWJ36" i="304"/>
  <c r="IWK36" i="304"/>
  <c r="IWL36" i="304"/>
  <c r="IWM36" i="304"/>
  <c r="IWN36" i="304"/>
  <c r="IWO36" i="304"/>
  <c r="IWP36" i="304"/>
  <c r="IWQ36" i="304"/>
  <c r="IWR36" i="304"/>
  <c r="IWS36" i="304"/>
  <c r="IWT36" i="304"/>
  <c r="IWU36" i="304"/>
  <c r="IWV36" i="304"/>
  <c r="IWW36" i="304"/>
  <c r="IWX36" i="304"/>
  <c r="IWY36" i="304"/>
  <c r="IWZ36" i="304"/>
  <c r="IXA36" i="304"/>
  <c r="IXB36" i="304"/>
  <c r="IXC36" i="304"/>
  <c r="IXD36" i="304"/>
  <c r="IXE36" i="304"/>
  <c r="IXF36" i="304"/>
  <c r="IXG36" i="304"/>
  <c r="IXH36" i="304"/>
  <c r="IXI36" i="304"/>
  <c r="IXJ36" i="304"/>
  <c r="IXK36" i="304"/>
  <c r="IXL36" i="304"/>
  <c r="IXM36" i="304"/>
  <c r="IXN36" i="304"/>
  <c r="IXO36" i="304"/>
  <c r="IXP36" i="304"/>
  <c r="IXQ36" i="304"/>
  <c r="IXR36" i="304"/>
  <c r="IXS36" i="304"/>
  <c r="IXT36" i="304"/>
  <c r="IXU36" i="304"/>
  <c r="IXV36" i="304"/>
  <c r="IXW36" i="304"/>
  <c r="IXX36" i="304"/>
  <c r="IXY36" i="304"/>
  <c r="IXZ36" i="304"/>
  <c r="IYA36" i="304"/>
  <c r="IYB36" i="304"/>
  <c r="IYC36" i="304"/>
  <c r="IYD36" i="304"/>
  <c r="IYE36" i="304"/>
  <c r="IYF36" i="304"/>
  <c r="IYG36" i="304"/>
  <c r="IYH36" i="304"/>
  <c r="IYI36" i="304"/>
  <c r="IYJ36" i="304"/>
  <c r="IYK36" i="304"/>
  <c r="IYL36" i="304"/>
  <c r="IYM36" i="304"/>
  <c r="IYN36" i="304"/>
  <c r="IYO36" i="304"/>
  <c r="IYP36" i="304"/>
  <c r="IYQ36" i="304"/>
  <c r="IYR36" i="304"/>
  <c r="IYS36" i="304"/>
  <c r="IYT36" i="304"/>
  <c r="IYU36" i="304"/>
  <c r="IYV36" i="304"/>
  <c r="IYW36" i="304"/>
  <c r="IYX36" i="304"/>
  <c r="IYY36" i="304"/>
  <c r="IYZ36" i="304"/>
  <c r="IZA36" i="304"/>
  <c r="IZB36" i="304"/>
  <c r="IZC36" i="304"/>
  <c r="IZD36" i="304"/>
  <c r="IZE36" i="304"/>
  <c r="IZF36" i="304"/>
  <c r="IZG36" i="304"/>
  <c r="IZH36" i="304"/>
  <c r="IZI36" i="304"/>
  <c r="IZJ36" i="304"/>
  <c r="IZK36" i="304"/>
  <c r="IZL36" i="304"/>
  <c r="IZM36" i="304"/>
  <c r="IZN36" i="304"/>
  <c r="IZO36" i="304"/>
  <c r="IZP36" i="304"/>
  <c r="IZQ36" i="304"/>
  <c r="IZR36" i="304"/>
  <c r="IZS36" i="304"/>
  <c r="IZT36" i="304"/>
  <c r="IZU36" i="304"/>
  <c r="IZV36" i="304"/>
  <c r="IZW36" i="304"/>
  <c r="IZX36" i="304"/>
  <c r="IZY36" i="304"/>
  <c r="IZZ36" i="304"/>
  <c r="JAA36" i="304"/>
  <c r="JAB36" i="304"/>
  <c r="JAC36" i="304"/>
  <c r="JAD36" i="304"/>
  <c r="JAE36" i="304"/>
  <c r="JAF36" i="304"/>
  <c r="JAG36" i="304"/>
  <c r="JAH36" i="304"/>
  <c r="JAI36" i="304"/>
  <c r="JAJ36" i="304"/>
  <c r="JAK36" i="304"/>
  <c r="JAL36" i="304"/>
  <c r="JAM36" i="304"/>
  <c r="JAN36" i="304"/>
  <c r="JAO36" i="304"/>
  <c r="JAP36" i="304"/>
  <c r="JAQ36" i="304"/>
  <c r="JAR36" i="304"/>
  <c r="JAS36" i="304"/>
  <c r="JAT36" i="304"/>
  <c r="JAU36" i="304"/>
  <c r="JAV36" i="304"/>
  <c r="JAW36" i="304"/>
  <c r="JAX36" i="304"/>
  <c r="JAY36" i="304"/>
  <c r="JAZ36" i="304"/>
  <c r="JBA36" i="304"/>
  <c r="JBB36" i="304"/>
  <c r="JBC36" i="304"/>
  <c r="JBD36" i="304"/>
  <c r="JBE36" i="304"/>
  <c r="JBF36" i="304"/>
  <c r="JBG36" i="304"/>
  <c r="JBH36" i="304"/>
  <c r="JBI36" i="304"/>
  <c r="JBJ36" i="304"/>
  <c r="JBK36" i="304"/>
  <c r="JBL36" i="304"/>
  <c r="JBM36" i="304"/>
  <c r="JBN36" i="304"/>
  <c r="JBO36" i="304"/>
  <c r="JBP36" i="304"/>
  <c r="JBQ36" i="304"/>
  <c r="JBR36" i="304"/>
  <c r="JBS36" i="304"/>
  <c r="JBT36" i="304"/>
  <c r="JBU36" i="304"/>
  <c r="JBV36" i="304"/>
  <c r="JBW36" i="304"/>
  <c r="JBX36" i="304"/>
  <c r="JBY36" i="304"/>
  <c r="JBZ36" i="304"/>
  <c r="JCA36" i="304"/>
  <c r="JCB36" i="304"/>
  <c r="JCC36" i="304"/>
  <c r="JCD36" i="304"/>
  <c r="JCE36" i="304"/>
  <c r="JCF36" i="304"/>
  <c r="JCG36" i="304"/>
  <c r="JCH36" i="304"/>
  <c r="JCI36" i="304"/>
  <c r="JCJ36" i="304"/>
  <c r="JCK36" i="304"/>
  <c r="JCL36" i="304"/>
  <c r="JCM36" i="304"/>
  <c r="JCN36" i="304"/>
  <c r="JCO36" i="304"/>
  <c r="JCP36" i="304"/>
  <c r="JCQ36" i="304"/>
  <c r="JCR36" i="304"/>
  <c r="JCS36" i="304"/>
  <c r="JCT36" i="304"/>
  <c r="JCU36" i="304"/>
  <c r="JCV36" i="304"/>
  <c r="JCW36" i="304"/>
  <c r="JCX36" i="304"/>
  <c r="JCY36" i="304"/>
  <c r="JCZ36" i="304"/>
  <c r="JDA36" i="304"/>
  <c r="JDB36" i="304"/>
  <c r="JDC36" i="304"/>
  <c r="JDD36" i="304"/>
  <c r="JDE36" i="304"/>
  <c r="JDF36" i="304"/>
  <c r="JDG36" i="304"/>
  <c r="JDH36" i="304"/>
  <c r="JDI36" i="304"/>
  <c r="JDJ36" i="304"/>
  <c r="JDK36" i="304"/>
  <c r="JDL36" i="304"/>
  <c r="JDM36" i="304"/>
  <c r="JDN36" i="304"/>
  <c r="JDO36" i="304"/>
  <c r="JDP36" i="304"/>
  <c r="JDQ36" i="304"/>
  <c r="JDR36" i="304"/>
  <c r="JDS36" i="304"/>
  <c r="JDT36" i="304"/>
  <c r="JDU36" i="304"/>
  <c r="JDV36" i="304"/>
  <c r="JDW36" i="304"/>
  <c r="JDX36" i="304"/>
  <c r="JDY36" i="304"/>
  <c r="JDZ36" i="304"/>
  <c r="JEA36" i="304"/>
  <c r="JEB36" i="304"/>
  <c r="JEC36" i="304"/>
  <c r="JED36" i="304"/>
  <c r="JEE36" i="304"/>
  <c r="JEF36" i="304"/>
  <c r="JEG36" i="304"/>
  <c r="JEH36" i="304"/>
  <c r="JEI36" i="304"/>
  <c r="JEJ36" i="304"/>
  <c r="JEK36" i="304"/>
  <c r="JEL36" i="304"/>
  <c r="JEM36" i="304"/>
  <c r="JEN36" i="304"/>
  <c r="JEO36" i="304"/>
  <c r="JEP36" i="304"/>
  <c r="JEQ36" i="304"/>
  <c r="JER36" i="304"/>
  <c r="JES36" i="304"/>
  <c r="JET36" i="304"/>
  <c r="JEU36" i="304"/>
  <c r="JEV36" i="304"/>
  <c r="JEW36" i="304"/>
  <c r="JEX36" i="304"/>
  <c r="JEY36" i="304"/>
  <c r="JEZ36" i="304"/>
  <c r="JFA36" i="304"/>
  <c r="JFB36" i="304"/>
  <c r="JFC36" i="304"/>
  <c r="JFD36" i="304"/>
  <c r="JFE36" i="304"/>
  <c r="JFF36" i="304"/>
  <c r="JFG36" i="304"/>
  <c r="JFH36" i="304"/>
  <c r="JFI36" i="304"/>
  <c r="JFJ36" i="304"/>
  <c r="JFK36" i="304"/>
  <c r="JFL36" i="304"/>
  <c r="JFM36" i="304"/>
  <c r="JFN36" i="304"/>
  <c r="JFO36" i="304"/>
  <c r="JFP36" i="304"/>
  <c r="JFQ36" i="304"/>
  <c r="JFR36" i="304"/>
  <c r="JFS36" i="304"/>
  <c r="JFT36" i="304"/>
  <c r="JFU36" i="304"/>
  <c r="JFV36" i="304"/>
  <c r="JFW36" i="304"/>
  <c r="JFX36" i="304"/>
  <c r="JFY36" i="304"/>
  <c r="JFZ36" i="304"/>
  <c r="JGA36" i="304"/>
  <c r="JGB36" i="304"/>
  <c r="JGC36" i="304"/>
  <c r="JGD36" i="304"/>
  <c r="JGE36" i="304"/>
  <c r="JGF36" i="304"/>
  <c r="JGG36" i="304"/>
  <c r="JGH36" i="304"/>
  <c r="JGI36" i="304"/>
  <c r="JGJ36" i="304"/>
  <c r="JGK36" i="304"/>
  <c r="JGL36" i="304"/>
  <c r="JGM36" i="304"/>
  <c r="JGN36" i="304"/>
  <c r="JGO36" i="304"/>
  <c r="JGP36" i="304"/>
  <c r="JGQ36" i="304"/>
  <c r="JGR36" i="304"/>
  <c r="JGS36" i="304"/>
  <c r="JGT36" i="304"/>
  <c r="JGU36" i="304"/>
  <c r="JGV36" i="304"/>
  <c r="JGW36" i="304"/>
  <c r="JGX36" i="304"/>
  <c r="JGY36" i="304"/>
  <c r="JGZ36" i="304"/>
  <c r="JHA36" i="304"/>
  <c r="JHB36" i="304"/>
  <c r="JHC36" i="304"/>
  <c r="JHD36" i="304"/>
  <c r="JHE36" i="304"/>
  <c r="JHF36" i="304"/>
  <c r="JHG36" i="304"/>
  <c r="JHH36" i="304"/>
  <c r="JHI36" i="304"/>
  <c r="JHJ36" i="304"/>
  <c r="JHK36" i="304"/>
  <c r="JHL36" i="304"/>
  <c r="JHM36" i="304"/>
  <c r="JHN36" i="304"/>
  <c r="JHO36" i="304"/>
  <c r="JHP36" i="304"/>
  <c r="JHQ36" i="304"/>
  <c r="JHR36" i="304"/>
  <c r="JHS36" i="304"/>
  <c r="JHT36" i="304"/>
  <c r="JHU36" i="304"/>
  <c r="JHV36" i="304"/>
  <c r="JHW36" i="304"/>
  <c r="JHX36" i="304"/>
  <c r="JHY36" i="304"/>
  <c r="JHZ36" i="304"/>
  <c r="JIA36" i="304"/>
  <c r="JIB36" i="304"/>
  <c r="JIC36" i="304"/>
  <c r="JID36" i="304"/>
  <c r="JIE36" i="304"/>
  <c r="JIF36" i="304"/>
  <c r="JIG36" i="304"/>
  <c r="JIH36" i="304"/>
  <c r="JII36" i="304"/>
  <c r="JIJ36" i="304"/>
  <c r="JIK36" i="304"/>
  <c r="JIL36" i="304"/>
  <c r="JIM36" i="304"/>
  <c r="JIN36" i="304"/>
  <c r="JIO36" i="304"/>
  <c r="JIP36" i="304"/>
  <c r="JIQ36" i="304"/>
  <c r="JIR36" i="304"/>
  <c r="JIS36" i="304"/>
  <c r="JIT36" i="304"/>
  <c r="JIU36" i="304"/>
  <c r="JIV36" i="304"/>
  <c r="JIW36" i="304"/>
  <c r="JIX36" i="304"/>
  <c r="JIY36" i="304"/>
  <c r="JIZ36" i="304"/>
  <c r="JJA36" i="304"/>
  <c r="JJB36" i="304"/>
  <c r="JJC36" i="304"/>
  <c r="JJD36" i="304"/>
  <c r="JJE36" i="304"/>
  <c r="JJF36" i="304"/>
  <c r="JJG36" i="304"/>
  <c r="JJH36" i="304"/>
  <c r="JJI36" i="304"/>
  <c r="JJJ36" i="304"/>
  <c r="JJK36" i="304"/>
  <c r="JJL36" i="304"/>
  <c r="JJM36" i="304"/>
  <c r="JJN36" i="304"/>
  <c r="JJO36" i="304"/>
  <c r="JJP36" i="304"/>
  <c r="JJQ36" i="304"/>
  <c r="JJR36" i="304"/>
  <c r="JJS36" i="304"/>
  <c r="JJT36" i="304"/>
  <c r="JJU36" i="304"/>
  <c r="JJV36" i="304"/>
  <c r="JJW36" i="304"/>
  <c r="JJX36" i="304"/>
  <c r="JJY36" i="304"/>
  <c r="JJZ36" i="304"/>
  <c r="JKA36" i="304"/>
  <c r="JKB36" i="304"/>
  <c r="JKC36" i="304"/>
  <c r="JKD36" i="304"/>
  <c r="JKE36" i="304"/>
  <c r="JKF36" i="304"/>
  <c r="JKG36" i="304"/>
  <c r="JKH36" i="304"/>
  <c r="JKI36" i="304"/>
  <c r="JKJ36" i="304"/>
  <c r="JKK36" i="304"/>
  <c r="JKL36" i="304"/>
  <c r="JKM36" i="304"/>
  <c r="JKN36" i="304"/>
  <c r="JKO36" i="304"/>
  <c r="JKP36" i="304"/>
  <c r="JKQ36" i="304"/>
  <c r="JKR36" i="304"/>
  <c r="JKS36" i="304"/>
  <c r="JKT36" i="304"/>
  <c r="JKU36" i="304"/>
  <c r="JKV36" i="304"/>
  <c r="JKW36" i="304"/>
  <c r="JKX36" i="304"/>
  <c r="JKY36" i="304"/>
  <c r="JKZ36" i="304"/>
  <c r="JLA36" i="304"/>
  <c r="JLB36" i="304"/>
  <c r="JLC36" i="304"/>
  <c r="JLD36" i="304"/>
  <c r="JLE36" i="304"/>
  <c r="JLF36" i="304"/>
  <c r="JLG36" i="304"/>
  <c r="JLH36" i="304"/>
  <c r="JLI36" i="304"/>
  <c r="JLJ36" i="304"/>
  <c r="JLK36" i="304"/>
  <c r="JLL36" i="304"/>
  <c r="JLM36" i="304"/>
  <c r="JLN36" i="304"/>
  <c r="JLO36" i="304"/>
  <c r="JLP36" i="304"/>
  <c r="JLQ36" i="304"/>
  <c r="JLR36" i="304"/>
  <c r="JLS36" i="304"/>
  <c r="JLT36" i="304"/>
  <c r="JLU36" i="304"/>
  <c r="JLV36" i="304"/>
  <c r="JLW36" i="304"/>
  <c r="JLX36" i="304"/>
  <c r="JLY36" i="304"/>
  <c r="JLZ36" i="304"/>
  <c r="JMA36" i="304"/>
  <c r="JMB36" i="304"/>
  <c r="JMC36" i="304"/>
  <c r="JMD36" i="304"/>
  <c r="JME36" i="304"/>
  <c r="JMF36" i="304"/>
  <c r="JMG36" i="304"/>
  <c r="JMH36" i="304"/>
  <c r="JMI36" i="304"/>
  <c r="JMJ36" i="304"/>
  <c r="JMK36" i="304"/>
  <c r="JML36" i="304"/>
  <c r="JMM36" i="304"/>
  <c r="JMN36" i="304"/>
  <c r="JMO36" i="304"/>
  <c r="JMP36" i="304"/>
  <c r="JMQ36" i="304"/>
  <c r="JMR36" i="304"/>
  <c r="JMS36" i="304"/>
  <c r="JMT36" i="304"/>
  <c r="JMU36" i="304"/>
  <c r="JMV36" i="304"/>
  <c r="JMW36" i="304"/>
  <c r="JMX36" i="304"/>
  <c r="JMY36" i="304"/>
  <c r="JMZ36" i="304"/>
  <c r="JNA36" i="304"/>
  <c r="JNB36" i="304"/>
  <c r="JNC36" i="304"/>
  <c r="JND36" i="304"/>
  <c r="JNE36" i="304"/>
  <c r="JNF36" i="304"/>
  <c r="JNG36" i="304"/>
  <c r="JNH36" i="304"/>
  <c r="JNI36" i="304"/>
  <c r="JNJ36" i="304"/>
  <c r="JNK36" i="304"/>
  <c r="JNL36" i="304"/>
  <c r="JNM36" i="304"/>
  <c r="JNN36" i="304"/>
  <c r="JNO36" i="304"/>
  <c r="JNP36" i="304"/>
  <c r="JNQ36" i="304"/>
  <c r="JNR36" i="304"/>
  <c r="JNS36" i="304"/>
  <c r="JNT36" i="304"/>
  <c r="JNU36" i="304"/>
  <c r="JNV36" i="304"/>
  <c r="JNW36" i="304"/>
  <c r="JNX36" i="304"/>
  <c r="JNY36" i="304"/>
  <c r="JNZ36" i="304"/>
  <c r="JOA36" i="304"/>
  <c r="JOB36" i="304"/>
  <c r="JOC36" i="304"/>
  <c r="JOD36" i="304"/>
  <c r="JOE36" i="304"/>
  <c r="JOF36" i="304"/>
  <c r="JOG36" i="304"/>
  <c r="JOH36" i="304"/>
  <c r="JOI36" i="304"/>
  <c r="JOJ36" i="304"/>
  <c r="JOK36" i="304"/>
  <c r="JOL36" i="304"/>
  <c r="JOM36" i="304"/>
  <c r="JON36" i="304"/>
  <c r="JOO36" i="304"/>
  <c r="JOP36" i="304"/>
  <c r="JOQ36" i="304"/>
  <c r="JOR36" i="304"/>
  <c r="JOS36" i="304"/>
  <c r="JOT36" i="304"/>
  <c r="JOU36" i="304"/>
  <c r="JOV36" i="304"/>
  <c r="JOW36" i="304"/>
  <c r="JOX36" i="304"/>
  <c r="JOY36" i="304"/>
  <c r="JOZ36" i="304"/>
  <c r="JPA36" i="304"/>
  <c r="JPB36" i="304"/>
  <c r="JPC36" i="304"/>
  <c r="JPD36" i="304"/>
  <c r="JPE36" i="304"/>
  <c r="JPF36" i="304"/>
  <c r="JPG36" i="304"/>
  <c r="JPH36" i="304"/>
  <c r="JPI36" i="304"/>
  <c r="JPJ36" i="304"/>
  <c r="JPK36" i="304"/>
  <c r="JPL36" i="304"/>
  <c r="JPM36" i="304"/>
  <c r="JPN36" i="304"/>
  <c r="JPO36" i="304"/>
  <c r="JPP36" i="304"/>
  <c r="JPQ36" i="304"/>
  <c r="JPR36" i="304"/>
  <c r="JPS36" i="304"/>
  <c r="JPT36" i="304"/>
  <c r="JPU36" i="304"/>
  <c r="JPV36" i="304"/>
  <c r="JPW36" i="304"/>
  <c r="JPX36" i="304"/>
  <c r="JPY36" i="304"/>
  <c r="JPZ36" i="304"/>
  <c r="JQA36" i="304"/>
  <c r="JQB36" i="304"/>
  <c r="JQC36" i="304"/>
  <c r="JQD36" i="304"/>
  <c r="JQE36" i="304"/>
  <c r="JQF36" i="304"/>
  <c r="JQG36" i="304"/>
  <c r="JQH36" i="304"/>
  <c r="JQI36" i="304"/>
  <c r="JQJ36" i="304"/>
  <c r="JQK36" i="304"/>
  <c r="JQL36" i="304"/>
  <c r="JQM36" i="304"/>
  <c r="JQN36" i="304"/>
  <c r="JQO36" i="304"/>
  <c r="JQP36" i="304"/>
  <c r="JQQ36" i="304"/>
  <c r="JQR36" i="304"/>
  <c r="JQS36" i="304"/>
  <c r="JQT36" i="304"/>
  <c r="JQU36" i="304"/>
  <c r="JQV36" i="304"/>
  <c r="JQW36" i="304"/>
  <c r="JQX36" i="304"/>
  <c r="JQY36" i="304"/>
  <c r="JQZ36" i="304"/>
  <c r="JRA36" i="304"/>
  <c r="JRB36" i="304"/>
  <c r="JRC36" i="304"/>
  <c r="JRD36" i="304"/>
  <c r="JRE36" i="304"/>
  <c r="JRF36" i="304"/>
  <c r="JRG36" i="304"/>
  <c r="JRH36" i="304"/>
  <c r="JRI36" i="304"/>
  <c r="JRJ36" i="304"/>
  <c r="JRK36" i="304"/>
  <c r="JRL36" i="304"/>
  <c r="JRM36" i="304"/>
  <c r="JRN36" i="304"/>
  <c r="JRO36" i="304"/>
  <c r="JRP36" i="304"/>
  <c r="JRQ36" i="304"/>
  <c r="JRR36" i="304"/>
  <c r="JRS36" i="304"/>
  <c r="JRT36" i="304"/>
  <c r="JRU36" i="304"/>
  <c r="JRV36" i="304"/>
  <c r="JRW36" i="304"/>
  <c r="JRX36" i="304"/>
  <c r="JRY36" i="304"/>
  <c r="JRZ36" i="304"/>
  <c r="JSA36" i="304"/>
  <c r="JSB36" i="304"/>
  <c r="JSC36" i="304"/>
  <c r="JSD36" i="304"/>
  <c r="JSE36" i="304"/>
  <c r="JSF36" i="304"/>
  <c r="JSG36" i="304"/>
  <c r="JSH36" i="304"/>
  <c r="JSI36" i="304"/>
  <c r="JSJ36" i="304"/>
  <c r="JSK36" i="304"/>
  <c r="JSL36" i="304"/>
  <c r="JSM36" i="304"/>
  <c r="JSN36" i="304"/>
  <c r="JSO36" i="304"/>
  <c r="JSP36" i="304"/>
  <c r="JSQ36" i="304"/>
  <c r="JSR36" i="304"/>
  <c r="JSS36" i="304"/>
  <c r="JST36" i="304"/>
  <c r="JSU36" i="304"/>
  <c r="JSV36" i="304"/>
  <c r="JSW36" i="304"/>
  <c r="JSX36" i="304"/>
  <c r="JSY36" i="304"/>
  <c r="JSZ36" i="304"/>
  <c r="JTA36" i="304"/>
  <c r="JTB36" i="304"/>
  <c r="JTC36" i="304"/>
  <c r="JTD36" i="304"/>
  <c r="JTE36" i="304"/>
  <c r="JTF36" i="304"/>
  <c r="JTG36" i="304"/>
  <c r="JTH36" i="304"/>
  <c r="JTI36" i="304"/>
  <c r="JTJ36" i="304"/>
  <c r="JTK36" i="304"/>
  <c r="JTL36" i="304"/>
  <c r="JTM36" i="304"/>
  <c r="JTN36" i="304"/>
  <c r="JTO36" i="304"/>
  <c r="JTP36" i="304"/>
  <c r="JTQ36" i="304"/>
  <c r="JTR36" i="304"/>
  <c r="JTS36" i="304"/>
  <c r="JTT36" i="304"/>
  <c r="JTU36" i="304"/>
  <c r="JTV36" i="304"/>
  <c r="JTW36" i="304"/>
  <c r="JTX36" i="304"/>
  <c r="JTY36" i="304"/>
  <c r="JTZ36" i="304"/>
  <c r="JUA36" i="304"/>
  <c r="JUB36" i="304"/>
  <c r="JUC36" i="304"/>
  <c r="JUD36" i="304"/>
  <c r="JUE36" i="304"/>
  <c r="JUF36" i="304"/>
  <c r="JUG36" i="304"/>
  <c r="JUH36" i="304"/>
  <c r="JUI36" i="304"/>
  <c r="JUJ36" i="304"/>
  <c r="JUK36" i="304"/>
  <c r="JUL36" i="304"/>
  <c r="JUM36" i="304"/>
  <c r="JUN36" i="304"/>
  <c r="JUO36" i="304"/>
  <c r="JUP36" i="304"/>
  <c r="JUQ36" i="304"/>
  <c r="JUR36" i="304"/>
  <c r="JUS36" i="304"/>
  <c r="JUT36" i="304"/>
  <c r="JUU36" i="304"/>
  <c r="JUV36" i="304"/>
  <c r="JUW36" i="304"/>
  <c r="JUX36" i="304"/>
  <c r="JUY36" i="304"/>
  <c r="JUZ36" i="304"/>
  <c r="JVA36" i="304"/>
  <c r="JVB36" i="304"/>
  <c r="JVC36" i="304"/>
  <c r="JVD36" i="304"/>
  <c r="JVE36" i="304"/>
  <c r="JVF36" i="304"/>
  <c r="JVG36" i="304"/>
  <c r="JVH36" i="304"/>
  <c r="JVI36" i="304"/>
  <c r="JVJ36" i="304"/>
  <c r="JVK36" i="304"/>
  <c r="JVL36" i="304"/>
  <c r="JVM36" i="304"/>
  <c r="JVN36" i="304"/>
  <c r="JVO36" i="304"/>
  <c r="JVP36" i="304"/>
  <c r="JVQ36" i="304"/>
  <c r="JVR36" i="304"/>
  <c r="JVS36" i="304"/>
  <c r="JVT36" i="304"/>
  <c r="JVU36" i="304"/>
  <c r="JVV36" i="304"/>
  <c r="JVW36" i="304"/>
  <c r="JVX36" i="304"/>
  <c r="JVY36" i="304"/>
  <c r="JVZ36" i="304"/>
  <c r="JWA36" i="304"/>
  <c r="JWB36" i="304"/>
  <c r="JWC36" i="304"/>
  <c r="JWD36" i="304"/>
  <c r="JWE36" i="304"/>
  <c r="JWF36" i="304"/>
  <c r="JWG36" i="304"/>
  <c r="JWH36" i="304"/>
  <c r="JWI36" i="304"/>
  <c r="JWJ36" i="304"/>
  <c r="JWK36" i="304"/>
  <c r="JWL36" i="304"/>
  <c r="JWM36" i="304"/>
  <c r="JWN36" i="304"/>
  <c r="JWO36" i="304"/>
  <c r="JWP36" i="304"/>
  <c r="JWQ36" i="304"/>
  <c r="JWR36" i="304"/>
  <c r="JWS36" i="304"/>
  <c r="JWT36" i="304"/>
  <c r="JWU36" i="304"/>
  <c r="JWV36" i="304"/>
  <c r="JWW36" i="304"/>
  <c r="JWX36" i="304"/>
  <c r="JWY36" i="304"/>
  <c r="JWZ36" i="304"/>
  <c r="JXA36" i="304"/>
  <c r="JXB36" i="304"/>
  <c r="JXC36" i="304"/>
  <c r="JXD36" i="304"/>
  <c r="JXE36" i="304"/>
  <c r="JXF36" i="304"/>
  <c r="JXG36" i="304"/>
  <c r="JXH36" i="304"/>
  <c r="JXI36" i="304"/>
  <c r="JXJ36" i="304"/>
  <c r="JXK36" i="304"/>
  <c r="JXL36" i="304"/>
  <c r="JXM36" i="304"/>
  <c r="JXN36" i="304"/>
  <c r="JXO36" i="304"/>
  <c r="JXP36" i="304"/>
  <c r="JXQ36" i="304"/>
  <c r="JXR36" i="304"/>
  <c r="JXS36" i="304"/>
  <c r="JXT36" i="304"/>
  <c r="JXU36" i="304"/>
  <c r="JXV36" i="304"/>
  <c r="JXW36" i="304"/>
  <c r="JXX36" i="304"/>
  <c r="JXY36" i="304"/>
  <c r="JXZ36" i="304"/>
  <c r="JYA36" i="304"/>
  <c r="JYB36" i="304"/>
  <c r="JYC36" i="304"/>
  <c r="JYD36" i="304"/>
  <c r="JYE36" i="304"/>
  <c r="JYF36" i="304"/>
  <c r="JYG36" i="304"/>
  <c r="JYH36" i="304"/>
  <c r="JYI36" i="304"/>
  <c r="JYJ36" i="304"/>
  <c r="JYK36" i="304"/>
  <c r="JYL36" i="304"/>
  <c r="JYM36" i="304"/>
  <c r="JYN36" i="304"/>
  <c r="JYO36" i="304"/>
  <c r="JYP36" i="304"/>
  <c r="JYQ36" i="304"/>
  <c r="JYR36" i="304"/>
  <c r="JYS36" i="304"/>
  <c r="JYT36" i="304"/>
  <c r="JYU36" i="304"/>
  <c r="JYV36" i="304"/>
  <c r="JYW36" i="304"/>
  <c r="JYX36" i="304"/>
  <c r="JYY36" i="304"/>
  <c r="JYZ36" i="304"/>
  <c r="JZA36" i="304"/>
  <c r="JZB36" i="304"/>
  <c r="JZC36" i="304"/>
  <c r="JZD36" i="304"/>
  <c r="JZE36" i="304"/>
  <c r="JZF36" i="304"/>
  <c r="JZG36" i="304"/>
  <c r="JZH36" i="304"/>
  <c r="JZI36" i="304"/>
  <c r="JZJ36" i="304"/>
  <c r="JZK36" i="304"/>
  <c r="JZL36" i="304"/>
  <c r="JZM36" i="304"/>
  <c r="JZN36" i="304"/>
  <c r="JZO36" i="304"/>
  <c r="JZP36" i="304"/>
  <c r="JZQ36" i="304"/>
  <c r="JZR36" i="304"/>
  <c r="JZS36" i="304"/>
  <c r="JZT36" i="304"/>
  <c r="JZU36" i="304"/>
  <c r="JZV36" i="304"/>
  <c r="JZW36" i="304"/>
  <c r="JZX36" i="304"/>
  <c r="JZY36" i="304"/>
  <c r="JZZ36" i="304"/>
  <c r="KAA36" i="304"/>
  <c r="KAB36" i="304"/>
  <c r="KAC36" i="304"/>
  <c r="KAD36" i="304"/>
  <c r="KAE36" i="304"/>
  <c r="KAF36" i="304"/>
  <c r="KAG36" i="304"/>
  <c r="KAH36" i="304"/>
  <c r="KAI36" i="304"/>
  <c r="KAJ36" i="304"/>
  <c r="KAK36" i="304"/>
  <c r="KAL36" i="304"/>
  <c r="KAM36" i="304"/>
  <c r="KAN36" i="304"/>
  <c r="KAO36" i="304"/>
  <c r="KAP36" i="304"/>
  <c r="KAQ36" i="304"/>
  <c r="KAR36" i="304"/>
  <c r="KAS36" i="304"/>
  <c r="KAT36" i="304"/>
  <c r="KAU36" i="304"/>
  <c r="KAV36" i="304"/>
  <c r="KAW36" i="304"/>
  <c r="KAX36" i="304"/>
  <c r="KAY36" i="304"/>
  <c r="KAZ36" i="304"/>
  <c r="KBA36" i="304"/>
  <c r="KBB36" i="304"/>
  <c r="KBC36" i="304"/>
  <c r="KBD36" i="304"/>
  <c r="KBE36" i="304"/>
  <c r="KBF36" i="304"/>
  <c r="KBG36" i="304"/>
  <c r="KBH36" i="304"/>
  <c r="KBI36" i="304"/>
  <c r="KBJ36" i="304"/>
  <c r="KBK36" i="304"/>
  <c r="KBL36" i="304"/>
  <c r="KBM36" i="304"/>
  <c r="KBN36" i="304"/>
  <c r="KBO36" i="304"/>
  <c r="KBP36" i="304"/>
  <c r="KBQ36" i="304"/>
  <c r="KBR36" i="304"/>
  <c r="KBS36" i="304"/>
  <c r="KBT36" i="304"/>
  <c r="KBU36" i="304"/>
  <c r="KBV36" i="304"/>
  <c r="KBW36" i="304"/>
  <c r="KBX36" i="304"/>
  <c r="KBY36" i="304"/>
  <c r="KBZ36" i="304"/>
  <c r="KCA36" i="304"/>
  <c r="KCB36" i="304"/>
  <c r="KCC36" i="304"/>
  <c r="KCD36" i="304"/>
  <c r="KCE36" i="304"/>
  <c r="KCF36" i="304"/>
  <c r="KCG36" i="304"/>
  <c r="KCH36" i="304"/>
  <c r="KCI36" i="304"/>
  <c r="KCJ36" i="304"/>
  <c r="KCK36" i="304"/>
  <c r="KCL36" i="304"/>
  <c r="KCM36" i="304"/>
  <c r="KCN36" i="304"/>
  <c r="KCO36" i="304"/>
  <c r="KCP36" i="304"/>
  <c r="KCQ36" i="304"/>
  <c r="KCR36" i="304"/>
  <c r="KCS36" i="304"/>
  <c r="KCT36" i="304"/>
  <c r="KCU36" i="304"/>
  <c r="KCV36" i="304"/>
  <c r="KCW36" i="304"/>
  <c r="KCX36" i="304"/>
  <c r="KCY36" i="304"/>
  <c r="KCZ36" i="304"/>
  <c r="KDA36" i="304"/>
  <c r="KDB36" i="304"/>
  <c r="KDC36" i="304"/>
  <c r="KDD36" i="304"/>
  <c r="KDE36" i="304"/>
  <c r="KDF36" i="304"/>
  <c r="KDG36" i="304"/>
  <c r="KDH36" i="304"/>
  <c r="KDI36" i="304"/>
  <c r="KDJ36" i="304"/>
  <c r="KDK36" i="304"/>
  <c r="KDL36" i="304"/>
  <c r="KDM36" i="304"/>
  <c r="KDN36" i="304"/>
  <c r="KDO36" i="304"/>
  <c r="KDP36" i="304"/>
  <c r="KDQ36" i="304"/>
  <c r="KDR36" i="304"/>
  <c r="KDS36" i="304"/>
  <c r="KDT36" i="304"/>
  <c r="KDU36" i="304"/>
  <c r="KDV36" i="304"/>
  <c r="KDW36" i="304"/>
  <c r="KDX36" i="304"/>
  <c r="KDY36" i="304"/>
  <c r="KDZ36" i="304"/>
  <c r="KEA36" i="304"/>
  <c r="KEB36" i="304"/>
  <c r="KEC36" i="304"/>
  <c r="KED36" i="304"/>
  <c r="KEE36" i="304"/>
  <c r="KEF36" i="304"/>
  <c r="KEG36" i="304"/>
  <c r="KEH36" i="304"/>
  <c r="KEI36" i="304"/>
  <c r="KEJ36" i="304"/>
  <c r="KEK36" i="304"/>
  <c r="KEL36" i="304"/>
  <c r="KEM36" i="304"/>
  <c r="KEN36" i="304"/>
  <c r="KEO36" i="304"/>
  <c r="KEP36" i="304"/>
  <c r="KEQ36" i="304"/>
  <c r="KER36" i="304"/>
  <c r="KES36" i="304"/>
  <c r="KET36" i="304"/>
  <c r="KEU36" i="304"/>
  <c r="KEV36" i="304"/>
  <c r="KEW36" i="304"/>
  <c r="KEX36" i="304"/>
  <c r="KEY36" i="304"/>
  <c r="KEZ36" i="304"/>
  <c r="KFA36" i="304"/>
  <c r="KFB36" i="304"/>
  <c r="KFC36" i="304"/>
  <c r="KFD36" i="304"/>
  <c r="KFE36" i="304"/>
  <c r="KFF36" i="304"/>
  <c r="KFG36" i="304"/>
  <c r="KFH36" i="304"/>
  <c r="KFI36" i="304"/>
  <c r="KFJ36" i="304"/>
  <c r="KFK36" i="304"/>
  <c r="KFL36" i="304"/>
  <c r="KFM36" i="304"/>
  <c r="KFN36" i="304"/>
  <c r="KFO36" i="304"/>
  <c r="KFP36" i="304"/>
  <c r="KFQ36" i="304"/>
  <c r="KFR36" i="304"/>
  <c r="KFS36" i="304"/>
  <c r="KFT36" i="304"/>
  <c r="KFU36" i="304"/>
  <c r="KFV36" i="304"/>
  <c r="KFW36" i="304"/>
  <c r="KFX36" i="304"/>
  <c r="KFY36" i="304"/>
  <c r="KFZ36" i="304"/>
  <c r="KGA36" i="304"/>
  <c r="KGB36" i="304"/>
  <c r="KGC36" i="304"/>
  <c r="KGD36" i="304"/>
  <c r="KGE36" i="304"/>
  <c r="KGF36" i="304"/>
  <c r="KGG36" i="304"/>
  <c r="KGH36" i="304"/>
  <c r="KGI36" i="304"/>
  <c r="KGJ36" i="304"/>
  <c r="KGK36" i="304"/>
  <c r="KGL36" i="304"/>
  <c r="KGM36" i="304"/>
  <c r="KGN36" i="304"/>
  <c r="KGO36" i="304"/>
  <c r="KGP36" i="304"/>
  <c r="KGQ36" i="304"/>
  <c r="KGR36" i="304"/>
  <c r="KGS36" i="304"/>
  <c r="KGT36" i="304"/>
  <c r="KGU36" i="304"/>
  <c r="KGV36" i="304"/>
  <c r="KGW36" i="304"/>
  <c r="KGX36" i="304"/>
  <c r="KGY36" i="304"/>
  <c r="KGZ36" i="304"/>
  <c r="KHA36" i="304"/>
  <c r="KHB36" i="304"/>
  <c r="KHC36" i="304"/>
  <c r="KHD36" i="304"/>
  <c r="KHE36" i="304"/>
  <c r="KHF36" i="304"/>
  <c r="KHG36" i="304"/>
  <c r="KHH36" i="304"/>
  <c r="KHI36" i="304"/>
  <c r="KHJ36" i="304"/>
  <c r="KHK36" i="304"/>
  <c r="KHL36" i="304"/>
  <c r="KHM36" i="304"/>
  <c r="KHN36" i="304"/>
  <c r="KHO36" i="304"/>
  <c r="KHP36" i="304"/>
  <c r="KHQ36" i="304"/>
  <c r="KHR36" i="304"/>
  <c r="KHS36" i="304"/>
  <c r="KHT36" i="304"/>
  <c r="KHU36" i="304"/>
  <c r="KHV36" i="304"/>
  <c r="KHW36" i="304"/>
  <c r="KHX36" i="304"/>
  <c r="KHY36" i="304"/>
  <c r="KHZ36" i="304"/>
  <c r="KIA36" i="304"/>
  <c r="KIB36" i="304"/>
  <c r="KIC36" i="304"/>
  <c r="KID36" i="304"/>
  <c r="KIE36" i="304"/>
  <c r="KIF36" i="304"/>
  <c r="KIG36" i="304"/>
  <c r="KIH36" i="304"/>
  <c r="KII36" i="304"/>
  <c r="KIJ36" i="304"/>
  <c r="KIK36" i="304"/>
  <c r="KIL36" i="304"/>
  <c r="KIM36" i="304"/>
  <c r="KIN36" i="304"/>
  <c r="KIO36" i="304"/>
  <c r="KIP36" i="304"/>
  <c r="KIQ36" i="304"/>
  <c r="KIR36" i="304"/>
  <c r="KIS36" i="304"/>
  <c r="KIT36" i="304"/>
  <c r="KIU36" i="304"/>
  <c r="KIV36" i="304"/>
  <c r="KIW36" i="304"/>
  <c r="KIX36" i="304"/>
  <c r="KIY36" i="304"/>
  <c r="KIZ36" i="304"/>
  <c r="KJA36" i="304"/>
  <c r="KJB36" i="304"/>
  <c r="KJC36" i="304"/>
  <c r="KJD36" i="304"/>
  <c r="KJE36" i="304"/>
  <c r="KJF36" i="304"/>
  <c r="KJG36" i="304"/>
  <c r="KJH36" i="304"/>
  <c r="KJI36" i="304"/>
  <c r="KJJ36" i="304"/>
  <c r="KJK36" i="304"/>
  <c r="KJL36" i="304"/>
  <c r="KJM36" i="304"/>
  <c r="KJN36" i="304"/>
  <c r="KJO36" i="304"/>
  <c r="KJP36" i="304"/>
  <c r="KJQ36" i="304"/>
  <c r="KJR36" i="304"/>
  <c r="KJS36" i="304"/>
  <c r="KJT36" i="304"/>
  <c r="KJU36" i="304"/>
  <c r="KJV36" i="304"/>
  <c r="KJW36" i="304"/>
  <c r="KJX36" i="304"/>
  <c r="KJY36" i="304"/>
  <c r="KJZ36" i="304"/>
  <c r="KKA36" i="304"/>
  <c r="KKB36" i="304"/>
  <c r="KKC36" i="304"/>
  <c r="KKD36" i="304"/>
  <c r="KKE36" i="304"/>
  <c r="KKF36" i="304"/>
  <c r="KKG36" i="304"/>
  <c r="KKH36" i="304"/>
  <c r="KKI36" i="304"/>
  <c r="KKJ36" i="304"/>
  <c r="KKK36" i="304"/>
  <c r="KKL36" i="304"/>
  <c r="KKM36" i="304"/>
  <c r="KKN36" i="304"/>
  <c r="KKO36" i="304"/>
  <c r="KKP36" i="304"/>
  <c r="KKQ36" i="304"/>
  <c r="KKR36" i="304"/>
  <c r="KKS36" i="304"/>
  <c r="KKT36" i="304"/>
  <c r="KKU36" i="304"/>
  <c r="KKV36" i="304"/>
  <c r="KKW36" i="304"/>
  <c r="KKX36" i="304"/>
  <c r="KKY36" i="304"/>
  <c r="KKZ36" i="304"/>
  <c r="KLA36" i="304"/>
  <c r="KLB36" i="304"/>
  <c r="KLC36" i="304"/>
  <c r="KLD36" i="304"/>
  <c r="KLE36" i="304"/>
  <c r="KLF36" i="304"/>
  <c r="KLG36" i="304"/>
  <c r="KLH36" i="304"/>
  <c r="KLI36" i="304"/>
  <c r="KLJ36" i="304"/>
  <c r="KLK36" i="304"/>
  <c r="KLL36" i="304"/>
  <c r="KLM36" i="304"/>
  <c r="KLN36" i="304"/>
  <c r="KLO36" i="304"/>
  <c r="KLP36" i="304"/>
  <c r="KLQ36" i="304"/>
  <c r="KLR36" i="304"/>
  <c r="KLS36" i="304"/>
  <c r="KLT36" i="304"/>
  <c r="KLU36" i="304"/>
  <c r="KLV36" i="304"/>
  <c r="KLW36" i="304"/>
  <c r="KLX36" i="304"/>
  <c r="KLY36" i="304"/>
  <c r="KLZ36" i="304"/>
  <c r="KMA36" i="304"/>
  <c r="KMB36" i="304"/>
  <c r="KMC36" i="304"/>
  <c r="KMD36" i="304"/>
  <c r="KME36" i="304"/>
  <c r="KMF36" i="304"/>
  <c r="KMG36" i="304"/>
  <c r="KMH36" i="304"/>
  <c r="KMI36" i="304"/>
  <c r="KMJ36" i="304"/>
  <c r="KMK36" i="304"/>
  <c r="KML36" i="304"/>
  <c r="KMM36" i="304"/>
  <c r="KMN36" i="304"/>
  <c r="KMO36" i="304"/>
  <c r="KMP36" i="304"/>
  <c r="KMQ36" i="304"/>
  <c r="KMR36" i="304"/>
  <c r="KMS36" i="304"/>
  <c r="KMT36" i="304"/>
  <c r="KMU36" i="304"/>
  <c r="KMV36" i="304"/>
  <c r="KMW36" i="304"/>
  <c r="KMX36" i="304"/>
  <c r="KMY36" i="304"/>
  <c r="KMZ36" i="304"/>
  <c r="KNA36" i="304"/>
  <c r="KNB36" i="304"/>
  <c r="KNC36" i="304"/>
  <c r="KND36" i="304"/>
  <c r="KNE36" i="304"/>
  <c r="KNF36" i="304"/>
  <c r="KNG36" i="304"/>
  <c r="KNH36" i="304"/>
  <c r="KNI36" i="304"/>
  <c r="KNJ36" i="304"/>
  <c r="KNK36" i="304"/>
  <c r="KNL36" i="304"/>
  <c r="KNM36" i="304"/>
  <c r="KNN36" i="304"/>
  <c r="KNO36" i="304"/>
  <c r="KNP36" i="304"/>
  <c r="KNQ36" i="304"/>
  <c r="KNR36" i="304"/>
  <c r="KNS36" i="304"/>
  <c r="KNT36" i="304"/>
  <c r="KNU36" i="304"/>
  <c r="KNV36" i="304"/>
  <c r="KNW36" i="304"/>
  <c r="KNX36" i="304"/>
  <c r="KNY36" i="304"/>
  <c r="KNZ36" i="304"/>
  <c r="KOA36" i="304"/>
  <c r="KOB36" i="304"/>
  <c r="KOC36" i="304"/>
  <c r="KOD36" i="304"/>
  <c r="KOE36" i="304"/>
  <c r="KOF36" i="304"/>
  <c r="KOG36" i="304"/>
  <c r="KOH36" i="304"/>
  <c r="KOI36" i="304"/>
  <c r="KOJ36" i="304"/>
  <c r="KOK36" i="304"/>
  <c r="KOL36" i="304"/>
  <c r="KOM36" i="304"/>
  <c r="KON36" i="304"/>
  <c r="KOO36" i="304"/>
  <c r="KOP36" i="304"/>
  <c r="KOQ36" i="304"/>
  <c r="KOR36" i="304"/>
  <c r="KOS36" i="304"/>
  <c r="KOT36" i="304"/>
  <c r="KOU36" i="304"/>
  <c r="KOV36" i="304"/>
  <c r="KOW36" i="304"/>
  <c r="KOX36" i="304"/>
  <c r="KOY36" i="304"/>
  <c r="KOZ36" i="304"/>
  <c r="KPA36" i="304"/>
  <c r="KPB36" i="304"/>
  <c r="KPC36" i="304"/>
  <c r="KPD36" i="304"/>
  <c r="KPE36" i="304"/>
  <c r="KPF36" i="304"/>
  <c r="KPG36" i="304"/>
  <c r="KPH36" i="304"/>
  <c r="KPI36" i="304"/>
  <c r="KPJ36" i="304"/>
  <c r="KPK36" i="304"/>
  <c r="KPL36" i="304"/>
  <c r="KPM36" i="304"/>
  <c r="KPN36" i="304"/>
  <c r="KPO36" i="304"/>
  <c r="KPP36" i="304"/>
  <c r="KPQ36" i="304"/>
  <c r="KPR36" i="304"/>
  <c r="KPS36" i="304"/>
  <c r="KPT36" i="304"/>
  <c r="KPU36" i="304"/>
  <c r="KPV36" i="304"/>
  <c r="KPW36" i="304"/>
  <c r="KPX36" i="304"/>
  <c r="KPY36" i="304"/>
  <c r="KPZ36" i="304"/>
  <c r="KQA36" i="304"/>
  <c r="KQB36" i="304"/>
  <c r="KQC36" i="304"/>
  <c r="KQD36" i="304"/>
  <c r="KQE36" i="304"/>
  <c r="KQF36" i="304"/>
  <c r="KQG36" i="304"/>
  <c r="KQH36" i="304"/>
  <c r="KQI36" i="304"/>
  <c r="KQJ36" i="304"/>
  <c r="KQK36" i="304"/>
  <c r="KQL36" i="304"/>
  <c r="KQM36" i="304"/>
  <c r="KQN36" i="304"/>
  <c r="KQO36" i="304"/>
  <c r="KQP36" i="304"/>
  <c r="KQQ36" i="304"/>
  <c r="KQR36" i="304"/>
  <c r="KQS36" i="304"/>
  <c r="KQT36" i="304"/>
  <c r="KQU36" i="304"/>
  <c r="KQV36" i="304"/>
  <c r="KQW36" i="304"/>
  <c r="KQX36" i="304"/>
  <c r="KQY36" i="304"/>
  <c r="KQZ36" i="304"/>
  <c r="KRA36" i="304"/>
  <c r="KRB36" i="304"/>
  <c r="KRC36" i="304"/>
  <c r="KRD36" i="304"/>
  <c r="KRE36" i="304"/>
  <c r="KRF36" i="304"/>
  <c r="KRG36" i="304"/>
  <c r="KRH36" i="304"/>
  <c r="KRI36" i="304"/>
  <c r="KRJ36" i="304"/>
  <c r="KRK36" i="304"/>
  <c r="KRL36" i="304"/>
  <c r="KRM36" i="304"/>
  <c r="KRN36" i="304"/>
  <c r="KRO36" i="304"/>
  <c r="KRP36" i="304"/>
  <c r="KRQ36" i="304"/>
  <c r="KRR36" i="304"/>
  <c r="KRS36" i="304"/>
  <c r="KRT36" i="304"/>
  <c r="KRU36" i="304"/>
  <c r="KRV36" i="304"/>
  <c r="KRW36" i="304"/>
  <c r="KRX36" i="304"/>
  <c r="KRY36" i="304"/>
  <c r="KRZ36" i="304"/>
  <c r="KSA36" i="304"/>
  <c r="KSB36" i="304"/>
  <c r="KSC36" i="304"/>
  <c r="KSD36" i="304"/>
  <c r="KSE36" i="304"/>
  <c r="KSF36" i="304"/>
  <c r="KSG36" i="304"/>
  <c r="KSH36" i="304"/>
  <c r="KSI36" i="304"/>
  <c r="KSJ36" i="304"/>
  <c r="KSK36" i="304"/>
  <c r="KSL36" i="304"/>
  <c r="KSM36" i="304"/>
  <c r="KSN36" i="304"/>
  <c r="KSO36" i="304"/>
  <c r="KSP36" i="304"/>
  <c r="KSQ36" i="304"/>
  <c r="KSR36" i="304"/>
  <c r="KSS36" i="304"/>
  <c r="KST36" i="304"/>
  <c r="KSU36" i="304"/>
  <c r="KSV36" i="304"/>
  <c r="KSW36" i="304"/>
  <c r="KSX36" i="304"/>
  <c r="KSY36" i="304"/>
  <c r="KSZ36" i="304"/>
  <c r="KTA36" i="304"/>
  <c r="KTB36" i="304"/>
  <c r="KTC36" i="304"/>
  <c r="KTD36" i="304"/>
  <c r="KTE36" i="304"/>
  <c r="KTF36" i="304"/>
  <c r="KTG36" i="304"/>
  <c r="KTH36" i="304"/>
  <c r="KTI36" i="304"/>
  <c r="KTJ36" i="304"/>
  <c r="KTK36" i="304"/>
  <c r="KTL36" i="304"/>
  <c r="KTM36" i="304"/>
  <c r="KTN36" i="304"/>
  <c r="KTO36" i="304"/>
  <c r="KTP36" i="304"/>
  <c r="KTQ36" i="304"/>
  <c r="KTR36" i="304"/>
  <c r="KTS36" i="304"/>
  <c r="KTT36" i="304"/>
  <c r="KTU36" i="304"/>
  <c r="KTV36" i="304"/>
  <c r="KTW36" i="304"/>
  <c r="KTX36" i="304"/>
  <c r="KTY36" i="304"/>
  <c r="KTZ36" i="304"/>
  <c r="KUA36" i="304"/>
  <c r="KUB36" i="304"/>
  <c r="KUC36" i="304"/>
  <c r="KUD36" i="304"/>
  <c r="KUE36" i="304"/>
  <c r="KUF36" i="304"/>
  <c r="KUG36" i="304"/>
  <c r="KUH36" i="304"/>
  <c r="KUI36" i="304"/>
  <c r="KUJ36" i="304"/>
  <c r="KUK36" i="304"/>
  <c r="KUL36" i="304"/>
  <c r="KUM36" i="304"/>
  <c r="KUN36" i="304"/>
  <c r="KUO36" i="304"/>
  <c r="KUP36" i="304"/>
  <c r="KUQ36" i="304"/>
  <c r="KUR36" i="304"/>
  <c r="KUS36" i="304"/>
  <c r="KUT36" i="304"/>
  <c r="KUU36" i="304"/>
  <c r="KUV36" i="304"/>
  <c r="KUW36" i="304"/>
  <c r="KUX36" i="304"/>
  <c r="KUY36" i="304"/>
  <c r="KUZ36" i="304"/>
  <c r="KVA36" i="304"/>
  <c r="KVB36" i="304"/>
  <c r="KVC36" i="304"/>
  <c r="KVD36" i="304"/>
  <c r="KVE36" i="304"/>
  <c r="KVF36" i="304"/>
  <c r="KVG36" i="304"/>
  <c r="KVH36" i="304"/>
  <c r="KVI36" i="304"/>
  <c r="KVJ36" i="304"/>
  <c r="KVK36" i="304"/>
  <c r="KVL36" i="304"/>
  <c r="KVM36" i="304"/>
  <c r="KVN36" i="304"/>
  <c r="KVO36" i="304"/>
  <c r="KVP36" i="304"/>
  <c r="KVQ36" i="304"/>
  <c r="KVR36" i="304"/>
  <c r="KVS36" i="304"/>
  <c r="KVT36" i="304"/>
  <c r="KVU36" i="304"/>
  <c r="KVV36" i="304"/>
  <c r="KVW36" i="304"/>
  <c r="KVX36" i="304"/>
  <c r="KVY36" i="304"/>
  <c r="KVZ36" i="304"/>
  <c r="KWA36" i="304"/>
  <c r="KWB36" i="304"/>
  <c r="KWC36" i="304"/>
  <c r="KWD36" i="304"/>
  <c r="KWE36" i="304"/>
  <c r="KWF36" i="304"/>
  <c r="KWG36" i="304"/>
  <c r="KWH36" i="304"/>
  <c r="KWI36" i="304"/>
  <c r="KWJ36" i="304"/>
  <c r="KWK36" i="304"/>
  <c r="KWL36" i="304"/>
  <c r="KWM36" i="304"/>
  <c r="KWN36" i="304"/>
  <c r="KWO36" i="304"/>
  <c r="KWP36" i="304"/>
  <c r="KWQ36" i="304"/>
  <c r="KWR36" i="304"/>
  <c r="KWS36" i="304"/>
  <c r="KWT36" i="304"/>
  <c r="KWU36" i="304"/>
  <c r="KWV36" i="304"/>
  <c r="KWW36" i="304"/>
  <c r="KWX36" i="304"/>
  <c r="KWY36" i="304"/>
  <c r="KWZ36" i="304"/>
  <c r="KXA36" i="304"/>
  <c r="KXB36" i="304"/>
  <c r="KXC36" i="304"/>
  <c r="KXD36" i="304"/>
  <c r="KXE36" i="304"/>
  <c r="KXF36" i="304"/>
  <c r="KXG36" i="304"/>
  <c r="KXH36" i="304"/>
  <c r="KXI36" i="304"/>
  <c r="KXJ36" i="304"/>
  <c r="KXK36" i="304"/>
  <c r="KXL36" i="304"/>
  <c r="KXM36" i="304"/>
  <c r="KXN36" i="304"/>
  <c r="KXO36" i="304"/>
  <c r="KXP36" i="304"/>
  <c r="KXQ36" i="304"/>
  <c r="KXR36" i="304"/>
  <c r="KXS36" i="304"/>
  <c r="KXT36" i="304"/>
  <c r="KXU36" i="304"/>
  <c r="KXV36" i="304"/>
  <c r="KXW36" i="304"/>
  <c r="KXX36" i="304"/>
  <c r="KXY36" i="304"/>
  <c r="KXZ36" i="304"/>
  <c r="KYA36" i="304"/>
  <c r="KYB36" i="304"/>
  <c r="KYC36" i="304"/>
  <c r="KYD36" i="304"/>
  <c r="KYE36" i="304"/>
  <c r="KYF36" i="304"/>
  <c r="KYG36" i="304"/>
  <c r="KYH36" i="304"/>
  <c r="KYI36" i="304"/>
  <c r="KYJ36" i="304"/>
  <c r="KYK36" i="304"/>
  <c r="KYL36" i="304"/>
  <c r="KYM36" i="304"/>
  <c r="KYN36" i="304"/>
  <c r="KYO36" i="304"/>
  <c r="KYP36" i="304"/>
  <c r="KYQ36" i="304"/>
  <c r="KYR36" i="304"/>
  <c r="KYS36" i="304"/>
  <c r="KYT36" i="304"/>
  <c r="KYU36" i="304"/>
  <c r="KYV36" i="304"/>
  <c r="KYW36" i="304"/>
  <c r="KYX36" i="304"/>
  <c r="KYY36" i="304"/>
  <c r="KYZ36" i="304"/>
  <c r="KZA36" i="304"/>
  <c r="KZB36" i="304"/>
  <c r="KZC36" i="304"/>
  <c r="KZD36" i="304"/>
  <c r="KZE36" i="304"/>
  <c r="KZF36" i="304"/>
  <c r="KZG36" i="304"/>
  <c r="KZH36" i="304"/>
  <c r="KZI36" i="304"/>
  <c r="KZJ36" i="304"/>
  <c r="KZK36" i="304"/>
  <c r="KZL36" i="304"/>
  <c r="KZM36" i="304"/>
  <c r="KZN36" i="304"/>
  <c r="KZO36" i="304"/>
  <c r="KZP36" i="304"/>
  <c r="KZQ36" i="304"/>
  <c r="KZR36" i="304"/>
  <c r="KZS36" i="304"/>
  <c r="KZT36" i="304"/>
  <c r="KZU36" i="304"/>
  <c r="KZV36" i="304"/>
  <c r="KZW36" i="304"/>
  <c r="KZX36" i="304"/>
  <c r="KZY36" i="304"/>
  <c r="KZZ36" i="304"/>
  <c r="LAA36" i="304"/>
  <c r="LAB36" i="304"/>
  <c r="LAC36" i="304"/>
  <c r="LAD36" i="304"/>
  <c r="LAE36" i="304"/>
  <c r="LAF36" i="304"/>
  <c r="LAG36" i="304"/>
  <c r="LAH36" i="304"/>
  <c r="LAI36" i="304"/>
  <c r="LAJ36" i="304"/>
  <c r="LAK36" i="304"/>
  <c r="LAL36" i="304"/>
  <c r="LAM36" i="304"/>
  <c r="LAN36" i="304"/>
  <c r="LAO36" i="304"/>
  <c r="LAP36" i="304"/>
  <c r="LAQ36" i="304"/>
  <c r="LAR36" i="304"/>
  <c r="LAS36" i="304"/>
  <c r="LAT36" i="304"/>
  <c r="LAU36" i="304"/>
  <c r="LAV36" i="304"/>
  <c r="LAW36" i="304"/>
  <c r="LAX36" i="304"/>
  <c r="LAY36" i="304"/>
  <c r="LAZ36" i="304"/>
  <c r="LBA36" i="304"/>
  <c r="LBB36" i="304"/>
  <c r="LBC36" i="304"/>
  <c r="LBD36" i="304"/>
  <c r="LBE36" i="304"/>
  <c r="LBF36" i="304"/>
  <c r="LBG36" i="304"/>
  <c r="LBH36" i="304"/>
  <c r="LBI36" i="304"/>
  <c r="LBJ36" i="304"/>
  <c r="LBK36" i="304"/>
  <c r="LBL36" i="304"/>
  <c r="LBM36" i="304"/>
  <c r="LBN36" i="304"/>
  <c r="LBO36" i="304"/>
  <c r="LBP36" i="304"/>
  <c r="LBQ36" i="304"/>
  <c r="LBR36" i="304"/>
  <c r="LBS36" i="304"/>
  <c r="LBT36" i="304"/>
  <c r="LBU36" i="304"/>
  <c r="LBV36" i="304"/>
  <c r="LBW36" i="304"/>
  <c r="LBX36" i="304"/>
  <c r="LBY36" i="304"/>
  <c r="LBZ36" i="304"/>
  <c r="LCA36" i="304"/>
  <c r="LCB36" i="304"/>
  <c r="LCC36" i="304"/>
  <c r="LCD36" i="304"/>
  <c r="LCE36" i="304"/>
  <c r="LCF36" i="304"/>
  <c r="LCG36" i="304"/>
  <c r="LCH36" i="304"/>
  <c r="LCI36" i="304"/>
  <c r="LCJ36" i="304"/>
  <c r="LCK36" i="304"/>
  <c r="LCL36" i="304"/>
  <c r="LCM36" i="304"/>
  <c r="LCN36" i="304"/>
  <c r="LCO36" i="304"/>
  <c r="LCP36" i="304"/>
  <c r="LCQ36" i="304"/>
  <c r="LCR36" i="304"/>
  <c r="LCS36" i="304"/>
  <c r="LCT36" i="304"/>
  <c r="LCU36" i="304"/>
  <c r="LCV36" i="304"/>
  <c r="LCW36" i="304"/>
  <c r="LCX36" i="304"/>
  <c r="LCY36" i="304"/>
  <c r="LCZ36" i="304"/>
  <c r="LDA36" i="304"/>
  <c r="LDB36" i="304"/>
  <c r="LDC36" i="304"/>
  <c r="LDD36" i="304"/>
  <c r="LDE36" i="304"/>
  <c r="LDF36" i="304"/>
  <c r="LDG36" i="304"/>
  <c r="LDH36" i="304"/>
  <c r="LDI36" i="304"/>
  <c r="LDJ36" i="304"/>
  <c r="LDK36" i="304"/>
  <c r="LDL36" i="304"/>
  <c r="LDM36" i="304"/>
  <c r="LDN36" i="304"/>
  <c r="LDO36" i="304"/>
  <c r="LDP36" i="304"/>
  <c r="LDQ36" i="304"/>
  <c r="LDR36" i="304"/>
  <c r="LDS36" i="304"/>
  <c r="LDT36" i="304"/>
  <c r="LDU36" i="304"/>
  <c r="LDV36" i="304"/>
  <c r="LDW36" i="304"/>
  <c r="LDX36" i="304"/>
  <c r="LDY36" i="304"/>
  <c r="LDZ36" i="304"/>
  <c r="LEA36" i="304"/>
  <c r="LEB36" i="304"/>
  <c r="LEC36" i="304"/>
  <c r="LED36" i="304"/>
  <c r="LEE36" i="304"/>
  <c r="LEF36" i="304"/>
  <c r="LEG36" i="304"/>
  <c r="LEH36" i="304"/>
  <c r="LEI36" i="304"/>
  <c r="LEJ36" i="304"/>
  <c r="LEK36" i="304"/>
  <c r="LEL36" i="304"/>
  <c r="LEM36" i="304"/>
  <c r="LEN36" i="304"/>
  <c r="LEO36" i="304"/>
  <c r="LEP36" i="304"/>
  <c r="LEQ36" i="304"/>
  <c r="LER36" i="304"/>
  <c r="LES36" i="304"/>
  <c r="LET36" i="304"/>
  <c r="LEU36" i="304"/>
  <c r="LEV36" i="304"/>
  <c r="LEW36" i="304"/>
  <c r="LEX36" i="304"/>
  <c r="LEY36" i="304"/>
  <c r="LEZ36" i="304"/>
  <c r="LFA36" i="304"/>
  <c r="LFB36" i="304"/>
  <c r="LFC36" i="304"/>
  <c r="LFD36" i="304"/>
  <c r="LFE36" i="304"/>
  <c r="LFF36" i="304"/>
  <c r="LFG36" i="304"/>
  <c r="LFH36" i="304"/>
  <c r="LFI36" i="304"/>
  <c r="LFJ36" i="304"/>
  <c r="LFK36" i="304"/>
  <c r="LFL36" i="304"/>
  <c r="LFM36" i="304"/>
  <c r="LFN36" i="304"/>
  <c r="LFO36" i="304"/>
  <c r="LFP36" i="304"/>
  <c r="LFQ36" i="304"/>
  <c r="LFR36" i="304"/>
  <c r="LFS36" i="304"/>
  <c r="LFT36" i="304"/>
  <c r="LFU36" i="304"/>
  <c r="LFV36" i="304"/>
  <c r="LFW36" i="304"/>
  <c r="LFX36" i="304"/>
  <c r="LFY36" i="304"/>
  <c r="LFZ36" i="304"/>
  <c r="LGA36" i="304"/>
  <c r="LGB36" i="304"/>
  <c r="LGC36" i="304"/>
  <c r="LGD36" i="304"/>
  <c r="LGE36" i="304"/>
  <c r="LGF36" i="304"/>
  <c r="LGG36" i="304"/>
  <c r="LGH36" i="304"/>
  <c r="LGI36" i="304"/>
  <c r="LGJ36" i="304"/>
  <c r="LGK36" i="304"/>
  <c r="LGL36" i="304"/>
  <c r="LGM36" i="304"/>
  <c r="LGN36" i="304"/>
  <c r="LGO36" i="304"/>
  <c r="LGP36" i="304"/>
  <c r="LGQ36" i="304"/>
  <c r="LGR36" i="304"/>
  <c r="LGS36" i="304"/>
  <c r="LGT36" i="304"/>
  <c r="LGU36" i="304"/>
  <c r="LGV36" i="304"/>
  <c r="LGW36" i="304"/>
  <c r="LGX36" i="304"/>
  <c r="LGY36" i="304"/>
  <c r="LGZ36" i="304"/>
  <c r="LHA36" i="304"/>
  <c r="LHB36" i="304"/>
  <c r="LHC36" i="304"/>
  <c r="LHD36" i="304"/>
  <c r="LHE36" i="304"/>
  <c r="LHF36" i="304"/>
  <c r="LHG36" i="304"/>
  <c r="LHH36" i="304"/>
  <c r="LHI36" i="304"/>
  <c r="LHJ36" i="304"/>
  <c r="LHK36" i="304"/>
  <c r="LHL36" i="304"/>
  <c r="LHM36" i="304"/>
  <c r="LHN36" i="304"/>
  <c r="LHO36" i="304"/>
  <c r="LHP36" i="304"/>
  <c r="LHQ36" i="304"/>
  <c r="LHR36" i="304"/>
  <c r="LHS36" i="304"/>
  <c r="LHT36" i="304"/>
  <c r="LHU36" i="304"/>
  <c r="LHV36" i="304"/>
  <c r="LHW36" i="304"/>
  <c r="LHX36" i="304"/>
  <c r="LHY36" i="304"/>
  <c r="LHZ36" i="304"/>
  <c r="LIA36" i="304"/>
  <c r="LIB36" i="304"/>
  <c r="LIC36" i="304"/>
  <c r="LID36" i="304"/>
  <c r="LIE36" i="304"/>
  <c r="LIF36" i="304"/>
  <c r="LIG36" i="304"/>
  <c r="LIH36" i="304"/>
  <c r="LII36" i="304"/>
  <c r="LIJ36" i="304"/>
  <c r="LIK36" i="304"/>
  <c r="LIL36" i="304"/>
  <c r="LIM36" i="304"/>
  <c r="LIN36" i="304"/>
  <c r="LIO36" i="304"/>
  <c r="LIP36" i="304"/>
  <c r="LIQ36" i="304"/>
  <c r="LIR36" i="304"/>
  <c r="LIS36" i="304"/>
  <c r="LIT36" i="304"/>
  <c r="LIU36" i="304"/>
  <c r="LIV36" i="304"/>
  <c r="LIW36" i="304"/>
  <c r="LIX36" i="304"/>
  <c r="LIY36" i="304"/>
  <c r="LIZ36" i="304"/>
  <c r="LJA36" i="304"/>
  <c r="LJB36" i="304"/>
  <c r="LJC36" i="304"/>
  <c r="LJD36" i="304"/>
  <c r="LJE36" i="304"/>
  <c r="LJF36" i="304"/>
  <c r="LJG36" i="304"/>
  <c r="LJH36" i="304"/>
  <c r="LJI36" i="304"/>
  <c r="LJJ36" i="304"/>
  <c r="LJK36" i="304"/>
  <c r="LJL36" i="304"/>
  <c r="LJM36" i="304"/>
  <c r="LJN36" i="304"/>
  <c r="LJO36" i="304"/>
  <c r="LJP36" i="304"/>
  <c r="LJQ36" i="304"/>
  <c r="LJR36" i="304"/>
  <c r="LJS36" i="304"/>
  <c r="LJT36" i="304"/>
  <c r="LJU36" i="304"/>
  <c r="LJV36" i="304"/>
  <c r="LJW36" i="304"/>
  <c r="LJX36" i="304"/>
  <c r="LJY36" i="304"/>
  <c r="LJZ36" i="304"/>
  <c r="LKA36" i="304"/>
  <c r="LKB36" i="304"/>
  <c r="LKC36" i="304"/>
  <c r="LKD36" i="304"/>
  <c r="LKE36" i="304"/>
  <c r="LKF36" i="304"/>
  <c r="LKG36" i="304"/>
  <c r="LKH36" i="304"/>
  <c r="LKI36" i="304"/>
  <c r="LKJ36" i="304"/>
  <c r="LKK36" i="304"/>
  <c r="LKL36" i="304"/>
  <c r="LKM36" i="304"/>
  <c r="LKN36" i="304"/>
  <c r="LKO36" i="304"/>
  <c r="LKP36" i="304"/>
  <c r="LKQ36" i="304"/>
  <c r="LKR36" i="304"/>
  <c r="LKS36" i="304"/>
  <c r="LKT36" i="304"/>
  <c r="LKU36" i="304"/>
  <c r="LKV36" i="304"/>
  <c r="LKW36" i="304"/>
  <c r="LKX36" i="304"/>
  <c r="LKY36" i="304"/>
  <c r="LKZ36" i="304"/>
  <c r="LLA36" i="304"/>
  <c r="LLB36" i="304"/>
  <c r="LLC36" i="304"/>
  <c r="LLD36" i="304"/>
  <c r="LLE36" i="304"/>
  <c r="LLF36" i="304"/>
  <c r="LLG36" i="304"/>
  <c r="LLH36" i="304"/>
  <c r="LLI36" i="304"/>
  <c r="LLJ36" i="304"/>
  <c r="LLK36" i="304"/>
  <c r="LLL36" i="304"/>
  <c r="LLM36" i="304"/>
  <c r="LLN36" i="304"/>
  <c r="LLO36" i="304"/>
  <c r="LLP36" i="304"/>
  <c r="LLQ36" i="304"/>
  <c r="LLR36" i="304"/>
  <c r="LLS36" i="304"/>
  <c r="LLT36" i="304"/>
  <c r="LLU36" i="304"/>
  <c r="LLV36" i="304"/>
  <c r="LLW36" i="304"/>
  <c r="LLX36" i="304"/>
  <c r="LLY36" i="304"/>
  <c r="LLZ36" i="304"/>
  <c r="LMA36" i="304"/>
  <c r="LMB36" i="304"/>
  <c r="LMC36" i="304"/>
  <c r="LMD36" i="304"/>
  <c r="LME36" i="304"/>
  <c r="LMF36" i="304"/>
  <c r="LMG36" i="304"/>
  <c r="LMH36" i="304"/>
  <c r="LMI36" i="304"/>
  <c r="LMJ36" i="304"/>
  <c r="LMK36" i="304"/>
  <c r="LML36" i="304"/>
  <c r="LMM36" i="304"/>
  <c r="LMN36" i="304"/>
  <c r="LMO36" i="304"/>
  <c r="LMP36" i="304"/>
  <c r="LMQ36" i="304"/>
  <c r="LMR36" i="304"/>
  <c r="LMS36" i="304"/>
  <c r="LMT36" i="304"/>
  <c r="LMU36" i="304"/>
  <c r="LMV36" i="304"/>
  <c r="LMW36" i="304"/>
  <c r="LMX36" i="304"/>
  <c r="LMY36" i="304"/>
  <c r="LMZ36" i="304"/>
  <c r="LNA36" i="304"/>
  <c r="LNB36" i="304"/>
  <c r="LNC36" i="304"/>
  <c r="LND36" i="304"/>
  <c r="LNE36" i="304"/>
  <c r="LNF36" i="304"/>
  <c r="LNG36" i="304"/>
  <c r="LNH36" i="304"/>
  <c r="LNI36" i="304"/>
  <c r="LNJ36" i="304"/>
  <c r="LNK36" i="304"/>
  <c r="LNL36" i="304"/>
  <c r="LNM36" i="304"/>
  <c r="LNN36" i="304"/>
  <c r="LNO36" i="304"/>
  <c r="LNP36" i="304"/>
  <c r="LNQ36" i="304"/>
  <c r="LNR36" i="304"/>
  <c r="LNS36" i="304"/>
  <c r="LNT36" i="304"/>
  <c r="LNU36" i="304"/>
  <c r="LNV36" i="304"/>
  <c r="LNW36" i="304"/>
  <c r="LNX36" i="304"/>
  <c r="LNY36" i="304"/>
  <c r="LNZ36" i="304"/>
  <c r="LOA36" i="304"/>
  <c r="LOB36" i="304"/>
  <c r="LOC36" i="304"/>
  <c r="LOD36" i="304"/>
  <c r="LOE36" i="304"/>
  <c r="LOF36" i="304"/>
  <c r="LOG36" i="304"/>
  <c r="LOH36" i="304"/>
  <c r="LOI36" i="304"/>
  <c r="LOJ36" i="304"/>
  <c r="LOK36" i="304"/>
  <c r="LOL36" i="304"/>
  <c r="LOM36" i="304"/>
  <c r="LON36" i="304"/>
  <c r="LOO36" i="304"/>
  <c r="LOP36" i="304"/>
  <c r="LOQ36" i="304"/>
  <c r="LOR36" i="304"/>
  <c r="LOS36" i="304"/>
  <c r="LOT36" i="304"/>
  <c r="LOU36" i="304"/>
  <c r="LOV36" i="304"/>
  <c r="LOW36" i="304"/>
  <c r="LOX36" i="304"/>
  <c r="LOY36" i="304"/>
  <c r="LOZ36" i="304"/>
  <c r="LPA36" i="304"/>
  <c r="LPB36" i="304"/>
  <c r="LPC36" i="304"/>
  <c r="LPD36" i="304"/>
  <c r="LPE36" i="304"/>
  <c r="LPF36" i="304"/>
  <c r="LPG36" i="304"/>
  <c r="LPH36" i="304"/>
  <c r="LPI36" i="304"/>
  <c r="LPJ36" i="304"/>
  <c r="LPK36" i="304"/>
  <c r="LPL36" i="304"/>
  <c r="LPM36" i="304"/>
  <c r="LPN36" i="304"/>
  <c r="LPO36" i="304"/>
  <c r="LPP36" i="304"/>
  <c r="LPQ36" i="304"/>
  <c r="LPR36" i="304"/>
  <c r="LPS36" i="304"/>
  <c r="LPT36" i="304"/>
  <c r="LPU36" i="304"/>
  <c r="LPV36" i="304"/>
  <c r="LPW36" i="304"/>
  <c r="LPX36" i="304"/>
  <c r="LPY36" i="304"/>
  <c r="LPZ36" i="304"/>
  <c r="LQA36" i="304"/>
  <c r="LQB36" i="304"/>
  <c r="LQC36" i="304"/>
  <c r="LQD36" i="304"/>
  <c r="LQE36" i="304"/>
  <c r="LQF36" i="304"/>
  <c r="LQG36" i="304"/>
  <c r="LQH36" i="304"/>
  <c r="LQI36" i="304"/>
  <c r="LQJ36" i="304"/>
  <c r="LQK36" i="304"/>
  <c r="LQL36" i="304"/>
  <c r="LQM36" i="304"/>
  <c r="LQN36" i="304"/>
  <c r="LQO36" i="304"/>
  <c r="LQP36" i="304"/>
  <c r="LQQ36" i="304"/>
  <c r="LQR36" i="304"/>
  <c r="LQS36" i="304"/>
  <c r="LQT36" i="304"/>
  <c r="LQU36" i="304"/>
  <c r="LQV36" i="304"/>
  <c r="LQW36" i="304"/>
  <c r="LQX36" i="304"/>
  <c r="LQY36" i="304"/>
  <c r="LQZ36" i="304"/>
  <c r="LRA36" i="304"/>
  <c r="LRB36" i="304"/>
  <c r="LRC36" i="304"/>
  <c r="LRD36" i="304"/>
  <c r="LRE36" i="304"/>
  <c r="LRF36" i="304"/>
  <c r="LRG36" i="304"/>
  <c r="LRH36" i="304"/>
  <c r="LRI36" i="304"/>
  <c r="LRJ36" i="304"/>
  <c r="LRK36" i="304"/>
  <c r="LRL36" i="304"/>
  <c r="LRM36" i="304"/>
  <c r="LRN36" i="304"/>
  <c r="LRO36" i="304"/>
  <c r="LRP36" i="304"/>
  <c r="LRQ36" i="304"/>
  <c r="LRR36" i="304"/>
  <c r="LRS36" i="304"/>
  <c r="LRT36" i="304"/>
  <c r="LRU36" i="304"/>
  <c r="LRV36" i="304"/>
  <c r="LRW36" i="304"/>
  <c r="LRX36" i="304"/>
  <c r="LRY36" i="304"/>
  <c r="LRZ36" i="304"/>
  <c r="LSA36" i="304"/>
  <c r="LSB36" i="304"/>
  <c r="LSC36" i="304"/>
  <c r="LSD36" i="304"/>
  <c r="LSE36" i="304"/>
  <c r="LSF36" i="304"/>
  <c r="LSG36" i="304"/>
  <c r="LSH36" i="304"/>
  <c r="LSI36" i="304"/>
  <c r="LSJ36" i="304"/>
  <c r="LSK36" i="304"/>
  <c r="LSL36" i="304"/>
  <c r="LSM36" i="304"/>
  <c r="LSN36" i="304"/>
  <c r="LSO36" i="304"/>
  <c r="LSP36" i="304"/>
  <c r="LSQ36" i="304"/>
  <c r="LSR36" i="304"/>
  <c r="LSS36" i="304"/>
  <c r="LST36" i="304"/>
  <c r="LSU36" i="304"/>
  <c r="LSV36" i="304"/>
  <c r="LSW36" i="304"/>
  <c r="LSX36" i="304"/>
  <c r="LSY36" i="304"/>
  <c r="LSZ36" i="304"/>
  <c r="LTA36" i="304"/>
  <c r="LTB36" i="304"/>
  <c r="LTC36" i="304"/>
  <c r="LTD36" i="304"/>
  <c r="LTE36" i="304"/>
  <c r="LTF36" i="304"/>
  <c r="LTG36" i="304"/>
  <c r="LTH36" i="304"/>
  <c r="LTI36" i="304"/>
  <c r="LTJ36" i="304"/>
  <c r="LTK36" i="304"/>
  <c r="LTL36" i="304"/>
  <c r="LTM36" i="304"/>
  <c r="LTN36" i="304"/>
  <c r="LTO36" i="304"/>
  <c r="LTP36" i="304"/>
  <c r="LTQ36" i="304"/>
  <c r="LTR36" i="304"/>
  <c r="LTS36" i="304"/>
  <c r="LTT36" i="304"/>
  <c r="LTU36" i="304"/>
  <c r="LTV36" i="304"/>
  <c r="LTW36" i="304"/>
  <c r="LTX36" i="304"/>
  <c r="LTY36" i="304"/>
  <c r="LTZ36" i="304"/>
  <c r="LUA36" i="304"/>
  <c r="LUB36" i="304"/>
  <c r="LUC36" i="304"/>
  <c r="LUD36" i="304"/>
  <c r="LUE36" i="304"/>
  <c r="LUF36" i="304"/>
  <c r="LUG36" i="304"/>
  <c r="LUH36" i="304"/>
  <c r="LUI36" i="304"/>
  <c r="LUJ36" i="304"/>
  <c r="LUK36" i="304"/>
  <c r="LUL36" i="304"/>
  <c r="LUM36" i="304"/>
  <c r="LUN36" i="304"/>
  <c r="LUO36" i="304"/>
  <c r="LUP36" i="304"/>
  <c r="LUQ36" i="304"/>
  <c r="LUR36" i="304"/>
  <c r="LUS36" i="304"/>
  <c r="LUT36" i="304"/>
  <c r="LUU36" i="304"/>
  <c r="LUV36" i="304"/>
  <c r="LUW36" i="304"/>
  <c r="LUX36" i="304"/>
  <c r="LUY36" i="304"/>
  <c r="LUZ36" i="304"/>
  <c r="LVA36" i="304"/>
  <c r="LVB36" i="304"/>
  <c r="LVC36" i="304"/>
  <c r="LVD36" i="304"/>
  <c r="LVE36" i="304"/>
  <c r="LVF36" i="304"/>
  <c r="LVG36" i="304"/>
  <c r="LVH36" i="304"/>
  <c r="LVI36" i="304"/>
  <c r="LVJ36" i="304"/>
  <c r="LVK36" i="304"/>
  <c r="LVL36" i="304"/>
  <c r="LVM36" i="304"/>
  <c r="LVN36" i="304"/>
  <c r="LVO36" i="304"/>
  <c r="LVP36" i="304"/>
  <c r="LVQ36" i="304"/>
  <c r="LVR36" i="304"/>
  <c r="LVS36" i="304"/>
  <c r="LVT36" i="304"/>
  <c r="LVU36" i="304"/>
  <c r="LVV36" i="304"/>
  <c r="LVW36" i="304"/>
  <c r="LVX36" i="304"/>
  <c r="LVY36" i="304"/>
  <c r="LVZ36" i="304"/>
  <c r="LWA36" i="304"/>
  <c r="LWB36" i="304"/>
  <c r="LWC36" i="304"/>
  <c r="LWD36" i="304"/>
  <c r="LWE36" i="304"/>
  <c r="LWF36" i="304"/>
  <c r="LWG36" i="304"/>
  <c r="LWH36" i="304"/>
  <c r="LWI36" i="304"/>
  <c r="LWJ36" i="304"/>
  <c r="LWK36" i="304"/>
  <c r="LWL36" i="304"/>
  <c r="LWM36" i="304"/>
  <c r="LWN36" i="304"/>
  <c r="LWO36" i="304"/>
  <c r="LWP36" i="304"/>
  <c r="LWQ36" i="304"/>
  <c r="LWR36" i="304"/>
  <c r="LWS36" i="304"/>
  <c r="LWT36" i="304"/>
  <c r="LWU36" i="304"/>
  <c r="LWV36" i="304"/>
  <c r="LWW36" i="304"/>
  <c r="LWX36" i="304"/>
  <c r="LWY36" i="304"/>
  <c r="LWZ36" i="304"/>
  <c r="LXA36" i="304"/>
  <c r="LXB36" i="304"/>
  <c r="LXC36" i="304"/>
  <c r="LXD36" i="304"/>
  <c r="LXE36" i="304"/>
  <c r="LXF36" i="304"/>
  <c r="LXG36" i="304"/>
  <c r="LXH36" i="304"/>
  <c r="LXI36" i="304"/>
  <c r="LXJ36" i="304"/>
  <c r="LXK36" i="304"/>
  <c r="LXL36" i="304"/>
  <c r="LXM36" i="304"/>
  <c r="LXN36" i="304"/>
  <c r="LXO36" i="304"/>
  <c r="LXP36" i="304"/>
  <c r="LXQ36" i="304"/>
  <c r="LXR36" i="304"/>
  <c r="LXS36" i="304"/>
  <c r="LXT36" i="304"/>
  <c r="LXU36" i="304"/>
  <c r="LXV36" i="304"/>
  <c r="LXW36" i="304"/>
  <c r="LXX36" i="304"/>
  <c r="LXY36" i="304"/>
  <c r="LXZ36" i="304"/>
  <c r="LYA36" i="304"/>
  <c r="LYB36" i="304"/>
  <c r="LYC36" i="304"/>
  <c r="LYD36" i="304"/>
  <c r="LYE36" i="304"/>
  <c r="LYF36" i="304"/>
  <c r="LYG36" i="304"/>
  <c r="LYH36" i="304"/>
  <c r="LYI36" i="304"/>
  <c r="LYJ36" i="304"/>
  <c r="LYK36" i="304"/>
  <c r="LYL36" i="304"/>
  <c r="LYM36" i="304"/>
  <c r="LYN36" i="304"/>
  <c r="LYO36" i="304"/>
  <c r="LYP36" i="304"/>
  <c r="LYQ36" i="304"/>
  <c r="LYR36" i="304"/>
  <c r="LYS36" i="304"/>
  <c r="LYT36" i="304"/>
  <c r="LYU36" i="304"/>
  <c r="LYV36" i="304"/>
  <c r="LYW36" i="304"/>
  <c r="LYX36" i="304"/>
  <c r="LYY36" i="304"/>
  <c r="LYZ36" i="304"/>
  <c r="LZA36" i="304"/>
  <c r="LZB36" i="304"/>
  <c r="LZC36" i="304"/>
  <c r="LZD36" i="304"/>
  <c r="LZE36" i="304"/>
  <c r="LZF36" i="304"/>
  <c r="LZG36" i="304"/>
  <c r="LZH36" i="304"/>
  <c r="LZI36" i="304"/>
  <c r="LZJ36" i="304"/>
  <c r="LZK36" i="304"/>
  <c r="LZL36" i="304"/>
  <c r="LZM36" i="304"/>
  <c r="LZN36" i="304"/>
  <c r="LZO36" i="304"/>
  <c r="LZP36" i="304"/>
  <c r="LZQ36" i="304"/>
  <c r="LZR36" i="304"/>
  <c r="LZS36" i="304"/>
  <c r="LZT36" i="304"/>
  <c r="LZU36" i="304"/>
  <c r="LZV36" i="304"/>
  <c r="LZW36" i="304"/>
  <c r="LZX36" i="304"/>
  <c r="LZY36" i="304"/>
  <c r="LZZ36" i="304"/>
  <c r="MAA36" i="304"/>
  <c r="MAB36" i="304"/>
  <c r="MAC36" i="304"/>
  <c r="MAD36" i="304"/>
  <c r="MAE36" i="304"/>
  <c r="MAF36" i="304"/>
  <c r="MAG36" i="304"/>
  <c r="MAH36" i="304"/>
  <c r="MAI36" i="304"/>
  <c r="MAJ36" i="304"/>
  <c r="MAK36" i="304"/>
  <c r="MAL36" i="304"/>
  <c r="MAM36" i="304"/>
  <c r="MAN36" i="304"/>
  <c r="MAO36" i="304"/>
  <c r="MAP36" i="304"/>
  <c r="MAQ36" i="304"/>
  <c r="MAR36" i="304"/>
  <c r="MAS36" i="304"/>
  <c r="MAT36" i="304"/>
  <c r="MAU36" i="304"/>
  <c r="MAV36" i="304"/>
  <c r="MAW36" i="304"/>
  <c r="MAX36" i="304"/>
  <c r="MAY36" i="304"/>
  <c r="MAZ36" i="304"/>
  <c r="MBA36" i="304"/>
  <c r="MBB36" i="304"/>
  <c r="MBC36" i="304"/>
  <c r="MBD36" i="304"/>
  <c r="MBE36" i="304"/>
  <c r="MBF36" i="304"/>
  <c r="MBG36" i="304"/>
  <c r="MBH36" i="304"/>
  <c r="MBI36" i="304"/>
  <c r="MBJ36" i="304"/>
  <c r="MBK36" i="304"/>
  <c r="MBL36" i="304"/>
  <c r="MBM36" i="304"/>
  <c r="MBN36" i="304"/>
  <c r="MBO36" i="304"/>
  <c r="MBP36" i="304"/>
  <c r="MBQ36" i="304"/>
  <c r="MBR36" i="304"/>
  <c r="MBS36" i="304"/>
  <c r="MBT36" i="304"/>
  <c r="MBU36" i="304"/>
  <c r="MBV36" i="304"/>
  <c r="MBW36" i="304"/>
  <c r="MBX36" i="304"/>
  <c r="MBY36" i="304"/>
  <c r="MBZ36" i="304"/>
  <c r="MCA36" i="304"/>
  <c r="MCB36" i="304"/>
  <c r="MCC36" i="304"/>
  <c r="MCD36" i="304"/>
  <c r="MCE36" i="304"/>
  <c r="MCF36" i="304"/>
  <c r="MCG36" i="304"/>
  <c r="MCH36" i="304"/>
  <c r="MCI36" i="304"/>
  <c r="MCJ36" i="304"/>
  <c r="MCK36" i="304"/>
  <c r="MCL36" i="304"/>
  <c r="MCM36" i="304"/>
  <c r="MCN36" i="304"/>
  <c r="MCO36" i="304"/>
  <c r="MCP36" i="304"/>
  <c r="MCQ36" i="304"/>
  <c r="MCR36" i="304"/>
  <c r="MCS36" i="304"/>
  <c r="MCT36" i="304"/>
  <c r="MCU36" i="304"/>
  <c r="MCV36" i="304"/>
  <c r="MCW36" i="304"/>
  <c r="MCX36" i="304"/>
  <c r="MCY36" i="304"/>
  <c r="MCZ36" i="304"/>
  <c r="MDA36" i="304"/>
  <c r="MDB36" i="304"/>
  <c r="MDC36" i="304"/>
  <c r="MDD36" i="304"/>
  <c r="MDE36" i="304"/>
  <c r="MDF36" i="304"/>
  <c r="MDG36" i="304"/>
  <c r="MDH36" i="304"/>
  <c r="MDI36" i="304"/>
  <c r="MDJ36" i="304"/>
  <c r="MDK36" i="304"/>
  <c r="MDL36" i="304"/>
  <c r="MDM36" i="304"/>
  <c r="MDN36" i="304"/>
  <c r="MDO36" i="304"/>
  <c r="MDP36" i="304"/>
  <c r="MDQ36" i="304"/>
  <c r="MDR36" i="304"/>
  <c r="MDS36" i="304"/>
  <c r="MDT36" i="304"/>
  <c r="MDU36" i="304"/>
  <c r="MDV36" i="304"/>
  <c r="MDW36" i="304"/>
  <c r="MDX36" i="304"/>
  <c r="MDY36" i="304"/>
  <c r="MDZ36" i="304"/>
  <c r="MEA36" i="304"/>
  <c r="MEB36" i="304"/>
  <c r="MEC36" i="304"/>
  <c r="MED36" i="304"/>
  <c r="MEE36" i="304"/>
  <c r="MEF36" i="304"/>
  <c r="MEG36" i="304"/>
  <c r="MEH36" i="304"/>
  <c r="MEI36" i="304"/>
  <c r="MEJ36" i="304"/>
  <c r="MEK36" i="304"/>
  <c r="MEL36" i="304"/>
  <c r="MEM36" i="304"/>
  <c r="MEN36" i="304"/>
  <c r="MEO36" i="304"/>
  <c r="MEP36" i="304"/>
  <c r="MEQ36" i="304"/>
  <c r="MER36" i="304"/>
  <c r="MES36" i="304"/>
  <c r="MET36" i="304"/>
  <c r="MEU36" i="304"/>
  <c r="MEV36" i="304"/>
  <c r="MEW36" i="304"/>
  <c r="MEX36" i="304"/>
  <c r="MEY36" i="304"/>
  <c r="MEZ36" i="304"/>
  <c r="MFA36" i="304"/>
  <c r="MFB36" i="304"/>
  <c r="MFC36" i="304"/>
  <c r="MFD36" i="304"/>
  <c r="MFE36" i="304"/>
  <c r="MFF36" i="304"/>
  <c r="MFG36" i="304"/>
  <c r="MFH36" i="304"/>
  <c r="MFI36" i="304"/>
  <c r="MFJ36" i="304"/>
  <c r="MFK36" i="304"/>
  <c r="MFL36" i="304"/>
  <c r="MFM36" i="304"/>
  <c r="MFN36" i="304"/>
  <c r="MFO36" i="304"/>
  <c r="MFP36" i="304"/>
  <c r="MFQ36" i="304"/>
  <c r="MFR36" i="304"/>
  <c r="MFS36" i="304"/>
  <c r="MFT36" i="304"/>
  <c r="MFU36" i="304"/>
  <c r="MFV36" i="304"/>
  <c r="MFW36" i="304"/>
  <c r="MFX36" i="304"/>
  <c r="MFY36" i="304"/>
  <c r="MFZ36" i="304"/>
  <c r="MGA36" i="304"/>
  <c r="MGB36" i="304"/>
  <c r="MGC36" i="304"/>
  <c r="MGD36" i="304"/>
  <c r="MGE36" i="304"/>
  <c r="MGF36" i="304"/>
  <c r="MGG36" i="304"/>
  <c r="MGH36" i="304"/>
  <c r="MGI36" i="304"/>
  <c r="MGJ36" i="304"/>
  <c r="MGK36" i="304"/>
  <c r="MGL36" i="304"/>
  <c r="MGM36" i="304"/>
  <c r="MGN36" i="304"/>
  <c r="MGO36" i="304"/>
  <c r="MGP36" i="304"/>
  <c r="MGQ36" i="304"/>
  <c r="MGR36" i="304"/>
  <c r="MGS36" i="304"/>
  <c r="MGT36" i="304"/>
  <c r="MGU36" i="304"/>
  <c r="MGV36" i="304"/>
  <c r="MGW36" i="304"/>
  <c r="MGX36" i="304"/>
  <c r="MGY36" i="304"/>
  <c r="MGZ36" i="304"/>
  <c r="MHA36" i="304"/>
  <c r="MHB36" i="304"/>
  <c r="MHC36" i="304"/>
  <c r="MHD36" i="304"/>
  <c r="MHE36" i="304"/>
  <c r="MHF36" i="304"/>
  <c r="MHG36" i="304"/>
  <c r="MHH36" i="304"/>
  <c r="MHI36" i="304"/>
  <c r="MHJ36" i="304"/>
  <c r="MHK36" i="304"/>
  <c r="MHL36" i="304"/>
  <c r="MHM36" i="304"/>
  <c r="MHN36" i="304"/>
  <c r="MHO36" i="304"/>
  <c r="MHP36" i="304"/>
  <c r="MHQ36" i="304"/>
  <c r="MHR36" i="304"/>
  <c r="MHS36" i="304"/>
  <c r="MHT36" i="304"/>
  <c r="MHU36" i="304"/>
  <c r="MHV36" i="304"/>
  <c r="MHW36" i="304"/>
  <c r="MHX36" i="304"/>
  <c r="MHY36" i="304"/>
  <c r="MHZ36" i="304"/>
  <c r="MIA36" i="304"/>
  <c r="MIB36" i="304"/>
  <c r="MIC36" i="304"/>
  <c r="MID36" i="304"/>
  <c r="MIE36" i="304"/>
  <c r="MIF36" i="304"/>
  <c r="MIG36" i="304"/>
  <c r="MIH36" i="304"/>
  <c r="MII36" i="304"/>
  <c r="MIJ36" i="304"/>
  <c r="MIK36" i="304"/>
  <c r="MIL36" i="304"/>
  <c r="MIM36" i="304"/>
  <c r="MIN36" i="304"/>
  <c r="MIO36" i="304"/>
  <c r="MIP36" i="304"/>
  <c r="MIQ36" i="304"/>
  <c r="MIR36" i="304"/>
  <c r="MIS36" i="304"/>
  <c r="MIT36" i="304"/>
  <c r="MIU36" i="304"/>
  <c r="MIV36" i="304"/>
  <c r="MIW36" i="304"/>
  <c r="MIX36" i="304"/>
  <c r="MIY36" i="304"/>
  <c r="MIZ36" i="304"/>
  <c r="MJA36" i="304"/>
  <c r="MJB36" i="304"/>
  <c r="MJC36" i="304"/>
  <c r="MJD36" i="304"/>
  <c r="MJE36" i="304"/>
  <c r="MJF36" i="304"/>
  <c r="MJG36" i="304"/>
  <c r="MJH36" i="304"/>
  <c r="MJI36" i="304"/>
  <c r="MJJ36" i="304"/>
  <c r="MJK36" i="304"/>
  <c r="MJL36" i="304"/>
  <c r="MJM36" i="304"/>
  <c r="MJN36" i="304"/>
  <c r="MJO36" i="304"/>
  <c r="MJP36" i="304"/>
  <c r="MJQ36" i="304"/>
  <c r="MJR36" i="304"/>
  <c r="MJS36" i="304"/>
  <c r="MJT36" i="304"/>
  <c r="MJU36" i="304"/>
  <c r="MJV36" i="304"/>
  <c r="MJW36" i="304"/>
  <c r="MJX36" i="304"/>
  <c r="MJY36" i="304"/>
  <c r="MJZ36" i="304"/>
  <c r="MKA36" i="304"/>
  <c r="MKB36" i="304"/>
  <c r="MKC36" i="304"/>
  <c r="MKD36" i="304"/>
  <c r="MKE36" i="304"/>
  <c r="MKF36" i="304"/>
  <c r="MKG36" i="304"/>
  <c r="MKH36" i="304"/>
  <c r="MKI36" i="304"/>
  <c r="MKJ36" i="304"/>
  <c r="MKK36" i="304"/>
  <c r="MKL36" i="304"/>
  <c r="MKM36" i="304"/>
  <c r="MKN36" i="304"/>
  <c r="MKO36" i="304"/>
  <c r="MKP36" i="304"/>
  <c r="MKQ36" i="304"/>
  <c r="MKR36" i="304"/>
  <c r="MKS36" i="304"/>
  <c r="MKT36" i="304"/>
  <c r="MKU36" i="304"/>
  <c r="MKV36" i="304"/>
  <c r="MKW36" i="304"/>
  <c r="MKX36" i="304"/>
  <c r="MKY36" i="304"/>
  <c r="MKZ36" i="304"/>
  <c r="MLA36" i="304"/>
  <c r="MLB36" i="304"/>
  <c r="MLC36" i="304"/>
  <c r="MLD36" i="304"/>
  <c r="MLE36" i="304"/>
  <c r="MLF36" i="304"/>
  <c r="MLG36" i="304"/>
  <c r="MLH36" i="304"/>
  <c r="MLI36" i="304"/>
  <c r="MLJ36" i="304"/>
  <c r="MLK36" i="304"/>
  <c r="MLL36" i="304"/>
  <c r="MLM36" i="304"/>
  <c r="MLN36" i="304"/>
  <c r="MLO36" i="304"/>
  <c r="MLP36" i="304"/>
  <c r="MLQ36" i="304"/>
  <c r="MLR36" i="304"/>
  <c r="MLS36" i="304"/>
  <c r="MLT36" i="304"/>
  <c r="MLU36" i="304"/>
  <c r="MLV36" i="304"/>
  <c r="MLW36" i="304"/>
  <c r="MLX36" i="304"/>
  <c r="MLY36" i="304"/>
  <c r="MLZ36" i="304"/>
  <c r="MMA36" i="304"/>
  <c r="MMB36" i="304"/>
  <c r="MMC36" i="304"/>
  <c r="MMD36" i="304"/>
  <c r="MME36" i="304"/>
  <c r="MMF36" i="304"/>
  <c r="MMG36" i="304"/>
  <c r="MMH36" i="304"/>
  <c r="MMI36" i="304"/>
  <c r="MMJ36" i="304"/>
  <c r="MMK36" i="304"/>
  <c r="MML36" i="304"/>
  <c r="MMM36" i="304"/>
  <c r="MMN36" i="304"/>
  <c r="MMO36" i="304"/>
  <c r="MMP36" i="304"/>
  <c r="MMQ36" i="304"/>
  <c r="MMR36" i="304"/>
  <c r="MMS36" i="304"/>
  <c r="MMT36" i="304"/>
  <c r="MMU36" i="304"/>
  <c r="MMV36" i="304"/>
  <c r="MMW36" i="304"/>
  <c r="MMX36" i="304"/>
  <c r="MMY36" i="304"/>
  <c r="MMZ36" i="304"/>
  <c r="MNA36" i="304"/>
  <c r="MNB36" i="304"/>
  <c r="MNC36" i="304"/>
  <c r="MND36" i="304"/>
  <c r="MNE36" i="304"/>
  <c r="MNF36" i="304"/>
  <c r="MNG36" i="304"/>
  <c r="MNH36" i="304"/>
  <c r="MNI36" i="304"/>
  <c r="MNJ36" i="304"/>
  <c r="MNK36" i="304"/>
  <c r="MNL36" i="304"/>
  <c r="MNM36" i="304"/>
  <c r="MNN36" i="304"/>
  <c r="MNO36" i="304"/>
  <c r="MNP36" i="304"/>
  <c r="MNQ36" i="304"/>
  <c r="MNR36" i="304"/>
  <c r="MNS36" i="304"/>
  <c r="MNT36" i="304"/>
  <c r="MNU36" i="304"/>
  <c r="MNV36" i="304"/>
  <c r="MNW36" i="304"/>
  <c r="MNX36" i="304"/>
  <c r="MNY36" i="304"/>
  <c r="MNZ36" i="304"/>
  <c r="MOA36" i="304"/>
  <c r="MOB36" i="304"/>
  <c r="MOC36" i="304"/>
  <c r="MOD36" i="304"/>
  <c r="MOE36" i="304"/>
  <c r="MOF36" i="304"/>
  <c r="MOG36" i="304"/>
  <c r="MOH36" i="304"/>
  <c r="MOI36" i="304"/>
  <c r="MOJ36" i="304"/>
  <c r="MOK36" i="304"/>
  <c r="MOL36" i="304"/>
  <c r="MOM36" i="304"/>
  <c r="MON36" i="304"/>
  <c r="MOO36" i="304"/>
  <c r="MOP36" i="304"/>
  <c r="MOQ36" i="304"/>
  <c r="MOR36" i="304"/>
  <c r="MOS36" i="304"/>
  <c r="MOT36" i="304"/>
  <c r="MOU36" i="304"/>
  <c r="MOV36" i="304"/>
  <c r="MOW36" i="304"/>
  <c r="MOX36" i="304"/>
  <c r="MOY36" i="304"/>
  <c r="MOZ36" i="304"/>
  <c r="MPA36" i="304"/>
  <c r="MPB36" i="304"/>
  <c r="MPC36" i="304"/>
  <c r="MPD36" i="304"/>
  <c r="MPE36" i="304"/>
  <c r="MPF36" i="304"/>
  <c r="MPG36" i="304"/>
  <c r="MPH36" i="304"/>
  <c r="MPI36" i="304"/>
  <c r="MPJ36" i="304"/>
  <c r="MPK36" i="304"/>
  <c r="MPL36" i="304"/>
  <c r="MPM36" i="304"/>
  <c r="MPN36" i="304"/>
  <c r="MPO36" i="304"/>
  <c r="MPP36" i="304"/>
  <c r="MPQ36" i="304"/>
  <c r="MPR36" i="304"/>
  <c r="MPS36" i="304"/>
  <c r="MPT36" i="304"/>
  <c r="MPU36" i="304"/>
  <c r="MPV36" i="304"/>
  <c r="MPW36" i="304"/>
  <c r="MPX36" i="304"/>
  <c r="MPY36" i="304"/>
  <c r="MPZ36" i="304"/>
  <c r="MQA36" i="304"/>
  <c r="MQB36" i="304"/>
  <c r="MQC36" i="304"/>
  <c r="MQD36" i="304"/>
  <c r="MQE36" i="304"/>
  <c r="MQF36" i="304"/>
  <c r="MQG36" i="304"/>
  <c r="MQH36" i="304"/>
  <c r="MQI36" i="304"/>
  <c r="MQJ36" i="304"/>
  <c r="MQK36" i="304"/>
  <c r="MQL36" i="304"/>
  <c r="MQM36" i="304"/>
  <c r="MQN36" i="304"/>
  <c r="MQO36" i="304"/>
  <c r="MQP36" i="304"/>
  <c r="MQQ36" i="304"/>
  <c r="MQR36" i="304"/>
  <c r="MQS36" i="304"/>
  <c r="MQT36" i="304"/>
  <c r="MQU36" i="304"/>
  <c r="MQV36" i="304"/>
  <c r="MQW36" i="304"/>
  <c r="MQX36" i="304"/>
  <c r="MQY36" i="304"/>
  <c r="MQZ36" i="304"/>
  <c r="MRA36" i="304"/>
  <c r="MRB36" i="304"/>
  <c r="MRC36" i="304"/>
  <c r="MRD36" i="304"/>
  <c r="MRE36" i="304"/>
  <c r="MRF36" i="304"/>
  <c r="MRG36" i="304"/>
  <c r="MRH36" i="304"/>
  <c r="MRI36" i="304"/>
  <c r="MRJ36" i="304"/>
  <c r="MRK36" i="304"/>
  <c r="MRL36" i="304"/>
  <c r="MRM36" i="304"/>
  <c r="MRN36" i="304"/>
  <c r="MRO36" i="304"/>
  <c r="MRP36" i="304"/>
  <c r="MRQ36" i="304"/>
  <c r="MRR36" i="304"/>
  <c r="MRS36" i="304"/>
  <c r="MRT36" i="304"/>
  <c r="MRU36" i="304"/>
  <c r="MRV36" i="304"/>
  <c r="MRW36" i="304"/>
  <c r="MRX36" i="304"/>
  <c r="MRY36" i="304"/>
  <c r="MRZ36" i="304"/>
  <c r="MSA36" i="304"/>
  <c r="MSB36" i="304"/>
  <c r="MSC36" i="304"/>
  <c r="MSD36" i="304"/>
  <c r="MSE36" i="304"/>
  <c r="MSF36" i="304"/>
  <c r="MSG36" i="304"/>
  <c r="MSH36" i="304"/>
  <c r="MSI36" i="304"/>
  <c r="MSJ36" i="304"/>
  <c r="MSK36" i="304"/>
  <c r="MSL36" i="304"/>
  <c r="MSM36" i="304"/>
  <c r="MSN36" i="304"/>
  <c r="MSO36" i="304"/>
  <c r="MSP36" i="304"/>
  <c r="MSQ36" i="304"/>
  <c r="MSR36" i="304"/>
  <c r="MSS36" i="304"/>
  <c r="MST36" i="304"/>
  <c r="MSU36" i="304"/>
  <c r="MSV36" i="304"/>
  <c r="MSW36" i="304"/>
  <c r="MSX36" i="304"/>
  <c r="MSY36" i="304"/>
  <c r="MSZ36" i="304"/>
  <c r="MTA36" i="304"/>
  <c r="MTB36" i="304"/>
  <c r="MTC36" i="304"/>
  <c r="MTD36" i="304"/>
  <c r="MTE36" i="304"/>
  <c r="MTF36" i="304"/>
  <c r="MTG36" i="304"/>
  <c r="MTH36" i="304"/>
  <c r="MTI36" i="304"/>
  <c r="MTJ36" i="304"/>
  <c r="MTK36" i="304"/>
  <c r="MTL36" i="304"/>
  <c r="MTM36" i="304"/>
  <c r="MTN36" i="304"/>
  <c r="MTO36" i="304"/>
  <c r="MTP36" i="304"/>
  <c r="MTQ36" i="304"/>
  <c r="MTR36" i="304"/>
  <c r="MTS36" i="304"/>
  <c r="MTT36" i="304"/>
  <c r="MTU36" i="304"/>
  <c r="MTV36" i="304"/>
  <c r="MTW36" i="304"/>
  <c r="MTX36" i="304"/>
  <c r="MTY36" i="304"/>
  <c r="MTZ36" i="304"/>
  <c r="MUA36" i="304"/>
  <c r="MUB36" i="304"/>
  <c r="MUC36" i="304"/>
  <c r="MUD36" i="304"/>
  <c r="MUE36" i="304"/>
  <c r="MUF36" i="304"/>
  <c r="MUG36" i="304"/>
  <c r="MUH36" i="304"/>
  <c r="MUI36" i="304"/>
  <c r="MUJ36" i="304"/>
  <c r="MUK36" i="304"/>
  <c r="MUL36" i="304"/>
  <c r="MUM36" i="304"/>
  <c r="MUN36" i="304"/>
  <c r="MUO36" i="304"/>
  <c r="MUP36" i="304"/>
  <c r="MUQ36" i="304"/>
  <c r="MUR36" i="304"/>
  <c r="MUS36" i="304"/>
  <c r="MUT36" i="304"/>
  <c r="MUU36" i="304"/>
  <c r="MUV36" i="304"/>
  <c r="MUW36" i="304"/>
  <c r="MUX36" i="304"/>
  <c r="MUY36" i="304"/>
  <c r="MUZ36" i="304"/>
  <c r="MVA36" i="304"/>
  <c r="MVB36" i="304"/>
  <c r="MVC36" i="304"/>
  <c r="MVD36" i="304"/>
  <c r="MVE36" i="304"/>
  <c r="MVF36" i="304"/>
  <c r="MVG36" i="304"/>
  <c r="MVH36" i="304"/>
  <c r="MVI36" i="304"/>
  <c r="MVJ36" i="304"/>
  <c r="MVK36" i="304"/>
  <c r="MVL36" i="304"/>
  <c r="MVM36" i="304"/>
  <c r="MVN36" i="304"/>
  <c r="MVO36" i="304"/>
  <c r="MVP36" i="304"/>
  <c r="MVQ36" i="304"/>
  <c r="MVR36" i="304"/>
  <c r="MVS36" i="304"/>
  <c r="MVT36" i="304"/>
  <c r="MVU36" i="304"/>
  <c r="MVV36" i="304"/>
  <c r="MVW36" i="304"/>
  <c r="MVX36" i="304"/>
  <c r="MVY36" i="304"/>
  <c r="MVZ36" i="304"/>
  <c r="MWA36" i="304"/>
  <c r="MWB36" i="304"/>
  <c r="MWC36" i="304"/>
  <c r="MWD36" i="304"/>
  <c r="MWE36" i="304"/>
  <c r="MWF36" i="304"/>
  <c r="MWG36" i="304"/>
  <c r="MWH36" i="304"/>
  <c r="MWI36" i="304"/>
  <c r="MWJ36" i="304"/>
  <c r="MWK36" i="304"/>
  <c r="MWL36" i="304"/>
  <c r="MWM36" i="304"/>
  <c r="MWN36" i="304"/>
  <c r="MWO36" i="304"/>
  <c r="MWP36" i="304"/>
  <c r="MWQ36" i="304"/>
  <c r="MWR36" i="304"/>
  <c r="MWS36" i="304"/>
  <c r="MWT36" i="304"/>
  <c r="MWU36" i="304"/>
  <c r="MWV36" i="304"/>
  <c r="MWW36" i="304"/>
  <c r="MWX36" i="304"/>
  <c r="MWY36" i="304"/>
  <c r="MWZ36" i="304"/>
  <c r="MXA36" i="304"/>
  <c r="MXB36" i="304"/>
  <c r="MXC36" i="304"/>
  <c r="MXD36" i="304"/>
  <c r="MXE36" i="304"/>
  <c r="MXF36" i="304"/>
  <c r="MXG36" i="304"/>
  <c r="MXH36" i="304"/>
  <c r="MXI36" i="304"/>
  <c r="MXJ36" i="304"/>
  <c r="MXK36" i="304"/>
  <c r="MXL36" i="304"/>
  <c r="MXM36" i="304"/>
  <c r="MXN36" i="304"/>
  <c r="MXO36" i="304"/>
  <c r="MXP36" i="304"/>
  <c r="MXQ36" i="304"/>
  <c r="MXR36" i="304"/>
  <c r="MXS36" i="304"/>
  <c r="MXT36" i="304"/>
  <c r="MXU36" i="304"/>
  <c r="MXV36" i="304"/>
  <c r="MXW36" i="304"/>
  <c r="MXX36" i="304"/>
  <c r="MXY36" i="304"/>
  <c r="MXZ36" i="304"/>
  <c r="MYA36" i="304"/>
  <c r="MYB36" i="304"/>
  <c r="MYC36" i="304"/>
  <c r="MYD36" i="304"/>
  <c r="MYE36" i="304"/>
  <c r="MYF36" i="304"/>
  <c r="MYG36" i="304"/>
  <c r="MYH36" i="304"/>
  <c r="MYI36" i="304"/>
  <c r="MYJ36" i="304"/>
  <c r="MYK36" i="304"/>
  <c r="MYL36" i="304"/>
  <c r="MYM36" i="304"/>
  <c r="MYN36" i="304"/>
  <c r="MYO36" i="304"/>
  <c r="MYP36" i="304"/>
  <c r="MYQ36" i="304"/>
  <c r="MYR36" i="304"/>
  <c r="MYS36" i="304"/>
  <c r="MYT36" i="304"/>
  <c r="MYU36" i="304"/>
  <c r="MYV36" i="304"/>
  <c r="MYW36" i="304"/>
  <c r="MYX36" i="304"/>
  <c r="MYY36" i="304"/>
  <c r="MYZ36" i="304"/>
  <c r="MZA36" i="304"/>
  <c r="MZB36" i="304"/>
  <c r="MZC36" i="304"/>
  <c r="MZD36" i="304"/>
  <c r="MZE36" i="304"/>
  <c r="MZF36" i="304"/>
  <c r="MZG36" i="304"/>
  <c r="MZH36" i="304"/>
  <c r="MZI36" i="304"/>
  <c r="MZJ36" i="304"/>
  <c r="MZK36" i="304"/>
  <c r="MZL36" i="304"/>
  <c r="MZM36" i="304"/>
  <c r="MZN36" i="304"/>
  <c r="MZO36" i="304"/>
  <c r="MZP36" i="304"/>
  <c r="MZQ36" i="304"/>
  <c r="MZR36" i="304"/>
  <c r="MZS36" i="304"/>
  <c r="MZT36" i="304"/>
  <c r="MZU36" i="304"/>
  <c r="MZV36" i="304"/>
  <c r="MZW36" i="304"/>
  <c r="MZX36" i="304"/>
  <c r="MZY36" i="304"/>
  <c r="MZZ36" i="304"/>
  <c r="NAA36" i="304"/>
  <c r="NAB36" i="304"/>
  <c r="NAC36" i="304"/>
  <c r="NAD36" i="304"/>
  <c r="NAE36" i="304"/>
  <c r="NAF36" i="304"/>
  <c r="NAG36" i="304"/>
  <c r="NAH36" i="304"/>
  <c r="NAI36" i="304"/>
  <c r="NAJ36" i="304"/>
  <c r="NAK36" i="304"/>
  <c r="NAL36" i="304"/>
  <c r="NAM36" i="304"/>
  <c r="NAN36" i="304"/>
  <c r="NAO36" i="304"/>
  <c r="NAP36" i="304"/>
  <c r="NAQ36" i="304"/>
  <c r="NAR36" i="304"/>
  <c r="NAS36" i="304"/>
  <c r="NAT36" i="304"/>
  <c r="NAU36" i="304"/>
  <c r="NAV36" i="304"/>
  <c r="NAW36" i="304"/>
  <c r="NAX36" i="304"/>
  <c r="NAY36" i="304"/>
  <c r="NAZ36" i="304"/>
  <c r="NBA36" i="304"/>
  <c r="NBB36" i="304"/>
  <c r="NBC36" i="304"/>
  <c r="NBD36" i="304"/>
  <c r="NBE36" i="304"/>
  <c r="NBF36" i="304"/>
  <c r="NBG36" i="304"/>
  <c r="NBH36" i="304"/>
  <c r="NBI36" i="304"/>
  <c r="NBJ36" i="304"/>
  <c r="NBK36" i="304"/>
  <c r="NBL36" i="304"/>
  <c r="NBM36" i="304"/>
  <c r="NBN36" i="304"/>
  <c r="NBO36" i="304"/>
  <c r="NBP36" i="304"/>
  <c r="NBQ36" i="304"/>
  <c r="NBR36" i="304"/>
  <c r="NBS36" i="304"/>
  <c r="NBT36" i="304"/>
  <c r="NBU36" i="304"/>
  <c r="NBV36" i="304"/>
  <c r="NBW36" i="304"/>
  <c r="NBX36" i="304"/>
  <c r="NBY36" i="304"/>
  <c r="NBZ36" i="304"/>
  <c r="NCA36" i="304"/>
  <c r="NCB36" i="304"/>
  <c r="NCC36" i="304"/>
  <c r="NCD36" i="304"/>
  <c r="NCE36" i="304"/>
  <c r="NCF36" i="304"/>
  <c r="NCG36" i="304"/>
  <c r="NCH36" i="304"/>
  <c r="NCI36" i="304"/>
  <c r="NCJ36" i="304"/>
  <c r="NCK36" i="304"/>
  <c r="NCL36" i="304"/>
  <c r="NCM36" i="304"/>
  <c r="NCN36" i="304"/>
  <c r="NCO36" i="304"/>
  <c r="NCP36" i="304"/>
  <c r="NCQ36" i="304"/>
  <c r="NCR36" i="304"/>
  <c r="NCS36" i="304"/>
  <c r="NCT36" i="304"/>
  <c r="NCU36" i="304"/>
  <c r="NCV36" i="304"/>
  <c r="NCW36" i="304"/>
  <c r="NCX36" i="304"/>
  <c r="NCY36" i="304"/>
  <c r="NCZ36" i="304"/>
  <c r="NDA36" i="304"/>
  <c r="NDB36" i="304"/>
  <c r="NDC36" i="304"/>
  <c r="NDD36" i="304"/>
  <c r="NDE36" i="304"/>
  <c r="NDF36" i="304"/>
  <c r="NDG36" i="304"/>
  <c r="NDH36" i="304"/>
  <c r="NDI36" i="304"/>
  <c r="NDJ36" i="304"/>
  <c r="NDK36" i="304"/>
  <c r="NDL36" i="304"/>
  <c r="NDM36" i="304"/>
  <c r="NDN36" i="304"/>
  <c r="NDO36" i="304"/>
  <c r="NDP36" i="304"/>
  <c r="NDQ36" i="304"/>
  <c r="NDR36" i="304"/>
  <c r="NDS36" i="304"/>
  <c r="NDT36" i="304"/>
  <c r="NDU36" i="304"/>
  <c r="NDV36" i="304"/>
  <c r="NDW36" i="304"/>
  <c r="NDX36" i="304"/>
  <c r="NDY36" i="304"/>
  <c r="NDZ36" i="304"/>
  <c r="NEA36" i="304"/>
  <c r="NEB36" i="304"/>
  <c r="NEC36" i="304"/>
  <c r="NED36" i="304"/>
  <c r="NEE36" i="304"/>
  <c r="NEF36" i="304"/>
  <c r="NEG36" i="304"/>
  <c r="NEH36" i="304"/>
  <c r="NEI36" i="304"/>
  <c r="NEJ36" i="304"/>
  <c r="NEK36" i="304"/>
  <c r="NEL36" i="304"/>
  <c r="NEM36" i="304"/>
  <c r="NEN36" i="304"/>
  <c r="NEO36" i="304"/>
  <c r="NEP36" i="304"/>
  <c r="NEQ36" i="304"/>
  <c r="NER36" i="304"/>
  <c r="NES36" i="304"/>
  <c r="NET36" i="304"/>
  <c r="NEU36" i="304"/>
  <c r="NEV36" i="304"/>
  <c r="NEW36" i="304"/>
  <c r="NEX36" i="304"/>
  <c r="NEY36" i="304"/>
  <c r="NEZ36" i="304"/>
  <c r="NFA36" i="304"/>
  <c r="NFB36" i="304"/>
  <c r="NFC36" i="304"/>
  <c r="NFD36" i="304"/>
  <c r="NFE36" i="304"/>
  <c r="NFF36" i="304"/>
  <c r="NFG36" i="304"/>
  <c r="NFH36" i="304"/>
  <c r="NFI36" i="304"/>
  <c r="NFJ36" i="304"/>
  <c r="NFK36" i="304"/>
  <c r="NFL36" i="304"/>
  <c r="NFM36" i="304"/>
  <c r="NFN36" i="304"/>
  <c r="NFO36" i="304"/>
  <c r="NFP36" i="304"/>
  <c r="NFQ36" i="304"/>
  <c r="NFR36" i="304"/>
  <c r="NFS36" i="304"/>
  <c r="NFT36" i="304"/>
  <c r="NFU36" i="304"/>
  <c r="NFV36" i="304"/>
  <c r="NFW36" i="304"/>
  <c r="NFX36" i="304"/>
  <c r="NFY36" i="304"/>
  <c r="NFZ36" i="304"/>
  <c r="NGA36" i="304"/>
  <c r="NGB36" i="304"/>
  <c r="NGC36" i="304"/>
  <c r="NGD36" i="304"/>
  <c r="NGE36" i="304"/>
  <c r="NGF36" i="304"/>
  <c r="NGG36" i="304"/>
  <c r="NGH36" i="304"/>
  <c r="NGI36" i="304"/>
  <c r="NGJ36" i="304"/>
  <c r="NGK36" i="304"/>
  <c r="NGL36" i="304"/>
  <c r="NGM36" i="304"/>
  <c r="NGN36" i="304"/>
  <c r="NGO36" i="304"/>
  <c r="NGP36" i="304"/>
  <c r="NGQ36" i="304"/>
  <c r="NGR36" i="304"/>
  <c r="NGS36" i="304"/>
  <c r="NGT36" i="304"/>
  <c r="NGU36" i="304"/>
  <c r="NGV36" i="304"/>
  <c r="NGW36" i="304"/>
  <c r="NGX36" i="304"/>
  <c r="NGY36" i="304"/>
  <c r="NGZ36" i="304"/>
  <c r="NHA36" i="304"/>
  <c r="NHB36" i="304"/>
  <c r="NHC36" i="304"/>
  <c r="NHD36" i="304"/>
  <c r="NHE36" i="304"/>
  <c r="NHF36" i="304"/>
  <c r="NHG36" i="304"/>
  <c r="NHH36" i="304"/>
  <c r="NHI36" i="304"/>
  <c r="NHJ36" i="304"/>
  <c r="NHK36" i="304"/>
  <c r="NHL36" i="304"/>
  <c r="NHM36" i="304"/>
  <c r="NHN36" i="304"/>
  <c r="NHO36" i="304"/>
  <c r="NHP36" i="304"/>
  <c r="NHQ36" i="304"/>
  <c r="NHR36" i="304"/>
  <c r="NHS36" i="304"/>
  <c r="NHT36" i="304"/>
  <c r="NHU36" i="304"/>
  <c r="NHV36" i="304"/>
  <c r="NHW36" i="304"/>
  <c r="NHX36" i="304"/>
  <c r="NHY36" i="304"/>
  <c r="NHZ36" i="304"/>
  <c r="NIA36" i="304"/>
  <c r="NIB36" i="304"/>
  <c r="NIC36" i="304"/>
  <c r="NID36" i="304"/>
  <c r="NIE36" i="304"/>
  <c r="NIF36" i="304"/>
  <c r="NIG36" i="304"/>
  <c r="NIH36" i="304"/>
  <c r="NII36" i="304"/>
  <c r="NIJ36" i="304"/>
  <c r="NIK36" i="304"/>
  <c r="NIL36" i="304"/>
  <c r="NIM36" i="304"/>
  <c r="NIN36" i="304"/>
  <c r="NIO36" i="304"/>
  <c r="NIP36" i="304"/>
  <c r="NIQ36" i="304"/>
  <c r="NIR36" i="304"/>
  <c r="NIS36" i="304"/>
  <c r="NIT36" i="304"/>
  <c r="NIU36" i="304"/>
  <c r="NIV36" i="304"/>
  <c r="NIW36" i="304"/>
  <c r="NIX36" i="304"/>
  <c r="NIY36" i="304"/>
  <c r="NIZ36" i="304"/>
  <c r="NJA36" i="304"/>
  <c r="NJB36" i="304"/>
  <c r="NJC36" i="304"/>
  <c r="NJD36" i="304"/>
  <c r="NJE36" i="304"/>
  <c r="NJF36" i="304"/>
  <c r="NJG36" i="304"/>
  <c r="NJH36" i="304"/>
  <c r="NJI36" i="304"/>
  <c r="NJJ36" i="304"/>
  <c r="NJK36" i="304"/>
  <c r="NJL36" i="304"/>
  <c r="NJM36" i="304"/>
  <c r="NJN36" i="304"/>
  <c r="NJO36" i="304"/>
  <c r="NJP36" i="304"/>
  <c r="NJQ36" i="304"/>
  <c r="NJR36" i="304"/>
  <c r="NJS36" i="304"/>
  <c r="NJT36" i="304"/>
  <c r="NJU36" i="304"/>
  <c r="NJV36" i="304"/>
  <c r="NJW36" i="304"/>
  <c r="NJX36" i="304"/>
  <c r="NJY36" i="304"/>
  <c r="NJZ36" i="304"/>
  <c r="NKA36" i="304"/>
  <c r="NKB36" i="304"/>
  <c r="NKC36" i="304"/>
  <c r="NKD36" i="304"/>
  <c r="NKE36" i="304"/>
  <c r="NKF36" i="304"/>
  <c r="NKG36" i="304"/>
  <c r="NKH36" i="304"/>
  <c r="NKI36" i="304"/>
  <c r="NKJ36" i="304"/>
  <c r="NKK36" i="304"/>
  <c r="NKL36" i="304"/>
  <c r="NKM36" i="304"/>
  <c r="NKN36" i="304"/>
  <c r="NKO36" i="304"/>
  <c r="NKP36" i="304"/>
  <c r="NKQ36" i="304"/>
  <c r="NKR36" i="304"/>
  <c r="NKS36" i="304"/>
  <c r="NKT36" i="304"/>
  <c r="NKU36" i="304"/>
  <c r="NKV36" i="304"/>
  <c r="NKW36" i="304"/>
  <c r="NKX36" i="304"/>
  <c r="NKY36" i="304"/>
  <c r="NKZ36" i="304"/>
  <c r="NLA36" i="304"/>
  <c r="NLB36" i="304"/>
  <c r="NLC36" i="304"/>
  <c r="NLD36" i="304"/>
  <c r="NLE36" i="304"/>
  <c r="NLF36" i="304"/>
  <c r="NLG36" i="304"/>
  <c r="NLH36" i="304"/>
  <c r="NLI36" i="304"/>
  <c r="NLJ36" i="304"/>
  <c r="NLK36" i="304"/>
  <c r="NLL36" i="304"/>
  <c r="NLM36" i="304"/>
  <c r="NLN36" i="304"/>
  <c r="NLO36" i="304"/>
  <c r="NLP36" i="304"/>
  <c r="NLQ36" i="304"/>
  <c r="NLR36" i="304"/>
  <c r="NLS36" i="304"/>
  <c r="NLT36" i="304"/>
  <c r="NLU36" i="304"/>
  <c r="NLV36" i="304"/>
  <c r="NLW36" i="304"/>
  <c r="NLX36" i="304"/>
  <c r="NLY36" i="304"/>
  <c r="NLZ36" i="304"/>
  <c r="NMA36" i="304"/>
  <c r="NMB36" i="304"/>
  <c r="NMC36" i="304"/>
  <c r="NMD36" i="304"/>
  <c r="NME36" i="304"/>
  <c r="NMF36" i="304"/>
  <c r="NMG36" i="304"/>
  <c r="NMH36" i="304"/>
  <c r="NMI36" i="304"/>
  <c r="NMJ36" i="304"/>
  <c r="NMK36" i="304"/>
  <c r="NML36" i="304"/>
  <c r="NMM36" i="304"/>
  <c r="NMN36" i="304"/>
  <c r="NMO36" i="304"/>
  <c r="NMP36" i="304"/>
  <c r="NMQ36" i="304"/>
  <c r="NMR36" i="304"/>
  <c r="NMS36" i="304"/>
  <c r="NMT36" i="304"/>
  <c r="NMU36" i="304"/>
  <c r="NMV36" i="304"/>
  <c r="NMW36" i="304"/>
  <c r="NMX36" i="304"/>
  <c r="NMY36" i="304"/>
  <c r="NMZ36" i="304"/>
  <c r="NNA36" i="304"/>
  <c r="NNB36" i="304"/>
  <c r="NNC36" i="304"/>
  <c r="NND36" i="304"/>
  <c r="NNE36" i="304"/>
  <c r="NNF36" i="304"/>
  <c r="NNG36" i="304"/>
  <c r="NNH36" i="304"/>
  <c r="NNI36" i="304"/>
  <c r="NNJ36" i="304"/>
  <c r="NNK36" i="304"/>
  <c r="NNL36" i="304"/>
  <c r="NNM36" i="304"/>
  <c r="NNN36" i="304"/>
  <c r="NNO36" i="304"/>
  <c r="NNP36" i="304"/>
  <c r="NNQ36" i="304"/>
  <c r="NNR36" i="304"/>
  <c r="NNS36" i="304"/>
  <c r="NNT36" i="304"/>
  <c r="NNU36" i="304"/>
  <c r="NNV36" i="304"/>
  <c r="NNW36" i="304"/>
  <c r="NNX36" i="304"/>
  <c r="NNY36" i="304"/>
  <c r="NNZ36" i="304"/>
  <c r="NOA36" i="304"/>
  <c r="NOB36" i="304"/>
  <c r="NOC36" i="304"/>
  <c r="NOD36" i="304"/>
  <c r="NOE36" i="304"/>
  <c r="NOF36" i="304"/>
  <c r="NOG36" i="304"/>
  <c r="NOH36" i="304"/>
  <c r="NOI36" i="304"/>
  <c r="NOJ36" i="304"/>
  <c r="NOK36" i="304"/>
  <c r="NOL36" i="304"/>
  <c r="NOM36" i="304"/>
  <c r="NON36" i="304"/>
  <c r="NOO36" i="304"/>
  <c r="NOP36" i="304"/>
  <c r="NOQ36" i="304"/>
  <c r="NOR36" i="304"/>
  <c r="NOS36" i="304"/>
  <c r="NOT36" i="304"/>
  <c r="NOU36" i="304"/>
  <c r="NOV36" i="304"/>
  <c r="NOW36" i="304"/>
  <c r="NOX36" i="304"/>
  <c r="NOY36" i="304"/>
  <c r="NOZ36" i="304"/>
  <c r="NPA36" i="304"/>
  <c r="NPB36" i="304"/>
  <c r="NPC36" i="304"/>
  <c r="NPD36" i="304"/>
  <c r="NPE36" i="304"/>
  <c r="NPF36" i="304"/>
  <c r="NPG36" i="304"/>
  <c r="NPH36" i="304"/>
  <c r="NPI36" i="304"/>
  <c r="NPJ36" i="304"/>
  <c r="NPK36" i="304"/>
  <c r="NPL36" i="304"/>
  <c r="NPM36" i="304"/>
  <c r="NPN36" i="304"/>
  <c r="NPO36" i="304"/>
  <c r="NPP36" i="304"/>
  <c r="NPQ36" i="304"/>
  <c r="NPR36" i="304"/>
  <c r="NPS36" i="304"/>
  <c r="NPT36" i="304"/>
  <c r="NPU36" i="304"/>
  <c r="NPV36" i="304"/>
  <c r="NPW36" i="304"/>
  <c r="NPX36" i="304"/>
  <c r="NPY36" i="304"/>
  <c r="NPZ36" i="304"/>
  <c r="NQA36" i="304"/>
  <c r="NQB36" i="304"/>
  <c r="NQC36" i="304"/>
  <c r="NQD36" i="304"/>
  <c r="NQE36" i="304"/>
  <c r="NQF36" i="304"/>
  <c r="NQG36" i="304"/>
  <c r="NQH36" i="304"/>
  <c r="NQI36" i="304"/>
  <c r="NQJ36" i="304"/>
  <c r="NQK36" i="304"/>
  <c r="NQL36" i="304"/>
  <c r="NQM36" i="304"/>
  <c r="NQN36" i="304"/>
  <c r="NQO36" i="304"/>
  <c r="NQP36" i="304"/>
  <c r="NQQ36" i="304"/>
  <c r="NQR36" i="304"/>
  <c r="NQS36" i="304"/>
  <c r="NQT36" i="304"/>
  <c r="NQU36" i="304"/>
  <c r="NQV36" i="304"/>
  <c r="NQW36" i="304"/>
  <c r="NQX36" i="304"/>
  <c r="NQY36" i="304"/>
  <c r="NQZ36" i="304"/>
  <c r="NRA36" i="304"/>
  <c r="NRB36" i="304"/>
  <c r="NRC36" i="304"/>
  <c r="NRD36" i="304"/>
  <c r="NRE36" i="304"/>
  <c r="NRF36" i="304"/>
  <c r="NRG36" i="304"/>
  <c r="NRH36" i="304"/>
  <c r="NRI36" i="304"/>
  <c r="NRJ36" i="304"/>
  <c r="NRK36" i="304"/>
  <c r="NRL36" i="304"/>
  <c r="NRM36" i="304"/>
  <c r="NRN36" i="304"/>
  <c r="NRO36" i="304"/>
  <c r="NRP36" i="304"/>
  <c r="NRQ36" i="304"/>
  <c r="NRR36" i="304"/>
  <c r="NRS36" i="304"/>
  <c r="NRT36" i="304"/>
  <c r="NRU36" i="304"/>
  <c r="NRV36" i="304"/>
  <c r="NRW36" i="304"/>
  <c r="NRX36" i="304"/>
  <c r="NRY36" i="304"/>
  <c r="NRZ36" i="304"/>
  <c r="NSA36" i="304"/>
  <c r="NSB36" i="304"/>
  <c r="NSC36" i="304"/>
  <c r="NSD36" i="304"/>
  <c r="NSE36" i="304"/>
  <c r="NSF36" i="304"/>
  <c r="NSG36" i="304"/>
  <c r="NSH36" i="304"/>
  <c r="NSI36" i="304"/>
  <c r="NSJ36" i="304"/>
  <c r="NSK36" i="304"/>
  <c r="NSL36" i="304"/>
  <c r="NSM36" i="304"/>
  <c r="NSN36" i="304"/>
  <c r="NSO36" i="304"/>
  <c r="NSP36" i="304"/>
  <c r="NSQ36" i="304"/>
  <c r="NSR36" i="304"/>
  <c r="NSS36" i="304"/>
  <c r="NST36" i="304"/>
  <c r="NSU36" i="304"/>
  <c r="NSV36" i="304"/>
  <c r="NSW36" i="304"/>
  <c r="NSX36" i="304"/>
  <c r="NSY36" i="304"/>
  <c r="NSZ36" i="304"/>
  <c r="NTA36" i="304"/>
  <c r="NTB36" i="304"/>
  <c r="NTC36" i="304"/>
  <c r="NTD36" i="304"/>
  <c r="NTE36" i="304"/>
  <c r="NTF36" i="304"/>
  <c r="NTG36" i="304"/>
  <c r="NTH36" i="304"/>
  <c r="NTI36" i="304"/>
  <c r="NTJ36" i="304"/>
  <c r="NTK36" i="304"/>
  <c r="NTL36" i="304"/>
  <c r="NTM36" i="304"/>
  <c r="NTN36" i="304"/>
  <c r="NTO36" i="304"/>
  <c r="NTP36" i="304"/>
  <c r="NTQ36" i="304"/>
  <c r="NTR36" i="304"/>
  <c r="NTS36" i="304"/>
  <c r="NTT36" i="304"/>
  <c r="NTU36" i="304"/>
  <c r="NTV36" i="304"/>
  <c r="NTW36" i="304"/>
  <c r="NTX36" i="304"/>
  <c r="NTY36" i="304"/>
  <c r="NTZ36" i="304"/>
  <c r="NUA36" i="304"/>
  <c r="NUB36" i="304"/>
  <c r="NUC36" i="304"/>
  <c r="NUD36" i="304"/>
  <c r="NUE36" i="304"/>
  <c r="NUF36" i="304"/>
  <c r="NUG36" i="304"/>
  <c r="NUH36" i="304"/>
  <c r="NUI36" i="304"/>
  <c r="NUJ36" i="304"/>
  <c r="NUK36" i="304"/>
  <c r="NUL36" i="304"/>
  <c r="NUM36" i="304"/>
  <c r="NUN36" i="304"/>
  <c r="NUO36" i="304"/>
  <c r="NUP36" i="304"/>
  <c r="NUQ36" i="304"/>
  <c r="NUR36" i="304"/>
  <c r="NUS36" i="304"/>
  <c r="NUT36" i="304"/>
  <c r="NUU36" i="304"/>
  <c r="NUV36" i="304"/>
  <c r="NUW36" i="304"/>
  <c r="NUX36" i="304"/>
  <c r="NUY36" i="304"/>
  <c r="NUZ36" i="304"/>
  <c r="NVA36" i="304"/>
  <c r="NVB36" i="304"/>
  <c r="NVC36" i="304"/>
  <c r="NVD36" i="304"/>
  <c r="NVE36" i="304"/>
  <c r="NVF36" i="304"/>
  <c r="NVG36" i="304"/>
  <c r="NVH36" i="304"/>
  <c r="NVI36" i="304"/>
  <c r="NVJ36" i="304"/>
  <c r="NVK36" i="304"/>
  <c r="NVL36" i="304"/>
  <c r="NVM36" i="304"/>
  <c r="NVN36" i="304"/>
  <c r="NVO36" i="304"/>
  <c r="NVP36" i="304"/>
  <c r="NVQ36" i="304"/>
  <c r="NVR36" i="304"/>
  <c r="NVS36" i="304"/>
  <c r="NVT36" i="304"/>
  <c r="NVU36" i="304"/>
  <c r="NVV36" i="304"/>
  <c r="NVW36" i="304"/>
  <c r="NVX36" i="304"/>
  <c r="NVY36" i="304"/>
  <c r="NVZ36" i="304"/>
  <c r="NWA36" i="304"/>
  <c r="NWB36" i="304"/>
  <c r="NWC36" i="304"/>
  <c r="NWD36" i="304"/>
  <c r="NWE36" i="304"/>
  <c r="NWF36" i="304"/>
  <c r="NWG36" i="304"/>
  <c r="NWH36" i="304"/>
  <c r="NWI36" i="304"/>
  <c r="NWJ36" i="304"/>
  <c r="NWK36" i="304"/>
  <c r="NWL36" i="304"/>
  <c r="NWM36" i="304"/>
  <c r="NWN36" i="304"/>
  <c r="NWO36" i="304"/>
  <c r="NWP36" i="304"/>
  <c r="NWQ36" i="304"/>
  <c r="NWR36" i="304"/>
  <c r="NWS36" i="304"/>
  <c r="NWT36" i="304"/>
  <c r="NWU36" i="304"/>
  <c r="NWV36" i="304"/>
  <c r="NWW36" i="304"/>
  <c r="NWX36" i="304"/>
  <c r="NWY36" i="304"/>
  <c r="NWZ36" i="304"/>
  <c r="NXA36" i="304"/>
  <c r="NXB36" i="304"/>
  <c r="NXC36" i="304"/>
  <c r="NXD36" i="304"/>
  <c r="NXE36" i="304"/>
  <c r="NXF36" i="304"/>
  <c r="NXG36" i="304"/>
  <c r="NXH36" i="304"/>
  <c r="NXI36" i="304"/>
  <c r="NXJ36" i="304"/>
  <c r="NXK36" i="304"/>
  <c r="NXL36" i="304"/>
  <c r="NXM36" i="304"/>
  <c r="NXN36" i="304"/>
  <c r="NXO36" i="304"/>
  <c r="NXP36" i="304"/>
  <c r="NXQ36" i="304"/>
  <c r="NXR36" i="304"/>
  <c r="NXS36" i="304"/>
  <c r="NXT36" i="304"/>
  <c r="NXU36" i="304"/>
  <c r="NXV36" i="304"/>
  <c r="NXW36" i="304"/>
  <c r="NXX36" i="304"/>
  <c r="NXY36" i="304"/>
  <c r="NXZ36" i="304"/>
  <c r="NYA36" i="304"/>
  <c r="NYB36" i="304"/>
  <c r="NYC36" i="304"/>
  <c r="NYD36" i="304"/>
  <c r="NYE36" i="304"/>
  <c r="NYF36" i="304"/>
  <c r="NYG36" i="304"/>
  <c r="NYH36" i="304"/>
  <c r="NYI36" i="304"/>
  <c r="NYJ36" i="304"/>
  <c r="NYK36" i="304"/>
  <c r="NYL36" i="304"/>
  <c r="NYM36" i="304"/>
  <c r="NYN36" i="304"/>
  <c r="NYO36" i="304"/>
  <c r="NYP36" i="304"/>
  <c r="NYQ36" i="304"/>
  <c r="NYR36" i="304"/>
  <c r="NYS36" i="304"/>
  <c r="NYT36" i="304"/>
  <c r="NYU36" i="304"/>
  <c r="NYV36" i="304"/>
  <c r="NYW36" i="304"/>
  <c r="NYX36" i="304"/>
  <c r="NYY36" i="304"/>
  <c r="NYZ36" i="304"/>
  <c r="NZA36" i="304"/>
  <c r="NZB36" i="304"/>
  <c r="NZC36" i="304"/>
  <c r="NZD36" i="304"/>
  <c r="NZE36" i="304"/>
  <c r="NZF36" i="304"/>
  <c r="NZG36" i="304"/>
  <c r="NZH36" i="304"/>
  <c r="NZI36" i="304"/>
  <c r="NZJ36" i="304"/>
  <c r="NZK36" i="304"/>
  <c r="NZL36" i="304"/>
  <c r="NZM36" i="304"/>
  <c r="NZN36" i="304"/>
  <c r="NZO36" i="304"/>
  <c r="NZP36" i="304"/>
  <c r="NZQ36" i="304"/>
  <c r="NZR36" i="304"/>
  <c r="NZS36" i="304"/>
  <c r="NZT36" i="304"/>
  <c r="NZU36" i="304"/>
  <c r="NZV36" i="304"/>
  <c r="NZW36" i="304"/>
  <c r="NZX36" i="304"/>
  <c r="NZY36" i="304"/>
  <c r="NZZ36" i="304"/>
  <c r="OAA36" i="304"/>
  <c r="OAB36" i="304"/>
  <c r="OAC36" i="304"/>
  <c r="OAD36" i="304"/>
  <c r="OAE36" i="304"/>
  <c r="OAF36" i="304"/>
  <c r="OAG36" i="304"/>
  <c r="OAH36" i="304"/>
  <c r="OAI36" i="304"/>
  <c r="OAJ36" i="304"/>
  <c r="OAK36" i="304"/>
  <c r="OAL36" i="304"/>
  <c r="OAM36" i="304"/>
  <c r="OAN36" i="304"/>
  <c r="OAO36" i="304"/>
  <c r="OAP36" i="304"/>
  <c r="OAQ36" i="304"/>
  <c r="OAR36" i="304"/>
  <c r="OAS36" i="304"/>
  <c r="OAT36" i="304"/>
  <c r="OAU36" i="304"/>
  <c r="OAV36" i="304"/>
  <c r="OAW36" i="304"/>
  <c r="OAX36" i="304"/>
  <c r="OAY36" i="304"/>
  <c r="OAZ36" i="304"/>
  <c r="OBA36" i="304"/>
  <c r="OBB36" i="304"/>
  <c r="OBC36" i="304"/>
  <c r="OBD36" i="304"/>
  <c r="OBE36" i="304"/>
  <c r="OBF36" i="304"/>
  <c r="OBG36" i="304"/>
  <c r="OBH36" i="304"/>
  <c r="OBI36" i="304"/>
  <c r="OBJ36" i="304"/>
  <c r="OBK36" i="304"/>
  <c r="OBL36" i="304"/>
  <c r="OBM36" i="304"/>
  <c r="OBN36" i="304"/>
  <c r="OBO36" i="304"/>
  <c r="OBP36" i="304"/>
  <c r="OBQ36" i="304"/>
  <c r="OBR36" i="304"/>
  <c r="OBS36" i="304"/>
  <c r="OBT36" i="304"/>
  <c r="OBU36" i="304"/>
  <c r="OBV36" i="304"/>
  <c r="OBW36" i="304"/>
  <c r="OBX36" i="304"/>
  <c r="OBY36" i="304"/>
  <c r="OBZ36" i="304"/>
  <c r="OCA36" i="304"/>
  <c r="OCB36" i="304"/>
  <c r="OCC36" i="304"/>
  <c r="OCD36" i="304"/>
  <c r="OCE36" i="304"/>
  <c r="OCF36" i="304"/>
  <c r="OCG36" i="304"/>
  <c r="OCH36" i="304"/>
  <c r="OCI36" i="304"/>
  <c r="OCJ36" i="304"/>
  <c r="OCK36" i="304"/>
  <c r="OCL36" i="304"/>
  <c r="OCM36" i="304"/>
  <c r="OCN36" i="304"/>
  <c r="OCO36" i="304"/>
  <c r="OCP36" i="304"/>
  <c r="OCQ36" i="304"/>
  <c r="OCR36" i="304"/>
  <c r="OCS36" i="304"/>
  <c r="OCT36" i="304"/>
  <c r="OCU36" i="304"/>
  <c r="OCV36" i="304"/>
  <c r="OCW36" i="304"/>
  <c r="OCX36" i="304"/>
  <c r="OCY36" i="304"/>
  <c r="OCZ36" i="304"/>
  <c r="ODA36" i="304"/>
  <c r="ODB36" i="304"/>
  <c r="ODC36" i="304"/>
  <c r="ODD36" i="304"/>
  <c r="ODE36" i="304"/>
  <c r="ODF36" i="304"/>
  <c r="ODG36" i="304"/>
  <c r="ODH36" i="304"/>
  <c r="ODI36" i="304"/>
  <c r="ODJ36" i="304"/>
  <c r="ODK36" i="304"/>
  <c r="ODL36" i="304"/>
  <c r="ODM36" i="304"/>
  <c r="ODN36" i="304"/>
  <c r="ODO36" i="304"/>
  <c r="ODP36" i="304"/>
  <c r="ODQ36" i="304"/>
  <c r="ODR36" i="304"/>
  <c r="ODS36" i="304"/>
  <c r="ODT36" i="304"/>
  <c r="ODU36" i="304"/>
  <c r="ODV36" i="304"/>
  <c r="ODW36" i="304"/>
  <c r="ODX36" i="304"/>
  <c r="ODY36" i="304"/>
  <c r="ODZ36" i="304"/>
  <c r="OEA36" i="304"/>
  <c r="OEB36" i="304"/>
  <c r="OEC36" i="304"/>
  <c r="OED36" i="304"/>
  <c r="OEE36" i="304"/>
  <c r="OEF36" i="304"/>
  <c r="OEG36" i="304"/>
  <c r="OEH36" i="304"/>
  <c r="OEI36" i="304"/>
  <c r="OEJ36" i="304"/>
  <c r="OEK36" i="304"/>
  <c r="OEL36" i="304"/>
  <c r="OEM36" i="304"/>
  <c r="OEN36" i="304"/>
  <c r="OEO36" i="304"/>
  <c r="OEP36" i="304"/>
  <c r="OEQ36" i="304"/>
  <c r="OER36" i="304"/>
  <c r="OES36" i="304"/>
  <c r="OET36" i="304"/>
  <c r="OEU36" i="304"/>
  <c r="OEV36" i="304"/>
  <c r="OEW36" i="304"/>
  <c r="OEX36" i="304"/>
  <c r="OEY36" i="304"/>
  <c r="OEZ36" i="304"/>
  <c r="OFA36" i="304"/>
  <c r="OFB36" i="304"/>
  <c r="OFC36" i="304"/>
  <c r="OFD36" i="304"/>
  <c r="OFE36" i="304"/>
  <c r="OFF36" i="304"/>
  <c r="OFG36" i="304"/>
  <c r="OFH36" i="304"/>
  <c r="OFI36" i="304"/>
  <c r="OFJ36" i="304"/>
  <c r="OFK36" i="304"/>
  <c r="OFL36" i="304"/>
  <c r="OFM36" i="304"/>
  <c r="OFN36" i="304"/>
  <c r="OFO36" i="304"/>
  <c r="OFP36" i="304"/>
  <c r="OFQ36" i="304"/>
  <c r="OFR36" i="304"/>
  <c r="OFS36" i="304"/>
  <c r="OFT36" i="304"/>
  <c r="OFU36" i="304"/>
  <c r="OFV36" i="304"/>
  <c r="OFW36" i="304"/>
  <c r="OFX36" i="304"/>
  <c r="OFY36" i="304"/>
  <c r="OFZ36" i="304"/>
  <c r="OGA36" i="304"/>
  <c r="OGB36" i="304"/>
  <c r="OGC36" i="304"/>
  <c r="OGD36" i="304"/>
  <c r="OGE36" i="304"/>
  <c r="OGF36" i="304"/>
  <c r="OGG36" i="304"/>
  <c r="OGH36" i="304"/>
  <c r="OGI36" i="304"/>
  <c r="OGJ36" i="304"/>
  <c r="OGK36" i="304"/>
  <c r="OGL36" i="304"/>
  <c r="OGM36" i="304"/>
  <c r="OGN36" i="304"/>
  <c r="OGO36" i="304"/>
  <c r="OGP36" i="304"/>
  <c r="OGQ36" i="304"/>
  <c r="OGR36" i="304"/>
  <c r="OGS36" i="304"/>
  <c r="OGT36" i="304"/>
  <c r="OGU36" i="304"/>
  <c r="OGV36" i="304"/>
  <c r="OGW36" i="304"/>
  <c r="OGX36" i="304"/>
  <c r="OGY36" i="304"/>
  <c r="OGZ36" i="304"/>
  <c r="OHA36" i="304"/>
  <c r="OHB36" i="304"/>
  <c r="OHC36" i="304"/>
  <c r="OHD36" i="304"/>
  <c r="OHE36" i="304"/>
  <c r="OHF36" i="304"/>
  <c r="OHG36" i="304"/>
  <c r="OHH36" i="304"/>
  <c r="OHI36" i="304"/>
  <c r="OHJ36" i="304"/>
  <c r="OHK36" i="304"/>
  <c r="OHL36" i="304"/>
  <c r="OHM36" i="304"/>
  <c r="OHN36" i="304"/>
  <c r="OHO36" i="304"/>
  <c r="OHP36" i="304"/>
  <c r="OHQ36" i="304"/>
  <c r="OHR36" i="304"/>
  <c r="OHS36" i="304"/>
  <c r="OHT36" i="304"/>
  <c r="OHU36" i="304"/>
  <c r="OHV36" i="304"/>
  <c r="OHW36" i="304"/>
  <c r="OHX36" i="304"/>
  <c r="OHY36" i="304"/>
  <c r="OHZ36" i="304"/>
  <c r="OIA36" i="304"/>
  <c r="OIB36" i="304"/>
  <c r="OIC36" i="304"/>
  <c r="OID36" i="304"/>
  <c r="OIE36" i="304"/>
  <c r="OIF36" i="304"/>
  <c r="OIG36" i="304"/>
  <c r="OIH36" i="304"/>
  <c r="OII36" i="304"/>
  <c r="OIJ36" i="304"/>
  <c r="OIK36" i="304"/>
  <c r="OIL36" i="304"/>
  <c r="OIM36" i="304"/>
  <c r="OIN36" i="304"/>
  <c r="OIO36" i="304"/>
  <c r="OIP36" i="304"/>
  <c r="OIQ36" i="304"/>
  <c r="OIR36" i="304"/>
  <c r="OIS36" i="304"/>
  <c r="OIT36" i="304"/>
  <c r="OIU36" i="304"/>
  <c r="OIV36" i="304"/>
  <c r="OIW36" i="304"/>
  <c r="OIX36" i="304"/>
  <c r="OIY36" i="304"/>
  <c r="OIZ36" i="304"/>
  <c r="OJA36" i="304"/>
  <c r="OJB36" i="304"/>
  <c r="OJC36" i="304"/>
  <c r="OJD36" i="304"/>
  <c r="OJE36" i="304"/>
  <c r="OJF36" i="304"/>
  <c r="OJG36" i="304"/>
  <c r="OJH36" i="304"/>
  <c r="OJI36" i="304"/>
  <c r="OJJ36" i="304"/>
  <c r="OJK36" i="304"/>
  <c r="OJL36" i="304"/>
  <c r="OJM36" i="304"/>
  <c r="OJN36" i="304"/>
  <c r="OJO36" i="304"/>
  <c r="OJP36" i="304"/>
  <c r="OJQ36" i="304"/>
  <c r="OJR36" i="304"/>
  <c r="OJS36" i="304"/>
  <c r="OJT36" i="304"/>
  <c r="OJU36" i="304"/>
  <c r="OJV36" i="304"/>
  <c r="OJW36" i="304"/>
  <c r="OJX36" i="304"/>
  <c r="OJY36" i="304"/>
  <c r="OJZ36" i="304"/>
  <c r="OKA36" i="304"/>
  <c r="OKB36" i="304"/>
  <c r="OKC36" i="304"/>
  <c r="OKD36" i="304"/>
  <c r="OKE36" i="304"/>
  <c r="OKF36" i="304"/>
  <c r="OKG36" i="304"/>
  <c r="OKH36" i="304"/>
  <c r="OKI36" i="304"/>
  <c r="OKJ36" i="304"/>
  <c r="OKK36" i="304"/>
  <c r="OKL36" i="304"/>
  <c r="OKM36" i="304"/>
  <c r="OKN36" i="304"/>
  <c r="OKO36" i="304"/>
  <c r="OKP36" i="304"/>
  <c r="OKQ36" i="304"/>
  <c r="OKR36" i="304"/>
  <c r="OKS36" i="304"/>
  <c r="OKT36" i="304"/>
  <c r="OKU36" i="304"/>
  <c r="OKV36" i="304"/>
  <c r="OKW36" i="304"/>
  <c r="OKX36" i="304"/>
  <c r="OKY36" i="304"/>
  <c r="OKZ36" i="304"/>
  <c r="OLA36" i="304"/>
  <c r="OLB36" i="304"/>
  <c r="OLC36" i="304"/>
  <c r="OLD36" i="304"/>
  <c r="OLE36" i="304"/>
  <c r="OLF36" i="304"/>
  <c r="OLG36" i="304"/>
  <c r="OLH36" i="304"/>
  <c r="OLI36" i="304"/>
  <c r="OLJ36" i="304"/>
  <c r="OLK36" i="304"/>
  <c r="OLL36" i="304"/>
  <c r="OLM36" i="304"/>
  <c r="OLN36" i="304"/>
  <c r="OLO36" i="304"/>
  <c r="OLP36" i="304"/>
  <c r="OLQ36" i="304"/>
  <c r="OLR36" i="304"/>
  <c r="OLS36" i="304"/>
  <c r="OLT36" i="304"/>
  <c r="OLU36" i="304"/>
  <c r="OLV36" i="304"/>
  <c r="OLW36" i="304"/>
  <c r="OLX36" i="304"/>
  <c r="OLY36" i="304"/>
  <c r="OLZ36" i="304"/>
  <c r="OMA36" i="304"/>
  <c r="OMB36" i="304"/>
  <c r="OMC36" i="304"/>
  <c r="OMD36" i="304"/>
  <c r="OME36" i="304"/>
  <c r="OMF36" i="304"/>
  <c r="OMG36" i="304"/>
  <c r="OMH36" i="304"/>
  <c r="OMI36" i="304"/>
  <c r="OMJ36" i="304"/>
  <c r="OMK36" i="304"/>
  <c r="OML36" i="304"/>
  <c r="OMM36" i="304"/>
  <c r="OMN36" i="304"/>
  <c r="OMO36" i="304"/>
  <c r="OMP36" i="304"/>
  <c r="OMQ36" i="304"/>
  <c r="OMR36" i="304"/>
  <c r="OMS36" i="304"/>
  <c r="OMT36" i="304"/>
  <c r="OMU36" i="304"/>
  <c r="OMV36" i="304"/>
  <c r="OMW36" i="304"/>
  <c r="OMX36" i="304"/>
  <c r="OMY36" i="304"/>
  <c r="OMZ36" i="304"/>
  <c r="ONA36" i="304"/>
  <c r="ONB36" i="304"/>
  <c r="ONC36" i="304"/>
  <c r="OND36" i="304"/>
  <c r="ONE36" i="304"/>
  <c r="ONF36" i="304"/>
  <c r="ONG36" i="304"/>
  <c r="ONH36" i="304"/>
  <c r="ONI36" i="304"/>
  <c r="ONJ36" i="304"/>
  <c r="ONK36" i="304"/>
  <c r="ONL36" i="304"/>
  <c r="ONM36" i="304"/>
  <c r="ONN36" i="304"/>
  <c r="ONO36" i="304"/>
  <c r="ONP36" i="304"/>
  <c r="ONQ36" i="304"/>
  <c r="ONR36" i="304"/>
  <c r="ONS36" i="304"/>
  <c r="ONT36" i="304"/>
  <c r="ONU36" i="304"/>
  <c r="ONV36" i="304"/>
  <c r="ONW36" i="304"/>
  <c r="ONX36" i="304"/>
  <c r="ONY36" i="304"/>
  <c r="ONZ36" i="304"/>
  <c r="OOA36" i="304"/>
  <c r="OOB36" i="304"/>
  <c r="OOC36" i="304"/>
  <c r="OOD36" i="304"/>
  <c r="OOE36" i="304"/>
  <c r="OOF36" i="304"/>
  <c r="OOG36" i="304"/>
  <c r="OOH36" i="304"/>
  <c r="OOI36" i="304"/>
  <c r="OOJ36" i="304"/>
  <c r="OOK36" i="304"/>
  <c r="OOL36" i="304"/>
  <c r="OOM36" i="304"/>
  <c r="OON36" i="304"/>
  <c r="OOO36" i="304"/>
  <c r="OOP36" i="304"/>
  <c r="OOQ36" i="304"/>
  <c r="OOR36" i="304"/>
  <c r="OOS36" i="304"/>
  <c r="OOT36" i="304"/>
  <c r="OOU36" i="304"/>
  <c r="OOV36" i="304"/>
  <c r="OOW36" i="304"/>
  <c r="OOX36" i="304"/>
  <c r="OOY36" i="304"/>
  <c r="OOZ36" i="304"/>
  <c r="OPA36" i="304"/>
  <c r="OPB36" i="304"/>
  <c r="OPC36" i="304"/>
  <c r="OPD36" i="304"/>
  <c r="OPE36" i="304"/>
  <c r="OPF36" i="304"/>
  <c r="OPG36" i="304"/>
  <c r="OPH36" i="304"/>
  <c r="OPI36" i="304"/>
  <c r="OPJ36" i="304"/>
  <c r="OPK36" i="304"/>
  <c r="OPL36" i="304"/>
  <c r="OPM36" i="304"/>
  <c r="OPN36" i="304"/>
  <c r="OPO36" i="304"/>
  <c r="OPP36" i="304"/>
  <c r="OPQ36" i="304"/>
  <c r="OPR36" i="304"/>
  <c r="OPS36" i="304"/>
  <c r="OPT36" i="304"/>
  <c r="OPU36" i="304"/>
  <c r="OPV36" i="304"/>
  <c r="OPW36" i="304"/>
  <c r="OPX36" i="304"/>
  <c r="OPY36" i="304"/>
  <c r="OPZ36" i="304"/>
  <c r="OQA36" i="304"/>
  <c r="OQB36" i="304"/>
  <c r="OQC36" i="304"/>
  <c r="OQD36" i="304"/>
  <c r="OQE36" i="304"/>
  <c r="OQF36" i="304"/>
  <c r="OQG36" i="304"/>
  <c r="OQH36" i="304"/>
  <c r="OQI36" i="304"/>
  <c r="OQJ36" i="304"/>
  <c r="OQK36" i="304"/>
  <c r="OQL36" i="304"/>
  <c r="OQM36" i="304"/>
  <c r="OQN36" i="304"/>
  <c r="OQO36" i="304"/>
  <c r="OQP36" i="304"/>
  <c r="OQQ36" i="304"/>
  <c r="OQR36" i="304"/>
  <c r="OQS36" i="304"/>
  <c r="OQT36" i="304"/>
  <c r="OQU36" i="304"/>
  <c r="OQV36" i="304"/>
  <c r="OQW36" i="304"/>
  <c r="OQX36" i="304"/>
  <c r="OQY36" i="304"/>
  <c r="OQZ36" i="304"/>
  <c r="ORA36" i="304"/>
  <c r="ORB36" i="304"/>
  <c r="ORC36" i="304"/>
  <c r="ORD36" i="304"/>
  <c r="ORE36" i="304"/>
  <c r="ORF36" i="304"/>
  <c r="ORG36" i="304"/>
  <c r="ORH36" i="304"/>
  <c r="ORI36" i="304"/>
  <c r="ORJ36" i="304"/>
  <c r="ORK36" i="304"/>
  <c r="ORL36" i="304"/>
  <c r="ORM36" i="304"/>
  <c r="ORN36" i="304"/>
  <c r="ORO36" i="304"/>
  <c r="ORP36" i="304"/>
  <c r="ORQ36" i="304"/>
  <c r="ORR36" i="304"/>
  <c r="ORS36" i="304"/>
  <c r="ORT36" i="304"/>
  <c r="ORU36" i="304"/>
  <c r="ORV36" i="304"/>
  <c r="ORW36" i="304"/>
  <c r="ORX36" i="304"/>
  <c r="ORY36" i="304"/>
  <c r="ORZ36" i="304"/>
  <c r="OSA36" i="304"/>
  <c r="OSB36" i="304"/>
  <c r="OSC36" i="304"/>
  <c r="OSD36" i="304"/>
  <c r="OSE36" i="304"/>
  <c r="OSF36" i="304"/>
  <c r="OSG36" i="304"/>
  <c r="OSH36" i="304"/>
  <c r="OSI36" i="304"/>
  <c r="OSJ36" i="304"/>
  <c r="OSK36" i="304"/>
  <c r="OSL36" i="304"/>
  <c r="OSM36" i="304"/>
  <c r="OSN36" i="304"/>
  <c r="OSO36" i="304"/>
  <c r="OSP36" i="304"/>
  <c r="OSQ36" i="304"/>
  <c r="OSR36" i="304"/>
  <c r="OSS36" i="304"/>
  <c r="OST36" i="304"/>
  <c r="OSU36" i="304"/>
  <c r="OSV36" i="304"/>
  <c r="OSW36" i="304"/>
  <c r="OSX36" i="304"/>
  <c r="OSY36" i="304"/>
  <c r="OSZ36" i="304"/>
  <c r="OTA36" i="304"/>
  <c r="OTB36" i="304"/>
  <c r="OTC36" i="304"/>
  <c r="OTD36" i="304"/>
  <c r="OTE36" i="304"/>
  <c r="OTF36" i="304"/>
  <c r="OTG36" i="304"/>
  <c r="OTH36" i="304"/>
  <c r="OTI36" i="304"/>
  <c r="OTJ36" i="304"/>
  <c r="OTK36" i="304"/>
  <c r="OTL36" i="304"/>
  <c r="OTM36" i="304"/>
  <c r="OTN36" i="304"/>
  <c r="OTO36" i="304"/>
  <c r="OTP36" i="304"/>
  <c r="OTQ36" i="304"/>
  <c r="OTR36" i="304"/>
  <c r="OTS36" i="304"/>
  <c r="OTT36" i="304"/>
  <c r="OTU36" i="304"/>
  <c r="OTV36" i="304"/>
  <c r="OTW36" i="304"/>
  <c r="OTX36" i="304"/>
  <c r="OTY36" i="304"/>
  <c r="OTZ36" i="304"/>
  <c r="OUA36" i="304"/>
  <c r="OUB36" i="304"/>
  <c r="OUC36" i="304"/>
  <c r="OUD36" i="304"/>
  <c r="OUE36" i="304"/>
  <c r="OUF36" i="304"/>
  <c r="OUG36" i="304"/>
  <c r="OUH36" i="304"/>
  <c r="OUI36" i="304"/>
  <c r="OUJ36" i="304"/>
  <c r="OUK36" i="304"/>
  <c r="OUL36" i="304"/>
  <c r="OUM36" i="304"/>
  <c r="OUN36" i="304"/>
  <c r="OUO36" i="304"/>
  <c r="OUP36" i="304"/>
  <c r="OUQ36" i="304"/>
  <c r="OUR36" i="304"/>
  <c r="OUS36" i="304"/>
  <c r="OUT36" i="304"/>
  <c r="OUU36" i="304"/>
  <c r="OUV36" i="304"/>
  <c r="OUW36" i="304"/>
  <c r="OUX36" i="304"/>
  <c r="OUY36" i="304"/>
  <c r="OUZ36" i="304"/>
  <c r="OVA36" i="304"/>
  <c r="OVB36" i="304"/>
  <c r="OVC36" i="304"/>
  <c r="OVD36" i="304"/>
  <c r="OVE36" i="304"/>
  <c r="OVF36" i="304"/>
  <c r="OVG36" i="304"/>
  <c r="OVH36" i="304"/>
  <c r="OVI36" i="304"/>
  <c r="OVJ36" i="304"/>
  <c r="OVK36" i="304"/>
  <c r="OVL36" i="304"/>
  <c r="OVM36" i="304"/>
  <c r="OVN36" i="304"/>
  <c r="OVO36" i="304"/>
  <c r="OVP36" i="304"/>
  <c r="OVQ36" i="304"/>
  <c r="OVR36" i="304"/>
  <c r="OVS36" i="304"/>
  <c r="OVT36" i="304"/>
  <c r="OVU36" i="304"/>
  <c r="OVV36" i="304"/>
  <c r="OVW36" i="304"/>
  <c r="OVX36" i="304"/>
  <c r="OVY36" i="304"/>
  <c r="OVZ36" i="304"/>
  <c r="OWA36" i="304"/>
  <c r="OWB36" i="304"/>
  <c r="OWC36" i="304"/>
  <c r="OWD36" i="304"/>
  <c r="OWE36" i="304"/>
  <c r="OWF36" i="304"/>
  <c r="OWG36" i="304"/>
  <c r="OWH36" i="304"/>
  <c r="OWI36" i="304"/>
  <c r="OWJ36" i="304"/>
  <c r="OWK36" i="304"/>
  <c r="OWL36" i="304"/>
  <c r="OWM36" i="304"/>
  <c r="OWN36" i="304"/>
  <c r="OWO36" i="304"/>
  <c r="OWP36" i="304"/>
  <c r="OWQ36" i="304"/>
  <c r="OWR36" i="304"/>
  <c r="OWS36" i="304"/>
  <c r="OWT36" i="304"/>
  <c r="OWU36" i="304"/>
  <c r="OWV36" i="304"/>
  <c r="OWW36" i="304"/>
  <c r="OWX36" i="304"/>
  <c r="OWY36" i="304"/>
  <c r="OWZ36" i="304"/>
  <c r="OXA36" i="304"/>
  <c r="OXB36" i="304"/>
  <c r="OXC36" i="304"/>
  <c r="OXD36" i="304"/>
  <c r="OXE36" i="304"/>
  <c r="OXF36" i="304"/>
  <c r="OXG36" i="304"/>
  <c r="OXH36" i="304"/>
  <c r="OXI36" i="304"/>
  <c r="OXJ36" i="304"/>
  <c r="OXK36" i="304"/>
  <c r="OXL36" i="304"/>
  <c r="OXM36" i="304"/>
  <c r="OXN36" i="304"/>
  <c r="OXO36" i="304"/>
  <c r="OXP36" i="304"/>
  <c r="OXQ36" i="304"/>
  <c r="OXR36" i="304"/>
  <c r="OXS36" i="304"/>
  <c r="OXT36" i="304"/>
  <c r="OXU36" i="304"/>
  <c r="OXV36" i="304"/>
  <c r="OXW36" i="304"/>
  <c r="OXX36" i="304"/>
  <c r="OXY36" i="304"/>
  <c r="OXZ36" i="304"/>
  <c r="OYA36" i="304"/>
  <c r="OYB36" i="304"/>
  <c r="OYC36" i="304"/>
  <c r="OYD36" i="304"/>
  <c r="OYE36" i="304"/>
  <c r="OYF36" i="304"/>
  <c r="OYG36" i="304"/>
  <c r="OYH36" i="304"/>
  <c r="OYI36" i="304"/>
  <c r="OYJ36" i="304"/>
  <c r="OYK36" i="304"/>
  <c r="OYL36" i="304"/>
  <c r="OYM36" i="304"/>
  <c r="OYN36" i="304"/>
  <c r="OYO36" i="304"/>
  <c r="OYP36" i="304"/>
  <c r="OYQ36" i="304"/>
  <c r="OYR36" i="304"/>
  <c r="OYS36" i="304"/>
  <c r="OYT36" i="304"/>
  <c r="OYU36" i="304"/>
  <c r="OYV36" i="304"/>
  <c r="OYW36" i="304"/>
  <c r="OYX36" i="304"/>
  <c r="OYY36" i="304"/>
  <c r="OYZ36" i="304"/>
  <c r="OZA36" i="304"/>
  <c r="OZB36" i="304"/>
  <c r="OZC36" i="304"/>
  <c r="OZD36" i="304"/>
  <c r="OZE36" i="304"/>
  <c r="OZF36" i="304"/>
  <c r="OZG36" i="304"/>
  <c r="OZH36" i="304"/>
  <c r="OZI36" i="304"/>
  <c r="OZJ36" i="304"/>
  <c r="OZK36" i="304"/>
  <c r="OZL36" i="304"/>
  <c r="OZM36" i="304"/>
  <c r="OZN36" i="304"/>
  <c r="OZO36" i="304"/>
  <c r="OZP36" i="304"/>
  <c r="OZQ36" i="304"/>
  <c r="OZR36" i="304"/>
  <c r="OZS36" i="304"/>
  <c r="OZT36" i="304"/>
  <c r="OZU36" i="304"/>
  <c r="OZV36" i="304"/>
  <c r="OZW36" i="304"/>
  <c r="OZX36" i="304"/>
  <c r="OZY36" i="304"/>
  <c r="OZZ36" i="304"/>
  <c r="PAA36" i="304"/>
  <c r="PAB36" i="304"/>
  <c r="PAC36" i="304"/>
  <c r="PAD36" i="304"/>
  <c r="PAE36" i="304"/>
  <c r="PAF36" i="304"/>
  <c r="PAG36" i="304"/>
  <c r="PAH36" i="304"/>
  <c r="PAI36" i="304"/>
  <c r="PAJ36" i="304"/>
  <c r="PAK36" i="304"/>
  <c r="PAL36" i="304"/>
  <c r="PAM36" i="304"/>
  <c r="PAN36" i="304"/>
  <c r="PAO36" i="304"/>
  <c r="PAP36" i="304"/>
  <c r="PAQ36" i="304"/>
  <c r="PAR36" i="304"/>
  <c r="PAS36" i="304"/>
  <c r="PAT36" i="304"/>
  <c r="PAU36" i="304"/>
  <c r="PAV36" i="304"/>
  <c r="PAW36" i="304"/>
  <c r="PAX36" i="304"/>
  <c r="PAY36" i="304"/>
  <c r="PAZ36" i="304"/>
  <c r="PBA36" i="304"/>
  <c r="PBB36" i="304"/>
  <c r="PBC36" i="304"/>
  <c r="PBD36" i="304"/>
  <c r="PBE36" i="304"/>
  <c r="PBF36" i="304"/>
  <c r="PBG36" i="304"/>
  <c r="PBH36" i="304"/>
  <c r="PBI36" i="304"/>
  <c r="PBJ36" i="304"/>
  <c r="PBK36" i="304"/>
  <c r="PBL36" i="304"/>
  <c r="PBM36" i="304"/>
  <c r="PBN36" i="304"/>
  <c r="PBO36" i="304"/>
  <c r="PBP36" i="304"/>
  <c r="PBQ36" i="304"/>
  <c r="PBR36" i="304"/>
  <c r="PBS36" i="304"/>
  <c r="PBT36" i="304"/>
  <c r="PBU36" i="304"/>
  <c r="PBV36" i="304"/>
  <c r="PBW36" i="304"/>
  <c r="PBX36" i="304"/>
  <c r="PBY36" i="304"/>
  <c r="PBZ36" i="304"/>
  <c r="PCA36" i="304"/>
  <c r="PCB36" i="304"/>
  <c r="PCC36" i="304"/>
  <c r="PCD36" i="304"/>
  <c r="PCE36" i="304"/>
  <c r="PCF36" i="304"/>
  <c r="PCG36" i="304"/>
  <c r="PCH36" i="304"/>
  <c r="PCI36" i="304"/>
  <c r="PCJ36" i="304"/>
  <c r="PCK36" i="304"/>
  <c r="PCL36" i="304"/>
  <c r="PCM36" i="304"/>
  <c r="PCN36" i="304"/>
  <c r="PCO36" i="304"/>
  <c r="PCP36" i="304"/>
  <c r="PCQ36" i="304"/>
  <c r="PCR36" i="304"/>
  <c r="PCS36" i="304"/>
  <c r="PCT36" i="304"/>
  <c r="PCU36" i="304"/>
  <c r="PCV36" i="304"/>
  <c r="PCW36" i="304"/>
  <c r="PCX36" i="304"/>
  <c r="PCY36" i="304"/>
  <c r="PCZ36" i="304"/>
  <c r="PDA36" i="304"/>
  <c r="PDB36" i="304"/>
  <c r="PDC36" i="304"/>
  <c r="PDD36" i="304"/>
  <c r="PDE36" i="304"/>
  <c r="PDF36" i="304"/>
  <c r="PDG36" i="304"/>
  <c r="PDH36" i="304"/>
  <c r="PDI36" i="304"/>
  <c r="PDJ36" i="304"/>
  <c r="PDK36" i="304"/>
  <c r="PDL36" i="304"/>
  <c r="PDM36" i="304"/>
  <c r="PDN36" i="304"/>
  <c r="PDO36" i="304"/>
  <c r="PDP36" i="304"/>
  <c r="PDQ36" i="304"/>
  <c r="PDR36" i="304"/>
  <c r="PDS36" i="304"/>
  <c r="PDT36" i="304"/>
  <c r="PDU36" i="304"/>
  <c r="PDV36" i="304"/>
  <c r="PDW36" i="304"/>
  <c r="PDX36" i="304"/>
  <c r="PDY36" i="304"/>
  <c r="PDZ36" i="304"/>
  <c r="PEA36" i="304"/>
  <c r="PEB36" i="304"/>
  <c r="PEC36" i="304"/>
  <c r="PED36" i="304"/>
  <c r="PEE36" i="304"/>
  <c r="PEF36" i="304"/>
  <c r="PEG36" i="304"/>
  <c r="PEH36" i="304"/>
  <c r="PEI36" i="304"/>
  <c r="PEJ36" i="304"/>
  <c r="PEK36" i="304"/>
  <c r="PEL36" i="304"/>
  <c r="PEM36" i="304"/>
  <c r="PEN36" i="304"/>
  <c r="PEO36" i="304"/>
  <c r="PEP36" i="304"/>
  <c r="PEQ36" i="304"/>
  <c r="PER36" i="304"/>
  <c r="PES36" i="304"/>
  <c r="PET36" i="304"/>
  <c r="PEU36" i="304"/>
  <c r="PEV36" i="304"/>
  <c r="PEW36" i="304"/>
  <c r="PEX36" i="304"/>
  <c r="PEY36" i="304"/>
  <c r="PEZ36" i="304"/>
  <c r="PFA36" i="304"/>
  <c r="PFB36" i="304"/>
  <c r="PFC36" i="304"/>
  <c r="PFD36" i="304"/>
  <c r="PFE36" i="304"/>
  <c r="PFF36" i="304"/>
  <c r="PFG36" i="304"/>
  <c r="PFH36" i="304"/>
  <c r="PFI36" i="304"/>
  <c r="PFJ36" i="304"/>
  <c r="PFK36" i="304"/>
  <c r="PFL36" i="304"/>
  <c r="PFM36" i="304"/>
  <c r="PFN36" i="304"/>
  <c r="PFO36" i="304"/>
  <c r="PFP36" i="304"/>
  <c r="PFQ36" i="304"/>
  <c r="PFR36" i="304"/>
  <c r="PFS36" i="304"/>
  <c r="PFT36" i="304"/>
  <c r="PFU36" i="304"/>
  <c r="PFV36" i="304"/>
  <c r="PFW36" i="304"/>
  <c r="PFX36" i="304"/>
  <c r="PFY36" i="304"/>
  <c r="PFZ36" i="304"/>
  <c r="PGA36" i="304"/>
  <c r="PGB36" i="304"/>
  <c r="PGC36" i="304"/>
  <c r="PGD36" i="304"/>
  <c r="PGE36" i="304"/>
  <c r="PGF36" i="304"/>
  <c r="PGG36" i="304"/>
  <c r="PGH36" i="304"/>
  <c r="PGI36" i="304"/>
  <c r="PGJ36" i="304"/>
  <c r="PGK36" i="304"/>
  <c r="PGL36" i="304"/>
  <c r="PGM36" i="304"/>
  <c r="PGN36" i="304"/>
  <c r="PGO36" i="304"/>
  <c r="PGP36" i="304"/>
  <c r="PGQ36" i="304"/>
  <c r="PGR36" i="304"/>
  <c r="PGS36" i="304"/>
  <c r="PGT36" i="304"/>
  <c r="PGU36" i="304"/>
  <c r="PGV36" i="304"/>
  <c r="PGW36" i="304"/>
  <c r="PGX36" i="304"/>
  <c r="PGY36" i="304"/>
  <c r="PGZ36" i="304"/>
  <c r="PHA36" i="304"/>
  <c r="PHB36" i="304"/>
  <c r="PHC36" i="304"/>
  <c r="PHD36" i="304"/>
  <c r="PHE36" i="304"/>
  <c r="PHF36" i="304"/>
  <c r="PHG36" i="304"/>
  <c r="PHH36" i="304"/>
  <c r="PHI36" i="304"/>
  <c r="PHJ36" i="304"/>
  <c r="PHK36" i="304"/>
  <c r="PHL36" i="304"/>
  <c r="PHM36" i="304"/>
  <c r="PHN36" i="304"/>
  <c r="PHO36" i="304"/>
  <c r="PHP36" i="304"/>
  <c r="PHQ36" i="304"/>
  <c r="PHR36" i="304"/>
  <c r="PHS36" i="304"/>
  <c r="PHT36" i="304"/>
  <c r="PHU36" i="304"/>
  <c r="PHV36" i="304"/>
  <c r="PHW36" i="304"/>
  <c r="PHX36" i="304"/>
  <c r="PHY36" i="304"/>
  <c r="PHZ36" i="304"/>
  <c r="PIA36" i="304"/>
  <c r="PIB36" i="304"/>
  <c r="PIC36" i="304"/>
  <c r="PID36" i="304"/>
  <c r="PIE36" i="304"/>
  <c r="PIF36" i="304"/>
  <c r="PIG36" i="304"/>
  <c r="PIH36" i="304"/>
  <c r="PII36" i="304"/>
  <c r="PIJ36" i="304"/>
  <c r="PIK36" i="304"/>
  <c r="PIL36" i="304"/>
  <c r="PIM36" i="304"/>
  <c r="PIN36" i="304"/>
  <c r="PIO36" i="304"/>
  <c r="PIP36" i="304"/>
  <c r="PIQ36" i="304"/>
  <c r="PIR36" i="304"/>
  <c r="PIS36" i="304"/>
  <c r="PIT36" i="304"/>
  <c r="PIU36" i="304"/>
  <c r="PIV36" i="304"/>
  <c r="PIW36" i="304"/>
  <c r="PIX36" i="304"/>
  <c r="PIY36" i="304"/>
  <c r="PIZ36" i="304"/>
  <c r="PJA36" i="304"/>
  <c r="PJB36" i="304"/>
  <c r="PJC36" i="304"/>
  <c r="PJD36" i="304"/>
  <c r="PJE36" i="304"/>
  <c r="PJF36" i="304"/>
  <c r="PJG36" i="304"/>
  <c r="PJH36" i="304"/>
  <c r="PJI36" i="304"/>
  <c r="PJJ36" i="304"/>
  <c r="PJK36" i="304"/>
  <c r="PJL36" i="304"/>
  <c r="PJM36" i="304"/>
  <c r="PJN36" i="304"/>
  <c r="PJO36" i="304"/>
  <c r="PJP36" i="304"/>
  <c r="PJQ36" i="304"/>
  <c r="PJR36" i="304"/>
  <c r="PJS36" i="304"/>
  <c r="PJT36" i="304"/>
  <c r="PJU36" i="304"/>
  <c r="PJV36" i="304"/>
  <c r="PJW36" i="304"/>
  <c r="PJX36" i="304"/>
  <c r="PJY36" i="304"/>
  <c r="PJZ36" i="304"/>
  <c r="PKA36" i="304"/>
  <c r="PKB36" i="304"/>
  <c r="PKC36" i="304"/>
  <c r="PKD36" i="304"/>
  <c r="PKE36" i="304"/>
  <c r="PKF36" i="304"/>
  <c r="PKG36" i="304"/>
  <c r="PKH36" i="304"/>
  <c r="PKI36" i="304"/>
  <c r="PKJ36" i="304"/>
  <c r="PKK36" i="304"/>
  <c r="PKL36" i="304"/>
  <c r="PKM36" i="304"/>
  <c r="PKN36" i="304"/>
  <c r="PKO36" i="304"/>
  <c r="PKP36" i="304"/>
  <c r="PKQ36" i="304"/>
  <c r="PKR36" i="304"/>
  <c r="PKS36" i="304"/>
  <c r="PKT36" i="304"/>
  <c r="PKU36" i="304"/>
  <c r="PKV36" i="304"/>
  <c r="PKW36" i="304"/>
  <c r="PKX36" i="304"/>
  <c r="PKY36" i="304"/>
  <c r="PKZ36" i="304"/>
  <c r="PLA36" i="304"/>
  <c r="PLB36" i="304"/>
  <c r="PLC36" i="304"/>
  <c r="PLD36" i="304"/>
  <c r="PLE36" i="304"/>
  <c r="PLF36" i="304"/>
  <c r="PLG36" i="304"/>
  <c r="PLH36" i="304"/>
  <c r="PLI36" i="304"/>
  <c r="PLJ36" i="304"/>
  <c r="PLK36" i="304"/>
  <c r="PLL36" i="304"/>
  <c r="PLM36" i="304"/>
  <c r="PLN36" i="304"/>
  <c r="PLO36" i="304"/>
  <c r="PLP36" i="304"/>
  <c r="PLQ36" i="304"/>
  <c r="PLR36" i="304"/>
  <c r="PLS36" i="304"/>
  <c r="PLT36" i="304"/>
  <c r="PLU36" i="304"/>
  <c r="PLV36" i="304"/>
  <c r="PLW36" i="304"/>
  <c r="PLX36" i="304"/>
  <c r="PLY36" i="304"/>
  <c r="PLZ36" i="304"/>
  <c r="PMA36" i="304"/>
  <c r="PMB36" i="304"/>
  <c r="PMC36" i="304"/>
  <c r="PMD36" i="304"/>
  <c r="PME36" i="304"/>
  <c r="PMF36" i="304"/>
  <c r="PMG36" i="304"/>
  <c r="PMH36" i="304"/>
  <c r="PMI36" i="304"/>
  <c r="PMJ36" i="304"/>
  <c r="PMK36" i="304"/>
  <c r="PML36" i="304"/>
  <c r="PMM36" i="304"/>
  <c r="PMN36" i="304"/>
  <c r="PMO36" i="304"/>
  <c r="PMP36" i="304"/>
  <c r="PMQ36" i="304"/>
  <c r="PMR36" i="304"/>
  <c r="PMS36" i="304"/>
  <c r="PMT36" i="304"/>
  <c r="PMU36" i="304"/>
  <c r="PMV36" i="304"/>
  <c r="PMW36" i="304"/>
  <c r="PMX36" i="304"/>
  <c r="PMY36" i="304"/>
  <c r="PMZ36" i="304"/>
  <c r="PNA36" i="304"/>
  <c r="PNB36" i="304"/>
  <c r="PNC36" i="304"/>
  <c r="PND36" i="304"/>
  <c r="PNE36" i="304"/>
  <c r="PNF36" i="304"/>
  <c r="PNG36" i="304"/>
  <c r="PNH36" i="304"/>
  <c r="PNI36" i="304"/>
  <c r="PNJ36" i="304"/>
  <c r="PNK36" i="304"/>
  <c r="PNL36" i="304"/>
  <c r="PNM36" i="304"/>
  <c r="PNN36" i="304"/>
  <c r="PNO36" i="304"/>
  <c r="PNP36" i="304"/>
  <c r="PNQ36" i="304"/>
  <c r="PNR36" i="304"/>
  <c r="PNS36" i="304"/>
  <c r="PNT36" i="304"/>
  <c r="PNU36" i="304"/>
  <c r="PNV36" i="304"/>
  <c r="PNW36" i="304"/>
  <c r="PNX36" i="304"/>
  <c r="PNY36" i="304"/>
  <c r="PNZ36" i="304"/>
  <c r="POA36" i="304"/>
  <c r="POB36" i="304"/>
  <c r="POC36" i="304"/>
  <c r="POD36" i="304"/>
  <c r="POE36" i="304"/>
  <c r="POF36" i="304"/>
  <c r="POG36" i="304"/>
  <c r="POH36" i="304"/>
  <c r="POI36" i="304"/>
  <c r="POJ36" i="304"/>
  <c r="POK36" i="304"/>
  <c r="POL36" i="304"/>
  <c r="POM36" i="304"/>
  <c r="PON36" i="304"/>
  <c r="POO36" i="304"/>
  <c r="POP36" i="304"/>
  <c r="POQ36" i="304"/>
  <c r="POR36" i="304"/>
  <c r="POS36" i="304"/>
  <c r="POT36" i="304"/>
  <c r="POU36" i="304"/>
  <c r="POV36" i="304"/>
  <c r="POW36" i="304"/>
  <c r="POX36" i="304"/>
  <c r="POY36" i="304"/>
  <c r="POZ36" i="304"/>
  <c r="PPA36" i="304"/>
  <c r="PPB36" i="304"/>
  <c r="PPC36" i="304"/>
  <c r="PPD36" i="304"/>
  <c r="PPE36" i="304"/>
  <c r="PPF36" i="304"/>
  <c r="PPG36" i="304"/>
  <c r="PPH36" i="304"/>
  <c r="PPI36" i="304"/>
  <c r="PPJ36" i="304"/>
  <c r="PPK36" i="304"/>
  <c r="PPL36" i="304"/>
  <c r="PPM36" i="304"/>
  <c r="PPN36" i="304"/>
  <c r="PPO36" i="304"/>
  <c r="PPP36" i="304"/>
  <c r="PPQ36" i="304"/>
  <c r="PPR36" i="304"/>
  <c r="PPS36" i="304"/>
  <c r="PPT36" i="304"/>
  <c r="PPU36" i="304"/>
  <c r="PPV36" i="304"/>
  <c r="PPW36" i="304"/>
  <c r="PPX36" i="304"/>
  <c r="PPY36" i="304"/>
  <c r="PPZ36" i="304"/>
  <c r="PQA36" i="304"/>
  <c r="PQB36" i="304"/>
  <c r="PQC36" i="304"/>
  <c r="PQD36" i="304"/>
  <c r="PQE36" i="304"/>
  <c r="PQF36" i="304"/>
  <c r="PQG36" i="304"/>
  <c r="PQH36" i="304"/>
  <c r="PQI36" i="304"/>
  <c r="PQJ36" i="304"/>
  <c r="PQK36" i="304"/>
  <c r="PQL36" i="304"/>
  <c r="PQM36" i="304"/>
  <c r="PQN36" i="304"/>
  <c r="PQO36" i="304"/>
  <c r="PQP36" i="304"/>
  <c r="PQQ36" i="304"/>
  <c r="PQR36" i="304"/>
  <c r="PQS36" i="304"/>
  <c r="PQT36" i="304"/>
  <c r="PQU36" i="304"/>
  <c r="PQV36" i="304"/>
  <c r="PQW36" i="304"/>
  <c r="PQX36" i="304"/>
  <c r="PQY36" i="304"/>
  <c r="PQZ36" i="304"/>
  <c r="PRA36" i="304"/>
  <c r="PRB36" i="304"/>
  <c r="PRC36" i="304"/>
  <c r="PRD36" i="304"/>
  <c r="PRE36" i="304"/>
  <c r="PRF36" i="304"/>
  <c r="PRG36" i="304"/>
  <c r="PRH36" i="304"/>
  <c r="PRI36" i="304"/>
  <c r="PRJ36" i="304"/>
  <c r="PRK36" i="304"/>
  <c r="PRL36" i="304"/>
  <c r="PRM36" i="304"/>
  <c r="PRN36" i="304"/>
  <c r="PRO36" i="304"/>
  <c r="PRP36" i="304"/>
  <c r="PRQ36" i="304"/>
  <c r="PRR36" i="304"/>
  <c r="PRS36" i="304"/>
  <c r="PRT36" i="304"/>
  <c r="PRU36" i="304"/>
  <c r="PRV36" i="304"/>
  <c r="PRW36" i="304"/>
  <c r="PRX36" i="304"/>
  <c r="PRY36" i="304"/>
  <c r="PRZ36" i="304"/>
  <c r="PSA36" i="304"/>
  <c r="PSB36" i="304"/>
  <c r="PSC36" i="304"/>
  <c r="PSD36" i="304"/>
  <c r="PSE36" i="304"/>
  <c r="PSF36" i="304"/>
  <c r="PSG36" i="304"/>
  <c r="PSH36" i="304"/>
  <c r="PSI36" i="304"/>
  <c r="PSJ36" i="304"/>
  <c r="PSK36" i="304"/>
  <c r="PSL36" i="304"/>
  <c r="PSM36" i="304"/>
  <c r="PSN36" i="304"/>
  <c r="PSO36" i="304"/>
  <c r="PSP36" i="304"/>
  <c r="PSQ36" i="304"/>
  <c r="PSR36" i="304"/>
  <c r="PSS36" i="304"/>
  <c r="PST36" i="304"/>
  <c r="PSU36" i="304"/>
  <c r="PSV36" i="304"/>
  <c r="PSW36" i="304"/>
  <c r="PSX36" i="304"/>
  <c r="PSY36" i="304"/>
  <c r="PSZ36" i="304"/>
  <c r="PTA36" i="304"/>
  <c r="PTB36" i="304"/>
  <c r="PTC36" i="304"/>
  <c r="PTD36" i="304"/>
  <c r="PTE36" i="304"/>
  <c r="PTF36" i="304"/>
  <c r="PTG36" i="304"/>
  <c r="PTH36" i="304"/>
  <c r="PTI36" i="304"/>
  <c r="PTJ36" i="304"/>
  <c r="PTK36" i="304"/>
  <c r="PTL36" i="304"/>
  <c r="PTM36" i="304"/>
  <c r="PTN36" i="304"/>
  <c r="PTO36" i="304"/>
  <c r="PTP36" i="304"/>
  <c r="PTQ36" i="304"/>
  <c r="PTR36" i="304"/>
  <c r="PTS36" i="304"/>
  <c r="PTT36" i="304"/>
  <c r="PTU36" i="304"/>
  <c r="PTV36" i="304"/>
  <c r="PTW36" i="304"/>
  <c r="PTX36" i="304"/>
  <c r="PTY36" i="304"/>
  <c r="PTZ36" i="304"/>
  <c r="PUA36" i="304"/>
  <c r="PUB36" i="304"/>
  <c r="PUC36" i="304"/>
  <c r="PUD36" i="304"/>
  <c r="PUE36" i="304"/>
  <c r="PUF36" i="304"/>
  <c r="PUG36" i="304"/>
  <c r="PUH36" i="304"/>
  <c r="PUI36" i="304"/>
  <c r="PUJ36" i="304"/>
  <c r="PUK36" i="304"/>
  <c r="PUL36" i="304"/>
  <c r="PUM36" i="304"/>
  <c r="PUN36" i="304"/>
  <c r="PUO36" i="304"/>
  <c r="PUP36" i="304"/>
  <c r="PUQ36" i="304"/>
  <c r="PUR36" i="304"/>
  <c r="PUS36" i="304"/>
  <c r="PUT36" i="304"/>
  <c r="PUU36" i="304"/>
  <c r="PUV36" i="304"/>
  <c r="PUW36" i="304"/>
  <c r="PUX36" i="304"/>
  <c r="PUY36" i="304"/>
  <c r="PUZ36" i="304"/>
  <c r="PVA36" i="304"/>
  <c r="PVB36" i="304"/>
  <c r="PVC36" i="304"/>
  <c r="PVD36" i="304"/>
  <c r="PVE36" i="304"/>
  <c r="PVF36" i="304"/>
  <c r="PVG36" i="304"/>
  <c r="PVH36" i="304"/>
  <c r="PVI36" i="304"/>
  <c r="PVJ36" i="304"/>
  <c r="PVK36" i="304"/>
  <c r="PVL36" i="304"/>
  <c r="PVM36" i="304"/>
  <c r="PVN36" i="304"/>
  <c r="PVO36" i="304"/>
  <c r="PVP36" i="304"/>
  <c r="PVQ36" i="304"/>
  <c r="PVR36" i="304"/>
  <c r="PVS36" i="304"/>
  <c r="PVT36" i="304"/>
  <c r="PVU36" i="304"/>
  <c r="PVV36" i="304"/>
  <c r="PVW36" i="304"/>
  <c r="PVX36" i="304"/>
  <c r="PVY36" i="304"/>
  <c r="PVZ36" i="304"/>
  <c r="PWA36" i="304"/>
  <c r="PWB36" i="304"/>
  <c r="PWC36" i="304"/>
  <c r="PWD36" i="304"/>
  <c r="PWE36" i="304"/>
  <c r="PWF36" i="304"/>
  <c r="PWG36" i="304"/>
  <c r="PWH36" i="304"/>
  <c r="PWI36" i="304"/>
  <c r="PWJ36" i="304"/>
  <c r="PWK36" i="304"/>
  <c r="PWL36" i="304"/>
  <c r="PWM36" i="304"/>
  <c r="PWN36" i="304"/>
  <c r="PWO36" i="304"/>
  <c r="PWP36" i="304"/>
  <c r="PWQ36" i="304"/>
  <c r="PWR36" i="304"/>
  <c r="PWS36" i="304"/>
  <c r="PWT36" i="304"/>
  <c r="PWU36" i="304"/>
  <c r="PWV36" i="304"/>
  <c r="PWW36" i="304"/>
  <c r="PWX36" i="304"/>
  <c r="PWY36" i="304"/>
  <c r="PWZ36" i="304"/>
  <c r="PXA36" i="304"/>
  <c r="PXB36" i="304"/>
  <c r="PXC36" i="304"/>
  <c r="PXD36" i="304"/>
  <c r="PXE36" i="304"/>
  <c r="PXF36" i="304"/>
  <c r="PXG36" i="304"/>
  <c r="PXH36" i="304"/>
  <c r="PXI36" i="304"/>
  <c r="PXJ36" i="304"/>
  <c r="PXK36" i="304"/>
  <c r="PXL36" i="304"/>
  <c r="PXM36" i="304"/>
  <c r="PXN36" i="304"/>
  <c r="PXO36" i="304"/>
  <c r="PXP36" i="304"/>
  <c r="PXQ36" i="304"/>
  <c r="PXR36" i="304"/>
  <c r="PXS36" i="304"/>
  <c r="PXT36" i="304"/>
  <c r="PXU36" i="304"/>
  <c r="PXV36" i="304"/>
  <c r="PXW36" i="304"/>
  <c r="PXX36" i="304"/>
  <c r="PXY36" i="304"/>
  <c r="PXZ36" i="304"/>
  <c r="PYA36" i="304"/>
  <c r="PYB36" i="304"/>
  <c r="PYC36" i="304"/>
  <c r="PYD36" i="304"/>
  <c r="PYE36" i="304"/>
  <c r="PYF36" i="304"/>
  <c r="PYG36" i="304"/>
  <c r="PYH36" i="304"/>
  <c r="PYI36" i="304"/>
  <c r="PYJ36" i="304"/>
  <c r="PYK36" i="304"/>
  <c r="PYL36" i="304"/>
  <c r="PYM36" i="304"/>
  <c r="PYN36" i="304"/>
  <c r="PYO36" i="304"/>
  <c r="PYP36" i="304"/>
  <c r="PYQ36" i="304"/>
  <c r="PYR36" i="304"/>
  <c r="PYS36" i="304"/>
  <c r="PYT36" i="304"/>
  <c r="PYU36" i="304"/>
  <c r="PYV36" i="304"/>
  <c r="PYW36" i="304"/>
  <c r="PYX36" i="304"/>
  <c r="PYY36" i="304"/>
  <c r="PYZ36" i="304"/>
  <c r="PZA36" i="304"/>
  <c r="PZB36" i="304"/>
  <c r="PZC36" i="304"/>
  <c r="PZD36" i="304"/>
  <c r="PZE36" i="304"/>
  <c r="PZF36" i="304"/>
  <c r="PZG36" i="304"/>
  <c r="PZH36" i="304"/>
  <c r="PZI36" i="304"/>
  <c r="PZJ36" i="304"/>
  <c r="PZK36" i="304"/>
  <c r="PZL36" i="304"/>
  <c r="PZM36" i="304"/>
  <c r="PZN36" i="304"/>
  <c r="PZO36" i="304"/>
  <c r="PZP36" i="304"/>
  <c r="PZQ36" i="304"/>
  <c r="PZR36" i="304"/>
  <c r="PZS36" i="304"/>
  <c r="PZT36" i="304"/>
  <c r="PZU36" i="304"/>
  <c r="PZV36" i="304"/>
  <c r="PZW36" i="304"/>
  <c r="PZX36" i="304"/>
  <c r="PZY36" i="304"/>
  <c r="PZZ36" i="304"/>
  <c r="QAA36" i="304"/>
  <c r="QAB36" i="304"/>
  <c r="QAC36" i="304"/>
  <c r="QAD36" i="304"/>
  <c r="QAE36" i="304"/>
  <c r="QAF36" i="304"/>
  <c r="QAG36" i="304"/>
  <c r="QAH36" i="304"/>
  <c r="QAI36" i="304"/>
  <c r="QAJ36" i="304"/>
  <c r="QAK36" i="304"/>
  <c r="QAL36" i="304"/>
  <c r="QAM36" i="304"/>
  <c r="QAN36" i="304"/>
  <c r="QAO36" i="304"/>
  <c r="QAP36" i="304"/>
  <c r="QAQ36" i="304"/>
  <c r="QAR36" i="304"/>
  <c r="QAS36" i="304"/>
  <c r="QAT36" i="304"/>
  <c r="QAU36" i="304"/>
  <c r="QAV36" i="304"/>
  <c r="QAW36" i="304"/>
  <c r="QAX36" i="304"/>
  <c r="QAY36" i="304"/>
  <c r="QAZ36" i="304"/>
  <c r="QBA36" i="304"/>
  <c r="QBB36" i="304"/>
  <c r="QBC36" i="304"/>
  <c r="QBD36" i="304"/>
  <c r="QBE36" i="304"/>
  <c r="QBF36" i="304"/>
  <c r="QBG36" i="304"/>
  <c r="QBH36" i="304"/>
  <c r="QBI36" i="304"/>
  <c r="QBJ36" i="304"/>
  <c r="QBK36" i="304"/>
  <c r="QBL36" i="304"/>
  <c r="QBM36" i="304"/>
  <c r="QBN36" i="304"/>
  <c r="QBO36" i="304"/>
  <c r="QBP36" i="304"/>
  <c r="QBQ36" i="304"/>
  <c r="QBR36" i="304"/>
  <c r="QBS36" i="304"/>
  <c r="QBT36" i="304"/>
  <c r="QBU36" i="304"/>
  <c r="QBV36" i="304"/>
  <c r="QBW36" i="304"/>
  <c r="QBX36" i="304"/>
  <c r="QBY36" i="304"/>
  <c r="QBZ36" i="304"/>
  <c r="QCA36" i="304"/>
  <c r="QCB36" i="304"/>
  <c r="QCC36" i="304"/>
  <c r="QCD36" i="304"/>
  <c r="QCE36" i="304"/>
  <c r="QCF36" i="304"/>
  <c r="QCG36" i="304"/>
  <c r="QCH36" i="304"/>
  <c r="QCI36" i="304"/>
  <c r="QCJ36" i="304"/>
  <c r="QCK36" i="304"/>
  <c r="QCL36" i="304"/>
  <c r="QCM36" i="304"/>
  <c r="QCN36" i="304"/>
  <c r="QCO36" i="304"/>
  <c r="QCP36" i="304"/>
  <c r="QCQ36" i="304"/>
  <c r="QCR36" i="304"/>
  <c r="QCS36" i="304"/>
  <c r="QCT36" i="304"/>
  <c r="QCU36" i="304"/>
  <c r="QCV36" i="304"/>
  <c r="QCW36" i="304"/>
  <c r="QCX36" i="304"/>
  <c r="QCY36" i="304"/>
  <c r="QCZ36" i="304"/>
  <c r="QDA36" i="304"/>
  <c r="QDB36" i="304"/>
  <c r="QDC36" i="304"/>
  <c r="QDD36" i="304"/>
  <c r="QDE36" i="304"/>
  <c r="QDF36" i="304"/>
  <c r="QDG36" i="304"/>
  <c r="QDH36" i="304"/>
  <c r="QDI36" i="304"/>
  <c r="QDJ36" i="304"/>
  <c r="QDK36" i="304"/>
  <c r="QDL36" i="304"/>
  <c r="QDM36" i="304"/>
  <c r="QDN36" i="304"/>
  <c r="QDO36" i="304"/>
  <c r="QDP36" i="304"/>
  <c r="QDQ36" i="304"/>
  <c r="QDR36" i="304"/>
  <c r="QDS36" i="304"/>
  <c r="QDT36" i="304"/>
  <c r="QDU36" i="304"/>
  <c r="QDV36" i="304"/>
  <c r="QDW36" i="304"/>
  <c r="QDX36" i="304"/>
  <c r="QDY36" i="304"/>
  <c r="QDZ36" i="304"/>
  <c r="QEA36" i="304"/>
  <c r="QEB36" i="304"/>
  <c r="QEC36" i="304"/>
  <c r="QED36" i="304"/>
  <c r="QEE36" i="304"/>
  <c r="QEF36" i="304"/>
  <c r="QEG36" i="304"/>
  <c r="QEH36" i="304"/>
  <c r="QEI36" i="304"/>
  <c r="QEJ36" i="304"/>
  <c r="QEK36" i="304"/>
  <c r="QEL36" i="304"/>
  <c r="QEM36" i="304"/>
  <c r="QEN36" i="304"/>
  <c r="QEO36" i="304"/>
  <c r="QEP36" i="304"/>
  <c r="QEQ36" i="304"/>
  <c r="QER36" i="304"/>
  <c r="QES36" i="304"/>
  <c r="QET36" i="304"/>
  <c r="QEU36" i="304"/>
  <c r="QEV36" i="304"/>
  <c r="QEW36" i="304"/>
  <c r="QEX36" i="304"/>
  <c r="QEY36" i="304"/>
  <c r="QEZ36" i="304"/>
  <c r="QFA36" i="304"/>
  <c r="QFB36" i="304"/>
  <c r="QFC36" i="304"/>
  <c r="QFD36" i="304"/>
  <c r="QFE36" i="304"/>
  <c r="QFF36" i="304"/>
  <c r="QFG36" i="304"/>
  <c r="QFH36" i="304"/>
  <c r="QFI36" i="304"/>
  <c r="QFJ36" i="304"/>
  <c r="QFK36" i="304"/>
  <c r="QFL36" i="304"/>
  <c r="QFM36" i="304"/>
  <c r="QFN36" i="304"/>
  <c r="QFO36" i="304"/>
  <c r="QFP36" i="304"/>
  <c r="QFQ36" i="304"/>
  <c r="QFR36" i="304"/>
  <c r="QFS36" i="304"/>
  <c r="QFT36" i="304"/>
  <c r="QFU36" i="304"/>
  <c r="QFV36" i="304"/>
  <c r="QFW36" i="304"/>
  <c r="QFX36" i="304"/>
  <c r="QFY36" i="304"/>
  <c r="QFZ36" i="304"/>
  <c r="QGA36" i="304"/>
  <c r="QGB36" i="304"/>
  <c r="QGC36" i="304"/>
  <c r="QGD36" i="304"/>
  <c r="QGE36" i="304"/>
  <c r="QGF36" i="304"/>
  <c r="QGG36" i="304"/>
  <c r="QGH36" i="304"/>
  <c r="QGI36" i="304"/>
  <c r="QGJ36" i="304"/>
  <c r="QGK36" i="304"/>
  <c r="QGL36" i="304"/>
  <c r="QGM36" i="304"/>
  <c r="QGN36" i="304"/>
  <c r="QGO36" i="304"/>
  <c r="QGP36" i="304"/>
  <c r="QGQ36" i="304"/>
  <c r="QGR36" i="304"/>
  <c r="QGS36" i="304"/>
  <c r="QGT36" i="304"/>
  <c r="QGU36" i="304"/>
  <c r="QGV36" i="304"/>
  <c r="QGW36" i="304"/>
  <c r="QGX36" i="304"/>
  <c r="QGY36" i="304"/>
  <c r="QGZ36" i="304"/>
  <c r="QHA36" i="304"/>
  <c r="QHB36" i="304"/>
  <c r="QHC36" i="304"/>
  <c r="QHD36" i="304"/>
  <c r="QHE36" i="304"/>
  <c r="QHF36" i="304"/>
  <c r="QHG36" i="304"/>
  <c r="QHH36" i="304"/>
  <c r="QHI36" i="304"/>
  <c r="QHJ36" i="304"/>
  <c r="QHK36" i="304"/>
  <c r="QHL36" i="304"/>
  <c r="QHM36" i="304"/>
  <c r="QHN36" i="304"/>
  <c r="QHO36" i="304"/>
  <c r="QHP36" i="304"/>
  <c r="QHQ36" i="304"/>
  <c r="QHR36" i="304"/>
  <c r="QHS36" i="304"/>
  <c r="QHT36" i="304"/>
  <c r="QHU36" i="304"/>
  <c r="QHV36" i="304"/>
  <c r="QHW36" i="304"/>
  <c r="QHX36" i="304"/>
  <c r="QHY36" i="304"/>
  <c r="QHZ36" i="304"/>
  <c r="QIA36" i="304"/>
  <c r="QIB36" i="304"/>
  <c r="QIC36" i="304"/>
  <c r="QID36" i="304"/>
  <c r="QIE36" i="304"/>
  <c r="QIF36" i="304"/>
  <c r="QIG36" i="304"/>
  <c r="QIH36" i="304"/>
  <c r="QII36" i="304"/>
  <c r="QIJ36" i="304"/>
  <c r="QIK36" i="304"/>
  <c r="QIL36" i="304"/>
  <c r="QIM36" i="304"/>
  <c r="QIN36" i="304"/>
  <c r="QIO36" i="304"/>
  <c r="QIP36" i="304"/>
  <c r="QIQ36" i="304"/>
  <c r="QIR36" i="304"/>
  <c r="QIS36" i="304"/>
  <c r="QIT36" i="304"/>
  <c r="QIU36" i="304"/>
  <c r="QIV36" i="304"/>
  <c r="QIW36" i="304"/>
  <c r="QIX36" i="304"/>
  <c r="QIY36" i="304"/>
  <c r="QIZ36" i="304"/>
  <c r="QJA36" i="304"/>
  <c r="QJB36" i="304"/>
  <c r="QJC36" i="304"/>
  <c r="QJD36" i="304"/>
  <c r="QJE36" i="304"/>
  <c r="QJF36" i="304"/>
  <c r="QJG36" i="304"/>
  <c r="QJH36" i="304"/>
  <c r="QJI36" i="304"/>
  <c r="QJJ36" i="304"/>
  <c r="QJK36" i="304"/>
  <c r="QJL36" i="304"/>
  <c r="QJM36" i="304"/>
  <c r="QJN36" i="304"/>
  <c r="QJO36" i="304"/>
  <c r="QJP36" i="304"/>
  <c r="QJQ36" i="304"/>
  <c r="QJR36" i="304"/>
  <c r="QJS36" i="304"/>
  <c r="QJT36" i="304"/>
  <c r="QJU36" i="304"/>
  <c r="QJV36" i="304"/>
  <c r="QJW36" i="304"/>
  <c r="QJX36" i="304"/>
  <c r="QJY36" i="304"/>
  <c r="QJZ36" i="304"/>
  <c r="QKA36" i="304"/>
  <c r="QKB36" i="304"/>
  <c r="QKC36" i="304"/>
  <c r="QKD36" i="304"/>
  <c r="QKE36" i="304"/>
  <c r="QKF36" i="304"/>
  <c r="QKG36" i="304"/>
  <c r="QKH36" i="304"/>
  <c r="QKI36" i="304"/>
  <c r="QKJ36" i="304"/>
  <c r="QKK36" i="304"/>
  <c r="QKL36" i="304"/>
  <c r="QKM36" i="304"/>
  <c r="QKN36" i="304"/>
  <c r="QKO36" i="304"/>
  <c r="QKP36" i="304"/>
  <c r="QKQ36" i="304"/>
  <c r="QKR36" i="304"/>
  <c r="QKS36" i="304"/>
  <c r="QKT36" i="304"/>
  <c r="QKU36" i="304"/>
  <c r="QKV36" i="304"/>
  <c r="QKW36" i="304"/>
  <c r="QKX36" i="304"/>
  <c r="QKY36" i="304"/>
  <c r="QKZ36" i="304"/>
  <c r="QLA36" i="304"/>
  <c r="QLB36" i="304"/>
  <c r="QLC36" i="304"/>
  <c r="QLD36" i="304"/>
  <c r="QLE36" i="304"/>
  <c r="QLF36" i="304"/>
  <c r="QLG36" i="304"/>
  <c r="QLH36" i="304"/>
  <c r="QLI36" i="304"/>
  <c r="QLJ36" i="304"/>
  <c r="QLK36" i="304"/>
  <c r="QLL36" i="304"/>
  <c r="QLM36" i="304"/>
  <c r="QLN36" i="304"/>
  <c r="QLO36" i="304"/>
  <c r="QLP36" i="304"/>
  <c r="QLQ36" i="304"/>
  <c r="QLR36" i="304"/>
  <c r="QLS36" i="304"/>
  <c r="QLT36" i="304"/>
  <c r="QLU36" i="304"/>
  <c r="QLV36" i="304"/>
  <c r="QLW36" i="304"/>
  <c r="QLX36" i="304"/>
  <c r="QLY36" i="304"/>
  <c r="QLZ36" i="304"/>
  <c r="QMA36" i="304"/>
  <c r="QMB36" i="304"/>
  <c r="QMC36" i="304"/>
  <c r="QMD36" i="304"/>
  <c r="QME36" i="304"/>
  <c r="QMF36" i="304"/>
  <c r="QMG36" i="304"/>
  <c r="QMH36" i="304"/>
  <c r="QMI36" i="304"/>
  <c r="QMJ36" i="304"/>
  <c r="QMK36" i="304"/>
  <c r="QML36" i="304"/>
  <c r="QMM36" i="304"/>
  <c r="QMN36" i="304"/>
  <c r="QMO36" i="304"/>
  <c r="QMP36" i="304"/>
  <c r="QMQ36" i="304"/>
  <c r="QMR36" i="304"/>
  <c r="QMS36" i="304"/>
  <c r="QMT36" i="304"/>
  <c r="QMU36" i="304"/>
  <c r="QMV36" i="304"/>
  <c r="QMW36" i="304"/>
  <c r="QMX36" i="304"/>
  <c r="QMY36" i="304"/>
  <c r="QMZ36" i="304"/>
  <c r="QNA36" i="304"/>
  <c r="QNB36" i="304"/>
  <c r="QNC36" i="304"/>
  <c r="QND36" i="304"/>
  <c r="QNE36" i="304"/>
  <c r="QNF36" i="304"/>
  <c r="QNG36" i="304"/>
  <c r="QNH36" i="304"/>
  <c r="QNI36" i="304"/>
  <c r="QNJ36" i="304"/>
  <c r="QNK36" i="304"/>
  <c r="QNL36" i="304"/>
  <c r="QNM36" i="304"/>
  <c r="QNN36" i="304"/>
  <c r="QNO36" i="304"/>
  <c r="QNP36" i="304"/>
  <c r="QNQ36" i="304"/>
  <c r="QNR36" i="304"/>
  <c r="QNS36" i="304"/>
  <c r="QNT36" i="304"/>
  <c r="QNU36" i="304"/>
  <c r="QNV36" i="304"/>
  <c r="QNW36" i="304"/>
  <c r="QNX36" i="304"/>
  <c r="QNY36" i="304"/>
  <c r="QNZ36" i="304"/>
  <c r="QOA36" i="304"/>
  <c r="QOB36" i="304"/>
  <c r="QOC36" i="304"/>
  <c r="QOD36" i="304"/>
  <c r="QOE36" i="304"/>
  <c r="QOF36" i="304"/>
  <c r="QOG36" i="304"/>
  <c r="QOH36" i="304"/>
  <c r="QOI36" i="304"/>
  <c r="QOJ36" i="304"/>
  <c r="QOK36" i="304"/>
  <c r="QOL36" i="304"/>
  <c r="QOM36" i="304"/>
  <c r="QON36" i="304"/>
  <c r="QOO36" i="304"/>
  <c r="QOP36" i="304"/>
  <c r="QOQ36" i="304"/>
  <c r="QOR36" i="304"/>
  <c r="QOS36" i="304"/>
  <c r="QOT36" i="304"/>
  <c r="QOU36" i="304"/>
  <c r="QOV36" i="304"/>
  <c r="QOW36" i="304"/>
  <c r="QOX36" i="304"/>
  <c r="QOY36" i="304"/>
  <c r="QOZ36" i="304"/>
  <c r="QPA36" i="304"/>
  <c r="QPB36" i="304"/>
  <c r="QPC36" i="304"/>
  <c r="QPD36" i="304"/>
  <c r="QPE36" i="304"/>
  <c r="QPF36" i="304"/>
  <c r="QPG36" i="304"/>
  <c r="QPH36" i="304"/>
  <c r="QPI36" i="304"/>
  <c r="QPJ36" i="304"/>
  <c r="QPK36" i="304"/>
  <c r="QPL36" i="304"/>
  <c r="QPM36" i="304"/>
  <c r="QPN36" i="304"/>
  <c r="QPO36" i="304"/>
  <c r="QPP36" i="304"/>
  <c r="QPQ36" i="304"/>
  <c r="QPR36" i="304"/>
  <c r="QPS36" i="304"/>
  <c r="QPT36" i="304"/>
  <c r="QPU36" i="304"/>
  <c r="QPV36" i="304"/>
  <c r="QPW36" i="304"/>
  <c r="QPX36" i="304"/>
  <c r="QPY36" i="304"/>
  <c r="QPZ36" i="304"/>
  <c r="QQA36" i="304"/>
  <c r="QQB36" i="304"/>
  <c r="QQC36" i="304"/>
  <c r="QQD36" i="304"/>
  <c r="QQE36" i="304"/>
  <c r="QQF36" i="304"/>
  <c r="QQG36" i="304"/>
  <c r="QQH36" i="304"/>
  <c r="QQI36" i="304"/>
  <c r="QQJ36" i="304"/>
  <c r="QQK36" i="304"/>
  <c r="QQL36" i="304"/>
  <c r="QQM36" i="304"/>
  <c r="QQN36" i="304"/>
  <c r="QQO36" i="304"/>
  <c r="QQP36" i="304"/>
  <c r="QQQ36" i="304"/>
  <c r="QQR36" i="304"/>
  <c r="QQS36" i="304"/>
  <c r="QQT36" i="304"/>
  <c r="QQU36" i="304"/>
  <c r="QQV36" i="304"/>
  <c r="QQW36" i="304"/>
  <c r="QQX36" i="304"/>
  <c r="QQY36" i="304"/>
  <c r="QQZ36" i="304"/>
  <c r="QRA36" i="304"/>
  <c r="QRB36" i="304"/>
  <c r="QRC36" i="304"/>
  <c r="QRD36" i="304"/>
  <c r="QRE36" i="304"/>
  <c r="QRF36" i="304"/>
  <c r="QRG36" i="304"/>
  <c r="QRH36" i="304"/>
  <c r="QRI36" i="304"/>
  <c r="QRJ36" i="304"/>
  <c r="QRK36" i="304"/>
  <c r="QRL36" i="304"/>
  <c r="QRM36" i="304"/>
  <c r="QRN36" i="304"/>
  <c r="QRO36" i="304"/>
  <c r="QRP36" i="304"/>
  <c r="QRQ36" i="304"/>
  <c r="QRR36" i="304"/>
  <c r="QRS36" i="304"/>
  <c r="QRT36" i="304"/>
  <c r="QRU36" i="304"/>
  <c r="QRV36" i="304"/>
  <c r="QRW36" i="304"/>
  <c r="QRX36" i="304"/>
  <c r="QRY36" i="304"/>
  <c r="QRZ36" i="304"/>
  <c r="QSA36" i="304"/>
  <c r="QSB36" i="304"/>
  <c r="QSC36" i="304"/>
  <c r="QSD36" i="304"/>
  <c r="QSE36" i="304"/>
  <c r="QSF36" i="304"/>
  <c r="QSG36" i="304"/>
  <c r="QSH36" i="304"/>
  <c r="QSI36" i="304"/>
  <c r="QSJ36" i="304"/>
  <c r="QSK36" i="304"/>
  <c r="QSL36" i="304"/>
  <c r="QSM36" i="304"/>
  <c r="QSN36" i="304"/>
  <c r="QSO36" i="304"/>
  <c r="QSP36" i="304"/>
  <c r="QSQ36" i="304"/>
  <c r="QSR36" i="304"/>
  <c r="QSS36" i="304"/>
  <c r="QST36" i="304"/>
  <c r="QSU36" i="304"/>
  <c r="QSV36" i="304"/>
  <c r="QSW36" i="304"/>
  <c r="QSX36" i="304"/>
  <c r="QSY36" i="304"/>
  <c r="QSZ36" i="304"/>
  <c r="QTA36" i="304"/>
  <c r="QTB36" i="304"/>
  <c r="QTC36" i="304"/>
  <c r="QTD36" i="304"/>
  <c r="QTE36" i="304"/>
  <c r="QTF36" i="304"/>
  <c r="QTG36" i="304"/>
  <c r="QTH36" i="304"/>
  <c r="QTI36" i="304"/>
  <c r="QTJ36" i="304"/>
  <c r="QTK36" i="304"/>
  <c r="QTL36" i="304"/>
  <c r="QTM36" i="304"/>
  <c r="QTN36" i="304"/>
  <c r="QTO36" i="304"/>
  <c r="QTP36" i="304"/>
  <c r="QTQ36" i="304"/>
  <c r="QTR36" i="304"/>
  <c r="QTS36" i="304"/>
  <c r="QTT36" i="304"/>
  <c r="QTU36" i="304"/>
  <c r="QTV36" i="304"/>
  <c r="QTW36" i="304"/>
  <c r="QTX36" i="304"/>
  <c r="QTY36" i="304"/>
  <c r="QTZ36" i="304"/>
  <c r="QUA36" i="304"/>
  <c r="QUB36" i="304"/>
  <c r="QUC36" i="304"/>
  <c r="QUD36" i="304"/>
  <c r="QUE36" i="304"/>
  <c r="QUF36" i="304"/>
  <c r="QUG36" i="304"/>
  <c r="QUH36" i="304"/>
  <c r="QUI36" i="304"/>
  <c r="QUJ36" i="304"/>
  <c r="QUK36" i="304"/>
  <c r="QUL36" i="304"/>
  <c r="QUM36" i="304"/>
  <c r="QUN36" i="304"/>
  <c r="QUO36" i="304"/>
  <c r="QUP36" i="304"/>
  <c r="QUQ36" i="304"/>
  <c r="QUR36" i="304"/>
  <c r="QUS36" i="304"/>
  <c r="QUT36" i="304"/>
  <c r="QUU36" i="304"/>
  <c r="QUV36" i="304"/>
  <c r="QUW36" i="304"/>
  <c r="QUX36" i="304"/>
  <c r="QUY36" i="304"/>
  <c r="QUZ36" i="304"/>
  <c r="QVA36" i="304"/>
  <c r="QVB36" i="304"/>
  <c r="QVC36" i="304"/>
  <c r="QVD36" i="304"/>
  <c r="QVE36" i="304"/>
  <c r="QVF36" i="304"/>
  <c r="QVG36" i="304"/>
  <c r="QVH36" i="304"/>
  <c r="QVI36" i="304"/>
  <c r="QVJ36" i="304"/>
  <c r="QVK36" i="304"/>
  <c r="QVL36" i="304"/>
  <c r="QVM36" i="304"/>
  <c r="QVN36" i="304"/>
  <c r="QVO36" i="304"/>
  <c r="QVP36" i="304"/>
  <c r="QVQ36" i="304"/>
  <c r="QVR36" i="304"/>
  <c r="QVS36" i="304"/>
  <c r="QVT36" i="304"/>
  <c r="QVU36" i="304"/>
  <c r="QVV36" i="304"/>
  <c r="QVW36" i="304"/>
  <c r="QVX36" i="304"/>
  <c r="QVY36" i="304"/>
  <c r="QVZ36" i="304"/>
  <c r="QWA36" i="304"/>
  <c r="QWB36" i="304"/>
  <c r="QWC36" i="304"/>
  <c r="QWD36" i="304"/>
  <c r="QWE36" i="304"/>
  <c r="QWF36" i="304"/>
  <c r="QWG36" i="304"/>
  <c r="QWH36" i="304"/>
  <c r="QWI36" i="304"/>
  <c r="QWJ36" i="304"/>
  <c r="QWK36" i="304"/>
  <c r="QWL36" i="304"/>
  <c r="QWM36" i="304"/>
  <c r="QWN36" i="304"/>
  <c r="QWO36" i="304"/>
  <c r="QWP36" i="304"/>
  <c r="QWQ36" i="304"/>
  <c r="QWR36" i="304"/>
  <c r="QWS36" i="304"/>
  <c r="QWT36" i="304"/>
  <c r="QWU36" i="304"/>
  <c r="QWV36" i="304"/>
  <c r="QWW36" i="304"/>
  <c r="QWX36" i="304"/>
  <c r="QWY36" i="304"/>
  <c r="QWZ36" i="304"/>
  <c r="QXA36" i="304"/>
  <c r="QXB36" i="304"/>
  <c r="QXC36" i="304"/>
  <c r="QXD36" i="304"/>
  <c r="QXE36" i="304"/>
  <c r="QXF36" i="304"/>
  <c r="QXG36" i="304"/>
  <c r="QXH36" i="304"/>
  <c r="QXI36" i="304"/>
  <c r="QXJ36" i="304"/>
  <c r="QXK36" i="304"/>
  <c r="QXL36" i="304"/>
  <c r="QXM36" i="304"/>
  <c r="QXN36" i="304"/>
  <c r="QXO36" i="304"/>
  <c r="QXP36" i="304"/>
  <c r="QXQ36" i="304"/>
  <c r="QXR36" i="304"/>
  <c r="QXS36" i="304"/>
  <c r="QXT36" i="304"/>
  <c r="QXU36" i="304"/>
  <c r="QXV36" i="304"/>
  <c r="QXW36" i="304"/>
  <c r="QXX36" i="304"/>
  <c r="QXY36" i="304"/>
  <c r="QXZ36" i="304"/>
  <c r="QYA36" i="304"/>
  <c r="QYB36" i="304"/>
  <c r="QYC36" i="304"/>
  <c r="QYD36" i="304"/>
  <c r="QYE36" i="304"/>
  <c r="QYF36" i="304"/>
  <c r="QYG36" i="304"/>
  <c r="QYH36" i="304"/>
  <c r="QYI36" i="304"/>
  <c r="QYJ36" i="304"/>
  <c r="QYK36" i="304"/>
  <c r="QYL36" i="304"/>
  <c r="QYM36" i="304"/>
  <c r="QYN36" i="304"/>
  <c r="QYO36" i="304"/>
  <c r="QYP36" i="304"/>
  <c r="QYQ36" i="304"/>
  <c r="QYR36" i="304"/>
  <c r="QYS36" i="304"/>
  <c r="QYT36" i="304"/>
  <c r="QYU36" i="304"/>
  <c r="QYV36" i="304"/>
  <c r="QYW36" i="304"/>
  <c r="QYX36" i="304"/>
  <c r="QYY36" i="304"/>
  <c r="QYZ36" i="304"/>
  <c r="QZA36" i="304"/>
  <c r="QZB36" i="304"/>
  <c r="QZC36" i="304"/>
  <c r="QZD36" i="304"/>
  <c r="QZE36" i="304"/>
  <c r="QZF36" i="304"/>
  <c r="QZG36" i="304"/>
  <c r="QZH36" i="304"/>
  <c r="QZI36" i="304"/>
  <c r="QZJ36" i="304"/>
  <c r="QZK36" i="304"/>
  <c r="QZL36" i="304"/>
  <c r="QZM36" i="304"/>
  <c r="QZN36" i="304"/>
  <c r="QZO36" i="304"/>
  <c r="QZP36" i="304"/>
  <c r="QZQ36" i="304"/>
  <c r="QZR36" i="304"/>
  <c r="QZS36" i="304"/>
  <c r="QZT36" i="304"/>
  <c r="QZU36" i="304"/>
  <c r="QZV36" i="304"/>
  <c r="QZW36" i="304"/>
  <c r="QZX36" i="304"/>
  <c r="QZY36" i="304"/>
  <c r="QZZ36" i="304"/>
  <c r="RAA36" i="304"/>
  <c r="RAB36" i="304"/>
  <c r="RAC36" i="304"/>
  <c r="RAD36" i="304"/>
  <c r="RAE36" i="304"/>
  <c r="RAF36" i="304"/>
  <c r="RAG36" i="304"/>
  <c r="RAH36" i="304"/>
  <c r="RAI36" i="304"/>
  <c r="RAJ36" i="304"/>
  <c r="RAK36" i="304"/>
  <c r="RAL36" i="304"/>
  <c r="RAM36" i="304"/>
  <c r="RAN36" i="304"/>
  <c r="RAO36" i="304"/>
  <c r="RAP36" i="304"/>
  <c r="RAQ36" i="304"/>
  <c r="RAR36" i="304"/>
  <c r="RAS36" i="304"/>
  <c r="RAT36" i="304"/>
  <c r="RAU36" i="304"/>
  <c r="RAV36" i="304"/>
  <c r="RAW36" i="304"/>
  <c r="RAX36" i="304"/>
  <c r="RAY36" i="304"/>
  <c r="RAZ36" i="304"/>
  <c r="RBA36" i="304"/>
  <c r="RBB36" i="304"/>
  <c r="RBC36" i="304"/>
  <c r="RBD36" i="304"/>
  <c r="RBE36" i="304"/>
  <c r="RBF36" i="304"/>
  <c r="RBG36" i="304"/>
  <c r="RBH36" i="304"/>
  <c r="RBI36" i="304"/>
  <c r="RBJ36" i="304"/>
  <c r="RBK36" i="304"/>
  <c r="RBL36" i="304"/>
  <c r="RBM36" i="304"/>
  <c r="RBN36" i="304"/>
  <c r="RBO36" i="304"/>
  <c r="RBP36" i="304"/>
  <c r="RBQ36" i="304"/>
  <c r="RBR36" i="304"/>
  <c r="RBS36" i="304"/>
  <c r="RBT36" i="304"/>
  <c r="RBU36" i="304"/>
  <c r="RBV36" i="304"/>
  <c r="RBW36" i="304"/>
  <c r="RBX36" i="304"/>
  <c r="RBY36" i="304"/>
  <c r="RBZ36" i="304"/>
  <c r="RCA36" i="304"/>
  <c r="RCB36" i="304"/>
  <c r="RCC36" i="304"/>
  <c r="RCD36" i="304"/>
  <c r="RCE36" i="304"/>
  <c r="RCF36" i="304"/>
  <c r="RCG36" i="304"/>
  <c r="RCH36" i="304"/>
  <c r="RCI36" i="304"/>
  <c r="RCJ36" i="304"/>
  <c r="RCK36" i="304"/>
  <c r="RCL36" i="304"/>
  <c r="RCM36" i="304"/>
  <c r="RCN36" i="304"/>
  <c r="RCO36" i="304"/>
  <c r="RCP36" i="304"/>
  <c r="RCQ36" i="304"/>
  <c r="RCR36" i="304"/>
  <c r="RCS36" i="304"/>
  <c r="RCT36" i="304"/>
  <c r="RCU36" i="304"/>
  <c r="RCV36" i="304"/>
  <c r="RCW36" i="304"/>
  <c r="RCX36" i="304"/>
  <c r="RCY36" i="304"/>
  <c r="RCZ36" i="304"/>
  <c r="RDA36" i="304"/>
  <c r="RDB36" i="304"/>
  <c r="RDC36" i="304"/>
  <c r="RDD36" i="304"/>
  <c r="RDE36" i="304"/>
  <c r="RDF36" i="304"/>
  <c r="RDG36" i="304"/>
  <c r="RDH36" i="304"/>
  <c r="RDI36" i="304"/>
  <c r="RDJ36" i="304"/>
  <c r="RDK36" i="304"/>
  <c r="RDL36" i="304"/>
  <c r="RDM36" i="304"/>
  <c r="RDN36" i="304"/>
  <c r="RDO36" i="304"/>
  <c r="RDP36" i="304"/>
  <c r="RDQ36" i="304"/>
  <c r="RDR36" i="304"/>
  <c r="RDS36" i="304"/>
  <c r="RDT36" i="304"/>
  <c r="RDU36" i="304"/>
  <c r="RDV36" i="304"/>
  <c r="RDW36" i="304"/>
  <c r="RDX36" i="304"/>
  <c r="RDY36" i="304"/>
  <c r="RDZ36" i="304"/>
  <c r="REA36" i="304"/>
  <c r="REB36" i="304"/>
  <c r="REC36" i="304"/>
  <c r="RED36" i="304"/>
  <c r="REE36" i="304"/>
  <c r="REF36" i="304"/>
  <c r="REG36" i="304"/>
  <c r="REH36" i="304"/>
  <c r="REI36" i="304"/>
  <c r="REJ36" i="304"/>
  <c r="REK36" i="304"/>
  <c r="REL36" i="304"/>
  <c r="REM36" i="304"/>
  <c r="REN36" i="304"/>
  <c r="REO36" i="304"/>
  <c r="REP36" i="304"/>
  <c r="REQ36" i="304"/>
  <c r="RER36" i="304"/>
  <c r="RES36" i="304"/>
  <c r="RET36" i="304"/>
  <c r="REU36" i="304"/>
  <c r="REV36" i="304"/>
  <c r="REW36" i="304"/>
  <c r="REX36" i="304"/>
  <c r="REY36" i="304"/>
  <c r="REZ36" i="304"/>
  <c r="RFA36" i="304"/>
  <c r="RFB36" i="304"/>
  <c r="RFC36" i="304"/>
  <c r="RFD36" i="304"/>
  <c r="RFE36" i="304"/>
  <c r="RFF36" i="304"/>
  <c r="RFG36" i="304"/>
  <c r="RFH36" i="304"/>
  <c r="RFI36" i="304"/>
  <c r="RFJ36" i="304"/>
  <c r="RFK36" i="304"/>
  <c r="RFL36" i="304"/>
  <c r="RFM36" i="304"/>
  <c r="RFN36" i="304"/>
  <c r="RFO36" i="304"/>
  <c r="RFP36" i="304"/>
  <c r="RFQ36" i="304"/>
  <c r="RFR36" i="304"/>
  <c r="RFS36" i="304"/>
  <c r="RFT36" i="304"/>
  <c r="RFU36" i="304"/>
  <c r="RFV36" i="304"/>
  <c r="RFW36" i="304"/>
  <c r="RFX36" i="304"/>
  <c r="RFY36" i="304"/>
  <c r="RFZ36" i="304"/>
  <c r="RGA36" i="304"/>
  <c r="RGB36" i="304"/>
  <c r="RGC36" i="304"/>
  <c r="RGD36" i="304"/>
  <c r="RGE36" i="304"/>
  <c r="RGF36" i="304"/>
  <c r="RGG36" i="304"/>
  <c r="RGH36" i="304"/>
  <c r="RGI36" i="304"/>
  <c r="RGJ36" i="304"/>
  <c r="RGK36" i="304"/>
  <c r="RGL36" i="304"/>
  <c r="RGM36" i="304"/>
  <c r="RGN36" i="304"/>
  <c r="RGO36" i="304"/>
  <c r="RGP36" i="304"/>
  <c r="RGQ36" i="304"/>
  <c r="RGR36" i="304"/>
  <c r="RGS36" i="304"/>
  <c r="RGT36" i="304"/>
  <c r="RGU36" i="304"/>
  <c r="RGV36" i="304"/>
  <c r="RGW36" i="304"/>
  <c r="RGX36" i="304"/>
  <c r="RGY36" i="304"/>
  <c r="RGZ36" i="304"/>
  <c r="RHA36" i="304"/>
  <c r="RHB36" i="304"/>
  <c r="RHC36" i="304"/>
  <c r="RHD36" i="304"/>
  <c r="RHE36" i="304"/>
  <c r="RHF36" i="304"/>
  <c r="RHG36" i="304"/>
  <c r="RHH36" i="304"/>
  <c r="RHI36" i="304"/>
  <c r="RHJ36" i="304"/>
  <c r="RHK36" i="304"/>
  <c r="RHL36" i="304"/>
  <c r="RHM36" i="304"/>
  <c r="RHN36" i="304"/>
  <c r="RHO36" i="304"/>
  <c r="RHP36" i="304"/>
  <c r="RHQ36" i="304"/>
  <c r="RHR36" i="304"/>
  <c r="RHS36" i="304"/>
  <c r="RHT36" i="304"/>
  <c r="RHU36" i="304"/>
  <c r="RHV36" i="304"/>
  <c r="RHW36" i="304"/>
  <c r="RHX36" i="304"/>
  <c r="RHY36" i="304"/>
  <c r="RHZ36" i="304"/>
  <c r="RIA36" i="304"/>
  <c r="RIB36" i="304"/>
  <c r="RIC36" i="304"/>
  <c r="RID36" i="304"/>
  <c r="RIE36" i="304"/>
  <c r="RIF36" i="304"/>
  <c r="RIG36" i="304"/>
  <c r="RIH36" i="304"/>
  <c r="RII36" i="304"/>
  <c r="RIJ36" i="304"/>
  <c r="RIK36" i="304"/>
  <c r="RIL36" i="304"/>
  <c r="RIM36" i="304"/>
  <c r="RIN36" i="304"/>
  <c r="RIO36" i="304"/>
  <c r="RIP36" i="304"/>
  <c r="RIQ36" i="304"/>
  <c r="RIR36" i="304"/>
  <c r="RIS36" i="304"/>
  <c r="RIT36" i="304"/>
  <c r="RIU36" i="304"/>
  <c r="RIV36" i="304"/>
  <c r="RIW36" i="304"/>
  <c r="RIX36" i="304"/>
  <c r="RIY36" i="304"/>
  <c r="RIZ36" i="304"/>
  <c r="RJA36" i="304"/>
  <c r="RJB36" i="304"/>
  <c r="RJC36" i="304"/>
  <c r="RJD36" i="304"/>
  <c r="RJE36" i="304"/>
  <c r="RJF36" i="304"/>
  <c r="RJG36" i="304"/>
  <c r="RJH36" i="304"/>
  <c r="RJI36" i="304"/>
  <c r="RJJ36" i="304"/>
  <c r="RJK36" i="304"/>
  <c r="RJL36" i="304"/>
  <c r="RJM36" i="304"/>
  <c r="RJN36" i="304"/>
  <c r="RJO36" i="304"/>
  <c r="RJP36" i="304"/>
  <c r="RJQ36" i="304"/>
  <c r="RJR36" i="304"/>
  <c r="RJS36" i="304"/>
  <c r="RJT36" i="304"/>
  <c r="RJU36" i="304"/>
  <c r="RJV36" i="304"/>
  <c r="RJW36" i="304"/>
  <c r="RJX36" i="304"/>
  <c r="RJY36" i="304"/>
  <c r="RJZ36" i="304"/>
  <c r="RKA36" i="304"/>
  <c r="RKB36" i="304"/>
  <c r="RKC36" i="304"/>
  <c r="RKD36" i="304"/>
  <c r="RKE36" i="304"/>
  <c r="RKF36" i="304"/>
  <c r="RKG36" i="304"/>
  <c r="RKH36" i="304"/>
  <c r="RKI36" i="304"/>
  <c r="RKJ36" i="304"/>
  <c r="RKK36" i="304"/>
  <c r="RKL36" i="304"/>
  <c r="RKM36" i="304"/>
  <c r="RKN36" i="304"/>
  <c r="RKO36" i="304"/>
  <c r="RKP36" i="304"/>
  <c r="RKQ36" i="304"/>
  <c r="RKR36" i="304"/>
  <c r="RKS36" i="304"/>
  <c r="RKT36" i="304"/>
  <c r="RKU36" i="304"/>
  <c r="RKV36" i="304"/>
  <c r="RKW36" i="304"/>
  <c r="RKX36" i="304"/>
  <c r="RKY36" i="304"/>
  <c r="RKZ36" i="304"/>
  <c r="RLA36" i="304"/>
  <c r="RLB36" i="304"/>
  <c r="RLC36" i="304"/>
  <c r="RLD36" i="304"/>
  <c r="RLE36" i="304"/>
  <c r="RLF36" i="304"/>
  <c r="RLG36" i="304"/>
  <c r="RLH36" i="304"/>
  <c r="RLI36" i="304"/>
  <c r="RLJ36" i="304"/>
  <c r="RLK36" i="304"/>
  <c r="RLL36" i="304"/>
  <c r="RLM36" i="304"/>
  <c r="RLN36" i="304"/>
  <c r="RLO36" i="304"/>
  <c r="RLP36" i="304"/>
  <c r="RLQ36" i="304"/>
  <c r="RLR36" i="304"/>
  <c r="RLS36" i="304"/>
  <c r="RLT36" i="304"/>
  <c r="RLU36" i="304"/>
  <c r="RLV36" i="304"/>
  <c r="RLW36" i="304"/>
  <c r="RLX36" i="304"/>
  <c r="RLY36" i="304"/>
  <c r="RLZ36" i="304"/>
  <c r="RMA36" i="304"/>
  <c r="RMB36" i="304"/>
  <c r="RMC36" i="304"/>
  <c r="RMD36" i="304"/>
  <c r="RME36" i="304"/>
  <c r="RMF36" i="304"/>
  <c r="RMG36" i="304"/>
  <c r="RMH36" i="304"/>
  <c r="RMI36" i="304"/>
  <c r="RMJ36" i="304"/>
  <c r="RMK36" i="304"/>
  <c r="RML36" i="304"/>
  <c r="RMM36" i="304"/>
  <c r="RMN36" i="304"/>
  <c r="RMO36" i="304"/>
  <c r="RMP36" i="304"/>
  <c r="RMQ36" i="304"/>
  <c r="RMR36" i="304"/>
  <c r="RMS36" i="304"/>
  <c r="RMT36" i="304"/>
  <c r="RMU36" i="304"/>
  <c r="RMV36" i="304"/>
  <c r="RMW36" i="304"/>
  <c r="RMX36" i="304"/>
  <c r="RMY36" i="304"/>
  <c r="RMZ36" i="304"/>
  <c r="RNA36" i="304"/>
  <c r="RNB36" i="304"/>
  <c r="RNC36" i="304"/>
  <c r="RND36" i="304"/>
  <c r="RNE36" i="304"/>
  <c r="RNF36" i="304"/>
  <c r="RNG36" i="304"/>
  <c r="RNH36" i="304"/>
  <c r="RNI36" i="304"/>
  <c r="RNJ36" i="304"/>
  <c r="RNK36" i="304"/>
  <c r="RNL36" i="304"/>
  <c r="RNM36" i="304"/>
  <c r="RNN36" i="304"/>
  <c r="RNO36" i="304"/>
  <c r="RNP36" i="304"/>
  <c r="RNQ36" i="304"/>
  <c r="RNR36" i="304"/>
  <c r="RNS36" i="304"/>
  <c r="RNT36" i="304"/>
  <c r="RNU36" i="304"/>
  <c r="RNV36" i="304"/>
  <c r="RNW36" i="304"/>
  <c r="RNX36" i="304"/>
  <c r="RNY36" i="304"/>
  <c r="RNZ36" i="304"/>
  <c r="ROA36" i="304"/>
  <c r="ROB36" i="304"/>
  <c r="ROC36" i="304"/>
  <c r="ROD36" i="304"/>
  <c r="ROE36" i="304"/>
  <c r="ROF36" i="304"/>
  <c r="ROG36" i="304"/>
  <c r="ROH36" i="304"/>
  <c r="ROI36" i="304"/>
  <c r="ROJ36" i="304"/>
  <c r="ROK36" i="304"/>
  <c r="ROL36" i="304"/>
  <c r="ROM36" i="304"/>
  <c r="RON36" i="304"/>
  <c r="ROO36" i="304"/>
  <c r="ROP36" i="304"/>
  <c r="ROQ36" i="304"/>
  <c r="ROR36" i="304"/>
  <c r="ROS36" i="304"/>
  <c r="ROT36" i="304"/>
  <c r="ROU36" i="304"/>
  <c r="ROV36" i="304"/>
  <c r="ROW36" i="304"/>
  <c r="ROX36" i="304"/>
  <c r="ROY36" i="304"/>
  <c r="ROZ36" i="304"/>
  <c r="RPA36" i="304"/>
  <c r="RPB36" i="304"/>
  <c r="RPC36" i="304"/>
  <c r="RPD36" i="304"/>
  <c r="RPE36" i="304"/>
  <c r="RPF36" i="304"/>
  <c r="RPG36" i="304"/>
  <c r="RPH36" i="304"/>
  <c r="RPI36" i="304"/>
  <c r="RPJ36" i="304"/>
  <c r="RPK36" i="304"/>
  <c r="RPL36" i="304"/>
  <c r="RPM36" i="304"/>
  <c r="RPN36" i="304"/>
  <c r="RPO36" i="304"/>
  <c r="RPP36" i="304"/>
  <c r="RPQ36" i="304"/>
  <c r="RPR36" i="304"/>
  <c r="RPS36" i="304"/>
  <c r="RPT36" i="304"/>
  <c r="RPU36" i="304"/>
  <c r="RPV36" i="304"/>
  <c r="RPW36" i="304"/>
  <c r="RPX36" i="304"/>
  <c r="RPY36" i="304"/>
  <c r="RPZ36" i="304"/>
  <c r="RQA36" i="304"/>
  <c r="RQB36" i="304"/>
  <c r="RQC36" i="304"/>
  <c r="RQD36" i="304"/>
  <c r="RQE36" i="304"/>
  <c r="RQF36" i="304"/>
  <c r="RQG36" i="304"/>
  <c r="RQH36" i="304"/>
  <c r="RQI36" i="304"/>
  <c r="RQJ36" i="304"/>
  <c r="RQK36" i="304"/>
  <c r="RQL36" i="304"/>
  <c r="RQM36" i="304"/>
  <c r="RQN36" i="304"/>
  <c r="RQO36" i="304"/>
  <c r="RQP36" i="304"/>
  <c r="RQQ36" i="304"/>
  <c r="RQR36" i="304"/>
  <c r="RQS36" i="304"/>
  <c r="RQT36" i="304"/>
  <c r="RQU36" i="304"/>
  <c r="RQV36" i="304"/>
  <c r="RQW36" i="304"/>
  <c r="RQX36" i="304"/>
  <c r="RQY36" i="304"/>
  <c r="RQZ36" i="304"/>
  <c r="RRA36" i="304"/>
  <c r="RRB36" i="304"/>
  <c r="RRC36" i="304"/>
  <c r="RRD36" i="304"/>
  <c r="RRE36" i="304"/>
  <c r="RRF36" i="304"/>
  <c r="RRG36" i="304"/>
  <c r="RRH36" i="304"/>
  <c r="RRI36" i="304"/>
  <c r="RRJ36" i="304"/>
  <c r="RRK36" i="304"/>
  <c r="RRL36" i="304"/>
  <c r="RRM36" i="304"/>
  <c r="RRN36" i="304"/>
  <c r="RRO36" i="304"/>
  <c r="RRP36" i="304"/>
  <c r="RRQ36" i="304"/>
  <c r="RRR36" i="304"/>
  <c r="RRS36" i="304"/>
  <c r="RRT36" i="304"/>
  <c r="RRU36" i="304"/>
  <c r="RRV36" i="304"/>
  <c r="RRW36" i="304"/>
  <c r="RRX36" i="304"/>
  <c r="RRY36" i="304"/>
  <c r="RRZ36" i="304"/>
  <c r="RSA36" i="304"/>
  <c r="RSB36" i="304"/>
  <c r="RSC36" i="304"/>
  <c r="RSD36" i="304"/>
  <c r="RSE36" i="304"/>
  <c r="RSF36" i="304"/>
  <c r="RSG36" i="304"/>
  <c r="RSH36" i="304"/>
  <c r="RSI36" i="304"/>
  <c r="RSJ36" i="304"/>
  <c r="RSK36" i="304"/>
  <c r="RSL36" i="304"/>
  <c r="RSM36" i="304"/>
  <c r="RSN36" i="304"/>
  <c r="RSO36" i="304"/>
  <c r="RSP36" i="304"/>
  <c r="RSQ36" i="304"/>
  <c r="RSR36" i="304"/>
  <c r="RSS36" i="304"/>
  <c r="RST36" i="304"/>
  <c r="RSU36" i="304"/>
  <c r="RSV36" i="304"/>
  <c r="RSW36" i="304"/>
  <c r="RSX36" i="304"/>
  <c r="RSY36" i="304"/>
  <c r="RSZ36" i="304"/>
  <c r="RTA36" i="304"/>
  <c r="RTB36" i="304"/>
  <c r="RTC36" i="304"/>
  <c r="RTD36" i="304"/>
  <c r="RTE36" i="304"/>
  <c r="RTF36" i="304"/>
  <c r="RTG36" i="304"/>
  <c r="RTH36" i="304"/>
  <c r="RTI36" i="304"/>
  <c r="RTJ36" i="304"/>
  <c r="RTK36" i="304"/>
  <c r="RTL36" i="304"/>
  <c r="RTM36" i="304"/>
  <c r="RTN36" i="304"/>
  <c r="RTO36" i="304"/>
  <c r="RTP36" i="304"/>
  <c r="RTQ36" i="304"/>
  <c r="RTR36" i="304"/>
  <c r="RTS36" i="304"/>
  <c r="RTT36" i="304"/>
  <c r="RTU36" i="304"/>
  <c r="RTV36" i="304"/>
  <c r="RTW36" i="304"/>
  <c r="RTX36" i="304"/>
  <c r="RTY36" i="304"/>
  <c r="RTZ36" i="304"/>
  <c r="RUA36" i="304"/>
  <c r="RUB36" i="304"/>
  <c r="RUC36" i="304"/>
  <c r="RUD36" i="304"/>
  <c r="RUE36" i="304"/>
  <c r="RUF36" i="304"/>
  <c r="RUG36" i="304"/>
  <c r="RUH36" i="304"/>
  <c r="RUI36" i="304"/>
  <c r="RUJ36" i="304"/>
  <c r="RUK36" i="304"/>
  <c r="RUL36" i="304"/>
  <c r="RUM36" i="304"/>
  <c r="RUN36" i="304"/>
  <c r="RUO36" i="304"/>
  <c r="RUP36" i="304"/>
  <c r="RUQ36" i="304"/>
  <c r="RUR36" i="304"/>
  <c r="RUS36" i="304"/>
  <c r="RUT36" i="304"/>
  <c r="RUU36" i="304"/>
  <c r="RUV36" i="304"/>
  <c r="RUW36" i="304"/>
  <c r="RUX36" i="304"/>
  <c r="RUY36" i="304"/>
  <c r="RUZ36" i="304"/>
  <c r="RVA36" i="304"/>
  <c r="RVB36" i="304"/>
  <c r="RVC36" i="304"/>
  <c r="RVD36" i="304"/>
  <c r="RVE36" i="304"/>
  <c r="RVF36" i="304"/>
  <c r="RVG36" i="304"/>
  <c r="RVH36" i="304"/>
  <c r="RVI36" i="304"/>
  <c r="RVJ36" i="304"/>
  <c r="RVK36" i="304"/>
  <c r="RVL36" i="304"/>
  <c r="RVM36" i="304"/>
  <c r="RVN36" i="304"/>
  <c r="RVO36" i="304"/>
  <c r="RVP36" i="304"/>
  <c r="RVQ36" i="304"/>
  <c r="RVR36" i="304"/>
  <c r="RVS36" i="304"/>
  <c r="RVT36" i="304"/>
  <c r="RVU36" i="304"/>
  <c r="RVV36" i="304"/>
  <c r="RVW36" i="304"/>
  <c r="RVX36" i="304"/>
  <c r="RVY36" i="304"/>
  <c r="RVZ36" i="304"/>
  <c r="RWA36" i="304"/>
  <c r="RWB36" i="304"/>
  <c r="RWC36" i="304"/>
  <c r="RWD36" i="304"/>
  <c r="RWE36" i="304"/>
  <c r="RWF36" i="304"/>
  <c r="RWG36" i="304"/>
  <c r="RWH36" i="304"/>
  <c r="RWI36" i="304"/>
  <c r="RWJ36" i="304"/>
  <c r="RWK36" i="304"/>
  <c r="RWL36" i="304"/>
  <c r="RWM36" i="304"/>
  <c r="RWN36" i="304"/>
  <c r="RWO36" i="304"/>
  <c r="RWP36" i="304"/>
  <c r="RWQ36" i="304"/>
  <c r="RWR36" i="304"/>
  <c r="RWS36" i="304"/>
  <c r="RWT36" i="304"/>
  <c r="RWU36" i="304"/>
  <c r="RWV36" i="304"/>
  <c r="RWW36" i="304"/>
  <c r="RWX36" i="304"/>
  <c r="RWY36" i="304"/>
  <c r="RWZ36" i="304"/>
  <c r="RXA36" i="304"/>
  <c r="RXB36" i="304"/>
  <c r="RXC36" i="304"/>
  <c r="RXD36" i="304"/>
  <c r="RXE36" i="304"/>
  <c r="RXF36" i="304"/>
  <c r="RXG36" i="304"/>
  <c r="RXH36" i="304"/>
  <c r="RXI36" i="304"/>
  <c r="RXJ36" i="304"/>
  <c r="RXK36" i="304"/>
  <c r="RXL36" i="304"/>
  <c r="RXM36" i="304"/>
  <c r="RXN36" i="304"/>
  <c r="RXO36" i="304"/>
  <c r="RXP36" i="304"/>
  <c r="RXQ36" i="304"/>
  <c r="RXR36" i="304"/>
  <c r="RXS36" i="304"/>
  <c r="RXT36" i="304"/>
  <c r="RXU36" i="304"/>
  <c r="RXV36" i="304"/>
  <c r="RXW36" i="304"/>
  <c r="RXX36" i="304"/>
  <c r="RXY36" i="304"/>
  <c r="RXZ36" i="304"/>
  <c r="RYA36" i="304"/>
  <c r="RYB36" i="304"/>
  <c r="RYC36" i="304"/>
  <c r="RYD36" i="304"/>
  <c r="RYE36" i="304"/>
  <c r="RYF36" i="304"/>
  <c r="RYG36" i="304"/>
  <c r="RYH36" i="304"/>
  <c r="RYI36" i="304"/>
  <c r="RYJ36" i="304"/>
  <c r="RYK36" i="304"/>
  <c r="RYL36" i="304"/>
  <c r="RYM36" i="304"/>
  <c r="RYN36" i="304"/>
  <c r="RYO36" i="304"/>
  <c r="RYP36" i="304"/>
  <c r="RYQ36" i="304"/>
  <c r="RYR36" i="304"/>
  <c r="RYS36" i="304"/>
  <c r="RYT36" i="304"/>
  <c r="RYU36" i="304"/>
  <c r="RYV36" i="304"/>
  <c r="RYW36" i="304"/>
  <c r="RYX36" i="304"/>
  <c r="RYY36" i="304"/>
  <c r="RYZ36" i="304"/>
  <c r="RZA36" i="304"/>
  <c r="RZB36" i="304"/>
  <c r="RZC36" i="304"/>
  <c r="RZD36" i="304"/>
  <c r="RZE36" i="304"/>
  <c r="RZF36" i="304"/>
  <c r="RZG36" i="304"/>
  <c r="RZH36" i="304"/>
  <c r="RZI36" i="304"/>
  <c r="RZJ36" i="304"/>
  <c r="RZK36" i="304"/>
  <c r="RZL36" i="304"/>
  <c r="RZM36" i="304"/>
  <c r="RZN36" i="304"/>
  <c r="RZO36" i="304"/>
  <c r="RZP36" i="304"/>
  <c r="RZQ36" i="304"/>
  <c r="RZR36" i="304"/>
  <c r="RZS36" i="304"/>
  <c r="RZT36" i="304"/>
  <c r="RZU36" i="304"/>
  <c r="RZV36" i="304"/>
  <c r="RZW36" i="304"/>
  <c r="RZX36" i="304"/>
  <c r="RZY36" i="304"/>
  <c r="RZZ36" i="304"/>
  <c r="SAA36" i="304"/>
  <c r="SAB36" i="304"/>
  <c r="SAC36" i="304"/>
  <c r="SAD36" i="304"/>
  <c r="SAE36" i="304"/>
  <c r="SAF36" i="304"/>
  <c r="SAG36" i="304"/>
  <c r="SAH36" i="304"/>
  <c r="SAI36" i="304"/>
  <c r="SAJ36" i="304"/>
  <c r="SAK36" i="304"/>
  <c r="SAL36" i="304"/>
  <c r="SAM36" i="304"/>
  <c r="SAN36" i="304"/>
  <c r="SAO36" i="304"/>
  <c r="SAP36" i="304"/>
  <c r="SAQ36" i="304"/>
  <c r="SAR36" i="304"/>
  <c r="SAS36" i="304"/>
  <c r="SAT36" i="304"/>
  <c r="SAU36" i="304"/>
  <c r="SAV36" i="304"/>
  <c r="SAW36" i="304"/>
  <c r="SAX36" i="304"/>
  <c r="SAY36" i="304"/>
  <c r="SAZ36" i="304"/>
  <c r="SBA36" i="304"/>
  <c r="SBB36" i="304"/>
  <c r="SBC36" i="304"/>
  <c r="SBD36" i="304"/>
  <c r="SBE36" i="304"/>
  <c r="SBF36" i="304"/>
  <c r="SBG36" i="304"/>
  <c r="SBH36" i="304"/>
  <c r="SBI36" i="304"/>
  <c r="SBJ36" i="304"/>
  <c r="SBK36" i="304"/>
  <c r="SBL36" i="304"/>
  <c r="SBM36" i="304"/>
  <c r="SBN36" i="304"/>
  <c r="SBO36" i="304"/>
  <c r="SBP36" i="304"/>
  <c r="SBQ36" i="304"/>
  <c r="SBR36" i="304"/>
  <c r="SBS36" i="304"/>
  <c r="SBT36" i="304"/>
  <c r="SBU36" i="304"/>
  <c r="SBV36" i="304"/>
  <c r="SBW36" i="304"/>
  <c r="SBX36" i="304"/>
  <c r="SBY36" i="304"/>
  <c r="SBZ36" i="304"/>
  <c r="SCA36" i="304"/>
  <c r="SCB36" i="304"/>
  <c r="SCC36" i="304"/>
  <c r="SCD36" i="304"/>
  <c r="SCE36" i="304"/>
  <c r="SCF36" i="304"/>
  <c r="SCG36" i="304"/>
  <c r="SCH36" i="304"/>
  <c r="SCI36" i="304"/>
  <c r="SCJ36" i="304"/>
  <c r="SCK36" i="304"/>
  <c r="SCL36" i="304"/>
  <c r="SCM36" i="304"/>
  <c r="SCN36" i="304"/>
  <c r="SCO36" i="304"/>
  <c r="SCP36" i="304"/>
  <c r="SCQ36" i="304"/>
  <c r="SCR36" i="304"/>
  <c r="SCS36" i="304"/>
  <c r="SCT36" i="304"/>
  <c r="SCU36" i="304"/>
  <c r="SCV36" i="304"/>
  <c r="SCW36" i="304"/>
  <c r="SCX36" i="304"/>
  <c r="SCY36" i="304"/>
  <c r="SCZ36" i="304"/>
  <c r="SDA36" i="304"/>
  <c r="SDB36" i="304"/>
  <c r="SDC36" i="304"/>
  <c r="SDD36" i="304"/>
  <c r="SDE36" i="304"/>
  <c r="SDF36" i="304"/>
  <c r="SDG36" i="304"/>
  <c r="SDH36" i="304"/>
  <c r="SDI36" i="304"/>
  <c r="SDJ36" i="304"/>
  <c r="SDK36" i="304"/>
  <c r="SDL36" i="304"/>
  <c r="SDM36" i="304"/>
  <c r="SDN36" i="304"/>
  <c r="SDO36" i="304"/>
  <c r="SDP36" i="304"/>
  <c r="SDQ36" i="304"/>
  <c r="SDR36" i="304"/>
  <c r="SDS36" i="304"/>
  <c r="SDT36" i="304"/>
  <c r="SDU36" i="304"/>
  <c r="SDV36" i="304"/>
  <c r="SDW36" i="304"/>
  <c r="SDX36" i="304"/>
  <c r="SDY36" i="304"/>
  <c r="SDZ36" i="304"/>
  <c r="SEA36" i="304"/>
  <c r="SEB36" i="304"/>
  <c r="SEC36" i="304"/>
  <c r="SED36" i="304"/>
  <c r="SEE36" i="304"/>
  <c r="SEF36" i="304"/>
  <c r="SEG36" i="304"/>
  <c r="SEH36" i="304"/>
  <c r="SEI36" i="304"/>
  <c r="SEJ36" i="304"/>
  <c r="SEK36" i="304"/>
  <c r="SEL36" i="304"/>
  <c r="SEM36" i="304"/>
  <c r="SEN36" i="304"/>
  <c r="SEO36" i="304"/>
  <c r="SEP36" i="304"/>
  <c r="SEQ36" i="304"/>
  <c r="SER36" i="304"/>
  <c r="SES36" i="304"/>
  <c r="SET36" i="304"/>
  <c r="SEU36" i="304"/>
  <c r="SEV36" i="304"/>
  <c r="SEW36" i="304"/>
  <c r="SEX36" i="304"/>
  <c r="SEY36" i="304"/>
  <c r="SEZ36" i="304"/>
  <c r="SFA36" i="304"/>
  <c r="SFB36" i="304"/>
  <c r="SFC36" i="304"/>
  <c r="SFD36" i="304"/>
  <c r="SFE36" i="304"/>
  <c r="SFF36" i="304"/>
  <c r="SFG36" i="304"/>
  <c r="SFH36" i="304"/>
  <c r="SFI36" i="304"/>
  <c r="SFJ36" i="304"/>
  <c r="SFK36" i="304"/>
  <c r="SFL36" i="304"/>
  <c r="SFM36" i="304"/>
  <c r="SFN36" i="304"/>
  <c r="SFO36" i="304"/>
  <c r="SFP36" i="304"/>
  <c r="SFQ36" i="304"/>
  <c r="SFR36" i="304"/>
  <c r="SFS36" i="304"/>
  <c r="SFT36" i="304"/>
  <c r="SFU36" i="304"/>
  <c r="SFV36" i="304"/>
  <c r="SFW36" i="304"/>
  <c r="SFX36" i="304"/>
  <c r="SFY36" i="304"/>
  <c r="SFZ36" i="304"/>
  <c r="SGA36" i="304"/>
  <c r="SGB36" i="304"/>
  <c r="SGC36" i="304"/>
  <c r="SGD36" i="304"/>
  <c r="SGE36" i="304"/>
  <c r="SGF36" i="304"/>
  <c r="SGG36" i="304"/>
  <c r="SGH36" i="304"/>
  <c r="SGI36" i="304"/>
  <c r="SGJ36" i="304"/>
  <c r="SGK36" i="304"/>
  <c r="SGL36" i="304"/>
  <c r="SGM36" i="304"/>
  <c r="SGN36" i="304"/>
  <c r="SGO36" i="304"/>
  <c r="SGP36" i="304"/>
  <c r="SGQ36" i="304"/>
  <c r="SGR36" i="304"/>
  <c r="SGS36" i="304"/>
  <c r="SGT36" i="304"/>
  <c r="SGU36" i="304"/>
  <c r="SGV36" i="304"/>
  <c r="SGW36" i="304"/>
  <c r="SGX36" i="304"/>
  <c r="SGY36" i="304"/>
  <c r="SGZ36" i="304"/>
  <c r="SHA36" i="304"/>
  <c r="SHB36" i="304"/>
  <c r="SHC36" i="304"/>
  <c r="SHD36" i="304"/>
  <c r="SHE36" i="304"/>
  <c r="SHF36" i="304"/>
  <c r="SHG36" i="304"/>
  <c r="SHH36" i="304"/>
  <c r="SHI36" i="304"/>
  <c r="SHJ36" i="304"/>
  <c r="SHK36" i="304"/>
  <c r="SHL36" i="304"/>
  <c r="SHM36" i="304"/>
  <c r="SHN36" i="304"/>
  <c r="SHO36" i="304"/>
  <c r="SHP36" i="304"/>
  <c r="SHQ36" i="304"/>
  <c r="SHR36" i="304"/>
  <c r="SHS36" i="304"/>
  <c r="SHT36" i="304"/>
  <c r="SHU36" i="304"/>
  <c r="SHV36" i="304"/>
  <c r="SHW36" i="304"/>
  <c r="SHX36" i="304"/>
  <c r="SHY36" i="304"/>
  <c r="SHZ36" i="304"/>
  <c r="SIA36" i="304"/>
  <c r="SIB36" i="304"/>
  <c r="SIC36" i="304"/>
  <c r="SID36" i="304"/>
  <c r="SIE36" i="304"/>
  <c r="SIF36" i="304"/>
  <c r="SIG36" i="304"/>
  <c r="SIH36" i="304"/>
  <c r="SII36" i="304"/>
  <c r="SIJ36" i="304"/>
  <c r="SIK36" i="304"/>
  <c r="SIL36" i="304"/>
  <c r="SIM36" i="304"/>
  <c r="SIN36" i="304"/>
  <c r="SIO36" i="304"/>
  <c r="SIP36" i="304"/>
  <c r="SIQ36" i="304"/>
  <c r="SIR36" i="304"/>
  <c r="SIS36" i="304"/>
  <c r="SIT36" i="304"/>
  <c r="SIU36" i="304"/>
  <c r="SIV36" i="304"/>
  <c r="SIW36" i="304"/>
  <c r="SIX36" i="304"/>
  <c r="SIY36" i="304"/>
  <c r="SIZ36" i="304"/>
  <c r="SJA36" i="304"/>
  <c r="SJB36" i="304"/>
  <c r="SJC36" i="304"/>
  <c r="SJD36" i="304"/>
  <c r="SJE36" i="304"/>
  <c r="SJF36" i="304"/>
  <c r="SJG36" i="304"/>
  <c r="SJH36" i="304"/>
  <c r="SJI36" i="304"/>
  <c r="SJJ36" i="304"/>
  <c r="SJK36" i="304"/>
  <c r="SJL36" i="304"/>
  <c r="SJM36" i="304"/>
  <c r="SJN36" i="304"/>
  <c r="SJO36" i="304"/>
  <c r="SJP36" i="304"/>
  <c r="SJQ36" i="304"/>
  <c r="SJR36" i="304"/>
  <c r="SJS36" i="304"/>
  <c r="SJT36" i="304"/>
  <c r="SJU36" i="304"/>
  <c r="SJV36" i="304"/>
  <c r="SJW36" i="304"/>
  <c r="SJX36" i="304"/>
  <c r="SJY36" i="304"/>
  <c r="SJZ36" i="304"/>
  <c r="SKA36" i="304"/>
  <c r="SKB36" i="304"/>
  <c r="SKC36" i="304"/>
  <c r="SKD36" i="304"/>
  <c r="SKE36" i="304"/>
  <c r="SKF36" i="304"/>
  <c r="SKG36" i="304"/>
  <c r="SKH36" i="304"/>
  <c r="SKI36" i="304"/>
  <c r="SKJ36" i="304"/>
  <c r="SKK36" i="304"/>
  <c r="SKL36" i="304"/>
  <c r="SKM36" i="304"/>
  <c r="SKN36" i="304"/>
  <c r="SKO36" i="304"/>
  <c r="SKP36" i="304"/>
  <c r="SKQ36" i="304"/>
  <c r="SKR36" i="304"/>
  <c r="SKS36" i="304"/>
  <c r="SKT36" i="304"/>
  <c r="SKU36" i="304"/>
  <c r="SKV36" i="304"/>
  <c r="SKW36" i="304"/>
  <c r="SKX36" i="304"/>
  <c r="SKY36" i="304"/>
  <c r="SKZ36" i="304"/>
  <c r="SLA36" i="304"/>
  <c r="SLB36" i="304"/>
  <c r="SLC36" i="304"/>
  <c r="SLD36" i="304"/>
  <c r="SLE36" i="304"/>
  <c r="SLF36" i="304"/>
  <c r="SLG36" i="304"/>
  <c r="SLH36" i="304"/>
  <c r="SLI36" i="304"/>
  <c r="SLJ36" i="304"/>
  <c r="SLK36" i="304"/>
  <c r="SLL36" i="304"/>
  <c r="SLM36" i="304"/>
  <c r="SLN36" i="304"/>
  <c r="SLO36" i="304"/>
  <c r="SLP36" i="304"/>
  <c r="SLQ36" i="304"/>
  <c r="SLR36" i="304"/>
  <c r="SLS36" i="304"/>
  <c r="SLT36" i="304"/>
  <c r="SLU36" i="304"/>
  <c r="SLV36" i="304"/>
  <c r="SLW36" i="304"/>
  <c r="SLX36" i="304"/>
  <c r="SLY36" i="304"/>
  <c r="SLZ36" i="304"/>
  <c r="SMA36" i="304"/>
  <c r="SMB36" i="304"/>
  <c r="SMC36" i="304"/>
  <c r="SMD36" i="304"/>
  <c r="SME36" i="304"/>
  <c r="SMF36" i="304"/>
  <c r="SMG36" i="304"/>
  <c r="SMH36" i="304"/>
  <c r="SMI36" i="304"/>
  <c r="SMJ36" i="304"/>
  <c r="SMK36" i="304"/>
  <c r="SML36" i="304"/>
  <c r="SMM36" i="304"/>
  <c r="SMN36" i="304"/>
  <c r="SMO36" i="304"/>
  <c r="SMP36" i="304"/>
  <c r="SMQ36" i="304"/>
  <c r="SMR36" i="304"/>
  <c r="SMS36" i="304"/>
  <c r="SMT36" i="304"/>
  <c r="SMU36" i="304"/>
  <c r="SMV36" i="304"/>
  <c r="SMW36" i="304"/>
  <c r="SMX36" i="304"/>
  <c r="SMY36" i="304"/>
  <c r="SMZ36" i="304"/>
  <c r="SNA36" i="304"/>
  <c r="SNB36" i="304"/>
  <c r="SNC36" i="304"/>
  <c r="SND36" i="304"/>
  <c r="SNE36" i="304"/>
  <c r="SNF36" i="304"/>
  <c r="SNG36" i="304"/>
  <c r="SNH36" i="304"/>
  <c r="SNI36" i="304"/>
  <c r="SNJ36" i="304"/>
  <c r="SNK36" i="304"/>
  <c r="SNL36" i="304"/>
  <c r="SNM36" i="304"/>
  <c r="SNN36" i="304"/>
  <c r="SNO36" i="304"/>
  <c r="SNP36" i="304"/>
  <c r="SNQ36" i="304"/>
  <c r="SNR36" i="304"/>
  <c r="SNS36" i="304"/>
  <c r="SNT36" i="304"/>
  <c r="SNU36" i="304"/>
  <c r="SNV36" i="304"/>
  <c r="SNW36" i="304"/>
  <c r="SNX36" i="304"/>
  <c r="SNY36" i="304"/>
  <c r="SNZ36" i="304"/>
  <c r="SOA36" i="304"/>
  <c r="SOB36" i="304"/>
  <c r="SOC36" i="304"/>
  <c r="SOD36" i="304"/>
  <c r="SOE36" i="304"/>
  <c r="SOF36" i="304"/>
  <c r="SOG36" i="304"/>
  <c r="SOH36" i="304"/>
  <c r="SOI36" i="304"/>
  <c r="SOJ36" i="304"/>
  <c r="SOK36" i="304"/>
  <c r="SOL36" i="304"/>
  <c r="SOM36" i="304"/>
  <c r="SON36" i="304"/>
  <c r="SOO36" i="304"/>
  <c r="SOP36" i="304"/>
  <c r="SOQ36" i="304"/>
  <c r="SOR36" i="304"/>
  <c r="SOS36" i="304"/>
  <c r="SOT36" i="304"/>
  <c r="SOU36" i="304"/>
  <c r="SOV36" i="304"/>
  <c r="SOW36" i="304"/>
  <c r="SOX36" i="304"/>
  <c r="SOY36" i="304"/>
  <c r="SOZ36" i="304"/>
  <c r="SPA36" i="304"/>
  <c r="SPB36" i="304"/>
  <c r="SPC36" i="304"/>
  <c r="SPD36" i="304"/>
  <c r="SPE36" i="304"/>
  <c r="SPF36" i="304"/>
  <c r="SPG36" i="304"/>
  <c r="SPH36" i="304"/>
  <c r="SPI36" i="304"/>
  <c r="SPJ36" i="304"/>
  <c r="SPK36" i="304"/>
  <c r="SPL36" i="304"/>
  <c r="SPM36" i="304"/>
  <c r="SPN36" i="304"/>
  <c r="SPO36" i="304"/>
  <c r="SPP36" i="304"/>
  <c r="SPQ36" i="304"/>
  <c r="SPR36" i="304"/>
  <c r="SPS36" i="304"/>
  <c r="SPT36" i="304"/>
  <c r="SPU36" i="304"/>
  <c r="SPV36" i="304"/>
  <c r="SPW36" i="304"/>
  <c r="SPX36" i="304"/>
  <c r="SPY36" i="304"/>
  <c r="SPZ36" i="304"/>
  <c r="SQA36" i="304"/>
  <c r="SQB36" i="304"/>
  <c r="SQC36" i="304"/>
  <c r="SQD36" i="304"/>
  <c r="SQE36" i="304"/>
  <c r="SQF36" i="304"/>
  <c r="SQG36" i="304"/>
  <c r="SQH36" i="304"/>
  <c r="SQI36" i="304"/>
  <c r="SQJ36" i="304"/>
  <c r="SQK36" i="304"/>
  <c r="SQL36" i="304"/>
  <c r="SQM36" i="304"/>
  <c r="SQN36" i="304"/>
  <c r="SQO36" i="304"/>
  <c r="SQP36" i="304"/>
  <c r="SQQ36" i="304"/>
  <c r="SQR36" i="304"/>
  <c r="SQS36" i="304"/>
  <c r="SQT36" i="304"/>
  <c r="SQU36" i="304"/>
  <c r="SQV36" i="304"/>
  <c r="SQW36" i="304"/>
  <c r="SQX36" i="304"/>
  <c r="SQY36" i="304"/>
  <c r="SQZ36" i="304"/>
  <c r="SRA36" i="304"/>
  <c r="SRB36" i="304"/>
  <c r="SRC36" i="304"/>
  <c r="SRD36" i="304"/>
  <c r="SRE36" i="304"/>
  <c r="SRF36" i="304"/>
  <c r="SRG36" i="304"/>
  <c r="SRH36" i="304"/>
  <c r="SRI36" i="304"/>
  <c r="SRJ36" i="304"/>
  <c r="SRK36" i="304"/>
  <c r="SRL36" i="304"/>
  <c r="SRM36" i="304"/>
  <c r="SRN36" i="304"/>
  <c r="SRO36" i="304"/>
  <c r="SRP36" i="304"/>
  <c r="SRQ36" i="304"/>
  <c r="SRR36" i="304"/>
  <c r="SRS36" i="304"/>
  <c r="SRT36" i="304"/>
  <c r="SRU36" i="304"/>
  <c r="SRV36" i="304"/>
  <c r="SRW36" i="304"/>
  <c r="SRX36" i="304"/>
  <c r="SRY36" i="304"/>
  <c r="SRZ36" i="304"/>
  <c r="SSA36" i="304"/>
  <c r="SSB36" i="304"/>
  <c r="SSC36" i="304"/>
  <c r="SSD36" i="304"/>
  <c r="SSE36" i="304"/>
  <c r="SSF36" i="304"/>
  <c r="SSG36" i="304"/>
  <c r="SSH36" i="304"/>
  <c r="SSI36" i="304"/>
  <c r="SSJ36" i="304"/>
  <c r="SSK36" i="304"/>
  <c r="SSL36" i="304"/>
  <c r="SSM36" i="304"/>
  <c r="SSN36" i="304"/>
  <c r="SSO36" i="304"/>
  <c r="SSP36" i="304"/>
  <c r="SSQ36" i="304"/>
  <c r="SSR36" i="304"/>
  <c r="SSS36" i="304"/>
  <c r="SST36" i="304"/>
  <c r="SSU36" i="304"/>
  <c r="SSV36" i="304"/>
  <c r="SSW36" i="304"/>
  <c r="SSX36" i="304"/>
  <c r="SSY36" i="304"/>
  <c r="SSZ36" i="304"/>
  <c r="STA36" i="304"/>
  <c r="STB36" i="304"/>
  <c r="STC36" i="304"/>
  <c r="STD36" i="304"/>
  <c r="STE36" i="304"/>
  <c r="STF36" i="304"/>
  <c r="STG36" i="304"/>
  <c r="STH36" i="304"/>
  <c r="STI36" i="304"/>
  <c r="STJ36" i="304"/>
  <c r="STK36" i="304"/>
  <c r="STL36" i="304"/>
  <c r="STM36" i="304"/>
  <c r="STN36" i="304"/>
  <c r="STO36" i="304"/>
  <c r="STP36" i="304"/>
  <c r="STQ36" i="304"/>
  <c r="STR36" i="304"/>
  <c r="STS36" i="304"/>
  <c r="STT36" i="304"/>
  <c r="STU36" i="304"/>
  <c r="STV36" i="304"/>
  <c r="STW36" i="304"/>
  <c r="STX36" i="304"/>
  <c r="STY36" i="304"/>
  <c r="STZ36" i="304"/>
  <c r="SUA36" i="304"/>
  <c r="SUB36" i="304"/>
  <c r="SUC36" i="304"/>
  <c r="SUD36" i="304"/>
  <c r="SUE36" i="304"/>
  <c r="SUF36" i="304"/>
  <c r="SUG36" i="304"/>
  <c r="SUH36" i="304"/>
  <c r="SUI36" i="304"/>
  <c r="SUJ36" i="304"/>
  <c r="SUK36" i="304"/>
  <c r="SUL36" i="304"/>
  <c r="SUM36" i="304"/>
  <c r="SUN36" i="304"/>
  <c r="SUO36" i="304"/>
  <c r="SUP36" i="304"/>
  <c r="SUQ36" i="304"/>
  <c r="SUR36" i="304"/>
  <c r="SUS36" i="304"/>
  <c r="SUT36" i="304"/>
  <c r="SUU36" i="304"/>
  <c r="SUV36" i="304"/>
  <c r="SUW36" i="304"/>
  <c r="SUX36" i="304"/>
  <c r="SUY36" i="304"/>
  <c r="SUZ36" i="304"/>
  <c r="SVA36" i="304"/>
  <c r="SVB36" i="304"/>
  <c r="SVC36" i="304"/>
  <c r="SVD36" i="304"/>
  <c r="SVE36" i="304"/>
  <c r="SVF36" i="304"/>
  <c r="SVG36" i="304"/>
  <c r="SVH36" i="304"/>
  <c r="SVI36" i="304"/>
  <c r="SVJ36" i="304"/>
  <c r="SVK36" i="304"/>
  <c r="SVL36" i="304"/>
  <c r="SVM36" i="304"/>
  <c r="SVN36" i="304"/>
  <c r="SVO36" i="304"/>
  <c r="SVP36" i="304"/>
  <c r="SVQ36" i="304"/>
  <c r="SVR36" i="304"/>
  <c r="SVS36" i="304"/>
  <c r="SVT36" i="304"/>
  <c r="SVU36" i="304"/>
  <c r="SVV36" i="304"/>
  <c r="SVW36" i="304"/>
  <c r="SVX36" i="304"/>
  <c r="SVY36" i="304"/>
  <c r="SVZ36" i="304"/>
  <c r="SWA36" i="304"/>
  <c r="SWB36" i="304"/>
  <c r="SWC36" i="304"/>
  <c r="SWD36" i="304"/>
  <c r="SWE36" i="304"/>
  <c r="SWF36" i="304"/>
  <c r="SWG36" i="304"/>
  <c r="SWH36" i="304"/>
  <c r="SWI36" i="304"/>
  <c r="SWJ36" i="304"/>
  <c r="SWK36" i="304"/>
  <c r="SWL36" i="304"/>
  <c r="SWM36" i="304"/>
  <c r="SWN36" i="304"/>
  <c r="SWO36" i="304"/>
  <c r="SWP36" i="304"/>
  <c r="SWQ36" i="304"/>
  <c r="SWR36" i="304"/>
  <c r="SWS36" i="304"/>
  <c r="SWT36" i="304"/>
  <c r="SWU36" i="304"/>
  <c r="SWV36" i="304"/>
  <c r="SWW36" i="304"/>
  <c r="SWX36" i="304"/>
  <c r="SWY36" i="304"/>
  <c r="SWZ36" i="304"/>
  <c r="SXA36" i="304"/>
  <c r="SXB36" i="304"/>
  <c r="SXC36" i="304"/>
  <c r="SXD36" i="304"/>
  <c r="SXE36" i="304"/>
  <c r="SXF36" i="304"/>
  <c r="SXG36" i="304"/>
  <c r="SXH36" i="304"/>
  <c r="SXI36" i="304"/>
  <c r="SXJ36" i="304"/>
  <c r="SXK36" i="304"/>
  <c r="SXL36" i="304"/>
  <c r="SXM36" i="304"/>
  <c r="SXN36" i="304"/>
  <c r="SXO36" i="304"/>
  <c r="SXP36" i="304"/>
  <c r="SXQ36" i="304"/>
  <c r="SXR36" i="304"/>
  <c r="SXS36" i="304"/>
  <c r="SXT36" i="304"/>
  <c r="SXU36" i="304"/>
  <c r="SXV36" i="304"/>
  <c r="SXW36" i="304"/>
  <c r="SXX36" i="304"/>
  <c r="SXY36" i="304"/>
  <c r="SXZ36" i="304"/>
  <c r="SYA36" i="304"/>
  <c r="SYB36" i="304"/>
  <c r="SYC36" i="304"/>
  <c r="SYD36" i="304"/>
  <c r="SYE36" i="304"/>
  <c r="SYF36" i="304"/>
  <c r="SYG36" i="304"/>
  <c r="SYH36" i="304"/>
  <c r="SYI36" i="304"/>
  <c r="SYJ36" i="304"/>
  <c r="SYK36" i="304"/>
  <c r="SYL36" i="304"/>
  <c r="SYM36" i="304"/>
  <c r="SYN36" i="304"/>
  <c r="SYO36" i="304"/>
  <c r="SYP36" i="304"/>
  <c r="SYQ36" i="304"/>
  <c r="SYR36" i="304"/>
  <c r="SYS36" i="304"/>
  <c r="SYT36" i="304"/>
  <c r="SYU36" i="304"/>
  <c r="SYV36" i="304"/>
  <c r="SYW36" i="304"/>
  <c r="SYX36" i="304"/>
  <c r="SYY36" i="304"/>
  <c r="SYZ36" i="304"/>
  <c r="SZA36" i="304"/>
  <c r="SZB36" i="304"/>
  <c r="SZC36" i="304"/>
  <c r="SZD36" i="304"/>
  <c r="SZE36" i="304"/>
  <c r="SZF36" i="304"/>
  <c r="SZG36" i="304"/>
  <c r="SZH36" i="304"/>
  <c r="SZI36" i="304"/>
  <c r="SZJ36" i="304"/>
  <c r="SZK36" i="304"/>
  <c r="SZL36" i="304"/>
  <c r="SZM36" i="304"/>
  <c r="SZN36" i="304"/>
  <c r="SZO36" i="304"/>
  <c r="SZP36" i="304"/>
  <c r="SZQ36" i="304"/>
  <c r="SZR36" i="304"/>
  <c r="SZS36" i="304"/>
  <c r="SZT36" i="304"/>
  <c r="SZU36" i="304"/>
  <c r="SZV36" i="304"/>
  <c r="SZW36" i="304"/>
  <c r="SZX36" i="304"/>
  <c r="SZY36" i="304"/>
  <c r="SZZ36" i="304"/>
  <c r="TAA36" i="304"/>
  <c r="TAB36" i="304"/>
  <c r="TAC36" i="304"/>
  <c r="TAD36" i="304"/>
  <c r="TAE36" i="304"/>
  <c r="TAF36" i="304"/>
  <c r="TAG36" i="304"/>
  <c r="TAH36" i="304"/>
  <c r="TAI36" i="304"/>
  <c r="TAJ36" i="304"/>
  <c r="TAK36" i="304"/>
  <c r="TAL36" i="304"/>
  <c r="TAM36" i="304"/>
  <c r="TAN36" i="304"/>
  <c r="TAO36" i="304"/>
  <c r="TAP36" i="304"/>
  <c r="TAQ36" i="304"/>
  <c r="TAR36" i="304"/>
  <c r="TAS36" i="304"/>
  <c r="TAT36" i="304"/>
  <c r="TAU36" i="304"/>
  <c r="TAV36" i="304"/>
  <c r="TAW36" i="304"/>
  <c r="TAX36" i="304"/>
  <c r="TAY36" i="304"/>
  <c r="TAZ36" i="304"/>
  <c r="TBA36" i="304"/>
  <c r="TBB36" i="304"/>
  <c r="TBC36" i="304"/>
  <c r="TBD36" i="304"/>
  <c r="TBE36" i="304"/>
  <c r="TBF36" i="304"/>
  <c r="TBG36" i="304"/>
  <c r="TBH36" i="304"/>
  <c r="TBI36" i="304"/>
  <c r="TBJ36" i="304"/>
  <c r="TBK36" i="304"/>
  <c r="TBL36" i="304"/>
  <c r="TBM36" i="304"/>
  <c r="TBN36" i="304"/>
  <c r="TBO36" i="304"/>
  <c r="TBP36" i="304"/>
  <c r="TBQ36" i="304"/>
  <c r="TBR36" i="304"/>
  <c r="TBS36" i="304"/>
  <c r="TBT36" i="304"/>
  <c r="TBU36" i="304"/>
  <c r="TBV36" i="304"/>
  <c r="TBW36" i="304"/>
  <c r="TBX36" i="304"/>
  <c r="TBY36" i="304"/>
  <c r="TBZ36" i="304"/>
  <c r="TCA36" i="304"/>
  <c r="TCB36" i="304"/>
  <c r="TCC36" i="304"/>
  <c r="TCD36" i="304"/>
  <c r="TCE36" i="304"/>
  <c r="TCF36" i="304"/>
  <c r="TCG36" i="304"/>
  <c r="TCH36" i="304"/>
  <c r="TCI36" i="304"/>
  <c r="TCJ36" i="304"/>
  <c r="TCK36" i="304"/>
  <c r="TCL36" i="304"/>
  <c r="TCM36" i="304"/>
  <c r="TCN36" i="304"/>
  <c r="TCO36" i="304"/>
  <c r="TCP36" i="304"/>
  <c r="TCQ36" i="304"/>
  <c r="TCR36" i="304"/>
  <c r="TCS36" i="304"/>
  <c r="TCT36" i="304"/>
  <c r="TCU36" i="304"/>
  <c r="TCV36" i="304"/>
  <c r="TCW36" i="304"/>
  <c r="TCX36" i="304"/>
  <c r="TCY36" i="304"/>
  <c r="TCZ36" i="304"/>
  <c r="TDA36" i="304"/>
  <c r="TDB36" i="304"/>
  <c r="TDC36" i="304"/>
  <c r="TDD36" i="304"/>
  <c r="TDE36" i="304"/>
  <c r="TDF36" i="304"/>
  <c r="TDG36" i="304"/>
  <c r="TDH36" i="304"/>
  <c r="TDI36" i="304"/>
  <c r="TDJ36" i="304"/>
  <c r="TDK36" i="304"/>
  <c r="TDL36" i="304"/>
  <c r="TDM36" i="304"/>
  <c r="TDN36" i="304"/>
  <c r="TDO36" i="304"/>
  <c r="TDP36" i="304"/>
  <c r="TDQ36" i="304"/>
  <c r="TDR36" i="304"/>
  <c r="TDS36" i="304"/>
  <c r="TDT36" i="304"/>
  <c r="TDU36" i="304"/>
  <c r="TDV36" i="304"/>
  <c r="TDW36" i="304"/>
  <c r="TDX36" i="304"/>
  <c r="TDY36" i="304"/>
  <c r="TDZ36" i="304"/>
  <c r="TEA36" i="304"/>
  <c r="TEB36" i="304"/>
  <c r="TEC36" i="304"/>
  <c r="TED36" i="304"/>
  <c r="TEE36" i="304"/>
  <c r="TEF36" i="304"/>
  <c r="TEG36" i="304"/>
  <c r="TEH36" i="304"/>
  <c r="TEI36" i="304"/>
  <c r="TEJ36" i="304"/>
  <c r="TEK36" i="304"/>
  <c r="TEL36" i="304"/>
  <c r="TEM36" i="304"/>
  <c r="TEN36" i="304"/>
  <c r="TEO36" i="304"/>
  <c r="TEP36" i="304"/>
  <c r="TEQ36" i="304"/>
  <c r="TER36" i="304"/>
  <c r="TES36" i="304"/>
  <c r="TET36" i="304"/>
  <c r="TEU36" i="304"/>
  <c r="TEV36" i="304"/>
  <c r="TEW36" i="304"/>
  <c r="TEX36" i="304"/>
  <c r="TEY36" i="304"/>
  <c r="TEZ36" i="304"/>
  <c r="TFA36" i="304"/>
  <c r="TFB36" i="304"/>
  <c r="TFC36" i="304"/>
  <c r="TFD36" i="304"/>
  <c r="TFE36" i="304"/>
  <c r="TFF36" i="304"/>
  <c r="TFG36" i="304"/>
  <c r="TFH36" i="304"/>
  <c r="TFI36" i="304"/>
  <c r="TFJ36" i="304"/>
  <c r="TFK36" i="304"/>
  <c r="TFL36" i="304"/>
  <c r="TFM36" i="304"/>
  <c r="TFN36" i="304"/>
  <c r="TFO36" i="304"/>
  <c r="TFP36" i="304"/>
  <c r="TFQ36" i="304"/>
  <c r="TFR36" i="304"/>
  <c r="TFS36" i="304"/>
  <c r="TFT36" i="304"/>
  <c r="TFU36" i="304"/>
  <c r="TFV36" i="304"/>
  <c r="TFW36" i="304"/>
  <c r="TFX36" i="304"/>
  <c r="TFY36" i="304"/>
  <c r="TFZ36" i="304"/>
  <c r="TGA36" i="304"/>
  <c r="TGB36" i="304"/>
  <c r="TGC36" i="304"/>
  <c r="TGD36" i="304"/>
  <c r="TGE36" i="304"/>
  <c r="TGF36" i="304"/>
  <c r="TGG36" i="304"/>
  <c r="TGH36" i="304"/>
  <c r="TGI36" i="304"/>
  <c r="TGJ36" i="304"/>
  <c r="TGK36" i="304"/>
  <c r="TGL36" i="304"/>
  <c r="TGM36" i="304"/>
  <c r="TGN36" i="304"/>
  <c r="TGO36" i="304"/>
  <c r="TGP36" i="304"/>
  <c r="TGQ36" i="304"/>
  <c r="TGR36" i="304"/>
  <c r="TGS36" i="304"/>
  <c r="TGT36" i="304"/>
  <c r="TGU36" i="304"/>
  <c r="TGV36" i="304"/>
  <c r="TGW36" i="304"/>
  <c r="TGX36" i="304"/>
  <c r="TGY36" i="304"/>
  <c r="TGZ36" i="304"/>
  <c r="THA36" i="304"/>
  <c r="THB36" i="304"/>
  <c r="THC36" i="304"/>
  <c r="THD36" i="304"/>
  <c r="THE36" i="304"/>
  <c r="THF36" i="304"/>
  <c r="THG36" i="304"/>
  <c r="THH36" i="304"/>
  <c r="THI36" i="304"/>
  <c r="THJ36" i="304"/>
  <c r="THK36" i="304"/>
  <c r="THL36" i="304"/>
  <c r="THM36" i="304"/>
  <c r="THN36" i="304"/>
  <c r="THO36" i="304"/>
  <c r="THP36" i="304"/>
  <c r="THQ36" i="304"/>
  <c r="THR36" i="304"/>
  <c r="THS36" i="304"/>
  <c r="THT36" i="304"/>
  <c r="THU36" i="304"/>
  <c r="THV36" i="304"/>
  <c r="THW36" i="304"/>
  <c r="THX36" i="304"/>
  <c r="THY36" i="304"/>
  <c r="THZ36" i="304"/>
  <c r="TIA36" i="304"/>
  <c r="TIB36" i="304"/>
  <c r="TIC36" i="304"/>
  <c r="TID36" i="304"/>
  <c r="TIE36" i="304"/>
  <c r="TIF36" i="304"/>
  <c r="TIG36" i="304"/>
  <c r="TIH36" i="304"/>
  <c r="TII36" i="304"/>
  <c r="TIJ36" i="304"/>
  <c r="TIK36" i="304"/>
  <c r="TIL36" i="304"/>
  <c r="TIM36" i="304"/>
  <c r="TIN36" i="304"/>
  <c r="TIO36" i="304"/>
  <c r="TIP36" i="304"/>
  <c r="TIQ36" i="304"/>
  <c r="TIR36" i="304"/>
  <c r="TIS36" i="304"/>
  <c r="TIT36" i="304"/>
  <c r="TIU36" i="304"/>
  <c r="TIV36" i="304"/>
  <c r="TIW36" i="304"/>
  <c r="TIX36" i="304"/>
  <c r="TIY36" i="304"/>
  <c r="TIZ36" i="304"/>
  <c r="TJA36" i="304"/>
  <c r="TJB36" i="304"/>
  <c r="TJC36" i="304"/>
  <c r="TJD36" i="304"/>
  <c r="TJE36" i="304"/>
  <c r="TJF36" i="304"/>
  <c r="TJG36" i="304"/>
  <c r="TJH36" i="304"/>
  <c r="TJI36" i="304"/>
  <c r="TJJ36" i="304"/>
  <c r="TJK36" i="304"/>
  <c r="TJL36" i="304"/>
  <c r="TJM36" i="304"/>
  <c r="TJN36" i="304"/>
  <c r="TJO36" i="304"/>
  <c r="TJP36" i="304"/>
  <c r="TJQ36" i="304"/>
  <c r="TJR36" i="304"/>
  <c r="TJS36" i="304"/>
  <c r="TJT36" i="304"/>
  <c r="TJU36" i="304"/>
  <c r="TJV36" i="304"/>
  <c r="TJW36" i="304"/>
  <c r="TJX36" i="304"/>
  <c r="TJY36" i="304"/>
  <c r="TJZ36" i="304"/>
  <c r="TKA36" i="304"/>
  <c r="TKB36" i="304"/>
  <c r="TKC36" i="304"/>
  <c r="TKD36" i="304"/>
  <c r="TKE36" i="304"/>
  <c r="TKF36" i="304"/>
  <c r="TKG36" i="304"/>
  <c r="TKH36" i="304"/>
  <c r="TKI36" i="304"/>
  <c r="TKJ36" i="304"/>
  <c r="TKK36" i="304"/>
  <c r="TKL36" i="304"/>
  <c r="TKM36" i="304"/>
  <c r="TKN36" i="304"/>
  <c r="TKO36" i="304"/>
  <c r="TKP36" i="304"/>
  <c r="TKQ36" i="304"/>
  <c r="TKR36" i="304"/>
  <c r="TKS36" i="304"/>
  <c r="TKT36" i="304"/>
  <c r="TKU36" i="304"/>
  <c r="TKV36" i="304"/>
  <c r="TKW36" i="304"/>
  <c r="TKX36" i="304"/>
  <c r="TKY36" i="304"/>
  <c r="TKZ36" i="304"/>
  <c r="TLA36" i="304"/>
  <c r="TLB36" i="304"/>
  <c r="TLC36" i="304"/>
  <c r="TLD36" i="304"/>
  <c r="TLE36" i="304"/>
  <c r="TLF36" i="304"/>
  <c r="TLG36" i="304"/>
  <c r="TLH36" i="304"/>
  <c r="TLI36" i="304"/>
  <c r="TLJ36" i="304"/>
  <c r="TLK36" i="304"/>
  <c r="TLL36" i="304"/>
  <c r="TLM36" i="304"/>
  <c r="TLN36" i="304"/>
  <c r="TLO36" i="304"/>
  <c r="TLP36" i="304"/>
  <c r="TLQ36" i="304"/>
  <c r="TLR36" i="304"/>
  <c r="TLS36" i="304"/>
  <c r="TLT36" i="304"/>
  <c r="TLU36" i="304"/>
  <c r="TLV36" i="304"/>
  <c r="TLW36" i="304"/>
  <c r="TLX36" i="304"/>
  <c r="TLY36" i="304"/>
  <c r="TLZ36" i="304"/>
  <c r="TMA36" i="304"/>
  <c r="TMB36" i="304"/>
  <c r="TMC36" i="304"/>
  <c r="TMD36" i="304"/>
  <c r="TME36" i="304"/>
  <c r="TMF36" i="304"/>
  <c r="TMG36" i="304"/>
  <c r="TMH36" i="304"/>
  <c r="TMI36" i="304"/>
  <c r="TMJ36" i="304"/>
  <c r="TMK36" i="304"/>
  <c r="TML36" i="304"/>
  <c r="TMM36" i="304"/>
  <c r="TMN36" i="304"/>
  <c r="TMO36" i="304"/>
  <c r="TMP36" i="304"/>
  <c r="TMQ36" i="304"/>
  <c r="TMR36" i="304"/>
  <c r="TMS36" i="304"/>
  <c r="TMT36" i="304"/>
  <c r="TMU36" i="304"/>
  <c r="TMV36" i="304"/>
  <c r="TMW36" i="304"/>
  <c r="TMX36" i="304"/>
  <c r="TMY36" i="304"/>
  <c r="TMZ36" i="304"/>
  <c r="TNA36" i="304"/>
  <c r="TNB36" i="304"/>
  <c r="TNC36" i="304"/>
  <c r="TND36" i="304"/>
  <c r="TNE36" i="304"/>
  <c r="TNF36" i="304"/>
  <c r="TNG36" i="304"/>
  <c r="TNH36" i="304"/>
  <c r="TNI36" i="304"/>
  <c r="TNJ36" i="304"/>
  <c r="TNK36" i="304"/>
  <c r="TNL36" i="304"/>
  <c r="TNM36" i="304"/>
  <c r="TNN36" i="304"/>
  <c r="TNO36" i="304"/>
  <c r="TNP36" i="304"/>
  <c r="TNQ36" i="304"/>
  <c r="TNR36" i="304"/>
  <c r="TNS36" i="304"/>
  <c r="TNT36" i="304"/>
  <c r="TNU36" i="304"/>
  <c r="TNV36" i="304"/>
  <c r="TNW36" i="304"/>
  <c r="TNX36" i="304"/>
  <c r="TNY36" i="304"/>
  <c r="TNZ36" i="304"/>
  <c r="TOA36" i="304"/>
  <c r="TOB36" i="304"/>
  <c r="TOC36" i="304"/>
  <c r="TOD36" i="304"/>
  <c r="TOE36" i="304"/>
  <c r="TOF36" i="304"/>
  <c r="TOG36" i="304"/>
  <c r="TOH36" i="304"/>
  <c r="TOI36" i="304"/>
  <c r="TOJ36" i="304"/>
  <c r="TOK36" i="304"/>
  <c r="TOL36" i="304"/>
  <c r="TOM36" i="304"/>
  <c r="TON36" i="304"/>
  <c r="TOO36" i="304"/>
  <c r="TOP36" i="304"/>
  <c r="TOQ36" i="304"/>
  <c r="TOR36" i="304"/>
  <c r="TOS36" i="304"/>
  <c r="TOT36" i="304"/>
  <c r="TOU36" i="304"/>
  <c r="TOV36" i="304"/>
  <c r="TOW36" i="304"/>
  <c r="TOX36" i="304"/>
  <c r="TOY36" i="304"/>
  <c r="TOZ36" i="304"/>
  <c r="TPA36" i="304"/>
  <c r="TPB36" i="304"/>
  <c r="TPC36" i="304"/>
  <c r="TPD36" i="304"/>
  <c r="TPE36" i="304"/>
  <c r="TPF36" i="304"/>
  <c r="TPG36" i="304"/>
  <c r="TPH36" i="304"/>
  <c r="TPI36" i="304"/>
  <c r="TPJ36" i="304"/>
  <c r="TPK36" i="304"/>
  <c r="TPL36" i="304"/>
  <c r="TPM36" i="304"/>
  <c r="TPN36" i="304"/>
  <c r="TPO36" i="304"/>
  <c r="TPP36" i="304"/>
  <c r="TPQ36" i="304"/>
  <c r="TPR36" i="304"/>
  <c r="TPS36" i="304"/>
  <c r="TPT36" i="304"/>
  <c r="TPU36" i="304"/>
  <c r="TPV36" i="304"/>
  <c r="TPW36" i="304"/>
  <c r="TPX36" i="304"/>
  <c r="TPY36" i="304"/>
  <c r="TPZ36" i="304"/>
  <c r="TQA36" i="304"/>
  <c r="TQB36" i="304"/>
  <c r="TQC36" i="304"/>
  <c r="TQD36" i="304"/>
  <c r="TQE36" i="304"/>
  <c r="TQF36" i="304"/>
  <c r="TQG36" i="304"/>
  <c r="TQH36" i="304"/>
  <c r="TQI36" i="304"/>
  <c r="TQJ36" i="304"/>
  <c r="TQK36" i="304"/>
  <c r="TQL36" i="304"/>
  <c r="TQM36" i="304"/>
  <c r="TQN36" i="304"/>
  <c r="TQO36" i="304"/>
  <c r="TQP36" i="304"/>
  <c r="TQQ36" i="304"/>
  <c r="TQR36" i="304"/>
  <c r="TQS36" i="304"/>
  <c r="TQT36" i="304"/>
  <c r="TQU36" i="304"/>
  <c r="TQV36" i="304"/>
  <c r="TQW36" i="304"/>
  <c r="TQX36" i="304"/>
  <c r="TQY36" i="304"/>
  <c r="TQZ36" i="304"/>
  <c r="TRA36" i="304"/>
  <c r="TRB36" i="304"/>
  <c r="TRC36" i="304"/>
  <c r="TRD36" i="304"/>
  <c r="TRE36" i="304"/>
  <c r="TRF36" i="304"/>
  <c r="TRG36" i="304"/>
  <c r="TRH36" i="304"/>
  <c r="TRI36" i="304"/>
  <c r="TRJ36" i="304"/>
  <c r="TRK36" i="304"/>
  <c r="TRL36" i="304"/>
  <c r="TRM36" i="304"/>
  <c r="TRN36" i="304"/>
  <c r="TRO36" i="304"/>
  <c r="TRP36" i="304"/>
  <c r="TRQ36" i="304"/>
  <c r="TRR36" i="304"/>
  <c r="TRS36" i="304"/>
  <c r="TRT36" i="304"/>
  <c r="TRU36" i="304"/>
  <c r="TRV36" i="304"/>
  <c r="TRW36" i="304"/>
  <c r="TRX36" i="304"/>
  <c r="TRY36" i="304"/>
  <c r="TRZ36" i="304"/>
  <c r="TSA36" i="304"/>
  <c r="TSB36" i="304"/>
  <c r="TSC36" i="304"/>
  <c r="TSD36" i="304"/>
  <c r="TSE36" i="304"/>
  <c r="TSF36" i="304"/>
  <c r="TSG36" i="304"/>
  <c r="TSH36" i="304"/>
  <c r="TSI36" i="304"/>
  <c r="TSJ36" i="304"/>
  <c r="TSK36" i="304"/>
  <c r="TSL36" i="304"/>
  <c r="TSM36" i="304"/>
  <c r="TSN36" i="304"/>
  <c r="TSO36" i="304"/>
  <c r="TSP36" i="304"/>
  <c r="TSQ36" i="304"/>
  <c r="TSR36" i="304"/>
  <c r="TSS36" i="304"/>
  <c r="TST36" i="304"/>
  <c r="TSU36" i="304"/>
  <c r="TSV36" i="304"/>
  <c r="TSW36" i="304"/>
  <c r="TSX36" i="304"/>
  <c r="TSY36" i="304"/>
  <c r="TSZ36" i="304"/>
  <c r="TTA36" i="304"/>
  <c r="TTB36" i="304"/>
  <c r="TTC36" i="304"/>
  <c r="TTD36" i="304"/>
  <c r="TTE36" i="304"/>
  <c r="TTF36" i="304"/>
  <c r="TTG36" i="304"/>
  <c r="TTH36" i="304"/>
  <c r="TTI36" i="304"/>
  <c r="TTJ36" i="304"/>
  <c r="TTK36" i="304"/>
  <c r="TTL36" i="304"/>
  <c r="TTM36" i="304"/>
  <c r="TTN36" i="304"/>
  <c r="TTO36" i="304"/>
  <c r="TTP36" i="304"/>
  <c r="TTQ36" i="304"/>
  <c r="TTR36" i="304"/>
  <c r="TTS36" i="304"/>
  <c r="TTT36" i="304"/>
  <c r="TTU36" i="304"/>
  <c r="TTV36" i="304"/>
  <c r="TTW36" i="304"/>
  <c r="TTX36" i="304"/>
  <c r="TTY36" i="304"/>
  <c r="TTZ36" i="304"/>
  <c r="TUA36" i="304"/>
  <c r="TUB36" i="304"/>
  <c r="TUC36" i="304"/>
  <c r="TUD36" i="304"/>
  <c r="TUE36" i="304"/>
  <c r="TUF36" i="304"/>
  <c r="TUG36" i="304"/>
  <c r="TUH36" i="304"/>
  <c r="TUI36" i="304"/>
  <c r="TUJ36" i="304"/>
  <c r="TUK36" i="304"/>
  <c r="TUL36" i="304"/>
  <c r="TUM36" i="304"/>
  <c r="TUN36" i="304"/>
  <c r="TUO36" i="304"/>
  <c r="TUP36" i="304"/>
  <c r="TUQ36" i="304"/>
  <c r="TUR36" i="304"/>
  <c r="TUS36" i="304"/>
  <c r="TUT36" i="304"/>
  <c r="TUU36" i="304"/>
  <c r="TUV36" i="304"/>
  <c r="TUW36" i="304"/>
  <c r="TUX36" i="304"/>
  <c r="TUY36" i="304"/>
  <c r="TUZ36" i="304"/>
  <c r="TVA36" i="304"/>
  <c r="TVB36" i="304"/>
  <c r="TVC36" i="304"/>
  <c r="TVD36" i="304"/>
  <c r="TVE36" i="304"/>
  <c r="TVF36" i="304"/>
  <c r="TVG36" i="304"/>
  <c r="TVH36" i="304"/>
  <c r="TVI36" i="304"/>
  <c r="TVJ36" i="304"/>
  <c r="TVK36" i="304"/>
  <c r="TVL36" i="304"/>
  <c r="TVM36" i="304"/>
  <c r="TVN36" i="304"/>
  <c r="TVO36" i="304"/>
  <c r="TVP36" i="304"/>
  <c r="TVQ36" i="304"/>
  <c r="TVR36" i="304"/>
  <c r="TVS36" i="304"/>
  <c r="TVT36" i="304"/>
  <c r="TVU36" i="304"/>
  <c r="TVV36" i="304"/>
  <c r="TVW36" i="304"/>
  <c r="TVX36" i="304"/>
  <c r="TVY36" i="304"/>
  <c r="TVZ36" i="304"/>
  <c r="TWA36" i="304"/>
  <c r="TWB36" i="304"/>
  <c r="TWC36" i="304"/>
  <c r="TWD36" i="304"/>
  <c r="TWE36" i="304"/>
  <c r="TWF36" i="304"/>
  <c r="TWG36" i="304"/>
  <c r="TWH36" i="304"/>
  <c r="TWI36" i="304"/>
  <c r="TWJ36" i="304"/>
  <c r="TWK36" i="304"/>
  <c r="TWL36" i="304"/>
  <c r="TWM36" i="304"/>
  <c r="TWN36" i="304"/>
  <c r="TWO36" i="304"/>
  <c r="TWP36" i="304"/>
  <c r="TWQ36" i="304"/>
  <c r="TWR36" i="304"/>
  <c r="TWS36" i="304"/>
  <c r="TWT36" i="304"/>
  <c r="TWU36" i="304"/>
  <c r="TWV36" i="304"/>
  <c r="TWW36" i="304"/>
  <c r="TWX36" i="304"/>
  <c r="TWY36" i="304"/>
  <c r="TWZ36" i="304"/>
  <c r="TXA36" i="304"/>
  <c r="TXB36" i="304"/>
  <c r="TXC36" i="304"/>
  <c r="TXD36" i="304"/>
  <c r="TXE36" i="304"/>
  <c r="TXF36" i="304"/>
  <c r="TXG36" i="304"/>
  <c r="TXH36" i="304"/>
  <c r="TXI36" i="304"/>
  <c r="TXJ36" i="304"/>
  <c r="TXK36" i="304"/>
  <c r="TXL36" i="304"/>
  <c r="TXM36" i="304"/>
  <c r="TXN36" i="304"/>
  <c r="TXO36" i="304"/>
  <c r="TXP36" i="304"/>
  <c r="TXQ36" i="304"/>
  <c r="TXR36" i="304"/>
  <c r="TXS36" i="304"/>
  <c r="TXT36" i="304"/>
  <c r="TXU36" i="304"/>
  <c r="TXV36" i="304"/>
  <c r="TXW36" i="304"/>
  <c r="TXX36" i="304"/>
  <c r="TXY36" i="304"/>
  <c r="TXZ36" i="304"/>
  <c r="TYA36" i="304"/>
  <c r="TYB36" i="304"/>
  <c r="TYC36" i="304"/>
  <c r="TYD36" i="304"/>
  <c r="TYE36" i="304"/>
  <c r="TYF36" i="304"/>
  <c r="TYG36" i="304"/>
  <c r="TYH36" i="304"/>
  <c r="TYI36" i="304"/>
  <c r="TYJ36" i="304"/>
  <c r="TYK36" i="304"/>
  <c r="TYL36" i="304"/>
  <c r="TYM36" i="304"/>
  <c r="TYN36" i="304"/>
  <c r="TYO36" i="304"/>
  <c r="TYP36" i="304"/>
  <c r="TYQ36" i="304"/>
  <c r="TYR36" i="304"/>
  <c r="TYS36" i="304"/>
  <c r="TYT36" i="304"/>
  <c r="TYU36" i="304"/>
  <c r="TYV36" i="304"/>
  <c r="TYW36" i="304"/>
  <c r="TYX36" i="304"/>
  <c r="TYY36" i="304"/>
  <c r="TYZ36" i="304"/>
  <c r="TZA36" i="304"/>
  <c r="TZB36" i="304"/>
  <c r="TZC36" i="304"/>
  <c r="TZD36" i="304"/>
  <c r="TZE36" i="304"/>
  <c r="TZF36" i="304"/>
  <c r="TZG36" i="304"/>
  <c r="TZH36" i="304"/>
  <c r="TZI36" i="304"/>
  <c r="TZJ36" i="304"/>
  <c r="TZK36" i="304"/>
  <c r="TZL36" i="304"/>
  <c r="TZM36" i="304"/>
  <c r="TZN36" i="304"/>
  <c r="TZO36" i="304"/>
  <c r="TZP36" i="304"/>
  <c r="TZQ36" i="304"/>
  <c r="TZR36" i="304"/>
  <c r="TZS36" i="304"/>
  <c r="TZT36" i="304"/>
  <c r="TZU36" i="304"/>
  <c r="TZV36" i="304"/>
  <c r="TZW36" i="304"/>
  <c r="TZX36" i="304"/>
  <c r="TZY36" i="304"/>
  <c r="TZZ36" i="304"/>
  <c r="UAA36" i="304"/>
  <c r="UAB36" i="304"/>
  <c r="UAC36" i="304"/>
  <c r="UAD36" i="304"/>
  <c r="UAE36" i="304"/>
  <c r="UAF36" i="304"/>
  <c r="UAG36" i="304"/>
  <c r="UAH36" i="304"/>
  <c r="UAI36" i="304"/>
  <c r="UAJ36" i="304"/>
  <c r="UAK36" i="304"/>
  <c r="UAL36" i="304"/>
  <c r="UAM36" i="304"/>
  <c r="UAN36" i="304"/>
  <c r="UAO36" i="304"/>
  <c r="UAP36" i="304"/>
  <c r="UAQ36" i="304"/>
  <c r="UAR36" i="304"/>
  <c r="UAS36" i="304"/>
  <c r="UAT36" i="304"/>
  <c r="UAU36" i="304"/>
  <c r="UAV36" i="304"/>
  <c r="UAW36" i="304"/>
  <c r="UAX36" i="304"/>
  <c r="UAY36" i="304"/>
  <c r="UAZ36" i="304"/>
  <c r="UBA36" i="304"/>
  <c r="UBB36" i="304"/>
  <c r="UBC36" i="304"/>
  <c r="UBD36" i="304"/>
  <c r="UBE36" i="304"/>
  <c r="UBF36" i="304"/>
  <c r="UBG36" i="304"/>
  <c r="UBH36" i="304"/>
  <c r="UBI36" i="304"/>
  <c r="UBJ36" i="304"/>
  <c r="UBK36" i="304"/>
  <c r="UBL36" i="304"/>
  <c r="UBM36" i="304"/>
  <c r="UBN36" i="304"/>
  <c r="UBO36" i="304"/>
  <c r="UBP36" i="304"/>
  <c r="UBQ36" i="304"/>
  <c r="UBR36" i="304"/>
  <c r="UBS36" i="304"/>
  <c r="UBT36" i="304"/>
  <c r="UBU36" i="304"/>
  <c r="UBV36" i="304"/>
  <c r="UBW36" i="304"/>
  <c r="UBX36" i="304"/>
  <c r="UBY36" i="304"/>
  <c r="UBZ36" i="304"/>
  <c r="UCA36" i="304"/>
  <c r="UCB36" i="304"/>
  <c r="UCC36" i="304"/>
  <c r="UCD36" i="304"/>
  <c r="UCE36" i="304"/>
  <c r="UCF36" i="304"/>
  <c r="UCG36" i="304"/>
  <c r="UCH36" i="304"/>
  <c r="UCI36" i="304"/>
  <c r="UCJ36" i="304"/>
  <c r="UCK36" i="304"/>
  <c r="UCL36" i="304"/>
  <c r="UCM36" i="304"/>
  <c r="UCN36" i="304"/>
  <c r="UCO36" i="304"/>
  <c r="UCP36" i="304"/>
  <c r="UCQ36" i="304"/>
  <c r="UCR36" i="304"/>
  <c r="UCS36" i="304"/>
  <c r="UCT36" i="304"/>
  <c r="UCU36" i="304"/>
  <c r="UCV36" i="304"/>
  <c r="UCW36" i="304"/>
  <c r="UCX36" i="304"/>
  <c r="UCY36" i="304"/>
  <c r="UCZ36" i="304"/>
  <c r="UDA36" i="304"/>
  <c r="UDB36" i="304"/>
  <c r="UDC36" i="304"/>
  <c r="UDD36" i="304"/>
  <c r="UDE36" i="304"/>
  <c r="UDF36" i="304"/>
  <c r="UDG36" i="304"/>
  <c r="UDH36" i="304"/>
  <c r="UDI36" i="304"/>
  <c r="UDJ36" i="304"/>
  <c r="UDK36" i="304"/>
  <c r="UDL36" i="304"/>
  <c r="UDM36" i="304"/>
  <c r="UDN36" i="304"/>
  <c r="UDO36" i="304"/>
  <c r="UDP36" i="304"/>
  <c r="UDQ36" i="304"/>
  <c r="UDR36" i="304"/>
  <c r="UDS36" i="304"/>
  <c r="UDT36" i="304"/>
  <c r="UDU36" i="304"/>
  <c r="UDV36" i="304"/>
  <c r="UDW36" i="304"/>
  <c r="UDX36" i="304"/>
  <c r="UDY36" i="304"/>
  <c r="UDZ36" i="304"/>
  <c r="UEA36" i="304"/>
  <c r="UEB36" i="304"/>
  <c r="UEC36" i="304"/>
  <c r="UED36" i="304"/>
  <c r="UEE36" i="304"/>
  <c r="UEF36" i="304"/>
  <c r="UEG36" i="304"/>
  <c r="UEH36" i="304"/>
  <c r="UEI36" i="304"/>
  <c r="UEJ36" i="304"/>
  <c r="UEK36" i="304"/>
  <c r="UEL36" i="304"/>
  <c r="UEM36" i="304"/>
  <c r="UEN36" i="304"/>
  <c r="UEO36" i="304"/>
  <c r="UEP36" i="304"/>
  <c r="UEQ36" i="304"/>
  <c r="UER36" i="304"/>
  <c r="UES36" i="304"/>
  <c r="UET36" i="304"/>
  <c r="UEU36" i="304"/>
  <c r="UEV36" i="304"/>
  <c r="UEW36" i="304"/>
  <c r="UEX36" i="304"/>
  <c r="UEY36" i="304"/>
  <c r="UEZ36" i="304"/>
  <c r="UFA36" i="304"/>
  <c r="UFB36" i="304"/>
  <c r="UFC36" i="304"/>
  <c r="UFD36" i="304"/>
  <c r="UFE36" i="304"/>
  <c r="UFF36" i="304"/>
  <c r="UFG36" i="304"/>
  <c r="UFH36" i="304"/>
  <c r="UFI36" i="304"/>
  <c r="UFJ36" i="304"/>
  <c r="UFK36" i="304"/>
  <c r="UFL36" i="304"/>
  <c r="UFM36" i="304"/>
  <c r="UFN36" i="304"/>
  <c r="UFO36" i="304"/>
  <c r="UFP36" i="304"/>
  <c r="UFQ36" i="304"/>
  <c r="UFR36" i="304"/>
  <c r="UFS36" i="304"/>
  <c r="UFT36" i="304"/>
  <c r="UFU36" i="304"/>
  <c r="UFV36" i="304"/>
  <c r="UFW36" i="304"/>
  <c r="UFX36" i="304"/>
  <c r="UFY36" i="304"/>
  <c r="UFZ36" i="304"/>
  <c r="UGA36" i="304"/>
  <c r="UGB36" i="304"/>
  <c r="UGC36" i="304"/>
  <c r="UGD36" i="304"/>
  <c r="UGE36" i="304"/>
  <c r="UGF36" i="304"/>
  <c r="UGG36" i="304"/>
  <c r="UGH36" i="304"/>
  <c r="UGI36" i="304"/>
  <c r="UGJ36" i="304"/>
  <c r="UGK36" i="304"/>
  <c r="UGL36" i="304"/>
  <c r="UGM36" i="304"/>
  <c r="UGN36" i="304"/>
  <c r="UGO36" i="304"/>
  <c r="UGP36" i="304"/>
  <c r="UGQ36" i="304"/>
  <c r="UGR36" i="304"/>
  <c r="UGS36" i="304"/>
  <c r="UGT36" i="304"/>
  <c r="UGU36" i="304"/>
  <c r="UGV36" i="304"/>
  <c r="UGW36" i="304"/>
  <c r="UGX36" i="304"/>
  <c r="UGY36" i="304"/>
  <c r="UGZ36" i="304"/>
  <c r="UHA36" i="304"/>
  <c r="UHB36" i="304"/>
  <c r="UHC36" i="304"/>
  <c r="UHD36" i="304"/>
  <c r="UHE36" i="304"/>
  <c r="UHF36" i="304"/>
  <c r="UHG36" i="304"/>
  <c r="UHH36" i="304"/>
  <c r="UHI36" i="304"/>
  <c r="UHJ36" i="304"/>
  <c r="UHK36" i="304"/>
  <c r="UHL36" i="304"/>
  <c r="UHM36" i="304"/>
  <c r="UHN36" i="304"/>
  <c r="UHO36" i="304"/>
  <c r="UHP36" i="304"/>
  <c r="UHQ36" i="304"/>
  <c r="UHR36" i="304"/>
  <c r="UHS36" i="304"/>
  <c r="UHT36" i="304"/>
  <c r="UHU36" i="304"/>
  <c r="UHV36" i="304"/>
  <c r="UHW36" i="304"/>
  <c r="UHX36" i="304"/>
  <c r="UHY36" i="304"/>
  <c r="UHZ36" i="304"/>
  <c r="UIA36" i="304"/>
  <c r="UIB36" i="304"/>
  <c r="UIC36" i="304"/>
  <c r="UID36" i="304"/>
  <c r="UIE36" i="304"/>
  <c r="UIF36" i="304"/>
  <c r="UIG36" i="304"/>
  <c r="UIH36" i="304"/>
  <c r="UII36" i="304"/>
  <c r="UIJ36" i="304"/>
  <c r="UIK36" i="304"/>
  <c r="UIL36" i="304"/>
  <c r="UIM36" i="304"/>
  <c r="UIN36" i="304"/>
  <c r="UIO36" i="304"/>
  <c r="UIP36" i="304"/>
  <c r="UIQ36" i="304"/>
  <c r="UIR36" i="304"/>
  <c r="UIS36" i="304"/>
  <c r="UIT36" i="304"/>
  <c r="UIU36" i="304"/>
  <c r="UIV36" i="304"/>
  <c r="UIW36" i="304"/>
  <c r="UIX36" i="304"/>
  <c r="UIY36" i="304"/>
  <c r="UIZ36" i="304"/>
  <c r="UJA36" i="304"/>
  <c r="UJB36" i="304"/>
  <c r="UJC36" i="304"/>
  <c r="UJD36" i="304"/>
  <c r="UJE36" i="304"/>
  <c r="UJF36" i="304"/>
  <c r="UJG36" i="304"/>
  <c r="UJH36" i="304"/>
  <c r="UJI36" i="304"/>
  <c r="UJJ36" i="304"/>
  <c r="UJK36" i="304"/>
  <c r="UJL36" i="304"/>
  <c r="UJM36" i="304"/>
  <c r="UJN36" i="304"/>
  <c r="UJO36" i="304"/>
  <c r="UJP36" i="304"/>
  <c r="UJQ36" i="304"/>
  <c r="UJR36" i="304"/>
  <c r="UJS36" i="304"/>
  <c r="UJT36" i="304"/>
  <c r="UJU36" i="304"/>
  <c r="UJV36" i="304"/>
  <c r="UJW36" i="304"/>
  <c r="UJX36" i="304"/>
  <c r="UJY36" i="304"/>
  <c r="UJZ36" i="304"/>
  <c r="UKA36" i="304"/>
  <c r="UKB36" i="304"/>
  <c r="UKC36" i="304"/>
  <c r="UKD36" i="304"/>
  <c r="UKE36" i="304"/>
  <c r="UKF36" i="304"/>
  <c r="UKG36" i="304"/>
  <c r="UKH36" i="304"/>
  <c r="UKI36" i="304"/>
  <c r="UKJ36" i="304"/>
  <c r="UKK36" i="304"/>
  <c r="UKL36" i="304"/>
  <c r="UKM36" i="304"/>
  <c r="UKN36" i="304"/>
  <c r="UKO36" i="304"/>
  <c r="UKP36" i="304"/>
  <c r="UKQ36" i="304"/>
  <c r="UKR36" i="304"/>
  <c r="UKS36" i="304"/>
  <c r="UKT36" i="304"/>
  <c r="UKU36" i="304"/>
  <c r="UKV36" i="304"/>
  <c r="UKW36" i="304"/>
  <c r="UKX36" i="304"/>
  <c r="UKY36" i="304"/>
  <c r="UKZ36" i="304"/>
  <c r="ULA36" i="304"/>
  <c r="ULB36" i="304"/>
  <c r="ULC36" i="304"/>
  <c r="ULD36" i="304"/>
  <c r="ULE36" i="304"/>
  <c r="ULF36" i="304"/>
  <c r="ULG36" i="304"/>
  <c r="ULH36" i="304"/>
  <c r="ULI36" i="304"/>
  <c r="ULJ36" i="304"/>
  <c r="ULK36" i="304"/>
  <c r="ULL36" i="304"/>
  <c r="ULM36" i="304"/>
  <c r="ULN36" i="304"/>
  <c r="ULO36" i="304"/>
  <c r="ULP36" i="304"/>
  <c r="ULQ36" i="304"/>
  <c r="ULR36" i="304"/>
  <c r="ULS36" i="304"/>
  <c r="ULT36" i="304"/>
  <c r="ULU36" i="304"/>
  <c r="ULV36" i="304"/>
  <c r="ULW36" i="304"/>
  <c r="ULX36" i="304"/>
  <c r="ULY36" i="304"/>
  <c r="ULZ36" i="304"/>
  <c r="UMA36" i="304"/>
  <c r="UMB36" i="304"/>
  <c r="UMC36" i="304"/>
  <c r="UMD36" i="304"/>
  <c r="UME36" i="304"/>
  <c r="UMF36" i="304"/>
  <c r="UMG36" i="304"/>
  <c r="UMH36" i="304"/>
  <c r="UMI36" i="304"/>
  <c r="UMJ36" i="304"/>
  <c r="UMK36" i="304"/>
  <c r="UML36" i="304"/>
  <c r="UMM36" i="304"/>
  <c r="UMN36" i="304"/>
  <c r="UMO36" i="304"/>
  <c r="UMP36" i="304"/>
  <c r="UMQ36" i="304"/>
  <c r="UMR36" i="304"/>
  <c r="UMS36" i="304"/>
  <c r="UMT36" i="304"/>
  <c r="UMU36" i="304"/>
  <c r="UMV36" i="304"/>
  <c r="UMW36" i="304"/>
  <c r="UMX36" i="304"/>
  <c r="UMY36" i="304"/>
  <c r="UMZ36" i="304"/>
  <c r="UNA36" i="304"/>
  <c r="UNB36" i="304"/>
  <c r="UNC36" i="304"/>
  <c r="UND36" i="304"/>
  <c r="UNE36" i="304"/>
  <c r="UNF36" i="304"/>
  <c r="UNG36" i="304"/>
  <c r="UNH36" i="304"/>
  <c r="UNI36" i="304"/>
  <c r="UNJ36" i="304"/>
  <c r="UNK36" i="304"/>
  <c r="UNL36" i="304"/>
  <c r="UNM36" i="304"/>
  <c r="UNN36" i="304"/>
  <c r="UNO36" i="304"/>
  <c r="UNP36" i="304"/>
  <c r="UNQ36" i="304"/>
  <c r="UNR36" i="304"/>
  <c r="UNS36" i="304"/>
  <c r="UNT36" i="304"/>
  <c r="UNU36" i="304"/>
  <c r="UNV36" i="304"/>
  <c r="UNW36" i="304"/>
  <c r="UNX36" i="304"/>
  <c r="UNY36" i="304"/>
  <c r="UNZ36" i="304"/>
  <c r="UOA36" i="304"/>
  <c r="UOB36" i="304"/>
  <c r="UOC36" i="304"/>
  <c r="UOD36" i="304"/>
  <c r="UOE36" i="304"/>
  <c r="UOF36" i="304"/>
  <c r="UOG36" i="304"/>
  <c r="UOH36" i="304"/>
  <c r="UOI36" i="304"/>
  <c r="UOJ36" i="304"/>
  <c r="UOK36" i="304"/>
  <c r="UOL36" i="304"/>
  <c r="UOM36" i="304"/>
  <c r="UON36" i="304"/>
  <c r="UOO36" i="304"/>
  <c r="UOP36" i="304"/>
  <c r="UOQ36" i="304"/>
  <c r="UOR36" i="304"/>
  <c r="UOS36" i="304"/>
  <c r="UOT36" i="304"/>
  <c r="UOU36" i="304"/>
  <c r="UOV36" i="304"/>
  <c r="UOW36" i="304"/>
  <c r="UOX36" i="304"/>
  <c r="UOY36" i="304"/>
  <c r="UOZ36" i="304"/>
  <c r="UPA36" i="304"/>
  <c r="UPB36" i="304"/>
  <c r="UPC36" i="304"/>
  <c r="UPD36" i="304"/>
  <c r="UPE36" i="304"/>
  <c r="UPF36" i="304"/>
  <c r="UPG36" i="304"/>
  <c r="UPH36" i="304"/>
  <c r="UPI36" i="304"/>
  <c r="UPJ36" i="304"/>
  <c r="UPK36" i="304"/>
  <c r="UPL36" i="304"/>
  <c r="UPM36" i="304"/>
  <c r="UPN36" i="304"/>
  <c r="UPO36" i="304"/>
  <c r="UPP36" i="304"/>
  <c r="UPQ36" i="304"/>
  <c r="UPR36" i="304"/>
  <c r="UPS36" i="304"/>
  <c r="UPT36" i="304"/>
  <c r="UPU36" i="304"/>
  <c r="UPV36" i="304"/>
  <c r="UPW36" i="304"/>
  <c r="UPX36" i="304"/>
  <c r="UPY36" i="304"/>
  <c r="UPZ36" i="304"/>
  <c r="UQA36" i="304"/>
  <c r="UQB36" i="304"/>
  <c r="UQC36" i="304"/>
  <c r="UQD36" i="304"/>
  <c r="UQE36" i="304"/>
  <c r="UQF36" i="304"/>
  <c r="UQG36" i="304"/>
  <c r="UQH36" i="304"/>
  <c r="UQI36" i="304"/>
  <c r="UQJ36" i="304"/>
  <c r="UQK36" i="304"/>
  <c r="UQL36" i="304"/>
  <c r="UQM36" i="304"/>
  <c r="UQN36" i="304"/>
  <c r="UQO36" i="304"/>
  <c r="UQP36" i="304"/>
  <c r="UQQ36" i="304"/>
  <c r="UQR36" i="304"/>
  <c r="UQS36" i="304"/>
  <c r="UQT36" i="304"/>
  <c r="UQU36" i="304"/>
  <c r="UQV36" i="304"/>
  <c r="UQW36" i="304"/>
  <c r="UQX36" i="304"/>
  <c r="UQY36" i="304"/>
  <c r="UQZ36" i="304"/>
  <c r="URA36" i="304"/>
  <c r="URB36" i="304"/>
  <c r="URC36" i="304"/>
  <c r="URD36" i="304"/>
  <c r="URE36" i="304"/>
  <c r="URF36" i="304"/>
  <c r="URG36" i="304"/>
  <c r="URH36" i="304"/>
  <c r="URI36" i="304"/>
  <c r="URJ36" i="304"/>
  <c r="URK36" i="304"/>
  <c r="URL36" i="304"/>
  <c r="URM36" i="304"/>
  <c r="URN36" i="304"/>
  <c r="URO36" i="304"/>
  <c r="URP36" i="304"/>
  <c r="URQ36" i="304"/>
  <c r="URR36" i="304"/>
  <c r="URS36" i="304"/>
  <c r="URT36" i="304"/>
  <c r="URU36" i="304"/>
  <c r="URV36" i="304"/>
  <c r="URW36" i="304"/>
  <c r="URX36" i="304"/>
  <c r="URY36" i="304"/>
  <c r="URZ36" i="304"/>
  <c r="USA36" i="304"/>
  <c r="USB36" i="304"/>
  <c r="USC36" i="304"/>
  <c r="USD36" i="304"/>
  <c r="USE36" i="304"/>
  <c r="USF36" i="304"/>
  <c r="USG36" i="304"/>
  <c r="USH36" i="304"/>
  <c r="USI36" i="304"/>
  <c r="USJ36" i="304"/>
  <c r="USK36" i="304"/>
  <c r="USL36" i="304"/>
  <c r="USM36" i="304"/>
  <c r="USN36" i="304"/>
  <c r="USO36" i="304"/>
  <c r="USP36" i="304"/>
  <c r="USQ36" i="304"/>
  <c r="USR36" i="304"/>
  <c r="USS36" i="304"/>
  <c r="UST36" i="304"/>
  <c r="USU36" i="304"/>
  <c r="USV36" i="304"/>
  <c r="USW36" i="304"/>
  <c r="USX36" i="304"/>
  <c r="USY36" i="304"/>
  <c r="USZ36" i="304"/>
  <c r="UTA36" i="304"/>
  <c r="UTB36" i="304"/>
  <c r="UTC36" i="304"/>
  <c r="UTD36" i="304"/>
  <c r="UTE36" i="304"/>
  <c r="UTF36" i="304"/>
  <c r="UTG36" i="304"/>
  <c r="UTH36" i="304"/>
  <c r="UTI36" i="304"/>
  <c r="UTJ36" i="304"/>
  <c r="UTK36" i="304"/>
  <c r="UTL36" i="304"/>
  <c r="UTM36" i="304"/>
  <c r="UTN36" i="304"/>
  <c r="UTO36" i="304"/>
  <c r="UTP36" i="304"/>
  <c r="UTQ36" i="304"/>
  <c r="UTR36" i="304"/>
  <c r="UTS36" i="304"/>
  <c r="UTT36" i="304"/>
  <c r="UTU36" i="304"/>
  <c r="UTV36" i="304"/>
  <c r="UTW36" i="304"/>
  <c r="UTX36" i="304"/>
  <c r="UTY36" i="304"/>
  <c r="UTZ36" i="304"/>
  <c r="UUA36" i="304"/>
  <c r="UUB36" i="304"/>
  <c r="UUC36" i="304"/>
  <c r="UUD36" i="304"/>
  <c r="UUE36" i="304"/>
  <c r="UUF36" i="304"/>
  <c r="UUG36" i="304"/>
  <c r="UUH36" i="304"/>
  <c r="UUI36" i="304"/>
  <c r="UUJ36" i="304"/>
  <c r="UUK36" i="304"/>
  <c r="UUL36" i="304"/>
  <c r="UUM36" i="304"/>
  <c r="UUN36" i="304"/>
  <c r="UUO36" i="304"/>
  <c r="UUP36" i="304"/>
  <c r="UUQ36" i="304"/>
  <c r="UUR36" i="304"/>
  <c r="UUS36" i="304"/>
  <c r="UUT36" i="304"/>
  <c r="UUU36" i="304"/>
  <c r="UUV36" i="304"/>
  <c r="UUW36" i="304"/>
  <c r="UUX36" i="304"/>
  <c r="UUY36" i="304"/>
  <c r="UUZ36" i="304"/>
  <c r="UVA36" i="304"/>
  <c r="UVB36" i="304"/>
  <c r="UVC36" i="304"/>
  <c r="UVD36" i="304"/>
  <c r="UVE36" i="304"/>
  <c r="UVF36" i="304"/>
  <c r="UVG36" i="304"/>
  <c r="UVH36" i="304"/>
  <c r="UVI36" i="304"/>
  <c r="UVJ36" i="304"/>
  <c r="UVK36" i="304"/>
  <c r="UVL36" i="304"/>
  <c r="UVM36" i="304"/>
  <c r="UVN36" i="304"/>
  <c r="UVO36" i="304"/>
  <c r="UVP36" i="304"/>
  <c r="UVQ36" i="304"/>
  <c r="UVR36" i="304"/>
  <c r="UVS36" i="304"/>
  <c r="UVT36" i="304"/>
  <c r="UVU36" i="304"/>
  <c r="UVV36" i="304"/>
  <c r="UVW36" i="304"/>
  <c r="UVX36" i="304"/>
  <c r="UVY36" i="304"/>
  <c r="UVZ36" i="304"/>
  <c r="UWA36" i="304"/>
  <c r="UWB36" i="304"/>
  <c r="UWC36" i="304"/>
  <c r="UWD36" i="304"/>
  <c r="UWE36" i="304"/>
  <c r="UWF36" i="304"/>
  <c r="UWG36" i="304"/>
  <c r="UWH36" i="304"/>
  <c r="UWI36" i="304"/>
  <c r="UWJ36" i="304"/>
  <c r="UWK36" i="304"/>
  <c r="UWL36" i="304"/>
  <c r="UWM36" i="304"/>
  <c r="UWN36" i="304"/>
  <c r="UWO36" i="304"/>
  <c r="UWP36" i="304"/>
  <c r="UWQ36" i="304"/>
  <c r="UWR36" i="304"/>
  <c r="UWS36" i="304"/>
  <c r="UWT36" i="304"/>
  <c r="UWU36" i="304"/>
  <c r="UWV36" i="304"/>
  <c r="UWW36" i="304"/>
  <c r="UWX36" i="304"/>
  <c r="UWY36" i="304"/>
  <c r="UWZ36" i="304"/>
  <c r="UXA36" i="304"/>
  <c r="UXB36" i="304"/>
  <c r="UXC36" i="304"/>
  <c r="UXD36" i="304"/>
  <c r="UXE36" i="304"/>
  <c r="UXF36" i="304"/>
  <c r="UXG36" i="304"/>
  <c r="UXH36" i="304"/>
  <c r="UXI36" i="304"/>
  <c r="UXJ36" i="304"/>
  <c r="UXK36" i="304"/>
  <c r="UXL36" i="304"/>
  <c r="UXM36" i="304"/>
  <c r="UXN36" i="304"/>
  <c r="UXO36" i="304"/>
  <c r="UXP36" i="304"/>
  <c r="UXQ36" i="304"/>
  <c r="UXR36" i="304"/>
  <c r="UXS36" i="304"/>
  <c r="UXT36" i="304"/>
  <c r="UXU36" i="304"/>
  <c r="UXV36" i="304"/>
  <c r="UXW36" i="304"/>
  <c r="UXX36" i="304"/>
  <c r="UXY36" i="304"/>
  <c r="UXZ36" i="304"/>
  <c r="UYA36" i="304"/>
  <c r="UYB36" i="304"/>
  <c r="UYC36" i="304"/>
  <c r="UYD36" i="304"/>
  <c r="UYE36" i="304"/>
  <c r="UYF36" i="304"/>
  <c r="UYG36" i="304"/>
  <c r="UYH36" i="304"/>
  <c r="UYI36" i="304"/>
  <c r="UYJ36" i="304"/>
  <c r="UYK36" i="304"/>
  <c r="UYL36" i="304"/>
  <c r="UYM36" i="304"/>
  <c r="UYN36" i="304"/>
  <c r="UYO36" i="304"/>
  <c r="UYP36" i="304"/>
  <c r="UYQ36" i="304"/>
  <c r="UYR36" i="304"/>
  <c r="UYS36" i="304"/>
  <c r="UYT36" i="304"/>
  <c r="UYU36" i="304"/>
  <c r="UYV36" i="304"/>
  <c r="UYW36" i="304"/>
  <c r="UYX36" i="304"/>
  <c r="UYY36" i="304"/>
  <c r="UYZ36" i="304"/>
  <c r="UZA36" i="304"/>
  <c r="UZB36" i="304"/>
  <c r="UZC36" i="304"/>
  <c r="UZD36" i="304"/>
  <c r="UZE36" i="304"/>
  <c r="UZF36" i="304"/>
  <c r="UZG36" i="304"/>
  <c r="UZH36" i="304"/>
  <c r="UZI36" i="304"/>
  <c r="UZJ36" i="304"/>
  <c r="UZK36" i="304"/>
  <c r="UZL36" i="304"/>
  <c r="UZM36" i="304"/>
  <c r="UZN36" i="304"/>
  <c r="UZO36" i="304"/>
  <c r="UZP36" i="304"/>
  <c r="UZQ36" i="304"/>
  <c r="UZR36" i="304"/>
  <c r="UZS36" i="304"/>
  <c r="UZT36" i="304"/>
  <c r="UZU36" i="304"/>
  <c r="UZV36" i="304"/>
  <c r="UZW36" i="304"/>
  <c r="UZX36" i="304"/>
  <c r="UZY36" i="304"/>
  <c r="UZZ36" i="304"/>
  <c r="VAA36" i="304"/>
  <c r="VAB36" i="304"/>
  <c r="VAC36" i="304"/>
  <c r="VAD36" i="304"/>
  <c r="VAE36" i="304"/>
  <c r="VAF36" i="304"/>
  <c r="VAG36" i="304"/>
  <c r="VAH36" i="304"/>
  <c r="VAI36" i="304"/>
  <c r="VAJ36" i="304"/>
  <c r="VAK36" i="304"/>
  <c r="VAL36" i="304"/>
  <c r="VAM36" i="304"/>
  <c r="VAN36" i="304"/>
  <c r="VAO36" i="304"/>
  <c r="VAP36" i="304"/>
  <c r="VAQ36" i="304"/>
  <c r="VAR36" i="304"/>
  <c r="VAS36" i="304"/>
  <c r="VAT36" i="304"/>
  <c r="VAU36" i="304"/>
  <c r="VAV36" i="304"/>
  <c r="VAW36" i="304"/>
  <c r="VAX36" i="304"/>
  <c r="VAY36" i="304"/>
  <c r="VAZ36" i="304"/>
  <c r="VBA36" i="304"/>
  <c r="VBB36" i="304"/>
  <c r="VBC36" i="304"/>
  <c r="VBD36" i="304"/>
  <c r="VBE36" i="304"/>
  <c r="VBF36" i="304"/>
  <c r="VBG36" i="304"/>
  <c r="VBH36" i="304"/>
  <c r="VBI36" i="304"/>
  <c r="VBJ36" i="304"/>
  <c r="VBK36" i="304"/>
  <c r="VBL36" i="304"/>
  <c r="VBM36" i="304"/>
  <c r="VBN36" i="304"/>
  <c r="VBO36" i="304"/>
  <c r="VBP36" i="304"/>
  <c r="VBQ36" i="304"/>
  <c r="VBR36" i="304"/>
  <c r="VBS36" i="304"/>
  <c r="VBT36" i="304"/>
  <c r="VBU36" i="304"/>
  <c r="VBV36" i="304"/>
  <c r="VBW36" i="304"/>
  <c r="VBX36" i="304"/>
  <c r="VBY36" i="304"/>
  <c r="VBZ36" i="304"/>
  <c r="VCA36" i="304"/>
  <c r="VCB36" i="304"/>
  <c r="VCC36" i="304"/>
  <c r="VCD36" i="304"/>
  <c r="VCE36" i="304"/>
  <c r="VCF36" i="304"/>
  <c r="VCG36" i="304"/>
  <c r="VCH36" i="304"/>
  <c r="VCI36" i="304"/>
  <c r="VCJ36" i="304"/>
  <c r="VCK36" i="304"/>
  <c r="VCL36" i="304"/>
  <c r="VCM36" i="304"/>
  <c r="VCN36" i="304"/>
  <c r="VCO36" i="304"/>
  <c r="VCP36" i="304"/>
  <c r="VCQ36" i="304"/>
  <c r="VCR36" i="304"/>
  <c r="VCS36" i="304"/>
  <c r="VCT36" i="304"/>
  <c r="VCU36" i="304"/>
  <c r="VCV36" i="304"/>
  <c r="VCW36" i="304"/>
  <c r="VCX36" i="304"/>
  <c r="VCY36" i="304"/>
  <c r="VCZ36" i="304"/>
  <c r="VDA36" i="304"/>
  <c r="VDB36" i="304"/>
  <c r="VDC36" i="304"/>
  <c r="VDD36" i="304"/>
  <c r="VDE36" i="304"/>
  <c r="VDF36" i="304"/>
  <c r="VDG36" i="304"/>
  <c r="VDH36" i="304"/>
  <c r="VDI36" i="304"/>
  <c r="VDJ36" i="304"/>
  <c r="VDK36" i="304"/>
  <c r="VDL36" i="304"/>
  <c r="VDM36" i="304"/>
  <c r="VDN36" i="304"/>
  <c r="VDO36" i="304"/>
  <c r="VDP36" i="304"/>
  <c r="VDQ36" i="304"/>
  <c r="VDR36" i="304"/>
  <c r="VDS36" i="304"/>
  <c r="VDT36" i="304"/>
  <c r="VDU36" i="304"/>
  <c r="VDV36" i="304"/>
  <c r="VDW36" i="304"/>
  <c r="VDX36" i="304"/>
  <c r="VDY36" i="304"/>
  <c r="VDZ36" i="304"/>
  <c r="VEA36" i="304"/>
  <c r="VEB36" i="304"/>
  <c r="VEC36" i="304"/>
  <c r="VED36" i="304"/>
  <c r="VEE36" i="304"/>
  <c r="VEF36" i="304"/>
  <c r="VEG36" i="304"/>
  <c r="VEH36" i="304"/>
  <c r="VEI36" i="304"/>
  <c r="VEJ36" i="304"/>
  <c r="VEK36" i="304"/>
  <c r="VEL36" i="304"/>
  <c r="VEM36" i="304"/>
  <c r="VEN36" i="304"/>
  <c r="VEO36" i="304"/>
  <c r="VEP36" i="304"/>
  <c r="VEQ36" i="304"/>
  <c r="VER36" i="304"/>
  <c r="VES36" i="304"/>
  <c r="VET36" i="304"/>
  <c r="VEU36" i="304"/>
  <c r="VEV36" i="304"/>
  <c r="VEW36" i="304"/>
  <c r="VEX36" i="304"/>
  <c r="VEY36" i="304"/>
  <c r="VEZ36" i="304"/>
  <c r="VFA36" i="304"/>
  <c r="VFB36" i="304"/>
  <c r="VFC36" i="304"/>
  <c r="VFD36" i="304"/>
  <c r="VFE36" i="304"/>
  <c r="VFF36" i="304"/>
  <c r="VFG36" i="304"/>
  <c r="VFH36" i="304"/>
  <c r="VFI36" i="304"/>
  <c r="VFJ36" i="304"/>
  <c r="VFK36" i="304"/>
  <c r="VFL36" i="304"/>
  <c r="VFM36" i="304"/>
  <c r="VFN36" i="304"/>
  <c r="VFO36" i="304"/>
  <c r="VFP36" i="304"/>
  <c r="VFQ36" i="304"/>
  <c r="VFR36" i="304"/>
  <c r="VFS36" i="304"/>
  <c r="VFT36" i="304"/>
  <c r="VFU36" i="304"/>
  <c r="VFV36" i="304"/>
  <c r="VFW36" i="304"/>
  <c r="VFX36" i="304"/>
  <c r="VFY36" i="304"/>
  <c r="VFZ36" i="304"/>
  <c r="VGA36" i="304"/>
  <c r="VGB36" i="304"/>
  <c r="VGC36" i="304"/>
  <c r="VGD36" i="304"/>
  <c r="VGE36" i="304"/>
  <c r="VGF36" i="304"/>
  <c r="VGG36" i="304"/>
  <c r="VGH36" i="304"/>
  <c r="VGI36" i="304"/>
  <c r="VGJ36" i="304"/>
  <c r="VGK36" i="304"/>
  <c r="VGL36" i="304"/>
  <c r="VGM36" i="304"/>
  <c r="VGN36" i="304"/>
  <c r="VGO36" i="304"/>
  <c r="VGP36" i="304"/>
  <c r="VGQ36" i="304"/>
  <c r="VGR36" i="304"/>
  <c r="VGS36" i="304"/>
  <c r="VGT36" i="304"/>
  <c r="VGU36" i="304"/>
  <c r="VGV36" i="304"/>
  <c r="VGW36" i="304"/>
  <c r="VGX36" i="304"/>
  <c r="VGY36" i="304"/>
  <c r="VGZ36" i="304"/>
  <c r="VHA36" i="304"/>
  <c r="VHB36" i="304"/>
  <c r="VHC36" i="304"/>
  <c r="VHD36" i="304"/>
  <c r="VHE36" i="304"/>
  <c r="VHF36" i="304"/>
  <c r="VHG36" i="304"/>
  <c r="VHH36" i="304"/>
  <c r="VHI36" i="304"/>
  <c r="VHJ36" i="304"/>
  <c r="VHK36" i="304"/>
  <c r="VHL36" i="304"/>
  <c r="VHM36" i="304"/>
  <c r="VHN36" i="304"/>
  <c r="VHO36" i="304"/>
  <c r="VHP36" i="304"/>
  <c r="VHQ36" i="304"/>
  <c r="VHR36" i="304"/>
  <c r="VHS36" i="304"/>
  <c r="VHT36" i="304"/>
  <c r="VHU36" i="304"/>
  <c r="VHV36" i="304"/>
  <c r="VHW36" i="304"/>
  <c r="VHX36" i="304"/>
  <c r="VHY36" i="304"/>
  <c r="VHZ36" i="304"/>
  <c r="VIA36" i="304"/>
  <c r="VIB36" i="304"/>
  <c r="VIC36" i="304"/>
  <c r="VID36" i="304"/>
  <c r="VIE36" i="304"/>
  <c r="VIF36" i="304"/>
  <c r="VIG36" i="304"/>
  <c r="VIH36" i="304"/>
  <c r="VII36" i="304"/>
  <c r="VIJ36" i="304"/>
  <c r="VIK36" i="304"/>
  <c r="VIL36" i="304"/>
  <c r="VIM36" i="304"/>
  <c r="VIN36" i="304"/>
  <c r="VIO36" i="304"/>
  <c r="VIP36" i="304"/>
  <c r="VIQ36" i="304"/>
  <c r="VIR36" i="304"/>
  <c r="VIS36" i="304"/>
  <c r="VIT36" i="304"/>
  <c r="VIU36" i="304"/>
  <c r="VIV36" i="304"/>
  <c r="VIW36" i="304"/>
  <c r="VIX36" i="304"/>
  <c r="VIY36" i="304"/>
  <c r="VIZ36" i="304"/>
  <c r="VJA36" i="304"/>
  <c r="VJB36" i="304"/>
  <c r="VJC36" i="304"/>
  <c r="VJD36" i="304"/>
  <c r="VJE36" i="304"/>
  <c r="VJF36" i="304"/>
  <c r="VJG36" i="304"/>
  <c r="VJH36" i="304"/>
  <c r="VJI36" i="304"/>
  <c r="VJJ36" i="304"/>
  <c r="VJK36" i="304"/>
  <c r="VJL36" i="304"/>
  <c r="VJM36" i="304"/>
  <c r="VJN36" i="304"/>
  <c r="VJO36" i="304"/>
  <c r="VJP36" i="304"/>
  <c r="VJQ36" i="304"/>
  <c r="VJR36" i="304"/>
  <c r="VJS36" i="304"/>
  <c r="VJT36" i="304"/>
  <c r="VJU36" i="304"/>
  <c r="VJV36" i="304"/>
  <c r="VJW36" i="304"/>
  <c r="VJX36" i="304"/>
  <c r="VJY36" i="304"/>
  <c r="VJZ36" i="304"/>
  <c r="VKA36" i="304"/>
  <c r="VKB36" i="304"/>
  <c r="VKC36" i="304"/>
  <c r="VKD36" i="304"/>
  <c r="VKE36" i="304"/>
  <c r="VKF36" i="304"/>
  <c r="VKG36" i="304"/>
  <c r="VKH36" i="304"/>
  <c r="VKI36" i="304"/>
  <c r="VKJ36" i="304"/>
  <c r="VKK36" i="304"/>
  <c r="VKL36" i="304"/>
  <c r="VKM36" i="304"/>
  <c r="VKN36" i="304"/>
  <c r="VKO36" i="304"/>
  <c r="VKP36" i="304"/>
  <c r="VKQ36" i="304"/>
  <c r="VKR36" i="304"/>
  <c r="VKS36" i="304"/>
  <c r="VKT36" i="304"/>
  <c r="VKU36" i="304"/>
  <c r="VKV36" i="304"/>
  <c r="VKW36" i="304"/>
  <c r="VKX36" i="304"/>
  <c r="VKY36" i="304"/>
  <c r="VKZ36" i="304"/>
  <c r="VLA36" i="304"/>
  <c r="VLB36" i="304"/>
  <c r="VLC36" i="304"/>
  <c r="VLD36" i="304"/>
  <c r="VLE36" i="304"/>
  <c r="VLF36" i="304"/>
  <c r="VLG36" i="304"/>
  <c r="VLH36" i="304"/>
  <c r="VLI36" i="304"/>
  <c r="VLJ36" i="304"/>
  <c r="VLK36" i="304"/>
  <c r="VLL36" i="304"/>
  <c r="VLM36" i="304"/>
  <c r="VLN36" i="304"/>
  <c r="VLO36" i="304"/>
  <c r="VLP36" i="304"/>
  <c r="VLQ36" i="304"/>
  <c r="VLR36" i="304"/>
  <c r="VLS36" i="304"/>
  <c r="VLT36" i="304"/>
  <c r="VLU36" i="304"/>
  <c r="VLV36" i="304"/>
  <c r="VLW36" i="304"/>
  <c r="VLX36" i="304"/>
  <c r="VLY36" i="304"/>
  <c r="VLZ36" i="304"/>
  <c r="VMA36" i="304"/>
  <c r="VMB36" i="304"/>
  <c r="VMC36" i="304"/>
  <c r="VMD36" i="304"/>
  <c r="VME36" i="304"/>
  <c r="VMF36" i="304"/>
  <c r="VMG36" i="304"/>
  <c r="VMH36" i="304"/>
  <c r="VMI36" i="304"/>
  <c r="VMJ36" i="304"/>
  <c r="VMK36" i="304"/>
  <c r="VML36" i="304"/>
  <c r="VMM36" i="304"/>
  <c r="VMN36" i="304"/>
  <c r="VMO36" i="304"/>
  <c r="VMP36" i="304"/>
  <c r="VMQ36" i="304"/>
  <c r="VMR36" i="304"/>
  <c r="VMS36" i="304"/>
  <c r="VMT36" i="304"/>
  <c r="VMU36" i="304"/>
  <c r="VMV36" i="304"/>
  <c r="VMW36" i="304"/>
  <c r="VMX36" i="304"/>
  <c r="VMY36" i="304"/>
  <c r="VMZ36" i="304"/>
  <c r="VNA36" i="304"/>
  <c r="VNB36" i="304"/>
  <c r="VNC36" i="304"/>
  <c r="VND36" i="304"/>
  <c r="VNE36" i="304"/>
  <c r="VNF36" i="304"/>
  <c r="VNG36" i="304"/>
  <c r="VNH36" i="304"/>
  <c r="VNI36" i="304"/>
  <c r="VNJ36" i="304"/>
  <c r="VNK36" i="304"/>
  <c r="VNL36" i="304"/>
  <c r="VNM36" i="304"/>
  <c r="VNN36" i="304"/>
  <c r="VNO36" i="304"/>
  <c r="VNP36" i="304"/>
  <c r="VNQ36" i="304"/>
  <c r="VNR36" i="304"/>
  <c r="VNS36" i="304"/>
  <c r="VNT36" i="304"/>
  <c r="VNU36" i="304"/>
  <c r="VNV36" i="304"/>
  <c r="VNW36" i="304"/>
  <c r="VNX36" i="304"/>
  <c r="VNY36" i="304"/>
  <c r="VNZ36" i="304"/>
  <c r="VOA36" i="304"/>
  <c r="VOB36" i="304"/>
  <c r="VOC36" i="304"/>
  <c r="VOD36" i="304"/>
  <c r="VOE36" i="304"/>
  <c r="VOF36" i="304"/>
  <c r="VOG36" i="304"/>
  <c r="VOH36" i="304"/>
  <c r="VOI36" i="304"/>
  <c r="VOJ36" i="304"/>
  <c r="VOK36" i="304"/>
  <c r="VOL36" i="304"/>
  <c r="VOM36" i="304"/>
  <c r="VON36" i="304"/>
  <c r="VOO36" i="304"/>
  <c r="VOP36" i="304"/>
  <c r="VOQ36" i="304"/>
  <c r="VOR36" i="304"/>
  <c r="VOS36" i="304"/>
  <c r="VOT36" i="304"/>
  <c r="VOU36" i="304"/>
  <c r="VOV36" i="304"/>
  <c r="VOW36" i="304"/>
  <c r="VOX36" i="304"/>
  <c r="VOY36" i="304"/>
  <c r="VOZ36" i="304"/>
  <c r="VPA36" i="304"/>
  <c r="VPB36" i="304"/>
  <c r="VPC36" i="304"/>
  <c r="VPD36" i="304"/>
  <c r="VPE36" i="304"/>
  <c r="VPF36" i="304"/>
  <c r="VPG36" i="304"/>
  <c r="VPH36" i="304"/>
  <c r="VPI36" i="304"/>
  <c r="VPJ36" i="304"/>
  <c r="VPK36" i="304"/>
  <c r="VPL36" i="304"/>
  <c r="VPM36" i="304"/>
  <c r="VPN36" i="304"/>
  <c r="VPO36" i="304"/>
  <c r="VPP36" i="304"/>
  <c r="VPQ36" i="304"/>
  <c r="VPR36" i="304"/>
  <c r="VPS36" i="304"/>
  <c r="VPT36" i="304"/>
  <c r="VPU36" i="304"/>
  <c r="VPV36" i="304"/>
  <c r="VPW36" i="304"/>
  <c r="VPX36" i="304"/>
  <c r="VPY36" i="304"/>
  <c r="VPZ36" i="304"/>
  <c r="VQA36" i="304"/>
  <c r="VQB36" i="304"/>
  <c r="VQC36" i="304"/>
  <c r="VQD36" i="304"/>
  <c r="VQE36" i="304"/>
  <c r="VQF36" i="304"/>
  <c r="VQG36" i="304"/>
  <c r="VQH36" i="304"/>
  <c r="VQI36" i="304"/>
  <c r="VQJ36" i="304"/>
  <c r="VQK36" i="304"/>
  <c r="VQL36" i="304"/>
  <c r="VQM36" i="304"/>
  <c r="VQN36" i="304"/>
  <c r="VQO36" i="304"/>
  <c r="VQP36" i="304"/>
  <c r="VQQ36" i="304"/>
  <c r="VQR36" i="304"/>
  <c r="VQS36" i="304"/>
  <c r="VQT36" i="304"/>
  <c r="VQU36" i="304"/>
  <c r="VQV36" i="304"/>
  <c r="VQW36" i="304"/>
  <c r="VQX36" i="304"/>
  <c r="VQY36" i="304"/>
  <c r="VQZ36" i="304"/>
  <c r="VRA36" i="304"/>
  <c r="VRB36" i="304"/>
  <c r="VRC36" i="304"/>
  <c r="VRD36" i="304"/>
  <c r="VRE36" i="304"/>
  <c r="VRF36" i="304"/>
  <c r="VRG36" i="304"/>
  <c r="VRH36" i="304"/>
  <c r="VRI36" i="304"/>
  <c r="VRJ36" i="304"/>
  <c r="VRK36" i="304"/>
  <c r="VRL36" i="304"/>
  <c r="VRM36" i="304"/>
  <c r="VRN36" i="304"/>
  <c r="VRO36" i="304"/>
  <c r="VRP36" i="304"/>
  <c r="VRQ36" i="304"/>
  <c r="VRR36" i="304"/>
  <c r="VRS36" i="304"/>
  <c r="VRT36" i="304"/>
  <c r="VRU36" i="304"/>
  <c r="VRV36" i="304"/>
  <c r="VRW36" i="304"/>
  <c r="VRX36" i="304"/>
  <c r="VRY36" i="304"/>
  <c r="VRZ36" i="304"/>
  <c r="VSA36" i="304"/>
  <c r="VSB36" i="304"/>
  <c r="VSC36" i="304"/>
  <c r="VSD36" i="304"/>
  <c r="VSE36" i="304"/>
  <c r="VSF36" i="304"/>
  <c r="VSG36" i="304"/>
  <c r="VSH36" i="304"/>
  <c r="VSI36" i="304"/>
  <c r="VSJ36" i="304"/>
  <c r="VSK36" i="304"/>
  <c r="VSL36" i="304"/>
  <c r="VSM36" i="304"/>
  <c r="VSN36" i="304"/>
  <c r="VSO36" i="304"/>
  <c r="VSP36" i="304"/>
  <c r="VSQ36" i="304"/>
  <c r="VSR36" i="304"/>
  <c r="VSS36" i="304"/>
  <c r="VST36" i="304"/>
  <c r="VSU36" i="304"/>
  <c r="VSV36" i="304"/>
  <c r="VSW36" i="304"/>
  <c r="VSX36" i="304"/>
  <c r="VSY36" i="304"/>
  <c r="VSZ36" i="304"/>
  <c r="VTA36" i="304"/>
  <c r="VTB36" i="304"/>
  <c r="VTC36" i="304"/>
  <c r="VTD36" i="304"/>
  <c r="VTE36" i="304"/>
  <c r="VTF36" i="304"/>
  <c r="VTG36" i="304"/>
  <c r="VTH36" i="304"/>
  <c r="VTI36" i="304"/>
  <c r="VTJ36" i="304"/>
  <c r="VTK36" i="304"/>
  <c r="VTL36" i="304"/>
  <c r="VTM36" i="304"/>
  <c r="VTN36" i="304"/>
  <c r="VTO36" i="304"/>
  <c r="VTP36" i="304"/>
  <c r="VTQ36" i="304"/>
  <c r="VTR36" i="304"/>
  <c r="VTS36" i="304"/>
  <c r="VTT36" i="304"/>
  <c r="VTU36" i="304"/>
  <c r="VTV36" i="304"/>
  <c r="VTW36" i="304"/>
  <c r="VTX36" i="304"/>
  <c r="VTY36" i="304"/>
  <c r="VTZ36" i="304"/>
  <c r="VUA36" i="304"/>
  <c r="VUB36" i="304"/>
  <c r="VUC36" i="304"/>
  <c r="VUD36" i="304"/>
  <c r="VUE36" i="304"/>
  <c r="VUF36" i="304"/>
  <c r="VUG36" i="304"/>
  <c r="VUH36" i="304"/>
  <c r="VUI36" i="304"/>
  <c r="VUJ36" i="304"/>
  <c r="VUK36" i="304"/>
  <c r="VUL36" i="304"/>
  <c r="VUM36" i="304"/>
  <c r="VUN36" i="304"/>
  <c r="VUO36" i="304"/>
  <c r="VUP36" i="304"/>
  <c r="VUQ36" i="304"/>
  <c r="VUR36" i="304"/>
  <c r="VUS36" i="304"/>
  <c r="VUT36" i="304"/>
  <c r="VUU36" i="304"/>
  <c r="VUV36" i="304"/>
  <c r="VUW36" i="304"/>
  <c r="VUX36" i="304"/>
  <c r="VUY36" i="304"/>
  <c r="VUZ36" i="304"/>
  <c r="VVA36" i="304"/>
  <c r="VVB36" i="304"/>
  <c r="VVC36" i="304"/>
  <c r="VVD36" i="304"/>
  <c r="VVE36" i="304"/>
  <c r="VVF36" i="304"/>
  <c r="VVG36" i="304"/>
  <c r="VVH36" i="304"/>
  <c r="VVI36" i="304"/>
  <c r="VVJ36" i="304"/>
  <c r="VVK36" i="304"/>
  <c r="VVL36" i="304"/>
  <c r="VVM36" i="304"/>
  <c r="VVN36" i="304"/>
  <c r="VVO36" i="304"/>
  <c r="VVP36" i="304"/>
  <c r="VVQ36" i="304"/>
  <c r="VVR36" i="304"/>
  <c r="VVS36" i="304"/>
  <c r="VVT36" i="304"/>
  <c r="VVU36" i="304"/>
  <c r="VVV36" i="304"/>
  <c r="VVW36" i="304"/>
  <c r="VVX36" i="304"/>
  <c r="VVY36" i="304"/>
  <c r="VVZ36" i="304"/>
  <c r="VWA36" i="304"/>
  <c r="VWB36" i="304"/>
  <c r="VWC36" i="304"/>
  <c r="VWD36" i="304"/>
  <c r="VWE36" i="304"/>
  <c r="VWF36" i="304"/>
  <c r="VWG36" i="304"/>
  <c r="VWH36" i="304"/>
  <c r="VWI36" i="304"/>
  <c r="VWJ36" i="304"/>
  <c r="VWK36" i="304"/>
  <c r="VWL36" i="304"/>
  <c r="VWM36" i="304"/>
  <c r="VWN36" i="304"/>
  <c r="VWO36" i="304"/>
  <c r="VWP36" i="304"/>
  <c r="VWQ36" i="304"/>
  <c r="VWR36" i="304"/>
  <c r="VWS36" i="304"/>
  <c r="VWT36" i="304"/>
  <c r="VWU36" i="304"/>
  <c r="VWV36" i="304"/>
  <c r="VWW36" i="304"/>
  <c r="VWX36" i="304"/>
  <c r="VWY36" i="304"/>
  <c r="VWZ36" i="304"/>
  <c r="VXA36" i="304"/>
  <c r="VXB36" i="304"/>
  <c r="VXC36" i="304"/>
  <c r="VXD36" i="304"/>
  <c r="VXE36" i="304"/>
  <c r="VXF36" i="304"/>
  <c r="VXG36" i="304"/>
  <c r="VXH36" i="304"/>
  <c r="VXI36" i="304"/>
  <c r="VXJ36" i="304"/>
  <c r="VXK36" i="304"/>
  <c r="VXL36" i="304"/>
  <c r="VXM36" i="304"/>
  <c r="VXN36" i="304"/>
  <c r="VXO36" i="304"/>
  <c r="VXP36" i="304"/>
  <c r="VXQ36" i="304"/>
  <c r="VXR36" i="304"/>
  <c r="VXS36" i="304"/>
  <c r="VXT36" i="304"/>
  <c r="VXU36" i="304"/>
  <c r="VXV36" i="304"/>
  <c r="VXW36" i="304"/>
  <c r="VXX36" i="304"/>
  <c r="VXY36" i="304"/>
  <c r="VXZ36" i="304"/>
  <c r="VYA36" i="304"/>
  <c r="VYB36" i="304"/>
  <c r="VYC36" i="304"/>
  <c r="VYD36" i="304"/>
  <c r="VYE36" i="304"/>
  <c r="VYF36" i="304"/>
  <c r="VYG36" i="304"/>
  <c r="VYH36" i="304"/>
  <c r="VYI36" i="304"/>
  <c r="VYJ36" i="304"/>
  <c r="VYK36" i="304"/>
  <c r="VYL36" i="304"/>
  <c r="VYM36" i="304"/>
  <c r="VYN36" i="304"/>
  <c r="VYO36" i="304"/>
  <c r="VYP36" i="304"/>
  <c r="VYQ36" i="304"/>
  <c r="VYR36" i="304"/>
  <c r="VYS36" i="304"/>
  <c r="VYT36" i="304"/>
  <c r="VYU36" i="304"/>
  <c r="VYV36" i="304"/>
  <c r="VYW36" i="304"/>
  <c r="VYX36" i="304"/>
  <c r="VYY36" i="304"/>
  <c r="VYZ36" i="304"/>
  <c r="VZA36" i="304"/>
  <c r="VZB36" i="304"/>
  <c r="VZC36" i="304"/>
  <c r="VZD36" i="304"/>
  <c r="VZE36" i="304"/>
  <c r="VZF36" i="304"/>
  <c r="VZG36" i="304"/>
  <c r="VZH36" i="304"/>
  <c r="VZI36" i="304"/>
  <c r="VZJ36" i="304"/>
  <c r="VZK36" i="304"/>
  <c r="VZL36" i="304"/>
  <c r="VZM36" i="304"/>
  <c r="VZN36" i="304"/>
  <c r="VZO36" i="304"/>
  <c r="VZP36" i="304"/>
  <c r="VZQ36" i="304"/>
  <c r="VZR36" i="304"/>
  <c r="VZS36" i="304"/>
  <c r="VZT36" i="304"/>
  <c r="VZU36" i="304"/>
  <c r="VZV36" i="304"/>
  <c r="VZW36" i="304"/>
  <c r="VZX36" i="304"/>
  <c r="VZY36" i="304"/>
  <c r="VZZ36" i="304"/>
  <c r="WAA36" i="304"/>
  <c r="WAB36" i="304"/>
  <c r="WAC36" i="304"/>
  <c r="WAD36" i="304"/>
  <c r="WAE36" i="304"/>
  <c r="WAF36" i="304"/>
  <c r="WAG36" i="304"/>
  <c r="WAH36" i="304"/>
  <c r="WAI36" i="304"/>
  <c r="WAJ36" i="304"/>
  <c r="WAK36" i="304"/>
  <c r="WAL36" i="304"/>
  <c r="WAM36" i="304"/>
  <c r="WAN36" i="304"/>
  <c r="WAO36" i="304"/>
  <c r="WAP36" i="304"/>
  <c r="WAQ36" i="304"/>
  <c r="WAR36" i="304"/>
  <c r="WAS36" i="304"/>
  <c r="WAT36" i="304"/>
  <c r="WAU36" i="304"/>
  <c r="WAV36" i="304"/>
  <c r="WAW36" i="304"/>
  <c r="WAX36" i="304"/>
  <c r="WAY36" i="304"/>
  <c r="WAZ36" i="304"/>
  <c r="WBA36" i="304"/>
  <c r="WBB36" i="304"/>
  <c r="WBC36" i="304"/>
  <c r="WBD36" i="304"/>
  <c r="WBE36" i="304"/>
  <c r="WBF36" i="304"/>
  <c r="WBG36" i="304"/>
  <c r="WBH36" i="304"/>
  <c r="WBI36" i="304"/>
  <c r="WBJ36" i="304"/>
  <c r="WBK36" i="304"/>
  <c r="WBL36" i="304"/>
  <c r="WBM36" i="304"/>
  <c r="WBN36" i="304"/>
  <c r="WBO36" i="304"/>
  <c r="WBP36" i="304"/>
  <c r="WBQ36" i="304"/>
  <c r="WBR36" i="304"/>
  <c r="WBS36" i="304"/>
  <c r="WBT36" i="304"/>
  <c r="WBU36" i="304"/>
  <c r="WBV36" i="304"/>
  <c r="WBW36" i="304"/>
  <c r="WBX36" i="304"/>
  <c r="WBY36" i="304"/>
  <c r="WBZ36" i="304"/>
  <c r="WCA36" i="304"/>
  <c r="WCB36" i="304"/>
  <c r="WCC36" i="304"/>
  <c r="WCD36" i="304"/>
  <c r="WCE36" i="304"/>
  <c r="WCF36" i="304"/>
  <c r="WCG36" i="304"/>
  <c r="WCH36" i="304"/>
  <c r="WCI36" i="304"/>
  <c r="WCJ36" i="304"/>
  <c r="WCK36" i="304"/>
  <c r="WCL36" i="304"/>
  <c r="WCM36" i="304"/>
  <c r="WCN36" i="304"/>
  <c r="WCO36" i="304"/>
  <c r="WCP36" i="304"/>
  <c r="WCQ36" i="304"/>
  <c r="WCR36" i="304"/>
  <c r="WCS36" i="304"/>
  <c r="WCT36" i="304"/>
  <c r="WCU36" i="304"/>
  <c r="WCV36" i="304"/>
  <c r="WCW36" i="304"/>
  <c r="WCX36" i="304"/>
  <c r="WCY36" i="304"/>
  <c r="WCZ36" i="304"/>
  <c r="WDA36" i="304"/>
  <c r="WDB36" i="304"/>
  <c r="WDC36" i="304"/>
  <c r="WDD36" i="304"/>
  <c r="WDE36" i="304"/>
  <c r="WDF36" i="304"/>
  <c r="WDG36" i="304"/>
  <c r="WDH36" i="304"/>
  <c r="WDI36" i="304"/>
  <c r="WDJ36" i="304"/>
  <c r="WDK36" i="304"/>
  <c r="WDL36" i="304"/>
  <c r="WDM36" i="304"/>
  <c r="WDN36" i="304"/>
  <c r="WDO36" i="304"/>
  <c r="WDP36" i="304"/>
  <c r="WDQ36" i="304"/>
  <c r="WDR36" i="304"/>
  <c r="WDS36" i="304"/>
  <c r="WDT36" i="304"/>
  <c r="WDU36" i="304"/>
  <c r="WDV36" i="304"/>
  <c r="WDW36" i="304"/>
  <c r="WDX36" i="304"/>
  <c r="WDY36" i="304"/>
  <c r="WDZ36" i="304"/>
  <c r="WEA36" i="304"/>
  <c r="WEB36" i="304"/>
  <c r="WEC36" i="304"/>
  <c r="WED36" i="304"/>
  <c r="WEE36" i="304"/>
  <c r="WEF36" i="304"/>
  <c r="WEG36" i="304"/>
  <c r="WEH36" i="304"/>
  <c r="WEI36" i="304"/>
  <c r="WEJ36" i="304"/>
  <c r="WEK36" i="304"/>
  <c r="WEL36" i="304"/>
  <c r="WEM36" i="304"/>
  <c r="WEN36" i="304"/>
  <c r="WEO36" i="304"/>
  <c r="WEP36" i="304"/>
  <c r="WEQ36" i="304"/>
  <c r="WER36" i="304"/>
  <c r="WES36" i="304"/>
  <c r="WET36" i="304"/>
  <c r="WEU36" i="304"/>
  <c r="WEV36" i="304"/>
  <c r="WEW36" i="304"/>
  <c r="WEX36" i="304"/>
  <c r="WEY36" i="304"/>
  <c r="WEZ36" i="304"/>
  <c r="WFA36" i="304"/>
  <c r="WFB36" i="304"/>
  <c r="WFC36" i="304"/>
  <c r="WFD36" i="304"/>
  <c r="WFE36" i="304"/>
  <c r="WFF36" i="304"/>
  <c r="WFG36" i="304"/>
  <c r="WFH36" i="304"/>
  <c r="WFI36" i="304"/>
  <c r="WFJ36" i="304"/>
  <c r="WFK36" i="304"/>
  <c r="WFL36" i="304"/>
  <c r="WFM36" i="304"/>
  <c r="WFN36" i="304"/>
  <c r="WFO36" i="304"/>
  <c r="WFP36" i="304"/>
  <c r="WFQ36" i="304"/>
  <c r="WFR36" i="304"/>
  <c r="WFS36" i="304"/>
  <c r="WFT36" i="304"/>
  <c r="WFU36" i="304"/>
  <c r="WFV36" i="304"/>
  <c r="WFW36" i="304"/>
  <c r="WFX36" i="304"/>
  <c r="WFY36" i="304"/>
  <c r="WFZ36" i="304"/>
  <c r="WGA36" i="304"/>
  <c r="WGB36" i="304"/>
  <c r="WGC36" i="304"/>
  <c r="WGD36" i="304"/>
  <c r="WGE36" i="304"/>
  <c r="WGF36" i="304"/>
  <c r="WGG36" i="304"/>
  <c r="WGH36" i="304"/>
  <c r="WGI36" i="304"/>
  <c r="WGJ36" i="304"/>
  <c r="WGK36" i="304"/>
  <c r="WGL36" i="304"/>
  <c r="WGM36" i="304"/>
  <c r="WGN36" i="304"/>
  <c r="WGO36" i="304"/>
  <c r="WGP36" i="304"/>
  <c r="WGQ36" i="304"/>
  <c r="WGR36" i="304"/>
  <c r="WGS36" i="304"/>
  <c r="WGT36" i="304"/>
  <c r="WGU36" i="304"/>
  <c r="WGV36" i="304"/>
  <c r="WGW36" i="304"/>
  <c r="WGX36" i="304"/>
  <c r="WGY36" i="304"/>
  <c r="WGZ36" i="304"/>
  <c r="WHA36" i="304"/>
  <c r="WHB36" i="304"/>
  <c r="WHC36" i="304"/>
  <c r="WHD36" i="304"/>
  <c r="WHE36" i="304"/>
  <c r="WHF36" i="304"/>
  <c r="WHG36" i="304"/>
  <c r="WHH36" i="304"/>
  <c r="WHI36" i="304"/>
  <c r="WHJ36" i="304"/>
  <c r="WHK36" i="304"/>
  <c r="WHL36" i="304"/>
  <c r="WHM36" i="304"/>
  <c r="WHN36" i="304"/>
  <c r="WHO36" i="304"/>
  <c r="WHP36" i="304"/>
  <c r="WHQ36" i="304"/>
  <c r="WHR36" i="304"/>
  <c r="WHS36" i="304"/>
  <c r="WHT36" i="304"/>
  <c r="WHU36" i="304"/>
  <c r="WHV36" i="304"/>
  <c r="WHW36" i="304"/>
  <c r="WHX36" i="304"/>
  <c r="WHY36" i="304"/>
  <c r="WHZ36" i="304"/>
  <c r="WIA36" i="304"/>
  <c r="WIB36" i="304"/>
  <c r="WIC36" i="304"/>
  <c r="WID36" i="304"/>
  <c r="WIE36" i="304"/>
  <c r="WIF36" i="304"/>
  <c r="WIG36" i="304"/>
  <c r="WIH36" i="304"/>
  <c r="WII36" i="304"/>
  <c r="WIJ36" i="304"/>
  <c r="WIK36" i="304"/>
  <c r="WIL36" i="304"/>
  <c r="WIM36" i="304"/>
  <c r="WIN36" i="304"/>
  <c r="WIO36" i="304"/>
  <c r="WIP36" i="304"/>
  <c r="WIQ36" i="304"/>
  <c r="WIR36" i="304"/>
  <c r="WIS36" i="304"/>
  <c r="WIT36" i="304"/>
  <c r="WIU36" i="304"/>
  <c r="WIV36" i="304"/>
  <c r="WIW36" i="304"/>
  <c r="WIX36" i="304"/>
  <c r="WIY36" i="304"/>
  <c r="WIZ36" i="304"/>
  <c r="WJA36" i="304"/>
  <c r="WJB36" i="304"/>
  <c r="WJC36" i="304"/>
  <c r="WJD36" i="304"/>
  <c r="WJE36" i="304"/>
  <c r="WJF36" i="304"/>
  <c r="WJG36" i="304"/>
  <c r="WJH36" i="304"/>
  <c r="WJI36" i="304"/>
  <c r="WJJ36" i="304"/>
  <c r="WJK36" i="304"/>
  <c r="WJL36" i="304"/>
  <c r="WJM36" i="304"/>
  <c r="WJN36" i="304"/>
  <c r="WJO36" i="304"/>
  <c r="WJP36" i="304"/>
  <c r="WJQ36" i="304"/>
  <c r="WJR36" i="304"/>
  <c r="WJS36" i="304"/>
  <c r="WJT36" i="304"/>
  <c r="WJU36" i="304"/>
  <c r="WJV36" i="304"/>
  <c r="WJW36" i="304"/>
  <c r="WJX36" i="304"/>
  <c r="WJY36" i="304"/>
  <c r="WJZ36" i="304"/>
  <c r="WKA36" i="304"/>
  <c r="WKB36" i="304"/>
  <c r="WKC36" i="304"/>
  <c r="WKD36" i="304"/>
  <c r="WKE36" i="304"/>
  <c r="WKF36" i="304"/>
  <c r="WKG36" i="304"/>
  <c r="WKH36" i="304"/>
  <c r="WKI36" i="304"/>
  <c r="WKJ36" i="304"/>
  <c r="WKK36" i="304"/>
  <c r="WKL36" i="304"/>
  <c r="WKM36" i="304"/>
  <c r="WKN36" i="304"/>
  <c r="WKO36" i="304"/>
  <c r="WKP36" i="304"/>
  <c r="WKQ36" i="304"/>
  <c r="WKR36" i="304"/>
  <c r="WKS36" i="304"/>
  <c r="WKT36" i="304"/>
  <c r="WKU36" i="304"/>
  <c r="WKV36" i="304"/>
  <c r="WKW36" i="304"/>
  <c r="WKX36" i="304"/>
  <c r="WKY36" i="304"/>
  <c r="WKZ36" i="304"/>
  <c r="WLA36" i="304"/>
  <c r="WLB36" i="304"/>
  <c r="WLC36" i="304"/>
  <c r="WLD36" i="304"/>
  <c r="WLE36" i="304"/>
  <c r="WLF36" i="304"/>
  <c r="WLG36" i="304"/>
  <c r="WLH36" i="304"/>
  <c r="WLI36" i="304"/>
  <c r="WLJ36" i="304"/>
  <c r="WLK36" i="304"/>
  <c r="WLL36" i="304"/>
  <c r="WLM36" i="304"/>
  <c r="WLN36" i="304"/>
  <c r="WLO36" i="304"/>
  <c r="WLP36" i="304"/>
  <c r="WLQ36" i="304"/>
  <c r="WLR36" i="304"/>
  <c r="WLS36" i="304"/>
  <c r="WLT36" i="304"/>
  <c r="WLU36" i="304"/>
  <c r="WLV36" i="304"/>
  <c r="WLW36" i="304"/>
  <c r="WLX36" i="304"/>
  <c r="WLY36" i="304"/>
  <c r="WLZ36" i="304"/>
  <c r="WMA36" i="304"/>
  <c r="WMB36" i="304"/>
  <c r="WMC36" i="304"/>
  <c r="WMD36" i="304"/>
  <c r="WME36" i="304"/>
  <c r="WMF36" i="304"/>
  <c r="WMG36" i="304"/>
  <c r="WMH36" i="304"/>
  <c r="WMI36" i="304"/>
  <c r="WMJ36" i="304"/>
  <c r="WMK36" i="304"/>
  <c r="WML36" i="304"/>
  <c r="WMM36" i="304"/>
  <c r="WMN36" i="304"/>
  <c r="WMO36" i="304"/>
  <c r="WMP36" i="304"/>
  <c r="WMQ36" i="304"/>
  <c r="WMR36" i="304"/>
  <c r="WMS36" i="304"/>
  <c r="WMT36" i="304"/>
  <c r="WMU36" i="304"/>
  <c r="WMV36" i="304"/>
  <c r="WMW36" i="304"/>
  <c r="WMX36" i="304"/>
  <c r="WMY36" i="304"/>
  <c r="WMZ36" i="304"/>
  <c r="WNA36" i="304"/>
  <c r="WNB36" i="304"/>
  <c r="WNC36" i="304"/>
  <c r="WND36" i="304"/>
  <c r="WNE36" i="304"/>
  <c r="WNF36" i="304"/>
  <c r="WNG36" i="304"/>
  <c r="WNH36" i="304"/>
  <c r="WNI36" i="304"/>
  <c r="WNJ36" i="304"/>
  <c r="WNK36" i="304"/>
  <c r="WNL36" i="304"/>
  <c r="WNM36" i="304"/>
  <c r="WNN36" i="304"/>
  <c r="WNO36" i="304"/>
  <c r="WNP36" i="304"/>
  <c r="WNQ36" i="304"/>
  <c r="WNR36" i="304"/>
  <c r="WNS36" i="304"/>
  <c r="WNT36" i="304"/>
  <c r="WNU36" i="304"/>
  <c r="WNV36" i="304"/>
  <c r="WNW36" i="304"/>
  <c r="WNX36" i="304"/>
  <c r="WNY36" i="304"/>
  <c r="WNZ36" i="304"/>
  <c r="WOA36" i="304"/>
  <c r="WOB36" i="304"/>
  <c r="WOC36" i="304"/>
  <c r="WOD36" i="304"/>
  <c r="WOE36" i="304"/>
  <c r="WOF36" i="304"/>
  <c r="WOG36" i="304"/>
  <c r="WOH36" i="304"/>
  <c r="WOI36" i="304"/>
  <c r="WOJ36" i="304"/>
  <c r="WOK36" i="304"/>
  <c r="WOL36" i="304"/>
  <c r="WOM36" i="304"/>
  <c r="WON36" i="304"/>
  <c r="WOO36" i="304"/>
  <c r="WOP36" i="304"/>
  <c r="WOQ36" i="304"/>
  <c r="WOR36" i="304"/>
  <c r="WOS36" i="304"/>
  <c r="WOT36" i="304"/>
  <c r="WOU36" i="304"/>
  <c r="WOV36" i="304"/>
  <c r="WOW36" i="304"/>
  <c r="WOX36" i="304"/>
  <c r="WOY36" i="304"/>
  <c r="WOZ36" i="304"/>
  <c r="WPA36" i="304"/>
  <c r="WPB36" i="304"/>
  <c r="WPC36" i="304"/>
  <c r="WPD36" i="304"/>
  <c r="WPE36" i="304"/>
  <c r="WPF36" i="304"/>
  <c r="WPG36" i="304"/>
  <c r="WPH36" i="304"/>
  <c r="WPI36" i="304"/>
  <c r="WPJ36" i="304"/>
  <c r="WPK36" i="304"/>
  <c r="WPL36" i="304"/>
  <c r="WPM36" i="304"/>
  <c r="WPN36" i="304"/>
  <c r="WPO36" i="304"/>
  <c r="WPP36" i="304"/>
  <c r="WPQ36" i="304"/>
  <c r="WPR36" i="304"/>
  <c r="WPS36" i="304"/>
  <c r="WPT36" i="304"/>
  <c r="WPU36" i="304"/>
  <c r="WPV36" i="304"/>
  <c r="WPW36" i="304"/>
  <c r="WPX36" i="304"/>
  <c r="WPY36" i="304"/>
  <c r="WPZ36" i="304"/>
  <c r="WQA36" i="304"/>
  <c r="WQB36" i="304"/>
  <c r="WQC36" i="304"/>
  <c r="WQD36" i="304"/>
  <c r="WQE36" i="304"/>
  <c r="WQF36" i="304"/>
  <c r="WQG36" i="304"/>
  <c r="WQH36" i="304"/>
  <c r="WQI36" i="304"/>
  <c r="WQJ36" i="304"/>
  <c r="WQK36" i="304"/>
  <c r="WQL36" i="304"/>
  <c r="WQM36" i="304"/>
  <c r="WQN36" i="304"/>
  <c r="WQO36" i="304"/>
  <c r="WQP36" i="304"/>
  <c r="WQQ36" i="304"/>
  <c r="WQR36" i="304"/>
  <c r="WQS36" i="304"/>
  <c r="WQT36" i="304"/>
  <c r="WQU36" i="304"/>
  <c r="WQV36" i="304"/>
  <c r="WQW36" i="304"/>
  <c r="WQX36" i="304"/>
  <c r="WQY36" i="304"/>
  <c r="WQZ36" i="304"/>
  <c r="WRA36" i="304"/>
  <c r="WRB36" i="304"/>
  <c r="WRC36" i="304"/>
  <c r="WRD36" i="304"/>
  <c r="WRE36" i="304"/>
  <c r="WRF36" i="304"/>
  <c r="WRG36" i="304"/>
  <c r="WRH36" i="304"/>
  <c r="WRI36" i="304"/>
  <c r="WRJ36" i="304"/>
  <c r="WRK36" i="304"/>
  <c r="WRL36" i="304"/>
  <c r="WRM36" i="304"/>
  <c r="WRN36" i="304"/>
  <c r="WRO36" i="304"/>
  <c r="WRP36" i="304"/>
  <c r="WRQ36" i="304"/>
  <c r="WRR36" i="304"/>
  <c r="WRS36" i="304"/>
  <c r="WRT36" i="304"/>
  <c r="WRU36" i="304"/>
  <c r="WRV36" i="304"/>
  <c r="WRW36" i="304"/>
  <c r="WRX36" i="304"/>
  <c r="WRY36" i="304"/>
  <c r="WRZ36" i="304"/>
  <c r="WSA36" i="304"/>
  <c r="WSB36" i="304"/>
  <c r="WSC36" i="304"/>
  <c r="WSD36" i="304"/>
  <c r="WSE36" i="304"/>
  <c r="WSF36" i="304"/>
  <c r="WSG36" i="304"/>
  <c r="WSH36" i="304"/>
  <c r="WSI36" i="304"/>
  <c r="WSJ36" i="304"/>
  <c r="WSK36" i="304"/>
  <c r="WSL36" i="304"/>
  <c r="WSM36" i="304"/>
  <c r="WSN36" i="304"/>
  <c r="WSO36" i="304"/>
  <c r="WSP36" i="304"/>
  <c r="WSQ36" i="304"/>
  <c r="WSR36" i="304"/>
  <c r="WSS36" i="304"/>
  <c r="WST36" i="304"/>
  <c r="WSU36" i="304"/>
  <c r="WSV36" i="304"/>
  <c r="WSW36" i="304"/>
  <c r="WSX36" i="304"/>
  <c r="WSY36" i="304"/>
  <c r="WSZ36" i="304"/>
  <c r="WTA36" i="304"/>
  <c r="WTB36" i="304"/>
  <c r="WTC36" i="304"/>
  <c r="WTD36" i="304"/>
  <c r="WTE36" i="304"/>
  <c r="WTF36" i="304"/>
  <c r="WTG36" i="304"/>
  <c r="WTH36" i="304"/>
  <c r="WTI36" i="304"/>
  <c r="WTJ36" i="304"/>
  <c r="WTK36" i="304"/>
  <c r="WTL36" i="304"/>
  <c r="WTM36" i="304"/>
  <c r="WTN36" i="304"/>
  <c r="WTO36" i="304"/>
  <c r="WTP36" i="304"/>
  <c r="WTQ36" i="304"/>
  <c r="WTR36" i="304"/>
  <c r="WTS36" i="304"/>
  <c r="WTT36" i="304"/>
  <c r="WTU36" i="304"/>
  <c r="WTV36" i="304"/>
  <c r="WTW36" i="304"/>
  <c r="WTX36" i="304"/>
  <c r="WTY36" i="304"/>
  <c r="WTZ36" i="304"/>
  <c r="WUA36" i="304"/>
  <c r="WUB36" i="304"/>
  <c r="WUC36" i="304"/>
  <c r="WUD36" i="304"/>
  <c r="WUE36" i="304"/>
  <c r="WUF36" i="304"/>
  <c r="WUG36" i="304"/>
  <c r="WUH36" i="304"/>
  <c r="WUI36" i="304"/>
  <c r="WUJ36" i="304"/>
  <c r="WUK36" i="304"/>
  <c r="WUL36" i="304"/>
  <c r="WUM36" i="304"/>
  <c r="WUN36" i="304"/>
  <c r="WUO36" i="304"/>
  <c r="WUP36" i="304"/>
  <c r="WUQ36" i="304"/>
  <c r="WUR36" i="304"/>
  <c r="WUS36" i="304"/>
  <c r="WUT36" i="304"/>
  <c r="WUU36" i="304"/>
  <c r="WUV36" i="304"/>
  <c r="WUW36" i="304"/>
  <c r="WUX36" i="304"/>
  <c r="WUY36" i="304"/>
  <c r="WUZ36" i="304"/>
  <c r="WVA36" i="304"/>
  <c r="WVB36" i="304"/>
  <c r="WVC36" i="304"/>
  <c r="WVD36" i="304"/>
  <c r="WVE36" i="304"/>
  <c r="WVF36" i="304"/>
  <c r="WVG36" i="304"/>
  <c r="WVH36" i="304"/>
  <c r="WVI36" i="304"/>
  <c r="WVJ36" i="304"/>
  <c r="WVK36" i="304"/>
  <c r="WVL36" i="304"/>
  <c r="WVM36" i="304"/>
  <c r="WVN36" i="304"/>
  <c r="WVO36" i="304"/>
  <c r="WVP36" i="304"/>
  <c r="WVQ36" i="304"/>
  <c r="WVR36" i="304"/>
  <c r="WVS36" i="304"/>
  <c r="WVT36" i="304"/>
  <c r="WVU36" i="304"/>
  <c r="WVV36" i="304"/>
  <c r="WVW36" i="304"/>
  <c r="WVX36" i="304"/>
  <c r="WVY36" i="304"/>
  <c r="WVZ36" i="304"/>
  <c r="WWA36" i="304"/>
  <c r="WWB36" i="304"/>
  <c r="WWC36" i="304"/>
  <c r="WWD36" i="304"/>
  <c r="WWE36" i="304"/>
  <c r="WWF36" i="304"/>
  <c r="WWG36" i="304"/>
  <c r="WWH36" i="304"/>
  <c r="WWI36" i="304"/>
  <c r="WWJ36" i="304"/>
  <c r="WWK36" i="304"/>
  <c r="WWL36" i="304"/>
  <c r="WWM36" i="304"/>
  <c r="WWN36" i="304"/>
  <c r="WWO36" i="304"/>
  <c r="WWP36" i="304"/>
  <c r="WWQ36" i="304"/>
  <c r="WWR36" i="304"/>
  <c r="WWS36" i="304"/>
  <c r="WWT36" i="304"/>
  <c r="WWU36" i="304"/>
  <c r="WWV36" i="304"/>
  <c r="WWW36" i="304"/>
  <c r="WWX36" i="304"/>
  <c r="WWY36" i="304"/>
  <c r="WWZ36" i="304"/>
  <c r="WXA36" i="304"/>
  <c r="WXB36" i="304"/>
  <c r="WXC36" i="304"/>
  <c r="WXD36" i="304"/>
  <c r="WXE36" i="304"/>
  <c r="WXF36" i="304"/>
  <c r="WXG36" i="304"/>
  <c r="WXH36" i="304"/>
  <c r="WXI36" i="304"/>
  <c r="WXJ36" i="304"/>
  <c r="WXK36" i="304"/>
  <c r="WXL36" i="304"/>
  <c r="WXM36" i="304"/>
  <c r="WXN36" i="304"/>
  <c r="WXO36" i="304"/>
  <c r="WXP36" i="304"/>
  <c r="WXQ36" i="304"/>
  <c r="WXR36" i="304"/>
  <c r="WXS36" i="304"/>
  <c r="WXT36" i="304"/>
  <c r="WXU36" i="304"/>
  <c r="WXV36" i="304"/>
  <c r="WXW36" i="304"/>
  <c r="WXX36" i="304"/>
  <c r="WXY36" i="304"/>
  <c r="WXZ36" i="304"/>
  <c r="WYA36" i="304"/>
  <c r="WYB36" i="304"/>
  <c r="WYC36" i="304"/>
  <c r="WYD36" i="304"/>
  <c r="WYE36" i="304"/>
  <c r="WYF36" i="304"/>
  <c r="WYG36" i="304"/>
  <c r="WYH36" i="304"/>
  <c r="WYI36" i="304"/>
  <c r="WYJ36" i="304"/>
  <c r="WYK36" i="304"/>
  <c r="WYL36" i="304"/>
  <c r="WYM36" i="304"/>
  <c r="WYN36" i="304"/>
  <c r="WYO36" i="304"/>
  <c r="WYP36" i="304"/>
  <c r="WYQ36" i="304"/>
  <c r="WYR36" i="304"/>
  <c r="WYS36" i="304"/>
  <c r="WYT36" i="304"/>
  <c r="WYU36" i="304"/>
  <c r="WYV36" i="304"/>
  <c r="WYW36" i="304"/>
  <c r="WYX36" i="304"/>
  <c r="WYY36" i="304"/>
  <c r="WYZ36" i="304"/>
  <c r="WZA36" i="304"/>
  <c r="WZB36" i="304"/>
  <c r="WZC36" i="304"/>
  <c r="WZD36" i="304"/>
  <c r="WZE36" i="304"/>
  <c r="WZF36" i="304"/>
  <c r="WZG36" i="304"/>
  <c r="WZH36" i="304"/>
  <c r="WZI36" i="304"/>
  <c r="WZJ36" i="304"/>
  <c r="WZK36" i="304"/>
  <c r="WZL36" i="304"/>
  <c r="WZM36" i="304"/>
  <c r="WZN36" i="304"/>
  <c r="WZO36" i="304"/>
  <c r="WZP36" i="304"/>
  <c r="WZQ36" i="304"/>
  <c r="WZR36" i="304"/>
  <c r="WZS36" i="304"/>
  <c r="WZT36" i="304"/>
  <c r="WZU36" i="304"/>
  <c r="WZV36" i="304"/>
  <c r="WZW36" i="304"/>
  <c r="WZX36" i="304"/>
  <c r="WZY36" i="304"/>
  <c r="WZZ36" i="304"/>
  <c r="XAA36" i="304"/>
  <c r="XAB36" i="304"/>
  <c r="XAC36" i="304"/>
  <c r="XAD36" i="304"/>
  <c r="XAE36" i="304"/>
  <c r="XAF36" i="304"/>
  <c r="XAG36" i="304"/>
  <c r="XAH36" i="304"/>
  <c r="XAI36" i="304"/>
  <c r="XAJ36" i="304"/>
  <c r="XAK36" i="304"/>
  <c r="XAL36" i="304"/>
  <c r="XAM36" i="304"/>
  <c r="XAN36" i="304"/>
  <c r="XAO36" i="304"/>
  <c r="XAP36" i="304"/>
  <c r="XAQ36" i="304"/>
  <c r="XAR36" i="304"/>
  <c r="XAS36" i="304"/>
  <c r="XAT36" i="304"/>
  <c r="XAU36" i="304"/>
  <c r="XAV36" i="304"/>
  <c r="XAW36" i="304"/>
  <c r="XAX36" i="304"/>
  <c r="XAY36" i="304"/>
  <c r="XAZ36" i="304"/>
  <c r="XBA36" i="304"/>
  <c r="XBB36" i="304"/>
  <c r="XBC36" i="304"/>
  <c r="XBD36" i="304"/>
  <c r="XBE36" i="304"/>
  <c r="XBF36" i="304"/>
  <c r="XBG36" i="304"/>
  <c r="XBH36" i="304"/>
  <c r="XBI36" i="304"/>
  <c r="XBJ36" i="304"/>
  <c r="XBK36" i="304"/>
  <c r="XBL36" i="304"/>
  <c r="XBM36" i="304"/>
  <c r="XBN36" i="304"/>
  <c r="XBO36" i="304"/>
  <c r="XBP36" i="304"/>
  <c r="XBQ36" i="304"/>
  <c r="XBR36" i="304"/>
  <c r="XBS36" i="304"/>
  <c r="XBT36" i="304"/>
  <c r="XBU36" i="304"/>
  <c r="XBV36" i="304"/>
  <c r="XBW36" i="304"/>
  <c r="XBX36" i="304"/>
  <c r="XBY36" i="304"/>
  <c r="XBZ36" i="304"/>
  <c r="XCA36" i="304"/>
  <c r="XCB36" i="304"/>
  <c r="XCC36" i="304"/>
  <c r="XCD36" i="304"/>
  <c r="XCE36" i="304"/>
  <c r="XCF36" i="304"/>
  <c r="XCG36" i="304"/>
  <c r="XCH36" i="304"/>
  <c r="XCI36" i="304"/>
  <c r="XCJ36" i="304"/>
  <c r="XCK36" i="304"/>
  <c r="XCL36" i="304"/>
  <c r="XCM36" i="304"/>
  <c r="XCN36" i="304"/>
  <c r="XCO36" i="304"/>
  <c r="XCP36" i="304"/>
  <c r="XCQ36" i="304"/>
  <c r="XCR36" i="304"/>
  <c r="XCS36" i="304"/>
  <c r="XCT36" i="304"/>
  <c r="XCU36" i="304"/>
  <c r="XCV36" i="304"/>
  <c r="XCW36" i="304"/>
  <c r="XCX36" i="304"/>
  <c r="XCY36" i="304"/>
  <c r="XCZ36" i="304"/>
  <c r="XDA36" i="304"/>
  <c r="XDB36" i="304"/>
  <c r="XDC36" i="304"/>
  <c r="XDD36" i="304"/>
  <c r="XDE36" i="304"/>
  <c r="XDF36" i="304"/>
  <c r="XDG36" i="304"/>
  <c r="XDH36" i="304"/>
  <c r="XDI36" i="304"/>
  <c r="XDJ36" i="304"/>
  <c r="XDK36" i="304"/>
  <c r="XDL36" i="304"/>
  <c r="XDM36" i="304"/>
  <c r="XDN36" i="304"/>
  <c r="XDO36" i="304"/>
  <c r="XDP36" i="304"/>
  <c r="XDQ36" i="304"/>
  <c r="XDR36" i="304"/>
  <c r="XDS36" i="304"/>
  <c r="XDT36" i="304"/>
  <c r="XDU36" i="304"/>
  <c r="XDV36" i="304"/>
  <c r="XDW36" i="304"/>
  <c r="XDX36" i="304"/>
  <c r="XDY36" i="304"/>
  <c r="XDZ36" i="304"/>
  <c r="XEA36" i="304"/>
  <c r="XEB36" i="304"/>
  <c r="XEC36" i="304"/>
  <c r="XED36" i="304"/>
  <c r="XEE36" i="304"/>
  <c r="XEF36" i="304"/>
  <c r="XEG36" i="304"/>
  <c r="XEH36" i="304"/>
  <c r="XEI36" i="304"/>
  <c r="XEJ36" i="304"/>
  <c r="XEK36" i="304"/>
  <c r="XEL36" i="304"/>
  <c r="XEM36" i="304"/>
  <c r="XEN36" i="304"/>
  <c r="XEO36" i="304"/>
  <c r="XEP36" i="304"/>
  <c r="XEQ36" i="304"/>
  <c r="XER36" i="304"/>
  <c r="XES36" i="304"/>
  <c r="XET36" i="304"/>
  <c r="XEU36" i="304"/>
  <c r="XEV36" i="304"/>
  <c r="XEW36" i="304"/>
  <c r="XEX36" i="304"/>
  <c r="XEY36" i="304"/>
  <c r="XEZ36" i="304"/>
  <c r="XFA36" i="304"/>
  <c r="XFB36" i="304"/>
  <c r="XFC36" i="304"/>
  <c r="XFD36" i="304"/>
  <c r="AB103" i="48"/>
  <c r="AB102" i="48"/>
  <c r="AB96" i="48"/>
  <c r="AB95" i="48"/>
  <c r="AB48" i="48"/>
  <c r="AA43" i="48"/>
  <c r="Z43" i="48"/>
  <c r="S98" i="48"/>
  <c r="S105" i="48"/>
  <c r="J151" i="280"/>
  <c r="J20" i="265"/>
  <c r="F174" i="48"/>
  <c r="F147" i="280"/>
  <c r="I208" i="48" a="1"/>
  <c r="I208" i="48"/>
  <c r="V63" i="48"/>
  <c r="U63" i="48"/>
  <c r="U64" i="48"/>
  <c r="T64" i="48"/>
  <c r="T29" i="48"/>
  <c r="S29" i="48"/>
  <c r="R48" i="48"/>
  <c r="T63" i="48"/>
  <c r="Q59" i="48"/>
  <c r="AA103" i="48"/>
  <c r="AA102" i="48"/>
  <c r="AA96" i="48"/>
  <c r="AA95" i="48"/>
  <c r="AA48" i="48"/>
  <c r="Z103" i="48"/>
  <c r="Z102" i="48"/>
  <c r="Z96" i="48"/>
  <c r="Z95" i="48"/>
  <c r="Z48" i="48"/>
  <c r="Y103" i="48"/>
  <c r="Y102" i="48"/>
  <c r="Y96" i="48"/>
  <c r="Y95" i="48"/>
  <c r="Y48" i="48"/>
  <c r="X103" i="48"/>
  <c r="X102" i="48"/>
  <c r="X96" i="48"/>
  <c r="X95" i="48"/>
  <c r="X48" i="48"/>
  <c r="W103" i="48"/>
  <c r="W102" i="48"/>
  <c r="W96" i="48"/>
  <c r="W95" i="48"/>
  <c r="W48" i="48"/>
  <c r="V103" i="48"/>
  <c r="V102" i="48"/>
  <c r="V96" i="48"/>
  <c r="V95" i="48"/>
  <c r="V48" i="48"/>
  <c r="U103" i="48"/>
  <c r="U102" i="48"/>
  <c r="U96" i="48"/>
  <c r="U95" i="48"/>
  <c r="U48" i="48"/>
  <c r="T103" i="48"/>
  <c r="T102" i="48"/>
  <c r="T96" i="48"/>
  <c r="T95" i="48"/>
  <c r="T48" i="48"/>
  <c r="S103" i="48"/>
  <c r="S102" i="48"/>
  <c r="S96" i="48"/>
  <c r="S95" i="48"/>
  <c r="S48" i="48"/>
  <c r="R103" i="48"/>
  <c r="R102" i="48"/>
  <c r="R96" i="48"/>
  <c r="R95" i="48"/>
  <c r="Q103" i="48"/>
  <c r="Q102" i="48"/>
  <c r="Q96" i="48"/>
  <c r="Q95" i="48"/>
  <c r="Q48" i="48"/>
  <c r="L103" i="48"/>
  <c r="L102" i="48"/>
  <c r="L96" i="48"/>
  <c r="L95" i="48"/>
  <c r="L48" i="48"/>
  <c r="J49" i="280"/>
  <c r="J50" i="280"/>
  <c r="J51" i="280"/>
  <c r="P49" i="280"/>
  <c r="P51" i="280"/>
  <c r="Q49" i="280"/>
  <c r="Q121" i="280"/>
  <c r="Q120" i="280"/>
  <c r="Q122" i="280"/>
  <c r="Q50" i="280"/>
  <c r="Q51" i="280"/>
  <c r="Q54" i="280"/>
  <c r="R49" i="280"/>
  <c r="R121" i="280"/>
  <c r="R120" i="280"/>
  <c r="R122" i="280"/>
  <c r="R50" i="280"/>
  <c r="R51" i="280"/>
  <c r="R54" i="280"/>
  <c r="S49" i="280"/>
  <c r="S121" i="280"/>
  <c r="S120" i="280"/>
  <c r="S122" i="280"/>
  <c r="S50" i="280"/>
  <c r="S51" i="280"/>
  <c r="S54" i="280"/>
  <c r="T49" i="280"/>
  <c r="T121" i="280"/>
  <c r="T120" i="280"/>
  <c r="T122" i="280"/>
  <c r="T50" i="280"/>
  <c r="T51" i="280"/>
  <c r="T54" i="280"/>
  <c r="U49" i="280"/>
  <c r="U121" i="280"/>
  <c r="U120" i="280"/>
  <c r="U122" i="280"/>
  <c r="U50" i="280"/>
  <c r="U51" i="280"/>
  <c r="U54" i="280"/>
  <c r="V49" i="280"/>
  <c r="V121" i="280"/>
  <c r="V120" i="280"/>
  <c r="V122" i="280"/>
  <c r="V50" i="280"/>
  <c r="V51" i="280"/>
  <c r="V54" i="280"/>
  <c r="W49" i="280"/>
  <c r="W121" i="280"/>
  <c r="W120" i="280"/>
  <c r="W122" i="280"/>
  <c r="W50" i="280"/>
  <c r="W51" i="280"/>
  <c r="W54" i="280"/>
  <c r="X49" i="280"/>
  <c r="X121" i="280"/>
  <c r="X120" i="280"/>
  <c r="X122" i="280"/>
  <c r="X50" i="280"/>
  <c r="X51" i="280"/>
  <c r="X54" i="280"/>
  <c r="Y49" i="280"/>
  <c r="Y121" i="280"/>
  <c r="Y120" i="280"/>
  <c r="Y122" i="280"/>
  <c r="Y50" i="280"/>
  <c r="Y51" i="280"/>
  <c r="Y54" i="280"/>
  <c r="Z49" i="280"/>
  <c r="Z121" i="280"/>
  <c r="Z120" i="280"/>
  <c r="Z122" i="280"/>
  <c r="Z50" i="280"/>
  <c r="Z51" i="280"/>
  <c r="Z54" i="280"/>
  <c r="AA49" i="280"/>
  <c r="AA121" i="280"/>
  <c r="AA120" i="280"/>
  <c r="AA122" i="280"/>
  <c r="AA50" i="280"/>
  <c r="AA51" i="280"/>
  <c r="AA54" i="280"/>
  <c r="AB49" i="280"/>
  <c r="AB121" i="280"/>
  <c r="AB120" i="280"/>
  <c r="AB122" i="280"/>
  <c r="AB50" i="280"/>
  <c r="AB51" i="280"/>
  <c r="AB54" i="280"/>
  <c r="AC49" i="280"/>
  <c r="AC121" i="280"/>
  <c r="AC120" i="280"/>
  <c r="AC122" i="280"/>
  <c r="AC50" i="280"/>
  <c r="AC51" i="280"/>
  <c r="AC54" i="280"/>
  <c r="AD49" i="280"/>
  <c r="AD121" i="280"/>
  <c r="AD120" i="280"/>
  <c r="AD122" i="280"/>
  <c r="AD50" i="280"/>
  <c r="AD51" i="280"/>
  <c r="AD54" i="280"/>
  <c r="AE49" i="280"/>
  <c r="AE121" i="280"/>
  <c r="AE120" i="280"/>
  <c r="AE122" i="280"/>
  <c r="AE50" i="280"/>
  <c r="AE51" i="280"/>
  <c r="AE54" i="280"/>
  <c r="AF49" i="280"/>
  <c r="AF121" i="280"/>
  <c r="AF120" i="280"/>
  <c r="AF122" i="280"/>
  <c r="AF50" i="280"/>
  <c r="AF51" i="280"/>
  <c r="AF54" i="280"/>
  <c r="AG49" i="280"/>
  <c r="AG121" i="280"/>
  <c r="AG120" i="280"/>
  <c r="AG122" i="280"/>
  <c r="AG50" i="280"/>
  <c r="AG51" i="280"/>
  <c r="AG54" i="280"/>
  <c r="AH49" i="280"/>
  <c r="AH121" i="280"/>
  <c r="AH120" i="280"/>
  <c r="AH122" i="280"/>
  <c r="AH50" i="280"/>
  <c r="AH51" i="280"/>
  <c r="AH54" i="280"/>
  <c r="AI49" i="280"/>
  <c r="AI121" i="280"/>
  <c r="AI120" i="280"/>
  <c r="AI122" i="280"/>
  <c r="AI50" i="280"/>
  <c r="AI51" i="280"/>
  <c r="AI54" i="280"/>
  <c r="AJ49" i="280"/>
  <c r="AJ121" i="280"/>
  <c r="AJ120" i="280"/>
  <c r="AJ122" i="280"/>
  <c r="AJ50" i="280"/>
  <c r="AJ51" i="280"/>
  <c r="AJ54" i="280"/>
  <c r="AK49" i="280"/>
  <c r="AK121" i="280"/>
  <c r="AK120" i="280"/>
  <c r="AK122" i="280"/>
  <c r="AK50" i="280"/>
  <c r="AK51" i="280"/>
  <c r="AK54" i="280"/>
  <c r="AL49" i="280"/>
  <c r="AL121" i="280"/>
  <c r="AL120" i="280"/>
  <c r="AL122" i="280"/>
  <c r="AL50" i="280"/>
  <c r="AL51" i="280"/>
  <c r="AL54" i="280"/>
  <c r="AM49" i="280"/>
  <c r="AM121" i="280"/>
  <c r="AM120" i="280"/>
  <c r="AM122" i="280"/>
  <c r="AM50" i="280"/>
  <c r="AM51" i="280"/>
  <c r="AM54" i="280"/>
  <c r="AN49" i="280"/>
  <c r="AN121" i="280"/>
  <c r="AN120" i="280"/>
  <c r="AN122" i="280"/>
  <c r="AN50" i="280"/>
  <c r="AN51" i="280"/>
  <c r="AN54" i="280"/>
  <c r="AO49" i="280"/>
  <c r="AO121" i="280"/>
  <c r="AO120" i="280"/>
  <c r="AO122" i="280"/>
  <c r="AO50" i="280"/>
  <c r="AO51" i="280"/>
  <c r="AO54" i="280"/>
  <c r="AP49" i="280"/>
  <c r="AP121" i="280"/>
  <c r="AP120" i="280"/>
  <c r="AP122" i="280"/>
  <c r="AP50" i="280"/>
  <c r="AP51" i="280"/>
  <c r="AP54" i="280"/>
  <c r="AQ49" i="280"/>
  <c r="AQ121" i="280"/>
  <c r="AQ120" i="280"/>
  <c r="AQ122" i="280"/>
  <c r="AQ50" i="280"/>
  <c r="AQ51" i="280"/>
  <c r="AQ54" i="280"/>
  <c r="AR49" i="280"/>
  <c r="AR121" i="280"/>
  <c r="AR120" i="280"/>
  <c r="AR122" i="280"/>
  <c r="AR50" i="280"/>
  <c r="AR51" i="280"/>
  <c r="AR54" i="280"/>
  <c r="AS49" i="280"/>
  <c r="AS121" i="280"/>
  <c r="AS120" i="280"/>
  <c r="AS122" i="280"/>
  <c r="AS50" i="280"/>
  <c r="AS51" i="280"/>
  <c r="AS54" i="280"/>
  <c r="AT49" i="280"/>
  <c r="AT121" i="280"/>
  <c r="AT120" i="280"/>
  <c r="AT122" i="280"/>
  <c r="AT50" i="280"/>
  <c r="AT51" i="280"/>
  <c r="AT54" i="280"/>
  <c r="AU49" i="280"/>
  <c r="AU121" i="280"/>
  <c r="AU120" i="280"/>
  <c r="AU122" i="280"/>
  <c r="AU50" i="280"/>
  <c r="AU51" i="280"/>
  <c r="AU54" i="280"/>
  <c r="AV49" i="280"/>
  <c r="AV121" i="280"/>
  <c r="AV120" i="280"/>
  <c r="AV122" i="280"/>
  <c r="AV50" i="280"/>
  <c r="AV51" i="280"/>
  <c r="AV54" i="280"/>
  <c r="AW49" i="280"/>
  <c r="AW121" i="280"/>
  <c r="AW120" i="280"/>
  <c r="AW122" i="280"/>
  <c r="AW50" i="280"/>
  <c r="AW51" i="280"/>
  <c r="AW54" i="280"/>
  <c r="AX49" i="280"/>
  <c r="AX121" i="280"/>
  <c r="AX120" i="280"/>
  <c r="AX122" i="280"/>
  <c r="AX50" i="280"/>
  <c r="AX51" i="280"/>
  <c r="AX54" i="280"/>
  <c r="AY49" i="280"/>
  <c r="AY121" i="280"/>
  <c r="AY120" i="280"/>
  <c r="AY122" i="280"/>
  <c r="AY50" i="280"/>
  <c r="AY51" i="280"/>
  <c r="AY54" i="280"/>
  <c r="AZ49" i="280"/>
  <c r="AZ121" i="280"/>
  <c r="AZ120" i="280"/>
  <c r="AZ122" i="280"/>
  <c r="AZ50" i="280"/>
  <c r="AZ51" i="280"/>
  <c r="AZ54" i="280"/>
  <c r="BA49" i="280"/>
  <c r="BA121" i="280"/>
  <c r="BA120" i="280"/>
  <c r="BA122" i="280"/>
  <c r="BA50" i="280"/>
  <c r="BA51" i="280"/>
  <c r="BA54" i="280"/>
  <c r="BB49" i="280"/>
  <c r="BB121" i="280"/>
  <c r="BB120" i="280"/>
  <c r="BB122" i="280"/>
  <c r="BB50" i="280"/>
  <c r="BB51" i="280"/>
  <c r="BB54" i="280"/>
  <c r="BC49" i="280"/>
  <c r="BC121" i="280"/>
  <c r="BC120" i="280"/>
  <c r="BC122" i="280"/>
  <c r="BC50" i="280"/>
  <c r="BC51" i="280"/>
  <c r="BC54" i="280"/>
  <c r="BD49" i="280"/>
  <c r="BD121" i="280"/>
  <c r="BD120" i="280"/>
  <c r="BD122" i="280"/>
  <c r="BD50" i="280"/>
  <c r="BD51" i="280"/>
  <c r="BD54" i="280"/>
  <c r="BE49" i="280"/>
  <c r="BE121" i="280"/>
  <c r="BE120" i="280"/>
  <c r="BE122" i="280"/>
  <c r="BE50" i="280"/>
  <c r="BE51" i="280"/>
  <c r="BE54" i="280"/>
  <c r="BF49" i="280"/>
  <c r="BF121" i="280"/>
  <c r="BF120" i="280"/>
  <c r="BF122" i="280"/>
  <c r="BF50" i="280"/>
  <c r="BF51" i="280"/>
  <c r="BF54" i="280"/>
  <c r="BG49" i="280"/>
  <c r="BG121" i="280"/>
  <c r="BG120" i="280"/>
  <c r="BG122" i="280"/>
  <c r="BG50" i="280"/>
  <c r="BG51" i="280"/>
  <c r="BG54" i="280"/>
  <c r="BH49" i="280"/>
  <c r="BH121" i="280"/>
  <c r="BH120" i="280"/>
  <c r="BH122" i="280"/>
  <c r="BH50" i="280"/>
  <c r="BH51" i="280"/>
  <c r="BH54" i="280"/>
  <c r="BI49" i="280"/>
  <c r="BI121" i="280"/>
  <c r="BI120" i="280"/>
  <c r="BI122" i="280"/>
  <c r="BI50" i="280"/>
  <c r="BI51" i="280"/>
  <c r="BI54" i="280"/>
  <c r="BJ49" i="280"/>
  <c r="BJ121" i="280"/>
  <c r="BJ120" i="280"/>
  <c r="BJ122" i="280"/>
  <c r="BJ50" i="280"/>
  <c r="BJ51" i="280"/>
  <c r="BJ54" i="280"/>
  <c r="BK49" i="280"/>
  <c r="BK121" i="280"/>
  <c r="BK120" i="280"/>
  <c r="BK122" i="280"/>
  <c r="BK50" i="280"/>
  <c r="BK51" i="280"/>
  <c r="BK54" i="280"/>
  <c r="BL49" i="280"/>
  <c r="BL121" i="280"/>
  <c r="BL120" i="280"/>
  <c r="BL122" i="280"/>
  <c r="BL50" i="280"/>
  <c r="BL51" i="280"/>
  <c r="BL54" i="280"/>
  <c r="BM49" i="280"/>
  <c r="BM121" i="280"/>
  <c r="BM120" i="280"/>
  <c r="BM122" i="280"/>
  <c r="BM50" i="280"/>
  <c r="BM51" i="280"/>
  <c r="BM54" i="280"/>
  <c r="BN49" i="280"/>
  <c r="BN121" i="280"/>
  <c r="BN120" i="280"/>
  <c r="BN122" i="280"/>
  <c r="BN50" i="280"/>
  <c r="BN51" i="280"/>
  <c r="BN54" i="280"/>
  <c r="BO49" i="280"/>
  <c r="BO121" i="280"/>
  <c r="BO120" i="280"/>
  <c r="BO122" i="280"/>
  <c r="BO50" i="280"/>
  <c r="BO51" i="280"/>
  <c r="BO54" i="280"/>
  <c r="BP49" i="280"/>
  <c r="BP121" i="280"/>
  <c r="BP120" i="280"/>
  <c r="BP122" i="280"/>
  <c r="BP50" i="280"/>
  <c r="BP51" i="280"/>
  <c r="BP54" i="280"/>
  <c r="BQ49" i="280"/>
  <c r="BQ121" i="280"/>
  <c r="BQ120" i="280"/>
  <c r="BQ122" i="280"/>
  <c r="BQ50" i="280"/>
  <c r="BQ51" i="280"/>
  <c r="BQ54" i="280"/>
  <c r="BR49" i="280"/>
  <c r="BR121" i="280"/>
  <c r="BR120" i="280"/>
  <c r="BR122" i="280"/>
  <c r="BR50" i="280"/>
  <c r="BR51" i="280"/>
  <c r="BR54" i="280"/>
  <c r="BS49" i="280"/>
  <c r="BS121" i="280"/>
  <c r="BS120" i="280"/>
  <c r="BS122" i="280"/>
  <c r="BS50" i="280"/>
  <c r="BS51" i="280"/>
  <c r="BS54" i="280"/>
  <c r="BT49" i="280"/>
  <c r="BT121" i="280"/>
  <c r="BT120" i="280"/>
  <c r="BT122" i="280"/>
  <c r="BT50" i="280"/>
  <c r="BT51" i="280"/>
  <c r="BT54" i="280"/>
  <c r="BU49" i="280"/>
  <c r="BU121" i="280"/>
  <c r="BU120" i="280"/>
  <c r="BU122" i="280"/>
  <c r="BU50" i="280"/>
  <c r="BU51" i="280"/>
  <c r="BU54" i="280"/>
  <c r="BV49" i="280"/>
  <c r="BV121" i="280"/>
  <c r="BV120" i="280"/>
  <c r="BV122" i="280"/>
  <c r="BV50" i="280"/>
  <c r="BV51" i="280"/>
  <c r="BV54" i="280"/>
  <c r="BW49" i="280"/>
  <c r="BW121" i="280"/>
  <c r="BW120" i="280"/>
  <c r="BW122" i="280"/>
  <c r="BW50" i="280"/>
  <c r="BW51" i="280"/>
  <c r="BW54" i="280"/>
  <c r="BX49" i="280"/>
  <c r="BX121" i="280"/>
  <c r="BX120" i="280"/>
  <c r="BX122" i="280"/>
  <c r="BX50" i="280"/>
  <c r="BX51" i="280"/>
  <c r="BX54" i="280"/>
  <c r="BY49" i="280"/>
  <c r="BY121" i="280"/>
  <c r="BY120" i="280"/>
  <c r="BY122" i="280"/>
  <c r="BY50" i="280"/>
  <c r="BY51" i="280"/>
  <c r="BY54" i="280"/>
  <c r="BZ49" i="280"/>
  <c r="BZ121" i="280"/>
  <c r="BZ120" i="280"/>
  <c r="BZ122" i="280"/>
  <c r="BZ50" i="280"/>
  <c r="BZ51" i="280"/>
  <c r="BZ54" i="280"/>
  <c r="CA49" i="280"/>
  <c r="CA121" i="280"/>
  <c r="CA120" i="280"/>
  <c r="CA122" i="280"/>
  <c r="CA50" i="280"/>
  <c r="CA51" i="280"/>
  <c r="CA54" i="280"/>
  <c r="CB49" i="280"/>
  <c r="CB121" i="280"/>
  <c r="CB120" i="280"/>
  <c r="CB122" i="280"/>
  <c r="CB50" i="280"/>
  <c r="CB51" i="280"/>
  <c r="CB54" i="280"/>
  <c r="CC49" i="280"/>
  <c r="CC121" i="280"/>
  <c r="CC120" i="280"/>
  <c r="CC122" i="280"/>
  <c r="CC50" i="280"/>
  <c r="CC51" i="280"/>
  <c r="CC54" i="280"/>
  <c r="CD49" i="280"/>
  <c r="CD121" i="280"/>
  <c r="CD120" i="280"/>
  <c r="CD122" i="280"/>
  <c r="CD50" i="280"/>
  <c r="CD51" i="280"/>
  <c r="CD54" i="280"/>
  <c r="CE49" i="280"/>
  <c r="CE121" i="280"/>
  <c r="CE120" i="280"/>
  <c r="CE122" i="280"/>
  <c r="CE50" i="280"/>
  <c r="CE51" i="280"/>
  <c r="CE54" i="280"/>
  <c r="CF49" i="280"/>
  <c r="CF121" i="280"/>
  <c r="CF120" i="280"/>
  <c r="CF122" i="280"/>
  <c r="CF50" i="280"/>
  <c r="CF51" i="280"/>
  <c r="CF54" i="280"/>
  <c r="CG49" i="280"/>
  <c r="CG121" i="280"/>
  <c r="CG120" i="280"/>
  <c r="CG122" i="280"/>
  <c r="CG50" i="280"/>
  <c r="CG51" i="280"/>
  <c r="CG54" i="280"/>
  <c r="CH49" i="280"/>
  <c r="CH121" i="280"/>
  <c r="CH120" i="280"/>
  <c r="CH122" i="280"/>
  <c r="CH50" i="280"/>
  <c r="CH51" i="280"/>
  <c r="CH54" i="280"/>
  <c r="CI49" i="280"/>
  <c r="CI121" i="280"/>
  <c r="CI120" i="280"/>
  <c r="CI122" i="280"/>
  <c r="CI50" i="280"/>
  <c r="CI51" i="280"/>
  <c r="CI54" i="280"/>
  <c r="CJ49" i="280"/>
  <c r="CJ121" i="280"/>
  <c r="CJ120" i="280"/>
  <c r="CJ122" i="280"/>
  <c r="CJ50" i="280"/>
  <c r="CJ51" i="280"/>
  <c r="CJ54" i="280"/>
  <c r="CK49" i="280"/>
  <c r="CK121" i="280"/>
  <c r="CK120" i="280"/>
  <c r="CK122" i="280"/>
  <c r="CK50" i="280"/>
  <c r="CK51" i="280"/>
  <c r="CK54" i="280"/>
  <c r="CL49" i="280"/>
  <c r="CL121" i="280"/>
  <c r="CL120" i="280"/>
  <c r="CL122" i="280"/>
  <c r="CL50" i="280"/>
  <c r="CL51" i="280"/>
  <c r="CL54" i="280"/>
  <c r="CM49" i="280"/>
  <c r="CM121" i="280"/>
  <c r="CM120" i="280"/>
  <c r="CM122" i="280"/>
  <c r="CM50" i="280"/>
  <c r="CM51" i="280"/>
  <c r="CM54" i="280"/>
  <c r="CN49" i="280"/>
  <c r="CN121" i="280"/>
  <c r="CN120" i="280"/>
  <c r="CN122" i="280"/>
  <c r="CN50" i="280"/>
  <c r="CN51" i="280"/>
  <c r="CN54" i="280"/>
  <c r="CO49" i="280"/>
  <c r="CO121" i="280"/>
  <c r="CO120" i="280"/>
  <c r="CO122" i="280"/>
  <c r="CO50" i="280"/>
  <c r="CO51" i="280"/>
  <c r="CO54" i="280"/>
  <c r="CP49" i="280"/>
  <c r="CP121" i="280"/>
  <c r="CP120" i="280"/>
  <c r="CP122" i="280"/>
  <c r="CP50" i="280"/>
  <c r="CP51" i="280"/>
  <c r="CP54" i="280"/>
  <c r="CQ49" i="280"/>
  <c r="CQ121" i="280"/>
  <c r="CQ120" i="280"/>
  <c r="CQ122" i="280"/>
  <c r="CQ50" i="280"/>
  <c r="CQ51" i="280"/>
  <c r="CQ54" i="280"/>
  <c r="CR49" i="280"/>
  <c r="CR121" i="280"/>
  <c r="CR120" i="280"/>
  <c r="CR122" i="280"/>
  <c r="CR50" i="280"/>
  <c r="CR51" i="280"/>
  <c r="CR54" i="280"/>
  <c r="CS49" i="280"/>
  <c r="CS121" i="280"/>
  <c r="CS120" i="280"/>
  <c r="CS122" i="280"/>
  <c r="CS50" i="280"/>
  <c r="CS51" i="280"/>
  <c r="CS54" i="280"/>
  <c r="CT49" i="280"/>
  <c r="CT121" i="280"/>
  <c r="CT120" i="280"/>
  <c r="CT122" i="280"/>
  <c r="CT50" i="280"/>
  <c r="CT51" i="280"/>
  <c r="CT54" i="280"/>
  <c r="CU49" i="280"/>
  <c r="CU121" i="280"/>
  <c r="CU120" i="280"/>
  <c r="CU122" i="280"/>
  <c r="CU50" i="280"/>
  <c r="CU51" i="280"/>
  <c r="CU54" i="280"/>
  <c r="CV49" i="280"/>
  <c r="CV121" i="280"/>
  <c r="CV120" i="280"/>
  <c r="CV122" i="280"/>
  <c r="CV50" i="280"/>
  <c r="CV51" i="280"/>
  <c r="CV54" i="280"/>
  <c r="CW49" i="280"/>
  <c r="CW121" i="280"/>
  <c r="CW120" i="280"/>
  <c r="CW122" i="280"/>
  <c r="CW50" i="280"/>
  <c r="CW51" i="280"/>
  <c r="CW54" i="280"/>
  <c r="CX49" i="280"/>
  <c r="CX121" i="280"/>
  <c r="CX120" i="280"/>
  <c r="CX122" i="280"/>
  <c r="CX50" i="280"/>
  <c r="CX51" i="280"/>
  <c r="CX54" i="280"/>
  <c r="CY49" i="280"/>
  <c r="CY121" i="280"/>
  <c r="CY120" i="280"/>
  <c r="CY122" i="280"/>
  <c r="CY50" i="280"/>
  <c r="CY51" i="280"/>
  <c r="CY54" i="280"/>
  <c r="CZ49" i="280"/>
  <c r="CZ121" i="280"/>
  <c r="CZ120" i="280"/>
  <c r="CZ122" i="280"/>
  <c r="CZ50" i="280"/>
  <c r="CZ51" i="280"/>
  <c r="CZ54" i="280"/>
  <c r="DA49" i="280"/>
  <c r="DA121" i="280"/>
  <c r="DA120" i="280"/>
  <c r="DA122" i="280"/>
  <c r="DA50" i="280"/>
  <c r="DA51" i="280"/>
  <c r="DA54" i="280"/>
  <c r="DB49" i="280"/>
  <c r="DB121" i="280"/>
  <c r="DB120" i="280"/>
  <c r="DB122" i="280"/>
  <c r="DB50" i="280"/>
  <c r="DB51" i="280"/>
  <c r="DB54" i="280"/>
  <c r="DC49" i="280"/>
  <c r="DC121" i="280"/>
  <c r="DC120" i="280"/>
  <c r="DC122" i="280"/>
  <c r="DC50" i="280"/>
  <c r="DC51" i="280"/>
  <c r="DC54" i="280"/>
  <c r="DD49" i="280"/>
  <c r="DD121" i="280"/>
  <c r="DD120" i="280"/>
  <c r="DD122" i="280"/>
  <c r="DD50" i="280"/>
  <c r="DD51" i="280"/>
  <c r="DD54" i="280"/>
  <c r="DE49" i="280"/>
  <c r="DE121" i="280"/>
  <c r="DE120" i="280"/>
  <c r="DE122" i="280"/>
  <c r="DE50" i="280"/>
  <c r="DE51" i="280"/>
  <c r="DE54" i="280"/>
  <c r="DF49" i="280"/>
  <c r="DF121" i="280"/>
  <c r="DF120" i="280"/>
  <c r="DF122" i="280"/>
  <c r="DF50" i="280"/>
  <c r="DF51" i="280"/>
  <c r="DF54" i="280"/>
  <c r="DG49" i="280"/>
  <c r="DG121" i="280"/>
  <c r="DG120" i="280"/>
  <c r="DG122" i="280"/>
  <c r="DG50" i="280"/>
  <c r="DG51" i="280"/>
  <c r="DG54" i="280"/>
  <c r="DH49" i="280"/>
  <c r="DH121" i="280"/>
  <c r="DH120" i="280"/>
  <c r="DH122" i="280"/>
  <c r="DH50" i="280"/>
  <c r="DH51" i="280"/>
  <c r="DH54" i="280"/>
  <c r="DI49" i="280"/>
  <c r="DI121" i="280"/>
  <c r="DI120" i="280"/>
  <c r="DI122" i="280"/>
  <c r="DI50" i="280"/>
  <c r="DI51" i="280"/>
  <c r="DI54" i="280"/>
  <c r="DJ49" i="280"/>
  <c r="DJ121" i="280"/>
  <c r="DJ120" i="280"/>
  <c r="DJ122" i="280"/>
  <c r="DJ50" i="280"/>
  <c r="DJ51" i="280"/>
  <c r="DJ54" i="280"/>
  <c r="DK49" i="280"/>
  <c r="DK121" i="280"/>
  <c r="DK120" i="280"/>
  <c r="DK122" i="280"/>
  <c r="DK50" i="280"/>
  <c r="DK51" i="280"/>
  <c r="DK54" i="280"/>
  <c r="DL49" i="280"/>
  <c r="DL121" i="280"/>
  <c r="DL120" i="280"/>
  <c r="DL122" i="280"/>
  <c r="DL50" i="280"/>
  <c r="DL51" i="280"/>
  <c r="DL54" i="280"/>
  <c r="DM49" i="280"/>
  <c r="DM121" i="280"/>
  <c r="DM120" i="280"/>
  <c r="DM122" i="280"/>
  <c r="DM50" i="280"/>
  <c r="DM51" i="280"/>
  <c r="DM54" i="280"/>
  <c r="DN49" i="280"/>
  <c r="DN121" i="280"/>
  <c r="DN120" i="280"/>
  <c r="DN122" i="280"/>
  <c r="DN50" i="280"/>
  <c r="DN51" i="280"/>
  <c r="DN54" i="280"/>
  <c r="DO49" i="280"/>
  <c r="DO121" i="280"/>
  <c r="DO120" i="280"/>
  <c r="DO122" i="280"/>
  <c r="DO50" i="280"/>
  <c r="DO51" i="280"/>
  <c r="DO54" i="280"/>
  <c r="DP49" i="280"/>
  <c r="DP121" i="280"/>
  <c r="DP120" i="280"/>
  <c r="DP122" i="280"/>
  <c r="DP50" i="280"/>
  <c r="DP51" i="280"/>
  <c r="DP54" i="280"/>
  <c r="DQ49" i="280"/>
  <c r="DQ121" i="280"/>
  <c r="DQ120" i="280"/>
  <c r="DQ122" i="280"/>
  <c r="DQ50" i="280"/>
  <c r="DQ51" i="280"/>
  <c r="DQ54" i="280"/>
  <c r="DR49" i="280"/>
  <c r="DR121" i="280"/>
  <c r="DR120" i="280"/>
  <c r="DR122" i="280"/>
  <c r="DR50" i="280"/>
  <c r="DR51" i="280"/>
  <c r="DR54" i="280"/>
  <c r="DS49" i="280"/>
  <c r="DS121" i="280"/>
  <c r="DS120" i="280"/>
  <c r="DS122" i="280"/>
  <c r="DS50" i="280"/>
  <c r="DS51" i="280"/>
  <c r="DS54" i="280"/>
  <c r="DT49" i="280"/>
  <c r="DT121" i="280"/>
  <c r="DT120" i="280"/>
  <c r="DT122" i="280"/>
  <c r="DT50" i="280"/>
  <c r="DT51" i="280"/>
  <c r="DT54" i="280"/>
  <c r="DU49" i="280"/>
  <c r="DU121" i="280"/>
  <c r="DU120" i="280"/>
  <c r="DU122" i="280"/>
  <c r="DU50" i="280"/>
  <c r="DU51" i="280"/>
  <c r="DU54" i="280"/>
  <c r="DV49" i="280"/>
  <c r="DV121" i="280"/>
  <c r="DV120" i="280"/>
  <c r="DV122" i="280"/>
  <c r="DV50" i="280"/>
  <c r="DV51" i="280"/>
  <c r="DV54" i="280"/>
  <c r="DW49" i="280"/>
  <c r="DW121" i="280"/>
  <c r="DW120" i="280"/>
  <c r="DW122" i="280"/>
  <c r="DW50" i="280"/>
  <c r="DW51" i="280"/>
  <c r="DW54" i="280"/>
  <c r="DX49" i="280"/>
  <c r="DX121" i="280"/>
  <c r="DX120" i="280"/>
  <c r="DX122" i="280"/>
  <c r="DX50" i="280"/>
  <c r="DX51" i="280"/>
  <c r="DX54" i="280"/>
  <c r="DY49" i="280"/>
  <c r="DY121" i="280"/>
  <c r="DY120" i="280"/>
  <c r="DY122" i="280"/>
  <c r="DY50" i="280"/>
  <c r="DY51" i="280"/>
  <c r="DY54" i="280"/>
  <c r="DZ49" i="280"/>
  <c r="DZ121" i="280"/>
  <c r="DZ120" i="280"/>
  <c r="DZ122" i="280"/>
  <c r="DZ50" i="280"/>
  <c r="DZ51" i="280"/>
  <c r="DZ54" i="280"/>
  <c r="EA49" i="280"/>
  <c r="EA121" i="280"/>
  <c r="EA120" i="280"/>
  <c r="EA122" i="280"/>
  <c r="EA50" i="280"/>
  <c r="EA51" i="280"/>
  <c r="EA54" i="280"/>
  <c r="EB49" i="280"/>
  <c r="EB121" i="280"/>
  <c r="EB120" i="280"/>
  <c r="EB122" i="280"/>
  <c r="EB50" i="280"/>
  <c r="EB51" i="280"/>
  <c r="EB54" i="280"/>
  <c r="EC49" i="280"/>
  <c r="EC121" i="280"/>
  <c r="EC120" i="280"/>
  <c r="EC122" i="280"/>
  <c r="EC50" i="280"/>
  <c r="EC51" i="280"/>
  <c r="EC54" i="280"/>
  <c r="ED49" i="280"/>
  <c r="ED121" i="280"/>
  <c r="ED120" i="280"/>
  <c r="ED122" i="280"/>
  <c r="ED50" i="280"/>
  <c r="ED51" i="280"/>
  <c r="ED54" i="280"/>
  <c r="EE49" i="280"/>
  <c r="EE121" i="280"/>
  <c r="EE120" i="280"/>
  <c r="EE122" i="280"/>
  <c r="EE50" i="280"/>
  <c r="EE51" i="280"/>
  <c r="EE54" i="280"/>
  <c r="EF49" i="280"/>
  <c r="EF121" i="280"/>
  <c r="EF120" i="280"/>
  <c r="EF122" i="280"/>
  <c r="EF50" i="280"/>
  <c r="EF51" i="280"/>
  <c r="EF54" i="280"/>
  <c r="EG49" i="280"/>
  <c r="EG121" i="280"/>
  <c r="EG120" i="280"/>
  <c r="EG122" i="280"/>
  <c r="EG50" i="280"/>
  <c r="EG51" i="280"/>
  <c r="EG54" i="280"/>
  <c r="EH49" i="280"/>
  <c r="EH121" i="280"/>
  <c r="EH120" i="280"/>
  <c r="EH122" i="280"/>
  <c r="EH50" i="280"/>
  <c r="EH51" i="280"/>
  <c r="EH54" i="280"/>
  <c r="EI49" i="280"/>
  <c r="EI121" i="280"/>
  <c r="EI120" i="280"/>
  <c r="EI122" i="280"/>
  <c r="EI50" i="280"/>
  <c r="EI51" i="280"/>
  <c r="EI54" i="280"/>
  <c r="EJ49" i="280"/>
  <c r="EJ121" i="280"/>
  <c r="EJ120" i="280"/>
  <c r="EJ122" i="280"/>
  <c r="EJ50" i="280"/>
  <c r="EJ51" i="280"/>
  <c r="EJ54" i="280"/>
  <c r="EK49" i="280"/>
  <c r="EK121" i="280"/>
  <c r="EK120" i="280"/>
  <c r="EK122" i="280"/>
  <c r="EK50" i="280"/>
  <c r="EK51" i="280"/>
  <c r="EK54" i="280"/>
  <c r="EL49" i="280"/>
  <c r="EL121" i="280"/>
  <c r="EL120" i="280"/>
  <c r="EL122" i="280"/>
  <c r="EL50" i="280"/>
  <c r="EL51" i="280"/>
  <c r="EL54" i="280"/>
  <c r="EM49" i="280"/>
  <c r="EM121" i="280"/>
  <c r="EM120" i="280"/>
  <c r="EM122" i="280"/>
  <c r="EM50" i="280"/>
  <c r="EM51" i="280"/>
  <c r="EM54" i="280"/>
  <c r="EN49" i="280"/>
  <c r="EN121" i="280"/>
  <c r="EN120" i="280"/>
  <c r="EN122" i="280"/>
  <c r="EN50" i="280"/>
  <c r="EN51" i="280"/>
  <c r="EN54" i="280"/>
  <c r="EO49" i="280"/>
  <c r="EO121" i="280"/>
  <c r="EO120" i="280"/>
  <c r="EO122" i="280"/>
  <c r="EO50" i="280"/>
  <c r="EO51" i="280"/>
  <c r="EO54" i="280"/>
  <c r="EP49" i="280"/>
  <c r="EP121" i="280"/>
  <c r="EP120" i="280"/>
  <c r="EP122" i="280"/>
  <c r="EP50" i="280"/>
  <c r="EP51" i="280"/>
  <c r="EP54" i="280"/>
  <c r="EQ49" i="280"/>
  <c r="EQ121" i="280"/>
  <c r="EQ120" i="280"/>
  <c r="EQ122" i="280"/>
  <c r="EQ50" i="280"/>
  <c r="EQ51" i="280"/>
  <c r="EQ54" i="280"/>
  <c r="ER49" i="280"/>
  <c r="ER121" i="280"/>
  <c r="ER120" i="280"/>
  <c r="ER122" i="280"/>
  <c r="ER50" i="280"/>
  <c r="ER51" i="280"/>
  <c r="ER54" i="280"/>
  <c r="ES49" i="280"/>
  <c r="ES121" i="280"/>
  <c r="ES120" i="280"/>
  <c r="ES122" i="280"/>
  <c r="ES50" i="280"/>
  <c r="ES51" i="280"/>
  <c r="ES54" i="280"/>
  <c r="ET49" i="280"/>
  <c r="ET121" i="280"/>
  <c r="ET120" i="280"/>
  <c r="ET122" i="280"/>
  <c r="ET50" i="280"/>
  <c r="ET51" i="280"/>
  <c r="ET54" i="280"/>
  <c r="EU49" i="280"/>
  <c r="EU121" i="280"/>
  <c r="EU120" i="280"/>
  <c r="EU122" i="280"/>
  <c r="EU50" i="280"/>
  <c r="EU51" i="280"/>
  <c r="EU54" i="280"/>
  <c r="EV49" i="280"/>
  <c r="EV121" i="280"/>
  <c r="EV120" i="280"/>
  <c r="EV122" i="280"/>
  <c r="EV50" i="280"/>
  <c r="EV51" i="280"/>
  <c r="EV54" i="280"/>
  <c r="EW49" i="280"/>
  <c r="EW121" i="280"/>
  <c r="EW120" i="280"/>
  <c r="EW122" i="280"/>
  <c r="EW50" i="280"/>
  <c r="EW51" i="280"/>
  <c r="EW54" i="280"/>
  <c r="EX49" i="280"/>
  <c r="EX121" i="280"/>
  <c r="EX120" i="280"/>
  <c r="EX122" i="280"/>
  <c r="EX50" i="280"/>
  <c r="EX51" i="280"/>
  <c r="EX54" i="280"/>
  <c r="EY49" i="280"/>
  <c r="EY121" i="280"/>
  <c r="EY120" i="280"/>
  <c r="EY122" i="280"/>
  <c r="EY50" i="280"/>
  <c r="EY51" i="280"/>
  <c r="EY54" i="280"/>
  <c r="EZ49" i="280"/>
  <c r="EZ121" i="280"/>
  <c r="EZ120" i="280"/>
  <c r="EZ122" i="280"/>
  <c r="EZ50" i="280"/>
  <c r="EZ51" i="280"/>
  <c r="EZ54" i="280"/>
  <c r="FA49" i="280"/>
  <c r="FA121" i="280"/>
  <c r="FA120" i="280"/>
  <c r="FA122" i="280"/>
  <c r="FA50" i="280"/>
  <c r="FA51" i="280"/>
  <c r="FA54" i="280"/>
  <c r="FB49" i="280"/>
  <c r="FB121" i="280"/>
  <c r="FB120" i="280"/>
  <c r="FB122" i="280"/>
  <c r="FB50" i="280"/>
  <c r="FB51" i="280"/>
  <c r="FB54" i="280"/>
  <c r="FC49" i="280"/>
  <c r="FC121" i="280"/>
  <c r="FC120" i="280"/>
  <c r="FC122" i="280"/>
  <c r="FC50" i="280"/>
  <c r="FC51" i="280"/>
  <c r="FC54" i="280"/>
  <c r="FD49" i="280"/>
  <c r="FD121" i="280"/>
  <c r="FD120" i="280"/>
  <c r="FD122" i="280"/>
  <c r="FD50" i="280"/>
  <c r="FD51" i="280"/>
  <c r="FD54" i="280"/>
  <c r="FE49" i="280"/>
  <c r="FE121" i="280"/>
  <c r="FE120" i="280"/>
  <c r="FE122" i="280"/>
  <c r="FE50" i="280"/>
  <c r="FE51" i="280"/>
  <c r="FE54" i="280"/>
  <c r="FF49" i="280"/>
  <c r="FF121" i="280"/>
  <c r="FF120" i="280"/>
  <c r="FF122" i="280"/>
  <c r="FF50" i="280"/>
  <c r="FF51" i="280"/>
  <c r="FF54" i="280"/>
  <c r="FG49" i="280"/>
  <c r="FG121" i="280"/>
  <c r="FG120" i="280"/>
  <c r="FG122" i="280"/>
  <c r="FG50" i="280"/>
  <c r="FG51" i="280"/>
  <c r="FG54" i="280"/>
  <c r="FH49" i="280"/>
  <c r="FH121" i="280"/>
  <c r="FH120" i="280"/>
  <c r="FH122" i="280"/>
  <c r="FH50" i="280"/>
  <c r="FH51" i="280"/>
  <c r="FH54" i="280"/>
  <c r="FI49" i="280"/>
  <c r="FI121" i="280"/>
  <c r="FI120" i="280"/>
  <c r="FI122" i="280"/>
  <c r="FI50" i="280"/>
  <c r="FI51" i="280"/>
  <c r="FI54" i="280"/>
  <c r="FJ49" i="280"/>
  <c r="FJ121" i="280"/>
  <c r="FJ120" i="280"/>
  <c r="FJ122" i="280"/>
  <c r="FJ50" i="280"/>
  <c r="FJ51" i="280"/>
  <c r="FJ54" i="280"/>
  <c r="FK49" i="280"/>
  <c r="FK121" i="280"/>
  <c r="FK120" i="280"/>
  <c r="FK122" i="280"/>
  <c r="FK50" i="280"/>
  <c r="FK51" i="280"/>
  <c r="FK54" i="280"/>
  <c r="FL49" i="280"/>
  <c r="FL121" i="280"/>
  <c r="FL120" i="280"/>
  <c r="FL122" i="280"/>
  <c r="FL50" i="280"/>
  <c r="FL51" i="280"/>
  <c r="FL54" i="280"/>
  <c r="FM49" i="280"/>
  <c r="FM121" i="280"/>
  <c r="FM120" i="280"/>
  <c r="FM122" i="280"/>
  <c r="FM50" i="280"/>
  <c r="FM51" i="280"/>
  <c r="FM54" i="280"/>
  <c r="FN49" i="280"/>
  <c r="FN121" i="280"/>
  <c r="FN120" i="280"/>
  <c r="FN122" i="280"/>
  <c r="FN50" i="280"/>
  <c r="FN51" i="280"/>
  <c r="FN54" i="280"/>
  <c r="FO49" i="280"/>
  <c r="FO121" i="280"/>
  <c r="FO120" i="280"/>
  <c r="FO122" i="280"/>
  <c r="FO50" i="280"/>
  <c r="FO51" i="280"/>
  <c r="FO54" i="280"/>
  <c r="FP49" i="280"/>
  <c r="FP121" i="280"/>
  <c r="FP120" i="280"/>
  <c r="FP122" i="280"/>
  <c r="FP50" i="280"/>
  <c r="FP51" i="280"/>
  <c r="FP54" i="280"/>
  <c r="FQ49" i="280"/>
  <c r="FQ121" i="280"/>
  <c r="FQ120" i="280"/>
  <c r="FQ122" i="280"/>
  <c r="FQ50" i="280"/>
  <c r="FQ51" i="280"/>
  <c r="FQ54" i="280"/>
  <c r="FR49" i="280"/>
  <c r="FR121" i="280"/>
  <c r="FR120" i="280"/>
  <c r="FR122" i="280"/>
  <c r="FR50" i="280"/>
  <c r="FR51" i="280"/>
  <c r="FR54" i="280"/>
  <c r="FS49" i="280"/>
  <c r="FS121" i="280"/>
  <c r="FS120" i="280"/>
  <c r="FS122" i="280"/>
  <c r="FS50" i="280"/>
  <c r="FS51" i="280"/>
  <c r="FS54" i="280"/>
  <c r="FT49" i="280"/>
  <c r="FT121" i="280"/>
  <c r="FT120" i="280"/>
  <c r="FT122" i="280"/>
  <c r="FT50" i="280"/>
  <c r="FT51" i="280"/>
  <c r="FT54" i="280"/>
  <c r="FU49" i="280"/>
  <c r="FU121" i="280"/>
  <c r="FU120" i="280"/>
  <c r="FU122" i="280"/>
  <c r="FU50" i="280"/>
  <c r="FU51" i="280"/>
  <c r="FU54" i="280"/>
  <c r="FV49" i="280"/>
  <c r="FV121" i="280"/>
  <c r="FV120" i="280"/>
  <c r="FV122" i="280"/>
  <c r="FV50" i="280"/>
  <c r="FV51" i="280"/>
  <c r="FV54" i="280"/>
  <c r="FW49" i="280"/>
  <c r="FW121" i="280"/>
  <c r="FW120" i="280"/>
  <c r="FW122" i="280"/>
  <c r="FW50" i="280"/>
  <c r="FW51" i="280"/>
  <c r="FW54" i="280"/>
  <c r="FX49" i="280"/>
  <c r="FX121" i="280"/>
  <c r="FX120" i="280"/>
  <c r="FX122" i="280"/>
  <c r="FX50" i="280"/>
  <c r="FX51" i="280"/>
  <c r="FX54" i="280"/>
  <c r="FY49" i="280"/>
  <c r="FY121" i="280"/>
  <c r="FY120" i="280"/>
  <c r="FY122" i="280"/>
  <c r="FY50" i="280"/>
  <c r="FY51" i="280"/>
  <c r="FY54" i="280"/>
  <c r="FZ49" i="280"/>
  <c r="FZ121" i="280"/>
  <c r="FZ120" i="280"/>
  <c r="FZ122" i="280"/>
  <c r="FZ50" i="280"/>
  <c r="FZ51" i="280"/>
  <c r="FZ54" i="280"/>
  <c r="GA49" i="280"/>
  <c r="GA121" i="280"/>
  <c r="GA120" i="280"/>
  <c r="GA122" i="280"/>
  <c r="GA50" i="280"/>
  <c r="GA51" i="280"/>
  <c r="GA54" i="280"/>
  <c r="GB49" i="280"/>
  <c r="GB121" i="280"/>
  <c r="GB120" i="280"/>
  <c r="GB122" i="280"/>
  <c r="GB50" i="280"/>
  <c r="GB51" i="280"/>
  <c r="GB54" i="280"/>
  <c r="GC49" i="280"/>
  <c r="GC121" i="280"/>
  <c r="GC120" i="280"/>
  <c r="GC122" i="280"/>
  <c r="GC50" i="280"/>
  <c r="GC51" i="280"/>
  <c r="GC54" i="280"/>
  <c r="GD49" i="280"/>
  <c r="GD121" i="280"/>
  <c r="GD120" i="280"/>
  <c r="GD122" i="280"/>
  <c r="GD50" i="280"/>
  <c r="GD51" i="280"/>
  <c r="GD54" i="280"/>
  <c r="GE49" i="280"/>
  <c r="GE121" i="280"/>
  <c r="GE120" i="280"/>
  <c r="GE122" i="280"/>
  <c r="GE50" i="280"/>
  <c r="GE51" i="280"/>
  <c r="GE54" i="280"/>
  <c r="GF49" i="280"/>
  <c r="GF121" i="280"/>
  <c r="GF120" i="280"/>
  <c r="GF122" i="280"/>
  <c r="GF50" i="280"/>
  <c r="GF51" i="280"/>
  <c r="GF54" i="280"/>
  <c r="GG49" i="280"/>
  <c r="GG121" i="280"/>
  <c r="GG120" i="280"/>
  <c r="GG122" i="280"/>
  <c r="GG50" i="280"/>
  <c r="GG51" i="280"/>
  <c r="GG54" i="280"/>
  <c r="GH49" i="280"/>
  <c r="GH121" i="280"/>
  <c r="GH120" i="280"/>
  <c r="GH122" i="280"/>
  <c r="GH50" i="280"/>
  <c r="GH51" i="280"/>
  <c r="GH54" i="280"/>
  <c r="GI49" i="280"/>
  <c r="GI121" i="280"/>
  <c r="GI120" i="280"/>
  <c r="GI122" i="280"/>
  <c r="GI50" i="280"/>
  <c r="GI51" i="280"/>
  <c r="GI54" i="280"/>
  <c r="GJ82" i="273"/>
  <c r="GJ83" i="273"/>
  <c r="GJ49" i="280"/>
  <c r="GJ121" i="280"/>
  <c r="GJ120" i="280"/>
  <c r="GJ122" i="280"/>
  <c r="GJ50" i="280"/>
  <c r="GJ51" i="280"/>
  <c r="GJ54" i="280"/>
  <c r="J54" i="280"/>
  <c r="K49" i="280"/>
  <c r="K121" i="280"/>
  <c r="K120" i="280"/>
  <c r="K122" i="280"/>
  <c r="K50" i="280"/>
  <c r="K51" i="280"/>
  <c r="K54" i="280"/>
  <c r="L49" i="280"/>
  <c r="L121" i="280"/>
  <c r="L120" i="280"/>
  <c r="L122" i="280"/>
  <c r="L50" i="280"/>
  <c r="L51" i="280"/>
  <c r="L54" i="280"/>
  <c r="M49" i="280"/>
  <c r="M121" i="280"/>
  <c r="M120" i="280"/>
  <c r="M122" i="280"/>
  <c r="M50" i="280"/>
  <c r="M51" i="280"/>
  <c r="M54" i="280"/>
  <c r="N49" i="280"/>
  <c r="N121" i="280"/>
  <c r="N120" i="280"/>
  <c r="N122" i="280"/>
  <c r="N50" i="280"/>
  <c r="N51" i="280"/>
  <c r="N54" i="280"/>
  <c r="O49" i="280"/>
  <c r="O121" i="280"/>
  <c r="O120" i="280"/>
  <c r="O122" i="280"/>
  <c r="O50" i="280"/>
  <c r="O51" i="280"/>
  <c r="O54" i="280"/>
  <c r="P54" i="280"/>
  <c r="J61" i="307"/>
  <c r="J53" i="307"/>
  <c r="J54" i="307"/>
  <c r="J55" i="307"/>
  <c r="J56" i="307"/>
  <c r="J57" i="307"/>
  <c r="J58" i="307"/>
  <c r="J59" i="307"/>
  <c r="J60" i="307"/>
  <c r="J62" i="307"/>
  <c r="J63" i="307"/>
  <c r="J64" i="307"/>
  <c r="J65" i="307"/>
  <c r="J11" i="278"/>
  <c r="J17" i="278"/>
  <c r="J30" i="278"/>
  <c r="J42" i="278"/>
  <c r="K22" i="288"/>
  <c r="K29" i="288"/>
  <c r="L22" i="288"/>
  <c r="L29" i="288"/>
  <c r="M22" i="288"/>
  <c r="M29" i="288"/>
  <c r="N22" i="288"/>
  <c r="N29" i="288"/>
  <c r="O22" i="288"/>
  <c r="O29" i="288"/>
  <c r="P22" i="288"/>
  <c r="P29" i="288"/>
  <c r="Q22" i="288"/>
  <c r="Q29" i="288"/>
  <c r="R22" i="288"/>
  <c r="R29" i="288"/>
  <c r="S22" i="288"/>
  <c r="S29" i="288"/>
  <c r="T22" i="288"/>
  <c r="T29" i="288"/>
  <c r="U22" i="288"/>
  <c r="U29" i="288"/>
  <c r="V22" i="288"/>
  <c r="V29" i="288"/>
  <c r="W22" i="288"/>
  <c r="W29" i="288"/>
  <c r="X22" i="288"/>
  <c r="X29" i="288"/>
  <c r="Y22" i="288"/>
  <c r="Y29" i="288"/>
  <c r="Z22" i="288"/>
  <c r="Z29" i="288"/>
  <c r="AA22" i="288"/>
  <c r="AA29" i="288"/>
  <c r="AB22" i="288"/>
  <c r="AB29" i="288"/>
  <c r="AC22" i="288"/>
  <c r="AC29" i="288"/>
  <c r="AD22" i="288"/>
  <c r="AD29" i="288"/>
  <c r="AE22" i="288"/>
  <c r="AE29" i="288"/>
  <c r="AF22" i="288"/>
  <c r="AF29" i="288"/>
  <c r="AG22" i="288"/>
  <c r="AG29" i="288"/>
  <c r="AH22" i="288"/>
  <c r="AH29" i="288"/>
  <c r="AI22" i="288"/>
  <c r="AI29" i="288"/>
  <c r="AJ22" i="288"/>
  <c r="AJ29" i="288"/>
  <c r="AK22" i="288"/>
  <c r="AK29" i="288"/>
  <c r="AL22" i="288"/>
  <c r="AL29" i="288"/>
  <c r="AM22" i="288"/>
  <c r="AM29" i="288"/>
  <c r="AN22" i="288"/>
  <c r="AN29" i="288"/>
  <c r="AO22" i="288"/>
  <c r="AO29" i="288"/>
  <c r="AP22" i="288"/>
  <c r="AP29" i="288"/>
  <c r="AQ22" i="288"/>
  <c r="AQ29" i="288"/>
  <c r="AR22" i="288"/>
  <c r="AR29" i="288"/>
  <c r="AS22" i="288"/>
  <c r="AS29" i="288"/>
  <c r="AT22" i="288"/>
  <c r="AT29" i="288"/>
  <c r="AU22" i="288"/>
  <c r="AU29" i="288"/>
  <c r="AV22" i="288"/>
  <c r="AV29" i="288"/>
  <c r="AW22" i="288"/>
  <c r="AW29" i="288"/>
  <c r="AX22" i="288"/>
  <c r="AX29" i="288"/>
  <c r="AY22" i="288"/>
  <c r="AY29" i="288"/>
  <c r="AZ22" i="288"/>
  <c r="AZ29" i="288"/>
  <c r="BA22" i="288"/>
  <c r="BA29" i="288"/>
  <c r="BB22" i="288"/>
  <c r="BB29" i="288"/>
  <c r="BC22" i="288"/>
  <c r="BC29" i="288"/>
  <c r="BD22" i="288"/>
  <c r="BD29" i="288"/>
  <c r="BE22" i="288"/>
  <c r="BE29" i="288"/>
  <c r="BF22" i="288"/>
  <c r="BF29" i="288"/>
  <c r="BG22" i="288"/>
  <c r="BG29" i="288"/>
  <c r="BH22" i="288"/>
  <c r="BH29" i="288"/>
  <c r="BI22" i="288"/>
  <c r="BI29" i="288"/>
  <c r="BJ22" i="288"/>
  <c r="BJ29" i="288"/>
  <c r="BK22" i="288"/>
  <c r="BK29" i="288"/>
  <c r="BL22" i="288"/>
  <c r="BL29" i="288"/>
  <c r="BM22" i="288"/>
  <c r="BM29" i="288"/>
  <c r="BN22" i="288"/>
  <c r="BN29" i="288"/>
  <c r="BO22" i="288"/>
  <c r="BO29" i="288"/>
  <c r="BP22" i="288"/>
  <c r="BP29" i="288"/>
  <c r="BQ22" i="288"/>
  <c r="BQ29" i="288"/>
  <c r="BR22" i="288"/>
  <c r="BR29" i="288"/>
  <c r="BS22" i="288"/>
  <c r="BS29" i="288"/>
  <c r="BT22" i="288"/>
  <c r="BT29" i="288"/>
  <c r="BU22" i="288"/>
  <c r="BU29" i="288"/>
  <c r="BV22" i="288"/>
  <c r="BV29" i="288"/>
  <c r="BW22" i="288"/>
  <c r="BW29" i="288"/>
  <c r="BX22" i="288"/>
  <c r="BX29" i="288"/>
  <c r="BY22" i="288"/>
  <c r="BY29" i="288"/>
  <c r="BZ22" i="288"/>
  <c r="BZ29" i="288"/>
  <c r="CA22" i="288"/>
  <c r="CA29" i="288"/>
  <c r="CB22" i="288"/>
  <c r="CB29" i="288"/>
  <c r="CC22" i="288"/>
  <c r="CC29" i="288"/>
  <c r="CD22" i="288"/>
  <c r="CD29" i="288"/>
  <c r="CE22" i="288"/>
  <c r="CE29" i="288"/>
  <c r="CF22" i="288"/>
  <c r="CF29" i="288"/>
  <c r="CG22" i="288"/>
  <c r="CG29" i="288"/>
  <c r="CH22" i="288"/>
  <c r="CH29" i="288"/>
  <c r="CI22" i="288"/>
  <c r="CI29" i="288"/>
  <c r="CJ22" i="288"/>
  <c r="CJ29" i="288"/>
  <c r="CK22" i="288"/>
  <c r="CK29" i="288"/>
  <c r="CL22" i="288"/>
  <c r="CL29" i="288"/>
  <c r="CM22" i="288"/>
  <c r="CM29" i="288"/>
  <c r="CN22" i="288"/>
  <c r="CN29" i="288"/>
  <c r="CO22" i="288"/>
  <c r="CO29" i="288"/>
  <c r="CP22" i="288"/>
  <c r="CP29" i="288"/>
  <c r="CQ22" i="288"/>
  <c r="CQ29" i="288"/>
  <c r="CR22" i="288"/>
  <c r="CR29" i="288"/>
  <c r="CS22" i="288"/>
  <c r="CS29" i="288"/>
  <c r="CT22" i="288"/>
  <c r="CT29" i="288"/>
  <c r="CU22" i="288"/>
  <c r="CU29" i="288"/>
  <c r="CV22" i="288"/>
  <c r="CV29" i="288"/>
  <c r="CW22" i="288"/>
  <c r="CW29" i="288"/>
  <c r="CX22" i="288"/>
  <c r="CX29" i="288"/>
  <c r="CY22" i="288"/>
  <c r="CY29" i="288"/>
  <c r="CZ22" i="288"/>
  <c r="CZ29" i="288"/>
  <c r="DA22" i="288"/>
  <c r="DA29" i="288"/>
  <c r="DB22" i="288"/>
  <c r="DB29" i="288"/>
  <c r="DC22" i="288"/>
  <c r="DC29" i="288"/>
  <c r="DD22" i="288"/>
  <c r="DD29" i="288"/>
  <c r="DE22" i="288"/>
  <c r="DE29" i="288"/>
  <c r="DF22" i="288"/>
  <c r="DF29" i="288"/>
  <c r="DG22" i="288"/>
  <c r="DG29" i="288"/>
  <c r="DH22" i="288"/>
  <c r="DH29" i="288"/>
  <c r="DI22" i="288"/>
  <c r="DI29" i="288"/>
  <c r="DJ22" i="288"/>
  <c r="DJ29" i="288"/>
  <c r="DK22" i="288"/>
  <c r="DK29" i="288"/>
  <c r="DL22" i="288"/>
  <c r="DL29" i="288"/>
  <c r="DM22" i="288"/>
  <c r="DM29" i="288"/>
  <c r="DN22" i="288"/>
  <c r="DN29" i="288"/>
  <c r="DO22" i="288"/>
  <c r="DO29" i="288"/>
  <c r="DP22" i="288"/>
  <c r="DP29" i="288"/>
  <c r="DQ22" i="288"/>
  <c r="DQ29" i="288"/>
  <c r="DR22" i="288"/>
  <c r="DR29" i="288"/>
  <c r="DS22" i="288"/>
  <c r="DS29" i="288"/>
  <c r="DT22" i="288"/>
  <c r="DT29" i="288"/>
  <c r="DU22" i="288"/>
  <c r="DU29" i="288"/>
  <c r="DV22" i="288"/>
  <c r="DV29" i="288"/>
  <c r="DW22" i="288"/>
  <c r="DW29" i="288"/>
  <c r="DX22" i="288"/>
  <c r="DX29" i="288"/>
  <c r="DY22" i="288"/>
  <c r="DY29" i="288"/>
  <c r="DZ22" i="288"/>
  <c r="DZ29" i="288"/>
  <c r="EA22" i="288"/>
  <c r="EA29" i="288"/>
  <c r="EB22" i="288"/>
  <c r="EB29" i="288"/>
  <c r="EC22" i="288"/>
  <c r="EC29" i="288"/>
  <c r="ED22" i="288"/>
  <c r="ED29" i="288"/>
  <c r="EE22" i="288"/>
  <c r="EE29" i="288"/>
  <c r="EF22" i="288"/>
  <c r="EF29" i="288"/>
  <c r="EG22" i="288"/>
  <c r="EG29" i="288"/>
  <c r="EH22" i="288"/>
  <c r="EH29" i="288"/>
  <c r="EI22" i="288"/>
  <c r="EI29" i="288"/>
  <c r="EJ22" i="288"/>
  <c r="EJ29" i="288"/>
  <c r="EK22" i="288"/>
  <c r="EK29" i="288"/>
  <c r="EL22" i="288"/>
  <c r="EL29" i="288"/>
  <c r="EM22" i="288"/>
  <c r="EM29" i="288"/>
  <c r="EN22" i="288"/>
  <c r="EN29" i="288"/>
  <c r="EO22" i="288"/>
  <c r="EO29" i="288"/>
  <c r="EP22" i="288"/>
  <c r="EP29" i="288"/>
  <c r="EQ22" i="288"/>
  <c r="EQ29" i="288"/>
  <c r="ER22" i="288"/>
  <c r="ER29" i="288"/>
  <c r="ES22" i="288"/>
  <c r="ES29" i="288"/>
  <c r="ET22" i="288"/>
  <c r="ET29" i="288"/>
  <c r="EU22" i="288"/>
  <c r="EU29" i="288"/>
  <c r="EV22" i="288"/>
  <c r="EV29" i="288"/>
  <c r="EW22" i="288"/>
  <c r="EW29" i="288"/>
  <c r="EX22" i="288"/>
  <c r="EX29" i="288"/>
  <c r="EY22" i="288"/>
  <c r="EY29" i="288"/>
  <c r="EZ22" i="288"/>
  <c r="EZ29" i="288"/>
  <c r="FA22" i="288"/>
  <c r="FA29" i="288"/>
  <c r="FB22" i="288"/>
  <c r="FB29" i="288"/>
  <c r="FC22" i="288"/>
  <c r="FC29" i="288"/>
  <c r="FD22" i="288"/>
  <c r="FD29" i="288"/>
  <c r="FE22" i="288"/>
  <c r="FE29" i="288"/>
  <c r="FF22" i="288"/>
  <c r="FF29" i="288"/>
  <c r="FG22" i="288"/>
  <c r="FG29" i="288"/>
  <c r="FH22" i="288"/>
  <c r="FH29" i="288"/>
  <c r="FI22" i="288"/>
  <c r="FI29" i="288"/>
  <c r="FJ22" i="288"/>
  <c r="FJ29" i="288"/>
  <c r="FK22" i="288"/>
  <c r="FK29" i="288"/>
  <c r="FL22" i="288"/>
  <c r="FL29" i="288"/>
  <c r="FM22" i="288"/>
  <c r="FM29" i="288"/>
  <c r="FN22" i="288"/>
  <c r="FN29" i="288"/>
  <c r="FO22" i="288"/>
  <c r="FO29" i="288"/>
  <c r="FP22" i="288"/>
  <c r="FP29" i="288"/>
  <c r="FQ22" i="288"/>
  <c r="FQ29" i="288"/>
  <c r="FR22" i="288"/>
  <c r="FR29" i="288"/>
  <c r="FS22" i="288"/>
  <c r="FS29" i="288"/>
  <c r="FT22" i="288"/>
  <c r="FT29" i="288"/>
  <c r="FU22" i="288"/>
  <c r="FU29" i="288"/>
  <c r="FV22" i="288"/>
  <c r="FV29" i="288"/>
  <c r="FW22" i="288"/>
  <c r="FW29" i="288"/>
  <c r="FX22" i="288"/>
  <c r="FX29" i="288"/>
  <c r="FY22" i="288"/>
  <c r="FY29" i="288"/>
  <c r="FZ22" i="288"/>
  <c r="FZ29" i="288"/>
  <c r="GA22" i="288"/>
  <c r="GA29" i="288"/>
  <c r="GB22" i="288"/>
  <c r="GB29" i="288"/>
  <c r="GC22" i="288"/>
  <c r="GC29" i="288"/>
  <c r="GD22" i="288"/>
  <c r="GD29" i="288"/>
  <c r="GE22" i="288"/>
  <c r="GE29" i="288"/>
  <c r="GF22" i="288"/>
  <c r="GF29" i="288"/>
  <c r="GG22" i="288"/>
  <c r="GG29" i="288"/>
  <c r="GH22" i="288"/>
  <c r="GH29" i="288"/>
  <c r="GI22" i="288"/>
  <c r="GI29" i="288"/>
  <c r="GJ22" i="288"/>
  <c r="GJ29" i="288"/>
  <c r="K23" i="288"/>
  <c r="K30" i="288"/>
  <c r="L23" i="288"/>
  <c r="L30" i="288"/>
  <c r="M23" i="288"/>
  <c r="M30" i="288"/>
  <c r="N23" i="288"/>
  <c r="N30" i="288"/>
  <c r="O23" i="288"/>
  <c r="O30" i="288"/>
  <c r="P23" i="288"/>
  <c r="P30" i="288"/>
  <c r="Q23" i="288"/>
  <c r="Q30" i="288"/>
  <c r="R23" i="288"/>
  <c r="R30" i="288"/>
  <c r="S23" i="288"/>
  <c r="S30" i="288"/>
  <c r="T23" i="288"/>
  <c r="T30" i="288"/>
  <c r="U23" i="288"/>
  <c r="U30" i="288"/>
  <c r="V23" i="288"/>
  <c r="V30" i="288"/>
  <c r="W23" i="288"/>
  <c r="W30" i="288"/>
  <c r="X23" i="288"/>
  <c r="X30" i="288"/>
  <c r="Y23" i="288"/>
  <c r="Y30" i="288"/>
  <c r="Z23" i="288"/>
  <c r="Z30" i="288"/>
  <c r="AA23" i="288"/>
  <c r="AA30" i="288"/>
  <c r="AB23" i="288"/>
  <c r="AB30" i="288"/>
  <c r="AC23" i="288"/>
  <c r="AC30" i="288"/>
  <c r="AD23" i="288"/>
  <c r="AD30" i="288"/>
  <c r="AE23" i="288"/>
  <c r="AE30" i="288"/>
  <c r="AF23" i="288"/>
  <c r="AF30" i="288"/>
  <c r="AG23" i="288"/>
  <c r="AG30" i="288"/>
  <c r="AH23" i="288"/>
  <c r="AH30" i="288"/>
  <c r="AI23" i="288"/>
  <c r="AI30" i="288"/>
  <c r="AJ23" i="288"/>
  <c r="AJ30" i="288"/>
  <c r="AK23" i="288"/>
  <c r="AK30" i="288"/>
  <c r="AL23" i="288"/>
  <c r="AL30" i="288"/>
  <c r="AM23" i="288"/>
  <c r="AM30" i="288"/>
  <c r="AN23" i="288"/>
  <c r="AN30" i="288"/>
  <c r="AO23" i="288"/>
  <c r="AO30" i="288"/>
  <c r="AP23" i="288"/>
  <c r="AP30" i="288"/>
  <c r="AQ23" i="288"/>
  <c r="AQ30" i="288"/>
  <c r="AR23" i="288"/>
  <c r="AR30" i="288"/>
  <c r="AS23" i="288"/>
  <c r="AS30" i="288"/>
  <c r="AT23" i="288"/>
  <c r="AT30" i="288"/>
  <c r="AU23" i="288"/>
  <c r="AU30" i="288"/>
  <c r="AV23" i="288"/>
  <c r="AV30" i="288"/>
  <c r="AW23" i="288"/>
  <c r="AW30" i="288"/>
  <c r="AX23" i="288"/>
  <c r="AX30" i="288"/>
  <c r="AY23" i="288"/>
  <c r="AY30" i="288"/>
  <c r="AZ23" i="288"/>
  <c r="AZ30" i="288"/>
  <c r="BA23" i="288"/>
  <c r="BA30" i="288"/>
  <c r="BB23" i="288"/>
  <c r="BB30" i="288"/>
  <c r="BC23" i="288"/>
  <c r="BC30" i="288"/>
  <c r="BD23" i="288"/>
  <c r="BD30" i="288"/>
  <c r="BE23" i="288"/>
  <c r="BE30" i="288"/>
  <c r="BF23" i="288"/>
  <c r="BF30" i="288"/>
  <c r="BG23" i="288"/>
  <c r="BG30" i="288"/>
  <c r="BH23" i="288"/>
  <c r="BH30" i="288"/>
  <c r="BI23" i="288"/>
  <c r="BI30" i="288"/>
  <c r="BJ23" i="288"/>
  <c r="BJ30" i="288"/>
  <c r="BK23" i="288"/>
  <c r="BK30" i="288"/>
  <c r="BL23" i="288"/>
  <c r="BL30" i="288"/>
  <c r="BM23" i="288"/>
  <c r="BM30" i="288"/>
  <c r="BN23" i="288"/>
  <c r="BN30" i="288"/>
  <c r="BO23" i="288"/>
  <c r="BO30" i="288"/>
  <c r="BP23" i="288"/>
  <c r="BP30" i="288"/>
  <c r="BQ23" i="288"/>
  <c r="BQ30" i="288"/>
  <c r="BR23" i="288"/>
  <c r="BR30" i="288"/>
  <c r="BS23" i="288"/>
  <c r="BS30" i="288"/>
  <c r="BT23" i="288"/>
  <c r="BT30" i="288"/>
  <c r="BU23" i="288"/>
  <c r="BU30" i="288"/>
  <c r="BV23" i="288"/>
  <c r="BV30" i="288"/>
  <c r="BW23" i="288"/>
  <c r="BW30" i="288"/>
  <c r="BX23" i="288"/>
  <c r="BX30" i="288"/>
  <c r="BY23" i="288"/>
  <c r="BY30" i="288"/>
  <c r="BZ23" i="288"/>
  <c r="BZ30" i="288"/>
  <c r="CA23" i="288"/>
  <c r="CA30" i="288"/>
  <c r="CB23" i="288"/>
  <c r="CB30" i="288"/>
  <c r="CC23" i="288"/>
  <c r="CC30" i="288"/>
  <c r="CD23" i="288"/>
  <c r="CD30" i="288"/>
  <c r="CE23" i="288"/>
  <c r="CE30" i="288"/>
  <c r="CF23" i="288"/>
  <c r="CF30" i="288"/>
  <c r="CG23" i="288"/>
  <c r="CG30" i="288"/>
  <c r="CH23" i="288"/>
  <c r="CH30" i="288"/>
  <c r="CI23" i="288"/>
  <c r="CI30" i="288"/>
  <c r="CJ23" i="288"/>
  <c r="CJ30" i="288"/>
  <c r="CK23" i="288"/>
  <c r="CK30" i="288"/>
  <c r="CL23" i="288"/>
  <c r="CL30" i="288"/>
  <c r="CM23" i="288"/>
  <c r="CM30" i="288"/>
  <c r="CN23" i="288"/>
  <c r="CN30" i="288"/>
  <c r="CO23" i="288"/>
  <c r="CO30" i="288"/>
  <c r="CP23" i="288"/>
  <c r="CP30" i="288"/>
  <c r="CQ23" i="288"/>
  <c r="CQ30" i="288"/>
  <c r="CR23" i="288"/>
  <c r="CR30" i="288"/>
  <c r="CS23" i="288"/>
  <c r="CS30" i="288"/>
  <c r="CT23" i="288"/>
  <c r="CT30" i="288"/>
  <c r="CU23" i="288"/>
  <c r="CU30" i="288"/>
  <c r="CV23" i="288"/>
  <c r="CV30" i="288"/>
  <c r="CW23" i="288"/>
  <c r="CW30" i="288"/>
  <c r="CX23" i="288"/>
  <c r="CX30" i="288"/>
  <c r="CY23" i="288"/>
  <c r="CY30" i="288"/>
  <c r="CZ23" i="288"/>
  <c r="CZ30" i="288"/>
  <c r="DA23" i="288"/>
  <c r="DA30" i="288"/>
  <c r="DB23" i="288"/>
  <c r="DB30" i="288"/>
  <c r="DC23" i="288"/>
  <c r="DC30" i="288"/>
  <c r="DD23" i="288"/>
  <c r="DD30" i="288"/>
  <c r="DE23" i="288"/>
  <c r="DE30" i="288"/>
  <c r="DF23" i="288"/>
  <c r="DF30" i="288"/>
  <c r="DG23" i="288"/>
  <c r="DG30" i="288"/>
  <c r="DH23" i="288"/>
  <c r="DH30" i="288"/>
  <c r="DI23" i="288"/>
  <c r="DI30" i="288"/>
  <c r="DJ23" i="288"/>
  <c r="DJ30" i="288"/>
  <c r="DK23" i="288"/>
  <c r="DK30" i="288"/>
  <c r="DL23" i="288"/>
  <c r="DL30" i="288"/>
  <c r="DM23" i="288"/>
  <c r="DM30" i="288"/>
  <c r="DN23" i="288"/>
  <c r="DN30" i="288"/>
  <c r="DO23" i="288"/>
  <c r="DO30" i="288"/>
  <c r="DP23" i="288"/>
  <c r="DP30" i="288"/>
  <c r="DQ23" i="288"/>
  <c r="DQ30" i="288"/>
  <c r="DR23" i="288"/>
  <c r="DR30" i="288"/>
  <c r="DS23" i="288"/>
  <c r="DS30" i="288"/>
  <c r="DT23" i="288"/>
  <c r="DT30" i="288"/>
  <c r="DU23" i="288"/>
  <c r="DU30" i="288"/>
  <c r="DV23" i="288"/>
  <c r="DV30" i="288"/>
  <c r="DW23" i="288"/>
  <c r="DW30" i="288"/>
  <c r="DX23" i="288"/>
  <c r="DX30" i="288"/>
  <c r="DY23" i="288"/>
  <c r="DY30" i="288"/>
  <c r="DZ23" i="288"/>
  <c r="DZ30" i="288"/>
  <c r="EA23" i="288"/>
  <c r="EA30" i="288"/>
  <c r="EB23" i="288"/>
  <c r="EB30" i="288"/>
  <c r="EC23" i="288"/>
  <c r="EC30" i="288"/>
  <c r="ED23" i="288"/>
  <c r="ED30" i="288"/>
  <c r="EE23" i="288"/>
  <c r="EE30" i="288"/>
  <c r="EF23" i="288"/>
  <c r="EF30" i="288"/>
  <c r="EG23" i="288"/>
  <c r="EG30" i="288"/>
  <c r="EH23" i="288"/>
  <c r="EH30" i="288"/>
  <c r="EI23" i="288"/>
  <c r="EI30" i="288"/>
  <c r="EJ23" i="288"/>
  <c r="EJ30" i="288"/>
  <c r="EK23" i="288"/>
  <c r="EK30" i="288"/>
  <c r="EL23" i="288"/>
  <c r="EL30" i="288"/>
  <c r="EM23" i="288"/>
  <c r="EM30" i="288"/>
  <c r="EN23" i="288"/>
  <c r="EN30" i="288"/>
  <c r="EO23" i="288"/>
  <c r="EO30" i="288"/>
  <c r="EP23" i="288"/>
  <c r="EP30" i="288"/>
  <c r="EQ23" i="288"/>
  <c r="EQ30" i="288"/>
  <c r="ER23" i="288"/>
  <c r="ER30" i="288"/>
  <c r="ES23" i="288"/>
  <c r="ES30" i="288"/>
  <c r="ET23" i="288"/>
  <c r="ET30" i="288"/>
  <c r="EU23" i="288"/>
  <c r="EU30" i="288"/>
  <c r="EV23" i="288"/>
  <c r="EV30" i="288"/>
  <c r="EW23" i="288"/>
  <c r="EW30" i="288"/>
  <c r="EX23" i="288"/>
  <c r="EX30" i="288"/>
  <c r="EY23" i="288"/>
  <c r="EY30" i="288"/>
  <c r="EZ23" i="288"/>
  <c r="EZ30" i="288"/>
  <c r="FA23" i="288"/>
  <c r="FA30" i="288"/>
  <c r="FB23" i="288"/>
  <c r="FB30" i="288"/>
  <c r="FC23" i="288"/>
  <c r="FC30" i="288"/>
  <c r="FD23" i="288"/>
  <c r="FD30" i="288"/>
  <c r="FE23" i="288"/>
  <c r="FE30" i="288"/>
  <c r="FF23" i="288"/>
  <c r="FF30" i="288"/>
  <c r="FG23" i="288"/>
  <c r="FG30" i="288"/>
  <c r="FH23" i="288"/>
  <c r="FH30" i="288"/>
  <c r="FI23" i="288"/>
  <c r="FI30" i="288"/>
  <c r="FJ23" i="288"/>
  <c r="FJ30" i="288"/>
  <c r="FK23" i="288"/>
  <c r="FK30" i="288"/>
  <c r="FL23" i="288"/>
  <c r="FL30" i="288"/>
  <c r="FM23" i="288"/>
  <c r="FM30" i="288"/>
  <c r="FN23" i="288"/>
  <c r="FN30" i="288"/>
  <c r="FO23" i="288"/>
  <c r="FO30" i="288"/>
  <c r="FP23" i="288"/>
  <c r="FP30" i="288"/>
  <c r="FQ23" i="288"/>
  <c r="FQ30" i="288"/>
  <c r="FR23" i="288"/>
  <c r="FR30" i="288"/>
  <c r="FS23" i="288"/>
  <c r="FS30" i="288"/>
  <c r="FT23" i="288"/>
  <c r="FT30" i="288"/>
  <c r="FU23" i="288"/>
  <c r="FU30" i="288"/>
  <c r="FV23" i="288"/>
  <c r="FV30" i="288"/>
  <c r="FW23" i="288"/>
  <c r="FW30" i="288"/>
  <c r="FX23" i="288"/>
  <c r="FX30" i="288"/>
  <c r="FY23" i="288"/>
  <c r="FY30" i="288"/>
  <c r="FZ23" i="288"/>
  <c r="FZ30" i="288"/>
  <c r="GA23" i="288"/>
  <c r="GA30" i="288"/>
  <c r="GB23" i="288"/>
  <c r="GB30" i="288"/>
  <c r="GC23" i="288"/>
  <c r="GC30" i="288"/>
  <c r="GD23" i="288"/>
  <c r="GD30" i="288"/>
  <c r="GE23" i="288"/>
  <c r="GE30" i="288"/>
  <c r="GF23" i="288"/>
  <c r="GF30" i="288"/>
  <c r="GG23" i="288"/>
  <c r="GG30" i="288"/>
  <c r="GH23" i="288"/>
  <c r="GH30" i="288"/>
  <c r="GI23" i="288"/>
  <c r="GI30" i="288"/>
  <c r="GJ23" i="288"/>
  <c r="GJ30" i="288"/>
  <c r="J29" i="288"/>
  <c r="J23" i="288"/>
  <c r="J30" i="288"/>
  <c r="F121" i="280"/>
  <c r="K103" i="48"/>
  <c r="BF53" i="280"/>
  <c r="BG53" i="280"/>
  <c r="BH53" i="280"/>
  <c r="BI53" i="280"/>
  <c r="BJ53" i="280"/>
  <c r="BK53" i="280"/>
  <c r="BL53" i="280"/>
  <c r="BM53" i="280"/>
  <c r="BN53" i="280"/>
  <c r="BO53" i="280"/>
  <c r="BP53" i="280"/>
  <c r="BQ53" i="280"/>
  <c r="BR53" i="280"/>
  <c r="BS53" i="280"/>
  <c r="BT53" i="280"/>
  <c r="BU53" i="280"/>
  <c r="BV53" i="280"/>
  <c r="BW53" i="280"/>
  <c r="BX53" i="280"/>
  <c r="BY53" i="280"/>
  <c r="BZ53" i="280"/>
  <c r="CA53" i="280"/>
  <c r="CB53" i="280"/>
  <c r="CC53" i="280"/>
  <c r="CD53" i="280"/>
  <c r="CE53" i="280"/>
  <c r="CF53" i="280"/>
  <c r="CG53" i="280"/>
  <c r="CH53" i="280"/>
  <c r="CI53" i="280"/>
  <c r="CJ53" i="280"/>
  <c r="CK53" i="280"/>
  <c r="CL53" i="280"/>
  <c r="CM53" i="280"/>
  <c r="CN53" i="280"/>
  <c r="CO53" i="280"/>
  <c r="CP53" i="280"/>
  <c r="CQ53" i="280"/>
  <c r="CR53" i="280"/>
  <c r="CS53" i="280"/>
  <c r="CT53" i="280"/>
  <c r="CU53" i="280"/>
  <c r="CV53" i="280"/>
  <c r="CW53" i="280"/>
  <c r="CX53" i="280"/>
  <c r="CY53" i="280"/>
  <c r="CZ53" i="280"/>
  <c r="DA53" i="280"/>
  <c r="DB53" i="280"/>
  <c r="DC53" i="280"/>
  <c r="DD53" i="280"/>
  <c r="DE53" i="280"/>
  <c r="DF53" i="280"/>
  <c r="DG53" i="280"/>
  <c r="DH53" i="280"/>
  <c r="DI53" i="280"/>
  <c r="DJ53" i="280"/>
  <c r="DK53" i="280"/>
  <c r="DL53" i="280"/>
  <c r="DM53" i="280"/>
  <c r="DN53" i="280"/>
  <c r="DO53" i="280"/>
  <c r="DP53" i="280"/>
  <c r="DQ53" i="280"/>
  <c r="DR53" i="280"/>
  <c r="DS53" i="280"/>
  <c r="DT53" i="280"/>
  <c r="DU53" i="280"/>
  <c r="DV53" i="280"/>
  <c r="DW53" i="280"/>
  <c r="DX53" i="280"/>
  <c r="DY53" i="280"/>
  <c r="DZ53" i="280"/>
  <c r="EA53" i="280"/>
  <c r="EB53" i="280"/>
  <c r="EC53" i="280"/>
  <c r="ED53" i="280"/>
  <c r="EE53" i="280"/>
  <c r="EF53" i="280"/>
  <c r="EG53" i="280"/>
  <c r="EH53" i="280"/>
  <c r="EI53" i="280"/>
  <c r="EJ53" i="280"/>
  <c r="EK53" i="280"/>
  <c r="EL53" i="280"/>
  <c r="EM53" i="280"/>
  <c r="EN53" i="280"/>
  <c r="EO53" i="280"/>
  <c r="EP53" i="280"/>
  <c r="EQ53" i="280"/>
  <c r="ER53" i="280"/>
  <c r="ES53" i="280"/>
  <c r="ET53" i="280"/>
  <c r="EU53" i="280"/>
  <c r="EV53" i="280"/>
  <c r="EW53" i="280"/>
  <c r="EX53" i="280"/>
  <c r="EY53" i="280"/>
  <c r="EZ53" i="280"/>
  <c r="FA53" i="280"/>
  <c r="FB53" i="280"/>
  <c r="FC53" i="280"/>
  <c r="FD53" i="280"/>
  <c r="FE53" i="280"/>
  <c r="FF53" i="280"/>
  <c r="FG53" i="280"/>
  <c r="FH53" i="280"/>
  <c r="FI53" i="280"/>
  <c r="FJ53" i="280"/>
  <c r="FK53" i="280"/>
  <c r="FL53" i="280"/>
  <c r="FM53" i="280"/>
  <c r="FN53" i="280"/>
  <c r="FO53" i="280"/>
  <c r="FP53" i="280"/>
  <c r="FQ53" i="280"/>
  <c r="FR53" i="280"/>
  <c r="FS53" i="280"/>
  <c r="FT53" i="280"/>
  <c r="FU53" i="280"/>
  <c r="FV53" i="280"/>
  <c r="FW53" i="280"/>
  <c r="FX53" i="280"/>
  <c r="FY53" i="280"/>
  <c r="FZ53" i="280"/>
  <c r="GA53" i="280"/>
  <c r="GB53" i="280"/>
  <c r="GC53" i="280"/>
  <c r="GD53" i="280"/>
  <c r="GE53" i="280"/>
  <c r="GF53" i="280"/>
  <c r="GG53" i="280"/>
  <c r="GH53" i="280"/>
  <c r="GI53" i="280"/>
  <c r="GJ53" i="280"/>
  <c r="F43" i="311"/>
  <c r="F81" i="307"/>
  <c r="F144" i="307"/>
  <c r="K296" i="307"/>
  <c r="J296" i="307"/>
  <c r="J164" i="307"/>
  <c r="K211" i="307"/>
  <c r="K212" i="307"/>
  <c r="K213" i="307"/>
  <c r="K247" i="307"/>
  <c r="L296" i="307"/>
  <c r="K164" i="307"/>
  <c r="L211" i="307"/>
  <c r="L212" i="307"/>
  <c r="L213" i="307"/>
  <c r="L247" i="307"/>
  <c r="M296" i="307"/>
  <c r="L164" i="307"/>
  <c r="M211" i="307"/>
  <c r="M212" i="307"/>
  <c r="M213" i="307"/>
  <c r="M247" i="307"/>
  <c r="N296" i="307"/>
  <c r="M164" i="307"/>
  <c r="N211" i="307"/>
  <c r="N212" i="307"/>
  <c r="N213" i="307"/>
  <c r="N247" i="307"/>
  <c r="O296" i="307"/>
  <c r="N164" i="307"/>
  <c r="O211" i="307"/>
  <c r="O212" i="307"/>
  <c r="O213" i="307"/>
  <c r="O247" i="307"/>
  <c r="P296" i="307"/>
  <c r="O164" i="307"/>
  <c r="P211" i="307"/>
  <c r="P212" i="307"/>
  <c r="P213" i="307"/>
  <c r="P247" i="307"/>
  <c r="Q296" i="307"/>
  <c r="P164" i="307"/>
  <c r="Q211" i="307"/>
  <c r="Q212" i="307"/>
  <c r="Q213" i="307"/>
  <c r="Q247" i="307"/>
  <c r="R296" i="307"/>
  <c r="Q164" i="307"/>
  <c r="R211" i="307"/>
  <c r="R212" i="307"/>
  <c r="R213" i="307"/>
  <c r="R247" i="307"/>
  <c r="S296" i="307"/>
  <c r="R164" i="307"/>
  <c r="S211" i="307"/>
  <c r="S212" i="307"/>
  <c r="S213" i="307"/>
  <c r="S247" i="307"/>
  <c r="T296" i="307"/>
  <c r="S164" i="307"/>
  <c r="T211" i="307"/>
  <c r="T212" i="307"/>
  <c r="T213" i="307"/>
  <c r="T247" i="307"/>
  <c r="U296" i="307"/>
  <c r="T164" i="307"/>
  <c r="U211" i="307"/>
  <c r="U212" i="307"/>
  <c r="U213" i="307"/>
  <c r="U247" i="307"/>
  <c r="V296" i="307"/>
  <c r="U164" i="307"/>
  <c r="V211" i="307"/>
  <c r="V212" i="307"/>
  <c r="V213" i="307"/>
  <c r="V247" i="307"/>
  <c r="W296" i="307"/>
  <c r="V164" i="307"/>
  <c r="W211" i="307"/>
  <c r="W212" i="307"/>
  <c r="W213" i="307"/>
  <c r="W247" i="307"/>
  <c r="X296" i="307"/>
  <c r="W164" i="307"/>
  <c r="X211" i="307"/>
  <c r="X212" i="307"/>
  <c r="X213" i="307"/>
  <c r="X247" i="307"/>
  <c r="Y296" i="307"/>
  <c r="X164" i="307"/>
  <c r="Y211" i="307"/>
  <c r="Y212" i="307"/>
  <c r="Y213" i="307"/>
  <c r="Y247" i="307"/>
  <c r="Z296" i="307"/>
  <c r="Y164" i="307"/>
  <c r="Z211" i="307"/>
  <c r="Z212" i="307"/>
  <c r="Z213" i="307"/>
  <c r="Z247" i="307"/>
  <c r="AA296" i="307"/>
  <c r="Z164" i="307"/>
  <c r="AA211" i="307"/>
  <c r="AA212" i="307"/>
  <c r="AA213" i="307"/>
  <c r="AA247" i="307"/>
  <c r="AB296" i="307"/>
  <c r="AA164" i="307"/>
  <c r="AB211" i="307"/>
  <c r="AB212" i="307"/>
  <c r="AB213" i="307"/>
  <c r="AB247" i="307"/>
  <c r="AC296" i="307"/>
  <c r="AB164" i="307"/>
  <c r="AC211" i="307"/>
  <c r="AC212" i="307"/>
  <c r="AC213" i="307"/>
  <c r="AC247" i="307"/>
  <c r="AD296" i="307"/>
  <c r="AC164" i="307"/>
  <c r="AD211" i="307"/>
  <c r="AD212" i="307"/>
  <c r="AD213" i="307"/>
  <c r="AD247" i="307"/>
  <c r="AE296" i="307"/>
  <c r="AD164" i="307"/>
  <c r="AE211" i="307"/>
  <c r="AE212" i="307"/>
  <c r="AE213" i="307"/>
  <c r="AE247" i="307"/>
  <c r="AF296" i="307"/>
  <c r="AE164" i="307"/>
  <c r="AF211" i="307"/>
  <c r="AF212" i="307"/>
  <c r="AF213" i="307"/>
  <c r="AF247" i="307"/>
  <c r="AG296" i="307"/>
  <c r="AF164" i="307"/>
  <c r="AG211" i="307"/>
  <c r="AG212" i="307"/>
  <c r="AG213" i="307"/>
  <c r="AG247" i="307"/>
  <c r="AH296" i="307"/>
  <c r="AG164" i="307"/>
  <c r="AH211" i="307"/>
  <c r="AH212" i="307"/>
  <c r="AH213" i="307"/>
  <c r="AH247" i="307"/>
  <c r="AI296" i="307"/>
  <c r="AH164" i="307"/>
  <c r="AI211" i="307"/>
  <c r="AI212" i="307"/>
  <c r="AI213" i="307"/>
  <c r="AI247" i="307"/>
  <c r="AJ296" i="307"/>
  <c r="AI164" i="307"/>
  <c r="AJ211" i="307"/>
  <c r="AJ212" i="307"/>
  <c r="AJ213" i="307"/>
  <c r="AJ247" i="307"/>
  <c r="AK296" i="307"/>
  <c r="AJ164" i="307"/>
  <c r="AK211" i="307"/>
  <c r="AK212" i="307"/>
  <c r="AK213" i="307"/>
  <c r="AK247" i="307"/>
  <c r="AL296" i="307"/>
  <c r="AK164" i="307"/>
  <c r="AL211" i="307"/>
  <c r="AL212" i="307"/>
  <c r="AL213" i="307"/>
  <c r="AL247" i="307"/>
  <c r="AM296" i="307"/>
  <c r="AL164" i="307"/>
  <c r="AM211" i="307"/>
  <c r="AM212" i="307"/>
  <c r="AM213" i="307"/>
  <c r="AM247" i="307"/>
  <c r="AN296" i="307"/>
  <c r="AM164" i="307"/>
  <c r="AN211" i="307"/>
  <c r="AN212" i="307"/>
  <c r="AN213" i="307"/>
  <c r="AN247" i="307"/>
  <c r="AO296" i="307"/>
  <c r="AN164" i="307"/>
  <c r="AO211" i="307"/>
  <c r="AO212" i="307"/>
  <c r="AO213" i="307"/>
  <c r="AO247" i="307"/>
  <c r="AP296" i="307"/>
  <c r="AO164" i="307"/>
  <c r="AP211" i="307"/>
  <c r="AP212" i="307"/>
  <c r="AP213" i="307"/>
  <c r="AP247" i="307"/>
  <c r="AQ296" i="307"/>
  <c r="AP164" i="307"/>
  <c r="AQ211" i="307"/>
  <c r="AQ212" i="307"/>
  <c r="AQ213" i="307"/>
  <c r="AQ247" i="307"/>
  <c r="AR296" i="307"/>
  <c r="AQ164" i="307"/>
  <c r="AR211" i="307"/>
  <c r="AR212" i="307"/>
  <c r="AR213" i="307"/>
  <c r="AR247" i="307"/>
  <c r="AS296" i="307"/>
  <c r="AR164" i="307"/>
  <c r="AS211" i="307"/>
  <c r="AS212" i="307"/>
  <c r="AS213" i="307"/>
  <c r="AS247" i="307"/>
  <c r="AT296" i="307"/>
  <c r="AS164" i="307"/>
  <c r="AT211" i="307"/>
  <c r="AT212" i="307"/>
  <c r="AT213" i="307"/>
  <c r="AT247" i="307"/>
  <c r="AU296" i="307"/>
  <c r="AT164" i="307"/>
  <c r="AU211" i="307"/>
  <c r="AU212" i="307"/>
  <c r="AU213" i="307"/>
  <c r="AU247" i="307"/>
  <c r="AV296" i="307"/>
  <c r="AU164" i="307"/>
  <c r="AV211" i="307"/>
  <c r="AV212" i="307"/>
  <c r="AV213" i="307"/>
  <c r="AV247" i="307"/>
  <c r="AW296" i="307"/>
  <c r="AV164" i="307"/>
  <c r="AW211" i="307"/>
  <c r="AW212" i="307"/>
  <c r="AW213" i="307"/>
  <c r="AW247" i="307"/>
  <c r="AX296" i="307"/>
  <c r="AW164" i="307"/>
  <c r="AX211" i="307"/>
  <c r="AX212" i="307"/>
  <c r="AX213" i="307"/>
  <c r="AX247" i="307"/>
  <c r="AY296" i="307"/>
  <c r="AX164" i="307"/>
  <c r="AY211" i="307"/>
  <c r="AY212" i="307"/>
  <c r="AY213" i="307"/>
  <c r="AY247" i="307"/>
  <c r="AZ296" i="307"/>
  <c r="AY164" i="307"/>
  <c r="AZ211" i="307"/>
  <c r="AZ212" i="307"/>
  <c r="AZ213" i="307"/>
  <c r="AZ247" i="307"/>
  <c r="BA296" i="307"/>
  <c r="AZ164" i="307"/>
  <c r="BA211" i="307"/>
  <c r="BA212" i="307"/>
  <c r="BA213" i="307"/>
  <c r="BA247" i="307"/>
  <c r="BB296" i="307"/>
  <c r="BA164" i="307"/>
  <c r="BB211" i="307"/>
  <c r="BB212" i="307"/>
  <c r="BB213" i="307"/>
  <c r="BB247" i="307"/>
  <c r="BC296" i="307"/>
  <c r="BB164" i="307"/>
  <c r="BC211" i="307"/>
  <c r="BC212" i="307"/>
  <c r="BC213" i="307"/>
  <c r="BC247" i="307"/>
  <c r="BD296" i="307"/>
  <c r="BC164" i="307"/>
  <c r="BD211" i="307"/>
  <c r="BD212" i="307"/>
  <c r="BD213" i="307"/>
  <c r="BD247" i="307"/>
  <c r="BE295" i="307"/>
  <c r="BE296" i="307"/>
  <c r="P287" i="307"/>
  <c r="P289" i="307"/>
  <c r="BD164" i="307"/>
  <c r="BE211" i="307"/>
  <c r="BE212" i="307"/>
  <c r="BE213" i="307"/>
  <c r="BE247" i="307"/>
  <c r="K347" i="307"/>
  <c r="L347" i="307"/>
  <c r="M347" i="307"/>
  <c r="N347" i="307"/>
  <c r="O347" i="307"/>
  <c r="P347" i="307"/>
  <c r="Q347" i="307"/>
  <c r="R347" i="307"/>
  <c r="S347" i="307"/>
  <c r="T347" i="307"/>
  <c r="U347" i="307"/>
  <c r="V347" i="307"/>
  <c r="W347" i="307"/>
  <c r="X347" i="307"/>
  <c r="Y347" i="307"/>
  <c r="Z347" i="307"/>
  <c r="AA347" i="307"/>
  <c r="AB347" i="307"/>
  <c r="AC347" i="307"/>
  <c r="AD347" i="307"/>
  <c r="AE347" i="307"/>
  <c r="AF347" i="307"/>
  <c r="AG347" i="307"/>
  <c r="AH347" i="307"/>
  <c r="AI347" i="307"/>
  <c r="AJ347" i="307"/>
  <c r="AK347" i="307"/>
  <c r="AL347" i="307"/>
  <c r="AM347" i="307"/>
  <c r="AN347" i="307"/>
  <c r="AO347" i="307"/>
  <c r="AP347" i="307"/>
  <c r="AQ347" i="307"/>
  <c r="AR347" i="307"/>
  <c r="AS347" i="307"/>
  <c r="AT347" i="307"/>
  <c r="AU347" i="307"/>
  <c r="AV347" i="307"/>
  <c r="AW347" i="307"/>
  <c r="AX347" i="307"/>
  <c r="AY347" i="307"/>
  <c r="AZ347" i="307"/>
  <c r="BA347" i="307"/>
  <c r="BB347" i="307"/>
  <c r="BC347" i="307"/>
  <c r="BD347" i="307"/>
  <c r="BE347" i="307"/>
  <c r="J65" i="278"/>
  <c r="J54" i="278"/>
  <c r="J58" i="278"/>
  <c r="J86" i="278"/>
  <c r="J77" i="278"/>
  <c r="J111" i="278"/>
  <c r="J104" i="278"/>
  <c r="P85" i="282"/>
  <c r="F200" i="48"/>
  <c r="F84" i="282"/>
  <c r="P90" i="282"/>
  <c r="Q87" i="282"/>
  <c r="BF10" i="265"/>
  <c r="BF57" i="278"/>
  <c r="BG10" i="265"/>
  <c r="BF34" i="278"/>
  <c r="BF62" i="278"/>
  <c r="BG57" i="278"/>
  <c r="BH10" i="265"/>
  <c r="BG34" i="278"/>
  <c r="BG62" i="278"/>
  <c r="BH57" i="278"/>
  <c r="BI10" i="265"/>
  <c r="BH34" i="278"/>
  <c r="BH62" i="278"/>
  <c r="BI57" i="278"/>
  <c r="BJ10" i="265"/>
  <c r="BI34" i="278"/>
  <c r="BI62" i="278"/>
  <c r="BJ57" i="278"/>
  <c r="BK10" i="265"/>
  <c r="BJ34" i="278"/>
  <c r="BJ62" i="278"/>
  <c r="BK57" i="278"/>
  <c r="BL10" i="265"/>
  <c r="BK34" i="278"/>
  <c r="BK62" i="278"/>
  <c r="BL57" i="278"/>
  <c r="BM10" i="265"/>
  <c r="BL34" i="278"/>
  <c r="BL62" i="278"/>
  <c r="BM57" i="278"/>
  <c r="BN10" i="265"/>
  <c r="BM34" i="278"/>
  <c r="BM62" i="278"/>
  <c r="BN57" i="278"/>
  <c r="BO10" i="265"/>
  <c r="BN34" i="278"/>
  <c r="BN62" i="278"/>
  <c r="BO57" i="278"/>
  <c r="BP10" i="265"/>
  <c r="BO34" i="278"/>
  <c r="BO62" i="278"/>
  <c r="BP57" i="278"/>
  <c r="BQ10" i="265"/>
  <c r="BP34" i="278"/>
  <c r="BP62" i="278"/>
  <c r="BQ57" i="278"/>
  <c r="BR10" i="265"/>
  <c r="BQ34" i="278"/>
  <c r="BQ62" i="278"/>
  <c r="BR57" i="278"/>
  <c r="BS10" i="265"/>
  <c r="BR34" i="278"/>
  <c r="BR62" i="278"/>
  <c r="BS57" i="278"/>
  <c r="BT10" i="265"/>
  <c r="BS34" i="278"/>
  <c r="BS62" i="278"/>
  <c r="BT57" i="278"/>
  <c r="BU10" i="265"/>
  <c r="BT34" i="278"/>
  <c r="BT62" i="278"/>
  <c r="BU57" i="278"/>
  <c r="BV10" i="265"/>
  <c r="BU34" i="278"/>
  <c r="BU62" i="278"/>
  <c r="BV57" i="278"/>
  <c r="BW10" i="265"/>
  <c r="BV34" i="278"/>
  <c r="BV62" i="278"/>
  <c r="BW57" i="278"/>
  <c r="BX10" i="265"/>
  <c r="BW34" i="278"/>
  <c r="BW62" i="278"/>
  <c r="BX57" i="278"/>
  <c r="BY10" i="265"/>
  <c r="BX34" i="278"/>
  <c r="BX62" i="278"/>
  <c r="BY57" i="278"/>
  <c r="BZ10" i="265"/>
  <c r="BY34" i="278"/>
  <c r="BY62" i="278"/>
  <c r="BZ57" i="278"/>
  <c r="CA10" i="265"/>
  <c r="BZ34" i="278"/>
  <c r="BZ62" i="278"/>
  <c r="CA57" i="278"/>
  <c r="CB10" i="265"/>
  <c r="CA34" i="278"/>
  <c r="CA62" i="278"/>
  <c r="CB57" i="278"/>
  <c r="CC10" i="265"/>
  <c r="CB34" i="278"/>
  <c r="CB62" i="278"/>
  <c r="CC57" i="278"/>
  <c r="CD10" i="265"/>
  <c r="CC34" i="278"/>
  <c r="CC62" i="278"/>
  <c r="CD57" i="278"/>
  <c r="CE10" i="265"/>
  <c r="CD34" i="278"/>
  <c r="CD62" i="278"/>
  <c r="CE57" i="278"/>
  <c r="CF10" i="265"/>
  <c r="CE34" i="278"/>
  <c r="CE62" i="278"/>
  <c r="CF57" i="278"/>
  <c r="CG10" i="265"/>
  <c r="CF34" i="278"/>
  <c r="CF62" i="278"/>
  <c r="CG57" i="278"/>
  <c r="CH10" i="265"/>
  <c r="CG34" i="278"/>
  <c r="CG62" i="278"/>
  <c r="CH57" i="278"/>
  <c r="CI10" i="265"/>
  <c r="CH34" i="278"/>
  <c r="CH62" i="278"/>
  <c r="CI57" i="278"/>
  <c r="CJ10" i="265"/>
  <c r="CI34" i="278"/>
  <c r="CI62" i="278"/>
  <c r="CJ57" i="278"/>
  <c r="CK10" i="265"/>
  <c r="CJ34" i="278"/>
  <c r="CJ62" i="278"/>
  <c r="CK57" i="278"/>
  <c r="CL10" i="265"/>
  <c r="CK34" i="278"/>
  <c r="CK62" i="278"/>
  <c r="CL57" i="278"/>
  <c r="CM10" i="265"/>
  <c r="CL34" i="278"/>
  <c r="CL62" i="278"/>
  <c r="CM57" i="278"/>
  <c r="CN10" i="265"/>
  <c r="CM34" i="278"/>
  <c r="CM62" i="278"/>
  <c r="CN57" i="278"/>
  <c r="CO10" i="265"/>
  <c r="CN34" i="278"/>
  <c r="CN62" i="278"/>
  <c r="CO57" i="278"/>
  <c r="CP10" i="265"/>
  <c r="CO34" i="278"/>
  <c r="CO62" i="278"/>
  <c r="CP57" i="278"/>
  <c r="CQ10" i="265"/>
  <c r="CP34" i="278"/>
  <c r="CP62" i="278"/>
  <c r="CQ57" i="278"/>
  <c r="CR10" i="265"/>
  <c r="CQ34" i="278"/>
  <c r="CQ62" i="278"/>
  <c r="CR57" i="278"/>
  <c r="CS10" i="265"/>
  <c r="CR34" i="278"/>
  <c r="CR62" i="278"/>
  <c r="CS57" i="278"/>
  <c r="CT10" i="265"/>
  <c r="CS34" i="278"/>
  <c r="CS62" i="278"/>
  <c r="CT57" i="278"/>
  <c r="CU10" i="265"/>
  <c r="CT34" i="278"/>
  <c r="CT62" i="278"/>
  <c r="CU57" i="278"/>
  <c r="CV10" i="265"/>
  <c r="CU34" i="278"/>
  <c r="CU62" i="278"/>
  <c r="CV57" i="278"/>
  <c r="CW10" i="265"/>
  <c r="CV34" i="278"/>
  <c r="CV62" i="278"/>
  <c r="CW57" i="278"/>
  <c r="CX10" i="265"/>
  <c r="CW34" i="278"/>
  <c r="CW62" i="278"/>
  <c r="CX57" i="278"/>
  <c r="CY10" i="265"/>
  <c r="CX34" i="278"/>
  <c r="CX62" i="278"/>
  <c r="CY57" i="278"/>
  <c r="CZ10" i="265"/>
  <c r="CY34" i="278"/>
  <c r="CY62" i="278"/>
  <c r="CZ57" i="278"/>
  <c r="DA10" i="265"/>
  <c r="CZ34" i="278"/>
  <c r="CZ62" i="278"/>
  <c r="DA57" i="278"/>
  <c r="DB10" i="265"/>
  <c r="DA34" i="278"/>
  <c r="DA62" i="278"/>
  <c r="DB57" i="278"/>
  <c r="DC10" i="265"/>
  <c r="DB34" i="278"/>
  <c r="DB62" i="278"/>
  <c r="DC57" i="278"/>
  <c r="DD10" i="265"/>
  <c r="DC34" i="278"/>
  <c r="DC62" i="278"/>
  <c r="DD57" i="278"/>
  <c r="DE10" i="265"/>
  <c r="DD34" i="278"/>
  <c r="DD62" i="278"/>
  <c r="DE57" i="278"/>
  <c r="DF10" i="265"/>
  <c r="DE34" i="278"/>
  <c r="DE62" i="278"/>
  <c r="DF57" i="278"/>
  <c r="DG10" i="265"/>
  <c r="DF34" i="278"/>
  <c r="DF62" i="278"/>
  <c r="DG57" i="278"/>
  <c r="DH10" i="265"/>
  <c r="DG34" i="278"/>
  <c r="DG62" i="278"/>
  <c r="DH57" i="278"/>
  <c r="DI10" i="265"/>
  <c r="DH34" i="278"/>
  <c r="DH62" i="278"/>
  <c r="DI57" i="278"/>
  <c r="DJ10" i="265"/>
  <c r="DI34" i="278"/>
  <c r="DI62" i="278"/>
  <c r="DJ57" i="278"/>
  <c r="DK10" i="265"/>
  <c r="DJ34" i="278"/>
  <c r="DJ62" i="278"/>
  <c r="DK57" i="278"/>
  <c r="DL10" i="265"/>
  <c r="DK34" i="278"/>
  <c r="DK62" i="278"/>
  <c r="DL57" i="278"/>
  <c r="DM10" i="265"/>
  <c r="DL34" i="278"/>
  <c r="DL62" i="278"/>
  <c r="DM57" i="278"/>
  <c r="DN10" i="265"/>
  <c r="DM34" i="278"/>
  <c r="DM62" i="278"/>
  <c r="DN57" i="278"/>
  <c r="DO10" i="265"/>
  <c r="DN34" i="278"/>
  <c r="DN62" i="278"/>
  <c r="DO57" i="278"/>
  <c r="DP10" i="265"/>
  <c r="DO34" i="278"/>
  <c r="DO62" i="278"/>
  <c r="DP57" i="278"/>
  <c r="DQ10" i="265"/>
  <c r="DP34" i="278"/>
  <c r="DP62" i="278"/>
  <c r="DQ57" i="278"/>
  <c r="DR10" i="265"/>
  <c r="DQ34" i="278"/>
  <c r="DQ62" i="278"/>
  <c r="DR57" i="278"/>
  <c r="DS10" i="265"/>
  <c r="DR34" i="278"/>
  <c r="DR62" i="278"/>
  <c r="DS57" i="278"/>
  <c r="DT10" i="265"/>
  <c r="DS34" i="278"/>
  <c r="DS62" i="278"/>
  <c r="DT57" i="278"/>
  <c r="DU10" i="265"/>
  <c r="DT34" i="278"/>
  <c r="DT62" i="278"/>
  <c r="DU57" i="278"/>
  <c r="DV10" i="265"/>
  <c r="DU34" i="278"/>
  <c r="DU62" i="278"/>
  <c r="DV57" i="278"/>
  <c r="DW10" i="265"/>
  <c r="DV34" i="278"/>
  <c r="DV62" i="278"/>
  <c r="DW57" i="278"/>
  <c r="DX10" i="265"/>
  <c r="DW34" i="278"/>
  <c r="DW62" i="278"/>
  <c r="DX57" i="278"/>
  <c r="DY10" i="265"/>
  <c r="DX34" i="278"/>
  <c r="DX62" i="278"/>
  <c r="DY57" i="278"/>
  <c r="DZ10" i="265"/>
  <c r="DY34" i="278"/>
  <c r="DY62" i="278"/>
  <c r="DZ57" i="278"/>
  <c r="EA10" i="265"/>
  <c r="DZ34" i="278"/>
  <c r="DZ62" i="278"/>
  <c r="EA57" i="278"/>
  <c r="EB10" i="265"/>
  <c r="EA34" i="278"/>
  <c r="EA62" i="278"/>
  <c r="EB57" i="278"/>
  <c r="EC10" i="265"/>
  <c r="EB34" i="278"/>
  <c r="EB62" i="278"/>
  <c r="EC57" i="278"/>
  <c r="ED10" i="265"/>
  <c r="EC34" i="278"/>
  <c r="EC62" i="278"/>
  <c r="ED57" i="278"/>
  <c r="EE10" i="265"/>
  <c r="ED34" i="278"/>
  <c r="ED62" i="278"/>
  <c r="EE57" i="278"/>
  <c r="EF10" i="265"/>
  <c r="EE34" i="278"/>
  <c r="EE62" i="278"/>
  <c r="EF57" i="278"/>
  <c r="EG10" i="265"/>
  <c r="EF34" i="278"/>
  <c r="EF62" i="278"/>
  <c r="EG57" i="278"/>
  <c r="EH10" i="265"/>
  <c r="EG34" i="278"/>
  <c r="EG62" i="278"/>
  <c r="EH57" i="278"/>
  <c r="EI10" i="265"/>
  <c r="EH34" i="278"/>
  <c r="EH62" i="278"/>
  <c r="EI57" i="278"/>
  <c r="EJ10" i="265"/>
  <c r="EI34" i="278"/>
  <c r="EI62" i="278"/>
  <c r="EJ57" i="278"/>
  <c r="EK10" i="265"/>
  <c r="EJ34" i="278"/>
  <c r="EJ62" i="278"/>
  <c r="EK57" i="278"/>
  <c r="EL10" i="265"/>
  <c r="EK34" i="278"/>
  <c r="EK62" i="278"/>
  <c r="EL57" i="278"/>
  <c r="EM10" i="265"/>
  <c r="EL34" i="278"/>
  <c r="EL62" i="278"/>
  <c r="EM57" i="278"/>
  <c r="EN10" i="265"/>
  <c r="EM34" i="278"/>
  <c r="EM62" i="278"/>
  <c r="EN57" i="278"/>
  <c r="EO10" i="265"/>
  <c r="EN34" i="278"/>
  <c r="EN62" i="278"/>
  <c r="EO57" i="278"/>
  <c r="EP10" i="265"/>
  <c r="EO34" i="278"/>
  <c r="EO62" i="278"/>
  <c r="EP57" i="278"/>
  <c r="EQ10" i="265"/>
  <c r="EP34" i="278"/>
  <c r="EP62" i="278"/>
  <c r="EQ57" i="278"/>
  <c r="ER10" i="265"/>
  <c r="EQ34" i="278"/>
  <c r="EQ62" i="278"/>
  <c r="ER57" i="278"/>
  <c r="ES10" i="265"/>
  <c r="ER34" i="278"/>
  <c r="ER62" i="278"/>
  <c r="ES57" i="278"/>
  <c r="ET10" i="265"/>
  <c r="ES34" i="278"/>
  <c r="ES62" i="278"/>
  <c r="ET57" i="278"/>
  <c r="EU10" i="265"/>
  <c r="ET34" i="278"/>
  <c r="ET62" i="278"/>
  <c r="EU57" i="278"/>
  <c r="EV10" i="265"/>
  <c r="EU34" i="278"/>
  <c r="EU62" i="278"/>
  <c r="EV57" i="278"/>
  <c r="EW10" i="265"/>
  <c r="EV34" i="278"/>
  <c r="EV62" i="278"/>
  <c r="EW57" i="278"/>
  <c r="EX10" i="265"/>
  <c r="EW34" i="278"/>
  <c r="EW62" i="278"/>
  <c r="EX57" i="278"/>
  <c r="EY10" i="265"/>
  <c r="EX34" i="278"/>
  <c r="EX62" i="278"/>
  <c r="EY57" i="278"/>
  <c r="EZ10" i="265"/>
  <c r="EY34" i="278"/>
  <c r="EY62" i="278"/>
  <c r="EZ57" i="278"/>
  <c r="FA10" i="265"/>
  <c r="EZ34" i="278"/>
  <c r="EZ62" i="278"/>
  <c r="FA57" i="278"/>
  <c r="FB10" i="265"/>
  <c r="FA34" i="278"/>
  <c r="FA62" i="278"/>
  <c r="FB57" i="278"/>
  <c r="FC10" i="265"/>
  <c r="FB34" i="278"/>
  <c r="FB62" i="278"/>
  <c r="FC57" i="278"/>
  <c r="FD10" i="265"/>
  <c r="FC34" i="278"/>
  <c r="FC62" i="278"/>
  <c r="FD57" i="278"/>
  <c r="FE10" i="265"/>
  <c r="FD34" i="278"/>
  <c r="FD62" i="278"/>
  <c r="FE57" i="278"/>
  <c r="FF10" i="265"/>
  <c r="FE34" i="278"/>
  <c r="FE62" i="278"/>
  <c r="FF57" i="278"/>
  <c r="FG10" i="265"/>
  <c r="FF34" i="278"/>
  <c r="FF62" i="278"/>
  <c r="FG57" i="278"/>
  <c r="FH10" i="265"/>
  <c r="FG34" i="278"/>
  <c r="FG62" i="278"/>
  <c r="FH57" i="278"/>
  <c r="FI10" i="265"/>
  <c r="FH34" i="278"/>
  <c r="FH62" i="278"/>
  <c r="FI57" i="278"/>
  <c r="FJ10" i="265"/>
  <c r="FI34" i="278"/>
  <c r="FI62" i="278"/>
  <c r="FJ57" i="278"/>
  <c r="FK10" i="265"/>
  <c r="FJ34" i="278"/>
  <c r="FJ62" i="278"/>
  <c r="FK57" i="278"/>
  <c r="FL10" i="265"/>
  <c r="FK34" i="278"/>
  <c r="FK62" i="278"/>
  <c r="FL57" i="278"/>
  <c r="FM10" i="265"/>
  <c r="FL34" i="278"/>
  <c r="FL62" i="278"/>
  <c r="FM57" i="278"/>
  <c r="FN10" i="265"/>
  <c r="FM34" i="278"/>
  <c r="FM62" i="278"/>
  <c r="FN57" i="278"/>
  <c r="FO10" i="265"/>
  <c r="FN34" i="278"/>
  <c r="FN62" i="278"/>
  <c r="FO57" i="278"/>
  <c r="FP10" i="265"/>
  <c r="FO34" i="278"/>
  <c r="FO62" i="278"/>
  <c r="FP57" i="278"/>
  <c r="FQ10" i="265"/>
  <c r="FP34" i="278"/>
  <c r="FP62" i="278"/>
  <c r="FQ57" i="278"/>
  <c r="FR10" i="265"/>
  <c r="FQ34" i="278"/>
  <c r="FQ62" i="278"/>
  <c r="FR57" i="278"/>
  <c r="FS10" i="265"/>
  <c r="FR34" i="278"/>
  <c r="FR62" i="278"/>
  <c r="FS57" i="278"/>
  <c r="FT10" i="265"/>
  <c r="FS34" i="278"/>
  <c r="FS62" i="278"/>
  <c r="FT57" i="278"/>
  <c r="FU10" i="265"/>
  <c r="FT34" i="278"/>
  <c r="FT62" i="278"/>
  <c r="FU57" i="278"/>
  <c r="FV10" i="265"/>
  <c r="FU34" i="278"/>
  <c r="FU62" i="278"/>
  <c r="FV57" i="278"/>
  <c r="FW10" i="265"/>
  <c r="FV34" i="278"/>
  <c r="FV62" i="278"/>
  <c r="FW57" i="278"/>
  <c r="FX10" i="265"/>
  <c r="FW34" i="278"/>
  <c r="FW62" i="278"/>
  <c r="FX57" i="278"/>
  <c r="FY10" i="265"/>
  <c r="FX34" i="278"/>
  <c r="FX62" i="278"/>
  <c r="FY57" i="278"/>
  <c r="FZ10" i="265"/>
  <c r="FY34" i="278"/>
  <c r="FY62" i="278"/>
  <c r="FZ57" i="278"/>
  <c r="GA10" i="265"/>
  <c r="FZ34" i="278"/>
  <c r="FZ62" i="278"/>
  <c r="GA57" i="278"/>
  <c r="GB10" i="265"/>
  <c r="GA34" i="278"/>
  <c r="GA62" i="278"/>
  <c r="GB57" i="278"/>
  <c r="GC10" i="265"/>
  <c r="GB34" i="278"/>
  <c r="GB62" i="278"/>
  <c r="GC57" i="278"/>
  <c r="GD10" i="265"/>
  <c r="GC34" i="278"/>
  <c r="GC62" i="278"/>
  <c r="GD57" i="278"/>
  <c r="GE10" i="265"/>
  <c r="GD34" i="278"/>
  <c r="GD62" i="278"/>
  <c r="GE57" i="278"/>
  <c r="GF10" i="265"/>
  <c r="GE34" i="278"/>
  <c r="GE62" i="278"/>
  <c r="GF57" i="278"/>
  <c r="GG10" i="265"/>
  <c r="GF34" i="278"/>
  <c r="GF62" i="278"/>
  <c r="GG57" i="278"/>
  <c r="GH10" i="265"/>
  <c r="GG34" i="278"/>
  <c r="GG62" i="278"/>
  <c r="GH57" i="278"/>
  <c r="GI10" i="265"/>
  <c r="GH34" i="278"/>
  <c r="GH62" i="278"/>
  <c r="GI57" i="278"/>
  <c r="GJ10" i="265"/>
  <c r="GI34" i="278"/>
  <c r="GI62" i="278"/>
  <c r="GJ57" i="278"/>
  <c r="F27" i="285"/>
  <c r="K29" i="285"/>
  <c r="K82" i="280"/>
  <c r="L29" i="285"/>
  <c r="L82" i="280"/>
  <c r="M29" i="285"/>
  <c r="M82" i="280"/>
  <c r="N29" i="285"/>
  <c r="N82" i="280"/>
  <c r="O29" i="285"/>
  <c r="O82" i="280"/>
  <c r="P29" i="285"/>
  <c r="K24" i="314"/>
  <c r="L24" i="314"/>
  <c r="M24" i="314"/>
  <c r="P82" i="280"/>
  <c r="N24" i="314"/>
  <c r="Q82" i="280"/>
  <c r="O24" i="314"/>
  <c r="R82" i="280"/>
  <c r="P24" i="314"/>
  <c r="S82" i="280"/>
  <c r="Q24" i="314"/>
  <c r="T82" i="280"/>
  <c r="R24" i="314"/>
  <c r="U82" i="280"/>
  <c r="S24" i="314"/>
  <c r="V82" i="280"/>
  <c r="T24" i="314"/>
  <c r="W82" i="280"/>
  <c r="U24" i="314"/>
  <c r="X82" i="280"/>
  <c r="V24" i="314"/>
  <c r="Y82" i="280"/>
  <c r="W24" i="314"/>
  <c r="Z82" i="280"/>
  <c r="X24" i="314"/>
  <c r="AA82" i="280"/>
  <c r="Y24" i="314"/>
  <c r="AB82" i="280"/>
  <c r="Z24" i="314"/>
  <c r="AC82" i="280"/>
  <c r="AA24" i="314"/>
  <c r="AD82" i="280"/>
  <c r="AB24" i="314"/>
  <c r="AE82" i="280"/>
  <c r="AC24" i="314"/>
  <c r="AF82" i="280"/>
  <c r="AD24" i="314"/>
  <c r="AG82" i="280"/>
  <c r="AE24" i="314"/>
  <c r="AH82" i="280"/>
  <c r="AF24" i="314"/>
  <c r="AI82" i="280"/>
  <c r="AG24" i="314"/>
  <c r="AJ82" i="280"/>
  <c r="AH24" i="314"/>
  <c r="AK82" i="280"/>
  <c r="AI24" i="314"/>
  <c r="AL82" i="280"/>
  <c r="AJ24" i="314"/>
  <c r="AM82" i="280"/>
  <c r="AK24" i="314"/>
  <c r="AN82" i="280"/>
  <c r="AL24" i="314"/>
  <c r="AO82" i="280"/>
  <c r="AM24" i="314"/>
  <c r="AP82" i="280"/>
  <c r="AN24" i="314"/>
  <c r="AQ82" i="280"/>
  <c r="AO24" i="314"/>
  <c r="AR82" i="280"/>
  <c r="AP24" i="314"/>
  <c r="AS82" i="280"/>
  <c r="AQ24" i="314"/>
  <c r="AT82" i="280"/>
  <c r="AR24" i="314"/>
  <c r="AU82" i="280"/>
  <c r="AS24" i="314"/>
  <c r="AV82" i="280"/>
  <c r="AT24" i="314"/>
  <c r="AW82" i="280"/>
  <c r="AU24" i="314"/>
  <c r="AX82" i="280"/>
  <c r="AV24" i="314"/>
  <c r="AY82" i="280"/>
  <c r="AW24" i="314"/>
  <c r="AZ82" i="280"/>
  <c r="AX24" i="314"/>
  <c r="BA82" i="280"/>
  <c r="AY24" i="314"/>
  <c r="BB82" i="280"/>
  <c r="AZ24" i="314"/>
  <c r="BC82" i="280"/>
  <c r="BA24" i="314"/>
  <c r="BD82" i="280"/>
  <c r="BB24" i="314"/>
  <c r="BE82" i="280"/>
  <c r="BC24" i="314"/>
  <c r="BF82" i="280"/>
  <c r="BD24" i="314"/>
  <c r="BG82" i="280"/>
  <c r="BE24" i="314"/>
  <c r="BH82" i="280"/>
  <c r="BF24" i="314"/>
  <c r="BI82" i="280"/>
  <c r="BG24" i="314"/>
  <c r="BJ82" i="280"/>
  <c r="BH24" i="314"/>
  <c r="BK82" i="280"/>
  <c r="BI24" i="314"/>
  <c r="BL82" i="280"/>
  <c r="BJ24" i="314"/>
  <c r="BM82" i="280"/>
  <c r="BK24" i="314"/>
  <c r="BN82" i="280"/>
  <c r="BL24" i="314"/>
  <c r="BO82" i="280"/>
  <c r="BM24" i="314"/>
  <c r="BP82" i="280"/>
  <c r="BN24" i="314"/>
  <c r="BQ82" i="280"/>
  <c r="BO24" i="314"/>
  <c r="BR82" i="280"/>
  <c r="BP24" i="314"/>
  <c r="BS82" i="280"/>
  <c r="BQ24" i="314"/>
  <c r="BT82" i="280"/>
  <c r="BR24" i="314"/>
  <c r="BU82" i="280"/>
  <c r="BS24" i="314"/>
  <c r="BV82" i="280"/>
  <c r="BT24" i="314"/>
  <c r="BW82" i="280"/>
  <c r="BU24" i="314"/>
  <c r="BX82" i="280"/>
  <c r="BV24" i="314"/>
  <c r="BY82" i="280"/>
  <c r="BW24" i="314"/>
  <c r="BZ82" i="280"/>
  <c r="BX24" i="314"/>
  <c r="CA82" i="280"/>
  <c r="BY24" i="314"/>
  <c r="CB82" i="280"/>
  <c r="BZ24" i="314"/>
  <c r="CC82" i="280"/>
  <c r="CA24" i="314"/>
  <c r="CD82" i="280"/>
  <c r="CB24" i="314"/>
  <c r="CE82" i="280"/>
  <c r="CC24" i="314"/>
  <c r="CF82" i="280"/>
  <c r="CD24" i="314"/>
  <c r="CG82" i="280"/>
  <c r="CE24" i="314"/>
  <c r="CH82" i="280"/>
  <c r="CF24" i="314"/>
  <c r="CI82" i="280"/>
  <c r="CG24" i="314"/>
  <c r="CJ82" i="280"/>
  <c r="CH24" i="314"/>
  <c r="CK82" i="280"/>
  <c r="CI24" i="314"/>
  <c r="CL82" i="280"/>
  <c r="CJ24" i="314"/>
  <c r="CM82" i="280"/>
  <c r="CK24" i="314"/>
  <c r="CN82" i="280"/>
  <c r="CL24" i="314"/>
  <c r="CO82" i="280"/>
  <c r="CM24" i="314"/>
  <c r="CP82" i="280"/>
  <c r="CN24" i="314"/>
  <c r="CQ82" i="280"/>
  <c r="CO24" i="314"/>
  <c r="CR82" i="280"/>
  <c r="CP24" i="314"/>
  <c r="CS82" i="280"/>
  <c r="CQ24" i="314"/>
  <c r="CT82" i="280"/>
  <c r="CR24" i="314"/>
  <c r="CU82" i="280"/>
  <c r="CS24" i="314"/>
  <c r="CV82" i="280"/>
  <c r="CT24" i="314"/>
  <c r="CW82" i="280"/>
  <c r="CU24" i="314"/>
  <c r="CX82" i="280"/>
  <c r="CV24" i="314"/>
  <c r="CY82" i="280"/>
  <c r="CW24" i="314"/>
  <c r="CZ82" i="280"/>
  <c r="CX24" i="314"/>
  <c r="DA82" i="280"/>
  <c r="CY24" i="314"/>
  <c r="DB82" i="280"/>
  <c r="CZ24" i="314"/>
  <c r="DC82" i="280"/>
  <c r="DA24" i="314"/>
  <c r="DD82" i="280"/>
  <c r="DB24" i="314"/>
  <c r="DE82" i="280"/>
  <c r="DC24" i="314"/>
  <c r="DF82" i="280"/>
  <c r="DD24" i="314"/>
  <c r="DG82" i="280"/>
  <c r="DE24" i="314"/>
  <c r="DH82" i="280"/>
  <c r="DF24" i="314"/>
  <c r="DI82" i="280"/>
  <c r="DG24" i="314"/>
  <c r="DJ82" i="280"/>
  <c r="DH24" i="314"/>
  <c r="DK82" i="280"/>
  <c r="DI24" i="314"/>
  <c r="DL82" i="280"/>
  <c r="DJ24" i="314"/>
  <c r="DM82" i="280"/>
  <c r="DK24" i="314"/>
  <c r="DN82" i="280"/>
  <c r="DL24" i="314"/>
  <c r="DO82" i="280"/>
  <c r="DM24" i="314"/>
  <c r="DP82" i="280"/>
  <c r="DN24" i="314"/>
  <c r="DQ82" i="280"/>
  <c r="DO24" i="314"/>
  <c r="DR82" i="280"/>
  <c r="DP24" i="314"/>
  <c r="DS82" i="280"/>
  <c r="DQ24" i="314"/>
  <c r="DT82" i="280"/>
  <c r="DR24" i="314"/>
  <c r="DU82" i="280"/>
  <c r="DS24" i="314"/>
  <c r="DV82" i="280"/>
  <c r="DT24" i="314"/>
  <c r="DW82" i="280"/>
  <c r="DU24" i="314"/>
  <c r="DX82" i="280"/>
  <c r="DV24" i="314"/>
  <c r="DY82" i="280"/>
  <c r="DW24" i="314"/>
  <c r="DZ82" i="280"/>
  <c r="DX24" i="314"/>
  <c r="EA82" i="280"/>
  <c r="DY24" i="314"/>
  <c r="EB82" i="280"/>
  <c r="DZ24" i="314"/>
  <c r="EC82" i="280"/>
  <c r="EA24" i="314"/>
  <c r="ED82" i="280"/>
  <c r="EB24" i="314"/>
  <c r="EE82" i="280"/>
  <c r="EC24" i="314"/>
  <c r="EF82" i="280"/>
  <c r="ED24" i="314"/>
  <c r="EG82" i="280"/>
  <c r="EE24" i="314"/>
  <c r="EH82" i="280"/>
  <c r="EF24" i="314"/>
  <c r="EI82" i="280"/>
  <c r="EG24" i="314"/>
  <c r="EJ82" i="280"/>
  <c r="EH24" i="314"/>
  <c r="EK82" i="280"/>
  <c r="EI24" i="314"/>
  <c r="EL82" i="280"/>
  <c r="EJ24" i="314"/>
  <c r="EM82" i="280"/>
  <c r="EK24" i="314"/>
  <c r="EN82" i="280"/>
  <c r="EL24" i="314"/>
  <c r="EO82" i="280"/>
  <c r="EM24" i="314"/>
  <c r="EP82" i="280"/>
  <c r="EN24" i="314"/>
  <c r="EQ82" i="280"/>
  <c r="EO24" i="314"/>
  <c r="ER82" i="280"/>
  <c r="EP24" i="314"/>
  <c r="ES82" i="280"/>
  <c r="EQ24" i="314"/>
  <c r="ET82" i="280"/>
  <c r="ER24" i="314"/>
  <c r="EU82" i="280"/>
  <c r="ES24" i="314"/>
  <c r="EV82" i="280"/>
  <c r="ET24" i="314"/>
  <c r="EW82" i="280"/>
  <c r="EU24" i="314"/>
  <c r="EX82" i="280"/>
  <c r="EV24" i="314"/>
  <c r="EY82" i="280"/>
  <c r="EW24" i="314"/>
  <c r="EZ82" i="280"/>
  <c r="EX24" i="314"/>
  <c r="FA82" i="280"/>
  <c r="EY24" i="314"/>
  <c r="FB82" i="280"/>
  <c r="EZ24" i="314"/>
  <c r="FC82" i="280"/>
  <c r="FA24" i="314"/>
  <c r="FD82" i="280"/>
  <c r="FB24" i="314"/>
  <c r="FE82" i="280"/>
  <c r="FC24" i="314"/>
  <c r="FF82" i="280"/>
  <c r="FD24" i="314"/>
  <c r="FG82" i="280"/>
  <c r="FE24" i="314"/>
  <c r="FH82" i="280"/>
  <c r="FF24" i="314"/>
  <c r="FI82" i="280"/>
  <c r="FG24" i="314"/>
  <c r="FJ82" i="280"/>
  <c r="FH24" i="314"/>
  <c r="FK82" i="280"/>
  <c r="FI24" i="314"/>
  <c r="FL82" i="280"/>
  <c r="FJ24" i="314"/>
  <c r="FM82" i="280"/>
  <c r="FK24" i="314"/>
  <c r="FN82" i="280"/>
  <c r="FL24" i="314"/>
  <c r="FO82" i="280"/>
  <c r="FM24" i="314"/>
  <c r="FP82" i="280"/>
  <c r="FN24" i="314"/>
  <c r="FQ82" i="280"/>
  <c r="FO24" i="314"/>
  <c r="FR82" i="280"/>
  <c r="FP24" i="314"/>
  <c r="FS82" i="280"/>
  <c r="FQ24" i="314"/>
  <c r="FT82" i="280"/>
  <c r="FR24" i="314"/>
  <c r="FU82" i="280"/>
  <c r="FS24" i="314"/>
  <c r="FV82" i="280"/>
  <c r="FT24" i="314"/>
  <c r="FW82" i="280"/>
  <c r="FU24" i="314"/>
  <c r="FX82" i="280"/>
  <c r="FV24" i="314"/>
  <c r="FY82" i="280"/>
  <c r="FW24" i="314"/>
  <c r="FZ82" i="280"/>
  <c r="FX24" i="314"/>
  <c r="GA82" i="280"/>
  <c r="FY24" i="314"/>
  <c r="GB82" i="280"/>
  <c r="FZ24" i="314"/>
  <c r="GC82" i="280"/>
  <c r="GA24" i="314"/>
  <c r="GD82" i="280"/>
  <c r="GB24" i="314"/>
  <c r="GE82" i="280"/>
  <c r="GC24" i="314"/>
  <c r="GF82" i="280"/>
  <c r="GD24" i="314"/>
  <c r="GG82" i="280"/>
  <c r="GE24" i="314"/>
  <c r="GH82" i="280"/>
  <c r="GF24" i="314"/>
  <c r="GI82" i="280"/>
  <c r="GG24" i="314"/>
  <c r="GJ82" i="280"/>
  <c r="GH24" i="314"/>
  <c r="GI24" i="314"/>
  <c r="Q41" i="314"/>
  <c r="Q29" i="285"/>
  <c r="R29" i="285"/>
  <c r="S29" i="285"/>
  <c r="T29" i="285"/>
  <c r="U29" i="285"/>
  <c r="V29" i="285"/>
  <c r="W29" i="285"/>
  <c r="X29" i="285"/>
  <c r="Y29" i="285"/>
  <c r="Z29" i="285"/>
  <c r="AA29" i="285"/>
  <c r="AB29" i="285"/>
  <c r="AC29" i="285"/>
  <c r="AD29" i="285"/>
  <c r="AE29" i="285"/>
  <c r="AF29" i="285"/>
  <c r="AG29" i="285"/>
  <c r="AH29" i="285"/>
  <c r="AI29" i="285"/>
  <c r="AJ29" i="285"/>
  <c r="AK29" i="285"/>
  <c r="AL29" i="285"/>
  <c r="AM29" i="285"/>
  <c r="AN29" i="285"/>
  <c r="AO29" i="285"/>
  <c r="AP29" i="285"/>
  <c r="AQ29" i="285"/>
  <c r="AR29" i="285"/>
  <c r="AS29" i="285"/>
  <c r="AT29" i="285"/>
  <c r="AU29" i="285"/>
  <c r="AV29" i="285"/>
  <c r="AW29" i="285"/>
  <c r="AX29" i="285"/>
  <c r="AY29" i="285"/>
  <c r="AZ29" i="285"/>
  <c r="BA29" i="285"/>
  <c r="BB29" i="285"/>
  <c r="BC29" i="285"/>
  <c r="BD29" i="285"/>
  <c r="BE218" i="280"/>
  <c r="BE219" i="280"/>
  <c r="BE223" i="280"/>
  <c r="BE224" i="280"/>
  <c r="BE225" i="280"/>
  <c r="BE226" i="280"/>
  <c r="BE228" i="280"/>
  <c r="R270" i="307"/>
  <c r="R203" i="280"/>
  <c r="R273" i="307"/>
  <c r="R204" i="280"/>
  <c r="R274" i="307"/>
  <c r="R194" i="280"/>
  <c r="S270" i="307"/>
  <c r="S203" i="280"/>
  <c r="S273" i="307"/>
  <c r="S204" i="280"/>
  <c r="S274" i="307"/>
  <c r="S194" i="280"/>
  <c r="T270" i="307"/>
  <c r="T203" i="280"/>
  <c r="T273" i="307"/>
  <c r="T204" i="280"/>
  <c r="T274" i="307"/>
  <c r="T194" i="280"/>
  <c r="U270" i="307"/>
  <c r="U203" i="280"/>
  <c r="U273" i="307"/>
  <c r="U204" i="280"/>
  <c r="U274" i="307"/>
  <c r="U194" i="280"/>
  <c r="V270" i="307"/>
  <c r="V203" i="280"/>
  <c r="V273" i="307"/>
  <c r="V204" i="280"/>
  <c r="V274" i="307"/>
  <c r="V194" i="280"/>
  <c r="W270" i="307"/>
  <c r="W203" i="280"/>
  <c r="W273" i="307"/>
  <c r="W204" i="280"/>
  <c r="W274" i="307"/>
  <c r="W194" i="280"/>
  <c r="X270" i="307"/>
  <c r="X203" i="280"/>
  <c r="X273" i="307"/>
  <c r="X204" i="280"/>
  <c r="X274" i="307"/>
  <c r="X194" i="280"/>
  <c r="Y270" i="307"/>
  <c r="Y203" i="280"/>
  <c r="Y273" i="307"/>
  <c r="Y204" i="280"/>
  <c r="Y274" i="307"/>
  <c r="Y194" i="280"/>
  <c r="Z270" i="307"/>
  <c r="Z203" i="280"/>
  <c r="Z273" i="307"/>
  <c r="Z204" i="280"/>
  <c r="Z274" i="307"/>
  <c r="Z194" i="280"/>
  <c r="AA270" i="307"/>
  <c r="AA203" i="280"/>
  <c r="AA273" i="307"/>
  <c r="AA204" i="280"/>
  <c r="AA274" i="307"/>
  <c r="AA194" i="280"/>
  <c r="AB270" i="307"/>
  <c r="AB203" i="280"/>
  <c r="AB273" i="307"/>
  <c r="AB204" i="280"/>
  <c r="AB274" i="307"/>
  <c r="AB194" i="280"/>
  <c r="AC270" i="307"/>
  <c r="AC203" i="280"/>
  <c r="AC273" i="307"/>
  <c r="AC204" i="280"/>
  <c r="AC274" i="307"/>
  <c r="AC194" i="280"/>
  <c r="AD270" i="307"/>
  <c r="AD203" i="280"/>
  <c r="AD273" i="307"/>
  <c r="AD204" i="280"/>
  <c r="AD274" i="307"/>
  <c r="AD194" i="280"/>
  <c r="AE270" i="307"/>
  <c r="AE203" i="280"/>
  <c r="AE273" i="307"/>
  <c r="AE204" i="280"/>
  <c r="AE274" i="307"/>
  <c r="AE194" i="280"/>
  <c r="AF270" i="307"/>
  <c r="AF203" i="280"/>
  <c r="AF273" i="307"/>
  <c r="AF204" i="280"/>
  <c r="AF274" i="307"/>
  <c r="AF194" i="280"/>
  <c r="AG270" i="307"/>
  <c r="AG203" i="280"/>
  <c r="AG273" i="307"/>
  <c r="AG204" i="280"/>
  <c r="AG274" i="307"/>
  <c r="AG194" i="280"/>
  <c r="AH270" i="307"/>
  <c r="AH203" i="280"/>
  <c r="AH273" i="307"/>
  <c r="AH204" i="280"/>
  <c r="AH274" i="307"/>
  <c r="AH194" i="280"/>
  <c r="AI270" i="307"/>
  <c r="AI203" i="280"/>
  <c r="AI273" i="307"/>
  <c r="AI204" i="280"/>
  <c r="AI274" i="307"/>
  <c r="AI194" i="280"/>
  <c r="AJ270" i="307"/>
  <c r="AJ203" i="280"/>
  <c r="AJ273" i="307"/>
  <c r="AJ204" i="280"/>
  <c r="AJ274" i="307"/>
  <c r="AJ194" i="280"/>
  <c r="AK270" i="307"/>
  <c r="AK203" i="280"/>
  <c r="AK273" i="307"/>
  <c r="AK204" i="280"/>
  <c r="AK274" i="307"/>
  <c r="AK194" i="280"/>
  <c r="AL270" i="307"/>
  <c r="AL203" i="280"/>
  <c r="AL273" i="307"/>
  <c r="AL204" i="280"/>
  <c r="AL274" i="307"/>
  <c r="AL194" i="280"/>
  <c r="AM270" i="307"/>
  <c r="AM203" i="280"/>
  <c r="AM273" i="307"/>
  <c r="AM204" i="280"/>
  <c r="AM274" i="307"/>
  <c r="AM194" i="280"/>
  <c r="AN270" i="307"/>
  <c r="AN203" i="280"/>
  <c r="AN273" i="307"/>
  <c r="AN204" i="280"/>
  <c r="AN274" i="307"/>
  <c r="AN194" i="280"/>
  <c r="AO270" i="307"/>
  <c r="AO203" i="280"/>
  <c r="AO273" i="307"/>
  <c r="AO204" i="280"/>
  <c r="AO274" i="307"/>
  <c r="AO194" i="280"/>
  <c r="AP270" i="307"/>
  <c r="AP203" i="280"/>
  <c r="AP273" i="307"/>
  <c r="AP204" i="280"/>
  <c r="AP274" i="307"/>
  <c r="AP194" i="280"/>
  <c r="AQ270" i="307"/>
  <c r="AQ203" i="280"/>
  <c r="AQ273" i="307"/>
  <c r="AQ204" i="280"/>
  <c r="AQ274" i="307"/>
  <c r="AQ194" i="280"/>
  <c r="AR270" i="307"/>
  <c r="AR203" i="280"/>
  <c r="AR273" i="307"/>
  <c r="AR204" i="280"/>
  <c r="AR274" i="307"/>
  <c r="AR194" i="280"/>
  <c r="AS270" i="307"/>
  <c r="AS203" i="280"/>
  <c r="AS273" i="307"/>
  <c r="AS204" i="280"/>
  <c r="AS274" i="307"/>
  <c r="AS194" i="280"/>
  <c r="AT270" i="307"/>
  <c r="AT203" i="280"/>
  <c r="AT273" i="307"/>
  <c r="AT204" i="280"/>
  <c r="AT274" i="307"/>
  <c r="AT194" i="280"/>
  <c r="AU270" i="307"/>
  <c r="AU203" i="280"/>
  <c r="AU273" i="307"/>
  <c r="AU204" i="280"/>
  <c r="AU274" i="307"/>
  <c r="AU194" i="280"/>
  <c r="AV270" i="307"/>
  <c r="AV203" i="280"/>
  <c r="AV273" i="307"/>
  <c r="AV204" i="280"/>
  <c r="AV274" i="307"/>
  <c r="AV194" i="280"/>
  <c r="AW270" i="307"/>
  <c r="AW203" i="280"/>
  <c r="AW273" i="307"/>
  <c r="AW204" i="280"/>
  <c r="AW274" i="307"/>
  <c r="AW194" i="280"/>
  <c r="AX270" i="307"/>
  <c r="AX203" i="280"/>
  <c r="AX273" i="307"/>
  <c r="AX204" i="280"/>
  <c r="AX274" i="307"/>
  <c r="AX194" i="280"/>
  <c r="AY270" i="307"/>
  <c r="AY203" i="280"/>
  <c r="AY273" i="307"/>
  <c r="AY204" i="280"/>
  <c r="AY274" i="307"/>
  <c r="AY194" i="280"/>
  <c r="AZ270" i="307"/>
  <c r="AZ203" i="280"/>
  <c r="AZ273" i="307"/>
  <c r="AZ204" i="280"/>
  <c r="AZ274" i="307"/>
  <c r="AZ194" i="280"/>
  <c r="BA270" i="307"/>
  <c r="BA203" i="280"/>
  <c r="BA273" i="307"/>
  <c r="BA204" i="280"/>
  <c r="BA274" i="307"/>
  <c r="BA194" i="280"/>
  <c r="BB270" i="307"/>
  <c r="BB203" i="280"/>
  <c r="BB273" i="307"/>
  <c r="BB204" i="280"/>
  <c r="BB274" i="307"/>
  <c r="BB194" i="280"/>
  <c r="BC270" i="307"/>
  <c r="BC203" i="280"/>
  <c r="BC273" i="307"/>
  <c r="BC204" i="280"/>
  <c r="BC274" i="307"/>
  <c r="BC194" i="280"/>
  <c r="BD270" i="307"/>
  <c r="BD203" i="280"/>
  <c r="BD273" i="307"/>
  <c r="BD204" i="280"/>
  <c r="BD274" i="307"/>
  <c r="BD194" i="280"/>
  <c r="F25" i="282"/>
  <c r="BE29" i="285"/>
  <c r="BF218" i="280"/>
  <c r="BF219" i="280"/>
  <c r="BF223" i="280"/>
  <c r="BF224" i="280"/>
  <c r="BF225" i="280"/>
  <c r="BF226" i="280"/>
  <c r="BF228" i="280"/>
  <c r="BE270" i="307"/>
  <c r="BE203" i="280"/>
  <c r="BE273" i="307"/>
  <c r="BE204" i="280"/>
  <c r="BE274" i="307"/>
  <c r="BE194" i="280"/>
  <c r="BF29" i="285"/>
  <c r="BG218" i="280"/>
  <c r="BG219" i="280"/>
  <c r="BG223" i="280"/>
  <c r="BG224" i="280"/>
  <c r="BG225" i="280"/>
  <c r="BG226" i="280"/>
  <c r="BG228" i="280"/>
  <c r="BG29" i="285"/>
  <c r="BH218" i="280"/>
  <c r="BH219" i="280"/>
  <c r="BH223" i="280"/>
  <c r="BH224" i="280"/>
  <c r="BH225" i="280"/>
  <c r="BH226" i="280"/>
  <c r="BH228" i="280"/>
  <c r="BH29" i="285"/>
  <c r="BI218" i="280"/>
  <c r="BI219" i="280"/>
  <c r="BI223" i="280"/>
  <c r="BI224" i="280"/>
  <c r="BI225" i="280"/>
  <c r="BI226" i="280"/>
  <c r="BI228" i="280"/>
  <c r="BI29" i="285"/>
  <c r="BJ218" i="280"/>
  <c r="BJ219" i="280"/>
  <c r="BJ223" i="280"/>
  <c r="BJ224" i="280"/>
  <c r="BJ225" i="280"/>
  <c r="BJ226" i="280"/>
  <c r="BJ228" i="280"/>
  <c r="BJ29" i="285"/>
  <c r="BK218" i="280"/>
  <c r="BK219" i="280"/>
  <c r="BK223" i="280"/>
  <c r="BK224" i="280"/>
  <c r="BK225" i="280"/>
  <c r="BK226" i="280"/>
  <c r="BK228" i="280"/>
  <c r="BK29" i="285"/>
  <c r="BL218" i="280"/>
  <c r="BL219" i="280"/>
  <c r="BL223" i="280"/>
  <c r="BL224" i="280"/>
  <c r="BL225" i="280"/>
  <c r="BL226" i="280"/>
  <c r="BL228" i="280"/>
  <c r="BL29" i="285"/>
  <c r="BM218" i="280"/>
  <c r="BM219" i="280"/>
  <c r="BM223" i="280"/>
  <c r="BM224" i="280"/>
  <c r="BM225" i="280"/>
  <c r="BM226" i="280"/>
  <c r="BM228" i="280"/>
  <c r="BM29" i="285"/>
  <c r="BN218" i="280"/>
  <c r="BN219" i="280"/>
  <c r="BN223" i="280"/>
  <c r="BN224" i="280"/>
  <c r="BN225" i="280"/>
  <c r="BN226" i="280"/>
  <c r="BN228" i="280"/>
  <c r="BN29" i="285"/>
  <c r="BO218" i="280"/>
  <c r="BO219" i="280"/>
  <c r="BO223" i="280"/>
  <c r="BO224" i="280"/>
  <c r="BO225" i="280"/>
  <c r="BO226" i="280"/>
  <c r="BO228" i="280"/>
  <c r="BO29" i="285"/>
  <c r="BP218" i="280"/>
  <c r="BP219" i="280"/>
  <c r="BP223" i="280"/>
  <c r="BP224" i="280"/>
  <c r="BP225" i="280"/>
  <c r="BP226" i="280"/>
  <c r="BP228" i="280"/>
  <c r="BP29" i="285"/>
  <c r="BQ218" i="280"/>
  <c r="BQ219" i="280"/>
  <c r="BQ223" i="280"/>
  <c r="BQ224" i="280"/>
  <c r="BQ225" i="280"/>
  <c r="BQ226" i="280"/>
  <c r="BQ228" i="280"/>
  <c r="BQ29" i="285"/>
  <c r="BR218" i="280"/>
  <c r="BR219" i="280"/>
  <c r="BR223" i="280"/>
  <c r="BR224" i="280"/>
  <c r="BR225" i="280"/>
  <c r="BR226" i="280"/>
  <c r="BR228" i="280"/>
  <c r="BR29" i="285"/>
  <c r="BS218" i="280"/>
  <c r="BS219" i="280"/>
  <c r="BS223" i="280"/>
  <c r="BS224" i="280"/>
  <c r="BS225" i="280"/>
  <c r="BS226" i="280"/>
  <c r="BS228" i="280"/>
  <c r="BS29" i="285"/>
  <c r="BT218" i="280"/>
  <c r="BT219" i="280"/>
  <c r="BT223" i="280"/>
  <c r="BT224" i="280"/>
  <c r="BT225" i="280"/>
  <c r="BT226" i="280"/>
  <c r="BT228" i="280"/>
  <c r="BT29" i="285"/>
  <c r="BU218" i="280"/>
  <c r="BU219" i="280"/>
  <c r="BU223" i="280"/>
  <c r="BU224" i="280"/>
  <c r="BU225" i="280"/>
  <c r="BU226" i="280"/>
  <c r="BU228" i="280"/>
  <c r="BU29" i="285"/>
  <c r="BV218" i="280"/>
  <c r="BV219" i="280"/>
  <c r="BV223" i="280"/>
  <c r="BV224" i="280"/>
  <c r="BV225" i="280"/>
  <c r="BV226" i="280"/>
  <c r="BV228" i="280"/>
  <c r="BV29" i="285"/>
  <c r="BW218" i="280"/>
  <c r="BW219" i="280"/>
  <c r="BW223" i="280"/>
  <c r="BW224" i="280"/>
  <c r="BW225" i="280"/>
  <c r="BW226" i="280"/>
  <c r="BW228" i="280"/>
  <c r="BW29" i="285"/>
  <c r="BX218" i="280"/>
  <c r="BX219" i="280"/>
  <c r="BX223" i="280"/>
  <c r="BX224" i="280"/>
  <c r="BX225" i="280"/>
  <c r="BX226" i="280"/>
  <c r="BX228" i="280"/>
  <c r="BX29" i="285"/>
  <c r="BY218" i="280"/>
  <c r="BY219" i="280"/>
  <c r="BY223" i="280"/>
  <c r="BY224" i="280"/>
  <c r="BY225" i="280"/>
  <c r="BY226" i="280"/>
  <c r="BY228" i="280"/>
  <c r="BY29" i="285"/>
  <c r="BZ218" i="280"/>
  <c r="BZ219" i="280"/>
  <c r="BZ223" i="280"/>
  <c r="BZ224" i="280"/>
  <c r="BZ225" i="280"/>
  <c r="BZ226" i="280"/>
  <c r="BZ228" i="280"/>
  <c r="BZ29" i="285"/>
  <c r="CA218" i="280"/>
  <c r="CA219" i="280"/>
  <c r="CA223" i="280"/>
  <c r="CA224" i="280"/>
  <c r="CA225" i="280"/>
  <c r="CA226" i="280"/>
  <c r="CA228" i="280"/>
  <c r="CA29" i="285"/>
  <c r="CB218" i="280"/>
  <c r="CB219" i="280"/>
  <c r="CB223" i="280"/>
  <c r="CB224" i="280"/>
  <c r="CB225" i="280"/>
  <c r="CB226" i="280"/>
  <c r="CB228" i="280"/>
  <c r="CB29" i="285"/>
  <c r="CC218" i="280"/>
  <c r="CC219" i="280"/>
  <c r="CC223" i="280"/>
  <c r="CC224" i="280"/>
  <c r="CC225" i="280"/>
  <c r="CC226" i="280"/>
  <c r="CC228" i="280"/>
  <c r="CC29" i="285"/>
  <c r="CD218" i="280"/>
  <c r="CD219" i="280"/>
  <c r="CD223" i="280"/>
  <c r="CD224" i="280"/>
  <c r="CD225" i="280"/>
  <c r="CD226" i="280"/>
  <c r="CD228" i="280"/>
  <c r="CD29" i="285"/>
  <c r="CE218" i="280"/>
  <c r="CE219" i="280"/>
  <c r="CE223" i="280"/>
  <c r="CE224" i="280"/>
  <c r="CE225" i="280"/>
  <c r="CE226" i="280"/>
  <c r="CE228" i="280"/>
  <c r="CE29" i="285"/>
  <c r="CF218" i="280"/>
  <c r="CF219" i="280"/>
  <c r="CF223" i="280"/>
  <c r="CF224" i="280"/>
  <c r="CF225" i="280"/>
  <c r="CF226" i="280"/>
  <c r="CF228" i="280"/>
  <c r="CF29" i="285"/>
  <c r="CG218" i="280"/>
  <c r="CG219" i="280"/>
  <c r="CG223" i="280"/>
  <c r="CG224" i="280"/>
  <c r="CG225" i="280"/>
  <c r="CG226" i="280"/>
  <c r="CG228" i="280"/>
  <c r="CG29" i="285"/>
  <c r="CH218" i="280"/>
  <c r="CH219" i="280"/>
  <c r="CH223" i="280"/>
  <c r="CH224" i="280"/>
  <c r="CH225" i="280"/>
  <c r="CH226" i="280"/>
  <c r="CH228" i="280"/>
  <c r="CH29" i="285"/>
  <c r="CI218" i="280"/>
  <c r="CI219" i="280"/>
  <c r="CI223" i="280"/>
  <c r="CI224" i="280"/>
  <c r="CI225" i="280"/>
  <c r="CI226" i="280"/>
  <c r="CI228" i="280"/>
  <c r="CI29" i="285"/>
  <c r="CJ218" i="280"/>
  <c r="CJ219" i="280"/>
  <c r="CJ223" i="280"/>
  <c r="CJ224" i="280"/>
  <c r="CJ225" i="280"/>
  <c r="CJ226" i="280"/>
  <c r="CJ228" i="280"/>
  <c r="CJ29" i="285"/>
  <c r="CK218" i="280"/>
  <c r="CK219" i="280"/>
  <c r="CK223" i="280"/>
  <c r="CK224" i="280"/>
  <c r="CK225" i="280"/>
  <c r="CK226" i="280"/>
  <c r="CK228" i="280"/>
  <c r="CK29" i="285"/>
  <c r="CL218" i="280"/>
  <c r="CL219" i="280"/>
  <c r="CL223" i="280"/>
  <c r="CL224" i="280"/>
  <c r="CL225" i="280"/>
  <c r="CL226" i="280"/>
  <c r="CL228" i="280"/>
  <c r="CL29" i="285"/>
  <c r="CM218" i="280"/>
  <c r="CM219" i="280"/>
  <c r="CM223" i="280"/>
  <c r="CM224" i="280"/>
  <c r="CM225" i="280"/>
  <c r="CM226" i="280"/>
  <c r="CM228" i="280"/>
  <c r="CM29" i="285"/>
  <c r="CN218" i="280"/>
  <c r="CN219" i="280"/>
  <c r="CN223" i="280"/>
  <c r="CN224" i="280"/>
  <c r="CN225" i="280"/>
  <c r="CN226" i="280"/>
  <c r="CN228" i="280"/>
  <c r="CN29" i="285"/>
  <c r="CO218" i="280"/>
  <c r="CO219" i="280"/>
  <c r="CO223" i="280"/>
  <c r="CO224" i="280"/>
  <c r="CO225" i="280"/>
  <c r="CO226" i="280"/>
  <c r="CO228" i="280"/>
  <c r="CO29" i="285"/>
  <c r="CP218" i="280"/>
  <c r="CP219" i="280"/>
  <c r="CP223" i="280"/>
  <c r="CP224" i="280"/>
  <c r="CP225" i="280"/>
  <c r="CP226" i="280"/>
  <c r="CP228" i="280"/>
  <c r="CP29" i="285"/>
  <c r="CQ218" i="280"/>
  <c r="CQ219" i="280"/>
  <c r="CQ223" i="280"/>
  <c r="CQ224" i="280"/>
  <c r="CQ225" i="280"/>
  <c r="CQ226" i="280"/>
  <c r="CQ228" i="280"/>
  <c r="CQ29" i="285"/>
  <c r="CR218" i="280"/>
  <c r="CR219" i="280"/>
  <c r="CR223" i="280"/>
  <c r="CR224" i="280"/>
  <c r="CR225" i="280"/>
  <c r="CR226" i="280"/>
  <c r="CR228" i="280"/>
  <c r="CR29" i="285"/>
  <c r="CS218" i="280"/>
  <c r="CS219" i="280"/>
  <c r="CS223" i="280"/>
  <c r="CS224" i="280"/>
  <c r="CS225" i="280"/>
  <c r="CS226" i="280"/>
  <c r="CS228" i="280"/>
  <c r="CS29" i="285"/>
  <c r="CT218" i="280"/>
  <c r="CT219" i="280"/>
  <c r="CT223" i="280"/>
  <c r="CT224" i="280"/>
  <c r="CT225" i="280"/>
  <c r="CT226" i="280"/>
  <c r="CT228" i="280"/>
  <c r="CT29" i="285"/>
  <c r="CU218" i="280"/>
  <c r="CU219" i="280"/>
  <c r="CU223" i="280"/>
  <c r="CU224" i="280"/>
  <c r="CU225" i="280"/>
  <c r="CU226" i="280"/>
  <c r="CU228" i="280"/>
  <c r="CU29" i="285"/>
  <c r="CV218" i="280"/>
  <c r="CV219" i="280"/>
  <c r="CV223" i="280"/>
  <c r="CV224" i="280"/>
  <c r="CV225" i="280"/>
  <c r="CV226" i="280"/>
  <c r="CV228" i="280"/>
  <c r="CV29" i="285"/>
  <c r="CW218" i="280"/>
  <c r="CW219" i="280"/>
  <c r="CW223" i="280"/>
  <c r="CW224" i="280"/>
  <c r="CW225" i="280"/>
  <c r="CW226" i="280"/>
  <c r="CW228" i="280"/>
  <c r="CW29" i="285"/>
  <c r="CX218" i="280"/>
  <c r="CX219" i="280"/>
  <c r="CX223" i="280"/>
  <c r="CX224" i="280"/>
  <c r="CX225" i="280"/>
  <c r="CX226" i="280"/>
  <c r="CX228" i="280"/>
  <c r="CX29" i="285"/>
  <c r="CY218" i="280"/>
  <c r="CY219" i="280"/>
  <c r="CY223" i="280"/>
  <c r="CY224" i="280"/>
  <c r="CY225" i="280"/>
  <c r="CY226" i="280"/>
  <c r="CY228" i="280"/>
  <c r="CY29" i="285"/>
  <c r="CZ218" i="280"/>
  <c r="CZ219" i="280"/>
  <c r="CZ223" i="280"/>
  <c r="CZ224" i="280"/>
  <c r="CZ225" i="280"/>
  <c r="CZ226" i="280"/>
  <c r="CZ228" i="280"/>
  <c r="CZ29" i="285"/>
  <c r="DA218" i="280"/>
  <c r="DA219" i="280"/>
  <c r="DA223" i="280"/>
  <c r="DA224" i="280"/>
  <c r="DA225" i="280"/>
  <c r="DA226" i="280"/>
  <c r="DA228" i="280"/>
  <c r="DA29" i="285"/>
  <c r="DB218" i="280"/>
  <c r="DB219" i="280"/>
  <c r="DB223" i="280"/>
  <c r="DB224" i="280"/>
  <c r="DB225" i="280"/>
  <c r="DB226" i="280"/>
  <c r="DB228" i="280"/>
  <c r="DB29" i="285"/>
  <c r="DC218" i="280"/>
  <c r="DC219" i="280"/>
  <c r="DC223" i="280"/>
  <c r="DC224" i="280"/>
  <c r="DC225" i="280"/>
  <c r="DC226" i="280"/>
  <c r="DC228" i="280"/>
  <c r="DC29" i="285"/>
  <c r="DD218" i="280"/>
  <c r="DD219" i="280"/>
  <c r="DD223" i="280"/>
  <c r="DD224" i="280"/>
  <c r="DD225" i="280"/>
  <c r="DD226" i="280"/>
  <c r="DD228" i="280"/>
  <c r="DD29" i="285"/>
  <c r="DE218" i="280"/>
  <c r="DE219" i="280"/>
  <c r="DE223" i="280"/>
  <c r="DE224" i="280"/>
  <c r="DE225" i="280"/>
  <c r="DE226" i="280"/>
  <c r="DE228" i="280"/>
  <c r="DE29" i="285"/>
  <c r="DF218" i="280"/>
  <c r="DF219" i="280"/>
  <c r="DF223" i="280"/>
  <c r="DF224" i="280"/>
  <c r="DF225" i="280"/>
  <c r="DF226" i="280"/>
  <c r="DF228" i="280"/>
  <c r="DF29" i="285"/>
  <c r="DG218" i="280"/>
  <c r="DG219" i="280"/>
  <c r="DG223" i="280"/>
  <c r="DG224" i="280"/>
  <c r="DG225" i="280"/>
  <c r="DG226" i="280"/>
  <c r="DG228" i="280"/>
  <c r="DG29" i="285"/>
  <c r="DH218" i="280"/>
  <c r="DH219" i="280"/>
  <c r="DH223" i="280"/>
  <c r="DH224" i="280"/>
  <c r="DH225" i="280"/>
  <c r="DH226" i="280"/>
  <c r="DH228" i="280"/>
  <c r="DH29" i="285"/>
  <c r="DI218" i="280"/>
  <c r="DI219" i="280"/>
  <c r="DI223" i="280"/>
  <c r="DI224" i="280"/>
  <c r="DI225" i="280"/>
  <c r="DI226" i="280"/>
  <c r="DI228" i="280"/>
  <c r="DI29" i="285"/>
  <c r="DJ218" i="280"/>
  <c r="DJ219" i="280"/>
  <c r="DJ223" i="280"/>
  <c r="DJ224" i="280"/>
  <c r="DJ225" i="280"/>
  <c r="DJ226" i="280"/>
  <c r="DJ228" i="280"/>
  <c r="DJ29" i="285"/>
  <c r="DK218" i="280"/>
  <c r="DK219" i="280"/>
  <c r="DK223" i="280"/>
  <c r="DK224" i="280"/>
  <c r="DK225" i="280"/>
  <c r="DK226" i="280"/>
  <c r="DK228" i="280"/>
  <c r="DK29" i="285"/>
  <c r="DL218" i="280"/>
  <c r="DL219" i="280"/>
  <c r="DL223" i="280"/>
  <c r="DL224" i="280"/>
  <c r="DL225" i="280"/>
  <c r="DL226" i="280"/>
  <c r="DL228" i="280"/>
  <c r="DL29" i="285"/>
  <c r="DM218" i="280"/>
  <c r="DM219" i="280"/>
  <c r="DM223" i="280"/>
  <c r="DM224" i="280"/>
  <c r="DM225" i="280"/>
  <c r="DM226" i="280"/>
  <c r="DM228" i="280"/>
  <c r="DM29" i="285"/>
  <c r="DN218" i="280"/>
  <c r="DN219" i="280"/>
  <c r="DN223" i="280"/>
  <c r="DN224" i="280"/>
  <c r="DN225" i="280"/>
  <c r="DN226" i="280"/>
  <c r="DN228" i="280"/>
  <c r="DN29" i="285"/>
  <c r="DO218" i="280"/>
  <c r="DO219" i="280"/>
  <c r="DO223" i="280"/>
  <c r="DO224" i="280"/>
  <c r="DO225" i="280"/>
  <c r="DO226" i="280"/>
  <c r="DO228" i="280"/>
  <c r="DO29" i="285"/>
  <c r="DP218" i="280"/>
  <c r="DP219" i="280"/>
  <c r="DP223" i="280"/>
  <c r="DP224" i="280"/>
  <c r="DP225" i="280"/>
  <c r="DP226" i="280"/>
  <c r="DP228" i="280"/>
  <c r="DP29" i="285"/>
  <c r="DQ218" i="280"/>
  <c r="DQ219" i="280"/>
  <c r="DQ223" i="280"/>
  <c r="DQ224" i="280"/>
  <c r="DQ225" i="280"/>
  <c r="DQ226" i="280"/>
  <c r="DQ228" i="280"/>
  <c r="DQ29" i="285"/>
  <c r="DR218" i="280"/>
  <c r="DR219" i="280"/>
  <c r="DR223" i="280"/>
  <c r="DR224" i="280"/>
  <c r="DR225" i="280"/>
  <c r="DR226" i="280"/>
  <c r="DR228" i="280"/>
  <c r="DR29" i="285"/>
  <c r="DS218" i="280"/>
  <c r="DS219" i="280"/>
  <c r="DS223" i="280"/>
  <c r="DS224" i="280"/>
  <c r="DS225" i="280"/>
  <c r="DS226" i="280"/>
  <c r="DS228" i="280"/>
  <c r="DS29" i="285"/>
  <c r="DT218" i="280"/>
  <c r="DT219" i="280"/>
  <c r="DT223" i="280"/>
  <c r="DT224" i="280"/>
  <c r="DT225" i="280"/>
  <c r="DT226" i="280"/>
  <c r="DT228" i="280"/>
  <c r="DT29" i="285"/>
  <c r="DU218" i="280"/>
  <c r="DU219" i="280"/>
  <c r="DU223" i="280"/>
  <c r="DU224" i="280"/>
  <c r="DU225" i="280"/>
  <c r="DU226" i="280"/>
  <c r="DU228" i="280"/>
  <c r="DU29" i="285"/>
  <c r="DV218" i="280"/>
  <c r="DV219" i="280"/>
  <c r="DV223" i="280"/>
  <c r="DV224" i="280"/>
  <c r="DV225" i="280"/>
  <c r="DV226" i="280"/>
  <c r="DV228" i="280"/>
  <c r="DV29" i="285"/>
  <c r="DW218" i="280"/>
  <c r="DW219" i="280"/>
  <c r="DW223" i="280"/>
  <c r="DW224" i="280"/>
  <c r="DW225" i="280"/>
  <c r="DW226" i="280"/>
  <c r="DW228" i="280"/>
  <c r="DW29" i="285"/>
  <c r="DX218" i="280"/>
  <c r="DX219" i="280"/>
  <c r="DX223" i="280"/>
  <c r="DX224" i="280"/>
  <c r="DX225" i="280"/>
  <c r="DX226" i="280"/>
  <c r="DX228" i="280"/>
  <c r="DX29" i="285"/>
  <c r="DY218" i="280"/>
  <c r="DY219" i="280"/>
  <c r="DY223" i="280"/>
  <c r="DY224" i="280"/>
  <c r="DY225" i="280"/>
  <c r="DY226" i="280"/>
  <c r="DY228" i="280"/>
  <c r="DY29" i="285"/>
  <c r="DZ218" i="280"/>
  <c r="DZ219" i="280"/>
  <c r="DZ223" i="280"/>
  <c r="DZ224" i="280"/>
  <c r="DZ225" i="280"/>
  <c r="DZ226" i="280"/>
  <c r="DZ228" i="280"/>
  <c r="DZ29" i="285"/>
  <c r="EA218" i="280"/>
  <c r="EA219" i="280"/>
  <c r="EA223" i="280"/>
  <c r="EA224" i="280"/>
  <c r="EA225" i="280"/>
  <c r="EA226" i="280"/>
  <c r="EA228" i="280"/>
  <c r="EA29" i="285"/>
  <c r="EB218" i="280"/>
  <c r="EB219" i="280"/>
  <c r="EB223" i="280"/>
  <c r="EB224" i="280"/>
  <c r="EB225" i="280"/>
  <c r="EB226" i="280"/>
  <c r="EB228" i="280"/>
  <c r="EB29" i="285"/>
  <c r="EC218" i="280"/>
  <c r="EC219" i="280"/>
  <c r="EC223" i="280"/>
  <c r="EC224" i="280"/>
  <c r="EC225" i="280"/>
  <c r="EC226" i="280"/>
  <c r="EC228" i="280"/>
  <c r="EC29" i="285"/>
  <c r="ED218" i="280"/>
  <c r="ED219" i="280"/>
  <c r="ED223" i="280"/>
  <c r="ED224" i="280"/>
  <c r="ED225" i="280"/>
  <c r="ED226" i="280"/>
  <c r="ED228" i="280"/>
  <c r="ED29" i="285"/>
  <c r="EE218" i="280"/>
  <c r="EE219" i="280"/>
  <c r="EE223" i="280"/>
  <c r="EE224" i="280"/>
  <c r="EE225" i="280"/>
  <c r="EE226" i="280"/>
  <c r="EE228" i="280"/>
  <c r="EE29" i="285"/>
  <c r="EF218" i="280"/>
  <c r="EF219" i="280"/>
  <c r="EF223" i="280"/>
  <c r="EF224" i="280"/>
  <c r="EF225" i="280"/>
  <c r="EF226" i="280"/>
  <c r="EF228" i="280"/>
  <c r="EF29" i="285"/>
  <c r="EG218" i="280"/>
  <c r="EG219" i="280"/>
  <c r="EG223" i="280"/>
  <c r="EG224" i="280"/>
  <c r="EG225" i="280"/>
  <c r="EG226" i="280"/>
  <c r="EG228" i="280"/>
  <c r="EG29" i="285"/>
  <c r="EH218" i="280"/>
  <c r="EH219" i="280"/>
  <c r="EH223" i="280"/>
  <c r="EH224" i="280"/>
  <c r="EH225" i="280"/>
  <c r="EH226" i="280"/>
  <c r="EH228" i="280"/>
  <c r="EH29" i="285"/>
  <c r="EI218" i="280"/>
  <c r="EI219" i="280"/>
  <c r="EI223" i="280"/>
  <c r="EI224" i="280"/>
  <c r="EI225" i="280"/>
  <c r="EI226" i="280"/>
  <c r="EI228" i="280"/>
  <c r="EI29" i="285"/>
  <c r="EJ218" i="280"/>
  <c r="EJ219" i="280"/>
  <c r="EJ223" i="280"/>
  <c r="EJ224" i="280"/>
  <c r="EJ225" i="280"/>
  <c r="EJ226" i="280"/>
  <c r="EJ228" i="280"/>
  <c r="EJ29" i="285"/>
  <c r="EK218" i="280"/>
  <c r="EK219" i="280"/>
  <c r="EK223" i="280"/>
  <c r="EK224" i="280"/>
  <c r="EK225" i="280"/>
  <c r="EK226" i="280"/>
  <c r="EK228" i="280"/>
  <c r="EK29" i="285"/>
  <c r="EL218" i="280"/>
  <c r="EL219" i="280"/>
  <c r="EL223" i="280"/>
  <c r="EL224" i="280"/>
  <c r="EL225" i="280"/>
  <c r="EL226" i="280"/>
  <c r="EL228" i="280"/>
  <c r="EL29" i="285"/>
  <c r="EM218" i="280"/>
  <c r="EM219" i="280"/>
  <c r="EM223" i="280"/>
  <c r="EM224" i="280"/>
  <c r="EM225" i="280"/>
  <c r="EM226" i="280"/>
  <c r="EM228" i="280"/>
  <c r="EM29" i="285"/>
  <c r="EN218" i="280"/>
  <c r="EN219" i="280"/>
  <c r="EN223" i="280"/>
  <c r="EN224" i="280"/>
  <c r="EN225" i="280"/>
  <c r="EN226" i="280"/>
  <c r="EN228" i="280"/>
  <c r="EN29" i="285"/>
  <c r="EO218" i="280"/>
  <c r="EO219" i="280"/>
  <c r="EO223" i="280"/>
  <c r="EO224" i="280"/>
  <c r="EO225" i="280"/>
  <c r="EO226" i="280"/>
  <c r="EO228" i="280"/>
  <c r="EO29" i="285"/>
  <c r="EP218" i="280"/>
  <c r="EP219" i="280"/>
  <c r="EP223" i="280"/>
  <c r="EP224" i="280"/>
  <c r="EP225" i="280"/>
  <c r="EP226" i="280"/>
  <c r="EP228" i="280"/>
  <c r="EP29" i="285"/>
  <c r="EQ218" i="280"/>
  <c r="EQ219" i="280"/>
  <c r="EQ223" i="280"/>
  <c r="EQ224" i="280"/>
  <c r="EQ225" i="280"/>
  <c r="EQ226" i="280"/>
  <c r="EQ228" i="280"/>
  <c r="EQ29" i="285"/>
  <c r="ER218" i="280"/>
  <c r="ER219" i="280"/>
  <c r="ER223" i="280"/>
  <c r="ER224" i="280"/>
  <c r="ER225" i="280"/>
  <c r="ER226" i="280"/>
  <c r="ER228" i="280"/>
  <c r="ER29" i="285"/>
  <c r="ES218" i="280"/>
  <c r="ES219" i="280"/>
  <c r="ES223" i="280"/>
  <c r="ES224" i="280"/>
  <c r="ES225" i="280"/>
  <c r="ES226" i="280"/>
  <c r="ES228" i="280"/>
  <c r="ES29" i="285"/>
  <c r="ET218" i="280"/>
  <c r="ET219" i="280"/>
  <c r="ET223" i="280"/>
  <c r="ET224" i="280"/>
  <c r="ET225" i="280"/>
  <c r="ET226" i="280"/>
  <c r="ET228" i="280"/>
  <c r="ET29" i="285"/>
  <c r="EU218" i="280"/>
  <c r="EU219" i="280"/>
  <c r="EU223" i="280"/>
  <c r="EU224" i="280"/>
  <c r="EU225" i="280"/>
  <c r="EU226" i="280"/>
  <c r="EU228" i="280"/>
  <c r="EU29" i="285"/>
  <c r="EV218" i="280"/>
  <c r="EV219" i="280"/>
  <c r="EV223" i="280"/>
  <c r="EV224" i="280"/>
  <c r="EV225" i="280"/>
  <c r="EV226" i="280"/>
  <c r="EV228" i="280"/>
  <c r="EV29" i="285"/>
  <c r="EW218" i="280"/>
  <c r="EW219" i="280"/>
  <c r="EW223" i="280"/>
  <c r="EW224" i="280"/>
  <c r="EW225" i="280"/>
  <c r="EW226" i="280"/>
  <c r="EW228" i="280"/>
  <c r="EW29" i="285"/>
  <c r="EX218" i="280"/>
  <c r="EX219" i="280"/>
  <c r="EX223" i="280"/>
  <c r="EX224" i="280"/>
  <c r="EX225" i="280"/>
  <c r="EX226" i="280"/>
  <c r="EX228" i="280"/>
  <c r="EX29" i="285"/>
  <c r="EY218" i="280"/>
  <c r="EY219" i="280"/>
  <c r="EY223" i="280"/>
  <c r="EY224" i="280"/>
  <c r="EY225" i="280"/>
  <c r="EY226" i="280"/>
  <c r="EY228" i="280"/>
  <c r="EY29" i="285"/>
  <c r="EZ218" i="280"/>
  <c r="EZ219" i="280"/>
  <c r="EZ223" i="280"/>
  <c r="EZ224" i="280"/>
  <c r="EZ225" i="280"/>
  <c r="EZ226" i="280"/>
  <c r="EZ228" i="280"/>
  <c r="EZ29" i="285"/>
  <c r="FA218" i="280"/>
  <c r="FA219" i="280"/>
  <c r="FA223" i="280"/>
  <c r="FA224" i="280"/>
  <c r="FA225" i="280"/>
  <c r="FA226" i="280"/>
  <c r="FA228" i="280"/>
  <c r="FA29" i="285"/>
  <c r="FB218" i="280"/>
  <c r="FB219" i="280"/>
  <c r="FB223" i="280"/>
  <c r="FB224" i="280"/>
  <c r="FB225" i="280"/>
  <c r="FB226" i="280"/>
  <c r="FB228" i="280"/>
  <c r="FB29" i="285"/>
  <c r="FC218" i="280"/>
  <c r="FC219" i="280"/>
  <c r="FC223" i="280"/>
  <c r="FC224" i="280"/>
  <c r="FC225" i="280"/>
  <c r="FC226" i="280"/>
  <c r="FC228" i="280"/>
  <c r="FC29" i="285"/>
  <c r="FD218" i="280"/>
  <c r="FD219" i="280"/>
  <c r="FD223" i="280"/>
  <c r="FD224" i="280"/>
  <c r="FD225" i="280"/>
  <c r="FD226" i="280"/>
  <c r="FD228" i="280"/>
  <c r="FD29" i="285"/>
  <c r="FE218" i="280"/>
  <c r="FE219" i="280"/>
  <c r="FE223" i="280"/>
  <c r="FE224" i="280"/>
  <c r="FE225" i="280"/>
  <c r="FE226" i="280"/>
  <c r="FE228" i="280"/>
  <c r="FE29" i="285"/>
  <c r="FF218" i="280"/>
  <c r="FF219" i="280"/>
  <c r="FF223" i="280"/>
  <c r="FF224" i="280"/>
  <c r="FF225" i="280"/>
  <c r="FF226" i="280"/>
  <c r="FF228" i="280"/>
  <c r="FF29" i="285"/>
  <c r="FG218" i="280"/>
  <c r="FG219" i="280"/>
  <c r="FG223" i="280"/>
  <c r="FG224" i="280"/>
  <c r="FG225" i="280"/>
  <c r="FG226" i="280"/>
  <c r="FG228" i="280"/>
  <c r="FG29" i="285"/>
  <c r="FH218" i="280"/>
  <c r="FH219" i="280"/>
  <c r="FH223" i="280"/>
  <c r="FH224" i="280"/>
  <c r="FH225" i="280"/>
  <c r="FH226" i="280"/>
  <c r="FH228" i="280"/>
  <c r="FH29" i="285"/>
  <c r="FI218" i="280"/>
  <c r="FI219" i="280"/>
  <c r="FI223" i="280"/>
  <c r="FI224" i="280"/>
  <c r="FI225" i="280"/>
  <c r="FI226" i="280"/>
  <c r="FI228" i="280"/>
  <c r="FI29" i="285"/>
  <c r="FJ218" i="280"/>
  <c r="FJ219" i="280"/>
  <c r="FJ223" i="280"/>
  <c r="FJ224" i="280"/>
  <c r="FJ225" i="280"/>
  <c r="FJ226" i="280"/>
  <c r="FJ228" i="280"/>
  <c r="FJ29" i="285"/>
  <c r="FK218" i="280"/>
  <c r="FK219" i="280"/>
  <c r="FK223" i="280"/>
  <c r="FK224" i="280"/>
  <c r="FK225" i="280"/>
  <c r="FK226" i="280"/>
  <c r="FK228" i="280"/>
  <c r="FK29" i="285"/>
  <c r="FL218" i="280"/>
  <c r="FL219" i="280"/>
  <c r="FL223" i="280"/>
  <c r="FL224" i="280"/>
  <c r="FL225" i="280"/>
  <c r="FL226" i="280"/>
  <c r="FL228" i="280"/>
  <c r="FL29" i="285"/>
  <c r="FM218" i="280"/>
  <c r="FM219" i="280"/>
  <c r="FM223" i="280"/>
  <c r="FM224" i="280"/>
  <c r="FM225" i="280"/>
  <c r="FM226" i="280"/>
  <c r="FM228" i="280"/>
  <c r="FM29" i="285"/>
  <c r="FN218" i="280"/>
  <c r="FN219" i="280"/>
  <c r="FN223" i="280"/>
  <c r="FN224" i="280"/>
  <c r="FN225" i="280"/>
  <c r="FN226" i="280"/>
  <c r="FN228" i="280"/>
  <c r="FN29" i="285"/>
  <c r="FO218" i="280"/>
  <c r="FO219" i="280"/>
  <c r="FO223" i="280"/>
  <c r="FO224" i="280"/>
  <c r="FO225" i="280"/>
  <c r="FO226" i="280"/>
  <c r="FO228" i="280"/>
  <c r="FO29" i="285"/>
  <c r="FP218" i="280"/>
  <c r="FP219" i="280"/>
  <c r="FP223" i="280"/>
  <c r="FP224" i="280"/>
  <c r="FP225" i="280"/>
  <c r="FP226" i="280"/>
  <c r="FP228" i="280"/>
  <c r="FP29" i="285"/>
  <c r="FQ218" i="280"/>
  <c r="FQ219" i="280"/>
  <c r="FQ223" i="280"/>
  <c r="FQ224" i="280"/>
  <c r="FQ225" i="280"/>
  <c r="FQ226" i="280"/>
  <c r="FQ228" i="280"/>
  <c r="FQ29" i="285"/>
  <c r="FR218" i="280"/>
  <c r="FR219" i="280"/>
  <c r="FR223" i="280"/>
  <c r="FR224" i="280"/>
  <c r="FR225" i="280"/>
  <c r="FR226" i="280"/>
  <c r="FR228" i="280"/>
  <c r="FR29" i="285"/>
  <c r="FS218" i="280"/>
  <c r="FS219" i="280"/>
  <c r="FS223" i="280"/>
  <c r="FS224" i="280"/>
  <c r="FS225" i="280"/>
  <c r="FS226" i="280"/>
  <c r="FS228" i="280"/>
  <c r="FS29" i="285"/>
  <c r="FT218" i="280"/>
  <c r="FT219" i="280"/>
  <c r="FT223" i="280"/>
  <c r="FT224" i="280"/>
  <c r="FT225" i="280"/>
  <c r="FT226" i="280"/>
  <c r="FT228" i="280"/>
  <c r="FT29" i="285"/>
  <c r="FU218" i="280"/>
  <c r="FU219" i="280"/>
  <c r="FU223" i="280"/>
  <c r="FU224" i="280"/>
  <c r="FU225" i="280"/>
  <c r="FU226" i="280"/>
  <c r="FU228" i="280"/>
  <c r="FU29" i="285"/>
  <c r="FV218" i="280"/>
  <c r="FV219" i="280"/>
  <c r="FV223" i="280"/>
  <c r="FV224" i="280"/>
  <c r="FV225" i="280"/>
  <c r="FV226" i="280"/>
  <c r="FV228" i="280"/>
  <c r="FV29" i="285"/>
  <c r="FW218" i="280"/>
  <c r="FW219" i="280"/>
  <c r="FW223" i="280"/>
  <c r="FW224" i="280"/>
  <c r="FW225" i="280"/>
  <c r="FW226" i="280"/>
  <c r="FW228" i="280"/>
  <c r="FW29" i="285"/>
  <c r="FX218" i="280"/>
  <c r="FX219" i="280"/>
  <c r="FX223" i="280"/>
  <c r="FX224" i="280"/>
  <c r="FX225" i="280"/>
  <c r="FX226" i="280"/>
  <c r="FX228" i="280"/>
  <c r="FX29" i="285"/>
  <c r="FY218" i="280"/>
  <c r="FY219" i="280"/>
  <c r="FY223" i="280"/>
  <c r="FY224" i="280"/>
  <c r="FY225" i="280"/>
  <c r="FY226" i="280"/>
  <c r="FY228" i="280"/>
  <c r="FY29" i="285"/>
  <c r="FZ218" i="280"/>
  <c r="FZ219" i="280"/>
  <c r="FZ223" i="280"/>
  <c r="FZ224" i="280"/>
  <c r="FZ225" i="280"/>
  <c r="FZ226" i="280"/>
  <c r="FZ228" i="280"/>
  <c r="FZ29" i="285"/>
  <c r="GA218" i="280"/>
  <c r="GA219" i="280"/>
  <c r="GA223" i="280"/>
  <c r="GA224" i="280"/>
  <c r="GA225" i="280"/>
  <c r="GA226" i="280"/>
  <c r="GA228" i="280"/>
  <c r="GA29" i="285"/>
  <c r="GB218" i="280"/>
  <c r="GB219" i="280"/>
  <c r="GB223" i="280"/>
  <c r="GB224" i="280"/>
  <c r="GB225" i="280"/>
  <c r="GB226" i="280"/>
  <c r="GB228" i="280"/>
  <c r="GB29" i="285"/>
  <c r="GC218" i="280"/>
  <c r="GC219" i="280"/>
  <c r="GC223" i="280"/>
  <c r="GC224" i="280"/>
  <c r="GC225" i="280"/>
  <c r="GC226" i="280"/>
  <c r="GC228" i="280"/>
  <c r="GC29" i="285"/>
  <c r="GD218" i="280"/>
  <c r="GD219" i="280"/>
  <c r="GD223" i="280"/>
  <c r="GD224" i="280"/>
  <c r="GD225" i="280"/>
  <c r="GD226" i="280"/>
  <c r="GD228" i="280"/>
  <c r="GD29" i="285"/>
  <c r="GE218" i="280"/>
  <c r="GE219" i="280"/>
  <c r="GE223" i="280"/>
  <c r="GE224" i="280"/>
  <c r="GE225" i="280"/>
  <c r="GE226" i="280"/>
  <c r="GE228" i="280"/>
  <c r="GE29" i="285"/>
  <c r="GF218" i="280"/>
  <c r="GF219" i="280"/>
  <c r="GF223" i="280"/>
  <c r="GF224" i="280"/>
  <c r="GF225" i="280"/>
  <c r="GF226" i="280"/>
  <c r="GF228" i="280"/>
  <c r="GF29" i="285"/>
  <c r="GG218" i="280"/>
  <c r="GG219" i="280"/>
  <c r="GG223" i="280"/>
  <c r="GG224" i="280"/>
  <c r="GG225" i="280"/>
  <c r="GG226" i="280"/>
  <c r="GG228" i="280"/>
  <c r="GG29" i="285"/>
  <c r="GH218" i="280"/>
  <c r="GH219" i="280"/>
  <c r="GH223" i="280"/>
  <c r="GH224" i="280"/>
  <c r="GH225" i="280"/>
  <c r="GH226" i="280"/>
  <c r="GH228" i="280"/>
  <c r="GH29" i="285"/>
  <c r="GI218" i="280"/>
  <c r="GI219" i="280"/>
  <c r="GI223" i="280"/>
  <c r="GI224" i="280"/>
  <c r="GI225" i="280"/>
  <c r="GI226" i="280"/>
  <c r="GI228" i="280"/>
  <c r="K102" i="48"/>
  <c r="Q28" i="314"/>
  <c r="BE163" i="273"/>
  <c r="BE164" i="273"/>
  <c r="BE165" i="273"/>
  <c r="BF163" i="273"/>
  <c r="BF164" i="273"/>
  <c r="BF165" i="273"/>
  <c r="BG163" i="273"/>
  <c r="BG164" i="273"/>
  <c r="BG165" i="273"/>
  <c r="BH163" i="273"/>
  <c r="BH164" i="273"/>
  <c r="BH165" i="273"/>
  <c r="BI163" i="273"/>
  <c r="BI164" i="273"/>
  <c r="BI165" i="273"/>
  <c r="BJ163" i="273"/>
  <c r="BJ164" i="273"/>
  <c r="BJ165" i="273"/>
  <c r="BK163" i="273"/>
  <c r="BK164" i="273"/>
  <c r="BK165" i="273"/>
  <c r="BL163" i="273"/>
  <c r="BL164" i="273"/>
  <c r="BL165" i="273"/>
  <c r="BM163" i="273"/>
  <c r="BM164" i="273"/>
  <c r="BM165" i="273"/>
  <c r="BN163" i="273"/>
  <c r="BN164" i="273"/>
  <c r="BN165" i="273"/>
  <c r="BO163" i="273"/>
  <c r="BO164" i="273"/>
  <c r="BO165" i="273"/>
  <c r="BP163" i="273"/>
  <c r="BP164" i="273"/>
  <c r="BP165" i="273"/>
  <c r="BQ163" i="273"/>
  <c r="BQ164" i="273"/>
  <c r="BQ165" i="273"/>
  <c r="BR163" i="273"/>
  <c r="BR164" i="273"/>
  <c r="BR165" i="273"/>
  <c r="BS163" i="273"/>
  <c r="BS164" i="273"/>
  <c r="BS165" i="273"/>
  <c r="BT163" i="273"/>
  <c r="BT164" i="273"/>
  <c r="BT165" i="273"/>
  <c r="BU163" i="273"/>
  <c r="BU164" i="273"/>
  <c r="BU165" i="273"/>
  <c r="BV163" i="273"/>
  <c r="BV164" i="273"/>
  <c r="BV165" i="273"/>
  <c r="BW163" i="273"/>
  <c r="BW164" i="273"/>
  <c r="BW165" i="273"/>
  <c r="BX163" i="273"/>
  <c r="BX164" i="273"/>
  <c r="BX165" i="273"/>
  <c r="BY163" i="273"/>
  <c r="BY164" i="273"/>
  <c r="BY165" i="273"/>
  <c r="BZ163" i="273"/>
  <c r="BZ164" i="273"/>
  <c r="BZ165" i="273"/>
  <c r="CA163" i="273"/>
  <c r="CA164" i="273"/>
  <c r="CA165" i="273"/>
  <c r="CB163" i="273"/>
  <c r="CB164" i="273"/>
  <c r="CB165" i="273"/>
  <c r="CC163" i="273"/>
  <c r="CC164" i="273"/>
  <c r="CC165" i="273"/>
  <c r="CD163" i="273"/>
  <c r="CD164" i="273"/>
  <c r="CD165" i="273"/>
  <c r="CE163" i="273"/>
  <c r="CE164" i="273"/>
  <c r="CE165" i="273"/>
  <c r="CF163" i="273"/>
  <c r="CF164" i="273"/>
  <c r="CF165" i="273"/>
  <c r="CG163" i="273"/>
  <c r="CG164" i="273"/>
  <c r="CG165" i="273"/>
  <c r="CH163" i="273"/>
  <c r="CH164" i="273"/>
  <c r="CH165" i="273"/>
  <c r="CI163" i="273"/>
  <c r="CI164" i="273"/>
  <c r="CI165" i="273"/>
  <c r="CJ163" i="273"/>
  <c r="CJ164" i="273"/>
  <c r="CJ165" i="273"/>
  <c r="CK163" i="273"/>
  <c r="CK164" i="273"/>
  <c r="CK165" i="273"/>
  <c r="CL163" i="273"/>
  <c r="CL164" i="273"/>
  <c r="CL165" i="273"/>
  <c r="CM163" i="273"/>
  <c r="CM164" i="273"/>
  <c r="CM165" i="273"/>
  <c r="CN163" i="273"/>
  <c r="CN164" i="273"/>
  <c r="CN165" i="273"/>
  <c r="CO163" i="273"/>
  <c r="CO164" i="273"/>
  <c r="CO165" i="273"/>
  <c r="CP163" i="273"/>
  <c r="CP164" i="273"/>
  <c r="CP165" i="273"/>
  <c r="CQ163" i="273"/>
  <c r="CQ164" i="273"/>
  <c r="CQ165" i="273"/>
  <c r="CR163" i="273"/>
  <c r="CR164" i="273"/>
  <c r="CR165" i="273"/>
  <c r="CS163" i="273"/>
  <c r="CS164" i="273"/>
  <c r="CS165" i="273"/>
  <c r="CT163" i="273"/>
  <c r="CT164" i="273"/>
  <c r="CT165" i="273"/>
  <c r="CU163" i="273"/>
  <c r="CU164" i="273"/>
  <c r="CU165" i="273"/>
  <c r="CV163" i="273"/>
  <c r="CV164" i="273"/>
  <c r="CV165" i="273"/>
  <c r="CW163" i="273"/>
  <c r="CW164" i="273"/>
  <c r="CW165" i="273"/>
  <c r="CX163" i="273"/>
  <c r="CX164" i="273"/>
  <c r="CX165" i="273"/>
  <c r="CY163" i="273"/>
  <c r="CY164" i="273"/>
  <c r="CY165" i="273"/>
  <c r="CZ163" i="273"/>
  <c r="CZ164" i="273"/>
  <c r="CZ165" i="273"/>
  <c r="DA163" i="273"/>
  <c r="DA164" i="273"/>
  <c r="DA165" i="273"/>
  <c r="DB163" i="273"/>
  <c r="DB164" i="273"/>
  <c r="DB165" i="273"/>
  <c r="DC163" i="273"/>
  <c r="DC164" i="273"/>
  <c r="DC165" i="273"/>
  <c r="DD163" i="273"/>
  <c r="DD164" i="273"/>
  <c r="DD165" i="273"/>
  <c r="DE163" i="273"/>
  <c r="DE164" i="273"/>
  <c r="DE165" i="273"/>
  <c r="DF163" i="273"/>
  <c r="DF164" i="273"/>
  <c r="DF165" i="273"/>
  <c r="DG163" i="273"/>
  <c r="DG164" i="273"/>
  <c r="DG165" i="273"/>
  <c r="DH163" i="273"/>
  <c r="DH164" i="273"/>
  <c r="DH165" i="273"/>
  <c r="DI163" i="273"/>
  <c r="DI164" i="273"/>
  <c r="DI165" i="273"/>
  <c r="DJ163" i="273"/>
  <c r="DJ164" i="273"/>
  <c r="DJ165" i="273"/>
  <c r="DK163" i="273"/>
  <c r="DK164" i="273"/>
  <c r="DK165" i="273"/>
  <c r="DL163" i="273"/>
  <c r="DL164" i="273"/>
  <c r="DL165" i="273"/>
  <c r="DM163" i="273"/>
  <c r="DM164" i="273"/>
  <c r="DM165" i="273"/>
  <c r="DN163" i="273"/>
  <c r="DN164" i="273"/>
  <c r="DN165" i="273"/>
  <c r="DO163" i="273"/>
  <c r="DO164" i="273"/>
  <c r="DO165" i="273"/>
  <c r="DP163" i="273"/>
  <c r="DP164" i="273"/>
  <c r="DP165" i="273"/>
  <c r="DQ163" i="273"/>
  <c r="DQ164" i="273"/>
  <c r="DQ165" i="273"/>
  <c r="DR163" i="273"/>
  <c r="DR164" i="273"/>
  <c r="DR165" i="273"/>
  <c r="DS163" i="273"/>
  <c r="DS164" i="273"/>
  <c r="DS165" i="273"/>
  <c r="DT163" i="273"/>
  <c r="DT164" i="273"/>
  <c r="DT165" i="273"/>
  <c r="DU163" i="273"/>
  <c r="DU164" i="273"/>
  <c r="DU165" i="273"/>
  <c r="DV163" i="273"/>
  <c r="DV164" i="273"/>
  <c r="DV165" i="273"/>
  <c r="DW163" i="273"/>
  <c r="DW164" i="273"/>
  <c r="DW165" i="273"/>
  <c r="DX163" i="273"/>
  <c r="DX164" i="273"/>
  <c r="DX165" i="273"/>
  <c r="DY163" i="273"/>
  <c r="DY164" i="273"/>
  <c r="DY165" i="273"/>
  <c r="DZ163" i="273"/>
  <c r="DZ164" i="273"/>
  <c r="DZ165" i="273"/>
  <c r="EA163" i="273"/>
  <c r="EA164" i="273"/>
  <c r="EA165" i="273"/>
  <c r="EB163" i="273"/>
  <c r="EB164" i="273"/>
  <c r="EB165" i="273"/>
  <c r="EC163" i="273"/>
  <c r="EC164" i="273"/>
  <c r="EC165" i="273"/>
  <c r="ED163" i="273"/>
  <c r="ED164" i="273"/>
  <c r="ED165" i="273"/>
  <c r="EE163" i="273"/>
  <c r="EE164" i="273"/>
  <c r="EE165" i="273"/>
  <c r="EF163" i="273"/>
  <c r="EF164" i="273"/>
  <c r="EF165" i="273"/>
  <c r="EG163" i="273"/>
  <c r="EG164" i="273"/>
  <c r="EG165" i="273"/>
  <c r="EH163" i="273"/>
  <c r="EH164" i="273"/>
  <c r="EH165" i="273"/>
  <c r="EI163" i="273"/>
  <c r="EI164" i="273"/>
  <c r="EI165" i="273"/>
  <c r="EJ163" i="273"/>
  <c r="EJ164" i="273"/>
  <c r="EJ165" i="273"/>
  <c r="EK163" i="273"/>
  <c r="EK164" i="273"/>
  <c r="EK165" i="273"/>
  <c r="EL163" i="273"/>
  <c r="EL164" i="273"/>
  <c r="EL165" i="273"/>
  <c r="EM163" i="273"/>
  <c r="EM164" i="273"/>
  <c r="EM165" i="273"/>
  <c r="EN163" i="273"/>
  <c r="EN164" i="273"/>
  <c r="EN165" i="273"/>
  <c r="EO163" i="273"/>
  <c r="EO164" i="273"/>
  <c r="EO165" i="273"/>
  <c r="EP163" i="273"/>
  <c r="EP164" i="273"/>
  <c r="EP165" i="273"/>
  <c r="EQ163" i="273"/>
  <c r="EQ164" i="273"/>
  <c r="EQ165" i="273"/>
  <c r="ER163" i="273"/>
  <c r="ER164" i="273"/>
  <c r="ER165" i="273"/>
  <c r="ES163" i="273"/>
  <c r="ES164" i="273"/>
  <c r="ES165" i="273"/>
  <c r="ET163" i="273"/>
  <c r="ET164" i="273"/>
  <c r="ET165" i="273"/>
  <c r="EU163" i="273"/>
  <c r="EU164" i="273"/>
  <c r="EU165" i="273"/>
  <c r="EV163" i="273"/>
  <c r="EV164" i="273"/>
  <c r="EV165" i="273"/>
  <c r="EW163" i="273"/>
  <c r="EW164" i="273"/>
  <c r="EW165" i="273"/>
  <c r="EX163" i="273"/>
  <c r="EX164" i="273"/>
  <c r="EX165" i="273"/>
  <c r="EY163" i="273"/>
  <c r="EY164" i="273"/>
  <c r="EY165" i="273"/>
  <c r="EZ163" i="273"/>
  <c r="EZ164" i="273"/>
  <c r="EZ165" i="273"/>
  <c r="FA163" i="273"/>
  <c r="FA164" i="273"/>
  <c r="FA165" i="273"/>
  <c r="FB163" i="273"/>
  <c r="FB164" i="273"/>
  <c r="FB165" i="273"/>
  <c r="FC163" i="273"/>
  <c r="FC164" i="273"/>
  <c r="FC165" i="273"/>
  <c r="FD163" i="273"/>
  <c r="FD164" i="273"/>
  <c r="FD165" i="273"/>
  <c r="FE163" i="273"/>
  <c r="FE164" i="273"/>
  <c r="FE165" i="273"/>
  <c r="FF163" i="273"/>
  <c r="FF164" i="273"/>
  <c r="FF165" i="273"/>
  <c r="FG163" i="273"/>
  <c r="FG164" i="273"/>
  <c r="FG165" i="273"/>
  <c r="FH163" i="273"/>
  <c r="FH164" i="273"/>
  <c r="FH165" i="273"/>
  <c r="FI163" i="273"/>
  <c r="FI164" i="273"/>
  <c r="FI165" i="273"/>
  <c r="FJ163" i="273"/>
  <c r="FJ164" i="273"/>
  <c r="FJ165" i="273"/>
  <c r="FK163" i="273"/>
  <c r="FK164" i="273"/>
  <c r="FK165" i="273"/>
  <c r="FL163" i="273"/>
  <c r="FL164" i="273"/>
  <c r="FL165" i="273"/>
  <c r="FM163" i="273"/>
  <c r="FM164" i="273"/>
  <c r="FM165" i="273"/>
  <c r="FN163" i="273"/>
  <c r="FN164" i="273"/>
  <c r="FN165" i="273"/>
  <c r="FO163" i="273"/>
  <c r="FO164" i="273"/>
  <c r="FO165" i="273"/>
  <c r="FP163" i="273"/>
  <c r="FP164" i="273"/>
  <c r="FP165" i="273"/>
  <c r="FQ163" i="273"/>
  <c r="FQ164" i="273"/>
  <c r="FQ165" i="273"/>
  <c r="FR163" i="273"/>
  <c r="FR164" i="273"/>
  <c r="FR165" i="273"/>
  <c r="FS163" i="273"/>
  <c r="FS164" i="273"/>
  <c r="FS165" i="273"/>
  <c r="FT163" i="273"/>
  <c r="FT164" i="273"/>
  <c r="FT165" i="273"/>
  <c r="FU163" i="273"/>
  <c r="FU164" i="273"/>
  <c r="FU165" i="273"/>
  <c r="FV163" i="273"/>
  <c r="FV164" i="273"/>
  <c r="FV165" i="273"/>
  <c r="FW163" i="273"/>
  <c r="FW164" i="273"/>
  <c r="FW165" i="273"/>
  <c r="FX163" i="273"/>
  <c r="FX164" i="273"/>
  <c r="FX165" i="273"/>
  <c r="FY163" i="273"/>
  <c r="FY164" i="273"/>
  <c r="FY165" i="273"/>
  <c r="FZ163" i="273"/>
  <c r="FZ164" i="273"/>
  <c r="FZ165" i="273"/>
  <c r="GA163" i="273"/>
  <c r="GA164" i="273"/>
  <c r="GA165" i="273"/>
  <c r="GB163" i="273"/>
  <c r="GB164" i="273"/>
  <c r="GB165" i="273"/>
  <c r="GC163" i="273"/>
  <c r="GC164" i="273"/>
  <c r="GC165" i="273"/>
  <c r="GD163" i="273"/>
  <c r="GD164" i="273"/>
  <c r="GD165" i="273"/>
  <c r="GE163" i="273"/>
  <c r="GE164" i="273"/>
  <c r="GE165" i="273"/>
  <c r="GF163" i="273"/>
  <c r="GF164" i="273"/>
  <c r="GF165" i="273"/>
  <c r="GG163" i="273"/>
  <c r="GG164" i="273"/>
  <c r="GG165" i="273"/>
  <c r="GH163" i="273"/>
  <c r="GH164" i="273"/>
  <c r="GH165" i="273"/>
  <c r="GI163" i="273"/>
  <c r="GI164" i="273"/>
  <c r="GI165" i="273"/>
  <c r="GJ29" i="273"/>
  <c r="GJ30" i="273"/>
  <c r="GJ163" i="273"/>
  <c r="GJ164" i="273"/>
  <c r="GJ165" i="273"/>
  <c r="Z9" i="309"/>
  <c r="AA9" i="309"/>
  <c r="AB9" i="309"/>
  <c r="AC9" i="309"/>
  <c r="AD9" i="309"/>
  <c r="AE9" i="309"/>
  <c r="AF9" i="309"/>
  <c r="AG9" i="309"/>
  <c r="AH9" i="309"/>
  <c r="AI9" i="309"/>
  <c r="AJ9" i="309"/>
  <c r="AK9" i="309"/>
  <c r="AL9" i="309"/>
  <c r="AM9" i="309"/>
  <c r="AN9" i="309"/>
  <c r="AO9" i="309"/>
  <c r="AP9" i="309"/>
  <c r="AQ9" i="309"/>
  <c r="AR9" i="309"/>
  <c r="AS9" i="309"/>
  <c r="AT9" i="309"/>
  <c r="AU9" i="309"/>
  <c r="AV9" i="309"/>
  <c r="AW9" i="309"/>
  <c r="AX9" i="309"/>
  <c r="AY9" i="309"/>
  <c r="J34" i="273"/>
  <c r="F29" i="273"/>
  <c r="P40" i="280"/>
  <c r="P41" i="280"/>
  <c r="P42" i="280"/>
  <c r="P45" i="280"/>
  <c r="AK13" i="307"/>
  <c r="AL13" i="307"/>
  <c r="AM13" i="307"/>
  <c r="AN13" i="307"/>
  <c r="AO13" i="307"/>
  <c r="AP13" i="307"/>
  <c r="AQ13" i="307"/>
  <c r="AR13" i="307"/>
  <c r="AT13" i="307"/>
  <c r="AU13" i="307"/>
  <c r="AV13" i="307"/>
  <c r="AW13" i="307"/>
  <c r="AX13" i="307"/>
  <c r="AY13" i="307"/>
  <c r="Q10" i="306"/>
  <c r="R10" i="306"/>
  <c r="S10" i="306"/>
  <c r="T10" i="306"/>
  <c r="U10" i="306"/>
  <c r="V10" i="306"/>
  <c r="W10" i="306"/>
  <c r="X10" i="306"/>
  <c r="Y10" i="306"/>
  <c r="Z10" i="306"/>
  <c r="AA10" i="306"/>
  <c r="AB10" i="306"/>
  <c r="AC10" i="306"/>
  <c r="AD10" i="306"/>
  <c r="AE10" i="306"/>
  <c r="AF10" i="306"/>
  <c r="AG10" i="306"/>
  <c r="AH10" i="306"/>
  <c r="AI10" i="306"/>
  <c r="AJ10" i="306"/>
  <c r="AK10" i="306"/>
  <c r="AL10" i="306"/>
  <c r="AM10" i="306"/>
  <c r="AN10" i="306"/>
  <c r="AO10" i="306"/>
  <c r="AP10" i="306"/>
  <c r="AQ10" i="306"/>
  <c r="AR10" i="306"/>
  <c r="AS10" i="306"/>
  <c r="AT10" i="306"/>
  <c r="AU10" i="306"/>
  <c r="AV10" i="306"/>
  <c r="AW10" i="306"/>
  <c r="AX10" i="306"/>
  <c r="AY10" i="306"/>
  <c r="BA41" i="280"/>
  <c r="BA40" i="280"/>
  <c r="BA42" i="280"/>
  <c r="BA45" i="280"/>
  <c r="BB41" i="280"/>
  <c r="BB40" i="280"/>
  <c r="BB42" i="280"/>
  <c r="BB45" i="280"/>
  <c r="BC41" i="280"/>
  <c r="BC40" i="280"/>
  <c r="BC42" i="280"/>
  <c r="BC45" i="280"/>
  <c r="BD41" i="280"/>
  <c r="BD40" i="280"/>
  <c r="BD42" i="280"/>
  <c r="BD45" i="280"/>
  <c r="BE41" i="280"/>
  <c r="BE40" i="280"/>
  <c r="BE42" i="280"/>
  <c r="BE45" i="280"/>
  <c r="BF41" i="280"/>
  <c r="BF40" i="280"/>
  <c r="BF42" i="280"/>
  <c r="BF45" i="280"/>
  <c r="BG41" i="280"/>
  <c r="BG40" i="280"/>
  <c r="BG42" i="280"/>
  <c r="BG45" i="280"/>
  <c r="BH41" i="280"/>
  <c r="BH40" i="280"/>
  <c r="BH42" i="280"/>
  <c r="BH45" i="280"/>
  <c r="BI41" i="280"/>
  <c r="BI40" i="280"/>
  <c r="BI42" i="280"/>
  <c r="BI45" i="280"/>
  <c r="BJ41" i="280"/>
  <c r="BJ40" i="280"/>
  <c r="BJ42" i="280"/>
  <c r="BJ45" i="280"/>
  <c r="BK41" i="280"/>
  <c r="BK40" i="280"/>
  <c r="BK42" i="280"/>
  <c r="BK45" i="280"/>
  <c r="BL41" i="280"/>
  <c r="BL40" i="280"/>
  <c r="BL42" i="280"/>
  <c r="BL45" i="280"/>
  <c r="BM41" i="280"/>
  <c r="BM40" i="280"/>
  <c r="BM42" i="280"/>
  <c r="BM45" i="280"/>
  <c r="BN41" i="280"/>
  <c r="BN40" i="280"/>
  <c r="BN42" i="280"/>
  <c r="BN45" i="280"/>
  <c r="BO41" i="280"/>
  <c r="BO40" i="280"/>
  <c r="BO42" i="280"/>
  <c r="BO45" i="280"/>
  <c r="BP41" i="280"/>
  <c r="BP40" i="280"/>
  <c r="BP42" i="280"/>
  <c r="BP45" i="280"/>
  <c r="BQ41" i="280"/>
  <c r="BQ40" i="280"/>
  <c r="BQ42" i="280"/>
  <c r="BQ45" i="280"/>
  <c r="BR41" i="280"/>
  <c r="BR40" i="280"/>
  <c r="BR42" i="280"/>
  <c r="BR45" i="280"/>
  <c r="BS41" i="280"/>
  <c r="BS40" i="280"/>
  <c r="BS42" i="280"/>
  <c r="BS45" i="280"/>
  <c r="BT41" i="280"/>
  <c r="BT40" i="280"/>
  <c r="BT42" i="280"/>
  <c r="BT45" i="280"/>
  <c r="BU41" i="280"/>
  <c r="BU40" i="280"/>
  <c r="BU42" i="280"/>
  <c r="BU45" i="280"/>
  <c r="BV41" i="280"/>
  <c r="BV40" i="280"/>
  <c r="BV42" i="280"/>
  <c r="BV45" i="280"/>
  <c r="BW41" i="280"/>
  <c r="BW40" i="280"/>
  <c r="BW42" i="280"/>
  <c r="BW45" i="280"/>
  <c r="BX41" i="280"/>
  <c r="BX40" i="280"/>
  <c r="BX42" i="280"/>
  <c r="BX45" i="280"/>
  <c r="BY41" i="280"/>
  <c r="BY40" i="280"/>
  <c r="BY42" i="280"/>
  <c r="BY45" i="280"/>
  <c r="BZ41" i="280"/>
  <c r="BZ40" i="280"/>
  <c r="BZ42" i="280"/>
  <c r="BZ45" i="280"/>
  <c r="CA41" i="280"/>
  <c r="CA40" i="280"/>
  <c r="CA42" i="280"/>
  <c r="CA45" i="280"/>
  <c r="CB41" i="280"/>
  <c r="CB40" i="280"/>
  <c r="CB42" i="280"/>
  <c r="CB45" i="280"/>
  <c r="CC41" i="280"/>
  <c r="CC40" i="280"/>
  <c r="CC42" i="280"/>
  <c r="CC45" i="280"/>
  <c r="CD41" i="280"/>
  <c r="CD40" i="280"/>
  <c r="CD42" i="280"/>
  <c r="CD45" i="280"/>
  <c r="CE41" i="280"/>
  <c r="CE40" i="280"/>
  <c r="CE42" i="280"/>
  <c r="CE45" i="280"/>
  <c r="CF41" i="280"/>
  <c r="CF40" i="280"/>
  <c r="CF42" i="280"/>
  <c r="CF45" i="280"/>
  <c r="CG41" i="280"/>
  <c r="CG40" i="280"/>
  <c r="CG42" i="280"/>
  <c r="CG45" i="280"/>
  <c r="CH41" i="280"/>
  <c r="CH40" i="280"/>
  <c r="CH42" i="280"/>
  <c r="CH45" i="280"/>
  <c r="CI41" i="280"/>
  <c r="CI40" i="280"/>
  <c r="CI42" i="280"/>
  <c r="CI45" i="280"/>
  <c r="CJ41" i="280"/>
  <c r="CJ40" i="280"/>
  <c r="CJ42" i="280"/>
  <c r="CJ45" i="280"/>
  <c r="CK41" i="280"/>
  <c r="CK40" i="280"/>
  <c r="CK42" i="280"/>
  <c r="CK45" i="280"/>
  <c r="CL41" i="280"/>
  <c r="CL40" i="280"/>
  <c r="CL42" i="280"/>
  <c r="CL45" i="280"/>
  <c r="CM41" i="280"/>
  <c r="CM40" i="280"/>
  <c r="CM42" i="280"/>
  <c r="CM45" i="280"/>
  <c r="CN41" i="280"/>
  <c r="CN40" i="280"/>
  <c r="CN42" i="280"/>
  <c r="CN45" i="280"/>
  <c r="CO41" i="280"/>
  <c r="CO40" i="280"/>
  <c r="CO42" i="280"/>
  <c r="CO45" i="280"/>
  <c r="CP41" i="280"/>
  <c r="CP40" i="280"/>
  <c r="CP42" i="280"/>
  <c r="CP45" i="280"/>
  <c r="CQ41" i="280"/>
  <c r="CQ40" i="280"/>
  <c r="CQ42" i="280"/>
  <c r="CQ45" i="280"/>
  <c r="CR41" i="280"/>
  <c r="CR40" i="280"/>
  <c r="CR42" i="280"/>
  <c r="CR45" i="280"/>
  <c r="CS41" i="280"/>
  <c r="CS40" i="280"/>
  <c r="CS42" i="280"/>
  <c r="CS45" i="280"/>
  <c r="CT41" i="280"/>
  <c r="CT40" i="280"/>
  <c r="CT42" i="280"/>
  <c r="CT45" i="280"/>
  <c r="CU41" i="280"/>
  <c r="CU40" i="280"/>
  <c r="CU42" i="280"/>
  <c r="CU45" i="280"/>
  <c r="CV41" i="280"/>
  <c r="CV40" i="280"/>
  <c r="CV42" i="280"/>
  <c r="CV45" i="280"/>
  <c r="CW41" i="280"/>
  <c r="CW40" i="280"/>
  <c r="CW42" i="280"/>
  <c r="CW45" i="280"/>
  <c r="CX41" i="280"/>
  <c r="CX40" i="280"/>
  <c r="CX42" i="280"/>
  <c r="CX45" i="280"/>
  <c r="CY41" i="280"/>
  <c r="CY40" i="280"/>
  <c r="CY42" i="280"/>
  <c r="CY45" i="280"/>
  <c r="CZ41" i="280"/>
  <c r="CZ40" i="280"/>
  <c r="CZ42" i="280"/>
  <c r="CZ45" i="280"/>
  <c r="DA41" i="280"/>
  <c r="DA40" i="280"/>
  <c r="DA42" i="280"/>
  <c r="DA45" i="280"/>
  <c r="DB41" i="280"/>
  <c r="DB40" i="280"/>
  <c r="DB42" i="280"/>
  <c r="DB45" i="280"/>
  <c r="DC41" i="280"/>
  <c r="DC40" i="280"/>
  <c r="DC42" i="280"/>
  <c r="DC45" i="280"/>
  <c r="DD41" i="280"/>
  <c r="DD40" i="280"/>
  <c r="DD42" i="280"/>
  <c r="DD45" i="280"/>
  <c r="DE41" i="280"/>
  <c r="DE40" i="280"/>
  <c r="DE42" i="280"/>
  <c r="DE45" i="280"/>
  <c r="DF41" i="280"/>
  <c r="DF40" i="280"/>
  <c r="DF42" i="280"/>
  <c r="DF45" i="280"/>
  <c r="DG41" i="280"/>
  <c r="DG40" i="280"/>
  <c r="DG42" i="280"/>
  <c r="DG45" i="280"/>
  <c r="DH41" i="280"/>
  <c r="DH40" i="280"/>
  <c r="DH42" i="280"/>
  <c r="DH45" i="280"/>
  <c r="DI41" i="280"/>
  <c r="DI40" i="280"/>
  <c r="DI42" i="280"/>
  <c r="DI45" i="280"/>
  <c r="DJ41" i="280"/>
  <c r="DJ40" i="280"/>
  <c r="DJ42" i="280"/>
  <c r="DJ45" i="280"/>
  <c r="DK41" i="280"/>
  <c r="DK40" i="280"/>
  <c r="DK42" i="280"/>
  <c r="DK45" i="280"/>
  <c r="DL41" i="280"/>
  <c r="DL40" i="280"/>
  <c r="DL42" i="280"/>
  <c r="DL45" i="280"/>
  <c r="DM41" i="280"/>
  <c r="DM40" i="280"/>
  <c r="DM42" i="280"/>
  <c r="DM45" i="280"/>
  <c r="DN41" i="280"/>
  <c r="DN40" i="280"/>
  <c r="DN42" i="280"/>
  <c r="DN45" i="280"/>
  <c r="DO41" i="280"/>
  <c r="DO40" i="280"/>
  <c r="DO42" i="280"/>
  <c r="DO45" i="280"/>
  <c r="DP41" i="280"/>
  <c r="DP40" i="280"/>
  <c r="DP42" i="280"/>
  <c r="DP45" i="280"/>
  <c r="DQ41" i="280"/>
  <c r="DQ40" i="280"/>
  <c r="DQ42" i="280"/>
  <c r="DQ45" i="280"/>
  <c r="DR41" i="280"/>
  <c r="DR40" i="280"/>
  <c r="DR42" i="280"/>
  <c r="DR45" i="280"/>
  <c r="DS41" i="280"/>
  <c r="DS40" i="280"/>
  <c r="DS42" i="280"/>
  <c r="DS45" i="280"/>
  <c r="DT41" i="280"/>
  <c r="DT40" i="280"/>
  <c r="DT42" i="280"/>
  <c r="DT45" i="280"/>
  <c r="DU41" i="280"/>
  <c r="DU40" i="280"/>
  <c r="DU42" i="280"/>
  <c r="DU45" i="280"/>
  <c r="DV41" i="280"/>
  <c r="DV40" i="280"/>
  <c r="DV42" i="280"/>
  <c r="DV45" i="280"/>
  <c r="DW41" i="280"/>
  <c r="DW40" i="280"/>
  <c r="DW42" i="280"/>
  <c r="DW45" i="280"/>
  <c r="DX41" i="280"/>
  <c r="DX40" i="280"/>
  <c r="DX42" i="280"/>
  <c r="DX45" i="280"/>
  <c r="DY41" i="280"/>
  <c r="DY40" i="280"/>
  <c r="DY42" i="280"/>
  <c r="DY45" i="280"/>
  <c r="DZ41" i="280"/>
  <c r="DZ40" i="280"/>
  <c r="DZ42" i="280"/>
  <c r="DZ45" i="280"/>
  <c r="EA41" i="280"/>
  <c r="EA40" i="280"/>
  <c r="EA42" i="280"/>
  <c r="EA45" i="280"/>
  <c r="EB41" i="280"/>
  <c r="EB40" i="280"/>
  <c r="EB42" i="280"/>
  <c r="EB45" i="280"/>
  <c r="EC41" i="280"/>
  <c r="EC40" i="280"/>
  <c r="EC42" i="280"/>
  <c r="EC45" i="280"/>
  <c r="ED41" i="280"/>
  <c r="ED40" i="280"/>
  <c r="ED42" i="280"/>
  <c r="ED45" i="280"/>
  <c r="EE41" i="280"/>
  <c r="EE40" i="280"/>
  <c r="EE42" i="280"/>
  <c r="EE45" i="280"/>
  <c r="EF41" i="280"/>
  <c r="EF40" i="280"/>
  <c r="EF42" i="280"/>
  <c r="EF45" i="280"/>
  <c r="EG41" i="280"/>
  <c r="EG40" i="280"/>
  <c r="EG42" i="280"/>
  <c r="EG45" i="280"/>
  <c r="EH41" i="280"/>
  <c r="EH40" i="280"/>
  <c r="EH42" i="280"/>
  <c r="EH45" i="280"/>
  <c r="EI41" i="280"/>
  <c r="EI40" i="280"/>
  <c r="EI42" i="280"/>
  <c r="EI45" i="280"/>
  <c r="EJ41" i="280"/>
  <c r="EJ40" i="280"/>
  <c r="EJ42" i="280"/>
  <c r="EJ45" i="280"/>
  <c r="EK41" i="280"/>
  <c r="EK40" i="280"/>
  <c r="EK42" i="280"/>
  <c r="EK45" i="280"/>
  <c r="EL41" i="280"/>
  <c r="EL40" i="280"/>
  <c r="EL42" i="280"/>
  <c r="EL45" i="280"/>
  <c r="EM41" i="280"/>
  <c r="EM40" i="280"/>
  <c r="EM42" i="280"/>
  <c r="EM45" i="280"/>
  <c r="EN41" i="280"/>
  <c r="EN40" i="280"/>
  <c r="EN42" i="280"/>
  <c r="EN45" i="280"/>
  <c r="EO41" i="280"/>
  <c r="EO40" i="280"/>
  <c r="EO42" i="280"/>
  <c r="EO45" i="280"/>
  <c r="EP41" i="280"/>
  <c r="EP40" i="280"/>
  <c r="EP42" i="280"/>
  <c r="EP45" i="280"/>
  <c r="EQ41" i="280"/>
  <c r="EQ40" i="280"/>
  <c r="EQ42" i="280"/>
  <c r="EQ45" i="280"/>
  <c r="ER41" i="280"/>
  <c r="ER40" i="280"/>
  <c r="ER42" i="280"/>
  <c r="ER45" i="280"/>
  <c r="ES41" i="280"/>
  <c r="ES40" i="280"/>
  <c r="ES42" i="280"/>
  <c r="ES45" i="280"/>
  <c r="ET41" i="280"/>
  <c r="ET40" i="280"/>
  <c r="ET42" i="280"/>
  <c r="ET45" i="280"/>
  <c r="EU41" i="280"/>
  <c r="EU40" i="280"/>
  <c r="EU42" i="280"/>
  <c r="EU45" i="280"/>
  <c r="EV41" i="280"/>
  <c r="EV40" i="280"/>
  <c r="EV42" i="280"/>
  <c r="EV45" i="280"/>
  <c r="EW41" i="280"/>
  <c r="EW40" i="280"/>
  <c r="EW42" i="280"/>
  <c r="EW45" i="280"/>
  <c r="EX41" i="280"/>
  <c r="EX40" i="280"/>
  <c r="EX42" i="280"/>
  <c r="EX45" i="280"/>
  <c r="EY41" i="280"/>
  <c r="EY40" i="280"/>
  <c r="EY42" i="280"/>
  <c r="EY45" i="280"/>
  <c r="EZ41" i="280"/>
  <c r="EZ40" i="280"/>
  <c r="EZ42" i="280"/>
  <c r="EZ45" i="280"/>
  <c r="FA41" i="280"/>
  <c r="FA40" i="280"/>
  <c r="FA42" i="280"/>
  <c r="FA45" i="280"/>
  <c r="FB41" i="280"/>
  <c r="FB40" i="280"/>
  <c r="FB42" i="280"/>
  <c r="FB45" i="280"/>
  <c r="FC41" i="280"/>
  <c r="FC40" i="280"/>
  <c r="FC42" i="280"/>
  <c r="FC45" i="280"/>
  <c r="FD41" i="280"/>
  <c r="FD40" i="280"/>
  <c r="FD42" i="280"/>
  <c r="FD45" i="280"/>
  <c r="FE41" i="280"/>
  <c r="FE40" i="280"/>
  <c r="FE42" i="280"/>
  <c r="FE45" i="280"/>
  <c r="FF41" i="280"/>
  <c r="FF40" i="280"/>
  <c r="FF42" i="280"/>
  <c r="FF45" i="280"/>
  <c r="FG41" i="280"/>
  <c r="FG40" i="280"/>
  <c r="FG42" i="280"/>
  <c r="FG45" i="280"/>
  <c r="FH41" i="280"/>
  <c r="FH40" i="280"/>
  <c r="FH42" i="280"/>
  <c r="FH45" i="280"/>
  <c r="FI41" i="280"/>
  <c r="FI40" i="280"/>
  <c r="FI42" i="280"/>
  <c r="FI45" i="280"/>
  <c r="FJ41" i="280"/>
  <c r="FJ40" i="280"/>
  <c r="FJ42" i="280"/>
  <c r="FJ45" i="280"/>
  <c r="FK41" i="280"/>
  <c r="FK40" i="280"/>
  <c r="FK42" i="280"/>
  <c r="FK45" i="280"/>
  <c r="FL41" i="280"/>
  <c r="FL40" i="280"/>
  <c r="FL42" i="280"/>
  <c r="FL45" i="280"/>
  <c r="FM41" i="280"/>
  <c r="FM40" i="280"/>
  <c r="FM42" i="280"/>
  <c r="FM45" i="280"/>
  <c r="FN41" i="280"/>
  <c r="FN40" i="280"/>
  <c r="FN42" i="280"/>
  <c r="FN45" i="280"/>
  <c r="FO41" i="280"/>
  <c r="FO40" i="280"/>
  <c r="FO42" i="280"/>
  <c r="FO45" i="280"/>
  <c r="FP41" i="280"/>
  <c r="FP40" i="280"/>
  <c r="FP42" i="280"/>
  <c r="FP45" i="280"/>
  <c r="FQ41" i="280"/>
  <c r="FQ40" i="280"/>
  <c r="FQ42" i="280"/>
  <c r="FQ45" i="280"/>
  <c r="FR41" i="280"/>
  <c r="FR40" i="280"/>
  <c r="FR42" i="280"/>
  <c r="FR45" i="280"/>
  <c r="FS41" i="280"/>
  <c r="FS40" i="280"/>
  <c r="FS42" i="280"/>
  <c r="FS45" i="280"/>
  <c r="FT41" i="280"/>
  <c r="FT40" i="280"/>
  <c r="FT42" i="280"/>
  <c r="FT45" i="280"/>
  <c r="FU41" i="280"/>
  <c r="FU40" i="280"/>
  <c r="FU42" i="280"/>
  <c r="FU45" i="280"/>
  <c r="FV41" i="280"/>
  <c r="FV40" i="280"/>
  <c r="FV42" i="280"/>
  <c r="FV45" i="280"/>
  <c r="FW41" i="280"/>
  <c r="FW40" i="280"/>
  <c r="FW42" i="280"/>
  <c r="FW45" i="280"/>
  <c r="FX41" i="280"/>
  <c r="FX40" i="280"/>
  <c r="FX42" i="280"/>
  <c r="FX45" i="280"/>
  <c r="FY41" i="280"/>
  <c r="FY40" i="280"/>
  <c r="FY42" i="280"/>
  <c r="FY45" i="280"/>
  <c r="FZ41" i="280"/>
  <c r="FZ40" i="280"/>
  <c r="FZ42" i="280"/>
  <c r="FZ45" i="280"/>
  <c r="GA41" i="280"/>
  <c r="GA40" i="280"/>
  <c r="GA42" i="280"/>
  <c r="GA45" i="280"/>
  <c r="GB41" i="280"/>
  <c r="GB40" i="280"/>
  <c r="GB42" i="280"/>
  <c r="GB45" i="280"/>
  <c r="GC41" i="280"/>
  <c r="GC40" i="280"/>
  <c r="GC42" i="280"/>
  <c r="GC45" i="280"/>
  <c r="GD41" i="280"/>
  <c r="GD40" i="280"/>
  <c r="GD42" i="280"/>
  <c r="GD45" i="280"/>
  <c r="GE41" i="280"/>
  <c r="GE40" i="280"/>
  <c r="GE42" i="280"/>
  <c r="GE45" i="280"/>
  <c r="GF41" i="280"/>
  <c r="GF40" i="280"/>
  <c r="GF42" i="280"/>
  <c r="GF45" i="280"/>
  <c r="GG41" i="280"/>
  <c r="GG40" i="280"/>
  <c r="GG42" i="280"/>
  <c r="GG45" i="280"/>
  <c r="GH41" i="280"/>
  <c r="GH40" i="280"/>
  <c r="GH42" i="280"/>
  <c r="GH45" i="280"/>
  <c r="GI41" i="280"/>
  <c r="GI40" i="280"/>
  <c r="GI42" i="280"/>
  <c r="GI45" i="280"/>
  <c r="GJ41" i="280"/>
  <c r="GJ40" i="280"/>
  <c r="GJ42" i="280"/>
  <c r="GJ45" i="280"/>
  <c r="J26" i="310"/>
  <c r="J18" i="310"/>
  <c r="J19" i="310"/>
  <c r="J20" i="310"/>
  <c r="J21" i="310"/>
  <c r="J22" i="310"/>
  <c r="J23" i="310"/>
  <c r="J24" i="310"/>
  <c r="J25" i="310"/>
  <c r="J27" i="310"/>
  <c r="J29" i="310"/>
  <c r="J30" i="310"/>
  <c r="J31" i="310"/>
  <c r="I109" i="48" a="1"/>
  <c r="I109" i="48"/>
  <c r="I110" i="48" a="1"/>
  <c r="I110" i="48"/>
  <c r="I111" i="48" a="1"/>
  <c r="I111" i="48"/>
  <c r="F105" i="48"/>
  <c r="I105" i="48" a="1"/>
  <c r="I105" i="48"/>
  <c r="F104" i="48"/>
  <c r="I104" i="48" a="1"/>
  <c r="I104" i="48"/>
  <c r="F103" i="48"/>
  <c r="I103" i="48" a="1"/>
  <c r="I103" i="48"/>
  <c r="F102" i="48"/>
  <c r="I102" i="48" a="1"/>
  <c r="I102" i="48"/>
  <c r="G102" i="48"/>
  <c r="F101" i="48"/>
  <c r="I101" i="48" a="1"/>
  <c r="I101" i="48"/>
  <c r="F91" i="48"/>
  <c r="I90" i="48" a="1"/>
  <c r="I90" i="48"/>
  <c r="F28" i="48"/>
  <c r="F13" i="311"/>
  <c r="F29" i="48"/>
  <c r="F10" i="311"/>
  <c r="F57" i="311"/>
  <c r="F129" i="48"/>
  <c r="I129" i="48" a="1"/>
  <c r="I129" i="48"/>
  <c r="I127" i="48" a="1"/>
  <c r="I127" i="48"/>
  <c r="F126" i="48"/>
  <c r="I126" i="48" a="1"/>
  <c r="I126" i="48"/>
  <c r="F125" i="48"/>
  <c r="I125" i="48" a="1"/>
  <c r="I125" i="48"/>
  <c r="F124" i="48"/>
  <c r="I124" i="48" a="1"/>
  <c r="I124" i="48"/>
  <c r="I43" i="48" a="1"/>
  <c r="I43" i="48"/>
  <c r="I42" i="48" a="1"/>
  <c r="I42" i="48"/>
  <c r="E14" i="307"/>
  <c r="F14" i="307"/>
  <c r="G14" i="307"/>
  <c r="H14" i="307"/>
  <c r="I14" i="307"/>
  <c r="E11" i="307"/>
  <c r="F11" i="307"/>
  <c r="G11" i="307"/>
  <c r="I77" i="288"/>
  <c r="G13" i="280"/>
  <c r="G77" i="288"/>
  <c r="F77" i="288"/>
  <c r="E77" i="288"/>
  <c r="I55" i="288"/>
  <c r="G55" i="288"/>
  <c r="F55" i="288"/>
  <c r="E55" i="288"/>
  <c r="E35" i="288"/>
  <c r="F35" i="288"/>
  <c r="G35" i="288"/>
  <c r="I35" i="288"/>
  <c r="E11" i="280"/>
  <c r="F11" i="280"/>
  <c r="I11" i="280"/>
  <c r="BF11" i="280"/>
  <c r="BG11" i="280"/>
  <c r="BH11" i="280"/>
  <c r="BI11" i="280"/>
  <c r="BJ11" i="280"/>
  <c r="BK11" i="280"/>
  <c r="BL11" i="280"/>
  <c r="BM11" i="280"/>
  <c r="BN11" i="280"/>
  <c r="BO11" i="280"/>
  <c r="BP11" i="280"/>
  <c r="BQ11" i="280"/>
  <c r="BR11" i="280"/>
  <c r="BS11" i="280"/>
  <c r="BT11" i="280"/>
  <c r="BU11" i="280"/>
  <c r="BV11" i="280"/>
  <c r="BW11" i="280"/>
  <c r="BX11" i="280"/>
  <c r="BY11" i="280"/>
  <c r="BZ11" i="280"/>
  <c r="CA11" i="280"/>
  <c r="CB11" i="280"/>
  <c r="CC11" i="280"/>
  <c r="CD11" i="280"/>
  <c r="CE11" i="280"/>
  <c r="CF11" i="280"/>
  <c r="CG11" i="280"/>
  <c r="CH11" i="280"/>
  <c r="CI11" i="280"/>
  <c r="CJ11" i="280"/>
  <c r="CK11" i="280"/>
  <c r="CL11" i="280"/>
  <c r="CM11" i="280"/>
  <c r="CN11" i="280"/>
  <c r="CO11" i="280"/>
  <c r="CP11" i="280"/>
  <c r="CQ11" i="280"/>
  <c r="CR11" i="280"/>
  <c r="CS11" i="280"/>
  <c r="CT11" i="280"/>
  <c r="CU11" i="280"/>
  <c r="CV11" i="280"/>
  <c r="CW11" i="280"/>
  <c r="CX11" i="280"/>
  <c r="CY11" i="280"/>
  <c r="CZ11" i="280"/>
  <c r="DA11" i="280"/>
  <c r="DB11" i="280"/>
  <c r="DC11" i="280"/>
  <c r="DD11" i="280"/>
  <c r="DE11" i="280"/>
  <c r="DF11" i="280"/>
  <c r="DG11" i="280"/>
  <c r="DH11" i="280"/>
  <c r="DI11" i="280"/>
  <c r="DJ11" i="280"/>
  <c r="DK11" i="280"/>
  <c r="DL11" i="280"/>
  <c r="DM11" i="280"/>
  <c r="DN11" i="280"/>
  <c r="DO11" i="280"/>
  <c r="DP11" i="280"/>
  <c r="DQ11" i="280"/>
  <c r="DR11" i="280"/>
  <c r="DS11" i="280"/>
  <c r="DT11" i="280"/>
  <c r="DU11" i="280"/>
  <c r="DV11" i="280"/>
  <c r="DW11" i="280"/>
  <c r="DX11" i="280"/>
  <c r="DY11" i="280"/>
  <c r="DZ11" i="280"/>
  <c r="EA11" i="280"/>
  <c r="EB11" i="280"/>
  <c r="EC11" i="280"/>
  <c r="ED11" i="280"/>
  <c r="EE11" i="280"/>
  <c r="EF11" i="280"/>
  <c r="EG11" i="280"/>
  <c r="EH11" i="280"/>
  <c r="EI11" i="280"/>
  <c r="EJ11" i="280"/>
  <c r="EK11" i="280"/>
  <c r="EL11" i="280"/>
  <c r="EM11" i="280"/>
  <c r="EN11" i="280"/>
  <c r="EO11" i="280"/>
  <c r="EP11" i="280"/>
  <c r="EQ11" i="280"/>
  <c r="ER11" i="280"/>
  <c r="ES11" i="280"/>
  <c r="ET11" i="280"/>
  <c r="EU11" i="280"/>
  <c r="EV11" i="280"/>
  <c r="EW11" i="280"/>
  <c r="EX11" i="280"/>
  <c r="EY11" i="280"/>
  <c r="EZ11" i="280"/>
  <c r="FA11" i="280"/>
  <c r="FB11" i="280"/>
  <c r="FC11" i="280"/>
  <c r="FD11" i="280"/>
  <c r="FE11" i="280"/>
  <c r="FF11" i="280"/>
  <c r="FG11" i="280"/>
  <c r="FH11" i="280"/>
  <c r="FI11" i="280"/>
  <c r="FJ11" i="280"/>
  <c r="FK11" i="280"/>
  <c r="FL11" i="280"/>
  <c r="FM11" i="280"/>
  <c r="FN11" i="280"/>
  <c r="FO11" i="280"/>
  <c r="FP11" i="280"/>
  <c r="FQ11" i="280"/>
  <c r="FR11" i="280"/>
  <c r="FS11" i="280"/>
  <c r="FT11" i="280"/>
  <c r="FU11" i="280"/>
  <c r="FV11" i="280"/>
  <c r="FW11" i="280"/>
  <c r="FX11" i="280"/>
  <c r="FY11" i="280"/>
  <c r="FZ11" i="280"/>
  <c r="GA11" i="280"/>
  <c r="GB11" i="280"/>
  <c r="GC11" i="280"/>
  <c r="GD11" i="280"/>
  <c r="GE11" i="280"/>
  <c r="GF11" i="280"/>
  <c r="GG11" i="280"/>
  <c r="GH11" i="280"/>
  <c r="GI11" i="280"/>
  <c r="GJ11" i="280"/>
  <c r="F3" i="48"/>
  <c r="G98" i="278"/>
  <c r="E98" i="278"/>
  <c r="E82" i="265"/>
  <c r="F82" i="265"/>
  <c r="H82" i="265"/>
  <c r="I82" i="265"/>
  <c r="G25" i="307"/>
  <c r="E25" i="307"/>
  <c r="E13" i="307"/>
  <c r="F13" i="307"/>
  <c r="G13" i="307"/>
  <c r="H13" i="307"/>
  <c r="I13" i="307"/>
  <c r="J13" i="307"/>
  <c r="K13" i="307"/>
  <c r="L13" i="307"/>
  <c r="M13" i="307"/>
  <c r="N13" i="307"/>
  <c r="O13" i="307"/>
  <c r="P13" i="307"/>
  <c r="Q13" i="307"/>
  <c r="R13" i="307"/>
  <c r="S13" i="307"/>
  <c r="T13" i="307"/>
  <c r="U13" i="307"/>
  <c r="V13" i="307"/>
  <c r="W13" i="307"/>
  <c r="X13" i="307"/>
  <c r="Y13" i="307"/>
  <c r="Z13" i="307"/>
  <c r="AA13" i="307"/>
  <c r="AB13" i="307"/>
  <c r="AC13" i="307"/>
  <c r="AD13" i="307"/>
  <c r="AE13" i="307"/>
  <c r="AF13" i="307"/>
  <c r="AG13" i="307"/>
  <c r="AH13" i="307"/>
  <c r="AI13" i="307"/>
  <c r="AJ13" i="307"/>
  <c r="AS13" i="307"/>
  <c r="AZ13" i="307"/>
  <c r="BA13" i="307"/>
  <c r="BB13" i="307"/>
  <c r="BC13" i="307"/>
  <c r="BD13" i="307"/>
  <c r="BE13" i="307"/>
  <c r="E70" i="307"/>
  <c r="E39" i="310"/>
  <c r="F39" i="310"/>
  <c r="G39" i="310"/>
  <c r="I39" i="310"/>
  <c r="J39" i="310"/>
  <c r="E58" i="278"/>
  <c r="F58" i="278"/>
  <c r="G58" i="278"/>
  <c r="I58" i="278"/>
  <c r="E71" i="307"/>
  <c r="F71" i="307"/>
  <c r="G71" i="307"/>
  <c r="I71" i="307"/>
  <c r="J71" i="307"/>
  <c r="E33" i="265"/>
  <c r="I57" i="278"/>
  <c r="F57" i="278"/>
  <c r="E57" i="278"/>
  <c r="E67" i="278"/>
  <c r="F67" i="278"/>
  <c r="I67" i="278"/>
  <c r="G63" i="278"/>
  <c r="G67" i="278"/>
  <c r="GJ62" i="278"/>
  <c r="I62" i="278"/>
  <c r="F62" i="278"/>
  <c r="E62" i="278"/>
  <c r="E61" i="278"/>
  <c r="F61" i="278"/>
  <c r="I61" i="278"/>
  <c r="E66" i="278"/>
  <c r="F66" i="278"/>
  <c r="I66" i="278"/>
  <c r="G35" i="278"/>
  <c r="G66" i="278"/>
  <c r="GJ34" i="278"/>
  <c r="I34" i="278"/>
  <c r="F34" i="278"/>
  <c r="E34" i="278"/>
  <c r="E33" i="278"/>
  <c r="F33" i="278"/>
  <c r="I33" i="278"/>
  <c r="E56" i="269"/>
  <c r="E33" i="277"/>
  <c r="F36" i="265"/>
  <c r="G66" i="282"/>
  <c r="G36" i="265"/>
  <c r="I36" i="265"/>
  <c r="E66" i="282"/>
  <c r="E36" i="265"/>
  <c r="J64" i="282"/>
  <c r="I64" i="282"/>
  <c r="G64" i="282"/>
  <c r="F64" i="282"/>
  <c r="E64" i="282"/>
  <c r="E11" i="282"/>
  <c r="F11" i="282"/>
  <c r="G11" i="282"/>
  <c r="I11" i="282"/>
  <c r="J11" i="282"/>
  <c r="F33" i="265"/>
  <c r="F33" i="277"/>
  <c r="I33" i="265"/>
  <c r="BF33" i="265"/>
  <c r="BG33" i="265"/>
  <c r="BH33" i="265"/>
  <c r="BI33" i="265"/>
  <c r="BJ33" i="265"/>
  <c r="BK33" i="265"/>
  <c r="BL33" i="265"/>
  <c r="BM33" i="265"/>
  <c r="BN33" i="265"/>
  <c r="BO33" i="265"/>
  <c r="BP33" i="265"/>
  <c r="BQ33" i="265"/>
  <c r="BR33" i="265"/>
  <c r="BS33" i="265"/>
  <c r="BT33" i="265"/>
  <c r="BU33" i="265"/>
  <c r="BV33" i="265"/>
  <c r="BW33" i="265"/>
  <c r="BX33" i="265"/>
  <c r="BY33" i="265"/>
  <c r="BZ33" i="265"/>
  <c r="CA33" i="265"/>
  <c r="CB33" i="265"/>
  <c r="CC33" i="265"/>
  <c r="CD33" i="265"/>
  <c r="CE33" i="265"/>
  <c r="CF33" i="265"/>
  <c r="CG33" i="265"/>
  <c r="CH33" i="265"/>
  <c r="CI33" i="265"/>
  <c r="CJ33" i="265"/>
  <c r="CK33" i="265"/>
  <c r="CL33" i="265"/>
  <c r="CM33" i="265"/>
  <c r="CN33" i="265"/>
  <c r="CO33" i="265"/>
  <c r="CP33" i="265"/>
  <c r="CQ33" i="265"/>
  <c r="CR33" i="265"/>
  <c r="CS33" i="265"/>
  <c r="CT33" i="265"/>
  <c r="CU33" i="265"/>
  <c r="CV33" i="265"/>
  <c r="CW33" i="265"/>
  <c r="CX33" i="265"/>
  <c r="CY33" i="265"/>
  <c r="CZ33" i="265"/>
  <c r="DA33" i="265"/>
  <c r="DB33" i="265"/>
  <c r="DC33" i="265"/>
  <c r="DD33" i="265"/>
  <c r="DE33" i="265"/>
  <c r="DF33" i="265"/>
  <c r="DG33" i="265"/>
  <c r="DH33" i="265"/>
  <c r="DI33" i="265"/>
  <c r="DJ33" i="265"/>
  <c r="DK33" i="265"/>
  <c r="DL33" i="265"/>
  <c r="DM33" i="265"/>
  <c r="DN33" i="265"/>
  <c r="DO33" i="265"/>
  <c r="DP33" i="265"/>
  <c r="DQ33" i="265"/>
  <c r="DR33" i="265"/>
  <c r="DS33" i="265"/>
  <c r="DT33" i="265"/>
  <c r="DU33" i="265"/>
  <c r="DV33" i="265"/>
  <c r="DW33" i="265"/>
  <c r="DX33" i="265"/>
  <c r="DY33" i="265"/>
  <c r="DZ33" i="265"/>
  <c r="EA33" i="265"/>
  <c r="EB33" i="265"/>
  <c r="EC33" i="265"/>
  <c r="ED33" i="265"/>
  <c r="EE33" i="265"/>
  <c r="EF33" i="265"/>
  <c r="EG33" i="265"/>
  <c r="EH33" i="265"/>
  <c r="EI33" i="265"/>
  <c r="EJ33" i="265"/>
  <c r="EK33" i="265"/>
  <c r="EL33" i="265"/>
  <c r="EM33" i="265"/>
  <c r="EN33" i="265"/>
  <c r="EO33" i="265"/>
  <c r="EP33" i="265"/>
  <c r="EQ33" i="265"/>
  <c r="ER33" i="265"/>
  <c r="ES33" i="265"/>
  <c r="ET33" i="265"/>
  <c r="EU33" i="265"/>
  <c r="EV33" i="265"/>
  <c r="EW33" i="265"/>
  <c r="EX33" i="265"/>
  <c r="EY33" i="265"/>
  <c r="EZ33" i="265"/>
  <c r="FA33" i="265"/>
  <c r="FB33" i="265"/>
  <c r="FC33" i="265"/>
  <c r="FD33" i="265"/>
  <c r="FE33" i="265"/>
  <c r="FF33" i="265"/>
  <c r="FG33" i="265"/>
  <c r="FH33" i="265"/>
  <c r="FI33" i="265"/>
  <c r="FJ33" i="265"/>
  <c r="FK33" i="265"/>
  <c r="FL33" i="265"/>
  <c r="FM33" i="265"/>
  <c r="FN33" i="265"/>
  <c r="FO33" i="265"/>
  <c r="FP33" i="265"/>
  <c r="FQ33" i="265"/>
  <c r="FR33" i="265"/>
  <c r="FS33" i="265"/>
  <c r="FT33" i="265"/>
  <c r="FU33" i="265"/>
  <c r="FV33" i="265"/>
  <c r="FW33" i="265"/>
  <c r="FX33" i="265"/>
  <c r="FY33" i="265"/>
  <c r="FZ33" i="265"/>
  <c r="GA33" i="265"/>
  <c r="GB33" i="265"/>
  <c r="GC33" i="265"/>
  <c r="GD33" i="265"/>
  <c r="GE33" i="265"/>
  <c r="GF33" i="265"/>
  <c r="GG33" i="265"/>
  <c r="GH33" i="265"/>
  <c r="GI33" i="265"/>
  <c r="GJ33" i="265"/>
  <c r="E10" i="265"/>
  <c r="E33" i="269"/>
  <c r="F10" i="265"/>
  <c r="F10" i="277"/>
  <c r="I10" i="265"/>
  <c r="E46" i="307"/>
  <c r="F46" i="307"/>
  <c r="I46" i="307"/>
  <c r="G47" i="307"/>
  <c r="G62" i="278"/>
  <c r="I45" i="307"/>
  <c r="H45" i="307"/>
  <c r="G45" i="307"/>
  <c r="F45" i="307"/>
  <c r="E45" i="307"/>
  <c r="BE44" i="307"/>
  <c r="BD44" i="307"/>
  <c r="BC44" i="307"/>
  <c r="BB44" i="307"/>
  <c r="BA44" i="307"/>
  <c r="AZ44" i="307"/>
  <c r="AY44" i="307"/>
  <c r="AX44" i="307"/>
  <c r="AW44" i="307"/>
  <c r="AV44" i="307"/>
  <c r="AU44" i="307"/>
  <c r="AT44" i="307"/>
  <c r="AS44" i="307"/>
  <c r="AR44" i="307"/>
  <c r="AQ44" i="307"/>
  <c r="AP44" i="307"/>
  <c r="AO44" i="307"/>
  <c r="AN44" i="307"/>
  <c r="AM44" i="307"/>
  <c r="AL44" i="307"/>
  <c r="AK44" i="307"/>
  <c r="AJ44" i="307"/>
  <c r="AI44" i="307"/>
  <c r="AH44" i="307"/>
  <c r="AG44" i="307"/>
  <c r="AF44" i="307"/>
  <c r="AE44" i="307"/>
  <c r="AD44" i="307"/>
  <c r="AC44" i="307"/>
  <c r="AB44" i="307"/>
  <c r="AA44" i="307"/>
  <c r="Z44" i="307"/>
  <c r="Y44" i="307"/>
  <c r="X44" i="307"/>
  <c r="W44" i="307"/>
  <c r="V44" i="307"/>
  <c r="U44" i="307"/>
  <c r="T44" i="307"/>
  <c r="S44" i="307"/>
  <c r="R44" i="307"/>
  <c r="Q44" i="307"/>
  <c r="P44" i="307"/>
  <c r="O44" i="307"/>
  <c r="N44" i="307"/>
  <c r="M44" i="307"/>
  <c r="L44" i="307"/>
  <c r="K44" i="307"/>
  <c r="J44" i="307"/>
  <c r="I44" i="307"/>
  <c r="H44" i="307"/>
  <c r="G44" i="307"/>
  <c r="F44" i="307"/>
  <c r="E44" i="307"/>
  <c r="E41" i="307"/>
  <c r="F41" i="307"/>
  <c r="I41" i="307"/>
  <c r="G42" i="307"/>
  <c r="I40" i="307"/>
  <c r="H40" i="307"/>
  <c r="G40" i="307"/>
  <c r="F40" i="307"/>
  <c r="E40" i="307"/>
  <c r="BE39" i="307"/>
  <c r="BD39" i="307"/>
  <c r="BC39" i="307"/>
  <c r="BB39" i="307"/>
  <c r="BA39" i="307"/>
  <c r="AZ39" i="307"/>
  <c r="AY39" i="307"/>
  <c r="AX39" i="307"/>
  <c r="AW39" i="307"/>
  <c r="AV39" i="307"/>
  <c r="AU39" i="307"/>
  <c r="AT39" i="307"/>
  <c r="AS39" i="307"/>
  <c r="AR39" i="307"/>
  <c r="AQ39" i="307"/>
  <c r="AP39" i="307"/>
  <c r="AO39" i="307"/>
  <c r="AN39" i="307"/>
  <c r="AM39" i="307"/>
  <c r="AL39" i="307"/>
  <c r="AK39" i="307"/>
  <c r="AJ39" i="307"/>
  <c r="AI39" i="307"/>
  <c r="AH39" i="307"/>
  <c r="AG39" i="307"/>
  <c r="AF39" i="307"/>
  <c r="AE39" i="307"/>
  <c r="AD39" i="307"/>
  <c r="AC39" i="307"/>
  <c r="AB39" i="307"/>
  <c r="AA39" i="307"/>
  <c r="Z39" i="307"/>
  <c r="Y39" i="307"/>
  <c r="X39" i="307"/>
  <c r="W39" i="307"/>
  <c r="V39" i="307"/>
  <c r="U39" i="307"/>
  <c r="T39" i="307"/>
  <c r="S39" i="307"/>
  <c r="R39" i="307"/>
  <c r="Q39" i="307"/>
  <c r="P39" i="307"/>
  <c r="O39" i="307"/>
  <c r="N39" i="307"/>
  <c r="M39" i="307"/>
  <c r="L39" i="307"/>
  <c r="K39" i="307"/>
  <c r="J39" i="307"/>
  <c r="I39" i="307"/>
  <c r="H39" i="307"/>
  <c r="G39" i="307"/>
  <c r="F39" i="307"/>
  <c r="E39" i="307"/>
  <c r="E13" i="310"/>
  <c r="F13" i="310"/>
  <c r="I13" i="310"/>
  <c r="E35" i="307"/>
  <c r="F35" i="307"/>
  <c r="I35" i="307"/>
  <c r="E34" i="307"/>
  <c r="F34" i="307"/>
  <c r="I34" i="307"/>
  <c r="E26" i="307"/>
  <c r="F26" i="307"/>
  <c r="I26" i="307"/>
  <c r="E20" i="307"/>
  <c r="F20" i="307"/>
  <c r="G20" i="307"/>
  <c r="I20" i="307"/>
  <c r="F70" i="307"/>
  <c r="I70" i="307"/>
  <c r="E27" i="307"/>
  <c r="F27" i="307"/>
  <c r="G27" i="307"/>
  <c r="H27" i="307"/>
  <c r="I27" i="307"/>
  <c r="J27" i="307"/>
  <c r="K27" i="307"/>
  <c r="L27" i="307"/>
  <c r="M27" i="307"/>
  <c r="N27" i="307"/>
  <c r="O27" i="307"/>
  <c r="P27" i="307"/>
  <c r="Q27" i="307"/>
  <c r="R27" i="307"/>
  <c r="S27" i="307"/>
  <c r="T27" i="307"/>
  <c r="U27" i="307"/>
  <c r="V27" i="307"/>
  <c r="W27" i="307"/>
  <c r="X27" i="307"/>
  <c r="Y27" i="307"/>
  <c r="Z27" i="307"/>
  <c r="AA27" i="307"/>
  <c r="AB27" i="307"/>
  <c r="AC27" i="307"/>
  <c r="AD27" i="307"/>
  <c r="AE27" i="307"/>
  <c r="AF27" i="307"/>
  <c r="AG27" i="307"/>
  <c r="AH27" i="307"/>
  <c r="AI27" i="307"/>
  <c r="AJ27" i="307"/>
  <c r="AK27" i="307"/>
  <c r="AL27" i="307"/>
  <c r="AM27" i="307"/>
  <c r="AN27" i="307"/>
  <c r="AO27" i="307"/>
  <c r="AP27" i="307"/>
  <c r="AQ27" i="307"/>
  <c r="AR27" i="307"/>
  <c r="AS27" i="307"/>
  <c r="AT27" i="307"/>
  <c r="AU27" i="307"/>
  <c r="AV27" i="307"/>
  <c r="AW27" i="307"/>
  <c r="AX27" i="307"/>
  <c r="AY27" i="307"/>
  <c r="AZ27" i="307"/>
  <c r="BA27" i="307"/>
  <c r="BB27" i="307"/>
  <c r="BC27" i="307"/>
  <c r="BD27" i="307"/>
  <c r="BE27" i="307"/>
  <c r="G19" i="307"/>
  <c r="E19" i="307"/>
  <c r="G18" i="307"/>
  <c r="E18" i="307"/>
  <c r="G17" i="307"/>
  <c r="E17" i="307"/>
  <c r="G12" i="307"/>
  <c r="E12" i="307"/>
  <c r="G10" i="307"/>
  <c r="E10" i="307"/>
  <c r="G36" i="307"/>
  <c r="J33" i="307"/>
  <c r="G33" i="307"/>
  <c r="G28" i="307"/>
  <c r="G46" i="307"/>
  <c r="G21" i="307"/>
  <c r="J107" i="280"/>
  <c r="J124" i="280"/>
  <c r="J126" i="280"/>
  <c r="E126" i="280"/>
  <c r="F126" i="280"/>
  <c r="G126" i="280"/>
  <c r="I126" i="280"/>
  <c r="J202" i="280"/>
  <c r="J261" i="307"/>
  <c r="J93" i="307"/>
  <c r="J85" i="307"/>
  <c r="E267" i="307"/>
  <c r="E273" i="307"/>
  <c r="E204" i="280"/>
  <c r="F204" i="280"/>
  <c r="G273" i="307"/>
  <c r="G204" i="280"/>
  <c r="J161" i="307"/>
  <c r="J217" i="307"/>
  <c r="J178" i="307"/>
  <c r="J185" i="307"/>
  <c r="J190" i="307"/>
  <c r="J227" i="307"/>
  <c r="I204" i="280"/>
  <c r="K261" i="307"/>
  <c r="L261" i="307"/>
  <c r="M261" i="307"/>
  <c r="N261" i="307"/>
  <c r="O261" i="307"/>
  <c r="P261" i="307"/>
  <c r="Q261" i="307"/>
  <c r="R261" i="307"/>
  <c r="S261" i="307"/>
  <c r="T261" i="307"/>
  <c r="U261" i="307"/>
  <c r="V261" i="307"/>
  <c r="W261" i="307"/>
  <c r="X261" i="307"/>
  <c r="Y261" i="307"/>
  <c r="Z261" i="307"/>
  <c r="AA261" i="307"/>
  <c r="AB261" i="307"/>
  <c r="AC261" i="307"/>
  <c r="AD261" i="307"/>
  <c r="AE261" i="307"/>
  <c r="AF261" i="307"/>
  <c r="AG261" i="307"/>
  <c r="AH261" i="307"/>
  <c r="AI261" i="307"/>
  <c r="AJ261" i="307"/>
  <c r="AK261" i="307"/>
  <c r="AL261" i="307"/>
  <c r="AM261" i="307"/>
  <c r="AN261" i="307"/>
  <c r="AO261" i="307"/>
  <c r="AP261" i="307"/>
  <c r="AQ261" i="307"/>
  <c r="AR261" i="307"/>
  <c r="AS261" i="307"/>
  <c r="AT261" i="307"/>
  <c r="AU261" i="307"/>
  <c r="AV261" i="307"/>
  <c r="AW261" i="307"/>
  <c r="AX261" i="307"/>
  <c r="AY261" i="307"/>
  <c r="AZ261" i="307"/>
  <c r="BA261" i="307"/>
  <c r="BB261" i="307"/>
  <c r="BC261" i="307"/>
  <c r="BD261" i="307"/>
  <c r="BE261" i="307"/>
  <c r="BF204" i="280"/>
  <c r="BG204" i="280"/>
  <c r="BH204" i="280"/>
  <c r="BI204" i="280"/>
  <c r="BJ204" i="280"/>
  <c r="BK204" i="280"/>
  <c r="BL204" i="280"/>
  <c r="BM204" i="280"/>
  <c r="BN204" i="280"/>
  <c r="BO204" i="280"/>
  <c r="BP204" i="280"/>
  <c r="BQ204" i="280"/>
  <c r="BR204" i="280"/>
  <c r="BS204" i="280"/>
  <c r="BT204" i="280"/>
  <c r="BU204" i="280"/>
  <c r="BV204" i="280"/>
  <c r="BW204" i="280"/>
  <c r="BX204" i="280"/>
  <c r="BY204" i="280"/>
  <c r="BZ204" i="280"/>
  <c r="CA204" i="280"/>
  <c r="CB204" i="280"/>
  <c r="CC204" i="280"/>
  <c r="CD204" i="280"/>
  <c r="CE204" i="280"/>
  <c r="CF204" i="280"/>
  <c r="CG204" i="280"/>
  <c r="CH204" i="280"/>
  <c r="CI204" i="280"/>
  <c r="CJ204" i="280"/>
  <c r="CK204" i="280"/>
  <c r="CL204" i="280"/>
  <c r="CM204" i="280"/>
  <c r="CN204" i="280"/>
  <c r="CO204" i="280"/>
  <c r="CP204" i="280"/>
  <c r="CQ204" i="280"/>
  <c r="CR204" i="280"/>
  <c r="CS204" i="280"/>
  <c r="CT204" i="280"/>
  <c r="CU204" i="280"/>
  <c r="CV204" i="280"/>
  <c r="CW204" i="280"/>
  <c r="CX204" i="280"/>
  <c r="CY204" i="280"/>
  <c r="CZ204" i="280"/>
  <c r="DA204" i="280"/>
  <c r="DB204" i="280"/>
  <c r="DC204" i="280"/>
  <c r="DD204" i="280"/>
  <c r="DE204" i="280"/>
  <c r="DF204" i="280"/>
  <c r="DG204" i="280"/>
  <c r="DH204" i="280"/>
  <c r="DI204" i="280"/>
  <c r="DJ204" i="280"/>
  <c r="DK204" i="280"/>
  <c r="DL204" i="280"/>
  <c r="DM204" i="280"/>
  <c r="DN204" i="280"/>
  <c r="DO204" i="280"/>
  <c r="DP204" i="280"/>
  <c r="DQ204" i="280"/>
  <c r="DR204" i="280"/>
  <c r="DS204" i="280"/>
  <c r="DT204" i="280"/>
  <c r="DU204" i="280"/>
  <c r="DV204" i="280"/>
  <c r="DW204" i="280"/>
  <c r="DX204" i="280"/>
  <c r="DY204" i="280"/>
  <c r="DZ204" i="280"/>
  <c r="EA204" i="280"/>
  <c r="EB204" i="280"/>
  <c r="EC204" i="280"/>
  <c r="ED204" i="280"/>
  <c r="EE204" i="280"/>
  <c r="EF204" i="280"/>
  <c r="EG204" i="280"/>
  <c r="EH204" i="280"/>
  <c r="EI204" i="280"/>
  <c r="EJ204" i="280"/>
  <c r="EK204" i="280"/>
  <c r="EL204" i="280"/>
  <c r="EM204" i="280"/>
  <c r="EN204" i="280"/>
  <c r="EO204" i="280"/>
  <c r="EP204" i="280"/>
  <c r="EQ204" i="280"/>
  <c r="ER204" i="280"/>
  <c r="ES204" i="280"/>
  <c r="ET204" i="280"/>
  <c r="EU204" i="280"/>
  <c r="EV204" i="280"/>
  <c r="EW204" i="280"/>
  <c r="EX204" i="280"/>
  <c r="EY204" i="280"/>
  <c r="EZ204" i="280"/>
  <c r="FA204" i="280"/>
  <c r="FB204" i="280"/>
  <c r="FC204" i="280"/>
  <c r="FD204" i="280"/>
  <c r="FE204" i="280"/>
  <c r="FF204" i="280"/>
  <c r="FG204" i="280"/>
  <c r="FH204" i="280"/>
  <c r="FI204" i="280"/>
  <c r="FJ204" i="280"/>
  <c r="FK204" i="280"/>
  <c r="FL204" i="280"/>
  <c r="FM204" i="280"/>
  <c r="FN204" i="280"/>
  <c r="FO204" i="280"/>
  <c r="FP204" i="280"/>
  <c r="FQ204" i="280"/>
  <c r="FR204" i="280"/>
  <c r="FS204" i="280"/>
  <c r="FT204" i="280"/>
  <c r="FU204" i="280"/>
  <c r="FV204" i="280"/>
  <c r="FW204" i="280"/>
  <c r="FX204" i="280"/>
  <c r="FY204" i="280"/>
  <c r="FZ204" i="280"/>
  <c r="GA204" i="280"/>
  <c r="GB204" i="280"/>
  <c r="GC204" i="280"/>
  <c r="GD204" i="280"/>
  <c r="GE204" i="280"/>
  <c r="GF204" i="280"/>
  <c r="GG204" i="280"/>
  <c r="GH204" i="280"/>
  <c r="GI204" i="280"/>
  <c r="GJ204" i="280"/>
  <c r="E264" i="307"/>
  <c r="E270" i="307"/>
  <c r="F203" i="280"/>
  <c r="G270" i="307"/>
  <c r="G203" i="280"/>
  <c r="I203" i="280"/>
  <c r="BF203" i="280"/>
  <c r="BG203" i="280"/>
  <c r="BH203" i="280"/>
  <c r="BI203" i="280"/>
  <c r="BJ203" i="280"/>
  <c r="BK203" i="280"/>
  <c r="BL203" i="280"/>
  <c r="BM203" i="280"/>
  <c r="BN203" i="280"/>
  <c r="BO203" i="280"/>
  <c r="BP203" i="280"/>
  <c r="BQ203" i="280"/>
  <c r="BR203" i="280"/>
  <c r="BS203" i="280"/>
  <c r="BT203" i="280"/>
  <c r="BU203" i="280"/>
  <c r="BV203" i="280"/>
  <c r="BW203" i="280"/>
  <c r="BX203" i="280"/>
  <c r="BY203" i="280"/>
  <c r="BZ203" i="280"/>
  <c r="CA203" i="280"/>
  <c r="CB203" i="280"/>
  <c r="CC203" i="280"/>
  <c r="CD203" i="280"/>
  <c r="CE203" i="280"/>
  <c r="CF203" i="280"/>
  <c r="CG203" i="280"/>
  <c r="CH203" i="280"/>
  <c r="CI203" i="280"/>
  <c r="CJ203" i="280"/>
  <c r="CK203" i="280"/>
  <c r="CL203" i="280"/>
  <c r="CM203" i="280"/>
  <c r="CN203" i="280"/>
  <c r="CO203" i="280"/>
  <c r="CP203" i="280"/>
  <c r="CQ203" i="280"/>
  <c r="CR203" i="280"/>
  <c r="CS203" i="280"/>
  <c r="CT203" i="280"/>
  <c r="CU203" i="280"/>
  <c r="CV203" i="280"/>
  <c r="CW203" i="280"/>
  <c r="CX203" i="280"/>
  <c r="CY203" i="280"/>
  <c r="CZ203" i="280"/>
  <c r="DA203" i="280"/>
  <c r="DB203" i="280"/>
  <c r="DC203" i="280"/>
  <c r="DD203" i="280"/>
  <c r="DE203" i="280"/>
  <c r="DF203" i="280"/>
  <c r="DG203" i="280"/>
  <c r="DH203" i="280"/>
  <c r="DI203" i="280"/>
  <c r="DJ203" i="280"/>
  <c r="DK203" i="280"/>
  <c r="DL203" i="280"/>
  <c r="DM203" i="280"/>
  <c r="DN203" i="280"/>
  <c r="DO203" i="280"/>
  <c r="DP203" i="280"/>
  <c r="DQ203" i="280"/>
  <c r="DR203" i="280"/>
  <c r="DS203" i="280"/>
  <c r="DT203" i="280"/>
  <c r="DU203" i="280"/>
  <c r="DV203" i="280"/>
  <c r="DW203" i="280"/>
  <c r="DX203" i="280"/>
  <c r="DY203" i="280"/>
  <c r="DZ203" i="280"/>
  <c r="EA203" i="280"/>
  <c r="EB203" i="280"/>
  <c r="EC203" i="280"/>
  <c r="ED203" i="280"/>
  <c r="EE203" i="280"/>
  <c r="EF203" i="280"/>
  <c r="EG203" i="280"/>
  <c r="EH203" i="280"/>
  <c r="EI203" i="280"/>
  <c r="EJ203" i="280"/>
  <c r="EK203" i="280"/>
  <c r="EL203" i="280"/>
  <c r="EM203" i="280"/>
  <c r="EN203" i="280"/>
  <c r="EO203" i="280"/>
  <c r="EP203" i="280"/>
  <c r="EQ203" i="280"/>
  <c r="ER203" i="280"/>
  <c r="ES203" i="280"/>
  <c r="ET203" i="280"/>
  <c r="EU203" i="280"/>
  <c r="EV203" i="280"/>
  <c r="EW203" i="280"/>
  <c r="EX203" i="280"/>
  <c r="EY203" i="280"/>
  <c r="EZ203" i="280"/>
  <c r="FA203" i="280"/>
  <c r="FB203" i="280"/>
  <c r="FC203" i="280"/>
  <c r="FD203" i="280"/>
  <c r="FE203" i="280"/>
  <c r="FF203" i="280"/>
  <c r="FG203" i="280"/>
  <c r="FH203" i="280"/>
  <c r="FI203" i="280"/>
  <c r="FJ203" i="280"/>
  <c r="FK203" i="280"/>
  <c r="FL203" i="280"/>
  <c r="FM203" i="280"/>
  <c r="FN203" i="280"/>
  <c r="FO203" i="280"/>
  <c r="FP203" i="280"/>
  <c r="FQ203" i="280"/>
  <c r="FR203" i="280"/>
  <c r="FS203" i="280"/>
  <c r="FT203" i="280"/>
  <c r="FU203" i="280"/>
  <c r="FV203" i="280"/>
  <c r="FW203" i="280"/>
  <c r="FX203" i="280"/>
  <c r="FY203" i="280"/>
  <c r="FZ203" i="280"/>
  <c r="GA203" i="280"/>
  <c r="GB203" i="280"/>
  <c r="GC203" i="280"/>
  <c r="GD203" i="280"/>
  <c r="GE203" i="280"/>
  <c r="GF203" i="280"/>
  <c r="GG203" i="280"/>
  <c r="GH203" i="280"/>
  <c r="GI203" i="280"/>
  <c r="GJ203" i="280"/>
  <c r="BE381" i="307"/>
  <c r="BD381" i="307"/>
  <c r="BC381" i="307"/>
  <c r="BB381" i="307"/>
  <c r="BA381" i="307"/>
  <c r="AZ381" i="307"/>
  <c r="AY381" i="307"/>
  <c r="AX381" i="307"/>
  <c r="AW381" i="307"/>
  <c r="AV381" i="307"/>
  <c r="AU381" i="307"/>
  <c r="AT381" i="307"/>
  <c r="AS381" i="307"/>
  <c r="AR381" i="307"/>
  <c r="AQ381" i="307"/>
  <c r="AP381" i="307"/>
  <c r="AO381" i="307"/>
  <c r="AN381" i="307"/>
  <c r="AM381" i="307"/>
  <c r="AL381" i="307"/>
  <c r="AK381" i="307"/>
  <c r="AJ381" i="307"/>
  <c r="AI381" i="307"/>
  <c r="AH381" i="307"/>
  <c r="AG381" i="307"/>
  <c r="AF381" i="307"/>
  <c r="AE381" i="307"/>
  <c r="AD381" i="307"/>
  <c r="AC381" i="307"/>
  <c r="AB381" i="307"/>
  <c r="AA381" i="307"/>
  <c r="Z381" i="307"/>
  <c r="Y381" i="307"/>
  <c r="X381" i="307"/>
  <c r="W381" i="307"/>
  <c r="V381" i="307"/>
  <c r="U381" i="307"/>
  <c r="T381" i="307"/>
  <c r="S381" i="307"/>
  <c r="R381" i="307"/>
  <c r="Q381" i="307"/>
  <c r="P381" i="307"/>
  <c r="O381" i="307"/>
  <c r="N381" i="307"/>
  <c r="M381" i="307"/>
  <c r="L381" i="307"/>
  <c r="K381" i="307"/>
  <c r="J381" i="307"/>
  <c r="G384" i="307"/>
  <c r="I383" i="307"/>
  <c r="G383" i="307"/>
  <c r="F383" i="307"/>
  <c r="E383" i="307"/>
  <c r="I382" i="307"/>
  <c r="H382" i="307"/>
  <c r="G382" i="307"/>
  <c r="F382" i="307"/>
  <c r="E382" i="307"/>
  <c r="I381" i="307"/>
  <c r="H381" i="307"/>
  <c r="G381" i="307"/>
  <c r="F381" i="307"/>
  <c r="E381" i="307"/>
  <c r="J179" i="280"/>
  <c r="E180" i="280"/>
  <c r="F180" i="280"/>
  <c r="G379" i="307"/>
  <c r="G180" i="280"/>
  <c r="I180" i="280"/>
  <c r="Z376" i="307"/>
  <c r="AA376" i="307"/>
  <c r="AB376" i="307"/>
  <c r="AC376" i="307"/>
  <c r="AD376" i="307"/>
  <c r="AE376" i="307"/>
  <c r="AF376" i="307"/>
  <c r="AG376" i="307"/>
  <c r="AH376" i="307"/>
  <c r="AI376" i="307"/>
  <c r="AJ376" i="307"/>
  <c r="AK376" i="307"/>
  <c r="AL376" i="307"/>
  <c r="AM376" i="307"/>
  <c r="AN376" i="307"/>
  <c r="AO376" i="307"/>
  <c r="AP376" i="307"/>
  <c r="AQ376" i="307"/>
  <c r="AR376" i="307"/>
  <c r="AS376" i="307"/>
  <c r="AT376" i="307"/>
  <c r="AU376" i="307"/>
  <c r="AV376" i="307"/>
  <c r="AW376" i="307"/>
  <c r="AX376" i="307"/>
  <c r="AY376" i="307"/>
  <c r="AZ376" i="307"/>
  <c r="BA376" i="307"/>
  <c r="BB376" i="307"/>
  <c r="BC376" i="307"/>
  <c r="BD376" i="307"/>
  <c r="BE376" i="307"/>
  <c r="BF180" i="280"/>
  <c r="BG180" i="280"/>
  <c r="BH180" i="280"/>
  <c r="BI180" i="280"/>
  <c r="BJ180" i="280"/>
  <c r="BK180" i="280"/>
  <c r="BL180" i="280"/>
  <c r="BM180" i="280"/>
  <c r="BN180" i="280"/>
  <c r="BO180" i="280"/>
  <c r="BP180" i="280"/>
  <c r="BQ180" i="280"/>
  <c r="BR180" i="280"/>
  <c r="BS180" i="280"/>
  <c r="BT180" i="280"/>
  <c r="BU180" i="280"/>
  <c r="BV180" i="280"/>
  <c r="BW180" i="280"/>
  <c r="BX180" i="280"/>
  <c r="BY180" i="280"/>
  <c r="BZ180" i="280"/>
  <c r="CA180" i="280"/>
  <c r="CB180" i="280"/>
  <c r="CC180" i="280"/>
  <c r="CD180" i="280"/>
  <c r="CE180" i="280"/>
  <c r="CF180" i="280"/>
  <c r="CG180" i="280"/>
  <c r="CH180" i="280"/>
  <c r="CI180" i="280"/>
  <c r="CJ180" i="280"/>
  <c r="CK180" i="280"/>
  <c r="CL180" i="280"/>
  <c r="CM180" i="280"/>
  <c r="CN180" i="280"/>
  <c r="CO180" i="280"/>
  <c r="CP180" i="280"/>
  <c r="CQ180" i="280"/>
  <c r="CR180" i="280"/>
  <c r="CS180" i="280"/>
  <c r="CT180" i="280"/>
  <c r="CU180" i="280"/>
  <c r="CV180" i="280"/>
  <c r="CW180" i="280"/>
  <c r="CX180" i="280"/>
  <c r="CY180" i="280"/>
  <c r="CZ180" i="280"/>
  <c r="DA180" i="280"/>
  <c r="DB180" i="280"/>
  <c r="DC180" i="280"/>
  <c r="DD180" i="280"/>
  <c r="DE180" i="280"/>
  <c r="DF180" i="280"/>
  <c r="DG180" i="280"/>
  <c r="DH180" i="280"/>
  <c r="DI180" i="280"/>
  <c r="DJ180" i="280"/>
  <c r="DK180" i="280"/>
  <c r="DL180" i="280"/>
  <c r="DM180" i="280"/>
  <c r="DN180" i="280"/>
  <c r="DO180" i="280"/>
  <c r="DP180" i="280"/>
  <c r="DQ180" i="280"/>
  <c r="DR180" i="280"/>
  <c r="DS180" i="280"/>
  <c r="DT180" i="280"/>
  <c r="DU180" i="280"/>
  <c r="DV180" i="280"/>
  <c r="DW180" i="280"/>
  <c r="DX180" i="280"/>
  <c r="DY180" i="280"/>
  <c r="DZ180" i="280"/>
  <c r="EA180" i="280"/>
  <c r="EB180" i="280"/>
  <c r="EC180" i="280"/>
  <c r="ED180" i="280"/>
  <c r="EE180" i="280"/>
  <c r="EF180" i="280"/>
  <c r="EG180" i="280"/>
  <c r="EH180" i="280"/>
  <c r="EI180" i="280"/>
  <c r="EJ180" i="280"/>
  <c r="EK180" i="280"/>
  <c r="EL180" i="280"/>
  <c r="EM180" i="280"/>
  <c r="EN180" i="280"/>
  <c r="EO180" i="280"/>
  <c r="EP180" i="280"/>
  <c r="EQ180" i="280"/>
  <c r="ER180" i="280"/>
  <c r="ES180" i="280"/>
  <c r="ET180" i="280"/>
  <c r="EU180" i="280"/>
  <c r="EV180" i="280"/>
  <c r="EW180" i="280"/>
  <c r="EX180" i="280"/>
  <c r="EY180" i="280"/>
  <c r="EZ180" i="280"/>
  <c r="FA180" i="280"/>
  <c r="FB180" i="280"/>
  <c r="FC180" i="280"/>
  <c r="FD180" i="280"/>
  <c r="FE180" i="280"/>
  <c r="FF180" i="280"/>
  <c r="FG180" i="280"/>
  <c r="FH180" i="280"/>
  <c r="FI180" i="280"/>
  <c r="FJ180" i="280"/>
  <c r="FK180" i="280"/>
  <c r="FL180" i="280"/>
  <c r="FM180" i="280"/>
  <c r="FN180" i="280"/>
  <c r="FO180" i="280"/>
  <c r="FP180" i="280"/>
  <c r="FQ180" i="280"/>
  <c r="FR180" i="280"/>
  <c r="FS180" i="280"/>
  <c r="FT180" i="280"/>
  <c r="FU180" i="280"/>
  <c r="FV180" i="280"/>
  <c r="FW180" i="280"/>
  <c r="FX180" i="280"/>
  <c r="FY180" i="280"/>
  <c r="FZ180" i="280"/>
  <c r="GA180" i="280"/>
  <c r="GB180" i="280"/>
  <c r="GC180" i="280"/>
  <c r="GD180" i="280"/>
  <c r="GE180" i="280"/>
  <c r="GF180" i="280"/>
  <c r="GG180" i="280"/>
  <c r="GH180" i="280"/>
  <c r="GI180" i="280"/>
  <c r="GJ180" i="280"/>
  <c r="J366" i="307"/>
  <c r="K366" i="307"/>
  <c r="L366" i="307"/>
  <c r="M366" i="307"/>
  <c r="N366" i="307"/>
  <c r="O366" i="307"/>
  <c r="P366" i="307"/>
  <c r="Q366" i="307"/>
  <c r="R366" i="307"/>
  <c r="S366" i="307"/>
  <c r="T366" i="307"/>
  <c r="U366" i="307"/>
  <c r="V366" i="307"/>
  <c r="W366" i="307"/>
  <c r="X366" i="307"/>
  <c r="Y366" i="307"/>
  <c r="Z366" i="307"/>
  <c r="AA366" i="307"/>
  <c r="AB366" i="307"/>
  <c r="AC366" i="307"/>
  <c r="AD366" i="307"/>
  <c r="AE366" i="307"/>
  <c r="AF366" i="307"/>
  <c r="AG366" i="307"/>
  <c r="AH366" i="307"/>
  <c r="AI366" i="307"/>
  <c r="AJ366" i="307"/>
  <c r="AK366" i="307"/>
  <c r="AL366" i="307"/>
  <c r="AM366" i="307"/>
  <c r="AN366" i="307"/>
  <c r="AO366" i="307"/>
  <c r="AP366" i="307"/>
  <c r="AQ366" i="307"/>
  <c r="AR366" i="307"/>
  <c r="AS366" i="307"/>
  <c r="AT366" i="307"/>
  <c r="AU366" i="307"/>
  <c r="AV366" i="307"/>
  <c r="AW366" i="307"/>
  <c r="AX366" i="307"/>
  <c r="AY366" i="307"/>
  <c r="AZ366" i="307"/>
  <c r="BA366" i="307"/>
  <c r="BB366" i="307"/>
  <c r="BC366" i="307"/>
  <c r="BD366" i="307"/>
  <c r="BE366" i="307"/>
  <c r="GJ15" i="286"/>
  <c r="E15" i="286"/>
  <c r="F15" i="286"/>
  <c r="G369" i="307"/>
  <c r="G15" i="286"/>
  <c r="I15" i="286"/>
  <c r="E108" i="280"/>
  <c r="F108" i="280"/>
  <c r="G389" i="307"/>
  <c r="G108" i="280"/>
  <c r="I108" i="280"/>
  <c r="Z386" i="307"/>
  <c r="AA386" i="307"/>
  <c r="AB386" i="307"/>
  <c r="AC386" i="307"/>
  <c r="AD386" i="307"/>
  <c r="AE386" i="307"/>
  <c r="AF386" i="307"/>
  <c r="AG386" i="307"/>
  <c r="AH386" i="307"/>
  <c r="AI386" i="307"/>
  <c r="AJ386" i="307"/>
  <c r="AK386" i="307"/>
  <c r="AL386" i="307"/>
  <c r="AM386" i="307"/>
  <c r="AN386" i="307"/>
  <c r="AO386" i="307"/>
  <c r="AP386" i="307"/>
  <c r="AQ386" i="307"/>
  <c r="AR386" i="307"/>
  <c r="AS386" i="307"/>
  <c r="AT386" i="307"/>
  <c r="AU386" i="307"/>
  <c r="AV386" i="307"/>
  <c r="AW386" i="307"/>
  <c r="AX386" i="307"/>
  <c r="AY386" i="307"/>
  <c r="AZ386" i="307"/>
  <c r="BA386" i="307"/>
  <c r="BB386" i="307"/>
  <c r="BC386" i="307"/>
  <c r="BD386" i="307"/>
  <c r="BE386" i="307"/>
  <c r="BF108" i="280"/>
  <c r="BG108" i="280"/>
  <c r="BH108" i="280"/>
  <c r="BI108" i="280"/>
  <c r="BJ108" i="280"/>
  <c r="BK108" i="280"/>
  <c r="BL108" i="280"/>
  <c r="BM108" i="280"/>
  <c r="BN108" i="280"/>
  <c r="BO108" i="280"/>
  <c r="BP108" i="280"/>
  <c r="BQ108" i="280"/>
  <c r="BR108" i="280"/>
  <c r="BS108" i="280"/>
  <c r="BT108" i="280"/>
  <c r="BU108" i="280"/>
  <c r="BV108" i="280"/>
  <c r="BW108" i="280"/>
  <c r="BX108" i="280"/>
  <c r="BY108" i="280"/>
  <c r="BZ108" i="280"/>
  <c r="CA108" i="280"/>
  <c r="CB108" i="280"/>
  <c r="CC108" i="280"/>
  <c r="CD108" i="280"/>
  <c r="CE108" i="280"/>
  <c r="CF108" i="280"/>
  <c r="CG108" i="280"/>
  <c r="CH108" i="280"/>
  <c r="CI108" i="280"/>
  <c r="CJ108" i="280"/>
  <c r="CK108" i="280"/>
  <c r="CL108" i="280"/>
  <c r="CM108" i="280"/>
  <c r="CN108" i="280"/>
  <c r="CO108" i="280"/>
  <c r="CP108" i="280"/>
  <c r="CQ108" i="280"/>
  <c r="CR108" i="280"/>
  <c r="CS108" i="280"/>
  <c r="CT108" i="280"/>
  <c r="CU108" i="280"/>
  <c r="CV108" i="280"/>
  <c r="CW108" i="280"/>
  <c r="CX108" i="280"/>
  <c r="CY108" i="280"/>
  <c r="CZ108" i="280"/>
  <c r="DA108" i="280"/>
  <c r="DB108" i="280"/>
  <c r="DC108" i="280"/>
  <c r="DD108" i="280"/>
  <c r="DE108" i="280"/>
  <c r="DF108" i="280"/>
  <c r="DG108" i="280"/>
  <c r="DH108" i="280"/>
  <c r="DI108" i="280"/>
  <c r="DJ108" i="280"/>
  <c r="DK108" i="280"/>
  <c r="DL108" i="280"/>
  <c r="DM108" i="280"/>
  <c r="DN108" i="280"/>
  <c r="DO108" i="280"/>
  <c r="DP108" i="280"/>
  <c r="DQ108" i="280"/>
  <c r="DR108" i="280"/>
  <c r="DS108" i="280"/>
  <c r="DT108" i="280"/>
  <c r="DU108" i="280"/>
  <c r="DV108" i="280"/>
  <c r="DW108" i="280"/>
  <c r="DX108" i="280"/>
  <c r="DY108" i="280"/>
  <c r="DZ108" i="280"/>
  <c r="EA108" i="280"/>
  <c r="EB108" i="280"/>
  <c r="EC108" i="280"/>
  <c r="ED108" i="280"/>
  <c r="EE108" i="280"/>
  <c r="EF108" i="280"/>
  <c r="EG108" i="280"/>
  <c r="EH108" i="280"/>
  <c r="EI108" i="280"/>
  <c r="EJ108" i="280"/>
  <c r="EK108" i="280"/>
  <c r="EL108" i="280"/>
  <c r="EM108" i="280"/>
  <c r="EN108" i="280"/>
  <c r="EO108" i="280"/>
  <c r="EP108" i="280"/>
  <c r="EQ108" i="280"/>
  <c r="ER108" i="280"/>
  <c r="ES108" i="280"/>
  <c r="ET108" i="280"/>
  <c r="EU108" i="280"/>
  <c r="EV108" i="280"/>
  <c r="EW108" i="280"/>
  <c r="EX108" i="280"/>
  <c r="EY108" i="280"/>
  <c r="EZ108" i="280"/>
  <c r="FA108" i="280"/>
  <c r="FB108" i="280"/>
  <c r="FC108" i="280"/>
  <c r="FD108" i="280"/>
  <c r="FE108" i="280"/>
  <c r="FF108" i="280"/>
  <c r="FG108" i="280"/>
  <c r="FH108" i="280"/>
  <c r="FI108" i="280"/>
  <c r="FJ108" i="280"/>
  <c r="FK108" i="280"/>
  <c r="FL108" i="280"/>
  <c r="FM108" i="280"/>
  <c r="FN108" i="280"/>
  <c r="FO108" i="280"/>
  <c r="FP108" i="280"/>
  <c r="FQ108" i="280"/>
  <c r="FR108" i="280"/>
  <c r="FS108" i="280"/>
  <c r="FT108" i="280"/>
  <c r="FU108" i="280"/>
  <c r="FV108" i="280"/>
  <c r="FW108" i="280"/>
  <c r="FX108" i="280"/>
  <c r="FY108" i="280"/>
  <c r="FZ108" i="280"/>
  <c r="GA108" i="280"/>
  <c r="GB108" i="280"/>
  <c r="GC108" i="280"/>
  <c r="GD108" i="280"/>
  <c r="GE108" i="280"/>
  <c r="GF108" i="280"/>
  <c r="GG108" i="280"/>
  <c r="GH108" i="280"/>
  <c r="GI108" i="280"/>
  <c r="GJ108" i="280"/>
  <c r="J33" i="285"/>
  <c r="J302" i="307"/>
  <c r="J318" i="307"/>
  <c r="J319" i="307"/>
  <c r="J336" i="307"/>
  <c r="F28" i="285"/>
  <c r="J29" i="285"/>
  <c r="Z360" i="307"/>
  <c r="Z371" i="307"/>
  <c r="AA360" i="307"/>
  <c r="AA371" i="307"/>
  <c r="AB360" i="307"/>
  <c r="AB371" i="307"/>
  <c r="AC360" i="307"/>
  <c r="AC371" i="307"/>
  <c r="AD360" i="307"/>
  <c r="AD371" i="307"/>
  <c r="AE360" i="307"/>
  <c r="AE371" i="307"/>
  <c r="AF360" i="307"/>
  <c r="AF371" i="307"/>
  <c r="AG360" i="307"/>
  <c r="AG371" i="307"/>
  <c r="AH360" i="307"/>
  <c r="AH371" i="307"/>
  <c r="AI360" i="307"/>
  <c r="AI371" i="307"/>
  <c r="AJ360" i="307"/>
  <c r="AJ371" i="307"/>
  <c r="AK360" i="307"/>
  <c r="AK371" i="307"/>
  <c r="AL360" i="307"/>
  <c r="AL371" i="307"/>
  <c r="AM360" i="307"/>
  <c r="AM371" i="307"/>
  <c r="AN360" i="307"/>
  <c r="AN371" i="307"/>
  <c r="AO360" i="307"/>
  <c r="AO371" i="307"/>
  <c r="AP360" i="307"/>
  <c r="AP371" i="307"/>
  <c r="AQ360" i="307"/>
  <c r="AQ371" i="307"/>
  <c r="AR360" i="307"/>
  <c r="AR371" i="307"/>
  <c r="AS360" i="307"/>
  <c r="AS371" i="307"/>
  <c r="AT360" i="307"/>
  <c r="AT371" i="307"/>
  <c r="AU360" i="307"/>
  <c r="AU371" i="307"/>
  <c r="AV360" i="307"/>
  <c r="AV371" i="307"/>
  <c r="AW360" i="307"/>
  <c r="AW371" i="307"/>
  <c r="AX360" i="307"/>
  <c r="AX371" i="307"/>
  <c r="AY360" i="307"/>
  <c r="AY371" i="307"/>
  <c r="AZ360" i="307"/>
  <c r="AZ371" i="307"/>
  <c r="BA360" i="307"/>
  <c r="BA371" i="307"/>
  <c r="BB360" i="307"/>
  <c r="BB371" i="307"/>
  <c r="BC360" i="307"/>
  <c r="BC371" i="307"/>
  <c r="BD360" i="307"/>
  <c r="BD371" i="307"/>
  <c r="BE360" i="307"/>
  <c r="BE371" i="307"/>
  <c r="BF34" i="285"/>
  <c r="BF35" i="285"/>
  <c r="BG34" i="285"/>
  <c r="BG35" i="285"/>
  <c r="BH34" i="285"/>
  <c r="BH35" i="285"/>
  <c r="BI34" i="285"/>
  <c r="BI35" i="285"/>
  <c r="BJ34" i="285"/>
  <c r="BJ35" i="285"/>
  <c r="BK34" i="285"/>
  <c r="BK35" i="285"/>
  <c r="BL34" i="285"/>
  <c r="BL35" i="285"/>
  <c r="BM34" i="285"/>
  <c r="BM35" i="285"/>
  <c r="BN34" i="285"/>
  <c r="BN35" i="285"/>
  <c r="BO34" i="285"/>
  <c r="BO35" i="285"/>
  <c r="BP34" i="285"/>
  <c r="BP35" i="285"/>
  <c r="BQ34" i="285"/>
  <c r="BQ35" i="285"/>
  <c r="BR34" i="285"/>
  <c r="BR35" i="285"/>
  <c r="BS34" i="285"/>
  <c r="BS35" i="285"/>
  <c r="BT34" i="285"/>
  <c r="BT35" i="285"/>
  <c r="BU34" i="285"/>
  <c r="BU35" i="285"/>
  <c r="BV34" i="285"/>
  <c r="BV35" i="285"/>
  <c r="BW34" i="285"/>
  <c r="BW35" i="285"/>
  <c r="BX34" i="285"/>
  <c r="BX35" i="285"/>
  <c r="BY34" i="285"/>
  <c r="BY35" i="285"/>
  <c r="BZ34" i="285"/>
  <c r="BZ35" i="285"/>
  <c r="CA34" i="285"/>
  <c r="CA35" i="285"/>
  <c r="CB34" i="285"/>
  <c r="CB35" i="285"/>
  <c r="CC34" i="285"/>
  <c r="CC35" i="285"/>
  <c r="CD34" i="285"/>
  <c r="CD35" i="285"/>
  <c r="CE34" i="285"/>
  <c r="CE35" i="285"/>
  <c r="CF34" i="285"/>
  <c r="CF35" i="285"/>
  <c r="CG34" i="285"/>
  <c r="CG35" i="285"/>
  <c r="CH34" i="285"/>
  <c r="CH35" i="285"/>
  <c r="CI34" i="285"/>
  <c r="CI35" i="285"/>
  <c r="CJ34" i="285"/>
  <c r="CJ35" i="285"/>
  <c r="CK34" i="285"/>
  <c r="CK35" i="285"/>
  <c r="CL34" i="285"/>
  <c r="CL35" i="285"/>
  <c r="CM34" i="285"/>
  <c r="CM35" i="285"/>
  <c r="CN34" i="285"/>
  <c r="CN35" i="285"/>
  <c r="CO34" i="285"/>
  <c r="CO35" i="285"/>
  <c r="CP34" i="285"/>
  <c r="CP35" i="285"/>
  <c r="CQ34" i="285"/>
  <c r="CQ35" i="285"/>
  <c r="CR34" i="285"/>
  <c r="CR35" i="285"/>
  <c r="CS34" i="285"/>
  <c r="CS35" i="285"/>
  <c r="CT34" i="285"/>
  <c r="CT35" i="285"/>
  <c r="CU34" i="285"/>
  <c r="CU35" i="285"/>
  <c r="CV34" i="285"/>
  <c r="CV35" i="285"/>
  <c r="CW34" i="285"/>
  <c r="CW35" i="285"/>
  <c r="CX34" i="285"/>
  <c r="CX35" i="285"/>
  <c r="CY34" i="285"/>
  <c r="CY35" i="285"/>
  <c r="CZ34" i="285"/>
  <c r="CZ35" i="285"/>
  <c r="DA34" i="285"/>
  <c r="DA35" i="285"/>
  <c r="DB34" i="285"/>
  <c r="DB35" i="285"/>
  <c r="DC34" i="285"/>
  <c r="DC35" i="285"/>
  <c r="DD34" i="285"/>
  <c r="DD35" i="285"/>
  <c r="DE34" i="285"/>
  <c r="DE35" i="285"/>
  <c r="DF34" i="285"/>
  <c r="DF35" i="285"/>
  <c r="DG34" i="285"/>
  <c r="DG35" i="285"/>
  <c r="DH34" i="285"/>
  <c r="DH35" i="285"/>
  <c r="DI34" i="285"/>
  <c r="DI35" i="285"/>
  <c r="DJ34" i="285"/>
  <c r="DJ35" i="285"/>
  <c r="DK34" i="285"/>
  <c r="DK35" i="285"/>
  <c r="DL34" i="285"/>
  <c r="DL35" i="285"/>
  <c r="DM34" i="285"/>
  <c r="DM35" i="285"/>
  <c r="DN34" i="285"/>
  <c r="DN35" i="285"/>
  <c r="DO34" i="285"/>
  <c r="DO35" i="285"/>
  <c r="DP34" i="285"/>
  <c r="DP35" i="285"/>
  <c r="DQ34" i="285"/>
  <c r="DQ35" i="285"/>
  <c r="DR34" i="285"/>
  <c r="DR35" i="285"/>
  <c r="DS34" i="285"/>
  <c r="DS35" i="285"/>
  <c r="DT34" i="285"/>
  <c r="DT35" i="285"/>
  <c r="DU34" i="285"/>
  <c r="DU35" i="285"/>
  <c r="DV34" i="285"/>
  <c r="DV35" i="285"/>
  <c r="DW34" i="285"/>
  <c r="DW35" i="285"/>
  <c r="DX34" i="285"/>
  <c r="DX35" i="285"/>
  <c r="DY34" i="285"/>
  <c r="DY35" i="285"/>
  <c r="DZ34" i="285"/>
  <c r="DZ35" i="285"/>
  <c r="EA34" i="285"/>
  <c r="EA35" i="285"/>
  <c r="EB34" i="285"/>
  <c r="EB35" i="285"/>
  <c r="EC34" i="285"/>
  <c r="EC35" i="285"/>
  <c r="ED34" i="285"/>
  <c r="ED35" i="285"/>
  <c r="EE34" i="285"/>
  <c r="EE35" i="285"/>
  <c r="EF34" i="285"/>
  <c r="EF35" i="285"/>
  <c r="EG34" i="285"/>
  <c r="EG35" i="285"/>
  <c r="EH34" i="285"/>
  <c r="EH35" i="285"/>
  <c r="EI34" i="285"/>
  <c r="EI35" i="285"/>
  <c r="EJ34" i="285"/>
  <c r="EJ35" i="285"/>
  <c r="EK34" i="285"/>
  <c r="EK35" i="285"/>
  <c r="EL34" i="285"/>
  <c r="EL35" i="285"/>
  <c r="EM34" i="285"/>
  <c r="EM35" i="285"/>
  <c r="EN34" i="285"/>
  <c r="EN35" i="285"/>
  <c r="EO34" i="285"/>
  <c r="EO35" i="285"/>
  <c r="EP34" i="285"/>
  <c r="EP35" i="285"/>
  <c r="EQ34" i="285"/>
  <c r="EQ35" i="285"/>
  <c r="ER34" i="285"/>
  <c r="ER35" i="285"/>
  <c r="ES34" i="285"/>
  <c r="ES35" i="285"/>
  <c r="ET34" i="285"/>
  <c r="ET35" i="285"/>
  <c r="EU34" i="285"/>
  <c r="EU35" i="285"/>
  <c r="EV34" i="285"/>
  <c r="EV35" i="285"/>
  <c r="EW34" i="285"/>
  <c r="EW35" i="285"/>
  <c r="EX34" i="285"/>
  <c r="EX35" i="285"/>
  <c r="EY34" i="285"/>
  <c r="EY35" i="285"/>
  <c r="EZ34" i="285"/>
  <c r="EZ35" i="285"/>
  <c r="FA34" i="285"/>
  <c r="FA35" i="285"/>
  <c r="FB34" i="285"/>
  <c r="FB35" i="285"/>
  <c r="FC34" i="285"/>
  <c r="FC35" i="285"/>
  <c r="FD34" i="285"/>
  <c r="FD35" i="285"/>
  <c r="FE34" i="285"/>
  <c r="FE35" i="285"/>
  <c r="FF34" i="285"/>
  <c r="FF35" i="285"/>
  <c r="FG34" i="285"/>
  <c r="FG35" i="285"/>
  <c r="FH34" i="285"/>
  <c r="FH35" i="285"/>
  <c r="FI34" i="285"/>
  <c r="FI35" i="285"/>
  <c r="FJ34" i="285"/>
  <c r="FJ35" i="285"/>
  <c r="FK34" i="285"/>
  <c r="FK35" i="285"/>
  <c r="FL34" i="285"/>
  <c r="FL35" i="285"/>
  <c r="FM34" i="285"/>
  <c r="FM35" i="285"/>
  <c r="FN34" i="285"/>
  <c r="FN35" i="285"/>
  <c r="FO34" i="285"/>
  <c r="FO35" i="285"/>
  <c r="FP34" i="285"/>
  <c r="FP35" i="285"/>
  <c r="FQ34" i="285"/>
  <c r="FQ35" i="285"/>
  <c r="FR34" i="285"/>
  <c r="FR35" i="285"/>
  <c r="FS34" i="285"/>
  <c r="FS35" i="285"/>
  <c r="FT34" i="285"/>
  <c r="FT35" i="285"/>
  <c r="FU34" i="285"/>
  <c r="FU35" i="285"/>
  <c r="FV34" i="285"/>
  <c r="FV35" i="285"/>
  <c r="FW34" i="285"/>
  <c r="FW35" i="285"/>
  <c r="FX34" i="285"/>
  <c r="FX35" i="285"/>
  <c r="FY34" i="285"/>
  <c r="FY35" i="285"/>
  <c r="FZ34" i="285"/>
  <c r="FZ35" i="285"/>
  <c r="GA34" i="285"/>
  <c r="GA35" i="285"/>
  <c r="GB34" i="285"/>
  <c r="GB35" i="285"/>
  <c r="GC34" i="285"/>
  <c r="GC35" i="285"/>
  <c r="GD34" i="285"/>
  <c r="GD35" i="285"/>
  <c r="GE34" i="285"/>
  <c r="GE35" i="285"/>
  <c r="GF34" i="285"/>
  <c r="GF35" i="285"/>
  <c r="GG34" i="285"/>
  <c r="GG35" i="285"/>
  <c r="GH34" i="285"/>
  <c r="GH35" i="285"/>
  <c r="GI34" i="285"/>
  <c r="GI35" i="285"/>
  <c r="GJ34" i="285"/>
  <c r="GJ35" i="285"/>
  <c r="E35" i="285"/>
  <c r="F35" i="285"/>
  <c r="G374" i="307"/>
  <c r="G35" i="285"/>
  <c r="I35" i="285"/>
  <c r="E34" i="285"/>
  <c r="F34" i="285"/>
  <c r="G363" i="307"/>
  <c r="G34" i="285"/>
  <c r="I34" i="285"/>
  <c r="E373" i="307"/>
  <c r="F373" i="307"/>
  <c r="G249" i="307"/>
  <c r="I148" i="307"/>
  <c r="I373" i="307"/>
  <c r="Y371" i="307"/>
  <c r="X371" i="307"/>
  <c r="W371" i="307"/>
  <c r="V371" i="307"/>
  <c r="U371" i="307"/>
  <c r="T371" i="307"/>
  <c r="S371" i="307"/>
  <c r="R371" i="307"/>
  <c r="Q371" i="307"/>
  <c r="P371" i="307"/>
  <c r="O371" i="307"/>
  <c r="N371" i="307"/>
  <c r="M371" i="307"/>
  <c r="L371" i="307"/>
  <c r="K371" i="307"/>
  <c r="J371" i="307"/>
  <c r="I372" i="307"/>
  <c r="H372" i="307"/>
  <c r="G372" i="307"/>
  <c r="F372" i="307"/>
  <c r="E372" i="307"/>
  <c r="I371" i="307"/>
  <c r="H371" i="307"/>
  <c r="G371" i="307"/>
  <c r="F371" i="307"/>
  <c r="E371" i="307"/>
  <c r="J18" i="285"/>
  <c r="J12" i="285"/>
  <c r="BF19" i="285"/>
  <c r="BG19" i="285"/>
  <c r="BH19" i="285"/>
  <c r="BI19" i="285"/>
  <c r="BJ19" i="285"/>
  <c r="BK19" i="285"/>
  <c r="BL19" i="285"/>
  <c r="BM19" i="285"/>
  <c r="BN19" i="285"/>
  <c r="BO19" i="285"/>
  <c r="BP19" i="285"/>
  <c r="BQ19" i="285"/>
  <c r="BR19" i="285"/>
  <c r="BS19" i="285"/>
  <c r="BT19" i="285"/>
  <c r="BU19" i="285"/>
  <c r="BV19" i="285"/>
  <c r="BW19" i="285"/>
  <c r="BX19" i="285"/>
  <c r="BY19" i="285"/>
  <c r="BZ19" i="285"/>
  <c r="CA19" i="285"/>
  <c r="CB19" i="285"/>
  <c r="CC19" i="285"/>
  <c r="CD19" i="285"/>
  <c r="CE19" i="285"/>
  <c r="CF19" i="285"/>
  <c r="CG19" i="285"/>
  <c r="CH19" i="285"/>
  <c r="CI19" i="285"/>
  <c r="CJ19" i="285"/>
  <c r="CK19" i="285"/>
  <c r="CL19" i="285"/>
  <c r="CM19" i="285"/>
  <c r="CN19" i="285"/>
  <c r="CO19" i="285"/>
  <c r="CP19" i="285"/>
  <c r="CQ19" i="285"/>
  <c r="CR19" i="285"/>
  <c r="CS19" i="285"/>
  <c r="CT19" i="285"/>
  <c r="CU19" i="285"/>
  <c r="CV19" i="285"/>
  <c r="CW19" i="285"/>
  <c r="CX19" i="285"/>
  <c r="CY19" i="285"/>
  <c r="CZ19" i="285"/>
  <c r="DA19" i="285"/>
  <c r="DB19" i="285"/>
  <c r="DC19" i="285"/>
  <c r="DD19" i="285"/>
  <c r="DE19" i="285"/>
  <c r="DF19" i="285"/>
  <c r="DG19" i="285"/>
  <c r="DH19" i="285"/>
  <c r="DI19" i="285"/>
  <c r="DJ19" i="285"/>
  <c r="DK19" i="285"/>
  <c r="DL19" i="285"/>
  <c r="DM19" i="285"/>
  <c r="DN19" i="285"/>
  <c r="DO19" i="285"/>
  <c r="DP19" i="285"/>
  <c r="DQ19" i="285"/>
  <c r="DR19" i="285"/>
  <c r="DS19" i="285"/>
  <c r="DT19" i="285"/>
  <c r="DU19" i="285"/>
  <c r="DV19" i="285"/>
  <c r="DW19" i="285"/>
  <c r="DX19" i="285"/>
  <c r="DY19" i="285"/>
  <c r="DZ19" i="285"/>
  <c r="EA19" i="285"/>
  <c r="EB19" i="285"/>
  <c r="EC19" i="285"/>
  <c r="ED19" i="285"/>
  <c r="EE19" i="285"/>
  <c r="EF19" i="285"/>
  <c r="EG19" i="285"/>
  <c r="EH19" i="285"/>
  <c r="EI19" i="285"/>
  <c r="EJ19" i="285"/>
  <c r="EK19" i="285"/>
  <c r="EL19" i="285"/>
  <c r="EM19" i="285"/>
  <c r="EN19" i="285"/>
  <c r="EO19" i="285"/>
  <c r="EP19" i="285"/>
  <c r="EQ19" i="285"/>
  <c r="ER19" i="285"/>
  <c r="ES19" i="285"/>
  <c r="ET19" i="285"/>
  <c r="EU19" i="285"/>
  <c r="EV19" i="285"/>
  <c r="EW19" i="285"/>
  <c r="EX19" i="285"/>
  <c r="EY19" i="285"/>
  <c r="EZ19" i="285"/>
  <c r="FA19" i="285"/>
  <c r="FB19" i="285"/>
  <c r="FC19" i="285"/>
  <c r="FD19" i="285"/>
  <c r="FE19" i="285"/>
  <c r="FF19" i="285"/>
  <c r="FG19" i="285"/>
  <c r="FH19" i="285"/>
  <c r="FI19" i="285"/>
  <c r="FJ19" i="285"/>
  <c r="FK19" i="285"/>
  <c r="FL19" i="285"/>
  <c r="FM19" i="285"/>
  <c r="FN19" i="285"/>
  <c r="FO19" i="285"/>
  <c r="FP19" i="285"/>
  <c r="FQ19" i="285"/>
  <c r="FR19" i="285"/>
  <c r="FS19" i="285"/>
  <c r="FT19" i="285"/>
  <c r="FU19" i="285"/>
  <c r="FV19" i="285"/>
  <c r="FW19" i="285"/>
  <c r="FX19" i="285"/>
  <c r="FY19" i="285"/>
  <c r="FZ19" i="285"/>
  <c r="GA19" i="285"/>
  <c r="GB19" i="285"/>
  <c r="GC19" i="285"/>
  <c r="GD19" i="285"/>
  <c r="GE19" i="285"/>
  <c r="GF19" i="285"/>
  <c r="GG19" i="285"/>
  <c r="GH19" i="285"/>
  <c r="GI19" i="285"/>
  <c r="GJ19" i="285"/>
  <c r="E19" i="285"/>
  <c r="F19" i="285"/>
  <c r="I19" i="285"/>
  <c r="I67" i="305"/>
  <c r="J68" i="305"/>
  <c r="J80" i="305"/>
  <c r="I81" i="305"/>
  <c r="J82" i="305"/>
  <c r="I63" i="305"/>
  <c r="J10" i="305"/>
  <c r="J13" i="305"/>
  <c r="J14" i="305"/>
  <c r="J18" i="305"/>
  <c r="I76" i="305"/>
  <c r="K10" i="305"/>
  <c r="K13" i="305"/>
  <c r="K14" i="305"/>
  <c r="K18" i="305"/>
  <c r="L10" i="305"/>
  <c r="L13" i="305"/>
  <c r="L14" i="305"/>
  <c r="L18" i="305"/>
  <c r="M10" i="305"/>
  <c r="M13" i="305"/>
  <c r="M14" i="305"/>
  <c r="M18" i="305"/>
  <c r="N10" i="305"/>
  <c r="N13" i="305"/>
  <c r="N14" i="305"/>
  <c r="N18" i="305"/>
  <c r="O10" i="305"/>
  <c r="O13" i="305"/>
  <c r="O14" i="305"/>
  <c r="O18" i="305"/>
  <c r="P10" i="305"/>
  <c r="P13" i="305"/>
  <c r="P14" i="305"/>
  <c r="P18" i="305"/>
  <c r="Q10" i="305"/>
  <c r="Q13" i="305"/>
  <c r="Q14" i="305"/>
  <c r="Q18" i="305"/>
  <c r="R10" i="305"/>
  <c r="R13" i="305"/>
  <c r="R14" i="305"/>
  <c r="R18" i="305"/>
  <c r="S10" i="305"/>
  <c r="S13" i="305"/>
  <c r="S14" i="305"/>
  <c r="S18" i="305"/>
  <c r="T10" i="305"/>
  <c r="T13" i="305"/>
  <c r="T14" i="305"/>
  <c r="T18" i="305"/>
  <c r="U10" i="305"/>
  <c r="U13" i="305"/>
  <c r="U14" i="305"/>
  <c r="U18" i="305"/>
  <c r="V10" i="305"/>
  <c r="V13" i="305"/>
  <c r="V14" i="305"/>
  <c r="V18" i="305"/>
  <c r="W10" i="305"/>
  <c r="W13" i="305"/>
  <c r="W14" i="305"/>
  <c r="W18" i="305"/>
  <c r="X10" i="305"/>
  <c r="X13" i="305"/>
  <c r="X14" i="305"/>
  <c r="X18" i="305"/>
  <c r="Y10" i="305"/>
  <c r="Y13" i="305"/>
  <c r="Y14" i="305"/>
  <c r="Y18" i="305"/>
  <c r="Z10" i="305"/>
  <c r="Z13" i="305"/>
  <c r="Z14" i="305"/>
  <c r="Z18" i="305"/>
  <c r="AA10" i="305"/>
  <c r="AA13" i="305"/>
  <c r="AA14" i="305"/>
  <c r="AA18" i="305"/>
  <c r="AB10" i="305"/>
  <c r="AB13" i="305"/>
  <c r="AB14" i="305"/>
  <c r="AB18" i="305"/>
  <c r="AC10" i="305"/>
  <c r="AC13" i="305"/>
  <c r="AC14" i="305"/>
  <c r="AC18" i="305"/>
  <c r="AD10" i="305"/>
  <c r="AD13" i="305"/>
  <c r="AD14" i="305"/>
  <c r="AD18" i="305"/>
  <c r="AE10" i="305"/>
  <c r="AE13" i="305"/>
  <c r="AE14" i="305"/>
  <c r="AE18" i="305"/>
  <c r="AF10" i="305"/>
  <c r="AF13" i="305"/>
  <c r="AF14" i="305"/>
  <c r="AF18" i="305"/>
  <c r="AG10" i="305"/>
  <c r="AG13" i="305"/>
  <c r="AG14" i="305"/>
  <c r="AG18" i="305"/>
  <c r="AH10" i="305"/>
  <c r="AH13" i="305"/>
  <c r="AH14" i="305"/>
  <c r="AH18" i="305"/>
  <c r="AI10" i="305"/>
  <c r="AI13" i="305"/>
  <c r="AI14" i="305"/>
  <c r="AI18" i="305"/>
  <c r="AJ10" i="305"/>
  <c r="AJ13" i="305"/>
  <c r="AJ14" i="305"/>
  <c r="AJ18" i="305"/>
  <c r="AK10" i="305"/>
  <c r="AK13" i="305"/>
  <c r="AK14" i="305"/>
  <c r="AK18" i="305"/>
  <c r="AL10" i="305"/>
  <c r="AL13" i="305"/>
  <c r="AL14" i="305"/>
  <c r="AL18" i="305"/>
  <c r="AM10" i="305"/>
  <c r="AM13" i="305"/>
  <c r="AM14" i="305"/>
  <c r="AM18" i="305"/>
  <c r="AN10" i="305"/>
  <c r="AN13" i="305"/>
  <c r="AN14" i="305"/>
  <c r="AN18" i="305"/>
  <c r="AO10" i="305"/>
  <c r="AO13" i="305"/>
  <c r="AO14" i="305"/>
  <c r="AO18" i="305"/>
  <c r="AP10" i="305"/>
  <c r="AP13" i="305"/>
  <c r="AP14" i="305"/>
  <c r="AP18" i="305"/>
  <c r="AQ10" i="305"/>
  <c r="AQ13" i="305"/>
  <c r="AQ14" i="305"/>
  <c r="AQ18" i="305"/>
  <c r="AR10" i="305"/>
  <c r="AR13" i="305"/>
  <c r="AR14" i="305"/>
  <c r="AR18" i="305"/>
  <c r="AS10" i="305"/>
  <c r="AS13" i="305"/>
  <c r="AS14" i="305"/>
  <c r="AS18" i="305"/>
  <c r="AT10" i="305"/>
  <c r="AT13" i="305"/>
  <c r="AT14" i="305"/>
  <c r="AT18" i="305"/>
  <c r="AU10" i="305"/>
  <c r="AU13" i="305"/>
  <c r="AU14" i="305"/>
  <c r="AU18" i="305"/>
  <c r="AV10" i="305"/>
  <c r="AV13" i="305"/>
  <c r="AV14" i="305"/>
  <c r="AV18" i="305"/>
  <c r="AW10" i="305"/>
  <c r="AW13" i="305"/>
  <c r="AW14" i="305"/>
  <c r="AW18" i="305"/>
  <c r="AX10" i="305"/>
  <c r="AX13" i="305"/>
  <c r="AX14" i="305"/>
  <c r="AX18" i="305"/>
  <c r="AY10" i="305"/>
  <c r="AY13" i="305"/>
  <c r="AY14" i="305"/>
  <c r="AY18" i="305"/>
  <c r="AZ10" i="305"/>
  <c r="AZ13" i="305"/>
  <c r="AZ14" i="305"/>
  <c r="AZ18" i="305"/>
  <c r="BA10" i="305"/>
  <c r="BA13" i="305"/>
  <c r="BA14" i="305"/>
  <c r="BA18" i="305"/>
  <c r="BB10" i="305"/>
  <c r="BB13" i="305"/>
  <c r="BB14" i="305"/>
  <c r="BB18" i="305"/>
  <c r="BC10" i="305"/>
  <c r="BC13" i="305"/>
  <c r="BC14" i="305"/>
  <c r="BC18" i="305"/>
  <c r="BD10" i="305"/>
  <c r="BD13" i="305"/>
  <c r="BD14" i="305"/>
  <c r="BD18" i="305"/>
  <c r="BE10" i="305"/>
  <c r="BE13" i="305"/>
  <c r="BE14" i="305"/>
  <c r="BE18" i="305"/>
  <c r="F79" i="48"/>
  <c r="F179" i="273"/>
  <c r="F180" i="273"/>
  <c r="G177" i="273"/>
  <c r="E177" i="273"/>
  <c r="J10" i="273"/>
  <c r="J54" i="305"/>
  <c r="F45" i="265"/>
  <c r="F68" i="269"/>
  <c r="I91" i="273"/>
  <c r="J92" i="273"/>
  <c r="J106" i="273"/>
  <c r="I107" i="273"/>
  <c r="J108" i="273"/>
  <c r="J218" i="280"/>
  <c r="J13" i="273"/>
  <c r="J14" i="273"/>
  <c r="J19" i="273"/>
  <c r="J225" i="280"/>
  <c r="J229" i="280"/>
  <c r="J230" i="280"/>
  <c r="I82" i="273"/>
  <c r="K10" i="273"/>
  <c r="K13" i="273"/>
  <c r="K14" i="273"/>
  <c r="K19" i="273"/>
  <c r="E351" i="307"/>
  <c r="E353" i="307"/>
  <c r="F72" i="48"/>
  <c r="J126" i="307"/>
  <c r="J111" i="307"/>
  <c r="F81" i="48"/>
  <c r="F170" i="307"/>
  <c r="F82" i="48"/>
  <c r="F175" i="307"/>
  <c r="F17" i="309"/>
  <c r="AB21" i="309"/>
  <c r="AB177" i="307"/>
  <c r="G351" i="307"/>
  <c r="G353" i="307"/>
  <c r="E99" i="288"/>
  <c r="F99" i="288"/>
  <c r="G99" i="288"/>
  <c r="I99" i="288"/>
  <c r="E346" i="307"/>
  <c r="F346" i="307"/>
  <c r="I346" i="307"/>
  <c r="L10" i="273"/>
  <c r="L13" i="273"/>
  <c r="L14" i="273"/>
  <c r="L19" i="273"/>
  <c r="M10" i="273"/>
  <c r="M13" i="273"/>
  <c r="M14" i="273"/>
  <c r="M19" i="273"/>
  <c r="N10" i="273"/>
  <c r="N13" i="273"/>
  <c r="N14" i="273"/>
  <c r="N19" i="273"/>
  <c r="O10" i="273"/>
  <c r="O13" i="273"/>
  <c r="O14" i="273"/>
  <c r="O19" i="273"/>
  <c r="P10" i="273"/>
  <c r="P13" i="273"/>
  <c r="P14" i="273"/>
  <c r="P19" i="273"/>
  <c r="Q10" i="273"/>
  <c r="Q13" i="273"/>
  <c r="Q14" i="273"/>
  <c r="Q19" i="273"/>
  <c r="R10" i="273"/>
  <c r="R13" i="273"/>
  <c r="R14" i="273"/>
  <c r="R19" i="273"/>
  <c r="S10" i="273"/>
  <c r="S13" i="273"/>
  <c r="S14" i="273"/>
  <c r="S19" i="273"/>
  <c r="T10" i="273"/>
  <c r="T13" i="273"/>
  <c r="T14" i="273"/>
  <c r="T19" i="273"/>
  <c r="U10" i="273"/>
  <c r="U13" i="273"/>
  <c r="U14" i="273"/>
  <c r="U19" i="273"/>
  <c r="V10" i="273"/>
  <c r="V13" i="273"/>
  <c r="V14" i="273"/>
  <c r="V19" i="273"/>
  <c r="W10" i="273"/>
  <c r="W13" i="273"/>
  <c r="W14" i="273"/>
  <c r="W19" i="273"/>
  <c r="X10" i="273"/>
  <c r="X13" i="273"/>
  <c r="X14" i="273"/>
  <c r="X19" i="273"/>
  <c r="Y10" i="273"/>
  <c r="Y13" i="273"/>
  <c r="Y14" i="273"/>
  <c r="Y19" i="273"/>
  <c r="Z10" i="273"/>
  <c r="Z13" i="273"/>
  <c r="Z14" i="273"/>
  <c r="Z19" i="273"/>
  <c r="AA10" i="273"/>
  <c r="AA13" i="273"/>
  <c r="AA14" i="273"/>
  <c r="AA19" i="273"/>
  <c r="AB10" i="273"/>
  <c r="AB13" i="273"/>
  <c r="AB14" i="273"/>
  <c r="AB19" i="273"/>
  <c r="AC10" i="273"/>
  <c r="AC13" i="273"/>
  <c r="AC14" i="273"/>
  <c r="AC19" i="273"/>
  <c r="AD10" i="273"/>
  <c r="AD13" i="273"/>
  <c r="AD14" i="273"/>
  <c r="AD19" i="273"/>
  <c r="AE10" i="273"/>
  <c r="AE13" i="273"/>
  <c r="AE14" i="273"/>
  <c r="AE19" i="273"/>
  <c r="AF10" i="273"/>
  <c r="AF13" i="273"/>
  <c r="AF14" i="273"/>
  <c r="AF19" i="273"/>
  <c r="AG10" i="273"/>
  <c r="AG13" i="273"/>
  <c r="AG14" i="273"/>
  <c r="AG19" i="273"/>
  <c r="AH10" i="273"/>
  <c r="AH13" i="273"/>
  <c r="AH14" i="273"/>
  <c r="AH19" i="273"/>
  <c r="AI10" i="273"/>
  <c r="AI13" i="273"/>
  <c r="AI14" i="273"/>
  <c r="AI19" i="273"/>
  <c r="AJ10" i="273"/>
  <c r="AJ13" i="273"/>
  <c r="AJ14" i="273"/>
  <c r="AJ19" i="273"/>
  <c r="AK10" i="273"/>
  <c r="AK13" i="273"/>
  <c r="AK14" i="273"/>
  <c r="AK19" i="273"/>
  <c r="AL10" i="273"/>
  <c r="AL13" i="273"/>
  <c r="AL14" i="273"/>
  <c r="AL19" i="273"/>
  <c r="AM10" i="273"/>
  <c r="AM13" i="273"/>
  <c r="AM14" i="273"/>
  <c r="AM19" i="273"/>
  <c r="AN10" i="273"/>
  <c r="AN13" i="273"/>
  <c r="AN14" i="273"/>
  <c r="AN19" i="273"/>
  <c r="AO10" i="273"/>
  <c r="AO13" i="273"/>
  <c r="AO14" i="273"/>
  <c r="AO19" i="273"/>
  <c r="AP10" i="273"/>
  <c r="AP13" i="273"/>
  <c r="AP14" i="273"/>
  <c r="AP19" i="273"/>
  <c r="AQ10" i="273"/>
  <c r="AQ13" i="273"/>
  <c r="AQ14" i="273"/>
  <c r="AQ19" i="273"/>
  <c r="AR10" i="273"/>
  <c r="AR13" i="273"/>
  <c r="AR14" i="273"/>
  <c r="AR19" i="273"/>
  <c r="AS10" i="273"/>
  <c r="AS13" i="273"/>
  <c r="AS14" i="273"/>
  <c r="AS19" i="273"/>
  <c r="AT10" i="273"/>
  <c r="AT13" i="273"/>
  <c r="AT14" i="273"/>
  <c r="AT19" i="273"/>
  <c r="AU10" i="273"/>
  <c r="AU13" i="273"/>
  <c r="AU14" i="273"/>
  <c r="AU19" i="273"/>
  <c r="AV10" i="273"/>
  <c r="AV13" i="273"/>
  <c r="AV14" i="273"/>
  <c r="AV19" i="273"/>
  <c r="AW10" i="273"/>
  <c r="AW13" i="273"/>
  <c r="AW14" i="273"/>
  <c r="AW19" i="273"/>
  <c r="AX10" i="273"/>
  <c r="AX13" i="273"/>
  <c r="AX14" i="273"/>
  <c r="AX19" i="273"/>
  <c r="AY10" i="273"/>
  <c r="AY13" i="273"/>
  <c r="AY14" i="273"/>
  <c r="AY19" i="273"/>
  <c r="AZ10" i="273"/>
  <c r="AZ13" i="273"/>
  <c r="AZ14" i="273"/>
  <c r="AZ19" i="273"/>
  <c r="BA10" i="273"/>
  <c r="BA13" i="273"/>
  <c r="BA14" i="273"/>
  <c r="BA19" i="273"/>
  <c r="BB10" i="273"/>
  <c r="BB13" i="273"/>
  <c r="BB14" i="273"/>
  <c r="BB19" i="273"/>
  <c r="BC10" i="273"/>
  <c r="BC13" i="273"/>
  <c r="BC14" i="273"/>
  <c r="BC19" i="273"/>
  <c r="BD10" i="273"/>
  <c r="BD13" i="273"/>
  <c r="BD14" i="273"/>
  <c r="BD19" i="273"/>
  <c r="BE10" i="273"/>
  <c r="BE13" i="273"/>
  <c r="BE14" i="273"/>
  <c r="BE19" i="273"/>
  <c r="BF10" i="273"/>
  <c r="BF13" i="273"/>
  <c r="BF14" i="273"/>
  <c r="BF19" i="273"/>
  <c r="BG10" i="273"/>
  <c r="BG13" i="273"/>
  <c r="BG14" i="273"/>
  <c r="BG19" i="273"/>
  <c r="BH10" i="273"/>
  <c r="BH13" i="273"/>
  <c r="BH14" i="273"/>
  <c r="BH19" i="273"/>
  <c r="BI10" i="273"/>
  <c r="BI13" i="273"/>
  <c r="BI14" i="273"/>
  <c r="BI19" i="273"/>
  <c r="BJ10" i="273"/>
  <c r="BJ13" i="273"/>
  <c r="BJ14" i="273"/>
  <c r="BJ19" i="273"/>
  <c r="BK10" i="273"/>
  <c r="BK13" i="273"/>
  <c r="BK14" i="273"/>
  <c r="BK19" i="273"/>
  <c r="BL10" i="273"/>
  <c r="BL13" i="273"/>
  <c r="BL14" i="273"/>
  <c r="BL19" i="273"/>
  <c r="BM10" i="273"/>
  <c r="BM13" i="273"/>
  <c r="BM14" i="273"/>
  <c r="BM19" i="273"/>
  <c r="BN10" i="273"/>
  <c r="BN13" i="273"/>
  <c r="BN14" i="273"/>
  <c r="BN19" i="273"/>
  <c r="BO10" i="273"/>
  <c r="BO13" i="273"/>
  <c r="BO14" i="273"/>
  <c r="BO19" i="273"/>
  <c r="BP10" i="273"/>
  <c r="BP13" i="273"/>
  <c r="BP14" i="273"/>
  <c r="BP19" i="273"/>
  <c r="BQ10" i="273"/>
  <c r="BQ13" i="273"/>
  <c r="BQ14" i="273"/>
  <c r="BQ19" i="273"/>
  <c r="BR10" i="273"/>
  <c r="BR13" i="273"/>
  <c r="BR14" i="273"/>
  <c r="BR19" i="273"/>
  <c r="BS10" i="273"/>
  <c r="BS13" i="273"/>
  <c r="BS14" i="273"/>
  <c r="BS19" i="273"/>
  <c r="BT10" i="273"/>
  <c r="BT13" i="273"/>
  <c r="BT14" i="273"/>
  <c r="BT19" i="273"/>
  <c r="BU10" i="273"/>
  <c r="BU13" i="273"/>
  <c r="BU14" i="273"/>
  <c r="BU19" i="273"/>
  <c r="BV10" i="273"/>
  <c r="BV13" i="273"/>
  <c r="BV14" i="273"/>
  <c r="BV19" i="273"/>
  <c r="BW10" i="273"/>
  <c r="BW13" i="273"/>
  <c r="BW14" i="273"/>
  <c r="BW19" i="273"/>
  <c r="BX10" i="273"/>
  <c r="BX13" i="273"/>
  <c r="BX14" i="273"/>
  <c r="BX19" i="273"/>
  <c r="BY10" i="273"/>
  <c r="BY13" i="273"/>
  <c r="BY14" i="273"/>
  <c r="BY19" i="273"/>
  <c r="BZ10" i="273"/>
  <c r="BZ13" i="273"/>
  <c r="BZ14" i="273"/>
  <c r="BZ19" i="273"/>
  <c r="CA10" i="273"/>
  <c r="CA13" i="273"/>
  <c r="CA14" i="273"/>
  <c r="CA19" i="273"/>
  <c r="CB10" i="273"/>
  <c r="CB13" i="273"/>
  <c r="CB14" i="273"/>
  <c r="CB19" i="273"/>
  <c r="CC10" i="273"/>
  <c r="CC13" i="273"/>
  <c r="CC14" i="273"/>
  <c r="CC19" i="273"/>
  <c r="CD10" i="273"/>
  <c r="CD13" i="273"/>
  <c r="CD14" i="273"/>
  <c r="CD19" i="273"/>
  <c r="CE10" i="273"/>
  <c r="CE13" i="273"/>
  <c r="CE14" i="273"/>
  <c r="CE19" i="273"/>
  <c r="CF10" i="273"/>
  <c r="CF13" i="273"/>
  <c r="CF14" i="273"/>
  <c r="CF19" i="273"/>
  <c r="CG10" i="273"/>
  <c r="CG13" i="273"/>
  <c r="CG14" i="273"/>
  <c r="CG19" i="273"/>
  <c r="CH10" i="273"/>
  <c r="CH13" i="273"/>
  <c r="CH14" i="273"/>
  <c r="CH19" i="273"/>
  <c r="CI10" i="273"/>
  <c r="CI13" i="273"/>
  <c r="CI14" i="273"/>
  <c r="CI19" i="273"/>
  <c r="CJ10" i="273"/>
  <c r="CJ13" i="273"/>
  <c r="CJ14" i="273"/>
  <c r="CJ19" i="273"/>
  <c r="CK10" i="273"/>
  <c r="CK13" i="273"/>
  <c r="CK14" i="273"/>
  <c r="CK19" i="273"/>
  <c r="CL10" i="273"/>
  <c r="CL13" i="273"/>
  <c r="CL14" i="273"/>
  <c r="CL19" i="273"/>
  <c r="CM10" i="273"/>
  <c r="CM13" i="273"/>
  <c r="CM14" i="273"/>
  <c r="CM19" i="273"/>
  <c r="CN10" i="273"/>
  <c r="CN13" i="273"/>
  <c r="CN14" i="273"/>
  <c r="CN19" i="273"/>
  <c r="CO10" i="273"/>
  <c r="CO13" i="273"/>
  <c r="CO14" i="273"/>
  <c r="CO19" i="273"/>
  <c r="CP10" i="273"/>
  <c r="CP13" i="273"/>
  <c r="CP14" i="273"/>
  <c r="CP19" i="273"/>
  <c r="CQ10" i="273"/>
  <c r="CQ13" i="273"/>
  <c r="CQ14" i="273"/>
  <c r="CQ19" i="273"/>
  <c r="CR10" i="273"/>
  <c r="CR13" i="273"/>
  <c r="CR14" i="273"/>
  <c r="CR19" i="273"/>
  <c r="CS10" i="273"/>
  <c r="CS13" i="273"/>
  <c r="CS14" i="273"/>
  <c r="CS19" i="273"/>
  <c r="CT10" i="273"/>
  <c r="CT13" i="273"/>
  <c r="CT14" i="273"/>
  <c r="CT19" i="273"/>
  <c r="CU10" i="273"/>
  <c r="CU13" i="273"/>
  <c r="CU14" i="273"/>
  <c r="CU19" i="273"/>
  <c r="CV10" i="273"/>
  <c r="CV13" i="273"/>
  <c r="CV14" i="273"/>
  <c r="CV19" i="273"/>
  <c r="CW10" i="273"/>
  <c r="CW13" i="273"/>
  <c r="CW14" i="273"/>
  <c r="CW19" i="273"/>
  <c r="CX10" i="273"/>
  <c r="CX13" i="273"/>
  <c r="CX14" i="273"/>
  <c r="CX19" i="273"/>
  <c r="CY10" i="273"/>
  <c r="CY13" i="273"/>
  <c r="CY14" i="273"/>
  <c r="CY19" i="273"/>
  <c r="CZ10" i="273"/>
  <c r="CZ13" i="273"/>
  <c r="CZ14" i="273"/>
  <c r="CZ19" i="273"/>
  <c r="DA10" i="273"/>
  <c r="DA13" i="273"/>
  <c r="DA14" i="273"/>
  <c r="DA19" i="273"/>
  <c r="DB10" i="273"/>
  <c r="DB13" i="273"/>
  <c r="DB14" i="273"/>
  <c r="DB19" i="273"/>
  <c r="DC10" i="273"/>
  <c r="DC13" i="273"/>
  <c r="DC14" i="273"/>
  <c r="DC19" i="273"/>
  <c r="DD10" i="273"/>
  <c r="DD13" i="273"/>
  <c r="DD14" i="273"/>
  <c r="DD19" i="273"/>
  <c r="DE10" i="273"/>
  <c r="DE13" i="273"/>
  <c r="DE14" i="273"/>
  <c r="DE19" i="273"/>
  <c r="DF10" i="273"/>
  <c r="DF13" i="273"/>
  <c r="DF14" i="273"/>
  <c r="DF19" i="273"/>
  <c r="DG10" i="273"/>
  <c r="DG13" i="273"/>
  <c r="DG14" i="273"/>
  <c r="DG19" i="273"/>
  <c r="DH10" i="273"/>
  <c r="DH13" i="273"/>
  <c r="DH14" i="273"/>
  <c r="DH19" i="273"/>
  <c r="DI10" i="273"/>
  <c r="DI13" i="273"/>
  <c r="DI14" i="273"/>
  <c r="DI19" i="273"/>
  <c r="DJ10" i="273"/>
  <c r="DJ13" i="273"/>
  <c r="DJ14" i="273"/>
  <c r="DJ19" i="273"/>
  <c r="DK10" i="273"/>
  <c r="DK13" i="273"/>
  <c r="DK14" i="273"/>
  <c r="DK19" i="273"/>
  <c r="DL10" i="273"/>
  <c r="DL13" i="273"/>
  <c r="DL14" i="273"/>
  <c r="DL19" i="273"/>
  <c r="DM10" i="273"/>
  <c r="DM13" i="273"/>
  <c r="DM14" i="273"/>
  <c r="DM19" i="273"/>
  <c r="DN10" i="273"/>
  <c r="DN13" i="273"/>
  <c r="DN14" i="273"/>
  <c r="DN19" i="273"/>
  <c r="DO10" i="273"/>
  <c r="DO13" i="273"/>
  <c r="DO14" i="273"/>
  <c r="DO19" i="273"/>
  <c r="DP10" i="273"/>
  <c r="DP13" i="273"/>
  <c r="DP14" i="273"/>
  <c r="DP19" i="273"/>
  <c r="DQ10" i="273"/>
  <c r="DQ13" i="273"/>
  <c r="DQ14" i="273"/>
  <c r="DQ19" i="273"/>
  <c r="DR10" i="273"/>
  <c r="DR13" i="273"/>
  <c r="DR14" i="273"/>
  <c r="DR19" i="273"/>
  <c r="DS10" i="273"/>
  <c r="DS13" i="273"/>
  <c r="DS14" i="273"/>
  <c r="DS19" i="273"/>
  <c r="DT10" i="273"/>
  <c r="DT13" i="273"/>
  <c r="DT14" i="273"/>
  <c r="DT19" i="273"/>
  <c r="DU10" i="273"/>
  <c r="DU13" i="273"/>
  <c r="DU14" i="273"/>
  <c r="DU19" i="273"/>
  <c r="DV10" i="273"/>
  <c r="DV13" i="273"/>
  <c r="DV14" i="273"/>
  <c r="DV19" i="273"/>
  <c r="DW10" i="273"/>
  <c r="DW13" i="273"/>
  <c r="DW14" i="273"/>
  <c r="DW19" i="273"/>
  <c r="DX10" i="273"/>
  <c r="DX13" i="273"/>
  <c r="DX14" i="273"/>
  <c r="DX19" i="273"/>
  <c r="DY10" i="273"/>
  <c r="DY13" i="273"/>
  <c r="DY14" i="273"/>
  <c r="DY19" i="273"/>
  <c r="DZ10" i="273"/>
  <c r="DZ13" i="273"/>
  <c r="DZ14" i="273"/>
  <c r="DZ19" i="273"/>
  <c r="EA10" i="273"/>
  <c r="EA13" i="273"/>
  <c r="EA14" i="273"/>
  <c r="EA19" i="273"/>
  <c r="EB10" i="273"/>
  <c r="EB13" i="273"/>
  <c r="EB14" i="273"/>
  <c r="EB19" i="273"/>
  <c r="EC10" i="273"/>
  <c r="EC13" i="273"/>
  <c r="EC14" i="273"/>
  <c r="EC19" i="273"/>
  <c r="ED10" i="273"/>
  <c r="ED13" i="273"/>
  <c r="ED14" i="273"/>
  <c r="ED19" i="273"/>
  <c r="EE10" i="273"/>
  <c r="EE13" i="273"/>
  <c r="EE14" i="273"/>
  <c r="EE19" i="273"/>
  <c r="EF10" i="273"/>
  <c r="EF13" i="273"/>
  <c r="EF14" i="273"/>
  <c r="EF19" i="273"/>
  <c r="EG10" i="273"/>
  <c r="EG13" i="273"/>
  <c r="EG14" i="273"/>
  <c r="EG19" i="273"/>
  <c r="EH10" i="273"/>
  <c r="EH13" i="273"/>
  <c r="EH14" i="273"/>
  <c r="EH19" i="273"/>
  <c r="EI10" i="273"/>
  <c r="EI13" i="273"/>
  <c r="EI14" i="273"/>
  <c r="EI19" i="273"/>
  <c r="EJ10" i="273"/>
  <c r="EJ13" i="273"/>
  <c r="EJ14" i="273"/>
  <c r="EJ19" i="273"/>
  <c r="EK10" i="273"/>
  <c r="EK13" i="273"/>
  <c r="EK14" i="273"/>
  <c r="EK19" i="273"/>
  <c r="EL10" i="273"/>
  <c r="EL13" i="273"/>
  <c r="EL14" i="273"/>
  <c r="EL19" i="273"/>
  <c r="EM10" i="273"/>
  <c r="EM13" i="273"/>
  <c r="EM14" i="273"/>
  <c r="EM19" i="273"/>
  <c r="EN10" i="273"/>
  <c r="EN13" i="273"/>
  <c r="EN14" i="273"/>
  <c r="EN19" i="273"/>
  <c r="EO10" i="273"/>
  <c r="EO13" i="273"/>
  <c r="EO14" i="273"/>
  <c r="EO19" i="273"/>
  <c r="EP10" i="273"/>
  <c r="EP13" i="273"/>
  <c r="EP14" i="273"/>
  <c r="EP19" i="273"/>
  <c r="EQ10" i="273"/>
  <c r="EQ13" i="273"/>
  <c r="EQ14" i="273"/>
  <c r="EQ19" i="273"/>
  <c r="ER10" i="273"/>
  <c r="ER13" i="273"/>
  <c r="ER14" i="273"/>
  <c r="ER19" i="273"/>
  <c r="ES10" i="273"/>
  <c r="ES13" i="273"/>
  <c r="ES14" i="273"/>
  <c r="ES19" i="273"/>
  <c r="ET10" i="273"/>
  <c r="ET13" i="273"/>
  <c r="ET14" i="273"/>
  <c r="ET19" i="273"/>
  <c r="EU10" i="273"/>
  <c r="EU13" i="273"/>
  <c r="EU14" i="273"/>
  <c r="EU19" i="273"/>
  <c r="EV10" i="273"/>
  <c r="EV13" i="273"/>
  <c r="EV14" i="273"/>
  <c r="EV19" i="273"/>
  <c r="EW10" i="273"/>
  <c r="EW13" i="273"/>
  <c r="EW14" i="273"/>
  <c r="EW19" i="273"/>
  <c r="EX10" i="273"/>
  <c r="EX13" i="273"/>
  <c r="EX14" i="273"/>
  <c r="EX19" i="273"/>
  <c r="EY10" i="273"/>
  <c r="EY13" i="273"/>
  <c r="EY14" i="273"/>
  <c r="EY19" i="273"/>
  <c r="EZ10" i="273"/>
  <c r="EZ13" i="273"/>
  <c r="EZ14" i="273"/>
  <c r="EZ19" i="273"/>
  <c r="FA10" i="273"/>
  <c r="FA13" i="273"/>
  <c r="FA14" i="273"/>
  <c r="FA19" i="273"/>
  <c r="FB10" i="273"/>
  <c r="FB13" i="273"/>
  <c r="FB14" i="273"/>
  <c r="FB19" i="273"/>
  <c r="FC10" i="273"/>
  <c r="FC13" i="273"/>
  <c r="FC14" i="273"/>
  <c r="FC19" i="273"/>
  <c r="FD10" i="273"/>
  <c r="FD13" i="273"/>
  <c r="FD14" i="273"/>
  <c r="FD19" i="273"/>
  <c r="FE10" i="273"/>
  <c r="FE13" i="273"/>
  <c r="FE14" i="273"/>
  <c r="FE19" i="273"/>
  <c r="FF10" i="273"/>
  <c r="FF13" i="273"/>
  <c r="FF14" i="273"/>
  <c r="FF19" i="273"/>
  <c r="FG10" i="273"/>
  <c r="FG13" i="273"/>
  <c r="FG14" i="273"/>
  <c r="FG19" i="273"/>
  <c r="FH10" i="273"/>
  <c r="FH13" i="273"/>
  <c r="FH14" i="273"/>
  <c r="FH19" i="273"/>
  <c r="FI10" i="273"/>
  <c r="FI13" i="273"/>
  <c r="FI14" i="273"/>
  <c r="FI19" i="273"/>
  <c r="FJ10" i="273"/>
  <c r="FJ13" i="273"/>
  <c r="FJ14" i="273"/>
  <c r="FJ19" i="273"/>
  <c r="FK10" i="273"/>
  <c r="FK13" i="273"/>
  <c r="FK14" i="273"/>
  <c r="FK19" i="273"/>
  <c r="FL10" i="273"/>
  <c r="FL13" i="273"/>
  <c r="FL14" i="273"/>
  <c r="FL19" i="273"/>
  <c r="FM10" i="273"/>
  <c r="FM13" i="273"/>
  <c r="FM14" i="273"/>
  <c r="FM19" i="273"/>
  <c r="FN10" i="273"/>
  <c r="FN13" i="273"/>
  <c r="FN14" i="273"/>
  <c r="FN19" i="273"/>
  <c r="FO10" i="273"/>
  <c r="FO13" i="273"/>
  <c r="FO14" i="273"/>
  <c r="FO19" i="273"/>
  <c r="FP10" i="273"/>
  <c r="FP13" i="273"/>
  <c r="FP14" i="273"/>
  <c r="FP19" i="273"/>
  <c r="FQ10" i="273"/>
  <c r="FQ13" i="273"/>
  <c r="FQ14" i="273"/>
  <c r="FQ19" i="273"/>
  <c r="FR10" i="273"/>
  <c r="FR13" i="273"/>
  <c r="FR14" i="273"/>
  <c r="FR19" i="273"/>
  <c r="FS10" i="273"/>
  <c r="FS13" i="273"/>
  <c r="FS14" i="273"/>
  <c r="FS19" i="273"/>
  <c r="FT10" i="273"/>
  <c r="FT13" i="273"/>
  <c r="FT14" i="273"/>
  <c r="FT19" i="273"/>
  <c r="FU10" i="273"/>
  <c r="FU13" i="273"/>
  <c r="FU14" i="273"/>
  <c r="FU19" i="273"/>
  <c r="FV10" i="273"/>
  <c r="FV13" i="273"/>
  <c r="FV14" i="273"/>
  <c r="FV19" i="273"/>
  <c r="FW10" i="273"/>
  <c r="FW13" i="273"/>
  <c r="FW14" i="273"/>
  <c r="FW19" i="273"/>
  <c r="FX10" i="273"/>
  <c r="FX13" i="273"/>
  <c r="FX14" i="273"/>
  <c r="FX19" i="273"/>
  <c r="FY10" i="273"/>
  <c r="FY13" i="273"/>
  <c r="FY14" i="273"/>
  <c r="FY19" i="273"/>
  <c r="FZ10" i="273"/>
  <c r="FZ13" i="273"/>
  <c r="FZ14" i="273"/>
  <c r="FZ19" i="273"/>
  <c r="GA10" i="273"/>
  <c r="GA13" i="273"/>
  <c r="GA14" i="273"/>
  <c r="GA19" i="273"/>
  <c r="GB10" i="273"/>
  <c r="GB13" i="273"/>
  <c r="GB14" i="273"/>
  <c r="GB19" i="273"/>
  <c r="GC10" i="273"/>
  <c r="GC13" i="273"/>
  <c r="GC14" i="273"/>
  <c r="GC19" i="273"/>
  <c r="GD10" i="273"/>
  <c r="GD13" i="273"/>
  <c r="GD14" i="273"/>
  <c r="GD19" i="273"/>
  <c r="GE10" i="273"/>
  <c r="GE13" i="273"/>
  <c r="GE14" i="273"/>
  <c r="GE19" i="273"/>
  <c r="GF10" i="273"/>
  <c r="GF13" i="273"/>
  <c r="GF14" i="273"/>
  <c r="GF19" i="273"/>
  <c r="GG10" i="273"/>
  <c r="GG13" i="273"/>
  <c r="GG14" i="273"/>
  <c r="GG19" i="273"/>
  <c r="GH10" i="273"/>
  <c r="GH13" i="273"/>
  <c r="GH14" i="273"/>
  <c r="GH19" i="273"/>
  <c r="GI10" i="273"/>
  <c r="GI13" i="273"/>
  <c r="GI14" i="273"/>
  <c r="GI19" i="273"/>
  <c r="E215" i="280"/>
  <c r="F215" i="280"/>
  <c r="G215" i="280"/>
  <c r="GJ44" i="265"/>
  <c r="GI44" i="265"/>
  <c r="GH44" i="265"/>
  <c r="GG44" i="265"/>
  <c r="GF44" i="265"/>
  <c r="GE44" i="265"/>
  <c r="GD44" i="265"/>
  <c r="GC44" i="265"/>
  <c r="GB44" i="265"/>
  <c r="GA44" i="265"/>
  <c r="FZ44" i="265"/>
  <c r="FY44" i="265"/>
  <c r="FX44" i="265"/>
  <c r="FW44" i="265"/>
  <c r="FV44" i="265"/>
  <c r="FU44" i="265"/>
  <c r="FT44" i="265"/>
  <c r="FS44" i="265"/>
  <c r="FR44" i="265"/>
  <c r="FQ44" i="265"/>
  <c r="FP44" i="265"/>
  <c r="FO44" i="265"/>
  <c r="FN44" i="265"/>
  <c r="FM44" i="265"/>
  <c r="FL44" i="265"/>
  <c r="FK44" i="265"/>
  <c r="FJ44" i="265"/>
  <c r="FI44" i="265"/>
  <c r="FH44" i="265"/>
  <c r="FG44" i="265"/>
  <c r="FF44" i="265"/>
  <c r="FE44" i="265"/>
  <c r="FD44" i="265"/>
  <c r="FC44" i="265"/>
  <c r="FB44" i="265"/>
  <c r="FA44" i="265"/>
  <c r="EZ44" i="265"/>
  <c r="EY44" i="265"/>
  <c r="EX44" i="265"/>
  <c r="EW44" i="265"/>
  <c r="EV44" i="265"/>
  <c r="EU44" i="265"/>
  <c r="ET44" i="265"/>
  <c r="ES44" i="265"/>
  <c r="ER44" i="265"/>
  <c r="EQ44" i="265"/>
  <c r="EP44" i="265"/>
  <c r="EO44" i="265"/>
  <c r="EN44" i="265"/>
  <c r="EM44" i="265"/>
  <c r="EL44" i="265"/>
  <c r="EK44" i="265"/>
  <c r="EJ44" i="265"/>
  <c r="EI44" i="265"/>
  <c r="EH44" i="265"/>
  <c r="EG44" i="265"/>
  <c r="EF44" i="265"/>
  <c r="EE44" i="265"/>
  <c r="ED44" i="265"/>
  <c r="EC44" i="265"/>
  <c r="EB44" i="265"/>
  <c r="EA44" i="265"/>
  <c r="DZ44" i="265"/>
  <c r="DY44" i="265"/>
  <c r="DX44" i="265"/>
  <c r="DW44" i="265"/>
  <c r="DV44" i="265"/>
  <c r="DU44" i="265"/>
  <c r="DT44" i="265"/>
  <c r="DS44" i="265"/>
  <c r="DR44" i="265"/>
  <c r="DQ44" i="265"/>
  <c r="DP44" i="265"/>
  <c r="DO44" i="265"/>
  <c r="DN44" i="265"/>
  <c r="DM44" i="265"/>
  <c r="DL44" i="265"/>
  <c r="DK44" i="265"/>
  <c r="DJ44" i="265"/>
  <c r="DI44" i="265"/>
  <c r="DH44" i="265"/>
  <c r="DG44" i="265"/>
  <c r="DF44" i="265"/>
  <c r="DE44" i="265"/>
  <c r="DD44" i="265"/>
  <c r="DC44" i="265"/>
  <c r="DB44" i="265"/>
  <c r="DA44" i="265"/>
  <c r="CZ44" i="265"/>
  <c r="CY44" i="265"/>
  <c r="CX44" i="265"/>
  <c r="CW44" i="265"/>
  <c r="CV44" i="265"/>
  <c r="CU44" i="265"/>
  <c r="CT44" i="265"/>
  <c r="CS44" i="265"/>
  <c r="CR44" i="265"/>
  <c r="CQ44" i="265"/>
  <c r="CP44" i="265"/>
  <c r="CO44" i="265"/>
  <c r="CN44" i="265"/>
  <c r="CM44" i="265"/>
  <c r="CL44" i="265"/>
  <c r="CK44" i="265"/>
  <c r="CJ44" i="265"/>
  <c r="CI44" i="265"/>
  <c r="CH44" i="265"/>
  <c r="CG44" i="265"/>
  <c r="CF44" i="265"/>
  <c r="CE44" i="265"/>
  <c r="CD44" i="265"/>
  <c r="CC44" i="265"/>
  <c r="CB44" i="265"/>
  <c r="CA44" i="265"/>
  <c r="BZ44" i="265"/>
  <c r="BY44" i="265"/>
  <c r="BX44" i="265"/>
  <c r="BW44" i="265"/>
  <c r="BV44" i="265"/>
  <c r="BU44" i="265"/>
  <c r="BT44" i="265"/>
  <c r="BS44" i="265"/>
  <c r="BR44" i="265"/>
  <c r="BQ44" i="265"/>
  <c r="BP44" i="265"/>
  <c r="BO44" i="265"/>
  <c r="BN44" i="265"/>
  <c r="BM44" i="265"/>
  <c r="BL44" i="265"/>
  <c r="BK44" i="265"/>
  <c r="BJ44" i="265"/>
  <c r="BI44" i="265"/>
  <c r="BH44" i="265"/>
  <c r="BG44" i="265"/>
  <c r="BF44" i="265"/>
  <c r="K54" i="305"/>
  <c r="J55" i="305"/>
  <c r="L54" i="305"/>
  <c r="K55" i="305"/>
  <c r="M54" i="305"/>
  <c r="L55" i="305"/>
  <c r="N54" i="305"/>
  <c r="M55" i="305"/>
  <c r="O54" i="305"/>
  <c r="N55" i="305"/>
  <c r="P54" i="305"/>
  <c r="O55" i="305"/>
  <c r="Q54" i="305"/>
  <c r="P55" i="305"/>
  <c r="R54" i="305"/>
  <c r="Q55" i="305"/>
  <c r="S54" i="305"/>
  <c r="R55" i="305"/>
  <c r="T54" i="305"/>
  <c r="S55" i="305"/>
  <c r="U54" i="305"/>
  <c r="T55" i="305"/>
  <c r="V54" i="305"/>
  <c r="U55" i="305"/>
  <c r="W54" i="305"/>
  <c r="V55" i="305"/>
  <c r="X54" i="305"/>
  <c r="W55" i="305"/>
  <c r="Y54" i="305"/>
  <c r="X55" i="305"/>
  <c r="Z54" i="305"/>
  <c r="Y55" i="305"/>
  <c r="AA54" i="305"/>
  <c r="Z55" i="305"/>
  <c r="AB54" i="305"/>
  <c r="AA55" i="305"/>
  <c r="AC54" i="305"/>
  <c r="AB55" i="305"/>
  <c r="AD54" i="305"/>
  <c r="AC55" i="305"/>
  <c r="AE54" i="305"/>
  <c r="AD55" i="305"/>
  <c r="AF54" i="305"/>
  <c r="AE55" i="305"/>
  <c r="AG54" i="305"/>
  <c r="AF55" i="305"/>
  <c r="AH54" i="305"/>
  <c r="AG55" i="305"/>
  <c r="AI54" i="305"/>
  <c r="AH55" i="305"/>
  <c r="AJ54" i="305"/>
  <c r="AI55" i="305"/>
  <c r="AK54" i="305"/>
  <c r="AJ55" i="305"/>
  <c r="AL54" i="305"/>
  <c r="AK55" i="305"/>
  <c r="AM54" i="305"/>
  <c r="AL55" i="305"/>
  <c r="AN54" i="305"/>
  <c r="AM55" i="305"/>
  <c r="AO54" i="305"/>
  <c r="AN55" i="305"/>
  <c r="AP54" i="305"/>
  <c r="AO55" i="305"/>
  <c r="AQ54" i="305"/>
  <c r="AP55" i="305"/>
  <c r="AR54" i="305"/>
  <c r="AQ55" i="305"/>
  <c r="AS54" i="305"/>
  <c r="AR55" i="305"/>
  <c r="AT54" i="305"/>
  <c r="AS55" i="305"/>
  <c r="AU54" i="305"/>
  <c r="AT55" i="305"/>
  <c r="AV54" i="305"/>
  <c r="AU55" i="305"/>
  <c r="AW54" i="305"/>
  <c r="AV55" i="305"/>
  <c r="AX54" i="305"/>
  <c r="AW55" i="305"/>
  <c r="AY54" i="305"/>
  <c r="AX55" i="305"/>
  <c r="AZ54" i="305"/>
  <c r="AY55" i="305"/>
  <c r="BA54" i="305"/>
  <c r="AZ55" i="305"/>
  <c r="BB54" i="305"/>
  <c r="BA55" i="305"/>
  <c r="BC54" i="305"/>
  <c r="BB55" i="305"/>
  <c r="BD54" i="305"/>
  <c r="BC55" i="305"/>
  <c r="BE54" i="305"/>
  <c r="BD55" i="305"/>
  <c r="I44" i="265"/>
  <c r="F44" i="265"/>
  <c r="F44" i="277"/>
  <c r="E44" i="265"/>
  <c r="E44" i="277"/>
  <c r="J189" i="280"/>
  <c r="I184" i="273"/>
  <c r="J191" i="280"/>
  <c r="G21" i="311"/>
  <c r="F21" i="311"/>
  <c r="E21" i="311"/>
  <c r="G101" i="307"/>
  <c r="E91" i="307"/>
  <c r="E368" i="307"/>
  <c r="F368" i="307"/>
  <c r="G90" i="307"/>
  <c r="G287" i="307"/>
  <c r="I368" i="307"/>
  <c r="I140" i="307"/>
  <c r="F140" i="307"/>
  <c r="E140" i="307"/>
  <c r="E107" i="307"/>
  <c r="F107" i="307"/>
  <c r="I107" i="307"/>
  <c r="E296" i="307"/>
  <c r="F296" i="307"/>
  <c r="I296" i="307"/>
  <c r="E124" i="307"/>
  <c r="E378" i="307"/>
  <c r="F378" i="307"/>
  <c r="G123" i="307"/>
  <c r="G378" i="307"/>
  <c r="I378" i="307"/>
  <c r="G134" i="307"/>
  <c r="E82" i="269"/>
  <c r="E232" i="280"/>
  <c r="E58" i="265"/>
  <c r="I32" i="289"/>
  <c r="J31" i="282"/>
  <c r="J20" i="282"/>
  <c r="J149" i="280"/>
  <c r="F148" i="280"/>
  <c r="J76" i="282"/>
  <c r="J55" i="282"/>
  <c r="J75" i="306"/>
  <c r="J10" i="306"/>
  <c r="J23" i="306"/>
  <c r="K10" i="306"/>
  <c r="L10" i="306"/>
  <c r="M10" i="306"/>
  <c r="N10" i="306"/>
  <c r="O10" i="306"/>
  <c r="P10" i="306"/>
  <c r="AZ10" i="306"/>
  <c r="BA10" i="306"/>
  <c r="BB10" i="306"/>
  <c r="BC10" i="306"/>
  <c r="BD10" i="306"/>
  <c r="BE10" i="306"/>
  <c r="J360" i="307"/>
  <c r="G59" i="265"/>
  <c r="G82" i="269"/>
  <c r="F82" i="269"/>
  <c r="G232" i="280"/>
  <c r="G58" i="265"/>
  <c r="F58" i="265"/>
  <c r="F81" i="269"/>
  <c r="G197" i="280"/>
  <c r="G43" i="265"/>
  <c r="G66" i="269"/>
  <c r="F43" i="265"/>
  <c r="F66" i="269"/>
  <c r="E197" i="280"/>
  <c r="E43" i="265"/>
  <c r="F19" i="265"/>
  <c r="F42" i="269"/>
  <c r="E26" i="311"/>
  <c r="E25" i="311"/>
  <c r="E38" i="282"/>
  <c r="E46" i="265"/>
  <c r="E46" i="277"/>
  <c r="E90" i="265"/>
  <c r="E90" i="277"/>
  <c r="E9" i="288"/>
  <c r="GJ29" i="311"/>
  <c r="GI29" i="311"/>
  <c r="GH29" i="311"/>
  <c r="GG29" i="311"/>
  <c r="GF29" i="311"/>
  <c r="GE29" i="311"/>
  <c r="GD29" i="311"/>
  <c r="GC29" i="311"/>
  <c r="GB29" i="311"/>
  <c r="GA29" i="311"/>
  <c r="FZ29" i="311"/>
  <c r="FY29" i="311"/>
  <c r="FX29" i="311"/>
  <c r="FW29" i="311"/>
  <c r="FV29" i="311"/>
  <c r="FU29" i="311"/>
  <c r="FT29" i="311"/>
  <c r="FS29" i="311"/>
  <c r="FR29" i="311"/>
  <c r="FQ29" i="311"/>
  <c r="FP29" i="311"/>
  <c r="FO29" i="311"/>
  <c r="FN29" i="311"/>
  <c r="FM29" i="311"/>
  <c r="FL29" i="311"/>
  <c r="FK29" i="311"/>
  <c r="FJ29" i="311"/>
  <c r="FI29" i="311"/>
  <c r="FH29" i="311"/>
  <c r="FG29" i="311"/>
  <c r="FF29" i="311"/>
  <c r="FE29" i="311"/>
  <c r="FD29" i="311"/>
  <c r="FC29" i="311"/>
  <c r="FB29" i="311"/>
  <c r="FA29" i="311"/>
  <c r="EZ29" i="311"/>
  <c r="EY29" i="311"/>
  <c r="EX29" i="311"/>
  <c r="EW29" i="311"/>
  <c r="EV29" i="311"/>
  <c r="EU29" i="311"/>
  <c r="ET29" i="311"/>
  <c r="ES29" i="311"/>
  <c r="ER29" i="311"/>
  <c r="EQ29" i="311"/>
  <c r="EP29" i="311"/>
  <c r="EO29" i="311"/>
  <c r="EN29" i="311"/>
  <c r="EM29" i="311"/>
  <c r="EL29" i="311"/>
  <c r="EK29" i="311"/>
  <c r="EJ29" i="311"/>
  <c r="EI29" i="311"/>
  <c r="EH29" i="311"/>
  <c r="EG29" i="311"/>
  <c r="EF29" i="311"/>
  <c r="EE29" i="311"/>
  <c r="ED29" i="311"/>
  <c r="EC29" i="311"/>
  <c r="EB29" i="311"/>
  <c r="EA29" i="311"/>
  <c r="DZ29" i="311"/>
  <c r="DY29" i="311"/>
  <c r="DX29" i="311"/>
  <c r="DW29" i="311"/>
  <c r="DV29" i="311"/>
  <c r="DU29" i="311"/>
  <c r="DT29" i="311"/>
  <c r="DS29" i="311"/>
  <c r="DR29" i="311"/>
  <c r="DQ29" i="311"/>
  <c r="DP29" i="311"/>
  <c r="DO29" i="311"/>
  <c r="DN29" i="311"/>
  <c r="DM29" i="311"/>
  <c r="DL29" i="311"/>
  <c r="DK29" i="311"/>
  <c r="DJ29" i="311"/>
  <c r="DI29" i="311"/>
  <c r="DH29" i="311"/>
  <c r="DG29" i="311"/>
  <c r="DF29" i="311"/>
  <c r="DE29" i="311"/>
  <c r="DD29" i="311"/>
  <c r="DC29" i="311"/>
  <c r="DB29" i="311"/>
  <c r="DA29" i="311"/>
  <c r="CZ29" i="311"/>
  <c r="CY29" i="311"/>
  <c r="CX29" i="311"/>
  <c r="CW29" i="311"/>
  <c r="CV29" i="311"/>
  <c r="CU29" i="311"/>
  <c r="CT29" i="311"/>
  <c r="CS29" i="311"/>
  <c r="CR29" i="311"/>
  <c r="CQ29" i="311"/>
  <c r="CP29" i="311"/>
  <c r="CO29" i="311"/>
  <c r="CN29" i="311"/>
  <c r="CM29" i="311"/>
  <c r="CL29" i="311"/>
  <c r="CK29" i="311"/>
  <c r="CJ29" i="311"/>
  <c r="CI29" i="311"/>
  <c r="CH29" i="311"/>
  <c r="CG29" i="311"/>
  <c r="CF29" i="311"/>
  <c r="CE29" i="311"/>
  <c r="CD29" i="311"/>
  <c r="CC29" i="311"/>
  <c r="CB29" i="311"/>
  <c r="CA29" i="311"/>
  <c r="BZ29" i="311"/>
  <c r="BY29" i="311"/>
  <c r="BX29" i="311"/>
  <c r="BW29" i="311"/>
  <c r="BV29" i="311"/>
  <c r="BU29" i="311"/>
  <c r="BT29" i="311"/>
  <c r="BS29" i="311"/>
  <c r="BR29" i="311"/>
  <c r="BQ29" i="311"/>
  <c r="BP29" i="311"/>
  <c r="BO29" i="311"/>
  <c r="BN29" i="311"/>
  <c r="BM29" i="311"/>
  <c r="BL29" i="311"/>
  <c r="BK29" i="311"/>
  <c r="BJ29" i="311"/>
  <c r="BI29" i="311"/>
  <c r="BH29" i="311"/>
  <c r="BG29" i="311"/>
  <c r="BF29" i="311"/>
  <c r="GJ30" i="311"/>
  <c r="GJ62" i="311"/>
  <c r="GI30" i="311"/>
  <c r="GI62" i="311"/>
  <c r="GH30" i="311"/>
  <c r="GH62" i="311"/>
  <c r="GG30" i="311"/>
  <c r="GG62" i="311"/>
  <c r="GF30" i="311"/>
  <c r="GF62" i="311"/>
  <c r="GE30" i="311"/>
  <c r="GE62" i="311"/>
  <c r="GD30" i="311"/>
  <c r="GD62" i="311"/>
  <c r="GC30" i="311"/>
  <c r="GC62" i="311"/>
  <c r="GB30" i="311"/>
  <c r="GB62" i="311"/>
  <c r="GA30" i="311"/>
  <c r="GA62" i="311"/>
  <c r="FZ30" i="311"/>
  <c r="FZ62" i="311"/>
  <c r="FY30" i="311"/>
  <c r="FY62" i="311"/>
  <c r="FX30" i="311"/>
  <c r="FX62" i="311"/>
  <c r="FW30" i="311"/>
  <c r="FW62" i="311"/>
  <c r="FV30" i="311"/>
  <c r="FV62" i="311"/>
  <c r="FU30" i="311"/>
  <c r="FU62" i="311"/>
  <c r="FT30" i="311"/>
  <c r="FT62" i="311"/>
  <c r="FS30" i="311"/>
  <c r="FS62" i="311"/>
  <c r="FR30" i="311"/>
  <c r="FR62" i="311"/>
  <c r="FQ30" i="311"/>
  <c r="FQ62" i="311"/>
  <c r="FP30" i="311"/>
  <c r="FP62" i="311"/>
  <c r="FO30" i="311"/>
  <c r="FO62" i="311"/>
  <c r="FN30" i="311"/>
  <c r="FN62" i="311"/>
  <c r="FM30" i="311"/>
  <c r="FM62" i="311"/>
  <c r="FL30" i="311"/>
  <c r="FL62" i="311"/>
  <c r="FK30" i="311"/>
  <c r="FK62" i="311"/>
  <c r="FJ30" i="311"/>
  <c r="FJ62" i="311"/>
  <c r="FI30" i="311"/>
  <c r="FI62" i="311"/>
  <c r="FH30" i="311"/>
  <c r="FH62" i="311"/>
  <c r="FG30" i="311"/>
  <c r="FG62" i="311"/>
  <c r="FF30" i="311"/>
  <c r="FF62" i="311"/>
  <c r="FE30" i="311"/>
  <c r="FE62" i="311"/>
  <c r="FD30" i="311"/>
  <c r="FD62" i="311"/>
  <c r="FC30" i="311"/>
  <c r="FC62" i="311"/>
  <c r="FB30" i="311"/>
  <c r="FB62" i="311"/>
  <c r="FA30" i="311"/>
  <c r="FA62" i="311"/>
  <c r="EZ30" i="311"/>
  <c r="EZ62" i="311"/>
  <c r="EY30" i="311"/>
  <c r="EY62" i="311"/>
  <c r="EX30" i="311"/>
  <c r="EX62" i="311"/>
  <c r="EW30" i="311"/>
  <c r="EW62" i="311"/>
  <c r="EV30" i="311"/>
  <c r="EV62" i="311"/>
  <c r="EU30" i="311"/>
  <c r="EU62" i="311"/>
  <c r="ET30" i="311"/>
  <c r="ET62" i="311"/>
  <c r="ES30" i="311"/>
  <c r="ES62" i="311"/>
  <c r="ER30" i="311"/>
  <c r="ER62" i="311"/>
  <c r="EQ30" i="311"/>
  <c r="EQ62" i="311"/>
  <c r="EP30" i="311"/>
  <c r="EP62" i="311"/>
  <c r="EO30" i="311"/>
  <c r="EO62" i="311"/>
  <c r="EN30" i="311"/>
  <c r="EN62" i="311"/>
  <c r="EM30" i="311"/>
  <c r="EM62" i="311"/>
  <c r="EL30" i="311"/>
  <c r="EL62" i="311"/>
  <c r="EK30" i="311"/>
  <c r="EK62" i="311"/>
  <c r="EJ30" i="311"/>
  <c r="EJ62" i="311"/>
  <c r="EI30" i="311"/>
  <c r="EI62" i="311"/>
  <c r="EH30" i="311"/>
  <c r="EH62" i="311"/>
  <c r="EG30" i="311"/>
  <c r="EG62" i="311"/>
  <c r="EF30" i="311"/>
  <c r="EF62" i="311"/>
  <c r="EE30" i="311"/>
  <c r="EE62" i="311"/>
  <c r="ED30" i="311"/>
  <c r="ED62" i="311"/>
  <c r="EC30" i="311"/>
  <c r="EC62" i="311"/>
  <c r="EB30" i="311"/>
  <c r="EB62" i="311"/>
  <c r="EA30" i="311"/>
  <c r="EA62" i="311"/>
  <c r="DZ30" i="311"/>
  <c r="DZ62" i="311"/>
  <c r="DY30" i="311"/>
  <c r="DY62" i="311"/>
  <c r="DX30" i="311"/>
  <c r="DX62" i="311"/>
  <c r="DW30" i="311"/>
  <c r="DW62" i="311"/>
  <c r="DV30" i="311"/>
  <c r="DV62" i="311"/>
  <c r="DU30" i="311"/>
  <c r="DU62" i="311"/>
  <c r="DT30" i="311"/>
  <c r="DT62" i="311"/>
  <c r="DS30" i="311"/>
  <c r="DS62" i="311"/>
  <c r="DR30" i="311"/>
  <c r="DR62" i="311"/>
  <c r="DQ30" i="311"/>
  <c r="DQ62" i="311"/>
  <c r="DP30" i="311"/>
  <c r="DP62" i="311"/>
  <c r="DO30" i="311"/>
  <c r="DO62" i="311"/>
  <c r="DN30" i="311"/>
  <c r="DN62" i="311"/>
  <c r="DM30" i="311"/>
  <c r="DM62" i="311"/>
  <c r="DL30" i="311"/>
  <c r="DL62" i="311"/>
  <c r="DK30" i="311"/>
  <c r="DK62" i="311"/>
  <c r="DJ30" i="311"/>
  <c r="DJ62" i="311"/>
  <c r="DI30" i="311"/>
  <c r="DI62" i="311"/>
  <c r="DH30" i="311"/>
  <c r="DH62" i="311"/>
  <c r="DG30" i="311"/>
  <c r="DG62" i="311"/>
  <c r="DF30" i="311"/>
  <c r="DF62" i="311"/>
  <c r="DE30" i="311"/>
  <c r="DE62" i="311"/>
  <c r="DD30" i="311"/>
  <c r="DD62" i="311"/>
  <c r="DC30" i="311"/>
  <c r="DC62" i="311"/>
  <c r="DB30" i="311"/>
  <c r="DB62" i="311"/>
  <c r="DA30" i="311"/>
  <c r="DA62" i="311"/>
  <c r="CZ30" i="311"/>
  <c r="CZ62" i="311"/>
  <c r="CY30" i="311"/>
  <c r="CY62" i="311"/>
  <c r="CX30" i="311"/>
  <c r="CX62" i="311"/>
  <c r="CW30" i="311"/>
  <c r="CW62" i="311"/>
  <c r="CV30" i="311"/>
  <c r="CV62" i="311"/>
  <c r="CU30" i="311"/>
  <c r="CU62" i="311"/>
  <c r="CT30" i="311"/>
  <c r="CT62" i="311"/>
  <c r="CS30" i="311"/>
  <c r="CS62" i="311"/>
  <c r="CR30" i="311"/>
  <c r="CR62" i="311"/>
  <c r="CQ30" i="311"/>
  <c r="CQ62" i="311"/>
  <c r="CP30" i="311"/>
  <c r="CP62" i="311"/>
  <c r="CO30" i="311"/>
  <c r="CO62" i="311"/>
  <c r="CN30" i="311"/>
  <c r="CN62" i="311"/>
  <c r="CM30" i="311"/>
  <c r="CM62" i="311"/>
  <c r="CL30" i="311"/>
  <c r="CL62" i="311"/>
  <c r="CK30" i="311"/>
  <c r="CK62" i="311"/>
  <c r="CJ30" i="311"/>
  <c r="CJ62" i="311"/>
  <c r="CI30" i="311"/>
  <c r="CI62" i="311"/>
  <c r="CH30" i="311"/>
  <c r="CH62" i="311"/>
  <c r="CG30" i="311"/>
  <c r="CG62" i="311"/>
  <c r="CF30" i="311"/>
  <c r="CF62" i="311"/>
  <c r="CE30" i="311"/>
  <c r="CE62" i="311"/>
  <c r="CD30" i="311"/>
  <c r="CD62" i="311"/>
  <c r="CC30" i="311"/>
  <c r="CC62" i="311"/>
  <c r="CB30" i="311"/>
  <c r="CB62" i="311"/>
  <c r="CA30" i="311"/>
  <c r="CA62" i="311"/>
  <c r="BZ30" i="311"/>
  <c r="BZ62" i="311"/>
  <c r="BY30" i="311"/>
  <c r="BY62" i="311"/>
  <c r="BX30" i="311"/>
  <c r="BX62" i="311"/>
  <c r="BW30" i="311"/>
  <c r="BW62" i="311"/>
  <c r="BV30" i="311"/>
  <c r="BV62" i="311"/>
  <c r="BU30" i="311"/>
  <c r="BU62" i="311"/>
  <c r="BT30" i="311"/>
  <c r="BT62" i="311"/>
  <c r="BS30" i="311"/>
  <c r="BS62" i="311"/>
  <c r="BR30" i="311"/>
  <c r="BR62" i="311"/>
  <c r="BQ30" i="311"/>
  <c r="BQ62" i="311"/>
  <c r="BP30" i="311"/>
  <c r="BP62" i="311"/>
  <c r="BO30" i="311"/>
  <c r="BO62" i="311"/>
  <c r="BN30" i="311"/>
  <c r="BN62" i="311"/>
  <c r="BM30" i="311"/>
  <c r="BM62" i="311"/>
  <c r="BL30" i="311"/>
  <c r="BL62" i="311"/>
  <c r="BK30" i="311"/>
  <c r="BK62" i="311"/>
  <c r="BJ30" i="311"/>
  <c r="BJ62" i="311"/>
  <c r="BI30" i="311"/>
  <c r="BI62" i="311"/>
  <c r="BH30" i="311"/>
  <c r="BH62" i="311"/>
  <c r="BG30" i="311"/>
  <c r="BG62" i="311"/>
  <c r="BF30" i="311"/>
  <c r="BF62" i="311"/>
  <c r="GJ10" i="273"/>
  <c r="GJ13" i="273"/>
  <c r="GJ14" i="273"/>
  <c r="GJ19" i="273"/>
  <c r="J138" i="273"/>
  <c r="I139" i="273"/>
  <c r="J140" i="273"/>
  <c r="J124" i="273"/>
  <c r="I125" i="273"/>
  <c r="J126" i="273"/>
  <c r="GJ5" i="285"/>
  <c r="GI5" i="285"/>
  <c r="GH5" i="285"/>
  <c r="GG5" i="285"/>
  <c r="GF5" i="285"/>
  <c r="GE5" i="285"/>
  <c r="GD5" i="285"/>
  <c r="GC5" i="285"/>
  <c r="GB5" i="285"/>
  <c r="GA5" i="285"/>
  <c r="FZ5" i="285"/>
  <c r="FY5" i="285"/>
  <c r="FX5" i="285"/>
  <c r="FW5" i="285"/>
  <c r="FV5" i="285"/>
  <c r="FU5" i="285"/>
  <c r="FT5" i="285"/>
  <c r="FS5" i="285"/>
  <c r="FR5" i="285"/>
  <c r="FQ5" i="285"/>
  <c r="FP5" i="285"/>
  <c r="FO5" i="285"/>
  <c r="FN5" i="285"/>
  <c r="FM5" i="285"/>
  <c r="FL5" i="285"/>
  <c r="FK5" i="285"/>
  <c r="FJ5" i="285"/>
  <c r="FI5" i="285"/>
  <c r="FH5" i="285"/>
  <c r="FG5" i="285"/>
  <c r="FF5" i="285"/>
  <c r="FE5" i="285"/>
  <c r="FD5" i="285"/>
  <c r="FC5" i="285"/>
  <c r="FB5" i="285"/>
  <c r="FA5" i="285"/>
  <c r="EZ5" i="285"/>
  <c r="EY5" i="285"/>
  <c r="EX5" i="285"/>
  <c r="EW5" i="285"/>
  <c r="EV5" i="285"/>
  <c r="EU5" i="285"/>
  <c r="ET5" i="285"/>
  <c r="ES5" i="285"/>
  <c r="ER5" i="285"/>
  <c r="EQ5" i="285"/>
  <c r="EP5" i="285"/>
  <c r="EO5" i="285"/>
  <c r="EN5" i="285"/>
  <c r="EM5" i="285"/>
  <c r="EL5" i="285"/>
  <c r="EK5" i="285"/>
  <c r="EJ5" i="285"/>
  <c r="EI5" i="285"/>
  <c r="EH5" i="285"/>
  <c r="EG5" i="285"/>
  <c r="EF5" i="285"/>
  <c r="EE5" i="285"/>
  <c r="ED5" i="285"/>
  <c r="EC5" i="285"/>
  <c r="EB5" i="285"/>
  <c r="EA5" i="285"/>
  <c r="DZ5" i="285"/>
  <c r="DY5" i="285"/>
  <c r="DX5" i="285"/>
  <c r="DW5" i="285"/>
  <c r="DV5" i="285"/>
  <c r="DU5" i="285"/>
  <c r="DT5" i="285"/>
  <c r="DS5" i="285"/>
  <c r="DR5" i="285"/>
  <c r="DQ5" i="285"/>
  <c r="DP5" i="285"/>
  <c r="DO5" i="285"/>
  <c r="DN5" i="285"/>
  <c r="DM5" i="285"/>
  <c r="DL5" i="285"/>
  <c r="DK5" i="285"/>
  <c r="DJ5" i="285"/>
  <c r="DI5" i="285"/>
  <c r="DH5" i="285"/>
  <c r="DG5" i="285"/>
  <c r="DF5" i="285"/>
  <c r="DE5" i="285"/>
  <c r="DD5" i="285"/>
  <c r="DC5" i="285"/>
  <c r="DB5" i="285"/>
  <c r="DA5" i="285"/>
  <c r="CZ5" i="285"/>
  <c r="CY5" i="285"/>
  <c r="CX5" i="285"/>
  <c r="CW5" i="285"/>
  <c r="CV5" i="285"/>
  <c r="CU5" i="285"/>
  <c r="CT5" i="285"/>
  <c r="CS5" i="285"/>
  <c r="CR5" i="285"/>
  <c r="CQ5" i="285"/>
  <c r="CP5" i="285"/>
  <c r="CO5" i="285"/>
  <c r="CN5" i="285"/>
  <c r="CM5" i="285"/>
  <c r="CL5" i="285"/>
  <c r="CK5" i="285"/>
  <c r="CJ5" i="285"/>
  <c r="CI5" i="285"/>
  <c r="CH5" i="285"/>
  <c r="CG5" i="285"/>
  <c r="CF5" i="285"/>
  <c r="CE5" i="285"/>
  <c r="CD5" i="285"/>
  <c r="CC5" i="285"/>
  <c r="CB5" i="285"/>
  <c r="CA5" i="285"/>
  <c r="BZ5" i="285"/>
  <c r="BY5" i="285"/>
  <c r="BX5" i="285"/>
  <c r="BW5" i="285"/>
  <c r="BV5" i="285"/>
  <c r="BU5" i="285"/>
  <c r="BT5" i="285"/>
  <c r="BS5" i="285"/>
  <c r="BR5" i="285"/>
  <c r="BQ5" i="285"/>
  <c r="BP5" i="285"/>
  <c r="BO5" i="285"/>
  <c r="BN5" i="285"/>
  <c r="BM5" i="285"/>
  <c r="BL5" i="285"/>
  <c r="BK5" i="285"/>
  <c r="BJ5" i="285"/>
  <c r="BI5" i="285"/>
  <c r="BH5" i="285"/>
  <c r="BG5" i="285"/>
  <c r="BF5" i="285"/>
  <c r="BE5" i="285"/>
  <c r="BD5" i="285"/>
  <c r="BC5" i="285"/>
  <c r="BB5" i="285"/>
  <c r="BA5" i="285"/>
  <c r="AZ5" i="285"/>
  <c r="AY5" i="285"/>
  <c r="AX5" i="285"/>
  <c r="AW5" i="285"/>
  <c r="AV5" i="285"/>
  <c r="AU5" i="285"/>
  <c r="AT5" i="285"/>
  <c r="AS5" i="285"/>
  <c r="AR5" i="285"/>
  <c r="AQ5" i="285"/>
  <c r="AP5" i="285"/>
  <c r="AO5" i="285"/>
  <c r="AN5" i="285"/>
  <c r="GJ34" i="273"/>
  <c r="GI34" i="273"/>
  <c r="GH34" i="273"/>
  <c r="GG34" i="273"/>
  <c r="GF34" i="273"/>
  <c r="GE34" i="273"/>
  <c r="GD34" i="273"/>
  <c r="GC34" i="273"/>
  <c r="GB34" i="273"/>
  <c r="GA34" i="273"/>
  <c r="FZ34" i="273"/>
  <c r="FY34" i="273"/>
  <c r="FX34" i="273"/>
  <c r="FW34" i="273"/>
  <c r="FV34" i="273"/>
  <c r="FU34" i="273"/>
  <c r="FT34" i="273"/>
  <c r="FS34" i="273"/>
  <c r="FR34" i="273"/>
  <c r="FQ34" i="273"/>
  <c r="FP34" i="273"/>
  <c r="FO34" i="273"/>
  <c r="FN34" i="273"/>
  <c r="FM34" i="273"/>
  <c r="FL34" i="273"/>
  <c r="FK34" i="273"/>
  <c r="FJ34" i="273"/>
  <c r="FI34" i="273"/>
  <c r="FH34" i="273"/>
  <c r="FG34" i="273"/>
  <c r="FF34" i="273"/>
  <c r="FE34" i="273"/>
  <c r="FD34" i="273"/>
  <c r="FC34" i="273"/>
  <c r="FB34" i="273"/>
  <c r="FA34" i="273"/>
  <c r="EZ34" i="273"/>
  <c r="EY34" i="273"/>
  <c r="EX34" i="273"/>
  <c r="EW34" i="273"/>
  <c r="EV34" i="273"/>
  <c r="EU34" i="273"/>
  <c r="ET34" i="273"/>
  <c r="ES34" i="273"/>
  <c r="ER34" i="273"/>
  <c r="EQ34" i="273"/>
  <c r="EP34" i="273"/>
  <c r="EO34" i="273"/>
  <c r="EN34" i="273"/>
  <c r="EM34" i="273"/>
  <c r="EL34" i="273"/>
  <c r="EK34" i="273"/>
  <c r="EJ34" i="273"/>
  <c r="EI34" i="273"/>
  <c r="EH34" i="273"/>
  <c r="EG34" i="273"/>
  <c r="EF34" i="273"/>
  <c r="EE34" i="273"/>
  <c r="ED34" i="273"/>
  <c r="EC34" i="273"/>
  <c r="EB34" i="273"/>
  <c r="EA34" i="273"/>
  <c r="DZ34" i="273"/>
  <c r="DY34" i="273"/>
  <c r="DX34" i="273"/>
  <c r="DW34" i="273"/>
  <c r="DV34" i="273"/>
  <c r="DU34" i="273"/>
  <c r="DT34" i="273"/>
  <c r="DS34" i="273"/>
  <c r="DR34" i="273"/>
  <c r="DQ34" i="273"/>
  <c r="DP34" i="273"/>
  <c r="DO34" i="273"/>
  <c r="DN34" i="273"/>
  <c r="DM34" i="273"/>
  <c r="DL34" i="273"/>
  <c r="DK34" i="273"/>
  <c r="DJ34" i="273"/>
  <c r="DI34" i="273"/>
  <c r="DH34" i="273"/>
  <c r="DG34" i="273"/>
  <c r="DF34" i="273"/>
  <c r="DE34" i="273"/>
  <c r="DD34" i="273"/>
  <c r="DC34" i="273"/>
  <c r="DB34" i="273"/>
  <c r="DA34" i="273"/>
  <c r="CZ34" i="273"/>
  <c r="CY34" i="273"/>
  <c r="CX34" i="273"/>
  <c r="CW34" i="273"/>
  <c r="CV34" i="273"/>
  <c r="CU34" i="273"/>
  <c r="CT34" i="273"/>
  <c r="CS34" i="273"/>
  <c r="CR34" i="273"/>
  <c r="CQ34" i="273"/>
  <c r="CP34" i="273"/>
  <c r="CO34" i="273"/>
  <c r="CN34" i="273"/>
  <c r="CM34" i="273"/>
  <c r="CL34" i="273"/>
  <c r="CK34" i="273"/>
  <c r="CJ34" i="273"/>
  <c r="CI34" i="273"/>
  <c r="CH34" i="273"/>
  <c r="CG34" i="273"/>
  <c r="CF34" i="273"/>
  <c r="CE34" i="273"/>
  <c r="CD34" i="273"/>
  <c r="CC34" i="273"/>
  <c r="CB34" i="273"/>
  <c r="CA34" i="273"/>
  <c r="BZ34" i="273"/>
  <c r="BY34" i="273"/>
  <c r="BX34" i="273"/>
  <c r="BW34" i="273"/>
  <c r="BV34" i="273"/>
  <c r="BU34" i="273"/>
  <c r="BT34" i="273"/>
  <c r="BS34" i="273"/>
  <c r="BR34" i="273"/>
  <c r="BQ34" i="273"/>
  <c r="BP34" i="273"/>
  <c r="BO34" i="273"/>
  <c r="BN34" i="273"/>
  <c r="BM34" i="273"/>
  <c r="BL34" i="273"/>
  <c r="BK34" i="273"/>
  <c r="BJ34" i="273"/>
  <c r="BI34" i="273"/>
  <c r="BH34" i="273"/>
  <c r="BG34" i="273"/>
  <c r="BF34" i="273"/>
  <c r="BE34" i="273"/>
  <c r="BD34" i="273"/>
  <c r="BC34" i="273"/>
  <c r="BB34" i="273"/>
  <c r="BA34" i="273"/>
  <c r="AZ34" i="273"/>
  <c r="AY34" i="273"/>
  <c r="AX34" i="273"/>
  <c r="AW34" i="273"/>
  <c r="AV34" i="273"/>
  <c r="AU34" i="273"/>
  <c r="AT34" i="273"/>
  <c r="AS34" i="273"/>
  <c r="AR34" i="273"/>
  <c r="AQ34" i="273"/>
  <c r="AP34" i="273"/>
  <c r="AO34" i="273"/>
  <c r="AN34" i="273"/>
  <c r="AM34" i="273"/>
  <c r="AL34" i="273"/>
  <c r="AK34" i="273"/>
  <c r="AJ34" i="273"/>
  <c r="AI34" i="273"/>
  <c r="AH34" i="273"/>
  <c r="AG34" i="273"/>
  <c r="AF34" i="273"/>
  <c r="AE34" i="273"/>
  <c r="AD34" i="273"/>
  <c r="AC34" i="273"/>
  <c r="AB34" i="273"/>
  <c r="AA34" i="273"/>
  <c r="Z34" i="273"/>
  <c r="Y34" i="273"/>
  <c r="X34" i="273"/>
  <c r="W34" i="273"/>
  <c r="V34" i="273"/>
  <c r="U34" i="273"/>
  <c r="T34" i="273"/>
  <c r="S34" i="273"/>
  <c r="R34" i="273"/>
  <c r="Q34" i="273"/>
  <c r="P34" i="273"/>
  <c r="O34" i="273"/>
  <c r="N34" i="273"/>
  <c r="M34" i="273"/>
  <c r="L34" i="273"/>
  <c r="K34" i="273"/>
  <c r="F33" i="273"/>
  <c r="J53" i="273"/>
  <c r="I73" i="273"/>
  <c r="I77" i="273"/>
  <c r="J78" i="273"/>
  <c r="J55" i="273"/>
  <c r="J56" i="273"/>
  <c r="I111" i="273"/>
  <c r="J112" i="273"/>
  <c r="J57" i="273"/>
  <c r="K53" i="273"/>
  <c r="L53" i="273"/>
  <c r="M53" i="273"/>
  <c r="N53" i="273"/>
  <c r="O53" i="273"/>
  <c r="P53" i="273"/>
  <c r="Q53" i="273"/>
  <c r="R53" i="273"/>
  <c r="S53" i="273"/>
  <c r="T53" i="273"/>
  <c r="U53" i="273"/>
  <c r="V53" i="273"/>
  <c r="W53" i="273"/>
  <c r="X53" i="273"/>
  <c r="Y53" i="273"/>
  <c r="Z53" i="273"/>
  <c r="AA53" i="273"/>
  <c r="AB53" i="273"/>
  <c r="AC53" i="273"/>
  <c r="AD53" i="273"/>
  <c r="AE53" i="273"/>
  <c r="AF53" i="273"/>
  <c r="AG53" i="273"/>
  <c r="AH53" i="273"/>
  <c r="AI53" i="273"/>
  <c r="AJ53" i="273"/>
  <c r="AK53" i="273"/>
  <c r="AL53" i="273"/>
  <c r="AM53" i="273"/>
  <c r="AN53" i="273"/>
  <c r="AO53" i="273"/>
  <c r="AP53" i="273"/>
  <c r="AQ53" i="273"/>
  <c r="AR53" i="273"/>
  <c r="AS53" i="273"/>
  <c r="AT53" i="273"/>
  <c r="AU53" i="273"/>
  <c r="AV53" i="273"/>
  <c r="AW53" i="273"/>
  <c r="AX53" i="273"/>
  <c r="AY53" i="273"/>
  <c r="AZ53" i="273"/>
  <c r="BA53" i="273"/>
  <c r="BB53" i="273"/>
  <c r="BC53" i="273"/>
  <c r="BD53" i="273"/>
  <c r="BE53" i="273"/>
  <c r="BF53" i="273"/>
  <c r="BG53" i="273"/>
  <c r="BH53" i="273"/>
  <c r="BI53" i="273"/>
  <c r="BJ53" i="273"/>
  <c r="BK53" i="273"/>
  <c r="BL53" i="273"/>
  <c r="BM53" i="273"/>
  <c r="BN53" i="273"/>
  <c r="BO53" i="273"/>
  <c r="BP53" i="273"/>
  <c r="BQ53" i="273"/>
  <c r="BR53" i="273"/>
  <c r="BS53" i="273"/>
  <c r="BT53" i="273"/>
  <c r="BU53" i="273"/>
  <c r="BV53" i="273"/>
  <c r="BW53" i="273"/>
  <c r="BX53" i="273"/>
  <c r="BY53" i="273"/>
  <c r="BZ53" i="273"/>
  <c r="CA53" i="273"/>
  <c r="CB53" i="273"/>
  <c r="CC53" i="273"/>
  <c r="CD53" i="273"/>
  <c r="CE53" i="273"/>
  <c r="CF53" i="273"/>
  <c r="CG53" i="273"/>
  <c r="CH53" i="273"/>
  <c r="CI53" i="273"/>
  <c r="CJ53" i="273"/>
  <c r="CK53" i="273"/>
  <c r="CL53" i="273"/>
  <c r="CM53" i="273"/>
  <c r="CN53" i="273"/>
  <c r="CO53" i="273"/>
  <c r="CP53" i="273"/>
  <c r="CQ53" i="273"/>
  <c r="CR53" i="273"/>
  <c r="CS53" i="273"/>
  <c r="CT53" i="273"/>
  <c r="CU53" i="273"/>
  <c r="CV53" i="273"/>
  <c r="CW53" i="273"/>
  <c r="CX53" i="273"/>
  <c r="CY53" i="273"/>
  <c r="CZ53" i="273"/>
  <c r="DA53" i="273"/>
  <c r="DB53" i="273"/>
  <c r="DC53" i="273"/>
  <c r="DD53" i="273"/>
  <c r="DE53" i="273"/>
  <c r="DF53" i="273"/>
  <c r="DG53" i="273"/>
  <c r="DH53" i="273"/>
  <c r="DI53" i="273"/>
  <c r="DJ53" i="273"/>
  <c r="DK53" i="273"/>
  <c r="DL53" i="273"/>
  <c r="DM53" i="273"/>
  <c r="DN53" i="273"/>
  <c r="DO53" i="273"/>
  <c r="DP53" i="273"/>
  <c r="DQ53" i="273"/>
  <c r="DR53" i="273"/>
  <c r="DS53" i="273"/>
  <c r="DT53" i="273"/>
  <c r="DU53" i="273"/>
  <c r="DV53" i="273"/>
  <c r="DW53" i="273"/>
  <c r="DX53" i="273"/>
  <c r="DY53" i="273"/>
  <c r="DZ53" i="273"/>
  <c r="EA53" i="273"/>
  <c r="EB53" i="273"/>
  <c r="EC53" i="273"/>
  <c r="ED53" i="273"/>
  <c r="EE53" i="273"/>
  <c r="EF53" i="273"/>
  <c r="EG53" i="273"/>
  <c r="EH53" i="273"/>
  <c r="EI53" i="273"/>
  <c r="EJ53" i="273"/>
  <c r="EK53" i="273"/>
  <c r="EL53" i="273"/>
  <c r="EM53" i="273"/>
  <c r="EN53" i="273"/>
  <c r="EO53" i="273"/>
  <c r="EP53" i="273"/>
  <c r="EQ53" i="273"/>
  <c r="ER53" i="273"/>
  <c r="ES53" i="273"/>
  <c r="ET53" i="273"/>
  <c r="EU53" i="273"/>
  <c r="EV53" i="273"/>
  <c r="EW53" i="273"/>
  <c r="EX53" i="273"/>
  <c r="EY53" i="273"/>
  <c r="EZ53" i="273"/>
  <c r="FA53" i="273"/>
  <c r="FB53" i="273"/>
  <c r="FC53" i="273"/>
  <c r="FD53" i="273"/>
  <c r="FE53" i="273"/>
  <c r="FF53" i="273"/>
  <c r="FG53" i="273"/>
  <c r="FH53" i="273"/>
  <c r="FI53" i="273"/>
  <c r="FJ53" i="273"/>
  <c r="FK53" i="273"/>
  <c r="FL53" i="273"/>
  <c r="FM53" i="273"/>
  <c r="FN53" i="273"/>
  <c r="FO53" i="273"/>
  <c r="FP53" i="273"/>
  <c r="FQ53" i="273"/>
  <c r="FR53" i="273"/>
  <c r="FS53" i="273"/>
  <c r="FT53" i="273"/>
  <c r="FU53" i="273"/>
  <c r="FV53" i="273"/>
  <c r="FW53" i="273"/>
  <c r="FX53" i="273"/>
  <c r="FY53" i="273"/>
  <c r="FZ53" i="273"/>
  <c r="GA53" i="273"/>
  <c r="GB53" i="273"/>
  <c r="GC53" i="273"/>
  <c r="GD53" i="273"/>
  <c r="GE53" i="273"/>
  <c r="GF53" i="273"/>
  <c r="GG53" i="273"/>
  <c r="GH53" i="273"/>
  <c r="GI53" i="273"/>
  <c r="GJ53" i="273"/>
  <c r="GJ217" i="280"/>
  <c r="GI217" i="280"/>
  <c r="GH217" i="280"/>
  <c r="GG217" i="280"/>
  <c r="GF217" i="280"/>
  <c r="GE217" i="280"/>
  <c r="GD217" i="280"/>
  <c r="GC217" i="280"/>
  <c r="GB217" i="280"/>
  <c r="GA217" i="280"/>
  <c r="FZ217" i="280"/>
  <c r="FY217" i="280"/>
  <c r="FX217" i="280"/>
  <c r="FW217" i="280"/>
  <c r="FV217" i="280"/>
  <c r="FU217" i="280"/>
  <c r="FT217" i="280"/>
  <c r="FS217" i="280"/>
  <c r="FR217" i="280"/>
  <c r="FQ217" i="280"/>
  <c r="FP217" i="280"/>
  <c r="FO217" i="280"/>
  <c r="FN217" i="280"/>
  <c r="FM217" i="280"/>
  <c r="FL217" i="280"/>
  <c r="FK217" i="280"/>
  <c r="FJ217" i="280"/>
  <c r="FI217" i="280"/>
  <c r="FH217" i="280"/>
  <c r="FG217" i="280"/>
  <c r="FF217" i="280"/>
  <c r="FE217" i="280"/>
  <c r="FD217" i="280"/>
  <c r="FC217" i="280"/>
  <c r="FB217" i="280"/>
  <c r="FA217" i="280"/>
  <c r="EZ217" i="280"/>
  <c r="EY217" i="280"/>
  <c r="EX217" i="280"/>
  <c r="EW217" i="280"/>
  <c r="EV217" i="280"/>
  <c r="EU217" i="280"/>
  <c r="ET217" i="280"/>
  <c r="ES217" i="280"/>
  <c r="ER217" i="280"/>
  <c r="EQ217" i="280"/>
  <c r="EP217" i="280"/>
  <c r="EO217" i="280"/>
  <c r="EN217" i="280"/>
  <c r="EM217" i="280"/>
  <c r="EL217" i="280"/>
  <c r="EK217" i="280"/>
  <c r="EJ217" i="280"/>
  <c r="EI217" i="280"/>
  <c r="EH217" i="280"/>
  <c r="EG217" i="280"/>
  <c r="EF217" i="280"/>
  <c r="EE217" i="280"/>
  <c r="ED217" i="280"/>
  <c r="EC217" i="280"/>
  <c r="EB217" i="280"/>
  <c r="EA217" i="280"/>
  <c r="DZ217" i="280"/>
  <c r="DY217" i="280"/>
  <c r="DX217" i="280"/>
  <c r="DW217" i="280"/>
  <c r="DV217" i="280"/>
  <c r="DU217" i="280"/>
  <c r="DT217" i="280"/>
  <c r="DS217" i="280"/>
  <c r="DR217" i="280"/>
  <c r="DQ217" i="280"/>
  <c r="DP217" i="280"/>
  <c r="DO217" i="280"/>
  <c r="DN217" i="280"/>
  <c r="DM217" i="280"/>
  <c r="DL217" i="280"/>
  <c r="DK217" i="280"/>
  <c r="DJ217" i="280"/>
  <c r="DI217" i="280"/>
  <c r="DH217" i="280"/>
  <c r="DG217" i="280"/>
  <c r="DF217" i="280"/>
  <c r="DE217" i="280"/>
  <c r="DD217" i="280"/>
  <c r="DC217" i="280"/>
  <c r="DB217" i="280"/>
  <c r="DA217" i="280"/>
  <c r="CZ217" i="280"/>
  <c r="CY217" i="280"/>
  <c r="CX217" i="280"/>
  <c r="CW217" i="280"/>
  <c r="CV217" i="280"/>
  <c r="CU217" i="280"/>
  <c r="CT217" i="280"/>
  <c r="CS217" i="280"/>
  <c r="CR217" i="280"/>
  <c r="CQ217" i="280"/>
  <c r="CP217" i="280"/>
  <c r="CO217" i="280"/>
  <c r="CN217" i="280"/>
  <c r="CM217" i="280"/>
  <c r="CL217" i="280"/>
  <c r="CK217" i="280"/>
  <c r="CJ217" i="280"/>
  <c r="CI217" i="280"/>
  <c r="CH217" i="280"/>
  <c r="CG217" i="280"/>
  <c r="CF217" i="280"/>
  <c r="CE217" i="280"/>
  <c r="CD217" i="280"/>
  <c r="CC217" i="280"/>
  <c r="CB217" i="280"/>
  <c r="CA217" i="280"/>
  <c r="BZ217" i="280"/>
  <c r="BY217" i="280"/>
  <c r="BX217" i="280"/>
  <c r="BW217" i="280"/>
  <c r="BV217" i="280"/>
  <c r="BU217" i="280"/>
  <c r="BT217" i="280"/>
  <c r="BS217" i="280"/>
  <c r="BR217" i="280"/>
  <c r="BQ217" i="280"/>
  <c r="BP217" i="280"/>
  <c r="BO217" i="280"/>
  <c r="BN217" i="280"/>
  <c r="BM217" i="280"/>
  <c r="BL217" i="280"/>
  <c r="BK217" i="280"/>
  <c r="BJ217" i="280"/>
  <c r="BI217" i="280"/>
  <c r="BH217" i="280"/>
  <c r="BG217" i="280"/>
  <c r="BF217" i="280"/>
  <c r="BE217" i="280"/>
  <c r="GJ194" i="280"/>
  <c r="GI194" i="280"/>
  <c r="GH194" i="280"/>
  <c r="GG194" i="280"/>
  <c r="GF194" i="280"/>
  <c r="GE194" i="280"/>
  <c r="GD194" i="280"/>
  <c r="GC194" i="280"/>
  <c r="GB194" i="280"/>
  <c r="GA194" i="280"/>
  <c r="FZ194" i="280"/>
  <c r="FY194" i="280"/>
  <c r="FX194" i="280"/>
  <c r="FW194" i="280"/>
  <c r="FV194" i="280"/>
  <c r="FU194" i="280"/>
  <c r="FT194" i="280"/>
  <c r="FS194" i="280"/>
  <c r="FR194" i="280"/>
  <c r="FQ194" i="280"/>
  <c r="FP194" i="280"/>
  <c r="FO194" i="280"/>
  <c r="FN194" i="280"/>
  <c r="FM194" i="280"/>
  <c r="FL194" i="280"/>
  <c r="FK194" i="280"/>
  <c r="FJ194" i="280"/>
  <c r="FI194" i="280"/>
  <c r="FH194" i="280"/>
  <c r="FG194" i="280"/>
  <c r="FF194" i="280"/>
  <c r="FE194" i="280"/>
  <c r="FD194" i="280"/>
  <c r="FC194" i="280"/>
  <c r="FB194" i="280"/>
  <c r="FA194" i="280"/>
  <c r="EZ194" i="280"/>
  <c r="EY194" i="280"/>
  <c r="EX194" i="280"/>
  <c r="EW194" i="280"/>
  <c r="EV194" i="280"/>
  <c r="EU194" i="280"/>
  <c r="ET194" i="280"/>
  <c r="ES194" i="280"/>
  <c r="ER194" i="280"/>
  <c r="EQ194" i="280"/>
  <c r="EP194" i="280"/>
  <c r="EO194" i="280"/>
  <c r="EN194" i="280"/>
  <c r="EM194" i="280"/>
  <c r="EL194" i="280"/>
  <c r="EK194" i="280"/>
  <c r="EJ194" i="280"/>
  <c r="EI194" i="280"/>
  <c r="EH194" i="280"/>
  <c r="EG194" i="280"/>
  <c r="EF194" i="280"/>
  <c r="EE194" i="280"/>
  <c r="ED194" i="280"/>
  <c r="EC194" i="280"/>
  <c r="EB194" i="280"/>
  <c r="EA194" i="280"/>
  <c r="DZ194" i="280"/>
  <c r="DY194" i="280"/>
  <c r="DX194" i="280"/>
  <c r="DW194" i="280"/>
  <c r="DV194" i="280"/>
  <c r="DU194" i="280"/>
  <c r="DT194" i="280"/>
  <c r="DS194" i="280"/>
  <c r="DR194" i="280"/>
  <c r="DQ194" i="280"/>
  <c r="DP194" i="280"/>
  <c r="DO194" i="280"/>
  <c r="DN194" i="280"/>
  <c r="DM194" i="280"/>
  <c r="DL194" i="280"/>
  <c r="DK194" i="280"/>
  <c r="DJ194" i="280"/>
  <c r="DI194" i="280"/>
  <c r="DH194" i="280"/>
  <c r="DG194" i="280"/>
  <c r="DF194" i="280"/>
  <c r="DE194" i="280"/>
  <c r="DD194" i="280"/>
  <c r="DC194" i="280"/>
  <c r="DB194" i="280"/>
  <c r="DA194" i="280"/>
  <c r="CZ194" i="280"/>
  <c r="CY194" i="280"/>
  <c r="CX194" i="280"/>
  <c r="CW194" i="280"/>
  <c r="CV194" i="280"/>
  <c r="CU194" i="280"/>
  <c r="CT194" i="280"/>
  <c r="CS194" i="280"/>
  <c r="CR194" i="280"/>
  <c r="CQ194" i="280"/>
  <c r="CP194" i="280"/>
  <c r="CO194" i="280"/>
  <c r="CN194" i="280"/>
  <c r="CM194" i="280"/>
  <c r="CL194" i="280"/>
  <c r="CK194" i="280"/>
  <c r="CJ194" i="280"/>
  <c r="CI194" i="280"/>
  <c r="CH194" i="280"/>
  <c r="CG194" i="280"/>
  <c r="CF194" i="280"/>
  <c r="CE194" i="280"/>
  <c r="CD194" i="280"/>
  <c r="CC194" i="280"/>
  <c r="CB194" i="280"/>
  <c r="CA194" i="280"/>
  <c r="BZ194" i="280"/>
  <c r="BY194" i="280"/>
  <c r="BX194" i="280"/>
  <c r="BW194" i="280"/>
  <c r="BV194" i="280"/>
  <c r="BU194" i="280"/>
  <c r="BT194" i="280"/>
  <c r="BS194" i="280"/>
  <c r="BR194" i="280"/>
  <c r="BQ194" i="280"/>
  <c r="BP194" i="280"/>
  <c r="BO194" i="280"/>
  <c r="BN194" i="280"/>
  <c r="BM194" i="280"/>
  <c r="BL194" i="280"/>
  <c r="BK194" i="280"/>
  <c r="BJ194" i="280"/>
  <c r="BI194" i="280"/>
  <c r="BH194" i="280"/>
  <c r="BG194" i="280"/>
  <c r="BF194" i="280"/>
  <c r="GJ190" i="280"/>
  <c r="GI190" i="280"/>
  <c r="GH190" i="280"/>
  <c r="GG190" i="280"/>
  <c r="GF190" i="280"/>
  <c r="GE190" i="280"/>
  <c r="GD190" i="280"/>
  <c r="GC190" i="280"/>
  <c r="GB190" i="280"/>
  <c r="GA190" i="280"/>
  <c r="FZ190" i="280"/>
  <c r="FY190" i="280"/>
  <c r="FX190" i="280"/>
  <c r="FW190" i="280"/>
  <c r="FV190" i="280"/>
  <c r="FU190" i="280"/>
  <c r="FT190" i="280"/>
  <c r="FS190" i="280"/>
  <c r="FR190" i="280"/>
  <c r="FQ190" i="280"/>
  <c r="FP190" i="280"/>
  <c r="FO190" i="280"/>
  <c r="FN190" i="280"/>
  <c r="FM190" i="280"/>
  <c r="FL190" i="280"/>
  <c r="FK190" i="280"/>
  <c r="FJ190" i="280"/>
  <c r="FI190" i="280"/>
  <c r="FH190" i="280"/>
  <c r="FG190" i="280"/>
  <c r="FF190" i="280"/>
  <c r="FE190" i="280"/>
  <c r="FD190" i="280"/>
  <c r="FC190" i="280"/>
  <c r="FB190" i="280"/>
  <c r="FA190" i="280"/>
  <c r="EZ190" i="280"/>
  <c r="EY190" i="280"/>
  <c r="EX190" i="280"/>
  <c r="F194" i="48"/>
  <c r="F195" i="48"/>
  <c r="I163" i="273"/>
  <c r="J164" i="273"/>
  <c r="J159" i="273"/>
  <c r="GJ142" i="280"/>
  <c r="GI142" i="280"/>
  <c r="GH142" i="280"/>
  <c r="GG142" i="280"/>
  <c r="GF142" i="280"/>
  <c r="GE142" i="280"/>
  <c r="GD142" i="280"/>
  <c r="GC142" i="280"/>
  <c r="GB142" i="280"/>
  <c r="GA142" i="280"/>
  <c r="FZ142" i="280"/>
  <c r="FY142" i="280"/>
  <c r="FX142" i="280"/>
  <c r="FW142" i="280"/>
  <c r="FV142" i="280"/>
  <c r="FU142" i="280"/>
  <c r="FT142" i="280"/>
  <c r="FS142" i="280"/>
  <c r="FR142" i="280"/>
  <c r="FQ142" i="280"/>
  <c r="FP142" i="280"/>
  <c r="FO142" i="280"/>
  <c r="FN142" i="280"/>
  <c r="FM142" i="280"/>
  <c r="FL142" i="280"/>
  <c r="FK142" i="280"/>
  <c r="FJ142" i="280"/>
  <c r="FI142" i="280"/>
  <c r="FH142" i="280"/>
  <c r="FG142" i="280"/>
  <c r="FF142" i="280"/>
  <c r="FE142" i="280"/>
  <c r="FD142" i="280"/>
  <c r="FC142" i="280"/>
  <c r="FB142" i="280"/>
  <c r="FA142" i="280"/>
  <c r="EZ142" i="280"/>
  <c r="EY142" i="280"/>
  <c r="EX142" i="280"/>
  <c r="EW142" i="280"/>
  <c r="EV142" i="280"/>
  <c r="EU142" i="280"/>
  <c r="ET142" i="280"/>
  <c r="ES142" i="280"/>
  <c r="ER142" i="280"/>
  <c r="EQ142" i="280"/>
  <c r="EP142" i="280"/>
  <c r="EO142" i="280"/>
  <c r="EN142" i="280"/>
  <c r="EM142" i="280"/>
  <c r="EL142" i="280"/>
  <c r="EK142" i="280"/>
  <c r="EJ142" i="280"/>
  <c r="EI142" i="280"/>
  <c r="EH142" i="280"/>
  <c r="EG142" i="280"/>
  <c r="EF142" i="280"/>
  <c r="EE142" i="280"/>
  <c r="ED142" i="280"/>
  <c r="EC142" i="280"/>
  <c r="EB142" i="280"/>
  <c r="EA142" i="280"/>
  <c r="DZ142" i="280"/>
  <c r="DY142" i="280"/>
  <c r="DX142" i="280"/>
  <c r="DW142" i="280"/>
  <c r="DV142" i="280"/>
  <c r="DU142" i="280"/>
  <c r="DT142" i="280"/>
  <c r="DS142" i="280"/>
  <c r="DR142" i="280"/>
  <c r="DQ142" i="280"/>
  <c r="DP142" i="280"/>
  <c r="DO142" i="280"/>
  <c r="DN142" i="280"/>
  <c r="DM142" i="280"/>
  <c r="DL142" i="280"/>
  <c r="DK142" i="280"/>
  <c r="DJ142" i="280"/>
  <c r="DI142" i="280"/>
  <c r="DH142" i="280"/>
  <c r="DG142" i="280"/>
  <c r="DF142" i="280"/>
  <c r="DE142" i="280"/>
  <c r="DD142" i="280"/>
  <c r="DC142" i="280"/>
  <c r="DB142" i="280"/>
  <c r="DA142" i="280"/>
  <c r="CZ142" i="280"/>
  <c r="CY142" i="280"/>
  <c r="CX142" i="280"/>
  <c r="CW142" i="280"/>
  <c r="CV142" i="280"/>
  <c r="CU142" i="280"/>
  <c r="CT142" i="280"/>
  <c r="CS142" i="280"/>
  <c r="CR142" i="280"/>
  <c r="CQ142" i="280"/>
  <c r="CP142" i="280"/>
  <c r="CO142" i="280"/>
  <c r="CN142" i="280"/>
  <c r="CM142" i="280"/>
  <c r="CL142" i="280"/>
  <c r="CK142" i="280"/>
  <c r="CJ142" i="280"/>
  <c r="CI142" i="280"/>
  <c r="CH142" i="280"/>
  <c r="CG142" i="280"/>
  <c r="CF142" i="280"/>
  <c r="CE142" i="280"/>
  <c r="CD142" i="280"/>
  <c r="CC142" i="280"/>
  <c r="CB142" i="280"/>
  <c r="CA142" i="280"/>
  <c r="BZ142" i="280"/>
  <c r="BY142" i="280"/>
  <c r="BX142" i="280"/>
  <c r="BW142" i="280"/>
  <c r="BV142" i="280"/>
  <c r="BU142" i="280"/>
  <c r="BT142" i="280"/>
  <c r="BS142" i="280"/>
  <c r="BR142" i="280"/>
  <c r="BQ142" i="280"/>
  <c r="BP142" i="280"/>
  <c r="BO142" i="280"/>
  <c r="BN142" i="280"/>
  <c r="BM142" i="280"/>
  <c r="BL142" i="280"/>
  <c r="BK142" i="280"/>
  <c r="BJ142" i="280"/>
  <c r="BI142" i="280"/>
  <c r="BH142" i="280"/>
  <c r="BG142" i="280"/>
  <c r="BF142" i="280"/>
  <c r="GJ5" i="280"/>
  <c r="GI5" i="280"/>
  <c r="GH5" i="280"/>
  <c r="GG5" i="280"/>
  <c r="GF5" i="280"/>
  <c r="GE5" i="280"/>
  <c r="GD5" i="280"/>
  <c r="GC5" i="280"/>
  <c r="GB5" i="280"/>
  <c r="GA5" i="280"/>
  <c r="FZ5" i="280"/>
  <c r="FY5" i="280"/>
  <c r="FX5" i="280"/>
  <c r="FW5" i="280"/>
  <c r="FV5" i="280"/>
  <c r="FU5" i="280"/>
  <c r="FT5" i="280"/>
  <c r="FS5" i="280"/>
  <c r="FR5" i="280"/>
  <c r="FQ5" i="280"/>
  <c r="FP5" i="280"/>
  <c r="FO5" i="280"/>
  <c r="FN5" i="280"/>
  <c r="FM5" i="280"/>
  <c r="FL5" i="280"/>
  <c r="FK5" i="280"/>
  <c r="FJ5" i="280"/>
  <c r="FI5" i="280"/>
  <c r="FH5" i="280"/>
  <c r="FG5" i="280"/>
  <c r="FF5" i="280"/>
  <c r="FE5" i="280"/>
  <c r="FD5" i="280"/>
  <c r="FC5" i="280"/>
  <c r="FB5" i="280"/>
  <c r="FA5" i="280"/>
  <c r="EZ5" i="280"/>
  <c r="EY5" i="280"/>
  <c r="EX5" i="280"/>
  <c r="EW5" i="280"/>
  <c r="EV5" i="280"/>
  <c r="EU5" i="280"/>
  <c r="ET5" i="280"/>
  <c r="ES5" i="280"/>
  <c r="ER5" i="280"/>
  <c r="EQ5" i="280"/>
  <c r="EP5" i="280"/>
  <c r="EO5" i="280"/>
  <c r="EN5" i="280"/>
  <c r="EM5" i="280"/>
  <c r="EL5" i="280"/>
  <c r="EK5" i="280"/>
  <c r="EJ5" i="280"/>
  <c r="EI5" i="280"/>
  <c r="EH5" i="280"/>
  <c r="EG5" i="280"/>
  <c r="EF5" i="280"/>
  <c r="EE5" i="280"/>
  <c r="ED5" i="280"/>
  <c r="EC5" i="280"/>
  <c r="EB5" i="280"/>
  <c r="EA5" i="280"/>
  <c r="DZ5" i="280"/>
  <c r="DY5" i="280"/>
  <c r="DX5" i="280"/>
  <c r="DW5" i="280"/>
  <c r="DV5" i="280"/>
  <c r="DU5" i="280"/>
  <c r="DT5" i="280"/>
  <c r="DS5" i="280"/>
  <c r="DR5" i="280"/>
  <c r="DQ5" i="280"/>
  <c r="DP5" i="280"/>
  <c r="DO5" i="280"/>
  <c r="DN5" i="280"/>
  <c r="DM5" i="280"/>
  <c r="DL5" i="280"/>
  <c r="DK5" i="280"/>
  <c r="DJ5" i="280"/>
  <c r="DI5" i="280"/>
  <c r="DH5" i="280"/>
  <c r="DG5" i="280"/>
  <c r="DF5" i="280"/>
  <c r="DE5" i="280"/>
  <c r="DD5" i="280"/>
  <c r="DC5" i="280"/>
  <c r="DB5" i="280"/>
  <c r="DA5" i="280"/>
  <c r="CZ5" i="280"/>
  <c r="CY5" i="280"/>
  <c r="CX5" i="280"/>
  <c r="CW5" i="280"/>
  <c r="CV5" i="280"/>
  <c r="CU5" i="280"/>
  <c r="CT5" i="280"/>
  <c r="CS5" i="280"/>
  <c r="CR5" i="280"/>
  <c r="CQ5" i="280"/>
  <c r="CP5" i="280"/>
  <c r="CO5" i="280"/>
  <c r="CN5" i="280"/>
  <c r="CM5" i="280"/>
  <c r="CL5" i="280"/>
  <c r="CK5" i="280"/>
  <c r="CJ5" i="280"/>
  <c r="CI5" i="280"/>
  <c r="CH5" i="280"/>
  <c r="CG5" i="280"/>
  <c r="CF5" i="280"/>
  <c r="CE5" i="280"/>
  <c r="CD5" i="280"/>
  <c r="CC5" i="280"/>
  <c r="CB5" i="280"/>
  <c r="CA5" i="280"/>
  <c r="BZ5" i="280"/>
  <c r="BY5" i="280"/>
  <c r="BX5" i="280"/>
  <c r="BW5" i="280"/>
  <c r="BV5" i="280"/>
  <c r="BU5" i="280"/>
  <c r="BT5" i="280"/>
  <c r="BS5" i="280"/>
  <c r="BR5" i="280"/>
  <c r="BQ5" i="280"/>
  <c r="BP5" i="280"/>
  <c r="BO5" i="280"/>
  <c r="BN5" i="280"/>
  <c r="BM5" i="280"/>
  <c r="BL5" i="280"/>
  <c r="BK5" i="280"/>
  <c r="BJ5" i="280"/>
  <c r="BI5" i="280"/>
  <c r="BH5" i="280"/>
  <c r="BG5" i="280"/>
  <c r="BF5" i="280"/>
  <c r="BE5" i="280"/>
  <c r="J46" i="280"/>
  <c r="J82" i="280"/>
  <c r="P121" i="280"/>
  <c r="GJ15" i="314"/>
  <c r="AL15" i="314"/>
  <c r="AM15" i="314"/>
  <c r="AN15" i="314"/>
  <c r="AO15" i="314"/>
  <c r="AP15" i="314"/>
  <c r="AQ15" i="314"/>
  <c r="AR15" i="314"/>
  <c r="AS15" i="314"/>
  <c r="AT15" i="314"/>
  <c r="AU15" i="314"/>
  <c r="AV15" i="314"/>
  <c r="AW15" i="314"/>
  <c r="AX15" i="314"/>
  <c r="AY15" i="314"/>
  <c r="AZ15" i="314"/>
  <c r="BA15" i="314"/>
  <c r="BB15" i="314"/>
  <c r="BC15" i="314"/>
  <c r="BD15" i="314"/>
  <c r="BE15" i="314"/>
  <c r="BF15" i="314"/>
  <c r="BG15" i="314"/>
  <c r="BH15" i="314"/>
  <c r="BI15" i="314"/>
  <c r="BJ15" i="314"/>
  <c r="BK15" i="314"/>
  <c r="BL15" i="314"/>
  <c r="BM15" i="314"/>
  <c r="BN15" i="314"/>
  <c r="BO15" i="314"/>
  <c r="BP15" i="314"/>
  <c r="BQ15" i="314"/>
  <c r="BR15" i="314"/>
  <c r="BS15" i="314"/>
  <c r="BT15" i="314"/>
  <c r="BU15" i="314"/>
  <c r="BV15" i="314"/>
  <c r="BW15" i="314"/>
  <c r="BX15" i="314"/>
  <c r="BY15" i="314"/>
  <c r="BZ15" i="314"/>
  <c r="CA15" i="314"/>
  <c r="CB15" i="314"/>
  <c r="CC15" i="314"/>
  <c r="CD15" i="314"/>
  <c r="CE15" i="314"/>
  <c r="CF15" i="314"/>
  <c r="CG15" i="314"/>
  <c r="CH15" i="314"/>
  <c r="CI15" i="314"/>
  <c r="CJ15" i="314"/>
  <c r="CK15" i="314"/>
  <c r="CL15" i="314"/>
  <c r="CM15" i="314"/>
  <c r="CN15" i="314"/>
  <c r="CO15" i="314"/>
  <c r="CP15" i="314"/>
  <c r="CQ15" i="314"/>
  <c r="CR15" i="314"/>
  <c r="CS15" i="314"/>
  <c r="CT15" i="314"/>
  <c r="CU15" i="314"/>
  <c r="CV15" i="314"/>
  <c r="CW15" i="314"/>
  <c r="CX15" i="314"/>
  <c r="CY15" i="314"/>
  <c r="CZ15" i="314"/>
  <c r="DA15" i="314"/>
  <c r="DB15" i="314"/>
  <c r="DC15" i="314"/>
  <c r="DD15" i="314"/>
  <c r="DE15" i="314"/>
  <c r="DF15" i="314"/>
  <c r="DG15" i="314"/>
  <c r="DH15" i="314"/>
  <c r="DI15" i="314"/>
  <c r="DJ15" i="314"/>
  <c r="DK15" i="314"/>
  <c r="DL15" i="314"/>
  <c r="DM15" i="314"/>
  <c r="DN15" i="314"/>
  <c r="DO15" i="314"/>
  <c r="DP15" i="314"/>
  <c r="DQ15" i="314"/>
  <c r="DR15" i="314"/>
  <c r="DS15" i="314"/>
  <c r="DT15" i="314"/>
  <c r="DU15" i="314"/>
  <c r="DV15" i="314"/>
  <c r="DW15" i="314"/>
  <c r="DX15" i="314"/>
  <c r="DY15" i="314"/>
  <c r="DZ15" i="314"/>
  <c r="EA15" i="314"/>
  <c r="EB15" i="314"/>
  <c r="EC15" i="314"/>
  <c r="ED15" i="314"/>
  <c r="EE15" i="314"/>
  <c r="EF15" i="314"/>
  <c r="EG15" i="314"/>
  <c r="EH15" i="314"/>
  <c r="EI15" i="314"/>
  <c r="EJ15" i="314"/>
  <c r="EK15" i="314"/>
  <c r="EL15" i="314"/>
  <c r="EM15" i="314"/>
  <c r="EN15" i="314"/>
  <c r="EO15" i="314"/>
  <c r="EP15" i="314"/>
  <c r="EQ15" i="314"/>
  <c r="ER15" i="314"/>
  <c r="ES15" i="314"/>
  <c r="ET15" i="314"/>
  <c r="EU15" i="314"/>
  <c r="EV15" i="314"/>
  <c r="EW15" i="314"/>
  <c r="EX15" i="314"/>
  <c r="EY15" i="314"/>
  <c r="EZ15" i="314"/>
  <c r="FA15" i="314"/>
  <c r="FB15" i="314"/>
  <c r="FC15" i="314"/>
  <c r="FD15" i="314"/>
  <c r="FE15" i="314"/>
  <c r="FF15" i="314"/>
  <c r="FG15" i="314"/>
  <c r="FH15" i="314"/>
  <c r="FI15" i="314"/>
  <c r="FJ15" i="314"/>
  <c r="FK15" i="314"/>
  <c r="FL15" i="314"/>
  <c r="FM15" i="314"/>
  <c r="FN15" i="314"/>
  <c r="FO15" i="314"/>
  <c r="FP15" i="314"/>
  <c r="FQ15" i="314"/>
  <c r="FR15" i="314"/>
  <c r="FS15" i="314"/>
  <c r="FT15" i="314"/>
  <c r="FU15" i="314"/>
  <c r="FV15" i="314"/>
  <c r="FW15" i="314"/>
  <c r="FX15" i="314"/>
  <c r="FY15" i="314"/>
  <c r="FZ15" i="314"/>
  <c r="GA15" i="314"/>
  <c r="GB15" i="314"/>
  <c r="GC15" i="314"/>
  <c r="GD15" i="314"/>
  <c r="GE15" i="314"/>
  <c r="GF15" i="314"/>
  <c r="GG15" i="314"/>
  <c r="GH15" i="314"/>
  <c r="GI15" i="314"/>
  <c r="J15" i="314"/>
  <c r="K15" i="314"/>
  <c r="L15" i="314"/>
  <c r="M15" i="314"/>
  <c r="N15" i="314"/>
  <c r="O15" i="314"/>
  <c r="P15" i="314"/>
  <c r="Q15" i="314"/>
  <c r="R15" i="314"/>
  <c r="S15" i="314"/>
  <c r="T15" i="314"/>
  <c r="U15" i="314"/>
  <c r="V15" i="314"/>
  <c r="W15" i="314"/>
  <c r="X15" i="314"/>
  <c r="Y15" i="314"/>
  <c r="Z15" i="314"/>
  <c r="AA15" i="314"/>
  <c r="AB15" i="314"/>
  <c r="AC15" i="314"/>
  <c r="AD15" i="314"/>
  <c r="AE15" i="314"/>
  <c r="AF15" i="314"/>
  <c r="AG15" i="314"/>
  <c r="AH15" i="314"/>
  <c r="AI15" i="314"/>
  <c r="AJ15" i="314"/>
  <c r="AK15" i="314"/>
  <c r="GJ29" i="314"/>
  <c r="GJ32" i="314"/>
  <c r="GJ5" i="314"/>
  <c r="GI5" i="314"/>
  <c r="GH5" i="314"/>
  <c r="GG5" i="314"/>
  <c r="GF5" i="314"/>
  <c r="GE5" i="314"/>
  <c r="GD5" i="314"/>
  <c r="GC5" i="314"/>
  <c r="GB5" i="314"/>
  <c r="GA5" i="314"/>
  <c r="FZ5" i="314"/>
  <c r="FY5" i="314"/>
  <c r="FX5" i="314"/>
  <c r="FW5" i="314"/>
  <c r="FV5" i="314"/>
  <c r="FU5" i="314"/>
  <c r="FT5" i="314"/>
  <c r="FS5" i="314"/>
  <c r="FR5" i="314"/>
  <c r="FQ5" i="314"/>
  <c r="FP5" i="314"/>
  <c r="FO5" i="314"/>
  <c r="FN5" i="314"/>
  <c r="FM5" i="314"/>
  <c r="FL5" i="314"/>
  <c r="FK5" i="314"/>
  <c r="FJ5" i="314"/>
  <c r="FI5" i="314"/>
  <c r="FH5" i="314"/>
  <c r="FG5" i="314"/>
  <c r="FF5" i="314"/>
  <c r="FE5" i="314"/>
  <c r="FD5" i="314"/>
  <c r="FC5" i="314"/>
  <c r="FB5" i="314"/>
  <c r="FA5" i="314"/>
  <c r="EZ5" i="314"/>
  <c r="EY5" i="314"/>
  <c r="EX5" i="314"/>
  <c r="EW5" i="314"/>
  <c r="EV5" i="314"/>
  <c r="EU5" i="314"/>
  <c r="ET5" i="314"/>
  <c r="ES5" i="314"/>
  <c r="ER5" i="314"/>
  <c r="EQ5" i="314"/>
  <c r="EP5" i="314"/>
  <c r="EO5" i="314"/>
  <c r="EN5" i="314"/>
  <c r="EM5" i="314"/>
  <c r="EL5" i="314"/>
  <c r="EK5" i="314"/>
  <c r="EJ5" i="314"/>
  <c r="EI5" i="314"/>
  <c r="EH5" i="314"/>
  <c r="EG5" i="314"/>
  <c r="EF5" i="314"/>
  <c r="EE5" i="314"/>
  <c r="ED5" i="314"/>
  <c r="EC5" i="314"/>
  <c r="EB5" i="314"/>
  <c r="EA5" i="314"/>
  <c r="DZ5" i="314"/>
  <c r="DY5" i="314"/>
  <c r="DX5" i="314"/>
  <c r="DW5" i="314"/>
  <c r="DV5" i="314"/>
  <c r="DU5" i="314"/>
  <c r="DT5" i="314"/>
  <c r="DS5" i="314"/>
  <c r="DR5" i="314"/>
  <c r="DQ5" i="314"/>
  <c r="DP5" i="314"/>
  <c r="DO5" i="314"/>
  <c r="DN5" i="314"/>
  <c r="DM5" i="314"/>
  <c r="DL5" i="314"/>
  <c r="DK5" i="314"/>
  <c r="DJ5" i="314"/>
  <c r="DI5" i="314"/>
  <c r="DH5" i="314"/>
  <c r="DG5" i="314"/>
  <c r="DF5" i="314"/>
  <c r="DE5" i="314"/>
  <c r="DD5" i="314"/>
  <c r="DC5" i="314"/>
  <c r="DB5" i="314"/>
  <c r="DA5" i="314"/>
  <c r="CZ5" i="314"/>
  <c r="CY5" i="314"/>
  <c r="CX5" i="314"/>
  <c r="CW5" i="314"/>
  <c r="CV5" i="314"/>
  <c r="CU5" i="314"/>
  <c r="CT5" i="314"/>
  <c r="CS5" i="314"/>
  <c r="CR5" i="314"/>
  <c r="CQ5" i="314"/>
  <c r="CP5" i="314"/>
  <c r="CO5" i="314"/>
  <c r="CN5" i="314"/>
  <c r="CM5" i="314"/>
  <c r="CL5" i="314"/>
  <c r="CK5" i="314"/>
  <c r="CJ5" i="314"/>
  <c r="CI5" i="314"/>
  <c r="CH5" i="314"/>
  <c r="CG5" i="314"/>
  <c r="CF5" i="314"/>
  <c r="CE5" i="314"/>
  <c r="CD5" i="314"/>
  <c r="CC5" i="314"/>
  <c r="CB5" i="314"/>
  <c r="CA5" i="314"/>
  <c r="BZ5" i="314"/>
  <c r="BY5" i="314"/>
  <c r="BX5" i="314"/>
  <c r="BW5" i="314"/>
  <c r="BV5" i="314"/>
  <c r="BU5" i="314"/>
  <c r="BT5" i="314"/>
  <c r="BS5" i="314"/>
  <c r="BR5" i="314"/>
  <c r="BQ5" i="314"/>
  <c r="BP5" i="314"/>
  <c r="BO5" i="314"/>
  <c r="BN5" i="314"/>
  <c r="BM5" i="314"/>
  <c r="BL5" i="314"/>
  <c r="BK5" i="314"/>
  <c r="BJ5" i="314"/>
  <c r="BI5" i="314"/>
  <c r="BH5" i="314"/>
  <c r="BG5" i="314"/>
  <c r="BF5" i="314"/>
  <c r="BE5" i="314"/>
  <c r="BD5" i="314"/>
  <c r="BC5" i="314"/>
  <c r="BB5" i="314"/>
  <c r="BA5" i="314"/>
  <c r="AZ5" i="314"/>
  <c r="AY5" i="314"/>
  <c r="AX5" i="314"/>
  <c r="AW5" i="314"/>
  <c r="AV5" i="314"/>
  <c r="AU5" i="314"/>
  <c r="AT5" i="314"/>
  <c r="AS5" i="314"/>
  <c r="AR5" i="314"/>
  <c r="AQ5" i="314"/>
  <c r="AP5" i="314"/>
  <c r="AO5" i="314"/>
  <c r="AN5" i="314"/>
  <c r="AM5" i="314"/>
  <c r="AL5" i="314"/>
  <c r="F199" i="48"/>
  <c r="GJ5" i="286"/>
  <c r="GI5" i="286"/>
  <c r="GH5" i="286"/>
  <c r="GG5" i="286"/>
  <c r="GF5" i="286"/>
  <c r="GE5" i="286"/>
  <c r="GD5" i="286"/>
  <c r="GC5" i="286"/>
  <c r="GB5" i="286"/>
  <c r="GA5" i="286"/>
  <c r="FZ5" i="286"/>
  <c r="FY5" i="286"/>
  <c r="FX5" i="286"/>
  <c r="FW5" i="286"/>
  <c r="FV5" i="286"/>
  <c r="FU5" i="286"/>
  <c r="FT5" i="286"/>
  <c r="FS5" i="286"/>
  <c r="FR5" i="286"/>
  <c r="FQ5" i="286"/>
  <c r="FP5" i="286"/>
  <c r="FO5" i="286"/>
  <c r="FN5" i="286"/>
  <c r="FM5" i="286"/>
  <c r="FL5" i="286"/>
  <c r="FK5" i="286"/>
  <c r="FJ5" i="286"/>
  <c r="FI5" i="286"/>
  <c r="FH5" i="286"/>
  <c r="FG5" i="286"/>
  <c r="FF5" i="286"/>
  <c r="FE5" i="286"/>
  <c r="FD5" i="286"/>
  <c r="FC5" i="286"/>
  <c r="FB5" i="286"/>
  <c r="FA5" i="286"/>
  <c r="EZ5" i="286"/>
  <c r="EY5" i="286"/>
  <c r="EX5" i="286"/>
  <c r="EW5" i="286"/>
  <c r="EV5" i="286"/>
  <c r="EU5" i="286"/>
  <c r="ET5" i="286"/>
  <c r="ES5" i="286"/>
  <c r="ER5" i="286"/>
  <c r="EQ5" i="286"/>
  <c r="EP5" i="286"/>
  <c r="EO5" i="286"/>
  <c r="EN5" i="286"/>
  <c r="EM5" i="286"/>
  <c r="EL5" i="286"/>
  <c r="EK5" i="286"/>
  <c r="EJ5" i="286"/>
  <c r="EI5" i="286"/>
  <c r="EH5" i="286"/>
  <c r="EG5" i="286"/>
  <c r="EF5" i="286"/>
  <c r="EE5" i="286"/>
  <c r="ED5" i="286"/>
  <c r="EC5" i="286"/>
  <c r="EB5" i="286"/>
  <c r="EA5" i="286"/>
  <c r="DZ5" i="286"/>
  <c r="DY5" i="286"/>
  <c r="DX5" i="286"/>
  <c r="DW5" i="286"/>
  <c r="DV5" i="286"/>
  <c r="DU5" i="286"/>
  <c r="DT5" i="286"/>
  <c r="DS5" i="286"/>
  <c r="DR5" i="286"/>
  <c r="DQ5" i="286"/>
  <c r="DP5" i="286"/>
  <c r="DO5" i="286"/>
  <c r="DN5" i="286"/>
  <c r="DM5" i="286"/>
  <c r="DL5" i="286"/>
  <c r="DK5" i="286"/>
  <c r="DJ5" i="286"/>
  <c r="DI5" i="286"/>
  <c r="DH5" i="286"/>
  <c r="DG5" i="286"/>
  <c r="DF5" i="286"/>
  <c r="DE5" i="286"/>
  <c r="DD5" i="286"/>
  <c r="DC5" i="286"/>
  <c r="DB5" i="286"/>
  <c r="DA5" i="286"/>
  <c r="CZ5" i="286"/>
  <c r="CY5" i="286"/>
  <c r="CX5" i="286"/>
  <c r="CW5" i="286"/>
  <c r="CV5" i="286"/>
  <c r="CU5" i="286"/>
  <c r="CT5" i="286"/>
  <c r="CS5" i="286"/>
  <c r="CR5" i="286"/>
  <c r="CQ5" i="286"/>
  <c r="CP5" i="286"/>
  <c r="CO5" i="286"/>
  <c r="CN5" i="286"/>
  <c r="CM5" i="286"/>
  <c r="CL5" i="286"/>
  <c r="CK5" i="286"/>
  <c r="CJ5" i="286"/>
  <c r="CI5" i="286"/>
  <c r="CH5" i="286"/>
  <c r="CG5" i="286"/>
  <c r="CF5" i="286"/>
  <c r="CE5" i="286"/>
  <c r="CD5" i="286"/>
  <c r="CC5" i="286"/>
  <c r="CB5" i="286"/>
  <c r="CA5" i="286"/>
  <c r="BZ5" i="286"/>
  <c r="BY5" i="286"/>
  <c r="BX5" i="286"/>
  <c r="BW5" i="286"/>
  <c r="BV5" i="286"/>
  <c r="BU5" i="286"/>
  <c r="BT5" i="286"/>
  <c r="BS5" i="286"/>
  <c r="BR5" i="286"/>
  <c r="BQ5" i="286"/>
  <c r="BP5" i="286"/>
  <c r="BO5" i="286"/>
  <c r="BN5" i="286"/>
  <c r="BM5" i="286"/>
  <c r="BL5" i="286"/>
  <c r="BK5" i="286"/>
  <c r="BJ5" i="286"/>
  <c r="BI5" i="286"/>
  <c r="BH5" i="286"/>
  <c r="BG5" i="286"/>
  <c r="BF5" i="286"/>
  <c r="BE5" i="286"/>
  <c r="GJ5" i="282"/>
  <c r="GI5" i="282"/>
  <c r="GH5" i="282"/>
  <c r="GG5" i="282"/>
  <c r="GF5" i="282"/>
  <c r="GE5" i="282"/>
  <c r="GD5" i="282"/>
  <c r="GC5" i="282"/>
  <c r="GB5" i="282"/>
  <c r="GA5" i="282"/>
  <c r="FZ5" i="282"/>
  <c r="FY5" i="282"/>
  <c r="FX5" i="282"/>
  <c r="FW5" i="282"/>
  <c r="FV5" i="282"/>
  <c r="FU5" i="282"/>
  <c r="FT5" i="282"/>
  <c r="FS5" i="282"/>
  <c r="FR5" i="282"/>
  <c r="FQ5" i="282"/>
  <c r="FP5" i="282"/>
  <c r="FO5" i="282"/>
  <c r="FN5" i="282"/>
  <c r="FM5" i="282"/>
  <c r="FL5" i="282"/>
  <c r="FK5" i="282"/>
  <c r="FJ5" i="282"/>
  <c r="FI5" i="282"/>
  <c r="FH5" i="282"/>
  <c r="FG5" i="282"/>
  <c r="FF5" i="282"/>
  <c r="FE5" i="282"/>
  <c r="FD5" i="282"/>
  <c r="FC5" i="282"/>
  <c r="FB5" i="282"/>
  <c r="FA5" i="282"/>
  <c r="EZ5" i="282"/>
  <c r="EY5" i="282"/>
  <c r="EX5" i="282"/>
  <c r="EW5" i="282"/>
  <c r="EV5" i="282"/>
  <c r="EU5" i="282"/>
  <c r="ET5" i="282"/>
  <c r="ES5" i="282"/>
  <c r="ER5" i="282"/>
  <c r="EQ5" i="282"/>
  <c r="EP5" i="282"/>
  <c r="EO5" i="282"/>
  <c r="EN5" i="282"/>
  <c r="EM5" i="282"/>
  <c r="EL5" i="282"/>
  <c r="EK5" i="282"/>
  <c r="EJ5" i="282"/>
  <c r="EI5" i="282"/>
  <c r="EH5" i="282"/>
  <c r="EG5" i="282"/>
  <c r="EF5" i="282"/>
  <c r="EE5" i="282"/>
  <c r="ED5" i="282"/>
  <c r="EC5" i="282"/>
  <c r="EB5" i="282"/>
  <c r="EA5" i="282"/>
  <c r="DZ5" i="282"/>
  <c r="DY5" i="282"/>
  <c r="DX5" i="282"/>
  <c r="DW5" i="282"/>
  <c r="DV5" i="282"/>
  <c r="DU5" i="282"/>
  <c r="DT5" i="282"/>
  <c r="DS5" i="282"/>
  <c r="DR5" i="282"/>
  <c r="DQ5" i="282"/>
  <c r="DP5" i="282"/>
  <c r="DO5" i="282"/>
  <c r="DN5" i="282"/>
  <c r="DM5" i="282"/>
  <c r="DL5" i="282"/>
  <c r="DK5" i="282"/>
  <c r="DJ5" i="282"/>
  <c r="DI5" i="282"/>
  <c r="DH5" i="282"/>
  <c r="DG5" i="282"/>
  <c r="DF5" i="282"/>
  <c r="DE5" i="282"/>
  <c r="DD5" i="282"/>
  <c r="DC5" i="282"/>
  <c r="DB5" i="282"/>
  <c r="DA5" i="282"/>
  <c r="CZ5" i="282"/>
  <c r="CY5" i="282"/>
  <c r="CX5" i="282"/>
  <c r="CW5" i="282"/>
  <c r="CV5" i="282"/>
  <c r="CU5" i="282"/>
  <c r="CT5" i="282"/>
  <c r="CS5" i="282"/>
  <c r="CR5" i="282"/>
  <c r="CQ5" i="282"/>
  <c r="CP5" i="282"/>
  <c r="CO5" i="282"/>
  <c r="CN5" i="282"/>
  <c r="CM5" i="282"/>
  <c r="CL5" i="282"/>
  <c r="CK5" i="282"/>
  <c r="CJ5" i="282"/>
  <c r="CI5" i="282"/>
  <c r="CH5" i="282"/>
  <c r="CG5" i="282"/>
  <c r="CF5" i="282"/>
  <c r="CE5" i="282"/>
  <c r="CD5" i="282"/>
  <c r="CC5" i="282"/>
  <c r="CB5" i="282"/>
  <c r="CA5" i="282"/>
  <c r="BZ5" i="282"/>
  <c r="BY5" i="282"/>
  <c r="BX5" i="282"/>
  <c r="BW5" i="282"/>
  <c r="BV5" i="282"/>
  <c r="BU5" i="282"/>
  <c r="BT5" i="282"/>
  <c r="BS5" i="282"/>
  <c r="BR5" i="282"/>
  <c r="BQ5" i="282"/>
  <c r="BP5" i="282"/>
  <c r="BO5" i="282"/>
  <c r="BN5" i="282"/>
  <c r="BM5" i="282"/>
  <c r="BL5" i="282"/>
  <c r="BK5" i="282"/>
  <c r="BJ5" i="282"/>
  <c r="BI5" i="282"/>
  <c r="BH5" i="282"/>
  <c r="BG5" i="282"/>
  <c r="BF5" i="282"/>
  <c r="BE5" i="282"/>
  <c r="BD5" i="282"/>
  <c r="BC5" i="282"/>
  <c r="BB5" i="282"/>
  <c r="BA5" i="282"/>
  <c r="AZ5" i="282"/>
  <c r="AY5" i="282"/>
  <c r="AX5" i="282"/>
  <c r="AW5" i="282"/>
  <c r="F112" i="288"/>
  <c r="J118" i="288"/>
  <c r="F117" i="288"/>
  <c r="GJ95" i="288"/>
  <c r="GJ96" i="288"/>
  <c r="GJ98" i="288"/>
  <c r="GI95" i="288"/>
  <c r="GI96" i="288"/>
  <c r="GI98" i="288"/>
  <c r="GH95" i="288"/>
  <c r="GH96" i="288"/>
  <c r="GH98" i="288"/>
  <c r="GG95" i="288"/>
  <c r="GG96" i="288"/>
  <c r="GG98" i="288"/>
  <c r="GG100" i="288"/>
  <c r="GG102" i="288"/>
  <c r="GF95" i="288"/>
  <c r="GF96" i="288"/>
  <c r="GF98" i="288"/>
  <c r="GE95" i="288"/>
  <c r="GE96" i="288"/>
  <c r="GE98" i="288"/>
  <c r="GD95" i="288"/>
  <c r="GD96" i="288"/>
  <c r="GD98" i="288"/>
  <c r="GD100" i="288"/>
  <c r="GD102" i="288"/>
  <c r="GC95" i="288"/>
  <c r="GC96" i="288"/>
  <c r="GC98" i="288"/>
  <c r="GB95" i="288"/>
  <c r="GB96" i="288"/>
  <c r="GB98" i="288"/>
  <c r="GA95" i="288"/>
  <c r="GA96" i="288"/>
  <c r="GA98" i="288"/>
  <c r="FZ95" i="288"/>
  <c r="FZ96" i="288"/>
  <c r="FZ98" i="288"/>
  <c r="FZ100" i="288"/>
  <c r="FZ102" i="288"/>
  <c r="FY95" i="288"/>
  <c r="FY96" i="288"/>
  <c r="FY98" i="288"/>
  <c r="FY100" i="288"/>
  <c r="FY102" i="288"/>
  <c r="FX95" i="288"/>
  <c r="FX96" i="288"/>
  <c r="FX98" i="288"/>
  <c r="FV95" i="288"/>
  <c r="FV96" i="288"/>
  <c r="FV98" i="288"/>
  <c r="FU95" i="288"/>
  <c r="FU96" i="288"/>
  <c r="FU98" i="288"/>
  <c r="FT95" i="288"/>
  <c r="FT96" i="288"/>
  <c r="FT98" i="288"/>
  <c r="FS95" i="288"/>
  <c r="FS96" i="288"/>
  <c r="FS98" i="288"/>
  <c r="FS100" i="288"/>
  <c r="FS102" i="288"/>
  <c r="FR95" i="288"/>
  <c r="FR96" i="288"/>
  <c r="FR98" i="288"/>
  <c r="FQ95" i="288"/>
  <c r="FQ96" i="288"/>
  <c r="FQ98" i="288"/>
  <c r="FQ100" i="288"/>
  <c r="FQ102" i="288"/>
  <c r="FP95" i="288"/>
  <c r="FP96" i="288"/>
  <c r="FP98" i="288"/>
  <c r="FO95" i="288"/>
  <c r="FO96" i="288"/>
  <c r="FO98" i="288"/>
  <c r="FN95" i="288"/>
  <c r="FN96" i="288"/>
  <c r="FN98" i="288"/>
  <c r="FM95" i="288"/>
  <c r="FM96" i="288"/>
  <c r="FM98" i="288"/>
  <c r="FL95" i="288"/>
  <c r="FL96" i="288"/>
  <c r="FL98" i="288"/>
  <c r="FK95" i="288"/>
  <c r="FK96" i="288"/>
  <c r="FK98" i="288"/>
  <c r="FJ95" i="288"/>
  <c r="FJ96" i="288"/>
  <c r="FJ98" i="288"/>
  <c r="FI95" i="288"/>
  <c r="FI96" i="288"/>
  <c r="FI98" i="288"/>
  <c r="FI100" i="288"/>
  <c r="FI102" i="288"/>
  <c r="FH95" i="288"/>
  <c r="FH96" i="288"/>
  <c r="FH98" i="288"/>
  <c r="FG95" i="288"/>
  <c r="FG96" i="288"/>
  <c r="FG98" i="288"/>
  <c r="FF95" i="288"/>
  <c r="FF96" i="288"/>
  <c r="FF98" i="288"/>
  <c r="FE95" i="288"/>
  <c r="FE96" i="288"/>
  <c r="FE98" i="288"/>
  <c r="FD95" i="288"/>
  <c r="FD96" i="288"/>
  <c r="FD98" i="288"/>
  <c r="FC95" i="288"/>
  <c r="FC96" i="288"/>
  <c r="FC98" i="288"/>
  <c r="FC100" i="288"/>
  <c r="FC102" i="288"/>
  <c r="FB95" i="288"/>
  <c r="FB96" i="288"/>
  <c r="FB98" i="288"/>
  <c r="FA95" i="288"/>
  <c r="FA96" i="288"/>
  <c r="FA98" i="288"/>
  <c r="FA100" i="288"/>
  <c r="FA102" i="288"/>
  <c r="EZ95" i="288"/>
  <c r="EZ96" i="288"/>
  <c r="EZ98" i="288"/>
  <c r="EY95" i="288"/>
  <c r="EY96" i="288"/>
  <c r="EY98" i="288"/>
  <c r="EX95" i="288"/>
  <c r="EX96" i="288"/>
  <c r="EX98" i="288"/>
  <c r="EX100" i="288"/>
  <c r="EX102" i="288"/>
  <c r="EW95" i="288"/>
  <c r="EW96" i="288"/>
  <c r="EW98" i="288"/>
  <c r="EV95" i="288"/>
  <c r="EV96" i="288"/>
  <c r="EV98" i="288"/>
  <c r="EU95" i="288"/>
  <c r="EU96" i="288"/>
  <c r="EU98" i="288"/>
  <c r="ET95" i="288"/>
  <c r="ET96" i="288"/>
  <c r="ET98" i="288"/>
  <c r="ET100" i="288"/>
  <c r="ET102" i="288"/>
  <c r="ES95" i="288"/>
  <c r="ES96" i="288"/>
  <c r="ES98" i="288"/>
  <c r="ES100" i="288"/>
  <c r="ES102" i="288"/>
  <c r="ER95" i="288"/>
  <c r="ER96" i="288"/>
  <c r="ER98" i="288"/>
  <c r="EQ95" i="288"/>
  <c r="EQ96" i="288"/>
  <c r="EQ98" i="288"/>
  <c r="EP95" i="288"/>
  <c r="EP96" i="288"/>
  <c r="EP98" i="288"/>
  <c r="EO95" i="288"/>
  <c r="EO96" i="288"/>
  <c r="EO98" i="288"/>
  <c r="EN95" i="288"/>
  <c r="EN96" i="288"/>
  <c r="EN98" i="288"/>
  <c r="EM95" i="288"/>
  <c r="EM96" i="288"/>
  <c r="EM98" i="288"/>
  <c r="EM100" i="288"/>
  <c r="EM102" i="288"/>
  <c r="EL95" i="288"/>
  <c r="EL96" i="288"/>
  <c r="EL98" i="288"/>
  <c r="EK95" i="288"/>
  <c r="EK96" i="288"/>
  <c r="EK98" i="288"/>
  <c r="EK100" i="288"/>
  <c r="EK102" i="288"/>
  <c r="EJ95" i="288"/>
  <c r="EJ96" i="288"/>
  <c r="EJ98" i="288"/>
  <c r="EI95" i="288"/>
  <c r="EI96" i="288"/>
  <c r="EI98" i="288"/>
  <c r="EH95" i="288"/>
  <c r="EH96" i="288"/>
  <c r="EH98" i="288"/>
  <c r="EG95" i="288"/>
  <c r="EG96" i="288"/>
  <c r="EG98" i="288"/>
  <c r="EF95" i="288"/>
  <c r="EF96" i="288"/>
  <c r="EF98" i="288"/>
  <c r="EE95" i="288"/>
  <c r="EE96" i="288"/>
  <c r="EE98" i="288"/>
  <c r="ED95" i="288"/>
  <c r="ED96" i="288"/>
  <c r="ED98" i="288"/>
  <c r="EC95" i="288"/>
  <c r="EC96" i="288"/>
  <c r="EC98" i="288"/>
  <c r="EC100" i="288"/>
  <c r="EC102" i="288"/>
  <c r="EB95" i="288"/>
  <c r="EB96" i="288"/>
  <c r="EB98" i="288"/>
  <c r="EA95" i="288"/>
  <c r="EA96" i="288"/>
  <c r="EA98" i="288"/>
  <c r="DZ95" i="288"/>
  <c r="DZ96" i="288"/>
  <c r="DZ98" i="288"/>
  <c r="DY95" i="288"/>
  <c r="DY96" i="288"/>
  <c r="DY98" i="288"/>
  <c r="DX95" i="288"/>
  <c r="DX96" i="288"/>
  <c r="DX98" i="288"/>
  <c r="DW95" i="288"/>
  <c r="DW96" i="288"/>
  <c r="DW98" i="288"/>
  <c r="DW100" i="288"/>
  <c r="DW102" i="288"/>
  <c r="DV95" i="288"/>
  <c r="DV96" i="288"/>
  <c r="DV98" i="288"/>
  <c r="DU95" i="288"/>
  <c r="DU96" i="288"/>
  <c r="DU98" i="288"/>
  <c r="DU100" i="288"/>
  <c r="DU102" i="288"/>
  <c r="DT95" i="288"/>
  <c r="DT96" i="288"/>
  <c r="DT98" i="288"/>
  <c r="DS95" i="288"/>
  <c r="DS96" i="288"/>
  <c r="DS98" i="288"/>
  <c r="DR95" i="288"/>
  <c r="DR96" i="288"/>
  <c r="DR98" i="288"/>
  <c r="DQ95" i="288"/>
  <c r="DQ96" i="288"/>
  <c r="DQ98" i="288"/>
  <c r="DP95" i="288"/>
  <c r="DP96" i="288"/>
  <c r="DP98" i="288"/>
  <c r="DO95" i="288"/>
  <c r="DO96" i="288"/>
  <c r="DO98" i="288"/>
  <c r="DO100" i="288"/>
  <c r="DO102" i="288"/>
  <c r="DN95" i="288"/>
  <c r="DN96" i="288"/>
  <c r="DN98" i="288"/>
  <c r="DM95" i="288"/>
  <c r="DM96" i="288"/>
  <c r="DM98" i="288"/>
  <c r="DM100" i="288"/>
  <c r="DM102" i="288"/>
  <c r="DL95" i="288"/>
  <c r="DL96" i="288"/>
  <c r="DL98" i="288"/>
  <c r="DK95" i="288"/>
  <c r="DK96" i="288"/>
  <c r="DK98" i="288"/>
  <c r="DJ95" i="288"/>
  <c r="DJ96" i="288"/>
  <c r="DJ98" i="288"/>
  <c r="DI95" i="288"/>
  <c r="DI96" i="288"/>
  <c r="DI98" i="288"/>
  <c r="DH95" i="288"/>
  <c r="DH96" i="288"/>
  <c r="DH98" i="288"/>
  <c r="DG95" i="288"/>
  <c r="DG96" i="288"/>
  <c r="DG98" i="288"/>
  <c r="DG100" i="288"/>
  <c r="DG102" i="288"/>
  <c r="DF95" i="288"/>
  <c r="DF96" i="288"/>
  <c r="DF98" i="288"/>
  <c r="DE95" i="288"/>
  <c r="DE96" i="288"/>
  <c r="DE98" i="288"/>
  <c r="DE100" i="288"/>
  <c r="DE102" i="288"/>
  <c r="DD95" i="288"/>
  <c r="DD96" i="288"/>
  <c r="DD98" i="288"/>
  <c r="DC95" i="288"/>
  <c r="DC96" i="288"/>
  <c r="DC98" i="288"/>
  <c r="DB95" i="288"/>
  <c r="DB96" i="288"/>
  <c r="DB98" i="288"/>
  <c r="DB100" i="288"/>
  <c r="DB102" i="288"/>
  <c r="DA95" i="288"/>
  <c r="DA96" i="288"/>
  <c r="DA98" i="288"/>
  <c r="CZ95" i="288"/>
  <c r="CZ96" i="288"/>
  <c r="CZ98" i="288"/>
  <c r="CY95" i="288"/>
  <c r="CY96" i="288"/>
  <c r="CY98" i="288"/>
  <c r="CY100" i="288"/>
  <c r="CY102" i="288"/>
  <c r="CX95" i="288"/>
  <c r="CX96" i="288"/>
  <c r="CX98" i="288"/>
  <c r="CW95" i="288"/>
  <c r="CW96" i="288"/>
  <c r="CW98" i="288"/>
  <c r="CW100" i="288"/>
  <c r="CW102" i="288"/>
  <c r="CV95" i="288"/>
  <c r="CV96" i="288"/>
  <c r="CV98" i="288"/>
  <c r="CU95" i="288"/>
  <c r="CU96" i="288"/>
  <c r="CU98" i="288"/>
  <c r="CT95" i="288"/>
  <c r="CT96" i="288"/>
  <c r="CT98" i="288"/>
  <c r="CS95" i="288"/>
  <c r="CS96" i="288"/>
  <c r="CS98" i="288"/>
  <c r="CR95" i="288"/>
  <c r="CR96" i="288"/>
  <c r="CR98" i="288"/>
  <c r="CQ95" i="288"/>
  <c r="CQ96" i="288"/>
  <c r="CQ98" i="288"/>
  <c r="CP95" i="288"/>
  <c r="CP96" i="288"/>
  <c r="CP98" i="288"/>
  <c r="CO95" i="288"/>
  <c r="CO96" i="288"/>
  <c r="CO98" i="288"/>
  <c r="CO100" i="288"/>
  <c r="CO102" i="288"/>
  <c r="CN95" i="288"/>
  <c r="CN96" i="288"/>
  <c r="CN98" i="288"/>
  <c r="CM95" i="288"/>
  <c r="CM96" i="288"/>
  <c r="CM98" i="288"/>
  <c r="CL95" i="288"/>
  <c r="CL96" i="288"/>
  <c r="CL98" i="288"/>
  <c r="CK95" i="288"/>
  <c r="CK96" i="288"/>
  <c r="CK98" i="288"/>
  <c r="CJ95" i="288"/>
  <c r="CJ96" i="288"/>
  <c r="CJ98" i="288"/>
  <c r="CI95" i="288"/>
  <c r="CI96" i="288"/>
  <c r="CI98" i="288"/>
  <c r="CH95" i="288"/>
  <c r="CH96" i="288"/>
  <c r="CH98" i="288"/>
  <c r="CG95" i="288"/>
  <c r="CG96" i="288"/>
  <c r="CG98" i="288"/>
  <c r="CG100" i="288"/>
  <c r="CG102" i="288"/>
  <c r="CF95" i="288"/>
  <c r="CF96" i="288"/>
  <c r="CF98" i="288"/>
  <c r="CE95" i="288"/>
  <c r="CE96" i="288"/>
  <c r="CE98" i="288"/>
  <c r="CD95" i="288"/>
  <c r="CD96" i="288"/>
  <c r="CD98" i="288"/>
  <c r="CD100" i="288"/>
  <c r="CD102" i="288"/>
  <c r="CC95" i="288"/>
  <c r="CC96" i="288"/>
  <c r="CC98" i="288"/>
  <c r="CB95" i="288"/>
  <c r="CB96" i="288"/>
  <c r="CB98" i="288"/>
  <c r="CA95" i="288"/>
  <c r="CA96" i="288"/>
  <c r="CA98" i="288"/>
  <c r="BZ95" i="288"/>
  <c r="BZ96" i="288"/>
  <c r="BZ98" i="288"/>
  <c r="BZ100" i="288"/>
  <c r="BZ102" i="288"/>
  <c r="BY95" i="288"/>
  <c r="BY96" i="288"/>
  <c r="BY98" i="288"/>
  <c r="BY100" i="288"/>
  <c r="BY102" i="288"/>
  <c r="BX95" i="288"/>
  <c r="BX96" i="288"/>
  <c r="BX98" i="288"/>
  <c r="BW95" i="288"/>
  <c r="BW96" i="288"/>
  <c r="BW98" i="288"/>
  <c r="BV95" i="288"/>
  <c r="BV96" i="288"/>
  <c r="BV98" i="288"/>
  <c r="BU95" i="288"/>
  <c r="BU96" i="288"/>
  <c r="BU98" i="288"/>
  <c r="BT95" i="288"/>
  <c r="BT96" i="288"/>
  <c r="BT98" i="288"/>
  <c r="BS95" i="288"/>
  <c r="BS96" i="288"/>
  <c r="BS98" i="288"/>
  <c r="BR95" i="288"/>
  <c r="BR96" i="288"/>
  <c r="BR98" i="288"/>
  <c r="BQ95" i="288"/>
  <c r="BQ96" i="288"/>
  <c r="BQ98" i="288"/>
  <c r="BQ100" i="288"/>
  <c r="BQ102" i="288"/>
  <c r="BP95" i="288"/>
  <c r="BP96" i="288"/>
  <c r="BP98" i="288"/>
  <c r="BO95" i="288"/>
  <c r="BO96" i="288"/>
  <c r="BO98" i="288"/>
  <c r="BN95" i="288"/>
  <c r="BN96" i="288"/>
  <c r="BN98" i="288"/>
  <c r="BM95" i="288"/>
  <c r="BM96" i="288"/>
  <c r="BM98" i="288"/>
  <c r="BL95" i="288"/>
  <c r="BL96" i="288"/>
  <c r="BL98" i="288"/>
  <c r="BK95" i="288"/>
  <c r="BK96" i="288"/>
  <c r="BK98" i="288"/>
  <c r="BK100" i="288"/>
  <c r="BK102" i="288"/>
  <c r="BJ95" i="288"/>
  <c r="BJ96" i="288"/>
  <c r="BJ98" i="288"/>
  <c r="BJ100" i="288"/>
  <c r="BJ102" i="288"/>
  <c r="BI95" i="288"/>
  <c r="BI96" i="288"/>
  <c r="BI98" i="288"/>
  <c r="BI100" i="288"/>
  <c r="BI102" i="288"/>
  <c r="BH95" i="288"/>
  <c r="BH96" i="288"/>
  <c r="BH98" i="288"/>
  <c r="BG95" i="288"/>
  <c r="BG96" i="288"/>
  <c r="BG98" i="288"/>
  <c r="BF95" i="288"/>
  <c r="BF96" i="288"/>
  <c r="BF98" i="288"/>
  <c r="BF100" i="288"/>
  <c r="BF102" i="288"/>
  <c r="GJ144" i="273"/>
  <c r="GJ81" i="288"/>
  <c r="BF54" i="288"/>
  <c r="AY54" i="288"/>
  <c r="AZ54" i="288"/>
  <c r="BA54" i="288"/>
  <c r="BB54" i="288"/>
  <c r="BC54" i="288"/>
  <c r="BD54" i="288"/>
  <c r="BE54" i="288"/>
  <c r="BF48" i="288"/>
  <c r="AN48" i="288"/>
  <c r="AO48" i="288"/>
  <c r="AP48" i="288"/>
  <c r="AQ48" i="288"/>
  <c r="AR48" i="288"/>
  <c r="AS48" i="288"/>
  <c r="AT48" i="288"/>
  <c r="AU48" i="288"/>
  <c r="AV48" i="288"/>
  <c r="AW48" i="288"/>
  <c r="AX48" i="288"/>
  <c r="AY48" i="288"/>
  <c r="AZ48" i="288"/>
  <c r="BA48" i="288"/>
  <c r="BB48" i="288"/>
  <c r="BC48" i="288"/>
  <c r="BD48" i="288"/>
  <c r="BE48" i="288"/>
  <c r="J48" i="288"/>
  <c r="K48" i="288"/>
  <c r="L48" i="288"/>
  <c r="M48" i="288"/>
  <c r="N48" i="288"/>
  <c r="O48" i="288"/>
  <c r="P48" i="288"/>
  <c r="Q48" i="288"/>
  <c r="R48" i="288"/>
  <c r="S48" i="288"/>
  <c r="T48" i="288"/>
  <c r="U48" i="288"/>
  <c r="V48" i="288"/>
  <c r="W48" i="288"/>
  <c r="X48" i="288"/>
  <c r="Y48" i="288"/>
  <c r="Z48" i="288"/>
  <c r="AA48" i="288"/>
  <c r="AB48" i="288"/>
  <c r="AC48" i="288"/>
  <c r="AD48" i="288"/>
  <c r="AE48" i="288"/>
  <c r="AF48" i="288"/>
  <c r="AG48" i="288"/>
  <c r="AH48" i="288"/>
  <c r="AI48" i="288"/>
  <c r="AJ48" i="288"/>
  <c r="AK48" i="288"/>
  <c r="AL48" i="288"/>
  <c r="AM48" i="288"/>
  <c r="GJ48" i="288"/>
  <c r="BG48" i="288"/>
  <c r="BH48" i="288"/>
  <c r="BI48" i="288"/>
  <c r="BJ48" i="288"/>
  <c r="BK48" i="288"/>
  <c r="BL48" i="288"/>
  <c r="BM48" i="288"/>
  <c r="BN48" i="288"/>
  <c r="BO48" i="288"/>
  <c r="BP48" i="288"/>
  <c r="BQ48" i="288"/>
  <c r="BR48" i="288"/>
  <c r="BS48" i="288"/>
  <c r="BT48" i="288"/>
  <c r="BU48" i="288"/>
  <c r="BV48" i="288"/>
  <c r="BW48" i="288"/>
  <c r="BX48" i="288"/>
  <c r="BY48" i="288"/>
  <c r="BZ48" i="288"/>
  <c r="CA48" i="288"/>
  <c r="CB48" i="288"/>
  <c r="CC48" i="288"/>
  <c r="CD48" i="288"/>
  <c r="CE48" i="288"/>
  <c r="CF48" i="288"/>
  <c r="CG48" i="288"/>
  <c r="CH48" i="288"/>
  <c r="CI48" i="288"/>
  <c r="CJ48" i="288"/>
  <c r="CK48" i="288"/>
  <c r="CL48" i="288"/>
  <c r="CM48" i="288"/>
  <c r="CN48" i="288"/>
  <c r="CO48" i="288"/>
  <c r="CP48" i="288"/>
  <c r="CQ48" i="288"/>
  <c r="CR48" i="288"/>
  <c r="CS48" i="288"/>
  <c r="CT48" i="288"/>
  <c r="CU48" i="288"/>
  <c r="CV48" i="288"/>
  <c r="CW48" i="288"/>
  <c r="CX48" i="288"/>
  <c r="CY48" i="288"/>
  <c r="CZ48" i="288"/>
  <c r="DA48" i="288"/>
  <c r="DB48" i="288"/>
  <c r="DC48" i="288"/>
  <c r="DD48" i="288"/>
  <c r="DE48" i="288"/>
  <c r="DF48" i="288"/>
  <c r="DG48" i="288"/>
  <c r="DH48" i="288"/>
  <c r="DI48" i="288"/>
  <c r="DJ48" i="288"/>
  <c r="DK48" i="288"/>
  <c r="DL48" i="288"/>
  <c r="DM48" i="288"/>
  <c r="DN48" i="288"/>
  <c r="DO48" i="288"/>
  <c r="DP48" i="288"/>
  <c r="DQ48" i="288"/>
  <c r="DR48" i="288"/>
  <c r="DS48" i="288"/>
  <c r="DT48" i="288"/>
  <c r="DU48" i="288"/>
  <c r="DV48" i="288"/>
  <c r="DW48" i="288"/>
  <c r="DX48" i="288"/>
  <c r="DY48" i="288"/>
  <c r="DZ48" i="288"/>
  <c r="EA48" i="288"/>
  <c r="EB48" i="288"/>
  <c r="EC48" i="288"/>
  <c r="ED48" i="288"/>
  <c r="EE48" i="288"/>
  <c r="EF48" i="288"/>
  <c r="EG48" i="288"/>
  <c r="EH48" i="288"/>
  <c r="EI48" i="288"/>
  <c r="EJ48" i="288"/>
  <c r="EK48" i="288"/>
  <c r="EL48" i="288"/>
  <c r="EM48" i="288"/>
  <c r="EN48" i="288"/>
  <c r="EO48" i="288"/>
  <c r="EP48" i="288"/>
  <c r="EQ48" i="288"/>
  <c r="ER48" i="288"/>
  <c r="ES48" i="288"/>
  <c r="ET48" i="288"/>
  <c r="EU48" i="288"/>
  <c r="EV48" i="288"/>
  <c r="EW48" i="288"/>
  <c r="EX48" i="288"/>
  <c r="EY48" i="288"/>
  <c r="EZ48" i="288"/>
  <c r="FA48" i="288"/>
  <c r="FB48" i="288"/>
  <c r="FC48" i="288"/>
  <c r="FD48" i="288"/>
  <c r="FE48" i="288"/>
  <c r="FF48" i="288"/>
  <c r="FG48" i="288"/>
  <c r="FH48" i="288"/>
  <c r="FI48" i="288"/>
  <c r="FJ48" i="288"/>
  <c r="FK48" i="288"/>
  <c r="FL48" i="288"/>
  <c r="FM48" i="288"/>
  <c r="FN48" i="288"/>
  <c r="FO48" i="288"/>
  <c r="FP48" i="288"/>
  <c r="FQ48" i="288"/>
  <c r="FR48" i="288"/>
  <c r="FS48" i="288"/>
  <c r="FT48" i="288"/>
  <c r="FU48" i="288"/>
  <c r="FV48" i="288"/>
  <c r="FW48" i="288"/>
  <c r="FX48" i="288"/>
  <c r="FY48" i="288"/>
  <c r="FZ48" i="288"/>
  <c r="GA48" i="288"/>
  <c r="GB48" i="288"/>
  <c r="GC48" i="288"/>
  <c r="GD48" i="288"/>
  <c r="GE48" i="288"/>
  <c r="GF48" i="288"/>
  <c r="GG48" i="288"/>
  <c r="GH48" i="288"/>
  <c r="GI48" i="288"/>
  <c r="GJ54" i="288"/>
  <c r="BG54" i="288"/>
  <c r="BH54" i="288"/>
  <c r="BI54" i="288"/>
  <c r="BJ54" i="288"/>
  <c r="BK54" i="288"/>
  <c r="BL54" i="288"/>
  <c r="BM54" i="288"/>
  <c r="BN54" i="288"/>
  <c r="BO54" i="288"/>
  <c r="BP54" i="288"/>
  <c r="BQ54" i="288"/>
  <c r="BR54" i="288"/>
  <c r="BS54" i="288"/>
  <c r="BT54" i="288"/>
  <c r="BU54" i="288"/>
  <c r="BV54" i="288"/>
  <c r="BW54" i="288"/>
  <c r="BX54" i="288"/>
  <c r="BY54" i="288"/>
  <c r="BZ54" i="288"/>
  <c r="CA54" i="288"/>
  <c r="CB54" i="288"/>
  <c r="CC54" i="288"/>
  <c r="CD54" i="288"/>
  <c r="CE54" i="288"/>
  <c r="CF54" i="288"/>
  <c r="CG54" i="288"/>
  <c r="CH54" i="288"/>
  <c r="CI54" i="288"/>
  <c r="CJ54" i="288"/>
  <c r="CK54" i="288"/>
  <c r="CL54" i="288"/>
  <c r="CM54" i="288"/>
  <c r="CN54" i="288"/>
  <c r="CO54" i="288"/>
  <c r="CP54" i="288"/>
  <c r="CQ54" i="288"/>
  <c r="CR54" i="288"/>
  <c r="CS54" i="288"/>
  <c r="CT54" i="288"/>
  <c r="CU54" i="288"/>
  <c r="CV54" i="288"/>
  <c r="CW54" i="288"/>
  <c r="CX54" i="288"/>
  <c r="CY54" i="288"/>
  <c r="CZ54" i="288"/>
  <c r="DA54" i="288"/>
  <c r="DB54" i="288"/>
  <c r="DC54" i="288"/>
  <c r="DD54" i="288"/>
  <c r="DE54" i="288"/>
  <c r="DF54" i="288"/>
  <c r="DG54" i="288"/>
  <c r="DH54" i="288"/>
  <c r="DI54" i="288"/>
  <c r="DJ54" i="288"/>
  <c r="DK54" i="288"/>
  <c r="DL54" i="288"/>
  <c r="DM54" i="288"/>
  <c r="DN54" i="288"/>
  <c r="DO54" i="288"/>
  <c r="DP54" i="288"/>
  <c r="DQ54" i="288"/>
  <c r="DR54" i="288"/>
  <c r="DS54" i="288"/>
  <c r="DT54" i="288"/>
  <c r="DU54" i="288"/>
  <c r="DV54" i="288"/>
  <c r="DW54" i="288"/>
  <c r="DX54" i="288"/>
  <c r="DY54" i="288"/>
  <c r="DZ54" i="288"/>
  <c r="EA54" i="288"/>
  <c r="EB54" i="288"/>
  <c r="EC54" i="288"/>
  <c r="ED54" i="288"/>
  <c r="EE54" i="288"/>
  <c r="EF54" i="288"/>
  <c r="EG54" i="288"/>
  <c r="EH54" i="288"/>
  <c r="EI54" i="288"/>
  <c r="EJ54" i="288"/>
  <c r="EK54" i="288"/>
  <c r="EL54" i="288"/>
  <c r="EM54" i="288"/>
  <c r="EN54" i="288"/>
  <c r="EO54" i="288"/>
  <c r="EP54" i="288"/>
  <c r="EQ54" i="288"/>
  <c r="ER54" i="288"/>
  <c r="ES54" i="288"/>
  <c r="ET54" i="288"/>
  <c r="EU54" i="288"/>
  <c r="EV54" i="288"/>
  <c r="EW54" i="288"/>
  <c r="EX54" i="288"/>
  <c r="EY54" i="288"/>
  <c r="EZ54" i="288"/>
  <c r="FA54" i="288"/>
  <c r="FB54" i="288"/>
  <c r="FC54" i="288"/>
  <c r="FD54" i="288"/>
  <c r="FE54" i="288"/>
  <c r="FF54" i="288"/>
  <c r="FG54" i="288"/>
  <c r="FH54" i="288"/>
  <c r="FI54" i="288"/>
  <c r="FJ54" i="288"/>
  <c r="FK54" i="288"/>
  <c r="FL54" i="288"/>
  <c r="FM54" i="288"/>
  <c r="FN54" i="288"/>
  <c r="FO54" i="288"/>
  <c r="FP54" i="288"/>
  <c r="FQ54" i="288"/>
  <c r="FR54" i="288"/>
  <c r="FS54" i="288"/>
  <c r="FT54" i="288"/>
  <c r="FU54" i="288"/>
  <c r="FV54" i="288"/>
  <c r="FW54" i="288"/>
  <c r="FX54" i="288"/>
  <c r="FY54" i="288"/>
  <c r="FZ54" i="288"/>
  <c r="GA54" i="288"/>
  <c r="GB54" i="288"/>
  <c r="GC54" i="288"/>
  <c r="GD54" i="288"/>
  <c r="GE54" i="288"/>
  <c r="GF54" i="288"/>
  <c r="GG54" i="288"/>
  <c r="GH54" i="288"/>
  <c r="GI54" i="288"/>
  <c r="BE286" i="307"/>
  <c r="BD286" i="307"/>
  <c r="BC286" i="307"/>
  <c r="BB286" i="307"/>
  <c r="BA286" i="307"/>
  <c r="AZ286" i="307"/>
  <c r="AY286" i="307"/>
  <c r="AX286" i="307"/>
  <c r="AW286" i="307"/>
  <c r="AV286" i="307"/>
  <c r="AU286" i="307"/>
  <c r="AT286" i="307"/>
  <c r="AS286" i="307"/>
  <c r="AR286" i="307"/>
  <c r="AQ286" i="307"/>
  <c r="AP286" i="307"/>
  <c r="AO286" i="307"/>
  <c r="AN286" i="307"/>
  <c r="GJ5" i="288"/>
  <c r="GI5" i="288"/>
  <c r="GH5" i="288"/>
  <c r="GG5" i="288"/>
  <c r="GF5" i="288"/>
  <c r="GE5" i="288"/>
  <c r="GD5" i="288"/>
  <c r="GC5" i="288"/>
  <c r="GB5" i="288"/>
  <c r="GA5" i="288"/>
  <c r="FZ5" i="288"/>
  <c r="FY5" i="288"/>
  <c r="FX5" i="288"/>
  <c r="FW5" i="288"/>
  <c r="FV5" i="288"/>
  <c r="FU5" i="288"/>
  <c r="FT5" i="288"/>
  <c r="FS5" i="288"/>
  <c r="FR5" i="288"/>
  <c r="FQ5" i="288"/>
  <c r="FP5" i="288"/>
  <c r="FO5" i="288"/>
  <c r="FN5" i="288"/>
  <c r="FM5" i="288"/>
  <c r="FL5" i="288"/>
  <c r="FK5" i="288"/>
  <c r="FJ5" i="288"/>
  <c r="FI5" i="288"/>
  <c r="FH5" i="288"/>
  <c r="FG5" i="288"/>
  <c r="FF5" i="288"/>
  <c r="FE5" i="288"/>
  <c r="FD5" i="288"/>
  <c r="FC5" i="288"/>
  <c r="FB5" i="288"/>
  <c r="FA5" i="288"/>
  <c r="EZ5" i="288"/>
  <c r="EY5" i="288"/>
  <c r="EX5" i="288"/>
  <c r="EW5" i="288"/>
  <c r="EV5" i="288"/>
  <c r="EU5" i="288"/>
  <c r="ET5" i="288"/>
  <c r="ES5" i="288"/>
  <c r="ER5" i="288"/>
  <c r="EQ5" i="288"/>
  <c r="EP5" i="288"/>
  <c r="EO5" i="288"/>
  <c r="EN5" i="288"/>
  <c r="EM5" i="288"/>
  <c r="EL5" i="288"/>
  <c r="EK5" i="288"/>
  <c r="EJ5" i="288"/>
  <c r="EI5" i="288"/>
  <c r="EH5" i="288"/>
  <c r="EG5" i="288"/>
  <c r="EF5" i="288"/>
  <c r="EE5" i="288"/>
  <c r="ED5" i="288"/>
  <c r="EC5" i="288"/>
  <c r="EB5" i="288"/>
  <c r="EA5" i="288"/>
  <c r="DZ5" i="288"/>
  <c r="DY5" i="288"/>
  <c r="DX5" i="288"/>
  <c r="DW5" i="288"/>
  <c r="DV5" i="288"/>
  <c r="DU5" i="288"/>
  <c r="DT5" i="288"/>
  <c r="DS5" i="288"/>
  <c r="DR5" i="288"/>
  <c r="DQ5" i="288"/>
  <c r="DP5" i="288"/>
  <c r="DO5" i="288"/>
  <c r="DN5" i="288"/>
  <c r="DM5" i="288"/>
  <c r="DL5" i="288"/>
  <c r="DK5" i="288"/>
  <c r="DJ5" i="288"/>
  <c r="DI5" i="288"/>
  <c r="DH5" i="288"/>
  <c r="DG5" i="288"/>
  <c r="DF5" i="288"/>
  <c r="DE5" i="288"/>
  <c r="DD5" i="288"/>
  <c r="DC5" i="288"/>
  <c r="DB5" i="288"/>
  <c r="DA5" i="288"/>
  <c r="CZ5" i="288"/>
  <c r="CY5" i="288"/>
  <c r="CX5" i="288"/>
  <c r="CW5" i="288"/>
  <c r="CV5" i="288"/>
  <c r="CU5" i="288"/>
  <c r="CT5" i="288"/>
  <c r="CS5" i="288"/>
  <c r="CR5" i="288"/>
  <c r="CQ5" i="288"/>
  <c r="CP5" i="288"/>
  <c r="CO5" i="288"/>
  <c r="CN5" i="288"/>
  <c r="CM5" i="288"/>
  <c r="CL5" i="288"/>
  <c r="CK5" i="288"/>
  <c r="CJ5" i="288"/>
  <c r="CI5" i="288"/>
  <c r="CH5" i="288"/>
  <c r="CG5" i="288"/>
  <c r="CF5" i="288"/>
  <c r="CE5" i="288"/>
  <c r="CD5" i="288"/>
  <c r="CC5" i="288"/>
  <c r="CB5" i="288"/>
  <c r="CA5" i="288"/>
  <c r="BZ5" i="288"/>
  <c r="BY5" i="288"/>
  <c r="BX5" i="288"/>
  <c r="BW5" i="288"/>
  <c r="BV5" i="288"/>
  <c r="BU5" i="288"/>
  <c r="BT5" i="288"/>
  <c r="BS5" i="288"/>
  <c r="BR5" i="288"/>
  <c r="BQ5" i="288"/>
  <c r="BP5" i="288"/>
  <c r="BO5" i="288"/>
  <c r="BN5" i="288"/>
  <c r="BM5" i="288"/>
  <c r="BL5" i="288"/>
  <c r="BK5" i="288"/>
  <c r="BJ5" i="288"/>
  <c r="BI5" i="288"/>
  <c r="BH5" i="288"/>
  <c r="BG5" i="288"/>
  <c r="BF5" i="288"/>
  <c r="BE5" i="288"/>
  <c r="BD5" i="288"/>
  <c r="BC5" i="288"/>
  <c r="BB5" i="288"/>
  <c r="BA5" i="288"/>
  <c r="AZ5" i="288"/>
  <c r="AY5" i="288"/>
  <c r="AX5" i="288"/>
  <c r="AW5" i="288"/>
  <c r="AV5" i="288"/>
  <c r="AU5" i="288"/>
  <c r="AT5" i="288"/>
  <c r="AS5" i="288"/>
  <c r="AR5" i="288"/>
  <c r="AQ5" i="288"/>
  <c r="AP5" i="288"/>
  <c r="AO5" i="288"/>
  <c r="AN5" i="288"/>
  <c r="F198" i="48"/>
  <c r="F83" i="278"/>
  <c r="GJ39" i="265"/>
  <c r="GJ40" i="265"/>
  <c r="GJ41" i="265"/>
  <c r="GJ42" i="265"/>
  <c r="GJ45" i="265"/>
  <c r="GJ47" i="265"/>
  <c r="GI39" i="265"/>
  <c r="GI40" i="265"/>
  <c r="GI41" i="265"/>
  <c r="GI42" i="265"/>
  <c r="GI45" i="265"/>
  <c r="GI47" i="265"/>
  <c r="GH39" i="265"/>
  <c r="GH40" i="265"/>
  <c r="GH41" i="265"/>
  <c r="GH42" i="265"/>
  <c r="GH45" i="265"/>
  <c r="GH47" i="265"/>
  <c r="GG39" i="265"/>
  <c r="GG40" i="265"/>
  <c r="GG41" i="265"/>
  <c r="GG42" i="265"/>
  <c r="GG45" i="265"/>
  <c r="GG47" i="265"/>
  <c r="GF39" i="265"/>
  <c r="GF40" i="265"/>
  <c r="GF41" i="265"/>
  <c r="GF42" i="265"/>
  <c r="GF45" i="265"/>
  <c r="GF47" i="265"/>
  <c r="GE39" i="265"/>
  <c r="GE40" i="265"/>
  <c r="GE41" i="265"/>
  <c r="GE42" i="265"/>
  <c r="GE45" i="265"/>
  <c r="GE47" i="265"/>
  <c r="GD39" i="265"/>
  <c r="GD40" i="265"/>
  <c r="GD41" i="265"/>
  <c r="GD42" i="265"/>
  <c r="GD45" i="265"/>
  <c r="GD47" i="265"/>
  <c r="GC39" i="265"/>
  <c r="GC40" i="265"/>
  <c r="GC41" i="265"/>
  <c r="GC42" i="265"/>
  <c r="GC45" i="265"/>
  <c r="GC47" i="265"/>
  <c r="GB39" i="265"/>
  <c r="GB40" i="265"/>
  <c r="GB41" i="265"/>
  <c r="GB42" i="265"/>
  <c r="GB45" i="265"/>
  <c r="GB47" i="265"/>
  <c r="GA39" i="265"/>
  <c r="GA40" i="265"/>
  <c r="GA41" i="265"/>
  <c r="GA42" i="265"/>
  <c r="GA45" i="265"/>
  <c r="GA47" i="265"/>
  <c r="FZ39" i="265"/>
  <c r="FZ40" i="265"/>
  <c r="FZ41" i="265"/>
  <c r="FZ42" i="265"/>
  <c r="FZ45" i="265"/>
  <c r="FZ47" i="265"/>
  <c r="FY39" i="265"/>
  <c r="FY40" i="265"/>
  <c r="FY41" i="265"/>
  <c r="FY42" i="265"/>
  <c r="FY45" i="265"/>
  <c r="FY47" i="265"/>
  <c r="FX39" i="265"/>
  <c r="FX40" i="265"/>
  <c r="FX41" i="265"/>
  <c r="FX42" i="265"/>
  <c r="FX45" i="265"/>
  <c r="FX47" i="265"/>
  <c r="FW39" i="265"/>
  <c r="FW40" i="265"/>
  <c r="FW41" i="265"/>
  <c r="FW42" i="265"/>
  <c r="FW45" i="265"/>
  <c r="FW47" i="265"/>
  <c r="FV39" i="265"/>
  <c r="FV40" i="265"/>
  <c r="FV41" i="265"/>
  <c r="FV42" i="265"/>
  <c r="FV45" i="265"/>
  <c r="FV47" i="265"/>
  <c r="FU39" i="265"/>
  <c r="FU40" i="265"/>
  <c r="FU41" i="265"/>
  <c r="FU42" i="265"/>
  <c r="FU45" i="265"/>
  <c r="FU47" i="265"/>
  <c r="FT39" i="265"/>
  <c r="FT40" i="265"/>
  <c r="FT41" i="265"/>
  <c r="FT42" i="265"/>
  <c r="FT45" i="265"/>
  <c r="FT47" i="265"/>
  <c r="FS39" i="265"/>
  <c r="FS40" i="265"/>
  <c r="FS41" i="265"/>
  <c r="FS42" i="265"/>
  <c r="FS45" i="265"/>
  <c r="FS47" i="265"/>
  <c r="FR39" i="265"/>
  <c r="FR40" i="265"/>
  <c r="FR41" i="265"/>
  <c r="FR42" i="265"/>
  <c r="FR45" i="265"/>
  <c r="FR47" i="265"/>
  <c r="FQ39" i="265"/>
  <c r="FQ40" i="265"/>
  <c r="FQ41" i="265"/>
  <c r="FQ42" i="265"/>
  <c r="FQ45" i="265"/>
  <c r="FQ47" i="265"/>
  <c r="FP39" i="265"/>
  <c r="FP40" i="265"/>
  <c r="FP41" i="265"/>
  <c r="FP42" i="265"/>
  <c r="FP45" i="265"/>
  <c r="FP47" i="265"/>
  <c r="FO39" i="265"/>
  <c r="FO40" i="265"/>
  <c r="FO41" i="265"/>
  <c r="FO42" i="265"/>
  <c r="FO45" i="265"/>
  <c r="FO47" i="265"/>
  <c r="FN39" i="265"/>
  <c r="FN40" i="265"/>
  <c r="FN41" i="265"/>
  <c r="FN42" i="265"/>
  <c r="FN45" i="265"/>
  <c r="FN47" i="265"/>
  <c r="FM39" i="265"/>
  <c r="FM40" i="265"/>
  <c r="FM41" i="265"/>
  <c r="FM42" i="265"/>
  <c r="FM45" i="265"/>
  <c r="FM47" i="265"/>
  <c r="FL39" i="265"/>
  <c r="FL40" i="265"/>
  <c r="FL41" i="265"/>
  <c r="FL42" i="265"/>
  <c r="FL45" i="265"/>
  <c r="FL47" i="265"/>
  <c r="FK39" i="265"/>
  <c r="FK40" i="265"/>
  <c r="FK41" i="265"/>
  <c r="FK42" i="265"/>
  <c r="FK45" i="265"/>
  <c r="FK47" i="265"/>
  <c r="FJ39" i="265"/>
  <c r="FJ40" i="265"/>
  <c r="FJ41" i="265"/>
  <c r="FJ42" i="265"/>
  <c r="FJ45" i="265"/>
  <c r="FJ47" i="265"/>
  <c r="FI39" i="265"/>
  <c r="FI40" i="265"/>
  <c r="FI41" i="265"/>
  <c r="FI42" i="265"/>
  <c r="FI45" i="265"/>
  <c r="FI47" i="265"/>
  <c r="FH39" i="265"/>
  <c r="FH40" i="265"/>
  <c r="FH41" i="265"/>
  <c r="FH42" i="265"/>
  <c r="FH45" i="265"/>
  <c r="FH47" i="265"/>
  <c r="FG39" i="265"/>
  <c r="FG40" i="265"/>
  <c r="FG41" i="265"/>
  <c r="FG42" i="265"/>
  <c r="FG45" i="265"/>
  <c r="FG47" i="265"/>
  <c r="FF39" i="265"/>
  <c r="FF40" i="265"/>
  <c r="FF41" i="265"/>
  <c r="FF42" i="265"/>
  <c r="FF45" i="265"/>
  <c r="FF47" i="265"/>
  <c r="FE39" i="265"/>
  <c r="FE40" i="265"/>
  <c r="FE41" i="265"/>
  <c r="FE42" i="265"/>
  <c r="FE45" i="265"/>
  <c r="FE47" i="265"/>
  <c r="FD39" i="265"/>
  <c r="FD40" i="265"/>
  <c r="FD41" i="265"/>
  <c r="FD42" i="265"/>
  <c r="FD45" i="265"/>
  <c r="FD47" i="265"/>
  <c r="FC39" i="265"/>
  <c r="FC40" i="265"/>
  <c r="FC41" i="265"/>
  <c r="FC42" i="265"/>
  <c r="FC45" i="265"/>
  <c r="FC47" i="265"/>
  <c r="FB39" i="265"/>
  <c r="FB40" i="265"/>
  <c r="FB41" i="265"/>
  <c r="FB42" i="265"/>
  <c r="FB45" i="265"/>
  <c r="FB47" i="265"/>
  <c r="FA39" i="265"/>
  <c r="FA40" i="265"/>
  <c r="FA41" i="265"/>
  <c r="FA42" i="265"/>
  <c r="FA45" i="265"/>
  <c r="FA47" i="265"/>
  <c r="EZ39" i="265"/>
  <c r="EZ40" i="265"/>
  <c r="EZ41" i="265"/>
  <c r="EZ42" i="265"/>
  <c r="EZ45" i="265"/>
  <c r="EZ47" i="265"/>
  <c r="EY39" i="265"/>
  <c r="EY40" i="265"/>
  <c r="EY41" i="265"/>
  <c r="EY42" i="265"/>
  <c r="EY45" i="265"/>
  <c r="EY47" i="265"/>
  <c r="EX39" i="265"/>
  <c r="EX40" i="265"/>
  <c r="EX41" i="265"/>
  <c r="EX42" i="265"/>
  <c r="EX45" i="265"/>
  <c r="EX47" i="265"/>
  <c r="EW39" i="265"/>
  <c r="EW40" i="265"/>
  <c r="EW41" i="265"/>
  <c r="EW42" i="265"/>
  <c r="EW45" i="265"/>
  <c r="EW47" i="265"/>
  <c r="EV39" i="265"/>
  <c r="EV40" i="265"/>
  <c r="EV41" i="265"/>
  <c r="EV42" i="265"/>
  <c r="EV45" i="265"/>
  <c r="EV47" i="265"/>
  <c r="EU39" i="265"/>
  <c r="EU40" i="265"/>
  <c r="EU41" i="265"/>
  <c r="EU42" i="265"/>
  <c r="EU45" i="265"/>
  <c r="EU47" i="265"/>
  <c r="ET39" i="265"/>
  <c r="ET40" i="265"/>
  <c r="ET41" i="265"/>
  <c r="ET42" i="265"/>
  <c r="ET45" i="265"/>
  <c r="ET47" i="265"/>
  <c r="ES39" i="265"/>
  <c r="ES40" i="265"/>
  <c r="ES41" i="265"/>
  <c r="ES42" i="265"/>
  <c r="ES45" i="265"/>
  <c r="ES47" i="265"/>
  <c r="ER39" i="265"/>
  <c r="ER40" i="265"/>
  <c r="ER41" i="265"/>
  <c r="ER42" i="265"/>
  <c r="ER45" i="265"/>
  <c r="ER47" i="265"/>
  <c r="EQ39" i="265"/>
  <c r="EQ40" i="265"/>
  <c r="EQ41" i="265"/>
  <c r="EQ42" i="265"/>
  <c r="EQ45" i="265"/>
  <c r="EQ47" i="265"/>
  <c r="EP39" i="265"/>
  <c r="EP40" i="265"/>
  <c r="EP41" i="265"/>
  <c r="EP42" i="265"/>
  <c r="EP45" i="265"/>
  <c r="EP47" i="265"/>
  <c r="EO39" i="265"/>
  <c r="EO40" i="265"/>
  <c r="EO41" i="265"/>
  <c r="EO42" i="265"/>
  <c r="EO45" i="265"/>
  <c r="EO47" i="265"/>
  <c r="EN39" i="265"/>
  <c r="EN40" i="265"/>
  <c r="EN41" i="265"/>
  <c r="EN42" i="265"/>
  <c r="EN45" i="265"/>
  <c r="EN47" i="265"/>
  <c r="EM39" i="265"/>
  <c r="EM40" i="265"/>
  <c r="EM41" i="265"/>
  <c r="EM42" i="265"/>
  <c r="EM45" i="265"/>
  <c r="EM47" i="265"/>
  <c r="EL39" i="265"/>
  <c r="EL40" i="265"/>
  <c r="EL41" i="265"/>
  <c r="EL42" i="265"/>
  <c r="EL45" i="265"/>
  <c r="EL47" i="265"/>
  <c r="EK39" i="265"/>
  <c r="EK40" i="265"/>
  <c r="EK41" i="265"/>
  <c r="EK42" i="265"/>
  <c r="EK45" i="265"/>
  <c r="EK47" i="265"/>
  <c r="EJ39" i="265"/>
  <c r="EJ40" i="265"/>
  <c r="EJ41" i="265"/>
  <c r="EJ42" i="265"/>
  <c r="EJ45" i="265"/>
  <c r="EJ47" i="265"/>
  <c r="EI39" i="265"/>
  <c r="EI40" i="265"/>
  <c r="EI41" i="265"/>
  <c r="EI42" i="265"/>
  <c r="EI45" i="265"/>
  <c r="EI47" i="265"/>
  <c r="EH39" i="265"/>
  <c r="EH40" i="265"/>
  <c r="EH41" i="265"/>
  <c r="EH42" i="265"/>
  <c r="EH45" i="265"/>
  <c r="EH47" i="265"/>
  <c r="EG39" i="265"/>
  <c r="EG40" i="265"/>
  <c r="EG41" i="265"/>
  <c r="EG42" i="265"/>
  <c r="EG45" i="265"/>
  <c r="EG47" i="265"/>
  <c r="EF39" i="265"/>
  <c r="EF40" i="265"/>
  <c r="EF41" i="265"/>
  <c r="EF42" i="265"/>
  <c r="EF45" i="265"/>
  <c r="EF47" i="265"/>
  <c r="EE39" i="265"/>
  <c r="EE40" i="265"/>
  <c r="EE41" i="265"/>
  <c r="EE42" i="265"/>
  <c r="EE45" i="265"/>
  <c r="EE47" i="265"/>
  <c r="ED39" i="265"/>
  <c r="ED40" i="265"/>
  <c r="ED41" i="265"/>
  <c r="ED42" i="265"/>
  <c r="ED45" i="265"/>
  <c r="ED47" i="265"/>
  <c r="EC39" i="265"/>
  <c r="EC40" i="265"/>
  <c r="EC41" i="265"/>
  <c r="EC42" i="265"/>
  <c r="EC45" i="265"/>
  <c r="EC47" i="265"/>
  <c r="EB39" i="265"/>
  <c r="EB40" i="265"/>
  <c r="EB41" i="265"/>
  <c r="EB42" i="265"/>
  <c r="EB45" i="265"/>
  <c r="EB47" i="265"/>
  <c r="EA39" i="265"/>
  <c r="EA40" i="265"/>
  <c r="EA41" i="265"/>
  <c r="EA42" i="265"/>
  <c r="EA45" i="265"/>
  <c r="EA47" i="265"/>
  <c r="DZ39" i="265"/>
  <c r="DZ40" i="265"/>
  <c r="DZ41" i="265"/>
  <c r="DZ42" i="265"/>
  <c r="DZ45" i="265"/>
  <c r="DZ47" i="265"/>
  <c r="DY39" i="265"/>
  <c r="DY40" i="265"/>
  <c r="DY41" i="265"/>
  <c r="DY42" i="265"/>
  <c r="DY45" i="265"/>
  <c r="DY47" i="265"/>
  <c r="DX39" i="265"/>
  <c r="DX40" i="265"/>
  <c r="DX41" i="265"/>
  <c r="DX42" i="265"/>
  <c r="DX45" i="265"/>
  <c r="DX47" i="265"/>
  <c r="DW39" i="265"/>
  <c r="DW40" i="265"/>
  <c r="DW41" i="265"/>
  <c r="DW42" i="265"/>
  <c r="DW45" i="265"/>
  <c r="DW47" i="265"/>
  <c r="DV39" i="265"/>
  <c r="DV40" i="265"/>
  <c r="DV41" i="265"/>
  <c r="DV42" i="265"/>
  <c r="DV45" i="265"/>
  <c r="DV47" i="265"/>
  <c r="DU39" i="265"/>
  <c r="DU40" i="265"/>
  <c r="DU41" i="265"/>
  <c r="DU42" i="265"/>
  <c r="DU45" i="265"/>
  <c r="DU47" i="265"/>
  <c r="DT39" i="265"/>
  <c r="DT40" i="265"/>
  <c r="DT41" i="265"/>
  <c r="DT42" i="265"/>
  <c r="DT45" i="265"/>
  <c r="DT47" i="265"/>
  <c r="DS39" i="265"/>
  <c r="DS40" i="265"/>
  <c r="DS41" i="265"/>
  <c r="DS42" i="265"/>
  <c r="DS45" i="265"/>
  <c r="DS47" i="265"/>
  <c r="DR39" i="265"/>
  <c r="DR40" i="265"/>
  <c r="DR41" i="265"/>
  <c r="DR42" i="265"/>
  <c r="DR45" i="265"/>
  <c r="DR47" i="265"/>
  <c r="DQ39" i="265"/>
  <c r="DQ40" i="265"/>
  <c r="DQ41" i="265"/>
  <c r="DQ42" i="265"/>
  <c r="DQ45" i="265"/>
  <c r="DQ47" i="265"/>
  <c r="DP39" i="265"/>
  <c r="DP40" i="265"/>
  <c r="DP41" i="265"/>
  <c r="DP42" i="265"/>
  <c r="DP45" i="265"/>
  <c r="DP47" i="265"/>
  <c r="DO39" i="265"/>
  <c r="DO40" i="265"/>
  <c r="DO41" i="265"/>
  <c r="DO42" i="265"/>
  <c r="DO45" i="265"/>
  <c r="DO47" i="265"/>
  <c r="DN39" i="265"/>
  <c r="DN40" i="265"/>
  <c r="DN41" i="265"/>
  <c r="DN42" i="265"/>
  <c r="DN45" i="265"/>
  <c r="DN47" i="265"/>
  <c r="DM39" i="265"/>
  <c r="DM40" i="265"/>
  <c r="DM41" i="265"/>
  <c r="DM42" i="265"/>
  <c r="DM45" i="265"/>
  <c r="DM47" i="265"/>
  <c r="DL39" i="265"/>
  <c r="DL40" i="265"/>
  <c r="DL41" i="265"/>
  <c r="DL42" i="265"/>
  <c r="DL45" i="265"/>
  <c r="DL47" i="265"/>
  <c r="DK39" i="265"/>
  <c r="DK40" i="265"/>
  <c r="DK41" i="265"/>
  <c r="DK42" i="265"/>
  <c r="DK45" i="265"/>
  <c r="DK47" i="265"/>
  <c r="DJ39" i="265"/>
  <c r="DJ40" i="265"/>
  <c r="DJ41" i="265"/>
  <c r="DJ42" i="265"/>
  <c r="DJ45" i="265"/>
  <c r="DJ47" i="265"/>
  <c r="DI39" i="265"/>
  <c r="DI40" i="265"/>
  <c r="DI41" i="265"/>
  <c r="DI42" i="265"/>
  <c r="DI45" i="265"/>
  <c r="DI47" i="265"/>
  <c r="DH39" i="265"/>
  <c r="DH40" i="265"/>
  <c r="DH41" i="265"/>
  <c r="DH42" i="265"/>
  <c r="DH45" i="265"/>
  <c r="DH47" i="265"/>
  <c r="DG39" i="265"/>
  <c r="DG40" i="265"/>
  <c r="DG41" i="265"/>
  <c r="DG42" i="265"/>
  <c r="DG45" i="265"/>
  <c r="DG47" i="265"/>
  <c r="DF39" i="265"/>
  <c r="DF40" i="265"/>
  <c r="DF41" i="265"/>
  <c r="DF42" i="265"/>
  <c r="DF45" i="265"/>
  <c r="DF47" i="265"/>
  <c r="DE39" i="265"/>
  <c r="DE40" i="265"/>
  <c r="DE41" i="265"/>
  <c r="DE42" i="265"/>
  <c r="DE45" i="265"/>
  <c r="DE47" i="265"/>
  <c r="DD39" i="265"/>
  <c r="DD40" i="265"/>
  <c r="DD41" i="265"/>
  <c r="DD42" i="265"/>
  <c r="DD45" i="265"/>
  <c r="DD47" i="265"/>
  <c r="DC39" i="265"/>
  <c r="DC40" i="265"/>
  <c r="DC41" i="265"/>
  <c r="DC42" i="265"/>
  <c r="DC45" i="265"/>
  <c r="DC47" i="265"/>
  <c r="DB39" i="265"/>
  <c r="DB40" i="265"/>
  <c r="DB41" i="265"/>
  <c r="DB42" i="265"/>
  <c r="DB45" i="265"/>
  <c r="DB47" i="265"/>
  <c r="DA39" i="265"/>
  <c r="DA40" i="265"/>
  <c r="DA41" i="265"/>
  <c r="DA42" i="265"/>
  <c r="DA45" i="265"/>
  <c r="DA47" i="265"/>
  <c r="CZ39" i="265"/>
  <c r="CZ40" i="265"/>
  <c r="CZ41" i="265"/>
  <c r="CZ42" i="265"/>
  <c r="CZ45" i="265"/>
  <c r="CZ47" i="265"/>
  <c r="CY39" i="265"/>
  <c r="CY40" i="265"/>
  <c r="CY41" i="265"/>
  <c r="CY42" i="265"/>
  <c r="CY45" i="265"/>
  <c r="CY47" i="265"/>
  <c r="CX39" i="265"/>
  <c r="CX40" i="265"/>
  <c r="CX41" i="265"/>
  <c r="CX42" i="265"/>
  <c r="CX45" i="265"/>
  <c r="CX47" i="265"/>
  <c r="CW39" i="265"/>
  <c r="CW40" i="265"/>
  <c r="CW41" i="265"/>
  <c r="CW42" i="265"/>
  <c r="CW45" i="265"/>
  <c r="CW47" i="265"/>
  <c r="CV39" i="265"/>
  <c r="CV40" i="265"/>
  <c r="CV41" i="265"/>
  <c r="CV42" i="265"/>
  <c r="CV45" i="265"/>
  <c r="CV47" i="265"/>
  <c r="CU39" i="265"/>
  <c r="CU40" i="265"/>
  <c r="CU41" i="265"/>
  <c r="CU42" i="265"/>
  <c r="CU45" i="265"/>
  <c r="CU47" i="265"/>
  <c r="CT39" i="265"/>
  <c r="CT40" i="265"/>
  <c r="CT41" i="265"/>
  <c r="CT42" i="265"/>
  <c r="CT45" i="265"/>
  <c r="CT47" i="265"/>
  <c r="CS39" i="265"/>
  <c r="CS40" i="265"/>
  <c r="CS41" i="265"/>
  <c r="CS42" i="265"/>
  <c r="CS45" i="265"/>
  <c r="CS47" i="265"/>
  <c r="CR39" i="265"/>
  <c r="CR40" i="265"/>
  <c r="CR41" i="265"/>
  <c r="CR42" i="265"/>
  <c r="CR45" i="265"/>
  <c r="CR47" i="265"/>
  <c r="CQ39" i="265"/>
  <c r="CQ40" i="265"/>
  <c r="CQ41" i="265"/>
  <c r="CQ42" i="265"/>
  <c r="CQ45" i="265"/>
  <c r="CQ47" i="265"/>
  <c r="CP39" i="265"/>
  <c r="CP40" i="265"/>
  <c r="CP41" i="265"/>
  <c r="CP42" i="265"/>
  <c r="CP45" i="265"/>
  <c r="CP47" i="265"/>
  <c r="CO39" i="265"/>
  <c r="CO40" i="265"/>
  <c r="CO41" i="265"/>
  <c r="CO42" i="265"/>
  <c r="CO45" i="265"/>
  <c r="CO47" i="265"/>
  <c r="CN39" i="265"/>
  <c r="CN40" i="265"/>
  <c r="CN41" i="265"/>
  <c r="CN42" i="265"/>
  <c r="CN45" i="265"/>
  <c r="CN47" i="265"/>
  <c r="CM39" i="265"/>
  <c r="CM40" i="265"/>
  <c r="CM41" i="265"/>
  <c r="CM42" i="265"/>
  <c r="CM45" i="265"/>
  <c r="CM47" i="265"/>
  <c r="CL39" i="265"/>
  <c r="CL40" i="265"/>
  <c r="CL41" i="265"/>
  <c r="CL42" i="265"/>
  <c r="CL45" i="265"/>
  <c r="CL47" i="265"/>
  <c r="CK39" i="265"/>
  <c r="CK40" i="265"/>
  <c r="CK41" i="265"/>
  <c r="CK42" i="265"/>
  <c r="CK45" i="265"/>
  <c r="CK47" i="265"/>
  <c r="CJ39" i="265"/>
  <c r="CJ40" i="265"/>
  <c r="CJ41" i="265"/>
  <c r="CJ42" i="265"/>
  <c r="CJ45" i="265"/>
  <c r="CJ47" i="265"/>
  <c r="CI39" i="265"/>
  <c r="CI40" i="265"/>
  <c r="CI41" i="265"/>
  <c r="CI42" i="265"/>
  <c r="CI45" i="265"/>
  <c r="CI47" i="265"/>
  <c r="CH39" i="265"/>
  <c r="CH40" i="265"/>
  <c r="CH41" i="265"/>
  <c r="CH42" i="265"/>
  <c r="CH45" i="265"/>
  <c r="CH47" i="265"/>
  <c r="CG39" i="265"/>
  <c r="CG40" i="265"/>
  <c r="CG41" i="265"/>
  <c r="CG42" i="265"/>
  <c r="CG45" i="265"/>
  <c r="CG47" i="265"/>
  <c r="CF39" i="265"/>
  <c r="CF40" i="265"/>
  <c r="CF41" i="265"/>
  <c r="CF42" i="265"/>
  <c r="CF45" i="265"/>
  <c r="CF47" i="265"/>
  <c r="CE39" i="265"/>
  <c r="CE40" i="265"/>
  <c r="CE41" i="265"/>
  <c r="CE42" i="265"/>
  <c r="CE45" i="265"/>
  <c r="CE47" i="265"/>
  <c r="CD39" i="265"/>
  <c r="CD40" i="265"/>
  <c r="CD41" i="265"/>
  <c r="CD42" i="265"/>
  <c r="CD45" i="265"/>
  <c r="CD47" i="265"/>
  <c r="CC39" i="265"/>
  <c r="CC40" i="265"/>
  <c r="CC41" i="265"/>
  <c r="CC42" i="265"/>
  <c r="CC45" i="265"/>
  <c r="CC47" i="265"/>
  <c r="CB39" i="265"/>
  <c r="CB40" i="265"/>
  <c r="CB41" i="265"/>
  <c r="CB42" i="265"/>
  <c r="CB45" i="265"/>
  <c r="CB47" i="265"/>
  <c r="CA39" i="265"/>
  <c r="CA40" i="265"/>
  <c r="CA41" i="265"/>
  <c r="CA42" i="265"/>
  <c r="CA45" i="265"/>
  <c r="CA47" i="265"/>
  <c r="BZ39" i="265"/>
  <c r="BZ40" i="265"/>
  <c r="BZ41" i="265"/>
  <c r="BZ42" i="265"/>
  <c r="BZ45" i="265"/>
  <c r="BZ47" i="265"/>
  <c r="BY39" i="265"/>
  <c r="BY40" i="265"/>
  <c r="BY41" i="265"/>
  <c r="BY42" i="265"/>
  <c r="BY45" i="265"/>
  <c r="BY47" i="265"/>
  <c r="BX39" i="265"/>
  <c r="BX40" i="265"/>
  <c r="BX41" i="265"/>
  <c r="BX42" i="265"/>
  <c r="BX45" i="265"/>
  <c r="BX47" i="265"/>
  <c r="BW39" i="265"/>
  <c r="BW40" i="265"/>
  <c r="BW41" i="265"/>
  <c r="BW42" i="265"/>
  <c r="BW45" i="265"/>
  <c r="BW47" i="265"/>
  <c r="BV39" i="265"/>
  <c r="BV40" i="265"/>
  <c r="BV41" i="265"/>
  <c r="BV42" i="265"/>
  <c r="BV45" i="265"/>
  <c r="BV47" i="265"/>
  <c r="BU39" i="265"/>
  <c r="BU40" i="265"/>
  <c r="BU41" i="265"/>
  <c r="BU42" i="265"/>
  <c r="BU45" i="265"/>
  <c r="BU47" i="265"/>
  <c r="BT39" i="265"/>
  <c r="BT40" i="265"/>
  <c r="BT41" i="265"/>
  <c r="BT42" i="265"/>
  <c r="BT45" i="265"/>
  <c r="BT47" i="265"/>
  <c r="BS39" i="265"/>
  <c r="BS40" i="265"/>
  <c r="BS41" i="265"/>
  <c r="BS42" i="265"/>
  <c r="BS45" i="265"/>
  <c r="BS47" i="265"/>
  <c r="BR39" i="265"/>
  <c r="BR40" i="265"/>
  <c r="BR41" i="265"/>
  <c r="BR42" i="265"/>
  <c r="BR45" i="265"/>
  <c r="BR47" i="265"/>
  <c r="BQ39" i="265"/>
  <c r="BQ40" i="265"/>
  <c r="BQ41" i="265"/>
  <c r="BQ42" i="265"/>
  <c r="BQ45" i="265"/>
  <c r="BQ47" i="265"/>
  <c r="BP39" i="265"/>
  <c r="BP40" i="265"/>
  <c r="BP41" i="265"/>
  <c r="BP42" i="265"/>
  <c r="BP45" i="265"/>
  <c r="BP47" i="265"/>
  <c r="BO39" i="265"/>
  <c r="BO40" i="265"/>
  <c r="BO41" i="265"/>
  <c r="BO42" i="265"/>
  <c r="BO45" i="265"/>
  <c r="BO47" i="265"/>
  <c r="BN39" i="265"/>
  <c r="BN40" i="265"/>
  <c r="BN41" i="265"/>
  <c r="BN42" i="265"/>
  <c r="BN45" i="265"/>
  <c r="BN47" i="265"/>
  <c r="BM39" i="265"/>
  <c r="BM40" i="265"/>
  <c r="BM41" i="265"/>
  <c r="BM42" i="265"/>
  <c r="BM45" i="265"/>
  <c r="BM47" i="265"/>
  <c r="BL39" i="265"/>
  <c r="BL40" i="265"/>
  <c r="BL41" i="265"/>
  <c r="BL42" i="265"/>
  <c r="BL45" i="265"/>
  <c r="BL47" i="265"/>
  <c r="BK39" i="265"/>
  <c r="BK40" i="265"/>
  <c r="BK41" i="265"/>
  <c r="BK42" i="265"/>
  <c r="BK45" i="265"/>
  <c r="BK47" i="265"/>
  <c r="BJ39" i="265"/>
  <c r="BJ40" i="265"/>
  <c r="BJ41" i="265"/>
  <c r="BJ42" i="265"/>
  <c r="BJ45" i="265"/>
  <c r="BJ47" i="265"/>
  <c r="BI39" i="265"/>
  <c r="BI40" i="265"/>
  <c r="BI41" i="265"/>
  <c r="BI42" i="265"/>
  <c r="BI45" i="265"/>
  <c r="BI47" i="265"/>
  <c r="BH39" i="265"/>
  <c r="BH40" i="265"/>
  <c r="BH41" i="265"/>
  <c r="BH42" i="265"/>
  <c r="BH45" i="265"/>
  <c r="BH47" i="265"/>
  <c r="BG39" i="265"/>
  <c r="BG40" i="265"/>
  <c r="BG41" i="265"/>
  <c r="BG42" i="265"/>
  <c r="BG45" i="265"/>
  <c r="BG47" i="265"/>
  <c r="BF39" i="265"/>
  <c r="BF40" i="265"/>
  <c r="BF41" i="265"/>
  <c r="BF42" i="265"/>
  <c r="BF45" i="265"/>
  <c r="BF47" i="265"/>
  <c r="BE75" i="306"/>
  <c r="BE81" i="306"/>
  <c r="J82" i="306"/>
  <c r="BE87" i="306"/>
  <c r="GJ5" i="265"/>
  <c r="GI5" i="265"/>
  <c r="GH5" i="265"/>
  <c r="GG5" i="265"/>
  <c r="GF5" i="265"/>
  <c r="GE5" i="265"/>
  <c r="GD5" i="265"/>
  <c r="GC5" i="265"/>
  <c r="GB5" i="265"/>
  <c r="GA5" i="265"/>
  <c r="FZ5" i="265"/>
  <c r="FY5" i="265"/>
  <c r="FX5" i="265"/>
  <c r="FW5" i="265"/>
  <c r="FV5" i="265"/>
  <c r="FU5" i="265"/>
  <c r="FT5" i="265"/>
  <c r="FS5" i="265"/>
  <c r="FR5" i="265"/>
  <c r="FQ5" i="265"/>
  <c r="FP5" i="265"/>
  <c r="FO5" i="265"/>
  <c r="FN5" i="265"/>
  <c r="FM5" i="265"/>
  <c r="FL5" i="265"/>
  <c r="FK5" i="265"/>
  <c r="FJ5" i="265"/>
  <c r="FI5" i="265"/>
  <c r="FH5" i="265"/>
  <c r="FG5" i="265"/>
  <c r="FF5" i="265"/>
  <c r="FE5" i="265"/>
  <c r="FD5" i="265"/>
  <c r="FC5" i="265"/>
  <c r="FB5" i="265"/>
  <c r="FA5" i="265"/>
  <c r="EZ5" i="265"/>
  <c r="EY5" i="265"/>
  <c r="EX5" i="265"/>
  <c r="EW5" i="265"/>
  <c r="EV5" i="265"/>
  <c r="EU5" i="265"/>
  <c r="ET5" i="265"/>
  <c r="ES5" i="265"/>
  <c r="ER5" i="265"/>
  <c r="EQ5" i="265"/>
  <c r="EP5" i="265"/>
  <c r="EO5" i="265"/>
  <c r="EN5" i="265"/>
  <c r="EM5" i="265"/>
  <c r="EL5" i="265"/>
  <c r="EK5" i="265"/>
  <c r="EJ5" i="265"/>
  <c r="EI5" i="265"/>
  <c r="EH5" i="265"/>
  <c r="EG5" i="265"/>
  <c r="EF5" i="265"/>
  <c r="EE5" i="265"/>
  <c r="ED5" i="265"/>
  <c r="EC5" i="265"/>
  <c r="EB5" i="265"/>
  <c r="EA5" i="265"/>
  <c r="DZ5" i="265"/>
  <c r="DY5" i="265"/>
  <c r="DX5" i="265"/>
  <c r="DW5" i="265"/>
  <c r="DV5" i="265"/>
  <c r="DU5" i="265"/>
  <c r="DT5" i="265"/>
  <c r="DS5" i="265"/>
  <c r="DR5" i="265"/>
  <c r="DQ5" i="265"/>
  <c r="DP5" i="265"/>
  <c r="DO5" i="265"/>
  <c r="DN5" i="265"/>
  <c r="DM5" i="265"/>
  <c r="DL5" i="265"/>
  <c r="DK5" i="265"/>
  <c r="DJ5" i="265"/>
  <c r="DI5" i="265"/>
  <c r="DH5" i="265"/>
  <c r="DG5" i="265"/>
  <c r="DF5" i="265"/>
  <c r="DE5" i="265"/>
  <c r="DD5" i="265"/>
  <c r="DC5" i="265"/>
  <c r="DB5" i="265"/>
  <c r="DA5" i="265"/>
  <c r="CZ5" i="265"/>
  <c r="CY5" i="265"/>
  <c r="CX5" i="265"/>
  <c r="CW5" i="265"/>
  <c r="CV5" i="265"/>
  <c r="CU5" i="265"/>
  <c r="CT5" i="265"/>
  <c r="CS5" i="265"/>
  <c r="CR5" i="265"/>
  <c r="CQ5" i="265"/>
  <c r="CP5" i="265"/>
  <c r="CO5" i="265"/>
  <c r="CN5" i="265"/>
  <c r="CM5" i="265"/>
  <c r="CL5" i="265"/>
  <c r="CK5" i="265"/>
  <c r="CJ5" i="265"/>
  <c r="CI5" i="265"/>
  <c r="CH5" i="265"/>
  <c r="CG5" i="265"/>
  <c r="CF5" i="265"/>
  <c r="CE5" i="265"/>
  <c r="CD5" i="265"/>
  <c r="CC5" i="265"/>
  <c r="CB5" i="265"/>
  <c r="CA5" i="265"/>
  <c r="BZ5" i="265"/>
  <c r="BY5" i="265"/>
  <c r="BX5" i="265"/>
  <c r="BW5" i="265"/>
  <c r="BV5" i="265"/>
  <c r="BU5" i="265"/>
  <c r="BT5" i="265"/>
  <c r="BS5" i="265"/>
  <c r="BR5" i="265"/>
  <c r="BQ5" i="265"/>
  <c r="BP5" i="265"/>
  <c r="BO5" i="265"/>
  <c r="BN5" i="265"/>
  <c r="BM5" i="265"/>
  <c r="BL5" i="265"/>
  <c r="BK5" i="265"/>
  <c r="BJ5" i="265"/>
  <c r="BI5" i="265"/>
  <c r="BH5" i="265"/>
  <c r="BG5" i="265"/>
  <c r="BF5" i="265"/>
  <c r="BE5" i="265"/>
  <c r="AV5" i="282"/>
  <c r="AU5" i="282"/>
  <c r="AT5" i="282"/>
  <c r="AS5" i="282"/>
  <c r="AR5" i="282"/>
  <c r="AQ5" i="282"/>
  <c r="AP5" i="282"/>
  <c r="AO5" i="282"/>
  <c r="AN5" i="282"/>
  <c r="AM5" i="282"/>
  <c r="AL5" i="282"/>
  <c r="BD5" i="286"/>
  <c r="J86" i="280"/>
  <c r="I38" i="282"/>
  <c r="G231" i="280"/>
  <c r="G38" i="282"/>
  <c r="F38" i="282"/>
  <c r="E24" i="311"/>
  <c r="E347" i="307"/>
  <c r="E254" i="307"/>
  <c r="BB44" i="273"/>
  <c r="BA44" i="273"/>
  <c r="AZ44" i="273"/>
  <c r="AY44" i="273"/>
  <c r="AX44" i="273"/>
  <c r="AW44" i="273"/>
  <c r="AV44" i="273"/>
  <c r="AU44" i="273"/>
  <c r="AT44" i="273"/>
  <c r="AS44" i="273"/>
  <c r="AR44" i="273"/>
  <c r="AQ44" i="273"/>
  <c r="AP44" i="273"/>
  <c r="AO44" i="273"/>
  <c r="AN44" i="273"/>
  <c r="AM44" i="273"/>
  <c r="AL44" i="273"/>
  <c r="AK44" i="273"/>
  <c r="AJ44" i="273"/>
  <c r="AI44" i="273"/>
  <c r="AH44" i="273"/>
  <c r="AG44" i="273"/>
  <c r="AF44" i="273"/>
  <c r="AE44" i="273"/>
  <c r="AD44" i="273"/>
  <c r="AC44" i="273"/>
  <c r="AB44" i="273"/>
  <c r="AA44" i="273"/>
  <c r="Z44" i="273"/>
  <c r="Y44" i="273"/>
  <c r="X44" i="273"/>
  <c r="W44" i="273"/>
  <c r="V44" i="273"/>
  <c r="U44" i="273"/>
  <c r="T44" i="273"/>
  <c r="S44" i="273"/>
  <c r="R44" i="273"/>
  <c r="Q44" i="273"/>
  <c r="P44" i="273"/>
  <c r="O44" i="273"/>
  <c r="N44" i="273"/>
  <c r="M44" i="273"/>
  <c r="L44" i="273"/>
  <c r="K44" i="273"/>
  <c r="J44" i="273"/>
  <c r="F43" i="273"/>
  <c r="G206" i="280"/>
  <c r="G90" i="265"/>
  <c r="G90" i="277"/>
  <c r="F90" i="265"/>
  <c r="F90" i="277"/>
  <c r="J4" i="286"/>
  <c r="G59" i="277"/>
  <c r="I10" i="310"/>
  <c r="G10" i="310"/>
  <c r="F10" i="310"/>
  <c r="E10" i="310"/>
  <c r="I9" i="310"/>
  <c r="E9" i="310"/>
  <c r="F9" i="310"/>
  <c r="G154" i="307"/>
  <c r="G157" i="307"/>
  <c r="E154" i="307"/>
  <c r="E157" i="307"/>
  <c r="G158" i="307"/>
  <c r="G199" i="280"/>
  <c r="G250" i="307"/>
  <c r="G354" i="307"/>
  <c r="E156" i="307"/>
  <c r="E354" i="307"/>
  <c r="E256" i="307"/>
  <c r="F256" i="307"/>
  <c r="I256" i="307"/>
  <c r="E147" i="307"/>
  <c r="G145" i="307"/>
  <c r="G147" i="307"/>
  <c r="E143" i="307"/>
  <c r="G137" i="307"/>
  <c r="G144" i="307"/>
  <c r="E144" i="307"/>
  <c r="J17" i="314"/>
  <c r="J24" i="314"/>
  <c r="J78" i="314"/>
  <c r="J36" i="314"/>
  <c r="J41" i="314"/>
  <c r="AA87" i="306"/>
  <c r="AB87" i="306"/>
  <c r="AC87" i="306"/>
  <c r="AD87" i="306"/>
  <c r="AE87" i="306"/>
  <c r="AF87" i="306"/>
  <c r="AG87" i="306"/>
  <c r="AH87" i="306"/>
  <c r="AI87" i="306"/>
  <c r="AJ87" i="306"/>
  <c r="AK87" i="306"/>
  <c r="AL87" i="306"/>
  <c r="AM87" i="306"/>
  <c r="AN87" i="306"/>
  <c r="AO87" i="306"/>
  <c r="AP87" i="306"/>
  <c r="AQ87" i="306"/>
  <c r="AR87" i="306"/>
  <c r="AS87" i="306"/>
  <c r="AT87" i="306"/>
  <c r="AU87" i="306"/>
  <c r="AV87" i="306"/>
  <c r="AW87" i="306"/>
  <c r="AX87" i="306"/>
  <c r="AY87" i="306"/>
  <c r="AZ87" i="306"/>
  <c r="BA87" i="306"/>
  <c r="BB87" i="306"/>
  <c r="BC87" i="306"/>
  <c r="BD87" i="306"/>
  <c r="I297" i="307"/>
  <c r="G116" i="307"/>
  <c r="F297" i="307"/>
  <c r="E297" i="307"/>
  <c r="I255" i="307"/>
  <c r="G153" i="307"/>
  <c r="G255" i="307"/>
  <c r="F255" i="307"/>
  <c r="E255" i="307"/>
  <c r="I121" i="307"/>
  <c r="G119" i="307"/>
  <c r="G121" i="307"/>
  <c r="F121" i="307"/>
  <c r="E121" i="307"/>
  <c r="F9" i="288"/>
  <c r="G140" i="280"/>
  <c r="G181" i="280"/>
  <c r="G9" i="288"/>
  <c r="I9" i="288"/>
  <c r="E199" i="280"/>
  <c r="I295" i="307"/>
  <c r="G295" i="307"/>
  <c r="F295" i="307"/>
  <c r="E295" i="307"/>
  <c r="I200" i="280"/>
  <c r="G200" i="280"/>
  <c r="F200" i="280"/>
  <c r="E200" i="280"/>
  <c r="G300" i="307"/>
  <c r="G73" i="280"/>
  <c r="E300" i="307"/>
  <c r="E121" i="288"/>
  <c r="I349" i="307"/>
  <c r="G195" i="307"/>
  <c r="G27" i="310"/>
  <c r="F349" i="307"/>
  <c r="E349" i="307"/>
  <c r="I348" i="307"/>
  <c r="G232" i="307"/>
  <c r="G348" i="307"/>
  <c r="F348" i="307"/>
  <c r="E348" i="307"/>
  <c r="I347" i="307"/>
  <c r="G209" i="307"/>
  <c r="G347" i="307"/>
  <c r="F347" i="307"/>
  <c r="I298" i="307"/>
  <c r="F298" i="307"/>
  <c r="E298" i="307"/>
  <c r="I287" i="307"/>
  <c r="F287" i="307"/>
  <c r="E287" i="307"/>
  <c r="I288" i="307"/>
  <c r="G288" i="307"/>
  <c r="F288" i="307"/>
  <c r="E288" i="307"/>
  <c r="E127" i="307"/>
  <c r="F127" i="307"/>
  <c r="G127" i="307"/>
  <c r="I127" i="307"/>
  <c r="I122" i="307"/>
  <c r="F122" i="307"/>
  <c r="E122" i="307"/>
  <c r="I118" i="307"/>
  <c r="G258" i="307"/>
  <c r="G118" i="307"/>
  <c r="F118" i="307"/>
  <c r="E118" i="307"/>
  <c r="E94" i="307"/>
  <c r="F94" i="307"/>
  <c r="G94" i="307"/>
  <c r="I94" i="307"/>
  <c r="G192" i="280"/>
  <c r="G195" i="280"/>
  <c r="F46" i="265"/>
  <c r="F69" i="269"/>
  <c r="G144" i="280"/>
  <c r="G46" i="265"/>
  <c r="J376" i="307"/>
  <c r="I46" i="265"/>
  <c r="K376" i="307"/>
  <c r="L376" i="307"/>
  <c r="M376" i="307"/>
  <c r="N376" i="307"/>
  <c r="O376" i="307"/>
  <c r="P376" i="307"/>
  <c r="Q376" i="307"/>
  <c r="R376" i="307"/>
  <c r="S376" i="307"/>
  <c r="T376" i="307"/>
  <c r="U376" i="307"/>
  <c r="V376" i="307"/>
  <c r="W376" i="307"/>
  <c r="X376" i="307"/>
  <c r="Y376" i="307"/>
  <c r="E142" i="280"/>
  <c r="F142" i="280"/>
  <c r="G142" i="280"/>
  <c r="I142" i="280"/>
  <c r="E143" i="280"/>
  <c r="F143" i="280"/>
  <c r="G143" i="280"/>
  <c r="I143" i="280"/>
  <c r="E181" i="280"/>
  <c r="F181" i="280"/>
  <c r="I181" i="280"/>
  <c r="E139" i="280"/>
  <c r="F139" i="280"/>
  <c r="I139" i="280"/>
  <c r="I79" i="48" a="1"/>
  <c r="I79" i="48"/>
  <c r="I174" i="48" a="1"/>
  <c r="I174" i="48"/>
  <c r="I62" i="307"/>
  <c r="F62" i="307"/>
  <c r="E62" i="307"/>
  <c r="I61" i="307"/>
  <c r="F61" i="307"/>
  <c r="E61" i="307"/>
  <c r="I60" i="307"/>
  <c r="F60" i="307"/>
  <c r="E60" i="307"/>
  <c r="I19" i="265"/>
  <c r="H90" i="265"/>
  <c r="I90" i="265"/>
  <c r="E155" i="280"/>
  <c r="I155" i="280"/>
  <c r="F155" i="280"/>
  <c r="I58" i="265"/>
  <c r="I43" i="265"/>
  <c r="I205" i="280"/>
  <c r="G196" i="280"/>
  <c r="G205" i="280"/>
  <c r="F205" i="280"/>
  <c r="E205" i="280"/>
  <c r="E268" i="307"/>
  <c r="E274" i="307"/>
  <c r="E194" i="280"/>
  <c r="F194" i="280"/>
  <c r="G274" i="307"/>
  <c r="G194" i="280"/>
  <c r="I194" i="280"/>
  <c r="E195" i="280"/>
  <c r="F195" i="280"/>
  <c r="I195" i="280"/>
  <c r="E243" i="307"/>
  <c r="E266" i="307"/>
  <c r="E272" i="307"/>
  <c r="G176" i="280"/>
  <c r="G62" i="265"/>
  <c r="G161" i="280"/>
  <c r="G61" i="265"/>
  <c r="G272" i="307"/>
  <c r="I45" i="265"/>
  <c r="E28" i="310"/>
  <c r="F28" i="310"/>
  <c r="I28" i="310"/>
  <c r="J211" i="280"/>
  <c r="J213" i="280"/>
  <c r="J216" i="280"/>
  <c r="J212" i="280"/>
  <c r="I262" i="307"/>
  <c r="H262" i="307"/>
  <c r="G262" i="307"/>
  <c r="F262" i="307"/>
  <c r="E262" i="307"/>
  <c r="I261" i="307"/>
  <c r="H261" i="307"/>
  <c r="G261" i="307"/>
  <c r="F261" i="307"/>
  <c r="E261" i="307"/>
  <c r="I81" i="48" a="1"/>
  <c r="I81" i="48"/>
  <c r="I74" i="48" a="1"/>
  <c r="I74" i="48"/>
  <c r="I85" i="48" a="1"/>
  <c r="I85" i="48"/>
  <c r="E81" i="307"/>
  <c r="G81" i="307"/>
  <c r="G216" i="307"/>
  <c r="E216" i="307"/>
  <c r="E203" i="307"/>
  <c r="G203" i="307"/>
  <c r="I204" i="307"/>
  <c r="G204" i="307"/>
  <c r="F204" i="307"/>
  <c r="E204" i="307"/>
  <c r="E27" i="310"/>
  <c r="E26" i="310"/>
  <c r="E25" i="310"/>
  <c r="F27" i="310"/>
  <c r="I27" i="310"/>
  <c r="F26" i="310"/>
  <c r="I26" i="310"/>
  <c r="F25" i="310"/>
  <c r="I25" i="310"/>
  <c r="E11" i="310"/>
  <c r="GJ21" i="309"/>
  <c r="GI21" i="309"/>
  <c r="GH21" i="309"/>
  <c r="GG21" i="309"/>
  <c r="GF21" i="309"/>
  <c r="GE21" i="309"/>
  <c r="GD21" i="309"/>
  <c r="GC21" i="309"/>
  <c r="GB21" i="309"/>
  <c r="GA21" i="309"/>
  <c r="FZ21" i="309"/>
  <c r="FY21" i="309"/>
  <c r="FX21" i="309"/>
  <c r="FW21" i="309"/>
  <c r="FV21" i="309"/>
  <c r="FU21" i="309"/>
  <c r="FT21" i="309"/>
  <c r="FS21" i="309"/>
  <c r="FR21" i="309"/>
  <c r="FQ21" i="309"/>
  <c r="FP21" i="309"/>
  <c r="FO21" i="309"/>
  <c r="FN21" i="309"/>
  <c r="FM21" i="309"/>
  <c r="FL21" i="309"/>
  <c r="FK21" i="309"/>
  <c r="FJ21" i="309"/>
  <c r="FI21" i="309"/>
  <c r="FH21" i="309"/>
  <c r="FG21" i="309"/>
  <c r="FF21" i="309"/>
  <c r="FE21" i="309"/>
  <c r="FD21" i="309"/>
  <c r="FC21" i="309"/>
  <c r="FB21" i="309"/>
  <c r="FA21" i="309"/>
  <c r="EZ21" i="309"/>
  <c r="EY21" i="309"/>
  <c r="EX21" i="309"/>
  <c r="EW21" i="309"/>
  <c r="EV21" i="309"/>
  <c r="EU21" i="309"/>
  <c r="ET21" i="309"/>
  <c r="ES21" i="309"/>
  <c r="ER21" i="309"/>
  <c r="EQ21" i="309"/>
  <c r="EP21" i="309"/>
  <c r="EO21" i="309"/>
  <c r="EN21" i="309"/>
  <c r="EM21" i="309"/>
  <c r="EL21" i="309"/>
  <c r="EK21" i="309"/>
  <c r="EJ21" i="309"/>
  <c r="EI21" i="309"/>
  <c r="EH21" i="309"/>
  <c r="EG21" i="309"/>
  <c r="EF21" i="309"/>
  <c r="EE21" i="309"/>
  <c r="ED21" i="309"/>
  <c r="EC21" i="309"/>
  <c r="EB21" i="309"/>
  <c r="EA21" i="309"/>
  <c r="DZ21" i="309"/>
  <c r="DY21" i="309"/>
  <c r="DX21" i="309"/>
  <c r="DW21" i="309"/>
  <c r="DV21" i="309"/>
  <c r="DU21" i="309"/>
  <c r="DT21" i="309"/>
  <c r="DS21" i="309"/>
  <c r="DR21" i="309"/>
  <c r="DQ21" i="309"/>
  <c r="DP21" i="309"/>
  <c r="DO21" i="309"/>
  <c r="DN21" i="309"/>
  <c r="DM21" i="309"/>
  <c r="DL21" i="309"/>
  <c r="DK21" i="309"/>
  <c r="DJ21" i="309"/>
  <c r="DI21" i="309"/>
  <c r="DH21" i="309"/>
  <c r="DG21" i="309"/>
  <c r="DF21" i="309"/>
  <c r="DE21" i="309"/>
  <c r="DD21" i="309"/>
  <c r="DC21" i="309"/>
  <c r="DB21" i="309"/>
  <c r="DA21" i="309"/>
  <c r="CZ21" i="309"/>
  <c r="CY21" i="309"/>
  <c r="CX21" i="309"/>
  <c r="CW21" i="309"/>
  <c r="CV21" i="309"/>
  <c r="CU21" i="309"/>
  <c r="CT21" i="309"/>
  <c r="CS21" i="309"/>
  <c r="CR21" i="309"/>
  <c r="CQ21" i="309"/>
  <c r="CP21" i="309"/>
  <c r="CO21" i="309"/>
  <c r="CN21" i="309"/>
  <c r="CM21" i="309"/>
  <c r="CL21" i="309"/>
  <c r="CK21" i="309"/>
  <c r="CJ21" i="309"/>
  <c r="CI21" i="309"/>
  <c r="CH21" i="309"/>
  <c r="CG21" i="309"/>
  <c r="CF21" i="309"/>
  <c r="CE21" i="309"/>
  <c r="CD21" i="309"/>
  <c r="CC21" i="309"/>
  <c r="CB21" i="309"/>
  <c r="CA21" i="309"/>
  <c r="BZ21" i="309"/>
  <c r="BY21" i="309"/>
  <c r="BX21" i="309"/>
  <c r="BW21" i="309"/>
  <c r="BV21" i="309"/>
  <c r="BU21" i="309"/>
  <c r="BT21" i="309"/>
  <c r="BS21" i="309"/>
  <c r="BR21" i="309"/>
  <c r="BQ21" i="309"/>
  <c r="BP21" i="309"/>
  <c r="BO21" i="309"/>
  <c r="BN21" i="309"/>
  <c r="BM21" i="309"/>
  <c r="BL21" i="309"/>
  <c r="BK21" i="309"/>
  <c r="BJ21" i="309"/>
  <c r="BI21" i="309"/>
  <c r="BH21" i="309"/>
  <c r="BG21" i="309"/>
  <c r="BF21" i="309"/>
  <c r="BE21" i="309"/>
  <c r="BD21" i="309"/>
  <c r="BC21" i="309"/>
  <c r="BB21" i="309"/>
  <c r="BA21" i="309"/>
  <c r="AZ21" i="309"/>
  <c r="AY21" i="309"/>
  <c r="AX21" i="309"/>
  <c r="AW21" i="309"/>
  <c r="AV21" i="309"/>
  <c r="AU21" i="309"/>
  <c r="AT21" i="309"/>
  <c r="AT177" i="307"/>
  <c r="AS21" i="309"/>
  <c r="AR21" i="309"/>
  <c r="AR177" i="307"/>
  <c r="AQ21" i="309"/>
  <c r="AP21" i="309"/>
  <c r="AO21" i="309"/>
  <c r="AO177" i="307"/>
  <c r="AN21" i="309"/>
  <c r="AM21" i="309"/>
  <c r="AM177" i="307"/>
  <c r="AL21" i="309"/>
  <c r="AK21" i="309"/>
  <c r="R21" i="309"/>
  <c r="Q21" i="309"/>
  <c r="P21" i="309"/>
  <c r="O21" i="309"/>
  <c r="N21" i="309"/>
  <c r="M21" i="309"/>
  <c r="M177" i="307"/>
  <c r="L21" i="309"/>
  <c r="K21" i="309"/>
  <c r="J21" i="309"/>
  <c r="E17" i="309"/>
  <c r="F11" i="310"/>
  <c r="I11" i="310"/>
  <c r="E134" i="307"/>
  <c r="E101" i="307"/>
  <c r="E219" i="307"/>
  <c r="F219" i="307"/>
  <c r="G219" i="307"/>
  <c r="I219" i="307"/>
  <c r="E217" i="280"/>
  <c r="F217" i="280"/>
  <c r="G217" i="280"/>
  <c r="H217" i="280"/>
  <c r="I217" i="280"/>
  <c r="J217" i="280"/>
  <c r="K217" i="280"/>
  <c r="L217" i="280"/>
  <c r="M217" i="280"/>
  <c r="N217" i="280"/>
  <c r="O217" i="280"/>
  <c r="P217" i="280"/>
  <c r="Q217" i="280"/>
  <c r="R217" i="280"/>
  <c r="S217" i="280"/>
  <c r="T217" i="280"/>
  <c r="U217" i="280"/>
  <c r="V217" i="280"/>
  <c r="W217" i="280"/>
  <c r="X217" i="280"/>
  <c r="Y217" i="280"/>
  <c r="Z217" i="280"/>
  <c r="AA217" i="280"/>
  <c r="AB217" i="280"/>
  <c r="AC217" i="280"/>
  <c r="AD217" i="280"/>
  <c r="AE217" i="280"/>
  <c r="AF217" i="280"/>
  <c r="AG217" i="280"/>
  <c r="AH217" i="280"/>
  <c r="AI217" i="280"/>
  <c r="AJ217" i="280"/>
  <c r="AK217" i="280"/>
  <c r="AL217" i="280"/>
  <c r="AM217" i="280"/>
  <c r="AN217" i="280"/>
  <c r="AO217" i="280"/>
  <c r="AP217" i="280"/>
  <c r="AQ217" i="280"/>
  <c r="AR217" i="280"/>
  <c r="AS217" i="280"/>
  <c r="AT217" i="280"/>
  <c r="AU217" i="280"/>
  <c r="AV217" i="280"/>
  <c r="AW217" i="280"/>
  <c r="AX217" i="280"/>
  <c r="AY217" i="280"/>
  <c r="AZ217" i="280"/>
  <c r="BA217" i="280"/>
  <c r="BB217" i="280"/>
  <c r="BC217" i="280"/>
  <c r="BD217" i="280"/>
  <c r="E224" i="280"/>
  <c r="F224" i="280"/>
  <c r="G224" i="280"/>
  <c r="H224" i="280"/>
  <c r="I224" i="280"/>
  <c r="I230" i="280"/>
  <c r="G230" i="280"/>
  <c r="F230" i="280"/>
  <c r="E230" i="280"/>
  <c r="I225" i="280"/>
  <c r="G225" i="280"/>
  <c r="F225" i="280"/>
  <c r="E225" i="280"/>
  <c r="I218" i="280"/>
  <c r="G218" i="280"/>
  <c r="F218" i="280"/>
  <c r="E218" i="280"/>
  <c r="I212" i="280"/>
  <c r="G212" i="280"/>
  <c r="F212" i="280"/>
  <c r="E212" i="280"/>
  <c r="E191" i="280"/>
  <c r="F191" i="280"/>
  <c r="G191" i="280"/>
  <c r="I191" i="280"/>
  <c r="E187" i="273"/>
  <c r="F187" i="273"/>
  <c r="G187" i="273"/>
  <c r="I187" i="273"/>
  <c r="J187" i="273"/>
  <c r="H184" i="273"/>
  <c r="G184" i="273"/>
  <c r="F184" i="273"/>
  <c r="E184" i="273"/>
  <c r="E180" i="273"/>
  <c r="G180" i="273"/>
  <c r="E178" i="273"/>
  <c r="G178" i="273"/>
  <c r="I188" i="273"/>
  <c r="J189" i="273"/>
  <c r="G188" i="273"/>
  <c r="F188" i="273"/>
  <c r="E188" i="273"/>
  <c r="G183" i="273"/>
  <c r="E183" i="273"/>
  <c r="G179" i="273"/>
  <c r="E179" i="273"/>
  <c r="E189" i="280"/>
  <c r="F189" i="280"/>
  <c r="G202" i="280"/>
  <c r="G211" i="280"/>
  <c r="H189" i="280"/>
  <c r="I189" i="280"/>
  <c r="E190" i="280"/>
  <c r="F190" i="280"/>
  <c r="G190" i="280"/>
  <c r="I190" i="280"/>
  <c r="E210" i="280"/>
  <c r="F210" i="280"/>
  <c r="G210" i="280"/>
  <c r="E211" i="280"/>
  <c r="F211" i="280"/>
  <c r="H211" i="280"/>
  <c r="I211" i="280"/>
  <c r="E216" i="280"/>
  <c r="F216" i="280"/>
  <c r="G216" i="280"/>
  <c r="H216" i="280"/>
  <c r="I216" i="280"/>
  <c r="E221" i="280"/>
  <c r="G221" i="280"/>
  <c r="E222" i="280"/>
  <c r="G222" i="280"/>
  <c r="E223" i="280"/>
  <c r="F223" i="280"/>
  <c r="G223" i="280"/>
  <c r="H223" i="280"/>
  <c r="I223" i="280"/>
  <c r="E228" i="280"/>
  <c r="F228" i="280"/>
  <c r="G228" i="280"/>
  <c r="H228" i="280"/>
  <c r="I228" i="280"/>
  <c r="E229" i="280"/>
  <c r="F229" i="280"/>
  <c r="H229" i="280"/>
  <c r="I229" i="280"/>
  <c r="E257" i="307"/>
  <c r="F257" i="307"/>
  <c r="G257" i="307"/>
  <c r="I257" i="307"/>
  <c r="I227" i="307"/>
  <c r="G227" i="307"/>
  <c r="F227" i="307"/>
  <c r="E227" i="307"/>
  <c r="I226" i="307"/>
  <c r="H226" i="307"/>
  <c r="G226" i="307"/>
  <c r="F226" i="307"/>
  <c r="E226" i="307"/>
  <c r="I190" i="307"/>
  <c r="G190" i="307"/>
  <c r="F190" i="307"/>
  <c r="E190" i="307"/>
  <c r="E184" i="307"/>
  <c r="F184" i="307"/>
  <c r="G184" i="307"/>
  <c r="H184" i="307"/>
  <c r="I184" i="307"/>
  <c r="I185" i="307"/>
  <c r="G185" i="307"/>
  <c r="F185" i="307"/>
  <c r="E185" i="307"/>
  <c r="E178" i="307"/>
  <c r="F178" i="307"/>
  <c r="G178" i="307"/>
  <c r="I178" i="307"/>
  <c r="BC177" i="307"/>
  <c r="AZ177" i="307"/>
  <c r="AW177" i="307"/>
  <c r="AV177" i="307"/>
  <c r="AN177" i="307"/>
  <c r="AL177" i="307"/>
  <c r="AK177" i="307"/>
  <c r="P177" i="307"/>
  <c r="O177" i="307"/>
  <c r="L177" i="307"/>
  <c r="I177" i="307"/>
  <c r="H177" i="307"/>
  <c r="G177" i="307"/>
  <c r="F177" i="307"/>
  <c r="E177" i="307"/>
  <c r="G175" i="307"/>
  <c r="E175" i="307"/>
  <c r="G17" i="309"/>
  <c r="E172" i="307"/>
  <c r="F172" i="307"/>
  <c r="G172" i="307"/>
  <c r="I172" i="307"/>
  <c r="J172" i="307"/>
  <c r="E151" i="307"/>
  <c r="F151" i="307"/>
  <c r="G141" i="307"/>
  <c r="G151" i="307"/>
  <c r="I151" i="307"/>
  <c r="I139" i="307"/>
  <c r="G139" i="307"/>
  <c r="F139" i="307"/>
  <c r="E139" i="307"/>
  <c r="G136" i="307"/>
  <c r="E136" i="307"/>
  <c r="G82" i="307"/>
  <c r="E135" i="307"/>
  <c r="E148" i="307"/>
  <c r="F148" i="307"/>
  <c r="G149" i="307"/>
  <c r="G152" i="307"/>
  <c r="E152" i="307"/>
  <c r="F152" i="307"/>
  <c r="H152" i="307"/>
  <c r="I152" i="307"/>
  <c r="G161" i="307"/>
  <c r="E162" i="307"/>
  <c r="F162" i="307"/>
  <c r="I162" i="307"/>
  <c r="E163" i="307"/>
  <c r="F163" i="307"/>
  <c r="G199" i="307"/>
  <c r="G246" i="307"/>
  <c r="I163" i="307"/>
  <c r="E164" i="307"/>
  <c r="F164" i="307"/>
  <c r="G213" i="307"/>
  <c r="I164" i="307"/>
  <c r="E165" i="307"/>
  <c r="F165" i="307"/>
  <c r="G236" i="307"/>
  <c r="I165" i="307"/>
  <c r="E166" i="307"/>
  <c r="F166" i="307"/>
  <c r="I166" i="307"/>
  <c r="G167" i="307"/>
  <c r="E170" i="307"/>
  <c r="G170" i="307"/>
  <c r="E171" i="307"/>
  <c r="F171" i="307"/>
  <c r="H171" i="307"/>
  <c r="I171" i="307"/>
  <c r="J171" i="307"/>
  <c r="E176" i="307"/>
  <c r="F176" i="307"/>
  <c r="G176" i="307"/>
  <c r="H176" i="307"/>
  <c r="I176" i="307"/>
  <c r="E181" i="307"/>
  <c r="G181" i="307"/>
  <c r="E182" i="307"/>
  <c r="G182" i="307"/>
  <c r="E183" i="307"/>
  <c r="F183" i="307"/>
  <c r="G183" i="307"/>
  <c r="H183" i="307"/>
  <c r="I183" i="307"/>
  <c r="E188" i="307"/>
  <c r="F188" i="307"/>
  <c r="G188" i="307"/>
  <c r="H188" i="307"/>
  <c r="I188" i="307"/>
  <c r="E189" i="307"/>
  <c r="F189" i="307"/>
  <c r="H189" i="307"/>
  <c r="I189" i="307"/>
  <c r="G191" i="307"/>
  <c r="E193" i="307"/>
  <c r="G193" i="307"/>
  <c r="E194" i="307"/>
  <c r="F194" i="307"/>
  <c r="I194" i="307"/>
  <c r="E197" i="307"/>
  <c r="F197" i="307"/>
  <c r="I197" i="307"/>
  <c r="E198" i="307"/>
  <c r="F198" i="307"/>
  <c r="I198" i="307"/>
  <c r="E202" i="307"/>
  <c r="G202" i="307"/>
  <c r="G205" i="307"/>
  <c r="G208" i="307"/>
  <c r="E207" i="307"/>
  <c r="G207" i="307"/>
  <c r="E208" i="307"/>
  <c r="F208" i="307"/>
  <c r="I208" i="307"/>
  <c r="E211" i="307"/>
  <c r="F211" i="307"/>
  <c r="I211" i="307"/>
  <c r="E212" i="307"/>
  <c r="F212" i="307"/>
  <c r="I212" i="307"/>
  <c r="E217" i="307"/>
  <c r="F217" i="307"/>
  <c r="H217" i="307"/>
  <c r="I217" i="307"/>
  <c r="E218" i="307"/>
  <c r="F218" i="307"/>
  <c r="I218" i="307"/>
  <c r="G220" i="307"/>
  <c r="G225" i="307"/>
  <c r="E222" i="307"/>
  <c r="G222" i="307"/>
  <c r="E223" i="307"/>
  <c r="G223" i="307"/>
  <c r="E224" i="307"/>
  <c r="G224" i="307"/>
  <c r="E225" i="307"/>
  <c r="F225" i="307"/>
  <c r="H225" i="307"/>
  <c r="I225" i="307"/>
  <c r="G228" i="307"/>
  <c r="G231" i="307"/>
  <c r="E230" i="307"/>
  <c r="G230" i="307"/>
  <c r="E231" i="307"/>
  <c r="F231" i="307"/>
  <c r="I231" i="307"/>
  <c r="E234" i="307"/>
  <c r="F234" i="307"/>
  <c r="I234" i="307"/>
  <c r="E235" i="307"/>
  <c r="F235" i="307"/>
  <c r="I235" i="307"/>
  <c r="E239" i="307"/>
  <c r="F239" i="307"/>
  <c r="I239" i="307"/>
  <c r="E240" i="307"/>
  <c r="F240" i="307"/>
  <c r="G240" i="307"/>
  <c r="I240" i="307"/>
  <c r="E241" i="307"/>
  <c r="F241" i="307"/>
  <c r="I241" i="307"/>
  <c r="G242" i="307"/>
  <c r="G265" i="307"/>
  <c r="G243" i="307"/>
  <c r="G266" i="307"/>
  <c r="E246" i="307"/>
  <c r="F246" i="307"/>
  <c r="I246" i="307"/>
  <c r="E247" i="307"/>
  <c r="F247" i="307"/>
  <c r="I247" i="307"/>
  <c r="E248" i="307"/>
  <c r="F248" i="307"/>
  <c r="I248" i="307"/>
  <c r="E253" i="307"/>
  <c r="G253" i="307"/>
  <c r="F254" i="307"/>
  <c r="H254" i="307"/>
  <c r="I254" i="307"/>
  <c r="F264" i="307"/>
  <c r="I264" i="307"/>
  <c r="E265" i="307"/>
  <c r="E271" i="307"/>
  <c r="F265" i="307"/>
  <c r="I265" i="307"/>
  <c r="F266" i="307"/>
  <c r="I266" i="307"/>
  <c r="F267" i="307"/>
  <c r="I267" i="307"/>
  <c r="F268" i="307"/>
  <c r="I268" i="307"/>
  <c r="G271" i="307"/>
  <c r="F166" i="48"/>
  <c r="I163" i="48" a="1"/>
  <c r="I163" i="48"/>
  <c r="G11" i="275"/>
  <c r="G8" i="275"/>
  <c r="E38" i="273"/>
  <c r="F38" i="273"/>
  <c r="G38" i="273"/>
  <c r="H38" i="273"/>
  <c r="I38" i="273"/>
  <c r="G33" i="273"/>
  <c r="E33" i="273"/>
  <c r="E10" i="311"/>
  <c r="G10" i="311"/>
  <c r="E13" i="311"/>
  <c r="G13" i="311"/>
  <c r="E57" i="311"/>
  <c r="G57" i="311"/>
  <c r="E147" i="280"/>
  <c r="G147" i="280"/>
  <c r="E147" i="273"/>
  <c r="G147" i="273"/>
  <c r="G103" i="277"/>
  <c r="G103" i="265"/>
  <c r="G320" i="307"/>
  <c r="G324" i="307"/>
  <c r="G305" i="307"/>
  <c r="G302" i="307"/>
  <c r="G335" i="307"/>
  <c r="G128" i="307"/>
  <c r="G126" i="307"/>
  <c r="G111" i="307"/>
  <c r="F25" i="305"/>
  <c r="J87" i="282"/>
  <c r="J173" i="280"/>
  <c r="J386" i="307"/>
  <c r="K386" i="307"/>
  <c r="L386" i="307"/>
  <c r="M386" i="307"/>
  <c r="N386" i="307"/>
  <c r="O386" i="307"/>
  <c r="P386" i="307"/>
  <c r="Q386" i="307"/>
  <c r="R386" i="307"/>
  <c r="S386" i="307"/>
  <c r="T386" i="307"/>
  <c r="U386" i="307"/>
  <c r="V386" i="307"/>
  <c r="W386" i="307"/>
  <c r="X386" i="307"/>
  <c r="Y386" i="307"/>
  <c r="W87" i="306"/>
  <c r="S87" i="306"/>
  <c r="O87" i="306"/>
  <c r="K87" i="306"/>
  <c r="BC81" i="306"/>
  <c r="AY81" i="306"/>
  <c r="AZ81" i="306"/>
  <c r="BA81" i="306"/>
  <c r="BB81" i="306"/>
  <c r="AU81" i="306"/>
  <c r="AV81" i="306"/>
  <c r="AW81" i="306"/>
  <c r="AX81" i="306"/>
  <c r="AQ81" i="306"/>
  <c r="AR81" i="306"/>
  <c r="AS81" i="306"/>
  <c r="AT81" i="306"/>
  <c r="AM81" i="306"/>
  <c r="AN81" i="306"/>
  <c r="AO81" i="306"/>
  <c r="AP81" i="306"/>
  <c r="AI81" i="306"/>
  <c r="AJ81" i="306"/>
  <c r="AK81" i="306"/>
  <c r="AL81" i="306"/>
  <c r="AE81" i="306"/>
  <c r="AF81" i="306"/>
  <c r="AG81" i="306"/>
  <c r="AH81" i="306"/>
  <c r="AA81" i="306"/>
  <c r="AB81" i="306"/>
  <c r="AC81" i="306"/>
  <c r="AD81" i="306"/>
  <c r="W81" i="306"/>
  <c r="S81" i="306"/>
  <c r="O81" i="306"/>
  <c r="K81" i="306"/>
  <c r="W360" i="307"/>
  <c r="S360" i="307"/>
  <c r="O360" i="307"/>
  <c r="K360" i="307"/>
  <c r="BC75" i="306"/>
  <c r="BD75" i="306"/>
  <c r="AY75" i="306"/>
  <c r="AZ75" i="306"/>
  <c r="BA75" i="306"/>
  <c r="BB75" i="306"/>
  <c r="AU75" i="306"/>
  <c r="AV75" i="306"/>
  <c r="AW75" i="306"/>
  <c r="AX75" i="306"/>
  <c r="AQ75" i="306"/>
  <c r="AR75" i="306"/>
  <c r="AS75" i="306"/>
  <c r="AT75" i="306"/>
  <c r="AM75" i="306"/>
  <c r="AN75" i="306"/>
  <c r="AO75" i="306"/>
  <c r="AP75" i="306"/>
  <c r="AI75" i="306"/>
  <c r="AJ75" i="306"/>
  <c r="AK75" i="306"/>
  <c r="AL75" i="306"/>
  <c r="AE75" i="306"/>
  <c r="AF75" i="306"/>
  <c r="AG75" i="306"/>
  <c r="AH75" i="306"/>
  <c r="AA75" i="306"/>
  <c r="AB75" i="306"/>
  <c r="AC75" i="306"/>
  <c r="AD75" i="306"/>
  <c r="W75" i="306"/>
  <c r="X75" i="306"/>
  <c r="Y75" i="306"/>
  <c r="Z75" i="306"/>
  <c r="S75" i="306"/>
  <c r="T75" i="306"/>
  <c r="U75" i="306"/>
  <c r="V75" i="306"/>
  <c r="O75" i="306"/>
  <c r="P75" i="306"/>
  <c r="Q75" i="306"/>
  <c r="R75" i="306"/>
  <c r="K75" i="306"/>
  <c r="L75" i="306"/>
  <c r="M75" i="306"/>
  <c r="N75" i="306"/>
  <c r="J87" i="306"/>
  <c r="J81" i="306"/>
  <c r="G41" i="310"/>
  <c r="F11" i="273"/>
  <c r="G48" i="277"/>
  <c r="F11" i="305"/>
  <c r="G34" i="311"/>
  <c r="G21" i="289"/>
  <c r="E21" i="289"/>
  <c r="E23" i="289"/>
  <c r="F23" i="289"/>
  <c r="G23" i="289"/>
  <c r="H23" i="289"/>
  <c r="I23" i="289"/>
  <c r="G18" i="264"/>
  <c r="F37" i="48"/>
  <c r="F18" i="264"/>
  <c r="E18" i="264"/>
  <c r="I14" i="48" a="1"/>
  <c r="I14" i="48"/>
  <c r="I15" i="48" a="1"/>
  <c r="I15" i="48"/>
  <c r="F22" i="48"/>
  <c r="I22" i="48" a="1"/>
  <c r="I22" i="48"/>
  <c r="I23" i="48" a="1"/>
  <c r="I23" i="48"/>
  <c r="I35" i="48" a="1"/>
  <c r="I35" i="48"/>
  <c r="I41" i="48" a="1"/>
  <c r="I41" i="48"/>
  <c r="I48" i="48" a="1"/>
  <c r="I48" i="48"/>
  <c r="I52" i="48" a="1"/>
  <c r="I52" i="48"/>
  <c r="I54" i="48" a="1"/>
  <c r="I59" i="48" a="1"/>
  <c r="I63" i="48" a="1"/>
  <c r="I63" i="48"/>
  <c r="I64" i="48" a="1"/>
  <c r="I64" i="48"/>
  <c r="I65" i="48" a="1"/>
  <c r="I65" i="48"/>
  <c r="I95" i="48" a="1"/>
  <c r="I96" i="48" a="1"/>
  <c r="F108" i="48"/>
  <c r="I108" i="48" a="1"/>
  <c r="I108" i="48"/>
  <c r="I116" i="48" a="1"/>
  <c r="I116" i="48"/>
  <c r="I118" i="48" a="1"/>
  <c r="I119" i="48" a="1"/>
  <c r="I132" i="48" a="1"/>
  <c r="I132" i="48"/>
  <c r="I134" i="48" a="1"/>
  <c r="I135" i="48" a="1"/>
  <c r="I138" i="48" a="1"/>
  <c r="I138" i="48"/>
  <c r="I139" i="48" a="1"/>
  <c r="I139" i="48"/>
  <c r="I140" i="48" a="1"/>
  <c r="I140" i="48"/>
  <c r="I142" i="48" a="1"/>
  <c r="I144" i="48" a="1"/>
  <c r="I146" i="48" a="1"/>
  <c r="I146" i="48"/>
  <c r="I148" i="48" a="1"/>
  <c r="I148" i="48"/>
  <c r="F150" i="48"/>
  <c r="I150" i="48" a="1"/>
  <c r="F151" i="48"/>
  <c r="F152" i="48"/>
  <c r="I152" i="48" a="1"/>
  <c r="F153" i="48"/>
  <c r="F36" i="280"/>
  <c r="F154" i="48"/>
  <c r="I154" i="48" a="1"/>
  <c r="I154" i="48"/>
  <c r="F155" i="48"/>
  <c r="F156" i="48"/>
  <c r="I156" i="48" a="1"/>
  <c r="I156" i="48"/>
  <c r="F159" i="48"/>
  <c r="F160" i="48"/>
  <c r="I160" i="48" a="1"/>
  <c r="I164" i="48" a="1"/>
  <c r="I169" i="48" a="1"/>
  <c r="I170" i="48" a="1"/>
  <c r="I170" i="48"/>
  <c r="I180" i="48" a="1"/>
  <c r="I188" i="48" a="1"/>
  <c r="I188" i="48"/>
  <c r="F189" i="48"/>
  <c r="I194" i="48" a="1"/>
  <c r="I195" i="48" a="1"/>
  <c r="I198" i="48" a="1"/>
  <c r="I198" i="48"/>
  <c r="I200" i="48" a="1"/>
  <c r="I205" i="48" a="1"/>
  <c r="I206" i="48" a="1"/>
  <c r="I54" i="48"/>
  <c r="I59" i="48"/>
  <c r="I95" i="48"/>
  <c r="I96" i="48"/>
  <c r="I118" i="48"/>
  <c r="I119" i="48"/>
  <c r="I134" i="48"/>
  <c r="I135" i="48"/>
  <c r="I142" i="48"/>
  <c r="I144" i="48"/>
  <c r="I150" i="48"/>
  <c r="I152" i="48"/>
  <c r="I160" i="48"/>
  <c r="I164" i="48"/>
  <c r="I169" i="48"/>
  <c r="I180" i="48"/>
  <c r="I194" i="48"/>
  <c r="I195" i="48"/>
  <c r="I200" i="48"/>
  <c r="I205" i="48"/>
  <c r="I206" i="48"/>
  <c r="G20" i="269"/>
  <c r="G19" i="269"/>
  <c r="E20" i="269"/>
  <c r="E19" i="269"/>
  <c r="E86" i="288"/>
  <c r="F86" i="288"/>
  <c r="G86" i="288"/>
  <c r="H86" i="288"/>
  <c r="I86" i="288"/>
  <c r="I83" i="288"/>
  <c r="G83" i="288"/>
  <c r="F83" i="288"/>
  <c r="E83" i="288"/>
  <c r="E82" i="288"/>
  <c r="F82" i="288"/>
  <c r="G110" i="280"/>
  <c r="G82" i="288"/>
  <c r="H82" i="288"/>
  <c r="I82" i="288"/>
  <c r="E81" i="288"/>
  <c r="F81" i="288"/>
  <c r="G79" i="288"/>
  <c r="G81" i="288"/>
  <c r="H81" i="288"/>
  <c r="I81" i="288"/>
  <c r="E78" i="288"/>
  <c r="F78" i="288"/>
  <c r="G78" i="288"/>
  <c r="I78" i="288"/>
  <c r="E143" i="273"/>
  <c r="F143" i="273"/>
  <c r="G143" i="273"/>
  <c r="I143" i="273"/>
  <c r="J143" i="273"/>
  <c r="E76" i="288"/>
  <c r="F76" i="288"/>
  <c r="G76" i="288"/>
  <c r="H76" i="288"/>
  <c r="I76" i="288"/>
  <c r="J72" i="288"/>
  <c r="J73" i="288"/>
  <c r="J74" i="288"/>
  <c r="J76" i="288"/>
  <c r="I73" i="288"/>
  <c r="G73" i="288"/>
  <c r="F73" i="288"/>
  <c r="E73" i="288"/>
  <c r="E72" i="288"/>
  <c r="F72" i="288"/>
  <c r="G107" i="280"/>
  <c r="G72" i="288"/>
  <c r="H72" i="288"/>
  <c r="I72" i="288"/>
  <c r="E71" i="288"/>
  <c r="F71" i="288"/>
  <c r="G127" i="280"/>
  <c r="G71" i="288"/>
  <c r="I71" i="288"/>
  <c r="G23" i="269"/>
  <c r="G22" i="269"/>
  <c r="E23" i="269"/>
  <c r="E22" i="269"/>
  <c r="E127" i="288"/>
  <c r="F127" i="288"/>
  <c r="G127" i="288"/>
  <c r="H127" i="288"/>
  <c r="I127" i="288"/>
  <c r="E126" i="288"/>
  <c r="F126" i="288"/>
  <c r="G126" i="288"/>
  <c r="I126" i="288"/>
  <c r="J123" i="288"/>
  <c r="I123" i="288"/>
  <c r="G123" i="288"/>
  <c r="F123" i="288"/>
  <c r="E123" i="288"/>
  <c r="E122" i="288"/>
  <c r="F122" i="288"/>
  <c r="G122" i="288"/>
  <c r="I122" i="288"/>
  <c r="E118" i="288"/>
  <c r="F118" i="288"/>
  <c r="G118" i="288"/>
  <c r="I118" i="288"/>
  <c r="G117" i="288"/>
  <c r="E117" i="288"/>
  <c r="E116" i="288"/>
  <c r="G116" i="288"/>
  <c r="E115" i="288"/>
  <c r="G115" i="288"/>
  <c r="E112" i="288"/>
  <c r="G112" i="288"/>
  <c r="E111" i="288"/>
  <c r="G111" i="288"/>
  <c r="I103" i="288"/>
  <c r="G49" i="288"/>
  <c r="F103" i="288"/>
  <c r="E103" i="288"/>
  <c r="E102" i="288"/>
  <c r="F102" i="288"/>
  <c r="G100" i="288"/>
  <c r="G102" i="288"/>
  <c r="I102" i="288"/>
  <c r="I105" i="288"/>
  <c r="E105" i="288"/>
  <c r="E104" i="288"/>
  <c r="E93" i="288"/>
  <c r="T87" i="306"/>
  <c r="U87" i="306"/>
  <c r="V87" i="306"/>
  <c r="X87" i="306"/>
  <c r="Y87" i="306"/>
  <c r="Z87" i="306"/>
  <c r="J58" i="314"/>
  <c r="L87" i="306"/>
  <c r="M87" i="306"/>
  <c r="N87" i="306"/>
  <c r="P87" i="306"/>
  <c r="Q87" i="306"/>
  <c r="R87" i="306"/>
  <c r="G98" i="288"/>
  <c r="G350" i="307"/>
  <c r="G362" i="307"/>
  <c r="E98" i="288"/>
  <c r="F98" i="288"/>
  <c r="I98" i="288"/>
  <c r="E94" i="288"/>
  <c r="H14" i="273"/>
  <c r="E95" i="288"/>
  <c r="G17" i="269"/>
  <c r="G16" i="269"/>
  <c r="E17" i="269"/>
  <c r="E16" i="269"/>
  <c r="E60" i="288"/>
  <c r="F60" i="288"/>
  <c r="G51" i="288"/>
  <c r="G60" i="288"/>
  <c r="H60" i="288"/>
  <c r="I60" i="288"/>
  <c r="J50" i="288"/>
  <c r="J56" i="288"/>
  <c r="I61" i="288"/>
  <c r="G61" i="288"/>
  <c r="F61" i="288"/>
  <c r="E61" i="288"/>
  <c r="I56" i="288"/>
  <c r="G56" i="288"/>
  <c r="F56" i="288"/>
  <c r="E56" i="288"/>
  <c r="I50" i="288"/>
  <c r="G50" i="288"/>
  <c r="F50" i="288"/>
  <c r="E50" i="288"/>
  <c r="I54" i="288"/>
  <c r="H54" i="288"/>
  <c r="G54" i="288"/>
  <c r="F54" i="288"/>
  <c r="E54" i="288"/>
  <c r="E47" i="288"/>
  <c r="G47" i="288"/>
  <c r="I49" i="288"/>
  <c r="F49" i="288"/>
  <c r="E49" i="288"/>
  <c r="I48" i="288"/>
  <c r="H48" i="288"/>
  <c r="G48" i="288"/>
  <c r="F48" i="288"/>
  <c r="E48" i="288"/>
  <c r="E36" i="288"/>
  <c r="F36" i="288"/>
  <c r="I36" i="288"/>
  <c r="E75" i="314"/>
  <c r="G33" i="314"/>
  <c r="G75" i="314"/>
  <c r="E33" i="310"/>
  <c r="F33" i="310"/>
  <c r="G70" i="306"/>
  <c r="G33" i="310"/>
  <c r="I33" i="310"/>
  <c r="E67" i="307"/>
  <c r="F67" i="307"/>
  <c r="G67" i="307"/>
  <c r="I67" i="307"/>
  <c r="G91" i="306"/>
  <c r="G42" i="265"/>
  <c r="F42" i="265"/>
  <c r="F65" i="269"/>
  <c r="E91" i="306"/>
  <c r="E42" i="265"/>
  <c r="E65" i="269"/>
  <c r="F42" i="277"/>
  <c r="I42" i="265"/>
  <c r="E89" i="306"/>
  <c r="F89" i="306"/>
  <c r="G89" i="306"/>
  <c r="I89" i="306"/>
  <c r="G90" i="306"/>
  <c r="I88" i="306"/>
  <c r="H88" i="306"/>
  <c r="G88" i="306"/>
  <c r="F88" i="306"/>
  <c r="E88" i="306"/>
  <c r="I87" i="306"/>
  <c r="H87" i="306"/>
  <c r="G87" i="306"/>
  <c r="F87" i="306"/>
  <c r="E87" i="306"/>
  <c r="E68" i="306"/>
  <c r="G68" i="306"/>
  <c r="I69" i="306"/>
  <c r="G69" i="306"/>
  <c r="F69" i="306"/>
  <c r="E69" i="306"/>
  <c r="G17" i="264"/>
  <c r="L360" i="307"/>
  <c r="L81" i="306"/>
  <c r="M360" i="307"/>
  <c r="M81" i="306"/>
  <c r="N360" i="307"/>
  <c r="N81" i="306"/>
  <c r="P360" i="307"/>
  <c r="P81" i="306"/>
  <c r="Q360" i="307"/>
  <c r="Q81" i="306"/>
  <c r="T360" i="307"/>
  <c r="T81" i="306"/>
  <c r="U360" i="307"/>
  <c r="U81" i="306"/>
  <c r="V360" i="307"/>
  <c r="V81" i="306"/>
  <c r="X360" i="307"/>
  <c r="X81" i="306"/>
  <c r="Y360" i="307"/>
  <c r="Y81" i="306"/>
  <c r="Z81" i="306"/>
  <c r="BD81" i="306"/>
  <c r="E17" i="264"/>
  <c r="J47" i="314"/>
  <c r="J54" i="314"/>
  <c r="J85" i="314"/>
  <c r="E31" i="314"/>
  <c r="F31" i="314"/>
  <c r="G31" i="314"/>
  <c r="E21" i="314"/>
  <c r="G21" i="314"/>
  <c r="E20" i="314"/>
  <c r="G20" i="314"/>
  <c r="G52" i="265"/>
  <c r="G46" i="314"/>
  <c r="G75" i="269"/>
  <c r="F75" i="269"/>
  <c r="E75" i="269"/>
  <c r="G56" i="265"/>
  <c r="G79" i="269"/>
  <c r="F79" i="269"/>
  <c r="E79" i="269"/>
  <c r="G72" i="314"/>
  <c r="G55" i="265"/>
  <c r="G55" i="277"/>
  <c r="G78" i="269"/>
  <c r="F55" i="265"/>
  <c r="F78" i="269"/>
  <c r="E55" i="265"/>
  <c r="E78" i="269"/>
  <c r="G64" i="314"/>
  <c r="G54" i="265"/>
  <c r="G77" i="269"/>
  <c r="F54" i="265"/>
  <c r="F77" i="269"/>
  <c r="E64" i="314"/>
  <c r="E54" i="265"/>
  <c r="E54" i="277"/>
  <c r="E77" i="269"/>
  <c r="G81" i="314"/>
  <c r="G83" i="265"/>
  <c r="G83" i="277"/>
  <c r="F83" i="265"/>
  <c r="F83" i="277"/>
  <c r="E83" i="265"/>
  <c r="E83" i="277"/>
  <c r="G68" i="314"/>
  <c r="G71" i="314"/>
  <c r="E55" i="277"/>
  <c r="F54" i="277"/>
  <c r="G52" i="277"/>
  <c r="H83" i="265"/>
  <c r="I83" i="265"/>
  <c r="I55" i="265"/>
  <c r="I54" i="265"/>
  <c r="G78" i="314"/>
  <c r="G63" i="314"/>
  <c r="G59" i="314"/>
  <c r="G55" i="314"/>
  <c r="G51" i="314"/>
  <c r="G48" i="314"/>
  <c r="G50" i="314"/>
  <c r="G42" i="314"/>
  <c r="G62" i="314"/>
  <c r="G38" i="314"/>
  <c r="G29" i="314"/>
  <c r="G25" i="314"/>
  <c r="G27" i="314"/>
  <c r="G18" i="314"/>
  <c r="G22" i="314"/>
  <c r="I76" i="314"/>
  <c r="G76" i="314"/>
  <c r="F76" i="314"/>
  <c r="E76" i="314"/>
  <c r="I85" i="314"/>
  <c r="G85" i="314"/>
  <c r="F85" i="314"/>
  <c r="E85" i="314"/>
  <c r="I54" i="314"/>
  <c r="G54" i="314"/>
  <c r="F54" i="314"/>
  <c r="E54" i="314"/>
  <c r="E47" i="314"/>
  <c r="F47" i="314"/>
  <c r="G47" i="314"/>
  <c r="I47" i="314"/>
  <c r="E46" i="314"/>
  <c r="F46" i="314"/>
  <c r="I46" i="314"/>
  <c r="E45" i="314"/>
  <c r="F45" i="314"/>
  <c r="G30" i="286"/>
  <c r="G45" i="314"/>
  <c r="H45" i="314"/>
  <c r="I45" i="314"/>
  <c r="I41" i="314"/>
  <c r="G41" i="314"/>
  <c r="F41" i="314"/>
  <c r="E41" i="314"/>
  <c r="E37" i="314"/>
  <c r="F37" i="314"/>
  <c r="G37" i="314"/>
  <c r="I37" i="314"/>
  <c r="E28" i="314"/>
  <c r="F28" i="314"/>
  <c r="G28" i="314"/>
  <c r="I28" i="314"/>
  <c r="J28" i="314"/>
  <c r="E24" i="314"/>
  <c r="F24" i="314"/>
  <c r="G24" i="314"/>
  <c r="I24" i="314"/>
  <c r="I23" i="314"/>
  <c r="F23" i="314"/>
  <c r="E23" i="314"/>
  <c r="E17" i="314"/>
  <c r="F17" i="314"/>
  <c r="G17" i="314"/>
  <c r="I17" i="314"/>
  <c r="E16" i="314"/>
  <c r="F16" i="314"/>
  <c r="I16" i="314"/>
  <c r="E132" i="280"/>
  <c r="F132" i="280"/>
  <c r="I132" i="280"/>
  <c r="E131" i="280"/>
  <c r="F131" i="280"/>
  <c r="I131" i="280"/>
  <c r="E15" i="314"/>
  <c r="F15" i="314"/>
  <c r="G15" i="314"/>
  <c r="H15" i="314"/>
  <c r="I15" i="314"/>
  <c r="E14" i="314"/>
  <c r="G14" i="314"/>
  <c r="G11" i="314"/>
  <c r="G10" i="314"/>
  <c r="E11" i="314"/>
  <c r="E10" i="314"/>
  <c r="I27" i="314"/>
  <c r="H27" i="314"/>
  <c r="F27" i="314"/>
  <c r="E27" i="314"/>
  <c r="I84" i="314"/>
  <c r="H84" i="314"/>
  <c r="G84" i="314"/>
  <c r="F84" i="314"/>
  <c r="E84" i="314"/>
  <c r="I83" i="314"/>
  <c r="H83" i="314"/>
  <c r="G83" i="314"/>
  <c r="F83" i="314"/>
  <c r="E83" i="314"/>
  <c r="I80" i="314"/>
  <c r="G80" i="314"/>
  <c r="F80" i="314"/>
  <c r="E80" i="314"/>
  <c r="I79" i="314"/>
  <c r="G79" i="314"/>
  <c r="F79" i="314"/>
  <c r="E79" i="314"/>
  <c r="I71" i="314"/>
  <c r="F71" i="314"/>
  <c r="E71" i="314"/>
  <c r="I70" i="314"/>
  <c r="G70" i="314"/>
  <c r="F70" i="314"/>
  <c r="E70" i="314"/>
  <c r="I67" i="314"/>
  <c r="H67" i="314"/>
  <c r="F67" i="314"/>
  <c r="E67" i="314"/>
  <c r="I62" i="314"/>
  <c r="F62" i="314"/>
  <c r="E62" i="314"/>
  <c r="I61" i="314"/>
  <c r="H61" i="314"/>
  <c r="G61" i="314"/>
  <c r="F61" i="314"/>
  <c r="E61" i="314"/>
  <c r="I58" i="314"/>
  <c r="H58" i="314"/>
  <c r="G58" i="314"/>
  <c r="F58" i="314"/>
  <c r="E58" i="314"/>
  <c r="I57" i="314"/>
  <c r="G57" i="314"/>
  <c r="F57" i="314"/>
  <c r="E57" i="314"/>
  <c r="I53" i="314"/>
  <c r="H53" i="314"/>
  <c r="G53" i="314"/>
  <c r="F53" i="314"/>
  <c r="E53" i="314"/>
  <c r="I50" i="314"/>
  <c r="H50" i="314"/>
  <c r="F50" i="314"/>
  <c r="E50" i="314"/>
  <c r="I40" i="314"/>
  <c r="H40" i="314"/>
  <c r="F40" i="314"/>
  <c r="E40" i="314"/>
  <c r="I36" i="314"/>
  <c r="H36" i="314"/>
  <c r="G36" i="314"/>
  <c r="F36" i="314"/>
  <c r="E36" i="314"/>
  <c r="I35" i="314"/>
  <c r="H35" i="314"/>
  <c r="G35" i="314"/>
  <c r="F35" i="314"/>
  <c r="E35" i="314"/>
  <c r="I32" i="314"/>
  <c r="G32" i="314"/>
  <c r="F32" i="314"/>
  <c r="E32" i="314"/>
  <c r="I22" i="314"/>
  <c r="H22" i="314"/>
  <c r="F22" i="314"/>
  <c r="E22" i="314"/>
  <c r="AK5" i="314"/>
  <c r="AJ5" i="314"/>
  <c r="AI5" i="314"/>
  <c r="AH5" i="314"/>
  <c r="AG5" i="314"/>
  <c r="AF5" i="314"/>
  <c r="AE5" i="314"/>
  <c r="AD5" i="314"/>
  <c r="AC5" i="314"/>
  <c r="AB5" i="314"/>
  <c r="AA5" i="314"/>
  <c r="Z5" i="314"/>
  <c r="Y5" i="314"/>
  <c r="X5" i="314"/>
  <c r="W5" i="314"/>
  <c r="V5" i="314"/>
  <c r="U5" i="314"/>
  <c r="T5" i="314"/>
  <c r="S5" i="314"/>
  <c r="R5" i="314"/>
  <c r="Q5" i="314"/>
  <c r="P5" i="314"/>
  <c r="O5" i="314"/>
  <c r="N5" i="314"/>
  <c r="M5" i="314"/>
  <c r="L5" i="314"/>
  <c r="K5" i="314"/>
  <c r="J5" i="314"/>
  <c r="E5" i="314"/>
  <c r="F25" i="264"/>
  <c r="F4" i="314"/>
  <c r="E4" i="314"/>
  <c r="E3" i="314"/>
  <c r="E2" i="314"/>
  <c r="A1" i="314"/>
  <c r="E39" i="282"/>
  <c r="F39" i="282"/>
  <c r="G150" i="280"/>
  <c r="G39" i="282"/>
  <c r="I39" i="282"/>
  <c r="E12" i="288"/>
  <c r="F12" i="288"/>
  <c r="G175" i="280"/>
  <c r="I12" i="288"/>
  <c r="E11" i="288"/>
  <c r="F11" i="288"/>
  <c r="G160" i="280"/>
  <c r="G11" i="288"/>
  <c r="I11" i="288"/>
  <c r="E91" i="265"/>
  <c r="E91" i="277"/>
  <c r="F91" i="265"/>
  <c r="H91" i="265"/>
  <c r="I91" i="265"/>
  <c r="E176" i="280"/>
  <c r="E62" i="265"/>
  <c r="F62" i="265"/>
  <c r="F85" i="269"/>
  <c r="I62" i="265"/>
  <c r="F61" i="265"/>
  <c r="I61" i="265"/>
  <c r="E151" i="280"/>
  <c r="E20" i="265"/>
  <c r="E43" i="269"/>
  <c r="F20" i="265"/>
  <c r="F20" i="277"/>
  <c r="I20" i="265"/>
  <c r="E161" i="280"/>
  <c r="E61" i="265"/>
  <c r="E84" i="269"/>
  <c r="G151" i="280"/>
  <c r="G20" i="265"/>
  <c r="G20" i="277"/>
  <c r="E183" i="280"/>
  <c r="F183" i="280"/>
  <c r="I183" i="280"/>
  <c r="E174" i="280"/>
  <c r="F174" i="280"/>
  <c r="H174" i="280"/>
  <c r="I174" i="280"/>
  <c r="E173" i="280"/>
  <c r="F173" i="280"/>
  <c r="H173" i="280"/>
  <c r="I173" i="280"/>
  <c r="G171" i="280"/>
  <c r="G174" i="280"/>
  <c r="I170" i="280"/>
  <c r="F170" i="280"/>
  <c r="E170" i="280"/>
  <c r="I169" i="280"/>
  <c r="H169" i="280"/>
  <c r="F169" i="280"/>
  <c r="E169" i="280"/>
  <c r="E182" i="280"/>
  <c r="F182" i="280"/>
  <c r="I182" i="280"/>
  <c r="G166" i="280"/>
  <c r="G182" i="280"/>
  <c r="E165" i="280"/>
  <c r="F165" i="280"/>
  <c r="I165" i="280"/>
  <c r="I164" i="280"/>
  <c r="F164" i="280"/>
  <c r="E164" i="280"/>
  <c r="E159" i="280"/>
  <c r="F159" i="280"/>
  <c r="H159" i="280"/>
  <c r="I159" i="280"/>
  <c r="E158" i="280"/>
  <c r="F158" i="280"/>
  <c r="I158" i="280"/>
  <c r="G156" i="280"/>
  <c r="G159" i="280"/>
  <c r="E154" i="280"/>
  <c r="F154" i="280"/>
  <c r="H154" i="280"/>
  <c r="I154" i="280"/>
  <c r="G164" i="280"/>
  <c r="G148" i="280"/>
  <c r="E148" i="280"/>
  <c r="E149" i="280"/>
  <c r="F149" i="280"/>
  <c r="H149" i="280"/>
  <c r="I149" i="280"/>
  <c r="G124" i="307"/>
  <c r="G184" i="280"/>
  <c r="G91" i="265"/>
  <c r="G91" i="277"/>
  <c r="G179" i="280"/>
  <c r="I377" i="307"/>
  <c r="H377" i="307"/>
  <c r="G377" i="307"/>
  <c r="F377" i="307"/>
  <c r="E377" i="307"/>
  <c r="I376" i="307"/>
  <c r="H376" i="307"/>
  <c r="G376" i="307"/>
  <c r="F376" i="307"/>
  <c r="E376" i="307"/>
  <c r="E115" i="307"/>
  <c r="F115" i="307"/>
  <c r="H115" i="307"/>
  <c r="I115" i="307"/>
  <c r="E114" i="307"/>
  <c r="F114" i="307"/>
  <c r="I114" i="307"/>
  <c r="G112" i="307"/>
  <c r="G115" i="307"/>
  <c r="E111" i="307"/>
  <c r="F111" i="307"/>
  <c r="H111" i="307"/>
  <c r="I111" i="307"/>
  <c r="E110" i="307"/>
  <c r="G108" i="307"/>
  <c r="G114" i="307"/>
  <c r="I106" i="307"/>
  <c r="G106" i="307"/>
  <c r="F106" i="307"/>
  <c r="E106" i="307"/>
  <c r="G104" i="307"/>
  <c r="G110" i="307"/>
  <c r="G103" i="307"/>
  <c r="E103" i="307"/>
  <c r="G84" i="307"/>
  <c r="E84" i="307"/>
  <c r="E102" i="307"/>
  <c r="F86" i="269"/>
  <c r="F84" i="269"/>
  <c r="E86" i="269"/>
  <c r="F43" i="269"/>
  <c r="F91" i="277"/>
  <c r="G63" i="277"/>
  <c r="F61" i="277"/>
  <c r="G63" i="265"/>
  <c r="G86" i="269"/>
  <c r="G165" i="280"/>
  <c r="G170" i="280"/>
  <c r="G149" i="280"/>
  <c r="G173" i="280"/>
  <c r="G27" i="269"/>
  <c r="E27" i="269"/>
  <c r="E68" i="280"/>
  <c r="E26" i="269"/>
  <c r="E25" i="269"/>
  <c r="G42" i="286"/>
  <c r="G26" i="269"/>
  <c r="E38" i="286"/>
  <c r="G38" i="286"/>
  <c r="G39" i="286"/>
  <c r="F39" i="286"/>
  <c r="E39" i="286"/>
  <c r="I40" i="286"/>
  <c r="G40" i="286"/>
  <c r="F40" i="286"/>
  <c r="E40" i="286"/>
  <c r="E41" i="286"/>
  <c r="F41" i="286"/>
  <c r="H41" i="286"/>
  <c r="I41" i="286"/>
  <c r="G36" i="286"/>
  <c r="G25" i="269"/>
  <c r="E35" i="286"/>
  <c r="F35" i="286"/>
  <c r="H35" i="286"/>
  <c r="I35" i="286"/>
  <c r="E34" i="311"/>
  <c r="F34" i="311"/>
  <c r="I34" i="311"/>
  <c r="E26" i="278"/>
  <c r="G26" i="278"/>
  <c r="G10" i="269"/>
  <c r="E10" i="269"/>
  <c r="G24" i="311"/>
  <c r="G15" i="311"/>
  <c r="E15" i="311"/>
  <c r="G14" i="311"/>
  <c r="E14" i="311"/>
  <c r="G9" i="311"/>
  <c r="E9" i="311"/>
  <c r="E34" i="265"/>
  <c r="E34" i="277"/>
  <c r="F34" i="265"/>
  <c r="F34" i="277"/>
  <c r="I34" i="265"/>
  <c r="E112" i="278"/>
  <c r="F112" i="278"/>
  <c r="I112" i="278"/>
  <c r="G106" i="278"/>
  <c r="G34" i="265"/>
  <c r="G57" i="269"/>
  <c r="I105" i="278"/>
  <c r="G105" i="278"/>
  <c r="F105" i="278"/>
  <c r="E105" i="278"/>
  <c r="E104" i="278"/>
  <c r="F104" i="278"/>
  <c r="H104" i="278"/>
  <c r="I104" i="278"/>
  <c r="E81" i="265"/>
  <c r="E81" i="277"/>
  <c r="F81" i="265"/>
  <c r="F81" i="277"/>
  <c r="H81" i="265"/>
  <c r="I81" i="265"/>
  <c r="E108" i="278"/>
  <c r="G113" i="278"/>
  <c r="G81" i="265"/>
  <c r="G81" i="277"/>
  <c r="G111" i="278"/>
  <c r="G104" i="278"/>
  <c r="I109" i="278"/>
  <c r="G109" i="278"/>
  <c r="F109" i="278"/>
  <c r="F41" i="265"/>
  <c r="F41" i="277"/>
  <c r="I41" i="265"/>
  <c r="E83" i="306"/>
  <c r="F83" i="306"/>
  <c r="I83" i="306"/>
  <c r="G85" i="306"/>
  <c r="G41" i="265"/>
  <c r="G41" i="277"/>
  <c r="E85" i="306"/>
  <c r="E41" i="265"/>
  <c r="E64" i="269"/>
  <c r="G84" i="306"/>
  <c r="I82" i="306"/>
  <c r="H82" i="306"/>
  <c r="G82" i="306"/>
  <c r="F82" i="306"/>
  <c r="E82" i="306"/>
  <c r="I81" i="306"/>
  <c r="H81" i="306"/>
  <c r="G81" i="306"/>
  <c r="F81" i="306"/>
  <c r="E81" i="306"/>
  <c r="I32" i="310"/>
  <c r="F32" i="310"/>
  <c r="E32" i="310"/>
  <c r="E66" i="307"/>
  <c r="F66" i="307"/>
  <c r="I66" i="307"/>
  <c r="G65" i="306"/>
  <c r="G32" i="310"/>
  <c r="G66" i="307"/>
  <c r="I64" i="306"/>
  <c r="G64" i="306"/>
  <c r="F64" i="306"/>
  <c r="E64" i="306"/>
  <c r="E63" i="306"/>
  <c r="G101" i="278"/>
  <c r="G108" i="278"/>
  <c r="E99" i="278"/>
  <c r="F99" i="278"/>
  <c r="H99" i="278"/>
  <c r="I99" i="278"/>
  <c r="E100" i="278"/>
  <c r="F100" i="278"/>
  <c r="G100" i="278"/>
  <c r="I100" i="278"/>
  <c r="G96" i="278"/>
  <c r="G99" i="278"/>
  <c r="E95" i="278"/>
  <c r="F95" i="278"/>
  <c r="H95" i="278"/>
  <c r="I95" i="278"/>
  <c r="E94" i="278"/>
  <c r="F94" i="278"/>
  <c r="H94" i="278"/>
  <c r="I94" i="278"/>
  <c r="I84" i="278"/>
  <c r="G84" i="278"/>
  <c r="F84" i="278"/>
  <c r="E84" i="278"/>
  <c r="F64" i="269"/>
  <c r="I23" i="288"/>
  <c r="H23" i="288"/>
  <c r="G23" i="288"/>
  <c r="F23" i="288"/>
  <c r="E23" i="288"/>
  <c r="E22" i="288"/>
  <c r="F22" i="288"/>
  <c r="G22" i="288"/>
  <c r="H22" i="288"/>
  <c r="I22" i="288"/>
  <c r="E21" i="288"/>
  <c r="F21" i="288"/>
  <c r="I21" i="288"/>
  <c r="G18" i="288"/>
  <c r="G21" i="288"/>
  <c r="I13" i="288"/>
  <c r="F13" i="288"/>
  <c r="E13" i="288"/>
  <c r="I10" i="288"/>
  <c r="F10" i="288"/>
  <c r="E10" i="288"/>
  <c r="E20" i="288"/>
  <c r="F20" i="288"/>
  <c r="I20" i="288"/>
  <c r="E285" i="307"/>
  <c r="E286" i="307"/>
  <c r="F286" i="307"/>
  <c r="G286" i="307"/>
  <c r="I286" i="307"/>
  <c r="G290" i="307"/>
  <c r="G20" i="288"/>
  <c r="I289" i="307"/>
  <c r="F289" i="307"/>
  <c r="E289" i="307"/>
  <c r="E80" i="307"/>
  <c r="E28" i="282"/>
  <c r="G26" i="282"/>
  <c r="G28" i="282"/>
  <c r="F15" i="265"/>
  <c r="I15" i="265"/>
  <c r="E76" i="265"/>
  <c r="E76" i="277"/>
  <c r="F76" i="265"/>
  <c r="H76" i="265"/>
  <c r="I76" i="265"/>
  <c r="E36" i="285"/>
  <c r="F36" i="285"/>
  <c r="I36" i="285"/>
  <c r="G37" i="285"/>
  <c r="G76" i="265"/>
  <c r="G76" i="277"/>
  <c r="G33" i="285"/>
  <c r="E29" i="285"/>
  <c r="F29" i="285"/>
  <c r="G29" i="285"/>
  <c r="I29" i="285"/>
  <c r="G27" i="285"/>
  <c r="E27" i="285"/>
  <c r="G355" i="307"/>
  <c r="E24" i="282"/>
  <c r="G31" i="285"/>
  <c r="G15" i="265"/>
  <c r="G15" i="277"/>
  <c r="E31" i="285"/>
  <c r="E15" i="265"/>
  <c r="E15" i="277"/>
  <c r="G30" i="285"/>
  <c r="G36" i="285"/>
  <c r="G28" i="285"/>
  <c r="E28" i="285"/>
  <c r="G91" i="307"/>
  <c r="G57" i="306"/>
  <c r="E57" i="306"/>
  <c r="E25" i="282"/>
  <c r="E26" i="285"/>
  <c r="G90" i="280"/>
  <c r="E9" i="285"/>
  <c r="E47" i="265"/>
  <c r="F47" i="265"/>
  <c r="I47" i="265"/>
  <c r="E388" i="307"/>
  <c r="F388" i="307"/>
  <c r="I388" i="307"/>
  <c r="I387" i="307"/>
  <c r="H387" i="307"/>
  <c r="G387" i="307"/>
  <c r="F387" i="307"/>
  <c r="E387" i="307"/>
  <c r="I386" i="307"/>
  <c r="H386" i="307"/>
  <c r="G386" i="307"/>
  <c r="F386" i="307"/>
  <c r="E386" i="307"/>
  <c r="I367" i="307"/>
  <c r="H367" i="307"/>
  <c r="G367" i="307"/>
  <c r="F367" i="307"/>
  <c r="E367" i="307"/>
  <c r="I366" i="307"/>
  <c r="H366" i="307"/>
  <c r="G366" i="307"/>
  <c r="F366" i="307"/>
  <c r="E366" i="307"/>
  <c r="F40" i="265"/>
  <c r="F63" i="269"/>
  <c r="I40" i="265"/>
  <c r="E362" i="307"/>
  <c r="F362" i="307"/>
  <c r="I362" i="307"/>
  <c r="G364" i="307"/>
  <c r="G40" i="265"/>
  <c r="G63" i="269"/>
  <c r="E364" i="307"/>
  <c r="E40" i="265"/>
  <c r="I361" i="307"/>
  <c r="H361" i="307"/>
  <c r="G361" i="307"/>
  <c r="F361" i="307"/>
  <c r="E361" i="307"/>
  <c r="I360" i="307"/>
  <c r="H360" i="307"/>
  <c r="G360" i="307"/>
  <c r="F360" i="307"/>
  <c r="E360" i="307"/>
  <c r="E343" i="307"/>
  <c r="F343" i="307"/>
  <c r="I343" i="307"/>
  <c r="E342" i="307"/>
  <c r="F342" i="307"/>
  <c r="I342" i="307"/>
  <c r="E341" i="307"/>
  <c r="F341" i="307"/>
  <c r="I341" i="307"/>
  <c r="F39" i="265"/>
  <c r="F62" i="269"/>
  <c r="I39" i="265"/>
  <c r="G79" i="306"/>
  <c r="G39" i="265"/>
  <c r="G39" i="277"/>
  <c r="E79" i="306"/>
  <c r="E39" i="265"/>
  <c r="G78" i="306"/>
  <c r="G19" i="285"/>
  <c r="E77" i="306"/>
  <c r="F77" i="306"/>
  <c r="I77" i="306"/>
  <c r="E76" i="306"/>
  <c r="F76" i="306"/>
  <c r="G76" i="306"/>
  <c r="H76" i="306"/>
  <c r="I76" i="306"/>
  <c r="E75" i="306"/>
  <c r="F75" i="306"/>
  <c r="G75" i="306"/>
  <c r="H75" i="306"/>
  <c r="I75" i="306"/>
  <c r="E55" i="305"/>
  <c r="F55" i="305"/>
  <c r="G55" i="305"/>
  <c r="H55" i="305"/>
  <c r="I55" i="305"/>
  <c r="E54" i="305"/>
  <c r="F54" i="305"/>
  <c r="G54" i="305"/>
  <c r="I54" i="305"/>
  <c r="G53" i="305"/>
  <c r="E53" i="305"/>
  <c r="F71" i="269"/>
  <c r="E71" i="269"/>
  <c r="E67" i="269"/>
  <c r="E62" i="269"/>
  <c r="F38" i="269"/>
  <c r="E38" i="269"/>
  <c r="F15" i="277"/>
  <c r="E92" i="269"/>
  <c r="E89" i="269"/>
  <c r="E60" i="269"/>
  <c r="E50" i="269"/>
  <c r="E47" i="269"/>
  <c r="E44" i="269"/>
  <c r="E39" i="269"/>
  <c r="E35" i="269"/>
  <c r="F76" i="277"/>
  <c r="F39" i="277"/>
  <c r="E39" i="277"/>
  <c r="G71" i="269"/>
  <c r="E31" i="310"/>
  <c r="F31" i="310"/>
  <c r="I31" i="310"/>
  <c r="G16" i="264"/>
  <c r="E16" i="264"/>
  <c r="E10" i="280"/>
  <c r="F10" i="280"/>
  <c r="G10" i="280"/>
  <c r="I10" i="280"/>
  <c r="J12" i="280"/>
  <c r="I73" i="307"/>
  <c r="G73" i="307"/>
  <c r="F73" i="307"/>
  <c r="E73" i="307"/>
  <c r="E89" i="307"/>
  <c r="F89" i="307"/>
  <c r="G89" i="307"/>
  <c r="I89" i="307"/>
  <c r="E33" i="311"/>
  <c r="F33" i="311"/>
  <c r="G33" i="311"/>
  <c r="H33" i="311"/>
  <c r="I33" i="311"/>
  <c r="E30" i="311"/>
  <c r="F30" i="311"/>
  <c r="I30" i="311"/>
  <c r="E29" i="311"/>
  <c r="F29" i="311"/>
  <c r="G29" i="311"/>
  <c r="H29" i="311"/>
  <c r="I29" i="311"/>
  <c r="G329" i="307"/>
  <c r="E329" i="307"/>
  <c r="G328" i="307"/>
  <c r="E328" i="307"/>
  <c r="I65" i="307"/>
  <c r="I64" i="307"/>
  <c r="E65" i="307"/>
  <c r="F65" i="307"/>
  <c r="G337" i="307"/>
  <c r="G65" i="307"/>
  <c r="I336" i="307"/>
  <c r="G336" i="307"/>
  <c r="F336" i="307"/>
  <c r="E336" i="307"/>
  <c r="E334" i="307"/>
  <c r="F334" i="307"/>
  <c r="G334" i="307"/>
  <c r="H334" i="307"/>
  <c r="I334" i="307"/>
  <c r="E91" i="305"/>
  <c r="F91" i="305"/>
  <c r="G91" i="305"/>
  <c r="H91" i="305"/>
  <c r="I91" i="305"/>
  <c r="I92" i="305"/>
  <c r="H92" i="305"/>
  <c r="G92" i="305"/>
  <c r="F92" i="305"/>
  <c r="E92" i="305"/>
  <c r="G333" i="307"/>
  <c r="E333" i="307"/>
  <c r="G332" i="307"/>
  <c r="E332" i="307"/>
  <c r="E335" i="307"/>
  <c r="F335" i="307"/>
  <c r="H335" i="307"/>
  <c r="I335" i="307"/>
  <c r="G322" i="307"/>
  <c r="E322" i="307"/>
  <c r="E64" i="307"/>
  <c r="F64" i="307"/>
  <c r="E30" i="310"/>
  <c r="F30" i="310"/>
  <c r="I30" i="310"/>
  <c r="G325" i="307"/>
  <c r="E323" i="307"/>
  <c r="G323" i="307"/>
  <c r="E324" i="307"/>
  <c r="F324" i="307"/>
  <c r="H324" i="307"/>
  <c r="I324" i="307"/>
  <c r="E319" i="307"/>
  <c r="F319" i="307"/>
  <c r="G319" i="307"/>
  <c r="I319" i="307"/>
  <c r="E318" i="307"/>
  <c r="F318" i="307"/>
  <c r="H318" i="307"/>
  <c r="I318" i="307"/>
  <c r="E317" i="307"/>
  <c r="E312" i="307"/>
  <c r="G311" i="307"/>
  <c r="E311" i="307"/>
  <c r="G95" i="48"/>
  <c r="G312" i="307"/>
  <c r="E29" i="310"/>
  <c r="F29" i="310"/>
  <c r="I29" i="310"/>
  <c r="E63" i="307"/>
  <c r="F63" i="307"/>
  <c r="I63" i="307"/>
  <c r="G314" i="307"/>
  <c r="I313" i="307"/>
  <c r="G313" i="307"/>
  <c r="F313" i="307"/>
  <c r="E313" i="307"/>
  <c r="G31" i="310"/>
  <c r="G317" i="307"/>
  <c r="E12" i="310"/>
  <c r="F12" i="310"/>
  <c r="I12" i="310"/>
  <c r="E303" i="307"/>
  <c r="F303" i="307"/>
  <c r="I303" i="307"/>
  <c r="G96" i="307"/>
  <c r="G93" i="307"/>
  <c r="G85" i="307"/>
  <c r="G86" i="307"/>
  <c r="G88" i="307"/>
  <c r="G303" i="307"/>
  <c r="G388" i="307"/>
  <c r="G12" i="310"/>
  <c r="E88" i="307"/>
  <c r="F88" i="307"/>
  <c r="H88" i="307"/>
  <c r="I88" i="307"/>
  <c r="E85" i="307"/>
  <c r="F85" i="307"/>
  <c r="H85" i="307"/>
  <c r="I85" i="307"/>
  <c r="G74" i="307"/>
  <c r="G67" i="280"/>
  <c r="E74" i="307"/>
  <c r="E67" i="280"/>
  <c r="G72" i="307"/>
  <c r="G30" i="311"/>
  <c r="I59" i="307"/>
  <c r="F59" i="307"/>
  <c r="E59" i="307"/>
  <c r="I58" i="307"/>
  <c r="F58" i="307"/>
  <c r="E58" i="307"/>
  <c r="I57" i="307"/>
  <c r="F57" i="307"/>
  <c r="E57" i="307"/>
  <c r="I56" i="307"/>
  <c r="F56" i="307"/>
  <c r="E56" i="307"/>
  <c r="I55" i="307"/>
  <c r="F55" i="307"/>
  <c r="E55" i="307"/>
  <c r="I54" i="307"/>
  <c r="F54" i="307"/>
  <c r="E54" i="307"/>
  <c r="I53" i="307"/>
  <c r="F53" i="307"/>
  <c r="E53" i="307"/>
  <c r="G79" i="307"/>
  <c r="E24" i="310"/>
  <c r="F24" i="310"/>
  <c r="I24" i="310"/>
  <c r="E23" i="310"/>
  <c r="F23" i="310"/>
  <c r="I23" i="310"/>
  <c r="E22" i="310"/>
  <c r="F22" i="310"/>
  <c r="I22" i="310"/>
  <c r="E21" i="310"/>
  <c r="F21" i="310"/>
  <c r="I21" i="310"/>
  <c r="E20" i="310"/>
  <c r="F20" i="310"/>
  <c r="I20" i="310"/>
  <c r="E19" i="310"/>
  <c r="F19" i="310"/>
  <c r="I19" i="310"/>
  <c r="E18" i="310"/>
  <c r="F18" i="310"/>
  <c r="I18" i="310"/>
  <c r="G56" i="306"/>
  <c r="G77" i="306"/>
  <c r="E55" i="306"/>
  <c r="F55" i="306"/>
  <c r="I55" i="306"/>
  <c r="E54" i="306"/>
  <c r="F54" i="306"/>
  <c r="I54" i="306"/>
  <c r="E53" i="306"/>
  <c r="F53" i="306"/>
  <c r="I53" i="306"/>
  <c r="E52" i="306"/>
  <c r="F52" i="306"/>
  <c r="I52" i="306"/>
  <c r="E51" i="306"/>
  <c r="F51" i="306"/>
  <c r="I51" i="306"/>
  <c r="E50" i="306"/>
  <c r="F50" i="306"/>
  <c r="I50" i="306"/>
  <c r="E49" i="306"/>
  <c r="F49" i="306"/>
  <c r="I49" i="306"/>
  <c r="E42" i="306"/>
  <c r="G65" i="48"/>
  <c r="G42" i="306"/>
  <c r="E37" i="306"/>
  <c r="G64" i="48"/>
  <c r="G37" i="306"/>
  <c r="E32" i="306"/>
  <c r="G63" i="48"/>
  <c r="G32" i="306"/>
  <c r="E27" i="306"/>
  <c r="G62" i="48"/>
  <c r="G27" i="306"/>
  <c r="E21" i="306"/>
  <c r="G21" i="306"/>
  <c r="G13" i="306"/>
  <c r="E13" i="306"/>
  <c r="E9" i="306"/>
  <c r="G59" i="48"/>
  <c r="G9" i="306"/>
  <c r="G44" i="306"/>
  <c r="E43" i="306"/>
  <c r="F43" i="306"/>
  <c r="G43" i="306"/>
  <c r="I43" i="306"/>
  <c r="G23" i="310"/>
  <c r="I38" i="306"/>
  <c r="G38" i="306"/>
  <c r="F38" i="306"/>
  <c r="E38" i="306"/>
  <c r="G34" i="306"/>
  <c r="G57" i="307"/>
  <c r="I33" i="306"/>
  <c r="G33" i="306"/>
  <c r="F33" i="306"/>
  <c r="E33" i="306"/>
  <c r="G29" i="306"/>
  <c r="G56" i="307"/>
  <c r="E28" i="306"/>
  <c r="F28" i="306"/>
  <c r="G28" i="306"/>
  <c r="I28" i="306"/>
  <c r="G24" i="306"/>
  <c r="G55" i="307"/>
  <c r="E23" i="306"/>
  <c r="F23" i="306"/>
  <c r="G23" i="306"/>
  <c r="I23" i="306"/>
  <c r="E22" i="306"/>
  <c r="G22" i="306"/>
  <c r="G15" i="306"/>
  <c r="G19" i="310"/>
  <c r="E14" i="306"/>
  <c r="F14" i="306"/>
  <c r="I14" i="306"/>
  <c r="G11" i="306"/>
  <c r="G14" i="306"/>
  <c r="G53" i="307"/>
  <c r="E10" i="306"/>
  <c r="F10" i="306"/>
  <c r="G10" i="306"/>
  <c r="I10" i="306"/>
  <c r="G289" i="307"/>
  <c r="G24" i="310"/>
  <c r="G59" i="307"/>
  <c r="G20" i="310"/>
  <c r="G21" i="310"/>
  <c r="G52" i="306"/>
  <c r="G22" i="310"/>
  <c r="G53" i="306"/>
  <c r="G50" i="306"/>
  <c r="G55" i="306"/>
  <c r="G15" i="264"/>
  <c r="E15" i="264"/>
  <c r="E38" i="310"/>
  <c r="F38" i="310"/>
  <c r="I38" i="310"/>
  <c r="E37" i="310"/>
  <c r="F37" i="310"/>
  <c r="I37" i="310"/>
  <c r="G35" i="310"/>
  <c r="G38" i="310"/>
  <c r="G14" i="310"/>
  <c r="G37" i="310"/>
  <c r="E5" i="310"/>
  <c r="E4" i="310"/>
  <c r="E3" i="310"/>
  <c r="E2" i="310"/>
  <c r="H9" i="309"/>
  <c r="H10" i="306"/>
  <c r="E5" i="309"/>
  <c r="E4" i="309"/>
  <c r="E3" i="309"/>
  <c r="E2" i="309"/>
  <c r="E15" i="275"/>
  <c r="F15" i="275"/>
  <c r="G15" i="275"/>
  <c r="I15" i="275"/>
  <c r="E5" i="307"/>
  <c r="E4" i="307"/>
  <c r="E3" i="307"/>
  <c r="E2" i="307"/>
  <c r="I85" i="282"/>
  <c r="G85" i="282"/>
  <c r="F85" i="282"/>
  <c r="E85" i="282"/>
  <c r="I74" i="282"/>
  <c r="G74" i="282"/>
  <c r="F74" i="282"/>
  <c r="E74" i="282"/>
  <c r="E4" i="305"/>
  <c r="E34" i="305"/>
  <c r="F34" i="305"/>
  <c r="G34" i="305"/>
  <c r="H34" i="305"/>
  <c r="I34" i="305"/>
  <c r="E31" i="305"/>
  <c r="F31" i="305"/>
  <c r="G31" i="305"/>
  <c r="I31" i="305"/>
  <c r="E30" i="305"/>
  <c r="F30" i="305"/>
  <c r="G30" i="305"/>
  <c r="I30" i="305"/>
  <c r="E26" i="305"/>
  <c r="F26" i="305"/>
  <c r="G26" i="305"/>
  <c r="H26" i="305"/>
  <c r="I26" i="305"/>
  <c r="G29" i="305"/>
  <c r="E29" i="305"/>
  <c r="G25" i="305"/>
  <c r="E25" i="305"/>
  <c r="G28" i="273"/>
  <c r="E28" i="273"/>
  <c r="E3" i="306"/>
  <c r="E2" i="306"/>
  <c r="E5" i="306"/>
  <c r="E4" i="306"/>
  <c r="E72" i="305"/>
  <c r="G72" i="305"/>
  <c r="G19" i="289"/>
  <c r="E19" i="289"/>
  <c r="E22" i="289"/>
  <c r="F22" i="289"/>
  <c r="G22" i="289"/>
  <c r="I22" i="289"/>
  <c r="E14" i="289"/>
  <c r="G14" i="289"/>
  <c r="G13" i="289"/>
  <c r="E13" i="289"/>
  <c r="G10" i="289"/>
  <c r="E10" i="289"/>
  <c r="G9" i="289"/>
  <c r="E9" i="289"/>
  <c r="G16" i="289"/>
  <c r="E16" i="289"/>
  <c r="G15" i="289"/>
  <c r="E15" i="289"/>
  <c r="E49" i="273"/>
  <c r="F49" i="273"/>
  <c r="G49" i="273"/>
  <c r="H49" i="273"/>
  <c r="I49" i="273"/>
  <c r="E49" i="305"/>
  <c r="F49" i="305"/>
  <c r="G49" i="305"/>
  <c r="H49" i="305"/>
  <c r="I49" i="305"/>
  <c r="E41" i="305"/>
  <c r="F41" i="305"/>
  <c r="G41" i="305"/>
  <c r="I41" i="305"/>
  <c r="E85" i="305"/>
  <c r="F85" i="305"/>
  <c r="G85" i="305"/>
  <c r="I85" i="305"/>
  <c r="J86" i="305"/>
  <c r="E40" i="305"/>
  <c r="F40" i="305"/>
  <c r="G40" i="305"/>
  <c r="I40" i="305"/>
  <c r="E39" i="305"/>
  <c r="F39" i="305"/>
  <c r="G39" i="305"/>
  <c r="I39" i="305"/>
  <c r="E38" i="305"/>
  <c r="F38" i="305"/>
  <c r="G38" i="305"/>
  <c r="I38" i="305"/>
  <c r="G48" i="305"/>
  <c r="F48" i="305"/>
  <c r="E48" i="305"/>
  <c r="G47" i="305"/>
  <c r="F47" i="305"/>
  <c r="E47" i="305"/>
  <c r="G46" i="305"/>
  <c r="F46" i="305"/>
  <c r="E46" i="305"/>
  <c r="G45" i="305"/>
  <c r="F45" i="305"/>
  <c r="E45" i="305"/>
  <c r="G44" i="305"/>
  <c r="F44" i="305"/>
  <c r="E44" i="305"/>
  <c r="E49" i="280"/>
  <c r="F49" i="280"/>
  <c r="G49" i="280"/>
  <c r="I49" i="280"/>
  <c r="I82" i="280"/>
  <c r="G82" i="280"/>
  <c r="F82" i="280"/>
  <c r="E82" i="280"/>
  <c r="I29" i="282"/>
  <c r="G29" i="282"/>
  <c r="F29" i="282"/>
  <c r="E29" i="282"/>
  <c r="E62" i="273"/>
  <c r="G62" i="273"/>
  <c r="E55" i="273"/>
  <c r="F55" i="273"/>
  <c r="G55" i="273"/>
  <c r="I55" i="273"/>
  <c r="GJ129" i="273"/>
  <c r="GI129" i="273"/>
  <c r="GH129" i="273"/>
  <c r="GG129" i="273"/>
  <c r="GF129" i="273"/>
  <c r="GE129" i="273"/>
  <c r="GD129" i="273"/>
  <c r="GC129" i="273"/>
  <c r="GB129" i="273"/>
  <c r="GA129" i="273"/>
  <c r="FZ129" i="273"/>
  <c r="FY129" i="273"/>
  <c r="FX129" i="273"/>
  <c r="FW129" i="273"/>
  <c r="FV129" i="273"/>
  <c r="FU129" i="273"/>
  <c r="FT129" i="273"/>
  <c r="FS129" i="273"/>
  <c r="FR129" i="273"/>
  <c r="FQ129" i="273"/>
  <c r="FP129" i="273"/>
  <c r="FO129" i="273"/>
  <c r="FN129" i="273"/>
  <c r="FM129" i="273"/>
  <c r="FL129" i="273"/>
  <c r="FK129" i="273"/>
  <c r="FJ129" i="273"/>
  <c r="FI129" i="273"/>
  <c r="FH129" i="273"/>
  <c r="FG129" i="273"/>
  <c r="FF129" i="273"/>
  <c r="FE129" i="273"/>
  <c r="FD129" i="273"/>
  <c r="FC129" i="273"/>
  <c r="FB129" i="273"/>
  <c r="FA129" i="273"/>
  <c r="EZ129" i="273"/>
  <c r="EY129" i="273"/>
  <c r="EX129" i="273"/>
  <c r="EW129" i="273"/>
  <c r="EV129" i="273"/>
  <c r="EU129" i="273"/>
  <c r="ET129" i="273"/>
  <c r="ES129" i="273"/>
  <c r="ER129" i="273"/>
  <c r="EQ129" i="273"/>
  <c r="EP129" i="273"/>
  <c r="EO129" i="273"/>
  <c r="EN129" i="273"/>
  <c r="EM129" i="273"/>
  <c r="EL129" i="273"/>
  <c r="EK129" i="273"/>
  <c r="EJ129" i="273"/>
  <c r="EI129" i="273"/>
  <c r="EH129" i="273"/>
  <c r="EG129" i="273"/>
  <c r="EF129" i="273"/>
  <c r="EE129" i="273"/>
  <c r="ED129" i="273"/>
  <c r="EC129" i="273"/>
  <c r="EB129" i="273"/>
  <c r="EA129" i="273"/>
  <c r="DZ129" i="273"/>
  <c r="DY129" i="273"/>
  <c r="DX129" i="273"/>
  <c r="DW129" i="273"/>
  <c r="DV129" i="273"/>
  <c r="DU129" i="273"/>
  <c r="DT129" i="273"/>
  <c r="DS129" i="273"/>
  <c r="DR129" i="273"/>
  <c r="DQ129" i="273"/>
  <c r="DP129" i="273"/>
  <c r="DO129" i="273"/>
  <c r="DN129" i="273"/>
  <c r="DM129" i="273"/>
  <c r="DL129" i="273"/>
  <c r="DK129" i="273"/>
  <c r="DJ129" i="273"/>
  <c r="DI129" i="273"/>
  <c r="DH129" i="273"/>
  <c r="DG129" i="273"/>
  <c r="DF129" i="273"/>
  <c r="DE129" i="273"/>
  <c r="DD129" i="273"/>
  <c r="DC129" i="273"/>
  <c r="DB129" i="273"/>
  <c r="DA129" i="273"/>
  <c r="CZ129" i="273"/>
  <c r="CY129" i="273"/>
  <c r="CX129" i="273"/>
  <c r="CW129" i="273"/>
  <c r="CV129" i="273"/>
  <c r="CU129" i="273"/>
  <c r="CT129" i="273"/>
  <c r="CS129" i="273"/>
  <c r="CR129" i="273"/>
  <c r="CQ129" i="273"/>
  <c r="CP129" i="273"/>
  <c r="CO129" i="273"/>
  <c r="CN129" i="273"/>
  <c r="CM129" i="273"/>
  <c r="CL129" i="273"/>
  <c r="CK129" i="273"/>
  <c r="CJ129" i="273"/>
  <c r="CI129" i="273"/>
  <c r="CH129" i="273"/>
  <c r="CG129" i="273"/>
  <c r="CF129" i="273"/>
  <c r="CE129" i="273"/>
  <c r="CD129" i="273"/>
  <c r="CC129" i="273"/>
  <c r="CB129" i="273"/>
  <c r="CA129" i="273"/>
  <c r="BZ129" i="273"/>
  <c r="BY129" i="273"/>
  <c r="BX129" i="273"/>
  <c r="BW129" i="273"/>
  <c r="BV129" i="273"/>
  <c r="BU129" i="273"/>
  <c r="BT129" i="273"/>
  <c r="BS129" i="273"/>
  <c r="BR129" i="273"/>
  <c r="BQ129" i="273"/>
  <c r="BP129" i="273"/>
  <c r="BO129" i="273"/>
  <c r="BN129" i="273"/>
  <c r="BM129" i="273"/>
  <c r="BL129" i="273"/>
  <c r="BK129" i="273"/>
  <c r="BJ129" i="273"/>
  <c r="BI129" i="273"/>
  <c r="BH129" i="273"/>
  <c r="BG129" i="273"/>
  <c r="BF129" i="273"/>
  <c r="BE129" i="273"/>
  <c r="BD129" i="273"/>
  <c r="BC129" i="273"/>
  <c r="BB129" i="273"/>
  <c r="BA129" i="273"/>
  <c r="AZ129" i="273"/>
  <c r="AY129" i="273"/>
  <c r="AX129" i="273"/>
  <c r="AW129" i="273"/>
  <c r="AV129" i="273"/>
  <c r="AU129" i="273"/>
  <c r="AT129" i="273"/>
  <c r="AS129" i="273"/>
  <c r="AR129" i="273"/>
  <c r="AQ129" i="273"/>
  <c r="AP129" i="273"/>
  <c r="AO129" i="273"/>
  <c r="AN129" i="273"/>
  <c r="AM129" i="273"/>
  <c r="AL129" i="273"/>
  <c r="AK129" i="273"/>
  <c r="AJ129" i="273"/>
  <c r="AI129" i="273"/>
  <c r="AH129" i="273"/>
  <c r="AG129" i="273"/>
  <c r="AF129" i="273"/>
  <c r="AE129" i="273"/>
  <c r="AD129" i="273"/>
  <c r="AC129" i="273"/>
  <c r="AB129" i="273"/>
  <c r="AA129" i="273"/>
  <c r="Z129" i="273"/>
  <c r="Y129" i="273"/>
  <c r="X129" i="273"/>
  <c r="W129" i="273"/>
  <c r="V129" i="273"/>
  <c r="U129" i="273"/>
  <c r="T129" i="273"/>
  <c r="S129" i="273"/>
  <c r="R129" i="273"/>
  <c r="Q129" i="273"/>
  <c r="P129" i="273"/>
  <c r="O129" i="273"/>
  <c r="N129" i="273"/>
  <c r="M129" i="273"/>
  <c r="L129" i="273"/>
  <c r="K129" i="273"/>
  <c r="J129" i="273"/>
  <c r="I129" i="273"/>
  <c r="H129" i="273"/>
  <c r="G129" i="273"/>
  <c r="E129" i="273"/>
  <c r="E139" i="273"/>
  <c r="F139" i="273"/>
  <c r="G139" i="273"/>
  <c r="I138" i="273"/>
  <c r="G138" i="273"/>
  <c r="F138" i="273"/>
  <c r="E138" i="273"/>
  <c r="G134" i="273"/>
  <c r="E134" i="273"/>
  <c r="I135" i="273"/>
  <c r="H135" i="273"/>
  <c r="G135" i="273"/>
  <c r="F135" i="273"/>
  <c r="E135" i="273"/>
  <c r="F125" i="273"/>
  <c r="G125" i="273"/>
  <c r="E124" i="273"/>
  <c r="F124" i="273"/>
  <c r="G124" i="273"/>
  <c r="I124" i="273"/>
  <c r="G120" i="273"/>
  <c r="E120" i="273"/>
  <c r="I121" i="273"/>
  <c r="H121" i="273"/>
  <c r="G121" i="273"/>
  <c r="F121" i="273"/>
  <c r="E121" i="273"/>
  <c r="GJ115" i="273"/>
  <c r="GI115" i="273"/>
  <c r="GH115" i="273"/>
  <c r="GG115" i="273"/>
  <c r="GF115" i="273"/>
  <c r="GE115" i="273"/>
  <c r="GD115" i="273"/>
  <c r="GC115" i="273"/>
  <c r="GB115" i="273"/>
  <c r="GA115" i="273"/>
  <c r="FZ115" i="273"/>
  <c r="FY115" i="273"/>
  <c r="FX115" i="273"/>
  <c r="FW115" i="273"/>
  <c r="FV115" i="273"/>
  <c r="FU115" i="273"/>
  <c r="FT115" i="273"/>
  <c r="FS115" i="273"/>
  <c r="FR115" i="273"/>
  <c r="FQ115" i="273"/>
  <c r="FP115" i="273"/>
  <c r="FO115" i="273"/>
  <c r="FN115" i="273"/>
  <c r="FM115" i="273"/>
  <c r="FL115" i="273"/>
  <c r="FK115" i="273"/>
  <c r="FJ115" i="273"/>
  <c r="FI115" i="273"/>
  <c r="FH115" i="273"/>
  <c r="FG115" i="273"/>
  <c r="FF115" i="273"/>
  <c r="FE115" i="273"/>
  <c r="FD115" i="273"/>
  <c r="FC115" i="273"/>
  <c r="FB115" i="273"/>
  <c r="FA115" i="273"/>
  <c r="EZ115" i="273"/>
  <c r="EY115" i="273"/>
  <c r="EX115" i="273"/>
  <c r="EW115" i="273"/>
  <c r="EV115" i="273"/>
  <c r="EU115" i="273"/>
  <c r="ET115" i="273"/>
  <c r="ES115" i="273"/>
  <c r="ER115" i="273"/>
  <c r="EQ115" i="273"/>
  <c r="EP115" i="273"/>
  <c r="EO115" i="273"/>
  <c r="EN115" i="273"/>
  <c r="EM115" i="273"/>
  <c r="EL115" i="273"/>
  <c r="EK115" i="273"/>
  <c r="EJ115" i="273"/>
  <c r="EI115" i="273"/>
  <c r="EH115" i="273"/>
  <c r="EG115" i="273"/>
  <c r="EF115" i="273"/>
  <c r="EE115" i="273"/>
  <c r="ED115" i="273"/>
  <c r="EC115" i="273"/>
  <c r="EB115" i="273"/>
  <c r="EA115" i="273"/>
  <c r="DZ115" i="273"/>
  <c r="DY115" i="273"/>
  <c r="DX115" i="273"/>
  <c r="DW115" i="273"/>
  <c r="DV115" i="273"/>
  <c r="DU115" i="273"/>
  <c r="DT115" i="273"/>
  <c r="DS115" i="273"/>
  <c r="DR115" i="273"/>
  <c r="DQ115" i="273"/>
  <c r="DP115" i="273"/>
  <c r="DO115" i="273"/>
  <c r="DN115" i="273"/>
  <c r="DM115" i="273"/>
  <c r="DL115" i="273"/>
  <c r="DK115" i="273"/>
  <c r="DJ115" i="273"/>
  <c r="DI115" i="273"/>
  <c r="DH115" i="273"/>
  <c r="DG115" i="273"/>
  <c r="DF115" i="273"/>
  <c r="DE115" i="273"/>
  <c r="DD115" i="273"/>
  <c r="DC115" i="273"/>
  <c r="DB115" i="273"/>
  <c r="DA115" i="273"/>
  <c r="CZ115" i="273"/>
  <c r="CY115" i="273"/>
  <c r="CX115" i="273"/>
  <c r="CW115" i="273"/>
  <c r="CV115" i="273"/>
  <c r="CU115" i="273"/>
  <c r="CT115" i="273"/>
  <c r="CS115" i="273"/>
  <c r="CR115" i="273"/>
  <c r="CQ115" i="273"/>
  <c r="CP115" i="273"/>
  <c r="CO115" i="273"/>
  <c r="CN115" i="273"/>
  <c r="CM115" i="273"/>
  <c r="CL115" i="273"/>
  <c r="CK115" i="273"/>
  <c r="CJ115" i="273"/>
  <c r="CI115" i="273"/>
  <c r="CH115" i="273"/>
  <c r="CG115" i="273"/>
  <c r="CF115" i="273"/>
  <c r="CE115" i="273"/>
  <c r="CD115" i="273"/>
  <c r="CC115" i="273"/>
  <c r="CB115" i="273"/>
  <c r="CA115" i="273"/>
  <c r="BZ115" i="273"/>
  <c r="BY115" i="273"/>
  <c r="BX115" i="273"/>
  <c r="BW115" i="273"/>
  <c r="BV115" i="273"/>
  <c r="BU115" i="273"/>
  <c r="BT115" i="273"/>
  <c r="BS115" i="273"/>
  <c r="BR115" i="273"/>
  <c r="BQ115" i="273"/>
  <c r="BP115" i="273"/>
  <c r="BO115" i="273"/>
  <c r="BN115" i="273"/>
  <c r="BM115" i="273"/>
  <c r="BL115" i="273"/>
  <c r="BK115" i="273"/>
  <c r="BJ115" i="273"/>
  <c r="BI115" i="273"/>
  <c r="BH115" i="273"/>
  <c r="BG115" i="273"/>
  <c r="BF115" i="273"/>
  <c r="BE115" i="273"/>
  <c r="BD115" i="273"/>
  <c r="BC115" i="273"/>
  <c r="BB115" i="273"/>
  <c r="BA115" i="273"/>
  <c r="AZ115" i="273"/>
  <c r="AY115" i="273"/>
  <c r="AX115" i="273"/>
  <c r="AW115" i="273"/>
  <c r="AV115" i="273"/>
  <c r="AU115" i="273"/>
  <c r="AT115" i="273"/>
  <c r="AS115" i="273"/>
  <c r="AR115" i="273"/>
  <c r="AQ115" i="273"/>
  <c r="AP115" i="273"/>
  <c r="AO115" i="273"/>
  <c r="AN115" i="273"/>
  <c r="AM115" i="273"/>
  <c r="AL115" i="273"/>
  <c r="AK115" i="273"/>
  <c r="AJ115" i="273"/>
  <c r="AI115" i="273"/>
  <c r="AH115" i="273"/>
  <c r="AG115" i="273"/>
  <c r="AF115" i="273"/>
  <c r="AE115" i="273"/>
  <c r="AD115" i="273"/>
  <c r="AC115" i="273"/>
  <c r="AB115" i="273"/>
  <c r="AA115" i="273"/>
  <c r="Z115" i="273"/>
  <c r="Y115" i="273"/>
  <c r="X115" i="273"/>
  <c r="W115" i="273"/>
  <c r="V115" i="273"/>
  <c r="U115" i="273"/>
  <c r="T115" i="273"/>
  <c r="S115" i="273"/>
  <c r="R115" i="273"/>
  <c r="Q115" i="273"/>
  <c r="P115" i="273"/>
  <c r="O115" i="273"/>
  <c r="N115" i="273"/>
  <c r="M115" i="273"/>
  <c r="L115" i="273"/>
  <c r="K115" i="273"/>
  <c r="J115" i="273"/>
  <c r="I115" i="273"/>
  <c r="H115" i="273"/>
  <c r="G115" i="273"/>
  <c r="E115" i="273"/>
  <c r="E107" i="273"/>
  <c r="F107" i="273"/>
  <c r="G107" i="273"/>
  <c r="E106" i="273"/>
  <c r="F106" i="273"/>
  <c r="G106" i="273"/>
  <c r="I106" i="273"/>
  <c r="E91" i="273"/>
  <c r="F91" i="273"/>
  <c r="G91" i="273"/>
  <c r="E87" i="273"/>
  <c r="F87" i="273"/>
  <c r="G87" i="273"/>
  <c r="I87" i="273"/>
  <c r="E86" i="273"/>
  <c r="F86" i="273"/>
  <c r="G86" i="273"/>
  <c r="I86" i="273"/>
  <c r="E77" i="273"/>
  <c r="F77" i="273"/>
  <c r="G77" i="273"/>
  <c r="J86" i="273"/>
  <c r="J88" i="273"/>
  <c r="G81" i="273"/>
  <c r="H81" i="273"/>
  <c r="I81" i="273"/>
  <c r="J81" i="273"/>
  <c r="K81" i="273"/>
  <c r="L81" i="273"/>
  <c r="M81" i="273"/>
  <c r="N81" i="273"/>
  <c r="O81" i="273"/>
  <c r="P81" i="273"/>
  <c r="Q81" i="273"/>
  <c r="R81" i="273"/>
  <c r="S81" i="273"/>
  <c r="T81" i="273"/>
  <c r="U81" i="273"/>
  <c r="V81" i="273"/>
  <c r="W81" i="273"/>
  <c r="X81" i="273"/>
  <c r="Y81" i="273"/>
  <c r="Z81" i="273"/>
  <c r="AA81" i="273"/>
  <c r="AB81" i="273"/>
  <c r="AC81" i="273"/>
  <c r="AD81" i="273"/>
  <c r="AE81" i="273"/>
  <c r="AF81" i="273"/>
  <c r="AG81" i="273"/>
  <c r="AH81" i="273"/>
  <c r="AI81" i="273"/>
  <c r="AJ81" i="273"/>
  <c r="AK81" i="273"/>
  <c r="AL81" i="273"/>
  <c r="AM81" i="273"/>
  <c r="AN81" i="273"/>
  <c r="AO81" i="273"/>
  <c r="AP81" i="273"/>
  <c r="AQ81" i="273"/>
  <c r="AR81" i="273"/>
  <c r="AS81" i="273"/>
  <c r="AT81" i="273"/>
  <c r="AU81" i="273"/>
  <c r="AV81" i="273"/>
  <c r="AW81" i="273"/>
  <c r="AX81" i="273"/>
  <c r="AY81" i="273"/>
  <c r="AZ81" i="273"/>
  <c r="BA81" i="273"/>
  <c r="BB81" i="273"/>
  <c r="BC81" i="273"/>
  <c r="BD81" i="273"/>
  <c r="BE81" i="273"/>
  <c r="BF81" i="273"/>
  <c r="BG81" i="273"/>
  <c r="BH81" i="273"/>
  <c r="BI81" i="273"/>
  <c r="BJ81" i="273"/>
  <c r="BK81" i="273"/>
  <c r="BL81" i="273"/>
  <c r="BM81" i="273"/>
  <c r="BN81" i="273"/>
  <c r="BO81" i="273"/>
  <c r="BP81" i="273"/>
  <c r="BQ81" i="273"/>
  <c r="BR81" i="273"/>
  <c r="BS81" i="273"/>
  <c r="BT81" i="273"/>
  <c r="BU81" i="273"/>
  <c r="BV81" i="273"/>
  <c r="BW81" i="273"/>
  <c r="BX81" i="273"/>
  <c r="BY81" i="273"/>
  <c r="BZ81" i="273"/>
  <c r="CA81" i="273"/>
  <c r="CB81" i="273"/>
  <c r="CC81" i="273"/>
  <c r="CD81" i="273"/>
  <c r="CE81" i="273"/>
  <c r="CF81" i="273"/>
  <c r="CG81" i="273"/>
  <c r="CH81" i="273"/>
  <c r="CI81" i="273"/>
  <c r="CJ81" i="273"/>
  <c r="CK81" i="273"/>
  <c r="CL81" i="273"/>
  <c r="CM81" i="273"/>
  <c r="CN81" i="273"/>
  <c r="CO81" i="273"/>
  <c r="CP81" i="273"/>
  <c r="CQ81" i="273"/>
  <c r="CR81" i="273"/>
  <c r="CS81" i="273"/>
  <c r="CT81" i="273"/>
  <c r="CU81" i="273"/>
  <c r="CV81" i="273"/>
  <c r="CW81" i="273"/>
  <c r="CX81" i="273"/>
  <c r="CY81" i="273"/>
  <c r="CZ81" i="273"/>
  <c r="DA81" i="273"/>
  <c r="DB81" i="273"/>
  <c r="DC81" i="273"/>
  <c r="DD81" i="273"/>
  <c r="DE81" i="273"/>
  <c r="DF81" i="273"/>
  <c r="DG81" i="273"/>
  <c r="DH81" i="273"/>
  <c r="DI81" i="273"/>
  <c r="DJ81" i="273"/>
  <c r="DK81" i="273"/>
  <c r="DL81" i="273"/>
  <c r="DM81" i="273"/>
  <c r="DN81" i="273"/>
  <c r="DO81" i="273"/>
  <c r="DP81" i="273"/>
  <c r="DQ81" i="273"/>
  <c r="DR81" i="273"/>
  <c r="DS81" i="273"/>
  <c r="DT81" i="273"/>
  <c r="DU81" i="273"/>
  <c r="DV81" i="273"/>
  <c r="DW81" i="273"/>
  <c r="DX81" i="273"/>
  <c r="DY81" i="273"/>
  <c r="DZ81" i="273"/>
  <c r="EA81" i="273"/>
  <c r="EB81" i="273"/>
  <c r="EC81" i="273"/>
  <c r="ED81" i="273"/>
  <c r="EE81" i="273"/>
  <c r="EF81" i="273"/>
  <c r="EG81" i="273"/>
  <c r="EH81" i="273"/>
  <c r="EI81" i="273"/>
  <c r="EJ81" i="273"/>
  <c r="EK81" i="273"/>
  <c r="EL81" i="273"/>
  <c r="EM81" i="273"/>
  <c r="EN81" i="273"/>
  <c r="EO81" i="273"/>
  <c r="EP81" i="273"/>
  <c r="EQ81" i="273"/>
  <c r="ER81" i="273"/>
  <c r="ES81" i="273"/>
  <c r="ET81" i="273"/>
  <c r="EU81" i="273"/>
  <c r="EV81" i="273"/>
  <c r="EW81" i="273"/>
  <c r="EX81" i="273"/>
  <c r="EY81" i="273"/>
  <c r="EZ81" i="273"/>
  <c r="FA81" i="273"/>
  <c r="FB81" i="273"/>
  <c r="FC81" i="273"/>
  <c r="FD81" i="273"/>
  <c r="FE81" i="273"/>
  <c r="FF81" i="273"/>
  <c r="FG81" i="273"/>
  <c r="FH81" i="273"/>
  <c r="FI81" i="273"/>
  <c r="FJ81" i="273"/>
  <c r="FK81" i="273"/>
  <c r="FL81" i="273"/>
  <c r="FM81" i="273"/>
  <c r="FN81" i="273"/>
  <c r="FO81" i="273"/>
  <c r="FP81" i="273"/>
  <c r="FQ81" i="273"/>
  <c r="FR81" i="273"/>
  <c r="FS81" i="273"/>
  <c r="FT81" i="273"/>
  <c r="FU81" i="273"/>
  <c r="FV81" i="273"/>
  <c r="FW81" i="273"/>
  <c r="FX81" i="273"/>
  <c r="FY81" i="273"/>
  <c r="FZ81" i="273"/>
  <c r="GA81" i="273"/>
  <c r="GB81" i="273"/>
  <c r="GC81" i="273"/>
  <c r="GD81" i="273"/>
  <c r="GE81" i="273"/>
  <c r="GF81" i="273"/>
  <c r="GG81" i="273"/>
  <c r="GH81" i="273"/>
  <c r="GI81" i="273"/>
  <c r="GJ81" i="273"/>
  <c r="E81" i="273"/>
  <c r="H82" i="273"/>
  <c r="G82" i="273"/>
  <c r="F82" i="273"/>
  <c r="E82" i="273"/>
  <c r="E95" i="273"/>
  <c r="G95" i="273"/>
  <c r="E81" i="305"/>
  <c r="F81" i="305"/>
  <c r="G81" i="305"/>
  <c r="E80" i="305"/>
  <c r="F80" i="305"/>
  <c r="G80" i="305"/>
  <c r="I80" i="305"/>
  <c r="G75" i="305"/>
  <c r="E75" i="305"/>
  <c r="H76" i="305"/>
  <c r="G76" i="305"/>
  <c r="F76" i="305"/>
  <c r="E76" i="305"/>
  <c r="G71" i="305"/>
  <c r="E71" i="305"/>
  <c r="E67" i="305"/>
  <c r="F67" i="305"/>
  <c r="G67" i="305"/>
  <c r="E63" i="305"/>
  <c r="F63" i="305"/>
  <c r="G63" i="305"/>
  <c r="H63" i="305"/>
  <c r="G62" i="305"/>
  <c r="E62" i="305"/>
  <c r="E2" i="305"/>
  <c r="E22" i="305"/>
  <c r="F22" i="305"/>
  <c r="G22" i="305"/>
  <c r="H22" i="305"/>
  <c r="I22" i="305"/>
  <c r="I18" i="305"/>
  <c r="G18" i="305"/>
  <c r="F18" i="305"/>
  <c r="E18" i="305"/>
  <c r="G17" i="305"/>
  <c r="E17" i="305"/>
  <c r="I13" i="305"/>
  <c r="H13" i="305"/>
  <c r="G13" i="305"/>
  <c r="F13" i="305"/>
  <c r="E13" i="305"/>
  <c r="E5" i="305"/>
  <c r="J40" i="305"/>
  <c r="J41" i="305"/>
  <c r="J286" i="307"/>
  <c r="E102" i="280"/>
  <c r="F102" i="280"/>
  <c r="I102" i="280"/>
  <c r="G97" i="280"/>
  <c r="G102" i="280"/>
  <c r="I96" i="280"/>
  <c r="G96" i="280"/>
  <c r="F96" i="280"/>
  <c r="E96" i="280"/>
  <c r="E95" i="280"/>
  <c r="F95" i="280"/>
  <c r="I95" i="280"/>
  <c r="E94" i="280"/>
  <c r="G92" i="280"/>
  <c r="G94" i="280"/>
  <c r="E91" i="280"/>
  <c r="G91" i="280"/>
  <c r="I86" i="280"/>
  <c r="G86" i="280"/>
  <c r="F86" i="280"/>
  <c r="E86" i="280"/>
  <c r="I87" i="280"/>
  <c r="H87" i="280"/>
  <c r="G87" i="280"/>
  <c r="F87" i="280"/>
  <c r="E87" i="280"/>
  <c r="J30" i="305"/>
  <c r="J38" i="305"/>
  <c r="G9" i="304"/>
  <c r="E9" i="304"/>
  <c r="E116" i="280"/>
  <c r="F116" i="280"/>
  <c r="G116" i="280"/>
  <c r="H116" i="280"/>
  <c r="I116" i="280"/>
  <c r="E121" i="280"/>
  <c r="G121" i="280"/>
  <c r="H121" i="280"/>
  <c r="I121" i="280"/>
  <c r="G113" i="280"/>
  <c r="E113" i="280"/>
  <c r="G115" i="280"/>
  <c r="E115" i="280"/>
  <c r="G114" i="280"/>
  <c r="E114" i="280"/>
  <c r="K38" i="305"/>
  <c r="K286" i="307"/>
  <c r="L30" i="305"/>
  <c r="K30" i="305"/>
  <c r="M286" i="307"/>
  <c r="E5" i="304"/>
  <c r="E4" i="304"/>
  <c r="E3" i="304"/>
  <c r="E2" i="304"/>
  <c r="I46" i="280"/>
  <c r="G46" i="280"/>
  <c r="F46" i="280"/>
  <c r="E46" i="280"/>
  <c r="E45" i="280"/>
  <c r="F45" i="280"/>
  <c r="G45" i="280"/>
  <c r="H45" i="280"/>
  <c r="I45" i="280"/>
  <c r="I41" i="280"/>
  <c r="G41" i="280"/>
  <c r="F41" i="280"/>
  <c r="E41" i="280"/>
  <c r="E40" i="280"/>
  <c r="F40" i="280"/>
  <c r="G40" i="280"/>
  <c r="H40" i="280"/>
  <c r="I40" i="280"/>
  <c r="E39" i="280"/>
  <c r="G39" i="280"/>
  <c r="E38" i="280"/>
  <c r="G38" i="280"/>
  <c r="E37" i="280"/>
  <c r="G37" i="280"/>
  <c r="E36" i="280"/>
  <c r="G36" i="280"/>
  <c r="E35" i="280"/>
  <c r="G35" i="280"/>
  <c r="E34" i="280"/>
  <c r="G34" i="280"/>
  <c r="E33" i="280"/>
  <c r="G33" i="280"/>
  <c r="E32" i="280"/>
  <c r="G32" i="280"/>
  <c r="E31" i="280"/>
  <c r="G31" i="280"/>
  <c r="E30" i="280"/>
  <c r="G30" i="280"/>
  <c r="E29" i="280"/>
  <c r="G29" i="280"/>
  <c r="E28" i="280"/>
  <c r="G28" i="280"/>
  <c r="E27" i="280"/>
  <c r="G27" i="280"/>
  <c r="E26" i="280"/>
  <c r="G26" i="280"/>
  <c r="E25" i="280"/>
  <c r="G25" i="280"/>
  <c r="E24" i="280"/>
  <c r="G24" i="280"/>
  <c r="E23" i="280"/>
  <c r="G23" i="280"/>
  <c r="E22" i="280"/>
  <c r="G22" i="280"/>
  <c r="E21" i="280"/>
  <c r="G21" i="280"/>
  <c r="E20" i="280"/>
  <c r="G20" i="280"/>
  <c r="E19" i="280"/>
  <c r="G19" i="280"/>
  <c r="E18" i="280"/>
  <c r="G18" i="280"/>
  <c r="E17" i="280"/>
  <c r="G17" i="280"/>
  <c r="E16" i="280"/>
  <c r="G16" i="280"/>
  <c r="E15" i="280"/>
  <c r="G15" i="280"/>
  <c r="L286" i="307"/>
  <c r="L38" i="305"/>
  <c r="M30" i="305"/>
  <c r="M38" i="305"/>
  <c r="E5" i="278"/>
  <c r="E4" i="278"/>
  <c r="E3" i="278"/>
  <c r="E2" i="278"/>
  <c r="E5" i="273"/>
  <c r="E4" i="273"/>
  <c r="E3" i="273"/>
  <c r="E2" i="273"/>
  <c r="N286" i="307"/>
  <c r="N38" i="305"/>
  <c r="O286" i="307"/>
  <c r="L2" i="48"/>
  <c r="N30" i="305"/>
  <c r="O30" i="305"/>
  <c r="O38" i="305"/>
  <c r="P286" i="307"/>
  <c r="P30" i="305"/>
  <c r="P38" i="305"/>
  <c r="Q286" i="307"/>
  <c r="Q30" i="305"/>
  <c r="Q38" i="305"/>
  <c r="R286" i="307"/>
  <c r="R30" i="305"/>
  <c r="R38" i="305"/>
  <c r="S286" i="307"/>
  <c r="G99" i="280"/>
  <c r="E99" i="280"/>
  <c r="S30" i="305"/>
  <c r="S38" i="305"/>
  <c r="T286" i="307"/>
  <c r="G30" i="289"/>
  <c r="E30" i="289"/>
  <c r="G20" i="289"/>
  <c r="E20" i="289"/>
  <c r="T30" i="305"/>
  <c r="T38" i="305"/>
  <c r="U286" i="307"/>
  <c r="E41" i="278"/>
  <c r="F41" i="278"/>
  <c r="G41" i="278"/>
  <c r="H41" i="278"/>
  <c r="I41" i="278"/>
  <c r="E31" i="289"/>
  <c r="F31" i="289"/>
  <c r="G31" i="289"/>
  <c r="H31" i="289"/>
  <c r="I31" i="289"/>
  <c r="E32" i="289"/>
  <c r="F32" i="289"/>
  <c r="G32" i="289"/>
  <c r="I148" i="273"/>
  <c r="H148" i="273"/>
  <c r="G148" i="273"/>
  <c r="F148" i="273"/>
  <c r="E148" i="273"/>
  <c r="E5" i="289"/>
  <c r="E4" i="289"/>
  <c r="E3" i="289"/>
  <c r="E2" i="289"/>
  <c r="U30" i="305"/>
  <c r="U38" i="305"/>
  <c r="V286" i="307"/>
  <c r="E83" i="278"/>
  <c r="G198" i="48"/>
  <c r="G83" i="278"/>
  <c r="G72" i="278"/>
  <c r="E72" i="278"/>
  <c r="G195" i="48"/>
  <c r="G49" i="278"/>
  <c r="E49" i="278"/>
  <c r="F35" i="265"/>
  <c r="F35" i="277"/>
  <c r="I35" i="265"/>
  <c r="G81" i="278"/>
  <c r="G35" i="265"/>
  <c r="G58" i="269"/>
  <c r="E81" i="278"/>
  <c r="E35" i="265"/>
  <c r="E88" i="265"/>
  <c r="E88" i="277"/>
  <c r="F88" i="265"/>
  <c r="F88" i="277"/>
  <c r="H88" i="265"/>
  <c r="I88" i="265"/>
  <c r="I87" i="278"/>
  <c r="F87" i="278"/>
  <c r="E87" i="278"/>
  <c r="E88" i="278"/>
  <c r="F88" i="278"/>
  <c r="I88" i="278"/>
  <c r="E79" i="278"/>
  <c r="F79" i="278"/>
  <c r="H79" i="278"/>
  <c r="I79" i="278"/>
  <c r="I78" i="278"/>
  <c r="F78" i="278"/>
  <c r="E78" i="278"/>
  <c r="E77" i="278"/>
  <c r="F77" i="278"/>
  <c r="H77" i="278"/>
  <c r="I77" i="278"/>
  <c r="E74" i="278"/>
  <c r="F74" i="278"/>
  <c r="I74" i="278"/>
  <c r="G89" i="278"/>
  <c r="G86" i="278"/>
  <c r="G77" i="278"/>
  <c r="G80" i="278"/>
  <c r="G88" i="278"/>
  <c r="G75" i="278"/>
  <c r="G79" i="278"/>
  <c r="I73" i="278"/>
  <c r="H73" i="278"/>
  <c r="G73" i="278"/>
  <c r="F73" i="278"/>
  <c r="E73" i="278"/>
  <c r="F82" i="277"/>
  <c r="E82" i="277"/>
  <c r="E32" i="265"/>
  <c r="E55" i="269"/>
  <c r="F32" i="265"/>
  <c r="F56" i="269"/>
  <c r="I32" i="265"/>
  <c r="E54" i="278"/>
  <c r="F54" i="278"/>
  <c r="H54" i="278"/>
  <c r="I54" i="278"/>
  <c r="G59" i="278"/>
  <c r="I55" i="278"/>
  <c r="F55" i="278"/>
  <c r="E55" i="278"/>
  <c r="E56" i="278"/>
  <c r="F56" i="278"/>
  <c r="H56" i="278"/>
  <c r="I56" i="278"/>
  <c r="G68" i="278"/>
  <c r="G82" i="265"/>
  <c r="G65" i="278"/>
  <c r="G54" i="278"/>
  <c r="G52" i="278"/>
  <c r="G56" i="278"/>
  <c r="I50" i="278"/>
  <c r="H50" i="278"/>
  <c r="G50" i="278"/>
  <c r="F50" i="278"/>
  <c r="E50" i="278"/>
  <c r="E51" i="278"/>
  <c r="F51" i="278"/>
  <c r="I51" i="278"/>
  <c r="V30" i="305"/>
  <c r="V38" i="305"/>
  <c r="W286" i="307"/>
  <c r="G62" i="280"/>
  <c r="E62" i="280"/>
  <c r="E101" i="280"/>
  <c r="F101" i="280"/>
  <c r="I101" i="280"/>
  <c r="G83" i="280"/>
  <c r="G101" i="280"/>
  <c r="E81" i="280"/>
  <c r="F81" i="280"/>
  <c r="I81" i="280"/>
  <c r="E80" i="280"/>
  <c r="F80" i="280"/>
  <c r="I80" i="280"/>
  <c r="E100" i="280"/>
  <c r="F100" i="280"/>
  <c r="I100" i="280"/>
  <c r="G77" i="280"/>
  <c r="G100" i="280"/>
  <c r="W30" i="305"/>
  <c r="W38" i="305"/>
  <c r="X286" i="307"/>
  <c r="X30" i="305"/>
  <c r="X38" i="305"/>
  <c r="Y286" i="307"/>
  <c r="Y30" i="305"/>
  <c r="Y38" i="305"/>
  <c r="Z286" i="307"/>
  <c r="G65" i="280"/>
  <c r="E64" i="280"/>
  <c r="E63" i="280"/>
  <c r="Z30" i="305"/>
  <c r="Z38" i="305"/>
  <c r="AA286" i="307"/>
  <c r="G60" i="280"/>
  <c r="G63" i="280"/>
  <c r="G55" i="280"/>
  <c r="G64" i="280"/>
  <c r="E54" i="280"/>
  <c r="F54" i="280"/>
  <c r="G54" i="280"/>
  <c r="H54" i="280"/>
  <c r="I54" i="280"/>
  <c r="E53" i="280"/>
  <c r="F53" i="280"/>
  <c r="I53" i="280"/>
  <c r="E50" i="280"/>
  <c r="F50" i="280"/>
  <c r="G50" i="280"/>
  <c r="H50" i="280"/>
  <c r="I50" i="280"/>
  <c r="G47" i="280"/>
  <c r="E44" i="280"/>
  <c r="F44" i="280"/>
  <c r="I44" i="280"/>
  <c r="G44" i="280"/>
  <c r="I12" i="280"/>
  <c r="G12" i="280"/>
  <c r="F12" i="280"/>
  <c r="E12" i="280"/>
  <c r="AA30" i="305"/>
  <c r="AA38" i="305"/>
  <c r="AB286" i="307"/>
  <c r="E84" i="282"/>
  <c r="G200" i="48"/>
  <c r="G84" i="282"/>
  <c r="G160" i="48"/>
  <c r="AB30" i="305"/>
  <c r="AB38" i="305"/>
  <c r="AC286" i="307"/>
  <c r="F75" i="280"/>
  <c r="G119" i="280"/>
  <c r="E119" i="280"/>
  <c r="G194" i="48"/>
  <c r="G199" i="48"/>
  <c r="E73" i="282"/>
  <c r="G207" i="48"/>
  <c r="G73" i="282"/>
  <c r="G62" i="282"/>
  <c r="E62" i="282"/>
  <c r="G19" i="282"/>
  <c r="E19" i="282"/>
  <c r="G9" i="282"/>
  <c r="E9" i="282"/>
  <c r="E63" i="282"/>
  <c r="F63" i="282"/>
  <c r="I63" i="282"/>
  <c r="G60" i="282"/>
  <c r="G63" i="282"/>
  <c r="E59" i="282"/>
  <c r="F59" i="282"/>
  <c r="I59" i="282"/>
  <c r="I58" i="282"/>
  <c r="F58" i="282"/>
  <c r="E58" i="282"/>
  <c r="G52" i="282"/>
  <c r="G77" i="282"/>
  <c r="E78" i="282"/>
  <c r="F78" i="282"/>
  <c r="I78" i="282"/>
  <c r="G56" i="282"/>
  <c r="G59" i="282"/>
  <c r="E55" i="282"/>
  <c r="F55" i="282"/>
  <c r="H55" i="282"/>
  <c r="I55" i="282"/>
  <c r="E54" i="282"/>
  <c r="F54" i="282"/>
  <c r="I54" i="282"/>
  <c r="E77" i="282"/>
  <c r="F77" i="282"/>
  <c r="I77" i="282"/>
  <c r="I51" i="282"/>
  <c r="F51" i="282"/>
  <c r="E51" i="282"/>
  <c r="G49" i="282"/>
  <c r="G54" i="282"/>
  <c r="E48" i="282"/>
  <c r="F48" i="282"/>
  <c r="I48" i="282"/>
  <c r="G79" i="282"/>
  <c r="G76" i="282"/>
  <c r="G55" i="282"/>
  <c r="E92" i="265"/>
  <c r="E92" i="277"/>
  <c r="F92" i="265"/>
  <c r="F92" i="277"/>
  <c r="H92" i="265"/>
  <c r="I92" i="265"/>
  <c r="E88" i="282"/>
  <c r="F88" i="282"/>
  <c r="I88" i="282"/>
  <c r="E89" i="282"/>
  <c r="F89" i="282"/>
  <c r="I89" i="282"/>
  <c r="G90" i="282"/>
  <c r="G92" i="265"/>
  <c r="G92" i="277"/>
  <c r="G87" i="282"/>
  <c r="F59" i="269"/>
  <c r="F23" i="265"/>
  <c r="I23" i="265"/>
  <c r="G13" i="282"/>
  <c r="G23" i="265"/>
  <c r="E13" i="282"/>
  <c r="E23" i="265"/>
  <c r="E46" i="269"/>
  <c r="E45" i="282"/>
  <c r="F45" i="282"/>
  <c r="I45" i="282"/>
  <c r="G40" i="282"/>
  <c r="G45" i="282"/>
  <c r="E37" i="282"/>
  <c r="F37" i="282"/>
  <c r="I37" i="282"/>
  <c r="E44" i="282"/>
  <c r="F44" i="282"/>
  <c r="I44" i="282"/>
  <c r="E21" i="282"/>
  <c r="F21" i="282"/>
  <c r="G21" i="282"/>
  <c r="I21" i="282"/>
  <c r="E33" i="282"/>
  <c r="F33" i="282"/>
  <c r="I33" i="282"/>
  <c r="G22" i="282"/>
  <c r="G33" i="282"/>
  <c r="E20" i="282"/>
  <c r="F20" i="282"/>
  <c r="H20" i="282"/>
  <c r="I20" i="282"/>
  <c r="G34" i="282"/>
  <c r="G31" i="282"/>
  <c r="G20" i="282"/>
  <c r="E68" i="282"/>
  <c r="F68" i="282"/>
  <c r="I68" i="282"/>
  <c r="I69" i="282"/>
  <c r="F69" i="282"/>
  <c r="E69" i="282"/>
  <c r="G65" i="282"/>
  <c r="G46" i="282"/>
  <c r="G51" i="282"/>
  <c r="E43" i="282"/>
  <c r="F43" i="282"/>
  <c r="I43" i="282"/>
  <c r="G12" i="282"/>
  <c r="G88" i="282"/>
  <c r="E10" i="282"/>
  <c r="F10" i="282"/>
  <c r="I10" i="282"/>
  <c r="G14" i="269"/>
  <c r="E14" i="269"/>
  <c r="G13" i="269"/>
  <c r="E13" i="269"/>
  <c r="E40" i="288"/>
  <c r="F40" i="288"/>
  <c r="G40" i="288"/>
  <c r="H40" i="288"/>
  <c r="I40" i="288"/>
  <c r="I37" i="288"/>
  <c r="G37" i="288"/>
  <c r="F37" i="288"/>
  <c r="E37" i="288"/>
  <c r="I50" i="265"/>
  <c r="F50" i="265"/>
  <c r="F50" i="277"/>
  <c r="F18" i="265"/>
  <c r="F18" i="277"/>
  <c r="I18" i="265"/>
  <c r="G128" i="280"/>
  <c r="G50" i="265"/>
  <c r="G73" i="269"/>
  <c r="E128" i="280"/>
  <c r="E18" i="265"/>
  <c r="E125" i="280"/>
  <c r="F125" i="280"/>
  <c r="G125" i="280"/>
  <c r="H125" i="280"/>
  <c r="I125" i="280"/>
  <c r="E124" i="280"/>
  <c r="F124" i="280"/>
  <c r="H124" i="280"/>
  <c r="I124" i="280"/>
  <c r="E120" i="280"/>
  <c r="F120" i="280"/>
  <c r="G120" i="280"/>
  <c r="H120" i="280"/>
  <c r="I120" i="280"/>
  <c r="I170" i="273"/>
  <c r="H170" i="273"/>
  <c r="G170" i="273"/>
  <c r="F170" i="273"/>
  <c r="E170" i="273"/>
  <c r="I171" i="273"/>
  <c r="H171" i="273"/>
  <c r="G171" i="273"/>
  <c r="F171" i="273"/>
  <c r="E171" i="273"/>
  <c r="E89" i="265"/>
  <c r="E89" i="277"/>
  <c r="F89" i="265"/>
  <c r="F89" i="277"/>
  <c r="H89" i="265"/>
  <c r="I89" i="265"/>
  <c r="F51" i="265"/>
  <c r="F74" i="269"/>
  <c r="I51" i="265"/>
  <c r="E109" i="280"/>
  <c r="F109" i="280"/>
  <c r="I109" i="280"/>
  <c r="E76" i="280"/>
  <c r="F76" i="280"/>
  <c r="G76" i="280"/>
  <c r="I76" i="280"/>
  <c r="E130" i="273"/>
  <c r="G130" i="273"/>
  <c r="G131" i="273"/>
  <c r="E131" i="273"/>
  <c r="E74" i="280"/>
  <c r="G74" i="280"/>
  <c r="G104" i="280"/>
  <c r="G51" i="265"/>
  <c r="G74" i="269"/>
  <c r="E104" i="280"/>
  <c r="E51" i="265"/>
  <c r="E74" i="269"/>
  <c r="G109" i="280"/>
  <c r="G75" i="280"/>
  <c r="E75" i="280"/>
  <c r="G58" i="280"/>
  <c r="E58" i="280"/>
  <c r="G89" i="265"/>
  <c r="G89" i="277"/>
  <c r="G124" i="280"/>
  <c r="G11" i="269"/>
  <c r="E11" i="269"/>
  <c r="G11" i="286"/>
  <c r="G59" i="286"/>
  <c r="G285" i="307"/>
  <c r="E52" i="286"/>
  <c r="F52" i="286"/>
  <c r="G66" i="265"/>
  <c r="G89" i="269"/>
  <c r="I52" i="286"/>
  <c r="I68" i="265"/>
  <c r="G60" i="286"/>
  <c r="F68" i="265"/>
  <c r="F68" i="277"/>
  <c r="F26" i="265"/>
  <c r="F26" i="277"/>
  <c r="I26" i="265"/>
  <c r="E60" i="286"/>
  <c r="I32" i="286"/>
  <c r="F32" i="286"/>
  <c r="E32" i="286"/>
  <c r="E24" i="286"/>
  <c r="F24" i="286"/>
  <c r="I24" i="286"/>
  <c r="E58" i="286"/>
  <c r="F58" i="286"/>
  <c r="G53" i="286"/>
  <c r="G58" i="286"/>
  <c r="H58" i="286"/>
  <c r="I58" i="286"/>
  <c r="E57" i="286"/>
  <c r="F57" i="286"/>
  <c r="G49" i="286"/>
  <c r="G57" i="286"/>
  <c r="H57" i="286"/>
  <c r="I57" i="286"/>
  <c r="E51" i="286"/>
  <c r="F51" i="286"/>
  <c r="G154" i="280"/>
  <c r="H51" i="286"/>
  <c r="I51" i="286"/>
  <c r="I48" i="286"/>
  <c r="G24" i="265"/>
  <c r="G47" i="269"/>
  <c r="F48" i="286"/>
  <c r="E48" i="286"/>
  <c r="E47" i="286"/>
  <c r="F47" i="286"/>
  <c r="G22" i="286"/>
  <c r="G47" i="286"/>
  <c r="H47" i="286"/>
  <c r="I47" i="286"/>
  <c r="F65" i="265"/>
  <c r="F88" i="269"/>
  <c r="G12" i="286"/>
  <c r="G65" i="265"/>
  <c r="G88" i="269"/>
  <c r="I65" i="265"/>
  <c r="E16" i="286"/>
  <c r="F16" i="286"/>
  <c r="I16" i="286"/>
  <c r="E12" i="286"/>
  <c r="E65" i="265"/>
  <c r="E88" i="269"/>
  <c r="I10" i="286"/>
  <c r="G10" i="286"/>
  <c r="F10" i="286"/>
  <c r="E10" i="286"/>
  <c r="E9" i="286"/>
  <c r="F9" i="286"/>
  <c r="G14" i="286"/>
  <c r="G9" i="286"/>
  <c r="H9" i="286"/>
  <c r="I9" i="286"/>
  <c r="E93" i="265"/>
  <c r="E93" i="277"/>
  <c r="F93" i="265"/>
  <c r="F93" i="277"/>
  <c r="G17" i="286"/>
  <c r="G93" i="265"/>
  <c r="G93" i="277"/>
  <c r="H93" i="265"/>
  <c r="I93" i="265"/>
  <c r="G189" i="48"/>
  <c r="E75" i="265"/>
  <c r="E75" i="277"/>
  <c r="F75" i="265"/>
  <c r="F75" i="277"/>
  <c r="G21" i="285"/>
  <c r="G75" i="265"/>
  <c r="G75" i="277"/>
  <c r="H75" i="265"/>
  <c r="I75" i="265"/>
  <c r="F14" i="265"/>
  <c r="F14" i="277"/>
  <c r="G14" i="285"/>
  <c r="G14" i="265"/>
  <c r="G37" i="269"/>
  <c r="I14" i="265"/>
  <c r="E14" i="285"/>
  <c r="E14" i="265"/>
  <c r="E37" i="269"/>
  <c r="E20" i="285"/>
  <c r="F20" i="285"/>
  <c r="G13" i="285"/>
  <c r="G20" i="285"/>
  <c r="I20" i="285"/>
  <c r="G18" i="285"/>
  <c r="E12" i="285"/>
  <c r="F12" i="285"/>
  <c r="G12" i="285"/>
  <c r="I12" i="285"/>
  <c r="G116" i="273"/>
  <c r="E116" i="273"/>
  <c r="G10" i="285"/>
  <c r="E10" i="285"/>
  <c r="G117" i="273"/>
  <c r="E117" i="273"/>
  <c r="G11" i="285"/>
  <c r="E11" i="285"/>
  <c r="G44" i="278"/>
  <c r="G11" i="265"/>
  <c r="E44" i="278"/>
  <c r="E11" i="265"/>
  <c r="E34" i="269"/>
  <c r="F11" i="265"/>
  <c r="F34" i="269"/>
  <c r="I11" i="265"/>
  <c r="G39" i="278"/>
  <c r="E39" i="278"/>
  <c r="G43" i="278"/>
  <c r="G78" i="278"/>
  <c r="E40" i="278"/>
  <c r="G40" i="278"/>
  <c r="I42" i="278"/>
  <c r="G42" i="278"/>
  <c r="F42" i="278"/>
  <c r="E42" i="278"/>
  <c r="G31" i="278"/>
  <c r="E9" i="265"/>
  <c r="F9" i="265"/>
  <c r="F32" i="269"/>
  <c r="I9" i="265"/>
  <c r="I30" i="278"/>
  <c r="G30" i="278"/>
  <c r="F30" i="278"/>
  <c r="E30" i="278"/>
  <c r="E29" i="278"/>
  <c r="F29" i="278"/>
  <c r="G29" i="278"/>
  <c r="I29" i="278"/>
  <c r="E28" i="278"/>
  <c r="G28" i="278"/>
  <c r="G27" i="278"/>
  <c r="E27" i="278"/>
  <c r="E21" i="278"/>
  <c r="G21" i="278"/>
  <c r="G20" i="278"/>
  <c r="E20" i="278"/>
  <c r="I17" i="278"/>
  <c r="G17" i="278"/>
  <c r="F17" i="278"/>
  <c r="E17" i="278"/>
  <c r="E16" i="278"/>
  <c r="F16" i="278"/>
  <c r="G16" i="278"/>
  <c r="H16" i="278"/>
  <c r="I16" i="278"/>
  <c r="E15" i="278"/>
  <c r="G15" i="278"/>
  <c r="E14" i="278"/>
  <c r="G14" i="278"/>
  <c r="E11" i="278"/>
  <c r="F11" i="278"/>
  <c r="G11" i="278"/>
  <c r="I11" i="278"/>
  <c r="E10" i="278"/>
  <c r="F10" i="278"/>
  <c r="G10" i="278"/>
  <c r="H10" i="278"/>
  <c r="I10" i="278"/>
  <c r="E80" i="265"/>
  <c r="E80" i="277"/>
  <c r="F80" i="265"/>
  <c r="F80" i="277"/>
  <c r="G33" i="286"/>
  <c r="H80" i="265"/>
  <c r="I80" i="265"/>
  <c r="E94" i="265"/>
  <c r="E94" i="277"/>
  <c r="F94" i="265"/>
  <c r="F94" i="277"/>
  <c r="G25" i="286"/>
  <c r="G94" i="265"/>
  <c r="G94" i="277"/>
  <c r="H94" i="265"/>
  <c r="I94" i="265"/>
  <c r="E31" i="286"/>
  <c r="F31" i="286"/>
  <c r="I31" i="286"/>
  <c r="E23" i="286"/>
  <c r="F23" i="286"/>
  <c r="I23" i="286"/>
  <c r="G14" i="275"/>
  <c r="J8" i="275"/>
  <c r="J11" i="275"/>
  <c r="K8" i="275"/>
  <c r="K11" i="275"/>
  <c r="L8" i="275"/>
  <c r="L11" i="275"/>
  <c r="M8" i="275"/>
  <c r="M11" i="275"/>
  <c r="N8" i="275"/>
  <c r="N11" i="275"/>
  <c r="O8" i="275"/>
  <c r="O11" i="275"/>
  <c r="P8" i="275"/>
  <c r="P11" i="275"/>
  <c r="Q8" i="275"/>
  <c r="Q11" i="275"/>
  <c r="R8" i="275"/>
  <c r="R11" i="275"/>
  <c r="S8" i="275"/>
  <c r="S11" i="275"/>
  <c r="T8" i="275"/>
  <c r="T11" i="275"/>
  <c r="U8" i="275"/>
  <c r="U11" i="275"/>
  <c r="V8" i="275"/>
  <c r="V11" i="275"/>
  <c r="W8" i="275"/>
  <c r="W11" i="275"/>
  <c r="X8" i="275"/>
  <c r="X11" i="275"/>
  <c r="Y8" i="275"/>
  <c r="Y11" i="275"/>
  <c r="Z8" i="275"/>
  <c r="Z11" i="275"/>
  <c r="AA8" i="275"/>
  <c r="AA11" i="275"/>
  <c r="AB8" i="275"/>
  <c r="AB11" i="275"/>
  <c r="AC8" i="275"/>
  <c r="AC11" i="275"/>
  <c r="AD8" i="275"/>
  <c r="AD11" i="275"/>
  <c r="AE8" i="275"/>
  <c r="AE11" i="275"/>
  <c r="AF8" i="275"/>
  <c r="AF11" i="275"/>
  <c r="AG8" i="275"/>
  <c r="AG11" i="275"/>
  <c r="AH8" i="275"/>
  <c r="AH11" i="275"/>
  <c r="AI8" i="275"/>
  <c r="AI11" i="275"/>
  <c r="AJ8" i="275"/>
  <c r="AJ11" i="275"/>
  <c r="AK8" i="275"/>
  <c r="AK11" i="275"/>
  <c r="AL8" i="275"/>
  <c r="AL11" i="275"/>
  <c r="AM8" i="275"/>
  <c r="AM11" i="275"/>
  <c r="AN8" i="275"/>
  <c r="AN11" i="275"/>
  <c r="AO8" i="275"/>
  <c r="AO11" i="275"/>
  <c r="AP8" i="275"/>
  <c r="AP11" i="275"/>
  <c r="AQ8" i="275"/>
  <c r="AQ11" i="275"/>
  <c r="AR8" i="275"/>
  <c r="AR11" i="275"/>
  <c r="AS8" i="275"/>
  <c r="AS11" i="275"/>
  <c r="AT8" i="275"/>
  <c r="AT11" i="275"/>
  <c r="AU8" i="275"/>
  <c r="AU11" i="275"/>
  <c r="AV8" i="275"/>
  <c r="AV11" i="275"/>
  <c r="AW8" i="275"/>
  <c r="AW11" i="275"/>
  <c r="AX8" i="275"/>
  <c r="AX11" i="275"/>
  <c r="AY8" i="275"/>
  <c r="AY11" i="275"/>
  <c r="AZ8" i="275"/>
  <c r="AZ11" i="275"/>
  <c r="BA8" i="275"/>
  <c r="BA11" i="275"/>
  <c r="BB8" i="275"/>
  <c r="BB11" i="275"/>
  <c r="BC8" i="275"/>
  <c r="BC11" i="275"/>
  <c r="BD8" i="275"/>
  <c r="BD11" i="275"/>
  <c r="BE8" i="275"/>
  <c r="BE11" i="275"/>
  <c r="BF8" i="275"/>
  <c r="BF11" i="275"/>
  <c r="BG8" i="275"/>
  <c r="BG11" i="275"/>
  <c r="BH8" i="275"/>
  <c r="BH11" i="275"/>
  <c r="BI8" i="275"/>
  <c r="BI11" i="275"/>
  <c r="BJ8" i="275"/>
  <c r="BJ11" i="275"/>
  <c r="BK8" i="275"/>
  <c r="BK11" i="275"/>
  <c r="BL8" i="275"/>
  <c r="BL11" i="275"/>
  <c r="BM8" i="275"/>
  <c r="BM11" i="275"/>
  <c r="BN8" i="275"/>
  <c r="BN11" i="275"/>
  <c r="BO8" i="275"/>
  <c r="BO11" i="275"/>
  <c r="BP8" i="275"/>
  <c r="BP11" i="275"/>
  <c r="BQ8" i="275"/>
  <c r="BQ11" i="275"/>
  <c r="BR8" i="275"/>
  <c r="BR11" i="275"/>
  <c r="BS8" i="275"/>
  <c r="BS11" i="275"/>
  <c r="BT8" i="275"/>
  <c r="BT11" i="275"/>
  <c r="BU8" i="275"/>
  <c r="BU11" i="275"/>
  <c r="BV8" i="275"/>
  <c r="BV11" i="275"/>
  <c r="BW8" i="275"/>
  <c r="BW11" i="275"/>
  <c r="BX8" i="275"/>
  <c r="BX11" i="275"/>
  <c r="BY8" i="275"/>
  <c r="BY11" i="275"/>
  <c r="BZ8" i="275"/>
  <c r="BZ11" i="275"/>
  <c r="CA8" i="275"/>
  <c r="CA11" i="275"/>
  <c r="CB8" i="275"/>
  <c r="CB11" i="275"/>
  <c r="CC8" i="275"/>
  <c r="CC11" i="275"/>
  <c r="CD8" i="275"/>
  <c r="CD11" i="275"/>
  <c r="CE8" i="275"/>
  <c r="CE11" i="275"/>
  <c r="CF8" i="275"/>
  <c r="CF11" i="275"/>
  <c r="CG8" i="275"/>
  <c r="CG11" i="275"/>
  <c r="CH8" i="275"/>
  <c r="CH11" i="275"/>
  <c r="CI8" i="275"/>
  <c r="CI11" i="275"/>
  <c r="CJ8" i="275"/>
  <c r="CJ11" i="275"/>
  <c r="CK8" i="275"/>
  <c r="CK11" i="275"/>
  <c r="CL8" i="275"/>
  <c r="CL11" i="275"/>
  <c r="CM8" i="275"/>
  <c r="CM11" i="275"/>
  <c r="CN8" i="275"/>
  <c r="CN11" i="275"/>
  <c r="CO8" i="275"/>
  <c r="CO11" i="275"/>
  <c r="CP8" i="275"/>
  <c r="CP11" i="275"/>
  <c r="CQ8" i="275"/>
  <c r="CQ11" i="275"/>
  <c r="CR8" i="275"/>
  <c r="CR11" i="275"/>
  <c r="CS8" i="275"/>
  <c r="CS11" i="275"/>
  <c r="CT8" i="275"/>
  <c r="CT11" i="275"/>
  <c r="CU8" i="275"/>
  <c r="CU11" i="275"/>
  <c r="CV8" i="275"/>
  <c r="CV11" i="275"/>
  <c r="CW8" i="275"/>
  <c r="CW11" i="275"/>
  <c r="CX8" i="275"/>
  <c r="CX11" i="275"/>
  <c r="CY8" i="275"/>
  <c r="CY11" i="275"/>
  <c r="CZ8" i="275"/>
  <c r="CZ11" i="275"/>
  <c r="DA8" i="275"/>
  <c r="DA11" i="275"/>
  <c r="DB8" i="275"/>
  <c r="DB11" i="275"/>
  <c r="DC8" i="275"/>
  <c r="DC11" i="275"/>
  <c r="DD8" i="275"/>
  <c r="DD11" i="275"/>
  <c r="DE8" i="275"/>
  <c r="DE11" i="275"/>
  <c r="DF8" i="275"/>
  <c r="DF11" i="275"/>
  <c r="DG8" i="275"/>
  <c r="DG11" i="275"/>
  <c r="DH8" i="275"/>
  <c r="DH11" i="275"/>
  <c r="DI8" i="275"/>
  <c r="DI11" i="275"/>
  <c r="DJ8" i="275"/>
  <c r="DJ11" i="275"/>
  <c r="DK8" i="275"/>
  <c r="DK11" i="275"/>
  <c r="DL8" i="275"/>
  <c r="DL11" i="275"/>
  <c r="DM8" i="275"/>
  <c r="DM11" i="275"/>
  <c r="DN8" i="275"/>
  <c r="DN11" i="275"/>
  <c r="DO8" i="275"/>
  <c r="DO11" i="275"/>
  <c r="DP8" i="275"/>
  <c r="DP11" i="275"/>
  <c r="DQ8" i="275"/>
  <c r="DQ11" i="275"/>
  <c r="DR8" i="275"/>
  <c r="DR11" i="275"/>
  <c r="DS8" i="275"/>
  <c r="DS11" i="275"/>
  <c r="DT8" i="275"/>
  <c r="DT11" i="275"/>
  <c r="DU8" i="275"/>
  <c r="DU11" i="275"/>
  <c r="DV8" i="275"/>
  <c r="DV11" i="275"/>
  <c r="DW8" i="275"/>
  <c r="DW11" i="275"/>
  <c r="DX8" i="275"/>
  <c r="DX11" i="275"/>
  <c r="DY8" i="275"/>
  <c r="DY11" i="275"/>
  <c r="DZ8" i="275"/>
  <c r="DZ11" i="275"/>
  <c r="EA8" i="275"/>
  <c r="EA11" i="275"/>
  <c r="EB8" i="275"/>
  <c r="EB11" i="275"/>
  <c r="EC8" i="275"/>
  <c r="EC11" i="275"/>
  <c r="ED8" i="275"/>
  <c r="ED11" i="275"/>
  <c r="EE8" i="275"/>
  <c r="EE11" i="275"/>
  <c r="EF8" i="275"/>
  <c r="EF11" i="275"/>
  <c r="EG8" i="275"/>
  <c r="EG11" i="275"/>
  <c r="EH8" i="275"/>
  <c r="EH11" i="275"/>
  <c r="EI8" i="275"/>
  <c r="EI11" i="275"/>
  <c r="EJ8" i="275"/>
  <c r="EJ11" i="275"/>
  <c r="EK8" i="275"/>
  <c r="EK11" i="275"/>
  <c r="EL8" i="275"/>
  <c r="EL11" i="275"/>
  <c r="EM8" i="275"/>
  <c r="EM11" i="275"/>
  <c r="EN8" i="275"/>
  <c r="EN11" i="275"/>
  <c r="EO8" i="275"/>
  <c r="EO11" i="275"/>
  <c r="EP8" i="275"/>
  <c r="EP11" i="275"/>
  <c r="EQ8" i="275"/>
  <c r="EQ11" i="275"/>
  <c r="ER8" i="275"/>
  <c r="ER11" i="275"/>
  <c r="ES8" i="275"/>
  <c r="ES11" i="275"/>
  <c r="ET8" i="275"/>
  <c r="ET11" i="275"/>
  <c r="EU8" i="275"/>
  <c r="EU11" i="275"/>
  <c r="EV8" i="275"/>
  <c r="EV11" i="275"/>
  <c r="EW8" i="275"/>
  <c r="EW11" i="275"/>
  <c r="EX8" i="275"/>
  <c r="EX11" i="275"/>
  <c r="EY8" i="275"/>
  <c r="EY11" i="275"/>
  <c r="EZ8" i="275"/>
  <c r="EZ11" i="275"/>
  <c r="FA8" i="275"/>
  <c r="FA11" i="275"/>
  <c r="FB8" i="275"/>
  <c r="FB11" i="275"/>
  <c r="FC8" i="275"/>
  <c r="FC11" i="275"/>
  <c r="FD8" i="275"/>
  <c r="FD11" i="275"/>
  <c r="FE8" i="275"/>
  <c r="FE11" i="275"/>
  <c r="FF8" i="275"/>
  <c r="FF11" i="275"/>
  <c r="FG8" i="275"/>
  <c r="FG11" i="275"/>
  <c r="FH8" i="275"/>
  <c r="FH11" i="275"/>
  <c r="FI8" i="275"/>
  <c r="FI11" i="275"/>
  <c r="FJ8" i="275"/>
  <c r="FJ11" i="275"/>
  <c r="FK8" i="275"/>
  <c r="FK11" i="275"/>
  <c r="FL8" i="275"/>
  <c r="FL11" i="275"/>
  <c r="FM8" i="275"/>
  <c r="FM11" i="275"/>
  <c r="FN8" i="275"/>
  <c r="FN11" i="275"/>
  <c r="FO8" i="275"/>
  <c r="FO11" i="275"/>
  <c r="FP8" i="275"/>
  <c r="FP11" i="275"/>
  <c r="FQ8" i="275"/>
  <c r="FQ11" i="275"/>
  <c r="FR8" i="275"/>
  <c r="FR11" i="275"/>
  <c r="FS8" i="275"/>
  <c r="FS11" i="275"/>
  <c r="FT8" i="275"/>
  <c r="FT11" i="275"/>
  <c r="FU8" i="275"/>
  <c r="FU11" i="275"/>
  <c r="FV8" i="275"/>
  <c r="FV11" i="275"/>
  <c r="FW8" i="275"/>
  <c r="FW11" i="275"/>
  <c r="FX8" i="275"/>
  <c r="FX11" i="275"/>
  <c r="FY8" i="275"/>
  <c r="FY11" i="275"/>
  <c r="FZ8" i="275"/>
  <c r="FZ11" i="275"/>
  <c r="GA8" i="275"/>
  <c r="GA11" i="275"/>
  <c r="GB8" i="275"/>
  <c r="GB11" i="275"/>
  <c r="GC8" i="275"/>
  <c r="GC11" i="275"/>
  <c r="GD8" i="275"/>
  <c r="GD11" i="275"/>
  <c r="GE8" i="275"/>
  <c r="GE11" i="275"/>
  <c r="GF8" i="275"/>
  <c r="GF11" i="275"/>
  <c r="GG8" i="275"/>
  <c r="GG11" i="275"/>
  <c r="GH8" i="275"/>
  <c r="GH11" i="275"/>
  <c r="GI8" i="275"/>
  <c r="GI11" i="275"/>
  <c r="GJ8" i="275"/>
  <c r="GJ11" i="275"/>
  <c r="E111" i="273"/>
  <c r="F111" i="273"/>
  <c r="G111" i="273"/>
  <c r="G97" i="273"/>
  <c r="E97" i="273"/>
  <c r="G69" i="265"/>
  <c r="G92" i="269"/>
  <c r="F92" i="269"/>
  <c r="F89" i="269"/>
  <c r="G37" i="265"/>
  <c r="G60" i="269"/>
  <c r="F60" i="269"/>
  <c r="G27" i="265"/>
  <c r="G50" i="269"/>
  <c r="F50" i="269"/>
  <c r="F47" i="269"/>
  <c r="G21" i="265"/>
  <c r="G69" i="282"/>
  <c r="F44" i="269"/>
  <c r="G16" i="265"/>
  <c r="G39" i="269"/>
  <c r="F39" i="269"/>
  <c r="G12" i="265"/>
  <c r="G35" i="269"/>
  <c r="F35" i="269"/>
  <c r="I164" i="273"/>
  <c r="G164" i="273"/>
  <c r="F164" i="273"/>
  <c r="E164" i="273"/>
  <c r="I159" i="273"/>
  <c r="G159" i="273"/>
  <c r="F159" i="273"/>
  <c r="E159" i="273"/>
  <c r="E155" i="273"/>
  <c r="F155" i="273"/>
  <c r="G155" i="273"/>
  <c r="I155" i="273"/>
  <c r="G101" i="273"/>
  <c r="E101" i="273"/>
  <c r="G9" i="278"/>
  <c r="E9" i="278"/>
  <c r="E57" i="273"/>
  <c r="F57" i="273"/>
  <c r="G57" i="273"/>
  <c r="I57" i="273"/>
  <c r="G60" i="273"/>
  <c r="E60" i="273"/>
  <c r="E22" i="278"/>
  <c r="F22" i="278"/>
  <c r="G22" i="278"/>
  <c r="H22" i="278"/>
  <c r="I22" i="278"/>
  <c r="E23" i="278"/>
  <c r="F23" i="278"/>
  <c r="G23" i="278"/>
  <c r="I23" i="278"/>
  <c r="G42" i="273"/>
  <c r="E42" i="273"/>
  <c r="G98" i="273"/>
  <c r="E98" i="273"/>
  <c r="G96" i="273"/>
  <c r="E96" i="273"/>
  <c r="G20" i="275"/>
  <c r="G17" i="275"/>
  <c r="I56" i="273"/>
  <c r="G56" i="273"/>
  <c r="F56" i="273"/>
  <c r="E56" i="273"/>
  <c r="E5" i="288"/>
  <c r="E4" i="288"/>
  <c r="E3" i="288"/>
  <c r="E2" i="288"/>
  <c r="G17" i="273"/>
  <c r="E17" i="273"/>
  <c r="E163" i="273"/>
  <c r="F163" i="273"/>
  <c r="G163" i="273"/>
  <c r="G158" i="273"/>
  <c r="E158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4" i="311"/>
  <c r="G14" i="264"/>
  <c r="E14" i="264"/>
  <c r="G13" i="264"/>
  <c r="E13" i="264"/>
  <c r="H98" i="269"/>
  <c r="H97" i="269"/>
  <c r="H2" i="269"/>
  <c r="I101" i="277"/>
  <c r="H101" i="277"/>
  <c r="F101" i="277"/>
  <c r="E101" i="277"/>
  <c r="I100" i="277"/>
  <c r="H100" i="277"/>
  <c r="F100" i="277"/>
  <c r="E100" i="277"/>
  <c r="G95" i="277"/>
  <c r="G101" i="277"/>
  <c r="G86" i="277"/>
  <c r="G100" i="277"/>
  <c r="G84" i="277"/>
  <c r="G77" i="277"/>
  <c r="G69" i="277"/>
  <c r="G66" i="277"/>
  <c r="G56" i="277"/>
  <c r="G37" i="277"/>
  <c r="G27" i="277"/>
  <c r="G24" i="277"/>
  <c r="G21" i="277"/>
  <c r="G16" i="277"/>
  <c r="G12" i="277"/>
  <c r="E5" i="277"/>
  <c r="E4" i="277"/>
  <c r="E3" i="277"/>
  <c r="E2" i="277"/>
  <c r="I101" i="265"/>
  <c r="H101" i="265"/>
  <c r="F101" i="265"/>
  <c r="E101" i="265"/>
  <c r="I100" i="265"/>
  <c r="H100" i="265"/>
  <c r="F100" i="265"/>
  <c r="E100" i="265"/>
  <c r="G95" i="265"/>
  <c r="G101" i="265"/>
  <c r="G86" i="265"/>
  <c r="G100" i="265"/>
  <c r="G84" i="265"/>
  <c r="G77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I65" i="273"/>
  <c r="H65" i="273"/>
  <c r="G65" i="273"/>
  <c r="F65" i="273"/>
  <c r="E65" i="273"/>
  <c r="G64" i="273"/>
  <c r="E64" i="273"/>
  <c r="G63" i="273"/>
  <c r="E63" i="273"/>
  <c r="G61" i="273"/>
  <c r="E61" i="273"/>
  <c r="I54" i="273"/>
  <c r="G54" i="273"/>
  <c r="F54" i="273"/>
  <c r="E54" i="273"/>
  <c r="I53" i="273"/>
  <c r="G53" i="273"/>
  <c r="F53" i="273"/>
  <c r="E53" i="273"/>
  <c r="I48" i="273"/>
  <c r="H48" i="273"/>
  <c r="G48" i="273"/>
  <c r="F48" i="273"/>
  <c r="E48" i="273"/>
  <c r="I47" i="273"/>
  <c r="H47" i="273"/>
  <c r="G47" i="273"/>
  <c r="F47" i="273"/>
  <c r="E47" i="273"/>
  <c r="I44" i="273"/>
  <c r="G44" i="273"/>
  <c r="F44" i="273"/>
  <c r="E44" i="273"/>
  <c r="G43" i="273"/>
  <c r="E43" i="273"/>
  <c r="I102" i="273"/>
  <c r="H102" i="273"/>
  <c r="G102" i="273"/>
  <c r="F102" i="273"/>
  <c r="E102" i="273"/>
  <c r="H73" i="273"/>
  <c r="G73" i="273"/>
  <c r="F73" i="273"/>
  <c r="E73" i="273"/>
  <c r="G72" i="273"/>
  <c r="E72" i="273"/>
  <c r="I35" i="273"/>
  <c r="G35" i="273"/>
  <c r="F35" i="273"/>
  <c r="E35" i="273"/>
  <c r="I34" i="273"/>
  <c r="G34" i="273"/>
  <c r="F34" i="273"/>
  <c r="E34" i="273"/>
  <c r="G32" i="273"/>
  <c r="E32" i="273"/>
  <c r="I29" i="273"/>
  <c r="H29" i="273"/>
  <c r="G29" i="273"/>
  <c r="E29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A1" i="311"/>
  <c r="S2" i="48"/>
  <c r="R2" i="48"/>
  <c r="Q2" i="48"/>
  <c r="K2" i="48"/>
  <c r="J100" i="278"/>
  <c r="F37" i="269"/>
  <c r="AC30" i="305"/>
  <c r="F4" i="310"/>
  <c r="F4" i="309"/>
  <c r="F4" i="307"/>
  <c r="F4" i="306"/>
  <c r="F4" i="305"/>
  <c r="J5" i="310"/>
  <c r="J5" i="309"/>
  <c r="J5" i="307"/>
  <c r="J5" i="306"/>
  <c r="F4" i="288"/>
  <c r="A1" i="305"/>
  <c r="A1" i="310"/>
  <c r="A1" i="309"/>
  <c r="A1" i="307"/>
  <c r="A1" i="306"/>
  <c r="AC38" i="305"/>
  <c r="J40" i="286"/>
  <c r="J5" i="277"/>
  <c r="J5" i="305"/>
  <c r="AD286" i="307"/>
  <c r="F91" i="269"/>
  <c r="F73" i="269"/>
  <c r="J5" i="304"/>
  <c r="J5" i="278"/>
  <c r="J5" i="273"/>
  <c r="F4" i="304"/>
  <c r="F4" i="278"/>
  <c r="F4" i="273"/>
  <c r="A1" i="304"/>
  <c r="L7" i="48"/>
  <c r="F4" i="280"/>
  <c r="F4" i="289"/>
  <c r="J5" i="282"/>
  <c r="J5" i="289"/>
  <c r="A1" i="275"/>
  <c r="A1" i="289"/>
  <c r="G18" i="265"/>
  <c r="G41" i="269"/>
  <c r="J5" i="265"/>
  <c r="J5" i="285"/>
  <c r="A1" i="273"/>
  <c r="F65" i="277"/>
  <c r="J5" i="280"/>
  <c r="J5" i="288"/>
  <c r="J5" i="286"/>
  <c r="J5" i="275"/>
  <c r="F4" i="265"/>
  <c r="F4" i="275"/>
  <c r="K7" i="48"/>
  <c r="F51" i="277"/>
  <c r="H24" i="275"/>
  <c r="G14" i="277"/>
  <c r="F29" i="305"/>
  <c r="J32" i="305"/>
  <c r="J34" i="305"/>
  <c r="G51" i="286"/>
  <c r="A1" i="278"/>
  <c r="A1" i="288"/>
  <c r="A1" i="264"/>
  <c r="A1" i="285"/>
  <c r="A1" i="277"/>
  <c r="H3" i="269"/>
  <c r="A1" i="48"/>
  <c r="F4" i="282"/>
  <c r="F4" i="286"/>
  <c r="F4" i="264"/>
  <c r="F4" i="277"/>
  <c r="F4" i="285"/>
  <c r="G44" i="269"/>
  <c r="G10" i="282"/>
  <c r="G23" i="286"/>
  <c r="A1" i="280"/>
  <c r="A1" i="286"/>
  <c r="A1" i="282"/>
  <c r="A1" i="265"/>
  <c r="A1" i="269"/>
  <c r="E68" i="265"/>
  <c r="E68" i="277"/>
  <c r="E26" i="265"/>
  <c r="E49" i="269"/>
  <c r="G31" i="286"/>
  <c r="E50" i="265"/>
  <c r="E73" i="269"/>
  <c r="F38" i="286"/>
  <c r="F74" i="280"/>
  <c r="AD30" i="305"/>
  <c r="F232" i="48"/>
  <c r="I232" i="48" a="1"/>
  <c r="I232" i="48"/>
  <c r="K5" i="305"/>
  <c r="K5" i="310"/>
  <c r="K5" i="309"/>
  <c r="K5" i="307"/>
  <c r="K5" i="306"/>
  <c r="AD38" i="305"/>
  <c r="AE286" i="307"/>
  <c r="K5" i="286"/>
  <c r="K5" i="304"/>
  <c r="K5" i="278"/>
  <c r="K5" i="273"/>
  <c r="F39" i="280"/>
  <c r="F34" i="280"/>
  <c r="K5" i="289"/>
  <c r="K5" i="282"/>
  <c r="K5" i="288"/>
  <c r="K5" i="285"/>
  <c r="K5" i="277"/>
  <c r="K5" i="265"/>
  <c r="K5" i="275"/>
  <c r="K5" i="280"/>
  <c r="F58" i="280"/>
  <c r="E26" i="277"/>
  <c r="AE30" i="305"/>
  <c r="L5" i="305"/>
  <c r="L5" i="310"/>
  <c r="L5" i="309"/>
  <c r="L5" i="307"/>
  <c r="L5" i="306"/>
  <c r="BC53" i="307"/>
  <c r="AU53" i="307"/>
  <c r="AM53" i="307"/>
  <c r="AE53" i="307"/>
  <c r="M53" i="307"/>
  <c r="BE53" i="307"/>
  <c r="AO53" i="307"/>
  <c r="BB53" i="307"/>
  <c r="AX53" i="307"/>
  <c r="AT53" i="307"/>
  <c r="AD53" i="307"/>
  <c r="BA53" i="307"/>
  <c r="AI53" i="307"/>
  <c r="BD53" i="307"/>
  <c r="AY53" i="307"/>
  <c r="AS53" i="307"/>
  <c r="AK53" i="307"/>
  <c r="AZ53" i="307"/>
  <c r="AN53" i="307"/>
  <c r="AJ53" i="307"/>
  <c r="AE38" i="305"/>
  <c r="AF286" i="307"/>
  <c r="L5" i="304"/>
  <c r="L5" i="278"/>
  <c r="L5" i="273"/>
  <c r="F38" i="280"/>
  <c r="F37" i="280"/>
  <c r="F35" i="280"/>
  <c r="F33" i="280"/>
  <c r="L5" i="277"/>
  <c r="L5" i="289"/>
  <c r="L5" i="280"/>
  <c r="L5" i="265"/>
  <c r="L5" i="288"/>
  <c r="L5" i="286"/>
  <c r="L5" i="275"/>
  <c r="L5" i="282"/>
  <c r="L5" i="285"/>
  <c r="M5" i="282"/>
  <c r="J48" i="273"/>
  <c r="AF30" i="305"/>
  <c r="M5" i="305"/>
  <c r="M5" i="310"/>
  <c r="M5" i="309"/>
  <c r="M5" i="307"/>
  <c r="M5" i="306"/>
  <c r="M5" i="280"/>
  <c r="J4" i="306"/>
  <c r="AN18" i="310"/>
  <c r="AS18" i="310"/>
  <c r="BD18" i="310"/>
  <c r="AX18" i="310"/>
  <c r="AO18" i="310"/>
  <c r="BE18" i="310"/>
  <c r="AM18" i="310"/>
  <c r="BC18" i="310"/>
  <c r="AJ18" i="310"/>
  <c r="AZ18" i="310"/>
  <c r="AK18" i="310"/>
  <c r="AY18" i="310"/>
  <c r="AI18" i="310"/>
  <c r="BA18" i="310"/>
  <c r="AD18" i="310"/>
  <c r="AT54" i="307"/>
  <c r="AT18" i="310"/>
  <c r="BB54" i="307"/>
  <c r="BB18" i="310"/>
  <c r="M18" i="310"/>
  <c r="AE18" i="310"/>
  <c r="AU18" i="310"/>
  <c r="AF38" i="305"/>
  <c r="AG286" i="307"/>
  <c r="M5" i="304"/>
  <c r="M5" i="278"/>
  <c r="M5" i="273"/>
  <c r="M5" i="285"/>
  <c r="M5" i="289"/>
  <c r="M5" i="277"/>
  <c r="M5" i="286"/>
  <c r="M5" i="265"/>
  <c r="M5" i="288"/>
  <c r="M5" i="275"/>
  <c r="J40" i="280"/>
  <c r="AG30" i="305"/>
  <c r="N5" i="305"/>
  <c r="N5" i="310"/>
  <c r="N5" i="309"/>
  <c r="N5" i="307"/>
  <c r="N5" i="306"/>
  <c r="BB19" i="310"/>
  <c r="AT19" i="310"/>
  <c r="AG38" i="305"/>
  <c r="N5" i="282"/>
  <c r="AH286" i="307"/>
  <c r="J96" i="280"/>
  <c r="N5" i="288"/>
  <c r="N5" i="304"/>
  <c r="N5" i="278"/>
  <c r="N5" i="273"/>
  <c r="J41" i="280"/>
  <c r="J42" i="280"/>
  <c r="J45" i="280"/>
  <c r="N5" i="280"/>
  <c r="N5" i="275"/>
  <c r="N5" i="289"/>
  <c r="N5" i="277"/>
  <c r="N5" i="265"/>
  <c r="N5" i="285"/>
  <c r="N5" i="286"/>
  <c r="J16" i="278"/>
  <c r="J76" i="280"/>
  <c r="J155" i="273"/>
  <c r="J156" i="273"/>
  <c r="J10" i="278"/>
  <c r="AH30" i="305"/>
  <c r="O5" i="305"/>
  <c r="O5" i="310"/>
  <c r="O5" i="309"/>
  <c r="O5" i="307"/>
  <c r="O5" i="306"/>
  <c r="AH38" i="305"/>
  <c r="O5" i="289"/>
  <c r="AI286" i="307"/>
  <c r="O5" i="304"/>
  <c r="O5" i="278"/>
  <c r="O5" i="273"/>
  <c r="O5" i="275"/>
  <c r="O5" i="280"/>
  <c r="O5" i="277"/>
  <c r="O5" i="265"/>
  <c r="O5" i="286"/>
  <c r="O5" i="288"/>
  <c r="O5" i="282"/>
  <c r="O5" i="285"/>
  <c r="AI30" i="305"/>
  <c r="P5" i="305"/>
  <c r="P5" i="310"/>
  <c r="P5" i="309"/>
  <c r="P5" i="307"/>
  <c r="P5" i="306"/>
  <c r="AI38" i="305"/>
  <c r="P5" i="289"/>
  <c r="AJ286" i="307"/>
  <c r="P5" i="304"/>
  <c r="P5" i="278"/>
  <c r="P5" i="273"/>
  <c r="P5" i="280"/>
  <c r="P5" i="288"/>
  <c r="P5" i="286"/>
  <c r="P5" i="285"/>
  <c r="P5" i="265"/>
  <c r="P5" i="282"/>
  <c r="P5" i="277"/>
  <c r="P5" i="275"/>
  <c r="AJ30" i="305"/>
  <c r="Q5" i="305"/>
  <c r="Q5" i="310"/>
  <c r="Q5" i="309"/>
  <c r="Q5" i="307"/>
  <c r="Q5" i="306"/>
  <c r="AJ38" i="305"/>
  <c r="AK286" i="307"/>
  <c r="Q5" i="304"/>
  <c r="Q5" i="278"/>
  <c r="Q5" i="273"/>
  <c r="Q5" i="282"/>
  <c r="Q5" i="275"/>
  <c r="Q5" i="280"/>
  <c r="Q5" i="285"/>
  <c r="Q5" i="277"/>
  <c r="Q5" i="265"/>
  <c r="Q5" i="286"/>
  <c r="Q5" i="289"/>
  <c r="Q5" i="288"/>
  <c r="R81" i="306"/>
  <c r="R360" i="307"/>
  <c r="AK30" i="305"/>
  <c r="R5" i="305"/>
  <c r="R5" i="310"/>
  <c r="R5" i="309"/>
  <c r="R5" i="307"/>
  <c r="R5" i="306"/>
  <c r="AK38" i="305"/>
  <c r="AL286" i="307"/>
  <c r="R5" i="304"/>
  <c r="R5" i="278"/>
  <c r="R5" i="273"/>
  <c r="R5" i="289"/>
  <c r="R5" i="286"/>
  <c r="R5" i="285"/>
  <c r="R5" i="282"/>
  <c r="R5" i="280"/>
  <c r="R5" i="265"/>
  <c r="R5" i="288"/>
  <c r="R5" i="275"/>
  <c r="R5" i="277"/>
  <c r="AL30" i="305"/>
  <c r="S5" i="305"/>
  <c r="S5" i="310"/>
  <c r="S5" i="309"/>
  <c r="S5" i="307"/>
  <c r="S5" i="306"/>
  <c r="AL38" i="305"/>
  <c r="AM286" i="307"/>
  <c r="S5" i="304"/>
  <c r="S5" i="278"/>
  <c r="S5" i="273"/>
  <c r="S5" i="286"/>
  <c r="S5" i="277"/>
  <c r="S5" i="265"/>
  <c r="S5" i="280"/>
  <c r="S5" i="282"/>
  <c r="S5" i="288"/>
  <c r="S5" i="289"/>
  <c r="S5" i="275"/>
  <c r="S5" i="285"/>
  <c r="AM30" i="305"/>
  <c r="T5" i="305"/>
  <c r="T5" i="310"/>
  <c r="T5" i="309"/>
  <c r="T5" i="307"/>
  <c r="T5" i="306"/>
  <c r="AM38" i="305"/>
  <c r="T5" i="304"/>
  <c r="T5" i="278"/>
  <c r="T5" i="273"/>
  <c r="T5" i="285"/>
  <c r="T5" i="275"/>
  <c r="T5" i="280"/>
  <c r="T5" i="288"/>
  <c r="T5" i="282"/>
  <c r="T5" i="289"/>
  <c r="T5" i="286"/>
  <c r="T5" i="265"/>
  <c r="T5" i="277"/>
  <c r="AN30" i="305"/>
  <c r="U5" i="305"/>
  <c r="U5" i="310"/>
  <c r="U5" i="309"/>
  <c r="U5" i="307"/>
  <c r="U5" i="306"/>
  <c r="AN38" i="305"/>
  <c r="U5" i="304"/>
  <c r="U5" i="278"/>
  <c r="U5" i="273"/>
  <c r="U5" i="280"/>
  <c r="U5" i="285"/>
  <c r="U5" i="265"/>
  <c r="U5" i="288"/>
  <c r="U5" i="282"/>
  <c r="U5" i="289"/>
  <c r="U5" i="275"/>
  <c r="U5" i="286"/>
  <c r="U5" i="277"/>
  <c r="AO30" i="305"/>
  <c r="V5" i="305"/>
  <c r="V5" i="310"/>
  <c r="V5" i="309"/>
  <c r="V5" i="307"/>
  <c r="V5" i="306"/>
  <c r="AO38" i="305"/>
  <c r="V5" i="304"/>
  <c r="V5" i="278"/>
  <c r="V5" i="273"/>
  <c r="V5" i="289"/>
  <c r="V5" i="280"/>
  <c r="V5" i="282"/>
  <c r="V5" i="285"/>
  <c r="V5" i="286"/>
  <c r="V5" i="265"/>
  <c r="V5" i="277"/>
  <c r="V5" i="288"/>
  <c r="V5" i="275"/>
  <c r="AP30" i="305"/>
  <c r="W5" i="305"/>
  <c r="W5" i="310"/>
  <c r="W5" i="309"/>
  <c r="W5" i="307"/>
  <c r="W5" i="306"/>
  <c r="AP38" i="305"/>
  <c r="W5" i="304"/>
  <c r="W5" i="278"/>
  <c r="W5" i="273"/>
  <c r="W5" i="265"/>
  <c r="W5" i="280"/>
  <c r="W5" i="282"/>
  <c r="W5" i="285"/>
  <c r="W5" i="277"/>
  <c r="W5" i="275"/>
  <c r="W5" i="286"/>
  <c r="W5" i="288"/>
  <c r="W5" i="289"/>
  <c r="AQ30" i="305"/>
  <c r="X5" i="305"/>
  <c r="X5" i="310"/>
  <c r="X5" i="309"/>
  <c r="X5" i="307"/>
  <c r="X5" i="306"/>
  <c r="AQ38" i="305"/>
  <c r="X5" i="304"/>
  <c r="X5" i="278"/>
  <c r="X5" i="273"/>
  <c r="X5" i="288"/>
  <c r="X5" i="286"/>
  <c r="X5" i="280"/>
  <c r="X5" i="275"/>
  <c r="X5" i="277"/>
  <c r="X5" i="289"/>
  <c r="X5" i="265"/>
  <c r="X5" i="282"/>
  <c r="X5" i="285"/>
  <c r="AR30" i="305"/>
  <c r="Y5" i="305"/>
  <c r="Y5" i="310"/>
  <c r="Y5" i="309"/>
  <c r="Y5" i="307"/>
  <c r="Y5" i="306"/>
  <c r="AR38" i="305"/>
  <c r="Y5" i="304"/>
  <c r="Y5" i="278"/>
  <c r="Y5" i="273"/>
  <c r="Y5" i="286"/>
  <c r="Y5" i="280"/>
  <c r="Y5" i="275"/>
  <c r="Y5" i="288"/>
  <c r="Y5" i="285"/>
  <c r="Y5" i="282"/>
  <c r="Y5" i="289"/>
  <c r="Y5" i="265"/>
  <c r="Y5" i="277"/>
  <c r="AS30" i="305"/>
  <c r="Z5" i="305"/>
  <c r="Z5" i="310"/>
  <c r="Z5" i="309"/>
  <c r="Z5" i="307"/>
  <c r="Z5" i="306"/>
  <c r="AS38" i="305"/>
  <c r="Z5" i="304"/>
  <c r="Z5" i="278"/>
  <c r="Z5" i="273"/>
  <c r="Z5" i="277"/>
  <c r="Z5" i="282"/>
  <c r="Z5" i="288"/>
  <c r="Z5" i="275"/>
  <c r="Z5" i="285"/>
  <c r="Z5" i="286"/>
  <c r="Z5" i="280"/>
  <c r="Z5" i="265"/>
  <c r="Z5" i="289"/>
  <c r="AT30" i="305"/>
  <c r="AA5" i="305"/>
  <c r="AA5" i="310"/>
  <c r="AA5" i="309"/>
  <c r="AA5" i="307"/>
  <c r="AA5" i="306"/>
  <c r="AT38" i="305"/>
  <c r="AA5" i="304"/>
  <c r="AA5" i="278"/>
  <c r="AA5" i="273"/>
  <c r="AA5" i="285"/>
  <c r="AA5" i="280"/>
  <c r="AA5" i="288"/>
  <c r="AA5" i="277"/>
  <c r="AA5" i="286"/>
  <c r="AA5" i="289"/>
  <c r="AA5" i="265"/>
  <c r="AA5" i="275"/>
  <c r="AA5" i="282"/>
  <c r="AU30" i="305"/>
  <c r="AB5" i="305"/>
  <c r="AB5" i="310"/>
  <c r="AB5" i="309"/>
  <c r="AB5" i="307"/>
  <c r="AB5" i="306"/>
  <c r="AU38" i="305"/>
  <c r="AB5" i="304"/>
  <c r="AB5" i="278"/>
  <c r="AB5" i="273"/>
  <c r="AB5" i="277"/>
  <c r="AB5" i="265"/>
  <c r="AB5" i="282"/>
  <c r="AB5" i="288"/>
  <c r="AB5" i="289"/>
  <c r="AB5" i="275"/>
  <c r="AB5" i="280"/>
  <c r="AB5" i="286"/>
  <c r="AB5" i="285"/>
  <c r="AV30" i="305"/>
  <c r="AC5" i="305"/>
  <c r="AC5" i="310"/>
  <c r="AC5" i="309"/>
  <c r="AC5" i="307"/>
  <c r="AC5" i="306"/>
  <c r="AV38" i="305"/>
  <c r="AC5" i="304"/>
  <c r="AC5" i="278"/>
  <c r="AC5" i="273"/>
  <c r="AC5" i="285"/>
  <c r="AC5" i="265"/>
  <c r="AC5" i="277"/>
  <c r="AC5" i="289"/>
  <c r="AC5" i="288"/>
  <c r="AC5" i="286"/>
  <c r="AC5" i="280"/>
  <c r="AC5" i="275"/>
  <c r="AC5" i="282"/>
  <c r="AW30" i="305"/>
  <c r="AD5" i="305"/>
  <c r="AD5" i="310"/>
  <c r="AD5" i="309"/>
  <c r="AD5" i="307"/>
  <c r="AD5" i="306"/>
  <c r="AW38" i="305"/>
  <c r="AD5" i="304"/>
  <c r="AD5" i="278"/>
  <c r="AD5" i="273"/>
  <c r="AD5" i="285"/>
  <c r="AD5" i="289"/>
  <c r="AD5" i="282"/>
  <c r="AD5" i="265"/>
  <c r="AD5" i="280"/>
  <c r="AD5" i="277"/>
  <c r="AD5" i="286"/>
  <c r="AD5" i="275"/>
  <c r="AD5" i="288"/>
  <c r="AX30" i="305"/>
  <c r="AE5" i="305"/>
  <c r="AE5" i="310"/>
  <c r="AE5" i="309"/>
  <c r="AE5" i="307"/>
  <c r="AE5" i="306"/>
  <c r="AX38" i="305"/>
  <c r="AE5" i="304"/>
  <c r="AE5" i="278"/>
  <c r="AE5" i="273"/>
  <c r="AE5" i="275"/>
  <c r="AE5" i="289"/>
  <c r="AE5" i="277"/>
  <c r="AE5" i="285"/>
  <c r="AE5" i="280"/>
  <c r="AE5" i="288"/>
  <c r="AE5" i="265"/>
  <c r="AE5" i="282"/>
  <c r="AE5" i="286"/>
  <c r="AY30" i="305"/>
  <c r="AF5" i="305"/>
  <c r="AF5" i="310"/>
  <c r="AF5" i="309"/>
  <c r="AF5" i="307"/>
  <c r="AF5" i="306"/>
  <c r="AY38" i="305"/>
  <c r="AF5" i="304"/>
  <c r="AF5" i="278"/>
  <c r="AF5" i="273"/>
  <c r="AF5" i="265"/>
  <c r="AF5" i="288"/>
  <c r="AF5" i="280"/>
  <c r="AF5" i="289"/>
  <c r="AF5" i="277"/>
  <c r="AF5" i="282"/>
  <c r="AF5" i="285"/>
  <c r="AF5" i="275"/>
  <c r="AF5" i="286"/>
  <c r="AZ30" i="305"/>
  <c r="AG5" i="305"/>
  <c r="AG5" i="310"/>
  <c r="AG5" i="309"/>
  <c r="AG5" i="307"/>
  <c r="AG5" i="306"/>
  <c r="AZ38" i="305"/>
  <c r="AG5" i="304"/>
  <c r="AG5" i="278"/>
  <c r="AG5" i="273"/>
  <c r="AG5" i="289"/>
  <c r="AG5" i="286"/>
  <c r="AG5" i="280"/>
  <c r="AG5" i="282"/>
  <c r="AG5" i="288"/>
  <c r="AG5" i="275"/>
  <c r="AG5" i="285"/>
  <c r="AG5" i="265"/>
  <c r="AG5" i="277"/>
  <c r="BA30" i="305"/>
  <c r="AH5" i="305"/>
  <c r="AH5" i="310"/>
  <c r="AH5" i="309"/>
  <c r="AH5" i="307"/>
  <c r="AH5" i="306"/>
  <c r="BA38" i="305"/>
  <c r="AH5" i="304"/>
  <c r="AH5" i="278"/>
  <c r="AH5" i="273"/>
  <c r="AH5" i="275"/>
  <c r="AH5" i="280"/>
  <c r="AH5" i="289"/>
  <c r="AH5" i="285"/>
  <c r="AH5" i="286"/>
  <c r="AH5" i="265"/>
  <c r="AH5" i="277"/>
  <c r="AH5" i="282"/>
  <c r="AH5" i="288"/>
  <c r="BB30" i="305"/>
  <c r="AI5" i="305"/>
  <c r="AI5" i="310"/>
  <c r="AI5" i="309"/>
  <c r="AI5" i="307"/>
  <c r="AI5" i="306"/>
  <c r="BB38" i="305"/>
  <c r="AI5" i="304"/>
  <c r="AI5" i="278"/>
  <c r="AI5" i="273"/>
  <c r="AI5" i="265"/>
  <c r="AI5" i="288"/>
  <c r="AI5" i="280"/>
  <c r="AI5" i="289"/>
  <c r="AI5" i="285"/>
  <c r="AI5" i="275"/>
  <c r="AI5" i="282"/>
  <c r="AI5" i="286"/>
  <c r="AI5" i="277"/>
  <c r="BC30" i="305"/>
  <c r="AJ5" i="305"/>
  <c r="AJ5" i="310"/>
  <c r="AJ5" i="309"/>
  <c r="AJ5" i="307"/>
  <c r="AJ5" i="306"/>
  <c r="BC38" i="305"/>
  <c r="BE55" i="305"/>
  <c r="AJ5" i="304"/>
  <c r="AJ5" i="278"/>
  <c r="AJ5" i="273"/>
  <c r="AJ5" i="265"/>
  <c r="AJ5" i="277"/>
  <c r="AJ5" i="286"/>
  <c r="AJ5" i="285"/>
  <c r="AJ5" i="289"/>
  <c r="AJ5" i="288"/>
  <c r="AJ5" i="275"/>
  <c r="AJ5" i="280"/>
  <c r="AJ5" i="282"/>
  <c r="BD30" i="305"/>
  <c r="AK5" i="305"/>
  <c r="AK5" i="310"/>
  <c r="AK5" i="309"/>
  <c r="AK5" i="307"/>
  <c r="AK5" i="306"/>
  <c r="BD38" i="305"/>
  <c r="AK5" i="304"/>
  <c r="AK5" i="278"/>
  <c r="AK5" i="273"/>
  <c r="AK5" i="280"/>
  <c r="AK5" i="277"/>
  <c r="AK5" i="288"/>
  <c r="AK5" i="275"/>
  <c r="AK5" i="286"/>
  <c r="AK5" i="289"/>
  <c r="AK5" i="265"/>
  <c r="AK5" i="282"/>
  <c r="AK5" i="285"/>
  <c r="BE30" i="305"/>
  <c r="AL5" i="305"/>
  <c r="AL5" i="310"/>
  <c r="AL5" i="309"/>
  <c r="AL5" i="307"/>
  <c r="AL5" i="306"/>
  <c r="BE38" i="305"/>
  <c r="AL5" i="304"/>
  <c r="AL5" i="278"/>
  <c r="AL5" i="273"/>
  <c r="AL5" i="288"/>
  <c r="AL5" i="275"/>
  <c r="AL5" i="280"/>
  <c r="AL5" i="277"/>
  <c r="AL5" i="285"/>
  <c r="AL5" i="286"/>
  <c r="AL5" i="289"/>
  <c r="AL5" i="265"/>
  <c r="AM5" i="305"/>
  <c r="AM5" i="310"/>
  <c r="AM5" i="309"/>
  <c r="AM5" i="307"/>
  <c r="AM5" i="306"/>
  <c r="AM5" i="304"/>
  <c r="AM5" i="278"/>
  <c r="AM5" i="273"/>
  <c r="AM5" i="280"/>
  <c r="AM5" i="277"/>
  <c r="AM5" i="288"/>
  <c r="AM5" i="285"/>
  <c r="AM5" i="275"/>
  <c r="AM5" i="265"/>
  <c r="AM5" i="289"/>
  <c r="AM5" i="286"/>
  <c r="AN5" i="305"/>
  <c r="AN5" i="310"/>
  <c r="AN5" i="309"/>
  <c r="AN5" i="307"/>
  <c r="AN5" i="306"/>
  <c r="AN5" i="304"/>
  <c r="AN5" i="278"/>
  <c r="AN5" i="273"/>
  <c r="AN5" i="265"/>
  <c r="AN5" i="280"/>
  <c r="AN5" i="289"/>
  <c r="AN5" i="275"/>
  <c r="AN5" i="277"/>
  <c r="AN5" i="286"/>
  <c r="AO5" i="305"/>
  <c r="AO5" i="310"/>
  <c r="AO5" i="309"/>
  <c r="AO5" i="307"/>
  <c r="AO5" i="306"/>
  <c r="AO5" i="304"/>
  <c r="AO5" i="278"/>
  <c r="AO5" i="273"/>
  <c r="AO5" i="265"/>
  <c r="AO5" i="275"/>
  <c r="AO5" i="289"/>
  <c r="AO5" i="280"/>
  <c r="AO5" i="277"/>
  <c r="AO5" i="286"/>
  <c r="AP5" i="305"/>
  <c r="AP5" i="310"/>
  <c r="AP5" i="309"/>
  <c r="AP5" i="307"/>
  <c r="AP5" i="306"/>
  <c r="AP5" i="304"/>
  <c r="AP5" i="278"/>
  <c r="AP5" i="273"/>
  <c r="AP5" i="275"/>
  <c r="AP5" i="277"/>
  <c r="AP5" i="280"/>
  <c r="AP5" i="289"/>
  <c r="AP5" i="286"/>
  <c r="AP5" i="265"/>
  <c r="AQ5" i="305"/>
  <c r="AQ5" i="310"/>
  <c r="AQ5" i="309"/>
  <c r="AQ5" i="307"/>
  <c r="AQ5" i="306"/>
  <c r="AQ5" i="304"/>
  <c r="AQ5" i="278"/>
  <c r="AQ5" i="273"/>
  <c r="AQ5" i="275"/>
  <c r="AQ5" i="286"/>
  <c r="AQ5" i="280"/>
  <c r="AQ5" i="265"/>
  <c r="AQ5" i="277"/>
  <c r="AQ5" i="289"/>
  <c r="AR5" i="305"/>
  <c r="AR5" i="310"/>
  <c r="AR5" i="309"/>
  <c r="AR5" i="307"/>
  <c r="AR5" i="306"/>
  <c r="AR5" i="304"/>
  <c r="AR5" i="278"/>
  <c r="AR5" i="273"/>
  <c r="AR5" i="277"/>
  <c r="AR5" i="286"/>
  <c r="AR5" i="275"/>
  <c r="AR5" i="265"/>
  <c r="AR5" i="280"/>
  <c r="AR5" i="289"/>
  <c r="AS5" i="305"/>
  <c r="AS5" i="310"/>
  <c r="AS5" i="309"/>
  <c r="AS5" i="307"/>
  <c r="AS5" i="306"/>
  <c r="AS5" i="304"/>
  <c r="AS5" i="278"/>
  <c r="AS5" i="273"/>
  <c r="AS5" i="286"/>
  <c r="AS5" i="280"/>
  <c r="AS5" i="277"/>
  <c r="AS5" i="275"/>
  <c r="AS5" i="265"/>
  <c r="AS5" i="289"/>
  <c r="AT5" i="305"/>
  <c r="AT5" i="310"/>
  <c r="AT5" i="309"/>
  <c r="AT5" i="307"/>
  <c r="AT5" i="306"/>
  <c r="AT5" i="304"/>
  <c r="AT5" i="278"/>
  <c r="AT5" i="273"/>
  <c r="AT5" i="265"/>
  <c r="AT5" i="289"/>
  <c r="AT5" i="280"/>
  <c r="AT5" i="277"/>
  <c r="AT5" i="275"/>
  <c r="AT5" i="286"/>
  <c r="AU5" i="305"/>
  <c r="AU5" i="310"/>
  <c r="AU5" i="309"/>
  <c r="AU5" i="307"/>
  <c r="AU5" i="306"/>
  <c r="AU5" i="304"/>
  <c r="AU5" i="278"/>
  <c r="AU5" i="273"/>
  <c r="AU5" i="275"/>
  <c r="AU5" i="286"/>
  <c r="AU5" i="277"/>
  <c r="AU5" i="280"/>
  <c r="AU5" i="289"/>
  <c r="AU5" i="265"/>
  <c r="AV5" i="305"/>
  <c r="AV5" i="310"/>
  <c r="AV5" i="309"/>
  <c r="AV5" i="307"/>
  <c r="AV5" i="306"/>
  <c r="AV5" i="304"/>
  <c r="AV5" i="278"/>
  <c r="AV5" i="273"/>
  <c r="AV5" i="265"/>
  <c r="AV5" i="286"/>
  <c r="AV5" i="275"/>
  <c r="AV5" i="280"/>
  <c r="AV5" i="277"/>
  <c r="AV5" i="289"/>
  <c r="AW5" i="305"/>
  <c r="AW5" i="310"/>
  <c r="AW5" i="309"/>
  <c r="AW5" i="307"/>
  <c r="AW5" i="306"/>
  <c r="AW5" i="304"/>
  <c r="AW5" i="278"/>
  <c r="AW5" i="273"/>
  <c r="AW5" i="277"/>
  <c r="AW5" i="289"/>
  <c r="AW5" i="280"/>
  <c r="AW5" i="286"/>
  <c r="AW5" i="265"/>
  <c r="AW5" i="275"/>
  <c r="AX5" i="305"/>
  <c r="AX5" i="310"/>
  <c r="AX5" i="309"/>
  <c r="AX5" i="307"/>
  <c r="AX5" i="306"/>
  <c r="AX5" i="304"/>
  <c r="AX5" i="278"/>
  <c r="AX5" i="273"/>
  <c r="AX5" i="275"/>
  <c r="AX5" i="265"/>
  <c r="AX5" i="277"/>
  <c r="AX5" i="286"/>
  <c r="AX5" i="289"/>
  <c r="AX5" i="280"/>
  <c r="AY5" i="305"/>
  <c r="AY5" i="310"/>
  <c r="AY5" i="309"/>
  <c r="AY5" i="307"/>
  <c r="AY5" i="306"/>
  <c r="AY5" i="304"/>
  <c r="AY5" i="278"/>
  <c r="AY5" i="273"/>
  <c r="AY5" i="277"/>
  <c r="AY5" i="289"/>
  <c r="AY5" i="280"/>
  <c r="AY5" i="286"/>
  <c r="AY5" i="265"/>
  <c r="AY5" i="275"/>
  <c r="AZ5" i="305"/>
  <c r="AZ5" i="310"/>
  <c r="AZ5" i="309"/>
  <c r="AZ5" i="307"/>
  <c r="AZ5" i="306"/>
  <c r="AZ5" i="304"/>
  <c r="AZ5" i="278"/>
  <c r="AZ5" i="273"/>
  <c r="AZ5" i="289"/>
  <c r="AZ5" i="277"/>
  <c r="AZ5" i="265"/>
  <c r="AZ5" i="275"/>
  <c r="AZ5" i="286"/>
  <c r="AZ5" i="280"/>
  <c r="BA5" i="305"/>
  <c r="BA5" i="310"/>
  <c r="BA5" i="309"/>
  <c r="BA5" i="307"/>
  <c r="BA5" i="306"/>
  <c r="BA5" i="304"/>
  <c r="BA5" i="278"/>
  <c r="BA5" i="273"/>
  <c r="BA5" i="280"/>
  <c r="BA5" i="286"/>
  <c r="BA5" i="275"/>
  <c r="BA5" i="277"/>
  <c r="BA5" i="265"/>
  <c r="BA5" i="289"/>
  <c r="BB5" i="305"/>
  <c r="BB5" i="310"/>
  <c r="BB5" i="309"/>
  <c r="BB5" i="307"/>
  <c r="BB5" i="306"/>
  <c r="BB5" i="304"/>
  <c r="BB5" i="278"/>
  <c r="BB5" i="273"/>
  <c r="BB5" i="265"/>
  <c r="BB5" i="280"/>
  <c r="BB5" i="289"/>
  <c r="BB5" i="277"/>
  <c r="BB5" i="275"/>
  <c r="BB5" i="286"/>
  <c r="BC5" i="305"/>
  <c r="BC5" i="310"/>
  <c r="BC5" i="309"/>
  <c r="BC5" i="307"/>
  <c r="BC5" i="306"/>
  <c r="BC5" i="304"/>
  <c r="BC5" i="278"/>
  <c r="BC5" i="273"/>
  <c r="BC5" i="275"/>
  <c r="BC5" i="265"/>
  <c r="BC5" i="289"/>
  <c r="BC5" i="280"/>
  <c r="BC5" i="286"/>
  <c r="BD5" i="305"/>
  <c r="BD5" i="310"/>
  <c r="BD5" i="309"/>
  <c r="BD5" i="307"/>
  <c r="BD5" i="306"/>
  <c r="BD5" i="304"/>
  <c r="BD5" i="278"/>
  <c r="BD5" i="273"/>
  <c r="BD5" i="265"/>
  <c r="BD5" i="275"/>
  <c r="BD5" i="280"/>
  <c r="BD5" i="289"/>
  <c r="BE5" i="305"/>
  <c r="BE5" i="310"/>
  <c r="BE5" i="309"/>
  <c r="BE5" i="307"/>
  <c r="BE5" i="306"/>
  <c r="BE5" i="304"/>
  <c r="BE5" i="278"/>
  <c r="BE5" i="273"/>
  <c r="BE5" i="275"/>
  <c r="BE5" i="289"/>
  <c r="BF5" i="304"/>
  <c r="BF5" i="278"/>
  <c r="BF5" i="273"/>
  <c r="BF5" i="275"/>
  <c r="BF5" i="289"/>
  <c r="BG5" i="304"/>
  <c r="BG5" i="278"/>
  <c r="BG5" i="273"/>
  <c r="BG5" i="289"/>
  <c r="BG5" i="275"/>
  <c r="BH5" i="304"/>
  <c r="BH5" i="278"/>
  <c r="BH5" i="273"/>
  <c r="BH5" i="289"/>
  <c r="BH5" i="275"/>
  <c r="BI5" i="304"/>
  <c r="BI5" i="278"/>
  <c r="BI5" i="273"/>
  <c r="BI5" i="289"/>
  <c r="BI5" i="275"/>
  <c r="BJ5" i="304"/>
  <c r="BJ5" i="278"/>
  <c r="BJ5" i="273"/>
  <c r="BJ5" i="275"/>
  <c r="BJ5" i="289"/>
  <c r="BK5" i="304"/>
  <c r="BK5" i="278"/>
  <c r="BK5" i="273"/>
  <c r="BK5" i="289"/>
  <c r="BK5" i="275"/>
  <c r="BL5" i="304"/>
  <c r="BL5" i="278"/>
  <c r="BL5" i="273"/>
  <c r="BL5" i="289"/>
  <c r="BL5" i="275"/>
  <c r="BM5" i="304"/>
  <c r="BM5" i="278"/>
  <c r="BM5" i="273"/>
  <c r="BM5" i="289"/>
  <c r="BM5" i="275"/>
  <c r="BN5" i="304"/>
  <c r="BN5" i="278"/>
  <c r="BN5" i="273"/>
  <c r="BN5" i="289"/>
  <c r="BN5" i="275"/>
  <c r="BO5" i="304"/>
  <c r="BO5" i="278"/>
  <c r="BO5" i="273"/>
  <c r="BO5" i="289"/>
  <c r="BO5" i="275"/>
  <c r="BP5" i="304"/>
  <c r="BP5" i="278"/>
  <c r="BP5" i="273"/>
  <c r="BP5" i="289"/>
  <c r="BP5" i="275"/>
  <c r="BQ5" i="304"/>
  <c r="BQ5" i="278"/>
  <c r="BQ5" i="273"/>
  <c r="BQ5" i="275"/>
  <c r="BQ5" i="289"/>
  <c r="BR5" i="304"/>
  <c r="BR5" i="278"/>
  <c r="BR5" i="273"/>
  <c r="BR5" i="275"/>
  <c r="BR5" i="289"/>
  <c r="BS5" i="304"/>
  <c r="BS5" i="278"/>
  <c r="BS5" i="273"/>
  <c r="BS5" i="289"/>
  <c r="BS5" i="275"/>
  <c r="BT5" i="304"/>
  <c r="BT5" i="278"/>
  <c r="BT5" i="273"/>
  <c r="BT5" i="289"/>
  <c r="BT5" i="275"/>
  <c r="BU5" i="304"/>
  <c r="BU5" i="278"/>
  <c r="BU5" i="273"/>
  <c r="BU5" i="289"/>
  <c r="BU5" i="275"/>
  <c r="BV5" i="304"/>
  <c r="BV5" i="278"/>
  <c r="BV5" i="273"/>
  <c r="BV5" i="275"/>
  <c r="BV5" i="289"/>
  <c r="BW5" i="304"/>
  <c r="BW5" i="278"/>
  <c r="BW5" i="273"/>
  <c r="BW5" i="289"/>
  <c r="BW5" i="275"/>
  <c r="BX5" i="304"/>
  <c r="BX5" i="278"/>
  <c r="BX5" i="273"/>
  <c r="BX5" i="289"/>
  <c r="BX5" i="275"/>
  <c r="BY5" i="304"/>
  <c r="BY5" i="278"/>
  <c r="BY5" i="273"/>
  <c r="BY5" i="275"/>
  <c r="BY5" i="289"/>
  <c r="BZ5" i="304"/>
  <c r="BZ5" i="278"/>
  <c r="BZ5" i="273"/>
  <c r="BZ5" i="289"/>
  <c r="BZ5" i="275"/>
  <c r="CA5" i="304"/>
  <c r="CA5" i="278"/>
  <c r="CA5" i="273"/>
  <c r="CA5" i="289"/>
  <c r="CA5" i="275"/>
  <c r="CB5" i="304"/>
  <c r="CB5" i="278"/>
  <c r="CB5" i="273"/>
  <c r="CB5" i="289"/>
  <c r="CB5" i="275"/>
  <c r="CC5" i="304"/>
  <c r="CC5" i="278"/>
  <c r="CC5" i="273"/>
  <c r="CC5" i="289"/>
  <c r="CC5" i="275"/>
  <c r="CD5" i="304"/>
  <c r="CD5" i="278"/>
  <c r="CD5" i="273"/>
  <c r="CD5" i="275"/>
  <c r="CD5" i="289"/>
  <c r="CE5" i="304"/>
  <c r="CE5" i="278"/>
  <c r="CE5" i="273"/>
  <c r="CE5" i="289"/>
  <c r="CE5" i="275"/>
  <c r="CF5" i="304"/>
  <c r="CF5" i="278"/>
  <c r="CF5" i="273"/>
  <c r="CF5" i="289"/>
  <c r="CF5" i="275"/>
  <c r="CG5" i="304"/>
  <c r="CG5" i="278"/>
  <c r="CG5" i="273"/>
  <c r="CG5" i="275"/>
  <c r="CG5" i="289"/>
  <c r="CH5" i="304"/>
  <c r="CH5" i="278"/>
  <c r="CH5" i="273"/>
  <c r="CH5" i="275"/>
  <c r="CH5" i="289"/>
  <c r="CI5" i="304"/>
  <c r="CI5" i="278"/>
  <c r="CI5" i="273"/>
  <c r="CI5" i="289"/>
  <c r="CI5" i="275"/>
  <c r="CJ5" i="304"/>
  <c r="CJ5" i="278"/>
  <c r="CJ5" i="273"/>
  <c r="CJ5" i="289"/>
  <c r="CJ5" i="275"/>
  <c r="CK5" i="304"/>
  <c r="CK5" i="278"/>
  <c r="CK5" i="273"/>
  <c r="CK5" i="289"/>
  <c r="CK5" i="275"/>
  <c r="CL5" i="304"/>
  <c r="CL5" i="278"/>
  <c r="CL5" i="273"/>
  <c r="CL5" i="289"/>
  <c r="CL5" i="275"/>
  <c r="CM5" i="304"/>
  <c r="CM5" i="278"/>
  <c r="CM5" i="273"/>
  <c r="CM5" i="275"/>
  <c r="CM5" i="289"/>
  <c r="CN5" i="304"/>
  <c r="CN5" i="278"/>
  <c r="CN5" i="273"/>
  <c r="CN5" i="289"/>
  <c r="CN5" i="275"/>
  <c r="CO5" i="304"/>
  <c r="CO5" i="278"/>
  <c r="CO5" i="273"/>
  <c r="CO5" i="289"/>
  <c r="CO5" i="275"/>
  <c r="CP5" i="304"/>
  <c r="CP5" i="278"/>
  <c r="CP5" i="273"/>
  <c r="CP5" i="289"/>
  <c r="CP5" i="275"/>
  <c r="CQ5" i="304"/>
  <c r="CQ5" i="278"/>
  <c r="CQ5" i="273"/>
  <c r="CQ5" i="289"/>
  <c r="CQ5" i="275"/>
  <c r="CR5" i="304"/>
  <c r="CR5" i="278"/>
  <c r="CR5" i="273"/>
  <c r="CR5" i="275"/>
  <c r="CR5" i="289"/>
  <c r="CS5" i="304"/>
  <c r="CS5" i="278"/>
  <c r="CS5" i="273"/>
  <c r="CS5" i="289"/>
  <c r="CS5" i="275"/>
  <c r="CT5" i="304"/>
  <c r="CT5" i="278"/>
  <c r="CT5" i="273"/>
  <c r="CT5" i="289"/>
  <c r="CT5" i="275"/>
  <c r="CU5" i="304"/>
  <c r="CU5" i="278"/>
  <c r="CU5" i="273"/>
  <c r="CU5" i="275"/>
  <c r="CU5" i="289"/>
  <c r="CV5" i="304"/>
  <c r="CV5" i="278"/>
  <c r="CV5" i="273"/>
  <c r="CV5" i="289"/>
  <c r="CV5" i="275"/>
  <c r="CW5" i="304"/>
  <c r="CW5" i="278"/>
  <c r="CW5" i="273"/>
  <c r="CW5" i="289"/>
  <c r="CW5" i="275"/>
  <c r="CX5" i="304"/>
  <c r="CX5" i="278"/>
  <c r="CX5" i="273"/>
  <c r="CX5" i="275"/>
  <c r="CX5" i="289"/>
  <c r="CY5" i="304"/>
  <c r="CY5" i="278"/>
  <c r="CY5" i="273"/>
  <c r="CY5" i="289"/>
  <c r="CY5" i="275"/>
  <c r="CZ5" i="304"/>
  <c r="CZ5" i="278"/>
  <c r="CZ5" i="273"/>
  <c r="CZ5" i="275"/>
  <c r="CZ5" i="289"/>
  <c r="DA5" i="304"/>
  <c r="DA5" i="278"/>
  <c r="DA5" i="273"/>
  <c r="DA5" i="289"/>
  <c r="DA5" i="275"/>
  <c r="DB5" i="304"/>
  <c r="DB5" i="278"/>
  <c r="DB5" i="273"/>
  <c r="DB5" i="289"/>
  <c r="DB5" i="275"/>
  <c r="DC5" i="304"/>
  <c r="DC5" i="278"/>
  <c r="DC5" i="273"/>
  <c r="DC5" i="289"/>
  <c r="DC5" i="275"/>
  <c r="DD5" i="304"/>
  <c r="DD5" i="278"/>
  <c r="DD5" i="273"/>
  <c r="DD5" i="289"/>
  <c r="DD5" i="275"/>
  <c r="DE5" i="304"/>
  <c r="DE5" i="278"/>
  <c r="DE5" i="273"/>
  <c r="DE5" i="289"/>
  <c r="DE5" i="275"/>
  <c r="DF5" i="304"/>
  <c r="DF5" i="278"/>
  <c r="DF5" i="273"/>
  <c r="DF5" i="289"/>
  <c r="DF5" i="275"/>
  <c r="DG5" i="304"/>
  <c r="DG5" i="278"/>
  <c r="DG5" i="273"/>
  <c r="DG5" i="289"/>
  <c r="DG5" i="275"/>
  <c r="DH5" i="304"/>
  <c r="DH5" i="278"/>
  <c r="DH5" i="273"/>
  <c r="DH5" i="275"/>
  <c r="DH5" i="289"/>
  <c r="DI5" i="304"/>
  <c r="DI5" i="278"/>
  <c r="DI5" i="273"/>
  <c r="DI5" i="275"/>
  <c r="DI5" i="289"/>
  <c r="DJ5" i="304"/>
  <c r="DJ5" i="278"/>
  <c r="DJ5" i="273"/>
  <c r="DJ5" i="289"/>
  <c r="DJ5" i="275"/>
  <c r="DK5" i="304"/>
  <c r="DK5" i="278"/>
  <c r="DK5" i="273"/>
  <c r="DK5" i="289"/>
  <c r="DK5" i="275"/>
  <c r="DL5" i="304"/>
  <c r="DL5" i="278"/>
  <c r="DL5" i="273"/>
  <c r="DL5" i="289"/>
  <c r="DL5" i="275"/>
  <c r="DM5" i="304"/>
  <c r="DM5" i="278"/>
  <c r="DM5" i="273"/>
  <c r="DM5" i="275"/>
  <c r="DM5" i="289"/>
  <c r="DN5" i="304"/>
  <c r="DN5" i="278"/>
  <c r="DN5" i="273"/>
  <c r="DN5" i="289"/>
  <c r="DN5" i="275"/>
  <c r="DO5" i="304"/>
  <c r="DO5" i="278"/>
  <c r="DO5" i="273"/>
  <c r="DO5" i="275"/>
  <c r="DO5" i="289"/>
  <c r="DP5" i="304"/>
  <c r="DP5" i="278"/>
  <c r="DP5" i="273"/>
  <c r="DP5" i="275"/>
  <c r="DP5" i="289"/>
  <c r="DQ5" i="304"/>
  <c r="DQ5" i="278"/>
  <c r="DQ5" i="273"/>
  <c r="DQ5" i="289"/>
  <c r="DQ5" i="275"/>
  <c r="DR5" i="304"/>
  <c r="DR5" i="278"/>
  <c r="DR5" i="273"/>
  <c r="DR5" i="275"/>
  <c r="DR5" i="289"/>
  <c r="DS5" i="304"/>
  <c r="DS5" i="278"/>
  <c r="DS5" i="273"/>
  <c r="DS5" i="289"/>
  <c r="DS5" i="275"/>
  <c r="DT5" i="304"/>
  <c r="DT5" i="278"/>
  <c r="DT5" i="273"/>
  <c r="DT5" i="289"/>
  <c r="DT5" i="275"/>
  <c r="DU5" i="304"/>
  <c r="DU5" i="278"/>
  <c r="DU5" i="273"/>
  <c r="DU5" i="275"/>
  <c r="DU5" i="289"/>
  <c r="DV5" i="304"/>
  <c r="DV5" i="278"/>
  <c r="DV5" i="273"/>
  <c r="DV5" i="275"/>
  <c r="DV5" i="289"/>
  <c r="DW5" i="304"/>
  <c r="DW5" i="278"/>
  <c r="DW5" i="273"/>
  <c r="DW5" i="275"/>
  <c r="DW5" i="289"/>
  <c r="DX5" i="304"/>
  <c r="DX5" i="278"/>
  <c r="DX5" i="273"/>
  <c r="DX5" i="275"/>
  <c r="DX5" i="289"/>
  <c r="DY5" i="304"/>
  <c r="DY5" i="278"/>
  <c r="DY5" i="273"/>
  <c r="DY5" i="275"/>
  <c r="DY5" i="289"/>
  <c r="DZ5" i="304"/>
  <c r="DZ5" i="278"/>
  <c r="DZ5" i="273"/>
  <c r="DZ5" i="275"/>
  <c r="DZ5" i="289"/>
  <c r="EA5" i="304"/>
  <c r="EA5" i="278"/>
  <c r="EA5" i="273"/>
  <c r="EA5" i="275"/>
  <c r="EA5" i="289"/>
  <c r="EB5" i="304"/>
  <c r="EB5" i="278"/>
  <c r="EB5" i="273"/>
  <c r="EB5" i="275"/>
  <c r="EB5" i="289"/>
  <c r="EC5" i="304"/>
  <c r="EC5" i="278"/>
  <c r="EC5" i="273"/>
  <c r="EC5" i="275"/>
  <c r="EC5" i="289"/>
  <c r="ED5" i="304"/>
  <c r="ED5" i="278"/>
  <c r="ED5" i="273"/>
  <c r="ED5" i="275"/>
  <c r="ED5" i="289"/>
  <c r="EE5" i="304"/>
  <c r="EE5" i="278"/>
  <c r="EE5" i="273"/>
  <c r="EE5" i="275"/>
  <c r="EE5" i="289"/>
  <c r="EF5" i="304"/>
  <c r="EF5" i="278"/>
  <c r="EF5" i="273"/>
  <c r="EF5" i="289"/>
  <c r="EF5" i="275"/>
  <c r="EG5" i="304"/>
  <c r="EG5" i="278"/>
  <c r="EG5" i="273"/>
  <c r="EG5" i="289"/>
  <c r="EG5" i="275"/>
  <c r="EH5" i="304"/>
  <c r="EH5" i="278"/>
  <c r="EH5" i="273"/>
  <c r="EH5" i="275"/>
  <c r="EH5" i="289"/>
  <c r="EI5" i="304"/>
  <c r="EI5" i="278"/>
  <c r="EI5" i="273"/>
  <c r="EI5" i="289"/>
  <c r="EI5" i="275"/>
  <c r="EJ5" i="304"/>
  <c r="EJ5" i="278"/>
  <c r="EJ5" i="273"/>
  <c r="EJ5" i="275"/>
  <c r="EJ5" i="289"/>
  <c r="EK5" i="304"/>
  <c r="EK5" i="278"/>
  <c r="EK5" i="273"/>
  <c r="EK5" i="275"/>
  <c r="EK5" i="289"/>
  <c r="EL5" i="304"/>
  <c r="EL5" i="278"/>
  <c r="EL5" i="273"/>
  <c r="EL5" i="275"/>
  <c r="EL5" i="289"/>
  <c r="EM5" i="304"/>
  <c r="EM5" i="278"/>
  <c r="EM5" i="273"/>
  <c r="EM5" i="275"/>
  <c r="EM5" i="289"/>
  <c r="EN5" i="304"/>
  <c r="EN5" i="278"/>
  <c r="EN5" i="273"/>
  <c r="EN5" i="289"/>
  <c r="EN5" i="275"/>
  <c r="EO5" i="304"/>
  <c r="EO5" i="278"/>
  <c r="EO5" i="273"/>
  <c r="EO5" i="289"/>
  <c r="EO5" i="275"/>
  <c r="EP5" i="304"/>
  <c r="EP5" i="278"/>
  <c r="EP5" i="273"/>
  <c r="EP5" i="289"/>
  <c r="EP5" i="275"/>
  <c r="EQ5" i="304"/>
  <c r="EQ5" i="278"/>
  <c r="EQ5" i="273"/>
  <c r="EQ5" i="289"/>
  <c r="EQ5" i="275"/>
  <c r="ER5" i="304"/>
  <c r="ER5" i="278"/>
  <c r="ER5" i="273"/>
  <c r="ER5" i="275"/>
  <c r="ER5" i="289"/>
  <c r="ES5" i="304"/>
  <c r="ES5" i="278"/>
  <c r="ES5" i="273"/>
  <c r="ES5" i="289"/>
  <c r="ES5" i="275"/>
  <c r="ET5" i="304"/>
  <c r="ET5" i="278"/>
  <c r="ET5" i="273"/>
  <c r="ET5" i="275"/>
  <c r="ET5" i="289"/>
  <c r="EU5" i="304"/>
  <c r="EU5" i="278"/>
  <c r="EU5" i="273"/>
  <c r="EU5" i="275"/>
  <c r="EU5" i="289"/>
  <c r="EV5" i="304"/>
  <c r="EV5" i="278"/>
  <c r="EV5" i="273"/>
  <c r="EV5" i="289"/>
  <c r="EV5" i="275"/>
  <c r="EW5" i="304"/>
  <c r="EW5" i="278"/>
  <c r="EW5" i="273"/>
  <c r="EW5" i="275"/>
  <c r="EW5" i="289"/>
  <c r="EX5" i="304"/>
  <c r="EX5" i="278"/>
  <c r="EX5" i="273"/>
  <c r="EX5" i="289"/>
  <c r="EX5" i="275"/>
  <c r="EY5" i="304"/>
  <c r="EY5" i="278"/>
  <c r="EY5" i="273"/>
  <c r="EY5" i="289"/>
  <c r="EY5" i="275"/>
  <c r="EZ5" i="304"/>
  <c r="EZ5" i="278"/>
  <c r="EZ5" i="273"/>
  <c r="EZ5" i="275"/>
  <c r="EZ5" i="289"/>
  <c r="FA5" i="304"/>
  <c r="FA5" i="278"/>
  <c r="FA5" i="273"/>
  <c r="FA5" i="289"/>
  <c r="FA5" i="275"/>
  <c r="FB5" i="304"/>
  <c r="FB5" i="278"/>
  <c r="FB5" i="273"/>
  <c r="FB5" i="275"/>
  <c r="FB5" i="289"/>
  <c r="FC5" i="304"/>
  <c r="FC5" i="278"/>
  <c r="FC5" i="273"/>
  <c r="FC5" i="289"/>
  <c r="FC5" i="275"/>
  <c r="FD5" i="304"/>
  <c r="FD5" i="278"/>
  <c r="FD5" i="273"/>
  <c r="FD5" i="275"/>
  <c r="FD5" i="289"/>
  <c r="FE5" i="304"/>
  <c r="FE5" i="278"/>
  <c r="FE5" i="273"/>
  <c r="FE5" i="289"/>
  <c r="FE5" i="275"/>
  <c r="FF5" i="304"/>
  <c r="FF5" i="278"/>
  <c r="FF5" i="273"/>
  <c r="FF5" i="275"/>
  <c r="FF5" i="289"/>
  <c r="FG5" i="304"/>
  <c r="FG5" i="278"/>
  <c r="FG5" i="273"/>
  <c r="FG5" i="275"/>
  <c r="FG5" i="289"/>
  <c r="FH5" i="304"/>
  <c r="FH5" i="278"/>
  <c r="FH5" i="273"/>
  <c r="FH5" i="275"/>
  <c r="FH5" i="289"/>
  <c r="FI5" i="304"/>
  <c r="FI5" i="278"/>
  <c r="FI5" i="273"/>
  <c r="FI5" i="275"/>
  <c r="FI5" i="289"/>
  <c r="FJ5" i="304"/>
  <c r="FJ5" i="278"/>
  <c r="FJ5" i="273"/>
  <c r="FJ5" i="289"/>
  <c r="FJ5" i="275"/>
  <c r="FK5" i="304"/>
  <c r="FK5" i="278"/>
  <c r="FK5" i="273"/>
  <c r="FK5" i="289"/>
  <c r="FK5" i="275"/>
  <c r="FL5" i="304"/>
  <c r="FL5" i="278"/>
  <c r="FL5" i="273"/>
  <c r="FL5" i="275"/>
  <c r="FL5" i="289"/>
  <c r="FM5" i="304"/>
  <c r="FM5" i="278"/>
  <c r="FM5" i="273"/>
  <c r="FM5" i="289"/>
  <c r="FM5" i="275"/>
  <c r="FN5" i="304"/>
  <c r="FN5" i="278"/>
  <c r="FN5" i="273"/>
  <c r="FN5" i="289"/>
  <c r="FN5" i="275"/>
  <c r="FO5" i="304"/>
  <c r="FO5" i="278"/>
  <c r="FO5" i="273"/>
  <c r="FO5" i="275"/>
  <c r="FO5" i="289"/>
  <c r="FP5" i="304"/>
  <c r="FP5" i="278"/>
  <c r="FP5" i="273"/>
  <c r="FP5" i="275"/>
  <c r="FP5" i="289"/>
  <c r="H14" i="305"/>
  <c r="H286" i="307"/>
  <c r="FQ5" i="304"/>
  <c r="FQ5" i="278"/>
  <c r="FQ5" i="273"/>
  <c r="FQ5" i="275"/>
  <c r="FQ5" i="289"/>
  <c r="H30" i="305"/>
  <c r="H54" i="305"/>
  <c r="H18" i="305"/>
  <c r="H38" i="305"/>
  <c r="FR5" i="304"/>
  <c r="FR5" i="278"/>
  <c r="FR5" i="273"/>
  <c r="FR5" i="275"/>
  <c r="FR5" i="289"/>
  <c r="FS5" i="304"/>
  <c r="FS5" i="278"/>
  <c r="FS5" i="273"/>
  <c r="FS5" i="275"/>
  <c r="FS5" i="289"/>
  <c r="FT5" i="304"/>
  <c r="FT5" i="278"/>
  <c r="FT5" i="273"/>
  <c r="FT5" i="275"/>
  <c r="FT5" i="289"/>
  <c r="FU5" i="304"/>
  <c r="FU5" i="278"/>
  <c r="FU5" i="273"/>
  <c r="FU5" i="275"/>
  <c r="FU5" i="289"/>
  <c r="FV5" i="304"/>
  <c r="FV5" i="278"/>
  <c r="FV5" i="273"/>
  <c r="FV5" i="275"/>
  <c r="FV5" i="289"/>
  <c r="FW5" i="304"/>
  <c r="FW5" i="278"/>
  <c r="FW5" i="273"/>
  <c r="FW5" i="289"/>
  <c r="FW5" i="275"/>
  <c r="FX5" i="304"/>
  <c r="FX5" i="278"/>
  <c r="FX5" i="273"/>
  <c r="FX5" i="289"/>
  <c r="FX5" i="275"/>
  <c r="FY5" i="304"/>
  <c r="FY5" i="278"/>
  <c r="FY5" i="273"/>
  <c r="FY5" i="289"/>
  <c r="FY5" i="275"/>
  <c r="FZ5" i="304"/>
  <c r="FZ5" i="278"/>
  <c r="FZ5" i="273"/>
  <c r="FZ5" i="275"/>
  <c r="FZ5" i="289"/>
  <c r="GA5" i="304"/>
  <c r="GA5" i="278"/>
  <c r="GA5" i="273"/>
  <c r="GA5" i="275"/>
  <c r="GA5" i="289"/>
  <c r="GB5" i="304"/>
  <c r="GB5" i="278"/>
  <c r="GB5" i="273"/>
  <c r="GB5" i="289"/>
  <c r="GB5" i="275"/>
  <c r="GC5" i="304"/>
  <c r="GC5" i="278"/>
  <c r="GC5" i="273"/>
  <c r="GC5" i="289"/>
  <c r="GC5" i="275"/>
  <c r="GD5" i="304"/>
  <c r="GD5" i="278"/>
  <c r="GD5" i="273"/>
  <c r="GD5" i="289"/>
  <c r="GD5" i="275"/>
  <c r="GE5" i="304"/>
  <c r="GE5" i="278"/>
  <c r="GE5" i="273"/>
  <c r="GE5" i="289"/>
  <c r="GE5" i="275"/>
  <c r="GF5" i="304"/>
  <c r="GF5" i="278"/>
  <c r="GF5" i="273"/>
  <c r="GF5" i="289"/>
  <c r="GF5" i="275"/>
  <c r="GG5" i="304"/>
  <c r="GG5" i="278"/>
  <c r="GG5" i="273"/>
  <c r="GG5" i="275"/>
  <c r="GG5" i="289"/>
  <c r="GH5" i="304"/>
  <c r="GH5" i="278"/>
  <c r="GH5" i="273"/>
  <c r="GH5" i="275"/>
  <c r="GH5" i="289"/>
  <c r="GI5" i="304"/>
  <c r="GI5" i="278"/>
  <c r="GI5" i="273"/>
  <c r="GI5" i="275"/>
  <c r="GI5" i="289"/>
  <c r="GJ5" i="304"/>
  <c r="GJ5" i="278"/>
  <c r="GJ5" i="273"/>
  <c r="GJ5" i="289"/>
  <c r="GJ5" i="275"/>
  <c r="H44" i="273"/>
  <c r="H19" i="273"/>
  <c r="H34" i="273"/>
  <c r="H53" i="273"/>
  <c r="J35" i="305"/>
  <c r="J4" i="305"/>
  <c r="I28" i="48" a="1"/>
  <c r="I28" i="48"/>
  <c r="E69" i="269"/>
  <c r="G33" i="265"/>
  <c r="G33" i="277"/>
  <c r="G11" i="280"/>
  <c r="E18" i="277"/>
  <c r="E41" i="269"/>
  <c r="E62" i="277"/>
  <c r="E85" i="269"/>
  <c r="E66" i="269"/>
  <c r="E81" i="269"/>
  <c r="E58" i="277"/>
  <c r="G103" i="288"/>
  <c r="G189" i="280"/>
  <c r="E19" i="265"/>
  <c r="G95" i="280"/>
  <c r="G131" i="280"/>
  <c r="G16" i="314"/>
  <c r="E50" i="277"/>
  <c r="G81" i="280"/>
  <c r="G169" i="280"/>
  <c r="G23" i="314"/>
  <c r="G37" i="282"/>
  <c r="G36" i="288"/>
  <c r="G19" i="265"/>
  <c r="BG100" i="288"/>
  <c r="BG102" i="288"/>
  <c r="DK100" i="288"/>
  <c r="DK102" i="288"/>
  <c r="DS100" i="288"/>
  <c r="DS102" i="288"/>
  <c r="EA100" i="288"/>
  <c r="EA102" i="288"/>
  <c r="EQ100" i="288"/>
  <c r="EQ102" i="288"/>
  <c r="FG100" i="288"/>
  <c r="FG102" i="288"/>
  <c r="BH100" i="288"/>
  <c r="BH102" i="288"/>
  <c r="BL100" i="288"/>
  <c r="BL102" i="288"/>
  <c r="BP100" i="288"/>
  <c r="BP102" i="288"/>
  <c r="BT100" i="288"/>
  <c r="BT102" i="288"/>
  <c r="BX100" i="288"/>
  <c r="BX102" i="288"/>
  <c r="CB100" i="288"/>
  <c r="CB102" i="288"/>
  <c r="CF100" i="288"/>
  <c r="CF102" i="288"/>
  <c r="CJ100" i="288"/>
  <c r="CJ102" i="288"/>
  <c r="CN100" i="288"/>
  <c r="CN102" i="288"/>
  <c r="CR100" i="288"/>
  <c r="CR102" i="288"/>
  <c r="CV100" i="288"/>
  <c r="CV102" i="288"/>
  <c r="CZ100" i="288"/>
  <c r="CZ102" i="288"/>
  <c r="DD100" i="288"/>
  <c r="DD102" i="288"/>
  <c r="DH100" i="288"/>
  <c r="DH102" i="288"/>
  <c r="DL100" i="288"/>
  <c r="DL102" i="288"/>
  <c r="DP100" i="288"/>
  <c r="DP102" i="288"/>
  <c r="DT100" i="288"/>
  <c r="DT102" i="288"/>
  <c r="DX100" i="288"/>
  <c r="DX102" i="288"/>
  <c r="EB100" i="288"/>
  <c r="EB102" i="288"/>
  <c r="EF100" i="288"/>
  <c r="EF102" i="288"/>
  <c r="EJ100" i="288"/>
  <c r="EJ102" i="288"/>
  <c r="EN100" i="288"/>
  <c r="EN102" i="288"/>
  <c r="ER100" i="288"/>
  <c r="ER102" i="288"/>
  <c r="EV100" i="288"/>
  <c r="EV102" i="288"/>
  <c r="EZ100" i="288"/>
  <c r="EZ102" i="288"/>
  <c r="FD100" i="288"/>
  <c r="FD102" i="288"/>
  <c r="FH100" i="288"/>
  <c r="FH102" i="288"/>
  <c r="FL100" i="288"/>
  <c r="FL102" i="288"/>
  <c r="FP100" i="288"/>
  <c r="FP102" i="288"/>
  <c r="FT100" i="288"/>
  <c r="FT102" i="288"/>
  <c r="FX100" i="288"/>
  <c r="FX102" i="288"/>
  <c r="GB100" i="288"/>
  <c r="GB102" i="288"/>
  <c r="GF100" i="288"/>
  <c r="GF102" i="288"/>
  <c r="GJ100" i="288"/>
  <c r="GJ102" i="288"/>
  <c r="BM100" i="288"/>
  <c r="BM102" i="288"/>
  <c r="G40" i="314"/>
  <c r="G67" i="314"/>
  <c r="G84" i="269"/>
  <c r="G61" i="277"/>
  <c r="J4" i="278"/>
  <c r="J4" i="288"/>
  <c r="J4" i="273"/>
  <c r="J4" i="289"/>
  <c r="J4" i="304"/>
  <c r="J4" i="285"/>
  <c r="J4" i="309"/>
  <c r="J4" i="282"/>
  <c r="J4" i="310"/>
  <c r="J4" i="314"/>
  <c r="J4" i="275"/>
  <c r="J4" i="307"/>
  <c r="J4" i="280"/>
  <c r="G42" i="277"/>
  <c r="G65" i="269"/>
  <c r="G53" i="280"/>
  <c r="G80" i="280"/>
  <c r="G80" i="307"/>
  <c r="G68" i="280"/>
  <c r="AQ177" i="307"/>
  <c r="G10" i="288"/>
  <c r="G24" i="286"/>
  <c r="G32" i="286"/>
  <c r="G68" i="265"/>
  <c r="G91" i="269"/>
  <c r="G26" i="265"/>
  <c r="G26" i="277"/>
  <c r="G12" i="288"/>
  <c r="G183" i="280"/>
  <c r="G41" i="286"/>
  <c r="G35" i="286"/>
  <c r="G25" i="282"/>
  <c r="G9" i="285"/>
  <c r="G62" i="277"/>
  <c r="G85" i="269"/>
  <c r="I72" i="48" a="1"/>
  <c r="I72" i="48"/>
  <c r="G61" i="307"/>
  <c r="G49" i="306"/>
  <c r="G83" i="306"/>
  <c r="G44" i="282"/>
  <c r="G18" i="310"/>
  <c r="G58" i="307"/>
  <c r="I207" i="48" a="1"/>
  <c r="I207" i="48"/>
  <c r="I189" i="48" a="1"/>
  <c r="I189" i="48"/>
  <c r="I155" i="48" a="1"/>
  <c r="I155" i="48"/>
  <c r="I151" i="48" a="1"/>
  <c r="I151" i="48"/>
  <c r="I147" i="48" a="1"/>
  <c r="I147" i="48"/>
  <c r="I143" i="48" a="1"/>
  <c r="I143" i="48"/>
  <c r="I137" i="48" a="1"/>
  <c r="I137" i="48"/>
  <c r="I121" i="48" a="1"/>
  <c r="I121" i="48"/>
  <c r="I98" i="48" a="1"/>
  <c r="I98" i="48"/>
  <c r="I62" i="48" a="1"/>
  <c r="I62" i="48"/>
  <c r="I40" i="48" a="1"/>
  <c r="I40" i="48"/>
  <c r="I166" i="48" a="1"/>
  <c r="I166" i="48"/>
  <c r="BB177" i="307"/>
  <c r="I86" i="48" a="1"/>
  <c r="I86" i="48"/>
  <c r="G298" i="307"/>
  <c r="G51" i="306"/>
  <c r="G158" i="280"/>
  <c r="I136" i="48" a="1"/>
  <c r="I136" i="48"/>
  <c r="I97" i="48" a="1"/>
  <c r="I97" i="48"/>
  <c r="I61" i="48" a="1"/>
  <c r="I61" i="48"/>
  <c r="I39" i="48" a="1"/>
  <c r="I39" i="48"/>
  <c r="I21" i="48" a="1"/>
  <c r="I21" i="48"/>
  <c r="I13" i="48" a="1"/>
  <c r="I13" i="48"/>
  <c r="I51" i="48" a="1"/>
  <c r="I51" i="48"/>
  <c r="I29" i="48" a="1"/>
  <c r="I29" i="48"/>
  <c r="G241" i="307"/>
  <c r="G229" i="280"/>
  <c r="I82" i="48" a="1"/>
  <c r="I82" i="48"/>
  <c r="G60" i="307"/>
  <c r="G62" i="307"/>
  <c r="G139" i="280"/>
  <c r="BE177" i="307"/>
  <c r="I60" i="48" a="1"/>
  <c r="I60" i="48"/>
  <c r="I87" i="48" a="1"/>
  <c r="I87" i="48"/>
  <c r="G54" i="307"/>
  <c r="G121" i="288"/>
  <c r="I199" i="48" a="1"/>
  <c r="I199" i="48"/>
  <c r="I179" i="48" a="1"/>
  <c r="I179" i="48"/>
  <c r="I159" i="48" a="1"/>
  <c r="I159" i="48"/>
  <c r="I153" i="48" a="1"/>
  <c r="I153" i="48"/>
  <c r="I149" i="48" a="1"/>
  <c r="I149" i="48"/>
  <c r="I145" i="48" a="1"/>
  <c r="I145" i="48"/>
  <c r="I141" i="48" a="1"/>
  <c r="I141" i="48"/>
  <c r="I133" i="48" a="1"/>
  <c r="I133" i="48"/>
  <c r="I117" i="48" a="1"/>
  <c r="I117" i="48"/>
  <c r="I94" i="48" a="1"/>
  <c r="I94" i="48"/>
  <c r="I53" i="48" a="1"/>
  <c r="I53" i="48"/>
  <c r="I36" i="48" a="1"/>
  <c r="I36" i="48"/>
  <c r="G235" i="307"/>
  <c r="G25" i="310"/>
  <c r="S21" i="309"/>
  <c r="U21" i="309"/>
  <c r="AG21" i="309"/>
  <c r="T21" i="309"/>
  <c r="AF21" i="309"/>
  <c r="AE21" i="309"/>
  <c r="Y21" i="309"/>
  <c r="AJ21" i="309"/>
  <c r="X21" i="309"/>
  <c r="W21" i="309"/>
  <c r="AC21" i="309"/>
  <c r="F134" i="307"/>
  <c r="F101" i="307"/>
  <c r="I78" i="48" a="1"/>
  <c r="I78" i="48"/>
  <c r="J382" i="307"/>
  <c r="J372" i="307"/>
  <c r="F183" i="48"/>
  <c r="F98" i="278"/>
  <c r="N177" i="307"/>
  <c r="BD177" i="307"/>
  <c r="AP177" i="307"/>
  <c r="AX177" i="307"/>
  <c r="Q177" i="307"/>
  <c r="AY177" i="307"/>
  <c r="J177" i="307"/>
  <c r="R177" i="307"/>
  <c r="K177" i="307"/>
  <c r="AS177" i="307"/>
  <c r="BA177" i="307"/>
  <c r="AU177" i="307"/>
  <c r="AD21" i="309"/>
  <c r="V21" i="309"/>
  <c r="AH21" i="309"/>
  <c r="Z21" i="309"/>
  <c r="AI21" i="309"/>
  <c r="AA21" i="309"/>
  <c r="G264" i="307"/>
  <c r="G9" i="310"/>
  <c r="BU100" i="288"/>
  <c r="BU102" i="288"/>
  <c r="CC100" i="288"/>
  <c r="CC102" i="288"/>
  <c r="CK100" i="288"/>
  <c r="CK102" i="288"/>
  <c r="CS100" i="288"/>
  <c r="CS102" i="288"/>
  <c r="G57" i="278"/>
  <c r="DA100" i="288"/>
  <c r="DA102" i="288"/>
  <c r="DI100" i="288"/>
  <c r="DI102" i="288"/>
  <c r="DQ100" i="288"/>
  <c r="DQ102" i="288"/>
  <c r="DY100" i="288"/>
  <c r="DY102" i="288"/>
  <c r="EG100" i="288"/>
  <c r="EG102" i="288"/>
  <c r="EO100" i="288"/>
  <c r="EO102" i="288"/>
  <c r="EW100" i="288"/>
  <c r="EW102" i="288"/>
  <c r="G34" i="278"/>
  <c r="FE100" i="288"/>
  <c r="FE102" i="288"/>
  <c r="FM100" i="288"/>
  <c r="FM102" i="288"/>
  <c r="FU100" i="288"/>
  <c r="FU102" i="288"/>
  <c r="GC100" i="288"/>
  <c r="GC102" i="288"/>
  <c r="G10" i="265"/>
  <c r="G10" i="277"/>
  <c r="G47" i="265"/>
  <c r="G74" i="278"/>
  <c r="G87" i="278"/>
  <c r="G9" i="265"/>
  <c r="G32" i="269"/>
  <c r="G33" i="278"/>
  <c r="G32" i="265"/>
  <c r="G61" i="278"/>
  <c r="E10" i="277"/>
  <c r="F33" i="269"/>
  <c r="G56" i="269"/>
  <c r="G80" i="265"/>
  <c r="G80" i="277"/>
  <c r="E91" i="269"/>
  <c r="G13" i="288"/>
  <c r="G16" i="286"/>
  <c r="G49" i="269"/>
  <c r="E36" i="277"/>
  <c r="E59" i="269"/>
  <c r="G58" i="282"/>
  <c r="G78" i="282"/>
  <c r="E23" i="277"/>
  <c r="G48" i="282"/>
  <c r="G23" i="277"/>
  <c r="G46" i="269"/>
  <c r="G36" i="277"/>
  <c r="G59" i="269"/>
  <c r="G89" i="282"/>
  <c r="G68" i="282"/>
  <c r="F23" i="277"/>
  <c r="F46" i="269"/>
  <c r="G52" i="286"/>
  <c r="G48" i="286"/>
  <c r="G155" i="280"/>
  <c r="E43" i="277"/>
  <c r="G65" i="277"/>
  <c r="F36" i="277"/>
  <c r="E14" i="277"/>
  <c r="G38" i="269"/>
  <c r="E41" i="277"/>
  <c r="G64" i="269"/>
  <c r="E61" i="277"/>
  <c r="F19" i="277"/>
  <c r="G43" i="277"/>
  <c r="F62" i="277"/>
  <c r="F49" i="269"/>
  <c r="F43" i="277"/>
  <c r="E51" i="277"/>
  <c r="G43" i="282"/>
  <c r="F67" i="269"/>
  <c r="G54" i="277"/>
  <c r="F58" i="277"/>
  <c r="F41" i="269"/>
  <c r="E20" i="277"/>
  <c r="G50" i="277"/>
  <c r="G51" i="277"/>
  <c r="E65" i="277"/>
  <c r="G62" i="269"/>
  <c r="G43" i="269"/>
  <c r="G81" i="269"/>
  <c r="G58" i="277"/>
  <c r="E42" i="277"/>
  <c r="G18" i="277"/>
  <c r="G34" i="277"/>
  <c r="F55" i="277"/>
  <c r="F9" i="277"/>
  <c r="G343" i="307"/>
  <c r="E73" i="280"/>
  <c r="E90" i="280"/>
  <c r="F57" i="269"/>
  <c r="F46" i="277"/>
  <c r="G166" i="307"/>
  <c r="BO100" i="288"/>
  <c r="BO102" i="288"/>
  <c r="BS100" i="288"/>
  <c r="BS102" i="288"/>
  <c r="BW100" i="288"/>
  <c r="BW102" i="288"/>
  <c r="CI100" i="288"/>
  <c r="CI102" i="288"/>
  <c r="GI100" i="288"/>
  <c r="GI102" i="288"/>
  <c r="G45" i="265"/>
  <c r="G59" i="280"/>
  <c r="CQ100" i="288"/>
  <c r="CQ102" i="288"/>
  <c r="G44" i="265"/>
  <c r="F58" i="269"/>
  <c r="G94" i="278"/>
  <c r="F55" i="269"/>
  <c r="F32" i="277"/>
  <c r="G63" i="306"/>
  <c r="G55" i="278"/>
  <c r="G88" i="265"/>
  <c r="G88" i="277"/>
  <c r="G95" i="278"/>
  <c r="E32" i="277"/>
  <c r="G34" i="269"/>
  <c r="G11" i="277"/>
  <c r="G35" i="277"/>
  <c r="G112" i="278"/>
  <c r="F11" i="277"/>
  <c r="G51" i="278"/>
  <c r="E11" i="277"/>
  <c r="G82" i="277"/>
  <c r="G268" i="307"/>
  <c r="E32" i="269"/>
  <c r="E9" i="277"/>
  <c r="G9" i="277"/>
  <c r="E70" i="269"/>
  <c r="E47" i="277"/>
  <c r="E35" i="277"/>
  <c r="E58" i="269"/>
  <c r="E57" i="269"/>
  <c r="J254" i="307"/>
  <c r="G346" i="307"/>
  <c r="G373" i="307"/>
  <c r="G256" i="307"/>
  <c r="G267" i="307"/>
  <c r="F40" i="277"/>
  <c r="F47" i="277"/>
  <c r="F70" i="269"/>
  <c r="F45" i="277"/>
  <c r="BN100" i="288"/>
  <c r="BN102" i="288"/>
  <c r="CT100" i="288"/>
  <c r="CT102" i="288"/>
  <c r="EH100" i="288"/>
  <c r="EH102" i="288"/>
  <c r="EL100" i="288"/>
  <c r="EL102" i="288"/>
  <c r="G70" i="307"/>
  <c r="G35" i="307"/>
  <c r="G194" i="307"/>
  <c r="G197" i="307"/>
  <c r="G25" i="311"/>
  <c r="G143" i="307"/>
  <c r="BV100" i="288"/>
  <c r="BV102" i="288"/>
  <c r="FN100" i="288"/>
  <c r="FN102" i="288"/>
  <c r="FR100" i="288"/>
  <c r="FR102" i="288"/>
  <c r="CL100" i="288"/>
  <c r="CL102" i="288"/>
  <c r="ED100" i="288"/>
  <c r="ED102" i="288"/>
  <c r="FB100" i="288"/>
  <c r="FB102" i="288"/>
  <c r="G34" i="307"/>
  <c r="G26" i="307"/>
  <c r="G41" i="307"/>
  <c r="G212" i="307"/>
  <c r="G162" i="307"/>
  <c r="BR100" i="288"/>
  <c r="BR102" i="288"/>
  <c r="CH100" i="288"/>
  <c r="CH102" i="288"/>
  <c r="FJ100" i="288"/>
  <c r="FJ102" i="288"/>
  <c r="GH100" i="288"/>
  <c r="GH102" i="288"/>
  <c r="E203" i="280"/>
  <c r="E45" i="265"/>
  <c r="CA100" i="288"/>
  <c r="CA102" i="288"/>
  <c r="CM100" i="288"/>
  <c r="CM102" i="288"/>
  <c r="CP100" i="288"/>
  <c r="CP102" i="288"/>
  <c r="CX100" i="288"/>
  <c r="CX102" i="288"/>
  <c r="DF100" i="288"/>
  <c r="DF102" i="288"/>
  <c r="EE100" i="288"/>
  <c r="EE102" i="288"/>
  <c r="EP100" i="288"/>
  <c r="EP102" i="288"/>
  <c r="EU100" i="288"/>
  <c r="EU102" i="288"/>
  <c r="FF100" i="288"/>
  <c r="FF102" i="288"/>
  <c r="FK100" i="288"/>
  <c r="FK102" i="288"/>
  <c r="FV100" i="288"/>
  <c r="FV102" i="288"/>
  <c r="GA100" i="288"/>
  <c r="GA102" i="288"/>
  <c r="CE100" i="288"/>
  <c r="CE102" i="288"/>
  <c r="CU100" i="288"/>
  <c r="CU102" i="288"/>
  <c r="DC100" i="288"/>
  <c r="DC102" i="288"/>
  <c r="DJ100" i="288"/>
  <c r="DJ102" i="288"/>
  <c r="DN100" i="288"/>
  <c r="DN102" i="288"/>
  <c r="DR100" i="288"/>
  <c r="DR102" i="288"/>
  <c r="DV100" i="288"/>
  <c r="DV102" i="288"/>
  <c r="DZ100" i="288"/>
  <c r="DZ102" i="288"/>
  <c r="EI100" i="288"/>
  <c r="EI102" i="288"/>
  <c r="EY100" i="288"/>
  <c r="EY102" i="288"/>
  <c r="FO100" i="288"/>
  <c r="FO102" i="288"/>
  <c r="GE100" i="288"/>
  <c r="GE102" i="288"/>
  <c r="G218" i="307"/>
  <c r="G163" i="307"/>
  <c r="G40" i="277"/>
  <c r="G318" i="307"/>
  <c r="G148" i="307"/>
  <c r="J173" i="307"/>
  <c r="J176" i="307"/>
  <c r="G11" i="310"/>
  <c r="J335" i="307"/>
  <c r="J189" i="307"/>
  <c r="G13" i="310"/>
  <c r="G102" i="307"/>
  <c r="G135" i="307"/>
  <c r="G247" i="307"/>
  <c r="G164" i="307"/>
  <c r="G189" i="307"/>
  <c r="G217" i="307"/>
  <c r="G254" i="307"/>
  <c r="G171" i="307"/>
  <c r="G26" i="311"/>
  <c r="G156" i="307"/>
  <c r="G63" i="307"/>
  <c r="G29" i="310"/>
  <c r="G341" i="307"/>
  <c r="E79" i="307"/>
  <c r="E59" i="280"/>
  <c r="G64" i="307"/>
  <c r="G30" i="310"/>
  <c r="G342" i="307"/>
  <c r="G349" i="307"/>
  <c r="G198" i="307"/>
  <c r="G239" i="307"/>
  <c r="E40" i="277"/>
  <c r="E63" i="269"/>
  <c r="G165" i="307"/>
  <c r="G248" i="307"/>
  <c r="G297" i="307"/>
  <c r="G122" i="307"/>
  <c r="G234" i="307"/>
  <c r="G211" i="307"/>
  <c r="G26" i="310"/>
  <c r="G24" i="282"/>
  <c r="G26" i="285"/>
  <c r="G46" i="277"/>
  <c r="G69" i="269"/>
  <c r="G28" i="310"/>
  <c r="G368" i="307"/>
  <c r="G107" i="307"/>
  <c r="G296" i="307"/>
  <c r="G140" i="307"/>
  <c r="G19" i="277"/>
  <c r="G42" i="269"/>
  <c r="E42" i="269"/>
  <c r="E19" i="277"/>
  <c r="G33" i="269"/>
  <c r="F116" i="288"/>
  <c r="AW53" i="307"/>
  <c r="AW18" i="310"/>
  <c r="F111" i="288"/>
  <c r="F113" i="288"/>
  <c r="F115" i="288"/>
  <c r="I19" i="48" a="1"/>
  <c r="I19" i="48"/>
  <c r="AE177" i="307"/>
  <c r="AH53" i="307"/>
  <c r="AH18" i="310"/>
  <c r="AC53" i="307"/>
  <c r="AC18" i="310"/>
  <c r="I16" i="48" a="1"/>
  <c r="I16" i="48"/>
  <c r="K18" i="310"/>
  <c r="K53" i="307"/>
  <c r="AW54" i="307"/>
  <c r="AF177" i="307"/>
  <c r="W53" i="307"/>
  <c r="W18" i="310"/>
  <c r="AA18" i="310"/>
  <c r="AA53" i="307"/>
  <c r="AX54" i="307"/>
  <c r="AX19" i="310"/>
  <c r="AD54" i="307"/>
  <c r="AD19" i="310"/>
  <c r="I18" i="48" a="1"/>
  <c r="I18" i="48"/>
  <c r="T177" i="307"/>
  <c r="X18" i="310"/>
  <c r="X53" i="307"/>
  <c r="AF53" i="307"/>
  <c r="AF18" i="310"/>
  <c r="U18" i="310"/>
  <c r="U53" i="307"/>
  <c r="AJ177" i="307"/>
  <c r="AB18" i="310"/>
  <c r="AB53" i="307"/>
  <c r="Q18" i="310"/>
  <c r="Q53" i="307"/>
  <c r="AC177" i="307"/>
  <c r="AG177" i="307"/>
  <c r="R18" i="310"/>
  <c r="R53" i="307"/>
  <c r="L53" i="307"/>
  <c r="L18" i="310"/>
  <c r="N53" i="307"/>
  <c r="N18" i="310"/>
  <c r="AG53" i="307"/>
  <c r="AG18" i="310"/>
  <c r="P18" i="310"/>
  <c r="P53" i="307"/>
  <c r="K48" i="273"/>
  <c r="O53" i="307"/>
  <c r="O18" i="310"/>
  <c r="Z18" i="310"/>
  <c r="Z53" i="307"/>
  <c r="I76" i="48" a="1"/>
  <c r="I76" i="48"/>
  <c r="F136" i="307"/>
  <c r="F103" i="307"/>
  <c r="W177" i="307"/>
  <c r="U177" i="307"/>
  <c r="T18" i="310"/>
  <c r="T53" i="307"/>
  <c r="AQ53" i="307"/>
  <c r="AQ18" i="310"/>
  <c r="Y53" i="307"/>
  <c r="Y18" i="310"/>
  <c r="I172" i="48" a="1"/>
  <c r="I172" i="48"/>
  <c r="I183" i="48" a="1"/>
  <c r="I183" i="48"/>
  <c r="AV18" i="310"/>
  <c r="AV53" i="307"/>
  <c r="G68" i="277"/>
  <c r="Y177" i="307"/>
  <c r="AE54" i="307"/>
  <c r="AE19" i="310"/>
  <c r="AA54" i="307"/>
  <c r="I181" i="48" a="1"/>
  <c r="I181" i="48"/>
  <c r="F177" i="273"/>
  <c r="X177" i="307"/>
  <c r="S177" i="307"/>
  <c r="V53" i="307"/>
  <c r="V18" i="310"/>
  <c r="AP53" i="307"/>
  <c r="AP18" i="310"/>
  <c r="AR53" i="307"/>
  <c r="AR18" i="310"/>
  <c r="S18" i="310"/>
  <c r="S53" i="307"/>
  <c r="AL53" i="307"/>
  <c r="AL18" i="310"/>
  <c r="I84" i="48" a="1"/>
  <c r="I84" i="48"/>
  <c r="F7" i="48"/>
  <c r="BD19" i="310"/>
  <c r="BD54" i="307"/>
  <c r="L54" i="307"/>
  <c r="L19" i="310"/>
  <c r="AA177" i="307"/>
  <c r="AM19" i="310"/>
  <c r="AM54" i="307"/>
  <c r="AA19" i="310"/>
  <c r="AC54" i="307"/>
  <c r="AC19" i="310"/>
  <c r="AZ19" i="310"/>
  <c r="AZ54" i="307"/>
  <c r="AI177" i="307"/>
  <c r="K54" i="307"/>
  <c r="K19" i="310"/>
  <c r="AQ54" i="307"/>
  <c r="AQ19" i="310"/>
  <c r="AS54" i="307"/>
  <c r="AS19" i="310"/>
  <c r="AI54" i="307"/>
  <c r="AI19" i="310"/>
  <c r="X19" i="310"/>
  <c r="X54" i="307"/>
  <c r="AK54" i="307"/>
  <c r="AK19" i="310"/>
  <c r="Z177" i="307"/>
  <c r="N19" i="310"/>
  <c r="N54" i="307"/>
  <c r="T54" i="307"/>
  <c r="T19" i="310"/>
  <c r="AB54" i="307"/>
  <c r="AB19" i="310"/>
  <c r="AO19" i="310"/>
  <c r="AO54" i="307"/>
  <c r="AU54" i="307"/>
  <c r="AU19" i="310"/>
  <c r="AH177" i="307"/>
  <c r="Q19" i="310"/>
  <c r="Q54" i="307"/>
  <c r="AR54" i="307"/>
  <c r="AR19" i="310"/>
  <c r="BA19" i="310"/>
  <c r="BA54" i="307"/>
  <c r="AJ54" i="307"/>
  <c r="AJ19" i="310"/>
  <c r="BC19" i="310"/>
  <c r="BC54" i="307"/>
  <c r="AF54" i="307"/>
  <c r="AF19" i="310"/>
  <c r="BE19" i="310"/>
  <c r="BE54" i="307"/>
  <c r="V177" i="307"/>
  <c r="AN54" i="307"/>
  <c r="AN19" i="310"/>
  <c r="AG19" i="310"/>
  <c r="AG54" i="307"/>
  <c r="M19" i="310"/>
  <c r="M54" i="307"/>
  <c r="O19" i="310"/>
  <c r="O54" i="307"/>
  <c r="AD177" i="307"/>
  <c r="AV19" i="310"/>
  <c r="AV54" i="307"/>
  <c r="AY19" i="310"/>
  <c r="AY54" i="307"/>
  <c r="W54" i="307"/>
  <c r="W19" i="310"/>
  <c r="G70" i="269"/>
  <c r="G47" i="277"/>
  <c r="G32" i="277"/>
  <c r="G55" i="269"/>
  <c r="G67" i="269"/>
  <c r="G44" i="277"/>
  <c r="G45" i="277"/>
  <c r="G68" i="269"/>
  <c r="E68" i="269"/>
  <c r="E45" i="277"/>
  <c r="H15" i="307"/>
  <c r="H20" i="307"/>
  <c r="AF35" i="307"/>
  <c r="AI34" i="307"/>
  <c r="O13" i="310"/>
  <c r="AD34" i="307"/>
  <c r="AC34" i="307"/>
  <c r="AK34" i="307"/>
  <c r="M34" i="307"/>
  <c r="AT34" i="307"/>
  <c r="T34" i="307"/>
  <c r="AL34" i="307"/>
  <c r="AQ34" i="307"/>
  <c r="AA34" i="307"/>
  <c r="S70" i="307"/>
  <c r="L34" i="307"/>
  <c r="AY34" i="307"/>
  <c r="AG70" i="307"/>
  <c r="BC34" i="307"/>
  <c r="AX34" i="307"/>
  <c r="AE34" i="307"/>
  <c r="AL19" i="310"/>
  <c r="AL54" i="307"/>
  <c r="Z54" i="307"/>
  <c r="Z19" i="310"/>
  <c r="AH54" i="307"/>
  <c r="AH19" i="310"/>
  <c r="AP19" i="310"/>
  <c r="AP54" i="307"/>
  <c r="P54" i="307"/>
  <c r="P19" i="310"/>
  <c r="J119" i="288"/>
  <c r="J127" i="288"/>
  <c r="S54" i="307"/>
  <c r="S19" i="310"/>
  <c r="R54" i="307"/>
  <c r="R19" i="310"/>
  <c r="U19" i="310"/>
  <c r="U54" i="307"/>
  <c r="J184" i="273"/>
  <c r="J2" i="282"/>
  <c r="J49" i="273"/>
  <c r="J2" i="286"/>
  <c r="J33" i="311"/>
  <c r="J2" i="273"/>
  <c r="J2" i="289"/>
  <c r="J2" i="285"/>
  <c r="J2" i="278"/>
  <c r="J2" i="275"/>
  <c r="J2" i="288"/>
  <c r="J2" i="314"/>
  <c r="J2" i="265"/>
  <c r="J2" i="280"/>
  <c r="H53" i="307"/>
  <c r="H14" i="306"/>
  <c r="R34" i="307"/>
  <c r="AW19" i="310"/>
  <c r="Y19" i="310"/>
  <c r="Y54" i="307"/>
  <c r="J2" i="310"/>
  <c r="J29" i="311"/>
  <c r="J2" i="309"/>
  <c r="J2" i="305"/>
  <c r="J2" i="307"/>
  <c r="J2" i="306"/>
  <c r="J26" i="305"/>
  <c r="J27" i="305"/>
  <c r="AW34" i="307"/>
  <c r="V19" i="310"/>
  <c r="V54" i="307"/>
  <c r="L48" i="273"/>
  <c r="U34" i="307"/>
  <c r="H54" i="307"/>
  <c r="O34" i="307"/>
  <c r="AV34" i="307"/>
  <c r="BE34" i="307"/>
  <c r="AM34" i="307"/>
  <c r="V34" i="307"/>
  <c r="Q34" i="307"/>
  <c r="X34" i="307"/>
  <c r="AU34" i="307"/>
  <c r="AN34" i="307"/>
  <c r="BD34" i="307"/>
  <c r="P34" i="307"/>
  <c r="BA34" i="307"/>
  <c r="AS34" i="307"/>
  <c r="AG34" i="307"/>
  <c r="H21" i="307"/>
  <c r="H41" i="307"/>
  <c r="K34" i="307"/>
  <c r="AF34" i="307"/>
  <c r="AO34" i="307"/>
  <c r="S34" i="307"/>
  <c r="F22" i="307"/>
  <c r="Y34" i="307"/>
  <c r="AP34" i="307"/>
  <c r="AR34" i="307"/>
  <c r="AH34" i="307"/>
  <c r="AZ34" i="307"/>
  <c r="J34" i="307"/>
  <c r="AJ34" i="307"/>
  <c r="N34" i="307"/>
  <c r="BB34" i="307"/>
  <c r="Z34" i="307"/>
  <c r="AB34" i="307"/>
  <c r="W34" i="307"/>
  <c r="O70" i="307"/>
  <c r="O35" i="307"/>
  <c r="BA70" i="307"/>
  <c r="BA13" i="310"/>
  <c r="AN13" i="310"/>
  <c r="S35" i="307"/>
  <c r="BE35" i="307"/>
  <c r="AK35" i="307"/>
  <c r="AZ13" i="310"/>
  <c r="AZ35" i="307"/>
  <c r="AZ70" i="307"/>
  <c r="AN35" i="307"/>
  <c r="AN70" i="307"/>
  <c r="AE70" i="307"/>
  <c r="AS13" i="310"/>
  <c r="AE35" i="307"/>
  <c r="V70" i="307"/>
  <c r="AE13" i="310"/>
  <c r="V35" i="307"/>
  <c r="BE13" i="310"/>
  <c r="AS70" i="307"/>
  <c r="AO13" i="310"/>
  <c r="AO35" i="307"/>
  <c r="AO70" i="307"/>
  <c r="Q13" i="310"/>
  <c r="Q35" i="307"/>
  <c r="Q70" i="307"/>
  <c r="AV70" i="307"/>
  <c r="AW35" i="307"/>
  <c r="AW13" i="310"/>
  <c r="AX70" i="307"/>
  <c r="AX35" i="307"/>
  <c r="AF70" i="307"/>
  <c r="AX13" i="310"/>
  <c r="AF13" i="310"/>
  <c r="BA35" i="307"/>
  <c r="BE70" i="307"/>
  <c r="AG35" i="307"/>
  <c r="AW70" i="307"/>
  <c r="V13" i="310"/>
  <c r="AG13" i="310"/>
  <c r="AS35" i="307"/>
  <c r="L382" i="307"/>
  <c r="L361" i="307"/>
  <c r="L372" i="307"/>
  <c r="L377" i="307"/>
  <c r="L82" i="306"/>
  <c r="J70" i="307"/>
  <c r="J35" i="307"/>
  <c r="J36" i="307"/>
  <c r="K33" i="307"/>
  <c r="J13" i="310"/>
  <c r="K2" i="307"/>
  <c r="K2" i="306"/>
  <c r="K2" i="305"/>
  <c r="K26" i="305"/>
  <c r="K27" i="305"/>
  <c r="K31" i="305"/>
  <c r="J31" i="305"/>
  <c r="K32" i="305"/>
  <c r="L32" i="305"/>
  <c r="L34" i="305"/>
  <c r="L35" i="305"/>
  <c r="L4" i="305"/>
  <c r="K29" i="311"/>
  <c r="K2" i="309"/>
  <c r="K2" i="310"/>
  <c r="S13" i="310"/>
  <c r="AK13" i="310"/>
  <c r="K35" i="307"/>
  <c r="K13" i="310"/>
  <c r="K70" i="307"/>
  <c r="K2" i="265"/>
  <c r="K49" i="273"/>
  <c r="K2" i="280"/>
  <c r="K33" i="311"/>
  <c r="K2" i="282"/>
  <c r="K2" i="275"/>
  <c r="K2" i="285"/>
  <c r="K2" i="288"/>
  <c r="K2" i="314"/>
  <c r="K2" i="289"/>
  <c r="K184" i="273"/>
  <c r="K2" i="286"/>
  <c r="K2" i="273"/>
  <c r="K2" i="278"/>
  <c r="N13" i="310"/>
  <c r="M48" i="273"/>
  <c r="F178" i="273"/>
  <c r="F181" i="273"/>
  <c r="F183" i="273"/>
  <c r="AK70" i="307"/>
  <c r="K34" i="305"/>
  <c r="K35" i="305"/>
  <c r="K4" i="305"/>
  <c r="K382" i="307"/>
  <c r="K377" i="307"/>
  <c r="K372" i="307"/>
  <c r="K82" i="306"/>
  <c r="AC70" i="307"/>
  <c r="AC13" i="310"/>
  <c r="AC35" i="307"/>
  <c r="W70" i="307"/>
  <c r="W35" i="307"/>
  <c r="W13" i="310"/>
  <c r="AV13" i="310"/>
  <c r="N70" i="307"/>
  <c r="AV35" i="307"/>
  <c r="N35" i="307"/>
  <c r="AM70" i="307"/>
  <c r="AM35" i="307"/>
  <c r="AM13" i="310"/>
  <c r="AP13" i="310"/>
  <c r="X70" i="307"/>
  <c r="R70" i="307"/>
  <c r="M35" i="307"/>
  <c r="AU35" i="307"/>
  <c r="AB35" i="307"/>
  <c r="BD35" i="307"/>
  <c r="AJ70" i="307"/>
  <c r="U13" i="310"/>
  <c r="P13" i="310"/>
  <c r="AY13" i="310"/>
  <c r="H34" i="307"/>
  <c r="H26" i="307"/>
  <c r="L35" i="307"/>
  <c r="Y35" i="307"/>
  <c r="AH70" i="307"/>
  <c r="AA13" i="310"/>
  <c r="BD70" i="307"/>
  <c r="AH13" i="310"/>
  <c r="AH35" i="307"/>
  <c r="K36" i="307"/>
  <c r="L33" i="307"/>
  <c r="AL35" i="307"/>
  <c r="AA70" i="307"/>
  <c r="AB70" i="307"/>
  <c r="M13" i="310"/>
  <c r="AB13" i="310"/>
  <c r="X35" i="307"/>
  <c r="AD35" i="307"/>
  <c r="BB13" i="310"/>
  <c r="AA35" i="307"/>
  <c r="Y13" i="310"/>
  <c r="AY35" i="307"/>
  <c r="Y70" i="307"/>
  <c r="AY70" i="307"/>
  <c r="K185" i="273"/>
  <c r="J185" i="273"/>
  <c r="K200" i="280"/>
  <c r="K37" i="314"/>
  <c r="K85" i="282"/>
  <c r="K15" i="275"/>
  <c r="M382" i="307"/>
  <c r="M377" i="307"/>
  <c r="M361" i="307"/>
  <c r="M372" i="307"/>
  <c r="M82" i="306"/>
  <c r="N48" i="273"/>
  <c r="J39" i="305"/>
  <c r="J42" i="305"/>
  <c r="K226" i="307"/>
  <c r="K257" i="307"/>
  <c r="K64" i="306"/>
  <c r="K85" i="305"/>
  <c r="L86" i="305"/>
  <c r="L41" i="305"/>
  <c r="K69" i="306"/>
  <c r="K4" i="278"/>
  <c r="K4" i="288"/>
  <c r="K4" i="282"/>
  <c r="K4" i="306"/>
  <c r="K4" i="304"/>
  <c r="K4" i="286"/>
  <c r="K4" i="310"/>
  <c r="K4" i="289"/>
  <c r="K4" i="280"/>
  <c r="K4" i="309"/>
  <c r="K4" i="314"/>
  <c r="K4" i="307"/>
  <c r="K4" i="273"/>
  <c r="K4" i="275"/>
  <c r="K4" i="285"/>
  <c r="F29" i="307"/>
  <c r="AD70" i="307"/>
  <c r="K39" i="305"/>
  <c r="L2" i="275"/>
  <c r="L2" i="278"/>
  <c r="L2" i="285"/>
  <c r="L2" i="273"/>
  <c r="L2" i="280"/>
  <c r="L2" i="314"/>
  <c r="L49" i="273"/>
  <c r="L33" i="311"/>
  <c r="L2" i="289"/>
  <c r="L2" i="288"/>
  <c r="L2" i="265"/>
  <c r="L184" i="273"/>
  <c r="L185" i="273"/>
  <c r="L2" i="282"/>
  <c r="L2" i="286"/>
  <c r="J257" i="307"/>
  <c r="J64" i="306"/>
  <c r="J85" i="305"/>
  <c r="K86" i="305"/>
  <c r="J69" i="306"/>
  <c r="AD13" i="310"/>
  <c r="L2" i="305"/>
  <c r="L2" i="310"/>
  <c r="L2" i="309"/>
  <c r="L26" i="305"/>
  <c r="L27" i="305"/>
  <c r="L2" i="307"/>
  <c r="L2" i="306"/>
  <c r="L29" i="311"/>
  <c r="J200" i="280"/>
  <c r="J31" i="289"/>
  <c r="J37" i="314"/>
  <c r="J15" i="275"/>
  <c r="J20" i="275"/>
  <c r="K17" i="275"/>
  <c r="J85" i="282"/>
  <c r="AQ70" i="307"/>
  <c r="AT35" i="307"/>
  <c r="R35" i="307"/>
  <c r="P70" i="307"/>
  <c r="AT70" i="307"/>
  <c r="AU13" i="310"/>
  <c r="U70" i="307"/>
  <c r="R13" i="310"/>
  <c r="X13" i="310"/>
  <c r="P35" i="307"/>
  <c r="AU70" i="307"/>
  <c r="Z13" i="310"/>
  <c r="Z35" i="307"/>
  <c r="Z70" i="307"/>
  <c r="AJ13" i="310"/>
  <c r="L13" i="310"/>
  <c r="AP35" i="307"/>
  <c r="AP70" i="307"/>
  <c r="BC35" i="307"/>
  <c r="BC13" i="310"/>
  <c r="AJ35" i="307"/>
  <c r="L70" i="307"/>
  <c r="AT13" i="310"/>
  <c r="AL13" i="310"/>
  <c r="T13" i="310"/>
  <c r="T70" i="307"/>
  <c r="BB35" i="307"/>
  <c r="BB70" i="307"/>
  <c r="AR70" i="307"/>
  <c r="AR13" i="310"/>
  <c r="BC70" i="307"/>
  <c r="M70" i="307"/>
  <c r="BD13" i="310"/>
  <c r="AL70" i="307"/>
  <c r="U35" i="307"/>
  <c r="AI13" i="310"/>
  <c r="AI35" i="307"/>
  <c r="AI70" i="307"/>
  <c r="AQ35" i="307"/>
  <c r="AQ13" i="310"/>
  <c r="T35" i="307"/>
  <c r="AR35" i="307"/>
  <c r="L36" i="307"/>
  <c r="M33" i="307"/>
  <c r="M36" i="307"/>
  <c r="N33" i="307"/>
  <c r="N36" i="307"/>
  <c r="O33" i="307"/>
  <c r="O36" i="307"/>
  <c r="P33" i="307"/>
  <c r="P36" i="307"/>
  <c r="Q33" i="307"/>
  <c r="Q36" i="307"/>
  <c r="R33" i="307"/>
  <c r="R36" i="307"/>
  <c r="S33" i="307"/>
  <c r="S36" i="307"/>
  <c r="T33" i="307"/>
  <c r="T36" i="307"/>
  <c r="U33" i="307"/>
  <c r="U36" i="307"/>
  <c r="V33" i="307"/>
  <c r="V36" i="307"/>
  <c r="W33" i="307"/>
  <c r="W36" i="307"/>
  <c r="X33" i="307"/>
  <c r="X36" i="307"/>
  <c r="Y33" i="307"/>
  <c r="Y36" i="307"/>
  <c r="Z33" i="307"/>
  <c r="Z36" i="307"/>
  <c r="AA33" i="307"/>
  <c r="AA36" i="307"/>
  <c r="AB33" i="307"/>
  <c r="AB36" i="307"/>
  <c r="AC33" i="307"/>
  <c r="AC36" i="307"/>
  <c r="AD33" i="307"/>
  <c r="AD36" i="307"/>
  <c r="AE33" i="307"/>
  <c r="AE36" i="307"/>
  <c r="AF33" i="307"/>
  <c r="AF36" i="307"/>
  <c r="AG33" i="307"/>
  <c r="AG36" i="307"/>
  <c r="AH33" i="307"/>
  <c r="AH36" i="307"/>
  <c r="AI33" i="307"/>
  <c r="AI36" i="307"/>
  <c r="AJ33" i="307"/>
  <c r="AJ36" i="307"/>
  <c r="AK33" i="307"/>
  <c r="AK36" i="307"/>
  <c r="AL33" i="307"/>
  <c r="AL36" i="307"/>
  <c r="AM33" i="307"/>
  <c r="AM36" i="307"/>
  <c r="AN33" i="307"/>
  <c r="AN36" i="307"/>
  <c r="AO33" i="307"/>
  <c r="AO36" i="307"/>
  <c r="AP33" i="307"/>
  <c r="AP36" i="307"/>
  <c r="AQ33" i="307"/>
  <c r="AQ36" i="307"/>
  <c r="AR33" i="307"/>
  <c r="AR36" i="307"/>
  <c r="AS33" i="307"/>
  <c r="AS36" i="307"/>
  <c r="AT33" i="307"/>
  <c r="AT36" i="307"/>
  <c r="AU33" i="307"/>
  <c r="AU36" i="307"/>
  <c r="AV33" i="307"/>
  <c r="AV36" i="307"/>
  <c r="AW33" i="307"/>
  <c r="AW36" i="307"/>
  <c r="AX33" i="307"/>
  <c r="AX36" i="307"/>
  <c r="AY33" i="307"/>
  <c r="AY36" i="307"/>
  <c r="AZ33" i="307"/>
  <c r="AZ36" i="307"/>
  <c r="BA33" i="307"/>
  <c r="BA36" i="307"/>
  <c r="BB33" i="307"/>
  <c r="BB36" i="307"/>
  <c r="BC33" i="307"/>
  <c r="BC36" i="307"/>
  <c r="BD33" i="307"/>
  <c r="BD36" i="307"/>
  <c r="BE33" i="307"/>
  <c r="BE36" i="307"/>
  <c r="H70" i="307"/>
  <c r="H35" i="307"/>
  <c r="H46" i="307"/>
  <c r="L190" i="280"/>
  <c r="L188" i="273"/>
  <c r="L257" i="307"/>
  <c r="L69" i="306"/>
  <c r="L85" i="305"/>
  <c r="M86" i="305"/>
  <c r="M41" i="305"/>
  <c r="L64" i="306"/>
  <c r="L200" i="280"/>
  <c r="L15" i="275"/>
  <c r="L37" i="314"/>
  <c r="L85" i="282"/>
  <c r="L28" i="314"/>
  <c r="L100" i="278"/>
  <c r="L187" i="273"/>
  <c r="J3" i="314"/>
  <c r="J3" i="304"/>
  <c r="J3" i="265"/>
  <c r="J3" i="285"/>
  <c r="J47" i="273"/>
  <c r="M49" i="273"/>
  <c r="N49" i="273"/>
  <c r="O49" i="273"/>
  <c r="P49" i="273"/>
  <c r="Q49" i="273"/>
  <c r="R49" i="273"/>
  <c r="S49" i="273"/>
  <c r="T49" i="273"/>
  <c r="U49" i="273"/>
  <c r="V49" i="273"/>
  <c r="W49" i="273"/>
  <c r="X49" i="273"/>
  <c r="Y49" i="273"/>
  <c r="Z49" i="273"/>
  <c r="AA49" i="273"/>
  <c r="AB49" i="273"/>
  <c r="AC49" i="273"/>
  <c r="AD49" i="273"/>
  <c r="AE49" i="273"/>
  <c r="AF49" i="273"/>
  <c r="AG49" i="273"/>
  <c r="AH49" i="273"/>
  <c r="AI49" i="273"/>
  <c r="AJ49" i="273"/>
  <c r="AK49" i="273"/>
  <c r="AL49" i="273"/>
  <c r="AM49" i="273"/>
  <c r="AN49" i="273"/>
  <c r="AO49" i="273"/>
  <c r="AP49" i="273"/>
  <c r="AQ49" i="273"/>
  <c r="AR49" i="273"/>
  <c r="AS49" i="273"/>
  <c r="AT49" i="273"/>
  <c r="AU49" i="273"/>
  <c r="AV49" i="273"/>
  <c r="AW49" i="273"/>
  <c r="AX49" i="273"/>
  <c r="AY49" i="273"/>
  <c r="AZ49" i="273"/>
  <c r="BA49" i="273"/>
  <c r="BB49" i="273"/>
  <c r="BC49" i="273"/>
  <c r="BD49" i="273"/>
  <c r="BE49" i="273"/>
  <c r="BF49" i="273"/>
  <c r="BG49" i="273"/>
  <c r="BH49" i="273"/>
  <c r="BI49" i="273"/>
  <c r="BJ49" i="273"/>
  <c r="BK49" i="273"/>
  <c r="BL49" i="273"/>
  <c r="BM49" i="273"/>
  <c r="BN49" i="273"/>
  <c r="BO49" i="273"/>
  <c r="BP49" i="273"/>
  <c r="BQ49" i="273"/>
  <c r="BR49" i="273"/>
  <c r="BS49" i="273"/>
  <c r="BT49" i="273"/>
  <c r="BU49" i="273"/>
  <c r="BV49" i="273"/>
  <c r="BW49" i="273"/>
  <c r="BX49" i="273"/>
  <c r="BY49" i="273"/>
  <c r="BZ49" i="273"/>
  <c r="CA49" i="273"/>
  <c r="CB49" i="273"/>
  <c r="CC49" i="273"/>
  <c r="CD49" i="273"/>
  <c r="CE49" i="273"/>
  <c r="CF49" i="273"/>
  <c r="CG49" i="273"/>
  <c r="CH49" i="273"/>
  <c r="CI49" i="273"/>
  <c r="CJ49" i="273"/>
  <c r="CK49" i="273"/>
  <c r="CL49" i="273"/>
  <c r="CM49" i="273"/>
  <c r="CN49" i="273"/>
  <c r="CO49" i="273"/>
  <c r="CP49" i="273"/>
  <c r="CQ49" i="273"/>
  <c r="CR49" i="273"/>
  <c r="CS49" i="273"/>
  <c r="CT49" i="273"/>
  <c r="CU49" i="273"/>
  <c r="CV49" i="273"/>
  <c r="CW49" i="273"/>
  <c r="CX49" i="273"/>
  <c r="CY49" i="273"/>
  <c r="CZ49" i="273"/>
  <c r="DA49" i="273"/>
  <c r="DB49" i="273"/>
  <c r="DC49" i="273"/>
  <c r="DD49" i="273"/>
  <c r="DE49" i="273"/>
  <c r="DF49" i="273"/>
  <c r="DG49" i="273"/>
  <c r="DH49" i="273"/>
  <c r="DI49" i="273"/>
  <c r="DJ49" i="273"/>
  <c r="DK49" i="273"/>
  <c r="DL49" i="273"/>
  <c r="DM49" i="273"/>
  <c r="DN49" i="273"/>
  <c r="DO49" i="273"/>
  <c r="DP49" i="273"/>
  <c r="DQ49" i="273"/>
  <c r="DR49" i="273"/>
  <c r="DS49" i="273"/>
  <c r="DT49" i="273"/>
  <c r="DU49" i="273"/>
  <c r="DV49" i="273"/>
  <c r="DW49" i="273"/>
  <c r="DX49" i="273"/>
  <c r="DY49" i="273"/>
  <c r="DZ49" i="273"/>
  <c r="EA49" i="273"/>
  <c r="EB49" i="273"/>
  <c r="EC49" i="273"/>
  <c r="ED49" i="273"/>
  <c r="EE49" i="273"/>
  <c r="EF49" i="273"/>
  <c r="EG49" i="273"/>
  <c r="EH49" i="273"/>
  <c r="EI49" i="273"/>
  <c r="EJ49" i="273"/>
  <c r="EK49" i="273"/>
  <c r="EL49" i="273"/>
  <c r="EM49" i="273"/>
  <c r="EN49" i="273"/>
  <c r="EO49" i="273"/>
  <c r="EP49" i="273"/>
  <c r="EQ49" i="273"/>
  <c r="ER49" i="273"/>
  <c r="ES49" i="273"/>
  <c r="ET49" i="273"/>
  <c r="EU49" i="273"/>
  <c r="EV49" i="273"/>
  <c r="EW49" i="273"/>
  <c r="EX49" i="273"/>
  <c r="EY49" i="273"/>
  <c r="EZ49" i="273"/>
  <c r="FA49" i="273"/>
  <c r="FB49" i="273"/>
  <c r="FC49" i="273"/>
  <c r="FD49" i="273"/>
  <c r="FE49" i="273"/>
  <c r="FF49" i="273"/>
  <c r="FG49" i="273"/>
  <c r="FH49" i="273"/>
  <c r="FI49" i="273"/>
  <c r="FJ49" i="273"/>
  <c r="FK49" i="273"/>
  <c r="FL49" i="273"/>
  <c r="FM49" i="273"/>
  <c r="FN49" i="273"/>
  <c r="FO49" i="273"/>
  <c r="FP49" i="273"/>
  <c r="FQ49" i="273"/>
  <c r="FR49" i="273"/>
  <c r="FS49" i="273"/>
  <c r="FT49" i="273"/>
  <c r="FU49" i="273"/>
  <c r="FV49" i="273"/>
  <c r="FW49" i="273"/>
  <c r="FX49" i="273"/>
  <c r="FY49" i="273"/>
  <c r="FZ49" i="273"/>
  <c r="GA49" i="273"/>
  <c r="GB49" i="273"/>
  <c r="GC49" i="273"/>
  <c r="GD49" i="273"/>
  <c r="GE49" i="273"/>
  <c r="GF49" i="273"/>
  <c r="GG49" i="273"/>
  <c r="GH49" i="273"/>
  <c r="GI49" i="273"/>
  <c r="GJ49" i="273"/>
  <c r="K47" i="273"/>
  <c r="J50" i="273"/>
  <c r="J3" i="273"/>
  <c r="J3" i="282"/>
  <c r="J3" i="289"/>
  <c r="J3" i="286"/>
  <c r="J3" i="275"/>
  <c r="L31" i="305"/>
  <c r="M32" i="305"/>
  <c r="M34" i="305"/>
  <c r="M35" i="305"/>
  <c r="M4" i="305"/>
  <c r="J49" i="305"/>
  <c r="J50" i="305"/>
  <c r="J87" i="280"/>
  <c r="L40" i="305"/>
  <c r="M2" i="265"/>
  <c r="M2" i="286"/>
  <c r="M184" i="273"/>
  <c r="M33" i="311"/>
  <c r="M2" i="278"/>
  <c r="M2" i="275"/>
  <c r="M2" i="314"/>
  <c r="M2" i="273"/>
  <c r="M2" i="285"/>
  <c r="M2" i="289"/>
  <c r="M2" i="288"/>
  <c r="M2" i="282"/>
  <c r="M2" i="280"/>
  <c r="K125" i="280"/>
  <c r="K28" i="314"/>
  <c r="K100" i="278"/>
  <c r="K187" i="273"/>
  <c r="K41" i="305"/>
  <c r="K59" i="307"/>
  <c r="K24" i="310"/>
  <c r="J190" i="280"/>
  <c r="J192" i="280"/>
  <c r="J188" i="273"/>
  <c r="J95" i="280"/>
  <c r="J71" i="288"/>
  <c r="K23" i="310"/>
  <c r="K58" i="307"/>
  <c r="K20" i="275"/>
  <c r="L17" i="275"/>
  <c r="K188" i="273"/>
  <c r="K190" i="280"/>
  <c r="J81" i="265"/>
  <c r="L226" i="307"/>
  <c r="K57" i="307"/>
  <c r="K22" i="310"/>
  <c r="K40" i="305"/>
  <c r="K42" i="305"/>
  <c r="O48" i="273"/>
  <c r="J239" i="307"/>
  <c r="L4" i="306"/>
  <c r="L4" i="273"/>
  <c r="L4" i="289"/>
  <c r="L4" i="304"/>
  <c r="L4" i="275"/>
  <c r="L4" i="286"/>
  <c r="L4" i="314"/>
  <c r="L4" i="285"/>
  <c r="L4" i="309"/>
  <c r="L4" i="282"/>
  <c r="L4" i="310"/>
  <c r="L4" i="307"/>
  <c r="L4" i="278"/>
  <c r="L4" i="288"/>
  <c r="L4" i="280"/>
  <c r="K29" i="310"/>
  <c r="K63" i="307"/>
  <c r="K21" i="310"/>
  <c r="K56" i="307"/>
  <c r="M2" i="310"/>
  <c r="M2" i="307"/>
  <c r="M2" i="305"/>
  <c r="M2" i="306"/>
  <c r="M29" i="311"/>
  <c r="M26" i="305"/>
  <c r="M27" i="305"/>
  <c r="M31" i="305"/>
  <c r="N32" i="305"/>
  <c r="N34" i="305"/>
  <c r="N35" i="305"/>
  <c r="N4" i="305"/>
  <c r="M2" i="309"/>
  <c r="N382" i="307"/>
  <c r="N361" i="307"/>
  <c r="N372" i="307"/>
  <c r="N377" i="307"/>
  <c r="N82" i="306"/>
  <c r="K49" i="305"/>
  <c r="K50" i="305"/>
  <c r="M39" i="305"/>
  <c r="J3" i="305"/>
  <c r="J3" i="309"/>
  <c r="J3" i="306"/>
  <c r="J3" i="310"/>
  <c r="J3" i="307"/>
  <c r="J163" i="307"/>
  <c r="N26" i="305"/>
  <c r="N27" i="305"/>
  <c r="N31" i="305"/>
  <c r="O32" i="305"/>
  <c r="O34" i="305"/>
  <c r="O35" i="305"/>
  <c r="O4" i="305"/>
  <c r="N2" i="305"/>
  <c r="N29" i="311"/>
  <c r="N2" i="306"/>
  <c r="N2" i="310"/>
  <c r="N2" i="309"/>
  <c r="N2" i="307"/>
  <c r="J88" i="265"/>
  <c r="J95" i="278"/>
  <c r="K118" i="288"/>
  <c r="K119" i="288"/>
  <c r="K127" i="288"/>
  <c r="K86" i="280"/>
  <c r="K123" i="288"/>
  <c r="K41" i="314"/>
  <c r="K76" i="280"/>
  <c r="K73" i="288"/>
  <c r="K96" i="280"/>
  <c r="K56" i="288"/>
  <c r="K50" i="288"/>
  <c r="K85" i="314"/>
  <c r="K41" i="280"/>
  <c r="K42" i="280"/>
  <c r="K45" i="280"/>
  <c r="J241" i="307"/>
  <c r="L20" i="275"/>
  <c r="M17" i="275"/>
  <c r="L39" i="305"/>
  <c r="L42" i="305"/>
  <c r="M257" i="307"/>
  <c r="M69" i="306"/>
  <c r="M85" i="305"/>
  <c r="N86" i="305"/>
  <c r="N41" i="305"/>
  <c r="M64" i="306"/>
  <c r="L125" i="280"/>
  <c r="P48" i="273"/>
  <c r="K189" i="273"/>
  <c r="K11" i="282"/>
  <c r="K64" i="282"/>
  <c r="K126" i="280"/>
  <c r="K17" i="314"/>
  <c r="K47" i="314"/>
  <c r="K212" i="280"/>
  <c r="K40" i="286"/>
  <c r="K54" i="314"/>
  <c r="K191" i="280"/>
  <c r="K230" i="280"/>
  <c r="K155" i="273"/>
  <c r="K156" i="273"/>
  <c r="K240" i="307"/>
  <c r="K25" i="310"/>
  <c r="K60" i="307"/>
  <c r="L24" i="310"/>
  <c r="L59" i="307"/>
  <c r="M226" i="307"/>
  <c r="M200" i="280"/>
  <c r="M85" i="282"/>
  <c r="M15" i="275"/>
  <c r="M20" i="275"/>
  <c r="N17" i="275"/>
  <c r="M37" i="314"/>
  <c r="J240" i="307"/>
  <c r="J139" i="280"/>
  <c r="J140" i="280"/>
  <c r="J195" i="280"/>
  <c r="M185" i="273"/>
  <c r="L31" i="289"/>
  <c r="K87" i="280"/>
  <c r="O377" i="307"/>
  <c r="O382" i="307"/>
  <c r="O361" i="307"/>
  <c r="O372" i="307"/>
  <c r="O82" i="306"/>
  <c r="N2" i="289"/>
  <c r="N2" i="265"/>
  <c r="N2" i="314"/>
  <c r="N2" i="286"/>
  <c r="N184" i="273"/>
  <c r="N33" i="311"/>
  <c r="N2" i="285"/>
  <c r="N2" i="280"/>
  <c r="N2" i="288"/>
  <c r="N2" i="275"/>
  <c r="N2" i="278"/>
  <c r="N2" i="282"/>
  <c r="N2" i="273"/>
  <c r="K39" i="310"/>
  <c r="K71" i="307"/>
  <c r="K190" i="307"/>
  <c r="K227" i="307"/>
  <c r="K319" i="307"/>
  <c r="K336" i="307"/>
  <c r="K172" i="307"/>
  <c r="J3" i="277"/>
  <c r="M4" i="307"/>
  <c r="M4" i="278"/>
  <c r="M4" i="286"/>
  <c r="M4" i="285"/>
  <c r="M4" i="304"/>
  <c r="M4" i="282"/>
  <c r="M4" i="314"/>
  <c r="M4" i="280"/>
  <c r="M4" i="306"/>
  <c r="M4" i="289"/>
  <c r="M4" i="275"/>
  <c r="M4" i="288"/>
  <c r="M4" i="309"/>
  <c r="M4" i="310"/>
  <c r="M4" i="273"/>
  <c r="M28" i="314"/>
  <c r="M100" i="278"/>
  <c r="M187" i="273"/>
  <c r="J242" i="307"/>
  <c r="J265" i="307"/>
  <c r="L49" i="305"/>
  <c r="L50" i="305"/>
  <c r="L87" i="280"/>
  <c r="M24" i="310"/>
  <c r="M59" i="307"/>
  <c r="J78" i="288"/>
  <c r="K55" i="307"/>
  <c r="K20" i="310"/>
  <c r="K16" i="278"/>
  <c r="L22" i="310"/>
  <c r="L57" i="307"/>
  <c r="M63" i="307"/>
  <c r="M29" i="310"/>
  <c r="N4" i="286"/>
  <c r="N4" i="309"/>
  <c r="N4" i="285"/>
  <c r="N4" i="314"/>
  <c r="N4" i="310"/>
  <c r="N4" i="307"/>
  <c r="N4" i="278"/>
  <c r="N4" i="288"/>
  <c r="N4" i="306"/>
  <c r="N4" i="273"/>
  <c r="N4" i="275"/>
  <c r="N4" i="289"/>
  <c r="N4" i="304"/>
  <c r="N4" i="280"/>
  <c r="N4" i="282"/>
  <c r="K10" i="278"/>
  <c r="K40" i="280"/>
  <c r="N257" i="307"/>
  <c r="N85" i="305"/>
  <c r="O86" i="305"/>
  <c r="O41" i="305"/>
  <c r="N69" i="306"/>
  <c r="N64" i="306"/>
  <c r="L23" i="310"/>
  <c r="L58" i="307"/>
  <c r="L189" i="273"/>
  <c r="M189" i="273"/>
  <c r="L56" i="307"/>
  <c r="L21" i="310"/>
  <c r="N226" i="307"/>
  <c r="M57" i="307"/>
  <c r="M22" i="310"/>
  <c r="K3" i="285"/>
  <c r="K3" i="304"/>
  <c r="K3" i="265"/>
  <c r="K3" i="282"/>
  <c r="K3" i="314"/>
  <c r="K3" i="289"/>
  <c r="K3" i="286"/>
  <c r="K3" i="275"/>
  <c r="K3" i="273"/>
  <c r="O2" i="265"/>
  <c r="O2" i="314"/>
  <c r="O2" i="286"/>
  <c r="O2" i="280"/>
  <c r="O2" i="288"/>
  <c r="O2" i="282"/>
  <c r="O2" i="275"/>
  <c r="O2" i="278"/>
  <c r="O2" i="285"/>
  <c r="O2" i="273"/>
  <c r="O2" i="289"/>
  <c r="O184" i="273"/>
  <c r="O185" i="273"/>
  <c r="O33" i="311"/>
  <c r="L39" i="310"/>
  <c r="L71" i="307"/>
  <c r="L190" i="307"/>
  <c r="L227" i="307"/>
  <c r="L319" i="307"/>
  <c r="L336" i="307"/>
  <c r="L172" i="307"/>
  <c r="P377" i="307"/>
  <c r="P382" i="307"/>
  <c r="P361" i="307"/>
  <c r="P372" i="307"/>
  <c r="P82" i="306"/>
  <c r="M40" i="305"/>
  <c r="M42" i="305"/>
  <c r="M56" i="307"/>
  <c r="M21" i="310"/>
  <c r="O2" i="305"/>
  <c r="O26" i="305"/>
  <c r="O27" i="305"/>
  <c r="O29" i="311"/>
  <c r="O2" i="309"/>
  <c r="O2" i="310"/>
  <c r="O2" i="307"/>
  <c r="O2" i="306"/>
  <c r="L11" i="282"/>
  <c r="L64" i="282"/>
  <c r="L126" i="280"/>
  <c r="L17" i="314"/>
  <c r="L191" i="280"/>
  <c r="L47" i="314"/>
  <c r="L212" i="280"/>
  <c r="L54" i="314"/>
  <c r="L40" i="286"/>
  <c r="L155" i="273"/>
  <c r="L230" i="280"/>
  <c r="N39" i="305"/>
  <c r="L118" i="288"/>
  <c r="L119" i="288"/>
  <c r="L127" i="288"/>
  <c r="L50" i="288"/>
  <c r="L41" i="280"/>
  <c r="L42" i="280"/>
  <c r="L45" i="280"/>
  <c r="L76" i="280"/>
  <c r="L41" i="314"/>
  <c r="L123" i="288"/>
  <c r="L86" i="280"/>
  <c r="L73" i="288"/>
  <c r="L85" i="314"/>
  <c r="L96" i="280"/>
  <c r="L56" i="288"/>
  <c r="M58" i="307"/>
  <c r="M23" i="310"/>
  <c r="L156" i="273"/>
  <c r="M190" i="280"/>
  <c r="M188" i="273"/>
  <c r="N28" i="314"/>
  <c r="N187" i="273"/>
  <c r="N100" i="278"/>
  <c r="M125" i="280"/>
  <c r="N40" i="305"/>
  <c r="K3" i="310"/>
  <c r="K3" i="309"/>
  <c r="K3" i="305"/>
  <c r="K3" i="307"/>
  <c r="K3" i="306"/>
  <c r="L63" i="307"/>
  <c r="L29" i="310"/>
  <c r="N185" i="273"/>
  <c r="J181" i="280"/>
  <c r="J143" i="280"/>
  <c r="J9" i="288"/>
  <c r="K81" i="265"/>
  <c r="Q48" i="273"/>
  <c r="J373" i="307"/>
  <c r="J243" i="307"/>
  <c r="J266" i="307"/>
  <c r="O190" i="280"/>
  <c r="O188" i="273"/>
  <c r="L16" i="278"/>
  <c r="O257" i="307"/>
  <c r="O85" i="305"/>
  <c r="P86" i="305"/>
  <c r="P41" i="305"/>
  <c r="O69" i="306"/>
  <c r="O64" i="306"/>
  <c r="N42" i="305"/>
  <c r="M49" i="305"/>
  <c r="M50" i="305"/>
  <c r="L40" i="280"/>
  <c r="L10" i="278"/>
  <c r="O40" i="305"/>
  <c r="M118" i="288"/>
  <c r="M119" i="288"/>
  <c r="M127" i="288"/>
  <c r="M41" i="314"/>
  <c r="M56" i="288"/>
  <c r="M96" i="280"/>
  <c r="M50" i="288"/>
  <c r="M41" i="280"/>
  <c r="M42" i="280"/>
  <c r="M45" i="280"/>
  <c r="M123" i="288"/>
  <c r="M85" i="314"/>
  <c r="M86" i="280"/>
  <c r="M76" i="280"/>
  <c r="M73" i="288"/>
  <c r="N63" i="307"/>
  <c r="N29" i="310"/>
  <c r="M64" i="282"/>
  <c r="M11" i="282"/>
  <c r="M126" i="280"/>
  <c r="M17" i="314"/>
  <c r="M212" i="280"/>
  <c r="M54" i="314"/>
  <c r="M191" i="280"/>
  <c r="M230" i="280"/>
  <c r="M40" i="286"/>
  <c r="M155" i="273"/>
  <c r="M47" i="314"/>
  <c r="N59" i="307"/>
  <c r="N24" i="310"/>
  <c r="Q377" i="307"/>
  <c r="Q382" i="307"/>
  <c r="Q372" i="307"/>
  <c r="Q361" i="307"/>
  <c r="Q82" i="306"/>
  <c r="O226" i="307"/>
  <c r="R48" i="273"/>
  <c r="M156" i="273"/>
  <c r="L55" i="307"/>
  <c r="L20" i="310"/>
  <c r="K78" i="288"/>
  <c r="M87" i="280"/>
  <c r="P2" i="288"/>
  <c r="P2" i="286"/>
  <c r="P2" i="265"/>
  <c r="P2" i="278"/>
  <c r="P2" i="289"/>
  <c r="P2" i="273"/>
  <c r="P2" i="280"/>
  <c r="P33" i="311"/>
  <c r="P2" i="282"/>
  <c r="P184" i="273"/>
  <c r="P2" i="314"/>
  <c r="P2" i="285"/>
  <c r="P2" i="275"/>
  <c r="L25" i="310"/>
  <c r="L60" i="307"/>
  <c r="L240" i="307"/>
  <c r="N57" i="307"/>
  <c r="N22" i="310"/>
  <c r="O31" i="305"/>
  <c r="P32" i="305"/>
  <c r="P34" i="305"/>
  <c r="P35" i="305"/>
  <c r="P4" i="305"/>
  <c r="O4" i="275"/>
  <c r="O4" i="314"/>
  <c r="O4" i="282"/>
  <c r="O4" i="310"/>
  <c r="O4" i="289"/>
  <c r="O4" i="309"/>
  <c r="O4" i="306"/>
  <c r="O4" i="307"/>
  <c r="O4" i="286"/>
  <c r="O4" i="288"/>
  <c r="O4" i="273"/>
  <c r="O4" i="278"/>
  <c r="O4" i="280"/>
  <c r="O4" i="285"/>
  <c r="O4" i="304"/>
  <c r="L3" i="305"/>
  <c r="L3" i="309"/>
  <c r="L3" i="306"/>
  <c r="L3" i="310"/>
  <c r="L3" i="307"/>
  <c r="N56" i="307"/>
  <c r="N21" i="310"/>
  <c r="L3" i="285"/>
  <c r="L3" i="314"/>
  <c r="L3" i="265"/>
  <c r="L47" i="273"/>
  <c r="L3" i="304"/>
  <c r="L3" i="289"/>
  <c r="L3" i="275"/>
  <c r="L3" i="282"/>
  <c r="L3" i="273"/>
  <c r="L3" i="286"/>
  <c r="M39" i="310"/>
  <c r="M71" i="307"/>
  <c r="M227" i="307"/>
  <c r="M190" i="307"/>
  <c r="M319" i="307"/>
  <c r="M336" i="307"/>
  <c r="M172" i="307"/>
  <c r="N190" i="280"/>
  <c r="N188" i="273"/>
  <c r="O39" i="305"/>
  <c r="M60" i="307"/>
  <c r="M25" i="310"/>
  <c r="M240" i="307"/>
  <c r="N31" i="289"/>
  <c r="N200" i="280"/>
  <c r="N85" i="282"/>
  <c r="N15" i="275"/>
  <c r="N20" i="275"/>
  <c r="O17" i="275"/>
  <c r="N37" i="314"/>
  <c r="O200" i="280"/>
  <c r="O85" i="282"/>
  <c r="O37" i="314"/>
  <c r="O15" i="275"/>
  <c r="N189" i="273"/>
  <c r="N58" i="307"/>
  <c r="N23" i="310"/>
  <c r="P185" i="273"/>
  <c r="P2" i="310"/>
  <c r="P2" i="309"/>
  <c r="P26" i="305"/>
  <c r="P27" i="305"/>
  <c r="P31" i="305"/>
  <c r="P2" i="307"/>
  <c r="P2" i="306"/>
  <c r="P29" i="311"/>
  <c r="P2" i="305"/>
  <c r="N125" i="280"/>
  <c r="M16" i="278"/>
  <c r="M10" i="278"/>
  <c r="M40" i="280"/>
  <c r="P188" i="273"/>
  <c r="P190" i="280"/>
  <c r="O187" i="273"/>
  <c r="O189" i="273"/>
  <c r="O100" i="278"/>
  <c r="O28" i="314"/>
  <c r="O56" i="307"/>
  <c r="O21" i="310"/>
  <c r="Q29" i="311"/>
  <c r="Q2" i="307"/>
  <c r="Q2" i="306"/>
  <c r="Q26" i="305"/>
  <c r="Q27" i="305"/>
  <c r="Q31" i="305"/>
  <c r="Q2" i="305"/>
  <c r="Q2" i="309"/>
  <c r="Q2" i="310"/>
  <c r="N39" i="310"/>
  <c r="N71" i="307"/>
  <c r="N190" i="307"/>
  <c r="N227" i="307"/>
  <c r="N319" i="307"/>
  <c r="N336" i="307"/>
  <c r="N172" i="307"/>
  <c r="Q2" i="275"/>
  <c r="Q184" i="273"/>
  <c r="Q2" i="289"/>
  <c r="Q2" i="278"/>
  <c r="Q2" i="265"/>
  <c r="Q2" i="286"/>
  <c r="Q2" i="273"/>
  <c r="Q2" i="285"/>
  <c r="Q2" i="280"/>
  <c r="Q2" i="288"/>
  <c r="Q2" i="314"/>
  <c r="Q33" i="311"/>
  <c r="Q2" i="282"/>
  <c r="S48" i="273"/>
  <c r="N118" i="288"/>
  <c r="N119" i="288"/>
  <c r="N127" i="288"/>
  <c r="N86" i="280"/>
  <c r="N73" i="288"/>
  <c r="N76" i="280"/>
  <c r="N123" i="288"/>
  <c r="N56" i="288"/>
  <c r="N50" i="288"/>
  <c r="N85" i="314"/>
  <c r="N41" i="314"/>
  <c r="N96" i="280"/>
  <c r="N41" i="280"/>
  <c r="N42" i="280"/>
  <c r="N45" i="280"/>
  <c r="N49" i="305"/>
  <c r="N50" i="305"/>
  <c r="O42" i="305"/>
  <c r="O57" i="307"/>
  <c r="O22" i="310"/>
  <c r="M3" i="310"/>
  <c r="M3" i="309"/>
  <c r="M3" i="307"/>
  <c r="M3" i="305"/>
  <c r="M3" i="306"/>
  <c r="P226" i="307"/>
  <c r="M3" i="286"/>
  <c r="M3" i="289"/>
  <c r="M3" i="285"/>
  <c r="M3" i="265"/>
  <c r="M3" i="275"/>
  <c r="M3" i="314"/>
  <c r="M3" i="304"/>
  <c r="M3" i="273"/>
  <c r="M47" i="273"/>
  <c r="M3" i="282"/>
  <c r="O23" i="310"/>
  <c r="O58" i="307"/>
  <c r="K95" i="278"/>
  <c r="K88" i="265"/>
  <c r="R382" i="307"/>
  <c r="R377" i="307"/>
  <c r="R361" i="307"/>
  <c r="R372" i="307"/>
  <c r="R82" i="306"/>
  <c r="P40" i="305"/>
  <c r="Q32" i="305"/>
  <c r="Q34" i="305"/>
  <c r="Q35" i="305"/>
  <c r="Q4" i="305"/>
  <c r="O41" i="280"/>
  <c r="O40" i="280"/>
  <c r="O42" i="280"/>
  <c r="O45" i="280"/>
  <c r="P120" i="280"/>
  <c r="P122" i="280"/>
  <c r="P50" i="280"/>
  <c r="O319" i="307"/>
  <c r="O336" i="307"/>
  <c r="O227" i="307"/>
  <c r="O190" i="307"/>
  <c r="P319" i="307"/>
  <c r="P336" i="307"/>
  <c r="P227" i="307"/>
  <c r="P190" i="307"/>
  <c r="Q319" i="307"/>
  <c r="Q336" i="307"/>
  <c r="P257" i="307"/>
  <c r="Q227" i="307"/>
  <c r="Q226" i="307"/>
  <c r="Q172" i="307"/>
  <c r="Q190" i="307"/>
  <c r="R319" i="307"/>
  <c r="R336" i="307"/>
  <c r="Q257" i="307"/>
  <c r="R227" i="307"/>
  <c r="R226" i="307"/>
  <c r="R172" i="307"/>
  <c r="R190" i="307"/>
  <c r="S319" i="307"/>
  <c r="S336" i="307"/>
  <c r="R257" i="307"/>
  <c r="S227" i="307"/>
  <c r="S226" i="307"/>
  <c r="S172" i="307"/>
  <c r="S190" i="307"/>
  <c r="T319" i="307"/>
  <c r="T336" i="307"/>
  <c r="S257" i="307"/>
  <c r="T227" i="307"/>
  <c r="T226" i="307"/>
  <c r="T172" i="307"/>
  <c r="T190" i="307"/>
  <c r="U319" i="307"/>
  <c r="U336" i="307"/>
  <c r="T257" i="307"/>
  <c r="U227" i="307"/>
  <c r="U226" i="307"/>
  <c r="U172" i="307"/>
  <c r="U190" i="307"/>
  <c r="V319" i="307"/>
  <c r="V336" i="307"/>
  <c r="U257" i="307"/>
  <c r="V227" i="307"/>
  <c r="V226" i="307"/>
  <c r="V172" i="307"/>
  <c r="V190" i="307"/>
  <c r="W319" i="307"/>
  <c r="W336" i="307"/>
  <c r="V257" i="307"/>
  <c r="W227" i="307"/>
  <c r="W226" i="307"/>
  <c r="W172" i="307"/>
  <c r="W190" i="307"/>
  <c r="X319" i="307"/>
  <c r="X336" i="307"/>
  <c r="W257" i="307"/>
  <c r="X227" i="307"/>
  <c r="X226" i="307"/>
  <c r="X172" i="307"/>
  <c r="X190" i="307"/>
  <c r="Y319" i="307"/>
  <c r="Y336" i="307"/>
  <c r="X257" i="307"/>
  <c r="Y227" i="307"/>
  <c r="Y226" i="307"/>
  <c r="Y172" i="307"/>
  <c r="Y190" i="307"/>
  <c r="Z319" i="307"/>
  <c r="Z336" i="307"/>
  <c r="Y257" i="307"/>
  <c r="Z227" i="307"/>
  <c r="Z226" i="307"/>
  <c r="Z184" i="307"/>
  <c r="Z185" i="307"/>
  <c r="Z190" i="307"/>
  <c r="AA319" i="307"/>
  <c r="AA336" i="307"/>
  <c r="Z257" i="307"/>
  <c r="AA227" i="307"/>
  <c r="AA226" i="307"/>
  <c r="AA184" i="307"/>
  <c r="AA185" i="307"/>
  <c r="AA190" i="307"/>
  <c r="AB319" i="307"/>
  <c r="AB336" i="307"/>
  <c r="AA257" i="307"/>
  <c r="AB227" i="307"/>
  <c r="AB226" i="307"/>
  <c r="AB184" i="307"/>
  <c r="AB185" i="307"/>
  <c r="AB190" i="307"/>
  <c r="AC319" i="307"/>
  <c r="AC336" i="307"/>
  <c r="AB257" i="307"/>
  <c r="AC227" i="307"/>
  <c r="AC226" i="307"/>
  <c r="AC184" i="307"/>
  <c r="AC185" i="307"/>
  <c r="AC190" i="307"/>
  <c r="AD319" i="307"/>
  <c r="AD336" i="307"/>
  <c r="AC257" i="307"/>
  <c r="AD227" i="307"/>
  <c r="AD226" i="307"/>
  <c r="AD184" i="307"/>
  <c r="AD185" i="307"/>
  <c r="AD190" i="307"/>
  <c r="AE319" i="307"/>
  <c r="AE336" i="307"/>
  <c r="AD257" i="307"/>
  <c r="AE227" i="307"/>
  <c r="AE226" i="307"/>
  <c r="AE184" i="307"/>
  <c r="AE185" i="307"/>
  <c r="AE190" i="307"/>
  <c r="AF319" i="307"/>
  <c r="AF336" i="307"/>
  <c r="AE257" i="307"/>
  <c r="AF227" i="307"/>
  <c r="AF226" i="307"/>
  <c r="AF184" i="307"/>
  <c r="AF185" i="307"/>
  <c r="AF190" i="307"/>
  <c r="AG319" i="307"/>
  <c r="AG336" i="307"/>
  <c r="AF257" i="307"/>
  <c r="AG227" i="307"/>
  <c r="AG226" i="307"/>
  <c r="AG184" i="307"/>
  <c r="AG185" i="307"/>
  <c r="AG190" i="307"/>
  <c r="AH319" i="307"/>
  <c r="AH336" i="307"/>
  <c r="AG257" i="307"/>
  <c r="AH227" i="307"/>
  <c r="AH226" i="307"/>
  <c r="AH184" i="307"/>
  <c r="AH185" i="307"/>
  <c r="AH190" i="307"/>
  <c r="AI319" i="307"/>
  <c r="AI336" i="307"/>
  <c r="AH257" i="307"/>
  <c r="AI227" i="307"/>
  <c r="AI226" i="307"/>
  <c r="AI184" i="307"/>
  <c r="AI185" i="307"/>
  <c r="AI190" i="307"/>
  <c r="AJ319" i="307"/>
  <c r="AJ336" i="307"/>
  <c r="AI257" i="307"/>
  <c r="AJ227" i="307"/>
  <c r="AJ226" i="307"/>
  <c r="AJ184" i="307"/>
  <c r="AJ185" i="307"/>
  <c r="AJ190" i="307"/>
  <c r="AK319" i="307"/>
  <c r="AK336" i="307"/>
  <c r="AJ257" i="307"/>
  <c r="AK227" i="307"/>
  <c r="AK226" i="307"/>
  <c r="AK184" i="307"/>
  <c r="AK185" i="307"/>
  <c r="AK190" i="307"/>
  <c r="AL319" i="307"/>
  <c r="AL336" i="307"/>
  <c r="AK257" i="307"/>
  <c r="AL227" i="307"/>
  <c r="AL226" i="307"/>
  <c r="AL184" i="307"/>
  <c r="AL185" i="307"/>
  <c r="AL190" i="307"/>
  <c r="AM319" i="307"/>
  <c r="AM336" i="307"/>
  <c r="AL257" i="307"/>
  <c r="AM227" i="307"/>
  <c r="AM226" i="307"/>
  <c r="AM184" i="307"/>
  <c r="AM185" i="307"/>
  <c r="AM190" i="307"/>
  <c r="AN319" i="307"/>
  <c r="AN336" i="307"/>
  <c r="AM257" i="307"/>
  <c r="AN227" i="307"/>
  <c r="AN226" i="307"/>
  <c r="AN184" i="307"/>
  <c r="AN185" i="307"/>
  <c r="AN190" i="307"/>
  <c r="AO319" i="307"/>
  <c r="AO336" i="307"/>
  <c r="AN257" i="307"/>
  <c r="AO227" i="307"/>
  <c r="AO226" i="307"/>
  <c r="AO184" i="307"/>
  <c r="AO185" i="307"/>
  <c r="AO190" i="307"/>
  <c r="AP319" i="307"/>
  <c r="AP336" i="307"/>
  <c r="AO257" i="307"/>
  <c r="AP227" i="307"/>
  <c r="AP226" i="307"/>
  <c r="AP184" i="307"/>
  <c r="AP185" i="307"/>
  <c r="AP190" i="307"/>
  <c r="AQ319" i="307"/>
  <c r="AQ336" i="307"/>
  <c r="AP257" i="307"/>
  <c r="AQ227" i="307"/>
  <c r="AQ226" i="307"/>
  <c r="AQ184" i="307"/>
  <c r="AQ185" i="307"/>
  <c r="AQ190" i="307"/>
  <c r="AR319" i="307"/>
  <c r="AR336" i="307"/>
  <c r="AQ257" i="307"/>
  <c r="AR227" i="307"/>
  <c r="AR226" i="307"/>
  <c r="AR184" i="307"/>
  <c r="AR185" i="307"/>
  <c r="AR190" i="307"/>
  <c r="AS319" i="307"/>
  <c r="AS336" i="307"/>
  <c r="AR257" i="307"/>
  <c r="AS227" i="307"/>
  <c r="AS226" i="307"/>
  <c r="AS184" i="307"/>
  <c r="AS185" i="307"/>
  <c r="AS190" i="307"/>
  <c r="AT319" i="307"/>
  <c r="AT336" i="307"/>
  <c r="AS257" i="307"/>
  <c r="AT227" i="307"/>
  <c r="AT226" i="307"/>
  <c r="AT184" i="307"/>
  <c r="AT185" i="307"/>
  <c r="AT190" i="307"/>
  <c r="AU319" i="307"/>
  <c r="AU336" i="307"/>
  <c r="AT257" i="307"/>
  <c r="AU227" i="307"/>
  <c r="AU226" i="307"/>
  <c r="AU184" i="307"/>
  <c r="AU185" i="307"/>
  <c r="AU190" i="307"/>
  <c r="AV319" i="307"/>
  <c r="AV336" i="307"/>
  <c r="AU257" i="307"/>
  <c r="AV227" i="307"/>
  <c r="AV226" i="307"/>
  <c r="AV184" i="307"/>
  <c r="AV185" i="307"/>
  <c r="AV190" i="307"/>
  <c r="AW319" i="307"/>
  <c r="AW336" i="307"/>
  <c r="AV257" i="307"/>
  <c r="AW227" i="307"/>
  <c r="AW226" i="307"/>
  <c r="AW184" i="307"/>
  <c r="AW185" i="307"/>
  <c r="AW190" i="307"/>
  <c r="AX319" i="307"/>
  <c r="AX336" i="307"/>
  <c r="AW257" i="307"/>
  <c r="AX227" i="307"/>
  <c r="AX226" i="307"/>
  <c r="AX184" i="307"/>
  <c r="AX185" i="307"/>
  <c r="AX190" i="307"/>
  <c r="AY319" i="307"/>
  <c r="AY336" i="307"/>
  <c r="AX257" i="307"/>
  <c r="AY227" i="307"/>
  <c r="AY226" i="307"/>
  <c r="AY184" i="307"/>
  <c r="AY185" i="307"/>
  <c r="AY190" i="307"/>
  <c r="AZ319" i="307"/>
  <c r="AZ336" i="307"/>
  <c r="AY257" i="307"/>
  <c r="AZ227" i="307"/>
  <c r="AZ226" i="307"/>
  <c r="AZ172" i="307"/>
  <c r="AZ190" i="307"/>
  <c r="BA319" i="307"/>
  <c r="BA336" i="307"/>
  <c r="AZ257" i="307"/>
  <c r="BA227" i="307"/>
  <c r="BA226" i="307"/>
  <c r="BA172" i="307"/>
  <c r="BA190" i="307"/>
  <c r="BB319" i="307"/>
  <c r="BB336" i="307"/>
  <c r="BA257" i="307"/>
  <c r="BB227" i="307"/>
  <c r="BB226" i="307"/>
  <c r="BB172" i="307"/>
  <c r="BB190" i="307"/>
  <c r="BC319" i="307"/>
  <c r="BC336" i="307"/>
  <c r="BB257" i="307"/>
  <c r="BC227" i="307"/>
  <c r="BC226" i="307"/>
  <c r="BC190" i="307"/>
  <c r="BD319" i="307"/>
  <c r="BD336" i="307"/>
  <c r="BC257" i="307"/>
  <c r="BD227" i="307"/>
  <c r="BD226" i="307"/>
  <c r="BD190" i="307"/>
  <c r="BE319" i="307"/>
  <c r="BE336" i="307"/>
  <c r="BD257" i="307"/>
  <c r="BE227" i="307"/>
  <c r="BE226" i="307"/>
  <c r="BE190" i="307"/>
  <c r="P64" i="306"/>
  <c r="P69" i="306"/>
  <c r="P85" i="305"/>
  <c r="Q86" i="305"/>
  <c r="P84" i="278"/>
  <c r="P200" i="280"/>
  <c r="P37" i="314"/>
  <c r="P15" i="275"/>
  <c r="O125" i="280"/>
  <c r="O29" i="310"/>
  <c r="O63" i="307"/>
  <c r="Q185" i="273"/>
  <c r="P23" i="289"/>
  <c r="L81" i="265"/>
  <c r="P4" i="314"/>
  <c r="P4" i="310"/>
  <c r="P4" i="304"/>
  <c r="P4" i="280"/>
  <c r="P4" i="307"/>
  <c r="P4" i="286"/>
  <c r="P4" i="282"/>
  <c r="P4" i="275"/>
  <c r="P4" i="278"/>
  <c r="P4" i="288"/>
  <c r="P4" i="306"/>
  <c r="P4" i="273"/>
  <c r="P4" i="285"/>
  <c r="P4" i="309"/>
  <c r="P4" i="289"/>
  <c r="O59" i="307"/>
  <c r="O24" i="310"/>
  <c r="M55" i="307"/>
  <c r="M20" i="310"/>
  <c r="L78" i="288"/>
  <c r="P28" i="314"/>
  <c r="P187" i="273"/>
  <c r="P189" i="273"/>
  <c r="P100" i="278"/>
  <c r="O20" i="275"/>
  <c r="P17" i="275"/>
  <c r="N25" i="310"/>
  <c r="N60" i="307"/>
  <c r="N240" i="307"/>
  <c r="N64" i="282"/>
  <c r="N126" i="280"/>
  <c r="N11" i="282"/>
  <c r="N17" i="314"/>
  <c r="N212" i="280"/>
  <c r="N40" i="286"/>
  <c r="N191" i="280"/>
  <c r="N230" i="280"/>
  <c r="N47" i="314"/>
  <c r="N54" i="314"/>
  <c r="N155" i="273"/>
  <c r="N156" i="273"/>
  <c r="O11" i="282"/>
  <c r="O64" i="282"/>
  <c r="O126" i="280"/>
  <c r="O212" i="280"/>
  <c r="O10" i="278"/>
  <c r="O16" i="278"/>
  <c r="O47" i="314"/>
  <c r="O40" i="286"/>
  <c r="O230" i="280"/>
  <c r="O17" i="314"/>
  <c r="O155" i="273"/>
  <c r="O54" i="314"/>
  <c r="O191" i="280"/>
  <c r="N40" i="280"/>
  <c r="N10" i="278"/>
  <c r="O156" i="273"/>
  <c r="N16" i="278"/>
  <c r="R2" i="282"/>
  <c r="R2" i="285"/>
  <c r="R184" i="273"/>
  <c r="R2" i="286"/>
  <c r="R2" i="265"/>
  <c r="R2" i="288"/>
  <c r="R2" i="314"/>
  <c r="R33" i="311"/>
  <c r="R2" i="289"/>
  <c r="R2" i="280"/>
  <c r="R2" i="275"/>
  <c r="R2" i="273"/>
  <c r="R2" i="278"/>
  <c r="R185" i="273"/>
  <c r="Q188" i="273"/>
  <c r="Q190" i="280"/>
  <c r="T48" i="273"/>
  <c r="O39" i="310"/>
  <c r="O71" i="307"/>
  <c r="O172" i="307"/>
  <c r="Q4" i="304"/>
  <c r="Q4" i="275"/>
  <c r="Q4" i="310"/>
  <c r="Q4" i="288"/>
  <c r="Q4" i="309"/>
  <c r="Q4" i="306"/>
  <c r="Q4" i="307"/>
  <c r="Q4" i="285"/>
  <c r="Q4" i="280"/>
  <c r="Q4" i="289"/>
  <c r="Q4" i="273"/>
  <c r="Q4" i="278"/>
  <c r="Q4" i="314"/>
  <c r="Q4" i="286"/>
  <c r="Q4" i="282"/>
  <c r="P20" i="275"/>
  <c r="Q17" i="275"/>
  <c r="Q39" i="305"/>
  <c r="N3" i="305"/>
  <c r="N3" i="306"/>
  <c r="N3" i="309"/>
  <c r="N3" i="310"/>
  <c r="N3" i="307"/>
  <c r="Q105" i="278"/>
  <c r="Q187" i="273"/>
  <c r="Q189" i="273"/>
  <c r="Q100" i="278"/>
  <c r="Q84" i="278"/>
  <c r="Q200" i="280"/>
  <c r="Q15" i="275"/>
  <c r="Q20" i="275"/>
  <c r="R17" i="275"/>
  <c r="Q85" i="282"/>
  <c r="Q37" i="314"/>
  <c r="O118" i="288"/>
  <c r="O119" i="288"/>
  <c r="O127" i="288"/>
  <c r="O86" i="280"/>
  <c r="O123" i="288"/>
  <c r="O56" i="288"/>
  <c r="O50" i="288"/>
  <c r="O76" i="280"/>
  <c r="O73" i="288"/>
  <c r="O41" i="314"/>
  <c r="O85" i="314"/>
  <c r="O96" i="280"/>
  <c r="R32" i="305"/>
  <c r="R34" i="305"/>
  <c r="R35" i="305"/>
  <c r="R4" i="305"/>
  <c r="Q64" i="306"/>
  <c r="Q85" i="305"/>
  <c r="R86" i="305"/>
  <c r="R41" i="305"/>
  <c r="Q69" i="306"/>
  <c r="Q41" i="305"/>
  <c r="R26" i="305"/>
  <c r="R27" i="305"/>
  <c r="R31" i="305"/>
  <c r="S32" i="305"/>
  <c r="S34" i="305"/>
  <c r="S35" i="305"/>
  <c r="S4" i="305"/>
  <c r="R2" i="305"/>
  <c r="R2" i="310"/>
  <c r="R29" i="311"/>
  <c r="R2" i="309"/>
  <c r="R2" i="306"/>
  <c r="R2" i="307"/>
  <c r="S382" i="307"/>
  <c r="S377" i="307"/>
  <c r="S372" i="307"/>
  <c r="S361" i="307"/>
  <c r="S82" i="306"/>
  <c r="O25" i="310"/>
  <c r="O240" i="307"/>
  <c r="O60" i="307"/>
  <c r="N3" i="286"/>
  <c r="N3" i="285"/>
  <c r="N3" i="273"/>
  <c r="N3" i="275"/>
  <c r="N3" i="314"/>
  <c r="N3" i="265"/>
  <c r="N3" i="289"/>
  <c r="N3" i="304"/>
  <c r="N3" i="282"/>
  <c r="N47" i="273"/>
  <c r="M78" i="288"/>
  <c r="N55" i="307"/>
  <c r="N20" i="310"/>
  <c r="O87" i="280"/>
  <c r="P125" i="280"/>
  <c r="N87" i="280"/>
  <c r="P39" i="305"/>
  <c r="P42" i="305"/>
  <c r="P59" i="307"/>
  <c r="P24" i="310"/>
  <c r="O49" i="305"/>
  <c r="O50" i="305"/>
  <c r="Q224" i="280"/>
  <c r="Q73" i="278"/>
  <c r="P87" i="280"/>
  <c r="P49" i="305"/>
  <c r="P50" i="305"/>
  <c r="O3" i="282"/>
  <c r="O3" i="275"/>
  <c r="O3" i="304"/>
  <c r="O3" i="286"/>
  <c r="O3" i="273"/>
  <c r="O47" i="273"/>
  <c r="O3" i="285"/>
  <c r="O3" i="314"/>
  <c r="O3" i="265"/>
  <c r="O3" i="289"/>
  <c r="S2" i="265"/>
  <c r="S33" i="311"/>
  <c r="S2" i="286"/>
  <c r="S2" i="285"/>
  <c r="S2" i="278"/>
  <c r="S2" i="282"/>
  <c r="S2" i="314"/>
  <c r="S2" i="273"/>
  <c r="S2" i="288"/>
  <c r="S184" i="273"/>
  <c r="S2" i="289"/>
  <c r="S2" i="275"/>
  <c r="S2" i="280"/>
  <c r="Q40" i="305"/>
  <c r="Q42" i="305"/>
  <c r="T382" i="307"/>
  <c r="T361" i="307"/>
  <c r="T372" i="307"/>
  <c r="T377" i="307"/>
  <c r="T82" i="306"/>
  <c r="N78" i="288"/>
  <c r="P118" i="288"/>
  <c r="P119" i="288"/>
  <c r="P127" i="288"/>
  <c r="P86" i="280"/>
  <c r="P76" i="280"/>
  <c r="P41" i="314"/>
  <c r="P96" i="280"/>
  <c r="P73" i="288"/>
  <c r="P85" i="314"/>
  <c r="P56" i="288"/>
  <c r="P50" i="288"/>
  <c r="P126" i="280"/>
  <c r="P123" i="288"/>
  <c r="P39" i="310"/>
  <c r="P71" i="307"/>
  <c r="P172" i="307"/>
  <c r="P58" i="307"/>
  <c r="P23" i="310"/>
  <c r="R40" i="305"/>
  <c r="R105" i="278"/>
  <c r="R100" i="278"/>
  <c r="R187" i="273"/>
  <c r="R189" i="273"/>
  <c r="R28" i="314"/>
  <c r="R188" i="273"/>
  <c r="R190" i="280"/>
  <c r="S185" i="273"/>
  <c r="P11" i="282"/>
  <c r="P64" i="282"/>
  <c r="P212" i="280"/>
  <c r="P16" i="278"/>
  <c r="P10" i="278"/>
  <c r="P191" i="280"/>
  <c r="P230" i="280"/>
  <c r="P54" i="314"/>
  <c r="P155" i="273"/>
  <c r="P17" i="314"/>
  <c r="P40" i="286"/>
  <c r="P47" i="314"/>
  <c r="O3" i="305"/>
  <c r="O3" i="306"/>
  <c r="O3" i="310"/>
  <c r="O3" i="307"/>
  <c r="O3" i="309"/>
  <c r="Q63" i="307"/>
  <c r="Q29" i="310"/>
  <c r="P156" i="273"/>
  <c r="P29" i="310"/>
  <c r="P63" i="307"/>
  <c r="Q125" i="280"/>
  <c r="Q21" i="310"/>
  <c r="Q56" i="307"/>
  <c r="U48" i="273"/>
  <c r="P22" i="310"/>
  <c r="P57" i="307"/>
  <c r="Q58" i="307"/>
  <c r="Q23" i="310"/>
  <c r="M81" i="265"/>
  <c r="O55" i="307"/>
  <c r="O20" i="310"/>
  <c r="P21" i="310"/>
  <c r="P56" i="307"/>
  <c r="S26" i="305"/>
  <c r="S27" i="305"/>
  <c r="S31" i="305"/>
  <c r="T32" i="305"/>
  <c r="T34" i="305"/>
  <c r="T35" i="305"/>
  <c r="T4" i="305"/>
  <c r="S29" i="311"/>
  <c r="S2" i="309"/>
  <c r="S2" i="306"/>
  <c r="S2" i="305"/>
  <c r="S2" i="310"/>
  <c r="S2" i="307"/>
  <c r="R31" i="289"/>
  <c r="R85" i="282"/>
  <c r="J89" i="282"/>
  <c r="U377" i="307"/>
  <c r="V377" i="307"/>
  <c r="W377" i="307"/>
  <c r="X377" i="307"/>
  <c r="Y377" i="307"/>
  <c r="Z377" i="307"/>
  <c r="AA377" i="307"/>
  <c r="AB377" i="307"/>
  <c r="AC377" i="307"/>
  <c r="AD377" i="307"/>
  <c r="AE377" i="307"/>
  <c r="AF377" i="307"/>
  <c r="AG377" i="307"/>
  <c r="AH377" i="307"/>
  <c r="AI377" i="307"/>
  <c r="AJ377" i="307"/>
  <c r="AK377" i="307"/>
  <c r="AL377" i="307"/>
  <c r="AM377" i="307"/>
  <c r="AN377" i="307"/>
  <c r="AO377" i="307"/>
  <c r="AP377" i="307"/>
  <c r="AQ377" i="307"/>
  <c r="AR377" i="307"/>
  <c r="AS377" i="307"/>
  <c r="AT377" i="307"/>
  <c r="AU377" i="307"/>
  <c r="AV377" i="307"/>
  <c r="AW377" i="307"/>
  <c r="AX377" i="307"/>
  <c r="AY377" i="307"/>
  <c r="AZ377" i="307"/>
  <c r="BA377" i="307"/>
  <c r="BB377" i="307"/>
  <c r="BC377" i="307"/>
  <c r="BD377" i="307"/>
  <c r="BE377" i="307"/>
  <c r="BE257" i="307"/>
  <c r="U361" i="307"/>
  <c r="V361" i="307"/>
  <c r="W361" i="307"/>
  <c r="X361" i="307"/>
  <c r="Y361" i="307"/>
  <c r="Z361" i="307"/>
  <c r="AA361" i="307"/>
  <c r="AB361" i="307"/>
  <c r="AC361" i="307"/>
  <c r="AD361" i="307"/>
  <c r="AE361" i="307"/>
  <c r="AF361" i="307"/>
  <c r="AG361" i="307"/>
  <c r="AH361" i="307"/>
  <c r="AI361" i="307"/>
  <c r="AJ361" i="307"/>
  <c r="AK361" i="307"/>
  <c r="AL361" i="307"/>
  <c r="AM361" i="307"/>
  <c r="AN361" i="307"/>
  <c r="AO361" i="307"/>
  <c r="AP361" i="307"/>
  <c r="AQ361" i="307"/>
  <c r="AR361" i="307"/>
  <c r="AS361" i="307"/>
  <c r="AT361" i="307"/>
  <c r="AU361" i="307"/>
  <c r="AV361" i="307"/>
  <c r="AW361" i="307"/>
  <c r="AX361" i="307"/>
  <c r="AY361" i="307"/>
  <c r="AZ361" i="307"/>
  <c r="BA361" i="307"/>
  <c r="BB361" i="307"/>
  <c r="BC361" i="307"/>
  <c r="BD361" i="307"/>
  <c r="BE361" i="307"/>
  <c r="Q126" i="280"/>
  <c r="Q212" i="280"/>
  <c r="Q225" i="280"/>
  <c r="Q230" i="280"/>
  <c r="Q11" i="282"/>
  <c r="Q64" i="282"/>
  <c r="R125" i="280"/>
  <c r="R126" i="280"/>
  <c r="R218" i="280"/>
  <c r="R212" i="280"/>
  <c r="R224" i="280"/>
  <c r="R225" i="280"/>
  <c r="Q191" i="280"/>
  <c r="R230" i="280"/>
  <c r="R11" i="282"/>
  <c r="R64" i="282"/>
  <c r="R94" i="278"/>
  <c r="P89" i="278"/>
  <c r="Q86" i="278"/>
  <c r="Q87" i="278"/>
  <c r="Q77" i="278"/>
  <c r="Q78" i="278"/>
  <c r="Q74" i="278"/>
  <c r="Q75" i="278"/>
  <c r="Q79" i="278"/>
  <c r="Q80" i="278"/>
  <c r="Q88" i="278"/>
  <c r="Q89" i="278"/>
  <c r="R86" i="278"/>
  <c r="R87" i="278"/>
  <c r="R77" i="278"/>
  <c r="R78" i="278"/>
  <c r="R74" i="278"/>
  <c r="R73" i="278"/>
  <c r="R75" i="278"/>
  <c r="R79" i="278"/>
  <c r="R80" i="278"/>
  <c r="R88" i="278"/>
  <c r="R84" i="278"/>
  <c r="R89" i="278"/>
  <c r="R95" i="278"/>
  <c r="R96" i="278"/>
  <c r="R99" i="278"/>
  <c r="S94" i="278"/>
  <c r="S86" i="278"/>
  <c r="S87" i="278"/>
  <c r="S77" i="278"/>
  <c r="S78" i="278"/>
  <c r="S74" i="278"/>
  <c r="S73" i="278"/>
  <c r="S75" i="278"/>
  <c r="S79" i="278"/>
  <c r="S80" i="278"/>
  <c r="S88" i="278"/>
  <c r="S84" i="278"/>
  <c r="S89" i="278"/>
  <c r="S95" i="278"/>
  <c r="S96" i="278"/>
  <c r="S99" i="278"/>
  <c r="T94" i="278"/>
  <c r="T86" i="278"/>
  <c r="T87" i="278"/>
  <c r="T77" i="278"/>
  <c r="T78" i="278"/>
  <c r="T74" i="278"/>
  <c r="T73" i="278"/>
  <c r="T75" i="278"/>
  <c r="T79" i="278"/>
  <c r="T80" i="278"/>
  <c r="T88" i="278"/>
  <c r="T84" i="278"/>
  <c r="T89" i="278"/>
  <c r="T95" i="278"/>
  <c r="T96" i="278"/>
  <c r="T99" i="278"/>
  <c r="U94" i="278"/>
  <c r="U86" i="278"/>
  <c r="U87" i="278"/>
  <c r="U77" i="278"/>
  <c r="U78" i="278"/>
  <c r="U74" i="278"/>
  <c r="U73" i="278"/>
  <c r="U75" i="278"/>
  <c r="U79" i="278"/>
  <c r="U80" i="278"/>
  <c r="U88" i="278"/>
  <c r="U84" i="278"/>
  <c r="U89" i="278"/>
  <c r="U95" i="278"/>
  <c r="U96" i="278"/>
  <c r="U99" i="278"/>
  <c r="V94" i="278"/>
  <c r="V86" i="278"/>
  <c r="V87" i="278"/>
  <c r="V77" i="278"/>
  <c r="V78" i="278"/>
  <c r="V74" i="278"/>
  <c r="V73" i="278"/>
  <c r="V75" i="278"/>
  <c r="V79" i="278"/>
  <c r="V80" i="278"/>
  <c r="V88" i="278"/>
  <c r="V84" i="278"/>
  <c r="V89" i="278"/>
  <c r="V95" i="278"/>
  <c r="V96" i="278"/>
  <c r="V99" i="278"/>
  <c r="W94" i="278"/>
  <c r="W86" i="278"/>
  <c r="W87" i="278"/>
  <c r="W77" i="278"/>
  <c r="W78" i="278"/>
  <c r="W74" i="278"/>
  <c r="W73" i="278"/>
  <c r="W75" i="278"/>
  <c r="W79" i="278"/>
  <c r="W80" i="278"/>
  <c r="W88" i="278"/>
  <c r="W84" i="278"/>
  <c r="W89" i="278"/>
  <c r="W95" i="278"/>
  <c r="W96" i="278"/>
  <c r="W99" i="278"/>
  <c r="X94" i="278"/>
  <c r="X86" i="278"/>
  <c r="X87" i="278"/>
  <c r="X77" i="278"/>
  <c r="X78" i="278"/>
  <c r="X74" i="278"/>
  <c r="X73" i="278"/>
  <c r="X75" i="278"/>
  <c r="X79" i="278"/>
  <c r="X80" i="278"/>
  <c r="X88" i="278"/>
  <c r="X84" i="278"/>
  <c r="X89" i="278"/>
  <c r="X95" i="278"/>
  <c r="X96" i="278"/>
  <c r="X99" i="278"/>
  <c r="Y94" i="278"/>
  <c r="Y86" i="278"/>
  <c r="Y87" i="278"/>
  <c r="Y77" i="278"/>
  <c r="Y78" i="278"/>
  <c r="Y74" i="278"/>
  <c r="Y73" i="278"/>
  <c r="Y75" i="278"/>
  <c r="Y79" i="278"/>
  <c r="Y80" i="278"/>
  <c r="Y88" i="278"/>
  <c r="Y84" i="278"/>
  <c r="Y89" i="278"/>
  <c r="Y95" i="278"/>
  <c r="Y96" i="278"/>
  <c r="Y99" i="278"/>
  <c r="Z94" i="278"/>
  <c r="Z86" i="278"/>
  <c r="Z87" i="278"/>
  <c r="Z77" i="278"/>
  <c r="Z78" i="278"/>
  <c r="Z74" i="278"/>
  <c r="Z73" i="278"/>
  <c r="Z75" i="278"/>
  <c r="Z79" i="278"/>
  <c r="Z80" i="278"/>
  <c r="Z88" i="278"/>
  <c r="Z84" i="278"/>
  <c r="Z89" i="278"/>
  <c r="Z95" i="278"/>
  <c r="Z96" i="278"/>
  <c r="Z99" i="278"/>
  <c r="AA94" i="278"/>
  <c r="AA86" i="278"/>
  <c r="AA87" i="278"/>
  <c r="AA77" i="278"/>
  <c r="AA78" i="278"/>
  <c r="AA74" i="278"/>
  <c r="AA73" i="278"/>
  <c r="AA75" i="278"/>
  <c r="AA79" i="278"/>
  <c r="AA80" i="278"/>
  <c r="AA88" i="278"/>
  <c r="AA84" i="278"/>
  <c r="AA89" i="278"/>
  <c r="AA95" i="278"/>
  <c r="AA96" i="278"/>
  <c r="AA99" i="278"/>
  <c r="AB94" i="278"/>
  <c r="AB86" i="278"/>
  <c r="AB87" i="278"/>
  <c r="AB77" i="278"/>
  <c r="AB78" i="278"/>
  <c r="AB74" i="278"/>
  <c r="AB73" i="278"/>
  <c r="AB75" i="278"/>
  <c r="AB79" i="278"/>
  <c r="AB80" i="278"/>
  <c r="AB88" i="278"/>
  <c r="AB84" i="278"/>
  <c r="AB89" i="278"/>
  <c r="AB95" i="278"/>
  <c r="AB96" i="278"/>
  <c r="AB99" i="278"/>
  <c r="AC94" i="278"/>
  <c r="AC86" i="278"/>
  <c r="AC87" i="278"/>
  <c r="AC77" i="278"/>
  <c r="AC78" i="278"/>
  <c r="AC74" i="278"/>
  <c r="AC73" i="278"/>
  <c r="AC75" i="278"/>
  <c r="AC79" i="278"/>
  <c r="AC80" i="278"/>
  <c r="AC88" i="278"/>
  <c r="AC84" i="278"/>
  <c r="AC89" i="278"/>
  <c r="AC95" i="278"/>
  <c r="AC96" i="278"/>
  <c r="AC99" i="278"/>
  <c r="AD94" i="278"/>
  <c r="AD86" i="278"/>
  <c r="AD87" i="278"/>
  <c r="AD77" i="278"/>
  <c r="AD78" i="278"/>
  <c r="AD74" i="278"/>
  <c r="AD73" i="278"/>
  <c r="AD75" i="278"/>
  <c r="AD79" i="278"/>
  <c r="AD80" i="278"/>
  <c r="AD88" i="278"/>
  <c r="AD84" i="278"/>
  <c r="AD89" i="278"/>
  <c r="AD95" i="278"/>
  <c r="AD96" i="278"/>
  <c r="AD99" i="278"/>
  <c r="AE94" i="278"/>
  <c r="AE86" i="278"/>
  <c r="AE87" i="278"/>
  <c r="AE77" i="278"/>
  <c r="AE78" i="278"/>
  <c r="AE74" i="278"/>
  <c r="AE73" i="278"/>
  <c r="AE75" i="278"/>
  <c r="AE79" i="278"/>
  <c r="AE80" i="278"/>
  <c r="AE88" i="278"/>
  <c r="AE84" i="278"/>
  <c r="AE89" i="278"/>
  <c r="AE95" i="278"/>
  <c r="AE96" i="278"/>
  <c r="AE99" i="278"/>
  <c r="AF94" i="278"/>
  <c r="AF86" i="278"/>
  <c r="AF87" i="278"/>
  <c r="AF77" i="278"/>
  <c r="AF78" i="278"/>
  <c r="AF74" i="278"/>
  <c r="AF73" i="278"/>
  <c r="AF75" i="278"/>
  <c r="AF79" i="278"/>
  <c r="AF80" i="278"/>
  <c r="AF88" i="278"/>
  <c r="AF84" i="278"/>
  <c r="AF89" i="278"/>
  <c r="AF95" i="278"/>
  <c r="AF96" i="278"/>
  <c r="AF99" i="278"/>
  <c r="AG94" i="278"/>
  <c r="AG86" i="278"/>
  <c r="AG87" i="278"/>
  <c r="AG77" i="278"/>
  <c r="AG78" i="278"/>
  <c r="AG74" i="278"/>
  <c r="AG73" i="278"/>
  <c r="AG75" i="278"/>
  <c r="AG79" i="278"/>
  <c r="AG80" i="278"/>
  <c r="AG88" i="278"/>
  <c r="AG84" i="278"/>
  <c r="AG89" i="278"/>
  <c r="AG95" i="278"/>
  <c r="AG96" i="278"/>
  <c r="AG99" i="278"/>
  <c r="AH94" i="278"/>
  <c r="AH86" i="278"/>
  <c r="AH87" i="278"/>
  <c r="AH77" i="278"/>
  <c r="AH78" i="278"/>
  <c r="AH74" i="278"/>
  <c r="AH73" i="278"/>
  <c r="AH75" i="278"/>
  <c r="AH79" i="278"/>
  <c r="AH80" i="278"/>
  <c r="AH88" i="278"/>
  <c r="AH84" i="278"/>
  <c r="AH89" i="278"/>
  <c r="AH95" i="278"/>
  <c r="AH96" i="278"/>
  <c r="AH99" i="278"/>
  <c r="AI94" i="278"/>
  <c r="AI86" i="278"/>
  <c r="AI87" i="278"/>
  <c r="AI77" i="278"/>
  <c r="AI78" i="278"/>
  <c r="AI74" i="278"/>
  <c r="AI73" i="278"/>
  <c r="AI75" i="278"/>
  <c r="AI79" i="278"/>
  <c r="AI80" i="278"/>
  <c r="AI88" i="278"/>
  <c r="AI84" i="278"/>
  <c r="AI89" i="278"/>
  <c r="AI95" i="278"/>
  <c r="AI96" i="278"/>
  <c r="AI99" i="278"/>
  <c r="AJ94" i="278"/>
  <c r="AJ86" i="278"/>
  <c r="AJ87" i="278"/>
  <c r="AJ77" i="278"/>
  <c r="AJ78" i="278"/>
  <c r="AJ74" i="278"/>
  <c r="AJ73" i="278"/>
  <c r="AJ75" i="278"/>
  <c r="AJ79" i="278"/>
  <c r="AJ80" i="278"/>
  <c r="AJ88" i="278"/>
  <c r="AJ84" i="278"/>
  <c r="AJ89" i="278"/>
  <c r="AJ95" i="278"/>
  <c r="AJ96" i="278"/>
  <c r="AJ99" i="278"/>
  <c r="AK94" i="278"/>
  <c r="AK86" i="278"/>
  <c r="AK87" i="278"/>
  <c r="AK77" i="278"/>
  <c r="AK78" i="278"/>
  <c r="AK74" i="278"/>
  <c r="AK73" i="278"/>
  <c r="AK75" i="278"/>
  <c r="AK79" i="278"/>
  <c r="AK80" i="278"/>
  <c r="AK88" i="278"/>
  <c r="AK84" i="278"/>
  <c r="AK89" i="278"/>
  <c r="AK95" i="278"/>
  <c r="AK96" i="278"/>
  <c r="AK99" i="278"/>
  <c r="AL94" i="278"/>
  <c r="AL86" i="278"/>
  <c r="AL87" i="278"/>
  <c r="AL77" i="278"/>
  <c r="AL78" i="278"/>
  <c r="AL74" i="278"/>
  <c r="AL73" i="278"/>
  <c r="AL75" i="278"/>
  <c r="AL79" i="278"/>
  <c r="AL80" i="278"/>
  <c r="AL88" i="278"/>
  <c r="AL84" i="278"/>
  <c r="AL89" i="278"/>
  <c r="AL95" i="278"/>
  <c r="AL96" i="278"/>
  <c r="AL99" i="278"/>
  <c r="AM94" i="278"/>
  <c r="AM86" i="278"/>
  <c r="AM87" i="278"/>
  <c r="AM77" i="278"/>
  <c r="AM78" i="278"/>
  <c r="AM74" i="278"/>
  <c r="AM73" i="278"/>
  <c r="AM75" i="278"/>
  <c r="AM79" i="278"/>
  <c r="AM80" i="278"/>
  <c r="AM88" i="278"/>
  <c r="AM84" i="278"/>
  <c r="AM89" i="278"/>
  <c r="AM95" i="278"/>
  <c r="AM96" i="278"/>
  <c r="AM99" i="278"/>
  <c r="AN94" i="278"/>
  <c r="AN86" i="278"/>
  <c r="AN87" i="278"/>
  <c r="AN77" i="278"/>
  <c r="AN78" i="278"/>
  <c r="AN74" i="278"/>
  <c r="AN73" i="278"/>
  <c r="AN75" i="278"/>
  <c r="AN79" i="278"/>
  <c r="AN80" i="278"/>
  <c r="AN88" i="278"/>
  <c r="AN84" i="278"/>
  <c r="AN89" i="278"/>
  <c r="AN95" i="278"/>
  <c r="AN96" i="278"/>
  <c r="AN99" i="278"/>
  <c r="AO94" i="278"/>
  <c r="AO86" i="278"/>
  <c r="AO87" i="278"/>
  <c r="AO77" i="278"/>
  <c r="AO78" i="278"/>
  <c r="AO74" i="278"/>
  <c r="AO73" i="278"/>
  <c r="AO75" i="278"/>
  <c r="AO79" i="278"/>
  <c r="AO80" i="278"/>
  <c r="AO88" i="278"/>
  <c r="AO84" i="278"/>
  <c r="AO89" i="278"/>
  <c r="AO95" i="278"/>
  <c r="AO96" i="278"/>
  <c r="AO99" i="278"/>
  <c r="AP94" i="278"/>
  <c r="AP86" i="278"/>
  <c r="AP87" i="278"/>
  <c r="AP77" i="278"/>
  <c r="AP78" i="278"/>
  <c r="AP74" i="278"/>
  <c r="AP73" i="278"/>
  <c r="AP75" i="278"/>
  <c r="AP79" i="278"/>
  <c r="AP80" i="278"/>
  <c r="AP88" i="278"/>
  <c r="AP84" i="278"/>
  <c r="AP89" i="278"/>
  <c r="AP95" i="278"/>
  <c r="AP96" i="278"/>
  <c r="AP99" i="278"/>
  <c r="AQ94" i="278"/>
  <c r="AQ86" i="278"/>
  <c r="AQ87" i="278"/>
  <c r="AQ77" i="278"/>
  <c r="AQ78" i="278"/>
  <c r="AQ74" i="278"/>
  <c r="AQ73" i="278"/>
  <c r="AQ75" i="278"/>
  <c r="AQ79" i="278"/>
  <c r="AQ80" i="278"/>
  <c r="AQ88" i="278"/>
  <c r="AQ84" i="278"/>
  <c r="AQ89" i="278"/>
  <c r="AQ95" i="278"/>
  <c r="AQ96" i="278"/>
  <c r="AQ99" i="278"/>
  <c r="AR94" i="278"/>
  <c r="AR86" i="278"/>
  <c r="AR87" i="278"/>
  <c r="AR77" i="278"/>
  <c r="AR78" i="278"/>
  <c r="AR74" i="278"/>
  <c r="AR73" i="278"/>
  <c r="AR75" i="278"/>
  <c r="AR79" i="278"/>
  <c r="AR80" i="278"/>
  <c r="AR88" i="278"/>
  <c r="AR84" i="278"/>
  <c r="AR89" i="278"/>
  <c r="AR95" i="278"/>
  <c r="AR96" i="278"/>
  <c r="AR99" i="278"/>
  <c r="AS94" i="278"/>
  <c r="AS86" i="278"/>
  <c r="AS87" i="278"/>
  <c r="AS77" i="278"/>
  <c r="AS78" i="278"/>
  <c r="AS74" i="278"/>
  <c r="AS73" i="278"/>
  <c r="AS75" i="278"/>
  <c r="AS79" i="278"/>
  <c r="AS80" i="278"/>
  <c r="AS88" i="278"/>
  <c r="AS84" i="278"/>
  <c r="AS89" i="278"/>
  <c r="AS95" i="278"/>
  <c r="AS96" i="278"/>
  <c r="AS99" i="278"/>
  <c r="AT94" i="278"/>
  <c r="AT86" i="278"/>
  <c r="AT87" i="278"/>
  <c r="AT77" i="278"/>
  <c r="AT78" i="278"/>
  <c r="AT74" i="278"/>
  <c r="AT73" i="278"/>
  <c r="AT75" i="278"/>
  <c r="AT79" i="278"/>
  <c r="AT80" i="278"/>
  <c r="AT88" i="278"/>
  <c r="AT84" i="278"/>
  <c r="AT89" i="278"/>
  <c r="AT95" i="278"/>
  <c r="AT96" i="278"/>
  <c r="AT99" i="278"/>
  <c r="AU94" i="278"/>
  <c r="AU86" i="278"/>
  <c r="AU87" i="278"/>
  <c r="AU77" i="278"/>
  <c r="AU78" i="278"/>
  <c r="AU74" i="278"/>
  <c r="AU73" i="278"/>
  <c r="AU75" i="278"/>
  <c r="AU79" i="278"/>
  <c r="AU80" i="278"/>
  <c r="AU88" i="278"/>
  <c r="AU84" i="278"/>
  <c r="AU89" i="278"/>
  <c r="AU95" i="278"/>
  <c r="AU96" i="278"/>
  <c r="AU99" i="278"/>
  <c r="AV94" i="278"/>
  <c r="AV86" i="278"/>
  <c r="AV87" i="278"/>
  <c r="AV77" i="278"/>
  <c r="AV78" i="278"/>
  <c r="AV74" i="278"/>
  <c r="AV73" i="278"/>
  <c r="AV75" i="278"/>
  <c r="AV79" i="278"/>
  <c r="AV80" i="278"/>
  <c r="AV88" i="278"/>
  <c r="AV84" i="278"/>
  <c r="AV89" i="278"/>
  <c r="AV95" i="278"/>
  <c r="AV96" i="278"/>
  <c r="AV99" i="278"/>
  <c r="AW94" i="278"/>
  <c r="AW86" i="278"/>
  <c r="AW87" i="278"/>
  <c r="AW77" i="278"/>
  <c r="AW78" i="278"/>
  <c r="AW74" i="278"/>
  <c r="AW73" i="278"/>
  <c r="AW75" i="278"/>
  <c r="AW79" i="278"/>
  <c r="AW80" i="278"/>
  <c r="AW88" i="278"/>
  <c r="AW84" i="278"/>
  <c r="AW89" i="278"/>
  <c r="AW95" i="278"/>
  <c r="AW96" i="278"/>
  <c r="AW99" i="278"/>
  <c r="AX94" i="278"/>
  <c r="AX86" i="278"/>
  <c r="AX87" i="278"/>
  <c r="AX77" i="278"/>
  <c r="AX78" i="278"/>
  <c r="AX74" i="278"/>
  <c r="AX73" i="278"/>
  <c r="AX75" i="278"/>
  <c r="AX79" i="278"/>
  <c r="AX80" i="278"/>
  <c r="AX88" i="278"/>
  <c r="AX84" i="278"/>
  <c r="AX89" i="278"/>
  <c r="AX95" i="278"/>
  <c r="AX96" i="278"/>
  <c r="AX99" i="278"/>
  <c r="AY94" i="278"/>
  <c r="AY86" i="278"/>
  <c r="AY87" i="278"/>
  <c r="AY77" i="278"/>
  <c r="AY78" i="278"/>
  <c r="AY74" i="278"/>
  <c r="AY73" i="278"/>
  <c r="AY75" i="278"/>
  <c r="AY79" i="278"/>
  <c r="AY80" i="278"/>
  <c r="AY88" i="278"/>
  <c r="AY84" i="278"/>
  <c r="AY89" i="278"/>
  <c r="AY95" i="278"/>
  <c r="AY96" i="278"/>
  <c r="AY99" i="278"/>
  <c r="AZ94" i="278"/>
  <c r="AZ86" i="278"/>
  <c r="AZ87" i="278"/>
  <c r="AZ77" i="278"/>
  <c r="AZ78" i="278"/>
  <c r="AZ74" i="278"/>
  <c r="AZ73" i="278"/>
  <c r="AZ75" i="278"/>
  <c r="AZ79" i="278"/>
  <c r="AZ80" i="278"/>
  <c r="AZ88" i="278"/>
  <c r="AZ84" i="278"/>
  <c r="AZ89" i="278"/>
  <c r="AZ95" i="278"/>
  <c r="AZ96" i="278"/>
  <c r="AZ99" i="278"/>
  <c r="BA94" i="278"/>
  <c r="BA86" i="278"/>
  <c r="BA87" i="278"/>
  <c r="BA77" i="278"/>
  <c r="BA78" i="278"/>
  <c r="BA74" i="278"/>
  <c r="BA73" i="278"/>
  <c r="BA75" i="278"/>
  <c r="BA79" i="278"/>
  <c r="BA80" i="278"/>
  <c r="BA88" i="278"/>
  <c r="BA84" i="278"/>
  <c r="BA89" i="278"/>
  <c r="BA95" i="278"/>
  <c r="BA96" i="278"/>
  <c r="BA99" i="278"/>
  <c r="BB94" i="278"/>
  <c r="BB86" i="278"/>
  <c r="BB87" i="278"/>
  <c r="BB77" i="278"/>
  <c r="BB78" i="278"/>
  <c r="BB74" i="278"/>
  <c r="BB73" i="278"/>
  <c r="BB75" i="278"/>
  <c r="BB79" i="278"/>
  <c r="BB80" i="278"/>
  <c r="BB88" i="278"/>
  <c r="BB84" i="278"/>
  <c r="BB89" i="278"/>
  <c r="BB95" i="278"/>
  <c r="BB96" i="278"/>
  <c r="BB99" i="278"/>
  <c r="BC94" i="278"/>
  <c r="BC86" i="278"/>
  <c r="BC87" i="278"/>
  <c r="BC77" i="278"/>
  <c r="BC78" i="278"/>
  <c r="BC74" i="278"/>
  <c r="BC73" i="278"/>
  <c r="BC75" i="278"/>
  <c r="BC79" i="278"/>
  <c r="BC80" i="278"/>
  <c r="BC88" i="278"/>
  <c r="BC84" i="278"/>
  <c r="BC89" i="278"/>
  <c r="BC95" i="278"/>
  <c r="BC96" i="278"/>
  <c r="BC99" i="278"/>
  <c r="BD94" i="278"/>
  <c r="BD86" i="278"/>
  <c r="BD87" i="278"/>
  <c r="BD77" i="278"/>
  <c r="BD78" i="278"/>
  <c r="BD74" i="278"/>
  <c r="BD73" i="278"/>
  <c r="BD75" i="278"/>
  <c r="BD79" i="278"/>
  <c r="BD80" i="278"/>
  <c r="BD88" i="278"/>
  <c r="BD84" i="278"/>
  <c r="BD89" i="278"/>
  <c r="BD95" i="278"/>
  <c r="BD96" i="278"/>
  <c r="BD99" i="278"/>
  <c r="BE94" i="278"/>
  <c r="BE86" i="278"/>
  <c r="BE87" i="278"/>
  <c r="BE77" i="278"/>
  <c r="BE78" i="278"/>
  <c r="BE74" i="278"/>
  <c r="BE73" i="278"/>
  <c r="BE75" i="278"/>
  <c r="BE79" i="278"/>
  <c r="BE80" i="278"/>
  <c r="BE88" i="278"/>
  <c r="BE84" i="278"/>
  <c r="BE89" i="278"/>
  <c r="BE95" i="278"/>
  <c r="BE96" i="278"/>
  <c r="BE99" i="278"/>
  <c r="BF94" i="278"/>
  <c r="BF86" i="278"/>
  <c r="BF87" i="278"/>
  <c r="BF77" i="278"/>
  <c r="BF78" i="278"/>
  <c r="BF74" i="278"/>
  <c r="BF73" i="278"/>
  <c r="BF75" i="278"/>
  <c r="BF79" i="278"/>
  <c r="BF80" i="278"/>
  <c r="BF88" i="278"/>
  <c r="BF84" i="278"/>
  <c r="BF89" i="278"/>
  <c r="BF95" i="278"/>
  <c r="BF96" i="278"/>
  <c r="BF99" i="278"/>
  <c r="BG94" i="278"/>
  <c r="BG86" i="278"/>
  <c r="BG87" i="278"/>
  <c r="BG77" i="278"/>
  <c r="BG78" i="278"/>
  <c r="BG74" i="278"/>
  <c r="BG73" i="278"/>
  <c r="BG75" i="278"/>
  <c r="BG79" i="278"/>
  <c r="BG80" i="278"/>
  <c r="BG88" i="278"/>
  <c r="BG84" i="278"/>
  <c r="BG89" i="278"/>
  <c r="BG95" i="278"/>
  <c r="BG96" i="278"/>
  <c r="BG99" i="278"/>
  <c r="BH94" i="278"/>
  <c r="BH86" i="278"/>
  <c r="BH87" i="278"/>
  <c r="BH77" i="278"/>
  <c r="BH78" i="278"/>
  <c r="BH74" i="278"/>
  <c r="BH73" i="278"/>
  <c r="BH75" i="278"/>
  <c r="BH79" i="278"/>
  <c r="BH80" i="278"/>
  <c r="BH88" i="278"/>
  <c r="BH84" i="278"/>
  <c r="BH89" i="278"/>
  <c r="BH95" i="278"/>
  <c r="BH96" i="278"/>
  <c r="BH99" i="278"/>
  <c r="BI94" i="278"/>
  <c r="BI86" i="278"/>
  <c r="BI87" i="278"/>
  <c r="BI77" i="278"/>
  <c r="BI78" i="278"/>
  <c r="BI74" i="278"/>
  <c r="BI73" i="278"/>
  <c r="BI75" i="278"/>
  <c r="BI79" i="278"/>
  <c r="BI80" i="278"/>
  <c r="BI88" i="278"/>
  <c r="BI84" i="278"/>
  <c r="BI89" i="278"/>
  <c r="BI95" i="278"/>
  <c r="BI96" i="278"/>
  <c r="BI99" i="278"/>
  <c r="BJ94" i="278"/>
  <c r="BJ86" i="278"/>
  <c r="BJ87" i="278"/>
  <c r="BJ77" i="278"/>
  <c r="BJ78" i="278"/>
  <c r="BJ74" i="278"/>
  <c r="BJ73" i="278"/>
  <c r="BJ75" i="278"/>
  <c r="BJ79" i="278"/>
  <c r="BJ80" i="278"/>
  <c r="BJ88" i="278"/>
  <c r="BJ84" i="278"/>
  <c r="BJ89" i="278"/>
  <c r="BJ95" i="278"/>
  <c r="BJ96" i="278"/>
  <c r="BJ99" i="278"/>
  <c r="BK94" i="278"/>
  <c r="BK86" i="278"/>
  <c r="BK87" i="278"/>
  <c r="BK77" i="278"/>
  <c r="BK78" i="278"/>
  <c r="BK74" i="278"/>
  <c r="BK73" i="278"/>
  <c r="BK75" i="278"/>
  <c r="BK79" i="278"/>
  <c r="BK80" i="278"/>
  <c r="BK88" i="278"/>
  <c r="BK84" i="278"/>
  <c r="BK89" i="278"/>
  <c r="BK95" i="278"/>
  <c r="BK96" i="278"/>
  <c r="BK99" i="278"/>
  <c r="BL94" i="278"/>
  <c r="BL86" i="278"/>
  <c r="BL87" i="278"/>
  <c r="BL77" i="278"/>
  <c r="BL78" i="278"/>
  <c r="BL74" i="278"/>
  <c r="BL73" i="278"/>
  <c r="BL75" i="278"/>
  <c r="BL79" i="278"/>
  <c r="BL80" i="278"/>
  <c r="BL88" i="278"/>
  <c r="BL84" i="278"/>
  <c r="BL89" i="278"/>
  <c r="BL95" i="278"/>
  <c r="BL96" i="278"/>
  <c r="BL99" i="278"/>
  <c r="BM94" i="278"/>
  <c r="BM86" i="278"/>
  <c r="BM87" i="278"/>
  <c r="BM77" i="278"/>
  <c r="BM78" i="278"/>
  <c r="BM74" i="278"/>
  <c r="BM73" i="278"/>
  <c r="BM75" i="278"/>
  <c r="BM79" i="278"/>
  <c r="BM80" i="278"/>
  <c r="BM88" i="278"/>
  <c r="BM84" i="278"/>
  <c r="BM89" i="278"/>
  <c r="BM95" i="278"/>
  <c r="BM96" i="278"/>
  <c r="BM99" i="278"/>
  <c r="BN94" i="278"/>
  <c r="BN86" i="278"/>
  <c r="BN87" i="278"/>
  <c r="BN77" i="278"/>
  <c r="BN78" i="278"/>
  <c r="BN74" i="278"/>
  <c r="BN73" i="278"/>
  <c r="BN75" i="278"/>
  <c r="BN79" i="278"/>
  <c r="BN80" i="278"/>
  <c r="BN88" i="278"/>
  <c r="BN84" i="278"/>
  <c r="BN89" i="278"/>
  <c r="BN95" i="278"/>
  <c r="BN96" i="278"/>
  <c r="BN99" i="278"/>
  <c r="BO94" i="278"/>
  <c r="BO86" i="278"/>
  <c r="BO87" i="278"/>
  <c r="BO77" i="278"/>
  <c r="BO78" i="278"/>
  <c r="BO74" i="278"/>
  <c r="BO73" i="278"/>
  <c r="BO75" i="278"/>
  <c r="BO79" i="278"/>
  <c r="BO80" i="278"/>
  <c r="BO88" i="278"/>
  <c r="BO84" i="278"/>
  <c r="BO89" i="278"/>
  <c r="BO95" i="278"/>
  <c r="BO96" i="278"/>
  <c r="BO99" i="278"/>
  <c r="BP94" i="278"/>
  <c r="BP86" i="278"/>
  <c r="BP87" i="278"/>
  <c r="BP77" i="278"/>
  <c r="BP78" i="278"/>
  <c r="BP74" i="278"/>
  <c r="BP73" i="278"/>
  <c r="BP75" i="278"/>
  <c r="BP79" i="278"/>
  <c r="BP80" i="278"/>
  <c r="BP88" i="278"/>
  <c r="BP84" i="278"/>
  <c r="BP89" i="278"/>
  <c r="BP95" i="278"/>
  <c r="BP96" i="278"/>
  <c r="BP99" i="278"/>
  <c r="BQ94" i="278"/>
  <c r="BQ86" i="278"/>
  <c r="BQ87" i="278"/>
  <c r="BQ77" i="278"/>
  <c r="BQ78" i="278"/>
  <c r="BQ74" i="278"/>
  <c r="BQ73" i="278"/>
  <c r="BQ75" i="278"/>
  <c r="BQ79" i="278"/>
  <c r="BQ80" i="278"/>
  <c r="BQ88" i="278"/>
  <c r="BQ84" i="278"/>
  <c r="BQ89" i="278"/>
  <c r="BQ95" i="278"/>
  <c r="BQ96" i="278"/>
  <c r="BQ99" i="278"/>
  <c r="BR94" i="278"/>
  <c r="BR86" i="278"/>
  <c r="BR87" i="278"/>
  <c r="BR77" i="278"/>
  <c r="BR78" i="278"/>
  <c r="BR74" i="278"/>
  <c r="BR73" i="278"/>
  <c r="BR75" i="278"/>
  <c r="BR79" i="278"/>
  <c r="BR80" i="278"/>
  <c r="BR88" i="278"/>
  <c r="BR84" i="278"/>
  <c r="BR89" i="278"/>
  <c r="BR95" i="278"/>
  <c r="BR96" i="278"/>
  <c r="BR99" i="278"/>
  <c r="BS94" i="278"/>
  <c r="BS86" i="278"/>
  <c r="BS87" i="278"/>
  <c r="BS77" i="278"/>
  <c r="BS78" i="278"/>
  <c r="BS74" i="278"/>
  <c r="BS73" i="278"/>
  <c r="BS75" i="278"/>
  <c r="BS79" i="278"/>
  <c r="BS80" i="278"/>
  <c r="BS88" i="278"/>
  <c r="BS84" i="278"/>
  <c r="BS89" i="278"/>
  <c r="BS95" i="278"/>
  <c r="BS96" i="278"/>
  <c r="BS99" i="278"/>
  <c r="BT94" i="278"/>
  <c r="BT86" i="278"/>
  <c r="BT87" i="278"/>
  <c r="BT77" i="278"/>
  <c r="BT78" i="278"/>
  <c r="BT74" i="278"/>
  <c r="BT73" i="278"/>
  <c r="BT75" i="278"/>
  <c r="BT79" i="278"/>
  <c r="BT80" i="278"/>
  <c r="BT88" i="278"/>
  <c r="BT84" i="278"/>
  <c r="BT89" i="278"/>
  <c r="BT95" i="278"/>
  <c r="BT96" i="278"/>
  <c r="BT99" i="278"/>
  <c r="BU94" i="278"/>
  <c r="BU86" i="278"/>
  <c r="BU87" i="278"/>
  <c r="BU77" i="278"/>
  <c r="BU78" i="278"/>
  <c r="BU74" i="278"/>
  <c r="BU73" i="278"/>
  <c r="BU75" i="278"/>
  <c r="BU79" i="278"/>
  <c r="BU80" i="278"/>
  <c r="BU88" i="278"/>
  <c r="BU84" i="278"/>
  <c r="BU89" i="278"/>
  <c r="BU95" i="278"/>
  <c r="BU96" i="278"/>
  <c r="BU99" i="278"/>
  <c r="BV94" i="278"/>
  <c r="BV86" i="278"/>
  <c r="BV87" i="278"/>
  <c r="BV77" i="278"/>
  <c r="BV78" i="278"/>
  <c r="BV74" i="278"/>
  <c r="BV73" i="278"/>
  <c r="BV75" i="278"/>
  <c r="BV79" i="278"/>
  <c r="BV80" i="278"/>
  <c r="BV88" i="278"/>
  <c r="BV84" i="278"/>
  <c r="BV89" i="278"/>
  <c r="BV95" i="278"/>
  <c r="BV96" i="278"/>
  <c r="BV99" i="278"/>
  <c r="BW94" i="278"/>
  <c r="BW86" i="278"/>
  <c r="BW87" i="278"/>
  <c r="BW77" i="278"/>
  <c r="BW78" i="278"/>
  <c r="BW74" i="278"/>
  <c r="BW73" i="278"/>
  <c r="BW75" i="278"/>
  <c r="BW79" i="278"/>
  <c r="BW80" i="278"/>
  <c r="BW88" i="278"/>
  <c r="BW84" i="278"/>
  <c r="BW89" i="278"/>
  <c r="BW95" i="278"/>
  <c r="BW96" i="278"/>
  <c r="BW99" i="278"/>
  <c r="BX94" i="278"/>
  <c r="BX86" i="278"/>
  <c r="BX87" i="278"/>
  <c r="BX77" i="278"/>
  <c r="BX78" i="278"/>
  <c r="BX74" i="278"/>
  <c r="BX73" i="278"/>
  <c r="BX75" i="278"/>
  <c r="BX79" i="278"/>
  <c r="BX80" i="278"/>
  <c r="BX88" i="278"/>
  <c r="BX84" i="278"/>
  <c r="BX89" i="278"/>
  <c r="BX95" i="278"/>
  <c r="BX96" i="278"/>
  <c r="BX99" i="278"/>
  <c r="BY94" i="278"/>
  <c r="BY86" i="278"/>
  <c r="BY87" i="278"/>
  <c r="BY77" i="278"/>
  <c r="BY78" i="278"/>
  <c r="BY74" i="278"/>
  <c r="BY73" i="278"/>
  <c r="BY75" i="278"/>
  <c r="BY79" i="278"/>
  <c r="BY80" i="278"/>
  <c r="BY88" i="278"/>
  <c r="BY84" i="278"/>
  <c r="BY89" i="278"/>
  <c r="BY95" i="278"/>
  <c r="BY96" i="278"/>
  <c r="BY99" i="278"/>
  <c r="BZ94" i="278"/>
  <c r="BZ86" i="278"/>
  <c r="BZ87" i="278"/>
  <c r="BZ77" i="278"/>
  <c r="BZ78" i="278"/>
  <c r="BZ74" i="278"/>
  <c r="BZ73" i="278"/>
  <c r="BZ75" i="278"/>
  <c r="BZ79" i="278"/>
  <c r="BZ80" i="278"/>
  <c r="BZ88" i="278"/>
  <c r="BZ84" i="278"/>
  <c r="BZ89" i="278"/>
  <c r="BZ95" i="278"/>
  <c r="BZ96" i="278"/>
  <c r="BZ99" i="278"/>
  <c r="CA94" i="278"/>
  <c r="CA86" i="278"/>
  <c r="CA87" i="278"/>
  <c r="CA77" i="278"/>
  <c r="CA78" i="278"/>
  <c r="CA74" i="278"/>
  <c r="CA73" i="278"/>
  <c r="CA75" i="278"/>
  <c r="CA79" i="278"/>
  <c r="CA80" i="278"/>
  <c r="CA88" i="278"/>
  <c r="CA84" i="278"/>
  <c r="CA89" i="278"/>
  <c r="CA95" i="278"/>
  <c r="CA96" i="278"/>
  <c r="CA99" i="278"/>
  <c r="CB94" i="278"/>
  <c r="CB86" i="278"/>
  <c r="CB87" i="278"/>
  <c r="CB77" i="278"/>
  <c r="CB78" i="278"/>
  <c r="CB74" i="278"/>
  <c r="CB73" i="278"/>
  <c r="CB75" i="278"/>
  <c r="CB79" i="278"/>
  <c r="CB80" i="278"/>
  <c r="CB88" i="278"/>
  <c r="CB84" i="278"/>
  <c r="CB89" i="278"/>
  <c r="CB95" i="278"/>
  <c r="CB96" i="278"/>
  <c r="CB99" i="278"/>
  <c r="CC94" i="278"/>
  <c r="CC86" i="278"/>
  <c r="CC87" i="278"/>
  <c r="CC77" i="278"/>
  <c r="CC78" i="278"/>
  <c r="CC74" i="278"/>
  <c r="CC73" i="278"/>
  <c r="CC75" i="278"/>
  <c r="CC79" i="278"/>
  <c r="CC80" i="278"/>
  <c r="CC88" i="278"/>
  <c r="CC84" i="278"/>
  <c r="CC89" i="278"/>
  <c r="CC95" i="278"/>
  <c r="CC96" i="278"/>
  <c r="CC99" i="278"/>
  <c r="CD94" i="278"/>
  <c r="CD86" i="278"/>
  <c r="CD87" i="278"/>
  <c r="CD77" i="278"/>
  <c r="CD78" i="278"/>
  <c r="CD74" i="278"/>
  <c r="CD73" i="278"/>
  <c r="CD75" i="278"/>
  <c r="CD79" i="278"/>
  <c r="CD80" i="278"/>
  <c r="CD88" i="278"/>
  <c r="CD84" i="278"/>
  <c r="CD89" i="278"/>
  <c r="CD95" i="278"/>
  <c r="CD96" i="278"/>
  <c r="CD99" i="278"/>
  <c r="CE94" i="278"/>
  <c r="CE86" i="278"/>
  <c r="CE87" i="278"/>
  <c r="CE77" i="278"/>
  <c r="CE78" i="278"/>
  <c r="CE74" i="278"/>
  <c r="CE73" i="278"/>
  <c r="CE75" i="278"/>
  <c r="CE79" i="278"/>
  <c r="CE80" i="278"/>
  <c r="CE88" i="278"/>
  <c r="CE84" i="278"/>
  <c r="CE89" i="278"/>
  <c r="CE95" i="278"/>
  <c r="CE96" i="278"/>
  <c r="CE99" i="278"/>
  <c r="CF94" i="278"/>
  <c r="CF86" i="278"/>
  <c r="CF87" i="278"/>
  <c r="CF77" i="278"/>
  <c r="CF78" i="278"/>
  <c r="CF74" i="278"/>
  <c r="CF73" i="278"/>
  <c r="CF75" i="278"/>
  <c r="CF79" i="278"/>
  <c r="CF80" i="278"/>
  <c r="CF88" i="278"/>
  <c r="CF84" i="278"/>
  <c r="CF89" i="278"/>
  <c r="CF95" i="278"/>
  <c r="CF96" i="278"/>
  <c r="CF99" i="278"/>
  <c r="CG94" i="278"/>
  <c r="CG86" i="278"/>
  <c r="CG87" i="278"/>
  <c r="CG77" i="278"/>
  <c r="CG78" i="278"/>
  <c r="CG74" i="278"/>
  <c r="CG73" i="278"/>
  <c r="CG75" i="278"/>
  <c r="CG79" i="278"/>
  <c r="CG80" i="278"/>
  <c r="CG88" i="278"/>
  <c r="CG84" i="278"/>
  <c r="CG89" i="278"/>
  <c r="CG95" i="278"/>
  <c r="CG96" i="278"/>
  <c r="CG99" i="278"/>
  <c r="CH94" i="278"/>
  <c r="CH86" i="278"/>
  <c r="CH87" i="278"/>
  <c r="CH77" i="278"/>
  <c r="CH78" i="278"/>
  <c r="CH74" i="278"/>
  <c r="CH73" i="278"/>
  <c r="CH75" i="278"/>
  <c r="CH79" i="278"/>
  <c r="CH80" i="278"/>
  <c r="CH88" i="278"/>
  <c r="CH84" i="278"/>
  <c r="CH89" i="278"/>
  <c r="CH95" i="278"/>
  <c r="CH96" i="278"/>
  <c r="CH99" i="278"/>
  <c r="CI94" i="278"/>
  <c r="CI86" i="278"/>
  <c r="CI87" i="278"/>
  <c r="CI77" i="278"/>
  <c r="CI78" i="278"/>
  <c r="CI74" i="278"/>
  <c r="CI73" i="278"/>
  <c r="CI75" i="278"/>
  <c r="CI79" i="278"/>
  <c r="CI80" i="278"/>
  <c r="CI88" i="278"/>
  <c r="CI84" i="278"/>
  <c r="CI89" i="278"/>
  <c r="CI95" i="278"/>
  <c r="CI96" i="278"/>
  <c r="CI99" i="278"/>
  <c r="CJ94" i="278"/>
  <c r="CJ86" i="278"/>
  <c r="CJ87" i="278"/>
  <c r="CJ77" i="278"/>
  <c r="CJ78" i="278"/>
  <c r="CJ74" i="278"/>
  <c r="CJ73" i="278"/>
  <c r="CJ75" i="278"/>
  <c r="CJ79" i="278"/>
  <c r="CJ80" i="278"/>
  <c r="CJ88" i="278"/>
  <c r="CJ84" i="278"/>
  <c r="CJ89" i="278"/>
  <c r="CJ95" i="278"/>
  <c r="CJ96" i="278"/>
  <c r="CJ99" i="278"/>
  <c r="CK94" i="278"/>
  <c r="CK86" i="278"/>
  <c r="CK87" i="278"/>
  <c r="CK77" i="278"/>
  <c r="CK78" i="278"/>
  <c r="CK74" i="278"/>
  <c r="CK73" i="278"/>
  <c r="CK75" i="278"/>
  <c r="CK79" i="278"/>
  <c r="CK80" i="278"/>
  <c r="CK88" i="278"/>
  <c r="CK84" i="278"/>
  <c r="CK89" i="278"/>
  <c r="CK95" i="278"/>
  <c r="CK96" i="278"/>
  <c r="CK99" i="278"/>
  <c r="CL94" i="278"/>
  <c r="CL86" i="278"/>
  <c r="CL87" i="278"/>
  <c r="CL77" i="278"/>
  <c r="CL78" i="278"/>
  <c r="CL74" i="278"/>
  <c r="CL73" i="278"/>
  <c r="CL75" i="278"/>
  <c r="CL79" i="278"/>
  <c r="CL80" i="278"/>
  <c r="CL88" i="278"/>
  <c r="CL84" i="278"/>
  <c r="CL89" i="278"/>
  <c r="CL95" i="278"/>
  <c r="CL96" i="278"/>
  <c r="CL99" i="278"/>
  <c r="CM94" i="278"/>
  <c r="CM86" i="278"/>
  <c r="CM87" i="278"/>
  <c r="CM77" i="278"/>
  <c r="CM78" i="278"/>
  <c r="CM74" i="278"/>
  <c r="CM73" i="278"/>
  <c r="CM75" i="278"/>
  <c r="CM79" i="278"/>
  <c r="CM80" i="278"/>
  <c r="CM88" i="278"/>
  <c r="CM84" i="278"/>
  <c r="CM89" i="278"/>
  <c r="CM95" i="278"/>
  <c r="CM96" i="278"/>
  <c r="CM99" i="278"/>
  <c r="CN94" i="278"/>
  <c r="CN86" i="278"/>
  <c r="CN87" i="278"/>
  <c r="CN77" i="278"/>
  <c r="CN78" i="278"/>
  <c r="CN74" i="278"/>
  <c r="CN73" i="278"/>
  <c r="CN75" i="278"/>
  <c r="CN79" i="278"/>
  <c r="CN80" i="278"/>
  <c r="CN88" i="278"/>
  <c r="CN84" i="278"/>
  <c r="CN89" i="278"/>
  <c r="CN95" i="278"/>
  <c r="CN96" i="278"/>
  <c r="CN99" i="278"/>
  <c r="CO94" i="278"/>
  <c r="CO86" i="278"/>
  <c r="CO87" i="278"/>
  <c r="CO77" i="278"/>
  <c r="CO78" i="278"/>
  <c r="CO74" i="278"/>
  <c r="CO73" i="278"/>
  <c r="CO75" i="278"/>
  <c r="CO79" i="278"/>
  <c r="CO80" i="278"/>
  <c r="CO88" i="278"/>
  <c r="CO84" i="278"/>
  <c r="CO89" i="278"/>
  <c r="CO95" i="278"/>
  <c r="CO96" i="278"/>
  <c r="CO99" i="278"/>
  <c r="CP94" i="278"/>
  <c r="CP86" i="278"/>
  <c r="CP87" i="278"/>
  <c r="CP77" i="278"/>
  <c r="CP78" i="278"/>
  <c r="CP74" i="278"/>
  <c r="CP73" i="278"/>
  <c r="CP75" i="278"/>
  <c r="CP79" i="278"/>
  <c r="CP80" i="278"/>
  <c r="CP88" i="278"/>
  <c r="CP84" i="278"/>
  <c r="CP89" i="278"/>
  <c r="CP95" i="278"/>
  <c r="CP96" i="278"/>
  <c r="CP99" i="278"/>
  <c r="CQ94" i="278"/>
  <c r="CQ86" i="278"/>
  <c r="CQ87" i="278"/>
  <c r="CQ77" i="278"/>
  <c r="CQ78" i="278"/>
  <c r="CQ74" i="278"/>
  <c r="CQ73" i="278"/>
  <c r="CQ75" i="278"/>
  <c r="CQ79" i="278"/>
  <c r="CQ80" i="278"/>
  <c r="CQ88" i="278"/>
  <c r="CQ84" i="278"/>
  <c r="CQ89" i="278"/>
  <c r="CQ95" i="278"/>
  <c r="CQ96" i="278"/>
  <c r="CQ99" i="278"/>
  <c r="CR94" i="278"/>
  <c r="CR86" i="278"/>
  <c r="CR87" i="278"/>
  <c r="CR77" i="278"/>
  <c r="CR78" i="278"/>
  <c r="CR74" i="278"/>
  <c r="CR73" i="278"/>
  <c r="CR75" i="278"/>
  <c r="CR79" i="278"/>
  <c r="CR80" i="278"/>
  <c r="CR88" i="278"/>
  <c r="CR84" i="278"/>
  <c r="CR89" i="278"/>
  <c r="CR95" i="278"/>
  <c r="CR96" i="278"/>
  <c r="CR99" i="278"/>
  <c r="CS94" i="278"/>
  <c r="CS86" i="278"/>
  <c r="CS87" i="278"/>
  <c r="CS77" i="278"/>
  <c r="CS78" i="278"/>
  <c r="CS74" i="278"/>
  <c r="CS73" i="278"/>
  <c r="CS75" i="278"/>
  <c r="CS79" i="278"/>
  <c r="CS80" i="278"/>
  <c r="CS88" i="278"/>
  <c r="CS84" i="278"/>
  <c r="CS89" i="278"/>
  <c r="CS95" i="278"/>
  <c r="CS96" i="278"/>
  <c r="CS99" i="278"/>
  <c r="CT94" i="278"/>
  <c r="CT86" i="278"/>
  <c r="CT87" i="278"/>
  <c r="CT77" i="278"/>
  <c r="CT78" i="278"/>
  <c r="CT74" i="278"/>
  <c r="CT73" i="278"/>
  <c r="CT75" i="278"/>
  <c r="CT79" i="278"/>
  <c r="CT80" i="278"/>
  <c r="CT88" i="278"/>
  <c r="CT84" i="278"/>
  <c r="CT89" i="278"/>
  <c r="CT95" i="278"/>
  <c r="CT96" i="278"/>
  <c r="CT99" i="278"/>
  <c r="CU94" i="278"/>
  <c r="CU86" i="278"/>
  <c r="CU87" i="278"/>
  <c r="CU77" i="278"/>
  <c r="CU78" i="278"/>
  <c r="CU74" i="278"/>
  <c r="CU73" i="278"/>
  <c r="CU75" i="278"/>
  <c r="CU79" i="278"/>
  <c r="CU80" i="278"/>
  <c r="CU88" i="278"/>
  <c r="CU84" i="278"/>
  <c r="CU89" i="278"/>
  <c r="CU95" i="278"/>
  <c r="CU96" i="278"/>
  <c r="CU99" i="278"/>
  <c r="CV94" i="278"/>
  <c r="CV86" i="278"/>
  <c r="CV87" i="278"/>
  <c r="CV77" i="278"/>
  <c r="CV78" i="278"/>
  <c r="CV74" i="278"/>
  <c r="CV73" i="278"/>
  <c r="CV75" i="278"/>
  <c r="CV79" i="278"/>
  <c r="CV80" i="278"/>
  <c r="CV88" i="278"/>
  <c r="CV84" i="278"/>
  <c r="CV89" i="278"/>
  <c r="CV95" i="278"/>
  <c r="CV96" i="278"/>
  <c r="CV99" i="278"/>
  <c r="CW94" i="278"/>
  <c r="CW86" i="278"/>
  <c r="CW87" i="278"/>
  <c r="CW77" i="278"/>
  <c r="CW78" i="278"/>
  <c r="CW74" i="278"/>
  <c r="CW73" i="278"/>
  <c r="CW75" i="278"/>
  <c r="CW79" i="278"/>
  <c r="CW80" i="278"/>
  <c r="CW88" i="278"/>
  <c r="CW84" i="278"/>
  <c r="CW89" i="278"/>
  <c r="CW95" i="278"/>
  <c r="CW96" i="278"/>
  <c r="CW99" i="278"/>
  <c r="CX94" i="278"/>
  <c r="CX86" i="278"/>
  <c r="CX87" i="278"/>
  <c r="CX77" i="278"/>
  <c r="CX78" i="278"/>
  <c r="CX74" i="278"/>
  <c r="CX73" i="278"/>
  <c r="CX75" i="278"/>
  <c r="CX79" i="278"/>
  <c r="CX80" i="278"/>
  <c r="CX88" i="278"/>
  <c r="CX84" i="278"/>
  <c r="CX89" i="278"/>
  <c r="CX95" i="278"/>
  <c r="CX96" i="278"/>
  <c r="CX99" i="278"/>
  <c r="CY94" i="278"/>
  <c r="CY86" i="278"/>
  <c r="CY87" i="278"/>
  <c r="CY77" i="278"/>
  <c r="CY78" i="278"/>
  <c r="CY74" i="278"/>
  <c r="CY73" i="278"/>
  <c r="CY75" i="278"/>
  <c r="CY79" i="278"/>
  <c r="CY80" i="278"/>
  <c r="CY88" i="278"/>
  <c r="CY84" i="278"/>
  <c r="CY89" i="278"/>
  <c r="CY95" i="278"/>
  <c r="CY96" i="278"/>
  <c r="CY99" i="278"/>
  <c r="CZ94" i="278"/>
  <c r="CZ86" i="278"/>
  <c r="CZ87" i="278"/>
  <c r="CZ77" i="278"/>
  <c r="CZ78" i="278"/>
  <c r="CZ74" i="278"/>
  <c r="CZ73" i="278"/>
  <c r="CZ75" i="278"/>
  <c r="CZ79" i="278"/>
  <c r="CZ80" i="278"/>
  <c r="CZ88" i="278"/>
  <c r="CZ84" i="278"/>
  <c r="CZ89" i="278"/>
  <c r="CZ95" i="278"/>
  <c r="CZ96" i="278"/>
  <c r="CZ99" i="278"/>
  <c r="DA94" i="278"/>
  <c r="DA86" i="278"/>
  <c r="DA87" i="278"/>
  <c r="DA77" i="278"/>
  <c r="DA78" i="278"/>
  <c r="DA74" i="278"/>
  <c r="DA73" i="278"/>
  <c r="DA75" i="278"/>
  <c r="DA79" i="278"/>
  <c r="DA80" i="278"/>
  <c r="DA88" i="278"/>
  <c r="DA84" i="278"/>
  <c r="DA89" i="278"/>
  <c r="DA95" i="278"/>
  <c r="DA96" i="278"/>
  <c r="DA99" i="278"/>
  <c r="DB94" i="278"/>
  <c r="DB86" i="278"/>
  <c r="DB87" i="278"/>
  <c r="DB77" i="278"/>
  <c r="DB78" i="278"/>
  <c r="DB74" i="278"/>
  <c r="DB73" i="278"/>
  <c r="DB75" i="278"/>
  <c r="DB79" i="278"/>
  <c r="DB80" i="278"/>
  <c r="DB88" i="278"/>
  <c r="DB84" i="278"/>
  <c r="DB89" i="278"/>
  <c r="DB95" i="278"/>
  <c r="DB96" i="278"/>
  <c r="DB99" i="278"/>
  <c r="DC94" i="278"/>
  <c r="DC86" i="278"/>
  <c r="DC87" i="278"/>
  <c r="DC77" i="278"/>
  <c r="DC78" i="278"/>
  <c r="DC74" i="278"/>
  <c r="DC73" i="278"/>
  <c r="DC75" i="278"/>
  <c r="DC79" i="278"/>
  <c r="DC80" i="278"/>
  <c r="DC88" i="278"/>
  <c r="DC84" i="278"/>
  <c r="DC89" i="278"/>
  <c r="DC95" i="278"/>
  <c r="DC96" i="278"/>
  <c r="DC99" i="278"/>
  <c r="DD94" i="278"/>
  <c r="DD86" i="278"/>
  <c r="DD87" i="278"/>
  <c r="DD77" i="278"/>
  <c r="DD78" i="278"/>
  <c r="DD74" i="278"/>
  <c r="DD73" i="278"/>
  <c r="DD75" i="278"/>
  <c r="DD79" i="278"/>
  <c r="DD80" i="278"/>
  <c r="DD88" i="278"/>
  <c r="DD84" i="278"/>
  <c r="DD89" i="278"/>
  <c r="DD95" i="278"/>
  <c r="DD96" i="278"/>
  <c r="DD99" i="278"/>
  <c r="DE94" i="278"/>
  <c r="DE86" i="278"/>
  <c r="DE87" i="278"/>
  <c r="DE77" i="278"/>
  <c r="DE78" i="278"/>
  <c r="DE74" i="278"/>
  <c r="DE73" i="278"/>
  <c r="DE75" i="278"/>
  <c r="DE79" i="278"/>
  <c r="DE80" i="278"/>
  <c r="DE88" i="278"/>
  <c r="DE84" i="278"/>
  <c r="DE89" i="278"/>
  <c r="DE95" i="278"/>
  <c r="DE96" i="278"/>
  <c r="DE99" i="278"/>
  <c r="DF94" i="278"/>
  <c r="DF86" i="278"/>
  <c r="DF87" i="278"/>
  <c r="DF77" i="278"/>
  <c r="DF78" i="278"/>
  <c r="DF74" i="278"/>
  <c r="DF73" i="278"/>
  <c r="DF75" i="278"/>
  <c r="DF79" i="278"/>
  <c r="DF80" i="278"/>
  <c r="DF88" i="278"/>
  <c r="DF84" i="278"/>
  <c r="DF89" i="278"/>
  <c r="DF95" i="278"/>
  <c r="DF96" i="278"/>
  <c r="DF99" i="278"/>
  <c r="DG94" i="278"/>
  <c r="DG86" i="278"/>
  <c r="DG87" i="278"/>
  <c r="DG77" i="278"/>
  <c r="DG78" i="278"/>
  <c r="DG74" i="278"/>
  <c r="DG73" i="278"/>
  <c r="DG75" i="278"/>
  <c r="DG79" i="278"/>
  <c r="DG80" i="278"/>
  <c r="DG88" i="278"/>
  <c r="DG84" i="278"/>
  <c r="DG89" i="278"/>
  <c r="DG95" i="278"/>
  <c r="DG96" i="278"/>
  <c r="DG99" i="278"/>
  <c r="DH94" i="278"/>
  <c r="DH86" i="278"/>
  <c r="DH87" i="278"/>
  <c r="DH77" i="278"/>
  <c r="DH78" i="278"/>
  <c r="DH74" i="278"/>
  <c r="DH73" i="278"/>
  <c r="DH75" i="278"/>
  <c r="DH79" i="278"/>
  <c r="DH80" i="278"/>
  <c r="DH88" i="278"/>
  <c r="DH84" i="278"/>
  <c r="DH89" i="278"/>
  <c r="DH95" i="278"/>
  <c r="DH96" i="278"/>
  <c r="DH99" i="278"/>
  <c r="DI94" i="278"/>
  <c r="DI86" i="278"/>
  <c r="DI87" i="278"/>
  <c r="DI77" i="278"/>
  <c r="DI78" i="278"/>
  <c r="DI74" i="278"/>
  <c r="DI73" i="278"/>
  <c r="DI75" i="278"/>
  <c r="DI79" i="278"/>
  <c r="DI80" i="278"/>
  <c r="DI88" i="278"/>
  <c r="DI84" i="278"/>
  <c r="DI89" i="278"/>
  <c r="DI95" i="278"/>
  <c r="DI96" i="278"/>
  <c r="DI99" i="278"/>
  <c r="DJ94" i="278"/>
  <c r="DJ86" i="278"/>
  <c r="DJ87" i="278"/>
  <c r="DJ77" i="278"/>
  <c r="DJ78" i="278"/>
  <c r="DJ74" i="278"/>
  <c r="DJ73" i="278"/>
  <c r="DJ75" i="278"/>
  <c r="DJ79" i="278"/>
  <c r="DJ80" i="278"/>
  <c r="DJ88" i="278"/>
  <c r="DJ84" i="278"/>
  <c r="DJ89" i="278"/>
  <c r="DJ95" i="278"/>
  <c r="DJ96" i="278"/>
  <c r="DJ99" i="278"/>
  <c r="DK94" i="278"/>
  <c r="DK86" i="278"/>
  <c r="DK87" i="278"/>
  <c r="DK77" i="278"/>
  <c r="DK78" i="278"/>
  <c r="DK74" i="278"/>
  <c r="DK73" i="278"/>
  <c r="DK75" i="278"/>
  <c r="DK79" i="278"/>
  <c r="DK80" i="278"/>
  <c r="DK88" i="278"/>
  <c r="DK84" i="278"/>
  <c r="DK89" i="278"/>
  <c r="DK95" i="278"/>
  <c r="DK96" i="278"/>
  <c r="DK99" i="278"/>
  <c r="DL94" i="278"/>
  <c r="DL86" i="278"/>
  <c r="DL87" i="278"/>
  <c r="DL77" i="278"/>
  <c r="DL78" i="278"/>
  <c r="DL74" i="278"/>
  <c r="DL73" i="278"/>
  <c r="DL75" i="278"/>
  <c r="DL79" i="278"/>
  <c r="DL80" i="278"/>
  <c r="DL88" i="278"/>
  <c r="DL84" i="278"/>
  <c r="DL89" i="278"/>
  <c r="DL95" i="278"/>
  <c r="DL96" i="278"/>
  <c r="DL99" i="278"/>
  <c r="DM94" i="278"/>
  <c r="DM86" i="278"/>
  <c r="DM87" i="278"/>
  <c r="DM77" i="278"/>
  <c r="DM78" i="278"/>
  <c r="DM74" i="278"/>
  <c r="DM73" i="278"/>
  <c r="DM75" i="278"/>
  <c r="DM79" i="278"/>
  <c r="DM80" i="278"/>
  <c r="DM88" i="278"/>
  <c r="DM84" i="278"/>
  <c r="DM89" i="278"/>
  <c r="DM95" i="278"/>
  <c r="DM96" i="278"/>
  <c r="DM99" i="278"/>
  <c r="DN94" i="278"/>
  <c r="DN86" i="278"/>
  <c r="DN87" i="278"/>
  <c r="DN77" i="278"/>
  <c r="DN78" i="278"/>
  <c r="DN74" i="278"/>
  <c r="DN73" i="278"/>
  <c r="DN75" i="278"/>
  <c r="DN79" i="278"/>
  <c r="DN80" i="278"/>
  <c r="DN88" i="278"/>
  <c r="DN84" i="278"/>
  <c r="DN89" i="278"/>
  <c r="DN95" i="278"/>
  <c r="DN96" i="278"/>
  <c r="DN99" i="278"/>
  <c r="DO94" i="278"/>
  <c r="DO86" i="278"/>
  <c r="DO87" i="278"/>
  <c r="DO77" i="278"/>
  <c r="DO78" i="278"/>
  <c r="DO74" i="278"/>
  <c r="DO73" i="278"/>
  <c r="DO75" i="278"/>
  <c r="DO79" i="278"/>
  <c r="DO80" i="278"/>
  <c r="DO88" i="278"/>
  <c r="DO84" i="278"/>
  <c r="DO89" i="278"/>
  <c r="DO95" i="278"/>
  <c r="DO96" i="278"/>
  <c r="DO99" i="278"/>
  <c r="DP94" i="278"/>
  <c r="DP86" i="278"/>
  <c r="DP87" i="278"/>
  <c r="DP77" i="278"/>
  <c r="DP78" i="278"/>
  <c r="DP74" i="278"/>
  <c r="DP73" i="278"/>
  <c r="DP75" i="278"/>
  <c r="DP79" i="278"/>
  <c r="DP80" i="278"/>
  <c r="DP88" i="278"/>
  <c r="DP84" i="278"/>
  <c r="DP89" i="278"/>
  <c r="DP95" i="278"/>
  <c r="DP96" i="278"/>
  <c r="DP99" i="278"/>
  <c r="DQ94" i="278"/>
  <c r="DQ86" i="278"/>
  <c r="DQ87" i="278"/>
  <c r="DQ77" i="278"/>
  <c r="DQ78" i="278"/>
  <c r="DQ74" i="278"/>
  <c r="DQ73" i="278"/>
  <c r="DQ75" i="278"/>
  <c r="DQ79" i="278"/>
  <c r="DQ80" i="278"/>
  <c r="DQ88" i="278"/>
  <c r="DQ84" i="278"/>
  <c r="DQ89" i="278"/>
  <c r="DQ95" i="278"/>
  <c r="DQ96" i="278"/>
  <c r="DQ99" i="278"/>
  <c r="DR94" i="278"/>
  <c r="DR86" i="278"/>
  <c r="DR87" i="278"/>
  <c r="DR77" i="278"/>
  <c r="DR78" i="278"/>
  <c r="DR74" i="278"/>
  <c r="DR73" i="278"/>
  <c r="DR75" i="278"/>
  <c r="DR79" i="278"/>
  <c r="DR80" i="278"/>
  <c r="DR88" i="278"/>
  <c r="DR84" i="278"/>
  <c r="DR89" i="278"/>
  <c r="DR95" i="278"/>
  <c r="DR96" i="278"/>
  <c r="DR99" i="278"/>
  <c r="DS94" i="278"/>
  <c r="DS86" i="278"/>
  <c r="DS87" i="278"/>
  <c r="DS77" i="278"/>
  <c r="DS78" i="278"/>
  <c r="DS74" i="278"/>
  <c r="DS73" i="278"/>
  <c r="DS75" i="278"/>
  <c r="DS79" i="278"/>
  <c r="DS80" i="278"/>
  <c r="DS88" i="278"/>
  <c r="DS84" i="278"/>
  <c r="DS89" i="278"/>
  <c r="DS95" i="278"/>
  <c r="DS96" i="278"/>
  <c r="DS99" i="278"/>
  <c r="DT94" i="278"/>
  <c r="DT86" i="278"/>
  <c r="DT87" i="278"/>
  <c r="DT77" i="278"/>
  <c r="DT78" i="278"/>
  <c r="DT74" i="278"/>
  <c r="DT73" i="278"/>
  <c r="DT75" i="278"/>
  <c r="DT79" i="278"/>
  <c r="DT80" i="278"/>
  <c r="DT88" i="278"/>
  <c r="DT84" i="278"/>
  <c r="DT89" i="278"/>
  <c r="DT95" i="278"/>
  <c r="DT96" i="278"/>
  <c r="DT99" i="278"/>
  <c r="DU94" i="278"/>
  <c r="DU86" i="278"/>
  <c r="DU87" i="278"/>
  <c r="DU77" i="278"/>
  <c r="DU78" i="278"/>
  <c r="DU74" i="278"/>
  <c r="DU73" i="278"/>
  <c r="DU75" i="278"/>
  <c r="DU79" i="278"/>
  <c r="DU80" i="278"/>
  <c r="DU88" i="278"/>
  <c r="DU84" i="278"/>
  <c r="DU89" i="278"/>
  <c r="DU95" i="278"/>
  <c r="DU96" i="278"/>
  <c r="DU99" i="278"/>
  <c r="DV94" i="278"/>
  <c r="DV86" i="278"/>
  <c r="DV87" i="278"/>
  <c r="DV77" i="278"/>
  <c r="DV78" i="278"/>
  <c r="DV74" i="278"/>
  <c r="DV73" i="278"/>
  <c r="DV75" i="278"/>
  <c r="DV79" i="278"/>
  <c r="DV80" i="278"/>
  <c r="DV88" i="278"/>
  <c r="DV84" i="278"/>
  <c r="DV89" i="278"/>
  <c r="DV95" i="278"/>
  <c r="DV96" i="278"/>
  <c r="DV99" i="278"/>
  <c r="DW94" i="278"/>
  <c r="DW86" i="278"/>
  <c r="DW87" i="278"/>
  <c r="DW77" i="278"/>
  <c r="DW78" i="278"/>
  <c r="DW74" i="278"/>
  <c r="DW73" i="278"/>
  <c r="DW75" i="278"/>
  <c r="DW79" i="278"/>
  <c r="DW80" i="278"/>
  <c r="DW88" i="278"/>
  <c r="DW84" i="278"/>
  <c r="DW89" i="278"/>
  <c r="DW95" i="278"/>
  <c r="DW96" i="278"/>
  <c r="DW99" i="278"/>
  <c r="DX94" i="278"/>
  <c r="DX86" i="278"/>
  <c r="DX87" i="278"/>
  <c r="DX77" i="278"/>
  <c r="DX78" i="278"/>
  <c r="DX74" i="278"/>
  <c r="DX73" i="278"/>
  <c r="DX75" i="278"/>
  <c r="DX79" i="278"/>
  <c r="DX80" i="278"/>
  <c r="DX88" i="278"/>
  <c r="DX84" i="278"/>
  <c r="DX89" i="278"/>
  <c r="DX95" i="278"/>
  <c r="DX96" i="278"/>
  <c r="DX99" i="278"/>
  <c r="DY94" i="278"/>
  <c r="DY86" i="278"/>
  <c r="DY87" i="278"/>
  <c r="DY77" i="278"/>
  <c r="DY78" i="278"/>
  <c r="DY74" i="278"/>
  <c r="DY73" i="278"/>
  <c r="DY75" i="278"/>
  <c r="DY79" i="278"/>
  <c r="DY80" i="278"/>
  <c r="DY88" i="278"/>
  <c r="DY84" i="278"/>
  <c r="DY89" i="278"/>
  <c r="DY95" i="278"/>
  <c r="DY96" i="278"/>
  <c r="DY99" i="278"/>
  <c r="DZ94" i="278"/>
  <c r="DZ86" i="278"/>
  <c r="DZ87" i="278"/>
  <c r="DZ77" i="278"/>
  <c r="DZ78" i="278"/>
  <c r="DZ74" i="278"/>
  <c r="DZ73" i="278"/>
  <c r="DZ75" i="278"/>
  <c r="DZ79" i="278"/>
  <c r="DZ80" i="278"/>
  <c r="DZ88" i="278"/>
  <c r="DZ84" i="278"/>
  <c r="DZ89" i="278"/>
  <c r="DZ95" i="278"/>
  <c r="DZ96" i="278"/>
  <c r="DZ99" i="278"/>
  <c r="EA94" i="278"/>
  <c r="EA86" i="278"/>
  <c r="EA87" i="278"/>
  <c r="EA77" i="278"/>
  <c r="EA78" i="278"/>
  <c r="EA74" i="278"/>
  <c r="EA73" i="278"/>
  <c r="EA75" i="278"/>
  <c r="EA79" i="278"/>
  <c r="EA80" i="278"/>
  <c r="EA88" i="278"/>
  <c r="EA84" i="278"/>
  <c r="EA89" i="278"/>
  <c r="EA95" i="278"/>
  <c r="EA96" i="278"/>
  <c r="EA99" i="278"/>
  <c r="EB94" i="278"/>
  <c r="EB86" i="278"/>
  <c r="EB87" i="278"/>
  <c r="EB77" i="278"/>
  <c r="EB78" i="278"/>
  <c r="EB74" i="278"/>
  <c r="EB73" i="278"/>
  <c r="EB75" i="278"/>
  <c r="EB79" i="278"/>
  <c r="EB80" i="278"/>
  <c r="EB88" i="278"/>
  <c r="EB84" i="278"/>
  <c r="EB89" i="278"/>
  <c r="EB95" i="278"/>
  <c r="EB96" i="278"/>
  <c r="EB99" i="278"/>
  <c r="EC94" i="278"/>
  <c r="EC86" i="278"/>
  <c r="EC87" i="278"/>
  <c r="EC77" i="278"/>
  <c r="EC78" i="278"/>
  <c r="EC74" i="278"/>
  <c r="EC73" i="278"/>
  <c r="EC75" i="278"/>
  <c r="EC79" i="278"/>
  <c r="EC80" i="278"/>
  <c r="EC88" i="278"/>
  <c r="EC84" i="278"/>
  <c r="EC89" i="278"/>
  <c r="EC95" i="278"/>
  <c r="EC96" i="278"/>
  <c r="EC99" i="278"/>
  <c r="ED94" i="278"/>
  <c r="ED86" i="278"/>
  <c r="ED87" i="278"/>
  <c r="ED77" i="278"/>
  <c r="ED78" i="278"/>
  <c r="ED74" i="278"/>
  <c r="ED73" i="278"/>
  <c r="ED75" i="278"/>
  <c r="ED79" i="278"/>
  <c r="ED80" i="278"/>
  <c r="ED88" i="278"/>
  <c r="ED84" i="278"/>
  <c r="ED89" i="278"/>
  <c r="ED95" i="278"/>
  <c r="ED96" i="278"/>
  <c r="ED99" i="278"/>
  <c r="EE94" i="278"/>
  <c r="EE86" i="278"/>
  <c r="EE87" i="278"/>
  <c r="EE77" i="278"/>
  <c r="EE78" i="278"/>
  <c r="EE74" i="278"/>
  <c r="EE73" i="278"/>
  <c r="EE75" i="278"/>
  <c r="EE79" i="278"/>
  <c r="EE80" i="278"/>
  <c r="EE88" i="278"/>
  <c r="EE84" i="278"/>
  <c r="EE89" i="278"/>
  <c r="EE95" i="278"/>
  <c r="EE96" i="278"/>
  <c r="EE99" i="278"/>
  <c r="EF94" i="278"/>
  <c r="EF86" i="278"/>
  <c r="EF87" i="278"/>
  <c r="EF77" i="278"/>
  <c r="EF78" i="278"/>
  <c r="EF74" i="278"/>
  <c r="EF73" i="278"/>
  <c r="EF75" i="278"/>
  <c r="EF79" i="278"/>
  <c r="EF80" i="278"/>
  <c r="EF88" i="278"/>
  <c r="EF84" i="278"/>
  <c r="EF89" i="278"/>
  <c r="EF95" i="278"/>
  <c r="EF96" i="278"/>
  <c r="EF99" i="278"/>
  <c r="EG94" i="278"/>
  <c r="EG86" i="278"/>
  <c r="EG87" i="278"/>
  <c r="EG77" i="278"/>
  <c r="EG78" i="278"/>
  <c r="EG74" i="278"/>
  <c r="EG73" i="278"/>
  <c r="EG75" i="278"/>
  <c r="EG79" i="278"/>
  <c r="EG80" i="278"/>
  <c r="EG88" i="278"/>
  <c r="EG84" i="278"/>
  <c r="EG89" i="278"/>
  <c r="EG95" i="278"/>
  <c r="EG96" i="278"/>
  <c r="EG99" i="278"/>
  <c r="EH94" i="278"/>
  <c r="EH86" i="278"/>
  <c r="EH87" i="278"/>
  <c r="EH77" i="278"/>
  <c r="EH78" i="278"/>
  <c r="EH74" i="278"/>
  <c r="EH73" i="278"/>
  <c r="EH75" i="278"/>
  <c r="EH79" i="278"/>
  <c r="EH80" i="278"/>
  <c r="EH88" i="278"/>
  <c r="EH84" i="278"/>
  <c r="EH89" i="278"/>
  <c r="EH95" i="278"/>
  <c r="EH96" i="278"/>
  <c r="EH99" i="278"/>
  <c r="EI94" i="278"/>
  <c r="EI86" i="278"/>
  <c r="EI87" i="278"/>
  <c r="EI77" i="278"/>
  <c r="EI78" i="278"/>
  <c r="EI74" i="278"/>
  <c r="EI73" i="278"/>
  <c r="EI75" i="278"/>
  <c r="EI79" i="278"/>
  <c r="EI80" i="278"/>
  <c r="EI88" i="278"/>
  <c r="EI84" i="278"/>
  <c r="EI89" i="278"/>
  <c r="EI95" i="278"/>
  <c r="EI96" i="278"/>
  <c r="EI99" i="278"/>
  <c r="EJ94" i="278"/>
  <c r="EJ86" i="278"/>
  <c r="EJ87" i="278"/>
  <c r="EJ77" i="278"/>
  <c r="EJ78" i="278"/>
  <c r="EJ74" i="278"/>
  <c r="EJ73" i="278"/>
  <c r="EJ75" i="278"/>
  <c r="EJ79" i="278"/>
  <c r="EJ80" i="278"/>
  <c r="EJ88" i="278"/>
  <c r="EJ84" i="278"/>
  <c r="EJ89" i="278"/>
  <c r="EJ95" i="278"/>
  <c r="EJ96" i="278"/>
  <c r="EJ99" i="278"/>
  <c r="EK94" i="278"/>
  <c r="EK86" i="278"/>
  <c r="EK87" i="278"/>
  <c r="EK77" i="278"/>
  <c r="EK78" i="278"/>
  <c r="EK74" i="278"/>
  <c r="EK73" i="278"/>
  <c r="EK75" i="278"/>
  <c r="EK79" i="278"/>
  <c r="EK80" i="278"/>
  <c r="EK88" i="278"/>
  <c r="EK84" i="278"/>
  <c r="EK89" i="278"/>
  <c r="EK95" i="278"/>
  <c r="EK96" i="278"/>
  <c r="EK99" i="278"/>
  <c r="EL94" i="278"/>
  <c r="EL86" i="278"/>
  <c r="EL87" i="278"/>
  <c r="EL77" i="278"/>
  <c r="EL78" i="278"/>
  <c r="EL74" i="278"/>
  <c r="EL73" i="278"/>
  <c r="EL75" i="278"/>
  <c r="EL79" i="278"/>
  <c r="EL80" i="278"/>
  <c r="EL88" i="278"/>
  <c r="EL84" i="278"/>
  <c r="EL89" i="278"/>
  <c r="EL95" i="278"/>
  <c r="EL96" i="278"/>
  <c r="EL99" i="278"/>
  <c r="EM94" i="278"/>
  <c r="EM86" i="278"/>
  <c r="EM87" i="278"/>
  <c r="EM77" i="278"/>
  <c r="EM78" i="278"/>
  <c r="EM74" i="278"/>
  <c r="EM73" i="278"/>
  <c r="EM75" i="278"/>
  <c r="EM79" i="278"/>
  <c r="EM80" i="278"/>
  <c r="EM88" i="278"/>
  <c r="EM84" i="278"/>
  <c r="EM89" i="278"/>
  <c r="EM95" i="278"/>
  <c r="EM96" i="278"/>
  <c r="EM99" i="278"/>
  <c r="EN94" i="278"/>
  <c r="EN86" i="278"/>
  <c r="EN87" i="278"/>
  <c r="EN77" i="278"/>
  <c r="EN78" i="278"/>
  <c r="EN74" i="278"/>
  <c r="EN73" i="278"/>
  <c r="EN75" i="278"/>
  <c r="EN79" i="278"/>
  <c r="EN80" i="278"/>
  <c r="EN88" i="278"/>
  <c r="EN84" i="278"/>
  <c r="EN89" i="278"/>
  <c r="EN95" i="278"/>
  <c r="EN96" i="278"/>
  <c r="EN99" i="278"/>
  <c r="EO94" i="278"/>
  <c r="EO86" i="278"/>
  <c r="EO87" i="278"/>
  <c r="EO77" i="278"/>
  <c r="EO78" i="278"/>
  <c r="EO74" i="278"/>
  <c r="EO73" i="278"/>
  <c r="EO75" i="278"/>
  <c r="EO79" i="278"/>
  <c r="EO80" i="278"/>
  <c r="EO88" i="278"/>
  <c r="EO84" i="278"/>
  <c r="EO89" i="278"/>
  <c r="EO95" i="278"/>
  <c r="EO96" i="278"/>
  <c r="EO99" i="278"/>
  <c r="EP94" i="278"/>
  <c r="EP86" i="278"/>
  <c r="EP87" i="278"/>
  <c r="EP77" i="278"/>
  <c r="EP78" i="278"/>
  <c r="EP74" i="278"/>
  <c r="EP73" i="278"/>
  <c r="EP75" i="278"/>
  <c r="EP79" i="278"/>
  <c r="EP80" i="278"/>
  <c r="EP88" i="278"/>
  <c r="EP84" i="278"/>
  <c r="EP89" i="278"/>
  <c r="EP95" i="278"/>
  <c r="EP96" i="278"/>
  <c r="EP99" i="278"/>
  <c r="EQ94" i="278"/>
  <c r="EQ86" i="278"/>
  <c r="EQ87" i="278"/>
  <c r="EQ77" i="278"/>
  <c r="EQ78" i="278"/>
  <c r="EQ74" i="278"/>
  <c r="EQ73" i="278"/>
  <c r="EQ75" i="278"/>
  <c r="EQ79" i="278"/>
  <c r="EQ80" i="278"/>
  <c r="EQ88" i="278"/>
  <c r="EQ84" i="278"/>
  <c r="EQ89" i="278"/>
  <c r="EQ95" i="278"/>
  <c r="EQ96" i="278"/>
  <c r="EQ99" i="278"/>
  <c r="ER94" i="278"/>
  <c r="ER86" i="278"/>
  <c r="ER87" i="278"/>
  <c r="ER77" i="278"/>
  <c r="ER78" i="278"/>
  <c r="ER74" i="278"/>
  <c r="ER73" i="278"/>
  <c r="ER75" i="278"/>
  <c r="ER79" i="278"/>
  <c r="ER80" i="278"/>
  <c r="ER88" i="278"/>
  <c r="ER84" i="278"/>
  <c r="ER89" i="278"/>
  <c r="ER95" i="278"/>
  <c r="ER96" i="278"/>
  <c r="ER99" i="278"/>
  <c r="ES94" i="278"/>
  <c r="ES86" i="278"/>
  <c r="ES87" i="278"/>
  <c r="ES77" i="278"/>
  <c r="ES78" i="278"/>
  <c r="ES74" i="278"/>
  <c r="ES73" i="278"/>
  <c r="ES75" i="278"/>
  <c r="ES79" i="278"/>
  <c r="ES80" i="278"/>
  <c r="ES88" i="278"/>
  <c r="ES84" i="278"/>
  <c r="ES89" i="278"/>
  <c r="ES95" i="278"/>
  <c r="ES96" i="278"/>
  <c r="ES99" i="278"/>
  <c r="ET94" i="278"/>
  <c r="ET86" i="278"/>
  <c r="ET87" i="278"/>
  <c r="ET77" i="278"/>
  <c r="ET78" i="278"/>
  <c r="ET74" i="278"/>
  <c r="ET73" i="278"/>
  <c r="ET75" i="278"/>
  <c r="ET79" i="278"/>
  <c r="ET80" i="278"/>
  <c r="ET88" i="278"/>
  <c r="ET84" i="278"/>
  <c r="ET89" i="278"/>
  <c r="ET95" i="278"/>
  <c r="ET96" i="278"/>
  <c r="ET99" i="278"/>
  <c r="EU94" i="278"/>
  <c r="EU86" i="278"/>
  <c r="EU87" i="278"/>
  <c r="EU77" i="278"/>
  <c r="EU78" i="278"/>
  <c r="EU74" i="278"/>
  <c r="EU73" i="278"/>
  <c r="EU75" i="278"/>
  <c r="EU79" i="278"/>
  <c r="EU80" i="278"/>
  <c r="EU88" i="278"/>
  <c r="EU84" i="278"/>
  <c r="EU89" i="278"/>
  <c r="EU95" i="278"/>
  <c r="EU96" i="278"/>
  <c r="EU99" i="278"/>
  <c r="EV94" i="278"/>
  <c r="EV86" i="278"/>
  <c r="EV87" i="278"/>
  <c r="EV77" i="278"/>
  <c r="EV78" i="278"/>
  <c r="EV74" i="278"/>
  <c r="EV73" i="278"/>
  <c r="EV75" i="278"/>
  <c r="EV79" i="278"/>
  <c r="EV80" i="278"/>
  <c r="EV88" i="278"/>
  <c r="EV84" i="278"/>
  <c r="EV89" i="278"/>
  <c r="EV95" i="278"/>
  <c r="EV96" i="278"/>
  <c r="EV99" i="278"/>
  <c r="EW94" i="278"/>
  <c r="EW86" i="278"/>
  <c r="EW87" i="278"/>
  <c r="EW77" i="278"/>
  <c r="EW78" i="278"/>
  <c r="EW74" i="278"/>
  <c r="EW73" i="278"/>
  <c r="EW75" i="278"/>
  <c r="EW79" i="278"/>
  <c r="EW80" i="278"/>
  <c r="EW88" i="278"/>
  <c r="EW84" i="278"/>
  <c r="EW89" i="278"/>
  <c r="EW95" i="278"/>
  <c r="EW96" i="278"/>
  <c r="EW99" i="278"/>
  <c r="EX94" i="278"/>
  <c r="EX86" i="278"/>
  <c r="EX87" i="278"/>
  <c r="EX77" i="278"/>
  <c r="EX78" i="278"/>
  <c r="EX74" i="278"/>
  <c r="EX73" i="278"/>
  <c r="EX75" i="278"/>
  <c r="EX79" i="278"/>
  <c r="EX80" i="278"/>
  <c r="EX88" i="278"/>
  <c r="EX84" i="278"/>
  <c r="EX89" i="278"/>
  <c r="EX95" i="278"/>
  <c r="EX96" i="278"/>
  <c r="EX99" i="278"/>
  <c r="EY94" i="278"/>
  <c r="EY86" i="278"/>
  <c r="EY87" i="278"/>
  <c r="EY77" i="278"/>
  <c r="EY78" i="278"/>
  <c r="EY74" i="278"/>
  <c r="EY73" i="278"/>
  <c r="EY75" i="278"/>
  <c r="EY79" i="278"/>
  <c r="EY80" i="278"/>
  <c r="EY88" i="278"/>
  <c r="EY84" i="278"/>
  <c r="EY89" i="278"/>
  <c r="EY95" i="278"/>
  <c r="EY96" i="278"/>
  <c r="EY99" i="278"/>
  <c r="EZ94" i="278"/>
  <c r="EZ86" i="278"/>
  <c r="EZ87" i="278"/>
  <c r="EZ77" i="278"/>
  <c r="EZ78" i="278"/>
  <c r="EZ74" i="278"/>
  <c r="EZ73" i="278"/>
  <c r="EZ75" i="278"/>
  <c r="EZ79" i="278"/>
  <c r="EZ80" i="278"/>
  <c r="EZ88" i="278"/>
  <c r="EZ84" i="278"/>
  <c r="EZ89" i="278"/>
  <c r="EZ95" i="278"/>
  <c r="EZ96" i="278"/>
  <c r="EZ99" i="278"/>
  <c r="FA94" i="278"/>
  <c r="FA86" i="278"/>
  <c r="FA87" i="278"/>
  <c r="FA77" i="278"/>
  <c r="FA78" i="278"/>
  <c r="FA74" i="278"/>
  <c r="FA73" i="278"/>
  <c r="FA75" i="278"/>
  <c r="FA79" i="278"/>
  <c r="FA80" i="278"/>
  <c r="FA88" i="278"/>
  <c r="FA84" i="278"/>
  <c r="FA89" i="278"/>
  <c r="FA95" i="278"/>
  <c r="FA96" i="278"/>
  <c r="FA99" i="278"/>
  <c r="FB94" i="278"/>
  <c r="FB86" i="278"/>
  <c r="FB87" i="278"/>
  <c r="FB77" i="278"/>
  <c r="FB78" i="278"/>
  <c r="FB74" i="278"/>
  <c r="FB73" i="278"/>
  <c r="FB75" i="278"/>
  <c r="FB79" i="278"/>
  <c r="FB80" i="278"/>
  <c r="FB88" i="278"/>
  <c r="FB84" i="278"/>
  <c r="FB89" i="278"/>
  <c r="FB95" i="278"/>
  <c r="FB96" i="278"/>
  <c r="FB99" i="278"/>
  <c r="FC94" i="278"/>
  <c r="FC86" i="278"/>
  <c r="FC87" i="278"/>
  <c r="FC77" i="278"/>
  <c r="FC78" i="278"/>
  <c r="FC74" i="278"/>
  <c r="FC73" i="278"/>
  <c r="FC75" i="278"/>
  <c r="FC79" i="278"/>
  <c r="FC80" i="278"/>
  <c r="FC88" i="278"/>
  <c r="FC84" i="278"/>
  <c r="FC89" i="278"/>
  <c r="FC95" i="278"/>
  <c r="FC96" i="278"/>
  <c r="FC99" i="278"/>
  <c r="FD94" i="278"/>
  <c r="FD86" i="278"/>
  <c r="FD87" i="278"/>
  <c r="FD77" i="278"/>
  <c r="FD78" i="278"/>
  <c r="FD74" i="278"/>
  <c r="FD73" i="278"/>
  <c r="FD75" i="278"/>
  <c r="FD79" i="278"/>
  <c r="FD80" i="278"/>
  <c r="FD88" i="278"/>
  <c r="FD84" i="278"/>
  <c r="FD89" i="278"/>
  <c r="FD95" i="278"/>
  <c r="FD96" i="278"/>
  <c r="FD99" i="278"/>
  <c r="FE94" i="278"/>
  <c r="FE86" i="278"/>
  <c r="FE87" i="278"/>
  <c r="FE77" i="278"/>
  <c r="FE78" i="278"/>
  <c r="FE74" i="278"/>
  <c r="FE73" i="278"/>
  <c r="FE75" i="278"/>
  <c r="FE79" i="278"/>
  <c r="FE80" i="278"/>
  <c r="FE88" i="278"/>
  <c r="FE84" i="278"/>
  <c r="FE89" i="278"/>
  <c r="FE95" i="278"/>
  <c r="FE96" i="278"/>
  <c r="FE99" i="278"/>
  <c r="FF94" i="278"/>
  <c r="FF86" i="278"/>
  <c r="FF87" i="278"/>
  <c r="FF77" i="278"/>
  <c r="FF78" i="278"/>
  <c r="FF74" i="278"/>
  <c r="FF73" i="278"/>
  <c r="FF75" i="278"/>
  <c r="FF79" i="278"/>
  <c r="FF80" i="278"/>
  <c r="FF88" i="278"/>
  <c r="FF84" i="278"/>
  <c r="FF89" i="278"/>
  <c r="FF95" i="278"/>
  <c r="FF96" i="278"/>
  <c r="FF99" i="278"/>
  <c r="FG94" i="278"/>
  <c r="FG86" i="278"/>
  <c r="FG87" i="278"/>
  <c r="FG77" i="278"/>
  <c r="FG78" i="278"/>
  <c r="FG74" i="278"/>
  <c r="FG73" i="278"/>
  <c r="FG75" i="278"/>
  <c r="FG79" i="278"/>
  <c r="FG80" i="278"/>
  <c r="FG88" i="278"/>
  <c r="FG84" i="278"/>
  <c r="FG89" i="278"/>
  <c r="FG95" i="278"/>
  <c r="FG96" i="278"/>
  <c r="FG99" i="278"/>
  <c r="FH94" i="278"/>
  <c r="FH86" i="278"/>
  <c r="FH87" i="278"/>
  <c r="FH77" i="278"/>
  <c r="FH78" i="278"/>
  <c r="FH74" i="278"/>
  <c r="FH73" i="278"/>
  <c r="FH75" i="278"/>
  <c r="FH79" i="278"/>
  <c r="FH80" i="278"/>
  <c r="FH88" i="278"/>
  <c r="FH84" i="278"/>
  <c r="FH89" i="278"/>
  <c r="FH95" i="278"/>
  <c r="FH96" i="278"/>
  <c r="FH99" i="278"/>
  <c r="FI94" i="278"/>
  <c r="FI86" i="278"/>
  <c r="FI87" i="278"/>
  <c r="FI77" i="278"/>
  <c r="FI78" i="278"/>
  <c r="FI74" i="278"/>
  <c r="FI73" i="278"/>
  <c r="FI75" i="278"/>
  <c r="FI79" i="278"/>
  <c r="FI80" i="278"/>
  <c r="FI88" i="278"/>
  <c r="FI84" i="278"/>
  <c r="FI89" i="278"/>
  <c r="FI95" i="278"/>
  <c r="FI96" i="278"/>
  <c r="FI99" i="278"/>
  <c r="FJ94" i="278"/>
  <c r="FJ86" i="278"/>
  <c r="FJ87" i="278"/>
  <c r="FJ77" i="278"/>
  <c r="FJ78" i="278"/>
  <c r="FJ74" i="278"/>
  <c r="FJ73" i="278"/>
  <c r="FJ75" i="278"/>
  <c r="FJ79" i="278"/>
  <c r="FJ80" i="278"/>
  <c r="FJ88" i="278"/>
  <c r="FJ84" i="278"/>
  <c r="FJ89" i="278"/>
  <c r="FJ95" i="278"/>
  <c r="FJ96" i="278"/>
  <c r="FJ99" i="278"/>
  <c r="FK94" i="278"/>
  <c r="FK86" i="278"/>
  <c r="FK87" i="278"/>
  <c r="FK77" i="278"/>
  <c r="FK78" i="278"/>
  <c r="FK74" i="278"/>
  <c r="FK73" i="278"/>
  <c r="FK75" i="278"/>
  <c r="FK79" i="278"/>
  <c r="FK80" i="278"/>
  <c r="FK88" i="278"/>
  <c r="FK84" i="278"/>
  <c r="FK89" i="278"/>
  <c r="FK95" i="278"/>
  <c r="FK96" i="278"/>
  <c r="FK99" i="278"/>
  <c r="FL94" i="278"/>
  <c r="FL86" i="278"/>
  <c r="FL87" i="278"/>
  <c r="FL77" i="278"/>
  <c r="FL78" i="278"/>
  <c r="FL74" i="278"/>
  <c r="FL73" i="278"/>
  <c r="FL75" i="278"/>
  <c r="FL79" i="278"/>
  <c r="FL80" i="278"/>
  <c r="FL88" i="278"/>
  <c r="FL84" i="278"/>
  <c r="FL89" i="278"/>
  <c r="FL95" i="278"/>
  <c r="FL96" i="278"/>
  <c r="FL99" i="278"/>
  <c r="FM94" i="278"/>
  <c r="FM86" i="278"/>
  <c r="FM87" i="278"/>
  <c r="FM77" i="278"/>
  <c r="FM78" i="278"/>
  <c r="FM74" i="278"/>
  <c r="FM73" i="278"/>
  <c r="FM75" i="278"/>
  <c r="FM79" i="278"/>
  <c r="FM80" i="278"/>
  <c r="FM88" i="278"/>
  <c r="FM84" i="278"/>
  <c r="FM89" i="278"/>
  <c r="FM95" i="278"/>
  <c r="FM96" i="278"/>
  <c r="FM99" i="278"/>
  <c r="FN94" i="278"/>
  <c r="FN86" i="278"/>
  <c r="FN87" i="278"/>
  <c r="FN77" i="278"/>
  <c r="FN78" i="278"/>
  <c r="FN74" i="278"/>
  <c r="FN73" i="278"/>
  <c r="FN75" i="278"/>
  <c r="FN79" i="278"/>
  <c r="FN80" i="278"/>
  <c r="FN88" i="278"/>
  <c r="FN84" i="278"/>
  <c r="FN89" i="278"/>
  <c r="FN95" i="278"/>
  <c r="FN96" i="278"/>
  <c r="FN99" i="278"/>
  <c r="FO94" i="278"/>
  <c r="FO86" i="278"/>
  <c r="FO87" i="278"/>
  <c r="FO77" i="278"/>
  <c r="FO78" i="278"/>
  <c r="FO74" i="278"/>
  <c r="FO73" i="278"/>
  <c r="FO75" i="278"/>
  <c r="FO79" i="278"/>
  <c r="FO80" i="278"/>
  <c r="FO88" i="278"/>
  <c r="FO84" i="278"/>
  <c r="FO89" i="278"/>
  <c r="FO95" i="278"/>
  <c r="FO96" i="278"/>
  <c r="FO99" i="278"/>
  <c r="FP94" i="278"/>
  <c r="FP86" i="278"/>
  <c r="FP87" i="278"/>
  <c r="FP77" i="278"/>
  <c r="FP78" i="278"/>
  <c r="FP74" i="278"/>
  <c r="FP73" i="278"/>
  <c r="FP75" i="278"/>
  <c r="FP79" i="278"/>
  <c r="FP80" i="278"/>
  <c r="FP88" i="278"/>
  <c r="FP84" i="278"/>
  <c r="FP89" i="278"/>
  <c r="FP95" i="278"/>
  <c r="FP96" i="278"/>
  <c r="FP99" i="278"/>
  <c r="FQ94" i="278"/>
  <c r="FQ86" i="278"/>
  <c r="FQ87" i="278"/>
  <c r="FQ77" i="278"/>
  <c r="FQ78" i="278"/>
  <c r="FQ74" i="278"/>
  <c r="FQ73" i="278"/>
  <c r="FQ75" i="278"/>
  <c r="FQ79" i="278"/>
  <c r="FQ80" i="278"/>
  <c r="FQ88" i="278"/>
  <c r="FQ84" i="278"/>
  <c r="FQ89" i="278"/>
  <c r="FQ95" i="278"/>
  <c r="FQ96" i="278"/>
  <c r="FQ99" i="278"/>
  <c r="FR94" i="278"/>
  <c r="FR86" i="278"/>
  <c r="FR87" i="278"/>
  <c r="FR77" i="278"/>
  <c r="FR78" i="278"/>
  <c r="FR74" i="278"/>
  <c r="FR73" i="278"/>
  <c r="FR75" i="278"/>
  <c r="FR79" i="278"/>
  <c r="FR80" i="278"/>
  <c r="FR88" i="278"/>
  <c r="FR84" i="278"/>
  <c r="FR89" i="278"/>
  <c r="FR95" i="278"/>
  <c r="FR96" i="278"/>
  <c r="FR99" i="278"/>
  <c r="FS94" i="278"/>
  <c r="FS86" i="278"/>
  <c r="FS87" i="278"/>
  <c r="FS77" i="278"/>
  <c r="FS78" i="278"/>
  <c r="FS74" i="278"/>
  <c r="FS73" i="278"/>
  <c r="FS75" i="278"/>
  <c r="FS79" i="278"/>
  <c r="FS80" i="278"/>
  <c r="FS88" i="278"/>
  <c r="FS84" i="278"/>
  <c r="FS89" i="278"/>
  <c r="FS95" i="278"/>
  <c r="FS96" i="278"/>
  <c r="FS99" i="278"/>
  <c r="FT94" i="278"/>
  <c r="FT86" i="278"/>
  <c r="FT87" i="278"/>
  <c r="FT77" i="278"/>
  <c r="FT78" i="278"/>
  <c r="FT74" i="278"/>
  <c r="FT73" i="278"/>
  <c r="FT75" i="278"/>
  <c r="FT79" i="278"/>
  <c r="FT80" i="278"/>
  <c r="FT88" i="278"/>
  <c r="FT84" i="278"/>
  <c r="FT89" i="278"/>
  <c r="FT95" i="278"/>
  <c r="FT96" i="278"/>
  <c r="FT99" i="278"/>
  <c r="FU94" i="278"/>
  <c r="FU86" i="278"/>
  <c r="FU87" i="278"/>
  <c r="FU77" i="278"/>
  <c r="FU78" i="278"/>
  <c r="FU74" i="278"/>
  <c r="FU73" i="278"/>
  <c r="FU75" i="278"/>
  <c r="FU79" i="278"/>
  <c r="FU80" i="278"/>
  <c r="FU88" i="278"/>
  <c r="FU84" i="278"/>
  <c r="FU89" i="278"/>
  <c r="FU95" i="278"/>
  <c r="FU96" i="278"/>
  <c r="FU99" i="278"/>
  <c r="FV94" i="278"/>
  <c r="FV86" i="278"/>
  <c r="FV87" i="278"/>
  <c r="FV77" i="278"/>
  <c r="FV78" i="278"/>
  <c r="FV74" i="278"/>
  <c r="FV73" i="278"/>
  <c r="FV75" i="278"/>
  <c r="FV79" i="278"/>
  <c r="FV80" i="278"/>
  <c r="FV88" i="278"/>
  <c r="FV84" i="278"/>
  <c r="FV89" i="278"/>
  <c r="FV95" i="278"/>
  <c r="FV96" i="278"/>
  <c r="FV99" i="278"/>
  <c r="FW94" i="278"/>
  <c r="FW86" i="278"/>
  <c r="FW87" i="278"/>
  <c r="FW77" i="278"/>
  <c r="FW78" i="278"/>
  <c r="FW74" i="278"/>
  <c r="FW73" i="278"/>
  <c r="FW75" i="278"/>
  <c r="FW79" i="278"/>
  <c r="FW80" i="278"/>
  <c r="FW88" i="278"/>
  <c r="FW84" i="278"/>
  <c r="FW89" i="278"/>
  <c r="FW95" i="278"/>
  <c r="FW96" i="278"/>
  <c r="FW99" i="278"/>
  <c r="FX94" i="278"/>
  <c r="FX86" i="278"/>
  <c r="FX87" i="278"/>
  <c r="FX77" i="278"/>
  <c r="FX78" i="278"/>
  <c r="FX74" i="278"/>
  <c r="FX73" i="278"/>
  <c r="FX75" i="278"/>
  <c r="FX79" i="278"/>
  <c r="FX80" i="278"/>
  <c r="FX88" i="278"/>
  <c r="FX84" i="278"/>
  <c r="FX89" i="278"/>
  <c r="FX95" i="278"/>
  <c r="FX96" i="278"/>
  <c r="FX99" i="278"/>
  <c r="FY94" i="278"/>
  <c r="FY86" i="278"/>
  <c r="FY87" i="278"/>
  <c r="FY77" i="278"/>
  <c r="FY78" i="278"/>
  <c r="FY74" i="278"/>
  <c r="FY73" i="278"/>
  <c r="FY75" i="278"/>
  <c r="FY79" i="278"/>
  <c r="FY80" i="278"/>
  <c r="FY88" i="278"/>
  <c r="FY84" i="278"/>
  <c r="FY89" i="278"/>
  <c r="FY95" i="278"/>
  <c r="FY96" i="278"/>
  <c r="FY99" i="278"/>
  <c r="FZ94" i="278"/>
  <c r="FZ86" i="278"/>
  <c r="FZ87" i="278"/>
  <c r="FZ77" i="278"/>
  <c r="FZ78" i="278"/>
  <c r="FZ74" i="278"/>
  <c r="FZ73" i="278"/>
  <c r="FZ75" i="278"/>
  <c r="FZ79" i="278"/>
  <c r="FZ80" i="278"/>
  <c r="FZ88" i="278"/>
  <c r="FZ84" i="278"/>
  <c r="FZ89" i="278"/>
  <c r="FZ95" i="278"/>
  <c r="FZ96" i="278"/>
  <c r="FZ99" i="278"/>
  <c r="GA94" i="278"/>
  <c r="GA86" i="278"/>
  <c r="GA87" i="278"/>
  <c r="GA77" i="278"/>
  <c r="GA78" i="278"/>
  <c r="GA74" i="278"/>
  <c r="GA73" i="278"/>
  <c r="GA75" i="278"/>
  <c r="GA79" i="278"/>
  <c r="GA80" i="278"/>
  <c r="GA88" i="278"/>
  <c r="GA84" i="278"/>
  <c r="GA89" i="278"/>
  <c r="GA95" i="278"/>
  <c r="GA96" i="278"/>
  <c r="GA99" i="278"/>
  <c r="GB94" i="278"/>
  <c r="GB86" i="278"/>
  <c r="GB87" i="278"/>
  <c r="GB77" i="278"/>
  <c r="GB78" i="278"/>
  <c r="GB74" i="278"/>
  <c r="GB73" i="278"/>
  <c r="GB75" i="278"/>
  <c r="GB79" i="278"/>
  <c r="GB80" i="278"/>
  <c r="GB88" i="278"/>
  <c r="GB84" i="278"/>
  <c r="GB89" i="278"/>
  <c r="GB95" i="278"/>
  <c r="GB96" i="278"/>
  <c r="GB99" i="278"/>
  <c r="GC94" i="278"/>
  <c r="GC86" i="278"/>
  <c r="GC87" i="278"/>
  <c r="GC77" i="278"/>
  <c r="GC78" i="278"/>
  <c r="GC74" i="278"/>
  <c r="GC73" i="278"/>
  <c r="GC75" i="278"/>
  <c r="GC79" i="278"/>
  <c r="GC80" i="278"/>
  <c r="GC88" i="278"/>
  <c r="GC84" i="278"/>
  <c r="GC89" i="278"/>
  <c r="GC95" i="278"/>
  <c r="GC96" i="278"/>
  <c r="GC99" i="278"/>
  <c r="GD94" i="278"/>
  <c r="GD86" i="278"/>
  <c r="GD87" i="278"/>
  <c r="GD77" i="278"/>
  <c r="GD78" i="278"/>
  <c r="GD74" i="278"/>
  <c r="GD73" i="278"/>
  <c r="GD75" i="278"/>
  <c r="GD79" i="278"/>
  <c r="GD80" i="278"/>
  <c r="GD88" i="278"/>
  <c r="GD84" i="278"/>
  <c r="GD89" i="278"/>
  <c r="GD95" i="278"/>
  <c r="GD96" i="278"/>
  <c r="GD99" i="278"/>
  <c r="GE94" i="278"/>
  <c r="GE86" i="278"/>
  <c r="GE87" i="278"/>
  <c r="GE77" i="278"/>
  <c r="GE78" i="278"/>
  <c r="GE74" i="278"/>
  <c r="GE73" i="278"/>
  <c r="GE75" i="278"/>
  <c r="GE79" i="278"/>
  <c r="GE80" i="278"/>
  <c r="GE88" i="278"/>
  <c r="GE84" i="278"/>
  <c r="GE89" i="278"/>
  <c r="GE95" i="278"/>
  <c r="GE96" i="278"/>
  <c r="GE99" i="278"/>
  <c r="GF94" i="278"/>
  <c r="GF86" i="278"/>
  <c r="GF87" i="278"/>
  <c r="GF77" i="278"/>
  <c r="GF78" i="278"/>
  <c r="GF74" i="278"/>
  <c r="GF73" i="278"/>
  <c r="GF75" i="278"/>
  <c r="GF79" i="278"/>
  <c r="GF80" i="278"/>
  <c r="GF88" i="278"/>
  <c r="GF84" i="278"/>
  <c r="GF89" i="278"/>
  <c r="GF95" i="278"/>
  <c r="GF96" i="278"/>
  <c r="GF99" i="278"/>
  <c r="GG94" i="278"/>
  <c r="GG86" i="278"/>
  <c r="GG87" i="278"/>
  <c r="GG77" i="278"/>
  <c r="GG78" i="278"/>
  <c r="GG74" i="278"/>
  <c r="GG73" i="278"/>
  <c r="GG75" i="278"/>
  <c r="GG79" i="278"/>
  <c r="GG80" i="278"/>
  <c r="GG88" i="278"/>
  <c r="GG84" i="278"/>
  <c r="GG89" i="278"/>
  <c r="GG95" i="278"/>
  <c r="GG96" i="278"/>
  <c r="GG99" i="278"/>
  <c r="GH94" i="278"/>
  <c r="GH86" i="278"/>
  <c r="GH87" i="278"/>
  <c r="GH77" i="278"/>
  <c r="GH78" i="278"/>
  <c r="GH74" i="278"/>
  <c r="GH73" i="278"/>
  <c r="GH75" i="278"/>
  <c r="GH79" i="278"/>
  <c r="GH80" i="278"/>
  <c r="GH88" i="278"/>
  <c r="GH84" i="278"/>
  <c r="GH89" i="278"/>
  <c r="GH95" i="278"/>
  <c r="GH96" i="278"/>
  <c r="GH99" i="278"/>
  <c r="GI94" i="278"/>
  <c r="GI86" i="278"/>
  <c r="GI87" i="278"/>
  <c r="GI77" i="278"/>
  <c r="GI78" i="278"/>
  <c r="GI74" i="278"/>
  <c r="GI73" i="278"/>
  <c r="GI75" i="278"/>
  <c r="GI79" i="278"/>
  <c r="GI80" i="278"/>
  <c r="GI88" i="278"/>
  <c r="GI84" i="278"/>
  <c r="GI89" i="278"/>
  <c r="GI95" i="278"/>
  <c r="GI96" i="278"/>
  <c r="GI99" i="278"/>
  <c r="GJ33" i="278"/>
  <c r="GJ35" i="278"/>
  <c r="GJ66" i="278"/>
  <c r="GJ61" i="278"/>
  <c r="GJ63" i="278"/>
  <c r="GJ67" i="278"/>
  <c r="GJ68" i="278"/>
  <c r="GJ94" i="278"/>
  <c r="GJ86" i="278"/>
  <c r="GJ87" i="278"/>
  <c r="GJ77" i="278"/>
  <c r="GJ78" i="278"/>
  <c r="GJ74" i="278"/>
  <c r="GJ73" i="278"/>
  <c r="GJ75" i="278"/>
  <c r="GJ79" i="278"/>
  <c r="GJ80" i="278"/>
  <c r="GJ88" i="278"/>
  <c r="GJ84" i="278"/>
  <c r="GJ89" i="278"/>
  <c r="GJ95" i="278"/>
  <c r="GJ96" i="278"/>
  <c r="GJ99" i="278"/>
  <c r="J94" i="278"/>
  <c r="J96" i="278"/>
  <c r="J99" i="278"/>
  <c r="K94" i="278"/>
  <c r="K96" i="278"/>
  <c r="K99" i="278"/>
  <c r="L94" i="278"/>
  <c r="L95" i="278"/>
  <c r="L96" i="278"/>
  <c r="L99" i="278"/>
  <c r="M94" i="278"/>
  <c r="M95" i="278"/>
  <c r="M96" i="278"/>
  <c r="M99" i="278"/>
  <c r="N94" i="278"/>
  <c r="N95" i="278"/>
  <c r="N96" i="278"/>
  <c r="N99" i="278"/>
  <c r="O94" i="278"/>
  <c r="O95" i="278"/>
  <c r="O96" i="278"/>
  <c r="O99" i="278"/>
  <c r="P94" i="278"/>
  <c r="P95" i="278"/>
  <c r="P96" i="278"/>
  <c r="P99" i="278"/>
  <c r="Q94" i="278"/>
  <c r="Q95" i="278"/>
  <c r="Q96" i="278"/>
  <c r="Q99" i="278"/>
  <c r="P87" i="278"/>
  <c r="P88" i="278"/>
  <c r="R200" i="280"/>
  <c r="R15" i="275"/>
  <c r="R20" i="275"/>
  <c r="S17" i="275"/>
  <c r="R37" i="314"/>
  <c r="L88" i="265"/>
  <c r="Q24" i="310"/>
  <c r="Q59" i="307"/>
  <c r="R4" i="309"/>
  <c r="R4" i="289"/>
  <c r="R4" i="310"/>
  <c r="R4" i="285"/>
  <c r="R4" i="307"/>
  <c r="R4" i="288"/>
  <c r="R4" i="275"/>
  <c r="R4" i="304"/>
  <c r="R4" i="278"/>
  <c r="R4" i="273"/>
  <c r="R4" i="280"/>
  <c r="R4" i="314"/>
  <c r="R4" i="306"/>
  <c r="R4" i="282"/>
  <c r="R4" i="286"/>
  <c r="Q22" i="310"/>
  <c r="Q57" i="307"/>
  <c r="Q49" i="305"/>
  <c r="Q50" i="305"/>
  <c r="S85" i="305"/>
  <c r="T86" i="305"/>
  <c r="T41" i="305"/>
  <c r="S64" i="306"/>
  <c r="S69" i="306"/>
  <c r="S39" i="305"/>
  <c r="Q87" i="280"/>
  <c r="Q25" i="310"/>
  <c r="Q60" i="307"/>
  <c r="Q240" i="307"/>
  <c r="R64" i="306"/>
  <c r="R85" i="305"/>
  <c r="S86" i="305"/>
  <c r="S41" i="305"/>
  <c r="R69" i="306"/>
  <c r="S85" i="282"/>
  <c r="S200" i="280"/>
  <c r="S37" i="314"/>
  <c r="S15" i="275"/>
  <c r="S20" i="275"/>
  <c r="T17" i="275"/>
  <c r="Q118" i="288"/>
  <c r="Q119" i="288"/>
  <c r="Q127" i="288"/>
  <c r="Q86" i="280"/>
  <c r="Q85" i="314"/>
  <c r="Q76" i="280"/>
  <c r="Q96" i="280"/>
  <c r="Q73" i="288"/>
  <c r="Q50" i="288"/>
  <c r="Q123" i="288"/>
  <c r="Q71" i="307"/>
  <c r="Q39" i="310"/>
  <c r="S105" i="278"/>
  <c r="S28" i="314"/>
  <c r="S100" i="278"/>
  <c r="S187" i="273"/>
  <c r="S189" i="273"/>
  <c r="V48" i="273"/>
  <c r="T29" i="311"/>
  <c r="T26" i="305"/>
  <c r="T27" i="305"/>
  <c r="T31" i="305"/>
  <c r="U32" i="305"/>
  <c r="U34" i="305"/>
  <c r="U35" i="305"/>
  <c r="U4" i="305"/>
  <c r="T2" i="310"/>
  <c r="T2" i="306"/>
  <c r="T2" i="309"/>
  <c r="T2" i="305"/>
  <c r="T2" i="307"/>
  <c r="S4" i="280"/>
  <c r="S4" i="285"/>
  <c r="S4" i="310"/>
  <c r="S4" i="286"/>
  <c r="S4" i="309"/>
  <c r="S4" i="289"/>
  <c r="S4" i="307"/>
  <c r="S4" i="306"/>
  <c r="S4" i="282"/>
  <c r="S4" i="314"/>
  <c r="S4" i="275"/>
  <c r="S4" i="304"/>
  <c r="S4" i="288"/>
  <c r="S4" i="273"/>
  <c r="S4" i="278"/>
  <c r="O78" i="288"/>
  <c r="P20" i="310"/>
  <c r="P55" i="307"/>
  <c r="P3" i="289"/>
  <c r="P3" i="286"/>
  <c r="P3" i="304"/>
  <c r="P3" i="273"/>
  <c r="P47" i="273"/>
  <c r="P3" i="285"/>
  <c r="P3" i="314"/>
  <c r="P3" i="265"/>
  <c r="P3" i="275"/>
  <c r="P3" i="282"/>
  <c r="S190" i="280"/>
  <c r="S188" i="273"/>
  <c r="R88" i="265"/>
  <c r="U382" i="307"/>
  <c r="U372" i="307"/>
  <c r="U82" i="306"/>
  <c r="S224" i="280"/>
  <c r="P3" i="310"/>
  <c r="P3" i="305"/>
  <c r="P3" i="307"/>
  <c r="P3" i="306"/>
  <c r="P3" i="309"/>
  <c r="P60" i="307"/>
  <c r="P25" i="310"/>
  <c r="P240" i="307"/>
  <c r="T2" i="289"/>
  <c r="T2" i="288"/>
  <c r="T2" i="282"/>
  <c r="T2" i="314"/>
  <c r="T2" i="286"/>
  <c r="T2" i="275"/>
  <c r="T2" i="265"/>
  <c r="T184" i="273"/>
  <c r="T2" i="278"/>
  <c r="T2" i="273"/>
  <c r="T2" i="280"/>
  <c r="T33" i="311"/>
  <c r="T2" i="285"/>
  <c r="R87" i="280"/>
  <c r="Q54" i="314"/>
  <c r="Q17" i="314"/>
  <c r="Q155" i="273"/>
  <c r="Q156" i="273"/>
  <c r="Q40" i="286"/>
  <c r="Q47" i="314"/>
  <c r="R39" i="305"/>
  <c r="R42" i="305"/>
  <c r="R49" i="305"/>
  <c r="R50" i="305"/>
  <c r="S40" i="305"/>
  <c r="S42" i="305"/>
  <c r="T85" i="282"/>
  <c r="T200" i="280"/>
  <c r="T15" i="275"/>
  <c r="T20" i="275"/>
  <c r="U17" i="275"/>
  <c r="T37" i="314"/>
  <c r="R22" i="310"/>
  <c r="R57" i="307"/>
  <c r="Q3" i="275"/>
  <c r="Q3" i="314"/>
  <c r="Q3" i="265"/>
  <c r="Q3" i="304"/>
  <c r="Q3" i="273"/>
  <c r="Q47" i="273"/>
  <c r="Q3" i="289"/>
  <c r="Q3" i="282"/>
  <c r="Q3" i="285"/>
  <c r="Q3" i="286"/>
  <c r="R118" i="288"/>
  <c r="R119" i="288"/>
  <c r="R127" i="288"/>
  <c r="R86" i="280"/>
  <c r="R76" i="280"/>
  <c r="R73" i="288"/>
  <c r="R123" i="288"/>
  <c r="R85" i="314"/>
  <c r="R41" i="314"/>
  <c r="R50" i="288"/>
  <c r="R96" i="280"/>
  <c r="R21" i="310"/>
  <c r="R56" i="307"/>
  <c r="T4" i="307"/>
  <c r="T4" i="304"/>
  <c r="T4" i="285"/>
  <c r="T4" i="275"/>
  <c r="T4" i="286"/>
  <c r="T4" i="314"/>
  <c r="T4" i="280"/>
  <c r="T4" i="289"/>
  <c r="T4" i="309"/>
  <c r="T4" i="310"/>
  <c r="T4" i="288"/>
  <c r="T4" i="278"/>
  <c r="T4" i="282"/>
  <c r="T4" i="273"/>
  <c r="T4" i="306"/>
  <c r="Q20" i="310"/>
  <c r="Q55" i="307"/>
  <c r="S63" i="307"/>
  <c r="S29" i="310"/>
  <c r="S59" i="307"/>
  <c r="S24" i="310"/>
  <c r="R58" i="307"/>
  <c r="R23" i="310"/>
  <c r="V382" i="307"/>
  <c r="V372" i="307"/>
  <c r="V82" i="306"/>
  <c r="W48" i="273"/>
  <c r="T69" i="306"/>
  <c r="T85" i="305"/>
  <c r="U86" i="305"/>
  <c r="U41" i="305"/>
  <c r="T64" i="306"/>
  <c r="T185" i="273"/>
  <c r="T100" i="278"/>
  <c r="T28" i="314"/>
  <c r="T187" i="273"/>
  <c r="T189" i="273"/>
  <c r="T105" i="278"/>
  <c r="S57" i="307"/>
  <c r="S22" i="310"/>
  <c r="R63" i="307"/>
  <c r="R29" i="310"/>
  <c r="U29" i="311"/>
  <c r="U2" i="306"/>
  <c r="U2" i="309"/>
  <c r="U2" i="305"/>
  <c r="U2" i="310"/>
  <c r="U2" i="307"/>
  <c r="U26" i="305"/>
  <c r="U27" i="305"/>
  <c r="U31" i="305"/>
  <c r="V32" i="305"/>
  <c r="V34" i="305"/>
  <c r="V35" i="305"/>
  <c r="V4" i="305"/>
  <c r="S56" i="307"/>
  <c r="S21" i="310"/>
  <c r="S125" i="280"/>
  <c r="R39" i="310"/>
  <c r="R71" i="307"/>
  <c r="R24" i="310"/>
  <c r="R59" i="307"/>
  <c r="S58" i="307"/>
  <c r="S23" i="310"/>
  <c r="R47" i="314"/>
  <c r="R54" i="314"/>
  <c r="R155" i="273"/>
  <c r="R156" i="273"/>
  <c r="R191" i="280"/>
  <c r="R17" i="314"/>
  <c r="R40" i="286"/>
  <c r="T224" i="280"/>
  <c r="U2" i="278"/>
  <c r="U2" i="275"/>
  <c r="U184" i="273"/>
  <c r="U185" i="273"/>
  <c r="U33" i="311"/>
  <c r="U2" i="273"/>
  <c r="U2" i="288"/>
  <c r="U2" i="314"/>
  <c r="U2" i="289"/>
  <c r="U2" i="286"/>
  <c r="U2" i="282"/>
  <c r="U2" i="265"/>
  <c r="U2" i="280"/>
  <c r="U2" i="285"/>
  <c r="M88" i="265"/>
  <c r="T39" i="305"/>
  <c r="T40" i="305"/>
  <c r="P78" i="288"/>
  <c r="Q3" i="307"/>
  <c r="Q3" i="305"/>
  <c r="Q3" i="310"/>
  <c r="Q3" i="309"/>
  <c r="Q3" i="306"/>
  <c r="S87" i="280"/>
  <c r="U190" i="280"/>
  <c r="U188" i="273"/>
  <c r="U85" i="282"/>
  <c r="U200" i="280"/>
  <c r="U37" i="314"/>
  <c r="U15" i="275"/>
  <c r="U20" i="275"/>
  <c r="V17" i="275"/>
  <c r="T63" i="307"/>
  <c r="T29" i="310"/>
  <c r="S64" i="282"/>
  <c r="S11" i="282"/>
  <c r="S126" i="280"/>
  <c r="S218" i="280"/>
  <c r="S47" i="314"/>
  <c r="S40" i="286"/>
  <c r="S225" i="280"/>
  <c r="S212" i="280"/>
  <c r="S54" i="314"/>
  <c r="S155" i="273"/>
  <c r="S156" i="273"/>
  <c r="S191" i="280"/>
  <c r="S17" i="314"/>
  <c r="S230" i="280"/>
  <c r="R25" i="310"/>
  <c r="R60" i="307"/>
  <c r="R240" i="307"/>
  <c r="U4" i="309"/>
  <c r="U4" i="275"/>
  <c r="U4" i="307"/>
  <c r="U4" i="289"/>
  <c r="U4" i="282"/>
  <c r="U4" i="314"/>
  <c r="U4" i="306"/>
  <c r="U4" i="304"/>
  <c r="U4" i="280"/>
  <c r="U4" i="273"/>
  <c r="U4" i="288"/>
  <c r="U4" i="278"/>
  <c r="U4" i="285"/>
  <c r="U4" i="310"/>
  <c r="U4" i="286"/>
  <c r="R55" i="307"/>
  <c r="R20" i="310"/>
  <c r="V2" i="273"/>
  <c r="V2" i="288"/>
  <c r="V2" i="314"/>
  <c r="V2" i="278"/>
  <c r="V2" i="282"/>
  <c r="V2" i="280"/>
  <c r="V184" i="273"/>
  <c r="V2" i="285"/>
  <c r="V33" i="311"/>
  <c r="V2" i="289"/>
  <c r="V2" i="265"/>
  <c r="V2" i="286"/>
  <c r="V2" i="275"/>
  <c r="T22" i="310"/>
  <c r="T57" i="307"/>
  <c r="V185" i="273"/>
  <c r="T59" i="307"/>
  <c r="T24" i="310"/>
  <c r="V26" i="305"/>
  <c r="V27" i="305"/>
  <c r="V31" i="305"/>
  <c r="W32" i="305"/>
  <c r="W34" i="305"/>
  <c r="W35" i="305"/>
  <c r="W4" i="305"/>
  <c r="V2" i="310"/>
  <c r="V2" i="305"/>
  <c r="V2" i="309"/>
  <c r="V2" i="307"/>
  <c r="V2" i="306"/>
  <c r="V29" i="311"/>
  <c r="T21" i="310"/>
  <c r="T56" i="307"/>
  <c r="T125" i="280"/>
  <c r="W382" i="307"/>
  <c r="W372" i="307"/>
  <c r="W82" i="306"/>
  <c r="Q78" i="288"/>
  <c r="S118" i="288"/>
  <c r="S119" i="288"/>
  <c r="S127" i="288"/>
  <c r="S86" i="280"/>
  <c r="S41" i="314"/>
  <c r="S50" i="288"/>
  <c r="S76" i="280"/>
  <c r="S123" i="288"/>
  <c r="S85" i="314"/>
  <c r="S96" i="280"/>
  <c r="S73" i="288"/>
  <c r="U105" i="278"/>
  <c r="U100" i="278"/>
  <c r="U28" i="314"/>
  <c r="U187" i="273"/>
  <c r="T23" i="310"/>
  <c r="T58" i="307"/>
  <c r="S39" i="310"/>
  <c r="S71" i="307"/>
  <c r="U39" i="305"/>
  <c r="X48" i="273"/>
  <c r="S60" i="307"/>
  <c r="S25" i="310"/>
  <c r="S240" i="307"/>
  <c r="U40" i="305"/>
  <c r="R47" i="273"/>
  <c r="R3" i="265"/>
  <c r="R3" i="285"/>
  <c r="R3" i="273"/>
  <c r="R3" i="275"/>
  <c r="R3" i="304"/>
  <c r="R3" i="282"/>
  <c r="R3" i="314"/>
  <c r="R3" i="289"/>
  <c r="R3" i="286"/>
  <c r="T42" i="305"/>
  <c r="S49" i="305"/>
  <c r="S50" i="305"/>
  <c r="U224" i="280"/>
  <c r="T190" i="280"/>
  <c r="T188" i="273"/>
  <c r="T31" i="289"/>
  <c r="R3" i="305"/>
  <c r="R3" i="306"/>
  <c r="R3" i="309"/>
  <c r="R3" i="310"/>
  <c r="R3" i="307"/>
  <c r="N88" i="265"/>
  <c r="T87" i="280"/>
  <c r="V69" i="306"/>
  <c r="V64" i="306"/>
  <c r="V85" i="305"/>
  <c r="W86" i="305"/>
  <c r="W41" i="305"/>
  <c r="V39" i="305"/>
  <c r="V85" i="282"/>
  <c r="V200" i="280"/>
  <c r="V37" i="314"/>
  <c r="V15" i="275"/>
  <c r="V20" i="275"/>
  <c r="W17" i="275"/>
  <c r="T240" i="307"/>
  <c r="T25" i="310"/>
  <c r="T60" i="307"/>
  <c r="V4" i="304"/>
  <c r="V4" i="278"/>
  <c r="V4" i="288"/>
  <c r="V4" i="314"/>
  <c r="V4" i="310"/>
  <c r="V4" i="306"/>
  <c r="V4" i="286"/>
  <c r="V4" i="307"/>
  <c r="V4" i="289"/>
  <c r="V4" i="285"/>
  <c r="V4" i="309"/>
  <c r="V4" i="275"/>
  <c r="V4" i="273"/>
  <c r="V4" i="280"/>
  <c r="V4" i="282"/>
  <c r="Y48" i="273"/>
  <c r="U29" i="310"/>
  <c r="U63" i="307"/>
  <c r="X382" i="307"/>
  <c r="X372" i="307"/>
  <c r="X82" i="306"/>
  <c r="U125" i="280"/>
  <c r="S55" i="307"/>
  <c r="S20" i="310"/>
  <c r="U189" i="273"/>
  <c r="U69" i="306"/>
  <c r="U64" i="306"/>
  <c r="U85" i="305"/>
  <c r="V86" i="305"/>
  <c r="V41" i="305"/>
  <c r="U56" i="307"/>
  <c r="U21" i="310"/>
  <c r="W2" i="306"/>
  <c r="W26" i="305"/>
  <c r="W27" i="305"/>
  <c r="W31" i="305"/>
  <c r="X32" i="305"/>
  <c r="X34" i="305"/>
  <c r="X35" i="305"/>
  <c r="X4" i="305"/>
  <c r="W2" i="309"/>
  <c r="W2" i="310"/>
  <c r="W2" i="307"/>
  <c r="W29" i="311"/>
  <c r="W2" i="305"/>
  <c r="S3" i="286"/>
  <c r="S3" i="304"/>
  <c r="S3" i="289"/>
  <c r="S3" i="314"/>
  <c r="S3" i="285"/>
  <c r="S3" i="282"/>
  <c r="S3" i="273"/>
  <c r="S3" i="275"/>
  <c r="S3" i="265"/>
  <c r="S47" i="273"/>
  <c r="S3" i="310"/>
  <c r="S3" i="309"/>
  <c r="S3" i="307"/>
  <c r="S3" i="305"/>
  <c r="S3" i="306"/>
  <c r="U58" i="307"/>
  <c r="U23" i="310"/>
  <c r="R78" i="288"/>
  <c r="T118" i="288"/>
  <c r="T119" i="288"/>
  <c r="T127" i="288"/>
  <c r="T76" i="280"/>
  <c r="T86" i="280"/>
  <c r="T123" i="288"/>
  <c r="T85" i="314"/>
  <c r="T73" i="288"/>
  <c r="T50" i="288"/>
  <c r="T96" i="280"/>
  <c r="T41" i="314"/>
  <c r="V187" i="273"/>
  <c r="V189" i="273"/>
  <c r="V28" i="314"/>
  <c r="V105" i="278"/>
  <c r="V100" i="278"/>
  <c r="U57" i="307"/>
  <c r="U22" i="310"/>
  <c r="T39" i="310"/>
  <c r="T71" i="307"/>
  <c r="V190" i="280"/>
  <c r="V188" i="273"/>
  <c r="W184" i="273"/>
  <c r="W185" i="273"/>
  <c r="V224" i="280"/>
  <c r="T11" i="282"/>
  <c r="T64" i="282"/>
  <c r="T126" i="280"/>
  <c r="T218" i="280"/>
  <c r="T191" i="280"/>
  <c r="T54" i="314"/>
  <c r="T225" i="280"/>
  <c r="T212" i="280"/>
  <c r="T17" i="314"/>
  <c r="T155" i="273"/>
  <c r="T156" i="273"/>
  <c r="T40" i="286"/>
  <c r="T47" i="314"/>
  <c r="T230" i="280"/>
  <c r="T49" i="305"/>
  <c r="T50" i="305"/>
  <c r="U42" i="305"/>
  <c r="V40" i="305"/>
  <c r="W2" i="265"/>
  <c r="W2" i="314"/>
  <c r="W2" i="282"/>
  <c r="W2" i="288"/>
  <c r="W2" i="286"/>
  <c r="W2" i="280"/>
  <c r="W2" i="285"/>
  <c r="W33" i="311"/>
  <c r="W2" i="275"/>
  <c r="W2" i="289"/>
  <c r="W2" i="278"/>
  <c r="W2" i="273"/>
  <c r="W85" i="282"/>
  <c r="W200" i="280"/>
  <c r="W15" i="275"/>
  <c r="W20" i="275"/>
  <c r="X17" i="275"/>
  <c r="W37" i="314"/>
  <c r="W224" i="280"/>
  <c r="W4" i="285"/>
  <c r="W4" i="314"/>
  <c r="W4" i="310"/>
  <c r="W4" i="306"/>
  <c r="W4" i="289"/>
  <c r="W4" i="309"/>
  <c r="W4" i="273"/>
  <c r="W4" i="288"/>
  <c r="W4" i="307"/>
  <c r="W4" i="278"/>
  <c r="W4" i="286"/>
  <c r="W4" i="282"/>
  <c r="W4" i="275"/>
  <c r="W4" i="304"/>
  <c r="W4" i="280"/>
  <c r="W85" i="305"/>
  <c r="X86" i="305"/>
  <c r="X41" i="305"/>
  <c r="W69" i="306"/>
  <c r="W64" i="306"/>
  <c r="T3" i="285"/>
  <c r="T3" i="273"/>
  <c r="T3" i="265"/>
  <c r="T3" i="282"/>
  <c r="T3" i="304"/>
  <c r="T3" i="289"/>
  <c r="T3" i="275"/>
  <c r="T3" i="286"/>
  <c r="T47" i="273"/>
  <c r="T3" i="314"/>
  <c r="W39" i="305"/>
  <c r="T55" i="307"/>
  <c r="T20" i="310"/>
  <c r="V58" i="307"/>
  <c r="V23" i="310"/>
  <c r="V31" i="289"/>
  <c r="X2" i="310"/>
  <c r="X2" i="309"/>
  <c r="X2" i="307"/>
  <c r="X26" i="305"/>
  <c r="X27" i="305"/>
  <c r="X31" i="305"/>
  <c r="Y32" i="305"/>
  <c r="Y34" i="305"/>
  <c r="Y35" i="305"/>
  <c r="Y4" i="305"/>
  <c r="X2" i="305"/>
  <c r="X2" i="306"/>
  <c r="X29" i="311"/>
  <c r="V22" i="310"/>
  <c r="V57" i="307"/>
  <c r="U49" i="305"/>
  <c r="U50" i="305"/>
  <c r="V42" i="305"/>
  <c r="V125" i="280"/>
  <c r="U60" i="307"/>
  <c r="U25" i="310"/>
  <c r="U240" i="307"/>
  <c r="V56" i="307"/>
  <c r="V21" i="310"/>
  <c r="V59" i="307"/>
  <c r="V24" i="310"/>
  <c r="S81" i="278"/>
  <c r="S35" i="265"/>
  <c r="X184" i="273"/>
  <c r="X185" i="273"/>
  <c r="T3" i="305"/>
  <c r="T3" i="306"/>
  <c r="T3" i="309"/>
  <c r="T3" i="310"/>
  <c r="T3" i="307"/>
  <c r="U39" i="310"/>
  <c r="U71" i="307"/>
  <c r="U118" i="288"/>
  <c r="U119" i="288"/>
  <c r="U127" i="288"/>
  <c r="U50" i="288"/>
  <c r="U76" i="280"/>
  <c r="U123" i="288"/>
  <c r="U85" i="314"/>
  <c r="U86" i="280"/>
  <c r="U73" i="288"/>
  <c r="U41" i="314"/>
  <c r="U96" i="280"/>
  <c r="W40" i="305"/>
  <c r="W188" i="273"/>
  <c r="W190" i="280"/>
  <c r="Y382" i="307"/>
  <c r="Y372" i="307"/>
  <c r="Y82" i="306"/>
  <c r="U64" i="282"/>
  <c r="U11" i="282"/>
  <c r="U126" i="280"/>
  <c r="U218" i="280"/>
  <c r="U225" i="280"/>
  <c r="U212" i="280"/>
  <c r="U191" i="280"/>
  <c r="U47" i="314"/>
  <c r="U155" i="273"/>
  <c r="U156" i="273"/>
  <c r="U230" i="280"/>
  <c r="U17" i="314"/>
  <c r="U54" i="314"/>
  <c r="U40" i="286"/>
  <c r="X2" i="265"/>
  <c r="X2" i="286"/>
  <c r="X2" i="280"/>
  <c r="X33" i="311"/>
  <c r="X2" i="273"/>
  <c r="X2" i="282"/>
  <c r="X2" i="278"/>
  <c r="X2" i="275"/>
  <c r="X2" i="288"/>
  <c r="X2" i="289"/>
  <c r="X2" i="285"/>
  <c r="X2" i="314"/>
  <c r="U59" i="307"/>
  <c r="U24" i="310"/>
  <c r="Z48" i="273"/>
  <c r="W187" i="273"/>
  <c r="W189" i="273"/>
  <c r="W28" i="314"/>
  <c r="W105" i="278"/>
  <c r="W100" i="278"/>
  <c r="V29" i="310"/>
  <c r="V63" i="307"/>
  <c r="S78" i="288"/>
  <c r="U87" i="280"/>
  <c r="X64" i="306"/>
  <c r="X69" i="306"/>
  <c r="X85" i="305"/>
  <c r="Y86" i="305"/>
  <c r="Y41" i="305"/>
  <c r="X224" i="280"/>
  <c r="X31" i="289"/>
  <c r="X85" i="282"/>
  <c r="X200" i="280"/>
  <c r="X15" i="275"/>
  <c r="X20" i="275"/>
  <c r="Y17" i="275"/>
  <c r="X37" i="314"/>
  <c r="S88" i="265"/>
  <c r="V60" i="307"/>
  <c r="V25" i="310"/>
  <c r="V240" i="307"/>
  <c r="T78" i="288"/>
  <c r="Y29" i="311"/>
  <c r="Y2" i="305"/>
  <c r="Y2" i="309"/>
  <c r="Y2" i="310"/>
  <c r="Y2" i="306"/>
  <c r="Y26" i="305"/>
  <c r="Y27" i="305"/>
  <c r="Y31" i="305"/>
  <c r="Z32" i="305"/>
  <c r="Z34" i="305"/>
  <c r="Z35" i="305"/>
  <c r="Z4" i="305"/>
  <c r="Y2" i="307"/>
  <c r="W22" i="310"/>
  <c r="W57" i="307"/>
  <c r="W23" i="310"/>
  <c r="W58" i="307"/>
  <c r="Z382" i="307"/>
  <c r="Z372" i="307"/>
  <c r="Z82" i="306"/>
  <c r="W56" i="307"/>
  <c r="W21" i="310"/>
  <c r="X39" i="305"/>
  <c r="Y184" i="273"/>
  <c r="Y185" i="273"/>
  <c r="Y2" i="285"/>
  <c r="Y2" i="265"/>
  <c r="Y2" i="288"/>
  <c r="Y2" i="273"/>
  <c r="Y2" i="286"/>
  <c r="Y2" i="282"/>
  <c r="Y2" i="289"/>
  <c r="Y2" i="314"/>
  <c r="Y2" i="280"/>
  <c r="Y33" i="311"/>
  <c r="Y2" i="275"/>
  <c r="Y2" i="278"/>
  <c r="V118" i="288"/>
  <c r="V119" i="288"/>
  <c r="V127" i="288"/>
  <c r="V86" i="280"/>
  <c r="V123" i="288"/>
  <c r="V41" i="314"/>
  <c r="V85" i="314"/>
  <c r="V73" i="288"/>
  <c r="V50" i="288"/>
  <c r="V96" i="280"/>
  <c r="V76" i="280"/>
  <c r="V49" i="305"/>
  <c r="V50" i="305"/>
  <c r="W42" i="305"/>
  <c r="X40" i="305"/>
  <c r="W24" i="310"/>
  <c r="W59" i="307"/>
  <c r="X28" i="314"/>
  <c r="X187" i="273"/>
  <c r="X189" i="273"/>
  <c r="X100" i="278"/>
  <c r="X105" i="278"/>
  <c r="V39" i="310"/>
  <c r="V71" i="307"/>
  <c r="U3" i="310"/>
  <c r="U3" i="305"/>
  <c r="U3" i="307"/>
  <c r="U3" i="306"/>
  <c r="U3" i="309"/>
  <c r="U3" i="304"/>
  <c r="U3" i="273"/>
  <c r="U47" i="273"/>
  <c r="U3" i="289"/>
  <c r="U3" i="285"/>
  <c r="U3" i="314"/>
  <c r="U3" i="282"/>
  <c r="U3" i="265"/>
  <c r="U3" i="275"/>
  <c r="U3" i="286"/>
  <c r="V64" i="282"/>
  <c r="V11" i="282"/>
  <c r="V126" i="280"/>
  <c r="V218" i="280"/>
  <c r="V225" i="280"/>
  <c r="V212" i="280"/>
  <c r="V17" i="314"/>
  <c r="V54" i="314"/>
  <c r="V40" i="286"/>
  <c r="V191" i="280"/>
  <c r="V230" i="280"/>
  <c r="V155" i="273"/>
  <c r="V156" i="273"/>
  <c r="V47" i="314"/>
  <c r="V87" i="280"/>
  <c r="U55" i="307"/>
  <c r="U20" i="310"/>
  <c r="X4" i="314"/>
  <c r="X4" i="304"/>
  <c r="X4" i="282"/>
  <c r="X4" i="275"/>
  <c r="X4" i="280"/>
  <c r="X4" i="309"/>
  <c r="X4" i="289"/>
  <c r="X4" i="306"/>
  <c r="X4" i="278"/>
  <c r="X4" i="285"/>
  <c r="X4" i="273"/>
  <c r="X4" i="288"/>
  <c r="X4" i="286"/>
  <c r="X4" i="307"/>
  <c r="X4" i="310"/>
  <c r="W63" i="307"/>
  <c r="W29" i="310"/>
  <c r="W125" i="280"/>
  <c r="AA48" i="273"/>
  <c r="X190" i="280"/>
  <c r="X188" i="273"/>
  <c r="O88" i="265"/>
  <c r="W87" i="280"/>
  <c r="W25" i="310"/>
  <c r="W60" i="307"/>
  <c r="W240" i="307"/>
  <c r="W49" i="305"/>
  <c r="W50" i="305"/>
  <c r="X42" i="305"/>
  <c r="Y40" i="305"/>
  <c r="AA382" i="307"/>
  <c r="AA372" i="307"/>
  <c r="AA82" i="306"/>
  <c r="V3" i="305"/>
  <c r="V3" i="310"/>
  <c r="V3" i="307"/>
  <c r="V3" i="306"/>
  <c r="V3" i="309"/>
  <c r="Z26" i="305"/>
  <c r="Z27" i="305"/>
  <c r="Z31" i="305"/>
  <c r="AA32" i="305"/>
  <c r="AA34" i="305"/>
  <c r="AA35" i="305"/>
  <c r="AA4" i="305"/>
  <c r="Z2" i="310"/>
  <c r="Z2" i="309"/>
  <c r="Z2" i="306"/>
  <c r="Z29" i="311"/>
  <c r="Z2" i="307"/>
  <c r="Z2" i="305"/>
  <c r="W71" i="307"/>
  <c r="W39" i="310"/>
  <c r="U78" i="288"/>
  <c r="Y224" i="280"/>
  <c r="Y190" i="280"/>
  <c r="Y188" i="273"/>
  <c r="X63" i="307"/>
  <c r="X29" i="310"/>
  <c r="Y105" i="278"/>
  <c r="Y187" i="273"/>
  <c r="Y189" i="273"/>
  <c r="Y28" i="314"/>
  <c r="Y100" i="278"/>
  <c r="X125" i="280"/>
  <c r="Z2" i="285"/>
  <c r="Z2" i="275"/>
  <c r="Z2" i="265"/>
  <c r="Z184" i="273"/>
  <c r="Z2" i="278"/>
  <c r="Z2" i="280"/>
  <c r="Z2" i="282"/>
  <c r="Z2" i="314"/>
  <c r="Z2" i="289"/>
  <c r="Z2" i="286"/>
  <c r="Z2" i="288"/>
  <c r="Z2" i="273"/>
  <c r="Z33" i="311"/>
  <c r="W118" i="288"/>
  <c r="W119" i="288"/>
  <c r="W127" i="288"/>
  <c r="W123" i="288"/>
  <c r="W85" i="314"/>
  <c r="W73" i="288"/>
  <c r="W86" i="280"/>
  <c r="W41" i="314"/>
  <c r="W50" i="288"/>
  <c r="W96" i="280"/>
  <c r="W76" i="280"/>
  <c r="T81" i="278"/>
  <c r="T35" i="265"/>
  <c r="Y39" i="305"/>
  <c r="V3" i="273"/>
  <c r="V3" i="314"/>
  <c r="V3" i="304"/>
  <c r="V3" i="265"/>
  <c r="V3" i="285"/>
  <c r="V3" i="282"/>
  <c r="V47" i="273"/>
  <c r="V3" i="275"/>
  <c r="V3" i="286"/>
  <c r="V3" i="289"/>
  <c r="Y64" i="306"/>
  <c r="Y85" i="305"/>
  <c r="Z86" i="305"/>
  <c r="Z41" i="305"/>
  <c r="Y69" i="306"/>
  <c r="W11" i="282"/>
  <c r="W64" i="282"/>
  <c r="W126" i="280"/>
  <c r="W218" i="280"/>
  <c r="W230" i="280"/>
  <c r="W17" i="314"/>
  <c r="W47" i="314"/>
  <c r="W40" i="286"/>
  <c r="W191" i="280"/>
  <c r="W54" i="314"/>
  <c r="W225" i="280"/>
  <c r="W212" i="280"/>
  <c r="W155" i="273"/>
  <c r="W156" i="273"/>
  <c r="Y85" i="282"/>
  <c r="Y200" i="280"/>
  <c r="Y37" i="314"/>
  <c r="Y15" i="275"/>
  <c r="Y20" i="275"/>
  <c r="Z17" i="275"/>
  <c r="Z185" i="273"/>
  <c r="X58" i="307"/>
  <c r="X23" i="310"/>
  <c r="AB48" i="273"/>
  <c r="Y4" i="289"/>
  <c r="Y4" i="282"/>
  <c r="Y4" i="309"/>
  <c r="Y4" i="285"/>
  <c r="Y4" i="307"/>
  <c r="Y4" i="306"/>
  <c r="Y4" i="310"/>
  <c r="Y4" i="304"/>
  <c r="Y4" i="288"/>
  <c r="Y4" i="314"/>
  <c r="Y4" i="286"/>
  <c r="Y4" i="275"/>
  <c r="Y4" i="278"/>
  <c r="Y4" i="273"/>
  <c r="Y4" i="280"/>
  <c r="X22" i="310"/>
  <c r="X57" i="307"/>
  <c r="X59" i="307"/>
  <c r="X24" i="310"/>
  <c r="V20" i="310"/>
  <c r="V55" i="307"/>
  <c r="X56" i="307"/>
  <c r="X21" i="310"/>
  <c r="Z64" i="306"/>
  <c r="Z69" i="306"/>
  <c r="Z85" i="305"/>
  <c r="AA86" i="305"/>
  <c r="AA41" i="305"/>
  <c r="Z40" i="305"/>
  <c r="X71" i="307"/>
  <c r="X39" i="310"/>
  <c r="W3" i="309"/>
  <c r="W3" i="307"/>
  <c r="W3" i="305"/>
  <c r="W3" i="306"/>
  <c r="W3" i="310"/>
  <c r="AA2" i="265"/>
  <c r="AA2" i="289"/>
  <c r="AA2" i="285"/>
  <c r="AA2" i="273"/>
  <c r="AA2" i="286"/>
  <c r="AA2" i="314"/>
  <c r="AA2" i="282"/>
  <c r="AA184" i="273"/>
  <c r="AA185" i="273"/>
  <c r="AA2" i="278"/>
  <c r="AA2" i="280"/>
  <c r="AA2" i="275"/>
  <c r="AA2" i="288"/>
  <c r="AA33" i="311"/>
  <c r="Z39" i="305"/>
  <c r="W3" i="289"/>
  <c r="W3" i="265"/>
  <c r="W3" i="273"/>
  <c r="W3" i="282"/>
  <c r="W3" i="275"/>
  <c r="W3" i="314"/>
  <c r="W3" i="304"/>
  <c r="W47" i="273"/>
  <c r="W3" i="285"/>
  <c r="W3" i="286"/>
  <c r="Z105" i="278"/>
  <c r="Z187" i="273"/>
  <c r="Z189" i="273"/>
  <c r="Z100" i="278"/>
  <c r="Z28" i="314"/>
  <c r="X11" i="282"/>
  <c r="X64" i="282"/>
  <c r="X126" i="280"/>
  <c r="X218" i="280"/>
  <c r="X191" i="280"/>
  <c r="X47" i="314"/>
  <c r="X155" i="273"/>
  <c r="X156" i="273"/>
  <c r="X40" i="286"/>
  <c r="X230" i="280"/>
  <c r="X54" i="314"/>
  <c r="X225" i="280"/>
  <c r="X212" i="280"/>
  <c r="X17" i="314"/>
  <c r="Y24" i="310"/>
  <c r="Y59" i="307"/>
  <c r="Z224" i="280"/>
  <c r="X87" i="280"/>
  <c r="Z4" i="307"/>
  <c r="Z4" i="288"/>
  <c r="Z4" i="275"/>
  <c r="Z4" i="282"/>
  <c r="Z4" i="314"/>
  <c r="Z4" i="286"/>
  <c r="Z4" i="306"/>
  <c r="Z4" i="309"/>
  <c r="Z4" i="278"/>
  <c r="Z4" i="304"/>
  <c r="Z4" i="285"/>
  <c r="Z4" i="280"/>
  <c r="Z4" i="289"/>
  <c r="Z4" i="310"/>
  <c r="Z4" i="273"/>
  <c r="Y63" i="307"/>
  <c r="Y29" i="310"/>
  <c r="Y125" i="280"/>
  <c r="AC48" i="273"/>
  <c r="Z190" i="280"/>
  <c r="Z188" i="273"/>
  <c r="T88" i="265"/>
  <c r="AB382" i="307"/>
  <c r="AB372" i="307"/>
  <c r="AB82" i="306"/>
  <c r="Y56" i="307"/>
  <c r="Y21" i="310"/>
  <c r="X118" i="288"/>
  <c r="X119" i="288"/>
  <c r="X127" i="288"/>
  <c r="X86" i="280"/>
  <c r="X73" i="288"/>
  <c r="X50" i="288"/>
  <c r="X41" i="314"/>
  <c r="X123" i="288"/>
  <c r="X85" i="314"/>
  <c r="X76" i="280"/>
  <c r="X96" i="280"/>
  <c r="W20" i="310"/>
  <c r="W55" i="307"/>
  <c r="Y22" i="310"/>
  <c r="Y57" i="307"/>
  <c r="V78" i="288"/>
  <c r="Y58" i="307"/>
  <c r="Y23" i="310"/>
  <c r="X60" i="307"/>
  <c r="X25" i="310"/>
  <c r="X240" i="307"/>
  <c r="AA2" i="305"/>
  <c r="AA2" i="306"/>
  <c r="AA26" i="305"/>
  <c r="AA27" i="305"/>
  <c r="AA31" i="305"/>
  <c r="AB32" i="305"/>
  <c r="AB34" i="305"/>
  <c r="AB35" i="305"/>
  <c r="AB4" i="305"/>
  <c r="AA2" i="309"/>
  <c r="AA2" i="310"/>
  <c r="AA2" i="307"/>
  <c r="AA29" i="311"/>
  <c r="X49" i="305"/>
  <c r="X50" i="305"/>
  <c r="Y42" i="305"/>
  <c r="AA190" i="280"/>
  <c r="AA188" i="273"/>
  <c r="Y87" i="280"/>
  <c r="Y118" i="288"/>
  <c r="Y119" i="288"/>
  <c r="Y127" i="288"/>
  <c r="Y50" i="288"/>
  <c r="Y96" i="280"/>
  <c r="Y86" i="280"/>
  <c r="Y123" i="288"/>
  <c r="Y85" i="314"/>
  <c r="Y41" i="314"/>
  <c r="Y76" i="280"/>
  <c r="Y73" i="288"/>
  <c r="U81" i="278"/>
  <c r="U35" i="265"/>
  <c r="AD48" i="273"/>
  <c r="Y64" i="282"/>
  <c r="Y11" i="282"/>
  <c r="Y126" i="280"/>
  <c r="Y218" i="280"/>
  <c r="Y54" i="314"/>
  <c r="Y155" i="273"/>
  <c r="Y156" i="273"/>
  <c r="Y230" i="280"/>
  <c r="Y17" i="314"/>
  <c r="Y191" i="280"/>
  <c r="Y225" i="280"/>
  <c r="Y212" i="280"/>
  <c r="Y47" i="314"/>
  <c r="Y40" i="286"/>
  <c r="Z23" i="310"/>
  <c r="Z58" i="307"/>
  <c r="AA39" i="305"/>
  <c r="Z56" i="307"/>
  <c r="Z21" i="310"/>
  <c r="Y71" i="307"/>
  <c r="Y39" i="310"/>
  <c r="Z59" i="307"/>
  <c r="Z24" i="310"/>
  <c r="AA40" i="305"/>
  <c r="AA224" i="280"/>
  <c r="Y49" i="305"/>
  <c r="Y50" i="305"/>
  <c r="Z42" i="305"/>
  <c r="AA64" i="306"/>
  <c r="AA85" i="305"/>
  <c r="AB86" i="305"/>
  <c r="AB41" i="305"/>
  <c r="AA69" i="306"/>
  <c r="X3" i="310"/>
  <c r="X3" i="306"/>
  <c r="X3" i="307"/>
  <c r="X3" i="309"/>
  <c r="X3" i="305"/>
  <c r="AB2" i="278"/>
  <c r="AB2" i="288"/>
  <c r="AB2" i="285"/>
  <c r="AB2" i="265"/>
  <c r="AB2" i="314"/>
  <c r="AB2" i="286"/>
  <c r="AB184" i="273"/>
  <c r="AB33" i="311"/>
  <c r="AB2" i="289"/>
  <c r="AB2" i="275"/>
  <c r="AB2" i="280"/>
  <c r="AB2" i="282"/>
  <c r="AB2" i="273"/>
  <c r="X3" i="304"/>
  <c r="X3" i="273"/>
  <c r="X3" i="289"/>
  <c r="X3" i="265"/>
  <c r="X3" i="314"/>
  <c r="X47" i="273"/>
  <c r="X3" i="282"/>
  <c r="X3" i="285"/>
  <c r="X3" i="286"/>
  <c r="X3" i="275"/>
  <c r="W78" i="288"/>
  <c r="Z125" i="280"/>
  <c r="Z31" i="289"/>
  <c r="Z85" i="282"/>
  <c r="Z200" i="280"/>
  <c r="Z15" i="275"/>
  <c r="Z20" i="275"/>
  <c r="AA17" i="275"/>
  <c r="Z37" i="314"/>
  <c r="Z29" i="310"/>
  <c r="Z63" i="307"/>
  <c r="AC382" i="307"/>
  <c r="AC372" i="307"/>
  <c r="AC82" i="306"/>
  <c r="Z57" i="307"/>
  <c r="Z22" i="310"/>
  <c r="AB185" i="273"/>
  <c r="AB29" i="311"/>
  <c r="AB2" i="310"/>
  <c r="AB26" i="305"/>
  <c r="AB27" i="305"/>
  <c r="AB31" i="305"/>
  <c r="AC32" i="305"/>
  <c r="AC34" i="305"/>
  <c r="AC35" i="305"/>
  <c r="AC4" i="305"/>
  <c r="AB2" i="309"/>
  <c r="AB2" i="306"/>
  <c r="AB2" i="307"/>
  <c r="AB2" i="305"/>
  <c r="AA4" i="304"/>
  <c r="AA4" i="289"/>
  <c r="AA4" i="309"/>
  <c r="AA4" i="280"/>
  <c r="AA4" i="307"/>
  <c r="AA4" i="282"/>
  <c r="AA4" i="314"/>
  <c r="AA4" i="273"/>
  <c r="AA4" i="310"/>
  <c r="AA4" i="278"/>
  <c r="AA4" i="306"/>
  <c r="AA4" i="286"/>
  <c r="AA4" i="275"/>
  <c r="AA4" i="288"/>
  <c r="AA4" i="285"/>
  <c r="Y240" i="307"/>
  <c r="Y25" i="310"/>
  <c r="Y60" i="307"/>
  <c r="X20" i="310"/>
  <c r="X55" i="307"/>
  <c r="P88" i="265"/>
  <c r="AD382" i="307"/>
  <c r="AD372" i="307"/>
  <c r="AD82" i="306"/>
  <c r="AA28" i="314"/>
  <c r="AA187" i="273"/>
  <c r="AA189" i="273"/>
  <c r="AA105" i="278"/>
  <c r="AA100" i="278"/>
  <c r="AA59" i="307"/>
  <c r="AA24" i="310"/>
  <c r="AB188" i="273"/>
  <c r="AB190" i="280"/>
  <c r="AC33" i="311"/>
  <c r="AC2" i="273"/>
  <c r="AC2" i="289"/>
  <c r="AC184" i="273"/>
  <c r="AC185" i="273"/>
  <c r="AC2" i="288"/>
  <c r="AC2" i="314"/>
  <c r="AC2" i="285"/>
  <c r="AC2" i="265"/>
  <c r="AC2" i="282"/>
  <c r="AC2" i="286"/>
  <c r="AC2" i="275"/>
  <c r="AC2" i="278"/>
  <c r="AC2" i="280"/>
  <c r="AA125" i="280"/>
  <c r="Y55" i="307"/>
  <c r="Y20" i="310"/>
  <c r="AA63" i="307"/>
  <c r="AA29" i="310"/>
  <c r="AB39" i="305"/>
  <c r="AB4" i="310"/>
  <c r="AB4" i="307"/>
  <c r="AB4" i="278"/>
  <c r="AB4" i="275"/>
  <c r="AB4" i="288"/>
  <c r="AB4" i="314"/>
  <c r="AB4" i="285"/>
  <c r="AB4" i="306"/>
  <c r="AB4" i="273"/>
  <c r="AB4" i="286"/>
  <c r="AB4" i="280"/>
  <c r="AB4" i="304"/>
  <c r="AB4" i="289"/>
  <c r="AB4" i="282"/>
  <c r="AB4" i="309"/>
  <c r="AA42" i="305"/>
  <c r="Z49" i="305"/>
  <c r="Z50" i="305"/>
  <c r="AB224" i="280"/>
  <c r="Y3" i="309"/>
  <c r="Y3" i="305"/>
  <c r="Y3" i="307"/>
  <c r="Y3" i="306"/>
  <c r="Y3" i="310"/>
  <c r="AA57" i="307"/>
  <c r="AA22" i="310"/>
  <c r="AE48" i="273"/>
  <c r="Y3" i="314"/>
  <c r="Y3" i="275"/>
  <c r="Y47" i="273"/>
  <c r="Y3" i="286"/>
  <c r="Y3" i="304"/>
  <c r="Y3" i="273"/>
  <c r="Y3" i="285"/>
  <c r="Y3" i="289"/>
  <c r="Y3" i="265"/>
  <c r="Y3" i="282"/>
  <c r="Z39" i="310"/>
  <c r="Z71" i="307"/>
  <c r="AA21" i="310"/>
  <c r="AA56" i="307"/>
  <c r="Z64" i="282"/>
  <c r="Z11" i="282"/>
  <c r="Z126" i="280"/>
  <c r="Z218" i="280"/>
  <c r="Z230" i="280"/>
  <c r="Z40" i="286"/>
  <c r="Z47" i="314"/>
  <c r="Z191" i="280"/>
  <c r="Z225" i="280"/>
  <c r="Z212" i="280"/>
  <c r="Z17" i="314"/>
  <c r="Z54" i="314"/>
  <c r="Z155" i="273"/>
  <c r="Z156" i="273"/>
  <c r="X78" i="288"/>
  <c r="Z118" i="288"/>
  <c r="Z119" i="288"/>
  <c r="Z127" i="288"/>
  <c r="Z86" i="280"/>
  <c r="Z76" i="280"/>
  <c r="Z41" i="314"/>
  <c r="Z123" i="288"/>
  <c r="Z85" i="314"/>
  <c r="Z73" i="288"/>
  <c r="Z96" i="280"/>
  <c r="Z50" i="288"/>
  <c r="AA85" i="282"/>
  <c r="AA200" i="280"/>
  <c r="AA15" i="275"/>
  <c r="AA20" i="275"/>
  <c r="AB17" i="275"/>
  <c r="AA37" i="314"/>
  <c r="Z87" i="280"/>
  <c r="AC2" i="310"/>
  <c r="AC2" i="307"/>
  <c r="AC26" i="305"/>
  <c r="AC27" i="305"/>
  <c r="AC31" i="305"/>
  <c r="AD32" i="305"/>
  <c r="AD34" i="305"/>
  <c r="AD35" i="305"/>
  <c r="AD4" i="305"/>
  <c r="AC2" i="306"/>
  <c r="AC2" i="309"/>
  <c r="AC29" i="311"/>
  <c r="AC2" i="305"/>
  <c r="Z25" i="310"/>
  <c r="Z60" i="307"/>
  <c r="Z240" i="307"/>
  <c r="AA58" i="307"/>
  <c r="AA23" i="310"/>
  <c r="AB40" i="305"/>
  <c r="U88" i="265"/>
  <c r="AC190" i="280"/>
  <c r="AC188" i="273"/>
  <c r="AC69" i="306"/>
  <c r="AC64" i="306"/>
  <c r="AC85" i="305"/>
  <c r="AD86" i="305"/>
  <c r="AD41" i="305"/>
  <c r="AB69" i="306"/>
  <c r="AB64" i="306"/>
  <c r="AB85" i="305"/>
  <c r="AC86" i="305"/>
  <c r="AC41" i="305"/>
  <c r="AC40" i="305"/>
  <c r="AE382" i="307"/>
  <c r="AE372" i="307"/>
  <c r="AE82" i="306"/>
  <c r="AB56" i="307"/>
  <c r="AB21" i="310"/>
  <c r="AB85" i="282"/>
  <c r="AB31" i="289"/>
  <c r="AB200" i="280"/>
  <c r="AB15" i="275"/>
  <c r="AB20" i="275"/>
  <c r="AC17" i="275"/>
  <c r="AB37" i="314"/>
  <c r="AC4" i="310"/>
  <c r="AC4" i="273"/>
  <c r="AC4" i="282"/>
  <c r="AC4" i="309"/>
  <c r="AC4" i="278"/>
  <c r="AC4" i="286"/>
  <c r="AC4" i="314"/>
  <c r="AC4" i="285"/>
  <c r="AC4" i="275"/>
  <c r="AC4" i="307"/>
  <c r="AC4" i="306"/>
  <c r="AC4" i="280"/>
  <c r="AC4" i="289"/>
  <c r="AC4" i="304"/>
  <c r="AC4" i="288"/>
  <c r="AB29" i="310"/>
  <c r="AB63" i="307"/>
  <c r="AC224" i="280"/>
  <c r="V81" i="278"/>
  <c r="V35" i="265"/>
  <c r="AA25" i="310"/>
  <c r="AA240" i="307"/>
  <c r="AA60" i="307"/>
  <c r="Z20" i="310"/>
  <c r="Z55" i="307"/>
  <c r="AA118" i="288"/>
  <c r="AA119" i="288"/>
  <c r="AA127" i="288"/>
  <c r="AA86" i="280"/>
  <c r="AA41" i="314"/>
  <c r="AA50" i="288"/>
  <c r="AA123" i="288"/>
  <c r="AA85" i="314"/>
  <c r="AA73" i="288"/>
  <c r="AA76" i="280"/>
  <c r="AA96" i="280"/>
  <c r="AA64" i="282"/>
  <c r="AA11" i="282"/>
  <c r="AA126" i="280"/>
  <c r="AA218" i="280"/>
  <c r="AA54" i="314"/>
  <c r="AA225" i="280"/>
  <c r="AA212" i="280"/>
  <c r="AA191" i="280"/>
  <c r="AA47" i="314"/>
  <c r="AA40" i="286"/>
  <c r="AA230" i="280"/>
  <c r="AA17" i="314"/>
  <c r="AA155" i="273"/>
  <c r="AA156" i="273"/>
  <c r="AD26" i="305"/>
  <c r="AD27" i="305"/>
  <c r="AD31" i="305"/>
  <c r="AE32" i="305"/>
  <c r="AE34" i="305"/>
  <c r="AE35" i="305"/>
  <c r="AE4" i="305"/>
  <c r="AD2" i="309"/>
  <c r="AD2" i="306"/>
  <c r="AD29" i="311"/>
  <c r="AD2" i="307"/>
  <c r="AD2" i="305"/>
  <c r="AD2" i="310"/>
  <c r="AG45" i="273"/>
  <c r="AF48" i="273"/>
  <c r="AD2" i="278"/>
  <c r="AD2" i="282"/>
  <c r="AD2" i="314"/>
  <c r="AD184" i="273"/>
  <c r="AD185" i="273"/>
  <c r="AD2" i="289"/>
  <c r="AD2" i="285"/>
  <c r="AD2" i="265"/>
  <c r="AD2" i="273"/>
  <c r="AD2" i="275"/>
  <c r="AD33" i="311"/>
  <c r="AD2" i="286"/>
  <c r="AD2" i="280"/>
  <c r="AD2" i="288"/>
  <c r="AB105" i="278"/>
  <c r="AB28" i="314"/>
  <c r="AB187" i="273"/>
  <c r="AB189" i="273"/>
  <c r="AB100" i="278"/>
  <c r="AA87" i="280"/>
  <c r="Y78" i="288"/>
  <c r="Z3" i="275"/>
  <c r="Z47" i="273"/>
  <c r="Z3" i="282"/>
  <c r="Z3" i="289"/>
  <c r="Z3" i="265"/>
  <c r="Z3" i="304"/>
  <c r="Z3" i="285"/>
  <c r="Z3" i="314"/>
  <c r="Z3" i="273"/>
  <c r="Z3" i="286"/>
  <c r="AB125" i="280"/>
  <c r="Z3" i="310"/>
  <c r="Z3" i="307"/>
  <c r="Z3" i="305"/>
  <c r="Z3" i="306"/>
  <c r="Z3" i="309"/>
  <c r="AB58" i="307"/>
  <c r="AB23" i="310"/>
  <c r="AA39" i="310"/>
  <c r="AA71" i="307"/>
  <c r="AA49" i="305"/>
  <c r="AA50" i="305"/>
  <c r="AB42" i="305"/>
  <c r="AB57" i="307"/>
  <c r="AB22" i="310"/>
  <c r="Q81" i="278"/>
  <c r="Q35" i="265"/>
  <c r="AB118" i="288"/>
  <c r="AB119" i="288"/>
  <c r="AB127" i="288"/>
  <c r="AB76" i="280"/>
  <c r="AB123" i="288"/>
  <c r="AB85" i="314"/>
  <c r="AB73" i="288"/>
  <c r="AB41" i="314"/>
  <c r="AB50" i="288"/>
  <c r="AB86" i="280"/>
  <c r="AB96" i="280"/>
  <c r="AD85" i="282"/>
  <c r="AD200" i="280"/>
  <c r="AD37" i="314"/>
  <c r="AD15" i="275"/>
  <c r="AD188" i="273"/>
  <c r="AD190" i="280"/>
  <c r="AB49" i="305"/>
  <c r="AB50" i="305"/>
  <c r="AA3" i="306"/>
  <c r="AA3" i="310"/>
  <c r="AA3" i="309"/>
  <c r="AA3" i="305"/>
  <c r="AA3" i="307"/>
  <c r="Z78" i="288"/>
  <c r="AB240" i="307"/>
  <c r="AB60" i="307"/>
  <c r="AB25" i="310"/>
  <c r="AE2" i="265"/>
  <c r="AE2" i="314"/>
  <c r="AE2" i="285"/>
  <c r="AE2" i="288"/>
  <c r="AE2" i="286"/>
  <c r="AE2" i="282"/>
  <c r="AE184" i="273"/>
  <c r="AE33" i="311"/>
  <c r="AE2" i="278"/>
  <c r="AE2" i="273"/>
  <c r="AE2" i="280"/>
  <c r="AE2" i="275"/>
  <c r="AE2" i="289"/>
  <c r="AC125" i="280"/>
  <c r="AG2" i="277"/>
  <c r="AG4" i="277"/>
  <c r="AG48" i="273"/>
  <c r="AH45" i="273"/>
  <c r="AE2" i="306"/>
  <c r="AE26" i="305"/>
  <c r="AE27" i="305"/>
  <c r="AE31" i="305"/>
  <c r="AF32" i="305"/>
  <c r="AF34" i="305"/>
  <c r="AF35" i="305"/>
  <c r="AF4" i="305"/>
  <c r="AE2" i="309"/>
  <c r="AE2" i="310"/>
  <c r="AE2" i="305"/>
  <c r="AE2" i="307"/>
  <c r="AE29" i="311"/>
  <c r="V88" i="265"/>
  <c r="AC59" i="307"/>
  <c r="AC24" i="310"/>
  <c r="AB39" i="310"/>
  <c r="AB71" i="307"/>
  <c r="AD224" i="280"/>
  <c r="AD39" i="305"/>
  <c r="AE185" i="273"/>
  <c r="AB24" i="310"/>
  <c r="AB59" i="307"/>
  <c r="AA55" i="307"/>
  <c r="AA20" i="310"/>
  <c r="AC39" i="305"/>
  <c r="AC42" i="305"/>
  <c r="AC85" i="282"/>
  <c r="AC200" i="280"/>
  <c r="AC15" i="275"/>
  <c r="AC20" i="275"/>
  <c r="AD17" i="275"/>
  <c r="AC37" i="314"/>
  <c r="AC105" i="278"/>
  <c r="AC100" i="278"/>
  <c r="AC28" i="314"/>
  <c r="AC187" i="273"/>
  <c r="AC189" i="273"/>
  <c r="AA47" i="273"/>
  <c r="AA3" i="304"/>
  <c r="AA3" i="265"/>
  <c r="AA3" i="314"/>
  <c r="AA3" i="282"/>
  <c r="AA3" i="285"/>
  <c r="AA3" i="273"/>
  <c r="AA3" i="275"/>
  <c r="AA3" i="289"/>
  <c r="AA3" i="286"/>
  <c r="AB64" i="282"/>
  <c r="AB11" i="282"/>
  <c r="AB126" i="280"/>
  <c r="AB218" i="280"/>
  <c r="AB191" i="280"/>
  <c r="AB155" i="273"/>
  <c r="AB156" i="273"/>
  <c r="AB225" i="280"/>
  <c r="AB212" i="280"/>
  <c r="AB17" i="314"/>
  <c r="AB47" i="314"/>
  <c r="AB54" i="314"/>
  <c r="AB230" i="280"/>
  <c r="AB40" i="286"/>
  <c r="AD4" i="273"/>
  <c r="AD4" i="282"/>
  <c r="AD4" i="306"/>
  <c r="AD4" i="314"/>
  <c r="AD4" i="310"/>
  <c r="AD4" i="275"/>
  <c r="AD4" i="307"/>
  <c r="AD4" i="285"/>
  <c r="AD4" i="280"/>
  <c r="AD4" i="286"/>
  <c r="AD4" i="278"/>
  <c r="AD4" i="289"/>
  <c r="AD4" i="304"/>
  <c r="AD4" i="288"/>
  <c r="AD4" i="309"/>
  <c r="AF382" i="307"/>
  <c r="AF372" i="307"/>
  <c r="AF82" i="306"/>
  <c r="Q88" i="265"/>
  <c r="AC118" i="288"/>
  <c r="AC119" i="288"/>
  <c r="AC127" i="288"/>
  <c r="AC41" i="314"/>
  <c r="AC50" i="288"/>
  <c r="AC76" i="280"/>
  <c r="AC123" i="288"/>
  <c r="AC85" i="314"/>
  <c r="AC73" i="288"/>
  <c r="AC86" i="280"/>
  <c r="AC96" i="280"/>
  <c r="AC49" i="305"/>
  <c r="AC50" i="305"/>
  <c r="AC155" i="273"/>
  <c r="AC156" i="273"/>
  <c r="AD31" i="289"/>
  <c r="AF2" i="288"/>
  <c r="AF2" i="278"/>
  <c r="AF2" i="286"/>
  <c r="AF2" i="282"/>
  <c r="AF2" i="265"/>
  <c r="AF184" i="273"/>
  <c r="AF2" i="285"/>
  <c r="AF2" i="275"/>
  <c r="AF2" i="273"/>
  <c r="AF2" i="314"/>
  <c r="AF2" i="289"/>
  <c r="AF33" i="311"/>
  <c r="AF2" i="280"/>
  <c r="AC11" i="282"/>
  <c r="AC126" i="280"/>
  <c r="AC64" i="282"/>
  <c r="AC218" i="280"/>
  <c r="AC225" i="280"/>
  <c r="AC212" i="280"/>
  <c r="AC54" i="314"/>
  <c r="AC191" i="280"/>
  <c r="AC230" i="280"/>
  <c r="AC17" i="314"/>
  <c r="AC47" i="314"/>
  <c r="AC40" i="286"/>
  <c r="AE39" i="305"/>
  <c r="AD187" i="273"/>
  <c r="AD189" i="273"/>
  <c r="AD28" i="314"/>
  <c r="AD105" i="278"/>
  <c r="AD100" i="278"/>
  <c r="AC29" i="310"/>
  <c r="AC63" i="307"/>
  <c r="AD58" i="307"/>
  <c r="AD23" i="310"/>
  <c r="AE40" i="305"/>
  <c r="AD125" i="280"/>
  <c r="AF185" i="273"/>
  <c r="AC22" i="310"/>
  <c r="AC57" i="307"/>
  <c r="AE105" i="278"/>
  <c r="AE187" i="273"/>
  <c r="AE100" i="278"/>
  <c r="AE28" i="314"/>
  <c r="AC58" i="307"/>
  <c r="AC23" i="310"/>
  <c r="AD29" i="310"/>
  <c r="AD63" i="307"/>
  <c r="AE224" i="280"/>
  <c r="W81" i="278"/>
  <c r="W35" i="265"/>
  <c r="AB55" i="307"/>
  <c r="AB20" i="310"/>
  <c r="AB3" i="282"/>
  <c r="AB3" i="275"/>
  <c r="AB3" i="273"/>
  <c r="AB47" i="273"/>
  <c r="AB3" i="285"/>
  <c r="AB3" i="314"/>
  <c r="AB3" i="304"/>
  <c r="AB3" i="265"/>
  <c r="AB3" i="289"/>
  <c r="AB3" i="286"/>
  <c r="AD40" i="305"/>
  <c r="AD42" i="305"/>
  <c r="AE69" i="306"/>
  <c r="AE85" i="305"/>
  <c r="AF86" i="305"/>
  <c r="AF41" i="305"/>
  <c r="AE64" i="306"/>
  <c r="AH48" i="273"/>
  <c r="AI45" i="273"/>
  <c r="AH2" i="277"/>
  <c r="AH4" i="277"/>
  <c r="AC21" i="310"/>
  <c r="AC56" i="307"/>
  <c r="AF2" i="310"/>
  <c r="AF26" i="305"/>
  <c r="AF27" i="305"/>
  <c r="AF31" i="305"/>
  <c r="AG32" i="305"/>
  <c r="AG34" i="305"/>
  <c r="AG35" i="305"/>
  <c r="AG4" i="305"/>
  <c r="AF2" i="309"/>
  <c r="AF2" i="306"/>
  <c r="AF29" i="311"/>
  <c r="AF2" i="307"/>
  <c r="AF2" i="305"/>
  <c r="AE4" i="275"/>
  <c r="AE4" i="314"/>
  <c r="AE4" i="289"/>
  <c r="AE4" i="310"/>
  <c r="AE4" i="285"/>
  <c r="AE4" i="309"/>
  <c r="AE4" i="304"/>
  <c r="AE4" i="280"/>
  <c r="AE4" i="282"/>
  <c r="AE4" i="273"/>
  <c r="AE4" i="306"/>
  <c r="AE4" i="278"/>
  <c r="AE4" i="307"/>
  <c r="AE4" i="288"/>
  <c r="AE4" i="286"/>
  <c r="AD57" i="307"/>
  <c r="AD22" i="310"/>
  <c r="AC39" i="310"/>
  <c r="AC71" i="307"/>
  <c r="AE85" i="282"/>
  <c r="AE200" i="280"/>
  <c r="AE15" i="275"/>
  <c r="AD20" i="275"/>
  <c r="AE17" i="275"/>
  <c r="AE20" i="275"/>
  <c r="AF17" i="275"/>
  <c r="AE37" i="314"/>
  <c r="AD85" i="305"/>
  <c r="AE86" i="305"/>
  <c r="AE41" i="305"/>
  <c r="AD69" i="306"/>
  <c r="AD64" i="306"/>
  <c r="AB3" i="309"/>
  <c r="AB3" i="305"/>
  <c r="AB3" i="310"/>
  <c r="AB3" i="306"/>
  <c r="AB3" i="307"/>
  <c r="AB87" i="280"/>
  <c r="AE190" i="280"/>
  <c r="AE188" i="273"/>
  <c r="AD56" i="307"/>
  <c r="AD21" i="310"/>
  <c r="AG382" i="307"/>
  <c r="AG372" i="307"/>
  <c r="AG82" i="306"/>
  <c r="AA78" i="288"/>
  <c r="R81" i="278"/>
  <c r="R35" i="265"/>
  <c r="AD64" i="282"/>
  <c r="AD11" i="282"/>
  <c r="AD126" i="280"/>
  <c r="AD218" i="280"/>
  <c r="AD225" i="280"/>
  <c r="AD212" i="280"/>
  <c r="AD17" i="314"/>
  <c r="AD47" i="314"/>
  <c r="AD191" i="280"/>
  <c r="AD230" i="280"/>
  <c r="AD54" i="314"/>
  <c r="AD40" i="286"/>
  <c r="AD155" i="273"/>
  <c r="AF39" i="305"/>
  <c r="AD118" i="288"/>
  <c r="AD119" i="288"/>
  <c r="AD127" i="288"/>
  <c r="AD86" i="280"/>
  <c r="AD123" i="288"/>
  <c r="AD85" i="314"/>
  <c r="AD73" i="288"/>
  <c r="AD50" i="288"/>
  <c r="AD41" i="314"/>
  <c r="AD96" i="280"/>
  <c r="AD76" i="280"/>
  <c r="AD49" i="305"/>
  <c r="AD50" i="305"/>
  <c r="AE42" i="305"/>
  <c r="AE23" i="310"/>
  <c r="AE58" i="307"/>
  <c r="AC55" i="307"/>
  <c r="AC20" i="310"/>
  <c r="AD60" i="307"/>
  <c r="AD25" i="310"/>
  <c r="AD240" i="307"/>
  <c r="AF40" i="305"/>
  <c r="AF224" i="280"/>
  <c r="AD156" i="273"/>
  <c r="AC87" i="280"/>
  <c r="AD24" i="310"/>
  <c r="AD59" i="307"/>
  <c r="AF4" i="314"/>
  <c r="AF4" i="278"/>
  <c r="AF4" i="282"/>
  <c r="AF4" i="309"/>
  <c r="AF4" i="273"/>
  <c r="AF4" i="288"/>
  <c r="AF4" i="307"/>
  <c r="AF4" i="285"/>
  <c r="AF4" i="280"/>
  <c r="AF4" i="286"/>
  <c r="AF4" i="304"/>
  <c r="AF4" i="275"/>
  <c r="AF4" i="289"/>
  <c r="AF4" i="310"/>
  <c r="AF4" i="306"/>
  <c r="AC60" i="307"/>
  <c r="AC240" i="307"/>
  <c r="AC25" i="310"/>
  <c r="AF28" i="314"/>
  <c r="AF105" i="278"/>
  <c r="AF187" i="273"/>
  <c r="AF100" i="278"/>
  <c r="AD39" i="310"/>
  <c r="AD71" i="307"/>
  <c r="AE125" i="280"/>
  <c r="AE189" i="273"/>
  <c r="AE63" i="307"/>
  <c r="AE29" i="310"/>
  <c r="AC3" i="306"/>
  <c r="AC3" i="309"/>
  <c r="AC3" i="307"/>
  <c r="AC3" i="305"/>
  <c r="AC3" i="310"/>
  <c r="AC3" i="265"/>
  <c r="AC3" i="275"/>
  <c r="AC3" i="314"/>
  <c r="AC3" i="304"/>
  <c r="AC3" i="285"/>
  <c r="AC3" i="273"/>
  <c r="AC3" i="289"/>
  <c r="AC3" i="286"/>
  <c r="AC47" i="273"/>
  <c r="AC3" i="282"/>
  <c r="AI2" i="277"/>
  <c r="AI4" i="277"/>
  <c r="AI48" i="273"/>
  <c r="AJ45" i="273"/>
  <c r="AG2" i="273"/>
  <c r="AG2" i="285"/>
  <c r="AG184" i="273"/>
  <c r="AG2" i="288"/>
  <c r="AG33" i="311"/>
  <c r="AG2" i="282"/>
  <c r="AG2" i="314"/>
  <c r="AG2" i="265"/>
  <c r="AG2" i="275"/>
  <c r="AG2" i="280"/>
  <c r="AG2" i="278"/>
  <c r="AG2" i="286"/>
  <c r="AG2" i="289"/>
  <c r="AH382" i="307"/>
  <c r="AH372" i="307"/>
  <c r="AH82" i="306"/>
  <c r="AF188" i="273"/>
  <c r="AF190" i="280"/>
  <c r="AE22" i="310"/>
  <c r="AE57" i="307"/>
  <c r="AG185" i="273"/>
  <c r="AF85" i="282"/>
  <c r="AF200" i="280"/>
  <c r="AF37" i="314"/>
  <c r="AF15" i="275"/>
  <c r="AF20" i="275"/>
  <c r="AG17" i="275"/>
  <c r="AE59" i="307"/>
  <c r="AE24" i="310"/>
  <c r="W88" i="265"/>
  <c r="AE56" i="307"/>
  <c r="AE21" i="310"/>
  <c r="AG29" i="311"/>
  <c r="AG2" i="305"/>
  <c r="AG2" i="306"/>
  <c r="AG26" i="305"/>
  <c r="AG27" i="305"/>
  <c r="AG31" i="305"/>
  <c r="AH32" i="305"/>
  <c r="AH34" i="305"/>
  <c r="AH35" i="305"/>
  <c r="AH4" i="305"/>
  <c r="AG2" i="310"/>
  <c r="AG2" i="307"/>
  <c r="AG2" i="309"/>
  <c r="AB78" i="288"/>
  <c r="AI382" i="307"/>
  <c r="AI372" i="307"/>
  <c r="AI82" i="306"/>
  <c r="AE87" i="280"/>
  <c r="X81" i="278"/>
  <c r="X35" i="265"/>
  <c r="AG105" i="278"/>
  <c r="AG100" i="278"/>
  <c r="AG187" i="273"/>
  <c r="AF189" i="273"/>
  <c r="AG189" i="273"/>
  <c r="AG28" i="314"/>
  <c r="AC78" i="288"/>
  <c r="AE118" i="288"/>
  <c r="AE119" i="288"/>
  <c r="AE127" i="288"/>
  <c r="AE86" i="280"/>
  <c r="AE123" i="288"/>
  <c r="AE41" i="314"/>
  <c r="AE85" i="314"/>
  <c r="AE73" i="288"/>
  <c r="AE50" i="288"/>
  <c r="AE76" i="280"/>
  <c r="AE96" i="280"/>
  <c r="AG188" i="273"/>
  <c r="AG190" i="280"/>
  <c r="AK45" i="273"/>
  <c r="AJ48" i="273"/>
  <c r="AJ2" i="277"/>
  <c r="AJ4" i="277"/>
  <c r="AD3" i="310"/>
  <c r="AD3" i="305"/>
  <c r="AD3" i="307"/>
  <c r="AD3" i="306"/>
  <c r="AD3" i="309"/>
  <c r="AF56" i="307"/>
  <c r="AF21" i="310"/>
  <c r="AE11" i="282"/>
  <c r="AE64" i="282"/>
  <c r="AE126" i="280"/>
  <c r="AE218" i="280"/>
  <c r="AE54" i="314"/>
  <c r="AE155" i="273"/>
  <c r="AE156" i="273"/>
  <c r="AE230" i="280"/>
  <c r="AE17" i="314"/>
  <c r="AE191" i="280"/>
  <c r="AE47" i="314"/>
  <c r="AE212" i="280"/>
  <c r="AE40" i="286"/>
  <c r="AE225" i="280"/>
  <c r="AD20" i="310"/>
  <c r="AD55" i="307"/>
  <c r="AF42" i="305"/>
  <c r="AE49" i="305"/>
  <c r="AE50" i="305"/>
  <c r="AF31" i="289"/>
  <c r="AH184" i="273"/>
  <c r="AH185" i="273"/>
  <c r="AF58" i="307"/>
  <c r="AF23" i="310"/>
  <c r="AG224" i="280"/>
  <c r="AD47" i="273"/>
  <c r="AD3" i="314"/>
  <c r="AD3" i="265"/>
  <c r="AD3" i="304"/>
  <c r="AD3" i="273"/>
  <c r="AD3" i="285"/>
  <c r="AD3" i="286"/>
  <c r="AD3" i="275"/>
  <c r="AD3" i="282"/>
  <c r="AD3" i="289"/>
  <c r="AH26" i="305"/>
  <c r="AH27" i="305"/>
  <c r="AH31" i="305"/>
  <c r="AI32" i="305"/>
  <c r="AI34" i="305"/>
  <c r="AI35" i="305"/>
  <c r="AI4" i="305"/>
  <c r="AH2" i="309"/>
  <c r="AH2" i="307"/>
  <c r="AH29" i="311"/>
  <c r="AH2" i="306"/>
  <c r="AH2" i="305"/>
  <c r="AH2" i="310"/>
  <c r="AE39" i="310"/>
  <c r="AE71" i="307"/>
  <c r="AG4" i="306"/>
  <c r="AG4" i="278"/>
  <c r="AG4" i="285"/>
  <c r="AG4" i="310"/>
  <c r="AG4" i="289"/>
  <c r="AG4" i="309"/>
  <c r="AG4" i="282"/>
  <c r="AG4" i="314"/>
  <c r="AG4" i="286"/>
  <c r="AG4" i="275"/>
  <c r="AG4" i="273"/>
  <c r="AG4" i="288"/>
  <c r="AG4" i="280"/>
  <c r="AG4" i="307"/>
  <c r="AG4" i="304"/>
  <c r="AF57" i="307"/>
  <c r="AF22" i="310"/>
  <c r="AH2" i="265"/>
  <c r="AH2" i="288"/>
  <c r="AH2" i="286"/>
  <c r="AH2" i="289"/>
  <c r="AH2" i="314"/>
  <c r="AH2" i="273"/>
  <c r="AH33" i="311"/>
  <c r="AH2" i="278"/>
  <c r="AH2" i="275"/>
  <c r="AH2" i="280"/>
  <c r="AH2" i="285"/>
  <c r="AH2" i="282"/>
  <c r="AG85" i="282"/>
  <c r="AG200" i="280"/>
  <c r="AG15" i="275"/>
  <c r="AG20" i="275"/>
  <c r="AH17" i="275"/>
  <c r="AG37" i="314"/>
  <c r="AF125" i="280"/>
  <c r="AF64" i="306"/>
  <c r="AF69" i="306"/>
  <c r="AF85" i="305"/>
  <c r="AG86" i="305"/>
  <c r="AG41" i="305"/>
  <c r="AD87" i="280"/>
  <c r="AE25" i="310"/>
  <c r="AE60" i="307"/>
  <c r="AE240" i="307"/>
  <c r="AG40" i="305"/>
  <c r="AF29" i="310"/>
  <c r="AF63" i="307"/>
  <c r="AH39" i="305"/>
  <c r="AF87" i="280"/>
  <c r="AH31" i="289"/>
  <c r="AH4" i="286"/>
  <c r="AH4" i="309"/>
  <c r="AH4" i="288"/>
  <c r="AH4" i="310"/>
  <c r="AH4" i="304"/>
  <c r="AH4" i="278"/>
  <c r="AH4" i="275"/>
  <c r="AH4" i="314"/>
  <c r="AH4" i="282"/>
  <c r="AH4" i="307"/>
  <c r="AH4" i="306"/>
  <c r="AH4" i="273"/>
  <c r="AH4" i="280"/>
  <c r="AH4" i="285"/>
  <c r="AH4" i="289"/>
  <c r="AF49" i="305"/>
  <c r="AF50" i="305"/>
  <c r="AG39" i="305"/>
  <c r="AG42" i="305"/>
  <c r="AL45" i="273"/>
  <c r="AK48" i="273"/>
  <c r="AK2" i="277"/>
  <c r="AK4" i="277"/>
  <c r="AE3" i="282"/>
  <c r="AE47" i="273"/>
  <c r="AE3" i="275"/>
  <c r="AE3" i="314"/>
  <c r="AE3" i="304"/>
  <c r="AE3" i="289"/>
  <c r="AE3" i="273"/>
  <c r="AE3" i="286"/>
  <c r="AE3" i="285"/>
  <c r="AE3" i="265"/>
  <c r="AH190" i="280"/>
  <c r="AH188" i="273"/>
  <c r="AE55" i="307"/>
  <c r="AE20" i="310"/>
  <c r="AF240" i="307"/>
  <c r="AF25" i="310"/>
  <c r="AF60" i="307"/>
  <c r="AH224" i="280"/>
  <c r="AF59" i="307"/>
  <c r="AF24" i="310"/>
  <c r="AG125" i="280"/>
  <c r="AG64" i="306"/>
  <c r="AG69" i="306"/>
  <c r="AG85" i="305"/>
  <c r="AH86" i="305"/>
  <c r="AH41" i="305"/>
  <c r="X88" i="265"/>
  <c r="AI26" i="305"/>
  <c r="AI27" i="305"/>
  <c r="AI31" i="305"/>
  <c r="AJ32" i="305"/>
  <c r="AJ34" i="305"/>
  <c r="AJ35" i="305"/>
  <c r="AJ4" i="305"/>
  <c r="AI2" i="309"/>
  <c r="AI29" i="311"/>
  <c r="AI2" i="306"/>
  <c r="AI2" i="310"/>
  <c r="AI2" i="305"/>
  <c r="AI2" i="307"/>
  <c r="AH187" i="273"/>
  <c r="AH189" i="273"/>
  <c r="AH28" i="314"/>
  <c r="AH105" i="278"/>
  <c r="AH100" i="278"/>
  <c r="AJ382" i="307"/>
  <c r="AJ372" i="307"/>
  <c r="AJ82" i="306"/>
  <c r="AF39" i="310"/>
  <c r="AF71" i="307"/>
  <c r="AF11" i="282"/>
  <c r="AF64" i="282"/>
  <c r="AF126" i="280"/>
  <c r="AF218" i="280"/>
  <c r="AF191" i="280"/>
  <c r="AF230" i="280"/>
  <c r="AF47" i="314"/>
  <c r="AF54" i="314"/>
  <c r="AF225" i="280"/>
  <c r="AF212" i="280"/>
  <c r="AF17" i="314"/>
  <c r="AF40" i="286"/>
  <c r="AF155" i="273"/>
  <c r="AF156" i="273"/>
  <c r="AI2" i="265"/>
  <c r="AI2" i="289"/>
  <c r="AI33" i="311"/>
  <c r="AI2" i="273"/>
  <c r="AI2" i="285"/>
  <c r="AI2" i="314"/>
  <c r="AI2" i="280"/>
  <c r="AI184" i="273"/>
  <c r="AI2" i="275"/>
  <c r="AI2" i="282"/>
  <c r="AI2" i="288"/>
  <c r="AI2" i="278"/>
  <c r="AI2" i="286"/>
  <c r="AF118" i="288"/>
  <c r="AF119" i="288"/>
  <c r="AF127" i="288"/>
  <c r="AF86" i="280"/>
  <c r="AF73" i="288"/>
  <c r="AF50" i="288"/>
  <c r="AF41" i="314"/>
  <c r="AF123" i="288"/>
  <c r="AF85" i="314"/>
  <c r="AF96" i="280"/>
  <c r="AF76" i="280"/>
  <c r="AH85" i="282"/>
  <c r="AH200" i="280"/>
  <c r="AH37" i="314"/>
  <c r="AH15" i="275"/>
  <c r="AH20" i="275"/>
  <c r="AI17" i="275"/>
  <c r="AE3" i="305"/>
  <c r="AE3" i="310"/>
  <c r="AE3" i="306"/>
  <c r="AE3" i="309"/>
  <c r="AE3" i="307"/>
  <c r="AD78" i="288"/>
  <c r="AI85" i="282"/>
  <c r="AI200" i="280"/>
  <c r="AI37" i="314"/>
  <c r="AI15" i="275"/>
  <c r="AI20" i="275"/>
  <c r="AJ17" i="275"/>
  <c r="AG87" i="280"/>
  <c r="AI28" i="314"/>
  <c r="AI187" i="273"/>
  <c r="AI189" i="273"/>
  <c r="AI105" i="278"/>
  <c r="AI100" i="278"/>
  <c r="AH40" i="305"/>
  <c r="AH56" i="307"/>
  <c r="AH21" i="310"/>
  <c r="AJ2" i="265"/>
  <c r="AJ2" i="289"/>
  <c r="AJ2" i="314"/>
  <c r="AJ2" i="288"/>
  <c r="AJ2" i="280"/>
  <c r="AJ184" i="273"/>
  <c r="AJ33" i="311"/>
  <c r="AJ2" i="285"/>
  <c r="AJ2" i="286"/>
  <c r="AJ2" i="273"/>
  <c r="AJ2" i="275"/>
  <c r="AJ2" i="282"/>
  <c r="AJ2" i="278"/>
  <c r="AG59" i="307"/>
  <c r="AG24" i="310"/>
  <c r="AG63" i="307"/>
  <c r="AG29" i="310"/>
  <c r="AI40" i="305"/>
  <c r="AE78" i="288"/>
  <c r="AI224" i="280"/>
  <c r="AF55" i="307"/>
  <c r="AF20" i="310"/>
  <c r="AK382" i="307"/>
  <c r="AK372" i="307"/>
  <c r="AK82" i="306"/>
  <c r="Y81" i="278"/>
  <c r="Y35" i="265"/>
  <c r="AI4" i="310"/>
  <c r="AI4" i="273"/>
  <c r="AI4" i="289"/>
  <c r="AI4" i="309"/>
  <c r="AI4" i="278"/>
  <c r="AI4" i="288"/>
  <c r="AI4" i="282"/>
  <c r="AI4" i="314"/>
  <c r="AI4" i="306"/>
  <c r="AI4" i="304"/>
  <c r="AI4" i="285"/>
  <c r="AI4" i="280"/>
  <c r="AI4" i="286"/>
  <c r="AI4" i="307"/>
  <c r="AI4" i="275"/>
  <c r="AH85" i="305"/>
  <c r="AI86" i="305"/>
  <c r="AI41" i="305"/>
  <c r="AH64" i="306"/>
  <c r="AH69" i="306"/>
  <c r="AG21" i="310"/>
  <c r="AG56" i="307"/>
  <c r="AJ2" i="309"/>
  <c r="AJ26" i="305"/>
  <c r="AJ27" i="305"/>
  <c r="AJ31" i="305"/>
  <c r="AK32" i="305"/>
  <c r="AK34" i="305"/>
  <c r="AK35" i="305"/>
  <c r="AK4" i="305"/>
  <c r="AJ29" i="311"/>
  <c r="AJ2" i="307"/>
  <c r="AJ2" i="305"/>
  <c r="AJ2" i="310"/>
  <c r="AJ2" i="306"/>
  <c r="AM45" i="273"/>
  <c r="AL48" i="273"/>
  <c r="AL2" i="277"/>
  <c r="AL4" i="277"/>
  <c r="AJ185" i="273"/>
  <c r="AH42" i="305"/>
  <c r="AG49" i="305"/>
  <c r="AG50" i="305"/>
  <c r="AH63" i="307"/>
  <c r="AH29" i="310"/>
  <c r="AI39" i="305"/>
  <c r="AG118" i="288"/>
  <c r="AG119" i="288"/>
  <c r="AG127" i="288"/>
  <c r="AG41" i="314"/>
  <c r="AG86" i="280"/>
  <c r="AG76" i="280"/>
  <c r="AG50" i="288"/>
  <c r="AG123" i="288"/>
  <c r="AG85" i="314"/>
  <c r="AG96" i="280"/>
  <c r="AG73" i="288"/>
  <c r="AG23" i="310"/>
  <c r="AG58" i="307"/>
  <c r="AH125" i="280"/>
  <c r="AH23" i="310"/>
  <c r="AH58" i="307"/>
  <c r="AI185" i="273"/>
  <c r="AF3" i="286"/>
  <c r="AF3" i="314"/>
  <c r="AF3" i="285"/>
  <c r="AF3" i="304"/>
  <c r="AF3" i="289"/>
  <c r="AF3" i="265"/>
  <c r="AF47" i="273"/>
  <c r="AF3" i="282"/>
  <c r="AF3" i="275"/>
  <c r="AF3" i="273"/>
  <c r="AF3" i="310"/>
  <c r="AF3" i="307"/>
  <c r="AF3" i="305"/>
  <c r="AF3" i="309"/>
  <c r="AF3" i="306"/>
  <c r="AG64" i="282"/>
  <c r="AG11" i="282"/>
  <c r="AG126" i="280"/>
  <c r="AG218" i="280"/>
  <c r="AG230" i="280"/>
  <c r="AG17" i="314"/>
  <c r="AG54" i="314"/>
  <c r="AG40" i="286"/>
  <c r="AG191" i="280"/>
  <c r="AG225" i="280"/>
  <c r="AG212" i="280"/>
  <c r="AG47" i="314"/>
  <c r="AG155" i="273"/>
  <c r="AG156" i="273"/>
  <c r="AG57" i="307"/>
  <c r="AG22" i="310"/>
  <c r="AG71" i="307"/>
  <c r="AG39" i="310"/>
  <c r="AH57" i="307"/>
  <c r="AH22" i="310"/>
  <c r="AH87" i="280"/>
  <c r="AH39" i="310"/>
  <c r="AH71" i="307"/>
  <c r="AI57" i="307"/>
  <c r="AI22" i="310"/>
  <c r="AM2" i="277"/>
  <c r="AM4" i="277"/>
  <c r="AN45" i="273"/>
  <c r="AM48" i="273"/>
  <c r="AI56" i="307"/>
  <c r="AI21" i="310"/>
  <c r="AH240" i="307"/>
  <c r="AH60" i="307"/>
  <c r="AH25" i="310"/>
  <c r="AK26" i="305"/>
  <c r="AK27" i="305"/>
  <c r="AK31" i="305"/>
  <c r="AL32" i="305"/>
  <c r="AL34" i="305"/>
  <c r="AL35" i="305"/>
  <c r="AL4" i="305"/>
  <c r="AK2" i="310"/>
  <c r="AK29" i="311"/>
  <c r="AK2" i="307"/>
  <c r="AK2" i="306"/>
  <c r="AK2" i="305"/>
  <c r="AK2" i="309"/>
  <c r="AJ105" i="278"/>
  <c r="AJ100" i="278"/>
  <c r="AJ28" i="314"/>
  <c r="AJ187" i="273"/>
  <c r="AI42" i="305"/>
  <c r="AH49" i="305"/>
  <c r="AH50" i="305"/>
  <c r="AI125" i="280"/>
  <c r="AG3" i="314"/>
  <c r="AG3" i="285"/>
  <c r="AG47" i="273"/>
  <c r="AG3" i="304"/>
  <c r="AG3" i="273"/>
  <c r="AG3" i="289"/>
  <c r="AG3" i="286"/>
  <c r="AG3" i="275"/>
  <c r="AG3" i="282"/>
  <c r="AG3" i="265"/>
  <c r="AG3" i="309"/>
  <c r="AG3" i="305"/>
  <c r="AG3" i="307"/>
  <c r="AG3" i="306"/>
  <c r="AG3" i="310"/>
  <c r="AH64" i="282"/>
  <c r="AH11" i="282"/>
  <c r="AH126" i="280"/>
  <c r="AH218" i="280"/>
  <c r="AH230" i="280"/>
  <c r="AH155" i="273"/>
  <c r="AH156" i="273"/>
  <c r="AH47" i="314"/>
  <c r="AH191" i="280"/>
  <c r="AH225" i="280"/>
  <c r="AH212" i="280"/>
  <c r="AH17" i="314"/>
  <c r="AH54" i="314"/>
  <c r="AH40" i="286"/>
  <c r="AJ190" i="280"/>
  <c r="AJ188" i="273"/>
  <c r="AH118" i="288"/>
  <c r="AH119" i="288"/>
  <c r="AH127" i="288"/>
  <c r="AH86" i="280"/>
  <c r="AH41" i="314"/>
  <c r="AH123" i="288"/>
  <c r="AH85" i="314"/>
  <c r="AH73" i="288"/>
  <c r="AH76" i="280"/>
  <c r="AH50" i="288"/>
  <c r="AH96" i="280"/>
  <c r="AG20" i="310"/>
  <c r="AG55" i="307"/>
  <c r="AI29" i="310"/>
  <c r="AI63" i="307"/>
  <c r="AH24" i="310"/>
  <c r="AH59" i="307"/>
  <c r="Y88" i="265"/>
  <c r="AJ85" i="282"/>
  <c r="AJ200" i="280"/>
  <c r="AJ37" i="314"/>
  <c r="AJ15" i="275"/>
  <c r="AJ20" i="275"/>
  <c r="AK17" i="275"/>
  <c r="AJ40" i="305"/>
  <c r="AG25" i="310"/>
  <c r="AG240" i="307"/>
  <c r="AG60" i="307"/>
  <c r="AJ4" i="304"/>
  <c r="AJ4" i="286"/>
  <c r="AJ4" i="282"/>
  <c r="AJ4" i="273"/>
  <c r="AJ4" i="280"/>
  <c r="AJ4" i="314"/>
  <c r="AJ4" i="306"/>
  <c r="AJ4" i="288"/>
  <c r="AJ4" i="278"/>
  <c r="AJ4" i="309"/>
  <c r="AJ4" i="310"/>
  <c r="AJ4" i="275"/>
  <c r="AJ4" i="307"/>
  <c r="AJ4" i="289"/>
  <c r="AJ4" i="285"/>
  <c r="AK2" i="288"/>
  <c r="AK184" i="273"/>
  <c r="AK2" i="289"/>
  <c r="AK2" i="265"/>
  <c r="AK2" i="314"/>
  <c r="AK2" i="280"/>
  <c r="AK33" i="311"/>
  <c r="AK2" i="285"/>
  <c r="AK2" i="278"/>
  <c r="AK2" i="282"/>
  <c r="AK2" i="273"/>
  <c r="AK2" i="286"/>
  <c r="AK2" i="275"/>
  <c r="AL382" i="307"/>
  <c r="AL372" i="307"/>
  <c r="AL82" i="306"/>
  <c r="AI85" i="305"/>
  <c r="AJ86" i="305"/>
  <c r="AJ41" i="305"/>
  <c r="AI64" i="306"/>
  <c r="AI69" i="306"/>
  <c r="AI188" i="273"/>
  <c r="AI190" i="280"/>
  <c r="AF78" i="288"/>
  <c r="AI58" i="307"/>
  <c r="AI23" i="310"/>
  <c r="AJ224" i="280"/>
  <c r="AI87" i="280"/>
  <c r="AJ125" i="280"/>
  <c r="AJ31" i="289"/>
  <c r="AK28" i="314"/>
  <c r="AK105" i="278"/>
  <c r="AK100" i="278"/>
  <c r="AK187" i="273"/>
  <c r="AM382" i="307"/>
  <c r="AM372" i="307"/>
  <c r="AM82" i="306"/>
  <c r="AK224" i="280"/>
  <c r="AG78" i="288"/>
  <c r="AJ39" i="305"/>
  <c r="AH3" i="285"/>
  <c r="AH3" i="265"/>
  <c r="AH3" i="289"/>
  <c r="AH3" i="273"/>
  <c r="AH3" i="282"/>
  <c r="AH3" i="314"/>
  <c r="AH3" i="304"/>
  <c r="AH3" i="286"/>
  <c r="AH3" i="275"/>
  <c r="AH47" i="273"/>
  <c r="AL26" i="305"/>
  <c r="AL27" i="305"/>
  <c r="AL31" i="305"/>
  <c r="AM32" i="305"/>
  <c r="AM34" i="305"/>
  <c r="AM35" i="305"/>
  <c r="AM4" i="305"/>
  <c r="AL2" i="309"/>
  <c r="AL2" i="307"/>
  <c r="AL2" i="306"/>
  <c r="AL29" i="311"/>
  <c r="AL2" i="310"/>
  <c r="AL2" i="305"/>
  <c r="AK4" i="285"/>
  <c r="AK4" i="288"/>
  <c r="AK4" i="314"/>
  <c r="AK4" i="306"/>
  <c r="AK4" i="289"/>
  <c r="AK4" i="310"/>
  <c r="AK4" i="309"/>
  <c r="AK4" i="307"/>
  <c r="AK4" i="280"/>
  <c r="AK4" i="282"/>
  <c r="AK4" i="273"/>
  <c r="AK4" i="275"/>
  <c r="AK4" i="304"/>
  <c r="AK4" i="278"/>
  <c r="AK4" i="286"/>
  <c r="AL2" i="314"/>
  <c r="AL2" i="282"/>
  <c r="AL2" i="273"/>
  <c r="AL2" i="275"/>
  <c r="AL2" i="278"/>
  <c r="AL2" i="286"/>
  <c r="AL2" i="265"/>
  <c r="AL184" i="273"/>
  <c r="AL2" i="285"/>
  <c r="AL2" i="280"/>
  <c r="AL2" i="289"/>
  <c r="AL33" i="311"/>
  <c r="AL2" i="288"/>
  <c r="AI64" i="282"/>
  <c r="AI11" i="282"/>
  <c r="AI126" i="280"/>
  <c r="AI218" i="280"/>
  <c r="AI54" i="314"/>
  <c r="AI225" i="280"/>
  <c r="AI212" i="280"/>
  <c r="AI191" i="280"/>
  <c r="AI47" i="314"/>
  <c r="AI155" i="273"/>
  <c r="AI156" i="273"/>
  <c r="AI17" i="314"/>
  <c r="AI40" i="286"/>
  <c r="AI230" i="280"/>
  <c r="AH3" i="309"/>
  <c r="AH3" i="305"/>
  <c r="AH3" i="310"/>
  <c r="AH3" i="306"/>
  <c r="AH3" i="307"/>
  <c r="AK185" i="273"/>
  <c r="AI118" i="288"/>
  <c r="AI119" i="288"/>
  <c r="AI127" i="288"/>
  <c r="AI86" i="280"/>
  <c r="AI41" i="314"/>
  <c r="AI96" i="280"/>
  <c r="AI76" i="280"/>
  <c r="AI50" i="288"/>
  <c r="AI123" i="288"/>
  <c r="AI85" i="314"/>
  <c r="AI73" i="288"/>
  <c r="AK39" i="305"/>
  <c r="AI39" i="310"/>
  <c r="AI71" i="307"/>
  <c r="AI24" i="310"/>
  <c r="AI59" i="307"/>
  <c r="AJ42" i="305"/>
  <c r="AI49" i="305"/>
  <c r="AI50" i="305"/>
  <c r="AJ189" i="273"/>
  <c r="Z81" i="278"/>
  <c r="Z35" i="265"/>
  <c r="AJ69" i="306"/>
  <c r="AJ64" i="306"/>
  <c r="AJ85" i="305"/>
  <c r="AK86" i="305"/>
  <c r="AK41" i="305"/>
  <c r="AI240" i="307"/>
  <c r="AI25" i="310"/>
  <c r="AI60" i="307"/>
  <c r="AK69" i="306"/>
  <c r="AK64" i="306"/>
  <c r="AK85" i="305"/>
  <c r="AL86" i="305"/>
  <c r="AL41" i="305"/>
  <c r="AO45" i="273"/>
  <c r="AN2" i="277"/>
  <c r="AN4" i="277"/>
  <c r="AN48" i="273"/>
  <c r="AH55" i="307"/>
  <c r="AH20" i="310"/>
  <c r="AL39" i="305"/>
  <c r="AJ59" i="307"/>
  <c r="AJ24" i="310"/>
  <c r="AJ87" i="280"/>
  <c r="AJ118" i="288"/>
  <c r="AJ119" i="288"/>
  <c r="AJ127" i="288"/>
  <c r="AJ86" i="280"/>
  <c r="AJ123" i="288"/>
  <c r="AJ85" i="314"/>
  <c r="AJ73" i="288"/>
  <c r="AJ41" i="314"/>
  <c r="AJ50" i="288"/>
  <c r="AJ96" i="280"/>
  <c r="AJ76" i="280"/>
  <c r="AK59" i="307"/>
  <c r="AK24" i="310"/>
  <c r="AI3" i="275"/>
  <c r="AI3" i="265"/>
  <c r="AI3" i="314"/>
  <c r="AI3" i="286"/>
  <c r="AI3" i="273"/>
  <c r="AI3" i="304"/>
  <c r="AI47" i="273"/>
  <c r="AI3" i="282"/>
  <c r="AI3" i="289"/>
  <c r="AI3" i="285"/>
  <c r="AJ56" i="307"/>
  <c r="AJ21" i="310"/>
  <c r="AN382" i="307"/>
  <c r="AN372" i="307"/>
  <c r="AN82" i="306"/>
  <c r="AH78" i="288"/>
  <c r="AJ29" i="310"/>
  <c r="AJ63" i="307"/>
  <c r="AJ49" i="305"/>
  <c r="AJ50" i="305"/>
  <c r="AK56" i="307"/>
  <c r="AK21" i="310"/>
  <c r="AK40" i="305"/>
  <c r="AK42" i="305"/>
  <c r="AK22" i="310"/>
  <c r="AK57" i="307"/>
  <c r="AJ64" i="282"/>
  <c r="AJ11" i="282"/>
  <c r="AJ126" i="280"/>
  <c r="AJ218" i="280"/>
  <c r="AJ191" i="280"/>
  <c r="AJ155" i="273"/>
  <c r="AJ156" i="273"/>
  <c r="AJ225" i="280"/>
  <c r="AJ212" i="280"/>
  <c r="AJ17" i="314"/>
  <c r="AJ47" i="314"/>
  <c r="AJ40" i="286"/>
  <c r="AJ54" i="314"/>
  <c r="AJ230" i="280"/>
  <c r="AO48" i="273"/>
  <c r="AO2" i="277"/>
  <c r="AO4" i="277"/>
  <c r="AP45" i="273"/>
  <c r="AI55" i="307"/>
  <c r="AI20" i="310"/>
  <c r="AL40" i="305"/>
  <c r="AK85" i="282"/>
  <c r="AK200" i="280"/>
  <c r="AK15" i="275"/>
  <c r="AK20" i="275"/>
  <c r="AL17" i="275"/>
  <c r="AK37" i="314"/>
  <c r="AK189" i="273"/>
  <c r="AK58" i="307"/>
  <c r="AK23" i="310"/>
  <c r="AL224" i="280"/>
  <c r="AI3" i="305"/>
  <c r="AI3" i="310"/>
  <c r="AI3" i="309"/>
  <c r="AI3" i="306"/>
  <c r="AI3" i="307"/>
  <c r="Z88" i="265"/>
  <c r="AK190" i="280"/>
  <c r="AK188" i="273"/>
  <c r="AJ23" i="310"/>
  <c r="AJ58" i="307"/>
  <c r="AK125" i="280"/>
  <c r="AM2" i="309"/>
  <c r="AM2" i="306"/>
  <c r="AM2" i="310"/>
  <c r="AM26" i="305"/>
  <c r="AM27" i="305"/>
  <c r="AM31" i="305"/>
  <c r="AN32" i="305"/>
  <c r="AN34" i="305"/>
  <c r="AN35" i="305"/>
  <c r="AN4" i="305"/>
  <c r="AM2" i="307"/>
  <c r="AM29" i="311"/>
  <c r="AM2" i="305"/>
  <c r="AM2" i="314"/>
  <c r="AM2" i="282"/>
  <c r="AM2" i="265"/>
  <c r="AM2" i="285"/>
  <c r="AM2" i="288"/>
  <c r="AM2" i="273"/>
  <c r="AM2" i="289"/>
  <c r="AM184" i="273"/>
  <c r="AM33" i="311"/>
  <c r="AM2" i="275"/>
  <c r="AM2" i="286"/>
  <c r="AM2" i="278"/>
  <c r="AM2" i="280"/>
  <c r="AL4" i="314"/>
  <c r="AL4" i="282"/>
  <c r="AL4" i="275"/>
  <c r="AL4" i="280"/>
  <c r="AL4" i="310"/>
  <c r="AL4" i="285"/>
  <c r="AL4" i="304"/>
  <c r="AL4" i="273"/>
  <c r="AL4" i="286"/>
  <c r="AL4" i="288"/>
  <c r="AL4" i="306"/>
  <c r="AL4" i="289"/>
  <c r="AL4" i="278"/>
  <c r="AL4" i="309"/>
  <c r="AL4" i="307"/>
  <c r="AJ39" i="310"/>
  <c r="AJ71" i="307"/>
  <c r="AK29" i="310"/>
  <c r="AK63" i="307"/>
  <c r="AJ57" i="307"/>
  <c r="AJ22" i="310"/>
  <c r="AL185" i="273"/>
  <c r="AK87" i="280"/>
  <c r="AL42" i="305"/>
  <c r="AK49" i="305"/>
  <c r="AK50" i="305"/>
  <c r="AN2" i="307"/>
  <c r="AN26" i="305"/>
  <c r="AN27" i="305"/>
  <c r="AN31" i="305"/>
  <c r="AO32" i="305"/>
  <c r="AO34" i="305"/>
  <c r="AO35" i="305"/>
  <c r="AO4" i="305"/>
  <c r="AN29" i="311"/>
  <c r="AN2" i="305"/>
  <c r="AN2" i="309"/>
  <c r="AN2" i="306"/>
  <c r="AN2" i="310"/>
  <c r="AN184" i="273"/>
  <c r="AN185" i="273"/>
  <c r="AK39" i="310"/>
  <c r="AK71" i="307"/>
  <c r="AM224" i="280"/>
  <c r="AK60" i="307"/>
  <c r="AK25" i="310"/>
  <c r="AK240" i="307"/>
  <c r="AI78" i="288"/>
  <c r="AL57" i="307"/>
  <c r="AL22" i="310"/>
  <c r="AL28" i="314"/>
  <c r="AL187" i="273"/>
  <c r="AL189" i="273"/>
  <c r="AL105" i="278"/>
  <c r="AL100" i="278"/>
  <c r="AP2" i="277"/>
  <c r="AP4" i="277"/>
  <c r="AQ45" i="273"/>
  <c r="AP48" i="273"/>
  <c r="AK118" i="288"/>
  <c r="AK119" i="288"/>
  <c r="AK127" i="288"/>
  <c r="AK41" i="314"/>
  <c r="AK50" i="288"/>
  <c r="AK123" i="288"/>
  <c r="AK85" i="314"/>
  <c r="AK86" i="280"/>
  <c r="AK73" i="288"/>
  <c r="AK76" i="280"/>
  <c r="AK96" i="280"/>
  <c r="AM40" i="305"/>
  <c r="AL23" i="310"/>
  <c r="AL58" i="307"/>
  <c r="AM4" i="314"/>
  <c r="AM4" i="282"/>
  <c r="AM4" i="285"/>
  <c r="AM4" i="309"/>
  <c r="AM4" i="306"/>
  <c r="AM4" i="289"/>
  <c r="AM4" i="288"/>
  <c r="AM4" i="280"/>
  <c r="AM4" i="273"/>
  <c r="AM4" i="275"/>
  <c r="AM4" i="304"/>
  <c r="AM4" i="278"/>
  <c r="AM4" i="286"/>
  <c r="AM4" i="310"/>
  <c r="AM4" i="307"/>
  <c r="AA81" i="278"/>
  <c r="AA35" i="265"/>
  <c r="AM185" i="273"/>
  <c r="AN2" i="285"/>
  <c r="AN2" i="314"/>
  <c r="AN2" i="282"/>
  <c r="AN2" i="288"/>
  <c r="AN33" i="311"/>
  <c r="AN2" i="280"/>
  <c r="AN2" i="278"/>
  <c r="AN2" i="265"/>
  <c r="AN2" i="286"/>
  <c r="AN2" i="273"/>
  <c r="AN2" i="275"/>
  <c r="AN2" i="289"/>
  <c r="AJ55" i="307"/>
  <c r="AJ20" i="310"/>
  <c r="AJ240" i="307"/>
  <c r="AJ25" i="310"/>
  <c r="AJ60" i="307"/>
  <c r="AK64" i="282"/>
  <c r="AK11" i="282"/>
  <c r="AK126" i="280"/>
  <c r="AK218" i="280"/>
  <c r="AK155" i="273"/>
  <c r="AK156" i="273"/>
  <c r="AK225" i="280"/>
  <c r="AK212" i="280"/>
  <c r="AK54" i="314"/>
  <c r="AK191" i="280"/>
  <c r="AK230" i="280"/>
  <c r="AK17" i="314"/>
  <c r="AK47" i="314"/>
  <c r="AK40" i="286"/>
  <c r="AJ3" i="309"/>
  <c r="AJ3" i="305"/>
  <c r="AJ3" i="307"/>
  <c r="AJ3" i="310"/>
  <c r="AJ3" i="306"/>
  <c r="AO382" i="307"/>
  <c r="AO372" i="307"/>
  <c r="AO82" i="306"/>
  <c r="AL190" i="280"/>
  <c r="AL188" i="273"/>
  <c r="AL31" i="289"/>
  <c r="AL125" i="280"/>
  <c r="AL63" i="307"/>
  <c r="AL29" i="310"/>
  <c r="AL69" i="306"/>
  <c r="AL85" i="305"/>
  <c r="AM86" i="305"/>
  <c r="AM41" i="305"/>
  <c r="AL64" i="306"/>
  <c r="AL37" i="314"/>
  <c r="AL85" i="282"/>
  <c r="AL200" i="280"/>
  <c r="AL15" i="275"/>
  <c r="AL20" i="275"/>
  <c r="AM17" i="275"/>
  <c r="AL21" i="310"/>
  <c r="AL56" i="307"/>
  <c r="AJ3" i="265"/>
  <c r="AJ3" i="314"/>
  <c r="AJ3" i="275"/>
  <c r="AJ3" i="285"/>
  <c r="AJ3" i="282"/>
  <c r="AJ47" i="273"/>
  <c r="AJ3" i="289"/>
  <c r="AJ3" i="304"/>
  <c r="AJ3" i="286"/>
  <c r="AJ3" i="273"/>
  <c r="AP382" i="307"/>
  <c r="AP372" i="307"/>
  <c r="AP82" i="306"/>
  <c r="AN37" i="314"/>
  <c r="AN85" i="282"/>
  <c r="AN200" i="280"/>
  <c r="AN15" i="275"/>
  <c r="AL49" i="305"/>
  <c r="AL50" i="305"/>
  <c r="AM28" i="314"/>
  <c r="AM105" i="278"/>
  <c r="AM187" i="273"/>
  <c r="AM189" i="273"/>
  <c r="AM100" i="278"/>
  <c r="AO2" i="310"/>
  <c r="AO2" i="306"/>
  <c r="AO29" i="311"/>
  <c r="AO2" i="307"/>
  <c r="AO26" i="305"/>
  <c r="AO27" i="305"/>
  <c r="AO31" i="305"/>
  <c r="AP32" i="305"/>
  <c r="AP34" i="305"/>
  <c r="AP35" i="305"/>
  <c r="AP4" i="305"/>
  <c r="AO2" i="309"/>
  <c r="AO2" i="305"/>
  <c r="AL64" i="282"/>
  <c r="AL126" i="280"/>
  <c r="AL11" i="282"/>
  <c r="AL218" i="280"/>
  <c r="AL47" i="314"/>
  <c r="AL17" i="314"/>
  <c r="AL54" i="314"/>
  <c r="AL225" i="280"/>
  <c r="AL212" i="280"/>
  <c r="AL155" i="273"/>
  <c r="AL156" i="273"/>
  <c r="AL191" i="280"/>
  <c r="AL230" i="280"/>
  <c r="AL40" i="286"/>
  <c r="AA88" i="265"/>
  <c r="AK3" i="309"/>
  <c r="AK3" i="305"/>
  <c r="AK3" i="310"/>
  <c r="AK3" i="306"/>
  <c r="AK3" i="307"/>
  <c r="AM39" i="305"/>
  <c r="AM42" i="305"/>
  <c r="AM37" i="314"/>
  <c r="AM85" i="282"/>
  <c r="AM200" i="280"/>
  <c r="AM15" i="275"/>
  <c r="AM20" i="275"/>
  <c r="AN17" i="275"/>
  <c r="AL240" i="307"/>
  <c r="AL25" i="310"/>
  <c r="AL60" i="307"/>
  <c r="AM69" i="306"/>
  <c r="AM64" i="306"/>
  <c r="AM85" i="305"/>
  <c r="AN86" i="305"/>
  <c r="AN41" i="305"/>
  <c r="AN64" i="306"/>
  <c r="AN85" i="305"/>
  <c r="AO86" i="305"/>
  <c r="AO41" i="305"/>
  <c r="AN69" i="306"/>
  <c r="AJ78" i="288"/>
  <c r="AQ2" i="277"/>
  <c r="AQ4" i="277"/>
  <c r="AR45" i="273"/>
  <c r="AQ48" i="273"/>
  <c r="AN39" i="305"/>
  <c r="AK20" i="310"/>
  <c r="AK55" i="307"/>
  <c r="AM188" i="273"/>
  <c r="AM190" i="280"/>
  <c r="AL24" i="310"/>
  <c r="AL59" i="307"/>
  <c r="AN4" i="285"/>
  <c r="AN4" i="314"/>
  <c r="AN4" i="282"/>
  <c r="AN4" i="288"/>
  <c r="AN4" i="286"/>
  <c r="AN4" i="304"/>
  <c r="AN4" i="309"/>
  <c r="AN4" i="310"/>
  <c r="AN4" i="278"/>
  <c r="AN4" i="307"/>
  <c r="AN4" i="273"/>
  <c r="AN4" i="306"/>
  <c r="AN4" i="289"/>
  <c r="AN4" i="275"/>
  <c r="AN4" i="280"/>
  <c r="AM125" i="280"/>
  <c r="AN188" i="273"/>
  <c r="AN190" i="280"/>
  <c r="AL41" i="314"/>
  <c r="AL85" i="314"/>
  <c r="AL118" i="288"/>
  <c r="AL119" i="288"/>
  <c r="AL127" i="288"/>
  <c r="AL86" i="280"/>
  <c r="AL123" i="288"/>
  <c r="AL73" i="288"/>
  <c r="AL50" i="288"/>
  <c r="AL96" i="280"/>
  <c r="AL76" i="280"/>
  <c r="AO2" i="285"/>
  <c r="AO2" i="314"/>
  <c r="AO2" i="288"/>
  <c r="AO2" i="282"/>
  <c r="AO2" i="278"/>
  <c r="AO184" i="273"/>
  <c r="AO185" i="273"/>
  <c r="AO2" i="280"/>
  <c r="AO2" i="265"/>
  <c r="AO33" i="311"/>
  <c r="AO2" i="286"/>
  <c r="AO2" i="273"/>
  <c r="AO2" i="289"/>
  <c r="AO2" i="275"/>
  <c r="AK3" i="265"/>
  <c r="AK3" i="304"/>
  <c r="AK3" i="273"/>
  <c r="AK3" i="285"/>
  <c r="AK3" i="314"/>
  <c r="AK3" i="275"/>
  <c r="AK3" i="286"/>
  <c r="AK3" i="282"/>
  <c r="AK47" i="273"/>
  <c r="AK3" i="289"/>
  <c r="AN224" i="280"/>
  <c r="AL39" i="310"/>
  <c r="AL71" i="307"/>
  <c r="AO37" i="314"/>
  <c r="AO85" i="282"/>
  <c r="AO200" i="280"/>
  <c r="AO15" i="275"/>
  <c r="AM155" i="273"/>
  <c r="AM156" i="273"/>
  <c r="AN40" i="305"/>
  <c r="AN42" i="305"/>
  <c r="AM49" i="305"/>
  <c r="AM50" i="305"/>
  <c r="AO190" i="280"/>
  <c r="AO188" i="273"/>
  <c r="AO64" i="306"/>
  <c r="AO69" i="306"/>
  <c r="AO85" i="305"/>
  <c r="AP86" i="305"/>
  <c r="AP41" i="305"/>
  <c r="AN63" i="307"/>
  <c r="AN29" i="310"/>
  <c r="AP26" i="305"/>
  <c r="AP27" i="305"/>
  <c r="AP31" i="305"/>
  <c r="AQ32" i="305"/>
  <c r="AQ34" i="305"/>
  <c r="AQ35" i="305"/>
  <c r="AQ4" i="305"/>
  <c r="AP2" i="309"/>
  <c r="AP2" i="305"/>
  <c r="AP2" i="307"/>
  <c r="AP29" i="311"/>
  <c r="AP2" i="306"/>
  <c r="AP2" i="310"/>
  <c r="AO4" i="285"/>
  <c r="AO4" i="314"/>
  <c r="AO4" i="282"/>
  <c r="AO4" i="288"/>
  <c r="AO4" i="275"/>
  <c r="AO4" i="286"/>
  <c r="AO4" i="280"/>
  <c r="AO4" i="310"/>
  <c r="AO4" i="306"/>
  <c r="AO4" i="304"/>
  <c r="AO4" i="278"/>
  <c r="AO4" i="289"/>
  <c r="AO4" i="309"/>
  <c r="AO4" i="273"/>
  <c r="AO4" i="307"/>
  <c r="AM71" i="307"/>
  <c r="AM39" i="310"/>
  <c r="AN125" i="280"/>
  <c r="AK78" i="288"/>
  <c r="AM41" i="314"/>
  <c r="AM85" i="314"/>
  <c r="AM118" i="288"/>
  <c r="AM119" i="288"/>
  <c r="AM127" i="288"/>
  <c r="AM123" i="288"/>
  <c r="AM73" i="288"/>
  <c r="AM86" i="280"/>
  <c r="AM50" i="288"/>
  <c r="AM96" i="280"/>
  <c r="AM76" i="280"/>
  <c r="AN22" i="310"/>
  <c r="AN57" i="307"/>
  <c r="AS45" i="273"/>
  <c r="AR2" i="277"/>
  <c r="AR4" i="277"/>
  <c r="AR48" i="273"/>
  <c r="AM24" i="310"/>
  <c r="AM59" i="307"/>
  <c r="AL3" i="314"/>
  <c r="AL3" i="282"/>
  <c r="AL3" i="265"/>
  <c r="AL47" i="273"/>
  <c r="AL3" i="273"/>
  <c r="AL3" i="304"/>
  <c r="AL3" i="285"/>
  <c r="AL3" i="286"/>
  <c r="AL3" i="289"/>
  <c r="AL3" i="275"/>
  <c r="AO224" i="280"/>
  <c r="AO39" i="305"/>
  <c r="AN20" i="275"/>
  <c r="AO17" i="275"/>
  <c r="AL55" i="307"/>
  <c r="AL20" i="310"/>
  <c r="AN56" i="307"/>
  <c r="AN21" i="310"/>
  <c r="AN59" i="307"/>
  <c r="AN24" i="310"/>
  <c r="AN28" i="314"/>
  <c r="AN187" i="273"/>
  <c r="AN189" i="273"/>
  <c r="AN100" i="278"/>
  <c r="AN105" i="278"/>
  <c r="AM63" i="307"/>
  <c r="AM29" i="310"/>
  <c r="AN23" i="310"/>
  <c r="AN58" i="307"/>
  <c r="AM11" i="282"/>
  <c r="AM64" i="282"/>
  <c r="AM126" i="280"/>
  <c r="AM218" i="280"/>
  <c r="AM47" i="314"/>
  <c r="AM17" i="314"/>
  <c r="AM54" i="314"/>
  <c r="AM230" i="280"/>
  <c r="AM191" i="280"/>
  <c r="AM212" i="280"/>
  <c r="AM40" i="286"/>
  <c r="AM225" i="280"/>
  <c r="AO28" i="314"/>
  <c r="AO105" i="278"/>
  <c r="AO187" i="273"/>
  <c r="AO189" i="273"/>
  <c r="AO100" i="278"/>
  <c r="AO40" i="305"/>
  <c r="AM57" i="307"/>
  <c r="AM22" i="310"/>
  <c r="AB81" i="278"/>
  <c r="AB35" i="265"/>
  <c r="AQ382" i="307"/>
  <c r="AQ372" i="307"/>
  <c r="AQ82" i="306"/>
  <c r="AL3" i="305"/>
  <c r="AL3" i="310"/>
  <c r="AL3" i="309"/>
  <c r="AL3" i="307"/>
  <c r="AL3" i="306"/>
  <c r="AL87" i="280"/>
  <c r="AP2" i="285"/>
  <c r="AP2" i="314"/>
  <c r="AP2" i="288"/>
  <c r="AP2" i="282"/>
  <c r="AP184" i="273"/>
  <c r="AP2" i="265"/>
  <c r="AP2" i="273"/>
  <c r="AP33" i="311"/>
  <c r="AP2" i="278"/>
  <c r="AP2" i="286"/>
  <c r="AP2" i="280"/>
  <c r="AP2" i="275"/>
  <c r="AP2" i="289"/>
  <c r="AM21" i="310"/>
  <c r="AM56" i="307"/>
  <c r="AM58" i="307"/>
  <c r="AM23" i="310"/>
  <c r="AN31" i="289"/>
  <c r="AN41" i="314"/>
  <c r="AN85" i="314"/>
  <c r="AN118" i="288"/>
  <c r="AN119" i="288"/>
  <c r="AN127" i="288"/>
  <c r="AN123" i="288"/>
  <c r="AN50" i="288"/>
  <c r="AN86" i="280"/>
  <c r="AN73" i="288"/>
  <c r="AN76" i="280"/>
  <c r="AN96" i="280"/>
  <c r="AP37" i="314"/>
  <c r="AP85" i="282"/>
  <c r="AP200" i="280"/>
  <c r="AP15" i="275"/>
  <c r="AN11" i="282"/>
  <c r="AN64" i="282"/>
  <c r="AN126" i="280"/>
  <c r="AN218" i="280"/>
  <c r="AN54" i="314"/>
  <c r="AN17" i="314"/>
  <c r="AN47" i="314"/>
  <c r="AN191" i="280"/>
  <c r="AN230" i="280"/>
  <c r="AN225" i="280"/>
  <c r="AN212" i="280"/>
  <c r="AN155" i="273"/>
  <c r="AN40" i="286"/>
  <c r="AO56" i="307"/>
  <c r="AO21" i="310"/>
  <c r="AN240" i="307"/>
  <c r="AN25" i="310"/>
  <c r="AN60" i="307"/>
  <c r="AO23" i="310"/>
  <c r="AO58" i="307"/>
  <c r="AO125" i="280"/>
  <c r="AN87" i="280"/>
  <c r="AO42" i="305"/>
  <c r="AN49" i="305"/>
  <c r="AN50" i="305"/>
  <c r="AN71" i="307"/>
  <c r="AN39" i="310"/>
  <c r="AP39" i="305"/>
  <c r="AP64" i="306"/>
  <c r="AP69" i="306"/>
  <c r="AP85" i="305"/>
  <c r="AQ86" i="305"/>
  <c r="AQ41" i="305"/>
  <c r="AP40" i="305"/>
  <c r="AM240" i="307"/>
  <c r="AM60" i="307"/>
  <c r="AM25" i="310"/>
  <c r="AT45" i="273"/>
  <c r="AS2" i="277"/>
  <c r="AS4" i="277"/>
  <c r="AS48" i="273"/>
  <c r="AM87" i="280"/>
  <c r="AP224" i="280"/>
  <c r="AB88" i="265"/>
  <c r="AP4" i="285"/>
  <c r="AP4" i="314"/>
  <c r="AP4" i="282"/>
  <c r="AP4" i="288"/>
  <c r="AP4" i="310"/>
  <c r="AP4" i="273"/>
  <c r="AP4" i="307"/>
  <c r="AP4" i="306"/>
  <c r="AP4" i="275"/>
  <c r="AP4" i="280"/>
  <c r="AP4" i="286"/>
  <c r="AP4" i="309"/>
  <c r="AP4" i="278"/>
  <c r="AP4" i="289"/>
  <c r="AP4" i="304"/>
  <c r="AO20" i="275"/>
  <c r="AP17" i="275"/>
  <c r="AQ184" i="273"/>
  <c r="AQ185" i="273"/>
  <c r="AR382" i="307"/>
  <c r="AR372" i="307"/>
  <c r="AR82" i="306"/>
  <c r="AL78" i="288"/>
  <c r="AO57" i="307"/>
  <c r="AO22" i="310"/>
  <c r="AN156" i="273"/>
  <c r="AQ2" i="285"/>
  <c r="AQ2" i="314"/>
  <c r="AQ2" i="265"/>
  <c r="AQ2" i="288"/>
  <c r="AQ2" i="282"/>
  <c r="AQ2" i="278"/>
  <c r="AQ2" i="273"/>
  <c r="AQ2" i="289"/>
  <c r="AQ2" i="275"/>
  <c r="AQ2" i="286"/>
  <c r="AQ33" i="311"/>
  <c r="AQ2" i="280"/>
  <c r="AO63" i="307"/>
  <c r="AO29" i="310"/>
  <c r="AM55" i="307"/>
  <c r="AM20" i="310"/>
  <c r="AO24" i="310"/>
  <c r="AO59" i="307"/>
  <c r="AQ26" i="305"/>
  <c r="AQ27" i="305"/>
  <c r="AQ31" i="305"/>
  <c r="AR32" i="305"/>
  <c r="AR34" i="305"/>
  <c r="AR35" i="305"/>
  <c r="AR4" i="305"/>
  <c r="AQ2" i="306"/>
  <c r="AQ29" i="311"/>
  <c r="AQ2" i="309"/>
  <c r="AQ2" i="310"/>
  <c r="AQ2" i="305"/>
  <c r="AQ2" i="307"/>
  <c r="AM3" i="314"/>
  <c r="AM3" i="282"/>
  <c r="AM3" i="304"/>
  <c r="AM3" i="273"/>
  <c r="AM3" i="286"/>
  <c r="AM3" i="275"/>
  <c r="AM3" i="285"/>
  <c r="AM47" i="273"/>
  <c r="AM3" i="265"/>
  <c r="AM3" i="289"/>
  <c r="AP185" i="273"/>
  <c r="AM3" i="307"/>
  <c r="AM3" i="305"/>
  <c r="AM3" i="306"/>
  <c r="AM3" i="310"/>
  <c r="AM3" i="309"/>
  <c r="AP28" i="314"/>
  <c r="AP187" i="273"/>
  <c r="AP189" i="273"/>
  <c r="AP100" i="278"/>
  <c r="AP105" i="278"/>
  <c r="AQ39" i="305"/>
  <c r="AP190" i="280"/>
  <c r="AP188" i="273"/>
  <c r="AQ37" i="314"/>
  <c r="AQ85" i="282"/>
  <c r="AQ200" i="280"/>
  <c r="AQ15" i="275"/>
  <c r="AS382" i="307"/>
  <c r="AS372" i="307"/>
  <c r="AS82" i="306"/>
  <c r="AN3" i="307"/>
  <c r="AN3" i="310"/>
  <c r="AN3" i="309"/>
  <c r="AN3" i="306"/>
  <c r="AN3" i="305"/>
  <c r="AN3" i="285"/>
  <c r="AN3" i="314"/>
  <c r="AN3" i="282"/>
  <c r="AN3" i="265"/>
  <c r="AN3" i="275"/>
  <c r="AN3" i="273"/>
  <c r="AN3" i="289"/>
  <c r="AN47" i="273"/>
  <c r="AN3" i="286"/>
  <c r="AN3" i="304"/>
  <c r="AQ64" i="306"/>
  <c r="AQ69" i="306"/>
  <c r="AQ85" i="305"/>
  <c r="AR86" i="305"/>
  <c r="AR41" i="305"/>
  <c r="AO41" i="314"/>
  <c r="AO85" i="314"/>
  <c r="AO118" i="288"/>
  <c r="AO119" i="288"/>
  <c r="AO127" i="288"/>
  <c r="AO123" i="288"/>
  <c r="AO73" i="288"/>
  <c r="AO50" i="288"/>
  <c r="AO86" i="280"/>
  <c r="AO96" i="280"/>
  <c r="AO76" i="280"/>
  <c r="AP125" i="280"/>
  <c r="AP23" i="310"/>
  <c r="AP58" i="307"/>
  <c r="AP31" i="289"/>
  <c r="AM78" i="288"/>
  <c r="AO49" i="305"/>
  <c r="AO50" i="305"/>
  <c r="AP42" i="305"/>
  <c r="AO25" i="310"/>
  <c r="AO60" i="307"/>
  <c r="AO240" i="307"/>
  <c r="AP22" i="310"/>
  <c r="AP57" i="307"/>
  <c r="AP20" i="275"/>
  <c r="AQ17" i="275"/>
  <c r="AQ40" i="305"/>
  <c r="AP21" i="310"/>
  <c r="AP56" i="307"/>
  <c r="AQ190" i="280"/>
  <c r="AQ188" i="273"/>
  <c r="AP59" i="307"/>
  <c r="AP24" i="310"/>
  <c r="AN20" i="310"/>
  <c r="AN55" i="307"/>
  <c r="AO64" i="282"/>
  <c r="AO11" i="282"/>
  <c r="AO126" i="280"/>
  <c r="AO218" i="280"/>
  <c r="AO17" i="314"/>
  <c r="AO47" i="314"/>
  <c r="AO54" i="314"/>
  <c r="AO230" i="280"/>
  <c r="AO191" i="280"/>
  <c r="AO225" i="280"/>
  <c r="AO212" i="280"/>
  <c r="AO40" i="286"/>
  <c r="AO155" i="273"/>
  <c r="AO156" i="273"/>
  <c r="AR26" i="305"/>
  <c r="AR27" i="305"/>
  <c r="AR31" i="305"/>
  <c r="AS32" i="305"/>
  <c r="AS34" i="305"/>
  <c r="AS35" i="305"/>
  <c r="AS4" i="305"/>
  <c r="AR2" i="306"/>
  <c r="AR2" i="307"/>
  <c r="AR2" i="305"/>
  <c r="AR29" i="311"/>
  <c r="AR2" i="310"/>
  <c r="AR2" i="309"/>
  <c r="AQ224" i="280"/>
  <c r="AC81" i="278"/>
  <c r="AC35" i="265"/>
  <c r="AT2" i="277"/>
  <c r="AT4" i="277"/>
  <c r="AU45" i="273"/>
  <c r="AT48" i="273"/>
  <c r="AP29" i="310"/>
  <c r="AP63" i="307"/>
  <c r="AQ28" i="314"/>
  <c r="AQ187" i="273"/>
  <c r="AQ189" i="273"/>
  <c r="AQ105" i="278"/>
  <c r="AQ100" i="278"/>
  <c r="AQ4" i="285"/>
  <c r="AQ4" i="314"/>
  <c r="AQ4" i="288"/>
  <c r="AQ4" i="282"/>
  <c r="AQ4" i="306"/>
  <c r="AQ4" i="310"/>
  <c r="AQ4" i="304"/>
  <c r="AQ4" i="273"/>
  <c r="AQ4" i="309"/>
  <c r="AQ4" i="278"/>
  <c r="AQ4" i="307"/>
  <c r="AQ4" i="289"/>
  <c r="AQ4" i="286"/>
  <c r="AQ4" i="275"/>
  <c r="AQ4" i="280"/>
  <c r="AO87" i="280"/>
  <c r="AR2" i="285"/>
  <c r="AR2" i="314"/>
  <c r="AR2" i="288"/>
  <c r="AR2" i="282"/>
  <c r="AR2" i="265"/>
  <c r="AR184" i="273"/>
  <c r="AR185" i="273"/>
  <c r="AR33" i="311"/>
  <c r="AR2" i="289"/>
  <c r="AR2" i="273"/>
  <c r="AR2" i="275"/>
  <c r="AR2" i="278"/>
  <c r="AR2" i="286"/>
  <c r="AR2" i="280"/>
  <c r="AO71" i="307"/>
  <c r="AO39" i="310"/>
  <c r="AR39" i="305"/>
  <c r="AP155" i="273"/>
  <c r="AP156" i="273"/>
  <c r="AP87" i="280"/>
  <c r="AR190" i="280"/>
  <c r="AR188" i="273"/>
  <c r="AR28" i="314"/>
  <c r="AR187" i="273"/>
  <c r="AR189" i="273"/>
  <c r="AR105" i="278"/>
  <c r="AR100" i="278"/>
  <c r="AQ125" i="280"/>
  <c r="AO3" i="285"/>
  <c r="AO3" i="314"/>
  <c r="AO3" i="282"/>
  <c r="AO3" i="286"/>
  <c r="AO3" i="265"/>
  <c r="AO3" i="275"/>
  <c r="AO3" i="304"/>
  <c r="AO47" i="273"/>
  <c r="AO3" i="273"/>
  <c r="AO3" i="289"/>
  <c r="AQ29" i="310"/>
  <c r="AQ63" i="307"/>
  <c r="AC88" i="265"/>
  <c r="AP11" i="282"/>
  <c r="AP64" i="282"/>
  <c r="AP126" i="280"/>
  <c r="AP218" i="280"/>
  <c r="AP54" i="314"/>
  <c r="AP17" i="314"/>
  <c r="AP47" i="314"/>
  <c r="AP230" i="280"/>
  <c r="AP191" i="280"/>
  <c r="AP225" i="280"/>
  <c r="AP212" i="280"/>
  <c r="AP40" i="286"/>
  <c r="AP25" i="310"/>
  <c r="AP60" i="307"/>
  <c r="AP240" i="307"/>
  <c r="AP49" i="305"/>
  <c r="AP50" i="305"/>
  <c r="AQ42" i="305"/>
  <c r="AQ21" i="310"/>
  <c r="AQ56" i="307"/>
  <c r="AR224" i="280"/>
  <c r="AU2" i="277"/>
  <c r="AU4" i="277"/>
  <c r="AV45" i="273"/>
  <c r="AU48" i="273"/>
  <c r="AS2" i="285"/>
  <c r="AS2" i="314"/>
  <c r="AS2" i="288"/>
  <c r="AS2" i="282"/>
  <c r="AS2" i="265"/>
  <c r="AS184" i="273"/>
  <c r="AS2" i="286"/>
  <c r="AS33" i="311"/>
  <c r="AS2" i="280"/>
  <c r="AS2" i="275"/>
  <c r="AS2" i="278"/>
  <c r="AS2" i="273"/>
  <c r="AS2" i="289"/>
  <c r="AR37" i="314"/>
  <c r="AR85" i="282"/>
  <c r="AR200" i="280"/>
  <c r="AR15" i="275"/>
  <c r="AO3" i="306"/>
  <c r="AO3" i="307"/>
  <c r="AO3" i="305"/>
  <c r="AO3" i="310"/>
  <c r="AO3" i="309"/>
  <c r="AN78" i="288"/>
  <c r="AQ23" i="310"/>
  <c r="AQ58" i="307"/>
  <c r="AP39" i="310"/>
  <c r="AP71" i="307"/>
  <c r="AP41" i="314"/>
  <c r="AP85" i="314"/>
  <c r="AP118" i="288"/>
  <c r="AP119" i="288"/>
  <c r="AP127" i="288"/>
  <c r="AP123" i="288"/>
  <c r="AP50" i="288"/>
  <c r="AP86" i="280"/>
  <c r="AP73" i="288"/>
  <c r="AP96" i="280"/>
  <c r="AP76" i="280"/>
  <c r="AQ20" i="275"/>
  <c r="AR17" i="275"/>
  <c r="AQ22" i="310"/>
  <c r="AQ57" i="307"/>
  <c r="AO55" i="307"/>
  <c r="AO20" i="310"/>
  <c r="AS26" i="305"/>
  <c r="AS27" i="305"/>
  <c r="AS31" i="305"/>
  <c r="AT32" i="305"/>
  <c r="AT34" i="305"/>
  <c r="AT35" i="305"/>
  <c r="AT4" i="305"/>
  <c r="AS2" i="305"/>
  <c r="AS2" i="309"/>
  <c r="AS2" i="306"/>
  <c r="AS2" i="310"/>
  <c r="AS29" i="311"/>
  <c r="AS2" i="307"/>
  <c r="AQ59" i="307"/>
  <c r="AQ24" i="310"/>
  <c r="AR40" i="305"/>
  <c r="AT382" i="307"/>
  <c r="AT372" i="307"/>
  <c r="AT82" i="306"/>
  <c r="AR4" i="285"/>
  <c r="AR4" i="314"/>
  <c r="AR4" i="288"/>
  <c r="AR4" i="282"/>
  <c r="AR4" i="309"/>
  <c r="AR4" i="280"/>
  <c r="AR4" i="310"/>
  <c r="AR4" i="278"/>
  <c r="AR4" i="289"/>
  <c r="AR4" i="307"/>
  <c r="AR4" i="273"/>
  <c r="AR4" i="275"/>
  <c r="AR4" i="304"/>
  <c r="AR4" i="286"/>
  <c r="AR4" i="306"/>
  <c r="AS39" i="305"/>
  <c r="AQ87" i="280"/>
  <c r="AS69" i="306"/>
  <c r="AS64" i="306"/>
  <c r="AS85" i="305"/>
  <c r="AT86" i="305"/>
  <c r="AT41" i="305"/>
  <c r="AO78" i="288"/>
  <c r="AR69" i="306"/>
  <c r="AR64" i="306"/>
  <c r="AR85" i="305"/>
  <c r="AS86" i="305"/>
  <c r="AS41" i="305"/>
  <c r="AR125" i="280"/>
  <c r="AP3" i="309"/>
  <c r="AP3" i="306"/>
  <c r="AP3" i="305"/>
  <c r="AP3" i="307"/>
  <c r="AP3" i="310"/>
  <c r="AT184" i="273"/>
  <c r="AT185" i="273"/>
  <c r="AS224" i="280"/>
  <c r="AQ240" i="307"/>
  <c r="AQ25" i="310"/>
  <c r="AQ60" i="307"/>
  <c r="AR56" i="307"/>
  <c r="AR21" i="310"/>
  <c r="AR42" i="305"/>
  <c r="AQ49" i="305"/>
  <c r="AQ50" i="305"/>
  <c r="AP55" i="307"/>
  <c r="AP20" i="310"/>
  <c r="AR20" i="275"/>
  <c r="AS17" i="275"/>
  <c r="AS185" i="273"/>
  <c r="AR23" i="310"/>
  <c r="AR58" i="307"/>
  <c r="AS4" i="285"/>
  <c r="AS4" i="314"/>
  <c r="AS4" i="288"/>
  <c r="AS4" i="282"/>
  <c r="AS4" i="278"/>
  <c r="AS4" i="310"/>
  <c r="AS4" i="306"/>
  <c r="AS4" i="304"/>
  <c r="AS4" i="289"/>
  <c r="AS4" i="273"/>
  <c r="AS4" i="280"/>
  <c r="AS4" i="286"/>
  <c r="AS4" i="307"/>
  <c r="AS4" i="275"/>
  <c r="AS4" i="309"/>
  <c r="AQ85" i="314"/>
  <c r="AQ41" i="314"/>
  <c r="AQ118" i="288"/>
  <c r="AQ119" i="288"/>
  <c r="AQ127" i="288"/>
  <c r="AQ123" i="288"/>
  <c r="AQ73" i="288"/>
  <c r="AQ50" i="288"/>
  <c r="AQ86" i="280"/>
  <c r="AQ96" i="280"/>
  <c r="AQ76" i="280"/>
  <c r="AW45" i="273"/>
  <c r="AV2" i="277"/>
  <c r="AV4" i="277"/>
  <c r="AV48" i="273"/>
  <c r="AD81" i="278"/>
  <c r="AD35" i="265"/>
  <c r="AR22" i="310"/>
  <c r="AR57" i="307"/>
  <c r="AR63" i="307"/>
  <c r="AR29" i="310"/>
  <c r="AT2" i="285"/>
  <c r="AT2" i="314"/>
  <c r="AT2" i="288"/>
  <c r="AT2" i="282"/>
  <c r="AT2" i="265"/>
  <c r="AT2" i="273"/>
  <c r="AT2" i="289"/>
  <c r="AT2" i="278"/>
  <c r="AT2" i="275"/>
  <c r="AT33" i="311"/>
  <c r="AT2" i="280"/>
  <c r="AT2" i="286"/>
  <c r="AP3" i="285"/>
  <c r="AP3" i="314"/>
  <c r="AP3" i="282"/>
  <c r="AP3" i="304"/>
  <c r="AP3" i="286"/>
  <c r="AP3" i="275"/>
  <c r="AP47" i="273"/>
  <c r="AP3" i="265"/>
  <c r="AP3" i="273"/>
  <c r="AP3" i="289"/>
  <c r="AQ64" i="282"/>
  <c r="AQ11" i="282"/>
  <c r="AQ126" i="280"/>
  <c r="AQ218" i="280"/>
  <c r="AQ47" i="314"/>
  <c r="AQ54" i="314"/>
  <c r="AQ17" i="314"/>
  <c r="AQ225" i="280"/>
  <c r="AQ212" i="280"/>
  <c r="AQ191" i="280"/>
  <c r="AQ230" i="280"/>
  <c r="AQ155" i="273"/>
  <c r="AQ40" i="286"/>
  <c r="AS40" i="305"/>
  <c r="AQ39" i="310"/>
  <c r="AQ71" i="307"/>
  <c r="AS28" i="314"/>
  <c r="AS187" i="273"/>
  <c r="AS189" i="273"/>
  <c r="AS100" i="278"/>
  <c r="AS105" i="278"/>
  <c r="AT26" i="305"/>
  <c r="AT27" i="305"/>
  <c r="AT31" i="305"/>
  <c r="AU32" i="305"/>
  <c r="AU34" i="305"/>
  <c r="AU35" i="305"/>
  <c r="AU4" i="305"/>
  <c r="AT2" i="307"/>
  <c r="AT29" i="311"/>
  <c r="AT2" i="306"/>
  <c r="AT2" i="309"/>
  <c r="AT2" i="310"/>
  <c r="AT2" i="305"/>
  <c r="AQ156" i="273"/>
  <c r="AU382" i="307"/>
  <c r="AU372" i="307"/>
  <c r="AU82" i="306"/>
  <c r="AR31" i="289"/>
  <c r="AT69" i="306"/>
  <c r="AT64" i="306"/>
  <c r="AT85" i="305"/>
  <c r="AU86" i="305"/>
  <c r="AU41" i="305"/>
  <c r="AV372" i="307"/>
  <c r="AV382" i="307"/>
  <c r="AV82" i="306"/>
  <c r="AD88" i="265"/>
  <c r="AU2" i="285"/>
  <c r="AU2" i="314"/>
  <c r="AU2" i="288"/>
  <c r="AU2" i="282"/>
  <c r="AU2" i="265"/>
  <c r="AU184" i="273"/>
  <c r="AU33" i="311"/>
  <c r="AU2" i="280"/>
  <c r="AU2" i="275"/>
  <c r="AU2" i="289"/>
  <c r="AU2" i="278"/>
  <c r="AU2" i="273"/>
  <c r="AU2" i="286"/>
  <c r="AS23" i="310"/>
  <c r="AS58" i="307"/>
  <c r="AR60" i="307"/>
  <c r="AR240" i="307"/>
  <c r="AR25" i="310"/>
  <c r="AU185" i="273"/>
  <c r="AT224" i="280"/>
  <c r="AS37" i="314"/>
  <c r="AS85" i="282"/>
  <c r="AS200" i="280"/>
  <c r="AS15" i="275"/>
  <c r="AS20" i="275"/>
  <c r="AT17" i="275"/>
  <c r="AQ3" i="309"/>
  <c r="AQ3" i="307"/>
  <c r="AQ3" i="305"/>
  <c r="AQ3" i="310"/>
  <c r="AQ3" i="306"/>
  <c r="AS57" i="307"/>
  <c r="AS22" i="310"/>
  <c r="AT190" i="280"/>
  <c r="AT188" i="273"/>
  <c r="AS21" i="310"/>
  <c r="AS56" i="307"/>
  <c r="AQ55" i="307"/>
  <c r="AQ20" i="310"/>
  <c r="AR64" i="282"/>
  <c r="AR11" i="282"/>
  <c r="AR126" i="280"/>
  <c r="AR218" i="280"/>
  <c r="AR17" i="314"/>
  <c r="AR54" i="314"/>
  <c r="AR47" i="314"/>
  <c r="AR191" i="280"/>
  <c r="AR225" i="280"/>
  <c r="AR212" i="280"/>
  <c r="AR230" i="280"/>
  <c r="AR155" i="273"/>
  <c r="AR40" i="286"/>
  <c r="AX45" i="273"/>
  <c r="AW2" i="277"/>
  <c r="AW4" i="277"/>
  <c r="AW48" i="273"/>
  <c r="AP78" i="288"/>
  <c r="AS190" i="280"/>
  <c r="AS188" i="273"/>
  <c r="AS42" i="305"/>
  <c r="AR49" i="305"/>
  <c r="AR50" i="305"/>
  <c r="AT40" i="305"/>
  <c r="AQ3" i="285"/>
  <c r="AQ3" i="314"/>
  <c r="AQ3" i="282"/>
  <c r="AQ47" i="273"/>
  <c r="AQ3" i="265"/>
  <c r="AQ3" i="304"/>
  <c r="AQ3" i="273"/>
  <c r="AQ3" i="286"/>
  <c r="AQ3" i="289"/>
  <c r="AQ3" i="275"/>
  <c r="AR85" i="314"/>
  <c r="AR41" i="314"/>
  <c r="AR118" i="288"/>
  <c r="AR119" i="288"/>
  <c r="AR127" i="288"/>
  <c r="AR123" i="288"/>
  <c r="AR73" i="288"/>
  <c r="AR50" i="288"/>
  <c r="AR86" i="280"/>
  <c r="AR76" i="280"/>
  <c r="AR96" i="280"/>
  <c r="AT39" i="305"/>
  <c r="AR87" i="280"/>
  <c r="AU26" i="305"/>
  <c r="AU27" i="305"/>
  <c r="AU31" i="305"/>
  <c r="AV32" i="305"/>
  <c r="AV34" i="305"/>
  <c r="AV35" i="305"/>
  <c r="AV4" i="305"/>
  <c r="AU29" i="311"/>
  <c r="AU2" i="306"/>
  <c r="AU2" i="305"/>
  <c r="AU2" i="309"/>
  <c r="AU2" i="310"/>
  <c r="AU2" i="307"/>
  <c r="AR156" i="273"/>
  <c r="AR39" i="310"/>
  <c r="AR71" i="307"/>
  <c r="AT4" i="285"/>
  <c r="AT4" i="314"/>
  <c r="AT4" i="282"/>
  <c r="AT4" i="288"/>
  <c r="AT4" i="304"/>
  <c r="AT4" i="306"/>
  <c r="AT4" i="278"/>
  <c r="AT4" i="309"/>
  <c r="AT4" i="273"/>
  <c r="AT4" i="280"/>
  <c r="AT4" i="310"/>
  <c r="AT4" i="275"/>
  <c r="AT4" i="307"/>
  <c r="AT4" i="289"/>
  <c r="AT4" i="286"/>
  <c r="AS125" i="280"/>
  <c r="AR24" i="310"/>
  <c r="AR59" i="307"/>
  <c r="AS59" i="307"/>
  <c r="AS24" i="310"/>
  <c r="AS29" i="310"/>
  <c r="AS63" i="307"/>
  <c r="AE81" i="278"/>
  <c r="AE35" i="265"/>
  <c r="AU69" i="306"/>
  <c r="AU64" i="306"/>
  <c r="AU85" i="305"/>
  <c r="AV86" i="305"/>
  <c r="AV41" i="305"/>
  <c r="AS39" i="310"/>
  <c r="AS71" i="307"/>
  <c r="AT63" i="307"/>
  <c r="AT29" i="310"/>
  <c r="AS155" i="273"/>
  <c r="AS156" i="273"/>
  <c r="AQ78" i="288"/>
  <c r="AT37" i="314"/>
  <c r="AT31" i="289"/>
  <c r="AT85" i="282"/>
  <c r="AT200" i="280"/>
  <c r="AT15" i="275"/>
  <c r="AT20" i="275"/>
  <c r="AU17" i="275"/>
  <c r="AS64" i="282"/>
  <c r="AS11" i="282"/>
  <c r="AS126" i="280"/>
  <c r="AS218" i="280"/>
  <c r="AS47" i="314"/>
  <c r="AS17" i="314"/>
  <c r="AS54" i="314"/>
  <c r="AS225" i="280"/>
  <c r="AS212" i="280"/>
  <c r="AS191" i="280"/>
  <c r="AS230" i="280"/>
  <c r="AS40" i="286"/>
  <c r="AT125" i="280"/>
  <c r="AT28" i="314"/>
  <c r="AT187" i="273"/>
  <c r="AT189" i="273"/>
  <c r="AT105" i="278"/>
  <c r="AT100" i="278"/>
  <c r="AW382" i="307"/>
  <c r="AW372" i="307"/>
  <c r="AW82" i="306"/>
  <c r="AT57" i="307"/>
  <c r="AT22" i="310"/>
  <c r="AU190" i="280"/>
  <c r="AU188" i="273"/>
  <c r="AR3" i="285"/>
  <c r="AR3" i="314"/>
  <c r="AR3" i="282"/>
  <c r="AR3" i="265"/>
  <c r="AR3" i="286"/>
  <c r="AR3" i="275"/>
  <c r="AR3" i="273"/>
  <c r="AR47" i="273"/>
  <c r="AR3" i="289"/>
  <c r="AR3" i="304"/>
  <c r="AU224" i="280"/>
  <c r="AT23" i="310"/>
  <c r="AT58" i="307"/>
  <c r="AT21" i="310"/>
  <c r="AT56" i="307"/>
  <c r="AT59" i="307"/>
  <c r="AT24" i="310"/>
  <c r="AR20" i="310"/>
  <c r="AR55" i="307"/>
  <c r="AS60" i="307"/>
  <c r="AS25" i="310"/>
  <c r="AS240" i="307"/>
  <c r="AU40" i="305"/>
  <c r="AU4" i="285"/>
  <c r="AU4" i="314"/>
  <c r="AU4" i="282"/>
  <c r="AU4" i="288"/>
  <c r="AU4" i="304"/>
  <c r="AU4" i="273"/>
  <c r="AU4" i="278"/>
  <c r="AU4" i="310"/>
  <c r="AU4" i="306"/>
  <c r="AU4" i="309"/>
  <c r="AU4" i="286"/>
  <c r="AU4" i="280"/>
  <c r="AU4" i="275"/>
  <c r="AU4" i="289"/>
  <c r="AU4" i="307"/>
  <c r="AR3" i="309"/>
  <c r="AR3" i="310"/>
  <c r="AR3" i="305"/>
  <c r="AR3" i="307"/>
  <c r="AR3" i="306"/>
  <c r="AS85" i="314"/>
  <c r="AS41" i="314"/>
  <c r="AS123" i="288"/>
  <c r="AS118" i="288"/>
  <c r="AS119" i="288"/>
  <c r="AS127" i="288"/>
  <c r="AS50" i="288"/>
  <c r="AS73" i="288"/>
  <c r="AS86" i="280"/>
  <c r="AS96" i="280"/>
  <c r="AS76" i="280"/>
  <c r="AV2" i="285"/>
  <c r="AV2" i="314"/>
  <c r="AV2" i="282"/>
  <c r="AV2" i="288"/>
  <c r="AV2" i="265"/>
  <c r="AV184" i="273"/>
  <c r="AV2" i="278"/>
  <c r="AV2" i="275"/>
  <c r="AV33" i="311"/>
  <c r="AV2" i="273"/>
  <c r="AV2" i="280"/>
  <c r="AV2" i="286"/>
  <c r="AV2" i="289"/>
  <c r="AT42" i="305"/>
  <c r="AS49" i="305"/>
  <c r="AS50" i="305"/>
  <c r="AY45" i="273"/>
  <c r="AX2" i="277"/>
  <c r="AX4" i="277"/>
  <c r="AX48" i="273"/>
  <c r="AV26" i="305"/>
  <c r="AV27" i="305"/>
  <c r="AV31" i="305"/>
  <c r="AW32" i="305"/>
  <c r="AW34" i="305"/>
  <c r="AW35" i="305"/>
  <c r="AW4" i="305"/>
  <c r="AV29" i="311"/>
  <c r="AV2" i="310"/>
  <c r="AV2" i="306"/>
  <c r="AV2" i="309"/>
  <c r="AV2" i="305"/>
  <c r="AV2" i="307"/>
  <c r="AE88" i="265"/>
  <c r="AV64" i="306"/>
  <c r="AV69" i="306"/>
  <c r="AV85" i="305"/>
  <c r="AW86" i="305"/>
  <c r="AW41" i="305"/>
  <c r="AV39" i="305"/>
  <c r="AV37" i="314"/>
  <c r="AV85" i="282"/>
  <c r="AV200" i="280"/>
  <c r="AV15" i="275"/>
  <c r="AT39" i="310"/>
  <c r="AT71" i="307"/>
  <c r="AS3" i="285"/>
  <c r="AS3" i="314"/>
  <c r="AS3" i="282"/>
  <c r="AS3" i="275"/>
  <c r="AS47" i="273"/>
  <c r="AS3" i="286"/>
  <c r="AS3" i="304"/>
  <c r="AS3" i="265"/>
  <c r="AS3" i="273"/>
  <c r="AS3" i="289"/>
  <c r="AU28" i="314"/>
  <c r="AU187" i="273"/>
  <c r="AU189" i="273"/>
  <c r="AU105" i="278"/>
  <c r="AU100" i="278"/>
  <c r="AT49" i="305"/>
  <c r="AT50" i="305"/>
  <c r="AT240" i="307"/>
  <c r="AT25" i="310"/>
  <c r="AT60" i="307"/>
  <c r="AU125" i="280"/>
  <c r="AT64" i="282"/>
  <c r="AT126" i="280"/>
  <c r="AT11" i="282"/>
  <c r="AT218" i="280"/>
  <c r="AT47" i="314"/>
  <c r="AT17" i="314"/>
  <c r="AT54" i="314"/>
  <c r="AT225" i="280"/>
  <c r="AT212" i="280"/>
  <c r="AT191" i="280"/>
  <c r="AT230" i="280"/>
  <c r="AT40" i="286"/>
  <c r="AT155" i="273"/>
  <c r="AW26" i="305"/>
  <c r="AW27" i="305"/>
  <c r="AW31" i="305"/>
  <c r="AX32" i="305"/>
  <c r="AX34" i="305"/>
  <c r="AX35" i="305"/>
  <c r="AX4" i="305"/>
  <c r="AW29" i="311"/>
  <c r="AW2" i="306"/>
  <c r="AW2" i="307"/>
  <c r="AW2" i="305"/>
  <c r="AW2" i="309"/>
  <c r="AW2" i="310"/>
  <c r="AS3" i="310"/>
  <c r="AS3" i="306"/>
  <c r="AS3" i="309"/>
  <c r="AS3" i="307"/>
  <c r="AS3" i="305"/>
  <c r="AU24" i="310"/>
  <c r="AU59" i="307"/>
  <c r="AV185" i="273"/>
  <c r="AX382" i="307"/>
  <c r="AX372" i="307"/>
  <c r="AX82" i="306"/>
  <c r="AV224" i="280"/>
  <c r="AR78" i="288"/>
  <c r="AU37" i="314"/>
  <c r="AU85" i="282"/>
  <c r="AU200" i="280"/>
  <c r="AU15" i="275"/>
  <c r="AU20" i="275"/>
  <c r="AV17" i="275"/>
  <c r="AW2" i="285"/>
  <c r="AW2" i="314"/>
  <c r="AW2" i="282"/>
  <c r="AW2" i="288"/>
  <c r="AW184" i="273"/>
  <c r="AW2" i="265"/>
  <c r="AW2" i="289"/>
  <c r="AW2" i="286"/>
  <c r="AW2" i="278"/>
  <c r="AW2" i="273"/>
  <c r="AW2" i="275"/>
  <c r="AW33" i="311"/>
  <c r="AW2" i="280"/>
  <c r="AS87" i="280"/>
  <c r="AT85" i="314"/>
  <c r="AT41" i="314"/>
  <c r="AT73" i="288"/>
  <c r="AT123" i="288"/>
  <c r="AT118" i="288"/>
  <c r="AT119" i="288"/>
  <c r="AT127" i="288"/>
  <c r="AT86" i="280"/>
  <c r="AT50" i="288"/>
  <c r="AT96" i="280"/>
  <c r="AT76" i="280"/>
  <c r="AS55" i="307"/>
  <c r="AS20" i="310"/>
  <c r="AY2" i="277"/>
  <c r="AY4" i="277"/>
  <c r="AZ45" i="273"/>
  <c r="AY48" i="273"/>
  <c r="AV4" i="285"/>
  <c r="AV4" i="314"/>
  <c r="AV4" i="282"/>
  <c r="AV4" i="288"/>
  <c r="AV4" i="309"/>
  <c r="AV4" i="304"/>
  <c r="AV4" i="310"/>
  <c r="AV4" i="307"/>
  <c r="AV4" i="306"/>
  <c r="AV4" i="278"/>
  <c r="AV4" i="275"/>
  <c r="AV4" i="273"/>
  <c r="AV4" i="286"/>
  <c r="AV4" i="289"/>
  <c r="AV4" i="280"/>
  <c r="AU39" i="305"/>
  <c r="AU42" i="305"/>
  <c r="AT87" i="280"/>
  <c r="AT156" i="273"/>
  <c r="AW37" i="314"/>
  <c r="AW85" i="282"/>
  <c r="AW200" i="280"/>
  <c r="AW15" i="275"/>
  <c r="AW64" i="306"/>
  <c r="AW69" i="306"/>
  <c r="AW85" i="305"/>
  <c r="AX86" i="305"/>
  <c r="AX41" i="305"/>
  <c r="AU11" i="282"/>
  <c r="AU64" i="282"/>
  <c r="AU126" i="280"/>
  <c r="AU218" i="280"/>
  <c r="AU47" i="314"/>
  <c r="AU54" i="314"/>
  <c r="AU17" i="314"/>
  <c r="AU230" i="280"/>
  <c r="AU191" i="280"/>
  <c r="AU212" i="280"/>
  <c r="AU155" i="273"/>
  <c r="AU225" i="280"/>
  <c r="AU40" i="286"/>
  <c r="AU49" i="305"/>
  <c r="AU50" i="305"/>
  <c r="AW39" i="305"/>
  <c r="BA45" i="273"/>
  <c r="AZ2" i="277"/>
  <c r="AZ4" i="277"/>
  <c r="AZ48" i="273"/>
  <c r="AW224" i="280"/>
  <c r="AX26" i="305"/>
  <c r="AX27" i="305"/>
  <c r="AX31" i="305"/>
  <c r="AY32" i="305"/>
  <c r="AY34" i="305"/>
  <c r="AY35" i="305"/>
  <c r="AY4" i="305"/>
  <c r="AX2" i="309"/>
  <c r="AX2" i="307"/>
  <c r="AX2" i="305"/>
  <c r="AX2" i="310"/>
  <c r="AX2" i="306"/>
  <c r="AX29" i="311"/>
  <c r="AT20" i="310"/>
  <c r="AT55" i="307"/>
  <c r="AW4" i="285"/>
  <c r="AW4" i="314"/>
  <c r="AW4" i="282"/>
  <c r="AW4" i="288"/>
  <c r="AW4" i="304"/>
  <c r="AW4" i="310"/>
  <c r="AW4" i="273"/>
  <c r="AW4" i="289"/>
  <c r="AW4" i="309"/>
  <c r="AW4" i="278"/>
  <c r="AW4" i="280"/>
  <c r="AW4" i="306"/>
  <c r="AW4" i="275"/>
  <c r="AW4" i="307"/>
  <c r="AW4" i="286"/>
  <c r="AT3" i="285"/>
  <c r="AT3" i="314"/>
  <c r="AT3" i="282"/>
  <c r="AT3" i="304"/>
  <c r="AT3" i="265"/>
  <c r="AT3" i="275"/>
  <c r="AT47" i="273"/>
  <c r="AT3" i="286"/>
  <c r="AT3" i="273"/>
  <c r="AT3" i="289"/>
  <c r="AU23" i="310"/>
  <c r="AU58" i="307"/>
  <c r="AU56" i="307"/>
  <c r="AU21" i="310"/>
  <c r="AV40" i="305"/>
  <c r="AV42" i="305"/>
  <c r="AY382" i="307"/>
  <c r="AY372" i="307"/>
  <c r="AY82" i="306"/>
  <c r="AU39" i="310"/>
  <c r="AU71" i="307"/>
  <c r="AV57" i="307"/>
  <c r="AV22" i="310"/>
  <c r="AU22" i="310"/>
  <c r="AU57" i="307"/>
  <c r="AU41" i="314"/>
  <c r="AU85" i="314"/>
  <c r="AU118" i="288"/>
  <c r="AU119" i="288"/>
  <c r="AU127" i="288"/>
  <c r="AU123" i="288"/>
  <c r="AU50" i="288"/>
  <c r="AU73" i="288"/>
  <c r="AU86" i="280"/>
  <c r="AU96" i="280"/>
  <c r="AU76" i="280"/>
  <c r="AU87" i="280"/>
  <c r="AV31" i="289"/>
  <c r="AV56" i="307"/>
  <c r="AV21" i="310"/>
  <c r="AV24" i="310"/>
  <c r="AV59" i="307"/>
  <c r="AW185" i="273"/>
  <c r="AV20" i="275"/>
  <c r="AW17" i="275"/>
  <c r="AV58" i="307"/>
  <c r="AV23" i="310"/>
  <c r="AU156" i="273"/>
  <c r="AU29" i="310"/>
  <c r="AU63" i="307"/>
  <c r="AS78" i="288"/>
  <c r="AV28" i="314"/>
  <c r="AV187" i="273"/>
  <c r="AV189" i="273"/>
  <c r="AV105" i="278"/>
  <c r="AV100" i="278"/>
  <c r="AV125" i="280"/>
  <c r="AW40" i="305"/>
  <c r="AV188" i="273"/>
  <c r="AV190" i="280"/>
  <c r="AT3" i="305"/>
  <c r="AT3" i="309"/>
  <c r="AT3" i="306"/>
  <c r="AT3" i="310"/>
  <c r="AT3" i="307"/>
  <c r="AX2" i="285"/>
  <c r="AX2" i="314"/>
  <c r="AX2" i="282"/>
  <c r="AX2" i="288"/>
  <c r="AX184" i="273"/>
  <c r="AX185" i="273"/>
  <c r="AX2" i="265"/>
  <c r="AX2" i="273"/>
  <c r="AX2" i="289"/>
  <c r="AX2" i="278"/>
  <c r="AX2" i="286"/>
  <c r="AX2" i="275"/>
  <c r="AX2" i="280"/>
  <c r="AX33" i="311"/>
  <c r="AW28" i="314"/>
  <c r="AW187" i="273"/>
  <c r="AW189" i="273"/>
  <c r="AW100" i="278"/>
  <c r="AW105" i="278"/>
  <c r="AV63" i="307"/>
  <c r="AV29" i="310"/>
  <c r="AF81" i="278"/>
  <c r="AF35" i="265"/>
  <c r="AX188" i="273"/>
  <c r="AX190" i="280"/>
  <c r="AV49" i="305"/>
  <c r="AV50" i="305"/>
  <c r="AW42" i="305"/>
  <c r="AV87" i="280"/>
  <c r="AV41" i="314"/>
  <c r="AV85" i="314"/>
  <c r="AV118" i="288"/>
  <c r="AV119" i="288"/>
  <c r="AV127" i="288"/>
  <c r="AV73" i="288"/>
  <c r="AV123" i="288"/>
  <c r="AV50" i="288"/>
  <c r="AV86" i="280"/>
  <c r="AV96" i="280"/>
  <c r="AV76" i="280"/>
  <c r="AV11" i="282"/>
  <c r="AV64" i="282"/>
  <c r="AV126" i="280"/>
  <c r="AV218" i="280"/>
  <c r="AV17" i="314"/>
  <c r="AV47" i="314"/>
  <c r="AV54" i="314"/>
  <c r="AV191" i="280"/>
  <c r="AV230" i="280"/>
  <c r="AV225" i="280"/>
  <c r="AV212" i="280"/>
  <c r="AV40" i="286"/>
  <c r="AV155" i="273"/>
  <c r="AY2" i="285"/>
  <c r="AY2" i="314"/>
  <c r="AY2" i="282"/>
  <c r="AY2" i="265"/>
  <c r="AY2" i="288"/>
  <c r="AY184" i="273"/>
  <c r="AY2" i="280"/>
  <c r="AY2" i="278"/>
  <c r="AY2" i="286"/>
  <c r="AY33" i="311"/>
  <c r="AY2" i="273"/>
  <c r="AY2" i="289"/>
  <c r="AY2" i="275"/>
  <c r="AX64" i="306"/>
  <c r="AX69" i="306"/>
  <c r="AX85" i="305"/>
  <c r="AY86" i="305"/>
  <c r="AY41" i="305"/>
  <c r="AU20" i="310"/>
  <c r="AU55" i="307"/>
  <c r="AU3" i="285"/>
  <c r="AU3" i="314"/>
  <c r="AU3" i="282"/>
  <c r="AU3" i="275"/>
  <c r="AU3" i="265"/>
  <c r="AU3" i="286"/>
  <c r="AU3" i="304"/>
  <c r="AU3" i="273"/>
  <c r="AU47" i="273"/>
  <c r="AU3" i="289"/>
  <c r="AU60" i="307"/>
  <c r="AU240" i="307"/>
  <c r="AU25" i="310"/>
  <c r="AV156" i="273"/>
  <c r="AX39" i="305"/>
  <c r="AV240" i="307"/>
  <c r="AV60" i="307"/>
  <c r="AV25" i="310"/>
  <c r="AX4" i="285"/>
  <c r="AX4" i="314"/>
  <c r="AX4" i="282"/>
  <c r="AX4" i="288"/>
  <c r="AX4" i="275"/>
  <c r="AX4" i="309"/>
  <c r="AX4" i="289"/>
  <c r="AX4" i="310"/>
  <c r="AX4" i="307"/>
  <c r="AX4" i="304"/>
  <c r="AX4" i="273"/>
  <c r="AX4" i="280"/>
  <c r="AX4" i="306"/>
  <c r="AX4" i="278"/>
  <c r="AX4" i="286"/>
  <c r="AV71" i="307"/>
  <c r="AV39" i="310"/>
  <c r="AW29" i="310"/>
  <c r="AW63" i="307"/>
  <c r="AT78" i="288"/>
  <c r="AX224" i="280"/>
  <c r="AZ382" i="307"/>
  <c r="AZ372" i="307"/>
  <c r="AZ82" i="306"/>
  <c r="AU3" i="307"/>
  <c r="AU3" i="305"/>
  <c r="AU3" i="306"/>
  <c r="AU3" i="309"/>
  <c r="AU3" i="310"/>
  <c r="AW20" i="275"/>
  <c r="AX17" i="275"/>
  <c r="AW57" i="307"/>
  <c r="AW22" i="310"/>
  <c r="AY26" i="305"/>
  <c r="AY27" i="305"/>
  <c r="AY31" i="305"/>
  <c r="AZ32" i="305"/>
  <c r="AZ34" i="305"/>
  <c r="AZ35" i="305"/>
  <c r="AZ4" i="305"/>
  <c r="AY2" i="309"/>
  <c r="AY2" i="310"/>
  <c r="AY2" i="307"/>
  <c r="AY2" i="306"/>
  <c r="AY2" i="305"/>
  <c r="AY29" i="311"/>
  <c r="AY185" i="273"/>
  <c r="AW56" i="307"/>
  <c r="AW21" i="310"/>
  <c r="AW58" i="307"/>
  <c r="AW23" i="310"/>
  <c r="AW59" i="307"/>
  <c r="AW24" i="310"/>
  <c r="AX28" i="314"/>
  <c r="AX187" i="273"/>
  <c r="AW188" i="273"/>
  <c r="AX189" i="273"/>
  <c r="AX105" i="278"/>
  <c r="AX100" i="278"/>
  <c r="AW190" i="280"/>
  <c r="AW125" i="280"/>
  <c r="BA2" i="277"/>
  <c r="BA4" i="277"/>
  <c r="BB45" i="273"/>
  <c r="BA48" i="273"/>
  <c r="AX40" i="305"/>
  <c r="AF88" i="265"/>
  <c r="AW87" i="280"/>
  <c r="AV55" i="307"/>
  <c r="AV20" i="310"/>
  <c r="AX57" i="307"/>
  <c r="AX22" i="310"/>
  <c r="AY4" i="285"/>
  <c r="AY4" i="314"/>
  <c r="AY4" i="282"/>
  <c r="AY4" i="288"/>
  <c r="AY4" i="309"/>
  <c r="AY4" i="280"/>
  <c r="AY4" i="307"/>
  <c r="AY4" i="273"/>
  <c r="AY4" i="286"/>
  <c r="AY4" i="278"/>
  <c r="AY4" i="306"/>
  <c r="AY4" i="310"/>
  <c r="AY4" i="275"/>
  <c r="AY4" i="289"/>
  <c r="AY4" i="304"/>
  <c r="AX24" i="310"/>
  <c r="AX59" i="307"/>
  <c r="AZ26" i="305"/>
  <c r="AZ27" i="305"/>
  <c r="AZ31" i="305"/>
  <c r="BA32" i="305"/>
  <c r="BA34" i="305"/>
  <c r="BA35" i="305"/>
  <c r="BA4" i="305"/>
  <c r="AZ2" i="310"/>
  <c r="AZ2" i="306"/>
  <c r="AZ2" i="309"/>
  <c r="AZ2" i="307"/>
  <c r="AZ29" i="311"/>
  <c r="AZ2" i="305"/>
  <c r="AX56" i="307"/>
  <c r="AX21" i="310"/>
  <c r="AW64" i="282"/>
  <c r="AW11" i="282"/>
  <c r="AW126" i="280"/>
  <c r="AW218" i="280"/>
  <c r="AW17" i="314"/>
  <c r="AW47" i="314"/>
  <c r="AW54" i="314"/>
  <c r="AW230" i="280"/>
  <c r="AW191" i="280"/>
  <c r="AW225" i="280"/>
  <c r="AW212" i="280"/>
  <c r="AW155" i="273"/>
  <c r="AW40" i="286"/>
  <c r="AW41" i="314"/>
  <c r="AW85" i="314"/>
  <c r="AW118" i="288"/>
  <c r="AW119" i="288"/>
  <c r="AW127" i="288"/>
  <c r="AW123" i="288"/>
  <c r="AW50" i="288"/>
  <c r="AW73" i="288"/>
  <c r="AW86" i="280"/>
  <c r="AW96" i="280"/>
  <c r="AW76" i="280"/>
  <c r="BB2" i="277"/>
  <c r="BB4" i="277"/>
  <c r="BB48" i="273"/>
  <c r="AX37" i="314"/>
  <c r="AX31" i="289"/>
  <c r="AX85" i="282"/>
  <c r="AX200" i="280"/>
  <c r="AX15" i="275"/>
  <c r="AX20" i="275"/>
  <c r="AY17" i="275"/>
  <c r="AW71" i="307"/>
  <c r="AW39" i="310"/>
  <c r="AX23" i="310"/>
  <c r="AX58" i="307"/>
  <c r="BA382" i="307"/>
  <c r="BA372" i="307"/>
  <c r="BA82" i="306"/>
  <c r="AY37" i="314"/>
  <c r="AY85" i="282"/>
  <c r="AY200" i="280"/>
  <c r="AY15" i="275"/>
  <c r="AY20" i="275"/>
  <c r="AZ17" i="275"/>
  <c r="AY40" i="305"/>
  <c r="AY190" i="280"/>
  <c r="AY188" i="273"/>
  <c r="AX63" i="307"/>
  <c r="AX29" i="310"/>
  <c r="AW156" i="273"/>
  <c r="AX125" i="280"/>
  <c r="AW25" i="310"/>
  <c r="AW60" i="307"/>
  <c r="AW240" i="307"/>
  <c r="AY224" i="280"/>
  <c r="AX42" i="305"/>
  <c r="AW49" i="305"/>
  <c r="AW50" i="305"/>
  <c r="AV3" i="309"/>
  <c r="AV3" i="310"/>
  <c r="AV3" i="305"/>
  <c r="AV3" i="307"/>
  <c r="AV3" i="306"/>
  <c r="AV3" i="285"/>
  <c r="AV3" i="314"/>
  <c r="AV3" i="282"/>
  <c r="AV3" i="304"/>
  <c r="AV47" i="273"/>
  <c r="AV3" i="265"/>
  <c r="AV3" i="286"/>
  <c r="AV3" i="275"/>
  <c r="AV3" i="273"/>
  <c r="AV3" i="289"/>
  <c r="AZ2" i="285"/>
  <c r="AZ2" i="314"/>
  <c r="AZ2" i="282"/>
  <c r="AZ2" i="288"/>
  <c r="AZ2" i="265"/>
  <c r="AZ184" i="273"/>
  <c r="AZ185" i="273"/>
  <c r="AZ2" i="280"/>
  <c r="AZ2" i="286"/>
  <c r="AZ33" i="311"/>
  <c r="AZ2" i="275"/>
  <c r="AZ2" i="273"/>
  <c r="AZ2" i="289"/>
  <c r="AZ2" i="278"/>
  <c r="AU78" i="288"/>
  <c r="AZ190" i="280"/>
  <c r="AZ188" i="273"/>
  <c r="AY64" i="306"/>
  <c r="AY85" i="305"/>
  <c r="AZ86" i="305"/>
  <c r="AZ41" i="305"/>
  <c r="AY69" i="306"/>
  <c r="AY125" i="280"/>
  <c r="AZ28" i="314"/>
  <c r="AZ187" i="273"/>
  <c r="AZ105" i="278"/>
  <c r="AZ100" i="278"/>
  <c r="BB382" i="307"/>
  <c r="BB372" i="307"/>
  <c r="BB82" i="306"/>
  <c r="AY39" i="305"/>
  <c r="BA26" i="305"/>
  <c r="BA27" i="305"/>
  <c r="BA31" i="305"/>
  <c r="BB32" i="305"/>
  <c r="BB34" i="305"/>
  <c r="BB35" i="305"/>
  <c r="BB4" i="305"/>
  <c r="BA2" i="307"/>
  <c r="BA29" i="311"/>
  <c r="BA2" i="310"/>
  <c r="BA2" i="306"/>
  <c r="BA2" i="305"/>
  <c r="BA2" i="309"/>
  <c r="BA2" i="285"/>
  <c r="BA2" i="314"/>
  <c r="BA2" i="282"/>
  <c r="BA2" i="288"/>
  <c r="BA184" i="273"/>
  <c r="BA2" i="265"/>
  <c r="BA2" i="273"/>
  <c r="BA33" i="311"/>
  <c r="BA2" i="280"/>
  <c r="BA2" i="275"/>
  <c r="BA2" i="286"/>
  <c r="BA2" i="278"/>
  <c r="BA2" i="289"/>
  <c r="AW3" i="305"/>
  <c r="AW3" i="310"/>
  <c r="AW3" i="306"/>
  <c r="AW3" i="307"/>
  <c r="AW3" i="309"/>
  <c r="AY28" i="314"/>
  <c r="AY187" i="273"/>
  <c r="AY189" i="273"/>
  <c r="AY100" i="278"/>
  <c r="AY105" i="278"/>
  <c r="AX85" i="314"/>
  <c r="AX41" i="314"/>
  <c r="AX73" i="288"/>
  <c r="AX118" i="288"/>
  <c r="AX119" i="288"/>
  <c r="AX127" i="288"/>
  <c r="AX123" i="288"/>
  <c r="AX50" i="288"/>
  <c r="AX86" i="280"/>
  <c r="AX96" i="280"/>
  <c r="AX76" i="280"/>
  <c r="AY42" i="305"/>
  <c r="AX49" i="305"/>
  <c r="AX50" i="305"/>
  <c r="AW55" i="307"/>
  <c r="AW20" i="310"/>
  <c r="AZ69" i="306"/>
  <c r="AZ64" i="306"/>
  <c r="AZ85" i="305"/>
  <c r="BA86" i="305"/>
  <c r="BA41" i="305"/>
  <c r="AX11" i="282"/>
  <c r="AX64" i="282"/>
  <c r="AX126" i="280"/>
  <c r="AX218" i="280"/>
  <c r="AX47" i="314"/>
  <c r="AX54" i="314"/>
  <c r="AX17" i="314"/>
  <c r="AX230" i="280"/>
  <c r="AX191" i="280"/>
  <c r="AX225" i="280"/>
  <c r="AX212" i="280"/>
  <c r="AX40" i="286"/>
  <c r="AX155" i="273"/>
  <c r="AX156" i="273"/>
  <c r="AZ4" i="285"/>
  <c r="AZ4" i="314"/>
  <c r="AZ4" i="282"/>
  <c r="AZ4" i="288"/>
  <c r="AZ4" i="309"/>
  <c r="AZ4" i="278"/>
  <c r="AZ4" i="310"/>
  <c r="AZ4" i="273"/>
  <c r="AZ4" i="307"/>
  <c r="AZ4" i="306"/>
  <c r="AZ4" i="280"/>
  <c r="AZ4" i="289"/>
  <c r="AZ4" i="275"/>
  <c r="AZ4" i="304"/>
  <c r="AZ4" i="286"/>
  <c r="AV78" i="288"/>
  <c r="AW3" i="285"/>
  <c r="AW3" i="314"/>
  <c r="AW3" i="282"/>
  <c r="AW3" i="289"/>
  <c r="AW3" i="275"/>
  <c r="AW3" i="304"/>
  <c r="AW3" i="273"/>
  <c r="AW47" i="273"/>
  <c r="AW3" i="286"/>
  <c r="AW3" i="265"/>
  <c r="BA185" i="273"/>
  <c r="AZ224" i="280"/>
  <c r="AX240" i="307"/>
  <c r="AX60" i="307"/>
  <c r="AX25" i="310"/>
  <c r="AX39" i="310"/>
  <c r="AX71" i="307"/>
  <c r="AG81" i="278"/>
  <c r="AG35" i="265"/>
  <c r="AY85" i="314"/>
  <c r="AY41" i="314"/>
  <c r="AY123" i="288"/>
  <c r="AY118" i="288"/>
  <c r="AY119" i="288"/>
  <c r="AY127" i="288"/>
  <c r="AY73" i="288"/>
  <c r="AY50" i="288"/>
  <c r="AY86" i="280"/>
  <c r="AY76" i="280"/>
  <c r="AY96" i="280"/>
  <c r="AY39" i="310"/>
  <c r="AY71" i="307"/>
  <c r="AY29" i="310"/>
  <c r="AY63" i="307"/>
  <c r="AX3" i="309"/>
  <c r="AX3" i="310"/>
  <c r="AX3" i="305"/>
  <c r="AX3" i="307"/>
  <c r="AX3" i="306"/>
  <c r="BB26" i="305"/>
  <c r="BB27" i="305"/>
  <c r="BB31" i="305"/>
  <c r="BC32" i="305"/>
  <c r="BC34" i="305"/>
  <c r="BC35" i="305"/>
  <c r="BC4" i="305"/>
  <c r="BB29" i="311"/>
  <c r="BB2" i="305"/>
  <c r="BB2" i="307"/>
  <c r="BB2" i="306"/>
  <c r="BB2" i="309"/>
  <c r="BB2" i="310"/>
  <c r="AZ39" i="305"/>
  <c r="AY87" i="280"/>
  <c r="AY49" i="305"/>
  <c r="AY50" i="305"/>
  <c r="AY57" i="307"/>
  <c r="AY22" i="310"/>
  <c r="AZ125" i="280"/>
  <c r="AY64" i="282"/>
  <c r="AY11" i="282"/>
  <c r="AY126" i="280"/>
  <c r="AY218" i="280"/>
  <c r="AY47" i="314"/>
  <c r="AY17" i="314"/>
  <c r="AY54" i="314"/>
  <c r="AY225" i="280"/>
  <c r="AY212" i="280"/>
  <c r="AY191" i="280"/>
  <c r="AY230" i="280"/>
  <c r="AY40" i="286"/>
  <c r="AY155" i="273"/>
  <c r="AY156" i="273"/>
  <c r="AZ59" i="307"/>
  <c r="AZ24" i="310"/>
  <c r="BA224" i="280"/>
  <c r="AY21" i="310"/>
  <c r="AY56" i="307"/>
  <c r="BC382" i="307"/>
  <c r="BC372" i="307"/>
  <c r="BC82" i="306"/>
  <c r="AY24" i="310"/>
  <c r="AY59" i="307"/>
  <c r="BA69" i="306"/>
  <c r="BA64" i="306"/>
  <c r="BA85" i="305"/>
  <c r="BB86" i="305"/>
  <c r="BB41" i="305"/>
  <c r="AW78" i="288"/>
  <c r="BA4" i="285"/>
  <c r="BA4" i="314"/>
  <c r="BA4" i="282"/>
  <c r="BA4" i="288"/>
  <c r="BA4" i="310"/>
  <c r="BA4" i="306"/>
  <c r="BA4" i="289"/>
  <c r="BA4" i="309"/>
  <c r="BA4" i="280"/>
  <c r="BA4" i="307"/>
  <c r="BA4" i="304"/>
  <c r="BA4" i="275"/>
  <c r="BA4" i="273"/>
  <c r="BA4" i="286"/>
  <c r="BA4" i="278"/>
  <c r="AY58" i="307"/>
  <c r="AY23" i="310"/>
  <c r="AX87" i="280"/>
  <c r="AX55" i="307"/>
  <c r="AX20" i="310"/>
  <c r="BA190" i="280"/>
  <c r="BA188" i="273"/>
  <c r="BA39" i="305"/>
  <c r="BB2" i="285"/>
  <c r="BB2" i="314"/>
  <c r="BB2" i="282"/>
  <c r="BB2" i="288"/>
  <c r="BB184" i="273"/>
  <c r="BB2" i="265"/>
  <c r="BB2" i="286"/>
  <c r="BB2" i="278"/>
  <c r="BB2" i="280"/>
  <c r="BB33" i="311"/>
  <c r="BB2" i="275"/>
  <c r="BB2" i="289"/>
  <c r="BB2" i="273"/>
  <c r="AZ40" i="305"/>
  <c r="AZ42" i="305"/>
  <c r="AZ189" i="273"/>
  <c r="AX3" i="285"/>
  <c r="AX3" i="314"/>
  <c r="AX3" i="282"/>
  <c r="AX47" i="273"/>
  <c r="AX3" i="289"/>
  <c r="AX3" i="304"/>
  <c r="AX3" i="275"/>
  <c r="AX3" i="273"/>
  <c r="AX3" i="265"/>
  <c r="AX3" i="286"/>
  <c r="AZ37" i="314"/>
  <c r="AZ31" i="289"/>
  <c r="AZ85" i="282"/>
  <c r="AZ200" i="280"/>
  <c r="AZ15" i="275"/>
  <c r="AZ20" i="275"/>
  <c r="BA17" i="275"/>
  <c r="AG88" i="265"/>
  <c r="AZ39" i="310"/>
  <c r="AZ71" i="307"/>
  <c r="AZ49" i="305"/>
  <c r="AZ50" i="305"/>
  <c r="BB39" i="305"/>
  <c r="BB37" i="314"/>
  <c r="BB85" i="282"/>
  <c r="BB200" i="280"/>
  <c r="BB15" i="275"/>
  <c r="BB224" i="280"/>
  <c r="BA29" i="310"/>
  <c r="BA63" i="307"/>
  <c r="BA125" i="280"/>
  <c r="BA40" i="305"/>
  <c r="BA42" i="305"/>
  <c r="BA28" i="314"/>
  <c r="BA187" i="273"/>
  <c r="BA189" i="273"/>
  <c r="BA100" i="278"/>
  <c r="BA105" i="278"/>
  <c r="BC184" i="273"/>
  <c r="BC185" i="273"/>
  <c r="AZ29" i="310"/>
  <c r="AZ63" i="307"/>
  <c r="BA21" i="310"/>
  <c r="BA56" i="307"/>
  <c r="AY3" i="285"/>
  <c r="AY3" i="314"/>
  <c r="AY3" i="282"/>
  <c r="AY3" i="275"/>
  <c r="AY3" i="286"/>
  <c r="AY3" i="265"/>
  <c r="AY47" i="273"/>
  <c r="AY3" i="289"/>
  <c r="AY3" i="304"/>
  <c r="AY3" i="273"/>
  <c r="AX78" i="288"/>
  <c r="BA23" i="310"/>
  <c r="BA58" i="307"/>
  <c r="BC2" i="285"/>
  <c r="BC2" i="314"/>
  <c r="BC2" i="282"/>
  <c r="BC2" i="288"/>
  <c r="BC2" i="265"/>
  <c r="BC2" i="280"/>
  <c r="BC33" i="311"/>
  <c r="BC2" i="289"/>
  <c r="BC2" i="278"/>
  <c r="BC2" i="273"/>
  <c r="BC2" i="286"/>
  <c r="BC2" i="275"/>
  <c r="BA59" i="307"/>
  <c r="BA24" i="310"/>
  <c r="AZ64" i="282"/>
  <c r="AZ11" i="282"/>
  <c r="AZ126" i="280"/>
  <c r="AZ218" i="280"/>
  <c r="AZ47" i="314"/>
  <c r="AZ17" i="314"/>
  <c r="AZ54" i="314"/>
  <c r="AZ191" i="280"/>
  <c r="AZ225" i="280"/>
  <c r="AZ212" i="280"/>
  <c r="AZ230" i="280"/>
  <c r="AZ40" i="286"/>
  <c r="AZ155" i="273"/>
  <c r="AZ156" i="273"/>
  <c r="AZ87" i="280"/>
  <c r="BB4" i="285"/>
  <c r="BB4" i="314"/>
  <c r="BB4" i="282"/>
  <c r="BB4" i="288"/>
  <c r="BB4" i="289"/>
  <c r="BB4" i="280"/>
  <c r="BB4" i="309"/>
  <c r="BB4" i="278"/>
  <c r="BB4" i="286"/>
  <c r="BB4" i="310"/>
  <c r="BB4" i="304"/>
  <c r="BB4" i="273"/>
  <c r="BB4" i="307"/>
  <c r="BB4" i="306"/>
  <c r="BB4" i="275"/>
  <c r="BA57" i="307"/>
  <c r="BA22" i="310"/>
  <c r="BC26" i="305"/>
  <c r="BC27" i="305"/>
  <c r="BC31" i="305"/>
  <c r="BD32" i="305"/>
  <c r="BD34" i="305"/>
  <c r="BD35" i="305"/>
  <c r="BD4" i="305"/>
  <c r="BC2" i="307"/>
  <c r="BC2" i="306"/>
  <c r="BC2" i="310"/>
  <c r="BC29" i="311"/>
  <c r="BC2" i="309"/>
  <c r="BC2" i="305"/>
  <c r="AY3" i="305"/>
  <c r="AY3" i="306"/>
  <c r="AY3" i="310"/>
  <c r="AY3" i="307"/>
  <c r="AY3" i="309"/>
  <c r="AY55" i="307"/>
  <c r="AY20" i="310"/>
  <c r="BA37" i="314"/>
  <c r="BA85" i="282"/>
  <c r="BA200" i="280"/>
  <c r="BA15" i="275"/>
  <c r="BA20" i="275"/>
  <c r="BB17" i="275"/>
  <c r="BB40" i="305"/>
  <c r="BD382" i="307"/>
  <c r="BD372" i="307"/>
  <c r="BD82" i="306"/>
  <c r="AZ57" i="307"/>
  <c r="AZ22" i="310"/>
  <c r="AY25" i="310"/>
  <c r="AY240" i="307"/>
  <c r="AY60" i="307"/>
  <c r="BB185" i="273"/>
  <c r="AZ56" i="307"/>
  <c r="AZ21" i="310"/>
  <c r="AZ85" i="314"/>
  <c r="AZ41" i="314"/>
  <c r="AZ123" i="288"/>
  <c r="AZ118" i="288"/>
  <c r="AZ119" i="288"/>
  <c r="AZ127" i="288"/>
  <c r="AZ73" i="288"/>
  <c r="AZ50" i="288"/>
  <c r="AZ86" i="280"/>
  <c r="AZ96" i="280"/>
  <c r="AZ76" i="280"/>
  <c r="BB69" i="306"/>
  <c r="BB64" i="306"/>
  <c r="BB85" i="305"/>
  <c r="BC86" i="305"/>
  <c r="BC41" i="305"/>
  <c r="AZ58" i="307"/>
  <c r="AZ23" i="310"/>
  <c r="BA64" i="282"/>
  <c r="BA11" i="282"/>
  <c r="BA126" i="280"/>
  <c r="BA218" i="280"/>
  <c r="BA47" i="314"/>
  <c r="BA17" i="314"/>
  <c r="BA54" i="314"/>
  <c r="BA225" i="280"/>
  <c r="BA212" i="280"/>
  <c r="BA191" i="280"/>
  <c r="BA230" i="280"/>
  <c r="BA155" i="273"/>
  <c r="BA40" i="286"/>
  <c r="BA156" i="273"/>
  <c r="BB42" i="305"/>
  <c r="BA49" i="305"/>
  <c r="BA50" i="305"/>
  <c r="BB22" i="310"/>
  <c r="BB57" i="307"/>
  <c r="BA85" i="314"/>
  <c r="BA41" i="314"/>
  <c r="BA123" i="288"/>
  <c r="BA118" i="288"/>
  <c r="BA119" i="288"/>
  <c r="BA127" i="288"/>
  <c r="BA56" i="288"/>
  <c r="BA50" i="288"/>
  <c r="BA73" i="288"/>
  <c r="BA86" i="280"/>
  <c r="BA96" i="280"/>
  <c r="BA76" i="280"/>
  <c r="AY78" i="288"/>
  <c r="BD184" i="273"/>
  <c r="BD185" i="273"/>
  <c r="BC224" i="280"/>
  <c r="BD2" i="285"/>
  <c r="BD2" i="314"/>
  <c r="BD2" i="282"/>
  <c r="BD2" i="288"/>
  <c r="BD2" i="286"/>
  <c r="BD2" i="265"/>
  <c r="BD2" i="273"/>
  <c r="BD2" i="278"/>
  <c r="BD33" i="311"/>
  <c r="BD2" i="275"/>
  <c r="BD2" i="289"/>
  <c r="BD2" i="280"/>
  <c r="BB20" i="275"/>
  <c r="BC17" i="275"/>
  <c r="BC40" i="305"/>
  <c r="AZ3" i="309"/>
  <c r="AZ3" i="310"/>
  <c r="AZ3" i="306"/>
  <c r="AZ3" i="307"/>
  <c r="AZ3" i="305"/>
  <c r="BB63" i="307"/>
  <c r="BB29" i="310"/>
  <c r="BA87" i="280"/>
  <c r="AZ60" i="307"/>
  <c r="AZ240" i="307"/>
  <c r="AZ25" i="310"/>
  <c r="BD26" i="305"/>
  <c r="BD27" i="305"/>
  <c r="BD31" i="305"/>
  <c r="BE32" i="305"/>
  <c r="BE34" i="305"/>
  <c r="BE35" i="305"/>
  <c r="BE4" i="305"/>
  <c r="BD29" i="311"/>
  <c r="BD2" i="306"/>
  <c r="BD2" i="310"/>
  <c r="BD2" i="309"/>
  <c r="BD2" i="305"/>
  <c r="BD2" i="307"/>
  <c r="BB125" i="280"/>
  <c r="BB24" i="310"/>
  <c r="BB59" i="307"/>
  <c r="BB190" i="280"/>
  <c r="BB188" i="273"/>
  <c r="BE382" i="307"/>
  <c r="BE372" i="307"/>
  <c r="BE82" i="306"/>
  <c r="BC28" i="314"/>
  <c r="BC187" i="273"/>
  <c r="BC105" i="278"/>
  <c r="BC100" i="278"/>
  <c r="BC69" i="306"/>
  <c r="BC85" i="305"/>
  <c r="BD86" i="305"/>
  <c r="BD41" i="305"/>
  <c r="BC64" i="306"/>
  <c r="BA60" i="307"/>
  <c r="BA25" i="310"/>
  <c r="BA240" i="307"/>
  <c r="BB28" i="314"/>
  <c r="BB187" i="273"/>
  <c r="BB189" i="273"/>
  <c r="BB105" i="278"/>
  <c r="BB100" i="278"/>
  <c r="AZ20" i="310"/>
  <c r="AZ55" i="307"/>
  <c r="BC4" i="285"/>
  <c r="BC4" i="314"/>
  <c r="BC4" i="282"/>
  <c r="BC4" i="288"/>
  <c r="BC4" i="310"/>
  <c r="BC4" i="306"/>
  <c r="BC4" i="273"/>
  <c r="BC4" i="289"/>
  <c r="BC4" i="309"/>
  <c r="BC4" i="278"/>
  <c r="BC4" i="286"/>
  <c r="BC4" i="307"/>
  <c r="BC4" i="280"/>
  <c r="BC4" i="275"/>
  <c r="BC4" i="304"/>
  <c r="BB56" i="307"/>
  <c r="BB21" i="310"/>
  <c r="BA39" i="310"/>
  <c r="BA71" i="307"/>
  <c r="BC37" i="314"/>
  <c r="BC85" i="282"/>
  <c r="BC200" i="280"/>
  <c r="BC15" i="275"/>
  <c r="BC20" i="275"/>
  <c r="BD17" i="275"/>
  <c r="BC188" i="273"/>
  <c r="BC190" i="280"/>
  <c r="AZ3" i="285"/>
  <c r="AZ3" i="314"/>
  <c r="AZ3" i="282"/>
  <c r="AZ3" i="273"/>
  <c r="AZ3" i="304"/>
  <c r="AZ3" i="289"/>
  <c r="AZ3" i="275"/>
  <c r="AZ3" i="286"/>
  <c r="AZ3" i="265"/>
  <c r="AZ47" i="273"/>
  <c r="BB31" i="289"/>
  <c r="BB23" i="310"/>
  <c r="BB58" i="307"/>
  <c r="AH81" i="278"/>
  <c r="AH35" i="265"/>
  <c r="BB41" i="314"/>
  <c r="BB85" i="314"/>
  <c r="BB123" i="288"/>
  <c r="BB73" i="288"/>
  <c r="BB118" i="288"/>
  <c r="BB119" i="288"/>
  <c r="BB127" i="288"/>
  <c r="BB86" i="280"/>
  <c r="BB56" i="288"/>
  <c r="BB50" i="288"/>
  <c r="BB96" i="280"/>
  <c r="BB76" i="280"/>
  <c r="BB64" i="282"/>
  <c r="BB126" i="280"/>
  <c r="BB11" i="282"/>
  <c r="BB218" i="280"/>
  <c r="BB47" i="314"/>
  <c r="BB54" i="314"/>
  <c r="BB17" i="314"/>
  <c r="BB225" i="280"/>
  <c r="BB212" i="280"/>
  <c r="BB191" i="280"/>
  <c r="BB230" i="280"/>
  <c r="BB40" i="286"/>
  <c r="BB155" i="273"/>
  <c r="BD39" i="305"/>
  <c r="BD4" i="285"/>
  <c r="BD4" i="314"/>
  <c r="BD4" i="282"/>
  <c r="BD4" i="288"/>
  <c r="BD4" i="286"/>
  <c r="BD4" i="278"/>
  <c r="BD4" i="289"/>
  <c r="BD4" i="304"/>
  <c r="BD4" i="273"/>
  <c r="BD4" i="306"/>
  <c r="BD4" i="307"/>
  <c r="BD4" i="275"/>
  <c r="BD4" i="280"/>
  <c r="BD4" i="309"/>
  <c r="BD4" i="310"/>
  <c r="AK84" i="306"/>
  <c r="AK85" i="306"/>
  <c r="AK41" i="265"/>
  <c r="BA84" i="306"/>
  <c r="BA85" i="306"/>
  <c r="BA41" i="265"/>
  <c r="AG84" i="306"/>
  <c r="AG85" i="306"/>
  <c r="AG41" i="265"/>
  <c r="Z84" i="306"/>
  <c r="Z85" i="306"/>
  <c r="Z41" i="265"/>
  <c r="AQ84" i="306"/>
  <c r="AQ85" i="306"/>
  <c r="AQ41" i="265"/>
  <c r="AW84" i="306"/>
  <c r="AW85" i="306"/>
  <c r="AW41" i="265"/>
  <c r="AJ84" i="306"/>
  <c r="AJ85" i="306"/>
  <c r="AJ41" i="265"/>
  <c r="AA84" i="306"/>
  <c r="AA85" i="306"/>
  <c r="AA41" i="265"/>
  <c r="AV84" i="306"/>
  <c r="AV85" i="306"/>
  <c r="AV41" i="265"/>
  <c r="BE84" i="306"/>
  <c r="BE85" i="306"/>
  <c r="BE41" i="265"/>
  <c r="AD84" i="306"/>
  <c r="AD85" i="306"/>
  <c r="AD41" i="265"/>
  <c r="AS84" i="306"/>
  <c r="AS85" i="306"/>
  <c r="AS41" i="265"/>
  <c r="AF84" i="306"/>
  <c r="AF85" i="306"/>
  <c r="AF41" i="265"/>
  <c r="AO84" i="306"/>
  <c r="AO85" i="306"/>
  <c r="AO41" i="265"/>
  <c r="BB84" i="306"/>
  <c r="BB85" i="306"/>
  <c r="BB41" i="265"/>
  <c r="AM84" i="306"/>
  <c r="AM85" i="306"/>
  <c r="AM41" i="265"/>
  <c r="AR84" i="306"/>
  <c r="AR85" i="306"/>
  <c r="AR41" i="265"/>
  <c r="AZ84" i="306"/>
  <c r="AZ85" i="306"/>
  <c r="AZ41" i="265"/>
  <c r="AL84" i="306"/>
  <c r="AL85" i="306"/>
  <c r="AL41" i="265"/>
  <c r="AE84" i="306"/>
  <c r="AE85" i="306"/>
  <c r="AE41" i="265"/>
  <c r="AY84" i="306"/>
  <c r="AY85" i="306"/>
  <c r="AY41" i="265"/>
  <c r="AN84" i="306"/>
  <c r="AN85" i="306"/>
  <c r="AN41" i="265"/>
  <c r="AX84" i="306"/>
  <c r="AX85" i="306"/>
  <c r="AX41" i="265"/>
  <c r="AT84" i="306"/>
  <c r="AT85" i="306"/>
  <c r="AT41" i="265"/>
  <c r="BC84" i="306"/>
  <c r="BC85" i="306"/>
  <c r="BC41" i="265"/>
  <c r="BD84" i="306"/>
  <c r="BD85" i="306"/>
  <c r="BD41" i="265"/>
  <c r="AU84" i="306"/>
  <c r="AU85" i="306"/>
  <c r="AU41" i="265"/>
  <c r="AB84" i="306"/>
  <c r="AB85" i="306"/>
  <c r="AB41" i="265"/>
  <c r="AP84" i="306"/>
  <c r="AP85" i="306"/>
  <c r="AP41" i="265"/>
  <c r="AH84" i="306"/>
  <c r="AH85" i="306"/>
  <c r="AH41" i="265"/>
  <c r="AC84" i="306"/>
  <c r="AC85" i="306"/>
  <c r="AC41" i="265"/>
  <c r="AI84" i="306"/>
  <c r="AI85" i="306"/>
  <c r="AI41" i="265"/>
  <c r="BD224" i="280"/>
  <c r="BC39" i="305"/>
  <c r="BC42" i="305"/>
  <c r="BB49" i="305"/>
  <c r="BB50" i="305"/>
  <c r="BC189" i="273"/>
  <c r="AN78" i="306"/>
  <c r="AX78" i="306"/>
  <c r="BE78" i="306"/>
  <c r="BB78" i="306"/>
  <c r="AE78" i="306"/>
  <c r="AT78" i="306"/>
  <c r="AG78" i="306"/>
  <c r="AJ78" i="306"/>
  <c r="AL78" i="306"/>
  <c r="AI78" i="306"/>
  <c r="AA78" i="306"/>
  <c r="AZ78" i="306"/>
  <c r="AU78" i="306"/>
  <c r="AQ78" i="306"/>
  <c r="P78" i="306"/>
  <c r="AS78" i="306"/>
  <c r="AF78" i="306"/>
  <c r="AM78" i="306"/>
  <c r="BD78" i="306"/>
  <c r="AB78" i="306"/>
  <c r="Z78" i="306"/>
  <c r="AR78" i="306"/>
  <c r="AO78" i="306"/>
  <c r="BA78" i="306"/>
  <c r="AW78" i="306"/>
  <c r="AY78" i="306"/>
  <c r="BC78" i="306"/>
  <c r="AC78" i="306"/>
  <c r="AP78" i="306"/>
  <c r="T78" i="306"/>
  <c r="AV78" i="306"/>
  <c r="AH78" i="306"/>
  <c r="O78" i="306"/>
  <c r="AD78" i="306"/>
  <c r="AK78" i="306"/>
  <c r="K78" i="306"/>
  <c r="M78" i="306"/>
  <c r="N78" i="306"/>
  <c r="Q78" i="306"/>
  <c r="R78" i="306"/>
  <c r="S78" i="306"/>
  <c r="U78" i="306"/>
  <c r="AV272" i="307"/>
  <c r="BC271" i="307"/>
  <c r="AC272" i="307"/>
  <c r="BA271" i="307"/>
  <c r="AN271" i="307"/>
  <c r="AA271" i="307"/>
  <c r="AD271" i="307"/>
  <c r="AG272" i="307"/>
  <c r="Z272" i="307"/>
  <c r="AR272" i="307"/>
  <c r="AZ272" i="307"/>
  <c r="BD272" i="307"/>
  <c r="AR271" i="307"/>
  <c r="BD271" i="307"/>
  <c r="AD272" i="307"/>
  <c r="Z271" i="307"/>
  <c r="BE271" i="307"/>
  <c r="AS272" i="307"/>
  <c r="AY271" i="307"/>
  <c r="AI272" i="307"/>
  <c r="AS271" i="307"/>
  <c r="AU272" i="307"/>
  <c r="BB272" i="307"/>
  <c r="AJ272" i="307"/>
  <c r="AQ272" i="307"/>
  <c r="AE272" i="307"/>
  <c r="AO271" i="307"/>
  <c r="AN272" i="307"/>
  <c r="AL271" i="307"/>
  <c r="AG271" i="307"/>
  <c r="AL272" i="307"/>
  <c r="AK272" i="307"/>
  <c r="AX271" i="307"/>
  <c r="AV271" i="307"/>
  <c r="AF271" i="307"/>
  <c r="AP272" i="307"/>
  <c r="AW271" i="307"/>
  <c r="AU271" i="307"/>
  <c r="AW272" i="307"/>
  <c r="AE271" i="307"/>
  <c r="BA272" i="307"/>
  <c r="AH271" i="307"/>
  <c r="AO272" i="307"/>
  <c r="BB271" i="307"/>
  <c r="BE272" i="307"/>
  <c r="AJ271" i="307"/>
  <c r="AB271" i="307"/>
  <c r="AI271" i="307"/>
  <c r="AY272" i="307"/>
  <c r="AA272" i="307"/>
  <c r="AZ271" i="307"/>
  <c r="AK271" i="307"/>
  <c r="AQ271" i="307"/>
  <c r="AM272" i="307"/>
  <c r="AT272" i="307"/>
  <c r="AF272" i="307"/>
  <c r="AX272" i="307"/>
  <c r="AM271" i="307"/>
  <c r="AT271" i="307"/>
  <c r="AC271" i="307"/>
  <c r="BC272" i="307"/>
  <c r="AH272" i="307"/>
  <c r="AP271" i="307"/>
  <c r="AB272" i="307"/>
  <c r="V78" i="306"/>
  <c r="BD28" i="314"/>
  <c r="BD187" i="273"/>
  <c r="BD189" i="273"/>
  <c r="BD100" i="278"/>
  <c r="BD105" i="278"/>
  <c r="BC59" i="307"/>
  <c r="BC24" i="310"/>
  <c r="AJ363" i="307"/>
  <c r="AP363" i="307"/>
  <c r="Z363" i="307"/>
  <c r="AL363" i="307"/>
  <c r="AS363" i="307"/>
  <c r="AM363" i="307"/>
  <c r="AF363" i="307"/>
  <c r="AB363" i="307"/>
  <c r="BD363" i="307"/>
  <c r="AE363" i="307"/>
  <c r="AD363" i="307"/>
  <c r="AQ363" i="307"/>
  <c r="AG363" i="307"/>
  <c r="AO363" i="307"/>
  <c r="AK363" i="307"/>
  <c r="AI363" i="307"/>
  <c r="AA363" i="307"/>
  <c r="AZ363" i="307"/>
  <c r="AR363" i="307"/>
  <c r="BA363" i="307"/>
  <c r="AH363" i="307"/>
  <c r="AT363" i="307"/>
  <c r="AU363" i="307"/>
  <c r="BC363" i="307"/>
  <c r="BE363" i="307"/>
  <c r="AW363" i="307"/>
  <c r="AN363" i="307"/>
  <c r="AV363" i="307"/>
  <c r="BB363" i="307"/>
  <c r="AX363" i="307"/>
  <c r="AY363" i="307"/>
  <c r="AC363" i="307"/>
  <c r="BB87" i="280"/>
  <c r="AM374" i="307"/>
  <c r="AM35" i="285"/>
  <c r="BC374" i="307"/>
  <c r="BC35" i="285"/>
  <c r="AN374" i="307"/>
  <c r="AN35" i="285"/>
  <c r="AF374" i="307"/>
  <c r="AF35" i="285"/>
  <c r="AK374" i="307"/>
  <c r="AK35" i="285"/>
  <c r="AH374" i="307"/>
  <c r="AH35" i="285"/>
  <c r="AA374" i="307"/>
  <c r="AA35" i="285"/>
  <c r="BD374" i="307"/>
  <c r="BD35" i="285"/>
  <c r="AQ374" i="307"/>
  <c r="AQ35" i="285"/>
  <c r="AB374" i="307"/>
  <c r="AB35" i="285"/>
  <c r="AX374" i="307"/>
  <c r="AX35" i="285"/>
  <c r="BA374" i="307"/>
  <c r="BA35" i="285"/>
  <c r="AI374" i="307"/>
  <c r="AI35" i="285"/>
  <c r="AV374" i="307"/>
  <c r="AV35" i="285"/>
  <c r="Z374" i="307"/>
  <c r="Z35" i="285"/>
  <c r="AP374" i="307"/>
  <c r="AP35" i="285"/>
  <c r="AO374" i="307"/>
  <c r="AO35" i="285"/>
  <c r="AL374" i="307"/>
  <c r="AL35" i="285"/>
  <c r="AZ374" i="307"/>
  <c r="AZ35" i="285"/>
  <c r="AD374" i="307"/>
  <c r="AD35" i="285"/>
  <c r="AJ374" i="307"/>
  <c r="AJ35" i="285"/>
  <c r="AT374" i="307"/>
  <c r="AT35" i="285"/>
  <c r="BB374" i="307"/>
  <c r="BB35" i="285"/>
  <c r="AC374" i="307"/>
  <c r="AC35" i="285"/>
  <c r="AW374" i="307"/>
  <c r="AW35" i="285"/>
  <c r="AR374" i="307"/>
  <c r="AR35" i="285"/>
  <c r="AY374" i="307"/>
  <c r="AY35" i="285"/>
  <c r="AU374" i="307"/>
  <c r="AU35" i="285"/>
  <c r="AG374" i="307"/>
  <c r="AG35" i="285"/>
  <c r="AE374" i="307"/>
  <c r="AE35" i="285"/>
  <c r="BE374" i="307"/>
  <c r="BE35" i="285"/>
  <c r="AS374" i="307"/>
  <c r="AS35" i="285"/>
  <c r="BE26" i="305"/>
  <c r="BE27" i="305"/>
  <c r="BE2" i="306"/>
  <c r="BE2" i="310"/>
  <c r="BE2" i="309"/>
  <c r="BE2" i="305"/>
  <c r="BE29" i="311"/>
  <c r="BE2" i="307"/>
  <c r="BC125" i="280"/>
  <c r="AZ78" i="288"/>
  <c r="BE2" i="285"/>
  <c r="BE184" i="273"/>
  <c r="BE2" i="280"/>
  <c r="BE2" i="314"/>
  <c r="BE2" i="282"/>
  <c r="BE2" i="286"/>
  <c r="BE2" i="288"/>
  <c r="BE2" i="265"/>
  <c r="BE2" i="273"/>
  <c r="BE2" i="275"/>
  <c r="BE33" i="311"/>
  <c r="BE2" i="278"/>
  <c r="BE2" i="289"/>
  <c r="W78" i="306"/>
  <c r="BD37" i="314"/>
  <c r="BD31" i="289"/>
  <c r="BD85" i="282"/>
  <c r="BD200" i="280"/>
  <c r="BD15" i="275"/>
  <c r="BD20" i="275"/>
  <c r="BE17" i="275"/>
  <c r="BA55" i="307"/>
  <c r="BA20" i="310"/>
  <c r="BB156" i="273"/>
  <c r="AV384" i="307"/>
  <c r="AI384" i="307"/>
  <c r="AG384" i="307"/>
  <c r="AN384" i="307"/>
  <c r="BD384" i="307"/>
  <c r="AC384" i="307"/>
  <c r="AO384" i="307"/>
  <c r="AS384" i="307"/>
  <c r="AX384" i="307"/>
  <c r="AA384" i="307"/>
  <c r="BB384" i="307"/>
  <c r="AF384" i="307"/>
  <c r="BC384" i="307"/>
  <c r="BE384" i="307"/>
  <c r="AW384" i="307"/>
  <c r="AK384" i="307"/>
  <c r="AY384" i="307"/>
  <c r="AR384" i="307"/>
  <c r="AZ384" i="307"/>
  <c r="AQ384" i="307"/>
  <c r="Z384" i="307"/>
  <c r="AL384" i="307"/>
  <c r="AP384" i="307"/>
  <c r="AE384" i="307"/>
  <c r="BA384" i="307"/>
  <c r="AT384" i="307"/>
  <c r="AM384" i="307"/>
  <c r="AD384" i="307"/>
  <c r="AB384" i="307"/>
  <c r="AH384" i="307"/>
  <c r="AU384" i="307"/>
  <c r="AJ384" i="307"/>
  <c r="BD190" i="280"/>
  <c r="BD188" i="273"/>
  <c r="BA3" i="285"/>
  <c r="BA3" i="314"/>
  <c r="BA3" i="282"/>
  <c r="BA3" i="304"/>
  <c r="BA3" i="289"/>
  <c r="BA3" i="265"/>
  <c r="BA3" i="286"/>
  <c r="BA3" i="275"/>
  <c r="BA3" i="273"/>
  <c r="BA47" i="273"/>
  <c r="BB25" i="310"/>
  <c r="BB60" i="307"/>
  <c r="BB240" i="307"/>
  <c r="BB39" i="310"/>
  <c r="BB71" i="307"/>
  <c r="Z379" i="307"/>
  <c r="AX379" i="307"/>
  <c r="AM379" i="307"/>
  <c r="AT379" i="307"/>
  <c r="AQ379" i="307"/>
  <c r="AR379" i="307"/>
  <c r="AI379" i="307"/>
  <c r="AN379" i="307"/>
  <c r="AD379" i="307"/>
  <c r="BD379" i="307"/>
  <c r="AL379" i="307"/>
  <c r="AJ379" i="307"/>
  <c r="AW379" i="307"/>
  <c r="AB379" i="307"/>
  <c r="AU379" i="307"/>
  <c r="AC379" i="307"/>
  <c r="BB379" i="307"/>
  <c r="AA379" i="307"/>
  <c r="AO379" i="307"/>
  <c r="AG379" i="307"/>
  <c r="AZ379" i="307"/>
  <c r="AY379" i="307"/>
  <c r="AH379" i="307"/>
  <c r="AV379" i="307"/>
  <c r="AF379" i="307"/>
  <c r="AK379" i="307"/>
  <c r="BE379" i="307"/>
  <c r="BA379" i="307"/>
  <c r="AS379" i="307"/>
  <c r="AE379" i="307"/>
  <c r="BC379" i="307"/>
  <c r="AP379" i="307"/>
  <c r="BE185" i="273"/>
  <c r="BA3" i="310"/>
  <c r="BA3" i="309"/>
  <c r="BA3" i="307"/>
  <c r="BA3" i="306"/>
  <c r="BA3" i="305"/>
  <c r="AH88" i="265"/>
  <c r="BE64" i="306"/>
  <c r="BE69" i="306"/>
  <c r="BE81" i="305"/>
  <c r="BE85" i="305"/>
  <c r="H77" i="305"/>
  <c r="BC87" i="280"/>
  <c r="AA180" i="280"/>
  <c r="AA142" i="280"/>
  <c r="BA142" i="280"/>
  <c r="BA180" i="280"/>
  <c r="AG180" i="280"/>
  <c r="AG142" i="280"/>
  <c r="AJ142" i="280"/>
  <c r="AJ180" i="280"/>
  <c r="AT180" i="280"/>
  <c r="AT142" i="280"/>
  <c r="AE44" i="265"/>
  <c r="AY44" i="265"/>
  <c r="AW44" i="265"/>
  <c r="BA44" i="265"/>
  <c r="BD64" i="306"/>
  <c r="BD69" i="306"/>
  <c r="BD85" i="305"/>
  <c r="BE86" i="305"/>
  <c r="AZ47" i="265"/>
  <c r="AV47" i="265"/>
  <c r="AY47" i="265"/>
  <c r="Z47" i="265"/>
  <c r="AV34" i="285"/>
  <c r="AV364" i="307"/>
  <c r="AV40" i="265"/>
  <c r="BA364" i="307"/>
  <c r="BA40" i="265"/>
  <c r="BA34" i="285"/>
  <c r="AQ364" i="307"/>
  <c r="AQ40" i="265"/>
  <c r="AQ34" i="285"/>
  <c r="AL34" i="285"/>
  <c r="AL364" i="307"/>
  <c r="AL40" i="265"/>
  <c r="AM45" i="265"/>
  <c r="S19" i="285"/>
  <c r="S79" i="306"/>
  <c r="S39" i="265"/>
  <c r="O19" i="285"/>
  <c r="O79" i="306"/>
  <c r="O39" i="265"/>
  <c r="BD19" i="285"/>
  <c r="BD79" i="306"/>
  <c r="BD39" i="265"/>
  <c r="AA19" i="285"/>
  <c r="AA79" i="306"/>
  <c r="AA39" i="265"/>
  <c r="BE19" i="285"/>
  <c r="BE79" i="306"/>
  <c r="BE39" i="265"/>
  <c r="BC63" i="307"/>
  <c r="BC29" i="310"/>
  <c r="BD57" i="307"/>
  <c r="BD22" i="310"/>
  <c r="BE188" i="273"/>
  <c r="BE190" i="280"/>
  <c r="AV44" i="265"/>
  <c r="BD44" i="265"/>
  <c r="BB44" i="265"/>
  <c r="AL44" i="265"/>
  <c r="BC47" i="265"/>
  <c r="AI47" i="265"/>
  <c r="AN47" i="265"/>
  <c r="BD47" i="265"/>
  <c r="AN34" i="285"/>
  <c r="AN364" i="307"/>
  <c r="AN40" i="265"/>
  <c r="AR364" i="307"/>
  <c r="AR40" i="265"/>
  <c r="AR34" i="285"/>
  <c r="AD364" i="307"/>
  <c r="AD40" i="265"/>
  <c r="AD34" i="285"/>
  <c r="Z34" i="285"/>
  <c r="Z364" i="307"/>
  <c r="Z40" i="265"/>
  <c r="AJ45" i="265"/>
  <c r="AW45" i="265"/>
  <c r="AA45" i="265"/>
  <c r="AH45" i="265"/>
  <c r="R19" i="285"/>
  <c r="R79" i="306"/>
  <c r="R39" i="265"/>
  <c r="AH19" i="285"/>
  <c r="AH79" i="306"/>
  <c r="AH39" i="265"/>
  <c r="AY19" i="285"/>
  <c r="AY79" i="306"/>
  <c r="AY39" i="265"/>
  <c r="AM19" i="285"/>
  <c r="AM79" i="306"/>
  <c r="AM39" i="265"/>
  <c r="AI19" i="285"/>
  <c r="AI79" i="306"/>
  <c r="AI39" i="265"/>
  <c r="AX19" i="285"/>
  <c r="AX79" i="306"/>
  <c r="AX39" i="265"/>
  <c r="BB3" i="306"/>
  <c r="BB3" i="309"/>
  <c r="BB3" i="310"/>
  <c r="BB3" i="307"/>
  <c r="BB3" i="305"/>
  <c r="H47" i="307"/>
  <c r="H11" i="280"/>
  <c r="BD56" i="307"/>
  <c r="BD21" i="310"/>
  <c r="BB3" i="285"/>
  <c r="BB3" i="314"/>
  <c r="BB3" i="282"/>
  <c r="BB3" i="275"/>
  <c r="BB3" i="286"/>
  <c r="BB3" i="265"/>
  <c r="BB3" i="273"/>
  <c r="BB3" i="304"/>
  <c r="BB3" i="289"/>
  <c r="BB47" i="273"/>
  <c r="AM180" i="280"/>
  <c r="AM142" i="280"/>
  <c r="Z44" i="265"/>
  <c r="AD44" i="265"/>
  <c r="AK44" i="265"/>
  <c r="AG44" i="265"/>
  <c r="BF184" i="273"/>
  <c r="BF2" i="285"/>
  <c r="BF2" i="280"/>
  <c r="BF2" i="314"/>
  <c r="BF2" i="286"/>
  <c r="BF2" i="282"/>
  <c r="BF2" i="288"/>
  <c r="BF2" i="265"/>
  <c r="BF2" i="273"/>
  <c r="BF2" i="289"/>
  <c r="BF2" i="278"/>
  <c r="BF2" i="275"/>
  <c r="BF33" i="311"/>
  <c r="AF47" i="265"/>
  <c r="AR47" i="265"/>
  <c r="AH47" i="265"/>
  <c r="AG47" i="265"/>
  <c r="AW364" i="307"/>
  <c r="AW40" i="265"/>
  <c r="AW34" i="285"/>
  <c r="AZ34" i="285"/>
  <c r="AZ364" i="307"/>
  <c r="AZ40" i="265"/>
  <c r="AE364" i="307"/>
  <c r="AE40" i="265"/>
  <c r="AE34" i="285"/>
  <c r="AP364" i="307"/>
  <c r="AP40" i="265"/>
  <c r="AP34" i="285"/>
  <c r="V19" i="285"/>
  <c r="V79" i="306"/>
  <c r="V39" i="265"/>
  <c r="BA45" i="265"/>
  <c r="AV45" i="265"/>
  <c r="AP45" i="265"/>
  <c r="AQ45" i="265"/>
  <c r="Q19" i="285"/>
  <c r="Q79" i="306"/>
  <c r="Q39" i="265"/>
  <c r="AV19" i="285"/>
  <c r="AV79" i="306"/>
  <c r="AV39" i="265"/>
  <c r="AW19" i="285"/>
  <c r="AW79" i="306"/>
  <c r="AW39" i="265"/>
  <c r="AF19" i="285"/>
  <c r="AF79" i="306"/>
  <c r="AF39" i="265"/>
  <c r="AL19" i="285"/>
  <c r="AL79" i="306"/>
  <c r="AL39" i="265"/>
  <c r="AN19" i="285"/>
  <c r="AN79" i="306"/>
  <c r="AN39" i="265"/>
  <c r="BC21" i="310"/>
  <c r="BC56" i="307"/>
  <c r="BC49" i="305"/>
  <c r="BC50" i="305"/>
  <c r="BE40" i="305"/>
  <c r="H68" i="305"/>
  <c r="AK180" i="280"/>
  <c r="AK142" i="280"/>
  <c r="AF180" i="280"/>
  <c r="AF142" i="280"/>
  <c r="BB142" i="280"/>
  <c r="BB180" i="280"/>
  <c r="AD142" i="280"/>
  <c r="AD180" i="280"/>
  <c r="Z180" i="280"/>
  <c r="Z142" i="280"/>
  <c r="X78" i="306"/>
  <c r="BB55" i="307"/>
  <c r="BB20" i="310"/>
  <c r="AZ44" i="265"/>
  <c r="AC44" i="265"/>
  <c r="AN44" i="265"/>
  <c r="AH44" i="265"/>
  <c r="AQ47" i="265"/>
  <c r="AW47" i="265"/>
  <c r="BA47" i="265"/>
  <c r="AA47" i="265"/>
  <c r="BE31" i="305"/>
  <c r="H27" i="305"/>
  <c r="H31" i="305"/>
  <c r="BE67" i="305"/>
  <c r="BE39" i="305"/>
  <c r="H64" i="305"/>
  <c r="BE364" i="307"/>
  <c r="BE40" i="265"/>
  <c r="BE34" i="285"/>
  <c r="AA34" i="285"/>
  <c r="AA364" i="307"/>
  <c r="AA40" i="265"/>
  <c r="BD364" i="307"/>
  <c r="BD40" i="265"/>
  <c r="BD34" i="285"/>
  <c r="AJ34" i="285"/>
  <c r="AJ364" i="307"/>
  <c r="AJ40" i="265"/>
  <c r="BC45" i="265"/>
  <c r="AD45" i="265"/>
  <c r="AC45" i="265"/>
  <c r="AE45" i="265"/>
  <c r="N19" i="285"/>
  <c r="N79" i="306"/>
  <c r="N39" i="265"/>
  <c r="T19" i="285"/>
  <c r="T79" i="306"/>
  <c r="T39" i="265"/>
  <c r="BA19" i="285"/>
  <c r="BA79" i="306"/>
  <c r="BA39" i="265"/>
  <c r="AS19" i="285"/>
  <c r="AS79" i="306"/>
  <c r="AS39" i="265"/>
  <c r="AJ19" i="285"/>
  <c r="AJ79" i="306"/>
  <c r="AJ39" i="265"/>
  <c r="BC58" i="307"/>
  <c r="BC23" i="310"/>
  <c r="BA78" i="288"/>
  <c r="AO180" i="280"/>
  <c r="AO142" i="280"/>
  <c r="AX180" i="280"/>
  <c r="AX142" i="280"/>
  <c r="AV180" i="280"/>
  <c r="AV142" i="280"/>
  <c r="AC180" i="280"/>
  <c r="AC142" i="280"/>
  <c r="AN142" i="280"/>
  <c r="AN180" i="280"/>
  <c r="BC39" i="310"/>
  <c r="BC71" i="307"/>
  <c r="BC172" i="307"/>
  <c r="BE200" i="280"/>
  <c r="BE37" i="314"/>
  <c r="BE85" i="282"/>
  <c r="BE15" i="275"/>
  <c r="BE20" i="275"/>
  <c r="BF17" i="275"/>
  <c r="AO44" i="265"/>
  <c r="BE44" i="265"/>
  <c r="AP44" i="265"/>
  <c r="AR44" i="265"/>
  <c r="BE4" i="285"/>
  <c r="BE4" i="314"/>
  <c r="BE4" i="286"/>
  <c r="BE4" i="280"/>
  <c r="BE4" i="282"/>
  <c r="BE4" i="288"/>
  <c r="BE4" i="273"/>
  <c r="BE4" i="310"/>
  <c r="BE4" i="278"/>
  <c r="BE4" i="309"/>
  <c r="BE4" i="275"/>
  <c r="BE4" i="307"/>
  <c r="BE4" i="306"/>
  <c r="BE4" i="289"/>
  <c r="BE4" i="304"/>
  <c r="AC47" i="265"/>
  <c r="AO47" i="265"/>
  <c r="AD47" i="265"/>
  <c r="AL47" i="265"/>
  <c r="AC364" i="307"/>
  <c r="AC40" i="265"/>
  <c r="AC34" i="285"/>
  <c r="BC364" i="307"/>
  <c r="BC40" i="265"/>
  <c r="BC34" i="285"/>
  <c r="AI34" i="285"/>
  <c r="AI364" i="307"/>
  <c r="AI40" i="265"/>
  <c r="AB364" i="307"/>
  <c r="AB40" i="265"/>
  <c r="AB34" i="285"/>
  <c r="AS45" i="265"/>
  <c r="AF45" i="265"/>
  <c r="BB45" i="265"/>
  <c r="AN45" i="265"/>
  <c r="AU45" i="265"/>
  <c r="AL45" i="265"/>
  <c r="M19" i="285"/>
  <c r="M79" i="306"/>
  <c r="M39" i="265"/>
  <c r="J19" i="285"/>
  <c r="AO19" i="285"/>
  <c r="AO79" i="306"/>
  <c r="AO39" i="265"/>
  <c r="P79" i="306"/>
  <c r="P39" i="265"/>
  <c r="P19" i="285"/>
  <c r="AG19" i="285"/>
  <c r="AG79" i="306"/>
  <c r="AG39" i="265"/>
  <c r="BC22" i="310"/>
  <c r="BC57" i="307"/>
  <c r="BE180" i="280"/>
  <c r="BE142" i="280"/>
  <c r="AH180" i="280"/>
  <c r="AH142" i="280"/>
  <c r="AU142" i="280"/>
  <c r="AU180" i="280"/>
  <c r="AI180" i="280"/>
  <c r="AI142" i="280"/>
  <c r="AX44" i="265"/>
  <c r="AQ44" i="265"/>
  <c r="AA44" i="265"/>
  <c r="AF44" i="265"/>
  <c r="BB47" i="265"/>
  <c r="AE47" i="265"/>
  <c r="AX47" i="265"/>
  <c r="BE47" i="265"/>
  <c r="BE28" i="314"/>
  <c r="BE187" i="273"/>
  <c r="BE189" i="273"/>
  <c r="BE100" i="278"/>
  <c r="BE105" i="278"/>
  <c r="AY364" i="307"/>
  <c r="AY40" i="265"/>
  <c r="AY34" i="285"/>
  <c r="AU364" i="307"/>
  <c r="AU40" i="265"/>
  <c r="AU34" i="285"/>
  <c r="AK34" i="285"/>
  <c r="AK364" i="307"/>
  <c r="AK40" i="265"/>
  <c r="AF34" i="285"/>
  <c r="AF364" i="307"/>
  <c r="AF40" i="265"/>
  <c r="AO45" i="265"/>
  <c r="AK45" i="265"/>
  <c r="AG45" i="265"/>
  <c r="AI45" i="265"/>
  <c r="K79" i="306"/>
  <c r="K39" i="265"/>
  <c r="K19" i="285"/>
  <c r="AP19" i="285"/>
  <c r="AP79" i="306"/>
  <c r="AP39" i="265"/>
  <c r="AR19" i="285"/>
  <c r="AR79" i="306"/>
  <c r="AR39" i="265"/>
  <c r="AQ19" i="285"/>
  <c r="AQ79" i="306"/>
  <c r="AQ39" i="265"/>
  <c r="AT19" i="285"/>
  <c r="AT79" i="306"/>
  <c r="AT39" i="265"/>
  <c r="BD63" i="307"/>
  <c r="BD29" i="310"/>
  <c r="BC41" i="314"/>
  <c r="BC85" i="314"/>
  <c r="BC118" i="288"/>
  <c r="BC119" i="288"/>
  <c r="BC127" i="288"/>
  <c r="BC123" i="288"/>
  <c r="BC73" i="288"/>
  <c r="BC56" i="288"/>
  <c r="BC50" i="288"/>
  <c r="BC86" i="280"/>
  <c r="BC96" i="280"/>
  <c r="BC76" i="280"/>
  <c r="AL180" i="280"/>
  <c r="AL142" i="280"/>
  <c r="BD180" i="280"/>
  <c r="BD142" i="280"/>
  <c r="BC180" i="280"/>
  <c r="BC142" i="280"/>
  <c r="AE180" i="280"/>
  <c r="AE142" i="280"/>
  <c r="AY180" i="280"/>
  <c r="AY142" i="280"/>
  <c r="AR180" i="280"/>
  <c r="AR142" i="280"/>
  <c r="AI44" i="265"/>
  <c r="BC44" i="265"/>
  <c r="AM44" i="265"/>
  <c r="AB47" i="265"/>
  <c r="AU47" i="265"/>
  <c r="AK47" i="265"/>
  <c r="AM47" i="265"/>
  <c r="W19" i="285"/>
  <c r="W79" i="306"/>
  <c r="W39" i="265"/>
  <c r="AX34" i="285"/>
  <c r="AX364" i="307"/>
  <c r="AX40" i="265"/>
  <c r="AT34" i="285"/>
  <c r="AT364" i="307"/>
  <c r="AT40" i="265"/>
  <c r="AO364" i="307"/>
  <c r="AO40" i="265"/>
  <c r="AO34" i="285"/>
  <c r="AM364" i="307"/>
  <c r="AM40" i="265"/>
  <c r="AM34" i="285"/>
  <c r="AT45" i="265"/>
  <c r="BD45" i="265"/>
  <c r="AB45" i="265"/>
  <c r="AK19" i="285"/>
  <c r="AK79" i="306"/>
  <c r="AK39" i="265"/>
  <c r="AC19" i="285"/>
  <c r="AC79" i="306"/>
  <c r="AC39" i="265"/>
  <c r="Z19" i="285"/>
  <c r="Z79" i="306"/>
  <c r="Z39" i="265"/>
  <c r="AU19" i="285"/>
  <c r="AU79" i="306"/>
  <c r="AU39" i="265"/>
  <c r="AE19" i="285"/>
  <c r="AE79" i="306"/>
  <c r="AE39" i="265"/>
  <c r="BD40" i="305"/>
  <c r="BD42" i="305"/>
  <c r="BD125" i="280"/>
  <c r="BC64" i="282"/>
  <c r="BC11" i="282"/>
  <c r="BC126" i="280"/>
  <c r="BC218" i="280"/>
  <c r="BC47" i="314"/>
  <c r="BC17" i="314"/>
  <c r="BC54" i="314"/>
  <c r="BC230" i="280"/>
  <c r="BC191" i="280"/>
  <c r="BC212" i="280"/>
  <c r="BC40" i="286"/>
  <c r="BC225" i="280"/>
  <c r="BC155" i="273"/>
  <c r="AP180" i="280"/>
  <c r="AP142" i="280"/>
  <c r="AB180" i="280"/>
  <c r="AB142" i="280"/>
  <c r="AJ44" i="265"/>
  <c r="AS142" i="280"/>
  <c r="AS180" i="280"/>
  <c r="AZ180" i="280"/>
  <c r="AZ142" i="280"/>
  <c r="AW180" i="280"/>
  <c r="AW142" i="280"/>
  <c r="AQ180" i="280"/>
  <c r="AQ142" i="280"/>
  <c r="AS44" i="265"/>
  <c r="AB44" i="265"/>
  <c r="AT44" i="265"/>
  <c r="AU44" i="265"/>
  <c r="BC156" i="273"/>
  <c r="AJ47" i="265"/>
  <c r="AT47" i="265"/>
  <c r="AP47" i="265"/>
  <c r="AS47" i="265"/>
  <c r="H42" i="307"/>
  <c r="BB34" i="285"/>
  <c r="BB364" i="307"/>
  <c r="BB40" i="265"/>
  <c r="AH34" i="285"/>
  <c r="AH364" i="307"/>
  <c r="AH40" i="265"/>
  <c r="AG34" i="285"/>
  <c r="AG364" i="307"/>
  <c r="AG40" i="265"/>
  <c r="AS364" i="307"/>
  <c r="AS40" i="265"/>
  <c r="AS34" i="285"/>
  <c r="AX45" i="265"/>
  <c r="AZ45" i="265"/>
  <c r="AR45" i="265"/>
  <c r="Z45" i="265"/>
  <c r="BE45" i="265"/>
  <c r="AY45" i="265"/>
  <c r="U19" i="285"/>
  <c r="U79" i="306"/>
  <c r="U39" i="265"/>
  <c r="AD19" i="285"/>
  <c r="AD79" i="306"/>
  <c r="AD39" i="265"/>
  <c r="BC19" i="285"/>
  <c r="BC79" i="306"/>
  <c r="BC39" i="265"/>
  <c r="AB19" i="285"/>
  <c r="AB79" i="306"/>
  <c r="AB39" i="265"/>
  <c r="AZ19" i="285"/>
  <c r="AZ79" i="306"/>
  <c r="AZ39" i="265"/>
  <c r="BB19" i="285"/>
  <c r="BB79" i="306"/>
  <c r="BB39" i="265"/>
  <c r="BD58" i="307"/>
  <c r="BD23" i="310"/>
  <c r="BD87" i="280"/>
  <c r="BD49" i="305"/>
  <c r="BD50" i="305"/>
  <c r="BD39" i="310"/>
  <c r="BD71" i="307"/>
  <c r="BD172" i="307"/>
  <c r="BC25" i="310"/>
  <c r="BC240" i="307"/>
  <c r="BC60" i="307"/>
  <c r="BE21" i="310"/>
  <c r="BE56" i="307"/>
  <c r="H205" i="307"/>
  <c r="H33" i="265"/>
  <c r="H56" i="269"/>
  <c r="K56" i="269"/>
  <c r="H62" i="278"/>
  <c r="H57" i="278"/>
  <c r="BF200" i="280"/>
  <c r="BF37" i="314"/>
  <c r="BF85" i="282"/>
  <c r="BF15" i="275"/>
  <c r="BF20" i="275"/>
  <c r="BG17" i="275"/>
  <c r="BF28" i="314"/>
  <c r="BF187" i="273"/>
  <c r="BF189" i="273"/>
  <c r="BF105" i="278"/>
  <c r="BF100" i="278"/>
  <c r="X79" i="306"/>
  <c r="X39" i="265"/>
  <c r="X19" i="285"/>
  <c r="BC3" i="310"/>
  <c r="BC3" i="309"/>
  <c r="BC3" i="305"/>
  <c r="BC3" i="307"/>
  <c r="BC3" i="306"/>
  <c r="BE125" i="280"/>
  <c r="H219" i="307"/>
  <c r="H204" i="307"/>
  <c r="H33" i="306"/>
  <c r="H313" i="307"/>
  <c r="H67" i="305"/>
  <c r="H28" i="306"/>
  <c r="H38" i="306"/>
  <c r="H39" i="305"/>
  <c r="BE29" i="310"/>
  <c r="BE63" i="307"/>
  <c r="BF185" i="273"/>
  <c r="BF4" i="285"/>
  <c r="BF4" i="280"/>
  <c r="BF4" i="314"/>
  <c r="BF4" i="286"/>
  <c r="BF4" i="282"/>
  <c r="BF4" i="288"/>
  <c r="BF4" i="278"/>
  <c r="BF4" i="273"/>
  <c r="BF4" i="289"/>
  <c r="BF4" i="275"/>
  <c r="BF4" i="304"/>
  <c r="BC20" i="310"/>
  <c r="BC55" i="307"/>
  <c r="BD25" i="310"/>
  <c r="BD240" i="307"/>
  <c r="BD60" i="307"/>
  <c r="BE41" i="305"/>
  <c r="BE42" i="305"/>
  <c r="BE49" i="305"/>
  <c r="BE50" i="305"/>
  <c r="H86" i="305"/>
  <c r="H41" i="305"/>
  <c r="H80" i="305"/>
  <c r="H40" i="305"/>
  <c r="BC3" i="285"/>
  <c r="BC3" i="314"/>
  <c r="BC3" i="282"/>
  <c r="BC3" i="304"/>
  <c r="BC3" i="275"/>
  <c r="BC3" i="265"/>
  <c r="BC3" i="289"/>
  <c r="BC3" i="273"/>
  <c r="BC3" i="286"/>
  <c r="BC47" i="273"/>
  <c r="BE24" i="310"/>
  <c r="BE59" i="307"/>
  <c r="BE58" i="307"/>
  <c r="BE23" i="310"/>
  <c r="H10" i="265"/>
  <c r="H33" i="269"/>
  <c r="K33" i="269"/>
  <c r="H34" i="278"/>
  <c r="BD11" i="282"/>
  <c r="BD126" i="280"/>
  <c r="BD64" i="282"/>
  <c r="BD218" i="280"/>
  <c r="BD54" i="314"/>
  <c r="BD17" i="314"/>
  <c r="BD47" i="314"/>
  <c r="BD40" i="286"/>
  <c r="BD230" i="280"/>
  <c r="BD225" i="280"/>
  <c r="BD212" i="280"/>
  <c r="BD191" i="280"/>
  <c r="BD155" i="273"/>
  <c r="BD156" i="273"/>
  <c r="BB78" i="288"/>
  <c r="BD41" i="314"/>
  <c r="BD85" i="314"/>
  <c r="BD118" i="288"/>
  <c r="BD119" i="288"/>
  <c r="BD127" i="288"/>
  <c r="BD73" i="288"/>
  <c r="BD123" i="288"/>
  <c r="BD50" i="288"/>
  <c r="BD86" i="280"/>
  <c r="BD56" i="288"/>
  <c r="BD96" i="280"/>
  <c r="BD76" i="280"/>
  <c r="BE22" i="310"/>
  <c r="BE57" i="307"/>
  <c r="BG2" i="285"/>
  <c r="BG184" i="273"/>
  <c r="BG185" i="273"/>
  <c r="BG2" i="280"/>
  <c r="BG2" i="314"/>
  <c r="BG2" i="286"/>
  <c r="BG2" i="282"/>
  <c r="BG2" i="288"/>
  <c r="BG2" i="265"/>
  <c r="BG2" i="273"/>
  <c r="BG33" i="311"/>
  <c r="BG2" i="278"/>
  <c r="BG2" i="275"/>
  <c r="BG2" i="289"/>
  <c r="BD59" i="307"/>
  <c r="BD24" i="310"/>
  <c r="H257" i="307"/>
  <c r="H69" i="306"/>
  <c r="H85" i="305"/>
  <c r="H64" i="306"/>
  <c r="H81" i="305"/>
  <c r="H43" i="306"/>
  <c r="AI81" i="278"/>
  <c r="AI35" i="265"/>
  <c r="BE3" i="307"/>
  <c r="BE3" i="305"/>
  <c r="BE3" i="306"/>
  <c r="BE3" i="309"/>
  <c r="BE3" i="310"/>
  <c r="BG200" i="280"/>
  <c r="BG37" i="314"/>
  <c r="BG85" i="282"/>
  <c r="BG15" i="275"/>
  <c r="BG20" i="275"/>
  <c r="BH17" i="275"/>
  <c r="BG190" i="280"/>
  <c r="BG188" i="273"/>
  <c r="H56" i="307"/>
  <c r="BD3" i="309"/>
  <c r="BD3" i="310"/>
  <c r="BD3" i="305"/>
  <c r="BD3" i="307"/>
  <c r="BD3" i="306"/>
  <c r="BH2" i="285"/>
  <c r="BH184" i="273"/>
  <c r="BH2" i="280"/>
  <c r="BH2" i="314"/>
  <c r="BH2" i="286"/>
  <c r="BH2" i="282"/>
  <c r="BH2" i="288"/>
  <c r="BH2" i="265"/>
  <c r="BH2" i="273"/>
  <c r="BH2" i="278"/>
  <c r="BH2" i="289"/>
  <c r="BH33" i="311"/>
  <c r="BH2" i="275"/>
  <c r="BF31" i="289"/>
  <c r="BD3" i="285"/>
  <c r="BD3" i="314"/>
  <c r="BD3" i="282"/>
  <c r="BD3" i="286"/>
  <c r="BD3" i="289"/>
  <c r="BD3" i="275"/>
  <c r="BD3" i="304"/>
  <c r="BD3" i="265"/>
  <c r="BD47" i="273"/>
  <c r="BD3" i="273"/>
  <c r="BC78" i="288"/>
  <c r="BE96" i="280"/>
  <c r="BE86" i="280"/>
  <c r="BE76" i="280"/>
  <c r="BE41" i="314"/>
  <c r="BE85" i="314"/>
  <c r="BE118" i="288"/>
  <c r="BE119" i="288"/>
  <c r="BE127" i="288"/>
  <c r="BE123" i="288"/>
  <c r="BE73" i="288"/>
  <c r="BE56" i="288"/>
  <c r="BE50" i="288"/>
  <c r="BG4" i="285"/>
  <c r="BG4" i="280"/>
  <c r="BG4" i="314"/>
  <c r="BG4" i="286"/>
  <c r="BG4" i="282"/>
  <c r="BG4" i="288"/>
  <c r="BG4" i="275"/>
  <c r="BG4" i="273"/>
  <c r="BG4" i="304"/>
  <c r="BG4" i="278"/>
  <c r="BG4" i="289"/>
  <c r="H63" i="307"/>
  <c r="H341" i="307"/>
  <c r="BD20" i="310"/>
  <c r="BD55" i="307"/>
  <c r="H57" i="307"/>
  <c r="J33" i="269"/>
  <c r="L33" i="269"/>
  <c r="H208" i="307"/>
  <c r="H211" i="307"/>
  <c r="H59" i="307"/>
  <c r="BF125" i="280"/>
  <c r="BF190" i="280"/>
  <c r="BF188" i="273"/>
  <c r="J56" i="269"/>
  <c r="L56" i="269"/>
  <c r="BE71" i="307"/>
  <c r="BE39" i="310"/>
  <c r="BE172" i="307"/>
  <c r="H82" i="305"/>
  <c r="BE87" i="280"/>
  <c r="BE64" i="282"/>
  <c r="BE11" i="282"/>
  <c r="BE126" i="280"/>
  <c r="BE212" i="280"/>
  <c r="BE230" i="280"/>
  <c r="BE159" i="273"/>
  <c r="BE160" i="273"/>
  <c r="BE191" i="280"/>
  <c r="BE17" i="314"/>
  <c r="BE47" i="314"/>
  <c r="BE54" i="314"/>
  <c r="BE40" i="286"/>
  <c r="BE155" i="273"/>
  <c r="BE156" i="273"/>
  <c r="H58" i="307"/>
  <c r="H289" i="307"/>
  <c r="BG28" i="314"/>
  <c r="BG187" i="273"/>
  <c r="BG100" i="278"/>
  <c r="BG105" i="278"/>
  <c r="BE240" i="307"/>
  <c r="BE25" i="310"/>
  <c r="BE60" i="307"/>
  <c r="AI88" i="265"/>
  <c r="J82" i="265"/>
  <c r="BI2" i="265"/>
  <c r="BJ2" i="265"/>
  <c r="BK2" i="265"/>
  <c r="BL2" i="265"/>
  <c r="K82" i="265"/>
  <c r="L82" i="265"/>
  <c r="M82" i="265"/>
  <c r="N82" i="265"/>
  <c r="O82" i="265"/>
  <c r="P82" i="265"/>
  <c r="Q82" i="265"/>
  <c r="R82" i="265"/>
  <c r="S82" i="265"/>
  <c r="T82" i="265"/>
  <c r="U82" i="265"/>
  <c r="V82" i="265"/>
  <c r="W82" i="265"/>
  <c r="X82" i="265"/>
  <c r="Y82" i="265"/>
  <c r="Z82" i="265"/>
  <c r="AA82" i="265"/>
  <c r="AB82" i="265"/>
  <c r="AC82" i="265"/>
  <c r="AD82" i="265"/>
  <c r="AE82" i="265"/>
  <c r="AF82" i="265"/>
  <c r="AG82" i="265"/>
  <c r="AH82" i="265"/>
  <c r="AI82" i="265"/>
  <c r="AJ82" i="265"/>
  <c r="AK82" i="265"/>
  <c r="AL82" i="265"/>
  <c r="AM82" i="265"/>
  <c r="AN82" i="265"/>
  <c r="AO82" i="265"/>
  <c r="AP82" i="265"/>
  <c r="AQ82" i="265"/>
  <c r="AR82" i="265"/>
  <c r="AS82" i="265"/>
  <c r="AT82" i="265"/>
  <c r="AU82" i="265"/>
  <c r="AV82" i="265"/>
  <c r="AW82" i="265"/>
  <c r="AX82" i="265"/>
  <c r="AY82" i="265"/>
  <c r="AZ82" i="265"/>
  <c r="BA82" i="265"/>
  <c r="BB82" i="265"/>
  <c r="BC82" i="265"/>
  <c r="BD82" i="265"/>
  <c r="BE10" i="278"/>
  <c r="BE16" i="278"/>
  <c r="BE82" i="265"/>
  <c r="BF10" i="278"/>
  <c r="BF159" i="273"/>
  <c r="BF160" i="273"/>
  <c r="BF16" i="278"/>
  <c r="BF82" i="265"/>
  <c r="BG10" i="278"/>
  <c r="BG159" i="273"/>
  <c r="BG160" i="273"/>
  <c r="BG16" i="278"/>
  <c r="BG82" i="265"/>
  <c r="BH10" i="278"/>
  <c r="BH159" i="273"/>
  <c r="BH160" i="273"/>
  <c r="BH16" i="278"/>
  <c r="BH82" i="265"/>
  <c r="BI10" i="278"/>
  <c r="BI159" i="273"/>
  <c r="BI160" i="273"/>
  <c r="BI16" i="278"/>
  <c r="BI82" i="265"/>
  <c r="BJ10" i="278"/>
  <c r="BJ159" i="273"/>
  <c r="BJ160" i="273"/>
  <c r="BJ16" i="278"/>
  <c r="BJ82" i="265"/>
  <c r="BK10" i="278"/>
  <c r="BK159" i="273"/>
  <c r="BK160" i="273"/>
  <c r="BK16" i="278"/>
  <c r="BK82" i="265"/>
  <c r="BL10" i="278"/>
  <c r="BL159" i="273"/>
  <c r="BL160" i="273"/>
  <c r="BL16" i="278"/>
  <c r="BL82" i="265"/>
  <c r="BM10" i="278"/>
  <c r="BM159" i="273"/>
  <c r="BM160" i="273"/>
  <c r="BM16" i="278"/>
  <c r="BM82" i="265"/>
  <c r="BN10" i="278"/>
  <c r="BN159" i="273"/>
  <c r="BN160" i="273"/>
  <c r="BN16" i="278"/>
  <c r="BN82" i="265"/>
  <c r="BO10" i="278"/>
  <c r="BO159" i="273"/>
  <c r="BO160" i="273"/>
  <c r="BO16" i="278"/>
  <c r="BO82" i="265"/>
  <c r="BP10" i="278"/>
  <c r="BP159" i="273"/>
  <c r="BP160" i="273"/>
  <c r="BP16" i="278"/>
  <c r="BP82" i="265"/>
  <c r="BQ10" i="278"/>
  <c r="BQ159" i="273"/>
  <c r="BQ160" i="273"/>
  <c r="BQ16" i="278"/>
  <c r="BQ82" i="265"/>
  <c r="BR10" i="278"/>
  <c r="BR159" i="273"/>
  <c r="BR160" i="273"/>
  <c r="BR16" i="278"/>
  <c r="BR82" i="265"/>
  <c r="BS10" i="278"/>
  <c r="BS159" i="273"/>
  <c r="BS160" i="273"/>
  <c r="BS16" i="278"/>
  <c r="BS82" i="265"/>
  <c r="BT10" i="278"/>
  <c r="BT159" i="273"/>
  <c r="BT160" i="273"/>
  <c r="BT16" i="278"/>
  <c r="BT82" i="265"/>
  <c r="BU10" i="278"/>
  <c r="BU159" i="273"/>
  <c r="BU160" i="273"/>
  <c r="BU16" i="278"/>
  <c r="BU82" i="265"/>
  <c r="BV10" i="278"/>
  <c r="BV159" i="273"/>
  <c r="BV160" i="273"/>
  <c r="BV16" i="278"/>
  <c r="BV82" i="265"/>
  <c r="BW10" i="278"/>
  <c r="BW159" i="273"/>
  <c r="BW160" i="273"/>
  <c r="BW16" i="278"/>
  <c r="BW82" i="265"/>
  <c r="BX10" i="278"/>
  <c r="BX159" i="273"/>
  <c r="BX160" i="273"/>
  <c r="BX16" i="278"/>
  <c r="BX82" i="265"/>
  <c r="BY10" i="278"/>
  <c r="BY159" i="273"/>
  <c r="BY160" i="273"/>
  <c r="BY16" i="278"/>
  <c r="BY82" i="265"/>
  <c r="BZ10" i="278"/>
  <c r="BZ159" i="273"/>
  <c r="BZ160" i="273"/>
  <c r="BZ16" i="278"/>
  <c r="BZ82" i="265"/>
  <c r="CA10" i="278"/>
  <c r="CA159" i="273"/>
  <c r="CA160" i="273"/>
  <c r="CA16" i="278"/>
  <c r="CA82" i="265"/>
  <c r="CB10" i="278"/>
  <c r="CB159" i="273"/>
  <c r="CB160" i="273"/>
  <c r="CB16" i="278"/>
  <c r="CB82" i="265"/>
  <c r="CC10" i="278"/>
  <c r="CC159" i="273"/>
  <c r="CC160" i="273"/>
  <c r="CC16" i="278"/>
  <c r="CC82" i="265"/>
  <c r="CD10" i="278"/>
  <c r="CD159" i="273"/>
  <c r="CD160" i="273"/>
  <c r="CD16" i="278"/>
  <c r="CD82" i="265"/>
  <c r="CE10" i="278"/>
  <c r="CE159" i="273"/>
  <c r="CE160" i="273"/>
  <c r="CE16" i="278"/>
  <c r="CE82" i="265"/>
  <c r="CF10" i="278"/>
  <c r="CF159" i="273"/>
  <c r="CF160" i="273"/>
  <c r="CF16" i="278"/>
  <c r="CF82" i="265"/>
  <c r="CG10" i="278"/>
  <c r="CG159" i="273"/>
  <c r="CG160" i="273"/>
  <c r="CG16" i="278"/>
  <c r="CG82" i="265"/>
  <c r="CH10" i="278"/>
  <c r="CH159" i="273"/>
  <c r="CH160" i="273"/>
  <c r="CH16" i="278"/>
  <c r="CH82" i="265"/>
  <c r="CI10" i="278"/>
  <c r="CI159" i="273"/>
  <c r="CI160" i="273"/>
  <c r="CI16" i="278"/>
  <c r="CI82" i="265"/>
  <c r="CJ10" i="278"/>
  <c r="CJ159" i="273"/>
  <c r="CJ160" i="273"/>
  <c r="CJ16" i="278"/>
  <c r="CJ82" i="265"/>
  <c r="CK10" i="278"/>
  <c r="CK159" i="273"/>
  <c r="CK160" i="273"/>
  <c r="CK16" i="278"/>
  <c r="CK82" i="265"/>
  <c r="CL10" i="278"/>
  <c r="CL159" i="273"/>
  <c r="CL160" i="273"/>
  <c r="CL16" i="278"/>
  <c r="CL82" i="265"/>
  <c r="CM10" i="278"/>
  <c r="CM159" i="273"/>
  <c r="CM160" i="273"/>
  <c r="CM16" i="278"/>
  <c r="CM82" i="265"/>
  <c r="CN10" i="278"/>
  <c r="CN159" i="273"/>
  <c r="CN160" i="273"/>
  <c r="CN16" i="278"/>
  <c r="CN82" i="265"/>
  <c r="CO10" i="278"/>
  <c r="CO159" i="273"/>
  <c r="CO160" i="273"/>
  <c r="CO16" i="278"/>
  <c r="CO82" i="265"/>
  <c r="CP10" i="278"/>
  <c r="CP159" i="273"/>
  <c r="CP160" i="273"/>
  <c r="CP16" i="278"/>
  <c r="CP82" i="265"/>
  <c r="CQ10" i="278"/>
  <c r="CQ159" i="273"/>
  <c r="CQ160" i="273"/>
  <c r="CQ16" i="278"/>
  <c r="CQ82" i="265"/>
  <c r="CR10" i="278"/>
  <c r="CR159" i="273"/>
  <c r="CR160" i="273"/>
  <c r="CR16" i="278"/>
  <c r="CR82" i="265"/>
  <c r="CS10" i="278"/>
  <c r="CS159" i="273"/>
  <c r="CS160" i="273"/>
  <c r="CS16" i="278"/>
  <c r="CS82" i="265"/>
  <c r="CT10" i="278"/>
  <c r="CT159" i="273"/>
  <c r="CT160" i="273"/>
  <c r="CT16" i="278"/>
  <c r="CT82" i="265"/>
  <c r="CU10" i="278"/>
  <c r="CU159" i="273"/>
  <c r="CU160" i="273"/>
  <c r="CU16" i="278"/>
  <c r="CU82" i="265"/>
  <c r="CV10" i="278"/>
  <c r="CV159" i="273"/>
  <c r="CV160" i="273"/>
  <c r="CV16" i="278"/>
  <c r="CV82" i="265"/>
  <c r="CW10" i="278"/>
  <c r="CW159" i="273"/>
  <c r="CW160" i="273"/>
  <c r="CW16" i="278"/>
  <c r="CW82" i="265"/>
  <c r="CX10" i="278"/>
  <c r="CX159" i="273"/>
  <c r="CX160" i="273"/>
  <c r="CX16" i="278"/>
  <c r="CX82" i="265"/>
  <c r="CY10" i="278"/>
  <c r="CY159" i="273"/>
  <c r="CY160" i="273"/>
  <c r="CY16" i="278"/>
  <c r="CY82" i="265"/>
  <c r="CZ10" i="278"/>
  <c r="CZ159" i="273"/>
  <c r="CZ160" i="273"/>
  <c r="CZ16" i="278"/>
  <c r="CZ82" i="265"/>
  <c r="DA10" i="278"/>
  <c r="DA159" i="273"/>
  <c r="DA160" i="273"/>
  <c r="DA16" i="278"/>
  <c r="DA82" i="265"/>
  <c r="DB10" i="278"/>
  <c r="DB159" i="273"/>
  <c r="DB160" i="273"/>
  <c r="DB16" i="278"/>
  <c r="DB82" i="265"/>
  <c r="DC10" i="278"/>
  <c r="DC159" i="273"/>
  <c r="DC160" i="273"/>
  <c r="DC16" i="278"/>
  <c r="DC82" i="265"/>
  <c r="DD10" i="278"/>
  <c r="DD159" i="273"/>
  <c r="DD160" i="273"/>
  <c r="DD16" i="278"/>
  <c r="DD82" i="265"/>
  <c r="DE10" i="278"/>
  <c r="DE159" i="273"/>
  <c r="DE160" i="273"/>
  <c r="DE16" i="278"/>
  <c r="DE82" i="265"/>
  <c r="DF10" i="278"/>
  <c r="DF159" i="273"/>
  <c r="DF160" i="273"/>
  <c r="DF16" i="278"/>
  <c r="DF82" i="265"/>
  <c r="DG10" i="278"/>
  <c r="DG159" i="273"/>
  <c r="DG160" i="273"/>
  <c r="DG16" i="278"/>
  <c r="DG82" i="265"/>
  <c r="DH10" i="278"/>
  <c r="DH159" i="273"/>
  <c r="DH160" i="273"/>
  <c r="DH16" i="278"/>
  <c r="DH82" i="265"/>
  <c r="DI10" i="278"/>
  <c r="DI159" i="273"/>
  <c r="DI160" i="273"/>
  <c r="DI16" i="278"/>
  <c r="DI82" i="265"/>
  <c r="DJ10" i="278"/>
  <c r="DJ159" i="273"/>
  <c r="DJ160" i="273"/>
  <c r="DJ16" i="278"/>
  <c r="DJ82" i="265"/>
  <c r="DK10" i="278"/>
  <c r="DK159" i="273"/>
  <c r="DK160" i="273"/>
  <c r="DK16" i="278"/>
  <c r="DK82" i="265"/>
  <c r="DL10" i="278"/>
  <c r="DL159" i="273"/>
  <c r="DL160" i="273"/>
  <c r="DL16" i="278"/>
  <c r="DL82" i="265"/>
  <c r="DM10" i="278"/>
  <c r="DM159" i="273"/>
  <c r="DM160" i="273"/>
  <c r="DM16" i="278"/>
  <c r="DM82" i="265"/>
  <c r="DN10" i="278"/>
  <c r="DN159" i="273"/>
  <c r="DN160" i="273"/>
  <c r="DN16" i="278"/>
  <c r="DN82" i="265"/>
  <c r="DO10" i="278"/>
  <c r="DO159" i="273"/>
  <c r="DO160" i="273"/>
  <c r="DO16" i="278"/>
  <c r="DO82" i="265"/>
  <c r="DP10" i="278"/>
  <c r="DP159" i="273"/>
  <c r="DP160" i="273"/>
  <c r="DP16" i="278"/>
  <c r="DP82" i="265"/>
  <c r="DQ10" i="278"/>
  <c r="DQ159" i="273"/>
  <c r="DQ160" i="273"/>
  <c r="DQ16" i="278"/>
  <c r="DQ82" i="265"/>
  <c r="DR10" i="278"/>
  <c r="DR159" i="273"/>
  <c r="DR160" i="273"/>
  <c r="DR16" i="278"/>
  <c r="DR82" i="265"/>
  <c r="DS10" i="278"/>
  <c r="DS159" i="273"/>
  <c r="DS160" i="273"/>
  <c r="DS16" i="278"/>
  <c r="DS82" i="265"/>
  <c r="DT10" i="278"/>
  <c r="DT159" i="273"/>
  <c r="DT160" i="273"/>
  <c r="DT16" i="278"/>
  <c r="DT82" i="265"/>
  <c r="DU10" i="278"/>
  <c r="DU159" i="273"/>
  <c r="DU160" i="273"/>
  <c r="DU16" i="278"/>
  <c r="DU82" i="265"/>
  <c r="DV10" i="278"/>
  <c r="DV159" i="273"/>
  <c r="DV160" i="273"/>
  <c r="DV16" i="278"/>
  <c r="DV82" i="265"/>
  <c r="DW10" i="278"/>
  <c r="DW159" i="273"/>
  <c r="DW160" i="273"/>
  <c r="DW16" i="278"/>
  <c r="DW82" i="265"/>
  <c r="DX10" i="278"/>
  <c r="DX159" i="273"/>
  <c r="DX160" i="273"/>
  <c r="DX16" i="278"/>
  <c r="DX82" i="265"/>
  <c r="DY10" i="278"/>
  <c r="DY159" i="273"/>
  <c r="DY160" i="273"/>
  <c r="DY16" i="278"/>
  <c r="DY82" i="265"/>
  <c r="DZ10" i="278"/>
  <c r="DZ159" i="273"/>
  <c r="DZ160" i="273"/>
  <c r="DZ16" i="278"/>
  <c r="DZ82" i="265"/>
  <c r="EA10" i="278"/>
  <c r="EA159" i="273"/>
  <c r="EA160" i="273"/>
  <c r="EA16" i="278"/>
  <c r="EA82" i="265"/>
  <c r="EB10" i="278"/>
  <c r="EB159" i="273"/>
  <c r="EB160" i="273"/>
  <c r="EB16" i="278"/>
  <c r="EB82" i="265"/>
  <c r="EC10" i="278"/>
  <c r="EC159" i="273"/>
  <c r="EC160" i="273"/>
  <c r="EC16" i="278"/>
  <c r="EC82" i="265"/>
  <c r="ED10" i="278"/>
  <c r="ED159" i="273"/>
  <c r="ED160" i="273"/>
  <c r="ED16" i="278"/>
  <c r="ED82" i="265"/>
  <c r="EE10" i="278"/>
  <c r="EE159" i="273"/>
  <c r="EE160" i="273"/>
  <c r="EE16" i="278"/>
  <c r="EE82" i="265"/>
  <c r="EF10" i="278"/>
  <c r="EF159" i="273"/>
  <c r="EF160" i="273"/>
  <c r="EF16" i="278"/>
  <c r="EF82" i="265"/>
  <c r="EG10" i="278"/>
  <c r="EG159" i="273"/>
  <c r="EG160" i="273"/>
  <c r="EG16" i="278"/>
  <c r="EG82" i="265"/>
  <c r="EH10" i="278"/>
  <c r="EH159" i="273"/>
  <c r="EH160" i="273"/>
  <c r="EH16" i="278"/>
  <c r="EH82" i="265"/>
  <c r="EI10" i="278"/>
  <c r="EI159" i="273"/>
  <c r="EI160" i="273"/>
  <c r="EI16" i="278"/>
  <c r="EI82" i="265"/>
  <c r="EJ10" i="278"/>
  <c r="EJ159" i="273"/>
  <c r="EJ160" i="273"/>
  <c r="EJ16" i="278"/>
  <c r="EJ82" i="265"/>
  <c r="EK10" i="278"/>
  <c r="EK159" i="273"/>
  <c r="EK160" i="273"/>
  <c r="EK16" i="278"/>
  <c r="EK82" i="265"/>
  <c r="EL10" i="278"/>
  <c r="EL159" i="273"/>
  <c r="EL160" i="273"/>
  <c r="EL16" i="278"/>
  <c r="EL82" i="265"/>
  <c r="EM10" i="278"/>
  <c r="EM159" i="273"/>
  <c r="EM160" i="273"/>
  <c r="EM16" i="278"/>
  <c r="EM82" i="265"/>
  <c r="EN10" i="278"/>
  <c r="EN159" i="273"/>
  <c r="EN160" i="273"/>
  <c r="EN16" i="278"/>
  <c r="EN82" i="265"/>
  <c r="EO10" i="278"/>
  <c r="EO159" i="273"/>
  <c r="EO160" i="273"/>
  <c r="EO16" i="278"/>
  <c r="EO82" i="265"/>
  <c r="EP10" i="278"/>
  <c r="EP159" i="273"/>
  <c r="EP160" i="273"/>
  <c r="EP16" i="278"/>
  <c r="EP82" i="265"/>
  <c r="EQ10" i="278"/>
  <c r="EQ159" i="273"/>
  <c r="EQ160" i="273"/>
  <c r="EQ16" i="278"/>
  <c r="EQ82" i="265"/>
  <c r="ER10" i="278"/>
  <c r="ER159" i="273"/>
  <c r="ER160" i="273"/>
  <c r="ER16" i="278"/>
  <c r="ER82" i="265"/>
  <c r="ES10" i="278"/>
  <c r="ES159" i="273"/>
  <c r="ES160" i="273"/>
  <c r="ES16" i="278"/>
  <c r="ES82" i="265"/>
  <c r="ET10" i="278"/>
  <c r="ET159" i="273"/>
  <c r="ET160" i="273"/>
  <c r="ET16" i="278"/>
  <c r="ET82" i="265"/>
  <c r="EU10" i="278"/>
  <c r="EU159" i="273"/>
  <c r="EU160" i="273"/>
  <c r="EU16" i="278"/>
  <c r="EU82" i="265"/>
  <c r="EV10" i="278"/>
  <c r="EV159" i="273"/>
  <c r="EV160" i="273"/>
  <c r="EV16" i="278"/>
  <c r="EV82" i="265"/>
  <c r="EW10" i="278"/>
  <c r="EW159" i="273"/>
  <c r="EW160" i="273"/>
  <c r="EW16" i="278"/>
  <c r="EW82" i="265"/>
  <c r="EX10" i="278"/>
  <c r="EX159" i="273"/>
  <c r="EX160" i="273"/>
  <c r="EX16" i="278"/>
  <c r="EX82" i="265"/>
  <c r="EY10" i="278"/>
  <c r="EY159" i="273"/>
  <c r="EY160" i="273"/>
  <c r="EY16" i="278"/>
  <c r="EY82" i="265"/>
  <c r="EZ10" i="278"/>
  <c r="EZ159" i="273"/>
  <c r="EZ160" i="273"/>
  <c r="EZ16" i="278"/>
  <c r="EZ82" i="265"/>
  <c r="FA10" i="278"/>
  <c r="FA159" i="273"/>
  <c r="FA160" i="273"/>
  <c r="FA16" i="278"/>
  <c r="FA82" i="265"/>
  <c r="FB10" i="278"/>
  <c r="FB159" i="273"/>
  <c r="FB160" i="273"/>
  <c r="FB16" i="278"/>
  <c r="FB82" i="265"/>
  <c r="FC10" i="278"/>
  <c r="FC159" i="273"/>
  <c r="FC160" i="273"/>
  <c r="FC16" i="278"/>
  <c r="FC82" i="265"/>
  <c r="FD10" i="278"/>
  <c r="FD159" i="273"/>
  <c r="FD160" i="273"/>
  <c r="FD16" i="278"/>
  <c r="FD82" i="265"/>
  <c r="FE10" i="278"/>
  <c r="FE159" i="273"/>
  <c r="FE160" i="273"/>
  <c r="FE16" i="278"/>
  <c r="FE82" i="265"/>
  <c r="FF10" i="278"/>
  <c r="FF159" i="273"/>
  <c r="FF160" i="273"/>
  <c r="FF16" i="278"/>
  <c r="FF82" i="265"/>
  <c r="FG10" i="278"/>
  <c r="FG159" i="273"/>
  <c r="FG160" i="273"/>
  <c r="FG16" i="278"/>
  <c r="FG82" i="265"/>
  <c r="FH10" i="278"/>
  <c r="FH159" i="273"/>
  <c r="FH160" i="273"/>
  <c r="FH16" i="278"/>
  <c r="FH82" i="265"/>
  <c r="FI10" i="278"/>
  <c r="FI159" i="273"/>
  <c r="FI160" i="273"/>
  <c r="FI16" i="278"/>
  <c r="FI82" i="265"/>
  <c r="FJ10" i="278"/>
  <c r="FJ159" i="273"/>
  <c r="FJ160" i="273"/>
  <c r="FJ16" i="278"/>
  <c r="FJ82" i="265"/>
  <c r="FK10" i="278"/>
  <c r="FK159" i="273"/>
  <c r="FK160" i="273"/>
  <c r="FK16" i="278"/>
  <c r="FK82" i="265"/>
  <c r="FL10" i="278"/>
  <c r="FL159" i="273"/>
  <c r="FL160" i="273"/>
  <c r="FL16" i="278"/>
  <c r="FL82" i="265"/>
  <c r="FM10" i="278"/>
  <c r="FM159" i="273"/>
  <c r="FM160" i="273"/>
  <c r="FM16" i="278"/>
  <c r="FM82" i="265"/>
  <c r="FN10" i="278"/>
  <c r="FN159" i="273"/>
  <c r="FN160" i="273"/>
  <c r="FN16" i="278"/>
  <c r="FN82" i="265"/>
  <c r="FO10" i="278"/>
  <c r="FO159" i="273"/>
  <c r="FO160" i="273"/>
  <c r="FO16" i="278"/>
  <c r="FO82" i="265"/>
  <c r="FP10" i="278"/>
  <c r="FP159" i="273"/>
  <c r="FP160" i="273"/>
  <c r="FP16" i="278"/>
  <c r="FP82" i="265"/>
  <c r="FQ10" i="278"/>
  <c r="FQ159" i="273"/>
  <c r="FQ160" i="273"/>
  <c r="FQ16" i="278"/>
  <c r="FQ82" i="265"/>
  <c r="FR10" i="278"/>
  <c r="FR159" i="273"/>
  <c r="FR160" i="273"/>
  <c r="FR16" i="278"/>
  <c r="FR82" i="265"/>
  <c r="FS10" i="278"/>
  <c r="FS159" i="273"/>
  <c r="FS160" i="273"/>
  <c r="FS16" i="278"/>
  <c r="FS82" i="265"/>
  <c r="FT10" i="278"/>
  <c r="FT159" i="273"/>
  <c r="FT160" i="273"/>
  <c r="FT16" i="278"/>
  <c r="FT82" i="265"/>
  <c r="FU10" i="278"/>
  <c r="FU159" i="273"/>
  <c r="FU160" i="273"/>
  <c r="FU16" i="278"/>
  <c r="FU82" i="265"/>
  <c r="FV10" i="278"/>
  <c r="FV159" i="273"/>
  <c r="FV160" i="273"/>
  <c r="FV16" i="278"/>
  <c r="FV82" i="265"/>
  <c r="FW10" i="278"/>
  <c r="FW159" i="273"/>
  <c r="FW160" i="273"/>
  <c r="FW16" i="278"/>
  <c r="FW82" i="265"/>
  <c r="FX10" i="278"/>
  <c r="FX159" i="273"/>
  <c r="FX160" i="273"/>
  <c r="FX16" i="278"/>
  <c r="FX82" i="265"/>
  <c r="FY10" i="278"/>
  <c r="FY159" i="273"/>
  <c r="FY160" i="273"/>
  <c r="FY16" i="278"/>
  <c r="FY82" i="265"/>
  <c r="FZ10" i="278"/>
  <c r="FZ159" i="273"/>
  <c r="FZ160" i="273"/>
  <c r="FZ16" i="278"/>
  <c r="FZ82" i="265"/>
  <c r="GA10" i="278"/>
  <c r="GA159" i="273"/>
  <c r="GA160" i="273"/>
  <c r="GA16" i="278"/>
  <c r="GA82" i="265"/>
  <c r="GB10" i="278"/>
  <c r="GB159" i="273"/>
  <c r="GB160" i="273"/>
  <c r="GB16" i="278"/>
  <c r="GB82" i="265"/>
  <c r="GC10" i="278"/>
  <c r="GC159" i="273"/>
  <c r="GC160" i="273"/>
  <c r="GC16" i="278"/>
  <c r="GC82" i="265"/>
  <c r="GD10" i="278"/>
  <c r="GD159" i="273"/>
  <c r="GD160" i="273"/>
  <c r="GD16" i="278"/>
  <c r="GD82" i="265"/>
  <c r="GE10" i="278"/>
  <c r="GE159" i="273"/>
  <c r="GE160" i="273"/>
  <c r="GE16" i="278"/>
  <c r="GE82" i="265"/>
  <c r="GF10" i="278"/>
  <c r="GF159" i="273"/>
  <c r="GF160" i="273"/>
  <c r="GF16" i="278"/>
  <c r="GF82" i="265"/>
  <c r="GG10" i="278"/>
  <c r="GG159" i="273"/>
  <c r="GG160" i="273"/>
  <c r="GG16" i="278"/>
  <c r="GG82" i="265"/>
  <c r="GH10" i="278"/>
  <c r="GH159" i="273"/>
  <c r="GH160" i="273"/>
  <c r="GH16" i="278"/>
  <c r="GH82" i="265"/>
  <c r="GI10" i="278"/>
  <c r="GI159" i="273"/>
  <c r="GI160" i="273"/>
  <c r="GI16" i="278"/>
  <c r="GI82" i="265"/>
  <c r="GJ10" i="278"/>
  <c r="GJ159" i="273"/>
  <c r="GJ160" i="273"/>
  <c r="GJ16" i="278"/>
  <c r="GJ82" i="265"/>
  <c r="BM2" i="265"/>
  <c r="BN2" i="265"/>
  <c r="BO2" i="265"/>
  <c r="BP2" i="265"/>
  <c r="BQ2" i="265"/>
  <c r="BR2" i="265"/>
  <c r="BS2" i="265"/>
  <c r="BT2" i="265"/>
  <c r="BU2" i="265"/>
  <c r="BV2" i="265"/>
  <c r="BW2" i="265"/>
  <c r="BX2" i="265"/>
  <c r="BY2" i="265"/>
  <c r="BZ2" i="265"/>
  <c r="CA2" i="265"/>
  <c r="CB2" i="265"/>
  <c r="CC2" i="265"/>
  <c r="CD2" i="265"/>
  <c r="CE2" i="265"/>
  <c r="CF2" i="265"/>
  <c r="CG2" i="265"/>
  <c r="CH2" i="265"/>
  <c r="CI2" i="265"/>
  <c r="CJ2" i="265"/>
  <c r="CK2" i="265"/>
  <c r="CL2" i="265"/>
  <c r="CM2" i="265"/>
  <c r="CN2" i="265"/>
  <c r="CO2" i="265"/>
  <c r="CP2" i="265"/>
  <c r="CQ2" i="265"/>
  <c r="CR2" i="265"/>
  <c r="CS2" i="265"/>
  <c r="CT2" i="265"/>
  <c r="CU2" i="265"/>
  <c r="CV2" i="265"/>
  <c r="CW2" i="265"/>
  <c r="CX2" i="265"/>
  <c r="CY2" i="265"/>
  <c r="CZ2" i="265"/>
  <c r="DA2" i="265"/>
  <c r="DB2" i="265"/>
  <c r="DC2" i="265"/>
  <c r="DD2" i="265"/>
  <c r="DE2" i="265"/>
  <c r="DF2" i="265"/>
  <c r="DG2" i="265"/>
  <c r="DH2" i="265"/>
  <c r="DI2" i="265"/>
  <c r="DJ2" i="265"/>
  <c r="DK2" i="265"/>
  <c r="DL2" i="265"/>
  <c r="DM2" i="265"/>
  <c r="DN2" i="265"/>
  <c r="DO2" i="265"/>
  <c r="DP2" i="265"/>
  <c r="DQ2" i="265"/>
  <c r="DR2" i="265"/>
  <c r="DS2" i="265"/>
  <c r="DT2" i="265"/>
  <c r="DU2" i="265"/>
  <c r="DV2" i="265"/>
  <c r="DW2" i="265"/>
  <c r="DX2" i="265"/>
  <c r="DY2" i="265"/>
  <c r="DZ2" i="265"/>
  <c r="EA2" i="265"/>
  <c r="EB2" i="265"/>
  <c r="EC2" i="265"/>
  <c r="ED2" i="265"/>
  <c r="EE2" i="265"/>
  <c r="EF2" i="265"/>
  <c r="EG2" i="265"/>
  <c r="EH2" i="265"/>
  <c r="EI2" i="265"/>
  <c r="EJ2" i="265"/>
  <c r="EK2" i="265"/>
  <c r="EL2" i="265"/>
  <c r="EM2" i="265"/>
  <c r="EN2" i="265"/>
  <c r="EO2" i="265"/>
  <c r="EP2" i="265"/>
  <c r="EQ2" i="265"/>
  <c r="ER2" i="265"/>
  <c r="ES2" i="265"/>
  <c r="ET2" i="265"/>
  <c r="EU2" i="265"/>
  <c r="EV2" i="265"/>
  <c r="EW2" i="265"/>
  <c r="EX2" i="265"/>
  <c r="EY2" i="265"/>
  <c r="EZ2" i="265"/>
  <c r="FA2" i="265"/>
  <c r="FB2" i="265"/>
  <c r="FC2" i="265"/>
  <c r="FD2" i="265"/>
  <c r="FE2" i="265"/>
  <c r="FF2" i="265"/>
  <c r="FG2" i="265"/>
  <c r="FH2" i="265"/>
  <c r="FI2" i="265"/>
  <c r="FJ2" i="265"/>
  <c r="FK2" i="265"/>
  <c r="FL2" i="265"/>
  <c r="FM2" i="265"/>
  <c r="FN2" i="265"/>
  <c r="FO2" i="265"/>
  <c r="FP2" i="265"/>
  <c r="FQ2" i="265"/>
  <c r="FR2" i="265"/>
  <c r="FS2" i="265"/>
  <c r="FT2" i="265"/>
  <c r="FU2" i="265"/>
  <c r="FV2" i="265"/>
  <c r="FW2" i="265"/>
  <c r="FX2" i="265"/>
  <c r="FY2" i="265"/>
  <c r="FZ2" i="265"/>
  <c r="GA2" i="265"/>
  <c r="GB2" i="265"/>
  <c r="GC2" i="265"/>
  <c r="GD2" i="265"/>
  <c r="GE2" i="265"/>
  <c r="GF2" i="265"/>
  <c r="GG2" i="265"/>
  <c r="GH2" i="265"/>
  <c r="GI2" i="265"/>
  <c r="GJ2" i="265"/>
  <c r="J82" i="277"/>
  <c r="BE164" i="307"/>
  <c r="H213" i="307"/>
  <c r="BF87" i="280"/>
  <c r="BH28" i="314"/>
  <c r="BH187" i="273"/>
  <c r="BH100" i="278"/>
  <c r="BH105" i="278"/>
  <c r="BH200" i="280"/>
  <c r="BH37" i="314"/>
  <c r="BH85" i="282"/>
  <c r="BH15" i="275"/>
  <c r="BH20" i="275"/>
  <c r="BI17" i="275"/>
  <c r="H240" i="307"/>
  <c r="H347" i="307"/>
  <c r="H60" i="307"/>
  <c r="H212" i="307"/>
  <c r="BG189" i="273"/>
  <c r="H71" i="307"/>
  <c r="H39" i="310"/>
  <c r="H178" i="307"/>
  <c r="H185" i="307"/>
  <c r="H227" i="307"/>
  <c r="H172" i="307"/>
  <c r="H190" i="307"/>
  <c r="H319" i="307"/>
  <c r="H336" i="307"/>
  <c r="H23" i="306"/>
  <c r="BD78" i="288"/>
  <c r="BE3" i="285"/>
  <c r="BE3" i="314"/>
  <c r="BE3" i="282"/>
  <c r="BE3" i="286"/>
  <c r="BE3" i="265"/>
  <c r="BE3" i="275"/>
  <c r="BE3" i="304"/>
  <c r="BE47" i="273"/>
  <c r="BE3" i="289"/>
  <c r="BE3" i="273"/>
  <c r="BH4" i="285"/>
  <c r="BH4" i="280"/>
  <c r="BH4" i="314"/>
  <c r="BH4" i="286"/>
  <c r="BH4" i="282"/>
  <c r="BH4" i="288"/>
  <c r="BH4" i="275"/>
  <c r="BH4" i="289"/>
  <c r="BH4" i="304"/>
  <c r="BH4" i="278"/>
  <c r="BH4" i="273"/>
  <c r="BF11" i="282"/>
  <c r="BF64" i="282"/>
  <c r="BF126" i="280"/>
  <c r="BF191" i="280"/>
  <c r="BF212" i="280"/>
  <c r="BF230" i="280"/>
  <c r="BF17" i="314"/>
  <c r="BF54" i="314"/>
  <c r="BF40" i="286"/>
  <c r="BF47" i="314"/>
  <c r="BF155" i="273"/>
  <c r="BF156" i="273"/>
  <c r="BE20" i="310"/>
  <c r="BE55" i="307"/>
  <c r="BH185" i="273"/>
  <c r="BG125" i="280"/>
  <c r="BI2" i="285"/>
  <c r="BI184" i="273"/>
  <c r="BI2" i="280"/>
  <c r="BI2" i="314"/>
  <c r="BI2" i="286"/>
  <c r="BI2" i="282"/>
  <c r="BI2" i="288"/>
  <c r="BI33" i="311"/>
  <c r="BI2" i="275"/>
  <c r="BI2" i="278"/>
  <c r="BI2" i="289"/>
  <c r="BI2" i="273"/>
  <c r="BF96" i="280"/>
  <c r="BF86" i="280"/>
  <c r="BF76" i="280"/>
  <c r="BF41" i="314"/>
  <c r="BF85" i="314"/>
  <c r="BF73" i="288"/>
  <c r="BF118" i="288"/>
  <c r="BF119" i="288"/>
  <c r="BF127" i="288"/>
  <c r="BF123" i="288"/>
  <c r="BF56" i="288"/>
  <c r="BF50" i="288"/>
  <c r="BG87" i="280"/>
  <c r="BI200" i="280"/>
  <c r="BI37" i="314"/>
  <c r="BI85" i="282"/>
  <c r="BI15" i="275"/>
  <c r="BI20" i="275"/>
  <c r="BJ17" i="275"/>
  <c r="BI4" i="285"/>
  <c r="BI4" i="280"/>
  <c r="BI4" i="314"/>
  <c r="BI4" i="286"/>
  <c r="BI4" i="282"/>
  <c r="BI4" i="288"/>
  <c r="BI4" i="275"/>
  <c r="BI4" i="289"/>
  <c r="BI4" i="304"/>
  <c r="BI4" i="273"/>
  <c r="BI4" i="278"/>
  <c r="H77" i="306"/>
  <c r="BG96" i="280"/>
  <c r="BG86" i="280"/>
  <c r="BG76" i="280"/>
  <c r="BG85" i="314"/>
  <c r="BG41" i="314"/>
  <c r="BG118" i="288"/>
  <c r="BG119" i="288"/>
  <c r="BG127" i="288"/>
  <c r="BG123" i="288"/>
  <c r="BG73" i="288"/>
  <c r="BG56" i="288"/>
  <c r="BG126" i="280"/>
  <c r="BG50" i="288"/>
  <c r="BI185" i="273"/>
  <c r="BI28" i="314"/>
  <c r="BI105" i="278"/>
  <c r="BI187" i="273"/>
  <c r="BI100" i="278"/>
  <c r="BF3" i="285"/>
  <c r="BF3" i="314"/>
  <c r="BF3" i="286"/>
  <c r="BF3" i="282"/>
  <c r="BF3" i="265"/>
  <c r="BF3" i="304"/>
  <c r="BF3" i="289"/>
  <c r="BF3" i="273"/>
  <c r="BF47" i="273"/>
  <c r="BF3" i="275"/>
  <c r="BH31" i="289"/>
  <c r="BE78" i="288"/>
  <c r="BG11" i="282"/>
  <c r="BG64" i="282"/>
  <c r="BG212" i="280"/>
  <c r="BG230" i="280"/>
  <c r="BG191" i="280"/>
  <c r="BG47" i="314"/>
  <c r="BG17" i="314"/>
  <c r="BG54" i="314"/>
  <c r="BG40" i="286"/>
  <c r="BG155" i="273"/>
  <c r="BG156" i="273"/>
  <c r="H164" i="307"/>
  <c r="H247" i="307"/>
  <c r="BJ2" i="285"/>
  <c r="BJ184" i="273"/>
  <c r="BJ2" i="280"/>
  <c r="BJ2" i="314"/>
  <c r="BJ2" i="286"/>
  <c r="BJ2" i="282"/>
  <c r="BJ2" i="288"/>
  <c r="BJ2" i="278"/>
  <c r="BJ2" i="289"/>
  <c r="BJ2" i="273"/>
  <c r="BJ33" i="311"/>
  <c r="BJ2" i="275"/>
  <c r="H55" i="307"/>
  <c r="BH125" i="280"/>
  <c r="BH190" i="280"/>
  <c r="BH188" i="273"/>
  <c r="BH189" i="273"/>
  <c r="AJ81" i="278"/>
  <c r="AJ35" i="265"/>
  <c r="BH87" i="280"/>
  <c r="BJ4" i="285"/>
  <c r="BJ4" i="280"/>
  <c r="BJ4" i="314"/>
  <c r="BJ4" i="286"/>
  <c r="BJ4" i="282"/>
  <c r="BJ4" i="288"/>
  <c r="BJ4" i="275"/>
  <c r="BJ4" i="304"/>
  <c r="BJ4" i="278"/>
  <c r="BJ4" i="273"/>
  <c r="BJ4" i="289"/>
  <c r="BK2" i="285"/>
  <c r="BK184" i="273"/>
  <c r="BK2" i="280"/>
  <c r="BK2" i="314"/>
  <c r="BK2" i="286"/>
  <c r="BK2" i="282"/>
  <c r="BK2" i="288"/>
  <c r="BK2" i="278"/>
  <c r="BK2" i="273"/>
  <c r="BK2" i="275"/>
  <c r="BK33" i="311"/>
  <c r="BK2" i="289"/>
  <c r="BH96" i="280"/>
  <c r="BH86" i="280"/>
  <c r="BH76" i="280"/>
  <c r="BH85" i="314"/>
  <c r="BH41" i="314"/>
  <c r="BH123" i="288"/>
  <c r="BH73" i="288"/>
  <c r="BH118" i="288"/>
  <c r="BH119" i="288"/>
  <c r="BH127" i="288"/>
  <c r="BH126" i="280"/>
  <c r="BH56" i="288"/>
  <c r="BH50" i="288"/>
  <c r="BJ28" i="314"/>
  <c r="BJ187" i="273"/>
  <c r="BJ105" i="278"/>
  <c r="BJ100" i="278"/>
  <c r="BI189" i="273"/>
  <c r="BH64" i="282"/>
  <c r="BH11" i="282"/>
  <c r="BH230" i="280"/>
  <c r="BH191" i="280"/>
  <c r="BH212" i="280"/>
  <c r="BH47" i="314"/>
  <c r="BH17" i="314"/>
  <c r="BH54" i="314"/>
  <c r="BH40" i="286"/>
  <c r="BH155" i="273"/>
  <c r="BH156" i="273"/>
  <c r="BI188" i="273"/>
  <c r="BI190" i="280"/>
  <c r="BI125" i="280"/>
  <c r="BG3" i="285"/>
  <c r="BG3" i="314"/>
  <c r="BG3" i="286"/>
  <c r="BG3" i="282"/>
  <c r="BG3" i="265"/>
  <c r="BG3" i="289"/>
  <c r="BG47" i="273"/>
  <c r="BG3" i="275"/>
  <c r="BG3" i="273"/>
  <c r="BG3" i="304"/>
  <c r="BF78" i="288"/>
  <c r="BJ200" i="280"/>
  <c r="BJ37" i="314"/>
  <c r="BJ31" i="289"/>
  <c r="BJ85" i="282"/>
  <c r="BJ15" i="275"/>
  <c r="BJ20" i="275"/>
  <c r="BK17" i="275"/>
  <c r="BK185" i="273"/>
  <c r="BJ185" i="273"/>
  <c r="L78" i="306"/>
  <c r="Y78" i="306"/>
  <c r="AJ88" i="265"/>
  <c r="BI155" i="273"/>
  <c r="BI156" i="273"/>
  <c r="BI87" i="280"/>
  <c r="BI64" i="282"/>
  <c r="BI11" i="282"/>
  <c r="BI126" i="280"/>
  <c r="BI230" i="280"/>
  <c r="BI191" i="280"/>
  <c r="BI212" i="280"/>
  <c r="BI17" i="314"/>
  <c r="BI47" i="314"/>
  <c r="BI54" i="314"/>
  <c r="BI40" i="286"/>
  <c r="BL2" i="285"/>
  <c r="BL184" i="273"/>
  <c r="BL2" i="280"/>
  <c r="BL2" i="314"/>
  <c r="BL2" i="286"/>
  <c r="BL2" i="282"/>
  <c r="BL2" i="288"/>
  <c r="BL2" i="273"/>
  <c r="BL33" i="311"/>
  <c r="BL2" i="278"/>
  <c r="BL2" i="275"/>
  <c r="BL2" i="289"/>
  <c r="BL185" i="273"/>
  <c r="Y19" i="285"/>
  <c r="Y79" i="306"/>
  <c r="Y39" i="265"/>
  <c r="BK200" i="280"/>
  <c r="BK37" i="314"/>
  <c r="BK85" i="282"/>
  <c r="BK15" i="275"/>
  <c r="BK20" i="275"/>
  <c r="BL17" i="275"/>
  <c r="BK188" i="273"/>
  <c r="BK190" i="280"/>
  <c r="BJ125" i="280"/>
  <c r="J68" i="282"/>
  <c r="BH3" i="285"/>
  <c r="BH3" i="314"/>
  <c r="BH3" i="286"/>
  <c r="BH3" i="282"/>
  <c r="BH3" i="265"/>
  <c r="BH3" i="273"/>
  <c r="BH3" i="304"/>
  <c r="BH3" i="275"/>
  <c r="BH3" i="289"/>
  <c r="BH47" i="273"/>
  <c r="BG78" i="288"/>
  <c r="L79" i="306"/>
  <c r="L19" i="285"/>
  <c r="H78" i="306"/>
  <c r="H19" i="285"/>
  <c r="BK4" i="285"/>
  <c r="BK4" i="280"/>
  <c r="BK4" i="314"/>
  <c r="BK4" i="286"/>
  <c r="BK4" i="282"/>
  <c r="BK4" i="288"/>
  <c r="BK4" i="304"/>
  <c r="BK4" i="273"/>
  <c r="BK4" i="278"/>
  <c r="BK4" i="289"/>
  <c r="BK4" i="275"/>
  <c r="BJ189" i="273"/>
  <c r="BI96" i="280"/>
  <c r="BI86" i="280"/>
  <c r="BI76" i="280"/>
  <c r="BI85" i="314"/>
  <c r="BI41" i="314"/>
  <c r="BI73" i="288"/>
  <c r="BI123" i="288"/>
  <c r="BI118" i="288"/>
  <c r="BI119" i="288"/>
  <c r="BI127" i="288"/>
  <c r="BI56" i="288"/>
  <c r="BI50" i="288"/>
  <c r="BJ188" i="273"/>
  <c r="BJ190" i="280"/>
  <c r="BK28" i="314"/>
  <c r="BK187" i="273"/>
  <c r="BK189" i="273"/>
  <c r="BK105" i="278"/>
  <c r="BK100" i="278"/>
  <c r="BI20" i="285"/>
  <c r="P20" i="285"/>
  <c r="BL4" i="285"/>
  <c r="BL4" i="280"/>
  <c r="BL4" i="314"/>
  <c r="BL4" i="286"/>
  <c r="BL4" i="282"/>
  <c r="BL4" i="288"/>
  <c r="BL4" i="289"/>
  <c r="BL4" i="304"/>
  <c r="BL4" i="273"/>
  <c r="BL4" i="275"/>
  <c r="BL4" i="278"/>
  <c r="O20" i="285"/>
  <c r="AE20" i="285"/>
  <c r="S20" i="285"/>
  <c r="W20" i="285"/>
  <c r="BA20" i="285"/>
  <c r="BE20" i="285"/>
  <c r="AR20" i="285"/>
  <c r="AY20" i="285"/>
  <c r="K20" i="285"/>
  <c r="AO20" i="285"/>
  <c r="BH78" i="288"/>
  <c r="AX20" i="285"/>
  <c r="AP20" i="285"/>
  <c r="AA20" i="285"/>
  <c r="BJ87" i="280"/>
  <c r="AG20" i="285"/>
  <c r="BL190" i="280"/>
  <c r="BL188" i="273"/>
  <c r="AI20" i="285"/>
  <c r="AN20" i="285"/>
  <c r="AZ20" i="285"/>
  <c r="V20" i="285"/>
  <c r="Q20" i="285"/>
  <c r="BJ64" i="282"/>
  <c r="BJ126" i="280"/>
  <c r="BJ11" i="282"/>
  <c r="BJ230" i="280"/>
  <c r="BJ191" i="280"/>
  <c r="BJ212" i="280"/>
  <c r="BJ54" i="314"/>
  <c r="BJ17" i="314"/>
  <c r="BJ47" i="314"/>
  <c r="BJ40" i="286"/>
  <c r="BJ155" i="273"/>
  <c r="BI3" i="285"/>
  <c r="BI3" i="314"/>
  <c r="BI3" i="286"/>
  <c r="BI3" i="282"/>
  <c r="BI3" i="265"/>
  <c r="BI3" i="304"/>
  <c r="BI3" i="273"/>
  <c r="BI3" i="289"/>
  <c r="BI3" i="275"/>
  <c r="BI47" i="273"/>
  <c r="AS20" i="285"/>
  <c r="L39" i="265"/>
  <c r="H79" i="306"/>
  <c r="H39" i="265"/>
  <c r="H62" i="269"/>
  <c r="K62" i="269"/>
  <c r="BL28" i="314"/>
  <c r="BL187" i="273"/>
  <c r="BL189" i="273"/>
  <c r="BL105" i="278"/>
  <c r="BL100" i="278"/>
  <c r="BD20" i="285"/>
  <c r="AW20" i="285"/>
  <c r="AM20" i="285"/>
  <c r="AL20" i="285"/>
  <c r="X20" i="285"/>
  <c r="AU20" i="285"/>
  <c r="AC20" i="285"/>
  <c r="AJ20" i="285"/>
  <c r="Z20" i="285"/>
  <c r="R20" i="285"/>
  <c r="BH20" i="285"/>
  <c r="BJ156" i="273"/>
  <c r="BK125" i="280"/>
  <c r="AV20" i="285"/>
  <c r="AQ20" i="285"/>
  <c r="J20" i="285"/>
  <c r="J21" i="285"/>
  <c r="AT20" i="285"/>
  <c r="AB20" i="285"/>
  <c r="BM2" i="285"/>
  <c r="BM184" i="273"/>
  <c r="BM185" i="273"/>
  <c r="BM2" i="280"/>
  <c r="BM2" i="314"/>
  <c r="BM2" i="282"/>
  <c r="BM2" i="286"/>
  <c r="BM2" i="288"/>
  <c r="BM2" i="273"/>
  <c r="BM33" i="311"/>
  <c r="BM2" i="275"/>
  <c r="BM2" i="278"/>
  <c r="BM2" i="289"/>
  <c r="BC20" i="285"/>
  <c r="Y20" i="285"/>
  <c r="AH20" i="285"/>
  <c r="L20" i="285"/>
  <c r="BJ96" i="280"/>
  <c r="BJ86" i="280"/>
  <c r="BJ76" i="280"/>
  <c r="BJ41" i="314"/>
  <c r="BJ85" i="314"/>
  <c r="BJ73" i="288"/>
  <c r="BJ123" i="288"/>
  <c r="BJ118" i="288"/>
  <c r="BJ119" i="288"/>
  <c r="BJ127" i="288"/>
  <c r="BJ50" i="288"/>
  <c r="BJ56" i="288"/>
  <c r="BF20" i="285"/>
  <c r="U20" i="285"/>
  <c r="T20" i="285"/>
  <c r="M20" i="285"/>
  <c r="AD20" i="285"/>
  <c r="AK20" i="285"/>
  <c r="N20" i="285"/>
  <c r="AF20" i="285"/>
  <c r="BB20" i="285"/>
  <c r="BG20" i="285"/>
  <c r="BL200" i="280"/>
  <c r="BL37" i="314"/>
  <c r="BL31" i="289"/>
  <c r="BL85" i="282"/>
  <c r="BL15" i="275"/>
  <c r="BL20" i="275"/>
  <c r="BM17" i="275"/>
  <c r="AK81" i="278"/>
  <c r="AK35" i="265"/>
  <c r="BK87" i="280"/>
  <c r="BM190" i="280"/>
  <c r="BM188" i="273"/>
  <c r="BM200" i="280"/>
  <c r="BM37" i="314"/>
  <c r="BM85" i="282"/>
  <c r="BM15" i="275"/>
  <c r="BM20" i="275"/>
  <c r="BN17" i="275"/>
  <c r="BI78" i="288"/>
  <c r="BJ20" i="285"/>
  <c r="K18" i="285"/>
  <c r="K21" i="285"/>
  <c r="J75" i="265"/>
  <c r="J62" i="269"/>
  <c r="L62" i="269"/>
  <c r="BL125" i="280"/>
  <c r="BJ3" i="285"/>
  <c r="BJ3" i="314"/>
  <c r="BJ3" i="286"/>
  <c r="BJ3" i="282"/>
  <c r="BJ3" i="265"/>
  <c r="BJ3" i="289"/>
  <c r="BJ47" i="273"/>
  <c r="BJ3" i="275"/>
  <c r="BJ3" i="304"/>
  <c r="BJ3" i="273"/>
  <c r="BM4" i="285"/>
  <c r="BM4" i="280"/>
  <c r="BM4" i="286"/>
  <c r="BM4" i="314"/>
  <c r="BM4" i="282"/>
  <c r="BM4" i="288"/>
  <c r="BM4" i="273"/>
  <c r="BM4" i="304"/>
  <c r="BM4" i="278"/>
  <c r="BM4" i="289"/>
  <c r="BM4" i="275"/>
  <c r="BK11" i="282"/>
  <c r="BK64" i="282"/>
  <c r="BK126" i="280"/>
  <c r="BK212" i="280"/>
  <c r="BK230" i="280"/>
  <c r="BK191" i="280"/>
  <c r="BK47" i="314"/>
  <c r="BK54" i="314"/>
  <c r="BK17" i="314"/>
  <c r="BK40" i="286"/>
  <c r="BK155" i="273"/>
  <c r="BK156" i="273"/>
  <c r="BM28" i="314"/>
  <c r="BM187" i="273"/>
  <c r="BM189" i="273"/>
  <c r="BM100" i="278"/>
  <c r="BM105" i="278"/>
  <c r="BK96" i="280"/>
  <c r="BK86" i="280"/>
  <c r="BK76" i="280"/>
  <c r="BK41" i="314"/>
  <c r="BK85" i="314"/>
  <c r="BK118" i="288"/>
  <c r="BK119" i="288"/>
  <c r="BK127" i="288"/>
  <c r="BK123" i="288"/>
  <c r="BK73" i="288"/>
  <c r="BK50" i="288"/>
  <c r="BK56" i="288"/>
  <c r="BN184" i="273"/>
  <c r="BN2" i="285"/>
  <c r="BN2" i="280"/>
  <c r="BN2" i="314"/>
  <c r="BN2" i="286"/>
  <c r="BN2" i="282"/>
  <c r="BN2" i="288"/>
  <c r="BN2" i="275"/>
  <c r="BN2" i="273"/>
  <c r="BN2" i="289"/>
  <c r="BN2" i="278"/>
  <c r="BN33" i="311"/>
  <c r="AK88" i="265"/>
  <c r="BN200" i="280"/>
  <c r="BN37" i="314"/>
  <c r="BN85" i="282"/>
  <c r="BN15" i="275"/>
  <c r="BN20" i="275"/>
  <c r="BO17" i="275"/>
  <c r="BL96" i="280"/>
  <c r="BL86" i="280"/>
  <c r="BL76" i="280"/>
  <c r="BL85" i="314"/>
  <c r="BL41" i="314"/>
  <c r="BL123" i="288"/>
  <c r="BL118" i="288"/>
  <c r="BL119" i="288"/>
  <c r="BL127" i="288"/>
  <c r="BL73" i="288"/>
  <c r="BL126" i="280"/>
  <c r="BL56" i="288"/>
  <c r="BL50" i="288"/>
  <c r="BO2" i="285"/>
  <c r="BO184" i="273"/>
  <c r="BO2" i="280"/>
  <c r="BO2" i="314"/>
  <c r="BO2" i="286"/>
  <c r="BO2" i="282"/>
  <c r="BO2" i="288"/>
  <c r="BO2" i="273"/>
  <c r="BO2" i="289"/>
  <c r="BO33" i="311"/>
  <c r="BO2" i="278"/>
  <c r="BO2" i="275"/>
  <c r="BM125" i="280"/>
  <c r="BL64" i="282"/>
  <c r="BL11" i="282"/>
  <c r="BL191" i="280"/>
  <c r="BL230" i="280"/>
  <c r="BL212" i="280"/>
  <c r="BL47" i="314"/>
  <c r="BL54" i="314"/>
  <c r="BL17" i="314"/>
  <c r="BL40" i="286"/>
  <c r="BL155" i="273"/>
  <c r="BL156" i="273"/>
  <c r="BO185" i="273"/>
  <c r="BN185" i="273"/>
  <c r="BN4" i="285"/>
  <c r="BN4" i="280"/>
  <c r="BN4" i="314"/>
  <c r="BN4" i="286"/>
  <c r="BN4" i="282"/>
  <c r="BN4" i="288"/>
  <c r="BN4" i="289"/>
  <c r="BN4" i="275"/>
  <c r="BN4" i="304"/>
  <c r="BN4" i="278"/>
  <c r="BN4" i="273"/>
  <c r="BL87" i="280"/>
  <c r="BK3" i="285"/>
  <c r="BK3" i="314"/>
  <c r="BK3" i="286"/>
  <c r="BK3" i="282"/>
  <c r="BK3" i="265"/>
  <c r="BK3" i="304"/>
  <c r="BK3" i="273"/>
  <c r="BK3" i="289"/>
  <c r="BK3" i="275"/>
  <c r="BK47" i="273"/>
  <c r="BK20" i="285"/>
  <c r="K75" i="265"/>
  <c r="L18" i="285"/>
  <c r="L21" i="285"/>
  <c r="BN28" i="314"/>
  <c r="BN187" i="273"/>
  <c r="BN189" i="273"/>
  <c r="BN105" i="278"/>
  <c r="BN100" i="278"/>
  <c r="BJ78" i="288"/>
  <c r="BM87" i="280"/>
  <c r="BO190" i="280"/>
  <c r="BO188" i="273"/>
  <c r="BM64" i="282"/>
  <c r="BM11" i="282"/>
  <c r="BM126" i="280"/>
  <c r="BM212" i="280"/>
  <c r="BM230" i="280"/>
  <c r="BM191" i="280"/>
  <c r="BM17" i="314"/>
  <c r="BM47" i="314"/>
  <c r="BM54" i="314"/>
  <c r="BM40" i="286"/>
  <c r="BM155" i="273"/>
  <c r="BM156" i="273"/>
  <c r="BN125" i="280"/>
  <c r="M18" i="285"/>
  <c r="M21" i="285"/>
  <c r="L75" i="265"/>
  <c r="BL20" i="285"/>
  <c r="BO200" i="280"/>
  <c r="BO37" i="314"/>
  <c r="BO85" i="282"/>
  <c r="BO15" i="275"/>
  <c r="BO20" i="275"/>
  <c r="BP17" i="275"/>
  <c r="BO4" i="285"/>
  <c r="BO4" i="280"/>
  <c r="BO4" i="314"/>
  <c r="BO4" i="286"/>
  <c r="BO4" i="282"/>
  <c r="BO4" i="288"/>
  <c r="BO4" i="289"/>
  <c r="BO4" i="275"/>
  <c r="BO4" i="278"/>
  <c r="BO4" i="273"/>
  <c r="BO4" i="304"/>
  <c r="BP184" i="273"/>
  <c r="BP185" i="273"/>
  <c r="BM96" i="280"/>
  <c r="BM86" i="280"/>
  <c r="BM76" i="280"/>
  <c r="BM85" i="314"/>
  <c r="BM41" i="314"/>
  <c r="BM118" i="288"/>
  <c r="BM119" i="288"/>
  <c r="BM127" i="288"/>
  <c r="BM73" i="288"/>
  <c r="BM123" i="288"/>
  <c r="BM56" i="288"/>
  <c r="BM50" i="288"/>
  <c r="BO28" i="314"/>
  <c r="BO187" i="273"/>
  <c r="BO105" i="278"/>
  <c r="BO100" i="278"/>
  <c r="BP2" i="285"/>
  <c r="BP2" i="280"/>
  <c r="BP2" i="314"/>
  <c r="BP2" i="286"/>
  <c r="BP2" i="282"/>
  <c r="BP2" i="288"/>
  <c r="BP2" i="289"/>
  <c r="BP2" i="273"/>
  <c r="BP2" i="278"/>
  <c r="BP2" i="275"/>
  <c r="BP33" i="311"/>
  <c r="BK78" i="288"/>
  <c r="BN31" i="289"/>
  <c r="BN190" i="280"/>
  <c r="BN188" i="273"/>
  <c r="BL3" i="285"/>
  <c r="BL3" i="314"/>
  <c r="BL3" i="286"/>
  <c r="BL3" i="282"/>
  <c r="BL3" i="265"/>
  <c r="BL47" i="273"/>
  <c r="BL3" i="275"/>
  <c r="BL3" i="304"/>
  <c r="BL3" i="273"/>
  <c r="BL3" i="289"/>
  <c r="AL81" i="278"/>
  <c r="AL35" i="265"/>
  <c r="BN155" i="273"/>
  <c r="BN156" i="273"/>
  <c r="BN87" i="280"/>
  <c r="BO189" i="273"/>
  <c r="BP190" i="280"/>
  <c r="BP188" i="273"/>
  <c r="BP28" i="314"/>
  <c r="BP187" i="273"/>
  <c r="BP189" i="273"/>
  <c r="BP105" i="278"/>
  <c r="BP100" i="278"/>
  <c r="M75" i="265"/>
  <c r="N18" i="285"/>
  <c r="N21" i="285"/>
  <c r="BN96" i="280"/>
  <c r="BN86" i="280"/>
  <c r="BN76" i="280"/>
  <c r="BN85" i="314"/>
  <c r="BN41" i="314"/>
  <c r="BN73" i="288"/>
  <c r="BN118" i="288"/>
  <c r="BN119" i="288"/>
  <c r="BN127" i="288"/>
  <c r="BN123" i="288"/>
  <c r="BN56" i="288"/>
  <c r="BN50" i="288"/>
  <c r="BN126" i="280"/>
  <c r="BQ184" i="273"/>
  <c r="BQ185" i="273"/>
  <c r="BQ2" i="285"/>
  <c r="BQ2" i="280"/>
  <c r="BQ2" i="314"/>
  <c r="BQ2" i="286"/>
  <c r="BQ2" i="282"/>
  <c r="BQ2" i="288"/>
  <c r="BQ2" i="278"/>
  <c r="BQ2" i="273"/>
  <c r="BQ33" i="311"/>
  <c r="BQ2" i="289"/>
  <c r="BQ2" i="275"/>
  <c r="BO125" i="280"/>
  <c r="BP4" i="285"/>
  <c r="BP4" i="280"/>
  <c r="BP4" i="314"/>
  <c r="BP4" i="286"/>
  <c r="BP4" i="282"/>
  <c r="BP4" i="288"/>
  <c r="BP4" i="289"/>
  <c r="BP4" i="304"/>
  <c r="BP4" i="273"/>
  <c r="BP4" i="275"/>
  <c r="BP4" i="278"/>
  <c r="BN11" i="282"/>
  <c r="BN64" i="282"/>
  <c r="BN191" i="280"/>
  <c r="BN212" i="280"/>
  <c r="BN230" i="280"/>
  <c r="BN54" i="314"/>
  <c r="BN17" i="314"/>
  <c r="BN47" i="314"/>
  <c r="BN40" i="286"/>
  <c r="BM3" i="285"/>
  <c r="BM3" i="314"/>
  <c r="BM3" i="282"/>
  <c r="BM3" i="286"/>
  <c r="BM3" i="265"/>
  <c r="BM3" i="273"/>
  <c r="BM3" i="304"/>
  <c r="BM47" i="273"/>
  <c r="BM3" i="289"/>
  <c r="BM3" i="275"/>
  <c r="BL78" i="288"/>
  <c r="BM20" i="285"/>
  <c r="AL88" i="265"/>
  <c r="BO87" i="280"/>
  <c r="K82" i="277"/>
  <c r="BQ188" i="273"/>
  <c r="BQ190" i="280"/>
  <c r="BM78" i="288"/>
  <c r="O18" i="285"/>
  <c r="O21" i="285"/>
  <c r="N75" i="265"/>
  <c r="BP125" i="280"/>
  <c r="BN3" i="285"/>
  <c r="BN3" i="314"/>
  <c r="BN3" i="286"/>
  <c r="BN3" i="282"/>
  <c r="BN3" i="265"/>
  <c r="BN3" i="273"/>
  <c r="BN3" i="289"/>
  <c r="BN3" i="275"/>
  <c r="BN3" i="304"/>
  <c r="BN47" i="273"/>
  <c r="BO11" i="282"/>
  <c r="BO64" i="282"/>
  <c r="BO126" i="280"/>
  <c r="BO212" i="280"/>
  <c r="BO230" i="280"/>
  <c r="BO191" i="280"/>
  <c r="BO47" i="314"/>
  <c r="BO54" i="314"/>
  <c r="BO17" i="314"/>
  <c r="BO40" i="286"/>
  <c r="BO155" i="273"/>
  <c r="BQ4" i="285"/>
  <c r="BQ4" i="280"/>
  <c r="BQ4" i="314"/>
  <c r="BQ4" i="286"/>
  <c r="BQ4" i="282"/>
  <c r="BQ4" i="288"/>
  <c r="BQ4" i="289"/>
  <c r="BQ4" i="275"/>
  <c r="BQ4" i="304"/>
  <c r="BQ4" i="278"/>
  <c r="BQ4" i="273"/>
  <c r="BO156" i="273"/>
  <c r="BN20" i="285"/>
  <c r="BP200" i="280"/>
  <c r="BP37" i="314"/>
  <c r="BP31" i="289"/>
  <c r="BP85" i="282"/>
  <c r="BP15" i="275"/>
  <c r="BP20" i="275"/>
  <c r="BQ17" i="275"/>
  <c r="BR2" i="285"/>
  <c r="BR184" i="273"/>
  <c r="BR185" i="273"/>
  <c r="BR2" i="280"/>
  <c r="BR2" i="314"/>
  <c r="BR2" i="286"/>
  <c r="BR2" i="282"/>
  <c r="BR2" i="288"/>
  <c r="BR2" i="273"/>
  <c r="BR2" i="278"/>
  <c r="BR33" i="311"/>
  <c r="BR2" i="275"/>
  <c r="BR2" i="289"/>
  <c r="BO96" i="280"/>
  <c r="BO86" i="280"/>
  <c r="BO76" i="280"/>
  <c r="BO85" i="314"/>
  <c r="BO41" i="314"/>
  <c r="BO118" i="288"/>
  <c r="BO119" i="288"/>
  <c r="BO127" i="288"/>
  <c r="BO123" i="288"/>
  <c r="BO73" i="288"/>
  <c r="BO56" i="288"/>
  <c r="BO50" i="288"/>
  <c r="BP87" i="280"/>
  <c r="BR200" i="280"/>
  <c r="BR37" i="314"/>
  <c r="BR85" i="282"/>
  <c r="BR15" i="275"/>
  <c r="BR190" i="280"/>
  <c r="BR188" i="273"/>
  <c r="BN78" i="288"/>
  <c r="BP64" i="282"/>
  <c r="BP11" i="282"/>
  <c r="BP126" i="280"/>
  <c r="BP230" i="280"/>
  <c r="BP191" i="280"/>
  <c r="BP212" i="280"/>
  <c r="BP47" i="314"/>
  <c r="BP54" i="314"/>
  <c r="BP40" i="286"/>
  <c r="BP17" i="314"/>
  <c r="BP155" i="273"/>
  <c r="BR4" i="285"/>
  <c r="BR4" i="280"/>
  <c r="BR4" i="314"/>
  <c r="BR4" i="286"/>
  <c r="BR4" i="282"/>
  <c r="BR4" i="288"/>
  <c r="BR4" i="304"/>
  <c r="BR4" i="289"/>
  <c r="BR4" i="275"/>
  <c r="BR4" i="273"/>
  <c r="BR4" i="278"/>
  <c r="BP156" i="273"/>
  <c r="BO3" i="285"/>
  <c r="BO3" i="314"/>
  <c r="BO3" i="286"/>
  <c r="BO3" i="282"/>
  <c r="BO3" i="265"/>
  <c r="BO3" i="273"/>
  <c r="BO47" i="273"/>
  <c r="BO3" i="304"/>
  <c r="BO3" i="275"/>
  <c r="BO3" i="289"/>
  <c r="BQ28" i="314"/>
  <c r="BQ105" i="278"/>
  <c r="BQ100" i="278"/>
  <c r="BQ187" i="273"/>
  <c r="BQ189" i="273"/>
  <c r="BQ125" i="280"/>
  <c r="BP96" i="280"/>
  <c r="BP86" i="280"/>
  <c r="BP76" i="280"/>
  <c r="BP85" i="314"/>
  <c r="BP41" i="314"/>
  <c r="BP123" i="288"/>
  <c r="BP73" i="288"/>
  <c r="BP118" i="288"/>
  <c r="BP119" i="288"/>
  <c r="BP127" i="288"/>
  <c r="BP56" i="288"/>
  <c r="BP50" i="288"/>
  <c r="BO20" i="285"/>
  <c r="P18" i="285"/>
  <c r="P21" i="285"/>
  <c r="O75" i="265"/>
  <c r="BQ200" i="280"/>
  <c r="BQ37" i="314"/>
  <c r="BQ85" i="282"/>
  <c r="BQ15" i="275"/>
  <c r="BQ20" i="275"/>
  <c r="BR17" i="275"/>
  <c r="BS2" i="285"/>
  <c r="BS184" i="273"/>
  <c r="BS2" i="280"/>
  <c r="BS2" i="314"/>
  <c r="BS2" i="286"/>
  <c r="BS2" i="282"/>
  <c r="BS2" i="288"/>
  <c r="BS2" i="278"/>
  <c r="BS2" i="273"/>
  <c r="BS33" i="311"/>
  <c r="BS2" i="275"/>
  <c r="BS2" i="289"/>
  <c r="AM81" i="278"/>
  <c r="AM35" i="265"/>
  <c r="BQ64" i="282"/>
  <c r="BQ11" i="282"/>
  <c r="BQ126" i="280"/>
  <c r="BQ230" i="280"/>
  <c r="BQ212" i="280"/>
  <c r="BQ191" i="280"/>
  <c r="BQ17" i="314"/>
  <c r="BQ47" i="314"/>
  <c r="BQ54" i="314"/>
  <c r="BQ40" i="286"/>
  <c r="BQ155" i="273"/>
  <c r="BQ87" i="280"/>
  <c r="Q18" i="285"/>
  <c r="Q21" i="285"/>
  <c r="P75" i="265"/>
  <c r="BR31" i="289"/>
  <c r="BS4" i="285"/>
  <c r="BS4" i="280"/>
  <c r="BS4" i="314"/>
  <c r="BS4" i="286"/>
  <c r="BS4" i="282"/>
  <c r="BS4" i="288"/>
  <c r="BS4" i="304"/>
  <c r="BS4" i="273"/>
  <c r="BS4" i="278"/>
  <c r="BS4" i="275"/>
  <c r="BS4" i="289"/>
  <c r="BQ156" i="273"/>
  <c r="BO78" i="288"/>
  <c r="BR28" i="314"/>
  <c r="BR187" i="273"/>
  <c r="BR189" i="273"/>
  <c r="BR105" i="278"/>
  <c r="BR100" i="278"/>
  <c r="BQ96" i="280"/>
  <c r="BQ86" i="280"/>
  <c r="BQ76" i="280"/>
  <c r="BQ85" i="314"/>
  <c r="BQ41" i="314"/>
  <c r="BQ73" i="288"/>
  <c r="BQ123" i="288"/>
  <c r="BQ118" i="288"/>
  <c r="BQ119" i="288"/>
  <c r="BQ127" i="288"/>
  <c r="BQ56" i="288"/>
  <c r="BQ50" i="288"/>
  <c r="BP3" i="285"/>
  <c r="BP3" i="314"/>
  <c r="BP3" i="286"/>
  <c r="BP3" i="282"/>
  <c r="BP3" i="265"/>
  <c r="BP47" i="273"/>
  <c r="BP3" i="275"/>
  <c r="BP3" i="273"/>
  <c r="BP3" i="289"/>
  <c r="BP3" i="304"/>
  <c r="BR20" i="275"/>
  <c r="BS17" i="275"/>
  <c r="BR125" i="280"/>
  <c r="BT2" i="285"/>
  <c r="BT184" i="273"/>
  <c r="BT2" i="280"/>
  <c r="BT2" i="314"/>
  <c r="BT2" i="286"/>
  <c r="BT2" i="282"/>
  <c r="BT2" i="288"/>
  <c r="BT2" i="289"/>
  <c r="BT2" i="275"/>
  <c r="BT2" i="273"/>
  <c r="BT2" i="278"/>
  <c r="BT33" i="311"/>
  <c r="BS185" i="273"/>
  <c r="BP20" i="285"/>
  <c r="BS28" i="314"/>
  <c r="BS187" i="273"/>
  <c r="BS189" i="273"/>
  <c r="BS105" i="278"/>
  <c r="BS100" i="278"/>
  <c r="AM88" i="265"/>
  <c r="BR64" i="282"/>
  <c r="BR126" i="280"/>
  <c r="BR11" i="282"/>
  <c r="BR230" i="280"/>
  <c r="BR191" i="280"/>
  <c r="BR212" i="280"/>
  <c r="BR54" i="314"/>
  <c r="BR17" i="314"/>
  <c r="BR47" i="314"/>
  <c r="BR40" i="286"/>
  <c r="BR155" i="273"/>
  <c r="BT4" i="285"/>
  <c r="BT4" i="280"/>
  <c r="BT4" i="314"/>
  <c r="BT4" i="286"/>
  <c r="BT4" i="282"/>
  <c r="BT4" i="288"/>
  <c r="BT4" i="278"/>
  <c r="BT4" i="273"/>
  <c r="BT4" i="275"/>
  <c r="BT4" i="289"/>
  <c r="BT4" i="304"/>
  <c r="BT200" i="280"/>
  <c r="BT37" i="314"/>
  <c r="BT85" i="282"/>
  <c r="BT15" i="275"/>
  <c r="BS15" i="275"/>
  <c r="BS20" i="275"/>
  <c r="BT17" i="275"/>
  <c r="BT20" i="275"/>
  <c r="BU17" i="275"/>
  <c r="BS190" i="280"/>
  <c r="BS188" i="273"/>
  <c r="BS200" i="280"/>
  <c r="BS37" i="314"/>
  <c r="BS85" i="282"/>
  <c r="BR96" i="280"/>
  <c r="BR86" i="280"/>
  <c r="BR76" i="280"/>
  <c r="BR41" i="314"/>
  <c r="BR85" i="314"/>
  <c r="BR73" i="288"/>
  <c r="BR123" i="288"/>
  <c r="BR118" i="288"/>
  <c r="BR119" i="288"/>
  <c r="BR127" i="288"/>
  <c r="BR50" i="288"/>
  <c r="BR56" i="288"/>
  <c r="BP78" i="288"/>
  <c r="R18" i="285"/>
  <c r="R21" i="285"/>
  <c r="Q75" i="265"/>
  <c r="BR156" i="273"/>
  <c r="BU184" i="273"/>
  <c r="BU185" i="273"/>
  <c r="BU2" i="285"/>
  <c r="BU2" i="280"/>
  <c r="BU2" i="314"/>
  <c r="BU2" i="282"/>
  <c r="BU2" i="286"/>
  <c r="BU2" i="288"/>
  <c r="BU2" i="275"/>
  <c r="BU2" i="278"/>
  <c r="BU2" i="273"/>
  <c r="BU33" i="311"/>
  <c r="BU2" i="289"/>
  <c r="BQ3" i="285"/>
  <c r="BQ3" i="314"/>
  <c r="BQ3" i="286"/>
  <c r="BQ3" i="282"/>
  <c r="BQ3" i="265"/>
  <c r="BQ3" i="304"/>
  <c r="BQ3" i="273"/>
  <c r="BQ3" i="289"/>
  <c r="BQ47" i="273"/>
  <c r="BQ3" i="275"/>
  <c r="BQ20" i="285"/>
  <c r="BR87" i="280"/>
  <c r="BS125" i="280"/>
  <c r="BT185" i="273"/>
  <c r="BV184" i="273"/>
  <c r="BV2" i="285"/>
  <c r="BV2" i="280"/>
  <c r="BV2" i="314"/>
  <c r="BV2" i="286"/>
  <c r="BV2" i="282"/>
  <c r="BV2" i="288"/>
  <c r="BV33" i="311"/>
  <c r="BV2" i="275"/>
  <c r="BV2" i="289"/>
  <c r="BV2" i="278"/>
  <c r="BV2" i="273"/>
  <c r="BT31" i="289"/>
  <c r="BU4" i="285"/>
  <c r="BU4" i="280"/>
  <c r="BU4" i="286"/>
  <c r="BU4" i="314"/>
  <c r="BU4" i="282"/>
  <c r="BU4" i="288"/>
  <c r="BU4" i="273"/>
  <c r="BU4" i="278"/>
  <c r="BU4" i="289"/>
  <c r="BU4" i="304"/>
  <c r="BU4" i="275"/>
  <c r="BT125" i="280"/>
  <c r="BR3" i="285"/>
  <c r="BR3" i="314"/>
  <c r="BR3" i="286"/>
  <c r="BR3" i="282"/>
  <c r="BR3" i="265"/>
  <c r="BR3" i="304"/>
  <c r="BR3" i="289"/>
  <c r="BR3" i="275"/>
  <c r="BR47" i="273"/>
  <c r="BR3" i="273"/>
  <c r="BU188" i="273"/>
  <c r="BU190" i="280"/>
  <c r="BV185" i="273"/>
  <c r="S18" i="285"/>
  <c r="S21" i="285"/>
  <c r="R75" i="265"/>
  <c r="BT28" i="314"/>
  <c r="BT187" i="273"/>
  <c r="BT189" i="273"/>
  <c r="BT105" i="278"/>
  <c r="BT100" i="278"/>
  <c r="BT188" i="273"/>
  <c r="BT190" i="280"/>
  <c r="BQ78" i="288"/>
  <c r="BS11" i="282"/>
  <c r="BS64" i="282"/>
  <c r="BS126" i="280"/>
  <c r="BS212" i="280"/>
  <c r="BS191" i="280"/>
  <c r="BS230" i="280"/>
  <c r="BS47" i="314"/>
  <c r="BS54" i="314"/>
  <c r="BS17" i="314"/>
  <c r="BS40" i="286"/>
  <c r="BS155" i="273"/>
  <c r="BS156" i="273"/>
  <c r="BR20" i="285"/>
  <c r="BS96" i="280"/>
  <c r="BS86" i="280"/>
  <c r="BS76" i="280"/>
  <c r="BS41" i="314"/>
  <c r="BS85" i="314"/>
  <c r="BS118" i="288"/>
  <c r="BS119" i="288"/>
  <c r="BS127" i="288"/>
  <c r="BS123" i="288"/>
  <c r="BS73" i="288"/>
  <c r="BS50" i="288"/>
  <c r="BS56" i="288"/>
  <c r="BU28" i="314"/>
  <c r="BU187" i="273"/>
  <c r="BU189" i="273"/>
  <c r="BU100" i="278"/>
  <c r="BU105" i="278"/>
  <c r="AN81" i="278"/>
  <c r="AN35" i="265"/>
  <c r="BU200" i="280"/>
  <c r="BU37" i="314"/>
  <c r="BU85" i="282"/>
  <c r="BU15" i="275"/>
  <c r="BU20" i="275"/>
  <c r="BV17" i="275"/>
  <c r="BT64" i="282"/>
  <c r="BT11" i="282"/>
  <c r="BT126" i="280"/>
  <c r="BT191" i="280"/>
  <c r="BT230" i="280"/>
  <c r="BT212" i="280"/>
  <c r="BT47" i="314"/>
  <c r="BT54" i="314"/>
  <c r="BT17" i="314"/>
  <c r="BT40" i="286"/>
  <c r="BT155" i="273"/>
  <c r="BT156" i="273"/>
  <c r="BW2" i="285"/>
  <c r="BW184" i="273"/>
  <c r="BW2" i="314"/>
  <c r="BW2" i="280"/>
  <c r="BW2" i="286"/>
  <c r="BW2" i="282"/>
  <c r="BW2" i="288"/>
  <c r="BW2" i="275"/>
  <c r="BW2" i="278"/>
  <c r="BW2" i="273"/>
  <c r="BW2" i="289"/>
  <c r="BW33" i="311"/>
  <c r="BU125" i="280"/>
  <c r="BS20" i="285"/>
  <c r="BR78" i="288"/>
  <c r="BV190" i="280"/>
  <c r="BV188" i="273"/>
  <c r="S75" i="265"/>
  <c r="T18" i="285"/>
  <c r="T21" i="285"/>
  <c r="BV200" i="280"/>
  <c r="BV37" i="314"/>
  <c r="BV85" i="282"/>
  <c r="BV31" i="289"/>
  <c r="BV15" i="275"/>
  <c r="BV20" i="275"/>
  <c r="BW17" i="275"/>
  <c r="BW185" i="273"/>
  <c r="BS3" i="285"/>
  <c r="BS3" i="314"/>
  <c r="BS3" i="286"/>
  <c r="BS3" i="282"/>
  <c r="BS3" i="265"/>
  <c r="BS3" i="275"/>
  <c r="BS47" i="273"/>
  <c r="BS3" i="273"/>
  <c r="BS3" i="304"/>
  <c r="BS3" i="289"/>
  <c r="BT96" i="280"/>
  <c r="BT86" i="280"/>
  <c r="BT76" i="280"/>
  <c r="BT85" i="314"/>
  <c r="BT41" i="314"/>
  <c r="BT123" i="288"/>
  <c r="BT118" i="288"/>
  <c r="BT119" i="288"/>
  <c r="BT127" i="288"/>
  <c r="BT73" i="288"/>
  <c r="BT56" i="288"/>
  <c r="BT50" i="288"/>
  <c r="BT87" i="280"/>
  <c r="BS87" i="280"/>
  <c r="BV4" i="285"/>
  <c r="BV4" i="280"/>
  <c r="BV4" i="314"/>
  <c r="BV4" i="286"/>
  <c r="BV4" i="282"/>
  <c r="BV4" i="288"/>
  <c r="BV4" i="289"/>
  <c r="BV4" i="278"/>
  <c r="BV4" i="304"/>
  <c r="BV4" i="273"/>
  <c r="BV4" i="275"/>
  <c r="AN88" i="265"/>
  <c r="U18" i="285"/>
  <c r="U21" i="285"/>
  <c r="T75" i="265"/>
  <c r="BW4" i="285"/>
  <c r="BW4" i="280"/>
  <c r="BW4" i="314"/>
  <c r="BW4" i="286"/>
  <c r="BW4" i="282"/>
  <c r="BW4" i="288"/>
  <c r="BW4" i="304"/>
  <c r="BW4" i="278"/>
  <c r="BW4" i="289"/>
  <c r="BW4" i="273"/>
  <c r="BW4" i="275"/>
  <c r="BW28" i="314"/>
  <c r="BW187" i="273"/>
  <c r="BV187" i="273"/>
  <c r="BV189" i="273"/>
  <c r="BW189" i="273"/>
  <c r="BW105" i="278"/>
  <c r="BW100" i="278"/>
  <c r="BW200" i="280"/>
  <c r="BW37" i="314"/>
  <c r="BW85" i="282"/>
  <c r="BW15" i="275"/>
  <c r="BW20" i="275"/>
  <c r="BX17" i="275"/>
  <c r="BT20" i="285"/>
  <c r="BU64" i="282"/>
  <c r="BU11" i="282"/>
  <c r="BU126" i="280"/>
  <c r="BU212" i="280"/>
  <c r="BU230" i="280"/>
  <c r="BU191" i="280"/>
  <c r="BU17" i="314"/>
  <c r="BU47" i="314"/>
  <c r="BU54" i="314"/>
  <c r="BU40" i="286"/>
  <c r="BU155" i="273"/>
  <c r="BU156" i="273"/>
  <c r="BV28" i="314"/>
  <c r="BV105" i="278"/>
  <c r="BV100" i="278"/>
  <c r="BW190" i="280"/>
  <c r="BW188" i="273"/>
  <c r="BT3" i="285"/>
  <c r="BT3" i="314"/>
  <c r="BT3" i="286"/>
  <c r="BT3" i="282"/>
  <c r="BT3" i="265"/>
  <c r="BT3" i="289"/>
  <c r="BT47" i="273"/>
  <c r="BT3" i="275"/>
  <c r="BT3" i="273"/>
  <c r="BT3" i="304"/>
  <c r="BS78" i="288"/>
  <c r="BX2" i="285"/>
  <c r="BX184" i="273"/>
  <c r="BX2" i="280"/>
  <c r="BX2" i="314"/>
  <c r="BX2" i="286"/>
  <c r="BX2" i="282"/>
  <c r="BX2" i="288"/>
  <c r="BX2" i="275"/>
  <c r="BX2" i="273"/>
  <c r="BX2" i="289"/>
  <c r="BX2" i="278"/>
  <c r="BX33" i="311"/>
  <c r="BU96" i="280"/>
  <c r="BU76" i="280"/>
  <c r="BU86" i="280"/>
  <c r="BU85" i="314"/>
  <c r="BU41" i="314"/>
  <c r="BU118" i="288"/>
  <c r="BU119" i="288"/>
  <c r="BU127" i="288"/>
  <c r="BU73" i="288"/>
  <c r="BU123" i="288"/>
  <c r="BU56" i="288"/>
  <c r="BU50" i="288"/>
  <c r="BV125" i="280"/>
  <c r="BX185" i="273"/>
  <c r="BV64" i="282"/>
  <c r="BV11" i="282"/>
  <c r="BV126" i="280"/>
  <c r="BV191" i="280"/>
  <c r="BV212" i="280"/>
  <c r="BV230" i="280"/>
  <c r="BV54" i="314"/>
  <c r="BV17" i="314"/>
  <c r="BV47" i="314"/>
  <c r="BV40" i="286"/>
  <c r="BV155" i="273"/>
  <c r="BV156" i="273"/>
  <c r="BY2" i="285"/>
  <c r="BY184" i="273"/>
  <c r="BY2" i="280"/>
  <c r="BY2" i="314"/>
  <c r="BY2" i="286"/>
  <c r="BY2" i="282"/>
  <c r="BY2" i="288"/>
  <c r="BY2" i="275"/>
  <c r="BY2" i="278"/>
  <c r="BY2" i="273"/>
  <c r="BY33" i="311"/>
  <c r="BY2" i="289"/>
  <c r="BX200" i="280"/>
  <c r="BX37" i="314"/>
  <c r="BX85" i="282"/>
  <c r="BX15" i="275"/>
  <c r="BX20" i="275"/>
  <c r="BY17" i="275"/>
  <c r="BT78" i="288"/>
  <c r="BU3" i="285"/>
  <c r="BU3" i="314"/>
  <c r="BU3" i="282"/>
  <c r="BU3" i="286"/>
  <c r="BU3" i="265"/>
  <c r="BU3" i="273"/>
  <c r="BU3" i="304"/>
  <c r="BU3" i="289"/>
  <c r="BU3" i="275"/>
  <c r="BU47" i="273"/>
  <c r="BW125" i="280"/>
  <c r="BV87" i="280"/>
  <c r="BX190" i="280"/>
  <c r="BX188" i="273"/>
  <c r="BU20" i="285"/>
  <c r="BY185" i="273"/>
  <c r="BX28" i="314"/>
  <c r="BX187" i="273"/>
  <c r="BX189" i="273"/>
  <c r="BX100" i="278"/>
  <c r="BX105" i="278"/>
  <c r="BU87" i="280"/>
  <c r="BV96" i="280"/>
  <c r="BV86" i="280"/>
  <c r="BV76" i="280"/>
  <c r="BV85" i="314"/>
  <c r="BV41" i="314"/>
  <c r="BV73" i="288"/>
  <c r="BV118" i="288"/>
  <c r="BV119" i="288"/>
  <c r="BV127" i="288"/>
  <c r="BV123" i="288"/>
  <c r="BV56" i="288"/>
  <c r="BV50" i="288"/>
  <c r="BX4" i="285"/>
  <c r="BX4" i="280"/>
  <c r="BX4" i="314"/>
  <c r="BX4" i="286"/>
  <c r="BX4" i="282"/>
  <c r="BX4" i="288"/>
  <c r="BX4" i="289"/>
  <c r="BX4" i="304"/>
  <c r="BX4" i="278"/>
  <c r="BX4" i="273"/>
  <c r="BX4" i="275"/>
  <c r="U75" i="265"/>
  <c r="V18" i="285"/>
  <c r="V21" i="285"/>
  <c r="AO81" i="278"/>
  <c r="AO35" i="265"/>
  <c r="BW87" i="280"/>
  <c r="BY200" i="280"/>
  <c r="BY37" i="314"/>
  <c r="BY85" i="282"/>
  <c r="BY15" i="275"/>
  <c r="BY20" i="275"/>
  <c r="BZ17" i="275"/>
  <c r="BZ2" i="285"/>
  <c r="BZ184" i="273"/>
  <c r="BZ185" i="273"/>
  <c r="BZ2" i="280"/>
  <c r="BZ2" i="314"/>
  <c r="BZ2" i="286"/>
  <c r="BZ2" i="282"/>
  <c r="BZ2" i="288"/>
  <c r="BZ33" i="311"/>
  <c r="BZ2" i="289"/>
  <c r="BZ2" i="273"/>
  <c r="BZ2" i="275"/>
  <c r="BZ2" i="278"/>
  <c r="BV20" i="285"/>
  <c r="BY190" i="280"/>
  <c r="BY188" i="273"/>
  <c r="BW11" i="282"/>
  <c r="BW64" i="282"/>
  <c r="BW126" i="280"/>
  <c r="BW212" i="280"/>
  <c r="BW230" i="280"/>
  <c r="BW191" i="280"/>
  <c r="BW47" i="314"/>
  <c r="BW54" i="314"/>
  <c r="BW40" i="286"/>
  <c r="BW17" i="314"/>
  <c r="BW155" i="273"/>
  <c r="BW156" i="273"/>
  <c r="BY28" i="314"/>
  <c r="BY105" i="278"/>
  <c r="BY100" i="278"/>
  <c r="BY187" i="273"/>
  <c r="BY189" i="273"/>
  <c r="BW96" i="280"/>
  <c r="BW86" i="280"/>
  <c r="BW76" i="280"/>
  <c r="BW85" i="314"/>
  <c r="BW41" i="314"/>
  <c r="BW118" i="288"/>
  <c r="BW119" i="288"/>
  <c r="BW127" i="288"/>
  <c r="BW123" i="288"/>
  <c r="BW73" i="288"/>
  <c r="BW56" i="288"/>
  <c r="BW50" i="288"/>
  <c r="BX31" i="289"/>
  <c r="BU78" i="288"/>
  <c r="BV3" i="285"/>
  <c r="BV3" i="286"/>
  <c r="BV3" i="314"/>
  <c r="BV3" i="282"/>
  <c r="BV3" i="265"/>
  <c r="BV3" i="289"/>
  <c r="BV3" i="275"/>
  <c r="BV3" i="304"/>
  <c r="BV3" i="273"/>
  <c r="BV47" i="273"/>
  <c r="BY4" i="285"/>
  <c r="BY4" i="280"/>
  <c r="BY4" i="314"/>
  <c r="BY4" i="286"/>
  <c r="BY4" i="282"/>
  <c r="BY4" i="288"/>
  <c r="BY4" i="289"/>
  <c r="BY4" i="273"/>
  <c r="BY4" i="275"/>
  <c r="BY4" i="278"/>
  <c r="BY4" i="304"/>
  <c r="V75" i="265"/>
  <c r="W18" i="285"/>
  <c r="W21" i="285"/>
  <c r="BX125" i="280"/>
  <c r="L82" i="277"/>
  <c r="AO88" i="265"/>
  <c r="BZ188" i="273"/>
  <c r="BZ190" i="280"/>
  <c r="BX87" i="280"/>
  <c r="BW20" i="285"/>
  <c r="BZ4" i="285"/>
  <c r="BZ4" i="280"/>
  <c r="BZ4" i="314"/>
  <c r="BZ4" i="286"/>
  <c r="BZ4" i="282"/>
  <c r="BZ4" i="288"/>
  <c r="BZ4" i="304"/>
  <c r="BZ4" i="289"/>
  <c r="BZ4" i="278"/>
  <c r="BZ4" i="275"/>
  <c r="BZ4" i="273"/>
  <c r="BZ28" i="314"/>
  <c r="BZ187" i="273"/>
  <c r="BZ189" i="273"/>
  <c r="BZ100" i="278"/>
  <c r="BZ105" i="278"/>
  <c r="CA2" i="285"/>
  <c r="CA184" i="273"/>
  <c r="CA2" i="280"/>
  <c r="CA2" i="314"/>
  <c r="CA2" i="286"/>
  <c r="CA2" i="282"/>
  <c r="CA2" i="288"/>
  <c r="CA2" i="275"/>
  <c r="CA33" i="311"/>
  <c r="CA2" i="273"/>
  <c r="CA2" i="289"/>
  <c r="CA2" i="278"/>
  <c r="BV78" i="288"/>
  <c r="BZ200" i="280"/>
  <c r="BZ37" i="314"/>
  <c r="BZ85" i="282"/>
  <c r="BZ15" i="275"/>
  <c r="BZ20" i="275"/>
  <c r="CA17" i="275"/>
  <c r="X18" i="285"/>
  <c r="X21" i="285"/>
  <c r="W75" i="265"/>
  <c r="BX11" i="282"/>
  <c r="BX64" i="282"/>
  <c r="BX126" i="280"/>
  <c r="BX230" i="280"/>
  <c r="BX212" i="280"/>
  <c r="BX191" i="280"/>
  <c r="BX17" i="314"/>
  <c r="BX47" i="314"/>
  <c r="BX54" i="314"/>
  <c r="BX40" i="286"/>
  <c r="BX155" i="273"/>
  <c r="BX156" i="273"/>
  <c r="BY125" i="280"/>
  <c r="BX96" i="280"/>
  <c r="BX86" i="280"/>
  <c r="BX76" i="280"/>
  <c r="BX85" i="314"/>
  <c r="BX41" i="314"/>
  <c r="BX123" i="288"/>
  <c r="BX73" i="288"/>
  <c r="BX118" i="288"/>
  <c r="BX119" i="288"/>
  <c r="BX127" i="288"/>
  <c r="BX56" i="288"/>
  <c r="BX50" i="288"/>
  <c r="CA185" i="273"/>
  <c r="BW3" i="285"/>
  <c r="BW3" i="314"/>
  <c r="BW3" i="286"/>
  <c r="BW3" i="282"/>
  <c r="BW3" i="265"/>
  <c r="BW3" i="304"/>
  <c r="BW3" i="273"/>
  <c r="BW3" i="289"/>
  <c r="BW47" i="273"/>
  <c r="BW3" i="275"/>
  <c r="BY87" i="280"/>
  <c r="BZ125" i="280"/>
  <c r="BZ31" i="289"/>
  <c r="BY64" i="282"/>
  <c r="BY11" i="282"/>
  <c r="BY126" i="280"/>
  <c r="BY230" i="280"/>
  <c r="BY212" i="280"/>
  <c r="BY191" i="280"/>
  <c r="BY17" i="314"/>
  <c r="BY47" i="314"/>
  <c r="BY54" i="314"/>
  <c r="BY40" i="286"/>
  <c r="BY155" i="273"/>
  <c r="BY156" i="273"/>
  <c r="BX3" i="285"/>
  <c r="BX3" i="314"/>
  <c r="BX3" i="286"/>
  <c r="BX3" i="282"/>
  <c r="BX3" i="265"/>
  <c r="BX3" i="289"/>
  <c r="BX47" i="273"/>
  <c r="BX3" i="275"/>
  <c r="BX3" i="304"/>
  <c r="BX3" i="273"/>
  <c r="CA188" i="273"/>
  <c r="CA190" i="280"/>
  <c r="BW78" i="288"/>
  <c r="BY96" i="280"/>
  <c r="BY86" i="280"/>
  <c r="BY76" i="280"/>
  <c r="BY85" i="314"/>
  <c r="BY41" i="314"/>
  <c r="BY73" i="288"/>
  <c r="BY123" i="288"/>
  <c r="BY118" i="288"/>
  <c r="BY119" i="288"/>
  <c r="BY127" i="288"/>
  <c r="BY56" i="288"/>
  <c r="BY50" i="288"/>
  <c r="CB184" i="273"/>
  <c r="CB185" i="273"/>
  <c r="CB2" i="285"/>
  <c r="CB2" i="280"/>
  <c r="CB2" i="314"/>
  <c r="CB2" i="286"/>
  <c r="CB2" i="282"/>
  <c r="CB2" i="288"/>
  <c r="CB33" i="311"/>
  <c r="CB2" i="289"/>
  <c r="CB2" i="275"/>
  <c r="CB2" i="278"/>
  <c r="CB2" i="273"/>
  <c r="BX20" i="285"/>
  <c r="Y18" i="285"/>
  <c r="Y21" i="285"/>
  <c r="X75" i="265"/>
  <c r="CA200" i="280"/>
  <c r="CA37" i="314"/>
  <c r="CA85" i="282"/>
  <c r="CA15" i="275"/>
  <c r="CA20" i="275"/>
  <c r="CB17" i="275"/>
  <c r="CA28" i="314"/>
  <c r="CA187" i="273"/>
  <c r="CA189" i="273"/>
  <c r="CA105" i="278"/>
  <c r="CA100" i="278"/>
  <c r="CA4" i="285"/>
  <c r="CA4" i="280"/>
  <c r="CA4" i="314"/>
  <c r="CA4" i="286"/>
  <c r="CA4" i="282"/>
  <c r="CA4" i="288"/>
  <c r="CA4" i="304"/>
  <c r="CA4" i="289"/>
  <c r="CA4" i="273"/>
  <c r="CA4" i="278"/>
  <c r="CA4" i="275"/>
  <c r="AP81" i="278"/>
  <c r="AP35" i="265"/>
  <c r="CB200" i="280"/>
  <c r="CB37" i="314"/>
  <c r="CB85" i="282"/>
  <c r="CB15" i="275"/>
  <c r="CB20" i="275"/>
  <c r="CC17" i="275"/>
  <c r="BZ87" i="280"/>
  <c r="BZ96" i="280"/>
  <c r="BZ86" i="280"/>
  <c r="BZ76" i="280"/>
  <c r="BZ41" i="314"/>
  <c r="BZ85" i="314"/>
  <c r="BZ73" i="288"/>
  <c r="BZ123" i="288"/>
  <c r="BZ118" i="288"/>
  <c r="BZ119" i="288"/>
  <c r="BZ127" i="288"/>
  <c r="BZ50" i="288"/>
  <c r="BZ56" i="288"/>
  <c r="BZ126" i="280"/>
  <c r="BX78" i="288"/>
  <c r="BY3" i="285"/>
  <c r="BY3" i="314"/>
  <c r="BY3" i="282"/>
  <c r="BY3" i="286"/>
  <c r="BY3" i="265"/>
  <c r="BY3" i="275"/>
  <c r="BY47" i="273"/>
  <c r="BY3" i="304"/>
  <c r="BY3" i="273"/>
  <c r="BY3" i="289"/>
  <c r="CB4" i="285"/>
  <c r="CB4" i="280"/>
  <c r="CB4" i="314"/>
  <c r="CB4" i="286"/>
  <c r="CB4" i="282"/>
  <c r="CB4" i="288"/>
  <c r="CB4" i="304"/>
  <c r="CB4" i="273"/>
  <c r="CB4" i="289"/>
  <c r="CB4" i="275"/>
  <c r="CB4" i="278"/>
  <c r="BY20" i="285"/>
  <c r="CB28" i="314"/>
  <c r="CB187" i="273"/>
  <c r="CB189" i="273"/>
  <c r="CB100" i="278"/>
  <c r="CB105" i="278"/>
  <c r="BZ64" i="282"/>
  <c r="BZ11" i="282"/>
  <c r="BZ230" i="280"/>
  <c r="BZ191" i="280"/>
  <c r="BZ212" i="280"/>
  <c r="BZ54" i="314"/>
  <c r="BZ17" i="314"/>
  <c r="BZ47" i="314"/>
  <c r="BZ40" i="286"/>
  <c r="BZ155" i="273"/>
  <c r="BZ156" i="273"/>
  <c r="CC184" i="273"/>
  <c r="CC185" i="273"/>
  <c r="CB190" i="280"/>
  <c r="CB188" i="273"/>
  <c r="CC2" i="285"/>
  <c r="CC2" i="280"/>
  <c r="CC2" i="314"/>
  <c r="CC2" i="282"/>
  <c r="CC2" i="286"/>
  <c r="CC2" i="288"/>
  <c r="CC2" i="278"/>
  <c r="CC2" i="273"/>
  <c r="CC33" i="311"/>
  <c r="CC2" i="289"/>
  <c r="CC2" i="275"/>
  <c r="Y75" i="265"/>
  <c r="Z18" i="285"/>
  <c r="Z21" i="285"/>
  <c r="CA125" i="280"/>
  <c r="AP88" i="265"/>
  <c r="CA87" i="280"/>
  <c r="Z75" i="265"/>
  <c r="AA18" i="285"/>
  <c r="AA21" i="285"/>
  <c r="CC200" i="280"/>
  <c r="CC37" i="314"/>
  <c r="CC85" i="282"/>
  <c r="CC15" i="275"/>
  <c r="CC20" i="275"/>
  <c r="CD17" i="275"/>
  <c r="BZ3" i="285"/>
  <c r="BZ3" i="314"/>
  <c r="BZ3" i="286"/>
  <c r="BZ3" i="282"/>
  <c r="BZ3" i="265"/>
  <c r="BZ3" i="304"/>
  <c r="BZ3" i="289"/>
  <c r="BZ3" i="275"/>
  <c r="BZ47" i="273"/>
  <c r="BZ3" i="273"/>
  <c r="CC28" i="314"/>
  <c r="CC187" i="273"/>
  <c r="CC189" i="273"/>
  <c r="CC100" i="278"/>
  <c r="CC105" i="278"/>
  <c r="BY78" i="288"/>
  <c r="CB31" i="289"/>
  <c r="CB125" i="280"/>
  <c r="CC4" i="285"/>
  <c r="CC4" i="280"/>
  <c r="CC4" i="314"/>
  <c r="CC4" i="286"/>
  <c r="CC4" i="282"/>
  <c r="CC4" i="288"/>
  <c r="CC4" i="278"/>
  <c r="CC4" i="304"/>
  <c r="CC4" i="275"/>
  <c r="CC4" i="289"/>
  <c r="CC4" i="273"/>
  <c r="CA96" i="280"/>
  <c r="CA86" i="280"/>
  <c r="CA76" i="280"/>
  <c r="CA41" i="314"/>
  <c r="CA85" i="314"/>
  <c r="CA118" i="288"/>
  <c r="CA119" i="288"/>
  <c r="CA127" i="288"/>
  <c r="CA123" i="288"/>
  <c r="CA73" i="288"/>
  <c r="CA50" i="288"/>
  <c r="CA126" i="280"/>
  <c r="CA56" i="288"/>
  <c r="CA11" i="282"/>
  <c r="CA64" i="282"/>
  <c r="CA212" i="280"/>
  <c r="CA191" i="280"/>
  <c r="CA230" i="280"/>
  <c r="CA47" i="314"/>
  <c r="CA54" i="314"/>
  <c r="CA17" i="314"/>
  <c r="CA40" i="286"/>
  <c r="CA155" i="273"/>
  <c r="CA156" i="273"/>
  <c r="BZ20" i="285"/>
  <c r="CD184" i="273"/>
  <c r="CD185" i="273"/>
  <c r="CD2" i="285"/>
  <c r="CD2" i="280"/>
  <c r="CD2" i="314"/>
  <c r="CD2" i="286"/>
  <c r="CD2" i="282"/>
  <c r="CD2" i="288"/>
  <c r="CD33" i="311"/>
  <c r="CD2" i="273"/>
  <c r="CD2" i="278"/>
  <c r="CD2" i="275"/>
  <c r="CD2" i="289"/>
  <c r="CC190" i="280"/>
  <c r="CC188" i="273"/>
  <c r="CD190" i="280"/>
  <c r="CD188" i="273"/>
  <c r="CD200" i="280"/>
  <c r="CD37" i="314"/>
  <c r="CD85" i="282"/>
  <c r="CD15" i="275"/>
  <c r="CD20" i="275"/>
  <c r="CE17" i="275"/>
  <c r="CD28" i="314"/>
  <c r="CD187" i="273"/>
  <c r="CD189" i="273"/>
  <c r="CD105" i="278"/>
  <c r="CD100" i="278"/>
  <c r="CA20" i="285"/>
  <c r="CD4" i="285"/>
  <c r="CD4" i="280"/>
  <c r="CD4" i="314"/>
  <c r="CD4" i="286"/>
  <c r="CD4" i="282"/>
  <c r="CD4" i="288"/>
  <c r="CD4" i="275"/>
  <c r="CD4" i="289"/>
  <c r="CD4" i="278"/>
  <c r="CD4" i="304"/>
  <c r="CD4" i="273"/>
  <c r="AB18" i="285"/>
  <c r="AB21" i="285"/>
  <c r="AA75" i="265"/>
  <c r="CB96" i="280"/>
  <c r="CB76" i="280"/>
  <c r="CB86" i="280"/>
  <c r="CB85" i="314"/>
  <c r="CB41" i="314"/>
  <c r="CB123" i="288"/>
  <c r="CB118" i="288"/>
  <c r="CB119" i="288"/>
  <c r="CB127" i="288"/>
  <c r="CB73" i="288"/>
  <c r="CB126" i="280"/>
  <c r="CB56" i="288"/>
  <c r="CB50" i="288"/>
  <c r="CC125" i="280"/>
  <c r="CE2" i="285"/>
  <c r="CE184" i="273"/>
  <c r="CE185" i="273"/>
  <c r="CE2" i="280"/>
  <c r="CE2" i="314"/>
  <c r="CE2" i="286"/>
  <c r="CE2" i="282"/>
  <c r="CE2" i="288"/>
  <c r="CE2" i="275"/>
  <c r="CE2" i="289"/>
  <c r="CE2" i="278"/>
  <c r="CE33" i="311"/>
  <c r="CE2" i="273"/>
  <c r="CB87" i="280"/>
  <c r="CB11" i="282"/>
  <c r="CB64" i="282"/>
  <c r="CB191" i="280"/>
  <c r="CB230" i="280"/>
  <c r="CB212" i="280"/>
  <c r="CB17" i="314"/>
  <c r="CB47" i="314"/>
  <c r="CB54" i="314"/>
  <c r="CB40" i="286"/>
  <c r="CB155" i="273"/>
  <c r="CB156" i="273"/>
  <c r="BZ78" i="288"/>
  <c r="CA3" i="285"/>
  <c r="CA3" i="314"/>
  <c r="CA3" i="286"/>
  <c r="CA3" i="282"/>
  <c r="CA3" i="265"/>
  <c r="CA3" i="289"/>
  <c r="CA3" i="275"/>
  <c r="CA47" i="273"/>
  <c r="CA3" i="304"/>
  <c r="CA3" i="273"/>
  <c r="AQ81" i="278"/>
  <c r="AQ35" i="265"/>
  <c r="CE190" i="280"/>
  <c r="CE188" i="273"/>
  <c r="AB75" i="265"/>
  <c r="AC18" i="285"/>
  <c r="AC21" i="285"/>
  <c r="CB20" i="285"/>
  <c r="CE4" i="285"/>
  <c r="CE4" i="280"/>
  <c r="CE4" i="314"/>
  <c r="CE4" i="286"/>
  <c r="CE4" i="282"/>
  <c r="CE4" i="288"/>
  <c r="CE4" i="278"/>
  <c r="CE4" i="289"/>
  <c r="CE4" i="275"/>
  <c r="CE4" i="304"/>
  <c r="CE4" i="273"/>
  <c r="CC87" i="280"/>
  <c r="CC76" i="280"/>
  <c r="CC86" i="280"/>
  <c r="CC96" i="280"/>
  <c r="CC85" i="314"/>
  <c r="CC41" i="314"/>
  <c r="CC118" i="288"/>
  <c r="CC119" i="288"/>
  <c r="CC127" i="288"/>
  <c r="CC73" i="288"/>
  <c r="CC123" i="288"/>
  <c r="CC56" i="288"/>
  <c r="CC50" i="288"/>
  <c r="CC126" i="280"/>
  <c r="CD125" i="280"/>
  <c r="CC64" i="282"/>
  <c r="CC11" i="282"/>
  <c r="CC212" i="280"/>
  <c r="CC230" i="280"/>
  <c r="CC191" i="280"/>
  <c r="CC17" i="314"/>
  <c r="CC47" i="314"/>
  <c r="CC40" i="286"/>
  <c r="CC54" i="314"/>
  <c r="CC155" i="273"/>
  <c r="CC156" i="273"/>
  <c r="CD31" i="289"/>
  <c r="CA78" i="288"/>
  <c r="CB3" i="285"/>
  <c r="CB3" i="314"/>
  <c r="CB3" i="286"/>
  <c r="CB3" i="282"/>
  <c r="CB3" i="265"/>
  <c r="CB47" i="273"/>
  <c r="CB3" i="275"/>
  <c r="CB3" i="273"/>
  <c r="CB3" i="304"/>
  <c r="CB3" i="289"/>
  <c r="CE28" i="314"/>
  <c r="CE187" i="273"/>
  <c r="CE189" i="273"/>
  <c r="CE105" i="278"/>
  <c r="CE100" i="278"/>
  <c r="CE200" i="280"/>
  <c r="CE37" i="314"/>
  <c r="CE85" i="282"/>
  <c r="CE15" i="275"/>
  <c r="CE20" i="275"/>
  <c r="CF17" i="275"/>
  <c r="CF2" i="285"/>
  <c r="CF184" i="273"/>
  <c r="CF2" i="280"/>
  <c r="CF2" i="314"/>
  <c r="CF2" i="286"/>
  <c r="CF2" i="282"/>
  <c r="CF2" i="288"/>
  <c r="CF2" i="275"/>
  <c r="CF33" i="311"/>
  <c r="CF2" i="273"/>
  <c r="CF2" i="278"/>
  <c r="CF2" i="289"/>
  <c r="CF185" i="273"/>
  <c r="AQ88" i="265"/>
  <c r="CG2" i="285"/>
  <c r="CG184" i="273"/>
  <c r="CG2" i="280"/>
  <c r="CG2" i="314"/>
  <c r="CG2" i="282"/>
  <c r="CG2" i="286"/>
  <c r="CG2" i="288"/>
  <c r="CG2" i="278"/>
  <c r="CG2" i="273"/>
  <c r="CG2" i="289"/>
  <c r="CG33" i="311"/>
  <c r="CG2" i="275"/>
  <c r="CD87" i="280"/>
  <c r="CF28" i="314"/>
  <c r="CF187" i="273"/>
  <c r="CF189" i="273"/>
  <c r="CF105" i="278"/>
  <c r="CF100" i="278"/>
  <c r="CC20" i="285"/>
  <c r="CG185" i="273"/>
  <c r="CF4" i="285"/>
  <c r="CF4" i="280"/>
  <c r="CF4" i="314"/>
  <c r="CF4" i="286"/>
  <c r="CF4" i="282"/>
  <c r="CF4" i="288"/>
  <c r="CF4" i="275"/>
  <c r="CF4" i="289"/>
  <c r="CF4" i="278"/>
  <c r="CF4" i="273"/>
  <c r="CF4" i="304"/>
  <c r="AD18" i="285"/>
  <c r="AD21" i="285"/>
  <c r="AC75" i="265"/>
  <c r="CD64" i="282"/>
  <c r="CD11" i="282"/>
  <c r="CD126" i="280"/>
  <c r="CD191" i="280"/>
  <c r="CD212" i="280"/>
  <c r="CD230" i="280"/>
  <c r="CD54" i="314"/>
  <c r="CD47" i="314"/>
  <c r="CD17" i="314"/>
  <c r="CD40" i="286"/>
  <c r="CD155" i="273"/>
  <c r="CD156" i="273"/>
  <c r="CD96" i="280"/>
  <c r="CD86" i="280"/>
  <c r="CD76" i="280"/>
  <c r="CD85" i="314"/>
  <c r="CD41" i="314"/>
  <c r="CD73" i="288"/>
  <c r="CD118" i="288"/>
  <c r="CD119" i="288"/>
  <c r="CD127" i="288"/>
  <c r="CD123" i="288"/>
  <c r="CD56" i="288"/>
  <c r="CD50" i="288"/>
  <c r="CF188" i="273"/>
  <c r="CF190" i="280"/>
  <c r="CE125" i="280"/>
  <c r="CC3" i="285"/>
  <c r="CC3" i="314"/>
  <c r="CC3" i="282"/>
  <c r="CC3" i="286"/>
  <c r="CC3" i="265"/>
  <c r="CC3" i="275"/>
  <c r="CC47" i="273"/>
  <c r="CC3" i="273"/>
  <c r="CC3" i="304"/>
  <c r="CC3" i="289"/>
  <c r="CB78" i="288"/>
  <c r="CE87" i="280"/>
  <c r="CE155" i="273"/>
  <c r="CE156" i="273"/>
  <c r="CE64" i="282"/>
  <c r="CE11" i="282"/>
  <c r="CE126" i="280"/>
  <c r="CE212" i="280"/>
  <c r="CE230" i="280"/>
  <c r="CE191" i="280"/>
  <c r="CE17" i="314"/>
  <c r="CE47" i="314"/>
  <c r="CE54" i="314"/>
  <c r="CE40" i="286"/>
  <c r="CH2" i="285"/>
  <c r="CH184" i="273"/>
  <c r="CH2" i="280"/>
  <c r="CH2" i="314"/>
  <c r="CH2" i="286"/>
  <c r="CH2" i="282"/>
  <c r="CH2" i="288"/>
  <c r="CH33" i="311"/>
  <c r="CH2" i="273"/>
  <c r="CH2" i="278"/>
  <c r="CH2" i="289"/>
  <c r="CH2" i="275"/>
  <c r="CH185" i="273"/>
  <c r="CD20" i="285"/>
  <c r="M82" i="277"/>
  <c r="CF200" i="280"/>
  <c r="CF31" i="289"/>
  <c r="CF37" i="314"/>
  <c r="CF85" i="282"/>
  <c r="CF15" i="275"/>
  <c r="CF20" i="275"/>
  <c r="CG17" i="275"/>
  <c r="CE96" i="280"/>
  <c r="CE86" i="280"/>
  <c r="CE76" i="280"/>
  <c r="CE85" i="314"/>
  <c r="CE41" i="314"/>
  <c r="CE118" i="288"/>
  <c r="CE119" i="288"/>
  <c r="CE127" i="288"/>
  <c r="CE123" i="288"/>
  <c r="CE73" i="288"/>
  <c r="CE56" i="288"/>
  <c r="CE50" i="288"/>
  <c r="CG190" i="280"/>
  <c r="CG188" i="273"/>
  <c r="CD3" i="285"/>
  <c r="CD3" i="286"/>
  <c r="CD3" i="314"/>
  <c r="CD3" i="282"/>
  <c r="CD3" i="265"/>
  <c r="CD3" i="304"/>
  <c r="CD3" i="289"/>
  <c r="CD47" i="273"/>
  <c r="CD3" i="273"/>
  <c r="CD3" i="275"/>
  <c r="CG4" i="285"/>
  <c r="CG4" i="280"/>
  <c r="CG4" i="314"/>
  <c r="CG4" i="286"/>
  <c r="CG4" i="282"/>
  <c r="CG4" i="288"/>
  <c r="CG4" i="273"/>
  <c r="CG4" i="275"/>
  <c r="CG4" i="278"/>
  <c r="CG4" i="304"/>
  <c r="CG4" i="289"/>
  <c r="CC78" i="288"/>
  <c r="CF125" i="280"/>
  <c r="AE18" i="285"/>
  <c r="AE21" i="285"/>
  <c r="AD75" i="265"/>
  <c r="CG200" i="280"/>
  <c r="CG37" i="314"/>
  <c r="CG85" i="282"/>
  <c r="CG15" i="275"/>
  <c r="AR81" i="278"/>
  <c r="AR35" i="265"/>
  <c r="CI2" i="285"/>
  <c r="CI184" i="273"/>
  <c r="CI185" i="273"/>
  <c r="CI2" i="280"/>
  <c r="CI2" i="314"/>
  <c r="CI2" i="286"/>
  <c r="CI2" i="282"/>
  <c r="CI2" i="288"/>
  <c r="CI2" i="289"/>
  <c r="CI2" i="273"/>
  <c r="CI2" i="275"/>
  <c r="CI2" i="278"/>
  <c r="CI33" i="311"/>
  <c r="AF18" i="285"/>
  <c r="AF21" i="285"/>
  <c r="AE75" i="265"/>
  <c r="CG125" i="280"/>
  <c r="CE20" i="285"/>
  <c r="CH200" i="280"/>
  <c r="CH37" i="314"/>
  <c r="CH31" i="289"/>
  <c r="CH85" i="282"/>
  <c r="CH15" i="275"/>
  <c r="CE3" i="285"/>
  <c r="CE3" i="314"/>
  <c r="CE3" i="286"/>
  <c r="CE3" i="282"/>
  <c r="CE3" i="265"/>
  <c r="CE47" i="273"/>
  <c r="CE3" i="275"/>
  <c r="CE3" i="304"/>
  <c r="CE3" i="273"/>
  <c r="CE3" i="289"/>
  <c r="CD78" i="288"/>
  <c r="CG20" i="275"/>
  <c r="CH17" i="275"/>
  <c r="CF11" i="282"/>
  <c r="CF64" i="282"/>
  <c r="CF126" i="280"/>
  <c r="CF230" i="280"/>
  <c r="CF212" i="280"/>
  <c r="CF191" i="280"/>
  <c r="CF17" i="314"/>
  <c r="CF47" i="314"/>
  <c r="CF54" i="314"/>
  <c r="CF40" i="286"/>
  <c r="CF155" i="273"/>
  <c r="CF156" i="273"/>
  <c r="CG28" i="314"/>
  <c r="CG100" i="278"/>
  <c r="CG187" i="273"/>
  <c r="CG189" i="273"/>
  <c r="CG105" i="278"/>
  <c r="CF96" i="280"/>
  <c r="CF86" i="280"/>
  <c r="CF76" i="280"/>
  <c r="CF85" i="314"/>
  <c r="CF41" i="314"/>
  <c r="CF123" i="288"/>
  <c r="CF73" i="288"/>
  <c r="CF118" i="288"/>
  <c r="CF119" i="288"/>
  <c r="CF127" i="288"/>
  <c r="CF56" i="288"/>
  <c r="CF50" i="288"/>
  <c r="CH190" i="280"/>
  <c r="CH188" i="273"/>
  <c r="CH28" i="314"/>
  <c r="CH187" i="273"/>
  <c r="CH105" i="278"/>
  <c r="CH100" i="278"/>
  <c r="CH4" i="285"/>
  <c r="CH4" i="280"/>
  <c r="CH4" i="314"/>
  <c r="CH4" i="286"/>
  <c r="CH4" i="282"/>
  <c r="CH4" i="288"/>
  <c r="CH4" i="289"/>
  <c r="CH4" i="304"/>
  <c r="CH4" i="273"/>
  <c r="CH4" i="275"/>
  <c r="CH4" i="278"/>
  <c r="AR88" i="265"/>
  <c r="CG96" i="280"/>
  <c r="CG86" i="280"/>
  <c r="CG76" i="280"/>
  <c r="CG85" i="314"/>
  <c r="CG41" i="314"/>
  <c r="CG73" i="288"/>
  <c r="CG123" i="288"/>
  <c r="CG118" i="288"/>
  <c r="CG119" i="288"/>
  <c r="CG127" i="288"/>
  <c r="CG56" i="288"/>
  <c r="CG50" i="288"/>
  <c r="CG126" i="280"/>
  <c r="CG64" i="282"/>
  <c r="CG11" i="282"/>
  <c r="CG230" i="280"/>
  <c r="CG212" i="280"/>
  <c r="CG191" i="280"/>
  <c r="CG17" i="314"/>
  <c r="CG47" i="314"/>
  <c r="CG54" i="314"/>
  <c r="CG40" i="286"/>
  <c r="CG155" i="273"/>
  <c r="CG156" i="273"/>
  <c r="CI190" i="280"/>
  <c r="CI188" i="273"/>
  <c r="CF87" i="280"/>
  <c r="CH20" i="275"/>
  <c r="CI17" i="275"/>
  <c r="CJ184" i="273"/>
  <c r="CJ185" i="273"/>
  <c r="CJ2" i="285"/>
  <c r="CJ2" i="280"/>
  <c r="CJ2" i="314"/>
  <c r="CJ2" i="286"/>
  <c r="CJ2" i="282"/>
  <c r="CJ2" i="288"/>
  <c r="CJ2" i="273"/>
  <c r="CJ2" i="278"/>
  <c r="CJ2" i="289"/>
  <c r="CJ2" i="275"/>
  <c r="CJ33" i="311"/>
  <c r="CF20" i="285"/>
  <c r="CH125" i="280"/>
  <c r="CE78" i="288"/>
  <c r="AG18" i="285"/>
  <c r="AG21" i="285"/>
  <c r="AF75" i="265"/>
  <c r="CI4" i="285"/>
  <c r="CI4" i="280"/>
  <c r="CI4" i="314"/>
  <c r="CI4" i="286"/>
  <c r="CI4" i="282"/>
  <c r="CI4" i="288"/>
  <c r="CI4" i="289"/>
  <c r="CI4" i="275"/>
  <c r="CI4" i="304"/>
  <c r="CI4" i="273"/>
  <c r="CI4" i="278"/>
  <c r="CH189" i="273"/>
  <c r="CF3" i="285"/>
  <c r="CF3" i="314"/>
  <c r="CF3" i="286"/>
  <c r="CF3" i="282"/>
  <c r="CF3" i="265"/>
  <c r="CF3" i="289"/>
  <c r="CF3" i="273"/>
  <c r="CF47" i="273"/>
  <c r="CF3" i="275"/>
  <c r="CF3" i="304"/>
  <c r="CG87" i="280"/>
  <c r="CI200" i="280"/>
  <c r="CI37" i="314"/>
  <c r="CI85" i="282"/>
  <c r="CI15" i="275"/>
  <c r="CI20" i="275"/>
  <c r="CJ17" i="275"/>
  <c r="CI28" i="314"/>
  <c r="CI187" i="273"/>
  <c r="CI189" i="273"/>
  <c r="CI105" i="278"/>
  <c r="CI100" i="278"/>
  <c r="CH87" i="280"/>
  <c r="AG75" i="265"/>
  <c r="AH18" i="285"/>
  <c r="AH21" i="285"/>
  <c r="CG20" i="285"/>
  <c r="CG3" i="285"/>
  <c r="CG3" i="314"/>
  <c r="CG3" i="286"/>
  <c r="CG3" i="282"/>
  <c r="CG3" i="265"/>
  <c r="CG3" i="289"/>
  <c r="CG3" i="275"/>
  <c r="CG47" i="273"/>
  <c r="CG3" i="304"/>
  <c r="CG3" i="273"/>
  <c r="CI125" i="280"/>
  <c r="CJ200" i="280"/>
  <c r="CJ37" i="314"/>
  <c r="CJ31" i="289"/>
  <c r="CJ85" i="282"/>
  <c r="CJ15" i="275"/>
  <c r="CJ20" i="275"/>
  <c r="CK17" i="275"/>
  <c r="CJ4" i="285"/>
  <c r="CJ4" i="280"/>
  <c r="CJ4" i="314"/>
  <c r="CJ4" i="286"/>
  <c r="CJ4" i="282"/>
  <c r="CJ4" i="288"/>
  <c r="CJ4" i="289"/>
  <c r="CJ4" i="275"/>
  <c r="CJ4" i="304"/>
  <c r="CJ4" i="278"/>
  <c r="CJ4" i="273"/>
  <c r="CJ28" i="314"/>
  <c r="CJ187" i="273"/>
  <c r="CJ189" i="273"/>
  <c r="CJ100" i="278"/>
  <c r="CJ105" i="278"/>
  <c r="CJ188" i="273"/>
  <c r="CJ190" i="280"/>
  <c r="CH96" i="280"/>
  <c r="CH86" i="280"/>
  <c r="CH76" i="280"/>
  <c r="CH41" i="314"/>
  <c r="CH85" i="314"/>
  <c r="CH73" i="288"/>
  <c r="CH123" i="288"/>
  <c r="CH118" i="288"/>
  <c r="CH119" i="288"/>
  <c r="CH127" i="288"/>
  <c r="CH50" i="288"/>
  <c r="CH56" i="288"/>
  <c r="CH126" i="280"/>
  <c r="CH64" i="282"/>
  <c r="CH11" i="282"/>
  <c r="CH230" i="280"/>
  <c r="CH191" i="280"/>
  <c r="CH212" i="280"/>
  <c r="CH54" i="314"/>
  <c r="CH17" i="314"/>
  <c r="CH47" i="314"/>
  <c r="CH40" i="286"/>
  <c r="CH155" i="273"/>
  <c r="CH156" i="273"/>
  <c r="CK2" i="285"/>
  <c r="CK184" i="273"/>
  <c r="CK2" i="280"/>
  <c r="CK2" i="314"/>
  <c r="CK2" i="282"/>
  <c r="CK2" i="286"/>
  <c r="CK2" i="288"/>
  <c r="CK2" i="278"/>
  <c r="CK2" i="273"/>
  <c r="CK33" i="311"/>
  <c r="CK2" i="275"/>
  <c r="CK2" i="289"/>
  <c r="CF78" i="288"/>
  <c r="AS81" i="278"/>
  <c r="AS35" i="265"/>
  <c r="CI87" i="280"/>
  <c r="CK28" i="314"/>
  <c r="CK187" i="273"/>
  <c r="CK189" i="273"/>
  <c r="CK105" i="278"/>
  <c r="CK100" i="278"/>
  <c r="CJ125" i="280"/>
  <c r="CK185" i="273"/>
  <c r="CL184" i="273"/>
  <c r="CL2" i="285"/>
  <c r="CL2" i="280"/>
  <c r="CL2" i="314"/>
  <c r="CL2" i="286"/>
  <c r="CL2" i="282"/>
  <c r="CL2" i="288"/>
  <c r="CL2" i="278"/>
  <c r="CL2" i="289"/>
  <c r="CL33" i="311"/>
  <c r="CL2" i="273"/>
  <c r="CL2" i="275"/>
  <c r="CI11" i="282"/>
  <c r="CI64" i="282"/>
  <c r="CI126" i="280"/>
  <c r="CI212" i="280"/>
  <c r="CI191" i="280"/>
  <c r="CI230" i="280"/>
  <c r="CI17" i="314"/>
  <c r="CI47" i="314"/>
  <c r="CI54" i="314"/>
  <c r="CI40" i="286"/>
  <c r="CI155" i="273"/>
  <c r="CI156" i="273"/>
  <c r="CI96" i="280"/>
  <c r="CI86" i="280"/>
  <c r="CI76" i="280"/>
  <c r="CI41" i="314"/>
  <c r="CI85" i="314"/>
  <c r="CI118" i="288"/>
  <c r="CI119" i="288"/>
  <c r="CI127" i="288"/>
  <c r="CI123" i="288"/>
  <c r="CI73" i="288"/>
  <c r="CI50" i="288"/>
  <c r="CI56" i="288"/>
  <c r="CK4" i="285"/>
  <c r="CK4" i="280"/>
  <c r="CK4" i="314"/>
  <c r="CK4" i="286"/>
  <c r="CK4" i="282"/>
  <c r="CK4" i="288"/>
  <c r="CK4" i="275"/>
  <c r="CK4" i="304"/>
  <c r="CK4" i="289"/>
  <c r="CK4" i="273"/>
  <c r="CK4" i="278"/>
  <c r="CH20" i="285"/>
  <c r="CG78" i="288"/>
  <c r="CH3" i="285"/>
  <c r="CH3" i="314"/>
  <c r="CH3" i="286"/>
  <c r="CH3" i="282"/>
  <c r="CH3" i="265"/>
  <c r="CH3" i="275"/>
  <c r="CH3" i="273"/>
  <c r="CH47" i="273"/>
  <c r="CH3" i="304"/>
  <c r="CH3" i="289"/>
  <c r="AI18" i="285"/>
  <c r="AI21" i="285"/>
  <c r="AH75" i="265"/>
  <c r="AS88" i="265"/>
  <c r="CJ87" i="280"/>
  <c r="CL185" i="273"/>
  <c r="AJ18" i="285"/>
  <c r="AJ21" i="285"/>
  <c r="AI75" i="265"/>
  <c r="CH78" i="288"/>
  <c r="CI20" i="285"/>
  <c r="CL4" i="285"/>
  <c r="CL4" i="280"/>
  <c r="CL4" i="314"/>
  <c r="CL4" i="286"/>
  <c r="CL4" i="282"/>
  <c r="CL4" i="288"/>
  <c r="CL4" i="275"/>
  <c r="CL4" i="289"/>
  <c r="CL4" i="273"/>
  <c r="CL4" i="304"/>
  <c r="CL4" i="278"/>
  <c r="CM2" i="285"/>
  <c r="CM184" i="273"/>
  <c r="CM2" i="280"/>
  <c r="CM2" i="314"/>
  <c r="CM2" i="286"/>
  <c r="CM2" i="282"/>
  <c r="CM2" i="288"/>
  <c r="CM2" i="278"/>
  <c r="CM2" i="275"/>
  <c r="CM2" i="273"/>
  <c r="CM2" i="289"/>
  <c r="CM33" i="311"/>
  <c r="CK188" i="273"/>
  <c r="CK190" i="280"/>
  <c r="CJ96" i="280"/>
  <c r="CJ76" i="280"/>
  <c r="CJ86" i="280"/>
  <c r="CJ85" i="314"/>
  <c r="CJ41" i="314"/>
  <c r="CJ123" i="288"/>
  <c r="CJ118" i="288"/>
  <c r="CJ119" i="288"/>
  <c r="CJ127" i="288"/>
  <c r="CJ73" i="288"/>
  <c r="CJ126" i="280"/>
  <c r="CJ56" i="288"/>
  <c r="CJ50" i="288"/>
  <c r="CI3" i="285"/>
  <c r="CI3" i="314"/>
  <c r="CI3" i="286"/>
  <c r="CI3" i="282"/>
  <c r="CI3" i="265"/>
  <c r="CI3" i="289"/>
  <c r="CI3" i="275"/>
  <c r="CI47" i="273"/>
  <c r="CI3" i="273"/>
  <c r="CI3" i="304"/>
  <c r="CK200" i="280"/>
  <c r="CK37" i="314"/>
  <c r="CK85" i="282"/>
  <c r="CK15" i="275"/>
  <c r="CK20" i="275"/>
  <c r="CL17" i="275"/>
  <c r="CJ11" i="282"/>
  <c r="CJ64" i="282"/>
  <c r="CJ191" i="280"/>
  <c r="CJ230" i="280"/>
  <c r="CJ212" i="280"/>
  <c r="CJ17" i="314"/>
  <c r="CJ47" i="314"/>
  <c r="CJ54" i="314"/>
  <c r="CJ40" i="286"/>
  <c r="CJ155" i="273"/>
  <c r="CJ156" i="273"/>
  <c r="CK125" i="280"/>
  <c r="CM200" i="280"/>
  <c r="CM37" i="314"/>
  <c r="CM85" i="282"/>
  <c r="CM15" i="275"/>
  <c r="CL28" i="314"/>
  <c r="CL187" i="273"/>
  <c r="CL189" i="273"/>
  <c r="CL105" i="278"/>
  <c r="CL100" i="278"/>
  <c r="CI78" i="288"/>
  <c r="CN184" i="273"/>
  <c r="CN185" i="273"/>
  <c r="CK86" i="280"/>
  <c r="CK76" i="280"/>
  <c r="CK85" i="314"/>
  <c r="CK41" i="314"/>
  <c r="CK96" i="280"/>
  <c r="CK118" i="288"/>
  <c r="CK119" i="288"/>
  <c r="CK127" i="288"/>
  <c r="CK73" i="288"/>
  <c r="CK123" i="288"/>
  <c r="CK56" i="288"/>
  <c r="CK50" i="288"/>
  <c r="CK126" i="280"/>
  <c r="CM4" i="285"/>
  <c r="CM4" i="280"/>
  <c r="CM4" i="314"/>
  <c r="CM4" i="286"/>
  <c r="CM4" i="282"/>
  <c r="CM4" i="288"/>
  <c r="CM4" i="304"/>
  <c r="CM4" i="273"/>
  <c r="CM4" i="278"/>
  <c r="CM4" i="289"/>
  <c r="CM4" i="275"/>
  <c r="CL200" i="280"/>
  <c r="CL37" i="314"/>
  <c r="CL31" i="289"/>
  <c r="CL85" i="282"/>
  <c r="CL15" i="275"/>
  <c r="CL20" i="275"/>
  <c r="CM17" i="275"/>
  <c r="CL125" i="280"/>
  <c r="CK87" i="280"/>
  <c r="CN2" i="285"/>
  <c r="CN2" i="280"/>
  <c r="CN2" i="314"/>
  <c r="CN2" i="286"/>
  <c r="CN2" i="282"/>
  <c r="CN2" i="288"/>
  <c r="CN2" i="273"/>
  <c r="CN2" i="289"/>
  <c r="CN2" i="275"/>
  <c r="CN2" i="278"/>
  <c r="CN33" i="311"/>
  <c r="AJ75" i="265"/>
  <c r="AK18" i="285"/>
  <c r="AK21" i="285"/>
  <c r="CL190" i="280"/>
  <c r="CL188" i="273"/>
  <c r="CK64" i="282"/>
  <c r="CK11" i="282"/>
  <c r="CK212" i="280"/>
  <c r="CK230" i="280"/>
  <c r="CK191" i="280"/>
  <c r="CK17" i="314"/>
  <c r="CK47" i="314"/>
  <c r="CK40" i="286"/>
  <c r="CK54" i="314"/>
  <c r="CK155" i="273"/>
  <c r="CK156" i="273"/>
  <c r="CM185" i="273"/>
  <c r="CJ3" i="285"/>
  <c r="CJ3" i="314"/>
  <c r="CJ3" i="286"/>
  <c r="CJ3" i="282"/>
  <c r="CJ3" i="265"/>
  <c r="CJ47" i="273"/>
  <c r="CJ3" i="273"/>
  <c r="CJ3" i="304"/>
  <c r="CJ3" i="275"/>
  <c r="CJ3" i="289"/>
  <c r="CJ20" i="285"/>
  <c r="AT81" i="278"/>
  <c r="AT35" i="265"/>
  <c r="CL96" i="280"/>
  <c r="CL86" i="280"/>
  <c r="CL76" i="280"/>
  <c r="CL85" i="314"/>
  <c r="CL41" i="314"/>
  <c r="CL73" i="288"/>
  <c r="CL118" i="288"/>
  <c r="CL119" i="288"/>
  <c r="CL127" i="288"/>
  <c r="CL123" i="288"/>
  <c r="CL56" i="288"/>
  <c r="CL50" i="288"/>
  <c r="CL126" i="280"/>
  <c r="CN200" i="280"/>
  <c r="CN37" i="314"/>
  <c r="CN85" i="282"/>
  <c r="CN15" i="275"/>
  <c r="CO2" i="285"/>
  <c r="CO184" i="273"/>
  <c r="CO185" i="273"/>
  <c r="CO2" i="280"/>
  <c r="CO2" i="314"/>
  <c r="CO2" i="286"/>
  <c r="CO2" i="282"/>
  <c r="CO2" i="288"/>
  <c r="CO2" i="273"/>
  <c r="CO33" i="311"/>
  <c r="CO2" i="275"/>
  <c r="CO2" i="278"/>
  <c r="CO2" i="289"/>
  <c r="CN188" i="273"/>
  <c r="CN190" i="280"/>
  <c r="CK20" i="285"/>
  <c r="CJ78" i="288"/>
  <c r="CK3" i="285"/>
  <c r="CK3" i="314"/>
  <c r="CK3" i="282"/>
  <c r="CK3" i="286"/>
  <c r="CK3" i="265"/>
  <c r="CK47" i="273"/>
  <c r="CK3" i="275"/>
  <c r="CK3" i="273"/>
  <c r="CK3" i="304"/>
  <c r="CK3" i="289"/>
  <c r="CN28" i="314"/>
  <c r="CN187" i="273"/>
  <c r="CN100" i="278"/>
  <c r="CN105" i="278"/>
  <c r="CN4" i="285"/>
  <c r="CN4" i="280"/>
  <c r="CN4" i="314"/>
  <c r="CN4" i="286"/>
  <c r="CN4" i="282"/>
  <c r="CN4" i="288"/>
  <c r="CN4" i="304"/>
  <c r="CN4" i="278"/>
  <c r="CN4" i="273"/>
  <c r="CN4" i="275"/>
  <c r="CN4" i="289"/>
  <c r="CM125" i="280"/>
  <c r="AL18" i="285"/>
  <c r="AL21" i="285"/>
  <c r="AK75" i="265"/>
  <c r="CM28" i="314"/>
  <c r="CM187" i="273"/>
  <c r="CM189" i="273"/>
  <c r="CM105" i="278"/>
  <c r="CM100" i="278"/>
  <c r="CL64" i="282"/>
  <c r="CL11" i="282"/>
  <c r="CL191" i="280"/>
  <c r="CL212" i="280"/>
  <c r="CL230" i="280"/>
  <c r="CL17" i="314"/>
  <c r="CL54" i="314"/>
  <c r="CL47" i="314"/>
  <c r="CL40" i="286"/>
  <c r="CL155" i="273"/>
  <c r="CL156" i="273"/>
  <c r="CM190" i="280"/>
  <c r="CM188" i="273"/>
  <c r="CM20" i="275"/>
  <c r="CN17" i="275"/>
  <c r="AT88" i="265"/>
  <c r="CM96" i="280"/>
  <c r="CM86" i="280"/>
  <c r="CM76" i="280"/>
  <c r="CM85" i="314"/>
  <c r="CM41" i="314"/>
  <c r="CM118" i="288"/>
  <c r="CM119" i="288"/>
  <c r="CM127" i="288"/>
  <c r="CM123" i="288"/>
  <c r="CM73" i="288"/>
  <c r="CM56" i="288"/>
  <c r="CM126" i="280"/>
  <c r="CM50" i="288"/>
  <c r="CO190" i="280"/>
  <c r="CO188" i="273"/>
  <c r="N82" i="277"/>
  <c r="CM64" i="282"/>
  <c r="CM11" i="282"/>
  <c r="CM212" i="280"/>
  <c r="CM230" i="280"/>
  <c r="CM191" i="280"/>
  <c r="CM47" i="314"/>
  <c r="CM17" i="314"/>
  <c r="CM54" i="314"/>
  <c r="CM40" i="286"/>
  <c r="CM155" i="273"/>
  <c r="CM156" i="273"/>
  <c r="CN189" i="273"/>
  <c r="CL20" i="285"/>
  <c r="CL87" i="280"/>
  <c r="AM18" i="285"/>
  <c r="AM21" i="285"/>
  <c r="AL75" i="265"/>
  <c r="CO28" i="314"/>
  <c r="CO105" i="278"/>
  <c r="CO100" i="278"/>
  <c r="CO187" i="273"/>
  <c r="CO189" i="273"/>
  <c r="CK78" i="288"/>
  <c r="CO200" i="280"/>
  <c r="CO37" i="314"/>
  <c r="CO85" i="282"/>
  <c r="CO15" i="275"/>
  <c r="CN125" i="280"/>
  <c r="CN31" i="289"/>
  <c r="CP2" i="285"/>
  <c r="CP184" i="273"/>
  <c r="CP185" i="273"/>
  <c r="CP2" i="280"/>
  <c r="CP2" i="314"/>
  <c r="CP2" i="286"/>
  <c r="CP2" i="282"/>
  <c r="CP2" i="288"/>
  <c r="CP2" i="275"/>
  <c r="CP33" i="311"/>
  <c r="CP2" i="289"/>
  <c r="CP2" i="273"/>
  <c r="CP2" i="278"/>
  <c r="CL3" i="285"/>
  <c r="CL3" i="314"/>
  <c r="CL3" i="286"/>
  <c r="CL3" i="282"/>
  <c r="CL3" i="265"/>
  <c r="CL3" i="289"/>
  <c r="CL3" i="275"/>
  <c r="CL47" i="273"/>
  <c r="CL3" i="304"/>
  <c r="CL3" i="273"/>
  <c r="CO4" i="285"/>
  <c r="CO4" i="280"/>
  <c r="CO4" i="314"/>
  <c r="CO4" i="286"/>
  <c r="CO4" i="282"/>
  <c r="CO4" i="288"/>
  <c r="CO4" i="289"/>
  <c r="CO4" i="275"/>
  <c r="CO4" i="304"/>
  <c r="CO4" i="273"/>
  <c r="CO4" i="278"/>
  <c r="CN20" i="275"/>
  <c r="CO17" i="275"/>
  <c r="CP200" i="280"/>
  <c r="CP37" i="314"/>
  <c r="CP85" i="282"/>
  <c r="CP15" i="275"/>
  <c r="CO20" i="275"/>
  <c r="CP17" i="275"/>
  <c r="CP20" i="275"/>
  <c r="CQ17" i="275"/>
  <c r="CP188" i="273"/>
  <c r="CP190" i="280"/>
  <c r="CN87" i="280"/>
  <c r="CO125" i="280"/>
  <c r="CM87" i="280"/>
  <c r="CP4" i="285"/>
  <c r="CP4" i="280"/>
  <c r="CP4" i="314"/>
  <c r="CP4" i="286"/>
  <c r="CP4" i="282"/>
  <c r="CP4" i="288"/>
  <c r="CP4" i="304"/>
  <c r="CP4" i="273"/>
  <c r="CP4" i="275"/>
  <c r="CP4" i="278"/>
  <c r="CP4" i="289"/>
  <c r="CQ2" i="285"/>
  <c r="CQ184" i="273"/>
  <c r="CQ2" i="280"/>
  <c r="CQ2" i="314"/>
  <c r="CQ2" i="286"/>
  <c r="CQ2" i="282"/>
  <c r="CQ2" i="288"/>
  <c r="CQ33" i="311"/>
  <c r="CQ2" i="273"/>
  <c r="CQ2" i="275"/>
  <c r="CQ2" i="289"/>
  <c r="CQ2" i="278"/>
  <c r="CN96" i="280"/>
  <c r="CN86" i="280"/>
  <c r="CN76" i="280"/>
  <c r="CN85" i="314"/>
  <c r="CN41" i="314"/>
  <c r="CN123" i="288"/>
  <c r="CN73" i="288"/>
  <c r="CN118" i="288"/>
  <c r="CN119" i="288"/>
  <c r="CN127" i="288"/>
  <c r="CN126" i="280"/>
  <c r="CN56" i="288"/>
  <c r="CN50" i="288"/>
  <c r="AN18" i="285"/>
  <c r="AN21" i="285"/>
  <c r="AM75" i="265"/>
  <c r="CP28" i="314"/>
  <c r="CP187" i="273"/>
  <c r="CP189" i="273"/>
  <c r="CP100" i="278"/>
  <c r="CP105" i="278"/>
  <c r="CN64" i="282"/>
  <c r="CN11" i="282"/>
  <c r="CN230" i="280"/>
  <c r="CN191" i="280"/>
  <c r="CN212" i="280"/>
  <c r="CN47" i="314"/>
  <c r="CN17" i="314"/>
  <c r="CN54" i="314"/>
  <c r="CN40" i="286"/>
  <c r="CN155" i="273"/>
  <c r="CN156" i="273"/>
  <c r="CM3" i="285"/>
  <c r="CM3" i="314"/>
  <c r="CM3" i="286"/>
  <c r="CM3" i="282"/>
  <c r="CM3" i="265"/>
  <c r="CM3" i="304"/>
  <c r="CM3" i="273"/>
  <c r="CM3" i="289"/>
  <c r="CM3" i="275"/>
  <c r="CM47" i="273"/>
  <c r="CL78" i="288"/>
  <c r="CM20" i="285"/>
  <c r="AU81" i="278"/>
  <c r="AU35" i="265"/>
  <c r="CO87" i="280"/>
  <c r="CP31" i="289"/>
  <c r="CN3" i="285"/>
  <c r="CN3" i="314"/>
  <c r="CN3" i="286"/>
  <c r="CN3" i="282"/>
  <c r="CN3" i="265"/>
  <c r="CN3" i="275"/>
  <c r="CN47" i="273"/>
  <c r="CN3" i="273"/>
  <c r="CN3" i="289"/>
  <c r="CN3" i="304"/>
  <c r="CQ200" i="280"/>
  <c r="CQ37" i="314"/>
  <c r="CQ85" i="282"/>
  <c r="CQ15" i="275"/>
  <c r="CQ20" i="275"/>
  <c r="CR17" i="275"/>
  <c r="CQ4" i="285"/>
  <c r="CQ4" i="280"/>
  <c r="CQ4" i="314"/>
  <c r="CQ4" i="286"/>
  <c r="CQ4" i="282"/>
  <c r="CQ4" i="288"/>
  <c r="CQ4" i="304"/>
  <c r="CQ4" i="273"/>
  <c r="CQ4" i="278"/>
  <c r="CQ4" i="275"/>
  <c r="CQ4" i="289"/>
  <c r="CM78" i="288"/>
  <c r="CQ185" i="273"/>
  <c r="CO11" i="282"/>
  <c r="CO126" i="280"/>
  <c r="CO64" i="282"/>
  <c r="CO230" i="280"/>
  <c r="CO191" i="280"/>
  <c r="CO212" i="280"/>
  <c r="CO17" i="314"/>
  <c r="CO47" i="314"/>
  <c r="CO54" i="314"/>
  <c r="CO40" i="286"/>
  <c r="CO155" i="273"/>
  <c r="CO156" i="273"/>
  <c r="CN20" i="285"/>
  <c r="AO18" i="285"/>
  <c r="AO21" i="285"/>
  <c r="AN75" i="265"/>
  <c r="CO96" i="280"/>
  <c r="CO86" i="280"/>
  <c r="CO76" i="280"/>
  <c r="CO85" i="314"/>
  <c r="CO41" i="314"/>
  <c r="CO73" i="288"/>
  <c r="CO123" i="288"/>
  <c r="CO118" i="288"/>
  <c r="CO119" i="288"/>
  <c r="CO127" i="288"/>
  <c r="CO56" i="288"/>
  <c r="CO50" i="288"/>
  <c r="CP125" i="280"/>
  <c r="CR2" i="285"/>
  <c r="CR184" i="273"/>
  <c r="CR185" i="273"/>
  <c r="CR2" i="280"/>
  <c r="CR2" i="314"/>
  <c r="CR2" i="286"/>
  <c r="CR2" i="282"/>
  <c r="CR2" i="288"/>
  <c r="CR2" i="273"/>
  <c r="CR2" i="278"/>
  <c r="CR2" i="289"/>
  <c r="CR2" i="275"/>
  <c r="CR33" i="311"/>
  <c r="CQ28" i="314"/>
  <c r="CQ187" i="273"/>
  <c r="CQ189" i="273"/>
  <c r="CQ105" i="278"/>
  <c r="CQ100" i="278"/>
  <c r="AU88" i="265"/>
  <c r="CR190" i="280"/>
  <c r="CR188" i="273"/>
  <c r="CP87" i="280"/>
  <c r="CN78" i="288"/>
  <c r="CR28" i="314"/>
  <c r="CR187" i="273"/>
  <c r="CR105" i="278"/>
  <c r="CR100" i="278"/>
  <c r="CQ125" i="280"/>
  <c r="AP18" i="285"/>
  <c r="AP21" i="285"/>
  <c r="AO75" i="265"/>
  <c r="CO3" i="285"/>
  <c r="CO3" i="314"/>
  <c r="CO3" i="286"/>
  <c r="CO3" i="282"/>
  <c r="CO3" i="265"/>
  <c r="CO3" i="289"/>
  <c r="CO3" i="304"/>
  <c r="CO47" i="273"/>
  <c r="CO3" i="273"/>
  <c r="CO3" i="275"/>
  <c r="CP64" i="282"/>
  <c r="CP11" i="282"/>
  <c r="CP126" i="280"/>
  <c r="CP230" i="280"/>
  <c r="CP191" i="280"/>
  <c r="CP212" i="280"/>
  <c r="CP54" i="314"/>
  <c r="CP17" i="314"/>
  <c r="CP47" i="314"/>
  <c r="CP40" i="286"/>
  <c r="CP155" i="273"/>
  <c r="CP156" i="273"/>
  <c r="CS2" i="285"/>
  <c r="CS184" i="273"/>
  <c r="CS185" i="273"/>
  <c r="CS2" i="280"/>
  <c r="CS2" i="314"/>
  <c r="CS2" i="282"/>
  <c r="CS2" i="286"/>
  <c r="CS2" i="288"/>
  <c r="CS33" i="311"/>
  <c r="CS2" i="278"/>
  <c r="CS2" i="289"/>
  <c r="CS2" i="275"/>
  <c r="CS2" i="273"/>
  <c r="CR4" i="285"/>
  <c r="CR4" i="280"/>
  <c r="CR4" i="314"/>
  <c r="CR4" i="286"/>
  <c r="CR4" i="282"/>
  <c r="CR4" i="288"/>
  <c r="CR4" i="275"/>
  <c r="CR4" i="289"/>
  <c r="CR4" i="304"/>
  <c r="CR4" i="278"/>
  <c r="CR4" i="273"/>
  <c r="CQ188" i="273"/>
  <c r="CQ190" i="280"/>
  <c r="CP96" i="280"/>
  <c r="CP86" i="280"/>
  <c r="CP76" i="280"/>
  <c r="CP41" i="314"/>
  <c r="CP85" i="314"/>
  <c r="CP73" i="288"/>
  <c r="CP123" i="288"/>
  <c r="CP118" i="288"/>
  <c r="CP119" i="288"/>
  <c r="CP127" i="288"/>
  <c r="CP50" i="288"/>
  <c r="CP56" i="288"/>
  <c r="CO20" i="285"/>
  <c r="CS190" i="280"/>
  <c r="CS188" i="273"/>
  <c r="CS200" i="280"/>
  <c r="CS37" i="314"/>
  <c r="CS85" i="282"/>
  <c r="CS15" i="275"/>
  <c r="CQ87" i="280"/>
  <c r="CR200" i="280"/>
  <c r="CR37" i="314"/>
  <c r="CR31" i="289"/>
  <c r="CR85" i="282"/>
  <c r="CR15" i="275"/>
  <c r="CR20" i="275"/>
  <c r="CS17" i="275"/>
  <c r="CP20" i="285"/>
  <c r="AQ18" i="285"/>
  <c r="AQ21" i="285"/>
  <c r="AP75" i="265"/>
  <c r="CQ11" i="282"/>
  <c r="CQ64" i="282"/>
  <c r="CQ126" i="280"/>
  <c r="CQ212" i="280"/>
  <c r="CQ230" i="280"/>
  <c r="CQ191" i="280"/>
  <c r="CQ47" i="314"/>
  <c r="CQ54" i="314"/>
  <c r="CQ17" i="314"/>
  <c r="CQ40" i="286"/>
  <c r="CQ155" i="273"/>
  <c r="CQ156" i="273"/>
  <c r="CR125" i="280"/>
  <c r="CS4" i="285"/>
  <c r="CS4" i="280"/>
  <c r="CS4" i="314"/>
  <c r="CS4" i="286"/>
  <c r="CS4" i="282"/>
  <c r="CS4" i="288"/>
  <c r="CS4" i="304"/>
  <c r="CS4" i="273"/>
  <c r="CS4" i="278"/>
  <c r="CS4" i="289"/>
  <c r="CS4" i="275"/>
  <c r="CT184" i="273"/>
  <c r="CT2" i="285"/>
  <c r="CT2" i="280"/>
  <c r="CT2" i="314"/>
  <c r="CT2" i="286"/>
  <c r="CT2" i="282"/>
  <c r="CT2" i="288"/>
  <c r="CT2" i="273"/>
  <c r="CT2" i="278"/>
  <c r="CT2" i="275"/>
  <c r="CT2" i="289"/>
  <c r="CT33" i="311"/>
  <c r="CP3" i="285"/>
  <c r="CP3" i="314"/>
  <c r="CP3" i="286"/>
  <c r="CP3" i="282"/>
  <c r="CP3" i="265"/>
  <c r="CP3" i="289"/>
  <c r="CP47" i="273"/>
  <c r="CP3" i="275"/>
  <c r="CP3" i="304"/>
  <c r="CP3" i="273"/>
  <c r="CQ96" i="280"/>
  <c r="CQ86" i="280"/>
  <c r="CQ76" i="280"/>
  <c r="CQ41" i="314"/>
  <c r="CQ85" i="314"/>
  <c r="CQ118" i="288"/>
  <c r="CQ119" i="288"/>
  <c r="CQ127" i="288"/>
  <c r="CQ123" i="288"/>
  <c r="CQ73" i="288"/>
  <c r="CQ50" i="288"/>
  <c r="CQ56" i="288"/>
  <c r="CR189" i="273"/>
  <c r="CO78" i="288"/>
  <c r="CT185" i="273"/>
  <c r="AV81" i="278"/>
  <c r="AV35" i="265"/>
  <c r="CP78" i="288"/>
  <c r="CT4" i="285"/>
  <c r="CT4" i="280"/>
  <c r="CT4" i="314"/>
  <c r="CT4" i="286"/>
  <c r="CT4" i="282"/>
  <c r="CT4" i="288"/>
  <c r="CT4" i="278"/>
  <c r="CT4" i="275"/>
  <c r="CT4" i="289"/>
  <c r="CT4" i="304"/>
  <c r="CT4" i="273"/>
  <c r="CS125" i="280"/>
  <c r="CQ20" i="285"/>
  <c r="CS28" i="314"/>
  <c r="CS187" i="273"/>
  <c r="CS189" i="273"/>
  <c r="CS105" i="278"/>
  <c r="CS100" i="278"/>
  <c r="CQ3" i="285"/>
  <c r="CQ3" i="314"/>
  <c r="CQ3" i="286"/>
  <c r="CQ3" i="282"/>
  <c r="CQ3" i="265"/>
  <c r="CQ3" i="273"/>
  <c r="CQ3" i="304"/>
  <c r="CQ47" i="273"/>
  <c r="CQ3" i="275"/>
  <c r="CQ3" i="289"/>
  <c r="CT28" i="314"/>
  <c r="CT187" i="273"/>
  <c r="CT105" i="278"/>
  <c r="CT100" i="278"/>
  <c r="CR96" i="280"/>
  <c r="CR86" i="280"/>
  <c r="CR76" i="280"/>
  <c r="CR85" i="314"/>
  <c r="CR41" i="314"/>
  <c r="CR123" i="288"/>
  <c r="CR118" i="288"/>
  <c r="CR119" i="288"/>
  <c r="CR127" i="288"/>
  <c r="CR73" i="288"/>
  <c r="CR126" i="280"/>
  <c r="CR56" i="288"/>
  <c r="CR50" i="288"/>
  <c r="CT190" i="280"/>
  <c r="CT188" i="273"/>
  <c r="AR18" i="285"/>
  <c r="AR21" i="285"/>
  <c r="AQ75" i="265"/>
  <c r="CT200" i="280"/>
  <c r="CT31" i="289"/>
  <c r="CT85" i="282"/>
  <c r="CT37" i="314"/>
  <c r="CT15" i="275"/>
  <c r="CS20" i="275"/>
  <c r="CT17" i="275"/>
  <c r="CU2" i="285"/>
  <c r="CU184" i="273"/>
  <c r="CU2" i="280"/>
  <c r="CU2" i="314"/>
  <c r="CU2" i="286"/>
  <c r="CU2" i="282"/>
  <c r="CU2" i="288"/>
  <c r="CU33" i="311"/>
  <c r="CU2" i="275"/>
  <c r="CU2" i="289"/>
  <c r="CU2" i="273"/>
  <c r="CU2" i="278"/>
  <c r="CR11" i="282"/>
  <c r="CR64" i="282"/>
  <c r="CR191" i="280"/>
  <c r="CR230" i="280"/>
  <c r="CR212" i="280"/>
  <c r="CR47" i="314"/>
  <c r="CR54" i="314"/>
  <c r="CR17" i="314"/>
  <c r="CR40" i="286"/>
  <c r="CR155" i="273"/>
  <c r="CR156" i="273"/>
  <c r="CR87" i="280"/>
  <c r="AV88" i="265"/>
  <c r="CS86" i="280"/>
  <c r="CS96" i="280"/>
  <c r="CS76" i="280"/>
  <c r="CS85" i="314"/>
  <c r="CS41" i="314"/>
  <c r="CS118" i="288"/>
  <c r="CS119" i="288"/>
  <c r="CS127" i="288"/>
  <c r="CS73" i="288"/>
  <c r="CS123" i="288"/>
  <c r="CS56" i="288"/>
  <c r="CS50" i="288"/>
  <c r="CS126" i="280"/>
  <c r="CU200" i="280"/>
  <c r="CU37" i="314"/>
  <c r="CU85" i="282"/>
  <c r="CU15" i="275"/>
  <c r="CR3" i="285"/>
  <c r="CR3" i="314"/>
  <c r="CR3" i="286"/>
  <c r="CR3" i="282"/>
  <c r="CR3" i="265"/>
  <c r="CR3" i="273"/>
  <c r="CR3" i="304"/>
  <c r="CR47" i="273"/>
  <c r="CR3" i="289"/>
  <c r="CR3" i="275"/>
  <c r="CU28" i="314"/>
  <c r="CU187" i="273"/>
  <c r="CU105" i="278"/>
  <c r="CU100" i="278"/>
  <c r="CU185" i="273"/>
  <c r="CV2" i="285"/>
  <c r="CV184" i="273"/>
  <c r="CV2" i="280"/>
  <c r="CV2" i="314"/>
  <c r="CV2" i="286"/>
  <c r="CV2" i="282"/>
  <c r="CV2" i="288"/>
  <c r="CV33" i="311"/>
  <c r="CV2" i="273"/>
  <c r="CV2" i="278"/>
  <c r="CV2" i="289"/>
  <c r="CV2" i="275"/>
  <c r="CS87" i="280"/>
  <c r="CT189" i="273"/>
  <c r="CT20" i="275"/>
  <c r="CU17" i="275"/>
  <c r="CT125" i="280"/>
  <c r="CS64" i="282"/>
  <c r="CS11" i="282"/>
  <c r="CS212" i="280"/>
  <c r="CS230" i="280"/>
  <c r="CS191" i="280"/>
  <c r="CS17" i="314"/>
  <c r="CS47" i="314"/>
  <c r="CS54" i="314"/>
  <c r="CS40" i="286"/>
  <c r="CS155" i="273"/>
  <c r="CS156" i="273"/>
  <c r="AS18" i="285"/>
  <c r="AS21" i="285"/>
  <c r="AR75" i="265"/>
  <c r="CQ78" i="288"/>
  <c r="CR20" i="285"/>
  <c r="CU4" i="285"/>
  <c r="CU4" i="280"/>
  <c r="CU4" i="314"/>
  <c r="CU4" i="286"/>
  <c r="CU4" i="282"/>
  <c r="CU4" i="288"/>
  <c r="CU4" i="273"/>
  <c r="CU4" i="275"/>
  <c r="CU4" i="289"/>
  <c r="CU4" i="278"/>
  <c r="CU4" i="304"/>
  <c r="CU190" i="280"/>
  <c r="CU188" i="273"/>
  <c r="CU20" i="275"/>
  <c r="CV17" i="275"/>
  <c r="CV4" i="285"/>
  <c r="CV4" i="280"/>
  <c r="CV4" i="314"/>
  <c r="CV4" i="286"/>
  <c r="CV4" i="282"/>
  <c r="CV4" i="288"/>
  <c r="CV4" i="289"/>
  <c r="CV4" i="278"/>
  <c r="CV4" i="304"/>
  <c r="CV4" i="273"/>
  <c r="CV4" i="275"/>
  <c r="CT87" i="280"/>
  <c r="CT64" i="282"/>
  <c r="CT11" i="282"/>
  <c r="CT126" i="280"/>
  <c r="CT191" i="280"/>
  <c r="CT212" i="280"/>
  <c r="CT230" i="280"/>
  <c r="CT54" i="314"/>
  <c r="CT17" i="314"/>
  <c r="CT47" i="314"/>
  <c r="CT40" i="286"/>
  <c r="CT155" i="273"/>
  <c r="CT156" i="273"/>
  <c r="CU189" i="273"/>
  <c r="CW2" i="285"/>
  <c r="CW184" i="273"/>
  <c r="CW2" i="280"/>
  <c r="CW2" i="314"/>
  <c r="CW2" i="286"/>
  <c r="CW2" i="282"/>
  <c r="CW2" i="288"/>
  <c r="CW33" i="311"/>
  <c r="CW2" i="273"/>
  <c r="CW2" i="289"/>
  <c r="CW2" i="275"/>
  <c r="CW2" i="278"/>
  <c r="CT96" i="280"/>
  <c r="CT86" i="280"/>
  <c r="CT76" i="280"/>
  <c r="CT85" i="314"/>
  <c r="CT41" i="314"/>
  <c r="CT73" i="288"/>
  <c r="CT118" i="288"/>
  <c r="CT119" i="288"/>
  <c r="CT127" i="288"/>
  <c r="CT123" i="288"/>
  <c r="CT56" i="288"/>
  <c r="CT50" i="288"/>
  <c r="AT18" i="285"/>
  <c r="AT21" i="285"/>
  <c r="AS75" i="265"/>
  <c r="CU125" i="280"/>
  <c r="CS3" i="285"/>
  <c r="CS3" i="314"/>
  <c r="CS3" i="282"/>
  <c r="CS3" i="286"/>
  <c r="CS3" i="265"/>
  <c r="CS3" i="275"/>
  <c r="CS47" i="273"/>
  <c r="CS3" i="273"/>
  <c r="CS3" i="304"/>
  <c r="CS3" i="289"/>
  <c r="CV28" i="314"/>
  <c r="CV187" i="273"/>
  <c r="CV189" i="273"/>
  <c r="CV100" i="278"/>
  <c r="CV105" i="278"/>
  <c r="CW185" i="273"/>
  <c r="CV185" i="273"/>
  <c r="CR78" i="288"/>
  <c r="CS20" i="285"/>
  <c r="AW81" i="278"/>
  <c r="AW35" i="265"/>
  <c r="CV125" i="280"/>
  <c r="CV200" i="280"/>
  <c r="CV37" i="314"/>
  <c r="CV31" i="289"/>
  <c r="CV85" i="282"/>
  <c r="CV15" i="275"/>
  <c r="CV20" i="275"/>
  <c r="CW17" i="275"/>
  <c r="CX2" i="285"/>
  <c r="CX184" i="273"/>
  <c r="CX2" i="280"/>
  <c r="CX2" i="314"/>
  <c r="CX2" i="286"/>
  <c r="CX2" i="282"/>
  <c r="CX2" i="288"/>
  <c r="CX2" i="278"/>
  <c r="CX2" i="275"/>
  <c r="CX2" i="289"/>
  <c r="CX2" i="273"/>
  <c r="CX33" i="311"/>
  <c r="CU96" i="280"/>
  <c r="CU86" i="280"/>
  <c r="CU76" i="280"/>
  <c r="CU85" i="314"/>
  <c r="CU41" i="314"/>
  <c r="CU118" i="288"/>
  <c r="CU119" i="288"/>
  <c r="CU127" i="288"/>
  <c r="CU123" i="288"/>
  <c r="CU73" i="288"/>
  <c r="CU56" i="288"/>
  <c r="CU126" i="280"/>
  <c r="CU50" i="288"/>
  <c r="CW4" i="285"/>
  <c r="CW4" i="280"/>
  <c r="CW4" i="314"/>
  <c r="CW4" i="286"/>
  <c r="CW4" i="282"/>
  <c r="CW4" i="288"/>
  <c r="CW4" i="304"/>
  <c r="CW4" i="275"/>
  <c r="CW4" i="273"/>
  <c r="CW4" i="289"/>
  <c r="CW4" i="278"/>
  <c r="CS78" i="288"/>
  <c r="CU87" i="280"/>
  <c r="CT3" i="285"/>
  <c r="CT3" i="314"/>
  <c r="CT3" i="286"/>
  <c r="CT3" i="282"/>
  <c r="CT3" i="265"/>
  <c r="CT3" i="275"/>
  <c r="CT47" i="273"/>
  <c r="CT3" i="273"/>
  <c r="CT3" i="304"/>
  <c r="CT3" i="289"/>
  <c r="CW200" i="280"/>
  <c r="CW37" i="314"/>
  <c r="CW85" i="282"/>
  <c r="CW15" i="275"/>
  <c r="CW20" i="275"/>
  <c r="CX17" i="275"/>
  <c r="CX185" i="273"/>
  <c r="O82" i="277"/>
  <c r="CT20" i="285"/>
  <c r="CW190" i="280"/>
  <c r="CW188" i="273"/>
  <c r="AU18" i="285"/>
  <c r="AU21" i="285"/>
  <c r="AT75" i="265"/>
  <c r="CV188" i="273"/>
  <c r="CV190" i="280"/>
  <c r="CU64" i="282"/>
  <c r="CU11" i="282"/>
  <c r="CU212" i="280"/>
  <c r="CU230" i="280"/>
  <c r="CU191" i="280"/>
  <c r="CU47" i="314"/>
  <c r="CU54" i="314"/>
  <c r="CU17" i="314"/>
  <c r="CU40" i="286"/>
  <c r="CU155" i="273"/>
  <c r="CU156" i="273"/>
  <c r="AW88" i="265"/>
  <c r="CV155" i="273"/>
  <c r="CV156" i="273"/>
  <c r="CV64" i="282"/>
  <c r="CV11" i="282"/>
  <c r="CV126" i="280"/>
  <c r="CV230" i="280"/>
  <c r="CV212" i="280"/>
  <c r="CV191" i="280"/>
  <c r="CV47" i="314"/>
  <c r="CV54" i="314"/>
  <c r="CV40" i="286"/>
  <c r="CV17" i="314"/>
  <c r="CX190" i="280"/>
  <c r="CX188" i="273"/>
  <c r="CW125" i="280"/>
  <c r="CU3" i="285"/>
  <c r="CU3" i="314"/>
  <c r="CU3" i="286"/>
  <c r="CU3" i="282"/>
  <c r="CU3" i="265"/>
  <c r="CU47" i="273"/>
  <c r="CU3" i="304"/>
  <c r="CU3" i="273"/>
  <c r="CU3" i="289"/>
  <c r="CU3" i="275"/>
  <c r="CY2" i="285"/>
  <c r="CY184" i="273"/>
  <c r="CY185" i="273"/>
  <c r="CY2" i="280"/>
  <c r="CY2" i="314"/>
  <c r="CY2" i="286"/>
  <c r="CY2" i="282"/>
  <c r="CY2" i="288"/>
  <c r="CY2" i="275"/>
  <c r="CY33" i="311"/>
  <c r="CY2" i="273"/>
  <c r="CY2" i="289"/>
  <c r="CY2" i="278"/>
  <c r="CV87" i="280"/>
  <c r="CT78" i="288"/>
  <c r="CX4" i="285"/>
  <c r="CX4" i="280"/>
  <c r="CX4" i="314"/>
  <c r="CX4" i="286"/>
  <c r="CX4" i="282"/>
  <c r="CX4" i="288"/>
  <c r="CX4" i="273"/>
  <c r="CX4" i="289"/>
  <c r="CX4" i="275"/>
  <c r="CX4" i="304"/>
  <c r="CX4" i="278"/>
  <c r="CU20" i="285"/>
  <c r="CX31" i="289"/>
  <c r="AV18" i="285"/>
  <c r="AV21" i="285"/>
  <c r="AU75" i="265"/>
  <c r="CX28" i="314"/>
  <c r="CX187" i="273"/>
  <c r="CX105" i="278"/>
  <c r="CX100" i="278"/>
  <c r="CW28" i="314"/>
  <c r="CW105" i="278"/>
  <c r="CW100" i="278"/>
  <c r="CW187" i="273"/>
  <c r="CW189" i="273"/>
  <c r="CX200" i="280"/>
  <c r="CX37" i="314"/>
  <c r="CX85" i="282"/>
  <c r="CX15" i="275"/>
  <c r="CX20" i="275"/>
  <c r="CY17" i="275"/>
  <c r="CV96" i="280"/>
  <c r="CV86" i="280"/>
  <c r="CV76" i="280"/>
  <c r="CV85" i="314"/>
  <c r="CV41" i="314"/>
  <c r="CV123" i="288"/>
  <c r="CV73" i="288"/>
  <c r="CV118" i="288"/>
  <c r="CV119" i="288"/>
  <c r="CV127" i="288"/>
  <c r="CV56" i="288"/>
  <c r="CV50" i="288"/>
  <c r="CW64" i="282"/>
  <c r="CW11" i="282"/>
  <c r="CW126" i="280"/>
  <c r="CW230" i="280"/>
  <c r="CW191" i="280"/>
  <c r="CW212" i="280"/>
  <c r="CW17" i="314"/>
  <c r="CW47" i="314"/>
  <c r="CW54" i="314"/>
  <c r="CW40" i="286"/>
  <c r="CW155" i="273"/>
  <c r="CY190" i="280"/>
  <c r="CY188" i="273"/>
  <c r="CY4" i="285"/>
  <c r="CY4" i="280"/>
  <c r="CY4" i="314"/>
  <c r="CY4" i="286"/>
  <c r="CY4" i="282"/>
  <c r="CY4" i="288"/>
  <c r="CY4" i="275"/>
  <c r="CY4" i="289"/>
  <c r="CY4" i="278"/>
  <c r="CY4" i="304"/>
  <c r="CY4" i="273"/>
  <c r="CX189" i="273"/>
  <c r="CX125" i="280"/>
  <c r="CY200" i="280"/>
  <c r="CY37" i="314"/>
  <c r="CY85" i="282"/>
  <c r="CY15" i="275"/>
  <c r="CY20" i="275"/>
  <c r="CZ17" i="275"/>
  <c r="CU78" i="288"/>
  <c r="CV20" i="285"/>
  <c r="CZ2" i="285"/>
  <c r="CZ184" i="273"/>
  <c r="CZ185" i="273"/>
  <c r="CZ2" i="280"/>
  <c r="CZ2" i="314"/>
  <c r="CZ2" i="286"/>
  <c r="CZ2" i="282"/>
  <c r="CZ2" i="288"/>
  <c r="CZ2" i="289"/>
  <c r="CZ2" i="273"/>
  <c r="CZ2" i="275"/>
  <c r="CZ2" i="278"/>
  <c r="CZ33" i="311"/>
  <c r="CV3" i="285"/>
  <c r="CV3" i="314"/>
  <c r="CV3" i="286"/>
  <c r="CV3" i="282"/>
  <c r="CV3" i="265"/>
  <c r="CV3" i="289"/>
  <c r="CV47" i="273"/>
  <c r="CV3" i="275"/>
  <c r="CV3" i="304"/>
  <c r="CV3" i="273"/>
  <c r="CY28" i="314"/>
  <c r="CY187" i="273"/>
  <c r="CY189" i="273"/>
  <c r="CY100" i="278"/>
  <c r="CY105" i="278"/>
  <c r="AV75" i="265"/>
  <c r="AW18" i="285"/>
  <c r="AW21" i="285"/>
  <c r="CW87" i="280"/>
  <c r="CW96" i="280"/>
  <c r="CW86" i="280"/>
  <c r="CW76" i="280"/>
  <c r="CW85" i="314"/>
  <c r="CW41" i="314"/>
  <c r="CW73" i="288"/>
  <c r="CW123" i="288"/>
  <c r="CW118" i="288"/>
  <c r="CW119" i="288"/>
  <c r="CW127" i="288"/>
  <c r="CW56" i="288"/>
  <c r="CW50" i="288"/>
  <c r="CW156" i="273"/>
  <c r="AX81" i="278"/>
  <c r="AX35" i="265"/>
  <c r="CZ188" i="273"/>
  <c r="CZ190" i="280"/>
  <c r="CZ4" i="285"/>
  <c r="CZ4" i="280"/>
  <c r="CZ4" i="314"/>
  <c r="CZ4" i="286"/>
  <c r="CZ4" i="282"/>
  <c r="CZ4" i="288"/>
  <c r="CZ4" i="304"/>
  <c r="CZ4" i="278"/>
  <c r="CZ4" i="273"/>
  <c r="CZ4" i="289"/>
  <c r="CZ4" i="275"/>
  <c r="CW20" i="285"/>
  <c r="CW3" i="285"/>
  <c r="CW3" i="314"/>
  <c r="CW3" i="286"/>
  <c r="CW3" i="282"/>
  <c r="CW3" i="265"/>
  <c r="CW3" i="304"/>
  <c r="CW3" i="273"/>
  <c r="CW3" i="289"/>
  <c r="CW47" i="273"/>
  <c r="CW3" i="275"/>
  <c r="CZ28" i="314"/>
  <c r="CZ187" i="273"/>
  <c r="CZ189" i="273"/>
  <c r="CZ105" i="278"/>
  <c r="CZ100" i="278"/>
  <c r="CX126" i="280"/>
  <c r="CX64" i="282"/>
  <c r="CX11" i="282"/>
  <c r="CX230" i="280"/>
  <c r="CX191" i="280"/>
  <c r="CX212" i="280"/>
  <c r="CX54" i="314"/>
  <c r="CX17" i="314"/>
  <c r="CX47" i="314"/>
  <c r="CX40" i="286"/>
  <c r="CX155" i="273"/>
  <c r="CX156" i="273"/>
  <c r="CX96" i="280"/>
  <c r="CX86" i="280"/>
  <c r="CX76" i="280"/>
  <c r="CX41" i="314"/>
  <c r="CX85" i="314"/>
  <c r="CX73" i="288"/>
  <c r="CX123" i="288"/>
  <c r="CX118" i="288"/>
  <c r="CX119" i="288"/>
  <c r="CX127" i="288"/>
  <c r="CX50" i="288"/>
  <c r="CX56" i="288"/>
  <c r="AW75" i="265"/>
  <c r="AX18" i="285"/>
  <c r="AX21" i="285"/>
  <c r="CY125" i="280"/>
  <c r="CV78" i="288"/>
  <c r="DA2" i="285"/>
  <c r="DA184" i="273"/>
  <c r="DA2" i="280"/>
  <c r="DA2" i="314"/>
  <c r="DA2" i="282"/>
  <c r="DA2" i="286"/>
  <c r="DA2" i="288"/>
  <c r="DA33" i="311"/>
  <c r="DA2" i="278"/>
  <c r="DA2" i="275"/>
  <c r="DA2" i="289"/>
  <c r="DA2" i="273"/>
  <c r="CX87" i="280"/>
  <c r="AX88" i="265"/>
  <c r="V44" i="265"/>
  <c r="X44" i="265"/>
  <c r="T44" i="265"/>
  <c r="U44" i="265"/>
  <c r="W44" i="265"/>
  <c r="S44" i="265"/>
  <c r="R44" i="265"/>
  <c r="Y44" i="265"/>
  <c r="DA200" i="280"/>
  <c r="DA37" i="314"/>
  <c r="DA85" i="282"/>
  <c r="DA15" i="275"/>
  <c r="AY18" i="285"/>
  <c r="AY21" i="285"/>
  <c r="AX75" i="265"/>
  <c r="DA4" i="285"/>
  <c r="DA4" i="280"/>
  <c r="DA4" i="314"/>
  <c r="DA4" i="286"/>
  <c r="DA4" i="282"/>
  <c r="DA4" i="288"/>
  <c r="DA4" i="278"/>
  <c r="DA4" i="275"/>
  <c r="DA4" i="273"/>
  <c r="DA4" i="289"/>
  <c r="DA4" i="304"/>
  <c r="CY87" i="280"/>
  <c r="CY96" i="280"/>
  <c r="CY86" i="280"/>
  <c r="CY76" i="280"/>
  <c r="CY41" i="314"/>
  <c r="CY85" i="314"/>
  <c r="CY118" i="288"/>
  <c r="CY119" i="288"/>
  <c r="CY127" i="288"/>
  <c r="CY123" i="288"/>
  <c r="CY73" i="288"/>
  <c r="CY50" i="288"/>
  <c r="CY126" i="280"/>
  <c r="CY56" i="288"/>
  <c r="CZ125" i="280"/>
  <c r="CX3" i="285"/>
  <c r="CX3" i="314"/>
  <c r="CX3" i="286"/>
  <c r="CX3" i="282"/>
  <c r="CX3" i="265"/>
  <c r="CX3" i="273"/>
  <c r="CX47" i="273"/>
  <c r="CX3" i="275"/>
  <c r="CX3" i="304"/>
  <c r="CX3" i="289"/>
  <c r="DB184" i="273"/>
  <c r="DB185" i="273"/>
  <c r="DB2" i="285"/>
  <c r="DB2" i="280"/>
  <c r="DB2" i="314"/>
  <c r="DB2" i="286"/>
  <c r="DB2" i="282"/>
  <c r="DB2" i="288"/>
  <c r="DB2" i="273"/>
  <c r="DB2" i="289"/>
  <c r="DB2" i="275"/>
  <c r="DB2" i="278"/>
  <c r="DB33" i="311"/>
  <c r="CW78" i="288"/>
  <c r="DA185" i="273"/>
  <c r="CZ200" i="280"/>
  <c r="CZ37" i="314"/>
  <c r="CZ85" i="282"/>
  <c r="CZ31" i="289"/>
  <c r="CZ15" i="275"/>
  <c r="CZ20" i="275"/>
  <c r="DA17" i="275"/>
  <c r="CY11" i="282"/>
  <c r="CY64" i="282"/>
  <c r="CY212" i="280"/>
  <c r="CY191" i="280"/>
  <c r="CY230" i="280"/>
  <c r="CY47" i="314"/>
  <c r="CY54" i="314"/>
  <c r="CY17" i="314"/>
  <c r="CY40" i="286"/>
  <c r="CY155" i="273"/>
  <c r="CY156" i="273"/>
  <c r="CX20" i="285"/>
  <c r="CZ155" i="273"/>
  <c r="CZ156" i="273"/>
  <c r="DC2" i="285"/>
  <c r="DC184" i="273"/>
  <c r="DC2" i="280"/>
  <c r="DC2" i="314"/>
  <c r="DC2" i="286"/>
  <c r="DB31" i="289"/>
  <c r="DC2" i="282"/>
  <c r="DC2" i="288"/>
  <c r="DC2" i="275"/>
  <c r="DC33" i="311"/>
  <c r="DC2" i="278"/>
  <c r="DC2" i="273"/>
  <c r="DC2" i="289"/>
  <c r="CX78" i="288"/>
  <c r="CY20" i="285"/>
  <c r="DA125" i="280"/>
  <c r="CY3" i="285"/>
  <c r="CY3" i="314"/>
  <c r="CY3" i="286"/>
  <c r="CY3" i="282"/>
  <c r="CY3" i="265"/>
  <c r="CY3" i="273"/>
  <c r="CY47" i="273"/>
  <c r="CY3" i="304"/>
  <c r="CY3" i="289"/>
  <c r="CY3" i="275"/>
  <c r="DB28" i="314"/>
  <c r="DB187" i="273"/>
  <c r="DB105" i="278"/>
  <c r="DB100" i="278"/>
  <c r="DA188" i="273"/>
  <c r="DA190" i="280"/>
  <c r="AZ18" i="285"/>
  <c r="AZ21" i="285"/>
  <c r="AY75" i="265"/>
  <c r="CZ96" i="280"/>
  <c r="CZ86" i="280"/>
  <c r="CZ76" i="280"/>
  <c r="CZ85" i="314"/>
  <c r="CZ41" i="314"/>
  <c r="CZ123" i="288"/>
  <c r="CZ118" i="288"/>
  <c r="CZ119" i="288"/>
  <c r="CZ127" i="288"/>
  <c r="CZ73" i="288"/>
  <c r="CZ126" i="280"/>
  <c r="CZ56" i="288"/>
  <c r="CZ50" i="288"/>
  <c r="CZ87" i="280"/>
  <c r="CZ11" i="282"/>
  <c r="CZ64" i="282"/>
  <c r="CZ191" i="280"/>
  <c r="CZ230" i="280"/>
  <c r="CZ212" i="280"/>
  <c r="CZ47" i="314"/>
  <c r="CZ54" i="314"/>
  <c r="CZ17" i="314"/>
  <c r="CZ40" i="286"/>
  <c r="DA28" i="314"/>
  <c r="DA187" i="273"/>
  <c r="DA189" i="273"/>
  <c r="DA105" i="278"/>
  <c r="DA100" i="278"/>
  <c r="DB190" i="280"/>
  <c r="DB188" i="273"/>
  <c r="DB200" i="280"/>
  <c r="DB85" i="282"/>
  <c r="DB37" i="314"/>
  <c r="DB15" i="275"/>
  <c r="DB4" i="285"/>
  <c r="DB4" i="280"/>
  <c r="DB4" i="314"/>
  <c r="DB4" i="286"/>
  <c r="DB4" i="282"/>
  <c r="DB4" i="288"/>
  <c r="DB4" i="278"/>
  <c r="DB4" i="275"/>
  <c r="DB4" i="273"/>
  <c r="DB4" i="289"/>
  <c r="DB4" i="304"/>
  <c r="DA20" i="275"/>
  <c r="DB17" i="275"/>
  <c r="AY81" i="278"/>
  <c r="AY35" i="265"/>
  <c r="DA64" i="282"/>
  <c r="DA11" i="282"/>
  <c r="DA126" i="280"/>
  <c r="DA212" i="280"/>
  <c r="DA230" i="280"/>
  <c r="DA191" i="280"/>
  <c r="DA17" i="314"/>
  <c r="DA47" i="314"/>
  <c r="DA54" i="314"/>
  <c r="DA40" i="286"/>
  <c r="DA155" i="273"/>
  <c r="DA156" i="273"/>
  <c r="DA76" i="280"/>
  <c r="DA96" i="280"/>
  <c r="DA86" i="280"/>
  <c r="DA85" i="314"/>
  <c r="DA41" i="314"/>
  <c r="DA118" i="288"/>
  <c r="DA119" i="288"/>
  <c r="DA127" i="288"/>
  <c r="DA73" i="288"/>
  <c r="DA123" i="288"/>
  <c r="DA56" i="288"/>
  <c r="DA50" i="288"/>
  <c r="CY78" i="288"/>
  <c r="DB20" i="275"/>
  <c r="DC17" i="275"/>
  <c r="CZ20" i="285"/>
  <c r="DD2" i="285"/>
  <c r="DD184" i="273"/>
  <c r="DD2" i="280"/>
  <c r="DD2" i="314"/>
  <c r="DD2" i="286"/>
  <c r="DD2" i="282"/>
  <c r="DD2" i="288"/>
  <c r="DD2" i="289"/>
  <c r="DD2" i="273"/>
  <c r="DD2" i="278"/>
  <c r="DD33" i="311"/>
  <c r="DD2" i="275"/>
  <c r="DC4" i="285"/>
  <c r="DC4" i="280"/>
  <c r="DC4" i="314"/>
  <c r="DC4" i="286"/>
  <c r="DC4" i="282"/>
  <c r="DC4" i="288"/>
  <c r="DC4" i="273"/>
  <c r="DC4" i="289"/>
  <c r="DC4" i="278"/>
  <c r="DC4" i="275"/>
  <c r="DC4" i="304"/>
  <c r="DB189" i="273"/>
  <c r="DC28" i="314"/>
  <c r="DC187" i="273"/>
  <c r="DC105" i="278"/>
  <c r="DC100" i="278"/>
  <c r="CZ3" i="285"/>
  <c r="CZ3" i="314"/>
  <c r="CZ3" i="286"/>
  <c r="CZ3" i="282"/>
  <c r="CZ3" i="265"/>
  <c r="CZ3" i="289"/>
  <c r="CZ47" i="273"/>
  <c r="CZ3" i="273"/>
  <c r="CZ3" i="304"/>
  <c r="CZ3" i="275"/>
  <c r="DD185" i="273"/>
  <c r="DA87" i="280"/>
  <c r="DB125" i="280"/>
  <c r="BA18" i="285"/>
  <c r="BA21" i="285"/>
  <c r="AZ75" i="265"/>
  <c r="DC185" i="273"/>
  <c r="AY88" i="265"/>
  <c r="DC125" i="280"/>
  <c r="DA3" i="285"/>
  <c r="DA3" i="314"/>
  <c r="DA3" i="282"/>
  <c r="DA3" i="286"/>
  <c r="DA3" i="265"/>
  <c r="DA3" i="304"/>
  <c r="DA3" i="289"/>
  <c r="DA47" i="273"/>
  <c r="DA3" i="273"/>
  <c r="DA3" i="275"/>
  <c r="CZ78" i="288"/>
  <c r="DC190" i="280"/>
  <c r="DC188" i="273"/>
  <c r="DD200" i="280"/>
  <c r="DD37" i="314"/>
  <c r="DD85" i="282"/>
  <c r="DD15" i="275"/>
  <c r="DC15" i="275"/>
  <c r="DC20" i="275"/>
  <c r="DD17" i="275"/>
  <c r="DD20" i="275"/>
  <c r="DE17" i="275"/>
  <c r="DE2" i="285"/>
  <c r="DE184" i="273"/>
  <c r="DE2" i="280"/>
  <c r="DE2" i="314"/>
  <c r="DE2" i="286"/>
  <c r="DE2" i="282"/>
  <c r="DE2" i="288"/>
  <c r="DE33" i="311"/>
  <c r="DE2" i="278"/>
  <c r="DE2" i="289"/>
  <c r="DE2" i="275"/>
  <c r="DE2" i="273"/>
  <c r="BB18" i="285"/>
  <c r="BB21" i="285"/>
  <c r="BA75" i="265"/>
  <c r="DB87" i="280"/>
  <c r="DC200" i="280"/>
  <c r="DC37" i="314"/>
  <c r="DC85" i="282"/>
  <c r="DC189" i="273"/>
  <c r="DE185" i="273"/>
  <c r="DA20" i="285"/>
  <c r="DD190" i="280"/>
  <c r="DD188" i="273"/>
  <c r="DB96" i="280"/>
  <c r="DB86" i="280"/>
  <c r="DB76" i="280"/>
  <c r="DB85" i="314"/>
  <c r="DB41" i="314"/>
  <c r="DB73" i="288"/>
  <c r="DB118" i="288"/>
  <c r="DB119" i="288"/>
  <c r="DB127" i="288"/>
  <c r="DB123" i="288"/>
  <c r="DB56" i="288"/>
  <c r="DB50" i="288"/>
  <c r="DB126" i="280"/>
  <c r="DD4" i="285"/>
  <c r="DD4" i="280"/>
  <c r="DD4" i="314"/>
  <c r="DD4" i="286"/>
  <c r="DD4" i="282"/>
  <c r="DD4" i="288"/>
  <c r="DD4" i="289"/>
  <c r="DD4" i="304"/>
  <c r="DD4" i="275"/>
  <c r="DD4" i="278"/>
  <c r="DD4" i="273"/>
  <c r="DB11" i="282"/>
  <c r="DB64" i="282"/>
  <c r="DB191" i="280"/>
  <c r="DB212" i="280"/>
  <c r="DB230" i="280"/>
  <c r="DB54" i="314"/>
  <c r="DB17" i="314"/>
  <c r="DB47" i="314"/>
  <c r="DB40" i="286"/>
  <c r="DB155" i="273"/>
  <c r="DB156" i="273"/>
  <c r="P82" i="277"/>
  <c r="DA78" i="288"/>
  <c r="DE28" i="314"/>
  <c r="DE187" i="273"/>
  <c r="DE100" i="278"/>
  <c r="DE105" i="278"/>
  <c r="DD31" i="289"/>
  <c r="DD125" i="280"/>
  <c r="DC87" i="280"/>
  <c r="DE188" i="273"/>
  <c r="DE190" i="280"/>
  <c r="DC96" i="280"/>
  <c r="DC86" i="280"/>
  <c r="DC76" i="280"/>
  <c r="DC85" i="314"/>
  <c r="DC41" i="314"/>
  <c r="DC118" i="288"/>
  <c r="DC119" i="288"/>
  <c r="DC127" i="288"/>
  <c r="DC123" i="288"/>
  <c r="DC73" i="288"/>
  <c r="DC56" i="288"/>
  <c r="DC126" i="280"/>
  <c r="DC50" i="288"/>
  <c r="DF2" i="285"/>
  <c r="DF184" i="273"/>
  <c r="DF2" i="280"/>
  <c r="DF2" i="314"/>
  <c r="DF2" i="286"/>
  <c r="DF2" i="282"/>
  <c r="DF2" i="288"/>
  <c r="DF2" i="289"/>
  <c r="DF2" i="273"/>
  <c r="DF2" i="275"/>
  <c r="DF33" i="311"/>
  <c r="DF2" i="278"/>
  <c r="BB75" i="265"/>
  <c r="BC18" i="285"/>
  <c r="BC21" i="285"/>
  <c r="DE4" i="285"/>
  <c r="DE4" i="280"/>
  <c r="DE4" i="314"/>
  <c r="DE4" i="286"/>
  <c r="DE4" i="282"/>
  <c r="DE4" i="288"/>
  <c r="DE4" i="275"/>
  <c r="DE4" i="304"/>
  <c r="DE4" i="278"/>
  <c r="DE4" i="289"/>
  <c r="DE4" i="273"/>
  <c r="DD28" i="314"/>
  <c r="DD187" i="273"/>
  <c r="DD189" i="273"/>
  <c r="DD100" i="278"/>
  <c r="DD105" i="278"/>
  <c r="DC64" i="282"/>
  <c r="DC11" i="282"/>
  <c r="DC212" i="280"/>
  <c r="DC230" i="280"/>
  <c r="DC191" i="280"/>
  <c r="DC47" i="314"/>
  <c r="DC54" i="314"/>
  <c r="DC40" i="286"/>
  <c r="DC17" i="314"/>
  <c r="DC155" i="273"/>
  <c r="DC156" i="273"/>
  <c r="DB20" i="285"/>
  <c r="DB3" i="285"/>
  <c r="DB3" i="286"/>
  <c r="DB3" i="314"/>
  <c r="DB3" i="282"/>
  <c r="DB3" i="265"/>
  <c r="DB3" i="289"/>
  <c r="DB3" i="275"/>
  <c r="DB3" i="273"/>
  <c r="DB47" i="273"/>
  <c r="DB3" i="304"/>
  <c r="AZ81" i="278"/>
  <c r="AZ35" i="265"/>
  <c r="DD96" i="280"/>
  <c r="DD86" i="280"/>
  <c r="DD76" i="280"/>
  <c r="DD85" i="314"/>
  <c r="DD41" i="314"/>
  <c r="DD123" i="288"/>
  <c r="DD73" i="288"/>
  <c r="DD118" i="288"/>
  <c r="DD119" i="288"/>
  <c r="DD127" i="288"/>
  <c r="DD126" i="280"/>
  <c r="DD56" i="288"/>
  <c r="DD50" i="288"/>
  <c r="DF200" i="280"/>
  <c r="DF37" i="314"/>
  <c r="DF85" i="282"/>
  <c r="DF15" i="275"/>
  <c r="DC20" i="285"/>
  <c r="DF4" i="285"/>
  <c r="DF4" i="280"/>
  <c r="DF4" i="314"/>
  <c r="DF4" i="286"/>
  <c r="DF4" i="282"/>
  <c r="DF4" i="288"/>
  <c r="DF4" i="278"/>
  <c r="DF4" i="273"/>
  <c r="DF4" i="289"/>
  <c r="DF4" i="304"/>
  <c r="DF4" i="275"/>
  <c r="DE189" i="273"/>
  <c r="DE200" i="280"/>
  <c r="DE37" i="314"/>
  <c r="DE85" i="282"/>
  <c r="DE15" i="275"/>
  <c r="DE20" i="275"/>
  <c r="DF17" i="275"/>
  <c r="BD18" i="285"/>
  <c r="BD21" i="285"/>
  <c r="BC75" i="265"/>
  <c r="DG2" i="285"/>
  <c r="DG184" i="273"/>
  <c r="DG2" i="280"/>
  <c r="DG2" i="314"/>
  <c r="DG2" i="286"/>
  <c r="DG2" i="282"/>
  <c r="DG2" i="288"/>
  <c r="DG2" i="278"/>
  <c r="DG2" i="273"/>
  <c r="DG2" i="289"/>
  <c r="DG2" i="275"/>
  <c r="DG33" i="311"/>
  <c r="DE125" i="280"/>
  <c r="DD87" i="280"/>
  <c r="DC3" i="285"/>
  <c r="DC3" i="314"/>
  <c r="DC3" i="286"/>
  <c r="DC3" i="282"/>
  <c r="DC3" i="265"/>
  <c r="DC3" i="275"/>
  <c r="DC3" i="273"/>
  <c r="DC3" i="304"/>
  <c r="DC47" i="273"/>
  <c r="DC3" i="289"/>
  <c r="DD64" i="282"/>
  <c r="DD11" i="282"/>
  <c r="DD230" i="280"/>
  <c r="DD212" i="280"/>
  <c r="DD191" i="280"/>
  <c r="DD17" i="314"/>
  <c r="DD47" i="314"/>
  <c r="DD54" i="314"/>
  <c r="DD40" i="286"/>
  <c r="DD155" i="273"/>
  <c r="DD156" i="273"/>
  <c r="DG185" i="273"/>
  <c r="DB78" i="288"/>
  <c r="DF185" i="273"/>
  <c r="AZ88" i="265"/>
  <c r="DH2" i="285"/>
  <c r="DH184" i="273"/>
  <c r="DH2" i="280"/>
  <c r="DH2" i="314"/>
  <c r="DH2" i="286"/>
  <c r="DH2" i="282"/>
  <c r="DH2" i="288"/>
  <c r="DH33" i="311"/>
  <c r="DH2" i="273"/>
  <c r="DH2" i="278"/>
  <c r="DH2" i="289"/>
  <c r="DH2" i="275"/>
  <c r="DG28" i="314"/>
  <c r="DG187" i="273"/>
  <c r="DF187" i="273"/>
  <c r="DF189" i="273"/>
  <c r="DF188" i="273"/>
  <c r="DG189" i="273"/>
  <c r="DG105" i="278"/>
  <c r="DG100" i="278"/>
  <c r="DG4" i="285"/>
  <c r="DG4" i="280"/>
  <c r="DG4" i="314"/>
  <c r="DG4" i="286"/>
  <c r="DG4" i="282"/>
  <c r="DG4" i="288"/>
  <c r="DG4" i="273"/>
  <c r="DG4" i="289"/>
  <c r="DG4" i="278"/>
  <c r="DG4" i="304"/>
  <c r="DG4" i="275"/>
  <c r="DF31" i="289"/>
  <c r="DC78" i="288"/>
  <c r="DF28" i="314"/>
  <c r="DF105" i="278"/>
  <c r="DF100" i="278"/>
  <c r="DH185" i="273"/>
  <c r="DE96" i="280"/>
  <c r="DE86" i="280"/>
  <c r="DE76" i="280"/>
  <c r="DE85" i="314"/>
  <c r="DE41" i="314"/>
  <c r="DE73" i="288"/>
  <c r="DE123" i="288"/>
  <c r="DE118" i="288"/>
  <c r="DE119" i="288"/>
  <c r="DE127" i="288"/>
  <c r="DE56" i="288"/>
  <c r="DE50" i="288"/>
  <c r="DE126" i="280"/>
  <c r="DF190" i="280"/>
  <c r="DD3" i="285"/>
  <c r="DD3" i="314"/>
  <c r="DD3" i="286"/>
  <c r="DD3" i="282"/>
  <c r="DD3" i="265"/>
  <c r="DD3" i="289"/>
  <c r="DD3" i="273"/>
  <c r="DD3" i="304"/>
  <c r="DD3" i="275"/>
  <c r="DD47" i="273"/>
  <c r="DF20" i="275"/>
  <c r="DG17" i="275"/>
  <c r="DG200" i="280"/>
  <c r="DG37" i="314"/>
  <c r="DG85" i="282"/>
  <c r="DG15" i="275"/>
  <c r="DG188" i="273"/>
  <c r="DG190" i="280"/>
  <c r="BE18" i="285"/>
  <c r="BE21" i="285"/>
  <c r="BD75" i="265"/>
  <c r="DF125" i="280"/>
  <c r="DE64" i="282"/>
  <c r="DE11" i="282"/>
  <c r="DE230" i="280"/>
  <c r="DE212" i="280"/>
  <c r="DE191" i="280"/>
  <c r="DE17" i="314"/>
  <c r="DE47" i="314"/>
  <c r="DE54" i="314"/>
  <c r="DE40" i="286"/>
  <c r="DE155" i="273"/>
  <c r="DE156" i="273"/>
  <c r="DD20" i="285"/>
  <c r="DF87" i="280"/>
  <c r="DF64" i="282"/>
  <c r="DF126" i="280"/>
  <c r="DF11" i="282"/>
  <c r="DF230" i="280"/>
  <c r="DF191" i="280"/>
  <c r="DF212" i="280"/>
  <c r="DF54" i="314"/>
  <c r="DF17" i="314"/>
  <c r="DF47" i="314"/>
  <c r="DF40" i="286"/>
  <c r="DF155" i="273"/>
  <c r="DF156" i="273"/>
  <c r="DH190" i="280"/>
  <c r="DH188" i="273"/>
  <c r="DH200" i="280"/>
  <c r="DH37" i="314"/>
  <c r="DH85" i="282"/>
  <c r="DH15" i="275"/>
  <c r="DG20" i="275"/>
  <c r="DH17" i="275"/>
  <c r="DH20" i="275"/>
  <c r="DI17" i="275"/>
  <c r="DI184" i="273"/>
  <c r="DI185" i="273"/>
  <c r="DE87" i="280"/>
  <c r="DH28" i="314"/>
  <c r="DH187" i="273"/>
  <c r="DH189" i="273"/>
  <c r="DH100" i="278"/>
  <c r="DH105" i="278"/>
  <c r="BF18" i="285"/>
  <c r="BF21" i="285"/>
  <c r="BE75" i="265"/>
  <c r="DD78" i="288"/>
  <c r="DI2" i="285"/>
  <c r="DI2" i="280"/>
  <c r="DI2" i="314"/>
  <c r="DI2" i="282"/>
  <c r="DI2" i="286"/>
  <c r="DI2" i="288"/>
  <c r="DI33" i="311"/>
  <c r="DI2" i="289"/>
  <c r="DI2" i="275"/>
  <c r="DI2" i="278"/>
  <c r="DI2" i="273"/>
  <c r="DH4" i="285"/>
  <c r="DH4" i="280"/>
  <c r="DH4" i="314"/>
  <c r="DH4" i="286"/>
  <c r="DH4" i="282"/>
  <c r="DH4" i="288"/>
  <c r="DH4" i="304"/>
  <c r="DH4" i="278"/>
  <c r="DH4" i="273"/>
  <c r="DH4" i="289"/>
  <c r="DH4" i="275"/>
  <c r="DF96" i="280"/>
  <c r="DF86" i="280"/>
  <c r="DF76" i="280"/>
  <c r="DF41" i="314"/>
  <c r="DF85" i="314"/>
  <c r="DF73" i="288"/>
  <c r="DF123" i="288"/>
  <c r="DF118" i="288"/>
  <c r="DF119" i="288"/>
  <c r="DF127" i="288"/>
  <c r="DF50" i="288"/>
  <c r="DF56" i="288"/>
  <c r="DG125" i="280"/>
  <c r="DE3" i="285"/>
  <c r="DE3" i="314"/>
  <c r="DE3" i="282"/>
  <c r="DE3" i="286"/>
  <c r="DE3" i="265"/>
  <c r="DE3" i="289"/>
  <c r="DE47" i="273"/>
  <c r="DE3" i="273"/>
  <c r="DE3" i="275"/>
  <c r="DE3" i="304"/>
  <c r="DE20" i="285"/>
  <c r="BA81" i="278"/>
  <c r="BA35" i="265"/>
  <c r="DG87" i="280"/>
  <c r="DE78" i="288"/>
  <c r="DJ184" i="273"/>
  <c r="DJ2" i="285"/>
  <c r="DJ2" i="280"/>
  <c r="DJ2" i="314"/>
  <c r="DJ2" i="286"/>
  <c r="DJ2" i="282"/>
  <c r="DJ2" i="288"/>
  <c r="DJ2" i="278"/>
  <c r="DJ2" i="289"/>
  <c r="DJ33" i="311"/>
  <c r="DJ2" i="273"/>
  <c r="DJ2" i="275"/>
  <c r="DH125" i="280"/>
  <c r="DG96" i="280"/>
  <c r="DG86" i="280"/>
  <c r="DG76" i="280"/>
  <c r="DG41" i="314"/>
  <c r="DG85" i="314"/>
  <c r="DG118" i="288"/>
  <c r="DG119" i="288"/>
  <c r="DG127" i="288"/>
  <c r="DG123" i="288"/>
  <c r="DG73" i="288"/>
  <c r="DG50" i="288"/>
  <c r="DG126" i="280"/>
  <c r="DG56" i="288"/>
  <c r="BG18" i="285"/>
  <c r="BG21" i="285"/>
  <c r="BF75" i="265"/>
  <c r="DJ185" i="273"/>
  <c r="DI28" i="314"/>
  <c r="DI187" i="273"/>
  <c r="DI189" i="273"/>
  <c r="DI105" i="278"/>
  <c r="DI100" i="278"/>
  <c r="DI4" i="285"/>
  <c r="DI4" i="280"/>
  <c r="DI4" i="314"/>
  <c r="DI4" i="286"/>
  <c r="DI4" i="282"/>
  <c r="DI4" i="288"/>
  <c r="DI4" i="289"/>
  <c r="DI4" i="275"/>
  <c r="DI4" i="304"/>
  <c r="DI4" i="273"/>
  <c r="DI4" i="278"/>
  <c r="DF20" i="285"/>
  <c r="DG11" i="282"/>
  <c r="DG64" i="282"/>
  <c r="DG212" i="280"/>
  <c r="DG230" i="280"/>
  <c r="DG191" i="280"/>
  <c r="DG47" i="314"/>
  <c r="DG54" i="314"/>
  <c r="DG17" i="314"/>
  <c r="DG40" i="286"/>
  <c r="DG155" i="273"/>
  <c r="DG156" i="273"/>
  <c r="DF3" i="285"/>
  <c r="DF3" i="314"/>
  <c r="DF3" i="286"/>
  <c r="DF3" i="282"/>
  <c r="DF3" i="265"/>
  <c r="DF3" i="275"/>
  <c r="DF3" i="304"/>
  <c r="DF3" i="273"/>
  <c r="DF3" i="289"/>
  <c r="DF47" i="273"/>
  <c r="DI190" i="280"/>
  <c r="DI188" i="273"/>
  <c r="DH31" i="289"/>
  <c r="BA88" i="265"/>
  <c r="DH87" i="280"/>
  <c r="DG20" i="285"/>
  <c r="DJ190" i="280"/>
  <c r="DJ188" i="273"/>
  <c r="BH18" i="285"/>
  <c r="BH21" i="285"/>
  <c r="BG75" i="265"/>
  <c r="DF78" i="288"/>
  <c r="DH96" i="280"/>
  <c r="DH76" i="280"/>
  <c r="DH86" i="280"/>
  <c r="DH85" i="314"/>
  <c r="DH41" i="314"/>
  <c r="DH123" i="288"/>
  <c r="DH118" i="288"/>
  <c r="DH119" i="288"/>
  <c r="DH127" i="288"/>
  <c r="DH73" i="288"/>
  <c r="DH126" i="280"/>
  <c r="DH56" i="288"/>
  <c r="DH50" i="288"/>
  <c r="DH11" i="282"/>
  <c r="DH64" i="282"/>
  <c r="DH191" i="280"/>
  <c r="DH230" i="280"/>
  <c r="DH212" i="280"/>
  <c r="DH17" i="314"/>
  <c r="DH47" i="314"/>
  <c r="DH54" i="314"/>
  <c r="DH40" i="286"/>
  <c r="DH155" i="273"/>
  <c r="DH156" i="273"/>
  <c r="DI200" i="280"/>
  <c r="DI37" i="314"/>
  <c r="DI85" i="282"/>
  <c r="DI15" i="275"/>
  <c r="DI20" i="275"/>
  <c r="DJ17" i="275"/>
  <c r="DG3" i="285"/>
  <c r="DG3" i="314"/>
  <c r="DG3" i="286"/>
  <c r="DG3" i="282"/>
  <c r="DG3" i="265"/>
  <c r="DG3" i="289"/>
  <c r="DG3" i="304"/>
  <c r="DG3" i="275"/>
  <c r="DG47" i="273"/>
  <c r="DG3" i="273"/>
  <c r="DI125" i="280"/>
  <c r="DJ4" i="285"/>
  <c r="DJ4" i="280"/>
  <c r="DJ4" i="314"/>
  <c r="DJ4" i="286"/>
  <c r="DJ4" i="282"/>
  <c r="DJ4" i="288"/>
  <c r="DJ4" i="275"/>
  <c r="DJ4" i="273"/>
  <c r="DJ4" i="304"/>
  <c r="DJ4" i="278"/>
  <c r="DJ4" i="289"/>
  <c r="DK2" i="285"/>
  <c r="DK184" i="273"/>
  <c r="DK2" i="280"/>
  <c r="DK2" i="314"/>
  <c r="DK2" i="286"/>
  <c r="DK2" i="282"/>
  <c r="DK2" i="288"/>
  <c r="DK2" i="289"/>
  <c r="DK2" i="278"/>
  <c r="DK2" i="273"/>
  <c r="DK33" i="311"/>
  <c r="DK2" i="275"/>
  <c r="DJ28" i="314"/>
  <c r="DJ187" i="273"/>
  <c r="DJ189" i="273"/>
  <c r="DJ100" i="278"/>
  <c r="DJ105" i="278"/>
  <c r="DH20" i="285"/>
  <c r="DJ125" i="280"/>
  <c r="DH3" i="285"/>
  <c r="DH3" i="314"/>
  <c r="DH3" i="286"/>
  <c r="DH3" i="282"/>
  <c r="DH3" i="265"/>
  <c r="DH47" i="273"/>
  <c r="DH3" i="273"/>
  <c r="DH3" i="289"/>
  <c r="DH3" i="304"/>
  <c r="DH3" i="275"/>
  <c r="DK4" i="285"/>
  <c r="DK4" i="280"/>
  <c r="DK4" i="314"/>
  <c r="DK4" i="286"/>
  <c r="DK4" i="282"/>
  <c r="DK4" i="288"/>
  <c r="DK4" i="275"/>
  <c r="DK4" i="289"/>
  <c r="DK4" i="304"/>
  <c r="DK4" i="273"/>
  <c r="DK4" i="278"/>
  <c r="DK185" i="273"/>
  <c r="DI64" i="282"/>
  <c r="DI11" i="282"/>
  <c r="DI126" i="280"/>
  <c r="DI212" i="280"/>
  <c r="DI230" i="280"/>
  <c r="DI191" i="280"/>
  <c r="DI17" i="314"/>
  <c r="DI47" i="314"/>
  <c r="DI40" i="286"/>
  <c r="DI54" i="314"/>
  <c r="DI155" i="273"/>
  <c r="DI156" i="273"/>
  <c r="DI76" i="280"/>
  <c r="DI96" i="280"/>
  <c r="DI86" i="280"/>
  <c r="DI85" i="314"/>
  <c r="DI41" i="314"/>
  <c r="DI118" i="288"/>
  <c r="DI119" i="288"/>
  <c r="DI127" i="288"/>
  <c r="DI73" i="288"/>
  <c r="DI123" i="288"/>
  <c r="DI56" i="288"/>
  <c r="DI50" i="288"/>
  <c r="DI87" i="280"/>
  <c r="DG78" i="288"/>
  <c r="DJ200" i="280"/>
  <c r="DJ85" i="282"/>
  <c r="DJ37" i="314"/>
  <c r="DJ31" i="289"/>
  <c r="DJ15" i="275"/>
  <c r="DJ20" i="275"/>
  <c r="DK17" i="275"/>
  <c r="DL2" i="285"/>
  <c r="DL184" i="273"/>
  <c r="DL2" i="280"/>
  <c r="DL2" i="314"/>
  <c r="DL2" i="286"/>
  <c r="DL2" i="282"/>
  <c r="DL2" i="288"/>
  <c r="DL2" i="273"/>
  <c r="DL33" i="311"/>
  <c r="DL2" i="278"/>
  <c r="DL2" i="289"/>
  <c r="DL2" i="275"/>
  <c r="BI18" i="285"/>
  <c r="BI21" i="285"/>
  <c r="BH75" i="265"/>
  <c r="BB81" i="278"/>
  <c r="BB35" i="265"/>
  <c r="DJ96" i="280"/>
  <c r="DJ86" i="280"/>
  <c r="DJ76" i="280"/>
  <c r="DJ85" i="314"/>
  <c r="DJ41" i="314"/>
  <c r="DJ73" i="288"/>
  <c r="DJ118" i="288"/>
  <c r="DJ119" i="288"/>
  <c r="DJ127" i="288"/>
  <c r="DJ123" i="288"/>
  <c r="DJ56" i="288"/>
  <c r="DJ50" i="288"/>
  <c r="DJ126" i="280"/>
  <c r="DH78" i="288"/>
  <c r="DI20" i="285"/>
  <c r="DK200" i="280"/>
  <c r="DK37" i="314"/>
  <c r="DK85" i="282"/>
  <c r="DK15" i="275"/>
  <c r="DK20" i="275"/>
  <c r="DL17" i="275"/>
  <c r="DI3" i="285"/>
  <c r="DI3" i="314"/>
  <c r="DI3" i="282"/>
  <c r="DI3" i="286"/>
  <c r="DI3" i="265"/>
  <c r="DI3" i="304"/>
  <c r="DI3" i="289"/>
  <c r="DI3" i="275"/>
  <c r="DI47" i="273"/>
  <c r="DI3" i="273"/>
  <c r="DL185" i="273"/>
  <c r="DL4" i="285"/>
  <c r="DL4" i="280"/>
  <c r="DL4" i="314"/>
  <c r="DL4" i="286"/>
  <c r="DL4" i="282"/>
  <c r="DL4" i="288"/>
  <c r="DL4" i="289"/>
  <c r="DL4" i="275"/>
  <c r="DL4" i="278"/>
  <c r="DL4" i="273"/>
  <c r="DL4" i="304"/>
  <c r="DK190" i="280"/>
  <c r="DK188" i="273"/>
  <c r="BI75" i="265"/>
  <c r="BJ18" i="285"/>
  <c r="BJ21" i="285"/>
  <c r="DK28" i="314"/>
  <c r="DK187" i="273"/>
  <c r="DK189" i="273"/>
  <c r="DK100" i="278"/>
  <c r="DK105" i="278"/>
  <c r="DJ11" i="282"/>
  <c r="DJ64" i="282"/>
  <c r="DJ191" i="280"/>
  <c r="DJ212" i="280"/>
  <c r="DJ230" i="280"/>
  <c r="DJ54" i="314"/>
  <c r="DJ47" i="314"/>
  <c r="DJ17" i="314"/>
  <c r="DJ40" i="286"/>
  <c r="DJ155" i="273"/>
  <c r="DJ156" i="273"/>
  <c r="DM2" i="285"/>
  <c r="DM184" i="273"/>
  <c r="DM185" i="273"/>
  <c r="DM2" i="280"/>
  <c r="DM2" i="314"/>
  <c r="DM2" i="282"/>
  <c r="DM2" i="286"/>
  <c r="DM2" i="288"/>
  <c r="DM2" i="278"/>
  <c r="DM2" i="273"/>
  <c r="DM33" i="311"/>
  <c r="DM2" i="275"/>
  <c r="DM2" i="289"/>
  <c r="DK125" i="280"/>
  <c r="BB88" i="265"/>
  <c r="DJ87" i="280"/>
  <c r="DM188" i="273"/>
  <c r="DM190" i="280"/>
  <c r="DK64" i="282"/>
  <c r="DK11" i="282"/>
  <c r="DK126" i="280"/>
  <c r="DK212" i="280"/>
  <c r="DK230" i="280"/>
  <c r="DK191" i="280"/>
  <c r="DK17" i="314"/>
  <c r="DK47" i="314"/>
  <c r="DK54" i="314"/>
  <c r="DK40" i="286"/>
  <c r="DK155" i="273"/>
  <c r="DK156" i="273"/>
  <c r="DN2" i="285"/>
  <c r="DN184" i="273"/>
  <c r="DN2" i="280"/>
  <c r="DN2" i="314"/>
  <c r="DN2" i="286"/>
  <c r="DN2" i="282"/>
  <c r="DN2" i="288"/>
  <c r="DN2" i="275"/>
  <c r="DN2" i="273"/>
  <c r="DN2" i="289"/>
  <c r="DN33" i="311"/>
  <c r="DN2" i="278"/>
  <c r="DL190" i="280"/>
  <c r="DL188" i="273"/>
  <c r="DL28" i="314"/>
  <c r="DL187" i="273"/>
  <c r="DL189" i="273"/>
  <c r="DL105" i="278"/>
  <c r="DL100" i="278"/>
  <c r="DI78" i="288"/>
  <c r="DK96" i="280"/>
  <c r="DK86" i="280"/>
  <c r="DK76" i="280"/>
  <c r="DK85" i="314"/>
  <c r="DK41" i="314"/>
  <c r="DK118" i="288"/>
  <c r="DK119" i="288"/>
  <c r="DK127" i="288"/>
  <c r="DK123" i="288"/>
  <c r="DK73" i="288"/>
  <c r="DK56" i="288"/>
  <c r="DK50" i="288"/>
  <c r="DJ3" i="285"/>
  <c r="DJ3" i="286"/>
  <c r="DJ3" i="314"/>
  <c r="DJ3" i="282"/>
  <c r="DJ3" i="265"/>
  <c r="DJ3" i="304"/>
  <c r="DJ47" i="273"/>
  <c r="DJ3" i="273"/>
  <c r="DJ3" i="289"/>
  <c r="DJ3" i="275"/>
  <c r="Q82" i="277"/>
  <c r="DM4" i="285"/>
  <c r="DM4" i="280"/>
  <c r="DM4" i="314"/>
  <c r="DM4" i="286"/>
  <c r="DM4" i="282"/>
  <c r="DM4" i="288"/>
  <c r="DM4" i="289"/>
  <c r="DM4" i="273"/>
  <c r="DM4" i="304"/>
  <c r="DM4" i="275"/>
  <c r="DM4" i="278"/>
  <c r="DL200" i="280"/>
  <c r="DL37" i="314"/>
  <c r="DL85" i="282"/>
  <c r="DL31" i="289"/>
  <c r="DL15" i="275"/>
  <c r="DL20" i="275"/>
  <c r="DM17" i="275"/>
  <c r="DJ20" i="285"/>
  <c r="BK18" i="285"/>
  <c r="BK21" i="285"/>
  <c r="BJ75" i="265"/>
  <c r="DM200" i="280"/>
  <c r="DM37" i="314"/>
  <c r="DM85" i="282"/>
  <c r="DM15" i="275"/>
  <c r="DM20" i="275"/>
  <c r="DN17" i="275"/>
  <c r="DL125" i="280"/>
  <c r="DL64" i="282"/>
  <c r="DL11" i="282"/>
  <c r="DL126" i="280"/>
  <c r="DL230" i="280"/>
  <c r="DL212" i="280"/>
  <c r="DL191" i="280"/>
  <c r="DL17" i="314"/>
  <c r="DL47" i="314"/>
  <c r="DL54" i="314"/>
  <c r="DL40" i="286"/>
  <c r="DL155" i="273"/>
  <c r="DL156" i="273"/>
  <c r="DK87" i="280"/>
  <c r="DL96" i="280"/>
  <c r="DL86" i="280"/>
  <c r="DL76" i="280"/>
  <c r="DL85" i="314"/>
  <c r="DL41" i="314"/>
  <c r="DL123" i="288"/>
  <c r="DL73" i="288"/>
  <c r="DL118" i="288"/>
  <c r="DL119" i="288"/>
  <c r="DL127" i="288"/>
  <c r="DL56" i="288"/>
  <c r="DL50" i="288"/>
  <c r="DN28" i="314"/>
  <c r="DN187" i="273"/>
  <c r="DN100" i="278"/>
  <c r="DN105" i="278"/>
  <c r="DM125" i="280"/>
  <c r="DK3" i="285"/>
  <c r="DK3" i="314"/>
  <c r="DK3" i="286"/>
  <c r="DK3" i="282"/>
  <c r="DK3" i="265"/>
  <c r="DK3" i="273"/>
  <c r="DK3" i="289"/>
  <c r="DK3" i="304"/>
  <c r="DK3" i="275"/>
  <c r="DK47" i="273"/>
  <c r="DM28" i="314"/>
  <c r="DM187" i="273"/>
  <c r="DM189" i="273"/>
  <c r="DM100" i="278"/>
  <c r="DM105" i="278"/>
  <c r="DJ78" i="288"/>
  <c r="BL18" i="285"/>
  <c r="BL21" i="285"/>
  <c r="BK75" i="265"/>
  <c r="DN185" i="273"/>
  <c r="DO2" i="285"/>
  <c r="DO184" i="273"/>
  <c r="DO185" i="273"/>
  <c r="DO2" i="280"/>
  <c r="DO2" i="314"/>
  <c r="DO2" i="286"/>
  <c r="DO2" i="282"/>
  <c r="DO2" i="288"/>
  <c r="DO2" i="289"/>
  <c r="DO33" i="311"/>
  <c r="DO2" i="273"/>
  <c r="DO2" i="278"/>
  <c r="DO2" i="275"/>
  <c r="DN4" i="285"/>
  <c r="DN4" i="280"/>
  <c r="DN4" i="314"/>
  <c r="DN4" i="286"/>
  <c r="DN4" i="282"/>
  <c r="DN4" i="288"/>
  <c r="DN4" i="275"/>
  <c r="DN4" i="289"/>
  <c r="DN4" i="278"/>
  <c r="DN4" i="273"/>
  <c r="DN4" i="304"/>
  <c r="DK20" i="285"/>
  <c r="BC81" i="278"/>
  <c r="BC35" i="265"/>
  <c r="DO200" i="280"/>
  <c r="DO37" i="314"/>
  <c r="DO85" i="282"/>
  <c r="DO15" i="275"/>
  <c r="DO190" i="280"/>
  <c r="DO188" i="273"/>
  <c r="DM87" i="280"/>
  <c r="DM64" i="282"/>
  <c r="DM11" i="282"/>
  <c r="DM126" i="280"/>
  <c r="DM230" i="280"/>
  <c r="DM212" i="280"/>
  <c r="DM191" i="280"/>
  <c r="DM17" i="314"/>
  <c r="DM47" i="314"/>
  <c r="DM54" i="314"/>
  <c r="DM40" i="286"/>
  <c r="DM155" i="273"/>
  <c r="DM156" i="273"/>
  <c r="DL20" i="285"/>
  <c r="DN200" i="280"/>
  <c r="DN37" i="314"/>
  <c r="DN31" i="289"/>
  <c r="DN85" i="282"/>
  <c r="DN15" i="275"/>
  <c r="DN20" i="275"/>
  <c r="DO17" i="275"/>
  <c r="DN125" i="280"/>
  <c r="DL3" i="285"/>
  <c r="DL3" i="314"/>
  <c r="DL3" i="286"/>
  <c r="DL3" i="282"/>
  <c r="DL3" i="265"/>
  <c r="DL3" i="275"/>
  <c r="DL3" i="273"/>
  <c r="DL47" i="273"/>
  <c r="DL3" i="304"/>
  <c r="DL3" i="289"/>
  <c r="DK78" i="288"/>
  <c r="BM18" i="285"/>
  <c r="BM21" i="285"/>
  <c r="BL75" i="265"/>
  <c r="DN189" i="273"/>
  <c r="DM96" i="280"/>
  <c r="DM86" i="280"/>
  <c r="DM76" i="280"/>
  <c r="DM85" i="314"/>
  <c r="DM41" i="314"/>
  <c r="DM73" i="288"/>
  <c r="DM123" i="288"/>
  <c r="DM118" i="288"/>
  <c r="DM119" i="288"/>
  <c r="DM127" i="288"/>
  <c r="DM56" i="288"/>
  <c r="DM50" i="288"/>
  <c r="DP184" i="273"/>
  <c r="DP185" i="273"/>
  <c r="DO4" i="285"/>
  <c r="DO4" i="280"/>
  <c r="DO4" i="314"/>
  <c r="DO4" i="286"/>
  <c r="DO4" i="282"/>
  <c r="DO4" i="288"/>
  <c r="DO4" i="273"/>
  <c r="DO4" i="304"/>
  <c r="DO4" i="275"/>
  <c r="DO4" i="289"/>
  <c r="DO4" i="278"/>
  <c r="DL87" i="280"/>
  <c r="DN190" i="280"/>
  <c r="DN188" i="273"/>
  <c r="DP2" i="285"/>
  <c r="DP2" i="280"/>
  <c r="DP2" i="314"/>
  <c r="DP2" i="286"/>
  <c r="DP2" i="282"/>
  <c r="DP2" i="288"/>
  <c r="DP2" i="273"/>
  <c r="DP2" i="278"/>
  <c r="DP33" i="311"/>
  <c r="DP2" i="289"/>
  <c r="DP2" i="275"/>
  <c r="BC88" i="265"/>
  <c r="DN87" i="280"/>
  <c r="DO20" i="275"/>
  <c r="DP17" i="275"/>
  <c r="DN64" i="282"/>
  <c r="DN126" i="280"/>
  <c r="DN11" i="282"/>
  <c r="DN230" i="280"/>
  <c r="DN191" i="280"/>
  <c r="DN212" i="280"/>
  <c r="DN54" i="314"/>
  <c r="DN17" i="314"/>
  <c r="DN47" i="314"/>
  <c r="DN40" i="286"/>
  <c r="DN155" i="273"/>
  <c r="DN156" i="273"/>
  <c r="DN96" i="280"/>
  <c r="DN86" i="280"/>
  <c r="DN76" i="280"/>
  <c r="DN41" i="314"/>
  <c r="DN85" i="314"/>
  <c r="DN73" i="288"/>
  <c r="DN123" i="288"/>
  <c r="DN118" i="288"/>
  <c r="DN119" i="288"/>
  <c r="DN127" i="288"/>
  <c r="DN50" i="288"/>
  <c r="DN56" i="288"/>
  <c r="DO28" i="314"/>
  <c r="DO187" i="273"/>
  <c r="DO189" i="273"/>
  <c r="DO100" i="278"/>
  <c r="DO105" i="278"/>
  <c r="DP28" i="314"/>
  <c r="DP187" i="273"/>
  <c r="DP189" i="273"/>
  <c r="DP100" i="278"/>
  <c r="DP105" i="278"/>
  <c r="DQ2" i="285"/>
  <c r="DQ184" i="273"/>
  <c r="DQ185" i="273"/>
  <c r="DQ2" i="280"/>
  <c r="DQ2" i="314"/>
  <c r="DQ2" i="282"/>
  <c r="DQ2" i="286"/>
  <c r="DQ2" i="288"/>
  <c r="DQ33" i="311"/>
  <c r="DQ2" i="278"/>
  <c r="DQ2" i="275"/>
  <c r="DQ2" i="273"/>
  <c r="DQ2" i="289"/>
  <c r="DL78" i="288"/>
  <c r="DM20" i="285"/>
  <c r="DP4" i="285"/>
  <c r="DP4" i="280"/>
  <c r="DP4" i="314"/>
  <c r="DP4" i="286"/>
  <c r="DP4" i="282"/>
  <c r="DP4" i="288"/>
  <c r="DP4" i="304"/>
  <c r="DP4" i="289"/>
  <c r="DP4" i="275"/>
  <c r="DP4" i="278"/>
  <c r="DP4" i="273"/>
  <c r="DP188" i="273"/>
  <c r="DP190" i="280"/>
  <c r="DO125" i="280"/>
  <c r="BN18" i="285"/>
  <c r="BN21" i="285"/>
  <c r="BM75" i="265"/>
  <c r="DM3" i="285"/>
  <c r="DM3" i="314"/>
  <c r="DM3" i="286"/>
  <c r="DM3" i="282"/>
  <c r="DM3" i="265"/>
  <c r="DM3" i="275"/>
  <c r="DM3" i="304"/>
  <c r="DM3" i="273"/>
  <c r="DM3" i="289"/>
  <c r="DM47" i="273"/>
  <c r="DQ188" i="273"/>
  <c r="DQ190" i="280"/>
  <c r="DO96" i="280"/>
  <c r="DO86" i="280"/>
  <c r="DO76" i="280"/>
  <c r="DO41" i="314"/>
  <c r="DO85" i="314"/>
  <c r="DO118" i="288"/>
  <c r="DO119" i="288"/>
  <c r="DO127" i="288"/>
  <c r="DO123" i="288"/>
  <c r="DO73" i="288"/>
  <c r="DO50" i="288"/>
  <c r="DO126" i="280"/>
  <c r="DO56" i="288"/>
  <c r="DO64" i="282"/>
  <c r="DO11" i="282"/>
  <c r="DO212" i="280"/>
  <c r="DO191" i="280"/>
  <c r="DO230" i="280"/>
  <c r="DO17" i="314"/>
  <c r="DO47" i="314"/>
  <c r="DO54" i="314"/>
  <c r="DO40" i="286"/>
  <c r="DO155" i="273"/>
  <c r="DO156" i="273"/>
  <c r="DN3" i="285"/>
  <c r="DN3" i="314"/>
  <c r="DN3" i="286"/>
  <c r="DN3" i="282"/>
  <c r="DN3" i="265"/>
  <c r="DN3" i="275"/>
  <c r="DN3" i="304"/>
  <c r="DN3" i="289"/>
  <c r="DN3" i="273"/>
  <c r="DN47" i="273"/>
  <c r="DQ4" i="285"/>
  <c r="DQ4" i="314"/>
  <c r="DQ4" i="286"/>
  <c r="DQ4" i="280"/>
  <c r="DQ4" i="282"/>
  <c r="DQ4" i="288"/>
  <c r="DQ4" i="289"/>
  <c r="DQ4" i="304"/>
  <c r="DQ4" i="275"/>
  <c r="DQ4" i="278"/>
  <c r="DQ4" i="273"/>
  <c r="DM78" i="288"/>
  <c r="DP200" i="280"/>
  <c r="DP37" i="314"/>
  <c r="DP31" i="289"/>
  <c r="DP85" i="282"/>
  <c r="DP15" i="275"/>
  <c r="DP20" i="275"/>
  <c r="DQ17" i="275"/>
  <c r="DN20" i="285"/>
  <c r="DP125" i="280"/>
  <c r="DR184" i="273"/>
  <c r="DR185" i="273"/>
  <c r="DR2" i="285"/>
  <c r="DR2" i="280"/>
  <c r="DR2" i="314"/>
  <c r="DR2" i="286"/>
  <c r="DR2" i="282"/>
  <c r="DR2" i="288"/>
  <c r="DR2" i="289"/>
  <c r="DR2" i="278"/>
  <c r="DR2" i="275"/>
  <c r="DR33" i="311"/>
  <c r="DR2" i="273"/>
  <c r="BO18" i="285"/>
  <c r="BO21" i="285"/>
  <c r="BN75" i="265"/>
  <c r="DO87" i="280"/>
  <c r="BD81" i="278"/>
  <c r="BD35" i="265"/>
  <c r="DR190" i="280"/>
  <c r="DR188" i="273"/>
  <c r="DQ200" i="280"/>
  <c r="DQ37" i="314"/>
  <c r="DQ85" i="282"/>
  <c r="DQ15" i="275"/>
  <c r="DQ20" i="275"/>
  <c r="DR17" i="275"/>
  <c r="DP87" i="280"/>
  <c r="DP96" i="280"/>
  <c r="DP76" i="280"/>
  <c r="DP86" i="280"/>
  <c r="DP85" i="314"/>
  <c r="DP41" i="314"/>
  <c r="DP123" i="288"/>
  <c r="DP118" i="288"/>
  <c r="DP119" i="288"/>
  <c r="DP127" i="288"/>
  <c r="DP73" i="288"/>
  <c r="DP126" i="280"/>
  <c r="DP56" i="288"/>
  <c r="DP50" i="288"/>
  <c r="DO3" i="285"/>
  <c r="DO3" i="314"/>
  <c r="DO3" i="286"/>
  <c r="DO3" i="282"/>
  <c r="DO3" i="265"/>
  <c r="DO3" i="273"/>
  <c r="DO3" i="289"/>
  <c r="DO3" i="304"/>
  <c r="DO3" i="275"/>
  <c r="DO47" i="273"/>
  <c r="DP11" i="282"/>
  <c r="DP64" i="282"/>
  <c r="DP212" i="280"/>
  <c r="DP191" i="280"/>
  <c r="DP230" i="280"/>
  <c r="DP17" i="314"/>
  <c r="DP47" i="314"/>
  <c r="DP54" i="314"/>
  <c r="DP40" i="286"/>
  <c r="DP155" i="273"/>
  <c r="DP156" i="273"/>
  <c r="DO20" i="285"/>
  <c r="DQ28" i="314"/>
  <c r="DQ187" i="273"/>
  <c r="DQ189" i="273"/>
  <c r="DQ100" i="278"/>
  <c r="DQ105" i="278"/>
  <c r="DS2" i="285"/>
  <c r="DS184" i="273"/>
  <c r="DS2" i="280"/>
  <c r="DS2" i="314"/>
  <c r="DS2" i="286"/>
  <c r="DS2" i="282"/>
  <c r="DS2" i="288"/>
  <c r="DS33" i="311"/>
  <c r="DS2" i="289"/>
  <c r="DS2" i="275"/>
  <c r="DS2" i="278"/>
  <c r="DS2" i="273"/>
  <c r="BP18" i="285"/>
  <c r="BP21" i="285"/>
  <c r="BO75" i="265"/>
  <c r="DR4" i="285"/>
  <c r="DR4" i="280"/>
  <c r="DR4" i="314"/>
  <c r="DR4" i="286"/>
  <c r="DR4" i="282"/>
  <c r="DR4" i="288"/>
  <c r="DR4" i="304"/>
  <c r="DR4" i="273"/>
  <c r="DR4" i="289"/>
  <c r="DR4" i="275"/>
  <c r="DR4" i="278"/>
  <c r="DQ125" i="280"/>
  <c r="DN78" i="288"/>
  <c r="BD88" i="265"/>
  <c r="DQ155" i="273"/>
  <c r="DQ156" i="273"/>
  <c r="DQ64" i="282"/>
  <c r="DQ11" i="282"/>
  <c r="DQ126" i="280"/>
  <c r="DQ212" i="280"/>
  <c r="DQ230" i="280"/>
  <c r="DQ191" i="280"/>
  <c r="DQ17" i="314"/>
  <c r="DQ47" i="314"/>
  <c r="DQ40" i="286"/>
  <c r="DQ54" i="314"/>
  <c r="BP75" i="265"/>
  <c r="BQ18" i="285"/>
  <c r="BQ21" i="285"/>
  <c r="DS4" i="285"/>
  <c r="DS4" i="280"/>
  <c r="DS4" i="314"/>
  <c r="DS4" i="286"/>
  <c r="DS4" i="282"/>
  <c r="DS4" i="288"/>
  <c r="DS4" i="289"/>
  <c r="DS4" i="273"/>
  <c r="DS4" i="275"/>
  <c r="DS4" i="278"/>
  <c r="DS4" i="304"/>
  <c r="DQ96" i="280"/>
  <c r="DQ86" i="280"/>
  <c r="DQ76" i="280"/>
  <c r="DQ85" i="314"/>
  <c r="DQ41" i="314"/>
  <c r="DQ118" i="288"/>
  <c r="DQ119" i="288"/>
  <c r="DQ127" i="288"/>
  <c r="DQ73" i="288"/>
  <c r="DQ123" i="288"/>
  <c r="DQ56" i="288"/>
  <c r="DQ50" i="288"/>
  <c r="DO78" i="288"/>
  <c r="DP3" i="285"/>
  <c r="DP3" i="314"/>
  <c r="DP3" i="286"/>
  <c r="DP3" i="282"/>
  <c r="DP3" i="265"/>
  <c r="DP3" i="289"/>
  <c r="DP3" i="273"/>
  <c r="DP47" i="273"/>
  <c r="DP3" i="275"/>
  <c r="DP3" i="304"/>
  <c r="DR200" i="280"/>
  <c r="DR31" i="289"/>
  <c r="DR37" i="314"/>
  <c r="DR85" i="282"/>
  <c r="DR15" i="275"/>
  <c r="DR20" i="275"/>
  <c r="DS17" i="275"/>
  <c r="DR125" i="280"/>
  <c r="DS185" i="273"/>
  <c r="DP20" i="285"/>
  <c r="DT2" i="285"/>
  <c r="DT184" i="273"/>
  <c r="DT2" i="280"/>
  <c r="DT2" i="314"/>
  <c r="DT2" i="286"/>
  <c r="DT2" i="282"/>
  <c r="DT2" i="288"/>
  <c r="DT33" i="311"/>
  <c r="DT2" i="278"/>
  <c r="DT2" i="275"/>
  <c r="DT2" i="289"/>
  <c r="DT2" i="273"/>
  <c r="DR28" i="314"/>
  <c r="DR187" i="273"/>
  <c r="DR189" i="273"/>
  <c r="DR105" i="278"/>
  <c r="DR100" i="278"/>
  <c r="DS200" i="280"/>
  <c r="DS37" i="314"/>
  <c r="DS85" i="282"/>
  <c r="DS15" i="275"/>
  <c r="DS20" i="275"/>
  <c r="DT17" i="275"/>
  <c r="DT200" i="280"/>
  <c r="DT37" i="314"/>
  <c r="DT31" i="289"/>
  <c r="DT85" i="282"/>
  <c r="DT15" i="275"/>
  <c r="DT20" i="275"/>
  <c r="DU17" i="275"/>
  <c r="DR96" i="280"/>
  <c r="DR86" i="280"/>
  <c r="DR76" i="280"/>
  <c r="DR85" i="314"/>
  <c r="DR41" i="314"/>
  <c r="DR73" i="288"/>
  <c r="DR118" i="288"/>
  <c r="DR119" i="288"/>
  <c r="DR127" i="288"/>
  <c r="DR123" i="288"/>
  <c r="DR56" i="288"/>
  <c r="DR50" i="288"/>
  <c r="DR126" i="280"/>
  <c r="DR11" i="282"/>
  <c r="DR64" i="282"/>
  <c r="DR212" i="280"/>
  <c r="DR191" i="280"/>
  <c r="DR230" i="280"/>
  <c r="DR17" i="314"/>
  <c r="DR54" i="314"/>
  <c r="DR47" i="314"/>
  <c r="DR40" i="286"/>
  <c r="DR155" i="273"/>
  <c r="DT4" i="285"/>
  <c r="DT4" i="280"/>
  <c r="DT4" i="314"/>
  <c r="DT4" i="286"/>
  <c r="DT4" i="282"/>
  <c r="DT4" i="288"/>
  <c r="DT4" i="273"/>
  <c r="DT4" i="289"/>
  <c r="DT4" i="275"/>
  <c r="DT4" i="278"/>
  <c r="DT4" i="304"/>
  <c r="DQ20" i="285"/>
  <c r="DS28" i="314"/>
  <c r="DS187" i="273"/>
  <c r="DS189" i="273"/>
  <c r="DS105" i="278"/>
  <c r="DS100" i="278"/>
  <c r="DS125" i="280"/>
  <c r="DQ3" i="285"/>
  <c r="DQ3" i="314"/>
  <c r="DQ3" i="282"/>
  <c r="DQ3" i="286"/>
  <c r="DQ3" i="265"/>
  <c r="DQ47" i="273"/>
  <c r="DQ3" i="275"/>
  <c r="DQ3" i="273"/>
  <c r="DQ3" i="304"/>
  <c r="DQ3" i="289"/>
  <c r="DP78" i="288"/>
  <c r="DU2" i="285"/>
  <c r="DU184" i="273"/>
  <c r="DU2" i="280"/>
  <c r="DU2" i="314"/>
  <c r="DU2" i="286"/>
  <c r="DU2" i="282"/>
  <c r="DU2" i="288"/>
  <c r="DU33" i="311"/>
  <c r="DU2" i="273"/>
  <c r="DU2" i="275"/>
  <c r="DU2" i="289"/>
  <c r="DU2" i="278"/>
  <c r="DT28" i="314"/>
  <c r="DT187" i="273"/>
  <c r="DS188" i="273"/>
  <c r="DT189" i="273"/>
  <c r="DT105" i="278"/>
  <c r="DT100" i="278"/>
  <c r="BR18" i="285"/>
  <c r="BR21" i="285"/>
  <c r="BQ75" i="265"/>
  <c r="DU185" i="273"/>
  <c r="DT185" i="273"/>
  <c r="DS190" i="280"/>
  <c r="DQ87" i="280"/>
  <c r="DR156" i="273"/>
  <c r="BE81" i="278"/>
  <c r="BE35" i="265"/>
  <c r="DS96" i="280"/>
  <c r="DS86" i="280"/>
  <c r="DS76" i="280"/>
  <c r="DS85" i="314"/>
  <c r="DS41" i="314"/>
  <c r="DS118" i="288"/>
  <c r="DS119" i="288"/>
  <c r="DS127" i="288"/>
  <c r="DS123" i="288"/>
  <c r="DS73" i="288"/>
  <c r="DS56" i="288"/>
  <c r="DS126" i="280"/>
  <c r="DS50" i="288"/>
  <c r="R82" i="277"/>
  <c r="DR87" i="280"/>
  <c r="DS11" i="282"/>
  <c r="DS64" i="282"/>
  <c r="DS212" i="280"/>
  <c r="DS230" i="280"/>
  <c r="DS191" i="280"/>
  <c r="DS47" i="314"/>
  <c r="DS17" i="314"/>
  <c r="DS54" i="314"/>
  <c r="DS40" i="286"/>
  <c r="DS155" i="273"/>
  <c r="DS156" i="273"/>
  <c r="DT190" i="280"/>
  <c r="DT188" i="273"/>
  <c r="BS18" i="285"/>
  <c r="BS21" i="285"/>
  <c r="BR75" i="265"/>
  <c r="DV2" i="285"/>
  <c r="DV184" i="273"/>
  <c r="DV2" i="280"/>
  <c r="DV2" i="314"/>
  <c r="DV2" i="286"/>
  <c r="DV2" i="282"/>
  <c r="DV2" i="288"/>
  <c r="DV2" i="278"/>
  <c r="DV33" i="311"/>
  <c r="DV2" i="275"/>
  <c r="DV2" i="289"/>
  <c r="DV2" i="273"/>
  <c r="DU4" i="285"/>
  <c r="DU4" i="280"/>
  <c r="DU4" i="314"/>
  <c r="DU4" i="286"/>
  <c r="DU4" i="282"/>
  <c r="DU4" i="288"/>
  <c r="DU4" i="289"/>
  <c r="DU4" i="275"/>
  <c r="DU4" i="304"/>
  <c r="DU4" i="273"/>
  <c r="DU4" i="278"/>
  <c r="DQ78" i="288"/>
  <c r="DU190" i="280"/>
  <c r="DU188" i="273"/>
  <c r="DR20" i="285"/>
  <c r="DU200" i="280"/>
  <c r="DU37" i="314"/>
  <c r="DU85" i="282"/>
  <c r="DU15" i="275"/>
  <c r="DU20" i="275"/>
  <c r="DV17" i="275"/>
  <c r="DT125" i="280"/>
  <c r="DR3" i="285"/>
  <c r="DR3" i="314"/>
  <c r="DR3" i="286"/>
  <c r="DR3" i="282"/>
  <c r="DR3" i="265"/>
  <c r="DR3" i="289"/>
  <c r="DR3" i="273"/>
  <c r="DR3" i="275"/>
  <c r="DR3" i="304"/>
  <c r="DR47" i="273"/>
  <c r="DU28" i="314"/>
  <c r="DU187" i="273"/>
  <c r="DU189" i="273"/>
  <c r="DU105" i="278"/>
  <c r="DU100" i="278"/>
  <c r="BE88" i="265"/>
  <c r="DT87" i="280"/>
  <c r="DT96" i="280"/>
  <c r="DT86" i="280"/>
  <c r="DT76" i="280"/>
  <c r="DT85" i="314"/>
  <c r="DT41" i="314"/>
  <c r="DT123" i="288"/>
  <c r="DT73" i="288"/>
  <c r="DT118" i="288"/>
  <c r="DT119" i="288"/>
  <c r="DT127" i="288"/>
  <c r="DT126" i="280"/>
  <c r="DT56" i="288"/>
  <c r="DT50" i="288"/>
  <c r="DU125" i="280"/>
  <c r="DV4" i="285"/>
  <c r="DV4" i="280"/>
  <c r="DV4" i="314"/>
  <c r="DV4" i="286"/>
  <c r="DV4" i="282"/>
  <c r="DV4" i="288"/>
  <c r="DV4" i="289"/>
  <c r="DV4" i="278"/>
  <c r="DV4" i="304"/>
  <c r="DV4" i="273"/>
  <c r="DV4" i="275"/>
  <c r="DS87" i="280"/>
  <c r="DR78" i="288"/>
  <c r="BS75" i="265"/>
  <c r="BT18" i="285"/>
  <c r="BT21" i="285"/>
  <c r="DT64" i="282"/>
  <c r="DT11" i="282"/>
  <c r="DT212" i="280"/>
  <c r="DT230" i="280"/>
  <c r="DT191" i="280"/>
  <c r="DT47" i="314"/>
  <c r="DT17" i="314"/>
  <c r="DT54" i="314"/>
  <c r="DT40" i="286"/>
  <c r="DT155" i="273"/>
  <c r="DT156" i="273"/>
  <c r="DS20" i="285"/>
  <c r="DW2" i="285"/>
  <c r="DW184" i="273"/>
  <c r="DW2" i="280"/>
  <c r="DW2" i="314"/>
  <c r="DW2" i="286"/>
  <c r="DW2" i="282"/>
  <c r="DW2" i="288"/>
  <c r="DW33" i="311"/>
  <c r="DW2" i="275"/>
  <c r="DW2" i="289"/>
  <c r="DW2" i="278"/>
  <c r="DW2" i="273"/>
  <c r="DV185" i="273"/>
  <c r="DS3" i="285"/>
  <c r="DS3" i="314"/>
  <c r="DS3" i="286"/>
  <c r="DS3" i="282"/>
  <c r="DS3" i="265"/>
  <c r="DS3" i="289"/>
  <c r="DS3" i="304"/>
  <c r="DS3" i="273"/>
  <c r="DS3" i="275"/>
  <c r="DS47" i="273"/>
  <c r="DV28" i="314"/>
  <c r="DV187" i="273"/>
  <c r="DV189" i="273"/>
  <c r="DV105" i="278"/>
  <c r="DV100" i="278"/>
  <c r="DU87" i="280"/>
  <c r="DW200" i="280"/>
  <c r="DW37" i="314"/>
  <c r="DW85" i="282"/>
  <c r="DW15" i="275"/>
  <c r="DV15" i="275"/>
  <c r="DV20" i="275"/>
  <c r="DW17" i="275"/>
  <c r="DW20" i="275"/>
  <c r="DX17" i="275"/>
  <c r="DX184" i="273"/>
  <c r="DX185" i="273"/>
  <c r="DW185" i="273"/>
  <c r="BU18" i="285"/>
  <c r="BU21" i="285"/>
  <c r="BT75" i="265"/>
  <c r="DW4" i="285"/>
  <c r="DW4" i="280"/>
  <c r="DW4" i="314"/>
  <c r="DW4" i="286"/>
  <c r="DW4" i="282"/>
  <c r="DW4" i="288"/>
  <c r="DW4" i="289"/>
  <c r="DW4" i="273"/>
  <c r="DW4" i="278"/>
  <c r="DW4" i="304"/>
  <c r="DW4" i="275"/>
  <c r="DS78" i="288"/>
  <c r="DT20" i="285"/>
  <c r="DT3" i="285"/>
  <c r="DT3" i="314"/>
  <c r="DT3" i="286"/>
  <c r="DT3" i="282"/>
  <c r="DT3" i="265"/>
  <c r="DT47" i="273"/>
  <c r="DT3" i="273"/>
  <c r="DT3" i="304"/>
  <c r="DT3" i="289"/>
  <c r="DT3" i="275"/>
  <c r="DX2" i="285"/>
  <c r="DX2" i="280"/>
  <c r="DX2" i="314"/>
  <c r="DX2" i="286"/>
  <c r="DX2" i="282"/>
  <c r="DX2" i="288"/>
  <c r="DX2" i="278"/>
  <c r="DX33" i="311"/>
  <c r="DX2" i="275"/>
  <c r="DX2" i="289"/>
  <c r="DX2" i="273"/>
  <c r="DU96" i="280"/>
  <c r="DU86" i="280"/>
  <c r="DU76" i="280"/>
  <c r="DU85" i="314"/>
  <c r="DU41" i="314"/>
  <c r="DU73" i="288"/>
  <c r="DU123" i="288"/>
  <c r="DU118" i="288"/>
  <c r="DU119" i="288"/>
  <c r="DU127" i="288"/>
  <c r="DU56" i="288"/>
  <c r="DU50" i="288"/>
  <c r="DU126" i="280"/>
  <c r="DV188" i="273"/>
  <c r="DV190" i="280"/>
  <c r="DU64" i="282"/>
  <c r="DU11" i="282"/>
  <c r="DU212" i="280"/>
  <c r="DU230" i="280"/>
  <c r="DU191" i="280"/>
  <c r="DU17" i="314"/>
  <c r="DU47" i="314"/>
  <c r="DU54" i="314"/>
  <c r="DU40" i="286"/>
  <c r="DU155" i="273"/>
  <c r="DU156" i="273"/>
  <c r="DV125" i="280"/>
  <c r="DV200" i="280"/>
  <c r="DV37" i="314"/>
  <c r="DV31" i="289"/>
  <c r="DV85" i="282"/>
  <c r="BF81" i="278"/>
  <c r="BF35" i="265"/>
  <c r="DY2" i="285"/>
  <c r="DY184" i="273"/>
  <c r="DY2" i="280"/>
  <c r="DY2" i="314"/>
  <c r="DY2" i="282"/>
  <c r="DY2" i="286"/>
  <c r="DY2" i="288"/>
  <c r="DY33" i="311"/>
  <c r="DY2" i="289"/>
  <c r="DY2" i="278"/>
  <c r="DY2" i="273"/>
  <c r="DY2" i="275"/>
  <c r="DT78" i="288"/>
  <c r="DU3" i="285"/>
  <c r="DU3" i="314"/>
  <c r="DU3" i="286"/>
  <c r="DU3" i="282"/>
  <c r="DU3" i="265"/>
  <c r="DU3" i="289"/>
  <c r="DU3" i="273"/>
  <c r="DU3" i="304"/>
  <c r="DU3" i="275"/>
  <c r="DU47" i="273"/>
  <c r="DW188" i="273"/>
  <c r="DW190" i="280"/>
  <c r="DX190" i="280"/>
  <c r="DX188" i="273"/>
  <c r="DW28" i="314"/>
  <c r="DW187" i="273"/>
  <c r="DW189" i="273"/>
  <c r="DW105" i="278"/>
  <c r="DW100" i="278"/>
  <c r="DU20" i="285"/>
  <c r="DX4" i="285"/>
  <c r="DX4" i="280"/>
  <c r="DX4" i="314"/>
  <c r="DX4" i="286"/>
  <c r="DX4" i="282"/>
  <c r="DX4" i="288"/>
  <c r="DX4" i="273"/>
  <c r="DX4" i="289"/>
  <c r="DX4" i="278"/>
  <c r="DX4" i="275"/>
  <c r="DX4" i="304"/>
  <c r="DX200" i="280"/>
  <c r="DX37" i="314"/>
  <c r="DX85" i="282"/>
  <c r="DX15" i="275"/>
  <c r="DX20" i="275"/>
  <c r="DY17" i="275"/>
  <c r="DV96" i="280"/>
  <c r="DV86" i="280"/>
  <c r="DV76" i="280"/>
  <c r="DV41" i="314"/>
  <c r="DV85" i="314"/>
  <c r="DV73" i="288"/>
  <c r="DV123" i="288"/>
  <c r="DV118" i="288"/>
  <c r="DV119" i="288"/>
  <c r="DV127" i="288"/>
  <c r="DV50" i="288"/>
  <c r="DV56" i="288"/>
  <c r="DV126" i="280"/>
  <c r="DW125" i="280"/>
  <c r="DX28" i="314"/>
  <c r="DX187" i="273"/>
  <c r="DX105" i="278"/>
  <c r="DX100" i="278"/>
  <c r="BU75" i="265"/>
  <c r="BV18" i="285"/>
  <c r="BV21" i="285"/>
  <c r="DV64" i="282"/>
  <c r="DV11" i="282"/>
  <c r="DV212" i="280"/>
  <c r="DV230" i="280"/>
  <c r="DV191" i="280"/>
  <c r="DV54" i="314"/>
  <c r="DV17" i="314"/>
  <c r="DV47" i="314"/>
  <c r="DV40" i="286"/>
  <c r="DV155" i="273"/>
  <c r="DV156" i="273"/>
  <c r="BF88" i="265"/>
  <c r="DW87" i="280"/>
  <c r="DY28" i="314"/>
  <c r="DY187" i="273"/>
  <c r="DY105" i="278"/>
  <c r="DY100" i="278"/>
  <c r="DY200" i="280"/>
  <c r="DY37" i="314"/>
  <c r="DY85" i="282"/>
  <c r="DY15" i="275"/>
  <c r="DY20" i="275"/>
  <c r="DZ17" i="275"/>
  <c r="DV20" i="285"/>
  <c r="DW96" i="280"/>
  <c r="DW86" i="280"/>
  <c r="DW76" i="280"/>
  <c r="DW41" i="314"/>
  <c r="DW85" i="314"/>
  <c r="DW118" i="288"/>
  <c r="DW119" i="288"/>
  <c r="DW127" i="288"/>
  <c r="DW123" i="288"/>
  <c r="DW73" i="288"/>
  <c r="DW50" i="288"/>
  <c r="DW126" i="280"/>
  <c r="DW56" i="288"/>
  <c r="DX31" i="289"/>
  <c r="DW11" i="282"/>
  <c r="DW64" i="282"/>
  <c r="DW212" i="280"/>
  <c r="DW230" i="280"/>
  <c r="DW191" i="280"/>
  <c r="DW47" i="314"/>
  <c r="DW54" i="314"/>
  <c r="DW17" i="314"/>
  <c r="DW40" i="286"/>
  <c r="DW155" i="273"/>
  <c r="DW156" i="273"/>
  <c r="DZ184" i="273"/>
  <c r="DZ2" i="285"/>
  <c r="DZ2" i="280"/>
  <c r="DZ2" i="314"/>
  <c r="DZ2" i="286"/>
  <c r="DZ2" i="282"/>
  <c r="DZ2" i="288"/>
  <c r="DZ33" i="311"/>
  <c r="DZ2" i="275"/>
  <c r="DZ2" i="289"/>
  <c r="DZ2" i="273"/>
  <c r="DZ2" i="278"/>
  <c r="DY4" i="285"/>
  <c r="DY4" i="280"/>
  <c r="DY4" i="286"/>
  <c r="DY4" i="314"/>
  <c r="DY4" i="282"/>
  <c r="DY4" i="288"/>
  <c r="DY4" i="278"/>
  <c r="DY4" i="273"/>
  <c r="DY4" i="304"/>
  <c r="DY4" i="289"/>
  <c r="DY4" i="275"/>
  <c r="DY185" i="273"/>
  <c r="DX125" i="280"/>
  <c r="DV87" i="280"/>
  <c r="DU78" i="288"/>
  <c r="BW18" i="285"/>
  <c r="BW21" i="285"/>
  <c r="BV75" i="265"/>
  <c r="DX189" i="273"/>
  <c r="DV3" i="285"/>
  <c r="DV3" i="314"/>
  <c r="DV3" i="286"/>
  <c r="DV3" i="282"/>
  <c r="DV3" i="265"/>
  <c r="DV3" i="275"/>
  <c r="DV3" i="304"/>
  <c r="DV3" i="289"/>
  <c r="DV47" i="273"/>
  <c r="DV3" i="273"/>
  <c r="DZ200" i="280"/>
  <c r="DZ37" i="314"/>
  <c r="DZ31" i="289"/>
  <c r="DZ85" i="282"/>
  <c r="DZ15" i="275"/>
  <c r="DZ20" i="275"/>
  <c r="EA17" i="275"/>
  <c r="DX87" i="280"/>
  <c r="DX64" i="282"/>
  <c r="DX11" i="282"/>
  <c r="DX126" i="280"/>
  <c r="DX212" i="280"/>
  <c r="DX191" i="280"/>
  <c r="DX230" i="280"/>
  <c r="DX47" i="314"/>
  <c r="DX54" i="314"/>
  <c r="DX17" i="314"/>
  <c r="DX40" i="286"/>
  <c r="DX155" i="273"/>
  <c r="DX156" i="273"/>
  <c r="DY190" i="280"/>
  <c r="DY188" i="273"/>
  <c r="DX96" i="280"/>
  <c r="DX86" i="280"/>
  <c r="DX76" i="280"/>
  <c r="DX85" i="314"/>
  <c r="DX41" i="314"/>
  <c r="DX123" i="288"/>
  <c r="DX118" i="288"/>
  <c r="DX119" i="288"/>
  <c r="DX127" i="288"/>
  <c r="DX73" i="288"/>
  <c r="DX56" i="288"/>
  <c r="DX50" i="288"/>
  <c r="DY125" i="280"/>
  <c r="DZ185" i="273"/>
  <c r="DZ4" i="285"/>
  <c r="DZ4" i="280"/>
  <c r="DZ4" i="314"/>
  <c r="DZ4" i="286"/>
  <c r="DZ4" i="282"/>
  <c r="DZ4" i="288"/>
  <c r="DZ4" i="273"/>
  <c r="DZ4" i="275"/>
  <c r="DZ4" i="304"/>
  <c r="DZ4" i="278"/>
  <c r="DZ4" i="289"/>
  <c r="DY189" i="273"/>
  <c r="DW3" i="285"/>
  <c r="DW3" i="314"/>
  <c r="DW3" i="286"/>
  <c r="DW3" i="282"/>
  <c r="DW3" i="265"/>
  <c r="DW3" i="304"/>
  <c r="DW3" i="275"/>
  <c r="DW3" i="289"/>
  <c r="DW47" i="273"/>
  <c r="DW3" i="273"/>
  <c r="BX18" i="285"/>
  <c r="BX21" i="285"/>
  <c r="BW75" i="265"/>
  <c r="DV78" i="288"/>
  <c r="EA2" i="285"/>
  <c r="EA184" i="273"/>
  <c r="EA185" i="273"/>
  <c r="EA2" i="280"/>
  <c r="EA2" i="314"/>
  <c r="EA2" i="286"/>
  <c r="EA2" i="282"/>
  <c r="EA2" i="288"/>
  <c r="EA2" i="289"/>
  <c r="EA2" i="275"/>
  <c r="EA2" i="273"/>
  <c r="EA2" i="278"/>
  <c r="EA33" i="311"/>
  <c r="DW20" i="285"/>
  <c r="DZ28" i="314"/>
  <c r="DZ187" i="273"/>
  <c r="DZ189" i="273"/>
  <c r="DZ105" i="278"/>
  <c r="DZ100" i="278"/>
  <c r="BG81" i="278"/>
  <c r="BG35" i="265"/>
  <c r="EA190" i="280"/>
  <c r="EA188" i="273"/>
  <c r="DY87" i="280"/>
  <c r="DX20" i="285"/>
  <c r="DZ190" i="280"/>
  <c r="DZ188" i="273"/>
  <c r="DW78" i="288"/>
  <c r="EB2" i="285"/>
  <c r="EB184" i="273"/>
  <c r="EB2" i="280"/>
  <c r="EB2" i="314"/>
  <c r="EB2" i="286"/>
  <c r="EB2" i="282"/>
  <c r="EB2" i="288"/>
  <c r="EB2" i="273"/>
  <c r="EB2" i="278"/>
  <c r="EB33" i="311"/>
  <c r="EB2" i="289"/>
  <c r="EB2" i="275"/>
  <c r="EA4" i="285"/>
  <c r="EA4" i="280"/>
  <c r="EA4" i="314"/>
  <c r="EA4" i="286"/>
  <c r="EA4" i="282"/>
  <c r="EA4" i="288"/>
  <c r="EA4" i="289"/>
  <c r="EA4" i="273"/>
  <c r="EA4" i="275"/>
  <c r="EA4" i="278"/>
  <c r="EA4" i="304"/>
  <c r="DZ125" i="280"/>
  <c r="BY18" i="285"/>
  <c r="BY21" i="285"/>
  <c r="BX75" i="265"/>
  <c r="DY64" i="282"/>
  <c r="DY11" i="282"/>
  <c r="DY126" i="280"/>
  <c r="DY212" i="280"/>
  <c r="DY230" i="280"/>
  <c r="DY191" i="280"/>
  <c r="DY17" i="314"/>
  <c r="DY47" i="314"/>
  <c r="DY54" i="314"/>
  <c r="DY40" i="286"/>
  <c r="DY155" i="273"/>
  <c r="DY156" i="273"/>
  <c r="DY96" i="280"/>
  <c r="DY86" i="280"/>
  <c r="DY76" i="280"/>
  <c r="DY85" i="314"/>
  <c r="DY41" i="314"/>
  <c r="DY118" i="288"/>
  <c r="DY119" i="288"/>
  <c r="DY127" i="288"/>
  <c r="DY73" i="288"/>
  <c r="DY123" i="288"/>
  <c r="DY56" i="288"/>
  <c r="DY50" i="288"/>
  <c r="DX3" i="285"/>
  <c r="DX3" i="314"/>
  <c r="DX3" i="286"/>
  <c r="DX3" i="282"/>
  <c r="DX3" i="265"/>
  <c r="DX3" i="289"/>
  <c r="DX3" i="304"/>
  <c r="DX3" i="275"/>
  <c r="DX47" i="273"/>
  <c r="DX3" i="273"/>
  <c r="EB185" i="273"/>
  <c r="EA28" i="314"/>
  <c r="EA187" i="273"/>
  <c r="EA189" i="273"/>
  <c r="EA105" i="278"/>
  <c r="EA100" i="278"/>
  <c r="BG88" i="265"/>
  <c r="EB200" i="280"/>
  <c r="EB37" i="314"/>
  <c r="EB85" i="282"/>
  <c r="EB15" i="275"/>
  <c r="EA15" i="275"/>
  <c r="EA20" i="275"/>
  <c r="EB17" i="275"/>
  <c r="EB20" i="275"/>
  <c r="EC17" i="275"/>
  <c r="DZ87" i="280"/>
  <c r="EB4" i="285"/>
  <c r="EB4" i="280"/>
  <c r="EB4" i="314"/>
  <c r="EB4" i="286"/>
  <c r="EB4" i="282"/>
  <c r="EB4" i="288"/>
  <c r="EB4" i="289"/>
  <c r="EB4" i="304"/>
  <c r="EB4" i="278"/>
  <c r="EB4" i="273"/>
  <c r="EB4" i="275"/>
  <c r="DY20" i="285"/>
  <c r="EB190" i="280"/>
  <c r="EB188" i="273"/>
  <c r="DZ11" i="282"/>
  <c r="DZ126" i="280"/>
  <c r="DZ64" i="282"/>
  <c r="DZ212" i="280"/>
  <c r="DZ191" i="280"/>
  <c r="DZ230" i="280"/>
  <c r="DZ54" i="314"/>
  <c r="DZ17" i="314"/>
  <c r="DZ47" i="314"/>
  <c r="DZ40" i="286"/>
  <c r="DZ155" i="273"/>
  <c r="DZ156" i="273"/>
  <c r="EA125" i="280"/>
  <c r="DX78" i="288"/>
  <c r="EA200" i="280"/>
  <c r="EA37" i="314"/>
  <c r="EA85" i="282"/>
  <c r="EC2" i="285"/>
  <c r="EC184" i="273"/>
  <c r="EC185" i="273"/>
  <c r="EC2" i="280"/>
  <c r="EC2" i="314"/>
  <c r="EC2" i="286"/>
  <c r="EC2" i="282"/>
  <c r="EC2" i="288"/>
  <c r="EC33" i="311"/>
  <c r="EC2" i="275"/>
  <c r="EC2" i="278"/>
  <c r="EC2" i="273"/>
  <c r="EC2" i="289"/>
  <c r="BY75" i="265"/>
  <c r="BZ18" i="285"/>
  <c r="BZ21" i="285"/>
  <c r="DY3" i="285"/>
  <c r="DY3" i="314"/>
  <c r="DY3" i="282"/>
  <c r="DY3" i="286"/>
  <c r="DY3" i="265"/>
  <c r="DY3" i="304"/>
  <c r="DY3" i="273"/>
  <c r="DY3" i="289"/>
  <c r="DY3" i="275"/>
  <c r="DY47" i="273"/>
  <c r="DZ96" i="280"/>
  <c r="DZ86" i="280"/>
  <c r="DZ76" i="280"/>
  <c r="DZ85" i="314"/>
  <c r="DZ41" i="314"/>
  <c r="DZ73" i="288"/>
  <c r="DZ118" i="288"/>
  <c r="DZ119" i="288"/>
  <c r="DZ127" i="288"/>
  <c r="DZ123" i="288"/>
  <c r="DZ56" i="288"/>
  <c r="DZ50" i="288"/>
  <c r="EC200" i="280"/>
  <c r="EC37" i="314"/>
  <c r="EC85" i="282"/>
  <c r="EC15" i="275"/>
  <c r="EC20" i="275"/>
  <c r="ED17" i="275"/>
  <c r="EC188" i="273"/>
  <c r="EC190" i="280"/>
  <c r="DZ20" i="285"/>
  <c r="EA87" i="280"/>
  <c r="DY78" i="288"/>
  <c r="EB125" i="280"/>
  <c r="DZ3" i="285"/>
  <c r="DZ3" i="314"/>
  <c r="DZ3" i="286"/>
  <c r="DZ3" i="282"/>
  <c r="DZ3" i="265"/>
  <c r="DZ47" i="273"/>
  <c r="DZ3" i="273"/>
  <c r="DZ3" i="289"/>
  <c r="DZ3" i="304"/>
  <c r="DZ3" i="275"/>
  <c r="EB28" i="314"/>
  <c r="EB187" i="273"/>
  <c r="EB189" i="273"/>
  <c r="EB100" i="278"/>
  <c r="EB105" i="278"/>
  <c r="EC4" i="285"/>
  <c r="EC4" i="280"/>
  <c r="EC4" i="314"/>
  <c r="EC4" i="286"/>
  <c r="EC4" i="282"/>
  <c r="EC4" i="288"/>
  <c r="EC4" i="275"/>
  <c r="EC4" i="289"/>
  <c r="EC4" i="304"/>
  <c r="EC4" i="273"/>
  <c r="EC4" i="278"/>
  <c r="EC28" i="314"/>
  <c r="EC187" i="273"/>
  <c r="EC189" i="273"/>
  <c r="EC100" i="278"/>
  <c r="EC105" i="278"/>
  <c r="S82" i="277"/>
  <c r="EA96" i="280"/>
  <c r="EA86" i="280"/>
  <c r="EA76" i="280"/>
  <c r="EA85" i="314"/>
  <c r="EA41" i="314"/>
  <c r="EA118" i="288"/>
  <c r="EA119" i="288"/>
  <c r="EA127" i="288"/>
  <c r="EA123" i="288"/>
  <c r="EA73" i="288"/>
  <c r="EA56" i="288"/>
  <c r="EA126" i="280"/>
  <c r="EA50" i="288"/>
  <c r="BZ75" i="265"/>
  <c r="CA18" i="285"/>
  <c r="CA21" i="285"/>
  <c r="ED2" i="285"/>
  <c r="ED184" i="273"/>
  <c r="ED2" i="280"/>
  <c r="ED2" i="314"/>
  <c r="ED2" i="286"/>
  <c r="ED2" i="282"/>
  <c r="ED2" i="288"/>
  <c r="ED33" i="311"/>
  <c r="ED2" i="273"/>
  <c r="ED2" i="278"/>
  <c r="ED2" i="275"/>
  <c r="ED2" i="289"/>
  <c r="EA11" i="282"/>
  <c r="EA64" i="282"/>
  <c r="EA212" i="280"/>
  <c r="EA230" i="280"/>
  <c r="EA191" i="280"/>
  <c r="EA47" i="314"/>
  <c r="EA54" i="314"/>
  <c r="EA17" i="314"/>
  <c r="EA40" i="286"/>
  <c r="EA155" i="273"/>
  <c r="EA156" i="273"/>
  <c r="EB31" i="289"/>
  <c r="BH81" i="278"/>
  <c r="BH35" i="265"/>
  <c r="ED200" i="280"/>
  <c r="ED37" i="314"/>
  <c r="ED85" i="282"/>
  <c r="ED15" i="275"/>
  <c r="ED20" i="275"/>
  <c r="EE17" i="275"/>
  <c r="EB96" i="280"/>
  <c r="EB86" i="280"/>
  <c r="EB76" i="280"/>
  <c r="EB85" i="314"/>
  <c r="EB41" i="314"/>
  <c r="EB123" i="288"/>
  <c r="EB73" i="288"/>
  <c r="EB118" i="288"/>
  <c r="EB119" i="288"/>
  <c r="EB127" i="288"/>
  <c r="EB126" i="280"/>
  <c r="EB56" i="288"/>
  <c r="EB50" i="288"/>
  <c r="ED4" i="285"/>
  <c r="ED4" i="280"/>
  <c r="ED4" i="314"/>
  <c r="ED4" i="286"/>
  <c r="ED4" i="282"/>
  <c r="ED4" i="288"/>
  <c r="ED4" i="278"/>
  <c r="ED4" i="273"/>
  <c r="ED4" i="304"/>
  <c r="ED4" i="275"/>
  <c r="ED4" i="289"/>
  <c r="EA3" i="285"/>
  <c r="EA3" i="314"/>
  <c r="EA3" i="286"/>
  <c r="EA3" i="282"/>
  <c r="EA3" i="265"/>
  <c r="EA3" i="289"/>
  <c r="EA3" i="273"/>
  <c r="EA3" i="304"/>
  <c r="EA3" i="275"/>
  <c r="EA47" i="273"/>
  <c r="EA20" i="285"/>
  <c r="EB64" i="282"/>
  <c r="EB11" i="282"/>
  <c r="EB212" i="280"/>
  <c r="EB230" i="280"/>
  <c r="EB191" i="280"/>
  <c r="EB47" i="314"/>
  <c r="EB54" i="314"/>
  <c r="EB40" i="286"/>
  <c r="EB17" i="314"/>
  <c r="EB155" i="273"/>
  <c r="EB156" i="273"/>
  <c r="EE2" i="285"/>
  <c r="EE184" i="273"/>
  <c r="EE2" i="280"/>
  <c r="EE2" i="314"/>
  <c r="EE2" i="286"/>
  <c r="EE2" i="282"/>
  <c r="EE2" i="288"/>
  <c r="EE33" i="311"/>
  <c r="EE2" i="273"/>
  <c r="EE2" i="278"/>
  <c r="EE2" i="289"/>
  <c r="EE2" i="275"/>
  <c r="DZ78" i="288"/>
  <c r="EB87" i="280"/>
  <c r="CB18" i="285"/>
  <c r="CB21" i="285"/>
  <c r="CA75" i="265"/>
  <c r="EE185" i="273"/>
  <c r="ED185" i="273"/>
  <c r="EC125" i="280"/>
  <c r="ED28" i="314"/>
  <c r="ED187" i="273"/>
  <c r="ED189" i="273"/>
  <c r="ED105" i="278"/>
  <c r="ED100" i="278"/>
  <c r="BH88" i="265"/>
  <c r="EC87" i="280"/>
  <c r="ED125" i="280"/>
  <c r="EF2" i="285"/>
  <c r="EF184" i="273"/>
  <c r="EF2" i="280"/>
  <c r="EF2" i="314"/>
  <c r="EF2" i="286"/>
  <c r="EF2" i="282"/>
  <c r="EF2" i="288"/>
  <c r="EF2" i="278"/>
  <c r="EF2" i="273"/>
  <c r="EF33" i="311"/>
  <c r="EF2" i="289"/>
  <c r="EF2" i="275"/>
  <c r="EE4" i="285"/>
  <c r="EE4" i="280"/>
  <c r="EE4" i="314"/>
  <c r="EE4" i="286"/>
  <c r="EE4" i="282"/>
  <c r="EE4" i="288"/>
  <c r="EE4" i="273"/>
  <c r="EE4" i="278"/>
  <c r="EE4" i="275"/>
  <c r="EE4" i="304"/>
  <c r="EE4" i="289"/>
  <c r="EC96" i="280"/>
  <c r="EC86" i="280"/>
  <c r="EC76" i="280"/>
  <c r="EC85" i="314"/>
  <c r="EC41" i="314"/>
  <c r="EC73" i="288"/>
  <c r="EC123" i="288"/>
  <c r="EC118" i="288"/>
  <c r="EC119" i="288"/>
  <c r="EC127" i="288"/>
  <c r="EC56" i="288"/>
  <c r="EC50" i="288"/>
  <c r="EC126" i="280"/>
  <c r="EE190" i="280"/>
  <c r="EE188" i="273"/>
  <c r="EB3" i="285"/>
  <c r="EB3" i="314"/>
  <c r="EB3" i="286"/>
  <c r="EB3" i="282"/>
  <c r="EB3" i="265"/>
  <c r="EB3" i="304"/>
  <c r="EB3" i="273"/>
  <c r="EB3" i="289"/>
  <c r="EB3" i="275"/>
  <c r="EB47" i="273"/>
  <c r="EC64" i="282"/>
  <c r="EC11" i="282"/>
  <c r="EC212" i="280"/>
  <c r="EC230" i="280"/>
  <c r="EC191" i="280"/>
  <c r="EC17" i="314"/>
  <c r="EC47" i="314"/>
  <c r="EC54" i="314"/>
  <c r="EC40" i="286"/>
  <c r="EC155" i="273"/>
  <c r="EC156" i="273"/>
  <c r="EB20" i="285"/>
  <c r="EE28" i="314"/>
  <c r="EE187" i="273"/>
  <c r="ED188" i="273"/>
  <c r="EE189" i="273"/>
  <c r="EE105" i="278"/>
  <c r="EE100" i="278"/>
  <c r="CC18" i="285"/>
  <c r="CC21" i="285"/>
  <c r="CB75" i="265"/>
  <c r="ED31" i="289"/>
  <c r="EA78" i="288"/>
  <c r="EE200" i="280"/>
  <c r="EE37" i="314"/>
  <c r="EE85" i="282"/>
  <c r="EE15" i="275"/>
  <c r="EE20" i="275"/>
  <c r="EF17" i="275"/>
  <c r="ED190" i="280"/>
  <c r="EF28" i="314"/>
  <c r="EF187" i="273"/>
  <c r="EF189" i="273"/>
  <c r="EF105" i="278"/>
  <c r="EF100" i="278"/>
  <c r="EE125" i="280"/>
  <c r="EC3" i="285"/>
  <c r="EC3" i="314"/>
  <c r="EC3" i="286"/>
  <c r="EC3" i="282"/>
  <c r="EC3" i="265"/>
  <c r="EC3" i="304"/>
  <c r="EC3" i="289"/>
  <c r="EC47" i="273"/>
  <c r="EC3" i="275"/>
  <c r="EC3" i="273"/>
  <c r="EB78" i="288"/>
  <c r="CD18" i="285"/>
  <c r="CD21" i="285"/>
  <c r="CC75" i="265"/>
  <c r="EC20" i="285"/>
  <c r="ED87" i="280"/>
  <c r="EF4" i="285"/>
  <c r="EF4" i="280"/>
  <c r="EF4" i="314"/>
  <c r="EF4" i="286"/>
  <c r="EF4" i="282"/>
  <c r="EF4" i="288"/>
  <c r="EF4" i="304"/>
  <c r="EF4" i="289"/>
  <c r="EF4" i="273"/>
  <c r="EF4" i="275"/>
  <c r="EF4" i="278"/>
  <c r="ED64" i="282"/>
  <c r="ED126" i="280"/>
  <c r="ED11" i="282"/>
  <c r="ED212" i="280"/>
  <c r="ED230" i="280"/>
  <c r="ED191" i="280"/>
  <c r="ED54" i="314"/>
  <c r="ED17" i="314"/>
  <c r="ED47" i="314"/>
  <c r="ED40" i="286"/>
  <c r="ED155" i="273"/>
  <c r="ED156" i="273"/>
  <c r="ED86" i="280"/>
  <c r="ED76" i="280"/>
  <c r="ED96" i="280"/>
  <c r="ED41" i="314"/>
  <c r="ED85" i="314"/>
  <c r="ED73" i="288"/>
  <c r="ED123" i="288"/>
  <c r="ED118" i="288"/>
  <c r="ED119" i="288"/>
  <c r="ED127" i="288"/>
  <c r="ED50" i="288"/>
  <c r="ED56" i="288"/>
  <c r="EG184" i="273"/>
  <c r="EG185" i="273"/>
  <c r="EF185" i="273"/>
  <c r="EG2" i="285"/>
  <c r="EG2" i="280"/>
  <c r="EG2" i="314"/>
  <c r="EG2" i="282"/>
  <c r="EG2" i="286"/>
  <c r="EG2" i="288"/>
  <c r="EG2" i="275"/>
  <c r="EG33" i="311"/>
  <c r="EG2" i="289"/>
  <c r="EG2" i="273"/>
  <c r="EG2" i="278"/>
  <c r="BI81" i="278"/>
  <c r="BI35" i="265"/>
  <c r="EH184" i="273"/>
  <c r="EH2" i="285"/>
  <c r="EH2" i="280"/>
  <c r="EH2" i="314"/>
  <c r="EH2" i="286"/>
  <c r="EH2" i="282"/>
  <c r="EH2" i="288"/>
  <c r="EH2" i="273"/>
  <c r="EH2" i="275"/>
  <c r="EH2" i="278"/>
  <c r="EH2" i="289"/>
  <c r="EH33" i="311"/>
  <c r="EF200" i="280"/>
  <c r="EF37" i="314"/>
  <c r="EF85" i="282"/>
  <c r="EF31" i="289"/>
  <c r="EF15" i="275"/>
  <c r="EF20" i="275"/>
  <c r="EG17" i="275"/>
  <c r="ED3" i="285"/>
  <c r="ED3" i="314"/>
  <c r="ED3" i="286"/>
  <c r="ED3" i="282"/>
  <c r="ED3" i="265"/>
  <c r="ED3" i="273"/>
  <c r="ED3" i="289"/>
  <c r="ED3" i="275"/>
  <c r="ED3" i="304"/>
  <c r="ED47" i="273"/>
  <c r="EG4" i="285"/>
  <c r="EG4" i="280"/>
  <c r="EG4" i="286"/>
  <c r="EG4" i="314"/>
  <c r="EG4" i="282"/>
  <c r="EG4" i="288"/>
  <c r="EG4" i="273"/>
  <c r="EG4" i="278"/>
  <c r="EG4" i="289"/>
  <c r="EG4" i="304"/>
  <c r="EG4" i="275"/>
  <c r="EG188" i="273"/>
  <c r="EG190" i="280"/>
  <c r="EF125" i="280"/>
  <c r="EE11" i="282"/>
  <c r="EE64" i="282"/>
  <c r="EE126" i="280"/>
  <c r="EE212" i="280"/>
  <c r="EE191" i="280"/>
  <c r="EE230" i="280"/>
  <c r="EE47" i="314"/>
  <c r="EE54" i="314"/>
  <c r="EE40" i="286"/>
  <c r="EE17" i="314"/>
  <c r="EE155" i="273"/>
  <c r="EE156" i="273"/>
  <c r="EE87" i="280"/>
  <c r="EE86" i="280"/>
  <c r="EE76" i="280"/>
  <c r="EE96" i="280"/>
  <c r="EE41" i="314"/>
  <c r="EE85" i="314"/>
  <c r="EE118" i="288"/>
  <c r="EE119" i="288"/>
  <c r="EE127" i="288"/>
  <c r="EE123" i="288"/>
  <c r="EE73" i="288"/>
  <c r="EE50" i="288"/>
  <c r="EE56" i="288"/>
  <c r="CE18" i="285"/>
  <c r="CE21" i="285"/>
  <c r="CD75" i="265"/>
  <c r="ED20" i="285"/>
  <c r="EH185" i="273"/>
  <c r="EF188" i="273"/>
  <c r="EF190" i="280"/>
  <c r="EC78" i="288"/>
  <c r="EG200" i="280"/>
  <c r="EG37" i="314"/>
  <c r="EG85" i="282"/>
  <c r="EG15" i="275"/>
  <c r="EG20" i="275"/>
  <c r="EH17" i="275"/>
  <c r="BI88" i="265"/>
  <c r="EG125" i="280"/>
  <c r="EE20" i="285"/>
  <c r="EH28" i="314"/>
  <c r="EH187" i="273"/>
  <c r="EH100" i="278"/>
  <c r="EH105" i="278"/>
  <c r="EF64" i="282"/>
  <c r="EF11" i="282"/>
  <c r="EF126" i="280"/>
  <c r="EF212" i="280"/>
  <c r="EF191" i="280"/>
  <c r="EF230" i="280"/>
  <c r="EF17" i="314"/>
  <c r="EF47" i="314"/>
  <c r="EF54" i="314"/>
  <c r="EF40" i="286"/>
  <c r="EF155" i="273"/>
  <c r="EF156" i="273"/>
  <c r="EH4" i="285"/>
  <c r="EH4" i="280"/>
  <c r="EH4" i="314"/>
  <c r="EH4" i="286"/>
  <c r="EH4" i="282"/>
  <c r="EH4" i="288"/>
  <c r="EH4" i="289"/>
  <c r="EH4" i="278"/>
  <c r="EH4" i="275"/>
  <c r="EH4" i="273"/>
  <c r="EH4" i="304"/>
  <c r="EH190" i="280"/>
  <c r="EH188" i="273"/>
  <c r="EF96" i="280"/>
  <c r="EF86" i="280"/>
  <c r="EF76" i="280"/>
  <c r="EF85" i="314"/>
  <c r="EF41" i="314"/>
  <c r="EF123" i="288"/>
  <c r="EF118" i="288"/>
  <c r="EF119" i="288"/>
  <c r="EF127" i="288"/>
  <c r="EF73" i="288"/>
  <c r="EF56" i="288"/>
  <c r="EF50" i="288"/>
  <c r="EE3" i="285"/>
  <c r="EE3" i="314"/>
  <c r="EE3" i="286"/>
  <c r="EE3" i="282"/>
  <c r="EE3" i="265"/>
  <c r="EE3" i="304"/>
  <c r="EE3" i="273"/>
  <c r="EE47" i="273"/>
  <c r="EE3" i="275"/>
  <c r="EE3" i="289"/>
  <c r="EG28" i="314"/>
  <c r="EG187" i="273"/>
  <c r="EG189" i="273"/>
  <c r="EG105" i="278"/>
  <c r="EG100" i="278"/>
  <c r="EH200" i="280"/>
  <c r="EH37" i="314"/>
  <c r="EH85" i="282"/>
  <c r="EH31" i="289"/>
  <c r="EH15" i="275"/>
  <c r="EH20" i="275"/>
  <c r="EI17" i="275"/>
  <c r="EI2" i="285"/>
  <c r="EI184" i="273"/>
  <c r="EI185" i="273"/>
  <c r="EI2" i="280"/>
  <c r="EI2" i="314"/>
  <c r="EI2" i="286"/>
  <c r="EI2" i="282"/>
  <c r="EI2" i="288"/>
  <c r="EI2" i="289"/>
  <c r="EI2" i="275"/>
  <c r="EI33" i="311"/>
  <c r="EI2" i="273"/>
  <c r="EI2" i="278"/>
  <c r="CF18" i="285"/>
  <c r="CF21" i="285"/>
  <c r="CE75" i="265"/>
  <c r="ED78" i="288"/>
  <c r="EG96" i="280"/>
  <c r="EG76" i="280"/>
  <c r="EG86" i="280"/>
  <c r="EG85" i="314"/>
  <c r="EG41" i="314"/>
  <c r="EG118" i="288"/>
  <c r="EG119" i="288"/>
  <c r="EG127" i="288"/>
  <c r="EG73" i="288"/>
  <c r="EG123" i="288"/>
  <c r="EG56" i="288"/>
  <c r="EG50" i="288"/>
  <c r="EG126" i="280"/>
  <c r="EI200" i="280"/>
  <c r="EI37" i="314"/>
  <c r="EI85" i="282"/>
  <c r="EI15" i="275"/>
  <c r="EI20" i="275"/>
  <c r="EJ17" i="275"/>
  <c r="EI190" i="280"/>
  <c r="EI188" i="273"/>
  <c r="EG87" i="280"/>
  <c r="EI28" i="314"/>
  <c r="EI187" i="273"/>
  <c r="EI100" i="278"/>
  <c r="EI105" i="278"/>
  <c r="EF87" i="280"/>
  <c r="EE78" i="288"/>
  <c r="EF3" i="285"/>
  <c r="EF3" i="314"/>
  <c r="EF3" i="286"/>
  <c r="EF3" i="282"/>
  <c r="EF3" i="265"/>
  <c r="EF47" i="273"/>
  <c r="EF3" i="273"/>
  <c r="EF3" i="289"/>
  <c r="EF3" i="304"/>
  <c r="EF3" i="275"/>
  <c r="EJ2" i="285"/>
  <c r="EJ184" i="273"/>
  <c r="EJ2" i="280"/>
  <c r="EJ2" i="314"/>
  <c r="EJ2" i="286"/>
  <c r="EJ2" i="282"/>
  <c r="EJ2" i="288"/>
  <c r="EJ33" i="311"/>
  <c r="EJ2" i="273"/>
  <c r="EJ2" i="278"/>
  <c r="EJ2" i="289"/>
  <c r="EJ2" i="275"/>
  <c r="EG64" i="282"/>
  <c r="EG11" i="282"/>
  <c r="EG212" i="280"/>
  <c r="EG230" i="280"/>
  <c r="EG191" i="280"/>
  <c r="EG17" i="314"/>
  <c r="EG47" i="314"/>
  <c r="EG54" i="314"/>
  <c r="EG40" i="286"/>
  <c r="EG155" i="273"/>
  <c r="EG156" i="273"/>
  <c r="EF20" i="285"/>
  <c r="EH125" i="280"/>
  <c r="EI4" i="285"/>
  <c r="EI4" i="280"/>
  <c r="EI4" i="314"/>
  <c r="EI4" i="286"/>
  <c r="EI4" i="282"/>
  <c r="EI4" i="288"/>
  <c r="EI4" i="304"/>
  <c r="EI4" i="273"/>
  <c r="EI4" i="278"/>
  <c r="EI4" i="275"/>
  <c r="EI4" i="289"/>
  <c r="CG18" i="285"/>
  <c r="CG21" i="285"/>
  <c r="CF75" i="265"/>
  <c r="EJ185" i="273"/>
  <c r="EH189" i="273"/>
  <c r="BJ81" i="278"/>
  <c r="BJ35" i="265"/>
  <c r="EJ200" i="280"/>
  <c r="EJ37" i="314"/>
  <c r="EJ85" i="282"/>
  <c r="EJ15" i="275"/>
  <c r="EJ20" i="275"/>
  <c r="EK17" i="275"/>
  <c r="EG3" i="285"/>
  <c r="EG3" i="314"/>
  <c r="EG3" i="282"/>
  <c r="EG3" i="286"/>
  <c r="EG3" i="265"/>
  <c r="EG3" i="289"/>
  <c r="EG3" i="275"/>
  <c r="EG47" i="273"/>
  <c r="EG3" i="304"/>
  <c r="EG3" i="273"/>
  <c r="EF78" i="288"/>
  <c r="EH64" i="282"/>
  <c r="EH11" i="282"/>
  <c r="EH126" i="280"/>
  <c r="EH212" i="280"/>
  <c r="EH191" i="280"/>
  <c r="EH230" i="280"/>
  <c r="EH54" i="314"/>
  <c r="EH47" i="314"/>
  <c r="EH17" i="314"/>
  <c r="EH40" i="286"/>
  <c r="EH155" i="273"/>
  <c r="EH156" i="273"/>
  <c r="EG20" i="285"/>
  <c r="EI189" i="273"/>
  <c r="EJ4" i="285"/>
  <c r="EJ4" i="280"/>
  <c r="EJ4" i="314"/>
  <c r="EJ4" i="286"/>
  <c r="EJ4" i="282"/>
  <c r="EJ4" i="288"/>
  <c r="EJ4" i="289"/>
  <c r="EJ4" i="278"/>
  <c r="EJ4" i="273"/>
  <c r="EJ4" i="275"/>
  <c r="EJ4" i="304"/>
  <c r="EH86" i="280"/>
  <c r="EH76" i="280"/>
  <c r="EH96" i="280"/>
  <c r="EH85" i="314"/>
  <c r="EH41" i="314"/>
  <c r="EH73" i="288"/>
  <c r="EH118" i="288"/>
  <c r="EH119" i="288"/>
  <c r="EH127" i="288"/>
  <c r="EH123" i="288"/>
  <c r="EH56" i="288"/>
  <c r="EH50" i="288"/>
  <c r="EJ188" i="273"/>
  <c r="EJ190" i="280"/>
  <c r="EH87" i="280"/>
  <c r="EI125" i="280"/>
  <c r="CH18" i="285"/>
  <c r="CH21" i="285"/>
  <c r="CG75" i="265"/>
  <c r="EK2" i="285"/>
  <c r="EK184" i="273"/>
  <c r="EK185" i="273"/>
  <c r="EK2" i="280"/>
  <c r="EK2" i="314"/>
  <c r="EK2" i="286"/>
  <c r="EK2" i="282"/>
  <c r="EK2" i="288"/>
  <c r="EK2" i="278"/>
  <c r="EK2" i="289"/>
  <c r="EK2" i="273"/>
  <c r="EK33" i="311"/>
  <c r="EK2" i="275"/>
  <c r="EJ28" i="314"/>
  <c r="EJ187" i="273"/>
  <c r="EJ189" i="273"/>
  <c r="EJ105" i="278"/>
  <c r="EJ100" i="278"/>
  <c r="BJ88" i="265"/>
  <c r="EK188" i="273"/>
  <c r="EK190" i="280"/>
  <c r="EI87" i="280"/>
  <c r="EK28" i="314"/>
  <c r="EK187" i="273"/>
  <c r="EK189" i="273"/>
  <c r="EK105" i="278"/>
  <c r="EK100" i="278"/>
  <c r="EJ31" i="289"/>
  <c r="EH3" i="285"/>
  <c r="EH3" i="286"/>
  <c r="EH3" i="314"/>
  <c r="EH3" i="282"/>
  <c r="EH3" i="265"/>
  <c r="EH3" i="304"/>
  <c r="EH3" i="289"/>
  <c r="EH3" i="275"/>
  <c r="EH47" i="273"/>
  <c r="EH3" i="273"/>
  <c r="EI11" i="282"/>
  <c r="EI64" i="282"/>
  <c r="EI126" i="280"/>
  <c r="EI212" i="280"/>
  <c r="EI230" i="280"/>
  <c r="EI191" i="280"/>
  <c r="EI17" i="314"/>
  <c r="EI47" i="314"/>
  <c r="EI54" i="314"/>
  <c r="EI40" i="286"/>
  <c r="EI155" i="273"/>
  <c r="EI156" i="273"/>
  <c r="EL2" i="285"/>
  <c r="EL184" i="273"/>
  <c r="EL2" i="280"/>
  <c r="EL2" i="314"/>
  <c r="EL2" i="286"/>
  <c r="EL2" i="282"/>
  <c r="EL2" i="288"/>
  <c r="EL2" i="273"/>
  <c r="EL2" i="278"/>
  <c r="EL33" i="311"/>
  <c r="EL2" i="275"/>
  <c r="EL2" i="289"/>
  <c r="EK200" i="280"/>
  <c r="EK37" i="314"/>
  <c r="EK85" i="282"/>
  <c r="EK15" i="275"/>
  <c r="EK20" i="275"/>
  <c r="EL17" i="275"/>
  <c r="EG78" i="288"/>
  <c r="EH20" i="285"/>
  <c r="EI86" i="280"/>
  <c r="EI76" i="280"/>
  <c r="EI96" i="280"/>
  <c r="EI85" i="314"/>
  <c r="EI41" i="314"/>
  <c r="EI118" i="288"/>
  <c r="EI119" i="288"/>
  <c r="EI127" i="288"/>
  <c r="EI123" i="288"/>
  <c r="EI73" i="288"/>
  <c r="EI56" i="288"/>
  <c r="EI50" i="288"/>
  <c r="CI18" i="285"/>
  <c r="CI21" i="285"/>
  <c r="CH75" i="265"/>
  <c r="EK4" i="285"/>
  <c r="EK4" i="280"/>
  <c r="EK4" i="314"/>
  <c r="EK4" i="286"/>
  <c r="EK4" i="282"/>
  <c r="EK4" i="288"/>
  <c r="EK4" i="275"/>
  <c r="EK4" i="289"/>
  <c r="EK4" i="273"/>
  <c r="EK4" i="304"/>
  <c r="EK4" i="278"/>
  <c r="EL185" i="273"/>
  <c r="EJ125" i="280"/>
  <c r="T82" i="277"/>
  <c r="EK125" i="280"/>
  <c r="EJ86" i="280"/>
  <c r="EJ76" i="280"/>
  <c r="EJ96" i="280"/>
  <c r="EJ85" i="314"/>
  <c r="EJ41" i="314"/>
  <c r="EJ123" i="288"/>
  <c r="EJ73" i="288"/>
  <c r="EJ118" i="288"/>
  <c r="EJ119" i="288"/>
  <c r="EJ127" i="288"/>
  <c r="EJ126" i="280"/>
  <c r="EJ56" i="288"/>
  <c r="EJ50" i="288"/>
  <c r="EI3" i="285"/>
  <c r="EI3" i="314"/>
  <c r="EI3" i="286"/>
  <c r="EI3" i="282"/>
  <c r="EI3" i="265"/>
  <c r="EI3" i="289"/>
  <c r="EI47" i="273"/>
  <c r="EI3" i="275"/>
  <c r="EI3" i="304"/>
  <c r="EI3" i="273"/>
  <c r="EJ87" i="280"/>
  <c r="CI75" i="265"/>
  <c r="CJ18" i="285"/>
  <c r="CJ21" i="285"/>
  <c r="EI20" i="285"/>
  <c r="EJ11" i="282"/>
  <c r="EJ64" i="282"/>
  <c r="EJ212" i="280"/>
  <c r="EJ230" i="280"/>
  <c r="EJ191" i="280"/>
  <c r="EJ17" i="314"/>
  <c r="EJ47" i="314"/>
  <c r="EJ54" i="314"/>
  <c r="EJ40" i="286"/>
  <c r="EJ155" i="273"/>
  <c r="EJ156" i="273"/>
  <c r="EL4" i="285"/>
  <c r="EL4" i="280"/>
  <c r="EL4" i="314"/>
  <c r="EL4" i="286"/>
  <c r="EL4" i="282"/>
  <c r="EL4" i="288"/>
  <c r="EL4" i="278"/>
  <c r="EL4" i="304"/>
  <c r="EL4" i="273"/>
  <c r="EL4" i="275"/>
  <c r="EL4" i="289"/>
  <c r="EL200" i="280"/>
  <c r="EL37" i="314"/>
  <c r="EL85" i="282"/>
  <c r="EL15" i="275"/>
  <c r="EL20" i="275"/>
  <c r="EM17" i="275"/>
  <c r="EM2" i="285"/>
  <c r="EM184" i="273"/>
  <c r="EM2" i="280"/>
  <c r="EM2" i="314"/>
  <c r="EM2" i="286"/>
  <c r="EM2" i="282"/>
  <c r="EM2" i="288"/>
  <c r="EM2" i="275"/>
  <c r="EM2" i="278"/>
  <c r="EM2" i="273"/>
  <c r="EM33" i="311"/>
  <c r="EM2" i="289"/>
  <c r="EL28" i="314"/>
  <c r="EL187" i="273"/>
  <c r="EL189" i="273"/>
  <c r="EL105" i="278"/>
  <c r="EL100" i="278"/>
  <c r="EL188" i="273"/>
  <c r="EL190" i="280"/>
  <c r="EH78" i="288"/>
  <c r="BK81" i="278"/>
  <c r="BK35" i="265"/>
  <c r="EK64" i="282"/>
  <c r="EK11" i="282"/>
  <c r="EK126" i="280"/>
  <c r="EK212" i="280"/>
  <c r="EK230" i="280"/>
  <c r="EK191" i="280"/>
  <c r="EK47" i="314"/>
  <c r="EK17" i="314"/>
  <c r="EK54" i="314"/>
  <c r="EK40" i="286"/>
  <c r="EK155" i="273"/>
  <c r="EK156" i="273"/>
  <c r="EL125" i="280"/>
  <c r="EM28" i="314"/>
  <c r="EM187" i="273"/>
  <c r="EM189" i="273"/>
  <c r="EM100" i="278"/>
  <c r="EM105" i="278"/>
  <c r="EI78" i="288"/>
  <c r="EK87" i="280"/>
  <c r="EJ3" i="285"/>
  <c r="EJ3" i="314"/>
  <c r="EJ3" i="286"/>
  <c r="EJ3" i="282"/>
  <c r="EJ3" i="265"/>
  <c r="EJ3" i="273"/>
  <c r="EJ3" i="289"/>
  <c r="EJ3" i="275"/>
  <c r="EJ47" i="273"/>
  <c r="EJ3" i="304"/>
  <c r="EL31" i="289"/>
  <c r="EN2" i="285"/>
  <c r="EN184" i="273"/>
  <c r="EN2" i="280"/>
  <c r="EN2" i="314"/>
  <c r="EN2" i="286"/>
  <c r="EN2" i="282"/>
  <c r="EN2" i="288"/>
  <c r="EN2" i="275"/>
  <c r="EN2" i="289"/>
  <c r="EN33" i="311"/>
  <c r="EN2" i="273"/>
  <c r="EN2" i="278"/>
  <c r="EJ20" i="285"/>
  <c r="EK96" i="280"/>
  <c r="EK86" i="280"/>
  <c r="EK76" i="280"/>
  <c r="EK85" i="314"/>
  <c r="EK41" i="314"/>
  <c r="EK73" i="288"/>
  <c r="EK123" i="288"/>
  <c r="EK118" i="288"/>
  <c r="EK119" i="288"/>
  <c r="EK127" i="288"/>
  <c r="EK56" i="288"/>
  <c r="EK50" i="288"/>
  <c r="EN185" i="273"/>
  <c r="CJ75" i="265"/>
  <c r="CK18" i="285"/>
  <c r="CK21" i="285"/>
  <c r="EM185" i="273"/>
  <c r="EM4" i="285"/>
  <c r="EM4" i="280"/>
  <c r="EM4" i="314"/>
  <c r="EM4" i="286"/>
  <c r="EM4" i="282"/>
  <c r="EM4" i="288"/>
  <c r="EM4" i="289"/>
  <c r="EM4" i="275"/>
  <c r="EM4" i="304"/>
  <c r="EM4" i="278"/>
  <c r="EM4" i="273"/>
  <c r="BK88" i="265"/>
  <c r="EM200" i="280"/>
  <c r="EM37" i="314"/>
  <c r="EM85" i="282"/>
  <c r="EM15" i="275"/>
  <c r="EM20" i="275"/>
  <c r="EN17" i="275"/>
  <c r="CL18" i="285"/>
  <c r="CL21" i="285"/>
  <c r="CK75" i="265"/>
  <c r="EN200" i="280"/>
  <c r="EN37" i="314"/>
  <c r="EN85" i="282"/>
  <c r="EN15" i="275"/>
  <c r="EN20" i="275"/>
  <c r="EO17" i="275"/>
  <c r="EK20" i="285"/>
  <c r="EN4" i="285"/>
  <c r="EN4" i="280"/>
  <c r="EN4" i="314"/>
  <c r="EN4" i="286"/>
  <c r="EN4" i="282"/>
  <c r="EN4" i="288"/>
  <c r="EN4" i="275"/>
  <c r="EN4" i="289"/>
  <c r="EN4" i="304"/>
  <c r="EN4" i="273"/>
  <c r="EN4" i="278"/>
  <c r="EM125" i="280"/>
  <c r="EO2" i="285"/>
  <c r="EO184" i="273"/>
  <c r="EO2" i="280"/>
  <c r="EO2" i="314"/>
  <c r="EO2" i="282"/>
  <c r="EO2" i="286"/>
  <c r="EO2" i="288"/>
  <c r="EO2" i="278"/>
  <c r="EO2" i="273"/>
  <c r="EO33" i="311"/>
  <c r="EO2" i="289"/>
  <c r="EO2" i="275"/>
  <c r="EO185" i="273"/>
  <c r="EL87" i="280"/>
  <c r="EL64" i="282"/>
  <c r="EL126" i="280"/>
  <c r="EL11" i="282"/>
  <c r="EL212" i="280"/>
  <c r="EL230" i="280"/>
  <c r="EL191" i="280"/>
  <c r="EL54" i="314"/>
  <c r="EL17" i="314"/>
  <c r="EL47" i="314"/>
  <c r="EL40" i="286"/>
  <c r="EL155" i="273"/>
  <c r="EL156" i="273"/>
  <c r="EN190" i="280"/>
  <c r="EN188" i="273"/>
  <c r="EM188" i="273"/>
  <c r="EM190" i="280"/>
  <c r="EL86" i="280"/>
  <c r="EL76" i="280"/>
  <c r="EL96" i="280"/>
  <c r="EL41" i="314"/>
  <c r="EL85" i="314"/>
  <c r="EL73" i="288"/>
  <c r="EL123" i="288"/>
  <c r="EL118" i="288"/>
  <c r="EL119" i="288"/>
  <c r="EL127" i="288"/>
  <c r="EL50" i="288"/>
  <c r="EL56" i="288"/>
  <c r="EK3" i="285"/>
  <c r="EK3" i="314"/>
  <c r="EK3" i="282"/>
  <c r="EK3" i="286"/>
  <c r="EK3" i="265"/>
  <c r="EK3" i="273"/>
  <c r="EK3" i="304"/>
  <c r="EK3" i="289"/>
  <c r="EK47" i="273"/>
  <c r="EK3" i="275"/>
  <c r="EJ78" i="288"/>
  <c r="EM155" i="273"/>
  <c r="EM156" i="273"/>
  <c r="EO4" i="285"/>
  <c r="EO4" i="280"/>
  <c r="EO4" i="314"/>
  <c r="EO4" i="286"/>
  <c r="EO4" i="282"/>
  <c r="EO4" i="288"/>
  <c r="EO4" i="273"/>
  <c r="EO4" i="278"/>
  <c r="EO4" i="289"/>
  <c r="EO4" i="275"/>
  <c r="EO4" i="304"/>
  <c r="EM11" i="282"/>
  <c r="EM64" i="282"/>
  <c r="EM126" i="280"/>
  <c r="EM212" i="280"/>
  <c r="EM191" i="280"/>
  <c r="EM230" i="280"/>
  <c r="EM47" i="314"/>
  <c r="EM54" i="314"/>
  <c r="EM17" i="314"/>
  <c r="EM40" i="286"/>
  <c r="EL20" i="285"/>
  <c r="EM86" i="280"/>
  <c r="EM76" i="280"/>
  <c r="EM96" i="280"/>
  <c r="EM41" i="314"/>
  <c r="EM85" i="314"/>
  <c r="EM118" i="288"/>
  <c r="EM119" i="288"/>
  <c r="EM127" i="288"/>
  <c r="EM123" i="288"/>
  <c r="EM73" i="288"/>
  <c r="EM50" i="288"/>
  <c r="EM56" i="288"/>
  <c r="EN125" i="280"/>
  <c r="EM87" i="280"/>
  <c r="EK78" i="288"/>
  <c r="EN28" i="314"/>
  <c r="EN187" i="273"/>
  <c r="EN189" i="273"/>
  <c r="EN100" i="278"/>
  <c r="EN105" i="278"/>
  <c r="EO190" i="280"/>
  <c r="EO188" i="273"/>
  <c r="EO28" i="314"/>
  <c r="EO187" i="273"/>
  <c r="EO189" i="273"/>
  <c r="EO105" i="278"/>
  <c r="EO100" i="278"/>
  <c r="EP184" i="273"/>
  <c r="EP2" i="285"/>
  <c r="EP2" i="280"/>
  <c r="EP2" i="314"/>
  <c r="EP2" i="286"/>
  <c r="EP2" i="282"/>
  <c r="EP2" i="288"/>
  <c r="EP2" i="273"/>
  <c r="EP2" i="289"/>
  <c r="EP2" i="278"/>
  <c r="EP2" i="275"/>
  <c r="EP33" i="311"/>
  <c r="EL3" i="285"/>
  <c r="EL3" i="314"/>
  <c r="EL3" i="286"/>
  <c r="EL3" i="282"/>
  <c r="EL3" i="265"/>
  <c r="EL3" i="289"/>
  <c r="EL3" i="275"/>
  <c r="EL47" i="273"/>
  <c r="EL3" i="273"/>
  <c r="EL3" i="304"/>
  <c r="EN31" i="289"/>
  <c r="CM18" i="285"/>
  <c r="CM21" i="285"/>
  <c r="CL75" i="265"/>
  <c r="BL81" i="278"/>
  <c r="BL35" i="265"/>
  <c r="EN11" i="282"/>
  <c r="EN64" i="282"/>
  <c r="EN126" i="280"/>
  <c r="EN212" i="280"/>
  <c r="EN191" i="280"/>
  <c r="EN230" i="280"/>
  <c r="EN47" i="314"/>
  <c r="EN54" i="314"/>
  <c r="EN17" i="314"/>
  <c r="EN40" i="286"/>
  <c r="EN155" i="273"/>
  <c r="EP4" i="285"/>
  <c r="EP4" i="280"/>
  <c r="EP4" i="314"/>
  <c r="EP4" i="286"/>
  <c r="EP4" i="282"/>
  <c r="EP4" i="288"/>
  <c r="EP4" i="273"/>
  <c r="EP4" i="278"/>
  <c r="EP4" i="289"/>
  <c r="EP4" i="275"/>
  <c r="EP4" i="304"/>
  <c r="EQ184" i="273"/>
  <c r="EQ185" i="273"/>
  <c r="CN18" i="285"/>
  <c r="CN21" i="285"/>
  <c r="CM75" i="265"/>
  <c r="EL78" i="288"/>
  <c r="EM20" i="285"/>
  <c r="EM3" i="285"/>
  <c r="EM3" i="314"/>
  <c r="EM3" i="286"/>
  <c r="EM3" i="282"/>
  <c r="EM3" i="265"/>
  <c r="EM3" i="289"/>
  <c r="EM3" i="273"/>
  <c r="EM47" i="273"/>
  <c r="EM3" i="275"/>
  <c r="EM3" i="304"/>
  <c r="EN87" i="280"/>
  <c r="EO200" i="280"/>
  <c r="EO37" i="314"/>
  <c r="EO85" i="282"/>
  <c r="EO15" i="275"/>
  <c r="EO20" i="275"/>
  <c r="EP17" i="275"/>
  <c r="EP185" i="273"/>
  <c r="EO125" i="280"/>
  <c r="EQ2" i="285"/>
  <c r="EQ2" i="280"/>
  <c r="EQ2" i="314"/>
  <c r="EQ2" i="286"/>
  <c r="EQ2" i="282"/>
  <c r="EQ2" i="288"/>
  <c r="EQ2" i="275"/>
  <c r="EQ2" i="289"/>
  <c r="EQ2" i="278"/>
  <c r="EQ2" i="273"/>
  <c r="EQ33" i="311"/>
  <c r="EN96" i="280"/>
  <c r="EN76" i="280"/>
  <c r="EN86" i="280"/>
  <c r="EN85" i="314"/>
  <c r="EN41" i="314"/>
  <c r="EN123" i="288"/>
  <c r="EN118" i="288"/>
  <c r="EN119" i="288"/>
  <c r="EN127" i="288"/>
  <c r="EN73" i="288"/>
  <c r="EN56" i="288"/>
  <c r="EN50" i="288"/>
  <c r="EN156" i="273"/>
  <c r="BL88" i="265"/>
  <c r="EQ4" i="285"/>
  <c r="EQ4" i="280"/>
  <c r="EQ4" i="314"/>
  <c r="EQ4" i="286"/>
  <c r="EQ4" i="282"/>
  <c r="EQ4" i="288"/>
  <c r="EQ4" i="304"/>
  <c r="EQ4" i="273"/>
  <c r="EQ4" i="278"/>
  <c r="EQ4" i="275"/>
  <c r="EQ4" i="289"/>
  <c r="EQ200" i="280"/>
  <c r="EQ37" i="314"/>
  <c r="EQ85" i="282"/>
  <c r="EQ15" i="275"/>
  <c r="EN20" i="285"/>
  <c r="EQ190" i="280"/>
  <c r="EQ188" i="273"/>
  <c r="EP190" i="280"/>
  <c r="EP188" i="273"/>
  <c r="EO96" i="280"/>
  <c r="EO76" i="280"/>
  <c r="EO86" i="280"/>
  <c r="EO85" i="314"/>
  <c r="EO41" i="314"/>
  <c r="EO118" i="288"/>
  <c r="EO119" i="288"/>
  <c r="EO127" i="288"/>
  <c r="EO73" i="288"/>
  <c r="EO123" i="288"/>
  <c r="EO56" i="288"/>
  <c r="EO50" i="288"/>
  <c r="EO126" i="280"/>
  <c r="EP28" i="314"/>
  <c r="EP187" i="273"/>
  <c r="EP189" i="273"/>
  <c r="EP100" i="278"/>
  <c r="EP105" i="278"/>
  <c r="EO155" i="273"/>
  <c r="EO156" i="273"/>
  <c r="EM78" i="288"/>
  <c r="EP125" i="280"/>
  <c r="EO64" i="282"/>
  <c r="EO11" i="282"/>
  <c r="EO212" i="280"/>
  <c r="EO230" i="280"/>
  <c r="EO191" i="280"/>
  <c r="EO17" i="314"/>
  <c r="EO47" i="314"/>
  <c r="EO40" i="286"/>
  <c r="EO54" i="314"/>
  <c r="EN3" i="285"/>
  <c r="EN3" i="314"/>
  <c r="EN3" i="286"/>
  <c r="EN3" i="282"/>
  <c r="EN3" i="265"/>
  <c r="EN47" i="273"/>
  <c r="EN3" i="304"/>
  <c r="EN3" i="273"/>
  <c r="EN3" i="275"/>
  <c r="EN3" i="289"/>
  <c r="EP200" i="280"/>
  <c r="EP37" i="314"/>
  <c r="EP85" i="282"/>
  <c r="EP31" i="289"/>
  <c r="EP15" i="275"/>
  <c r="EP20" i="275"/>
  <c r="EQ17" i="275"/>
  <c r="ER2" i="285"/>
  <c r="ER184" i="273"/>
  <c r="ER2" i="280"/>
  <c r="ER2" i="314"/>
  <c r="ER2" i="286"/>
  <c r="ER2" i="282"/>
  <c r="ER2" i="288"/>
  <c r="ER2" i="289"/>
  <c r="ER2" i="275"/>
  <c r="ER33" i="311"/>
  <c r="ER2" i="273"/>
  <c r="ER2" i="278"/>
  <c r="CO18" i="285"/>
  <c r="CO21" i="285"/>
  <c r="CN75" i="265"/>
  <c r="EP64" i="282"/>
  <c r="EP11" i="282"/>
  <c r="EP126" i="280"/>
  <c r="EP212" i="280"/>
  <c r="EP191" i="280"/>
  <c r="EP230" i="280"/>
  <c r="EP54" i="314"/>
  <c r="EP17" i="314"/>
  <c r="EP47" i="314"/>
  <c r="EP40" i="286"/>
  <c r="EP155" i="273"/>
  <c r="EO3" i="285"/>
  <c r="EO3" i="314"/>
  <c r="EO3" i="282"/>
  <c r="EO3" i="286"/>
  <c r="EO3" i="265"/>
  <c r="EO3" i="289"/>
  <c r="EO47" i="273"/>
  <c r="EO3" i="275"/>
  <c r="EO3" i="304"/>
  <c r="EO3" i="273"/>
  <c r="EQ28" i="314"/>
  <c r="EQ187" i="273"/>
  <c r="EQ189" i="273"/>
  <c r="EQ105" i="278"/>
  <c r="EQ100" i="278"/>
  <c r="EN78" i="288"/>
  <c r="EQ125" i="280"/>
  <c r="ER185" i="273"/>
  <c r="EP156" i="273"/>
  <c r="EO20" i="285"/>
  <c r="ER28" i="314"/>
  <c r="ER187" i="273"/>
  <c r="ER105" i="278"/>
  <c r="ER100" i="278"/>
  <c r="ER4" i="285"/>
  <c r="ER4" i="280"/>
  <c r="ER4" i="314"/>
  <c r="ER4" i="286"/>
  <c r="ER4" i="282"/>
  <c r="ER4" i="288"/>
  <c r="ER4" i="278"/>
  <c r="ER4" i="289"/>
  <c r="ER4" i="273"/>
  <c r="ER4" i="275"/>
  <c r="ER4" i="304"/>
  <c r="CP18" i="285"/>
  <c r="CP21" i="285"/>
  <c r="CO75" i="265"/>
  <c r="EO87" i="280"/>
  <c r="EP96" i="280"/>
  <c r="EP86" i="280"/>
  <c r="EP76" i="280"/>
  <c r="EP85" i="314"/>
  <c r="EP41" i="314"/>
  <c r="EP73" i="288"/>
  <c r="EP118" i="288"/>
  <c r="EP119" i="288"/>
  <c r="EP127" i="288"/>
  <c r="EP123" i="288"/>
  <c r="EP56" i="288"/>
  <c r="EP50" i="288"/>
  <c r="ES2" i="285"/>
  <c r="ES184" i="273"/>
  <c r="ES2" i="280"/>
  <c r="ES2" i="314"/>
  <c r="ES2" i="282"/>
  <c r="ES2" i="286"/>
  <c r="ES2" i="288"/>
  <c r="ES2" i="289"/>
  <c r="ES2" i="275"/>
  <c r="ES33" i="311"/>
  <c r="ES2" i="273"/>
  <c r="ES2" i="278"/>
  <c r="EQ20" i="275"/>
  <c r="ER17" i="275"/>
  <c r="BM81" i="278"/>
  <c r="BM35" i="265"/>
  <c r="EQ86" i="280"/>
  <c r="EQ76" i="280"/>
  <c r="EQ96" i="280"/>
  <c r="EQ85" i="314"/>
  <c r="EQ41" i="314"/>
  <c r="EQ118" i="288"/>
  <c r="EQ119" i="288"/>
  <c r="EQ127" i="288"/>
  <c r="EQ123" i="288"/>
  <c r="EQ73" i="288"/>
  <c r="EQ56" i="288"/>
  <c r="EQ126" i="280"/>
  <c r="EQ50" i="288"/>
  <c r="EQ64" i="282"/>
  <c r="EQ11" i="282"/>
  <c r="EQ212" i="280"/>
  <c r="EQ230" i="280"/>
  <c r="EQ191" i="280"/>
  <c r="EQ47" i="314"/>
  <c r="EQ54" i="314"/>
  <c r="EQ40" i="286"/>
  <c r="EQ17" i="314"/>
  <c r="EQ155" i="273"/>
  <c r="EQ87" i="280"/>
  <c r="ET2" i="285"/>
  <c r="ET184" i="273"/>
  <c r="ET2" i="280"/>
  <c r="ET2" i="314"/>
  <c r="ET2" i="286"/>
  <c r="ET2" i="282"/>
  <c r="ET2" i="288"/>
  <c r="ET2" i="278"/>
  <c r="ET33" i="311"/>
  <c r="ET2" i="289"/>
  <c r="ET2" i="275"/>
  <c r="ET2" i="273"/>
  <c r="EP20" i="285"/>
  <c r="EP3" i="285"/>
  <c r="EP3" i="286"/>
  <c r="EP3" i="314"/>
  <c r="EP3" i="282"/>
  <c r="EP3" i="265"/>
  <c r="EP3" i="289"/>
  <c r="EP47" i="273"/>
  <c r="EP3" i="273"/>
  <c r="EP3" i="275"/>
  <c r="EP3" i="304"/>
  <c r="ET185" i="273"/>
  <c r="EQ156" i="273"/>
  <c r="ER200" i="280"/>
  <c r="ER37" i="314"/>
  <c r="ER85" i="282"/>
  <c r="ER31" i="289"/>
  <c r="ER15" i="275"/>
  <c r="ER20" i="275"/>
  <c r="ES17" i="275"/>
  <c r="ES185" i="273"/>
  <c r="ER190" i="280"/>
  <c r="ER188" i="273"/>
  <c r="EP87" i="280"/>
  <c r="ER125" i="280"/>
  <c r="ES4" i="285"/>
  <c r="ES4" i="280"/>
  <c r="ES4" i="314"/>
  <c r="ES4" i="286"/>
  <c r="ES4" i="282"/>
  <c r="ES4" i="288"/>
  <c r="ES4" i="289"/>
  <c r="ES4" i="275"/>
  <c r="ES4" i="278"/>
  <c r="ES4" i="273"/>
  <c r="ES4" i="304"/>
  <c r="EO78" i="288"/>
  <c r="CQ18" i="285"/>
  <c r="CQ21" i="285"/>
  <c r="CP75" i="265"/>
  <c r="ER189" i="273"/>
  <c r="U82" i="277"/>
  <c r="BM88" i="265"/>
  <c r="ES28" i="314"/>
  <c r="ES105" i="278"/>
  <c r="ES187" i="273"/>
  <c r="ES189" i="273"/>
  <c r="ES100" i="278"/>
  <c r="ER86" i="280"/>
  <c r="ER76" i="280"/>
  <c r="ER96" i="280"/>
  <c r="ER85" i="314"/>
  <c r="ER41" i="314"/>
  <c r="ER123" i="288"/>
  <c r="ER73" i="288"/>
  <c r="ER118" i="288"/>
  <c r="ER119" i="288"/>
  <c r="ER127" i="288"/>
  <c r="ER126" i="280"/>
  <c r="ER56" i="288"/>
  <c r="ER50" i="288"/>
  <c r="ET4" i="285"/>
  <c r="ET4" i="280"/>
  <c r="ET4" i="314"/>
  <c r="ET4" i="286"/>
  <c r="ET4" i="282"/>
  <c r="ET4" i="288"/>
  <c r="ET4" i="304"/>
  <c r="ET4" i="275"/>
  <c r="ET4" i="273"/>
  <c r="ET4" i="289"/>
  <c r="ET4" i="278"/>
  <c r="ES200" i="280"/>
  <c r="ES37" i="314"/>
  <c r="ES85" i="282"/>
  <c r="ES15" i="275"/>
  <c r="ES20" i="275"/>
  <c r="ET17" i="275"/>
  <c r="ER11" i="282"/>
  <c r="ER64" i="282"/>
  <c r="ER212" i="280"/>
  <c r="ER230" i="280"/>
  <c r="ER191" i="280"/>
  <c r="ER17" i="314"/>
  <c r="ER47" i="314"/>
  <c r="ER54" i="314"/>
  <c r="ER40" i="286"/>
  <c r="ER155" i="273"/>
  <c r="ER156" i="273"/>
  <c r="ES190" i="280"/>
  <c r="ES188" i="273"/>
  <c r="ES125" i="280"/>
  <c r="EU2" i="285"/>
  <c r="EU184" i="273"/>
  <c r="EU2" i="280"/>
  <c r="EU2" i="314"/>
  <c r="ET31" i="289"/>
  <c r="EU2" i="286"/>
  <c r="EU2" i="282"/>
  <c r="EU2" i="288"/>
  <c r="EU2" i="278"/>
  <c r="EU2" i="273"/>
  <c r="EU33" i="311"/>
  <c r="EU2" i="275"/>
  <c r="EU2" i="289"/>
  <c r="EU185" i="273"/>
  <c r="ET200" i="280"/>
  <c r="ET37" i="314"/>
  <c r="ET85" i="282"/>
  <c r="ET15" i="275"/>
  <c r="EP78" i="288"/>
  <c r="EQ3" i="285"/>
  <c r="EQ3" i="314"/>
  <c r="EQ3" i="286"/>
  <c r="EQ3" i="282"/>
  <c r="EQ3" i="265"/>
  <c r="EQ3" i="289"/>
  <c r="EQ47" i="273"/>
  <c r="EQ3" i="275"/>
  <c r="EQ3" i="273"/>
  <c r="EQ3" i="304"/>
  <c r="ET190" i="280"/>
  <c r="ET188" i="273"/>
  <c r="CR18" i="285"/>
  <c r="CR21" i="285"/>
  <c r="CQ75" i="265"/>
  <c r="EQ20" i="285"/>
  <c r="EU200" i="280"/>
  <c r="EU37" i="314"/>
  <c r="EU85" i="282"/>
  <c r="EU15" i="275"/>
  <c r="EV2" i="285"/>
  <c r="EV184" i="273"/>
  <c r="EV2" i="280"/>
  <c r="EV2" i="314"/>
  <c r="EV2" i="286"/>
  <c r="EV2" i="282"/>
  <c r="EV2" i="288"/>
  <c r="EV2" i="275"/>
  <c r="EV2" i="289"/>
  <c r="EV33" i="311"/>
  <c r="EV2" i="273"/>
  <c r="EV2" i="278"/>
  <c r="ES64" i="282"/>
  <c r="ES11" i="282"/>
  <c r="ES126" i="280"/>
  <c r="ES212" i="280"/>
  <c r="ES230" i="280"/>
  <c r="ES191" i="280"/>
  <c r="ES17" i="314"/>
  <c r="ES47" i="314"/>
  <c r="ES54" i="314"/>
  <c r="ES40" i="286"/>
  <c r="ES155" i="273"/>
  <c r="ES156" i="273"/>
  <c r="ET28" i="314"/>
  <c r="ET187" i="273"/>
  <c r="ET189" i="273"/>
  <c r="ET100" i="278"/>
  <c r="ET105" i="278"/>
  <c r="EU190" i="280"/>
  <c r="EU188" i="273"/>
  <c r="EQ78" i="288"/>
  <c r="ER20" i="285"/>
  <c r="EU4" i="285"/>
  <c r="EU4" i="280"/>
  <c r="EU4" i="314"/>
  <c r="EU4" i="286"/>
  <c r="EU4" i="282"/>
  <c r="EU4" i="288"/>
  <c r="EU4" i="304"/>
  <c r="EU4" i="289"/>
  <c r="EU4" i="273"/>
  <c r="EU4" i="278"/>
  <c r="EU4" i="275"/>
  <c r="EU28" i="314"/>
  <c r="EU187" i="273"/>
  <c r="EU105" i="278"/>
  <c r="EU100" i="278"/>
  <c r="EV185" i="273"/>
  <c r="ET125" i="280"/>
  <c r="ES96" i="280"/>
  <c r="ES86" i="280"/>
  <c r="ES76" i="280"/>
  <c r="ES85" i="314"/>
  <c r="ES41" i="314"/>
  <c r="ES73" i="288"/>
  <c r="ES123" i="288"/>
  <c r="ES118" i="288"/>
  <c r="ES119" i="288"/>
  <c r="ES127" i="288"/>
  <c r="ES56" i="288"/>
  <c r="ES50" i="288"/>
  <c r="CS18" i="285"/>
  <c r="CS21" i="285"/>
  <c r="CR75" i="265"/>
  <c r="ER87" i="280"/>
  <c r="ET20" i="275"/>
  <c r="EU17" i="275"/>
  <c r="ER3" i="285"/>
  <c r="ER3" i="314"/>
  <c r="ER3" i="286"/>
  <c r="ER3" i="282"/>
  <c r="ER3" i="265"/>
  <c r="ER3" i="289"/>
  <c r="ER47" i="273"/>
  <c r="ER3" i="275"/>
  <c r="ER3" i="304"/>
  <c r="ER3" i="273"/>
  <c r="BN81" i="278"/>
  <c r="BN35" i="265"/>
  <c r="EV200" i="280"/>
  <c r="EV37" i="314"/>
  <c r="EV85" i="282"/>
  <c r="EV15" i="275"/>
  <c r="ET87" i="280"/>
  <c r="EU125" i="280"/>
  <c r="CS75" i="265"/>
  <c r="CT18" i="285"/>
  <c r="CT21" i="285"/>
  <c r="EU189" i="273"/>
  <c r="EU20" i="275"/>
  <c r="EV17" i="275"/>
  <c r="ER78" i="288"/>
  <c r="EW2" i="285"/>
  <c r="EW184" i="273"/>
  <c r="EW2" i="280"/>
  <c r="EW2" i="314"/>
  <c r="EW2" i="282"/>
  <c r="EW2" i="286"/>
  <c r="EW2" i="288"/>
  <c r="EW2" i="289"/>
  <c r="EW2" i="278"/>
  <c r="EW2" i="275"/>
  <c r="EW2" i="273"/>
  <c r="EW33" i="311"/>
  <c r="ES20" i="285"/>
  <c r="EV28" i="314"/>
  <c r="EV187" i="273"/>
  <c r="EV100" i="278"/>
  <c r="EV105" i="278"/>
  <c r="ET64" i="282"/>
  <c r="ET11" i="282"/>
  <c r="ET126" i="280"/>
  <c r="ET212" i="280"/>
  <c r="ET230" i="280"/>
  <c r="ET191" i="280"/>
  <c r="ET54" i="314"/>
  <c r="ET47" i="314"/>
  <c r="ET17" i="314"/>
  <c r="ET40" i="286"/>
  <c r="ET155" i="273"/>
  <c r="ET156" i="273"/>
  <c r="ES3" i="285"/>
  <c r="ES3" i="314"/>
  <c r="ES3" i="286"/>
  <c r="ES3" i="282"/>
  <c r="ES3" i="265"/>
  <c r="ES47" i="273"/>
  <c r="ES3" i="275"/>
  <c r="ES3" i="273"/>
  <c r="ES3" i="304"/>
  <c r="ES3" i="289"/>
  <c r="EV188" i="273"/>
  <c r="EV190" i="280"/>
  <c r="EV4" i="285"/>
  <c r="EV4" i="280"/>
  <c r="EV4" i="314"/>
  <c r="EV4" i="286"/>
  <c r="EV4" i="282"/>
  <c r="EV4" i="288"/>
  <c r="EV4" i="289"/>
  <c r="EV4" i="304"/>
  <c r="EV4" i="278"/>
  <c r="EV4" i="273"/>
  <c r="EV4" i="275"/>
  <c r="ES87" i="280"/>
  <c r="EW185" i="273"/>
  <c r="ET86" i="280"/>
  <c r="ET76" i="280"/>
  <c r="ET96" i="280"/>
  <c r="ET41" i="314"/>
  <c r="ET85" i="314"/>
  <c r="ET73" i="288"/>
  <c r="ET123" i="288"/>
  <c r="ET118" i="288"/>
  <c r="ET119" i="288"/>
  <c r="ET127" i="288"/>
  <c r="ET50" i="288"/>
  <c r="ET56" i="288"/>
  <c r="BN88" i="265"/>
  <c r="EU86" i="280"/>
  <c r="EU76" i="280"/>
  <c r="EU96" i="280"/>
  <c r="EU41" i="314"/>
  <c r="EU85" i="314"/>
  <c r="EU118" i="288"/>
  <c r="EU119" i="288"/>
  <c r="EU127" i="288"/>
  <c r="EU123" i="288"/>
  <c r="EU73" i="288"/>
  <c r="EU50" i="288"/>
  <c r="EU126" i="280"/>
  <c r="EU56" i="288"/>
  <c r="EU87" i="280"/>
  <c r="EV125" i="280"/>
  <c r="EX2" i="285"/>
  <c r="EX2" i="280"/>
  <c r="EX2" i="314"/>
  <c r="EX2" i="286"/>
  <c r="EX2" i="282"/>
  <c r="EX2" i="288"/>
  <c r="EX184" i="273"/>
  <c r="EX2" i="273"/>
  <c r="EX33" i="311"/>
  <c r="EX2" i="278"/>
  <c r="EX2" i="289"/>
  <c r="EX2" i="275"/>
  <c r="EV20" i="275"/>
  <c r="EW17" i="275"/>
  <c r="CU18" i="285"/>
  <c r="CU21" i="285"/>
  <c r="CT75" i="265"/>
  <c r="ET20" i="285"/>
  <c r="ES78" i="288"/>
  <c r="EW200" i="280"/>
  <c r="EW37" i="314"/>
  <c r="EW85" i="282"/>
  <c r="EW15" i="275"/>
  <c r="EW20" i="275"/>
  <c r="EX17" i="275"/>
  <c r="EW28" i="314"/>
  <c r="EW187" i="273"/>
  <c r="EW100" i="278"/>
  <c r="EW105" i="278"/>
  <c r="EW4" i="285"/>
  <c r="EW4" i="280"/>
  <c r="EW4" i="314"/>
  <c r="EW4" i="286"/>
  <c r="EW4" i="282"/>
  <c r="EW4" i="288"/>
  <c r="EW4" i="273"/>
  <c r="EW4" i="304"/>
  <c r="EW4" i="278"/>
  <c r="EW4" i="275"/>
  <c r="EW4" i="289"/>
  <c r="ET3" i="285"/>
  <c r="ET3" i="314"/>
  <c r="ET3" i="286"/>
  <c r="ET3" i="282"/>
  <c r="ET3" i="265"/>
  <c r="ET3" i="289"/>
  <c r="ET3" i="275"/>
  <c r="ET47" i="273"/>
  <c r="ET3" i="304"/>
  <c r="ET3" i="273"/>
  <c r="EW188" i="273"/>
  <c r="EW190" i="280"/>
  <c r="H185" i="273"/>
  <c r="EU11" i="282"/>
  <c r="EU64" i="282"/>
  <c r="EU212" i="280"/>
  <c r="EU191" i="280"/>
  <c r="EU230" i="280"/>
  <c r="EU17" i="314"/>
  <c r="EU47" i="314"/>
  <c r="EU54" i="314"/>
  <c r="EU40" i="286"/>
  <c r="EU155" i="273"/>
  <c r="EU156" i="273"/>
  <c r="EV189" i="273"/>
  <c r="EV31" i="289"/>
  <c r="EV87" i="280"/>
  <c r="EX200" i="280"/>
  <c r="EX37" i="314"/>
  <c r="EX85" i="282"/>
  <c r="EX15" i="275"/>
  <c r="EX20" i="275"/>
  <c r="EY17" i="275"/>
  <c r="H190" i="280"/>
  <c r="H188" i="273"/>
  <c r="EW189" i="273"/>
  <c r="H189" i="273"/>
  <c r="EY2" i="285"/>
  <c r="EY2" i="280"/>
  <c r="EY2" i="314"/>
  <c r="EY2" i="286"/>
  <c r="EY2" i="282"/>
  <c r="EY2" i="288"/>
  <c r="EY184" i="273"/>
  <c r="EY33" i="311"/>
  <c r="EY2" i="278"/>
  <c r="EY2" i="273"/>
  <c r="EY2" i="289"/>
  <c r="EY2" i="275"/>
  <c r="EX4" i="285"/>
  <c r="EX4" i="280"/>
  <c r="EX4" i="314"/>
  <c r="EX4" i="286"/>
  <c r="EX4" i="282"/>
  <c r="EX4" i="288"/>
  <c r="EX4" i="278"/>
  <c r="EX4" i="304"/>
  <c r="EX4" i="273"/>
  <c r="EX4" i="275"/>
  <c r="EX4" i="289"/>
  <c r="ET78" i="288"/>
  <c r="CV18" i="285"/>
  <c r="CV21" i="285"/>
  <c r="CU75" i="265"/>
  <c r="EU3" i="285"/>
  <c r="EU3" i="314"/>
  <c r="EU3" i="286"/>
  <c r="EU3" i="282"/>
  <c r="EU3" i="265"/>
  <c r="EU3" i="273"/>
  <c r="EU3" i="304"/>
  <c r="EU3" i="289"/>
  <c r="EU3" i="275"/>
  <c r="EU47" i="273"/>
  <c r="EX28" i="314"/>
  <c r="EX187" i="273"/>
  <c r="EX100" i="278"/>
  <c r="EX105" i="278"/>
  <c r="EV11" i="282"/>
  <c r="EV64" i="282"/>
  <c r="EV126" i="280"/>
  <c r="EV212" i="280"/>
  <c r="EV191" i="280"/>
  <c r="EV230" i="280"/>
  <c r="EV17" i="314"/>
  <c r="EV47" i="314"/>
  <c r="EV54" i="314"/>
  <c r="EV40" i="286"/>
  <c r="EV155" i="273"/>
  <c r="EV156" i="273"/>
  <c r="EW125" i="280"/>
  <c r="EU20" i="285"/>
  <c r="EV96" i="280"/>
  <c r="EV76" i="280"/>
  <c r="EV86" i="280"/>
  <c r="EV85" i="314"/>
  <c r="EV41" i="314"/>
  <c r="EV123" i="288"/>
  <c r="EV118" i="288"/>
  <c r="EV119" i="288"/>
  <c r="EV127" i="288"/>
  <c r="EV73" i="288"/>
  <c r="EV56" i="288"/>
  <c r="EV50" i="288"/>
  <c r="BO81" i="278"/>
  <c r="BO35" i="265"/>
  <c r="EW87" i="280"/>
  <c r="EW96" i="280"/>
  <c r="EW86" i="280"/>
  <c r="EW76" i="280"/>
  <c r="EW85" i="314"/>
  <c r="EW41" i="314"/>
  <c r="EW118" i="288"/>
  <c r="EW119" i="288"/>
  <c r="EW127" i="288"/>
  <c r="EW73" i="288"/>
  <c r="EW123" i="288"/>
  <c r="EW56" i="288"/>
  <c r="EW50" i="288"/>
  <c r="EW126" i="280"/>
  <c r="EZ2" i="285"/>
  <c r="EZ2" i="280"/>
  <c r="EZ2" i="314"/>
  <c r="EZ2" i="286"/>
  <c r="EZ2" i="282"/>
  <c r="EZ2" i="288"/>
  <c r="EZ184" i="273"/>
  <c r="EZ2" i="273"/>
  <c r="EZ2" i="278"/>
  <c r="EZ33" i="311"/>
  <c r="EZ2" i="289"/>
  <c r="EZ2" i="275"/>
  <c r="CW18" i="285"/>
  <c r="CW21" i="285"/>
  <c r="CV75" i="265"/>
  <c r="EV3" i="285"/>
  <c r="EV3" i="314"/>
  <c r="EV3" i="286"/>
  <c r="EV3" i="282"/>
  <c r="EV3" i="265"/>
  <c r="EV3" i="304"/>
  <c r="EV3" i="289"/>
  <c r="EV47" i="273"/>
  <c r="EV3" i="273"/>
  <c r="EV3" i="275"/>
  <c r="EV20" i="285"/>
  <c r="EX31" i="289"/>
  <c r="EY28" i="314"/>
  <c r="EY187" i="273"/>
  <c r="EY105" i="278"/>
  <c r="EY100" i="278"/>
  <c r="EU78" i="288"/>
  <c r="EY200" i="280"/>
  <c r="EY37" i="314"/>
  <c r="EY85" i="282"/>
  <c r="EY15" i="275"/>
  <c r="EY20" i="275"/>
  <c r="EZ17" i="275"/>
  <c r="EX125" i="280"/>
  <c r="EY4" i="285"/>
  <c r="EY4" i="280"/>
  <c r="EY4" i="314"/>
  <c r="EY4" i="286"/>
  <c r="EY4" i="282"/>
  <c r="EY4" i="288"/>
  <c r="EY4" i="289"/>
  <c r="EY4" i="304"/>
  <c r="EY4" i="273"/>
  <c r="EY4" i="278"/>
  <c r="EY4" i="275"/>
  <c r="EW64" i="282"/>
  <c r="EW11" i="282"/>
  <c r="EW212" i="280"/>
  <c r="EW230" i="280"/>
  <c r="EW191" i="280"/>
  <c r="EW17" i="314"/>
  <c r="EW47" i="314"/>
  <c r="EW40" i="286"/>
  <c r="EW54" i="314"/>
  <c r="EW155" i="273"/>
  <c r="EW156" i="273"/>
  <c r="BO88" i="265"/>
  <c r="EX87" i="280"/>
  <c r="EW3" i="285"/>
  <c r="EW3" i="314"/>
  <c r="EW3" i="286"/>
  <c r="EW3" i="282"/>
  <c r="EW3" i="265"/>
  <c r="EW47" i="273"/>
  <c r="EW3" i="275"/>
  <c r="EW3" i="304"/>
  <c r="EW3" i="273"/>
  <c r="EW3" i="289"/>
  <c r="EX64" i="282"/>
  <c r="EX11" i="282"/>
  <c r="EX126" i="280"/>
  <c r="EX212" i="280"/>
  <c r="EX191" i="280"/>
  <c r="EX230" i="280"/>
  <c r="EX17" i="314"/>
  <c r="EX54" i="314"/>
  <c r="EX47" i="314"/>
  <c r="EX40" i="286"/>
  <c r="EX155" i="273"/>
  <c r="EX156" i="273"/>
  <c r="EZ4" i="285"/>
  <c r="EZ4" i="280"/>
  <c r="EZ4" i="314"/>
  <c r="EZ4" i="286"/>
  <c r="EZ4" i="282"/>
  <c r="EZ4" i="288"/>
  <c r="EZ4" i="275"/>
  <c r="EZ4" i="289"/>
  <c r="EZ4" i="304"/>
  <c r="EZ4" i="278"/>
  <c r="EZ4" i="273"/>
  <c r="FA2" i="285"/>
  <c r="FA2" i="280"/>
  <c r="FA2" i="314"/>
  <c r="FA2" i="286"/>
  <c r="FA2" i="282"/>
  <c r="FA2" i="288"/>
  <c r="FA184" i="273"/>
  <c r="FA2" i="278"/>
  <c r="FA2" i="273"/>
  <c r="FA2" i="289"/>
  <c r="FA33" i="311"/>
  <c r="FA2" i="275"/>
  <c r="EY125" i="280"/>
  <c r="EV78" i="288"/>
  <c r="CX18" i="285"/>
  <c r="CX21" i="285"/>
  <c r="CW75" i="265"/>
  <c r="EX96" i="280"/>
  <c r="EX86" i="280"/>
  <c r="EX76" i="280"/>
  <c r="EX85" i="314"/>
  <c r="EX41" i="314"/>
  <c r="EX73" i="288"/>
  <c r="EX118" i="288"/>
  <c r="EX119" i="288"/>
  <c r="EX127" i="288"/>
  <c r="EX123" i="288"/>
  <c r="EX56" i="288"/>
  <c r="EX50" i="288"/>
  <c r="EZ28" i="314"/>
  <c r="EZ187" i="273"/>
  <c r="EZ100" i="278"/>
  <c r="EZ105" i="278"/>
  <c r="EW20" i="285"/>
  <c r="EY87" i="280"/>
  <c r="FA4" i="285"/>
  <c r="FA4" i="280"/>
  <c r="FA4" i="314"/>
  <c r="FA4" i="286"/>
  <c r="FA4" i="282"/>
  <c r="FA4" i="288"/>
  <c r="FA4" i="304"/>
  <c r="FA4" i="273"/>
  <c r="FA4" i="289"/>
  <c r="FA4" i="275"/>
  <c r="FA4" i="278"/>
  <c r="FB2" i="285"/>
  <c r="FB2" i="280"/>
  <c r="FB2" i="314"/>
  <c r="FB2" i="286"/>
  <c r="FB2" i="282"/>
  <c r="FB2" i="288"/>
  <c r="FB184" i="273"/>
  <c r="FB2" i="275"/>
  <c r="FB33" i="311"/>
  <c r="FB2" i="278"/>
  <c r="FB2" i="289"/>
  <c r="FB2" i="273"/>
  <c r="EY96" i="280"/>
  <c r="EY86" i="280"/>
  <c r="EY76" i="280"/>
  <c r="EY85" i="314"/>
  <c r="EY41" i="314"/>
  <c r="EY118" i="288"/>
  <c r="EY119" i="288"/>
  <c r="EY127" i="288"/>
  <c r="EY123" i="288"/>
  <c r="EY73" i="288"/>
  <c r="EY56" i="288"/>
  <c r="EY126" i="280"/>
  <c r="EY50" i="288"/>
  <c r="EW78" i="288"/>
  <c r="EX20" i="285"/>
  <c r="CX75" i="265"/>
  <c r="CY18" i="285"/>
  <c r="CY21" i="285"/>
  <c r="EZ200" i="280"/>
  <c r="EZ37" i="314"/>
  <c r="EZ31" i="289"/>
  <c r="EZ85" i="282"/>
  <c r="EZ15" i="275"/>
  <c r="EZ20" i="275"/>
  <c r="FA17" i="275"/>
  <c r="EZ125" i="280"/>
  <c r="EY64" i="282"/>
  <c r="EY11" i="282"/>
  <c r="EY212" i="280"/>
  <c r="EY230" i="280"/>
  <c r="EY191" i="280"/>
  <c r="EY47" i="314"/>
  <c r="EY54" i="314"/>
  <c r="EY17" i="314"/>
  <c r="EY40" i="286"/>
  <c r="EY155" i="273"/>
  <c r="EY156" i="273"/>
  <c r="EX3" i="285"/>
  <c r="EX3" i="314"/>
  <c r="EX3" i="286"/>
  <c r="EX3" i="282"/>
  <c r="EX3" i="265"/>
  <c r="EX3" i="304"/>
  <c r="EX3" i="289"/>
  <c r="EX47" i="273"/>
  <c r="EX3" i="273"/>
  <c r="EX3" i="275"/>
  <c r="BP81" i="278"/>
  <c r="BP35" i="265"/>
  <c r="EZ155" i="273"/>
  <c r="EZ156" i="273"/>
  <c r="FB200" i="280"/>
  <c r="FB37" i="314"/>
  <c r="FB85" i="282"/>
  <c r="FB15" i="275"/>
  <c r="EZ87" i="280"/>
  <c r="EY3" i="285"/>
  <c r="EY3" i="314"/>
  <c r="EY3" i="286"/>
  <c r="EY3" i="282"/>
  <c r="EY3" i="265"/>
  <c r="EY3" i="289"/>
  <c r="EY3" i="275"/>
  <c r="EY3" i="273"/>
  <c r="EY47" i="273"/>
  <c r="EY3" i="304"/>
  <c r="FA200" i="280"/>
  <c r="FA37" i="314"/>
  <c r="FA85" i="282"/>
  <c r="FA15" i="275"/>
  <c r="FA20" i="275"/>
  <c r="FB17" i="275"/>
  <c r="CY75" i="265"/>
  <c r="CZ18" i="285"/>
  <c r="CZ21" i="285"/>
  <c r="FC2" i="285"/>
  <c r="FC2" i="280"/>
  <c r="FC2" i="314"/>
  <c r="FC2" i="286"/>
  <c r="FC2" i="282"/>
  <c r="FC2" i="288"/>
  <c r="FC184" i="273"/>
  <c r="FC2" i="278"/>
  <c r="FC2" i="289"/>
  <c r="FC33" i="311"/>
  <c r="FC2" i="273"/>
  <c r="FC2" i="275"/>
  <c r="EX78" i="288"/>
  <c r="FA28" i="314"/>
  <c r="FA187" i="273"/>
  <c r="FA100" i="278"/>
  <c r="FA105" i="278"/>
  <c r="EY20" i="285"/>
  <c r="FB4" i="285"/>
  <c r="FB4" i="280"/>
  <c r="FB4" i="314"/>
  <c r="FB4" i="286"/>
  <c r="FB4" i="282"/>
  <c r="FB4" i="288"/>
  <c r="FB4" i="275"/>
  <c r="FB4" i="289"/>
  <c r="FB4" i="304"/>
  <c r="FB4" i="278"/>
  <c r="FB4" i="273"/>
  <c r="EZ64" i="282"/>
  <c r="EZ11" i="282"/>
  <c r="EZ126" i="280"/>
  <c r="EZ212" i="280"/>
  <c r="EZ230" i="280"/>
  <c r="EZ191" i="280"/>
  <c r="EZ47" i="314"/>
  <c r="EZ54" i="314"/>
  <c r="EZ17" i="314"/>
  <c r="EZ40" i="286"/>
  <c r="FA125" i="280"/>
  <c r="EZ86" i="280"/>
  <c r="EZ76" i="280"/>
  <c r="EZ85" i="314"/>
  <c r="EZ41" i="314"/>
  <c r="EZ96" i="280"/>
  <c r="EZ123" i="288"/>
  <c r="EZ73" i="288"/>
  <c r="EZ118" i="288"/>
  <c r="EZ119" i="288"/>
  <c r="EZ127" i="288"/>
  <c r="EZ56" i="288"/>
  <c r="EZ50" i="288"/>
  <c r="BP88" i="265"/>
  <c r="EY78" i="288"/>
  <c r="FA96" i="280"/>
  <c r="FA86" i="280"/>
  <c r="FA76" i="280"/>
  <c r="FA85" i="314"/>
  <c r="FA41" i="314"/>
  <c r="FA73" i="288"/>
  <c r="FA123" i="288"/>
  <c r="FA118" i="288"/>
  <c r="FA119" i="288"/>
  <c r="FA127" i="288"/>
  <c r="FA56" i="288"/>
  <c r="FA50" i="288"/>
  <c r="FA126" i="280"/>
  <c r="FA87" i="280"/>
  <c r="FC28" i="314"/>
  <c r="FC187" i="273"/>
  <c r="FC100" i="278"/>
  <c r="FC105" i="278"/>
  <c r="FB31" i="289"/>
  <c r="FA11" i="282"/>
  <c r="FA64" i="282"/>
  <c r="FA212" i="280"/>
  <c r="FA230" i="280"/>
  <c r="FA191" i="280"/>
  <c r="FA17" i="314"/>
  <c r="FA47" i="314"/>
  <c r="FA54" i="314"/>
  <c r="FA40" i="286"/>
  <c r="FA155" i="273"/>
  <c r="EZ20" i="285"/>
  <c r="FC4" i="285"/>
  <c r="FC4" i="280"/>
  <c r="FC4" i="314"/>
  <c r="FC4" i="286"/>
  <c r="FC4" i="282"/>
  <c r="FC4" i="288"/>
  <c r="FC4" i="275"/>
  <c r="FC4" i="289"/>
  <c r="FC4" i="304"/>
  <c r="FC4" i="273"/>
  <c r="FC4" i="278"/>
  <c r="FB125" i="280"/>
  <c r="FC200" i="280"/>
  <c r="FC37" i="314"/>
  <c r="FC85" i="282"/>
  <c r="FC15" i="275"/>
  <c r="FB28" i="314"/>
  <c r="FB187" i="273"/>
  <c r="FB100" i="278"/>
  <c r="FB105" i="278"/>
  <c r="FB20" i="275"/>
  <c r="FC17" i="275"/>
  <c r="FD2" i="285"/>
  <c r="FD2" i="280"/>
  <c r="FD2" i="314"/>
  <c r="FD2" i="286"/>
  <c r="FD2" i="282"/>
  <c r="FD2" i="288"/>
  <c r="FD184" i="273"/>
  <c r="FD33" i="311"/>
  <c r="FD2" i="278"/>
  <c r="FD2" i="289"/>
  <c r="FD2" i="275"/>
  <c r="FD2" i="273"/>
  <c r="FA156" i="273"/>
  <c r="DA18" i="285"/>
  <c r="DA21" i="285"/>
  <c r="CZ75" i="265"/>
  <c r="EZ3" i="285"/>
  <c r="EZ3" i="314"/>
  <c r="EZ3" i="286"/>
  <c r="EZ3" i="282"/>
  <c r="EZ3" i="265"/>
  <c r="EZ3" i="275"/>
  <c r="EZ3" i="273"/>
  <c r="EZ3" i="304"/>
  <c r="EZ47" i="273"/>
  <c r="EZ3" i="289"/>
  <c r="FB86" i="280"/>
  <c r="FB76" i="280"/>
  <c r="FB96" i="280"/>
  <c r="FB41" i="314"/>
  <c r="FB85" i="314"/>
  <c r="FB73" i="288"/>
  <c r="FB123" i="288"/>
  <c r="FB118" i="288"/>
  <c r="FB119" i="288"/>
  <c r="FB127" i="288"/>
  <c r="FB50" i="288"/>
  <c r="FB56" i="288"/>
  <c r="FB126" i="280"/>
  <c r="FB64" i="282"/>
  <c r="FB11" i="282"/>
  <c r="FB212" i="280"/>
  <c r="FB230" i="280"/>
  <c r="FB191" i="280"/>
  <c r="FB54" i="314"/>
  <c r="FB17" i="314"/>
  <c r="FB47" i="314"/>
  <c r="FB40" i="286"/>
  <c r="FB155" i="273"/>
  <c r="FB156" i="273"/>
  <c r="FC20" i="275"/>
  <c r="FD17" i="275"/>
  <c r="FE2" i="285"/>
  <c r="FE2" i="280"/>
  <c r="FE2" i="314"/>
  <c r="FE2" i="282"/>
  <c r="FE2" i="286"/>
  <c r="FE2" i="288"/>
  <c r="FE184" i="273"/>
  <c r="FE2" i="278"/>
  <c r="FE33" i="311"/>
  <c r="FE2" i="273"/>
  <c r="FE2" i="289"/>
  <c r="FE2" i="275"/>
  <c r="DB18" i="285"/>
  <c r="DB21" i="285"/>
  <c r="DA75" i="265"/>
  <c r="EZ78" i="288"/>
  <c r="FB87" i="280"/>
  <c r="FD4" i="285"/>
  <c r="FD4" i="280"/>
  <c r="FD4" i="314"/>
  <c r="FD4" i="286"/>
  <c r="FD4" i="282"/>
  <c r="FD4" i="288"/>
  <c r="FD4" i="304"/>
  <c r="FD4" i="289"/>
  <c r="FD4" i="278"/>
  <c r="FD4" i="275"/>
  <c r="FD4" i="273"/>
  <c r="FD28" i="314"/>
  <c r="FD187" i="273"/>
  <c r="FD105" i="278"/>
  <c r="FD100" i="278"/>
  <c r="FC125" i="280"/>
  <c r="FD200" i="280"/>
  <c r="FD37" i="314"/>
  <c r="FD31" i="289"/>
  <c r="FD85" i="282"/>
  <c r="FD15" i="275"/>
  <c r="FD20" i="275"/>
  <c r="FE17" i="275"/>
  <c r="FA3" i="285"/>
  <c r="FA3" i="314"/>
  <c r="FA3" i="286"/>
  <c r="FA3" i="282"/>
  <c r="FA3" i="265"/>
  <c r="FA3" i="304"/>
  <c r="FA3" i="273"/>
  <c r="FA3" i="289"/>
  <c r="FA3" i="275"/>
  <c r="FA47" i="273"/>
  <c r="FA20" i="285"/>
  <c r="BQ81" i="278"/>
  <c r="BQ35" i="265"/>
  <c r="FC87" i="280"/>
  <c r="FC11" i="282"/>
  <c r="FC64" i="282"/>
  <c r="FC126" i="280"/>
  <c r="FC212" i="280"/>
  <c r="FC230" i="280"/>
  <c r="FC191" i="280"/>
  <c r="FC47" i="314"/>
  <c r="FC54" i="314"/>
  <c r="FC17" i="314"/>
  <c r="FC40" i="286"/>
  <c r="FC155" i="273"/>
  <c r="FC156" i="273"/>
  <c r="FD125" i="280"/>
  <c r="FE200" i="280"/>
  <c r="FE37" i="314"/>
  <c r="FE85" i="282"/>
  <c r="FE15" i="275"/>
  <c r="FE20" i="275"/>
  <c r="FF17" i="275"/>
  <c r="FE28" i="314"/>
  <c r="FE187" i="273"/>
  <c r="FE100" i="278"/>
  <c r="FE105" i="278"/>
  <c r="FF2" i="285"/>
  <c r="FF2" i="280"/>
  <c r="FF2" i="314"/>
  <c r="FF2" i="286"/>
  <c r="FF2" i="282"/>
  <c r="FF2" i="288"/>
  <c r="FF184" i="273"/>
  <c r="FF2" i="289"/>
  <c r="FF2" i="273"/>
  <c r="FF2" i="275"/>
  <c r="FF33" i="311"/>
  <c r="FF2" i="278"/>
  <c r="DC18" i="285"/>
  <c r="DC21" i="285"/>
  <c r="DB75" i="265"/>
  <c r="FE4" i="285"/>
  <c r="FE4" i="280"/>
  <c r="FE4" i="314"/>
  <c r="FE4" i="286"/>
  <c r="FE4" i="282"/>
  <c r="FE4" i="288"/>
  <c r="FE4" i="275"/>
  <c r="FE4" i="273"/>
  <c r="FE4" i="304"/>
  <c r="FE4" i="278"/>
  <c r="FE4" i="289"/>
  <c r="FC86" i="280"/>
  <c r="FC76" i="280"/>
  <c r="FC96" i="280"/>
  <c r="FC41" i="314"/>
  <c r="FC85" i="314"/>
  <c r="FC118" i="288"/>
  <c r="FC119" i="288"/>
  <c r="FC127" i="288"/>
  <c r="FC123" i="288"/>
  <c r="FC73" i="288"/>
  <c r="FC50" i="288"/>
  <c r="FC56" i="288"/>
  <c r="FB3" i="285"/>
  <c r="FB3" i="314"/>
  <c r="FB3" i="286"/>
  <c r="FB3" i="282"/>
  <c r="FB3" i="265"/>
  <c r="FB3" i="304"/>
  <c r="FB3" i="275"/>
  <c r="FB3" i="289"/>
  <c r="FB3" i="273"/>
  <c r="FB47" i="273"/>
  <c r="FA78" i="288"/>
  <c r="FB20" i="285"/>
  <c r="V82" i="277"/>
  <c r="BQ88" i="265"/>
  <c r="FF200" i="280"/>
  <c r="FF31" i="289"/>
  <c r="FF85" i="282"/>
  <c r="FF37" i="314"/>
  <c r="FF15" i="275"/>
  <c r="FF20" i="275"/>
  <c r="FG17" i="275"/>
  <c r="FF28" i="314"/>
  <c r="FF187" i="273"/>
  <c r="FF105" i="278"/>
  <c r="FF100" i="278"/>
  <c r="FE125" i="280"/>
  <c r="FF4" i="285"/>
  <c r="FF4" i="280"/>
  <c r="FF4" i="314"/>
  <c r="FF4" i="286"/>
  <c r="FF4" i="282"/>
  <c r="FF4" i="288"/>
  <c r="FF4" i="304"/>
  <c r="FF4" i="273"/>
  <c r="FF4" i="278"/>
  <c r="FF4" i="275"/>
  <c r="FF4" i="289"/>
  <c r="FB78" i="288"/>
  <c r="DC75" i="265"/>
  <c r="DD18" i="285"/>
  <c r="DD21" i="285"/>
  <c r="FG2" i="285"/>
  <c r="FG2" i="280"/>
  <c r="FG2" i="314"/>
  <c r="FG2" i="286"/>
  <c r="FG2" i="282"/>
  <c r="FG2" i="288"/>
  <c r="FG184" i="273"/>
  <c r="FG33" i="311"/>
  <c r="FG2" i="289"/>
  <c r="FG2" i="275"/>
  <c r="FG2" i="278"/>
  <c r="FG2" i="273"/>
  <c r="FD11" i="282"/>
  <c r="FD64" i="282"/>
  <c r="FD126" i="280"/>
  <c r="FD212" i="280"/>
  <c r="FD191" i="280"/>
  <c r="FD230" i="280"/>
  <c r="FD17" i="314"/>
  <c r="FD47" i="314"/>
  <c r="FD54" i="314"/>
  <c r="FD40" i="286"/>
  <c r="FD155" i="273"/>
  <c r="FD156" i="273"/>
  <c r="FC20" i="285"/>
  <c r="FD87" i="280"/>
  <c r="FC3" i="285"/>
  <c r="FC3" i="314"/>
  <c r="FC3" i="286"/>
  <c r="FC3" i="282"/>
  <c r="FC3" i="265"/>
  <c r="FC3" i="273"/>
  <c r="FC3" i="304"/>
  <c r="FC3" i="289"/>
  <c r="FC47" i="273"/>
  <c r="FC3" i="275"/>
  <c r="FD96" i="280"/>
  <c r="FD86" i="280"/>
  <c r="FD76" i="280"/>
  <c r="FD85" i="314"/>
  <c r="FD41" i="314"/>
  <c r="FD123" i="288"/>
  <c r="FD118" i="288"/>
  <c r="FD119" i="288"/>
  <c r="FD127" i="288"/>
  <c r="FD73" i="288"/>
  <c r="FD56" i="288"/>
  <c r="FD50" i="288"/>
  <c r="FD3" i="285"/>
  <c r="FD3" i="314"/>
  <c r="FD3" i="286"/>
  <c r="FD3" i="282"/>
  <c r="FD3" i="265"/>
  <c r="FD47" i="273"/>
  <c r="FD3" i="273"/>
  <c r="FD3" i="304"/>
  <c r="FD3" i="275"/>
  <c r="FD3" i="289"/>
  <c r="FH2" i="285"/>
  <c r="FH2" i="280"/>
  <c r="FH2" i="314"/>
  <c r="FH2" i="286"/>
  <c r="FH2" i="282"/>
  <c r="FH2" i="288"/>
  <c r="FH2" i="275"/>
  <c r="FH2" i="289"/>
  <c r="FH184" i="273"/>
  <c r="FH2" i="278"/>
  <c r="FH2" i="273"/>
  <c r="FH33" i="311"/>
  <c r="FG4" i="285"/>
  <c r="FG4" i="280"/>
  <c r="FG4" i="314"/>
  <c r="FG4" i="286"/>
  <c r="FG4" i="282"/>
  <c r="FG4" i="288"/>
  <c r="FG4" i="275"/>
  <c r="FG4" i="289"/>
  <c r="FG4" i="304"/>
  <c r="FG4" i="278"/>
  <c r="FG4" i="273"/>
  <c r="FE87" i="280"/>
  <c r="FD20" i="285"/>
  <c r="FE64" i="282"/>
  <c r="FE11" i="282"/>
  <c r="FE126" i="280"/>
  <c r="FE212" i="280"/>
  <c r="FE230" i="280"/>
  <c r="FE191" i="280"/>
  <c r="FE17" i="314"/>
  <c r="FE47" i="314"/>
  <c r="FE54" i="314"/>
  <c r="FE40" i="286"/>
  <c r="FE155" i="273"/>
  <c r="FE156" i="273"/>
  <c r="DE18" i="285"/>
  <c r="DE21" i="285"/>
  <c r="DD75" i="265"/>
  <c r="FG28" i="314"/>
  <c r="FG187" i="273"/>
  <c r="FG105" i="278"/>
  <c r="FG100" i="278"/>
  <c r="FE96" i="280"/>
  <c r="FE86" i="280"/>
  <c r="FE76" i="280"/>
  <c r="FE85" i="314"/>
  <c r="FE41" i="314"/>
  <c r="FE118" i="288"/>
  <c r="FE119" i="288"/>
  <c r="FE127" i="288"/>
  <c r="FE73" i="288"/>
  <c r="FE123" i="288"/>
  <c r="FE56" i="288"/>
  <c r="FE50" i="288"/>
  <c r="FC78" i="288"/>
  <c r="FF125" i="280"/>
  <c r="BR81" i="278"/>
  <c r="BR35" i="265"/>
  <c r="FF64" i="282"/>
  <c r="FF11" i="282"/>
  <c r="FF126" i="280"/>
  <c r="FF212" i="280"/>
  <c r="FF191" i="280"/>
  <c r="FF230" i="280"/>
  <c r="FF54" i="314"/>
  <c r="FF17" i="314"/>
  <c r="FF47" i="314"/>
  <c r="FF40" i="286"/>
  <c r="FF155" i="273"/>
  <c r="FF156" i="273"/>
  <c r="FG200" i="280"/>
  <c r="FG37" i="314"/>
  <c r="FG85" i="282"/>
  <c r="FG15" i="275"/>
  <c r="FG20" i="275"/>
  <c r="FH17" i="275"/>
  <c r="FF87" i="280"/>
  <c r="FE20" i="285"/>
  <c r="FF96" i="280"/>
  <c r="FF86" i="280"/>
  <c r="FF76" i="280"/>
  <c r="FF85" i="314"/>
  <c r="FF41" i="314"/>
  <c r="FF73" i="288"/>
  <c r="FF118" i="288"/>
  <c r="FF119" i="288"/>
  <c r="FF127" i="288"/>
  <c r="FF123" i="288"/>
  <c r="FF56" i="288"/>
  <c r="FF50" i="288"/>
  <c r="FH4" i="285"/>
  <c r="FH4" i="280"/>
  <c r="FH4" i="314"/>
  <c r="FH4" i="286"/>
  <c r="FH4" i="282"/>
  <c r="FH4" i="288"/>
  <c r="FH4" i="273"/>
  <c r="FH4" i="289"/>
  <c r="FH4" i="275"/>
  <c r="FH4" i="304"/>
  <c r="FH4" i="278"/>
  <c r="FI2" i="285"/>
  <c r="FI2" i="280"/>
  <c r="FI2" i="314"/>
  <c r="FI2" i="286"/>
  <c r="FI2" i="282"/>
  <c r="FI2" i="288"/>
  <c r="FI184" i="273"/>
  <c r="FI33" i="311"/>
  <c r="FI2" i="278"/>
  <c r="FI2" i="273"/>
  <c r="FI2" i="275"/>
  <c r="FI2" i="289"/>
  <c r="FD78" i="288"/>
  <c r="DE75" i="265"/>
  <c r="DF18" i="285"/>
  <c r="DF21" i="285"/>
  <c r="FG125" i="280"/>
  <c r="FE3" i="285"/>
  <c r="FE3" i="314"/>
  <c r="FE3" i="286"/>
  <c r="FE3" i="282"/>
  <c r="FE3" i="265"/>
  <c r="FE3" i="273"/>
  <c r="FE3" i="289"/>
  <c r="FE47" i="273"/>
  <c r="FE3" i="275"/>
  <c r="FE3" i="304"/>
  <c r="BR88" i="265"/>
  <c r="FH28" i="314"/>
  <c r="FH187" i="273"/>
  <c r="FH105" i="278"/>
  <c r="FH100" i="278"/>
  <c r="FG64" i="282"/>
  <c r="FG11" i="282"/>
  <c r="FG126" i="280"/>
  <c r="FG212" i="280"/>
  <c r="FG230" i="280"/>
  <c r="FG191" i="280"/>
  <c r="FG17" i="314"/>
  <c r="FG47" i="314"/>
  <c r="FG54" i="314"/>
  <c r="FG40" i="286"/>
  <c r="FG155" i="273"/>
  <c r="FG156" i="273"/>
  <c r="FH200" i="280"/>
  <c r="FH37" i="314"/>
  <c r="FH31" i="289"/>
  <c r="FH85" i="282"/>
  <c r="FH15" i="275"/>
  <c r="FH20" i="275"/>
  <c r="FI17" i="275"/>
  <c r="DG18" i="285"/>
  <c r="DG21" i="285"/>
  <c r="DF75" i="265"/>
  <c r="FF3" i="285"/>
  <c r="FF3" i="314"/>
  <c r="FF3" i="286"/>
  <c r="FF3" i="282"/>
  <c r="FF3" i="265"/>
  <c r="FF3" i="273"/>
  <c r="FF3" i="304"/>
  <c r="FF3" i="289"/>
  <c r="FF3" i="275"/>
  <c r="FF47" i="273"/>
  <c r="FI4" i="285"/>
  <c r="FI4" i="280"/>
  <c r="FI4" i="314"/>
  <c r="FI4" i="286"/>
  <c r="FI4" i="282"/>
  <c r="FI4" i="288"/>
  <c r="FI4" i="289"/>
  <c r="FI4" i="304"/>
  <c r="FI4" i="278"/>
  <c r="FI4" i="275"/>
  <c r="FI4" i="273"/>
  <c r="FH125" i="280"/>
  <c r="FI200" i="280"/>
  <c r="FI37" i="314"/>
  <c r="FI85" i="282"/>
  <c r="FI15" i="275"/>
  <c r="FI20" i="275"/>
  <c r="FJ17" i="275"/>
  <c r="FG96" i="280"/>
  <c r="FG86" i="280"/>
  <c r="FG76" i="280"/>
  <c r="FG85" i="314"/>
  <c r="FG41" i="314"/>
  <c r="FG118" i="288"/>
  <c r="FG119" i="288"/>
  <c r="FG127" i="288"/>
  <c r="FG123" i="288"/>
  <c r="FG73" i="288"/>
  <c r="FG56" i="288"/>
  <c r="FG50" i="288"/>
  <c r="FF20" i="285"/>
  <c r="FJ2" i="285"/>
  <c r="FJ2" i="280"/>
  <c r="FJ2" i="314"/>
  <c r="FJ2" i="286"/>
  <c r="FJ2" i="282"/>
  <c r="FJ2" i="288"/>
  <c r="FJ184" i="273"/>
  <c r="FJ33" i="311"/>
  <c r="FJ2" i="275"/>
  <c r="FJ2" i="278"/>
  <c r="FJ2" i="273"/>
  <c r="FJ2" i="289"/>
  <c r="FE78" i="288"/>
  <c r="FJ4" i="285"/>
  <c r="FJ4" i="280"/>
  <c r="FJ4" i="314"/>
  <c r="FJ4" i="286"/>
  <c r="FJ4" i="282"/>
  <c r="FJ4" i="288"/>
  <c r="FJ4" i="275"/>
  <c r="FJ4" i="304"/>
  <c r="FJ4" i="278"/>
  <c r="FJ4" i="273"/>
  <c r="FJ4" i="289"/>
  <c r="FH64" i="282"/>
  <c r="FH11" i="282"/>
  <c r="FH126" i="280"/>
  <c r="FH212" i="280"/>
  <c r="FH230" i="280"/>
  <c r="FH191" i="280"/>
  <c r="FH17" i="314"/>
  <c r="FH47" i="314"/>
  <c r="FH54" i="314"/>
  <c r="FH40" i="286"/>
  <c r="FH155" i="273"/>
  <c r="FH156" i="273"/>
  <c r="DG75" i="265"/>
  <c r="DH18" i="285"/>
  <c r="DH21" i="285"/>
  <c r="FF78" i="288"/>
  <c r="FG87" i="280"/>
  <c r="FG3" i="285"/>
  <c r="FG3" i="314"/>
  <c r="FG3" i="286"/>
  <c r="FG3" i="282"/>
  <c r="FG3" i="265"/>
  <c r="FG3" i="289"/>
  <c r="FG3" i="275"/>
  <c r="FG3" i="304"/>
  <c r="FG47" i="273"/>
  <c r="FG3" i="273"/>
  <c r="FJ200" i="280"/>
  <c r="FJ37" i="314"/>
  <c r="FJ85" i="282"/>
  <c r="FJ15" i="275"/>
  <c r="FJ20" i="275"/>
  <c r="FK17" i="275"/>
  <c r="FJ28" i="314"/>
  <c r="FJ187" i="273"/>
  <c r="FJ105" i="278"/>
  <c r="FJ100" i="278"/>
  <c r="FI125" i="280"/>
  <c r="FG20" i="285"/>
  <c r="FH96" i="280"/>
  <c r="FH86" i="280"/>
  <c r="FH76" i="280"/>
  <c r="FH85" i="314"/>
  <c r="FH41" i="314"/>
  <c r="FH123" i="288"/>
  <c r="FH73" i="288"/>
  <c r="FH118" i="288"/>
  <c r="FH119" i="288"/>
  <c r="FH127" i="288"/>
  <c r="FH56" i="288"/>
  <c r="FH50" i="288"/>
  <c r="FK2" i="285"/>
  <c r="FK2" i="280"/>
  <c r="FK2" i="314"/>
  <c r="FK2" i="286"/>
  <c r="FK2" i="282"/>
  <c r="FK2" i="288"/>
  <c r="FK184" i="273"/>
  <c r="FK33" i="311"/>
  <c r="FK2" i="278"/>
  <c r="FK2" i="273"/>
  <c r="FK2" i="289"/>
  <c r="FK2" i="275"/>
  <c r="FI28" i="314"/>
  <c r="FI187" i="273"/>
  <c r="FI105" i="278"/>
  <c r="FI100" i="278"/>
  <c r="BS81" i="278"/>
  <c r="BS35" i="265"/>
  <c r="FI96" i="280"/>
  <c r="FI86" i="280"/>
  <c r="FI76" i="280"/>
  <c r="FI85" i="314"/>
  <c r="FI41" i="314"/>
  <c r="FI73" i="288"/>
  <c r="FI123" i="288"/>
  <c r="FI118" i="288"/>
  <c r="FI119" i="288"/>
  <c r="FI127" i="288"/>
  <c r="FI56" i="288"/>
  <c r="FI50" i="288"/>
  <c r="FI126" i="280"/>
  <c r="FI64" i="282"/>
  <c r="FI11" i="282"/>
  <c r="FI212" i="280"/>
  <c r="FI230" i="280"/>
  <c r="FI191" i="280"/>
  <c r="FI17" i="314"/>
  <c r="FI47" i="314"/>
  <c r="FI54" i="314"/>
  <c r="FI40" i="286"/>
  <c r="FI155" i="273"/>
  <c r="FI156" i="273"/>
  <c r="FH87" i="280"/>
  <c r="FG78" i="288"/>
  <c r="FK28" i="314"/>
  <c r="FK187" i="273"/>
  <c r="FK105" i="278"/>
  <c r="FK100" i="278"/>
  <c r="FH3" i="285"/>
  <c r="FH3" i="314"/>
  <c r="FH3" i="286"/>
  <c r="FH3" i="282"/>
  <c r="FH3" i="265"/>
  <c r="FH3" i="289"/>
  <c r="FH47" i="273"/>
  <c r="FH3" i="275"/>
  <c r="FH3" i="273"/>
  <c r="FH3" i="304"/>
  <c r="DI18" i="285"/>
  <c r="DI21" i="285"/>
  <c r="DH75" i="265"/>
  <c r="FI87" i="280"/>
  <c r="FH20" i="285"/>
  <c r="FJ31" i="289"/>
  <c r="FK4" i="285"/>
  <c r="FK4" i="280"/>
  <c r="FK4" i="314"/>
  <c r="FK4" i="286"/>
  <c r="FK4" i="282"/>
  <c r="FK4" i="288"/>
  <c r="FK4" i="304"/>
  <c r="FK4" i="273"/>
  <c r="FK4" i="278"/>
  <c r="FK4" i="289"/>
  <c r="FK4" i="275"/>
  <c r="FL2" i="285"/>
  <c r="FL2" i="280"/>
  <c r="FL2" i="314"/>
  <c r="FL2" i="286"/>
  <c r="FL2" i="282"/>
  <c r="FL2" i="288"/>
  <c r="FL184" i="273"/>
  <c r="FL2" i="273"/>
  <c r="FL2" i="278"/>
  <c r="FL2" i="275"/>
  <c r="FL33" i="311"/>
  <c r="FL2" i="289"/>
  <c r="FJ125" i="280"/>
  <c r="BS88" i="265"/>
  <c r="FJ87" i="280"/>
  <c r="FH78" i="288"/>
  <c r="FI20" i="285"/>
  <c r="FI3" i="285"/>
  <c r="FI3" i="314"/>
  <c r="FI3" i="286"/>
  <c r="FI3" i="282"/>
  <c r="FI3" i="265"/>
  <c r="FI3" i="304"/>
  <c r="FI3" i="289"/>
  <c r="FI3" i="275"/>
  <c r="FI47" i="273"/>
  <c r="FI3" i="273"/>
  <c r="FK125" i="280"/>
  <c r="DI75" i="265"/>
  <c r="DJ18" i="285"/>
  <c r="DJ21" i="285"/>
  <c r="FL200" i="280"/>
  <c r="FL37" i="314"/>
  <c r="FL85" i="282"/>
  <c r="FL15" i="275"/>
  <c r="FK200" i="280"/>
  <c r="FK37" i="314"/>
  <c r="FK85" i="282"/>
  <c r="FK15" i="275"/>
  <c r="FK20" i="275"/>
  <c r="FL17" i="275"/>
  <c r="FJ126" i="280"/>
  <c r="FJ11" i="282"/>
  <c r="FJ64" i="282"/>
  <c r="FJ212" i="280"/>
  <c r="FJ230" i="280"/>
  <c r="FJ191" i="280"/>
  <c r="FJ17" i="314"/>
  <c r="FJ54" i="314"/>
  <c r="FJ47" i="314"/>
  <c r="FJ40" i="286"/>
  <c r="FJ155" i="273"/>
  <c r="FJ156" i="273"/>
  <c r="FM2" i="285"/>
  <c r="FM2" i="280"/>
  <c r="FM2" i="314"/>
  <c r="FM2" i="282"/>
  <c r="FM2" i="286"/>
  <c r="FM2" i="288"/>
  <c r="FM184" i="273"/>
  <c r="FM2" i="278"/>
  <c r="FM2" i="273"/>
  <c r="FM2" i="275"/>
  <c r="FM33" i="311"/>
  <c r="FM2" i="289"/>
  <c r="FJ86" i="280"/>
  <c r="FJ76" i="280"/>
  <c r="FJ96" i="280"/>
  <c r="FJ41" i="314"/>
  <c r="FJ85" i="314"/>
  <c r="FJ73" i="288"/>
  <c r="FJ123" i="288"/>
  <c r="FJ118" i="288"/>
  <c r="FJ119" i="288"/>
  <c r="FJ127" i="288"/>
  <c r="FJ50" i="288"/>
  <c r="FJ56" i="288"/>
  <c r="FL4" i="285"/>
  <c r="FL4" i="280"/>
  <c r="FL4" i="314"/>
  <c r="FL4" i="286"/>
  <c r="FL4" i="282"/>
  <c r="FL4" i="288"/>
  <c r="FL4" i="304"/>
  <c r="FL4" i="275"/>
  <c r="FL4" i="273"/>
  <c r="FL4" i="278"/>
  <c r="FL4" i="289"/>
  <c r="FL28" i="314"/>
  <c r="FL187" i="273"/>
  <c r="FL100" i="278"/>
  <c r="FL105" i="278"/>
  <c r="FJ3" i="285"/>
  <c r="FJ3" i="314"/>
  <c r="FJ3" i="286"/>
  <c r="FJ3" i="282"/>
  <c r="FJ3" i="265"/>
  <c r="FJ3" i="273"/>
  <c r="FJ47" i="273"/>
  <c r="FJ3" i="275"/>
  <c r="FJ3" i="304"/>
  <c r="FJ3" i="289"/>
  <c r="FM28" i="314"/>
  <c r="FM187" i="273"/>
  <c r="FM105" i="278"/>
  <c r="FM100" i="278"/>
  <c r="FJ20" i="285"/>
  <c r="FL31" i="289"/>
  <c r="DK18" i="285"/>
  <c r="DK21" i="285"/>
  <c r="DJ75" i="265"/>
  <c r="FI78" i="288"/>
  <c r="FK86" i="280"/>
  <c r="FK76" i="280"/>
  <c r="FK96" i="280"/>
  <c r="FK41" i="314"/>
  <c r="FK85" i="314"/>
  <c r="FK118" i="288"/>
  <c r="FK119" i="288"/>
  <c r="FK127" i="288"/>
  <c r="FK123" i="288"/>
  <c r="FK73" i="288"/>
  <c r="FK50" i="288"/>
  <c r="FK126" i="280"/>
  <c r="FK56" i="288"/>
  <c r="FK11" i="282"/>
  <c r="FK64" i="282"/>
  <c r="FK212" i="280"/>
  <c r="FK191" i="280"/>
  <c r="FK230" i="280"/>
  <c r="FK47" i="314"/>
  <c r="FK17" i="314"/>
  <c r="FK54" i="314"/>
  <c r="FK40" i="286"/>
  <c r="FK155" i="273"/>
  <c r="FK156" i="273"/>
  <c r="FK87" i="280"/>
  <c r="FL20" i="275"/>
  <c r="FM17" i="275"/>
  <c r="FN2" i="285"/>
  <c r="FN2" i="280"/>
  <c r="FN2" i="314"/>
  <c r="FN2" i="286"/>
  <c r="FN2" i="282"/>
  <c r="FN2" i="288"/>
  <c r="FN184" i="273"/>
  <c r="FN2" i="273"/>
  <c r="FN2" i="278"/>
  <c r="FN2" i="275"/>
  <c r="FN2" i="289"/>
  <c r="FN33" i="311"/>
  <c r="FM4" i="285"/>
  <c r="FM4" i="280"/>
  <c r="FM4" i="314"/>
  <c r="FM4" i="286"/>
  <c r="FM4" i="282"/>
  <c r="FM4" i="288"/>
  <c r="FM4" i="273"/>
  <c r="FM4" i="304"/>
  <c r="FM4" i="278"/>
  <c r="FM4" i="289"/>
  <c r="FM4" i="275"/>
  <c r="FL125" i="280"/>
  <c r="BT81" i="278"/>
  <c r="BT35" i="265"/>
  <c r="FL87" i="280"/>
  <c r="FN4" i="285"/>
  <c r="FN4" i="280"/>
  <c r="FN4" i="314"/>
  <c r="FN4" i="286"/>
  <c r="FN4" i="282"/>
  <c r="FN4" i="288"/>
  <c r="FN4" i="289"/>
  <c r="FN4" i="275"/>
  <c r="FN4" i="273"/>
  <c r="FN4" i="278"/>
  <c r="FN4" i="304"/>
  <c r="FL11" i="282"/>
  <c r="FL64" i="282"/>
  <c r="FL126" i="280"/>
  <c r="FL212" i="280"/>
  <c r="FL191" i="280"/>
  <c r="FL230" i="280"/>
  <c r="FL47" i="314"/>
  <c r="FL54" i="314"/>
  <c r="FL17" i="314"/>
  <c r="FL40" i="286"/>
  <c r="FL155" i="273"/>
  <c r="FL156" i="273"/>
  <c r="FM125" i="280"/>
  <c r="FO2" i="285"/>
  <c r="FO2" i="280"/>
  <c r="FO2" i="314"/>
  <c r="FO2" i="286"/>
  <c r="FO2" i="282"/>
  <c r="FO2" i="288"/>
  <c r="FO184" i="273"/>
  <c r="FO2" i="289"/>
  <c r="FO33" i="311"/>
  <c r="FO2" i="278"/>
  <c r="FO2" i="273"/>
  <c r="FO2" i="275"/>
  <c r="FJ78" i="288"/>
  <c r="DL18" i="285"/>
  <c r="DL21" i="285"/>
  <c r="DK75" i="265"/>
  <c r="FK3" i="285"/>
  <c r="FK3" i="314"/>
  <c r="FK3" i="286"/>
  <c r="FK3" i="282"/>
  <c r="FK3" i="265"/>
  <c r="FK47" i="273"/>
  <c r="FK3" i="275"/>
  <c r="FK3" i="304"/>
  <c r="FK3" i="273"/>
  <c r="FK3" i="289"/>
  <c r="FM200" i="280"/>
  <c r="FM37" i="314"/>
  <c r="FM85" i="282"/>
  <c r="FM15" i="275"/>
  <c r="FM20" i="275"/>
  <c r="FN17" i="275"/>
  <c r="FL96" i="280"/>
  <c r="FL86" i="280"/>
  <c r="FL76" i="280"/>
  <c r="FL85" i="314"/>
  <c r="FL41" i="314"/>
  <c r="FL123" i="288"/>
  <c r="FL118" i="288"/>
  <c r="FL119" i="288"/>
  <c r="FL127" i="288"/>
  <c r="FL73" i="288"/>
  <c r="FL56" i="288"/>
  <c r="FL50" i="288"/>
  <c r="FK20" i="285"/>
  <c r="BT88" i="265"/>
  <c r="FM155" i="273"/>
  <c r="FM156" i="273"/>
  <c r="FN125" i="280"/>
  <c r="FK78" i="288"/>
  <c r="FO4" i="285"/>
  <c r="FO4" i="280"/>
  <c r="FO4" i="314"/>
  <c r="FO4" i="286"/>
  <c r="FO4" i="282"/>
  <c r="FO4" i="288"/>
  <c r="FO4" i="304"/>
  <c r="FO4" i="275"/>
  <c r="FO4" i="273"/>
  <c r="FO4" i="289"/>
  <c r="FO4" i="278"/>
  <c r="FM64" i="282"/>
  <c r="FM11" i="282"/>
  <c r="FM126" i="280"/>
  <c r="FM212" i="280"/>
  <c r="FM230" i="280"/>
  <c r="FM191" i="280"/>
  <c r="FM17" i="314"/>
  <c r="FM47" i="314"/>
  <c r="FM54" i="314"/>
  <c r="FM40" i="286"/>
  <c r="FL3" i="285"/>
  <c r="FL3" i="314"/>
  <c r="FL3" i="286"/>
  <c r="FL3" i="282"/>
  <c r="FL3" i="265"/>
  <c r="FL3" i="304"/>
  <c r="FL3" i="289"/>
  <c r="FL3" i="275"/>
  <c r="FL47" i="273"/>
  <c r="FL3" i="273"/>
  <c r="FO200" i="280"/>
  <c r="FO37" i="314"/>
  <c r="FO85" i="282"/>
  <c r="FO15" i="275"/>
  <c r="DL75" i="265"/>
  <c r="DM18" i="285"/>
  <c r="DM21" i="285"/>
  <c r="FM87" i="280"/>
  <c r="FN200" i="280"/>
  <c r="FN85" i="282"/>
  <c r="FN31" i="289"/>
  <c r="FN37" i="314"/>
  <c r="FN15" i="275"/>
  <c r="FN20" i="275"/>
  <c r="FO17" i="275"/>
  <c r="FP2" i="285"/>
  <c r="FP2" i="280"/>
  <c r="FP2" i="314"/>
  <c r="FP2" i="286"/>
  <c r="FP2" i="282"/>
  <c r="FP2" i="288"/>
  <c r="FP33" i="311"/>
  <c r="FP2" i="289"/>
  <c r="FP2" i="278"/>
  <c r="FP184" i="273"/>
  <c r="FP2" i="273"/>
  <c r="FP2" i="275"/>
  <c r="FL20" i="285"/>
  <c r="FN28" i="314"/>
  <c r="FN187" i="273"/>
  <c r="FN105" i="278"/>
  <c r="FN100" i="278"/>
  <c r="FM96" i="280"/>
  <c r="FM76" i="280"/>
  <c r="FM86" i="280"/>
  <c r="FM85" i="314"/>
  <c r="FM41" i="314"/>
  <c r="FM118" i="288"/>
  <c r="FM119" i="288"/>
  <c r="FM127" i="288"/>
  <c r="FM73" i="288"/>
  <c r="FM123" i="288"/>
  <c r="FM56" i="288"/>
  <c r="FM50" i="288"/>
  <c r="FN11" i="282"/>
  <c r="FN64" i="282"/>
  <c r="FN126" i="280"/>
  <c r="FN212" i="280"/>
  <c r="FN191" i="280"/>
  <c r="FN230" i="280"/>
  <c r="FN54" i="314"/>
  <c r="FN17" i="314"/>
  <c r="FN47" i="314"/>
  <c r="FN40" i="286"/>
  <c r="FN155" i="273"/>
  <c r="FN156" i="273"/>
  <c r="FL78" i="288"/>
  <c r="FO125" i="280"/>
  <c r="FO28" i="314"/>
  <c r="FO187" i="273"/>
  <c r="FO105" i="278"/>
  <c r="FO100" i="278"/>
  <c r="FP28" i="314"/>
  <c r="FP187" i="273"/>
  <c r="FP100" i="278"/>
  <c r="FP105" i="278"/>
  <c r="FN96" i="280"/>
  <c r="FN86" i="280"/>
  <c r="FN76" i="280"/>
  <c r="FN85" i="314"/>
  <c r="FN41" i="314"/>
  <c r="FN73" i="288"/>
  <c r="FN118" i="288"/>
  <c r="FN119" i="288"/>
  <c r="FN127" i="288"/>
  <c r="FN123" i="288"/>
  <c r="FN56" i="288"/>
  <c r="FN50" i="288"/>
  <c r="FM3" i="285"/>
  <c r="FM3" i="314"/>
  <c r="FM3" i="286"/>
  <c r="FM3" i="282"/>
  <c r="FM3" i="265"/>
  <c r="FM3" i="275"/>
  <c r="FM47" i="273"/>
  <c r="FM3" i="273"/>
  <c r="FM3" i="304"/>
  <c r="FM3" i="289"/>
  <c r="FP200" i="280"/>
  <c r="FP37" i="314"/>
  <c r="FP85" i="282"/>
  <c r="FP15" i="275"/>
  <c r="FQ2" i="285"/>
  <c r="FQ2" i="280"/>
  <c r="FQ2" i="314"/>
  <c r="FQ2" i="286"/>
  <c r="FQ2" i="282"/>
  <c r="FQ2" i="288"/>
  <c r="FQ184" i="273"/>
  <c r="FQ2" i="278"/>
  <c r="FQ2" i="273"/>
  <c r="FQ2" i="289"/>
  <c r="FQ33" i="311"/>
  <c r="FQ2" i="275"/>
  <c r="DN18" i="285"/>
  <c r="DN21" i="285"/>
  <c r="DM75" i="265"/>
  <c r="FM20" i="285"/>
  <c r="FP4" i="285"/>
  <c r="FP4" i="280"/>
  <c r="FP4" i="314"/>
  <c r="FP4" i="286"/>
  <c r="FP4" i="282"/>
  <c r="FP4" i="288"/>
  <c r="FP4" i="278"/>
  <c r="FP4" i="304"/>
  <c r="FP4" i="273"/>
  <c r="FP4" i="289"/>
  <c r="FP4" i="275"/>
  <c r="FN87" i="280"/>
  <c r="FO20" i="275"/>
  <c r="FP17" i="275"/>
  <c r="BU81" i="278"/>
  <c r="BU35" i="265"/>
  <c r="FO64" i="282"/>
  <c r="FO11" i="282"/>
  <c r="FO126" i="280"/>
  <c r="FO212" i="280"/>
  <c r="FO230" i="280"/>
  <c r="FO191" i="280"/>
  <c r="FO47" i="314"/>
  <c r="FO54" i="314"/>
  <c r="FO17" i="314"/>
  <c r="FO40" i="286"/>
  <c r="FO155" i="273"/>
  <c r="FQ200" i="280"/>
  <c r="FQ37" i="314"/>
  <c r="FQ85" i="282"/>
  <c r="FQ15" i="275"/>
  <c r="FQ28" i="314"/>
  <c r="FQ187" i="273"/>
  <c r="FQ105" i="278"/>
  <c r="FQ100" i="278"/>
  <c r="FO96" i="280"/>
  <c r="FO86" i="280"/>
  <c r="FO76" i="280"/>
  <c r="FO85" i="314"/>
  <c r="FO41" i="314"/>
  <c r="FO118" i="288"/>
  <c r="FO119" i="288"/>
  <c r="FO127" i="288"/>
  <c r="FO123" i="288"/>
  <c r="FO73" i="288"/>
  <c r="FO56" i="288"/>
  <c r="FO50" i="288"/>
  <c r="FO156" i="273"/>
  <c r="FO87" i="280"/>
  <c r="FP31" i="289"/>
  <c r="FM78" i="288"/>
  <c r="FN3" i="285"/>
  <c r="FN3" i="286"/>
  <c r="FN3" i="314"/>
  <c r="FN3" i="282"/>
  <c r="FN3" i="265"/>
  <c r="FN3" i="304"/>
  <c r="FN3" i="289"/>
  <c r="FN47" i="273"/>
  <c r="FN3" i="275"/>
  <c r="FN3" i="273"/>
  <c r="FP20" i="275"/>
  <c r="FQ17" i="275"/>
  <c r="FP125" i="280"/>
  <c r="FR2" i="285"/>
  <c r="FR2" i="280"/>
  <c r="FR2" i="314"/>
  <c r="FR2" i="286"/>
  <c r="FR2" i="282"/>
  <c r="FR2" i="288"/>
  <c r="FR184" i="273"/>
  <c r="FR33" i="311"/>
  <c r="FR2" i="289"/>
  <c r="FR2" i="275"/>
  <c r="FR2" i="273"/>
  <c r="FR2" i="278"/>
  <c r="DO18" i="285"/>
  <c r="DO21" i="285"/>
  <c r="DN75" i="265"/>
  <c r="W82" i="277"/>
  <c r="FQ4" i="285"/>
  <c r="FQ4" i="280"/>
  <c r="FQ4" i="314"/>
  <c r="FQ4" i="286"/>
  <c r="FQ4" i="282"/>
  <c r="FQ4" i="288"/>
  <c r="FQ4" i="273"/>
  <c r="FQ4" i="278"/>
  <c r="FQ4" i="289"/>
  <c r="FQ4" i="275"/>
  <c r="FQ4" i="304"/>
  <c r="FN20" i="285"/>
  <c r="BU88" i="265"/>
  <c r="FR200" i="280"/>
  <c r="FR37" i="314"/>
  <c r="FR85" i="282"/>
  <c r="FR15" i="275"/>
  <c r="FP87" i="280"/>
  <c r="FR28" i="314"/>
  <c r="FR187" i="273"/>
  <c r="FR105" i="278"/>
  <c r="FR100" i="278"/>
  <c r="FN78" i="288"/>
  <c r="FO20" i="285"/>
  <c r="FQ125" i="280"/>
  <c r="DP18" i="285"/>
  <c r="DP21" i="285"/>
  <c r="DO75" i="265"/>
  <c r="FS2" i="285"/>
  <c r="FS2" i="280"/>
  <c r="FS2" i="314"/>
  <c r="FS2" i="286"/>
  <c r="FS2" i="282"/>
  <c r="FS2" i="288"/>
  <c r="FS184" i="273"/>
  <c r="FS33" i="311"/>
  <c r="FS2" i="289"/>
  <c r="FS2" i="273"/>
  <c r="FS2" i="278"/>
  <c r="FS2" i="275"/>
  <c r="FR4" i="285"/>
  <c r="FR4" i="280"/>
  <c r="FR4" i="314"/>
  <c r="FR4" i="286"/>
  <c r="FR4" i="282"/>
  <c r="FR4" i="288"/>
  <c r="FR4" i="278"/>
  <c r="FR4" i="273"/>
  <c r="FR4" i="275"/>
  <c r="FR4" i="304"/>
  <c r="FR4" i="289"/>
  <c r="FQ20" i="275"/>
  <c r="FR17" i="275"/>
  <c r="FP64" i="282"/>
  <c r="FP11" i="282"/>
  <c r="FP126" i="280"/>
  <c r="FP212" i="280"/>
  <c r="FP230" i="280"/>
  <c r="FP191" i="280"/>
  <c r="FP47" i="314"/>
  <c r="FP54" i="314"/>
  <c r="FP17" i="314"/>
  <c r="FP40" i="286"/>
  <c r="FP155" i="273"/>
  <c r="FP156" i="273"/>
  <c r="FP96" i="280"/>
  <c r="FP86" i="280"/>
  <c r="FP76" i="280"/>
  <c r="FP85" i="314"/>
  <c r="FP41" i="314"/>
  <c r="FP123" i="288"/>
  <c r="FP73" i="288"/>
  <c r="FP118" i="288"/>
  <c r="FP119" i="288"/>
  <c r="FP127" i="288"/>
  <c r="FP56" i="288"/>
  <c r="FP50" i="288"/>
  <c r="FO3" i="285"/>
  <c r="FO3" i="314"/>
  <c r="FO3" i="286"/>
  <c r="FO3" i="282"/>
  <c r="FO3" i="265"/>
  <c r="FO47" i="273"/>
  <c r="FO3" i="273"/>
  <c r="FO3" i="275"/>
  <c r="FO3" i="304"/>
  <c r="FO3" i="289"/>
  <c r="FP3" i="285"/>
  <c r="FP3" i="314"/>
  <c r="FP3" i="286"/>
  <c r="FP3" i="282"/>
  <c r="FP3" i="265"/>
  <c r="FP3" i="289"/>
  <c r="FP3" i="275"/>
  <c r="FP47" i="273"/>
  <c r="FP3" i="273"/>
  <c r="FP3" i="304"/>
  <c r="FS200" i="280"/>
  <c r="FS37" i="314"/>
  <c r="FS85" i="282"/>
  <c r="FS15" i="275"/>
  <c r="FR31" i="289"/>
  <c r="FR125" i="280"/>
  <c r="FQ64" i="282"/>
  <c r="FQ11" i="282"/>
  <c r="FQ126" i="280"/>
  <c r="FQ212" i="280"/>
  <c r="FQ230" i="280"/>
  <c r="FQ191" i="280"/>
  <c r="FQ17" i="314"/>
  <c r="FQ47" i="314"/>
  <c r="FQ54" i="314"/>
  <c r="FQ40" i="286"/>
  <c r="FQ155" i="273"/>
  <c r="FQ156" i="273"/>
  <c r="FP20" i="285"/>
  <c r="FR20" i="275"/>
  <c r="FS17" i="275"/>
  <c r="FS4" i="285"/>
  <c r="FS4" i="280"/>
  <c r="FS4" i="314"/>
  <c r="FS4" i="286"/>
  <c r="FS4" i="282"/>
  <c r="FS4" i="288"/>
  <c r="FS4" i="304"/>
  <c r="FS4" i="275"/>
  <c r="FS4" i="289"/>
  <c r="FS4" i="278"/>
  <c r="FS4" i="273"/>
  <c r="FO78" i="288"/>
  <c r="FQ96" i="280"/>
  <c r="FQ86" i="280"/>
  <c r="FQ76" i="280"/>
  <c r="FQ85" i="314"/>
  <c r="FQ41" i="314"/>
  <c r="FQ73" i="288"/>
  <c r="FQ123" i="288"/>
  <c r="FQ118" i="288"/>
  <c r="FQ119" i="288"/>
  <c r="FQ127" i="288"/>
  <c r="FQ56" i="288"/>
  <c r="FQ50" i="288"/>
  <c r="FQ87" i="280"/>
  <c r="DQ18" i="285"/>
  <c r="DQ21" i="285"/>
  <c r="DP75" i="265"/>
  <c r="FT2" i="285"/>
  <c r="FT2" i="280"/>
  <c r="FT2" i="314"/>
  <c r="FT2" i="286"/>
  <c r="FT2" i="282"/>
  <c r="FT2" i="288"/>
  <c r="FT184" i="273"/>
  <c r="FT2" i="275"/>
  <c r="FT33" i="311"/>
  <c r="FT2" i="289"/>
  <c r="FT2" i="273"/>
  <c r="FT2" i="278"/>
  <c r="FS28" i="314"/>
  <c r="FS187" i="273"/>
  <c r="FS100" i="278"/>
  <c r="FS105" i="278"/>
  <c r="BV81" i="278"/>
  <c r="BV35" i="265"/>
  <c r="DR18" i="285"/>
  <c r="DR21" i="285"/>
  <c r="DQ75" i="265"/>
  <c r="FR64" i="282"/>
  <c r="FR126" i="280"/>
  <c r="FR11" i="282"/>
  <c r="FR212" i="280"/>
  <c r="FR230" i="280"/>
  <c r="FR191" i="280"/>
  <c r="FR54" i="314"/>
  <c r="FR17" i="314"/>
  <c r="FR47" i="314"/>
  <c r="FR40" i="286"/>
  <c r="FR155" i="273"/>
  <c r="FR156" i="273"/>
  <c r="FQ20" i="285"/>
  <c r="FT28" i="314"/>
  <c r="FT187" i="273"/>
  <c r="FT100" i="278"/>
  <c r="FT105" i="278"/>
  <c r="FS125" i="280"/>
  <c r="FT4" i="285"/>
  <c r="FT4" i="280"/>
  <c r="FT4" i="314"/>
  <c r="FT4" i="286"/>
  <c r="FT4" i="282"/>
  <c r="FT4" i="288"/>
  <c r="FT4" i="289"/>
  <c r="FT4" i="275"/>
  <c r="FT4" i="278"/>
  <c r="FT4" i="273"/>
  <c r="FT4" i="304"/>
  <c r="FT200" i="280"/>
  <c r="FT37" i="314"/>
  <c r="FT85" i="282"/>
  <c r="FT15" i="275"/>
  <c r="FQ3" i="285"/>
  <c r="FQ3" i="314"/>
  <c r="FQ3" i="286"/>
  <c r="FQ3" i="282"/>
  <c r="FQ3" i="265"/>
  <c r="FQ3" i="289"/>
  <c r="FQ3" i="275"/>
  <c r="FQ3" i="304"/>
  <c r="FQ47" i="273"/>
  <c r="FQ3" i="273"/>
  <c r="FR96" i="280"/>
  <c r="FR86" i="280"/>
  <c r="FR76" i="280"/>
  <c r="FR41" i="314"/>
  <c r="FR85" i="314"/>
  <c r="FR73" i="288"/>
  <c r="FR123" i="288"/>
  <c r="FR118" i="288"/>
  <c r="FR119" i="288"/>
  <c r="FR127" i="288"/>
  <c r="FR50" i="288"/>
  <c r="FR56" i="288"/>
  <c r="FR87" i="280"/>
  <c r="FS20" i="275"/>
  <c r="FT17" i="275"/>
  <c r="FU2" i="285"/>
  <c r="FU2" i="280"/>
  <c r="FU2" i="314"/>
  <c r="FU2" i="282"/>
  <c r="FU2" i="286"/>
  <c r="FU2" i="288"/>
  <c r="FU184" i="273"/>
  <c r="FU33" i="311"/>
  <c r="FU2" i="278"/>
  <c r="FU2" i="273"/>
  <c r="FU2" i="275"/>
  <c r="FU2" i="289"/>
  <c r="FP78" i="288"/>
  <c r="BV88" i="265"/>
  <c r="FU200" i="280"/>
  <c r="FU37" i="314"/>
  <c r="FU85" i="282"/>
  <c r="FU15" i="275"/>
  <c r="FS87" i="280"/>
  <c r="FR3" i="285"/>
  <c r="FR3" i="314"/>
  <c r="FR3" i="286"/>
  <c r="FR3" i="282"/>
  <c r="FR3" i="265"/>
  <c r="FR47" i="273"/>
  <c r="FR3" i="304"/>
  <c r="FR3" i="273"/>
  <c r="FR3" i="289"/>
  <c r="FR3" i="275"/>
  <c r="FT20" i="275"/>
  <c r="FU17" i="275"/>
  <c r="FS86" i="280"/>
  <c r="FS76" i="280"/>
  <c r="FS96" i="280"/>
  <c r="FS41" i="314"/>
  <c r="FS85" i="314"/>
  <c r="FS118" i="288"/>
  <c r="FS119" i="288"/>
  <c r="FS127" i="288"/>
  <c r="FS123" i="288"/>
  <c r="FS73" i="288"/>
  <c r="FS50" i="288"/>
  <c r="FS126" i="280"/>
  <c r="FS56" i="288"/>
  <c r="DR75" i="265"/>
  <c r="DS18" i="285"/>
  <c r="DS21" i="285"/>
  <c r="FV2" i="285"/>
  <c r="FV2" i="280"/>
  <c r="FV2" i="314"/>
  <c r="FV2" i="286"/>
  <c r="FV2" i="282"/>
  <c r="FV2" i="288"/>
  <c r="FV184" i="273"/>
  <c r="FV33" i="311"/>
  <c r="FV2" i="273"/>
  <c r="FV2" i="289"/>
  <c r="FV2" i="278"/>
  <c r="FV2" i="275"/>
  <c r="FU28" i="314"/>
  <c r="FU187" i="273"/>
  <c r="FU105" i="278"/>
  <c r="FU100" i="278"/>
  <c r="FS11" i="282"/>
  <c r="FS64" i="282"/>
  <c r="FS212" i="280"/>
  <c r="FS230" i="280"/>
  <c r="FS191" i="280"/>
  <c r="FS47" i="314"/>
  <c r="FS54" i="314"/>
  <c r="FS17" i="314"/>
  <c r="FS40" i="286"/>
  <c r="FS155" i="273"/>
  <c r="FS156" i="273"/>
  <c r="FR20" i="285"/>
  <c r="FQ78" i="288"/>
  <c r="FT125" i="280"/>
  <c r="FU4" i="285"/>
  <c r="FU4" i="280"/>
  <c r="FU4" i="314"/>
  <c r="FU4" i="286"/>
  <c r="FU4" i="282"/>
  <c r="FU4" i="288"/>
  <c r="FU4" i="304"/>
  <c r="FU4" i="273"/>
  <c r="FU4" i="278"/>
  <c r="FU4" i="275"/>
  <c r="FU4" i="289"/>
  <c r="FT31" i="289"/>
  <c r="FT87" i="280"/>
  <c r="FU125" i="280"/>
  <c r="DT18" i="285"/>
  <c r="DT21" i="285"/>
  <c r="DS75" i="265"/>
  <c r="FR78" i="288"/>
  <c r="FS20" i="285"/>
  <c r="FT11" i="282"/>
  <c r="FT64" i="282"/>
  <c r="FT126" i="280"/>
  <c r="FT212" i="280"/>
  <c r="FT191" i="280"/>
  <c r="FT230" i="280"/>
  <c r="FT17" i="314"/>
  <c r="FT47" i="314"/>
  <c r="FT54" i="314"/>
  <c r="FT40" i="286"/>
  <c r="FT155" i="273"/>
  <c r="FT156" i="273"/>
  <c r="FW2" i="285"/>
  <c r="FW2" i="280"/>
  <c r="FW2" i="314"/>
  <c r="FW2" i="286"/>
  <c r="FW2" i="282"/>
  <c r="FW2" i="288"/>
  <c r="FW184" i="273"/>
  <c r="FW33" i="311"/>
  <c r="FW2" i="275"/>
  <c r="FW2" i="278"/>
  <c r="FW2" i="289"/>
  <c r="FW2" i="273"/>
  <c r="FV28" i="314"/>
  <c r="FV187" i="273"/>
  <c r="FV105" i="278"/>
  <c r="FV100" i="278"/>
  <c r="FV4" i="285"/>
  <c r="FV4" i="280"/>
  <c r="FV4" i="314"/>
  <c r="FV4" i="286"/>
  <c r="FV4" i="282"/>
  <c r="FV4" i="288"/>
  <c r="FV4" i="278"/>
  <c r="FV4" i="304"/>
  <c r="FV4" i="273"/>
  <c r="FV4" i="289"/>
  <c r="FV4" i="275"/>
  <c r="FT96" i="280"/>
  <c r="FT76" i="280"/>
  <c r="FT86" i="280"/>
  <c r="FT85" i="314"/>
  <c r="FT41" i="314"/>
  <c r="FT123" i="288"/>
  <c r="FT118" i="288"/>
  <c r="FT119" i="288"/>
  <c r="FT127" i="288"/>
  <c r="FT73" i="288"/>
  <c r="FT56" i="288"/>
  <c r="FT50" i="288"/>
  <c r="FS3" i="285"/>
  <c r="FS3" i="314"/>
  <c r="FS3" i="286"/>
  <c r="FS3" i="282"/>
  <c r="FS3" i="265"/>
  <c r="FS3" i="289"/>
  <c r="FS47" i="273"/>
  <c r="FS3" i="304"/>
  <c r="FS3" i="275"/>
  <c r="FS3" i="273"/>
  <c r="FU20" i="275"/>
  <c r="FV17" i="275"/>
  <c r="BW81" i="278"/>
  <c r="BW35" i="265"/>
  <c r="FV200" i="280"/>
  <c r="FV85" i="282"/>
  <c r="FV37" i="314"/>
  <c r="FV31" i="289"/>
  <c r="FV15" i="275"/>
  <c r="FV20" i="275"/>
  <c r="FW17" i="275"/>
  <c r="DT75" i="265"/>
  <c r="DU18" i="285"/>
  <c r="DU21" i="285"/>
  <c r="FU87" i="280"/>
  <c r="FT20" i="285"/>
  <c r="FU64" i="282"/>
  <c r="FU11" i="282"/>
  <c r="FU126" i="280"/>
  <c r="FU212" i="280"/>
  <c r="FU230" i="280"/>
  <c r="FU191" i="280"/>
  <c r="FU17" i="314"/>
  <c r="FU47" i="314"/>
  <c r="FU40" i="286"/>
  <c r="FU54" i="314"/>
  <c r="FU155" i="273"/>
  <c r="FU156" i="273"/>
  <c r="FU96" i="280"/>
  <c r="FU76" i="280"/>
  <c r="FU86" i="280"/>
  <c r="FU85" i="314"/>
  <c r="FU41" i="314"/>
  <c r="FU118" i="288"/>
  <c r="FU119" i="288"/>
  <c r="FU127" i="288"/>
  <c r="FU73" i="288"/>
  <c r="FU123" i="288"/>
  <c r="FU56" i="288"/>
  <c r="FU50" i="288"/>
  <c r="FT3" i="285"/>
  <c r="FT3" i="314"/>
  <c r="FT3" i="286"/>
  <c r="FT3" i="282"/>
  <c r="FT3" i="265"/>
  <c r="FT3" i="289"/>
  <c r="FT47" i="273"/>
  <c r="FT3" i="275"/>
  <c r="FT3" i="273"/>
  <c r="FT3" i="304"/>
  <c r="FW200" i="280"/>
  <c r="FW37" i="314"/>
  <c r="FW85" i="282"/>
  <c r="FW15" i="275"/>
  <c r="FW20" i="275"/>
  <c r="FX17" i="275"/>
  <c r="FS78" i="288"/>
  <c r="FX2" i="285"/>
  <c r="FX2" i="280"/>
  <c r="FX2" i="314"/>
  <c r="FX2" i="286"/>
  <c r="FX2" i="282"/>
  <c r="FX2" i="288"/>
  <c r="FX184" i="273"/>
  <c r="FX33" i="311"/>
  <c r="FX2" i="278"/>
  <c r="FX2" i="275"/>
  <c r="FX2" i="289"/>
  <c r="FX2" i="273"/>
  <c r="FW4" i="285"/>
  <c r="FW4" i="280"/>
  <c r="FW4" i="314"/>
  <c r="FW4" i="286"/>
  <c r="FW4" i="282"/>
  <c r="FW4" i="288"/>
  <c r="FW4" i="304"/>
  <c r="FW4" i="275"/>
  <c r="FW4" i="273"/>
  <c r="FW4" i="289"/>
  <c r="FW4" i="278"/>
  <c r="FV125" i="280"/>
  <c r="BW88" i="265"/>
  <c r="FX200" i="280"/>
  <c r="FX37" i="314"/>
  <c r="FX85" i="282"/>
  <c r="FX15" i="275"/>
  <c r="FX20" i="275"/>
  <c r="FY17" i="275"/>
  <c r="FT78" i="288"/>
  <c r="FU3" i="285"/>
  <c r="FU3" i="314"/>
  <c r="FU3" i="286"/>
  <c r="FU3" i="282"/>
  <c r="FU3" i="265"/>
  <c r="FU3" i="275"/>
  <c r="FU3" i="304"/>
  <c r="FU3" i="273"/>
  <c r="FU3" i="289"/>
  <c r="FU47" i="273"/>
  <c r="FX4" i="285"/>
  <c r="FX4" i="280"/>
  <c r="FX4" i="314"/>
  <c r="FX4" i="286"/>
  <c r="FX4" i="282"/>
  <c r="FX4" i="288"/>
  <c r="FX4" i="273"/>
  <c r="FX4" i="304"/>
  <c r="FX4" i="289"/>
  <c r="FX4" i="275"/>
  <c r="FX4" i="278"/>
  <c r="FY2" i="285"/>
  <c r="FY2" i="280"/>
  <c r="FY2" i="314"/>
  <c r="FY2" i="282"/>
  <c r="FY2" i="286"/>
  <c r="FY2" i="288"/>
  <c r="FY184" i="273"/>
  <c r="FY33" i="311"/>
  <c r="FY2" i="273"/>
  <c r="FY2" i="275"/>
  <c r="FY2" i="278"/>
  <c r="FY2" i="289"/>
  <c r="FX28" i="314"/>
  <c r="FX187" i="273"/>
  <c r="FX100" i="278"/>
  <c r="FX105" i="278"/>
  <c r="FV96" i="280"/>
  <c r="FV86" i="280"/>
  <c r="FV76" i="280"/>
  <c r="FV85" i="314"/>
  <c r="FV41" i="314"/>
  <c r="FV73" i="288"/>
  <c r="FV118" i="288"/>
  <c r="FV119" i="288"/>
  <c r="FV127" i="288"/>
  <c r="FV123" i="288"/>
  <c r="FV56" i="288"/>
  <c r="FV50" i="288"/>
  <c r="FV126" i="280"/>
  <c r="FU20" i="285"/>
  <c r="FV11" i="282"/>
  <c r="FV64" i="282"/>
  <c r="FV212" i="280"/>
  <c r="FV191" i="280"/>
  <c r="FV230" i="280"/>
  <c r="FV54" i="314"/>
  <c r="FV17" i="314"/>
  <c r="FV47" i="314"/>
  <c r="FV40" i="286"/>
  <c r="FV155" i="273"/>
  <c r="FV156" i="273"/>
  <c r="FW125" i="280"/>
  <c r="DU75" i="265"/>
  <c r="DV18" i="285"/>
  <c r="DV21" i="285"/>
  <c r="FW28" i="314"/>
  <c r="FW187" i="273"/>
  <c r="FW105" i="278"/>
  <c r="FW100" i="278"/>
  <c r="FW96" i="280"/>
  <c r="FW86" i="280"/>
  <c r="FW76" i="280"/>
  <c r="FW85" i="314"/>
  <c r="FW41" i="314"/>
  <c r="FW118" i="288"/>
  <c r="FW119" i="288"/>
  <c r="FW127" i="288"/>
  <c r="FW123" i="288"/>
  <c r="FW73" i="288"/>
  <c r="FW56" i="288"/>
  <c r="FW126" i="280"/>
  <c r="FW50" i="288"/>
  <c r="FW87" i="280"/>
  <c r="FZ2" i="285"/>
  <c r="FZ2" i="280"/>
  <c r="FZ2" i="314"/>
  <c r="FZ2" i="286"/>
  <c r="FZ2" i="282"/>
  <c r="FZ2" i="288"/>
  <c r="FZ184" i="273"/>
  <c r="FZ2" i="273"/>
  <c r="FZ2" i="275"/>
  <c r="FZ33" i="311"/>
  <c r="FZ2" i="289"/>
  <c r="FZ2" i="278"/>
  <c r="FX31" i="289"/>
  <c r="DW18" i="285"/>
  <c r="DW21" i="285"/>
  <c r="DV75" i="265"/>
  <c r="FY4" i="285"/>
  <c r="FY4" i="280"/>
  <c r="FY4" i="314"/>
  <c r="FY4" i="286"/>
  <c r="FY4" i="282"/>
  <c r="FY4" i="288"/>
  <c r="FY4" i="289"/>
  <c r="FY4" i="304"/>
  <c r="FY4" i="273"/>
  <c r="FY4" i="278"/>
  <c r="FY4" i="275"/>
  <c r="FY200" i="280"/>
  <c r="FY37" i="314"/>
  <c r="FY85" i="282"/>
  <c r="FY15" i="275"/>
  <c r="FY20" i="275"/>
  <c r="FZ17" i="275"/>
  <c r="FX125" i="280"/>
  <c r="FV3" i="285"/>
  <c r="FV3" i="286"/>
  <c r="FV3" i="314"/>
  <c r="FV3" i="282"/>
  <c r="FV3" i="265"/>
  <c r="FV3" i="304"/>
  <c r="FV3" i="273"/>
  <c r="FV3" i="289"/>
  <c r="FV47" i="273"/>
  <c r="FV3" i="275"/>
  <c r="FW64" i="282"/>
  <c r="FW11" i="282"/>
  <c r="FW212" i="280"/>
  <c r="FW230" i="280"/>
  <c r="FW191" i="280"/>
  <c r="FW47" i="314"/>
  <c r="FW17" i="314"/>
  <c r="FW54" i="314"/>
  <c r="FW40" i="286"/>
  <c r="FW155" i="273"/>
  <c r="FW156" i="273"/>
  <c r="FU78" i="288"/>
  <c r="FV87" i="280"/>
  <c r="FV20" i="285"/>
  <c r="FY28" i="314"/>
  <c r="FY187" i="273"/>
  <c r="FY100" i="278"/>
  <c r="FY105" i="278"/>
  <c r="BX81" i="278"/>
  <c r="BX35" i="265"/>
  <c r="FX64" i="282"/>
  <c r="FX11" i="282"/>
  <c r="FX126" i="280"/>
  <c r="FX212" i="280"/>
  <c r="FX230" i="280"/>
  <c r="FX191" i="280"/>
  <c r="FX47" i="314"/>
  <c r="FX17" i="314"/>
  <c r="FX54" i="314"/>
  <c r="FX40" i="286"/>
  <c r="FX155" i="273"/>
  <c r="FX156" i="273"/>
  <c r="DW75" i="265"/>
  <c r="DX18" i="285"/>
  <c r="DX21" i="285"/>
  <c r="FX96" i="280"/>
  <c r="FX86" i="280"/>
  <c r="FX76" i="280"/>
  <c r="FX85" i="314"/>
  <c r="FX41" i="314"/>
  <c r="FX123" i="288"/>
  <c r="FX73" i="288"/>
  <c r="FX118" i="288"/>
  <c r="FX119" i="288"/>
  <c r="FX127" i="288"/>
  <c r="FX56" i="288"/>
  <c r="FX50" i="288"/>
  <c r="FZ4" i="285"/>
  <c r="FZ4" i="280"/>
  <c r="FZ4" i="314"/>
  <c r="FZ4" i="286"/>
  <c r="FZ4" i="282"/>
  <c r="FZ4" i="288"/>
  <c r="FZ4" i="278"/>
  <c r="FZ4" i="304"/>
  <c r="FZ4" i="273"/>
  <c r="FZ4" i="289"/>
  <c r="FZ4" i="275"/>
  <c r="FW20" i="285"/>
  <c r="FZ28" i="314"/>
  <c r="FZ187" i="273"/>
  <c r="FZ105" i="278"/>
  <c r="FZ100" i="278"/>
  <c r="FX87" i="280"/>
  <c r="FZ200" i="280"/>
  <c r="FZ37" i="314"/>
  <c r="FZ85" i="282"/>
  <c r="FZ31" i="289"/>
  <c r="FZ15" i="275"/>
  <c r="FZ20" i="275"/>
  <c r="GA17" i="275"/>
  <c r="FY125" i="280"/>
  <c r="FV78" i="288"/>
  <c r="FW3" i="285"/>
  <c r="FW3" i="314"/>
  <c r="FW3" i="286"/>
  <c r="FW3" i="282"/>
  <c r="FW3" i="265"/>
  <c r="FW3" i="304"/>
  <c r="FW3" i="273"/>
  <c r="FW3" i="289"/>
  <c r="FW47" i="273"/>
  <c r="FW3" i="275"/>
  <c r="GA2" i="285"/>
  <c r="GA2" i="280"/>
  <c r="GA2" i="314"/>
  <c r="GA2" i="286"/>
  <c r="GA2" i="282"/>
  <c r="GA2" i="288"/>
  <c r="GA184" i="273"/>
  <c r="GA2" i="275"/>
  <c r="GA2" i="289"/>
  <c r="GA33" i="311"/>
  <c r="GA2" i="273"/>
  <c r="GA2" i="278"/>
  <c r="BX88" i="265"/>
  <c r="FY87" i="280"/>
  <c r="GA200" i="280"/>
  <c r="GA37" i="314"/>
  <c r="GA85" i="282"/>
  <c r="GA15" i="275"/>
  <c r="GA20" i="275"/>
  <c r="GB17" i="275"/>
  <c r="GA28" i="314"/>
  <c r="GA187" i="273"/>
  <c r="GA100" i="278"/>
  <c r="GA105" i="278"/>
  <c r="FY96" i="280"/>
  <c r="FY86" i="280"/>
  <c r="FY76" i="280"/>
  <c r="FY85" i="314"/>
  <c r="FY41" i="314"/>
  <c r="FY73" i="288"/>
  <c r="FY123" i="288"/>
  <c r="FY118" i="288"/>
  <c r="FY119" i="288"/>
  <c r="FY127" i="288"/>
  <c r="FY56" i="288"/>
  <c r="FY50" i="288"/>
  <c r="FY126" i="280"/>
  <c r="DY18" i="285"/>
  <c r="DY21" i="285"/>
  <c r="DX75" i="265"/>
  <c r="GA4" i="285"/>
  <c r="GA4" i="280"/>
  <c r="GA4" i="314"/>
  <c r="GA4" i="286"/>
  <c r="GA4" i="282"/>
  <c r="GA4" i="288"/>
  <c r="GA4" i="289"/>
  <c r="GA4" i="278"/>
  <c r="GA4" i="273"/>
  <c r="GA4" i="275"/>
  <c r="GA4" i="304"/>
  <c r="FY64" i="282"/>
  <c r="FY11" i="282"/>
  <c r="FY212" i="280"/>
  <c r="FY230" i="280"/>
  <c r="FY191" i="280"/>
  <c r="FY47" i="314"/>
  <c r="FY17" i="314"/>
  <c r="FY54" i="314"/>
  <c r="FY40" i="286"/>
  <c r="FY155" i="273"/>
  <c r="FY156" i="273"/>
  <c r="FZ125" i="280"/>
  <c r="GB2" i="285"/>
  <c r="GB2" i="280"/>
  <c r="GB2" i="314"/>
  <c r="GB2" i="286"/>
  <c r="GB2" i="282"/>
  <c r="GB2" i="288"/>
  <c r="GB184" i="273"/>
  <c r="GB2" i="289"/>
  <c r="GB2" i="275"/>
  <c r="GB2" i="278"/>
  <c r="GB33" i="311"/>
  <c r="GB2" i="273"/>
  <c r="FX20" i="285"/>
  <c r="FW78" i="288"/>
  <c r="FX3" i="285"/>
  <c r="FX3" i="314"/>
  <c r="FX3" i="286"/>
  <c r="FX3" i="282"/>
  <c r="FX3" i="265"/>
  <c r="FX3" i="273"/>
  <c r="FX3" i="304"/>
  <c r="FX3" i="275"/>
  <c r="FX3" i="289"/>
  <c r="FX47" i="273"/>
  <c r="GB200" i="280"/>
  <c r="GB37" i="314"/>
  <c r="GB85" i="282"/>
  <c r="GB15" i="275"/>
  <c r="GB20" i="275"/>
  <c r="GC17" i="275"/>
  <c r="GB4" i="285"/>
  <c r="GB4" i="280"/>
  <c r="GB4" i="314"/>
  <c r="GB4" i="286"/>
  <c r="GB4" i="282"/>
  <c r="GB4" i="288"/>
  <c r="GB4" i="275"/>
  <c r="GB4" i="304"/>
  <c r="GB4" i="278"/>
  <c r="GB4" i="273"/>
  <c r="GB4" i="289"/>
  <c r="FX78" i="288"/>
  <c r="GC2" i="285"/>
  <c r="GC2" i="280"/>
  <c r="GC2" i="314"/>
  <c r="GC2" i="282"/>
  <c r="GC2" i="286"/>
  <c r="GC2" i="288"/>
  <c r="GC184" i="273"/>
  <c r="GC2" i="289"/>
  <c r="GC2" i="275"/>
  <c r="GC33" i="311"/>
  <c r="GC2" i="273"/>
  <c r="GC2" i="278"/>
  <c r="FY20" i="285"/>
  <c r="FZ87" i="280"/>
  <c r="FZ64" i="282"/>
  <c r="FZ126" i="280"/>
  <c r="FZ11" i="282"/>
  <c r="FZ212" i="280"/>
  <c r="FZ230" i="280"/>
  <c r="FZ191" i="280"/>
  <c r="FZ54" i="314"/>
  <c r="FZ17" i="314"/>
  <c r="FZ47" i="314"/>
  <c r="FZ40" i="286"/>
  <c r="FZ155" i="273"/>
  <c r="FZ156" i="273"/>
  <c r="DZ18" i="285"/>
  <c r="DZ21" i="285"/>
  <c r="DY75" i="265"/>
  <c r="FY3" i="285"/>
  <c r="FY3" i="314"/>
  <c r="FY3" i="286"/>
  <c r="FY3" i="282"/>
  <c r="FY3" i="265"/>
  <c r="FY3" i="289"/>
  <c r="FY3" i="273"/>
  <c r="FY3" i="304"/>
  <c r="FY3" i="275"/>
  <c r="FY47" i="273"/>
  <c r="GA125" i="280"/>
  <c r="GB28" i="314"/>
  <c r="GB187" i="273"/>
  <c r="GB100" i="278"/>
  <c r="GB105" i="278"/>
  <c r="FZ96" i="280"/>
  <c r="FZ86" i="280"/>
  <c r="FZ76" i="280"/>
  <c r="FZ41" i="314"/>
  <c r="FZ85" i="314"/>
  <c r="FZ73" i="288"/>
  <c r="FZ123" i="288"/>
  <c r="FZ118" i="288"/>
  <c r="FZ119" i="288"/>
  <c r="FZ127" i="288"/>
  <c r="FZ50" i="288"/>
  <c r="FZ56" i="288"/>
  <c r="BY81" i="278"/>
  <c r="BY35" i="265"/>
  <c r="GA87" i="280"/>
  <c r="GD2" i="285"/>
  <c r="GD2" i="280"/>
  <c r="GD2" i="314"/>
  <c r="GD2" i="286"/>
  <c r="GD2" i="282"/>
  <c r="GD2" i="288"/>
  <c r="GD184" i="273"/>
  <c r="GD2" i="273"/>
  <c r="GD2" i="278"/>
  <c r="GD2" i="275"/>
  <c r="GD2" i="289"/>
  <c r="GD33" i="311"/>
  <c r="GC28" i="314"/>
  <c r="GC187" i="273"/>
  <c r="GC100" i="278"/>
  <c r="GC105" i="278"/>
  <c r="GA96" i="280"/>
  <c r="GA86" i="280"/>
  <c r="GA76" i="280"/>
  <c r="GA41" i="314"/>
  <c r="GA85" i="314"/>
  <c r="GA118" i="288"/>
  <c r="GA119" i="288"/>
  <c r="GA127" i="288"/>
  <c r="GA123" i="288"/>
  <c r="GA73" i="288"/>
  <c r="GA50" i="288"/>
  <c r="GA126" i="280"/>
  <c r="GA56" i="288"/>
  <c r="GC4" i="285"/>
  <c r="GC4" i="314"/>
  <c r="GC4" i="280"/>
  <c r="GC4" i="286"/>
  <c r="GC4" i="282"/>
  <c r="GC4" i="288"/>
  <c r="GC4" i="289"/>
  <c r="GC4" i="304"/>
  <c r="GC4" i="275"/>
  <c r="GC4" i="273"/>
  <c r="GC4" i="278"/>
  <c r="FZ3" i="285"/>
  <c r="FZ3" i="314"/>
  <c r="FZ3" i="286"/>
  <c r="FZ3" i="282"/>
  <c r="FZ3" i="265"/>
  <c r="FZ47" i="273"/>
  <c r="FZ3" i="275"/>
  <c r="FZ3" i="273"/>
  <c r="FZ3" i="304"/>
  <c r="FZ3" i="289"/>
  <c r="GB125" i="280"/>
  <c r="EA18" i="285"/>
  <c r="EA21" i="285"/>
  <c r="DZ75" i="265"/>
  <c r="GA64" i="282"/>
  <c r="GA11" i="282"/>
  <c r="GA212" i="280"/>
  <c r="GA191" i="280"/>
  <c r="GA230" i="280"/>
  <c r="GA47" i="314"/>
  <c r="GA54" i="314"/>
  <c r="GA17" i="314"/>
  <c r="GA40" i="286"/>
  <c r="GA155" i="273"/>
  <c r="GA156" i="273"/>
  <c r="GB31" i="289"/>
  <c r="GC200" i="280"/>
  <c r="GC37" i="314"/>
  <c r="GC85" i="282"/>
  <c r="GC15" i="275"/>
  <c r="GC20" i="275"/>
  <c r="GD17" i="275"/>
  <c r="FY78" i="288"/>
  <c r="FZ20" i="285"/>
  <c r="X82" i="277"/>
  <c r="BY88" i="265"/>
  <c r="GB87" i="280"/>
  <c r="GA3" i="285"/>
  <c r="GA3" i="314"/>
  <c r="GA3" i="286"/>
  <c r="GA3" i="282"/>
  <c r="GA3" i="265"/>
  <c r="GA3" i="304"/>
  <c r="GA3" i="289"/>
  <c r="GA47" i="273"/>
  <c r="GA3" i="275"/>
  <c r="GA3" i="273"/>
  <c r="EB18" i="285"/>
  <c r="EB21" i="285"/>
  <c r="EA75" i="265"/>
  <c r="GE2" i="285"/>
  <c r="GE2" i="280"/>
  <c r="GE2" i="314"/>
  <c r="GE2" i="286"/>
  <c r="GE2" i="282"/>
  <c r="GE2" i="288"/>
  <c r="GE184" i="273"/>
  <c r="GE2" i="278"/>
  <c r="GE2" i="273"/>
  <c r="GE33" i="311"/>
  <c r="GE2" i="275"/>
  <c r="GE2" i="289"/>
  <c r="GB76" i="280"/>
  <c r="GB96" i="280"/>
  <c r="GB86" i="280"/>
  <c r="GB85" i="314"/>
  <c r="GB41" i="314"/>
  <c r="GB123" i="288"/>
  <c r="GB118" i="288"/>
  <c r="GB119" i="288"/>
  <c r="GB127" i="288"/>
  <c r="GB73" i="288"/>
  <c r="GB126" i="280"/>
  <c r="GB56" i="288"/>
  <c r="GB50" i="288"/>
  <c r="GA20" i="285"/>
  <c r="GB11" i="282"/>
  <c r="GB64" i="282"/>
  <c r="GB212" i="280"/>
  <c r="GB191" i="280"/>
  <c r="GB230" i="280"/>
  <c r="GB47" i="314"/>
  <c r="GB54" i="314"/>
  <c r="GB17" i="314"/>
  <c r="GB40" i="286"/>
  <c r="GB155" i="273"/>
  <c r="GB156" i="273"/>
  <c r="GD200" i="280"/>
  <c r="GD37" i="314"/>
  <c r="GD85" i="282"/>
  <c r="GD15" i="275"/>
  <c r="GD20" i="275"/>
  <c r="GE17" i="275"/>
  <c r="GD4" i="285"/>
  <c r="GD4" i="280"/>
  <c r="GD4" i="314"/>
  <c r="GD4" i="286"/>
  <c r="GD4" i="282"/>
  <c r="GD4" i="288"/>
  <c r="GD4" i="304"/>
  <c r="GD4" i="275"/>
  <c r="GD4" i="278"/>
  <c r="GD4" i="273"/>
  <c r="GD4" i="289"/>
  <c r="GC125" i="280"/>
  <c r="GD28" i="314"/>
  <c r="GD187" i="273"/>
  <c r="GD100" i="278"/>
  <c r="GD105" i="278"/>
  <c r="FZ78" i="288"/>
  <c r="GC87" i="280"/>
  <c r="GE200" i="280"/>
  <c r="GE37" i="314"/>
  <c r="GE85" i="282"/>
  <c r="GE15" i="275"/>
  <c r="GE20" i="275"/>
  <c r="GF17" i="275"/>
  <c r="GB20" i="285"/>
  <c r="GF2" i="285"/>
  <c r="GF2" i="280"/>
  <c r="GF2" i="314"/>
  <c r="GF2" i="286"/>
  <c r="GF2" i="282"/>
  <c r="GF2" i="288"/>
  <c r="GF184" i="273"/>
  <c r="GF2" i="278"/>
  <c r="GF2" i="275"/>
  <c r="GF2" i="289"/>
  <c r="GF33" i="311"/>
  <c r="GF2" i="273"/>
  <c r="GB3" i="285"/>
  <c r="GB3" i="314"/>
  <c r="GB3" i="286"/>
  <c r="GB3" i="282"/>
  <c r="GB3" i="265"/>
  <c r="GB3" i="275"/>
  <c r="GB3" i="304"/>
  <c r="GB3" i="289"/>
  <c r="GB3" i="273"/>
  <c r="GB47" i="273"/>
  <c r="GE4" i="285"/>
  <c r="GE4" i="280"/>
  <c r="GE4" i="314"/>
  <c r="GE4" i="286"/>
  <c r="GE4" i="282"/>
  <c r="GE4" i="288"/>
  <c r="GE4" i="304"/>
  <c r="GE4" i="273"/>
  <c r="GE4" i="278"/>
  <c r="GE4" i="275"/>
  <c r="GE4" i="289"/>
  <c r="GD125" i="280"/>
  <c r="GD31" i="289"/>
  <c r="GA78" i="288"/>
  <c r="GC64" i="282"/>
  <c r="GC11" i="282"/>
  <c r="GC126" i="280"/>
  <c r="GC212" i="280"/>
  <c r="GC230" i="280"/>
  <c r="GC191" i="280"/>
  <c r="GC17" i="314"/>
  <c r="GC47" i="314"/>
  <c r="GC40" i="286"/>
  <c r="GC54" i="314"/>
  <c r="GC155" i="273"/>
  <c r="GC156" i="273"/>
  <c r="GC96" i="280"/>
  <c r="GC86" i="280"/>
  <c r="GC76" i="280"/>
  <c r="GC85" i="314"/>
  <c r="GC41" i="314"/>
  <c r="GC118" i="288"/>
  <c r="GC119" i="288"/>
  <c r="GC127" i="288"/>
  <c r="GC73" i="288"/>
  <c r="GC123" i="288"/>
  <c r="GC56" i="288"/>
  <c r="GC50" i="288"/>
  <c r="GE28" i="314"/>
  <c r="GE187" i="273"/>
  <c r="GE105" i="278"/>
  <c r="GE100" i="278"/>
  <c r="EC18" i="285"/>
  <c r="EC21" i="285"/>
  <c r="EB75" i="265"/>
  <c r="BZ81" i="278"/>
  <c r="BZ35" i="265"/>
  <c r="GF4" i="285"/>
  <c r="GF4" i="280"/>
  <c r="GF4" i="314"/>
  <c r="GF4" i="286"/>
  <c r="GF4" i="282"/>
  <c r="GF4" i="288"/>
  <c r="GF4" i="289"/>
  <c r="GF4" i="275"/>
  <c r="GF4" i="278"/>
  <c r="GF4" i="273"/>
  <c r="GF4" i="304"/>
  <c r="GG2" i="285"/>
  <c r="GG2" i="280"/>
  <c r="GG2" i="314"/>
  <c r="GG2" i="286"/>
  <c r="GG2" i="282"/>
  <c r="GG2" i="288"/>
  <c r="GG184" i="273"/>
  <c r="GG2" i="278"/>
  <c r="GG2" i="273"/>
  <c r="GG2" i="275"/>
  <c r="GG2" i="289"/>
  <c r="GG33" i="311"/>
  <c r="GD11" i="282"/>
  <c r="GD64" i="282"/>
  <c r="GD126" i="280"/>
  <c r="GD212" i="280"/>
  <c r="GD191" i="280"/>
  <c r="GD230" i="280"/>
  <c r="GD54" i="314"/>
  <c r="GD17" i="314"/>
  <c r="GD47" i="314"/>
  <c r="GD40" i="286"/>
  <c r="GD155" i="273"/>
  <c r="GD156" i="273"/>
  <c r="GF200" i="280"/>
  <c r="GF37" i="314"/>
  <c r="GF31" i="289"/>
  <c r="GF85" i="282"/>
  <c r="GF15" i="275"/>
  <c r="GF20" i="275"/>
  <c r="GG17" i="275"/>
  <c r="GC20" i="285"/>
  <c r="GD87" i="280"/>
  <c r="GD96" i="280"/>
  <c r="GD86" i="280"/>
  <c r="GD76" i="280"/>
  <c r="GD85" i="314"/>
  <c r="GD41" i="314"/>
  <c r="GD73" i="288"/>
  <c r="GD118" i="288"/>
  <c r="GD119" i="288"/>
  <c r="GD127" i="288"/>
  <c r="GD123" i="288"/>
  <c r="GD56" i="288"/>
  <c r="GD50" i="288"/>
  <c r="GF28" i="314"/>
  <c r="GF187" i="273"/>
  <c r="GF105" i="278"/>
  <c r="GF100" i="278"/>
  <c r="EC75" i="265"/>
  <c r="ED18" i="285"/>
  <c r="ED21" i="285"/>
  <c r="GC3" i="285"/>
  <c r="GC3" i="314"/>
  <c r="GC3" i="286"/>
  <c r="GC3" i="282"/>
  <c r="GC3" i="265"/>
  <c r="GC3" i="289"/>
  <c r="GC3" i="275"/>
  <c r="GC47" i="273"/>
  <c r="GC3" i="304"/>
  <c r="GC3" i="273"/>
  <c r="GB78" i="288"/>
  <c r="GE125" i="280"/>
  <c r="BZ88" i="265"/>
  <c r="GE87" i="280"/>
  <c r="GC78" i="288"/>
  <c r="GH2" i="285"/>
  <c r="GH2" i="280"/>
  <c r="GH2" i="314"/>
  <c r="GH2" i="286"/>
  <c r="GH2" i="282"/>
  <c r="GH2" i="288"/>
  <c r="GH184" i="273"/>
  <c r="GH2" i="273"/>
  <c r="GH2" i="278"/>
  <c r="GH2" i="289"/>
  <c r="GH2" i="275"/>
  <c r="GH33" i="311"/>
  <c r="GD20" i="285"/>
  <c r="GF125" i="280"/>
  <c r="EE18" i="285"/>
  <c r="EE21" i="285"/>
  <c r="ED75" i="265"/>
  <c r="GG200" i="280"/>
  <c r="GG37" i="314"/>
  <c r="GG85" i="282"/>
  <c r="GG15" i="275"/>
  <c r="GG20" i="275"/>
  <c r="GH17" i="275"/>
  <c r="GG28" i="314"/>
  <c r="GG187" i="273"/>
  <c r="GG105" i="278"/>
  <c r="GG100" i="278"/>
  <c r="GE11" i="282"/>
  <c r="GE64" i="282"/>
  <c r="GE126" i="280"/>
  <c r="GE212" i="280"/>
  <c r="GE230" i="280"/>
  <c r="GE191" i="280"/>
  <c r="GE47" i="314"/>
  <c r="GE54" i="314"/>
  <c r="GE17" i="314"/>
  <c r="GE40" i="286"/>
  <c r="GE155" i="273"/>
  <c r="GE156" i="273"/>
  <c r="GD3" i="285"/>
  <c r="GD3" i="314"/>
  <c r="GD3" i="286"/>
  <c r="GD3" i="282"/>
  <c r="GD3" i="265"/>
  <c r="GD3" i="273"/>
  <c r="GD3" i="289"/>
  <c r="GD3" i="304"/>
  <c r="GD3" i="275"/>
  <c r="GD47" i="273"/>
  <c r="GG4" i="285"/>
  <c r="GG4" i="280"/>
  <c r="GG4" i="314"/>
  <c r="GG4" i="286"/>
  <c r="GG4" i="282"/>
  <c r="GG4" i="288"/>
  <c r="GG4" i="273"/>
  <c r="GG4" i="275"/>
  <c r="GG4" i="278"/>
  <c r="GG4" i="289"/>
  <c r="GG4" i="304"/>
  <c r="GE96" i="280"/>
  <c r="GE86" i="280"/>
  <c r="GE76" i="280"/>
  <c r="GE85" i="314"/>
  <c r="GE41" i="314"/>
  <c r="GE118" i="288"/>
  <c r="GE119" i="288"/>
  <c r="GE127" i="288"/>
  <c r="GE123" i="288"/>
  <c r="GE73" i="288"/>
  <c r="GE56" i="288"/>
  <c r="GE50" i="288"/>
  <c r="GF87" i="280"/>
  <c r="GD78" i="288"/>
  <c r="GH4" i="285"/>
  <c r="GH4" i="280"/>
  <c r="GH4" i="314"/>
  <c r="GH4" i="286"/>
  <c r="GH4" i="282"/>
  <c r="GH4" i="288"/>
  <c r="GH4" i="289"/>
  <c r="GH4" i="278"/>
  <c r="GH4" i="273"/>
  <c r="GH4" i="304"/>
  <c r="GH4" i="275"/>
  <c r="GF64" i="282"/>
  <c r="GF11" i="282"/>
  <c r="GF126" i="280"/>
  <c r="GF212" i="280"/>
  <c r="GF230" i="280"/>
  <c r="GF191" i="280"/>
  <c r="GF17" i="314"/>
  <c r="GF47" i="314"/>
  <c r="GF54" i="314"/>
  <c r="GF40" i="286"/>
  <c r="GF155" i="273"/>
  <c r="GF156" i="273"/>
  <c r="GG125" i="280"/>
  <c r="GH28" i="314"/>
  <c r="GH187" i="273"/>
  <c r="GH105" i="278"/>
  <c r="GH100" i="278"/>
  <c r="GI2" i="285"/>
  <c r="GI2" i="280"/>
  <c r="GI2" i="314"/>
  <c r="GI2" i="286"/>
  <c r="GI2" i="282"/>
  <c r="GI2" i="288"/>
  <c r="GI184" i="273"/>
  <c r="GI33" i="311"/>
  <c r="GI2" i="278"/>
  <c r="GI2" i="275"/>
  <c r="GI2" i="289"/>
  <c r="GI2" i="273"/>
  <c r="GH200" i="280"/>
  <c r="GH37" i="314"/>
  <c r="GH85" i="282"/>
  <c r="GH31" i="289"/>
  <c r="GH15" i="275"/>
  <c r="GH20" i="275"/>
  <c r="GI17" i="275"/>
  <c r="GE20" i="285"/>
  <c r="GF96" i="280"/>
  <c r="GF86" i="280"/>
  <c r="GF76" i="280"/>
  <c r="GF85" i="314"/>
  <c r="GF41" i="314"/>
  <c r="GF123" i="288"/>
  <c r="GF73" i="288"/>
  <c r="GF118" i="288"/>
  <c r="GF119" i="288"/>
  <c r="GF127" i="288"/>
  <c r="GF50" i="288"/>
  <c r="GF56" i="288"/>
  <c r="EF18" i="285"/>
  <c r="EF21" i="285"/>
  <c r="EE75" i="265"/>
  <c r="GE3" i="285"/>
  <c r="GE3" i="314"/>
  <c r="GE3" i="286"/>
  <c r="GE3" i="282"/>
  <c r="GE3" i="265"/>
  <c r="GE3" i="273"/>
  <c r="GE3" i="289"/>
  <c r="GE47" i="273"/>
  <c r="GE3" i="304"/>
  <c r="GE3" i="275"/>
  <c r="CA81" i="278"/>
  <c r="CA35" i="265"/>
  <c r="GG87" i="280"/>
  <c r="EG18" i="285"/>
  <c r="EG21" i="285"/>
  <c r="EF75" i="265"/>
  <c r="GG96" i="280"/>
  <c r="GG86" i="280"/>
  <c r="GG76" i="280"/>
  <c r="GG85" i="314"/>
  <c r="GG41" i="314"/>
  <c r="GG73" i="288"/>
  <c r="GG123" i="288"/>
  <c r="GG118" i="288"/>
  <c r="GG119" i="288"/>
  <c r="GG127" i="288"/>
  <c r="GG56" i="288"/>
  <c r="GG50" i="288"/>
  <c r="GG126" i="280"/>
  <c r="GI28" i="314"/>
  <c r="GI187" i="273"/>
  <c r="GI105" i="278"/>
  <c r="GI100" i="278"/>
  <c r="GH125" i="280"/>
  <c r="GG64" i="282"/>
  <c r="GG11" i="282"/>
  <c r="GG212" i="280"/>
  <c r="GG230" i="280"/>
  <c r="GG191" i="280"/>
  <c r="GG17" i="314"/>
  <c r="GG47" i="314"/>
  <c r="GG54" i="314"/>
  <c r="GG40" i="286"/>
  <c r="GG155" i="273"/>
  <c r="GG156" i="273"/>
  <c r="GI4" i="285"/>
  <c r="GI4" i="280"/>
  <c r="GI4" i="314"/>
  <c r="GI4" i="286"/>
  <c r="GI4" i="282"/>
  <c r="GI4" i="288"/>
  <c r="GI4" i="273"/>
  <c r="GI4" i="278"/>
  <c r="GI4" i="289"/>
  <c r="GI4" i="304"/>
  <c r="GI4" i="275"/>
  <c r="AA88" i="277"/>
  <c r="AN75" i="277"/>
  <c r="GJ2" i="285"/>
  <c r="GJ2" i="280"/>
  <c r="GJ2" i="314"/>
  <c r="GJ2" i="286"/>
  <c r="GJ2" i="282"/>
  <c r="GJ2" i="288"/>
  <c r="GJ184" i="273"/>
  <c r="GJ148" i="273"/>
  <c r="GJ149" i="273"/>
  <c r="GJ2" i="289"/>
  <c r="GJ33" i="311"/>
  <c r="GJ2" i="273"/>
  <c r="GJ121" i="273"/>
  <c r="GJ122" i="273"/>
  <c r="GJ2" i="278"/>
  <c r="GJ135" i="273"/>
  <c r="GJ136" i="273"/>
  <c r="GJ2" i="275"/>
  <c r="GF20" i="285"/>
  <c r="GE78" i="288"/>
  <c r="GF3" i="285"/>
  <c r="GF3" i="314"/>
  <c r="GF3" i="286"/>
  <c r="GF3" i="282"/>
  <c r="GF3" i="265"/>
  <c r="GF3" i="289"/>
  <c r="GF3" i="273"/>
  <c r="GF47" i="273"/>
  <c r="GF3" i="275"/>
  <c r="GF3" i="304"/>
  <c r="CA88" i="265"/>
  <c r="GJ200" i="280"/>
  <c r="GJ76" i="314"/>
  <c r="GJ37" i="314"/>
  <c r="GJ85" i="282"/>
  <c r="GJ74" i="282"/>
  <c r="GJ29" i="282"/>
  <c r="GJ109" i="278"/>
  <c r="GJ22" i="289"/>
  <c r="GJ91" i="273"/>
  <c r="GJ87" i="273"/>
  <c r="GJ15" i="275"/>
  <c r="H83" i="273"/>
  <c r="GH87" i="280"/>
  <c r="GJ139" i="273"/>
  <c r="H136" i="273"/>
  <c r="H139" i="273"/>
  <c r="GH64" i="282"/>
  <c r="GH126" i="280"/>
  <c r="GH11" i="282"/>
  <c r="GH212" i="280"/>
  <c r="GH230" i="280"/>
  <c r="GH191" i="280"/>
  <c r="GH54" i="314"/>
  <c r="GH17" i="314"/>
  <c r="GH47" i="314"/>
  <c r="GH40" i="286"/>
  <c r="GH155" i="273"/>
  <c r="GH156" i="273"/>
  <c r="GJ4" i="285"/>
  <c r="GJ4" i="280"/>
  <c r="GJ4" i="314"/>
  <c r="GJ4" i="286"/>
  <c r="GJ4" i="282"/>
  <c r="GJ4" i="288"/>
  <c r="GJ4" i="289"/>
  <c r="GJ4" i="275"/>
  <c r="GJ4" i="278"/>
  <c r="GJ4" i="273"/>
  <c r="GJ4" i="304"/>
  <c r="GH96" i="280"/>
  <c r="GH86" i="280"/>
  <c r="GH76" i="280"/>
  <c r="GH41" i="314"/>
  <c r="GH85" i="314"/>
  <c r="GH73" i="288"/>
  <c r="GH123" i="288"/>
  <c r="GH118" i="288"/>
  <c r="GH119" i="288"/>
  <c r="GH127" i="288"/>
  <c r="GH56" i="288"/>
  <c r="GH50" i="288"/>
  <c r="GJ35" i="273"/>
  <c r="H30" i="273"/>
  <c r="H78" i="273"/>
  <c r="GF78" i="288"/>
  <c r="K50" i="273"/>
  <c r="L50" i="273"/>
  <c r="M50" i="273"/>
  <c r="O50" i="273"/>
  <c r="N50" i="273"/>
  <c r="Q50" i="273"/>
  <c r="P50" i="273"/>
  <c r="R50" i="273"/>
  <c r="U50" i="273"/>
  <c r="S50" i="273"/>
  <c r="T50" i="273"/>
  <c r="V50" i="273"/>
  <c r="X50" i="273"/>
  <c r="Y50" i="273"/>
  <c r="W50" i="273"/>
  <c r="Z50" i="273"/>
  <c r="AC50" i="273"/>
  <c r="AA50" i="273"/>
  <c r="AB50" i="273"/>
  <c r="AD50" i="273"/>
  <c r="AE50" i="273"/>
  <c r="AH50" i="273"/>
  <c r="AF50" i="273"/>
  <c r="AG50" i="273"/>
  <c r="AI50" i="273"/>
  <c r="AK50" i="273"/>
  <c r="AJ50" i="273"/>
  <c r="AL50" i="273"/>
  <c r="AM50" i="273"/>
  <c r="AN50" i="273"/>
  <c r="AQ50" i="273"/>
  <c r="AP50" i="273"/>
  <c r="AO50" i="273"/>
  <c r="AS50" i="273"/>
  <c r="AR50" i="273"/>
  <c r="AU50" i="273"/>
  <c r="AT50" i="273"/>
  <c r="AY50" i="273"/>
  <c r="AV50" i="273"/>
  <c r="AW50" i="273"/>
  <c r="AX50" i="273"/>
  <c r="AZ50" i="273"/>
  <c r="BA50" i="273"/>
  <c r="BB50" i="273"/>
  <c r="H112" i="273"/>
  <c r="H57" i="273"/>
  <c r="GJ32" i="289"/>
  <c r="H149" i="273"/>
  <c r="H32" i="289"/>
  <c r="GJ125" i="273"/>
  <c r="H122" i="273"/>
  <c r="H125" i="273"/>
  <c r="EH18" i="285"/>
  <c r="EH21" i="285"/>
  <c r="EG75" i="265"/>
  <c r="J88" i="277"/>
  <c r="J81" i="277"/>
  <c r="L88" i="277"/>
  <c r="K88" i="277"/>
  <c r="GJ100" i="278"/>
  <c r="N81" i="265"/>
  <c r="K81" i="277"/>
  <c r="M88" i="277"/>
  <c r="N88" i="277"/>
  <c r="O88" i="277"/>
  <c r="P88" i="277"/>
  <c r="J75" i="277"/>
  <c r="Q88" i="277"/>
  <c r="K75" i="277"/>
  <c r="L75" i="277"/>
  <c r="M75" i="277"/>
  <c r="N75" i="277"/>
  <c r="R88" i="277"/>
  <c r="O75" i="277"/>
  <c r="P75" i="277"/>
  <c r="S88" i="277"/>
  <c r="Q75" i="277"/>
  <c r="R75" i="277"/>
  <c r="S75" i="277"/>
  <c r="T88" i="277"/>
  <c r="T75" i="277"/>
  <c r="U75" i="277"/>
  <c r="V75" i="277"/>
  <c r="U88" i="277"/>
  <c r="W75" i="277"/>
  <c r="X75" i="277"/>
  <c r="Y75" i="277"/>
  <c r="V88" i="277"/>
  <c r="Z75" i="277"/>
  <c r="AA75" i="277"/>
  <c r="AB75" i="277"/>
  <c r="W88" i="277"/>
  <c r="AC75" i="277"/>
  <c r="AD75" i="277"/>
  <c r="AE75" i="277"/>
  <c r="X88" i="277"/>
  <c r="AF75" i="277"/>
  <c r="AG75" i="277"/>
  <c r="AH75" i="277"/>
  <c r="Y88" i="277"/>
  <c r="AI75" i="277"/>
  <c r="AJ75" i="277"/>
  <c r="AK75" i="277"/>
  <c r="Z88" i="277"/>
  <c r="AL75" i="277"/>
  <c r="AM75" i="277"/>
  <c r="AO75" i="277"/>
  <c r="GG20" i="285"/>
  <c r="GG3" i="285"/>
  <c r="GG3" i="314"/>
  <c r="GG3" i="286"/>
  <c r="GG3" i="282"/>
  <c r="GG3" i="265"/>
  <c r="GG3" i="273"/>
  <c r="GG47" i="273"/>
  <c r="GG3" i="289"/>
  <c r="GG3" i="304"/>
  <c r="GG3" i="275"/>
  <c r="GJ111" i="273"/>
  <c r="GJ107" i="273"/>
  <c r="H103" i="273"/>
  <c r="GJ224" i="280"/>
  <c r="GJ23" i="289"/>
  <c r="GJ77" i="273"/>
  <c r="GI200" i="280"/>
  <c r="GI37" i="314"/>
  <c r="GI85" i="282"/>
  <c r="GI15" i="275"/>
  <c r="GI20" i="275"/>
  <c r="GJ17" i="275"/>
  <c r="GI125" i="280"/>
  <c r="H107" i="273"/>
  <c r="H21" i="282"/>
  <c r="H10" i="286"/>
  <c r="H111" i="273"/>
  <c r="GH20" i="285"/>
  <c r="BA3" i="277"/>
  <c r="AR3" i="277"/>
  <c r="AJ3" i="277"/>
  <c r="AB3" i="277"/>
  <c r="T3" i="277"/>
  <c r="M3" i="277"/>
  <c r="H35" i="273"/>
  <c r="H163" i="273"/>
  <c r="GG78" i="288"/>
  <c r="GJ187" i="273"/>
  <c r="GJ105" i="278"/>
  <c r="H92" i="273"/>
  <c r="AZ3" i="277"/>
  <c r="AS3" i="277"/>
  <c r="AK3" i="277"/>
  <c r="AA3" i="277"/>
  <c r="S3" i="277"/>
  <c r="L3" i="277"/>
  <c r="H37" i="314"/>
  <c r="H200" i="280"/>
  <c r="H76" i="314"/>
  <c r="H84" i="278"/>
  <c r="H22" i="289"/>
  <c r="H15" i="275"/>
  <c r="H85" i="282"/>
  <c r="H87" i="273"/>
  <c r="H74" i="282"/>
  <c r="H91" i="273"/>
  <c r="H109" i="278"/>
  <c r="H29" i="282"/>
  <c r="H49" i="280"/>
  <c r="H77" i="273"/>
  <c r="H54" i="273"/>
  <c r="AX3" i="277"/>
  <c r="AO3" i="277"/>
  <c r="AI3" i="277"/>
  <c r="AC3" i="277"/>
  <c r="U3" i="277"/>
  <c r="K3" i="277"/>
  <c r="GI11" i="282"/>
  <c r="GI64" i="282"/>
  <c r="GI126" i="280"/>
  <c r="GI212" i="280"/>
  <c r="GI230" i="280"/>
  <c r="GI191" i="280"/>
  <c r="GI17" i="314"/>
  <c r="GI47" i="314"/>
  <c r="GI54" i="314"/>
  <c r="GI40" i="286"/>
  <c r="GI155" i="273"/>
  <c r="GI156" i="273"/>
  <c r="GJ20" i="275"/>
  <c r="AW3" i="277"/>
  <c r="AP3" i="277"/>
  <c r="AG3" i="277"/>
  <c r="Z3" i="277"/>
  <c r="R3" i="277"/>
  <c r="AV3" i="277"/>
  <c r="AQ3" i="277"/>
  <c r="AF3" i="277"/>
  <c r="W3" i="277"/>
  <c r="P3" i="277"/>
  <c r="J11" i="277"/>
  <c r="CB81" i="278"/>
  <c r="CB35" i="265"/>
  <c r="CC81" i="278"/>
  <c r="CC35" i="265"/>
  <c r="CD81" i="278"/>
  <c r="CD35" i="265"/>
  <c r="CE81" i="278"/>
  <c r="CE35" i="265"/>
  <c r="CF81" i="278"/>
  <c r="CF35" i="265"/>
  <c r="CG81" i="278"/>
  <c r="CG35" i="265"/>
  <c r="CH81" i="278"/>
  <c r="CH35" i="265"/>
  <c r="CI81" i="278"/>
  <c r="CI35" i="265"/>
  <c r="CJ81" i="278"/>
  <c r="CJ35" i="265"/>
  <c r="CK81" i="278"/>
  <c r="CK35" i="265"/>
  <c r="CL81" i="278"/>
  <c r="CL35" i="265"/>
  <c r="CM81" i="278"/>
  <c r="CM35" i="265"/>
  <c r="CN81" i="278"/>
  <c r="CN35" i="265"/>
  <c r="CO81" i="278"/>
  <c r="CO35" i="265"/>
  <c r="CP81" i="278"/>
  <c r="CP35" i="265"/>
  <c r="CQ81" i="278"/>
  <c r="CQ35" i="265"/>
  <c r="CR81" i="278"/>
  <c r="CR35" i="265"/>
  <c r="CS81" i="278"/>
  <c r="CS35" i="265"/>
  <c r="CT81" i="278"/>
  <c r="CT35" i="265"/>
  <c r="CU81" i="278"/>
  <c r="CU35" i="265"/>
  <c r="CV81" i="278"/>
  <c r="CV35" i="265"/>
  <c r="CW81" i="278"/>
  <c r="CW35" i="265"/>
  <c r="CX81" i="278"/>
  <c r="CX35" i="265"/>
  <c r="CY81" i="278"/>
  <c r="CY35" i="265"/>
  <c r="CZ81" i="278"/>
  <c r="CZ35" i="265"/>
  <c r="DA81" i="278"/>
  <c r="DA35" i="265"/>
  <c r="DB81" i="278"/>
  <c r="DB35" i="265"/>
  <c r="DC81" i="278"/>
  <c r="DC35" i="265"/>
  <c r="DD81" i="278"/>
  <c r="DD35" i="265"/>
  <c r="DE81" i="278"/>
  <c r="DE35" i="265"/>
  <c r="DF81" i="278"/>
  <c r="DF35" i="265"/>
  <c r="DG81" i="278"/>
  <c r="DG35" i="265"/>
  <c r="DH81" i="278"/>
  <c r="DH35" i="265"/>
  <c r="DI81" i="278"/>
  <c r="DI35" i="265"/>
  <c r="DJ81" i="278"/>
  <c r="DJ35" i="265"/>
  <c r="DK81" i="278"/>
  <c r="DK35" i="265"/>
  <c r="DL81" i="278"/>
  <c r="DL35" i="265"/>
  <c r="DM81" i="278"/>
  <c r="DM35" i="265"/>
  <c r="DN81" i="278"/>
  <c r="DN35" i="265"/>
  <c r="DO81" i="278"/>
  <c r="DO35" i="265"/>
  <c r="DP81" i="278"/>
  <c r="DP35" i="265"/>
  <c r="DQ81" i="278"/>
  <c r="DQ35" i="265"/>
  <c r="DR81" i="278"/>
  <c r="DR35" i="265"/>
  <c r="DS81" i="278"/>
  <c r="DS35" i="265"/>
  <c r="DT81" i="278"/>
  <c r="DT35" i="265"/>
  <c r="DU81" i="278"/>
  <c r="DU35" i="265"/>
  <c r="DV81" i="278"/>
  <c r="DV35" i="265"/>
  <c r="DW81" i="278"/>
  <c r="DW35" i="265"/>
  <c r="DX81" i="278"/>
  <c r="DX35" i="265"/>
  <c r="DY81" i="278"/>
  <c r="DY35" i="265"/>
  <c r="DZ81" i="278"/>
  <c r="DZ35" i="265"/>
  <c r="EA81" i="278"/>
  <c r="EA35" i="265"/>
  <c r="EB81" i="278"/>
  <c r="EB35" i="265"/>
  <c r="EC81" i="278"/>
  <c r="EC35" i="265"/>
  <c r="ED81" i="278"/>
  <c r="ED35" i="265"/>
  <c r="EE81" i="278"/>
  <c r="EE35" i="265"/>
  <c r="EF81" i="278"/>
  <c r="EF35" i="265"/>
  <c r="EG81" i="278"/>
  <c r="EG35" i="265"/>
  <c r="EH81" i="278"/>
  <c r="EH35" i="265"/>
  <c r="EI81" i="278"/>
  <c r="EI35" i="265"/>
  <c r="EJ81" i="278"/>
  <c r="EJ35" i="265"/>
  <c r="EK81" i="278"/>
  <c r="EK35" i="265"/>
  <c r="EL81" i="278"/>
  <c r="EL35" i="265"/>
  <c r="EM81" i="278"/>
  <c r="EM35" i="265"/>
  <c r="EN81" i="278"/>
  <c r="EN35" i="265"/>
  <c r="EO81" i="278"/>
  <c r="EO35" i="265"/>
  <c r="EP81" i="278"/>
  <c r="EP35" i="265"/>
  <c r="EQ81" i="278"/>
  <c r="EQ35" i="265"/>
  <c r="ER81" i="278"/>
  <c r="ER35" i="265"/>
  <c r="ES81" i="278"/>
  <c r="ES35" i="265"/>
  <c r="ET81" i="278"/>
  <c r="ET35" i="265"/>
  <c r="EU81" i="278"/>
  <c r="EU35" i="265"/>
  <c r="EV81" i="278"/>
  <c r="EV35" i="265"/>
  <c r="EW81" i="278"/>
  <c r="EW35" i="265"/>
  <c r="EX81" i="278"/>
  <c r="EX35" i="265"/>
  <c r="EY81" i="278"/>
  <c r="EY35" i="265"/>
  <c r="EZ81" i="278"/>
  <c r="EZ35" i="265"/>
  <c r="FA81" i="278"/>
  <c r="FA35" i="265"/>
  <c r="FB81" i="278"/>
  <c r="FB35" i="265"/>
  <c r="FC81" i="278"/>
  <c r="FC35" i="265"/>
  <c r="FD81" i="278"/>
  <c r="FD35" i="265"/>
  <c r="FE81" i="278"/>
  <c r="FE35" i="265"/>
  <c r="FF81" i="278"/>
  <c r="FF35" i="265"/>
  <c r="FG81" i="278"/>
  <c r="FG35" i="265"/>
  <c r="FH81" i="278"/>
  <c r="FH35" i="265"/>
  <c r="FI81" i="278"/>
  <c r="FI35" i="265"/>
  <c r="FJ81" i="278"/>
  <c r="FJ35" i="265"/>
  <c r="FK81" i="278"/>
  <c r="FK35" i="265"/>
  <c r="FL81" i="278"/>
  <c r="FL35" i="265"/>
  <c r="FM81" i="278"/>
  <c r="FM35" i="265"/>
  <c r="FN81" i="278"/>
  <c r="FN35" i="265"/>
  <c r="FO81" i="278"/>
  <c r="FO35" i="265"/>
  <c r="FP81" i="278"/>
  <c r="FP35" i="265"/>
  <c r="FQ81" i="278"/>
  <c r="FQ35" i="265"/>
  <c r="FR81" i="278"/>
  <c r="FR35" i="265"/>
  <c r="FS81" i="278"/>
  <c r="FS35" i="265"/>
  <c r="FT81" i="278"/>
  <c r="FT35" i="265"/>
  <c r="FU81" i="278"/>
  <c r="FU35" i="265"/>
  <c r="FV81" i="278"/>
  <c r="FV35" i="265"/>
  <c r="FW81" i="278"/>
  <c r="FW35" i="265"/>
  <c r="FX81" i="278"/>
  <c r="FX35" i="265"/>
  <c r="FY81" i="278"/>
  <c r="FY35" i="265"/>
  <c r="FZ81" i="278"/>
  <c r="FZ35" i="265"/>
  <c r="GA81" i="278"/>
  <c r="GA35" i="265"/>
  <c r="GB81" i="278"/>
  <c r="GB35" i="265"/>
  <c r="GC81" i="278"/>
  <c r="GC35" i="265"/>
  <c r="GD81" i="278"/>
  <c r="GD35" i="265"/>
  <c r="GE81" i="278"/>
  <c r="GE35" i="265"/>
  <c r="GF81" i="278"/>
  <c r="GF35" i="265"/>
  <c r="GG81" i="278"/>
  <c r="GG35" i="265"/>
  <c r="GH81" i="278"/>
  <c r="GH35" i="265"/>
  <c r="GI81" i="278"/>
  <c r="GI35" i="265"/>
  <c r="GJ81" i="278"/>
  <c r="GJ35" i="265"/>
  <c r="J35" i="277"/>
  <c r="T47" i="265"/>
  <c r="U47" i="265"/>
  <c r="O47" i="277"/>
  <c r="K11" i="277"/>
  <c r="N39" i="277"/>
  <c r="O9" i="277"/>
  <c r="N10" i="277"/>
  <c r="O10" i="277"/>
  <c r="O39" i="277"/>
  <c r="N9" i="277"/>
  <c r="V84" i="306"/>
  <c r="V85" i="306"/>
  <c r="V41" i="265"/>
  <c r="W84" i="306"/>
  <c r="W85" i="306"/>
  <c r="W41" i="265"/>
  <c r="P41" i="277"/>
  <c r="T45" i="265"/>
  <c r="U45" i="265"/>
  <c r="O45" i="277"/>
  <c r="N11" i="277"/>
  <c r="M10" i="277"/>
  <c r="O11" i="277"/>
  <c r="O44" i="277"/>
  <c r="P14" i="277"/>
  <c r="J9" i="277"/>
  <c r="K9" i="277"/>
  <c r="V363" i="307"/>
  <c r="V364" i="307"/>
  <c r="V40" i="265"/>
  <c r="W363" i="307"/>
  <c r="W364" i="307"/>
  <c r="W40" i="265"/>
  <c r="P40" i="277"/>
  <c r="T84" i="306"/>
  <c r="T85" i="306"/>
  <c r="T41" i="265"/>
  <c r="U84" i="306"/>
  <c r="U85" i="306"/>
  <c r="U41" i="265"/>
  <c r="O41" i="277"/>
  <c r="Q44" i="277"/>
  <c r="X84" i="306"/>
  <c r="X85" i="306"/>
  <c r="X41" i="265"/>
  <c r="Y84" i="306"/>
  <c r="Y85" i="306"/>
  <c r="Y41" i="265"/>
  <c r="Q41" i="277"/>
  <c r="N14" i="277"/>
  <c r="R9" i="277"/>
  <c r="X47" i="265"/>
  <c r="Y47" i="265"/>
  <c r="Q47" i="277"/>
  <c r="Q14" i="277"/>
  <c r="V45" i="265"/>
  <c r="W45" i="265"/>
  <c r="P45" i="277"/>
  <c r="X363" i="307"/>
  <c r="X364" i="307"/>
  <c r="X40" i="265"/>
  <c r="Y363" i="307"/>
  <c r="Y364" i="307"/>
  <c r="Y40" i="265"/>
  <c r="Q40" i="277"/>
  <c r="Q42" i="277"/>
  <c r="O42" i="277"/>
  <c r="X45" i="265"/>
  <c r="Y45" i="265"/>
  <c r="Q45" i="277"/>
  <c r="Q9" i="277"/>
  <c r="S39" i="277"/>
  <c r="R11" i="277"/>
  <c r="R45" i="277"/>
  <c r="S9" i="277"/>
  <c r="P9" i="277"/>
  <c r="V47" i="265"/>
  <c r="W47" i="265"/>
  <c r="P47" i="277"/>
  <c r="P42" i="277"/>
  <c r="Q10" i="277"/>
  <c r="S42" i="277"/>
  <c r="P44" i="277"/>
  <c r="R41" i="277"/>
  <c r="R10" i="277"/>
  <c r="S41" i="277"/>
  <c r="R47" i="277"/>
  <c r="P10" i="277"/>
  <c r="S44" i="277"/>
  <c r="S47" i="277"/>
  <c r="Q39" i="277"/>
  <c r="P11" i="277"/>
  <c r="R39" i="277"/>
  <c r="R42" i="277"/>
  <c r="U41" i="277"/>
  <c r="R44" i="277"/>
  <c r="T47" i="277"/>
  <c r="T41" i="277"/>
  <c r="W10" i="277"/>
  <c r="T45" i="277"/>
  <c r="T11" i="277"/>
  <c r="S45" i="277"/>
  <c r="T40" i="277"/>
  <c r="T44" i="277"/>
  <c r="S10" i="277"/>
  <c r="S40" i="277"/>
  <c r="S14" i="277"/>
  <c r="U44" i="277"/>
  <c r="T9" i="277"/>
  <c r="S11" i="277"/>
  <c r="U40" i="277"/>
  <c r="U9" i="277"/>
  <c r="U47" i="277"/>
  <c r="T39" i="277"/>
  <c r="U10" i="277"/>
  <c r="T10" i="277"/>
  <c r="U42" i="277"/>
  <c r="U39" i="277"/>
  <c r="U11" i="277"/>
  <c r="T42" i="277"/>
  <c r="U45" i="277"/>
  <c r="V11" i="277"/>
  <c r="V47" i="277"/>
  <c r="V9" i="277"/>
  <c r="W40" i="277"/>
  <c r="W9" i="277"/>
  <c r="W42" i="277"/>
  <c r="V44" i="277"/>
  <c r="V45" i="277"/>
  <c r="W45" i="277"/>
  <c r="W41" i="277"/>
  <c r="V41" i="277"/>
  <c r="W39" i="277"/>
  <c r="V42" i="277"/>
  <c r="W47" i="277"/>
  <c r="V10" i="277"/>
  <c r="V39" i="277"/>
  <c r="X44" i="277"/>
  <c r="X40" i="277"/>
  <c r="X14" i="277"/>
  <c r="W11" i="277"/>
  <c r="X39" i="277"/>
  <c r="AA40" i="277"/>
  <c r="Y14" i="277"/>
  <c r="X45" i="277"/>
  <c r="M9" i="277"/>
  <c r="W44" i="277"/>
  <c r="X9" i="277"/>
  <c r="X41" i="277"/>
  <c r="Z44" i="277"/>
  <c r="X47" i="277"/>
  <c r="Z9" i="277"/>
  <c r="X42" i="277"/>
  <c r="X11" i="277"/>
  <c r="Z11" i="277"/>
  <c r="X10" i="277"/>
  <c r="Z10" i="277"/>
  <c r="Y45" i="277"/>
  <c r="Z14" i="277"/>
  <c r="Y41" i="277"/>
  <c r="Y11" i="277"/>
  <c r="Y47" i="277"/>
  <c r="Y40" i="277"/>
  <c r="Y44" i="277"/>
  <c r="Z41" i="277"/>
  <c r="Y39" i="277"/>
  <c r="Z40" i="277"/>
  <c r="Y10" i="277"/>
  <c r="AA42" i="277"/>
  <c r="Z39" i="277"/>
  <c r="AA39" i="277"/>
  <c r="Y42" i="277"/>
  <c r="Z42" i="277"/>
  <c r="Z47" i="277"/>
  <c r="AA9" i="277"/>
  <c r="AA44" i="277"/>
  <c r="Y9" i="277"/>
  <c r="AD39" i="277"/>
  <c r="AB10" i="277"/>
  <c r="AA41" i="277"/>
  <c r="AA11" i="277"/>
  <c r="AB11" i="277"/>
  <c r="AA47" i="277"/>
  <c r="AA45" i="277"/>
  <c r="Z45" i="277"/>
  <c r="AD45" i="277"/>
  <c r="AA10" i="277"/>
  <c r="AC14" i="277"/>
  <c r="AD9" i="277"/>
  <c r="AC45" i="277"/>
  <c r="AC41" i="277"/>
  <c r="AC11" i="277"/>
  <c r="AD47" i="277"/>
  <c r="AD41" i="277"/>
  <c r="AB42" i="277"/>
  <c r="AB40" i="277"/>
  <c r="AB41" i="277"/>
  <c r="AC40" i="277"/>
  <c r="AD40" i="277"/>
  <c r="AC10" i="277"/>
  <c r="AC44" i="277"/>
  <c r="M11" i="277"/>
  <c r="AB47" i="277"/>
  <c r="AB9" i="277"/>
  <c r="AC9" i="277"/>
  <c r="AB45" i="277"/>
  <c r="AB44" i="277"/>
  <c r="AB39" i="277"/>
  <c r="AC42" i="277"/>
  <c r="AC47" i="277"/>
  <c r="AD11" i="277"/>
  <c r="AD42" i="277"/>
  <c r="AC39" i="277"/>
  <c r="AE11" i="277"/>
  <c r="AD10" i="277"/>
  <c r="AF40" i="277"/>
  <c r="AF47" i="277"/>
  <c r="AF11" i="277"/>
  <c r="AD44" i="277"/>
  <c r="AD14" i="277"/>
  <c r="AH10" i="277"/>
  <c r="AE40" i="277"/>
  <c r="AE44" i="277"/>
  <c r="AE39" i="277"/>
  <c r="AF42" i="277"/>
  <c r="AE47" i="277"/>
  <c r="AI42" i="277"/>
  <c r="AE10" i="277"/>
  <c r="AG39" i="277"/>
  <c r="AF44" i="277"/>
  <c r="AI45" i="277"/>
  <c r="AF41" i="277"/>
  <c r="AE9" i="277"/>
  <c r="AF45" i="277"/>
  <c r="AE41" i="277"/>
  <c r="AF9" i="277"/>
  <c r="AG33" i="277"/>
  <c r="AF39" i="277"/>
  <c r="AF10" i="277"/>
  <c r="AI44" i="277"/>
  <c r="AE42" i="277"/>
  <c r="AG45" i="277"/>
  <c r="AH40" i="277"/>
  <c r="AE45" i="277"/>
  <c r="AI9" i="277"/>
  <c r="AG10" i="277"/>
  <c r="AI33" i="277"/>
  <c r="AH42" i="277"/>
  <c r="AI41" i="277"/>
  <c r="AG40" i="277"/>
  <c r="AH33" i="277"/>
  <c r="AE14" i="277"/>
  <c r="AH47" i="277"/>
  <c r="AG41" i="277"/>
  <c r="AI11" i="277"/>
  <c r="AJ41" i="277"/>
  <c r="AG47" i="277"/>
  <c r="AG42" i="277"/>
  <c r="AG9" i="277"/>
  <c r="AH39" i="277"/>
  <c r="AI10" i="277"/>
  <c r="AH44" i="277"/>
  <c r="AJ45" i="277"/>
  <c r="AI47" i="277"/>
  <c r="AI39" i="277"/>
  <c r="AG11" i="277"/>
  <c r="AH11" i="277"/>
  <c r="AJ10" i="277"/>
  <c r="AJ39" i="277"/>
  <c r="AG44" i="277"/>
  <c r="AJ11" i="277"/>
  <c r="AJ40" i="277"/>
  <c r="AJ9" i="277"/>
  <c r="AI40" i="277"/>
  <c r="AH41" i="277"/>
  <c r="AH9" i="277"/>
  <c r="AH12" i="277"/>
  <c r="AJ14" i="277"/>
  <c r="AK47" i="277"/>
  <c r="AK40" i="277"/>
  <c r="AL10" i="277"/>
  <c r="AJ33" i="277"/>
  <c r="AK33" i="277"/>
  <c r="AK44" i="277"/>
  <c r="AL9" i="277"/>
  <c r="AK14" i="277"/>
  <c r="AK42" i="277"/>
  <c r="AJ47" i="277"/>
  <c r="AJ42" i="277"/>
  <c r="AJ44" i="277"/>
  <c r="AH45" i="277"/>
  <c r="AL39" i="277"/>
  <c r="AL42" i="277"/>
  <c r="AK45" i="277"/>
  <c r="AK10" i="277"/>
  <c r="AK41" i="277"/>
  <c r="AL40" i="277"/>
  <c r="AK9" i="277"/>
  <c r="AL14" i="277"/>
  <c r="AL33" i="277"/>
  <c r="AN41" i="277"/>
  <c r="Q11" i="277"/>
  <c r="AK11" i="277"/>
  <c r="AL44" i="277"/>
  <c r="AO44" i="277"/>
  <c r="AL47" i="277"/>
  <c r="AL45" i="277"/>
  <c r="AM39" i="277"/>
  <c r="AM41" i="277"/>
  <c r="AN45" i="277"/>
  <c r="AM9" i="277"/>
  <c r="AM45" i="277"/>
  <c r="AL11" i="277"/>
  <c r="AK39" i="277"/>
  <c r="AN47" i="277"/>
  <c r="AN39" i="277"/>
  <c r="AN9" i="277"/>
  <c r="AM11" i="277"/>
  <c r="AM14" i="277"/>
  <c r="AL41" i="277"/>
  <c r="AN14" i="277"/>
  <c r="AM40" i="277"/>
  <c r="AM44" i="277"/>
  <c r="AM33" i="277"/>
  <c r="AM42" i="277"/>
  <c r="AM47" i="277"/>
  <c r="AN11" i="277"/>
  <c r="AN40" i="277"/>
  <c r="AM10" i="277"/>
  <c r="AN33" i="277"/>
  <c r="AN10" i="277"/>
  <c r="AN42" i="277"/>
  <c r="AO9" i="277"/>
  <c r="AO33" i="277"/>
  <c r="AO41" i="277"/>
  <c r="AO39" i="277"/>
  <c r="AP42" i="277"/>
  <c r="AN44" i="277"/>
  <c r="AO47" i="277"/>
  <c r="AP41" i="277"/>
  <c r="AO10" i="277"/>
  <c r="AR10" i="277"/>
  <c r="AO14" i="277"/>
  <c r="AO40" i="277"/>
  <c r="AR11" i="277"/>
  <c r="AR47" i="277"/>
  <c r="AO45" i="277"/>
  <c r="AP33" i="277"/>
  <c r="AP39" i="277"/>
  <c r="AR44" i="277"/>
  <c r="AP11" i="277"/>
  <c r="AP10" i="277"/>
  <c r="AO11" i="277"/>
  <c r="AQ45" i="277"/>
  <c r="AP45" i="277"/>
  <c r="AP44" i="277"/>
  <c r="AS39" i="277"/>
  <c r="AP47" i="277"/>
  <c r="AQ40" i="277"/>
  <c r="AP40" i="277"/>
  <c r="AR45" i="277"/>
  <c r="AS47" i="277"/>
  <c r="AR42" i="277"/>
  <c r="AQ41" i="277"/>
  <c r="AQ42" i="277"/>
  <c r="AR41" i="277"/>
  <c r="AR9" i="277"/>
  <c r="AQ14" i="277"/>
  <c r="AQ11" i="277"/>
  <c r="AR14" i="277"/>
  <c r="AR33" i="277"/>
  <c r="AP9" i="277"/>
  <c r="AQ10" i="277"/>
  <c r="AS42" i="277"/>
  <c r="AU39" i="277"/>
  <c r="AS45" i="277"/>
  <c r="AR40" i="277"/>
  <c r="AQ33" i="277"/>
  <c r="AQ39" i="277"/>
  <c r="AQ44" i="277"/>
  <c r="AQ9" i="277"/>
  <c r="AO42" i="277"/>
  <c r="AT44" i="277"/>
  <c r="AT10" i="277"/>
  <c r="AS11" i="277"/>
  <c r="AS33" i="277"/>
  <c r="AT40" i="277"/>
  <c r="AS40" i="277"/>
  <c r="AS10" i="277"/>
  <c r="AS44" i="277"/>
  <c r="AS41" i="277"/>
  <c r="AQ47" i="277"/>
  <c r="AT47" i="277"/>
  <c r="AR39" i="277"/>
  <c r="AT41" i="277"/>
  <c r="AU14" i="277"/>
  <c r="AU41" i="277"/>
  <c r="AV44" i="277"/>
  <c r="AU40" i="277"/>
  <c r="AT45" i="277"/>
  <c r="AV11" i="277"/>
  <c r="AU11" i="277"/>
  <c r="AT14" i="277"/>
  <c r="AT39" i="277"/>
  <c r="AT33" i="277"/>
  <c r="AV41" i="277"/>
  <c r="AS14" i="277"/>
  <c r="AT9" i="277"/>
  <c r="AT42" i="277"/>
  <c r="AT11" i="277"/>
  <c r="AV42" i="277"/>
  <c r="AU33" i="277"/>
  <c r="AV39" i="277"/>
  <c r="AV9" i="277"/>
  <c r="AV10" i="277"/>
  <c r="AU10" i="277"/>
  <c r="AV40" i="277"/>
  <c r="AU44" i="277"/>
  <c r="AV33" i="277"/>
  <c r="AU9" i="277"/>
  <c r="AU47" i="277"/>
  <c r="AV47" i="277"/>
  <c r="AV45" i="277"/>
  <c r="AU42" i="277"/>
  <c r="AU45" i="277"/>
  <c r="AX11" i="277"/>
  <c r="AX40" i="277"/>
  <c r="AW41" i="277"/>
  <c r="AW11" i="277"/>
  <c r="AX41" i="277"/>
  <c r="AX47" i="277"/>
  <c r="AX9" i="277"/>
  <c r="AW40" i="277"/>
  <c r="AX42" i="277"/>
  <c r="AX10" i="277"/>
  <c r="AW42" i="277"/>
  <c r="AW47" i="277"/>
  <c r="AW45" i="277"/>
  <c r="AW39" i="277"/>
  <c r="AX45" i="277"/>
  <c r="AX44" i="277"/>
  <c r="AX39" i="277"/>
  <c r="AW9" i="277"/>
  <c r="AW14" i="277"/>
  <c r="AW44" i="277"/>
  <c r="AX33" i="277"/>
  <c r="AW33" i="277"/>
  <c r="AW10" i="277"/>
  <c r="AZ39" i="277"/>
  <c r="AY42" i="277"/>
  <c r="AY33" i="277"/>
  <c r="AZ9" i="277"/>
  <c r="AZ41" i="277"/>
  <c r="AY41" i="277"/>
  <c r="AY44" i="277"/>
  <c r="AZ47" i="277"/>
  <c r="AY9" i="277"/>
  <c r="AZ44" i="277"/>
  <c r="AY14" i="277"/>
  <c r="AZ14" i="277"/>
  <c r="AY10" i="277"/>
  <c r="AY39" i="277"/>
  <c r="AZ42" i="277"/>
  <c r="AY11" i="277"/>
  <c r="AY40" i="277"/>
  <c r="BB39" i="277"/>
  <c r="AZ33" i="277"/>
  <c r="AZ40" i="277"/>
  <c r="AY47" i="277"/>
  <c r="AY45" i="277"/>
  <c r="BB33" i="277"/>
  <c r="BA39" i="277"/>
  <c r="BB9" i="277"/>
  <c r="BB47" i="277"/>
  <c r="BA33" i="277"/>
  <c r="BA41" i="277"/>
  <c r="BA9" i="277"/>
  <c r="BB45" i="277"/>
  <c r="AZ10" i="277"/>
  <c r="L39" i="277"/>
  <c r="BA45" i="277"/>
  <c r="BB41" i="277"/>
  <c r="BA40" i="277"/>
  <c r="AZ45" i="277"/>
  <c r="BA14" i="277"/>
  <c r="BB42" i="277"/>
  <c r="L10" i="277"/>
  <c r="BB10" i="277"/>
  <c r="BB44" i="277"/>
  <c r="BB40" i="277"/>
  <c r="BA44" i="277"/>
  <c r="BA11" i="277"/>
  <c r="BB11" i="277"/>
  <c r="BA42" i="277"/>
  <c r="BA47" i="277"/>
  <c r="BA10" i="277"/>
  <c r="R40" i="277"/>
  <c r="P39" i="277"/>
  <c r="J10" i="277"/>
  <c r="K10" i="277"/>
  <c r="L14" i="277"/>
  <c r="M14" i="277"/>
  <c r="V40" i="277"/>
  <c r="K39" i="277"/>
  <c r="M39" i="277"/>
  <c r="J39" i="277"/>
  <c r="T363" i="307"/>
  <c r="T364" i="307"/>
  <c r="T40" i="265"/>
  <c r="U363" i="307"/>
  <c r="U364" i="307"/>
  <c r="U40" i="265"/>
  <c r="O40" i="277"/>
  <c r="W14" i="277"/>
  <c r="R14" i="277"/>
  <c r="K14" i="277"/>
  <c r="V14" i="277"/>
  <c r="O14" i="277"/>
  <c r="U14" i="277"/>
  <c r="T14" i="277"/>
  <c r="J14" i="277"/>
  <c r="AA14" i="277"/>
  <c r="AB14" i="277"/>
  <c r="AF14" i="277"/>
  <c r="AG14" i="277"/>
  <c r="AH14" i="277"/>
  <c r="N44" i="277"/>
  <c r="AP14" i="277"/>
  <c r="AS9" i="277"/>
  <c r="AV14" i="277"/>
  <c r="AX14" i="277"/>
  <c r="AZ11" i="277"/>
  <c r="BB14" i="277"/>
  <c r="GJ125" i="280"/>
  <c r="AY3" i="277"/>
  <c r="AN3" i="277"/>
  <c r="AH3" i="277"/>
  <c r="Y3" i="277"/>
  <c r="Q3" i="277"/>
  <c r="H86" i="273"/>
  <c r="H55" i="273"/>
  <c r="GI29" i="285"/>
  <c r="GI96" i="280"/>
  <c r="GI86" i="280"/>
  <c r="GI76" i="280"/>
  <c r="GI41" i="314"/>
  <c r="GI85" i="314"/>
  <c r="GI118" i="288"/>
  <c r="GI119" i="288"/>
  <c r="GI127" i="288"/>
  <c r="GI123" i="288"/>
  <c r="GI73" i="288"/>
  <c r="GI56" i="288"/>
  <c r="GI50" i="288"/>
  <c r="GJ24" i="289"/>
  <c r="GJ31" i="289"/>
  <c r="GH3" i="285"/>
  <c r="GH3" i="314"/>
  <c r="GH3" i="286"/>
  <c r="GH3" i="282"/>
  <c r="GH3" i="265"/>
  <c r="GH3" i="273"/>
  <c r="GH3" i="275"/>
  <c r="GH47" i="273"/>
  <c r="GH3" i="289"/>
  <c r="GH3" i="304"/>
  <c r="EH75" i="265"/>
  <c r="AP75" i="277"/>
  <c r="EI18" i="285"/>
  <c r="EI21" i="285"/>
  <c r="AT3" i="277"/>
  <c r="AM3" i="277"/>
  <c r="AE3" i="277"/>
  <c r="X3" i="277"/>
  <c r="N3" i="277"/>
  <c r="BB3" i="277"/>
  <c r="AU3" i="277"/>
  <c r="AL3" i="277"/>
  <c r="AD3" i="277"/>
  <c r="V3" i="277"/>
  <c r="O3" i="277"/>
  <c r="AJ12" i="277"/>
  <c r="AP12" i="277"/>
  <c r="AC12" i="277"/>
  <c r="Y12" i="277"/>
  <c r="AK12" i="277"/>
  <c r="AE12" i="277"/>
  <c r="AY12" i="277"/>
  <c r="Z12" i="277"/>
  <c r="T12" i="277"/>
  <c r="H126" i="273"/>
  <c r="H12" i="285"/>
  <c r="GI20" i="285"/>
  <c r="GJ87" i="280"/>
  <c r="GH78" i="288"/>
  <c r="BB12" i="277"/>
  <c r="AB12" i="277"/>
  <c r="AD12" i="277"/>
  <c r="AA12" i="277"/>
  <c r="O12" i="277"/>
  <c r="GJ64" i="282"/>
  <c r="GJ11" i="282"/>
  <c r="GJ126" i="280"/>
  <c r="GJ218" i="280"/>
  <c r="GJ212" i="280"/>
  <c r="GJ191" i="280"/>
  <c r="GJ225" i="280"/>
  <c r="GJ230" i="280"/>
  <c r="GJ47" i="314"/>
  <c r="GJ54" i="314"/>
  <c r="GJ40" i="286"/>
  <c r="GJ155" i="273"/>
  <c r="GJ156" i="273"/>
  <c r="Q12" i="277"/>
  <c r="H33" i="277"/>
  <c r="AX12" i="277"/>
  <c r="AT12" i="277"/>
  <c r="J12" i="277"/>
  <c r="K12" i="277"/>
  <c r="AR12" i="277"/>
  <c r="AM12" i="277"/>
  <c r="R12" i="277"/>
  <c r="H187" i="273"/>
  <c r="H28" i="314"/>
  <c r="H106" i="273"/>
  <c r="H138" i="273"/>
  <c r="H124" i="273"/>
  <c r="H105" i="278"/>
  <c r="H100" i="278"/>
  <c r="H56" i="273"/>
  <c r="GJ29" i="285"/>
  <c r="GJ96" i="280"/>
  <c r="GJ86" i="280"/>
  <c r="GJ76" i="280"/>
  <c r="GJ85" i="314"/>
  <c r="GJ41" i="314"/>
  <c r="GJ123" i="288"/>
  <c r="GJ118" i="288"/>
  <c r="GJ119" i="288"/>
  <c r="GJ127" i="288"/>
  <c r="GJ73" i="288"/>
  <c r="GJ56" i="288"/>
  <c r="GJ50" i="288"/>
  <c r="H140" i="273"/>
  <c r="AS12" i="277"/>
  <c r="H39" i="277"/>
  <c r="BA12" i="277"/>
  <c r="AV12" i="277"/>
  <c r="AI12" i="277"/>
  <c r="P12" i="277"/>
  <c r="H88" i="273"/>
  <c r="H58" i="278"/>
  <c r="H10" i="277"/>
  <c r="AQ12" i="277"/>
  <c r="AO12" i="277"/>
  <c r="AN12" i="277"/>
  <c r="AL12" i="277"/>
  <c r="AF12" i="277"/>
  <c r="X12" i="277"/>
  <c r="W12" i="277"/>
  <c r="S12" i="277"/>
  <c r="GJ3" i="285"/>
  <c r="GJ3" i="314"/>
  <c r="GJ3" i="286"/>
  <c r="GJ3" i="282"/>
  <c r="GJ3" i="265"/>
  <c r="GJ3" i="275"/>
  <c r="GJ3" i="273"/>
  <c r="GJ47" i="273"/>
  <c r="GJ3" i="289"/>
  <c r="GJ3" i="304"/>
  <c r="AZ12" i="277"/>
  <c r="AU12" i="277"/>
  <c r="AG12" i="277"/>
  <c r="U12" i="277"/>
  <c r="EJ18" i="285"/>
  <c r="EJ21" i="285"/>
  <c r="EI75" i="265"/>
  <c r="GI87" i="280"/>
  <c r="GI3" i="285"/>
  <c r="GI3" i="314"/>
  <c r="GI3" i="286"/>
  <c r="GI3" i="282"/>
  <c r="GI3" i="265"/>
  <c r="GI3" i="273"/>
  <c r="GI3" i="289"/>
  <c r="GI47" i="273"/>
  <c r="GI3" i="275"/>
  <c r="GI3" i="304"/>
  <c r="AW12" i="277"/>
  <c r="M12" i="277"/>
  <c r="V12" i="277"/>
  <c r="N12" i="277"/>
  <c r="CB88" i="265"/>
  <c r="GI78" i="288"/>
  <c r="H144" i="273"/>
  <c r="GJ84" i="314"/>
  <c r="GJ20" i="285"/>
  <c r="H13" i="285"/>
  <c r="H20" i="285"/>
  <c r="H11" i="282"/>
  <c r="H64" i="282"/>
  <c r="H126" i="280"/>
  <c r="H230" i="280"/>
  <c r="H218" i="280"/>
  <c r="H191" i="280"/>
  <c r="H225" i="280"/>
  <c r="H212" i="280"/>
  <c r="H47" i="314"/>
  <c r="H17" i="314"/>
  <c r="H54" i="314"/>
  <c r="H159" i="273"/>
  <c r="H30" i="278"/>
  <c r="H17" i="278"/>
  <c r="H155" i="273"/>
  <c r="H164" i="273"/>
  <c r="H42" i="278"/>
  <c r="H40" i="286"/>
  <c r="H11" i="278"/>
  <c r="F88" i="280"/>
  <c r="F91" i="280"/>
  <c r="H18" i="278"/>
  <c r="H23" i="278"/>
  <c r="H56" i="288"/>
  <c r="H143" i="273"/>
  <c r="H85" i="314"/>
  <c r="H41" i="314"/>
  <c r="H118" i="288"/>
  <c r="H24" i="314"/>
  <c r="H50" i="288"/>
  <c r="H61" i="288"/>
  <c r="H73" i="288"/>
  <c r="H123" i="288"/>
  <c r="H41" i="280"/>
  <c r="H37" i="288"/>
  <c r="H96" i="280"/>
  <c r="H46" i="280"/>
  <c r="H12" i="280"/>
  <c r="H86" i="280"/>
  <c r="H82" i="280"/>
  <c r="H29" i="285"/>
  <c r="H76" i="280"/>
  <c r="EJ75" i="265"/>
  <c r="EK18" i="285"/>
  <c r="EK21" i="285"/>
  <c r="H43" i="278"/>
  <c r="L11" i="277"/>
  <c r="H11" i="277"/>
  <c r="H44" i="278"/>
  <c r="H11" i="265"/>
  <c r="H34" i="269"/>
  <c r="K34" i="269"/>
  <c r="H24" i="278"/>
  <c r="H29" i="278"/>
  <c r="H83" i="288"/>
  <c r="H78" i="288"/>
  <c r="H78" i="278"/>
  <c r="H74" i="278"/>
  <c r="H87" i="278"/>
  <c r="EK75" i="265"/>
  <c r="EL18" i="285"/>
  <c r="EL21" i="285"/>
  <c r="AI14" i="277"/>
  <c r="H14" i="277"/>
  <c r="H14" i="285"/>
  <c r="H14" i="265"/>
  <c r="H37" i="269"/>
  <c r="K37" i="269"/>
  <c r="L37" i="269"/>
  <c r="J37" i="269"/>
  <c r="H31" i="278"/>
  <c r="EL75" i="265"/>
  <c r="AQ75" i="277"/>
  <c r="EM18" i="285"/>
  <c r="EM21" i="285"/>
  <c r="L34" i="269"/>
  <c r="J34" i="269"/>
  <c r="Y82" i="277"/>
  <c r="CC88" i="265"/>
  <c r="L9" i="277"/>
  <c r="H35" i="278"/>
  <c r="H66" i="278"/>
  <c r="EN18" i="285"/>
  <c r="EN21" i="285"/>
  <c r="EM75" i="265"/>
  <c r="H51" i="278"/>
  <c r="H9" i="265"/>
  <c r="H32" i="269"/>
  <c r="K32" i="269"/>
  <c r="H33" i="278"/>
  <c r="H55" i="278"/>
  <c r="EO18" i="285"/>
  <c r="EO21" i="285"/>
  <c r="EN75" i="265"/>
  <c r="J32" i="269"/>
  <c r="L32" i="269"/>
  <c r="L12" i="277"/>
  <c r="H12" i="277"/>
  <c r="H9" i="277"/>
  <c r="H12" i="265"/>
  <c r="EP18" i="285"/>
  <c r="EP21" i="285"/>
  <c r="EO75" i="265"/>
  <c r="H35" i="269"/>
  <c r="K35" i="269"/>
  <c r="H43" i="282"/>
  <c r="CD88" i="265"/>
  <c r="AB88" i="277"/>
  <c r="J35" i="269"/>
  <c r="L35" i="269"/>
  <c r="EQ18" i="285"/>
  <c r="EQ21" i="285"/>
  <c r="EP75" i="265"/>
  <c r="AR75" i="277"/>
  <c r="ER18" i="285"/>
  <c r="ER21" i="285"/>
  <c r="EQ75" i="265"/>
  <c r="ES18" i="285"/>
  <c r="ES21" i="285"/>
  <c r="ER75" i="265"/>
  <c r="CE88" i="265"/>
  <c r="ET18" i="285"/>
  <c r="ET21" i="285"/>
  <c r="ES75" i="265"/>
  <c r="EU18" i="285"/>
  <c r="EU21" i="285"/>
  <c r="ET75" i="265"/>
  <c r="AS75" i="277"/>
  <c r="EV18" i="285"/>
  <c r="EV21" i="285"/>
  <c r="EU75" i="265"/>
  <c r="CF88" i="265"/>
  <c r="EW18" i="285"/>
  <c r="EW21" i="285"/>
  <c r="EV75" i="265"/>
  <c r="EX18" i="285"/>
  <c r="EX21" i="285"/>
  <c r="EW75" i="265"/>
  <c r="EY18" i="285"/>
  <c r="EY21" i="285"/>
  <c r="EX75" i="265"/>
  <c r="AT75" i="277"/>
  <c r="Z82" i="277"/>
  <c r="CG88" i="265"/>
  <c r="EZ18" i="285"/>
  <c r="EZ21" i="285"/>
  <c r="EY75" i="265"/>
  <c r="EZ75" i="265"/>
  <c r="FA18" i="285"/>
  <c r="FA21" i="285"/>
  <c r="FA75" i="265"/>
  <c r="FB18" i="285"/>
  <c r="FB21" i="285"/>
  <c r="CH88" i="265"/>
  <c r="AC88" i="277"/>
  <c r="FC18" i="285"/>
  <c r="FC21" i="285"/>
  <c r="FB75" i="265"/>
  <c r="AU75" i="277"/>
  <c r="FD18" i="285"/>
  <c r="FD21" i="285"/>
  <c r="FC75" i="265"/>
  <c r="FE18" i="285"/>
  <c r="FE21" i="285"/>
  <c r="FD75" i="265"/>
  <c r="CI88" i="265"/>
  <c r="FF18" i="285"/>
  <c r="FF21" i="285"/>
  <c r="FE75" i="265"/>
  <c r="FF75" i="265"/>
  <c r="AV75" i="277"/>
  <c r="FG18" i="285"/>
  <c r="FG21" i="285"/>
  <c r="FH18" i="285"/>
  <c r="FH21" i="285"/>
  <c r="FG75" i="265"/>
  <c r="CJ88" i="265"/>
  <c r="FI18" i="285"/>
  <c r="FI21" i="285"/>
  <c r="FH75" i="265"/>
  <c r="FJ18" i="285"/>
  <c r="FJ21" i="285"/>
  <c r="FI75" i="265"/>
  <c r="FJ75" i="265"/>
  <c r="AW75" i="277"/>
  <c r="FK18" i="285"/>
  <c r="FK21" i="285"/>
  <c r="AA82" i="277"/>
  <c r="CK88" i="265"/>
  <c r="FL18" i="285"/>
  <c r="FL21" i="285"/>
  <c r="FK75" i="265"/>
  <c r="FM18" i="285"/>
  <c r="FM21" i="285"/>
  <c r="FL75" i="265"/>
  <c r="FN18" i="285"/>
  <c r="FN21" i="285"/>
  <c r="FM75" i="265"/>
  <c r="CL88" i="265"/>
  <c r="AD88" i="277"/>
  <c r="FO18" i="285"/>
  <c r="FO21" i="285"/>
  <c r="FN75" i="265"/>
  <c r="AX75" i="277"/>
  <c r="FP18" i="285"/>
  <c r="FP21" i="285"/>
  <c r="FO75" i="265"/>
  <c r="FQ18" i="285"/>
  <c r="FQ21" i="285"/>
  <c r="FP75" i="265"/>
  <c r="CM88" i="265"/>
  <c r="FR18" i="285"/>
  <c r="FR21" i="285"/>
  <c r="FQ75" i="265"/>
  <c r="FS18" i="285"/>
  <c r="FS21" i="285"/>
  <c r="FR75" i="265"/>
  <c r="AY75" i="277"/>
  <c r="R45" i="265"/>
  <c r="FS75" i="265"/>
  <c r="FT18" i="285"/>
  <c r="FT21" i="285"/>
  <c r="CN88" i="265"/>
  <c r="FU18" i="285"/>
  <c r="FU21" i="285"/>
  <c r="FT75" i="265"/>
  <c r="FV18" i="285"/>
  <c r="FV21" i="285"/>
  <c r="FU75" i="265"/>
  <c r="FW18" i="285"/>
  <c r="FW21" i="285"/>
  <c r="FV75" i="265"/>
  <c r="AZ75" i="277"/>
  <c r="S45" i="265"/>
  <c r="AB82" i="277"/>
  <c r="CO88" i="265"/>
  <c r="FX18" i="285"/>
  <c r="FX21" i="285"/>
  <c r="FW75" i="265"/>
  <c r="FY18" i="285"/>
  <c r="FY21" i="285"/>
  <c r="FX75" i="265"/>
  <c r="FZ18" i="285"/>
  <c r="FZ21" i="285"/>
  <c r="FY75" i="265"/>
  <c r="CP88" i="265"/>
  <c r="AE88" i="277"/>
  <c r="FZ75" i="265"/>
  <c r="BA75" i="277"/>
  <c r="GA18" i="285"/>
  <c r="GA21" i="285"/>
  <c r="GA75" i="265"/>
  <c r="GB18" i="285"/>
  <c r="GB21" i="285"/>
  <c r="GC18" i="285"/>
  <c r="GC21" i="285"/>
  <c r="GB75" i="265"/>
  <c r="CQ88" i="265"/>
  <c r="GC75" i="265"/>
  <c r="GD18" i="285"/>
  <c r="GD21" i="285"/>
  <c r="GE18" i="285"/>
  <c r="GE21" i="285"/>
  <c r="GD75" i="265"/>
  <c r="BB75" i="277"/>
  <c r="GF18" i="285"/>
  <c r="GF21" i="285"/>
  <c r="GE75" i="265"/>
  <c r="CR88" i="265"/>
  <c r="GG18" i="285"/>
  <c r="GG21" i="285"/>
  <c r="GF75" i="265"/>
  <c r="GH18" i="285"/>
  <c r="GH21" i="285"/>
  <c r="GG75" i="265"/>
  <c r="GH75" i="265"/>
  <c r="GI18" i="285"/>
  <c r="GI21" i="285"/>
  <c r="AC82" i="277"/>
  <c r="CS88" i="265"/>
  <c r="GJ18" i="285"/>
  <c r="GJ21" i="285"/>
  <c r="GJ75" i="265"/>
  <c r="GI75" i="265"/>
  <c r="CT88" i="265"/>
  <c r="AF88" i="277"/>
  <c r="CU88" i="265"/>
  <c r="N45" i="277"/>
  <c r="CV88" i="265"/>
  <c r="AD82" i="277"/>
  <c r="CW88" i="265"/>
  <c r="CX88" i="265"/>
  <c r="AG88" i="277"/>
  <c r="CY88" i="265"/>
  <c r="CZ88" i="265"/>
  <c r="AE82" i="277"/>
  <c r="DA88" i="265"/>
  <c r="DB88" i="265"/>
  <c r="AH88" i="277"/>
  <c r="DC88" i="265"/>
  <c r="DD88" i="265"/>
  <c r="AF82" i="277"/>
  <c r="DE88" i="265"/>
  <c r="DF88" i="265"/>
  <c r="AI88" i="277"/>
  <c r="DG88" i="265"/>
  <c r="DH88" i="265"/>
  <c r="AG82" i="277"/>
  <c r="DI88" i="265"/>
  <c r="DJ88" i="265"/>
  <c r="AJ88" i="277"/>
  <c r="DK88" i="265"/>
  <c r="DL88" i="265"/>
  <c r="AH82" i="277"/>
  <c r="DM88" i="265"/>
  <c r="DN88" i="265"/>
  <c r="AK88" i="277"/>
  <c r="DO88" i="265"/>
  <c r="DP88" i="265"/>
  <c r="AI82" i="277"/>
  <c r="DQ88" i="265"/>
  <c r="DR88" i="265"/>
  <c r="AL88" i="277"/>
  <c r="DS88" i="265"/>
  <c r="DT88" i="265"/>
  <c r="AJ82" i="277"/>
  <c r="DU88" i="265"/>
  <c r="DV88" i="265"/>
  <c r="AM88" i="277"/>
  <c r="DW88" i="265"/>
  <c r="DX88" i="265"/>
  <c r="AK82" i="277"/>
  <c r="DY88" i="265"/>
  <c r="DZ88" i="265"/>
  <c r="AN88" i="277"/>
  <c r="EA88" i="265"/>
  <c r="EB88" i="265"/>
  <c r="AL82" i="277"/>
  <c r="EC88" i="265"/>
  <c r="ED88" i="265"/>
  <c r="AO88" i="277"/>
  <c r="EE88" i="265"/>
  <c r="EF88" i="265"/>
  <c r="AM82" i="277"/>
  <c r="EG88" i="265"/>
  <c r="EH88" i="265"/>
  <c r="AP88" i="277"/>
  <c r="EI88" i="265"/>
  <c r="EJ88" i="265"/>
  <c r="R363" i="307"/>
  <c r="R384" i="307"/>
  <c r="R272" i="307"/>
  <c r="R271" i="307"/>
  <c r="R47" i="265"/>
  <c r="R364" i="307"/>
  <c r="R34" i="285"/>
  <c r="R374" i="307"/>
  <c r="R35" i="285"/>
  <c r="R40" i="265"/>
  <c r="AN82" i="277"/>
  <c r="EK88" i="265"/>
  <c r="R379" i="307"/>
  <c r="R142" i="280"/>
  <c r="R180" i="280"/>
  <c r="EL88" i="265"/>
  <c r="AQ88" i="277"/>
  <c r="EM88" i="265"/>
  <c r="EN88" i="265"/>
  <c r="AO82" i="277"/>
  <c r="EO88" i="265"/>
  <c r="EP88" i="265"/>
  <c r="AR88" i="277"/>
  <c r="S384" i="307"/>
  <c r="EQ88" i="265"/>
  <c r="S363" i="307"/>
  <c r="S364" i="307"/>
  <c r="S272" i="307"/>
  <c r="S47" i="265"/>
  <c r="S34" i="285"/>
  <c r="S271" i="307"/>
  <c r="S40" i="265"/>
  <c r="S374" i="307"/>
  <c r="S35" i="285"/>
  <c r="ER88" i="265"/>
  <c r="S379" i="307"/>
  <c r="S180" i="280"/>
  <c r="S142" i="280"/>
  <c r="AP82" i="277"/>
  <c r="ES88" i="265"/>
  <c r="ET88" i="265"/>
  <c r="AS88" i="277"/>
  <c r="EU88" i="265"/>
  <c r="EV88" i="265"/>
  <c r="T384" i="307"/>
  <c r="AQ82" i="277"/>
  <c r="EW88" i="265"/>
  <c r="T271" i="307"/>
  <c r="T272" i="307"/>
  <c r="T34" i="285"/>
  <c r="T374" i="307"/>
  <c r="T35" i="285"/>
  <c r="EX88" i="265"/>
  <c r="AT88" i="277"/>
  <c r="T379" i="307"/>
  <c r="T142" i="280"/>
  <c r="T180" i="280"/>
  <c r="EY88" i="265"/>
  <c r="EZ88" i="265"/>
  <c r="AR82" i="277"/>
  <c r="FA88" i="265"/>
  <c r="FB88" i="265"/>
  <c r="AU88" i="277"/>
  <c r="FC88" i="265"/>
  <c r="U384" i="307"/>
  <c r="U271" i="307"/>
  <c r="U272" i="307"/>
  <c r="U34" i="285"/>
  <c r="FD88" i="265"/>
  <c r="U374" i="307"/>
  <c r="U35" i="285"/>
  <c r="U379" i="307"/>
  <c r="U142" i="280"/>
  <c r="U180" i="280"/>
  <c r="AS82" i="277"/>
  <c r="FE88" i="265"/>
  <c r="FF88" i="265"/>
  <c r="AV88" i="277"/>
  <c r="FG88" i="265"/>
  <c r="FH88" i="265"/>
  <c r="AT82" i="277"/>
  <c r="FI88" i="265"/>
  <c r="V384" i="307"/>
  <c r="FJ88" i="265"/>
  <c r="AW88" i="277"/>
  <c r="V34" i="285"/>
  <c r="V271" i="307"/>
  <c r="V272" i="307"/>
  <c r="V374" i="307"/>
  <c r="V35" i="285"/>
  <c r="FK88" i="265"/>
  <c r="V379" i="307"/>
  <c r="V180" i="280"/>
  <c r="V142" i="280"/>
  <c r="FL88" i="265"/>
  <c r="AU82" i="277"/>
  <c r="FM88" i="265"/>
  <c r="FN88" i="265"/>
  <c r="AX88" i="277"/>
  <c r="FO88" i="265"/>
  <c r="FP88" i="265"/>
  <c r="W384" i="307"/>
  <c r="W272" i="307"/>
  <c r="W34" i="285"/>
  <c r="W271" i="307"/>
  <c r="AV82" i="277"/>
  <c r="FQ88" i="265"/>
  <c r="W374" i="307"/>
  <c r="W35" i="285"/>
  <c r="W379" i="307"/>
  <c r="FR88" i="265"/>
  <c r="AY88" i="277"/>
  <c r="W142" i="280"/>
  <c r="W180" i="280"/>
  <c r="FS88" i="265"/>
  <c r="FT88" i="265"/>
  <c r="AW82" i="277"/>
  <c r="FU88" i="265"/>
  <c r="FV88" i="265"/>
  <c r="AZ88" i="277"/>
  <c r="X384" i="307"/>
  <c r="X34" i="285"/>
  <c r="X272" i="307"/>
  <c r="FW88" i="265"/>
  <c r="X374" i="307"/>
  <c r="X35" i="285"/>
  <c r="X271" i="307"/>
  <c r="FX88" i="265"/>
  <c r="X379" i="307"/>
  <c r="X142" i="280"/>
  <c r="X180" i="280"/>
  <c r="AX82" i="277"/>
  <c r="FY88" i="265"/>
  <c r="FZ88" i="265"/>
  <c r="BA88" i="277"/>
  <c r="GA88" i="265"/>
  <c r="GB88" i="265"/>
  <c r="Y384" i="307"/>
  <c r="AY82" i="277"/>
  <c r="GC88" i="265"/>
  <c r="Y271" i="307"/>
  <c r="N47" i="277"/>
  <c r="Y34" i="285"/>
  <c r="Y272" i="307"/>
  <c r="Y374" i="307"/>
  <c r="GD88" i="265"/>
  <c r="BB88" i="277"/>
  <c r="Y35" i="285"/>
  <c r="N40" i="277"/>
  <c r="Y379" i="307"/>
  <c r="GE88" i="265"/>
  <c r="Y180" i="280"/>
  <c r="Y142" i="280"/>
  <c r="GF88" i="265"/>
  <c r="AZ82" i="277"/>
  <c r="GG88" i="265"/>
  <c r="GH88" i="265"/>
  <c r="GI88" i="265"/>
  <c r="H80" i="278"/>
  <c r="H88" i="278"/>
  <c r="H81" i="278"/>
  <c r="H35" i="265"/>
  <c r="H58" i="269"/>
  <c r="K58" i="269"/>
  <c r="GJ88" i="265"/>
  <c r="AG32" i="277"/>
  <c r="AH32" i="277"/>
  <c r="AI32" i="277"/>
  <c r="AJ32" i="277"/>
  <c r="AK32" i="277"/>
  <c r="AL32" i="277"/>
  <c r="AM32" i="277"/>
  <c r="AN32" i="277"/>
  <c r="AO32" i="277"/>
  <c r="AP32" i="277"/>
  <c r="AQ32" i="277"/>
  <c r="AR32" i="277"/>
  <c r="AS32" i="277"/>
  <c r="AT32" i="277"/>
  <c r="AU32" i="277"/>
  <c r="AV32" i="277"/>
  <c r="AW32" i="277"/>
  <c r="AX32" i="277"/>
  <c r="AY32" i="277"/>
  <c r="AZ32" i="277"/>
  <c r="BA32" i="277"/>
  <c r="J58" i="269"/>
  <c r="L58" i="269"/>
  <c r="M35" i="277"/>
  <c r="K35" i="277"/>
  <c r="N35" i="277"/>
  <c r="L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H35" i="277"/>
  <c r="BA82" i="277"/>
  <c r="BB82" i="277"/>
  <c r="BB32" i="277"/>
  <c r="H32" i="277"/>
  <c r="H59" i="278"/>
  <c r="H61" i="278"/>
  <c r="H32" i="265"/>
  <c r="H55" i="269"/>
  <c r="K55" i="269"/>
  <c r="H63" i="278"/>
  <c r="H67" i="278"/>
  <c r="L55" i="269"/>
  <c r="J55" i="269"/>
  <c r="R84" i="306"/>
  <c r="S84" i="306"/>
  <c r="R85" i="306"/>
  <c r="R41" i="265"/>
  <c r="S85" i="306"/>
  <c r="S41" i="265"/>
  <c r="N41" i="277"/>
  <c r="O81" i="265"/>
  <c r="L81" i="277"/>
  <c r="P112" i="278"/>
  <c r="J49" i="288"/>
  <c r="GJ219" i="280"/>
  <c r="GJ223" i="280"/>
  <c r="GJ226" i="280"/>
  <c r="GJ228" i="280"/>
  <c r="J44" i="265"/>
  <c r="K44" i="265"/>
  <c r="L44" i="265"/>
  <c r="M44" i="265"/>
  <c r="N44" i="265"/>
  <c r="O44" i="265"/>
  <c r="P44" i="265"/>
  <c r="Q44" i="265"/>
  <c r="J51" i="288"/>
  <c r="J60" i="288"/>
  <c r="J23" i="314"/>
  <c r="J36" i="288"/>
  <c r="J16" i="314"/>
  <c r="J122" i="288"/>
  <c r="P33" i="282"/>
  <c r="P92" i="265"/>
  <c r="F67" i="280"/>
  <c r="H369" i="307"/>
  <c r="H44" i="265"/>
  <c r="H67" i="269"/>
  <c r="K67" i="269"/>
  <c r="J67" i="269"/>
  <c r="H12" i="286"/>
  <c r="H65" i="265"/>
  <c r="H88" i="269"/>
  <c r="K88" i="269"/>
  <c r="J88" i="269"/>
  <c r="K93" i="265"/>
  <c r="J93" i="277"/>
  <c r="M93" i="265"/>
  <c r="K93" i="277"/>
  <c r="O93" i="265"/>
  <c r="L93" i="277"/>
  <c r="Q93" i="265"/>
  <c r="M93" i="277"/>
  <c r="S93" i="265"/>
  <c r="N93" i="277"/>
  <c r="U93" i="265"/>
  <c r="O93" i="277"/>
  <c r="W93" i="265"/>
  <c r="P93" i="277"/>
  <c r="Y93" i="265"/>
  <c r="Q93" i="277"/>
  <c r="AA93" i="265"/>
  <c r="R93" i="277"/>
  <c r="AC93" i="265"/>
  <c r="S93" i="277"/>
  <c r="AE93" i="265"/>
  <c r="T93" i="277"/>
  <c r="AG93" i="265"/>
  <c r="U93" i="277"/>
  <c r="AI93" i="265"/>
  <c r="V93" i="277"/>
  <c r="AK93" i="265"/>
  <c r="W93" i="277"/>
  <c r="AM93" i="265"/>
  <c r="X93" i="277"/>
  <c r="AO93" i="265"/>
  <c r="Y93" i="277"/>
  <c r="AQ93" i="265"/>
  <c r="Z93" i="277"/>
  <c r="AS93" i="265"/>
  <c r="AA93" i="277"/>
  <c r="AU93" i="265"/>
  <c r="AB93" i="277"/>
  <c r="AW93" i="265"/>
  <c r="AC93" i="277"/>
  <c r="AY93" i="265"/>
  <c r="AD93" i="277"/>
  <c r="BA93" i="265"/>
  <c r="AE93" i="277"/>
  <c r="BC93" i="265"/>
  <c r="AF93" i="277"/>
  <c r="BE93" i="265"/>
  <c r="AG93" i="277"/>
  <c r="BG93" i="265"/>
  <c r="AH93" i="277"/>
  <c r="BI93" i="265"/>
  <c r="AI93" i="277"/>
  <c r="BK93" i="265"/>
  <c r="AJ93" i="277"/>
  <c r="BM93" i="265"/>
  <c r="AK93" i="277"/>
  <c r="BO93" i="265"/>
  <c r="AL93" i="277"/>
  <c r="BQ93" i="265"/>
  <c r="AM93" i="277"/>
  <c r="BS93" i="265"/>
  <c r="AN93" i="277"/>
  <c r="BU93" i="265"/>
  <c r="AO93" i="277"/>
  <c r="BW93" i="265"/>
  <c r="AP93" i="277"/>
  <c r="BY93" i="265"/>
  <c r="AQ93" i="277"/>
  <c r="CA93" i="265"/>
  <c r="AR93" i="277"/>
  <c r="CC93" i="265"/>
  <c r="AS93" i="277"/>
  <c r="CE93" i="265"/>
  <c r="AT93" i="277"/>
  <c r="CG93" i="265"/>
  <c r="AU93" i="277"/>
  <c r="CI93" i="265"/>
  <c r="AV93" i="277"/>
  <c r="CK93" i="265"/>
  <c r="AW93" i="277"/>
  <c r="CM93" i="265"/>
  <c r="AX93" i="277"/>
  <c r="CO93" i="265"/>
  <c r="AY93" i="277"/>
  <c r="CQ93" i="265"/>
  <c r="AZ93" i="277"/>
  <c r="CS93" i="265"/>
  <c r="BA93" i="277"/>
  <c r="CU93" i="265"/>
  <c r="BB93" i="277"/>
  <c r="J9" i="310"/>
  <c r="K9" i="310"/>
  <c r="L9" i="310"/>
  <c r="M9" i="310"/>
  <c r="N9" i="310"/>
  <c r="O9" i="310"/>
  <c r="P9" i="310"/>
  <c r="Q9" i="310"/>
  <c r="R9" i="310"/>
  <c r="S9" i="310"/>
  <c r="T9" i="310"/>
  <c r="U9" i="310"/>
  <c r="V9" i="310"/>
  <c r="W9" i="310"/>
  <c r="X9" i="310"/>
  <c r="Y9" i="310"/>
  <c r="Z9" i="310"/>
  <c r="AA9" i="310"/>
  <c r="AB9" i="310"/>
  <c r="AC9" i="310"/>
  <c r="AD9" i="310"/>
  <c r="AE9" i="310"/>
  <c r="AF9" i="310"/>
  <c r="AG9" i="310"/>
  <c r="AH9" i="310"/>
  <c r="AI9" i="310"/>
  <c r="AJ9" i="310"/>
  <c r="AK9" i="310"/>
  <c r="AL9" i="310"/>
  <c r="AM9" i="310"/>
  <c r="AN9" i="310"/>
  <c r="AO9" i="310"/>
  <c r="AP9" i="310"/>
  <c r="AQ9" i="310"/>
  <c r="AR9" i="310"/>
  <c r="AS9" i="310"/>
  <c r="AT9" i="310"/>
  <c r="AU9" i="310"/>
  <c r="AV9" i="310"/>
  <c r="AW9" i="310"/>
  <c r="AX9" i="310"/>
  <c r="AY9" i="310"/>
  <c r="AZ9" i="310"/>
  <c r="BA9" i="310"/>
  <c r="BB9" i="310"/>
  <c r="BC9" i="310"/>
  <c r="BD9" i="310"/>
  <c r="BE9" i="310"/>
  <c r="J20" i="277"/>
  <c r="K20" i="277"/>
  <c r="L20" i="277"/>
  <c r="AH20" i="277"/>
  <c r="AI20" i="277"/>
  <c r="AJ20" i="277"/>
  <c r="AK20" i="277"/>
  <c r="AL20" i="277"/>
  <c r="AM20" i="277"/>
  <c r="AN20" i="277"/>
  <c r="AO20" i="277"/>
  <c r="AP20" i="277"/>
  <c r="AQ20" i="277"/>
  <c r="AR20" i="277"/>
  <c r="AS20" i="277"/>
  <c r="AT20" i="277"/>
  <c r="AU20" i="277"/>
  <c r="AV20" i="277"/>
  <c r="AW20" i="277"/>
  <c r="AX20" i="277"/>
  <c r="AY20" i="277"/>
  <c r="AZ20" i="277"/>
  <c r="BA20" i="277"/>
  <c r="BB20" i="277"/>
  <c r="GJ164" i="280"/>
  <c r="J93" i="265"/>
  <c r="L93" i="265"/>
  <c r="N93" i="265"/>
  <c r="P93" i="265"/>
  <c r="R93" i="265"/>
  <c r="T93" i="265"/>
  <c r="V93" i="265"/>
  <c r="X93" i="265"/>
  <c r="Z93" i="265"/>
  <c r="AB93" i="265"/>
  <c r="AD93" i="265"/>
  <c r="AF93" i="265"/>
  <c r="AH93" i="265"/>
  <c r="AJ93" i="265"/>
  <c r="AL93" i="265"/>
  <c r="AN93" i="265"/>
  <c r="AP93" i="265"/>
  <c r="AR93" i="265"/>
  <c r="AT93" i="265"/>
  <c r="AV93" i="265"/>
  <c r="AX93" i="265"/>
  <c r="AZ93" i="265"/>
  <c r="BB93" i="265"/>
  <c r="BD93" i="265"/>
  <c r="BF93" i="265"/>
  <c r="BH93" i="265"/>
  <c r="BJ93" i="265"/>
  <c r="BL93" i="265"/>
  <c r="BN93" i="265"/>
  <c r="BP93" i="265"/>
  <c r="BR93" i="265"/>
  <c r="BT93" i="265"/>
  <c r="BV93" i="265"/>
  <c r="BX93" i="265"/>
  <c r="BZ93" i="265"/>
  <c r="CB93" i="265"/>
  <c r="CD93" i="265"/>
  <c r="CF93" i="265"/>
  <c r="CH93" i="265"/>
  <c r="CJ93" i="265"/>
  <c r="CL93" i="265"/>
  <c r="CN93" i="265"/>
  <c r="CP93" i="265"/>
  <c r="CR93" i="265"/>
  <c r="CT93" i="265"/>
  <c r="CV93" i="265"/>
  <c r="CW93" i="265"/>
  <c r="CX93" i="265"/>
  <c r="CY93" i="265"/>
  <c r="CZ93" i="265"/>
  <c r="DA93" i="265"/>
  <c r="DB93" i="265"/>
  <c r="DC93" i="265"/>
  <c r="DD93" i="265"/>
  <c r="DE93" i="265"/>
  <c r="DF93" i="265"/>
  <c r="DG93" i="265"/>
  <c r="DH93" i="265"/>
  <c r="DI93" i="265"/>
  <c r="DJ93" i="265"/>
  <c r="DK93" i="265"/>
  <c r="DL93" i="265"/>
  <c r="DM93" i="265"/>
  <c r="DN93" i="265"/>
  <c r="DO93" i="265"/>
  <c r="DP93" i="265"/>
  <c r="DQ93" i="265"/>
  <c r="DR93" i="265"/>
  <c r="DS93" i="265"/>
  <c r="DT93" i="265"/>
  <c r="DU93" i="265"/>
  <c r="DV93" i="265"/>
  <c r="DW93" i="265"/>
  <c r="DX93" i="265"/>
  <c r="DY93" i="265"/>
  <c r="DZ93" i="265"/>
  <c r="EA93" i="265"/>
  <c r="EB93" i="265"/>
  <c r="EC93" i="265"/>
  <c r="ED93" i="265"/>
  <c r="EE93" i="265"/>
  <c r="EF93" i="265"/>
  <c r="EG93" i="265"/>
  <c r="EH93" i="265"/>
  <c r="EI93" i="265"/>
  <c r="EJ93" i="265"/>
  <c r="EK93" i="265"/>
  <c r="EL93" i="265"/>
  <c r="EM93" i="265"/>
  <c r="EN93" i="265"/>
  <c r="EO93" i="265"/>
  <c r="EP93" i="265"/>
  <c r="EQ93" i="265"/>
  <c r="ER93" i="265"/>
  <c r="ES93" i="265"/>
  <c r="ET93" i="265"/>
  <c r="EU93" i="265"/>
  <c r="EV93" i="265"/>
  <c r="EW93" i="265"/>
  <c r="EX93" i="265"/>
  <c r="EY93" i="265"/>
  <c r="EZ93" i="265"/>
  <c r="FA93" i="265"/>
  <c r="FB93" i="265"/>
  <c r="FC93" i="265"/>
  <c r="FD93" i="265"/>
  <c r="FE93" i="265"/>
  <c r="FF93" i="265"/>
  <c r="FG93" i="265"/>
  <c r="FH93" i="265"/>
  <c r="FI93" i="265"/>
  <c r="FJ93" i="265"/>
  <c r="FK93" i="265"/>
  <c r="FL93" i="265"/>
  <c r="FM93" i="265"/>
  <c r="FN93" i="265"/>
  <c r="FO93" i="265"/>
  <c r="FP93" i="265"/>
  <c r="FQ93" i="265"/>
  <c r="FR93" i="265"/>
  <c r="FS93" i="265"/>
  <c r="FT93" i="265"/>
  <c r="FU93" i="265"/>
  <c r="FV93" i="265"/>
  <c r="FW93" i="265"/>
  <c r="FX93" i="265"/>
  <c r="FY93" i="265"/>
  <c r="FZ93" i="265"/>
  <c r="GA93" i="265"/>
  <c r="GB93" i="265"/>
  <c r="GC93" i="265"/>
  <c r="GD93" i="265"/>
  <c r="GE93" i="265"/>
  <c r="GF93" i="265"/>
  <c r="GG93" i="265"/>
  <c r="GH93" i="265"/>
  <c r="GI93" i="265"/>
  <c r="GJ17" i="286"/>
  <c r="GJ93" i="265"/>
  <c r="J44" i="277"/>
  <c r="J65" i="277"/>
  <c r="K44" i="277"/>
  <c r="K65" i="277"/>
  <c r="L44" i="277"/>
  <c r="L65" i="277"/>
  <c r="M44" i="277"/>
  <c r="M65" i="277"/>
  <c r="N65" i="277"/>
  <c r="O65" i="277"/>
  <c r="P65" i="277"/>
  <c r="Q65" i="277"/>
  <c r="R65" i="277"/>
  <c r="S65" i="277"/>
  <c r="T65" i="277"/>
  <c r="U65" i="277"/>
  <c r="V65" i="277"/>
  <c r="W65" i="277"/>
  <c r="X65" i="277"/>
  <c r="Y65" i="277"/>
  <c r="Z65" i="277"/>
  <c r="AA65" i="277"/>
  <c r="AB65" i="277"/>
  <c r="AC65" i="277"/>
  <c r="AD65" i="277"/>
  <c r="AE65" i="277"/>
  <c r="AF65" i="277"/>
  <c r="AG65" i="277"/>
  <c r="AH65" i="277"/>
  <c r="AI65" i="277"/>
  <c r="AJ65" i="277"/>
  <c r="AK65" i="277"/>
  <c r="AL65" i="277"/>
  <c r="AM65" i="277"/>
  <c r="AN65" i="277"/>
  <c r="AO65" i="277"/>
  <c r="AP65" i="277"/>
  <c r="AQ65" i="277"/>
  <c r="AR65" i="277"/>
  <c r="AS65" i="277"/>
  <c r="AT65" i="277"/>
  <c r="AU65" i="277"/>
  <c r="AV65" i="277"/>
  <c r="AW65" i="277"/>
  <c r="AX65" i="277"/>
  <c r="AY65" i="277"/>
  <c r="AZ65" i="277"/>
  <c r="BA65" i="277"/>
  <c r="BB65" i="277"/>
  <c r="K77" i="288"/>
  <c r="L77" i="288"/>
  <c r="M77" i="288"/>
  <c r="N77" i="288"/>
  <c r="O77" i="288"/>
  <c r="P77" i="288"/>
  <c r="BE55" i="288"/>
  <c r="BF55" i="288"/>
  <c r="BF57" i="288"/>
  <c r="BF59" i="288"/>
  <c r="BD55" i="288"/>
  <c r="BE57" i="288"/>
  <c r="BE59" i="288"/>
  <c r="BC55" i="288"/>
  <c r="BD57" i="288"/>
  <c r="BD59" i="288"/>
  <c r="BB55" i="288"/>
  <c r="BC57" i="288"/>
  <c r="BC59" i="288"/>
  <c r="BA55" i="288"/>
  <c r="BB57" i="288"/>
  <c r="BB59" i="288"/>
  <c r="BA57" i="288"/>
  <c r="BA59" i="288"/>
  <c r="N57" i="288"/>
  <c r="N59" i="288"/>
  <c r="M57" i="288"/>
  <c r="M59" i="288"/>
  <c r="L57" i="288"/>
  <c r="L59" i="288"/>
  <c r="K57" i="288"/>
  <c r="K59" i="288"/>
  <c r="J57" i="288"/>
  <c r="J59" i="288"/>
  <c r="H65" i="277"/>
  <c r="L88" i="269"/>
  <c r="H13" i="288"/>
  <c r="H47" i="280"/>
  <c r="H53" i="280"/>
  <c r="H80" i="280"/>
  <c r="H13" i="280"/>
  <c r="H35" i="288"/>
  <c r="H44" i="280"/>
  <c r="H55" i="288"/>
  <c r="H77" i="288"/>
  <c r="GI55" i="288"/>
  <c r="GJ55" i="288"/>
  <c r="GJ57" i="288"/>
  <c r="GJ59" i="288"/>
  <c r="GJ35" i="288"/>
  <c r="H44" i="277"/>
  <c r="GI35" i="288"/>
  <c r="GH55" i="288"/>
  <c r="GI57" i="288"/>
  <c r="GI59" i="288"/>
  <c r="GH35" i="288"/>
  <c r="GG55" i="288"/>
  <c r="GH57" i="288"/>
  <c r="GH59" i="288"/>
  <c r="GG35" i="288"/>
  <c r="GF55" i="288"/>
  <c r="GG57" i="288"/>
  <c r="GG59" i="288"/>
  <c r="GE55" i="288"/>
  <c r="GF57" i="288"/>
  <c r="GF59" i="288"/>
  <c r="GF35" i="288"/>
  <c r="GD55" i="288"/>
  <c r="GE57" i="288"/>
  <c r="GE59" i="288"/>
  <c r="GE35" i="288"/>
  <c r="GC55" i="288"/>
  <c r="GD57" i="288"/>
  <c r="GD59" i="288"/>
  <c r="GD35" i="288"/>
  <c r="GC35" i="288"/>
  <c r="GB55" i="288"/>
  <c r="GC57" i="288"/>
  <c r="GC59" i="288"/>
  <c r="GA55" i="288"/>
  <c r="GB57" i="288"/>
  <c r="GB59" i="288"/>
  <c r="GB35" i="288"/>
  <c r="FZ55" i="288"/>
  <c r="GA57" i="288"/>
  <c r="GA59" i="288"/>
  <c r="GA35" i="288"/>
  <c r="FY55" i="288"/>
  <c r="FZ57" i="288"/>
  <c r="FZ59" i="288"/>
  <c r="FZ35" i="288"/>
  <c r="FY35" i="288"/>
  <c r="FX55" i="288"/>
  <c r="FY57" i="288"/>
  <c r="FY59" i="288"/>
  <c r="FW55" i="288"/>
  <c r="FX57" i="288"/>
  <c r="FX59" i="288"/>
  <c r="FX35" i="288"/>
  <c r="FV55" i="288"/>
  <c r="FW57" i="288"/>
  <c r="FW59" i="288"/>
  <c r="FW35" i="288"/>
  <c r="FU55" i="288"/>
  <c r="FV57" i="288"/>
  <c r="FV59" i="288"/>
  <c r="FV35" i="288"/>
  <c r="FU35" i="288"/>
  <c r="FT55" i="288"/>
  <c r="FU57" i="288"/>
  <c r="FU59" i="288"/>
  <c r="FS55" i="288"/>
  <c r="FT57" i="288"/>
  <c r="FT59" i="288"/>
  <c r="FT35" i="288"/>
  <c r="FR55" i="288"/>
  <c r="FS57" i="288"/>
  <c r="FS59" i="288"/>
  <c r="FS35" i="288"/>
  <c r="FQ55" i="288"/>
  <c r="FR57" i="288"/>
  <c r="FR59" i="288"/>
  <c r="FR35" i="288"/>
  <c r="FQ35" i="288"/>
  <c r="FP55" i="288"/>
  <c r="FQ57" i="288"/>
  <c r="FQ59" i="288"/>
  <c r="FO55" i="288"/>
  <c r="FP57" i="288"/>
  <c r="FP59" i="288"/>
  <c r="FP35" i="288"/>
  <c r="FN55" i="288"/>
  <c r="FO57" i="288"/>
  <c r="FO59" i="288"/>
  <c r="FO35" i="288"/>
  <c r="FM55" i="288"/>
  <c r="FN57" i="288"/>
  <c r="FN59" i="288"/>
  <c r="FN35" i="288"/>
  <c r="FM35" i="288"/>
  <c r="FL55" i="288"/>
  <c r="FM57" i="288"/>
  <c r="FM59" i="288"/>
  <c r="FK55" i="288"/>
  <c r="FL57" i="288"/>
  <c r="FL59" i="288"/>
  <c r="FL35" i="288"/>
  <c r="FJ55" i="288"/>
  <c r="FK57" i="288"/>
  <c r="FK59" i="288"/>
  <c r="FK35" i="288"/>
  <c r="FI55" i="288"/>
  <c r="FJ57" i="288"/>
  <c r="FJ59" i="288"/>
  <c r="FJ35" i="288"/>
  <c r="FI35" i="288"/>
  <c r="FH55" i="288"/>
  <c r="FI57" i="288"/>
  <c r="FI59" i="288"/>
  <c r="FG55" i="288"/>
  <c r="FH57" i="288"/>
  <c r="FH59" i="288"/>
  <c r="FH35" i="288"/>
  <c r="FF55" i="288"/>
  <c r="FG57" i="288"/>
  <c r="FG59" i="288"/>
  <c r="FG35" i="288"/>
  <c r="FE55" i="288"/>
  <c r="FF57" i="288"/>
  <c r="FF59" i="288"/>
  <c r="FF35" i="288"/>
  <c r="FE35" i="288"/>
  <c r="FD55" i="288"/>
  <c r="FE57" i="288"/>
  <c r="FE59" i="288"/>
  <c r="FC55" i="288"/>
  <c r="FD57" i="288"/>
  <c r="FD59" i="288"/>
  <c r="FD35" i="288"/>
  <c r="FB55" i="288"/>
  <c r="FC57" i="288"/>
  <c r="FC59" i="288"/>
  <c r="FC35" i="288"/>
  <c r="FA55" i="288"/>
  <c r="FB57" i="288"/>
  <c r="FB59" i="288"/>
  <c r="FB35" i="288"/>
  <c r="FA35" i="288"/>
  <c r="EZ55" i="288"/>
  <c r="FA57" i="288"/>
  <c r="FA59" i="288"/>
  <c r="EY55" i="288"/>
  <c r="EZ57" i="288"/>
  <c r="EZ59" i="288"/>
  <c r="EZ35" i="288"/>
  <c r="EX55" i="288"/>
  <c r="EY57" i="288"/>
  <c r="EY59" i="288"/>
  <c r="EY35" i="288"/>
  <c r="EW55" i="288"/>
  <c r="EX57" i="288"/>
  <c r="EX59" i="288"/>
  <c r="EX35" i="288"/>
  <c r="EW35" i="288"/>
  <c r="EV55" i="288"/>
  <c r="EW57" i="288"/>
  <c r="EW59" i="288"/>
  <c r="EU55" i="288"/>
  <c r="EV57" i="288"/>
  <c r="EV59" i="288"/>
  <c r="EV35" i="288"/>
  <c r="ET55" i="288"/>
  <c r="EU57" i="288"/>
  <c r="EU59" i="288"/>
  <c r="EU35" i="288"/>
  <c r="ES55" i="288"/>
  <c r="ET57" i="288"/>
  <c r="ET59" i="288"/>
  <c r="ET35" i="288"/>
  <c r="ES35" i="288"/>
  <c r="ER55" i="288"/>
  <c r="ES57" i="288"/>
  <c r="ES59" i="288"/>
  <c r="EQ55" i="288"/>
  <c r="ER57" i="288"/>
  <c r="ER59" i="288"/>
  <c r="ER35" i="288"/>
  <c r="EP55" i="288"/>
  <c r="EQ57" i="288"/>
  <c r="EQ59" i="288"/>
  <c r="EQ35" i="288"/>
  <c r="EO55" i="288"/>
  <c r="EP57" i="288"/>
  <c r="EP59" i="288"/>
  <c r="EP35" i="288"/>
  <c r="EO35" i="288"/>
  <c r="EN55" i="288"/>
  <c r="EO57" i="288"/>
  <c r="EO59" i="288"/>
  <c r="EM55" i="288"/>
  <c r="EN57" i="288"/>
  <c r="EN59" i="288"/>
  <c r="EN35" i="288"/>
  <c r="EL55" i="288"/>
  <c r="EM57" i="288"/>
  <c r="EM59" i="288"/>
  <c r="EM35" i="288"/>
  <c r="EK55" i="288"/>
  <c r="EL57" i="288"/>
  <c r="EL59" i="288"/>
  <c r="EL35" i="288"/>
  <c r="EK35" i="288"/>
  <c r="EJ55" i="288"/>
  <c r="EK57" i="288"/>
  <c r="EK59" i="288"/>
  <c r="EI55" i="288"/>
  <c r="EJ57" i="288"/>
  <c r="EJ59" i="288"/>
  <c r="EJ35" i="288"/>
  <c r="EH55" i="288"/>
  <c r="EI57" i="288"/>
  <c r="EI59" i="288"/>
  <c r="EI35" i="288"/>
  <c r="EG55" i="288"/>
  <c r="EH57" i="288"/>
  <c r="EH59" i="288"/>
  <c r="EH35" i="288"/>
  <c r="EG35" i="288"/>
  <c r="EF55" i="288"/>
  <c r="EG57" i="288"/>
  <c r="EG59" i="288"/>
  <c r="EE55" i="288"/>
  <c r="EF57" i="288"/>
  <c r="EF59" i="288"/>
  <c r="EF35" i="288"/>
  <c r="ED55" i="288"/>
  <c r="EE57" i="288"/>
  <c r="EE59" i="288"/>
  <c r="EE35" i="288"/>
  <c r="EC55" i="288"/>
  <c r="ED57" i="288"/>
  <c r="ED59" i="288"/>
  <c r="ED35" i="288"/>
  <c r="EC35" i="288"/>
  <c r="EB55" i="288"/>
  <c r="EC57" i="288"/>
  <c r="EC59" i="288"/>
  <c r="EA55" i="288"/>
  <c r="EB57" i="288"/>
  <c r="EB59" i="288"/>
  <c r="EB35" i="288"/>
  <c r="DZ55" i="288"/>
  <c r="EA57" i="288"/>
  <c r="EA59" i="288"/>
  <c r="EA35" i="288"/>
  <c r="DY55" i="288"/>
  <c r="DZ57" i="288"/>
  <c r="DZ59" i="288"/>
  <c r="DZ35" i="288"/>
  <c r="DY35" i="288"/>
  <c r="DX55" i="288"/>
  <c r="DY57" i="288"/>
  <c r="DY59" i="288"/>
  <c r="DW55" i="288"/>
  <c r="DX57" i="288"/>
  <c r="DX59" i="288"/>
  <c r="DX35" i="288"/>
  <c r="DV55" i="288"/>
  <c r="DW57" i="288"/>
  <c r="DW59" i="288"/>
  <c r="DW35" i="288"/>
  <c r="DU55" i="288"/>
  <c r="DV57" i="288"/>
  <c r="DV59" i="288"/>
  <c r="DV35" i="288"/>
  <c r="DU35" i="288"/>
  <c r="DT55" i="288"/>
  <c r="DU57" i="288"/>
  <c r="DU59" i="288"/>
  <c r="DS55" i="288"/>
  <c r="DT57" i="288"/>
  <c r="DT59" i="288"/>
  <c r="DT35" i="288"/>
  <c r="DR55" i="288"/>
  <c r="DS57" i="288"/>
  <c r="DS59" i="288"/>
  <c r="DS35" i="288"/>
  <c r="DQ55" i="288"/>
  <c r="DR57" i="288"/>
  <c r="DR59" i="288"/>
  <c r="DR35" i="288"/>
  <c r="DQ35" i="288"/>
  <c r="DP55" i="288"/>
  <c r="DQ57" i="288"/>
  <c r="DQ59" i="288"/>
  <c r="DO55" i="288"/>
  <c r="DP57" i="288"/>
  <c r="DP59" i="288"/>
  <c r="DP35" i="288"/>
  <c r="DN55" i="288"/>
  <c r="DO57" i="288"/>
  <c r="DO59" i="288"/>
  <c r="DO35" i="288"/>
  <c r="DM55" i="288"/>
  <c r="DN57" i="288"/>
  <c r="DN59" i="288"/>
  <c r="DN35" i="288"/>
  <c r="DM35" i="288"/>
  <c r="DL55" i="288"/>
  <c r="DM57" i="288"/>
  <c r="DM59" i="288"/>
  <c r="DK55" i="288"/>
  <c r="DL57" i="288"/>
  <c r="DL59" i="288"/>
  <c r="DL35" i="288"/>
  <c r="DJ55" i="288"/>
  <c r="DK57" i="288"/>
  <c r="DK59" i="288"/>
  <c r="DK35" i="288"/>
  <c r="DI55" i="288"/>
  <c r="DJ57" i="288"/>
  <c r="DJ59" i="288"/>
  <c r="DJ35" i="288"/>
  <c r="DI35" i="288"/>
  <c r="DH55" i="288"/>
  <c r="DI57" i="288"/>
  <c r="DI59" i="288"/>
  <c r="DG55" i="288"/>
  <c r="DH57" i="288"/>
  <c r="DH59" i="288"/>
  <c r="DH35" i="288"/>
  <c r="DF55" i="288"/>
  <c r="DG57" i="288"/>
  <c r="DG59" i="288"/>
  <c r="DG35" i="288"/>
  <c r="DE55" i="288"/>
  <c r="DF57" i="288"/>
  <c r="DF59" i="288"/>
  <c r="DF35" i="288"/>
  <c r="DE35" i="288"/>
  <c r="DD55" i="288"/>
  <c r="DE57" i="288"/>
  <c r="DE59" i="288"/>
  <c r="DC55" i="288"/>
  <c r="DD57" i="288"/>
  <c r="DD59" i="288"/>
  <c r="DD35" i="288"/>
  <c r="DB55" i="288"/>
  <c r="DC57" i="288"/>
  <c r="DC59" i="288"/>
  <c r="DC35" i="288"/>
  <c r="DA55" i="288"/>
  <c r="DB57" i="288"/>
  <c r="DB59" i="288"/>
  <c r="DB35" i="288"/>
  <c r="DA35" i="288"/>
  <c r="CZ55" i="288"/>
  <c r="DA57" i="288"/>
  <c r="DA59" i="288"/>
  <c r="L67" i="269"/>
  <c r="CY55" i="288"/>
  <c r="CZ57" i="288"/>
  <c r="CZ59" i="288"/>
  <c r="CZ35" i="288"/>
  <c r="H15" i="286"/>
  <c r="CX55" i="288"/>
  <c r="CY57" i="288"/>
  <c r="CY59" i="288"/>
  <c r="CY35" i="288"/>
  <c r="CW55" i="288"/>
  <c r="CX57" i="288"/>
  <c r="CX59" i="288"/>
  <c r="CX35" i="288"/>
  <c r="H140" i="307"/>
  <c r="H107" i="307"/>
  <c r="H287" i="307"/>
  <c r="H94" i="307"/>
  <c r="H296" i="307"/>
  <c r="H368" i="307"/>
  <c r="H141" i="307"/>
  <c r="H151" i="307"/>
  <c r="H108" i="307"/>
  <c r="H114" i="307"/>
  <c r="CW35" i="288"/>
  <c r="CV55" i="288"/>
  <c r="CW57" i="288"/>
  <c r="CW59" i="288"/>
  <c r="F91" i="307"/>
  <c r="BE94" i="307"/>
  <c r="BE96" i="307"/>
  <c r="CU55" i="288"/>
  <c r="CV57" i="288"/>
  <c r="CV59" i="288"/>
  <c r="CV35" i="288"/>
  <c r="CT55" i="288"/>
  <c r="CU57" i="288"/>
  <c r="CU59" i="288"/>
  <c r="CU35" i="288"/>
  <c r="CS55" i="288"/>
  <c r="CT57" i="288"/>
  <c r="CT59" i="288"/>
  <c r="CT35" i="288"/>
  <c r="CS35" i="288"/>
  <c r="CR55" i="288"/>
  <c r="CS57" i="288"/>
  <c r="CS59" i="288"/>
  <c r="CQ55" i="288"/>
  <c r="CR57" i="288"/>
  <c r="CR59" i="288"/>
  <c r="CR35" i="288"/>
  <c r="CP55" i="288"/>
  <c r="CQ57" i="288"/>
  <c r="CQ59" i="288"/>
  <c r="CQ35" i="288"/>
  <c r="CO55" i="288"/>
  <c r="CP57" i="288"/>
  <c r="CP59" i="288"/>
  <c r="CP35" i="288"/>
  <c r="CO35" i="288"/>
  <c r="CN55" i="288"/>
  <c r="CO57" i="288"/>
  <c r="CO59" i="288"/>
  <c r="CM55" i="288"/>
  <c r="CN57" i="288"/>
  <c r="CN59" i="288"/>
  <c r="CN35" i="288"/>
  <c r="CL55" i="288"/>
  <c r="CM57" i="288"/>
  <c r="CM59" i="288"/>
  <c r="CM35" i="288"/>
  <c r="CK55" i="288"/>
  <c r="CL57" i="288"/>
  <c r="CL59" i="288"/>
  <c r="CL35" i="288"/>
  <c r="CK35" i="288"/>
  <c r="CJ55" i="288"/>
  <c r="CK57" i="288"/>
  <c r="CK59" i="288"/>
  <c r="CI55" i="288"/>
  <c r="CJ57" i="288"/>
  <c r="CJ59" i="288"/>
  <c r="CJ35" i="288"/>
  <c r="CH55" i="288"/>
  <c r="CI57" i="288"/>
  <c r="CI59" i="288"/>
  <c r="CI35" i="288"/>
  <c r="CG55" i="288"/>
  <c r="CH57" i="288"/>
  <c r="CH59" i="288"/>
  <c r="CH35" i="288"/>
  <c r="CG35" i="288"/>
  <c r="CF55" i="288"/>
  <c r="CG57" i="288"/>
  <c r="CG59" i="288"/>
  <c r="CE55" i="288"/>
  <c r="CF57" i="288"/>
  <c r="CF59" i="288"/>
  <c r="CF35" i="288"/>
  <c r="CD55" i="288"/>
  <c r="CE57" i="288"/>
  <c r="CE59" i="288"/>
  <c r="CE35" i="288"/>
  <c r="CC55" i="288"/>
  <c r="CD57" i="288"/>
  <c r="CD59" i="288"/>
  <c r="CD35" i="288"/>
  <c r="CC35" i="288"/>
  <c r="CB55" i="288"/>
  <c r="CC57" i="288"/>
  <c r="CC59" i="288"/>
  <c r="CA55" i="288"/>
  <c r="CB57" i="288"/>
  <c r="CB59" i="288"/>
  <c r="CB35" i="288"/>
  <c r="BZ55" i="288"/>
  <c r="CA57" i="288"/>
  <c r="CA59" i="288"/>
  <c r="CA35" i="288"/>
  <c r="BY55" i="288"/>
  <c r="BZ57" i="288"/>
  <c r="BZ59" i="288"/>
  <c r="BZ35" i="288"/>
  <c r="BY35" i="288"/>
  <c r="BX55" i="288"/>
  <c r="BY57" i="288"/>
  <c r="BY59" i="288"/>
  <c r="BW55" i="288"/>
  <c r="BX57" i="288"/>
  <c r="BX59" i="288"/>
  <c r="BX35" i="288"/>
  <c r="BV55" i="288"/>
  <c r="BW57" i="288"/>
  <c r="BW59" i="288"/>
  <c r="BW35" i="288"/>
  <c r="BU55" i="288"/>
  <c r="BV57" i="288"/>
  <c r="BV59" i="288"/>
  <c r="BV35" i="288"/>
  <c r="BU35" i="288"/>
  <c r="BT55" i="288"/>
  <c r="BU57" i="288"/>
  <c r="BU59" i="288"/>
  <c r="BS55" i="288"/>
  <c r="BT57" i="288"/>
  <c r="BT59" i="288"/>
  <c r="BT35" i="288"/>
  <c r="BR55" i="288"/>
  <c r="BS57" i="288"/>
  <c r="BS59" i="288"/>
  <c r="BS35" i="288"/>
  <c r="BQ55" i="288"/>
  <c r="BR57" i="288"/>
  <c r="BR59" i="288"/>
  <c r="BR35" i="288"/>
  <c r="BQ35" i="288"/>
  <c r="BP55" i="288"/>
  <c r="BQ57" i="288"/>
  <c r="BQ59" i="288"/>
  <c r="BO55" i="288"/>
  <c r="BP57" i="288"/>
  <c r="BP59" i="288"/>
  <c r="BP35" i="288"/>
  <c r="BN55" i="288"/>
  <c r="BO57" i="288"/>
  <c r="BO59" i="288"/>
  <c r="BO35" i="288"/>
  <c r="BM55" i="288"/>
  <c r="BN57" i="288"/>
  <c r="BN59" i="288"/>
  <c r="BN35" i="288"/>
  <c r="BM35" i="288"/>
  <c r="BL55" i="288"/>
  <c r="BM57" i="288"/>
  <c r="BM59" i="288"/>
  <c r="BK55" i="288"/>
  <c r="BL57" i="288"/>
  <c r="BL59" i="288"/>
  <c r="BL35" i="288"/>
  <c r="BJ55" i="288"/>
  <c r="BK57" i="288"/>
  <c r="BK59" i="288"/>
  <c r="BK35" i="288"/>
  <c r="BI55" i="288"/>
  <c r="BJ57" i="288"/>
  <c r="BJ59" i="288"/>
  <c r="BJ35" i="288"/>
  <c r="BI35" i="288"/>
  <c r="BH55" i="288"/>
  <c r="BI57" i="288"/>
  <c r="BI59" i="288"/>
  <c r="BG55" i="288"/>
  <c r="BH57" i="288"/>
  <c r="BH59" i="288"/>
  <c r="BH35" i="288"/>
  <c r="BF35" i="288"/>
  <c r="BG57" i="288"/>
  <c r="BG59" i="288"/>
  <c r="BG35" i="288"/>
  <c r="BE35" i="288"/>
  <c r="BD35" i="288"/>
  <c r="BC35" i="288"/>
  <c r="BB35" i="288"/>
  <c r="BA35" i="288"/>
  <c r="N35" i="288"/>
  <c r="N44" i="280"/>
  <c r="K35" i="288"/>
  <c r="K44" i="280"/>
  <c r="M35" i="288"/>
  <c r="M44" i="280"/>
  <c r="J35" i="288"/>
  <c r="J44" i="280"/>
  <c r="L35" i="288"/>
  <c r="L44" i="280"/>
  <c r="J77" i="288"/>
  <c r="P35" i="288"/>
  <c r="P57" i="288"/>
  <c r="P59" i="288"/>
  <c r="O35" i="288"/>
  <c r="O57" i="288"/>
  <c r="O59" i="288"/>
  <c r="O44" i="280"/>
  <c r="F59" i="280"/>
  <c r="F60" i="280"/>
  <c r="F63" i="280"/>
  <c r="H47" i="311"/>
  <c r="H73" i="307"/>
  <c r="H139" i="307"/>
  <c r="H106" i="307"/>
  <c r="H295" i="307"/>
  <c r="H51" i="311"/>
  <c r="H10" i="280"/>
  <c r="H89" i="307"/>
  <c r="GJ44" i="280"/>
  <c r="GI44" i="280"/>
  <c r="GH44" i="280"/>
  <c r="GG44" i="280"/>
  <c r="GF44" i="280"/>
  <c r="GE44" i="280"/>
  <c r="GD44" i="280"/>
  <c r="GC44" i="280"/>
  <c r="GB44" i="280"/>
  <c r="GA44" i="280"/>
  <c r="FZ44" i="280"/>
  <c r="FY44" i="280"/>
  <c r="FX44" i="280"/>
  <c r="FW44" i="280"/>
  <c r="FV44" i="280"/>
  <c r="FU44" i="280"/>
  <c r="FT44" i="280"/>
  <c r="FS44" i="280"/>
  <c r="FR44" i="280"/>
  <c r="FQ44" i="280"/>
  <c r="FP44" i="280"/>
  <c r="FO44" i="280"/>
  <c r="FN44" i="280"/>
  <c r="FM44" i="280"/>
  <c r="FL44" i="280"/>
  <c r="FK44" i="280"/>
  <c r="FJ44" i="280"/>
  <c r="FI44" i="280"/>
  <c r="FH44" i="280"/>
  <c r="FG44" i="280"/>
  <c r="FF44" i="280"/>
  <c r="FE44" i="280"/>
  <c r="FD44" i="280"/>
  <c r="FC44" i="280"/>
  <c r="FB44" i="280"/>
  <c r="FA44" i="280"/>
  <c r="EZ44" i="280"/>
  <c r="EY44" i="280"/>
  <c r="EX44" i="280"/>
  <c r="EW44" i="280"/>
  <c r="EV44" i="280"/>
  <c r="EU44" i="280"/>
  <c r="ET44" i="280"/>
  <c r="ES44" i="280"/>
  <c r="ER44" i="280"/>
  <c r="EQ44" i="280"/>
  <c r="EP44" i="280"/>
  <c r="EO44" i="280"/>
  <c r="EN44" i="280"/>
  <c r="EM44" i="280"/>
  <c r="EL44" i="280"/>
  <c r="EK44" i="280"/>
  <c r="EJ44" i="280"/>
  <c r="EI44" i="280"/>
  <c r="EH44" i="280"/>
  <c r="EG44" i="280"/>
  <c r="EF44" i="280"/>
  <c r="EE44" i="280"/>
  <c r="ED44" i="280"/>
  <c r="EC44" i="280"/>
  <c r="EB44" i="280"/>
  <c r="EA44" i="280"/>
  <c r="DZ44" i="280"/>
  <c r="DY44" i="280"/>
  <c r="DX44" i="280"/>
  <c r="DW44" i="280"/>
  <c r="DV44" i="280"/>
  <c r="DU44" i="280"/>
  <c r="DT44" i="280"/>
  <c r="DS44" i="280"/>
  <c r="DR44" i="280"/>
  <c r="DQ44" i="280"/>
  <c r="DP44" i="280"/>
  <c r="DO44" i="280"/>
  <c r="DN44" i="280"/>
  <c r="DM44" i="280"/>
  <c r="DL44" i="280"/>
  <c r="DK44" i="280"/>
  <c r="DJ44" i="280"/>
  <c r="DI44" i="280"/>
  <c r="DH44" i="280"/>
  <c r="DG44" i="280"/>
  <c r="DF44" i="280"/>
  <c r="DE44" i="280"/>
  <c r="DD44" i="280"/>
  <c r="DC44" i="280"/>
  <c r="DB44" i="280"/>
  <c r="DA44" i="280"/>
  <c r="CZ44" i="280"/>
  <c r="CY44" i="280"/>
  <c r="CX44" i="280"/>
  <c r="CW44" i="280"/>
  <c r="CV44" i="280"/>
  <c r="CU44" i="280"/>
  <c r="CT44" i="280"/>
  <c r="CS44" i="280"/>
  <c r="CR44" i="280"/>
  <c r="CQ44" i="280"/>
  <c r="CP44" i="280"/>
  <c r="CO44" i="280"/>
  <c r="CN44" i="280"/>
  <c r="CM44" i="280"/>
  <c r="CL44" i="280"/>
  <c r="CK44" i="280"/>
  <c r="CJ44" i="280"/>
  <c r="CI44" i="280"/>
  <c r="CH44" i="280"/>
  <c r="CG44" i="280"/>
  <c r="CF44" i="280"/>
  <c r="CE44" i="280"/>
  <c r="CD44" i="280"/>
  <c r="CC44" i="280"/>
  <c r="CB44" i="280"/>
  <c r="CA44" i="280"/>
  <c r="BZ44" i="280"/>
  <c r="BY44" i="280"/>
  <c r="BX44" i="280"/>
  <c r="BW44" i="280"/>
  <c r="BV44" i="280"/>
  <c r="BU44" i="280"/>
  <c r="BT44" i="280"/>
  <c r="BS44" i="280"/>
  <c r="BR44" i="280"/>
  <c r="BQ44" i="280"/>
  <c r="BP44" i="280"/>
  <c r="BO44" i="280"/>
  <c r="BN44" i="280"/>
  <c r="BM44" i="280"/>
  <c r="BL44" i="280"/>
  <c r="BK44" i="280"/>
  <c r="BJ44" i="280"/>
  <c r="BI44" i="280"/>
  <c r="BH44" i="280"/>
  <c r="BG44" i="280"/>
  <c r="BF44" i="280"/>
  <c r="BE44" i="280"/>
  <c r="BD44" i="280"/>
  <c r="BC44" i="280"/>
  <c r="BB44" i="280"/>
  <c r="BA44" i="280"/>
  <c r="P44" i="280"/>
  <c r="R90" i="306"/>
  <c r="R91" i="306"/>
  <c r="R42" i="265"/>
  <c r="N42" i="277"/>
  <c r="F101" i="278"/>
  <c r="F63" i="306"/>
  <c r="J65" i="306"/>
  <c r="J83" i="306"/>
  <c r="K65" i="306"/>
  <c r="K83" i="306"/>
  <c r="L65" i="306"/>
  <c r="L83" i="306"/>
  <c r="M65" i="306"/>
  <c r="M83" i="306"/>
  <c r="N65" i="306"/>
  <c r="N83" i="306"/>
  <c r="O65" i="306"/>
  <c r="O83" i="306"/>
  <c r="P65" i="306"/>
  <c r="P83" i="306"/>
  <c r="Q65" i="306"/>
  <c r="Q83" i="306"/>
  <c r="R65" i="306"/>
  <c r="R83" i="306"/>
  <c r="S65" i="306"/>
  <c r="S83" i="306"/>
  <c r="T65" i="306"/>
  <c r="T83" i="306"/>
  <c r="U65" i="306"/>
  <c r="U83" i="306"/>
  <c r="V65" i="306"/>
  <c r="V83" i="306"/>
  <c r="W65" i="306"/>
  <c r="W83" i="306"/>
  <c r="X65" i="306"/>
  <c r="X83" i="306"/>
  <c r="Y65" i="306"/>
  <c r="Y83" i="306"/>
  <c r="Z65" i="306"/>
  <c r="Z83" i="306"/>
  <c r="AA65" i="306"/>
  <c r="AA83" i="306"/>
  <c r="AB65" i="306"/>
  <c r="AB83" i="306"/>
  <c r="AC65" i="306"/>
  <c r="AC83" i="306"/>
  <c r="AD65" i="306"/>
  <c r="AD83" i="306"/>
  <c r="AE65" i="306"/>
  <c r="AE83" i="306"/>
  <c r="AF65" i="306"/>
  <c r="AF83" i="306"/>
  <c r="AG65" i="306"/>
  <c r="AG83" i="306"/>
  <c r="AH65" i="306"/>
  <c r="AH83" i="306"/>
  <c r="AI65" i="306"/>
  <c r="AI83" i="306"/>
  <c r="AJ65" i="306"/>
  <c r="AJ83" i="306"/>
  <c r="AK65" i="306"/>
  <c r="AK83" i="306"/>
  <c r="AL65" i="306"/>
  <c r="AL83" i="306"/>
  <c r="AM65" i="306"/>
  <c r="AM83" i="306"/>
  <c r="AN65" i="306"/>
  <c r="AN83" i="306"/>
  <c r="AO65" i="306"/>
  <c r="AO83" i="306"/>
  <c r="AP65" i="306"/>
  <c r="AP83" i="306"/>
  <c r="AQ65" i="306"/>
  <c r="AQ83" i="306"/>
  <c r="AR65" i="306"/>
  <c r="AR83" i="306"/>
  <c r="AS65" i="306"/>
  <c r="AS83" i="306"/>
  <c r="AT65" i="306"/>
  <c r="AT83" i="306"/>
  <c r="AU65" i="306"/>
  <c r="AU83" i="306"/>
  <c r="AV65" i="306"/>
  <c r="AV83" i="306"/>
  <c r="AW65" i="306"/>
  <c r="AW83" i="306"/>
  <c r="AX65" i="306"/>
  <c r="AX83" i="306"/>
  <c r="AY65" i="306"/>
  <c r="AY83" i="306"/>
  <c r="AZ65" i="306"/>
  <c r="AZ83" i="306"/>
  <c r="BA65" i="306"/>
  <c r="BA83" i="306"/>
  <c r="BB65" i="306"/>
  <c r="BB83" i="306"/>
  <c r="BC65" i="306"/>
  <c r="BC83" i="306"/>
  <c r="BD65" i="306"/>
  <c r="BD83" i="306"/>
  <c r="BE65" i="306"/>
  <c r="BE83" i="306"/>
  <c r="J84" i="306"/>
  <c r="J85" i="306"/>
  <c r="J41" i="265"/>
  <c r="K84" i="306"/>
  <c r="K85" i="306"/>
  <c r="K41" i="265"/>
  <c r="L84" i="306"/>
  <c r="L85" i="306"/>
  <c r="L41" i="265"/>
  <c r="M84" i="306"/>
  <c r="M85" i="306"/>
  <c r="M41" i="265"/>
  <c r="N84" i="306"/>
  <c r="N85" i="306"/>
  <c r="N41" i="265"/>
  <c r="O84" i="306"/>
  <c r="O85" i="306"/>
  <c r="O41" i="265"/>
  <c r="P84" i="306"/>
  <c r="P85" i="306"/>
  <c r="P41" i="265"/>
  <c r="F108" i="278"/>
  <c r="P113" i="278"/>
  <c r="Q111" i="278"/>
  <c r="Q104" i="278"/>
  <c r="Q106" i="278"/>
  <c r="Q34" i="265"/>
  <c r="Q84" i="306"/>
  <c r="Q85" i="306"/>
  <c r="Q41" i="265"/>
  <c r="Q112" i="278"/>
  <c r="Q113" i="278"/>
  <c r="R111" i="278"/>
  <c r="R104" i="278"/>
  <c r="R106" i="278"/>
  <c r="R34" i="265"/>
  <c r="R112" i="278"/>
  <c r="R113" i="278"/>
  <c r="S111" i="278"/>
  <c r="S104" i="278"/>
  <c r="S106" i="278"/>
  <c r="S34" i="265"/>
  <c r="S112" i="278"/>
  <c r="S113" i="278"/>
  <c r="T111" i="278"/>
  <c r="T104" i="278"/>
  <c r="T106" i="278"/>
  <c r="T34" i="265"/>
  <c r="T112" i="278"/>
  <c r="T113" i="278"/>
  <c r="U111" i="278"/>
  <c r="U104" i="278"/>
  <c r="U106" i="278"/>
  <c r="U34" i="265"/>
  <c r="U112" i="278"/>
  <c r="U113" i="278"/>
  <c r="V111" i="278"/>
  <c r="V104" i="278"/>
  <c r="V106" i="278"/>
  <c r="V34" i="265"/>
  <c r="V112" i="278"/>
  <c r="V113" i="278"/>
  <c r="W111" i="278"/>
  <c r="W104" i="278"/>
  <c r="W106" i="278"/>
  <c r="W34" i="265"/>
  <c r="W112" i="278"/>
  <c r="W113" i="278"/>
  <c r="X111" i="278"/>
  <c r="X104" i="278"/>
  <c r="X106" i="278"/>
  <c r="X34" i="265"/>
  <c r="X112" i="278"/>
  <c r="X113" i="278"/>
  <c r="Y111" i="278"/>
  <c r="Y104" i="278"/>
  <c r="Y106" i="278"/>
  <c r="Y34" i="265"/>
  <c r="Y112" i="278"/>
  <c r="Y113" i="278"/>
  <c r="Z111" i="278"/>
  <c r="Z104" i="278"/>
  <c r="Z106" i="278"/>
  <c r="Z34" i="265"/>
  <c r="Z112" i="278"/>
  <c r="Z113" i="278"/>
  <c r="AA111" i="278"/>
  <c r="AA104" i="278"/>
  <c r="AA106" i="278"/>
  <c r="AA34" i="265"/>
  <c r="AA112" i="278"/>
  <c r="AA113" i="278"/>
  <c r="AB111" i="278"/>
  <c r="AB104" i="278"/>
  <c r="AB106" i="278"/>
  <c r="AB34" i="265"/>
  <c r="AB112" i="278"/>
  <c r="AB113" i="278"/>
  <c r="AC111" i="278"/>
  <c r="AC104" i="278"/>
  <c r="AC106" i="278"/>
  <c r="AC34" i="265"/>
  <c r="AC112" i="278"/>
  <c r="AC113" i="278"/>
  <c r="AD111" i="278"/>
  <c r="AD104" i="278"/>
  <c r="AD106" i="278"/>
  <c r="AD34" i="265"/>
  <c r="AD112" i="278"/>
  <c r="AD113" i="278"/>
  <c r="AE111" i="278"/>
  <c r="AE104" i="278"/>
  <c r="AE106" i="278"/>
  <c r="AE34" i="265"/>
  <c r="AE112" i="278"/>
  <c r="AE113" i="278"/>
  <c r="AF111" i="278"/>
  <c r="AF104" i="278"/>
  <c r="AF106" i="278"/>
  <c r="AF34" i="265"/>
  <c r="AF112" i="278"/>
  <c r="AF113" i="278"/>
  <c r="AG111" i="278"/>
  <c r="AG104" i="278"/>
  <c r="AG106" i="278"/>
  <c r="AG34" i="265"/>
  <c r="AG112" i="278"/>
  <c r="AG113" i="278"/>
  <c r="AH111" i="278"/>
  <c r="AH104" i="278"/>
  <c r="AH106" i="278"/>
  <c r="AH34" i="265"/>
  <c r="AH112" i="278"/>
  <c r="AH113" i="278"/>
  <c r="AI111" i="278"/>
  <c r="AI104" i="278"/>
  <c r="AI106" i="278"/>
  <c r="AI34" i="265"/>
  <c r="AI112" i="278"/>
  <c r="AI113" i="278"/>
  <c r="AJ111" i="278"/>
  <c r="AJ104" i="278"/>
  <c r="AJ106" i="278"/>
  <c r="AJ34" i="265"/>
  <c r="AJ112" i="278"/>
  <c r="AJ113" i="278"/>
  <c r="AK111" i="278"/>
  <c r="AK104" i="278"/>
  <c r="AK106" i="278"/>
  <c r="AK34" i="265"/>
  <c r="AK112" i="278"/>
  <c r="AK113" i="278"/>
  <c r="AL111" i="278"/>
  <c r="AL104" i="278"/>
  <c r="AL106" i="278"/>
  <c r="AL34" i="265"/>
  <c r="AL112" i="278"/>
  <c r="AL113" i="278"/>
  <c r="AM111" i="278"/>
  <c r="AM104" i="278"/>
  <c r="AM106" i="278"/>
  <c r="AM34" i="265"/>
  <c r="AM112" i="278"/>
  <c r="AM113" i="278"/>
  <c r="AN111" i="278"/>
  <c r="AN104" i="278"/>
  <c r="AN106" i="278"/>
  <c r="AN34" i="265"/>
  <c r="AN112" i="278"/>
  <c r="AN113" i="278"/>
  <c r="AO111" i="278"/>
  <c r="AO104" i="278"/>
  <c r="AO106" i="278"/>
  <c r="AO34" i="265"/>
  <c r="AO112" i="278"/>
  <c r="AO113" i="278"/>
  <c r="AP111" i="278"/>
  <c r="AP104" i="278"/>
  <c r="AP106" i="278"/>
  <c r="AP34" i="265"/>
  <c r="AP112" i="278"/>
  <c r="AP113" i="278"/>
  <c r="AQ111" i="278"/>
  <c r="AQ104" i="278"/>
  <c r="AQ106" i="278"/>
  <c r="AQ34" i="265"/>
  <c r="AQ112" i="278"/>
  <c r="AQ113" i="278"/>
  <c r="AR111" i="278"/>
  <c r="AR104" i="278"/>
  <c r="AR106" i="278"/>
  <c r="AR34" i="265"/>
  <c r="AR112" i="278"/>
  <c r="AR113" i="278"/>
  <c r="AS111" i="278"/>
  <c r="AS104" i="278"/>
  <c r="AS106" i="278"/>
  <c r="AS34" i="265"/>
  <c r="AS112" i="278"/>
  <c r="AS113" i="278"/>
  <c r="AT111" i="278"/>
  <c r="AT104" i="278"/>
  <c r="AT106" i="278"/>
  <c r="AT34" i="265"/>
  <c r="AT112" i="278"/>
  <c r="AT113" i="278"/>
  <c r="AU111" i="278"/>
  <c r="AU104" i="278"/>
  <c r="AU106" i="278"/>
  <c r="AU34" i="265"/>
  <c r="AU112" i="278"/>
  <c r="AU113" i="278"/>
  <c r="AV111" i="278"/>
  <c r="AV104" i="278"/>
  <c r="AV106" i="278"/>
  <c r="AV34" i="265"/>
  <c r="AV112" i="278"/>
  <c r="AV113" i="278"/>
  <c r="AW111" i="278"/>
  <c r="AW104" i="278"/>
  <c r="AW106" i="278"/>
  <c r="AW34" i="265"/>
  <c r="AW112" i="278"/>
  <c r="AW113" i="278"/>
  <c r="AX111" i="278"/>
  <c r="AX104" i="278"/>
  <c r="AX106" i="278"/>
  <c r="AX34" i="265"/>
  <c r="AX112" i="278"/>
  <c r="AX113" i="278"/>
  <c r="AY111" i="278"/>
  <c r="AY104" i="278"/>
  <c r="AY106" i="278"/>
  <c r="AY34" i="265"/>
  <c r="AY112" i="278"/>
  <c r="AY113" i="278"/>
  <c r="AZ111" i="278"/>
  <c r="AZ104" i="278"/>
  <c r="AZ106" i="278"/>
  <c r="AZ34" i="265"/>
  <c r="AZ112" i="278"/>
  <c r="AZ113" i="278"/>
  <c r="BA111" i="278"/>
  <c r="BA104" i="278"/>
  <c r="BA106" i="278"/>
  <c r="BA34" i="265"/>
  <c r="BA112" i="278"/>
  <c r="BA113" i="278"/>
  <c r="BB111" i="278"/>
  <c r="BB104" i="278"/>
  <c r="BB106" i="278"/>
  <c r="BB34" i="265"/>
  <c r="BB112" i="278"/>
  <c r="BB113" i="278"/>
  <c r="BC111" i="278"/>
  <c r="BC104" i="278"/>
  <c r="BC106" i="278"/>
  <c r="BC34" i="265"/>
  <c r="BC112" i="278"/>
  <c r="BC113" i="278"/>
  <c r="BD111" i="278"/>
  <c r="BD104" i="278"/>
  <c r="BD106" i="278"/>
  <c r="BD34" i="265"/>
  <c r="BD112" i="278"/>
  <c r="BD113" i="278"/>
  <c r="BE111" i="278"/>
  <c r="BE104" i="278"/>
  <c r="BE106" i="278"/>
  <c r="BE34" i="265"/>
  <c r="BE112" i="278"/>
  <c r="BE113" i="278"/>
  <c r="BF111" i="278"/>
  <c r="BF104" i="278"/>
  <c r="BF106" i="278"/>
  <c r="BF34" i="265"/>
  <c r="BF112" i="278"/>
  <c r="BF113" i="278"/>
  <c r="BG111" i="278"/>
  <c r="BG104" i="278"/>
  <c r="BG106" i="278"/>
  <c r="BG34" i="265"/>
  <c r="BG112" i="278"/>
  <c r="BG113" i="278"/>
  <c r="BH111" i="278"/>
  <c r="BH104" i="278"/>
  <c r="BH106" i="278"/>
  <c r="BH34" i="265"/>
  <c r="BH112" i="278"/>
  <c r="BH113" i="278"/>
  <c r="BI111" i="278"/>
  <c r="BI104" i="278"/>
  <c r="BI106" i="278"/>
  <c r="BI34" i="265"/>
  <c r="BI112" i="278"/>
  <c r="BI113" i="278"/>
  <c r="BJ111" i="278"/>
  <c r="BJ104" i="278"/>
  <c r="BJ106" i="278"/>
  <c r="BJ34" i="265"/>
  <c r="BJ112" i="278"/>
  <c r="BJ113" i="278"/>
  <c r="BK111" i="278"/>
  <c r="BK104" i="278"/>
  <c r="BK106" i="278"/>
  <c r="BK34" i="265"/>
  <c r="BK112" i="278"/>
  <c r="BK113" i="278"/>
  <c r="BL111" i="278"/>
  <c r="BL104" i="278"/>
  <c r="BL106" i="278"/>
  <c r="BL34" i="265"/>
  <c r="BL112" i="278"/>
  <c r="BL113" i="278"/>
  <c r="BM111" i="278"/>
  <c r="BM104" i="278"/>
  <c r="BM106" i="278"/>
  <c r="BM34" i="265"/>
  <c r="BM112" i="278"/>
  <c r="BM113" i="278"/>
  <c r="BN111" i="278"/>
  <c r="BN104" i="278"/>
  <c r="BN106" i="278"/>
  <c r="BN34" i="265"/>
  <c r="BN112" i="278"/>
  <c r="BN113" i="278"/>
  <c r="BO111" i="278"/>
  <c r="BO104" i="278"/>
  <c r="BO106" i="278"/>
  <c r="BO34" i="265"/>
  <c r="BO112" i="278"/>
  <c r="BO113" i="278"/>
  <c r="BP111" i="278"/>
  <c r="BP104" i="278"/>
  <c r="BP106" i="278"/>
  <c r="BP34" i="265"/>
  <c r="BP112" i="278"/>
  <c r="BP113" i="278"/>
  <c r="BQ111" i="278"/>
  <c r="BQ104" i="278"/>
  <c r="BQ106" i="278"/>
  <c r="BQ34" i="265"/>
  <c r="BQ112" i="278"/>
  <c r="BQ113" i="278"/>
  <c r="BR111" i="278"/>
  <c r="BR104" i="278"/>
  <c r="BR106" i="278"/>
  <c r="BR34" i="265"/>
  <c r="BR112" i="278"/>
  <c r="BR113" i="278"/>
  <c r="BS111" i="278"/>
  <c r="BS104" i="278"/>
  <c r="BS106" i="278"/>
  <c r="BS34" i="265"/>
  <c r="BS112" i="278"/>
  <c r="BS113" i="278"/>
  <c r="BT111" i="278"/>
  <c r="BT104" i="278"/>
  <c r="BT106" i="278"/>
  <c r="BT34" i="265"/>
  <c r="BT112" i="278"/>
  <c r="BT113" i="278"/>
  <c r="BU111" i="278"/>
  <c r="BU104" i="278"/>
  <c r="BU106" i="278"/>
  <c r="BU34" i="265"/>
  <c r="BU112" i="278"/>
  <c r="BU113" i="278"/>
  <c r="BV111" i="278"/>
  <c r="BV104" i="278"/>
  <c r="BV106" i="278"/>
  <c r="BV34" i="265"/>
  <c r="BV112" i="278"/>
  <c r="BV113" i="278"/>
  <c r="BW111" i="278"/>
  <c r="BW104" i="278"/>
  <c r="BW106" i="278"/>
  <c r="BW34" i="265"/>
  <c r="BW112" i="278"/>
  <c r="BW113" i="278"/>
  <c r="BX111" i="278"/>
  <c r="BX104" i="278"/>
  <c r="BX106" i="278"/>
  <c r="BX34" i="265"/>
  <c r="BX112" i="278"/>
  <c r="BX113" i="278"/>
  <c r="BY111" i="278"/>
  <c r="BY104" i="278"/>
  <c r="BY106" i="278"/>
  <c r="BY34" i="265"/>
  <c r="BY112" i="278"/>
  <c r="BY113" i="278"/>
  <c r="BZ111" i="278"/>
  <c r="BZ104" i="278"/>
  <c r="BZ106" i="278"/>
  <c r="BZ34" i="265"/>
  <c r="BZ112" i="278"/>
  <c r="BZ113" i="278"/>
  <c r="CA111" i="278"/>
  <c r="CA104" i="278"/>
  <c r="CA106" i="278"/>
  <c r="CA34" i="265"/>
  <c r="CA112" i="278"/>
  <c r="CA113" i="278"/>
  <c r="CB111" i="278"/>
  <c r="CB104" i="278"/>
  <c r="CB106" i="278"/>
  <c r="CB34" i="265"/>
  <c r="CB112" i="278"/>
  <c r="CB113" i="278"/>
  <c r="CC111" i="278"/>
  <c r="CC104" i="278"/>
  <c r="CC106" i="278"/>
  <c r="CC34" i="265"/>
  <c r="CC112" i="278"/>
  <c r="CC113" i="278"/>
  <c r="CD111" i="278"/>
  <c r="CD104" i="278"/>
  <c r="CD106" i="278"/>
  <c r="CD34" i="265"/>
  <c r="CD112" i="278"/>
  <c r="CD113" i="278"/>
  <c r="CE111" i="278"/>
  <c r="CE104" i="278"/>
  <c r="CE106" i="278"/>
  <c r="CE34" i="265"/>
  <c r="CE112" i="278"/>
  <c r="CE113" i="278"/>
  <c r="CF111" i="278"/>
  <c r="CF104" i="278"/>
  <c r="CF106" i="278"/>
  <c r="CF34" i="265"/>
  <c r="CF112" i="278"/>
  <c r="CF113" i="278"/>
  <c r="CG111" i="278"/>
  <c r="CG104" i="278"/>
  <c r="CG106" i="278"/>
  <c r="CG34" i="265"/>
  <c r="CG112" i="278"/>
  <c r="CG113" i="278"/>
  <c r="CH111" i="278"/>
  <c r="CH104" i="278"/>
  <c r="CH106" i="278"/>
  <c r="CH34" i="265"/>
  <c r="CH112" i="278"/>
  <c r="CH113" i="278"/>
  <c r="CI111" i="278"/>
  <c r="CI104" i="278"/>
  <c r="CI106" i="278"/>
  <c r="CI34" i="265"/>
  <c r="CI112" i="278"/>
  <c r="CI113" i="278"/>
  <c r="CJ111" i="278"/>
  <c r="CJ104" i="278"/>
  <c r="CJ106" i="278"/>
  <c r="CJ34" i="265"/>
  <c r="CJ112" i="278"/>
  <c r="CJ113" i="278"/>
  <c r="CK111" i="278"/>
  <c r="CK104" i="278"/>
  <c r="CK106" i="278"/>
  <c r="CK34" i="265"/>
  <c r="CK112" i="278"/>
  <c r="CK113" i="278"/>
  <c r="CL111" i="278"/>
  <c r="CL104" i="278"/>
  <c r="CL106" i="278"/>
  <c r="CL34" i="265"/>
  <c r="CL112" i="278"/>
  <c r="CL113" i="278"/>
  <c r="CM111" i="278"/>
  <c r="CM104" i="278"/>
  <c r="CM106" i="278"/>
  <c r="CM34" i="265"/>
  <c r="CM112" i="278"/>
  <c r="CM113" i="278"/>
  <c r="CN111" i="278"/>
  <c r="CN104" i="278"/>
  <c r="CN106" i="278"/>
  <c r="CN34" i="265"/>
  <c r="CN112" i="278"/>
  <c r="CN113" i="278"/>
  <c r="CO111" i="278"/>
  <c r="CO104" i="278"/>
  <c r="CO106" i="278"/>
  <c r="CO34" i="265"/>
  <c r="CO112" i="278"/>
  <c r="CO113" i="278"/>
  <c r="CP111" i="278"/>
  <c r="CP104" i="278"/>
  <c r="CP106" i="278"/>
  <c r="CP34" i="265"/>
  <c r="CP112" i="278"/>
  <c r="CP113" i="278"/>
  <c r="CQ111" i="278"/>
  <c r="CQ104" i="278"/>
  <c r="CQ106" i="278"/>
  <c r="CQ34" i="265"/>
  <c r="CQ112" i="278"/>
  <c r="CQ113" i="278"/>
  <c r="CR111" i="278"/>
  <c r="CR104" i="278"/>
  <c r="CR106" i="278"/>
  <c r="CR34" i="265"/>
  <c r="CR112" i="278"/>
  <c r="CR113" i="278"/>
  <c r="CS111" i="278"/>
  <c r="CS104" i="278"/>
  <c r="CS106" i="278"/>
  <c r="CS34" i="265"/>
  <c r="CS112" i="278"/>
  <c r="CS113" i="278"/>
  <c r="CT111" i="278"/>
  <c r="CT104" i="278"/>
  <c r="CT106" i="278"/>
  <c r="CT34" i="265"/>
  <c r="CT112" i="278"/>
  <c r="CT113" i="278"/>
  <c r="CU111" i="278"/>
  <c r="CU104" i="278"/>
  <c r="CU106" i="278"/>
  <c r="CU34" i="265"/>
  <c r="CU112" i="278"/>
  <c r="CU113" i="278"/>
  <c r="CV111" i="278"/>
  <c r="CV104" i="278"/>
  <c r="CV106" i="278"/>
  <c r="CV34" i="265"/>
  <c r="CV112" i="278"/>
  <c r="CV113" i="278"/>
  <c r="CW111" i="278"/>
  <c r="CW104" i="278"/>
  <c r="CW106" i="278"/>
  <c r="CW34" i="265"/>
  <c r="CW112" i="278"/>
  <c r="CW113" i="278"/>
  <c r="CX111" i="278"/>
  <c r="CX104" i="278"/>
  <c r="CX106" i="278"/>
  <c r="CX34" i="265"/>
  <c r="CX112" i="278"/>
  <c r="CX113" i="278"/>
  <c r="CY111" i="278"/>
  <c r="CY104" i="278"/>
  <c r="CY106" i="278"/>
  <c r="CY34" i="265"/>
  <c r="CY112" i="278"/>
  <c r="CY113" i="278"/>
  <c r="CZ111" i="278"/>
  <c r="CZ104" i="278"/>
  <c r="CZ106" i="278"/>
  <c r="CZ34" i="265"/>
  <c r="CZ112" i="278"/>
  <c r="CZ113" i="278"/>
  <c r="DA111" i="278"/>
  <c r="DA104" i="278"/>
  <c r="DA106" i="278"/>
  <c r="DA34" i="265"/>
  <c r="DA112" i="278"/>
  <c r="DA113" i="278"/>
  <c r="DB111" i="278"/>
  <c r="DB104" i="278"/>
  <c r="DB106" i="278"/>
  <c r="DB34" i="265"/>
  <c r="DB112" i="278"/>
  <c r="DB113" i="278"/>
  <c r="DC111" i="278"/>
  <c r="DC104" i="278"/>
  <c r="DC106" i="278"/>
  <c r="DC34" i="265"/>
  <c r="DC112" i="278"/>
  <c r="DC113" i="278"/>
  <c r="DD111" i="278"/>
  <c r="DD104" i="278"/>
  <c r="DD106" i="278"/>
  <c r="DD34" i="265"/>
  <c r="DD112" i="278"/>
  <c r="DD113" i="278"/>
  <c r="DE111" i="278"/>
  <c r="DE104" i="278"/>
  <c r="DE106" i="278"/>
  <c r="DE34" i="265"/>
  <c r="DE112" i="278"/>
  <c r="DE113" i="278"/>
  <c r="DF111" i="278"/>
  <c r="DF104" i="278"/>
  <c r="DF106" i="278"/>
  <c r="DF34" i="265"/>
  <c r="DF112" i="278"/>
  <c r="DF113" i="278"/>
  <c r="DG111" i="278"/>
  <c r="DG104" i="278"/>
  <c r="DG106" i="278"/>
  <c r="DG34" i="265"/>
  <c r="DG112" i="278"/>
  <c r="DG113" i="278"/>
  <c r="DH111" i="278"/>
  <c r="DH104" i="278"/>
  <c r="DH106" i="278"/>
  <c r="DH34" i="265"/>
  <c r="DH112" i="278"/>
  <c r="DH113" i="278"/>
  <c r="DI111" i="278"/>
  <c r="DI104" i="278"/>
  <c r="DI106" i="278"/>
  <c r="DI34" i="265"/>
  <c r="DI112" i="278"/>
  <c r="DI113" i="278"/>
  <c r="DJ111" i="278"/>
  <c r="DJ104" i="278"/>
  <c r="DJ106" i="278"/>
  <c r="DJ34" i="265"/>
  <c r="DJ112" i="278"/>
  <c r="DJ113" i="278"/>
  <c r="DK111" i="278"/>
  <c r="DK104" i="278"/>
  <c r="DK106" i="278"/>
  <c r="DK34" i="265"/>
  <c r="DK112" i="278"/>
  <c r="DK113" i="278"/>
  <c r="DL111" i="278"/>
  <c r="DL104" i="278"/>
  <c r="DL106" i="278"/>
  <c r="DL34" i="265"/>
  <c r="DL112" i="278"/>
  <c r="DL113" i="278"/>
  <c r="DM111" i="278"/>
  <c r="DM104" i="278"/>
  <c r="DM106" i="278"/>
  <c r="DM34" i="265"/>
  <c r="DM112" i="278"/>
  <c r="DM113" i="278"/>
  <c r="DN111" i="278"/>
  <c r="DN104" i="278"/>
  <c r="DN106" i="278"/>
  <c r="DN34" i="265"/>
  <c r="DN112" i="278"/>
  <c r="DN113" i="278"/>
  <c r="DO111" i="278"/>
  <c r="DO104" i="278"/>
  <c r="DO106" i="278"/>
  <c r="DO34" i="265"/>
  <c r="DO112" i="278"/>
  <c r="DO113" i="278"/>
  <c r="DP111" i="278"/>
  <c r="DP104" i="278"/>
  <c r="DP106" i="278"/>
  <c r="DP34" i="265"/>
  <c r="DP112" i="278"/>
  <c r="DP113" i="278"/>
  <c r="DQ111" i="278"/>
  <c r="DQ104" i="278"/>
  <c r="DQ106" i="278"/>
  <c r="DQ34" i="265"/>
  <c r="DQ112" i="278"/>
  <c r="DQ113" i="278"/>
  <c r="DR111" i="278"/>
  <c r="DR104" i="278"/>
  <c r="DR106" i="278"/>
  <c r="DR34" i="265"/>
  <c r="DR112" i="278"/>
  <c r="DR113" i="278"/>
  <c r="DS111" i="278"/>
  <c r="DS104" i="278"/>
  <c r="DS106" i="278"/>
  <c r="DS34" i="265"/>
  <c r="DS112" i="278"/>
  <c r="DS113" i="278"/>
  <c r="DT111" i="278"/>
  <c r="DT104" i="278"/>
  <c r="DT106" i="278"/>
  <c r="DT34" i="265"/>
  <c r="DT112" i="278"/>
  <c r="DT113" i="278"/>
  <c r="DU111" i="278"/>
  <c r="DU104" i="278"/>
  <c r="DU106" i="278"/>
  <c r="DU34" i="265"/>
  <c r="DU112" i="278"/>
  <c r="DU113" i="278"/>
  <c r="DV111" i="278"/>
  <c r="DV104" i="278"/>
  <c r="DV106" i="278"/>
  <c r="DV34" i="265"/>
  <c r="DV112" i="278"/>
  <c r="DV113" i="278"/>
  <c r="DW111" i="278"/>
  <c r="DW104" i="278"/>
  <c r="DW106" i="278"/>
  <c r="DW34" i="265"/>
  <c r="DW112" i="278"/>
  <c r="DW113" i="278"/>
  <c r="DX111" i="278"/>
  <c r="DX104" i="278"/>
  <c r="DX106" i="278"/>
  <c r="DX34" i="265"/>
  <c r="DX112" i="278"/>
  <c r="DX113" i="278"/>
  <c r="DY111" i="278"/>
  <c r="DY104" i="278"/>
  <c r="DY106" i="278"/>
  <c r="DY34" i="265"/>
  <c r="DY112" i="278"/>
  <c r="DY113" i="278"/>
  <c r="DZ111" i="278"/>
  <c r="DZ104" i="278"/>
  <c r="DZ106" i="278"/>
  <c r="DZ34" i="265"/>
  <c r="DZ112" i="278"/>
  <c r="DZ113" i="278"/>
  <c r="EA111" i="278"/>
  <c r="EA104" i="278"/>
  <c r="EA106" i="278"/>
  <c r="EA34" i="265"/>
  <c r="EA112" i="278"/>
  <c r="EA113" i="278"/>
  <c r="EB111" i="278"/>
  <c r="EB104" i="278"/>
  <c r="EB106" i="278"/>
  <c r="EB34" i="265"/>
  <c r="EB112" i="278"/>
  <c r="EB113" i="278"/>
  <c r="EC111" i="278"/>
  <c r="EC104" i="278"/>
  <c r="EC106" i="278"/>
  <c r="EC34" i="265"/>
  <c r="EC112" i="278"/>
  <c r="EC113" i="278"/>
  <c r="ED111" i="278"/>
  <c r="ED104" i="278"/>
  <c r="ED106" i="278"/>
  <c r="ED34" i="265"/>
  <c r="ED112" i="278"/>
  <c r="ED113" i="278"/>
  <c r="EE111" i="278"/>
  <c r="EE104" i="278"/>
  <c r="EE106" i="278"/>
  <c r="EE34" i="265"/>
  <c r="EE112" i="278"/>
  <c r="EE113" i="278"/>
  <c r="EF111" i="278"/>
  <c r="EF104" i="278"/>
  <c r="EF106" i="278"/>
  <c r="EF34" i="265"/>
  <c r="EF112" i="278"/>
  <c r="EF113" i="278"/>
  <c r="EG111" i="278"/>
  <c r="EG104" i="278"/>
  <c r="EG106" i="278"/>
  <c r="EG34" i="265"/>
  <c r="EG112" i="278"/>
  <c r="EG113" i="278"/>
  <c r="EH111" i="278"/>
  <c r="EH104" i="278"/>
  <c r="EH106" i="278"/>
  <c r="EH34" i="265"/>
  <c r="EH112" i="278"/>
  <c r="EH113" i="278"/>
  <c r="EI111" i="278"/>
  <c r="EI104" i="278"/>
  <c r="EI106" i="278"/>
  <c r="EI34" i="265"/>
  <c r="EI112" i="278"/>
  <c r="EI113" i="278"/>
  <c r="EJ111" i="278"/>
  <c r="EJ104" i="278"/>
  <c r="EJ106" i="278"/>
  <c r="EJ34" i="265"/>
  <c r="EJ112" i="278"/>
  <c r="EJ113" i="278"/>
  <c r="EK111" i="278"/>
  <c r="EK104" i="278"/>
  <c r="EK106" i="278"/>
  <c r="EK34" i="265"/>
  <c r="EK112" i="278"/>
  <c r="EK113" i="278"/>
  <c r="EL111" i="278"/>
  <c r="EL104" i="278"/>
  <c r="EL106" i="278"/>
  <c r="EL34" i="265"/>
  <c r="EL112" i="278"/>
  <c r="EL113" i="278"/>
  <c r="EM111" i="278"/>
  <c r="EM104" i="278"/>
  <c r="EM106" i="278"/>
  <c r="EM34" i="265"/>
  <c r="EM112" i="278"/>
  <c r="EM113" i="278"/>
  <c r="EN111" i="278"/>
  <c r="EN104" i="278"/>
  <c r="EN106" i="278"/>
  <c r="EN34" i="265"/>
  <c r="EN112" i="278"/>
  <c r="EN113" i="278"/>
  <c r="EO111" i="278"/>
  <c r="EO104" i="278"/>
  <c r="EO106" i="278"/>
  <c r="EO34" i="265"/>
  <c r="EO112" i="278"/>
  <c r="EO113" i="278"/>
  <c r="EP111" i="278"/>
  <c r="EP104" i="278"/>
  <c r="EP106" i="278"/>
  <c r="EP34" i="265"/>
  <c r="EP112" i="278"/>
  <c r="EP113" i="278"/>
  <c r="EQ111" i="278"/>
  <c r="EQ104" i="278"/>
  <c r="EQ106" i="278"/>
  <c r="EQ34" i="265"/>
  <c r="EQ112" i="278"/>
  <c r="EQ113" i="278"/>
  <c r="ER111" i="278"/>
  <c r="ER104" i="278"/>
  <c r="ER106" i="278"/>
  <c r="ER34" i="265"/>
  <c r="ER112" i="278"/>
  <c r="ER113" i="278"/>
  <c r="ES111" i="278"/>
  <c r="ES104" i="278"/>
  <c r="ES106" i="278"/>
  <c r="ES34" i="265"/>
  <c r="ES112" i="278"/>
  <c r="ES113" i="278"/>
  <c r="ET111" i="278"/>
  <c r="ET104" i="278"/>
  <c r="ET106" i="278"/>
  <c r="ET34" i="265"/>
  <c r="ET112" i="278"/>
  <c r="ET113" i="278"/>
  <c r="EU111" i="278"/>
  <c r="EU104" i="278"/>
  <c r="EU106" i="278"/>
  <c r="EU34" i="265"/>
  <c r="EU112" i="278"/>
  <c r="EU113" i="278"/>
  <c r="EV111" i="278"/>
  <c r="EV104" i="278"/>
  <c r="EV106" i="278"/>
  <c r="EV34" i="265"/>
  <c r="EV112" i="278"/>
  <c r="EV113" i="278"/>
  <c r="EW111" i="278"/>
  <c r="EW104" i="278"/>
  <c r="EW106" i="278"/>
  <c r="EW34" i="265"/>
  <c r="EW112" i="278"/>
  <c r="EW113" i="278"/>
  <c r="EX111" i="278"/>
  <c r="EX104" i="278"/>
  <c r="EX106" i="278"/>
  <c r="EX34" i="265"/>
  <c r="EX112" i="278"/>
  <c r="EX113" i="278"/>
  <c r="EY111" i="278"/>
  <c r="EY104" i="278"/>
  <c r="EY106" i="278"/>
  <c r="EY34" i="265"/>
  <c r="EY112" i="278"/>
  <c r="EY113" i="278"/>
  <c r="EZ111" i="278"/>
  <c r="EZ104" i="278"/>
  <c r="EZ106" i="278"/>
  <c r="EZ34" i="265"/>
  <c r="EZ112" i="278"/>
  <c r="EZ113" i="278"/>
  <c r="FA111" i="278"/>
  <c r="FA104" i="278"/>
  <c r="FA106" i="278"/>
  <c r="FA34" i="265"/>
  <c r="FA112" i="278"/>
  <c r="FA113" i="278"/>
  <c r="FB111" i="278"/>
  <c r="FB104" i="278"/>
  <c r="FB106" i="278"/>
  <c r="FB34" i="265"/>
  <c r="FB112" i="278"/>
  <c r="FB113" i="278"/>
  <c r="FC111" i="278"/>
  <c r="FC104" i="278"/>
  <c r="FC106" i="278"/>
  <c r="FC34" i="265"/>
  <c r="FC112" i="278"/>
  <c r="FC113" i="278"/>
  <c r="FD111" i="278"/>
  <c r="FD104" i="278"/>
  <c r="FD106" i="278"/>
  <c r="FD34" i="265"/>
  <c r="FD112" i="278"/>
  <c r="FD113" i="278"/>
  <c r="FE111" i="278"/>
  <c r="FE104" i="278"/>
  <c r="FE106" i="278"/>
  <c r="FE34" i="265"/>
  <c r="FE112" i="278"/>
  <c r="FE113" i="278"/>
  <c r="FF111" i="278"/>
  <c r="FF104" i="278"/>
  <c r="FF106" i="278"/>
  <c r="FF34" i="265"/>
  <c r="FF112" i="278"/>
  <c r="FF113" i="278"/>
  <c r="FG111" i="278"/>
  <c r="FG104" i="278"/>
  <c r="FG106" i="278"/>
  <c r="FG34" i="265"/>
  <c r="FG112" i="278"/>
  <c r="FG113" i="278"/>
  <c r="FH111" i="278"/>
  <c r="FH104" i="278"/>
  <c r="FH106" i="278"/>
  <c r="FH34" i="265"/>
  <c r="FH112" i="278"/>
  <c r="FH113" i="278"/>
  <c r="FI111" i="278"/>
  <c r="FI104" i="278"/>
  <c r="FI106" i="278"/>
  <c r="FI34" i="265"/>
  <c r="FI112" i="278"/>
  <c r="FI113" i="278"/>
  <c r="FJ111" i="278"/>
  <c r="FJ104" i="278"/>
  <c r="FJ106" i="278"/>
  <c r="FJ34" i="265"/>
  <c r="FJ112" i="278"/>
  <c r="FJ113" i="278"/>
  <c r="FK111" i="278"/>
  <c r="FK104" i="278"/>
  <c r="FK106" i="278"/>
  <c r="FK34" i="265"/>
  <c r="FK112" i="278"/>
  <c r="FK113" i="278"/>
  <c r="FL111" i="278"/>
  <c r="FL104" i="278"/>
  <c r="FL106" i="278"/>
  <c r="FL34" i="265"/>
  <c r="FL112" i="278"/>
  <c r="FL113" i="278"/>
  <c r="FM111" i="278"/>
  <c r="FM104" i="278"/>
  <c r="FM106" i="278"/>
  <c r="FM34" i="265"/>
  <c r="FM112" i="278"/>
  <c r="FM113" i="278"/>
  <c r="FN111" i="278"/>
  <c r="FN104" i="278"/>
  <c r="FN106" i="278"/>
  <c r="FN34" i="265"/>
  <c r="FN112" i="278"/>
  <c r="FN113" i="278"/>
  <c r="FO111" i="278"/>
  <c r="FO104" i="278"/>
  <c r="FO106" i="278"/>
  <c r="FO34" i="265"/>
  <c r="FO112" i="278"/>
  <c r="FO113" i="278"/>
  <c r="FP111" i="278"/>
  <c r="FP104" i="278"/>
  <c r="FP106" i="278"/>
  <c r="FP34" i="265"/>
  <c r="FP112" i="278"/>
  <c r="FP113" i="278"/>
  <c r="FQ111" i="278"/>
  <c r="FQ104" i="278"/>
  <c r="FQ106" i="278"/>
  <c r="FQ34" i="265"/>
  <c r="FQ112" i="278"/>
  <c r="FQ113" i="278"/>
  <c r="FR111" i="278"/>
  <c r="FR104" i="278"/>
  <c r="FR106" i="278"/>
  <c r="FR34" i="265"/>
  <c r="FR112" i="278"/>
  <c r="FR113" i="278"/>
  <c r="FS111" i="278"/>
  <c r="FS104" i="278"/>
  <c r="FS106" i="278"/>
  <c r="FS34" i="265"/>
  <c r="FS112" i="278"/>
  <c r="FS113" i="278"/>
  <c r="FT111" i="278"/>
  <c r="FT104" i="278"/>
  <c r="FT106" i="278"/>
  <c r="FT34" i="265"/>
  <c r="FT112" i="278"/>
  <c r="FT113" i="278"/>
  <c r="FU111" i="278"/>
  <c r="FU104" i="278"/>
  <c r="FU106" i="278"/>
  <c r="FU34" i="265"/>
  <c r="FU112" i="278"/>
  <c r="FU113" i="278"/>
  <c r="FV111" i="278"/>
  <c r="FV104" i="278"/>
  <c r="FV106" i="278"/>
  <c r="FV34" i="265"/>
  <c r="FV112" i="278"/>
  <c r="FV113" i="278"/>
  <c r="FW111" i="278"/>
  <c r="FW104" i="278"/>
  <c r="FW106" i="278"/>
  <c r="FW34" i="265"/>
  <c r="FW112" i="278"/>
  <c r="FW113" i="278"/>
  <c r="FX111" i="278"/>
  <c r="FX104" i="278"/>
  <c r="FX106" i="278"/>
  <c r="FX34" i="265"/>
  <c r="FX112" i="278"/>
  <c r="FX113" i="278"/>
  <c r="FY111" i="278"/>
  <c r="FY104" i="278"/>
  <c r="FY106" i="278"/>
  <c r="FY34" i="265"/>
  <c r="FY112" i="278"/>
  <c r="FY113" i="278"/>
  <c r="FZ111" i="278"/>
  <c r="FZ104" i="278"/>
  <c r="FZ106" i="278"/>
  <c r="FZ34" i="265"/>
  <c r="FZ112" i="278"/>
  <c r="FZ113" i="278"/>
  <c r="GA111" i="278"/>
  <c r="GA104" i="278"/>
  <c r="GA106" i="278"/>
  <c r="GA34" i="265"/>
  <c r="GA112" i="278"/>
  <c r="GA113" i="278"/>
  <c r="GB111" i="278"/>
  <c r="GB104" i="278"/>
  <c r="GB106" i="278"/>
  <c r="GB34" i="265"/>
  <c r="GB112" i="278"/>
  <c r="GB113" i="278"/>
  <c r="GC111" i="278"/>
  <c r="GC104" i="278"/>
  <c r="GC106" i="278"/>
  <c r="GC34" i="265"/>
  <c r="GC112" i="278"/>
  <c r="GC113" i="278"/>
  <c r="GD111" i="278"/>
  <c r="GD104" i="278"/>
  <c r="GD106" i="278"/>
  <c r="GD34" i="265"/>
  <c r="GD112" i="278"/>
  <c r="GD113" i="278"/>
  <c r="GE111" i="278"/>
  <c r="GE104" i="278"/>
  <c r="GE106" i="278"/>
  <c r="GE34" i="265"/>
  <c r="GE112" i="278"/>
  <c r="GE113" i="278"/>
  <c r="GF111" i="278"/>
  <c r="GF104" i="278"/>
  <c r="GF106" i="278"/>
  <c r="GF34" i="265"/>
  <c r="GF112" i="278"/>
  <c r="GF113" i="278"/>
  <c r="GG111" i="278"/>
  <c r="GG104" i="278"/>
  <c r="GG106" i="278"/>
  <c r="GG34" i="265"/>
  <c r="GG112" i="278"/>
  <c r="GG113" i="278"/>
  <c r="GH111" i="278"/>
  <c r="GH104" i="278"/>
  <c r="GH106" i="278"/>
  <c r="GH34" i="265"/>
  <c r="GH112" i="278"/>
  <c r="GH113" i="278"/>
  <c r="GI111" i="278"/>
  <c r="GI104" i="278"/>
  <c r="GI106" i="278"/>
  <c r="GI34" i="265"/>
  <c r="GI112" i="278"/>
  <c r="GI113" i="278"/>
  <c r="GJ111" i="278"/>
  <c r="GJ104" i="278"/>
  <c r="GJ106" i="278"/>
  <c r="GJ34" i="265"/>
  <c r="K41" i="277"/>
  <c r="L41" i="277"/>
  <c r="J41" i="277"/>
  <c r="H65" i="306"/>
  <c r="H32" i="310"/>
  <c r="F32" i="316"/>
  <c r="H32" i="316"/>
  <c r="M34" i="277"/>
  <c r="N34" i="277"/>
  <c r="O34" i="277"/>
  <c r="P34" i="277"/>
  <c r="Q34" i="277"/>
  <c r="R34" i="277"/>
  <c r="S34" i="277"/>
  <c r="T34" i="277"/>
  <c r="U34" i="277"/>
  <c r="V34" i="277"/>
  <c r="W34" i="277"/>
  <c r="X34" i="277"/>
  <c r="Y34" i="277"/>
  <c r="Z34" i="277"/>
  <c r="AA34" i="277"/>
  <c r="AB34" i="277"/>
  <c r="AC34" i="277"/>
  <c r="AD34" i="277"/>
  <c r="AE34" i="277"/>
  <c r="AF34" i="277"/>
  <c r="AG34" i="277"/>
  <c r="AH34" i="277"/>
  <c r="AI34" i="277"/>
  <c r="AJ34" i="277"/>
  <c r="AK34" i="277"/>
  <c r="AL34" i="277"/>
  <c r="AM34" i="277"/>
  <c r="AN34" i="277"/>
  <c r="AO34" i="277"/>
  <c r="AP34" i="277"/>
  <c r="AQ34" i="277"/>
  <c r="AR34" i="277"/>
  <c r="AS34" i="277"/>
  <c r="AT34" i="277"/>
  <c r="AU34" i="277"/>
  <c r="AV34" i="277"/>
  <c r="AW34" i="277"/>
  <c r="AX34" i="277"/>
  <c r="AY34" i="277"/>
  <c r="AZ34" i="277"/>
  <c r="BA34" i="277"/>
  <c r="BB34" i="277"/>
  <c r="H34" i="277"/>
  <c r="H106" i="278"/>
  <c r="H34" i="265"/>
  <c r="H57" i="269"/>
  <c r="K57" i="269"/>
  <c r="L57" i="269"/>
  <c r="H112" i="278"/>
  <c r="H85" i="306"/>
  <c r="H41" i="265"/>
  <c r="H64" i="269"/>
  <c r="K64" i="269"/>
  <c r="L64" i="269"/>
  <c r="M41" i="277"/>
  <c r="H41" i="277"/>
  <c r="H84" i="306"/>
  <c r="H66" i="307"/>
  <c r="H83" i="306"/>
  <c r="P81" i="265"/>
  <c r="Q81" i="265"/>
  <c r="R81" i="265"/>
  <c r="S81" i="265"/>
  <c r="T81" i="265"/>
  <c r="U81" i="265"/>
  <c r="V81" i="265"/>
  <c r="W81" i="265"/>
  <c r="X81" i="265"/>
  <c r="Y81" i="265"/>
  <c r="Z81" i="265"/>
  <c r="AA81" i="265"/>
  <c r="AB81" i="265"/>
  <c r="AC81" i="265"/>
  <c r="AD81" i="265"/>
  <c r="AE81" i="265"/>
  <c r="AF81" i="265"/>
  <c r="AG81" i="265"/>
  <c r="AH81" i="265"/>
  <c r="AI81" i="265"/>
  <c r="AJ81" i="265"/>
  <c r="AK81" i="265"/>
  <c r="AL81" i="265"/>
  <c r="AM81" i="265"/>
  <c r="AN81" i="265"/>
  <c r="AO81" i="265"/>
  <c r="AP81" i="265"/>
  <c r="AQ81" i="265"/>
  <c r="AR81" i="265"/>
  <c r="AS81" i="265"/>
  <c r="AT81" i="265"/>
  <c r="AU81" i="265"/>
  <c r="AV81" i="265"/>
  <c r="AW81" i="265"/>
  <c r="AX81" i="265"/>
  <c r="AY81" i="265"/>
  <c r="AZ81" i="265"/>
  <c r="BA81" i="265"/>
  <c r="BB81" i="265"/>
  <c r="BC81" i="265"/>
  <c r="BD81" i="265"/>
  <c r="BE81" i="265"/>
  <c r="BF81" i="265"/>
  <c r="BG81" i="265"/>
  <c r="BH81" i="265"/>
  <c r="BI81" i="265"/>
  <c r="BJ81" i="265"/>
  <c r="BK81" i="265"/>
  <c r="BL81" i="265"/>
  <c r="BM81" i="265"/>
  <c r="BN81" i="265"/>
  <c r="BO81" i="265"/>
  <c r="BP81" i="265"/>
  <c r="BQ81" i="265"/>
  <c r="BR81" i="265"/>
  <c r="BS81" i="265"/>
  <c r="BT81" i="265"/>
  <c r="BU81" i="265"/>
  <c r="BV81" i="265"/>
  <c r="BW81" i="265"/>
  <c r="BX81" i="265"/>
  <c r="BY81" i="265"/>
  <c r="BZ81" i="265"/>
  <c r="CA81" i="265"/>
  <c r="CB81" i="265"/>
  <c r="CC81" i="265"/>
  <c r="CD81" i="265"/>
  <c r="CE81" i="265"/>
  <c r="CF81" i="265"/>
  <c r="CG81" i="265"/>
  <c r="CH81" i="265"/>
  <c r="CI81" i="265"/>
  <c r="CJ81" i="265"/>
  <c r="CK81" i="265"/>
  <c r="CL81" i="265"/>
  <c r="CM81" i="265"/>
  <c r="CN81" i="265"/>
  <c r="CO81" i="265"/>
  <c r="CP81" i="265"/>
  <c r="CQ81" i="265"/>
  <c r="CR81" i="265"/>
  <c r="CS81" i="265"/>
  <c r="CT81" i="265"/>
  <c r="CU81" i="265"/>
  <c r="CV81" i="265"/>
  <c r="CW81" i="265"/>
  <c r="CX81" i="265"/>
  <c r="CY81" i="265"/>
  <c r="CZ81" i="265"/>
  <c r="DA81" i="265"/>
  <c r="DB81" i="265"/>
  <c r="DC81" i="265"/>
  <c r="DD81" i="265"/>
  <c r="DE81" i="265"/>
  <c r="DF81" i="265"/>
  <c r="DG81" i="265"/>
  <c r="DH81" i="265"/>
  <c r="DI81" i="265"/>
  <c r="DJ81" i="265"/>
  <c r="DK81" i="265"/>
  <c r="DL81" i="265"/>
  <c r="DM81" i="265"/>
  <c r="DN81" i="265"/>
  <c r="DO81" i="265"/>
  <c r="DP81" i="265"/>
  <c r="DQ81" i="265"/>
  <c r="DR81" i="265"/>
  <c r="DS81" i="265"/>
  <c r="DT81" i="265"/>
  <c r="DU81" i="265"/>
  <c r="DV81" i="265"/>
  <c r="DW81" i="265"/>
  <c r="DX81" i="265"/>
  <c r="DY81" i="265"/>
  <c r="DZ81" i="265"/>
  <c r="EA81" i="265"/>
  <c r="EB81" i="265"/>
  <c r="EC81" i="265"/>
  <c r="ED81" i="265"/>
  <c r="EE81" i="265"/>
  <c r="EF81" i="265"/>
  <c r="EG81" i="265"/>
  <c r="EH81" i="265"/>
  <c r="EI81" i="265"/>
  <c r="EJ81" i="265"/>
  <c r="EK81" i="265"/>
  <c r="EL81" i="265"/>
  <c r="EM81" i="265"/>
  <c r="EN81" i="265"/>
  <c r="EO81" i="265"/>
  <c r="EP81" i="265"/>
  <c r="EQ81" i="265"/>
  <c r="ER81" i="265"/>
  <c r="ES81" i="265"/>
  <c r="ET81" i="265"/>
  <c r="EU81" i="265"/>
  <c r="EV81" i="265"/>
  <c r="EW81" i="265"/>
  <c r="EX81" i="265"/>
  <c r="EY81" i="265"/>
  <c r="EZ81" i="265"/>
  <c r="FA81" i="265"/>
  <c r="FB81" i="265"/>
  <c r="FC81" i="265"/>
  <c r="FD81" i="265"/>
  <c r="FE81" i="265"/>
  <c r="FF81" i="265"/>
  <c r="FG81" i="265"/>
  <c r="FH81" i="265"/>
  <c r="FI81" i="265"/>
  <c r="FJ81" i="265"/>
  <c r="FK81" i="265"/>
  <c r="FL81" i="265"/>
  <c r="FM81" i="265"/>
  <c r="FN81" i="265"/>
  <c r="FO81" i="265"/>
  <c r="FP81" i="265"/>
  <c r="FQ81" i="265"/>
  <c r="FR81" i="265"/>
  <c r="FS81" i="265"/>
  <c r="FT81" i="265"/>
  <c r="FU81" i="265"/>
  <c r="FV81" i="265"/>
  <c r="FW81" i="265"/>
  <c r="FX81" i="265"/>
  <c r="FY81" i="265"/>
  <c r="FZ81" i="265"/>
  <c r="GA81" i="265"/>
  <c r="GB81" i="265"/>
  <c r="GC81" i="265"/>
  <c r="GD81" i="265"/>
  <c r="GE81" i="265"/>
  <c r="GF81" i="265"/>
  <c r="GG81" i="265"/>
  <c r="GH81" i="265"/>
  <c r="GI81" i="265"/>
  <c r="GJ112" i="278"/>
  <c r="GJ113" i="278"/>
  <c r="GJ81" i="265"/>
  <c r="M81" i="277"/>
  <c r="N81" i="277"/>
  <c r="O81" i="277"/>
  <c r="P81" i="277"/>
  <c r="Q81" i="277"/>
  <c r="R81" i="277"/>
  <c r="S81" i="277"/>
  <c r="T81" i="277"/>
  <c r="U81" i="277"/>
  <c r="V81" i="277"/>
  <c r="W81" i="277"/>
  <c r="X81" i="277"/>
  <c r="Y81" i="277"/>
  <c r="Z81" i="277"/>
  <c r="AA81" i="277"/>
  <c r="AB81" i="277"/>
  <c r="AC81" i="277"/>
  <c r="AD81" i="277"/>
  <c r="AE81" i="277"/>
  <c r="AF81" i="277"/>
  <c r="AG81" i="277"/>
  <c r="AH81" i="277"/>
  <c r="AI81" i="277"/>
  <c r="AJ81" i="277"/>
  <c r="AK81" i="277"/>
  <c r="AL81" i="277"/>
  <c r="AM81" i="277"/>
  <c r="AN81" i="277"/>
  <c r="AO81" i="277"/>
  <c r="AP81" i="277"/>
  <c r="AQ81" i="277"/>
  <c r="AR81" i="277"/>
  <c r="AS81" i="277"/>
  <c r="AT81" i="277"/>
  <c r="AU81" i="277"/>
  <c r="AV81" i="277"/>
  <c r="AW81" i="277"/>
  <c r="AX81" i="277"/>
  <c r="AY81" i="277"/>
  <c r="AZ81" i="277"/>
  <c r="BA81" i="277"/>
  <c r="BB81" i="277"/>
  <c r="J32" i="310"/>
  <c r="K32" i="310"/>
  <c r="L32" i="310"/>
  <c r="M32" i="310"/>
  <c r="N32" i="310"/>
  <c r="O32" i="310"/>
  <c r="P32" i="310"/>
  <c r="Q32" i="310"/>
  <c r="R32" i="310"/>
  <c r="S32" i="310"/>
  <c r="T32" i="310"/>
  <c r="U32" i="310"/>
  <c r="V32" i="310"/>
  <c r="W32" i="310"/>
  <c r="X32" i="310"/>
  <c r="Y32" i="310"/>
  <c r="Z32" i="310"/>
  <c r="AA32" i="310"/>
  <c r="AB32" i="310"/>
  <c r="AC32" i="310"/>
  <c r="AD32" i="310"/>
  <c r="AE32" i="310"/>
  <c r="AF32" i="310"/>
  <c r="AG32" i="310"/>
  <c r="AH32" i="310"/>
  <c r="AI32" i="310"/>
  <c r="AJ32" i="310"/>
  <c r="AK32" i="310"/>
  <c r="AL32" i="310"/>
  <c r="AM32" i="310"/>
  <c r="AN32" i="310"/>
  <c r="AO32" i="310"/>
  <c r="AP32" i="310"/>
  <c r="AQ32" i="310"/>
  <c r="AR32" i="310"/>
  <c r="AS32" i="310"/>
  <c r="AT32" i="310"/>
  <c r="AU32" i="310"/>
  <c r="AV32" i="310"/>
  <c r="AW32" i="310"/>
  <c r="AX32" i="310"/>
  <c r="AY32" i="310"/>
  <c r="AZ32" i="310"/>
  <c r="BA32" i="310"/>
  <c r="BB32" i="310"/>
  <c r="BC32" i="310"/>
  <c r="BD32" i="310"/>
  <c r="BE32" i="310"/>
  <c r="J66" i="307"/>
  <c r="K66" i="307"/>
  <c r="L66" i="307"/>
  <c r="M66" i="307"/>
  <c r="N66" i="307"/>
  <c r="O66" i="307"/>
  <c r="P66" i="307"/>
  <c r="Q66" i="307"/>
  <c r="R66" i="307"/>
  <c r="S66" i="307"/>
  <c r="T66" i="307"/>
  <c r="U66" i="307"/>
  <c r="V66" i="307"/>
  <c r="W66" i="307"/>
  <c r="X66" i="307"/>
  <c r="Y66" i="307"/>
  <c r="Z66" i="307"/>
  <c r="AA66" i="307"/>
  <c r="AB66" i="307"/>
  <c r="AC66" i="307"/>
  <c r="AD66" i="307"/>
  <c r="AE66" i="307"/>
  <c r="AF66" i="307"/>
  <c r="AG66" i="307"/>
  <c r="AH66" i="307"/>
  <c r="AI66" i="307"/>
  <c r="AJ66" i="307"/>
  <c r="AK66" i="307"/>
  <c r="AL66" i="307"/>
  <c r="AM66" i="307"/>
  <c r="AN66" i="307"/>
  <c r="AO66" i="307"/>
  <c r="AP66" i="307"/>
  <c r="AQ66" i="307"/>
  <c r="AR66" i="307"/>
  <c r="AS66" i="307"/>
  <c r="AT66" i="307"/>
  <c r="AU66" i="307"/>
  <c r="AV66" i="307"/>
  <c r="AW66" i="307"/>
  <c r="AX66" i="307"/>
  <c r="AY66" i="307"/>
  <c r="AZ66" i="307"/>
  <c r="BA66" i="307"/>
  <c r="BB66" i="307"/>
  <c r="BC66" i="307"/>
  <c r="BD66" i="307"/>
  <c r="BE66" i="307"/>
  <c r="J64" i="269"/>
  <c r="J57" i="269"/>
  <c r="F55" i="280"/>
  <c r="F64" i="280"/>
  <c r="F65" i="280" a="1"/>
  <c r="F65" i="280"/>
  <c r="F80" i="307"/>
  <c r="F82" i="307"/>
  <c r="F135" i="307"/>
  <c r="F137" i="307"/>
  <c r="F143" i="307"/>
  <c r="F145" i="307"/>
  <c r="F147" i="307"/>
  <c r="J149" i="307"/>
  <c r="J152" i="307"/>
  <c r="J153" i="307"/>
  <c r="J255" i="307"/>
  <c r="J258" i="307"/>
  <c r="J118" i="307"/>
  <c r="J119" i="307"/>
  <c r="J121" i="307"/>
  <c r="F102" i="307"/>
  <c r="F104" i="307"/>
  <c r="F110" i="307"/>
  <c r="J112" i="307"/>
  <c r="J115" i="307"/>
  <c r="J116" i="307"/>
  <c r="J122" i="307"/>
  <c r="J123" i="307"/>
  <c r="J288" i="307"/>
  <c r="J290" i="307"/>
  <c r="J20" i="288"/>
  <c r="J162" i="307"/>
  <c r="J166" i="307"/>
  <c r="J167" i="307"/>
  <c r="K161" i="307"/>
  <c r="K254" i="307"/>
  <c r="J148" i="307"/>
  <c r="K149" i="307"/>
  <c r="K152" i="307"/>
  <c r="K153" i="307"/>
  <c r="K255" i="307"/>
  <c r="K189" i="307"/>
  <c r="K191" i="307"/>
  <c r="K197" i="307"/>
  <c r="K194" i="307"/>
  <c r="K195" i="307"/>
  <c r="K198" i="307"/>
  <c r="K199" i="307"/>
  <c r="K246" i="307"/>
  <c r="K217" i="307"/>
  <c r="K220" i="307"/>
  <c r="K225" i="307"/>
  <c r="K228" i="307"/>
  <c r="K234" i="307"/>
  <c r="K231" i="307"/>
  <c r="K232" i="307"/>
  <c r="K235" i="307"/>
  <c r="K236" i="307"/>
  <c r="K248" i="307"/>
  <c r="K249" i="307"/>
  <c r="K256" i="307"/>
  <c r="K258" i="307"/>
  <c r="K118" i="307"/>
  <c r="K119" i="307"/>
  <c r="K121" i="307"/>
  <c r="J127" i="307"/>
  <c r="J128" i="307"/>
  <c r="K126" i="307"/>
  <c r="K111" i="307"/>
  <c r="K112" i="307"/>
  <c r="K115" i="307"/>
  <c r="K116" i="307"/>
  <c r="K122" i="307"/>
  <c r="K123" i="307"/>
  <c r="K288" i="307"/>
  <c r="K290" i="307"/>
  <c r="K20" i="288"/>
  <c r="K162" i="307"/>
  <c r="K163" i="307"/>
  <c r="K165" i="307"/>
  <c r="K166" i="307"/>
  <c r="K167" i="307"/>
  <c r="L161" i="307"/>
  <c r="L254" i="307"/>
  <c r="K148" i="307"/>
  <c r="L149" i="307"/>
  <c r="L152" i="307"/>
  <c r="L153" i="307"/>
  <c r="L255" i="307"/>
  <c r="L189" i="307"/>
  <c r="L191" i="307"/>
  <c r="L197" i="307"/>
  <c r="L194" i="307"/>
  <c r="L195" i="307"/>
  <c r="L198" i="307"/>
  <c r="L199" i="307"/>
  <c r="L246" i="307"/>
  <c r="L217" i="307"/>
  <c r="L220" i="307"/>
  <c r="L225" i="307"/>
  <c r="L228" i="307"/>
  <c r="L234" i="307"/>
  <c r="L231" i="307"/>
  <c r="L232" i="307"/>
  <c r="L235" i="307"/>
  <c r="L236" i="307"/>
  <c r="L248" i="307"/>
  <c r="L249" i="307"/>
  <c r="L256" i="307"/>
  <c r="L258" i="307"/>
  <c r="L118" i="307"/>
  <c r="L119" i="307"/>
  <c r="L121" i="307"/>
  <c r="K127" i="307"/>
  <c r="K128" i="307"/>
  <c r="L126" i="307"/>
  <c r="L111" i="307"/>
  <c r="L112" i="307"/>
  <c r="L115" i="307"/>
  <c r="L116" i="307"/>
  <c r="L122" i="307"/>
  <c r="L123" i="307"/>
  <c r="L288" i="307"/>
  <c r="L290" i="307"/>
  <c r="L20" i="288"/>
  <c r="L162" i="307"/>
  <c r="L163" i="307"/>
  <c r="L165" i="307"/>
  <c r="L166" i="307"/>
  <c r="L167" i="307"/>
  <c r="M161" i="307"/>
  <c r="M254" i="307"/>
  <c r="L148" i="307"/>
  <c r="M149" i="307"/>
  <c r="M152" i="307"/>
  <c r="M153" i="307"/>
  <c r="M255" i="307"/>
  <c r="M189" i="307"/>
  <c r="M191" i="307"/>
  <c r="M197" i="307"/>
  <c r="M194" i="307"/>
  <c r="M195" i="307"/>
  <c r="M198" i="307"/>
  <c r="M199" i="307"/>
  <c r="M246" i="307"/>
  <c r="M217" i="307"/>
  <c r="M220" i="307"/>
  <c r="M225" i="307"/>
  <c r="M228" i="307"/>
  <c r="M234" i="307"/>
  <c r="M231" i="307"/>
  <c r="M232" i="307"/>
  <c r="M235" i="307"/>
  <c r="M236" i="307"/>
  <c r="M248" i="307"/>
  <c r="M249" i="307"/>
  <c r="M256" i="307"/>
  <c r="M258" i="307"/>
  <c r="M118" i="307"/>
  <c r="M119" i="307"/>
  <c r="M121" i="307"/>
  <c r="L127" i="307"/>
  <c r="L128" i="307"/>
  <c r="M126" i="307"/>
  <c r="M111" i="307"/>
  <c r="M112" i="307"/>
  <c r="M115" i="307"/>
  <c r="M116" i="307"/>
  <c r="M122" i="307"/>
  <c r="M123" i="307"/>
  <c r="M288" i="307"/>
  <c r="M290" i="307"/>
  <c r="M20" i="288"/>
  <c r="M162" i="307"/>
  <c r="M163" i="307"/>
  <c r="M165" i="307"/>
  <c r="M166" i="307"/>
  <c r="M167" i="307"/>
  <c r="N161" i="307"/>
  <c r="N254" i="307"/>
  <c r="M148" i="307"/>
  <c r="N149" i="307"/>
  <c r="N152" i="307"/>
  <c r="N153" i="307"/>
  <c r="N255" i="307"/>
  <c r="N189" i="307"/>
  <c r="N191" i="307"/>
  <c r="N197" i="307"/>
  <c r="N194" i="307"/>
  <c r="N195" i="307"/>
  <c r="N198" i="307"/>
  <c r="N199" i="307"/>
  <c r="N246" i="307"/>
  <c r="N217" i="307"/>
  <c r="N220" i="307"/>
  <c r="N225" i="307"/>
  <c r="N228" i="307"/>
  <c r="N234" i="307"/>
  <c r="N231" i="307"/>
  <c r="N232" i="307"/>
  <c r="N235" i="307"/>
  <c r="N236" i="307"/>
  <c r="N248" i="307"/>
  <c r="N249" i="307"/>
  <c r="N256" i="307"/>
  <c r="N258" i="307"/>
  <c r="N118" i="307"/>
  <c r="N119" i="307"/>
  <c r="N121" i="307"/>
  <c r="M127" i="307"/>
  <c r="M128" i="307"/>
  <c r="N126" i="307"/>
  <c r="N111" i="307"/>
  <c r="N112" i="307"/>
  <c r="N115" i="307"/>
  <c r="N116" i="307"/>
  <c r="N122" i="307"/>
  <c r="N123" i="307"/>
  <c r="N288" i="307"/>
  <c r="N290" i="307"/>
  <c r="N20" i="288"/>
  <c r="N162" i="307"/>
  <c r="N163" i="307"/>
  <c r="N165" i="307"/>
  <c r="N166" i="307"/>
  <c r="N167" i="307"/>
  <c r="O161" i="307"/>
  <c r="O254" i="307"/>
  <c r="N148" i="307"/>
  <c r="O149" i="307"/>
  <c r="O152" i="307"/>
  <c r="O153" i="307"/>
  <c r="O255" i="307"/>
  <c r="O189" i="307"/>
  <c r="O191" i="307"/>
  <c r="O197" i="307"/>
  <c r="O194" i="307"/>
  <c r="O195" i="307"/>
  <c r="O198" i="307"/>
  <c r="O199" i="307"/>
  <c r="O246" i="307"/>
  <c r="O217" i="307"/>
  <c r="O220" i="307"/>
  <c r="O225" i="307"/>
  <c r="O228" i="307"/>
  <c r="O234" i="307"/>
  <c r="O231" i="307"/>
  <c r="O232" i="307"/>
  <c r="O235" i="307"/>
  <c r="O236" i="307"/>
  <c r="O248" i="307"/>
  <c r="O249" i="307"/>
  <c r="O256" i="307"/>
  <c r="O258" i="307"/>
  <c r="O118" i="307"/>
  <c r="O119" i="307"/>
  <c r="O121" i="307"/>
  <c r="N127" i="307"/>
  <c r="N128" i="307"/>
  <c r="O126" i="307"/>
  <c r="O111" i="307"/>
  <c r="O112" i="307"/>
  <c r="O115" i="307"/>
  <c r="O116" i="307"/>
  <c r="O122" i="307"/>
  <c r="O123" i="307"/>
  <c r="O288" i="307"/>
  <c r="O290" i="307"/>
  <c r="O20" i="288"/>
  <c r="O162" i="307"/>
  <c r="O163" i="307"/>
  <c r="O165" i="307"/>
  <c r="O166" i="307"/>
  <c r="O167" i="307"/>
  <c r="P161" i="307"/>
  <c r="O148" i="307"/>
  <c r="P149" i="307"/>
  <c r="P152" i="307"/>
  <c r="P153" i="307"/>
  <c r="P162" i="307"/>
  <c r="P189" i="307"/>
  <c r="P191" i="307"/>
  <c r="P197" i="307"/>
  <c r="P194" i="307"/>
  <c r="P195" i="307"/>
  <c r="P198" i="307"/>
  <c r="P199" i="307"/>
  <c r="P163" i="307"/>
  <c r="P217" i="307"/>
  <c r="P220" i="307"/>
  <c r="P225" i="307"/>
  <c r="P228" i="307"/>
  <c r="P234" i="307"/>
  <c r="P231" i="307"/>
  <c r="P232" i="307"/>
  <c r="P235" i="307"/>
  <c r="P236" i="307"/>
  <c r="P165" i="307"/>
  <c r="P254" i="307"/>
  <c r="P255" i="307"/>
  <c r="P246" i="307"/>
  <c r="P248" i="307"/>
  <c r="P249" i="307"/>
  <c r="P256" i="307"/>
  <c r="P258" i="307"/>
  <c r="P166" i="307"/>
  <c r="P167" i="307"/>
  <c r="Q161" i="307"/>
  <c r="Q254" i="307"/>
  <c r="P148" i="307"/>
  <c r="Q149" i="307"/>
  <c r="Q152" i="307"/>
  <c r="Q153" i="307"/>
  <c r="Q255" i="307"/>
  <c r="Q189" i="307"/>
  <c r="Q191" i="307"/>
  <c r="Q197" i="307"/>
  <c r="Q194" i="307"/>
  <c r="Q195" i="307"/>
  <c r="Q198" i="307"/>
  <c r="Q199" i="307"/>
  <c r="Q246" i="307"/>
  <c r="Q217" i="307"/>
  <c r="Q220" i="307"/>
  <c r="Q225" i="307"/>
  <c r="Q228" i="307"/>
  <c r="Q234" i="307"/>
  <c r="Q231" i="307"/>
  <c r="Q232" i="307"/>
  <c r="Q235" i="307"/>
  <c r="Q236" i="307"/>
  <c r="Q248" i="307"/>
  <c r="Q249" i="307"/>
  <c r="Q256" i="307"/>
  <c r="Q258" i="307"/>
  <c r="Q118" i="307"/>
  <c r="Q119" i="307"/>
  <c r="Q121" i="307"/>
  <c r="O127" i="307"/>
  <c r="O128" i="307"/>
  <c r="P126" i="307"/>
  <c r="P118" i="307"/>
  <c r="P119" i="307"/>
  <c r="P121" i="307"/>
  <c r="P111" i="307"/>
  <c r="P112" i="307"/>
  <c r="P115" i="307"/>
  <c r="P116" i="307"/>
  <c r="P122" i="307"/>
  <c r="P123" i="307"/>
  <c r="P127" i="307"/>
  <c r="P128" i="307"/>
  <c r="Q126" i="307"/>
  <c r="Q111" i="307"/>
  <c r="Q112" i="307"/>
  <c r="Q115" i="307"/>
  <c r="Q116" i="307"/>
  <c r="Q122" i="307"/>
  <c r="Q123" i="307"/>
  <c r="Q288" i="307"/>
  <c r="Q290" i="307"/>
  <c r="Q20" i="288"/>
  <c r="Q162" i="307"/>
  <c r="Q163" i="307"/>
  <c r="Q165" i="307"/>
  <c r="Q166" i="307"/>
  <c r="Q167" i="307"/>
  <c r="R161" i="307"/>
  <c r="R254" i="307"/>
  <c r="Q148" i="307"/>
  <c r="R149" i="307"/>
  <c r="R152" i="307"/>
  <c r="R153" i="307"/>
  <c r="R255" i="307"/>
  <c r="R189" i="307"/>
  <c r="R191" i="307"/>
  <c r="R197" i="307"/>
  <c r="R194" i="307"/>
  <c r="R195" i="307"/>
  <c r="R198" i="307"/>
  <c r="R199" i="307"/>
  <c r="R246" i="307"/>
  <c r="R217" i="307"/>
  <c r="R220" i="307"/>
  <c r="R225" i="307"/>
  <c r="R228" i="307"/>
  <c r="R234" i="307"/>
  <c r="R231" i="307"/>
  <c r="R232" i="307"/>
  <c r="R235" i="307"/>
  <c r="R236" i="307"/>
  <c r="R248" i="307"/>
  <c r="R249" i="307"/>
  <c r="R256" i="307"/>
  <c r="R258" i="307"/>
  <c r="R118" i="307"/>
  <c r="R119" i="307"/>
  <c r="R121" i="307"/>
  <c r="Q127" i="307"/>
  <c r="Q128" i="307"/>
  <c r="R126" i="307"/>
  <c r="R111" i="307"/>
  <c r="R112" i="307"/>
  <c r="R115" i="307"/>
  <c r="R116" i="307"/>
  <c r="R122" i="307"/>
  <c r="R123" i="307"/>
  <c r="R288" i="307"/>
  <c r="R290" i="307"/>
  <c r="R20" i="288"/>
  <c r="R162" i="307"/>
  <c r="R163" i="307"/>
  <c r="R165" i="307"/>
  <c r="R166" i="307"/>
  <c r="R167" i="307"/>
  <c r="S161" i="307"/>
  <c r="S254" i="307"/>
  <c r="R148" i="307"/>
  <c r="S149" i="307"/>
  <c r="S152" i="307"/>
  <c r="S153" i="307"/>
  <c r="S255" i="307"/>
  <c r="S189" i="307"/>
  <c r="S191" i="307"/>
  <c r="S197" i="307"/>
  <c r="S194" i="307"/>
  <c r="S195" i="307"/>
  <c r="S198" i="307"/>
  <c r="S199" i="307"/>
  <c r="S246" i="307"/>
  <c r="S217" i="307"/>
  <c r="S220" i="307"/>
  <c r="S225" i="307"/>
  <c r="S228" i="307"/>
  <c r="S234" i="307"/>
  <c r="S231" i="307"/>
  <c r="S232" i="307"/>
  <c r="S235" i="307"/>
  <c r="S236" i="307"/>
  <c r="S248" i="307"/>
  <c r="S249" i="307"/>
  <c r="S256" i="307"/>
  <c r="S258" i="307"/>
  <c r="S118" i="307"/>
  <c r="S119" i="307"/>
  <c r="S121" i="307"/>
  <c r="R127" i="307"/>
  <c r="R128" i="307"/>
  <c r="S126" i="307"/>
  <c r="S111" i="307"/>
  <c r="S112" i="307"/>
  <c r="S115" i="307"/>
  <c r="S116" i="307"/>
  <c r="S122" i="307"/>
  <c r="S123" i="307"/>
  <c r="S288" i="307"/>
  <c r="S290" i="307"/>
  <c r="S20" i="288"/>
  <c r="S162" i="307"/>
  <c r="S163" i="307"/>
  <c r="S165" i="307"/>
  <c r="S166" i="307"/>
  <c r="S167" i="307"/>
  <c r="T161" i="307"/>
  <c r="T254" i="307"/>
  <c r="S148" i="307"/>
  <c r="T149" i="307"/>
  <c r="T152" i="307"/>
  <c r="T153" i="307"/>
  <c r="T255" i="307"/>
  <c r="T189" i="307"/>
  <c r="T191" i="307"/>
  <c r="T197" i="307"/>
  <c r="T194" i="307"/>
  <c r="T195" i="307"/>
  <c r="T198" i="307"/>
  <c r="T199" i="307"/>
  <c r="T246" i="307"/>
  <c r="T217" i="307"/>
  <c r="T220" i="307"/>
  <c r="T225" i="307"/>
  <c r="T228" i="307"/>
  <c r="T234" i="307"/>
  <c r="T231" i="307"/>
  <c r="T232" i="307"/>
  <c r="T235" i="307"/>
  <c r="T236" i="307"/>
  <c r="T248" i="307"/>
  <c r="T249" i="307"/>
  <c r="T256" i="307"/>
  <c r="T258" i="307"/>
  <c r="T118" i="307"/>
  <c r="T119" i="307"/>
  <c r="T121" i="307"/>
  <c r="S127" i="307"/>
  <c r="S128" i="307"/>
  <c r="T126" i="307"/>
  <c r="T111" i="307"/>
  <c r="T112" i="307"/>
  <c r="T115" i="307"/>
  <c r="T116" i="307"/>
  <c r="T122" i="307"/>
  <c r="T123" i="307"/>
  <c r="T288" i="307"/>
  <c r="T290" i="307"/>
  <c r="T20" i="288"/>
  <c r="T162" i="307"/>
  <c r="T163" i="307"/>
  <c r="T165" i="307"/>
  <c r="T166" i="307"/>
  <c r="T167" i="307"/>
  <c r="U161" i="307"/>
  <c r="U254" i="307"/>
  <c r="T148" i="307"/>
  <c r="U149" i="307"/>
  <c r="U152" i="307"/>
  <c r="U153" i="307"/>
  <c r="U255" i="307"/>
  <c r="U189" i="307"/>
  <c r="U191" i="307"/>
  <c r="U197" i="307"/>
  <c r="U194" i="307"/>
  <c r="U195" i="307"/>
  <c r="U198" i="307"/>
  <c r="U199" i="307"/>
  <c r="U246" i="307"/>
  <c r="U217" i="307"/>
  <c r="U220" i="307"/>
  <c r="U225" i="307"/>
  <c r="U228" i="307"/>
  <c r="U234" i="307"/>
  <c r="U231" i="307"/>
  <c r="U232" i="307"/>
  <c r="U235" i="307"/>
  <c r="U236" i="307"/>
  <c r="U248" i="307"/>
  <c r="U249" i="307"/>
  <c r="U256" i="307"/>
  <c r="U258" i="307"/>
  <c r="U118" i="307"/>
  <c r="U119" i="307"/>
  <c r="U121" i="307"/>
  <c r="T127" i="307"/>
  <c r="T128" i="307"/>
  <c r="U126" i="307"/>
  <c r="U111" i="307"/>
  <c r="U112" i="307"/>
  <c r="U115" i="307"/>
  <c r="U116" i="307"/>
  <c r="U122" i="307"/>
  <c r="U123" i="307"/>
  <c r="U288" i="307"/>
  <c r="U290" i="307"/>
  <c r="U20" i="288"/>
  <c r="U162" i="307"/>
  <c r="U163" i="307"/>
  <c r="U165" i="307"/>
  <c r="U166" i="307"/>
  <c r="U167" i="307"/>
  <c r="V161" i="307"/>
  <c r="V254" i="307"/>
  <c r="U148" i="307"/>
  <c r="V149" i="307"/>
  <c r="V152" i="307"/>
  <c r="V153" i="307"/>
  <c r="V255" i="307"/>
  <c r="V189" i="307"/>
  <c r="V191" i="307"/>
  <c r="V197" i="307"/>
  <c r="V194" i="307"/>
  <c r="V195" i="307"/>
  <c r="V198" i="307"/>
  <c r="V199" i="307"/>
  <c r="V246" i="307"/>
  <c r="V217" i="307"/>
  <c r="V220" i="307"/>
  <c r="V225" i="307"/>
  <c r="V228" i="307"/>
  <c r="V234" i="307"/>
  <c r="V231" i="307"/>
  <c r="V232" i="307"/>
  <c r="V235" i="307"/>
  <c r="V236" i="307"/>
  <c r="V248" i="307"/>
  <c r="V249" i="307"/>
  <c r="V256" i="307"/>
  <c r="V258" i="307"/>
  <c r="V118" i="307"/>
  <c r="V119" i="307"/>
  <c r="V121" i="307"/>
  <c r="U127" i="307"/>
  <c r="U128" i="307"/>
  <c r="V126" i="307"/>
  <c r="V111" i="307"/>
  <c r="V112" i="307"/>
  <c r="V115" i="307"/>
  <c r="V116" i="307"/>
  <c r="V122" i="307"/>
  <c r="V123" i="307"/>
  <c r="V288" i="307"/>
  <c r="V290" i="307"/>
  <c r="V20" i="288"/>
  <c r="V162" i="307"/>
  <c r="V163" i="307"/>
  <c r="V165" i="307"/>
  <c r="V166" i="307"/>
  <c r="V167" i="307"/>
  <c r="W161" i="307"/>
  <c r="W254" i="307"/>
  <c r="V148" i="307"/>
  <c r="W149" i="307"/>
  <c r="W152" i="307"/>
  <c r="W153" i="307"/>
  <c r="W255" i="307"/>
  <c r="W189" i="307"/>
  <c r="W191" i="307"/>
  <c r="W197" i="307"/>
  <c r="W194" i="307"/>
  <c r="W195" i="307"/>
  <c r="W198" i="307"/>
  <c r="W199" i="307"/>
  <c r="W246" i="307"/>
  <c r="W217" i="307"/>
  <c r="W220" i="307"/>
  <c r="W225" i="307"/>
  <c r="W228" i="307"/>
  <c r="W234" i="307"/>
  <c r="W231" i="307"/>
  <c r="W232" i="307"/>
  <c r="W235" i="307"/>
  <c r="W236" i="307"/>
  <c r="W248" i="307"/>
  <c r="W249" i="307"/>
  <c r="W256" i="307"/>
  <c r="W258" i="307"/>
  <c r="W118" i="307"/>
  <c r="W119" i="307"/>
  <c r="W121" i="307"/>
  <c r="V127" i="307"/>
  <c r="V128" i="307"/>
  <c r="W126" i="307"/>
  <c r="W111" i="307"/>
  <c r="W112" i="307"/>
  <c r="W115" i="307"/>
  <c r="W116" i="307"/>
  <c r="W122" i="307"/>
  <c r="W123" i="307"/>
  <c r="W288" i="307"/>
  <c r="W290" i="307"/>
  <c r="W20" i="288"/>
  <c r="W162" i="307"/>
  <c r="W163" i="307"/>
  <c r="W165" i="307"/>
  <c r="W166" i="307"/>
  <c r="W167" i="307"/>
  <c r="X161" i="307"/>
  <c r="X254" i="307"/>
  <c r="W148" i="307"/>
  <c r="X149" i="307"/>
  <c r="X152" i="307"/>
  <c r="X153" i="307"/>
  <c r="X255" i="307"/>
  <c r="X189" i="307"/>
  <c r="X191" i="307"/>
  <c r="X197" i="307"/>
  <c r="X194" i="307"/>
  <c r="X195" i="307"/>
  <c r="X198" i="307"/>
  <c r="X199" i="307"/>
  <c r="X246" i="307"/>
  <c r="X217" i="307"/>
  <c r="X220" i="307"/>
  <c r="X225" i="307"/>
  <c r="X228" i="307"/>
  <c r="X234" i="307"/>
  <c r="X231" i="307"/>
  <c r="X232" i="307"/>
  <c r="X235" i="307"/>
  <c r="X236" i="307"/>
  <c r="X248" i="307"/>
  <c r="X249" i="307"/>
  <c r="X256" i="307"/>
  <c r="X258" i="307"/>
  <c r="X118" i="307"/>
  <c r="X119" i="307"/>
  <c r="X121" i="307"/>
  <c r="W127" i="307"/>
  <c r="W128" i="307"/>
  <c r="X126" i="307"/>
  <c r="X111" i="307"/>
  <c r="X112" i="307"/>
  <c r="X115" i="307"/>
  <c r="X116" i="307"/>
  <c r="X122" i="307"/>
  <c r="X123" i="307"/>
  <c r="X288" i="307"/>
  <c r="X290" i="307"/>
  <c r="X20" i="288"/>
  <c r="X162" i="307"/>
  <c r="X163" i="307"/>
  <c r="X165" i="307"/>
  <c r="X166" i="307"/>
  <c r="X167" i="307"/>
  <c r="Y161" i="307"/>
  <c r="Y254" i="307"/>
  <c r="X148" i="307"/>
  <c r="Y149" i="307"/>
  <c r="Y152" i="307"/>
  <c r="Y153" i="307"/>
  <c r="Y255" i="307"/>
  <c r="Y189" i="307"/>
  <c r="Y191" i="307"/>
  <c r="Y197" i="307"/>
  <c r="Y194" i="307"/>
  <c r="Y195" i="307"/>
  <c r="Y198" i="307"/>
  <c r="Y199" i="307"/>
  <c r="Y246" i="307"/>
  <c r="Y217" i="307"/>
  <c r="Y218" i="307"/>
  <c r="Y220" i="307"/>
  <c r="Y225" i="307"/>
  <c r="Y228" i="307"/>
  <c r="Y234" i="307"/>
  <c r="Y231" i="307"/>
  <c r="Y232" i="307"/>
  <c r="Y235" i="307"/>
  <c r="Y236" i="307"/>
  <c r="Y248" i="307"/>
  <c r="Y249" i="307"/>
  <c r="Y256" i="307"/>
  <c r="Y258" i="307"/>
  <c r="Y118" i="307"/>
  <c r="Y119" i="307"/>
  <c r="Y121" i="307"/>
  <c r="X127" i="307"/>
  <c r="X128" i="307"/>
  <c r="Y126" i="307"/>
  <c r="Y111" i="307"/>
  <c r="Y112" i="307"/>
  <c r="Y115" i="307"/>
  <c r="Y116" i="307"/>
  <c r="Y122" i="307"/>
  <c r="Y123" i="307"/>
  <c r="Y288" i="307"/>
  <c r="Y290" i="307"/>
  <c r="Y20" i="288"/>
  <c r="Y162" i="307"/>
  <c r="Y163" i="307"/>
  <c r="Y165" i="307"/>
  <c r="Y166" i="307"/>
  <c r="Y167" i="307"/>
  <c r="Z161" i="307"/>
  <c r="Z254" i="307"/>
  <c r="Y148" i="307"/>
  <c r="Z149" i="307"/>
  <c r="Z152" i="307"/>
  <c r="Z153" i="307"/>
  <c r="Z255" i="307"/>
  <c r="Z189" i="307"/>
  <c r="Z171" i="307"/>
  <c r="Z173" i="307"/>
  <c r="Z176" i="307"/>
  <c r="Z179" i="307"/>
  <c r="Z183" i="307"/>
  <c r="Z186" i="307"/>
  <c r="Z188" i="307"/>
  <c r="Z191" i="307"/>
  <c r="Z197" i="307"/>
  <c r="Z194" i="307"/>
  <c r="Z195" i="307"/>
  <c r="Z198" i="307"/>
  <c r="Z199" i="307"/>
  <c r="Z246" i="307"/>
  <c r="Z217" i="307"/>
  <c r="Z220" i="307"/>
  <c r="Z225" i="307"/>
  <c r="Z228" i="307"/>
  <c r="Z234" i="307"/>
  <c r="Z231" i="307"/>
  <c r="Z232" i="307"/>
  <c r="Z235" i="307"/>
  <c r="Z236" i="307"/>
  <c r="Z248" i="307"/>
  <c r="Z249" i="307"/>
  <c r="Z256" i="307"/>
  <c r="Z258" i="307"/>
  <c r="Z118" i="307"/>
  <c r="Z119" i="307"/>
  <c r="Z121" i="307"/>
  <c r="Y127" i="307"/>
  <c r="Y128" i="307"/>
  <c r="Z126" i="307"/>
  <c r="Z111" i="307"/>
  <c r="Z112" i="307"/>
  <c r="Z115" i="307"/>
  <c r="Z116" i="307"/>
  <c r="Z122" i="307"/>
  <c r="Z123" i="307"/>
  <c r="Z288" i="307"/>
  <c r="Z290" i="307"/>
  <c r="Z20" i="288"/>
  <c r="Z162" i="307"/>
  <c r="Z163" i="307"/>
  <c r="Z165" i="307"/>
  <c r="Z166" i="307"/>
  <c r="Z167" i="307"/>
  <c r="AA161" i="307"/>
  <c r="AA254" i="307"/>
  <c r="Z148" i="307"/>
  <c r="AA149" i="307"/>
  <c r="AA152" i="307"/>
  <c r="AA153" i="307"/>
  <c r="AA255" i="307"/>
  <c r="AA189" i="307"/>
  <c r="AA171" i="307"/>
  <c r="AA173" i="307"/>
  <c r="AA176" i="307"/>
  <c r="AA179" i="307"/>
  <c r="AA183" i="307"/>
  <c r="AA186" i="307"/>
  <c r="AA188" i="307"/>
  <c r="AA191" i="307"/>
  <c r="AA197" i="307"/>
  <c r="AA194" i="307"/>
  <c r="AA195" i="307"/>
  <c r="AA198" i="307"/>
  <c r="AA199" i="307"/>
  <c r="AA246" i="307"/>
  <c r="AA217" i="307"/>
  <c r="AA220" i="307"/>
  <c r="AA225" i="307"/>
  <c r="AA228" i="307"/>
  <c r="AA234" i="307"/>
  <c r="AA231" i="307"/>
  <c r="AA232" i="307"/>
  <c r="AA235" i="307"/>
  <c r="AA236" i="307"/>
  <c r="AA248" i="307"/>
  <c r="AA249" i="307"/>
  <c r="AA256" i="307"/>
  <c r="AA258" i="307"/>
  <c r="AA118" i="307"/>
  <c r="AA119" i="307"/>
  <c r="AA121" i="307"/>
  <c r="Z127" i="307"/>
  <c r="Z128" i="307"/>
  <c r="AA126" i="307"/>
  <c r="AA111" i="307"/>
  <c r="AA112" i="307"/>
  <c r="AA115" i="307"/>
  <c r="AA116" i="307"/>
  <c r="AA122" i="307"/>
  <c r="AA123" i="307"/>
  <c r="AA288" i="307"/>
  <c r="AA290" i="307"/>
  <c r="AA20" i="288"/>
  <c r="AA162" i="307"/>
  <c r="AA163" i="307"/>
  <c r="AA165" i="307"/>
  <c r="AA166" i="307"/>
  <c r="AA167" i="307"/>
  <c r="AB161" i="307"/>
  <c r="AB254" i="307"/>
  <c r="AA148" i="307"/>
  <c r="AB149" i="307"/>
  <c r="AB152" i="307"/>
  <c r="AB153" i="307"/>
  <c r="AB255" i="307"/>
  <c r="AB189" i="307"/>
  <c r="AB171" i="307"/>
  <c r="AB173" i="307"/>
  <c r="AB176" i="307"/>
  <c r="AB179" i="307"/>
  <c r="AB183" i="307"/>
  <c r="AB186" i="307"/>
  <c r="AB188" i="307"/>
  <c r="AB191" i="307"/>
  <c r="AB197" i="307"/>
  <c r="AB194" i="307"/>
  <c r="AB195" i="307"/>
  <c r="AB198" i="307"/>
  <c r="AB199" i="307"/>
  <c r="AB246" i="307"/>
  <c r="AB217" i="307"/>
  <c r="AB220" i="307"/>
  <c r="AB225" i="307"/>
  <c r="AB228" i="307"/>
  <c r="AB234" i="307"/>
  <c r="AB231" i="307"/>
  <c r="AB232" i="307"/>
  <c r="AB235" i="307"/>
  <c r="AB236" i="307"/>
  <c r="AB248" i="307"/>
  <c r="AB249" i="307"/>
  <c r="AB256" i="307"/>
  <c r="AB258" i="307"/>
  <c r="AB118" i="307"/>
  <c r="AB119" i="307"/>
  <c r="AB121" i="307"/>
  <c r="AA127" i="307"/>
  <c r="AA128" i="307"/>
  <c r="AB126" i="307"/>
  <c r="AB111" i="307"/>
  <c r="AB112" i="307"/>
  <c r="AB115" i="307"/>
  <c r="AB116" i="307"/>
  <c r="AB122" i="307"/>
  <c r="AB123" i="307"/>
  <c r="AB288" i="307"/>
  <c r="AB290" i="307"/>
  <c r="AB20" i="288"/>
  <c r="AB162" i="307"/>
  <c r="AB163" i="307"/>
  <c r="AB165" i="307"/>
  <c r="AB166" i="307"/>
  <c r="AB167" i="307"/>
  <c r="AC161" i="307"/>
  <c r="AC254" i="307"/>
  <c r="AB148" i="307"/>
  <c r="AC149" i="307"/>
  <c r="AC152" i="307"/>
  <c r="AC153" i="307"/>
  <c r="AC255" i="307"/>
  <c r="AC189" i="307"/>
  <c r="AC171" i="307"/>
  <c r="AC173" i="307"/>
  <c r="AC176" i="307"/>
  <c r="AC179" i="307"/>
  <c r="AC183" i="307"/>
  <c r="AC186" i="307"/>
  <c r="AC188" i="307"/>
  <c r="AC191" i="307"/>
  <c r="AC197" i="307"/>
  <c r="AC194" i="307"/>
  <c r="AC195" i="307"/>
  <c r="AC198" i="307"/>
  <c r="AC199" i="307"/>
  <c r="AC246" i="307"/>
  <c r="AC217" i="307"/>
  <c r="AC220" i="307"/>
  <c r="AC225" i="307"/>
  <c r="AC228" i="307"/>
  <c r="AC234" i="307"/>
  <c r="AC231" i="307"/>
  <c r="AC232" i="307"/>
  <c r="AC235" i="307"/>
  <c r="AC236" i="307"/>
  <c r="AC248" i="307"/>
  <c r="AC249" i="307"/>
  <c r="AC256" i="307"/>
  <c r="AC258" i="307"/>
  <c r="AC118" i="307"/>
  <c r="AC119" i="307"/>
  <c r="AC121" i="307"/>
  <c r="AB127" i="307"/>
  <c r="AB128" i="307"/>
  <c r="AC126" i="307"/>
  <c r="AC111" i="307"/>
  <c r="AC112" i="307"/>
  <c r="AC115" i="307"/>
  <c r="AC116" i="307"/>
  <c r="AC122" i="307"/>
  <c r="AC123" i="307"/>
  <c r="AC288" i="307"/>
  <c r="AC290" i="307"/>
  <c r="AC20" i="288"/>
  <c r="AC162" i="307"/>
  <c r="AC163" i="307"/>
  <c r="AC165" i="307"/>
  <c r="AC166" i="307"/>
  <c r="AC167" i="307"/>
  <c r="AD161" i="307"/>
  <c r="AD254" i="307"/>
  <c r="AC148" i="307"/>
  <c r="AD149" i="307"/>
  <c r="AD152" i="307"/>
  <c r="AD153" i="307"/>
  <c r="AD255" i="307"/>
  <c r="AD189" i="307"/>
  <c r="AD171" i="307"/>
  <c r="AD173" i="307"/>
  <c r="AD176" i="307"/>
  <c r="AD179" i="307"/>
  <c r="AD183" i="307"/>
  <c r="AD186" i="307"/>
  <c r="AD188" i="307"/>
  <c r="AD191" i="307"/>
  <c r="AD197" i="307"/>
  <c r="AD194" i="307"/>
  <c r="AD195" i="307"/>
  <c r="AD198" i="307"/>
  <c r="AD199" i="307"/>
  <c r="AD246" i="307"/>
  <c r="AD217" i="307"/>
  <c r="AD220" i="307"/>
  <c r="AD225" i="307"/>
  <c r="AD228" i="307"/>
  <c r="AD234" i="307"/>
  <c r="AD231" i="307"/>
  <c r="AD232" i="307"/>
  <c r="AD235" i="307"/>
  <c r="AD236" i="307"/>
  <c r="AD248" i="307"/>
  <c r="AD249" i="307"/>
  <c r="AD256" i="307"/>
  <c r="AD258" i="307"/>
  <c r="AD118" i="307"/>
  <c r="AD119" i="307"/>
  <c r="AD121" i="307"/>
  <c r="AC127" i="307"/>
  <c r="AC128" i="307"/>
  <c r="AD126" i="307"/>
  <c r="AD111" i="307"/>
  <c r="AD112" i="307"/>
  <c r="AD115" i="307"/>
  <c r="AD116" i="307"/>
  <c r="AD122" i="307"/>
  <c r="AD123" i="307"/>
  <c r="AD288" i="307"/>
  <c r="AD290" i="307"/>
  <c r="AD20" i="288"/>
  <c r="AD162" i="307"/>
  <c r="AD163" i="307"/>
  <c r="AD165" i="307"/>
  <c r="AD166" i="307"/>
  <c r="AD167" i="307"/>
  <c r="AE161" i="307"/>
  <c r="AE254" i="307"/>
  <c r="AD148" i="307"/>
  <c r="AE149" i="307"/>
  <c r="AE152" i="307"/>
  <c r="AE153" i="307"/>
  <c r="AE255" i="307"/>
  <c r="AE189" i="307"/>
  <c r="AE171" i="307"/>
  <c r="AE173" i="307"/>
  <c r="AE176" i="307"/>
  <c r="AE179" i="307"/>
  <c r="AE183" i="307"/>
  <c r="AE186" i="307"/>
  <c r="AE188" i="307"/>
  <c r="AE191" i="307"/>
  <c r="AE197" i="307"/>
  <c r="AE194" i="307"/>
  <c r="AE195" i="307"/>
  <c r="AE198" i="307"/>
  <c r="AE199" i="307"/>
  <c r="AE246" i="307"/>
  <c r="AE217" i="307"/>
  <c r="AE220" i="307"/>
  <c r="AE225" i="307"/>
  <c r="AE228" i="307"/>
  <c r="AE234" i="307"/>
  <c r="AE231" i="307"/>
  <c r="AE232" i="307"/>
  <c r="AE235" i="307"/>
  <c r="AE236" i="307"/>
  <c r="AE248" i="307"/>
  <c r="AE249" i="307"/>
  <c r="AE256" i="307"/>
  <c r="AE258" i="307"/>
  <c r="AE118" i="307"/>
  <c r="AE119" i="307"/>
  <c r="AE121" i="307"/>
  <c r="AD127" i="307"/>
  <c r="AD128" i="307"/>
  <c r="AE126" i="307"/>
  <c r="AE111" i="307"/>
  <c r="AE112" i="307"/>
  <c r="AE115" i="307"/>
  <c r="AE116" i="307"/>
  <c r="AE122" i="307"/>
  <c r="AE123" i="307"/>
  <c r="AE288" i="307"/>
  <c r="AE290" i="307"/>
  <c r="AE20" i="288"/>
  <c r="AE162" i="307"/>
  <c r="AE163" i="307"/>
  <c r="AE165" i="307"/>
  <c r="AE166" i="307"/>
  <c r="AE167" i="307"/>
  <c r="AF161" i="307"/>
  <c r="AF254" i="307"/>
  <c r="AE148" i="307"/>
  <c r="AF149" i="307"/>
  <c r="AF152" i="307"/>
  <c r="AF153" i="307"/>
  <c r="AF255" i="307"/>
  <c r="AF189" i="307"/>
  <c r="AF171" i="307"/>
  <c r="AF173" i="307"/>
  <c r="AF176" i="307"/>
  <c r="AF179" i="307"/>
  <c r="AF183" i="307"/>
  <c r="AF186" i="307"/>
  <c r="AF188" i="307"/>
  <c r="AF191" i="307"/>
  <c r="AF197" i="307"/>
  <c r="AF194" i="307"/>
  <c r="AF195" i="307"/>
  <c r="AF198" i="307"/>
  <c r="AF199" i="307"/>
  <c r="AF246" i="307"/>
  <c r="AF217" i="307"/>
  <c r="AF220" i="307"/>
  <c r="AF225" i="307"/>
  <c r="AF228" i="307"/>
  <c r="AF234" i="307"/>
  <c r="AF231" i="307"/>
  <c r="AF232" i="307"/>
  <c r="AF235" i="307"/>
  <c r="AF236" i="307"/>
  <c r="AF248" i="307"/>
  <c r="AF249" i="307"/>
  <c r="AF256" i="307"/>
  <c r="AF258" i="307"/>
  <c r="AF118" i="307"/>
  <c r="AF119" i="307"/>
  <c r="AF121" i="307"/>
  <c r="AE127" i="307"/>
  <c r="AE128" i="307"/>
  <c r="AF126" i="307"/>
  <c r="AF111" i="307"/>
  <c r="AF112" i="307"/>
  <c r="AF115" i="307"/>
  <c r="AF116" i="307"/>
  <c r="AF122" i="307"/>
  <c r="AF123" i="307"/>
  <c r="AF288" i="307"/>
  <c r="AF290" i="307"/>
  <c r="AF20" i="288"/>
  <c r="AF162" i="307"/>
  <c r="AF163" i="307"/>
  <c r="AF165" i="307"/>
  <c r="AF166" i="307"/>
  <c r="AF167" i="307"/>
  <c r="AG161" i="307"/>
  <c r="AG254" i="307"/>
  <c r="AF148" i="307"/>
  <c r="AG149" i="307"/>
  <c r="AG152" i="307"/>
  <c r="AG153" i="307"/>
  <c r="AG255" i="307"/>
  <c r="AG189" i="307"/>
  <c r="AG171" i="307"/>
  <c r="AG173" i="307"/>
  <c r="AG176" i="307"/>
  <c r="AG179" i="307"/>
  <c r="AG183" i="307"/>
  <c r="AG186" i="307"/>
  <c r="AG188" i="307"/>
  <c r="AG191" i="307"/>
  <c r="AG197" i="307"/>
  <c r="AG194" i="307"/>
  <c r="AG195" i="307"/>
  <c r="AG198" i="307"/>
  <c r="AG199" i="307"/>
  <c r="AG246" i="307"/>
  <c r="AG217" i="307"/>
  <c r="AG220" i="307"/>
  <c r="AG225" i="307"/>
  <c r="AG228" i="307"/>
  <c r="AG234" i="307"/>
  <c r="AG231" i="307"/>
  <c r="AG232" i="307"/>
  <c r="AG235" i="307"/>
  <c r="AG236" i="307"/>
  <c r="AG248" i="307"/>
  <c r="AG249" i="307"/>
  <c r="AG256" i="307"/>
  <c r="AG258" i="307"/>
  <c r="AG118" i="307"/>
  <c r="AG119" i="307"/>
  <c r="AG121" i="307"/>
  <c r="AF127" i="307"/>
  <c r="AF128" i="307"/>
  <c r="AG126" i="307"/>
  <c r="AG111" i="307"/>
  <c r="AG112" i="307"/>
  <c r="AG115" i="307"/>
  <c r="AG116" i="307"/>
  <c r="AG122" i="307"/>
  <c r="AG123" i="307"/>
  <c r="AG288" i="307"/>
  <c r="AG290" i="307"/>
  <c r="AG20" i="288"/>
  <c r="AG162" i="307"/>
  <c r="AG163" i="307"/>
  <c r="AG165" i="307"/>
  <c r="AG166" i="307"/>
  <c r="AG167" i="307"/>
  <c r="AH161" i="307"/>
  <c r="AH254" i="307"/>
  <c r="AG148" i="307"/>
  <c r="AH149" i="307"/>
  <c r="AH152" i="307"/>
  <c r="AH153" i="307"/>
  <c r="AH255" i="307"/>
  <c r="AH189" i="307"/>
  <c r="AH171" i="307"/>
  <c r="AH173" i="307"/>
  <c r="AH176" i="307"/>
  <c r="AH179" i="307"/>
  <c r="AH183" i="307"/>
  <c r="AH186" i="307"/>
  <c r="AH188" i="307"/>
  <c r="AH191" i="307"/>
  <c r="AH197" i="307"/>
  <c r="AH194" i="307"/>
  <c r="AH195" i="307"/>
  <c r="AH198" i="307"/>
  <c r="AH199" i="307"/>
  <c r="AH246" i="307"/>
  <c r="AH217" i="307"/>
  <c r="AH220" i="307"/>
  <c r="AH225" i="307"/>
  <c r="AH228" i="307"/>
  <c r="AH234" i="307"/>
  <c r="AH231" i="307"/>
  <c r="AH232" i="307"/>
  <c r="AH235" i="307"/>
  <c r="AH236" i="307"/>
  <c r="AH248" i="307"/>
  <c r="AH249" i="307"/>
  <c r="AH256" i="307"/>
  <c r="AH258" i="307"/>
  <c r="AH118" i="307"/>
  <c r="AH119" i="307"/>
  <c r="AH121" i="307"/>
  <c r="AG127" i="307"/>
  <c r="AG128" i="307"/>
  <c r="AH126" i="307"/>
  <c r="AH111" i="307"/>
  <c r="AH112" i="307"/>
  <c r="AH115" i="307"/>
  <c r="AH116" i="307"/>
  <c r="AH122" i="307"/>
  <c r="AH123" i="307"/>
  <c r="AH288" i="307"/>
  <c r="AH290" i="307"/>
  <c r="AH20" i="288"/>
  <c r="AH162" i="307"/>
  <c r="AH163" i="307"/>
  <c r="AH165" i="307"/>
  <c r="AH166" i="307"/>
  <c r="AH167" i="307"/>
  <c r="AI161" i="307"/>
  <c r="AI254" i="307"/>
  <c r="AH148" i="307"/>
  <c r="AI149" i="307"/>
  <c r="AI152" i="307"/>
  <c r="AI153" i="307"/>
  <c r="AI255" i="307"/>
  <c r="AI189" i="307"/>
  <c r="AI171" i="307"/>
  <c r="AI173" i="307"/>
  <c r="AI176" i="307"/>
  <c r="AI179" i="307"/>
  <c r="AI183" i="307"/>
  <c r="AI186" i="307"/>
  <c r="AI188" i="307"/>
  <c r="AI191" i="307"/>
  <c r="AI197" i="307"/>
  <c r="AI194" i="307"/>
  <c r="AI195" i="307"/>
  <c r="AI198" i="307"/>
  <c r="AI199" i="307"/>
  <c r="AI246" i="307"/>
  <c r="AI217" i="307"/>
  <c r="AI220" i="307"/>
  <c r="AI225" i="307"/>
  <c r="AI228" i="307"/>
  <c r="AI234" i="307"/>
  <c r="AI231" i="307"/>
  <c r="AI232" i="307"/>
  <c r="AI235" i="307"/>
  <c r="AI236" i="307"/>
  <c r="AI248" i="307"/>
  <c r="AI249" i="307"/>
  <c r="AI256" i="307"/>
  <c r="AI258" i="307"/>
  <c r="AI118" i="307"/>
  <c r="AI119" i="307"/>
  <c r="AI121" i="307"/>
  <c r="AH127" i="307"/>
  <c r="AH128" i="307"/>
  <c r="AI126" i="307"/>
  <c r="AI111" i="307"/>
  <c r="AI112" i="307"/>
  <c r="AI115" i="307"/>
  <c r="AI116" i="307"/>
  <c r="AI122" i="307"/>
  <c r="AI123" i="307"/>
  <c r="AI288" i="307"/>
  <c r="AI290" i="307"/>
  <c r="AI20" i="288"/>
  <c r="AI162" i="307"/>
  <c r="AI163" i="307"/>
  <c r="AI165" i="307"/>
  <c r="AI166" i="307"/>
  <c r="AI167" i="307"/>
  <c r="AJ161" i="307"/>
  <c r="AJ254" i="307"/>
  <c r="AI148" i="307"/>
  <c r="AJ149" i="307"/>
  <c r="AJ152" i="307"/>
  <c r="AJ153" i="307"/>
  <c r="AJ255" i="307"/>
  <c r="AJ189" i="307"/>
  <c r="AJ171" i="307"/>
  <c r="AJ173" i="307"/>
  <c r="AJ176" i="307"/>
  <c r="AJ179" i="307"/>
  <c r="AJ183" i="307"/>
  <c r="AJ186" i="307"/>
  <c r="AJ188" i="307"/>
  <c r="AJ191" i="307"/>
  <c r="AJ197" i="307"/>
  <c r="AJ194" i="307"/>
  <c r="AJ195" i="307"/>
  <c r="AJ198" i="307"/>
  <c r="AJ199" i="307"/>
  <c r="AJ246" i="307"/>
  <c r="AJ217" i="307"/>
  <c r="AJ220" i="307"/>
  <c r="AJ225" i="307"/>
  <c r="AJ228" i="307"/>
  <c r="AJ234" i="307"/>
  <c r="AJ231" i="307"/>
  <c r="AJ232" i="307"/>
  <c r="AJ235" i="307"/>
  <c r="AJ236" i="307"/>
  <c r="AJ248" i="307"/>
  <c r="AJ249" i="307"/>
  <c r="AJ256" i="307"/>
  <c r="AJ258" i="307"/>
  <c r="AJ118" i="307"/>
  <c r="AJ119" i="307"/>
  <c r="AJ121" i="307"/>
  <c r="AI127" i="307"/>
  <c r="AI128" i="307"/>
  <c r="AJ126" i="307"/>
  <c r="AJ111" i="307"/>
  <c r="AJ112" i="307"/>
  <c r="AJ115" i="307"/>
  <c r="AJ116" i="307"/>
  <c r="AJ122" i="307"/>
  <c r="AJ123" i="307"/>
  <c r="AJ288" i="307"/>
  <c r="AJ290" i="307"/>
  <c r="AJ20" i="288"/>
  <c r="AJ162" i="307"/>
  <c r="AJ163" i="307"/>
  <c r="AJ165" i="307"/>
  <c r="AJ166" i="307"/>
  <c r="AJ167" i="307"/>
  <c r="AK161" i="307"/>
  <c r="AK254" i="307"/>
  <c r="AJ148" i="307"/>
  <c r="AK149" i="307"/>
  <c r="AK152" i="307"/>
  <c r="AK153" i="307"/>
  <c r="AK255" i="307"/>
  <c r="AK189" i="307"/>
  <c r="AK171" i="307"/>
  <c r="AK173" i="307"/>
  <c r="AK176" i="307"/>
  <c r="AK179" i="307"/>
  <c r="AK183" i="307"/>
  <c r="AK186" i="307"/>
  <c r="AK188" i="307"/>
  <c r="AK191" i="307"/>
  <c r="AK197" i="307"/>
  <c r="AK194" i="307"/>
  <c r="AK195" i="307"/>
  <c r="AK198" i="307"/>
  <c r="AK199" i="307"/>
  <c r="AK246" i="307"/>
  <c r="AK217" i="307"/>
  <c r="AK220" i="307"/>
  <c r="AK225" i="307"/>
  <c r="AK228" i="307"/>
  <c r="AK234" i="307"/>
  <c r="AK231" i="307"/>
  <c r="AK232" i="307"/>
  <c r="AK235" i="307"/>
  <c r="AK236" i="307"/>
  <c r="AK248" i="307"/>
  <c r="AK249" i="307"/>
  <c r="AK256" i="307"/>
  <c r="AK258" i="307"/>
  <c r="AK118" i="307"/>
  <c r="AK119" i="307"/>
  <c r="AK121" i="307"/>
  <c r="AJ127" i="307"/>
  <c r="AJ128" i="307"/>
  <c r="AK126" i="307"/>
  <c r="AK111" i="307"/>
  <c r="AK112" i="307"/>
  <c r="AK115" i="307"/>
  <c r="AK116" i="307"/>
  <c r="AK122" i="307"/>
  <c r="AK123" i="307"/>
  <c r="AK288" i="307"/>
  <c r="AK290" i="307"/>
  <c r="AK20" i="288"/>
  <c r="AK162" i="307"/>
  <c r="AK163" i="307"/>
  <c r="AK165" i="307"/>
  <c r="AK166" i="307"/>
  <c r="AK167" i="307"/>
  <c r="AL161" i="307"/>
  <c r="AL254" i="307"/>
  <c r="AK148" i="307"/>
  <c r="AL149" i="307"/>
  <c r="AL152" i="307"/>
  <c r="AL153" i="307"/>
  <c r="AL255" i="307"/>
  <c r="AL189" i="307"/>
  <c r="AL171" i="307"/>
  <c r="AL173" i="307"/>
  <c r="AL176" i="307"/>
  <c r="AL179" i="307"/>
  <c r="AL183" i="307"/>
  <c r="AL186" i="307"/>
  <c r="AL188" i="307"/>
  <c r="AL191" i="307"/>
  <c r="AL197" i="307"/>
  <c r="AL194" i="307"/>
  <c r="AL195" i="307"/>
  <c r="AL198" i="307"/>
  <c r="AL199" i="307"/>
  <c r="AL246" i="307"/>
  <c r="AL217" i="307"/>
  <c r="AL220" i="307"/>
  <c r="AL225" i="307"/>
  <c r="AL228" i="307"/>
  <c r="AL234" i="307"/>
  <c r="AL231" i="307"/>
  <c r="AL232" i="307"/>
  <c r="AL235" i="307"/>
  <c r="AL236" i="307"/>
  <c r="AL248" i="307"/>
  <c r="AL249" i="307"/>
  <c r="AL256" i="307"/>
  <c r="AL258" i="307"/>
  <c r="AL118" i="307"/>
  <c r="AL119" i="307"/>
  <c r="AL121" i="307"/>
  <c r="AK127" i="307"/>
  <c r="AK128" i="307"/>
  <c r="AL126" i="307"/>
  <c r="AL111" i="307"/>
  <c r="AL112" i="307"/>
  <c r="AL115" i="307"/>
  <c r="AL116" i="307"/>
  <c r="AL122" i="307"/>
  <c r="AL123" i="307"/>
  <c r="AL288" i="307"/>
  <c r="AL290" i="307"/>
  <c r="AL20" i="288"/>
  <c r="AL162" i="307"/>
  <c r="AL163" i="307"/>
  <c r="AL165" i="307"/>
  <c r="AL166" i="307"/>
  <c r="AL167" i="307"/>
  <c r="AM161" i="307"/>
  <c r="AM254" i="307"/>
  <c r="AL148" i="307"/>
  <c r="AM149" i="307"/>
  <c r="AM152" i="307"/>
  <c r="AM153" i="307"/>
  <c r="AM255" i="307"/>
  <c r="AM189" i="307"/>
  <c r="AM171" i="307"/>
  <c r="AM173" i="307"/>
  <c r="AM176" i="307"/>
  <c r="AM179" i="307"/>
  <c r="AM183" i="307"/>
  <c r="AM186" i="307"/>
  <c r="AM188" i="307"/>
  <c r="AM191" i="307"/>
  <c r="AM197" i="307"/>
  <c r="AM194" i="307"/>
  <c r="AM195" i="307"/>
  <c r="AM198" i="307"/>
  <c r="AM199" i="307"/>
  <c r="AM246" i="307"/>
  <c r="AM217" i="307"/>
  <c r="AM220" i="307"/>
  <c r="AM225" i="307"/>
  <c r="AM228" i="307"/>
  <c r="AM234" i="307"/>
  <c r="AM231" i="307"/>
  <c r="AM232" i="307"/>
  <c r="AM235" i="307"/>
  <c r="AM236" i="307"/>
  <c r="AM248" i="307"/>
  <c r="AM249" i="307"/>
  <c r="AM256" i="307"/>
  <c r="AM258" i="307"/>
  <c r="AM118" i="307"/>
  <c r="AM119" i="307"/>
  <c r="AM121" i="307"/>
  <c r="AL127" i="307"/>
  <c r="AL128" i="307"/>
  <c r="AM126" i="307"/>
  <c r="AM111" i="307"/>
  <c r="AM112" i="307"/>
  <c r="AM115" i="307"/>
  <c r="AM116" i="307"/>
  <c r="AM122" i="307"/>
  <c r="AM123" i="307"/>
  <c r="AM288" i="307"/>
  <c r="AM290" i="307"/>
  <c r="AM20" i="288"/>
  <c r="AM162" i="307"/>
  <c r="AM163" i="307"/>
  <c r="AM165" i="307"/>
  <c r="AM166" i="307"/>
  <c r="AM167" i="307"/>
  <c r="AN161" i="307"/>
  <c r="AN254" i="307"/>
  <c r="AM148" i="307"/>
  <c r="AN149" i="307"/>
  <c r="AN152" i="307"/>
  <c r="AN153" i="307"/>
  <c r="AN255" i="307"/>
  <c r="AN189" i="307"/>
  <c r="AN171" i="307"/>
  <c r="AN173" i="307"/>
  <c r="AN176" i="307"/>
  <c r="AN179" i="307"/>
  <c r="AN183" i="307"/>
  <c r="AN186" i="307"/>
  <c r="AN188" i="307"/>
  <c r="AN191" i="307"/>
  <c r="AN197" i="307"/>
  <c r="AN194" i="307"/>
  <c r="AN195" i="307"/>
  <c r="AN198" i="307"/>
  <c r="AN199" i="307"/>
  <c r="AN246" i="307"/>
  <c r="AN217" i="307"/>
  <c r="AN220" i="307"/>
  <c r="AN225" i="307"/>
  <c r="AN228" i="307"/>
  <c r="AN234" i="307"/>
  <c r="AN231" i="307"/>
  <c r="AN232" i="307"/>
  <c r="AN235" i="307"/>
  <c r="AN236" i="307"/>
  <c r="AN248" i="307"/>
  <c r="AN249" i="307"/>
  <c r="AN256" i="307"/>
  <c r="AN258" i="307"/>
  <c r="AN118" i="307"/>
  <c r="AN119" i="307"/>
  <c r="AN121" i="307"/>
  <c r="AM127" i="307"/>
  <c r="AM128" i="307"/>
  <c r="AN126" i="307"/>
  <c r="AN111" i="307"/>
  <c r="AN112" i="307"/>
  <c r="AN115" i="307"/>
  <c r="AN116" i="307"/>
  <c r="AN122" i="307"/>
  <c r="AN123" i="307"/>
  <c r="AN288" i="307"/>
  <c r="AN290" i="307"/>
  <c r="AN20" i="288"/>
  <c r="AN162" i="307"/>
  <c r="AN163" i="307"/>
  <c r="AN165" i="307"/>
  <c r="AN166" i="307"/>
  <c r="AN167" i="307"/>
  <c r="AO161" i="307"/>
  <c r="AO254" i="307"/>
  <c r="AN148" i="307"/>
  <c r="AO149" i="307"/>
  <c r="AO152" i="307"/>
  <c r="AO153" i="307"/>
  <c r="AO255" i="307"/>
  <c r="AO189" i="307"/>
  <c r="AO171" i="307"/>
  <c r="AO173" i="307"/>
  <c r="AO176" i="307"/>
  <c r="AO179" i="307"/>
  <c r="AO183" i="307"/>
  <c r="AO186" i="307"/>
  <c r="AO188" i="307"/>
  <c r="AO191" i="307"/>
  <c r="AO197" i="307"/>
  <c r="AO194" i="307"/>
  <c r="AO195" i="307"/>
  <c r="AO198" i="307"/>
  <c r="AO199" i="307"/>
  <c r="AO246" i="307"/>
  <c r="AO217" i="307"/>
  <c r="AO220" i="307"/>
  <c r="AO225" i="307"/>
  <c r="AO228" i="307"/>
  <c r="AO234" i="307"/>
  <c r="AO231" i="307"/>
  <c r="AO232" i="307"/>
  <c r="AO235" i="307"/>
  <c r="AO236" i="307"/>
  <c r="AO248" i="307"/>
  <c r="AO249" i="307"/>
  <c r="AO256" i="307"/>
  <c r="AO258" i="307"/>
  <c r="AO118" i="307"/>
  <c r="AO119" i="307"/>
  <c r="AO121" i="307"/>
  <c r="AN127" i="307"/>
  <c r="AN128" i="307"/>
  <c r="AO126" i="307"/>
  <c r="AO111" i="307"/>
  <c r="AO112" i="307"/>
  <c r="AO115" i="307"/>
  <c r="AO116" i="307"/>
  <c r="AO122" i="307"/>
  <c r="AO123" i="307"/>
  <c r="AO288" i="307"/>
  <c r="AO290" i="307"/>
  <c r="AO20" i="288"/>
  <c r="AO162" i="307"/>
  <c r="AO163" i="307"/>
  <c r="AO165" i="307"/>
  <c r="AO166" i="307"/>
  <c r="AO167" i="307"/>
  <c r="AP161" i="307"/>
  <c r="AP254" i="307"/>
  <c r="AO148" i="307"/>
  <c r="AP149" i="307"/>
  <c r="AP152" i="307"/>
  <c r="AP153" i="307"/>
  <c r="AP255" i="307"/>
  <c r="AP189" i="307"/>
  <c r="AP171" i="307"/>
  <c r="AP173" i="307"/>
  <c r="AP176" i="307"/>
  <c r="AP179" i="307"/>
  <c r="AP183" i="307"/>
  <c r="AP186" i="307"/>
  <c r="AP188" i="307"/>
  <c r="AP191" i="307"/>
  <c r="AP197" i="307"/>
  <c r="AP194" i="307"/>
  <c r="AP195" i="307"/>
  <c r="AP198" i="307"/>
  <c r="AP199" i="307"/>
  <c r="AP246" i="307"/>
  <c r="AP217" i="307"/>
  <c r="AP220" i="307"/>
  <c r="AP225" i="307"/>
  <c r="AP228" i="307"/>
  <c r="AP234" i="307"/>
  <c r="AP231" i="307"/>
  <c r="AP232" i="307"/>
  <c r="AP235" i="307"/>
  <c r="AP236" i="307"/>
  <c r="AP248" i="307"/>
  <c r="AP249" i="307"/>
  <c r="AP256" i="307"/>
  <c r="AP258" i="307"/>
  <c r="AP118" i="307"/>
  <c r="AP119" i="307"/>
  <c r="AP121" i="307"/>
  <c r="AO127" i="307"/>
  <c r="AO128" i="307"/>
  <c r="AP126" i="307"/>
  <c r="AP111" i="307"/>
  <c r="AP112" i="307"/>
  <c r="AP115" i="307"/>
  <c r="AP116" i="307"/>
  <c r="AP122" i="307"/>
  <c r="AP123" i="307"/>
  <c r="AP288" i="307"/>
  <c r="AP290" i="307"/>
  <c r="AP20" i="288"/>
  <c r="AP162" i="307"/>
  <c r="AP163" i="307"/>
  <c r="AP165" i="307"/>
  <c r="AP166" i="307"/>
  <c r="AP167" i="307"/>
  <c r="AQ161" i="307"/>
  <c r="AQ254" i="307"/>
  <c r="AP148" i="307"/>
  <c r="AQ149" i="307"/>
  <c r="AQ152" i="307"/>
  <c r="AQ153" i="307"/>
  <c r="AQ255" i="307"/>
  <c r="AQ189" i="307"/>
  <c r="AQ171" i="307"/>
  <c r="AQ173" i="307"/>
  <c r="AQ176" i="307"/>
  <c r="AQ179" i="307"/>
  <c r="AQ183" i="307"/>
  <c r="AQ186" i="307"/>
  <c r="AQ188" i="307"/>
  <c r="AQ191" i="307"/>
  <c r="AQ197" i="307"/>
  <c r="AQ194" i="307"/>
  <c r="AQ195" i="307"/>
  <c r="AQ198" i="307"/>
  <c r="AQ199" i="307"/>
  <c r="AQ246" i="307"/>
  <c r="AQ217" i="307"/>
  <c r="AQ220" i="307"/>
  <c r="AQ225" i="307"/>
  <c r="AQ228" i="307"/>
  <c r="AQ234" i="307"/>
  <c r="AQ231" i="307"/>
  <c r="AQ232" i="307"/>
  <c r="AQ235" i="307"/>
  <c r="AQ236" i="307"/>
  <c r="AQ248" i="307"/>
  <c r="AQ249" i="307"/>
  <c r="AQ256" i="307"/>
  <c r="AQ258" i="307"/>
  <c r="AQ118" i="307"/>
  <c r="AQ119" i="307"/>
  <c r="AQ121" i="307"/>
  <c r="AP127" i="307"/>
  <c r="AP128" i="307"/>
  <c r="AQ126" i="307"/>
  <c r="AQ111" i="307"/>
  <c r="AQ112" i="307"/>
  <c r="AQ115" i="307"/>
  <c r="AQ116" i="307"/>
  <c r="AQ122" i="307"/>
  <c r="AQ123" i="307"/>
  <c r="AQ288" i="307"/>
  <c r="AQ290" i="307"/>
  <c r="AQ20" i="288"/>
  <c r="AQ162" i="307"/>
  <c r="AQ163" i="307"/>
  <c r="AQ165" i="307"/>
  <c r="AQ166" i="307"/>
  <c r="AQ167" i="307"/>
  <c r="AR161" i="307"/>
  <c r="AR254" i="307"/>
  <c r="AQ148" i="307"/>
  <c r="AR149" i="307"/>
  <c r="AR152" i="307"/>
  <c r="AR153" i="307"/>
  <c r="AR255" i="307"/>
  <c r="AR189" i="307"/>
  <c r="AR171" i="307"/>
  <c r="AR173" i="307"/>
  <c r="AR176" i="307"/>
  <c r="AR179" i="307"/>
  <c r="AR183" i="307"/>
  <c r="AR186" i="307"/>
  <c r="AR188" i="307"/>
  <c r="AR191" i="307"/>
  <c r="AR197" i="307"/>
  <c r="AR194" i="307"/>
  <c r="AR195" i="307"/>
  <c r="AR198" i="307"/>
  <c r="AR199" i="307"/>
  <c r="AR246" i="307"/>
  <c r="AR217" i="307"/>
  <c r="AR220" i="307"/>
  <c r="AR225" i="307"/>
  <c r="AR228" i="307"/>
  <c r="AR234" i="307"/>
  <c r="AR231" i="307"/>
  <c r="AR232" i="307"/>
  <c r="AR235" i="307"/>
  <c r="AR236" i="307"/>
  <c r="AR248" i="307"/>
  <c r="AR249" i="307"/>
  <c r="AR256" i="307"/>
  <c r="AR258" i="307"/>
  <c r="AR118" i="307"/>
  <c r="AR119" i="307"/>
  <c r="AR121" i="307"/>
  <c r="AQ127" i="307"/>
  <c r="AQ128" i="307"/>
  <c r="AR126" i="307"/>
  <c r="AR111" i="307"/>
  <c r="AR112" i="307"/>
  <c r="AR115" i="307"/>
  <c r="AR116" i="307"/>
  <c r="AR122" i="307"/>
  <c r="AR123" i="307"/>
  <c r="AR288" i="307"/>
  <c r="AR290" i="307"/>
  <c r="AR20" i="288"/>
  <c r="AR162" i="307"/>
  <c r="AR163" i="307"/>
  <c r="AR165" i="307"/>
  <c r="AR166" i="307"/>
  <c r="AR167" i="307"/>
  <c r="AS161" i="307"/>
  <c r="AS254" i="307"/>
  <c r="AR148" i="307"/>
  <c r="AS149" i="307"/>
  <c r="AS152" i="307"/>
  <c r="AS153" i="307"/>
  <c r="AS255" i="307"/>
  <c r="AS189" i="307"/>
  <c r="AS171" i="307"/>
  <c r="AS173" i="307"/>
  <c r="AS176" i="307"/>
  <c r="AS179" i="307"/>
  <c r="AS183" i="307"/>
  <c r="AS186" i="307"/>
  <c r="AS188" i="307"/>
  <c r="AS191" i="307"/>
  <c r="AS197" i="307"/>
  <c r="AS194" i="307"/>
  <c r="AS195" i="307"/>
  <c r="AS198" i="307"/>
  <c r="AS199" i="307"/>
  <c r="AS246" i="307"/>
  <c r="AS217" i="307"/>
  <c r="AS220" i="307"/>
  <c r="AS225" i="307"/>
  <c r="AS228" i="307"/>
  <c r="AS234" i="307"/>
  <c r="AS231" i="307"/>
  <c r="AS232" i="307"/>
  <c r="AS235" i="307"/>
  <c r="AS236" i="307"/>
  <c r="AS248" i="307"/>
  <c r="AS249" i="307"/>
  <c r="AS256" i="307"/>
  <c r="AS258" i="307"/>
  <c r="AS118" i="307"/>
  <c r="AS119" i="307"/>
  <c r="AS121" i="307"/>
  <c r="AR127" i="307"/>
  <c r="AR128" i="307"/>
  <c r="AS126" i="307"/>
  <c r="AS111" i="307"/>
  <c r="AS112" i="307"/>
  <c r="AS115" i="307"/>
  <c r="AS116" i="307"/>
  <c r="AS122" i="307"/>
  <c r="AS123" i="307"/>
  <c r="AS288" i="307"/>
  <c r="AS290" i="307"/>
  <c r="AS20" i="288"/>
  <c r="AS162" i="307"/>
  <c r="AS163" i="307"/>
  <c r="AS165" i="307"/>
  <c r="AS166" i="307"/>
  <c r="AS167" i="307"/>
  <c r="AT161" i="307"/>
  <c r="AT254" i="307"/>
  <c r="AS148" i="307"/>
  <c r="AT149" i="307"/>
  <c r="AT152" i="307"/>
  <c r="AT153" i="307"/>
  <c r="AT255" i="307"/>
  <c r="AT189" i="307"/>
  <c r="AT171" i="307"/>
  <c r="AT173" i="307"/>
  <c r="AT176" i="307"/>
  <c r="AT179" i="307"/>
  <c r="AT183" i="307"/>
  <c r="AT186" i="307"/>
  <c r="AT188" i="307"/>
  <c r="AT191" i="307"/>
  <c r="AT197" i="307"/>
  <c r="AT194" i="307"/>
  <c r="AT195" i="307"/>
  <c r="AT198" i="307"/>
  <c r="AT199" i="307"/>
  <c r="AT246" i="307"/>
  <c r="AT217" i="307"/>
  <c r="AT220" i="307"/>
  <c r="AT225" i="307"/>
  <c r="AT228" i="307"/>
  <c r="AT234" i="307"/>
  <c r="AT231" i="307"/>
  <c r="AT232" i="307"/>
  <c r="AT235" i="307"/>
  <c r="AT236" i="307"/>
  <c r="AT248" i="307"/>
  <c r="AT249" i="307"/>
  <c r="AT256" i="307"/>
  <c r="AT258" i="307"/>
  <c r="AT118" i="307"/>
  <c r="AT119" i="307"/>
  <c r="AT121" i="307"/>
  <c r="AS127" i="307"/>
  <c r="AS128" i="307"/>
  <c r="AT126" i="307"/>
  <c r="AT111" i="307"/>
  <c r="AT112" i="307"/>
  <c r="AT115" i="307"/>
  <c r="AT116" i="307"/>
  <c r="AT122" i="307"/>
  <c r="AT123" i="307"/>
  <c r="AT288" i="307"/>
  <c r="AT290" i="307"/>
  <c r="AT20" i="288"/>
  <c r="AT162" i="307"/>
  <c r="AT163" i="307"/>
  <c r="AT165" i="307"/>
  <c r="AT166" i="307"/>
  <c r="AT167" i="307"/>
  <c r="AU161" i="307"/>
  <c r="AU254" i="307"/>
  <c r="AT148" i="307"/>
  <c r="AU149" i="307"/>
  <c r="AU152" i="307"/>
  <c r="AU153" i="307"/>
  <c r="AU255" i="307"/>
  <c r="AU189" i="307"/>
  <c r="AU171" i="307"/>
  <c r="AU173" i="307"/>
  <c r="AU176" i="307"/>
  <c r="AU179" i="307"/>
  <c r="AU183" i="307"/>
  <c r="AU186" i="307"/>
  <c r="AU188" i="307"/>
  <c r="AU191" i="307"/>
  <c r="AU197" i="307"/>
  <c r="AU194" i="307"/>
  <c r="AU195" i="307"/>
  <c r="AU198" i="307"/>
  <c r="AU199" i="307"/>
  <c r="AU246" i="307"/>
  <c r="AU217" i="307"/>
  <c r="AU220" i="307"/>
  <c r="AU225" i="307"/>
  <c r="AU228" i="307"/>
  <c r="AU234" i="307"/>
  <c r="AU231" i="307"/>
  <c r="AU232" i="307"/>
  <c r="AU235" i="307"/>
  <c r="AU236" i="307"/>
  <c r="AU248" i="307"/>
  <c r="AU249" i="307"/>
  <c r="AU256" i="307"/>
  <c r="AU258" i="307"/>
  <c r="AU118" i="307"/>
  <c r="AU119" i="307"/>
  <c r="AU121" i="307"/>
  <c r="AT127" i="307"/>
  <c r="AT128" i="307"/>
  <c r="AU126" i="307"/>
  <c r="AU111" i="307"/>
  <c r="AU112" i="307"/>
  <c r="AU115" i="307"/>
  <c r="AU116" i="307"/>
  <c r="AU122" i="307"/>
  <c r="AU123" i="307"/>
  <c r="AU288" i="307"/>
  <c r="AU290" i="307"/>
  <c r="AU20" i="288"/>
  <c r="AU162" i="307"/>
  <c r="AU163" i="307"/>
  <c r="AU165" i="307"/>
  <c r="AU166" i="307"/>
  <c r="AU167" i="307"/>
  <c r="AV161" i="307"/>
  <c r="AV254" i="307"/>
  <c r="AU148" i="307"/>
  <c r="AV149" i="307"/>
  <c r="AV152" i="307"/>
  <c r="AV153" i="307"/>
  <c r="AV255" i="307"/>
  <c r="AV189" i="307"/>
  <c r="AV171" i="307"/>
  <c r="AV173" i="307"/>
  <c r="AV176" i="307"/>
  <c r="AV179" i="307"/>
  <c r="AV183" i="307"/>
  <c r="AV186" i="307"/>
  <c r="AV188" i="307"/>
  <c r="AV191" i="307"/>
  <c r="AV197" i="307"/>
  <c r="AV194" i="307"/>
  <c r="AV195" i="307"/>
  <c r="AV198" i="307"/>
  <c r="AV199" i="307"/>
  <c r="AV246" i="307"/>
  <c r="AV217" i="307"/>
  <c r="AV220" i="307"/>
  <c r="AV225" i="307"/>
  <c r="AV228" i="307"/>
  <c r="AV234" i="307"/>
  <c r="AV231" i="307"/>
  <c r="AV232" i="307"/>
  <c r="AV235" i="307"/>
  <c r="AV236" i="307"/>
  <c r="AV248" i="307"/>
  <c r="AV249" i="307"/>
  <c r="AV256" i="307"/>
  <c r="AV258" i="307"/>
  <c r="AV118" i="307"/>
  <c r="AV119" i="307"/>
  <c r="AV121" i="307"/>
  <c r="AU127" i="307"/>
  <c r="AU128" i="307"/>
  <c r="AV126" i="307"/>
  <c r="AV111" i="307"/>
  <c r="AV112" i="307"/>
  <c r="AV115" i="307"/>
  <c r="AV116" i="307"/>
  <c r="AV122" i="307"/>
  <c r="AV123" i="307"/>
  <c r="AV288" i="307"/>
  <c r="AV290" i="307"/>
  <c r="AV20" i="288"/>
  <c r="AV162" i="307"/>
  <c r="AV163" i="307"/>
  <c r="AV165" i="307"/>
  <c r="AV166" i="307"/>
  <c r="AV167" i="307"/>
  <c r="AW161" i="307"/>
  <c r="AW254" i="307"/>
  <c r="AV148" i="307"/>
  <c r="AW149" i="307"/>
  <c r="AW152" i="307"/>
  <c r="AW153" i="307"/>
  <c r="AW255" i="307"/>
  <c r="AW189" i="307"/>
  <c r="AW171" i="307"/>
  <c r="AW173" i="307"/>
  <c r="AW176" i="307"/>
  <c r="AW179" i="307"/>
  <c r="AW183" i="307"/>
  <c r="AW186" i="307"/>
  <c r="AW188" i="307"/>
  <c r="AW191" i="307"/>
  <c r="AW197" i="307"/>
  <c r="AW194" i="307"/>
  <c r="AW195" i="307"/>
  <c r="AW198" i="307"/>
  <c r="AW199" i="307"/>
  <c r="AW246" i="307"/>
  <c r="AW217" i="307"/>
  <c r="AW220" i="307"/>
  <c r="AW225" i="307"/>
  <c r="AW228" i="307"/>
  <c r="AW234" i="307"/>
  <c r="AW231" i="307"/>
  <c r="AW232" i="307"/>
  <c r="AW235" i="307"/>
  <c r="AW236" i="307"/>
  <c r="AW248" i="307"/>
  <c r="AW249" i="307"/>
  <c r="AW256" i="307"/>
  <c r="AW258" i="307"/>
  <c r="AW118" i="307"/>
  <c r="AW119" i="307"/>
  <c r="AW121" i="307"/>
  <c r="AV127" i="307"/>
  <c r="AV128" i="307"/>
  <c r="AW126" i="307"/>
  <c r="AW111" i="307"/>
  <c r="AW112" i="307"/>
  <c r="AW115" i="307"/>
  <c r="AW116" i="307"/>
  <c r="AW122" i="307"/>
  <c r="AW123" i="307"/>
  <c r="AW288" i="307"/>
  <c r="AW290" i="307"/>
  <c r="AW20" i="288"/>
  <c r="AW162" i="307"/>
  <c r="AW163" i="307"/>
  <c r="AW165" i="307"/>
  <c r="AW166" i="307"/>
  <c r="AW167" i="307"/>
  <c r="AX161" i="307"/>
  <c r="AX254" i="307"/>
  <c r="AW148" i="307"/>
  <c r="AX149" i="307"/>
  <c r="AX152" i="307"/>
  <c r="AX153" i="307"/>
  <c r="AX255" i="307"/>
  <c r="AX189" i="307"/>
  <c r="AX171" i="307"/>
  <c r="AX173" i="307"/>
  <c r="AX176" i="307"/>
  <c r="AX179" i="307"/>
  <c r="AX183" i="307"/>
  <c r="AX186" i="307"/>
  <c r="AX188" i="307"/>
  <c r="AX191" i="307"/>
  <c r="AX197" i="307"/>
  <c r="AX194" i="307"/>
  <c r="AX195" i="307"/>
  <c r="AX198" i="307"/>
  <c r="AX199" i="307"/>
  <c r="AX246" i="307"/>
  <c r="AX217" i="307"/>
  <c r="AX220" i="307"/>
  <c r="AX225" i="307"/>
  <c r="AX228" i="307"/>
  <c r="AX234" i="307"/>
  <c r="AX231" i="307"/>
  <c r="AX232" i="307"/>
  <c r="AX235" i="307"/>
  <c r="AX236" i="307"/>
  <c r="AX248" i="307"/>
  <c r="AX249" i="307"/>
  <c r="AX256" i="307"/>
  <c r="AX258" i="307"/>
  <c r="AX118" i="307"/>
  <c r="AX119" i="307"/>
  <c r="AX121" i="307"/>
  <c r="AW127" i="307"/>
  <c r="AW128" i="307"/>
  <c r="AX126" i="307"/>
  <c r="AX111" i="307"/>
  <c r="AX112" i="307"/>
  <c r="AX115" i="307"/>
  <c r="AX116" i="307"/>
  <c r="AX122" i="307"/>
  <c r="AX123" i="307"/>
  <c r="AX288" i="307"/>
  <c r="AX290" i="307"/>
  <c r="AX20" i="288"/>
  <c r="AX162" i="307"/>
  <c r="AX163" i="307"/>
  <c r="AX165" i="307"/>
  <c r="AX166" i="307"/>
  <c r="AX167" i="307"/>
  <c r="AY161" i="307"/>
  <c r="AY254" i="307"/>
  <c r="AX148" i="307"/>
  <c r="AY149" i="307"/>
  <c r="AY152" i="307"/>
  <c r="AY153" i="307"/>
  <c r="AY255" i="307"/>
  <c r="AY189" i="307"/>
  <c r="AY171" i="307"/>
  <c r="AY173" i="307"/>
  <c r="AY176" i="307"/>
  <c r="AY179" i="307"/>
  <c r="AY183" i="307"/>
  <c r="AY186" i="307"/>
  <c r="AY188" i="307"/>
  <c r="AY191" i="307"/>
  <c r="AY197" i="307"/>
  <c r="AY194" i="307"/>
  <c r="AY195" i="307"/>
  <c r="AY198" i="307"/>
  <c r="AY199" i="307"/>
  <c r="AY246" i="307"/>
  <c r="AY217" i="307"/>
  <c r="AY220" i="307"/>
  <c r="AY225" i="307"/>
  <c r="AY228" i="307"/>
  <c r="AY234" i="307"/>
  <c r="AY231" i="307"/>
  <c r="AY232" i="307"/>
  <c r="AY235" i="307"/>
  <c r="AY236" i="307"/>
  <c r="AY248" i="307"/>
  <c r="AY249" i="307"/>
  <c r="AY256" i="307"/>
  <c r="AY258" i="307"/>
  <c r="AY118" i="307"/>
  <c r="AY119" i="307"/>
  <c r="AY121" i="307"/>
  <c r="AX127" i="307"/>
  <c r="AX128" i="307"/>
  <c r="AY126" i="307"/>
  <c r="AY111" i="307"/>
  <c r="AY112" i="307"/>
  <c r="AY115" i="307"/>
  <c r="AY116" i="307"/>
  <c r="AY122" i="307"/>
  <c r="AY123" i="307"/>
  <c r="AY288" i="307"/>
  <c r="AY290" i="307"/>
  <c r="AY20" i="288"/>
  <c r="AY162" i="307"/>
  <c r="AY163" i="307"/>
  <c r="AY165" i="307"/>
  <c r="AY166" i="307"/>
  <c r="AY167" i="307"/>
  <c r="AZ161" i="307"/>
  <c r="AZ254" i="307"/>
  <c r="AY148" i="307"/>
  <c r="AZ149" i="307"/>
  <c r="AZ152" i="307"/>
  <c r="AZ153" i="307"/>
  <c r="AZ255" i="307"/>
  <c r="AZ189" i="307"/>
  <c r="AZ191" i="307"/>
  <c r="AZ197" i="307"/>
  <c r="AZ194" i="307"/>
  <c r="AZ195" i="307"/>
  <c r="AZ198" i="307"/>
  <c r="AZ199" i="307"/>
  <c r="AZ246" i="307"/>
  <c r="AZ217" i="307"/>
  <c r="AZ220" i="307"/>
  <c r="AZ225" i="307"/>
  <c r="AZ228" i="307"/>
  <c r="AZ234" i="307"/>
  <c r="AZ231" i="307"/>
  <c r="AZ232" i="307"/>
  <c r="AZ235" i="307"/>
  <c r="AZ236" i="307"/>
  <c r="AZ248" i="307"/>
  <c r="AZ249" i="307"/>
  <c r="AZ256" i="307"/>
  <c r="AZ258" i="307"/>
  <c r="AZ118" i="307"/>
  <c r="AZ119" i="307"/>
  <c r="AZ121" i="307"/>
  <c r="AY127" i="307"/>
  <c r="AY128" i="307"/>
  <c r="AZ126" i="307"/>
  <c r="AZ111" i="307"/>
  <c r="AZ112" i="307"/>
  <c r="AZ115" i="307"/>
  <c r="AZ116" i="307"/>
  <c r="AZ122" i="307"/>
  <c r="AZ123" i="307"/>
  <c r="AZ288" i="307"/>
  <c r="AZ290" i="307"/>
  <c r="AZ20" i="288"/>
  <c r="AZ162" i="307"/>
  <c r="AZ163" i="307"/>
  <c r="AZ165" i="307"/>
  <c r="AZ166" i="307"/>
  <c r="AZ167" i="307"/>
  <c r="BA161" i="307"/>
  <c r="BA254" i="307"/>
  <c r="AZ148" i="307"/>
  <c r="BA149" i="307"/>
  <c r="BA152" i="307"/>
  <c r="BA153" i="307"/>
  <c r="BA255" i="307"/>
  <c r="BA189" i="307"/>
  <c r="BA191" i="307"/>
  <c r="BA197" i="307"/>
  <c r="BA194" i="307"/>
  <c r="BA195" i="307"/>
  <c r="BA198" i="307"/>
  <c r="BA199" i="307"/>
  <c r="BA246" i="307"/>
  <c r="BA217" i="307"/>
  <c r="BA220" i="307"/>
  <c r="BA225" i="307"/>
  <c r="BA228" i="307"/>
  <c r="BA234" i="307"/>
  <c r="BA231" i="307"/>
  <c r="BA232" i="307"/>
  <c r="BA235" i="307"/>
  <c r="BA236" i="307"/>
  <c r="BA248" i="307"/>
  <c r="BA249" i="307"/>
  <c r="BA256" i="307"/>
  <c r="BA258" i="307"/>
  <c r="BA118" i="307"/>
  <c r="BA119" i="307"/>
  <c r="BA121" i="307"/>
  <c r="AZ127" i="307"/>
  <c r="AZ128" i="307"/>
  <c r="BA126" i="307"/>
  <c r="BA111" i="307"/>
  <c r="BA112" i="307"/>
  <c r="BA115" i="307"/>
  <c r="BA116" i="307"/>
  <c r="BA122" i="307"/>
  <c r="BA123" i="307"/>
  <c r="BA288" i="307"/>
  <c r="BA290" i="307"/>
  <c r="BA20" i="288"/>
  <c r="BA162" i="307"/>
  <c r="BA163" i="307"/>
  <c r="BA165" i="307"/>
  <c r="BA166" i="307"/>
  <c r="BA167" i="307"/>
  <c r="BB161" i="307"/>
  <c r="BB254" i="307"/>
  <c r="BA148" i="307"/>
  <c r="BB149" i="307"/>
  <c r="BB152" i="307"/>
  <c r="BB153" i="307"/>
  <c r="BB255" i="307"/>
  <c r="BB189" i="307"/>
  <c r="BB191" i="307"/>
  <c r="BB197" i="307"/>
  <c r="BB194" i="307"/>
  <c r="BB195" i="307"/>
  <c r="BB198" i="307"/>
  <c r="BB199" i="307"/>
  <c r="BB246" i="307"/>
  <c r="BB217" i="307"/>
  <c r="BB220" i="307"/>
  <c r="BB225" i="307"/>
  <c r="BB228" i="307"/>
  <c r="BB234" i="307"/>
  <c r="BB231" i="307"/>
  <c r="BB232" i="307"/>
  <c r="BB235" i="307"/>
  <c r="BB236" i="307"/>
  <c r="BB248" i="307"/>
  <c r="BB249" i="307"/>
  <c r="BB256" i="307"/>
  <c r="BB258" i="307"/>
  <c r="BB118" i="307"/>
  <c r="BB119" i="307"/>
  <c r="BB121" i="307"/>
  <c r="BA127" i="307"/>
  <c r="BA128" i="307"/>
  <c r="BB126" i="307"/>
  <c r="BB111" i="307"/>
  <c r="BB112" i="307"/>
  <c r="BB115" i="307"/>
  <c r="BB116" i="307"/>
  <c r="BB122" i="307"/>
  <c r="BB123" i="307"/>
  <c r="BB288" i="307"/>
  <c r="BB290" i="307"/>
  <c r="BB20" i="288"/>
  <c r="BB162" i="307"/>
  <c r="BB163" i="307"/>
  <c r="BB165" i="307"/>
  <c r="BB166" i="307"/>
  <c r="BB167" i="307"/>
  <c r="BC161" i="307"/>
  <c r="BC254" i="307"/>
  <c r="BB148" i="307"/>
  <c r="BC149" i="307"/>
  <c r="BC152" i="307"/>
  <c r="BC153" i="307"/>
  <c r="BC255" i="307"/>
  <c r="BC189" i="307"/>
  <c r="BC191" i="307"/>
  <c r="BC197" i="307"/>
  <c r="BC194" i="307"/>
  <c r="BC195" i="307"/>
  <c r="BC198" i="307"/>
  <c r="BC199" i="307"/>
  <c r="BC246" i="307"/>
  <c r="BC217" i="307"/>
  <c r="BC220" i="307"/>
  <c r="BC225" i="307"/>
  <c r="BC228" i="307"/>
  <c r="BC234" i="307"/>
  <c r="BC231" i="307"/>
  <c r="BC232" i="307"/>
  <c r="BC235" i="307"/>
  <c r="BC236" i="307"/>
  <c r="BC248" i="307"/>
  <c r="BC249" i="307"/>
  <c r="BC256" i="307"/>
  <c r="BC258" i="307"/>
  <c r="BC118" i="307"/>
  <c r="BC119" i="307"/>
  <c r="BC121" i="307"/>
  <c r="BB127" i="307"/>
  <c r="BB128" i="307"/>
  <c r="BC126" i="307"/>
  <c r="BC111" i="307"/>
  <c r="BC112" i="307"/>
  <c r="BC115" i="307"/>
  <c r="BC116" i="307"/>
  <c r="BC122" i="307"/>
  <c r="BC123" i="307"/>
  <c r="BC288" i="307"/>
  <c r="BC290" i="307"/>
  <c r="BC20" i="288"/>
  <c r="BC162" i="307"/>
  <c r="BC163" i="307"/>
  <c r="BC165" i="307"/>
  <c r="BC166" i="307"/>
  <c r="BC167" i="307"/>
  <c r="BD161" i="307"/>
  <c r="BD254" i="307"/>
  <c r="BC148" i="307"/>
  <c r="BD149" i="307"/>
  <c r="BD152" i="307"/>
  <c r="BD153" i="307"/>
  <c r="BD255" i="307"/>
  <c r="BD189" i="307"/>
  <c r="BD191" i="307"/>
  <c r="BD197" i="307"/>
  <c r="BD194" i="307"/>
  <c r="BD195" i="307"/>
  <c r="BD198" i="307"/>
  <c r="BD199" i="307"/>
  <c r="BD246" i="307"/>
  <c r="BD217" i="307"/>
  <c r="BD220" i="307"/>
  <c r="BD225" i="307"/>
  <c r="BD228" i="307"/>
  <c r="BD234" i="307"/>
  <c r="BD231" i="307"/>
  <c r="BD232" i="307"/>
  <c r="BD235" i="307"/>
  <c r="BD236" i="307"/>
  <c r="BD248" i="307"/>
  <c r="BD249" i="307"/>
  <c r="BD256" i="307"/>
  <c r="BD258" i="307"/>
  <c r="BD118" i="307"/>
  <c r="BD119" i="307"/>
  <c r="BD121" i="307"/>
  <c r="BC127" i="307"/>
  <c r="BC128" i="307"/>
  <c r="BD126" i="307"/>
  <c r="BD111" i="307"/>
  <c r="BD112" i="307"/>
  <c r="BD115" i="307"/>
  <c r="BD116" i="307"/>
  <c r="BD122" i="307"/>
  <c r="BD123" i="307"/>
  <c r="BD288" i="307"/>
  <c r="BD290" i="307"/>
  <c r="BD20" i="288"/>
  <c r="BD162" i="307"/>
  <c r="BD163" i="307"/>
  <c r="BD165" i="307"/>
  <c r="BD166" i="307"/>
  <c r="BD167" i="307"/>
  <c r="BE161" i="307"/>
  <c r="BE254" i="307"/>
  <c r="BD148" i="307"/>
  <c r="BE149" i="307"/>
  <c r="BE152" i="307"/>
  <c r="BE153" i="307"/>
  <c r="BE255" i="307"/>
  <c r="BE189" i="307"/>
  <c r="BE191" i="307"/>
  <c r="BE197" i="307"/>
  <c r="BE194" i="307"/>
  <c r="BE195" i="307"/>
  <c r="BE198" i="307"/>
  <c r="BE199" i="307"/>
  <c r="BE246" i="307"/>
  <c r="BE217" i="307"/>
  <c r="BE220" i="307"/>
  <c r="BE225" i="307"/>
  <c r="BE228" i="307"/>
  <c r="BE234" i="307"/>
  <c r="BE231" i="307"/>
  <c r="BE232" i="307"/>
  <c r="BE235" i="307"/>
  <c r="BE236" i="307"/>
  <c r="BE248" i="307"/>
  <c r="BE249" i="307"/>
  <c r="BE256" i="307"/>
  <c r="BE258" i="307"/>
  <c r="BE118" i="307"/>
  <c r="BE119" i="307"/>
  <c r="BE121" i="307"/>
  <c r="BD127" i="307"/>
  <c r="BD128" i="307"/>
  <c r="BE126" i="307"/>
  <c r="BE111" i="307"/>
  <c r="BE112" i="307"/>
  <c r="BE115" i="307"/>
  <c r="BE116" i="307"/>
  <c r="BE122" i="307"/>
  <c r="BE123" i="307"/>
  <c r="BE288" i="307"/>
  <c r="BE290" i="307"/>
  <c r="BE20" i="288"/>
  <c r="J297" i="307"/>
  <c r="J298" i="307"/>
  <c r="J299" i="307"/>
  <c r="J303" i="307"/>
  <c r="J305" i="307"/>
  <c r="K302" i="307"/>
  <c r="K318" i="307"/>
  <c r="K320" i="307"/>
  <c r="K324" i="307"/>
  <c r="K325" i="307"/>
  <c r="K342" i="307"/>
  <c r="K335" i="307"/>
  <c r="K337" i="307"/>
  <c r="K343" i="307"/>
  <c r="K344" i="307"/>
  <c r="K346" i="307"/>
  <c r="K348" i="307"/>
  <c r="K349" i="307"/>
  <c r="K350" i="307"/>
  <c r="K297" i="307"/>
  <c r="K298" i="307"/>
  <c r="K299" i="307"/>
  <c r="K303" i="307"/>
  <c r="K305" i="307"/>
  <c r="L302" i="307"/>
  <c r="L318" i="307"/>
  <c r="L320" i="307"/>
  <c r="L324" i="307"/>
  <c r="L325" i="307"/>
  <c r="L342" i="307"/>
  <c r="L335" i="307"/>
  <c r="L337" i="307"/>
  <c r="L343" i="307"/>
  <c r="L344" i="307"/>
  <c r="L346" i="307"/>
  <c r="L348" i="307"/>
  <c r="L349" i="307"/>
  <c r="L350" i="307"/>
  <c r="L297" i="307"/>
  <c r="L298" i="307"/>
  <c r="L299" i="307"/>
  <c r="L303" i="307"/>
  <c r="L305" i="307"/>
  <c r="M302" i="307"/>
  <c r="M318" i="307"/>
  <c r="M320" i="307"/>
  <c r="M324" i="307"/>
  <c r="M325" i="307"/>
  <c r="M342" i="307"/>
  <c r="M335" i="307"/>
  <c r="M337" i="307"/>
  <c r="M343" i="307"/>
  <c r="M344" i="307"/>
  <c r="M346" i="307"/>
  <c r="M348" i="307"/>
  <c r="M349" i="307"/>
  <c r="M350" i="307"/>
  <c r="M297" i="307"/>
  <c r="M298" i="307"/>
  <c r="M299" i="307"/>
  <c r="M303" i="307"/>
  <c r="M305" i="307"/>
  <c r="N302" i="307"/>
  <c r="N318" i="307"/>
  <c r="N320" i="307"/>
  <c r="N324" i="307"/>
  <c r="N325" i="307"/>
  <c r="N342" i="307"/>
  <c r="N335" i="307"/>
  <c r="N337" i="307"/>
  <c r="N343" i="307"/>
  <c r="N344" i="307"/>
  <c r="N346" i="307"/>
  <c r="N348" i="307"/>
  <c r="N349" i="307"/>
  <c r="N350" i="307"/>
  <c r="N297" i="307"/>
  <c r="N298" i="307"/>
  <c r="N299" i="307"/>
  <c r="N303" i="307"/>
  <c r="N305" i="307"/>
  <c r="O302" i="307"/>
  <c r="O318" i="307"/>
  <c r="O320" i="307"/>
  <c r="O324" i="307"/>
  <c r="O325" i="307"/>
  <c r="O342" i="307"/>
  <c r="O335" i="307"/>
  <c r="O337" i="307"/>
  <c r="O343" i="307"/>
  <c r="O344" i="307"/>
  <c r="O346" i="307"/>
  <c r="O348" i="307"/>
  <c r="O349" i="307"/>
  <c r="O350" i="307"/>
  <c r="O297" i="307"/>
  <c r="O298" i="307"/>
  <c r="O299" i="307"/>
  <c r="O303" i="307"/>
  <c r="O305" i="307"/>
  <c r="P302" i="307"/>
  <c r="P318" i="307"/>
  <c r="P320" i="307"/>
  <c r="P324" i="307"/>
  <c r="P325" i="307"/>
  <c r="P342" i="307"/>
  <c r="P335" i="307"/>
  <c r="P337" i="307"/>
  <c r="P343" i="307"/>
  <c r="P344" i="307"/>
  <c r="P346" i="307"/>
  <c r="P348" i="307"/>
  <c r="P349" i="307"/>
  <c r="P350" i="307"/>
  <c r="P297" i="307"/>
  <c r="P298" i="307"/>
  <c r="P299" i="307"/>
  <c r="P303" i="307"/>
  <c r="P305" i="307"/>
  <c r="Q302" i="307"/>
  <c r="Q318" i="307"/>
  <c r="Q320" i="307"/>
  <c r="Q324" i="307"/>
  <c r="Q325" i="307"/>
  <c r="Q342" i="307"/>
  <c r="Q335" i="307"/>
  <c r="Q337" i="307"/>
  <c r="Q343" i="307"/>
  <c r="Q344" i="307"/>
  <c r="Q346" i="307"/>
  <c r="Q348" i="307"/>
  <c r="Q349" i="307"/>
  <c r="Q350" i="307"/>
  <c r="Q297" i="307"/>
  <c r="Q298" i="307"/>
  <c r="Q299" i="307"/>
  <c r="Q303" i="307"/>
  <c r="Q305" i="307"/>
  <c r="R302" i="307"/>
  <c r="R318" i="307"/>
  <c r="R320" i="307"/>
  <c r="R324" i="307"/>
  <c r="R325" i="307"/>
  <c r="R342" i="307"/>
  <c r="R335" i="307"/>
  <c r="R337" i="307"/>
  <c r="R343" i="307"/>
  <c r="R344" i="307"/>
  <c r="R346" i="307"/>
  <c r="R348" i="307"/>
  <c r="R349" i="307"/>
  <c r="R350" i="307"/>
  <c r="R297" i="307"/>
  <c r="R298" i="307"/>
  <c r="R299" i="307"/>
  <c r="R303" i="307"/>
  <c r="R305" i="307"/>
  <c r="S302" i="307"/>
  <c r="S318" i="307"/>
  <c r="S320" i="307"/>
  <c r="S324" i="307"/>
  <c r="S325" i="307"/>
  <c r="S342" i="307"/>
  <c r="S335" i="307"/>
  <c r="S337" i="307"/>
  <c r="S343" i="307"/>
  <c r="S344" i="307"/>
  <c r="S346" i="307"/>
  <c r="S348" i="307"/>
  <c r="S349" i="307"/>
  <c r="S350" i="307"/>
  <c r="S297" i="307"/>
  <c r="S298" i="307"/>
  <c r="S299" i="307"/>
  <c r="S303" i="307"/>
  <c r="S305" i="307"/>
  <c r="T302" i="307"/>
  <c r="T318" i="307"/>
  <c r="T320" i="307"/>
  <c r="T324" i="307"/>
  <c r="T325" i="307"/>
  <c r="T342" i="307"/>
  <c r="T335" i="307"/>
  <c r="T337" i="307"/>
  <c r="T343" i="307"/>
  <c r="T344" i="307"/>
  <c r="T346" i="307"/>
  <c r="T348" i="307"/>
  <c r="T349" i="307"/>
  <c r="T350" i="307"/>
  <c r="T297" i="307"/>
  <c r="T298" i="307"/>
  <c r="T299" i="307"/>
  <c r="T303" i="307"/>
  <c r="T305" i="307"/>
  <c r="U302" i="307"/>
  <c r="U318" i="307"/>
  <c r="U320" i="307"/>
  <c r="U324" i="307"/>
  <c r="U325" i="307"/>
  <c r="U342" i="307"/>
  <c r="U335" i="307"/>
  <c r="U337" i="307"/>
  <c r="U343" i="307"/>
  <c r="U344" i="307"/>
  <c r="U346" i="307"/>
  <c r="U348" i="307"/>
  <c r="U349" i="307"/>
  <c r="U350" i="307"/>
  <c r="U297" i="307"/>
  <c r="U298" i="307"/>
  <c r="U299" i="307"/>
  <c r="U303" i="307"/>
  <c r="U305" i="307"/>
  <c r="V302" i="307"/>
  <c r="V318" i="307"/>
  <c r="V320" i="307"/>
  <c r="V324" i="307"/>
  <c r="V325" i="307"/>
  <c r="V342" i="307"/>
  <c r="V335" i="307"/>
  <c r="V337" i="307"/>
  <c r="V343" i="307"/>
  <c r="V344" i="307"/>
  <c r="V346" i="307"/>
  <c r="V348" i="307"/>
  <c r="V349" i="307"/>
  <c r="V350" i="307"/>
  <c r="V297" i="307"/>
  <c r="V298" i="307"/>
  <c r="V299" i="307"/>
  <c r="V303" i="307"/>
  <c r="V305" i="307"/>
  <c r="W302" i="307"/>
  <c r="W318" i="307"/>
  <c r="W320" i="307"/>
  <c r="W324" i="307"/>
  <c r="W325" i="307"/>
  <c r="W342" i="307"/>
  <c r="W335" i="307"/>
  <c r="W337" i="307"/>
  <c r="W343" i="307"/>
  <c r="W344" i="307"/>
  <c r="W346" i="307"/>
  <c r="W348" i="307"/>
  <c r="W349" i="307"/>
  <c r="W350" i="307"/>
  <c r="W297" i="307"/>
  <c r="W298" i="307"/>
  <c r="W299" i="307"/>
  <c r="W303" i="307"/>
  <c r="W305" i="307"/>
  <c r="X302" i="307"/>
  <c r="X318" i="307"/>
  <c r="X320" i="307"/>
  <c r="X324" i="307"/>
  <c r="X325" i="307"/>
  <c r="X342" i="307"/>
  <c r="X335" i="307"/>
  <c r="X337" i="307"/>
  <c r="X343" i="307"/>
  <c r="X344" i="307"/>
  <c r="X346" i="307"/>
  <c r="X348" i="307"/>
  <c r="X349" i="307"/>
  <c r="X350" i="307"/>
  <c r="X297" i="307"/>
  <c r="X298" i="307"/>
  <c r="X299" i="307"/>
  <c r="X303" i="307"/>
  <c r="X305" i="307"/>
  <c r="Y302" i="307"/>
  <c r="Y318" i="307"/>
  <c r="Y320" i="307"/>
  <c r="Y324" i="307"/>
  <c r="Y325" i="307"/>
  <c r="Y342" i="307"/>
  <c r="Y335" i="307"/>
  <c r="Y337" i="307"/>
  <c r="Y343" i="307"/>
  <c r="Y344" i="307"/>
  <c r="Y346" i="307"/>
  <c r="Y348" i="307"/>
  <c r="Y349" i="307"/>
  <c r="Y350" i="307"/>
  <c r="Y297" i="307"/>
  <c r="Y298" i="307"/>
  <c r="Y299" i="307"/>
  <c r="Y303" i="307"/>
  <c r="Y305" i="307"/>
  <c r="Z302" i="307"/>
  <c r="Z318" i="307"/>
  <c r="Z320" i="307"/>
  <c r="Z324" i="307"/>
  <c r="Z325" i="307"/>
  <c r="Z342" i="307"/>
  <c r="Z335" i="307"/>
  <c r="Z337" i="307"/>
  <c r="Z343" i="307"/>
  <c r="Z344" i="307"/>
  <c r="Z346" i="307"/>
  <c r="Z348" i="307"/>
  <c r="Z349" i="307"/>
  <c r="Z350" i="307"/>
  <c r="Z297" i="307"/>
  <c r="Z298" i="307"/>
  <c r="Z299" i="307"/>
  <c r="Z303" i="307"/>
  <c r="Z305" i="307"/>
  <c r="AA302" i="307"/>
  <c r="AA318" i="307"/>
  <c r="AA320" i="307"/>
  <c r="AA324" i="307"/>
  <c r="AA325" i="307"/>
  <c r="AA342" i="307"/>
  <c r="AA335" i="307"/>
  <c r="AA337" i="307"/>
  <c r="AA343" i="307"/>
  <c r="AA344" i="307"/>
  <c r="AA346" i="307"/>
  <c r="AA348" i="307"/>
  <c r="AA349" i="307"/>
  <c r="AA350" i="307"/>
  <c r="AA297" i="307"/>
  <c r="AA298" i="307"/>
  <c r="AA299" i="307"/>
  <c r="AA303" i="307"/>
  <c r="AA305" i="307"/>
  <c r="AB302" i="307"/>
  <c r="AB318" i="307"/>
  <c r="AB320" i="307"/>
  <c r="AB324" i="307"/>
  <c r="AB325" i="307"/>
  <c r="AB342" i="307"/>
  <c r="AB335" i="307"/>
  <c r="AB337" i="307"/>
  <c r="AB343" i="307"/>
  <c r="AB344" i="307"/>
  <c r="AB346" i="307"/>
  <c r="AB348" i="307"/>
  <c r="AB349" i="307"/>
  <c r="AB350" i="307"/>
  <c r="AB297" i="307"/>
  <c r="AB298" i="307"/>
  <c r="AB299" i="307"/>
  <c r="AB303" i="307"/>
  <c r="AB305" i="307"/>
  <c r="AC302" i="307"/>
  <c r="AC318" i="307"/>
  <c r="AC320" i="307"/>
  <c r="AC324" i="307"/>
  <c r="AC325" i="307"/>
  <c r="AC342" i="307"/>
  <c r="AC335" i="307"/>
  <c r="AC337" i="307"/>
  <c r="AC343" i="307"/>
  <c r="AC344" i="307"/>
  <c r="AC346" i="307"/>
  <c r="AC348" i="307"/>
  <c r="AC349" i="307"/>
  <c r="AC350" i="307"/>
  <c r="AC297" i="307"/>
  <c r="AC298" i="307"/>
  <c r="AC299" i="307"/>
  <c r="AC303" i="307"/>
  <c r="AC305" i="307"/>
  <c r="AD302" i="307"/>
  <c r="AD318" i="307"/>
  <c r="AD320" i="307"/>
  <c r="AD324" i="307"/>
  <c r="AD325" i="307"/>
  <c r="AD342" i="307"/>
  <c r="AD335" i="307"/>
  <c r="AD337" i="307"/>
  <c r="AD343" i="307"/>
  <c r="AD344" i="307"/>
  <c r="AD346" i="307"/>
  <c r="AD348" i="307"/>
  <c r="AD349" i="307"/>
  <c r="AD350" i="307"/>
  <c r="AD297" i="307"/>
  <c r="AD298" i="307"/>
  <c r="AD299" i="307"/>
  <c r="AD303" i="307"/>
  <c r="AD305" i="307"/>
  <c r="AE302" i="307"/>
  <c r="AE318" i="307"/>
  <c r="AE320" i="307"/>
  <c r="AE324" i="307"/>
  <c r="AE325" i="307"/>
  <c r="AE342" i="307"/>
  <c r="AE335" i="307"/>
  <c r="AE337" i="307"/>
  <c r="AE343" i="307"/>
  <c r="AE344" i="307"/>
  <c r="AE346" i="307"/>
  <c r="AE348" i="307"/>
  <c r="AE349" i="307"/>
  <c r="AE350" i="307"/>
  <c r="AE297" i="307"/>
  <c r="AE298" i="307"/>
  <c r="AE299" i="307"/>
  <c r="AE303" i="307"/>
  <c r="AE305" i="307"/>
  <c r="AF302" i="307"/>
  <c r="AF318" i="307"/>
  <c r="AF320" i="307"/>
  <c r="AF324" i="307"/>
  <c r="AF325" i="307"/>
  <c r="AF342" i="307"/>
  <c r="AF335" i="307"/>
  <c r="AF337" i="307"/>
  <c r="AF343" i="307"/>
  <c r="AF344" i="307"/>
  <c r="AF346" i="307"/>
  <c r="AF348" i="307"/>
  <c r="AF349" i="307"/>
  <c r="AF350" i="307"/>
  <c r="AF297" i="307"/>
  <c r="AF298" i="307"/>
  <c r="AF299" i="307"/>
  <c r="AF303" i="307"/>
  <c r="AF305" i="307"/>
  <c r="AG302" i="307"/>
  <c r="AG318" i="307"/>
  <c r="AG320" i="307"/>
  <c r="AG324" i="307"/>
  <c r="AG325" i="307"/>
  <c r="AG342" i="307"/>
  <c r="AG335" i="307"/>
  <c r="AG337" i="307"/>
  <c r="AG343" i="307"/>
  <c r="AG344" i="307"/>
  <c r="AG346" i="307"/>
  <c r="AG348" i="307"/>
  <c r="AG349" i="307"/>
  <c r="AG350" i="307"/>
  <c r="AG297" i="307"/>
  <c r="AG298" i="307"/>
  <c r="AG299" i="307"/>
  <c r="AG303" i="307"/>
  <c r="AG305" i="307"/>
  <c r="AH302" i="307"/>
  <c r="AH318" i="307"/>
  <c r="AH320" i="307"/>
  <c r="AH324" i="307"/>
  <c r="AH325" i="307"/>
  <c r="AH342" i="307"/>
  <c r="AH335" i="307"/>
  <c r="AH337" i="307"/>
  <c r="AH343" i="307"/>
  <c r="AH344" i="307"/>
  <c r="AH346" i="307"/>
  <c r="AH348" i="307"/>
  <c r="AH349" i="307"/>
  <c r="AH350" i="307"/>
  <c r="AH297" i="307"/>
  <c r="AH298" i="307"/>
  <c r="AH299" i="307"/>
  <c r="AH303" i="307"/>
  <c r="AH305" i="307"/>
  <c r="AI302" i="307"/>
  <c r="AI318" i="307"/>
  <c r="AI320" i="307"/>
  <c r="AI324" i="307"/>
  <c r="AI325" i="307"/>
  <c r="AI342" i="307"/>
  <c r="AI335" i="307"/>
  <c r="AI337" i="307"/>
  <c r="AI343" i="307"/>
  <c r="AI344" i="307"/>
  <c r="AI346" i="307"/>
  <c r="AI348" i="307"/>
  <c r="AI349" i="307"/>
  <c r="AI350" i="307"/>
  <c r="AI297" i="307"/>
  <c r="AI298" i="307"/>
  <c r="AI299" i="307"/>
  <c r="AI303" i="307"/>
  <c r="AI305" i="307"/>
  <c r="AJ302" i="307"/>
  <c r="AJ318" i="307"/>
  <c r="AJ320" i="307"/>
  <c r="AJ324" i="307"/>
  <c r="AJ325" i="307"/>
  <c r="AJ342" i="307"/>
  <c r="AJ335" i="307"/>
  <c r="AJ337" i="307"/>
  <c r="AJ343" i="307"/>
  <c r="AJ344" i="307"/>
  <c r="AJ346" i="307"/>
  <c r="AJ348" i="307"/>
  <c r="AJ349" i="307"/>
  <c r="AJ350" i="307"/>
  <c r="AJ297" i="307"/>
  <c r="AJ298" i="307"/>
  <c r="AJ299" i="307"/>
  <c r="AJ303" i="307"/>
  <c r="AJ305" i="307"/>
  <c r="AK302" i="307"/>
  <c r="AK318" i="307"/>
  <c r="AK320" i="307"/>
  <c r="AK324" i="307"/>
  <c r="AK325" i="307"/>
  <c r="AK342" i="307"/>
  <c r="AK335" i="307"/>
  <c r="AK337" i="307"/>
  <c r="AK343" i="307"/>
  <c r="AK344" i="307"/>
  <c r="AK346" i="307"/>
  <c r="AK348" i="307"/>
  <c r="AK349" i="307"/>
  <c r="AK350" i="307"/>
  <c r="AK297" i="307"/>
  <c r="AK298" i="307"/>
  <c r="AK299" i="307"/>
  <c r="AK303" i="307"/>
  <c r="AK305" i="307"/>
  <c r="AL302" i="307"/>
  <c r="AL318" i="307"/>
  <c r="AL320" i="307"/>
  <c r="AL324" i="307"/>
  <c r="AL325" i="307"/>
  <c r="AL342" i="307"/>
  <c r="AL335" i="307"/>
  <c r="AL337" i="307"/>
  <c r="AL343" i="307"/>
  <c r="AL344" i="307"/>
  <c r="AL346" i="307"/>
  <c r="AL348" i="307"/>
  <c r="AL349" i="307"/>
  <c r="AL350" i="307"/>
  <c r="AL297" i="307"/>
  <c r="AL298" i="307"/>
  <c r="AL299" i="307"/>
  <c r="AL303" i="307"/>
  <c r="AL305" i="307"/>
  <c r="AM302" i="307"/>
  <c r="AM318" i="307"/>
  <c r="AM320" i="307"/>
  <c r="AM324" i="307"/>
  <c r="AM325" i="307"/>
  <c r="AM342" i="307"/>
  <c r="AM335" i="307"/>
  <c r="AM337" i="307"/>
  <c r="AM343" i="307"/>
  <c r="AM344" i="307"/>
  <c r="AM346" i="307"/>
  <c r="AM348" i="307"/>
  <c r="AM349" i="307"/>
  <c r="AM350" i="307"/>
  <c r="AM297" i="307"/>
  <c r="AM298" i="307"/>
  <c r="AM299" i="307"/>
  <c r="AM303" i="307"/>
  <c r="AM305" i="307"/>
  <c r="AN302" i="307"/>
  <c r="AN318" i="307"/>
  <c r="AN320" i="307"/>
  <c r="AN324" i="307"/>
  <c r="AN325" i="307"/>
  <c r="AN342" i="307"/>
  <c r="AN335" i="307"/>
  <c r="AN337" i="307"/>
  <c r="AN343" i="307"/>
  <c r="AN344" i="307"/>
  <c r="AN346" i="307"/>
  <c r="AN348" i="307"/>
  <c r="AN349" i="307"/>
  <c r="AN350" i="307"/>
  <c r="AN297" i="307"/>
  <c r="AN298" i="307"/>
  <c r="AN299" i="307"/>
  <c r="AN303" i="307"/>
  <c r="AN305" i="307"/>
  <c r="AO302" i="307"/>
  <c r="AO318" i="307"/>
  <c r="AO320" i="307"/>
  <c r="AO324" i="307"/>
  <c r="AO325" i="307"/>
  <c r="AO342" i="307"/>
  <c r="AO335" i="307"/>
  <c r="AO337" i="307"/>
  <c r="AO343" i="307"/>
  <c r="AO344" i="307"/>
  <c r="AO346" i="307"/>
  <c r="AO348" i="307"/>
  <c r="AO349" i="307"/>
  <c r="AO350" i="307"/>
  <c r="AO297" i="307"/>
  <c r="AO298" i="307"/>
  <c r="AO299" i="307"/>
  <c r="AO303" i="307"/>
  <c r="AO305" i="307"/>
  <c r="AP302" i="307"/>
  <c r="AP318" i="307"/>
  <c r="AP320" i="307"/>
  <c r="AP324" i="307"/>
  <c r="AP325" i="307"/>
  <c r="AP342" i="307"/>
  <c r="AP335" i="307"/>
  <c r="AP337" i="307"/>
  <c r="AP343" i="307"/>
  <c r="AP344" i="307"/>
  <c r="AP346" i="307"/>
  <c r="AP348" i="307"/>
  <c r="AP349" i="307"/>
  <c r="AP350" i="307"/>
  <c r="AP297" i="307"/>
  <c r="AP298" i="307"/>
  <c r="AP299" i="307"/>
  <c r="AP303" i="307"/>
  <c r="AP305" i="307"/>
  <c r="AQ302" i="307"/>
  <c r="AQ318" i="307"/>
  <c r="AQ320" i="307"/>
  <c r="AQ324" i="307"/>
  <c r="AQ325" i="307"/>
  <c r="AQ342" i="307"/>
  <c r="AQ335" i="307"/>
  <c r="AQ337" i="307"/>
  <c r="AQ343" i="307"/>
  <c r="AQ344" i="307"/>
  <c r="AQ346" i="307"/>
  <c r="AQ348" i="307"/>
  <c r="AQ349" i="307"/>
  <c r="AQ350" i="307"/>
  <c r="AQ297" i="307"/>
  <c r="AQ298" i="307"/>
  <c r="AQ299" i="307"/>
  <c r="AQ303" i="307"/>
  <c r="AQ305" i="307"/>
  <c r="AR302" i="307"/>
  <c r="AR318" i="307"/>
  <c r="AR320" i="307"/>
  <c r="AR324" i="307"/>
  <c r="AR325" i="307"/>
  <c r="AR342" i="307"/>
  <c r="AR335" i="307"/>
  <c r="AR337" i="307"/>
  <c r="AR343" i="307"/>
  <c r="AR344" i="307"/>
  <c r="AR346" i="307"/>
  <c r="AR348" i="307"/>
  <c r="AR349" i="307"/>
  <c r="AR350" i="307"/>
  <c r="AR297" i="307"/>
  <c r="AR298" i="307"/>
  <c r="AR299" i="307"/>
  <c r="AR303" i="307"/>
  <c r="AR305" i="307"/>
  <c r="AS302" i="307"/>
  <c r="AS318" i="307"/>
  <c r="AS320" i="307"/>
  <c r="AS324" i="307"/>
  <c r="AS325" i="307"/>
  <c r="AS342" i="307"/>
  <c r="AS335" i="307"/>
  <c r="AS337" i="307"/>
  <c r="AS343" i="307"/>
  <c r="AS344" i="307"/>
  <c r="AS346" i="307"/>
  <c r="AS348" i="307"/>
  <c r="AS349" i="307"/>
  <c r="AS350" i="307"/>
  <c r="AS297" i="307"/>
  <c r="AS298" i="307"/>
  <c r="AS299" i="307"/>
  <c r="AS303" i="307"/>
  <c r="AS305" i="307"/>
  <c r="AT302" i="307"/>
  <c r="AT318" i="307"/>
  <c r="AT320" i="307"/>
  <c r="AT324" i="307"/>
  <c r="AT325" i="307"/>
  <c r="AT342" i="307"/>
  <c r="AT335" i="307"/>
  <c r="AT337" i="307"/>
  <c r="AT343" i="307"/>
  <c r="AT344" i="307"/>
  <c r="AT346" i="307"/>
  <c r="AT348" i="307"/>
  <c r="AT349" i="307"/>
  <c r="AT350" i="307"/>
  <c r="AT297" i="307"/>
  <c r="AT298" i="307"/>
  <c r="AT299" i="307"/>
  <c r="AT303" i="307"/>
  <c r="AT305" i="307"/>
  <c r="AU302" i="307"/>
  <c r="AU318" i="307"/>
  <c r="AU320" i="307"/>
  <c r="AU324" i="307"/>
  <c r="AU325" i="307"/>
  <c r="AU342" i="307"/>
  <c r="AU335" i="307"/>
  <c r="AU337" i="307"/>
  <c r="AU343" i="307"/>
  <c r="AU344" i="307"/>
  <c r="AU346" i="307"/>
  <c r="AU348" i="307"/>
  <c r="AU349" i="307"/>
  <c r="AU350" i="307"/>
  <c r="AU297" i="307"/>
  <c r="AU298" i="307"/>
  <c r="AU299" i="307"/>
  <c r="AU303" i="307"/>
  <c r="AU305" i="307"/>
  <c r="AV302" i="307"/>
  <c r="AV318" i="307"/>
  <c r="AV320" i="307"/>
  <c r="AV324" i="307"/>
  <c r="AV325" i="307"/>
  <c r="AV342" i="307"/>
  <c r="AV335" i="307"/>
  <c r="AV337" i="307"/>
  <c r="AV343" i="307"/>
  <c r="AV344" i="307"/>
  <c r="AV346" i="307"/>
  <c r="AV348" i="307"/>
  <c r="AV349" i="307"/>
  <c r="AV350" i="307"/>
  <c r="AV297" i="307"/>
  <c r="AV298" i="307"/>
  <c r="AV299" i="307"/>
  <c r="AV303" i="307"/>
  <c r="AV305" i="307"/>
  <c r="AW302" i="307"/>
  <c r="AW318" i="307"/>
  <c r="AW320" i="307"/>
  <c r="AW324" i="307"/>
  <c r="AW325" i="307"/>
  <c r="AW342" i="307"/>
  <c r="AW335" i="307"/>
  <c r="AW337" i="307"/>
  <c r="AW343" i="307"/>
  <c r="AW344" i="307"/>
  <c r="AW346" i="307"/>
  <c r="AW348" i="307"/>
  <c r="AW349" i="307"/>
  <c r="AW350" i="307"/>
  <c r="AW297" i="307"/>
  <c r="AW298" i="307"/>
  <c r="AW299" i="307"/>
  <c r="AW303" i="307"/>
  <c r="AW305" i="307"/>
  <c r="AX302" i="307"/>
  <c r="AX318" i="307"/>
  <c r="AX320" i="307"/>
  <c r="AX324" i="307"/>
  <c r="AX325" i="307"/>
  <c r="AX342" i="307"/>
  <c r="AX335" i="307"/>
  <c r="AX337" i="307"/>
  <c r="AX343" i="307"/>
  <c r="AX344" i="307"/>
  <c r="AX346" i="307"/>
  <c r="AX348" i="307"/>
  <c r="AX349" i="307"/>
  <c r="AX350" i="307"/>
  <c r="AX297" i="307"/>
  <c r="AX298" i="307"/>
  <c r="AX299" i="307"/>
  <c r="AX303" i="307"/>
  <c r="AX305" i="307"/>
  <c r="AY302" i="307"/>
  <c r="AY318" i="307"/>
  <c r="AY320" i="307"/>
  <c r="AY324" i="307"/>
  <c r="AY325" i="307"/>
  <c r="AY342" i="307"/>
  <c r="AY335" i="307"/>
  <c r="AY337" i="307"/>
  <c r="AY343" i="307"/>
  <c r="AY344" i="307"/>
  <c r="AY346" i="307"/>
  <c r="AY348" i="307"/>
  <c r="AY349" i="307"/>
  <c r="AY350" i="307"/>
  <c r="AY297" i="307"/>
  <c r="AY298" i="307"/>
  <c r="AY299" i="307"/>
  <c r="AY303" i="307"/>
  <c r="AY305" i="307"/>
  <c r="AZ302" i="307"/>
  <c r="AZ318" i="307"/>
  <c r="AZ320" i="307"/>
  <c r="AZ324" i="307"/>
  <c r="AZ325" i="307"/>
  <c r="AZ342" i="307"/>
  <c r="AZ335" i="307"/>
  <c r="AZ337" i="307"/>
  <c r="AZ343" i="307"/>
  <c r="AZ344" i="307"/>
  <c r="AZ346" i="307"/>
  <c r="AZ348" i="307"/>
  <c r="AZ349" i="307"/>
  <c r="AZ350" i="307"/>
  <c r="AZ297" i="307"/>
  <c r="AZ298" i="307"/>
  <c r="AZ299" i="307"/>
  <c r="AZ303" i="307"/>
  <c r="AZ305" i="307"/>
  <c r="BA302" i="307"/>
  <c r="BA318" i="307"/>
  <c r="BA320" i="307"/>
  <c r="BA324" i="307"/>
  <c r="BA325" i="307"/>
  <c r="BA342" i="307"/>
  <c r="BA335" i="307"/>
  <c r="BA337" i="307"/>
  <c r="BA343" i="307"/>
  <c r="BA344" i="307"/>
  <c r="BA346" i="307"/>
  <c r="BA348" i="307"/>
  <c r="BA349" i="307"/>
  <c r="BA350" i="307"/>
  <c r="BA297" i="307"/>
  <c r="BA298" i="307"/>
  <c r="BA299" i="307"/>
  <c r="BA303" i="307"/>
  <c r="BA305" i="307"/>
  <c r="BB302" i="307"/>
  <c r="BB318" i="307"/>
  <c r="BB320" i="307"/>
  <c r="BB324" i="307"/>
  <c r="BB325" i="307"/>
  <c r="BB342" i="307"/>
  <c r="BB335" i="307"/>
  <c r="BB337" i="307"/>
  <c r="BB343" i="307"/>
  <c r="BB344" i="307"/>
  <c r="BB346" i="307"/>
  <c r="BB348" i="307"/>
  <c r="BB349" i="307"/>
  <c r="BB350" i="307"/>
  <c r="BB297" i="307"/>
  <c r="BB298" i="307"/>
  <c r="BB299" i="307"/>
  <c r="BB303" i="307"/>
  <c r="BB305" i="307"/>
  <c r="BC302" i="307"/>
  <c r="BC318" i="307"/>
  <c r="BC320" i="307"/>
  <c r="BC324" i="307"/>
  <c r="BC325" i="307"/>
  <c r="BC342" i="307"/>
  <c r="BC335" i="307"/>
  <c r="BC337" i="307"/>
  <c r="BC343" i="307"/>
  <c r="BC344" i="307"/>
  <c r="BC346" i="307"/>
  <c r="BC348" i="307"/>
  <c r="BC349" i="307"/>
  <c r="BC350" i="307"/>
  <c r="BC297" i="307"/>
  <c r="BC298" i="307"/>
  <c r="BC299" i="307"/>
  <c r="BC303" i="307"/>
  <c r="BC305" i="307"/>
  <c r="BD302" i="307"/>
  <c r="BD318" i="307"/>
  <c r="BD320" i="307"/>
  <c r="BD324" i="307"/>
  <c r="BD325" i="307"/>
  <c r="BD342" i="307"/>
  <c r="BD335" i="307"/>
  <c r="BD337" i="307"/>
  <c r="BD343" i="307"/>
  <c r="BD344" i="307"/>
  <c r="BD346" i="307"/>
  <c r="BD348" i="307"/>
  <c r="BD349" i="307"/>
  <c r="BD350" i="307"/>
  <c r="BD297" i="307"/>
  <c r="BD298" i="307"/>
  <c r="BD299" i="307"/>
  <c r="BD303" i="307"/>
  <c r="BD305" i="307"/>
  <c r="BE302" i="307"/>
  <c r="BE318" i="307"/>
  <c r="BE320" i="307"/>
  <c r="BE324" i="307"/>
  <c r="BE325" i="307"/>
  <c r="BE342" i="307"/>
  <c r="BE335" i="307"/>
  <c r="BE337" i="307"/>
  <c r="BE343" i="307"/>
  <c r="BE344" i="307"/>
  <c r="BE346" i="307"/>
  <c r="BE348" i="307"/>
  <c r="BE349" i="307"/>
  <c r="BE350" i="307"/>
  <c r="F351" i="307"/>
  <c r="F353" i="307"/>
  <c r="F250" i="307"/>
  <c r="F354" i="307"/>
  <c r="F355" i="307"/>
  <c r="F26" i="285"/>
  <c r="J30" i="285"/>
  <c r="J31" i="285"/>
  <c r="J15" i="265"/>
  <c r="J16" i="265"/>
  <c r="J21" i="265"/>
  <c r="J10" i="282"/>
  <c r="J12" i="282"/>
  <c r="J13" i="282"/>
  <c r="J23" i="265"/>
  <c r="J24" i="265"/>
  <c r="J48" i="286"/>
  <c r="J49" i="286"/>
  <c r="J57" i="286"/>
  <c r="K362" i="307"/>
  <c r="L362" i="307"/>
  <c r="M362" i="307"/>
  <c r="N362" i="307"/>
  <c r="O362" i="307"/>
  <c r="P362" i="307"/>
  <c r="Q362" i="307"/>
  <c r="R362" i="307"/>
  <c r="S362" i="307"/>
  <c r="T362" i="307"/>
  <c r="U362" i="307"/>
  <c r="V362" i="307"/>
  <c r="W362" i="307"/>
  <c r="X362" i="307"/>
  <c r="Y362" i="307"/>
  <c r="Z362" i="307"/>
  <c r="AA362" i="307"/>
  <c r="AB362" i="307"/>
  <c r="AC362" i="307"/>
  <c r="AD362" i="307"/>
  <c r="AE362" i="307"/>
  <c r="AF362" i="307"/>
  <c r="AG362" i="307"/>
  <c r="AH362" i="307"/>
  <c r="AI362" i="307"/>
  <c r="AJ362" i="307"/>
  <c r="AK362" i="307"/>
  <c r="AL362" i="307"/>
  <c r="AM362" i="307"/>
  <c r="AN362" i="307"/>
  <c r="AO362" i="307"/>
  <c r="AP362" i="307"/>
  <c r="AQ362" i="307"/>
  <c r="AR362" i="307"/>
  <c r="AS362" i="307"/>
  <c r="AT362" i="307"/>
  <c r="AU362" i="307"/>
  <c r="AV362" i="307"/>
  <c r="AW362" i="307"/>
  <c r="AX362" i="307"/>
  <c r="AY362" i="307"/>
  <c r="AZ362" i="307"/>
  <c r="BA362" i="307"/>
  <c r="BB362" i="307"/>
  <c r="BC362" i="307"/>
  <c r="BD362" i="307"/>
  <c r="BE362" i="307"/>
  <c r="J363" i="307"/>
  <c r="J364" i="307"/>
  <c r="J40" i="265"/>
  <c r="J388" i="307"/>
  <c r="K388" i="307"/>
  <c r="L388" i="307"/>
  <c r="M388" i="307"/>
  <c r="N388" i="307"/>
  <c r="O388" i="307"/>
  <c r="P388" i="307"/>
  <c r="Q388" i="307"/>
  <c r="R388" i="307"/>
  <c r="S388" i="307"/>
  <c r="T388" i="307"/>
  <c r="U388" i="307"/>
  <c r="V388" i="307"/>
  <c r="W388" i="307"/>
  <c r="X388" i="307"/>
  <c r="Y388" i="307"/>
  <c r="Z388" i="307"/>
  <c r="AA388" i="307"/>
  <c r="AB388" i="307"/>
  <c r="AC388" i="307"/>
  <c r="AD388" i="307"/>
  <c r="AE388" i="307"/>
  <c r="AF388" i="307"/>
  <c r="AG388" i="307"/>
  <c r="AH388" i="307"/>
  <c r="AI388" i="307"/>
  <c r="AJ388" i="307"/>
  <c r="AK388" i="307"/>
  <c r="AL388" i="307"/>
  <c r="AM388" i="307"/>
  <c r="AN388" i="307"/>
  <c r="AO388" i="307"/>
  <c r="AP388" i="307"/>
  <c r="AQ388" i="307"/>
  <c r="AR388" i="307"/>
  <c r="AS388" i="307"/>
  <c r="AT388" i="307"/>
  <c r="AU388" i="307"/>
  <c r="AV388" i="307"/>
  <c r="AW388" i="307"/>
  <c r="AX388" i="307"/>
  <c r="AY388" i="307"/>
  <c r="AZ388" i="307"/>
  <c r="BA388" i="307"/>
  <c r="BB388" i="307"/>
  <c r="BC388" i="307"/>
  <c r="BD388" i="307"/>
  <c r="BE297" i="307"/>
  <c r="BE298" i="307"/>
  <c r="BE299" i="307"/>
  <c r="BE388" i="307"/>
  <c r="J389" i="307"/>
  <c r="J108" i="280"/>
  <c r="J110" i="280"/>
  <c r="K107" i="280"/>
  <c r="K389" i="307"/>
  <c r="K108" i="280"/>
  <c r="K124" i="280"/>
  <c r="K127" i="280"/>
  <c r="K81" i="280"/>
  <c r="K83" i="280"/>
  <c r="K101" i="280"/>
  <c r="K103" i="280"/>
  <c r="K109" i="280"/>
  <c r="K110" i="280"/>
  <c r="L107" i="280"/>
  <c r="L124" i="280"/>
  <c r="L127" i="280"/>
  <c r="L131" i="280"/>
  <c r="L81" i="280"/>
  <c r="L83" i="280"/>
  <c r="L101" i="280"/>
  <c r="L103" i="280"/>
  <c r="L132" i="280"/>
  <c r="L133" i="280"/>
  <c r="L16" i="314"/>
  <c r="L389" i="307"/>
  <c r="L108" i="280"/>
  <c r="L109" i="280"/>
  <c r="L110" i="280"/>
  <c r="M107" i="280"/>
  <c r="M124" i="280"/>
  <c r="M127" i="280"/>
  <c r="M131" i="280"/>
  <c r="M81" i="280"/>
  <c r="M83" i="280"/>
  <c r="M101" i="280"/>
  <c r="M103" i="280"/>
  <c r="M132" i="280"/>
  <c r="M133" i="280"/>
  <c r="M16" i="314"/>
  <c r="K18" i="314"/>
  <c r="K22" i="314"/>
  <c r="K25" i="314"/>
  <c r="K27" i="314"/>
  <c r="J29" i="314"/>
  <c r="J32" i="314"/>
  <c r="M389" i="307"/>
  <c r="M108" i="280"/>
  <c r="M109" i="280"/>
  <c r="M110" i="280"/>
  <c r="N107" i="280"/>
  <c r="N124" i="280"/>
  <c r="N127" i="280"/>
  <c r="N131" i="280"/>
  <c r="N81" i="280"/>
  <c r="N83" i="280"/>
  <c r="N101" i="280"/>
  <c r="N103" i="280"/>
  <c r="N132" i="280"/>
  <c r="N133" i="280"/>
  <c r="N16" i="314"/>
  <c r="L18" i="314"/>
  <c r="L22" i="314"/>
  <c r="L25" i="314"/>
  <c r="L27" i="314"/>
  <c r="K29" i="314"/>
  <c r="K32" i="314"/>
  <c r="N389" i="307"/>
  <c r="N108" i="280"/>
  <c r="N109" i="280"/>
  <c r="N110" i="280"/>
  <c r="O107" i="280"/>
  <c r="O124" i="280"/>
  <c r="O127" i="280"/>
  <c r="O131" i="280"/>
  <c r="O81" i="280"/>
  <c r="O83" i="280"/>
  <c r="O101" i="280"/>
  <c r="O103" i="280"/>
  <c r="O132" i="280"/>
  <c r="O133" i="280"/>
  <c r="O16" i="314"/>
  <c r="M18" i="314"/>
  <c r="M22" i="314"/>
  <c r="M25" i="314"/>
  <c r="M27" i="314"/>
  <c r="L29" i="314"/>
  <c r="L32" i="314"/>
  <c r="O389" i="307"/>
  <c r="O108" i="280"/>
  <c r="O109" i="280"/>
  <c r="O110" i="280"/>
  <c r="P107" i="280"/>
  <c r="P124" i="280"/>
  <c r="P127" i="280"/>
  <c r="P131" i="280"/>
  <c r="P81" i="280"/>
  <c r="P83" i="280"/>
  <c r="P101" i="280"/>
  <c r="P103" i="280"/>
  <c r="P132" i="280"/>
  <c r="P133" i="280"/>
  <c r="P16" i="314"/>
  <c r="N18" i="314"/>
  <c r="N22" i="314"/>
  <c r="N25" i="314"/>
  <c r="N27" i="314"/>
  <c r="M29" i="314"/>
  <c r="M32" i="314"/>
  <c r="P389" i="307"/>
  <c r="P108" i="280"/>
  <c r="P109" i="280"/>
  <c r="P110" i="280"/>
  <c r="Q107" i="280"/>
  <c r="Q124" i="280"/>
  <c r="Q127" i="280"/>
  <c r="Q131" i="280"/>
  <c r="Q81" i="280"/>
  <c r="Q83" i="280"/>
  <c r="Q101" i="280"/>
  <c r="Q103" i="280"/>
  <c r="Q132" i="280"/>
  <c r="Q133" i="280"/>
  <c r="Q16" i="314"/>
  <c r="O18" i="314"/>
  <c r="O22" i="314"/>
  <c r="O25" i="314"/>
  <c r="O27" i="314"/>
  <c r="N29" i="314"/>
  <c r="N32" i="314"/>
  <c r="Q389" i="307"/>
  <c r="Q108" i="280"/>
  <c r="Q109" i="280"/>
  <c r="Q110" i="280"/>
  <c r="R107" i="280"/>
  <c r="R124" i="280"/>
  <c r="R127" i="280"/>
  <c r="R131" i="280"/>
  <c r="R81" i="280"/>
  <c r="R83" i="280"/>
  <c r="R101" i="280"/>
  <c r="R103" i="280"/>
  <c r="R132" i="280"/>
  <c r="R133" i="280"/>
  <c r="R16" i="314"/>
  <c r="P18" i="314"/>
  <c r="P22" i="314"/>
  <c r="P25" i="314"/>
  <c r="P27" i="314"/>
  <c r="O29" i="314"/>
  <c r="O32" i="314"/>
  <c r="R109" i="280"/>
  <c r="R110" i="280"/>
  <c r="S107" i="280"/>
  <c r="S124" i="280"/>
  <c r="S127" i="280"/>
  <c r="S131" i="280"/>
  <c r="S81" i="280"/>
  <c r="S83" i="280"/>
  <c r="S101" i="280"/>
  <c r="S103" i="280"/>
  <c r="S132" i="280"/>
  <c r="S133" i="280"/>
  <c r="S16" i="314"/>
  <c r="Q18" i="314"/>
  <c r="Q22" i="314"/>
  <c r="Q25" i="314"/>
  <c r="Q27" i="314"/>
  <c r="P29" i="314"/>
  <c r="P32" i="314"/>
  <c r="S109" i="280"/>
  <c r="S110" i="280"/>
  <c r="T107" i="280"/>
  <c r="T124" i="280"/>
  <c r="T127" i="280"/>
  <c r="T131" i="280"/>
  <c r="T81" i="280"/>
  <c r="T83" i="280"/>
  <c r="T101" i="280"/>
  <c r="T103" i="280"/>
  <c r="T132" i="280"/>
  <c r="T133" i="280"/>
  <c r="T16" i="314"/>
  <c r="R18" i="314"/>
  <c r="R22" i="314"/>
  <c r="R25" i="314"/>
  <c r="R27" i="314"/>
  <c r="Q29" i="314"/>
  <c r="Q32" i="314"/>
  <c r="T109" i="280"/>
  <c r="T110" i="280"/>
  <c r="U107" i="280"/>
  <c r="U124" i="280"/>
  <c r="U127" i="280"/>
  <c r="U131" i="280"/>
  <c r="U81" i="280"/>
  <c r="U83" i="280"/>
  <c r="U101" i="280"/>
  <c r="U103" i="280"/>
  <c r="U132" i="280"/>
  <c r="U133" i="280"/>
  <c r="U16" i="314"/>
  <c r="S18" i="314"/>
  <c r="S22" i="314"/>
  <c r="S25" i="314"/>
  <c r="S27" i="314"/>
  <c r="R29" i="314"/>
  <c r="R32" i="314"/>
  <c r="U109" i="280"/>
  <c r="U110" i="280"/>
  <c r="V107" i="280"/>
  <c r="V124" i="280"/>
  <c r="V127" i="280"/>
  <c r="V131" i="280"/>
  <c r="V81" i="280"/>
  <c r="V83" i="280"/>
  <c r="V101" i="280"/>
  <c r="V103" i="280"/>
  <c r="V132" i="280"/>
  <c r="V133" i="280"/>
  <c r="V16" i="314"/>
  <c r="T18" i="314"/>
  <c r="T22" i="314"/>
  <c r="T25" i="314"/>
  <c r="T27" i="314"/>
  <c r="S29" i="314"/>
  <c r="S32" i="314"/>
  <c r="V109" i="280"/>
  <c r="V110" i="280"/>
  <c r="W107" i="280"/>
  <c r="W124" i="280"/>
  <c r="W127" i="280"/>
  <c r="W131" i="280"/>
  <c r="W81" i="280"/>
  <c r="W83" i="280"/>
  <c r="W101" i="280"/>
  <c r="W103" i="280"/>
  <c r="W132" i="280"/>
  <c r="W133" i="280"/>
  <c r="W16" i="314"/>
  <c r="U18" i="314"/>
  <c r="U22" i="314"/>
  <c r="U25" i="314"/>
  <c r="U27" i="314"/>
  <c r="T29" i="314"/>
  <c r="T32" i="314"/>
  <c r="W109" i="280"/>
  <c r="W110" i="280"/>
  <c r="X107" i="280"/>
  <c r="X124" i="280"/>
  <c r="X127" i="280"/>
  <c r="X131" i="280"/>
  <c r="X81" i="280"/>
  <c r="X83" i="280"/>
  <c r="X101" i="280"/>
  <c r="X103" i="280"/>
  <c r="X132" i="280"/>
  <c r="X133" i="280"/>
  <c r="X16" i="314"/>
  <c r="V18" i="314"/>
  <c r="V22" i="314"/>
  <c r="V25" i="314"/>
  <c r="V27" i="314"/>
  <c r="U29" i="314"/>
  <c r="U32" i="314"/>
  <c r="X109" i="280"/>
  <c r="X110" i="280"/>
  <c r="Y107" i="280"/>
  <c r="Y124" i="280"/>
  <c r="Y127" i="280"/>
  <c r="Y131" i="280"/>
  <c r="Y81" i="280"/>
  <c r="Y83" i="280"/>
  <c r="Y101" i="280"/>
  <c r="Y103" i="280"/>
  <c r="Y132" i="280"/>
  <c r="Y133" i="280"/>
  <c r="Y16" i="314"/>
  <c r="W18" i="314"/>
  <c r="W22" i="314"/>
  <c r="W25" i="314"/>
  <c r="W27" i="314"/>
  <c r="V29" i="314"/>
  <c r="V32" i="314"/>
  <c r="Y109" i="280"/>
  <c r="Y110" i="280"/>
  <c r="Z107" i="280"/>
  <c r="Z124" i="280"/>
  <c r="Z127" i="280"/>
  <c r="Z131" i="280"/>
  <c r="Z81" i="280"/>
  <c r="Z83" i="280"/>
  <c r="Z101" i="280"/>
  <c r="Z103" i="280"/>
  <c r="Z132" i="280"/>
  <c r="Z133" i="280"/>
  <c r="Z16" i="314"/>
  <c r="X18" i="314"/>
  <c r="X22" i="314"/>
  <c r="X25" i="314"/>
  <c r="X27" i="314"/>
  <c r="W29" i="314"/>
  <c r="W32" i="314"/>
  <c r="Z109" i="280"/>
  <c r="Z110" i="280"/>
  <c r="AA107" i="280"/>
  <c r="AA124" i="280"/>
  <c r="AA127" i="280"/>
  <c r="AA131" i="280"/>
  <c r="AA81" i="280"/>
  <c r="AA83" i="280"/>
  <c r="AA101" i="280"/>
  <c r="AA103" i="280"/>
  <c r="AA132" i="280"/>
  <c r="AA133" i="280"/>
  <c r="AA16" i="314"/>
  <c r="Y18" i="314"/>
  <c r="Y22" i="314"/>
  <c r="Y25" i="314"/>
  <c r="Y27" i="314"/>
  <c r="X29" i="314"/>
  <c r="X32" i="314"/>
  <c r="AA109" i="280"/>
  <c r="AA110" i="280"/>
  <c r="AB107" i="280"/>
  <c r="AB124" i="280"/>
  <c r="AB127" i="280"/>
  <c r="AB131" i="280"/>
  <c r="AB81" i="280"/>
  <c r="AB83" i="280"/>
  <c r="AB101" i="280"/>
  <c r="AB103" i="280"/>
  <c r="AB132" i="280"/>
  <c r="AB133" i="280"/>
  <c r="AB16" i="314"/>
  <c r="Z18" i="314"/>
  <c r="Z22" i="314"/>
  <c r="Z25" i="314"/>
  <c r="Z27" i="314"/>
  <c r="Y29" i="314"/>
  <c r="Y32" i="314"/>
  <c r="AB109" i="280"/>
  <c r="AB110" i="280"/>
  <c r="AC107" i="280"/>
  <c r="AC124" i="280"/>
  <c r="AC127" i="280"/>
  <c r="AC131" i="280"/>
  <c r="AC81" i="280"/>
  <c r="AC83" i="280"/>
  <c r="AC101" i="280"/>
  <c r="AC103" i="280"/>
  <c r="AC132" i="280"/>
  <c r="AC133" i="280"/>
  <c r="AC16" i="314"/>
  <c r="AA18" i="314"/>
  <c r="AA22" i="314"/>
  <c r="AA25" i="314"/>
  <c r="AA27" i="314"/>
  <c r="Z29" i="314"/>
  <c r="Z32" i="314"/>
  <c r="AC109" i="280"/>
  <c r="AC110" i="280"/>
  <c r="AD107" i="280"/>
  <c r="AD124" i="280"/>
  <c r="AD127" i="280"/>
  <c r="AD131" i="280"/>
  <c r="AD81" i="280"/>
  <c r="AD83" i="280"/>
  <c r="AD101" i="280"/>
  <c r="AD103" i="280"/>
  <c r="AD132" i="280"/>
  <c r="AD133" i="280"/>
  <c r="AD16" i="314"/>
  <c r="AB18" i="314"/>
  <c r="AB22" i="314"/>
  <c r="AB25" i="314"/>
  <c r="AB27" i="314"/>
  <c r="AA29" i="314"/>
  <c r="AA32" i="314"/>
  <c r="AD109" i="280"/>
  <c r="AD110" i="280"/>
  <c r="AE107" i="280"/>
  <c r="AE124" i="280"/>
  <c r="AE127" i="280"/>
  <c r="AE131" i="280"/>
  <c r="AE81" i="280"/>
  <c r="AE83" i="280"/>
  <c r="AE101" i="280"/>
  <c r="AE103" i="280"/>
  <c r="AE132" i="280"/>
  <c r="AE133" i="280"/>
  <c r="AE16" i="314"/>
  <c r="AC18" i="314"/>
  <c r="AC22" i="314"/>
  <c r="AC25" i="314"/>
  <c r="AC27" i="314"/>
  <c r="AB29" i="314"/>
  <c r="AB32" i="314"/>
  <c r="AE109" i="280"/>
  <c r="AE110" i="280"/>
  <c r="AF107" i="280"/>
  <c r="AF124" i="280"/>
  <c r="AF127" i="280"/>
  <c r="AF131" i="280"/>
  <c r="AF81" i="280"/>
  <c r="AF83" i="280"/>
  <c r="AF101" i="280"/>
  <c r="AF103" i="280"/>
  <c r="AF132" i="280"/>
  <c r="AF133" i="280"/>
  <c r="AF16" i="314"/>
  <c r="AD18" i="314"/>
  <c r="AD22" i="314"/>
  <c r="AD25" i="314"/>
  <c r="AD27" i="314"/>
  <c r="AC29" i="314"/>
  <c r="AC32" i="314"/>
  <c r="AF109" i="280"/>
  <c r="AF110" i="280"/>
  <c r="AG107" i="280"/>
  <c r="AG124" i="280"/>
  <c r="AG127" i="280"/>
  <c r="AG131" i="280"/>
  <c r="AG81" i="280"/>
  <c r="AG83" i="280"/>
  <c r="AG101" i="280"/>
  <c r="AG103" i="280"/>
  <c r="AG132" i="280"/>
  <c r="AG133" i="280"/>
  <c r="AG16" i="314"/>
  <c r="AE18" i="314"/>
  <c r="AE22" i="314"/>
  <c r="AE25" i="314"/>
  <c r="AE27" i="314"/>
  <c r="AD29" i="314"/>
  <c r="AD32" i="314"/>
  <c r="AG109" i="280"/>
  <c r="AG110" i="280"/>
  <c r="AH107" i="280"/>
  <c r="AH124" i="280"/>
  <c r="AH127" i="280"/>
  <c r="AH131" i="280"/>
  <c r="AH81" i="280"/>
  <c r="AH83" i="280"/>
  <c r="AH101" i="280"/>
  <c r="AH103" i="280"/>
  <c r="AH132" i="280"/>
  <c r="AH133" i="280"/>
  <c r="AH16" i="314"/>
  <c r="AF18" i="314"/>
  <c r="AF22" i="314"/>
  <c r="AF25" i="314"/>
  <c r="AF27" i="314"/>
  <c r="AE29" i="314"/>
  <c r="AE32" i="314"/>
  <c r="AH109" i="280"/>
  <c r="AH110" i="280"/>
  <c r="AI107" i="280"/>
  <c r="AI124" i="280"/>
  <c r="AI127" i="280"/>
  <c r="AI131" i="280"/>
  <c r="AI81" i="280"/>
  <c r="AI83" i="280"/>
  <c r="AI101" i="280"/>
  <c r="AI103" i="280"/>
  <c r="AI132" i="280"/>
  <c r="AI133" i="280"/>
  <c r="AI16" i="314"/>
  <c r="AG18" i="314"/>
  <c r="AG22" i="314"/>
  <c r="AG25" i="314"/>
  <c r="AG27" i="314"/>
  <c r="AF29" i="314"/>
  <c r="AF32" i="314"/>
  <c r="AI109" i="280"/>
  <c r="AI110" i="280"/>
  <c r="AJ107" i="280"/>
  <c r="AJ124" i="280"/>
  <c r="AJ127" i="280"/>
  <c r="AJ131" i="280"/>
  <c r="AJ81" i="280"/>
  <c r="AJ83" i="280"/>
  <c r="AJ101" i="280"/>
  <c r="AJ103" i="280"/>
  <c r="AJ132" i="280"/>
  <c r="AJ133" i="280"/>
  <c r="AJ16" i="314"/>
  <c r="AH18" i="314"/>
  <c r="AH22" i="314"/>
  <c r="AH25" i="314"/>
  <c r="AH27" i="314"/>
  <c r="AG29" i="314"/>
  <c r="AG32" i="314"/>
  <c r="AJ109" i="280"/>
  <c r="AJ110" i="280"/>
  <c r="AK107" i="280"/>
  <c r="AK124" i="280"/>
  <c r="AK127" i="280"/>
  <c r="AK131" i="280"/>
  <c r="AK81" i="280"/>
  <c r="AK83" i="280"/>
  <c r="AK101" i="280"/>
  <c r="AK103" i="280"/>
  <c r="AK132" i="280"/>
  <c r="AK133" i="280"/>
  <c r="AK16" i="314"/>
  <c r="AI18" i="314"/>
  <c r="AI22" i="314"/>
  <c r="AI25" i="314"/>
  <c r="AI27" i="314"/>
  <c r="AH29" i="314"/>
  <c r="AH32" i="314"/>
  <c r="AK109" i="280"/>
  <c r="AK110" i="280"/>
  <c r="AL107" i="280"/>
  <c r="AL124" i="280"/>
  <c r="AL127" i="280"/>
  <c r="AL131" i="280"/>
  <c r="AL81" i="280"/>
  <c r="AL83" i="280"/>
  <c r="AL101" i="280"/>
  <c r="AL103" i="280"/>
  <c r="AL132" i="280"/>
  <c r="AL133" i="280"/>
  <c r="AL16" i="314"/>
  <c r="AJ18" i="314"/>
  <c r="AJ22" i="314"/>
  <c r="AJ25" i="314"/>
  <c r="AJ27" i="314"/>
  <c r="AI29" i="314"/>
  <c r="AI32" i="314"/>
  <c r="AL109" i="280"/>
  <c r="AL110" i="280"/>
  <c r="AM107" i="280"/>
  <c r="AM124" i="280"/>
  <c r="AM127" i="280"/>
  <c r="AM131" i="280"/>
  <c r="AM81" i="280"/>
  <c r="AM83" i="280"/>
  <c r="AM101" i="280"/>
  <c r="AM103" i="280"/>
  <c r="AM132" i="280"/>
  <c r="AM133" i="280"/>
  <c r="AM16" i="314"/>
  <c r="AK18" i="314"/>
  <c r="AK22" i="314"/>
  <c r="AK25" i="314"/>
  <c r="AK27" i="314"/>
  <c r="AJ29" i="314"/>
  <c r="AJ32" i="314"/>
  <c r="AM109" i="280"/>
  <c r="AM110" i="280"/>
  <c r="AN107" i="280"/>
  <c r="AN124" i="280"/>
  <c r="AN127" i="280"/>
  <c r="AN131" i="280"/>
  <c r="AN81" i="280"/>
  <c r="AN83" i="280"/>
  <c r="AN101" i="280"/>
  <c r="AN103" i="280"/>
  <c r="AN132" i="280"/>
  <c r="AN133" i="280"/>
  <c r="AN16" i="314"/>
  <c r="AL18" i="314"/>
  <c r="AL22" i="314"/>
  <c r="AL25" i="314"/>
  <c r="AL27" i="314"/>
  <c r="AK29" i="314"/>
  <c r="AK32" i="314"/>
  <c r="AN109" i="280"/>
  <c r="AN110" i="280"/>
  <c r="AO107" i="280"/>
  <c r="AO124" i="280"/>
  <c r="AO127" i="280"/>
  <c r="AO131" i="280"/>
  <c r="AO81" i="280"/>
  <c r="AO83" i="280"/>
  <c r="AO101" i="280"/>
  <c r="AO103" i="280"/>
  <c r="AO132" i="280"/>
  <c r="AO133" i="280"/>
  <c r="AO16" i="314"/>
  <c r="AM18" i="314"/>
  <c r="AM22" i="314"/>
  <c r="AM25" i="314"/>
  <c r="AM27" i="314"/>
  <c r="AL29" i="314"/>
  <c r="AL32" i="314"/>
  <c r="AO109" i="280"/>
  <c r="AO110" i="280"/>
  <c r="AP107" i="280"/>
  <c r="AP124" i="280"/>
  <c r="AP127" i="280"/>
  <c r="AP131" i="280"/>
  <c r="AP81" i="280"/>
  <c r="AP83" i="280"/>
  <c r="AP101" i="280"/>
  <c r="AP103" i="280"/>
  <c r="AP132" i="280"/>
  <c r="AP133" i="280"/>
  <c r="AP16" i="314"/>
  <c r="AN18" i="314"/>
  <c r="AN22" i="314"/>
  <c r="AN25" i="314"/>
  <c r="AN27" i="314"/>
  <c r="AM29" i="314"/>
  <c r="AM32" i="314"/>
  <c r="AP109" i="280"/>
  <c r="AP110" i="280"/>
  <c r="AQ107" i="280"/>
  <c r="AQ124" i="280"/>
  <c r="AQ127" i="280"/>
  <c r="AQ131" i="280"/>
  <c r="AQ81" i="280"/>
  <c r="AQ83" i="280"/>
  <c r="AQ101" i="280"/>
  <c r="AQ103" i="280"/>
  <c r="AQ132" i="280"/>
  <c r="AQ133" i="280"/>
  <c r="AQ16" i="314"/>
  <c r="AO18" i="314"/>
  <c r="AO22" i="314"/>
  <c r="AO25" i="314"/>
  <c r="AO27" i="314"/>
  <c r="AN29" i="314"/>
  <c r="AN32" i="314"/>
  <c r="AQ109" i="280"/>
  <c r="AQ110" i="280"/>
  <c r="AR107" i="280"/>
  <c r="AR124" i="280"/>
  <c r="AR127" i="280"/>
  <c r="AR131" i="280"/>
  <c r="AR81" i="280"/>
  <c r="AR83" i="280"/>
  <c r="AR101" i="280"/>
  <c r="AR103" i="280"/>
  <c r="AR132" i="280"/>
  <c r="AR133" i="280"/>
  <c r="AR16" i="314"/>
  <c r="AP18" i="314"/>
  <c r="AP22" i="314"/>
  <c r="AP25" i="314"/>
  <c r="AP27" i="314"/>
  <c r="AO29" i="314"/>
  <c r="AO32" i="314"/>
  <c r="AR109" i="280"/>
  <c r="AR110" i="280"/>
  <c r="AS107" i="280"/>
  <c r="AS124" i="280"/>
  <c r="AS127" i="280"/>
  <c r="AS131" i="280"/>
  <c r="AS81" i="280"/>
  <c r="AS83" i="280"/>
  <c r="AS101" i="280"/>
  <c r="AS103" i="280"/>
  <c r="AS132" i="280"/>
  <c r="AS133" i="280"/>
  <c r="AS16" i="314"/>
  <c r="AQ18" i="314"/>
  <c r="AQ22" i="314"/>
  <c r="AQ25" i="314"/>
  <c r="AQ27" i="314"/>
  <c r="AP29" i="314"/>
  <c r="AP32" i="314"/>
  <c r="AS109" i="280"/>
  <c r="AS110" i="280"/>
  <c r="AT107" i="280"/>
  <c r="AT124" i="280"/>
  <c r="AT127" i="280"/>
  <c r="AT131" i="280"/>
  <c r="AT81" i="280"/>
  <c r="AT83" i="280"/>
  <c r="AT101" i="280"/>
  <c r="AT103" i="280"/>
  <c r="AT132" i="280"/>
  <c r="AT133" i="280"/>
  <c r="AT16" i="314"/>
  <c r="AR18" i="314"/>
  <c r="AR22" i="314"/>
  <c r="AR25" i="314"/>
  <c r="AR27" i="314"/>
  <c r="AQ29" i="314"/>
  <c r="AQ32" i="314"/>
  <c r="AT109" i="280"/>
  <c r="AT110" i="280"/>
  <c r="AU107" i="280"/>
  <c r="AU124" i="280"/>
  <c r="AU127" i="280"/>
  <c r="AU131" i="280"/>
  <c r="AU81" i="280"/>
  <c r="AU83" i="280"/>
  <c r="AU101" i="280"/>
  <c r="AU103" i="280"/>
  <c r="AU132" i="280"/>
  <c r="AU133" i="280"/>
  <c r="AU16" i="314"/>
  <c r="AS18" i="314"/>
  <c r="AS22" i="314"/>
  <c r="AS25" i="314"/>
  <c r="AS27" i="314"/>
  <c r="AR29" i="314"/>
  <c r="AR32" i="314"/>
  <c r="AU109" i="280"/>
  <c r="AU110" i="280"/>
  <c r="AV107" i="280"/>
  <c r="AV124" i="280"/>
  <c r="AV127" i="280"/>
  <c r="AV131" i="280"/>
  <c r="AV81" i="280"/>
  <c r="AV83" i="280"/>
  <c r="AV101" i="280"/>
  <c r="AV103" i="280"/>
  <c r="AV132" i="280"/>
  <c r="AV133" i="280"/>
  <c r="AV16" i="314"/>
  <c r="AT18" i="314"/>
  <c r="AT22" i="314"/>
  <c r="AT25" i="314"/>
  <c r="AT27" i="314"/>
  <c r="AS29" i="314"/>
  <c r="AS32" i="314"/>
  <c r="AV109" i="280"/>
  <c r="AV110" i="280"/>
  <c r="AW107" i="280"/>
  <c r="AW124" i="280"/>
  <c r="AW127" i="280"/>
  <c r="AW131" i="280"/>
  <c r="AW81" i="280"/>
  <c r="AW83" i="280"/>
  <c r="AW101" i="280"/>
  <c r="AW103" i="280"/>
  <c r="AW132" i="280"/>
  <c r="AW133" i="280"/>
  <c r="AW16" i="314"/>
  <c r="AU18" i="314"/>
  <c r="AU22" i="314"/>
  <c r="AU25" i="314"/>
  <c r="AU27" i="314"/>
  <c r="AT29" i="314"/>
  <c r="AT32" i="314"/>
  <c r="AW109" i="280"/>
  <c r="AW110" i="280"/>
  <c r="AX107" i="280"/>
  <c r="AX124" i="280"/>
  <c r="AX127" i="280"/>
  <c r="AX131" i="280"/>
  <c r="AX81" i="280"/>
  <c r="AX83" i="280"/>
  <c r="AX101" i="280"/>
  <c r="AX103" i="280"/>
  <c r="AX132" i="280"/>
  <c r="AX133" i="280"/>
  <c r="AX16" i="314"/>
  <c r="AV18" i="314"/>
  <c r="AV22" i="314"/>
  <c r="AV25" i="314"/>
  <c r="AV27" i="314"/>
  <c r="AU29" i="314"/>
  <c r="AU32" i="314"/>
  <c r="AX109" i="280"/>
  <c r="AX110" i="280"/>
  <c r="AY107" i="280"/>
  <c r="AY124" i="280"/>
  <c r="AY127" i="280"/>
  <c r="AY131" i="280"/>
  <c r="AY81" i="280"/>
  <c r="AY83" i="280"/>
  <c r="AY101" i="280"/>
  <c r="AY103" i="280"/>
  <c r="AY132" i="280"/>
  <c r="AY133" i="280"/>
  <c r="AY16" i="314"/>
  <c r="AW18" i="314"/>
  <c r="AW22" i="314"/>
  <c r="AW25" i="314"/>
  <c r="AW27" i="314"/>
  <c r="AV29" i="314"/>
  <c r="AV32" i="314"/>
  <c r="AY109" i="280"/>
  <c r="AY110" i="280"/>
  <c r="AZ107" i="280"/>
  <c r="AZ124" i="280"/>
  <c r="AZ127" i="280"/>
  <c r="AZ131" i="280"/>
  <c r="AZ81" i="280"/>
  <c r="AZ83" i="280"/>
  <c r="AZ101" i="280"/>
  <c r="AZ103" i="280"/>
  <c r="AZ132" i="280"/>
  <c r="AZ133" i="280"/>
  <c r="AZ16" i="314"/>
  <c r="AX18" i="314"/>
  <c r="AX22" i="314"/>
  <c r="AX25" i="314"/>
  <c r="AX27" i="314"/>
  <c r="AW29" i="314"/>
  <c r="AW32" i="314"/>
  <c r="AZ109" i="280"/>
  <c r="AZ110" i="280"/>
  <c r="BA107" i="280"/>
  <c r="BA124" i="280"/>
  <c r="BA127" i="280"/>
  <c r="BA131" i="280"/>
  <c r="BA81" i="280"/>
  <c r="BA83" i="280"/>
  <c r="BA101" i="280"/>
  <c r="BA103" i="280"/>
  <c r="BA132" i="280"/>
  <c r="BA133" i="280"/>
  <c r="BA16" i="314"/>
  <c r="AY18" i="314"/>
  <c r="AY22" i="314"/>
  <c r="AY25" i="314"/>
  <c r="AY27" i="314"/>
  <c r="AX29" i="314"/>
  <c r="AX32" i="314"/>
  <c r="BA109" i="280"/>
  <c r="BA110" i="280"/>
  <c r="BB107" i="280"/>
  <c r="BB124" i="280"/>
  <c r="BB127" i="280"/>
  <c r="BB131" i="280"/>
  <c r="BB81" i="280"/>
  <c r="BB83" i="280"/>
  <c r="BB101" i="280"/>
  <c r="BB103" i="280"/>
  <c r="BB132" i="280"/>
  <c r="BB133" i="280"/>
  <c r="BB16" i="314"/>
  <c r="AZ18" i="314"/>
  <c r="AZ22" i="314"/>
  <c r="AZ25" i="314"/>
  <c r="AZ27" i="314"/>
  <c r="AY29" i="314"/>
  <c r="AY32" i="314"/>
  <c r="BB109" i="280"/>
  <c r="BB110" i="280"/>
  <c r="BC107" i="280"/>
  <c r="BC124" i="280"/>
  <c r="BC127" i="280"/>
  <c r="BC131" i="280"/>
  <c r="BC81" i="280"/>
  <c r="BC83" i="280"/>
  <c r="BC101" i="280"/>
  <c r="BC103" i="280"/>
  <c r="BC132" i="280"/>
  <c r="BC133" i="280"/>
  <c r="BC16" i="314"/>
  <c r="BA18" i="314"/>
  <c r="BA22" i="314"/>
  <c r="BA25" i="314"/>
  <c r="BA27" i="314"/>
  <c r="AZ29" i="314"/>
  <c r="AZ32" i="314"/>
  <c r="BC109" i="280"/>
  <c r="BC110" i="280"/>
  <c r="BD107" i="280"/>
  <c r="BD124" i="280"/>
  <c r="BD127" i="280"/>
  <c r="BD131" i="280"/>
  <c r="BD81" i="280"/>
  <c r="BD83" i="280"/>
  <c r="BD101" i="280"/>
  <c r="BD103" i="280"/>
  <c r="BD132" i="280"/>
  <c r="BD133" i="280"/>
  <c r="BD16" i="314"/>
  <c r="BB18" i="314"/>
  <c r="BB22" i="314"/>
  <c r="BB25" i="314"/>
  <c r="BB27" i="314"/>
  <c r="BA29" i="314"/>
  <c r="BA32" i="314"/>
  <c r="BD109" i="280"/>
  <c r="BD110" i="280"/>
  <c r="BE107" i="280"/>
  <c r="BE124" i="280"/>
  <c r="BE127" i="280"/>
  <c r="BE131" i="280"/>
  <c r="BE81" i="280"/>
  <c r="BE83" i="280"/>
  <c r="BE101" i="280"/>
  <c r="BE103" i="280"/>
  <c r="BE132" i="280"/>
  <c r="BE133" i="280"/>
  <c r="BE16" i="314"/>
  <c r="BC18" i="314"/>
  <c r="BC22" i="314"/>
  <c r="BC25" i="314"/>
  <c r="BC27" i="314"/>
  <c r="BB29" i="314"/>
  <c r="BB32" i="314"/>
  <c r="BE109" i="280"/>
  <c r="BE110" i="280"/>
  <c r="BF107" i="280"/>
  <c r="BF124" i="280"/>
  <c r="BF127" i="280"/>
  <c r="BF131" i="280"/>
  <c r="BF81" i="280"/>
  <c r="BF83" i="280"/>
  <c r="BF101" i="280"/>
  <c r="BF103" i="280"/>
  <c r="BF132" i="280"/>
  <c r="BF133" i="280"/>
  <c r="BF16" i="314"/>
  <c r="BD18" i="314"/>
  <c r="BD22" i="314"/>
  <c r="BD25" i="314"/>
  <c r="BD27" i="314"/>
  <c r="BC29" i="314"/>
  <c r="BC32" i="314"/>
  <c r="BF109" i="280"/>
  <c r="BF110" i="280"/>
  <c r="BG107" i="280"/>
  <c r="BG124" i="280"/>
  <c r="BG127" i="280"/>
  <c r="BG131" i="280"/>
  <c r="BG81" i="280"/>
  <c r="BG83" i="280"/>
  <c r="BG101" i="280"/>
  <c r="BG103" i="280"/>
  <c r="BG132" i="280"/>
  <c r="BG133" i="280"/>
  <c r="BG16" i="314"/>
  <c r="BE18" i="314"/>
  <c r="BE22" i="314"/>
  <c r="BE25" i="314"/>
  <c r="BE27" i="314"/>
  <c r="BD29" i="314"/>
  <c r="BD32" i="314"/>
  <c r="BG109" i="280"/>
  <c r="BG110" i="280"/>
  <c r="BH107" i="280"/>
  <c r="BH124" i="280"/>
  <c r="BH127" i="280"/>
  <c r="BH131" i="280"/>
  <c r="BH81" i="280"/>
  <c r="BH83" i="280"/>
  <c r="BH101" i="280"/>
  <c r="BH103" i="280"/>
  <c r="BH132" i="280"/>
  <c r="BH133" i="280"/>
  <c r="BH16" i="314"/>
  <c r="BF18" i="314"/>
  <c r="BF22" i="314"/>
  <c r="BF25" i="314"/>
  <c r="BF27" i="314"/>
  <c r="BE29" i="314"/>
  <c r="BE32" i="314"/>
  <c r="BH109" i="280"/>
  <c r="BH110" i="280"/>
  <c r="BI107" i="280"/>
  <c r="BI124" i="280"/>
  <c r="BI127" i="280"/>
  <c r="BI131" i="280"/>
  <c r="BI81" i="280"/>
  <c r="BI83" i="280"/>
  <c r="BI101" i="280"/>
  <c r="BI103" i="280"/>
  <c r="BI132" i="280"/>
  <c r="BI133" i="280"/>
  <c r="BI16" i="314"/>
  <c r="BG18" i="314"/>
  <c r="BG22" i="314"/>
  <c r="BG25" i="314"/>
  <c r="BG27" i="314"/>
  <c r="BF29" i="314"/>
  <c r="BF32" i="314"/>
  <c r="BI109" i="280"/>
  <c r="BI110" i="280"/>
  <c r="BJ107" i="280"/>
  <c r="BJ124" i="280"/>
  <c r="BJ127" i="280"/>
  <c r="BJ131" i="280"/>
  <c r="BJ81" i="280"/>
  <c r="BJ83" i="280"/>
  <c r="BJ101" i="280"/>
  <c r="BJ103" i="280"/>
  <c r="BJ132" i="280"/>
  <c r="BJ133" i="280"/>
  <c r="BJ16" i="314"/>
  <c r="BH18" i="314"/>
  <c r="BH22" i="314"/>
  <c r="BH25" i="314"/>
  <c r="BH27" i="314"/>
  <c r="BG29" i="314"/>
  <c r="BG32" i="314"/>
  <c r="BJ109" i="280"/>
  <c r="BJ110" i="280"/>
  <c r="BK107" i="280"/>
  <c r="BK124" i="280"/>
  <c r="BK127" i="280"/>
  <c r="BK131" i="280"/>
  <c r="BK81" i="280"/>
  <c r="BK83" i="280"/>
  <c r="BK101" i="280"/>
  <c r="BK103" i="280"/>
  <c r="BK132" i="280"/>
  <c r="BK133" i="280"/>
  <c r="BK16" i="314"/>
  <c r="BI18" i="314"/>
  <c r="BI22" i="314"/>
  <c r="BI25" i="314"/>
  <c r="BI27" i="314"/>
  <c r="BH29" i="314"/>
  <c r="BH32" i="314"/>
  <c r="BK109" i="280"/>
  <c r="BK110" i="280"/>
  <c r="BL107" i="280"/>
  <c r="BL124" i="280"/>
  <c r="BL127" i="280"/>
  <c r="BL131" i="280"/>
  <c r="BL81" i="280"/>
  <c r="BL83" i="280"/>
  <c r="BL101" i="280"/>
  <c r="BL103" i="280"/>
  <c r="BL132" i="280"/>
  <c r="BL133" i="280"/>
  <c r="BL16" i="314"/>
  <c r="BJ18" i="314"/>
  <c r="BJ22" i="314"/>
  <c r="BJ25" i="314"/>
  <c r="BJ27" i="314"/>
  <c r="BI29" i="314"/>
  <c r="BI32" i="314"/>
  <c r="BL109" i="280"/>
  <c r="BL110" i="280"/>
  <c r="BM107" i="280"/>
  <c r="BM124" i="280"/>
  <c r="BM127" i="280"/>
  <c r="BM131" i="280"/>
  <c r="BM81" i="280"/>
  <c r="BM83" i="280"/>
  <c r="BM101" i="280"/>
  <c r="BM103" i="280"/>
  <c r="BM132" i="280"/>
  <c r="BM133" i="280"/>
  <c r="BM16" i="314"/>
  <c r="BK18" i="314"/>
  <c r="BK22" i="314"/>
  <c r="BK25" i="314"/>
  <c r="BK27" i="314"/>
  <c r="BJ29" i="314"/>
  <c r="BJ32" i="314"/>
  <c r="BM109" i="280"/>
  <c r="BM110" i="280"/>
  <c r="BN107" i="280"/>
  <c r="BN124" i="280"/>
  <c r="BN127" i="280"/>
  <c r="BN131" i="280"/>
  <c r="BN81" i="280"/>
  <c r="BN83" i="280"/>
  <c r="BN101" i="280"/>
  <c r="BN103" i="280"/>
  <c r="BN132" i="280"/>
  <c r="BN133" i="280"/>
  <c r="BN16" i="314"/>
  <c r="BL18" i="314"/>
  <c r="BL22" i="314"/>
  <c r="BL25" i="314"/>
  <c r="BL27" i="314"/>
  <c r="BK29" i="314"/>
  <c r="BK32" i="314"/>
  <c r="BN109" i="280"/>
  <c r="BN110" i="280"/>
  <c r="BO107" i="280"/>
  <c r="BO124" i="280"/>
  <c r="BO127" i="280"/>
  <c r="BO131" i="280"/>
  <c r="BO81" i="280"/>
  <c r="BO83" i="280"/>
  <c r="BO101" i="280"/>
  <c r="BO103" i="280"/>
  <c r="BO132" i="280"/>
  <c r="BO133" i="280"/>
  <c r="BO16" i="314"/>
  <c r="BM18" i="314"/>
  <c r="BM22" i="314"/>
  <c r="BM25" i="314"/>
  <c r="BM27" i="314"/>
  <c r="BL29" i="314"/>
  <c r="BL32" i="314"/>
  <c r="BO109" i="280"/>
  <c r="BO110" i="280"/>
  <c r="BP107" i="280"/>
  <c r="BP124" i="280"/>
  <c r="BP127" i="280"/>
  <c r="BP131" i="280"/>
  <c r="BP81" i="280"/>
  <c r="BP83" i="280"/>
  <c r="BP101" i="280"/>
  <c r="BP103" i="280"/>
  <c r="BP132" i="280"/>
  <c r="BP133" i="280"/>
  <c r="BP16" i="314"/>
  <c r="BN18" i="314"/>
  <c r="BN22" i="314"/>
  <c r="BN25" i="314"/>
  <c r="BN27" i="314"/>
  <c r="BM29" i="314"/>
  <c r="BM32" i="314"/>
  <c r="BP109" i="280"/>
  <c r="BP110" i="280"/>
  <c r="BQ107" i="280"/>
  <c r="BQ124" i="280"/>
  <c r="BQ127" i="280"/>
  <c r="BQ131" i="280"/>
  <c r="BQ81" i="280"/>
  <c r="BQ83" i="280"/>
  <c r="BQ101" i="280"/>
  <c r="BQ103" i="280"/>
  <c r="BQ132" i="280"/>
  <c r="BQ133" i="280"/>
  <c r="BQ16" i="314"/>
  <c r="BO18" i="314"/>
  <c r="BO22" i="314"/>
  <c r="BO25" i="314"/>
  <c r="BO27" i="314"/>
  <c r="BN29" i="314"/>
  <c r="BN32" i="314"/>
  <c r="BQ109" i="280"/>
  <c r="BQ110" i="280"/>
  <c r="BR107" i="280"/>
  <c r="BR124" i="280"/>
  <c r="BR127" i="280"/>
  <c r="BR131" i="280"/>
  <c r="BR81" i="280"/>
  <c r="BR83" i="280"/>
  <c r="BR101" i="280"/>
  <c r="BR103" i="280"/>
  <c r="BR132" i="280"/>
  <c r="BR133" i="280"/>
  <c r="BR16" i="314"/>
  <c r="BP18" i="314"/>
  <c r="BP22" i="314"/>
  <c r="BP25" i="314"/>
  <c r="BP27" i="314"/>
  <c r="BO29" i="314"/>
  <c r="BO32" i="314"/>
  <c r="BR109" i="280"/>
  <c r="BR110" i="280"/>
  <c r="BS107" i="280"/>
  <c r="BS124" i="280"/>
  <c r="BS127" i="280"/>
  <c r="BS131" i="280"/>
  <c r="BS81" i="280"/>
  <c r="BS83" i="280"/>
  <c r="BS101" i="280"/>
  <c r="BS103" i="280"/>
  <c r="BS132" i="280"/>
  <c r="BS133" i="280"/>
  <c r="BS16" i="314"/>
  <c r="BQ18" i="314"/>
  <c r="BQ22" i="314"/>
  <c r="BQ25" i="314"/>
  <c r="BQ27" i="314"/>
  <c r="BP29" i="314"/>
  <c r="BP32" i="314"/>
  <c r="BS109" i="280"/>
  <c r="BS110" i="280"/>
  <c r="BT107" i="280"/>
  <c r="BT124" i="280"/>
  <c r="BT127" i="280"/>
  <c r="BT131" i="280"/>
  <c r="BT81" i="280"/>
  <c r="BT83" i="280"/>
  <c r="BT101" i="280"/>
  <c r="BT103" i="280"/>
  <c r="BT132" i="280"/>
  <c r="BT133" i="280"/>
  <c r="BT16" i="314"/>
  <c r="BR18" i="314"/>
  <c r="BR22" i="314"/>
  <c r="BR25" i="314"/>
  <c r="BR27" i="314"/>
  <c r="BQ29" i="314"/>
  <c r="BQ32" i="314"/>
  <c r="BT109" i="280"/>
  <c r="BT110" i="280"/>
  <c r="BU107" i="280"/>
  <c r="BU124" i="280"/>
  <c r="BU127" i="280"/>
  <c r="BU131" i="280"/>
  <c r="BU81" i="280"/>
  <c r="BU83" i="280"/>
  <c r="BU101" i="280"/>
  <c r="BU103" i="280"/>
  <c r="BU132" i="280"/>
  <c r="BU133" i="280"/>
  <c r="BU16" i="314"/>
  <c r="BS18" i="314"/>
  <c r="BS22" i="314"/>
  <c r="BS25" i="314"/>
  <c r="BS27" i="314"/>
  <c r="BR29" i="314"/>
  <c r="BR32" i="314"/>
  <c r="BU109" i="280"/>
  <c r="BU110" i="280"/>
  <c r="BV107" i="280"/>
  <c r="BV124" i="280"/>
  <c r="BV127" i="280"/>
  <c r="BV131" i="280"/>
  <c r="BV81" i="280"/>
  <c r="BV83" i="280"/>
  <c r="BV101" i="280"/>
  <c r="BV103" i="280"/>
  <c r="BV132" i="280"/>
  <c r="BV133" i="280"/>
  <c r="BV16" i="314"/>
  <c r="BT18" i="314"/>
  <c r="BT22" i="314"/>
  <c r="BT25" i="314"/>
  <c r="BT27" i="314"/>
  <c r="BS29" i="314"/>
  <c r="BS32" i="314"/>
  <c r="BV109" i="280"/>
  <c r="BV110" i="280"/>
  <c r="BW107" i="280"/>
  <c r="BW124" i="280"/>
  <c r="BW127" i="280"/>
  <c r="BW131" i="280"/>
  <c r="BW81" i="280"/>
  <c r="BW83" i="280"/>
  <c r="BW101" i="280"/>
  <c r="BW103" i="280"/>
  <c r="BW132" i="280"/>
  <c r="BW133" i="280"/>
  <c r="BW16" i="314"/>
  <c r="BU18" i="314"/>
  <c r="BU22" i="314"/>
  <c r="BU25" i="314"/>
  <c r="BU27" i="314"/>
  <c r="BT29" i="314"/>
  <c r="BT32" i="314"/>
  <c r="BW109" i="280"/>
  <c r="BW110" i="280"/>
  <c r="BX107" i="280"/>
  <c r="BX124" i="280"/>
  <c r="BX127" i="280"/>
  <c r="BX131" i="280"/>
  <c r="BX81" i="280"/>
  <c r="BX83" i="280"/>
  <c r="BX101" i="280"/>
  <c r="BX103" i="280"/>
  <c r="BX132" i="280"/>
  <c r="BX133" i="280"/>
  <c r="BX16" i="314"/>
  <c r="BV18" i="314"/>
  <c r="BV22" i="314"/>
  <c r="BV25" i="314"/>
  <c r="BV27" i="314"/>
  <c r="BU29" i="314"/>
  <c r="BU32" i="314"/>
  <c r="BX109" i="280"/>
  <c r="BX110" i="280"/>
  <c r="BY107" i="280"/>
  <c r="BY124" i="280"/>
  <c r="BY127" i="280"/>
  <c r="BY131" i="280"/>
  <c r="BY81" i="280"/>
  <c r="BY83" i="280"/>
  <c r="BY101" i="280"/>
  <c r="BY103" i="280"/>
  <c r="BY132" i="280"/>
  <c r="BY133" i="280"/>
  <c r="BY16" i="314"/>
  <c r="BW18" i="314"/>
  <c r="BW22" i="314"/>
  <c r="BW25" i="314"/>
  <c r="BW27" i="314"/>
  <c r="BV29" i="314"/>
  <c r="BV32" i="314"/>
  <c r="BY109" i="280"/>
  <c r="BY110" i="280"/>
  <c r="BZ107" i="280"/>
  <c r="BZ124" i="280"/>
  <c r="BZ127" i="280"/>
  <c r="BZ131" i="280"/>
  <c r="BZ81" i="280"/>
  <c r="BZ83" i="280"/>
  <c r="BZ101" i="280"/>
  <c r="BZ103" i="280"/>
  <c r="BZ132" i="280"/>
  <c r="BZ133" i="280"/>
  <c r="BZ16" i="314"/>
  <c r="BX18" i="314"/>
  <c r="BX22" i="314"/>
  <c r="BX25" i="314"/>
  <c r="BX27" i="314"/>
  <c r="BW29" i="314"/>
  <c r="BW32" i="314"/>
  <c r="BZ109" i="280"/>
  <c r="BZ110" i="280"/>
  <c r="CA107" i="280"/>
  <c r="CA124" i="280"/>
  <c r="CA127" i="280"/>
  <c r="CA131" i="280"/>
  <c r="CA81" i="280"/>
  <c r="CA83" i="280"/>
  <c r="CA101" i="280"/>
  <c r="CA103" i="280"/>
  <c r="CA132" i="280"/>
  <c r="CA133" i="280"/>
  <c r="CA16" i="314"/>
  <c r="BY18" i="314"/>
  <c r="BY22" i="314"/>
  <c r="BY25" i="314"/>
  <c r="BY27" i="314"/>
  <c r="BX29" i="314"/>
  <c r="BX32" i="314"/>
  <c r="CA109" i="280"/>
  <c r="CA110" i="280"/>
  <c r="CB107" i="280"/>
  <c r="CB124" i="280"/>
  <c r="CB127" i="280"/>
  <c r="CB131" i="280"/>
  <c r="CB81" i="280"/>
  <c r="CB83" i="280"/>
  <c r="CB101" i="280"/>
  <c r="CB103" i="280"/>
  <c r="CB132" i="280"/>
  <c r="CB133" i="280"/>
  <c r="CB16" i="314"/>
  <c r="BZ18" i="314"/>
  <c r="BZ22" i="314"/>
  <c r="BZ25" i="314"/>
  <c r="BZ27" i="314"/>
  <c r="BY29" i="314"/>
  <c r="BY32" i="314"/>
  <c r="CB109" i="280"/>
  <c r="CB110" i="280"/>
  <c r="CC107" i="280"/>
  <c r="CC124" i="280"/>
  <c r="CC127" i="280"/>
  <c r="CC131" i="280"/>
  <c r="CC81" i="280"/>
  <c r="CC83" i="280"/>
  <c r="CC101" i="280"/>
  <c r="CC103" i="280"/>
  <c r="CC132" i="280"/>
  <c r="CC133" i="280"/>
  <c r="CC16" i="314"/>
  <c r="CA18" i="314"/>
  <c r="CA22" i="314"/>
  <c r="CA25" i="314"/>
  <c r="CA27" i="314"/>
  <c r="BZ29" i="314"/>
  <c r="BZ32" i="314"/>
  <c r="CC109" i="280"/>
  <c r="CC110" i="280"/>
  <c r="CD107" i="280"/>
  <c r="CD124" i="280"/>
  <c r="CD127" i="280"/>
  <c r="CD131" i="280"/>
  <c r="CD81" i="280"/>
  <c r="CD83" i="280"/>
  <c r="CD101" i="280"/>
  <c r="CD103" i="280"/>
  <c r="CD132" i="280"/>
  <c r="CD133" i="280"/>
  <c r="CD16" i="314"/>
  <c r="CB18" i="314"/>
  <c r="CB22" i="314"/>
  <c r="CB25" i="314"/>
  <c r="CB27" i="314"/>
  <c r="CA29" i="314"/>
  <c r="CA32" i="314"/>
  <c r="CD109" i="280"/>
  <c r="CD110" i="280"/>
  <c r="CE107" i="280"/>
  <c r="CE124" i="280"/>
  <c r="CE127" i="280"/>
  <c r="CE131" i="280"/>
  <c r="CE81" i="280"/>
  <c r="CE83" i="280"/>
  <c r="CE101" i="280"/>
  <c r="CE103" i="280"/>
  <c r="CE132" i="280"/>
  <c r="CE133" i="280"/>
  <c r="CE16" i="314"/>
  <c r="CC18" i="314"/>
  <c r="CC22" i="314"/>
  <c r="CC25" i="314"/>
  <c r="CC27" i="314"/>
  <c r="CB29" i="314"/>
  <c r="CB32" i="314"/>
  <c r="CE109" i="280"/>
  <c r="CE110" i="280"/>
  <c r="CF107" i="280"/>
  <c r="CF124" i="280"/>
  <c r="CF127" i="280"/>
  <c r="CF131" i="280"/>
  <c r="CF81" i="280"/>
  <c r="CF83" i="280"/>
  <c r="CF101" i="280"/>
  <c r="CF103" i="280"/>
  <c r="CF132" i="280"/>
  <c r="CF133" i="280"/>
  <c r="CF16" i="314"/>
  <c r="CD18" i="314"/>
  <c r="CD22" i="314"/>
  <c r="CD25" i="314"/>
  <c r="CD27" i="314"/>
  <c r="CC29" i="314"/>
  <c r="CC32" i="314"/>
  <c r="CF109" i="280"/>
  <c r="CF110" i="280"/>
  <c r="CG107" i="280"/>
  <c r="CG124" i="280"/>
  <c r="CG127" i="280"/>
  <c r="CG131" i="280"/>
  <c r="CG81" i="280"/>
  <c r="CG83" i="280"/>
  <c r="CG101" i="280"/>
  <c r="CG103" i="280"/>
  <c r="CG132" i="280"/>
  <c r="CG133" i="280"/>
  <c r="CG16" i="314"/>
  <c r="CE18" i="314"/>
  <c r="CE22" i="314"/>
  <c r="CE25" i="314"/>
  <c r="CE27" i="314"/>
  <c r="CD29" i="314"/>
  <c r="CD32" i="314"/>
  <c r="CG109" i="280"/>
  <c r="CG110" i="280"/>
  <c r="CH107" i="280"/>
  <c r="CH124" i="280"/>
  <c r="CH127" i="280"/>
  <c r="CH131" i="280"/>
  <c r="CH81" i="280"/>
  <c r="CH83" i="280"/>
  <c r="CH101" i="280"/>
  <c r="CH103" i="280"/>
  <c r="CH132" i="280"/>
  <c r="CH133" i="280"/>
  <c r="CH16" i="314"/>
  <c r="CF18" i="314"/>
  <c r="CF22" i="314"/>
  <c r="CF25" i="314"/>
  <c r="CF27" i="314"/>
  <c r="CE29" i="314"/>
  <c r="CE32" i="314"/>
  <c r="CH109" i="280"/>
  <c r="CH110" i="280"/>
  <c r="CI107" i="280"/>
  <c r="CI124" i="280"/>
  <c r="CI127" i="280"/>
  <c r="CI131" i="280"/>
  <c r="CI81" i="280"/>
  <c r="CI83" i="280"/>
  <c r="CI101" i="280"/>
  <c r="CI103" i="280"/>
  <c r="CI132" i="280"/>
  <c r="CI133" i="280"/>
  <c r="CI16" i="314"/>
  <c r="CG18" i="314"/>
  <c r="CG22" i="314"/>
  <c r="CG25" i="314"/>
  <c r="CG27" i="314"/>
  <c r="CF29" i="314"/>
  <c r="CF32" i="314"/>
  <c r="CI109" i="280"/>
  <c r="CI110" i="280"/>
  <c r="CJ107" i="280"/>
  <c r="CJ124" i="280"/>
  <c r="CJ127" i="280"/>
  <c r="CJ131" i="280"/>
  <c r="CJ81" i="280"/>
  <c r="CJ83" i="280"/>
  <c r="CJ101" i="280"/>
  <c r="CJ103" i="280"/>
  <c r="CJ132" i="280"/>
  <c r="CJ133" i="280"/>
  <c r="CJ16" i="314"/>
  <c r="CH18" i="314"/>
  <c r="CH22" i="314"/>
  <c r="CH25" i="314"/>
  <c r="CH27" i="314"/>
  <c r="CG29" i="314"/>
  <c r="CG32" i="314"/>
  <c r="CJ109" i="280"/>
  <c r="CJ110" i="280"/>
  <c r="CK107" i="280"/>
  <c r="CK124" i="280"/>
  <c r="CK127" i="280"/>
  <c r="CK131" i="280"/>
  <c r="CK81" i="280"/>
  <c r="CK83" i="280"/>
  <c r="CK101" i="280"/>
  <c r="CK103" i="280"/>
  <c r="CK132" i="280"/>
  <c r="CK133" i="280"/>
  <c r="CK16" i="314"/>
  <c r="CI18" i="314"/>
  <c r="CI22" i="314"/>
  <c r="CI25" i="314"/>
  <c r="CI27" i="314"/>
  <c r="CH29" i="314"/>
  <c r="CH32" i="314"/>
  <c r="CK109" i="280"/>
  <c r="CK110" i="280"/>
  <c r="CL107" i="280"/>
  <c r="CL124" i="280"/>
  <c r="CL127" i="280"/>
  <c r="CL131" i="280"/>
  <c r="CL81" i="280"/>
  <c r="CL83" i="280"/>
  <c r="CL101" i="280"/>
  <c r="CL103" i="280"/>
  <c r="CL132" i="280"/>
  <c r="CL133" i="280"/>
  <c r="CL16" i="314"/>
  <c r="CJ18" i="314"/>
  <c r="CJ22" i="314"/>
  <c r="CJ25" i="314"/>
  <c r="CJ27" i="314"/>
  <c r="CI29" i="314"/>
  <c r="CI32" i="314"/>
  <c r="CL109" i="280"/>
  <c r="CL110" i="280"/>
  <c r="CM107" i="280"/>
  <c r="CM124" i="280"/>
  <c r="CM127" i="280"/>
  <c r="CM131" i="280"/>
  <c r="CM81" i="280"/>
  <c r="CM83" i="280"/>
  <c r="CM101" i="280"/>
  <c r="CM103" i="280"/>
  <c r="CM132" i="280"/>
  <c r="CM133" i="280"/>
  <c r="CM16" i="314"/>
  <c r="CK18" i="314"/>
  <c r="CK22" i="314"/>
  <c r="CK25" i="314"/>
  <c r="CK27" i="314"/>
  <c r="CJ29" i="314"/>
  <c r="CJ32" i="314"/>
  <c r="CM109" i="280"/>
  <c r="CM110" i="280"/>
  <c r="CN107" i="280"/>
  <c r="CN124" i="280"/>
  <c r="CN127" i="280"/>
  <c r="CN131" i="280"/>
  <c r="CN81" i="280"/>
  <c r="CN83" i="280"/>
  <c r="CN101" i="280"/>
  <c r="CN103" i="280"/>
  <c r="CN132" i="280"/>
  <c r="CN133" i="280"/>
  <c r="CN16" i="314"/>
  <c r="CL18" i="314"/>
  <c r="CL22" i="314"/>
  <c r="CL25" i="314"/>
  <c r="CL27" i="314"/>
  <c r="CK29" i="314"/>
  <c r="CK32" i="314"/>
  <c r="CN109" i="280"/>
  <c r="CN110" i="280"/>
  <c r="CO107" i="280"/>
  <c r="CO124" i="280"/>
  <c r="CO127" i="280"/>
  <c r="CO131" i="280"/>
  <c r="CO81" i="280"/>
  <c r="CO83" i="280"/>
  <c r="CO101" i="280"/>
  <c r="CO103" i="280"/>
  <c r="CO132" i="280"/>
  <c r="CO133" i="280"/>
  <c r="CO16" i="314"/>
  <c r="CM18" i="314"/>
  <c r="CM22" i="314"/>
  <c r="CM25" i="314"/>
  <c r="CM27" i="314"/>
  <c r="CL29" i="314"/>
  <c r="CL32" i="314"/>
  <c r="CO109" i="280"/>
  <c r="CO110" i="280"/>
  <c r="CP107" i="280"/>
  <c r="CP124" i="280"/>
  <c r="CP127" i="280"/>
  <c r="CP131" i="280"/>
  <c r="CP81" i="280"/>
  <c r="CP83" i="280"/>
  <c r="CP101" i="280"/>
  <c r="CP103" i="280"/>
  <c r="CP132" i="280"/>
  <c r="CP133" i="280"/>
  <c r="CP16" i="314"/>
  <c r="CN18" i="314"/>
  <c r="CN22" i="314"/>
  <c r="CN25" i="314"/>
  <c r="CN27" i="314"/>
  <c r="CM29" i="314"/>
  <c r="CM32" i="314"/>
  <c r="CP109" i="280"/>
  <c r="CP110" i="280"/>
  <c r="CQ107" i="280"/>
  <c r="CQ124" i="280"/>
  <c r="CQ127" i="280"/>
  <c r="CQ131" i="280"/>
  <c r="CQ81" i="280"/>
  <c r="CQ83" i="280"/>
  <c r="CQ101" i="280"/>
  <c r="CQ103" i="280"/>
  <c r="CQ132" i="280"/>
  <c r="CQ133" i="280"/>
  <c r="CQ16" i="314"/>
  <c r="CO18" i="314"/>
  <c r="CO22" i="314"/>
  <c r="CO25" i="314"/>
  <c r="CO27" i="314"/>
  <c r="CN29" i="314"/>
  <c r="CN32" i="314"/>
  <c r="CQ109" i="280"/>
  <c r="CQ110" i="280"/>
  <c r="CR107" i="280"/>
  <c r="CR124" i="280"/>
  <c r="CR127" i="280"/>
  <c r="CR131" i="280"/>
  <c r="CR81" i="280"/>
  <c r="CR83" i="280"/>
  <c r="CR101" i="280"/>
  <c r="CR103" i="280"/>
  <c r="CR132" i="280"/>
  <c r="CR133" i="280"/>
  <c r="CR16" i="314"/>
  <c r="CP18" i="314"/>
  <c r="CP22" i="314"/>
  <c r="CP25" i="314"/>
  <c r="CP27" i="314"/>
  <c r="CO29" i="314"/>
  <c r="CO32" i="314"/>
  <c r="CR109" i="280"/>
  <c r="CR110" i="280"/>
  <c r="CS107" i="280"/>
  <c r="CS124" i="280"/>
  <c r="CS127" i="280"/>
  <c r="CS131" i="280"/>
  <c r="CS81" i="280"/>
  <c r="CS83" i="280"/>
  <c r="CS101" i="280"/>
  <c r="CS103" i="280"/>
  <c r="CS132" i="280"/>
  <c r="CS133" i="280"/>
  <c r="CS16" i="314"/>
  <c r="CQ18" i="314"/>
  <c r="CQ22" i="314"/>
  <c r="CQ25" i="314"/>
  <c r="CQ27" i="314"/>
  <c r="CP29" i="314"/>
  <c r="CP32" i="314"/>
  <c r="CS109" i="280"/>
  <c r="CS110" i="280"/>
  <c r="CT107" i="280"/>
  <c r="CT124" i="280"/>
  <c r="CT127" i="280"/>
  <c r="CT131" i="280"/>
  <c r="CT81" i="280"/>
  <c r="CT83" i="280"/>
  <c r="CT101" i="280"/>
  <c r="CT103" i="280"/>
  <c r="CT132" i="280"/>
  <c r="CT133" i="280"/>
  <c r="CT16" i="314"/>
  <c r="CR18" i="314"/>
  <c r="CR22" i="314"/>
  <c r="CR25" i="314"/>
  <c r="CR27" i="314"/>
  <c r="CQ29" i="314"/>
  <c r="CQ32" i="314"/>
  <c r="CT109" i="280"/>
  <c r="CT110" i="280"/>
  <c r="CU107" i="280"/>
  <c r="CU124" i="280"/>
  <c r="CU127" i="280"/>
  <c r="CU131" i="280"/>
  <c r="CU81" i="280"/>
  <c r="CU83" i="280"/>
  <c r="CU101" i="280"/>
  <c r="CU103" i="280"/>
  <c r="CU132" i="280"/>
  <c r="CU133" i="280"/>
  <c r="CU16" i="314"/>
  <c r="CS18" i="314"/>
  <c r="CS22" i="314"/>
  <c r="CS25" i="314"/>
  <c r="CS27" i="314"/>
  <c r="CR29" i="314"/>
  <c r="CR32" i="314"/>
  <c r="CU109" i="280"/>
  <c r="CU110" i="280"/>
  <c r="CV107" i="280"/>
  <c r="CV124" i="280"/>
  <c r="CV127" i="280"/>
  <c r="CV131" i="280"/>
  <c r="CV81" i="280"/>
  <c r="CV83" i="280"/>
  <c r="CV101" i="280"/>
  <c r="CV103" i="280"/>
  <c r="CV132" i="280"/>
  <c r="CV133" i="280"/>
  <c r="CV16" i="314"/>
  <c r="CT18" i="314"/>
  <c r="CT22" i="314"/>
  <c r="CT25" i="314"/>
  <c r="CT27" i="314"/>
  <c r="CS29" i="314"/>
  <c r="CS32" i="314"/>
  <c r="CV109" i="280"/>
  <c r="CV110" i="280"/>
  <c r="CW107" i="280"/>
  <c r="CW124" i="280"/>
  <c r="CW127" i="280"/>
  <c r="CW131" i="280"/>
  <c r="CW81" i="280"/>
  <c r="CW83" i="280"/>
  <c r="CW101" i="280"/>
  <c r="CW103" i="280"/>
  <c r="CW132" i="280"/>
  <c r="CW133" i="280"/>
  <c r="CW16" i="314"/>
  <c r="CU18" i="314"/>
  <c r="CU22" i="314"/>
  <c r="CU25" i="314"/>
  <c r="CU27" i="314"/>
  <c r="CT29" i="314"/>
  <c r="CT32" i="314"/>
  <c r="CW109" i="280"/>
  <c r="CW110" i="280"/>
  <c r="CX107" i="280"/>
  <c r="CX124" i="280"/>
  <c r="CX127" i="280"/>
  <c r="CX131" i="280"/>
  <c r="CX81" i="280"/>
  <c r="CX83" i="280"/>
  <c r="CX101" i="280"/>
  <c r="CX103" i="280"/>
  <c r="CX132" i="280"/>
  <c r="CX133" i="280"/>
  <c r="CX16" i="314"/>
  <c r="CV18" i="314"/>
  <c r="CV22" i="314"/>
  <c r="CV25" i="314"/>
  <c r="CV27" i="314"/>
  <c r="CU29" i="314"/>
  <c r="CU32" i="314"/>
  <c r="CX109" i="280"/>
  <c r="CX110" i="280"/>
  <c r="CY107" i="280"/>
  <c r="CY124" i="280"/>
  <c r="CY127" i="280"/>
  <c r="CY131" i="280"/>
  <c r="CY81" i="280"/>
  <c r="CY83" i="280"/>
  <c r="CY101" i="280"/>
  <c r="CY103" i="280"/>
  <c r="CY132" i="280"/>
  <c r="CY133" i="280"/>
  <c r="CY16" i="314"/>
  <c r="CW18" i="314"/>
  <c r="CW22" i="314"/>
  <c r="CW25" i="314"/>
  <c r="CW27" i="314"/>
  <c r="CV29" i="314"/>
  <c r="CV32" i="314"/>
  <c r="CY109" i="280"/>
  <c r="CY110" i="280"/>
  <c r="CZ107" i="280"/>
  <c r="CZ124" i="280"/>
  <c r="CZ127" i="280"/>
  <c r="CZ131" i="280"/>
  <c r="CZ81" i="280"/>
  <c r="CZ83" i="280"/>
  <c r="CZ101" i="280"/>
  <c r="CZ103" i="280"/>
  <c r="CZ132" i="280"/>
  <c r="CZ133" i="280"/>
  <c r="CZ16" i="314"/>
  <c r="CX18" i="314"/>
  <c r="CX22" i="314"/>
  <c r="CX25" i="314"/>
  <c r="CX27" i="314"/>
  <c r="CW29" i="314"/>
  <c r="CW32" i="314"/>
  <c r="CZ109" i="280"/>
  <c r="CZ110" i="280"/>
  <c r="DA107" i="280"/>
  <c r="DA124" i="280"/>
  <c r="DA127" i="280"/>
  <c r="DA131" i="280"/>
  <c r="DA81" i="280"/>
  <c r="DA83" i="280"/>
  <c r="DA101" i="280"/>
  <c r="DA103" i="280"/>
  <c r="DA132" i="280"/>
  <c r="DA133" i="280"/>
  <c r="DA16" i="314"/>
  <c r="CY18" i="314"/>
  <c r="CY22" i="314"/>
  <c r="CY25" i="314"/>
  <c r="CY27" i="314"/>
  <c r="CX29" i="314"/>
  <c r="CX32" i="314"/>
  <c r="DA109" i="280"/>
  <c r="DA110" i="280"/>
  <c r="DB107" i="280"/>
  <c r="DB124" i="280"/>
  <c r="DB127" i="280"/>
  <c r="DB131" i="280"/>
  <c r="DB81" i="280"/>
  <c r="DB83" i="280"/>
  <c r="DB101" i="280"/>
  <c r="DB103" i="280"/>
  <c r="DB132" i="280"/>
  <c r="DB133" i="280"/>
  <c r="DB16" i="314"/>
  <c r="CZ18" i="314"/>
  <c r="CZ22" i="314"/>
  <c r="CZ25" i="314"/>
  <c r="CZ27" i="314"/>
  <c r="CY29" i="314"/>
  <c r="CY32" i="314"/>
  <c r="DB109" i="280"/>
  <c r="DB110" i="280"/>
  <c r="DC107" i="280"/>
  <c r="DC124" i="280"/>
  <c r="DC127" i="280"/>
  <c r="DC131" i="280"/>
  <c r="DC81" i="280"/>
  <c r="DC83" i="280"/>
  <c r="DC101" i="280"/>
  <c r="DC103" i="280"/>
  <c r="DC132" i="280"/>
  <c r="DC133" i="280"/>
  <c r="DC16" i="314"/>
  <c r="DA18" i="314"/>
  <c r="DA22" i="314"/>
  <c r="DA25" i="314"/>
  <c r="DA27" i="314"/>
  <c r="CZ29" i="314"/>
  <c r="CZ32" i="314"/>
  <c r="DC109" i="280"/>
  <c r="DC110" i="280"/>
  <c r="DD107" i="280"/>
  <c r="DD124" i="280"/>
  <c r="DD127" i="280"/>
  <c r="DD131" i="280"/>
  <c r="DD81" i="280"/>
  <c r="DD83" i="280"/>
  <c r="DD101" i="280"/>
  <c r="DD103" i="280"/>
  <c r="DD132" i="280"/>
  <c r="DD133" i="280"/>
  <c r="DD16" i="314"/>
  <c r="DB18" i="314"/>
  <c r="DB22" i="314"/>
  <c r="DB25" i="314"/>
  <c r="DB27" i="314"/>
  <c r="DA29" i="314"/>
  <c r="DA32" i="314"/>
  <c r="DD109" i="280"/>
  <c r="DD110" i="280"/>
  <c r="DE107" i="280"/>
  <c r="DE124" i="280"/>
  <c r="DE127" i="280"/>
  <c r="DE131" i="280"/>
  <c r="DE81" i="280"/>
  <c r="DE83" i="280"/>
  <c r="DE101" i="280"/>
  <c r="DE103" i="280"/>
  <c r="DE132" i="280"/>
  <c r="DE133" i="280"/>
  <c r="DE16" i="314"/>
  <c r="DC18" i="314"/>
  <c r="DC22" i="314"/>
  <c r="DC25" i="314"/>
  <c r="DC27" i="314"/>
  <c r="DB29" i="314"/>
  <c r="DB32" i="314"/>
  <c r="DE109" i="280"/>
  <c r="DE110" i="280"/>
  <c r="DF107" i="280"/>
  <c r="DF124" i="280"/>
  <c r="DF127" i="280"/>
  <c r="DF131" i="280"/>
  <c r="DF81" i="280"/>
  <c r="DF83" i="280"/>
  <c r="DF101" i="280"/>
  <c r="DF103" i="280"/>
  <c r="DF132" i="280"/>
  <c r="DF133" i="280"/>
  <c r="DF16" i="314"/>
  <c r="DD18" i="314"/>
  <c r="DD22" i="314"/>
  <c r="DD25" i="314"/>
  <c r="DD27" i="314"/>
  <c r="DC29" i="314"/>
  <c r="DC32" i="314"/>
  <c r="DF109" i="280"/>
  <c r="DF110" i="280"/>
  <c r="DG107" i="280"/>
  <c r="DG124" i="280"/>
  <c r="DG127" i="280"/>
  <c r="DG131" i="280"/>
  <c r="DG81" i="280"/>
  <c r="DG83" i="280"/>
  <c r="DG101" i="280"/>
  <c r="DG103" i="280"/>
  <c r="DG132" i="280"/>
  <c r="DG133" i="280"/>
  <c r="DG16" i="314"/>
  <c r="DE18" i="314"/>
  <c r="DE22" i="314"/>
  <c r="DE25" i="314"/>
  <c r="DE27" i="314"/>
  <c r="DD29" i="314"/>
  <c r="DD32" i="314"/>
  <c r="DG109" i="280"/>
  <c r="DG110" i="280"/>
  <c r="DH107" i="280"/>
  <c r="DH124" i="280"/>
  <c r="DH127" i="280"/>
  <c r="DH131" i="280"/>
  <c r="DH81" i="280"/>
  <c r="DH83" i="280"/>
  <c r="DH101" i="280"/>
  <c r="DH103" i="280"/>
  <c r="DH132" i="280"/>
  <c r="DH133" i="280"/>
  <c r="DH16" i="314"/>
  <c r="DF18" i="314"/>
  <c r="DF22" i="314"/>
  <c r="DF25" i="314"/>
  <c r="DF27" i="314"/>
  <c r="DE29" i="314"/>
  <c r="DE32" i="314"/>
  <c r="DH109" i="280"/>
  <c r="DH110" i="280"/>
  <c r="DI107" i="280"/>
  <c r="DI124" i="280"/>
  <c r="DI127" i="280"/>
  <c r="DI131" i="280"/>
  <c r="DI81" i="280"/>
  <c r="DI83" i="280"/>
  <c r="DI101" i="280"/>
  <c r="DI103" i="280"/>
  <c r="DI132" i="280"/>
  <c r="DI133" i="280"/>
  <c r="DI16" i="314"/>
  <c r="DG18" i="314"/>
  <c r="DG22" i="314"/>
  <c r="DG25" i="314"/>
  <c r="DG27" i="314"/>
  <c r="DF29" i="314"/>
  <c r="DF32" i="314"/>
  <c r="DI109" i="280"/>
  <c r="DI110" i="280"/>
  <c r="DJ107" i="280"/>
  <c r="DJ124" i="280"/>
  <c r="DJ127" i="280"/>
  <c r="DJ131" i="280"/>
  <c r="DJ81" i="280"/>
  <c r="DJ83" i="280"/>
  <c r="DJ101" i="280"/>
  <c r="DJ103" i="280"/>
  <c r="DJ132" i="280"/>
  <c r="DJ133" i="280"/>
  <c r="DJ16" i="314"/>
  <c r="DH18" i="314"/>
  <c r="DH22" i="314"/>
  <c r="DH25" i="314"/>
  <c r="DH27" i="314"/>
  <c r="DG29" i="314"/>
  <c r="DG32" i="314"/>
  <c r="DJ109" i="280"/>
  <c r="DJ110" i="280"/>
  <c r="DK107" i="280"/>
  <c r="DK124" i="280"/>
  <c r="DK127" i="280"/>
  <c r="DK131" i="280"/>
  <c r="DK81" i="280"/>
  <c r="DK83" i="280"/>
  <c r="DK101" i="280"/>
  <c r="DK103" i="280"/>
  <c r="DK132" i="280"/>
  <c r="DK133" i="280"/>
  <c r="DK16" i="314"/>
  <c r="DI18" i="314"/>
  <c r="DI22" i="314"/>
  <c r="DI25" i="314"/>
  <c r="DI27" i="314"/>
  <c r="DH29" i="314"/>
  <c r="DH32" i="314"/>
  <c r="DK109" i="280"/>
  <c r="DK110" i="280"/>
  <c r="DL107" i="280"/>
  <c r="DL124" i="280"/>
  <c r="DL127" i="280"/>
  <c r="DL131" i="280"/>
  <c r="DL81" i="280"/>
  <c r="DL83" i="280"/>
  <c r="DL101" i="280"/>
  <c r="DL103" i="280"/>
  <c r="DL132" i="280"/>
  <c r="DL133" i="280"/>
  <c r="DL16" i="314"/>
  <c r="DJ18" i="314"/>
  <c r="DJ22" i="314"/>
  <c r="DJ25" i="314"/>
  <c r="DJ27" i="314"/>
  <c r="DI29" i="314"/>
  <c r="DI32" i="314"/>
  <c r="DL109" i="280"/>
  <c r="DL110" i="280"/>
  <c r="DM107" i="280"/>
  <c r="DM124" i="280"/>
  <c r="DM127" i="280"/>
  <c r="DM131" i="280"/>
  <c r="DM81" i="280"/>
  <c r="DM83" i="280"/>
  <c r="DM101" i="280"/>
  <c r="DM103" i="280"/>
  <c r="DM132" i="280"/>
  <c r="DM133" i="280"/>
  <c r="DM16" i="314"/>
  <c r="DK18" i="314"/>
  <c r="DK22" i="314"/>
  <c r="DK25" i="314"/>
  <c r="DK27" i="314"/>
  <c r="DJ29" i="314"/>
  <c r="DJ32" i="314"/>
  <c r="DM109" i="280"/>
  <c r="DM110" i="280"/>
  <c r="DN107" i="280"/>
  <c r="DN124" i="280"/>
  <c r="DN127" i="280"/>
  <c r="DN131" i="280"/>
  <c r="DN81" i="280"/>
  <c r="DN83" i="280"/>
  <c r="DN101" i="280"/>
  <c r="DN103" i="280"/>
  <c r="DN132" i="280"/>
  <c r="DN133" i="280"/>
  <c r="DN16" i="314"/>
  <c r="DL18" i="314"/>
  <c r="DL22" i="314"/>
  <c r="DL25" i="314"/>
  <c r="DL27" i="314"/>
  <c r="DK29" i="314"/>
  <c r="DK32" i="314"/>
  <c r="DN109" i="280"/>
  <c r="DN110" i="280"/>
  <c r="DO107" i="280"/>
  <c r="DO124" i="280"/>
  <c r="DO127" i="280"/>
  <c r="DO131" i="280"/>
  <c r="DO81" i="280"/>
  <c r="DO83" i="280"/>
  <c r="DO101" i="280"/>
  <c r="DO103" i="280"/>
  <c r="DO132" i="280"/>
  <c r="DO133" i="280"/>
  <c r="DO16" i="314"/>
  <c r="DM18" i="314"/>
  <c r="DM22" i="314"/>
  <c r="DM25" i="314"/>
  <c r="DM27" i="314"/>
  <c r="DL29" i="314"/>
  <c r="DL32" i="314"/>
  <c r="DO109" i="280"/>
  <c r="DO110" i="280"/>
  <c r="DP107" i="280"/>
  <c r="DP124" i="280"/>
  <c r="DP127" i="280"/>
  <c r="DP131" i="280"/>
  <c r="DP81" i="280"/>
  <c r="DP83" i="280"/>
  <c r="DP101" i="280"/>
  <c r="DP103" i="280"/>
  <c r="DP132" i="280"/>
  <c r="DP133" i="280"/>
  <c r="DP16" i="314"/>
  <c r="DN18" i="314"/>
  <c r="DN22" i="314"/>
  <c r="DN25" i="314"/>
  <c r="DN27" i="314"/>
  <c r="DM29" i="314"/>
  <c r="DM32" i="314"/>
  <c r="DP109" i="280"/>
  <c r="DP110" i="280"/>
  <c r="DQ107" i="280"/>
  <c r="DQ124" i="280"/>
  <c r="DQ127" i="280"/>
  <c r="DQ131" i="280"/>
  <c r="DQ81" i="280"/>
  <c r="DQ83" i="280"/>
  <c r="DQ101" i="280"/>
  <c r="DQ103" i="280"/>
  <c r="DQ132" i="280"/>
  <c r="DQ133" i="280"/>
  <c r="DQ16" i="314"/>
  <c r="DO18" i="314"/>
  <c r="DO22" i="314"/>
  <c r="DO25" i="314"/>
  <c r="DO27" i="314"/>
  <c r="DN29" i="314"/>
  <c r="DN32" i="314"/>
  <c r="DQ109" i="280"/>
  <c r="DQ110" i="280"/>
  <c r="DR107" i="280"/>
  <c r="DR124" i="280"/>
  <c r="DR127" i="280"/>
  <c r="DR131" i="280"/>
  <c r="DR81" i="280"/>
  <c r="DR83" i="280"/>
  <c r="DR101" i="280"/>
  <c r="DR103" i="280"/>
  <c r="DR132" i="280"/>
  <c r="DR133" i="280"/>
  <c r="DR16" i="314"/>
  <c r="DP18" i="314"/>
  <c r="DP22" i="314"/>
  <c r="DP25" i="314"/>
  <c r="DP27" i="314"/>
  <c r="DO29" i="314"/>
  <c r="DO32" i="314"/>
  <c r="DR109" i="280"/>
  <c r="DR110" i="280"/>
  <c r="DS107" i="280"/>
  <c r="DS124" i="280"/>
  <c r="DS127" i="280"/>
  <c r="DS131" i="280"/>
  <c r="DS81" i="280"/>
  <c r="DS83" i="280"/>
  <c r="DS101" i="280"/>
  <c r="DS103" i="280"/>
  <c r="DS132" i="280"/>
  <c r="DS133" i="280"/>
  <c r="DS16" i="314"/>
  <c r="DQ18" i="314"/>
  <c r="DQ22" i="314"/>
  <c r="DQ25" i="314"/>
  <c r="DQ27" i="314"/>
  <c r="DP29" i="314"/>
  <c r="DP32" i="314"/>
  <c r="DS109" i="280"/>
  <c r="DS110" i="280"/>
  <c r="DT107" i="280"/>
  <c r="DT124" i="280"/>
  <c r="DT127" i="280"/>
  <c r="DT131" i="280"/>
  <c r="DT81" i="280"/>
  <c r="DT83" i="280"/>
  <c r="DT101" i="280"/>
  <c r="DT103" i="280"/>
  <c r="DT132" i="280"/>
  <c r="DT133" i="280"/>
  <c r="DT16" i="314"/>
  <c r="DR18" i="314"/>
  <c r="DR22" i="314"/>
  <c r="DR25" i="314"/>
  <c r="DR27" i="314"/>
  <c r="DQ29" i="314"/>
  <c r="DQ32" i="314"/>
  <c r="DT109" i="280"/>
  <c r="DT110" i="280"/>
  <c r="DU107" i="280"/>
  <c r="DU124" i="280"/>
  <c r="DU127" i="280"/>
  <c r="DU131" i="280"/>
  <c r="DU81" i="280"/>
  <c r="DU83" i="280"/>
  <c r="DU101" i="280"/>
  <c r="DU103" i="280"/>
  <c r="DU132" i="280"/>
  <c r="DU133" i="280"/>
  <c r="DU16" i="314"/>
  <c r="DS18" i="314"/>
  <c r="DS22" i="314"/>
  <c r="DS25" i="314"/>
  <c r="DS27" i="314"/>
  <c r="DR29" i="314"/>
  <c r="DR32" i="314"/>
  <c r="DU109" i="280"/>
  <c r="DU110" i="280"/>
  <c r="DV107" i="280"/>
  <c r="DV124" i="280"/>
  <c r="DV127" i="280"/>
  <c r="DV131" i="280"/>
  <c r="DV81" i="280"/>
  <c r="DV83" i="280"/>
  <c r="DV101" i="280"/>
  <c r="DV103" i="280"/>
  <c r="DV132" i="280"/>
  <c r="DV133" i="280"/>
  <c r="DV16" i="314"/>
  <c r="DT18" i="314"/>
  <c r="DT22" i="314"/>
  <c r="DT25" i="314"/>
  <c r="DT27" i="314"/>
  <c r="DS29" i="314"/>
  <c r="DS32" i="314"/>
  <c r="DV109" i="280"/>
  <c r="DV110" i="280"/>
  <c r="DW107" i="280"/>
  <c r="DW124" i="280"/>
  <c r="DW127" i="280"/>
  <c r="DW131" i="280"/>
  <c r="DW81" i="280"/>
  <c r="DW83" i="280"/>
  <c r="DW101" i="280"/>
  <c r="DW103" i="280"/>
  <c r="DW132" i="280"/>
  <c r="DW133" i="280"/>
  <c r="DW16" i="314"/>
  <c r="DU18" i="314"/>
  <c r="DU22" i="314"/>
  <c r="DU25" i="314"/>
  <c r="DU27" i="314"/>
  <c r="DT29" i="314"/>
  <c r="DT32" i="314"/>
  <c r="DW109" i="280"/>
  <c r="DW110" i="280"/>
  <c r="DX107" i="280"/>
  <c r="DX124" i="280"/>
  <c r="DX127" i="280"/>
  <c r="DX131" i="280"/>
  <c r="DX81" i="280"/>
  <c r="DX83" i="280"/>
  <c r="DX101" i="280"/>
  <c r="DX103" i="280"/>
  <c r="DX132" i="280"/>
  <c r="DX133" i="280"/>
  <c r="DX16" i="314"/>
  <c r="DV18" i="314"/>
  <c r="DV22" i="314"/>
  <c r="DV25" i="314"/>
  <c r="DV27" i="314"/>
  <c r="DU29" i="314"/>
  <c r="DU32" i="314"/>
  <c r="DX109" i="280"/>
  <c r="DX110" i="280"/>
  <c r="DY107" i="280"/>
  <c r="DY124" i="280"/>
  <c r="DY127" i="280"/>
  <c r="DY131" i="280"/>
  <c r="DY81" i="280"/>
  <c r="DY83" i="280"/>
  <c r="DY101" i="280"/>
  <c r="DY103" i="280"/>
  <c r="DY132" i="280"/>
  <c r="DY133" i="280"/>
  <c r="DY16" i="314"/>
  <c r="DW18" i="314"/>
  <c r="DW22" i="314"/>
  <c r="DW25" i="314"/>
  <c r="DW27" i="314"/>
  <c r="DV29" i="314"/>
  <c r="DV32" i="314"/>
  <c r="DY109" i="280"/>
  <c r="DY110" i="280"/>
  <c r="DZ107" i="280"/>
  <c r="DZ124" i="280"/>
  <c r="DZ127" i="280"/>
  <c r="DZ131" i="280"/>
  <c r="DZ81" i="280"/>
  <c r="DZ83" i="280"/>
  <c r="DZ101" i="280"/>
  <c r="DZ103" i="280"/>
  <c r="DZ132" i="280"/>
  <c r="DZ133" i="280"/>
  <c r="DZ16" i="314"/>
  <c r="DX18" i="314"/>
  <c r="DX22" i="314"/>
  <c r="DX25" i="314"/>
  <c r="DX27" i="314"/>
  <c r="DW29" i="314"/>
  <c r="DW32" i="314"/>
  <c r="DZ109" i="280"/>
  <c r="DZ110" i="280"/>
  <c r="EA107" i="280"/>
  <c r="EA124" i="280"/>
  <c r="EA127" i="280"/>
  <c r="EA131" i="280"/>
  <c r="EA81" i="280"/>
  <c r="EA83" i="280"/>
  <c r="EA101" i="280"/>
  <c r="EA103" i="280"/>
  <c r="EA132" i="280"/>
  <c r="EA133" i="280"/>
  <c r="EA16" i="314"/>
  <c r="DY18" i="314"/>
  <c r="DY22" i="314"/>
  <c r="DY25" i="314"/>
  <c r="DY27" i="314"/>
  <c r="DX29" i="314"/>
  <c r="DX32" i="314"/>
  <c r="EA109" i="280"/>
  <c r="EA110" i="280"/>
  <c r="EB107" i="280"/>
  <c r="EB124" i="280"/>
  <c r="EB127" i="280"/>
  <c r="EB131" i="280"/>
  <c r="EB81" i="280"/>
  <c r="EB83" i="280"/>
  <c r="EB101" i="280"/>
  <c r="EB103" i="280"/>
  <c r="EB132" i="280"/>
  <c r="EB133" i="280"/>
  <c r="EB16" i="314"/>
  <c r="DZ18" i="314"/>
  <c r="DZ22" i="314"/>
  <c r="DZ25" i="314"/>
  <c r="DZ27" i="314"/>
  <c r="DY29" i="314"/>
  <c r="DY32" i="314"/>
  <c r="EB109" i="280"/>
  <c r="EB110" i="280"/>
  <c r="EC107" i="280"/>
  <c r="EC124" i="280"/>
  <c r="EC127" i="280"/>
  <c r="EC131" i="280"/>
  <c r="EC81" i="280"/>
  <c r="EC83" i="280"/>
  <c r="EC101" i="280"/>
  <c r="EC103" i="280"/>
  <c r="EC132" i="280"/>
  <c r="EC133" i="280"/>
  <c r="EC16" i="314"/>
  <c r="EA18" i="314"/>
  <c r="EA22" i="314"/>
  <c r="EA25" i="314"/>
  <c r="EA27" i="314"/>
  <c r="DZ29" i="314"/>
  <c r="DZ32" i="314"/>
  <c r="EC109" i="280"/>
  <c r="EC110" i="280"/>
  <c r="ED107" i="280"/>
  <c r="ED124" i="280"/>
  <c r="ED127" i="280"/>
  <c r="ED131" i="280"/>
  <c r="ED81" i="280"/>
  <c r="ED83" i="280"/>
  <c r="ED101" i="280"/>
  <c r="ED103" i="280"/>
  <c r="ED132" i="280"/>
  <c r="ED133" i="280"/>
  <c r="ED16" i="314"/>
  <c r="EB18" i="314"/>
  <c r="EB22" i="314"/>
  <c r="EB25" i="314"/>
  <c r="EB27" i="314"/>
  <c r="EA29" i="314"/>
  <c r="EA32" i="314"/>
  <c r="ED109" i="280"/>
  <c r="ED110" i="280"/>
  <c r="EE107" i="280"/>
  <c r="EE124" i="280"/>
  <c r="EE127" i="280"/>
  <c r="EE131" i="280"/>
  <c r="EE81" i="280"/>
  <c r="EE83" i="280"/>
  <c r="EE101" i="280"/>
  <c r="EE103" i="280"/>
  <c r="EE132" i="280"/>
  <c r="EE133" i="280"/>
  <c r="EE16" i="314"/>
  <c r="EC18" i="314"/>
  <c r="EC22" i="314"/>
  <c r="EC25" i="314"/>
  <c r="EC27" i="314"/>
  <c r="EB29" i="314"/>
  <c r="EB32" i="314"/>
  <c r="EE109" i="280"/>
  <c r="EE110" i="280"/>
  <c r="EF107" i="280"/>
  <c r="EF124" i="280"/>
  <c r="EF127" i="280"/>
  <c r="EF131" i="280"/>
  <c r="EF81" i="280"/>
  <c r="EF83" i="280"/>
  <c r="EF101" i="280"/>
  <c r="EF103" i="280"/>
  <c r="EF132" i="280"/>
  <c r="EF133" i="280"/>
  <c r="EF16" i="314"/>
  <c r="ED18" i="314"/>
  <c r="ED22" i="314"/>
  <c r="ED25" i="314"/>
  <c r="ED27" i="314"/>
  <c r="EC29" i="314"/>
  <c r="EC32" i="314"/>
  <c r="EF109" i="280"/>
  <c r="EF110" i="280"/>
  <c r="EG107" i="280"/>
  <c r="EG124" i="280"/>
  <c r="EG127" i="280"/>
  <c r="EG131" i="280"/>
  <c r="EG81" i="280"/>
  <c r="EG83" i="280"/>
  <c r="EG101" i="280"/>
  <c r="EG103" i="280"/>
  <c r="EG132" i="280"/>
  <c r="EG133" i="280"/>
  <c r="EG16" i="314"/>
  <c r="EE18" i="314"/>
  <c r="EE22" i="314"/>
  <c r="EE25" i="314"/>
  <c r="EE27" i="314"/>
  <c r="ED29" i="314"/>
  <c r="ED32" i="314"/>
  <c r="EG109" i="280"/>
  <c r="EG110" i="280"/>
  <c r="EH107" i="280"/>
  <c r="EH124" i="280"/>
  <c r="EH127" i="280"/>
  <c r="EH131" i="280"/>
  <c r="EH81" i="280"/>
  <c r="EH83" i="280"/>
  <c r="EH101" i="280"/>
  <c r="EH103" i="280"/>
  <c r="EH132" i="280"/>
  <c r="EH133" i="280"/>
  <c r="EH16" i="314"/>
  <c r="EF18" i="314"/>
  <c r="EF22" i="314"/>
  <c r="EF25" i="314"/>
  <c r="EF27" i="314"/>
  <c r="EE29" i="314"/>
  <c r="EE32" i="314"/>
  <c r="EH109" i="280"/>
  <c r="EH110" i="280"/>
  <c r="EI107" i="280"/>
  <c r="EI124" i="280"/>
  <c r="EI127" i="280"/>
  <c r="EI131" i="280"/>
  <c r="EI81" i="280"/>
  <c r="EI83" i="280"/>
  <c r="EI101" i="280"/>
  <c r="EI103" i="280"/>
  <c r="EI132" i="280"/>
  <c r="EI133" i="280"/>
  <c r="EI16" i="314"/>
  <c r="EG18" i="314"/>
  <c r="EG22" i="314"/>
  <c r="EG25" i="314"/>
  <c r="EG27" i="314"/>
  <c r="EF29" i="314"/>
  <c r="EF32" i="314"/>
  <c r="EI109" i="280"/>
  <c r="EI110" i="280"/>
  <c r="EJ107" i="280"/>
  <c r="EJ124" i="280"/>
  <c r="EJ127" i="280"/>
  <c r="EJ131" i="280"/>
  <c r="EJ81" i="280"/>
  <c r="EJ83" i="280"/>
  <c r="EJ101" i="280"/>
  <c r="EJ103" i="280"/>
  <c r="EJ132" i="280"/>
  <c r="EJ133" i="280"/>
  <c r="EJ16" i="314"/>
  <c r="EH18" i="314"/>
  <c r="EH22" i="314"/>
  <c r="EH25" i="314"/>
  <c r="EH27" i="314"/>
  <c r="EG29" i="314"/>
  <c r="EG32" i="314"/>
  <c r="EJ109" i="280"/>
  <c r="EJ110" i="280"/>
  <c r="EK107" i="280"/>
  <c r="EK124" i="280"/>
  <c r="EK127" i="280"/>
  <c r="EK131" i="280"/>
  <c r="EK81" i="280"/>
  <c r="EK83" i="280"/>
  <c r="EK101" i="280"/>
  <c r="EK103" i="280"/>
  <c r="EK132" i="280"/>
  <c r="EK133" i="280"/>
  <c r="EK16" i="314"/>
  <c r="EI18" i="314"/>
  <c r="EI22" i="314"/>
  <c r="EI25" i="314"/>
  <c r="EI27" i="314"/>
  <c r="EH29" i="314"/>
  <c r="EH32" i="314"/>
  <c r="EK109" i="280"/>
  <c r="EK110" i="280"/>
  <c r="EL107" i="280"/>
  <c r="EL124" i="280"/>
  <c r="EL127" i="280"/>
  <c r="EL131" i="280"/>
  <c r="EL81" i="280"/>
  <c r="EL83" i="280"/>
  <c r="EL101" i="280"/>
  <c r="EL103" i="280"/>
  <c r="EL132" i="280"/>
  <c r="EL133" i="280"/>
  <c r="EL16" i="314"/>
  <c r="EJ18" i="314"/>
  <c r="EJ22" i="314"/>
  <c r="EJ25" i="314"/>
  <c r="EJ27" i="314"/>
  <c r="EI29" i="314"/>
  <c r="EI32" i="314"/>
  <c r="EL109" i="280"/>
  <c r="EL110" i="280"/>
  <c r="EM107" i="280"/>
  <c r="EM124" i="280"/>
  <c r="EM127" i="280"/>
  <c r="EM131" i="280"/>
  <c r="EM81" i="280"/>
  <c r="EM83" i="280"/>
  <c r="EM101" i="280"/>
  <c r="EM103" i="280"/>
  <c r="EM132" i="280"/>
  <c r="EM133" i="280"/>
  <c r="EM16" i="314"/>
  <c r="EK18" i="314"/>
  <c r="EK22" i="314"/>
  <c r="EK25" i="314"/>
  <c r="EK27" i="314"/>
  <c r="EJ29" i="314"/>
  <c r="EJ32" i="314"/>
  <c r="EM109" i="280"/>
  <c r="EM110" i="280"/>
  <c r="EN107" i="280"/>
  <c r="EN124" i="280"/>
  <c r="EN127" i="280"/>
  <c r="EN131" i="280"/>
  <c r="EN81" i="280"/>
  <c r="EN83" i="280"/>
  <c r="EN101" i="280"/>
  <c r="EN103" i="280"/>
  <c r="EN132" i="280"/>
  <c r="EN133" i="280"/>
  <c r="EN16" i="314"/>
  <c r="EL18" i="314"/>
  <c r="EL22" i="314"/>
  <c r="EL25" i="314"/>
  <c r="EL27" i="314"/>
  <c r="EK29" i="314"/>
  <c r="EK32" i="314"/>
  <c r="EN109" i="280"/>
  <c r="EN110" i="280"/>
  <c r="EO107" i="280"/>
  <c r="EO124" i="280"/>
  <c r="EO127" i="280"/>
  <c r="EO131" i="280"/>
  <c r="EO81" i="280"/>
  <c r="EO83" i="280"/>
  <c r="EO101" i="280"/>
  <c r="EO103" i="280"/>
  <c r="EO132" i="280"/>
  <c r="EO133" i="280"/>
  <c r="EO16" i="314"/>
  <c r="EM18" i="314"/>
  <c r="EM22" i="314"/>
  <c r="EM25" i="314"/>
  <c r="EM27" i="314"/>
  <c r="EL29" i="314"/>
  <c r="EL32" i="314"/>
  <c r="EO109" i="280"/>
  <c r="EO110" i="280"/>
  <c r="EP107" i="280"/>
  <c r="EP124" i="280"/>
  <c r="EP127" i="280"/>
  <c r="EP131" i="280"/>
  <c r="EP81" i="280"/>
  <c r="EP83" i="280"/>
  <c r="EP101" i="280"/>
  <c r="EP103" i="280"/>
  <c r="EP132" i="280"/>
  <c r="EP133" i="280"/>
  <c r="EP16" i="314"/>
  <c r="EN18" i="314"/>
  <c r="EN22" i="314"/>
  <c r="EN25" i="314"/>
  <c r="EN27" i="314"/>
  <c r="EM29" i="314"/>
  <c r="EM32" i="314"/>
  <c r="EP109" i="280"/>
  <c r="EP110" i="280"/>
  <c r="EQ107" i="280"/>
  <c r="EQ124" i="280"/>
  <c r="EQ127" i="280"/>
  <c r="EQ131" i="280"/>
  <c r="EQ81" i="280"/>
  <c r="EQ83" i="280"/>
  <c r="EQ101" i="280"/>
  <c r="EQ103" i="280"/>
  <c r="EQ132" i="280"/>
  <c r="EQ133" i="280"/>
  <c r="EQ16" i="314"/>
  <c r="EO18" i="314"/>
  <c r="EO22" i="314"/>
  <c r="EO25" i="314"/>
  <c r="EO27" i="314"/>
  <c r="EN29" i="314"/>
  <c r="EN32" i="314"/>
  <c r="EQ109" i="280"/>
  <c r="EQ110" i="280"/>
  <c r="ER107" i="280"/>
  <c r="ER124" i="280"/>
  <c r="ER127" i="280"/>
  <c r="ER131" i="280"/>
  <c r="ER81" i="280"/>
  <c r="ER83" i="280"/>
  <c r="ER101" i="280"/>
  <c r="ER103" i="280"/>
  <c r="ER132" i="280"/>
  <c r="ER133" i="280"/>
  <c r="ER16" i="314"/>
  <c r="EP18" i="314"/>
  <c r="EP22" i="314"/>
  <c r="EP25" i="314"/>
  <c r="EP27" i="314"/>
  <c r="EO29" i="314"/>
  <c r="EO32" i="314"/>
  <c r="ER109" i="280"/>
  <c r="ER110" i="280"/>
  <c r="ES107" i="280"/>
  <c r="ES124" i="280"/>
  <c r="ES127" i="280"/>
  <c r="ES131" i="280"/>
  <c r="ES81" i="280"/>
  <c r="ES83" i="280"/>
  <c r="ES101" i="280"/>
  <c r="ES103" i="280"/>
  <c r="ES132" i="280"/>
  <c r="ES133" i="280"/>
  <c r="ES16" i="314"/>
  <c r="EQ18" i="314"/>
  <c r="EQ22" i="314"/>
  <c r="EQ25" i="314"/>
  <c r="EQ27" i="314"/>
  <c r="EP29" i="314"/>
  <c r="EP32" i="314"/>
  <c r="ES109" i="280"/>
  <c r="ES110" i="280"/>
  <c r="ET107" i="280"/>
  <c r="ET124" i="280"/>
  <c r="ET127" i="280"/>
  <c r="ET131" i="280"/>
  <c r="ET81" i="280"/>
  <c r="ET83" i="280"/>
  <c r="ET101" i="280"/>
  <c r="ET103" i="280"/>
  <c r="ET132" i="280"/>
  <c r="ET133" i="280"/>
  <c r="ET16" i="314"/>
  <c r="ER18" i="314"/>
  <c r="ER22" i="314"/>
  <c r="ER25" i="314"/>
  <c r="ER27" i="314"/>
  <c r="EQ29" i="314"/>
  <c r="EQ32" i="314"/>
  <c r="ET109" i="280"/>
  <c r="ET110" i="280"/>
  <c r="EU107" i="280"/>
  <c r="EU124" i="280"/>
  <c r="EU127" i="280"/>
  <c r="EU131" i="280"/>
  <c r="EU81" i="280"/>
  <c r="EU83" i="280"/>
  <c r="EU101" i="280"/>
  <c r="EU103" i="280"/>
  <c r="EU132" i="280"/>
  <c r="EU133" i="280"/>
  <c r="EU16" i="314"/>
  <c r="ES18" i="314"/>
  <c r="ES22" i="314"/>
  <c r="ES25" i="314"/>
  <c r="ES27" i="314"/>
  <c r="ER29" i="314"/>
  <c r="ER32" i="314"/>
  <c r="EU109" i="280"/>
  <c r="EU110" i="280"/>
  <c r="EV107" i="280"/>
  <c r="EV124" i="280"/>
  <c r="EV127" i="280"/>
  <c r="EV131" i="280"/>
  <c r="EV81" i="280"/>
  <c r="EV83" i="280"/>
  <c r="EV101" i="280"/>
  <c r="EV103" i="280"/>
  <c r="EV132" i="280"/>
  <c r="EV133" i="280"/>
  <c r="EV16" i="314"/>
  <c r="ET18" i="314"/>
  <c r="ET22" i="314"/>
  <c r="ET25" i="314"/>
  <c r="ET27" i="314"/>
  <c r="ES29" i="314"/>
  <c r="ES32" i="314"/>
  <c r="EV109" i="280"/>
  <c r="EV110" i="280"/>
  <c r="EW107" i="280"/>
  <c r="EW124" i="280"/>
  <c r="EW127" i="280"/>
  <c r="EW131" i="280"/>
  <c r="EW81" i="280"/>
  <c r="EW83" i="280"/>
  <c r="EW101" i="280"/>
  <c r="EW103" i="280"/>
  <c r="EW132" i="280"/>
  <c r="EW133" i="280"/>
  <c r="EW16" i="314"/>
  <c r="EU18" i="314"/>
  <c r="EU22" i="314"/>
  <c r="EU25" i="314"/>
  <c r="EU27" i="314"/>
  <c r="ET29" i="314"/>
  <c r="ET32" i="314"/>
  <c r="EW109" i="280"/>
  <c r="EW110" i="280"/>
  <c r="EX107" i="280"/>
  <c r="EX124" i="280"/>
  <c r="EX127" i="280"/>
  <c r="EX131" i="280"/>
  <c r="EX81" i="280"/>
  <c r="EX83" i="280"/>
  <c r="EX101" i="280"/>
  <c r="EX103" i="280"/>
  <c r="EX132" i="280"/>
  <c r="EX133" i="280"/>
  <c r="EX16" i="314"/>
  <c r="EV18" i="314"/>
  <c r="EV22" i="314"/>
  <c r="EV25" i="314"/>
  <c r="EV27" i="314"/>
  <c r="EU29" i="314"/>
  <c r="EU32" i="314"/>
  <c r="EX109" i="280"/>
  <c r="EX110" i="280"/>
  <c r="EY107" i="280"/>
  <c r="EY124" i="280"/>
  <c r="EY127" i="280"/>
  <c r="EY131" i="280"/>
  <c r="EY81" i="280"/>
  <c r="EY83" i="280"/>
  <c r="EY101" i="280"/>
  <c r="EY103" i="280"/>
  <c r="EY132" i="280"/>
  <c r="EY133" i="280"/>
  <c r="EY16" i="314"/>
  <c r="EW18" i="314"/>
  <c r="EW22" i="314"/>
  <c r="EW25" i="314"/>
  <c r="EW27" i="314"/>
  <c r="EV29" i="314"/>
  <c r="EV32" i="314"/>
  <c r="EY109" i="280"/>
  <c r="EY110" i="280"/>
  <c r="EZ107" i="280"/>
  <c r="EZ124" i="280"/>
  <c r="EZ127" i="280"/>
  <c r="EZ131" i="280"/>
  <c r="EZ81" i="280"/>
  <c r="EZ83" i="280"/>
  <c r="EZ101" i="280"/>
  <c r="EZ103" i="280"/>
  <c r="EZ132" i="280"/>
  <c r="EZ133" i="280"/>
  <c r="EZ16" i="314"/>
  <c r="EX18" i="314"/>
  <c r="EX22" i="314"/>
  <c r="EX25" i="314"/>
  <c r="EX27" i="314"/>
  <c r="EW29" i="314"/>
  <c r="EW32" i="314"/>
  <c r="EZ109" i="280"/>
  <c r="EZ110" i="280"/>
  <c r="FA107" i="280"/>
  <c r="FA124" i="280"/>
  <c r="FA127" i="280"/>
  <c r="FA131" i="280"/>
  <c r="FA81" i="280"/>
  <c r="FA83" i="280"/>
  <c r="FA101" i="280"/>
  <c r="FA103" i="280"/>
  <c r="FA132" i="280"/>
  <c r="FA133" i="280"/>
  <c r="FA16" i="314"/>
  <c r="EY18" i="314"/>
  <c r="EY22" i="314"/>
  <c r="EY25" i="314"/>
  <c r="EY27" i="314"/>
  <c r="EX29" i="314"/>
  <c r="EX32" i="314"/>
  <c r="FA109" i="280"/>
  <c r="FA110" i="280"/>
  <c r="FB107" i="280"/>
  <c r="FB124" i="280"/>
  <c r="FB127" i="280"/>
  <c r="FB131" i="280"/>
  <c r="FB81" i="280"/>
  <c r="FB83" i="280"/>
  <c r="FB101" i="280"/>
  <c r="FB103" i="280"/>
  <c r="FB132" i="280"/>
  <c r="FB133" i="280"/>
  <c r="FB16" i="314"/>
  <c r="EZ18" i="314"/>
  <c r="EZ22" i="314"/>
  <c r="EZ25" i="314"/>
  <c r="EZ27" i="314"/>
  <c r="EY29" i="314"/>
  <c r="EY32" i="314"/>
  <c r="FB109" i="280"/>
  <c r="FB110" i="280"/>
  <c r="FC107" i="280"/>
  <c r="FC124" i="280"/>
  <c r="FC127" i="280"/>
  <c r="FC131" i="280"/>
  <c r="FC81" i="280"/>
  <c r="FC83" i="280"/>
  <c r="FC101" i="280"/>
  <c r="FC103" i="280"/>
  <c r="FC132" i="280"/>
  <c r="FC133" i="280"/>
  <c r="FC16" i="314"/>
  <c r="FA18" i="314"/>
  <c r="FA22" i="314"/>
  <c r="FA25" i="314"/>
  <c r="FA27" i="314"/>
  <c r="EZ29" i="314"/>
  <c r="EZ32" i="314"/>
  <c r="FC109" i="280"/>
  <c r="FC110" i="280"/>
  <c r="FD107" i="280"/>
  <c r="FD124" i="280"/>
  <c r="FD127" i="280"/>
  <c r="FD131" i="280"/>
  <c r="FD81" i="280"/>
  <c r="FD83" i="280"/>
  <c r="FD101" i="280"/>
  <c r="FD103" i="280"/>
  <c r="FD132" i="280"/>
  <c r="FD133" i="280"/>
  <c r="FD16" i="314"/>
  <c r="FB18" i="314"/>
  <c r="FB22" i="314"/>
  <c r="FB25" i="314"/>
  <c r="FB27" i="314"/>
  <c r="FA29" i="314"/>
  <c r="FA32" i="314"/>
  <c r="FD109" i="280"/>
  <c r="FD110" i="280"/>
  <c r="FE107" i="280"/>
  <c r="FE124" i="280"/>
  <c r="FE127" i="280"/>
  <c r="FE131" i="280"/>
  <c r="FE81" i="280"/>
  <c r="FE83" i="280"/>
  <c r="FE101" i="280"/>
  <c r="FE103" i="280"/>
  <c r="FE132" i="280"/>
  <c r="FE133" i="280"/>
  <c r="FE16" i="314"/>
  <c r="FC18" i="314"/>
  <c r="FC22" i="314"/>
  <c r="FC25" i="314"/>
  <c r="FC27" i="314"/>
  <c r="FB29" i="314"/>
  <c r="FB32" i="314"/>
  <c r="FE109" i="280"/>
  <c r="FE110" i="280"/>
  <c r="FF107" i="280"/>
  <c r="FF124" i="280"/>
  <c r="FF127" i="280"/>
  <c r="FF131" i="280"/>
  <c r="FF81" i="280"/>
  <c r="FF83" i="280"/>
  <c r="FF101" i="280"/>
  <c r="FF103" i="280"/>
  <c r="FF132" i="280"/>
  <c r="FF133" i="280"/>
  <c r="FF16" i="314"/>
  <c r="FD18" i="314"/>
  <c r="FD22" i="314"/>
  <c r="FD25" i="314"/>
  <c r="FD27" i="314"/>
  <c r="FC29" i="314"/>
  <c r="FC32" i="314"/>
  <c r="FF109" i="280"/>
  <c r="FF110" i="280"/>
  <c r="FG107" i="280"/>
  <c r="FG124" i="280"/>
  <c r="FG127" i="280"/>
  <c r="FG131" i="280"/>
  <c r="FG81" i="280"/>
  <c r="FG83" i="280"/>
  <c r="FG101" i="280"/>
  <c r="FG103" i="280"/>
  <c r="FG132" i="280"/>
  <c r="FG133" i="280"/>
  <c r="FG16" i="314"/>
  <c r="FE18" i="314"/>
  <c r="FE22" i="314"/>
  <c r="FE25" i="314"/>
  <c r="FE27" i="314"/>
  <c r="FD29" i="314"/>
  <c r="FD32" i="314"/>
  <c r="FG109" i="280"/>
  <c r="FG110" i="280"/>
  <c r="FH107" i="280"/>
  <c r="FH124" i="280"/>
  <c r="FH127" i="280"/>
  <c r="FH131" i="280"/>
  <c r="FH81" i="280"/>
  <c r="FH83" i="280"/>
  <c r="FH101" i="280"/>
  <c r="FH103" i="280"/>
  <c r="FH132" i="280"/>
  <c r="FH133" i="280"/>
  <c r="FH16" i="314"/>
  <c r="FF18" i="314"/>
  <c r="FF22" i="314"/>
  <c r="FF25" i="314"/>
  <c r="FF27" i="314"/>
  <c r="FE29" i="314"/>
  <c r="FE32" i="314"/>
  <c r="FH109" i="280"/>
  <c r="FH110" i="280"/>
  <c r="FI107" i="280"/>
  <c r="FI124" i="280"/>
  <c r="FI127" i="280"/>
  <c r="FI131" i="280"/>
  <c r="FI81" i="280"/>
  <c r="FI83" i="280"/>
  <c r="FI101" i="280"/>
  <c r="FI103" i="280"/>
  <c r="FI132" i="280"/>
  <c r="FI133" i="280"/>
  <c r="FI16" i="314"/>
  <c r="FG18" i="314"/>
  <c r="FG22" i="314"/>
  <c r="FG25" i="314"/>
  <c r="FG27" i="314"/>
  <c r="FF29" i="314"/>
  <c r="FF32" i="314"/>
  <c r="FI109" i="280"/>
  <c r="FI110" i="280"/>
  <c r="FJ107" i="280"/>
  <c r="FJ124" i="280"/>
  <c r="FJ127" i="280"/>
  <c r="FJ131" i="280"/>
  <c r="FJ81" i="280"/>
  <c r="FJ83" i="280"/>
  <c r="FJ101" i="280"/>
  <c r="FJ103" i="280"/>
  <c r="FJ132" i="280"/>
  <c r="FJ133" i="280"/>
  <c r="FJ16" i="314"/>
  <c r="FH18" i="314"/>
  <c r="FH22" i="314"/>
  <c r="FH25" i="314"/>
  <c r="FH27" i="314"/>
  <c r="FG29" i="314"/>
  <c r="FG32" i="314"/>
  <c r="FJ109" i="280"/>
  <c r="FJ110" i="280"/>
  <c r="FK107" i="280"/>
  <c r="FK124" i="280"/>
  <c r="FK127" i="280"/>
  <c r="FK131" i="280"/>
  <c r="FK81" i="280"/>
  <c r="FK83" i="280"/>
  <c r="FK101" i="280"/>
  <c r="FK103" i="280"/>
  <c r="FK132" i="280"/>
  <c r="FK133" i="280"/>
  <c r="FK16" i="314"/>
  <c r="FI18" i="314"/>
  <c r="FI22" i="314"/>
  <c r="FI25" i="314"/>
  <c r="FI27" i="314"/>
  <c r="FH29" i="314"/>
  <c r="FH32" i="314"/>
  <c r="FK109" i="280"/>
  <c r="FK110" i="280"/>
  <c r="FL107" i="280"/>
  <c r="FL124" i="280"/>
  <c r="FL127" i="280"/>
  <c r="FL131" i="280"/>
  <c r="FL81" i="280"/>
  <c r="FL83" i="280"/>
  <c r="FL101" i="280"/>
  <c r="FL103" i="280"/>
  <c r="FL132" i="280"/>
  <c r="FL133" i="280"/>
  <c r="FL16" i="314"/>
  <c r="FJ18" i="314"/>
  <c r="FJ22" i="314"/>
  <c r="FJ25" i="314"/>
  <c r="FJ27" i="314"/>
  <c r="FI29" i="314"/>
  <c r="FI32" i="314"/>
  <c r="FL109" i="280"/>
  <c r="FL110" i="280"/>
  <c r="FM107" i="280"/>
  <c r="FM124" i="280"/>
  <c r="FM127" i="280"/>
  <c r="FM131" i="280"/>
  <c r="FM81" i="280"/>
  <c r="FM83" i="280"/>
  <c r="FM101" i="280"/>
  <c r="FM103" i="280"/>
  <c r="FM132" i="280"/>
  <c r="FM133" i="280"/>
  <c r="FM16" i="314"/>
  <c r="FK18" i="314"/>
  <c r="FK22" i="314"/>
  <c r="FK25" i="314"/>
  <c r="FK27" i="314"/>
  <c r="FJ29" i="314"/>
  <c r="FJ32" i="314"/>
  <c r="FM109" i="280"/>
  <c r="FM110" i="280"/>
  <c r="FN107" i="280"/>
  <c r="FN124" i="280"/>
  <c r="FN127" i="280"/>
  <c r="FN131" i="280"/>
  <c r="FN81" i="280"/>
  <c r="FN83" i="280"/>
  <c r="FN101" i="280"/>
  <c r="FN103" i="280"/>
  <c r="FN132" i="280"/>
  <c r="FN133" i="280"/>
  <c r="FN16" i="314"/>
  <c r="FL18" i="314"/>
  <c r="FL22" i="314"/>
  <c r="FL25" i="314"/>
  <c r="FL27" i="314"/>
  <c r="FK29" i="314"/>
  <c r="FK32" i="314"/>
  <c r="FN109" i="280"/>
  <c r="FN110" i="280"/>
  <c r="FO107" i="280"/>
  <c r="FO124" i="280"/>
  <c r="FO127" i="280"/>
  <c r="FO131" i="280"/>
  <c r="FO81" i="280"/>
  <c r="FO83" i="280"/>
  <c r="FO101" i="280"/>
  <c r="FO103" i="280"/>
  <c r="FO132" i="280"/>
  <c r="FO133" i="280"/>
  <c r="FO16" i="314"/>
  <c r="FM18" i="314"/>
  <c r="FM22" i="314"/>
  <c r="FM25" i="314"/>
  <c r="FM27" i="314"/>
  <c r="FL29" i="314"/>
  <c r="FL32" i="314"/>
  <c r="FO109" i="280"/>
  <c r="FO110" i="280"/>
  <c r="FP107" i="280"/>
  <c r="FP124" i="280"/>
  <c r="FP127" i="280"/>
  <c r="FP131" i="280"/>
  <c r="FP81" i="280"/>
  <c r="FP83" i="280"/>
  <c r="FP101" i="280"/>
  <c r="FP103" i="280"/>
  <c r="FP132" i="280"/>
  <c r="FP133" i="280"/>
  <c r="FP16" i="314"/>
  <c r="FN18" i="314"/>
  <c r="FN22" i="314"/>
  <c r="FN25" i="314"/>
  <c r="FN27" i="314"/>
  <c r="FM29" i="314"/>
  <c r="FM32" i="314"/>
  <c r="FP109" i="280"/>
  <c r="FP110" i="280"/>
  <c r="FQ107" i="280"/>
  <c r="FQ124" i="280"/>
  <c r="FQ127" i="280"/>
  <c r="FQ131" i="280"/>
  <c r="FQ81" i="280"/>
  <c r="FQ83" i="280"/>
  <c r="FQ101" i="280"/>
  <c r="FQ103" i="280"/>
  <c r="FQ132" i="280"/>
  <c r="FQ133" i="280"/>
  <c r="FQ16" i="314"/>
  <c r="FO18" i="314"/>
  <c r="FO22" i="314"/>
  <c r="FO25" i="314"/>
  <c r="FO27" i="314"/>
  <c r="FN29" i="314"/>
  <c r="FN32" i="314"/>
  <c r="FQ109" i="280"/>
  <c r="FQ110" i="280"/>
  <c r="FR107" i="280"/>
  <c r="FR124" i="280"/>
  <c r="FR127" i="280"/>
  <c r="FR131" i="280"/>
  <c r="FR81" i="280"/>
  <c r="FR83" i="280"/>
  <c r="FR101" i="280"/>
  <c r="FR103" i="280"/>
  <c r="FR132" i="280"/>
  <c r="FR133" i="280"/>
  <c r="FR16" i="314"/>
  <c r="FP18" i="314"/>
  <c r="FP22" i="314"/>
  <c r="FP25" i="314"/>
  <c r="FP27" i="314"/>
  <c r="FO29" i="314"/>
  <c r="FO32" i="314"/>
  <c r="FR109" i="280"/>
  <c r="FR110" i="280"/>
  <c r="FS107" i="280"/>
  <c r="FS124" i="280"/>
  <c r="FS127" i="280"/>
  <c r="FS131" i="280"/>
  <c r="FS81" i="280"/>
  <c r="FS83" i="280"/>
  <c r="FS101" i="280"/>
  <c r="FS103" i="280"/>
  <c r="FS132" i="280"/>
  <c r="FS133" i="280"/>
  <c r="FS16" i="314"/>
  <c r="FQ18" i="314"/>
  <c r="FQ22" i="314"/>
  <c r="FQ25" i="314"/>
  <c r="FQ27" i="314"/>
  <c r="FP29" i="314"/>
  <c r="FP32" i="314"/>
  <c r="FS109" i="280"/>
  <c r="FS110" i="280"/>
  <c r="FT107" i="280"/>
  <c r="FT124" i="280"/>
  <c r="FT127" i="280"/>
  <c r="FT131" i="280"/>
  <c r="FT81" i="280"/>
  <c r="FT83" i="280"/>
  <c r="FT101" i="280"/>
  <c r="FT103" i="280"/>
  <c r="FT132" i="280"/>
  <c r="FT133" i="280"/>
  <c r="FT16" i="314"/>
  <c r="FR18" i="314"/>
  <c r="FR22" i="314"/>
  <c r="FR25" i="314"/>
  <c r="FR27" i="314"/>
  <c r="FQ29" i="314"/>
  <c r="FQ32" i="314"/>
  <c r="FT109" i="280"/>
  <c r="FT110" i="280"/>
  <c r="FU107" i="280"/>
  <c r="FU124" i="280"/>
  <c r="FU127" i="280"/>
  <c r="FU131" i="280"/>
  <c r="FU81" i="280"/>
  <c r="FU83" i="280"/>
  <c r="FU101" i="280"/>
  <c r="FU103" i="280"/>
  <c r="FU132" i="280"/>
  <c r="FU133" i="280"/>
  <c r="FU16" i="314"/>
  <c r="FS18" i="314"/>
  <c r="FS22" i="314"/>
  <c r="FS25" i="314"/>
  <c r="FS27" i="314"/>
  <c r="FR29" i="314"/>
  <c r="FR32" i="314"/>
  <c r="FU109" i="280"/>
  <c r="FU110" i="280"/>
  <c r="FV107" i="280"/>
  <c r="FV124" i="280"/>
  <c r="FV127" i="280"/>
  <c r="FV131" i="280"/>
  <c r="FV81" i="280"/>
  <c r="FV83" i="280"/>
  <c r="FV101" i="280"/>
  <c r="FV103" i="280"/>
  <c r="FV132" i="280"/>
  <c r="FV133" i="280"/>
  <c r="FV16" i="314"/>
  <c r="FT18" i="314"/>
  <c r="FT22" i="314"/>
  <c r="FT25" i="314"/>
  <c r="FT27" i="314"/>
  <c r="FS29" i="314"/>
  <c r="FS32" i="314"/>
  <c r="FV109" i="280"/>
  <c r="FV110" i="280"/>
  <c r="FW107" i="280"/>
  <c r="FW124" i="280"/>
  <c r="FW127" i="280"/>
  <c r="FW131" i="280"/>
  <c r="FW81" i="280"/>
  <c r="FW83" i="280"/>
  <c r="FW101" i="280"/>
  <c r="FW103" i="280"/>
  <c r="FW132" i="280"/>
  <c r="FW133" i="280"/>
  <c r="FW16" i="314"/>
  <c r="FU18" i="314"/>
  <c r="FU22" i="314"/>
  <c r="FU25" i="314"/>
  <c r="FU27" i="314"/>
  <c r="FT29" i="314"/>
  <c r="FT32" i="314"/>
  <c r="FW109" i="280"/>
  <c r="FW110" i="280"/>
  <c r="FX107" i="280"/>
  <c r="FX124" i="280"/>
  <c r="FX127" i="280"/>
  <c r="FX131" i="280"/>
  <c r="FX81" i="280"/>
  <c r="FX83" i="280"/>
  <c r="FX101" i="280"/>
  <c r="FX103" i="280"/>
  <c r="FX132" i="280"/>
  <c r="FX133" i="280"/>
  <c r="FX16" i="314"/>
  <c r="FV18" i="314"/>
  <c r="FV22" i="314"/>
  <c r="FV25" i="314"/>
  <c r="FV27" i="314"/>
  <c r="FU29" i="314"/>
  <c r="FU32" i="314"/>
  <c r="FX109" i="280"/>
  <c r="FX110" i="280"/>
  <c r="FY107" i="280"/>
  <c r="FY124" i="280"/>
  <c r="FY127" i="280"/>
  <c r="FY131" i="280"/>
  <c r="FY81" i="280"/>
  <c r="FY83" i="280"/>
  <c r="FY101" i="280"/>
  <c r="FY103" i="280"/>
  <c r="FY132" i="280"/>
  <c r="FY133" i="280"/>
  <c r="FY16" i="314"/>
  <c r="FW18" i="314"/>
  <c r="FW22" i="314"/>
  <c r="FW25" i="314"/>
  <c r="FW27" i="314"/>
  <c r="FV29" i="314"/>
  <c r="FV32" i="314"/>
  <c r="FY109" i="280"/>
  <c r="FY110" i="280"/>
  <c r="FZ107" i="280"/>
  <c r="FZ124" i="280"/>
  <c r="FZ127" i="280"/>
  <c r="FZ131" i="280"/>
  <c r="FZ81" i="280"/>
  <c r="FZ83" i="280"/>
  <c r="FZ101" i="280"/>
  <c r="FZ103" i="280"/>
  <c r="FZ132" i="280"/>
  <c r="FZ133" i="280"/>
  <c r="FZ16" i="314"/>
  <c r="FX18" i="314"/>
  <c r="FX22" i="314"/>
  <c r="FX25" i="314"/>
  <c r="FX27" i="314"/>
  <c r="FW29" i="314"/>
  <c r="FW32" i="314"/>
  <c r="FZ109" i="280"/>
  <c r="FZ110" i="280"/>
  <c r="GA107" i="280"/>
  <c r="GA124" i="280"/>
  <c r="GA127" i="280"/>
  <c r="GA131" i="280"/>
  <c r="GA81" i="280"/>
  <c r="GA83" i="280"/>
  <c r="GA101" i="280"/>
  <c r="GA103" i="280"/>
  <c r="GA132" i="280"/>
  <c r="GA133" i="280"/>
  <c r="GA16" i="314"/>
  <c r="FY18" i="314"/>
  <c r="FY22" i="314"/>
  <c r="FY25" i="314"/>
  <c r="FY27" i="314"/>
  <c r="FX29" i="314"/>
  <c r="FX32" i="314"/>
  <c r="GA109" i="280"/>
  <c r="GA110" i="280"/>
  <c r="GB107" i="280"/>
  <c r="GB124" i="280"/>
  <c r="GB127" i="280"/>
  <c r="GB131" i="280"/>
  <c r="GB81" i="280"/>
  <c r="GB83" i="280"/>
  <c r="GB101" i="280"/>
  <c r="GB103" i="280"/>
  <c r="GB132" i="280"/>
  <c r="GB133" i="280"/>
  <c r="GB16" i="314"/>
  <c r="FZ18" i="314"/>
  <c r="FZ22" i="314"/>
  <c r="FZ25" i="314"/>
  <c r="FZ27" i="314"/>
  <c r="FY29" i="314"/>
  <c r="FY32" i="314"/>
  <c r="GB109" i="280"/>
  <c r="GB110" i="280"/>
  <c r="GC107" i="280"/>
  <c r="GC124" i="280"/>
  <c r="GC127" i="280"/>
  <c r="GC131" i="280"/>
  <c r="GC81" i="280"/>
  <c r="GC83" i="280"/>
  <c r="GC101" i="280"/>
  <c r="GC103" i="280"/>
  <c r="GC132" i="280"/>
  <c r="GC133" i="280"/>
  <c r="GC16" i="314"/>
  <c r="GA18" i="314"/>
  <c r="GA22" i="314"/>
  <c r="GA25" i="314"/>
  <c r="GA27" i="314"/>
  <c r="FZ29" i="314"/>
  <c r="FZ32" i="314"/>
  <c r="GC109" i="280"/>
  <c r="GC110" i="280"/>
  <c r="GD107" i="280"/>
  <c r="GD124" i="280"/>
  <c r="GD127" i="280"/>
  <c r="GD131" i="280"/>
  <c r="GD81" i="280"/>
  <c r="GD83" i="280"/>
  <c r="GD101" i="280"/>
  <c r="GD103" i="280"/>
  <c r="GD132" i="280"/>
  <c r="GD133" i="280"/>
  <c r="GD16" i="314"/>
  <c r="GB18" i="314"/>
  <c r="GB22" i="314"/>
  <c r="GB25" i="314"/>
  <c r="GB27" i="314"/>
  <c r="GA29" i="314"/>
  <c r="GA32" i="314"/>
  <c r="GD109" i="280"/>
  <c r="GD110" i="280"/>
  <c r="GE107" i="280"/>
  <c r="GE124" i="280"/>
  <c r="GE127" i="280"/>
  <c r="GE131" i="280"/>
  <c r="GE81" i="280"/>
  <c r="GE83" i="280"/>
  <c r="GE101" i="280"/>
  <c r="GE103" i="280"/>
  <c r="GE132" i="280"/>
  <c r="GE133" i="280"/>
  <c r="GE16" i="314"/>
  <c r="GC18" i="314"/>
  <c r="GC22" i="314"/>
  <c r="GC25" i="314"/>
  <c r="GC27" i="314"/>
  <c r="GB29" i="314"/>
  <c r="GB32" i="314"/>
  <c r="GE109" i="280"/>
  <c r="GE110" i="280"/>
  <c r="GF107" i="280"/>
  <c r="GF124" i="280"/>
  <c r="GF127" i="280"/>
  <c r="GF131" i="280"/>
  <c r="GF81" i="280"/>
  <c r="GF83" i="280"/>
  <c r="GF101" i="280"/>
  <c r="GF103" i="280"/>
  <c r="GF132" i="280"/>
  <c r="GF133" i="280"/>
  <c r="GF16" i="314"/>
  <c r="GD18" i="314"/>
  <c r="GD22" i="314"/>
  <c r="GD25" i="314"/>
  <c r="GD27" i="314"/>
  <c r="GC29" i="314"/>
  <c r="GC32" i="314"/>
  <c r="GF109" i="280"/>
  <c r="GF110" i="280"/>
  <c r="GG107" i="280"/>
  <c r="GG124" i="280"/>
  <c r="GG127" i="280"/>
  <c r="GG131" i="280"/>
  <c r="GG81" i="280"/>
  <c r="GG83" i="280"/>
  <c r="GG101" i="280"/>
  <c r="GG103" i="280"/>
  <c r="GG132" i="280"/>
  <c r="GG133" i="280"/>
  <c r="GG16" i="314"/>
  <c r="GE18" i="314"/>
  <c r="GE22" i="314"/>
  <c r="GE25" i="314"/>
  <c r="GE27" i="314"/>
  <c r="GD29" i="314"/>
  <c r="GD32" i="314"/>
  <c r="GG109" i="280"/>
  <c r="GG110" i="280"/>
  <c r="GH107" i="280"/>
  <c r="GH124" i="280"/>
  <c r="GH127" i="280"/>
  <c r="GH131" i="280"/>
  <c r="GH81" i="280"/>
  <c r="GH83" i="280"/>
  <c r="GH101" i="280"/>
  <c r="GH103" i="280"/>
  <c r="GH132" i="280"/>
  <c r="GH133" i="280"/>
  <c r="GH16" i="314"/>
  <c r="GF18" i="314"/>
  <c r="GF22" i="314"/>
  <c r="GF25" i="314"/>
  <c r="GF27" i="314"/>
  <c r="GE29" i="314"/>
  <c r="GE32" i="314"/>
  <c r="GH109" i="280"/>
  <c r="GH110" i="280"/>
  <c r="GI107" i="280"/>
  <c r="GI124" i="280"/>
  <c r="GI127" i="280"/>
  <c r="GI131" i="280"/>
  <c r="GI81" i="280"/>
  <c r="GI83" i="280"/>
  <c r="GI101" i="280"/>
  <c r="GI103" i="280"/>
  <c r="GI132" i="280"/>
  <c r="GI133" i="280"/>
  <c r="GI16" i="314"/>
  <c r="GG18" i="314"/>
  <c r="GG22" i="314"/>
  <c r="GG25" i="314"/>
  <c r="GG27" i="314"/>
  <c r="GF29" i="314"/>
  <c r="GF32" i="314"/>
  <c r="GI109" i="280"/>
  <c r="GI110" i="280"/>
  <c r="GJ107" i="280"/>
  <c r="GJ124" i="280"/>
  <c r="GJ127" i="280"/>
  <c r="GJ131" i="280"/>
  <c r="GJ81" i="280"/>
  <c r="GJ83" i="280"/>
  <c r="GJ101" i="280"/>
  <c r="GJ103" i="280"/>
  <c r="GJ132" i="280"/>
  <c r="GJ133" i="280"/>
  <c r="GJ16" i="314"/>
  <c r="GH18" i="314"/>
  <c r="GH22" i="314"/>
  <c r="GH25" i="314"/>
  <c r="GH27" i="314"/>
  <c r="GG29" i="314"/>
  <c r="GG32" i="314"/>
  <c r="GI18" i="314"/>
  <c r="GI22" i="314"/>
  <c r="GI25" i="314"/>
  <c r="GI27" i="314"/>
  <c r="GH29" i="314"/>
  <c r="GH32" i="314"/>
  <c r="F33" i="314"/>
  <c r="F68" i="306"/>
  <c r="J70" i="306"/>
  <c r="J89" i="306"/>
  <c r="K70" i="306"/>
  <c r="K89" i="306"/>
  <c r="L70" i="306"/>
  <c r="L89" i="306"/>
  <c r="M70" i="306"/>
  <c r="M89" i="306"/>
  <c r="N70" i="306"/>
  <c r="N89" i="306"/>
  <c r="O70" i="306"/>
  <c r="O89" i="306"/>
  <c r="P70" i="306"/>
  <c r="P89" i="306"/>
  <c r="Q70" i="306"/>
  <c r="Q89" i="306"/>
  <c r="R70" i="306"/>
  <c r="R89" i="306"/>
  <c r="S70" i="306"/>
  <c r="S89" i="306"/>
  <c r="T70" i="306"/>
  <c r="T89" i="306"/>
  <c r="U70" i="306"/>
  <c r="U89" i="306"/>
  <c r="V70" i="306"/>
  <c r="V89" i="306"/>
  <c r="W70" i="306"/>
  <c r="W89" i="306"/>
  <c r="X70" i="306"/>
  <c r="X89" i="306"/>
  <c r="Y70" i="306"/>
  <c r="Y89" i="306"/>
  <c r="Z70" i="306"/>
  <c r="Z89" i="306"/>
  <c r="AA70" i="306"/>
  <c r="AA89" i="306"/>
  <c r="AB70" i="306"/>
  <c r="AB89" i="306"/>
  <c r="AC70" i="306"/>
  <c r="AC89" i="306"/>
  <c r="AD70" i="306"/>
  <c r="AD89" i="306"/>
  <c r="AE70" i="306"/>
  <c r="AE89" i="306"/>
  <c r="AF70" i="306"/>
  <c r="AF89" i="306"/>
  <c r="AG70" i="306"/>
  <c r="AG89" i="306"/>
  <c r="AH70" i="306"/>
  <c r="AH89" i="306"/>
  <c r="AI70" i="306"/>
  <c r="AI89" i="306"/>
  <c r="AJ70" i="306"/>
  <c r="AJ89" i="306"/>
  <c r="AK70" i="306"/>
  <c r="AK89" i="306"/>
  <c r="AL70" i="306"/>
  <c r="AL89" i="306"/>
  <c r="AM70" i="306"/>
  <c r="AM89" i="306"/>
  <c r="AN70" i="306"/>
  <c r="AN89" i="306"/>
  <c r="AO70" i="306"/>
  <c r="AO89" i="306"/>
  <c r="AP70" i="306"/>
  <c r="AP89" i="306"/>
  <c r="AQ70" i="306"/>
  <c r="AQ89" i="306"/>
  <c r="AR70" i="306"/>
  <c r="AR89" i="306"/>
  <c r="AS70" i="306"/>
  <c r="AS89" i="306"/>
  <c r="AT70" i="306"/>
  <c r="AT89" i="306"/>
  <c r="AU70" i="306"/>
  <c r="AU89" i="306"/>
  <c r="AV70" i="306"/>
  <c r="AV89" i="306"/>
  <c r="AW70" i="306"/>
  <c r="AW89" i="306"/>
  <c r="AX70" i="306"/>
  <c r="AX89" i="306"/>
  <c r="AY70" i="306"/>
  <c r="AY89" i="306"/>
  <c r="AZ70" i="306"/>
  <c r="AZ89" i="306"/>
  <c r="BA70" i="306"/>
  <c r="BA89" i="306"/>
  <c r="BB70" i="306"/>
  <c r="BB89" i="306"/>
  <c r="BC70" i="306"/>
  <c r="BC89" i="306"/>
  <c r="BD70" i="306"/>
  <c r="BD89" i="306"/>
  <c r="BE70" i="306"/>
  <c r="BE89" i="306"/>
  <c r="J90" i="306"/>
  <c r="J91" i="306"/>
  <c r="J42" i="265"/>
  <c r="J268" i="307"/>
  <c r="K268" i="307"/>
  <c r="L268" i="307"/>
  <c r="M268" i="307"/>
  <c r="N268" i="307"/>
  <c r="O268" i="307"/>
  <c r="P268" i="307"/>
  <c r="Q268" i="307"/>
  <c r="R268" i="307"/>
  <c r="S268" i="307"/>
  <c r="T268" i="307"/>
  <c r="U268" i="307"/>
  <c r="V268" i="307"/>
  <c r="W268" i="307"/>
  <c r="X268" i="307"/>
  <c r="Y268" i="307"/>
  <c r="Z268" i="307"/>
  <c r="AA268" i="307"/>
  <c r="AB268" i="307"/>
  <c r="AC268" i="307"/>
  <c r="AD268" i="307"/>
  <c r="AE268" i="307"/>
  <c r="AF268" i="307"/>
  <c r="AG268" i="307"/>
  <c r="AH268" i="307"/>
  <c r="AI268" i="307"/>
  <c r="AJ268" i="307"/>
  <c r="AK268" i="307"/>
  <c r="AL268" i="307"/>
  <c r="AM268" i="307"/>
  <c r="AN268" i="307"/>
  <c r="AO268" i="307"/>
  <c r="AP268" i="307"/>
  <c r="AQ268" i="307"/>
  <c r="AR268" i="307"/>
  <c r="AS268" i="307"/>
  <c r="AT268" i="307"/>
  <c r="AU268" i="307"/>
  <c r="AV268" i="307"/>
  <c r="AW268" i="307"/>
  <c r="AX268" i="307"/>
  <c r="AY268" i="307"/>
  <c r="AZ268" i="307"/>
  <c r="BA268" i="307"/>
  <c r="BB268" i="307"/>
  <c r="BC268" i="307"/>
  <c r="BD268" i="307"/>
  <c r="BE268" i="307"/>
  <c r="J274" i="307"/>
  <c r="J194" i="280"/>
  <c r="J196" i="280"/>
  <c r="J197" i="280"/>
  <c r="J43" i="265"/>
  <c r="J264" i="307"/>
  <c r="K264" i="307"/>
  <c r="L264" i="307"/>
  <c r="M264" i="307"/>
  <c r="N264" i="307"/>
  <c r="O264" i="307"/>
  <c r="P264" i="307"/>
  <c r="Q264" i="307"/>
  <c r="R264" i="307"/>
  <c r="S264" i="307"/>
  <c r="T264" i="307"/>
  <c r="U264" i="307"/>
  <c r="V264" i="307"/>
  <c r="W264" i="307"/>
  <c r="X264" i="307"/>
  <c r="Y264" i="307"/>
  <c r="Z264" i="307"/>
  <c r="AA264" i="307"/>
  <c r="AB264" i="307"/>
  <c r="AC264" i="307"/>
  <c r="AD264" i="307"/>
  <c r="AE264" i="307"/>
  <c r="AF264" i="307"/>
  <c r="AG264" i="307"/>
  <c r="AH264" i="307"/>
  <c r="AI264" i="307"/>
  <c r="AJ264" i="307"/>
  <c r="AK264" i="307"/>
  <c r="AL264" i="307"/>
  <c r="AM264" i="307"/>
  <c r="AN264" i="307"/>
  <c r="AO264" i="307"/>
  <c r="AP264" i="307"/>
  <c r="AQ264" i="307"/>
  <c r="AR264" i="307"/>
  <c r="AS264" i="307"/>
  <c r="AT264" i="307"/>
  <c r="AU264" i="307"/>
  <c r="AV264" i="307"/>
  <c r="AW264" i="307"/>
  <c r="AX264" i="307"/>
  <c r="AY264" i="307"/>
  <c r="AZ264" i="307"/>
  <c r="BA264" i="307"/>
  <c r="BB264" i="307"/>
  <c r="BC264" i="307"/>
  <c r="BD264" i="307"/>
  <c r="BE264" i="307"/>
  <c r="J270" i="307"/>
  <c r="J45" i="265"/>
  <c r="J378" i="307"/>
  <c r="K378" i="307"/>
  <c r="L378" i="307"/>
  <c r="M378" i="307"/>
  <c r="N378" i="307"/>
  <c r="O378" i="307"/>
  <c r="P378" i="307"/>
  <c r="Q378" i="307"/>
  <c r="R378" i="307"/>
  <c r="S378" i="307"/>
  <c r="T378" i="307"/>
  <c r="U378" i="307"/>
  <c r="V378" i="307"/>
  <c r="W378" i="307"/>
  <c r="X378" i="307"/>
  <c r="Y378" i="307"/>
  <c r="Z378" i="307"/>
  <c r="AA378" i="307"/>
  <c r="AB378" i="307"/>
  <c r="AC378" i="307"/>
  <c r="AD378" i="307"/>
  <c r="AE378" i="307"/>
  <c r="AF378" i="307"/>
  <c r="AG378" i="307"/>
  <c r="AH378" i="307"/>
  <c r="AI378" i="307"/>
  <c r="AJ378" i="307"/>
  <c r="AK378" i="307"/>
  <c r="AL378" i="307"/>
  <c r="AM378" i="307"/>
  <c r="AN378" i="307"/>
  <c r="AO378" i="307"/>
  <c r="AP378" i="307"/>
  <c r="AQ378" i="307"/>
  <c r="AR378" i="307"/>
  <c r="AS378" i="307"/>
  <c r="AT378" i="307"/>
  <c r="AU378" i="307"/>
  <c r="AV378" i="307"/>
  <c r="AW378" i="307"/>
  <c r="AX378" i="307"/>
  <c r="AY378" i="307"/>
  <c r="AZ378" i="307"/>
  <c r="BA378" i="307"/>
  <c r="BB378" i="307"/>
  <c r="BC378" i="307"/>
  <c r="BD378" i="307"/>
  <c r="BE378" i="307"/>
  <c r="J379" i="307"/>
  <c r="J142" i="280"/>
  <c r="J144" i="280"/>
  <c r="J46" i="265"/>
  <c r="J47" i="265"/>
  <c r="J48" i="265"/>
  <c r="J52" i="265"/>
  <c r="J46" i="314"/>
  <c r="J48" i="314"/>
  <c r="J50" i="314"/>
  <c r="J51" i="314"/>
  <c r="J61" i="314"/>
  <c r="K131" i="280"/>
  <c r="K132" i="280"/>
  <c r="K133" i="280"/>
  <c r="K16" i="314"/>
  <c r="J18" i="314"/>
  <c r="J22" i="314"/>
  <c r="J25" i="314"/>
  <c r="J35" i="314"/>
  <c r="J38" i="314"/>
  <c r="J40" i="314"/>
  <c r="J42" i="314"/>
  <c r="J62" i="314"/>
  <c r="J63" i="314"/>
  <c r="J64" i="314"/>
  <c r="J54" i="265"/>
  <c r="J53" i="314"/>
  <c r="J55" i="314"/>
  <c r="J57" i="314"/>
  <c r="J59" i="314"/>
  <c r="J70" i="314"/>
  <c r="J67" i="314"/>
  <c r="J68" i="314"/>
  <c r="J71" i="314"/>
  <c r="J72" i="314"/>
  <c r="J55" i="265"/>
  <c r="J56" i="265"/>
  <c r="J59" i="265"/>
  <c r="J155" i="280"/>
  <c r="J156" i="280"/>
  <c r="J159" i="280"/>
  <c r="J160" i="280"/>
  <c r="J161" i="280"/>
  <c r="J61" i="265"/>
  <c r="J169" i="280"/>
  <c r="J170" i="280"/>
  <c r="J171" i="280"/>
  <c r="J174" i="280"/>
  <c r="J175" i="280"/>
  <c r="J176" i="280"/>
  <c r="J62" i="265"/>
  <c r="J63" i="265"/>
  <c r="J66" i="265"/>
  <c r="J52" i="286"/>
  <c r="J53" i="286"/>
  <c r="J58" i="286"/>
  <c r="J59" i="286"/>
  <c r="J10" i="288"/>
  <c r="J11" i="288"/>
  <c r="J12" i="288"/>
  <c r="J18" i="288"/>
  <c r="J21" i="288"/>
  <c r="J23" i="286"/>
  <c r="J24" i="286"/>
  <c r="J25" i="286"/>
  <c r="K22" i="286"/>
  <c r="K47" i="286"/>
  <c r="K30" i="285"/>
  <c r="K31" i="285"/>
  <c r="K15" i="265"/>
  <c r="K16" i="265"/>
  <c r="K128" i="280"/>
  <c r="K18" i="265"/>
  <c r="J203" i="280"/>
  <c r="K267" i="307"/>
  <c r="L267" i="307"/>
  <c r="M267" i="307"/>
  <c r="N267" i="307"/>
  <c r="O267" i="307"/>
  <c r="P267" i="307"/>
  <c r="Q267" i="307"/>
  <c r="R267" i="307"/>
  <c r="S267" i="307"/>
  <c r="T267" i="307"/>
  <c r="U267" i="307"/>
  <c r="V267" i="307"/>
  <c r="W267" i="307"/>
  <c r="X267" i="307"/>
  <c r="Y267" i="307"/>
  <c r="Z267" i="307"/>
  <c r="AA267" i="307"/>
  <c r="AB267" i="307"/>
  <c r="AC267" i="307"/>
  <c r="AD267" i="307"/>
  <c r="AE267" i="307"/>
  <c r="AF267" i="307"/>
  <c r="AG267" i="307"/>
  <c r="AH267" i="307"/>
  <c r="AI267" i="307"/>
  <c r="AJ267" i="307"/>
  <c r="AK267" i="307"/>
  <c r="AL267" i="307"/>
  <c r="AM267" i="307"/>
  <c r="AN267" i="307"/>
  <c r="AO267" i="307"/>
  <c r="AP267" i="307"/>
  <c r="AQ267" i="307"/>
  <c r="AR267" i="307"/>
  <c r="AS267" i="307"/>
  <c r="AT267" i="307"/>
  <c r="AU267" i="307"/>
  <c r="AV267" i="307"/>
  <c r="AW267" i="307"/>
  <c r="AX267" i="307"/>
  <c r="AY267" i="307"/>
  <c r="AZ267" i="307"/>
  <c r="BA267" i="307"/>
  <c r="BB267" i="307"/>
  <c r="BC267" i="307"/>
  <c r="BD267" i="307"/>
  <c r="BE267" i="307"/>
  <c r="J273" i="307"/>
  <c r="J204" i="280"/>
  <c r="J205" i="280"/>
  <c r="J206" i="280"/>
  <c r="K202" i="280"/>
  <c r="K229" i="280"/>
  <c r="K231" i="280"/>
  <c r="K232" i="280"/>
  <c r="K19" i="265"/>
  <c r="K21" i="265"/>
  <c r="K10" i="282"/>
  <c r="K12" i="282"/>
  <c r="K13" i="282"/>
  <c r="K23" i="265"/>
  <c r="K24" i="265"/>
  <c r="K48" i="286"/>
  <c r="K49" i="286"/>
  <c r="K57" i="286"/>
  <c r="J31" i="286"/>
  <c r="J32" i="286"/>
  <c r="J33" i="286"/>
  <c r="K30" i="286"/>
  <c r="K51" i="286"/>
  <c r="K37" i="282"/>
  <c r="K38" i="282"/>
  <c r="K40" i="282"/>
  <c r="K45" i="282"/>
  <c r="K46" i="282"/>
  <c r="K48" i="282"/>
  <c r="K49" i="282"/>
  <c r="K58" i="282"/>
  <c r="K54" i="282"/>
  <c r="K56" i="282"/>
  <c r="K59" i="282"/>
  <c r="K60" i="282"/>
  <c r="K63" i="282"/>
  <c r="K65" i="282"/>
  <c r="K66" i="282"/>
  <c r="K36" i="265"/>
  <c r="K37" i="265"/>
  <c r="K363" i="307"/>
  <c r="K364" i="307"/>
  <c r="K40" i="265"/>
  <c r="K90" i="306"/>
  <c r="K91" i="306"/>
  <c r="K42" i="265"/>
  <c r="K274" i="307"/>
  <c r="K194" i="280"/>
  <c r="K189" i="280"/>
  <c r="K192" i="280"/>
  <c r="K195" i="280"/>
  <c r="K196" i="280"/>
  <c r="K197" i="280"/>
  <c r="K43" i="265"/>
  <c r="K270" i="307"/>
  <c r="K45" i="265"/>
  <c r="K379" i="307"/>
  <c r="K142" i="280"/>
  <c r="K139" i="280"/>
  <c r="K140" i="280"/>
  <c r="K143" i="280"/>
  <c r="K144" i="280"/>
  <c r="K46" i="265"/>
  <c r="K47" i="265"/>
  <c r="K48" i="265"/>
  <c r="K50" i="265"/>
  <c r="K104" i="280"/>
  <c r="K51" i="265"/>
  <c r="K52" i="265"/>
  <c r="K45" i="314"/>
  <c r="K46" i="314"/>
  <c r="K48" i="314"/>
  <c r="K50" i="314"/>
  <c r="K51" i="314"/>
  <c r="K61" i="314"/>
  <c r="K35" i="314"/>
  <c r="J79" i="314"/>
  <c r="J80" i="314"/>
  <c r="J81" i="314"/>
  <c r="K78" i="314"/>
  <c r="K36" i="314"/>
  <c r="K38" i="314"/>
  <c r="K40" i="314"/>
  <c r="K42" i="314"/>
  <c r="K62" i="314"/>
  <c r="K63" i="314"/>
  <c r="K64" i="314"/>
  <c r="K54" i="265"/>
  <c r="K53" i="314"/>
  <c r="K55" i="314"/>
  <c r="K57" i="314"/>
  <c r="K58" i="314"/>
  <c r="K59" i="314"/>
  <c r="K70" i="314"/>
  <c r="K67" i="314"/>
  <c r="K68" i="314"/>
  <c r="K71" i="314"/>
  <c r="K72" i="314"/>
  <c r="K55" i="265"/>
  <c r="K56" i="265"/>
  <c r="K58" i="265"/>
  <c r="K59" i="265"/>
  <c r="K154" i="280"/>
  <c r="K155" i="280"/>
  <c r="K156" i="280"/>
  <c r="K159" i="280"/>
  <c r="K160" i="280"/>
  <c r="K161" i="280"/>
  <c r="K61" i="265"/>
  <c r="J180" i="280"/>
  <c r="J165" i="280"/>
  <c r="J166" i="280"/>
  <c r="J182" i="280"/>
  <c r="J183" i="280"/>
  <c r="J184" i="280"/>
  <c r="K179" i="280"/>
  <c r="K173" i="280"/>
  <c r="K169" i="280"/>
  <c r="K170" i="280"/>
  <c r="K171" i="280"/>
  <c r="K174" i="280"/>
  <c r="K175" i="280"/>
  <c r="K176" i="280"/>
  <c r="K62" i="265"/>
  <c r="K63" i="265"/>
  <c r="K66" i="265"/>
  <c r="K52" i="286"/>
  <c r="K53" i="286"/>
  <c r="K58" i="286"/>
  <c r="K59" i="286"/>
  <c r="K10" i="288"/>
  <c r="K11" i="288"/>
  <c r="K12" i="288"/>
  <c r="K9" i="288"/>
  <c r="K18" i="288"/>
  <c r="K21" i="288"/>
  <c r="K23" i="286"/>
  <c r="K24" i="286"/>
  <c r="K25" i="286"/>
  <c r="L22" i="286"/>
  <c r="L47" i="286"/>
  <c r="L30" i="285"/>
  <c r="L31" i="285"/>
  <c r="L15" i="265"/>
  <c r="L16" i="265"/>
  <c r="L128" i="280"/>
  <c r="L18" i="265"/>
  <c r="K203" i="280"/>
  <c r="K273" i="307"/>
  <c r="K204" i="280"/>
  <c r="K205" i="280"/>
  <c r="K206" i="280"/>
  <c r="L202" i="280"/>
  <c r="L229" i="280"/>
  <c r="L231" i="280"/>
  <c r="L232" i="280"/>
  <c r="L19" i="265"/>
  <c r="L21" i="265"/>
  <c r="L10" i="282"/>
  <c r="L12" i="282"/>
  <c r="L13" i="282"/>
  <c r="L23" i="265"/>
  <c r="L24" i="265"/>
  <c r="L48" i="286"/>
  <c r="L49" i="286"/>
  <c r="L57" i="286"/>
  <c r="K31" i="286"/>
  <c r="K32" i="286"/>
  <c r="K33" i="286"/>
  <c r="L30" i="286"/>
  <c r="L51" i="286"/>
  <c r="L37" i="282"/>
  <c r="L38" i="282"/>
  <c r="L40" i="282"/>
  <c r="L45" i="282"/>
  <c r="L46" i="282"/>
  <c r="L48" i="282"/>
  <c r="L49" i="282"/>
  <c r="L58" i="282"/>
  <c r="L54" i="282"/>
  <c r="K51" i="282"/>
  <c r="K52" i="282"/>
  <c r="K77" i="282"/>
  <c r="K78" i="282"/>
  <c r="K79" i="282"/>
  <c r="L76" i="282"/>
  <c r="L55" i="282"/>
  <c r="L56" i="282"/>
  <c r="L59" i="282"/>
  <c r="L60" i="282"/>
  <c r="L63" i="282"/>
  <c r="L65" i="282"/>
  <c r="L66" i="282"/>
  <c r="L36" i="265"/>
  <c r="L37" i="265"/>
  <c r="L363" i="307"/>
  <c r="L364" i="307"/>
  <c r="L40" i="265"/>
  <c r="L90" i="306"/>
  <c r="L91" i="306"/>
  <c r="L42" i="265"/>
  <c r="L274" i="307"/>
  <c r="L194" i="280"/>
  <c r="L189" i="280"/>
  <c r="L192" i="280"/>
  <c r="L195" i="280"/>
  <c r="L196" i="280"/>
  <c r="L197" i="280"/>
  <c r="L43" i="265"/>
  <c r="L270" i="307"/>
  <c r="L45" i="265"/>
  <c r="L379" i="307"/>
  <c r="L142" i="280"/>
  <c r="L139" i="280"/>
  <c r="L140" i="280"/>
  <c r="L143" i="280"/>
  <c r="L144" i="280"/>
  <c r="L46" i="265"/>
  <c r="L47" i="265"/>
  <c r="L48" i="265"/>
  <c r="L50" i="265"/>
  <c r="L104" i="280"/>
  <c r="L51" i="265"/>
  <c r="L52" i="265"/>
  <c r="L45" i="314"/>
  <c r="L46" i="314"/>
  <c r="L48" i="314"/>
  <c r="L50" i="314"/>
  <c r="L51" i="314"/>
  <c r="L61" i="314"/>
  <c r="L35" i="314"/>
  <c r="K79" i="314"/>
  <c r="K80" i="314"/>
  <c r="K81" i="314"/>
  <c r="L78" i="314"/>
  <c r="L36" i="314"/>
  <c r="L38" i="314"/>
  <c r="L40" i="314"/>
  <c r="L42" i="314"/>
  <c r="L62" i="314"/>
  <c r="L63" i="314"/>
  <c r="L64" i="314"/>
  <c r="L54" i="265"/>
  <c r="L53" i="314"/>
  <c r="L55" i="314"/>
  <c r="L57" i="314"/>
  <c r="L58" i="314"/>
  <c r="L59" i="314"/>
  <c r="L70" i="314"/>
  <c r="L67" i="314"/>
  <c r="L68" i="314"/>
  <c r="L71" i="314"/>
  <c r="L72" i="314"/>
  <c r="L55" i="265"/>
  <c r="L56" i="265"/>
  <c r="L58" i="265"/>
  <c r="L59" i="265"/>
  <c r="L154" i="280"/>
  <c r="L155" i="280"/>
  <c r="L156" i="280"/>
  <c r="L159" i="280"/>
  <c r="L160" i="280"/>
  <c r="L161" i="280"/>
  <c r="L61" i="265"/>
  <c r="K180" i="280"/>
  <c r="K181" i="280"/>
  <c r="K165" i="280"/>
  <c r="K166" i="280"/>
  <c r="K182" i="280"/>
  <c r="K183" i="280"/>
  <c r="K184" i="280"/>
  <c r="L179" i="280"/>
  <c r="L173" i="280"/>
  <c r="L169" i="280"/>
  <c r="L170" i="280"/>
  <c r="L171" i="280"/>
  <c r="L174" i="280"/>
  <c r="L175" i="280"/>
  <c r="L176" i="280"/>
  <c r="L62" i="265"/>
  <c r="L63" i="265"/>
  <c r="L66" i="265"/>
  <c r="L52" i="286"/>
  <c r="L53" i="286"/>
  <c r="L58" i="286"/>
  <c r="L59" i="286"/>
  <c r="L10" i="288"/>
  <c r="L11" i="288"/>
  <c r="L12" i="288"/>
  <c r="L9" i="288"/>
  <c r="L18" i="288"/>
  <c r="L21" i="288"/>
  <c r="L23" i="286"/>
  <c r="L24" i="286"/>
  <c r="L25" i="286"/>
  <c r="M22" i="286"/>
  <c r="M47" i="286"/>
  <c r="M30" i="285"/>
  <c r="M31" i="285"/>
  <c r="M15" i="265"/>
  <c r="M16" i="265"/>
  <c r="M128" i="280"/>
  <c r="M18" i="265"/>
  <c r="L203" i="280"/>
  <c r="L273" i="307"/>
  <c r="L204" i="280"/>
  <c r="L205" i="280"/>
  <c r="L206" i="280"/>
  <c r="M202" i="280"/>
  <c r="M229" i="280"/>
  <c r="M231" i="280"/>
  <c r="M232" i="280"/>
  <c r="M19" i="265"/>
  <c r="M21" i="265"/>
  <c r="M10" i="282"/>
  <c r="M12" i="282"/>
  <c r="M13" i="282"/>
  <c r="M23" i="265"/>
  <c r="M24" i="265"/>
  <c r="M48" i="286"/>
  <c r="M49" i="286"/>
  <c r="M57" i="286"/>
  <c r="L31" i="286"/>
  <c r="L32" i="286"/>
  <c r="L33" i="286"/>
  <c r="M30" i="286"/>
  <c r="M51" i="286"/>
  <c r="M37" i="282"/>
  <c r="M38" i="282"/>
  <c r="M40" i="282"/>
  <c r="M45" i="282"/>
  <c r="M46" i="282"/>
  <c r="M48" i="282"/>
  <c r="M49" i="282"/>
  <c r="M58" i="282"/>
  <c r="M54" i="282"/>
  <c r="L51" i="282"/>
  <c r="L52" i="282"/>
  <c r="L77" i="282"/>
  <c r="L78" i="282"/>
  <c r="L79" i="282"/>
  <c r="M76" i="282"/>
  <c r="M55" i="282"/>
  <c r="M56" i="282"/>
  <c r="M59" i="282"/>
  <c r="M60" i="282"/>
  <c r="M63" i="282"/>
  <c r="M65" i="282"/>
  <c r="M66" i="282"/>
  <c r="M36" i="265"/>
  <c r="M37" i="265"/>
  <c r="M363" i="307"/>
  <c r="M364" i="307"/>
  <c r="M40" i="265"/>
  <c r="M90" i="306"/>
  <c r="M91" i="306"/>
  <c r="M42" i="265"/>
  <c r="M274" i="307"/>
  <c r="M194" i="280"/>
  <c r="M189" i="280"/>
  <c r="M192" i="280"/>
  <c r="M195" i="280"/>
  <c r="M196" i="280"/>
  <c r="M197" i="280"/>
  <c r="M43" i="265"/>
  <c r="M270" i="307"/>
  <c r="M45" i="265"/>
  <c r="M379" i="307"/>
  <c r="M142" i="280"/>
  <c r="M139" i="280"/>
  <c r="M140" i="280"/>
  <c r="M143" i="280"/>
  <c r="M144" i="280"/>
  <c r="M46" i="265"/>
  <c r="M47" i="265"/>
  <c r="M48" i="265"/>
  <c r="M50" i="265"/>
  <c r="M104" i="280"/>
  <c r="M51" i="265"/>
  <c r="M52" i="265"/>
  <c r="M45" i="314"/>
  <c r="M46" i="314"/>
  <c r="M48" i="314"/>
  <c r="M50" i="314"/>
  <c r="M51" i="314"/>
  <c r="M61" i="314"/>
  <c r="M35" i="314"/>
  <c r="L79" i="314"/>
  <c r="L80" i="314"/>
  <c r="L81" i="314"/>
  <c r="M78" i="314"/>
  <c r="M36" i="314"/>
  <c r="M38" i="314"/>
  <c r="M40" i="314"/>
  <c r="M42" i="314"/>
  <c r="M62" i="314"/>
  <c r="M63" i="314"/>
  <c r="M64" i="314"/>
  <c r="M54" i="265"/>
  <c r="M53" i="314"/>
  <c r="M55" i="314"/>
  <c r="M57" i="314"/>
  <c r="M58" i="314"/>
  <c r="M59" i="314"/>
  <c r="M70" i="314"/>
  <c r="M67" i="314"/>
  <c r="M68" i="314"/>
  <c r="M71" i="314"/>
  <c r="M72" i="314"/>
  <c r="M55" i="265"/>
  <c r="M56" i="265"/>
  <c r="M58" i="265"/>
  <c r="M59" i="265"/>
  <c r="M154" i="280"/>
  <c r="M155" i="280"/>
  <c r="M156" i="280"/>
  <c r="M159" i="280"/>
  <c r="M160" i="280"/>
  <c r="M161" i="280"/>
  <c r="M61" i="265"/>
  <c r="L180" i="280"/>
  <c r="L181" i="280"/>
  <c r="L165" i="280"/>
  <c r="L166" i="280"/>
  <c r="L182" i="280"/>
  <c r="L183" i="280"/>
  <c r="L184" i="280"/>
  <c r="M179" i="280"/>
  <c r="M173" i="280"/>
  <c r="M169" i="280"/>
  <c r="M170" i="280"/>
  <c r="M171" i="280"/>
  <c r="M174" i="280"/>
  <c r="M175" i="280"/>
  <c r="M176" i="280"/>
  <c r="M62" i="265"/>
  <c r="M63" i="265"/>
  <c r="M66" i="265"/>
  <c r="M52" i="286"/>
  <c r="M53" i="286"/>
  <c r="M58" i="286"/>
  <c r="M59" i="286"/>
  <c r="M10" i="288"/>
  <c r="M11" i="288"/>
  <c r="M12" i="288"/>
  <c r="M9" i="288"/>
  <c r="M18" i="288"/>
  <c r="M21" i="288"/>
  <c r="M23" i="286"/>
  <c r="M24" i="286"/>
  <c r="M25" i="286"/>
  <c r="N22" i="286"/>
  <c r="N47" i="286"/>
  <c r="N30" i="285"/>
  <c r="N31" i="285"/>
  <c r="N15" i="265"/>
  <c r="N16" i="265"/>
  <c r="N128" i="280"/>
  <c r="N18" i="265"/>
  <c r="M203" i="280"/>
  <c r="M273" i="307"/>
  <c r="M204" i="280"/>
  <c r="M205" i="280"/>
  <c r="M206" i="280"/>
  <c r="N202" i="280"/>
  <c r="N229" i="280"/>
  <c r="N231" i="280"/>
  <c r="N232" i="280"/>
  <c r="N19" i="265"/>
  <c r="N21" i="265"/>
  <c r="N10" i="282"/>
  <c r="N12" i="282"/>
  <c r="N13" i="282"/>
  <c r="N23" i="265"/>
  <c r="N24" i="265"/>
  <c r="N48" i="286"/>
  <c r="N49" i="286"/>
  <c r="N57" i="286"/>
  <c r="M31" i="286"/>
  <c r="M32" i="286"/>
  <c r="M33" i="286"/>
  <c r="N30" i="286"/>
  <c r="N51" i="286"/>
  <c r="N37" i="282"/>
  <c r="N38" i="282"/>
  <c r="N40" i="282"/>
  <c r="N45" i="282"/>
  <c r="N46" i="282"/>
  <c r="N48" i="282"/>
  <c r="N49" i="282"/>
  <c r="N58" i="282"/>
  <c r="N54" i="282"/>
  <c r="M51" i="282"/>
  <c r="M52" i="282"/>
  <c r="M77" i="282"/>
  <c r="M78" i="282"/>
  <c r="M79" i="282"/>
  <c r="N76" i="282"/>
  <c r="N55" i="282"/>
  <c r="N56" i="282"/>
  <c r="N59" i="282"/>
  <c r="N60" i="282"/>
  <c r="N63" i="282"/>
  <c r="N65" i="282"/>
  <c r="N66" i="282"/>
  <c r="N36" i="265"/>
  <c r="N37" i="265"/>
  <c r="N363" i="307"/>
  <c r="N364" i="307"/>
  <c r="N40" i="265"/>
  <c r="N90" i="306"/>
  <c r="N91" i="306"/>
  <c r="N42" i="265"/>
  <c r="N274" i="307"/>
  <c r="N194" i="280"/>
  <c r="N189" i="280"/>
  <c r="N192" i="280"/>
  <c r="N195" i="280"/>
  <c r="N196" i="280"/>
  <c r="N197" i="280"/>
  <c r="N43" i="265"/>
  <c r="N270" i="307"/>
  <c r="N45" i="265"/>
  <c r="N379" i="307"/>
  <c r="N142" i="280"/>
  <c r="N139" i="280"/>
  <c r="N140" i="280"/>
  <c r="N143" i="280"/>
  <c r="N144" i="280"/>
  <c r="N46" i="265"/>
  <c r="N47" i="265"/>
  <c r="N48" i="265"/>
  <c r="N50" i="265"/>
  <c r="N104" i="280"/>
  <c r="N51" i="265"/>
  <c r="N52" i="265"/>
  <c r="N45" i="314"/>
  <c r="N46" i="314"/>
  <c r="N48" i="314"/>
  <c r="N50" i="314"/>
  <c r="N51" i="314"/>
  <c r="N61" i="314"/>
  <c r="N35" i="314"/>
  <c r="M79" i="314"/>
  <c r="M80" i="314"/>
  <c r="M81" i="314"/>
  <c r="N78" i="314"/>
  <c r="N36" i="314"/>
  <c r="N38" i="314"/>
  <c r="N40" i="314"/>
  <c r="N42" i="314"/>
  <c r="N62" i="314"/>
  <c r="N63" i="314"/>
  <c r="N64" i="314"/>
  <c r="N54" i="265"/>
  <c r="N53" i="314"/>
  <c r="N55" i="314"/>
  <c r="N57" i="314"/>
  <c r="N58" i="314"/>
  <c r="N59" i="314"/>
  <c r="N70" i="314"/>
  <c r="N67" i="314"/>
  <c r="N68" i="314"/>
  <c r="N71" i="314"/>
  <c r="N72" i="314"/>
  <c r="N55" i="265"/>
  <c r="N56" i="265"/>
  <c r="N58" i="265"/>
  <c r="N59" i="265"/>
  <c r="N154" i="280"/>
  <c r="N155" i="280"/>
  <c r="N156" i="280"/>
  <c r="N159" i="280"/>
  <c r="N160" i="280"/>
  <c r="N161" i="280"/>
  <c r="N61" i="265"/>
  <c r="M180" i="280"/>
  <c r="M181" i="280"/>
  <c r="M165" i="280"/>
  <c r="M166" i="280"/>
  <c r="M182" i="280"/>
  <c r="M183" i="280"/>
  <c r="M184" i="280"/>
  <c r="N179" i="280"/>
  <c r="N173" i="280"/>
  <c r="N169" i="280"/>
  <c r="N170" i="280"/>
  <c r="N171" i="280"/>
  <c r="N174" i="280"/>
  <c r="N175" i="280"/>
  <c r="N176" i="280"/>
  <c r="N62" i="265"/>
  <c r="N63" i="265"/>
  <c r="N66" i="265"/>
  <c r="N52" i="286"/>
  <c r="N53" i="286"/>
  <c r="N58" i="286"/>
  <c r="N59" i="286"/>
  <c r="N10" i="288"/>
  <c r="N11" i="288"/>
  <c r="N12" i="288"/>
  <c r="N9" i="288"/>
  <c r="N18" i="288"/>
  <c r="N21" i="288"/>
  <c r="N23" i="286"/>
  <c r="N24" i="286"/>
  <c r="N25" i="286"/>
  <c r="O22" i="286"/>
  <c r="O47" i="286"/>
  <c r="O30" i="285"/>
  <c r="O31" i="285"/>
  <c r="O15" i="265"/>
  <c r="O16" i="265"/>
  <c r="O128" i="280"/>
  <c r="O18" i="265"/>
  <c r="N203" i="280"/>
  <c r="N273" i="307"/>
  <c r="N204" i="280"/>
  <c r="N205" i="280"/>
  <c r="N206" i="280"/>
  <c r="O202" i="280"/>
  <c r="O229" i="280"/>
  <c r="O231" i="280"/>
  <c r="O232" i="280"/>
  <c r="O19" i="265"/>
  <c r="O21" i="265"/>
  <c r="O10" i="282"/>
  <c r="O12" i="282"/>
  <c r="O13" i="282"/>
  <c r="O23" i="265"/>
  <c r="O24" i="265"/>
  <c r="O48" i="286"/>
  <c r="O49" i="286"/>
  <c r="O57" i="286"/>
  <c r="N31" i="286"/>
  <c r="N32" i="286"/>
  <c r="N33" i="286"/>
  <c r="O30" i="286"/>
  <c r="O51" i="286"/>
  <c r="O37" i="282"/>
  <c r="O38" i="282"/>
  <c r="O40" i="282"/>
  <c r="O45" i="282"/>
  <c r="O46" i="282"/>
  <c r="O48" i="282"/>
  <c r="O49" i="282"/>
  <c r="O58" i="282"/>
  <c r="O54" i="282"/>
  <c r="N51" i="282"/>
  <c r="N52" i="282"/>
  <c r="N77" i="282"/>
  <c r="N78" i="282"/>
  <c r="N79" i="282"/>
  <c r="O76" i="282"/>
  <c r="O55" i="282"/>
  <c r="O56" i="282"/>
  <c r="O59" i="282"/>
  <c r="O60" i="282"/>
  <c r="O63" i="282"/>
  <c r="O65" i="282"/>
  <c r="O66" i="282"/>
  <c r="O36" i="265"/>
  <c r="O37" i="265"/>
  <c r="O363" i="307"/>
  <c r="O364" i="307"/>
  <c r="O40" i="265"/>
  <c r="O90" i="306"/>
  <c r="O91" i="306"/>
  <c r="O42" i="265"/>
  <c r="O274" i="307"/>
  <c r="O194" i="280"/>
  <c r="O189" i="280"/>
  <c r="O192" i="280"/>
  <c r="O195" i="280"/>
  <c r="O196" i="280"/>
  <c r="O197" i="280"/>
  <c r="O43" i="265"/>
  <c r="O270" i="307"/>
  <c r="O45" i="265"/>
  <c r="O379" i="307"/>
  <c r="O142" i="280"/>
  <c r="O139" i="280"/>
  <c r="O140" i="280"/>
  <c r="O143" i="280"/>
  <c r="O144" i="280"/>
  <c r="O46" i="265"/>
  <c r="O47" i="265"/>
  <c r="O48" i="265"/>
  <c r="O50" i="265"/>
  <c r="O104" i="280"/>
  <c r="O51" i="265"/>
  <c r="O52" i="265"/>
  <c r="O45" i="314"/>
  <c r="O46" i="314"/>
  <c r="O48" i="314"/>
  <c r="O50" i="314"/>
  <c r="O51" i="314"/>
  <c r="O61" i="314"/>
  <c r="O35" i="314"/>
  <c r="N79" i="314"/>
  <c r="N80" i="314"/>
  <c r="N81" i="314"/>
  <c r="O78" i="314"/>
  <c r="O36" i="314"/>
  <c r="O38" i="314"/>
  <c r="O40" i="314"/>
  <c r="O42" i="314"/>
  <c r="O62" i="314"/>
  <c r="O63" i="314"/>
  <c r="O64" i="314"/>
  <c r="O54" i="265"/>
  <c r="O53" i="314"/>
  <c r="O55" i="314"/>
  <c r="O57" i="314"/>
  <c r="O58" i="314"/>
  <c r="O59" i="314"/>
  <c r="O70" i="314"/>
  <c r="O67" i="314"/>
  <c r="O68" i="314"/>
  <c r="O71" i="314"/>
  <c r="O72" i="314"/>
  <c r="O55" i="265"/>
  <c r="O56" i="265"/>
  <c r="O58" i="265"/>
  <c r="O59" i="265"/>
  <c r="O154" i="280"/>
  <c r="O155" i="280"/>
  <c r="O156" i="280"/>
  <c r="O159" i="280"/>
  <c r="O160" i="280"/>
  <c r="O161" i="280"/>
  <c r="O61" i="265"/>
  <c r="N180" i="280"/>
  <c r="N181" i="280"/>
  <c r="N165" i="280"/>
  <c r="N166" i="280"/>
  <c r="N182" i="280"/>
  <c r="N183" i="280"/>
  <c r="N184" i="280"/>
  <c r="O179" i="280"/>
  <c r="O173" i="280"/>
  <c r="O169" i="280"/>
  <c r="O170" i="280"/>
  <c r="O171" i="280"/>
  <c r="O174" i="280"/>
  <c r="O175" i="280"/>
  <c r="O176" i="280"/>
  <c r="O62" i="265"/>
  <c r="O63" i="265"/>
  <c r="O66" i="265"/>
  <c r="O52" i="286"/>
  <c r="O53" i="286"/>
  <c r="O58" i="286"/>
  <c r="O59" i="286"/>
  <c r="O10" i="288"/>
  <c r="O11" i="288"/>
  <c r="O12" i="288"/>
  <c r="O9" i="288"/>
  <c r="O18" i="288"/>
  <c r="O21" i="288"/>
  <c r="O23" i="286"/>
  <c r="O24" i="286"/>
  <c r="O25" i="286"/>
  <c r="P22" i="286"/>
  <c r="P47" i="286"/>
  <c r="P30" i="285"/>
  <c r="P31" i="285"/>
  <c r="P15" i="265"/>
  <c r="P16" i="265"/>
  <c r="P128" i="280"/>
  <c r="P18" i="265"/>
  <c r="O203" i="280"/>
  <c r="O273" i="307"/>
  <c r="O204" i="280"/>
  <c r="O205" i="280"/>
  <c r="O206" i="280"/>
  <c r="P202" i="280"/>
  <c r="P229" i="280"/>
  <c r="P231" i="280"/>
  <c r="P232" i="280"/>
  <c r="P19" i="265"/>
  <c r="P21" i="265"/>
  <c r="P10" i="282"/>
  <c r="P12" i="282"/>
  <c r="P13" i="282"/>
  <c r="P23" i="265"/>
  <c r="P24" i="265"/>
  <c r="P48" i="286"/>
  <c r="P49" i="286"/>
  <c r="P57" i="286"/>
  <c r="O31" i="286"/>
  <c r="O32" i="286"/>
  <c r="O33" i="286"/>
  <c r="P30" i="286"/>
  <c r="P51" i="286"/>
  <c r="P37" i="282"/>
  <c r="P38" i="282"/>
  <c r="P40" i="282"/>
  <c r="P45" i="282"/>
  <c r="P46" i="282"/>
  <c r="P48" i="282"/>
  <c r="P49" i="282"/>
  <c r="P58" i="282"/>
  <c r="P54" i="282"/>
  <c r="O51" i="282"/>
  <c r="O52" i="282"/>
  <c r="O77" i="282"/>
  <c r="O78" i="282"/>
  <c r="O79" i="282"/>
  <c r="P76" i="282"/>
  <c r="P55" i="282"/>
  <c r="P56" i="282"/>
  <c r="P59" i="282"/>
  <c r="P60" i="282"/>
  <c r="P63" i="282"/>
  <c r="P65" i="282"/>
  <c r="P66" i="282"/>
  <c r="P36" i="265"/>
  <c r="P37" i="265"/>
  <c r="P363" i="307"/>
  <c r="P364" i="307"/>
  <c r="P40" i="265"/>
  <c r="P90" i="306"/>
  <c r="P91" i="306"/>
  <c r="P42" i="265"/>
  <c r="P274" i="307"/>
  <c r="P194" i="280"/>
  <c r="P189" i="280"/>
  <c r="P192" i="280"/>
  <c r="P195" i="280"/>
  <c r="P196" i="280"/>
  <c r="P197" i="280"/>
  <c r="P43" i="265"/>
  <c r="P270" i="307"/>
  <c r="P45" i="265"/>
  <c r="P379" i="307"/>
  <c r="P142" i="280"/>
  <c r="P139" i="280"/>
  <c r="P140" i="280"/>
  <c r="P143" i="280"/>
  <c r="P144" i="280"/>
  <c r="P46" i="265"/>
  <c r="P47" i="265"/>
  <c r="P48" i="265"/>
  <c r="P50" i="265"/>
  <c r="P104" i="280"/>
  <c r="P51" i="265"/>
  <c r="P52" i="265"/>
  <c r="P45" i="314"/>
  <c r="P46" i="314"/>
  <c r="P48" i="314"/>
  <c r="P50" i="314"/>
  <c r="P51" i="314"/>
  <c r="P61" i="314"/>
  <c r="P35" i="314"/>
  <c r="O79" i="314"/>
  <c r="O80" i="314"/>
  <c r="O81" i="314"/>
  <c r="P78" i="314"/>
  <c r="P36" i="314"/>
  <c r="P38" i="314"/>
  <c r="P40" i="314"/>
  <c r="P42" i="314"/>
  <c r="P62" i="314"/>
  <c r="P63" i="314"/>
  <c r="P64" i="314"/>
  <c r="P54" i="265"/>
  <c r="P53" i="314"/>
  <c r="P55" i="314"/>
  <c r="P57" i="314"/>
  <c r="P58" i="314"/>
  <c r="P59" i="314"/>
  <c r="P70" i="314"/>
  <c r="P67" i="314"/>
  <c r="P68" i="314"/>
  <c r="P71" i="314"/>
  <c r="P72" i="314"/>
  <c r="P55" i="265"/>
  <c r="P56" i="265"/>
  <c r="P58" i="265"/>
  <c r="P59" i="265"/>
  <c r="P154" i="280"/>
  <c r="P155" i="280"/>
  <c r="P156" i="280"/>
  <c r="P159" i="280"/>
  <c r="P160" i="280"/>
  <c r="P161" i="280"/>
  <c r="P61" i="265"/>
  <c r="O180" i="280"/>
  <c r="O181" i="280"/>
  <c r="O165" i="280"/>
  <c r="O166" i="280"/>
  <c r="O182" i="280"/>
  <c r="O183" i="280"/>
  <c r="O184" i="280"/>
  <c r="P179" i="280"/>
  <c r="P173" i="280"/>
  <c r="P169" i="280"/>
  <c r="P170" i="280"/>
  <c r="P171" i="280"/>
  <c r="P174" i="280"/>
  <c r="P175" i="280"/>
  <c r="P176" i="280"/>
  <c r="P62" i="265"/>
  <c r="P63" i="265"/>
  <c r="P66" i="265"/>
  <c r="P52" i="286"/>
  <c r="P53" i="286"/>
  <c r="P58" i="286"/>
  <c r="P59" i="286"/>
  <c r="P10" i="288"/>
  <c r="P11" i="288"/>
  <c r="P12" i="288"/>
  <c r="P9" i="288"/>
  <c r="P18" i="288"/>
  <c r="P21" i="288"/>
  <c r="P23" i="286"/>
  <c r="P24" i="286"/>
  <c r="P25" i="286"/>
  <c r="Q22" i="286"/>
  <c r="Q47" i="286"/>
  <c r="Q30" i="285"/>
  <c r="Q31" i="285"/>
  <c r="Q15" i="265"/>
  <c r="Q16" i="265"/>
  <c r="Q128" i="280"/>
  <c r="Q18" i="265"/>
  <c r="P203" i="280"/>
  <c r="P273" i="307"/>
  <c r="P204" i="280"/>
  <c r="P205" i="280"/>
  <c r="P206" i="280"/>
  <c r="Q202" i="280"/>
  <c r="Q211" i="280"/>
  <c r="Q213" i="280"/>
  <c r="Q216" i="280"/>
  <c r="Q219" i="280"/>
  <c r="Q223" i="280"/>
  <c r="Q226" i="280"/>
  <c r="Q228" i="280"/>
  <c r="Q229" i="280"/>
  <c r="Q231" i="280"/>
  <c r="Q232" i="280"/>
  <c r="Q19" i="265"/>
  <c r="P180" i="280"/>
  <c r="P181" i="280"/>
  <c r="P165" i="280"/>
  <c r="P166" i="280"/>
  <c r="P182" i="280"/>
  <c r="P183" i="280"/>
  <c r="P184" i="280"/>
  <c r="Q179" i="280"/>
  <c r="Q149" i="280"/>
  <c r="Q150" i="280"/>
  <c r="Q151" i="280"/>
  <c r="Q20" i="265"/>
  <c r="Q21" i="265"/>
  <c r="Q10" i="282"/>
  <c r="Q12" i="282"/>
  <c r="Q13" i="282"/>
  <c r="Q23" i="265"/>
  <c r="Q24" i="265"/>
  <c r="Q48" i="286"/>
  <c r="Q49" i="286"/>
  <c r="Q57" i="286"/>
  <c r="P31" i="286"/>
  <c r="P32" i="286"/>
  <c r="P33" i="286"/>
  <c r="Q30" i="286"/>
  <c r="Q51" i="286"/>
  <c r="F24" i="282"/>
  <c r="F26" i="282"/>
  <c r="F28" i="282"/>
  <c r="P34" i="282"/>
  <c r="Q31" i="282"/>
  <c r="Q20" i="282"/>
  <c r="Q22" i="282"/>
  <c r="Q44" i="282"/>
  <c r="Q37" i="282"/>
  <c r="Q38" i="282"/>
  <c r="Q39" i="282"/>
  <c r="Q40" i="282"/>
  <c r="Q45" i="282"/>
  <c r="Q46" i="282"/>
  <c r="Q48" i="282"/>
  <c r="Q49" i="282"/>
  <c r="Q58" i="282"/>
  <c r="Q54" i="282"/>
  <c r="Q56" i="282"/>
  <c r="Q59" i="282"/>
  <c r="Q60" i="282"/>
  <c r="Q63" i="282"/>
  <c r="Q65" i="282"/>
  <c r="Q66" i="282"/>
  <c r="Q36" i="265"/>
  <c r="Q37" i="265"/>
  <c r="Q363" i="307"/>
  <c r="Q364" i="307"/>
  <c r="Q40" i="265"/>
  <c r="Q90" i="306"/>
  <c r="Q91" i="306"/>
  <c r="Q42" i="265"/>
  <c r="Q274" i="307"/>
  <c r="Q194" i="280"/>
  <c r="Q189" i="280"/>
  <c r="Q192" i="280"/>
  <c r="Q195" i="280"/>
  <c r="Q196" i="280"/>
  <c r="Q197" i="280"/>
  <c r="Q43" i="265"/>
  <c r="Q270" i="307"/>
  <c r="Q45" i="265"/>
  <c r="Q379" i="307"/>
  <c r="Q142" i="280"/>
  <c r="Q139" i="280"/>
  <c r="Q140" i="280"/>
  <c r="Q143" i="280"/>
  <c r="Q144" i="280"/>
  <c r="Q46" i="265"/>
  <c r="Q47" i="265"/>
  <c r="Q48" i="265"/>
  <c r="Q50" i="265"/>
  <c r="Q104" i="280"/>
  <c r="Q51" i="265"/>
  <c r="Q52" i="265"/>
  <c r="Q45" i="314"/>
  <c r="Q46" i="314"/>
  <c r="Q48" i="314"/>
  <c r="Q50" i="314"/>
  <c r="Q51" i="314"/>
  <c r="Q61" i="314"/>
  <c r="Q35" i="314"/>
  <c r="F75" i="314"/>
  <c r="P81" i="314"/>
  <c r="Q78" i="314"/>
  <c r="Q36" i="314"/>
  <c r="Q38" i="314"/>
  <c r="Q40" i="314"/>
  <c r="Q42" i="314"/>
  <c r="Q62" i="314"/>
  <c r="Q63" i="314"/>
  <c r="Q64" i="314"/>
  <c r="Q54" i="265"/>
  <c r="Q53" i="314"/>
  <c r="Q55" i="314"/>
  <c r="Q57" i="314"/>
  <c r="Q58" i="314"/>
  <c r="Q59" i="314"/>
  <c r="Q70" i="314"/>
  <c r="Q67" i="314"/>
  <c r="Q68" i="314"/>
  <c r="Q71" i="314"/>
  <c r="Q72" i="314"/>
  <c r="Q55" i="265"/>
  <c r="Q56" i="265"/>
  <c r="Q58" i="265"/>
  <c r="Q59" i="265"/>
  <c r="Q158" i="280"/>
  <c r="Q154" i="280"/>
  <c r="Q155" i="280"/>
  <c r="Q156" i="280"/>
  <c r="Q159" i="280"/>
  <c r="Q160" i="280"/>
  <c r="Q161" i="280"/>
  <c r="Q61" i="265"/>
  <c r="Q173" i="280"/>
  <c r="Q169" i="280"/>
  <c r="Q170" i="280"/>
  <c r="Q171" i="280"/>
  <c r="Q174" i="280"/>
  <c r="Q175" i="280"/>
  <c r="Q176" i="280"/>
  <c r="Q62" i="265"/>
  <c r="Q63" i="265"/>
  <c r="Q66" i="265"/>
  <c r="Q52" i="286"/>
  <c r="Q53" i="286"/>
  <c r="Q58" i="286"/>
  <c r="Q59" i="286"/>
  <c r="Q10" i="288"/>
  <c r="Q11" i="288"/>
  <c r="Q12" i="288"/>
  <c r="Q9" i="288"/>
  <c r="Q18" i="288"/>
  <c r="Q21" i="288"/>
  <c r="Q23" i="286"/>
  <c r="Q24" i="286"/>
  <c r="Q25" i="286"/>
  <c r="R22" i="286"/>
  <c r="R47" i="286"/>
  <c r="R30" i="285"/>
  <c r="R31" i="285"/>
  <c r="R15" i="265"/>
  <c r="R16" i="265"/>
  <c r="R128" i="280"/>
  <c r="R18" i="265"/>
  <c r="Q203" i="280"/>
  <c r="Q273" i="307"/>
  <c r="Q204" i="280"/>
  <c r="Q205" i="280"/>
  <c r="Q206" i="280"/>
  <c r="R202" i="280"/>
  <c r="R211" i="280"/>
  <c r="R213" i="280"/>
  <c r="R216" i="280"/>
  <c r="R219" i="280"/>
  <c r="R223" i="280"/>
  <c r="R226" i="280"/>
  <c r="R228" i="280"/>
  <c r="R229" i="280"/>
  <c r="R231" i="280"/>
  <c r="R232" i="280"/>
  <c r="R19" i="265"/>
  <c r="Q180" i="280"/>
  <c r="Q181" i="280"/>
  <c r="Q164" i="280"/>
  <c r="Q165" i="280"/>
  <c r="Q166" i="280"/>
  <c r="Q182" i="280"/>
  <c r="Q183" i="280"/>
  <c r="Q184" i="280"/>
  <c r="R179" i="280"/>
  <c r="R149" i="280"/>
  <c r="R150" i="280"/>
  <c r="R151" i="280"/>
  <c r="R20" i="265"/>
  <c r="R21" i="265"/>
  <c r="R10" i="282"/>
  <c r="R12" i="282"/>
  <c r="R13" i="282"/>
  <c r="R23" i="265"/>
  <c r="R24" i="265"/>
  <c r="R48" i="286"/>
  <c r="R49" i="286"/>
  <c r="R57" i="286"/>
  <c r="Q31" i="286"/>
  <c r="Q32" i="286"/>
  <c r="Q33" i="286"/>
  <c r="R30" i="286"/>
  <c r="R51" i="286"/>
  <c r="Q33" i="282"/>
  <c r="Q34" i="282"/>
  <c r="R31" i="282"/>
  <c r="R20" i="282"/>
  <c r="R22" i="282"/>
  <c r="R44" i="282"/>
  <c r="R37" i="282"/>
  <c r="R38" i="282"/>
  <c r="R39" i="282"/>
  <c r="R40" i="282"/>
  <c r="R45" i="282"/>
  <c r="R46" i="282"/>
  <c r="R48" i="282"/>
  <c r="R49" i="282"/>
  <c r="R58" i="282"/>
  <c r="R54" i="282"/>
  <c r="Q51" i="282"/>
  <c r="Q52" i="282"/>
  <c r="Q77" i="282"/>
  <c r="Q78" i="282"/>
  <c r="Q79" i="282"/>
  <c r="R76" i="282"/>
  <c r="R55" i="282"/>
  <c r="R56" i="282"/>
  <c r="R59" i="282"/>
  <c r="R60" i="282"/>
  <c r="R63" i="282"/>
  <c r="R65" i="282"/>
  <c r="R66" i="282"/>
  <c r="R36" i="265"/>
  <c r="R37" i="265"/>
  <c r="R189" i="280"/>
  <c r="R192" i="280"/>
  <c r="R195" i="280"/>
  <c r="R196" i="280"/>
  <c r="R197" i="280"/>
  <c r="R43" i="265"/>
  <c r="R139" i="280"/>
  <c r="R140" i="280"/>
  <c r="R143" i="280"/>
  <c r="R144" i="280"/>
  <c r="R46" i="265"/>
  <c r="R48" i="265"/>
  <c r="R50" i="265"/>
  <c r="R104" i="280"/>
  <c r="R51" i="265"/>
  <c r="R52" i="265"/>
  <c r="R45" i="314"/>
  <c r="R46" i="314"/>
  <c r="R48" i="314"/>
  <c r="R50" i="314"/>
  <c r="R51" i="314"/>
  <c r="R61" i="314"/>
  <c r="R35" i="314"/>
  <c r="Q79" i="314"/>
  <c r="Q80" i="314"/>
  <c r="Q81" i="314"/>
  <c r="R78" i="314"/>
  <c r="R36" i="314"/>
  <c r="R38" i="314"/>
  <c r="R40" i="314"/>
  <c r="R42" i="314"/>
  <c r="R62" i="314"/>
  <c r="R63" i="314"/>
  <c r="R64" i="314"/>
  <c r="R54" i="265"/>
  <c r="R53" i="314"/>
  <c r="R55" i="314"/>
  <c r="R57" i="314"/>
  <c r="R58" i="314"/>
  <c r="R59" i="314"/>
  <c r="R70" i="314"/>
  <c r="R67" i="314"/>
  <c r="R68" i="314"/>
  <c r="R71" i="314"/>
  <c r="R72" i="314"/>
  <c r="R55" i="265"/>
  <c r="R56" i="265"/>
  <c r="R58" i="265"/>
  <c r="R59" i="265"/>
  <c r="R158" i="280"/>
  <c r="R154" i="280"/>
  <c r="R155" i="280"/>
  <c r="R156" i="280"/>
  <c r="R159" i="280"/>
  <c r="R160" i="280"/>
  <c r="R161" i="280"/>
  <c r="R61" i="265"/>
  <c r="R173" i="280"/>
  <c r="R169" i="280"/>
  <c r="R170" i="280"/>
  <c r="R171" i="280"/>
  <c r="R174" i="280"/>
  <c r="R175" i="280"/>
  <c r="R176" i="280"/>
  <c r="R62" i="265"/>
  <c r="R63" i="265"/>
  <c r="R66" i="265"/>
  <c r="R52" i="286"/>
  <c r="R53" i="286"/>
  <c r="R58" i="286"/>
  <c r="R59" i="286"/>
  <c r="R10" i="288"/>
  <c r="R11" i="288"/>
  <c r="R12" i="288"/>
  <c r="R9" i="288"/>
  <c r="R18" i="288"/>
  <c r="R21" i="288"/>
  <c r="R23" i="286"/>
  <c r="R24" i="286"/>
  <c r="R25" i="286"/>
  <c r="S22" i="286"/>
  <c r="S47" i="286"/>
  <c r="S30" i="285"/>
  <c r="S31" i="285"/>
  <c r="S15" i="265"/>
  <c r="S16" i="265"/>
  <c r="S128" i="280"/>
  <c r="S18" i="265"/>
  <c r="R205" i="280"/>
  <c r="R206" i="280"/>
  <c r="S202" i="280"/>
  <c r="S211" i="280"/>
  <c r="S213" i="280"/>
  <c r="S216" i="280"/>
  <c r="S219" i="280"/>
  <c r="S223" i="280"/>
  <c r="S226" i="280"/>
  <c r="S228" i="280"/>
  <c r="S229" i="280"/>
  <c r="S231" i="280"/>
  <c r="S232" i="280"/>
  <c r="S19" i="265"/>
  <c r="R181" i="280"/>
  <c r="R164" i="280"/>
  <c r="R165" i="280"/>
  <c r="R166" i="280"/>
  <c r="R182" i="280"/>
  <c r="R183" i="280"/>
  <c r="R184" i="280"/>
  <c r="S179" i="280"/>
  <c r="S149" i="280"/>
  <c r="S150" i="280"/>
  <c r="S151" i="280"/>
  <c r="S20" i="265"/>
  <c r="S21" i="265"/>
  <c r="S10" i="282"/>
  <c r="S12" i="282"/>
  <c r="S13" i="282"/>
  <c r="S23" i="265"/>
  <c r="S24" i="265"/>
  <c r="S48" i="286"/>
  <c r="S49" i="286"/>
  <c r="S57" i="286"/>
  <c r="R31" i="286"/>
  <c r="R32" i="286"/>
  <c r="R33" i="286"/>
  <c r="S30" i="286"/>
  <c r="S51" i="286"/>
  <c r="R33" i="282"/>
  <c r="R34" i="282"/>
  <c r="S31" i="282"/>
  <c r="S20" i="282"/>
  <c r="S22" i="282"/>
  <c r="S44" i="282"/>
  <c r="S37" i="282"/>
  <c r="S38" i="282"/>
  <c r="S39" i="282"/>
  <c r="S40" i="282"/>
  <c r="S45" i="282"/>
  <c r="S46" i="282"/>
  <c r="S48" i="282"/>
  <c r="S49" i="282"/>
  <c r="S58" i="282"/>
  <c r="S54" i="282"/>
  <c r="R51" i="282"/>
  <c r="R52" i="282"/>
  <c r="R77" i="282"/>
  <c r="R78" i="282"/>
  <c r="R79" i="282"/>
  <c r="S76" i="282"/>
  <c r="S55" i="282"/>
  <c r="S56" i="282"/>
  <c r="S59" i="282"/>
  <c r="S60" i="282"/>
  <c r="S63" i="282"/>
  <c r="S65" i="282"/>
  <c r="S66" i="282"/>
  <c r="S36" i="265"/>
  <c r="S37" i="265"/>
  <c r="S189" i="280"/>
  <c r="S192" i="280"/>
  <c r="S195" i="280"/>
  <c r="S196" i="280"/>
  <c r="S197" i="280"/>
  <c r="S43" i="265"/>
  <c r="S139" i="280"/>
  <c r="S140" i="280"/>
  <c r="S143" i="280"/>
  <c r="S144" i="280"/>
  <c r="S46" i="265"/>
  <c r="S48" i="265"/>
  <c r="S50" i="265"/>
  <c r="S104" i="280"/>
  <c r="S51" i="265"/>
  <c r="S52" i="265"/>
  <c r="S45" i="314"/>
  <c r="S46" i="314"/>
  <c r="S48" i="314"/>
  <c r="S50" i="314"/>
  <c r="S51" i="314"/>
  <c r="S61" i="314"/>
  <c r="S35" i="314"/>
  <c r="R79" i="314"/>
  <c r="R80" i="314"/>
  <c r="R81" i="314"/>
  <c r="S78" i="314"/>
  <c r="S36" i="314"/>
  <c r="S38" i="314"/>
  <c r="S40" i="314"/>
  <c r="S42" i="314"/>
  <c r="S62" i="314"/>
  <c r="S63" i="314"/>
  <c r="S64" i="314"/>
  <c r="S54" i="265"/>
  <c r="S53" i="314"/>
  <c r="S55" i="314"/>
  <c r="S57" i="314"/>
  <c r="S58" i="314"/>
  <c r="S59" i="314"/>
  <c r="S70" i="314"/>
  <c r="S67" i="314"/>
  <c r="S68" i="314"/>
  <c r="S71" i="314"/>
  <c r="S72" i="314"/>
  <c r="S55" i="265"/>
  <c r="S56" i="265"/>
  <c r="S58" i="265"/>
  <c r="S59" i="265"/>
  <c r="S158" i="280"/>
  <c r="S154" i="280"/>
  <c r="S155" i="280"/>
  <c r="S156" i="280"/>
  <c r="S159" i="280"/>
  <c r="S160" i="280"/>
  <c r="S161" i="280"/>
  <c r="S61" i="265"/>
  <c r="S173" i="280"/>
  <c r="S169" i="280"/>
  <c r="S170" i="280"/>
  <c r="S171" i="280"/>
  <c r="S174" i="280"/>
  <c r="S175" i="280"/>
  <c r="S176" i="280"/>
  <c r="S62" i="265"/>
  <c r="S63" i="265"/>
  <c r="S66" i="265"/>
  <c r="S52" i="286"/>
  <c r="S53" i="286"/>
  <c r="S58" i="286"/>
  <c r="S59" i="286"/>
  <c r="S10" i="288"/>
  <c r="S11" i="288"/>
  <c r="S12" i="288"/>
  <c r="S9" i="288"/>
  <c r="S18" i="288"/>
  <c r="S21" i="288"/>
  <c r="S23" i="286"/>
  <c r="S24" i="286"/>
  <c r="S25" i="286"/>
  <c r="T22" i="286"/>
  <c r="T47" i="286"/>
  <c r="T30" i="285"/>
  <c r="T31" i="285"/>
  <c r="T15" i="265"/>
  <c r="T16" i="265"/>
  <c r="T128" i="280"/>
  <c r="T18" i="265"/>
  <c r="S205" i="280"/>
  <c r="S206" i="280"/>
  <c r="T202" i="280"/>
  <c r="T211" i="280"/>
  <c r="T213" i="280"/>
  <c r="T216" i="280"/>
  <c r="T219" i="280"/>
  <c r="T223" i="280"/>
  <c r="T226" i="280"/>
  <c r="T228" i="280"/>
  <c r="T229" i="280"/>
  <c r="T231" i="280"/>
  <c r="T232" i="280"/>
  <c r="T19" i="265"/>
  <c r="S181" i="280"/>
  <c r="S164" i="280"/>
  <c r="S165" i="280"/>
  <c r="S166" i="280"/>
  <c r="S182" i="280"/>
  <c r="S183" i="280"/>
  <c r="S184" i="280"/>
  <c r="T179" i="280"/>
  <c r="T149" i="280"/>
  <c r="T150" i="280"/>
  <c r="T151" i="280"/>
  <c r="T20" i="265"/>
  <c r="T21" i="265"/>
  <c r="T10" i="282"/>
  <c r="T12" i="282"/>
  <c r="T13" i="282"/>
  <c r="T23" i="265"/>
  <c r="T24" i="265"/>
  <c r="T48" i="286"/>
  <c r="T49" i="286"/>
  <c r="T57" i="286"/>
  <c r="S31" i="286"/>
  <c r="S32" i="286"/>
  <c r="S33" i="286"/>
  <c r="T30" i="286"/>
  <c r="T51" i="286"/>
  <c r="S33" i="282"/>
  <c r="S34" i="282"/>
  <c r="T31" i="282"/>
  <c r="T20" i="282"/>
  <c r="T22" i="282"/>
  <c r="T44" i="282"/>
  <c r="T37" i="282"/>
  <c r="T38" i="282"/>
  <c r="T39" i="282"/>
  <c r="T40" i="282"/>
  <c r="T45" i="282"/>
  <c r="T46" i="282"/>
  <c r="T48" i="282"/>
  <c r="T49" i="282"/>
  <c r="T58" i="282"/>
  <c r="T54" i="282"/>
  <c r="S51" i="282"/>
  <c r="S52" i="282"/>
  <c r="S77" i="282"/>
  <c r="S78" i="282"/>
  <c r="S79" i="282"/>
  <c r="T76" i="282"/>
  <c r="T55" i="282"/>
  <c r="T56" i="282"/>
  <c r="T59" i="282"/>
  <c r="T60" i="282"/>
  <c r="T63" i="282"/>
  <c r="T65" i="282"/>
  <c r="T66" i="282"/>
  <c r="T36" i="265"/>
  <c r="T37" i="265"/>
  <c r="T189" i="280"/>
  <c r="T192" i="280"/>
  <c r="T195" i="280"/>
  <c r="T196" i="280"/>
  <c r="T197" i="280"/>
  <c r="T43" i="265"/>
  <c r="T139" i="280"/>
  <c r="T140" i="280"/>
  <c r="T143" i="280"/>
  <c r="T144" i="280"/>
  <c r="T46" i="265"/>
  <c r="T48" i="265"/>
  <c r="T50" i="265"/>
  <c r="T104" i="280"/>
  <c r="T51" i="265"/>
  <c r="T52" i="265"/>
  <c r="T45" i="314"/>
  <c r="T46" i="314"/>
  <c r="T48" i="314"/>
  <c r="T50" i="314"/>
  <c r="T51" i="314"/>
  <c r="T61" i="314"/>
  <c r="T35" i="314"/>
  <c r="S79" i="314"/>
  <c r="S80" i="314"/>
  <c r="S81" i="314"/>
  <c r="T78" i="314"/>
  <c r="T36" i="314"/>
  <c r="T38" i="314"/>
  <c r="T40" i="314"/>
  <c r="T42" i="314"/>
  <c r="T62" i="314"/>
  <c r="T63" i="314"/>
  <c r="T64" i="314"/>
  <c r="T54" i="265"/>
  <c r="T53" i="314"/>
  <c r="T55" i="314"/>
  <c r="T57" i="314"/>
  <c r="T58" i="314"/>
  <c r="T59" i="314"/>
  <c r="T70" i="314"/>
  <c r="T67" i="314"/>
  <c r="T68" i="314"/>
  <c r="T71" i="314"/>
  <c r="T72" i="314"/>
  <c r="T55" i="265"/>
  <c r="T56" i="265"/>
  <c r="T58" i="265"/>
  <c r="T59" i="265"/>
  <c r="T158" i="280"/>
  <c r="T154" i="280"/>
  <c r="T155" i="280"/>
  <c r="T156" i="280"/>
  <c r="T159" i="280"/>
  <c r="T160" i="280"/>
  <c r="T161" i="280"/>
  <c r="T61" i="265"/>
  <c r="T173" i="280"/>
  <c r="T169" i="280"/>
  <c r="T170" i="280"/>
  <c r="T171" i="280"/>
  <c r="T174" i="280"/>
  <c r="T175" i="280"/>
  <c r="T176" i="280"/>
  <c r="T62" i="265"/>
  <c r="T63" i="265"/>
  <c r="T66" i="265"/>
  <c r="T52" i="286"/>
  <c r="T53" i="286"/>
  <c r="T58" i="286"/>
  <c r="T59" i="286"/>
  <c r="T10" i="288"/>
  <c r="T11" i="288"/>
  <c r="T12" i="288"/>
  <c r="T9" i="288"/>
  <c r="T18" i="288"/>
  <c r="T21" i="288"/>
  <c r="T23" i="286"/>
  <c r="T24" i="286"/>
  <c r="T25" i="286"/>
  <c r="U22" i="286"/>
  <c r="U47" i="286"/>
  <c r="U30" i="285"/>
  <c r="U31" i="285"/>
  <c r="U15" i="265"/>
  <c r="U16" i="265"/>
  <c r="U128" i="280"/>
  <c r="U18" i="265"/>
  <c r="T205" i="280"/>
  <c r="T206" i="280"/>
  <c r="U202" i="280"/>
  <c r="U211" i="280"/>
  <c r="U213" i="280"/>
  <c r="U216" i="280"/>
  <c r="U219" i="280"/>
  <c r="U223" i="280"/>
  <c r="U226" i="280"/>
  <c r="U228" i="280"/>
  <c r="U229" i="280"/>
  <c r="U231" i="280"/>
  <c r="U232" i="280"/>
  <c r="U19" i="265"/>
  <c r="T181" i="280"/>
  <c r="T164" i="280"/>
  <c r="T165" i="280"/>
  <c r="T166" i="280"/>
  <c r="T182" i="280"/>
  <c r="T183" i="280"/>
  <c r="T184" i="280"/>
  <c r="U179" i="280"/>
  <c r="U149" i="280"/>
  <c r="U150" i="280"/>
  <c r="U151" i="280"/>
  <c r="U20" i="265"/>
  <c r="U21" i="265"/>
  <c r="U10" i="282"/>
  <c r="U12" i="282"/>
  <c r="U13" i="282"/>
  <c r="U23" i="265"/>
  <c r="U24" i="265"/>
  <c r="U48" i="286"/>
  <c r="U49" i="286"/>
  <c r="U57" i="286"/>
  <c r="T31" i="286"/>
  <c r="T32" i="286"/>
  <c r="T33" i="286"/>
  <c r="U30" i="286"/>
  <c r="U51" i="286"/>
  <c r="T33" i="282"/>
  <c r="T34" i="282"/>
  <c r="U31" i="282"/>
  <c r="U20" i="282"/>
  <c r="U22" i="282"/>
  <c r="U44" i="282"/>
  <c r="U37" i="282"/>
  <c r="U38" i="282"/>
  <c r="U39" i="282"/>
  <c r="U40" i="282"/>
  <c r="U45" i="282"/>
  <c r="U46" i="282"/>
  <c r="U48" i="282"/>
  <c r="U49" i="282"/>
  <c r="U58" i="282"/>
  <c r="U54" i="282"/>
  <c r="T51" i="282"/>
  <c r="T52" i="282"/>
  <c r="T77" i="282"/>
  <c r="T78" i="282"/>
  <c r="T79" i="282"/>
  <c r="U76" i="282"/>
  <c r="U55" i="282"/>
  <c r="U56" i="282"/>
  <c r="U59" i="282"/>
  <c r="U60" i="282"/>
  <c r="U63" i="282"/>
  <c r="U65" i="282"/>
  <c r="U66" i="282"/>
  <c r="U36" i="265"/>
  <c r="U37" i="265"/>
  <c r="U189" i="280"/>
  <c r="U192" i="280"/>
  <c r="U195" i="280"/>
  <c r="U196" i="280"/>
  <c r="U197" i="280"/>
  <c r="U43" i="265"/>
  <c r="U139" i="280"/>
  <c r="U140" i="280"/>
  <c r="U143" i="280"/>
  <c r="U144" i="280"/>
  <c r="U46" i="265"/>
  <c r="U48" i="265"/>
  <c r="U50" i="265"/>
  <c r="U104" i="280"/>
  <c r="U51" i="265"/>
  <c r="U52" i="265"/>
  <c r="U45" i="314"/>
  <c r="U46" i="314"/>
  <c r="U48" i="314"/>
  <c r="U50" i="314"/>
  <c r="U51" i="314"/>
  <c r="U61" i="314"/>
  <c r="U35" i="314"/>
  <c r="T79" i="314"/>
  <c r="T80" i="314"/>
  <c r="T81" i="314"/>
  <c r="U78" i="314"/>
  <c r="U36" i="314"/>
  <c r="U38" i="314"/>
  <c r="U40" i="314"/>
  <c r="U42" i="314"/>
  <c r="U62" i="314"/>
  <c r="U63" i="314"/>
  <c r="U64" i="314"/>
  <c r="U54" i="265"/>
  <c r="U53" i="314"/>
  <c r="U55" i="314"/>
  <c r="U57" i="314"/>
  <c r="U58" i="314"/>
  <c r="U59" i="314"/>
  <c r="U70" i="314"/>
  <c r="U67" i="314"/>
  <c r="U68" i="314"/>
  <c r="U71" i="314"/>
  <c r="U72" i="314"/>
  <c r="U55" i="265"/>
  <c r="U56" i="265"/>
  <c r="U58" i="265"/>
  <c r="U59" i="265"/>
  <c r="U158" i="280"/>
  <c r="U154" i="280"/>
  <c r="U155" i="280"/>
  <c r="U156" i="280"/>
  <c r="U159" i="280"/>
  <c r="U160" i="280"/>
  <c r="U161" i="280"/>
  <c r="U61" i="265"/>
  <c r="U173" i="280"/>
  <c r="U169" i="280"/>
  <c r="U170" i="280"/>
  <c r="U171" i="280"/>
  <c r="U174" i="280"/>
  <c r="U175" i="280"/>
  <c r="U176" i="280"/>
  <c r="U62" i="265"/>
  <c r="U63" i="265"/>
  <c r="U66" i="265"/>
  <c r="U52" i="286"/>
  <c r="U53" i="286"/>
  <c r="U58" i="286"/>
  <c r="U59" i="286"/>
  <c r="U10" i="288"/>
  <c r="U11" i="288"/>
  <c r="U12" i="288"/>
  <c r="U9" i="288"/>
  <c r="U18" i="288"/>
  <c r="U21" i="288"/>
  <c r="U23" i="286"/>
  <c r="U24" i="286"/>
  <c r="U25" i="286"/>
  <c r="V22" i="286"/>
  <c r="V47" i="286"/>
  <c r="V30" i="285"/>
  <c r="V31" i="285"/>
  <c r="V15" i="265"/>
  <c r="V16" i="265"/>
  <c r="V128" i="280"/>
  <c r="V18" i="265"/>
  <c r="U205" i="280"/>
  <c r="U206" i="280"/>
  <c r="V202" i="280"/>
  <c r="V211" i="280"/>
  <c r="V213" i="280"/>
  <c r="V216" i="280"/>
  <c r="V219" i="280"/>
  <c r="V223" i="280"/>
  <c r="V226" i="280"/>
  <c r="V228" i="280"/>
  <c r="V229" i="280"/>
  <c r="V231" i="280"/>
  <c r="V232" i="280"/>
  <c r="V19" i="265"/>
  <c r="U181" i="280"/>
  <c r="U164" i="280"/>
  <c r="U165" i="280"/>
  <c r="U166" i="280"/>
  <c r="U182" i="280"/>
  <c r="U183" i="280"/>
  <c r="U184" i="280"/>
  <c r="V179" i="280"/>
  <c r="V149" i="280"/>
  <c r="V150" i="280"/>
  <c r="V151" i="280"/>
  <c r="V20" i="265"/>
  <c r="V21" i="265"/>
  <c r="V10" i="282"/>
  <c r="V12" i="282"/>
  <c r="V13" i="282"/>
  <c r="V23" i="265"/>
  <c r="V24" i="265"/>
  <c r="V48" i="286"/>
  <c r="V49" i="286"/>
  <c r="V57" i="286"/>
  <c r="U31" i="286"/>
  <c r="U32" i="286"/>
  <c r="U33" i="286"/>
  <c r="V30" i="286"/>
  <c r="V51" i="286"/>
  <c r="U33" i="282"/>
  <c r="U34" i="282"/>
  <c r="V31" i="282"/>
  <c r="V20" i="282"/>
  <c r="V22" i="282"/>
  <c r="V44" i="282"/>
  <c r="V37" i="282"/>
  <c r="V38" i="282"/>
  <c r="V39" i="282"/>
  <c r="V40" i="282"/>
  <c r="V45" i="282"/>
  <c r="V46" i="282"/>
  <c r="V48" i="282"/>
  <c r="V49" i="282"/>
  <c r="V58" i="282"/>
  <c r="V54" i="282"/>
  <c r="U51" i="282"/>
  <c r="U52" i="282"/>
  <c r="U77" i="282"/>
  <c r="U78" i="282"/>
  <c r="U79" i="282"/>
  <c r="V76" i="282"/>
  <c r="V55" i="282"/>
  <c r="V56" i="282"/>
  <c r="V59" i="282"/>
  <c r="V60" i="282"/>
  <c r="V63" i="282"/>
  <c r="V65" i="282"/>
  <c r="V66" i="282"/>
  <c r="V36" i="265"/>
  <c r="V37" i="265"/>
  <c r="V189" i="280"/>
  <c r="V192" i="280"/>
  <c r="V195" i="280"/>
  <c r="V196" i="280"/>
  <c r="V197" i="280"/>
  <c r="V43" i="265"/>
  <c r="V139" i="280"/>
  <c r="V140" i="280"/>
  <c r="V143" i="280"/>
  <c r="V144" i="280"/>
  <c r="V46" i="265"/>
  <c r="V48" i="265"/>
  <c r="V50" i="265"/>
  <c r="V104" i="280"/>
  <c r="V51" i="265"/>
  <c r="V52" i="265"/>
  <c r="V45" i="314"/>
  <c r="V46" i="314"/>
  <c r="V48" i="314"/>
  <c r="V50" i="314"/>
  <c r="V51" i="314"/>
  <c r="V61" i="314"/>
  <c r="V35" i="314"/>
  <c r="U79" i="314"/>
  <c r="U80" i="314"/>
  <c r="U81" i="314"/>
  <c r="V78" i="314"/>
  <c r="V36" i="314"/>
  <c r="V38" i="314"/>
  <c r="V40" i="314"/>
  <c r="V42" i="314"/>
  <c r="V62" i="314"/>
  <c r="V63" i="314"/>
  <c r="V64" i="314"/>
  <c r="V54" i="265"/>
  <c r="V53" i="314"/>
  <c r="V55" i="314"/>
  <c r="V57" i="314"/>
  <c r="V58" i="314"/>
  <c r="V59" i="314"/>
  <c r="V70" i="314"/>
  <c r="V67" i="314"/>
  <c r="V68" i="314"/>
  <c r="V71" i="314"/>
  <c r="V72" i="314"/>
  <c r="V55" i="265"/>
  <c r="V56" i="265"/>
  <c r="V58" i="265"/>
  <c r="V59" i="265"/>
  <c r="V158" i="280"/>
  <c r="V154" i="280"/>
  <c r="V155" i="280"/>
  <c r="V156" i="280"/>
  <c r="V159" i="280"/>
  <c r="V160" i="280"/>
  <c r="V161" i="280"/>
  <c r="V61" i="265"/>
  <c r="V173" i="280"/>
  <c r="V169" i="280"/>
  <c r="V170" i="280"/>
  <c r="V171" i="280"/>
  <c r="V174" i="280"/>
  <c r="V175" i="280"/>
  <c r="V176" i="280"/>
  <c r="V62" i="265"/>
  <c r="V63" i="265"/>
  <c r="V66" i="265"/>
  <c r="V52" i="286"/>
  <c r="V53" i="286"/>
  <c r="V58" i="286"/>
  <c r="V59" i="286"/>
  <c r="V10" i="288"/>
  <c r="V11" i="288"/>
  <c r="V12" i="288"/>
  <c r="V9" i="288"/>
  <c r="V18" i="288"/>
  <c r="V21" i="288"/>
  <c r="V23" i="286"/>
  <c r="V24" i="286"/>
  <c r="V25" i="286"/>
  <c r="W22" i="286"/>
  <c r="W47" i="286"/>
  <c r="W30" i="285"/>
  <c r="W31" i="285"/>
  <c r="W15" i="265"/>
  <c r="W16" i="265"/>
  <c r="W128" i="280"/>
  <c r="W18" i="265"/>
  <c r="V205" i="280"/>
  <c r="V206" i="280"/>
  <c r="W202" i="280"/>
  <c r="W211" i="280"/>
  <c r="W213" i="280"/>
  <c r="W216" i="280"/>
  <c r="W219" i="280"/>
  <c r="W223" i="280"/>
  <c r="W226" i="280"/>
  <c r="W228" i="280"/>
  <c r="W229" i="280"/>
  <c r="W231" i="280"/>
  <c r="W232" i="280"/>
  <c r="W19" i="265"/>
  <c r="V181" i="280"/>
  <c r="V164" i="280"/>
  <c r="V165" i="280"/>
  <c r="V166" i="280"/>
  <c r="V182" i="280"/>
  <c r="V183" i="280"/>
  <c r="V184" i="280"/>
  <c r="W179" i="280"/>
  <c r="W149" i="280"/>
  <c r="W150" i="280"/>
  <c r="W151" i="280"/>
  <c r="W20" i="265"/>
  <c r="W21" i="265"/>
  <c r="W10" i="282"/>
  <c r="W12" i="282"/>
  <c r="W13" i="282"/>
  <c r="W23" i="265"/>
  <c r="W24" i="265"/>
  <c r="W48" i="286"/>
  <c r="W49" i="286"/>
  <c r="W57" i="286"/>
  <c r="V31" i="286"/>
  <c r="V32" i="286"/>
  <c r="V33" i="286"/>
  <c r="W30" i="286"/>
  <c r="W51" i="286"/>
  <c r="V33" i="282"/>
  <c r="V34" i="282"/>
  <c r="W31" i="282"/>
  <c r="W20" i="282"/>
  <c r="W22" i="282"/>
  <c r="W44" i="282"/>
  <c r="W37" i="282"/>
  <c r="W38" i="282"/>
  <c r="W39" i="282"/>
  <c r="W40" i="282"/>
  <c r="W45" i="282"/>
  <c r="W46" i="282"/>
  <c r="W48" i="282"/>
  <c r="W49" i="282"/>
  <c r="W58" i="282"/>
  <c r="W54" i="282"/>
  <c r="V51" i="282"/>
  <c r="V52" i="282"/>
  <c r="V77" i="282"/>
  <c r="V78" i="282"/>
  <c r="V79" i="282"/>
  <c r="W76" i="282"/>
  <c r="W55" i="282"/>
  <c r="W56" i="282"/>
  <c r="W59" i="282"/>
  <c r="W60" i="282"/>
  <c r="W63" i="282"/>
  <c r="W65" i="282"/>
  <c r="W66" i="282"/>
  <c r="W36" i="265"/>
  <c r="W37" i="265"/>
  <c r="W189" i="280"/>
  <c r="W192" i="280"/>
  <c r="W195" i="280"/>
  <c r="W196" i="280"/>
  <c r="W197" i="280"/>
  <c r="W43" i="265"/>
  <c r="W139" i="280"/>
  <c r="W140" i="280"/>
  <c r="W143" i="280"/>
  <c r="W144" i="280"/>
  <c r="W46" i="265"/>
  <c r="W48" i="265"/>
  <c r="W50" i="265"/>
  <c r="W104" i="280"/>
  <c r="W51" i="265"/>
  <c r="W52" i="265"/>
  <c r="W45" i="314"/>
  <c r="W46" i="314"/>
  <c r="W48" i="314"/>
  <c r="W50" i="314"/>
  <c r="W51" i="314"/>
  <c r="W61" i="314"/>
  <c r="W35" i="314"/>
  <c r="V79" i="314"/>
  <c r="V80" i="314"/>
  <c r="V81" i="314"/>
  <c r="W78" i="314"/>
  <c r="W36" i="314"/>
  <c r="W38" i="314"/>
  <c r="W40" i="314"/>
  <c r="W42" i="314"/>
  <c r="W62" i="314"/>
  <c r="W63" i="314"/>
  <c r="W64" i="314"/>
  <c r="W54" i="265"/>
  <c r="W53" i="314"/>
  <c r="W55" i="314"/>
  <c r="W57" i="314"/>
  <c r="W58" i="314"/>
  <c r="W59" i="314"/>
  <c r="W70" i="314"/>
  <c r="W67" i="314"/>
  <c r="W68" i="314"/>
  <c r="W71" i="314"/>
  <c r="W72" i="314"/>
  <c r="W55" i="265"/>
  <c r="W56" i="265"/>
  <c r="W58" i="265"/>
  <c r="W59" i="265"/>
  <c r="W158" i="280"/>
  <c r="W154" i="280"/>
  <c r="W155" i="280"/>
  <c r="W156" i="280"/>
  <c r="W159" i="280"/>
  <c r="W160" i="280"/>
  <c r="W161" i="280"/>
  <c r="W61" i="265"/>
  <c r="W173" i="280"/>
  <c r="W169" i="280"/>
  <c r="W170" i="280"/>
  <c r="W171" i="280"/>
  <c r="W174" i="280"/>
  <c r="W175" i="280"/>
  <c r="W176" i="280"/>
  <c r="W62" i="265"/>
  <c r="W63" i="265"/>
  <c r="W66" i="265"/>
  <c r="W52" i="286"/>
  <c r="W53" i="286"/>
  <c r="W58" i="286"/>
  <c r="W59" i="286"/>
  <c r="W10" i="288"/>
  <c r="W11" i="288"/>
  <c r="W12" i="288"/>
  <c r="W9" i="288"/>
  <c r="W18" i="288"/>
  <c r="W21" i="288"/>
  <c r="W23" i="286"/>
  <c r="W24" i="286"/>
  <c r="W25" i="286"/>
  <c r="X22" i="286"/>
  <c r="X47" i="286"/>
  <c r="X30" i="285"/>
  <c r="X31" i="285"/>
  <c r="X15" i="265"/>
  <c r="X16" i="265"/>
  <c r="X128" i="280"/>
  <c r="X18" i="265"/>
  <c r="W205" i="280"/>
  <c r="W206" i="280"/>
  <c r="X202" i="280"/>
  <c r="X211" i="280"/>
  <c r="X213" i="280"/>
  <c r="X216" i="280"/>
  <c r="X219" i="280"/>
  <c r="X223" i="280"/>
  <c r="X226" i="280"/>
  <c r="X228" i="280"/>
  <c r="X229" i="280"/>
  <c r="X231" i="280"/>
  <c r="X232" i="280"/>
  <c r="X19" i="265"/>
  <c r="W181" i="280"/>
  <c r="W164" i="280"/>
  <c r="W165" i="280"/>
  <c r="W166" i="280"/>
  <c r="W182" i="280"/>
  <c r="W183" i="280"/>
  <c r="W184" i="280"/>
  <c r="X179" i="280"/>
  <c r="X149" i="280"/>
  <c r="X150" i="280"/>
  <c r="X151" i="280"/>
  <c r="X20" i="265"/>
  <c r="X21" i="265"/>
  <c r="X10" i="282"/>
  <c r="X12" i="282"/>
  <c r="X13" i="282"/>
  <c r="X23" i="265"/>
  <c r="X24" i="265"/>
  <c r="X48" i="286"/>
  <c r="X49" i="286"/>
  <c r="X57" i="286"/>
  <c r="W31" i="286"/>
  <c r="W32" i="286"/>
  <c r="W33" i="286"/>
  <c r="X30" i="286"/>
  <c r="X51" i="286"/>
  <c r="W33" i="282"/>
  <c r="W34" i="282"/>
  <c r="X31" i="282"/>
  <c r="X20" i="282"/>
  <c r="X22" i="282"/>
  <c r="X44" i="282"/>
  <c r="X37" i="282"/>
  <c r="X38" i="282"/>
  <c r="X39" i="282"/>
  <c r="X40" i="282"/>
  <c r="X45" i="282"/>
  <c r="X46" i="282"/>
  <c r="X48" i="282"/>
  <c r="X49" i="282"/>
  <c r="X58" i="282"/>
  <c r="X54" i="282"/>
  <c r="W51" i="282"/>
  <c r="W52" i="282"/>
  <c r="W77" i="282"/>
  <c r="W78" i="282"/>
  <c r="W79" i="282"/>
  <c r="X76" i="282"/>
  <c r="X55" i="282"/>
  <c r="X56" i="282"/>
  <c r="X59" i="282"/>
  <c r="X60" i="282"/>
  <c r="X63" i="282"/>
  <c r="X65" i="282"/>
  <c r="X66" i="282"/>
  <c r="X36" i="265"/>
  <c r="X37" i="265"/>
  <c r="X189" i="280"/>
  <c r="X192" i="280"/>
  <c r="X195" i="280"/>
  <c r="X196" i="280"/>
  <c r="X197" i="280"/>
  <c r="X43" i="265"/>
  <c r="X139" i="280"/>
  <c r="X140" i="280"/>
  <c r="X143" i="280"/>
  <c r="X144" i="280"/>
  <c r="X46" i="265"/>
  <c r="X48" i="265"/>
  <c r="X50" i="265"/>
  <c r="X104" i="280"/>
  <c r="X51" i="265"/>
  <c r="X52" i="265"/>
  <c r="X45" i="314"/>
  <c r="X46" i="314"/>
  <c r="X48" i="314"/>
  <c r="X50" i="314"/>
  <c r="X51" i="314"/>
  <c r="X61" i="314"/>
  <c r="X35" i="314"/>
  <c r="W79" i="314"/>
  <c r="W80" i="314"/>
  <c r="W81" i="314"/>
  <c r="X78" i="314"/>
  <c r="X36" i="314"/>
  <c r="X38" i="314"/>
  <c r="X40" i="314"/>
  <c r="X42" i="314"/>
  <c r="X62" i="314"/>
  <c r="X63" i="314"/>
  <c r="X64" i="314"/>
  <c r="X54" i="265"/>
  <c r="X53" i="314"/>
  <c r="X55" i="314"/>
  <c r="X57" i="314"/>
  <c r="X58" i="314"/>
  <c r="X59" i="314"/>
  <c r="X70" i="314"/>
  <c r="X67" i="314"/>
  <c r="X68" i="314"/>
  <c r="X71" i="314"/>
  <c r="X72" i="314"/>
  <c r="X55" i="265"/>
  <c r="X56" i="265"/>
  <c r="X58" i="265"/>
  <c r="X59" i="265"/>
  <c r="X158" i="280"/>
  <c r="X154" i="280"/>
  <c r="X155" i="280"/>
  <c r="X156" i="280"/>
  <c r="X159" i="280"/>
  <c r="X160" i="280"/>
  <c r="X161" i="280"/>
  <c r="X61" i="265"/>
  <c r="X173" i="280"/>
  <c r="X169" i="280"/>
  <c r="X170" i="280"/>
  <c r="X171" i="280"/>
  <c r="X174" i="280"/>
  <c r="X175" i="280"/>
  <c r="X176" i="280"/>
  <c r="X62" i="265"/>
  <c r="X63" i="265"/>
  <c r="X66" i="265"/>
  <c r="X52" i="286"/>
  <c r="X53" i="286"/>
  <c r="X58" i="286"/>
  <c r="X59" i="286"/>
  <c r="X10" i="288"/>
  <c r="X11" i="288"/>
  <c r="X12" i="288"/>
  <c r="X9" i="288"/>
  <c r="X18" i="288"/>
  <c r="X21" i="288"/>
  <c r="X23" i="286"/>
  <c r="X24" i="286"/>
  <c r="X25" i="286"/>
  <c r="Y22" i="286"/>
  <c r="Y47" i="286"/>
  <c r="Y30" i="285"/>
  <c r="Y31" i="285"/>
  <c r="Y15" i="265"/>
  <c r="Y16" i="265"/>
  <c r="Y128" i="280"/>
  <c r="Y18" i="265"/>
  <c r="X205" i="280"/>
  <c r="X206" i="280"/>
  <c r="Y202" i="280"/>
  <c r="Y211" i="280"/>
  <c r="Y213" i="280"/>
  <c r="Y216" i="280"/>
  <c r="Y219" i="280"/>
  <c r="Y223" i="280"/>
  <c r="Y226" i="280"/>
  <c r="Y228" i="280"/>
  <c r="Y229" i="280"/>
  <c r="Y231" i="280"/>
  <c r="Y232" i="280"/>
  <c r="Y19" i="265"/>
  <c r="X181" i="280"/>
  <c r="X164" i="280"/>
  <c r="X165" i="280"/>
  <c r="X166" i="280"/>
  <c r="X182" i="280"/>
  <c r="X183" i="280"/>
  <c r="X184" i="280"/>
  <c r="Y179" i="280"/>
  <c r="Y149" i="280"/>
  <c r="Y150" i="280"/>
  <c r="Y151" i="280"/>
  <c r="Y20" i="265"/>
  <c r="Y21" i="265"/>
  <c r="Y10" i="282"/>
  <c r="Y12" i="282"/>
  <c r="Y13" i="282"/>
  <c r="Y23" i="265"/>
  <c r="Y24" i="265"/>
  <c r="Y48" i="286"/>
  <c r="Y49" i="286"/>
  <c r="Y57" i="286"/>
  <c r="X31" i="286"/>
  <c r="X32" i="286"/>
  <c r="X33" i="286"/>
  <c r="Y30" i="286"/>
  <c r="Y51" i="286"/>
  <c r="X33" i="282"/>
  <c r="X34" i="282"/>
  <c r="Y31" i="282"/>
  <c r="Y20" i="282"/>
  <c r="Y22" i="282"/>
  <c r="Y44" i="282"/>
  <c r="Y37" i="282"/>
  <c r="Y38" i="282"/>
  <c r="Y39" i="282"/>
  <c r="Y40" i="282"/>
  <c r="Y45" i="282"/>
  <c r="Y46" i="282"/>
  <c r="Y48" i="282"/>
  <c r="Y49" i="282"/>
  <c r="Y58" i="282"/>
  <c r="Y54" i="282"/>
  <c r="X51" i="282"/>
  <c r="X52" i="282"/>
  <c r="X77" i="282"/>
  <c r="X78" i="282"/>
  <c r="X79" i="282"/>
  <c r="Y76" i="282"/>
  <c r="Y55" i="282"/>
  <c r="Y56" i="282"/>
  <c r="Y59" i="282"/>
  <c r="Y60" i="282"/>
  <c r="Y63" i="282"/>
  <c r="Y65" i="282"/>
  <c r="Y66" i="282"/>
  <c r="Y36" i="265"/>
  <c r="Y37" i="265"/>
  <c r="Y189" i="280"/>
  <c r="Y192" i="280"/>
  <c r="Y195" i="280"/>
  <c r="Y196" i="280"/>
  <c r="Y197" i="280"/>
  <c r="Y43" i="265"/>
  <c r="Y139" i="280"/>
  <c r="Y140" i="280"/>
  <c r="Y143" i="280"/>
  <c r="Y144" i="280"/>
  <c r="Y46" i="265"/>
  <c r="Y48" i="265"/>
  <c r="Y50" i="265"/>
  <c r="Y104" i="280"/>
  <c r="Y51" i="265"/>
  <c r="Y52" i="265"/>
  <c r="Y45" i="314"/>
  <c r="Y46" i="314"/>
  <c r="Y48" i="314"/>
  <c r="Y50" i="314"/>
  <c r="Y51" i="314"/>
  <c r="Y61" i="314"/>
  <c r="Y35" i="314"/>
  <c r="X79" i="314"/>
  <c r="X80" i="314"/>
  <c r="X81" i="314"/>
  <c r="Y78" i="314"/>
  <c r="Y36" i="314"/>
  <c r="Y38" i="314"/>
  <c r="Y40" i="314"/>
  <c r="Y42" i="314"/>
  <c r="Y62" i="314"/>
  <c r="Y63" i="314"/>
  <c r="Y64" i="314"/>
  <c r="Y54" i="265"/>
  <c r="Y53" i="314"/>
  <c r="Y55" i="314"/>
  <c r="Y57" i="314"/>
  <c r="Y58" i="314"/>
  <c r="Y59" i="314"/>
  <c r="Y70" i="314"/>
  <c r="Y67" i="314"/>
  <c r="Y68" i="314"/>
  <c r="Y71" i="314"/>
  <c r="Y72" i="314"/>
  <c r="Y55" i="265"/>
  <c r="Y56" i="265"/>
  <c r="Y58" i="265"/>
  <c r="Y59" i="265"/>
  <c r="Y158" i="280"/>
  <c r="Y154" i="280"/>
  <c r="Y155" i="280"/>
  <c r="Y156" i="280"/>
  <c r="Y159" i="280"/>
  <c r="Y160" i="280"/>
  <c r="Y161" i="280"/>
  <c r="Y61" i="265"/>
  <c r="Y173" i="280"/>
  <c r="Y169" i="280"/>
  <c r="Y170" i="280"/>
  <c r="Y171" i="280"/>
  <c r="Y174" i="280"/>
  <c r="Y175" i="280"/>
  <c r="Y176" i="280"/>
  <c r="Y62" i="265"/>
  <c r="Y63" i="265"/>
  <c r="Y66" i="265"/>
  <c r="Y52" i="286"/>
  <c r="Y53" i="286"/>
  <c r="Y58" i="286"/>
  <c r="Y59" i="286"/>
  <c r="Y10" i="288"/>
  <c r="Y11" i="288"/>
  <c r="Y12" i="288"/>
  <c r="Y9" i="288"/>
  <c r="Y18" i="288"/>
  <c r="Y21" i="288"/>
  <c r="Y23" i="286"/>
  <c r="Y24" i="286"/>
  <c r="Y25" i="286"/>
  <c r="Z22" i="286"/>
  <c r="Z47" i="286"/>
  <c r="Z30" i="285"/>
  <c r="Z31" i="285"/>
  <c r="Z15" i="265"/>
  <c r="Z16" i="265"/>
  <c r="Z128" i="280"/>
  <c r="Z18" i="265"/>
  <c r="Y205" i="280"/>
  <c r="Y206" i="280"/>
  <c r="Z202" i="280"/>
  <c r="Z211" i="280"/>
  <c r="Z213" i="280"/>
  <c r="Z216" i="280"/>
  <c r="Z219" i="280"/>
  <c r="Z223" i="280"/>
  <c r="Z226" i="280"/>
  <c r="Z228" i="280"/>
  <c r="Z229" i="280"/>
  <c r="Z231" i="280"/>
  <c r="Z232" i="280"/>
  <c r="Z19" i="265"/>
  <c r="Y181" i="280"/>
  <c r="Y164" i="280"/>
  <c r="Y165" i="280"/>
  <c r="Y166" i="280"/>
  <c r="Y182" i="280"/>
  <c r="Y183" i="280"/>
  <c r="Y184" i="280"/>
  <c r="Z179" i="280"/>
  <c r="Z149" i="280"/>
  <c r="Z150" i="280"/>
  <c r="Z151" i="280"/>
  <c r="Z20" i="265"/>
  <c r="Z21" i="265"/>
  <c r="Z10" i="282"/>
  <c r="Z12" i="282"/>
  <c r="Z13" i="282"/>
  <c r="Z23" i="265"/>
  <c r="Z24" i="265"/>
  <c r="Z48" i="286"/>
  <c r="Z49" i="286"/>
  <c r="Z57" i="286"/>
  <c r="Y31" i="286"/>
  <c r="Y32" i="286"/>
  <c r="Y33" i="286"/>
  <c r="Z30" i="286"/>
  <c r="Z51" i="286"/>
  <c r="Y33" i="282"/>
  <c r="Y34" i="282"/>
  <c r="Z31" i="282"/>
  <c r="Z20" i="282"/>
  <c r="Z22" i="282"/>
  <c r="Z44" i="282"/>
  <c r="Z37" i="282"/>
  <c r="Z38" i="282"/>
  <c r="Z39" i="282"/>
  <c r="Z40" i="282"/>
  <c r="Z45" i="282"/>
  <c r="Z46" i="282"/>
  <c r="Z48" i="282"/>
  <c r="Z49" i="282"/>
  <c r="Z58" i="282"/>
  <c r="Z54" i="282"/>
  <c r="Y51" i="282"/>
  <c r="Y52" i="282"/>
  <c r="Y77" i="282"/>
  <c r="Y78" i="282"/>
  <c r="Y79" i="282"/>
  <c r="Z76" i="282"/>
  <c r="Z55" i="282"/>
  <c r="Z56" i="282"/>
  <c r="Z59" i="282"/>
  <c r="Z60" i="282"/>
  <c r="Z63" i="282"/>
  <c r="Z65" i="282"/>
  <c r="Z66" i="282"/>
  <c r="Z36" i="265"/>
  <c r="Z37" i="265"/>
  <c r="Z189" i="280"/>
  <c r="Z192" i="280"/>
  <c r="Z195" i="280"/>
  <c r="Z196" i="280"/>
  <c r="Z197" i="280"/>
  <c r="Z43" i="265"/>
  <c r="Z139" i="280"/>
  <c r="Z140" i="280"/>
  <c r="Z143" i="280"/>
  <c r="Z144" i="280"/>
  <c r="Z46" i="265"/>
  <c r="Z48" i="265"/>
  <c r="Z50" i="265"/>
  <c r="Z104" i="280"/>
  <c r="Z51" i="265"/>
  <c r="Z52" i="265"/>
  <c r="Z45" i="314"/>
  <c r="Z46" i="314"/>
  <c r="Z48" i="314"/>
  <c r="Z50" i="314"/>
  <c r="Z51" i="314"/>
  <c r="Z61" i="314"/>
  <c r="Z35" i="314"/>
  <c r="Y79" i="314"/>
  <c r="Y80" i="314"/>
  <c r="Y81" i="314"/>
  <c r="Z78" i="314"/>
  <c r="Z36" i="314"/>
  <c r="Z38" i="314"/>
  <c r="Z40" i="314"/>
  <c r="Z42" i="314"/>
  <c r="Z62" i="314"/>
  <c r="Z63" i="314"/>
  <c r="Z64" i="314"/>
  <c r="Z54" i="265"/>
  <c r="Z53" i="314"/>
  <c r="Z55" i="314"/>
  <c r="Z57" i="314"/>
  <c r="Z58" i="314"/>
  <c r="Z59" i="314"/>
  <c r="Z70" i="314"/>
  <c r="Z67" i="314"/>
  <c r="Z68" i="314"/>
  <c r="Z71" i="314"/>
  <c r="Z72" i="314"/>
  <c r="Z55" i="265"/>
  <c r="Z56" i="265"/>
  <c r="Z58" i="265"/>
  <c r="Z59" i="265"/>
  <c r="Z158" i="280"/>
  <c r="Z154" i="280"/>
  <c r="Z155" i="280"/>
  <c r="Z156" i="280"/>
  <c r="Z159" i="280"/>
  <c r="Z160" i="280"/>
  <c r="Z161" i="280"/>
  <c r="Z61" i="265"/>
  <c r="Z173" i="280"/>
  <c r="Z169" i="280"/>
  <c r="Z170" i="280"/>
  <c r="Z171" i="280"/>
  <c r="Z174" i="280"/>
  <c r="Z175" i="280"/>
  <c r="Z176" i="280"/>
  <c r="Z62" i="265"/>
  <c r="Z63" i="265"/>
  <c r="Z66" i="265"/>
  <c r="Z52" i="286"/>
  <c r="Z53" i="286"/>
  <c r="Z58" i="286"/>
  <c r="Z59" i="286"/>
  <c r="Z10" i="288"/>
  <c r="Z11" i="288"/>
  <c r="Z12" i="288"/>
  <c r="Z9" i="288"/>
  <c r="Z18" i="288"/>
  <c r="Z21" i="288"/>
  <c r="Z23" i="286"/>
  <c r="Z24" i="286"/>
  <c r="Z25" i="286"/>
  <c r="AA22" i="286"/>
  <c r="AA47" i="286"/>
  <c r="AA30" i="285"/>
  <c r="AA31" i="285"/>
  <c r="AA15" i="265"/>
  <c r="AA16" i="265"/>
  <c r="AA128" i="280"/>
  <c r="AA18" i="265"/>
  <c r="Z205" i="280"/>
  <c r="Z206" i="280"/>
  <c r="AA202" i="280"/>
  <c r="AA211" i="280"/>
  <c r="AA213" i="280"/>
  <c r="AA216" i="280"/>
  <c r="AA219" i="280"/>
  <c r="AA223" i="280"/>
  <c r="AA226" i="280"/>
  <c r="AA228" i="280"/>
  <c r="AA229" i="280"/>
  <c r="AA231" i="280"/>
  <c r="AA232" i="280"/>
  <c r="AA19" i="265"/>
  <c r="Z181" i="280"/>
  <c r="Z164" i="280"/>
  <c r="Z165" i="280"/>
  <c r="Z166" i="280"/>
  <c r="Z182" i="280"/>
  <c r="Z183" i="280"/>
  <c r="Z184" i="280"/>
  <c r="AA179" i="280"/>
  <c r="AA149" i="280"/>
  <c r="AA150" i="280"/>
  <c r="AA151" i="280"/>
  <c r="AA20" i="265"/>
  <c r="AA21" i="265"/>
  <c r="AA10" i="282"/>
  <c r="AA12" i="282"/>
  <c r="AA13" i="282"/>
  <c r="AA23" i="265"/>
  <c r="AA24" i="265"/>
  <c r="AA48" i="286"/>
  <c r="AA49" i="286"/>
  <c r="AA57" i="286"/>
  <c r="Z31" i="286"/>
  <c r="Z32" i="286"/>
  <c r="Z33" i="286"/>
  <c r="AA30" i="286"/>
  <c r="AA51" i="286"/>
  <c r="Z33" i="282"/>
  <c r="Z34" i="282"/>
  <c r="AA31" i="282"/>
  <c r="AA20" i="282"/>
  <c r="AA22" i="282"/>
  <c r="AA44" i="282"/>
  <c r="AA37" i="282"/>
  <c r="AA38" i="282"/>
  <c r="AA39" i="282"/>
  <c r="AA40" i="282"/>
  <c r="AA45" i="282"/>
  <c r="AA46" i="282"/>
  <c r="AA48" i="282"/>
  <c r="AA49" i="282"/>
  <c r="AA58" i="282"/>
  <c r="AA54" i="282"/>
  <c r="Z51" i="282"/>
  <c r="Z52" i="282"/>
  <c r="Z77" i="282"/>
  <c r="Z78" i="282"/>
  <c r="Z79" i="282"/>
  <c r="AA76" i="282"/>
  <c r="AA55" i="282"/>
  <c r="AA56" i="282"/>
  <c r="AA59" i="282"/>
  <c r="AA60" i="282"/>
  <c r="AA63" i="282"/>
  <c r="AA65" i="282"/>
  <c r="AA66" i="282"/>
  <c r="AA36" i="265"/>
  <c r="AA37" i="265"/>
  <c r="AA189" i="280"/>
  <c r="AA192" i="280"/>
  <c r="AA195" i="280"/>
  <c r="AA196" i="280"/>
  <c r="AA197" i="280"/>
  <c r="AA43" i="265"/>
  <c r="AA139" i="280"/>
  <c r="AA140" i="280"/>
  <c r="AA143" i="280"/>
  <c r="AA144" i="280"/>
  <c r="AA46" i="265"/>
  <c r="AA48" i="265"/>
  <c r="AA50" i="265"/>
  <c r="AA104" i="280"/>
  <c r="AA51" i="265"/>
  <c r="AA52" i="265"/>
  <c r="AA45" i="314"/>
  <c r="AA46" i="314"/>
  <c r="AA48" i="314"/>
  <c r="AA50" i="314"/>
  <c r="AA51" i="314"/>
  <c r="AA61" i="314"/>
  <c r="AA35" i="314"/>
  <c r="Z79" i="314"/>
  <c r="Z80" i="314"/>
  <c r="Z81" i="314"/>
  <c r="AA78" i="314"/>
  <c r="AA36" i="314"/>
  <c r="AA38" i="314"/>
  <c r="AA40" i="314"/>
  <c r="AA42" i="314"/>
  <c r="AA62" i="314"/>
  <c r="AA63" i="314"/>
  <c r="AA64" i="314"/>
  <c r="AA54" i="265"/>
  <c r="AA53" i="314"/>
  <c r="AA55" i="314"/>
  <c r="AA57" i="314"/>
  <c r="AA58" i="314"/>
  <c r="AA59" i="314"/>
  <c r="AA70" i="314"/>
  <c r="AA67" i="314"/>
  <c r="AA68" i="314"/>
  <c r="AA71" i="314"/>
  <c r="AA72" i="314"/>
  <c r="AA55" i="265"/>
  <c r="AA56" i="265"/>
  <c r="AA58" i="265"/>
  <c r="AA59" i="265"/>
  <c r="AA158" i="280"/>
  <c r="AA154" i="280"/>
  <c r="AA155" i="280"/>
  <c r="AA156" i="280"/>
  <c r="AA159" i="280"/>
  <c r="AA160" i="280"/>
  <c r="AA161" i="280"/>
  <c r="AA61" i="265"/>
  <c r="AA173" i="280"/>
  <c r="AA169" i="280"/>
  <c r="AA170" i="280"/>
  <c r="AA171" i="280"/>
  <c r="AA174" i="280"/>
  <c r="AA175" i="280"/>
  <c r="AA176" i="280"/>
  <c r="AA62" i="265"/>
  <c r="AA63" i="265"/>
  <c r="AA66" i="265"/>
  <c r="AA52" i="286"/>
  <c r="AA53" i="286"/>
  <c r="AA58" i="286"/>
  <c r="AA59" i="286"/>
  <c r="AA10" i="288"/>
  <c r="AA11" i="288"/>
  <c r="AA12" i="288"/>
  <c r="AA9" i="288"/>
  <c r="AA18" i="288"/>
  <c r="AA21" i="288"/>
  <c r="AA23" i="286"/>
  <c r="AA24" i="286"/>
  <c r="AA25" i="286"/>
  <c r="AB22" i="286"/>
  <c r="AB47" i="286"/>
  <c r="AB30" i="285"/>
  <c r="AB31" i="285"/>
  <c r="AB15" i="265"/>
  <c r="AB16" i="265"/>
  <c r="AB128" i="280"/>
  <c r="AB18" i="265"/>
  <c r="AA205" i="280"/>
  <c r="AA206" i="280"/>
  <c r="AB202" i="280"/>
  <c r="AB211" i="280"/>
  <c r="AB213" i="280"/>
  <c r="AB216" i="280"/>
  <c r="AB219" i="280"/>
  <c r="AB223" i="280"/>
  <c r="AB226" i="280"/>
  <c r="AB228" i="280"/>
  <c r="AB229" i="280"/>
  <c r="AB231" i="280"/>
  <c r="AB232" i="280"/>
  <c r="AB19" i="265"/>
  <c r="AA181" i="280"/>
  <c r="AA164" i="280"/>
  <c r="AA165" i="280"/>
  <c r="AA166" i="280"/>
  <c r="AA182" i="280"/>
  <c r="AA183" i="280"/>
  <c r="AA184" i="280"/>
  <c r="AB179" i="280"/>
  <c r="AB149" i="280"/>
  <c r="AB150" i="280"/>
  <c r="AB151" i="280"/>
  <c r="AB20" i="265"/>
  <c r="AB21" i="265"/>
  <c r="AB10" i="282"/>
  <c r="AB12" i="282"/>
  <c r="AB13" i="282"/>
  <c r="AB23" i="265"/>
  <c r="AB24" i="265"/>
  <c r="AB48" i="286"/>
  <c r="AB49" i="286"/>
  <c r="AB57" i="286"/>
  <c r="AA31" i="286"/>
  <c r="AA32" i="286"/>
  <c r="AA33" i="286"/>
  <c r="AB30" i="286"/>
  <c r="AB51" i="286"/>
  <c r="AA33" i="282"/>
  <c r="AA34" i="282"/>
  <c r="AB31" i="282"/>
  <c r="AB20" i="282"/>
  <c r="AB22" i="282"/>
  <c r="AB44" i="282"/>
  <c r="AB37" i="282"/>
  <c r="AB38" i="282"/>
  <c r="AB39" i="282"/>
  <c r="AB40" i="282"/>
  <c r="AB45" i="282"/>
  <c r="AB46" i="282"/>
  <c r="AB48" i="282"/>
  <c r="AB49" i="282"/>
  <c r="AB58" i="282"/>
  <c r="AB54" i="282"/>
  <c r="AA51" i="282"/>
  <c r="AA52" i="282"/>
  <c r="AA77" i="282"/>
  <c r="AA78" i="282"/>
  <c r="AA79" i="282"/>
  <c r="AB76" i="282"/>
  <c r="AB55" i="282"/>
  <c r="AB56" i="282"/>
  <c r="AB59" i="282"/>
  <c r="AB60" i="282"/>
  <c r="AB63" i="282"/>
  <c r="AB65" i="282"/>
  <c r="AB66" i="282"/>
  <c r="AB36" i="265"/>
  <c r="AB37" i="265"/>
  <c r="AB189" i="280"/>
  <c r="AB192" i="280"/>
  <c r="AB195" i="280"/>
  <c r="AB196" i="280"/>
  <c r="AB197" i="280"/>
  <c r="AB43" i="265"/>
  <c r="AB139" i="280"/>
  <c r="AB140" i="280"/>
  <c r="AB143" i="280"/>
  <c r="AB144" i="280"/>
  <c r="AB46" i="265"/>
  <c r="AB48" i="265"/>
  <c r="AB50" i="265"/>
  <c r="AB104" i="280"/>
  <c r="AB51" i="265"/>
  <c r="AB52" i="265"/>
  <c r="AB45" i="314"/>
  <c r="AB46" i="314"/>
  <c r="AB48" i="314"/>
  <c r="AB50" i="314"/>
  <c r="AB51" i="314"/>
  <c r="AB61" i="314"/>
  <c r="AB35" i="314"/>
  <c r="AA79" i="314"/>
  <c r="AA80" i="314"/>
  <c r="AA81" i="314"/>
  <c r="AB78" i="314"/>
  <c r="AB36" i="314"/>
  <c r="AB38" i="314"/>
  <c r="AB40" i="314"/>
  <c r="AB42" i="314"/>
  <c r="AB62" i="314"/>
  <c r="AB63" i="314"/>
  <c r="AB64" i="314"/>
  <c r="AB54" i="265"/>
  <c r="AB53" i="314"/>
  <c r="AB55" i="314"/>
  <c r="AB57" i="314"/>
  <c r="AB58" i="314"/>
  <c r="AB59" i="314"/>
  <c r="AB70" i="314"/>
  <c r="AB67" i="314"/>
  <c r="AB68" i="314"/>
  <c r="AB71" i="314"/>
  <c r="AB72" i="314"/>
  <c r="AB55" i="265"/>
  <c r="AB56" i="265"/>
  <c r="AB58" i="265"/>
  <c r="AB59" i="265"/>
  <c r="AB158" i="280"/>
  <c r="AB154" i="280"/>
  <c r="AB155" i="280"/>
  <c r="AB156" i="280"/>
  <c r="AB159" i="280"/>
  <c r="AB160" i="280"/>
  <c r="AB161" i="280"/>
  <c r="AB61" i="265"/>
  <c r="AB173" i="280"/>
  <c r="AB169" i="280"/>
  <c r="AB170" i="280"/>
  <c r="AB171" i="280"/>
  <c r="AB174" i="280"/>
  <c r="AB175" i="280"/>
  <c r="AB176" i="280"/>
  <c r="AB62" i="265"/>
  <c r="AB63" i="265"/>
  <c r="AB66" i="265"/>
  <c r="AB52" i="286"/>
  <c r="AB53" i="286"/>
  <c r="AB58" i="286"/>
  <c r="AB59" i="286"/>
  <c r="AB10" i="288"/>
  <c r="AB11" i="288"/>
  <c r="AB12" i="288"/>
  <c r="AB9" i="288"/>
  <c r="AB18" i="288"/>
  <c r="AB21" i="288"/>
  <c r="AB23" i="286"/>
  <c r="AB24" i="286"/>
  <c r="AB25" i="286"/>
  <c r="AC22" i="286"/>
  <c r="AC47" i="286"/>
  <c r="AC30" i="285"/>
  <c r="AC31" i="285"/>
  <c r="AC15" i="265"/>
  <c r="AC16" i="265"/>
  <c r="AC128" i="280"/>
  <c r="AC18" i="265"/>
  <c r="AB205" i="280"/>
  <c r="AB206" i="280"/>
  <c r="AC202" i="280"/>
  <c r="AC211" i="280"/>
  <c r="AC213" i="280"/>
  <c r="AC216" i="280"/>
  <c r="AC219" i="280"/>
  <c r="AC223" i="280"/>
  <c r="AC226" i="280"/>
  <c r="AC228" i="280"/>
  <c r="AC229" i="280"/>
  <c r="AC231" i="280"/>
  <c r="AC232" i="280"/>
  <c r="AC19" i="265"/>
  <c r="AB181" i="280"/>
  <c r="AB164" i="280"/>
  <c r="AB165" i="280"/>
  <c r="AB166" i="280"/>
  <c r="AB182" i="280"/>
  <c r="AB183" i="280"/>
  <c r="AB184" i="280"/>
  <c r="AC179" i="280"/>
  <c r="AC149" i="280"/>
  <c r="AC150" i="280"/>
  <c r="AC151" i="280"/>
  <c r="AC20" i="265"/>
  <c r="AC21" i="265"/>
  <c r="AC10" i="282"/>
  <c r="AC12" i="282"/>
  <c r="AC13" i="282"/>
  <c r="AC23" i="265"/>
  <c r="AC24" i="265"/>
  <c r="AC48" i="286"/>
  <c r="AC49" i="286"/>
  <c r="AC57" i="286"/>
  <c r="AB31" i="286"/>
  <c r="AB32" i="286"/>
  <c r="AB33" i="286"/>
  <c r="AC30" i="286"/>
  <c r="AC51" i="286"/>
  <c r="AB33" i="282"/>
  <c r="AB34" i="282"/>
  <c r="AC31" i="282"/>
  <c r="AC20" i="282"/>
  <c r="AC22" i="282"/>
  <c r="AC44" i="282"/>
  <c r="AC37" i="282"/>
  <c r="AC38" i="282"/>
  <c r="AC39" i="282"/>
  <c r="AC40" i="282"/>
  <c r="AC45" i="282"/>
  <c r="AC46" i="282"/>
  <c r="AC48" i="282"/>
  <c r="AC49" i="282"/>
  <c r="AC58" i="282"/>
  <c r="AC54" i="282"/>
  <c r="AB51" i="282"/>
  <c r="AB52" i="282"/>
  <c r="AB77" i="282"/>
  <c r="AB78" i="282"/>
  <c r="AB79" i="282"/>
  <c r="AC76" i="282"/>
  <c r="AC55" i="282"/>
  <c r="AC56" i="282"/>
  <c r="AC59" i="282"/>
  <c r="AC60" i="282"/>
  <c r="AC63" i="282"/>
  <c r="AC65" i="282"/>
  <c r="AC66" i="282"/>
  <c r="AC36" i="265"/>
  <c r="AC37" i="265"/>
  <c r="AC189" i="280"/>
  <c r="AC192" i="280"/>
  <c r="AC195" i="280"/>
  <c r="AC196" i="280"/>
  <c r="AC197" i="280"/>
  <c r="AC43" i="265"/>
  <c r="AC139" i="280"/>
  <c r="AC140" i="280"/>
  <c r="AC143" i="280"/>
  <c r="AC144" i="280"/>
  <c r="AC46" i="265"/>
  <c r="AC48" i="265"/>
  <c r="AC50" i="265"/>
  <c r="AC104" i="280"/>
  <c r="AC51" i="265"/>
  <c r="AC52" i="265"/>
  <c r="AC45" i="314"/>
  <c r="AC46" i="314"/>
  <c r="AC48" i="314"/>
  <c r="AC50" i="314"/>
  <c r="AC51" i="314"/>
  <c r="AC61" i="314"/>
  <c r="AC35" i="314"/>
  <c r="AB79" i="314"/>
  <c r="AB80" i="314"/>
  <c r="AB81" i="314"/>
  <c r="AC78" i="314"/>
  <c r="AC36" i="314"/>
  <c r="AC38" i="314"/>
  <c r="AC40" i="314"/>
  <c r="AC42" i="314"/>
  <c r="AC62" i="314"/>
  <c r="AC63" i="314"/>
  <c r="AC64" i="314"/>
  <c r="AC54" i="265"/>
  <c r="AC53" i="314"/>
  <c r="AC55" i="314"/>
  <c r="AC57" i="314"/>
  <c r="AC58" i="314"/>
  <c r="AC59" i="314"/>
  <c r="AC70" i="314"/>
  <c r="AC67" i="314"/>
  <c r="AC68" i="314"/>
  <c r="AC71" i="314"/>
  <c r="AC72" i="314"/>
  <c r="AC55" i="265"/>
  <c r="AC56" i="265"/>
  <c r="AC58" i="265"/>
  <c r="AC59" i="265"/>
  <c r="AC158" i="280"/>
  <c r="AC154" i="280"/>
  <c r="AC155" i="280"/>
  <c r="AC156" i="280"/>
  <c r="AC159" i="280"/>
  <c r="AC160" i="280"/>
  <c r="AC161" i="280"/>
  <c r="AC61" i="265"/>
  <c r="AC173" i="280"/>
  <c r="AC169" i="280"/>
  <c r="AC170" i="280"/>
  <c r="AC171" i="280"/>
  <c r="AC174" i="280"/>
  <c r="AC175" i="280"/>
  <c r="AC176" i="280"/>
  <c r="AC62" i="265"/>
  <c r="AC63" i="265"/>
  <c r="AC66" i="265"/>
  <c r="AC52" i="286"/>
  <c r="AC53" i="286"/>
  <c r="AC58" i="286"/>
  <c r="AC59" i="286"/>
  <c r="AC10" i="288"/>
  <c r="AC11" i="288"/>
  <c r="AC12" i="288"/>
  <c r="AC9" i="288"/>
  <c r="AC18" i="288"/>
  <c r="AC21" i="288"/>
  <c r="AC23" i="286"/>
  <c r="AC24" i="286"/>
  <c r="AC25" i="286"/>
  <c r="AD22" i="286"/>
  <c r="AD47" i="286"/>
  <c r="AD30" i="285"/>
  <c r="AD31" i="285"/>
  <c r="AD15" i="265"/>
  <c r="AD16" i="265"/>
  <c r="AD128" i="280"/>
  <c r="AD18" i="265"/>
  <c r="AC205" i="280"/>
  <c r="AC206" i="280"/>
  <c r="AD202" i="280"/>
  <c r="AD211" i="280"/>
  <c r="AD213" i="280"/>
  <c r="AD216" i="280"/>
  <c r="AD219" i="280"/>
  <c r="AD223" i="280"/>
  <c r="AD226" i="280"/>
  <c r="AD228" i="280"/>
  <c r="AD229" i="280"/>
  <c r="AD231" i="280"/>
  <c r="AD232" i="280"/>
  <c r="AD19" i="265"/>
  <c r="AC181" i="280"/>
  <c r="AC164" i="280"/>
  <c r="AC165" i="280"/>
  <c r="AC166" i="280"/>
  <c r="AC182" i="280"/>
  <c r="AC183" i="280"/>
  <c r="AC184" i="280"/>
  <c r="AD179" i="280"/>
  <c r="AD149" i="280"/>
  <c r="AD150" i="280"/>
  <c r="AD151" i="280"/>
  <c r="AD20" i="265"/>
  <c r="AD21" i="265"/>
  <c r="AD10" i="282"/>
  <c r="AD12" i="282"/>
  <c r="AD13" i="282"/>
  <c r="AD23" i="265"/>
  <c r="AD24" i="265"/>
  <c r="AD48" i="286"/>
  <c r="AD49" i="286"/>
  <c r="AD57" i="286"/>
  <c r="AC31" i="286"/>
  <c r="AC32" i="286"/>
  <c r="AC33" i="286"/>
  <c r="AD30" i="286"/>
  <c r="AD51" i="286"/>
  <c r="AC33" i="282"/>
  <c r="AC34" i="282"/>
  <c r="AD31" i="282"/>
  <c r="AD20" i="282"/>
  <c r="AD22" i="282"/>
  <c r="AD44" i="282"/>
  <c r="AD37" i="282"/>
  <c r="AD38" i="282"/>
  <c r="AD39" i="282"/>
  <c r="AD40" i="282"/>
  <c r="AD45" i="282"/>
  <c r="AD46" i="282"/>
  <c r="AD48" i="282"/>
  <c r="AD49" i="282"/>
  <c r="AD58" i="282"/>
  <c r="AD54" i="282"/>
  <c r="AC51" i="282"/>
  <c r="AC52" i="282"/>
  <c r="AC77" i="282"/>
  <c r="AC78" i="282"/>
  <c r="AC79" i="282"/>
  <c r="AD76" i="282"/>
  <c r="AD55" i="282"/>
  <c r="AD56" i="282"/>
  <c r="AD59" i="282"/>
  <c r="AD60" i="282"/>
  <c r="AD63" i="282"/>
  <c r="AD65" i="282"/>
  <c r="AD66" i="282"/>
  <c r="AD36" i="265"/>
  <c r="AD37" i="265"/>
  <c r="AD189" i="280"/>
  <c r="AD192" i="280"/>
  <c r="AD195" i="280"/>
  <c r="AD196" i="280"/>
  <c r="AD197" i="280"/>
  <c r="AD43" i="265"/>
  <c r="AD139" i="280"/>
  <c r="AD140" i="280"/>
  <c r="AD143" i="280"/>
  <c r="AD144" i="280"/>
  <c r="AD46" i="265"/>
  <c r="AD48" i="265"/>
  <c r="AD50" i="265"/>
  <c r="AD104" i="280"/>
  <c r="AD51" i="265"/>
  <c r="AD52" i="265"/>
  <c r="AD45" i="314"/>
  <c r="AD46" i="314"/>
  <c r="AD48" i="314"/>
  <c r="AD50" i="314"/>
  <c r="AD51" i="314"/>
  <c r="AD61" i="314"/>
  <c r="AD35" i="314"/>
  <c r="AC79" i="314"/>
  <c r="AC80" i="314"/>
  <c r="AC81" i="314"/>
  <c r="AD78" i="314"/>
  <c r="AD36" i="314"/>
  <c r="AD38" i="314"/>
  <c r="AD40" i="314"/>
  <c r="AD42" i="314"/>
  <c r="AD62" i="314"/>
  <c r="AD63" i="314"/>
  <c r="AD64" i="314"/>
  <c r="AD54" i="265"/>
  <c r="AD53" i="314"/>
  <c r="AD55" i="314"/>
  <c r="AD57" i="314"/>
  <c r="AD58" i="314"/>
  <c r="AD59" i="314"/>
  <c r="AD70" i="314"/>
  <c r="AD67" i="314"/>
  <c r="AD68" i="314"/>
  <c r="AD71" i="314"/>
  <c r="AD72" i="314"/>
  <c r="AD55" i="265"/>
  <c r="AD56" i="265"/>
  <c r="AD58" i="265"/>
  <c r="AD59" i="265"/>
  <c r="AD158" i="280"/>
  <c r="AD154" i="280"/>
  <c r="AD155" i="280"/>
  <c r="AD156" i="280"/>
  <c r="AD159" i="280"/>
  <c r="AD160" i="280"/>
  <c r="AD161" i="280"/>
  <c r="AD61" i="265"/>
  <c r="AD173" i="280"/>
  <c r="AD169" i="280"/>
  <c r="AD170" i="280"/>
  <c r="AD171" i="280"/>
  <c r="AD174" i="280"/>
  <c r="AD175" i="280"/>
  <c r="AD176" i="280"/>
  <c r="AD62" i="265"/>
  <c r="AD63" i="265"/>
  <c r="AD66" i="265"/>
  <c r="AD52" i="286"/>
  <c r="AD53" i="286"/>
  <c r="AD58" i="286"/>
  <c r="AD59" i="286"/>
  <c r="AD10" i="288"/>
  <c r="AD11" i="288"/>
  <c r="AD12" i="288"/>
  <c r="AD9" i="288"/>
  <c r="AD18" i="288"/>
  <c r="AD21" i="288"/>
  <c r="AD23" i="286"/>
  <c r="AD24" i="286"/>
  <c r="AD25" i="286"/>
  <c r="AE22" i="286"/>
  <c r="AE47" i="286"/>
  <c r="AE30" i="285"/>
  <c r="AE31" i="285"/>
  <c r="AE15" i="265"/>
  <c r="AE16" i="265"/>
  <c r="AE128" i="280"/>
  <c r="AE18" i="265"/>
  <c r="AD205" i="280"/>
  <c r="AD206" i="280"/>
  <c r="AE202" i="280"/>
  <c r="AE211" i="280"/>
  <c r="AE213" i="280"/>
  <c r="AE216" i="280"/>
  <c r="AE219" i="280"/>
  <c r="AE223" i="280"/>
  <c r="AE226" i="280"/>
  <c r="AE228" i="280"/>
  <c r="AE229" i="280"/>
  <c r="AE231" i="280"/>
  <c r="AE232" i="280"/>
  <c r="AE19" i="265"/>
  <c r="AD181" i="280"/>
  <c r="AD164" i="280"/>
  <c r="AD165" i="280"/>
  <c r="AD166" i="280"/>
  <c r="AD182" i="280"/>
  <c r="AD183" i="280"/>
  <c r="AD184" i="280"/>
  <c r="AE179" i="280"/>
  <c r="AE149" i="280"/>
  <c r="AE150" i="280"/>
  <c r="AE151" i="280"/>
  <c r="AE20" i="265"/>
  <c r="AE21" i="265"/>
  <c r="AE10" i="282"/>
  <c r="AE12" i="282"/>
  <c r="AE13" i="282"/>
  <c r="AE23" i="265"/>
  <c r="AE24" i="265"/>
  <c r="AE48" i="286"/>
  <c r="AE49" i="286"/>
  <c r="AE57" i="286"/>
  <c r="AD31" i="286"/>
  <c r="AD32" i="286"/>
  <c r="AD33" i="286"/>
  <c r="AE30" i="286"/>
  <c r="AE51" i="286"/>
  <c r="AD33" i="282"/>
  <c r="AD34" i="282"/>
  <c r="AE31" i="282"/>
  <c r="AE20" i="282"/>
  <c r="AE22" i="282"/>
  <c r="AE44" i="282"/>
  <c r="AE37" i="282"/>
  <c r="AE38" i="282"/>
  <c r="AE39" i="282"/>
  <c r="AE40" i="282"/>
  <c r="AE45" i="282"/>
  <c r="AE46" i="282"/>
  <c r="AE48" i="282"/>
  <c r="AE49" i="282"/>
  <c r="AE58" i="282"/>
  <c r="AE54" i="282"/>
  <c r="AD51" i="282"/>
  <c r="AD52" i="282"/>
  <c r="AD77" i="282"/>
  <c r="AD78" i="282"/>
  <c r="AD79" i="282"/>
  <c r="AE76" i="282"/>
  <c r="AE55" i="282"/>
  <c r="AE56" i="282"/>
  <c r="AE59" i="282"/>
  <c r="AE60" i="282"/>
  <c r="AE63" i="282"/>
  <c r="AE65" i="282"/>
  <c r="AE66" i="282"/>
  <c r="AE36" i="265"/>
  <c r="AE37" i="265"/>
  <c r="AE189" i="280"/>
  <c r="AE192" i="280"/>
  <c r="AE195" i="280"/>
  <c r="AE196" i="280"/>
  <c r="AE197" i="280"/>
  <c r="AE43" i="265"/>
  <c r="AE139" i="280"/>
  <c r="AE140" i="280"/>
  <c r="AE143" i="280"/>
  <c r="AE144" i="280"/>
  <c r="AE46" i="265"/>
  <c r="AE48" i="265"/>
  <c r="AE50" i="265"/>
  <c r="AE104" i="280"/>
  <c r="AE51" i="265"/>
  <c r="AE52" i="265"/>
  <c r="AE45" i="314"/>
  <c r="AE46" i="314"/>
  <c r="AE48" i="314"/>
  <c r="AE50" i="314"/>
  <c r="AE51" i="314"/>
  <c r="AE61" i="314"/>
  <c r="AE35" i="314"/>
  <c r="AD79" i="314"/>
  <c r="AD80" i="314"/>
  <c r="AD81" i="314"/>
  <c r="AE78" i="314"/>
  <c r="AE36" i="314"/>
  <c r="AE38" i="314"/>
  <c r="AE40" i="314"/>
  <c r="AE42" i="314"/>
  <c r="AE62" i="314"/>
  <c r="AE63" i="314"/>
  <c r="AE64" i="314"/>
  <c r="AE54" i="265"/>
  <c r="AE53" i="314"/>
  <c r="AE55" i="314"/>
  <c r="AE57" i="314"/>
  <c r="AE58" i="314"/>
  <c r="AE59" i="314"/>
  <c r="AE70" i="314"/>
  <c r="AE67" i="314"/>
  <c r="AE68" i="314"/>
  <c r="AE71" i="314"/>
  <c r="AE72" i="314"/>
  <c r="AE55" i="265"/>
  <c r="AE56" i="265"/>
  <c r="AE58" i="265"/>
  <c r="AE59" i="265"/>
  <c r="AE158" i="280"/>
  <c r="AE154" i="280"/>
  <c r="AE155" i="280"/>
  <c r="AE156" i="280"/>
  <c r="AE159" i="280"/>
  <c r="AE160" i="280"/>
  <c r="AE161" i="280"/>
  <c r="AE61" i="265"/>
  <c r="AE173" i="280"/>
  <c r="AE169" i="280"/>
  <c r="AE170" i="280"/>
  <c r="AE171" i="280"/>
  <c r="AE174" i="280"/>
  <c r="AE175" i="280"/>
  <c r="AE176" i="280"/>
  <c r="AE62" i="265"/>
  <c r="AE63" i="265"/>
  <c r="AE66" i="265"/>
  <c r="AE52" i="286"/>
  <c r="AE53" i="286"/>
  <c r="AE58" i="286"/>
  <c r="AE59" i="286"/>
  <c r="AE10" i="288"/>
  <c r="AE11" i="288"/>
  <c r="AE12" i="288"/>
  <c r="AE9" i="288"/>
  <c r="AE18" i="288"/>
  <c r="AE21" i="288"/>
  <c r="AE23" i="286"/>
  <c r="AE24" i="286"/>
  <c r="AE25" i="286"/>
  <c r="AF22" i="286"/>
  <c r="AF47" i="286"/>
  <c r="AF30" i="285"/>
  <c r="AF31" i="285"/>
  <c r="AF15" i="265"/>
  <c r="AF16" i="265"/>
  <c r="AF128" i="280"/>
  <c r="AF18" i="265"/>
  <c r="AE205" i="280"/>
  <c r="AE206" i="280"/>
  <c r="AF202" i="280"/>
  <c r="AF211" i="280"/>
  <c r="AF213" i="280"/>
  <c r="AF216" i="280"/>
  <c r="AF219" i="280"/>
  <c r="AF223" i="280"/>
  <c r="AF226" i="280"/>
  <c r="AF228" i="280"/>
  <c r="AF229" i="280"/>
  <c r="AF231" i="280"/>
  <c r="AF232" i="280"/>
  <c r="AF19" i="265"/>
  <c r="AE181" i="280"/>
  <c r="AE164" i="280"/>
  <c r="AE165" i="280"/>
  <c r="AE166" i="280"/>
  <c r="AE182" i="280"/>
  <c r="AE183" i="280"/>
  <c r="AE184" i="280"/>
  <c r="AF179" i="280"/>
  <c r="AF149" i="280"/>
  <c r="AF150" i="280"/>
  <c r="AF151" i="280"/>
  <c r="AF20" i="265"/>
  <c r="AF21" i="265"/>
  <c r="AF10" i="282"/>
  <c r="AF12" i="282"/>
  <c r="AF13" i="282"/>
  <c r="AF23" i="265"/>
  <c r="AF24" i="265"/>
  <c r="AF48" i="286"/>
  <c r="AF49" i="286"/>
  <c r="AF57" i="286"/>
  <c r="AE31" i="286"/>
  <c r="AE32" i="286"/>
  <c r="AE33" i="286"/>
  <c r="AF30" i="286"/>
  <c r="AF51" i="286"/>
  <c r="AE33" i="282"/>
  <c r="AE34" i="282"/>
  <c r="AF31" i="282"/>
  <c r="AF20" i="282"/>
  <c r="AF22" i="282"/>
  <c r="AF44" i="282"/>
  <c r="AF37" i="282"/>
  <c r="AF38" i="282"/>
  <c r="AF39" i="282"/>
  <c r="AF40" i="282"/>
  <c r="AF45" i="282"/>
  <c r="AF46" i="282"/>
  <c r="AF48" i="282"/>
  <c r="AF49" i="282"/>
  <c r="AF58" i="282"/>
  <c r="AF54" i="282"/>
  <c r="AE51" i="282"/>
  <c r="AE52" i="282"/>
  <c r="AE77" i="282"/>
  <c r="AE78" i="282"/>
  <c r="AE79" i="282"/>
  <c r="AF76" i="282"/>
  <c r="AF55" i="282"/>
  <c r="AF56" i="282"/>
  <c r="AF59" i="282"/>
  <c r="AF60" i="282"/>
  <c r="AF63" i="282"/>
  <c r="AF65" i="282"/>
  <c r="AF66" i="282"/>
  <c r="AF36" i="265"/>
  <c r="AF37" i="265"/>
  <c r="AF189" i="280"/>
  <c r="AF192" i="280"/>
  <c r="AF195" i="280"/>
  <c r="AF196" i="280"/>
  <c r="AF197" i="280"/>
  <c r="AF43" i="265"/>
  <c r="AF139" i="280"/>
  <c r="AF140" i="280"/>
  <c r="AF143" i="280"/>
  <c r="AF144" i="280"/>
  <c r="AF46" i="265"/>
  <c r="AF48" i="265"/>
  <c r="AF50" i="265"/>
  <c r="AF104" i="280"/>
  <c r="AF51" i="265"/>
  <c r="AF52" i="265"/>
  <c r="AF45" i="314"/>
  <c r="AF46" i="314"/>
  <c r="AF48" i="314"/>
  <c r="AF50" i="314"/>
  <c r="AF51" i="314"/>
  <c r="AF61" i="314"/>
  <c r="AF35" i="314"/>
  <c r="AE79" i="314"/>
  <c r="AE80" i="314"/>
  <c r="AE81" i="314"/>
  <c r="AF78" i="314"/>
  <c r="AF36" i="314"/>
  <c r="AF38" i="314"/>
  <c r="AF40" i="314"/>
  <c r="AF42" i="314"/>
  <c r="AF62" i="314"/>
  <c r="AF63" i="314"/>
  <c r="AF64" i="314"/>
  <c r="AF54" i="265"/>
  <c r="AF53" i="314"/>
  <c r="AF55" i="314"/>
  <c r="AF57" i="314"/>
  <c r="AF58" i="314"/>
  <c r="AF59" i="314"/>
  <c r="AF70" i="314"/>
  <c r="AF67" i="314"/>
  <c r="AF68" i="314"/>
  <c r="AF71" i="314"/>
  <c r="AF72" i="314"/>
  <c r="AF55" i="265"/>
  <c r="AF56" i="265"/>
  <c r="AF58" i="265"/>
  <c r="AF59" i="265"/>
  <c r="AF158" i="280"/>
  <c r="AF154" i="280"/>
  <c r="AF155" i="280"/>
  <c r="AF156" i="280"/>
  <c r="AF159" i="280"/>
  <c r="AF160" i="280"/>
  <c r="AF161" i="280"/>
  <c r="AF61" i="265"/>
  <c r="AF173" i="280"/>
  <c r="AF169" i="280"/>
  <c r="AF170" i="280"/>
  <c r="AF171" i="280"/>
  <c r="AF174" i="280"/>
  <c r="AF175" i="280"/>
  <c r="AF176" i="280"/>
  <c r="AF62" i="265"/>
  <c r="AF63" i="265"/>
  <c r="AF66" i="265"/>
  <c r="AF52" i="286"/>
  <c r="AF53" i="286"/>
  <c r="AF58" i="286"/>
  <c r="AF59" i="286"/>
  <c r="AF10" i="288"/>
  <c r="AF11" i="288"/>
  <c r="AF12" i="288"/>
  <c r="AF9" i="288"/>
  <c r="AF18" i="288"/>
  <c r="AF21" i="288"/>
  <c r="AF23" i="286"/>
  <c r="AF24" i="286"/>
  <c r="AF25" i="286"/>
  <c r="AG22" i="286"/>
  <c r="AG47" i="286"/>
  <c r="AG30" i="285"/>
  <c r="AG31" i="285"/>
  <c r="AG15" i="265"/>
  <c r="AG16" i="265"/>
  <c r="AG128" i="280"/>
  <c r="AG18" i="265"/>
  <c r="AF205" i="280"/>
  <c r="AF206" i="280"/>
  <c r="AG202" i="280"/>
  <c r="AG211" i="280"/>
  <c r="AG213" i="280"/>
  <c r="AG216" i="280"/>
  <c r="AG219" i="280"/>
  <c r="AG223" i="280"/>
  <c r="AG226" i="280"/>
  <c r="AG228" i="280"/>
  <c r="AG229" i="280"/>
  <c r="AG231" i="280"/>
  <c r="AG232" i="280"/>
  <c r="AG19" i="265"/>
  <c r="AF181" i="280"/>
  <c r="AF164" i="280"/>
  <c r="AF165" i="280"/>
  <c r="AF166" i="280"/>
  <c r="AF182" i="280"/>
  <c r="AF183" i="280"/>
  <c r="AF184" i="280"/>
  <c r="AG179" i="280"/>
  <c r="AG149" i="280"/>
  <c r="AG150" i="280"/>
  <c r="AG151" i="280"/>
  <c r="AG20" i="265"/>
  <c r="AG21" i="265"/>
  <c r="AG10" i="282"/>
  <c r="AG12" i="282"/>
  <c r="AG13" i="282"/>
  <c r="AG23" i="265"/>
  <c r="AG24" i="265"/>
  <c r="AG48" i="286"/>
  <c r="AG49" i="286"/>
  <c r="AG57" i="286"/>
  <c r="AF31" i="286"/>
  <c r="AF32" i="286"/>
  <c r="AF33" i="286"/>
  <c r="AG30" i="286"/>
  <c r="AG51" i="286"/>
  <c r="AF33" i="282"/>
  <c r="AF34" i="282"/>
  <c r="AG31" i="282"/>
  <c r="AG20" i="282"/>
  <c r="AG22" i="282"/>
  <c r="AG44" i="282"/>
  <c r="AG37" i="282"/>
  <c r="AG38" i="282"/>
  <c r="AG39" i="282"/>
  <c r="AG40" i="282"/>
  <c r="AG45" i="282"/>
  <c r="AG46" i="282"/>
  <c r="AG48" i="282"/>
  <c r="AG49" i="282"/>
  <c r="AG58" i="282"/>
  <c r="AG54" i="282"/>
  <c r="AF51" i="282"/>
  <c r="AF52" i="282"/>
  <c r="AF77" i="282"/>
  <c r="AF78" i="282"/>
  <c r="AF79" i="282"/>
  <c r="AG76" i="282"/>
  <c r="AG55" i="282"/>
  <c r="AG56" i="282"/>
  <c r="AG59" i="282"/>
  <c r="AG60" i="282"/>
  <c r="AG63" i="282"/>
  <c r="AG65" i="282"/>
  <c r="AG66" i="282"/>
  <c r="AG36" i="265"/>
  <c r="AG37" i="265"/>
  <c r="AG189" i="280"/>
  <c r="AG192" i="280"/>
  <c r="AG195" i="280"/>
  <c r="AG196" i="280"/>
  <c r="AG197" i="280"/>
  <c r="AG43" i="265"/>
  <c r="AG139" i="280"/>
  <c r="AG140" i="280"/>
  <c r="AG143" i="280"/>
  <c r="AG144" i="280"/>
  <c r="AG46" i="265"/>
  <c r="AG48" i="265"/>
  <c r="AG50" i="265"/>
  <c r="AG104" i="280"/>
  <c r="AG51" i="265"/>
  <c r="AG52" i="265"/>
  <c r="AG45" i="314"/>
  <c r="AG46" i="314"/>
  <c r="AG48" i="314"/>
  <c r="AG50" i="314"/>
  <c r="AG51" i="314"/>
  <c r="AG61" i="314"/>
  <c r="AG35" i="314"/>
  <c r="AF79" i="314"/>
  <c r="AF80" i="314"/>
  <c r="AF81" i="314"/>
  <c r="AG78" i="314"/>
  <c r="AG36" i="314"/>
  <c r="AG38" i="314"/>
  <c r="AG40" i="314"/>
  <c r="AG42" i="314"/>
  <c r="AG62" i="314"/>
  <c r="AG63" i="314"/>
  <c r="AG64" i="314"/>
  <c r="AG54" i="265"/>
  <c r="AG53" i="314"/>
  <c r="AG55" i="314"/>
  <c r="AG57" i="314"/>
  <c r="AG58" i="314"/>
  <c r="AG59" i="314"/>
  <c r="AG70" i="314"/>
  <c r="AG67" i="314"/>
  <c r="AG68" i="314"/>
  <c r="AG71" i="314"/>
  <c r="AG72" i="314"/>
  <c r="AG55" i="265"/>
  <c r="AG56" i="265"/>
  <c r="AG58" i="265"/>
  <c r="AG59" i="265"/>
  <c r="AG158" i="280"/>
  <c r="AG154" i="280"/>
  <c r="AG155" i="280"/>
  <c r="AG156" i="280"/>
  <c r="AG159" i="280"/>
  <c r="AG160" i="280"/>
  <c r="AG161" i="280"/>
  <c r="AG61" i="265"/>
  <c r="AG173" i="280"/>
  <c r="AG169" i="280"/>
  <c r="AG170" i="280"/>
  <c r="AG171" i="280"/>
  <c r="AG174" i="280"/>
  <c r="AG175" i="280"/>
  <c r="AG176" i="280"/>
  <c r="AG62" i="265"/>
  <c r="AG63" i="265"/>
  <c r="AG66" i="265"/>
  <c r="AG52" i="286"/>
  <c r="AG53" i="286"/>
  <c r="AG58" i="286"/>
  <c r="AG59" i="286"/>
  <c r="AG10" i="288"/>
  <c r="AG11" i="288"/>
  <c r="AG12" i="288"/>
  <c r="AG9" i="288"/>
  <c r="AG18" i="288"/>
  <c r="AG21" i="288"/>
  <c r="AG23" i="286"/>
  <c r="AG24" i="286"/>
  <c r="AG25" i="286"/>
  <c r="AH22" i="286"/>
  <c r="AH47" i="286"/>
  <c r="AH30" i="285"/>
  <c r="AH31" i="285"/>
  <c r="AH15" i="265"/>
  <c r="AH16" i="265"/>
  <c r="AH128" i="280"/>
  <c r="AH18" i="265"/>
  <c r="AG205" i="280"/>
  <c r="AG206" i="280"/>
  <c r="AH202" i="280"/>
  <c r="AH211" i="280"/>
  <c r="AH213" i="280"/>
  <c r="AH216" i="280"/>
  <c r="AH219" i="280"/>
  <c r="AH223" i="280"/>
  <c r="AH226" i="280"/>
  <c r="AH228" i="280"/>
  <c r="AH229" i="280"/>
  <c r="AH231" i="280"/>
  <c r="AH232" i="280"/>
  <c r="AH19" i="265"/>
  <c r="AG181" i="280"/>
  <c r="AG164" i="280"/>
  <c r="AG165" i="280"/>
  <c r="AG166" i="280"/>
  <c r="AG182" i="280"/>
  <c r="AG183" i="280"/>
  <c r="AG184" i="280"/>
  <c r="AH179" i="280"/>
  <c r="AH149" i="280"/>
  <c r="AH150" i="280"/>
  <c r="AH151" i="280"/>
  <c r="AH20" i="265"/>
  <c r="AH21" i="265"/>
  <c r="AH10" i="282"/>
  <c r="AH12" i="282"/>
  <c r="AH13" i="282"/>
  <c r="AH23" i="265"/>
  <c r="AH24" i="265"/>
  <c r="AH48" i="286"/>
  <c r="AH49" i="286"/>
  <c r="AH57" i="286"/>
  <c r="AG31" i="286"/>
  <c r="AG32" i="286"/>
  <c r="AG33" i="286"/>
  <c r="AH30" i="286"/>
  <c r="AH51" i="286"/>
  <c r="AG33" i="282"/>
  <c r="AG34" i="282"/>
  <c r="AH31" i="282"/>
  <c r="AH20" i="282"/>
  <c r="AH22" i="282"/>
  <c r="AH44" i="282"/>
  <c r="AH37" i="282"/>
  <c r="AH38" i="282"/>
  <c r="AH39" i="282"/>
  <c r="AH40" i="282"/>
  <c r="AH45" i="282"/>
  <c r="AH46" i="282"/>
  <c r="AH48" i="282"/>
  <c r="AH49" i="282"/>
  <c r="AH58" i="282"/>
  <c r="AH54" i="282"/>
  <c r="AG51" i="282"/>
  <c r="AG52" i="282"/>
  <c r="AG77" i="282"/>
  <c r="AG78" i="282"/>
  <c r="AG79" i="282"/>
  <c r="AH76" i="282"/>
  <c r="AH55" i="282"/>
  <c r="AH56" i="282"/>
  <c r="AH59" i="282"/>
  <c r="AH60" i="282"/>
  <c r="AH63" i="282"/>
  <c r="AH65" i="282"/>
  <c r="AH66" i="282"/>
  <c r="AH36" i="265"/>
  <c r="AH37" i="265"/>
  <c r="AH189" i="280"/>
  <c r="AH192" i="280"/>
  <c r="AH195" i="280"/>
  <c r="AH196" i="280"/>
  <c r="AH197" i="280"/>
  <c r="AH43" i="265"/>
  <c r="AH139" i="280"/>
  <c r="AH140" i="280"/>
  <c r="AH143" i="280"/>
  <c r="AH144" i="280"/>
  <c r="AH46" i="265"/>
  <c r="AH48" i="265"/>
  <c r="AH50" i="265"/>
  <c r="AH104" i="280"/>
  <c r="AH51" i="265"/>
  <c r="AH52" i="265"/>
  <c r="AH45" i="314"/>
  <c r="AH46" i="314"/>
  <c r="AH48" i="314"/>
  <c r="AH50" i="314"/>
  <c r="AH51" i="314"/>
  <c r="AH61" i="314"/>
  <c r="AH35" i="314"/>
  <c r="AG79" i="314"/>
  <c r="AG80" i="314"/>
  <c r="AG81" i="314"/>
  <c r="AH78" i="314"/>
  <c r="AH36" i="314"/>
  <c r="AH38" i="314"/>
  <c r="AH40" i="314"/>
  <c r="AH42" i="314"/>
  <c r="AH62" i="314"/>
  <c r="AH63" i="314"/>
  <c r="AH64" i="314"/>
  <c r="AH54" i="265"/>
  <c r="AH53" i="314"/>
  <c r="AH55" i="314"/>
  <c r="AH57" i="314"/>
  <c r="AH58" i="314"/>
  <c r="AH59" i="314"/>
  <c r="AH70" i="314"/>
  <c r="AH67" i="314"/>
  <c r="AH68" i="314"/>
  <c r="AH71" i="314"/>
  <c r="AH72" i="314"/>
  <c r="AH55" i="265"/>
  <c r="AH56" i="265"/>
  <c r="AH58" i="265"/>
  <c r="AH59" i="265"/>
  <c r="AH158" i="280"/>
  <c r="AH154" i="280"/>
  <c r="AH155" i="280"/>
  <c r="AH156" i="280"/>
  <c r="AH159" i="280"/>
  <c r="AH160" i="280"/>
  <c r="AH161" i="280"/>
  <c r="AH61" i="265"/>
  <c r="AH173" i="280"/>
  <c r="AH169" i="280"/>
  <c r="AH170" i="280"/>
  <c r="AH171" i="280"/>
  <c r="AH174" i="280"/>
  <c r="AH175" i="280"/>
  <c r="AH176" i="280"/>
  <c r="AH62" i="265"/>
  <c r="AH63" i="265"/>
  <c r="AH66" i="265"/>
  <c r="AH52" i="286"/>
  <c r="AH53" i="286"/>
  <c r="AH58" i="286"/>
  <c r="AH59" i="286"/>
  <c r="AH10" i="288"/>
  <c r="AH11" i="288"/>
  <c r="AH12" i="288"/>
  <c r="AH9" i="288"/>
  <c r="AH18" i="288"/>
  <c r="AH21" i="288"/>
  <c r="AH23" i="286"/>
  <c r="AH24" i="286"/>
  <c r="AH25" i="286"/>
  <c r="AI22" i="286"/>
  <c r="AI47" i="286"/>
  <c r="AI30" i="285"/>
  <c r="AI31" i="285"/>
  <c r="AI15" i="265"/>
  <c r="AI16" i="265"/>
  <c r="AI128" i="280"/>
  <c r="AI18" i="265"/>
  <c r="AH205" i="280"/>
  <c r="AH206" i="280"/>
  <c r="AI202" i="280"/>
  <c r="AI211" i="280"/>
  <c r="AI213" i="280"/>
  <c r="AI216" i="280"/>
  <c r="AI219" i="280"/>
  <c r="AI223" i="280"/>
  <c r="AI226" i="280"/>
  <c r="AI228" i="280"/>
  <c r="AI229" i="280"/>
  <c r="AI231" i="280"/>
  <c r="AI232" i="280"/>
  <c r="AI19" i="265"/>
  <c r="AH181" i="280"/>
  <c r="AH164" i="280"/>
  <c r="AH165" i="280"/>
  <c r="AH166" i="280"/>
  <c r="AH182" i="280"/>
  <c r="AH183" i="280"/>
  <c r="AH184" i="280"/>
  <c r="AI179" i="280"/>
  <c r="AI149" i="280"/>
  <c r="AI150" i="280"/>
  <c r="AI151" i="280"/>
  <c r="AI20" i="265"/>
  <c r="AI21" i="265"/>
  <c r="AI10" i="282"/>
  <c r="AI12" i="282"/>
  <c r="AI13" i="282"/>
  <c r="AI23" i="265"/>
  <c r="AI24" i="265"/>
  <c r="AI48" i="286"/>
  <c r="AI49" i="286"/>
  <c r="AI57" i="286"/>
  <c r="AH31" i="286"/>
  <c r="AH32" i="286"/>
  <c r="AH33" i="286"/>
  <c r="AI30" i="286"/>
  <c r="AI51" i="286"/>
  <c r="AH33" i="282"/>
  <c r="AH34" i="282"/>
  <c r="AI31" i="282"/>
  <c r="AI20" i="282"/>
  <c r="AI22" i="282"/>
  <c r="AI44" i="282"/>
  <c r="AI37" i="282"/>
  <c r="AI38" i="282"/>
  <c r="AI39" i="282"/>
  <c r="AI40" i="282"/>
  <c r="AI45" i="282"/>
  <c r="AI46" i="282"/>
  <c r="AI48" i="282"/>
  <c r="AI49" i="282"/>
  <c r="AI58" i="282"/>
  <c r="AI54" i="282"/>
  <c r="AH51" i="282"/>
  <c r="AH52" i="282"/>
  <c r="AH77" i="282"/>
  <c r="AH78" i="282"/>
  <c r="AH79" i="282"/>
  <c r="AI76" i="282"/>
  <c r="AI55" i="282"/>
  <c r="AI56" i="282"/>
  <c r="AI59" i="282"/>
  <c r="AI60" i="282"/>
  <c r="AI63" i="282"/>
  <c r="AI65" i="282"/>
  <c r="AI66" i="282"/>
  <c r="AI36" i="265"/>
  <c r="AI37" i="265"/>
  <c r="AI189" i="280"/>
  <c r="AI192" i="280"/>
  <c r="AI195" i="280"/>
  <c r="AI196" i="280"/>
  <c r="AI197" i="280"/>
  <c r="AI43" i="265"/>
  <c r="AI139" i="280"/>
  <c r="AI140" i="280"/>
  <c r="AI143" i="280"/>
  <c r="AI144" i="280"/>
  <c r="AI46" i="265"/>
  <c r="AI48" i="265"/>
  <c r="AI50" i="265"/>
  <c r="AI104" i="280"/>
  <c r="AI51" i="265"/>
  <c r="AI52" i="265"/>
  <c r="AI45" i="314"/>
  <c r="AI46" i="314"/>
  <c r="AI48" i="314"/>
  <c r="AI50" i="314"/>
  <c r="AI51" i="314"/>
  <c r="AI61" i="314"/>
  <c r="AI35" i="314"/>
  <c r="AH79" i="314"/>
  <c r="AH80" i="314"/>
  <c r="AH81" i="314"/>
  <c r="AI78" i="314"/>
  <c r="AI36" i="314"/>
  <c r="AI38" i="314"/>
  <c r="AI40" i="314"/>
  <c r="AI42" i="314"/>
  <c r="AI62" i="314"/>
  <c r="AI63" i="314"/>
  <c r="AI64" i="314"/>
  <c r="AI54" i="265"/>
  <c r="AI53" i="314"/>
  <c r="AI55" i="314"/>
  <c r="AI57" i="314"/>
  <c r="AI58" i="314"/>
  <c r="AI59" i="314"/>
  <c r="AI70" i="314"/>
  <c r="AI67" i="314"/>
  <c r="AI68" i="314"/>
  <c r="AI71" i="314"/>
  <c r="AI72" i="314"/>
  <c r="AI55" i="265"/>
  <c r="AI56" i="265"/>
  <c r="AI58" i="265"/>
  <c r="AI59" i="265"/>
  <c r="AI158" i="280"/>
  <c r="AI154" i="280"/>
  <c r="AI155" i="280"/>
  <c r="AI156" i="280"/>
  <c r="AI159" i="280"/>
  <c r="AI160" i="280"/>
  <c r="AI161" i="280"/>
  <c r="AI61" i="265"/>
  <c r="AI173" i="280"/>
  <c r="AI169" i="280"/>
  <c r="AI170" i="280"/>
  <c r="AI171" i="280"/>
  <c r="AI174" i="280"/>
  <c r="AI175" i="280"/>
  <c r="AI176" i="280"/>
  <c r="AI62" i="265"/>
  <c r="AI63" i="265"/>
  <c r="AI66" i="265"/>
  <c r="AI52" i="286"/>
  <c r="AI53" i="286"/>
  <c r="AI58" i="286"/>
  <c r="AI59" i="286"/>
  <c r="AI10" i="288"/>
  <c r="AI11" i="288"/>
  <c r="AI12" i="288"/>
  <c r="AI9" i="288"/>
  <c r="AI18" i="288"/>
  <c r="AI21" i="288"/>
  <c r="AI23" i="286"/>
  <c r="AI24" i="286"/>
  <c r="AI25" i="286"/>
  <c r="AJ22" i="286"/>
  <c r="AJ47" i="286"/>
  <c r="AJ30" i="285"/>
  <c r="AJ31" i="285"/>
  <c r="AJ15" i="265"/>
  <c r="AJ16" i="265"/>
  <c r="AJ128" i="280"/>
  <c r="AJ18" i="265"/>
  <c r="AI205" i="280"/>
  <c r="AI206" i="280"/>
  <c r="AJ202" i="280"/>
  <c r="AJ211" i="280"/>
  <c r="AJ213" i="280"/>
  <c r="AJ216" i="280"/>
  <c r="AJ219" i="280"/>
  <c r="AJ223" i="280"/>
  <c r="AJ226" i="280"/>
  <c r="AJ228" i="280"/>
  <c r="AJ229" i="280"/>
  <c r="AJ231" i="280"/>
  <c r="AJ232" i="280"/>
  <c r="AJ19" i="265"/>
  <c r="AI181" i="280"/>
  <c r="AI164" i="280"/>
  <c r="AI165" i="280"/>
  <c r="AI166" i="280"/>
  <c r="AI182" i="280"/>
  <c r="AI183" i="280"/>
  <c r="AI184" i="280"/>
  <c r="AJ179" i="280"/>
  <c r="AJ149" i="280"/>
  <c r="AJ150" i="280"/>
  <c r="AJ151" i="280"/>
  <c r="AJ20" i="265"/>
  <c r="AJ21" i="265"/>
  <c r="AJ10" i="282"/>
  <c r="AJ12" i="282"/>
  <c r="AJ13" i="282"/>
  <c r="AJ23" i="265"/>
  <c r="AJ24" i="265"/>
  <c r="AJ48" i="286"/>
  <c r="AJ49" i="286"/>
  <c r="AJ57" i="286"/>
  <c r="AI31" i="286"/>
  <c r="AI32" i="286"/>
  <c r="AI33" i="286"/>
  <c r="AJ30" i="286"/>
  <c r="AJ51" i="286"/>
  <c r="AI33" i="282"/>
  <c r="AI34" i="282"/>
  <c r="AJ31" i="282"/>
  <c r="AJ20" i="282"/>
  <c r="AJ22" i="282"/>
  <c r="AJ44" i="282"/>
  <c r="AJ37" i="282"/>
  <c r="AJ38" i="282"/>
  <c r="AJ39" i="282"/>
  <c r="AJ40" i="282"/>
  <c r="AJ45" i="282"/>
  <c r="AJ46" i="282"/>
  <c r="AJ48" i="282"/>
  <c r="AJ49" i="282"/>
  <c r="AJ58" i="282"/>
  <c r="AJ54" i="282"/>
  <c r="AI51" i="282"/>
  <c r="AI52" i="282"/>
  <c r="AI77" i="282"/>
  <c r="AI78" i="282"/>
  <c r="AI79" i="282"/>
  <c r="AJ76" i="282"/>
  <c r="AJ55" i="282"/>
  <c r="AJ56" i="282"/>
  <c r="AJ59" i="282"/>
  <c r="AJ60" i="282"/>
  <c r="AJ63" i="282"/>
  <c r="AJ65" i="282"/>
  <c r="AJ66" i="282"/>
  <c r="AJ36" i="265"/>
  <c r="AJ37" i="265"/>
  <c r="AJ189" i="280"/>
  <c r="AJ192" i="280"/>
  <c r="AJ195" i="280"/>
  <c r="AJ196" i="280"/>
  <c r="AJ197" i="280"/>
  <c r="AJ43" i="265"/>
  <c r="AJ139" i="280"/>
  <c r="AJ140" i="280"/>
  <c r="AJ143" i="280"/>
  <c r="AJ144" i="280"/>
  <c r="AJ46" i="265"/>
  <c r="AJ48" i="265"/>
  <c r="AJ50" i="265"/>
  <c r="AJ104" i="280"/>
  <c r="AJ51" i="265"/>
  <c r="AJ52" i="265"/>
  <c r="AJ45" i="314"/>
  <c r="AJ46" i="314"/>
  <c r="AJ48" i="314"/>
  <c r="AJ50" i="314"/>
  <c r="AJ51" i="314"/>
  <c r="AJ61" i="314"/>
  <c r="AJ35" i="314"/>
  <c r="AI79" i="314"/>
  <c r="AI80" i="314"/>
  <c r="AI81" i="314"/>
  <c r="AJ78" i="314"/>
  <c r="AJ36" i="314"/>
  <c r="AJ38" i="314"/>
  <c r="AJ40" i="314"/>
  <c r="AJ42" i="314"/>
  <c r="AJ62" i="314"/>
  <c r="AJ63" i="314"/>
  <c r="AJ64" i="314"/>
  <c r="AJ54" i="265"/>
  <c r="AJ53" i="314"/>
  <c r="AJ55" i="314"/>
  <c r="AJ57" i="314"/>
  <c r="AJ58" i="314"/>
  <c r="AJ59" i="314"/>
  <c r="AJ70" i="314"/>
  <c r="AJ67" i="314"/>
  <c r="AJ68" i="314"/>
  <c r="AJ71" i="314"/>
  <c r="AJ72" i="314"/>
  <c r="AJ55" i="265"/>
  <c r="AJ56" i="265"/>
  <c r="AJ58" i="265"/>
  <c r="AJ59" i="265"/>
  <c r="AJ158" i="280"/>
  <c r="AJ154" i="280"/>
  <c r="AJ155" i="280"/>
  <c r="AJ156" i="280"/>
  <c r="AJ159" i="280"/>
  <c r="AJ160" i="280"/>
  <c r="AJ161" i="280"/>
  <c r="AJ61" i="265"/>
  <c r="AJ173" i="280"/>
  <c r="AJ169" i="280"/>
  <c r="AJ170" i="280"/>
  <c r="AJ171" i="280"/>
  <c r="AJ174" i="280"/>
  <c r="AJ175" i="280"/>
  <c r="AJ176" i="280"/>
  <c r="AJ62" i="265"/>
  <c r="AJ63" i="265"/>
  <c r="AJ66" i="265"/>
  <c r="AJ52" i="286"/>
  <c r="AJ53" i="286"/>
  <c r="AJ58" i="286"/>
  <c r="AJ59" i="286"/>
  <c r="AJ10" i="288"/>
  <c r="AJ11" i="288"/>
  <c r="AJ12" i="288"/>
  <c r="AJ9" i="288"/>
  <c r="AJ18" i="288"/>
  <c r="AJ21" i="288"/>
  <c r="AJ23" i="286"/>
  <c r="AJ24" i="286"/>
  <c r="AJ25" i="286"/>
  <c r="AK22" i="286"/>
  <c r="AK47" i="286"/>
  <c r="AK30" i="285"/>
  <c r="AK31" i="285"/>
  <c r="AK15" i="265"/>
  <c r="AK16" i="265"/>
  <c r="AK128" i="280"/>
  <c r="AK18" i="265"/>
  <c r="AJ205" i="280"/>
  <c r="AJ206" i="280"/>
  <c r="AK202" i="280"/>
  <c r="AK211" i="280"/>
  <c r="AK213" i="280"/>
  <c r="AK216" i="280"/>
  <c r="AK219" i="280"/>
  <c r="AK223" i="280"/>
  <c r="AK226" i="280"/>
  <c r="AK228" i="280"/>
  <c r="AK229" i="280"/>
  <c r="AK231" i="280"/>
  <c r="AK232" i="280"/>
  <c r="AK19" i="265"/>
  <c r="AJ181" i="280"/>
  <c r="AJ164" i="280"/>
  <c r="AJ165" i="280"/>
  <c r="AJ166" i="280"/>
  <c r="AJ182" i="280"/>
  <c r="AJ183" i="280"/>
  <c r="AJ184" i="280"/>
  <c r="AK179" i="280"/>
  <c r="AK149" i="280"/>
  <c r="AK150" i="280"/>
  <c r="AK151" i="280"/>
  <c r="AK20" i="265"/>
  <c r="AK21" i="265"/>
  <c r="AK10" i="282"/>
  <c r="AK12" i="282"/>
  <c r="AK13" i="282"/>
  <c r="AK23" i="265"/>
  <c r="AK24" i="265"/>
  <c r="AK48" i="286"/>
  <c r="AK49" i="286"/>
  <c r="AK57" i="286"/>
  <c r="AJ31" i="286"/>
  <c r="AJ32" i="286"/>
  <c r="AJ33" i="286"/>
  <c r="AK30" i="286"/>
  <c r="AK51" i="286"/>
  <c r="AJ33" i="282"/>
  <c r="AJ34" i="282"/>
  <c r="AK31" i="282"/>
  <c r="AK20" i="282"/>
  <c r="AK22" i="282"/>
  <c r="AK44" i="282"/>
  <c r="AK37" i="282"/>
  <c r="AK38" i="282"/>
  <c r="AK39" i="282"/>
  <c r="AK40" i="282"/>
  <c r="AK45" i="282"/>
  <c r="AK46" i="282"/>
  <c r="AK48" i="282"/>
  <c r="AK49" i="282"/>
  <c r="AK58" i="282"/>
  <c r="AK54" i="282"/>
  <c r="AJ51" i="282"/>
  <c r="AJ52" i="282"/>
  <c r="AJ77" i="282"/>
  <c r="AJ78" i="282"/>
  <c r="AJ79" i="282"/>
  <c r="AK76" i="282"/>
  <c r="AK55" i="282"/>
  <c r="AK56" i="282"/>
  <c r="AK59" i="282"/>
  <c r="AK60" i="282"/>
  <c r="AK63" i="282"/>
  <c r="AK65" i="282"/>
  <c r="AK66" i="282"/>
  <c r="AK36" i="265"/>
  <c r="AK37" i="265"/>
  <c r="AK189" i="280"/>
  <c r="AK192" i="280"/>
  <c r="AK195" i="280"/>
  <c r="AK196" i="280"/>
  <c r="AK197" i="280"/>
  <c r="AK43" i="265"/>
  <c r="AK139" i="280"/>
  <c r="AK140" i="280"/>
  <c r="AK143" i="280"/>
  <c r="AK144" i="280"/>
  <c r="AK46" i="265"/>
  <c r="AK48" i="265"/>
  <c r="AK50" i="265"/>
  <c r="AK104" i="280"/>
  <c r="AK51" i="265"/>
  <c r="AK52" i="265"/>
  <c r="AK45" i="314"/>
  <c r="AK46" i="314"/>
  <c r="AK48" i="314"/>
  <c r="AK50" i="314"/>
  <c r="AK51" i="314"/>
  <c r="AK61" i="314"/>
  <c r="AK35" i="314"/>
  <c r="AJ79" i="314"/>
  <c r="AJ80" i="314"/>
  <c r="AJ81" i="314"/>
  <c r="AK78" i="314"/>
  <c r="AK36" i="314"/>
  <c r="AK38" i="314"/>
  <c r="AK40" i="314"/>
  <c r="AK42" i="314"/>
  <c r="AK62" i="314"/>
  <c r="AK63" i="314"/>
  <c r="AK64" i="314"/>
  <c r="AK54" i="265"/>
  <c r="AK53" i="314"/>
  <c r="AK55" i="314"/>
  <c r="AK57" i="314"/>
  <c r="AK58" i="314"/>
  <c r="AK59" i="314"/>
  <c r="AK70" i="314"/>
  <c r="AK67" i="314"/>
  <c r="AK68" i="314"/>
  <c r="AK71" i="314"/>
  <c r="AK72" i="314"/>
  <c r="AK55" i="265"/>
  <c r="AK56" i="265"/>
  <c r="AK58" i="265"/>
  <c r="AK59" i="265"/>
  <c r="AK158" i="280"/>
  <c r="AK154" i="280"/>
  <c r="AK155" i="280"/>
  <c r="AK156" i="280"/>
  <c r="AK159" i="280"/>
  <c r="AK160" i="280"/>
  <c r="AK161" i="280"/>
  <c r="AK61" i="265"/>
  <c r="AK173" i="280"/>
  <c r="AK169" i="280"/>
  <c r="AK170" i="280"/>
  <c r="AK171" i="280"/>
  <c r="AK174" i="280"/>
  <c r="AK175" i="280"/>
  <c r="AK176" i="280"/>
  <c r="AK62" i="265"/>
  <c r="AK63" i="265"/>
  <c r="AK66" i="265"/>
  <c r="AK52" i="286"/>
  <c r="AK53" i="286"/>
  <c r="AK58" i="286"/>
  <c r="AK59" i="286"/>
  <c r="AK10" i="288"/>
  <c r="AK11" i="288"/>
  <c r="AK12" i="288"/>
  <c r="AK9" i="288"/>
  <c r="AK18" i="288"/>
  <c r="AK21" i="288"/>
  <c r="AK23" i="286"/>
  <c r="AK24" i="286"/>
  <c r="AK25" i="286"/>
  <c r="AL22" i="286"/>
  <c r="AL47" i="286"/>
  <c r="AL30" i="285"/>
  <c r="AL31" i="285"/>
  <c r="AL15" i="265"/>
  <c r="AL16" i="265"/>
  <c r="AL128" i="280"/>
  <c r="AL18" i="265"/>
  <c r="AK205" i="280"/>
  <c r="AK206" i="280"/>
  <c r="AL202" i="280"/>
  <c r="AL211" i="280"/>
  <c r="AL213" i="280"/>
  <c r="AL216" i="280"/>
  <c r="AL219" i="280"/>
  <c r="AL223" i="280"/>
  <c r="AL226" i="280"/>
  <c r="AL228" i="280"/>
  <c r="AL229" i="280"/>
  <c r="AL231" i="280"/>
  <c r="AL232" i="280"/>
  <c r="AL19" i="265"/>
  <c r="AK181" i="280"/>
  <c r="AK164" i="280"/>
  <c r="AK165" i="280"/>
  <c r="AK166" i="280"/>
  <c r="AK182" i="280"/>
  <c r="AK183" i="280"/>
  <c r="AK184" i="280"/>
  <c r="AL179" i="280"/>
  <c r="AL149" i="280"/>
  <c r="AL150" i="280"/>
  <c r="AL151" i="280"/>
  <c r="AL20" i="265"/>
  <c r="AL21" i="265"/>
  <c r="AL10" i="282"/>
  <c r="AL12" i="282"/>
  <c r="AL13" i="282"/>
  <c r="AL23" i="265"/>
  <c r="AL24" i="265"/>
  <c r="AL48" i="286"/>
  <c r="AL49" i="286"/>
  <c r="AL57" i="286"/>
  <c r="AK31" i="286"/>
  <c r="AK32" i="286"/>
  <c r="AK33" i="286"/>
  <c r="AL30" i="286"/>
  <c r="AL51" i="286"/>
  <c r="AK33" i="282"/>
  <c r="AK34" i="282"/>
  <c r="AL31" i="282"/>
  <c r="AL20" i="282"/>
  <c r="AL22" i="282"/>
  <c r="AL44" i="282"/>
  <c r="AL37" i="282"/>
  <c r="AL38" i="282"/>
  <c r="AL39" i="282"/>
  <c r="AL40" i="282"/>
  <c r="AL45" i="282"/>
  <c r="AL46" i="282"/>
  <c r="AL48" i="282"/>
  <c r="AL49" i="282"/>
  <c r="AL58" i="282"/>
  <c r="AL54" i="282"/>
  <c r="AK51" i="282"/>
  <c r="AK52" i="282"/>
  <c r="AK77" i="282"/>
  <c r="AK78" i="282"/>
  <c r="AK79" i="282"/>
  <c r="AL76" i="282"/>
  <c r="AL55" i="282"/>
  <c r="AL56" i="282"/>
  <c r="AL59" i="282"/>
  <c r="AL60" i="282"/>
  <c r="AL63" i="282"/>
  <c r="AL65" i="282"/>
  <c r="AL66" i="282"/>
  <c r="AL36" i="265"/>
  <c r="AL37" i="265"/>
  <c r="AL189" i="280"/>
  <c r="AL192" i="280"/>
  <c r="AL195" i="280"/>
  <c r="AL196" i="280"/>
  <c r="AL197" i="280"/>
  <c r="AL43" i="265"/>
  <c r="AL139" i="280"/>
  <c r="AL140" i="280"/>
  <c r="AL143" i="280"/>
  <c r="AL144" i="280"/>
  <c r="AL46" i="265"/>
  <c r="AL48" i="265"/>
  <c r="AL50" i="265"/>
  <c r="AL104" i="280"/>
  <c r="AL51" i="265"/>
  <c r="AL52" i="265"/>
  <c r="AL45" i="314"/>
  <c r="AL46" i="314"/>
  <c r="AL48" i="314"/>
  <c r="AL50" i="314"/>
  <c r="AL51" i="314"/>
  <c r="AL61" i="314"/>
  <c r="AL35" i="314"/>
  <c r="AK79" i="314"/>
  <c r="AK80" i="314"/>
  <c r="AK81" i="314"/>
  <c r="AL78" i="314"/>
  <c r="AL36" i="314"/>
  <c r="AL38" i="314"/>
  <c r="AL40" i="314"/>
  <c r="AL42" i="314"/>
  <c r="AL62" i="314"/>
  <c r="AL63" i="314"/>
  <c r="AL64" i="314"/>
  <c r="AL54" i="265"/>
  <c r="AL53" i="314"/>
  <c r="AL55" i="314"/>
  <c r="AL57" i="314"/>
  <c r="AL58" i="314"/>
  <c r="AL59" i="314"/>
  <c r="AL70" i="314"/>
  <c r="AL67" i="314"/>
  <c r="AL68" i="314"/>
  <c r="AL71" i="314"/>
  <c r="AL72" i="314"/>
  <c r="AL55" i="265"/>
  <c r="AL56" i="265"/>
  <c r="AL58" i="265"/>
  <c r="AL59" i="265"/>
  <c r="AL158" i="280"/>
  <c r="AL154" i="280"/>
  <c r="AL155" i="280"/>
  <c r="AL156" i="280"/>
  <c r="AL159" i="280"/>
  <c r="AL160" i="280"/>
  <c r="AL161" i="280"/>
  <c r="AL61" i="265"/>
  <c r="AL173" i="280"/>
  <c r="AL169" i="280"/>
  <c r="AL170" i="280"/>
  <c r="AL171" i="280"/>
  <c r="AL174" i="280"/>
  <c r="AL175" i="280"/>
  <c r="AL176" i="280"/>
  <c r="AL62" i="265"/>
  <c r="AL63" i="265"/>
  <c r="AL66" i="265"/>
  <c r="AL52" i="286"/>
  <c r="AL53" i="286"/>
  <c r="AL58" i="286"/>
  <c r="AL59" i="286"/>
  <c r="AL10" i="288"/>
  <c r="AL11" i="288"/>
  <c r="AL12" i="288"/>
  <c r="AL9" i="288"/>
  <c r="AL18" i="288"/>
  <c r="AL21" i="288"/>
  <c r="AL23" i="286"/>
  <c r="AL24" i="286"/>
  <c r="AL25" i="286"/>
  <c r="AM22" i="286"/>
  <c r="AM47" i="286"/>
  <c r="AM30" i="285"/>
  <c r="AM31" i="285"/>
  <c r="AM15" i="265"/>
  <c r="AM16" i="265"/>
  <c r="AM128" i="280"/>
  <c r="AM18" i="265"/>
  <c r="AL205" i="280"/>
  <c r="AL206" i="280"/>
  <c r="AM202" i="280"/>
  <c r="AM211" i="280"/>
  <c r="AM213" i="280"/>
  <c r="AM216" i="280"/>
  <c r="AM219" i="280"/>
  <c r="AM223" i="280"/>
  <c r="AM226" i="280"/>
  <c r="AM228" i="280"/>
  <c r="AM229" i="280"/>
  <c r="AM231" i="280"/>
  <c r="AM232" i="280"/>
  <c r="AM19" i="265"/>
  <c r="AL181" i="280"/>
  <c r="AL164" i="280"/>
  <c r="AL165" i="280"/>
  <c r="AL166" i="280"/>
  <c r="AL182" i="280"/>
  <c r="AL183" i="280"/>
  <c r="AL184" i="280"/>
  <c r="AM179" i="280"/>
  <c r="AM149" i="280"/>
  <c r="AM150" i="280"/>
  <c r="AM151" i="280"/>
  <c r="AM20" i="265"/>
  <c r="AM21" i="265"/>
  <c r="AM10" i="282"/>
  <c r="AM12" i="282"/>
  <c r="AM13" i="282"/>
  <c r="AM23" i="265"/>
  <c r="AM24" i="265"/>
  <c r="AM48" i="286"/>
  <c r="AM49" i="286"/>
  <c r="AM57" i="286"/>
  <c r="AL31" i="286"/>
  <c r="AL32" i="286"/>
  <c r="AL33" i="286"/>
  <c r="AM30" i="286"/>
  <c r="AM51" i="286"/>
  <c r="AL33" i="282"/>
  <c r="AL34" i="282"/>
  <c r="AM31" i="282"/>
  <c r="AM20" i="282"/>
  <c r="AM22" i="282"/>
  <c r="AM44" i="282"/>
  <c r="AM37" i="282"/>
  <c r="AM38" i="282"/>
  <c r="AM39" i="282"/>
  <c r="AM40" i="282"/>
  <c r="AM45" i="282"/>
  <c r="AM46" i="282"/>
  <c r="AM48" i="282"/>
  <c r="AM49" i="282"/>
  <c r="AM58" i="282"/>
  <c r="AM54" i="282"/>
  <c r="AL51" i="282"/>
  <c r="AL52" i="282"/>
  <c r="AL77" i="282"/>
  <c r="AL78" i="282"/>
  <c r="AL79" i="282"/>
  <c r="AM76" i="282"/>
  <c r="AM55" i="282"/>
  <c r="AM56" i="282"/>
  <c r="AM59" i="282"/>
  <c r="AM60" i="282"/>
  <c r="AM63" i="282"/>
  <c r="AM65" i="282"/>
  <c r="AM66" i="282"/>
  <c r="AM36" i="265"/>
  <c r="AM37" i="265"/>
  <c r="AM189" i="280"/>
  <c r="AM192" i="280"/>
  <c r="AM195" i="280"/>
  <c r="AM196" i="280"/>
  <c r="AM197" i="280"/>
  <c r="AM43" i="265"/>
  <c r="AM139" i="280"/>
  <c r="AM140" i="280"/>
  <c r="AM143" i="280"/>
  <c r="AM144" i="280"/>
  <c r="AM46" i="265"/>
  <c r="AM48" i="265"/>
  <c r="AM50" i="265"/>
  <c r="AM104" i="280"/>
  <c r="AM51" i="265"/>
  <c r="AM52" i="265"/>
  <c r="AM45" i="314"/>
  <c r="AM46" i="314"/>
  <c r="AM48" i="314"/>
  <c r="AM50" i="314"/>
  <c r="AM51" i="314"/>
  <c r="AM61" i="314"/>
  <c r="AM35" i="314"/>
  <c r="AL79" i="314"/>
  <c r="AL80" i="314"/>
  <c r="AL81" i="314"/>
  <c r="AM78" i="314"/>
  <c r="AM36" i="314"/>
  <c r="AM38" i="314"/>
  <c r="AM40" i="314"/>
  <c r="AM42" i="314"/>
  <c r="AM62" i="314"/>
  <c r="AM63" i="314"/>
  <c r="AM64" i="314"/>
  <c r="AM54" i="265"/>
  <c r="AM53" i="314"/>
  <c r="AM55" i="314"/>
  <c r="AM57" i="314"/>
  <c r="AM58" i="314"/>
  <c r="AM59" i="314"/>
  <c r="AM70" i="314"/>
  <c r="AM67" i="314"/>
  <c r="AM68" i="314"/>
  <c r="AM71" i="314"/>
  <c r="AM72" i="314"/>
  <c r="AM55" i="265"/>
  <c r="AM56" i="265"/>
  <c r="AM58" i="265"/>
  <c r="AM59" i="265"/>
  <c r="AM158" i="280"/>
  <c r="AM154" i="280"/>
  <c r="AM155" i="280"/>
  <c r="AM156" i="280"/>
  <c r="AM159" i="280"/>
  <c r="AM160" i="280"/>
  <c r="AM161" i="280"/>
  <c r="AM61" i="265"/>
  <c r="AM173" i="280"/>
  <c r="AM169" i="280"/>
  <c r="AM170" i="280"/>
  <c r="AM171" i="280"/>
  <c r="AM174" i="280"/>
  <c r="AM175" i="280"/>
  <c r="AM176" i="280"/>
  <c r="AM62" i="265"/>
  <c r="AM63" i="265"/>
  <c r="AM66" i="265"/>
  <c r="AM52" i="286"/>
  <c r="AM53" i="286"/>
  <c r="AM58" i="286"/>
  <c r="AM59" i="286"/>
  <c r="AM10" i="288"/>
  <c r="AM11" i="288"/>
  <c r="AM12" i="288"/>
  <c r="AM9" i="288"/>
  <c r="AM18" i="288"/>
  <c r="AM21" i="288"/>
  <c r="AM23" i="286"/>
  <c r="AM24" i="286"/>
  <c r="AM25" i="286"/>
  <c r="AN22" i="286"/>
  <c r="AN47" i="286"/>
  <c r="AN30" i="285"/>
  <c r="AN31" i="285"/>
  <c r="AN15" i="265"/>
  <c r="AN16" i="265"/>
  <c r="AN128" i="280"/>
  <c r="AN18" i="265"/>
  <c r="AM205" i="280"/>
  <c r="AM206" i="280"/>
  <c r="AN202" i="280"/>
  <c r="AN211" i="280"/>
  <c r="AN213" i="280"/>
  <c r="AN216" i="280"/>
  <c r="AN219" i="280"/>
  <c r="AN223" i="280"/>
  <c r="AN226" i="280"/>
  <c r="AN228" i="280"/>
  <c r="AN229" i="280"/>
  <c r="AN231" i="280"/>
  <c r="AN232" i="280"/>
  <c r="AN19" i="265"/>
  <c r="AM181" i="280"/>
  <c r="AM164" i="280"/>
  <c r="AM165" i="280"/>
  <c r="AM166" i="280"/>
  <c r="AM182" i="280"/>
  <c r="AM183" i="280"/>
  <c r="AM184" i="280"/>
  <c r="AN179" i="280"/>
  <c r="AN149" i="280"/>
  <c r="AN150" i="280"/>
  <c r="AN151" i="280"/>
  <c r="AN20" i="265"/>
  <c r="AN21" i="265"/>
  <c r="AN10" i="282"/>
  <c r="AN12" i="282"/>
  <c r="AN13" i="282"/>
  <c r="AN23" i="265"/>
  <c r="AN24" i="265"/>
  <c r="AN48" i="286"/>
  <c r="AN49" i="286"/>
  <c r="AN57" i="286"/>
  <c r="AM31" i="286"/>
  <c r="AM32" i="286"/>
  <c r="AM33" i="286"/>
  <c r="AN30" i="286"/>
  <c r="AN51" i="286"/>
  <c r="AM33" i="282"/>
  <c r="AM34" i="282"/>
  <c r="AN31" i="282"/>
  <c r="AN20" i="282"/>
  <c r="AN22" i="282"/>
  <c r="AN44" i="282"/>
  <c r="AN37" i="282"/>
  <c r="AN38" i="282"/>
  <c r="AN39" i="282"/>
  <c r="AN40" i="282"/>
  <c r="AN45" i="282"/>
  <c r="AN46" i="282"/>
  <c r="AN48" i="282"/>
  <c r="AN49" i="282"/>
  <c r="AN58" i="282"/>
  <c r="AN54" i="282"/>
  <c r="AM51" i="282"/>
  <c r="AM52" i="282"/>
  <c r="AM77" i="282"/>
  <c r="AM78" i="282"/>
  <c r="AM79" i="282"/>
  <c r="AN76" i="282"/>
  <c r="AN55" i="282"/>
  <c r="AN56" i="282"/>
  <c r="AN59" i="282"/>
  <c r="AN60" i="282"/>
  <c r="AN63" i="282"/>
  <c r="AN65" i="282"/>
  <c r="AN66" i="282"/>
  <c r="AN36" i="265"/>
  <c r="AN37" i="265"/>
  <c r="AN189" i="280"/>
  <c r="AN192" i="280"/>
  <c r="AN195" i="280"/>
  <c r="AN196" i="280"/>
  <c r="AN197" i="280"/>
  <c r="AN43" i="265"/>
  <c r="AN139" i="280"/>
  <c r="AN140" i="280"/>
  <c r="AN143" i="280"/>
  <c r="AN144" i="280"/>
  <c r="AN46" i="265"/>
  <c r="AN48" i="265"/>
  <c r="AN50" i="265"/>
  <c r="AN104" i="280"/>
  <c r="AN51" i="265"/>
  <c r="AN52" i="265"/>
  <c r="AN45" i="314"/>
  <c r="AN46" i="314"/>
  <c r="AN48" i="314"/>
  <c r="AN50" i="314"/>
  <c r="AN51" i="314"/>
  <c r="AN61" i="314"/>
  <c r="AN35" i="314"/>
  <c r="AM79" i="314"/>
  <c r="AM80" i="314"/>
  <c r="AM81" i="314"/>
  <c r="AN78" i="314"/>
  <c r="AN36" i="314"/>
  <c r="AN38" i="314"/>
  <c r="AN40" i="314"/>
  <c r="AN42" i="314"/>
  <c r="AN62" i="314"/>
  <c r="AN63" i="314"/>
  <c r="AN64" i="314"/>
  <c r="AN54" i="265"/>
  <c r="AN53" i="314"/>
  <c r="AN55" i="314"/>
  <c r="AN57" i="314"/>
  <c r="AN58" i="314"/>
  <c r="AN59" i="314"/>
  <c r="AN70" i="314"/>
  <c r="AN67" i="314"/>
  <c r="AN68" i="314"/>
  <c r="AN71" i="314"/>
  <c r="AN72" i="314"/>
  <c r="AN55" i="265"/>
  <c r="AN56" i="265"/>
  <c r="AN58" i="265"/>
  <c r="AN59" i="265"/>
  <c r="AN158" i="280"/>
  <c r="AN154" i="280"/>
  <c r="AN155" i="280"/>
  <c r="AN156" i="280"/>
  <c r="AN159" i="280"/>
  <c r="AN160" i="280"/>
  <c r="AN161" i="280"/>
  <c r="AN61" i="265"/>
  <c r="AN173" i="280"/>
  <c r="AN169" i="280"/>
  <c r="AN170" i="280"/>
  <c r="AN171" i="280"/>
  <c r="AN174" i="280"/>
  <c r="AN175" i="280"/>
  <c r="AN176" i="280"/>
  <c r="AN62" i="265"/>
  <c r="AN63" i="265"/>
  <c r="AN66" i="265"/>
  <c r="AN52" i="286"/>
  <c r="AN53" i="286"/>
  <c r="AN58" i="286"/>
  <c r="AN59" i="286"/>
  <c r="AN10" i="288"/>
  <c r="AN11" i="288"/>
  <c r="AN12" i="288"/>
  <c r="AN9" i="288"/>
  <c r="AN18" i="288"/>
  <c r="AN21" i="288"/>
  <c r="AN23" i="286"/>
  <c r="AN24" i="286"/>
  <c r="AN25" i="286"/>
  <c r="AO22" i="286"/>
  <c r="AO47" i="286"/>
  <c r="AO30" i="285"/>
  <c r="AO31" i="285"/>
  <c r="AO15" i="265"/>
  <c r="AO16" i="265"/>
  <c r="AO128" i="280"/>
  <c r="AO18" i="265"/>
  <c r="AN205" i="280"/>
  <c r="AN206" i="280"/>
  <c r="AO202" i="280"/>
  <c r="AO211" i="280"/>
  <c r="AO213" i="280"/>
  <c r="AO216" i="280"/>
  <c r="AO219" i="280"/>
  <c r="AO223" i="280"/>
  <c r="AO226" i="280"/>
  <c r="AO228" i="280"/>
  <c r="AO229" i="280"/>
  <c r="AO231" i="280"/>
  <c r="AO232" i="280"/>
  <c r="AO19" i="265"/>
  <c r="AN181" i="280"/>
  <c r="AN164" i="280"/>
  <c r="AN165" i="280"/>
  <c r="AN166" i="280"/>
  <c r="AN182" i="280"/>
  <c r="AN183" i="280"/>
  <c r="AN184" i="280"/>
  <c r="AO179" i="280"/>
  <c r="AO149" i="280"/>
  <c r="AO150" i="280"/>
  <c r="AO151" i="280"/>
  <c r="AO20" i="265"/>
  <c r="AO21" i="265"/>
  <c r="AO10" i="282"/>
  <c r="AO12" i="282"/>
  <c r="AO13" i="282"/>
  <c r="AO23" i="265"/>
  <c r="AO24" i="265"/>
  <c r="AO48" i="286"/>
  <c r="AO49" i="286"/>
  <c r="AO57" i="286"/>
  <c r="AN31" i="286"/>
  <c r="AN32" i="286"/>
  <c r="AN33" i="286"/>
  <c r="AO30" i="286"/>
  <c r="AO51" i="286"/>
  <c r="AN33" i="282"/>
  <c r="AN34" i="282"/>
  <c r="AO31" i="282"/>
  <c r="AO20" i="282"/>
  <c r="AO22" i="282"/>
  <c r="AO44" i="282"/>
  <c r="AO37" i="282"/>
  <c r="AO38" i="282"/>
  <c r="AO39" i="282"/>
  <c r="AO40" i="282"/>
  <c r="AO45" i="282"/>
  <c r="AO46" i="282"/>
  <c r="AO48" i="282"/>
  <c r="AO49" i="282"/>
  <c r="AO58" i="282"/>
  <c r="AO54" i="282"/>
  <c r="AN51" i="282"/>
  <c r="AN52" i="282"/>
  <c r="AN77" i="282"/>
  <c r="AN78" i="282"/>
  <c r="AN79" i="282"/>
  <c r="AO76" i="282"/>
  <c r="AO55" i="282"/>
  <c r="AO56" i="282"/>
  <c r="AO59" i="282"/>
  <c r="AO60" i="282"/>
  <c r="AO63" i="282"/>
  <c r="AO65" i="282"/>
  <c r="AO66" i="282"/>
  <c r="AO36" i="265"/>
  <c r="AO37" i="265"/>
  <c r="AO189" i="280"/>
  <c r="AO192" i="280"/>
  <c r="AO195" i="280"/>
  <c r="AO196" i="280"/>
  <c r="AO197" i="280"/>
  <c r="AO43" i="265"/>
  <c r="AO139" i="280"/>
  <c r="AO140" i="280"/>
  <c r="AO143" i="280"/>
  <c r="AO144" i="280"/>
  <c r="AO46" i="265"/>
  <c r="AO48" i="265"/>
  <c r="AO50" i="265"/>
  <c r="AO104" i="280"/>
  <c r="AO51" i="265"/>
  <c r="AO52" i="265"/>
  <c r="AO45" i="314"/>
  <c r="AO46" i="314"/>
  <c r="AO48" i="314"/>
  <c r="AO50" i="314"/>
  <c r="AO51" i="314"/>
  <c r="AO61" i="314"/>
  <c r="AO35" i="314"/>
  <c r="AN79" i="314"/>
  <c r="AN80" i="314"/>
  <c r="AN81" i="314"/>
  <c r="AO78" i="314"/>
  <c r="AO36" i="314"/>
  <c r="AO38" i="314"/>
  <c r="AO40" i="314"/>
  <c r="AO42" i="314"/>
  <c r="AO62" i="314"/>
  <c r="AO63" i="314"/>
  <c r="AO64" i="314"/>
  <c r="AO54" i="265"/>
  <c r="AO53" i="314"/>
  <c r="AO55" i="314"/>
  <c r="AO57" i="314"/>
  <c r="AO58" i="314"/>
  <c r="AO59" i="314"/>
  <c r="AO70" i="314"/>
  <c r="AO67" i="314"/>
  <c r="AO68" i="314"/>
  <c r="AO71" i="314"/>
  <c r="AO72" i="314"/>
  <c r="AO55" i="265"/>
  <c r="AO56" i="265"/>
  <c r="AO58" i="265"/>
  <c r="AO59" i="265"/>
  <c r="AO158" i="280"/>
  <c r="AO154" i="280"/>
  <c r="AO155" i="280"/>
  <c r="AO156" i="280"/>
  <c r="AO159" i="280"/>
  <c r="AO160" i="280"/>
  <c r="AO161" i="280"/>
  <c r="AO61" i="265"/>
  <c r="AO173" i="280"/>
  <c r="AO169" i="280"/>
  <c r="AO170" i="280"/>
  <c r="AO171" i="280"/>
  <c r="AO174" i="280"/>
  <c r="AO175" i="280"/>
  <c r="AO176" i="280"/>
  <c r="AO62" i="265"/>
  <c r="AO63" i="265"/>
  <c r="AO66" i="265"/>
  <c r="AO52" i="286"/>
  <c r="AO53" i="286"/>
  <c r="AO58" i="286"/>
  <c r="AO59" i="286"/>
  <c r="AO10" i="288"/>
  <c r="AO11" i="288"/>
  <c r="AO12" i="288"/>
  <c r="AO9" i="288"/>
  <c r="AO18" i="288"/>
  <c r="AO21" i="288"/>
  <c r="AO23" i="286"/>
  <c r="AO24" i="286"/>
  <c r="AO25" i="286"/>
  <c r="AP22" i="286"/>
  <c r="AP47" i="286"/>
  <c r="AP30" i="285"/>
  <c r="AP31" i="285"/>
  <c r="AP15" i="265"/>
  <c r="AP16" i="265"/>
  <c r="AP128" i="280"/>
  <c r="AP18" i="265"/>
  <c r="AO205" i="280"/>
  <c r="AO206" i="280"/>
  <c r="AP202" i="280"/>
  <c r="AP211" i="280"/>
  <c r="AP213" i="280"/>
  <c r="AP216" i="280"/>
  <c r="AP219" i="280"/>
  <c r="AP223" i="280"/>
  <c r="AP226" i="280"/>
  <c r="AP228" i="280"/>
  <c r="AP229" i="280"/>
  <c r="AP231" i="280"/>
  <c r="AP232" i="280"/>
  <c r="AP19" i="265"/>
  <c r="AO181" i="280"/>
  <c r="AO164" i="280"/>
  <c r="AO165" i="280"/>
  <c r="AO166" i="280"/>
  <c r="AO182" i="280"/>
  <c r="AO183" i="280"/>
  <c r="AO184" i="280"/>
  <c r="AP179" i="280"/>
  <c r="AP149" i="280"/>
  <c r="AP150" i="280"/>
  <c r="AP151" i="280"/>
  <c r="AP20" i="265"/>
  <c r="AP21" i="265"/>
  <c r="AP10" i="282"/>
  <c r="AP12" i="282"/>
  <c r="AP13" i="282"/>
  <c r="AP23" i="265"/>
  <c r="AP24" i="265"/>
  <c r="AP48" i="286"/>
  <c r="AP49" i="286"/>
  <c r="AP57" i="286"/>
  <c r="AO31" i="286"/>
  <c r="AO32" i="286"/>
  <c r="AO33" i="286"/>
  <c r="AP30" i="286"/>
  <c r="AP51" i="286"/>
  <c r="AO33" i="282"/>
  <c r="AO34" i="282"/>
  <c r="AP31" i="282"/>
  <c r="AP20" i="282"/>
  <c r="AP22" i="282"/>
  <c r="AP44" i="282"/>
  <c r="AP37" i="282"/>
  <c r="AP38" i="282"/>
  <c r="AP39" i="282"/>
  <c r="AP40" i="282"/>
  <c r="AP45" i="282"/>
  <c r="AP46" i="282"/>
  <c r="AP48" i="282"/>
  <c r="AP49" i="282"/>
  <c r="AP58" i="282"/>
  <c r="AP54" i="282"/>
  <c r="AO51" i="282"/>
  <c r="AO52" i="282"/>
  <c r="AO77" i="282"/>
  <c r="AO78" i="282"/>
  <c r="AO79" i="282"/>
  <c r="AP76" i="282"/>
  <c r="AP55" i="282"/>
  <c r="AP56" i="282"/>
  <c r="AP59" i="282"/>
  <c r="AP60" i="282"/>
  <c r="AP63" i="282"/>
  <c r="AP65" i="282"/>
  <c r="AP66" i="282"/>
  <c r="AP36" i="265"/>
  <c r="AP37" i="265"/>
  <c r="AP189" i="280"/>
  <c r="AP192" i="280"/>
  <c r="AP195" i="280"/>
  <c r="AP196" i="280"/>
  <c r="AP197" i="280"/>
  <c r="AP43" i="265"/>
  <c r="AP139" i="280"/>
  <c r="AP140" i="280"/>
  <c r="AP143" i="280"/>
  <c r="AP144" i="280"/>
  <c r="AP46" i="265"/>
  <c r="AP48" i="265"/>
  <c r="AP50" i="265"/>
  <c r="AP104" i="280"/>
  <c r="AP51" i="265"/>
  <c r="AP52" i="265"/>
  <c r="AP45" i="314"/>
  <c r="AP46" i="314"/>
  <c r="AP48" i="314"/>
  <c r="AP50" i="314"/>
  <c r="AP51" i="314"/>
  <c r="AP61" i="314"/>
  <c r="AP35" i="314"/>
  <c r="AO79" i="314"/>
  <c r="AO80" i="314"/>
  <c r="AO81" i="314"/>
  <c r="AP78" i="314"/>
  <c r="AP36" i="314"/>
  <c r="AP38" i="314"/>
  <c r="AP40" i="314"/>
  <c r="AP42" i="314"/>
  <c r="AP62" i="314"/>
  <c r="AP63" i="314"/>
  <c r="AP64" i="314"/>
  <c r="AP54" i="265"/>
  <c r="AP53" i="314"/>
  <c r="AP55" i="314"/>
  <c r="AP57" i="314"/>
  <c r="AP58" i="314"/>
  <c r="AP59" i="314"/>
  <c r="AP70" i="314"/>
  <c r="AP67" i="314"/>
  <c r="AP68" i="314"/>
  <c r="AP71" i="314"/>
  <c r="AP72" i="314"/>
  <c r="AP55" i="265"/>
  <c r="AP56" i="265"/>
  <c r="AP58" i="265"/>
  <c r="AP59" i="265"/>
  <c r="AP158" i="280"/>
  <c r="AP154" i="280"/>
  <c r="AP155" i="280"/>
  <c r="AP156" i="280"/>
  <c r="AP159" i="280"/>
  <c r="AP160" i="280"/>
  <c r="AP161" i="280"/>
  <c r="AP61" i="265"/>
  <c r="AP173" i="280"/>
  <c r="AP169" i="280"/>
  <c r="AP170" i="280"/>
  <c r="AP171" i="280"/>
  <c r="AP174" i="280"/>
  <c r="AP175" i="280"/>
  <c r="AP176" i="280"/>
  <c r="AP62" i="265"/>
  <c r="AP63" i="265"/>
  <c r="AP66" i="265"/>
  <c r="AP52" i="286"/>
  <c r="AP53" i="286"/>
  <c r="AP58" i="286"/>
  <c r="AP59" i="286"/>
  <c r="AP10" i="288"/>
  <c r="AP11" i="288"/>
  <c r="AP12" i="288"/>
  <c r="AP9" i="288"/>
  <c r="AP18" i="288"/>
  <c r="AP21" i="288"/>
  <c r="AP23" i="286"/>
  <c r="AP24" i="286"/>
  <c r="AP25" i="286"/>
  <c r="AQ22" i="286"/>
  <c r="AQ47" i="286"/>
  <c r="AQ30" i="285"/>
  <c r="AQ31" i="285"/>
  <c r="AQ15" i="265"/>
  <c r="AQ16" i="265"/>
  <c r="AQ128" i="280"/>
  <c r="AQ18" i="265"/>
  <c r="AP205" i="280"/>
  <c r="AP206" i="280"/>
  <c r="AQ202" i="280"/>
  <c r="AQ211" i="280"/>
  <c r="AQ213" i="280"/>
  <c r="AQ216" i="280"/>
  <c r="AQ219" i="280"/>
  <c r="AQ223" i="280"/>
  <c r="AQ226" i="280"/>
  <c r="AQ228" i="280"/>
  <c r="AQ229" i="280"/>
  <c r="AQ231" i="280"/>
  <c r="AQ232" i="280"/>
  <c r="AQ19" i="265"/>
  <c r="AP181" i="280"/>
  <c r="AP164" i="280"/>
  <c r="AP165" i="280"/>
  <c r="AP166" i="280"/>
  <c r="AP182" i="280"/>
  <c r="AP183" i="280"/>
  <c r="AP184" i="280"/>
  <c r="AQ179" i="280"/>
  <c r="AQ149" i="280"/>
  <c r="AQ150" i="280"/>
  <c r="AQ151" i="280"/>
  <c r="AQ20" i="265"/>
  <c r="AQ21" i="265"/>
  <c r="AQ10" i="282"/>
  <c r="AQ12" i="282"/>
  <c r="AQ13" i="282"/>
  <c r="AQ23" i="265"/>
  <c r="AQ24" i="265"/>
  <c r="AQ48" i="286"/>
  <c r="AQ49" i="286"/>
  <c r="AQ57" i="286"/>
  <c r="AP31" i="286"/>
  <c r="AP32" i="286"/>
  <c r="AP33" i="286"/>
  <c r="AQ30" i="286"/>
  <c r="AQ51" i="286"/>
  <c r="AP33" i="282"/>
  <c r="AP34" i="282"/>
  <c r="AQ31" i="282"/>
  <c r="AQ20" i="282"/>
  <c r="AQ22" i="282"/>
  <c r="AQ44" i="282"/>
  <c r="AQ37" i="282"/>
  <c r="AQ38" i="282"/>
  <c r="AQ39" i="282"/>
  <c r="AQ40" i="282"/>
  <c r="AQ45" i="282"/>
  <c r="AQ46" i="282"/>
  <c r="AQ48" i="282"/>
  <c r="AQ49" i="282"/>
  <c r="AQ58" i="282"/>
  <c r="AQ54" i="282"/>
  <c r="AP51" i="282"/>
  <c r="AP52" i="282"/>
  <c r="AP77" i="282"/>
  <c r="AP78" i="282"/>
  <c r="AP79" i="282"/>
  <c r="AQ76" i="282"/>
  <c r="AQ55" i="282"/>
  <c r="AQ56" i="282"/>
  <c r="AQ59" i="282"/>
  <c r="AQ60" i="282"/>
  <c r="AQ63" i="282"/>
  <c r="AQ65" i="282"/>
  <c r="AQ66" i="282"/>
  <c r="AQ36" i="265"/>
  <c r="AQ37" i="265"/>
  <c r="AQ189" i="280"/>
  <c r="AQ192" i="280"/>
  <c r="AQ195" i="280"/>
  <c r="AQ196" i="280"/>
  <c r="AQ197" i="280"/>
  <c r="AQ43" i="265"/>
  <c r="AQ139" i="280"/>
  <c r="AQ140" i="280"/>
  <c r="AQ143" i="280"/>
  <c r="AQ144" i="280"/>
  <c r="AQ46" i="265"/>
  <c r="AQ48" i="265"/>
  <c r="AQ50" i="265"/>
  <c r="AQ104" i="280"/>
  <c r="AQ51" i="265"/>
  <c r="AQ52" i="265"/>
  <c r="AQ45" i="314"/>
  <c r="AQ46" i="314"/>
  <c r="AQ48" i="314"/>
  <c r="AQ50" i="314"/>
  <c r="AQ51" i="314"/>
  <c r="AQ61" i="314"/>
  <c r="AQ35" i="314"/>
  <c r="AP79" i="314"/>
  <c r="AP80" i="314"/>
  <c r="AP81" i="314"/>
  <c r="AQ78" i="314"/>
  <c r="AQ36" i="314"/>
  <c r="AQ38" i="314"/>
  <c r="AQ40" i="314"/>
  <c r="AQ42" i="314"/>
  <c r="AQ62" i="314"/>
  <c r="AQ63" i="314"/>
  <c r="AQ64" i="314"/>
  <c r="AQ54" i="265"/>
  <c r="AQ53" i="314"/>
  <c r="AQ55" i="314"/>
  <c r="AQ57" i="314"/>
  <c r="AQ58" i="314"/>
  <c r="AQ59" i="314"/>
  <c r="AQ70" i="314"/>
  <c r="AQ67" i="314"/>
  <c r="AQ68" i="314"/>
  <c r="AQ71" i="314"/>
  <c r="AQ72" i="314"/>
  <c r="AQ55" i="265"/>
  <c r="AQ56" i="265"/>
  <c r="AQ58" i="265"/>
  <c r="AQ59" i="265"/>
  <c r="AQ158" i="280"/>
  <c r="AQ154" i="280"/>
  <c r="AQ155" i="280"/>
  <c r="AQ156" i="280"/>
  <c r="AQ159" i="280"/>
  <c r="AQ160" i="280"/>
  <c r="AQ161" i="280"/>
  <c r="AQ61" i="265"/>
  <c r="AQ173" i="280"/>
  <c r="AQ169" i="280"/>
  <c r="AQ170" i="280"/>
  <c r="AQ171" i="280"/>
  <c r="AQ174" i="280"/>
  <c r="AQ175" i="280"/>
  <c r="AQ176" i="280"/>
  <c r="AQ62" i="265"/>
  <c r="AQ63" i="265"/>
  <c r="AQ66" i="265"/>
  <c r="AQ52" i="286"/>
  <c r="AQ53" i="286"/>
  <c r="AQ58" i="286"/>
  <c r="AQ59" i="286"/>
  <c r="AQ10" i="288"/>
  <c r="AQ11" i="288"/>
  <c r="AQ12" i="288"/>
  <c r="AQ9" i="288"/>
  <c r="AQ18" i="288"/>
  <c r="AQ21" i="288"/>
  <c r="AQ23" i="286"/>
  <c r="AQ24" i="286"/>
  <c r="AQ25" i="286"/>
  <c r="AR22" i="286"/>
  <c r="AR47" i="286"/>
  <c r="AR30" i="285"/>
  <c r="AR31" i="285"/>
  <c r="AR15" i="265"/>
  <c r="AR16" i="265"/>
  <c r="AR128" i="280"/>
  <c r="AR18" i="265"/>
  <c r="AQ205" i="280"/>
  <c r="AQ206" i="280"/>
  <c r="AR202" i="280"/>
  <c r="AR211" i="280"/>
  <c r="AR213" i="280"/>
  <c r="AR216" i="280"/>
  <c r="AR219" i="280"/>
  <c r="AR223" i="280"/>
  <c r="AR226" i="280"/>
  <c r="AR228" i="280"/>
  <c r="AR229" i="280"/>
  <c r="AR231" i="280"/>
  <c r="AR232" i="280"/>
  <c r="AR19" i="265"/>
  <c r="AQ181" i="280"/>
  <c r="AQ164" i="280"/>
  <c r="AQ165" i="280"/>
  <c r="AQ166" i="280"/>
  <c r="AQ182" i="280"/>
  <c r="AQ183" i="280"/>
  <c r="AQ184" i="280"/>
  <c r="AR179" i="280"/>
  <c r="AR149" i="280"/>
  <c r="AR150" i="280"/>
  <c r="AR151" i="280"/>
  <c r="AR20" i="265"/>
  <c r="AR21" i="265"/>
  <c r="AR10" i="282"/>
  <c r="AR12" i="282"/>
  <c r="AR13" i="282"/>
  <c r="AR23" i="265"/>
  <c r="AR24" i="265"/>
  <c r="AR48" i="286"/>
  <c r="AR49" i="286"/>
  <c r="AR57" i="286"/>
  <c r="AQ31" i="286"/>
  <c r="AQ32" i="286"/>
  <c r="AQ33" i="286"/>
  <c r="AR30" i="286"/>
  <c r="AR51" i="286"/>
  <c r="AQ33" i="282"/>
  <c r="AQ34" i="282"/>
  <c r="AR31" i="282"/>
  <c r="AR20" i="282"/>
  <c r="AR22" i="282"/>
  <c r="AR44" i="282"/>
  <c r="AR37" i="282"/>
  <c r="AR38" i="282"/>
  <c r="AR39" i="282"/>
  <c r="AR40" i="282"/>
  <c r="AR45" i="282"/>
  <c r="AR46" i="282"/>
  <c r="AR48" i="282"/>
  <c r="AR49" i="282"/>
  <c r="AR58" i="282"/>
  <c r="AR54" i="282"/>
  <c r="AQ51" i="282"/>
  <c r="AQ52" i="282"/>
  <c r="AQ77" i="282"/>
  <c r="AQ78" i="282"/>
  <c r="AQ79" i="282"/>
  <c r="AR76" i="282"/>
  <c r="AR55" i="282"/>
  <c r="AR56" i="282"/>
  <c r="AR59" i="282"/>
  <c r="AR60" i="282"/>
  <c r="AR63" i="282"/>
  <c r="AR65" i="282"/>
  <c r="AR66" i="282"/>
  <c r="AR36" i="265"/>
  <c r="AR37" i="265"/>
  <c r="AR189" i="280"/>
  <c r="AR192" i="280"/>
  <c r="AR195" i="280"/>
  <c r="AR196" i="280"/>
  <c r="AR197" i="280"/>
  <c r="AR43" i="265"/>
  <c r="AR139" i="280"/>
  <c r="AR140" i="280"/>
  <c r="AR143" i="280"/>
  <c r="AR144" i="280"/>
  <c r="AR46" i="265"/>
  <c r="AR48" i="265"/>
  <c r="AR50" i="265"/>
  <c r="AR104" i="280"/>
  <c r="AR51" i="265"/>
  <c r="AR52" i="265"/>
  <c r="AR45" i="314"/>
  <c r="AR46" i="314"/>
  <c r="AR48" i="314"/>
  <c r="AR50" i="314"/>
  <c r="AR51" i="314"/>
  <c r="AR61" i="314"/>
  <c r="AR35" i="314"/>
  <c r="AQ79" i="314"/>
  <c r="AQ80" i="314"/>
  <c r="AQ81" i="314"/>
  <c r="AR78" i="314"/>
  <c r="AR36" i="314"/>
  <c r="AR38" i="314"/>
  <c r="AR40" i="314"/>
  <c r="AR42" i="314"/>
  <c r="AR62" i="314"/>
  <c r="AR63" i="314"/>
  <c r="AR64" i="314"/>
  <c r="AR54" i="265"/>
  <c r="AR53" i="314"/>
  <c r="AR55" i="314"/>
  <c r="AR57" i="314"/>
  <c r="AR58" i="314"/>
  <c r="AR59" i="314"/>
  <c r="AR70" i="314"/>
  <c r="AR67" i="314"/>
  <c r="AR68" i="314"/>
  <c r="AR71" i="314"/>
  <c r="AR72" i="314"/>
  <c r="AR55" i="265"/>
  <c r="AR56" i="265"/>
  <c r="AR58" i="265"/>
  <c r="AR59" i="265"/>
  <c r="AR158" i="280"/>
  <c r="AR154" i="280"/>
  <c r="AR155" i="280"/>
  <c r="AR156" i="280"/>
  <c r="AR159" i="280"/>
  <c r="AR160" i="280"/>
  <c r="AR161" i="280"/>
  <c r="AR61" i="265"/>
  <c r="AR173" i="280"/>
  <c r="AR169" i="280"/>
  <c r="AR170" i="280"/>
  <c r="AR171" i="280"/>
  <c r="AR174" i="280"/>
  <c r="AR175" i="280"/>
  <c r="AR176" i="280"/>
  <c r="AR62" i="265"/>
  <c r="AR63" i="265"/>
  <c r="AR66" i="265"/>
  <c r="AR52" i="286"/>
  <c r="AR53" i="286"/>
  <c r="AR58" i="286"/>
  <c r="AR59" i="286"/>
  <c r="AR10" i="288"/>
  <c r="AR11" i="288"/>
  <c r="AR12" i="288"/>
  <c r="AR9" i="288"/>
  <c r="AR18" i="288"/>
  <c r="AR21" i="288"/>
  <c r="AR23" i="286"/>
  <c r="AR24" i="286"/>
  <c r="AR25" i="286"/>
  <c r="AS22" i="286"/>
  <c r="AS47" i="286"/>
  <c r="AS30" i="285"/>
  <c r="AS31" i="285"/>
  <c r="AS15" i="265"/>
  <c r="AS16" i="265"/>
  <c r="AS128" i="280"/>
  <c r="AS18" i="265"/>
  <c r="AR205" i="280"/>
  <c r="AR206" i="280"/>
  <c r="AS202" i="280"/>
  <c r="AS211" i="280"/>
  <c r="AS213" i="280"/>
  <c r="AS216" i="280"/>
  <c r="AS219" i="280"/>
  <c r="AS223" i="280"/>
  <c r="AS226" i="280"/>
  <c r="AS228" i="280"/>
  <c r="AS229" i="280"/>
  <c r="AS231" i="280"/>
  <c r="AS232" i="280"/>
  <c r="AS19" i="265"/>
  <c r="AR181" i="280"/>
  <c r="AR164" i="280"/>
  <c r="AR165" i="280"/>
  <c r="AR166" i="280"/>
  <c r="AR182" i="280"/>
  <c r="AR183" i="280"/>
  <c r="AR184" i="280"/>
  <c r="AS179" i="280"/>
  <c r="AS149" i="280"/>
  <c r="AS150" i="280"/>
  <c r="AS151" i="280"/>
  <c r="AS20" i="265"/>
  <c r="AS21" i="265"/>
  <c r="AS10" i="282"/>
  <c r="AS12" i="282"/>
  <c r="AS13" i="282"/>
  <c r="AS23" i="265"/>
  <c r="AS24" i="265"/>
  <c r="AS48" i="286"/>
  <c r="AS49" i="286"/>
  <c r="AS57" i="286"/>
  <c r="AR31" i="286"/>
  <c r="AR32" i="286"/>
  <c r="AR33" i="286"/>
  <c r="AS30" i="286"/>
  <c r="AS51" i="286"/>
  <c r="AR33" i="282"/>
  <c r="AR34" i="282"/>
  <c r="AS31" i="282"/>
  <c r="AS20" i="282"/>
  <c r="AS22" i="282"/>
  <c r="AS44" i="282"/>
  <c r="AS37" i="282"/>
  <c r="AS38" i="282"/>
  <c r="AS39" i="282"/>
  <c r="AS40" i="282"/>
  <c r="AS45" i="282"/>
  <c r="AS46" i="282"/>
  <c r="AS48" i="282"/>
  <c r="AS49" i="282"/>
  <c r="AS58" i="282"/>
  <c r="AS54" i="282"/>
  <c r="AR51" i="282"/>
  <c r="AR52" i="282"/>
  <c r="AR77" i="282"/>
  <c r="AR78" i="282"/>
  <c r="AR79" i="282"/>
  <c r="AS76" i="282"/>
  <c r="AS55" i="282"/>
  <c r="AS56" i="282"/>
  <c r="AS59" i="282"/>
  <c r="AS60" i="282"/>
  <c r="AS63" i="282"/>
  <c r="AS65" i="282"/>
  <c r="AS66" i="282"/>
  <c r="AS36" i="265"/>
  <c r="AS37" i="265"/>
  <c r="AS189" i="280"/>
  <c r="AS192" i="280"/>
  <c r="AS195" i="280"/>
  <c r="AS196" i="280"/>
  <c r="AS197" i="280"/>
  <c r="AS43" i="265"/>
  <c r="AS139" i="280"/>
  <c r="AS140" i="280"/>
  <c r="AS143" i="280"/>
  <c r="AS144" i="280"/>
  <c r="AS46" i="265"/>
  <c r="AS48" i="265"/>
  <c r="AS50" i="265"/>
  <c r="AS104" i="280"/>
  <c r="AS51" i="265"/>
  <c r="AS52" i="265"/>
  <c r="AS45" i="314"/>
  <c r="AS46" i="314"/>
  <c r="AS48" i="314"/>
  <c r="AS50" i="314"/>
  <c r="AS51" i="314"/>
  <c r="AS61" i="314"/>
  <c r="AS35" i="314"/>
  <c r="AR79" i="314"/>
  <c r="AR80" i="314"/>
  <c r="AR81" i="314"/>
  <c r="AS78" i="314"/>
  <c r="AS36" i="314"/>
  <c r="AS38" i="314"/>
  <c r="AS40" i="314"/>
  <c r="AS42" i="314"/>
  <c r="AS62" i="314"/>
  <c r="AS63" i="314"/>
  <c r="AS64" i="314"/>
  <c r="AS54" i="265"/>
  <c r="AS53" i="314"/>
  <c r="AS55" i="314"/>
  <c r="AS57" i="314"/>
  <c r="AS58" i="314"/>
  <c r="AS59" i="314"/>
  <c r="AS70" i="314"/>
  <c r="AS67" i="314"/>
  <c r="AS68" i="314"/>
  <c r="AS71" i="314"/>
  <c r="AS72" i="314"/>
  <c r="AS55" i="265"/>
  <c r="AS56" i="265"/>
  <c r="AS58" i="265"/>
  <c r="AS59" i="265"/>
  <c r="AS158" i="280"/>
  <c r="AS154" i="280"/>
  <c r="AS155" i="280"/>
  <c r="AS156" i="280"/>
  <c r="AS159" i="280"/>
  <c r="AS160" i="280"/>
  <c r="AS161" i="280"/>
  <c r="AS61" i="265"/>
  <c r="AS173" i="280"/>
  <c r="AS169" i="280"/>
  <c r="AS170" i="280"/>
  <c r="AS171" i="280"/>
  <c r="AS174" i="280"/>
  <c r="AS175" i="280"/>
  <c r="AS176" i="280"/>
  <c r="AS62" i="265"/>
  <c r="AS63" i="265"/>
  <c r="AS66" i="265"/>
  <c r="AS52" i="286"/>
  <c r="AS53" i="286"/>
  <c r="AS58" i="286"/>
  <c r="AS59" i="286"/>
  <c r="AS10" i="288"/>
  <c r="AS11" i="288"/>
  <c r="AS12" i="288"/>
  <c r="AS9" i="288"/>
  <c r="AS18" i="288"/>
  <c r="AS21" i="288"/>
  <c r="AS23" i="286"/>
  <c r="AS24" i="286"/>
  <c r="AS25" i="286"/>
  <c r="AT22" i="286"/>
  <c r="AT47" i="286"/>
  <c r="AT30" i="285"/>
  <c r="AT31" i="285"/>
  <c r="AT15" i="265"/>
  <c r="AT16" i="265"/>
  <c r="AT128" i="280"/>
  <c r="AT18" i="265"/>
  <c r="AS205" i="280"/>
  <c r="AS206" i="280"/>
  <c r="AT202" i="280"/>
  <c r="AT211" i="280"/>
  <c r="AT213" i="280"/>
  <c r="AT216" i="280"/>
  <c r="AT219" i="280"/>
  <c r="AT223" i="280"/>
  <c r="AT226" i="280"/>
  <c r="AT228" i="280"/>
  <c r="AT229" i="280"/>
  <c r="AT231" i="280"/>
  <c r="AT232" i="280"/>
  <c r="AT19" i="265"/>
  <c r="AS181" i="280"/>
  <c r="AS164" i="280"/>
  <c r="AS165" i="280"/>
  <c r="AS166" i="280"/>
  <c r="AS182" i="280"/>
  <c r="AS183" i="280"/>
  <c r="AS184" i="280"/>
  <c r="AT179" i="280"/>
  <c r="AT149" i="280"/>
  <c r="AT150" i="280"/>
  <c r="AT151" i="280"/>
  <c r="AT20" i="265"/>
  <c r="AT21" i="265"/>
  <c r="AT10" i="282"/>
  <c r="AT12" i="282"/>
  <c r="AT13" i="282"/>
  <c r="AT23" i="265"/>
  <c r="AT24" i="265"/>
  <c r="AT48" i="286"/>
  <c r="AT49" i="286"/>
  <c r="AT57" i="286"/>
  <c r="AS31" i="286"/>
  <c r="AS32" i="286"/>
  <c r="AS33" i="286"/>
  <c r="AT30" i="286"/>
  <c r="AT51" i="286"/>
  <c r="AS33" i="282"/>
  <c r="AS34" i="282"/>
  <c r="AT31" i="282"/>
  <c r="AT20" i="282"/>
  <c r="AT22" i="282"/>
  <c r="AT44" i="282"/>
  <c r="AT37" i="282"/>
  <c r="AT38" i="282"/>
  <c r="AT39" i="282"/>
  <c r="AT40" i="282"/>
  <c r="AT45" i="282"/>
  <c r="AT46" i="282"/>
  <c r="AT48" i="282"/>
  <c r="AT49" i="282"/>
  <c r="AT58" i="282"/>
  <c r="AT54" i="282"/>
  <c r="AS51" i="282"/>
  <c r="AS52" i="282"/>
  <c r="AS77" i="282"/>
  <c r="AS78" i="282"/>
  <c r="AS79" i="282"/>
  <c r="AT76" i="282"/>
  <c r="AT55" i="282"/>
  <c r="AT56" i="282"/>
  <c r="AT59" i="282"/>
  <c r="AT60" i="282"/>
  <c r="AT63" i="282"/>
  <c r="AT65" i="282"/>
  <c r="AT66" i="282"/>
  <c r="AT36" i="265"/>
  <c r="AT37" i="265"/>
  <c r="AT189" i="280"/>
  <c r="AT192" i="280"/>
  <c r="AT195" i="280"/>
  <c r="AT196" i="280"/>
  <c r="AT197" i="280"/>
  <c r="AT43" i="265"/>
  <c r="AT139" i="280"/>
  <c r="AT140" i="280"/>
  <c r="AT143" i="280"/>
  <c r="AT144" i="280"/>
  <c r="AT46" i="265"/>
  <c r="AT48" i="265"/>
  <c r="AT50" i="265"/>
  <c r="AT104" i="280"/>
  <c r="AT51" i="265"/>
  <c r="AT52" i="265"/>
  <c r="AT45" i="314"/>
  <c r="AT46" i="314"/>
  <c r="AT48" i="314"/>
  <c r="AT50" i="314"/>
  <c r="AT51" i="314"/>
  <c r="AT61" i="314"/>
  <c r="AT35" i="314"/>
  <c r="AS79" i="314"/>
  <c r="AS80" i="314"/>
  <c r="AS81" i="314"/>
  <c r="AT78" i="314"/>
  <c r="AT36" i="314"/>
  <c r="AT38" i="314"/>
  <c r="AT40" i="314"/>
  <c r="AT42" i="314"/>
  <c r="AT62" i="314"/>
  <c r="AT63" i="314"/>
  <c r="AT64" i="314"/>
  <c r="AT54" i="265"/>
  <c r="AT53" i="314"/>
  <c r="AT55" i="314"/>
  <c r="AT57" i="314"/>
  <c r="AT58" i="314"/>
  <c r="AT59" i="314"/>
  <c r="AT70" i="314"/>
  <c r="AT67" i="314"/>
  <c r="AT68" i="314"/>
  <c r="AT71" i="314"/>
  <c r="AT72" i="314"/>
  <c r="AT55" i="265"/>
  <c r="AT56" i="265"/>
  <c r="AT58" i="265"/>
  <c r="AT59" i="265"/>
  <c r="AT158" i="280"/>
  <c r="AT154" i="280"/>
  <c r="AT155" i="280"/>
  <c r="AT156" i="280"/>
  <c r="AT159" i="280"/>
  <c r="AT160" i="280"/>
  <c r="AT161" i="280"/>
  <c r="AT61" i="265"/>
  <c r="AT173" i="280"/>
  <c r="AT169" i="280"/>
  <c r="AT170" i="280"/>
  <c r="AT171" i="280"/>
  <c r="AT174" i="280"/>
  <c r="AT175" i="280"/>
  <c r="AT176" i="280"/>
  <c r="AT62" i="265"/>
  <c r="AT63" i="265"/>
  <c r="AT66" i="265"/>
  <c r="AT52" i="286"/>
  <c r="AT53" i="286"/>
  <c r="AT58" i="286"/>
  <c r="AT59" i="286"/>
  <c r="AT10" i="288"/>
  <c r="AT11" i="288"/>
  <c r="AT12" i="288"/>
  <c r="AT9" i="288"/>
  <c r="AT18" i="288"/>
  <c r="AT21" i="288"/>
  <c r="AT23" i="286"/>
  <c r="AT24" i="286"/>
  <c r="AT25" i="286"/>
  <c r="AU22" i="286"/>
  <c r="AU47" i="286"/>
  <c r="AU30" i="285"/>
  <c r="AU31" i="285"/>
  <c r="AU15" i="265"/>
  <c r="AU16" i="265"/>
  <c r="AU128" i="280"/>
  <c r="AU18" i="265"/>
  <c r="AT205" i="280"/>
  <c r="AT206" i="280"/>
  <c r="AU202" i="280"/>
  <c r="AU211" i="280"/>
  <c r="AU213" i="280"/>
  <c r="AU216" i="280"/>
  <c r="AU219" i="280"/>
  <c r="AU223" i="280"/>
  <c r="AU226" i="280"/>
  <c r="AU228" i="280"/>
  <c r="AU229" i="280"/>
  <c r="AU231" i="280"/>
  <c r="AU232" i="280"/>
  <c r="AU19" i="265"/>
  <c r="AT181" i="280"/>
  <c r="AT164" i="280"/>
  <c r="AT165" i="280"/>
  <c r="AT166" i="280"/>
  <c r="AT182" i="280"/>
  <c r="AT183" i="280"/>
  <c r="AT184" i="280"/>
  <c r="AU179" i="280"/>
  <c r="AU149" i="280"/>
  <c r="AU150" i="280"/>
  <c r="AU151" i="280"/>
  <c r="AU20" i="265"/>
  <c r="AU21" i="265"/>
  <c r="AU10" i="282"/>
  <c r="AU12" i="282"/>
  <c r="AU13" i="282"/>
  <c r="AU23" i="265"/>
  <c r="AU24" i="265"/>
  <c r="AU48" i="286"/>
  <c r="AU49" i="286"/>
  <c r="AU57" i="286"/>
  <c r="AT31" i="286"/>
  <c r="AT32" i="286"/>
  <c r="AT33" i="286"/>
  <c r="AU30" i="286"/>
  <c r="AU51" i="286"/>
  <c r="AT33" i="282"/>
  <c r="AT34" i="282"/>
  <c r="AU31" i="282"/>
  <c r="AU20" i="282"/>
  <c r="AU22" i="282"/>
  <c r="AU44" i="282"/>
  <c r="AU37" i="282"/>
  <c r="AU38" i="282"/>
  <c r="AU39" i="282"/>
  <c r="AU40" i="282"/>
  <c r="AU45" i="282"/>
  <c r="AU46" i="282"/>
  <c r="AU48" i="282"/>
  <c r="AU49" i="282"/>
  <c r="AU58" i="282"/>
  <c r="AU54" i="282"/>
  <c r="AT51" i="282"/>
  <c r="AT52" i="282"/>
  <c r="AT77" i="282"/>
  <c r="AT78" i="282"/>
  <c r="AT79" i="282"/>
  <c r="AU76" i="282"/>
  <c r="AU55" i="282"/>
  <c r="AU56" i="282"/>
  <c r="AU59" i="282"/>
  <c r="AU60" i="282"/>
  <c r="AU63" i="282"/>
  <c r="AU65" i="282"/>
  <c r="AU66" i="282"/>
  <c r="AU36" i="265"/>
  <c r="AU37" i="265"/>
  <c r="AU189" i="280"/>
  <c r="AU192" i="280"/>
  <c r="AU195" i="280"/>
  <c r="AU196" i="280"/>
  <c r="AU197" i="280"/>
  <c r="AU43" i="265"/>
  <c r="AU139" i="280"/>
  <c r="AU140" i="280"/>
  <c r="AU143" i="280"/>
  <c r="AU144" i="280"/>
  <c r="AU46" i="265"/>
  <c r="AU48" i="265"/>
  <c r="AU50" i="265"/>
  <c r="AU104" i="280"/>
  <c r="AU51" i="265"/>
  <c r="AU52" i="265"/>
  <c r="AU45" i="314"/>
  <c r="AU46" i="314"/>
  <c r="AU48" i="314"/>
  <c r="AU50" i="314"/>
  <c r="AU51" i="314"/>
  <c r="AU61" i="314"/>
  <c r="AU35" i="314"/>
  <c r="AT79" i="314"/>
  <c r="AT80" i="314"/>
  <c r="AT81" i="314"/>
  <c r="AU78" i="314"/>
  <c r="AU36" i="314"/>
  <c r="AU38" i="314"/>
  <c r="AU40" i="314"/>
  <c r="AU42" i="314"/>
  <c r="AU62" i="314"/>
  <c r="AU63" i="314"/>
  <c r="AU64" i="314"/>
  <c r="AU54" i="265"/>
  <c r="AU53" i="314"/>
  <c r="AU55" i="314"/>
  <c r="AU57" i="314"/>
  <c r="AU58" i="314"/>
  <c r="AU59" i="314"/>
  <c r="AU70" i="314"/>
  <c r="AU67" i="314"/>
  <c r="AU68" i="314"/>
  <c r="AU71" i="314"/>
  <c r="AU72" i="314"/>
  <c r="AU55" i="265"/>
  <c r="AU56" i="265"/>
  <c r="AU58" i="265"/>
  <c r="AU59" i="265"/>
  <c r="AU158" i="280"/>
  <c r="AU154" i="280"/>
  <c r="AU155" i="280"/>
  <c r="AU156" i="280"/>
  <c r="AU159" i="280"/>
  <c r="AU160" i="280"/>
  <c r="AU161" i="280"/>
  <c r="AU61" i="265"/>
  <c r="AU173" i="280"/>
  <c r="AU169" i="280"/>
  <c r="AU170" i="280"/>
  <c r="AU171" i="280"/>
  <c r="AU174" i="280"/>
  <c r="AU175" i="280"/>
  <c r="AU176" i="280"/>
  <c r="AU62" i="265"/>
  <c r="AU63" i="265"/>
  <c r="AU66" i="265"/>
  <c r="AU52" i="286"/>
  <c r="AU53" i="286"/>
  <c r="AU58" i="286"/>
  <c r="AU59" i="286"/>
  <c r="AU10" i="288"/>
  <c r="AU11" i="288"/>
  <c r="AU12" i="288"/>
  <c r="AU9" i="288"/>
  <c r="AU18" i="288"/>
  <c r="AU21" i="288"/>
  <c r="AU23" i="286"/>
  <c r="AU24" i="286"/>
  <c r="AU25" i="286"/>
  <c r="AV22" i="286"/>
  <c r="AV47" i="286"/>
  <c r="AV30" i="285"/>
  <c r="AV31" i="285"/>
  <c r="AV15" i="265"/>
  <c r="AV16" i="265"/>
  <c r="AV128" i="280"/>
  <c r="AV18" i="265"/>
  <c r="AU205" i="280"/>
  <c r="AU206" i="280"/>
  <c r="AV202" i="280"/>
  <c r="AV211" i="280"/>
  <c r="AV213" i="280"/>
  <c r="AV216" i="280"/>
  <c r="AV219" i="280"/>
  <c r="AV223" i="280"/>
  <c r="AV226" i="280"/>
  <c r="AV228" i="280"/>
  <c r="AV229" i="280"/>
  <c r="AV231" i="280"/>
  <c r="AV232" i="280"/>
  <c r="AV19" i="265"/>
  <c r="AU181" i="280"/>
  <c r="AU164" i="280"/>
  <c r="AU165" i="280"/>
  <c r="AU166" i="280"/>
  <c r="AU182" i="280"/>
  <c r="AU183" i="280"/>
  <c r="AU184" i="280"/>
  <c r="AV179" i="280"/>
  <c r="AV149" i="280"/>
  <c r="AV150" i="280"/>
  <c r="AV151" i="280"/>
  <c r="AV20" i="265"/>
  <c r="AV21" i="265"/>
  <c r="AV10" i="282"/>
  <c r="AV12" i="282"/>
  <c r="AV13" i="282"/>
  <c r="AV23" i="265"/>
  <c r="AV24" i="265"/>
  <c r="AV48" i="286"/>
  <c r="AV49" i="286"/>
  <c r="AV57" i="286"/>
  <c r="AU31" i="286"/>
  <c r="AU32" i="286"/>
  <c r="AU33" i="286"/>
  <c r="AV30" i="286"/>
  <c r="AV51" i="286"/>
  <c r="AU33" i="282"/>
  <c r="AU34" i="282"/>
  <c r="AV31" i="282"/>
  <c r="AV20" i="282"/>
  <c r="AV22" i="282"/>
  <c r="AV44" i="282"/>
  <c r="AV37" i="282"/>
  <c r="AV38" i="282"/>
  <c r="AV39" i="282"/>
  <c r="AV40" i="282"/>
  <c r="AV45" i="282"/>
  <c r="AV46" i="282"/>
  <c r="AV48" i="282"/>
  <c r="AV49" i="282"/>
  <c r="AV58" i="282"/>
  <c r="AV54" i="282"/>
  <c r="AU51" i="282"/>
  <c r="AU52" i="282"/>
  <c r="AU77" i="282"/>
  <c r="AU78" i="282"/>
  <c r="AU79" i="282"/>
  <c r="AV76" i="282"/>
  <c r="AV55" i="282"/>
  <c r="AV56" i="282"/>
  <c r="AV59" i="282"/>
  <c r="AV60" i="282"/>
  <c r="AV63" i="282"/>
  <c r="AV65" i="282"/>
  <c r="AV66" i="282"/>
  <c r="AV36" i="265"/>
  <c r="AV37" i="265"/>
  <c r="AV189" i="280"/>
  <c r="AV192" i="280"/>
  <c r="AV195" i="280"/>
  <c r="AV196" i="280"/>
  <c r="AV197" i="280"/>
  <c r="AV43" i="265"/>
  <c r="AV139" i="280"/>
  <c r="AV140" i="280"/>
  <c r="AV143" i="280"/>
  <c r="AV144" i="280"/>
  <c r="AV46" i="265"/>
  <c r="AV48" i="265"/>
  <c r="AV50" i="265"/>
  <c r="AV104" i="280"/>
  <c r="AV51" i="265"/>
  <c r="AV52" i="265"/>
  <c r="AV45" i="314"/>
  <c r="AV46" i="314"/>
  <c r="AV48" i="314"/>
  <c r="AV50" i="314"/>
  <c r="AV51" i="314"/>
  <c r="AV61" i="314"/>
  <c r="AV35" i="314"/>
  <c r="AU79" i="314"/>
  <c r="AU80" i="314"/>
  <c r="AU81" i="314"/>
  <c r="AV78" i="314"/>
  <c r="AV36" i="314"/>
  <c r="AV38" i="314"/>
  <c r="AV40" i="314"/>
  <c r="AV42" i="314"/>
  <c r="AV62" i="314"/>
  <c r="AV63" i="314"/>
  <c r="AV64" i="314"/>
  <c r="AV54" i="265"/>
  <c r="AV53" i="314"/>
  <c r="AV55" i="314"/>
  <c r="AV57" i="314"/>
  <c r="AV58" i="314"/>
  <c r="AV59" i="314"/>
  <c r="AV70" i="314"/>
  <c r="AV67" i="314"/>
  <c r="AV68" i="314"/>
  <c r="AV71" i="314"/>
  <c r="AV72" i="314"/>
  <c r="AV55" i="265"/>
  <c r="AV56" i="265"/>
  <c r="AV58" i="265"/>
  <c r="AV59" i="265"/>
  <c r="AV158" i="280"/>
  <c r="AV154" i="280"/>
  <c r="AV155" i="280"/>
  <c r="AV156" i="280"/>
  <c r="AV159" i="280"/>
  <c r="AV160" i="280"/>
  <c r="AV161" i="280"/>
  <c r="AV61" i="265"/>
  <c r="AV173" i="280"/>
  <c r="AV169" i="280"/>
  <c r="AV170" i="280"/>
  <c r="AV171" i="280"/>
  <c r="AV174" i="280"/>
  <c r="AV175" i="280"/>
  <c r="AV176" i="280"/>
  <c r="AV62" i="265"/>
  <c r="AV63" i="265"/>
  <c r="AV66" i="265"/>
  <c r="AV52" i="286"/>
  <c r="AV53" i="286"/>
  <c r="AV58" i="286"/>
  <c r="AV59" i="286"/>
  <c r="AV10" i="288"/>
  <c r="AV11" i="288"/>
  <c r="AV12" i="288"/>
  <c r="AV9" i="288"/>
  <c r="AV18" i="288"/>
  <c r="AV21" i="288"/>
  <c r="AV23" i="286"/>
  <c r="AV24" i="286"/>
  <c r="AV25" i="286"/>
  <c r="AW22" i="286"/>
  <c r="AW47" i="286"/>
  <c r="AW30" i="285"/>
  <c r="AW31" i="285"/>
  <c r="AW15" i="265"/>
  <c r="AW16" i="265"/>
  <c r="AW128" i="280"/>
  <c r="AW18" i="265"/>
  <c r="AV205" i="280"/>
  <c r="AV206" i="280"/>
  <c r="AW202" i="280"/>
  <c r="AW211" i="280"/>
  <c r="AW213" i="280"/>
  <c r="AW216" i="280"/>
  <c r="AW219" i="280"/>
  <c r="AW223" i="280"/>
  <c r="AW226" i="280"/>
  <c r="AW228" i="280"/>
  <c r="AW229" i="280"/>
  <c r="AW231" i="280"/>
  <c r="AW232" i="280"/>
  <c r="AW19" i="265"/>
  <c r="AV181" i="280"/>
  <c r="AV164" i="280"/>
  <c r="AV165" i="280"/>
  <c r="AV166" i="280"/>
  <c r="AV182" i="280"/>
  <c r="AV183" i="280"/>
  <c r="AV184" i="280"/>
  <c r="AW179" i="280"/>
  <c r="AW149" i="280"/>
  <c r="AW150" i="280"/>
  <c r="AW151" i="280"/>
  <c r="AW20" i="265"/>
  <c r="AW21" i="265"/>
  <c r="AW10" i="282"/>
  <c r="AW12" i="282"/>
  <c r="AW13" i="282"/>
  <c r="AW23" i="265"/>
  <c r="AW24" i="265"/>
  <c r="AW48" i="286"/>
  <c r="AW49" i="286"/>
  <c r="AW57" i="286"/>
  <c r="AV31" i="286"/>
  <c r="AV32" i="286"/>
  <c r="AV33" i="286"/>
  <c r="AW30" i="286"/>
  <c r="AW51" i="286"/>
  <c r="AV33" i="282"/>
  <c r="AV34" i="282"/>
  <c r="AW31" i="282"/>
  <c r="AW20" i="282"/>
  <c r="AW22" i="282"/>
  <c r="AW44" i="282"/>
  <c r="AW37" i="282"/>
  <c r="AW38" i="282"/>
  <c r="AW39" i="282"/>
  <c r="AW40" i="282"/>
  <c r="AW45" i="282"/>
  <c r="AW46" i="282"/>
  <c r="AW48" i="282"/>
  <c r="AW49" i="282"/>
  <c r="AW58" i="282"/>
  <c r="AW54" i="282"/>
  <c r="AV51" i="282"/>
  <c r="AV52" i="282"/>
  <c r="AV77" i="282"/>
  <c r="AV78" i="282"/>
  <c r="AV79" i="282"/>
  <c r="AW76" i="282"/>
  <c r="AW55" i="282"/>
  <c r="AW56" i="282"/>
  <c r="AW59" i="282"/>
  <c r="AW60" i="282"/>
  <c r="AW63" i="282"/>
  <c r="AW65" i="282"/>
  <c r="AW66" i="282"/>
  <c r="AW36" i="265"/>
  <c r="AW37" i="265"/>
  <c r="AW189" i="280"/>
  <c r="AW192" i="280"/>
  <c r="AW195" i="280"/>
  <c r="AW196" i="280"/>
  <c r="AW197" i="280"/>
  <c r="AW43" i="265"/>
  <c r="AW139" i="280"/>
  <c r="AW140" i="280"/>
  <c r="AW143" i="280"/>
  <c r="AW144" i="280"/>
  <c r="AW46" i="265"/>
  <c r="AW48" i="265"/>
  <c r="AW50" i="265"/>
  <c r="AW104" i="280"/>
  <c r="AW51" i="265"/>
  <c r="AW52" i="265"/>
  <c r="AW45" i="314"/>
  <c r="AW46" i="314"/>
  <c r="AW48" i="314"/>
  <c r="AW50" i="314"/>
  <c r="AW51" i="314"/>
  <c r="AW61" i="314"/>
  <c r="AW35" i="314"/>
  <c r="AV79" i="314"/>
  <c r="AV80" i="314"/>
  <c r="AV81" i="314"/>
  <c r="AW78" i="314"/>
  <c r="AW36" i="314"/>
  <c r="AW38" i="314"/>
  <c r="AW40" i="314"/>
  <c r="AW42" i="314"/>
  <c r="AW62" i="314"/>
  <c r="AW63" i="314"/>
  <c r="AW64" i="314"/>
  <c r="AW54" i="265"/>
  <c r="AW53" i="314"/>
  <c r="AW55" i="314"/>
  <c r="AW57" i="314"/>
  <c r="AW58" i="314"/>
  <c r="AW59" i="314"/>
  <c r="AW70" i="314"/>
  <c r="AW67" i="314"/>
  <c r="AW68" i="314"/>
  <c r="AW71" i="314"/>
  <c r="AW72" i="314"/>
  <c r="AW55" i="265"/>
  <c r="AW56" i="265"/>
  <c r="AW58" i="265"/>
  <c r="AW59" i="265"/>
  <c r="AW158" i="280"/>
  <c r="AW154" i="280"/>
  <c r="AW155" i="280"/>
  <c r="AW156" i="280"/>
  <c r="AW159" i="280"/>
  <c r="AW160" i="280"/>
  <c r="AW161" i="280"/>
  <c r="AW61" i="265"/>
  <c r="AW173" i="280"/>
  <c r="AW169" i="280"/>
  <c r="AW170" i="280"/>
  <c r="AW171" i="280"/>
  <c r="AW174" i="280"/>
  <c r="AW175" i="280"/>
  <c r="AW176" i="280"/>
  <c r="AW62" i="265"/>
  <c r="AW63" i="265"/>
  <c r="AW66" i="265"/>
  <c r="AW52" i="286"/>
  <c r="AW53" i="286"/>
  <c r="AW58" i="286"/>
  <c r="AW59" i="286"/>
  <c r="AW10" i="288"/>
  <c r="AW11" i="288"/>
  <c r="AW12" i="288"/>
  <c r="AW9" i="288"/>
  <c r="AW18" i="288"/>
  <c r="AW21" i="288"/>
  <c r="AW23" i="286"/>
  <c r="AW24" i="286"/>
  <c r="AW25" i="286"/>
  <c r="AX22" i="286"/>
  <c r="AX47" i="286"/>
  <c r="AX30" i="285"/>
  <c r="AX31" i="285"/>
  <c r="AX15" i="265"/>
  <c r="AX16" i="265"/>
  <c r="AX128" i="280"/>
  <c r="AX18" i="265"/>
  <c r="AW205" i="280"/>
  <c r="AW206" i="280"/>
  <c r="AX202" i="280"/>
  <c r="AX211" i="280"/>
  <c r="AX213" i="280"/>
  <c r="AX216" i="280"/>
  <c r="AX219" i="280"/>
  <c r="AX223" i="280"/>
  <c r="AX226" i="280"/>
  <c r="AX228" i="280"/>
  <c r="AX229" i="280"/>
  <c r="AX231" i="280"/>
  <c r="AX232" i="280"/>
  <c r="AX19" i="265"/>
  <c r="AW181" i="280"/>
  <c r="AW164" i="280"/>
  <c r="AW165" i="280"/>
  <c r="AW166" i="280"/>
  <c r="AW182" i="280"/>
  <c r="AW183" i="280"/>
  <c r="AW184" i="280"/>
  <c r="AX179" i="280"/>
  <c r="AX149" i="280"/>
  <c r="AX150" i="280"/>
  <c r="AX151" i="280"/>
  <c r="AX20" i="265"/>
  <c r="AX21" i="265"/>
  <c r="AX10" i="282"/>
  <c r="AX12" i="282"/>
  <c r="AX13" i="282"/>
  <c r="AX23" i="265"/>
  <c r="AX24" i="265"/>
  <c r="AX48" i="286"/>
  <c r="AX49" i="286"/>
  <c r="AX57" i="286"/>
  <c r="AW31" i="286"/>
  <c r="AW32" i="286"/>
  <c r="AW33" i="286"/>
  <c r="AX30" i="286"/>
  <c r="AX51" i="286"/>
  <c r="AW33" i="282"/>
  <c r="AW34" i="282"/>
  <c r="AX31" i="282"/>
  <c r="AX20" i="282"/>
  <c r="AX22" i="282"/>
  <c r="AX44" i="282"/>
  <c r="AX37" i="282"/>
  <c r="AX38" i="282"/>
  <c r="AX39" i="282"/>
  <c r="AX40" i="282"/>
  <c r="AX45" i="282"/>
  <c r="AX46" i="282"/>
  <c r="AX48" i="282"/>
  <c r="AX49" i="282"/>
  <c r="AX58" i="282"/>
  <c r="AX54" i="282"/>
  <c r="AW51" i="282"/>
  <c r="AW52" i="282"/>
  <c r="AW77" i="282"/>
  <c r="AW78" i="282"/>
  <c r="AW79" i="282"/>
  <c r="AX76" i="282"/>
  <c r="AX55" i="282"/>
  <c r="AX56" i="282"/>
  <c r="AX59" i="282"/>
  <c r="AX60" i="282"/>
  <c r="AX63" i="282"/>
  <c r="AX65" i="282"/>
  <c r="AX66" i="282"/>
  <c r="AX36" i="265"/>
  <c r="AX37" i="265"/>
  <c r="AX189" i="280"/>
  <c r="AX192" i="280"/>
  <c r="AX195" i="280"/>
  <c r="AX196" i="280"/>
  <c r="AX197" i="280"/>
  <c r="AX43" i="265"/>
  <c r="AX139" i="280"/>
  <c r="AX140" i="280"/>
  <c r="AX143" i="280"/>
  <c r="AX144" i="280"/>
  <c r="AX46" i="265"/>
  <c r="AX48" i="265"/>
  <c r="AX50" i="265"/>
  <c r="AX104" i="280"/>
  <c r="AX51" i="265"/>
  <c r="AX52" i="265"/>
  <c r="AX45" i="314"/>
  <c r="AX46" i="314"/>
  <c r="AX48" i="314"/>
  <c r="AX50" i="314"/>
  <c r="AX51" i="314"/>
  <c r="AX61" i="314"/>
  <c r="AX35" i="314"/>
  <c r="AW79" i="314"/>
  <c r="AW80" i="314"/>
  <c r="AW81" i="314"/>
  <c r="AX78" i="314"/>
  <c r="AX36" i="314"/>
  <c r="AX38" i="314"/>
  <c r="AX40" i="314"/>
  <c r="AX42" i="314"/>
  <c r="AX62" i="314"/>
  <c r="AX63" i="314"/>
  <c r="AX64" i="314"/>
  <c r="AX54" i="265"/>
  <c r="AX53" i="314"/>
  <c r="AX55" i="314"/>
  <c r="AX57" i="314"/>
  <c r="AX58" i="314"/>
  <c r="AX59" i="314"/>
  <c r="AX70" i="314"/>
  <c r="AX67" i="314"/>
  <c r="AX68" i="314"/>
  <c r="AX71" i="314"/>
  <c r="AX72" i="314"/>
  <c r="AX55" i="265"/>
  <c r="AX56" i="265"/>
  <c r="AX58" i="265"/>
  <c r="AX59" i="265"/>
  <c r="AX158" i="280"/>
  <c r="AX154" i="280"/>
  <c r="AX155" i="280"/>
  <c r="AX156" i="280"/>
  <c r="AX159" i="280"/>
  <c r="AX160" i="280"/>
  <c r="AX161" i="280"/>
  <c r="AX61" i="265"/>
  <c r="AX173" i="280"/>
  <c r="AX169" i="280"/>
  <c r="AX170" i="280"/>
  <c r="AX171" i="280"/>
  <c r="AX174" i="280"/>
  <c r="AX175" i="280"/>
  <c r="AX176" i="280"/>
  <c r="AX62" i="265"/>
  <c r="AX63" i="265"/>
  <c r="AX66" i="265"/>
  <c r="AX52" i="286"/>
  <c r="AX53" i="286"/>
  <c r="AX58" i="286"/>
  <c r="AX59" i="286"/>
  <c r="AX10" i="288"/>
  <c r="AX11" i="288"/>
  <c r="AX12" i="288"/>
  <c r="AX9" i="288"/>
  <c r="AX18" i="288"/>
  <c r="AX21" i="288"/>
  <c r="AX23" i="286"/>
  <c r="AX24" i="286"/>
  <c r="AX25" i="286"/>
  <c r="AY22" i="286"/>
  <c r="AY47" i="286"/>
  <c r="AY30" i="285"/>
  <c r="AY31" i="285"/>
  <c r="AY15" i="265"/>
  <c r="AY16" i="265"/>
  <c r="AY128" i="280"/>
  <c r="AY18" i="265"/>
  <c r="AX205" i="280"/>
  <c r="AX206" i="280"/>
  <c r="AY202" i="280"/>
  <c r="AY211" i="280"/>
  <c r="AY213" i="280"/>
  <c r="AY216" i="280"/>
  <c r="AY219" i="280"/>
  <c r="AY223" i="280"/>
  <c r="AY226" i="280"/>
  <c r="AY228" i="280"/>
  <c r="AY229" i="280"/>
  <c r="AY231" i="280"/>
  <c r="AY232" i="280"/>
  <c r="AY19" i="265"/>
  <c r="AX181" i="280"/>
  <c r="AX164" i="280"/>
  <c r="AX165" i="280"/>
  <c r="AX166" i="280"/>
  <c r="AX182" i="280"/>
  <c r="AX183" i="280"/>
  <c r="AX184" i="280"/>
  <c r="AY179" i="280"/>
  <c r="AY149" i="280"/>
  <c r="AY150" i="280"/>
  <c r="AY151" i="280"/>
  <c r="AY20" i="265"/>
  <c r="AY21" i="265"/>
  <c r="AY10" i="282"/>
  <c r="AY12" i="282"/>
  <c r="AY13" i="282"/>
  <c r="AY23" i="265"/>
  <c r="AY24" i="265"/>
  <c r="AY48" i="286"/>
  <c r="AY49" i="286"/>
  <c r="AY57" i="286"/>
  <c r="AX31" i="286"/>
  <c r="AX32" i="286"/>
  <c r="AX33" i="286"/>
  <c r="AY30" i="286"/>
  <c r="AY51" i="286"/>
  <c r="AX33" i="282"/>
  <c r="AX34" i="282"/>
  <c r="AY31" i="282"/>
  <c r="AY20" i="282"/>
  <c r="AY22" i="282"/>
  <c r="AY44" i="282"/>
  <c r="AY37" i="282"/>
  <c r="AY38" i="282"/>
  <c r="AY39" i="282"/>
  <c r="AY40" i="282"/>
  <c r="AY45" i="282"/>
  <c r="AY46" i="282"/>
  <c r="AY48" i="282"/>
  <c r="AY49" i="282"/>
  <c r="AY58" i="282"/>
  <c r="AY54" i="282"/>
  <c r="AX51" i="282"/>
  <c r="AX52" i="282"/>
  <c r="AX77" i="282"/>
  <c r="AX78" i="282"/>
  <c r="AX79" i="282"/>
  <c r="AY76" i="282"/>
  <c r="AY55" i="282"/>
  <c r="AY56" i="282"/>
  <c r="AY59" i="282"/>
  <c r="AY60" i="282"/>
  <c r="AY63" i="282"/>
  <c r="AY65" i="282"/>
  <c r="AY66" i="282"/>
  <c r="AY36" i="265"/>
  <c r="AY37" i="265"/>
  <c r="AY189" i="280"/>
  <c r="AY192" i="280"/>
  <c r="AY195" i="280"/>
  <c r="AY196" i="280"/>
  <c r="AY197" i="280"/>
  <c r="AY43" i="265"/>
  <c r="AY139" i="280"/>
  <c r="AY140" i="280"/>
  <c r="AY143" i="280"/>
  <c r="AY144" i="280"/>
  <c r="AY46" i="265"/>
  <c r="AY48" i="265"/>
  <c r="AY50" i="265"/>
  <c r="AY104" i="280"/>
  <c r="AY51" i="265"/>
  <c r="AY52" i="265"/>
  <c r="AY45" i="314"/>
  <c r="AY46" i="314"/>
  <c r="AY48" i="314"/>
  <c r="AY50" i="314"/>
  <c r="AY51" i="314"/>
  <c r="AY61" i="314"/>
  <c r="AY35" i="314"/>
  <c r="AX79" i="314"/>
  <c r="AX80" i="314"/>
  <c r="AX81" i="314"/>
  <c r="AY78" i="314"/>
  <c r="AY36" i="314"/>
  <c r="AY38" i="314"/>
  <c r="AY40" i="314"/>
  <c r="AY42" i="314"/>
  <c r="AY62" i="314"/>
  <c r="AY63" i="314"/>
  <c r="AY64" i="314"/>
  <c r="AY54" i="265"/>
  <c r="AY53" i="314"/>
  <c r="AY55" i="314"/>
  <c r="AY57" i="314"/>
  <c r="AY58" i="314"/>
  <c r="AY59" i="314"/>
  <c r="AY70" i="314"/>
  <c r="AY67" i="314"/>
  <c r="AY68" i="314"/>
  <c r="AY71" i="314"/>
  <c r="AY72" i="314"/>
  <c r="AY55" i="265"/>
  <c r="AY56" i="265"/>
  <c r="AY58" i="265"/>
  <c r="AY59" i="265"/>
  <c r="AY158" i="280"/>
  <c r="AY154" i="280"/>
  <c r="AY155" i="280"/>
  <c r="AY156" i="280"/>
  <c r="AY159" i="280"/>
  <c r="AY160" i="280"/>
  <c r="AY161" i="280"/>
  <c r="AY61" i="265"/>
  <c r="AY173" i="280"/>
  <c r="AY169" i="280"/>
  <c r="AY170" i="280"/>
  <c r="AY171" i="280"/>
  <c r="AY174" i="280"/>
  <c r="AY175" i="280"/>
  <c r="AY176" i="280"/>
  <c r="AY62" i="265"/>
  <c r="AY63" i="265"/>
  <c r="AY66" i="265"/>
  <c r="AY52" i="286"/>
  <c r="AY53" i="286"/>
  <c r="AY58" i="286"/>
  <c r="AY59" i="286"/>
  <c r="AY10" i="288"/>
  <c r="AY11" i="288"/>
  <c r="AY12" i="288"/>
  <c r="AY9" i="288"/>
  <c r="AY18" i="288"/>
  <c r="AY21" i="288"/>
  <c r="AY23" i="286"/>
  <c r="AY24" i="286"/>
  <c r="AY25" i="286"/>
  <c r="AZ22" i="286"/>
  <c r="AZ47" i="286"/>
  <c r="AZ30" i="285"/>
  <c r="AZ31" i="285"/>
  <c r="AZ15" i="265"/>
  <c r="AZ16" i="265"/>
  <c r="AZ128" i="280"/>
  <c r="AZ18" i="265"/>
  <c r="AY205" i="280"/>
  <c r="AY206" i="280"/>
  <c r="AZ202" i="280"/>
  <c r="AZ211" i="280"/>
  <c r="AZ213" i="280"/>
  <c r="AZ216" i="280"/>
  <c r="AZ219" i="280"/>
  <c r="AZ223" i="280"/>
  <c r="AZ226" i="280"/>
  <c r="AZ228" i="280"/>
  <c r="AZ229" i="280"/>
  <c r="AZ231" i="280"/>
  <c r="AZ232" i="280"/>
  <c r="AZ19" i="265"/>
  <c r="AY181" i="280"/>
  <c r="AY164" i="280"/>
  <c r="AY165" i="280"/>
  <c r="AY166" i="280"/>
  <c r="AY182" i="280"/>
  <c r="AY183" i="280"/>
  <c r="AY184" i="280"/>
  <c r="AZ179" i="280"/>
  <c r="AZ149" i="280"/>
  <c r="AZ150" i="280"/>
  <c r="AZ151" i="280"/>
  <c r="AZ20" i="265"/>
  <c r="AZ21" i="265"/>
  <c r="AZ10" i="282"/>
  <c r="AZ12" i="282"/>
  <c r="AZ13" i="282"/>
  <c r="AZ23" i="265"/>
  <c r="AZ24" i="265"/>
  <c r="AZ48" i="286"/>
  <c r="AZ49" i="286"/>
  <c r="AZ57" i="286"/>
  <c r="AY31" i="286"/>
  <c r="AY32" i="286"/>
  <c r="AY33" i="286"/>
  <c r="AZ30" i="286"/>
  <c r="AZ51" i="286"/>
  <c r="AY33" i="282"/>
  <c r="AY34" i="282"/>
  <c r="AZ31" i="282"/>
  <c r="AZ20" i="282"/>
  <c r="AZ22" i="282"/>
  <c r="AZ44" i="282"/>
  <c r="AZ37" i="282"/>
  <c r="AZ38" i="282"/>
  <c r="AZ39" i="282"/>
  <c r="AZ40" i="282"/>
  <c r="AZ45" i="282"/>
  <c r="AZ46" i="282"/>
  <c r="AZ48" i="282"/>
  <c r="AZ49" i="282"/>
  <c r="AZ58" i="282"/>
  <c r="AZ54" i="282"/>
  <c r="AY51" i="282"/>
  <c r="AY52" i="282"/>
  <c r="AY77" i="282"/>
  <c r="AY78" i="282"/>
  <c r="AY79" i="282"/>
  <c r="AZ76" i="282"/>
  <c r="AZ55" i="282"/>
  <c r="AZ56" i="282"/>
  <c r="AZ59" i="282"/>
  <c r="AZ60" i="282"/>
  <c r="AZ63" i="282"/>
  <c r="AZ65" i="282"/>
  <c r="AZ66" i="282"/>
  <c r="AZ36" i="265"/>
  <c r="AZ37" i="265"/>
  <c r="AZ189" i="280"/>
  <c r="AZ192" i="280"/>
  <c r="AZ195" i="280"/>
  <c r="AZ196" i="280"/>
  <c r="AZ197" i="280"/>
  <c r="AZ43" i="265"/>
  <c r="AZ139" i="280"/>
  <c r="AZ140" i="280"/>
  <c r="AZ143" i="280"/>
  <c r="AZ144" i="280"/>
  <c r="AZ46" i="265"/>
  <c r="AZ48" i="265"/>
  <c r="AZ50" i="265"/>
  <c r="AZ104" i="280"/>
  <c r="AZ51" i="265"/>
  <c r="AZ52" i="265"/>
  <c r="AZ45" i="314"/>
  <c r="AZ46" i="314"/>
  <c r="AZ48" i="314"/>
  <c r="AZ50" i="314"/>
  <c r="AZ51" i="314"/>
  <c r="AZ61" i="314"/>
  <c r="AZ35" i="314"/>
  <c r="AY79" i="314"/>
  <c r="AY80" i="314"/>
  <c r="AY81" i="314"/>
  <c r="AZ78" i="314"/>
  <c r="AZ36" i="314"/>
  <c r="AZ38" i="314"/>
  <c r="AZ40" i="314"/>
  <c r="AZ42" i="314"/>
  <c r="AZ62" i="314"/>
  <c r="AZ63" i="314"/>
  <c r="AZ64" i="314"/>
  <c r="AZ54" i="265"/>
  <c r="AZ53" i="314"/>
  <c r="AZ55" i="314"/>
  <c r="AZ57" i="314"/>
  <c r="AZ58" i="314"/>
  <c r="AZ59" i="314"/>
  <c r="AZ70" i="314"/>
  <c r="AZ67" i="314"/>
  <c r="AZ68" i="314"/>
  <c r="AZ71" i="314"/>
  <c r="AZ72" i="314"/>
  <c r="AZ55" i="265"/>
  <c r="AZ56" i="265"/>
  <c r="AZ58" i="265"/>
  <c r="AZ59" i="265"/>
  <c r="AZ158" i="280"/>
  <c r="AZ154" i="280"/>
  <c r="AZ155" i="280"/>
  <c r="AZ156" i="280"/>
  <c r="AZ159" i="280"/>
  <c r="AZ160" i="280"/>
  <c r="AZ161" i="280"/>
  <c r="AZ61" i="265"/>
  <c r="AZ173" i="280"/>
  <c r="AZ169" i="280"/>
  <c r="AZ170" i="280"/>
  <c r="AZ171" i="280"/>
  <c r="AZ174" i="280"/>
  <c r="AZ175" i="280"/>
  <c r="AZ176" i="280"/>
  <c r="AZ62" i="265"/>
  <c r="AZ63" i="265"/>
  <c r="AZ66" i="265"/>
  <c r="AZ52" i="286"/>
  <c r="AZ53" i="286"/>
  <c r="AZ58" i="286"/>
  <c r="AZ59" i="286"/>
  <c r="AZ10" i="288"/>
  <c r="AZ11" i="288"/>
  <c r="AZ12" i="288"/>
  <c r="AZ9" i="288"/>
  <c r="AZ18" i="288"/>
  <c r="AZ21" i="288"/>
  <c r="AZ23" i="286"/>
  <c r="AZ24" i="286"/>
  <c r="AZ25" i="286"/>
  <c r="BA22" i="286"/>
  <c r="BA47" i="286"/>
  <c r="BA30" i="285"/>
  <c r="BA31" i="285"/>
  <c r="BA15" i="265"/>
  <c r="BA16" i="265"/>
  <c r="BA128" i="280"/>
  <c r="BA18" i="265"/>
  <c r="AZ205" i="280"/>
  <c r="AZ206" i="280"/>
  <c r="BA202" i="280"/>
  <c r="BA211" i="280"/>
  <c r="BA213" i="280"/>
  <c r="BA216" i="280"/>
  <c r="BA219" i="280"/>
  <c r="BA223" i="280"/>
  <c r="BA226" i="280"/>
  <c r="BA228" i="280"/>
  <c r="BA229" i="280"/>
  <c r="BA231" i="280"/>
  <c r="BA232" i="280"/>
  <c r="BA19" i="265"/>
  <c r="AZ181" i="280"/>
  <c r="AZ164" i="280"/>
  <c r="AZ165" i="280"/>
  <c r="AZ166" i="280"/>
  <c r="AZ182" i="280"/>
  <c r="AZ183" i="280"/>
  <c r="AZ184" i="280"/>
  <c r="BA179" i="280"/>
  <c r="BA149" i="280"/>
  <c r="BA150" i="280"/>
  <c r="BA151" i="280"/>
  <c r="BA20" i="265"/>
  <c r="BA21" i="265"/>
  <c r="BA10" i="282"/>
  <c r="BA12" i="282"/>
  <c r="BA13" i="282"/>
  <c r="BA23" i="265"/>
  <c r="BA24" i="265"/>
  <c r="BA48" i="286"/>
  <c r="BA49" i="286"/>
  <c r="BA57" i="286"/>
  <c r="AZ31" i="286"/>
  <c r="AZ32" i="286"/>
  <c r="AZ33" i="286"/>
  <c r="BA30" i="286"/>
  <c r="BA51" i="286"/>
  <c r="AZ33" i="282"/>
  <c r="AZ34" i="282"/>
  <c r="BA31" i="282"/>
  <c r="BA20" i="282"/>
  <c r="BA22" i="282"/>
  <c r="BA44" i="282"/>
  <c r="BA37" i="282"/>
  <c r="BA38" i="282"/>
  <c r="BA39" i="282"/>
  <c r="BA40" i="282"/>
  <c r="BA45" i="282"/>
  <c r="BA46" i="282"/>
  <c r="BA48" i="282"/>
  <c r="BA49" i="282"/>
  <c r="BA58" i="282"/>
  <c r="BA54" i="282"/>
  <c r="AZ51" i="282"/>
  <c r="AZ52" i="282"/>
  <c r="AZ77" i="282"/>
  <c r="AZ78" i="282"/>
  <c r="AZ79" i="282"/>
  <c r="BA76" i="282"/>
  <c r="BA55" i="282"/>
  <c r="BA56" i="282"/>
  <c r="BA59" i="282"/>
  <c r="BA60" i="282"/>
  <c r="BA63" i="282"/>
  <c r="BA65" i="282"/>
  <c r="BA66" i="282"/>
  <c r="BA36" i="265"/>
  <c r="BA37" i="265"/>
  <c r="BA189" i="280"/>
  <c r="BA192" i="280"/>
  <c r="BA195" i="280"/>
  <c r="BA196" i="280"/>
  <c r="BA197" i="280"/>
  <c r="BA43" i="265"/>
  <c r="BA139" i="280"/>
  <c r="BA140" i="280"/>
  <c r="BA143" i="280"/>
  <c r="BA144" i="280"/>
  <c r="BA46" i="265"/>
  <c r="BA48" i="265"/>
  <c r="BA50" i="265"/>
  <c r="BA104" i="280"/>
  <c r="BA51" i="265"/>
  <c r="BA52" i="265"/>
  <c r="BA45" i="314"/>
  <c r="BA46" i="314"/>
  <c r="BA48" i="314"/>
  <c r="BA50" i="314"/>
  <c r="BA51" i="314"/>
  <c r="BA61" i="314"/>
  <c r="BA35" i="314"/>
  <c r="AZ79" i="314"/>
  <c r="AZ80" i="314"/>
  <c r="AZ81" i="314"/>
  <c r="BA78" i="314"/>
  <c r="BA36" i="314"/>
  <c r="BA38" i="314"/>
  <c r="BA40" i="314"/>
  <c r="BA42" i="314"/>
  <c r="BA62" i="314"/>
  <c r="BA63" i="314"/>
  <c r="BA64" i="314"/>
  <c r="BA54" i="265"/>
  <c r="BA53" i="314"/>
  <c r="BA55" i="314"/>
  <c r="BA57" i="314"/>
  <c r="BA58" i="314"/>
  <c r="BA59" i="314"/>
  <c r="BA70" i="314"/>
  <c r="BA67" i="314"/>
  <c r="BA68" i="314"/>
  <c r="BA71" i="314"/>
  <c r="BA72" i="314"/>
  <c r="BA55" i="265"/>
  <c r="BA56" i="265"/>
  <c r="BA58" i="265"/>
  <c r="BA59" i="265"/>
  <c r="BA158" i="280"/>
  <c r="BA154" i="280"/>
  <c r="BA155" i="280"/>
  <c r="BA156" i="280"/>
  <c r="BA159" i="280"/>
  <c r="BA160" i="280"/>
  <c r="BA161" i="280"/>
  <c r="BA61" i="265"/>
  <c r="BA173" i="280"/>
  <c r="BA169" i="280"/>
  <c r="BA170" i="280"/>
  <c r="BA171" i="280"/>
  <c r="BA174" i="280"/>
  <c r="BA175" i="280"/>
  <c r="BA176" i="280"/>
  <c r="BA62" i="265"/>
  <c r="BA63" i="265"/>
  <c r="BA66" i="265"/>
  <c r="BA52" i="286"/>
  <c r="BA53" i="286"/>
  <c r="BA58" i="286"/>
  <c r="BA59" i="286"/>
  <c r="BA10" i="288"/>
  <c r="BA11" i="288"/>
  <c r="BA12" i="288"/>
  <c r="BA9" i="288"/>
  <c r="BA18" i="288"/>
  <c r="BA21" i="288"/>
  <c r="BA23" i="286"/>
  <c r="BA24" i="286"/>
  <c r="BA25" i="286"/>
  <c r="BB22" i="286"/>
  <c r="BB47" i="286"/>
  <c r="BB30" i="285"/>
  <c r="BB31" i="285"/>
  <c r="BB15" i="265"/>
  <c r="BB16" i="265"/>
  <c r="BB128" i="280"/>
  <c r="BB18" i="265"/>
  <c r="BA205" i="280"/>
  <c r="BA206" i="280"/>
  <c r="BB202" i="280"/>
  <c r="BB211" i="280"/>
  <c r="BB213" i="280"/>
  <c r="BB216" i="280"/>
  <c r="BB219" i="280"/>
  <c r="BB223" i="280"/>
  <c r="BB226" i="280"/>
  <c r="BB228" i="280"/>
  <c r="BB229" i="280"/>
  <c r="BB231" i="280"/>
  <c r="BB232" i="280"/>
  <c r="BB19" i="265"/>
  <c r="BA181" i="280"/>
  <c r="BA164" i="280"/>
  <c r="BA165" i="280"/>
  <c r="BA166" i="280"/>
  <c r="BA182" i="280"/>
  <c r="BA183" i="280"/>
  <c r="BA184" i="280"/>
  <c r="BB179" i="280"/>
  <c r="BB149" i="280"/>
  <c r="BB150" i="280"/>
  <c r="BB151" i="280"/>
  <c r="BB20" i="265"/>
  <c r="BB21" i="265"/>
  <c r="BB10" i="282"/>
  <c r="BB12" i="282"/>
  <c r="BB13" i="282"/>
  <c r="BB23" i="265"/>
  <c r="BB24" i="265"/>
  <c r="BB48" i="286"/>
  <c r="BB49" i="286"/>
  <c r="BB57" i="286"/>
  <c r="BA31" i="286"/>
  <c r="BA32" i="286"/>
  <c r="BA33" i="286"/>
  <c r="BB30" i="286"/>
  <c r="BB51" i="286"/>
  <c r="BA33" i="282"/>
  <c r="BA34" i="282"/>
  <c r="BB31" i="282"/>
  <c r="BB20" i="282"/>
  <c r="BB22" i="282"/>
  <c r="BB44" i="282"/>
  <c r="BB37" i="282"/>
  <c r="BB38" i="282"/>
  <c r="BB39" i="282"/>
  <c r="BB40" i="282"/>
  <c r="BB45" i="282"/>
  <c r="BB46" i="282"/>
  <c r="BB48" i="282"/>
  <c r="BB49" i="282"/>
  <c r="BB58" i="282"/>
  <c r="BB54" i="282"/>
  <c r="BA51" i="282"/>
  <c r="BA52" i="282"/>
  <c r="BA77" i="282"/>
  <c r="BA78" i="282"/>
  <c r="BA79" i="282"/>
  <c r="BB76" i="282"/>
  <c r="BB55" i="282"/>
  <c r="BB56" i="282"/>
  <c r="BB59" i="282"/>
  <c r="BB60" i="282"/>
  <c r="BB63" i="282"/>
  <c r="BB65" i="282"/>
  <c r="BB66" i="282"/>
  <c r="BB36" i="265"/>
  <c r="BB37" i="265"/>
  <c r="BB189" i="280"/>
  <c r="BB192" i="280"/>
  <c r="BB195" i="280"/>
  <c r="BB196" i="280"/>
  <c r="BB197" i="280"/>
  <c r="BB43" i="265"/>
  <c r="BB139" i="280"/>
  <c r="BB140" i="280"/>
  <c r="BB143" i="280"/>
  <c r="BB144" i="280"/>
  <c r="BB46" i="265"/>
  <c r="BB48" i="265"/>
  <c r="BB50" i="265"/>
  <c r="BB104" i="280"/>
  <c r="BB51" i="265"/>
  <c r="BB52" i="265"/>
  <c r="BB45" i="314"/>
  <c r="BB46" i="314"/>
  <c r="BB48" i="314"/>
  <c r="BB50" i="314"/>
  <c r="BB51" i="314"/>
  <c r="BB61" i="314"/>
  <c r="BB35" i="314"/>
  <c r="BA79" i="314"/>
  <c r="BA80" i="314"/>
  <c r="BA81" i="314"/>
  <c r="BB78" i="314"/>
  <c r="BB36" i="314"/>
  <c r="BB38" i="314"/>
  <c r="BB40" i="314"/>
  <c r="BB42" i="314"/>
  <c r="BB62" i="314"/>
  <c r="BB63" i="314"/>
  <c r="BB64" i="314"/>
  <c r="BB54" i="265"/>
  <c r="BB53" i="314"/>
  <c r="BB55" i="314"/>
  <c r="BB57" i="314"/>
  <c r="BB58" i="314"/>
  <c r="BB59" i="314"/>
  <c r="BB70" i="314"/>
  <c r="BB67" i="314"/>
  <c r="BB68" i="314"/>
  <c r="BB71" i="314"/>
  <c r="BB72" i="314"/>
  <c r="BB55" i="265"/>
  <c r="BB56" i="265"/>
  <c r="BB58" i="265"/>
  <c r="BB59" i="265"/>
  <c r="BB158" i="280"/>
  <c r="BB154" i="280"/>
  <c r="BB155" i="280"/>
  <c r="BB156" i="280"/>
  <c r="BB159" i="280"/>
  <c r="BB160" i="280"/>
  <c r="BB161" i="280"/>
  <c r="BB61" i="265"/>
  <c r="BB173" i="280"/>
  <c r="BB169" i="280"/>
  <c r="BB170" i="280"/>
  <c r="BB171" i="280"/>
  <c r="BB174" i="280"/>
  <c r="BB175" i="280"/>
  <c r="BB176" i="280"/>
  <c r="BB62" i="265"/>
  <c r="BB63" i="265"/>
  <c r="BB66" i="265"/>
  <c r="BB52" i="286"/>
  <c r="BB53" i="286"/>
  <c r="BB58" i="286"/>
  <c r="BB59" i="286"/>
  <c r="BB10" i="288"/>
  <c r="BB11" i="288"/>
  <c r="BB12" i="288"/>
  <c r="BB9" i="288"/>
  <c r="BB18" i="288"/>
  <c r="BB21" i="288"/>
  <c r="BB23" i="286"/>
  <c r="BB24" i="286"/>
  <c r="BB25" i="286"/>
  <c r="BC22" i="286"/>
  <c r="BC47" i="286"/>
  <c r="BC30" i="285"/>
  <c r="BC31" i="285"/>
  <c r="BC15" i="265"/>
  <c r="BC16" i="265"/>
  <c r="BC128" i="280"/>
  <c r="BC18" i="265"/>
  <c r="BB205" i="280"/>
  <c r="BB206" i="280"/>
  <c r="BC202" i="280"/>
  <c r="BC211" i="280"/>
  <c r="BC213" i="280"/>
  <c r="BC216" i="280"/>
  <c r="BC219" i="280"/>
  <c r="BC223" i="280"/>
  <c r="BC226" i="280"/>
  <c r="BC228" i="280"/>
  <c r="BC229" i="280"/>
  <c r="BC231" i="280"/>
  <c r="BC232" i="280"/>
  <c r="BC19" i="265"/>
  <c r="BB181" i="280"/>
  <c r="BB164" i="280"/>
  <c r="BB165" i="280"/>
  <c r="BB166" i="280"/>
  <c r="BB182" i="280"/>
  <c r="BB183" i="280"/>
  <c r="BB184" i="280"/>
  <c r="BC179" i="280"/>
  <c r="BC149" i="280"/>
  <c r="BC150" i="280"/>
  <c r="BC151" i="280"/>
  <c r="BC20" i="265"/>
  <c r="BC21" i="265"/>
  <c r="BC10" i="282"/>
  <c r="BC12" i="282"/>
  <c r="BC13" i="282"/>
  <c r="BC23" i="265"/>
  <c r="BC24" i="265"/>
  <c r="BC48" i="286"/>
  <c r="BC49" i="286"/>
  <c r="BC57" i="286"/>
  <c r="BB31" i="286"/>
  <c r="BB32" i="286"/>
  <c r="BB33" i="286"/>
  <c r="BC30" i="286"/>
  <c r="BC51" i="286"/>
  <c r="BB33" i="282"/>
  <c r="BB34" i="282"/>
  <c r="BC31" i="282"/>
  <c r="BC20" i="282"/>
  <c r="BC22" i="282"/>
  <c r="BC44" i="282"/>
  <c r="BC37" i="282"/>
  <c r="BC38" i="282"/>
  <c r="BC39" i="282"/>
  <c r="BC40" i="282"/>
  <c r="BC45" i="282"/>
  <c r="BC46" i="282"/>
  <c r="BC48" i="282"/>
  <c r="BC49" i="282"/>
  <c r="BC58" i="282"/>
  <c r="BC54" i="282"/>
  <c r="BB51" i="282"/>
  <c r="BB52" i="282"/>
  <c r="BB77" i="282"/>
  <c r="BB78" i="282"/>
  <c r="BB79" i="282"/>
  <c r="BC76" i="282"/>
  <c r="BC55" i="282"/>
  <c r="BC56" i="282"/>
  <c r="BC59" i="282"/>
  <c r="BC60" i="282"/>
  <c r="BC63" i="282"/>
  <c r="BC65" i="282"/>
  <c r="BC66" i="282"/>
  <c r="BC36" i="265"/>
  <c r="BC37" i="265"/>
  <c r="BC189" i="280"/>
  <c r="BC192" i="280"/>
  <c r="BC195" i="280"/>
  <c r="BC196" i="280"/>
  <c r="BC197" i="280"/>
  <c r="BC43" i="265"/>
  <c r="BC139" i="280"/>
  <c r="BC140" i="280"/>
  <c r="BC143" i="280"/>
  <c r="BC144" i="280"/>
  <c r="BC46" i="265"/>
  <c r="BC48" i="265"/>
  <c r="BC50" i="265"/>
  <c r="BC104" i="280"/>
  <c r="BC51" i="265"/>
  <c r="BC52" i="265"/>
  <c r="BC45" i="314"/>
  <c r="BC46" i="314"/>
  <c r="BC48" i="314"/>
  <c r="BC50" i="314"/>
  <c r="BC51" i="314"/>
  <c r="BC61" i="314"/>
  <c r="BC35" i="314"/>
  <c r="BB79" i="314"/>
  <c r="BB80" i="314"/>
  <c r="BB81" i="314"/>
  <c r="BC78" i="314"/>
  <c r="BC36" i="314"/>
  <c r="BC38" i="314"/>
  <c r="BC40" i="314"/>
  <c r="BC42" i="314"/>
  <c r="BC62" i="314"/>
  <c r="BC63" i="314"/>
  <c r="BC64" i="314"/>
  <c r="BC54" i="265"/>
  <c r="BC53" i="314"/>
  <c r="BC55" i="314"/>
  <c r="BC57" i="314"/>
  <c r="BC58" i="314"/>
  <c r="BC59" i="314"/>
  <c r="BC70" i="314"/>
  <c r="BC67" i="314"/>
  <c r="BC68" i="314"/>
  <c r="BC71" i="314"/>
  <c r="BC72" i="314"/>
  <c r="BC55" i="265"/>
  <c r="BC56" i="265"/>
  <c r="BC58" i="265"/>
  <c r="BC59" i="265"/>
  <c r="BC158" i="280"/>
  <c r="BC154" i="280"/>
  <c r="BC155" i="280"/>
  <c r="BC156" i="280"/>
  <c r="BC159" i="280"/>
  <c r="BC160" i="280"/>
  <c r="BC161" i="280"/>
  <c r="BC61" i="265"/>
  <c r="BC173" i="280"/>
  <c r="BC169" i="280"/>
  <c r="BC170" i="280"/>
  <c r="BC171" i="280"/>
  <c r="BC174" i="280"/>
  <c r="BC175" i="280"/>
  <c r="BC176" i="280"/>
  <c r="BC62" i="265"/>
  <c r="BC63" i="265"/>
  <c r="BC66" i="265"/>
  <c r="BC52" i="286"/>
  <c r="BC53" i="286"/>
  <c r="BC58" i="286"/>
  <c r="BC59" i="286"/>
  <c r="BC10" i="288"/>
  <c r="BC11" i="288"/>
  <c r="BC12" i="288"/>
  <c r="BC9" i="288"/>
  <c r="BC18" i="288"/>
  <c r="BC21" i="288"/>
  <c r="BC23" i="286"/>
  <c r="BC24" i="286"/>
  <c r="BC25" i="286"/>
  <c r="BD22" i="286"/>
  <c r="BD47" i="286"/>
  <c r="BD30" i="285"/>
  <c r="BD31" i="285"/>
  <c r="BD15" i="265"/>
  <c r="BD16" i="265"/>
  <c r="BD128" i="280"/>
  <c r="BD18" i="265"/>
  <c r="BC205" i="280"/>
  <c r="BC206" i="280"/>
  <c r="BD202" i="280"/>
  <c r="BD211" i="280"/>
  <c r="BD213" i="280"/>
  <c r="BD216" i="280"/>
  <c r="BD219" i="280"/>
  <c r="BD223" i="280"/>
  <c r="BD226" i="280"/>
  <c r="BD228" i="280"/>
  <c r="BD229" i="280"/>
  <c r="BD231" i="280"/>
  <c r="BD232" i="280"/>
  <c r="BD19" i="265"/>
  <c r="BC181" i="280"/>
  <c r="BC164" i="280"/>
  <c r="BC165" i="280"/>
  <c r="BC166" i="280"/>
  <c r="BC182" i="280"/>
  <c r="BC183" i="280"/>
  <c r="BC184" i="280"/>
  <c r="BD179" i="280"/>
  <c r="BD149" i="280"/>
  <c r="BD150" i="280"/>
  <c r="BD151" i="280"/>
  <c r="BD20" i="265"/>
  <c r="BD21" i="265"/>
  <c r="BD10" i="282"/>
  <c r="BD12" i="282"/>
  <c r="BD13" i="282"/>
  <c r="BD23" i="265"/>
  <c r="BD24" i="265"/>
  <c r="BD48" i="286"/>
  <c r="BD49" i="286"/>
  <c r="BD57" i="286"/>
  <c r="BC31" i="286"/>
  <c r="BC32" i="286"/>
  <c r="BC33" i="286"/>
  <c r="BD30" i="286"/>
  <c r="BD51" i="286"/>
  <c r="BC33" i="282"/>
  <c r="BC34" i="282"/>
  <c r="BD31" i="282"/>
  <c r="BD20" i="282"/>
  <c r="BD22" i="282"/>
  <c r="BD44" i="282"/>
  <c r="BD37" i="282"/>
  <c r="BD38" i="282"/>
  <c r="BD39" i="282"/>
  <c r="BD40" i="282"/>
  <c r="BD45" i="282"/>
  <c r="BD46" i="282"/>
  <c r="BD48" i="282"/>
  <c r="BD49" i="282"/>
  <c r="BD58" i="282"/>
  <c r="BD54" i="282"/>
  <c r="BC51" i="282"/>
  <c r="BC52" i="282"/>
  <c r="BC77" i="282"/>
  <c r="BC78" i="282"/>
  <c r="BC79" i="282"/>
  <c r="BD76" i="282"/>
  <c r="BD55" i="282"/>
  <c r="BD56" i="282"/>
  <c r="BD59" i="282"/>
  <c r="BD60" i="282"/>
  <c r="BD63" i="282"/>
  <c r="BD65" i="282"/>
  <c r="BD66" i="282"/>
  <c r="BD36" i="265"/>
  <c r="BD37" i="265"/>
  <c r="BD189" i="280"/>
  <c r="BD192" i="280"/>
  <c r="BD195" i="280"/>
  <c r="BD196" i="280"/>
  <c r="BD197" i="280"/>
  <c r="BD43" i="265"/>
  <c r="BD139" i="280"/>
  <c r="BD140" i="280"/>
  <c r="BD143" i="280"/>
  <c r="BD144" i="280"/>
  <c r="BD46" i="265"/>
  <c r="BD48" i="265"/>
  <c r="BD50" i="265"/>
  <c r="BD104" i="280"/>
  <c r="BD51" i="265"/>
  <c r="BD52" i="265"/>
  <c r="BD45" i="314"/>
  <c r="BD46" i="314"/>
  <c r="BD48" i="314"/>
  <c r="BD50" i="314"/>
  <c r="BD51" i="314"/>
  <c r="BD61" i="314"/>
  <c r="BD35" i="314"/>
  <c r="BC79" i="314"/>
  <c r="BC80" i="314"/>
  <c r="BC81" i="314"/>
  <c r="BD78" i="314"/>
  <c r="BD36" i="314"/>
  <c r="BD38" i="314"/>
  <c r="BD40" i="314"/>
  <c r="BD42" i="314"/>
  <c r="BD62" i="314"/>
  <c r="BD63" i="314"/>
  <c r="BD64" i="314"/>
  <c r="BD54" i="265"/>
  <c r="BD53" i="314"/>
  <c r="BD55" i="314"/>
  <c r="BD57" i="314"/>
  <c r="BD58" i="314"/>
  <c r="BD59" i="314"/>
  <c r="BD70" i="314"/>
  <c r="BD67" i="314"/>
  <c r="BD68" i="314"/>
  <c r="BD71" i="314"/>
  <c r="BD72" i="314"/>
  <c r="BD55" i="265"/>
  <c r="BD56" i="265"/>
  <c r="BD58" i="265"/>
  <c r="BD59" i="265"/>
  <c r="BD158" i="280"/>
  <c r="BD154" i="280"/>
  <c r="BD155" i="280"/>
  <c r="BD156" i="280"/>
  <c r="BD159" i="280"/>
  <c r="BD160" i="280"/>
  <c r="BD161" i="280"/>
  <c r="BD61" i="265"/>
  <c r="BD173" i="280"/>
  <c r="BD169" i="280"/>
  <c r="BD170" i="280"/>
  <c r="BD171" i="280"/>
  <c r="BD174" i="280"/>
  <c r="BD175" i="280"/>
  <c r="BD176" i="280"/>
  <c r="BD62" i="265"/>
  <c r="BD63" i="265"/>
  <c r="BD66" i="265"/>
  <c r="BD52" i="286"/>
  <c r="BD53" i="286"/>
  <c r="BD58" i="286"/>
  <c r="BD59" i="286"/>
  <c r="BD10" i="288"/>
  <c r="BD11" i="288"/>
  <c r="BD12" i="288"/>
  <c r="BD9" i="288"/>
  <c r="BD18" i="288"/>
  <c r="BD21" i="288"/>
  <c r="BD23" i="286"/>
  <c r="BD24" i="286"/>
  <c r="BD25" i="286"/>
  <c r="BE22" i="286"/>
  <c r="BE47" i="286"/>
  <c r="BE30" i="285"/>
  <c r="BE31" i="285"/>
  <c r="BE15" i="265"/>
  <c r="BE16" i="265"/>
  <c r="BE128" i="280"/>
  <c r="BE18" i="265"/>
  <c r="BD205" i="280"/>
  <c r="BD206" i="280"/>
  <c r="BE202" i="280"/>
  <c r="BE229" i="280"/>
  <c r="BE231" i="280"/>
  <c r="BE232" i="280"/>
  <c r="BE19" i="265"/>
  <c r="BE21" i="265"/>
  <c r="BE10" i="282"/>
  <c r="BE12" i="282"/>
  <c r="BE13" i="282"/>
  <c r="BE23" i="265"/>
  <c r="BE24" i="265"/>
  <c r="BE48" i="286"/>
  <c r="BE49" i="286"/>
  <c r="BE57" i="286"/>
  <c r="BD31" i="286"/>
  <c r="BD32" i="286"/>
  <c r="BD33" i="286"/>
  <c r="BE30" i="286"/>
  <c r="BE51" i="286"/>
  <c r="BD33" i="282"/>
  <c r="BD34" i="282"/>
  <c r="BE31" i="282"/>
  <c r="BE20" i="282"/>
  <c r="BE22" i="282"/>
  <c r="BE44" i="282"/>
  <c r="BE37" i="282"/>
  <c r="BE38" i="282"/>
  <c r="BE40" i="282"/>
  <c r="BE45" i="282"/>
  <c r="BE46" i="282"/>
  <c r="BE48" i="282"/>
  <c r="BE49" i="282"/>
  <c r="BE58" i="282"/>
  <c r="BE54" i="282"/>
  <c r="BD51" i="282"/>
  <c r="BD52" i="282"/>
  <c r="BD77" i="282"/>
  <c r="BD78" i="282"/>
  <c r="BD79" i="282"/>
  <c r="BE76" i="282"/>
  <c r="BE55" i="282"/>
  <c r="BE56" i="282"/>
  <c r="BE59" i="282"/>
  <c r="BE60" i="282"/>
  <c r="BE63" i="282"/>
  <c r="BE65" i="282"/>
  <c r="BE66" i="282"/>
  <c r="BE36" i="265"/>
  <c r="BE37" i="265"/>
  <c r="BE189" i="280"/>
  <c r="BE192" i="280"/>
  <c r="BE195" i="280"/>
  <c r="BE196" i="280"/>
  <c r="BE197" i="280"/>
  <c r="BE43" i="265"/>
  <c r="BE139" i="280"/>
  <c r="BE140" i="280"/>
  <c r="BE143" i="280"/>
  <c r="BE144" i="280"/>
  <c r="BE46" i="265"/>
  <c r="BE48" i="265"/>
  <c r="BE50" i="265"/>
  <c r="BE104" i="280"/>
  <c r="BE51" i="265"/>
  <c r="BE52" i="265"/>
  <c r="BE45" i="314"/>
  <c r="BE46" i="314"/>
  <c r="BE48" i="314"/>
  <c r="BE50" i="314"/>
  <c r="BE51" i="314"/>
  <c r="BE61" i="314"/>
  <c r="BE35" i="314"/>
  <c r="BD79" i="314"/>
  <c r="BD80" i="314"/>
  <c r="BD81" i="314"/>
  <c r="BE78" i="314"/>
  <c r="BE36" i="314"/>
  <c r="BE38" i="314"/>
  <c r="BE40" i="314"/>
  <c r="BE42" i="314"/>
  <c r="BE62" i="314"/>
  <c r="BE63" i="314"/>
  <c r="BE64" i="314"/>
  <c r="BE54" i="265"/>
  <c r="BE53" i="314"/>
  <c r="BE55" i="314"/>
  <c r="BE57" i="314"/>
  <c r="BE58" i="314"/>
  <c r="BE59" i="314"/>
  <c r="BE70" i="314"/>
  <c r="BE67" i="314"/>
  <c r="BE68" i="314"/>
  <c r="BE71" i="314"/>
  <c r="BE72" i="314"/>
  <c r="BE55" i="265"/>
  <c r="BE56" i="265"/>
  <c r="BE58" i="265"/>
  <c r="BE59" i="265"/>
  <c r="BE154" i="280"/>
  <c r="BE155" i="280"/>
  <c r="BE156" i="280"/>
  <c r="BE159" i="280"/>
  <c r="BE160" i="280"/>
  <c r="BE161" i="280"/>
  <c r="BE61" i="265"/>
  <c r="BD181" i="280"/>
  <c r="BD164" i="280"/>
  <c r="BD165" i="280"/>
  <c r="BD166" i="280"/>
  <c r="BD182" i="280"/>
  <c r="BD183" i="280"/>
  <c r="BD184" i="280"/>
  <c r="BE179" i="280"/>
  <c r="BE173" i="280"/>
  <c r="BE169" i="280"/>
  <c r="BE170" i="280"/>
  <c r="BE171" i="280"/>
  <c r="BE174" i="280"/>
  <c r="BE175" i="280"/>
  <c r="BE176" i="280"/>
  <c r="BE62" i="265"/>
  <c r="BE63" i="265"/>
  <c r="BE66" i="265"/>
  <c r="BE52" i="286"/>
  <c r="BE53" i="286"/>
  <c r="BE58" i="286"/>
  <c r="BE59" i="286"/>
  <c r="BE10" i="288"/>
  <c r="BE11" i="288"/>
  <c r="BE12" i="288"/>
  <c r="BE9" i="288"/>
  <c r="BE18" i="288"/>
  <c r="BE21" i="288"/>
  <c r="BE23" i="286"/>
  <c r="BE24" i="286"/>
  <c r="BE25" i="286"/>
  <c r="BF22" i="286"/>
  <c r="BF47" i="286"/>
  <c r="BF30" i="285"/>
  <c r="BF31" i="285"/>
  <c r="BF15" i="265"/>
  <c r="BF16" i="265"/>
  <c r="BF128" i="280"/>
  <c r="BF18" i="265"/>
  <c r="BE205" i="280"/>
  <c r="BE206" i="280"/>
  <c r="BF202" i="280"/>
  <c r="BF229" i="280"/>
  <c r="BF231" i="280"/>
  <c r="BF232" i="280"/>
  <c r="BF19" i="265"/>
  <c r="BF21" i="265"/>
  <c r="BF10" i="282"/>
  <c r="BF12" i="282"/>
  <c r="BF13" i="282"/>
  <c r="BF23" i="265"/>
  <c r="BF24" i="265"/>
  <c r="BF48" i="286"/>
  <c r="BF49" i="286"/>
  <c r="BF57" i="286"/>
  <c r="BE31" i="286"/>
  <c r="BE32" i="286"/>
  <c r="BE33" i="286"/>
  <c r="BF30" i="286"/>
  <c r="BF51" i="286"/>
  <c r="BE33" i="282"/>
  <c r="BE34" i="282"/>
  <c r="BF31" i="282"/>
  <c r="BF20" i="282"/>
  <c r="BF22" i="282"/>
  <c r="BF44" i="282"/>
  <c r="BF37" i="282"/>
  <c r="BF38" i="282"/>
  <c r="BF40" i="282"/>
  <c r="BF45" i="282"/>
  <c r="BF46" i="282"/>
  <c r="BF48" i="282"/>
  <c r="BF49" i="282"/>
  <c r="BF58" i="282"/>
  <c r="BF54" i="282"/>
  <c r="BE51" i="282"/>
  <c r="BE52" i="282"/>
  <c r="BE77" i="282"/>
  <c r="BE78" i="282"/>
  <c r="BE79" i="282"/>
  <c r="BF76" i="282"/>
  <c r="BF55" i="282"/>
  <c r="BF56" i="282"/>
  <c r="BF59" i="282"/>
  <c r="BF60" i="282"/>
  <c r="BF63" i="282"/>
  <c r="BF65" i="282"/>
  <c r="BF66" i="282"/>
  <c r="BF36" i="265"/>
  <c r="BF37" i="265"/>
  <c r="BF189" i="280"/>
  <c r="BF192" i="280"/>
  <c r="BF195" i="280"/>
  <c r="BF196" i="280"/>
  <c r="BF197" i="280"/>
  <c r="BF43" i="265"/>
  <c r="BF139" i="280"/>
  <c r="BF140" i="280"/>
  <c r="BF143" i="280"/>
  <c r="BF144" i="280"/>
  <c r="BF46" i="265"/>
  <c r="BF48" i="265"/>
  <c r="BF50" i="265"/>
  <c r="BF104" i="280"/>
  <c r="BF51" i="265"/>
  <c r="BF52" i="265"/>
  <c r="BF45" i="314"/>
  <c r="BF46" i="314"/>
  <c r="BF48" i="314"/>
  <c r="BF50" i="314"/>
  <c r="BF51" i="314"/>
  <c r="BF61" i="314"/>
  <c r="BF35" i="314"/>
  <c r="BE79" i="314"/>
  <c r="BE80" i="314"/>
  <c r="BE81" i="314"/>
  <c r="BF78" i="314"/>
  <c r="BF36" i="314"/>
  <c r="BF38" i="314"/>
  <c r="BF40" i="314"/>
  <c r="BF42" i="314"/>
  <c r="BF62" i="314"/>
  <c r="BF63" i="314"/>
  <c r="BF64" i="314"/>
  <c r="BF54" i="265"/>
  <c r="BF53" i="314"/>
  <c r="BF55" i="314"/>
  <c r="BF57" i="314"/>
  <c r="BF58" i="314"/>
  <c r="BF59" i="314"/>
  <c r="BF70" i="314"/>
  <c r="BF67" i="314"/>
  <c r="BF68" i="314"/>
  <c r="BF71" i="314"/>
  <c r="BF72" i="314"/>
  <c r="BF55" i="265"/>
  <c r="BF56" i="265"/>
  <c r="BF58" i="265"/>
  <c r="BF59" i="265"/>
  <c r="BF154" i="280"/>
  <c r="BF155" i="280"/>
  <c r="BF156" i="280"/>
  <c r="BF159" i="280"/>
  <c r="BF160" i="280"/>
  <c r="BF161" i="280"/>
  <c r="BF61" i="265"/>
  <c r="BE181" i="280"/>
  <c r="BE165" i="280"/>
  <c r="BE166" i="280"/>
  <c r="BE182" i="280"/>
  <c r="BE183" i="280"/>
  <c r="BE184" i="280"/>
  <c r="BF179" i="280"/>
  <c r="BF173" i="280"/>
  <c r="BF169" i="280"/>
  <c r="BF170" i="280"/>
  <c r="BF171" i="280"/>
  <c r="BF174" i="280"/>
  <c r="BF175" i="280"/>
  <c r="BF176" i="280"/>
  <c r="BF62" i="265"/>
  <c r="BF63" i="265"/>
  <c r="BF66" i="265"/>
  <c r="BF52" i="286"/>
  <c r="BF53" i="286"/>
  <c r="BF58" i="286"/>
  <c r="BF59" i="286"/>
  <c r="BF10" i="288"/>
  <c r="BF11" i="288"/>
  <c r="BF12" i="288"/>
  <c r="BF9" i="288"/>
  <c r="BF18" i="288"/>
  <c r="BF21" i="288"/>
  <c r="BF23" i="286"/>
  <c r="BF24" i="286"/>
  <c r="BF25" i="286"/>
  <c r="BG22" i="286"/>
  <c r="BG47" i="286"/>
  <c r="BG30" i="285"/>
  <c r="BG31" i="285"/>
  <c r="BG15" i="265"/>
  <c r="BG16" i="265"/>
  <c r="BG128" i="280"/>
  <c r="BG18" i="265"/>
  <c r="BF205" i="280"/>
  <c r="BF206" i="280"/>
  <c r="BG202" i="280"/>
  <c r="BG229" i="280"/>
  <c r="BG231" i="280"/>
  <c r="BG232" i="280"/>
  <c r="BG19" i="265"/>
  <c r="BG21" i="265"/>
  <c r="BG10" i="282"/>
  <c r="BG12" i="282"/>
  <c r="BG13" i="282"/>
  <c r="BG23" i="265"/>
  <c r="BG24" i="265"/>
  <c r="BG48" i="286"/>
  <c r="BG49" i="286"/>
  <c r="BG57" i="286"/>
  <c r="BF31" i="286"/>
  <c r="BF32" i="286"/>
  <c r="BF33" i="286"/>
  <c r="BG30" i="286"/>
  <c r="BG51" i="286"/>
  <c r="BF33" i="282"/>
  <c r="BF34" i="282"/>
  <c r="BG31" i="282"/>
  <c r="BG20" i="282"/>
  <c r="BG22" i="282"/>
  <c r="BG44" i="282"/>
  <c r="BG37" i="282"/>
  <c r="BG38" i="282"/>
  <c r="BG40" i="282"/>
  <c r="BG45" i="282"/>
  <c r="BG46" i="282"/>
  <c r="BG48" i="282"/>
  <c r="BG49" i="282"/>
  <c r="BG58" i="282"/>
  <c r="BG54" i="282"/>
  <c r="BF51" i="282"/>
  <c r="BF52" i="282"/>
  <c r="BF77" i="282"/>
  <c r="BF78" i="282"/>
  <c r="BF79" i="282"/>
  <c r="BG76" i="282"/>
  <c r="BG55" i="282"/>
  <c r="BG56" i="282"/>
  <c r="BG59" i="282"/>
  <c r="BG60" i="282"/>
  <c r="BG63" i="282"/>
  <c r="BG65" i="282"/>
  <c r="BG66" i="282"/>
  <c r="BG36" i="265"/>
  <c r="BG37" i="265"/>
  <c r="BG189" i="280"/>
  <c r="BG192" i="280"/>
  <c r="BG195" i="280"/>
  <c r="BG196" i="280"/>
  <c r="BG197" i="280"/>
  <c r="BG43" i="265"/>
  <c r="BG139" i="280"/>
  <c r="BG140" i="280"/>
  <c r="BG143" i="280"/>
  <c r="BG144" i="280"/>
  <c r="BG46" i="265"/>
  <c r="BG48" i="265"/>
  <c r="BG50" i="265"/>
  <c r="BG104" i="280"/>
  <c r="BG51" i="265"/>
  <c r="BG52" i="265"/>
  <c r="BG45" i="314"/>
  <c r="BG46" i="314"/>
  <c r="BG48" i="314"/>
  <c r="BG50" i="314"/>
  <c r="BG51" i="314"/>
  <c r="BG61" i="314"/>
  <c r="BG35" i="314"/>
  <c r="BF79" i="314"/>
  <c r="BF80" i="314"/>
  <c r="BF81" i="314"/>
  <c r="BG78" i="314"/>
  <c r="BG36" i="314"/>
  <c r="BG38" i="314"/>
  <c r="BG40" i="314"/>
  <c r="BG42" i="314"/>
  <c r="BG62" i="314"/>
  <c r="BG63" i="314"/>
  <c r="BG64" i="314"/>
  <c r="BG54" i="265"/>
  <c r="BG53" i="314"/>
  <c r="BG55" i="314"/>
  <c r="BG57" i="314"/>
  <c r="BG58" i="314"/>
  <c r="BG59" i="314"/>
  <c r="BG70" i="314"/>
  <c r="BG67" i="314"/>
  <c r="BG68" i="314"/>
  <c r="BG71" i="314"/>
  <c r="BG72" i="314"/>
  <c r="BG55" i="265"/>
  <c r="BG56" i="265"/>
  <c r="BG58" i="265"/>
  <c r="BG59" i="265"/>
  <c r="BG154" i="280"/>
  <c r="BG155" i="280"/>
  <c r="BG156" i="280"/>
  <c r="BG159" i="280"/>
  <c r="BG160" i="280"/>
  <c r="BG161" i="280"/>
  <c r="BG61" i="265"/>
  <c r="BF181" i="280"/>
  <c r="BF165" i="280"/>
  <c r="BF166" i="280"/>
  <c r="BF182" i="280"/>
  <c r="BF183" i="280"/>
  <c r="BF184" i="280"/>
  <c r="BG179" i="280"/>
  <c r="BG173" i="280"/>
  <c r="BG169" i="280"/>
  <c r="BG170" i="280"/>
  <c r="BG171" i="280"/>
  <c r="BG174" i="280"/>
  <c r="BG175" i="280"/>
  <c r="BG176" i="280"/>
  <c r="BG62" i="265"/>
  <c r="BG63" i="265"/>
  <c r="BG66" i="265"/>
  <c r="BG52" i="286"/>
  <c r="BG53" i="286"/>
  <c r="BG58" i="286"/>
  <c r="BG59" i="286"/>
  <c r="BG10" i="288"/>
  <c r="BG11" i="288"/>
  <c r="BG12" i="288"/>
  <c r="BG9" i="288"/>
  <c r="BG18" i="288"/>
  <c r="BG21" i="288"/>
  <c r="BG23" i="286"/>
  <c r="BG24" i="286"/>
  <c r="BG25" i="286"/>
  <c r="BH22" i="286"/>
  <c r="BH47" i="286"/>
  <c r="BH30" i="285"/>
  <c r="BH31" i="285"/>
  <c r="BH15" i="265"/>
  <c r="BH16" i="265"/>
  <c r="BH128" i="280"/>
  <c r="BH18" i="265"/>
  <c r="BG205" i="280"/>
  <c r="BG206" i="280"/>
  <c r="BH202" i="280"/>
  <c r="BH229" i="280"/>
  <c r="BH231" i="280"/>
  <c r="BH232" i="280"/>
  <c r="BH19" i="265"/>
  <c r="BH21" i="265"/>
  <c r="BH10" i="282"/>
  <c r="BH12" i="282"/>
  <c r="BH13" i="282"/>
  <c r="BH23" i="265"/>
  <c r="BH24" i="265"/>
  <c r="BH48" i="286"/>
  <c r="BH49" i="286"/>
  <c r="BH57" i="286"/>
  <c r="BG31" i="286"/>
  <c r="BG32" i="286"/>
  <c r="BG33" i="286"/>
  <c r="BH30" i="286"/>
  <c r="BH51" i="286"/>
  <c r="BG33" i="282"/>
  <c r="BG34" i="282"/>
  <c r="BH31" i="282"/>
  <c r="BH20" i="282"/>
  <c r="BH22" i="282"/>
  <c r="BH44" i="282"/>
  <c r="BH37" i="282"/>
  <c r="BH38" i="282"/>
  <c r="BH40" i="282"/>
  <c r="BH45" i="282"/>
  <c r="BH46" i="282"/>
  <c r="BH48" i="282"/>
  <c r="BH49" i="282"/>
  <c r="BH58" i="282"/>
  <c r="BH54" i="282"/>
  <c r="BG51" i="282"/>
  <c r="BG52" i="282"/>
  <c r="BG77" i="282"/>
  <c r="BG78" i="282"/>
  <c r="BG79" i="282"/>
  <c r="BH76" i="282"/>
  <c r="BH55" i="282"/>
  <c r="BH56" i="282"/>
  <c r="BH59" i="282"/>
  <c r="BH60" i="282"/>
  <c r="BH63" i="282"/>
  <c r="BH65" i="282"/>
  <c r="BH66" i="282"/>
  <c r="BH36" i="265"/>
  <c r="BH37" i="265"/>
  <c r="BH189" i="280"/>
  <c r="BH192" i="280"/>
  <c r="BH195" i="280"/>
  <c r="BH196" i="280"/>
  <c r="BH197" i="280"/>
  <c r="BH43" i="265"/>
  <c r="BH139" i="280"/>
  <c r="BH140" i="280"/>
  <c r="BH143" i="280"/>
  <c r="BH144" i="280"/>
  <c r="BH46" i="265"/>
  <c r="BH48" i="265"/>
  <c r="BH50" i="265"/>
  <c r="BH104" i="280"/>
  <c r="BH51" i="265"/>
  <c r="BH52" i="265"/>
  <c r="BH45" i="314"/>
  <c r="BH46" i="314"/>
  <c r="BH48" i="314"/>
  <c r="BH50" i="314"/>
  <c r="BH51" i="314"/>
  <c r="BH61" i="314"/>
  <c r="BH35" i="314"/>
  <c r="BG79" i="314"/>
  <c r="BG80" i="314"/>
  <c r="BG81" i="314"/>
  <c r="BH78" i="314"/>
  <c r="BH36" i="314"/>
  <c r="BH38" i="314"/>
  <c r="BH40" i="314"/>
  <c r="BH42" i="314"/>
  <c r="BH62" i="314"/>
  <c r="BH63" i="314"/>
  <c r="BH64" i="314"/>
  <c r="BH54" i="265"/>
  <c r="BH53" i="314"/>
  <c r="BH55" i="314"/>
  <c r="BH57" i="314"/>
  <c r="BH58" i="314"/>
  <c r="BH59" i="314"/>
  <c r="BH70" i="314"/>
  <c r="BH67" i="314"/>
  <c r="BH68" i="314"/>
  <c r="BH71" i="314"/>
  <c r="BH72" i="314"/>
  <c r="BH55" i="265"/>
  <c r="BH56" i="265"/>
  <c r="BH58" i="265"/>
  <c r="BH59" i="265"/>
  <c r="BH154" i="280"/>
  <c r="BH155" i="280"/>
  <c r="BH156" i="280"/>
  <c r="BH159" i="280"/>
  <c r="BH160" i="280"/>
  <c r="BH161" i="280"/>
  <c r="BH61" i="265"/>
  <c r="BG181" i="280"/>
  <c r="BG165" i="280"/>
  <c r="BG166" i="280"/>
  <c r="BG182" i="280"/>
  <c r="BG183" i="280"/>
  <c r="BG184" i="280"/>
  <c r="BH179" i="280"/>
  <c r="BH173" i="280"/>
  <c r="BH169" i="280"/>
  <c r="BH170" i="280"/>
  <c r="BH171" i="280"/>
  <c r="BH174" i="280"/>
  <c r="BH175" i="280"/>
  <c r="BH176" i="280"/>
  <c r="BH62" i="265"/>
  <c r="BH63" i="265"/>
  <c r="BH66" i="265"/>
  <c r="BH52" i="286"/>
  <c r="BH53" i="286"/>
  <c r="BH58" i="286"/>
  <c r="BH59" i="286"/>
  <c r="BH10" i="288"/>
  <c r="BH11" i="288"/>
  <c r="BH12" i="288"/>
  <c r="BH9" i="288"/>
  <c r="BH18" i="288"/>
  <c r="BH21" i="288"/>
  <c r="BH23" i="286"/>
  <c r="BH24" i="286"/>
  <c r="BH25" i="286"/>
  <c r="BI22" i="286"/>
  <c r="BI47" i="286"/>
  <c r="BI30" i="285"/>
  <c r="BI31" i="285"/>
  <c r="BI15" i="265"/>
  <c r="BI16" i="265"/>
  <c r="BI128" i="280"/>
  <c r="BI18" i="265"/>
  <c r="BH205" i="280"/>
  <c r="BH206" i="280"/>
  <c r="BI202" i="280"/>
  <c r="BI229" i="280"/>
  <c r="BI231" i="280"/>
  <c r="BI232" i="280"/>
  <c r="BI19" i="265"/>
  <c r="BI21" i="265"/>
  <c r="BI10" i="282"/>
  <c r="BI12" i="282"/>
  <c r="BI13" i="282"/>
  <c r="BI23" i="265"/>
  <c r="BI24" i="265"/>
  <c r="BI48" i="286"/>
  <c r="BI49" i="286"/>
  <c r="BI57" i="286"/>
  <c r="BH31" i="286"/>
  <c r="BH32" i="286"/>
  <c r="BH33" i="286"/>
  <c r="BI30" i="286"/>
  <c r="BI51" i="286"/>
  <c r="BH33" i="282"/>
  <c r="BH34" i="282"/>
  <c r="BI31" i="282"/>
  <c r="BI20" i="282"/>
  <c r="BI22" i="282"/>
  <c r="BI44" i="282"/>
  <c r="BI37" i="282"/>
  <c r="BI38" i="282"/>
  <c r="BI40" i="282"/>
  <c r="BI45" i="282"/>
  <c r="BI46" i="282"/>
  <c r="BI48" i="282"/>
  <c r="BI49" i="282"/>
  <c r="BI58" i="282"/>
  <c r="BI54" i="282"/>
  <c r="BH51" i="282"/>
  <c r="BH52" i="282"/>
  <c r="BH77" i="282"/>
  <c r="BH78" i="282"/>
  <c r="BH79" i="282"/>
  <c r="BI76" i="282"/>
  <c r="BI55" i="282"/>
  <c r="BI56" i="282"/>
  <c r="BI59" i="282"/>
  <c r="BI60" i="282"/>
  <c r="BI63" i="282"/>
  <c r="BI65" i="282"/>
  <c r="BI66" i="282"/>
  <c r="BI36" i="265"/>
  <c r="BI37" i="265"/>
  <c r="BI189" i="280"/>
  <c r="BI192" i="280"/>
  <c r="BI195" i="280"/>
  <c r="BI196" i="280"/>
  <c r="BI197" i="280"/>
  <c r="BI43" i="265"/>
  <c r="BI139" i="280"/>
  <c r="BI140" i="280"/>
  <c r="BI143" i="280"/>
  <c r="BI144" i="280"/>
  <c r="BI46" i="265"/>
  <c r="BI48" i="265"/>
  <c r="BI50" i="265"/>
  <c r="BI104" i="280"/>
  <c r="BI51" i="265"/>
  <c r="BI52" i="265"/>
  <c r="BI45" i="314"/>
  <c r="BI46" i="314"/>
  <c r="BI48" i="314"/>
  <c r="BI50" i="314"/>
  <c r="BI51" i="314"/>
  <c r="BI61" i="314"/>
  <c r="BI35" i="314"/>
  <c r="BH79" i="314"/>
  <c r="BH80" i="314"/>
  <c r="BH81" i="314"/>
  <c r="BI78" i="314"/>
  <c r="BI36" i="314"/>
  <c r="BI38" i="314"/>
  <c r="BI40" i="314"/>
  <c r="BI42" i="314"/>
  <c r="BI62" i="314"/>
  <c r="BI63" i="314"/>
  <c r="BI64" i="314"/>
  <c r="BI54" i="265"/>
  <c r="BI53" i="314"/>
  <c r="BI55" i="314"/>
  <c r="BI57" i="314"/>
  <c r="BI58" i="314"/>
  <c r="BI59" i="314"/>
  <c r="BI70" i="314"/>
  <c r="BI67" i="314"/>
  <c r="BI68" i="314"/>
  <c r="BI71" i="314"/>
  <c r="BI72" i="314"/>
  <c r="BI55" i="265"/>
  <c r="BI56" i="265"/>
  <c r="BI58" i="265"/>
  <c r="BI59" i="265"/>
  <c r="BI154" i="280"/>
  <c r="BI155" i="280"/>
  <c r="BI156" i="280"/>
  <c r="BI159" i="280"/>
  <c r="BI160" i="280"/>
  <c r="BI161" i="280"/>
  <c r="BI61" i="265"/>
  <c r="BH181" i="280"/>
  <c r="BH165" i="280"/>
  <c r="BH166" i="280"/>
  <c r="BH182" i="280"/>
  <c r="BH183" i="280"/>
  <c r="BH184" i="280"/>
  <c r="BI179" i="280"/>
  <c r="BI173" i="280"/>
  <c r="BI169" i="280"/>
  <c r="BI170" i="280"/>
  <c r="BI171" i="280"/>
  <c r="BI174" i="280"/>
  <c r="BI175" i="280"/>
  <c r="BI176" i="280"/>
  <c r="BI62" i="265"/>
  <c r="BI63" i="265"/>
  <c r="BI66" i="265"/>
  <c r="BI52" i="286"/>
  <c r="BI53" i="286"/>
  <c r="BI58" i="286"/>
  <c r="BI59" i="286"/>
  <c r="BI10" i="288"/>
  <c r="BI11" i="288"/>
  <c r="BI12" i="288"/>
  <c r="BI9" i="288"/>
  <c r="BI18" i="288"/>
  <c r="BI21" i="288"/>
  <c r="BI23" i="286"/>
  <c r="BI24" i="286"/>
  <c r="BI25" i="286"/>
  <c r="BJ22" i="286"/>
  <c r="BJ47" i="286"/>
  <c r="BJ30" i="285"/>
  <c r="BJ31" i="285"/>
  <c r="BJ15" i="265"/>
  <c r="BJ16" i="265"/>
  <c r="BJ128" i="280"/>
  <c r="BJ18" i="265"/>
  <c r="BI205" i="280"/>
  <c r="BI206" i="280"/>
  <c r="BJ202" i="280"/>
  <c r="BJ229" i="280"/>
  <c r="BJ231" i="280"/>
  <c r="BJ232" i="280"/>
  <c r="BJ19" i="265"/>
  <c r="BJ21" i="265"/>
  <c r="BJ10" i="282"/>
  <c r="BJ12" i="282"/>
  <c r="BJ13" i="282"/>
  <c r="BJ23" i="265"/>
  <c r="BJ24" i="265"/>
  <c r="BJ48" i="286"/>
  <c r="BJ49" i="286"/>
  <c r="BJ57" i="286"/>
  <c r="BI31" i="286"/>
  <c r="BI32" i="286"/>
  <c r="BI33" i="286"/>
  <c r="BJ30" i="286"/>
  <c r="BJ51" i="286"/>
  <c r="BI33" i="282"/>
  <c r="BI34" i="282"/>
  <c r="BJ31" i="282"/>
  <c r="BJ20" i="282"/>
  <c r="BJ22" i="282"/>
  <c r="BJ44" i="282"/>
  <c r="BJ37" i="282"/>
  <c r="BJ38" i="282"/>
  <c r="BJ40" i="282"/>
  <c r="BJ45" i="282"/>
  <c r="BJ46" i="282"/>
  <c r="BJ48" i="282"/>
  <c r="BJ49" i="282"/>
  <c r="BJ58" i="282"/>
  <c r="BJ54" i="282"/>
  <c r="BI51" i="282"/>
  <c r="BI52" i="282"/>
  <c r="BI77" i="282"/>
  <c r="BI78" i="282"/>
  <c r="BI79" i="282"/>
  <c r="BJ76" i="282"/>
  <c r="BJ55" i="282"/>
  <c r="BJ56" i="282"/>
  <c r="BJ59" i="282"/>
  <c r="BJ60" i="282"/>
  <c r="BJ63" i="282"/>
  <c r="BJ65" i="282"/>
  <c r="BJ66" i="282"/>
  <c r="BJ36" i="265"/>
  <c r="BJ37" i="265"/>
  <c r="BJ189" i="280"/>
  <c r="BJ192" i="280"/>
  <c r="BJ195" i="280"/>
  <c r="BJ196" i="280"/>
  <c r="BJ197" i="280"/>
  <c r="BJ43" i="265"/>
  <c r="BJ139" i="280"/>
  <c r="BJ140" i="280"/>
  <c r="BJ143" i="280"/>
  <c r="BJ144" i="280"/>
  <c r="BJ46" i="265"/>
  <c r="BJ48" i="265"/>
  <c r="BJ50" i="265"/>
  <c r="BJ104" i="280"/>
  <c r="BJ51" i="265"/>
  <c r="BJ52" i="265"/>
  <c r="BJ45" i="314"/>
  <c r="BJ46" i="314"/>
  <c r="BJ48" i="314"/>
  <c r="BJ50" i="314"/>
  <c r="BJ51" i="314"/>
  <c r="BJ61" i="314"/>
  <c r="BJ35" i="314"/>
  <c r="BI79" i="314"/>
  <c r="BI80" i="314"/>
  <c r="BI81" i="314"/>
  <c r="BJ78" i="314"/>
  <c r="BJ36" i="314"/>
  <c r="BJ38" i="314"/>
  <c r="BJ40" i="314"/>
  <c r="BJ42" i="314"/>
  <c r="BJ62" i="314"/>
  <c r="BJ63" i="314"/>
  <c r="BJ64" i="314"/>
  <c r="BJ54" i="265"/>
  <c r="BJ53" i="314"/>
  <c r="BJ55" i="314"/>
  <c r="BJ57" i="314"/>
  <c r="BJ58" i="314"/>
  <c r="BJ59" i="314"/>
  <c r="BJ70" i="314"/>
  <c r="BJ67" i="314"/>
  <c r="BJ68" i="314"/>
  <c r="BJ71" i="314"/>
  <c r="BJ72" i="314"/>
  <c r="BJ55" i="265"/>
  <c r="BJ56" i="265"/>
  <c r="BJ58" i="265"/>
  <c r="BJ59" i="265"/>
  <c r="BJ154" i="280"/>
  <c r="BJ155" i="280"/>
  <c r="BJ156" i="280"/>
  <c r="BJ159" i="280"/>
  <c r="BJ160" i="280"/>
  <c r="BJ161" i="280"/>
  <c r="BJ61" i="265"/>
  <c r="BI181" i="280"/>
  <c r="BI165" i="280"/>
  <c r="BI166" i="280"/>
  <c r="BI182" i="280"/>
  <c r="BI183" i="280"/>
  <c r="BI184" i="280"/>
  <c r="BJ179" i="280"/>
  <c r="BJ173" i="280"/>
  <c r="BJ169" i="280"/>
  <c r="BJ170" i="280"/>
  <c r="BJ171" i="280"/>
  <c r="BJ174" i="280"/>
  <c r="BJ175" i="280"/>
  <c r="BJ176" i="280"/>
  <c r="BJ62" i="265"/>
  <c r="BJ63" i="265"/>
  <c r="BJ66" i="265"/>
  <c r="BJ52" i="286"/>
  <c r="BJ53" i="286"/>
  <c r="BJ58" i="286"/>
  <c r="BJ59" i="286"/>
  <c r="BJ10" i="288"/>
  <c r="BJ11" i="288"/>
  <c r="BJ12" i="288"/>
  <c r="BJ9" i="288"/>
  <c r="BJ18" i="288"/>
  <c r="BJ21" i="288"/>
  <c r="BJ23" i="286"/>
  <c r="BJ24" i="286"/>
  <c r="BJ25" i="286"/>
  <c r="BK22" i="286"/>
  <c r="BK47" i="286"/>
  <c r="BK30" i="285"/>
  <c r="BK31" i="285"/>
  <c r="BK15" i="265"/>
  <c r="BK16" i="265"/>
  <c r="BK128" i="280"/>
  <c r="BK18" i="265"/>
  <c r="BJ205" i="280"/>
  <c r="BJ206" i="280"/>
  <c r="BK202" i="280"/>
  <c r="BK229" i="280"/>
  <c r="BK231" i="280"/>
  <c r="BK232" i="280"/>
  <c r="BK19" i="265"/>
  <c r="BK21" i="265"/>
  <c r="BK10" i="282"/>
  <c r="BK12" i="282"/>
  <c r="BK13" i="282"/>
  <c r="BK23" i="265"/>
  <c r="BK24" i="265"/>
  <c r="BK48" i="286"/>
  <c r="BK49" i="286"/>
  <c r="BK57" i="286"/>
  <c r="BJ31" i="286"/>
  <c r="BJ32" i="286"/>
  <c r="BJ33" i="286"/>
  <c r="BK30" i="286"/>
  <c r="BK51" i="286"/>
  <c r="BJ33" i="282"/>
  <c r="BJ34" i="282"/>
  <c r="BK31" i="282"/>
  <c r="BK20" i="282"/>
  <c r="BK22" i="282"/>
  <c r="BK44" i="282"/>
  <c r="BK37" i="282"/>
  <c r="BK38" i="282"/>
  <c r="BK40" i="282"/>
  <c r="BK45" i="282"/>
  <c r="BK46" i="282"/>
  <c r="BK48" i="282"/>
  <c r="BK49" i="282"/>
  <c r="BK58" i="282"/>
  <c r="BK54" i="282"/>
  <c r="BJ51" i="282"/>
  <c r="BJ52" i="282"/>
  <c r="BJ77" i="282"/>
  <c r="BJ78" i="282"/>
  <c r="BJ79" i="282"/>
  <c r="BK76" i="282"/>
  <c r="BK55" i="282"/>
  <c r="BK56" i="282"/>
  <c r="BK59" i="282"/>
  <c r="BK60" i="282"/>
  <c r="BK63" i="282"/>
  <c r="BK65" i="282"/>
  <c r="BK66" i="282"/>
  <c r="BK36" i="265"/>
  <c r="BK37" i="265"/>
  <c r="BK189" i="280"/>
  <c r="BK192" i="280"/>
  <c r="BK195" i="280"/>
  <c r="BK196" i="280"/>
  <c r="BK197" i="280"/>
  <c r="BK43" i="265"/>
  <c r="BK139" i="280"/>
  <c r="BK140" i="280"/>
  <c r="BK143" i="280"/>
  <c r="BK144" i="280"/>
  <c r="BK46" i="265"/>
  <c r="BK48" i="265"/>
  <c r="BK50" i="265"/>
  <c r="BK104" i="280"/>
  <c r="BK51" i="265"/>
  <c r="BK52" i="265"/>
  <c r="BK45" i="314"/>
  <c r="BK46" i="314"/>
  <c r="BK48" i="314"/>
  <c r="BK50" i="314"/>
  <c r="BK51" i="314"/>
  <c r="BK61" i="314"/>
  <c r="BK35" i="314"/>
  <c r="BJ79" i="314"/>
  <c r="BJ80" i="314"/>
  <c r="BJ81" i="314"/>
  <c r="BK78" i="314"/>
  <c r="BK36" i="314"/>
  <c r="BK38" i="314"/>
  <c r="BK40" i="314"/>
  <c r="BK42" i="314"/>
  <c r="BK62" i="314"/>
  <c r="BK63" i="314"/>
  <c r="BK64" i="314"/>
  <c r="BK54" i="265"/>
  <c r="BK53" i="314"/>
  <c r="BK55" i="314"/>
  <c r="BK57" i="314"/>
  <c r="BK58" i="314"/>
  <c r="BK59" i="314"/>
  <c r="BK70" i="314"/>
  <c r="BK67" i="314"/>
  <c r="BK68" i="314"/>
  <c r="BK71" i="314"/>
  <c r="BK72" i="314"/>
  <c r="BK55" i="265"/>
  <c r="BK56" i="265"/>
  <c r="BK58" i="265"/>
  <c r="BK59" i="265"/>
  <c r="BK154" i="280"/>
  <c r="BK155" i="280"/>
  <c r="BK156" i="280"/>
  <c r="BK159" i="280"/>
  <c r="BK160" i="280"/>
  <c r="BK161" i="280"/>
  <c r="BK61" i="265"/>
  <c r="BJ181" i="280"/>
  <c r="BJ165" i="280"/>
  <c r="BJ166" i="280"/>
  <c r="BJ182" i="280"/>
  <c r="BJ183" i="280"/>
  <c r="BJ184" i="280"/>
  <c r="BK179" i="280"/>
  <c r="BK173" i="280"/>
  <c r="BK169" i="280"/>
  <c r="BK170" i="280"/>
  <c r="BK171" i="280"/>
  <c r="BK174" i="280"/>
  <c r="BK175" i="280"/>
  <c r="BK176" i="280"/>
  <c r="BK62" i="265"/>
  <c r="BK63" i="265"/>
  <c r="BK66" i="265"/>
  <c r="BK52" i="286"/>
  <c r="BK53" i="286"/>
  <c r="BK58" i="286"/>
  <c r="BK59" i="286"/>
  <c r="BK10" i="288"/>
  <c r="BK11" i="288"/>
  <c r="BK12" i="288"/>
  <c r="BK9" i="288"/>
  <c r="BK18" i="288"/>
  <c r="BK21" i="288"/>
  <c r="BK23" i="286"/>
  <c r="BK24" i="286"/>
  <c r="BK25" i="286"/>
  <c r="BL22" i="286"/>
  <c r="BL47" i="286"/>
  <c r="BL30" i="285"/>
  <c r="BL31" i="285"/>
  <c r="BL15" i="265"/>
  <c r="BL16" i="265"/>
  <c r="BL128" i="280"/>
  <c r="BL18" i="265"/>
  <c r="BK205" i="280"/>
  <c r="BK206" i="280"/>
  <c r="BL202" i="280"/>
  <c r="BL229" i="280"/>
  <c r="BL231" i="280"/>
  <c r="BL232" i="280"/>
  <c r="BL19" i="265"/>
  <c r="BL21" i="265"/>
  <c r="BL10" i="282"/>
  <c r="BL12" i="282"/>
  <c r="BL13" i="282"/>
  <c r="BL23" i="265"/>
  <c r="BL24" i="265"/>
  <c r="BL48" i="286"/>
  <c r="BL49" i="286"/>
  <c r="BL57" i="286"/>
  <c r="BK31" i="286"/>
  <c r="BK32" i="286"/>
  <c r="BK33" i="286"/>
  <c r="BL30" i="286"/>
  <c r="BL51" i="286"/>
  <c r="BK33" i="282"/>
  <c r="BK34" i="282"/>
  <c r="BL31" i="282"/>
  <c r="BL20" i="282"/>
  <c r="BL22" i="282"/>
  <c r="BL44" i="282"/>
  <c r="BL37" i="282"/>
  <c r="BL38" i="282"/>
  <c r="BL40" i="282"/>
  <c r="BL45" i="282"/>
  <c r="BL46" i="282"/>
  <c r="BL48" i="282"/>
  <c r="BL49" i="282"/>
  <c r="BL58" i="282"/>
  <c r="BL54" i="282"/>
  <c r="BK51" i="282"/>
  <c r="BK52" i="282"/>
  <c r="BK77" i="282"/>
  <c r="BK78" i="282"/>
  <c r="BK79" i="282"/>
  <c r="BL76" i="282"/>
  <c r="BL55" i="282"/>
  <c r="BL56" i="282"/>
  <c r="BL59" i="282"/>
  <c r="BL60" i="282"/>
  <c r="BL63" i="282"/>
  <c r="BL65" i="282"/>
  <c r="BL66" i="282"/>
  <c r="BL36" i="265"/>
  <c r="BL37" i="265"/>
  <c r="BL189" i="280"/>
  <c r="BL192" i="280"/>
  <c r="BL195" i="280"/>
  <c r="BL196" i="280"/>
  <c r="BL197" i="280"/>
  <c r="BL43" i="265"/>
  <c r="BL139" i="280"/>
  <c r="BL140" i="280"/>
  <c r="BL143" i="280"/>
  <c r="BL144" i="280"/>
  <c r="BL46" i="265"/>
  <c r="BL48" i="265"/>
  <c r="BL50" i="265"/>
  <c r="BL104" i="280"/>
  <c r="BL51" i="265"/>
  <c r="BL52" i="265"/>
  <c r="BL45" i="314"/>
  <c r="BL46" i="314"/>
  <c r="BL48" i="314"/>
  <c r="BL50" i="314"/>
  <c r="BL51" i="314"/>
  <c r="BL61" i="314"/>
  <c r="BL35" i="314"/>
  <c r="BK79" i="314"/>
  <c r="BK80" i="314"/>
  <c r="BK81" i="314"/>
  <c r="BL78" i="314"/>
  <c r="BL36" i="314"/>
  <c r="BL38" i="314"/>
  <c r="BL40" i="314"/>
  <c r="BL42" i="314"/>
  <c r="BL62" i="314"/>
  <c r="BL63" i="314"/>
  <c r="BL64" i="314"/>
  <c r="BL54" i="265"/>
  <c r="BL53" i="314"/>
  <c r="BL55" i="314"/>
  <c r="BL57" i="314"/>
  <c r="BL58" i="314"/>
  <c r="BL59" i="314"/>
  <c r="BL70" i="314"/>
  <c r="BL67" i="314"/>
  <c r="BL68" i="314"/>
  <c r="BL71" i="314"/>
  <c r="BL72" i="314"/>
  <c r="BL55" i="265"/>
  <c r="BL56" i="265"/>
  <c r="BL58" i="265"/>
  <c r="BL59" i="265"/>
  <c r="BL154" i="280"/>
  <c r="BL155" i="280"/>
  <c r="BL156" i="280"/>
  <c r="BL159" i="280"/>
  <c r="BL160" i="280"/>
  <c r="BL161" i="280"/>
  <c r="BL61" i="265"/>
  <c r="BK181" i="280"/>
  <c r="BK165" i="280"/>
  <c r="BK166" i="280"/>
  <c r="BK182" i="280"/>
  <c r="BK183" i="280"/>
  <c r="BK184" i="280"/>
  <c r="BL179" i="280"/>
  <c r="BL173" i="280"/>
  <c r="BL169" i="280"/>
  <c r="BL170" i="280"/>
  <c r="BL171" i="280"/>
  <c r="BL174" i="280"/>
  <c r="BL175" i="280"/>
  <c r="BL176" i="280"/>
  <c r="BL62" i="265"/>
  <c r="BL63" i="265"/>
  <c r="BL66" i="265"/>
  <c r="BL52" i="286"/>
  <c r="BL53" i="286"/>
  <c r="BL58" i="286"/>
  <c r="BL59" i="286"/>
  <c r="BL10" i="288"/>
  <c r="BL11" i="288"/>
  <c r="BL12" i="288"/>
  <c r="BL9" i="288"/>
  <c r="BL18" i="288"/>
  <c r="BL21" i="288"/>
  <c r="BL23" i="286"/>
  <c r="BL24" i="286"/>
  <c r="BL25" i="286"/>
  <c r="BM22" i="286"/>
  <c r="BM47" i="286"/>
  <c r="BM30" i="285"/>
  <c r="BM31" i="285"/>
  <c r="BM15" i="265"/>
  <c r="BM16" i="265"/>
  <c r="BM128" i="280"/>
  <c r="BM18" i="265"/>
  <c r="BL205" i="280"/>
  <c r="BL206" i="280"/>
  <c r="BM202" i="280"/>
  <c r="BM229" i="280"/>
  <c r="BM231" i="280"/>
  <c r="BM232" i="280"/>
  <c r="BM19" i="265"/>
  <c r="BM21" i="265"/>
  <c r="BM10" i="282"/>
  <c r="BM12" i="282"/>
  <c r="BM13" i="282"/>
  <c r="BM23" i="265"/>
  <c r="BM24" i="265"/>
  <c r="BM48" i="286"/>
  <c r="BM49" i="286"/>
  <c r="BM57" i="286"/>
  <c r="BL31" i="286"/>
  <c r="BL32" i="286"/>
  <c r="BL33" i="286"/>
  <c r="BM30" i="286"/>
  <c r="BM51" i="286"/>
  <c r="BL33" i="282"/>
  <c r="BL34" i="282"/>
  <c r="BM31" i="282"/>
  <c r="BM20" i="282"/>
  <c r="BM22" i="282"/>
  <c r="BM44" i="282"/>
  <c r="BM37" i="282"/>
  <c r="BM38" i="282"/>
  <c r="BM40" i="282"/>
  <c r="BM45" i="282"/>
  <c r="BM46" i="282"/>
  <c r="BM48" i="282"/>
  <c r="BM49" i="282"/>
  <c r="BM58" i="282"/>
  <c r="BM54" i="282"/>
  <c r="BL51" i="282"/>
  <c r="BL52" i="282"/>
  <c r="BL77" i="282"/>
  <c r="BL78" i="282"/>
  <c r="BL79" i="282"/>
  <c r="BM76" i="282"/>
  <c r="BM55" i="282"/>
  <c r="BM56" i="282"/>
  <c r="BM59" i="282"/>
  <c r="BM60" i="282"/>
  <c r="BM63" i="282"/>
  <c r="BM65" i="282"/>
  <c r="BM66" i="282"/>
  <c r="BM36" i="265"/>
  <c r="BM37" i="265"/>
  <c r="BM189" i="280"/>
  <c r="BM192" i="280"/>
  <c r="BM195" i="280"/>
  <c r="BM196" i="280"/>
  <c r="BM197" i="280"/>
  <c r="BM43" i="265"/>
  <c r="BM139" i="280"/>
  <c r="BM140" i="280"/>
  <c r="BM143" i="280"/>
  <c r="BM144" i="280"/>
  <c r="BM46" i="265"/>
  <c r="BM48" i="265"/>
  <c r="BM50" i="265"/>
  <c r="BM104" i="280"/>
  <c r="BM51" i="265"/>
  <c r="BM52" i="265"/>
  <c r="BM45" i="314"/>
  <c r="BM46" i="314"/>
  <c r="BM48" i="314"/>
  <c r="BM50" i="314"/>
  <c r="BM51" i="314"/>
  <c r="BM61" i="314"/>
  <c r="BM35" i="314"/>
  <c r="BL79" i="314"/>
  <c r="BL80" i="314"/>
  <c r="BL81" i="314"/>
  <c r="BM78" i="314"/>
  <c r="BM36" i="314"/>
  <c r="BM38" i="314"/>
  <c r="BM40" i="314"/>
  <c r="BM42" i="314"/>
  <c r="BM62" i="314"/>
  <c r="BM63" i="314"/>
  <c r="BM64" i="314"/>
  <c r="BM54" i="265"/>
  <c r="BM53" i="314"/>
  <c r="BM55" i="314"/>
  <c r="BM57" i="314"/>
  <c r="BM58" i="314"/>
  <c r="BM59" i="314"/>
  <c r="BM70" i="314"/>
  <c r="BM67" i="314"/>
  <c r="BM68" i="314"/>
  <c r="BM71" i="314"/>
  <c r="BM72" i="314"/>
  <c r="BM55" i="265"/>
  <c r="BM56" i="265"/>
  <c r="BM58" i="265"/>
  <c r="BM59" i="265"/>
  <c r="BM154" i="280"/>
  <c r="BM155" i="280"/>
  <c r="BM156" i="280"/>
  <c r="BM159" i="280"/>
  <c r="BM160" i="280"/>
  <c r="BM161" i="280"/>
  <c r="BM61" i="265"/>
  <c r="BL181" i="280"/>
  <c r="BL165" i="280"/>
  <c r="BL166" i="280"/>
  <c r="BL182" i="280"/>
  <c r="BL183" i="280"/>
  <c r="BL184" i="280"/>
  <c r="BM179" i="280"/>
  <c r="BM173" i="280"/>
  <c r="BM169" i="280"/>
  <c r="BM170" i="280"/>
  <c r="BM171" i="280"/>
  <c r="BM174" i="280"/>
  <c r="BM175" i="280"/>
  <c r="BM176" i="280"/>
  <c r="BM62" i="265"/>
  <c r="BM63" i="265"/>
  <c r="BM66" i="265"/>
  <c r="BM52" i="286"/>
  <c r="BM53" i="286"/>
  <c r="BM58" i="286"/>
  <c r="BM59" i="286"/>
  <c r="BM10" i="288"/>
  <c r="BM11" i="288"/>
  <c r="BM12" i="288"/>
  <c r="BM9" i="288"/>
  <c r="BM18" i="288"/>
  <c r="BM21" i="288"/>
  <c r="BM23" i="286"/>
  <c r="BM24" i="286"/>
  <c r="BM25" i="286"/>
  <c r="BN22" i="286"/>
  <c r="BN47" i="286"/>
  <c r="BN30" i="285"/>
  <c r="BN31" i="285"/>
  <c r="BN15" i="265"/>
  <c r="BN16" i="265"/>
  <c r="BN128" i="280"/>
  <c r="BN18" i="265"/>
  <c r="BM205" i="280"/>
  <c r="BM206" i="280"/>
  <c r="BN202" i="280"/>
  <c r="BN229" i="280"/>
  <c r="BN231" i="280"/>
  <c r="BN232" i="280"/>
  <c r="BN19" i="265"/>
  <c r="BN21" i="265"/>
  <c r="BN10" i="282"/>
  <c r="BN12" i="282"/>
  <c r="BN13" i="282"/>
  <c r="BN23" i="265"/>
  <c r="BN24" i="265"/>
  <c r="BN48" i="286"/>
  <c r="BN49" i="286"/>
  <c r="BN57" i="286"/>
  <c r="BM31" i="286"/>
  <c r="BM32" i="286"/>
  <c r="BM33" i="286"/>
  <c r="BN30" i="286"/>
  <c r="BN51" i="286"/>
  <c r="BM33" i="282"/>
  <c r="BM34" i="282"/>
  <c r="BN31" i="282"/>
  <c r="BN20" i="282"/>
  <c r="BN22" i="282"/>
  <c r="BN44" i="282"/>
  <c r="BN37" i="282"/>
  <c r="BN38" i="282"/>
  <c r="BN40" i="282"/>
  <c r="BN45" i="282"/>
  <c r="BN46" i="282"/>
  <c r="BN48" i="282"/>
  <c r="BN49" i="282"/>
  <c r="BN58" i="282"/>
  <c r="BN54" i="282"/>
  <c r="BM51" i="282"/>
  <c r="BM52" i="282"/>
  <c r="BM77" i="282"/>
  <c r="BM78" i="282"/>
  <c r="BM79" i="282"/>
  <c r="BN76" i="282"/>
  <c r="BN55" i="282"/>
  <c r="BN56" i="282"/>
  <c r="BN59" i="282"/>
  <c r="BN60" i="282"/>
  <c r="BN63" i="282"/>
  <c r="BN65" i="282"/>
  <c r="BN66" i="282"/>
  <c r="BN36" i="265"/>
  <c r="BN37" i="265"/>
  <c r="BN189" i="280"/>
  <c r="BN192" i="280"/>
  <c r="BN195" i="280"/>
  <c r="BN196" i="280"/>
  <c r="BN197" i="280"/>
  <c r="BN43" i="265"/>
  <c r="BN139" i="280"/>
  <c r="BN140" i="280"/>
  <c r="BN143" i="280"/>
  <c r="BN144" i="280"/>
  <c r="BN46" i="265"/>
  <c r="BN48" i="265"/>
  <c r="BN50" i="265"/>
  <c r="BN104" i="280"/>
  <c r="BN51" i="265"/>
  <c r="BN52" i="265"/>
  <c r="BN45" i="314"/>
  <c r="BN46" i="314"/>
  <c r="BN48" i="314"/>
  <c r="BN50" i="314"/>
  <c r="BN51" i="314"/>
  <c r="BN61" i="314"/>
  <c r="BN35" i="314"/>
  <c r="BM79" i="314"/>
  <c r="BM80" i="314"/>
  <c r="BM81" i="314"/>
  <c r="BN78" i="314"/>
  <c r="BN36" i="314"/>
  <c r="BN38" i="314"/>
  <c r="BN40" i="314"/>
  <c r="BN42" i="314"/>
  <c r="BN62" i="314"/>
  <c r="BN63" i="314"/>
  <c r="BN64" i="314"/>
  <c r="BN54" i="265"/>
  <c r="BN53" i="314"/>
  <c r="BN55" i="314"/>
  <c r="BN57" i="314"/>
  <c r="BN58" i="314"/>
  <c r="BN59" i="314"/>
  <c r="BN70" i="314"/>
  <c r="BN67" i="314"/>
  <c r="BN68" i="314"/>
  <c r="BN71" i="314"/>
  <c r="BN72" i="314"/>
  <c r="BN55" i="265"/>
  <c r="BN56" i="265"/>
  <c r="BN58" i="265"/>
  <c r="BN59" i="265"/>
  <c r="BN154" i="280"/>
  <c r="BN155" i="280"/>
  <c r="BN156" i="280"/>
  <c r="BN159" i="280"/>
  <c r="BN160" i="280"/>
  <c r="BN161" i="280"/>
  <c r="BN61" i="265"/>
  <c r="BM181" i="280"/>
  <c r="BM165" i="280"/>
  <c r="BM166" i="280"/>
  <c r="BM182" i="280"/>
  <c r="BM183" i="280"/>
  <c r="BM184" i="280"/>
  <c r="BN179" i="280"/>
  <c r="BN173" i="280"/>
  <c r="BN169" i="280"/>
  <c r="BN170" i="280"/>
  <c r="BN171" i="280"/>
  <c r="BN174" i="280"/>
  <c r="BN175" i="280"/>
  <c r="BN176" i="280"/>
  <c r="BN62" i="265"/>
  <c r="BN63" i="265"/>
  <c r="BN66" i="265"/>
  <c r="BN52" i="286"/>
  <c r="BN53" i="286"/>
  <c r="BN58" i="286"/>
  <c r="BN59" i="286"/>
  <c r="BN10" i="288"/>
  <c r="BN11" i="288"/>
  <c r="BN12" i="288"/>
  <c r="BN9" i="288"/>
  <c r="BN18" i="288"/>
  <c r="BN21" i="288"/>
  <c r="BN23" i="286"/>
  <c r="BN24" i="286"/>
  <c r="BN25" i="286"/>
  <c r="BO22" i="286"/>
  <c r="BO47" i="286"/>
  <c r="BO30" i="285"/>
  <c r="BO31" i="285"/>
  <c r="BO15" i="265"/>
  <c r="BO16" i="265"/>
  <c r="BO128" i="280"/>
  <c r="BO18" i="265"/>
  <c r="BN205" i="280"/>
  <c r="BN206" i="280"/>
  <c r="BO202" i="280"/>
  <c r="BO229" i="280"/>
  <c r="BO231" i="280"/>
  <c r="BO232" i="280"/>
  <c r="BO19" i="265"/>
  <c r="BO21" i="265"/>
  <c r="BO10" i="282"/>
  <c r="BO12" i="282"/>
  <c r="BO13" i="282"/>
  <c r="BO23" i="265"/>
  <c r="BO24" i="265"/>
  <c r="BO48" i="286"/>
  <c r="BO49" i="286"/>
  <c r="BO57" i="286"/>
  <c r="BN31" i="286"/>
  <c r="BN32" i="286"/>
  <c r="BN33" i="286"/>
  <c r="BO30" i="286"/>
  <c r="BO51" i="286"/>
  <c r="BN33" i="282"/>
  <c r="BN34" i="282"/>
  <c r="BO31" i="282"/>
  <c r="BO20" i="282"/>
  <c r="BO22" i="282"/>
  <c r="BO44" i="282"/>
  <c r="BO37" i="282"/>
  <c r="BO38" i="282"/>
  <c r="BO40" i="282"/>
  <c r="BO45" i="282"/>
  <c r="BO46" i="282"/>
  <c r="BO48" i="282"/>
  <c r="BO49" i="282"/>
  <c r="BO58" i="282"/>
  <c r="BO54" i="282"/>
  <c r="BN51" i="282"/>
  <c r="BN52" i="282"/>
  <c r="BN77" i="282"/>
  <c r="BN78" i="282"/>
  <c r="BN79" i="282"/>
  <c r="BO76" i="282"/>
  <c r="BO55" i="282"/>
  <c r="BO56" i="282"/>
  <c r="BO59" i="282"/>
  <c r="BO60" i="282"/>
  <c r="BO63" i="282"/>
  <c r="BO65" i="282"/>
  <c r="BO66" i="282"/>
  <c r="BO36" i="265"/>
  <c r="BO37" i="265"/>
  <c r="BO189" i="280"/>
  <c r="BO192" i="280"/>
  <c r="BO195" i="280"/>
  <c r="BO196" i="280"/>
  <c r="BO197" i="280"/>
  <c r="BO43" i="265"/>
  <c r="BO139" i="280"/>
  <c r="BO140" i="280"/>
  <c r="BO143" i="280"/>
  <c r="BO144" i="280"/>
  <c r="BO46" i="265"/>
  <c r="BO48" i="265"/>
  <c r="BO50" i="265"/>
  <c r="BO104" i="280"/>
  <c r="BO51" i="265"/>
  <c r="BO52" i="265"/>
  <c r="BO45" i="314"/>
  <c r="BO46" i="314"/>
  <c r="BO48" i="314"/>
  <c r="BO50" i="314"/>
  <c r="BO51" i="314"/>
  <c r="BO61" i="314"/>
  <c r="BO35" i="314"/>
  <c r="BN79" i="314"/>
  <c r="BN80" i="314"/>
  <c r="BN81" i="314"/>
  <c r="BO78" i="314"/>
  <c r="BO36" i="314"/>
  <c r="BO38" i="314"/>
  <c r="BO40" i="314"/>
  <c r="BO42" i="314"/>
  <c r="BO62" i="314"/>
  <c r="BO63" i="314"/>
  <c r="BO64" i="314"/>
  <c r="BO54" i="265"/>
  <c r="BO53" i="314"/>
  <c r="BO55" i="314"/>
  <c r="BO57" i="314"/>
  <c r="BO58" i="314"/>
  <c r="BO59" i="314"/>
  <c r="BO70" i="314"/>
  <c r="BO67" i="314"/>
  <c r="BO68" i="314"/>
  <c r="BO71" i="314"/>
  <c r="BO72" i="314"/>
  <c r="BO55" i="265"/>
  <c r="BO56" i="265"/>
  <c r="BO58" i="265"/>
  <c r="BO59" i="265"/>
  <c r="BO154" i="280"/>
  <c r="BO155" i="280"/>
  <c r="BO156" i="280"/>
  <c r="BO159" i="280"/>
  <c r="BO160" i="280"/>
  <c r="BO161" i="280"/>
  <c r="BO61" i="265"/>
  <c r="BN181" i="280"/>
  <c r="BN165" i="280"/>
  <c r="BN166" i="280"/>
  <c r="BN182" i="280"/>
  <c r="BN183" i="280"/>
  <c r="BN184" i="280"/>
  <c r="BO179" i="280"/>
  <c r="BO173" i="280"/>
  <c r="BO169" i="280"/>
  <c r="BO170" i="280"/>
  <c r="BO171" i="280"/>
  <c r="BO174" i="280"/>
  <c r="BO175" i="280"/>
  <c r="BO176" i="280"/>
  <c r="BO62" i="265"/>
  <c r="BO63" i="265"/>
  <c r="BO66" i="265"/>
  <c r="BO52" i="286"/>
  <c r="BO53" i="286"/>
  <c r="BO58" i="286"/>
  <c r="BO59" i="286"/>
  <c r="BO10" i="288"/>
  <c r="BO11" i="288"/>
  <c r="BO12" i="288"/>
  <c r="BO9" i="288"/>
  <c r="BO18" i="288"/>
  <c r="BO21" i="288"/>
  <c r="BO23" i="286"/>
  <c r="BO24" i="286"/>
  <c r="BO25" i="286"/>
  <c r="BP22" i="286"/>
  <c r="BP47" i="286"/>
  <c r="BP30" i="285"/>
  <c r="BP31" i="285"/>
  <c r="BP15" i="265"/>
  <c r="BP16" i="265"/>
  <c r="BP128" i="280"/>
  <c r="BP18" i="265"/>
  <c r="BO205" i="280"/>
  <c r="BO206" i="280"/>
  <c r="BP202" i="280"/>
  <c r="BP229" i="280"/>
  <c r="BP231" i="280"/>
  <c r="BP232" i="280"/>
  <c r="BP19" i="265"/>
  <c r="BP21" i="265"/>
  <c r="BP10" i="282"/>
  <c r="BP12" i="282"/>
  <c r="BP13" i="282"/>
  <c r="BP23" i="265"/>
  <c r="BP24" i="265"/>
  <c r="BP48" i="286"/>
  <c r="BP49" i="286"/>
  <c r="BP57" i="286"/>
  <c r="BO31" i="286"/>
  <c r="BO32" i="286"/>
  <c r="BO33" i="286"/>
  <c r="BP30" i="286"/>
  <c r="BP51" i="286"/>
  <c r="BO33" i="282"/>
  <c r="BO34" i="282"/>
  <c r="BP31" i="282"/>
  <c r="BP20" i="282"/>
  <c r="BP22" i="282"/>
  <c r="BP44" i="282"/>
  <c r="BP37" i="282"/>
  <c r="BP38" i="282"/>
  <c r="BP40" i="282"/>
  <c r="BP45" i="282"/>
  <c r="BP46" i="282"/>
  <c r="BP48" i="282"/>
  <c r="BP49" i="282"/>
  <c r="BP58" i="282"/>
  <c r="BP54" i="282"/>
  <c r="BO51" i="282"/>
  <c r="BO52" i="282"/>
  <c r="BO77" i="282"/>
  <c r="BO78" i="282"/>
  <c r="BO79" i="282"/>
  <c r="BP76" i="282"/>
  <c r="BP55" i="282"/>
  <c r="BP56" i="282"/>
  <c r="BP59" i="282"/>
  <c r="BP60" i="282"/>
  <c r="BP63" i="282"/>
  <c r="BP65" i="282"/>
  <c r="BP66" i="282"/>
  <c r="BP36" i="265"/>
  <c r="BP37" i="265"/>
  <c r="BP189" i="280"/>
  <c r="BP192" i="280"/>
  <c r="BP195" i="280"/>
  <c r="BP196" i="280"/>
  <c r="BP197" i="280"/>
  <c r="BP43" i="265"/>
  <c r="BP139" i="280"/>
  <c r="BP140" i="280"/>
  <c r="BP143" i="280"/>
  <c r="BP144" i="280"/>
  <c r="BP46" i="265"/>
  <c r="BP48" i="265"/>
  <c r="BP50" i="265"/>
  <c r="BP104" i="280"/>
  <c r="BP51" i="265"/>
  <c r="BP52" i="265"/>
  <c r="BP45" i="314"/>
  <c r="BP46" i="314"/>
  <c r="BP48" i="314"/>
  <c r="BP50" i="314"/>
  <c r="BP51" i="314"/>
  <c r="BP61" i="314"/>
  <c r="BP35" i="314"/>
  <c r="BO79" i="314"/>
  <c r="BO80" i="314"/>
  <c r="BO81" i="314"/>
  <c r="BP78" i="314"/>
  <c r="BP36" i="314"/>
  <c r="BP38" i="314"/>
  <c r="BP40" i="314"/>
  <c r="BP42" i="314"/>
  <c r="BP62" i="314"/>
  <c r="BP63" i="314"/>
  <c r="BP64" i="314"/>
  <c r="BP54" i="265"/>
  <c r="BP53" i="314"/>
  <c r="BP55" i="314"/>
  <c r="BP57" i="314"/>
  <c r="BP58" i="314"/>
  <c r="BP59" i="314"/>
  <c r="BP70" i="314"/>
  <c r="BP67" i="314"/>
  <c r="BP68" i="314"/>
  <c r="BP71" i="314"/>
  <c r="BP72" i="314"/>
  <c r="BP55" i="265"/>
  <c r="BP56" i="265"/>
  <c r="BP58" i="265"/>
  <c r="BP59" i="265"/>
  <c r="BP154" i="280"/>
  <c r="BP155" i="280"/>
  <c r="BP156" i="280"/>
  <c r="BP159" i="280"/>
  <c r="BP160" i="280"/>
  <c r="BP161" i="280"/>
  <c r="BP61" i="265"/>
  <c r="BO181" i="280"/>
  <c r="BO165" i="280"/>
  <c r="BO166" i="280"/>
  <c r="BO182" i="280"/>
  <c r="BO183" i="280"/>
  <c r="BO184" i="280"/>
  <c r="BP179" i="280"/>
  <c r="BP173" i="280"/>
  <c r="BP169" i="280"/>
  <c r="BP170" i="280"/>
  <c r="BP171" i="280"/>
  <c r="BP174" i="280"/>
  <c r="BP175" i="280"/>
  <c r="BP176" i="280"/>
  <c r="BP62" i="265"/>
  <c r="BP63" i="265"/>
  <c r="BP66" i="265"/>
  <c r="BP52" i="286"/>
  <c r="BP53" i="286"/>
  <c r="BP58" i="286"/>
  <c r="BP59" i="286"/>
  <c r="BP10" i="288"/>
  <c r="BP11" i="288"/>
  <c r="BP12" i="288"/>
  <c r="BP9" i="288"/>
  <c r="BP18" i="288"/>
  <c r="BP21" i="288"/>
  <c r="BP23" i="286"/>
  <c r="BP24" i="286"/>
  <c r="BP25" i="286"/>
  <c r="BQ22" i="286"/>
  <c r="BQ47" i="286"/>
  <c r="BQ30" i="285"/>
  <c r="BQ31" i="285"/>
  <c r="BQ15" i="265"/>
  <c r="BQ16" i="265"/>
  <c r="BQ128" i="280"/>
  <c r="BQ18" i="265"/>
  <c r="BP205" i="280"/>
  <c r="BP206" i="280"/>
  <c r="BQ202" i="280"/>
  <c r="BQ229" i="280"/>
  <c r="BQ231" i="280"/>
  <c r="BQ232" i="280"/>
  <c r="BQ19" i="265"/>
  <c r="BQ21" i="265"/>
  <c r="BQ10" i="282"/>
  <c r="BQ12" i="282"/>
  <c r="BQ13" i="282"/>
  <c r="BQ23" i="265"/>
  <c r="BQ24" i="265"/>
  <c r="BQ48" i="286"/>
  <c r="BQ49" i="286"/>
  <c r="BQ57" i="286"/>
  <c r="BP31" i="286"/>
  <c r="BP32" i="286"/>
  <c r="BP33" i="286"/>
  <c r="BQ30" i="286"/>
  <c r="BQ51" i="286"/>
  <c r="BP33" i="282"/>
  <c r="BP34" i="282"/>
  <c r="BQ31" i="282"/>
  <c r="BQ20" i="282"/>
  <c r="BQ22" i="282"/>
  <c r="BQ44" i="282"/>
  <c r="BQ37" i="282"/>
  <c r="BQ38" i="282"/>
  <c r="BQ40" i="282"/>
  <c r="BQ45" i="282"/>
  <c r="BQ46" i="282"/>
  <c r="BQ48" i="282"/>
  <c r="BQ49" i="282"/>
  <c r="BQ58" i="282"/>
  <c r="BQ54" i="282"/>
  <c r="BP51" i="282"/>
  <c r="BP52" i="282"/>
  <c r="BP77" i="282"/>
  <c r="BP78" i="282"/>
  <c r="BP79" i="282"/>
  <c r="BQ76" i="282"/>
  <c r="BQ55" i="282"/>
  <c r="BQ56" i="282"/>
  <c r="BQ59" i="282"/>
  <c r="BQ60" i="282"/>
  <c r="BQ63" i="282"/>
  <c r="BQ65" i="282"/>
  <c r="BQ66" i="282"/>
  <c r="BQ36" i="265"/>
  <c r="BQ37" i="265"/>
  <c r="BQ189" i="280"/>
  <c r="BQ192" i="280"/>
  <c r="BQ195" i="280"/>
  <c r="BQ196" i="280"/>
  <c r="BQ197" i="280"/>
  <c r="BQ43" i="265"/>
  <c r="BQ139" i="280"/>
  <c r="BQ140" i="280"/>
  <c r="BQ143" i="280"/>
  <c r="BQ144" i="280"/>
  <c r="BQ46" i="265"/>
  <c r="BQ48" i="265"/>
  <c r="BQ50" i="265"/>
  <c r="BQ104" i="280"/>
  <c r="BQ51" i="265"/>
  <c r="BQ52" i="265"/>
  <c r="BQ45" i="314"/>
  <c r="BQ46" i="314"/>
  <c r="BQ48" i="314"/>
  <c r="BQ50" i="314"/>
  <c r="BQ51" i="314"/>
  <c r="BQ61" i="314"/>
  <c r="BQ35" i="314"/>
  <c r="BP79" i="314"/>
  <c r="BP80" i="314"/>
  <c r="BP81" i="314"/>
  <c r="BQ78" i="314"/>
  <c r="BQ36" i="314"/>
  <c r="BQ38" i="314"/>
  <c r="BQ40" i="314"/>
  <c r="BQ42" i="314"/>
  <c r="BQ62" i="314"/>
  <c r="BQ63" i="314"/>
  <c r="BQ64" i="314"/>
  <c r="BQ54" i="265"/>
  <c r="BQ53" i="314"/>
  <c r="BQ55" i="314"/>
  <c r="BQ57" i="314"/>
  <c r="BQ58" i="314"/>
  <c r="BQ59" i="314"/>
  <c r="BQ70" i="314"/>
  <c r="BQ67" i="314"/>
  <c r="BQ68" i="314"/>
  <c r="BQ71" i="314"/>
  <c r="BQ72" i="314"/>
  <c r="BQ55" i="265"/>
  <c r="BQ56" i="265"/>
  <c r="BQ58" i="265"/>
  <c r="BQ59" i="265"/>
  <c r="BQ154" i="280"/>
  <c r="BQ155" i="280"/>
  <c r="BQ156" i="280"/>
  <c r="BQ159" i="280"/>
  <c r="BQ160" i="280"/>
  <c r="BQ161" i="280"/>
  <c r="BQ61" i="265"/>
  <c r="BP181" i="280"/>
  <c r="BP165" i="280"/>
  <c r="BP166" i="280"/>
  <c r="BP182" i="280"/>
  <c r="BP183" i="280"/>
  <c r="BP184" i="280"/>
  <c r="BQ179" i="280"/>
  <c r="BQ173" i="280"/>
  <c r="BQ169" i="280"/>
  <c r="BQ170" i="280"/>
  <c r="BQ171" i="280"/>
  <c r="BQ174" i="280"/>
  <c r="BQ175" i="280"/>
  <c r="BQ176" i="280"/>
  <c r="BQ62" i="265"/>
  <c r="BQ63" i="265"/>
  <c r="BQ66" i="265"/>
  <c r="BQ52" i="286"/>
  <c r="BQ53" i="286"/>
  <c r="BQ58" i="286"/>
  <c r="BQ59" i="286"/>
  <c r="BQ10" i="288"/>
  <c r="BQ11" i="288"/>
  <c r="BQ12" i="288"/>
  <c r="BQ9" i="288"/>
  <c r="BQ18" i="288"/>
  <c r="BQ21" i="288"/>
  <c r="BQ23" i="286"/>
  <c r="BQ24" i="286"/>
  <c r="BQ25" i="286"/>
  <c r="BR22" i="286"/>
  <c r="BR47" i="286"/>
  <c r="BR30" i="285"/>
  <c r="BR31" i="285"/>
  <c r="BR15" i="265"/>
  <c r="BR16" i="265"/>
  <c r="BR128" i="280"/>
  <c r="BR18" i="265"/>
  <c r="BQ205" i="280"/>
  <c r="BQ206" i="280"/>
  <c r="BR202" i="280"/>
  <c r="BR229" i="280"/>
  <c r="BR231" i="280"/>
  <c r="BR232" i="280"/>
  <c r="BR19" i="265"/>
  <c r="BR21" i="265"/>
  <c r="BR10" i="282"/>
  <c r="BR12" i="282"/>
  <c r="BR13" i="282"/>
  <c r="BR23" i="265"/>
  <c r="BR24" i="265"/>
  <c r="BR48" i="286"/>
  <c r="BR49" i="286"/>
  <c r="BR57" i="286"/>
  <c r="BQ31" i="286"/>
  <c r="BQ32" i="286"/>
  <c r="BQ33" i="286"/>
  <c r="BR30" i="286"/>
  <c r="BR51" i="286"/>
  <c r="BQ33" i="282"/>
  <c r="BQ34" i="282"/>
  <c r="BR31" i="282"/>
  <c r="BR20" i="282"/>
  <c r="BR22" i="282"/>
  <c r="BR44" i="282"/>
  <c r="BR37" i="282"/>
  <c r="BR38" i="282"/>
  <c r="BR40" i="282"/>
  <c r="BR45" i="282"/>
  <c r="BR46" i="282"/>
  <c r="BR48" i="282"/>
  <c r="BR49" i="282"/>
  <c r="BR58" i="282"/>
  <c r="BR54" i="282"/>
  <c r="BQ51" i="282"/>
  <c r="BQ52" i="282"/>
  <c r="BQ77" i="282"/>
  <c r="BQ78" i="282"/>
  <c r="BQ79" i="282"/>
  <c r="BR76" i="282"/>
  <c r="BR55" i="282"/>
  <c r="BR56" i="282"/>
  <c r="BR59" i="282"/>
  <c r="BR60" i="282"/>
  <c r="BR63" i="282"/>
  <c r="BR65" i="282"/>
  <c r="BR66" i="282"/>
  <c r="BR36" i="265"/>
  <c r="BR37" i="265"/>
  <c r="BR189" i="280"/>
  <c r="BR192" i="280"/>
  <c r="BR195" i="280"/>
  <c r="BR196" i="280"/>
  <c r="BR197" i="280"/>
  <c r="BR43" i="265"/>
  <c r="BR139" i="280"/>
  <c r="BR140" i="280"/>
  <c r="BR143" i="280"/>
  <c r="BR144" i="280"/>
  <c r="BR46" i="265"/>
  <c r="BR48" i="265"/>
  <c r="BR50" i="265"/>
  <c r="BR104" i="280"/>
  <c r="BR51" i="265"/>
  <c r="BR52" i="265"/>
  <c r="BR45" i="314"/>
  <c r="BR46" i="314"/>
  <c r="BR48" i="314"/>
  <c r="BR50" i="314"/>
  <c r="BR51" i="314"/>
  <c r="BR61" i="314"/>
  <c r="BR35" i="314"/>
  <c r="BQ79" i="314"/>
  <c r="BQ80" i="314"/>
  <c r="BQ81" i="314"/>
  <c r="BR78" i="314"/>
  <c r="BR36" i="314"/>
  <c r="BR38" i="314"/>
  <c r="BR40" i="314"/>
  <c r="BR42" i="314"/>
  <c r="BR62" i="314"/>
  <c r="BR63" i="314"/>
  <c r="BR64" i="314"/>
  <c r="BR54" i="265"/>
  <c r="BR53" i="314"/>
  <c r="BR55" i="314"/>
  <c r="BR57" i="314"/>
  <c r="BR58" i="314"/>
  <c r="BR59" i="314"/>
  <c r="BR70" i="314"/>
  <c r="BR67" i="314"/>
  <c r="BR68" i="314"/>
  <c r="BR71" i="314"/>
  <c r="BR72" i="314"/>
  <c r="BR55" i="265"/>
  <c r="BR56" i="265"/>
  <c r="BR58" i="265"/>
  <c r="BR59" i="265"/>
  <c r="BR154" i="280"/>
  <c r="BR155" i="280"/>
  <c r="BR156" i="280"/>
  <c r="BR159" i="280"/>
  <c r="BR160" i="280"/>
  <c r="BR161" i="280"/>
  <c r="BR61" i="265"/>
  <c r="BQ181" i="280"/>
  <c r="BQ165" i="280"/>
  <c r="BQ166" i="280"/>
  <c r="BQ182" i="280"/>
  <c r="BQ183" i="280"/>
  <c r="BQ184" i="280"/>
  <c r="BR179" i="280"/>
  <c r="BR173" i="280"/>
  <c r="BR169" i="280"/>
  <c r="BR170" i="280"/>
  <c r="BR171" i="280"/>
  <c r="BR174" i="280"/>
  <c r="BR175" i="280"/>
  <c r="BR176" i="280"/>
  <c r="BR62" i="265"/>
  <c r="BR63" i="265"/>
  <c r="BR66" i="265"/>
  <c r="BR52" i="286"/>
  <c r="BR53" i="286"/>
  <c r="BR58" i="286"/>
  <c r="BR59" i="286"/>
  <c r="BR10" i="288"/>
  <c r="BR11" i="288"/>
  <c r="BR12" i="288"/>
  <c r="BR9" i="288"/>
  <c r="BR18" i="288"/>
  <c r="BR21" i="288"/>
  <c r="BR23" i="286"/>
  <c r="BR24" i="286"/>
  <c r="BR25" i="286"/>
  <c r="BS22" i="286"/>
  <c r="BS47" i="286"/>
  <c r="BS30" i="285"/>
  <c r="BS31" i="285"/>
  <c r="BS15" i="265"/>
  <c r="BS16" i="265"/>
  <c r="BS128" i="280"/>
  <c r="BS18" i="265"/>
  <c r="BR205" i="280"/>
  <c r="BR206" i="280"/>
  <c r="BS202" i="280"/>
  <c r="BS229" i="280"/>
  <c r="BS231" i="280"/>
  <c r="BS232" i="280"/>
  <c r="BS19" i="265"/>
  <c r="BS21" i="265"/>
  <c r="BS10" i="282"/>
  <c r="BS12" i="282"/>
  <c r="BS13" i="282"/>
  <c r="BS23" i="265"/>
  <c r="BS24" i="265"/>
  <c r="BS48" i="286"/>
  <c r="BS49" i="286"/>
  <c r="BS57" i="286"/>
  <c r="BR31" i="286"/>
  <c r="BR32" i="286"/>
  <c r="BR33" i="286"/>
  <c r="BS30" i="286"/>
  <c r="BS51" i="286"/>
  <c r="BR33" i="282"/>
  <c r="BR34" i="282"/>
  <c r="BS31" i="282"/>
  <c r="BS20" i="282"/>
  <c r="BS22" i="282"/>
  <c r="BS44" i="282"/>
  <c r="BS37" i="282"/>
  <c r="BS38" i="282"/>
  <c r="BS40" i="282"/>
  <c r="BS45" i="282"/>
  <c r="BS46" i="282"/>
  <c r="BS48" i="282"/>
  <c r="BS49" i="282"/>
  <c r="BS58" i="282"/>
  <c r="BS54" i="282"/>
  <c r="BR51" i="282"/>
  <c r="BR52" i="282"/>
  <c r="BR77" i="282"/>
  <c r="BR78" i="282"/>
  <c r="BR79" i="282"/>
  <c r="BS76" i="282"/>
  <c r="BS55" i="282"/>
  <c r="BS56" i="282"/>
  <c r="BS59" i="282"/>
  <c r="BS60" i="282"/>
  <c r="BS63" i="282"/>
  <c r="BS65" i="282"/>
  <c r="BS66" i="282"/>
  <c r="BS36" i="265"/>
  <c r="BS37" i="265"/>
  <c r="BS189" i="280"/>
  <c r="BS192" i="280"/>
  <c r="BS195" i="280"/>
  <c r="BS196" i="280"/>
  <c r="BS197" i="280"/>
  <c r="BS43" i="265"/>
  <c r="BS139" i="280"/>
  <c r="BS140" i="280"/>
  <c r="BS143" i="280"/>
  <c r="BS144" i="280"/>
  <c r="BS46" i="265"/>
  <c r="BS48" i="265"/>
  <c r="BS50" i="265"/>
  <c r="BS104" i="280"/>
  <c r="BS51" i="265"/>
  <c r="BS52" i="265"/>
  <c r="BS45" i="314"/>
  <c r="BS46" i="314"/>
  <c r="BS48" i="314"/>
  <c r="BS50" i="314"/>
  <c r="BS51" i="314"/>
  <c r="BS61" i="314"/>
  <c r="BS35" i="314"/>
  <c r="BR79" i="314"/>
  <c r="BR80" i="314"/>
  <c r="BR81" i="314"/>
  <c r="BS78" i="314"/>
  <c r="BS36" i="314"/>
  <c r="BS38" i="314"/>
  <c r="BS40" i="314"/>
  <c r="BS42" i="314"/>
  <c r="BS62" i="314"/>
  <c r="BS63" i="314"/>
  <c r="BS64" i="314"/>
  <c r="BS54" i="265"/>
  <c r="BS53" i="314"/>
  <c r="BS55" i="314"/>
  <c r="BS57" i="314"/>
  <c r="BS58" i="314"/>
  <c r="BS59" i="314"/>
  <c r="BS70" i="314"/>
  <c r="BS67" i="314"/>
  <c r="BS68" i="314"/>
  <c r="BS71" i="314"/>
  <c r="BS72" i="314"/>
  <c r="BS55" i="265"/>
  <c r="BS56" i="265"/>
  <c r="BS58" i="265"/>
  <c r="BS59" i="265"/>
  <c r="BS154" i="280"/>
  <c r="BS155" i="280"/>
  <c r="BS156" i="280"/>
  <c r="BS159" i="280"/>
  <c r="BS160" i="280"/>
  <c r="BS161" i="280"/>
  <c r="BS61" i="265"/>
  <c r="BR181" i="280"/>
  <c r="BR165" i="280"/>
  <c r="BR166" i="280"/>
  <c r="BR182" i="280"/>
  <c r="BR183" i="280"/>
  <c r="BR184" i="280"/>
  <c r="BS179" i="280"/>
  <c r="BS173" i="280"/>
  <c r="BS169" i="280"/>
  <c r="BS170" i="280"/>
  <c r="BS171" i="280"/>
  <c r="BS174" i="280"/>
  <c r="BS175" i="280"/>
  <c r="BS176" i="280"/>
  <c r="BS62" i="265"/>
  <c r="BS63" i="265"/>
  <c r="BS66" i="265"/>
  <c r="BS52" i="286"/>
  <c r="BS53" i="286"/>
  <c r="BS58" i="286"/>
  <c r="BS59" i="286"/>
  <c r="BS10" i="288"/>
  <c r="BS11" i="288"/>
  <c r="BS12" i="288"/>
  <c r="BS9" i="288"/>
  <c r="BS18" i="288"/>
  <c r="BS21" i="288"/>
  <c r="BS23" i="286"/>
  <c r="BS24" i="286"/>
  <c r="BS25" i="286"/>
  <c r="BT22" i="286"/>
  <c r="BT47" i="286"/>
  <c r="BT30" i="285"/>
  <c r="BT31" i="285"/>
  <c r="BT15" i="265"/>
  <c r="BT16" i="265"/>
  <c r="BT128" i="280"/>
  <c r="BT18" i="265"/>
  <c r="BS205" i="280"/>
  <c r="BS206" i="280"/>
  <c r="BT202" i="280"/>
  <c r="BT229" i="280"/>
  <c r="BT231" i="280"/>
  <c r="BT232" i="280"/>
  <c r="BT19" i="265"/>
  <c r="BT21" i="265"/>
  <c r="BT10" i="282"/>
  <c r="BT12" i="282"/>
  <c r="BT13" i="282"/>
  <c r="BT23" i="265"/>
  <c r="BT24" i="265"/>
  <c r="BT48" i="286"/>
  <c r="BT49" i="286"/>
  <c r="BT57" i="286"/>
  <c r="BS31" i="286"/>
  <c r="BS32" i="286"/>
  <c r="BS33" i="286"/>
  <c r="BT30" i="286"/>
  <c r="BT51" i="286"/>
  <c r="BS33" i="282"/>
  <c r="BS34" i="282"/>
  <c r="BT31" i="282"/>
  <c r="BT20" i="282"/>
  <c r="BT22" i="282"/>
  <c r="BT44" i="282"/>
  <c r="BT37" i="282"/>
  <c r="BT38" i="282"/>
  <c r="BT40" i="282"/>
  <c r="BT45" i="282"/>
  <c r="BT46" i="282"/>
  <c r="BT48" i="282"/>
  <c r="BT49" i="282"/>
  <c r="BT58" i="282"/>
  <c r="BT54" i="282"/>
  <c r="BS51" i="282"/>
  <c r="BS52" i="282"/>
  <c r="BS77" i="282"/>
  <c r="BS78" i="282"/>
  <c r="BS79" i="282"/>
  <c r="BT76" i="282"/>
  <c r="BT55" i="282"/>
  <c r="BT56" i="282"/>
  <c r="BT59" i="282"/>
  <c r="BT60" i="282"/>
  <c r="BT63" i="282"/>
  <c r="BT65" i="282"/>
  <c r="BT66" i="282"/>
  <c r="BT36" i="265"/>
  <c r="BT37" i="265"/>
  <c r="BT189" i="280"/>
  <c r="BT192" i="280"/>
  <c r="BT195" i="280"/>
  <c r="BT196" i="280"/>
  <c r="BT197" i="280"/>
  <c r="BT43" i="265"/>
  <c r="BT139" i="280"/>
  <c r="BT140" i="280"/>
  <c r="BT143" i="280"/>
  <c r="BT144" i="280"/>
  <c r="BT46" i="265"/>
  <c r="BT48" i="265"/>
  <c r="BT50" i="265"/>
  <c r="BT104" i="280"/>
  <c r="BT51" i="265"/>
  <c r="BT52" i="265"/>
  <c r="BT45" i="314"/>
  <c r="BT46" i="314"/>
  <c r="BT48" i="314"/>
  <c r="BT50" i="314"/>
  <c r="BT51" i="314"/>
  <c r="BT61" i="314"/>
  <c r="BT35" i="314"/>
  <c r="BS79" i="314"/>
  <c r="BS80" i="314"/>
  <c r="BS81" i="314"/>
  <c r="BT78" i="314"/>
  <c r="BT36" i="314"/>
  <c r="BT38" i="314"/>
  <c r="BT40" i="314"/>
  <c r="BT42" i="314"/>
  <c r="BT62" i="314"/>
  <c r="BT63" i="314"/>
  <c r="BT64" i="314"/>
  <c r="BT54" i="265"/>
  <c r="BT53" i="314"/>
  <c r="BT55" i="314"/>
  <c r="BT57" i="314"/>
  <c r="BT58" i="314"/>
  <c r="BT59" i="314"/>
  <c r="BT70" i="314"/>
  <c r="BT67" i="314"/>
  <c r="BT68" i="314"/>
  <c r="BT71" i="314"/>
  <c r="BT72" i="314"/>
  <c r="BT55" i="265"/>
  <c r="BT56" i="265"/>
  <c r="BT58" i="265"/>
  <c r="BT59" i="265"/>
  <c r="BT154" i="280"/>
  <c r="BT155" i="280"/>
  <c r="BT156" i="280"/>
  <c r="BT159" i="280"/>
  <c r="BT160" i="280"/>
  <c r="BT161" i="280"/>
  <c r="BT61" i="265"/>
  <c r="BS181" i="280"/>
  <c r="BS165" i="280"/>
  <c r="BS166" i="280"/>
  <c r="BS182" i="280"/>
  <c r="BS183" i="280"/>
  <c r="BS184" i="280"/>
  <c r="BT179" i="280"/>
  <c r="BT173" i="280"/>
  <c r="BT169" i="280"/>
  <c r="BT170" i="280"/>
  <c r="BT171" i="280"/>
  <c r="BT174" i="280"/>
  <c r="BT175" i="280"/>
  <c r="BT176" i="280"/>
  <c r="BT62" i="265"/>
  <c r="BT63" i="265"/>
  <c r="BT66" i="265"/>
  <c r="BT52" i="286"/>
  <c r="BT53" i="286"/>
  <c r="BT58" i="286"/>
  <c r="BT59" i="286"/>
  <c r="BT10" i="288"/>
  <c r="BT11" i="288"/>
  <c r="BT12" i="288"/>
  <c r="BT9" i="288"/>
  <c r="BT18" i="288"/>
  <c r="BT21" i="288"/>
  <c r="BT23" i="286"/>
  <c r="BT24" i="286"/>
  <c r="BT25" i="286"/>
  <c r="BU22" i="286"/>
  <c r="BU47" i="286"/>
  <c r="BU30" i="285"/>
  <c r="BU31" i="285"/>
  <c r="BU15" i="265"/>
  <c r="BU16" i="265"/>
  <c r="BU128" i="280"/>
  <c r="BU18" i="265"/>
  <c r="BT205" i="280"/>
  <c r="BT206" i="280"/>
  <c r="BU202" i="280"/>
  <c r="BU229" i="280"/>
  <c r="BU231" i="280"/>
  <c r="BU232" i="280"/>
  <c r="BU19" i="265"/>
  <c r="BU21" i="265"/>
  <c r="BU10" i="282"/>
  <c r="BU12" i="282"/>
  <c r="BU13" i="282"/>
  <c r="BU23" i="265"/>
  <c r="BU24" i="265"/>
  <c r="BU48" i="286"/>
  <c r="BU49" i="286"/>
  <c r="BU57" i="286"/>
  <c r="BT31" i="286"/>
  <c r="BT32" i="286"/>
  <c r="BT33" i="286"/>
  <c r="BU30" i="286"/>
  <c r="BU51" i="286"/>
  <c r="BT33" i="282"/>
  <c r="BT34" i="282"/>
  <c r="BU31" i="282"/>
  <c r="BU20" i="282"/>
  <c r="BU22" i="282"/>
  <c r="BU44" i="282"/>
  <c r="BU37" i="282"/>
  <c r="BU38" i="282"/>
  <c r="BU40" i="282"/>
  <c r="BU45" i="282"/>
  <c r="BU46" i="282"/>
  <c r="BU48" i="282"/>
  <c r="BU49" i="282"/>
  <c r="BU58" i="282"/>
  <c r="BU54" i="282"/>
  <c r="BT51" i="282"/>
  <c r="BT52" i="282"/>
  <c r="BT77" i="282"/>
  <c r="BT78" i="282"/>
  <c r="BT79" i="282"/>
  <c r="BU76" i="282"/>
  <c r="BU55" i="282"/>
  <c r="BU56" i="282"/>
  <c r="BU59" i="282"/>
  <c r="BU60" i="282"/>
  <c r="BU63" i="282"/>
  <c r="BU65" i="282"/>
  <c r="BU66" i="282"/>
  <c r="BU36" i="265"/>
  <c r="BU37" i="265"/>
  <c r="BU189" i="280"/>
  <c r="BU192" i="280"/>
  <c r="BU195" i="280"/>
  <c r="BU196" i="280"/>
  <c r="BU197" i="280"/>
  <c r="BU43" i="265"/>
  <c r="BU139" i="280"/>
  <c r="BU140" i="280"/>
  <c r="BU143" i="280"/>
  <c r="BU144" i="280"/>
  <c r="BU46" i="265"/>
  <c r="BU48" i="265"/>
  <c r="BU50" i="265"/>
  <c r="BU104" i="280"/>
  <c r="BU51" i="265"/>
  <c r="BU52" i="265"/>
  <c r="BU45" i="314"/>
  <c r="BU46" i="314"/>
  <c r="BU48" i="314"/>
  <c r="BU50" i="314"/>
  <c r="BU51" i="314"/>
  <c r="BU61" i="314"/>
  <c r="BU35" i="314"/>
  <c r="BT79" i="314"/>
  <c r="BT80" i="314"/>
  <c r="BT81" i="314"/>
  <c r="BU78" i="314"/>
  <c r="BU36" i="314"/>
  <c r="BU38" i="314"/>
  <c r="BU40" i="314"/>
  <c r="BU42" i="314"/>
  <c r="BU62" i="314"/>
  <c r="BU63" i="314"/>
  <c r="BU64" i="314"/>
  <c r="BU54" i="265"/>
  <c r="BU53" i="314"/>
  <c r="BU55" i="314"/>
  <c r="BU57" i="314"/>
  <c r="BU58" i="314"/>
  <c r="BU59" i="314"/>
  <c r="BU70" i="314"/>
  <c r="BU67" i="314"/>
  <c r="BU68" i="314"/>
  <c r="BU71" i="314"/>
  <c r="BU72" i="314"/>
  <c r="BU55" i="265"/>
  <c r="BU56" i="265"/>
  <c r="BU58" i="265"/>
  <c r="BU59" i="265"/>
  <c r="BU154" i="280"/>
  <c r="BU155" i="280"/>
  <c r="BU156" i="280"/>
  <c r="BU159" i="280"/>
  <c r="BU160" i="280"/>
  <c r="BU161" i="280"/>
  <c r="BU61" i="265"/>
  <c r="BT181" i="280"/>
  <c r="BT165" i="280"/>
  <c r="BT166" i="280"/>
  <c r="BT182" i="280"/>
  <c r="BT183" i="280"/>
  <c r="BT184" i="280"/>
  <c r="BU179" i="280"/>
  <c r="BU173" i="280"/>
  <c r="BU169" i="280"/>
  <c r="BU170" i="280"/>
  <c r="BU171" i="280"/>
  <c r="BU174" i="280"/>
  <c r="BU175" i="280"/>
  <c r="BU176" i="280"/>
  <c r="BU62" i="265"/>
  <c r="BU63" i="265"/>
  <c r="BU66" i="265"/>
  <c r="BU52" i="286"/>
  <c r="BU53" i="286"/>
  <c r="BU58" i="286"/>
  <c r="BU59" i="286"/>
  <c r="BU10" i="288"/>
  <c r="BU11" i="288"/>
  <c r="BU12" i="288"/>
  <c r="BU9" i="288"/>
  <c r="BU18" i="288"/>
  <c r="BU21" i="288"/>
  <c r="BU23" i="286"/>
  <c r="BU24" i="286"/>
  <c r="BU25" i="286"/>
  <c r="BV22" i="286"/>
  <c r="BV47" i="286"/>
  <c r="BV30" i="285"/>
  <c r="BV31" i="285"/>
  <c r="BV15" i="265"/>
  <c r="BV16" i="265"/>
  <c r="BV128" i="280"/>
  <c r="BV18" i="265"/>
  <c r="BU205" i="280"/>
  <c r="BU206" i="280"/>
  <c r="BV202" i="280"/>
  <c r="BV229" i="280"/>
  <c r="BV231" i="280"/>
  <c r="BV232" i="280"/>
  <c r="BV19" i="265"/>
  <c r="BV21" i="265"/>
  <c r="BV10" i="282"/>
  <c r="BV12" i="282"/>
  <c r="BV13" i="282"/>
  <c r="BV23" i="265"/>
  <c r="BV24" i="265"/>
  <c r="BV48" i="286"/>
  <c r="BV49" i="286"/>
  <c r="BV57" i="286"/>
  <c r="BU31" i="286"/>
  <c r="BU32" i="286"/>
  <c r="BU33" i="286"/>
  <c r="BV30" i="286"/>
  <c r="BV51" i="286"/>
  <c r="BU33" i="282"/>
  <c r="BU34" i="282"/>
  <c r="BV31" i="282"/>
  <c r="BV20" i="282"/>
  <c r="BV22" i="282"/>
  <c r="BV44" i="282"/>
  <c r="BV37" i="282"/>
  <c r="BV38" i="282"/>
  <c r="BV40" i="282"/>
  <c r="BV45" i="282"/>
  <c r="BV46" i="282"/>
  <c r="BV48" i="282"/>
  <c r="BV49" i="282"/>
  <c r="BV58" i="282"/>
  <c r="BV54" i="282"/>
  <c r="BU51" i="282"/>
  <c r="BU52" i="282"/>
  <c r="BU77" i="282"/>
  <c r="BU78" i="282"/>
  <c r="BU79" i="282"/>
  <c r="BV76" i="282"/>
  <c r="BV55" i="282"/>
  <c r="BV56" i="282"/>
  <c r="BV59" i="282"/>
  <c r="BV60" i="282"/>
  <c r="BV63" i="282"/>
  <c r="BV65" i="282"/>
  <c r="BV66" i="282"/>
  <c r="BV36" i="265"/>
  <c r="BV37" i="265"/>
  <c r="BV189" i="280"/>
  <c r="BV192" i="280"/>
  <c r="BV195" i="280"/>
  <c r="BV196" i="280"/>
  <c r="BV197" i="280"/>
  <c r="BV43" i="265"/>
  <c r="BV139" i="280"/>
  <c r="BV140" i="280"/>
  <c r="BV143" i="280"/>
  <c r="BV144" i="280"/>
  <c r="BV46" i="265"/>
  <c r="BV48" i="265"/>
  <c r="BV50" i="265"/>
  <c r="BV104" i="280"/>
  <c r="BV51" i="265"/>
  <c r="BV52" i="265"/>
  <c r="BV45" i="314"/>
  <c r="BV46" i="314"/>
  <c r="BV48" i="314"/>
  <c r="BV50" i="314"/>
  <c r="BV51" i="314"/>
  <c r="BV61" i="314"/>
  <c r="BV35" i="314"/>
  <c r="BU79" i="314"/>
  <c r="BU80" i="314"/>
  <c r="BU81" i="314"/>
  <c r="BV78" i="314"/>
  <c r="BV36" i="314"/>
  <c r="BV38" i="314"/>
  <c r="BV40" i="314"/>
  <c r="BV42" i="314"/>
  <c r="BV62" i="314"/>
  <c r="BV63" i="314"/>
  <c r="BV64" i="314"/>
  <c r="BV54" i="265"/>
  <c r="BV53" i="314"/>
  <c r="BV55" i="314"/>
  <c r="BV57" i="314"/>
  <c r="BV58" i="314"/>
  <c r="BV59" i="314"/>
  <c r="BV70" i="314"/>
  <c r="BV67" i="314"/>
  <c r="BV68" i="314"/>
  <c r="BV71" i="314"/>
  <c r="BV72" i="314"/>
  <c r="BV55" i="265"/>
  <c r="BV56" i="265"/>
  <c r="BV58" i="265"/>
  <c r="BV59" i="265"/>
  <c r="BV154" i="280"/>
  <c r="BV155" i="280"/>
  <c r="BV156" i="280"/>
  <c r="BV159" i="280"/>
  <c r="BV160" i="280"/>
  <c r="BV161" i="280"/>
  <c r="BV61" i="265"/>
  <c r="BU181" i="280"/>
  <c r="BU165" i="280"/>
  <c r="BU166" i="280"/>
  <c r="BU182" i="280"/>
  <c r="BU183" i="280"/>
  <c r="BU184" i="280"/>
  <c r="BV179" i="280"/>
  <c r="BV173" i="280"/>
  <c r="BV169" i="280"/>
  <c r="BV170" i="280"/>
  <c r="BV171" i="280"/>
  <c r="BV174" i="280"/>
  <c r="BV175" i="280"/>
  <c r="BV176" i="280"/>
  <c r="BV62" i="265"/>
  <c r="BV63" i="265"/>
  <c r="BV66" i="265"/>
  <c r="BV52" i="286"/>
  <c r="BV53" i="286"/>
  <c r="BV58" i="286"/>
  <c r="BV59" i="286"/>
  <c r="BV10" i="288"/>
  <c r="BV11" i="288"/>
  <c r="BV12" i="288"/>
  <c r="BV9" i="288"/>
  <c r="BV18" i="288"/>
  <c r="BV21" i="288"/>
  <c r="BV23" i="286"/>
  <c r="BV24" i="286"/>
  <c r="BV25" i="286"/>
  <c r="BW22" i="286"/>
  <c r="BW47" i="286"/>
  <c r="BW30" i="285"/>
  <c r="BW31" i="285"/>
  <c r="BW15" i="265"/>
  <c r="BW16" i="265"/>
  <c r="BW128" i="280"/>
  <c r="BW18" i="265"/>
  <c r="BV205" i="280"/>
  <c r="BV206" i="280"/>
  <c r="BW202" i="280"/>
  <c r="BW229" i="280"/>
  <c r="BW231" i="280"/>
  <c r="BW232" i="280"/>
  <c r="BW19" i="265"/>
  <c r="BW21" i="265"/>
  <c r="BW10" i="282"/>
  <c r="BW12" i="282"/>
  <c r="BW13" i="282"/>
  <c r="BW23" i="265"/>
  <c r="BW24" i="265"/>
  <c r="BW48" i="286"/>
  <c r="BW49" i="286"/>
  <c r="BW57" i="286"/>
  <c r="BV31" i="286"/>
  <c r="BV32" i="286"/>
  <c r="BV33" i="286"/>
  <c r="BW30" i="286"/>
  <c r="BW51" i="286"/>
  <c r="BV33" i="282"/>
  <c r="BV34" i="282"/>
  <c r="BW31" i="282"/>
  <c r="BW20" i="282"/>
  <c r="BW22" i="282"/>
  <c r="BW44" i="282"/>
  <c r="BW37" i="282"/>
  <c r="BW38" i="282"/>
  <c r="BW40" i="282"/>
  <c r="BW45" i="282"/>
  <c r="BW46" i="282"/>
  <c r="BW48" i="282"/>
  <c r="BW49" i="282"/>
  <c r="BW58" i="282"/>
  <c r="BW54" i="282"/>
  <c r="BV51" i="282"/>
  <c r="BV52" i="282"/>
  <c r="BV77" i="282"/>
  <c r="BV78" i="282"/>
  <c r="BV79" i="282"/>
  <c r="BW76" i="282"/>
  <c r="BW55" i="282"/>
  <c r="BW56" i="282"/>
  <c r="BW59" i="282"/>
  <c r="BW60" i="282"/>
  <c r="BW63" i="282"/>
  <c r="BW65" i="282"/>
  <c r="BW66" i="282"/>
  <c r="BW36" i="265"/>
  <c r="BW37" i="265"/>
  <c r="BW189" i="280"/>
  <c r="BW192" i="280"/>
  <c r="BW195" i="280"/>
  <c r="BW196" i="280"/>
  <c r="BW197" i="280"/>
  <c r="BW43" i="265"/>
  <c r="BW139" i="280"/>
  <c r="BW140" i="280"/>
  <c r="BW143" i="280"/>
  <c r="BW144" i="280"/>
  <c r="BW46" i="265"/>
  <c r="BW48" i="265"/>
  <c r="BW50" i="265"/>
  <c r="BW104" i="280"/>
  <c r="BW51" i="265"/>
  <c r="BW52" i="265"/>
  <c r="BW45" i="314"/>
  <c r="BW46" i="314"/>
  <c r="BW48" i="314"/>
  <c r="BW50" i="314"/>
  <c r="BW51" i="314"/>
  <c r="BW61" i="314"/>
  <c r="BW35" i="314"/>
  <c r="BV79" i="314"/>
  <c r="BV80" i="314"/>
  <c r="BV81" i="314"/>
  <c r="BW78" i="314"/>
  <c r="BW36" i="314"/>
  <c r="BW38" i="314"/>
  <c r="BW40" i="314"/>
  <c r="BW42" i="314"/>
  <c r="BW62" i="314"/>
  <c r="BW63" i="314"/>
  <c r="BW64" i="314"/>
  <c r="BW54" i="265"/>
  <c r="BW53" i="314"/>
  <c r="BW55" i="314"/>
  <c r="BW57" i="314"/>
  <c r="BW58" i="314"/>
  <c r="BW59" i="314"/>
  <c r="BW70" i="314"/>
  <c r="BW67" i="314"/>
  <c r="BW68" i="314"/>
  <c r="BW71" i="314"/>
  <c r="BW72" i="314"/>
  <c r="BW55" i="265"/>
  <c r="BW56" i="265"/>
  <c r="BW58" i="265"/>
  <c r="BW59" i="265"/>
  <c r="BW154" i="280"/>
  <c r="BW155" i="280"/>
  <c r="BW156" i="280"/>
  <c r="BW159" i="280"/>
  <c r="BW160" i="280"/>
  <c r="BW161" i="280"/>
  <c r="BW61" i="265"/>
  <c r="BV181" i="280"/>
  <c r="BV165" i="280"/>
  <c r="BV166" i="280"/>
  <c r="BV182" i="280"/>
  <c r="BV183" i="280"/>
  <c r="BV184" i="280"/>
  <c r="BW179" i="280"/>
  <c r="BW173" i="280"/>
  <c r="BW169" i="280"/>
  <c r="BW170" i="280"/>
  <c r="BW171" i="280"/>
  <c r="BW174" i="280"/>
  <c r="BW175" i="280"/>
  <c r="BW176" i="280"/>
  <c r="BW62" i="265"/>
  <c r="BW63" i="265"/>
  <c r="BW66" i="265"/>
  <c r="BW52" i="286"/>
  <c r="BW53" i="286"/>
  <c r="BW58" i="286"/>
  <c r="BW59" i="286"/>
  <c r="BW10" i="288"/>
  <c r="BW11" i="288"/>
  <c r="BW12" i="288"/>
  <c r="BW9" i="288"/>
  <c r="BW18" i="288"/>
  <c r="BW21" i="288"/>
  <c r="BW23" i="286"/>
  <c r="BW24" i="286"/>
  <c r="BW25" i="286"/>
  <c r="BX22" i="286"/>
  <c r="BX47" i="286"/>
  <c r="BX30" i="285"/>
  <c r="BX31" i="285"/>
  <c r="BX15" i="265"/>
  <c r="BX16" i="265"/>
  <c r="BX128" i="280"/>
  <c r="BX18" i="265"/>
  <c r="BW205" i="280"/>
  <c r="BW206" i="280"/>
  <c r="BX202" i="280"/>
  <c r="BX229" i="280"/>
  <c r="BX231" i="280"/>
  <c r="BX232" i="280"/>
  <c r="BX19" i="265"/>
  <c r="BX21" i="265"/>
  <c r="BX10" i="282"/>
  <c r="BX12" i="282"/>
  <c r="BX13" i="282"/>
  <c r="BX23" i="265"/>
  <c r="BX24" i="265"/>
  <c r="BX48" i="286"/>
  <c r="BX49" i="286"/>
  <c r="BX57" i="286"/>
  <c r="BW31" i="286"/>
  <c r="BW32" i="286"/>
  <c r="BW33" i="286"/>
  <c r="BX30" i="286"/>
  <c r="BX51" i="286"/>
  <c r="BW33" i="282"/>
  <c r="BW34" i="282"/>
  <c r="BX31" i="282"/>
  <c r="BX20" i="282"/>
  <c r="BX22" i="282"/>
  <c r="BX44" i="282"/>
  <c r="BX37" i="282"/>
  <c r="BX38" i="282"/>
  <c r="BX40" i="282"/>
  <c r="BX45" i="282"/>
  <c r="BX46" i="282"/>
  <c r="BX48" i="282"/>
  <c r="BX49" i="282"/>
  <c r="BX58" i="282"/>
  <c r="BX54" i="282"/>
  <c r="BW51" i="282"/>
  <c r="BW52" i="282"/>
  <c r="BW77" i="282"/>
  <c r="BW78" i="282"/>
  <c r="BW79" i="282"/>
  <c r="BX76" i="282"/>
  <c r="BX55" i="282"/>
  <c r="BX56" i="282"/>
  <c r="BX59" i="282"/>
  <c r="BX60" i="282"/>
  <c r="BX63" i="282"/>
  <c r="BX65" i="282"/>
  <c r="BX66" i="282"/>
  <c r="BX36" i="265"/>
  <c r="BX37" i="265"/>
  <c r="BX189" i="280"/>
  <c r="BX192" i="280"/>
  <c r="BX195" i="280"/>
  <c r="BX196" i="280"/>
  <c r="BX197" i="280"/>
  <c r="BX43" i="265"/>
  <c r="BX139" i="280"/>
  <c r="BX140" i="280"/>
  <c r="BX143" i="280"/>
  <c r="BX144" i="280"/>
  <c r="BX46" i="265"/>
  <c r="BX48" i="265"/>
  <c r="BX50" i="265"/>
  <c r="BX104" i="280"/>
  <c r="BX51" i="265"/>
  <c r="BX52" i="265"/>
  <c r="BX45" i="314"/>
  <c r="BX46" i="314"/>
  <c r="BX48" i="314"/>
  <c r="BX50" i="314"/>
  <c r="BX51" i="314"/>
  <c r="BX61" i="314"/>
  <c r="BX35" i="314"/>
  <c r="BW79" i="314"/>
  <c r="BW80" i="314"/>
  <c r="BW81" i="314"/>
  <c r="BX78" i="314"/>
  <c r="BX36" i="314"/>
  <c r="BX38" i="314"/>
  <c r="BX40" i="314"/>
  <c r="BX42" i="314"/>
  <c r="BX62" i="314"/>
  <c r="BX63" i="314"/>
  <c r="BX64" i="314"/>
  <c r="BX54" i="265"/>
  <c r="BX53" i="314"/>
  <c r="BX55" i="314"/>
  <c r="BX57" i="314"/>
  <c r="BX58" i="314"/>
  <c r="BX59" i="314"/>
  <c r="BX70" i="314"/>
  <c r="BX67" i="314"/>
  <c r="BX68" i="314"/>
  <c r="BX71" i="314"/>
  <c r="BX72" i="314"/>
  <c r="BX55" i="265"/>
  <c r="BX56" i="265"/>
  <c r="BX58" i="265"/>
  <c r="BX59" i="265"/>
  <c r="BX154" i="280"/>
  <c r="BX155" i="280"/>
  <c r="BX156" i="280"/>
  <c r="BX159" i="280"/>
  <c r="BX160" i="280"/>
  <c r="BX161" i="280"/>
  <c r="BX61" i="265"/>
  <c r="BW181" i="280"/>
  <c r="BW165" i="280"/>
  <c r="BW166" i="280"/>
  <c r="BW182" i="280"/>
  <c r="BW183" i="280"/>
  <c r="BW184" i="280"/>
  <c r="BX179" i="280"/>
  <c r="BX173" i="280"/>
  <c r="BX169" i="280"/>
  <c r="BX170" i="280"/>
  <c r="BX171" i="280"/>
  <c r="BX174" i="280"/>
  <c r="BX175" i="280"/>
  <c r="BX176" i="280"/>
  <c r="BX62" i="265"/>
  <c r="BX63" i="265"/>
  <c r="BX66" i="265"/>
  <c r="BX52" i="286"/>
  <c r="BX53" i="286"/>
  <c r="BX58" i="286"/>
  <c r="BX59" i="286"/>
  <c r="BX10" i="288"/>
  <c r="BX11" i="288"/>
  <c r="BX12" i="288"/>
  <c r="BX9" i="288"/>
  <c r="BX18" i="288"/>
  <c r="BX21" i="288"/>
  <c r="BX23" i="286"/>
  <c r="BX24" i="286"/>
  <c r="BX25" i="286"/>
  <c r="BY22" i="286"/>
  <c r="BY47" i="286"/>
  <c r="BY30" i="285"/>
  <c r="BY31" i="285"/>
  <c r="BY15" i="265"/>
  <c r="BY16" i="265"/>
  <c r="BY128" i="280"/>
  <c r="BY18" i="265"/>
  <c r="BX205" i="280"/>
  <c r="BX206" i="280"/>
  <c r="BY202" i="280"/>
  <c r="BY229" i="280"/>
  <c r="BY231" i="280"/>
  <c r="BY232" i="280"/>
  <c r="BY19" i="265"/>
  <c r="BY21" i="265"/>
  <c r="BY10" i="282"/>
  <c r="BY12" i="282"/>
  <c r="BY13" i="282"/>
  <c r="BY23" i="265"/>
  <c r="BY24" i="265"/>
  <c r="BY48" i="286"/>
  <c r="BY49" i="286"/>
  <c r="BY57" i="286"/>
  <c r="BX31" i="286"/>
  <c r="BX32" i="286"/>
  <c r="BX33" i="286"/>
  <c r="BY30" i="286"/>
  <c r="BY51" i="286"/>
  <c r="BX33" i="282"/>
  <c r="BX34" i="282"/>
  <c r="BY31" i="282"/>
  <c r="BY20" i="282"/>
  <c r="BY22" i="282"/>
  <c r="BY44" i="282"/>
  <c r="BY37" i="282"/>
  <c r="BY38" i="282"/>
  <c r="BY40" i="282"/>
  <c r="BY45" i="282"/>
  <c r="BY46" i="282"/>
  <c r="BY48" i="282"/>
  <c r="BY49" i="282"/>
  <c r="BY58" i="282"/>
  <c r="BY54" i="282"/>
  <c r="BX51" i="282"/>
  <c r="BX52" i="282"/>
  <c r="BX77" i="282"/>
  <c r="BX78" i="282"/>
  <c r="BX79" i="282"/>
  <c r="BY76" i="282"/>
  <c r="BY55" i="282"/>
  <c r="BY56" i="282"/>
  <c r="BY59" i="282"/>
  <c r="BY60" i="282"/>
  <c r="BY63" i="282"/>
  <c r="BY65" i="282"/>
  <c r="BY66" i="282"/>
  <c r="BY36" i="265"/>
  <c r="BY37" i="265"/>
  <c r="BY189" i="280"/>
  <c r="BY192" i="280"/>
  <c r="BY195" i="280"/>
  <c r="BY196" i="280"/>
  <c r="BY197" i="280"/>
  <c r="BY43" i="265"/>
  <c r="BY139" i="280"/>
  <c r="BY140" i="280"/>
  <c r="BY143" i="280"/>
  <c r="BY144" i="280"/>
  <c r="BY46" i="265"/>
  <c r="BY48" i="265"/>
  <c r="BY50" i="265"/>
  <c r="BY104" i="280"/>
  <c r="BY51" i="265"/>
  <c r="BY52" i="265"/>
  <c r="BY45" i="314"/>
  <c r="BY46" i="314"/>
  <c r="BY48" i="314"/>
  <c r="BY50" i="314"/>
  <c r="BY51" i="314"/>
  <c r="BY61" i="314"/>
  <c r="BY35" i="314"/>
  <c r="BX79" i="314"/>
  <c r="BX80" i="314"/>
  <c r="BX81" i="314"/>
  <c r="BY78" i="314"/>
  <c r="BY36" i="314"/>
  <c r="BY38" i="314"/>
  <c r="BY40" i="314"/>
  <c r="BY42" i="314"/>
  <c r="BY62" i="314"/>
  <c r="BY63" i="314"/>
  <c r="BY64" i="314"/>
  <c r="BY54" i="265"/>
  <c r="BY53" i="314"/>
  <c r="BY55" i="314"/>
  <c r="BY57" i="314"/>
  <c r="BY58" i="314"/>
  <c r="BY59" i="314"/>
  <c r="BY70" i="314"/>
  <c r="BY67" i="314"/>
  <c r="BY68" i="314"/>
  <c r="BY71" i="314"/>
  <c r="BY72" i="314"/>
  <c r="BY55" i="265"/>
  <c r="BY56" i="265"/>
  <c r="BY58" i="265"/>
  <c r="BY59" i="265"/>
  <c r="BY154" i="280"/>
  <c r="BY155" i="280"/>
  <c r="BY156" i="280"/>
  <c r="BY159" i="280"/>
  <c r="BY160" i="280"/>
  <c r="BY161" i="280"/>
  <c r="BY61" i="265"/>
  <c r="BX181" i="280"/>
  <c r="BX165" i="280"/>
  <c r="BX166" i="280"/>
  <c r="BX182" i="280"/>
  <c r="BX183" i="280"/>
  <c r="BX184" i="280"/>
  <c r="BY179" i="280"/>
  <c r="BY173" i="280"/>
  <c r="BY169" i="280"/>
  <c r="BY170" i="280"/>
  <c r="BY171" i="280"/>
  <c r="BY174" i="280"/>
  <c r="BY175" i="280"/>
  <c r="BY176" i="280"/>
  <c r="BY62" i="265"/>
  <c r="BY63" i="265"/>
  <c r="BY66" i="265"/>
  <c r="BY52" i="286"/>
  <c r="BY53" i="286"/>
  <c r="BY58" i="286"/>
  <c r="BY59" i="286"/>
  <c r="BY10" i="288"/>
  <c r="BY11" i="288"/>
  <c r="BY12" i="288"/>
  <c r="BY9" i="288"/>
  <c r="BY18" i="288"/>
  <c r="BY21" i="288"/>
  <c r="BY23" i="286"/>
  <c r="BY24" i="286"/>
  <c r="BY25" i="286"/>
  <c r="BZ22" i="286"/>
  <c r="BZ47" i="286"/>
  <c r="BZ30" i="285"/>
  <c r="BZ31" i="285"/>
  <c r="BZ15" i="265"/>
  <c r="BZ16" i="265"/>
  <c r="BZ128" i="280"/>
  <c r="BZ18" i="265"/>
  <c r="BY205" i="280"/>
  <c r="BY206" i="280"/>
  <c r="BZ202" i="280"/>
  <c r="BZ229" i="280"/>
  <c r="BZ231" i="280"/>
  <c r="BZ232" i="280"/>
  <c r="BZ19" i="265"/>
  <c r="BZ21" i="265"/>
  <c r="BZ10" i="282"/>
  <c r="BZ12" i="282"/>
  <c r="BZ13" i="282"/>
  <c r="BZ23" i="265"/>
  <c r="BZ24" i="265"/>
  <c r="BZ48" i="286"/>
  <c r="BZ49" i="286"/>
  <c r="BZ57" i="286"/>
  <c r="BY31" i="286"/>
  <c r="BY32" i="286"/>
  <c r="BY33" i="286"/>
  <c r="BZ30" i="286"/>
  <c r="BZ51" i="286"/>
  <c r="BY33" i="282"/>
  <c r="BY34" i="282"/>
  <c r="BZ31" i="282"/>
  <c r="BZ20" i="282"/>
  <c r="BZ22" i="282"/>
  <c r="BZ44" i="282"/>
  <c r="BZ37" i="282"/>
  <c r="BZ38" i="282"/>
  <c r="BZ40" i="282"/>
  <c r="BZ45" i="282"/>
  <c r="BZ46" i="282"/>
  <c r="BZ48" i="282"/>
  <c r="BZ49" i="282"/>
  <c r="BZ58" i="282"/>
  <c r="BZ54" i="282"/>
  <c r="BY51" i="282"/>
  <c r="BY52" i="282"/>
  <c r="BY77" i="282"/>
  <c r="BY78" i="282"/>
  <c r="BY79" i="282"/>
  <c r="BZ76" i="282"/>
  <c r="BZ55" i="282"/>
  <c r="BZ56" i="282"/>
  <c r="BZ59" i="282"/>
  <c r="BZ60" i="282"/>
  <c r="BZ63" i="282"/>
  <c r="BZ65" i="282"/>
  <c r="BZ66" i="282"/>
  <c r="BZ36" i="265"/>
  <c r="BZ37" i="265"/>
  <c r="BZ189" i="280"/>
  <c r="BZ192" i="280"/>
  <c r="BZ195" i="280"/>
  <c r="BZ196" i="280"/>
  <c r="BZ197" i="280"/>
  <c r="BZ43" i="265"/>
  <c r="BZ139" i="280"/>
  <c r="BZ140" i="280"/>
  <c r="BZ143" i="280"/>
  <c r="BZ144" i="280"/>
  <c r="BZ46" i="265"/>
  <c r="BZ48" i="265"/>
  <c r="BZ50" i="265"/>
  <c r="BZ104" i="280"/>
  <c r="BZ51" i="265"/>
  <c r="BZ52" i="265"/>
  <c r="BZ45" i="314"/>
  <c r="BZ46" i="314"/>
  <c r="BZ48" i="314"/>
  <c r="BZ50" i="314"/>
  <c r="BZ51" i="314"/>
  <c r="BZ61" i="314"/>
  <c r="BZ35" i="314"/>
  <c r="BY79" i="314"/>
  <c r="BY80" i="314"/>
  <c r="BY81" i="314"/>
  <c r="BZ78" i="314"/>
  <c r="BZ36" i="314"/>
  <c r="BZ38" i="314"/>
  <c r="BZ40" i="314"/>
  <c r="BZ42" i="314"/>
  <c r="BZ62" i="314"/>
  <c r="BZ63" i="314"/>
  <c r="BZ64" i="314"/>
  <c r="BZ54" i="265"/>
  <c r="BZ53" i="314"/>
  <c r="BZ55" i="314"/>
  <c r="BZ57" i="314"/>
  <c r="BZ58" i="314"/>
  <c r="BZ59" i="314"/>
  <c r="BZ70" i="314"/>
  <c r="BZ67" i="314"/>
  <c r="BZ68" i="314"/>
  <c r="BZ71" i="314"/>
  <c r="BZ72" i="314"/>
  <c r="BZ55" i="265"/>
  <c r="BZ56" i="265"/>
  <c r="BZ58" i="265"/>
  <c r="BZ59" i="265"/>
  <c r="BZ154" i="280"/>
  <c r="BZ155" i="280"/>
  <c r="BZ156" i="280"/>
  <c r="BZ159" i="280"/>
  <c r="BZ160" i="280"/>
  <c r="BZ161" i="280"/>
  <c r="BZ61" i="265"/>
  <c r="BY181" i="280"/>
  <c r="BY165" i="280"/>
  <c r="BY166" i="280"/>
  <c r="BY182" i="280"/>
  <c r="BY183" i="280"/>
  <c r="BY184" i="280"/>
  <c r="BZ179" i="280"/>
  <c r="BZ173" i="280"/>
  <c r="BZ169" i="280"/>
  <c r="BZ170" i="280"/>
  <c r="BZ171" i="280"/>
  <c r="BZ174" i="280"/>
  <c r="BZ175" i="280"/>
  <c r="BZ176" i="280"/>
  <c r="BZ62" i="265"/>
  <c r="BZ63" i="265"/>
  <c r="BZ66" i="265"/>
  <c r="BZ52" i="286"/>
  <c r="BZ53" i="286"/>
  <c r="BZ58" i="286"/>
  <c r="BZ59" i="286"/>
  <c r="BZ10" i="288"/>
  <c r="BZ11" i="288"/>
  <c r="BZ12" i="288"/>
  <c r="BZ9" i="288"/>
  <c r="BZ18" i="288"/>
  <c r="BZ21" i="288"/>
  <c r="BZ23" i="286"/>
  <c r="BZ24" i="286"/>
  <c r="BZ25" i="286"/>
  <c r="CA22" i="286"/>
  <c r="CA47" i="286"/>
  <c r="CA30" i="285"/>
  <c r="CA31" i="285"/>
  <c r="CA15" i="265"/>
  <c r="CA16" i="265"/>
  <c r="CA128" i="280"/>
  <c r="CA18" i="265"/>
  <c r="BZ205" i="280"/>
  <c r="BZ206" i="280"/>
  <c r="CA202" i="280"/>
  <c r="CA229" i="280"/>
  <c r="CA231" i="280"/>
  <c r="CA232" i="280"/>
  <c r="CA19" i="265"/>
  <c r="CA21" i="265"/>
  <c r="CA10" i="282"/>
  <c r="CA12" i="282"/>
  <c r="CA13" i="282"/>
  <c r="CA23" i="265"/>
  <c r="CA24" i="265"/>
  <c r="CA48" i="286"/>
  <c r="CA49" i="286"/>
  <c r="CA57" i="286"/>
  <c r="BZ31" i="286"/>
  <c r="BZ32" i="286"/>
  <c r="BZ33" i="286"/>
  <c r="CA30" i="286"/>
  <c r="CA51" i="286"/>
  <c r="BZ33" i="282"/>
  <c r="BZ34" i="282"/>
  <c r="CA31" i="282"/>
  <c r="CA20" i="282"/>
  <c r="CA22" i="282"/>
  <c r="CA44" i="282"/>
  <c r="CA37" i="282"/>
  <c r="CA38" i="282"/>
  <c r="CA40" i="282"/>
  <c r="CA45" i="282"/>
  <c r="CA46" i="282"/>
  <c r="CA48" i="282"/>
  <c r="CA49" i="282"/>
  <c r="CA58" i="282"/>
  <c r="CA54" i="282"/>
  <c r="BZ51" i="282"/>
  <c r="BZ52" i="282"/>
  <c r="BZ77" i="282"/>
  <c r="BZ78" i="282"/>
  <c r="BZ79" i="282"/>
  <c r="CA76" i="282"/>
  <c r="CA55" i="282"/>
  <c r="CA56" i="282"/>
  <c r="CA59" i="282"/>
  <c r="CA60" i="282"/>
  <c r="CA63" i="282"/>
  <c r="CA65" i="282"/>
  <c r="CA66" i="282"/>
  <c r="CA36" i="265"/>
  <c r="CA37" i="265"/>
  <c r="CA189" i="280"/>
  <c r="CA192" i="280"/>
  <c r="CA195" i="280"/>
  <c r="CA196" i="280"/>
  <c r="CA197" i="280"/>
  <c r="CA43" i="265"/>
  <c r="CA139" i="280"/>
  <c r="CA140" i="280"/>
  <c r="CA143" i="280"/>
  <c r="CA144" i="280"/>
  <c r="CA46" i="265"/>
  <c r="CA48" i="265"/>
  <c r="CA50" i="265"/>
  <c r="CA104" i="280"/>
  <c r="CA51" i="265"/>
  <c r="CA52" i="265"/>
  <c r="CA45" i="314"/>
  <c r="CA46" i="314"/>
  <c r="CA48" i="314"/>
  <c r="CA50" i="314"/>
  <c r="CA51" i="314"/>
  <c r="CA61" i="314"/>
  <c r="CA35" i="314"/>
  <c r="BZ79" i="314"/>
  <c r="BZ80" i="314"/>
  <c r="BZ81" i="314"/>
  <c r="CA78" i="314"/>
  <c r="CA36" i="314"/>
  <c r="CA38" i="314"/>
  <c r="CA40" i="314"/>
  <c r="CA42" i="314"/>
  <c r="CA62" i="314"/>
  <c r="CA63" i="314"/>
  <c r="CA64" i="314"/>
  <c r="CA54" i="265"/>
  <c r="CA53" i="314"/>
  <c r="CA55" i="314"/>
  <c r="CA57" i="314"/>
  <c r="CA58" i="314"/>
  <c r="CA59" i="314"/>
  <c r="CA70" i="314"/>
  <c r="CA67" i="314"/>
  <c r="CA68" i="314"/>
  <c r="CA71" i="314"/>
  <c r="CA72" i="314"/>
  <c r="CA55" i="265"/>
  <c r="CA56" i="265"/>
  <c r="CA58" i="265"/>
  <c r="CA59" i="265"/>
  <c r="CA154" i="280"/>
  <c r="CA155" i="280"/>
  <c r="CA156" i="280"/>
  <c r="CA159" i="280"/>
  <c r="CA160" i="280"/>
  <c r="CA161" i="280"/>
  <c r="CA61" i="265"/>
  <c r="BZ181" i="280"/>
  <c r="BZ165" i="280"/>
  <c r="BZ166" i="280"/>
  <c r="BZ182" i="280"/>
  <c r="BZ183" i="280"/>
  <c r="BZ184" i="280"/>
  <c r="CA179" i="280"/>
  <c r="CA173" i="280"/>
  <c r="CA169" i="280"/>
  <c r="CA170" i="280"/>
  <c r="CA171" i="280"/>
  <c r="CA174" i="280"/>
  <c r="CA175" i="280"/>
  <c r="CA176" i="280"/>
  <c r="CA62" i="265"/>
  <c r="CA63" i="265"/>
  <c r="CA66" i="265"/>
  <c r="CA52" i="286"/>
  <c r="CA53" i="286"/>
  <c r="CA58" i="286"/>
  <c r="CA59" i="286"/>
  <c r="CA10" i="288"/>
  <c r="CA11" i="288"/>
  <c r="CA12" i="288"/>
  <c r="CA9" i="288"/>
  <c r="CA18" i="288"/>
  <c r="CA21" i="288"/>
  <c r="CA23" i="286"/>
  <c r="CA24" i="286"/>
  <c r="CA25" i="286"/>
  <c r="CB22" i="286"/>
  <c r="CB47" i="286"/>
  <c r="CB30" i="285"/>
  <c r="CB31" i="285"/>
  <c r="CB15" i="265"/>
  <c r="CB16" i="265"/>
  <c r="CB128" i="280"/>
  <c r="CB18" i="265"/>
  <c r="CA205" i="280"/>
  <c r="CA206" i="280"/>
  <c r="CB202" i="280"/>
  <c r="CB229" i="280"/>
  <c r="CB231" i="280"/>
  <c r="CB232" i="280"/>
  <c r="CB19" i="265"/>
  <c r="CB21" i="265"/>
  <c r="CB10" i="282"/>
  <c r="CB12" i="282"/>
  <c r="CB13" i="282"/>
  <c r="CB23" i="265"/>
  <c r="CB24" i="265"/>
  <c r="CB48" i="286"/>
  <c r="CB49" i="286"/>
  <c r="CB57" i="286"/>
  <c r="CA31" i="286"/>
  <c r="CA32" i="286"/>
  <c r="CA33" i="286"/>
  <c r="CB30" i="286"/>
  <c r="CB51" i="286"/>
  <c r="CA33" i="282"/>
  <c r="CA34" i="282"/>
  <c r="CB31" i="282"/>
  <c r="CB20" i="282"/>
  <c r="CB22" i="282"/>
  <c r="CB44" i="282"/>
  <c r="CB37" i="282"/>
  <c r="CB38" i="282"/>
  <c r="CB40" i="282"/>
  <c r="CB45" i="282"/>
  <c r="CB46" i="282"/>
  <c r="CB48" i="282"/>
  <c r="CB49" i="282"/>
  <c r="CB58" i="282"/>
  <c r="CB54" i="282"/>
  <c r="CA51" i="282"/>
  <c r="CA52" i="282"/>
  <c r="CA77" i="282"/>
  <c r="CA78" i="282"/>
  <c r="CA79" i="282"/>
  <c r="CB76" i="282"/>
  <c r="CB55" i="282"/>
  <c r="CB56" i="282"/>
  <c r="CB59" i="282"/>
  <c r="CB60" i="282"/>
  <c r="CB63" i="282"/>
  <c r="CB65" i="282"/>
  <c r="CB66" i="282"/>
  <c r="CB36" i="265"/>
  <c r="CB37" i="265"/>
  <c r="CB189" i="280"/>
  <c r="CB192" i="280"/>
  <c r="CB195" i="280"/>
  <c r="CB196" i="280"/>
  <c r="CB197" i="280"/>
  <c r="CB43" i="265"/>
  <c r="CB139" i="280"/>
  <c r="CB140" i="280"/>
  <c r="CB143" i="280"/>
  <c r="CB144" i="280"/>
  <c r="CB46" i="265"/>
  <c r="CB48" i="265"/>
  <c r="CB50" i="265"/>
  <c r="CB104" i="280"/>
  <c r="CB51" i="265"/>
  <c r="CB52" i="265"/>
  <c r="CB45" i="314"/>
  <c r="CB46" i="314"/>
  <c r="CB48" i="314"/>
  <c r="CB50" i="314"/>
  <c r="CB51" i="314"/>
  <c r="CB61" i="314"/>
  <c r="CB35" i="314"/>
  <c r="CA79" i="314"/>
  <c r="CA80" i="314"/>
  <c r="CA81" i="314"/>
  <c r="CB78" i="314"/>
  <c r="CB36" i="314"/>
  <c r="CB38" i="314"/>
  <c r="CB40" i="314"/>
  <c r="CB42" i="314"/>
  <c r="CB62" i="314"/>
  <c r="CB63" i="314"/>
  <c r="CB64" i="314"/>
  <c r="CB54" i="265"/>
  <c r="CB53" i="314"/>
  <c r="CB55" i="314"/>
  <c r="CB57" i="314"/>
  <c r="CB58" i="314"/>
  <c r="CB59" i="314"/>
  <c r="CB70" i="314"/>
  <c r="CB67" i="314"/>
  <c r="CB68" i="314"/>
  <c r="CB71" i="314"/>
  <c r="CB72" i="314"/>
  <c r="CB55" i="265"/>
  <c r="CB56" i="265"/>
  <c r="CB58" i="265"/>
  <c r="CB59" i="265"/>
  <c r="CB154" i="280"/>
  <c r="CB155" i="280"/>
  <c r="CB156" i="280"/>
  <c r="CB159" i="280"/>
  <c r="CB160" i="280"/>
  <c r="CB161" i="280"/>
  <c r="CB61" i="265"/>
  <c r="CA181" i="280"/>
  <c r="CA165" i="280"/>
  <c r="CA166" i="280"/>
  <c r="CA182" i="280"/>
  <c r="CA183" i="280"/>
  <c r="CA184" i="280"/>
  <c r="CB179" i="280"/>
  <c r="CB173" i="280"/>
  <c r="CB169" i="280"/>
  <c r="CB170" i="280"/>
  <c r="CB171" i="280"/>
  <c r="CB174" i="280"/>
  <c r="CB175" i="280"/>
  <c r="CB176" i="280"/>
  <c r="CB62" i="265"/>
  <c r="CB63" i="265"/>
  <c r="CB66" i="265"/>
  <c r="CB52" i="286"/>
  <c r="CB53" i="286"/>
  <c r="CB58" i="286"/>
  <c r="CB59" i="286"/>
  <c r="CB10" i="288"/>
  <c r="CB11" i="288"/>
  <c r="CB12" i="288"/>
  <c r="CB9" i="288"/>
  <c r="CB18" i="288"/>
  <c r="CB21" i="288"/>
  <c r="CB23" i="286"/>
  <c r="CB24" i="286"/>
  <c r="CB25" i="286"/>
  <c r="CC22" i="286"/>
  <c r="CC47" i="286"/>
  <c r="CC30" i="285"/>
  <c r="CC31" i="285"/>
  <c r="CC15" i="265"/>
  <c r="CC16" i="265"/>
  <c r="CC128" i="280"/>
  <c r="CC18" i="265"/>
  <c r="CB205" i="280"/>
  <c r="CB206" i="280"/>
  <c r="CC202" i="280"/>
  <c r="CC229" i="280"/>
  <c r="CC231" i="280"/>
  <c r="CC232" i="280"/>
  <c r="CC19" i="265"/>
  <c r="CC21" i="265"/>
  <c r="CC10" i="282"/>
  <c r="CC12" i="282"/>
  <c r="CC13" i="282"/>
  <c r="CC23" i="265"/>
  <c r="CC24" i="265"/>
  <c r="CC48" i="286"/>
  <c r="CC49" i="286"/>
  <c r="CC57" i="286"/>
  <c r="CB31" i="286"/>
  <c r="CB32" i="286"/>
  <c r="CB33" i="286"/>
  <c r="CC30" i="286"/>
  <c r="CC51" i="286"/>
  <c r="CB33" i="282"/>
  <c r="CB34" i="282"/>
  <c r="CC31" i="282"/>
  <c r="CC20" i="282"/>
  <c r="CC22" i="282"/>
  <c r="CC44" i="282"/>
  <c r="CC37" i="282"/>
  <c r="CC38" i="282"/>
  <c r="CC40" i="282"/>
  <c r="CC45" i="282"/>
  <c r="CC46" i="282"/>
  <c r="CC48" i="282"/>
  <c r="CC49" i="282"/>
  <c r="CC58" i="282"/>
  <c r="CC54" i="282"/>
  <c r="CB51" i="282"/>
  <c r="CB52" i="282"/>
  <c r="CB77" i="282"/>
  <c r="CB78" i="282"/>
  <c r="CB79" i="282"/>
  <c r="CC76" i="282"/>
  <c r="CC55" i="282"/>
  <c r="CC56" i="282"/>
  <c r="CC59" i="282"/>
  <c r="CC60" i="282"/>
  <c r="CC63" i="282"/>
  <c r="CC65" i="282"/>
  <c r="CC66" i="282"/>
  <c r="CC36" i="265"/>
  <c r="CC37" i="265"/>
  <c r="CC189" i="280"/>
  <c r="CC192" i="280"/>
  <c r="CC195" i="280"/>
  <c r="CC196" i="280"/>
  <c r="CC197" i="280"/>
  <c r="CC43" i="265"/>
  <c r="CC139" i="280"/>
  <c r="CC140" i="280"/>
  <c r="CC143" i="280"/>
  <c r="CC144" i="280"/>
  <c r="CC46" i="265"/>
  <c r="CC48" i="265"/>
  <c r="CC50" i="265"/>
  <c r="CC104" i="280"/>
  <c r="CC51" i="265"/>
  <c r="CC52" i="265"/>
  <c r="CC45" i="314"/>
  <c r="CC46" i="314"/>
  <c r="CC48" i="314"/>
  <c r="CC50" i="314"/>
  <c r="CC51" i="314"/>
  <c r="CC61" i="314"/>
  <c r="CC35" i="314"/>
  <c r="CB79" i="314"/>
  <c r="CB80" i="314"/>
  <c r="CB81" i="314"/>
  <c r="CC78" i="314"/>
  <c r="CC36" i="314"/>
  <c r="CC38" i="314"/>
  <c r="CC40" i="314"/>
  <c r="CC42" i="314"/>
  <c r="CC62" i="314"/>
  <c r="CC63" i="314"/>
  <c r="CC64" i="314"/>
  <c r="CC54" i="265"/>
  <c r="CC53" i="314"/>
  <c r="CC55" i="314"/>
  <c r="CC57" i="314"/>
  <c r="CC58" i="314"/>
  <c r="CC59" i="314"/>
  <c r="CC70" i="314"/>
  <c r="CC67" i="314"/>
  <c r="CC68" i="314"/>
  <c r="CC71" i="314"/>
  <c r="CC72" i="314"/>
  <c r="CC55" i="265"/>
  <c r="CC56" i="265"/>
  <c r="CC58" i="265"/>
  <c r="CC59" i="265"/>
  <c r="CC154" i="280"/>
  <c r="CC155" i="280"/>
  <c r="CC156" i="280"/>
  <c r="CC159" i="280"/>
  <c r="CC160" i="280"/>
  <c r="CC161" i="280"/>
  <c r="CC61" i="265"/>
  <c r="CB181" i="280"/>
  <c r="CB165" i="280"/>
  <c r="CB166" i="280"/>
  <c r="CB182" i="280"/>
  <c r="CB183" i="280"/>
  <c r="CB184" i="280"/>
  <c r="CC179" i="280"/>
  <c r="CC173" i="280"/>
  <c r="CC169" i="280"/>
  <c r="CC170" i="280"/>
  <c r="CC171" i="280"/>
  <c r="CC174" i="280"/>
  <c r="CC175" i="280"/>
  <c r="CC176" i="280"/>
  <c r="CC62" i="265"/>
  <c r="CC63" i="265"/>
  <c r="CC66" i="265"/>
  <c r="CC52" i="286"/>
  <c r="CC53" i="286"/>
  <c r="CC58" i="286"/>
  <c r="CC59" i="286"/>
  <c r="CC10" i="288"/>
  <c r="CC11" i="288"/>
  <c r="CC12" i="288"/>
  <c r="CC9" i="288"/>
  <c r="CC18" i="288"/>
  <c r="CC21" i="288"/>
  <c r="CC23" i="286"/>
  <c r="CC24" i="286"/>
  <c r="CC25" i="286"/>
  <c r="CD22" i="286"/>
  <c r="CD47" i="286"/>
  <c r="CD30" i="285"/>
  <c r="CD31" i="285"/>
  <c r="CD15" i="265"/>
  <c r="CD16" i="265"/>
  <c r="CD128" i="280"/>
  <c r="CD18" i="265"/>
  <c r="CC205" i="280"/>
  <c r="CC206" i="280"/>
  <c r="CD202" i="280"/>
  <c r="CD229" i="280"/>
  <c r="CD231" i="280"/>
  <c r="CD232" i="280"/>
  <c r="CD19" i="265"/>
  <c r="CD21" i="265"/>
  <c r="CD10" i="282"/>
  <c r="CD12" i="282"/>
  <c r="CD13" i="282"/>
  <c r="CD23" i="265"/>
  <c r="CD24" i="265"/>
  <c r="CD48" i="286"/>
  <c r="CD49" i="286"/>
  <c r="CD57" i="286"/>
  <c r="CC31" i="286"/>
  <c r="CC32" i="286"/>
  <c r="CC33" i="286"/>
  <c r="CD30" i="286"/>
  <c r="CD51" i="286"/>
  <c r="CC33" i="282"/>
  <c r="CC34" i="282"/>
  <c r="CD31" i="282"/>
  <c r="CD20" i="282"/>
  <c r="CD22" i="282"/>
  <c r="CD44" i="282"/>
  <c r="CD37" i="282"/>
  <c r="CD38" i="282"/>
  <c r="CD40" i="282"/>
  <c r="CD45" i="282"/>
  <c r="CD46" i="282"/>
  <c r="CD48" i="282"/>
  <c r="CD49" i="282"/>
  <c r="CD58" i="282"/>
  <c r="CD54" i="282"/>
  <c r="CC51" i="282"/>
  <c r="CC52" i="282"/>
  <c r="CC77" i="282"/>
  <c r="CC78" i="282"/>
  <c r="CC79" i="282"/>
  <c r="CD76" i="282"/>
  <c r="CD55" i="282"/>
  <c r="CD56" i="282"/>
  <c r="CD59" i="282"/>
  <c r="CD60" i="282"/>
  <c r="CD63" i="282"/>
  <c r="CD65" i="282"/>
  <c r="CD66" i="282"/>
  <c r="CD36" i="265"/>
  <c r="CD37" i="265"/>
  <c r="CD189" i="280"/>
  <c r="CD192" i="280"/>
  <c r="CD195" i="280"/>
  <c r="CD196" i="280"/>
  <c r="CD197" i="280"/>
  <c r="CD43" i="265"/>
  <c r="CD139" i="280"/>
  <c r="CD140" i="280"/>
  <c r="CD143" i="280"/>
  <c r="CD144" i="280"/>
  <c r="CD46" i="265"/>
  <c r="CD48" i="265"/>
  <c r="CD50" i="265"/>
  <c r="CD104" i="280"/>
  <c r="CD51" i="265"/>
  <c r="CD52" i="265"/>
  <c r="CD45" i="314"/>
  <c r="CD46" i="314"/>
  <c r="CD48" i="314"/>
  <c r="CD50" i="314"/>
  <c r="CD51" i="314"/>
  <c r="CD61" i="314"/>
  <c r="CD35" i="314"/>
  <c r="CC79" i="314"/>
  <c r="CC80" i="314"/>
  <c r="CC81" i="314"/>
  <c r="CD78" i="314"/>
  <c r="CD36" i="314"/>
  <c r="CD38" i="314"/>
  <c r="CD40" i="314"/>
  <c r="CD42" i="314"/>
  <c r="CD62" i="314"/>
  <c r="CD63" i="314"/>
  <c r="CD64" i="314"/>
  <c r="CD54" i="265"/>
  <c r="CD53" i="314"/>
  <c r="CD55" i="314"/>
  <c r="CD57" i="314"/>
  <c r="CD58" i="314"/>
  <c r="CD59" i="314"/>
  <c r="CD70" i="314"/>
  <c r="CD67" i="314"/>
  <c r="CD68" i="314"/>
  <c r="CD71" i="314"/>
  <c r="CD72" i="314"/>
  <c r="CD55" i="265"/>
  <c r="CD56" i="265"/>
  <c r="CD58" i="265"/>
  <c r="CD59" i="265"/>
  <c r="CD154" i="280"/>
  <c r="CD155" i="280"/>
  <c r="CD156" i="280"/>
  <c r="CD159" i="280"/>
  <c r="CD160" i="280"/>
  <c r="CD161" i="280"/>
  <c r="CD61" i="265"/>
  <c r="CC181" i="280"/>
  <c r="CC165" i="280"/>
  <c r="CC166" i="280"/>
  <c r="CC182" i="280"/>
  <c r="CC183" i="280"/>
  <c r="CC184" i="280"/>
  <c r="CD179" i="280"/>
  <c r="CD173" i="280"/>
  <c r="CD169" i="280"/>
  <c r="CD170" i="280"/>
  <c r="CD171" i="280"/>
  <c r="CD174" i="280"/>
  <c r="CD175" i="280"/>
  <c r="CD176" i="280"/>
  <c r="CD62" i="265"/>
  <c r="CD63" i="265"/>
  <c r="CD66" i="265"/>
  <c r="CD52" i="286"/>
  <c r="CD53" i="286"/>
  <c r="CD58" i="286"/>
  <c r="CD59" i="286"/>
  <c r="CD10" i="288"/>
  <c r="CD11" i="288"/>
  <c r="CD12" i="288"/>
  <c r="CD9" i="288"/>
  <c r="CD18" i="288"/>
  <c r="CD21" i="288"/>
  <c r="CD23" i="286"/>
  <c r="CD24" i="286"/>
  <c r="CD25" i="286"/>
  <c r="CE22" i="286"/>
  <c r="CE47" i="286"/>
  <c r="CE30" i="285"/>
  <c r="CE31" i="285"/>
  <c r="CE15" i="265"/>
  <c r="CE16" i="265"/>
  <c r="CE128" i="280"/>
  <c r="CE18" i="265"/>
  <c r="CD205" i="280"/>
  <c r="CD206" i="280"/>
  <c r="CE202" i="280"/>
  <c r="CE229" i="280"/>
  <c r="CE231" i="280"/>
  <c r="CE232" i="280"/>
  <c r="CE19" i="265"/>
  <c r="CE21" i="265"/>
  <c r="CE10" i="282"/>
  <c r="CE12" i="282"/>
  <c r="CE13" i="282"/>
  <c r="CE23" i="265"/>
  <c r="CE24" i="265"/>
  <c r="CE48" i="286"/>
  <c r="CE49" i="286"/>
  <c r="CE57" i="286"/>
  <c r="CD31" i="286"/>
  <c r="CD32" i="286"/>
  <c r="CD33" i="286"/>
  <c r="CE30" i="286"/>
  <c r="CE51" i="286"/>
  <c r="CD33" i="282"/>
  <c r="CD34" i="282"/>
  <c r="CE31" i="282"/>
  <c r="CE20" i="282"/>
  <c r="CE22" i="282"/>
  <c r="CE44" i="282"/>
  <c r="CE37" i="282"/>
  <c r="CE38" i="282"/>
  <c r="CE40" i="282"/>
  <c r="CE45" i="282"/>
  <c r="CE46" i="282"/>
  <c r="CE48" i="282"/>
  <c r="CE49" i="282"/>
  <c r="CE58" i="282"/>
  <c r="CE54" i="282"/>
  <c r="CD51" i="282"/>
  <c r="CD52" i="282"/>
  <c r="CD77" i="282"/>
  <c r="CD78" i="282"/>
  <c r="CD79" i="282"/>
  <c r="CE76" i="282"/>
  <c r="CE55" i="282"/>
  <c r="CE56" i="282"/>
  <c r="CE59" i="282"/>
  <c r="CE60" i="282"/>
  <c r="CE63" i="282"/>
  <c r="CE65" i="282"/>
  <c r="CE66" i="282"/>
  <c r="CE36" i="265"/>
  <c r="CE37" i="265"/>
  <c r="CE189" i="280"/>
  <c r="CE192" i="280"/>
  <c r="CE195" i="280"/>
  <c r="CE196" i="280"/>
  <c r="CE197" i="280"/>
  <c r="CE43" i="265"/>
  <c r="CE139" i="280"/>
  <c r="CE140" i="280"/>
  <c r="CE143" i="280"/>
  <c r="CE144" i="280"/>
  <c r="CE46" i="265"/>
  <c r="CE48" i="265"/>
  <c r="CE50" i="265"/>
  <c r="CE104" i="280"/>
  <c r="CE51" i="265"/>
  <c r="CE52" i="265"/>
  <c r="CE45" i="314"/>
  <c r="CE46" i="314"/>
  <c r="CE48" i="314"/>
  <c r="CE50" i="314"/>
  <c r="CE51" i="314"/>
  <c r="CE61" i="314"/>
  <c r="CE35" i="314"/>
  <c r="CD79" i="314"/>
  <c r="CD80" i="314"/>
  <c r="CD81" i="314"/>
  <c r="CE78" i="314"/>
  <c r="CE36" i="314"/>
  <c r="CE38" i="314"/>
  <c r="CE40" i="314"/>
  <c r="CE42" i="314"/>
  <c r="CE62" i="314"/>
  <c r="CE63" i="314"/>
  <c r="CE64" i="314"/>
  <c r="CE54" i="265"/>
  <c r="CE53" i="314"/>
  <c r="CE55" i="314"/>
  <c r="CE57" i="314"/>
  <c r="CE58" i="314"/>
  <c r="CE59" i="314"/>
  <c r="CE70" i="314"/>
  <c r="CE67" i="314"/>
  <c r="CE68" i="314"/>
  <c r="CE71" i="314"/>
  <c r="CE72" i="314"/>
  <c r="CE55" i="265"/>
  <c r="CE56" i="265"/>
  <c r="CE58" i="265"/>
  <c r="CE59" i="265"/>
  <c r="CE154" i="280"/>
  <c r="CE155" i="280"/>
  <c r="CE156" i="280"/>
  <c r="CE159" i="280"/>
  <c r="CE160" i="280"/>
  <c r="CE161" i="280"/>
  <c r="CE61" i="265"/>
  <c r="CD181" i="280"/>
  <c r="CD165" i="280"/>
  <c r="CD166" i="280"/>
  <c r="CD182" i="280"/>
  <c r="CD183" i="280"/>
  <c r="CD184" i="280"/>
  <c r="CE179" i="280"/>
  <c r="CE173" i="280"/>
  <c r="CE169" i="280"/>
  <c r="CE170" i="280"/>
  <c r="CE171" i="280"/>
  <c r="CE174" i="280"/>
  <c r="CE175" i="280"/>
  <c r="CE176" i="280"/>
  <c r="CE62" i="265"/>
  <c r="CE63" i="265"/>
  <c r="CE66" i="265"/>
  <c r="CE52" i="286"/>
  <c r="CE53" i="286"/>
  <c r="CE58" i="286"/>
  <c r="CE59" i="286"/>
  <c r="CE10" i="288"/>
  <c r="CE11" i="288"/>
  <c r="CE12" i="288"/>
  <c r="CE9" i="288"/>
  <c r="CE18" i="288"/>
  <c r="CE21" i="288"/>
  <c r="CE23" i="286"/>
  <c r="CE24" i="286"/>
  <c r="CE25" i="286"/>
  <c r="CF22" i="286"/>
  <c r="CF47" i="286"/>
  <c r="CF30" i="285"/>
  <c r="CF31" i="285"/>
  <c r="CF15" i="265"/>
  <c r="CF16" i="265"/>
  <c r="CF128" i="280"/>
  <c r="CF18" i="265"/>
  <c r="CE205" i="280"/>
  <c r="CE206" i="280"/>
  <c r="CF202" i="280"/>
  <c r="CF229" i="280"/>
  <c r="CF231" i="280"/>
  <c r="CF232" i="280"/>
  <c r="CF19" i="265"/>
  <c r="CF21" i="265"/>
  <c r="CF10" i="282"/>
  <c r="CF12" i="282"/>
  <c r="CF13" i="282"/>
  <c r="CF23" i="265"/>
  <c r="CF24" i="265"/>
  <c r="CF48" i="286"/>
  <c r="CF49" i="286"/>
  <c r="CF57" i="286"/>
  <c r="CE31" i="286"/>
  <c r="CE32" i="286"/>
  <c r="CE33" i="286"/>
  <c r="CF30" i="286"/>
  <c r="CF51" i="286"/>
  <c r="CE33" i="282"/>
  <c r="CE34" i="282"/>
  <c r="CF31" i="282"/>
  <c r="CF20" i="282"/>
  <c r="CF22" i="282"/>
  <c r="CF44" i="282"/>
  <c r="CF37" i="282"/>
  <c r="CF38" i="282"/>
  <c r="CF40" i="282"/>
  <c r="CF45" i="282"/>
  <c r="CF46" i="282"/>
  <c r="CF48" i="282"/>
  <c r="CF49" i="282"/>
  <c r="CF58" i="282"/>
  <c r="CF54" i="282"/>
  <c r="CE51" i="282"/>
  <c r="CE52" i="282"/>
  <c r="CE77" i="282"/>
  <c r="CE78" i="282"/>
  <c r="CE79" i="282"/>
  <c r="CF76" i="282"/>
  <c r="CF55" i="282"/>
  <c r="CF56" i="282"/>
  <c r="CF59" i="282"/>
  <c r="CF60" i="282"/>
  <c r="CF63" i="282"/>
  <c r="CF65" i="282"/>
  <c r="CF66" i="282"/>
  <c r="CF36" i="265"/>
  <c r="CF37" i="265"/>
  <c r="CF189" i="280"/>
  <c r="CF192" i="280"/>
  <c r="CF195" i="280"/>
  <c r="CF196" i="280"/>
  <c r="CF197" i="280"/>
  <c r="CF43" i="265"/>
  <c r="CF139" i="280"/>
  <c r="CF140" i="280"/>
  <c r="CF143" i="280"/>
  <c r="CF144" i="280"/>
  <c r="CF46" i="265"/>
  <c r="CF48" i="265"/>
  <c r="CF50" i="265"/>
  <c r="CF104" i="280"/>
  <c r="CF51" i="265"/>
  <c r="CF52" i="265"/>
  <c r="CF45" i="314"/>
  <c r="CF46" i="314"/>
  <c r="CF48" i="314"/>
  <c r="CF50" i="314"/>
  <c r="CF51" i="314"/>
  <c r="CF61" i="314"/>
  <c r="CF35" i="314"/>
  <c r="CE79" i="314"/>
  <c r="CE80" i="314"/>
  <c r="CE81" i="314"/>
  <c r="CF78" i="314"/>
  <c r="CF36" i="314"/>
  <c r="CF38" i="314"/>
  <c r="CF40" i="314"/>
  <c r="CF42" i="314"/>
  <c r="CF62" i="314"/>
  <c r="CF63" i="314"/>
  <c r="CF64" i="314"/>
  <c r="CF54" i="265"/>
  <c r="CF53" i="314"/>
  <c r="CF55" i="314"/>
  <c r="CF57" i="314"/>
  <c r="CF58" i="314"/>
  <c r="CF59" i="314"/>
  <c r="CF70" i="314"/>
  <c r="CF67" i="314"/>
  <c r="CF68" i="314"/>
  <c r="CF71" i="314"/>
  <c r="CF72" i="314"/>
  <c r="CF55" i="265"/>
  <c r="CF56" i="265"/>
  <c r="CF58" i="265"/>
  <c r="CF59" i="265"/>
  <c r="CF154" i="280"/>
  <c r="CF155" i="280"/>
  <c r="CF156" i="280"/>
  <c r="CF159" i="280"/>
  <c r="CF160" i="280"/>
  <c r="CF161" i="280"/>
  <c r="CF61" i="265"/>
  <c r="CE181" i="280"/>
  <c r="CE165" i="280"/>
  <c r="CE166" i="280"/>
  <c r="CE182" i="280"/>
  <c r="CE183" i="280"/>
  <c r="CE184" i="280"/>
  <c r="CF179" i="280"/>
  <c r="CF173" i="280"/>
  <c r="CF169" i="280"/>
  <c r="CF170" i="280"/>
  <c r="CF171" i="280"/>
  <c r="CF174" i="280"/>
  <c r="CF175" i="280"/>
  <c r="CF176" i="280"/>
  <c r="CF62" i="265"/>
  <c r="CF63" i="265"/>
  <c r="CF66" i="265"/>
  <c r="CF52" i="286"/>
  <c r="CF53" i="286"/>
  <c r="CF58" i="286"/>
  <c r="CF59" i="286"/>
  <c r="CF10" i="288"/>
  <c r="CF11" i="288"/>
  <c r="CF12" i="288"/>
  <c r="CF9" i="288"/>
  <c r="CF18" i="288"/>
  <c r="CF21" i="288"/>
  <c r="CF23" i="286"/>
  <c r="CF24" i="286"/>
  <c r="CF25" i="286"/>
  <c r="CG22" i="286"/>
  <c r="CG47" i="286"/>
  <c r="CG30" i="285"/>
  <c r="CG31" i="285"/>
  <c r="CG15" i="265"/>
  <c r="CG16" i="265"/>
  <c r="CG128" i="280"/>
  <c r="CG18" i="265"/>
  <c r="CF205" i="280"/>
  <c r="CF206" i="280"/>
  <c r="CG202" i="280"/>
  <c r="CG229" i="280"/>
  <c r="CG231" i="280"/>
  <c r="CG232" i="280"/>
  <c r="CG19" i="265"/>
  <c r="CG21" i="265"/>
  <c r="CG10" i="282"/>
  <c r="CG12" i="282"/>
  <c r="CG13" i="282"/>
  <c r="CG23" i="265"/>
  <c r="CG24" i="265"/>
  <c r="CG48" i="286"/>
  <c r="CG49" i="286"/>
  <c r="CG57" i="286"/>
  <c r="CF31" i="286"/>
  <c r="CF32" i="286"/>
  <c r="CF33" i="286"/>
  <c r="CG30" i="286"/>
  <c r="CG51" i="286"/>
  <c r="CF33" i="282"/>
  <c r="CF34" i="282"/>
  <c r="CG31" i="282"/>
  <c r="CG20" i="282"/>
  <c r="CG22" i="282"/>
  <c r="CG44" i="282"/>
  <c r="CG37" i="282"/>
  <c r="CG38" i="282"/>
  <c r="CG40" i="282"/>
  <c r="CG45" i="282"/>
  <c r="CG46" i="282"/>
  <c r="CG48" i="282"/>
  <c r="CG49" i="282"/>
  <c r="CG58" i="282"/>
  <c r="CG54" i="282"/>
  <c r="CF51" i="282"/>
  <c r="CF52" i="282"/>
  <c r="CF77" i="282"/>
  <c r="CF78" i="282"/>
  <c r="CF79" i="282"/>
  <c r="CG76" i="282"/>
  <c r="CG55" i="282"/>
  <c r="CG56" i="282"/>
  <c r="CG59" i="282"/>
  <c r="CG60" i="282"/>
  <c r="CG63" i="282"/>
  <c r="CG65" i="282"/>
  <c r="CG66" i="282"/>
  <c r="CG36" i="265"/>
  <c r="CG37" i="265"/>
  <c r="CG189" i="280"/>
  <c r="CG192" i="280"/>
  <c r="CG195" i="280"/>
  <c r="CG196" i="280"/>
  <c r="CG197" i="280"/>
  <c r="CG43" i="265"/>
  <c r="CG139" i="280"/>
  <c r="CG140" i="280"/>
  <c r="CG143" i="280"/>
  <c r="CG144" i="280"/>
  <c r="CG46" i="265"/>
  <c r="CG48" i="265"/>
  <c r="CG50" i="265"/>
  <c r="CG104" i="280"/>
  <c r="CG51" i="265"/>
  <c r="CG52" i="265"/>
  <c r="CG45" i="314"/>
  <c r="CG46" i="314"/>
  <c r="CG48" i="314"/>
  <c r="CG50" i="314"/>
  <c r="CG51" i="314"/>
  <c r="CG61" i="314"/>
  <c r="CG35" i="314"/>
  <c r="CF79" i="314"/>
  <c r="CF80" i="314"/>
  <c r="CF81" i="314"/>
  <c r="CG78" i="314"/>
  <c r="CG36" i="314"/>
  <c r="CG38" i="314"/>
  <c r="CG40" i="314"/>
  <c r="CG42" i="314"/>
  <c r="CG62" i="314"/>
  <c r="CG63" i="314"/>
  <c r="CG64" i="314"/>
  <c r="CG54" i="265"/>
  <c r="CG53" i="314"/>
  <c r="CG55" i="314"/>
  <c r="CG57" i="314"/>
  <c r="CG58" i="314"/>
  <c r="CG59" i="314"/>
  <c r="CG70" i="314"/>
  <c r="CG67" i="314"/>
  <c r="CG68" i="314"/>
  <c r="CG71" i="314"/>
  <c r="CG72" i="314"/>
  <c r="CG55" i="265"/>
  <c r="CG56" i="265"/>
  <c r="CG58" i="265"/>
  <c r="CG59" i="265"/>
  <c r="CG154" i="280"/>
  <c r="CG155" i="280"/>
  <c r="CG156" i="280"/>
  <c r="CG159" i="280"/>
  <c r="CG160" i="280"/>
  <c r="CG161" i="280"/>
  <c r="CG61" i="265"/>
  <c r="CF181" i="280"/>
  <c r="CF165" i="280"/>
  <c r="CF166" i="280"/>
  <c r="CF182" i="280"/>
  <c r="CF183" i="280"/>
  <c r="CF184" i="280"/>
  <c r="CG179" i="280"/>
  <c r="CG173" i="280"/>
  <c r="CG169" i="280"/>
  <c r="CG170" i="280"/>
  <c r="CG171" i="280"/>
  <c r="CG174" i="280"/>
  <c r="CG175" i="280"/>
  <c r="CG176" i="280"/>
  <c r="CG62" i="265"/>
  <c r="CG63" i="265"/>
  <c r="CG66" i="265"/>
  <c r="CG52" i="286"/>
  <c r="CG53" i="286"/>
  <c r="CG58" i="286"/>
  <c r="CG59" i="286"/>
  <c r="CG10" i="288"/>
  <c r="CG11" i="288"/>
  <c r="CG12" i="288"/>
  <c r="CG9" i="288"/>
  <c r="CG18" i="288"/>
  <c r="CG21" i="288"/>
  <c r="CG23" i="286"/>
  <c r="CG24" i="286"/>
  <c r="CG25" i="286"/>
  <c r="CH22" i="286"/>
  <c r="CH47" i="286"/>
  <c r="CH30" i="285"/>
  <c r="CH31" i="285"/>
  <c r="CH15" i="265"/>
  <c r="CH16" i="265"/>
  <c r="CH128" i="280"/>
  <c r="CH18" i="265"/>
  <c r="CG205" i="280"/>
  <c r="CG206" i="280"/>
  <c r="CH202" i="280"/>
  <c r="CH229" i="280"/>
  <c r="CH231" i="280"/>
  <c r="CH232" i="280"/>
  <c r="CH19" i="265"/>
  <c r="CH21" i="265"/>
  <c r="CH10" i="282"/>
  <c r="CH12" i="282"/>
  <c r="CH13" i="282"/>
  <c r="CH23" i="265"/>
  <c r="CH24" i="265"/>
  <c r="CH48" i="286"/>
  <c r="CH49" i="286"/>
  <c r="CH57" i="286"/>
  <c r="CG31" i="286"/>
  <c r="CG32" i="286"/>
  <c r="CG33" i="286"/>
  <c r="CH30" i="286"/>
  <c r="CH51" i="286"/>
  <c r="CG33" i="282"/>
  <c r="CG34" i="282"/>
  <c r="CH31" i="282"/>
  <c r="CH20" i="282"/>
  <c r="CH22" i="282"/>
  <c r="CH44" i="282"/>
  <c r="CH37" i="282"/>
  <c r="CH38" i="282"/>
  <c r="CH40" i="282"/>
  <c r="CH45" i="282"/>
  <c r="CH46" i="282"/>
  <c r="CH48" i="282"/>
  <c r="CH49" i="282"/>
  <c r="CH58" i="282"/>
  <c r="CH54" i="282"/>
  <c r="CG51" i="282"/>
  <c r="CG52" i="282"/>
  <c r="CG77" i="282"/>
  <c r="CG78" i="282"/>
  <c r="CG79" i="282"/>
  <c r="CH76" i="282"/>
  <c r="CH55" i="282"/>
  <c r="CH56" i="282"/>
  <c r="CH59" i="282"/>
  <c r="CH60" i="282"/>
  <c r="CH63" i="282"/>
  <c r="CH65" i="282"/>
  <c r="CH66" i="282"/>
  <c r="CH36" i="265"/>
  <c r="CH37" i="265"/>
  <c r="CH189" i="280"/>
  <c r="CH192" i="280"/>
  <c r="CH195" i="280"/>
  <c r="CH196" i="280"/>
  <c r="CH197" i="280"/>
  <c r="CH43" i="265"/>
  <c r="CH139" i="280"/>
  <c r="CH140" i="280"/>
  <c r="CH143" i="280"/>
  <c r="CH144" i="280"/>
  <c r="CH46" i="265"/>
  <c r="CH48" i="265"/>
  <c r="CH50" i="265"/>
  <c r="CH104" i="280"/>
  <c r="CH51" i="265"/>
  <c r="CH52" i="265"/>
  <c r="CH45" i="314"/>
  <c r="CH46" i="314"/>
  <c r="CH48" i="314"/>
  <c r="CH50" i="314"/>
  <c r="CH51" i="314"/>
  <c r="CH61" i="314"/>
  <c r="CH35" i="314"/>
  <c r="CG79" i="314"/>
  <c r="CG80" i="314"/>
  <c r="CG81" i="314"/>
  <c r="CH78" i="314"/>
  <c r="CH36" i="314"/>
  <c r="CH38" i="314"/>
  <c r="CH40" i="314"/>
  <c r="CH42" i="314"/>
  <c r="CH62" i="314"/>
  <c r="CH63" i="314"/>
  <c r="CH64" i="314"/>
  <c r="CH54" i="265"/>
  <c r="CH53" i="314"/>
  <c r="CH55" i="314"/>
  <c r="CH57" i="314"/>
  <c r="CH58" i="314"/>
  <c r="CH59" i="314"/>
  <c r="CH70" i="314"/>
  <c r="CH67" i="314"/>
  <c r="CH68" i="314"/>
  <c r="CH71" i="314"/>
  <c r="CH72" i="314"/>
  <c r="CH55" i="265"/>
  <c r="CH56" i="265"/>
  <c r="CH58" i="265"/>
  <c r="CH59" i="265"/>
  <c r="CH154" i="280"/>
  <c r="CH155" i="280"/>
  <c r="CH156" i="280"/>
  <c r="CH159" i="280"/>
  <c r="CH160" i="280"/>
  <c r="CH161" i="280"/>
  <c r="CH61" i="265"/>
  <c r="CG181" i="280"/>
  <c r="CG165" i="280"/>
  <c r="CG166" i="280"/>
  <c r="CG182" i="280"/>
  <c r="CG183" i="280"/>
  <c r="CG184" i="280"/>
  <c r="CH179" i="280"/>
  <c r="CH173" i="280"/>
  <c r="CH169" i="280"/>
  <c r="CH170" i="280"/>
  <c r="CH171" i="280"/>
  <c r="CH174" i="280"/>
  <c r="CH175" i="280"/>
  <c r="CH176" i="280"/>
  <c r="CH62" i="265"/>
  <c r="CH63" i="265"/>
  <c r="CH66" i="265"/>
  <c r="CH52" i="286"/>
  <c r="CH53" i="286"/>
  <c r="CH58" i="286"/>
  <c r="CH59" i="286"/>
  <c r="CH10" i="288"/>
  <c r="CH11" i="288"/>
  <c r="CH12" i="288"/>
  <c r="CH9" i="288"/>
  <c r="CH18" i="288"/>
  <c r="CH21" i="288"/>
  <c r="CH23" i="286"/>
  <c r="CH24" i="286"/>
  <c r="CH25" i="286"/>
  <c r="CI22" i="286"/>
  <c r="CI47" i="286"/>
  <c r="CI30" i="285"/>
  <c r="CI31" i="285"/>
  <c r="CI15" i="265"/>
  <c r="CI16" i="265"/>
  <c r="CI128" i="280"/>
  <c r="CI18" i="265"/>
  <c r="CH205" i="280"/>
  <c r="CH206" i="280"/>
  <c r="CI202" i="280"/>
  <c r="CI229" i="280"/>
  <c r="CI231" i="280"/>
  <c r="CI232" i="280"/>
  <c r="CI19" i="265"/>
  <c r="CI21" i="265"/>
  <c r="CI10" i="282"/>
  <c r="CI12" i="282"/>
  <c r="CI13" i="282"/>
  <c r="CI23" i="265"/>
  <c r="CI24" i="265"/>
  <c r="CI48" i="286"/>
  <c r="CI49" i="286"/>
  <c r="CI57" i="286"/>
  <c r="CH31" i="286"/>
  <c r="CH32" i="286"/>
  <c r="CH33" i="286"/>
  <c r="CI30" i="286"/>
  <c r="CI51" i="286"/>
  <c r="CH33" i="282"/>
  <c r="CH34" i="282"/>
  <c r="CI31" i="282"/>
  <c r="CI20" i="282"/>
  <c r="CI22" i="282"/>
  <c r="CI44" i="282"/>
  <c r="CI37" i="282"/>
  <c r="CI38" i="282"/>
  <c r="CI40" i="282"/>
  <c r="CI45" i="282"/>
  <c r="CI46" i="282"/>
  <c r="CI48" i="282"/>
  <c r="CI49" i="282"/>
  <c r="CI58" i="282"/>
  <c r="CI54" i="282"/>
  <c r="CH51" i="282"/>
  <c r="CH52" i="282"/>
  <c r="CH77" i="282"/>
  <c r="CH78" i="282"/>
  <c r="CH79" i="282"/>
  <c r="CI76" i="282"/>
  <c r="CI55" i="282"/>
  <c r="CI56" i="282"/>
  <c r="CI59" i="282"/>
  <c r="CI60" i="282"/>
  <c r="CI63" i="282"/>
  <c r="CI65" i="282"/>
  <c r="CI66" i="282"/>
  <c r="CI36" i="265"/>
  <c r="CI37" i="265"/>
  <c r="CI189" i="280"/>
  <c r="CI192" i="280"/>
  <c r="CI195" i="280"/>
  <c r="CI196" i="280"/>
  <c r="CI197" i="280"/>
  <c r="CI43" i="265"/>
  <c r="CI139" i="280"/>
  <c r="CI140" i="280"/>
  <c r="CI143" i="280"/>
  <c r="CI144" i="280"/>
  <c r="CI46" i="265"/>
  <c r="CI48" i="265"/>
  <c r="CI50" i="265"/>
  <c r="CI104" i="280"/>
  <c r="CI51" i="265"/>
  <c r="CI52" i="265"/>
  <c r="CI45" i="314"/>
  <c r="CI46" i="314"/>
  <c r="CI48" i="314"/>
  <c r="CI50" i="314"/>
  <c r="CI51" i="314"/>
  <c r="CI61" i="314"/>
  <c r="CI35" i="314"/>
  <c r="CH79" i="314"/>
  <c r="CH80" i="314"/>
  <c r="CH81" i="314"/>
  <c r="CI78" i="314"/>
  <c r="CI36" i="314"/>
  <c r="CI38" i="314"/>
  <c r="CI40" i="314"/>
  <c r="CI42" i="314"/>
  <c r="CI62" i="314"/>
  <c r="CI63" i="314"/>
  <c r="CI64" i="314"/>
  <c r="CI54" i="265"/>
  <c r="CI53" i="314"/>
  <c r="CI55" i="314"/>
  <c r="CI57" i="314"/>
  <c r="CI58" i="314"/>
  <c r="CI59" i="314"/>
  <c r="CI70" i="314"/>
  <c r="CI67" i="314"/>
  <c r="CI68" i="314"/>
  <c r="CI71" i="314"/>
  <c r="CI72" i="314"/>
  <c r="CI55" i="265"/>
  <c r="CI56" i="265"/>
  <c r="CI58" i="265"/>
  <c r="CI59" i="265"/>
  <c r="CI154" i="280"/>
  <c r="CI155" i="280"/>
  <c r="CI156" i="280"/>
  <c r="CI159" i="280"/>
  <c r="CI160" i="280"/>
  <c r="CI161" i="280"/>
  <c r="CI61" i="265"/>
  <c r="CH181" i="280"/>
  <c r="CH165" i="280"/>
  <c r="CH166" i="280"/>
  <c r="CH182" i="280"/>
  <c r="CH183" i="280"/>
  <c r="CH184" i="280"/>
  <c r="CI179" i="280"/>
  <c r="CI173" i="280"/>
  <c r="CI169" i="280"/>
  <c r="CI170" i="280"/>
  <c r="CI171" i="280"/>
  <c r="CI174" i="280"/>
  <c r="CI175" i="280"/>
  <c r="CI176" i="280"/>
  <c r="CI62" i="265"/>
  <c r="CI63" i="265"/>
  <c r="CI66" i="265"/>
  <c r="CI52" i="286"/>
  <c r="CI53" i="286"/>
  <c r="CI58" i="286"/>
  <c r="CI59" i="286"/>
  <c r="CI10" i="288"/>
  <c r="CI11" i="288"/>
  <c r="CI12" i="288"/>
  <c r="CI9" i="288"/>
  <c r="CI18" i="288"/>
  <c r="CI21" i="288"/>
  <c r="CI23" i="286"/>
  <c r="CI24" i="286"/>
  <c r="CI25" i="286"/>
  <c r="CJ22" i="286"/>
  <c r="CJ47" i="286"/>
  <c r="CJ30" i="285"/>
  <c r="CJ31" i="285"/>
  <c r="CJ15" i="265"/>
  <c r="CJ16" i="265"/>
  <c r="CJ128" i="280"/>
  <c r="CJ18" i="265"/>
  <c r="CI205" i="280"/>
  <c r="CI206" i="280"/>
  <c r="CJ202" i="280"/>
  <c r="CJ229" i="280"/>
  <c r="CJ231" i="280"/>
  <c r="CJ232" i="280"/>
  <c r="CJ19" i="265"/>
  <c r="CJ21" i="265"/>
  <c r="CJ10" i="282"/>
  <c r="CJ12" i="282"/>
  <c r="CJ13" i="282"/>
  <c r="CJ23" i="265"/>
  <c r="CJ24" i="265"/>
  <c r="CJ48" i="286"/>
  <c r="CJ49" i="286"/>
  <c r="CJ57" i="286"/>
  <c r="CI31" i="286"/>
  <c r="CI32" i="286"/>
  <c r="CI33" i="286"/>
  <c r="CJ30" i="286"/>
  <c r="CJ51" i="286"/>
  <c r="CI33" i="282"/>
  <c r="CI34" i="282"/>
  <c r="CJ31" i="282"/>
  <c r="CJ20" i="282"/>
  <c r="CJ22" i="282"/>
  <c r="CJ44" i="282"/>
  <c r="CJ37" i="282"/>
  <c r="CJ38" i="282"/>
  <c r="CJ40" i="282"/>
  <c r="CJ45" i="282"/>
  <c r="CJ46" i="282"/>
  <c r="CJ48" i="282"/>
  <c r="CJ49" i="282"/>
  <c r="CJ58" i="282"/>
  <c r="CJ54" i="282"/>
  <c r="CI51" i="282"/>
  <c r="CI52" i="282"/>
  <c r="CI77" i="282"/>
  <c r="CI78" i="282"/>
  <c r="CI79" i="282"/>
  <c r="CJ76" i="282"/>
  <c r="CJ55" i="282"/>
  <c r="CJ56" i="282"/>
  <c r="CJ59" i="282"/>
  <c r="CJ60" i="282"/>
  <c r="CJ63" i="282"/>
  <c r="CJ65" i="282"/>
  <c r="CJ66" i="282"/>
  <c r="CJ36" i="265"/>
  <c r="CJ37" i="265"/>
  <c r="CJ189" i="280"/>
  <c r="CJ192" i="280"/>
  <c r="CJ195" i="280"/>
  <c r="CJ196" i="280"/>
  <c r="CJ197" i="280"/>
  <c r="CJ43" i="265"/>
  <c r="CJ139" i="280"/>
  <c r="CJ140" i="280"/>
  <c r="CJ143" i="280"/>
  <c r="CJ144" i="280"/>
  <c r="CJ46" i="265"/>
  <c r="CJ48" i="265"/>
  <c r="CJ50" i="265"/>
  <c r="CJ104" i="280"/>
  <c r="CJ51" i="265"/>
  <c r="CJ52" i="265"/>
  <c r="CJ45" i="314"/>
  <c r="CJ46" i="314"/>
  <c r="CJ48" i="314"/>
  <c r="CJ50" i="314"/>
  <c r="CJ51" i="314"/>
  <c r="CJ61" i="314"/>
  <c r="CJ35" i="314"/>
  <c r="CI79" i="314"/>
  <c r="CI80" i="314"/>
  <c r="CI81" i="314"/>
  <c r="CJ78" i="314"/>
  <c r="CJ36" i="314"/>
  <c r="CJ38" i="314"/>
  <c r="CJ40" i="314"/>
  <c r="CJ42" i="314"/>
  <c r="CJ62" i="314"/>
  <c r="CJ63" i="314"/>
  <c r="CJ64" i="314"/>
  <c r="CJ54" i="265"/>
  <c r="CJ53" i="314"/>
  <c r="CJ55" i="314"/>
  <c r="CJ57" i="314"/>
  <c r="CJ58" i="314"/>
  <c r="CJ59" i="314"/>
  <c r="CJ70" i="314"/>
  <c r="CJ67" i="314"/>
  <c r="CJ68" i="314"/>
  <c r="CJ71" i="314"/>
  <c r="CJ72" i="314"/>
  <c r="CJ55" i="265"/>
  <c r="CJ56" i="265"/>
  <c r="CJ58" i="265"/>
  <c r="CJ59" i="265"/>
  <c r="CJ154" i="280"/>
  <c r="CJ155" i="280"/>
  <c r="CJ156" i="280"/>
  <c r="CJ159" i="280"/>
  <c r="CJ160" i="280"/>
  <c r="CJ161" i="280"/>
  <c r="CJ61" i="265"/>
  <c r="CI181" i="280"/>
  <c r="CI165" i="280"/>
  <c r="CI166" i="280"/>
  <c r="CI182" i="280"/>
  <c r="CI183" i="280"/>
  <c r="CI184" i="280"/>
  <c r="CJ179" i="280"/>
  <c r="CJ173" i="280"/>
  <c r="CJ169" i="280"/>
  <c r="CJ170" i="280"/>
  <c r="CJ171" i="280"/>
  <c r="CJ174" i="280"/>
  <c r="CJ175" i="280"/>
  <c r="CJ176" i="280"/>
  <c r="CJ62" i="265"/>
  <c r="CJ63" i="265"/>
  <c r="CJ66" i="265"/>
  <c r="CJ52" i="286"/>
  <c r="CJ53" i="286"/>
  <c r="CJ58" i="286"/>
  <c r="CJ59" i="286"/>
  <c r="CJ10" i="288"/>
  <c r="CJ11" i="288"/>
  <c r="CJ12" i="288"/>
  <c r="CJ9" i="288"/>
  <c r="CJ18" i="288"/>
  <c r="CJ21" i="288"/>
  <c r="CJ23" i="286"/>
  <c r="CJ24" i="286"/>
  <c r="CJ25" i="286"/>
  <c r="CK22" i="286"/>
  <c r="CK47" i="286"/>
  <c r="CK30" i="285"/>
  <c r="CK31" i="285"/>
  <c r="CK15" i="265"/>
  <c r="CK16" i="265"/>
  <c r="CK128" i="280"/>
  <c r="CK18" i="265"/>
  <c r="CJ205" i="280"/>
  <c r="CJ206" i="280"/>
  <c r="CK202" i="280"/>
  <c r="CK229" i="280"/>
  <c r="CK231" i="280"/>
  <c r="CK232" i="280"/>
  <c r="CK19" i="265"/>
  <c r="CK21" i="265"/>
  <c r="CK10" i="282"/>
  <c r="CK12" i="282"/>
  <c r="CK13" i="282"/>
  <c r="CK23" i="265"/>
  <c r="CK24" i="265"/>
  <c r="CK48" i="286"/>
  <c r="CK49" i="286"/>
  <c r="CK57" i="286"/>
  <c r="CJ31" i="286"/>
  <c r="CJ32" i="286"/>
  <c r="CJ33" i="286"/>
  <c r="CK30" i="286"/>
  <c r="CK51" i="286"/>
  <c r="CJ33" i="282"/>
  <c r="CJ34" i="282"/>
  <c r="CK31" i="282"/>
  <c r="CK20" i="282"/>
  <c r="CK22" i="282"/>
  <c r="CK44" i="282"/>
  <c r="CK37" i="282"/>
  <c r="CK38" i="282"/>
  <c r="CK40" i="282"/>
  <c r="CK45" i="282"/>
  <c r="CK46" i="282"/>
  <c r="CK48" i="282"/>
  <c r="CK49" i="282"/>
  <c r="CK58" i="282"/>
  <c r="CK54" i="282"/>
  <c r="CJ51" i="282"/>
  <c r="CJ52" i="282"/>
  <c r="CJ77" i="282"/>
  <c r="CJ78" i="282"/>
  <c r="CJ79" i="282"/>
  <c r="CK76" i="282"/>
  <c r="CK55" i="282"/>
  <c r="CK56" i="282"/>
  <c r="CK59" i="282"/>
  <c r="CK60" i="282"/>
  <c r="CK63" i="282"/>
  <c r="CK65" i="282"/>
  <c r="CK66" i="282"/>
  <c r="CK36" i="265"/>
  <c r="CK37" i="265"/>
  <c r="CK189" i="280"/>
  <c r="CK192" i="280"/>
  <c r="CK195" i="280"/>
  <c r="CK196" i="280"/>
  <c r="CK197" i="280"/>
  <c r="CK43" i="265"/>
  <c r="CK139" i="280"/>
  <c r="CK140" i="280"/>
  <c r="CK143" i="280"/>
  <c r="CK144" i="280"/>
  <c r="CK46" i="265"/>
  <c r="CK48" i="265"/>
  <c r="CK50" i="265"/>
  <c r="CK104" i="280"/>
  <c r="CK51" i="265"/>
  <c r="CK52" i="265"/>
  <c r="CK45" i="314"/>
  <c r="CK46" i="314"/>
  <c r="CK48" i="314"/>
  <c r="CK50" i="314"/>
  <c r="CK51" i="314"/>
  <c r="CK61" i="314"/>
  <c r="CK35" i="314"/>
  <c r="CJ79" i="314"/>
  <c r="CJ80" i="314"/>
  <c r="CJ81" i="314"/>
  <c r="CK78" i="314"/>
  <c r="CK36" i="314"/>
  <c r="CK38" i="314"/>
  <c r="CK40" i="314"/>
  <c r="CK42" i="314"/>
  <c r="CK62" i="314"/>
  <c r="CK63" i="314"/>
  <c r="CK64" i="314"/>
  <c r="CK54" i="265"/>
  <c r="CK53" i="314"/>
  <c r="CK55" i="314"/>
  <c r="CK57" i="314"/>
  <c r="CK58" i="314"/>
  <c r="CK59" i="314"/>
  <c r="CK70" i="314"/>
  <c r="CK67" i="314"/>
  <c r="CK68" i="314"/>
  <c r="CK71" i="314"/>
  <c r="CK72" i="314"/>
  <c r="CK55" i="265"/>
  <c r="CK56" i="265"/>
  <c r="CK58" i="265"/>
  <c r="CK59" i="265"/>
  <c r="CK154" i="280"/>
  <c r="CK155" i="280"/>
  <c r="CK156" i="280"/>
  <c r="CK159" i="280"/>
  <c r="CK160" i="280"/>
  <c r="CK161" i="280"/>
  <c r="CK61" i="265"/>
  <c r="CJ181" i="280"/>
  <c r="CJ165" i="280"/>
  <c r="CJ166" i="280"/>
  <c r="CJ182" i="280"/>
  <c r="CJ183" i="280"/>
  <c r="CJ184" i="280"/>
  <c r="CK179" i="280"/>
  <c r="CK173" i="280"/>
  <c r="CK169" i="280"/>
  <c r="CK170" i="280"/>
  <c r="CK171" i="280"/>
  <c r="CK174" i="280"/>
  <c r="CK175" i="280"/>
  <c r="CK176" i="280"/>
  <c r="CK62" i="265"/>
  <c r="CK63" i="265"/>
  <c r="CK66" i="265"/>
  <c r="CK52" i="286"/>
  <c r="CK53" i="286"/>
  <c r="CK58" i="286"/>
  <c r="CK59" i="286"/>
  <c r="CK10" i="288"/>
  <c r="CK11" i="288"/>
  <c r="CK12" i="288"/>
  <c r="CK9" i="288"/>
  <c r="CK18" i="288"/>
  <c r="CK21" i="288"/>
  <c r="CK23" i="286"/>
  <c r="CK24" i="286"/>
  <c r="CK25" i="286"/>
  <c r="CL22" i="286"/>
  <c r="CL47" i="286"/>
  <c r="CL30" i="285"/>
  <c r="CL31" i="285"/>
  <c r="CL15" i="265"/>
  <c r="CL16" i="265"/>
  <c r="CL128" i="280"/>
  <c r="CL18" i="265"/>
  <c r="CK205" i="280"/>
  <c r="CK206" i="280"/>
  <c r="CL202" i="280"/>
  <c r="CL229" i="280"/>
  <c r="CL231" i="280"/>
  <c r="CL232" i="280"/>
  <c r="CL19" i="265"/>
  <c r="CL21" i="265"/>
  <c r="CL10" i="282"/>
  <c r="CL12" i="282"/>
  <c r="CL13" i="282"/>
  <c r="CL23" i="265"/>
  <c r="CL24" i="265"/>
  <c r="CL48" i="286"/>
  <c r="CL49" i="286"/>
  <c r="CL57" i="286"/>
  <c r="CK31" i="286"/>
  <c r="CK32" i="286"/>
  <c r="CK33" i="286"/>
  <c r="CL30" i="286"/>
  <c r="CL51" i="286"/>
  <c r="CK33" i="282"/>
  <c r="CK34" i="282"/>
  <c r="CL31" i="282"/>
  <c r="CL20" i="282"/>
  <c r="CL22" i="282"/>
  <c r="CL44" i="282"/>
  <c r="CL37" i="282"/>
  <c r="CL38" i="282"/>
  <c r="CL40" i="282"/>
  <c r="CL45" i="282"/>
  <c r="CL46" i="282"/>
  <c r="CL48" i="282"/>
  <c r="CL49" i="282"/>
  <c r="CL58" i="282"/>
  <c r="CL54" i="282"/>
  <c r="CK51" i="282"/>
  <c r="CK52" i="282"/>
  <c r="CK77" i="282"/>
  <c r="CK78" i="282"/>
  <c r="CK79" i="282"/>
  <c r="CL76" i="282"/>
  <c r="CL55" i="282"/>
  <c r="CL56" i="282"/>
  <c r="CL59" i="282"/>
  <c r="CL60" i="282"/>
  <c r="CL63" i="282"/>
  <c r="CL65" i="282"/>
  <c r="CL66" i="282"/>
  <c r="CL36" i="265"/>
  <c r="CL37" i="265"/>
  <c r="CL189" i="280"/>
  <c r="CL192" i="280"/>
  <c r="CL195" i="280"/>
  <c r="CL196" i="280"/>
  <c r="CL197" i="280"/>
  <c r="CL43" i="265"/>
  <c r="CL139" i="280"/>
  <c r="CL140" i="280"/>
  <c r="CL143" i="280"/>
  <c r="CL144" i="280"/>
  <c r="CL46" i="265"/>
  <c r="CL48" i="265"/>
  <c r="CL50" i="265"/>
  <c r="CL104" i="280"/>
  <c r="CL51" i="265"/>
  <c r="CL52" i="265"/>
  <c r="CL45" i="314"/>
  <c r="CL46" i="314"/>
  <c r="CL48" i="314"/>
  <c r="CL50" i="314"/>
  <c r="CL51" i="314"/>
  <c r="CL61" i="314"/>
  <c r="CL35" i="314"/>
  <c r="CK79" i="314"/>
  <c r="CK80" i="314"/>
  <c r="CK81" i="314"/>
  <c r="CL78" i="314"/>
  <c r="CL36" i="314"/>
  <c r="CL38" i="314"/>
  <c r="CL40" i="314"/>
  <c r="CL42" i="314"/>
  <c r="CL62" i="314"/>
  <c r="CL63" i="314"/>
  <c r="CL64" i="314"/>
  <c r="CL54" i="265"/>
  <c r="CL53" i="314"/>
  <c r="CL55" i="314"/>
  <c r="CL57" i="314"/>
  <c r="CL58" i="314"/>
  <c r="CL59" i="314"/>
  <c r="CL70" i="314"/>
  <c r="CL67" i="314"/>
  <c r="CL68" i="314"/>
  <c r="CL71" i="314"/>
  <c r="CL72" i="314"/>
  <c r="CL55" i="265"/>
  <c r="CL56" i="265"/>
  <c r="CL58" i="265"/>
  <c r="CL59" i="265"/>
  <c r="CL154" i="280"/>
  <c r="CL155" i="280"/>
  <c r="CL156" i="280"/>
  <c r="CL159" i="280"/>
  <c r="CL160" i="280"/>
  <c r="CL161" i="280"/>
  <c r="CL61" i="265"/>
  <c r="CK181" i="280"/>
  <c r="CK165" i="280"/>
  <c r="CK166" i="280"/>
  <c r="CK182" i="280"/>
  <c r="CK183" i="280"/>
  <c r="CK184" i="280"/>
  <c r="CL179" i="280"/>
  <c r="CL173" i="280"/>
  <c r="CL169" i="280"/>
  <c r="CL170" i="280"/>
  <c r="CL171" i="280"/>
  <c r="CL174" i="280"/>
  <c r="CL175" i="280"/>
  <c r="CL176" i="280"/>
  <c r="CL62" i="265"/>
  <c r="CL63" i="265"/>
  <c r="CL66" i="265"/>
  <c r="CL52" i="286"/>
  <c r="CL53" i="286"/>
  <c r="CL58" i="286"/>
  <c r="CL59" i="286"/>
  <c r="CL10" i="288"/>
  <c r="CL11" i="288"/>
  <c r="CL12" i="288"/>
  <c r="CL9" i="288"/>
  <c r="CL18" i="288"/>
  <c r="CL21" i="288"/>
  <c r="CL23" i="286"/>
  <c r="CL24" i="286"/>
  <c r="CL25" i="286"/>
  <c r="CM22" i="286"/>
  <c r="CM47" i="286"/>
  <c r="CM30" i="285"/>
  <c r="CM31" i="285"/>
  <c r="CM15" i="265"/>
  <c r="CM16" i="265"/>
  <c r="CM128" i="280"/>
  <c r="CM18" i="265"/>
  <c r="CL205" i="280"/>
  <c r="CL206" i="280"/>
  <c r="CM202" i="280"/>
  <c r="CM229" i="280"/>
  <c r="CM231" i="280"/>
  <c r="CM232" i="280"/>
  <c r="CM19" i="265"/>
  <c r="CM21" i="265"/>
  <c r="CM10" i="282"/>
  <c r="CM12" i="282"/>
  <c r="CM13" i="282"/>
  <c r="CM23" i="265"/>
  <c r="CM24" i="265"/>
  <c r="CM48" i="286"/>
  <c r="CM49" i="286"/>
  <c r="CM57" i="286"/>
  <c r="CL31" i="286"/>
  <c r="CL32" i="286"/>
  <c r="CL33" i="286"/>
  <c r="CM30" i="286"/>
  <c r="CM51" i="286"/>
  <c r="CL33" i="282"/>
  <c r="CL34" i="282"/>
  <c r="CM31" i="282"/>
  <c r="CM20" i="282"/>
  <c r="CM22" i="282"/>
  <c r="CM44" i="282"/>
  <c r="CM37" i="282"/>
  <c r="CM38" i="282"/>
  <c r="CM40" i="282"/>
  <c r="CM45" i="282"/>
  <c r="CM46" i="282"/>
  <c r="CM48" i="282"/>
  <c r="CM49" i="282"/>
  <c r="CM58" i="282"/>
  <c r="CM54" i="282"/>
  <c r="CL51" i="282"/>
  <c r="CL52" i="282"/>
  <c r="CL77" i="282"/>
  <c r="CL78" i="282"/>
  <c r="CL79" i="282"/>
  <c r="CM76" i="282"/>
  <c r="CM55" i="282"/>
  <c r="CM56" i="282"/>
  <c r="CM59" i="282"/>
  <c r="CM60" i="282"/>
  <c r="CM63" i="282"/>
  <c r="CM65" i="282"/>
  <c r="CM66" i="282"/>
  <c r="CM36" i="265"/>
  <c r="CM37" i="265"/>
  <c r="CM189" i="280"/>
  <c r="CM192" i="280"/>
  <c r="CM195" i="280"/>
  <c r="CM196" i="280"/>
  <c r="CM197" i="280"/>
  <c r="CM43" i="265"/>
  <c r="CM139" i="280"/>
  <c r="CM140" i="280"/>
  <c r="CM143" i="280"/>
  <c r="CM144" i="280"/>
  <c r="CM46" i="265"/>
  <c r="CM48" i="265"/>
  <c r="CM50" i="265"/>
  <c r="CM104" i="280"/>
  <c r="CM51" i="265"/>
  <c r="CM52" i="265"/>
  <c r="CM45" i="314"/>
  <c r="CM46" i="314"/>
  <c r="CM48" i="314"/>
  <c r="CM50" i="314"/>
  <c r="CM51" i="314"/>
  <c r="CM61" i="314"/>
  <c r="CM35" i="314"/>
  <c r="CL79" i="314"/>
  <c r="CL80" i="314"/>
  <c r="CL81" i="314"/>
  <c r="CM78" i="314"/>
  <c r="CM36" i="314"/>
  <c r="CM38" i="314"/>
  <c r="CM40" i="314"/>
  <c r="CM42" i="314"/>
  <c r="CM62" i="314"/>
  <c r="CM63" i="314"/>
  <c r="CM64" i="314"/>
  <c r="CM54" i="265"/>
  <c r="CM53" i="314"/>
  <c r="CM55" i="314"/>
  <c r="CM57" i="314"/>
  <c r="CM58" i="314"/>
  <c r="CM59" i="314"/>
  <c r="CM70" i="314"/>
  <c r="CM67" i="314"/>
  <c r="CM68" i="314"/>
  <c r="CM71" i="314"/>
  <c r="CM72" i="314"/>
  <c r="CM55" i="265"/>
  <c r="CM56" i="265"/>
  <c r="CM58" i="265"/>
  <c r="CM59" i="265"/>
  <c r="CM154" i="280"/>
  <c r="CM155" i="280"/>
  <c r="CM156" i="280"/>
  <c r="CM159" i="280"/>
  <c r="CM160" i="280"/>
  <c r="CM161" i="280"/>
  <c r="CM61" i="265"/>
  <c r="CL181" i="280"/>
  <c r="CL165" i="280"/>
  <c r="CL166" i="280"/>
  <c r="CL182" i="280"/>
  <c r="CL183" i="280"/>
  <c r="CL184" i="280"/>
  <c r="CM179" i="280"/>
  <c r="CM173" i="280"/>
  <c r="CM169" i="280"/>
  <c r="CM170" i="280"/>
  <c r="CM171" i="280"/>
  <c r="CM174" i="280"/>
  <c r="CM175" i="280"/>
  <c r="CM176" i="280"/>
  <c r="CM62" i="265"/>
  <c r="CM63" i="265"/>
  <c r="CM66" i="265"/>
  <c r="CM52" i="286"/>
  <c r="CM53" i="286"/>
  <c r="CM58" i="286"/>
  <c r="CM59" i="286"/>
  <c r="CM10" i="288"/>
  <c r="CM11" i="288"/>
  <c r="CM12" i="288"/>
  <c r="CM9" i="288"/>
  <c r="CM18" i="288"/>
  <c r="CM21" i="288"/>
  <c r="CM23" i="286"/>
  <c r="CM24" i="286"/>
  <c r="CM25" i="286"/>
  <c r="CN22" i="286"/>
  <c r="CN47" i="286"/>
  <c r="CN30" i="285"/>
  <c r="CN31" i="285"/>
  <c r="CN15" i="265"/>
  <c r="CN16" i="265"/>
  <c r="CN128" i="280"/>
  <c r="CN18" i="265"/>
  <c r="CM205" i="280"/>
  <c r="CM206" i="280"/>
  <c r="CN202" i="280"/>
  <c r="CN229" i="280"/>
  <c r="CN231" i="280"/>
  <c r="CN232" i="280"/>
  <c r="CN19" i="265"/>
  <c r="CN21" i="265"/>
  <c r="CN10" i="282"/>
  <c r="CN12" i="282"/>
  <c r="CN13" i="282"/>
  <c r="CN23" i="265"/>
  <c r="CN24" i="265"/>
  <c r="CN48" i="286"/>
  <c r="CN49" i="286"/>
  <c r="CN57" i="286"/>
  <c r="CM31" i="286"/>
  <c r="CM32" i="286"/>
  <c r="CM33" i="286"/>
  <c r="CN30" i="286"/>
  <c r="CN51" i="286"/>
  <c r="CM33" i="282"/>
  <c r="CM34" i="282"/>
  <c r="CN31" i="282"/>
  <c r="CN20" i="282"/>
  <c r="CN22" i="282"/>
  <c r="CN44" i="282"/>
  <c r="CN37" i="282"/>
  <c r="CN38" i="282"/>
  <c r="CN40" i="282"/>
  <c r="CN45" i="282"/>
  <c r="CN46" i="282"/>
  <c r="CN48" i="282"/>
  <c r="CN49" i="282"/>
  <c r="CN58" i="282"/>
  <c r="CN54" i="282"/>
  <c r="CM51" i="282"/>
  <c r="CM52" i="282"/>
  <c r="CM77" i="282"/>
  <c r="CM78" i="282"/>
  <c r="CM79" i="282"/>
  <c r="CN76" i="282"/>
  <c r="CN55" i="282"/>
  <c r="CN56" i="282"/>
  <c r="CN59" i="282"/>
  <c r="CN60" i="282"/>
  <c r="CN63" i="282"/>
  <c r="CN65" i="282"/>
  <c r="CN66" i="282"/>
  <c r="CN36" i="265"/>
  <c r="CN37" i="265"/>
  <c r="CN189" i="280"/>
  <c r="CN192" i="280"/>
  <c r="CN195" i="280"/>
  <c r="CN196" i="280"/>
  <c r="CN197" i="280"/>
  <c r="CN43" i="265"/>
  <c r="CN139" i="280"/>
  <c r="CN140" i="280"/>
  <c r="CN143" i="280"/>
  <c r="CN144" i="280"/>
  <c r="CN46" i="265"/>
  <c r="CN48" i="265"/>
  <c r="CN50" i="265"/>
  <c r="CN104" i="280"/>
  <c r="CN51" i="265"/>
  <c r="CN52" i="265"/>
  <c r="CN45" i="314"/>
  <c r="CN46" i="314"/>
  <c r="CN48" i="314"/>
  <c r="CN50" i="314"/>
  <c r="CN51" i="314"/>
  <c r="CN61" i="314"/>
  <c r="CN35" i="314"/>
  <c r="CM79" i="314"/>
  <c r="CM80" i="314"/>
  <c r="CM81" i="314"/>
  <c r="CN78" i="314"/>
  <c r="CN36" i="314"/>
  <c r="CN38" i="314"/>
  <c r="CN40" i="314"/>
  <c r="CN42" i="314"/>
  <c r="CN62" i="314"/>
  <c r="CN63" i="314"/>
  <c r="CN64" i="314"/>
  <c r="CN54" i="265"/>
  <c r="CN53" i="314"/>
  <c r="CN55" i="314"/>
  <c r="CN57" i="314"/>
  <c r="CN58" i="314"/>
  <c r="CN59" i="314"/>
  <c r="CN70" i="314"/>
  <c r="CN67" i="314"/>
  <c r="CN68" i="314"/>
  <c r="CN71" i="314"/>
  <c r="CN72" i="314"/>
  <c r="CN55" i="265"/>
  <c r="CN56" i="265"/>
  <c r="CN58" i="265"/>
  <c r="CN59" i="265"/>
  <c r="CN154" i="280"/>
  <c r="CN155" i="280"/>
  <c r="CN156" i="280"/>
  <c r="CN159" i="280"/>
  <c r="CN160" i="280"/>
  <c r="CN161" i="280"/>
  <c r="CN61" i="265"/>
  <c r="CM181" i="280"/>
  <c r="CM165" i="280"/>
  <c r="CM166" i="280"/>
  <c r="CM182" i="280"/>
  <c r="CM183" i="280"/>
  <c r="CM184" i="280"/>
  <c r="CN179" i="280"/>
  <c r="CN173" i="280"/>
  <c r="CN169" i="280"/>
  <c r="CN170" i="280"/>
  <c r="CN171" i="280"/>
  <c r="CN174" i="280"/>
  <c r="CN175" i="280"/>
  <c r="CN176" i="280"/>
  <c r="CN62" i="265"/>
  <c r="CN63" i="265"/>
  <c r="CN66" i="265"/>
  <c r="CN52" i="286"/>
  <c r="CN53" i="286"/>
  <c r="CN58" i="286"/>
  <c r="CN59" i="286"/>
  <c r="CN10" i="288"/>
  <c r="CN11" i="288"/>
  <c r="CN12" i="288"/>
  <c r="CN9" i="288"/>
  <c r="CN18" i="288"/>
  <c r="CN21" i="288"/>
  <c r="CN23" i="286"/>
  <c r="CN24" i="286"/>
  <c r="CN25" i="286"/>
  <c r="CO22" i="286"/>
  <c r="CO47" i="286"/>
  <c r="CO30" i="285"/>
  <c r="CO31" i="285"/>
  <c r="CO15" i="265"/>
  <c r="CO16" i="265"/>
  <c r="CO128" i="280"/>
  <c r="CO18" i="265"/>
  <c r="CN205" i="280"/>
  <c r="CN206" i="280"/>
  <c r="CO202" i="280"/>
  <c r="CO229" i="280"/>
  <c r="CO231" i="280"/>
  <c r="CO232" i="280"/>
  <c r="CO19" i="265"/>
  <c r="CO21" i="265"/>
  <c r="CO10" i="282"/>
  <c r="CO12" i="282"/>
  <c r="CO13" i="282"/>
  <c r="CO23" i="265"/>
  <c r="CO24" i="265"/>
  <c r="CO48" i="286"/>
  <c r="CO49" i="286"/>
  <c r="CO57" i="286"/>
  <c r="CN31" i="286"/>
  <c r="CN32" i="286"/>
  <c r="CN33" i="286"/>
  <c r="CO30" i="286"/>
  <c r="CO51" i="286"/>
  <c r="CN33" i="282"/>
  <c r="CN34" i="282"/>
  <c r="CO31" i="282"/>
  <c r="CO20" i="282"/>
  <c r="CO22" i="282"/>
  <c r="CO44" i="282"/>
  <c r="CO37" i="282"/>
  <c r="CO38" i="282"/>
  <c r="CO40" i="282"/>
  <c r="CO45" i="282"/>
  <c r="CO46" i="282"/>
  <c r="CO48" i="282"/>
  <c r="CO49" i="282"/>
  <c r="CO58" i="282"/>
  <c r="CO54" i="282"/>
  <c r="CN51" i="282"/>
  <c r="CN52" i="282"/>
  <c r="CN77" i="282"/>
  <c r="CN78" i="282"/>
  <c r="CN79" i="282"/>
  <c r="CO76" i="282"/>
  <c r="CO55" i="282"/>
  <c r="CO56" i="282"/>
  <c r="CO59" i="282"/>
  <c r="CO60" i="282"/>
  <c r="CO63" i="282"/>
  <c r="CO65" i="282"/>
  <c r="CO66" i="282"/>
  <c r="CO36" i="265"/>
  <c r="CO37" i="265"/>
  <c r="CO189" i="280"/>
  <c r="CO192" i="280"/>
  <c r="CO195" i="280"/>
  <c r="CO196" i="280"/>
  <c r="CO197" i="280"/>
  <c r="CO43" i="265"/>
  <c r="CO139" i="280"/>
  <c r="CO140" i="280"/>
  <c r="CO143" i="280"/>
  <c r="CO144" i="280"/>
  <c r="CO46" i="265"/>
  <c r="CO48" i="265"/>
  <c r="CO50" i="265"/>
  <c r="CO104" i="280"/>
  <c r="CO51" i="265"/>
  <c r="CO52" i="265"/>
  <c r="CO45" i="314"/>
  <c r="CO46" i="314"/>
  <c r="CO48" i="314"/>
  <c r="CO50" i="314"/>
  <c r="CO51" i="314"/>
  <c r="CO61" i="314"/>
  <c r="CO35" i="314"/>
  <c r="CN79" i="314"/>
  <c r="CN80" i="314"/>
  <c r="CN81" i="314"/>
  <c r="CO78" i="314"/>
  <c r="CO36" i="314"/>
  <c r="CO38" i="314"/>
  <c r="CO40" i="314"/>
  <c r="CO42" i="314"/>
  <c r="CO62" i="314"/>
  <c r="CO63" i="314"/>
  <c r="CO64" i="314"/>
  <c r="CO54" i="265"/>
  <c r="CO53" i="314"/>
  <c r="CO55" i="314"/>
  <c r="CO57" i="314"/>
  <c r="CO58" i="314"/>
  <c r="CO59" i="314"/>
  <c r="CO70" i="314"/>
  <c r="CO67" i="314"/>
  <c r="CO68" i="314"/>
  <c r="CO71" i="314"/>
  <c r="CO72" i="314"/>
  <c r="CO55" i="265"/>
  <c r="CO56" i="265"/>
  <c r="CO58" i="265"/>
  <c r="CO59" i="265"/>
  <c r="CO154" i="280"/>
  <c r="CO155" i="280"/>
  <c r="CO156" i="280"/>
  <c r="CO159" i="280"/>
  <c r="CO160" i="280"/>
  <c r="CO161" i="280"/>
  <c r="CO61" i="265"/>
  <c r="CN181" i="280"/>
  <c r="CN165" i="280"/>
  <c r="CN166" i="280"/>
  <c r="CN182" i="280"/>
  <c r="CN183" i="280"/>
  <c r="CN184" i="280"/>
  <c r="CO179" i="280"/>
  <c r="CO173" i="280"/>
  <c r="CO169" i="280"/>
  <c r="CO170" i="280"/>
  <c r="CO171" i="280"/>
  <c r="CO174" i="280"/>
  <c r="CO175" i="280"/>
  <c r="CO176" i="280"/>
  <c r="CO62" i="265"/>
  <c r="CO63" i="265"/>
  <c r="CO66" i="265"/>
  <c r="CO52" i="286"/>
  <c r="CO53" i="286"/>
  <c r="CO58" i="286"/>
  <c r="CO59" i="286"/>
  <c r="CO10" i="288"/>
  <c r="CO11" i="288"/>
  <c r="CO12" i="288"/>
  <c r="CO9" i="288"/>
  <c r="CO18" i="288"/>
  <c r="CO21" i="288"/>
  <c r="CO23" i="286"/>
  <c r="CO24" i="286"/>
  <c r="CO25" i="286"/>
  <c r="CP22" i="286"/>
  <c r="CP47" i="286"/>
  <c r="CP30" i="285"/>
  <c r="CP31" i="285"/>
  <c r="CP15" i="265"/>
  <c r="CP16" i="265"/>
  <c r="CP128" i="280"/>
  <c r="CP18" i="265"/>
  <c r="CO205" i="280"/>
  <c r="CO206" i="280"/>
  <c r="CP202" i="280"/>
  <c r="CP229" i="280"/>
  <c r="CP231" i="280"/>
  <c r="CP232" i="280"/>
  <c r="CP19" i="265"/>
  <c r="CP21" i="265"/>
  <c r="CP10" i="282"/>
  <c r="CP12" i="282"/>
  <c r="CP13" i="282"/>
  <c r="CP23" i="265"/>
  <c r="CP24" i="265"/>
  <c r="CP48" i="286"/>
  <c r="CP49" i="286"/>
  <c r="CP57" i="286"/>
  <c r="CO31" i="286"/>
  <c r="CO32" i="286"/>
  <c r="CO33" i="286"/>
  <c r="CP30" i="286"/>
  <c r="CP51" i="286"/>
  <c r="CO33" i="282"/>
  <c r="CO34" i="282"/>
  <c r="CP31" i="282"/>
  <c r="CP20" i="282"/>
  <c r="CP22" i="282"/>
  <c r="CP44" i="282"/>
  <c r="CP37" i="282"/>
  <c r="CP38" i="282"/>
  <c r="CP40" i="282"/>
  <c r="CP45" i="282"/>
  <c r="CP46" i="282"/>
  <c r="CP48" i="282"/>
  <c r="CP49" i="282"/>
  <c r="CP58" i="282"/>
  <c r="CP54" i="282"/>
  <c r="CO51" i="282"/>
  <c r="CO52" i="282"/>
  <c r="CO77" i="282"/>
  <c r="CO78" i="282"/>
  <c r="CO79" i="282"/>
  <c r="CP76" i="282"/>
  <c r="CP55" i="282"/>
  <c r="CP56" i="282"/>
  <c r="CP59" i="282"/>
  <c r="CP60" i="282"/>
  <c r="CP63" i="282"/>
  <c r="CP65" i="282"/>
  <c r="CP66" i="282"/>
  <c r="CP36" i="265"/>
  <c r="CP37" i="265"/>
  <c r="CP189" i="280"/>
  <c r="CP192" i="280"/>
  <c r="CP195" i="280"/>
  <c r="CP196" i="280"/>
  <c r="CP197" i="280"/>
  <c r="CP43" i="265"/>
  <c r="CP139" i="280"/>
  <c r="CP140" i="280"/>
  <c r="CP143" i="280"/>
  <c r="CP144" i="280"/>
  <c r="CP46" i="265"/>
  <c r="CP48" i="265"/>
  <c r="CP50" i="265"/>
  <c r="CP104" i="280"/>
  <c r="CP51" i="265"/>
  <c r="CP52" i="265"/>
  <c r="CP45" i="314"/>
  <c r="CP46" i="314"/>
  <c r="CP48" i="314"/>
  <c r="CP50" i="314"/>
  <c r="CP51" i="314"/>
  <c r="CP61" i="314"/>
  <c r="CP35" i="314"/>
  <c r="CO79" i="314"/>
  <c r="CO80" i="314"/>
  <c r="CO81" i="314"/>
  <c r="CP78" i="314"/>
  <c r="CP36" i="314"/>
  <c r="CP38" i="314"/>
  <c r="CP40" i="314"/>
  <c r="CP42" i="314"/>
  <c r="CP62" i="314"/>
  <c r="CP63" i="314"/>
  <c r="CP64" i="314"/>
  <c r="CP54" i="265"/>
  <c r="CP53" i="314"/>
  <c r="CP55" i="314"/>
  <c r="CP57" i="314"/>
  <c r="CP58" i="314"/>
  <c r="CP59" i="314"/>
  <c r="CP70" i="314"/>
  <c r="CP67" i="314"/>
  <c r="CP68" i="314"/>
  <c r="CP71" i="314"/>
  <c r="CP72" i="314"/>
  <c r="CP55" i="265"/>
  <c r="CP56" i="265"/>
  <c r="CP58" i="265"/>
  <c r="CP59" i="265"/>
  <c r="CP154" i="280"/>
  <c r="CP155" i="280"/>
  <c r="CP156" i="280"/>
  <c r="CP159" i="280"/>
  <c r="CP160" i="280"/>
  <c r="CP161" i="280"/>
  <c r="CP61" i="265"/>
  <c r="CO181" i="280"/>
  <c r="CO165" i="280"/>
  <c r="CO166" i="280"/>
  <c r="CO182" i="280"/>
  <c r="CO183" i="280"/>
  <c r="CO184" i="280"/>
  <c r="CP179" i="280"/>
  <c r="CP173" i="280"/>
  <c r="CP169" i="280"/>
  <c r="CP170" i="280"/>
  <c r="CP171" i="280"/>
  <c r="CP174" i="280"/>
  <c r="CP175" i="280"/>
  <c r="CP176" i="280"/>
  <c r="CP62" i="265"/>
  <c r="CP63" i="265"/>
  <c r="CP66" i="265"/>
  <c r="CP52" i="286"/>
  <c r="CP53" i="286"/>
  <c r="CP58" i="286"/>
  <c r="CP59" i="286"/>
  <c r="CP10" i="288"/>
  <c r="CP11" i="288"/>
  <c r="CP12" i="288"/>
  <c r="CP9" i="288"/>
  <c r="CP18" i="288"/>
  <c r="CP21" i="288"/>
  <c r="CP23" i="286"/>
  <c r="CP24" i="286"/>
  <c r="CP25" i="286"/>
  <c r="CQ22" i="286"/>
  <c r="CQ47" i="286"/>
  <c r="CQ30" i="285"/>
  <c r="CQ31" i="285"/>
  <c r="CQ15" i="265"/>
  <c r="CQ16" i="265"/>
  <c r="CQ128" i="280"/>
  <c r="CQ18" i="265"/>
  <c r="CP205" i="280"/>
  <c r="CP206" i="280"/>
  <c r="CQ202" i="280"/>
  <c r="CQ229" i="280"/>
  <c r="CQ231" i="280"/>
  <c r="CQ232" i="280"/>
  <c r="CQ19" i="265"/>
  <c r="CQ21" i="265"/>
  <c r="CQ10" i="282"/>
  <c r="CQ12" i="282"/>
  <c r="CQ13" i="282"/>
  <c r="CQ23" i="265"/>
  <c r="CQ24" i="265"/>
  <c r="CQ48" i="286"/>
  <c r="CQ49" i="286"/>
  <c r="CQ57" i="286"/>
  <c r="CP31" i="286"/>
  <c r="CP32" i="286"/>
  <c r="CP33" i="286"/>
  <c r="CQ30" i="286"/>
  <c r="CQ51" i="286"/>
  <c r="CP33" i="282"/>
  <c r="CP34" i="282"/>
  <c r="CQ31" i="282"/>
  <c r="CQ20" i="282"/>
  <c r="CQ22" i="282"/>
  <c r="CQ44" i="282"/>
  <c r="CQ37" i="282"/>
  <c r="CQ38" i="282"/>
  <c r="CQ40" i="282"/>
  <c r="CQ45" i="282"/>
  <c r="CQ46" i="282"/>
  <c r="CQ48" i="282"/>
  <c r="CQ49" i="282"/>
  <c r="CQ58" i="282"/>
  <c r="CQ54" i="282"/>
  <c r="CP51" i="282"/>
  <c r="CP52" i="282"/>
  <c r="CP77" i="282"/>
  <c r="CP78" i="282"/>
  <c r="CP79" i="282"/>
  <c r="CQ76" i="282"/>
  <c r="CQ55" i="282"/>
  <c r="CQ56" i="282"/>
  <c r="CQ59" i="282"/>
  <c r="CQ60" i="282"/>
  <c r="CQ63" i="282"/>
  <c r="CQ65" i="282"/>
  <c r="CQ66" i="282"/>
  <c r="CQ36" i="265"/>
  <c r="CQ37" i="265"/>
  <c r="CQ189" i="280"/>
  <c r="CQ192" i="280"/>
  <c r="CQ195" i="280"/>
  <c r="CQ196" i="280"/>
  <c r="CQ197" i="280"/>
  <c r="CQ43" i="265"/>
  <c r="CQ139" i="280"/>
  <c r="CQ140" i="280"/>
  <c r="CQ143" i="280"/>
  <c r="CQ144" i="280"/>
  <c r="CQ46" i="265"/>
  <c r="CQ48" i="265"/>
  <c r="CQ50" i="265"/>
  <c r="CQ104" i="280"/>
  <c r="CQ51" i="265"/>
  <c r="CQ52" i="265"/>
  <c r="CQ45" i="314"/>
  <c r="CQ46" i="314"/>
  <c r="CQ48" i="314"/>
  <c r="CQ50" i="314"/>
  <c r="CQ51" i="314"/>
  <c r="CQ61" i="314"/>
  <c r="CQ35" i="314"/>
  <c r="CP79" i="314"/>
  <c r="CP80" i="314"/>
  <c r="CP81" i="314"/>
  <c r="CQ78" i="314"/>
  <c r="CQ36" i="314"/>
  <c r="CQ38" i="314"/>
  <c r="CQ40" i="314"/>
  <c r="CQ42" i="314"/>
  <c r="CQ62" i="314"/>
  <c r="CQ63" i="314"/>
  <c r="CQ64" i="314"/>
  <c r="CQ54" i="265"/>
  <c r="CQ53" i="314"/>
  <c r="CQ55" i="314"/>
  <c r="CQ57" i="314"/>
  <c r="CQ58" i="314"/>
  <c r="CQ59" i="314"/>
  <c r="CQ70" i="314"/>
  <c r="CQ67" i="314"/>
  <c r="CQ68" i="314"/>
  <c r="CQ71" i="314"/>
  <c r="CQ72" i="314"/>
  <c r="CQ55" i="265"/>
  <c r="CQ56" i="265"/>
  <c r="CQ58" i="265"/>
  <c r="CQ59" i="265"/>
  <c r="CQ154" i="280"/>
  <c r="CQ155" i="280"/>
  <c r="CQ156" i="280"/>
  <c r="CQ159" i="280"/>
  <c r="CQ160" i="280"/>
  <c r="CQ161" i="280"/>
  <c r="CQ61" i="265"/>
  <c r="CP181" i="280"/>
  <c r="CP165" i="280"/>
  <c r="CP166" i="280"/>
  <c r="CP182" i="280"/>
  <c r="CP183" i="280"/>
  <c r="CP184" i="280"/>
  <c r="CQ179" i="280"/>
  <c r="CQ173" i="280"/>
  <c r="CQ169" i="280"/>
  <c r="CQ170" i="280"/>
  <c r="CQ171" i="280"/>
  <c r="CQ174" i="280"/>
  <c r="CQ175" i="280"/>
  <c r="CQ176" i="280"/>
  <c r="CQ62" i="265"/>
  <c r="CQ63" i="265"/>
  <c r="CQ66" i="265"/>
  <c r="CQ52" i="286"/>
  <c r="CQ53" i="286"/>
  <c r="CQ58" i="286"/>
  <c r="CQ59" i="286"/>
  <c r="CQ10" i="288"/>
  <c r="CQ11" i="288"/>
  <c r="CQ12" i="288"/>
  <c r="CQ9" i="288"/>
  <c r="CQ18" i="288"/>
  <c r="CQ21" i="288"/>
  <c r="CQ23" i="286"/>
  <c r="CQ24" i="286"/>
  <c r="CQ25" i="286"/>
  <c r="CR22" i="286"/>
  <c r="CR47" i="286"/>
  <c r="CR30" i="285"/>
  <c r="CR31" i="285"/>
  <c r="CR15" i="265"/>
  <c r="CR16" i="265"/>
  <c r="CR128" i="280"/>
  <c r="CR18" i="265"/>
  <c r="CQ205" i="280"/>
  <c r="CQ206" i="280"/>
  <c r="CR202" i="280"/>
  <c r="CR229" i="280"/>
  <c r="CR231" i="280"/>
  <c r="CR232" i="280"/>
  <c r="CR19" i="265"/>
  <c r="CR21" i="265"/>
  <c r="CR10" i="282"/>
  <c r="CR12" i="282"/>
  <c r="CR13" i="282"/>
  <c r="CR23" i="265"/>
  <c r="CR24" i="265"/>
  <c r="CR48" i="286"/>
  <c r="CR49" i="286"/>
  <c r="CR57" i="286"/>
  <c r="CQ31" i="286"/>
  <c r="CQ32" i="286"/>
  <c r="CQ33" i="286"/>
  <c r="CR30" i="286"/>
  <c r="CR51" i="286"/>
  <c r="CQ33" i="282"/>
  <c r="CQ34" i="282"/>
  <c r="CR31" i="282"/>
  <c r="CR20" i="282"/>
  <c r="CR22" i="282"/>
  <c r="CR44" i="282"/>
  <c r="CR37" i="282"/>
  <c r="CR38" i="282"/>
  <c r="CR40" i="282"/>
  <c r="CR45" i="282"/>
  <c r="CR46" i="282"/>
  <c r="CR48" i="282"/>
  <c r="CR49" i="282"/>
  <c r="CR58" i="282"/>
  <c r="CR54" i="282"/>
  <c r="CQ51" i="282"/>
  <c r="CQ52" i="282"/>
  <c r="CQ77" i="282"/>
  <c r="CQ78" i="282"/>
  <c r="CQ79" i="282"/>
  <c r="CR76" i="282"/>
  <c r="CR55" i="282"/>
  <c r="CR56" i="282"/>
  <c r="CR59" i="282"/>
  <c r="CR60" i="282"/>
  <c r="CR63" i="282"/>
  <c r="CR65" i="282"/>
  <c r="CR66" i="282"/>
  <c r="CR36" i="265"/>
  <c r="CR37" i="265"/>
  <c r="CR189" i="280"/>
  <c r="CR192" i="280"/>
  <c r="CR195" i="280"/>
  <c r="CR196" i="280"/>
  <c r="CR197" i="280"/>
  <c r="CR43" i="265"/>
  <c r="CR139" i="280"/>
  <c r="CR140" i="280"/>
  <c r="CR143" i="280"/>
  <c r="CR144" i="280"/>
  <c r="CR46" i="265"/>
  <c r="CR48" i="265"/>
  <c r="CR50" i="265"/>
  <c r="CR104" i="280"/>
  <c r="CR51" i="265"/>
  <c r="CR52" i="265"/>
  <c r="CR45" i="314"/>
  <c r="CR46" i="314"/>
  <c r="CR48" i="314"/>
  <c r="CR50" i="314"/>
  <c r="CR51" i="314"/>
  <c r="CR61" i="314"/>
  <c r="CR35" i="314"/>
  <c r="CQ79" i="314"/>
  <c r="CQ80" i="314"/>
  <c r="CQ81" i="314"/>
  <c r="CR78" i="314"/>
  <c r="CR36" i="314"/>
  <c r="CR38" i="314"/>
  <c r="CR40" i="314"/>
  <c r="CR42" i="314"/>
  <c r="CR62" i="314"/>
  <c r="CR63" i="314"/>
  <c r="CR64" i="314"/>
  <c r="CR54" i="265"/>
  <c r="CR53" i="314"/>
  <c r="CR55" i="314"/>
  <c r="CR57" i="314"/>
  <c r="CR58" i="314"/>
  <c r="CR59" i="314"/>
  <c r="CR70" i="314"/>
  <c r="CR67" i="314"/>
  <c r="CR68" i="314"/>
  <c r="CR71" i="314"/>
  <c r="CR72" i="314"/>
  <c r="CR55" i="265"/>
  <c r="CR56" i="265"/>
  <c r="CR58" i="265"/>
  <c r="CR59" i="265"/>
  <c r="CR154" i="280"/>
  <c r="CR155" i="280"/>
  <c r="CR156" i="280"/>
  <c r="CR159" i="280"/>
  <c r="CR160" i="280"/>
  <c r="CR161" i="280"/>
  <c r="CR61" i="265"/>
  <c r="CQ181" i="280"/>
  <c r="CQ165" i="280"/>
  <c r="CQ166" i="280"/>
  <c r="CQ182" i="280"/>
  <c r="CQ183" i="280"/>
  <c r="CQ184" i="280"/>
  <c r="CR179" i="280"/>
  <c r="CR173" i="280"/>
  <c r="CR169" i="280"/>
  <c r="CR170" i="280"/>
  <c r="CR171" i="280"/>
  <c r="CR174" i="280"/>
  <c r="CR175" i="280"/>
  <c r="CR176" i="280"/>
  <c r="CR62" i="265"/>
  <c r="CR63" i="265"/>
  <c r="CR66" i="265"/>
  <c r="CR52" i="286"/>
  <c r="CR53" i="286"/>
  <c r="CR58" i="286"/>
  <c r="CR59" i="286"/>
  <c r="CR10" i="288"/>
  <c r="CR11" i="288"/>
  <c r="CR12" i="288"/>
  <c r="CR9" i="288"/>
  <c r="CR18" i="288"/>
  <c r="CR21" i="288"/>
  <c r="CR23" i="286"/>
  <c r="CR24" i="286"/>
  <c r="CR25" i="286"/>
  <c r="CS22" i="286"/>
  <c r="CS47" i="286"/>
  <c r="CS30" i="285"/>
  <c r="CS31" i="285"/>
  <c r="CS15" i="265"/>
  <c r="CS16" i="265"/>
  <c r="CS128" i="280"/>
  <c r="CS18" i="265"/>
  <c r="CR205" i="280"/>
  <c r="CR206" i="280"/>
  <c r="CS202" i="280"/>
  <c r="CS229" i="280"/>
  <c r="CS231" i="280"/>
  <c r="CS232" i="280"/>
  <c r="CS19" i="265"/>
  <c r="CS21" i="265"/>
  <c r="CS10" i="282"/>
  <c r="CS12" i="282"/>
  <c r="CS13" i="282"/>
  <c r="CS23" i="265"/>
  <c r="CS24" i="265"/>
  <c r="CS48" i="286"/>
  <c r="CS49" i="286"/>
  <c r="CS57" i="286"/>
  <c r="CR31" i="286"/>
  <c r="CR32" i="286"/>
  <c r="CR33" i="286"/>
  <c r="CS30" i="286"/>
  <c r="CS51" i="286"/>
  <c r="CR33" i="282"/>
  <c r="CR34" i="282"/>
  <c r="CS31" i="282"/>
  <c r="CS20" i="282"/>
  <c r="CS22" i="282"/>
  <c r="CS44" i="282"/>
  <c r="CS37" i="282"/>
  <c r="CS38" i="282"/>
  <c r="CS40" i="282"/>
  <c r="CS45" i="282"/>
  <c r="CS46" i="282"/>
  <c r="CS48" i="282"/>
  <c r="CS49" i="282"/>
  <c r="CS58" i="282"/>
  <c r="CS54" i="282"/>
  <c r="CR51" i="282"/>
  <c r="CR52" i="282"/>
  <c r="CR77" i="282"/>
  <c r="CR78" i="282"/>
  <c r="CR79" i="282"/>
  <c r="CS76" i="282"/>
  <c r="CS55" i="282"/>
  <c r="CS56" i="282"/>
  <c r="CS59" i="282"/>
  <c r="CS60" i="282"/>
  <c r="CS63" i="282"/>
  <c r="CS65" i="282"/>
  <c r="CS66" i="282"/>
  <c r="CS36" i="265"/>
  <c r="CS37" i="265"/>
  <c r="CS189" i="280"/>
  <c r="CS192" i="280"/>
  <c r="CS195" i="280"/>
  <c r="CS196" i="280"/>
  <c r="CS197" i="280"/>
  <c r="CS43" i="265"/>
  <c r="CS139" i="280"/>
  <c r="CS140" i="280"/>
  <c r="CS143" i="280"/>
  <c r="CS144" i="280"/>
  <c r="CS46" i="265"/>
  <c r="CS48" i="265"/>
  <c r="CS50" i="265"/>
  <c r="CS104" i="280"/>
  <c r="CS51" i="265"/>
  <c r="CS52" i="265"/>
  <c r="CS45" i="314"/>
  <c r="CS46" i="314"/>
  <c r="CS48" i="314"/>
  <c r="CS50" i="314"/>
  <c r="CS51" i="314"/>
  <c r="CS61" i="314"/>
  <c r="CS35" i="314"/>
  <c r="CR79" i="314"/>
  <c r="CR80" i="314"/>
  <c r="CR81" i="314"/>
  <c r="CS78" i="314"/>
  <c r="CS36" i="314"/>
  <c r="CS38" i="314"/>
  <c r="CS40" i="314"/>
  <c r="CS42" i="314"/>
  <c r="CS62" i="314"/>
  <c r="CS63" i="314"/>
  <c r="CS64" i="314"/>
  <c r="CS54" i="265"/>
  <c r="CS53" i="314"/>
  <c r="CS55" i="314"/>
  <c r="CS57" i="314"/>
  <c r="CS58" i="314"/>
  <c r="CS59" i="314"/>
  <c r="CS70" i="314"/>
  <c r="CS67" i="314"/>
  <c r="CS68" i="314"/>
  <c r="CS71" i="314"/>
  <c r="CS72" i="314"/>
  <c r="CS55" i="265"/>
  <c r="CS56" i="265"/>
  <c r="CS58" i="265"/>
  <c r="CS59" i="265"/>
  <c r="CS154" i="280"/>
  <c r="CS155" i="280"/>
  <c r="CS156" i="280"/>
  <c r="CS159" i="280"/>
  <c r="CS160" i="280"/>
  <c r="CS161" i="280"/>
  <c r="CS61" i="265"/>
  <c r="CR181" i="280"/>
  <c r="CR165" i="280"/>
  <c r="CR166" i="280"/>
  <c r="CR182" i="280"/>
  <c r="CR183" i="280"/>
  <c r="CR184" i="280"/>
  <c r="CS179" i="280"/>
  <c r="CS173" i="280"/>
  <c r="CS169" i="280"/>
  <c r="CS170" i="280"/>
  <c r="CS171" i="280"/>
  <c r="CS174" i="280"/>
  <c r="CS175" i="280"/>
  <c r="CS176" i="280"/>
  <c r="CS62" i="265"/>
  <c r="CS63" i="265"/>
  <c r="CS66" i="265"/>
  <c r="CS52" i="286"/>
  <c r="CS53" i="286"/>
  <c r="CS58" i="286"/>
  <c r="CS59" i="286"/>
  <c r="CS10" i="288"/>
  <c r="CS11" i="288"/>
  <c r="CS12" i="288"/>
  <c r="CS9" i="288"/>
  <c r="CS18" i="288"/>
  <c r="CS21" i="288"/>
  <c r="CS23" i="286"/>
  <c r="CS24" i="286"/>
  <c r="CS25" i="286"/>
  <c r="CT22" i="286"/>
  <c r="CT47" i="286"/>
  <c r="CT30" i="285"/>
  <c r="CT31" i="285"/>
  <c r="CT15" i="265"/>
  <c r="CT16" i="265"/>
  <c r="CT128" i="280"/>
  <c r="CT18" i="265"/>
  <c r="CS205" i="280"/>
  <c r="CS206" i="280"/>
  <c r="CT202" i="280"/>
  <c r="CT229" i="280"/>
  <c r="CT231" i="280"/>
  <c r="CT232" i="280"/>
  <c r="CT19" i="265"/>
  <c r="CT21" i="265"/>
  <c r="CT10" i="282"/>
  <c r="CT12" i="282"/>
  <c r="CT13" i="282"/>
  <c r="CT23" i="265"/>
  <c r="CT24" i="265"/>
  <c r="CT48" i="286"/>
  <c r="CT49" i="286"/>
  <c r="CT57" i="286"/>
  <c r="CS31" i="286"/>
  <c r="CS32" i="286"/>
  <c r="CS33" i="286"/>
  <c r="CT30" i="286"/>
  <c r="CT51" i="286"/>
  <c r="CS33" i="282"/>
  <c r="CS34" i="282"/>
  <c r="CT31" i="282"/>
  <c r="CT20" i="282"/>
  <c r="CT22" i="282"/>
  <c r="CT44" i="282"/>
  <c r="CT37" i="282"/>
  <c r="CT38" i="282"/>
  <c r="CT40" i="282"/>
  <c r="CT45" i="282"/>
  <c r="CT46" i="282"/>
  <c r="CT48" i="282"/>
  <c r="CT49" i="282"/>
  <c r="CT58" i="282"/>
  <c r="CT54" i="282"/>
  <c r="CS51" i="282"/>
  <c r="CS52" i="282"/>
  <c r="CS77" i="282"/>
  <c r="CS78" i="282"/>
  <c r="CS79" i="282"/>
  <c r="CT76" i="282"/>
  <c r="CT55" i="282"/>
  <c r="CT56" i="282"/>
  <c r="CT59" i="282"/>
  <c r="CT60" i="282"/>
  <c r="CT63" i="282"/>
  <c r="CT65" i="282"/>
  <c r="CT66" i="282"/>
  <c r="CT36" i="265"/>
  <c r="CT37" i="265"/>
  <c r="CT189" i="280"/>
  <c r="CT192" i="280"/>
  <c r="CT195" i="280"/>
  <c r="CT196" i="280"/>
  <c r="CT197" i="280"/>
  <c r="CT43" i="265"/>
  <c r="CT139" i="280"/>
  <c r="CT140" i="280"/>
  <c r="CT143" i="280"/>
  <c r="CT144" i="280"/>
  <c r="CT46" i="265"/>
  <c r="CT48" i="265"/>
  <c r="CT50" i="265"/>
  <c r="CT104" i="280"/>
  <c r="CT51" i="265"/>
  <c r="CT52" i="265"/>
  <c r="CT45" i="314"/>
  <c r="CT46" i="314"/>
  <c r="CT48" i="314"/>
  <c r="CT50" i="314"/>
  <c r="CT51" i="314"/>
  <c r="CT61" i="314"/>
  <c r="CT35" i="314"/>
  <c r="CS79" i="314"/>
  <c r="CS80" i="314"/>
  <c r="CS81" i="314"/>
  <c r="CT78" i="314"/>
  <c r="CT36" i="314"/>
  <c r="CT38" i="314"/>
  <c r="CT40" i="314"/>
  <c r="CT42" i="314"/>
  <c r="CT62" i="314"/>
  <c r="CT63" i="314"/>
  <c r="CT64" i="314"/>
  <c r="CT54" i="265"/>
  <c r="CT53" i="314"/>
  <c r="CT55" i="314"/>
  <c r="CT57" i="314"/>
  <c r="CT58" i="314"/>
  <c r="CT59" i="314"/>
  <c r="CT70" i="314"/>
  <c r="CT67" i="314"/>
  <c r="CT68" i="314"/>
  <c r="CT71" i="314"/>
  <c r="CT72" i="314"/>
  <c r="CT55" i="265"/>
  <c r="CT56" i="265"/>
  <c r="CT58" i="265"/>
  <c r="CT59" i="265"/>
  <c r="CT154" i="280"/>
  <c r="CT155" i="280"/>
  <c r="CT156" i="280"/>
  <c r="CT159" i="280"/>
  <c r="CT160" i="280"/>
  <c r="CT161" i="280"/>
  <c r="CT61" i="265"/>
  <c r="CS181" i="280"/>
  <c r="CS165" i="280"/>
  <c r="CS166" i="280"/>
  <c r="CS182" i="280"/>
  <c r="CS183" i="280"/>
  <c r="CS184" i="280"/>
  <c r="CT179" i="280"/>
  <c r="CT173" i="280"/>
  <c r="CT169" i="280"/>
  <c r="CT170" i="280"/>
  <c r="CT171" i="280"/>
  <c r="CT174" i="280"/>
  <c r="CT175" i="280"/>
  <c r="CT176" i="280"/>
  <c r="CT62" i="265"/>
  <c r="CT63" i="265"/>
  <c r="CT66" i="265"/>
  <c r="CT52" i="286"/>
  <c r="CT53" i="286"/>
  <c r="CT58" i="286"/>
  <c r="CT59" i="286"/>
  <c r="CT10" i="288"/>
  <c r="CT11" i="288"/>
  <c r="CT12" i="288"/>
  <c r="CT9" i="288"/>
  <c r="CT18" i="288"/>
  <c r="CT21" i="288"/>
  <c r="CT23" i="286"/>
  <c r="CT24" i="286"/>
  <c r="CT25" i="286"/>
  <c r="CU22" i="286"/>
  <c r="CU47" i="286"/>
  <c r="CU30" i="285"/>
  <c r="CU31" i="285"/>
  <c r="CU15" i="265"/>
  <c r="CU16" i="265"/>
  <c r="CU128" i="280"/>
  <c r="CU18" i="265"/>
  <c r="CT205" i="280"/>
  <c r="CT206" i="280"/>
  <c r="CU202" i="280"/>
  <c r="CU229" i="280"/>
  <c r="CU231" i="280"/>
  <c r="CU232" i="280"/>
  <c r="CU19" i="265"/>
  <c r="CU21" i="265"/>
  <c r="CU10" i="282"/>
  <c r="CU12" i="282"/>
  <c r="CU13" i="282"/>
  <c r="CU23" i="265"/>
  <c r="CU24" i="265"/>
  <c r="CU48" i="286"/>
  <c r="CU49" i="286"/>
  <c r="CU57" i="286"/>
  <c r="CT31" i="286"/>
  <c r="CT32" i="286"/>
  <c r="CT33" i="286"/>
  <c r="CU30" i="286"/>
  <c r="CU51" i="286"/>
  <c r="CT33" i="282"/>
  <c r="CT34" i="282"/>
  <c r="CU31" i="282"/>
  <c r="CU20" i="282"/>
  <c r="CU22" i="282"/>
  <c r="CU44" i="282"/>
  <c r="CU37" i="282"/>
  <c r="CU38" i="282"/>
  <c r="CU40" i="282"/>
  <c r="CU45" i="282"/>
  <c r="CU46" i="282"/>
  <c r="CU48" i="282"/>
  <c r="CU49" i="282"/>
  <c r="CU58" i="282"/>
  <c r="CU54" i="282"/>
  <c r="CT51" i="282"/>
  <c r="CT52" i="282"/>
  <c r="CT77" i="282"/>
  <c r="CT78" i="282"/>
  <c r="CT79" i="282"/>
  <c r="CU76" i="282"/>
  <c r="CU55" i="282"/>
  <c r="CU56" i="282"/>
  <c r="CU59" i="282"/>
  <c r="CU60" i="282"/>
  <c r="CU63" i="282"/>
  <c r="CU65" i="282"/>
  <c r="CU66" i="282"/>
  <c r="CU36" i="265"/>
  <c r="CU37" i="265"/>
  <c r="CU189" i="280"/>
  <c r="CU192" i="280"/>
  <c r="CU195" i="280"/>
  <c r="CU196" i="280"/>
  <c r="CU197" i="280"/>
  <c r="CU43" i="265"/>
  <c r="CU139" i="280"/>
  <c r="CU140" i="280"/>
  <c r="CU143" i="280"/>
  <c r="CU144" i="280"/>
  <c r="CU46" i="265"/>
  <c r="CU48" i="265"/>
  <c r="CU50" i="265"/>
  <c r="CU104" i="280"/>
  <c r="CU51" i="265"/>
  <c r="CU52" i="265"/>
  <c r="CU45" i="314"/>
  <c r="CU46" i="314"/>
  <c r="CU48" i="314"/>
  <c r="CU50" i="314"/>
  <c r="CU51" i="314"/>
  <c r="CU61" i="314"/>
  <c r="CU35" i="314"/>
  <c r="CT79" i="314"/>
  <c r="CT80" i="314"/>
  <c r="CT81" i="314"/>
  <c r="CU78" i="314"/>
  <c r="CU36" i="314"/>
  <c r="CU38" i="314"/>
  <c r="CU40" i="314"/>
  <c r="CU42" i="314"/>
  <c r="CU62" i="314"/>
  <c r="CU63" i="314"/>
  <c r="CU64" i="314"/>
  <c r="CU54" i="265"/>
  <c r="CU53" i="314"/>
  <c r="CU55" i="314"/>
  <c r="CU57" i="314"/>
  <c r="CU58" i="314"/>
  <c r="CU59" i="314"/>
  <c r="CU70" i="314"/>
  <c r="CU67" i="314"/>
  <c r="CU68" i="314"/>
  <c r="CU71" i="314"/>
  <c r="CU72" i="314"/>
  <c r="CU55" i="265"/>
  <c r="CU56" i="265"/>
  <c r="CU58" i="265"/>
  <c r="CU59" i="265"/>
  <c r="CU154" i="280"/>
  <c r="CU155" i="280"/>
  <c r="CU156" i="280"/>
  <c r="CU159" i="280"/>
  <c r="CU160" i="280"/>
  <c r="CU161" i="280"/>
  <c r="CU61" i="265"/>
  <c r="CT181" i="280"/>
  <c r="CT165" i="280"/>
  <c r="CT166" i="280"/>
  <c r="CT182" i="280"/>
  <c r="CT183" i="280"/>
  <c r="CT184" i="280"/>
  <c r="CU179" i="280"/>
  <c r="CU173" i="280"/>
  <c r="CU169" i="280"/>
  <c r="CU170" i="280"/>
  <c r="CU171" i="280"/>
  <c r="CU174" i="280"/>
  <c r="CU175" i="280"/>
  <c r="CU176" i="280"/>
  <c r="CU62" i="265"/>
  <c r="CU63" i="265"/>
  <c r="CU66" i="265"/>
  <c r="CU52" i="286"/>
  <c r="CU53" i="286"/>
  <c r="CU58" i="286"/>
  <c r="CU59" i="286"/>
  <c r="CU10" i="288"/>
  <c r="CU11" i="288"/>
  <c r="CU12" i="288"/>
  <c r="CU9" i="288"/>
  <c r="CU18" i="288"/>
  <c r="CU21" i="288"/>
  <c r="CU23" i="286"/>
  <c r="CU24" i="286"/>
  <c r="CU25" i="286"/>
  <c r="CV22" i="286"/>
  <c r="CV47" i="286"/>
  <c r="CV30" i="285"/>
  <c r="CV31" i="285"/>
  <c r="CV15" i="265"/>
  <c r="CV16" i="265"/>
  <c r="CV128" i="280"/>
  <c r="CV18" i="265"/>
  <c r="CU205" i="280"/>
  <c r="CU206" i="280"/>
  <c r="CV202" i="280"/>
  <c r="CV229" i="280"/>
  <c r="CV231" i="280"/>
  <c r="CV232" i="280"/>
  <c r="CV19" i="265"/>
  <c r="CV21" i="265"/>
  <c r="CV10" i="282"/>
  <c r="CV12" i="282"/>
  <c r="CV13" i="282"/>
  <c r="CV23" i="265"/>
  <c r="CV24" i="265"/>
  <c r="CV48" i="286"/>
  <c r="CV49" i="286"/>
  <c r="CV57" i="286"/>
  <c r="CU31" i="286"/>
  <c r="CU32" i="286"/>
  <c r="CU33" i="286"/>
  <c r="CV30" i="286"/>
  <c r="CV51" i="286"/>
  <c r="CU33" i="282"/>
  <c r="CU34" i="282"/>
  <c r="CV31" i="282"/>
  <c r="CV20" i="282"/>
  <c r="CV22" i="282"/>
  <c r="CV44" i="282"/>
  <c r="CV37" i="282"/>
  <c r="CV38" i="282"/>
  <c r="CV40" i="282"/>
  <c r="CV45" i="282"/>
  <c r="CV46" i="282"/>
  <c r="CV48" i="282"/>
  <c r="CV49" i="282"/>
  <c r="CV58" i="282"/>
  <c r="CV54" i="282"/>
  <c r="CU51" i="282"/>
  <c r="CU52" i="282"/>
  <c r="CU77" i="282"/>
  <c r="CU78" i="282"/>
  <c r="CU79" i="282"/>
  <c r="CV76" i="282"/>
  <c r="CV55" i="282"/>
  <c r="CV56" i="282"/>
  <c r="CV59" i="282"/>
  <c r="CV60" i="282"/>
  <c r="CV63" i="282"/>
  <c r="CV65" i="282"/>
  <c r="CV66" i="282"/>
  <c r="CV36" i="265"/>
  <c r="CV37" i="265"/>
  <c r="CV189" i="280"/>
  <c r="CV192" i="280"/>
  <c r="CV195" i="280"/>
  <c r="CV196" i="280"/>
  <c r="CV197" i="280"/>
  <c r="CV43" i="265"/>
  <c r="CV139" i="280"/>
  <c r="CV140" i="280"/>
  <c r="CV143" i="280"/>
  <c r="CV144" i="280"/>
  <c r="CV46" i="265"/>
  <c r="CV48" i="265"/>
  <c r="CV50" i="265"/>
  <c r="CV104" i="280"/>
  <c r="CV51" i="265"/>
  <c r="CV52" i="265"/>
  <c r="CV45" i="314"/>
  <c r="CV46" i="314"/>
  <c r="CV48" i="314"/>
  <c r="CV50" i="314"/>
  <c r="CV51" i="314"/>
  <c r="CV61" i="314"/>
  <c r="CV35" i="314"/>
  <c r="CU79" i="314"/>
  <c r="CU80" i="314"/>
  <c r="CU81" i="314"/>
  <c r="CV78" i="314"/>
  <c r="CV36" i="314"/>
  <c r="CV38" i="314"/>
  <c r="CV40" i="314"/>
  <c r="CV42" i="314"/>
  <c r="CV62" i="314"/>
  <c r="CV63" i="314"/>
  <c r="CV64" i="314"/>
  <c r="CV54" i="265"/>
  <c r="CV53" i="314"/>
  <c r="CV55" i="314"/>
  <c r="CV57" i="314"/>
  <c r="CV58" i="314"/>
  <c r="CV59" i="314"/>
  <c r="CV70" i="314"/>
  <c r="CV67" i="314"/>
  <c r="CV68" i="314"/>
  <c r="CV71" i="314"/>
  <c r="CV72" i="314"/>
  <c r="CV55" i="265"/>
  <c r="CV56" i="265"/>
  <c r="CV58" i="265"/>
  <c r="CV59" i="265"/>
  <c r="CV154" i="280"/>
  <c r="CV155" i="280"/>
  <c r="CV156" i="280"/>
  <c r="CV159" i="280"/>
  <c r="CV160" i="280"/>
  <c r="CV161" i="280"/>
  <c r="CV61" i="265"/>
  <c r="CU181" i="280"/>
  <c r="CU165" i="280"/>
  <c r="CU166" i="280"/>
  <c r="CU182" i="280"/>
  <c r="CU183" i="280"/>
  <c r="CU184" i="280"/>
  <c r="CV179" i="280"/>
  <c r="CV173" i="280"/>
  <c r="CV169" i="280"/>
  <c r="CV170" i="280"/>
  <c r="CV171" i="280"/>
  <c r="CV174" i="280"/>
  <c r="CV175" i="280"/>
  <c r="CV176" i="280"/>
  <c r="CV62" i="265"/>
  <c r="CV63" i="265"/>
  <c r="CV66" i="265"/>
  <c r="CV52" i="286"/>
  <c r="CV53" i="286"/>
  <c r="CV58" i="286"/>
  <c r="CV59" i="286"/>
  <c r="CV10" i="288"/>
  <c r="CV11" i="288"/>
  <c r="CV12" i="288"/>
  <c r="CV9" i="288"/>
  <c r="CV18" i="288"/>
  <c r="CV21" i="288"/>
  <c r="CV23" i="286"/>
  <c r="CV24" i="286"/>
  <c r="CV25" i="286"/>
  <c r="CW22" i="286"/>
  <c r="CW47" i="286"/>
  <c r="CW30" i="285"/>
  <c r="CW31" i="285"/>
  <c r="CW15" i="265"/>
  <c r="CW16" i="265"/>
  <c r="CW128" i="280"/>
  <c r="CW18" i="265"/>
  <c r="CV205" i="280"/>
  <c r="CV206" i="280"/>
  <c r="CW202" i="280"/>
  <c r="CW229" i="280"/>
  <c r="CW231" i="280"/>
  <c r="CW232" i="280"/>
  <c r="CW19" i="265"/>
  <c r="CW21" i="265"/>
  <c r="CW10" i="282"/>
  <c r="CW12" i="282"/>
  <c r="CW13" i="282"/>
  <c r="CW23" i="265"/>
  <c r="CW24" i="265"/>
  <c r="CW48" i="286"/>
  <c r="CW49" i="286"/>
  <c r="CW57" i="286"/>
  <c r="CV31" i="286"/>
  <c r="CV32" i="286"/>
  <c r="CV33" i="286"/>
  <c r="CW30" i="286"/>
  <c r="CW51" i="286"/>
  <c r="CV33" i="282"/>
  <c r="CV34" i="282"/>
  <c r="CW31" i="282"/>
  <c r="CW20" i="282"/>
  <c r="CW22" i="282"/>
  <c r="CW44" i="282"/>
  <c r="CW37" i="282"/>
  <c r="CW38" i="282"/>
  <c r="CW40" i="282"/>
  <c r="CW45" i="282"/>
  <c r="CW46" i="282"/>
  <c r="CW48" i="282"/>
  <c r="CW49" i="282"/>
  <c r="CW58" i="282"/>
  <c r="CW54" i="282"/>
  <c r="CV51" i="282"/>
  <c r="CV52" i="282"/>
  <c r="CV77" i="282"/>
  <c r="CV78" i="282"/>
  <c r="CV79" i="282"/>
  <c r="CW76" i="282"/>
  <c r="CW55" i="282"/>
  <c r="CW56" i="282"/>
  <c r="CW59" i="282"/>
  <c r="CW60" i="282"/>
  <c r="CW63" i="282"/>
  <c r="CW65" i="282"/>
  <c r="CW66" i="282"/>
  <c r="CW36" i="265"/>
  <c r="CW37" i="265"/>
  <c r="CW189" i="280"/>
  <c r="CW192" i="280"/>
  <c r="CW195" i="280"/>
  <c r="CW196" i="280"/>
  <c r="CW197" i="280"/>
  <c r="CW43" i="265"/>
  <c r="CW139" i="280"/>
  <c r="CW140" i="280"/>
  <c r="CW143" i="280"/>
  <c r="CW144" i="280"/>
  <c r="CW46" i="265"/>
  <c r="CW48" i="265"/>
  <c r="CW50" i="265"/>
  <c r="CW104" i="280"/>
  <c r="CW51" i="265"/>
  <c r="CW52" i="265"/>
  <c r="CW45" i="314"/>
  <c r="CW46" i="314"/>
  <c r="CW48" i="314"/>
  <c r="CW50" i="314"/>
  <c r="CW51" i="314"/>
  <c r="CW61" i="314"/>
  <c r="CW35" i="314"/>
  <c r="CV79" i="314"/>
  <c r="CV80" i="314"/>
  <c r="CV81" i="314"/>
  <c r="CW78" i="314"/>
  <c r="CW36" i="314"/>
  <c r="CW38" i="314"/>
  <c r="CW40" i="314"/>
  <c r="CW42" i="314"/>
  <c r="CW62" i="314"/>
  <c r="CW63" i="314"/>
  <c r="CW64" i="314"/>
  <c r="CW54" i="265"/>
  <c r="CW53" i="314"/>
  <c r="CW55" i="314"/>
  <c r="CW57" i="314"/>
  <c r="CW58" i="314"/>
  <c r="CW59" i="314"/>
  <c r="CW70" i="314"/>
  <c r="CW67" i="314"/>
  <c r="CW68" i="314"/>
  <c r="CW71" i="314"/>
  <c r="CW72" i="314"/>
  <c r="CW55" i="265"/>
  <c r="CW56" i="265"/>
  <c r="CW58" i="265"/>
  <c r="CW59" i="265"/>
  <c r="CW154" i="280"/>
  <c r="CW155" i="280"/>
  <c r="CW156" i="280"/>
  <c r="CW159" i="280"/>
  <c r="CW160" i="280"/>
  <c r="CW161" i="280"/>
  <c r="CW61" i="265"/>
  <c r="CV181" i="280"/>
  <c r="CV165" i="280"/>
  <c r="CV166" i="280"/>
  <c r="CV182" i="280"/>
  <c r="CV183" i="280"/>
  <c r="CV184" i="280"/>
  <c r="CW179" i="280"/>
  <c r="CW173" i="280"/>
  <c r="CW169" i="280"/>
  <c r="CW170" i="280"/>
  <c r="CW171" i="280"/>
  <c r="CW174" i="280"/>
  <c r="CW175" i="280"/>
  <c r="CW176" i="280"/>
  <c r="CW62" i="265"/>
  <c r="CW63" i="265"/>
  <c r="CW66" i="265"/>
  <c r="CW52" i="286"/>
  <c r="CW53" i="286"/>
  <c r="CW58" i="286"/>
  <c r="CW59" i="286"/>
  <c r="CW10" i="288"/>
  <c r="CW11" i="288"/>
  <c r="CW12" i="288"/>
  <c r="CW9" i="288"/>
  <c r="CW18" i="288"/>
  <c r="CW21" i="288"/>
  <c r="CW23" i="286"/>
  <c r="CW24" i="286"/>
  <c r="CW25" i="286"/>
  <c r="CX22" i="286"/>
  <c r="CX47" i="286"/>
  <c r="CX30" i="285"/>
  <c r="CX31" i="285"/>
  <c r="CX15" i="265"/>
  <c r="CX16" i="265"/>
  <c r="CX128" i="280"/>
  <c r="CX18" i="265"/>
  <c r="CW205" i="280"/>
  <c r="CW206" i="280"/>
  <c r="CX202" i="280"/>
  <c r="CX229" i="280"/>
  <c r="CX231" i="280"/>
  <c r="CX232" i="280"/>
  <c r="CX19" i="265"/>
  <c r="CX21" i="265"/>
  <c r="CX10" i="282"/>
  <c r="CX12" i="282"/>
  <c r="CX13" i="282"/>
  <c r="CX23" i="265"/>
  <c r="CX24" i="265"/>
  <c r="CX48" i="286"/>
  <c r="CX49" i="286"/>
  <c r="CX57" i="286"/>
  <c r="CW31" i="286"/>
  <c r="CW32" i="286"/>
  <c r="CW33" i="286"/>
  <c r="CX30" i="286"/>
  <c r="CX51" i="286"/>
  <c r="CW33" i="282"/>
  <c r="CW34" i="282"/>
  <c r="CX31" i="282"/>
  <c r="CX20" i="282"/>
  <c r="CX22" i="282"/>
  <c r="CX44" i="282"/>
  <c r="CX37" i="282"/>
  <c r="CX38" i="282"/>
  <c r="CX40" i="282"/>
  <c r="CX45" i="282"/>
  <c r="CX46" i="282"/>
  <c r="CX48" i="282"/>
  <c r="CX49" i="282"/>
  <c r="CX58" i="282"/>
  <c r="CX54" i="282"/>
  <c r="CW51" i="282"/>
  <c r="CW52" i="282"/>
  <c r="CW77" i="282"/>
  <c r="CW78" i="282"/>
  <c r="CW79" i="282"/>
  <c r="CX76" i="282"/>
  <c r="CX55" i="282"/>
  <c r="CX56" i="282"/>
  <c r="CX59" i="282"/>
  <c r="CX60" i="282"/>
  <c r="CX63" i="282"/>
  <c r="CX65" i="282"/>
  <c r="CX66" i="282"/>
  <c r="CX36" i="265"/>
  <c r="CX37" i="265"/>
  <c r="CX189" i="280"/>
  <c r="CX192" i="280"/>
  <c r="CX195" i="280"/>
  <c r="CX196" i="280"/>
  <c r="CX197" i="280"/>
  <c r="CX43" i="265"/>
  <c r="CX139" i="280"/>
  <c r="CX140" i="280"/>
  <c r="CX143" i="280"/>
  <c r="CX144" i="280"/>
  <c r="CX46" i="265"/>
  <c r="CX48" i="265"/>
  <c r="CX50" i="265"/>
  <c r="CX104" i="280"/>
  <c r="CX51" i="265"/>
  <c r="CX52" i="265"/>
  <c r="CX45" i="314"/>
  <c r="CX46" i="314"/>
  <c r="CX48" i="314"/>
  <c r="CX50" i="314"/>
  <c r="CX51" i="314"/>
  <c r="CX61" i="314"/>
  <c r="CX35" i="314"/>
  <c r="CW79" i="314"/>
  <c r="CW80" i="314"/>
  <c r="CW81" i="314"/>
  <c r="CX78" i="314"/>
  <c r="CX36" i="314"/>
  <c r="CX38" i="314"/>
  <c r="CX40" i="314"/>
  <c r="CX42" i="314"/>
  <c r="CX62" i="314"/>
  <c r="CX63" i="314"/>
  <c r="CX64" i="314"/>
  <c r="CX54" i="265"/>
  <c r="CX53" i="314"/>
  <c r="CX55" i="314"/>
  <c r="CX57" i="314"/>
  <c r="CX58" i="314"/>
  <c r="CX59" i="314"/>
  <c r="CX70" i="314"/>
  <c r="CX67" i="314"/>
  <c r="CX68" i="314"/>
  <c r="CX71" i="314"/>
  <c r="CX72" i="314"/>
  <c r="CX55" i="265"/>
  <c r="CX56" i="265"/>
  <c r="CX58" i="265"/>
  <c r="CX59" i="265"/>
  <c r="CX154" i="280"/>
  <c r="CX155" i="280"/>
  <c r="CX156" i="280"/>
  <c r="CX159" i="280"/>
  <c r="CX160" i="280"/>
  <c r="CX161" i="280"/>
  <c r="CX61" i="265"/>
  <c r="CW181" i="280"/>
  <c r="CW165" i="280"/>
  <c r="CW166" i="280"/>
  <c r="CW182" i="280"/>
  <c r="CW183" i="280"/>
  <c r="CW184" i="280"/>
  <c r="CX179" i="280"/>
  <c r="CX173" i="280"/>
  <c r="CX169" i="280"/>
  <c r="CX170" i="280"/>
  <c r="CX171" i="280"/>
  <c r="CX174" i="280"/>
  <c r="CX175" i="280"/>
  <c r="CX176" i="280"/>
  <c r="CX62" i="265"/>
  <c r="CX63" i="265"/>
  <c r="CX66" i="265"/>
  <c r="CX52" i="286"/>
  <c r="CX53" i="286"/>
  <c r="CX58" i="286"/>
  <c r="CX59" i="286"/>
  <c r="CX10" i="288"/>
  <c r="CX11" i="288"/>
  <c r="CX12" i="288"/>
  <c r="CX9" i="288"/>
  <c r="CX18" i="288"/>
  <c r="CX21" i="288"/>
  <c r="CX23" i="286"/>
  <c r="CX24" i="286"/>
  <c r="CX25" i="286"/>
  <c r="CY22" i="286"/>
  <c r="CY47" i="286"/>
  <c r="CY30" i="285"/>
  <c r="CY31" i="285"/>
  <c r="CY15" i="265"/>
  <c r="CY16" i="265"/>
  <c r="CY128" i="280"/>
  <c r="CY18" i="265"/>
  <c r="CX205" i="280"/>
  <c r="CX206" i="280"/>
  <c r="CY202" i="280"/>
  <c r="CY229" i="280"/>
  <c r="CY231" i="280"/>
  <c r="CY232" i="280"/>
  <c r="CY19" i="265"/>
  <c r="CY21" i="265"/>
  <c r="CY10" i="282"/>
  <c r="CY12" i="282"/>
  <c r="CY13" i="282"/>
  <c r="CY23" i="265"/>
  <c r="CY24" i="265"/>
  <c r="CY48" i="286"/>
  <c r="CY49" i="286"/>
  <c r="CY57" i="286"/>
  <c r="CX31" i="286"/>
  <c r="CX32" i="286"/>
  <c r="CX33" i="286"/>
  <c r="CY30" i="286"/>
  <c r="CY51" i="286"/>
  <c r="CX33" i="282"/>
  <c r="CX34" i="282"/>
  <c r="CY31" i="282"/>
  <c r="CY20" i="282"/>
  <c r="CY22" i="282"/>
  <c r="CY44" i="282"/>
  <c r="CY37" i="282"/>
  <c r="CY38" i="282"/>
  <c r="CY40" i="282"/>
  <c r="CY45" i="282"/>
  <c r="CY46" i="282"/>
  <c r="CY48" i="282"/>
  <c r="CY49" i="282"/>
  <c r="CY58" i="282"/>
  <c r="CY54" i="282"/>
  <c r="CX51" i="282"/>
  <c r="CX52" i="282"/>
  <c r="CX77" i="282"/>
  <c r="CX78" i="282"/>
  <c r="CX79" i="282"/>
  <c r="CY76" i="282"/>
  <c r="CY55" i="282"/>
  <c r="CY56" i="282"/>
  <c r="CY59" i="282"/>
  <c r="CY60" i="282"/>
  <c r="CY63" i="282"/>
  <c r="CY65" i="282"/>
  <c r="CY66" i="282"/>
  <c r="CY36" i="265"/>
  <c r="CY37" i="265"/>
  <c r="CY189" i="280"/>
  <c r="CY192" i="280"/>
  <c r="CY195" i="280"/>
  <c r="CY196" i="280"/>
  <c r="CY197" i="280"/>
  <c r="CY43" i="265"/>
  <c r="CY139" i="280"/>
  <c r="CY140" i="280"/>
  <c r="CY143" i="280"/>
  <c r="CY144" i="280"/>
  <c r="CY46" i="265"/>
  <c r="CY48" i="265"/>
  <c r="CY50" i="265"/>
  <c r="CY104" i="280"/>
  <c r="CY51" i="265"/>
  <c r="CY52" i="265"/>
  <c r="CY45" i="314"/>
  <c r="CY46" i="314"/>
  <c r="CY48" i="314"/>
  <c r="CY50" i="314"/>
  <c r="CY51" i="314"/>
  <c r="CY61" i="314"/>
  <c r="CY35" i="314"/>
  <c r="CX79" i="314"/>
  <c r="CX80" i="314"/>
  <c r="CX81" i="314"/>
  <c r="CY78" i="314"/>
  <c r="CY36" i="314"/>
  <c r="CY38" i="314"/>
  <c r="CY40" i="314"/>
  <c r="CY42" i="314"/>
  <c r="CY62" i="314"/>
  <c r="CY63" i="314"/>
  <c r="CY64" i="314"/>
  <c r="CY54" i="265"/>
  <c r="CY53" i="314"/>
  <c r="CY55" i="314"/>
  <c r="CY57" i="314"/>
  <c r="CY58" i="314"/>
  <c r="CY59" i="314"/>
  <c r="CY70" i="314"/>
  <c r="CY67" i="314"/>
  <c r="CY68" i="314"/>
  <c r="CY71" i="314"/>
  <c r="CY72" i="314"/>
  <c r="CY55" i="265"/>
  <c r="CY56" i="265"/>
  <c r="CY58" i="265"/>
  <c r="CY59" i="265"/>
  <c r="CY154" i="280"/>
  <c r="CY155" i="280"/>
  <c r="CY156" i="280"/>
  <c r="CY159" i="280"/>
  <c r="CY160" i="280"/>
  <c r="CY161" i="280"/>
  <c r="CY61" i="265"/>
  <c r="CX181" i="280"/>
  <c r="CX165" i="280"/>
  <c r="CX166" i="280"/>
  <c r="CX182" i="280"/>
  <c r="CX183" i="280"/>
  <c r="CX184" i="280"/>
  <c r="CY179" i="280"/>
  <c r="CY173" i="280"/>
  <c r="CY169" i="280"/>
  <c r="CY170" i="280"/>
  <c r="CY171" i="280"/>
  <c r="CY174" i="280"/>
  <c r="CY175" i="280"/>
  <c r="CY176" i="280"/>
  <c r="CY62" i="265"/>
  <c r="CY63" i="265"/>
  <c r="CY66" i="265"/>
  <c r="CY52" i="286"/>
  <c r="CY53" i="286"/>
  <c r="CY58" i="286"/>
  <c r="CY59" i="286"/>
  <c r="CY10" i="288"/>
  <c r="CY11" i="288"/>
  <c r="CY12" i="288"/>
  <c r="CY9" i="288"/>
  <c r="CY18" i="288"/>
  <c r="CY21" i="288"/>
  <c r="CY23" i="286"/>
  <c r="CY24" i="286"/>
  <c r="CY25" i="286"/>
  <c r="CZ22" i="286"/>
  <c r="CZ47" i="286"/>
  <c r="CZ30" i="285"/>
  <c r="CZ31" i="285"/>
  <c r="CZ15" i="265"/>
  <c r="CZ16" i="265"/>
  <c r="CZ128" i="280"/>
  <c r="CZ18" i="265"/>
  <c r="CY205" i="280"/>
  <c r="CY206" i="280"/>
  <c r="CZ202" i="280"/>
  <c r="CZ229" i="280"/>
  <c r="CZ231" i="280"/>
  <c r="CZ232" i="280"/>
  <c r="CZ19" i="265"/>
  <c r="CZ21" i="265"/>
  <c r="CZ10" i="282"/>
  <c r="CZ12" i="282"/>
  <c r="CZ13" i="282"/>
  <c r="CZ23" i="265"/>
  <c r="CZ24" i="265"/>
  <c r="CZ48" i="286"/>
  <c r="CZ49" i="286"/>
  <c r="CZ57" i="286"/>
  <c r="CY31" i="286"/>
  <c r="CY32" i="286"/>
  <c r="CY33" i="286"/>
  <c r="CZ30" i="286"/>
  <c r="CZ51" i="286"/>
  <c r="CY33" i="282"/>
  <c r="CY34" i="282"/>
  <c r="CZ31" i="282"/>
  <c r="CZ20" i="282"/>
  <c r="CZ22" i="282"/>
  <c r="CZ44" i="282"/>
  <c r="CZ37" i="282"/>
  <c r="CZ38" i="282"/>
  <c r="CZ40" i="282"/>
  <c r="CZ45" i="282"/>
  <c r="CZ46" i="282"/>
  <c r="CZ48" i="282"/>
  <c r="CZ49" i="282"/>
  <c r="CZ58" i="282"/>
  <c r="CZ54" i="282"/>
  <c r="CY51" i="282"/>
  <c r="CY52" i="282"/>
  <c r="CY77" i="282"/>
  <c r="CY78" i="282"/>
  <c r="CY79" i="282"/>
  <c r="CZ76" i="282"/>
  <c r="CZ55" i="282"/>
  <c r="CZ56" i="282"/>
  <c r="CZ59" i="282"/>
  <c r="CZ60" i="282"/>
  <c r="CZ63" i="282"/>
  <c r="CZ65" i="282"/>
  <c r="CZ66" i="282"/>
  <c r="CZ36" i="265"/>
  <c r="CZ37" i="265"/>
  <c r="CZ189" i="280"/>
  <c r="CZ192" i="280"/>
  <c r="CZ195" i="280"/>
  <c r="CZ196" i="280"/>
  <c r="CZ197" i="280"/>
  <c r="CZ43" i="265"/>
  <c r="CZ139" i="280"/>
  <c r="CZ140" i="280"/>
  <c r="CZ143" i="280"/>
  <c r="CZ144" i="280"/>
  <c r="CZ46" i="265"/>
  <c r="CZ48" i="265"/>
  <c r="CZ50" i="265"/>
  <c r="CZ104" i="280"/>
  <c r="CZ51" i="265"/>
  <c r="CZ52" i="265"/>
  <c r="CZ45" i="314"/>
  <c r="CZ46" i="314"/>
  <c r="CZ48" i="314"/>
  <c r="CZ50" i="314"/>
  <c r="CZ51" i="314"/>
  <c r="CZ61" i="314"/>
  <c r="CZ35" i="314"/>
  <c r="CY79" i="314"/>
  <c r="CY80" i="314"/>
  <c r="CY81" i="314"/>
  <c r="CZ78" i="314"/>
  <c r="CZ36" i="314"/>
  <c r="CZ38" i="314"/>
  <c r="CZ40" i="314"/>
  <c r="CZ42" i="314"/>
  <c r="CZ62" i="314"/>
  <c r="CZ63" i="314"/>
  <c r="CZ64" i="314"/>
  <c r="CZ54" i="265"/>
  <c r="CZ53" i="314"/>
  <c r="CZ55" i="314"/>
  <c r="CZ57" i="314"/>
  <c r="CZ58" i="314"/>
  <c r="CZ59" i="314"/>
  <c r="CZ70" i="314"/>
  <c r="CZ67" i="314"/>
  <c r="CZ68" i="314"/>
  <c r="CZ71" i="314"/>
  <c r="CZ72" i="314"/>
  <c r="CZ55" i="265"/>
  <c r="CZ56" i="265"/>
  <c r="CZ58" i="265"/>
  <c r="CZ59" i="265"/>
  <c r="CZ154" i="280"/>
  <c r="CZ155" i="280"/>
  <c r="CZ156" i="280"/>
  <c r="CZ159" i="280"/>
  <c r="CZ160" i="280"/>
  <c r="CZ161" i="280"/>
  <c r="CZ61" i="265"/>
  <c r="CY181" i="280"/>
  <c r="CY165" i="280"/>
  <c r="CY166" i="280"/>
  <c r="CY182" i="280"/>
  <c r="CY183" i="280"/>
  <c r="CY184" i="280"/>
  <c r="CZ179" i="280"/>
  <c r="CZ173" i="280"/>
  <c r="CZ169" i="280"/>
  <c r="CZ170" i="280"/>
  <c r="CZ171" i="280"/>
  <c r="CZ174" i="280"/>
  <c r="CZ175" i="280"/>
  <c r="CZ176" i="280"/>
  <c r="CZ62" i="265"/>
  <c r="CZ63" i="265"/>
  <c r="CZ66" i="265"/>
  <c r="CZ52" i="286"/>
  <c r="CZ53" i="286"/>
  <c r="CZ58" i="286"/>
  <c r="CZ59" i="286"/>
  <c r="CZ10" i="288"/>
  <c r="CZ11" i="288"/>
  <c r="CZ12" i="288"/>
  <c r="CZ9" i="288"/>
  <c r="CZ18" i="288"/>
  <c r="CZ21" i="288"/>
  <c r="CZ23" i="286"/>
  <c r="CZ24" i="286"/>
  <c r="CZ25" i="286"/>
  <c r="DA22" i="286"/>
  <c r="DA47" i="286"/>
  <c r="DA30" i="285"/>
  <c r="DA31" i="285"/>
  <c r="DA15" i="265"/>
  <c r="DA16" i="265"/>
  <c r="DA128" i="280"/>
  <c r="DA18" i="265"/>
  <c r="CZ205" i="280"/>
  <c r="CZ206" i="280"/>
  <c r="DA202" i="280"/>
  <c r="DA229" i="280"/>
  <c r="DA231" i="280"/>
  <c r="DA232" i="280"/>
  <c r="DA19" i="265"/>
  <c r="DA21" i="265"/>
  <c r="DA10" i="282"/>
  <c r="DA12" i="282"/>
  <c r="DA13" i="282"/>
  <c r="DA23" i="265"/>
  <c r="DA24" i="265"/>
  <c r="DA48" i="286"/>
  <c r="DA49" i="286"/>
  <c r="DA57" i="286"/>
  <c r="CZ31" i="286"/>
  <c r="CZ32" i="286"/>
  <c r="CZ33" i="286"/>
  <c r="DA30" i="286"/>
  <c r="DA51" i="286"/>
  <c r="CZ33" i="282"/>
  <c r="CZ34" i="282"/>
  <c r="DA31" i="282"/>
  <c r="DA20" i="282"/>
  <c r="DA22" i="282"/>
  <c r="DA44" i="282"/>
  <c r="DA37" i="282"/>
  <c r="DA38" i="282"/>
  <c r="DA40" i="282"/>
  <c r="DA45" i="282"/>
  <c r="DA46" i="282"/>
  <c r="DA48" i="282"/>
  <c r="DA49" i="282"/>
  <c r="DA58" i="282"/>
  <c r="DA54" i="282"/>
  <c r="CZ51" i="282"/>
  <c r="CZ52" i="282"/>
  <c r="CZ77" i="282"/>
  <c r="CZ78" i="282"/>
  <c r="CZ79" i="282"/>
  <c r="DA76" i="282"/>
  <c r="DA55" i="282"/>
  <c r="DA56" i="282"/>
  <c r="DA59" i="282"/>
  <c r="DA60" i="282"/>
  <c r="DA63" i="282"/>
  <c r="DA65" i="282"/>
  <c r="DA66" i="282"/>
  <c r="DA36" i="265"/>
  <c r="DA37" i="265"/>
  <c r="DA189" i="280"/>
  <c r="DA192" i="280"/>
  <c r="DA195" i="280"/>
  <c r="DA196" i="280"/>
  <c r="DA197" i="280"/>
  <c r="DA43" i="265"/>
  <c r="DA139" i="280"/>
  <c r="DA140" i="280"/>
  <c r="DA143" i="280"/>
  <c r="DA144" i="280"/>
  <c r="DA46" i="265"/>
  <c r="DA48" i="265"/>
  <c r="DA50" i="265"/>
  <c r="DA104" i="280"/>
  <c r="DA51" i="265"/>
  <c r="DA52" i="265"/>
  <c r="DA45" i="314"/>
  <c r="DA46" i="314"/>
  <c r="DA48" i="314"/>
  <c r="DA50" i="314"/>
  <c r="DA51" i="314"/>
  <c r="DA61" i="314"/>
  <c r="DA35" i="314"/>
  <c r="CZ79" i="314"/>
  <c r="CZ80" i="314"/>
  <c r="CZ81" i="314"/>
  <c r="DA78" i="314"/>
  <c r="DA36" i="314"/>
  <c r="DA38" i="314"/>
  <c r="DA40" i="314"/>
  <c r="DA42" i="314"/>
  <c r="DA62" i="314"/>
  <c r="DA63" i="314"/>
  <c r="DA64" i="314"/>
  <c r="DA54" i="265"/>
  <c r="DA53" i="314"/>
  <c r="DA55" i="314"/>
  <c r="DA57" i="314"/>
  <c r="DA58" i="314"/>
  <c r="DA59" i="314"/>
  <c r="DA70" i="314"/>
  <c r="DA67" i="314"/>
  <c r="DA68" i="314"/>
  <c r="DA71" i="314"/>
  <c r="DA72" i="314"/>
  <c r="DA55" i="265"/>
  <c r="DA56" i="265"/>
  <c r="DA58" i="265"/>
  <c r="DA59" i="265"/>
  <c r="DA154" i="280"/>
  <c r="DA155" i="280"/>
  <c r="DA156" i="280"/>
  <c r="DA159" i="280"/>
  <c r="DA160" i="280"/>
  <c r="DA161" i="280"/>
  <c r="DA61" i="265"/>
  <c r="CZ181" i="280"/>
  <c r="CZ165" i="280"/>
  <c r="CZ166" i="280"/>
  <c r="CZ182" i="280"/>
  <c r="CZ183" i="280"/>
  <c r="CZ184" i="280"/>
  <c r="DA179" i="280"/>
  <c r="DA173" i="280"/>
  <c r="DA169" i="280"/>
  <c r="DA170" i="280"/>
  <c r="DA171" i="280"/>
  <c r="DA174" i="280"/>
  <c r="DA175" i="280"/>
  <c r="DA176" i="280"/>
  <c r="DA62" i="265"/>
  <c r="DA63" i="265"/>
  <c r="DA66" i="265"/>
  <c r="DA52" i="286"/>
  <c r="DA53" i="286"/>
  <c r="DA58" i="286"/>
  <c r="DA59" i="286"/>
  <c r="DA10" i="288"/>
  <c r="DA11" i="288"/>
  <c r="DA12" i="288"/>
  <c r="DA9" i="288"/>
  <c r="DA18" i="288"/>
  <c r="DA21" i="288"/>
  <c r="DA23" i="286"/>
  <c r="DA24" i="286"/>
  <c r="DA25" i="286"/>
  <c r="DB22" i="286"/>
  <c r="DB47" i="286"/>
  <c r="DB30" i="285"/>
  <c r="DB31" i="285"/>
  <c r="DB15" i="265"/>
  <c r="DB16" i="265"/>
  <c r="DB128" i="280"/>
  <c r="DB18" i="265"/>
  <c r="DA205" i="280"/>
  <c r="DA206" i="280"/>
  <c r="DB202" i="280"/>
  <c r="DB229" i="280"/>
  <c r="DB231" i="280"/>
  <c r="DB232" i="280"/>
  <c r="DB19" i="265"/>
  <c r="DB21" i="265"/>
  <c r="DB10" i="282"/>
  <c r="DB12" i="282"/>
  <c r="DB13" i="282"/>
  <c r="DB23" i="265"/>
  <c r="DB24" i="265"/>
  <c r="DB48" i="286"/>
  <c r="DB49" i="286"/>
  <c r="DB57" i="286"/>
  <c r="DA31" i="286"/>
  <c r="DA32" i="286"/>
  <c r="DA33" i="286"/>
  <c r="DB30" i="286"/>
  <c r="DB51" i="286"/>
  <c r="DA33" i="282"/>
  <c r="DA34" i="282"/>
  <c r="DB31" i="282"/>
  <c r="DB20" i="282"/>
  <c r="DB22" i="282"/>
  <c r="DB44" i="282"/>
  <c r="DB37" i="282"/>
  <c r="DB38" i="282"/>
  <c r="DB40" i="282"/>
  <c r="DB45" i="282"/>
  <c r="DB46" i="282"/>
  <c r="DB48" i="282"/>
  <c r="DB49" i="282"/>
  <c r="DB58" i="282"/>
  <c r="DB54" i="282"/>
  <c r="DA51" i="282"/>
  <c r="DA52" i="282"/>
  <c r="DA77" i="282"/>
  <c r="DA78" i="282"/>
  <c r="DA79" i="282"/>
  <c r="DB76" i="282"/>
  <c r="DB55" i="282"/>
  <c r="DB56" i="282"/>
  <c r="DB59" i="282"/>
  <c r="DB60" i="282"/>
  <c r="DB63" i="282"/>
  <c r="DB65" i="282"/>
  <c r="DB66" i="282"/>
  <c r="DB36" i="265"/>
  <c r="DB37" i="265"/>
  <c r="DB189" i="280"/>
  <c r="DB192" i="280"/>
  <c r="DB195" i="280"/>
  <c r="DB196" i="280"/>
  <c r="DB197" i="280"/>
  <c r="DB43" i="265"/>
  <c r="DB139" i="280"/>
  <c r="DB140" i="280"/>
  <c r="DB143" i="280"/>
  <c r="DB144" i="280"/>
  <c r="DB46" i="265"/>
  <c r="DB48" i="265"/>
  <c r="DB50" i="265"/>
  <c r="DB104" i="280"/>
  <c r="DB51" i="265"/>
  <c r="DB52" i="265"/>
  <c r="DB45" i="314"/>
  <c r="DB46" i="314"/>
  <c r="DB48" i="314"/>
  <c r="DB50" i="314"/>
  <c r="DB51" i="314"/>
  <c r="DB61" i="314"/>
  <c r="DB35" i="314"/>
  <c r="DA79" i="314"/>
  <c r="DA80" i="314"/>
  <c r="DA81" i="314"/>
  <c r="DB78" i="314"/>
  <c r="DB36" i="314"/>
  <c r="DB38" i="314"/>
  <c r="DB40" i="314"/>
  <c r="DB42" i="314"/>
  <c r="DB62" i="314"/>
  <c r="DB63" i="314"/>
  <c r="DB64" i="314"/>
  <c r="DB54" i="265"/>
  <c r="DB53" i="314"/>
  <c r="DB55" i="314"/>
  <c r="DB57" i="314"/>
  <c r="DB58" i="314"/>
  <c r="DB59" i="314"/>
  <c r="DB70" i="314"/>
  <c r="DB67" i="314"/>
  <c r="DB68" i="314"/>
  <c r="DB71" i="314"/>
  <c r="DB72" i="314"/>
  <c r="DB55" i="265"/>
  <c r="DB56" i="265"/>
  <c r="DB58" i="265"/>
  <c r="DB59" i="265"/>
  <c r="DB154" i="280"/>
  <c r="DB155" i="280"/>
  <c r="DB156" i="280"/>
  <c r="DB159" i="280"/>
  <c r="DB160" i="280"/>
  <c r="DB161" i="280"/>
  <c r="DB61" i="265"/>
  <c r="DA181" i="280"/>
  <c r="DA165" i="280"/>
  <c r="DA166" i="280"/>
  <c r="DA182" i="280"/>
  <c r="DA183" i="280"/>
  <c r="DA184" i="280"/>
  <c r="DB179" i="280"/>
  <c r="DB173" i="280"/>
  <c r="DB169" i="280"/>
  <c r="DB170" i="280"/>
  <c r="DB171" i="280"/>
  <c r="DB174" i="280"/>
  <c r="DB175" i="280"/>
  <c r="DB176" i="280"/>
  <c r="DB62" i="265"/>
  <c r="DB63" i="265"/>
  <c r="DB66" i="265"/>
  <c r="DB52" i="286"/>
  <c r="DB53" i="286"/>
  <c r="DB58" i="286"/>
  <c r="DB59" i="286"/>
  <c r="DB10" i="288"/>
  <c r="DB11" i="288"/>
  <c r="DB12" i="288"/>
  <c r="DB9" i="288"/>
  <c r="DB18" i="288"/>
  <c r="DB21" i="288"/>
  <c r="DB23" i="286"/>
  <c r="DB24" i="286"/>
  <c r="DB25" i="286"/>
  <c r="DC22" i="286"/>
  <c r="DC47" i="286"/>
  <c r="DC30" i="285"/>
  <c r="DC31" i="285"/>
  <c r="DC15" i="265"/>
  <c r="DC16" i="265"/>
  <c r="DC128" i="280"/>
  <c r="DC18" i="265"/>
  <c r="DB205" i="280"/>
  <c r="DB206" i="280"/>
  <c r="DC202" i="280"/>
  <c r="DC229" i="280"/>
  <c r="DC231" i="280"/>
  <c r="DC232" i="280"/>
  <c r="DC19" i="265"/>
  <c r="DC21" i="265"/>
  <c r="DC10" i="282"/>
  <c r="DC12" i="282"/>
  <c r="DC13" i="282"/>
  <c r="DC23" i="265"/>
  <c r="DC24" i="265"/>
  <c r="DC48" i="286"/>
  <c r="DC49" i="286"/>
  <c r="DC57" i="286"/>
  <c r="DB31" i="286"/>
  <c r="DB32" i="286"/>
  <c r="DB33" i="286"/>
  <c r="DC30" i="286"/>
  <c r="DC51" i="286"/>
  <c r="DB33" i="282"/>
  <c r="DB34" i="282"/>
  <c r="DC31" i="282"/>
  <c r="DC20" i="282"/>
  <c r="DC22" i="282"/>
  <c r="DC44" i="282"/>
  <c r="DC37" i="282"/>
  <c r="DC38" i="282"/>
  <c r="DC40" i="282"/>
  <c r="DC45" i="282"/>
  <c r="DC46" i="282"/>
  <c r="DC48" i="282"/>
  <c r="DC49" i="282"/>
  <c r="DC58" i="282"/>
  <c r="DC54" i="282"/>
  <c r="DB51" i="282"/>
  <c r="DB52" i="282"/>
  <c r="DB77" i="282"/>
  <c r="DB78" i="282"/>
  <c r="DB79" i="282"/>
  <c r="DC76" i="282"/>
  <c r="DC55" i="282"/>
  <c r="DC56" i="282"/>
  <c r="DC59" i="282"/>
  <c r="DC60" i="282"/>
  <c r="DC63" i="282"/>
  <c r="DC65" i="282"/>
  <c r="DC66" i="282"/>
  <c r="DC36" i="265"/>
  <c r="DC37" i="265"/>
  <c r="DC189" i="280"/>
  <c r="DC192" i="280"/>
  <c r="DC195" i="280"/>
  <c r="DC196" i="280"/>
  <c r="DC197" i="280"/>
  <c r="DC43" i="265"/>
  <c r="DC139" i="280"/>
  <c r="DC140" i="280"/>
  <c r="DC143" i="280"/>
  <c r="DC144" i="280"/>
  <c r="DC46" i="265"/>
  <c r="DC48" i="265"/>
  <c r="DC50" i="265"/>
  <c r="DC104" i="280"/>
  <c r="DC51" i="265"/>
  <c r="DC52" i="265"/>
  <c r="DC45" i="314"/>
  <c r="DC46" i="314"/>
  <c r="DC48" i="314"/>
  <c r="DC50" i="314"/>
  <c r="DC51" i="314"/>
  <c r="DC61" i="314"/>
  <c r="DC35" i="314"/>
  <c r="DB79" i="314"/>
  <c r="DB80" i="314"/>
  <c r="DB81" i="314"/>
  <c r="DC78" i="314"/>
  <c r="DC36" i="314"/>
  <c r="DC38" i="314"/>
  <c r="DC40" i="314"/>
  <c r="DC42" i="314"/>
  <c r="DC62" i="314"/>
  <c r="DC63" i="314"/>
  <c r="DC64" i="314"/>
  <c r="DC54" i="265"/>
  <c r="DC53" i="314"/>
  <c r="DC55" i="314"/>
  <c r="DC57" i="314"/>
  <c r="DC58" i="314"/>
  <c r="DC59" i="314"/>
  <c r="DC70" i="314"/>
  <c r="DC67" i="314"/>
  <c r="DC68" i="314"/>
  <c r="DC71" i="314"/>
  <c r="DC72" i="314"/>
  <c r="DC55" i="265"/>
  <c r="DC56" i="265"/>
  <c r="DC58" i="265"/>
  <c r="DC59" i="265"/>
  <c r="DC154" i="280"/>
  <c r="DC155" i="280"/>
  <c r="DC156" i="280"/>
  <c r="DC159" i="280"/>
  <c r="DC160" i="280"/>
  <c r="DC161" i="280"/>
  <c r="DC61" i="265"/>
  <c r="DB181" i="280"/>
  <c r="DB165" i="280"/>
  <c r="DB166" i="280"/>
  <c r="DB182" i="280"/>
  <c r="DB183" i="280"/>
  <c r="DB184" i="280"/>
  <c r="DC179" i="280"/>
  <c r="DC173" i="280"/>
  <c r="DC169" i="280"/>
  <c r="DC170" i="280"/>
  <c r="DC171" i="280"/>
  <c r="DC174" i="280"/>
  <c r="DC175" i="280"/>
  <c r="DC176" i="280"/>
  <c r="DC62" i="265"/>
  <c r="DC63" i="265"/>
  <c r="DC66" i="265"/>
  <c r="DC52" i="286"/>
  <c r="DC53" i="286"/>
  <c r="DC58" i="286"/>
  <c r="DC59" i="286"/>
  <c r="DC10" i="288"/>
  <c r="DC11" i="288"/>
  <c r="DC12" i="288"/>
  <c r="DC9" i="288"/>
  <c r="DC18" i="288"/>
  <c r="DC21" i="288"/>
  <c r="DC23" i="286"/>
  <c r="DC24" i="286"/>
  <c r="DC25" i="286"/>
  <c r="DD22" i="286"/>
  <c r="DD47" i="286"/>
  <c r="DD30" i="285"/>
  <c r="DD31" i="285"/>
  <c r="DD15" i="265"/>
  <c r="DD16" i="265"/>
  <c r="DD128" i="280"/>
  <c r="DD18" i="265"/>
  <c r="DC205" i="280"/>
  <c r="DC206" i="280"/>
  <c r="DD202" i="280"/>
  <c r="DD229" i="280"/>
  <c r="DD231" i="280"/>
  <c r="DD232" i="280"/>
  <c r="DD19" i="265"/>
  <c r="DD21" i="265"/>
  <c r="DD10" i="282"/>
  <c r="DD12" i="282"/>
  <c r="DD13" i="282"/>
  <c r="DD23" i="265"/>
  <c r="DD24" i="265"/>
  <c r="DD48" i="286"/>
  <c r="DD49" i="286"/>
  <c r="DD57" i="286"/>
  <c r="DC31" i="286"/>
  <c r="DC32" i="286"/>
  <c r="DC33" i="286"/>
  <c r="DD30" i="286"/>
  <c r="DD51" i="286"/>
  <c r="DC33" i="282"/>
  <c r="DC34" i="282"/>
  <c r="DD31" i="282"/>
  <c r="DD20" i="282"/>
  <c r="DD22" i="282"/>
  <c r="DD44" i="282"/>
  <c r="DD37" i="282"/>
  <c r="DD38" i="282"/>
  <c r="DD40" i="282"/>
  <c r="DD45" i="282"/>
  <c r="DD46" i="282"/>
  <c r="DD48" i="282"/>
  <c r="DD49" i="282"/>
  <c r="DD58" i="282"/>
  <c r="DD54" i="282"/>
  <c r="DC51" i="282"/>
  <c r="DC52" i="282"/>
  <c r="DC77" i="282"/>
  <c r="DC78" i="282"/>
  <c r="DC79" i="282"/>
  <c r="DD76" i="282"/>
  <c r="DD55" i="282"/>
  <c r="DD56" i="282"/>
  <c r="DD59" i="282"/>
  <c r="DD60" i="282"/>
  <c r="DD63" i="282"/>
  <c r="DD65" i="282"/>
  <c r="DD66" i="282"/>
  <c r="DD36" i="265"/>
  <c r="DD37" i="265"/>
  <c r="DD189" i="280"/>
  <c r="DD192" i="280"/>
  <c r="DD195" i="280"/>
  <c r="DD196" i="280"/>
  <c r="DD197" i="280"/>
  <c r="DD43" i="265"/>
  <c r="DD139" i="280"/>
  <c r="DD140" i="280"/>
  <c r="DD143" i="280"/>
  <c r="DD144" i="280"/>
  <c r="DD46" i="265"/>
  <c r="DD48" i="265"/>
  <c r="DD50" i="265"/>
  <c r="DD104" i="280"/>
  <c r="DD51" i="265"/>
  <c r="DD52" i="265"/>
  <c r="DD45" i="314"/>
  <c r="DD46" i="314"/>
  <c r="DD48" i="314"/>
  <c r="DD50" i="314"/>
  <c r="DD51" i="314"/>
  <c r="DD61" i="314"/>
  <c r="DD35" i="314"/>
  <c r="DC79" i="314"/>
  <c r="DC80" i="314"/>
  <c r="DC81" i="314"/>
  <c r="DD78" i="314"/>
  <c r="DD36" i="314"/>
  <c r="DD38" i="314"/>
  <c r="DD40" i="314"/>
  <c r="DD42" i="314"/>
  <c r="DD62" i="314"/>
  <c r="DD63" i="314"/>
  <c r="DD64" i="314"/>
  <c r="DD54" i="265"/>
  <c r="DD53" i="314"/>
  <c r="DD55" i="314"/>
  <c r="DD57" i="314"/>
  <c r="DD58" i="314"/>
  <c r="DD59" i="314"/>
  <c r="DD70" i="314"/>
  <c r="DD67" i="314"/>
  <c r="DD68" i="314"/>
  <c r="DD71" i="314"/>
  <c r="DD72" i="314"/>
  <c r="DD55" i="265"/>
  <c r="DD56" i="265"/>
  <c r="DD58" i="265"/>
  <c r="DD59" i="265"/>
  <c r="DD154" i="280"/>
  <c r="DD155" i="280"/>
  <c r="DD156" i="280"/>
  <c r="DD159" i="280"/>
  <c r="DD160" i="280"/>
  <c r="DD161" i="280"/>
  <c r="DD61" i="265"/>
  <c r="DC181" i="280"/>
  <c r="DC165" i="280"/>
  <c r="DC166" i="280"/>
  <c r="DC182" i="280"/>
  <c r="DC183" i="280"/>
  <c r="DC184" i="280"/>
  <c r="DD179" i="280"/>
  <c r="DD173" i="280"/>
  <c r="DD169" i="280"/>
  <c r="DD170" i="280"/>
  <c r="DD171" i="280"/>
  <c r="DD174" i="280"/>
  <c r="DD175" i="280"/>
  <c r="DD176" i="280"/>
  <c r="DD62" i="265"/>
  <c r="DD63" i="265"/>
  <c r="DD66" i="265"/>
  <c r="DD52" i="286"/>
  <c r="DD53" i="286"/>
  <c r="DD58" i="286"/>
  <c r="DD59" i="286"/>
  <c r="DD10" i="288"/>
  <c r="DD11" i="288"/>
  <c r="DD12" i="288"/>
  <c r="DD9" i="288"/>
  <c r="DD18" i="288"/>
  <c r="DD21" i="288"/>
  <c r="DD23" i="286"/>
  <c r="DD24" i="286"/>
  <c r="DD25" i="286"/>
  <c r="DE22" i="286"/>
  <c r="DE47" i="286"/>
  <c r="DE30" i="285"/>
  <c r="DE31" i="285"/>
  <c r="DE15" i="265"/>
  <c r="DE16" i="265"/>
  <c r="DE128" i="280"/>
  <c r="DE18" i="265"/>
  <c r="DD205" i="280"/>
  <c r="DD206" i="280"/>
  <c r="DE202" i="280"/>
  <c r="DE229" i="280"/>
  <c r="DE231" i="280"/>
  <c r="DE232" i="280"/>
  <c r="DE19" i="265"/>
  <c r="DE21" i="265"/>
  <c r="DE10" i="282"/>
  <c r="DE12" i="282"/>
  <c r="DE13" i="282"/>
  <c r="DE23" i="265"/>
  <c r="DE24" i="265"/>
  <c r="DE48" i="286"/>
  <c r="DE49" i="286"/>
  <c r="DE57" i="286"/>
  <c r="DD31" i="286"/>
  <c r="DD32" i="286"/>
  <c r="DD33" i="286"/>
  <c r="DE30" i="286"/>
  <c r="DE51" i="286"/>
  <c r="DD33" i="282"/>
  <c r="DD34" i="282"/>
  <c r="DE31" i="282"/>
  <c r="DE20" i="282"/>
  <c r="DE22" i="282"/>
  <c r="DE44" i="282"/>
  <c r="DE37" i="282"/>
  <c r="DE38" i="282"/>
  <c r="DE40" i="282"/>
  <c r="DE45" i="282"/>
  <c r="DE46" i="282"/>
  <c r="DE48" i="282"/>
  <c r="DE49" i="282"/>
  <c r="DE58" i="282"/>
  <c r="DE54" i="282"/>
  <c r="DD51" i="282"/>
  <c r="DD52" i="282"/>
  <c r="DD77" i="282"/>
  <c r="DD78" i="282"/>
  <c r="DD79" i="282"/>
  <c r="DE76" i="282"/>
  <c r="DE55" i="282"/>
  <c r="DE56" i="282"/>
  <c r="DE59" i="282"/>
  <c r="DE60" i="282"/>
  <c r="DE63" i="282"/>
  <c r="DE65" i="282"/>
  <c r="DE66" i="282"/>
  <c r="DE36" i="265"/>
  <c r="DE37" i="265"/>
  <c r="DE189" i="280"/>
  <c r="DE192" i="280"/>
  <c r="DE195" i="280"/>
  <c r="DE196" i="280"/>
  <c r="DE197" i="280"/>
  <c r="DE43" i="265"/>
  <c r="DE139" i="280"/>
  <c r="DE140" i="280"/>
  <c r="DE143" i="280"/>
  <c r="DE144" i="280"/>
  <c r="DE46" i="265"/>
  <c r="DE48" i="265"/>
  <c r="DE50" i="265"/>
  <c r="DE104" i="280"/>
  <c r="DE51" i="265"/>
  <c r="DE52" i="265"/>
  <c r="DE45" i="314"/>
  <c r="DE46" i="314"/>
  <c r="DE48" i="314"/>
  <c r="DE50" i="314"/>
  <c r="DE51" i="314"/>
  <c r="DE61" i="314"/>
  <c r="DE35" i="314"/>
  <c r="DD79" i="314"/>
  <c r="DD80" i="314"/>
  <c r="DD81" i="314"/>
  <c r="DE78" i="314"/>
  <c r="DE36" i="314"/>
  <c r="DE38" i="314"/>
  <c r="DE40" i="314"/>
  <c r="DE42" i="314"/>
  <c r="DE62" i="314"/>
  <c r="DE63" i="314"/>
  <c r="DE64" i="314"/>
  <c r="DE54" i="265"/>
  <c r="DE53" i="314"/>
  <c r="DE55" i="314"/>
  <c r="DE57" i="314"/>
  <c r="DE58" i="314"/>
  <c r="DE59" i="314"/>
  <c r="DE70" i="314"/>
  <c r="DE67" i="314"/>
  <c r="DE68" i="314"/>
  <c r="DE71" i="314"/>
  <c r="DE72" i="314"/>
  <c r="DE55" i="265"/>
  <c r="DE56" i="265"/>
  <c r="DE58" i="265"/>
  <c r="DE59" i="265"/>
  <c r="DE154" i="280"/>
  <c r="DE155" i="280"/>
  <c r="DE156" i="280"/>
  <c r="DE159" i="280"/>
  <c r="DE160" i="280"/>
  <c r="DE161" i="280"/>
  <c r="DE61" i="265"/>
  <c r="DD181" i="280"/>
  <c r="DD165" i="280"/>
  <c r="DD166" i="280"/>
  <c r="DD182" i="280"/>
  <c r="DD183" i="280"/>
  <c r="DD184" i="280"/>
  <c r="DE179" i="280"/>
  <c r="DE173" i="280"/>
  <c r="DE169" i="280"/>
  <c r="DE170" i="280"/>
  <c r="DE171" i="280"/>
  <c r="DE174" i="280"/>
  <c r="DE175" i="280"/>
  <c r="DE176" i="280"/>
  <c r="DE62" i="265"/>
  <c r="DE63" i="265"/>
  <c r="DE66" i="265"/>
  <c r="DE52" i="286"/>
  <c r="DE53" i="286"/>
  <c r="DE58" i="286"/>
  <c r="DE59" i="286"/>
  <c r="DE10" i="288"/>
  <c r="DE11" i="288"/>
  <c r="DE12" i="288"/>
  <c r="DE9" i="288"/>
  <c r="DE18" i="288"/>
  <c r="DE21" i="288"/>
  <c r="DE23" i="286"/>
  <c r="DE24" i="286"/>
  <c r="DE25" i="286"/>
  <c r="DF22" i="286"/>
  <c r="DF47" i="286"/>
  <c r="DF30" i="285"/>
  <c r="DF31" i="285"/>
  <c r="DF15" i="265"/>
  <c r="DF16" i="265"/>
  <c r="DF128" i="280"/>
  <c r="DF18" i="265"/>
  <c r="DE205" i="280"/>
  <c r="DE206" i="280"/>
  <c r="DF202" i="280"/>
  <c r="DF229" i="280"/>
  <c r="DF231" i="280"/>
  <c r="DF232" i="280"/>
  <c r="DF19" i="265"/>
  <c r="DF21" i="265"/>
  <c r="DF10" i="282"/>
  <c r="DF12" i="282"/>
  <c r="DF13" i="282"/>
  <c r="DF23" i="265"/>
  <c r="DF24" i="265"/>
  <c r="DF48" i="286"/>
  <c r="DF49" i="286"/>
  <c r="DF57" i="286"/>
  <c r="DE31" i="286"/>
  <c r="DE32" i="286"/>
  <c r="DE33" i="286"/>
  <c r="DF30" i="286"/>
  <c r="DF51" i="286"/>
  <c r="DE33" i="282"/>
  <c r="DE34" i="282"/>
  <c r="DF31" i="282"/>
  <c r="DF20" i="282"/>
  <c r="DF22" i="282"/>
  <c r="DF44" i="282"/>
  <c r="DF37" i="282"/>
  <c r="DF38" i="282"/>
  <c r="DF40" i="282"/>
  <c r="DF45" i="282"/>
  <c r="DF46" i="282"/>
  <c r="DF48" i="282"/>
  <c r="DF49" i="282"/>
  <c r="DF58" i="282"/>
  <c r="DF54" i="282"/>
  <c r="DE51" i="282"/>
  <c r="DE52" i="282"/>
  <c r="DE77" i="282"/>
  <c r="DE78" i="282"/>
  <c r="DE79" i="282"/>
  <c r="DF76" i="282"/>
  <c r="DF55" i="282"/>
  <c r="DF56" i="282"/>
  <c r="DF59" i="282"/>
  <c r="DF60" i="282"/>
  <c r="DF63" i="282"/>
  <c r="DF65" i="282"/>
  <c r="DF66" i="282"/>
  <c r="DF36" i="265"/>
  <c r="DF37" i="265"/>
  <c r="DF189" i="280"/>
  <c r="DF192" i="280"/>
  <c r="DF195" i="280"/>
  <c r="DF196" i="280"/>
  <c r="DF197" i="280"/>
  <c r="DF43" i="265"/>
  <c r="DF139" i="280"/>
  <c r="DF140" i="280"/>
  <c r="DF143" i="280"/>
  <c r="DF144" i="280"/>
  <c r="DF46" i="265"/>
  <c r="DF48" i="265"/>
  <c r="DF50" i="265"/>
  <c r="DF104" i="280"/>
  <c r="DF51" i="265"/>
  <c r="DF52" i="265"/>
  <c r="DF45" i="314"/>
  <c r="DF46" i="314"/>
  <c r="DF48" i="314"/>
  <c r="DF50" i="314"/>
  <c r="DF51" i="314"/>
  <c r="DF61" i="314"/>
  <c r="DF35" i="314"/>
  <c r="DE79" i="314"/>
  <c r="DE80" i="314"/>
  <c r="DE81" i="314"/>
  <c r="DF78" i="314"/>
  <c r="DF36" i="314"/>
  <c r="DF38" i="314"/>
  <c r="DF40" i="314"/>
  <c r="DF42" i="314"/>
  <c r="DF62" i="314"/>
  <c r="DF63" i="314"/>
  <c r="DF64" i="314"/>
  <c r="DF54" i="265"/>
  <c r="DF53" i="314"/>
  <c r="DF55" i="314"/>
  <c r="DF57" i="314"/>
  <c r="DF58" i="314"/>
  <c r="DF59" i="314"/>
  <c r="DF70" i="314"/>
  <c r="DF67" i="314"/>
  <c r="DF68" i="314"/>
  <c r="DF71" i="314"/>
  <c r="DF72" i="314"/>
  <c r="DF55" i="265"/>
  <c r="DF56" i="265"/>
  <c r="DF58" i="265"/>
  <c r="DF59" i="265"/>
  <c r="DF154" i="280"/>
  <c r="DF155" i="280"/>
  <c r="DF156" i="280"/>
  <c r="DF159" i="280"/>
  <c r="DF160" i="280"/>
  <c r="DF161" i="280"/>
  <c r="DF61" i="265"/>
  <c r="DE181" i="280"/>
  <c r="DE165" i="280"/>
  <c r="DE166" i="280"/>
  <c r="DE182" i="280"/>
  <c r="DE183" i="280"/>
  <c r="DE184" i="280"/>
  <c r="DF179" i="280"/>
  <c r="DF173" i="280"/>
  <c r="DF169" i="280"/>
  <c r="DF170" i="280"/>
  <c r="DF171" i="280"/>
  <c r="DF174" i="280"/>
  <c r="DF175" i="280"/>
  <c r="DF176" i="280"/>
  <c r="DF62" i="265"/>
  <c r="DF63" i="265"/>
  <c r="DF66" i="265"/>
  <c r="DF52" i="286"/>
  <c r="DF53" i="286"/>
  <c r="DF58" i="286"/>
  <c r="DF59" i="286"/>
  <c r="DF10" i="288"/>
  <c r="DF11" i="288"/>
  <c r="DF12" i="288"/>
  <c r="DF9" i="288"/>
  <c r="DF18" i="288"/>
  <c r="DF21" i="288"/>
  <c r="DF23" i="286"/>
  <c r="DF24" i="286"/>
  <c r="DF25" i="286"/>
  <c r="DG22" i="286"/>
  <c r="DG47" i="286"/>
  <c r="DG30" i="285"/>
  <c r="DG31" i="285"/>
  <c r="DG15" i="265"/>
  <c r="DG16" i="265"/>
  <c r="DG128" i="280"/>
  <c r="DG18" i="265"/>
  <c r="DF205" i="280"/>
  <c r="DF206" i="280"/>
  <c r="DG202" i="280"/>
  <c r="DG229" i="280"/>
  <c r="DG231" i="280"/>
  <c r="DG232" i="280"/>
  <c r="DG19" i="265"/>
  <c r="DG21" i="265"/>
  <c r="DG10" i="282"/>
  <c r="DG12" i="282"/>
  <c r="DG13" i="282"/>
  <c r="DG23" i="265"/>
  <c r="DG24" i="265"/>
  <c r="DG48" i="286"/>
  <c r="DG49" i="286"/>
  <c r="DG57" i="286"/>
  <c r="DF31" i="286"/>
  <c r="DF32" i="286"/>
  <c r="DF33" i="286"/>
  <c r="DG30" i="286"/>
  <c r="DG51" i="286"/>
  <c r="DF33" i="282"/>
  <c r="DF34" i="282"/>
  <c r="DG31" i="282"/>
  <c r="DG20" i="282"/>
  <c r="DG22" i="282"/>
  <c r="DG44" i="282"/>
  <c r="DG37" i="282"/>
  <c r="DG38" i="282"/>
  <c r="DG40" i="282"/>
  <c r="DG45" i="282"/>
  <c r="DG46" i="282"/>
  <c r="DG48" i="282"/>
  <c r="DG49" i="282"/>
  <c r="DG58" i="282"/>
  <c r="DG54" i="282"/>
  <c r="DF51" i="282"/>
  <c r="DF52" i="282"/>
  <c r="DF77" i="282"/>
  <c r="DF78" i="282"/>
  <c r="DF79" i="282"/>
  <c r="DG76" i="282"/>
  <c r="DG55" i="282"/>
  <c r="DG56" i="282"/>
  <c r="DG59" i="282"/>
  <c r="DG60" i="282"/>
  <c r="DG63" i="282"/>
  <c r="DG65" i="282"/>
  <c r="DG66" i="282"/>
  <c r="DG36" i="265"/>
  <c r="DG37" i="265"/>
  <c r="DG189" i="280"/>
  <c r="DG192" i="280"/>
  <c r="DG195" i="280"/>
  <c r="DG196" i="280"/>
  <c r="DG197" i="280"/>
  <c r="DG43" i="265"/>
  <c r="DG139" i="280"/>
  <c r="DG140" i="280"/>
  <c r="DG143" i="280"/>
  <c r="DG144" i="280"/>
  <c r="DG46" i="265"/>
  <c r="DG48" i="265"/>
  <c r="DG50" i="265"/>
  <c r="DG104" i="280"/>
  <c r="DG51" i="265"/>
  <c r="DG52" i="265"/>
  <c r="DG45" i="314"/>
  <c r="DG46" i="314"/>
  <c r="DG48" i="314"/>
  <c r="DG50" i="314"/>
  <c r="DG51" i="314"/>
  <c r="DG61" i="314"/>
  <c r="DG35" i="314"/>
  <c r="DF79" i="314"/>
  <c r="DF80" i="314"/>
  <c r="DF81" i="314"/>
  <c r="DG78" i="314"/>
  <c r="DG36" i="314"/>
  <c r="DG38" i="314"/>
  <c r="DG40" i="314"/>
  <c r="DG42" i="314"/>
  <c r="DG62" i="314"/>
  <c r="DG63" i="314"/>
  <c r="DG64" i="314"/>
  <c r="DG54" i="265"/>
  <c r="DG53" i="314"/>
  <c r="DG55" i="314"/>
  <c r="DG57" i="314"/>
  <c r="DG58" i="314"/>
  <c r="DG59" i="314"/>
  <c r="DG70" i="314"/>
  <c r="DG67" i="314"/>
  <c r="DG68" i="314"/>
  <c r="DG71" i="314"/>
  <c r="DG72" i="314"/>
  <c r="DG55" i="265"/>
  <c r="DG56" i="265"/>
  <c r="DG58" i="265"/>
  <c r="DG59" i="265"/>
  <c r="DG154" i="280"/>
  <c r="DG155" i="280"/>
  <c r="DG156" i="280"/>
  <c r="DG159" i="280"/>
  <c r="DG160" i="280"/>
  <c r="DG161" i="280"/>
  <c r="DG61" i="265"/>
  <c r="DF181" i="280"/>
  <c r="DF165" i="280"/>
  <c r="DF166" i="280"/>
  <c r="DF182" i="280"/>
  <c r="DF183" i="280"/>
  <c r="DF184" i="280"/>
  <c r="DG179" i="280"/>
  <c r="DG173" i="280"/>
  <c r="DG169" i="280"/>
  <c r="DG170" i="280"/>
  <c r="DG171" i="280"/>
  <c r="DG174" i="280"/>
  <c r="DG175" i="280"/>
  <c r="DG176" i="280"/>
  <c r="DG62" i="265"/>
  <c r="DG63" i="265"/>
  <c r="DG66" i="265"/>
  <c r="DG52" i="286"/>
  <c r="DG53" i="286"/>
  <c r="DG58" i="286"/>
  <c r="DG59" i="286"/>
  <c r="DG10" i="288"/>
  <c r="DG11" i="288"/>
  <c r="DG12" i="288"/>
  <c r="DG9" i="288"/>
  <c r="DG18" i="288"/>
  <c r="DG21" i="288"/>
  <c r="DG23" i="286"/>
  <c r="DG24" i="286"/>
  <c r="DG25" i="286"/>
  <c r="DH22" i="286"/>
  <c r="DH47" i="286"/>
  <c r="DH30" i="285"/>
  <c r="DH31" i="285"/>
  <c r="DH15" i="265"/>
  <c r="DH16" i="265"/>
  <c r="DH128" i="280"/>
  <c r="DH18" i="265"/>
  <c r="DG205" i="280"/>
  <c r="DG206" i="280"/>
  <c r="DH202" i="280"/>
  <c r="DH229" i="280"/>
  <c r="DH231" i="280"/>
  <c r="DH232" i="280"/>
  <c r="DH19" i="265"/>
  <c r="DH21" i="265"/>
  <c r="DH10" i="282"/>
  <c r="DH12" i="282"/>
  <c r="DH13" i="282"/>
  <c r="DH23" i="265"/>
  <c r="DH24" i="265"/>
  <c r="DH48" i="286"/>
  <c r="DH49" i="286"/>
  <c r="DH57" i="286"/>
  <c r="DG31" i="286"/>
  <c r="DG32" i="286"/>
  <c r="DG33" i="286"/>
  <c r="DH30" i="286"/>
  <c r="DH51" i="286"/>
  <c r="DG33" i="282"/>
  <c r="DG34" i="282"/>
  <c r="DH31" i="282"/>
  <c r="DH20" i="282"/>
  <c r="DH22" i="282"/>
  <c r="DH44" i="282"/>
  <c r="DH37" i="282"/>
  <c r="DH38" i="282"/>
  <c r="DH40" i="282"/>
  <c r="DH45" i="282"/>
  <c r="DH46" i="282"/>
  <c r="DH48" i="282"/>
  <c r="DH49" i="282"/>
  <c r="DH58" i="282"/>
  <c r="DH54" i="282"/>
  <c r="DG51" i="282"/>
  <c r="DG52" i="282"/>
  <c r="DG77" i="282"/>
  <c r="DG78" i="282"/>
  <c r="DG79" i="282"/>
  <c r="DH76" i="282"/>
  <c r="DH55" i="282"/>
  <c r="DH56" i="282"/>
  <c r="DH59" i="282"/>
  <c r="DH60" i="282"/>
  <c r="DH63" i="282"/>
  <c r="DH65" i="282"/>
  <c r="DH66" i="282"/>
  <c r="DH36" i="265"/>
  <c r="DH37" i="265"/>
  <c r="DH189" i="280"/>
  <c r="DH192" i="280"/>
  <c r="DH195" i="280"/>
  <c r="DH196" i="280"/>
  <c r="DH197" i="280"/>
  <c r="DH43" i="265"/>
  <c r="DH139" i="280"/>
  <c r="DH140" i="280"/>
  <c r="DH143" i="280"/>
  <c r="DH144" i="280"/>
  <c r="DH46" i="265"/>
  <c r="DH48" i="265"/>
  <c r="DH50" i="265"/>
  <c r="DH104" i="280"/>
  <c r="DH51" i="265"/>
  <c r="DH52" i="265"/>
  <c r="DH45" i="314"/>
  <c r="DH46" i="314"/>
  <c r="DH48" i="314"/>
  <c r="DH50" i="314"/>
  <c r="DH51" i="314"/>
  <c r="DH61" i="314"/>
  <c r="DH35" i="314"/>
  <c r="DG79" i="314"/>
  <c r="DG80" i="314"/>
  <c r="DG81" i="314"/>
  <c r="DH78" i="314"/>
  <c r="DH36" i="314"/>
  <c r="DH38" i="314"/>
  <c r="DH40" i="314"/>
  <c r="DH42" i="314"/>
  <c r="DH62" i="314"/>
  <c r="DH63" i="314"/>
  <c r="DH64" i="314"/>
  <c r="DH54" i="265"/>
  <c r="DH53" i="314"/>
  <c r="DH55" i="314"/>
  <c r="DH57" i="314"/>
  <c r="DH58" i="314"/>
  <c r="DH59" i="314"/>
  <c r="DH70" i="314"/>
  <c r="DH67" i="314"/>
  <c r="DH68" i="314"/>
  <c r="DH71" i="314"/>
  <c r="DH72" i="314"/>
  <c r="DH55" i="265"/>
  <c r="DH56" i="265"/>
  <c r="DH58" i="265"/>
  <c r="DH59" i="265"/>
  <c r="DH154" i="280"/>
  <c r="DH155" i="280"/>
  <c r="DH156" i="280"/>
  <c r="DH159" i="280"/>
  <c r="DH160" i="280"/>
  <c r="DH161" i="280"/>
  <c r="DH61" i="265"/>
  <c r="DG181" i="280"/>
  <c r="DG165" i="280"/>
  <c r="DG166" i="280"/>
  <c r="DG182" i="280"/>
  <c r="DG183" i="280"/>
  <c r="DG184" i="280"/>
  <c r="DH179" i="280"/>
  <c r="DH173" i="280"/>
  <c r="DH169" i="280"/>
  <c r="DH170" i="280"/>
  <c r="DH171" i="280"/>
  <c r="DH174" i="280"/>
  <c r="DH175" i="280"/>
  <c r="DH176" i="280"/>
  <c r="DH62" i="265"/>
  <c r="DH63" i="265"/>
  <c r="DH66" i="265"/>
  <c r="DH52" i="286"/>
  <c r="DH53" i="286"/>
  <c r="DH58" i="286"/>
  <c r="DH59" i="286"/>
  <c r="DH10" i="288"/>
  <c r="DH11" i="288"/>
  <c r="DH12" i="288"/>
  <c r="DH9" i="288"/>
  <c r="DH18" i="288"/>
  <c r="DH21" i="288"/>
  <c r="DH23" i="286"/>
  <c r="DH24" i="286"/>
  <c r="DH25" i="286"/>
  <c r="DI22" i="286"/>
  <c r="DI47" i="286"/>
  <c r="DI30" i="285"/>
  <c r="DI31" i="285"/>
  <c r="DI15" i="265"/>
  <c r="DI16" i="265"/>
  <c r="DI128" i="280"/>
  <c r="DI18" i="265"/>
  <c r="DH205" i="280"/>
  <c r="DH206" i="280"/>
  <c r="DI202" i="280"/>
  <c r="DI229" i="280"/>
  <c r="DI231" i="280"/>
  <c r="DI232" i="280"/>
  <c r="DI19" i="265"/>
  <c r="DI21" i="265"/>
  <c r="DI10" i="282"/>
  <c r="DI12" i="282"/>
  <c r="DI13" i="282"/>
  <c r="DI23" i="265"/>
  <c r="DI24" i="265"/>
  <c r="DI48" i="286"/>
  <c r="DI49" i="286"/>
  <c r="DI57" i="286"/>
  <c r="DH31" i="286"/>
  <c r="DH32" i="286"/>
  <c r="DH33" i="286"/>
  <c r="DI30" i="286"/>
  <c r="DI51" i="286"/>
  <c r="DH33" i="282"/>
  <c r="DH34" i="282"/>
  <c r="DI31" i="282"/>
  <c r="DI20" i="282"/>
  <c r="DI22" i="282"/>
  <c r="DI44" i="282"/>
  <c r="DI37" i="282"/>
  <c r="DI38" i="282"/>
  <c r="DI40" i="282"/>
  <c r="DI45" i="282"/>
  <c r="DI46" i="282"/>
  <c r="DI48" i="282"/>
  <c r="DI49" i="282"/>
  <c r="DI58" i="282"/>
  <c r="DI54" i="282"/>
  <c r="DH51" i="282"/>
  <c r="DH52" i="282"/>
  <c r="DH77" i="282"/>
  <c r="DH78" i="282"/>
  <c r="DH79" i="282"/>
  <c r="DI76" i="282"/>
  <c r="DI55" i="282"/>
  <c r="DI56" i="282"/>
  <c r="DI59" i="282"/>
  <c r="DI60" i="282"/>
  <c r="DI63" i="282"/>
  <c r="DI65" i="282"/>
  <c r="DI66" i="282"/>
  <c r="DI36" i="265"/>
  <c r="DI37" i="265"/>
  <c r="DI189" i="280"/>
  <c r="DI192" i="280"/>
  <c r="DI195" i="280"/>
  <c r="DI196" i="280"/>
  <c r="DI197" i="280"/>
  <c r="DI43" i="265"/>
  <c r="DI139" i="280"/>
  <c r="DI140" i="280"/>
  <c r="DI143" i="280"/>
  <c r="DI144" i="280"/>
  <c r="DI46" i="265"/>
  <c r="DI48" i="265"/>
  <c r="DI50" i="265"/>
  <c r="DI104" i="280"/>
  <c r="DI51" i="265"/>
  <c r="DI52" i="265"/>
  <c r="DI45" i="314"/>
  <c r="DI46" i="314"/>
  <c r="DI48" i="314"/>
  <c r="DI50" i="314"/>
  <c r="DI51" i="314"/>
  <c r="DI61" i="314"/>
  <c r="DI35" i="314"/>
  <c r="DH79" i="314"/>
  <c r="DH80" i="314"/>
  <c r="DH81" i="314"/>
  <c r="DI78" i="314"/>
  <c r="DI36" i="314"/>
  <c r="DI38" i="314"/>
  <c r="DI40" i="314"/>
  <c r="DI42" i="314"/>
  <c r="DI62" i="314"/>
  <c r="DI63" i="314"/>
  <c r="DI64" i="314"/>
  <c r="DI54" i="265"/>
  <c r="DI53" i="314"/>
  <c r="DI55" i="314"/>
  <c r="DI57" i="314"/>
  <c r="DI58" i="314"/>
  <c r="DI59" i="314"/>
  <c r="DI70" i="314"/>
  <c r="DI67" i="314"/>
  <c r="DI68" i="314"/>
  <c r="DI71" i="314"/>
  <c r="DI72" i="314"/>
  <c r="DI55" i="265"/>
  <c r="DI56" i="265"/>
  <c r="DI58" i="265"/>
  <c r="DI59" i="265"/>
  <c r="DI154" i="280"/>
  <c r="DI155" i="280"/>
  <c r="DI156" i="280"/>
  <c r="DI159" i="280"/>
  <c r="DI160" i="280"/>
  <c r="DI161" i="280"/>
  <c r="DI61" i="265"/>
  <c r="DH181" i="280"/>
  <c r="DH165" i="280"/>
  <c r="DH166" i="280"/>
  <c r="DH182" i="280"/>
  <c r="DH183" i="280"/>
  <c r="DH184" i="280"/>
  <c r="DI179" i="280"/>
  <c r="DI173" i="280"/>
  <c r="DI169" i="280"/>
  <c r="DI170" i="280"/>
  <c r="DI171" i="280"/>
  <c r="DI174" i="280"/>
  <c r="DI175" i="280"/>
  <c r="DI176" i="280"/>
  <c r="DI62" i="265"/>
  <c r="DI63" i="265"/>
  <c r="DI66" i="265"/>
  <c r="DI52" i="286"/>
  <c r="DI53" i="286"/>
  <c r="DI58" i="286"/>
  <c r="DI59" i="286"/>
  <c r="DI10" i="288"/>
  <c r="DI11" i="288"/>
  <c r="DI12" i="288"/>
  <c r="DI9" i="288"/>
  <c r="DI18" i="288"/>
  <c r="DI21" i="288"/>
  <c r="DI23" i="286"/>
  <c r="DI24" i="286"/>
  <c r="DI25" i="286"/>
  <c r="DJ22" i="286"/>
  <c r="DJ47" i="286"/>
  <c r="DJ30" i="285"/>
  <c r="DJ31" i="285"/>
  <c r="DJ15" i="265"/>
  <c r="DJ16" i="265"/>
  <c r="DJ128" i="280"/>
  <c r="DJ18" i="265"/>
  <c r="DI205" i="280"/>
  <c r="DI206" i="280"/>
  <c r="DJ202" i="280"/>
  <c r="DJ229" i="280"/>
  <c r="DJ231" i="280"/>
  <c r="DJ232" i="280"/>
  <c r="DJ19" i="265"/>
  <c r="DJ21" i="265"/>
  <c r="DJ10" i="282"/>
  <c r="DJ12" i="282"/>
  <c r="DJ13" i="282"/>
  <c r="DJ23" i="265"/>
  <c r="DJ24" i="265"/>
  <c r="DJ48" i="286"/>
  <c r="DJ49" i="286"/>
  <c r="DJ57" i="286"/>
  <c r="DI31" i="286"/>
  <c r="DI32" i="286"/>
  <c r="DI33" i="286"/>
  <c r="DJ30" i="286"/>
  <c r="DJ51" i="286"/>
  <c r="DI33" i="282"/>
  <c r="DI34" i="282"/>
  <c r="DJ31" i="282"/>
  <c r="DJ20" i="282"/>
  <c r="DJ22" i="282"/>
  <c r="DJ44" i="282"/>
  <c r="DJ37" i="282"/>
  <c r="DJ38" i="282"/>
  <c r="DJ40" i="282"/>
  <c r="DJ45" i="282"/>
  <c r="DJ46" i="282"/>
  <c r="DJ48" i="282"/>
  <c r="DJ49" i="282"/>
  <c r="DJ58" i="282"/>
  <c r="DJ54" i="282"/>
  <c r="DI51" i="282"/>
  <c r="DI52" i="282"/>
  <c r="DI77" i="282"/>
  <c r="DI78" i="282"/>
  <c r="DI79" i="282"/>
  <c r="DJ76" i="282"/>
  <c r="DJ55" i="282"/>
  <c r="DJ56" i="282"/>
  <c r="DJ59" i="282"/>
  <c r="DJ60" i="282"/>
  <c r="DJ63" i="282"/>
  <c r="DJ65" i="282"/>
  <c r="DJ66" i="282"/>
  <c r="DJ36" i="265"/>
  <c r="DJ37" i="265"/>
  <c r="DJ189" i="280"/>
  <c r="DJ192" i="280"/>
  <c r="DJ195" i="280"/>
  <c r="DJ196" i="280"/>
  <c r="DJ197" i="280"/>
  <c r="DJ43" i="265"/>
  <c r="DJ139" i="280"/>
  <c r="DJ140" i="280"/>
  <c r="DJ143" i="280"/>
  <c r="DJ144" i="280"/>
  <c r="DJ46" i="265"/>
  <c r="DJ48" i="265"/>
  <c r="DJ50" i="265"/>
  <c r="DJ104" i="280"/>
  <c r="DJ51" i="265"/>
  <c r="DJ52" i="265"/>
  <c r="DJ45" i="314"/>
  <c r="DJ46" i="314"/>
  <c r="DJ48" i="314"/>
  <c r="DJ50" i="314"/>
  <c r="DJ51" i="314"/>
  <c r="DJ61" i="314"/>
  <c r="DJ35" i="314"/>
  <c r="DI79" i="314"/>
  <c r="DI80" i="314"/>
  <c r="DI81" i="314"/>
  <c r="DJ78" i="314"/>
  <c r="DJ36" i="314"/>
  <c r="DJ38" i="314"/>
  <c r="DJ40" i="314"/>
  <c r="DJ42" i="314"/>
  <c r="DJ62" i="314"/>
  <c r="DJ63" i="314"/>
  <c r="DJ64" i="314"/>
  <c r="DJ54" i="265"/>
  <c r="DJ53" i="314"/>
  <c r="DJ55" i="314"/>
  <c r="DJ57" i="314"/>
  <c r="DJ58" i="314"/>
  <c r="DJ59" i="314"/>
  <c r="DJ70" i="314"/>
  <c r="DJ67" i="314"/>
  <c r="DJ68" i="314"/>
  <c r="DJ71" i="314"/>
  <c r="DJ72" i="314"/>
  <c r="DJ55" i="265"/>
  <c r="DJ56" i="265"/>
  <c r="DJ58" i="265"/>
  <c r="DJ59" i="265"/>
  <c r="DJ154" i="280"/>
  <c r="DJ155" i="280"/>
  <c r="DJ156" i="280"/>
  <c r="DJ159" i="280"/>
  <c r="DJ160" i="280"/>
  <c r="DJ161" i="280"/>
  <c r="DJ61" i="265"/>
  <c r="DI181" i="280"/>
  <c r="DI165" i="280"/>
  <c r="DI166" i="280"/>
  <c r="DI182" i="280"/>
  <c r="DI183" i="280"/>
  <c r="DI184" i="280"/>
  <c r="DJ179" i="280"/>
  <c r="DJ173" i="280"/>
  <c r="DJ169" i="280"/>
  <c r="DJ170" i="280"/>
  <c r="DJ171" i="280"/>
  <c r="DJ174" i="280"/>
  <c r="DJ175" i="280"/>
  <c r="DJ176" i="280"/>
  <c r="DJ62" i="265"/>
  <c r="DJ63" i="265"/>
  <c r="DJ66" i="265"/>
  <c r="DJ52" i="286"/>
  <c r="DJ53" i="286"/>
  <c r="DJ58" i="286"/>
  <c r="DJ59" i="286"/>
  <c r="DJ10" i="288"/>
  <c r="DJ11" i="288"/>
  <c r="DJ12" i="288"/>
  <c r="DJ9" i="288"/>
  <c r="DJ18" i="288"/>
  <c r="DJ21" i="288"/>
  <c r="DJ23" i="286"/>
  <c r="DJ24" i="286"/>
  <c r="DJ25" i="286"/>
  <c r="DK22" i="286"/>
  <c r="DK47" i="286"/>
  <c r="DK30" i="285"/>
  <c r="DK31" i="285"/>
  <c r="DK15" i="265"/>
  <c r="DK16" i="265"/>
  <c r="DK128" i="280"/>
  <c r="DK18" i="265"/>
  <c r="DJ205" i="280"/>
  <c r="DJ206" i="280"/>
  <c r="DK202" i="280"/>
  <c r="DK229" i="280"/>
  <c r="DK231" i="280"/>
  <c r="DK232" i="280"/>
  <c r="DK19" i="265"/>
  <c r="DK21" i="265"/>
  <c r="DK10" i="282"/>
  <c r="DK12" i="282"/>
  <c r="DK13" i="282"/>
  <c r="DK23" i="265"/>
  <c r="DK24" i="265"/>
  <c r="DK48" i="286"/>
  <c r="DK49" i="286"/>
  <c r="DK57" i="286"/>
  <c r="DJ31" i="286"/>
  <c r="DJ32" i="286"/>
  <c r="DJ33" i="286"/>
  <c r="DK30" i="286"/>
  <c r="DK51" i="286"/>
  <c r="DJ33" i="282"/>
  <c r="DJ34" i="282"/>
  <c r="DK31" i="282"/>
  <c r="DK20" i="282"/>
  <c r="DK22" i="282"/>
  <c r="DK44" i="282"/>
  <c r="DK37" i="282"/>
  <c r="DK38" i="282"/>
  <c r="DK40" i="282"/>
  <c r="DK45" i="282"/>
  <c r="DK46" i="282"/>
  <c r="DK48" i="282"/>
  <c r="DK49" i="282"/>
  <c r="DK58" i="282"/>
  <c r="DK54" i="282"/>
  <c r="DJ51" i="282"/>
  <c r="DJ52" i="282"/>
  <c r="DJ77" i="282"/>
  <c r="DJ78" i="282"/>
  <c r="DJ79" i="282"/>
  <c r="DK76" i="282"/>
  <c r="DK55" i="282"/>
  <c r="DK56" i="282"/>
  <c r="DK59" i="282"/>
  <c r="DK60" i="282"/>
  <c r="DK63" i="282"/>
  <c r="DK65" i="282"/>
  <c r="DK66" i="282"/>
  <c r="DK36" i="265"/>
  <c r="DK37" i="265"/>
  <c r="DK189" i="280"/>
  <c r="DK192" i="280"/>
  <c r="DK195" i="280"/>
  <c r="DK196" i="280"/>
  <c r="DK197" i="280"/>
  <c r="DK43" i="265"/>
  <c r="DK139" i="280"/>
  <c r="DK140" i="280"/>
  <c r="DK143" i="280"/>
  <c r="DK144" i="280"/>
  <c r="DK46" i="265"/>
  <c r="DK48" i="265"/>
  <c r="DK50" i="265"/>
  <c r="DK104" i="280"/>
  <c r="DK51" i="265"/>
  <c r="DK52" i="265"/>
  <c r="DK45" i="314"/>
  <c r="DK46" i="314"/>
  <c r="DK48" i="314"/>
  <c r="DK50" i="314"/>
  <c r="DK51" i="314"/>
  <c r="DK61" i="314"/>
  <c r="DK35" i="314"/>
  <c r="DJ79" i="314"/>
  <c r="DJ80" i="314"/>
  <c r="DJ81" i="314"/>
  <c r="DK78" i="314"/>
  <c r="DK36" i="314"/>
  <c r="DK38" i="314"/>
  <c r="DK40" i="314"/>
  <c r="DK42" i="314"/>
  <c r="DK62" i="314"/>
  <c r="DK63" i="314"/>
  <c r="DK64" i="314"/>
  <c r="DK54" i="265"/>
  <c r="DK53" i="314"/>
  <c r="DK55" i="314"/>
  <c r="DK57" i="314"/>
  <c r="DK58" i="314"/>
  <c r="DK59" i="314"/>
  <c r="DK70" i="314"/>
  <c r="DK67" i="314"/>
  <c r="DK68" i="314"/>
  <c r="DK71" i="314"/>
  <c r="DK72" i="314"/>
  <c r="DK55" i="265"/>
  <c r="DK56" i="265"/>
  <c r="DK58" i="265"/>
  <c r="DK59" i="265"/>
  <c r="DK154" i="280"/>
  <c r="DK155" i="280"/>
  <c r="DK156" i="280"/>
  <c r="DK159" i="280"/>
  <c r="DK160" i="280"/>
  <c r="DK161" i="280"/>
  <c r="DK61" i="265"/>
  <c r="DJ181" i="280"/>
  <c r="DJ165" i="280"/>
  <c r="DJ166" i="280"/>
  <c r="DJ182" i="280"/>
  <c r="DJ183" i="280"/>
  <c r="DJ184" i="280"/>
  <c r="DK179" i="280"/>
  <c r="DK173" i="280"/>
  <c r="DK169" i="280"/>
  <c r="DK170" i="280"/>
  <c r="DK171" i="280"/>
  <c r="DK174" i="280"/>
  <c r="DK175" i="280"/>
  <c r="DK176" i="280"/>
  <c r="DK62" i="265"/>
  <c r="DK63" i="265"/>
  <c r="DK66" i="265"/>
  <c r="DK52" i="286"/>
  <c r="DK53" i="286"/>
  <c r="DK58" i="286"/>
  <c r="DK59" i="286"/>
  <c r="DK10" i="288"/>
  <c r="DK11" i="288"/>
  <c r="DK12" i="288"/>
  <c r="DK9" i="288"/>
  <c r="DK18" i="288"/>
  <c r="DK21" i="288"/>
  <c r="DK23" i="286"/>
  <c r="DK24" i="286"/>
  <c r="DK25" i="286"/>
  <c r="DL22" i="286"/>
  <c r="DL47" i="286"/>
  <c r="DL30" i="285"/>
  <c r="DL31" i="285"/>
  <c r="DL15" i="265"/>
  <c r="DL16" i="265"/>
  <c r="DL128" i="280"/>
  <c r="DL18" i="265"/>
  <c r="DK205" i="280"/>
  <c r="DK206" i="280"/>
  <c r="DL202" i="280"/>
  <c r="DL229" i="280"/>
  <c r="DL231" i="280"/>
  <c r="DL232" i="280"/>
  <c r="DL19" i="265"/>
  <c r="DL21" i="265"/>
  <c r="DL10" i="282"/>
  <c r="DL12" i="282"/>
  <c r="DL13" i="282"/>
  <c r="DL23" i="265"/>
  <c r="DL24" i="265"/>
  <c r="DL48" i="286"/>
  <c r="DL49" i="286"/>
  <c r="DL57" i="286"/>
  <c r="DK31" i="286"/>
  <c r="DK32" i="286"/>
  <c r="DK33" i="286"/>
  <c r="DL30" i="286"/>
  <c r="DL51" i="286"/>
  <c r="DK33" i="282"/>
  <c r="DK34" i="282"/>
  <c r="DL31" i="282"/>
  <c r="DL20" i="282"/>
  <c r="DL22" i="282"/>
  <c r="DL44" i="282"/>
  <c r="DL37" i="282"/>
  <c r="DL38" i="282"/>
  <c r="DL40" i="282"/>
  <c r="DL45" i="282"/>
  <c r="DL46" i="282"/>
  <c r="DL48" i="282"/>
  <c r="DL49" i="282"/>
  <c r="DL58" i="282"/>
  <c r="DL54" i="282"/>
  <c r="DK51" i="282"/>
  <c r="DK52" i="282"/>
  <c r="DK77" i="282"/>
  <c r="DK78" i="282"/>
  <c r="DK79" i="282"/>
  <c r="DL76" i="282"/>
  <c r="DL55" i="282"/>
  <c r="DL56" i="282"/>
  <c r="DL59" i="282"/>
  <c r="DL60" i="282"/>
  <c r="DL63" i="282"/>
  <c r="DL65" i="282"/>
  <c r="DL66" i="282"/>
  <c r="DL36" i="265"/>
  <c r="DL37" i="265"/>
  <c r="DL189" i="280"/>
  <c r="DL192" i="280"/>
  <c r="DL195" i="280"/>
  <c r="DL196" i="280"/>
  <c r="DL197" i="280"/>
  <c r="DL43" i="265"/>
  <c r="DL139" i="280"/>
  <c r="DL140" i="280"/>
  <c r="DL143" i="280"/>
  <c r="DL144" i="280"/>
  <c r="DL46" i="265"/>
  <c r="DL48" i="265"/>
  <c r="DL50" i="265"/>
  <c r="DL104" i="280"/>
  <c r="DL51" i="265"/>
  <c r="DL52" i="265"/>
  <c r="DL45" i="314"/>
  <c r="DL46" i="314"/>
  <c r="DL48" i="314"/>
  <c r="DL50" i="314"/>
  <c r="DL51" i="314"/>
  <c r="DL61" i="314"/>
  <c r="DL35" i="314"/>
  <c r="DK79" i="314"/>
  <c r="DK80" i="314"/>
  <c r="DK81" i="314"/>
  <c r="DL78" i="314"/>
  <c r="DL36" i="314"/>
  <c r="DL38" i="314"/>
  <c r="DL40" i="314"/>
  <c r="DL42" i="314"/>
  <c r="DL62" i="314"/>
  <c r="DL63" i="314"/>
  <c r="DL64" i="314"/>
  <c r="DL54" i="265"/>
  <c r="DL53" i="314"/>
  <c r="DL55" i="314"/>
  <c r="DL57" i="314"/>
  <c r="DL58" i="314"/>
  <c r="DL59" i="314"/>
  <c r="DL70" i="314"/>
  <c r="DL67" i="314"/>
  <c r="DL68" i="314"/>
  <c r="DL71" i="314"/>
  <c r="DL72" i="314"/>
  <c r="DL55" i="265"/>
  <c r="DL56" i="265"/>
  <c r="DL58" i="265"/>
  <c r="DL59" i="265"/>
  <c r="DL154" i="280"/>
  <c r="DL155" i="280"/>
  <c r="DL156" i="280"/>
  <c r="DL159" i="280"/>
  <c r="DL160" i="280"/>
  <c r="DL161" i="280"/>
  <c r="DL61" i="265"/>
  <c r="DK181" i="280"/>
  <c r="DK165" i="280"/>
  <c r="DK166" i="280"/>
  <c r="DK182" i="280"/>
  <c r="DK183" i="280"/>
  <c r="DK184" i="280"/>
  <c r="DL179" i="280"/>
  <c r="DL173" i="280"/>
  <c r="DL169" i="280"/>
  <c r="DL170" i="280"/>
  <c r="DL171" i="280"/>
  <c r="DL174" i="280"/>
  <c r="DL175" i="280"/>
  <c r="DL176" i="280"/>
  <c r="DL62" i="265"/>
  <c r="DL63" i="265"/>
  <c r="DL66" i="265"/>
  <c r="DL52" i="286"/>
  <c r="DL53" i="286"/>
  <c r="DL58" i="286"/>
  <c r="DL59" i="286"/>
  <c r="DL10" i="288"/>
  <c r="DL11" i="288"/>
  <c r="DL12" i="288"/>
  <c r="DL9" i="288"/>
  <c r="DL18" i="288"/>
  <c r="DL21" i="288"/>
  <c r="DL23" i="286"/>
  <c r="DL24" i="286"/>
  <c r="DL25" i="286"/>
  <c r="DM22" i="286"/>
  <c r="DM47" i="286"/>
  <c r="DM30" i="285"/>
  <c r="DM31" i="285"/>
  <c r="DM15" i="265"/>
  <c r="DM16" i="265"/>
  <c r="DM128" i="280"/>
  <c r="DM18" i="265"/>
  <c r="DL205" i="280"/>
  <c r="DL206" i="280"/>
  <c r="DM202" i="280"/>
  <c r="DM229" i="280"/>
  <c r="DM231" i="280"/>
  <c r="DM232" i="280"/>
  <c r="DM19" i="265"/>
  <c r="DM21" i="265"/>
  <c r="DM10" i="282"/>
  <c r="DM12" i="282"/>
  <c r="DM13" i="282"/>
  <c r="DM23" i="265"/>
  <c r="DM24" i="265"/>
  <c r="DM48" i="286"/>
  <c r="DM49" i="286"/>
  <c r="DM57" i="286"/>
  <c r="DL31" i="286"/>
  <c r="DL32" i="286"/>
  <c r="DL33" i="286"/>
  <c r="DM30" i="286"/>
  <c r="DM51" i="286"/>
  <c r="DL33" i="282"/>
  <c r="DL34" i="282"/>
  <c r="DM31" i="282"/>
  <c r="DM20" i="282"/>
  <c r="DM22" i="282"/>
  <c r="DM44" i="282"/>
  <c r="DM37" i="282"/>
  <c r="DM38" i="282"/>
  <c r="DM40" i="282"/>
  <c r="DM45" i="282"/>
  <c r="DM46" i="282"/>
  <c r="DM48" i="282"/>
  <c r="DM49" i="282"/>
  <c r="DM58" i="282"/>
  <c r="DM54" i="282"/>
  <c r="DL51" i="282"/>
  <c r="DL52" i="282"/>
  <c r="DL77" i="282"/>
  <c r="DL78" i="282"/>
  <c r="DL79" i="282"/>
  <c r="DM76" i="282"/>
  <c r="DM55" i="282"/>
  <c r="DM56" i="282"/>
  <c r="DM59" i="282"/>
  <c r="DM60" i="282"/>
  <c r="DM63" i="282"/>
  <c r="DM65" i="282"/>
  <c r="DM66" i="282"/>
  <c r="DM36" i="265"/>
  <c r="DM37" i="265"/>
  <c r="DM189" i="280"/>
  <c r="DM192" i="280"/>
  <c r="DM195" i="280"/>
  <c r="DM196" i="280"/>
  <c r="DM197" i="280"/>
  <c r="DM43" i="265"/>
  <c r="DM139" i="280"/>
  <c r="DM140" i="280"/>
  <c r="DM143" i="280"/>
  <c r="DM144" i="280"/>
  <c r="DM46" i="265"/>
  <c r="DM48" i="265"/>
  <c r="DM50" i="265"/>
  <c r="DM104" i="280"/>
  <c r="DM51" i="265"/>
  <c r="DM52" i="265"/>
  <c r="DM45" i="314"/>
  <c r="DM46" i="314"/>
  <c r="DM48" i="314"/>
  <c r="DM50" i="314"/>
  <c r="DM51" i="314"/>
  <c r="DM61" i="314"/>
  <c r="DM35" i="314"/>
  <c r="DL79" i="314"/>
  <c r="DL80" i="314"/>
  <c r="DL81" i="314"/>
  <c r="DM78" i="314"/>
  <c r="DM36" i="314"/>
  <c r="DM38" i="314"/>
  <c r="DM40" i="314"/>
  <c r="DM42" i="314"/>
  <c r="DM62" i="314"/>
  <c r="DM63" i="314"/>
  <c r="DM64" i="314"/>
  <c r="DM54" i="265"/>
  <c r="DM53" i="314"/>
  <c r="DM55" i="314"/>
  <c r="DM57" i="314"/>
  <c r="DM58" i="314"/>
  <c r="DM59" i="314"/>
  <c r="DM70" i="314"/>
  <c r="DM67" i="314"/>
  <c r="DM68" i="314"/>
  <c r="DM71" i="314"/>
  <c r="DM72" i="314"/>
  <c r="DM55" i="265"/>
  <c r="DM56" i="265"/>
  <c r="DM58" i="265"/>
  <c r="DM59" i="265"/>
  <c r="DM154" i="280"/>
  <c r="DM155" i="280"/>
  <c r="DM156" i="280"/>
  <c r="DM159" i="280"/>
  <c r="DM160" i="280"/>
  <c r="DM161" i="280"/>
  <c r="DM61" i="265"/>
  <c r="DL181" i="280"/>
  <c r="DL165" i="280"/>
  <c r="DL166" i="280"/>
  <c r="DL182" i="280"/>
  <c r="DL183" i="280"/>
  <c r="DL184" i="280"/>
  <c r="DM179" i="280"/>
  <c r="DM173" i="280"/>
  <c r="DM169" i="280"/>
  <c r="DM170" i="280"/>
  <c r="DM171" i="280"/>
  <c r="DM174" i="280"/>
  <c r="DM175" i="280"/>
  <c r="DM176" i="280"/>
  <c r="DM62" i="265"/>
  <c r="DM63" i="265"/>
  <c r="DM66" i="265"/>
  <c r="DM52" i="286"/>
  <c r="DM53" i="286"/>
  <c r="DM58" i="286"/>
  <c r="DM59" i="286"/>
  <c r="DM10" i="288"/>
  <c r="DM11" i="288"/>
  <c r="DM12" i="288"/>
  <c r="DM9" i="288"/>
  <c r="DM18" i="288"/>
  <c r="DM21" i="288"/>
  <c r="DM23" i="286"/>
  <c r="DM24" i="286"/>
  <c r="DM25" i="286"/>
  <c r="DN22" i="286"/>
  <c r="DN47" i="286"/>
  <c r="DN30" i="285"/>
  <c r="DN31" i="285"/>
  <c r="DN15" i="265"/>
  <c r="DN16" i="265"/>
  <c r="DN128" i="280"/>
  <c r="DN18" i="265"/>
  <c r="DM205" i="280"/>
  <c r="DM206" i="280"/>
  <c r="DN202" i="280"/>
  <c r="DN229" i="280"/>
  <c r="DN231" i="280"/>
  <c r="DN232" i="280"/>
  <c r="DN19" i="265"/>
  <c r="DN21" i="265"/>
  <c r="DN10" i="282"/>
  <c r="DN12" i="282"/>
  <c r="DN13" i="282"/>
  <c r="DN23" i="265"/>
  <c r="DN24" i="265"/>
  <c r="DN48" i="286"/>
  <c r="DN49" i="286"/>
  <c r="DN57" i="286"/>
  <c r="DM31" i="286"/>
  <c r="DM32" i="286"/>
  <c r="DM33" i="286"/>
  <c r="DN30" i="286"/>
  <c r="DN51" i="286"/>
  <c r="DM33" i="282"/>
  <c r="DM34" i="282"/>
  <c r="DN31" i="282"/>
  <c r="DN20" i="282"/>
  <c r="DN22" i="282"/>
  <c r="DN44" i="282"/>
  <c r="DN37" i="282"/>
  <c r="DN38" i="282"/>
  <c r="DN40" i="282"/>
  <c r="DN45" i="282"/>
  <c r="DN46" i="282"/>
  <c r="DN48" i="282"/>
  <c r="DN49" i="282"/>
  <c r="DN58" i="282"/>
  <c r="DN54" i="282"/>
  <c r="DM51" i="282"/>
  <c r="DM52" i="282"/>
  <c r="DM77" i="282"/>
  <c r="DM78" i="282"/>
  <c r="DM79" i="282"/>
  <c r="DN76" i="282"/>
  <c r="DN55" i="282"/>
  <c r="DN56" i="282"/>
  <c r="DN59" i="282"/>
  <c r="DN60" i="282"/>
  <c r="DN63" i="282"/>
  <c r="DN65" i="282"/>
  <c r="DN66" i="282"/>
  <c r="DN36" i="265"/>
  <c r="DN37" i="265"/>
  <c r="DN189" i="280"/>
  <c r="DN192" i="280"/>
  <c r="DN195" i="280"/>
  <c r="DN196" i="280"/>
  <c r="DN197" i="280"/>
  <c r="DN43" i="265"/>
  <c r="DN139" i="280"/>
  <c r="DN140" i="280"/>
  <c r="DN143" i="280"/>
  <c r="DN144" i="280"/>
  <c r="DN46" i="265"/>
  <c r="DN48" i="265"/>
  <c r="DN50" i="265"/>
  <c r="DN104" i="280"/>
  <c r="DN51" i="265"/>
  <c r="DN52" i="265"/>
  <c r="DN45" i="314"/>
  <c r="DN46" i="314"/>
  <c r="DN48" i="314"/>
  <c r="DN50" i="314"/>
  <c r="DN51" i="314"/>
  <c r="DN61" i="314"/>
  <c r="DN35" i="314"/>
  <c r="DM79" i="314"/>
  <c r="DM80" i="314"/>
  <c r="DM81" i="314"/>
  <c r="DN78" i="314"/>
  <c r="DN36" i="314"/>
  <c r="DN38" i="314"/>
  <c r="DN40" i="314"/>
  <c r="DN42" i="314"/>
  <c r="DN62" i="314"/>
  <c r="DN63" i="314"/>
  <c r="DN64" i="314"/>
  <c r="DN54" i="265"/>
  <c r="DN53" i="314"/>
  <c r="DN55" i="314"/>
  <c r="DN57" i="314"/>
  <c r="DN58" i="314"/>
  <c r="DN59" i="314"/>
  <c r="DN70" i="314"/>
  <c r="DN67" i="314"/>
  <c r="DN68" i="314"/>
  <c r="DN71" i="314"/>
  <c r="DN72" i="314"/>
  <c r="DN55" i="265"/>
  <c r="DN56" i="265"/>
  <c r="DN58" i="265"/>
  <c r="DN59" i="265"/>
  <c r="DN154" i="280"/>
  <c r="DN155" i="280"/>
  <c r="DN156" i="280"/>
  <c r="DN159" i="280"/>
  <c r="DN160" i="280"/>
  <c r="DN161" i="280"/>
  <c r="DN61" i="265"/>
  <c r="DM181" i="280"/>
  <c r="DM165" i="280"/>
  <c r="DM166" i="280"/>
  <c r="DM182" i="280"/>
  <c r="DM183" i="280"/>
  <c r="DM184" i="280"/>
  <c r="DN179" i="280"/>
  <c r="DN173" i="280"/>
  <c r="DN169" i="280"/>
  <c r="DN170" i="280"/>
  <c r="DN171" i="280"/>
  <c r="DN174" i="280"/>
  <c r="DN175" i="280"/>
  <c r="DN176" i="280"/>
  <c r="DN62" i="265"/>
  <c r="DN63" i="265"/>
  <c r="DN66" i="265"/>
  <c r="DN52" i="286"/>
  <c r="DN53" i="286"/>
  <c r="DN58" i="286"/>
  <c r="DN59" i="286"/>
  <c r="DN10" i="288"/>
  <c r="DN11" i="288"/>
  <c r="DN12" i="288"/>
  <c r="DN9" i="288"/>
  <c r="DN18" i="288"/>
  <c r="DN21" i="288"/>
  <c r="DN23" i="286"/>
  <c r="DN24" i="286"/>
  <c r="DN25" i="286"/>
  <c r="DO22" i="286"/>
  <c r="DO47" i="286"/>
  <c r="DO30" i="285"/>
  <c r="DO31" i="285"/>
  <c r="DO15" i="265"/>
  <c r="DO16" i="265"/>
  <c r="DO128" i="280"/>
  <c r="DO18" i="265"/>
  <c r="DN205" i="280"/>
  <c r="DN206" i="280"/>
  <c r="DO202" i="280"/>
  <c r="DO229" i="280"/>
  <c r="DO231" i="280"/>
  <c r="DO232" i="280"/>
  <c r="DO19" i="265"/>
  <c r="DO21" i="265"/>
  <c r="DO10" i="282"/>
  <c r="DO12" i="282"/>
  <c r="DO13" i="282"/>
  <c r="DO23" i="265"/>
  <c r="DO24" i="265"/>
  <c r="DO48" i="286"/>
  <c r="DO49" i="286"/>
  <c r="DO57" i="286"/>
  <c r="DN31" i="286"/>
  <c r="DN32" i="286"/>
  <c r="DN33" i="286"/>
  <c r="DO30" i="286"/>
  <c r="DO51" i="286"/>
  <c r="DN33" i="282"/>
  <c r="DN34" i="282"/>
  <c r="DO31" i="282"/>
  <c r="DO20" i="282"/>
  <c r="DO22" i="282"/>
  <c r="DO44" i="282"/>
  <c r="DO37" i="282"/>
  <c r="DO38" i="282"/>
  <c r="DO40" i="282"/>
  <c r="DO45" i="282"/>
  <c r="DO46" i="282"/>
  <c r="DO48" i="282"/>
  <c r="DO49" i="282"/>
  <c r="DO58" i="282"/>
  <c r="DO54" i="282"/>
  <c r="DN51" i="282"/>
  <c r="DN52" i="282"/>
  <c r="DN77" i="282"/>
  <c r="DN78" i="282"/>
  <c r="DN79" i="282"/>
  <c r="DO76" i="282"/>
  <c r="DO55" i="282"/>
  <c r="DO56" i="282"/>
  <c r="DO59" i="282"/>
  <c r="DO60" i="282"/>
  <c r="DO63" i="282"/>
  <c r="DO65" i="282"/>
  <c r="DO66" i="282"/>
  <c r="DO36" i="265"/>
  <c r="DO37" i="265"/>
  <c r="DO189" i="280"/>
  <c r="DO192" i="280"/>
  <c r="DO195" i="280"/>
  <c r="DO196" i="280"/>
  <c r="DO197" i="280"/>
  <c r="DO43" i="265"/>
  <c r="DO139" i="280"/>
  <c r="DO140" i="280"/>
  <c r="DO143" i="280"/>
  <c r="DO144" i="280"/>
  <c r="DO46" i="265"/>
  <c r="DO48" i="265"/>
  <c r="DO50" i="265"/>
  <c r="DO104" i="280"/>
  <c r="DO51" i="265"/>
  <c r="DO52" i="265"/>
  <c r="DO45" i="314"/>
  <c r="DO46" i="314"/>
  <c r="DO48" i="314"/>
  <c r="DO50" i="314"/>
  <c r="DO51" i="314"/>
  <c r="DO61" i="314"/>
  <c r="DO35" i="314"/>
  <c r="DN79" i="314"/>
  <c r="DN80" i="314"/>
  <c r="DN81" i="314"/>
  <c r="DO78" i="314"/>
  <c r="DO36" i="314"/>
  <c r="DO38" i="314"/>
  <c r="DO40" i="314"/>
  <c r="DO42" i="314"/>
  <c r="DO62" i="314"/>
  <c r="DO63" i="314"/>
  <c r="DO64" i="314"/>
  <c r="DO54" i="265"/>
  <c r="DO53" i="314"/>
  <c r="DO55" i="314"/>
  <c r="DO57" i="314"/>
  <c r="DO58" i="314"/>
  <c r="DO59" i="314"/>
  <c r="DO70" i="314"/>
  <c r="DO67" i="314"/>
  <c r="DO68" i="314"/>
  <c r="DO71" i="314"/>
  <c r="DO72" i="314"/>
  <c r="DO55" i="265"/>
  <c r="DO56" i="265"/>
  <c r="DO58" i="265"/>
  <c r="DO59" i="265"/>
  <c r="DO154" i="280"/>
  <c r="DO155" i="280"/>
  <c r="DO156" i="280"/>
  <c r="DO159" i="280"/>
  <c r="DO160" i="280"/>
  <c r="DO161" i="280"/>
  <c r="DO61" i="265"/>
  <c r="DN181" i="280"/>
  <c r="DN165" i="280"/>
  <c r="DN166" i="280"/>
  <c r="DN182" i="280"/>
  <c r="DN183" i="280"/>
  <c r="DN184" i="280"/>
  <c r="DO179" i="280"/>
  <c r="DO173" i="280"/>
  <c r="DO169" i="280"/>
  <c r="DO170" i="280"/>
  <c r="DO171" i="280"/>
  <c r="DO174" i="280"/>
  <c r="DO175" i="280"/>
  <c r="DO176" i="280"/>
  <c r="DO62" i="265"/>
  <c r="DO63" i="265"/>
  <c r="DO66" i="265"/>
  <c r="DO52" i="286"/>
  <c r="DO53" i="286"/>
  <c r="DO58" i="286"/>
  <c r="DO59" i="286"/>
  <c r="DO10" i="288"/>
  <c r="DO11" i="288"/>
  <c r="DO12" i="288"/>
  <c r="DO9" i="288"/>
  <c r="DO18" i="288"/>
  <c r="DO21" i="288"/>
  <c r="DO23" i="286"/>
  <c r="DO24" i="286"/>
  <c r="DO25" i="286"/>
  <c r="DP22" i="286"/>
  <c r="DP47" i="286"/>
  <c r="DP30" i="285"/>
  <c r="DP31" i="285"/>
  <c r="DP15" i="265"/>
  <c r="DP16" i="265"/>
  <c r="DP128" i="280"/>
  <c r="DP18" i="265"/>
  <c r="DO205" i="280"/>
  <c r="DO206" i="280"/>
  <c r="DP202" i="280"/>
  <c r="DP229" i="280"/>
  <c r="DP231" i="280"/>
  <c r="DP232" i="280"/>
  <c r="DP19" i="265"/>
  <c r="DP21" i="265"/>
  <c r="DP10" i="282"/>
  <c r="DP12" i="282"/>
  <c r="DP13" i="282"/>
  <c r="DP23" i="265"/>
  <c r="DP24" i="265"/>
  <c r="DP48" i="286"/>
  <c r="DP49" i="286"/>
  <c r="DP57" i="286"/>
  <c r="DO31" i="286"/>
  <c r="DO32" i="286"/>
  <c r="DO33" i="286"/>
  <c r="DP30" i="286"/>
  <c r="DP51" i="286"/>
  <c r="DO33" i="282"/>
  <c r="DO34" i="282"/>
  <c r="DP31" i="282"/>
  <c r="DP20" i="282"/>
  <c r="DP22" i="282"/>
  <c r="DP44" i="282"/>
  <c r="DP37" i="282"/>
  <c r="DP38" i="282"/>
  <c r="DP40" i="282"/>
  <c r="DP45" i="282"/>
  <c r="DP46" i="282"/>
  <c r="DP48" i="282"/>
  <c r="DP49" i="282"/>
  <c r="DP58" i="282"/>
  <c r="DP54" i="282"/>
  <c r="DO51" i="282"/>
  <c r="DO52" i="282"/>
  <c r="DO77" i="282"/>
  <c r="DO78" i="282"/>
  <c r="DO79" i="282"/>
  <c r="DP76" i="282"/>
  <c r="DP55" i="282"/>
  <c r="DP56" i="282"/>
  <c r="DP59" i="282"/>
  <c r="DP60" i="282"/>
  <c r="DP63" i="282"/>
  <c r="DP65" i="282"/>
  <c r="DP66" i="282"/>
  <c r="DP36" i="265"/>
  <c r="DP37" i="265"/>
  <c r="DP189" i="280"/>
  <c r="DP192" i="280"/>
  <c r="DP195" i="280"/>
  <c r="DP196" i="280"/>
  <c r="DP197" i="280"/>
  <c r="DP43" i="265"/>
  <c r="DP139" i="280"/>
  <c r="DP140" i="280"/>
  <c r="DP143" i="280"/>
  <c r="DP144" i="280"/>
  <c r="DP46" i="265"/>
  <c r="DP48" i="265"/>
  <c r="DP50" i="265"/>
  <c r="DP104" i="280"/>
  <c r="DP51" i="265"/>
  <c r="DP52" i="265"/>
  <c r="DP45" i="314"/>
  <c r="DP46" i="314"/>
  <c r="DP48" i="314"/>
  <c r="DP50" i="314"/>
  <c r="DP51" i="314"/>
  <c r="DP61" i="314"/>
  <c r="DP35" i="314"/>
  <c r="DO79" i="314"/>
  <c r="DO80" i="314"/>
  <c r="DO81" i="314"/>
  <c r="DP78" i="314"/>
  <c r="DP36" i="314"/>
  <c r="DP38" i="314"/>
  <c r="DP40" i="314"/>
  <c r="DP42" i="314"/>
  <c r="DP62" i="314"/>
  <c r="DP63" i="314"/>
  <c r="DP64" i="314"/>
  <c r="DP54" i="265"/>
  <c r="DP53" i="314"/>
  <c r="DP55" i="314"/>
  <c r="DP57" i="314"/>
  <c r="DP58" i="314"/>
  <c r="DP59" i="314"/>
  <c r="DP70" i="314"/>
  <c r="DP67" i="314"/>
  <c r="DP68" i="314"/>
  <c r="DP71" i="314"/>
  <c r="DP72" i="314"/>
  <c r="DP55" i="265"/>
  <c r="DP56" i="265"/>
  <c r="DP58" i="265"/>
  <c r="DP59" i="265"/>
  <c r="DP154" i="280"/>
  <c r="DP155" i="280"/>
  <c r="DP156" i="280"/>
  <c r="DP159" i="280"/>
  <c r="DP160" i="280"/>
  <c r="DP161" i="280"/>
  <c r="DP61" i="265"/>
  <c r="DO181" i="280"/>
  <c r="DO165" i="280"/>
  <c r="DO166" i="280"/>
  <c r="DO182" i="280"/>
  <c r="DO183" i="280"/>
  <c r="DO184" i="280"/>
  <c r="DP179" i="280"/>
  <c r="DP173" i="280"/>
  <c r="DP169" i="280"/>
  <c r="DP170" i="280"/>
  <c r="DP171" i="280"/>
  <c r="DP174" i="280"/>
  <c r="DP175" i="280"/>
  <c r="DP176" i="280"/>
  <c r="DP62" i="265"/>
  <c r="DP63" i="265"/>
  <c r="DP66" i="265"/>
  <c r="DP52" i="286"/>
  <c r="DP53" i="286"/>
  <c r="DP58" i="286"/>
  <c r="DP59" i="286"/>
  <c r="DP10" i="288"/>
  <c r="DP11" i="288"/>
  <c r="DP12" i="288"/>
  <c r="DP9" i="288"/>
  <c r="DP18" i="288"/>
  <c r="DP21" i="288"/>
  <c r="DP23" i="286"/>
  <c r="DP24" i="286"/>
  <c r="DP25" i="286"/>
  <c r="DQ22" i="286"/>
  <c r="DQ47" i="286"/>
  <c r="DQ30" i="285"/>
  <c r="DQ31" i="285"/>
  <c r="DQ15" i="265"/>
  <c r="DQ16" i="265"/>
  <c r="DQ128" i="280"/>
  <c r="DQ18" i="265"/>
  <c r="DP205" i="280"/>
  <c r="DP206" i="280"/>
  <c r="DQ202" i="280"/>
  <c r="DQ229" i="280"/>
  <c r="DQ231" i="280"/>
  <c r="DQ232" i="280"/>
  <c r="DQ19" i="265"/>
  <c r="DQ21" i="265"/>
  <c r="DQ10" i="282"/>
  <c r="DQ12" i="282"/>
  <c r="DQ13" i="282"/>
  <c r="DQ23" i="265"/>
  <c r="DQ24" i="265"/>
  <c r="DQ48" i="286"/>
  <c r="DQ49" i="286"/>
  <c r="DQ57" i="286"/>
  <c r="DP31" i="286"/>
  <c r="DP32" i="286"/>
  <c r="DP33" i="286"/>
  <c r="DQ30" i="286"/>
  <c r="DQ51" i="286"/>
  <c r="DP33" i="282"/>
  <c r="DP34" i="282"/>
  <c r="DQ31" i="282"/>
  <c r="DQ20" i="282"/>
  <c r="DQ22" i="282"/>
  <c r="DQ44" i="282"/>
  <c r="DQ37" i="282"/>
  <c r="DQ38" i="282"/>
  <c r="DQ40" i="282"/>
  <c r="DQ45" i="282"/>
  <c r="DQ46" i="282"/>
  <c r="DQ48" i="282"/>
  <c r="DQ49" i="282"/>
  <c r="DQ58" i="282"/>
  <c r="DQ54" i="282"/>
  <c r="DP51" i="282"/>
  <c r="DP52" i="282"/>
  <c r="DP77" i="282"/>
  <c r="DP78" i="282"/>
  <c r="DP79" i="282"/>
  <c r="DQ76" i="282"/>
  <c r="DQ55" i="282"/>
  <c r="DQ56" i="282"/>
  <c r="DQ59" i="282"/>
  <c r="DQ60" i="282"/>
  <c r="DQ63" i="282"/>
  <c r="DQ65" i="282"/>
  <c r="DQ66" i="282"/>
  <c r="DQ36" i="265"/>
  <c r="DQ37" i="265"/>
  <c r="DQ189" i="280"/>
  <c r="DQ192" i="280"/>
  <c r="DQ195" i="280"/>
  <c r="DQ196" i="280"/>
  <c r="DQ197" i="280"/>
  <c r="DQ43" i="265"/>
  <c r="DQ139" i="280"/>
  <c r="DQ140" i="280"/>
  <c r="DQ143" i="280"/>
  <c r="DQ144" i="280"/>
  <c r="DQ46" i="265"/>
  <c r="DQ48" i="265"/>
  <c r="DQ50" i="265"/>
  <c r="DQ104" i="280"/>
  <c r="DQ51" i="265"/>
  <c r="DQ52" i="265"/>
  <c r="DQ45" i="314"/>
  <c r="DQ46" i="314"/>
  <c r="DQ48" i="314"/>
  <c r="DQ50" i="314"/>
  <c r="DQ51" i="314"/>
  <c r="DQ61" i="314"/>
  <c r="DQ35" i="314"/>
  <c r="DP79" i="314"/>
  <c r="DP80" i="314"/>
  <c r="DP81" i="314"/>
  <c r="DQ78" i="314"/>
  <c r="DQ36" i="314"/>
  <c r="DQ38" i="314"/>
  <c r="DQ40" i="314"/>
  <c r="DQ42" i="314"/>
  <c r="DQ62" i="314"/>
  <c r="DQ63" i="314"/>
  <c r="DQ64" i="314"/>
  <c r="DQ54" i="265"/>
  <c r="DQ53" i="314"/>
  <c r="DQ55" i="314"/>
  <c r="DQ57" i="314"/>
  <c r="DQ58" i="314"/>
  <c r="DQ59" i="314"/>
  <c r="DQ70" i="314"/>
  <c r="DQ67" i="314"/>
  <c r="DQ68" i="314"/>
  <c r="DQ71" i="314"/>
  <c r="DQ72" i="314"/>
  <c r="DQ55" i="265"/>
  <c r="DQ56" i="265"/>
  <c r="DQ58" i="265"/>
  <c r="DQ59" i="265"/>
  <c r="DQ154" i="280"/>
  <c r="DQ155" i="280"/>
  <c r="DQ156" i="280"/>
  <c r="DQ159" i="280"/>
  <c r="DQ160" i="280"/>
  <c r="DQ161" i="280"/>
  <c r="DQ61" i="265"/>
  <c r="DP181" i="280"/>
  <c r="DP165" i="280"/>
  <c r="DP166" i="280"/>
  <c r="DP182" i="280"/>
  <c r="DP183" i="280"/>
  <c r="DP184" i="280"/>
  <c r="DQ179" i="280"/>
  <c r="DQ173" i="280"/>
  <c r="DQ169" i="280"/>
  <c r="DQ170" i="280"/>
  <c r="DQ171" i="280"/>
  <c r="DQ174" i="280"/>
  <c r="DQ175" i="280"/>
  <c r="DQ176" i="280"/>
  <c r="DQ62" i="265"/>
  <c r="DQ63" i="265"/>
  <c r="DQ66" i="265"/>
  <c r="DQ52" i="286"/>
  <c r="DQ53" i="286"/>
  <c r="DQ58" i="286"/>
  <c r="DQ59" i="286"/>
  <c r="DQ10" i="288"/>
  <c r="DQ11" i="288"/>
  <c r="DQ12" i="288"/>
  <c r="DQ9" i="288"/>
  <c r="DQ18" i="288"/>
  <c r="DQ21" i="288"/>
  <c r="DQ23" i="286"/>
  <c r="DQ24" i="286"/>
  <c r="DQ25" i="286"/>
  <c r="DR22" i="286"/>
  <c r="DR47" i="286"/>
  <c r="DR30" i="285"/>
  <c r="DR31" i="285"/>
  <c r="DR15" i="265"/>
  <c r="DR16" i="265"/>
  <c r="DR128" i="280"/>
  <c r="DR18" i="265"/>
  <c r="DQ205" i="280"/>
  <c r="DQ206" i="280"/>
  <c r="DR202" i="280"/>
  <c r="DR229" i="280"/>
  <c r="DR231" i="280"/>
  <c r="DR232" i="280"/>
  <c r="DR19" i="265"/>
  <c r="DR21" i="265"/>
  <c r="DR10" i="282"/>
  <c r="DR12" i="282"/>
  <c r="DR13" i="282"/>
  <c r="DR23" i="265"/>
  <c r="DR24" i="265"/>
  <c r="DR48" i="286"/>
  <c r="DR49" i="286"/>
  <c r="DR57" i="286"/>
  <c r="DQ31" i="286"/>
  <c r="DQ32" i="286"/>
  <c r="DQ33" i="286"/>
  <c r="DR30" i="286"/>
  <c r="DR51" i="286"/>
  <c r="DQ33" i="282"/>
  <c r="DQ34" i="282"/>
  <c r="DR31" i="282"/>
  <c r="DR20" i="282"/>
  <c r="DR22" i="282"/>
  <c r="DR44" i="282"/>
  <c r="DR37" i="282"/>
  <c r="DR38" i="282"/>
  <c r="DR40" i="282"/>
  <c r="DR45" i="282"/>
  <c r="DR46" i="282"/>
  <c r="DR48" i="282"/>
  <c r="DR49" i="282"/>
  <c r="DR58" i="282"/>
  <c r="DR54" i="282"/>
  <c r="DQ51" i="282"/>
  <c r="DQ52" i="282"/>
  <c r="DQ77" i="282"/>
  <c r="DQ78" i="282"/>
  <c r="DQ79" i="282"/>
  <c r="DR76" i="282"/>
  <c r="DR55" i="282"/>
  <c r="DR56" i="282"/>
  <c r="DR59" i="282"/>
  <c r="DR60" i="282"/>
  <c r="DR63" i="282"/>
  <c r="DR65" i="282"/>
  <c r="DR66" i="282"/>
  <c r="DR36" i="265"/>
  <c r="DR37" i="265"/>
  <c r="DR189" i="280"/>
  <c r="DR192" i="280"/>
  <c r="DR195" i="280"/>
  <c r="DR196" i="280"/>
  <c r="DR197" i="280"/>
  <c r="DR43" i="265"/>
  <c r="DR139" i="280"/>
  <c r="DR140" i="280"/>
  <c r="DR143" i="280"/>
  <c r="DR144" i="280"/>
  <c r="DR46" i="265"/>
  <c r="DR48" i="265"/>
  <c r="DR50" i="265"/>
  <c r="DR104" i="280"/>
  <c r="DR51" i="265"/>
  <c r="DR52" i="265"/>
  <c r="DR45" i="314"/>
  <c r="DR46" i="314"/>
  <c r="DR48" i="314"/>
  <c r="DR50" i="314"/>
  <c r="DR51" i="314"/>
  <c r="DR61" i="314"/>
  <c r="DR35" i="314"/>
  <c r="DQ79" i="314"/>
  <c r="DQ80" i="314"/>
  <c r="DQ81" i="314"/>
  <c r="DR78" i="314"/>
  <c r="DR36" i="314"/>
  <c r="DR38" i="314"/>
  <c r="DR40" i="314"/>
  <c r="DR42" i="314"/>
  <c r="DR62" i="314"/>
  <c r="DR63" i="314"/>
  <c r="DR64" i="314"/>
  <c r="DR54" i="265"/>
  <c r="DR53" i="314"/>
  <c r="DR55" i="314"/>
  <c r="DR57" i="314"/>
  <c r="DR58" i="314"/>
  <c r="DR59" i="314"/>
  <c r="DR70" i="314"/>
  <c r="DR67" i="314"/>
  <c r="DR68" i="314"/>
  <c r="DR71" i="314"/>
  <c r="DR72" i="314"/>
  <c r="DR55" i="265"/>
  <c r="DR56" i="265"/>
  <c r="DR58" i="265"/>
  <c r="DR59" i="265"/>
  <c r="DR154" i="280"/>
  <c r="DR155" i="280"/>
  <c r="DR156" i="280"/>
  <c r="DR159" i="280"/>
  <c r="DR160" i="280"/>
  <c r="DR161" i="280"/>
  <c r="DR61" i="265"/>
  <c r="DQ181" i="280"/>
  <c r="DQ165" i="280"/>
  <c r="DQ166" i="280"/>
  <c r="DQ182" i="280"/>
  <c r="DQ183" i="280"/>
  <c r="DQ184" i="280"/>
  <c r="DR179" i="280"/>
  <c r="DR173" i="280"/>
  <c r="DR169" i="280"/>
  <c r="DR170" i="280"/>
  <c r="DR171" i="280"/>
  <c r="DR174" i="280"/>
  <c r="DR175" i="280"/>
  <c r="DR176" i="280"/>
  <c r="DR62" i="265"/>
  <c r="DR63" i="265"/>
  <c r="DR66" i="265"/>
  <c r="DR52" i="286"/>
  <c r="DR53" i="286"/>
  <c r="DR58" i="286"/>
  <c r="DR59" i="286"/>
  <c r="DR10" i="288"/>
  <c r="DR11" i="288"/>
  <c r="DR12" i="288"/>
  <c r="DR9" i="288"/>
  <c r="DR18" i="288"/>
  <c r="DR21" i="288"/>
  <c r="DR23" i="286"/>
  <c r="DR24" i="286"/>
  <c r="DR25" i="286"/>
  <c r="DS22" i="286"/>
  <c r="DS47" i="286"/>
  <c r="DS30" i="285"/>
  <c r="DS31" i="285"/>
  <c r="DS15" i="265"/>
  <c r="DS16" i="265"/>
  <c r="DS128" i="280"/>
  <c r="DS18" i="265"/>
  <c r="DR205" i="280"/>
  <c r="DR206" i="280"/>
  <c r="DS202" i="280"/>
  <c r="DS229" i="280"/>
  <c r="DS231" i="280"/>
  <c r="DS232" i="280"/>
  <c r="DS19" i="265"/>
  <c r="DS21" i="265"/>
  <c r="DS10" i="282"/>
  <c r="DS12" i="282"/>
  <c r="DS13" i="282"/>
  <c r="DS23" i="265"/>
  <c r="DS24" i="265"/>
  <c r="DS48" i="286"/>
  <c r="DS49" i="286"/>
  <c r="DS57" i="286"/>
  <c r="DR31" i="286"/>
  <c r="DR32" i="286"/>
  <c r="DR33" i="286"/>
  <c r="DS30" i="286"/>
  <c r="DS51" i="286"/>
  <c r="DR33" i="282"/>
  <c r="DR34" i="282"/>
  <c r="DS31" i="282"/>
  <c r="DS20" i="282"/>
  <c r="DS22" i="282"/>
  <c r="DS44" i="282"/>
  <c r="DS37" i="282"/>
  <c r="DS38" i="282"/>
  <c r="DS40" i="282"/>
  <c r="DS45" i="282"/>
  <c r="DS46" i="282"/>
  <c r="DS48" i="282"/>
  <c r="DS49" i="282"/>
  <c r="DS58" i="282"/>
  <c r="DS54" i="282"/>
  <c r="DR51" i="282"/>
  <c r="DR52" i="282"/>
  <c r="DR77" i="282"/>
  <c r="DR78" i="282"/>
  <c r="DR79" i="282"/>
  <c r="DS76" i="282"/>
  <c r="DS55" i="282"/>
  <c r="DS56" i="282"/>
  <c r="DS59" i="282"/>
  <c r="DS60" i="282"/>
  <c r="DS63" i="282"/>
  <c r="DS65" i="282"/>
  <c r="DS66" i="282"/>
  <c r="DS36" i="265"/>
  <c r="DS37" i="265"/>
  <c r="DS189" i="280"/>
  <c r="DS192" i="280"/>
  <c r="DS195" i="280"/>
  <c r="DS196" i="280"/>
  <c r="DS197" i="280"/>
  <c r="DS43" i="265"/>
  <c r="DS139" i="280"/>
  <c r="DS140" i="280"/>
  <c r="DS143" i="280"/>
  <c r="DS144" i="280"/>
  <c r="DS46" i="265"/>
  <c r="DS48" i="265"/>
  <c r="DS50" i="265"/>
  <c r="DS104" i="280"/>
  <c r="DS51" i="265"/>
  <c r="DS52" i="265"/>
  <c r="DS45" i="314"/>
  <c r="DS46" i="314"/>
  <c r="DS48" i="314"/>
  <c r="DS50" i="314"/>
  <c r="DS51" i="314"/>
  <c r="DS61" i="314"/>
  <c r="DS35" i="314"/>
  <c r="DR79" i="314"/>
  <c r="DR80" i="314"/>
  <c r="DR81" i="314"/>
  <c r="DS78" i="314"/>
  <c r="DS36" i="314"/>
  <c r="DS38" i="314"/>
  <c r="DS40" i="314"/>
  <c r="DS42" i="314"/>
  <c r="DS62" i="314"/>
  <c r="DS63" i="314"/>
  <c r="DS64" i="314"/>
  <c r="DS54" i="265"/>
  <c r="DS53" i="314"/>
  <c r="DS55" i="314"/>
  <c r="DS57" i="314"/>
  <c r="DS58" i="314"/>
  <c r="DS59" i="314"/>
  <c r="DS70" i="314"/>
  <c r="DS67" i="314"/>
  <c r="DS68" i="314"/>
  <c r="DS71" i="314"/>
  <c r="DS72" i="314"/>
  <c r="DS55" i="265"/>
  <c r="DS56" i="265"/>
  <c r="DS58" i="265"/>
  <c r="DS59" i="265"/>
  <c r="DS154" i="280"/>
  <c r="DS155" i="280"/>
  <c r="DS156" i="280"/>
  <c r="DS159" i="280"/>
  <c r="DS160" i="280"/>
  <c r="DS161" i="280"/>
  <c r="DS61" i="265"/>
  <c r="DR181" i="280"/>
  <c r="DR165" i="280"/>
  <c r="DR166" i="280"/>
  <c r="DR182" i="280"/>
  <c r="DR183" i="280"/>
  <c r="DR184" i="280"/>
  <c r="DS179" i="280"/>
  <c r="DS173" i="280"/>
  <c r="DS169" i="280"/>
  <c r="DS170" i="280"/>
  <c r="DS171" i="280"/>
  <c r="DS174" i="280"/>
  <c r="DS175" i="280"/>
  <c r="DS176" i="280"/>
  <c r="DS62" i="265"/>
  <c r="DS63" i="265"/>
  <c r="DS66" i="265"/>
  <c r="DS52" i="286"/>
  <c r="DS53" i="286"/>
  <c r="DS58" i="286"/>
  <c r="DS59" i="286"/>
  <c r="DS10" i="288"/>
  <c r="DS11" i="288"/>
  <c r="DS12" i="288"/>
  <c r="DS9" i="288"/>
  <c r="DS18" i="288"/>
  <c r="DS21" i="288"/>
  <c r="DS23" i="286"/>
  <c r="DS24" i="286"/>
  <c r="DS25" i="286"/>
  <c r="DT22" i="286"/>
  <c r="DT47" i="286"/>
  <c r="DT30" i="285"/>
  <c r="DT31" i="285"/>
  <c r="DT15" i="265"/>
  <c r="DT16" i="265"/>
  <c r="DT128" i="280"/>
  <c r="DT18" i="265"/>
  <c r="DS205" i="280"/>
  <c r="DS206" i="280"/>
  <c r="DT202" i="280"/>
  <c r="DT229" i="280"/>
  <c r="DT231" i="280"/>
  <c r="DT232" i="280"/>
  <c r="DT19" i="265"/>
  <c r="DT21" i="265"/>
  <c r="DT10" i="282"/>
  <c r="DT12" i="282"/>
  <c r="DT13" i="282"/>
  <c r="DT23" i="265"/>
  <c r="DT24" i="265"/>
  <c r="DT48" i="286"/>
  <c r="DT49" i="286"/>
  <c r="DT57" i="286"/>
  <c r="DS31" i="286"/>
  <c r="DS32" i="286"/>
  <c r="DS33" i="286"/>
  <c r="DT30" i="286"/>
  <c r="DT51" i="286"/>
  <c r="DS33" i="282"/>
  <c r="DS34" i="282"/>
  <c r="DT31" i="282"/>
  <c r="DT20" i="282"/>
  <c r="DT22" i="282"/>
  <c r="DT44" i="282"/>
  <c r="DT37" i="282"/>
  <c r="DT38" i="282"/>
  <c r="DT40" i="282"/>
  <c r="DT45" i="282"/>
  <c r="DT46" i="282"/>
  <c r="DT48" i="282"/>
  <c r="DT49" i="282"/>
  <c r="DT58" i="282"/>
  <c r="DT54" i="282"/>
  <c r="DS51" i="282"/>
  <c r="DS52" i="282"/>
  <c r="DS77" i="282"/>
  <c r="DS78" i="282"/>
  <c r="DS79" i="282"/>
  <c r="DT76" i="282"/>
  <c r="DT55" i="282"/>
  <c r="DT56" i="282"/>
  <c r="DT59" i="282"/>
  <c r="DT60" i="282"/>
  <c r="DT63" i="282"/>
  <c r="DT65" i="282"/>
  <c r="DT66" i="282"/>
  <c r="DT36" i="265"/>
  <c r="DT37" i="265"/>
  <c r="DT189" i="280"/>
  <c r="DT192" i="280"/>
  <c r="DT195" i="280"/>
  <c r="DT196" i="280"/>
  <c r="DT197" i="280"/>
  <c r="DT43" i="265"/>
  <c r="DT139" i="280"/>
  <c r="DT140" i="280"/>
  <c r="DT143" i="280"/>
  <c r="DT144" i="280"/>
  <c r="DT46" i="265"/>
  <c r="DT48" i="265"/>
  <c r="DT50" i="265"/>
  <c r="DT104" i="280"/>
  <c r="DT51" i="265"/>
  <c r="DT52" i="265"/>
  <c r="DT45" i="314"/>
  <c r="DT46" i="314"/>
  <c r="DT48" i="314"/>
  <c r="DT50" i="314"/>
  <c r="DT51" i="314"/>
  <c r="DT61" i="314"/>
  <c r="DT35" i="314"/>
  <c r="DS79" i="314"/>
  <c r="DS80" i="314"/>
  <c r="DS81" i="314"/>
  <c r="DT78" i="314"/>
  <c r="DT36" i="314"/>
  <c r="DT38" i="314"/>
  <c r="DT40" i="314"/>
  <c r="DT42" i="314"/>
  <c r="DT62" i="314"/>
  <c r="DT63" i="314"/>
  <c r="DT64" i="314"/>
  <c r="DT54" i="265"/>
  <c r="DT53" i="314"/>
  <c r="DT55" i="314"/>
  <c r="DT57" i="314"/>
  <c r="DT58" i="314"/>
  <c r="DT59" i="314"/>
  <c r="DT70" i="314"/>
  <c r="DT67" i="314"/>
  <c r="DT68" i="314"/>
  <c r="DT71" i="314"/>
  <c r="DT72" i="314"/>
  <c r="DT55" i="265"/>
  <c r="DT56" i="265"/>
  <c r="DT58" i="265"/>
  <c r="DT59" i="265"/>
  <c r="DT154" i="280"/>
  <c r="DT155" i="280"/>
  <c r="DT156" i="280"/>
  <c r="DT159" i="280"/>
  <c r="DT160" i="280"/>
  <c r="DT161" i="280"/>
  <c r="DT61" i="265"/>
  <c r="DS181" i="280"/>
  <c r="DS165" i="280"/>
  <c r="DS166" i="280"/>
  <c r="DS182" i="280"/>
  <c r="DS183" i="280"/>
  <c r="DS184" i="280"/>
  <c r="DT179" i="280"/>
  <c r="DT173" i="280"/>
  <c r="DT169" i="280"/>
  <c r="DT170" i="280"/>
  <c r="DT171" i="280"/>
  <c r="DT174" i="280"/>
  <c r="DT175" i="280"/>
  <c r="DT176" i="280"/>
  <c r="DT62" i="265"/>
  <c r="DT63" i="265"/>
  <c r="DT66" i="265"/>
  <c r="DT52" i="286"/>
  <c r="DT53" i="286"/>
  <c r="DT58" i="286"/>
  <c r="DT59" i="286"/>
  <c r="DT10" i="288"/>
  <c r="DT11" i="288"/>
  <c r="DT12" i="288"/>
  <c r="DT9" i="288"/>
  <c r="DT18" i="288"/>
  <c r="DT21" i="288"/>
  <c r="DT23" i="286"/>
  <c r="DT24" i="286"/>
  <c r="DT25" i="286"/>
  <c r="DU22" i="286"/>
  <c r="DU47" i="286"/>
  <c r="DU30" i="285"/>
  <c r="DU31" i="285"/>
  <c r="DU15" i="265"/>
  <c r="DU16" i="265"/>
  <c r="DU128" i="280"/>
  <c r="DU18" i="265"/>
  <c r="DT205" i="280"/>
  <c r="DT206" i="280"/>
  <c r="DU202" i="280"/>
  <c r="DU229" i="280"/>
  <c r="DU231" i="280"/>
  <c r="DU232" i="280"/>
  <c r="DU19" i="265"/>
  <c r="DU21" i="265"/>
  <c r="DU10" i="282"/>
  <c r="DU12" i="282"/>
  <c r="DU13" i="282"/>
  <c r="DU23" i="265"/>
  <c r="DU24" i="265"/>
  <c r="DU48" i="286"/>
  <c r="DU49" i="286"/>
  <c r="DU57" i="286"/>
  <c r="DT31" i="286"/>
  <c r="DT32" i="286"/>
  <c r="DT33" i="286"/>
  <c r="DU30" i="286"/>
  <c r="DU51" i="286"/>
  <c r="DT33" i="282"/>
  <c r="DT34" i="282"/>
  <c r="DU31" i="282"/>
  <c r="DU20" i="282"/>
  <c r="DU22" i="282"/>
  <c r="DU44" i="282"/>
  <c r="DU37" i="282"/>
  <c r="DU38" i="282"/>
  <c r="DU40" i="282"/>
  <c r="DU45" i="282"/>
  <c r="DU46" i="282"/>
  <c r="DU48" i="282"/>
  <c r="DU49" i="282"/>
  <c r="DU58" i="282"/>
  <c r="DU54" i="282"/>
  <c r="DT51" i="282"/>
  <c r="DT52" i="282"/>
  <c r="DT77" i="282"/>
  <c r="DT78" i="282"/>
  <c r="DT79" i="282"/>
  <c r="DU76" i="282"/>
  <c r="DU55" i="282"/>
  <c r="DU56" i="282"/>
  <c r="DU59" i="282"/>
  <c r="DU60" i="282"/>
  <c r="DU63" i="282"/>
  <c r="DU65" i="282"/>
  <c r="DU66" i="282"/>
  <c r="DU36" i="265"/>
  <c r="DU37" i="265"/>
  <c r="DU189" i="280"/>
  <c r="DU192" i="280"/>
  <c r="DU195" i="280"/>
  <c r="DU196" i="280"/>
  <c r="DU197" i="280"/>
  <c r="DU43" i="265"/>
  <c r="DU139" i="280"/>
  <c r="DU140" i="280"/>
  <c r="DU143" i="280"/>
  <c r="DU144" i="280"/>
  <c r="DU46" i="265"/>
  <c r="DU48" i="265"/>
  <c r="DU50" i="265"/>
  <c r="DU104" i="280"/>
  <c r="DU51" i="265"/>
  <c r="DU52" i="265"/>
  <c r="DU45" i="314"/>
  <c r="DU46" i="314"/>
  <c r="DU48" i="314"/>
  <c r="DU50" i="314"/>
  <c r="DU51" i="314"/>
  <c r="DU61" i="314"/>
  <c r="DU35" i="314"/>
  <c r="DT79" i="314"/>
  <c r="DT80" i="314"/>
  <c r="DT81" i="314"/>
  <c r="DU78" i="314"/>
  <c r="DU36" i="314"/>
  <c r="DU38" i="314"/>
  <c r="DU40" i="314"/>
  <c r="DU42" i="314"/>
  <c r="DU62" i="314"/>
  <c r="DU63" i="314"/>
  <c r="DU64" i="314"/>
  <c r="DU54" i="265"/>
  <c r="DU53" i="314"/>
  <c r="DU55" i="314"/>
  <c r="DU57" i="314"/>
  <c r="DU58" i="314"/>
  <c r="DU59" i="314"/>
  <c r="DU70" i="314"/>
  <c r="DU67" i="314"/>
  <c r="DU68" i="314"/>
  <c r="DU71" i="314"/>
  <c r="DU72" i="314"/>
  <c r="DU55" i="265"/>
  <c r="DU56" i="265"/>
  <c r="DU58" i="265"/>
  <c r="DU59" i="265"/>
  <c r="DU154" i="280"/>
  <c r="DU155" i="280"/>
  <c r="DU156" i="280"/>
  <c r="DU159" i="280"/>
  <c r="DU160" i="280"/>
  <c r="DU161" i="280"/>
  <c r="DU61" i="265"/>
  <c r="DT181" i="280"/>
  <c r="DT165" i="280"/>
  <c r="DT166" i="280"/>
  <c r="DT182" i="280"/>
  <c r="DT183" i="280"/>
  <c r="DT184" i="280"/>
  <c r="DU179" i="280"/>
  <c r="DU173" i="280"/>
  <c r="DU169" i="280"/>
  <c r="DU170" i="280"/>
  <c r="DU171" i="280"/>
  <c r="DU174" i="280"/>
  <c r="DU175" i="280"/>
  <c r="DU176" i="280"/>
  <c r="DU62" i="265"/>
  <c r="DU63" i="265"/>
  <c r="DU66" i="265"/>
  <c r="DU52" i="286"/>
  <c r="DU53" i="286"/>
  <c r="DU58" i="286"/>
  <c r="DU59" i="286"/>
  <c r="DU10" i="288"/>
  <c r="DU11" i="288"/>
  <c r="DU12" i="288"/>
  <c r="DU9" i="288"/>
  <c r="DU18" i="288"/>
  <c r="DU21" i="288"/>
  <c r="DU23" i="286"/>
  <c r="DU24" i="286"/>
  <c r="DU25" i="286"/>
  <c r="DV22" i="286"/>
  <c r="DV47" i="286"/>
  <c r="DV30" i="285"/>
  <c r="DV31" i="285"/>
  <c r="DV15" i="265"/>
  <c r="DV16" i="265"/>
  <c r="DV128" i="280"/>
  <c r="DV18" i="265"/>
  <c r="DU205" i="280"/>
  <c r="DU206" i="280"/>
  <c r="DV202" i="280"/>
  <c r="DV229" i="280"/>
  <c r="DV231" i="280"/>
  <c r="DV232" i="280"/>
  <c r="DV19" i="265"/>
  <c r="DV21" i="265"/>
  <c r="DV10" i="282"/>
  <c r="DV12" i="282"/>
  <c r="DV13" i="282"/>
  <c r="DV23" i="265"/>
  <c r="DV24" i="265"/>
  <c r="DV48" i="286"/>
  <c r="DV49" i="286"/>
  <c r="DV57" i="286"/>
  <c r="DU31" i="286"/>
  <c r="DU32" i="286"/>
  <c r="DU33" i="286"/>
  <c r="DV30" i="286"/>
  <c r="DV51" i="286"/>
  <c r="DU33" i="282"/>
  <c r="DU34" i="282"/>
  <c r="DV31" i="282"/>
  <c r="DV20" i="282"/>
  <c r="DV22" i="282"/>
  <c r="DV44" i="282"/>
  <c r="DV37" i="282"/>
  <c r="DV38" i="282"/>
  <c r="DV40" i="282"/>
  <c r="DV45" i="282"/>
  <c r="DV46" i="282"/>
  <c r="DV48" i="282"/>
  <c r="DV49" i="282"/>
  <c r="DV58" i="282"/>
  <c r="DV54" i="282"/>
  <c r="DU51" i="282"/>
  <c r="DU52" i="282"/>
  <c r="DU77" i="282"/>
  <c r="DU78" i="282"/>
  <c r="DU79" i="282"/>
  <c r="DV76" i="282"/>
  <c r="DV55" i="282"/>
  <c r="DV56" i="282"/>
  <c r="DV59" i="282"/>
  <c r="DV60" i="282"/>
  <c r="DV63" i="282"/>
  <c r="DV65" i="282"/>
  <c r="DV66" i="282"/>
  <c r="DV36" i="265"/>
  <c r="DV37" i="265"/>
  <c r="DV189" i="280"/>
  <c r="DV192" i="280"/>
  <c r="DV195" i="280"/>
  <c r="DV196" i="280"/>
  <c r="DV197" i="280"/>
  <c r="DV43" i="265"/>
  <c r="DV139" i="280"/>
  <c r="DV140" i="280"/>
  <c r="DV143" i="280"/>
  <c r="DV144" i="280"/>
  <c r="DV46" i="265"/>
  <c r="DV48" i="265"/>
  <c r="DV50" i="265"/>
  <c r="DV104" i="280"/>
  <c r="DV51" i="265"/>
  <c r="DV52" i="265"/>
  <c r="DV45" i="314"/>
  <c r="DV46" i="314"/>
  <c r="DV48" i="314"/>
  <c r="DV50" i="314"/>
  <c r="DV51" i="314"/>
  <c r="DV61" i="314"/>
  <c r="DV35" i="314"/>
  <c r="DU79" i="314"/>
  <c r="DU80" i="314"/>
  <c r="DU81" i="314"/>
  <c r="DV78" i="314"/>
  <c r="DV36" i="314"/>
  <c r="DV38" i="314"/>
  <c r="DV40" i="314"/>
  <c r="DV42" i="314"/>
  <c r="DV62" i="314"/>
  <c r="DV63" i="314"/>
  <c r="DV64" i="314"/>
  <c r="DV54" i="265"/>
  <c r="DV53" i="314"/>
  <c r="DV55" i="314"/>
  <c r="DV57" i="314"/>
  <c r="DV58" i="314"/>
  <c r="DV59" i="314"/>
  <c r="DV70" i="314"/>
  <c r="DV67" i="314"/>
  <c r="DV68" i="314"/>
  <c r="DV71" i="314"/>
  <c r="DV72" i="314"/>
  <c r="DV55" i="265"/>
  <c r="DV56" i="265"/>
  <c r="DV58" i="265"/>
  <c r="DV59" i="265"/>
  <c r="DV154" i="280"/>
  <c r="DV155" i="280"/>
  <c r="DV156" i="280"/>
  <c r="DV159" i="280"/>
  <c r="DV160" i="280"/>
  <c r="DV161" i="280"/>
  <c r="DV61" i="265"/>
  <c r="DU181" i="280"/>
  <c r="DU165" i="280"/>
  <c r="DU166" i="280"/>
  <c r="DU182" i="280"/>
  <c r="DU183" i="280"/>
  <c r="DU184" i="280"/>
  <c r="DV179" i="280"/>
  <c r="DV173" i="280"/>
  <c r="DV169" i="280"/>
  <c r="DV170" i="280"/>
  <c r="DV171" i="280"/>
  <c r="DV174" i="280"/>
  <c r="DV175" i="280"/>
  <c r="DV176" i="280"/>
  <c r="DV62" i="265"/>
  <c r="DV63" i="265"/>
  <c r="DV66" i="265"/>
  <c r="DV52" i="286"/>
  <c r="DV53" i="286"/>
  <c r="DV58" i="286"/>
  <c r="DV59" i="286"/>
  <c r="DV10" i="288"/>
  <c r="DV11" i="288"/>
  <c r="DV12" i="288"/>
  <c r="DV9" i="288"/>
  <c r="DV18" i="288"/>
  <c r="DV21" i="288"/>
  <c r="DV23" i="286"/>
  <c r="DV24" i="286"/>
  <c r="DV25" i="286"/>
  <c r="DW22" i="286"/>
  <c r="DW47" i="286"/>
  <c r="DW30" i="285"/>
  <c r="DW31" i="285"/>
  <c r="DW15" i="265"/>
  <c r="DW16" i="265"/>
  <c r="DW128" i="280"/>
  <c r="DW18" i="265"/>
  <c r="DV205" i="280"/>
  <c r="DV206" i="280"/>
  <c r="DW202" i="280"/>
  <c r="DW229" i="280"/>
  <c r="DW231" i="280"/>
  <c r="DW232" i="280"/>
  <c r="DW19" i="265"/>
  <c r="DW21" i="265"/>
  <c r="DW10" i="282"/>
  <c r="DW12" i="282"/>
  <c r="DW13" i="282"/>
  <c r="DW23" i="265"/>
  <c r="DW24" i="265"/>
  <c r="DW48" i="286"/>
  <c r="DW49" i="286"/>
  <c r="DW57" i="286"/>
  <c r="DV31" i="286"/>
  <c r="DV32" i="286"/>
  <c r="DV33" i="286"/>
  <c r="DW30" i="286"/>
  <c r="DW51" i="286"/>
  <c r="DV33" i="282"/>
  <c r="DV34" i="282"/>
  <c r="DW31" i="282"/>
  <c r="DW20" i="282"/>
  <c r="DW22" i="282"/>
  <c r="DW44" i="282"/>
  <c r="DW37" i="282"/>
  <c r="DW38" i="282"/>
  <c r="DW40" i="282"/>
  <c r="DW45" i="282"/>
  <c r="DW46" i="282"/>
  <c r="DW48" i="282"/>
  <c r="DW49" i="282"/>
  <c r="DW58" i="282"/>
  <c r="DW54" i="282"/>
  <c r="DV51" i="282"/>
  <c r="DV52" i="282"/>
  <c r="DV77" i="282"/>
  <c r="DV78" i="282"/>
  <c r="DV79" i="282"/>
  <c r="DW76" i="282"/>
  <c r="DW55" i="282"/>
  <c r="DW56" i="282"/>
  <c r="DW59" i="282"/>
  <c r="DW60" i="282"/>
  <c r="DW63" i="282"/>
  <c r="DW65" i="282"/>
  <c r="DW66" i="282"/>
  <c r="DW36" i="265"/>
  <c r="DW37" i="265"/>
  <c r="DW189" i="280"/>
  <c r="DW192" i="280"/>
  <c r="DW195" i="280"/>
  <c r="DW196" i="280"/>
  <c r="DW197" i="280"/>
  <c r="DW43" i="265"/>
  <c r="DW139" i="280"/>
  <c r="DW140" i="280"/>
  <c r="DW143" i="280"/>
  <c r="DW144" i="280"/>
  <c r="DW46" i="265"/>
  <c r="DW48" i="265"/>
  <c r="DW50" i="265"/>
  <c r="DW104" i="280"/>
  <c r="DW51" i="265"/>
  <c r="DW52" i="265"/>
  <c r="DW45" i="314"/>
  <c r="DW46" i="314"/>
  <c r="DW48" i="314"/>
  <c r="DW50" i="314"/>
  <c r="DW51" i="314"/>
  <c r="DW61" i="314"/>
  <c r="DW35" i="314"/>
  <c r="DV79" i="314"/>
  <c r="DV80" i="314"/>
  <c r="DV81" i="314"/>
  <c r="DW78" i="314"/>
  <c r="DW36" i="314"/>
  <c r="DW38" i="314"/>
  <c r="DW40" i="314"/>
  <c r="DW42" i="314"/>
  <c r="DW62" i="314"/>
  <c r="DW63" i="314"/>
  <c r="DW64" i="314"/>
  <c r="DW54" i="265"/>
  <c r="DW53" i="314"/>
  <c r="DW55" i="314"/>
  <c r="DW57" i="314"/>
  <c r="DW58" i="314"/>
  <c r="DW59" i="314"/>
  <c r="DW70" i="314"/>
  <c r="DW67" i="314"/>
  <c r="DW68" i="314"/>
  <c r="DW71" i="314"/>
  <c r="DW72" i="314"/>
  <c r="DW55" i="265"/>
  <c r="DW56" i="265"/>
  <c r="DW58" i="265"/>
  <c r="DW59" i="265"/>
  <c r="DW154" i="280"/>
  <c r="DW155" i="280"/>
  <c r="DW156" i="280"/>
  <c r="DW159" i="280"/>
  <c r="DW160" i="280"/>
  <c r="DW161" i="280"/>
  <c r="DW61" i="265"/>
  <c r="DV181" i="280"/>
  <c r="DV165" i="280"/>
  <c r="DV166" i="280"/>
  <c r="DV182" i="280"/>
  <c r="DV183" i="280"/>
  <c r="DV184" i="280"/>
  <c r="DW179" i="280"/>
  <c r="DW173" i="280"/>
  <c r="DW169" i="280"/>
  <c r="DW170" i="280"/>
  <c r="DW171" i="280"/>
  <c r="DW174" i="280"/>
  <c r="DW175" i="280"/>
  <c r="DW176" i="280"/>
  <c r="DW62" i="265"/>
  <c r="DW63" i="265"/>
  <c r="DW66" i="265"/>
  <c r="DW52" i="286"/>
  <c r="DW53" i="286"/>
  <c r="DW58" i="286"/>
  <c r="DW59" i="286"/>
  <c r="DW10" i="288"/>
  <c r="DW11" i="288"/>
  <c r="DW12" i="288"/>
  <c r="DW9" i="288"/>
  <c r="DW18" i="288"/>
  <c r="DW21" i="288"/>
  <c r="DW23" i="286"/>
  <c r="DW24" i="286"/>
  <c r="DW25" i="286"/>
  <c r="DX22" i="286"/>
  <c r="DX47" i="286"/>
  <c r="DX30" i="285"/>
  <c r="DX31" i="285"/>
  <c r="DX15" i="265"/>
  <c r="DX16" i="265"/>
  <c r="DX128" i="280"/>
  <c r="DX18" i="265"/>
  <c r="DW205" i="280"/>
  <c r="DW206" i="280"/>
  <c r="DX202" i="280"/>
  <c r="DX229" i="280"/>
  <c r="DX231" i="280"/>
  <c r="DX232" i="280"/>
  <c r="DX19" i="265"/>
  <c r="DX21" i="265"/>
  <c r="DX10" i="282"/>
  <c r="DX12" i="282"/>
  <c r="DX13" i="282"/>
  <c r="DX23" i="265"/>
  <c r="DX24" i="265"/>
  <c r="DX48" i="286"/>
  <c r="DX49" i="286"/>
  <c r="DX57" i="286"/>
  <c r="DW31" i="286"/>
  <c r="DW32" i="286"/>
  <c r="DW33" i="286"/>
  <c r="DX30" i="286"/>
  <c r="DX51" i="286"/>
  <c r="DW33" i="282"/>
  <c r="DW34" i="282"/>
  <c r="DX31" i="282"/>
  <c r="DX20" i="282"/>
  <c r="DX22" i="282"/>
  <c r="DX44" i="282"/>
  <c r="DX37" i="282"/>
  <c r="DX38" i="282"/>
  <c r="DX40" i="282"/>
  <c r="DX45" i="282"/>
  <c r="DX46" i="282"/>
  <c r="DX48" i="282"/>
  <c r="DX49" i="282"/>
  <c r="DX58" i="282"/>
  <c r="DX54" i="282"/>
  <c r="DW51" i="282"/>
  <c r="DW52" i="282"/>
  <c r="DW77" i="282"/>
  <c r="DW78" i="282"/>
  <c r="DW79" i="282"/>
  <c r="DX76" i="282"/>
  <c r="DX55" i="282"/>
  <c r="DX56" i="282"/>
  <c r="DX59" i="282"/>
  <c r="DX60" i="282"/>
  <c r="DX63" i="282"/>
  <c r="DX65" i="282"/>
  <c r="DX66" i="282"/>
  <c r="DX36" i="265"/>
  <c r="DX37" i="265"/>
  <c r="DX189" i="280"/>
  <c r="DX192" i="280"/>
  <c r="DX195" i="280"/>
  <c r="DX196" i="280"/>
  <c r="DX197" i="280"/>
  <c r="DX43" i="265"/>
  <c r="DX139" i="280"/>
  <c r="DX140" i="280"/>
  <c r="DX143" i="280"/>
  <c r="DX144" i="280"/>
  <c r="DX46" i="265"/>
  <c r="DX48" i="265"/>
  <c r="DX50" i="265"/>
  <c r="DX104" i="280"/>
  <c r="DX51" i="265"/>
  <c r="DX52" i="265"/>
  <c r="DX45" i="314"/>
  <c r="DX46" i="314"/>
  <c r="DX48" i="314"/>
  <c r="DX50" i="314"/>
  <c r="DX51" i="314"/>
  <c r="DX61" i="314"/>
  <c r="DX35" i="314"/>
  <c r="DW79" i="314"/>
  <c r="DW80" i="314"/>
  <c r="DW81" i="314"/>
  <c r="DX78" i="314"/>
  <c r="DX36" i="314"/>
  <c r="DX38" i="314"/>
  <c r="DX40" i="314"/>
  <c r="DX42" i="314"/>
  <c r="DX62" i="314"/>
  <c r="DX63" i="314"/>
  <c r="DX64" i="314"/>
  <c r="DX54" i="265"/>
  <c r="DX53" i="314"/>
  <c r="DX55" i="314"/>
  <c r="DX57" i="314"/>
  <c r="DX58" i="314"/>
  <c r="DX59" i="314"/>
  <c r="DX70" i="314"/>
  <c r="DX67" i="314"/>
  <c r="DX68" i="314"/>
  <c r="DX71" i="314"/>
  <c r="DX72" i="314"/>
  <c r="DX55" i="265"/>
  <c r="DX56" i="265"/>
  <c r="DX58" i="265"/>
  <c r="DX59" i="265"/>
  <c r="DX154" i="280"/>
  <c r="DX155" i="280"/>
  <c r="DX156" i="280"/>
  <c r="DX159" i="280"/>
  <c r="DX160" i="280"/>
  <c r="DX161" i="280"/>
  <c r="DX61" i="265"/>
  <c r="DW181" i="280"/>
  <c r="DW165" i="280"/>
  <c r="DW166" i="280"/>
  <c r="DW182" i="280"/>
  <c r="DW183" i="280"/>
  <c r="DW184" i="280"/>
  <c r="DX179" i="280"/>
  <c r="DX173" i="280"/>
  <c r="DX169" i="280"/>
  <c r="DX170" i="280"/>
  <c r="DX171" i="280"/>
  <c r="DX174" i="280"/>
  <c r="DX175" i="280"/>
  <c r="DX176" i="280"/>
  <c r="DX62" i="265"/>
  <c r="DX63" i="265"/>
  <c r="DX66" i="265"/>
  <c r="DX52" i="286"/>
  <c r="DX53" i="286"/>
  <c r="DX58" i="286"/>
  <c r="DX59" i="286"/>
  <c r="DX10" i="288"/>
  <c r="DX11" i="288"/>
  <c r="DX12" i="288"/>
  <c r="DX9" i="288"/>
  <c r="DX18" i="288"/>
  <c r="DX21" i="288"/>
  <c r="DX23" i="286"/>
  <c r="DX24" i="286"/>
  <c r="DX25" i="286"/>
  <c r="DY22" i="286"/>
  <c r="DY47" i="286"/>
  <c r="DY30" i="285"/>
  <c r="DY31" i="285"/>
  <c r="DY15" i="265"/>
  <c r="DY16" i="265"/>
  <c r="DY128" i="280"/>
  <c r="DY18" i="265"/>
  <c r="DX205" i="280"/>
  <c r="DX206" i="280"/>
  <c r="DY202" i="280"/>
  <c r="DY229" i="280"/>
  <c r="DY231" i="280"/>
  <c r="DY232" i="280"/>
  <c r="DY19" i="265"/>
  <c r="DY21" i="265"/>
  <c r="DY10" i="282"/>
  <c r="DY12" i="282"/>
  <c r="DY13" i="282"/>
  <c r="DY23" i="265"/>
  <c r="DY24" i="265"/>
  <c r="DY48" i="286"/>
  <c r="DY49" i="286"/>
  <c r="DY57" i="286"/>
  <c r="DX31" i="286"/>
  <c r="DX32" i="286"/>
  <c r="DX33" i="286"/>
  <c r="DY30" i="286"/>
  <c r="DY51" i="286"/>
  <c r="DX33" i="282"/>
  <c r="DX34" i="282"/>
  <c r="DY31" i="282"/>
  <c r="DY20" i="282"/>
  <c r="DY22" i="282"/>
  <c r="DY44" i="282"/>
  <c r="DY37" i="282"/>
  <c r="DY38" i="282"/>
  <c r="DY40" i="282"/>
  <c r="DY45" i="282"/>
  <c r="DY46" i="282"/>
  <c r="DY48" i="282"/>
  <c r="DY49" i="282"/>
  <c r="DY58" i="282"/>
  <c r="DY54" i="282"/>
  <c r="DX51" i="282"/>
  <c r="DX52" i="282"/>
  <c r="DX77" i="282"/>
  <c r="DX78" i="282"/>
  <c r="DX79" i="282"/>
  <c r="DY76" i="282"/>
  <c r="DY55" i="282"/>
  <c r="DY56" i="282"/>
  <c r="DY59" i="282"/>
  <c r="DY60" i="282"/>
  <c r="DY63" i="282"/>
  <c r="DY65" i="282"/>
  <c r="DY66" i="282"/>
  <c r="DY36" i="265"/>
  <c r="DY37" i="265"/>
  <c r="DY189" i="280"/>
  <c r="DY192" i="280"/>
  <c r="DY195" i="280"/>
  <c r="DY196" i="280"/>
  <c r="DY197" i="280"/>
  <c r="DY43" i="265"/>
  <c r="DY139" i="280"/>
  <c r="DY140" i="280"/>
  <c r="DY143" i="280"/>
  <c r="DY144" i="280"/>
  <c r="DY46" i="265"/>
  <c r="DY48" i="265"/>
  <c r="DY50" i="265"/>
  <c r="DY104" i="280"/>
  <c r="DY51" i="265"/>
  <c r="DY52" i="265"/>
  <c r="DY45" i="314"/>
  <c r="DY46" i="314"/>
  <c r="DY48" i="314"/>
  <c r="DY50" i="314"/>
  <c r="DY51" i="314"/>
  <c r="DY61" i="314"/>
  <c r="DY35" i="314"/>
  <c r="DX79" i="314"/>
  <c r="DX80" i="314"/>
  <c r="DX81" i="314"/>
  <c r="DY78" i="314"/>
  <c r="DY36" i="314"/>
  <c r="DY38" i="314"/>
  <c r="DY40" i="314"/>
  <c r="DY42" i="314"/>
  <c r="DY62" i="314"/>
  <c r="DY63" i="314"/>
  <c r="DY64" i="314"/>
  <c r="DY54" i="265"/>
  <c r="DY53" i="314"/>
  <c r="DY55" i="314"/>
  <c r="DY57" i="314"/>
  <c r="DY58" i="314"/>
  <c r="DY59" i="314"/>
  <c r="DY70" i="314"/>
  <c r="DY67" i="314"/>
  <c r="DY68" i="314"/>
  <c r="DY71" i="314"/>
  <c r="DY72" i="314"/>
  <c r="DY55" i="265"/>
  <c r="DY56" i="265"/>
  <c r="DY58" i="265"/>
  <c r="DY59" i="265"/>
  <c r="DY154" i="280"/>
  <c r="DY155" i="280"/>
  <c r="DY156" i="280"/>
  <c r="DY159" i="280"/>
  <c r="DY160" i="280"/>
  <c r="DY161" i="280"/>
  <c r="DY61" i="265"/>
  <c r="DX181" i="280"/>
  <c r="DX165" i="280"/>
  <c r="DX166" i="280"/>
  <c r="DX182" i="280"/>
  <c r="DX183" i="280"/>
  <c r="DX184" i="280"/>
  <c r="DY179" i="280"/>
  <c r="DY173" i="280"/>
  <c r="DY169" i="280"/>
  <c r="DY170" i="280"/>
  <c r="DY171" i="280"/>
  <c r="DY174" i="280"/>
  <c r="DY175" i="280"/>
  <c r="DY176" i="280"/>
  <c r="DY62" i="265"/>
  <c r="DY63" i="265"/>
  <c r="DY66" i="265"/>
  <c r="DY52" i="286"/>
  <c r="DY53" i="286"/>
  <c r="DY58" i="286"/>
  <c r="DY59" i="286"/>
  <c r="DY10" i="288"/>
  <c r="DY11" i="288"/>
  <c r="DY12" i="288"/>
  <c r="DY9" i="288"/>
  <c r="DY18" i="288"/>
  <c r="DY21" i="288"/>
  <c r="DY23" i="286"/>
  <c r="DY24" i="286"/>
  <c r="DY25" i="286"/>
  <c r="DZ22" i="286"/>
  <c r="DZ47" i="286"/>
  <c r="DZ30" i="285"/>
  <c r="DZ31" i="285"/>
  <c r="DZ15" i="265"/>
  <c r="DZ16" i="265"/>
  <c r="DZ128" i="280"/>
  <c r="DZ18" i="265"/>
  <c r="DY205" i="280"/>
  <c r="DY206" i="280"/>
  <c r="DZ202" i="280"/>
  <c r="DZ229" i="280"/>
  <c r="DZ231" i="280"/>
  <c r="DZ232" i="280"/>
  <c r="DZ19" i="265"/>
  <c r="DZ21" i="265"/>
  <c r="DZ10" i="282"/>
  <c r="DZ12" i="282"/>
  <c r="DZ13" i="282"/>
  <c r="DZ23" i="265"/>
  <c r="DZ24" i="265"/>
  <c r="DZ48" i="286"/>
  <c r="DZ49" i="286"/>
  <c r="DZ57" i="286"/>
  <c r="DY31" i="286"/>
  <c r="DY32" i="286"/>
  <c r="DY33" i="286"/>
  <c r="DZ30" i="286"/>
  <c r="DZ51" i="286"/>
  <c r="DY33" i="282"/>
  <c r="DY34" i="282"/>
  <c r="DZ31" i="282"/>
  <c r="DZ20" i="282"/>
  <c r="DZ22" i="282"/>
  <c r="DZ44" i="282"/>
  <c r="DZ37" i="282"/>
  <c r="DZ38" i="282"/>
  <c r="DZ40" i="282"/>
  <c r="DZ45" i="282"/>
  <c r="DZ46" i="282"/>
  <c r="DZ48" i="282"/>
  <c r="DZ49" i="282"/>
  <c r="DZ58" i="282"/>
  <c r="DZ54" i="282"/>
  <c r="DY51" i="282"/>
  <c r="DY52" i="282"/>
  <c r="DY77" i="282"/>
  <c r="DY78" i="282"/>
  <c r="DY79" i="282"/>
  <c r="DZ76" i="282"/>
  <c r="DZ55" i="282"/>
  <c r="DZ56" i="282"/>
  <c r="DZ59" i="282"/>
  <c r="DZ60" i="282"/>
  <c r="DZ63" i="282"/>
  <c r="DZ65" i="282"/>
  <c r="DZ66" i="282"/>
  <c r="DZ36" i="265"/>
  <c r="DZ37" i="265"/>
  <c r="DZ189" i="280"/>
  <c r="DZ192" i="280"/>
  <c r="DZ195" i="280"/>
  <c r="DZ196" i="280"/>
  <c r="DZ197" i="280"/>
  <c r="DZ43" i="265"/>
  <c r="DZ139" i="280"/>
  <c r="DZ140" i="280"/>
  <c r="DZ143" i="280"/>
  <c r="DZ144" i="280"/>
  <c r="DZ46" i="265"/>
  <c r="DZ48" i="265"/>
  <c r="DZ50" i="265"/>
  <c r="DZ104" i="280"/>
  <c r="DZ51" i="265"/>
  <c r="DZ52" i="265"/>
  <c r="DZ45" i="314"/>
  <c r="DZ46" i="314"/>
  <c r="DZ48" i="314"/>
  <c r="DZ50" i="314"/>
  <c r="DZ51" i="314"/>
  <c r="DZ61" i="314"/>
  <c r="DZ35" i="314"/>
  <c r="DY79" i="314"/>
  <c r="DY80" i="314"/>
  <c r="DY81" i="314"/>
  <c r="DZ78" i="314"/>
  <c r="DZ36" i="314"/>
  <c r="DZ38" i="314"/>
  <c r="DZ40" i="314"/>
  <c r="DZ42" i="314"/>
  <c r="DZ62" i="314"/>
  <c r="DZ63" i="314"/>
  <c r="DZ64" i="314"/>
  <c r="DZ54" i="265"/>
  <c r="DZ53" i="314"/>
  <c r="DZ55" i="314"/>
  <c r="DZ57" i="314"/>
  <c r="DZ58" i="314"/>
  <c r="DZ59" i="314"/>
  <c r="DZ70" i="314"/>
  <c r="DZ67" i="314"/>
  <c r="DZ68" i="314"/>
  <c r="DZ71" i="314"/>
  <c r="DZ72" i="314"/>
  <c r="DZ55" i="265"/>
  <c r="DZ56" i="265"/>
  <c r="DZ58" i="265"/>
  <c r="DZ59" i="265"/>
  <c r="DZ154" i="280"/>
  <c r="DZ155" i="280"/>
  <c r="DZ156" i="280"/>
  <c r="DZ159" i="280"/>
  <c r="DZ160" i="280"/>
  <c r="DZ161" i="280"/>
  <c r="DZ61" i="265"/>
  <c r="DY181" i="280"/>
  <c r="DY165" i="280"/>
  <c r="DY166" i="280"/>
  <c r="DY182" i="280"/>
  <c r="DY183" i="280"/>
  <c r="DY184" i="280"/>
  <c r="DZ179" i="280"/>
  <c r="DZ173" i="280"/>
  <c r="DZ169" i="280"/>
  <c r="DZ170" i="280"/>
  <c r="DZ171" i="280"/>
  <c r="DZ174" i="280"/>
  <c r="DZ175" i="280"/>
  <c r="DZ176" i="280"/>
  <c r="DZ62" i="265"/>
  <c r="DZ63" i="265"/>
  <c r="DZ66" i="265"/>
  <c r="DZ52" i="286"/>
  <c r="DZ53" i="286"/>
  <c r="DZ58" i="286"/>
  <c r="DZ59" i="286"/>
  <c r="DZ10" i="288"/>
  <c r="DZ11" i="288"/>
  <c r="DZ12" i="288"/>
  <c r="DZ9" i="288"/>
  <c r="DZ18" i="288"/>
  <c r="DZ21" i="288"/>
  <c r="DZ23" i="286"/>
  <c r="DZ24" i="286"/>
  <c r="DZ25" i="286"/>
  <c r="EA22" i="286"/>
  <c r="EA47" i="286"/>
  <c r="EA30" i="285"/>
  <c r="EA31" i="285"/>
  <c r="EA15" i="265"/>
  <c r="EA16" i="265"/>
  <c r="EA128" i="280"/>
  <c r="EA18" i="265"/>
  <c r="DZ205" i="280"/>
  <c r="DZ206" i="280"/>
  <c r="EA202" i="280"/>
  <c r="EA229" i="280"/>
  <c r="EA231" i="280"/>
  <c r="EA232" i="280"/>
  <c r="EA19" i="265"/>
  <c r="EA21" i="265"/>
  <c r="EA10" i="282"/>
  <c r="EA12" i="282"/>
  <c r="EA13" i="282"/>
  <c r="EA23" i="265"/>
  <c r="EA24" i="265"/>
  <c r="EA48" i="286"/>
  <c r="EA49" i="286"/>
  <c r="EA57" i="286"/>
  <c r="DZ31" i="286"/>
  <c r="DZ32" i="286"/>
  <c r="DZ33" i="286"/>
  <c r="EA30" i="286"/>
  <c r="EA51" i="286"/>
  <c r="DZ33" i="282"/>
  <c r="DZ34" i="282"/>
  <c r="EA31" i="282"/>
  <c r="EA20" i="282"/>
  <c r="EA22" i="282"/>
  <c r="EA44" i="282"/>
  <c r="EA37" i="282"/>
  <c r="EA38" i="282"/>
  <c r="EA40" i="282"/>
  <c r="EA45" i="282"/>
  <c r="EA46" i="282"/>
  <c r="EA48" i="282"/>
  <c r="EA49" i="282"/>
  <c r="EA58" i="282"/>
  <c r="EA54" i="282"/>
  <c r="DZ51" i="282"/>
  <c r="DZ52" i="282"/>
  <c r="DZ77" i="282"/>
  <c r="DZ78" i="282"/>
  <c r="DZ79" i="282"/>
  <c r="EA76" i="282"/>
  <c r="EA55" i="282"/>
  <c r="EA56" i="282"/>
  <c r="EA59" i="282"/>
  <c r="EA60" i="282"/>
  <c r="EA63" i="282"/>
  <c r="EA65" i="282"/>
  <c r="EA66" i="282"/>
  <c r="EA36" i="265"/>
  <c r="EA37" i="265"/>
  <c r="EA189" i="280"/>
  <c r="EA192" i="280"/>
  <c r="EA195" i="280"/>
  <c r="EA196" i="280"/>
  <c r="EA197" i="280"/>
  <c r="EA43" i="265"/>
  <c r="EA139" i="280"/>
  <c r="EA140" i="280"/>
  <c r="EA143" i="280"/>
  <c r="EA144" i="280"/>
  <c r="EA46" i="265"/>
  <c r="EA48" i="265"/>
  <c r="EA50" i="265"/>
  <c r="EA104" i="280"/>
  <c r="EA51" i="265"/>
  <c r="EA52" i="265"/>
  <c r="EA45" i="314"/>
  <c r="EA46" i="314"/>
  <c r="EA48" i="314"/>
  <c r="EA50" i="314"/>
  <c r="EA51" i="314"/>
  <c r="EA61" i="314"/>
  <c r="EA35" i="314"/>
  <c r="DZ79" i="314"/>
  <c r="DZ80" i="314"/>
  <c r="DZ81" i="314"/>
  <c r="EA78" i="314"/>
  <c r="EA36" i="314"/>
  <c r="EA38" i="314"/>
  <c r="EA40" i="314"/>
  <c r="EA42" i="314"/>
  <c r="EA62" i="314"/>
  <c r="EA63" i="314"/>
  <c r="EA64" i="314"/>
  <c r="EA54" i="265"/>
  <c r="EA53" i="314"/>
  <c r="EA55" i="314"/>
  <c r="EA57" i="314"/>
  <c r="EA58" i="314"/>
  <c r="EA59" i="314"/>
  <c r="EA70" i="314"/>
  <c r="EA67" i="314"/>
  <c r="EA68" i="314"/>
  <c r="EA71" i="314"/>
  <c r="EA72" i="314"/>
  <c r="EA55" i="265"/>
  <c r="EA56" i="265"/>
  <c r="EA58" i="265"/>
  <c r="EA59" i="265"/>
  <c r="EA154" i="280"/>
  <c r="EA155" i="280"/>
  <c r="EA156" i="280"/>
  <c r="EA159" i="280"/>
  <c r="EA160" i="280"/>
  <c r="EA161" i="280"/>
  <c r="EA61" i="265"/>
  <c r="DZ181" i="280"/>
  <c r="DZ165" i="280"/>
  <c r="DZ166" i="280"/>
  <c r="DZ182" i="280"/>
  <c r="DZ183" i="280"/>
  <c r="DZ184" i="280"/>
  <c r="EA179" i="280"/>
  <c r="EA173" i="280"/>
  <c r="EA169" i="280"/>
  <c r="EA170" i="280"/>
  <c r="EA171" i="280"/>
  <c r="EA174" i="280"/>
  <c r="EA175" i="280"/>
  <c r="EA176" i="280"/>
  <c r="EA62" i="265"/>
  <c r="EA63" i="265"/>
  <c r="EA66" i="265"/>
  <c r="EA52" i="286"/>
  <c r="EA53" i="286"/>
  <c r="EA58" i="286"/>
  <c r="EA59" i="286"/>
  <c r="EA10" i="288"/>
  <c r="EA11" i="288"/>
  <c r="EA12" i="288"/>
  <c r="EA9" i="288"/>
  <c r="EA18" i="288"/>
  <c r="EA21" i="288"/>
  <c r="EA23" i="286"/>
  <c r="EA24" i="286"/>
  <c r="EA25" i="286"/>
  <c r="EB22" i="286"/>
  <c r="EB47" i="286"/>
  <c r="EB30" i="285"/>
  <c r="EB31" i="285"/>
  <c r="EB15" i="265"/>
  <c r="EB16" i="265"/>
  <c r="EB128" i="280"/>
  <c r="EB18" i="265"/>
  <c r="EA205" i="280"/>
  <c r="EA206" i="280"/>
  <c r="EB202" i="280"/>
  <c r="EB229" i="280"/>
  <c r="EB231" i="280"/>
  <c r="EB232" i="280"/>
  <c r="EB19" i="265"/>
  <c r="EB21" i="265"/>
  <c r="EB10" i="282"/>
  <c r="EB12" i="282"/>
  <c r="EB13" i="282"/>
  <c r="EB23" i="265"/>
  <c r="EB24" i="265"/>
  <c r="EB48" i="286"/>
  <c r="EB49" i="286"/>
  <c r="EB57" i="286"/>
  <c r="EA31" i="286"/>
  <c r="EA32" i="286"/>
  <c r="EA33" i="286"/>
  <c r="EB30" i="286"/>
  <c r="EB51" i="286"/>
  <c r="EA33" i="282"/>
  <c r="EA34" i="282"/>
  <c r="EB31" i="282"/>
  <c r="EB20" i="282"/>
  <c r="EB22" i="282"/>
  <c r="EB44" i="282"/>
  <c r="EB37" i="282"/>
  <c r="EB38" i="282"/>
  <c r="EB40" i="282"/>
  <c r="EB45" i="282"/>
  <c r="EB46" i="282"/>
  <c r="EB48" i="282"/>
  <c r="EB49" i="282"/>
  <c r="EB58" i="282"/>
  <c r="EB54" i="282"/>
  <c r="EA51" i="282"/>
  <c r="EA52" i="282"/>
  <c r="EA77" i="282"/>
  <c r="EA78" i="282"/>
  <c r="EA79" i="282"/>
  <c r="EB76" i="282"/>
  <c r="EB55" i="282"/>
  <c r="EB56" i="282"/>
  <c r="EB59" i="282"/>
  <c r="EB60" i="282"/>
  <c r="EB63" i="282"/>
  <c r="EB65" i="282"/>
  <c r="EB66" i="282"/>
  <c r="EB36" i="265"/>
  <c r="EB37" i="265"/>
  <c r="EB189" i="280"/>
  <c r="EB192" i="280"/>
  <c r="EB195" i="280"/>
  <c r="EB196" i="280"/>
  <c r="EB197" i="280"/>
  <c r="EB43" i="265"/>
  <c r="EB139" i="280"/>
  <c r="EB140" i="280"/>
  <c r="EB143" i="280"/>
  <c r="EB144" i="280"/>
  <c r="EB46" i="265"/>
  <c r="EB48" i="265"/>
  <c r="EB50" i="265"/>
  <c r="EB104" i="280"/>
  <c r="EB51" i="265"/>
  <c r="EB52" i="265"/>
  <c r="EB45" i="314"/>
  <c r="EB46" i="314"/>
  <c r="EB48" i="314"/>
  <c r="EB50" i="314"/>
  <c r="EB51" i="314"/>
  <c r="EB61" i="314"/>
  <c r="EB35" i="314"/>
  <c r="EA79" i="314"/>
  <c r="EA80" i="314"/>
  <c r="EA81" i="314"/>
  <c r="EB78" i="314"/>
  <c r="EB36" i="314"/>
  <c r="EB38" i="314"/>
  <c r="EB40" i="314"/>
  <c r="EB42" i="314"/>
  <c r="EB62" i="314"/>
  <c r="EB63" i="314"/>
  <c r="EB64" i="314"/>
  <c r="EB54" i="265"/>
  <c r="EB53" i="314"/>
  <c r="EB55" i="314"/>
  <c r="EB57" i="314"/>
  <c r="EB58" i="314"/>
  <c r="EB59" i="314"/>
  <c r="EB70" i="314"/>
  <c r="EB67" i="314"/>
  <c r="EB68" i="314"/>
  <c r="EB71" i="314"/>
  <c r="EB72" i="314"/>
  <c r="EB55" i="265"/>
  <c r="EB56" i="265"/>
  <c r="EB58" i="265"/>
  <c r="EB59" i="265"/>
  <c r="EB154" i="280"/>
  <c r="EB155" i="280"/>
  <c r="EB156" i="280"/>
  <c r="EB159" i="280"/>
  <c r="EB160" i="280"/>
  <c r="EB161" i="280"/>
  <c r="EB61" i="265"/>
  <c r="EA181" i="280"/>
  <c r="EA165" i="280"/>
  <c r="EA166" i="280"/>
  <c r="EA182" i="280"/>
  <c r="EA183" i="280"/>
  <c r="EA184" i="280"/>
  <c r="EB179" i="280"/>
  <c r="EB173" i="280"/>
  <c r="EB169" i="280"/>
  <c r="EB170" i="280"/>
  <c r="EB171" i="280"/>
  <c r="EB174" i="280"/>
  <c r="EB175" i="280"/>
  <c r="EB176" i="280"/>
  <c r="EB62" i="265"/>
  <c r="EB63" i="265"/>
  <c r="EB66" i="265"/>
  <c r="EB52" i="286"/>
  <c r="EB53" i="286"/>
  <c r="EB58" i="286"/>
  <c r="EB59" i="286"/>
  <c r="EB10" i="288"/>
  <c r="EB11" i="288"/>
  <c r="EB12" i="288"/>
  <c r="EB9" i="288"/>
  <c r="EB18" i="288"/>
  <c r="EB21" i="288"/>
  <c r="EB23" i="286"/>
  <c r="EB24" i="286"/>
  <c r="EB25" i="286"/>
  <c r="EC22" i="286"/>
  <c r="EC47" i="286"/>
  <c r="EC30" i="285"/>
  <c r="EC31" i="285"/>
  <c r="EC15" i="265"/>
  <c r="EC16" i="265"/>
  <c r="EC128" i="280"/>
  <c r="EC18" i="265"/>
  <c r="EB205" i="280"/>
  <c r="EB206" i="280"/>
  <c r="EC202" i="280"/>
  <c r="EC229" i="280"/>
  <c r="EC231" i="280"/>
  <c r="EC232" i="280"/>
  <c r="EC19" i="265"/>
  <c r="EC21" i="265"/>
  <c r="EC10" i="282"/>
  <c r="EC12" i="282"/>
  <c r="EC13" i="282"/>
  <c r="EC23" i="265"/>
  <c r="EC24" i="265"/>
  <c r="EC48" i="286"/>
  <c r="EC49" i="286"/>
  <c r="EC57" i="286"/>
  <c r="EB31" i="286"/>
  <c r="EB32" i="286"/>
  <c r="EB33" i="286"/>
  <c r="EC30" i="286"/>
  <c r="EC51" i="286"/>
  <c r="EB33" i="282"/>
  <c r="EB34" i="282"/>
  <c r="EC31" i="282"/>
  <c r="EC20" i="282"/>
  <c r="EC22" i="282"/>
  <c r="EC44" i="282"/>
  <c r="EC37" i="282"/>
  <c r="EC38" i="282"/>
  <c r="EC40" i="282"/>
  <c r="EC45" i="282"/>
  <c r="EC46" i="282"/>
  <c r="EC48" i="282"/>
  <c r="EC49" i="282"/>
  <c r="EC58" i="282"/>
  <c r="EC54" i="282"/>
  <c r="EB51" i="282"/>
  <c r="EB52" i="282"/>
  <c r="EB77" i="282"/>
  <c r="EB78" i="282"/>
  <c r="EB79" i="282"/>
  <c r="EC76" i="282"/>
  <c r="EC55" i="282"/>
  <c r="EC56" i="282"/>
  <c r="EC59" i="282"/>
  <c r="EC60" i="282"/>
  <c r="EC63" i="282"/>
  <c r="EC65" i="282"/>
  <c r="EC66" i="282"/>
  <c r="EC36" i="265"/>
  <c r="EC37" i="265"/>
  <c r="EC189" i="280"/>
  <c r="EC192" i="280"/>
  <c r="EC195" i="280"/>
  <c r="EC196" i="280"/>
  <c r="EC197" i="280"/>
  <c r="EC43" i="265"/>
  <c r="EC139" i="280"/>
  <c r="EC140" i="280"/>
  <c r="EC143" i="280"/>
  <c r="EC144" i="280"/>
  <c r="EC46" i="265"/>
  <c r="EC48" i="265"/>
  <c r="EC50" i="265"/>
  <c r="EC104" i="280"/>
  <c r="EC51" i="265"/>
  <c r="EC52" i="265"/>
  <c r="EC45" i="314"/>
  <c r="EC46" i="314"/>
  <c r="EC48" i="314"/>
  <c r="EC50" i="314"/>
  <c r="EC51" i="314"/>
  <c r="EC61" i="314"/>
  <c r="EC35" i="314"/>
  <c r="EB79" i="314"/>
  <c r="EB80" i="314"/>
  <c r="EB81" i="314"/>
  <c r="EC78" i="314"/>
  <c r="EC36" i="314"/>
  <c r="EC38" i="314"/>
  <c r="EC40" i="314"/>
  <c r="EC42" i="314"/>
  <c r="EC62" i="314"/>
  <c r="EC63" i="314"/>
  <c r="EC64" i="314"/>
  <c r="EC54" i="265"/>
  <c r="EC53" i="314"/>
  <c r="EC55" i="314"/>
  <c r="EC57" i="314"/>
  <c r="EC58" i="314"/>
  <c r="EC59" i="314"/>
  <c r="EC70" i="314"/>
  <c r="EC67" i="314"/>
  <c r="EC68" i="314"/>
  <c r="EC71" i="314"/>
  <c r="EC72" i="314"/>
  <c r="EC55" i="265"/>
  <c r="EC56" i="265"/>
  <c r="EC58" i="265"/>
  <c r="EC59" i="265"/>
  <c r="EC154" i="280"/>
  <c r="EC155" i="280"/>
  <c r="EC156" i="280"/>
  <c r="EC159" i="280"/>
  <c r="EC160" i="280"/>
  <c r="EC161" i="280"/>
  <c r="EC61" i="265"/>
  <c r="EB181" i="280"/>
  <c r="EB165" i="280"/>
  <c r="EB166" i="280"/>
  <c r="EB182" i="280"/>
  <c r="EB183" i="280"/>
  <c r="EB184" i="280"/>
  <c r="EC179" i="280"/>
  <c r="EC173" i="280"/>
  <c r="EC169" i="280"/>
  <c r="EC170" i="280"/>
  <c r="EC171" i="280"/>
  <c r="EC174" i="280"/>
  <c r="EC175" i="280"/>
  <c r="EC176" i="280"/>
  <c r="EC62" i="265"/>
  <c r="EC63" i="265"/>
  <c r="EC66" i="265"/>
  <c r="EC52" i="286"/>
  <c r="EC53" i="286"/>
  <c r="EC58" i="286"/>
  <c r="EC59" i="286"/>
  <c r="EC10" i="288"/>
  <c r="EC11" i="288"/>
  <c r="EC12" i="288"/>
  <c r="EC9" i="288"/>
  <c r="EC18" i="288"/>
  <c r="EC21" i="288"/>
  <c r="EC23" i="286"/>
  <c r="EC24" i="286"/>
  <c r="EC25" i="286"/>
  <c r="ED22" i="286"/>
  <c r="ED47" i="286"/>
  <c r="ED30" i="285"/>
  <c r="ED31" i="285"/>
  <c r="ED15" i="265"/>
  <c r="ED16" i="265"/>
  <c r="ED128" i="280"/>
  <c r="ED18" i="265"/>
  <c r="EC205" i="280"/>
  <c r="EC206" i="280"/>
  <c r="ED202" i="280"/>
  <c r="ED229" i="280"/>
  <c r="ED231" i="280"/>
  <c r="ED232" i="280"/>
  <c r="ED19" i="265"/>
  <c r="ED21" i="265"/>
  <c r="ED10" i="282"/>
  <c r="ED12" i="282"/>
  <c r="ED13" i="282"/>
  <c r="ED23" i="265"/>
  <c r="ED24" i="265"/>
  <c r="ED48" i="286"/>
  <c r="ED49" i="286"/>
  <c r="ED57" i="286"/>
  <c r="EC31" i="286"/>
  <c r="EC32" i="286"/>
  <c r="EC33" i="286"/>
  <c r="ED30" i="286"/>
  <c r="ED51" i="286"/>
  <c r="EC33" i="282"/>
  <c r="EC34" i="282"/>
  <c r="ED31" i="282"/>
  <c r="ED20" i="282"/>
  <c r="ED22" i="282"/>
  <c r="ED44" i="282"/>
  <c r="ED37" i="282"/>
  <c r="ED38" i="282"/>
  <c r="ED40" i="282"/>
  <c r="ED45" i="282"/>
  <c r="ED46" i="282"/>
  <c r="ED48" i="282"/>
  <c r="ED49" i="282"/>
  <c r="ED58" i="282"/>
  <c r="ED54" i="282"/>
  <c r="EC51" i="282"/>
  <c r="EC52" i="282"/>
  <c r="EC77" i="282"/>
  <c r="EC78" i="282"/>
  <c r="EC79" i="282"/>
  <c r="ED76" i="282"/>
  <c r="ED55" i="282"/>
  <c r="ED56" i="282"/>
  <c r="ED59" i="282"/>
  <c r="ED60" i="282"/>
  <c r="ED63" i="282"/>
  <c r="ED65" i="282"/>
  <c r="ED66" i="282"/>
  <c r="ED36" i="265"/>
  <c r="ED37" i="265"/>
  <c r="ED189" i="280"/>
  <c r="ED192" i="280"/>
  <c r="ED195" i="280"/>
  <c r="ED196" i="280"/>
  <c r="ED197" i="280"/>
  <c r="ED43" i="265"/>
  <c r="ED139" i="280"/>
  <c r="ED140" i="280"/>
  <c r="ED143" i="280"/>
  <c r="ED144" i="280"/>
  <c r="ED46" i="265"/>
  <c r="ED48" i="265"/>
  <c r="ED50" i="265"/>
  <c r="ED104" i="280"/>
  <c r="ED51" i="265"/>
  <c r="ED52" i="265"/>
  <c r="ED45" i="314"/>
  <c r="ED46" i="314"/>
  <c r="ED48" i="314"/>
  <c r="ED50" i="314"/>
  <c r="ED51" i="314"/>
  <c r="ED61" i="314"/>
  <c r="ED35" i="314"/>
  <c r="EC79" i="314"/>
  <c r="EC80" i="314"/>
  <c r="EC81" i="314"/>
  <c r="ED78" i="314"/>
  <c r="ED36" i="314"/>
  <c r="ED38" i="314"/>
  <c r="ED40" i="314"/>
  <c r="ED42" i="314"/>
  <c r="ED62" i="314"/>
  <c r="ED63" i="314"/>
  <c r="ED64" i="314"/>
  <c r="ED54" i="265"/>
  <c r="ED53" i="314"/>
  <c r="ED55" i="314"/>
  <c r="ED57" i="314"/>
  <c r="ED58" i="314"/>
  <c r="ED59" i="314"/>
  <c r="ED70" i="314"/>
  <c r="ED67" i="314"/>
  <c r="ED68" i="314"/>
  <c r="ED71" i="314"/>
  <c r="ED72" i="314"/>
  <c r="ED55" i="265"/>
  <c r="ED56" i="265"/>
  <c r="ED58" i="265"/>
  <c r="ED59" i="265"/>
  <c r="ED154" i="280"/>
  <c r="ED155" i="280"/>
  <c r="ED156" i="280"/>
  <c r="ED159" i="280"/>
  <c r="ED160" i="280"/>
  <c r="ED161" i="280"/>
  <c r="ED61" i="265"/>
  <c r="EC181" i="280"/>
  <c r="EC165" i="280"/>
  <c r="EC166" i="280"/>
  <c r="EC182" i="280"/>
  <c r="EC183" i="280"/>
  <c r="EC184" i="280"/>
  <c r="ED179" i="280"/>
  <c r="ED173" i="280"/>
  <c r="ED169" i="280"/>
  <c r="ED170" i="280"/>
  <c r="ED171" i="280"/>
  <c r="ED174" i="280"/>
  <c r="ED175" i="280"/>
  <c r="ED176" i="280"/>
  <c r="ED62" i="265"/>
  <c r="ED63" i="265"/>
  <c r="ED66" i="265"/>
  <c r="ED52" i="286"/>
  <c r="ED53" i="286"/>
  <c r="ED58" i="286"/>
  <c r="ED59" i="286"/>
  <c r="ED10" i="288"/>
  <c r="ED11" i="288"/>
  <c r="ED12" i="288"/>
  <c r="ED9" i="288"/>
  <c r="ED18" i="288"/>
  <c r="ED21" i="288"/>
  <c r="ED23" i="286"/>
  <c r="ED24" i="286"/>
  <c r="ED25" i="286"/>
  <c r="EE22" i="286"/>
  <c r="EE47" i="286"/>
  <c r="EE30" i="285"/>
  <c r="EE31" i="285"/>
  <c r="EE15" i="265"/>
  <c r="EE16" i="265"/>
  <c r="EE128" i="280"/>
  <c r="EE18" i="265"/>
  <c r="ED205" i="280"/>
  <c r="ED206" i="280"/>
  <c r="EE202" i="280"/>
  <c r="EE229" i="280"/>
  <c r="EE231" i="280"/>
  <c r="EE232" i="280"/>
  <c r="EE19" i="265"/>
  <c r="EE21" i="265"/>
  <c r="EE10" i="282"/>
  <c r="EE12" i="282"/>
  <c r="EE13" i="282"/>
  <c r="EE23" i="265"/>
  <c r="EE24" i="265"/>
  <c r="EE48" i="286"/>
  <c r="EE49" i="286"/>
  <c r="EE57" i="286"/>
  <c r="ED31" i="286"/>
  <c r="ED32" i="286"/>
  <c r="ED33" i="286"/>
  <c r="EE30" i="286"/>
  <c r="EE51" i="286"/>
  <c r="ED33" i="282"/>
  <c r="ED34" i="282"/>
  <c r="EE31" i="282"/>
  <c r="EE20" i="282"/>
  <c r="EE22" i="282"/>
  <c r="EE44" i="282"/>
  <c r="EE37" i="282"/>
  <c r="EE38" i="282"/>
  <c r="EE40" i="282"/>
  <c r="EE45" i="282"/>
  <c r="EE46" i="282"/>
  <c r="EE48" i="282"/>
  <c r="EE49" i="282"/>
  <c r="EE58" i="282"/>
  <c r="EE54" i="282"/>
  <c r="ED51" i="282"/>
  <c r="ED52" i="282"/>
  <c r="ED77" i="282"/>
  <c r="ED78" i="282"/>
  <c r="ED79" i="282"/>
  <c r="EE76" i="282"/>
  <c r="EE55" i="282"/>
  <c r="EE56" i="282"/>
  <c r="EE59" i="282"/>
  <c r="EE60" i="282"/>
  <c r="EE63" i="282"/>
  <c r="EE65" i="282"/>
  <c r="EE66" i="282"/>
  <c r="EE36" i="265"/>
  <c r="EE37" i="265"/>
  <c r="EE189" i="280"/>
  <c r="EE192" i="280"/>
  <c r="EE195" i="280"/>
  <c r="EE196" i="280"/>
  <c r="EE197" i="280"/>
  <c r="EE43" i="265"/>
  <c r="EE139" i="280"/>
  <c r="EE140" i="280"/>
  <c r="EE143" i="280"/>
  <c r="EE144" i="280"/>
  <c r="EE46" i="265"/>
  <c r="EE48" i="265"/>
  <c r="EE50" i="265"/>
  <c r="EE104" i="280"/>
  <c r="EE51" i="265"/>
  <c r="EE52" i="265"/>
  <c r="EE45" i="314"/>
  <c r="EE46" i="314"/>
  <c r="EE48" i="314"/>
  <c r="EE50" i="314"/>
  <c r="EE51" i="314"/>
  <c r="EE61" i="314"/>
  <c r="EE35" i="314"/>
  <c r="ED79" i="314"/>
  <c r="ED80" i="314"/>
  <c r="ED81" i="314"/>
  <c r="EE78" i="314"/>
  <c r="EE36" i="314"/>
  <c r="EE38" i="314"/>
  <c r="EE40" i="314"/>
  <c r="EE42" i="314"/>
  <c r="EE62" i="314"/>
  <c r="EE63" i="314"/>
  <c r="EE64" i="314"/>
  <c r="EE54" i="265"/>
  <c r="EE53" i="314"/>
  <c r="EE55" i="314"/>
  <c r="EE57" i="314"/>
  <c r="EE58" i="314"/>
  <c r="EE59" i="314"/>
  <c r="EE70" i="314"/>
  <c r="EE67" i="314"/>
  <c r="EE68" i="314"/>
  <c r="EE71" i="314"/>
  <c r="EE72" i="314"/>
  <c r="EE55" i="265"/>
  <c r="EE56" i="265"/>
  <c r="EE58" i="265"/>
  <c r="EE59" i="265"/>
  <c r="EE154" i="280"/>
  <c r="EE155" i="280"/>
  <c r="EE156" i="280"/>
  <c r="EE159" i="280"/>
  <c r="EE160" i="280"/>
  <c r="EE161" i="280"/>
  <c r="EE61" i="265"/>
  <c r="ED181" i="280"/>
  <c r="ED165" i="280"/>
  <c r="ED166" i="280"/>
  <c r="ED182" i="280"/>
  <c r="ED183" i="280"/>
  <c r="ED184" i="280"/>
  <c r="EE179" i="280"/>
  <c r="EE173" i="280"/>
  <c r="EE169" i="280"/>
  <c r="EE170" i="280"/>
  <c r="EE171" i="280"/>
  <c r="EE174" i="280"/>
  <c r="EE175" i="280"/>
  <c r="EE176" i="280"/>
  <c r="EE62" i="265"/>
  <c r="EE63" i="265"/>
  <c r="EE66" i="265"/>
  <c r="EE52" i="286"/>
  <c r="EE53" i="286"/>
  <c r="EE58" i="286"/>
  <c r="EE59" i="286"/>
  <c r="EE10" i="288"/>
  <c r="EE11" i="288"/>
  <c r="EE12" i="288"/>
  <c r="EE9" i="288"/>
  <c r="EE18" i="288"/>
  <c r="EE21" i="288"/>
  <c r="EE23" i="286"/>
  <c r="EE24" i="286"/>
  <c r="EE25" i="286"/>
  <c r="EF22" i="286"/>
  <c r="EF47" i="286"/>
  <c r="EF30" i="285"/>
  <c r="EF31" i="285"/>
  <c r="EF15" i="265"/>
  <c r="EF16" i="265"/>
  <c r="EF128" i="280"/>
  <c r="EF18" i="265"/>
  <c r="EE205" i="280"/>
  <c r="EE206" i="280"/>
  <c r="EF202" i="280"/>
  <c r="EF229" i="280"/>
  <c r="EF231" i="280"/>
  <c r="EF232" i="280"/>
  <c r="EF19" i="265"/>
  <c r="EF21" i="265"/>
  <c r="EF10" i="282"/>
  <c r="EF12" i="282"/>
  <c r="EF13" i="282"/>
  <c r="EF23" i="265"/>
  <c r="EF24" i="265"/>
  <c r="EF48" i="286"/>
  <c r="EF49" i="286"/>
  <c r="EF57" i="286"/>
  <c r="EE31" i="286"/>
  <c r="EE32" i="286"/>
  <c r="EE33" i="286"/>
  <c r="EF30" i="286"/>
  <c r="EF51" i="286"/>
  <c r="EE33" i="282"/>
  <c r="EE34" i="282"/>
  <c r="EF31" i="282"/>
  <c r="EF20" i="282"/>
  <c r="EF22" i="282"/>
  <c r="EF44" i="282"/>
  <c r="EF37" i="282"/>
  <c r="EF38" i="282"/>
  <c r="EF40" i="282"/>
  <c r="EF45" i="282"/>
  <c r="EF46" i="282"/>
  <c r="EF48" i="282"/>
  <c r="EF49" i="282"/>
  <c r="EF58" i="282"/>
  <c r="EF54" i="282"/>
  <c r="EE51" i="282"/>
  <c r="EE52" i="282"/>
  <c r="EE77" i="282"/>
  <c r="EE78" i="282"/>
  <c r="EE79" i="282"/>
  <c r="EF76" i="282"/>
  <c r="EF55" i="282"/>
  <c r="EF56" i="282"/>
  <c r="EF59" i="282"/>
  <c r="EF60" i="282"/>
  <c r="EF63" i="282"/>
  <c r="EF65" i="282"/>
  <c r="EF66" i="282"/>
  <c r="EF36" i="265"/>
  <c r="EF37" i="265"/>
  <c r="EF189" i="280"/>
  <c r="EF192" i="280"/>
  <c r="EF195" i="280"/>
  <c r="EF196" i="280"/>
  <c r="EF197" i="280"/>
  <c r="EF43" i="265"/>
  <c r="EF139" i="280"/>
  <c r="EF140" i="280"/>
  <c r="EF143" i="280"/>
  <c r="EF144" i="280"/>
  <c r="EF46" i="265"/>
  <c r="EF48" i="265"/>
  <c r="EF50" i="265"/>
  <c r="EF104" i="280"/>
  <c r="EF51" i="265"/>
  <c r="EF52" i="265"/>
  <c r="EF45" i="314"/>
  <c r="EF46" i="314"/>
  <c r="EF48" i="314"/>
  <c r="EF50" i="314"/>
  <c r="EF51" i="314"/>
  <c r="EF61" i="314"/>
  <c r="EF35" i="314"/>
  <c r="EE79" i="314"/>
  <c r="EE80" i="314"/>
  <c r="EE81" i="314"/>
  <c r="EF78" i="314"/>
  <c r="EF36" i="314"/>
  <c r="EF38" i="314"/>
  <c r="EF40" i="314"/>
  <c r="EF42" i="314"/>
  <c r="EF62" i="314"/>
  <c r="EF63" i="314"/>
  <c r="EF64" i="314"/>
  <c r="EF54" i="265"/>
  <c r="EF53" i="314"/>
  <c r="EF55" i="314"/>
  <c r="EF57" i="314"/>
  <c r="EF58" i="314"/>
  <c r="EF59" i="314"/>
  <c r="EF70" i="314"/>
  <c r="EF67" i="314"/>
  <c r="EF68" i="314"/>
  <c r="EF71" i="314"/>
  <c r="EF72" i="314"/>
  <c r="EF55" i="265"/>
  <c r="EF56" i="265"/>
  <c r="EF58" i="265"/>
  <c r="EF59" i="265"/>
  <c r="EF154" i="280"/>
  <c r="EF155" i="280"/>
  <c r="EF156" i="280"/>
  <c r="EF159" i="280"/>
  <c r="EF160" i="280"/>
  <c r="EF161" i="280"/>
  <c r="EF61" i="265"/>
  <c r="EE181" i="280"/>
  <c r="EE165" i="280"/>
  <c r="EE166" i="280"/>
  <c r="EE182" i="280"/>
  <c r="EE183" i="280"/>
  <c r="EE184" i="280"/>
  <c r="EF179" i="280"/>
  <c r="EF173" i="280"/>
  <c r="EF169" i="280"/>
  <c r="EF170" i="280"/>
  <c r="EF171" i="280"/>
  <c r="EF174" i="280"/>
  <c r="EF175" i="280"/>
  <c r="EF176" i="280"/>
  <c r="EF62" i="265"/>
  <c r="EF63" i="265"/>
  <c r="EF66" i="265"/>
  <c r="EF52" i="286"/>
  <c r="EF53" i="286"/>
  <c r="EF58" i="286"/>
  <c r="EF59" i="286"/>
  <c r="EF10" i="288"/>
  <c r="EF11" i="288"/>
  <c r="EF12" i="288"/>
  <c r="EF9" i="288"/>
  <c r="EF18" i="288"/>
  <c r="EF21" i="288"/>
  <c r="EF23" i="286"/>
  <c r="EF24" i="286"/>
  <c r="EF25" i="286"/>
  <c r="EG22" i="286"/>
  <c r="EG47" i="286"/>
  <c r="EG30" i="285"/>
  <c r="EG31" i="285"/>
  <c r="EG15" i="265"/>
  <c r="EG16" i="265"/>
  <c r="EG128" i="280"/>
  <c r="EG18" i="265"/>
  <c r="EF205" i="280"/>
  <c r="EF206" i="280"/>
  <c r="EG202" i="280"/>
  <c r="EG229" i="280"/>
  <c r="EG231" i="280"/>
  <c r="EG232" i="280"/>
  <c r="EG19" i="265"/>
  <c r="EG21" i="265"/>
  <c r="EG10" i="282"/>
  <c r="EG12" i="282"/>
  <c r="EG13" i="282"/>
  <c r="EG23" i="265"/>
  <c r="EG24" i="265"/>
  <c r="EG48" i="286"/>
  <c r="EG49" i="286"/>
  <c r="EG57" i="286"/>
  <c r="EF31" i="286"/>
  <c r="EF32" i="286"/>
  <c r="EF33" i="286"/>
  <c r="EG30" i="286"/>
  <c r="EG51" i="286"/>
  <c r="EF33" i="282"/>
  <c r="EF34" i="282"/>
  <c r="EG31" i="282"/>
  <c r="EG20" i="282"/>
  <c r="EG22" i="282"/>
  <c r="EG44" i="282"/>
  <c r="EG37" i="282"/>
  <c r="EG38" i="282"/>
  <c r="EG40" i="282"/>
  <c r="EG45" i="282"/>
  <c r="EG46" i="282"/>
  <c r="EG48" i="282"/>
  <c r="EG49" i="282"/>
  <c r="EG58" i="282"/>
  <c r="EG54" i="282"/>
  <c r="EF51" i="282"/>
  <c r="EF52" i="282"/>
  <c r="EF77" i="282"/>
  <c r="EF78" i="282"/>
  <c r="EF79" i="282"/>
  <c r="EG76" i="282"/>
  <c r="EG55" i="282"/>
  <c r="EG56" i="282"/>
  <c r="EG59" i="282"/>
  <c r="EG60" i="282"/>
  <c r="EG63" i="282"/>
  <c r="EG65" i="282"/>
  <c r="EG66" i="282"/>
  <c r="EG36" i="265"/>
  <c r="EG37" i="265"/>
  <c r="EG189" i="280"/>
  <c r="EG192" i="280"/>
  <c r="EG195" i="280"/>
  <c r="EG196" i="280"/>
  <c r="EG197" i="280"/>
  <c r="EG43" i="265"/>
  <c r="EG139" i="280"/>
  <c r="EG140" i="280"/>
  <c r="EG143" i="280"/>
  <c r="EG144" i="280"/>
  <c r="EG46" i="265"/>
  <c r="EG48" i="265"/>
  <c r="EG50" i="265"/>
  <c r="EG104" i="280"/>
  <c r="EG51" i="265"/>
  <c r="EG52" i="265"/>
  <c r="EG45" i="314"/>
  <c r="EG46" i="314"/>
  <c r="EG48" i="314"/>
  <c r="EG50" i="314"/>
  <c r="EG51" i="314"/>
  <c r="EG61" i="314"/>
  <c r="EG35" i="314"/>
  <c r="EF79" i="314"/>
  <c r="EF80" i="314"/>
  <c r="EF81" i="314"/>
  <c r="EG78" i="314"/>
  <c r="EG36" i="314"/>
  <c r="EG38" i="314"/>
  <c r="EG40" i="314"/>
  <c r="EG42" i="314"/>
  <c r="EG62" i="314"/>
  <c r="EG63" i="314"/>
  <c r="EG64" i="314"/>
  <c r="EG54" i="265"/>
  <c r="EG53" i="314"/>
  <c r="EG55" i="314"/>
  <c r="EG57" i="314"/>
  <c r="EG58" i="314"/>
  <c r="EG59" i="314"/>
  <c r="EG70" i="314"/>
  <c r="EG67" i="314"/>
  <c r="EG68" i="314"/>
  <c r="EG71" i="314"/>
  <c r="EG72" i="314"/>
  <c r="EG55" i="265"/>
  <c r="EG56" i="265"/>
  <c r="EG58" i="265"/>
  <c r="EG59" i="265"/>
  <c r="EG154" i="280"/>
  <c r="EG155" i="280"/>
  <c r="EG156" i="280"/>
  <c r="EG159" i="280"/>
  <c r="EG160" i="280"/>
  <c r="EG161" i="280"/>
  <c r="EG61" i="265"/>
  <c r="EF181" i="280"/>
  <c r="EF165" i="280"/>
  <c r="EF166" i="280"/>
  <c r="EF182" i="280"/>
  <c r="EF183" i="280"/>
  <c r="EF184" i="280"/>
  <c r="EG179" i="280"/>
  <c r="EG173" i="280"/>
  <c r="EG169" i="280"/>
  <c r="EG170" i="280"/>
  <c r="EG171" i="280"/>
  <c r="EG174" i="280"/>
  <c r="EG175" i="280"/>
  <c r="EG176" i="280"/>
  <c r="EG62" i="265"/>
  <c r="EG63" i="265"/>
  <c r="EG66" i="265"/>
  <c r="EG52" i="286"/>
  <c r="EG53" i="286"/>
  <c r="EG58" i="286"/>
  <c r="EG59" i="286"/>
  <c r="EG10" i="288"/>
  <c r="EG11" i="288"/>
  <c r="EG12" i="288"/>
  <c r="EG9" i="288"/>
  <c r="EG18" i="288"/>
  <c r="EG21" i="288"/>
  <c r="EG23" i="286"/>
  <c r="EG24" i="286"/>
  <c r="EG25" i="286"/>
  <c r="EH22" i="286"/>
  <c r="EH47" i="286"/>
  <c r="EH30" i="285"/>
  <c r="EH31" i="285"/>
  <c r="EH15" i="265"/>
  <c r="EH16" i="265"/>
  <c r="EH128" i="280"/>
  <c r="EH18" i="265"/>
  <c r="EG205" i="280"/>
  <c r="EG206" i="280"/>
  <c r="EH202" i="280"/>
  <c r="EH229" i="280"/>
  <c r="EH231" i="280"/>
  <c r="EH232" i="280"/>
  <c r="EH19" i="265"/>
  <c r="EH21" i="265"/>
  <c r="EH10" i="282"/>
  <c r="EH12" i="282"/>
  <c r="EH13" i="282"/>
  <c r="EH23" i="265"/>
  <c r="EH24" i="265"/>
  <c r="EH48" i="286"/>
  <c r="EH49" i="286"/>
  <c r="EH57" i="286"/>
  <c r="EG31" i="286"/>
  <c r="EG32" i="286"/>
  <c r="EG33" i="286"/>
  <c r="EH30" i="286"/>
  <c r="EH51" i="286"/>
  <c r="EG33" i="282"/>
  <c r="EG34" i="282"/>
  <c r="EH31" i="282"/>
  <c r="EH20" i="282"/>
  <c r="EH22" i="282"/>
  <c r="EH44" i="282"/>
  <c r="EH37" i="282"/>
  <c r="EH38" i="282"/>
  <c r="EH40" i="282"/>
  <c r="EH45" i="282"/>
  <c r="EH46" i="282"/>
  <c r="EH48" i="282"/>
  <c r="EH49" i="282"/>
  <c r="EH58" i="282"/>
  <c r="EH54" i="282"/>
  <c r="EG51" i="282"/>
  <c r="EG52" i="282"/>
  <c r="EG77" i="282"/>
  <c r="EG78" i="282"/>
  <c r="EG79" i="282"/>
  <c r="EH76" i="282"/>
  <c r="EH55" i="282"/>
  <c r="EH56" i="282"/>
  <c r="EH59" i="282"/>
  <c r="EH60" i="282"/>
  <c r="EH63" i="282"/>
  <c r="EH65" i="282"/>
  <c r="EH66" i="282"/>
  <c r="EH36" i="265"/>
  <c r="EH37" i="265"/>
  <c r="EH189" i="280"/>
  <c r="EH192" i="280"/>
  <c r="EH195" i="280"/>
  <c r="EH196" i="280"/>
  <c r="EH197" i="280"/>
  <c r="EH43" i="265"/>
  <c r="EH139" i="280"/>
  <c r="EH140" i="280"/>
  <c r="EH143" i="280"/>
  <c r="EH144" i="280"/>
  <c r="EH46" i="265"/>
  <c r="EH48" i="265"/>
  <c r="EH50" i="265"/>
  <c r="EH104" i="280"/>
  <c r="EH51" i="265"/>
  <c r="EH52" i="265"/>
  <c r="EH45" i="314"/>
  <c r="EH46" i="314"/>
  <c r="EH48" i="314"/>
  <c r="EH50" i="314"/>
  <c r="EH51" i="314"/>
  <c r="EH61" i="314"/>
  <c r="EH35" i="314"/>
  <c r="EG79" i="314"/>
  <c r="EG80" i="314"/>
  <c r="EG81" i="314"/>
  <c r="EH78" i="314"/>
  <c r="EH36" i="314"/>
  <c r="EH38" i="314"/>
  <c r="EH40" i="314"/>
  <c r="EH42" i="314"/>
  <c r="EH62" i="314"/>
  <c r="EH63" i="314"/>
  <c r="EH64" i="314"/>
  <c r="EH54" i="265"/>
  <c r="EH53" i="314"/>
  <c r="EH55" i="314"/>
  <c r="EH57" i="314"/>
  <c r="EH58" i="314"/>
  <c r="EH59" i="314"/>
  <c r="EH70" i="314"/>
  <c r="EH67" i="314"/>
  <c r="EH68" i="314"/>
  <c r="EH71" i="314"/>
  <c r="EH72" i="314"/>
  <c r="EH55" i="265"/>
  <c r="EH56" i="265"/>
  <c r="EH58" i="265"/>
  <c r="EH59" i="265"/>
  <c r="EH154" i="280"/>
  <c r="EH155" i="280"/>
  <c r="EH156" i="280"/>
  <c r="EH159" i="280"/>
  <c r="EH160" i="280"/>
  <c r="EH161" i="280"/>
  <c r="EH61" i="265"/>
  <c r="EG181" i="280"/>
  <c r="EG165" i="280"/>
  <c r="EG166" i="280"/>
  <c r="EG182" i="280"/>
  <c r="EG183" i="280"/>
  <c r="EG184" i="280"/>
  <c r="EH179" i="280"/>
  <c r="EH173" i="280"/>
  <c r="EH169" i="280"/>
  <c r="EH170" i="280"/>
  <c r="EH171" i="280"/>
  <c r="EH174" i="280"/>
  <c r="EH175" i="280"/>
  <c r="EH176" i="280"/>
  <c r="EH62" i="265"/>
  <c r="EH63" i="265"/>
  <c r="EH66" i="265"/>
  <c r="EH52" i="286"/>
  <c r="EH53" i="286"/>
  <c r="EH58" i="286"/>
  <c r="EH59" i="286"/>
  <c r="EH10" i="288"/>
  <c r="EH11" i="288"/>
  <c r="EH12" i="288"/>
  <c r="EH9" i="288"/>
  <c r="EH18" i="288"/>
  <c r="EH21" i="288"/>
  <c r="EH23" i="286"/>
  <c r="EH24" i="286"/>
  <c r="EH25" i="286"/>
  <c r="EI22" i="286"/>
  <c r="EI47" i="286"/>
  <c r="EI30" i="285"/>
  <c r="EI31" i="285"/>
  <c r="EI15" i="265"/>
  <c r="EI16" i="265"/>
  <c r="EI128" i="280"/>
  <c r="EI18" i="265"/>
  <c r="EH205" i="280"/>
  <c r="EH206" i="280"/>
  <c r="EI202" i="280"/>
  <c r="EI229" i="280"/>
  <c r="EI231" i="280"/>
  <c r="EI232" i="280"/>
  <c r="EI19" i="265"/>
  <c r="EI21" i="265"/>
  <c r="EI10" i="282"/>
  <c r="EI12" i="282"/>
  <c r="EI13" i="282"/>
  <c r="EI23" i="265"/>
  <c r="EI24" i="265"/>
  <c r="EI48" i="286"/>
  <c r="EI49" i="286"/>
  <c r="EI57" i="286"/>
  <c r="EH31" i="286"/>
  <c r="EH32" i="286"/>
  <c r="EH33" i="286"/>
  <c r="EI30" i="286"/>
  <c r="EI51" i="286"/>
  <c r="EH33" i="282"/>
  <c r="EH34" i="282"/>
  <c r="EI31" i="282"/>
  <c r="EI20" i="282"/>
  <c r="EI22" i="282"/>
  <c r="EI44" i="282"/>
  <c r="EI37" i="282"/>
  <c r="EI38" i="282"/>
  <c r="EI40" i="282"/>
  <c r="EI45" i="282"/>
  <c r="EI46" i="282"/>
  <c r="EI48" i="282"/>
  <c r="EI49" i="282"/>
  <c r="EI58" i="282"/>
  <c r="EI54" i="282"/>
  <c r="EH51" i="282"/>
  <c r="EH52" i="282"/>
  <c r="EH77" i="282"/>
  <c r="EH78" i="282"/>
  <c r="EH79" i="282"/>
  <c r="EI76" i="282"/>
  <c r="EI55" i="282"/>
  <c r="EI56" i="282"/>
  <c r="EI59" i="282"/>
  <c r="EI60" i="282"/>
  <c r="EI63" i="282"/>
  <c r="EI65" i="282"/>
  <c r="EI66" i="282"/>
  <c r="EI36" i="265"/>
  <c r="EI37" i="265"/>
  <c r="EI189" i="280"/>
  <c r="EI192" i="280"/>
  <c r="EI195" i="280"/>
  <c r="EI196" i="280"/>
  <c r="EI197" i="280"/>
  <c r="EI43" i="265"/>
  <c r="EI139" i="280"/>
  <c r="EI140" i="280"/>
  <c r="EI143" i="280"/>
  <c r="EI144" i="280"/>
  <c r="EI46" i="265"/>
  <c r="EI48" i="265"/>
  <c r="EI50" i="265"/>
  <c r="EI104" i="280"/>
  <c r="EI51" i="265"/>
  <c r="EI52" i="265"/>
  <c r="EI45" i="314"/>
  <c r="EI46" i="314"/>
  <c r="EI48" i="314"/>
  <c r="EI50" i="314"/>
  <c r="EI51" i="314"/>
  <c r="EI61" i="314"/>
  <c r="EI35" i="314"/>
  <c r="EH79" i="314"/>
  <c r="EH80" i="314"/>
  <c r="EH81" i="314"/>
  <c r="EI78" i="314"/>
  <c r="EI36" i="314"/>
  <c r="EI38" i="314"/>
  <c r="EI40" i="314"/>
  <c r="EI42" i="314"/>
  <c r="EI62" i="314"/>
  <c r="EI63" i="314"/>
  <c r="EI64" i="314"/>
  <c r="EI54" i="265"/>
  <c r="EI53" i="314"/>
  <c r="EI55" i="314"/>
  <c r="EI57" i="314"/>
  <c r="EI58" i="314"/>
  <c r="EI59" i="314"/>
  <c r="EI70" i="314"/>
  <c r="EI67" i="314"/>
  <c r="EI68" i="314"/>
  <c r="EI71" i="314"/>
  <c r="EI72" i="314"/>
  <c r="EI55" i="265"/>
  <c r="EI56" i="265"/>
  <c r="EI58" i="265"/>
  <c r="EI59" i="265"/>
  <c r="EI154" i="280"/>
  <c r="EI155" i="280"/>
  <c r="EI156" i="280"/>
  <c r="EI159" i="280"/>
  <c r="EI160" i="280"/>
  <c r="EI161" i="280"/>
  <c r="EI61" i="265"/>
  <c r="EH181" i="280"/>
  <c r="EH165" i="280"/>
  <c r="EH166" i="280"/>
  <c r="EH182" i="280"/>
  <c r="EH183" i="280"/>
  <c r="EH184" i="280"/>
  <c r="EI179" i="280"/>
  <c r="EI173" i="280"/>
  <c r="EI169" i="280"/>
  <c r="EI170" i="280"/>
  <c r="EI171" i="280"/>
  <c r="EI174" i="280"/>
  <c r="EI175" i="280"/>
  <c r="EI176" i="280"/>
  <c r="EI62" i="265"/>
  <c r="EI63" i="265"/>
  <c r="EI66" i="265"/>
  <c r="EI52" i="286"/>
  <c r="EI53" i="286"/>
  <c r="EI58" i="286"/>
  <c r="EI59" i="286"/>
  <c r="EI10" i="288"/>
  <c r="EI11" i="288"/>
  <c r="EI12" i="288"/>
  <c r="EI9" i="288"/>
  <c r="EI18" i="288"/>
  <c r="EI21" i="288"/>
  <c r="EI23" i="286"/>
  <c r="EI24" i="286"/>
  <c r="EI25" i="286"/>
  <c r="EJ22" i="286"/>
  <c r="EJ47" i="286"/>
  <c r="EJ30" i="285"/>
  <c r="EJ31" i="285"/>
  <c r="EJ15" i="265"/>
  <c r="EJ16" i="265"/>
  <c r="EJ128" i="280"/>
  <c r="EJ18" i="265"/>
  <c r="EI205" i="280"/>
  <c r="EI206" i="280"/>
  <c r="EJ202" i="280"/>
  <c r="EJ229" i="280"/>
  <c r="EJ231" i="280"/>
  <c r="EJ232" i="280"/>
  <c r="EJ19" i="265"/>
  <c r="EJ21" i="265"/>
  <c r="EJ10" i="282"/>
  <c r="EJ12" i="282"/>
  <c r="EJ13" i="282"/>
  <c r="EJ23" i="265"/>
  <c r="EJ24" i="265"/>
  <c r="EJ48" i="286"/>
  <c r="EJ49" i="286"/>
  <c r="EJ57" i="286"/>
  <c r="EI31" i="286"/>
  <c r="EI32" i="286"/>
  <c r="EI33" i="286"/>
  <c r="EJ30" i="286"/>
  <c r="EJ51" i="286"/>
  <c r="EI33" i="282"/>
  <c r="EI34" i="282"/>
  <c r="EJ31" i="282"/>
  <c r="EJ20" i="282"/>
  <c r="EJ22" i="282"/>
  <c r="EJ44" i="282"/>
  <c r="EJ37" i="282"/>
  <c r="EJ38" i="282"/>
  <c r="EJ40" i="282"/>
  <c r="EJ45" i="282"/>
  <c r="EJ46" i="282"/>
  <c r="EJ48" i="282"/>
  <c r="EJ49" i="282"/>
  <c r="EJ58" i="282"/>
  <c r="EJ54" i="282"/>
  <c r="EI51" i="282"/>
  <c r="EI52" i="282"/>
  <c r="EI77" i="282"/>
  <c r="EI78" i="282"/>
  <c r="EI79" i="282"/>
  <c r="EJ76" i="282"/>
  <c r="EJ55" i="282"/>
  <c r="EJ56" i="282"/>
  <c r="EJ59" i="282"/>
  <c r="EJ60" i="282"/>
  <c r="EJ63" i="282"/>
  <c r="EJ65" i="282"/>
  <c r="EJ66" i="282"/>
  <c r="EJ36" i="265"/>
  <c r="EJ37" i="265"/>
  <c r="EJ189" i="280"/>
  <c r="EJ192" i="280"/>
  <c r="EJ195" i="280"/>
  <c r="EJ196" i="280"/>
  <c r="EJ197" i="280"/>
  <c r="EJ43" i="265"/>
  <c r="EJ139" i="280"/>
  <c r="EJ140" i="280"/>
  <c r="EJ143" i="280"/>
  <c r="EJ144" i="280"/>
  <c r="EJ46" i="265"/>
  <c r="EJ48" i="265"/>
  <c r="EJ50" i="265"/>
  <c r="EJ104" i="280"/>
  <c r="EJ51" i="265"/>
  <c r="EJ52" i="265"/>
  <c r="EJ45" i="314"/>
  <c r="EJ46" i="314"/>
  <c r="EJ48" i="314"/>
  <c r="EJ50" i="314"/>
  <c r="EJ51" i="314"/>
  <c r="EJ61" i="314"/>
  <c r="EJ35" i="314"/>
  <c r="EI79" i="314"/>
  <c r="EI80" i="314"/>
  <c r="EI81" i="314"/>
  <c r="EJ78" i="314"/>
  <c r="EJ36" i="314"/>
  <c r="EJ38" i="314"/>
  <c r="EJ40" i="314"/>
  <c r="EJ42" i="314"/>
  <c r="EJ62" i="314"/>
  <c r="EJ63" i="314"/>
  <c r="EJ64" i="314"/>
  <c r="EJ54" i="265"/>
  <c r="EJ53" i="314"/>
  <c r="EJ55" i="314"/>
  <c r="EJ57" i="314"/>
  <c r="EJ58" i="314"/>
  <c r="EJ59" i="314"/>
  <c r="EJ70" i="314"/>
  <c r="EJ67" i="314"/>
  <c r="EJ68" i="314"/>
  <c r="EJ71" i="314"/>
  <c r="EJ72" i="314"/>
  <c r="EJ55" i="265"/>
  <c r="EJ56" i="265"/>
  <c r="EJ58" i="265"/>
  <c r="EJ59" i="265"/>
  <c r="EJ154" i="280"/>
  <c r="EJ155" i="280"/>
  <c r="EJ156" i="280"/>
  <c r="EJ159" i="280"/>
  <c r="EJ160" i="280"/>
  <c r="EJ161" i="280"/>
  <c r="EJ61" i="265"/>
  <c r="EI181" i="280"/>
  <c r="EI165" i="280"/>
  <c r="EI166" i="280"/>
  <c r="EI182" i="280"/>
  <c r="EI183" i="280"/>
  <c r="EI184" i="280"/>
  <c r="EJ179" i="280"/>
  <c r="EJ173" i="280"/>
  <c r="EJ169" i="280"/>
  <c r="EJ170" i="280"/>
  <c r="EJ171" i="280"/>
  <c r="EJ174" i="280"/>
  <c r="EJ175" i="280"/>
  <c r="EJ176" i="280"/>
  <c r="EJ62" i="265"/>
  <c r="EJ63" i="265"/>
  <c r="EJ66" i="265"/>
  <c r="EJ52" i="286"/>
  <c r="EJ53" i="286"/>
  <c r="EJ58" i="286"/>
  <c r="EJ59" i="286"/>
  <c r="EJ10" i="288"/>
  <c r="EJ11" i="288"/>
  <c r="EJ12" i="288"/>
  <c r="EJ9" i="288"/>
  <c r="EJ18" i="288"/>
  <c r="EJ21" i="288"/>
  <c r="EJ23" i="286"/>
  <c r="EJ24" i="286"/>
  <c r="EJ25" i="286"/>
  <c r="EK22" i="286"/>
  <c r="EK47" i="286"/>
  <c r="EK30" i="285"/>
  <c r="EK31" i="285"/>
  <c r="EK15" i="265"/>
  <c r="EK16" i="265"/>
  <c r="EK128" i="280"/>
  <c r="EK18" i="265"/>
  <c r="EJ205" i="280"/>
  <c r="EJ206" i="280"/>
  <c r="EK202" i="280"/>
  <c r="EK229" i="280"/>
  <c r="EK231" i="280"/>
  <c r="EK232" i="280"/>
  <c r="EK19" i="265"/>
  <c r="EK21" i="265"/>
  <c r="EK10" i="282"/>
  <c r="EK12" i="282"/>
  <c r="EK13" i="282"/>
  <c r="EK23" i="265"/>
  <c r="EK24" i="265"/>
  <c r="EK48" i="286"/>
  <c r="EK49" i="286"/>
  <c r="EK57" i="286"/>
  <c r="EJ31" i="286"/>
  <c r="EJ32" i="286"/>
  <c r="EJ33" i="286"/>
  <c r="EK30" i="286"/>
  <c r="EK51" i="286"/>
  <c r="EJ33" i="282"/>
  <c r="EJ34" i="282"/>
  <c r="EK31" i="282"/>
  <c r="EK20" i="282"/>
  <c r="EK22" i="282"/>
  <c r="EK44" i="282"/>
  <c r="EK37" i="282"/>
  <c r="EK38" i="282"/>
  <c r="EK40" i="282"/>
  <c r="EK45" i="282"/>
  <c r="EK46" i="282"/>
  <c r="EK48" i="282"/>
  <c r="EK49" i="282"/>
  <c r="EK58" i="282"/>
  <c r="EK54" i="282"/>
  <c r="EJ51" i="282"/>
  <c r="EJ52" i="282"/>
  <c r="EJ77" i="282"/>
  <c r="EJ78" i="282"/>
  <c r="EJ79" i="282"/>
  <c r="EK76" i="282"/>
  <c r="EK55" i="282"/>
  <c r="EK56" i="282"/>
  <c r="EK59" i="282"/>
  <c r="EK60" i="282"/>
  <c r="EK63" i="282"/>
  <c r="EK65" i="282"/>
  <c r="EK66" i="282"/>
  <c r="EK36" i="265"/>
  <c r="EK37" i="265"/>
  <c r="EK189" i="280"/>
  <c r="EK192" i="280"/>
  <c r="EK195" i="280"/>
  <c r="EK196" i="280"/>
  <c r="EK197" i="280"/>
  <c r="EK43" i="265"/>
  <c r="EK139" i="280"/>
  <c r="EK140" i="280"/>
  <c r="EK143" i="280"/>
  <c r="EK144" i="280"/>
  <c r="EK46" i="265"/>
  <c r="EK48" i="265"/>
  <c r="EK50" i="265"/>
  <c r="EK104" i="280"/>
  <c r="EK51" i="265"/>
  <c r="EK52" i="265"/>
  <c r="EK45" i="314"/>
  <c r="EK46" i="314"/>
  <c r="EK48" i="314"/>
  <c r="EK50" i="314"/>
  <c r="EK51" i="314"/>
  <c r="EK61" i="314"/>
  <c r="EK35" i="314"/>
  <c r="EJ79" i="314"/>
  <c r="EJ80" i="314"/>
  <c r="EJ81" i="314"/>
  <c r="EK78" i="314"/>
  <c r="EK36" i="314"/>
  <c r="EK38" i="314"/>
  <c r="EK40" i="314"/>
  <c r="EK42" i="314"/>
  <c r="EK62" i="314"/>
  <c r="EK63" i="314"/>
  <c r="EK64" i="314"/>
  <c r="EK54" i="265"/>
  <c r="EK53" i="314"/>
  <c r="EK55" i="314"/>
  <c r="EK57" i="314"/>
  <c r="EK58" i="314"/>
  <c r="EK59" i="314"/>
  <c r="EK70" i="314"/>
  <c r="EK67" i="314"/>
  <c r="EK68" i="314"/>
  <c r="EK71" i="314"/>
  <c r="EK72" i="314"/>
  <c r="EK55" i="265"/>
  <c r="EK56" i="265"/>
  <c r="EK58" i="265"/>
  <c r="EK59" i="265"/>
  <c r="EK154" i="280"/>
  <c r="EK155" i="280"/>
  <c r="EK156" i="280"/>
  <c r="EK159" i="280"/>
  <c r="EK160" i="280"/>
  <c r="EK161" i="280"/>
  <c r="EK61" i="265"/>
  <c r="EJ181" i="280"/>
  <c r="EJ165" i="280"/>
  <c r="EJ166" i="280"/>
  <c r="EJ182" i="280"/>
  <c r="EJ183" i="280"/>
  <c r="EJ184" i="280"/>
  <c r="EK179" i="280"/>
  <c r="EK173" i="280"/>
  <c r="EK169" i="280"/>
  <c r="EK170" i="280"/>
  <c r="EK171" i="280"/>
  <c r="EK174" i="280"/>
  <c r="EK175" i="280"/>
  <c r="EK176" i="280"/>
  <c r="EK62" i="265"/>
  <c r="EK63" i="265"/>
  <c r="EK66" i="265"/>
  <c r="EK52" i="286"/>
  <c r="EK53" i="286"/>
  <c r="EK58" i="286"/>
  <c r="EK59" i="286"/>
  <c r="EK10" i="288"/>
  <c r="EK11" i="288"/>
  <c r="EK12" i="288"/>
  <c r="EK9" i="288"/>
  <c r="EK18" i="288"/>
  <c r="EK21" i="288"/>
  <c r="EK23" i="286"/>
  <c r="EK24" i="286"/>
  <c r="EK25" i="286"/>
  <c r="EL22" i="286"/>
  <c r="EL47" i="286"/>
  <c r="EL30" i="285"/>
  <c r="EL31" i="285"/>
  <c r="EL15" i="265"/>
  <c r="EL16" i="265"/>
  <c r="EL128" i="280"/>
  <c r="EL18" i="265"/>
  <c r="EK205" i="280"/>
  <c r="EK206" i="280"/>
  <c r="EL202" i="280"/>
  <c r="EL229" i="280"/>
  <c r="EL231" i="280"/>
  <c r="EL232" i="280"/>
  <c r="EL19" i="265"/>
  <c r="EL21" i="265"/>
  <c r="EL10" i="282"/>
  <c r="EL12" i="282"/>
  <c r="EL13" i="282"/>
  <c r="EL23" i="265"/>
  <c r="EL24" i="265"/>
  <c r="EL48" i="286"/>
  <c r="EL49" i="286"/>
  <c r="EL57" i="286"/>
  <c r="EK31" i="286"/>
  <c r="EK32" i="286"/>
  <c r="EK33" i="286"/>
  <c r="EL30" i="286"/>
  <c r="EL51" i="286"/>
  <c r="EK33" i="282"/>
  <c r="EK34" i="282"/>
  <c r="EL31" i="282"/>
  <c r="EL20" i="282"/>
  <c r="EL22" i="282"/>
  <c r="EL44" i="282"/>
  <c r="EL37" i="282"/>
  <c r="EL38" i="282"/>
  <c r="EL40" i="282"/>
  <c r="EL45" i="282"/>
  <c r="EL46" i="282"/>
  <c r="EL48" i="282"/>
  <c r="EL49" i="282"/>
  <c r="EL58" i="282"/>
  <c r="EL54" i="282"/>
  <c r="EK51" i="282"/>
  <c r="EK52" i="282"/>
  <c r="EK77" i="282"/>
  <c r="EK78" i="282"/>
  <c r="EK79" i="282"/>
  <c r="EL76" i="282"/>
  <c r="EL55" i="282"/>
  <c r="EL56" i="282"/>
  <c r="EL59" i="282"/>
  <c r="EL60" i="282"/>
  <c r="EL63" i="282"/>
  <c r="EL65" i="282"/>
  <c r="EL66" i="282"/>
  <c r="EL36" i="265"/>
  <c r="EL37" i="265"/>
  <c r="EL189" i="280"/>
  <c r="EL192" i="280"/>
  <c r="EL195" i="280"/>
  <c r="EL196" i="280"/>
  <c r="EL197" i="280"/>
  <c r="EL43" i="265"/>
  <c r="EL139" i="280"/>
  <c r="EL140" i="280"/>
  <c r="EL143" i="280"/>
  <c r="EL144" i="280"/>
  <c r="EL46" i="265"/>
  <c r="EL48" i="265"/>
  <c r="EL50" i="265"/>
  <c r="EL104" i="280"/>
  <c r="EL51" i="265"/>
  <c r="EL52" i="265"/>
  <c r="EL45" i="314"/>
  <c r="EL46" i="314"/>
  <c r="EL48" i="314"/>
  <c r="EL50" i="314"/>
  <c r="EL51" i="314"/>
  <c r="EL61" i="314"/>
  <c r="EL35" i="314"/>
  <c r="EK79" i="314"/>
  <c r="EK80" i="314"/>
  <c r="EK81" i="314"/>
  <c r="EL78" i="314"/>
  <c r="EL36" i="314"/>
  <c r="EL38" i="314"/>
  <c r="EL40" i="314"/>
  <c r="EL42" i="314"/>
  <c r="EL62" i="314"/>
  <c r="EL63" i="314"/>
  <c r="EL64" i="314"/>
  <c r="EL54" i="265"/>
  <c r="EL53" i="314"/>
  <c r="EL55" i="314"/>
  <c r="EL57" i="314"/>
  <c r="EL58" i="314"/>
  <c r="EL59" i="314"/>
  <c r="EL70" i="314"/>
  <c r="EL67" i="314"/>
  <c r="EL68" i="314"/>
  <c r="EL71" i="314"/>
  <c r="EL72" i="314"/>
  <c r="EL55" i="265"/>
  <c r="EL56" i="265"/>
  <c r="EL58" i="265"/>
  <c r="EL59" i="265"/>
  <c r="EL154" i="280"/>
  <c r="EL155" i="280"/>
  <c r="EL156" i="280"/>
  <c r="EL159" i="280"/>
  <c r="EL160" i="280"/>
  <c r="EL161" i="280"/>
  <c r="EL61" i="265"/>
  <c r="EK181" i="280"/>
  <c r="EK165" i="280"/>
  <c r="EK166" i="280"/>
  <c r="EK182" i="280"/>
  <c r="EK183" i="280"/>
  <c r="EK184" i="280"/>
  <c r="EL179" i="280"/>
  <c r="EL173" i="280"/>
  <c r="EL169" i="280"/>
  <c r="EL170" i="280"/>
  <c r="EL171" i="280"/>
  <c r="EL174" i="280"/>
  <c r="EL175" i="280"/>
  <c r="EL176" i="280"/>
  <c r="EL62" i="265"/>
  <c r="EL63" i="265"/>
  <c r="EL66" i="265"/>
  <c r="EL52" i="286"/>
  <c r="EL53" i="286"/>
  <c r="EL58" i="286"/>
  <c r="EL59" i="286"/>
  <c r="EL10" i="288"/>
  <c r="EL11" i="288"/>
  <c r="EL12" i="288"/>
  <c r="EL9" i="288"/>
  <c r="EL18" i="288"/>
  <c r="EL21" i="288"/>
  <c r="EL23" i="286"/>
  <c r="EL24" i="286"/>
  <c r="EL25" i="286"/>
  <c r="EM22" i="286"/>
  <c r="EM47" i="286"/>
  <c r="EM30" i="285"/>
  <c r="EM31" i="285"/>
  <c r="EM15" i="265"/>
  <c r="EM16" i="265"/>
  <c r="EM128" i="280"/>
  <c r="EM18" i="265"/>
  <c r="EL205" i="280"/>
  <c r="EL206" i="280"/>
  <c r="EM202" i="280"/>
  <c r="EM229" i="280"/>
  <c r="EM231" i="280"/>
  <c r="EM232" i="280"/>
  <c r="EM19" i="265"/>
  <c r="EM21" i="265"/>
  <c r="EM10" i="282"/>
  <c r="EM12" i="282"/>
  <c r="EM13" i="282"/>
  <c r="EM23" i="265"/>
  <c r="EM24" i="265"/>
  <c r="EM48" i="286"/>
  <c r="EM49" i="286"/>
  <c r="EM57" i="286"/>
  <c r="EL31" i="286"/>
  <c r="EL32" i="286"/>
  <c r="EL33" i="286"/>
  <c r="EM30" i="286"/>
  <c r="EM51" i="286"/>
  <c r="EL33" i="282"/>
  <c r="EL34" i="282"/>
  <c r="EM31" i="282"/>
  <c r="EM20" i="282"/>
  <c r="EM22" i="282"/>
  <c r="EM44" i="282"/>
  <c r="EM37" i="282"/>
  <c r="EM38" i="282"/>
  <c r="EM40" i="282"/>
  <c r="EM45" i="282"/>
  <c r="EM46" i="282"/>
  <c r="EM48" i="282"/>
  <c r="EM49" i="282"/>
  <c r="EM58" i="282"/>
  <c r="EM54" i="282"/>
  <c r="EL51" i="282"/>
  <c r="EL52" i="282"/>
  <c r="EL77" i="282"/>
  <c r="EL78" i="282"/>
  <c r="EL79" i="282"/>
  <c r="EM76" i="282"/>
  <c r="EM55" i="282"/>
  <c r="EM56" i="282"/>
  <c r="EM59" i="282"/>
  <c r="EM60" i="282"/>
  <c r="EM63" i="282"/>
  <c r="EM65" i="282"/>
  <c r="EM66" i="282"/>
  <c r="EM36" i="265"/>
  <c r="EM37" i="265"/>
  <c r="EM189" i="280"/>
  <c r="EM192" i="280"/>
  <c r="EM195" i="280"/>
  <c r="EM196" i="280"/>
  <c r="EM197" i="280"/>
  <c r="EM43" i="265"/>
  <c r="EM139" i="280"/>
  <c r="EM140" i="280"/>
  <c r="EM143" i="280"/>
  <c r="EM144" i="280"/>
  <c r="EM46" i="265"/>
  <c r="EM48" i="265"/>
  <c r="EM50" i="265"/>
  <c r="EM104" i="280"/>
  <c r="EM51" i="265"/>
  <c r="EM52" i="265"/>
  <c r="EM45" i="314"/>
  <c r="EM46" i="314"/>
  <c r="EM48" i="314"/>
  <c r="EM50" i="314"/>
  <c r="EM51" i="314"/>
  <c r="EM61" i="314"/>
  <c r="EM35" i="314"/>
  <c r="EL79" i="314"/>
  <c r="EL80" i="314"/>
  <c r="EL81" i="314"/>
  <c r="EM78" i="314"/>
  <c r="EM36" i="314"/>
  <c r="EM38" i="314"/>
  <c r="EM40" i="314"/>
  <c r="EM42" i="314"/>
  <c r="EM62" i="314"/>
  <c r="EM63" i="314"/>
  <c r="EM64" i="314"/>
  <c r="EM54" i="265"/>
  <c r="EM53" i="314"/>
  <c r="EM55" i="314"/>
  <c r="EM57" i="314"/>
  <c r="EM58" i="314"/>
  <c r="EM59" i="314"/>
  <c r="EM70" i="314"/>
  <c r="EM67" i="314"/>
  <c r="EM68" i="314"/>
  <c r="EM71" i="314"/>
  <c r="EM72" i="314"/>
  <c r="EM55" i="265"/>
  <c r="EM56" i="265"/>
  <c r="EM58" i="265"/>
  <c r="EM59" i="265"/>
  <c r="EM154" i="280"/>
  <c r="EM155" i="280"/>
  <c r="EM156" i="280"/>
  <c r="EM159" i="280"/>
  <c r="EM160" i="280"/>
  <c r="EM161" i="280"/>
  <c r="EM61" i="265"/>
  <c r="EL181" i="280"/>
  <c r="EL165" i="280"/>
  <c r="EL166" i="280"/>
  <c r="EL182" i="280"/>
  <c r="EL183" i="280"/>
  <c r="EL184" i="280"/>
  <c r="EM179" i="280"/>
  <c r="EM173" i="280"/>
  <c r="EM169" i="280"/>
  <c r="EM170" i="280"/>
  <c r="EM171" i="280"/>
  <c r="EM174" i="280"/>
  <c r="EM175" i="280"/>
  <c r="EM176" i="280"/>
  <c r="EM62" i="265"/>
  <c r="EM63" i="265"/>
  <c r="EM66" i="265"/>
  <c r="EM52" i="286"/>
  <c r="EM53" i="286"/>
  <c r="EM58" i="286"/>
  <c r="EM59" i="286"/>
  <c r="EM10" i="288"/>
  <c r="EM11" i="288"/>
  <c r="EM12" i="288"/>
  <c r="EM9" i="288"/>
  <c r="EM18" i="288"/>
  <c r="EM21" i="288"/>
  <c r="EM23" i="286"/>
  <c r="EM24" i="286"/>
  <c r="EM25" i="286"/>
  <c r="EN22" i="286"/>
  <c r="EN47" i="286"/>
  <c r="EN30" i="285"/>
  <c r="EN31" i="285"/>
  <c r="EN15" i="265"/>
  <c r="EN16" i="265"/>
  <c r="EN128" i="280"/>
  <c r="EN18" i="265"/>
  <c r="EM205" i="280"/>
  <c r="EM206" i="280"/>
  <c r="EN202" i="280"/>
  <c r="EN229" i="280"/>
  <c r="EN231" i="280"/>
  <c r="EN232" i="280"/>
  <c r="EN19" i="265"/>
  <c r="EN21" i="265"/>
  <c r="EN10" i="282"/>
  <c r="EN12" i="282"/>
  <c r="EN13" i="282"/>
  <c r="EN23" i="265"/>
  <c r="EN24" i="265"/>
  <c r="EN48" i="286"/>
  <c r="EN49" i="286"/>
  <c r="EN57" i="286"/>
  <c r="EM31" i="286"/>
  <c r="EM32" i="286"/>
  <c r="EM33" i="286"/>
  <c r="EN30" i="286"/>
  <c r="EN51" i="286"/>
  <c r="EM33" i="282"/>
  <c r="EM34" i="282"/>
  <c r="EN31" i="282"/>
  <c r="EN20" i="282"/>
  <c r="EN22" i="282"/>
  <c r="EN44" i="282"/>
  <c r="EN37" i="282"/>
  <c r="EN38" i="282"/>
  <c r="EN40" i="282"/>
  <c r="EN45" i="282"/>
  <c r="EN46" i="282"/>
  <c r="EN48" i="282"/>
  <c r="EN49" i="282"/>
  <c r="EN58" i="282"/>
  <c r="EN54" i="282"/>
  <c r="EM51" i="282"/>
  <c r="EM52" i="282"/>
  <c r="EM77" i="282"/>
  <c r="EM78" i="282"/>
  <c r="EM79" i="282"/>
  <c r="EN76" i="282"/>
  <c r="EN55" i="282"/>
  <c r="EN56" i="282"/>
  <c r="EN59" i="282"/>
  <c r="EN60" i="282"/>
  <c r="EN63" i="282"/>
  <c r="EN65" i="282"/>
  <c r="EN66" i="282"/>
  <c r="EN36" i="265"/>
  <c r="EN37" i="265"/>
  <c r="EN189" i="280"/>
  <c r="EN192" i="280"/>
  <c r="EN195" i="280"/>
  <c r="EN196" i="280"/>
  <c r="EN197" i="280"/>
  <c r="EN43" i="265"/>
  <c r="EN139" i="280"/>
  <c r="EN140" i="280"/>
  <c r="EN143" i="280"/>
  <c r="EN144" i="280"/>
  <c r="EN46" i="265"/>
  <c r="EN48" i="265"/>
  <c r="EN50" i="265"/>
  <c r="EN104" i="280"/>
  <c r="EN51" i="265"/>
  <c r="EN52" i="265"/>
  <c r="EN45" i="314"/>
  <c r="EN46" i="314"/>
  <c r="EN48" i="314"/>
  <c r="EN50" i="314"/>
  <c r="EN51" i="314"/>
  <c r="EN61" i="314"/>
  <c r="EN35" i="314"/>
  <c r="EM79" i="314"/>
  <c r="EM80" i="314"/>
  <c r="EM81" i="314"/>
  <c r="EN78" i="314"/>
  <c r="EN36" i="314"/>
  <c r="EN38" i="314"/>
  <c r="EN40" i="314"/>
  <c r="EN42" i="314"/>
  <c r="EN62" i="314"/>
  <c r="EN63" i="314"/>
  <c r="EN64" i="314"/>
  <c r="EN54" i="265"/>
  <c r="EN53" i="314"/>
  <c r="EN55" i="314"/>
  <c r="EN57" i="314"/>
  <c r="EN58" i="314"/>
  <c r="EN59" i="314"/>
  <c r="EN70" i="314"/>
  <c r="EN67" i="314"/>
  <c r="EN68" i="314"/>
  <c r="EN71" i="314"/>
  <c r="EN72" i="314"/>
  <c r="EN55" i="265"/>
  <c r="EN56" i="265"/>
  <c r="EN58" i="265"/>
  <c r="EN59" i="265"/>
  <c r="EN154" i="280"/>
  <c r="EN155" i="280"/>
  <c r="EN156" i="280"/>
  <c r="EN159" i="280"/>
  <c r="EN160" i="280"/>
  <c r="EN161" i="280"/>
  <c r="EN61" i="265"/>
  <c r="EM181" i="280"/>
  <c r="EM165" i="280"/>
  <c r="EM166" i="280"/>
  <c r="EM182" i="280"/>
  <c r="EM183" i="280"/>
  <c r="EM184" i="280"/>
  <c r="EN179" i="280"/>
  <c r="EN173" i="280"/>
  <c r="EN169" i="280"/>
  <c r="EN170" i="280"/>
  <c r="EN171" i="280"/>
  <c r="EN174" i="280"/>
  <c r="EN175" i="280"/>
  <c r="EN176" i="280"/>
  <c r="EN62" i="265"/>
  <c r="EN63" i="265"/>
  <c r="EN66" i="265"/>
  <c r="EN52" i="286"/>
  <c r="EN53" i="286"/>
  <c r="EN58" i="286"/>
  <c r="EN59" i="286"/>
  <c r="EN10" i="288"/>
  <c r="EN11" i="288"/>
  <c r="EN12" i="288"/>
  <c r="EN9" i="288"/>
  <c r="EN18" i="288"/>
  <c r="EN21" i="288"/>
  <c r="EN23" i="286"/>
  <c r="EN24" i="286"/>
  <c r="EN25" i="286"/>
  <c r="EO22" i="286"/>
  <c r="EO47" i="286"/>
  <c r="EO30" i="285"/>
  <c r="EO31" i="285"/>
  <c r="EO15" i="265"/>
  <c r="EO16" i="265"/>
  <c r="EO128" i="280"/>
  <c r="EO18" i="265"/>
  <c r="EN205" i="280"/>
  <c r="EN206" i="280"/>
  <c r="EO202" i="280"/>
  <c r="EO229" i="280"/>
  <c r="EO231" i="280"/>
  <c r="EO232" i="280"/>
  <c r="EO19" i="265"/>
  <c r="EO21" i="265"/>
  <c r="EO10" i="282"/>
  <c r="EO12" i="282"/>
  <c r="EO13" i="282"/>
  <c r="EO23" i="265"/>
  <c r="EO24" i="265"/>
  <c r="EO48" i="286"/>
  <c r="EO49" i="286"/>
  <c r="EO57" i="286"/>
  <c r="EN31" i="286"/>
  <c r="EN32" i="286"/>
  <c r="EN33" i="286"/>
  <c r="EO30" i="286"/>
  <c r="EO51" i="286"/>
  <c r="EN33" i="282"/>
  <c r="EN34" i="282"/>
  <c r="EO31" i="282"/>
  <c r="EO20" i="282"/>
  <c r="EO22" i="282"/>
  <c r="EO44" i="282"/>
  <c r="EO37" i="282"/>
  <c r="EO38" i="282"/>
  <c r="EO40" i="282"/>
  <c r="EO45" i="282"/>
  <c r="EO46" i="282"/>
  <c r="EO48" i="282"/>
  <c r="EO49" i="282"/>
  <c r="EO58" i="282"/>
  <c r="EO54" i="282"/>
  <c r="EN51" i="282"/>
  <c r="EN52" i="282"/>
  <c r="EN77" i="282"/>
  <c r="EN78" i="282"/>
  <c r="EN79" i="282"/>
  <c r="EO76" i="282"/>
  <c r="EO55" i="282"/>
  <c r="EO56" i="282"/>
  <c r="EO59" i="282"/>
  <c r="EO60" i="282"/>
  <c r="EO63" i="282"/>
  <c r="EO65" i="282"/>
  <c r="EO66" i="282"/>
  <c r="EO36" i="265"/>
  <c r="EO37" i="265"/>
  <c r="EO189" i="280"/>
  <c r="EO192" i="280"/>
  <c r="EO195" i="280"/>
  <c r="EO196" i="280"/>
  <c r="EO197" i="280"/>
  <c r="EO43" i="265"/>
  <c r="EO139" i="280"/>
  <c r="EO140" i="280"/>
  <c r="EO143" i="280"/>
  <c r="EO144" i="280"/>
  <c r="EO46" i="265"/>
  <c r="EO48" i="265"/>
  <c r="EO50" i="265"/>
  <c r="EO104" i="280"/>
  <c r="EO51" i="265"/>
  <c r="EO52" i="265"/>
  <c r="EO45" i="314"/>
  <c r="EO46" i="314"/>
  <c r="EO48" i="314"/>
  <c r="EO50" i="314"/>
  <c r="EO51" i="314"/>
  <c r="EO61" i="314"/>
  <c r="EO35" i="314"/>
  <c r="EN79" i="314"/>
  <c r="EN80" i="314"/>
  <c r="EN81" i="314"/>
  <c r="EO78" i="314"/>
  <c r="EO36" i="314"/>
  <c r="EO38" i="314"/>
  <c r="EO40" i="314"/>
  <c r="EO42" i="314"/>
  <c r="EO62" i="314"/>
  <c r="EO63" i="314"/>
  <c r="EO64" i="314"/>
  <c r="EO54" i="265"/>
  <c r="EO53" i="314"/>
  <c r="EO55" i="314"/>
  <c r="EO57" i="314"/>
  <c r="EO58" i="314"/>
  <c r="EO59" i="314"/>
  <c r="EO70" i="314"/>
  <c r="EO67" i="314"/>
  <c r="EO68" i="314"/>
  <c r="EO71" i="314"/>
  <c r="EO72" i="314"/>
  <c r="EO55" i="265"/>
  <c r="EO56" i="265"/>
  <c r="EO58" i="265"/>
  <c r="EO59" i="265"/>
  <c r="EO154" i="280"/>
  <c r="EO155" i="280"/>
  <c r="EO156" i="280"/>
  <c r="EO159" i="280"/>
  <c r="EO160" i="280"/>
  <c r="EO161" i="280"/>
  <c r="EO61" i="265"/>
  <c r="EN181" i="280"/>
  <c r="EN165" i="280"/>
  <c r="EN166" i="280"/>
  <c r="EN182" i="280"/>
  <c r="EN183" i="280"/>
  <c r="EN184" i="280"/>
  <c r="EO179" i="280"/>
  <c r="EO173" i="280"/>
  <c r="EO169" i="280"/>
  <c r="EO170" i="280"/>
  <c r="EO171" i="280"/>
  <c r="EO174" i="280"/>
  <c r="EO175" i="280"/>
  <c r="EO176" i="280"/>
  <c r="EO62" i="265"/>
  <c r="EO63" i="265"/>
  <c r="EO66" i="265"/>
  <c r="EO52" i="286"/>
  <c r="EO53" i="286"/>
  <c r="EO58" i="286"/>
  <c r="EO59" i="286"/>
  <c r="EO10" i="288"/>
  <c r="EO11" i="288"/>
  <c r="EO12" i="288"/>
  <c r="EO9" i="288"/>
  <c r="EO18" i="288"/>
  <c r="EO21" i="288"/>
  <c r="EO23" i="286"/>
  <c r="EO24" i="286"/>
  <c r="EO25" i="286"/>
  <c r="EP22" i="286"/>
  <c r="EP47" i="286"/>
  <c r="EP30" i="285"/>
  <c r="EP31" i="285"/>
  <c r="EP15" i="265"/>
  <c r="EP16" i="265"/>
  <c r="EP128" i="280"/>
  <c r="EP18" i="265"/>
  <c r="EO205" i="280"/>
  <c r="EO206" i="280"/>
  <c r="EP202" i="280"/>
  <c r="EP229" i="280"/>
  <c r="EP231" i="280"/>
  <c r="EP232" i="280"/>
  <c r="EP19" i="265"/>
  <c r="EP21" i="265"/>
  <c r="EP10" i="282"/>
  <c r="EP12" i="282"/>
  <c r="EP13" i="282"/>
  <c r="EP23" i="265"/>
  <c r="EP24" i="265"/>
  <c r="EP48" i="286"/>
  <c r="EP49" i="286"/>
  <c r="EP57" i="286"/>
  <c r="EO31" i="286"/>
  <c r="EO32" i="286"/>
  <c r="EO33" i="286"/>
  <c r="EP30" i="286"/>
  <c r="EP51" i="286"/>
  <c r="EO33" i="282"/>
  <c r="EO34" i="282"/>
  <c r="EP31" i="282"/>
  <c r="EP20" i="282"/>
  <c r="EP22" i="282"/>
  <c r="EP44" i="282"/>
  <c r="EP37" i="282"/>
  <c r="EP38" i="282"/>
  <c r="EP40" i="282"/>
  <c r="EP45" i="282"/>
  <c r="EP46" i="282"/>
  <c r="EP48" i="282"/>
  <c r="EP49" i="282"/>
  <c r="EP58" i="282"/>
  <c r="EP54" i="282"/>
  <c r="EO51" i="282"/>
  <c r="EO52" i="282"/>
  <c r="EO77" i="282"/>
  <c r="EO78" i="282"/>
  <c r="EO79" i="282"/>
  <c r="EP76" i="282"/>
  <c r="EP55" i="282"/>
  <c r="EP56" i="282"/>
  <c r="EP59" i="282"/>
  <c r="EP60" i="282"/>
  <c r="EP63" i="282"/>
  <c r="EP65" i="282"/>
  <c r="EP66" i="282"/>
  <c r="EP36" i="265"/>
  <c r="EP37" i="265"/>
  <c r="EP189" i="280"/>
  <c r="EP192" i="280"/>
  <c r="EP195" i="280"/>
  <c r="EP196" i="280"/>
  <c r="EP197" i="280"/>
  <c r="EP43" i="265"/>
  <c r="EP139" i="280"/>
  <c r="EP140" i="280"/>
  <c r="EP143" i="280"/>
  <c r="EP144" i="280"/>
  <c r="EP46" i="265"/>
  <c r="EP48" i="265"/>
  <c r="EP50" i="265"/>
  <c r="EP104" i="280"/>
  <c r="EP51" i="265"/>
  <c r="EP52" i="265"/>
  <c r="EP45" i="314"/>
  <c r="EP46" i="314"/>
  <c r="EP48" i="314"/>
  <c r="EP50" i="314"/>
  <c r="EP51" i="314"/>
  <c r="EP61" i="314"/>
  <c r="EP35" i="314"/>
  <c r="EO79" i="314"/>
  <c r="EO80" i="314"/>
  <c r="EO81" i="314"/>
  <c r="EP78" i="314"/>
  <c r="EP36" i="314"/>
  <c r="EP38" i="314"/>
  <c r="EP40" i="314"/>
  <c r="EP42" i="314"/>
  <c r="EP62" i="314"/>
  <c r="EP63" i="314"/>
  <c r="EP64" i="314"/>
  <c r="EP54" i="265"/>
  <c r="EP53" i="314"/>
  <c r="EP55" i="314"/>
  <c r="EP57" i="314"/>
  <c r="EP58" i="314"/>
  <c r="EP59" i="314"/>
  <c r="EP70" i="314"/>
  <c r="EP67" i="314"/>
  <c r="EP68" i="314"/>
  <c r="EP71" i="314"/>
  <c r="EP72" i="314"/>
  <c r="EP55" i="265"/>
  <c r="EP56" i="265"/>
  <c r="EP58" i="265"/>
  <c r="EP59" i="265"/>
  <c r="EP154" i="280"/>
  <c r="EP155" i="280"/>
  <c r="EP156" i="280"/>
  <c r="EP159" i="280"/>
  <c r="EP160" i="280"/>
  <c r="EP161" i="280"/>
  <c r="EP61" i="265"/>
  <c r="EO181" i="280"/>
  <c r="EO165" i="280"/>
  <c r="EO166" i="280"/>
  <c r="EO182" i="280"/>
  <c r="EO183" i="280"/>
  <c r="EO184" i="280"/>
  <c r="EP179" i="280"/>
  <c r="EP173" i="280"/>
  <c r="EP169" i="280"/>
  <c r="EP170" i="280"/>
  <c r="EP171" i="280"/>
  <c r="EP174" i="280"/>
  <c r="EP175" i="280"/>
  <c r="EP176" i="280"/>
  <c r="EP62" i="265"/>
  <c r="EP63" i="265"/>
  <c r="EP66" i="265"/>
  <c r="EP52" i="286"/>
  <c r="EP53" i="286"/>
  <c r="EP58" i="286"/>
  <c r="EP59" i="286"/>
  <c r="EP10" i="288"/>
  <c r="EP11" i="288"/>
  <c r="EP12" i="288"/>
  <c r="EP9" i="288"/>
  <c r="EP18" i="288"/>
  <c r="EP21" i="288"/>
  <c r="EP23" i="286"/>
  <c r="EP24" i="286"/>
  <c r="EP25" i="286"/>
  <c r="EQ22" i="286"/>
  <c r="EQ47" i="286"/>
  <c r="EQ30" i="285"/>
  <c r="EQ31" i="285"/>
  <c r="EQ15" i="265"/>
  <c r="EQ16" i="265"/>
  <c r="EQ128" i="280"/>
  <c r="EQ18" i="265"/>
  <c r="EP205" i="280"/>
  <c r="EP206" i="280"/>
  <c r="EQ202" i="280"/>
  <c r="EQ229" i="280"/>
  <c r="EQ231" i="280"/>
  <c r="EQ232" i="280"/>
  <c r="EQ19" i="265"/>
  <c r="EQ21" i="265"/>
  <c r="EQ10" i="282"/>
  <c r="EQ12" i="282"/>
  <c r="EQ13" i="282"/>
  <c r="EQ23" i="265"/>
  <c r="EQ24" i="265"/>
  <c r="EQ48" i="286"/>
  <c r="EQ49" i="286"/>
  <c r="EQ57" i="286"/>
  <c r="EP31" i="286"/>
  <c r="EP32" i="286"/>
  <c r="EP33" i="286"/>
  <c r="EQ30" i="286"/>
  <c r="EQ51" i="286"/>
  <c r="EP33" i="282"/>
  <c r="EP34" i="282"/>
  <c r="EQ31" i="282"/>
  <c r="EQ20" i="282"/>
  <c r="EQ22" i="282"/>
  <c r="EQ44" i="282"/>
  <c r="EQ37" i="282"/>
  <c r="EQ38" i="282"/>
  <c r="EQ40" i="282"/>
  <c r="EQ45" i="282"/>
  <c r="EQ46" i="282"/>
  <c r="EQ48" i="282"/>
  <c r="EQ49" i="282"/>
  <c r="EQ58" i="282"/>
  <c r="EQ54" i="282"/>
  <c r="EP51" i="282"/>
  <c r="EP52" i="282"/>
  <c r="EP77" i="282"/>
  <c r="EP78" i="282"/>
  <c r="EP79" i="282"/>
  <c r="EQ76" i="282"/>
  <c r="EQ55" i="282"/>
  <c r="EQ56" i="282"/>
  <c r="EQ59" i="282"/>
  <c r="EQ60" i="282"/>
  <c r="EQ63" i="282"/>
  <c r="EQ65" i="282"/>
  <c r="EQ66" i="282"/>
  <c r="EQ36" i="265"/>
  <c r="EQ37" i="265"/>
  <c r="EQ189" i="280"/>
  <c r="EQ192" i="280"/>
  <c r="EQ195" i="280"/>
  <c r="EQ196" i="280"/>
  <c r="EQ197" i="280"/>
  <c r="EQ43" i="265"/>
  <c r="EQ139" i="280"/>
  <c r="EQ140" i="280"/>
  <c r="EQ143" i="280"/>
  <c r="EQ144" i="280"/>
  <c r="EQ46" i="265"/>
  <c r="EQ48" i="265"/>
  <c r="EQ50" i="265"/>
  <c r="EQ104" i="280"/>
  <c r="EQ51" i="265"/>
  <c r="EQ52" i="265"/>
  <c r="EQ45" i="314"/>
  <c r="EQ46" i="314"/>
  <c r="EQ48" i="314"/>
  <c r="EQ50" i="314"/>
  <c r="EQ51" i="314"/>
  <c r="EQ61" i="314"/>
  <c r="EQ35" i="314"/>
  <c r="EP79" i="314"/>
  <c r="EP80" i="314"/>
  <c r="EP81" i="314"/>
  <c r="EQ78" i="314"/>
  <c r="EQ36" i="314"/>
  <c r="EQ38" i="314"/>
  <c r="EQ40" i="314"/>
  <c r="EQ42" i="314"/>
  <c r="EQ62" i="314"/>
  <c r="EQ63" i="314"/>
  <c r="EQ64" i="314"/>
  <c r="EQ54" i="265"/>
  <c r="EQ53" i="314"/>
  <c r="EQ55" i="314"/>
  <c r="EQ57" i="314"/>
  <c r="EQ58" i="314"/>
  <c r="EQ59" i="314"/>
  <c r="EQ70" i="314"/>
  <c r="EQ67" i="314"/>
  <c r="EQ68" i="314"/>
  <c r="EQ71" i="314"/>
  <c r="EQ72" i="314"/>
  <c r="EQ55" i="265"/>
  <c r="EQ56" i="265"/>
  <c r="EQ58" i="265"/>
  <c r="EQ59" i="265"/>
  <c r="EQ154" i="280"/>
  <c r="EQ155" i="280"/>
  <c r="EQ156" i="280"/>
  <c r="EQ159" i="280"/>
  <c r="EQ160" i="280"/>
  <c r="EQ161" i="280"/>
  <c r="EQ61" i="265"/>
  <c r="EP181" i="280"/>
  <c r="EP165" i="280"/>
  <c r="EP166" i="280"/>
  <c r="EP182" i="280"/>
  <c r="EP183" i="280"/>
  <c r="EP184" i="280"/>
  <c r="EQ179" i="280"/>
  <c r="EQ173" i="280"/>
  <c r="EQ169" i="280"/>
  <c r="EQ170" i="280"/>
  <c r="EQ171" i="280"/>
  <c r="EQ174" i="280"/>
  <c r="EQ175" i="280"/>
  <c r="EQ176" i="280"/>
  <c r="EQ62" i="265"/>
  <c r="EQ63" i="265"/>
  <c r="EQ66" i="265"/>
  <c r="EQ52" i="286"/>
  <c r="EQ53" i="286"/>
  <c r="EQ58" i="286"/>
  <c r="EQ59" i="286"/>
  <c r="EQ10" i="288"/>
  <c r="EQ11" i="288"/>
  <c r="EQ12" i="288"/>
  <c r="EQ9" i="288"/>
  <c r="EQ18" i="288"/>
  <c r="EQ21" i="288"/>
  <c r="EQ23" i="286"/>
  <c r="EQ24" i="286"/>
  <c r="EQ25" i="286"/>
  <c r="ER22" i="286"/>
  <c r="ER47" i="286"/>
  <c r="ER30" i="285"/>
  <c r="ER31" i="285"/>
  <c r="ER15" i="265"/>
  <c r="ER16" i="265"/>
  <c r="ER128" i="280"/>
  <c r="ER18" i="265"/>
  <c r="EQ205" i="280"/>
  <c r="EQ206" i="280"/>
  <c r="ER202" i="280"/>
  <c r="ER229" i="280"/>
  <c r="ER231" i="280"/>
  <c r="ER232" i="280"/>
  <c r="ER19" i="265"/>
  <c r="ER21" i="265"/>
  <c r="ER10" i="282"/>
  <c r="ER12" i="282"/>
  <c r="ER13" i="282"/>
  <c r="ER23" i="265"/>
  <c r="ER24" i="265"/>
  <c r="ER48" i="286"/>
  <c r="ER49" i="286"/>
  <c r="ER57" i="286"/>
  <c r="EQ31" i="286"/>
  <c r="EQ32" i="286"/>
  <c r="EQ33" i="286"/>
  <c r="ER30" i="286"/>
  <c r="ER51" i="286"/>
  <c r="EQ33" i="282"/>
  <c r="EQ34" i="282"/>
  <c r="ER31" i="282"/>
  <c r="ER20" i="282"/>
  <c r="ER22" i="282"/>
  <c r="ER44" i="282"/>
  <c r="ER37" i="282"/>
  <c r="ER38" i="282"/>
  <c r="ER40" i="282"/>
  <c r="ER45" i="282"/>
  <c r="ER46" i="282"/>
  <c r="ER48" i="282"/>
  <c r="ER49" i="282"/>
  <c r="ER58" i="282"/>
  <c r="ER54" i="282"/>
  <c r="EQ51" i="282"/>
  <c r="EQ52" i="282"/>
  <c r="EQ77" i="282"/>
  <c r="EQ78" i="282"/>
  <c r="EQ79" i="282"/>
  <c r="ER76" i="282"/>
  <c r="ER55" i="282"/>
  <c r="ER56" i="282"/>
  <c r="ER59" i="282"/>
  <c r="ER60" i="282"/>
  <c r="ER63" i="282"/>
  <c r="ER65" i="282"/>
  <c r="ER66" i="282"/>
  <c r="ER36" i="265"/>
  <c r="ER37" i="265"/>
  <c r="ER189" i="280"/>
  <c r="ER192" i="280"/>
  <c r="ER195" i="280"/>
  <c r="ER196" i="280"/>
  <c r="ER197" i="280"/>
  <c r="ER43" i="265"/>
  <c r="ER139" i="280"/>
  <c r="ER140" i="280"/>
  <c r="ER143" i="280"/>
  <c r="ER144" i="280"/>
  <c r="ER46" i="265"/>
  <c r="ER48" i="265"/>
  <c r="ER50" i="265"/>
  <c r="ER104" i="280"/>
  <c r="ER51" i="265"/>
  <c r="ER52" i="265"/>
  <c r="ER45" i="314"/>
  <c r="ER46" i="314"/>
  <c r="ER48" i="314"/>
  <c r="ER50" i="314"/>
  <c r="ER51" i="314"/>
  <c r="ER61" i="314"/>
  <c r="ER35" i="314"/>
  <c r="EQ79" i="314"/>
  <c r="EQ80" i="314"/>
  <c r="EQ81" i="314"/>
  <c r="ER78" i="314"/>
  <c r="ER36" i="314"/>
  <c r="ER38" i="314"/>
  <c r="ER40" i="314"/>
  <c r="ER42" i="314"/>
  <c r="ER62" i="314"/>
  <c r="ER63" i="314"/>
  <c r="ER64" i="314"/>
  <c r="ER54" i="265"/>
  <c r="ER53" i="314"/>
  <c r="ER55" i="314"/>
  <c r="ER57" i="314"/>
  <c r="ER58" i="314"/>
  <c r="ER59" i="314"/>
  <c r="ER70" i="314"/>
  <c r="ER67" i="314"/>
  <c r="ER68" i="314"/>
  <c r="ER71" i="314"/>
  <c r="ER72" i="314"/>
  <c r="ER55" i="265"/>
  <c r="ER56" i="265"/>
  <c r="ER58" i="265"/>
  <c r="ER59" i="265"/>
  <c r="ER154" i="280"/>
  <c r="ER155" i="280"/>
  <c r="ER156" i="280"/>
  <c r="ER159" i="280"/>
  <c r="ER160" i="280"/>
  <c r="ER161" i="280"/>
  <c r="ER61" i="265"/>
  <c r="EQ181" i="280"/>
  <c r="EQ165" i="280"/>
  <c r="EQ166" i="280"/>
  <c r="EQ182" i="280"/>
  <c r="EQ183" i="280"/>
  <c r="EQ184" i="280"/>
  <c r="ER179" i="280"/>
  <c r="ER173" i="280"/>
  <c r="ER169" i="280"/>
  <c r="ER170" i="280"/>
  <c r="ER171" i="280"/>
  <c r="ER174" i="280"/>
  <c r="ER175" i="280"/>
  <c r="ER176" i="280"/>
  <c r="ER62" i="265"/>
  <c r="ER63" i="265"/>
  <c r="ER66" i="265"/>
  <c r="ER52" i="286"/>
  <c r="ER53" i="286"/>
  <c r="ER58" i="286"/>
  <c r="ER59" i="286"/>
  <c r="ER10" i="288"/>
  <c r="ER11" i="288"/>
  <c r="ER12" i="288"/>
  <c r="ER9" i="288"/>
  <c r="ER18" i="288"/>
  <c r="ER21" i="288"/>
  <c r="ER23" i="286"/>
  <c r="ER24" i="286"/>
  <c r="ER25" i="286"/>
  <c r="ES22" i="286"/>
  <c r="ES47" i="286"/>
  <c r="ES30" i="285"/>
  <c r="ES31" i="285"/>
  <c r="ES15" i="265"/>
  <c r="ES16" i="265"/>
  <c r="ES128" i="280"/>
  <c r="ES18" i="265"/>
  <c r="ER205" i="280"/>
  <c r="ER206" i="280"/>
  <c r="ES202" i="280"/>
  <c r="ES229" i="280"/>
  <c r="ES231" i="280"/>
  <c r="ES232" i="280"/>
  <c r="ES19" i="265"/>
  <c r="ES21" i="265"/>
  <c r="ES10" i="282"/>
  <c r="ES12" i="282"/>
  <c r="ES13" i="282"/>
  <c r="ES23" i="265"/>
  <c r="ES24" i="265"/>
  <c r="ES48" i="286"/>
  <c r="ES49" i="286"/>
  <c r="ES57" i="286"/>
  <c r="ER31" i="286"/>
  <c r="ER32" i="286"/>
  <c r="ER33" i="286"/>
  <c r="ES30" i="286"/>
  <c r="ES51" i="286"/>
  <c r="ER33" i="282"/>
  <c r="ER34" i="282"/>
  <c r="ES31" i="282"/>
  <c r="ES20" i="282"/>
  <c r="ES22" i="282"/>
  <c r="ES44" i="282"/>
  <c r="ES37" i="282"/>
  <c r="ES38" i="282"/>
  <c r="ES40" i="282"/>
  <c r="ES45" i="282"/>
  <c r="ES46" i="282"/>
  <c r="ES48" i="282"/>
  <c r="ES49" i="282"/>
  <c r="ES58" i="282"/>
  <c r="ES54" i="282"/>
  <c r="ER51" i="282"/>
  <c r="ER52" i="282"/>
  <c r="ER77" i="282"/>
  <c r="ER78" i="282"/>
  <c r="ER79" i="282"/>
  <c r="ES76" i="282"/>
  <c r="ES55" i="282"/>
  <c r="ES56" i="282"/>
  <c r="ES59" i="282"/>
  <c r="ES60" i="282"/>
  <c r="ES63" i="282"/>
  <c r="ES65" i="282"/>
  <c r="ES66" i="282"/>
  <c r="ES36" i="265"/>
  <c r="ES37" i="265"/>
  <c r="ES189" i="280"/>
  <c r="ES192" i="280"/>
  <c r="ES195" i="280"/>
  <c r="ES196" i="280"/>
  <c r="ES197" i="280"/>
  <c r="ES43" i="265"/>
  <c r="ES139" i="280"/>
  <c r="ES140" i="280"/>
  <c r="ES143" i="280"/>
  <c r="ES144" i="280"/>
  <c r="ES46" i="265"/>
  <c r="ES48" i="265"/>
  <c r="ES50" i="265"/>
  <c r="ES104" i="280"/>
  <c r="ES51" i="265"/>
  <c r="ES52" i="265"/>
  <c r="ES45" i="314"/>
  <c r="ES46" i="314"/>
  <c r="ES48" i="314"/>
  <c r="ES50" i="314"/>
  <c r="ES51" i="314"/>
  <c r="ES61" i="314"/>
  <c r="ES35" i="314"/>
  <c r="ER79" i="314"/>
  <c r="ER80" i="314"/>
  <c r="ER81" i="314"/>
  <c r="ES78" i="314"/>
  <c r="ES36" i="314"/>
  <c r="ES38" i="314"/>
  <c r="ES40" i="314"/>
  <c r="ES42" i="314"/>
  <c r="ES62" i="314"/>
  <c r="ES63" i="314"/>
  <c r="ES64" i="314"/>
  <c r="ES54" i="265"/>
  <c r="ES53" i="314"/>
  <c r="ES55" i="314"/>
  <c r="ES57" i="314"/>
  <c r="ES58" i="314"/>
  <c r="ES59" i="314"/>
  <c r="ES70" i="314"/>
  <c r="ES67" i="314"/>
  <c r="ES68" i="314"/>
  <c r="ES71" i="314"/>
  <c r="ES72" i="314"/>
  <c r="ES55" i="265"/>
  <c r="ES56" i="265"/>
  <c r="ES58" i="265"/>
  <c r="ES59" i="265"/>
  <c r="ES154" i="280"/>
  <c r="ES155" i="280"/>
  <c r="ES156" i="280"/>
  <c r="ES159" i="280"/>
  <c r="ES160" i="280"/>
  <c r="ES161" i="280"/>
  <c r="ES61" i="265"/>
  <c r="ER181" i="280"/>
  <c r="ER165" i="280"/>
  <c r="ER166" i="280"/>
  <c r="ER182" i="280"/>
  <c r="ER183" i="280"/>
  <c r="ER184" i="280"/>
  <c r="ES179" i="280"/>
  <c r="ES173" i="280"/>
  <c r="ES169" i="280"/>
  <c r="ES170" i="280"/>
  <c r="ES171" i="280"/>
  <c r="ES174" i="280"/>
  <c r="ES175" i="280"/>
  <c r="ES176" i="280"/>
  <c r="ES62" i="265"/>
  <c r="ES63" i="265"/>
  <c r="ES66" i="265"/>
  <c r="ES52" i="286"/>
  <c r="ES53" i="286"/>
  <c r="ES58" i="286"/>
  <c r="ES59" i="286"/>
  <c r="ES10" i="288"/>
  <c r="ES11" i="288"/>
  <c r="ES12" i="288"/>
  <c r="ES9" i="288"/>
  <c r="ES18" i="288"/>
  <c r="ES21" i="288"/>
  <c r="ES23" i="286"/>
  <c r="ES24" i="286"/>
  <c r="ES25" i="286"/>
  <c r="ET22" i="286"/>
  <c r="ET47" i="286"/>
  <c r="ET30" i="285"/>
  <c r="ET31" i="285"/>
  <c r="ET15" i="265"/>
  <c r="ET16" i="265"/>
  <c r="ET128" i="280"/>
  <c r="ET18" i="265"/>
  <c r="ES205" i="280"/>
  <c r="ES206" i="280"/>
  <c r="ET202" i="280"/>
  <c r="ET229" i="280"/>
  <c r="ET231" i="280"/>
  <c r="ET232" i="280"/>
  <c r="ET19" i="265"/>
  <c r="ET21" i="265"/>
  <c r="ET10" i="282"/>
  <c r="ET12" i="282"/>
  <c r="ET13" i="282"/>
  <c r="ET23" i="265"/>
  <c r="ET24" i="265"/>
  <c r="ET48" i="286"/>
  <c r="ET49" i="286"/>
  <c r="ET57" i="286"/>
  <c r="ES31" i="286"/>
  <c r="ES32" i="286"/>
  <c r="ES33" i="286"/>
  <c r="ET30" i="286"/>
  <c r="ET51" i="286"/>
  <c r="ES33" i="282"/>
  <c r="ES34" i="282"/>
  <c r="ET31" i="282"/>
  <c r="ET20" i="282"/>
  <c r="ET22" i="282"/>
  <c r="ET44" i="282"/>
  <c r="ET37" i="282"/>
  <c r="ET38" i="282"/>
  <c r="ET40" i="282"/>
  <c r="ET45" i="282"/>
  <c r="ET46" i="282"/>
  <c r="ET48" i="282"/>
  <c r="ET49" i="282"/>
  <c r="ET58" i="282"/>
  <c r="ET54" i="282"/>
  <c r="ES51" i="282"/>
  <c r="ES52" i="282"/>
  <c r="ES77" i="282"/>
  <c r="ES78" i="282"/>
  <c r="ES79" i="282"/>
  <c r="ET76" i="282"/>
  <c r="ET55" i="282"/>
  <c r="ET56" i="282"/>
  <c r="ET59" i="282"/>
  <c r="ET60" i="282"/>
  <c r="ET63" i="282"/>
  <c r="ET65" i="282"/>
  <c r="ET66" i="282"/>
  <c r="ET36" i="265"/>
  <c r="ET37" i="265"/>
  <c r="ET189" i="280"/>
  <c r="ET192" i="280"/>
  <c r="ET195" i="280"/>
  <c r="ET196" i="280"/>
  <c r="ET197" i="280"/>
  <c r="ET43" i="265"/>
  <c r="ET139" i="280"/>
  <c r="ET140" i="280"/>
  <c r="ET143" i="280"/>
  <c r="ET144" i="280"/>
  <c r="ET46" i="265"/>
  <c r="ET48" i="265"/>
  <c r="ET50" i="265"/>
  <c r="ET104" i="280"/>
  <c r="ET51" i="265"/>
  <c r="ET52" i="265"/>
  <c r="ET45" i="314"/>
  <c r="ET46" i="314"/>
  <c r="ET48" i="314"/>
  <c r="ET50" i="314"/>
  <c r="ET51" i="314"/>
  <c r="ET61" i="314"/>
  <c r="ET35" i="314"/>
  <c r="ES79" i="314"/>
  <c r="ES80" i="314"/>
  <c r="ES81" i="314"/>
  <c r="ET78" i="314"/>
  <c r="ET36" i="314"/>
  <c r="ET38" i="314"/>
  <c r="ET40" i="314"/>
  <c r="ET42" i="314"/>
  <c r="ET62" i="314"/>
  <c r="ET63" i="314"/>
  <c r="ET64" i="314"/>
  <c r="ET54" i="265"/>
  <c r="ET53" i="314"/>
  <c r="ET55" i="314"/>
  <c r="ET57" i="314"/>
  <c r="ET58" i="314"/>
  <c r="ET59" i="314"/>
  <c r="ET70" i="314"/>
  <c r="ET67" i="314"/>
  <c r="ET68" i="314"/>
  <c r="ET71" i="314"/>
  <c r="ET72" i="314"/>
  <c r="ET55" i="265"/>
  <c r="ET56" i="265"/>
  <c r="ET58" i="265"/>
  <c r="ET59" i="265"/>
  <c r="ET154" i="280"/>
  <c r="ET155" i="280"/>
  <c r="ET156" i="280"/>
  <c r="ET159" i="280"/>
  <c r="ET160" i="280"/>
  <c r="ET161" i="280"/>
  <c r="ET61" i="265"/>
  <c r="ES181" i="280"/>
  <c r="ES165" i="280"/>
  <c r="ES166" i="280"/>
  <c r="ES182" i="280"/>
  <c r="ES183" i="280"/>
  <c r="ES184" i="280"/>
  <c r="ET179" i="280"/>
  <c r="ET173" i="280"/>
  <c r="ET169" i="280"/>
  <c r="ET170" i="280"/>
  <c r="ET171" i="280"/>
  <c r="ET174" i="280"/>
  <c r="ET175" i="280"/>
  <c r="ET176" i="280"/>
  <c r="ET62" i="265"/>
  <c r="ET63" i="265"/>
  <c r="ET66" i="265"/>
  <c r="ET52" i="286"/>
  <c r="ET53" i="286"/>
  <c r="ET58" i="286"/>
  <c r="ET59" i="286"/>
  <c r="ET10" i="288"/>
  <c r="ET11" i="288"/>
  <c r="ET12" i="288"/>
  <c r="ET9" i="288"/>
  <c r="ET18" i="288"/>
  <c r="ET21" i="288"/>
  <c r="ET23" i="286"/>
  <c r="ET24" i="286"/>
  <c r="ET25" i="286"/>
  <c r="EU22" i="286"/>
  <c r="EU47" i="286"/>
  <c r="EU30" i="285"/>
  <c r="EU31" i="285"/>
  <c r="EU15" i="265"/>
  <c r="EU16" i="265"/>
  <c r="EU128" i="280"/>
  <c r="EU18" i="265"/>
  <c r="ET205" i="280"/>
  <c r="ET206" i="280"/>
  <c r="EU202" i="280"/>
  <c r="EU229" i="280"/>
  <c r="EU231" i="280"/>
  <c r="EU232" i="280"/>
  <c r="EU19" i="265"/>
  <c r="EU21" i="265"/>
  <c r="EU10" i="282"/>
  <c r="EU12" i="282"/>
  <c r="EU13" i="282"/>
  <c r="EU23" i="265"/>
  <c r="EU24" i="265"/>
  <c r="EU48" i="286"/>
  <c r="EU49" i="286"/>
  <c r="EU57" i="286"/>
  <c r="ET31" i="286"/>
  <c r="ET32" i="286"/>
  <c r="ET33" i="286"/>
  <c r="EU30" i="286"/>
  <c r="EU51" i="286"/>
  <c r="ET33" i="282"/>
  <c r="ET34" i="282"/>
  <c r="EU31" i="282"/>
  <c r="EU20" i="282"/>
  <c r="EU22" i="282"/>
  <c r="EU44" i="282"/>
  <c r="EU37" i="282"/>
  <c r="EU38" i="282"/>
  <c r="EU40" i="282"/>
  <c r="EU45" i="282"/>
  <c r="EU46" i="282"/>
  <c r="EU48" i="282"/>
  <c r="EU49" i="282"/>
  <c r="EU58" i="282"/>
  <c r="EU54" i="282"/>
  <c r="ET51" i="282"/>
  <c r="ET52" i="282"/>
  <c r="ET77" i="282"/>
  <c r="ET78" i="282"/>
  <c r="ET79" i="282"/>
  <c r="EU76" i="282"/>
  <c r="EU55" i="282"/>
  <c r="EU56" i="282"/>
  <c r="EU59" i="282"/>
  <c r="EU60" i="282"/>
  <c r="EU63" i="282"/>
  <c r="EU65" i="282"/>
  <c r="EU66" i="282"/>
  <c r="EU36" i="265"/>
  <c r="EU37" i="265"/>
  <c r="EU189" i="280"/>
  <c r="EU192" i="280"/>
  <c r="EU195" i="280"/>
  <c r="EU196" i="280"/>
  <c r="EU197" i="280"/>
  <c r="EU43" i="265"/>
  <c r="EU139" i="280"/>
  <c r="EU140" i="280"/>
  <c r="EU143" i="280"/>
  <c r="EU144" i="280"/>
  <c r="EU46" i="265"/>
  <c r="EU48" i="265"/>
  <c r="EU50" i="265"/>
  <c r="EU104" i="280"/>
  <c r="EU51" i="265"/>
  <c r="EU52" i="265"/>
  <c r="EU45" i="314"/>
  <c r="EU46" i="314"/>
  <c r="EU48" i="314"/>
  <c r="EU50" i="314"/>
  <c r="EU51" i="314"/>
  <c r="EU61" i="314"/>
  <c r="EU35" i="314"/>
  <c r="ET79" i="314"/>
  <c r="ET80" i="314"/>
  <c r="ET81" i="314"/>
  <c r="EU78" i="314"/>
  <c r="EU36" i="314"/>
  <c r="EU38" i="314"/>
  <c r="EU40" i="314"/>
  <c r="EU42" i="314"/>
  <c r="EU62" i="314"/>
  <c r="EU63" i="314"/>
  <c r="EU64" i="314"/>
  <c r="EU54" i="265"/>
  <c r="EU53" i="314"/>
  <c r="EU55" i="314"/>
  <c r="EU57" i="314"/>
  <c r="EU58" i="314"/>
  <c r="EU59" i="314"/>
  <c r="EU70" i="314"/>
  <c r="EU67" i="314"/>
  <c r="EU68" i="314"/>
  <c r="EU71" i="314"/>
  <c r="EU72" i="314"/>
  <c r="EU55" i="265"/>
  <c r="EU56" i="265"/>
  <c r="EU58" i="265"/>
  <c r="EU59" i="265"/>
  <c r="EU154" i="280"/>
  <c r="EU155" i="280"/>
  <c r="EU156" i="280"/>
  <c r="EU159" i="280"/>
  <c r="EU160" i="280"/>
  <c r="EU161" i="280"/>
  <c r="EU61" i="265"/>
  <c r="ET181" i="280"/>
  <c r="ET165" i="280"/>
  <c r="ET166" i="280"/>
  <c r="ET182" i="280"/>
  <c r="ET183" i="280"/>
  <c r="ET184" i="280"/>
  <c r="EU179" i="280"/>
  <c r="EU173" i="280"/>
  <c r="EU169" i="280"/>
  <c r="EU170" i="280"/>
  <c r="EU171" i="280"/>
  <c r="EU174" i="280"/>
  <c r="EU175" i="280"/>
  <c r="EU176" i="280"/>
  <c r="EU62" i="265"/>
  <c r="EU63" i="265"/>
  <c r="EU66" i="265"/>
  <c r="EU52" i="286"/>
  <c r="EU53" i="286"/>
  <c r="EU58" i="286"/>
  <c r="EU59" i="286"/>
  <c r="EU10" i="288"/>
  <c r="EU11" i="288"/>
  <c r="EU12" i="288"/>
  <c r="EU9" i="288"/>
  <c r="EU18" i="288"/>
  <c r="EU21" i="288"/>
  <c r="EU23" i="286"/>
  <c r="EU24" i="286"/>
  <c r="EU25" i="286"/>
  <c r="EV22" i="286"/>
  <c r="EV47" i="286"/>
  <c r="EV30" i="285"/>
  <c r="EV31" i="285"/>
  <c r="EV15" i="265"/>
  <c r="EV16" i="265"/>
  <c r="EV128" i="280"/>
  <c r="EV18" i="265"/>
  <c r="EU205" i="280"/>
  <c r="EU206" i="280"/>
  <c r="EV202" i="280"/>
  <c r="EV229" i="280"/>
  <c r="EV231" i="280"/>
  <c r="EV232" i="280"/>
  <c r="EV19" i="265"/>
  <c r="EV21" i="265"/>
  <c r="EV10" i="282"/>
  <c r="EV12" i="282"/>
  <c r="EV13" i="282"/>
  <c r="EV23" i="265"/>
  <c r="EV24" i="265"/>
  <c r="EV48" i="286"/>
  <c r="EV49" i="286"/>
  <c r="EV57" i="286"/>
  <c r="EU31" i="286"/>
  <c r="EU32" i="286"/>
  <c r="EU33" i="286"/>
  <c r="EV30" i="286"/>
  <c r="EV51" i="286"/>
  <c r="EU33" i="282"/>
  <c r="EU34" i="282"/>
  <c r="EV31" i="282"/>
  <c r="EV20" i="282"/>
  <c r="EV22" i="282"/>
  <c r="EV44" i="282"/>
  <c r="EV37" i="282"/>
  <c r="EV38" i="282"/>
  <c r="EV40" i="282"/>
  <c r="EV45" i="282"/>
  <c r="EV46" i="282"/>
  <c r="EV48" i="282"/>
  <c r="EV49" i="282"/>
  <c r="EV58" i="282"/>
  <c r="EV54" i="282"/>
  <c r="EU51" i="282"/>
  <c r="EU52" i="282"/>
  <c r="EU77" i="282"/>
  <c r="EU78" i="282"/>
  <c r="EU79" i="282"/>
  <c r="EV76" i="282"/>
  <c r="EV55" i="282"/>
  <c r="EV56" i="282"/>
  <c r="EV59" i="282"/>
  <c r="EV60" i="282"/>
  <c r="EV63" i="282"/>
  <c r="EV65" i="282"/>
  <c r="EV66" i="282"/>
  <c r="EV36" i="265"/>
  <c r="EV37" i="265"/>
  <c r="EV189" i="280"/>
  <c r="EV192" i="280"/>
  <c r="EV195" i="280"/>
  <c r="EV196" i="280"/>
  <c r="EV197" i="280"/>
  <c r="EV43" i="265"/>
  <c r="EV139" i="280"/>
  <c r="EV140" i="280"/>
  <c r="EV143" i="280"/>
  <c r="EV144" i="280"/>
  <c r="EV46" i="265"/>
  <c r="EV48" i="265"/>
  <c r="EV50" i="265"/>
  <c r="EV104" i="280"/>
  <c r="EV51" i="265"/>
  <c r="EV52" i="265"/>
  <c r="EV45" i="314"/>
  <c r="EV46" i="314"/>
  <c r="EV48" i="314"/>
  <c r="EV50" i="314"/>
  <c r="EV51" i="314"/>
  <c r="EV61" i="314"/>
  <c r="EV35" i="314"/>
  <c r="EU79" i="314"/>
  <c r="EU80" i="314"/>
  <c r="EU81" i="314"/>
  <c r="EV78" i="314"/>
  <c r="EV36" i="314"/>
  <c r="EV38" i="314"/>
  <c r="EV40" i="314"/>
  <c r="EV42" i="314"/>
  <c r="EV62" i="314"/>
  <c r="EV63" i="314"/>
  <c r="EV64" i="314"/>
  <c r="EV54" i="265"/>
  <c r="EV53" i="314"/>
  <c r="EV55" i="314"/>
  <c r="EV57" i="314"/>
  <c r="EV58" i="314"/>
  <c r="EV59" i="314"/>
  <c r="EV70" i="314"/>
  <c r="EV67" i="314"/>
  <c r="EV68" i="314"/>
  <c r="EV71" i="314"/>
  <c r="EV72" i="314"/>
  <c r="EV55" i="265"/>
  <c r="EV56" i="265"/>
  <c r="EV58" i="265"/>
  <c r="EV59" i="265"/>
  <c r="EV154" i="280"/>
  <c r="EV155" i="280"/>
  <c r="EV156" i="280"/>
  <c r="EV159" i="280"/>
  <c r="EV160" i="280"/>
  <c r="EV161" i="280"/>
  <c r="EV61" i="265"/>
  <c r="EU181" i="280"/>
  <c r="EU165" i="280"/>
  <c r="EU166" i="280"/>
  <c r="EU182" i="280"/>
  <c r="EU183" i="280"/>
  <c r="EU184" i="280"/>
  <c r="EV179" i="280"/>
  <c r="EV173" i="280"/>
  <c r="EV169" i="280"/>
  <c r="EV170" i="280"/>
  <c r="EV171" i="280"/>
  <c r="EV174" i="280"/>
  <c r="EV175" i="280"/>
  <c r="EV176" i="280"/>
  <c r="EV62" i="265"/>
  <c r="EV63" i="265"/>
  <c r="EV66" i="265"/>
  <c r="EV52" i="286"/>
  <c r="EV53" i="286"/>
  <c r="EV58" i="286"/>
  <c r="EV59" i="286"/>
  <c r="EV10" i="288"/>
  <c r="EV11" i="288"/>
  <c r="EV12" i="288"/>
  <c r="EV9" i="288"/>
  <c r="EV18" i="288"/>
  <c r="EV21" i="288"/>
  <c r="EV23" i="286"/>
  <c r="EV24" i="286"/>
  <c r="EV25" i="286"/>
  <c r="EW22" i="286"/>
  <c r="EW47" i="286"/>
  <c r="EW30" i="285"/>
  <c r="EW31" i="285"/>
  <c r="EW15" i="265"/>
  <c r="EW16" i="265"/>
  <c r="EW128" i="280"/>
  <c r="EW18" i="265"/>
  <c r="EV205" i="280"/>
  <c r="EV206" i="280"/>
  <c r="EW202" i="280"/>
  <c r="EW229" i="280"/>
  <c r="EW231" i="280"/>
  <c r="EW232" i="280"/>
  <c r="EW19" i="265"/>
  <c r="EW21" i="265"/>
  <c r="EW10" i="282"/>
  <c r="EW12" i="282"/>
  <c r="EW13" i="282"/>
  <c r="EW23" i="265"/>
  <c r="EW24" i="265"/>
  <c r="EW48" i="286"/>
  <c r="EW49" i="286"/>
  <c r="EW57" i="286"/>
  <c r="EV31" i="286"/>
  <c r="EV32" i="286"/>
  <c r="EV33" i="286"/>
  <c r="EW30" i="286"/>
  <c r="EW51" i="286"/>
  <c r="EV33" i="282"/>
  <c r="EV34" i="282"/>
  <c r="EW31" i="282"/>
  <c r="EW20" i="282"/>
  <c r="EW22" i="282"/>
  <c r="EW44" i="282"/>
  <c r="EW37" i="282"/>
  <c r="EW38" i="282"/>
  <c r="EW40" i="282"/>
  <c r="EW45" i="282"/>
  <c r="EW46" i="282"/>
  <c r="EW48" i="282"/>
  <c r="EW49" i="282"/>
  <c r="EW58" i="282"/>
  <c r="EW54" i="282"/>
  <c r="EV51" i="282"/>
  <c r="EV52" i="282"/>
  <c r="EV77" i="282"/>
  <c r="EV78" i="282"/>
  <c r="EV79" i="282"/>
  <c r="EW76" i="282"/>
  <c r="EW55" i="282"/>
  <c r="EW56" i="282"/>
  <c r="EW59" i="282"/>
  <c r="EW60" i="282"/>
  <c r="EW63" i="282"/>
  <c r="EW65" i="282"/>
  <c r="EW66" i="282"/>
  <c r="EW36" i="265"/>
  <c r="EW37" i="265"/>
  <c r="EW189" i="280"/>
  <c r="EW192" i="280"/>
  <c r="EW195" i="280"/>
  <c r="EW196" i="280"/>
  <c r="EW197" i="280"/>
  <c r="EW43" i="265"/>
  <c r="EW139" i="280"/>
  <c r="EW140" i="280"/>
  <c r="EW143" i="280"/>
  <c r="EW144" i="280"/>
  <c r="EW46" i="265"/>
  <c r="EW48" i="265"/>
  <c r="EW50" i="265"/>
  <c r="EW104" i="280"/>
  <c r="EW51" i="265"/>
  <c r="EW52" i="265"/>
  <c r="EW45" i="314"/>
  <c r="EW46" i="314"/>
  <c r="EW48" i="314"/>
  <c r="EW50" i="314"/>
  <c r="EW51" i="314"/>
  <c r="EW61" i="314"/>
  <c r="EW35" i="314"/>
  <c r="EV79" i="314"/>
  <c r="EV80" i="314"/>
  <c r="EV81" i="314"/>
  <c r="EW78" i="314"/>
  <c r="EW36" i="314"/>
  <c r="EW38" i="314"/>
  <c r="EW40" i="314"/>
  <c r="EW42" i="314"/>
  <c r="EW62" i="314"/>
  <c r="EW63" i="314"/>
  <c r="EW64" i="314"/>
  <c r="EW54" i="265"/>
  <c r="EW53" i="314"/>
  <c r="EW55" i="314"/>
  <c r="EW57" i="314"/>
  <c r="EW58" i="314"/>
  <c r="EW59" i="314"/>
  <c r="EW70" i="314"/>
  <c r="EW67" i="314"/>
  <c r="EW68" i="314"/>
  <c r="EW71" i="314"/>
  <c r="EW72" i="314"/>
  <c r="EW55" i="265"/>
  <c r="EW56" i="265"/>
  <c r="EW58" i="265"/>
  <c r="EW59" i="265"/>
  <c r="EW154" i="280"/>
  <c r="EW155" i="280"/>
  <c r="EW156" i="280"/>
  <c r="EW159" i="280"/>
  <c r="EW160" i="280"/>
  <c r="EW161" i="280"/>
  <c r="EW61" i="265"/>
  <c r="EV181" i="280"/>
  <c r="EV165" i="280"/>
  <c r="EV166" i="280"/>
  <c r="EV182" i="280"/>
  <c r="EV183" i="280"/>
  <c r="EV184" i="280"/>
  <c r="EW179" i="280"/>
  <c r="EW173" i="280"/>
  <c r="EW169" i="280"/>
  <c r="EW170" i="280"/>
  <c r="EW171" i="280"/>
  <c r="EW174" i="280"/>
  <c r="EW175" i="280"/>
  <c r="EW176" i="280"/>
  <c r="EW62" i="265"/>
  <c r="EW63" i="265"/>
  <c r="EW66" i="265"/>
  <c r="EW52" i="286"/>
  <c r="EW53" i="286"/>
  <c r="EW58" i="286"/>
  <c r="EW59" i="286"/>
  <c r="EW10" i="288"/>
  <c r="EW11" i="288"/>
  <c r="EW12" i="288"/>
  <c r="EW9" i="288"/>
  <c r="EW18" i="288"/>
  <c r="EW21" i="288"/>
  <c r="EW23" i="286"/>
  <c r="EW24" i="286"/>
  <c r="EW25" i="286"/>
  <c r="EX22" i="286"/>
  <c r="EX47" i="286"/>
  <c r="EX30" i="285"/>
  <c r="EX31" i="285"/>
  <c r="EX15" i="265"/>
  <c r="EX16" i="265"/>
  <c r="EX128" i="280"/>
  <c r="EX18" i="265"/>
  <c r="EW205" i="280"/>
  <c r="EW206" i="280"/>
  <c r="EX202" i="280"/>
  <c r="EX229" i="280"/>
  <c r="EX231" i="280"/>
  <c r="EX232" i="280"/>
  <c r="EX19" i="265"/>
  <c r="EX21" i="265"/>
  <c r="EX10" i="282"/>
  <c r="EX12" i="282"/>
  <c r="EX13" i="282"/>
  <c r="EX23" i="265"/>
  <c r="EX24" i="265"/>
  <c r="EX48" i="286"/>
  <c r="EX49" i="286"/>
  <c r="EX57" i="286"/>
  <c r="EW31" i="286"/>
  <c r="EW32" i="286"/>
  <c r="EW33" i="286"/>
  <c r="EX30" i="286"/>
  <c r="EX51" i="286"/>
  <c r="EW33" i="282"/>
  <c r="EW34" i="282"/>
  <c r="EX31" i="282"/>
  <c r="EX20" i="282"/>
  <c r="EX22" i="282"/>
  <c r="EX44" i="282"/>
  <c r="EX37" i="282"/>
  <c r="EX38" i="282"/>
  <c r="EX40" i="282"/>
  <c r="EX45" i="282"/>
  <c r="EX46" i="282"/>
  <c r="EX48" i="282"/>
  <c r="EX49" i="282"/>
  <c r="EX58" i="282"/>
  <c r="EX54" i="282"/>
  <c r="EW51" i="282"/>
  <c r="EW52" i="282"/>
  <c r="EW77" i="282"/>
  <c r="EW78" i="282"/>
  <c r="EW79" i="282"/>
  <c r="EX76" i="282"/>
  <c r="EX55" i="282"/>
  <c r="EX56" i="282"/>
  <c r="EX59" i="282"/>
  <c r="EX60" i="282"/>
  <c r="EX63" i="282"/>
  <c r="EX65" i="282"/>
  <c r="EX66" i="282"/>
  <c r="EX36" i="265"/>
  <c r="EX37" i="265"/>
  <c r="EX189" i="280"/>
  <c r="EX192" i="280"/>
  <c r="EX195" i="280"/>
  <c r="EX196" i="280"/>
  <c r="EX197" i="280"/>
  <c r="EX43" i="265"/>
  <c r="EX139" i="280"/>
  <c r="EX140" i="280"/>
  <c r="EX143" i="280"/>
  <c r="EX144" i="280"/>
  <c r="EX46" i="265"/>
  <c r="EX48" i="265"/>
  <c r="EX50" i="265"/>
  <c r="EX104" i="280"/>
  <c r="EX51" i="265"/>
  <c r="EX52" i="265"/>
  <c r="EX45" i="314"/>
  <c r="EX46" i="314"/>
  <c r="EX48" i="314"/>
  <c r="EX50" i="314"/>
  <c r="EX51" i="314"/>
  <c r="EX61" i="314"/>
  <c r="EX35" i="314"/>
  <c r="EW79" i="314"/>
  <c r="EW80" i="314"/>
  <c r="EW81" i="314"/>
  <c r="EX78" i="314"/>
  <c r="EX36" i="314"/>
  <c r="EX38" i="314"/>
  <c r="EX40" i="314"/>
  <c r="EX42" i="314"/>
  <c r="EX62" i="314"/>
  <c r="EX63" i="314"/>
  <c r="EX64" i="314"/>
  <c r="EX54" i="265"/>
  <c r="EX53" i="314"/>
  <c r="EX55" i="314"/>
  <c r="EX57" i="314"/>
  <c r="EX58" i="314"/>
  <c r="EX59" i="314"/>
  <c r="EX70" i="314"/>
  <c r="EX67" i="314"/>
  <c r="EX68" i="314"/>
  <c r="EX71" i="314"/>
  <c r="EX72" i="314"/>
  <c r="EX55" i="265"/>
  <c r="EX56" i="265"/>
  <c r="EX58" i="265"/>
  <c r="EX59" i="265"/>
  <c r="EX154" i="280"/>
  <c r="EX155" i="280"/>
  <c r="EX156" i="280"/>
  <c r="EX159" i="280"/>
  <c r="EX160" i="280"/>
  <c r="EX161" i="280"/>
  <c r="EX61" i="265"/>
  <c r="EW181" i="280"/>
  <c r="EW165" i="280"/>
  <c r="EW166" i="280"/>
  <c r="EW182" i="280"/>
  <c r="EW183" i="280"/>
  <c r="EW184" i="280"/>
  <c r="EX179" i="280"/>
  <c r="EX173" i="280"/>
  <c r="EX169" i="280"/>
  <c r="EX170" i="280"/>
  <c r="EX171" i="280"/>
  <c r="EX174" i="280"/>
  <c r="EX175" i="280"/>
  <c r="EX176" i="280"/>
  <c r="EX62" i="265"/>
  <c r="EX63" i="265"/>
  <c r="EX66" i="265"/>
  <c r="EX52" i="286"/>
  <c r="EX53" i="286"/>
  <c r="EX58" i="286"/>
  <c r="EX59" i="286"/>
  <c r="EX10" i="288"/>
  <c r="EX11" i="288"/>
  <c r="EX12" i="288"/>
  <c r="EX9" i="288"/>
  <c r="EX18" i="288"/>
  <c r="EX21" i="288"/>
  <c r="EX23" i="286"/>
  <c r="EX24" i="286"/>
  <c r="EX25" i="286"/>
  <c r="EY22" i="286"/>
  <c r="EY47" i="286"/>
  <c r="EY30" i="285"/>
  <c r="EY31" i="285"/>
  <c r="EY15" i="265"/>
  <c r="EY16" i="265"/>
  <c r="EY128" i="280"/>
  <c r="EY18" i="265"/>
  <c r="EX205" i="280"/>
  <c r="EX206" i="280"/>
  <c r="EY202" i="280"/>
  <c r="EY229" i="280"/>
  <c r="EY231" i="280"/>
  <c r="EY232" i="280"/>
  <c r="EY19" i="265"/>
  <c r="EY21" i="265"/>
  <c r="EY10" i="282"/>
  <c r="EY12" i="282"/>
  <c r="EY13" i="282"/>
  <c r="EY23" i="265"/>
  <c r="EY24" i="265"/>
  <c r="EY48" i="286"/>
  <c r="EY49" i="286"/>
  <c r="EY57" i="286"/>
  <c r="EX31" i="286"/>
  <c r="EX32" i="286"/>
  <c r="EX33" i="286"/>
  <c r="EY30" i="286"/>
  <c r="EY51" i="286"/>
  <c r="EX33" i="282"/>
  <c r="EX34" i="282"/>
  <c r="EY31" i="282"/>
  <c r="EY20" i="282"/>
  <c r="EY22" i="282"/>
  <c r="EY44" i="282"/>
  <c r="EY37" i="282"/>
  <c r="EY38" i="282"/>
  <c r="EY40" i="282"/>
  <c r="EY45" i="282"/>
  <c r="EY46" i="282"/>
  <c r="EY48" i="282"/>
  <c r="EY49" i="282"/>
  <c r="EY58" i="282"/>
  <c r="EY54" i="282"/>
  <c r="EX51" i="282"/>
  <c r="EX52" i="282"/>
  <c r="EX77" i="282"/>
  <c r="EX78" i="282"/>
  <c r="EX79" i="282"/>
  <c r="EY76" i="282"/>
  <c r="EY55" i="282"/>
  <c r="EY56" i="282"/>
  <c r="EY59" i="282"/>
  <c r="EY60" i="282"/>
  <c r="EY63" i="282"/>
  <c r="EY65" i="282"/>
  <c r="EY66" i="282"/>
  <c r="EY36" i="265"/>
  <c r="EY37" i="265"/>
  <c r="EY189" i="280"/>
  <c r="EY192" i="280"/>
  <c r="EY195" i="280"/>
  <c r="EY196" i="280"/>
  <c r="EY197" i="280"/>
  <c r="EY43" i="265"/>
  <c r="EY139" i="280"/>
  <c r="EY140" i="280"/>
  <c r="EY143" i="280"/>
  <c r="EY144" i="280"/>
  <c r="EY46" i="265"/>
  <c r="EY48" i="265"/>
  <c r="EY50" i="265"/>
  <c r="EY104" i="280"/>
  <c r="EY51" i="265"/>
  <c r="EY52" i="265"/>
  <c r="EY45" i="314"/>
  <c r="EY46" i="314"/>
  <c r="EY48" i="314"/>
  <c r="EY50" i="314"/>
  <c r="EY51" i="314"/>
  <c r="EY61" i="314"/>
  <c r="EY35" i="314"/>
  <c r="EX79" i="314"/>
  <c r="EX80" i="314"/>
  <c r="EX81" i="314"/>
  <c r="EY78" i="314"/>
  <c r="EY36" i="314"/>
  <c r="EY38" i="314"/>
  <c r="EY40" i="314"/>
  <c r="EY42" i="314"/>
  <c r="EY62" i="314"/>
  <c r="EY63" i="314"/>
  <c r="EY64" i="314"/>
  <c r="EY54" i="265"/>
  <c r="EY53" i="314"/>
  <c r="EY55" i="314"/>
  <c r="EY57" i="314"/>
  <c r="EY58" i="314"/>
  <c r="EY59" i="314"/>
  <c r="EY70" i="314"/>
  <c r="EY67" i="314"/>
  <c r="EY68" i="314"/>
  <c r="EY71" i="314"/>
  <c r="EY72" i="314"/>
  <c r="EY55" i="265"/>
  <c r="EY56" i="265"/>
  <c r="EY58" i="265"/>
  <c r="EY59" i="265"/>
  <c r="EY154" i="280"/>
  <c r="EY155" i="280"/>
  <c r="EY156" i="280"/>
  <c r="EY159" i="280"/>
  <c r="EY160" i="280"/>
  <c r="EY161" i="280"/>
  <c r="EY61" i="265"/>
  <c r="EX181" i="280"/>
  <c r="EX165" i="280"/>
  <c r="EX166" i="280"/>
  <c r="EX182" i="280"/>
  <c r="EX183" i="280"/>
  <c r="EX184" i="280"/>
  <c r="EY179" i="280"/>
  <c r="EY173" i="280"/>
  <c r="EY169" i="280"/>
  <c r="EY170" i="280"/>
  <c r="EY171" i="280"/>
  <c r="EY174" i="280"/>
  <c r="EY175" i="280"/>
  <c r="EY176" i="280"/>
  <c r="EY62" i="265"/>
  <c r="EY63" i="265"/>
  <c r="EY66" i="265"/>
  <c r="EY52" i="286"/>
  <c r="EY53" i="286"/>
  <c r="EY58" i="286"/>
  <c r="EY59" i="286"/>
  <c r="EY10" i="288"/>
  <c r="EY11" i="288"/>
  <c r="EY12" i="288"/>
  <c r="EY9" i="288"/>
  <c r="EY18" i="288"/>
  <c r="EY21" i="288"/>
  <c r="EY23" i="286"/>
  <c r="EY24" i="286"/>
  <c r="EY25" i="286"/>
  <c r="EZ22" i="286"/>
  <c r="EZ47" i="286"/>
  <c r="EZ30" i="285"/>
  <c r="EZ31" i="285"/>
  <c r="EZ15" i="265"/>
  <c r="EZ16" i="265"/>
  <c r="EZ128" i="280"/>
  <c r="EZ18" i="265"/>
  <c r="EY205" i="280"/>
  <c r="EY206" i="280"/>
  <c r="EZ202" i="280"/>
  <c r="EZ229" i="280"/>
  <c r="EZ231" i="280"/>
  <c r="EZ232" i="280"/>
  <c r="EZ19" i="265"/>
  <c r="EZ21" i="265"/>
  <c r="EZ10" i="282"/>
  <c r="EZ12" i="282"/>
  <c r="EZ13" i="282"/>
  <c r="EZ23" i="265"/>
  <c r="EZ24" i="265"/>
  <c r="EZ48" i="286"/>
  <c r="EZ49" i="286"/>
  <c r="EZ57" i="286"/>
  <c r="EY31" i="286"/>
  <c r="EY32" i="286"/>
  <c r="EY33" i="286"/>
  <c r="EZ30" i="286"/>
  <c r="EZ51" i="286"/>
  <c r="EY33" i="282"/>
  <c r="EY34" i="282"/>
  <c r="EZ31" i="282"/>
  <c r="EZ20" i="282"/>
  <c r="EZ22" i="282"/>
  <c r="EZ44" i="282"/>
  <c r="EZ37" i="282"/>
  <c r="EZ38" i="282"/>
  <c r="EZ40" i="282"/>
  <c r="EZ45" i="282"/>
  <c r="EZ46" i="282"/>
  <c r="EZ48" i="282"/>
  <c r="EZ49" i="282"/>
  <c r="EZ58" i="282"/>
  <c r="EZ54" i="282"/>
  <c r="EY51" i="282"/>
  <c r="EY52" i="282"/>
  <c r="EY77" i="282"/>
  <c r="EY78" i="282"/>
  <c r="EY79" i="282"/>
  <c r="EZ76" i="282"/>
  <c r="EZ55" i="282"/>
  <c r="EZ56" i="282"/>
  <c r="EZ59" i="282"/>
  <c r="EZ60" i="282"/>
  <c r="EZ63" i="282"/>
  <c r="EZ65" i="282"/>
  <c r="EZ66" i="282"/>
  <c r="EZ36" i="265"/>
  <c r="EZ37" i="265"/>
  <c r="EZ189" i="280"/>
  <c r="EZ192" i="280"/>
  <c r="EZ195" i="280"/>
  <c r="EZ196" i="280"/>
  <c r="EZ197" i="280"/>
  <c r="EZ43" i="265"/>
  <c r="EZ139" i="280"/>
  <c r="EZ140" i="280"/>
  <c r="EZ143" i="280"/>
  <c r="EZ144" i="280"/>
  <c r="EZ46" i="265"/>
  <c r="EZ48" i="265"/>
  <c r="EZ50" i="265"/>
  <c r="EZ104" i="280"/>
  <c r="EZ51" i="265"/>
  <c r="EZ52" i="265"/>
  <c r="EZ45" i="314"/>
  <c r="EZ46" i="314"/>
  <c r="EZ48" i="314"/>
  <c r="EZ50" i="314"/>
  <c r="EZ51" i="314"/>
  <c r="EZ61" i="314"/>
  <c r="EZ35" i="314"/>
  <c r="EY79" i="314"/>
  <c r="EY80" i="314"/>
  <c r="EY81" i="314"/>
  <c r="EZ78" i="314"/>
  <c r="EZ36" i="314"/>
  <c r="EZ38" i="314"/>
  <c r="EZ40" i="314"/>
  <c r="EZ42" i="314"/>
  <c r="EZ62" i="314"/>
  <c r="EZ63" i="314"/>
  <c r="EZ64" i="314"/>
  <c r="EZ54" i="265"/>
  <c r="EZ53" i="314"/>
  <c r="EZ55" i="314"/>
  <c r="EZ57" i="314"/>
  <c r="EZ58" i="314"/>
  <c r="EZ59" i="314"/>
  <c r="EZ70" i="314"/>
  <c r="EZ67" i="314"/>
  <c r="EZ68" i="314"/>
  <c r="EZ71" i="314"/>
  <c r="EZ72" i="314"/>
  <c r="EZ55" i="265"/>
  <c r="EZ56" i="265"/>
  <c r="EZ58" i="265"/>
  <c r="EZ59" i="265"/>
  <c r="EZ154" i="280"/>
  <c r="EZ155" i="280"/>
  <c r="EZ156" i="280"/>
  <c r="EZ159" i="280"/>
  <c r="EZ160" i="280"/>
  <c r="EZ161" i="280"/>
  <c r="EZ61" i="265"/>
  <c r="EY181" i="280"/>
  <c r="EY165" i="280"/>
  <c r="EY166" i="280"/>
  <c r="EY182" i="280"/>
  <c r="EY183" i="280"/>
  <c r="EY184" i="280"/>
  <c r="EZ179" i="280"/>
  <c r="EZ173" i="280"/>
  <c r="EZ169" i="280"/>
  <c r="EZ170" i="280"/>
  <c r="EZ171" i="280"/>
  <c r="EZ174" i="280"/>
  <c r="EZ175" i="280"/>
  <c r="EZ176" i="280"/>
  <c r="EZ62" i="265"/>
  <c r="EZ63" i="265"/>
  <c r="EZ66" i="265"/>
  <c r="EZ52" i="286"/>
  <c r="EZ53" i="286"/>
  <c r="EZ58" i="286"/>
  <c r="EZ59" i="286"/>
  <c r="EZ10" i="288"/>
  <c r="EZ11" i="288"/>
  <c r="EZ12" i="288"/>
  <c r="EZ9" i="288"/>
  <c r="EZ18" i="288"/>
  <c r="EZ21" i="288"/>
  <c r="EZ23" i="286"/>
  <c r="EZ24" i="286"/>
  <c r="EZ25" i="286"/>
  <c r="FA22" i="286"/>
  <c r="FA47" i="286"/>
  <c r="FA30" i="285"/>
  <c r="FA31" i="285"/>
  <c r="FA15" i="265"/>
  <c r="FA16" i="265"/>
  <c r="FA128" i="280"/>
  <c r="FA18" i="265"/>
  <c r="EZ205" i="280"/>
  <c r="EZ206" i="280"/>
  <c r="FA202" i="280"/>
  <c r="FA229" i="280"/>
  <c r="FA231" i="280"/>
  <c r="FA232" i="280"/>
  <c r="FA19" i="265"/>
  <c r="FA21" i="265"/>
  <c r="FA10" i="282"/>
  <c r="FA12" i="282"/>
  <c r="FA13" i="282"/>
  <c r="FA23" i="265"/>
  <c r="FA24" i="265"/>
  <c r="FA48" i="286"/>
  <c r="FA49" i="286"/>
  <c r="FA57" i="286"/>
  <c r="EZ31" i="286"/>
  <c r="EZ32" i="286"/>
  <c r="EZ33" i="286"/>
  <c r="FA30" i="286"/>
  <c r="FA51" i="286"/>
  <c r="EZ33" i="282"/>
  <c r="EZ34" i="282"/>
  <c r="FA31" i="282"/>
  <c r="FA20" i="282"/>
  <c r="FA22" i="282"/>
  <c r="FA44" i="282"/>
  <c r="FA37" i="282"/>
  <c r="FA38" i="282"/>
  <c r="FA40" i="282"/>
  <c r="FA45" i="282"/>
  <c r="FA46" i="282"/>
  <c r="FA48" i="282"/>
  <c r="FA49" i="282"/>
  <c r="FA58" i="282"/>
  <c r="FA54" i="282"/>
  <c r="EZ51" i="282"/>
  <c r="EZ52" i="282"/>
  <c r="EZ77" i="282"/>
  <c r="EZ78" i="282"/>
  <c r="EZ79" i="282"/>
  <c r="FA76" i="282"/>
  <c r="FA55" i="282"/>
  <c r="FA56" i="282"/>
  <c r="FA59" i="282"/>
  <c r="FA60" i="282"/>
  <c r="FA63" i="282"/>
  <c r="FA65" i="282"/>
  <c r="FA66" i="282"/>
  <c r="FA36" i="265"/>
  <c r="FA37" i="265"/>
  <c r="FA189" i="280"/>
  <c r="FA192" i="280"/>
  <c r="FA195" i="280"/>
  <c r="FA196" i="280"/>
  <c r="FA197" i="280"/>
  <c r="FA43" i="265"/>
  <c r="FA139" i="280"/>
  <c r="FA140" i="280"/>
  <c r="FA143" i="280"/>
  <c r="FA144" i="280"/>
  <c r="FA46" i="265"/>
  <c r="FA48" i="265"/>
  <c r="FA50" i="265"/>
  <c r="FA104" i="280"/>
  <c r="FA51" i="265"/>
  <c r="FA52" i="265"/>
  <c r="FA45" i="314"/>
  <c r="FA46" i="314"/>
  <c r="FA48" i="314"/>
  <c r="FA50" i="314"/>
  <c r="FA51" i="314"/>
  <c r="FA61" i="314"/>
  <c r="FA35" i="314"/>
  <c r="EZ79" i="314"/>
  <c r="EZ80" i="314"/>
  <c r="EZ81" i="314"/>
  <c r="FA78" i="314"/>
  <c r="FA36" i="314"/>
  <c r="FA38" i="314"/>
  <c r="FA40" i="314"/>
  <c r="FA42" i="314"/>
  <c r="FA62" i="314"/>
  <c r="FA63" i="314"/>
  <c r="FA64" i="314"/>
  <c r="FA54" i="265"/>
  <c r="FA53" i="314"/>
  <c r="FA55" i="314"/>
  <c r="FA57" i="314"/>
  <c r="FA58" i="314"/>
  <c r="FA59" i="314"/>
  <c r="FA70" i="314"/>
  <c r="FA67" i="314"/>
  <c r="FA68" i="314"/>
  <c r="FA71" i="314"/>
  <c r="FA72" i="314"/>
  <c r="FA55" i="265"/>
  <c r="FA56" i="265"/>
  <c r="FA58" i="265"/>
  <c r="FA59" i="265"/>
  <c r="FA154" i="280"/>
  <c r="FA155" i="280"/>
  <c r="FA156" i="280"/>
  <c r="FA159" i="280"/>
  <c r="FA160" i="280"/>
  <c r="FA161" i="280"/>
  <c r="FA61" i="265"/>
  <c r="EZ181" i="280"/>
  <c r="EZ165" i="280"/>
  <c r="EZ166" i="280"/>
  <c r="EZ182" i="280"/>
  <c r="EZ183" i="280"/>
  <c r="EZ184" i="280"/>
  <c r="FA179" i="280"/>
  <c r="FA173" i="280"/>
  <c r="FA169" i="280"/>
  <c r="FA170" i="280"/>
  <c r="FA171" i="280"/>
  <c r="FA174" i="280"/>
  <c r="FA175" i="280"/>
  <c r="FA176" i="280"/>
  <c r="FA62" i="265"/>
  <c r="FA63" i="265"/>
  <c r="FA66" i="265"/>
  <c r="FA52" i="286"/>
  <c r="FA53" i="286"/>
  <c r="FA58" i="286"/>
  <c r="FA59" i="286"/>
  <c r="FA10" i="288"/>
  <c r="FA11" i="288"/>
  <c r="FA12" i="288"/>
  <c r="FA9" i="288"/>
  <c r="FA18" i="288"/>
  <c r="FA21" i="288"/>
  <c r="FA23" i="286"/>
  <c r="FA24" i="286"/>
  <c r="FA25" i="286"/>
  <c r="FB22" i="286"/>
  <c r="FB47" i="286"/>
  <c r="FB30" i="285"/>
  <c r="FB31" i="285"/>
  <c r="FB15" i="265"/>
  <c r="FB16" i="265"/>
  <c r="FB128" i="280"/>
  <c r="FB18" i="265"/>
  <c r="FA205" i="280"/>
  <c r="FA206" i="280"/>
  <c r="FB202" i="280"/>
  <c r="FB229" i="280"/>
  <c r="FB231" i="280"/>
  <c r="FB232" i="280"/>
  <c r="FB19" i="265"/>
  <c r="FB21" i="265"/>
  <c r="FB10" i="282"/>
  <c r="FB12" i="282"/>
  <c r="FB13" i="282"/>
  <c r="FB23" i="265"/>
  <c r="FB24" i="265"/>
  <c r="FB48" i="286"/>
  <c r="FB49" i="286"/>
  <c r="FB57" i="286"/>
  <c r="FA31" i="286"/>
  <c r="FA32" i="286"/>
  <c r="FA33" i="286"/>
  <c r="FB30" i="286"/>
  <c r="FB51" i="286"/>
  <c r="FA33" i="282"/>
  <c r="FA34" i="282"/>
  <c r="FB31" i="282"/>
  <c r="FB20" i="282"/>
  <c r="FB22" i="282"/>
  <c r="FB44" i="282"/>
  <c r="FB37" i="282"/>
  <c r="FB38" i="282"/>
  <c r="FB40" i="282"/>
  <c r="FB45" i="282"/>
  <c r="FB46" i="282"/>
  <c r="FB48" i="282"/>
  <c r="FB49" i="282"/>
  <c r="FB58" i="282"/>
  <c r="FB54" i="282"/>
  <c r="FA51" i="282"/>
  <c r="FA52" i="282"/>
  <c r="FA77" i="282"/>
  <c r="FA78" i="282"/>
  <c r="FA79" i="282"/>
  <c r="FB76" i="282"/>
  <c r="FB55" i="282"/>
  <c r="FB56" i="282"/>
  <c r="FB59" i="282"/>
  <c r="FB60" i="282"/>
  <c r="FB63" i="282"/>
  <c r="FB65" i="282"/>
  <c r="FB66" i="282"/>
  <c r="FB36" i="265"/>
  <c r="FB37" i="265"/>
  <c r="FB189" i="280"/>
  <c r="FB192" i="280"/>
  <c r="FB195" i="280"/>
  <c r="FB196" i="280"/>
  <c r="FB197" i="280"/>
  <c r="FB43" i="265"/>
  <c r="FB139" i="280"/>
  <c r="FB140" i="280"/>
  <c r="FB143" i="280"/>
  <c r="FB144" i="280"/>
  <c r="FB46" i="265"/>
  <c r="FB48" i="265"/>
  <c r="FB50" i="265"/>
  <c r="FB104" i="280"/>
  <c r="FB51" i="265"/>
  <c r="FB52" i="265"/>
  <c r="FB45" i="314"/>
  <c r="FB46" i="314"/>
  <c r="FB48" i="314"/>
  <c r="FB50" i="314"/>
  <c r="FB51" i="314"/>
  <c r="FB61" i="314"/>
  <c r="FB35" i="314"/>
  <c r="FA79" i="314"/>
  <c r="FA80" i="314"/>
  <c r="FA81" i="314"/>
  <c r="FB78" i="314"/>
  <c r="FB36" i="314"/>
  <c r="FB38" i="314"/>
  <c r="FB40" i="314"/>
  <c r="FB42" i="314"/>
  <c r="FB62" i="314"/>
  <c r="FB63" i="314"/>
  <c r="FB64" i="314"/>
  <c r="FB54" i="265"/>
  <c r="FB53" i="314"/>
  <c r="FB55" i="314"/>
  <c r="FB57" i="314"/>
  <c r="FB58" i="314"/>
  <c r="FB59" i="314"/>
  <c r="FB70" i="314"/>
  <c r="FB67" i="314"/>
  <c r="FB68" i="314"/>
  <c r="FB71" i="314"/>
  <c r="FB72" i="314"/>
  <c r="FB55" i="265"/>
  <c r="FB56" i="265"/>
  <c r="FB58" i="265"/>
  <c r="FB59" i="265"/>
  <c r="FB154" i="280"/>
  <c r="FB155" i="280"/>
  <c r="FB156" i="280"/>
  <c r="FB159" i="280"/>
  <c r="FB160" i="280"/>
  <c r="FB161" i="280"/>
  <c r="FB61" i="265"/>
  <c r="FA181" i="280"/>
  <c r="FA165" i="280"/>
  <c r="FA166" i="280"/>
  <c r="FA182" i="280"/>
  <c r="FA183" i="280"/>
  <c r="FA184" i="280"/>
  <c r="FB179" i="280"/>
  <c r="FB173" i="280"/>
  <c r="FB169" i="280"/>
  <c r="FB170" i="280"/>
  <c r="FB171" i="280"/>
  <c r="FB174" i="280"/>
  <c r="FB175" i="280"/>
  <c r="FB176" i="280"/>
  <c r="FB62" i="265"/>
  <c r="FB63" i="265"/>
  <c r="FB66" i="265"/>
  <c r="FB52" i="286"/>
  <c r="FB53" i="286"/>
  <c r="FB58" i="286"/>
  <c r="FB59" i="286"/>
  <c r="FB10" i="288"/>
  <c r="FB11" i="288"/>
  <c r="FB12" i="288"/>
  <c r="FB9" i="288"/>
  <c r="FB18" i="288"/>
  <c r="FB21" i="288"/>
  <c r="FB23" i="286"/>
  <c r="FB24" i="286"/>
  <c r="FB25" i="286"/>
  <c r="FC22" i="286"/>
  <c r="FC47" i="286"/>
  <c r="FC30" i="285"/>
  <c r="FC31" i="285"/>
  <c r="FC15" i="265"/>
  <c r="FC16" i="265"/>
  <c r="FC128" i="280"/>
  <c r="FC18" i="265"/>
  <c r="FB205" i="280"/>
  <c r="FB206" i="280"/>
  <c r="FC202" i="280"/>
  <c r="FC229" i="280"/>
  <c r="FC231" i="280"/>
  <c r="FC232" i="280"/>
  <c r="FC19" i="265"/>
  <c r="FC21" i="265"/>
  <c r="FC10" i="282"/>
  <c r="FC12" i="282"/>
  <c r="FC13" i="282"/>
  <c r="FC23" i="265"/>
  <c r="FC24" i="265"/>
  <c r="FC48" i="286"/>
  <c r="FC49" i="286"/>
  <c r="FC57" i="286"/>
  <c r="FB31" i="286"/>
  <c r="FB32" i="286"/>
  <c r="FB33" i="286"/>
  <c r="FC30" i="286"/>
  <c r="FC51" i="286"/>
  <c r="FB33" i="282"/>
  <c r="FB34" i="282"/>
  <c r="FC31" i="282"/>
  <c r="FC20" i="282"/>
  <c r="FC22" i="282"/>
  <c r="FC44" i="282"/>
  <c r="FC37" i="282"/>
  <c r="FC38" i="282"/>
  <c r="FC40" i="282"/>
  <c r="FC45" i="282"/>
  <c r="FC46" i="282"/>
  <c r="FC48" i="282"/>
  <c r="FC49" i="282"/>
  <c r="FC58" i="282"/>
  <c r="FC54" i="282"/>
  <c r="FB51" i="282"/>
  <c r="FB52" i="282"/>
  <c r="FB77" i="282"/>
  <c r="FB78" i="282"/>
  <c r="FB79" i="282"/>
  <c r="FC76" i="282"/>
  <c r="FC55" i="282"/>
  <c r="FC56" i="282"/>
  <c r="FC59" i="282"/>
  <c r="FC60" i="282"/>
  <c r="FC63" i="282"/>
  <c r="FC65" i="282"/>
  <c r="FC66" i="282"/>
  <c r="FC36" i="265"/>
  <c r="FC37" i="265"/>
  <c r="FC189" i="280"/>
  <c r="FC192" i="280"/>
  <c r="FC195" i="280"/>
  <c r="FC196" i="280"/>
  <c r="FC197" i="280"/>
  <c r="FC43" i="265"/>
  <c r="FC139" i="280"/>
  <c r="FC140" i="280"/>
  <c r="FC143" i="280"/>
  <c r="FC144" i="280"/>
  <c r="FC46" i="265"/>
  <c r="FC48" i="265"/>
  <c r="FC50" i="265"/>
  <c r="FC104" i="280"/>
  <c r="FC51" i="265"/>
  <c r="FC52" i="265"/>
  <c r="FC45" i="314"/>
  <c r="FC46" i="314"/>
  <c r="FC48" i="314"/>
  <c r="FC50" i="314"/>
  <c r="FC51" i="314"/>
  <c r="FC61" i="314"/>
  <c r="FC35" i="314"/>
  <c r="FB79" i="314"/>
  <c r="FB80" i="314"/>
  <c r="FB81" i="314"/>
  <c r="FC78" i="314"/>
  <c r="FC36" i="314"/>
  <c r="FC38" i="314"/>
  <c r="FC40" i="314"/>
  <c r="FC42" i="314"/>
  <c r="FC62" i="314"/>
  <c r="FC63" i="314"/>
  <c r="FC64" i="314"/>
  <c r="FC54" i="265"/>
  <c r="FC53" i="314"/>
  <c r="FC55" i="314"/>
  <c r="FC57" i="314"/>
  <c r="FC58" i="314"/>
  <c r="FC59" i="314"/>
  <c r="FC70" i="314"/>
  <c r="FC67" i="314"/>
  <c r="FC68" i="314"/>
  <c r="FC71" i="314"/>
  <c r="FC72" i="314"/>
  <c r="FC55" i="265"/>
  <c r="FC56" i="265"/>
  <c r="FC58" i="265"/>
  <c r="FC59" i="265"/>
  <c r="FC154" i="280"/>
  <c r="FC155" i="280"/>
  <c r="FC156" i="280"/>
  <c r="FC159" i="280"/>
  <c r="FC160" i="280"/>
  <c r="FC161" i="280"/>
  <c r="FC61" i="265"/>
  <c r="FB181" i="280"/>
  <c r="FB165" i="280"/>
  <c r="FB166" i="280"/>
  <c r="FB182" i="280"/>
  <c r="FB183" i="280"/>
  <c r="FB184" i="280"/>
  <c r="FC179" i="280"/>
  <c r="FC173" i="280"/>
  <c r="FC169" i="280"/>
  <c r="FC170" i="280"/>
  <c r="FC171" i="280"/>
  <c r="FC174" i="280"/>
  <c r="FC175" i="280"/>
  <c r="FC176" i="280"/>
  <c r="FC62" i="265"/>
  <c r="FC63" i="265"/>
  <c r="FC66" i="265"/>
  <c r="FC52" i="286"/>
  <c r="FC53" i="286"/>
  <c r="FC58" i="286"/>
  <c r="FC59" i="286"/>
  <c r="FC10" i="288"/>
  <c r="FC11" i="288"/>
  <c r="FC12" i="288"/>
  <c r="FC9" i="288"/>
  <c r="FC18" i="288"/>
  <c r="FC21" i="288"/>
  <c r="FC23" i="286"/>
  <c r="FC24" i="286"/>
  <c r="FC25" i="286"/>
  <c r="FD22" i="286"/>
  <c r="FD47" i="286"/>
  <c r="FD30" i="285"/>
  <c r="FD31" i="285"/>
  <c r="FD15" i="265"/>
  <c r="FD16" i="265"/>
  <c r="FD128" i="280"/>
  <c r="FD18" i="265"/>
  <c r="FC205" i="280"/>
  <c r="FC206" i="280"/>
  <c r="FD202" i="280"/>
  <c r="FD229" i="280"/>
  <c r="FD231" i="280"/>
  <c r="FD232" i="280"/>
  <c r="FD19" i="265"/>
  <c r="FD21" i="265"/>
  <c r="FD10" i="282"/>
  <c r="FD12" i="282"/>
  <c r="FD13" i="282"/>
  <c r="FD23" i="265"/>
  <c r="FD24" i="265"/>
  <c r="FD48" i="286"/>
  <c r="FD49" i="286"/>
  <c r="FD57" i="286"/>
  <c r="FC31" i="286"/>
  <c r="FC32" i="286"/>
  <c r="FC33" i="286"/>
  <c r="FD30" i="286"/>
  <c r="FD51" i="286"/>
  <c r="FC33" i="282"/>
  <c r="FC34" i="282"/>
  <c r="FD31" i="282"/>
  <c r="FD20" i="282"/>
  <c r="FD22" i="282"/>
  <c r="FD44" i="282"/>
  <c r="FD37" i="282"/>
  <c r="FD38" i="282"/>
  <c r="FD40" i="282"/>
  <c r="FD45" i="282"/>
  <c r="FD46" i="282"/>
  <c r="FD48" i="282"/>
  <c r="FD49" i="282"/>
  <c r="FD58" i="282"/>
  <c r="FD54" i="282"/>
  <c r="FC51" i="282"/>
  <c r="FC52" i="282"/>
  <c r="FC77" i="282"/>
  <c r="FC78" i="282"/>
  <c r="FC79" i="282"/>
  <c r="FD76" i="282"/>
  <c r="FD55" i="282"/>
  <c r="FD56" i="282"/>
  <c r="FD59" i="282"/>
  <c r="FD60" i="282"/>
  <c r="FD63" i="282"/>
  <c r="FD65" i="282"/>
  <c r="FD66" i="282"/>
  <c r="FD36" i="265"/>
  <c r="FD37" i="265"/>
  <c r="FD189" i="280"/>
  <c r="FD192" i="280"/>
  <c r="FD195" i="280"/>
  <c r="FD196" i="280"/>
  <c r="FD197" i="280"/>
  <c r="FD43" i="265"/>
  <c r="FD139" i="280"/>
  <c r="FD140" i="280"/>
  <c r="FD143" i="280"/>
  <c r="FD144" i="280"/>
  <c r="FD46" i="265"/>
  <c r="FD48" i="265"/>
  <c r="FD50" i="265"/>
  <c r="FD104" i="280"/>
  <c r="FD51" i="265"/>
  <c r="FD52" i="265"/>
  <c r="FD45" i="314"/>
  <c r="FD46" i="314"/>
  <c r="FD48" i="314"/>
  <c r="FD50" i="314"/>
  <c r="FD51" i="314"/>
  <c r="FD61" i="314"/>
  <c r="FD35" i="314"/>
  <c r="FC79" i="314"/>
  <c r="FC80" i="314"/>
  <c r="FC81" i="314"/>
  <c r="FD78" i="314"/>
  <c r="FD36" i="314"/>
  <c r="FD38" i="314"/>
  <c r="FD40" i="314"/>
  <c r="FD42" i="314"/>
  <c r="FD62" i="314"/>
  <c r="FD63" i="314"/>
  <c r="FD64" i="314"/>
  <c r="FD54" i="265"/>
  <c r="FD53" i="314"/>
  <c r="FD55" i="314"/>
  <c r="FD57" i="314"/>
  <c r="FD58" i="314"/>
  <c r="FD59" i="314"/>
  <c r="FD70" i="314"/>
  <c r="FD67" i="314"/>
  <c r="FD68" i="314"/>
  <c r="FD71" i="314"/>
  <c r="FD72" i="314"/>
  <c r="FD55" i="265"/>
  <c r="FD56" i="265"/>
  <c r="FD58" i="265"/>
  <c r="FD59" i="265"/>
  <c r="FD154" i="280"/>
  <c r="FD155" i="280"/>
  <c r="FD156" i="280"/>
  <c r="FD159" i="280"/>
  <c r="FD160" i="280"/>
  <c r="FD161" i="280"/>
  <c r="FD61" i="265"/>
  <c r="FC181" i="280"/>
  <c r="FC165" i="280"/>
  <c r="FC166" i="280"/>
  <c r="FC182" i="280"/>
  <c r="FC183" i="280"/>
  <c r="FC184" i="280"/>
  <c r="FD179" i="280"/>
  <c r="FD173" i="280"/>
  <c r="FD169" i="280"/>
  <c r="FD170" i="280"/>
  <c r="FD171" i="280"/>
  <c r="FD174" i="280"/>
  <c r="FD175" i="280"/>
  <c r="FD176" i="280"/>
  <c r="FD62" i="265"/>
  <c r="FD63" i="265"/>
  <c r="FD66" i="265"/>
  <c r="FD52" i="286"/>
  <c r="FD53" i="286"/>
  <c r="FD58" i="286"/>
  <c r="FD59" i="286"/>
  <c r="FD10" i="288"/>
  <c r="FD11" i="288"/>
  <c r="FD12" i="288"/>
  <c r="FD9" i="288"/>
  <c r="FD18" i="288"/>
  <c r="FD21" i="288"/>
  <c r="FD23" i="286"/>
  <c r="FD24" i="286"/>
  <c r="FD25" i="286"/>
  <c r="FE22" i="286"/>
  <c r="FE47" i="286"/>
  <c r="FE30" i="285"/>
  <c r="FE31" i="285"/>
  <c r="FE15" i="265"/>
  <c r="FE16" i="265"/>
  <c r="FE128" i="280"/>
  <c r="FE18" i="265"/>
  <c r="FD205" i="280"/>
  <c r="FD206" i="280"/>
  <c r="FE202" i="280"/>
  <c r="FE229" i="280"/>
  <c r="FE231" i="280"/>
  <c r="FE232" i="280"/>
  <c r="FE19" i="265"/>
  <c r="FE21" i="265"/>
  <c r="FE10" i="282"/>
  <c r="FE12" i="282"/>
  <c r="FE13" i="282"/>
  <c r="FE23" i="265"/>
  <c r="FE24" i="265"/>
  <c r="FE48" i="286"/>
  <c r="FE49" i="286"/>
  <c r="FE57" i="286"/>
  <c r="FD31" i="286"/>
  <c r="FD32" i="286"/>
  <c r="FD33" i="286"/>
  <c r="FE30" i="286"/>
  <c r="FE51" i="286"/>
  <c r="FD33" i="282"/>
  <c r="FD34" i="282"/>
  <c r="FE31" i="282"/>
  <c r="FE20" i="282"/>
  <c r="FE22" i="282"/>
  <c r="FE44" i="282"/>
  <c r="FE37" i="282"/>
  <c r="FE38" i="282"/>
  <c r="FE40" i="282"/>
  <c r="FE45" i="282"/>
  <c r="FE46" i="282"/>
  <c r="FE48" i="282"/>
  <c r="FE49" i="282"/>
  <c r="FE58" i="282"/>
  <c r="FE54" i="282"/>
  <c r="FD51" i="282"/>
  <c r="FD52" i="282"/>
  <c r="FD77" i="282"/>
  <c r="FD78" i="282"/>
  <c r="FD79" i="282"/>
  <c r="FE76" i="282"/>
  <c r="FE55" i="282"/>
  <c r="FE56" i="282"/>
  <c r="FE59" i="282"/>
  <c r="FE60" i="282"/>
  <c r="FE63" i="282"/>
  <c r="FE65" i="282"/>
  <c r="FE66" i="282"/>
  <c r="FE36" i="265"/>
  <c r="FE37" i="265"/>
  <c r="FE189" i="280"/>
  <c r="FE192" i="280"/>
  <c r="FE195" i="280"/>
  <c r="FE196" i="280"/>
  <c r="FE197" i="280"/>
  <c r="FE43" i="265"/>
  <c r="FE139" i="280"/>
  <c r="FE140" i="280"/>
  <c r="FE143" i="280"/>
  <c r="FE144" i="280"/>
  <c r="FE46" i="265"/>
  <c r="FE48" i="265"/>
  <c r="FE50" i="265"/>
  <c r="FE104" i="280"/>
  <c r="FE51" i="265"/>
  <c r="FE52" i="265"/>
  <c r="FE45" i="314"/>
  <c r="FE46" i="314"/>
  <c r="FE48" i="314"/>
  <c r="FE50" i="314"/>
  <c r="FE51" i="314"/>
  <c r="FE61" i="314"/>
  <c r="FE35" i="314"/>
  <c r="FD79" i="314"/>
  <c r="FD80" i="314"/>
  <c r="FD81" i="314"/>
  <c r="FE78" i="314"/>
  <c r="FE36" i="314"/>
  <c r="FE38" i="314"/>
  <c r="FE40" i="314"/>
  <c r="FE42" i="314"/>
  <c r="FE62" i="314"/>
  <c r="FE63" i="314"/>
  <c r="FE64" i="314"/>
  <c r="FE54" i="265"/>
  <c r="FE53" i="314"/>
  <c r="FE55" i="314"/>
  <c r="FE57" i="314"/>
  <c r="FE58" i="314"/>
  <c r="FE59" i="314"/>
  <c r="FE70" i="314"/>
  <c r="FE67" i="314"/>
  <c r="FE68" i="314"/>
  <c r="FE71" i="314"/>
  <c r="FE72" i="314"/>
  <c r="FE55" i="265"/>
  <c r="FE56" i="265"/>
  <c r="FE58" i="265"/>
  <c r="FE59" i="265"/>
  <c r="FE154" i="280"/>
  <c r="FE155" i="280"/>
  <c r="FE156" i="280"/>
  <c r="FE159" i="280"/>
  <c r="FE160" i="280"/>
  <c r="FE161" i="280"/>
  <c r="FE61" i="265"/>
  <c r="FD181" i="280"/>
  <c r="FD165" i="280"/>
  <c r="FD166" i="280"/>
  <c r="FD182" i="280"/>
  <c r="FD183" i="280"/>
  <c r="FD184" i="280"/>
  <c r="FE179" i="280"/>
  <c r="FE173" i="280"/>
  <c r="FE169" i="280"/>
  <c r="FE170" i="280"/>
  <c r="FE171" i="280"/>
  <c r="FE174" i="280"/>
  <c r="FE175" i="280"/>
  <c r="FE176" i="280"/>
  <c r="FE62" i="265"/>
  <c r="FE63" i="265"/>
  <c r="FE66" i="265"/>
  <c r="FE52" i="286"/>
  <c r="FE53" i="286"/>
  <c r="FE58" i="286"/>
  <c r="FE59" i="286"/>
  <c r="FE10" i="288"/>
  <c r="FE11" i="288"/>
  <c r="FE12" i="288"/>
  <c r="FE9" i="288"/>
  <c r="FE18" i="288"/>
  <c r="FE21" i="288"/>
  <c r="FE23" i="286"/>
  <c r="FE24" i="286"/>
  <c r="FE25" i="286"/>
  <c r="FF22" i="286"/>
  <c r="FF47" i="286"/>
  <c r="FF30" i="285"/>
  <c r="FF31" i="285"/>
  <c r="FF15" i="265"/>
  <c r="FF16" i="265"/>
  <c r="FF128" i="280"/>
  <c r="FF18" i="265"/>
  <c r="FE205" i="280"/>
  <c r="FE206" i="280"/>
  <c r="FF202" i="280"/>
  <c r="FF229" i="280"/>
  <c r="FF231" i="280"/>
  <c r="FF232" i="280"/>
  <c r="FF19" i="265"/>
  <c r="FF21" i="265"/>
  <c r="FF10" i="282"/>
  <c r="FF12" i="282"/>
  <c r="FF13" i="282"/>
  <c r="FF23" i="265"/>
  <c r="FF24" i="265"/>
  <c r="FF48" i="286"/>
  <c r="FF49" i="286"/>
  <c r="FF57" i="286"/>
  <c r="FE31" i="286"/>
  <c r="FE32" i="286"/>
  <c r="FE33" i="286"/>
  <c r="FF30" i="286"/>
  <c r="FF51" i="286"/>
  <c r="FE33" i="282"/>
  <c r="FE34" i="282"/>
  <c r="FF31" i="282"/>
  <c r="FF20" i="282"/>
  <c r="FF22" i="282"/>
  <c r="FF44" i="282"/>
  <c r="FF37" i="282"/>
  <c r="FF38" i="282"/>
  <c r="FF40" i="282"/>
  <c r="FF45" i="282"/>
  <c r="FF46" i="282"/>
  <c r="FF48" i="282"/>
  <c r="FF49" i="282"/>
  <c r="FF58" i="282"/>
  <c r="FF54" i="282"/>
  <c r="FE51" i="282"/>
  <c r="FE52" i="282"/>
  <c r="FE77" i="282"/>
  <c r="FE78" i="282"/>
  <c r="FE79" i="282"/>
  <c r="FF76" i="282"/>
  <c r="FF55" i="282"/>
  <c r="FF56" i="282"/>
  <c r="FF59" i="282"/>
  <c r="FF60" i="282"/>
  <c r="FF63" i="282"/>
  <c r="FF65" i="282"/>
  <c r="FF66" i="282"/>
  <c r="FF36" i="265"/>
  <c r="FF37" i="265"/>
  <c r="FF189" i="280"/>
  <c r="FF192" i="280"/>
  <c r="FF195" i="280"/>
  <c r="FF196" i="280"/>
  <c r="FF197" i="280"/>
  <c r="FF43" i="265"/>
  <c r="FF139" i="280"/>
  <c r="FF140" i="280"/>
  <c r="FF143" i="280"/>
  <c r="FF144" i="280"/>
  <c r="FF46" i="265"/>
  <c r="FF48" i="265"/>
  <c r="FF50" i="265"/>
  <c r="FF104" i="280"/>
  <c r="FF51" i="265"/>
  <c r="FF52" i="265"/>
  <c r="FF45" i="314"/>
  <c r="FF46" i="314"/>
  <c r="FF48" i="314"/>
  <c r="FF50" i="314"/>
  <c r="FF51" i="314"/>
  <c r="FF61" i="314"/>
  <c r="FF35" i="314"/>
  <c r="FE79" i="314"/>
  <c r="FE80" i="314"/>
  <c r="FE81" i="314"/>
  <c r="FF78" i="314"/>
  <c r="FF36" i="314"/>
  <c r="FF38" i="314"/>
  <c r="FF40" i="314"/>
  <c r="FF42" i="314"/>
  <c r="FF62" i="314"/>
  <c r="FF63" i="314"/>
  <c r="FF64" i="314"/>
  <c r="FF54" i="265"/>
  <c r="FF53" i="314"/>
  <c r="FF55" i="314"/>
  <c r="FF57" i="314"/>
  <c r="FF58" i="314"/>
  <c r="FF59" i="314"/>
  <c r="FF70" i="314"/>
  <c r="FF67" i="314"/>
  <c r="FF68" i="314"/>
  <c r="FF71" i="314"/>
  <c r="FF72" i="314"/>
  <c r="FF55" i="265"/>
  <c r="FF56" i="265"/>
  <c r="FF58" i="265"/>
  <c r="FF59" i="265"/>
  <c r="FF154" i="280"/>
  <c r="FF155" i="280"/>
  <c r="FF156" i="280"/>
  <c r="FF159" i="280"/>
  <c r="FF160" i="280"/>
  <c r="FF161" i="280"/>
  <c r="FF61" i="265"/>
  <c r="FE181" i="280"/>
  <c r="FE165" i="280"/>
  <c r="FE166" i="280"/>
  <c r="FE182" i="280"/>
  <c r="FE183" i="280"/>
  <c r="FE184" i="280"/>
  <c r="FF179" i="280"/>
  <c r="FF173" i="280"/>
  <c r="FF169" i="280"/>
  <c r="FF170" i="280"/>
  <c r="FF171" i="280"/>
  <c r="FF174" i="280"/>
  <c r="FF175" i="280"/>
  <c r="FF176" i="280"/>
  <c r="FF62" i="265"/>
  <c r="FF63" i="265"/>
  <c r="FF66" i="265"/>
  <c r="FF52" i="286"/>
  <c r="FF53" i="286"/>
  <c r="FF58" i="286"/>
  <c r="FF59" i="286"/>
  <c r="FF10" i="288"/>
  <c r="FF11" i="288"/>
  <c r="FF12" i="288"/>
  <c r="FF9" i="288"/>
  <c r="FF18" i="288"/>
  <c r="FF21" i="288"/>
  <c r="FF23" i="286"/>
  <c r="FF24" i="286"/>
  <c r="FF25" i="286"/>
  <c r="FG22" i="286"/>
  <c r="FG47" i="286"/>
  <c r="FG30" i="285"/>
  <c r="FG31" i="285"/>
  <c r="FG15" i="265"/>
  <c r="FG16" i="265"/>
  <c r="FG128" i="280"/>
  <c r="FG18" i="265"/>
  <c r="FF205" i="280"/>
  <c r="FF206" i="280"/>
  <c r="FG202" i="280"/>
  <c r="FG229" i="280"/>
  <c r="FG231" i="280"/>
  <c r="FG232" i="280"/>
  <c r="FG19" i="265"/>
  <c r="FG21" i="265"/>
  <c r="FG10" i="282"/>
  <c r="FG12" i="282"/>
  <c r="FG13" i="282"/>
  <c r="FG23" i="265"/>
  <c r="FG24" i="265"/>
  <c r="FG48" i="286"/>
  <c r="FG49" i="286"/>
  <c r="FG57" i="286"/>
  <c r="FF31" i="286"/>
  <c r="FF32" i="286"/>
  <c r="FF33" i="286"/>
  <c r="FG30" i="286"/>
  <c r="FG51" i="286"/>
  <c r="FF33" i="282"/>
  <c r="FF34" i="282"/>
  <c r="FG31" i="282"/>
  <c r="FG20" i="282"/>
  <c r="FG22" i="282"/>
  <c r="FG44" i="282"/>
  <c r="FG37" i="282"/>
  <c r="FG38" i="282"/>
  <c r="FG40" i="282"/>
  <c r="FG45" i="282"/>
  <c r="FG46" i="282"/>
  <c r="FG48" i="282"/>
  <c r="FG49" i="282"/>
  <c r="FG58" i="282"/>
  <c r="FG54" i="282"/>
  <c r="FF51" i="282"/>
  <c r="FF52" i="282"/>
  <c r="FF77" i="282"/>
  <c r="FF78" i="282"/>
  <c r="FF79" i="282"/>
  <c r="FG76" i="282"/>
  <c r="FG55" i="282"/>
  <c r="FG56" i="282"/>
  <c r="FG59" i="282"/>
  <c r="FG60" i="282"/>
  <c r="FG63" i="282"/>
  <c r="FG65" i="282"/>
  <c r="FG66" i="282"/>
  <c r="FG36" i="265"/>
  <c r="FG37" i="265"/>
  <c r="FG189" i="280"/>
  <c r="FG192" i="280"/>
  <c r="FG195" i="280"/>
  <c r="FG196" i="280"/>
  <c r="FG197" i="280"/>
  <c r="FG43" i="265"/>
  <c r="FG139" i="280"/>
  <c r="FG140" i="280"/>
  <c r="FG143" i="280"/>
  <c r="FG144" i="280"/>
  <c r="FG46" i="265"/>
  <c r="FG48" i="265"/>
  <c r="FG50" i="265"/>
  <c r="FG104" i="280"/>
  <c r="FG51" i="265"/>
  <c r="FG52" i="265"/>
  <c r="FG45" i="314"/>
  <c r="FG46" i="314"/>
  <c r="FG48" i="314"/>
  <c r="FG50" i="314"/>
  <c r="FG51" i="314"/>
  <c r="FG61" i="314"/>
  <c r="FG35" i="314"/>
  <c r="FF79" i="314"/>
  <c r="FF80" i="314"/>
  <c r="FF81" i="314"/>
  <c r="FG78" i="314"/>
  <c r="FG36" i="314"/>
  <c r="FG38" i="314"/>
  <c r="FG40" i="314"/>
  <c r="FG42" i="314"/>
  <c r="FG62" i="314"/>
  <c r="FG63" i="314"/>
  <c r="FG64" i="314"/>
  <c r="FG54" i="265"/>
  <c r="FG53" i="314"/>
  <c r="FG55" i="314"/>
  <c r="FG57" i="314"/>
  <c r="FG58" i="314"/>
  <c r="FG59" i="314"/>
  <c r="FG70" i="314"/>
  <c r="FG67" i="314"/>
  <c r="FG68" i="314"/>
  <c r="FG71" i="314"/>
  <c r="FG72" i="314"/>
  <c r="FG55" i="265"/>
  <c r="FG56" i="265"/>
  <c r="FG58" i="265"/>
  <c r="FG59" i="265"/>
  <c r="FG154" i="280"/>
  <c r="FG155" i="280"/>
  <c r="FG156" i="280"/>
  <c r="FG159" i="280"/>
  <c r="FG160" i="280"/>
  <c r="FG161" i="280"/>
  <c r="FG61" i="265"/>
  <c r="FF181" i="280"/>
  <c r="FF165" i="280"/>
  <c r="FF166" i="280"/>
  <c r="FF182" i="280"/>
  <c r="FF183" i="280"/>
  <c r="FF184" i="280"/>
  <c r="FG179" i="280"/>
  <c r="FG173" i="280"/>
  <c r="FG169" i="280"/>
  <c r="FG170" i="280"/>
  <c r="FG171" i="280"/>
  <c r="FG174" i="280"/>
  <c r="FG175" i="280"/>
  <c r="FG176" i="280"/>
  <c r="FG62" i="265"/>
  <c r="FG63" i="265"/>
  <c r="FG66" i="265"/>
  <c r="FG52" i="286"/>
  <c r="FG53" i="286"/>
  <c r="FG58" i="286"/>
  <c r="FG59" i="286"/>
  <c r="FG10" i="288"/>
  <c r="FG11" i="288"/>
  <c r="FG12" i="288"/>
  <c r="FG9" i="288"/>
  <c r="FG18" i="288"/>
  <c r="FG21" i="288"/>
  <c r="FG23" i="286"/>
  <c r="FG24" i="286"/>
  <c r="FG25" i="286"/>
  <c r="FH22" i="286"/>
  <c r="FH47" i="286"/>
  <c r="FH30" i="285"/>
  <c r="FH31" i="285"/>
  <c r="FH15" i="265"/>
  <c r="FH16" i="265"/>
  <c r="FH128" i="280"/>
  <c r="FH18" i="265"/>
  <c r="FG205" i="280"/>
  <c r="FG206" i="280"/>
  <c r="FH202" i="280"/>
  <c r="FH229" i="280"/>
  <c r="FH231" i="280"/>
  <c r="FH232" i="280"/>
  <c r="FH19" i="265"/>
  <c r="FH21" i="265"/>
  <c r="FH10" i="282"/>
  <c r="FH12" i="282"/>
  <c r="FH13" i="282"/>
  <c r="FH23" i="265"/>
  <c r="FH24" i="265"/>
  <c r="FH48" i="286"/>
  <c r="FH49" i="286"/>
  <c r="FH57" i="286"/>
  <c r="FG31" i="286"/>
  <c r="FG32" i="286"/>
  <c r="FG33" i="286"/>
  <c r="FH30" i="286"/>
  <c r="FH51" i="286"/>
  <c r="FG33" i="282"/>
  <c r="FG34" i="282"/>
  <c r="FH31" i="282"/>
  <c r="FH20" i="282"/>
  <c r="FH22" i="282"/>
  <c r="FH44" i="282"/>
  <c r="FH37" i="282"/>
  <c r="FH38" i="282"/>
  <c r="FH40" i="282"/>
  <c r="FH45" i="282"/>
  <c r="FH46" i="282"/>
  <c r="FH48" i="282"/>
  <c r="FH49" i="282"/>
  <c r="FH58" i="282"/>
  <c r="FH54" i="282"/>
  <c r="FG51" i="282"/>
  <c r="FG52" i="282"/>
  <c r="FG77" i="282"/>
  <c r="FG78" i="282"/>
  <c r="FG79" i="282"/>
  <c r="FH76" i="282"/>
  <c r="FH55" i="282"/>
  <c r="FH56" i="282"/>
  <c r="FH59" i="282"/>
  <c r="FH60" i="282"/>
  <c r="FH63" i="282"/>
  <c r="FH65" i="282"/>
  <c r="FH66" i="282"/>
  <c r="FH36" i="265"/>
  <c r="FH37" i="265"/>
  <c r="FH189" i="280"/>
  <c r="FH192" i="280"/>
  <c r="FH195" i="280"/>
  <c r="FH196" i="280"/>
  <c r="FH197" i="280"/>
  <c r="FH43" i="265"/>
  <c r="FH139" i="280"/>
  <c r="FH140" i="280"/>
  <c r="FH143" i="280"/>
  <c r="FH144" i="280"/>
  <c r="FH46" i="265"/>
  <c r="FH48" i="265"/>
  <c r="FH50" i="265"/>
  <c r="FH104" i="280"/>
  <c r="FH51" i="265"/>
  <c r="FH52" i="265"/>
  <c r="FH45" i="314"/>
  <c r="FH46" i="314"/>
  <c r="FH48" i="314"/>
  <c r="FH50" i="314"/>
  <c r="FH51" i="314"/>
  <c r="FH61" i="314"/>
  <c r="FH35" i="314"/>
  <c r="FG79" i="314"/>
  <c r="FG80" i="314"/>
  <c r="FG81" i="314"/>
  <c r="FH78" i="314"/>
  <c r="FH36" i="314"/>
  <c r="FH38" i="314"/>
  <c r="FH40" i="314"/>
  <c r="FH42" i="314"/>
  <c r="FH62" i="314"/>
  <c r="FH63" i="314"/>
  <c r="FH64" i="314"/>
  <c r="FH54" i="265"/>
  <c r="FH53" i="314"/>
  <c r="FH55" i="314"/>
  <c r="FH57" i="314"/>
  <c r="FH58" i="314"/>
  <c r="FH59" i="314"/>
  <c r="FH70" i="314"/>
  <c r="FH67" i="314"/>
  <c r="FH68" i="314"/>
  <c r="FH71" i="314"/>
  <c r="FH72" i="314"/>
  <c r="FH55" i="265"/>
  <c r="FH56" i="265"/>
  <c r="FH58" i="265"/>
  <c r="FH59" i="265"/>
  <c r="FH154" i="280"/>
  <c r="FH155" i="280"/>
  <c r="FH156" i="280"/>
  <c r="FH159" i="280"/>
  <c r="FH160" i="280"/>
  <c r="FH161" i="280"/>
  <c r="FH61" i="265"/>
  <c r="FG181" i="280"/>
  <c r="FG165" i="280"/>
  <c r="FG166" i="280"/>
  <c r="FG182" i="280"/>
  <c r="FG183" i="280"/>
  <c r="FG184" i="280"/>
  <c r="FH179" i="280"/>
  <c r="FH173" i="280"/>
  <c r="FH169" i="280"/>
  <c r="FH170" i="280"/>
  <c r="FH171" i="280"/>
  <c r="FH174" i="280"/>
  <c r="FH175" i="280"/>
  <c r="FH176" i="280"/>
  <c r="FH62" i="265"/>
  <c r="FH63" i="265"/>
  <c r="FH66" i="265"/>
  <c r="FH52" i="286"/>
  <c r="FH53" i="286"/>
  <c r="FH58" i="286"/>
  <c r="FH59" i="286"/>
  <c r="FH10" i="288"/>
  <c r="FH11" i="288"/>
  <c r="FH12" i="288"/>
  <c r="FH9" i="288"/>
  <c r="FH18" i="288"/>
  <c r="FH21" i="288"/>
  <c r="FH23" i="286"/>
  <c r="FH24" i="286"/>
  <c r="FH25" i="286"/>
  <c r="FI22" i="286"/>
  <c r="FI47" i="286"/>
  <c r="FI30" i="285"/>
  <c r="FI31" i="285"/>
  <c r="FI15" i="265"/>
  <c r="FI16" i="265"/>
  <c r="FI128" i="280"/>
  <c r="FI18" i="265"/>
  <c r="FH205" i="280"/>
  <c r="FH206" i="280"/>
  <c r="FI202" i="280"/>
  <c r="FI229" i="280"/>
  <c r="FI231" i="280"/>
  <c r="FI232" i="280"/>
  <c r="FI19" i="265"/>
  <c r="FI21" i="265"/>
  <c r="FI10" i="282"/>
  <c r="FI12" i="282"/>
  <c r="FI13" i="282"/>
  <c r="FI23" i="265"/>
  <c r="FI24" i="265"/>
  <c r="FI48" i="286"/>
  <c r="FI49" i="286"/>
  <c r="FI57" i="286"/>
  <c r="FH31" i="286"/>
  <c r="FH32" i="286"/>
  <c r="FH33" i="286"/>
  <c r="FI30" i="286"/>
  <c r="FI51" i="286"/>
  <c r="FH33" i="282"/>
  <c r="FH34" i="282"/>
  <c r="FI31" i="282"/>
  <c r="FI20" i="282"/>
  <c r="FI22" i="282"/>
  <c r="FI44" i="282"/>
  <c r="FI37" i="282"/>
  <c r="FI38" i="282"/>
  <c r="FI40" i="282"/>
  <c r="FI45" i="282"/>
  <c r="FI46" i="282"/>
  <c r="FI48" i="282"/>
  <c r="FI49" i="282"/>
  <c r="FI58" i="282"/>
  <c r="FI54" i="282"/>
  <c r="FH51" i="282"/>
  <c r="FH52" i="282"/>
  <c r="FH77" i="282"/>
  <c r="FH78" i="282"/>
  <c r="FH79" i="282"/>
  <c r="FI76" i="282"/>
  <c r="FI55" i="282"/>
  <c r="FI56" i="282"/>
  <c r="FI59" i="282"/>
  <c r="FI60" i="282"/>
  <c r="FI63" i="282"/>
  <c r="FI65" i="282"/>
  <c r="FI66" i="282"/>
  <c r="FI36" i="265"/>
  <c r="FI37" i="265"/>
  <c r="FI189" i="280"/>
  <c r="FI192" i="280"/>
  <c r="FI195" i="280"/>
  <c r="FI196" i="280"/>
  <c r="FI197" i="280"/>
  <c r="FI43" i="265"/>
  <c r="FI139" i="280"/>
  <c r="FI140" i="280"/>
  <c r="FI143" i="280"/>
  <c r="FI144" i="280"/>
  <c r="FI46" i="265"/>
  <c r="FI48" i="265"/>
  <c r="FI50" i="265"/>
  <c r="FI104" i="280"/>
  <c r="FI51" i="265"/>
  <c r="FI52" i="265"/>
  <c r="FI45" i="314"/>
  <c r="FI46" i="314"/>
  <c r="FI48" i="314"/>
  <c r="FI50" i="314"/>
  <c r="FI51" i="314"/>
  <c r="FI61" i="314"/>
  <c r="FI35" i="314"/>
  <c r="FH79" i="314"/>
  <c r="FH80" i="314"/>
  <c r="FH81" i="314"/>
  <c r="FI78" i="314"/>
  <c r="FI36" i="314"/>
  <c r="FI38" i="314"/>
  <c r="FI40" i="314"/>
  <c r="FI42" i="314"/>
  <c r="FI62" i="314"/>
  <c r="FI63" i="314"/>
  <c r="FI64" i="314"/>
  <c r="FI54" i="265"/>
  <c r="FI53" i="314"/>
  <c r="FI55" i="314"/>
  <c r="FI57" i="314"/>
  <c r="FI58" i="314"/>
  <c r="FI59" i="314"/>
  <c r="FI70" i="314"/>
  <c r="FI67" i="314"/>
  <c r="FI68" i="314"/>
  <c r="FI71" i="314"/>
  <c r="FI72" i="314"/>
  <c r="FI55" i="265"/>
  <c r="FI56" i="265"/>
  <c r="FI58" i="265"/>
  <c r="FI59" i="265"/>
  <c r="FI154" i="280"/>
  <c r="FI155" i="280"/>
  <c r="FI156" i="280"/>
  <c r="FI159" i="280"/>
  <c r="FI160" i="280"/>
  <c r="FI161" i="280"/>
  <c r="FI61" i="265"/>
  <c r="FH181" i="280"/>
  <c r="FH165" i="280"/>
  <c r="FH166" i="280"/>
  <c r="FH182" i="280"/>
  <c r="FH183" i="280"/>
  <c r="FH184" i="280"/>
  <c r="FI179" i="280"/>
  <c r="FI173" i="280"/>
  <c r="FI169" i="280"/>
  <c r="FI170" i="280"/>
  <c r="FI171" i="280"/>
  <c r="FI174" i="280"/>
  <c r="FI175" i="280"/>
  <c r="FI176" i="280"/>
  <c r="FI62" i="265"/>
  <c r="FI63" i="265"/>
  <c r="FI66" i="265"/>
  <c r="FI52" i="286"/>
  <c r="FI53" i="286"/>
  <c r="FI58" i="286"/>
  <c r="FI59" i="286"/>
  <c r="FI10" i="288"/>
  <c r="FI11" i="288"/>
  <c r="FI12" i="288"/>
  <c r="FI9" i="288"/>
  <c r="FI18" i="288"/>
  <c r="FI21" i="288"/>
  <c r="FI23" i="286"/>
  <c r="FI24" i="286"/>
  <c r="FI25" i="286"/>
  <c r="FJ22" i="286"/>
  <c r="FJ47" i="286"/>
  <c r="FJ30" i="285"/>
  <c r="FJ31" i="285"/>
  <c r="FJ15" i="265"/>
  <c r="FJ16" i="265"/>
  <c r="FJ128" i="280"/>
  <c r="FJ18" i="265"/>
  <c r="FI205" i="280"/>
  <c r="FI206" i="280"/>
  <c r="FJ202" i="280"/>
  <c r="FJ229" i="280"/>
  <c r="FJ231" i="280"/>
  <c r="FJ232" i="280"/>
  <c r="FJ19" i="265"/>
  <c r="FJ21" i="265"/>
  <c r="FJ10" i="282"/>
  <c r="FJ12" i="282"/>
  <c r="FJ13" i="282"/>
  <c r="FJ23" i="265"/>
  <c r="FJ24" i="265"/>
  <c r="FJ48" i="286"/>
  <c r="FJ49" i="286"/>
  <c r="FJ57" i="286"/>
  <c r="FI31" i="286"/>
  <c r="FI32" i="286"/>
  <c r="FI33" i="286"/>
  <c r="FJ30" i="286"/>
  <c r="FJ51" i="286"/>
  <c r="FI33" i="282"/>
  <c r="FI34" i="282"/>
  <c r="FJ31" i="282"/>
  <c r="FJ20" i="282"/>
  <c r="FJ22" i="282"/>
  <c r="FJ44" i="282"/>
  <c r="FJ37" i="282"/>
  <c r="FJ38" i="282"/>
  <c r="FJ40" i="282"/>
  <c r="FJ45" i="282"/>
  <c r="FJ46" i="282"/>
  <c r="FJ48" i="282"/>
  <c r="FJ49" i="282"/>
  <c r="FJ58" i="282"/>
  <c r="FJ54" i="282"/>
  <c r="FI51" i="282"/>
  <c r="FI52" i="282"/>
  <c r="FI77" i="282"/>
  <c r="FI78" i="282"/>
  <c r="FI79" i="282"/>
  <c r="FJ76" i="282"/>
  <c r="FJ55" i="282"/>
  <c r="FJ56" i="282"/>
  <c r="FJ59" i="282"/>
  <c r="FJ60" i="282"/>
  <c r="FJ63" i="282"/>
  <c r="FJ65" i="282"/>
  <c r="FJ66" i="282"/>
  <c r="FJ36" i="265"/>
  <c r="FJ37" i="265"/>
  <c r="FJ189" i="280"/>
  <c r="FJ192" i="280"/>
  <c r="FJ195" i="280"/>
  <c r="FJ196" i="280"/>
  <c r="FJ197" i="280"/>
  <c r="FJ43" i="265"/>
  <c r="FJ139" i="280"/>
  <c r="FJ140" i="280"/>
  <c r="FJ143" i="280"/>
  <c r="FJ144" i="280"/>
  <c r="FJ46" i="265"/>
  <c r="FJ48" i="265"/>
  <c r="FJ50" i="265"/>
  <c r="FJ104" i="280"/>
  <c r="FJ51" i="265"/>
  <c r="FJ52" i="265"/>
  <c r="FJ45" i="314"/>
  <c r="FJ46" i="314"/>
  <c r="FJ48" i="314"/>
  <c r="FJ50" i="314"/>
  <c r="FJ51" i="314"/>
  <c r="FJ61" i="314"/>
  <c r="FJ35" i="314"/>
  <c r="FI79" i="314"/>
  <c r="FI80" i="314"/>
  <c r="FI81" i="314"/>
  <c r="FJ78" i="314"/>
  <c r="FJ36" i="314"/>
  <c r="FJ38" i="314"/>
  <c r="FJ40" i="314"/>
  <c r="FJ42" i="314"/>
  <c r="FJ62" i="314"/>
  <c r="FJ63" i="314"/>
  <c r="FJ64" i="314"/>
  <c r="FJ54" i="265"/>
  <c r="FJ53" i="314"/>
  <c r="FJ55" i="314"/>
  <c r="FJ57" i="314"/>
  <c r="FJ58" i="314"/>
  <c r="FJ59" i="314"/>
  <c r="FJ70" i="314"/>
  <c r="FJ67" i="314"/>
  <c r="FJ68" i="314"/>
  <c r="FJ71" i="314"/>
  <c r="FJ72" i="314"/>
  <c r="FJ55" i="265"/>
  <c r="FJ56" i="265"/>
  <c r="FJ58" i="265"/>
  <c r="FJ59" i="265"/>
  <c r="FJ154" i="280"/>
  <c r="FJ155" i="280"/>
  <c r="FJ156" i="280"/>
  <c r="FJ159" i="280"/>
  <c r="FJ160" i="280"/>
  <c r="FJ161" i="280"/>
  <c r="FJ61" i="265"/>
  <c r="FI181" i="280"/>
  <c r="FI165" i="280"/>
  <c r="FI166" i="280"/>
  <c r="FI182" i="280"/>
  <c r="FI183" i="280"/>
  <c r="FI184" i="280"/>
  <c r="FJ179" i="280"/>
  <c r="FJ173" i="280"/>
  <c r="FJ169" i="280"/>
  <c r="FJ170" i="280"/>
  <c r="FJ171" i="280"/>
  <c r="FJ174" i="280"/>
  <c r="FJ175" i="280"/>
  <c r="FJ176" i="280"/>
  <c r="FJ62" i="265"/>
  <c r="FJ63" i="265"/>
  <c r="FJ66" i="265"/>
  <c r="FJ52" i="286"/>
  <c r="FJ53" i="286"/>
  <c r="FJ58" i="286"/>
  <c r="FJ59" i="286"/>
  <c r="FJ10" i="288"/>
  <c r="FJ11" i="288"/>
  <c r="FJ12" i="288"/>
  <c r="FJ9" i="288"/>
  <c r="FJ18" i="288"/>
  <c r="FJ21" i="288"/>
  <c r="FJ23" i="286"/>
  <c r="FJ24" i="286"/>
  <c r="FJ25" i="286"/>
  <c r="FK22" i="286"/>
  <c r="FK47" i="286"/>
  <c r="FK30" i="285"/>
  <c r="FK31" i="285"/>
  <c r="FK15" i="265"/>
  <c r="FK16" i="265"/>
  <c r="FK128" i="280"/>
  <c r="FK18" i="265"/>
  <c r="FJ205" i="280"/>
  <c r="FJ206" i="280"/>
  <c r="FK202" i="280"/>
  <c r="FK229" i="280"/>
  <c r="FK231" i="280"/>
  <c r="FK232" i="280"/>
  <c r="FK19" i="265"/>
  <c r="FK21" i="265"/>
  <c r="FK10" i="282"/>
  <c r="FK12" i="282"/>
  <c r="FK13" i="282"/>
  <c r="FK23" i="265"/>
  <c r="FK24" i="265"/>
  <c r="FK48" i="286"/>
  <c r="FK49" i="286"/>
  <c r="FK57" i="286"/>
  <c r="FJ31" i="286"/>
  <c r="FJ32" i="286"/>
  <c r="FJ33" i="286"/>
  <c r="FK30" i="286"/>
  <c r="FK51" i="286"/>
  <c r="FJ33" i="282"/>
  <c r="FJ34" i="282"/>
  <c r="FK31" i="282"/>
  <c r="FK20" i="282"/>
  <c r="FK22" i="282"/>
  <c r="FK44" i="282"/>
  <c r="FK37" i="282"/>
  <c r="FK38" i="282"/>
  <c r="FK40" i="282"/>
  <c r="FK45" i="282"/>
  <c r="FK46" i="282"/>
  <c r="FK48" i="282"/>
  <c r="FK49" i="282"/>
  <c r="FK58" i="282"/>
  <c r="FK54" i="282"/>
  <c r="FJ51" i="282"/>
  <c r="FJ52" i="282"/>
  <c r="FJ77" i="282"/>
  <c r="FJ78" i="282"/>
  <c r="FJ79" i="282"/>
  <c r="FK76" i="282"/>
  <c r="FK55" i="282"/>
  <c r="FK56" i="282"/>
  <c r="FK59" i="282"/>
  <c r="FK60" i="282"/>
  <c r="FK63" i="282"/>
  <c r="FK65" i="282"/>
  <c r="FK66" i="282"/>
  <c r="FK36" i="265"/>
  <c r="FK37" i="265"/>
  <c r="FK189" i="280"/>
  <c r="FK192" i="280"/>
  <c r="FK195" i="280"/>
  <c r="FK196" i="280"/>
  <c r="FK197" i="280"/>
  <c r="FK43" i="265"/>
  <c r="FK139" i="280"/>
  <c r="FK140" i="280"/>
  <c r="FK143" i="280"/>
  <c r="FK144" i="280"/>
  <c r="FK46" i="265"/>
  <c r="FK48" i="265"/>
  <c r="FK50" i="265"/>
  <c r="FK104" i="280"/>
  <c r="FK51" i="265"/>
  <c r="FK52" i="265"/>
  <c r="FK45" i="314"/>
  <c r="FK46" i="314"/>
  <c r="FK48" i="314"/>
  <c r="FK50" i="314"/>
  <c r="FK51" i="314"/>
  <c r="FK61" i="314"/>
  <c r="FK35" i="314"/>
  <c r="FJ79" i="314"/>
  <c r="FJ80" i="314"/>
  <c r="FJ81" i="314"/>
  <c r="FK78" i="314"/>
  <c r="FK36" i="314"/>
  <c r="FK38" i="314"/>
  <c r="FK40" i="314"/>
  <c r="FK42" i="314"/>
  <c r="FK62" i="314"/>
  <c r="FK63" i="314"/>
  <c r="FK64" i="314"/>
  <c r="FK54" i="265"/>
  <c r="FK53" i="314"/>
  <c r="FK55" i="314"/>
  <c r="FK57" i="314"/>
  <c r="FK58" i="314"/>
  <c r="FK59" i="314"/>
  <c r="FK70" i="314"/>
  <c r="FK67" i="314"/>
  <c r="FK68" i="314"/>
  <c r="FK71" i="314"/>
  <c r="FK72" i="314"/>
  <c r="FK55" i="265"/>
  <c r="FK56" i="265"/>
  <c r="FK58" i="265"/>
  <c r="FK59" i="265"/>
  <c r="FK154" i="280"/>
  <c r="FK155" i="280"/>
  <c r="FK156" i="280"/>
  <c r="FK159" i="280"/>
  <c r="FK160" i="280"/>
  <c r="FK161" i="280"/>
  <c r="FK61" i="265"/>
  <c r="FJ181" i="280"/>
  <c r="FJ165" i="280"/>
  <c r="FJ166" i="280"/>
  <c r="FJ182" i="280"/>
  <c r="FJ183" i="280"/>
  <c r="FJ184" i="280"/>
  <c r="FK179" i="280"/>
  <c r="FK173" i="280"/>
  <c r="FK169" i="280"/>
  <c r="FK170" i="280"/>
  <c r="FK171" i="280"/>
  <c r="FK174" i="280"/>
  <c r="FK175" i="280"/>
  <c r="FK176" i="280"/>
  <c r="FK62" i="265"/>
  <c r="FK63" i="265"/>
  <c r="FK66" i="265"/>
  <c r="FK52" i="286"/>
  <c r="FK53" i="286"/>
  <c r="FK58" i="286"/>
  <c r="FK59" i="286"/>
  <c r="FK10" i="288"/>
  <c r="FK11" i="288"/>
  <c r="FK12" i="288"/>
  <c r="FK9" i="288"/>
  <c r="FK18" i="288"/>
  <c r="FK21" i="288"/>
  <c r="FK23" i="286"/>
  <c r="FK24" i="286"/>
  <c r="FK25" i="286"/>
  <c r="FL22" i="286"/>
  <c r="FL47" i="286"/>
  <c r="FL30" i="285"/>
  <c r="FL31" i="285"/>
  <c r="FL15" i="265"/>
  <c r="FL16" i="265"/>
  <c r="FL128" i="280"/>
  <c r="FL18" i="265"/>
  <c r="FK205" i="280"/>
  <c r="FK206" i="280"/>
  <c r="FL202" i="280"/>
  <c r="FL229" i="280"/>
  <c r="FL231" i="280"/>
  <c r="FL232" i="280"/>
  <c r="FL19" i="265"/>
  <c r="FL21" i="265"/>
  <c r="FL10" i="282"/>
  <c r="FL12" i="282"/>
  <c r="FL13" i="282"/>
  <c r="FL23" i="265"/>
  <c r="FL24" i="265"/>
  <c r="FL48" i="286"/>
  <c r="FL49" i="286"/>
  <c r="FL57" i="286"/>
  <c r="FK31" i="286"/>
  <c r="FK32" i="286"/>
  <c r="FK33" i="286"/>
  <c r="FL30" i="286"/>
  <c r="FL51" i="286"/>
  <c r="FK33" i="282"/>
  <c r="FK34" i="282"/>
  <c r="FL31" i="282"/>
  <c r="FL20" i="282"/>
  <c r="FL22" i="282"/>
  <c r="FL44" i="282"/>
  <c r="FL37" i="282"/>
  <c r="FL38" i="282"/>
  <c r="FL40" i="282"/>
  <c r="FL45" i="282"/>
  <c r="FL46" i="282"/>
  <c r="FL48" i="282"/>
  <c r="FL49" i="282"/>
  <c r="FL58" i="282"/>
  <c r="FL54" i="282"/>
  <c r="FK51" i="282"/>
  <c r="FK52" i="282"/>
  <c r="FK77" i="282"/>
  <c r="FK78" i="282"/>
  <c r="FK79" i="282"/>
  <c r="FL76" i="282"/>
  <c r="FL55" i="282"/>
  <c r="FL56" i="282"/>
  <c r="FL59" i="282"/>
  <c r="FL60" i="282"/>
  <c r="FL63" i="282"/>
  <c r="FL65" i="282"/>
  <c r="FL66" i="282"/>
  <c r="FL36" i="265"/>
  <c r="FL37" i="265"/>
  <c r="FL189" i="280"/>
  <c r="FL192" i="280"/>
  <c r="FL195" i="280"/>
  <c r="FL196" i="280"/>
  <c r="FL197" i="280"/>
  <c r="FL43" i="265"/>
  <c r="FL139" i="280"/>
  <c r="FL140" i="280"/>
  <c r="FL143" i="280"/>
  <c r="FL144" i="280"/>
  <c r="FL46" i="265"/>
  <c r="FL48" i="265"/>
  <c r="FL50" i="265"/>
  <c r="FL104" i="280"/>
  <c r="FL51" i="265"/>
  <c r="FL52" i="265"/>
  <c r="FL45" i="314"/>
  <c r="FL46" i="314"/>
  <c r="FL48" i="314"/>
  <c r="FL50" i="314"/>
  <c r="FL51" i="314"/>
  <c r="FL61" i="314"/>
  <c r="FL35" i="314"/>
  <c r="FK79" i="314"/>
  <c r="FK80" i="314"/>
  <c r="FK81" i="314"/>
  <c r="FL78" i="314"/>
  <c r="FL36" i="314"/>
  <c r="FL38" i="314"/>
  <c r="FL40" i="314"/>
  <c r="FL42" i="314"/>
  <c r="FL62" i="314"/>
  <c r="FL63" i="314"/>
  <c r="FL64" i="314"/>
  <c r="FL54" i="265"/>
  <c r="FL53" i="314"/>
  <c r="FL55" i="314"/>
  <c r="FL57" i="314"/>
  <c r="FL58" i="314"/>
  <c r="FL59" i="314"/>
  <c r="FL70" i="314"/>
  <c r="FL67" i="314"/>
  <c r="FL68" i="314"/>
  <c r="FL71" i="314"/>
  <c r="FL72" i="314"/>
  <c r="FL55" i="265"/>
  <c r="FL56" i="265"/>
  <c r="FL58" i="265"/>
  <c r="FL59" i="265"/>
  <c r="FL154" i="280"/>
  <c r="FL155" i="280"/>
  <c r="FL156" i="280"/>
  <c r="FL159" i="280"/>
  <c r="FL160" i="280"/>
  <c r="FL161" i="280"/>
  <c r="FL61" i="265"/>
  <c r="FK181" i="280"/>
  <c r="FK165" i="280"/>
  <c r="FK166" i="280"/>
  <c r="FK182" i="280"/>
  <c r="FK183" i="280"/>
  <c r="FK184" i="280"/>
  <c r="FL179" i="280"/>
  <c r="FL173" i="280"/>
  <c r="FL169" i="280"/>
  <c r="FL170" i="280"/>
  <c r="FL171" i="280"/>
  <c r="FL174" i="280"/>
  <c r="FL175" i="280"/>
  <c r="FL176" i="280"/>
  <c r="FL62" i="265"/>
  <c r="FL63" i="265"/>
  <c r="FL66" i="265"/>
  <c r="FL52" i="286"/>
  <c r="FL53" i="286"/>
  <c r="FL58" i="286"/>
  <c r="FL59" i="286"/>
  <c r="FL10" i="288"/>
  <c r="FL11" i="288"/>
  <c r="FL12" i="288"/>
  <c r="FL9" i="288"/>
  <c r="FL18" i="288"/>
  <c r="FL21" i="288"/>
  <c r="FL23" i="286"/>
  <c r="FL24" i="286"/>
  <c r="FL25" i="286"/>
  <c r="FM22" i="286"/>
  <c r="FM47" i="286"/>
  <c r="FM30" i="285"/>
  <c r="FM31" i="285"/>
  <c r="FM15" i="265"/>
  <c r="FM16" i="265"/>
  <c r="FM128" i="280"/>
  <c r="FM18" i="265"/>
  <c r="FL205" i="280"/>
  <c r="FL206" i="280"/>
  <c r="FM202" i="280"/>
  <c r="FM229" i="280"/>
  <c r="FM231" i="280"/>
  <c r="FM232" i="280"/>
  <c r="FM19" i="265"/>
  <c r="FM21" i="265"/>
  <c r="FM10" i="282"/>
  <c r="FM12" i="282"/>
  <c r="FM13" i="282"/>
  <c r="FM23" i="265"/>
  <c r="FM24" i="265"/>
  <c r="FM48" i="286"/>
  <c r="FM49" i="286"/>
  <c r="FM57" i="286"/>
  <c r="FL31" i="286"/>
  <c r="FL32" i="286"/>
  <c r="FL33" i="286"/>
  <c r="FM30" i="286"/>
  <c r="FM51" i="286"/>
  <c r="FL33" i="282"/>
  <c r="FL34" i="282"/>
  <c r="FM31" i="282"/>
  <c r="FM20" i="282"/>
  <c r="FM22" i="282"/>
  <c r="FM44" i="282"/>
  <c r="FM37" i="282"/>
  <c r="FM38" i="282"/>
  <c r="FM40" i="282"/>
  <c r="FM45" i="282"/>
  <c r="FM46" i="282"/>
  <c r="FM48" i="282"/>
  <c r="FM49" i="282"/>
  <c r="FM58" i="282"/>
  <c r="FM54" i="282"/>
  <c r="FL51" i="282"/>
  <c r="FL52" i="282"/>
  <c r="FL77" i="282"/>
  <c r="FL78" i="282"/>
  <c r="FL79" i="282"/>
  <c r="FM76" i="282"/>
  <c r="FM55" i="282"/>
  <c r="FM56" i="282"/>
  <c r="FM59" i="282"/>
  <c r="FM60" i="282"/>
  <c r="FM63" i="282"/>
  <c r="FM65" i="282"/>
  <c r="FM66" i="282"/>
  <c r="FM36" i="265"/>
  <c r="FM37" i="265"/>
  <c r="FM189" i="280"/>
  <c r="FM192" i="280"/>
  <c r="FM195" i="280"/>
  <c r="FM196" i="280"/>
  <c r="FM197" i="280"/>
  <c r="FM43" i="265"/>
  <c r="FM139" i="280"/>
  <c r="FM140" i="280"/>
  <c r="FM143" i="280"/>
  <c r="FM144" i="280"/>
  <c r="FM46" i="265"/>
  <c r="FM48" i="265"/>
  <c r="FM50" i="265"/>
  <c r="FM104" i="280"/>
  <c r="FM51" i="265"/>
  <c r="FM52" i="265"/>
  <c r="FM45" i="314"/>
  <c r="FM46" i="314"/>
  <c r="FM48" i="314"/>
  <c r="FM50" i="314"/>
  <c r="FM51" i="314"/>
  <c r="FM61" i="314"/>
  <c r="FM35" i="314"/>
  <c r="FL79" i="314"/>
  <c r="FL80" i="314"/>
  <c r="FL81" i="314"/>
  <c r="FM78" i="314"/>
  <c r="FM36" i="314"/>
  <c r="FM38" i="314"/>
  <c r="FM40" i="314"/>
  <c r="FM42" i="314"/>
  <c r="FM62" i="314"/>
  <c r="FM63" i="314"/>
  <c r="FM64" i="314"/>
  <c r="FM54" i="265"/>
  <c r="FM53" i="314"/>
  <c r="FM55" i="314"/>
  <c r="FM57" i="314"/>
  <c r="FM58" i="314"/>
  <c r="FM59" i="314"/>
  <c r="FM70" i="314"/>
  <c r="FM67" i="314"/>
  <c r="FM68" i="314"/>
  <c r="FM71" i="314"/>
  <c r="FM72" i="314"/>
  <c r="FM55" i="265"/>
  <c r="FM56" i="265"/>
  <c r="FM58" i="265"/>
  <c r="FM59" i="265"/>
  <c r="FM154" i="280"/>
  <c r="FM155" i="280"/>
  <c r="FM156" i="280"/>
  <c r="FM159" i="280"/>
  <c r="FM160" i="280"/>
  <c r="FM161" i="280"/>
  <c r="FM61" i="265"/>
  <c r="FL181" i="280"/>
  <c r="FL165" i="280"/>
  <c r="FL166" i="280"/>
  <c r="FL182" i="280"/>
  <c r="FL183" i="280"/>
  <c r="FL184" i="280"/>
  <c r="FM179" i="280"/>
  <c r="FM173" i="280"/>
  <c r="FM169" i="280"/>
  <c r="FM170" i="280"/>
  <c r="FM171" i="280"/>
  <c r="FM174" i="280"/>
  <c r="FM175" i="280"/>
  <c r="FM176" i="280"/>
  <c r="FM62" i="265"/>
  <c r="FM63" i="265"/>
  <c r="FM66" i="265"/>
  <c r="FM52" i="286"/>
  <c r="FM53" i="286"/>
  <c r="FM58" i="286"/>
  <c r="FM59" i="286"/>
  <c r="FM10" i="288"/>
  <c r="FM11" i="288"/>
  <c r="FM12" i="288"/>
  <c r="FM9" i="288"/>
  <c r="FM18" i="288"/>
  <c r="FM21" i="288"/>
  <c r="FM23" i="286"/>
  <c r="FM24" i="286"/>
  <c r="FM25" i="286"/>
  <c r="FN22" i="286"/>
  <c r="FN47" i="286"/>
  <c r="FN30" i="285"/>
  <c r="FN31" i="285"/>
  <c r="FN15" i="265"/>
  <c r="FN16" i="265"/>
  <c r="FN128" i="280"/>
  <c r="FN18" i="265"/>
  <c r="FM205" i="280"/>
  <c r="FM206" i="280"/>
  <c r="FN202" i="280"/>
  <c r="FN229" i="280"/>
  <c r="FN231" i="280"/>
  <c r="FN232" i="280"/>
  <c r="FN19" i="265"/>
  <c r="FN21" i="265"/>
  <c r="FN10" i="282"/>
  <c r="FN12" i="282"/>
  <c r="FN13" i="282"/>
  <c r="FN23" i="265"/>
  <c r="FN24" i="265"/>
  <c r="FN48" i="286"/>
  <c r="FN49" i="286"/>
  <c r="FN57" i="286"/>
  <c r="FM31" i="286"/>
  <c r="FM32" i="286"/>
  <c r="FM33" i="286"/>
  <c r="FN30" i="286"/>
  <c r="FN51" i="286"/>
  <c r="FM33" i="282"/>
  <c r="FM34" i="282"/>
  <c r="FN31" i="282"/>
  <c r="FN20" i="282"/>
  <c r="FN22" i="282"/>
  <c r="FN44" i="282"/>
  <c r="FN37" i="282"/>
  <c r="FN38" i="282"/>
  <c r="FN40" i="282"/>
  <c r="FN45" i="282"/>
  <c r="FN46" i="282"/>
  <c r="FN48" i="282"/>
  <c r="FN49" i="282"/>
  <c r="FN58" i="282"/>
  <c r="FN54" i="282"/>
  <c r="FM51" i="282"/>
  <c r="FM52" i="282"/>
  <c r="FM77" i="282"/>
  <c r="FM78" i="282"/>
  <c r="FM79" i="282"/>
  <c r="FN76" i="282"/>
  <c r="FN55" i="282"/>
  <c r="FN56" i="282"/>
  <c r="FN59" i="282"/>
  <c r="FN60" i="282"/>
  <c r="FN63" i="282"/>
  <c r="FN65" i="282"/>
  <c r="FN66" i="282"/>
  <c r="FN36" i="265"/>
  <c r="FN37" i="265"/>
  <c r="FN189" i="280"/>
  <c r="FN192" i="280"/>
  <c r="FN195" i="280"/>
  <c r="FN196" i="280"/>
  <c r="FN197" i="280"/>
  <c r="FN43" i="265"/>
  <c r="FN139" i="280"/>
  <c r="FN140" i="280"/>
  <c r="FN143" i="280"/>
  <c r="FN144" i="280"/>
  <c r="FN46" i="265"/>
  <c r="FN48" i="265"/>
  <c r="FN50" i="265"/>
  <c r="FN104" i="280"/>
  <c r="FN51" i="265"/>
  <c r="FN52" i="265"/>
  <c r="FN45" i="314"/>
  <c r="FN46" i="314"/>
  <c r="FN48" i="314"/>
  <c r="FN50" i="314"/>
  <c r="FN51" i="314"/>
  <c r="FN61" i="314"/>
  <c r="FN35" i="314"/>
  <c r="FM79" i="314"/>
  <c r="FM80" i="314"/>
  <c r="FM81" i="314"/>
  <c r="FN78" i="314"/>
  <c r="FN36" i="314"/>
  <c r="FN38" i="314"/>
  <c r="FN40" i="314"/>
  <c r="FN42" i="314"/>
  <c r="FN62" i="314"/>
  <c r="FN63" i="314"/>
  <c r="FN64" i="314"/>
  <c r="FN54" i="265"/>
  <c r="FN53" i="314"/>
  <c r="FN55" i="314"/>
  <c r="FN57" i="314"/>
  <c r="FN58" i="314"/>
  <c r="FN59" i="314"/>
  <c r="FN70" i="314"/>
  <c r="FN67" i="314"/>
  <c r="FN68" i="314"/>
  <c r="FN71" i="314"/>
  <c r="FN72" i="314"/>
  <c r="FN55" i="265"/>
  <c r="FN56" i="265"/>
  <c r="FN58" i="265"/>
  <c r="FN59" i="265"/>
  <c r="FN154" i="280"/>
  <c r="FN155" i="280"/>
  <c r="FN156" i="280"/>
  <c r="FN159" i="280"/>
  <c r="FN160" i="280"/>
  <c r="FN161" i="280"/>
  <c r="FN61" i="265"/>
  <c r="FM181" i="280"/>
  <c r="FM165" i="280"/>
  <c r="FM166" i="280"/>
  <c r="FM182" i="280"/>
  <c r="FM183" i="280"/>
  <c r="FM184" i="280"/>
  <c r="FN179" i="280"/>
  <c r="FN173" i="280"/>
  <c r="FN169" i="280"/>
  <c r="FN170" i="280"/>
  <c r="FN171" i="280"/>
  <c r="FN174" i="280"/>
  <c r="FN175" i="280"/>
  <c r="FN176" i="280"/>
  <c r="FN62" i="265"/>
  <c r="FN63" i="265"/>
  <c r="FN66" i="265"/>
  <c r="FN52" i="286"/>
  <c r="FN53" i="286"/>
  <c r="FN58" i="286"/>
  <c r="FN59" i="286"/>
  <c r="FN10" i="288"/>
  <c r="FN11" i="288"/>
  <c r="FN12" i="288"/>
  <c r="FN9" i="288"/>
  <c r="FN18" i="288"/>
  <c r="FN21" i="288"/>
  <c r="FN23" i="286"/>
  <c r="FN24" i="286"/>
  <c r="FN25" i="286"/>
  <c r="FO22" i="286"/>
  <c r="FO47" i="286"/>
  <c r="FO30" i="285"/>
  <c r="FO31" i="285"/>
  <c r="FO15" i="265"/>
  <c r="FO16" i="265"/>
  <c r="FO128" i="280"/>
  <c r="FO18" i="265"/>
  <c r="FN205" i="280"/>
  <c r="FN206" i="280"/>
  <c r="FO202" i="280"/>
  <c r="FO229" i="280"/>
  <c r="FO231" i="280"/>
  <c r="FO232" i="280"/>
  <c r="FO19" i="265"/>
  <c r="FO21" i="265"/>
  <c r="FO10" i="282"/>
  <c r="FO12" i="282"/>
  <c r="FO13" i="282"/>
  <c r="FO23" i="265"/>
  <c r="FO24" i="265"/>
  <c r="FO48" i="286"/>
  <c r="FO49" i="286"/>
  <c r="FO57" i="286"/>
  <c r="FN31" i="286"/>
  <c r="FN32" i="286"/>
  <c r="FN33" i="286"/>
  <c r="FO30" i="286"/>
  <c r="FO51" i="286"/>
  <c r="FN33" i="282"/>
  <c r="FN34" i="282"/>
  <c r="FO31" i="282"/>
  <c r="FO20" i="282"/>
  <c r="FO22" i="282"/>
  <c r="FO44" i="282"/>
  <c r="FO37" i="282"/>
  <c r="FO38" i="282"/>
  <c r="FO40" i="282"/>
  <c r="FO45" i="282"/>
  <c r="FO46" i="282"/>
  <c r="FO48" i="282"/>
  <c r="FO49" i="282"/>
  <c r="FO58" i="282"/>
  <c r="FO54" i="282"/>
  <c r="FN51" i="282"/>
  <c r="FN52" i="282"/>
  <c r="FN77" i="282"/>
  <c r="FN78" i="282"/>
  <c r="FN79" i="282"/>
  <c r="FO76" i="282"/>
  <c r="FO55" i="282"/>
  <c r="FO56" i="282"/>
  <c r="FO59" i="282"/>
  <c r="FO60" i="282"/>
  <c r="FO63" i="282"/>
  <c r="FO65" i="282"/>
  <c r="FO66" i="282"/>
  <c r="FO36" i="265"/>
  <c r="FO37" i="265"/>
  <c r="FO189" i="280"/>
  <c r="FO192" i="280"/>
  <c r="FO195" i="280"/>
  <c r="FO196" i="280"/>
  <c r="FO197" i="280"/>
  <c r="FO43" i="265"/>
  <c r="FO139" i="280"/>
  <c r="FO140" i="280"/>
  <c r="FO143" i="280"/>
  <c r="FO144" i="280"/>
  <c r="FO46" i="265"/>
  <c r="FO48" i="265"/>
  <c r="FO50" i="265"/>
  <c r="FO104" i="280"/>
  <c r="FO51" i="265"/>
  <c r="FO52" i="265"/>
  <c r="FO45" i="314"/>
  <c r="FO46" i="314"/>
  <c r="FO48" i="314"/>
  <c r="FO50" i="314"/>
  <c r="FO51" i="314"/>
  <c r="FO61" i="314"/>
  <c r="FO35" i="314"/>
  <c r="FN79" i="314"/>
  <c r="FN80" i="314"/>
  <c r="FN81" i="314"/>
  <c r="FO78" i="314"/>
  <c r="FO36" i="314"/>
  <c r="FO38" i="314"/>
  <c r="FO40" i="314"/>
  <c r="FO42" i="314"/>
  <c r="FO62" i="314"/>
  <c r="FO63" i="314"/>
  <c r="FO64" i="314"/>
  <c r="FO54" i="265"/>
  <c r="FO53" i="314"/>
  <c r="FO55" i="314"/>
  <c r="FO57" i="314"/>
  <c r="FO58" i="314"/>
  <c r="FO59" i="314"/>
  <c r="FO70" i="314"/>
  <c r="FO67" i="314"/>
  <c r="FO68" i="314"/>
  <c r="FO71" i="314"/>
  <c r="FO72" i="314"/>
  <c r="FO55" i="265"/>
  <c r="FO56" i="265"/>
  <c r="FO58" i="265"/>
  <c r="FO59" i="265"/>
  <c r="FO154" i="280"/>
  <c r="FO155" i="280"/>
  <c r="FO156" i="280"/>
  <c r="FO159" i="280"/>
  <c r="FO160" i="280"/>
  <c r="FO161" i="280"/>
  <c r="FO61" i="265"/>
  <c r="FN181" i="280"/>
  <c r="FN165" i="280"/>
  <c r="FN166" i="280"/>
  <c r="FN182" i="280"/>
  <c r="FN183" i="280"/>
  <c r="FN184" i="280"/>
  <c r="FO179" i="280"/>
  <c r="FO173" i="280"/>
  <c r="FO169" i="280"/>
  <c r="FO170" i="280"/>
  <c r="FO171" i="280"/>
  <c r="FO174" i="280"/>
  <c r="FO175" i="280"/>
  <c r="FO176" i="280"/>
  <c r="FO62" i="265"/>
  <c r="FO63" i="265"/>
  <c r="FO66" i="265"/>
  <c r="FO52" i="286"/>
  <c r="FO53" i="286"/>
  <c r="FO58" i="286"/>
  <c r="FO59" i="286"/>
  <c r="FO10" i="288"/>
  <c r="FO11" i="288"/>
  <c r="FO12" i="288"/>
  <c r="FO9" i="288"/>
  <c r="FO18" i="288"/>
  <c r="FO21" i="288"/>
  <c r="FO23" i="286"/>
  <c r="FO24" i="286"/>
  <c r="FO25" i="286"/>
  <c r="FP22" i="286"/>
  <c r="FP47" i="286"/>
  <c r="FP30" i="285"/>
  <c r="FP31" i="285"/>
  <c r="FP15" i="265"/>
  <c r="FP16" i="265"/>
  <c r="FP128" i="280"/>
  <c r="FP18" i="265"/>
  <c r="FO205" i="280"/>
  <c r="FO206" i="280"/>
  <c r="FP202" i="280"/>
  <c r="FP229" i="280"/>
  <c r="FP231" i="280"/>
  <c r="FP232" i="280"/>
  <c r="FP19" i="265"/>
  <c r="FP21" i="265"/>
  <c r="FP10" i="282"/>
  <c r="FP12" i="282"/>
  <c r="FP13" i="282"/>
  <c r="FP23" i="265"/>
  <c r="FP24" i="265"/>
  <c r="FP48" i="286"/>
  <c r="FP49" i="286"/>
  <c r="FP57" i="286"/>
  <c r="FO31" i="286"/>
  <c r="FO32" i="286"/>
  <c r="FO33" i="286"/>
  <c r="FP30" i="286"/>
  <c r="FP51" i="286"/>
  <c r="FO33" i="282"/>
  <c r="FO34" i="282"/>
  <c r="FP31" i="282"/>
  <c r="FP20" i="282"/>
  <c r="FP22" i="282"/>
  <c r="FP44" i="282"/>
  <c r="FP37" i="282"/>
  <c r="FP38" i="282"/>
  <c r="FP40" i="282"/>
  <c r="FP45" i="282"/>
  <c r="FP46" i="282"/>
  <c r="FP48" i="282"/>
  <c r="FP49" i="282"/>
  <c r="FP58" i="282"/>
  <c r="FP54" i="282"/>
  <c r="FO51" i="282"/>
  <c r="FO52" i="282"/>
  <c r="FO77" i="282"/>
  <c r="FO78" i="282"/>
  <c r="FO79" i="282"/>
  <c r="FP76" i="282"/>
  <c r="FP55" i="282"/>
  <c r="FP56" i="282"/>
  <c r="FP59" i="282"/>
  <c r="FP60" i="282"/>
  <c r="FP63" i="282"/>
  <c r="FP65" i="282"/>
  <c r="FP66" i="282"/>
  <c r="FP36" i="265"/>
  <c r="FP37" i="265"/>
  <c r="FP189" i="280"/>
  <c r="FP192" i="280"/>
  <c r="FP195" i="280"/>
  <c r="FP196" i="280"/>
  <c r="FP197" i="280"/>
  <c r="FP43" i="265"/>
  <c r="FP139" i="280"/>
  <c r="FP140" i="280"/>
  <c r="FP143" i="280"/>
  <c r="FP144" i="280"/>
  <c r="FP46" i="265"/>
  <c r="FP48" i="265"/>
  <c r="FP50" i="265"/>
  <c r="FP104" i="280"/>
  <c r="FP51" i="265"/>
  <c r="FP52" i="265"/>
  <c r="FP45" i="314"/>
  <c r="FP46" i="314"/>
  <c r="FP48" i="314"/>
  <c r="FP50" i="314"/>
  <c r="FP51" i="314"/>
  <c r="FP61" i="314"/>
  <c r="FP35" i="314"/>
  <c r="FO79" i="314"/>
  <c r="FO80" i="314"/>
  <c r="FO81" i="314"/>
  <c r="FP78" i="314"/>
  <c r="FP36" i="314"/>
  <c r="FP38" i="314"/>
  <c r="FP40" i="314"/>
  <c r="FP42" i="314"/>
  <c r="FP62" i="314"/>
  <c r="FP63" i="314"/>
  <c r="FP64" i="314"/>
  <c r="FP54" i="265"/>
  <c r="FP53" i="314"/>
  <c r="FP55" i="314"/>
  <c r="FP57" i="314"/>
  <c r="FP58" i="314"/>
  <c r="FP59" i="314"/>
  <c r="FP70" i="314"/>
  <c r="FP67" i="314"/>
  <c r="FP68" i="314"/>
  <c r="FP71" i="314"/>
  <c r="FP72" i="314"/>
  <c r="FP55" i="265"/>
  <c r="FP56" i="265"/>
  <c r="FP58" i="265"/>
  <c r="FP59" i="265"/>
  <c r="FP154" i="280"/>
  <c r="FP155" i="280"/>
  <c r="FP156" i="280"/>
  <c r="FP159" i="280"/>
  <c r="FP160" i="280"/>
  <c r="FP161" i="280"/>
  <c r="FP61" i="265"/>
  <c r="FO181" i="280"/>
  <c r="FO165" i="280"/>
  <c r="FO166" i="280"/>
  <c r="FO182" i="280"/>
  <c r="FO183" i="280"/>
  <c r="FO184" i="280"/>
  <c r="FP179" i="280"/>
  <c r="FP173" i="280"/>
  <c r="FP169" i="280"/>
  <c r="FP170" i="280"/>
  <c r="FP171" i="280"/>
  <c r="FP174" i="280"/>
  <c r="FP175" i="280"/>
  <c r="FP176" i="280"/>
  <c r="FP62" i="265"/>
  <c r="FP63" i="265"/>
  <c r="FP66" i="265"/>
  <c r="FP52" i="286"/>
  <c r="FP53" i="286"/>
  <c r="FP58" i="286"/>
  <c r="FP59" i="286"/>
  <c r="FP10" i="288"/>
  <c r="FP11" i="288"/>
  <c r="FP12" i="288"/>
  <c r="FP9" i="288"/>
  <c r="FP18" i="288"/>
  <c r="FP21" i="288"/>
  <c r="FP23" i="286"/>
  <c r="FP24" i="286"/>
  <c r="FP25" i="286"/>
  <c r="FQ22" i="286"/>
  <c r="FQ47" i="286"/>
  <c r="FQ30" i="285"/>
  <c r="FQ31" i="285"/>
  <c r="FQ15" i="265"/>
  <c r="FQ16" i="265"/>
  <c r="FQ128" i="280"/>
  <c r="FQ18" i="265"/>
  <c r="FP205" i="280"/>
  <c r="FP206" i="280"/>
  <c r="FQ202" i="280"/>
  <c r="FQ229" i="280"/>
  <c r="FQ231" i="280"/>
  <c r="FQ232" i="280"/>
  <c r="FQ19" i="265"/>
  <c r="FQ21" i="265"/>
  <c r="FQ10" i="282"/>
  <c r="FQ12" i="282"/>
  <c r="FQ13" i="282"/>
  <c r="FQ23" i="265"/>
  <c r="FQ24" i="265"/>
  <c r="FQ48" i="286"/>
  <c r="FQ49" i="286"/>
  <c r="FQ57" i="286"/>
  <c r="FP31" i="286"/>
  <c r="FP32" i="286"/>
  <c r="FP33" i="286"/>
  <c r="FQ30" i="286"/>
  <c r="FQ51" i="286"/>
  <c r="FP33" i="282"/>
  <c r="FP34" i="282"/>
  <c r="FQ31" i="282"/>
  <c r="FQ20" i="282"/>
  <c r="FQ22" i="282"/>
  <c r="FQ44" i="282"/>
  <c r="FQ37" i="282"/>
  <c r="FQ38" i="282"/>
  <c r="FQ40" i="282"/>
  <c r="FQ45" i="282"/>
  <c r="FQ46" i="282"/>
  <c r="FQ48" i="282"/>
  <c r="FQ49" i="282"/>
  <c r="FQ58" i="282"/>
  <c r="FQ54" i="282"/>
  <c r="FP51" i="282"/>
  <c r="FP52" i="282"/>
  <c r="FP77" i="282"/>
  <c r="FP78" i="282"/>
  <c r="FP79" i="282"/>
  <c r="FQ76" i="282"/>
  <c r="FQ55" i="282"/>
  <c r="FQ56" i="282"/>
  <c r="FQ59" i="282"/>
  <c r="FQ60" i="282"/>
  <c r="FQ63" i="282"/>
  <c r="FQ65" i="282"/>
  <c r="FQ66" i="282"/>
  <c r="FQ36" i="265"/>
  <c r="FQ37" i="265"/>
  <c r="FQ189" i="280"/>
  <c r="FQ192" i="280"/>
  <c r="FQ195" i="280"/>
  <c r="FQ196" i="280"/>
  <c r="FQ197" i="280"/>
  <c r="FQ43" i="265"/>
  <c r="FQ139" i="280"/>
  <c r="FQ140" i="280"/>
  <c r="FQ143" i="280"/>
  <c r="FQ144" i="280"/>
  <c r="FQ46" i="265"/>
  <c r="FQ48" i="265"/>
  <c r="FQ50" i="265"/>
  <c r="FQ104" i="280"/>
  <c r="FQ51" i="265"/>
  <c r="FQ52" i="265"/>
  <c r="FQ45" i="314"/>
  <c r="FQ46" i="314"/>
  <c r="FQ48" i="314"/>
  <c r="FQ50" i="314"/>
  <c r="FQ51" i="314"/>
  <c r="FQ61" i="314"/>
  <c r="FQ35" i="314"/>
  <c r="FP79" i="314"/>
  <c r="FP80" i="314"/>
  <c r="FP81" i="314"/>
  <c r="FQ78" i="314"/>
  <c r="FQ36" i="314"/>
  <c r="FQ38" i="314"/>
  <c r="FQ40" i="314"/>
  <c r="FQ42" i="314"/>
  <c r="FQ62" i="314"/>
  <c r="FQ63" i="314"/>
  <c r="FQ64" i="314"/>
  <c r="FQ54" i="265"/>
  <c r="FQ53" i="314"/>
  <c r="FQ55" i="314"/>
  <c r="FQ57" i="314"/>
  <c r="FQ58" i="314"/>
  <c r="FQ59" i="314"/>
  <c r="FQ70" i="314"/>
  <c r="FQ67" i="314"/>
  <c r="FQ68" i="314"/>
  <c r="FQ71" i="314"/>
  <c r="FQ72" i="314"/>
  <c r="FQ55" i="265"/>
  <c r="FQ56" i="265"/>
  <c r="FQ58" i="265"/>
  <c r="FQ59" i="265"/>
  <c r="FQ154" i="280"/>
  <c r="FQ155" i="280"/>
  <c r="FQ156" i="280"/>
  <c r="FQ159" i="280"/>
  <c r="FQ160" i="280"/>
  <c r="FQ161" i="280"/>
  <c r="FQ61" i="265"/>
  <c r="FP181" i="280"/>
  <c r="FP165" i="280"/>
  <c r="FP166" i="280"/>
  <c r="FP182" i="280"/>
  <c r="FP183" i="280"/>
  <c r="FP184" i="280"/>
  <c r="FQ179" i="280"/>
  <c r="FQ173" i="280"/>
  <c r="FQ169" i="280"/>
  <c r="FQ170" i="280"/>
  <c r="FQ171" i="280"/>
  <c r="FQ174" i="280"/>
  <c r="FQ175" i="280"/>
  <c r="FQ176" i="280"/>
  <c r="FQ62" i="265"/>
  <c r="FQ63" i="265"/>
  <c r="FQ66" i="265"/>
  <c r="FQ52" i="286"/>
  <c r="FQ53" i="286"/>
  <c r="FQ58" i="286"/>
  <c r="FQ59" i="286"/>
  <c r="FQ10" i="288"/>
  <c r="FQ11" i="288"/>
  <c r="FQ12" i="288"/>
  <c r="FQ9" i="288"/>
  <c r="FQ18" i="288"/>
  <c r="FQ21" i="288"/>
  <c r="FQ23" i="286"/>
  <c r="FQ24" i="286"/>
  <c r="FQ25" i="286"/>
  <c r="FR22" i="286"/>
  <c r="FR47" i="286"/>
  <c r="FR30" i="285"/>
  <c r="FR31" i="285"/>
  <c r="FR15" i="265"/>
  <c r="FR16" i="265"/>
  <c r="FR128" i="280"/>
  <c r="FR18" i="265"/>
  <c r="FQ205" i="280"/>
  <c r="FQ206" i="280"/>
  <c r="FR202" i="280"/>
  <c r="FR229" i="280"/>
  <c r="FR231" i="280"/>
  <c r="FR232" i="280"/>
  <c r="FR19" i="265"/>
  <c r="FR21" i="265"/>
  <c r="FR10" i="282"/>
  <c r="FR12" i="282"/>
  <c r="FR13" i="282"/>
  <c r="FR23" i="265"/>
  <c r="FR24" i="265"/>
  <c r="FR48" i="286"/>
  <c r="FR49" i="286"/>
  <c r="FR57" i="286"/>
  <c r="FQ31" i="286"/>
  <c r="FQ32" i="286"/>
  <c r="FQ33" i="286"/>
  <c r="FR30" i="286"/>
  <c r="FR51" i="286"/>
  <c r="FQ33" i="282"/>
  <c r="FQ34" i="282"/>
  <c r="FR31" i="282"/>
  <c r="FR20" i="282"/>
  <c r="FR22" i="282"/>
  <c r="FR44" i="282"/>
  <c r="FR37" i="282"/>
  <c r="FR38" i="282"/>
  <c r="FR40" i="282"/>
  <c r="FR45" i="282"/>
  <c r="FR46" i="282"/>
  <c r="FR48" i="282"/>
  <c r="FR49" i="282"/>
  <c r="FR58" i="282"/>
  <c r="FR54" i="282"/>
  <c r="FQ51" i="282"/>
  <c r="FQ52" i="282"/>
  <c r="FQ77" i="282"/>
  <c r="FQ78" i="282"/>
  <c r="FQ79" i="282"/>
  <c r="FR76" i="282"/>
  <c r="FR55" i="282"/>
  <c r="FR56" i="282"/>
  <c r="FR59" i="282"/>
  <c r="FR60" i="282"/>
  <c r="FR63" i="282"/>
  <c r="FR65" i="282"/>
  <c r="FR66" i="282"/>
  <c r="FR36" i="265"/>
  <c r="FR37" i="265"/>
  <c r="FR189" i="280"/>
  <c r="FR192" i="280"/>
  <c r="FR195" i="280"/>
  <c r="FR196" i="280"/>
  <c r="FR197" i="280"/>
  <c r="FR43" i="265"/>
  <c r="FR139" i="280"/>
  <c r="FR140" i="280"/>
  <c r="FR143" i="280"/>
  <c r="FR144" i="280"/>
  <c r="FR46" i="265"/>
  <c r="FR48" i="265"/>
  <c r="FR50" i="265"/>
  <c r="FR104" i="280"/>
  <c r="FR51" i="265"/>
  <c r="FR52" i="265"/>
  <c r="FR45" i="314"/>
  <c r="FR46" i="314"/>
  <c r="FR48" i="314"/>
  <c r="FR50" i="314"/>
  <c r="FR51" i="314"/>
  <c r="FR61" i="314"/>
  <c r="FR35" i="314"/>
  <c r="FQ79" i="314"/>
  <c r="FQ80" i="314"/>
  <c r="FQ81" i="314"/>
  <c r="FR78" i="314"/>
  <c r="FR36" i="314"/>
  <c r="FR38" i="314"/>
  <c r="FR40" i="314"/>
  <c r="FR42" i="314"/>
  <c r="FR62" i="314"/>
  <c r="FR63" i="314"/>
  <c r="FR64" i="314"/>
  <c r="FR54" i="265"/>
  <c r="FR53" i="314"/>
  <c r="FR55" i="314"/>
  <c r="FR57" i="314"/>
  <c r="FR58" i="314"/>
  <c r="FR59" i="314"/>
  <c r="FR70" i="314"/>
  <c r="FR67" i="314"/>
  <c r="FR68" i="314"/>
  <c r="FR71" i="314"/>
  <c r="FR72" i="314"/>
  <c r="FR55" i="265"/>
  <c r="FR56" i="265"/>
  <c r="FR58" i="265"/>
  <c r="FR59" i="265"/>
  <c r="FR154" i="280"/>
  <c r="FR155" i="280"/>
  <c r="FR156" i="280"/>
  <c r="FR159" i="280"/>
  <c r="FR160" i="280"/>
  <c r="FR161" i="280"/>
  <c r="FR61" i="265"/>
  <c r="FQ181" i="280"/>
  <c r="FQ165" i="280"/>
  <c r="FQ166" i="280"/>
  <c r="FQ182" i="280"/>
  <c r="FQ183" i="280"/>
  <c r="FQ184" i="280"/>
  <c r="FR179" i="280"/>
  <c r="FR173" i="280"/>
  <c r="FR169" i="280"/>
  <c r="FR170" i="280"/>
  <c r="FR171" i="280"/>
  <c r="FR174" i="280"/>
  <c r="FR175" i="280"/>
  <c r="FR176" i="280"/>
  <c r="FR62" i="265"/>
  <c r="FR63" i="265"/>
  <c r="FR66" i="265"/>
  <c r="FR52" i="286"/>
  <c r="FR53" i="286"/>
  <c r="FR58" i="286"/>
  <c r="FR59" i="286"/>
  <c r="FR10" i="288"/>
  <c r="FR11" i="288"/>
  <c r="FR12" i="288"/>
  <c r="FR9" i="288"/>
  <c r="FR18" i="288"/>
  <c r="FR21" i="288"/>
  <c r="FR23" i="286"/>
  <c r="FR24" i="286"/>
  <c r="FR25" i="286"/>
  <c r="FS22" i="286"/>
  <c r="FS47" i="286"/>
  <c r="FS30" i="285"/>
  <c r="FS31" i="285"/>
  <c r="FS15" i="265"/>
  <c r="FS16" i="265"/>
  <c r="FS128" i="280"/>
  <c r="FS18" i="265"/>
  <c r="FR205" i="280"/>
  <c r="FR206" i="280"/>
  <c r="FS202" i="280"/>
  <c r="FS229" i="280"/>
  <c r="FS231" i="280"/>
  <c r="FS232" i="280"/>
  <c r="FS19" i="265"/>
  <c r="FS21" i="265"/>
  <c r="FS10" i="282"/>
  <c r="FS12" i="282"/>
  <c r="FS13" i="282"/>
  <c r="FS23" i="265"/>
  <c r="FS24" i="265"/>
  <c r="FS48" i="286"/>
  <c r="FS49" i="286"/>
  <c r="FS57" i="286"/>
  <c r="FR31" i="286"/>
  <c r="FR32" i="286"/>
  <c r="FR33" i="286"/>
  <c r="FS30" i="286"/>
  <c r="FS51" i="286"/>
  <c r="FR33" i="282"/>
  <c r="FR34" i="282"/>
  <c r="FS31" i="282"/>
  <c r="FS20" i="282"/>
  <c r="FS22" i="282"/>
  <c r="FS44" i="282"/>
  <c r="FS37" i="282"/>
  <c r="FS38" i="282"/>
  <c r="FS40" i="282"/>
  <c r="FS45" i="282"/>
  <c r="FS46" i="282"/>
  <c r="FS48" i="282"/>
  <c r="FS49" i="282"/>
  <c r="FS58" i="282"/>
  <c r="FS54" i="282"/>
  <c r="FR51" i="282"/>
  <c r="FR52" i="282"/>
  <c r="FR77" i="282"/>
  <c r="FR78" i="282"/>
  <c r="FR79" i="282"/>
  <c r="FS76" i="282"/>
  <c r="FS55" i="282"/>
  <c r="FS56" i="282"/>
  <c r="FS59" i="282"/>
  <c r="FS60" i="282"/>
  <c r="FS63" i="282"/>
  <c r="FS65" i="282"/>
  <c r="FS66" i="282"/>
  <c r="FS36" i="265"/>
  <c r="FS37" i="265"/>
  <c r="FS189" i="280"/>
  <c r="FS192" i="280"/>
  <c r="FS195" i="280"/>
  <c r="FS196" i="280"/>
  <c r="FS197" i="280"/>
  <c r="FS43" i="265"/>
  <c r="FS139" i="280"/>
  <c r="FS140" i="280"/>
  <c r="FS143" i="280"/>
  <c r="FS144" i="280"/>
  <c r="FS46" i="265"/>
  <c r="FS48" i="265"/>
  <c r="FS50" i="265"/>
  <c r="FS104" i="280"/>
  <c r="FS51" i="265"/>
  <c r="FS52" i="265"/>
  <c r="FS45" i="314"/>
  <c r="FS46" i="314"/>
  <c r="FS48" i="314"/>
  <c r="FS50" i="314"/>
  <c r="FS51" i="314"/>
  <c r="FS61" i="314"/>
  <c r="FS35" i="314"/>
  <c r="FR79" i="314"/>
  <c r="FR80" i="314"/>
  <c r="FR81" i="314"/>
  <c r="FS78" i="314"/>
  <c r="FS36" i="314"/>
  <c r="FS38" i="314"/>
  <c r="FS40" i="314"/>
  <c r="FS42" i="314"/>
  <c r="FS62" i="314"/>
  <c r="FS63" i="314"/>
  <c r="FS64" i="314"/>
  <c r="FS54" i="265"/>
  <c r="FS53" i="314"/>
  <c r="FS55" i="314"/>
  <c r="FS57" i="314"/>
  <c r="FS58" i="314"/>
  <c r="FS59" i="314"/>
  <c r="FS70" i="314"/>
  <c r="FS67" i="314"/>
  <c r="FS68" i="314"/>
  <c r="FS71" i="314"/>
  <c r="FS72" i="314"/>
  <c r="FS55" i="265"/>
  <c r="FS56" i="265"/>
  <c r="FS58" i="265"/>
  <c r="FS59" i="265"/>
  <c r="FS154" i="280"/>
  <c r="FS155" i="280"/>
  <c r="FS156" i="280"/>
  <c r="FS159" i="280"/>
  <c r="FS160" i="280"/>
  <c r="FS161" i="280"/>
  <c r="FS61" i="265"/>
  <c r="FR181" i="280"/>
  <c r="FR165" i="280"/>
  <c r="FR166" i="280"/>
  <c r="FR182" i="280"/>
  <c r="FR183" i="280"/>
  <c r="FR184" i="280"/>
  <c r="FS179" i="280"/>
  <c r="FS173" i="280"/>
  <c r="FS169" i="280"/>
  <c r="FS170" i="280"/>
  <c r="FS171" i="280"/>
  <c r="FS174" i="280"/>
  <c r="FS175" i="280"/>
  <c r="FS176" i="280"/>
  <c r="FS62" i="265"/>
  <c r="FS63" i="265"/>
  <c r="FS66" i="265"/>
  <c r="FS52" i="286"/>
  <c r="FS53" i="286"/>
  <c r="FS58" i="286"/>
  <c r="FS59" i="286"/>
  <c r="FS10" i="288"/>
  <c r="FS11" i="288"/>
  <c r="FS12" i="288"/>
  <c r="FS9" i="288"/>
  <c r="FS18" i="288"/>
  <c r="FS21" i="288"/>
  <c r="FS23" i="286"/>
  <c r="FS24" i="286"/>
  <c r="FS25" i="286"/>
  <c r="FT22" i="286"/>
  <c r="FT47" i="286"/>
  <c r="FT30" i="285"/>
  <c r="FT31" i="285"/>
  <c r="FT15" i="265"/>
  <c r="FT16" i="265"/>
  <c r="FT128" i="280"/>
  <c r="FT18" i="265"/>
  <c r="FS205" i="280"/>
  <c r="FS206" i="280"/>
  <c r="FT202" i="280"/>
  <c r="FT229" i="280"/>
  <c r="FT231" i="280"/>
  <c r="FT232" i="280"/>
  <c r="FT19" i="265"/>
  <c r="FT21" i="265"/>
  <c r="FT10" i="282"/>
  <c r="FT12" i="282"/>
  <c r="FT13" i="282"/>
  <c r="FT23" i="265"/>
  <c r="FT24" i="265"/>
  <c r="FT48" i="286"/>
  <c r="FT49" i="286"/>
  <c r="FT57" i="286"/>
  <c r="FS31" i="286"/>
  <c r="FS32" i="286"/>
  <c r="FS33" i="286"/>
  <c r="FT30" i="286"/>
  <c r="FT51" i="286"/>
  <c r="FS33" i="282"/>
  <c r="FS34" i="282"/>
  <c r="FT31" i="282"/>
  <c r="FT20" i="282"/>
  <c r="FT22" i="282"/>
  <c r="FT44" i="282"/>
  <c r="FT37" i="282"/>
  <c r="FT38" i="282"/>
  <c r="FT40" i="282"/>
  <c r="FT45" i="282"/>
  <c r="FT46" i="282"/>
  <c r="FT48" i="282"/>
  <c r="FT49" i="282"/>
  <c r="FT58" i="282"/>
  <c r="FT54" i="282"/>
  <c r="FS51" i="282"/>
  <c r="FS52" i="282"/>
  <c r="FS77" i="282"/>
  <c r="FS78" i="282"/>
  <c r="FS79" i="282"/>
  <c r="FT76" i="282"/>
  <c r="FT55" i="282"/>
  <c r="FT56" i="282"/>
  <c r="FT59" i="282"/>
  <c r="FT60" i="282"/>
  <c r="FT63" i="282"/>
  <c r="FT65" i="282"/>
  <c r="FT66" i="282"/>
  <c r="FT36" i="265"/>
  <c r="FT37" i="265"/>
  <c r="FT189" i="280"/>
  <c r="FT192" i="280"/>
  <c r="FT195" i="280"/>
  <c r="FT196" i="280"/>
  <c r="FT197" i="280"/>
  <c r="FT43" i="265"/>
  <c r="FT139" i="280"/>
  <c r="FT140" i="280"/>
  <c r="FT143" i="280"/>
  <c r="FT144" i="280"/>
  <c r="FT46" i="265"/>
  <c r="FT48" i="265"/>
  <c r="FT50" i="265"/>
  <c r="FT104" i="280"/>
  <c r="FT51" i="265"/>
  <c r="FT52" i="265"/>
  <c r="FT45" i="314"/>
  <c r="FT46" i="314"/>
  <c r="FT48" i="314"/>
  <c r="FT50" i="314"/>
  <c r="FT51" i="314"/>
  <c r="FT61" i="314"/>
  <c r="FT35" i="314"/>
  <c r="FS79" i="314"/>
  <c r="FS80" i="314"/>
  <c r="FS81" i="314"/>
  <c r="FT78" i="314"/>
  <c r="FT36" i="314"/>
  <c r="FT38" i="314"/>
  <c r="FT40" i="314"/>
  <c r="FT42" i="314"/>
  <c r="FT62" i="314"/>
  <c r="FT63" i="314"/>
  <c r="FT64" i="314"/>
  <c r="FT54" i="265"/>
  <c r="FT53" i="314"/>
  <c r="FT55" i="314"/>
  <c r="FT57" i="314"/>
  <c r="FT58" i="314"/>
  <c r="FT59" i="314"/>
  <c r="FT70" i="314"/>
  <c r="FT67" i="314"/>
  <c r="FT68" i="314"/>
  <c r="FT71" i="314"/>
  <c r="FT72" i="314"/>
  <c r="FT55" i="265"/>
  <c r="FT56" i="265"/>
  <c r="FT58" i="265"/>
  <c r="FT59" i="265"/>
  <c r="FT154" i="280"/>
  <c r="FT155" i="280"/>
  <c r="FT156" i="280"/>
  <c r="FT159" i="280"/>
  <c r="FT160" i="280"/>
  <c r="FT161" i="280"/>
  <c r="FT61" i="265"/>
  <c r="FS181" i="280"/>
  <c r="FS165" i="280"/>
  <c r="FS166" i="280"/>
  <c r="FS182" i="280"/>
  <c r="FS183" i="280"/>
  <c r="FS184" i="280"/>
  <c r="FT179" i="280"/>
  <c r="FT173" i="280"/>
  <c r="FT169" i="280"/>
  <c r="FT170" i="280"/>
  <c r="FT171" i="280"/>
  <c r="FT174" i="280"/>
  <c r="FT175" i="280"/>
  <c r="FT176" i="280"/>
  <c r="FT62" i="265"/>
  <c r="FT63" i="265"/>
  <c r="FT66" i="265"/>
  <c r="FT52" i="286"/>
  <c r="FT53" i="286"/>
  <c r="FT58" i="286"/>
  <c r="FT59" i="286"/>
  <c r="FT10" i="288"/>
  <c r="FT11" i="288"/>
  <c r="FT12" i="288"/>
  <c r="FT9" i="288"/>
  <c r="FT18" i="288"/>
  <c r="FT21" i="288"/>
  <c r="FT23" i="286"/>
  <c r="FT24" i="286"/>
  <c r="FT25" i="286"/>
  <c r="FU22" i="286"/>
  <c r="FU47" i="286"/>
  <c r="FU30" i="285"/>
  <c r="FU31" i="285"/>
  <c r="FU15" i="265"/>
  <c r="FU16" i="265"/>
  <c r="FU128" i="280"/>
  <c r="FU18" i="265"/>
  <c r="FT205" i="280"/>
  <c r="FT206" i="280"/>
  <c r="FU202" i="280"/>
  <c r="FU229" i="280"/>
  <c r="FU231" i="280"/>
  <c r="FU232" i="280"/>
  <c r="FU19" i="265"/>
  <c r="FU21" i="265"/>
  <c r="FU10" i="282"/>
  <c r="FU12" i="282"/>
  <c r="FU13" i="282"/>
  <c r="FU23" i="265"/>
  <c r="FU24" i="265"/>
  <c r="FU48" i="286"/>
  <c r="FU49" i="286"/>
  <c r="FU57" i="286"/>
  <c r="FT31" i="286"/>
  <c r="FT32" i="286"/>
  <c r="FT33" i="286"/>
  <c r="FU30" i="286"/>
  <c r="FU51" i="286"/>
  <c r="FT33" i="282"/>
  <c r="FT34" i="282"/>
  <c r="FU31" i="282"/>
  <c r="FU20" i="282"/>
  <c r="FU22" i="282"/>
  <c r="FU44" i="282"/>
  <c r="FU37" i="282"/>
  <c r="FU38" i="282"/>
  <c r="FU40" i="282"/>
  <c r="FU45" i="282"/>
  <c r="FU46" i="282"/>
  <c r="FU48" i="282"/>
  <c r="FU49" i="282"/>
  <c r="FU58" i="282"/>
  <c r="FU54" i="282"/>
  <c r="FT51" i="282"/>
  <c r="FT52" i="282"/>
  <c r="FT77" i="282"/>
  <c r="FT78" i="282"/>
  <c r="FT79" i="282"/>
  <c r="FU76" i="282"/>
  <c r="FU55" i="282"/>
  <c r="FU56" i="282"/>
  <c r="FU59" i="282"/>
  <c r="FU60" i="282"/>
  <c r="FU63" i="282"/>
  <c r="FU65" i="282"/>
  <c r="FU66" i="282"/>
  <c r="FU36" i="265"/>
  <c r="FU37" i="265"/>
  <c r="FU189" i="280"/>
  <c r="FU192" i="280"/>
  <c r="FU195" i="280"/>
  <c r="FU196" i="280"/>
  <c r="FU197" i="280"/>
  <c r="FU43" i="265"/>
  <c r="FU139" i="280"/>
  <c r="FU140" i="280"/>
  <c r="FU143" i="280"/>
  <c r="FU144" i="280"/>
  <c r="FU46" i="265"/>
  <c r="FU48" i="265"/>
  <c r="FU50" i="265"/>
  <c r="FU104" i="280"/>
  <c r="FU51" i="265"/>
  <c r="FU52" i="265"/>
  <c r="FU45" i="314"/>
  <c r="FU46" i="314"/>
  <c r="FU48" i="314"/>
  <c r="FU50" i="314"/>
  <c r="FU51" i="314"/>
  <c r="FU61" i="314"/>
  <c r="FU35" i="314"/>
  <c r="FT79" i="314"/>
  <c r="FT80" i="314"/>
  <c r="FT81" i="314"/>
  <c r="FU78" i="314"/>
  <c r="FU36" i="314"/>
  <c r="FU38" i="314"/>
  <c r="FU40" i="314"/>
  <c r="FU42" i="314"/>
  <c r="FU62" i="314"/>
  <c r="FU63" i="314"/>
  <c r="FU64" i="314"/>
  <c r="FU54" i="265"/>
  <c r="FU53" i="314"/>
  <c r="FU55" i="314"/>
  <c r="FU57" i="314"/>
  <c r="FU58" i="314"/>
  <c r="FU59" i="314"/>
  <c r="FU70" i="314"/>
  <c r="FU67" i="314"/>
  <c r="FU68" i="314"/>
  <c r="FU71" i="314"/>
  <c r="FU72" i="314"/>
  <c r="FU55" i="265"/>
  <c r="FU56" i="265"/>
  <c r="FU58" i="265"/>
  <c r="FU59" i="265"/>
  <c r="FU154" i="280"/>
  <c r="FU155" i="280"/>
  <c r="FU156" i="280"/>
  <c r="FU159" i="280"/>
  <c r="FU160" i="280"/>
  <c r="FU161" i="280"/>
  <c r="FU61" i="265"/>
  <c r="FT181" i="280"/>
  <c r="FT165" i="280"/>
  <c r="FT166" i="280"/>
  <c r="FT182" i="280"/>
  <c r="FT183" i="280"/>
  <c r="FT184" i="280"/>
  <c r="FU179" i="280"/>
  <c r="FU173" i="280"/>
  <c r="FU169" i="280"/>
  <c r="FU170" i="280"/>
  <c r="FU171" i="280"/>
  <c r="FU174" i="280"/>
  <c r="FU175" i="280"/>
  <c r="FU176" i="280"/>
  <c r="FU62" i="265"/>
  <c r="FU63" i="265"/>
  <c r="FU66" i="265"/>
  <c r="FU52" i="286"/>
  <c r="FU53" i="286"/>
  <c r="FU58" i="286"/>
  <c r="FU59" i="286"/>
  <c r="FU10" i="288"/>
  <c r="FU11" i="288"/>
  <c r="FU12" i="288"/>
  <c r="FU9" i="288"/>
  <c r="FU18" i="288"/>
  <c r="FU21" i="288"/>
  <c r="FU23" i="286"/>
  <c r="FU24" i="286"/>
  <c r="FU25" i="286"/>
  <c r="FV22" i="286"/>
  <c r="FV47" i="286"/>
  <c r="FV30" i="285"/>
  <c r="FV31" i="285"/>
  <c r="FV15" i="265"/>
  <c r="FV16" i="265"/>
  <c r="FV128" i="280"/>
  <c r="FV18" i="265"/>
  <c r="FU205" i="280"/>
  <c r="FU206" i="280"/>
  <c r="FV202" i="280"/>
  <c r="FV229" i="280"/>
  <c r="FV231" i="280"/>
  <c r="FV232" i="280"/>
  <c r="FV19" i="265"/>
  <c r="FV21" i="265"/>
  <c r="FV10" i="282"/>
  <c r="FV12" i="282"/>
  <c r="FV13" i="282"/>
  <c r="FV23" i="265"/>
  <c r="FV24" i="265"/>
  <c r="FV48" i="286"/>
  <c r="FV49" i="286"/>
  <c r="FV57" i="286"/>
  <c r="FU31" i="286"/>
  <c r="FU32" i="286"/>
  <c r="FU33" i="286"/>
  <c r="FV30" i="286"/>
  <c r="FV51" i="286"/>
  <c r="FU33" i="282"/>
  <c r="FU34" i="282"/>
  <c r="FV31" i="282"/>
  <c r="FV20" i="282"/>
  <c r="FV22" i="282"/>
  <c r="FV44" i="282"/>
  <c r="FV37" i="282"/>
  <c r="FV38" i="282"/>
  <c r="FV40" i="282"/>
  <c r="FV45" i="282"/>
  <c r="FV46" i="282"/>
  <c r="FV48" i="282"/>
  <c r="FV49" i="282"/>
  <c r="FV58" i="282"/>
  <c r="FV54" i="282"/>
  <c r="FU51" i="282"/>
  <c r="FU52" i="282"/>
  <c r="FU77" i="282"/>
  <c r="FU78" i="282"/>
  <c r="FU79" i="282"/>
  <c r="FV76" i="282"/>
  <c r="FV55" i="282"/>
  <c r="FV56" i="282"/>
  <c r="FV59" i="282"/>
  <c r="FV60" i="282"/>
  <c r="FV63" i="282"/>
  <c r="FV65" i="282"/>
  <c r="FV66" i="282"/>
  <c r="FV36" i="265"/>
  <c r="FV37" i="265"/>
  <c r="FV189" i="280"/>
  <c r="FV192" i="280"/>
  <c r="FV195" i="280"/>
  <c r="FV196" i="280"/>
  <c r="FV197" i="280"/>
  <c r="FV43" i="265"/>
  <c r="FV139" i="280"/>
  <c r="FV140" i="280"/>
  <c r="FV143" i="280"/>
  <c r="FV144" i="280"/>
  <c r="FV46" i="265"/>
  <c r="FV48" i="265"/>
  <c r="FV50" i="265"/>
  <c r="FV104" i="280"/>
  <c r="FV51" i="265"/>
  <c r="FV52" i="265"/>
  <c r="FV45" i="314"/>
  <c r="FV46" i="314"/>
  <c r="FV48" i="314"/>
  <c r="FV50" i="314"/>
  <c r="FV51" i="314"/>
  <c r="FV61" i="314"/>
  <c r="FV35" i="314"/>
  <c r="FU79" i="314"/>
  <c r="FU80" i="314"/>
  <c r="FU81" i="314"/>
  <c r="FV78" i="314"/>
  <c r="FV36" i="314"/>
  <c r="FV38" i="314"/>
  <c r="FV40" i="314"/>
  <c r="FV42" i="314"/>
  <c r="FV62" i="314"/>
  <c r="FV63" i="314"/>
  <c r="FV64" i="314"/>
  <c r="FV54" i="265"/>
  <c r="FV53" i="314"/>
  <c r="FV55" i="314"/>
  <c r="FV57" i="314"/>
  <c r="FV58" i="314"/>
  <c r="FV59" i="314"/>
  <c r="FV70" i="314"/>
  <c r="FV67" i="314"/>
  <c r="FV68" i="314"/>
  <c r="FV71" i="314"/>
  <c r="FV72" i="314"/>
  <c r="FV55" i="265"/>
  <c r="FV56" i="265"/>
  <c r="FV58" i="265"/>
  <c r="FV59" i="265"/>
  <c r="FV154" i="280"/>
  <c r="FV155" i="280"/>
  <c r="FV156" i="280"/>
  <c r="FV159" i="280"/>
  <c r="FV160" i="280"/>
  <c r="FV161" i="280"/>
  <c r="FV61" i="265"/>
  <c r="FU181" i="280"/>
  <c r="FU165" i="280"/>
  <c r="FU166" i="280"/>
  <c r="FU182" i="280"/>
  <c r="FU183" i="280"/>
  <c r="FU184" i="280"/>
  <c r="FV179" i="280"/>
  <c r="FV173" i="280"/>
  <c r="FV169" i="280"/>
  <c r="FV170" i="280"/>
  <c r="FV171" i="280"/>
  <c r="FV174" i="280"/>
  <c r="FV175" i="280"/>
  <c r="FV176" i="280"/>
  <c r="FV62" i="265"/>
  <c r="FV63" i="265"/>
  <c r="FV66" i="265"/>
  <c r="FV52" i="286"/>
  <c r="FV53" i="286"/>
  <c r="FV58" i="286"/>
  <c r="FV59" i="286"/>
  <c r="FV10" i="288"/>
  <c r="FV11" i="288"/>
  <c r="FV12" i="288"/>
  <c r="FV9" i="288"/>
  <c r="FV18" i="288"/>
  <c r="FV21" i="288"/>
  <c r="FV23" i="286"/>
  <c r="FV24" i="286"/>
  <c r="FV25" i="286"/>
  <c r="FW22" i="286"/>
  <c r="FW47" i="286"/>
  <c r="FW30" i="285"/>
  <c r="FW31" i="285"/>
  <c r="FW15" i="265"/>
  <c r="FW16" i="265"/>
  <c r="FW128" i="280"/>
  <c r="FW18" i="265"/>
  <c r="FV205" i="280"/>
  <c r="FV206" i="280"/>
  <c r="FW202" i="280"/>
  <c r="FW229" i="280"/>
  <c r="FW231" i="280"/>
  <c r="FW232" i="280"/>
  <c r="FW19" i="265"/>
  <c r="FW21" i="265"/>
  <c r="FW10" i="282"/>
  <c r="FW12" i="282"/>
  <c r="FW13" i="282"/>
  <c r="FW23" i="265"/>
  <c r="FW24" i="265"/>
  <c r="FW48" i="286"/>
  <c r="FW49" i="286"/>
  <c r="FW57" i="286"/>
  <c r="FV31" i="286"/>
  <c r="FV32" i="286"/>
  <c r="FV33" i="286"/>
  <c r="FW30" i="286"/>
  <c r="FW51" i="286"/>
  <c r="FV33" i="282"/>
  <c r="FV34" i="282"/>
  <c r="FW31" i="282"/>
  <c r="FW20" i="282"/>
  <c r="FW22" i="282"/>
  <c r="FW44" i="282"/>
  <c r="FW37" i="282"/>
  <c r="FW38" i="282"/>
  <c r="FW40" i="282"/>
  <c r="FW45" i="282"/>
  <c r="FW46" i="282"/>
  <c r="FW48" i="282"/>
  <c r="FW49" i="282"/>
  <c r="FW58" i="282"/>
  <c r="FW54" i="282"/>
  <c r="FV51" i="282"/>
  <c r="FV52" i="282"/>
  <c r="FV77" i="282"/>
  <c r="FV78" i="282"/>
  <c r="FV79" i="282"/>
  <c r="FW76" i="282"/>
  <c r="FW55" i="282"/>
  <c r="FW56" i="282"/>
  <c r="FW59" i="282"/>
  <c r="FW60" i="282"/>
  <c r="FW63" i="282"/>
  <c r="FW65" i="282"/>
  <c r="FW66" i="282"/>
  <c r="FW36" i="265"/>
  <c r="FW37" i="265"/>
  <c r="FW189" i="280"/>
  <c r="FW192" i="280"/>
  <c r="FW195" i="280"/>
  <c r="FW196" i="280"/>
  <c r="FW197" i="280"/>
  <c r="FW43" i="265"/>
  <c r="FW139" i="280"/>
  <c r="FW140" i="280"/>
  <c r="FW143" i="280"/>
  <c r="FW144" i="280"/>
  <c r="FW46" i="265"/>
  <c r="FW48" i="265"/>
  <c r="FW50" i="265"/>
  <c r="FW104" i="280"/>
  <c r="FW51" i="265"/>
  <c r="FW52" i="265"/>
  <c r="FW45" i="314"/>
  <c r="FW46" i="314"/>
  <c r="FW48" i="314"/>
  <c r="FW50" i="314"/>
  <c r="FW51" i="314"/>
  <c r="FW61" i="314"/>
  <c r="FW35" i="314"/>
  <c r="FV79" i="314"/>
  <c r="FV80" i="314"/>
  <c r="FV81" i="314"/>
  <c r="FW78" i="314"/>
  <c r="FW36" i="314"/>
  <c r="FW38" i="314"/>
  <c r="FW40" i="314"/>
  <c r="FW42" i="314"/>
  <c r="FW62" i="314"/>
  <c r="FW63" i="314"/>
  <c r="FW64" i="314"/>
  <c r="FW54" i="265"/>
  <c r="FW53" i="314"/>
  <c r="FW55" i="314"/>
  <c r="FW57" i="314"/>
  <c r="FW58" i="314"/>
  <c r="FW59" i="314"/>
  <c r="FW70" i="314"/>
  <c r="FW67" i="314"/>
  <c r="FW68" i="314"/>
  <c r="FW71" i="314"/>
  <c r="FW72" i="314"/>
  <c r="FW55" i="265"/>
  <c r="FW56" i="265"/>
  <c r="FW58" i="265"/>
  <c r="FW59" i="265"/>
  <c r="FW154" i="280"/>
  <c r="FW155" i="280"/>
  <c r="FW156" i="280"/>
  <c r="FW159" i="280"/>
  <c r="FW160" i="280"/>
  <c r="FW161" i="280"/>
  <c r="FW61" i="265"/>
  <c r="FV181" i="280"/>
  <c r="FV165" i="280"/>
  <c r="FV166" i="280"/>
  <c r="FV182" i="280"/>
  <c r="FV183" i="280"/>
  <c r="FV184" i="280"/>
  <c r="FW179" i="280"/>
  <c r="FW173" i="280"/>
  <c r="FW169" i="280"/>
  <c r="FW170" i="280"/>
  <c r="FW171" i="280"/>
  <c r="FW174" i="280"/>
  <c r="FW175" i="280"/>
  <c r="FW176" i="280"/>
  <c r="FW62" i="265"/>
  <c r="FW63" i="265"/>
  <c r="FW66" i="265"/>
  <c r="FW52" i="286"/>
  <c r="FW53" i="286"/>
  <c r="FW58" i="286"/>
  <c r="FW59" i="286"/>
  <c r="FW10" i="288"/>
  <c r="FW11" i="288"/>
  <c r="FW12" i="288"/>
  <c r="FW9" i="288"/>
  <c r="FW18" i="288"/>
  <c r="FW21" i="288"/>
  <c r="FW23" i="286"/>
  <c r="FW24" i="286"/>
  <c r="FW25" i="286"/>
  <c r="FX22" i="286"/>
  <c r="FX47" i="286"/>
  <c r="FX30" i="285"/>
  <c r="FX31" i="285"/>
  <c r="FX15" i="265"/>
  <c r="FX16" i="265"/>
  <c r="FX128" i="280"/>
  <c r="FX18" i="265"/>
  <c r="FW205" i="280"/>
  <c r="FW206" i="280"/>
  <c r="FX202" i="280"/>
  <c r="FX229" i="280"/>
  <c r="FX231" i="280"/>
  <c r="FX232" i="280"/>
  <c r="FX19" i="265"/>
  <c r="FX21" i="265"/>
  <c r="FX10" i="282"/>
  <c r="FX12" i="282"/>
  <c r="FX13" i="282"/>
  <c r="FX23" i="265"/>
  <c r="FX24" i="265"/>
  <c r="FX48" i="286"/>
  <c r="FX49" i="286"/>
  <c r="FX57" i="286"/>
  <c r="FW31" i="286"/>
  <c r="FW32" i="286"/>
  <c r="FW33" i="286"/>
  <c r="FX30" i="286"/>
  <c r="FX51" i="286"/>
  <c r="FW33" i="282"/>
  <c r="FW34" i="282"/>
  <c r="FX31" i="282"/>
  <c r="FX20" i="282"/>
  <c r="FX22" i="282"/>
  <c r="FX44" i="282"/>
  <c r="FX37" i="282"/>
  <c r="FX38" i="282"/>
  <c r="FX40" i="282"/>
  <c r="FX45" i="282"/>
  <c r="FX46" i="282"/>
  <c r="FX48" i="282"/>
  <c r="FX49" i="282"/>
  <c r="FX58" i="282"/>
  <c r="FX54" i="282"/>
  <c r="FW51" i="282"/>
  <c r="FW52" i="282"/>
  <c r="FW77" i="282"/>
  <c r="FW78" i="282"/>
  <c r="FW79" i="282"/>
  <c r="FX76" i="282"/>
  <c r="FX55" i="282"/>
  <c r="FX56" i="282"/>
  <c r="FX59" i="282"/>
  <c r="FX60" i="282"/>
  <c r="FX63" i="282"/>
  <c r="FX65" i="282"/>
  <c r="FX66" i="282"/>
  <c r="FX36" i="265"/>
  <c r="FX37" i="265"/>
  <c r="FX189" i="280"/>
  <c r="FX192" i="280"/>
  <c r="FX195" i="280"/>
  <c r="FX196" i="280"/>
  <c r="FX197" i="280"/>
  <c r="FX43" i="265"/>
  <c r="FX139" i="280"/>
  <c r="FX140" i="280"/>
  <c r="FX143" i="280"/>
  <c r="FX144" i="280"/>
  <c r="FX46" i="265"/>
  <c r="FX48" i="265"/>
  <c r="FX50" i="265"/>
  <c r="FX104" i="280"/>
  <c r="FX51" i="265"/>
  <c r="FX52" i="265"/>
  <c r="FX45" i="314"/>
  <c r="FX46" i="314"/>
  <c r="FX48" i="314"/>
  <c r="FX50" i="314"/>
  <c r="FX51" i="314"/>
  <c r="FX61" i="314"/>
  <c r="FX35" i="314"/>
  <c r="FW79" i="314"/>
  <c r="FW80" i="314"/>
  <c r="FW81" i="314"/>
  <c r="FX78" i="314"/>
  <c r="FX36" i="314"/>
  <c r="FX38" i="314"/>
  <c r="FX40" i="314"/>
  <c r="FX42" i="314"/>
  <c r="FX62" i="314"/>
  <c r="FX63" i="314"/>
  <c r="FX64" i="314"/>
  <c r="FX54" i="265"/>
  <c r="FX53" i="314"/>
  <c r="FX55" i="314"/>
  <c r="FX57" i="314"/>
  <c r="FX58" i="314"/>
  <c r="FX59" i="314"/>
  <c r="FX70" i="314"/>
  <c r="FX67" i="314"/>
  <c r="FX68" i="314"/>
  <c r="FX71" i="314"/>
  <c r="FX72" i="314"/>
  <c r="FX55" i="265"/>
  <c r="FX56" i="265"/>
  <c r="FX58" i="265"/>
  <c r="FX59" i="265"/>
  <c r="FX154" i="280"/>
  <c r="FX155" i="280"/>
  <c r="FX156" i="280"/>
  <c r="FX159" i="280"/>
  <c r="FX160" i="280"/>
  <c r="FX161" i="280"/>
  <c r="FX61" i="265"/>
  <c r="FW181" i="280"/>
  <c r="FW165" i="280"/>
  <c r="FW166" i="280"/>
  <c r="FW182" i="280"/>
  <c r="FW183" i="280"/>
  <c r="FW184" i="280"/>
  <c r="FX179" i="280"/>
  <c r="FX173" i="280"/>
  <c r="FX169" i="280"/>
  <c r="FX170" i="280"/>
  <c r="FX171" i="280"/>
  <c r="FX174" i="280"/>
  <c r="FX175" i="280"/>
  <c r="FX176" i="280"/>
  <c r="FX62" i="265"/>
  <c r="FX63" i="265"/>
  <c r="FX66" i="265"/>
  <c r="FX52" i="286"/>
  <c r="FX53" i="286"/>
  <c r="FX58" i="286"/>
  <c r="FX59" i="286"/>
  <c r="FX10" i="288"/>
  <c r="FX11" i="288"/>
  <c r="FX12" i="288"/>
  <c r="FX9" i="288"/>
  <c r="FX18" i="288"/>
  <c r="FX21" i="288"/>
  <c r="FX23" i="286"/>
  <c r="FX24" i="286"/>
  <c r="FX25" i="286"/>
  <c r="FY22" i="286"/>
  <c r="FY47" i="286"/>
  <c r="FY30" i="285"/>
  <c r="FY31" i="285"/>
  <c r="FY15" i="265"/>
  <c r="FY16" i="265"/>
  <c r="FY128" i="280"/>
  <c r="FY18" i="265"/>
  <c r="FX205" i="280"/>
  <c r="FX206" i="280"/>
  <c r="FY202" i="280"/>
  <c r="FY229" i="280"/>
  <c r="FY231" i="280"/>
  <c r="FY232" i="280"/>
  <c r="FY19" i="265"/>
  <c r="FY21" i="265"/>
  <c r="FY10" i="282"/>
  <c r="FY12" i="282"/>
  <c r="FY13" i="282"/>
  <c r="FY23" i="265"/>
  <c r="FY24" i="265"/>
  <c r="FY48" i="286"/>
  <c r="FY49" i="286"/>
  <c r="FY57" i="286"/>
  <c r="FX31" i="286"/>
  <c r="FX32" i="286"/>
  <c r="FX33" i="286"/>
  <c r="FY30" i="286"/>
  <c r="FY51" i="286"/>
  <c r="FX33" i="282"/>
  <c r="FX34" i="282"/>
  <c r="FY31" i="282"/>
  <c r="FY20" i="282"/>
  <c r="FY22" i="282"/>
  <c r="FY44" i="282"/>
  <c r="FY37" i="282"/>
  <c r="FY38" i="282"/>
  <c r="FY40" i="282"/>
  <c r="FY45" i="282"/>
  <c r="FY46" i="282"/>
  <c r="FY48" i="282"/>
  <c r="FY49" i="282"/>
  <c r="FY58" i="282"/>
  <c r="FY54" i="282"/>
  <c r="FX51" i="282"/>
  <c r="FX52" i="282"/>
  <c r="FX77" i="282"/>
  <c r="FX78" i="282"/>
  <c r="FX79" i="282"/>
  <c r="FY76" i="282"/>
  <c r="FY55" i="282"/>
  <c r="FY56" i="282"/>
  <c r="FY59" i="282"/>
  <c r="FY60" i="282"/>
  <c r="FY63" i="282"/>
  <c r="FY65" i="282"/>
  <c r="FY66" i="282"/>
  <c r="FY36" i="265"/>
  <c r="FY37" i="265"/>
  <c r="FY189" i="280"/>
  <c r="FY192" i="280"/>
  <c r="FY195" i="280"/>
  <c r="FY196" i="280"/>
  <c r="FY197" i="280"/>
  <c r="FY43" i="265"/>
  <c r="FY139" i="280"/>
  <c r="FY140" i="280"/>
  <c r="FY143" i="280"/>
  <c r="FY144" i="280"/>
  <c r="FY46" i="265"/>
  <c r="FY48" i="265"/>
  <c r="FY50" i="265"/>
  <c r="FY104" i="280"/>
  <c r="FY51" i="265"/>
  <c r="FY52" i="265"/>
  <c r="FY45" i="314"/>
  <c r="FY46" i="314"/>
  <c r="FY48" i="314"/>
  <c r="FY50" i="314"/>
  <c r="FY51" i="314"/>
  <c r="FY61" i="314"/>
  <c r="FY35" i="314"/>
  <c r="FX79" i="314"/>
  <c r="FX80" i="314"/>
  <c r="FX81" i="314"/>
  <c r="FY78" i="314"/>
  <c r="FY36" i="314"/>
  <c r="FY38" i="314"/>
  <c r="FY40" i="314"/>
  <c r="FY42" i="314"/>
  <c r="FY62" i="314"/>
  <c r="FY63" i="314"/>
  <c r="FY64" i="314"/>
  <c r="FY54" i="265"/>
  <c r="FY53" i="314"/>
  <c r="FY55" i="314"/>
  <c r="FY57" i="314"/>
  <c r="FY58" i="314"/>
  <c r="FY59" i="314"/>
  <c r="FY70" i="314"/>
  <c r="FY67" i="314"/>
  <c r="FY68" i="314"/>
  <c r="FY71" i="314"/>
  <c r="FY72" i="314"/>
  <c r="FY55" i="265"/>
  <c r="FY56" i="265"/>
  <c r="FY58" i="265"/>
  <c r="FY59" i="265"/>
  <c r="FY154" i="280"/>
  <c r="FY155" i="280"/>
  <c r="FY156" i="280"/>
  <c r="FY159" i="280"/>
  <c r="FY160" i="280"/>
  <c r="FY161" i="280"/>
  <c r="FY61" i="265"/>
  <c r="FX181" i="280"/>
  <c r="FX165" i="280"/>
  <c r="FX166" i="280"/>
  <c r="FX182" i="280"/>
  <c r="FX183" i="280"/>
  <c r="FX184" i="280"/>
  <c r="FY179" i="280"/>
  <c r="FY173" i="280"/>
  <c r="FY169" i="280"/>
  <c r="FY170" i="280"/>
  <c r="FY171" i="280"/>
  <c r="FY174" i="280"/>
  <c r="FY175" i="280"/>
  <c r="FY176" i="280"/>
  <c r="FY62" i="265"/>
  <c r="FY63" i="265"/>
  <c r="FY66" i="265"/>
  <c r="FY52" i="286"/>
  <c r="FY53" i="286"/>
  <c r="FY58" i="286"/>
  <c r="FY59" i="286"/>
  <c r="FY10" i="288"/>
  <c r="FY11" i="288"/>
  <c r="FY12" i="288"/>
  <c r="FY9" i="288"/>
  <c r="FY18" i="288"/>
  <c r="FY21" i="288"/>
  <c r="FY23" i="286"/>
  <c r="FY24" i="286"/>
  <c r="FY25" i="286"/>
  <c r="FZ22" i="286"/>
  <c r="FZ47" i="286"/>
  <c r="FZ30" i="285"/>
  <c r="FZ31" i="285"/>
  <c r="FZ15" i="265"/>
  <c r="FZ16" i="265"/>
  <c r="FZ128" i="280"/>
  <c r="FZ18" i="265"/>
  <c r="FY205" i="280"/>
  <c r="FY206" i="280"/>
  <c r="FZ202" i="280"/>
  <c r="FZ229" i="280"/>
  <c r="FZ231" i="280"/>
  <c r="FZ232" i="280"/>
  <c r="FZ19" i="265"/>
  <c r="FZ21" i="265"/>
  <c r="FZ10" i="282"/>
  <c r="FZ12" i="282"/>
  <c r="FZ13" i="282"/>
  <c r="FZ23" i="265"/>
  <c r="FZ24" i="265"/>
  <c r="FZ48" i="286"/>
  <c r="FZ49" i="286"/>
  <c r="FZ57" i="286"/>
  <c r="FY31" i="286"/>
  <c r="FY32" i="286"/>
  <c r="FY33" i="286"/>
  <c r="FZ30" i="286"/>
  <c r="FZ51" i="286"/>
  <c r="FY33" i="282"/>
  <c r="FY34" i="282"/>
  <c r="FZ31" i="282"/>
  <c r="FZ20" i="282"/>
  <c r="FZ22" i="282"/>
  <c r="FZ44" i="282"/>
  <c r="FZ37" i="282"/>
  <c r="FZ38" i="282"/>
  <c r="FZ40" i="282"/>
  <c r="FZ45" i="282"/>
  <c r="FZ46" i="282"/>
  <c r="FZ48" i="282"/>
  <c r="FZ49" i="282"/>
  <c r="FZ58" i="282"/>
  <c r="FZ54" i="282"/>
  <c r="FY51" i="282"/>
  <c r="FY52" i="282"/>
  <c r="FY77" i="282"/>
  <c r="FY78" i="282"/>
  <c r="FY79" i="282"/>
  <c r="FZ76" i="282"/>
  <c r="FZ55" i="282"/>
  <c r="FZ56" i="282"/>
  <c r="FZ59" i="282"/>
  <c r="FZ60" i="282"/>
  <c r="FZ63" i="282"/>
  <c r="FZ65" i="282"/>
  <c r="FZ66" i="282"/>
  <c r="FZ36" i="265"/>
  <c r="FZ37" i="265"/>
  <c r="FZ189" i="280"/>
  <c r="FZ192" i="280"/>
  <c r="FZ195" i="280"/>
  <c r="FZ196" i="280"/>
  <c r="FZ197" i="280"/>
  <c r="FZ43" i="265"/>
  <c r="FZ139" i="280"/>
  <c r="FZ140" i="280"/>
  <c r="FZ143" i="280"/>
  <c r="FZ144" i="280"/>
  <c r="FZ46" i="265"/>
  <c r="FZ48" i="265"/>
  <c r="FZ50" i="265"/>
  <c r="FZ104" i="280"/>
  <c r="FZ51" i="265"/>
  <c r="FZ52" i="265"/>
  <c r="FZ45" i="314"/>
  <c r="FZ46" i="314"/>
  <c r="FZ48" i="314"/>
  <c r="FZ50" i="314"/>
  <c r="FZ51" i="314"/>
  <c r="FZ61" i="314"/>
  <c r="FZ35" i="314"/>
  <c r="FY79" i="314"/>
  <c r="FY80" i="314"/>
  <c r="FY81" i="314"/>
  <c r="FZ78" i="314"/>
  <c r="FZ36" i="314"/>
  <c r="FZ38" i="314"/>
  <c r="FZ40" i="314"/>
  <c r="FZ42" i="314"/>
  <c r="FZ62" i="314"/>
  <c r="FZ63" i="314"/>
  <c r="FZ64" i="314"/>
  <c r="FZ54" i="265"/>
  <c r="FZ53" i="314"/>
  <c r="FZ55" i="314"/>
  <c r="FZ57" i="314"/>
  <c r="FZ58" i="314"/>
  <c r="FZ59" i="314"/>
  <c r="FZ70" i="314"/>
  <c r="FZ67" i="314"/>
  <c r="FZ68" i="314"/>
  <c r="FZ71" i="314"/>
  <c r="FZ72" i="314"/>
  <c r="FZ55" i="265"/>
  <c r="FZ56" i="265"/>
  <c r="FZ58" i="265"/>
  <c r="FZ59" i="265"/>
  <c r="FZ154" i="280"/>
  <c r="FZ155" i="280"/>
  <c r="FZ156" i="280"/>
  <c r="FZ159" i="280"/>
  <c r="FZ160" i="280"/>
  <c r="FZ161" i="280"/>
  <c r="FZ61" i="265"/>
  <c r="FY181" i="280"/>
  <c r="FY165" i="280"/>
  <c r="FY166" i="280"/>
  <c r="FY182" i="280"/>
  <c r="FY183" i="280"/>
  <c r="FY184" i="280"/>
  <c r="FZ179" i="280"/>
  <c r="FZ173" i="280"/>
  <c r="FZ169" i="280"/>
  <c r="FZ170" i="280"/>
  <c r="FZ171" i="280"/>
  <c r="FZ174" i="280"/>
  <c r="FZ175" i="280"/>
  <c r="FZ176" i="280"/>
  <c r="FZ62" i="265"/>
  <c r="FZ63" i="265"/>
  <c r="FZ66" i="265"/>
  <c r="FZ52" i="286"/>
  <c r="FZ53" i="286"/>
  <c r="FZ58" i="286"/>
  <c r="FZ59" i="286"/>
  <c r="FZ10" i="288"/>
  <c r="FZ11" i="288"/>
  <c r="FZ12" i="288"/>
  <c r="FZ9" i="288"/>
  <c r="FZ18" i="288"/>
  <c r="FZ21" i="288"/>
  <c r="FZ23" i="286"/>
  <c r="FZ24" i="286"/>
  <c r="FZ25" i="286"/>
  <c r="GA22" i="286"/>
  <c r="GA47" i="286"/>
  <c r="GA30" i="285"/>
  <c r="GA31" i="285"/>
  <c r="GA15" i="265"/>
  <c r="GA16" i="265"/>
  <c r="GA128" i="280"/>
  <c r="GA18" i="265"/>
  <c r="FZ205" i="280"/>
  <c r="FZ206" i="280"/>
  <c r="GA202" i="280"/>
  <c r="GA229" i="280"/>
  <c r="GA231" i="280"/>
  <c r="GA232" i="280"/>
  <c r="GA19" i="265"/>
  <c r="GA21" i="265"/>
  <c r="GA10" i="282"/>
  <c r="GA12" i="282"/>
  <c r="GA13" i="282"/>
  <c r="GA23" i="265"/>
  <c r="GA24" i="265"/>
  <c r="GA48" i="286"/>
  <c r="GA49" i="286"/>
  <c r="GA57" i="286"/>
  <c r="FZ31" i="286"/>
  <c r="FZ32" i="286"/>
  <c r="FZ33" i="286"/>
  <c r="GA30" i="286"/>
  <c r="GA51" i="286"/>
  <c r="FZ33" i="282"/>
  <c r="FZ34" i="282"/>
  <c r="GA31" i="282"/>
  <c r="GA20" i="282"/>
  <c r="GA22" i="282"/>
  <c r="GA44" i="282"/>
  <c r="GA37" i="282"/>
  <c r="GA38" i="282"/>
  <c r="GA40" i="282"/>
  <c r="GA45" i="282"/>
  <c r="GA46" i="282"/>
  <c r="GA48" i="282"/>
  <c r="GA49" i="282"/>
  <c r="GA58" i="282"/>
  <c r="GA54" i="282"/>
  <c r="FZ51" i="282"/>
  <c r="FZ52" i="282"/>
  <c r="FZ77" i="282"/>
  <c r="FZ78" i="282"/>
  <c r="FZ79" i="282"/>
  <c r="GA76" i="282"/>
  <c r="GA55" i="282"/>
  <c r="GA56" i="282"/>
  <c r="GA59" i="282"/>
  <c r="GA60" i="282"/>
  <c r="GA63" i="282"/>
  <c r="GA65" i="282"/>
  <c r="GA66" i="282"/>
  <c r="GA36" i="265"/>
  <c r="GA37" i="265"/>
  <c r="GA189" i="280"/>
  <c r="GA192" i="280"/>
  <c r="GA195" i="280"/>
  <c r="GA196" i="280"/>
  <c r="GA197" i="280"/>
  <c r="GA43" i="265"/>
  <c r="GA139" i="280"/>
  <c r="GA140" i="280"/>
  <c r="GA143" i="280"/>
  <c r="GA144" i="280"/>
  <c r="GA46" i="265"/>
  <c r="GA48" i="265"/>
  <c r="GA50" i="265"/>
  <c r="GA104" i="280"/>
  <c r="GA51" i="265"/>
  <c r="GA52" i="265"/>
  <c r="GA45" i="314"/>
  <c r="GA46" i="314"/>
  <c r="GA48" i="314"/>
  <c r="GA50" i="314"/>
  <c r="GA51" i="314"/>
  <c r="GA61" i="314"/>
  <c r="GA35" i="314"/>
  <c r="FZ79" i="314"/>
  <c r="FZ80" i="314"/>
  <c r="FZ81" i="314"/>
  <c r="GA78" i="314"/>
  <c r="GA36" i="314"/>
  <c r="GA38" i="314"/>
  <c r="GA40" i="314"/>
  <c r="GA42" i="314"/>
  <c r="GA62" i="314"/>
  <c r="GA63" i="314"/>
  <c r="GA64" i="314"/>
  <c r="GA54" i="265"/>
  <c r="GA53" i="314"/>
  <c r="GA55" i="314"/>
  <c r="GA57" i="314"/>
  <c r="GA58" i="314"/>
  <c r="GA59" i="314"/>
  <c r="GA70" i="314"/>
  <c r="GA67" i="314"/>
  <c r="GA68" i="314"/>
  <c r="GA71" i="314"/>
  <c r="GA72" i="314"/>
  <c r="GA55" i="265"/>
  <c r="GA56" i="265"/>
  <c r="GA58" i="265"/>
  <c r="GA59" i="265"/>
  <c r="GA154" i="280"/>
  <c r="GA155" i="280"/>
  <c r="GA156" i="280"/>
  <c r="GA159" i="280"/>
  <c r="GA160" i="280"/>
  <c r="GA161" i="280"/>
  <c r="GA61" i="265"/>
  <c r="FZ181" i="280"/>
  <c r="FZ165" i="280"/>
  <c r="FZ166" i="280"/>
  <c r="FZ182" i="280"/>
  <c r="FZ183" i="280"/>
  <c r="FZ184" i="280"/>
  <c r="GA179" i="280"/>
  <c r="GA173" i="280"/>
  <c r="GA169" i="280"/>
  <c r="GA170" i="280"/>
  <c r="GA171" i="280"/>
  <c r="GA174" i="280"/>
  <c r="GA175" i="280"/>
  <c r="GA176" i="280"/>
  <c r="GA62" i="265"/>
  <c r="GA63" i="265"/>
  <c r="GA66" i="265"/>
  <c r="GA52" i="286"/>
  <c r="GA53" i="286"/>
  <c r="GA58" i="286"/>
  <c r="GA59" i="286"/>
  <c r="GA10" i="288"/>
  <c r="GA11" i="288"/>
  <c r="GA12" i="288"/>
  <c r="GA9" i="288"/>
  <c r="GA18" i="288"/>
  <c r="GA21" i="288"/>
  <c r="GA23" i="286"/>
  <c r="GA24" i="286"/>
  <c r="GA25" i="286"/>
  <c r="GB22" i="286"/>
  <c r="GB47" i="286"/>
  <c r="GB30" i="285"/>
  <c r="GB31" i="285"/>
  <c r="GB15" i="265"/>
  <c r="GB16" i="265"/>
  <c r="GB128" i="280"/>
  <c r="GB18" i="265"/>
  <c r="GA205" i="280"/>
  <c r="GA206" i="280"/>
  <c r="GB202" i="280"/>
  <c r="GB229" i="280"/>
  <c r="GB231" i="280"/>
  <c r="GB232" i="280"/>
  <c r="GB19" i="265"/>
  <c r="GB21" i="265"/>
  <c r="GB10" i="282"/>
  <c r="GB12" i="282"/>
  <c r="GB13" i="282"/>
  <c r="GB23" i="265"/>
  <c r="GB24" i="265"/>
  <c r="GB48" i="286"/>
  <c r="GB49" i="286"/>
  <c r="GB57" i="286"/>
  <c r="GA31" i="286"/>
  <c r="GA32" i="286"/>
  <c r="GA33" i="286"/>
  <c r="GB30" i="286"/>
  <c r="GB51" i="286"/>
  <c r="GA33" i="282"/>
  <c r="GA34" i="282"/>
  <c r="GB31" i="282"/>
  <c r="GB20" i="282"/>
  <c r="GB22" i="282"/>
  <c r="GB44" i="282"/>
  <c r="GB37" i="282"/>
  <c r="GB38" i="282"/>
  <c r="GB40" i="282"/>
  <c r="GB45" i="282"/>
  <c r="GB46" i="282"/>
  <c r="GB48" i="282"/>
  <c r="GB49" i="282"/>
  <c r="GB58" i="282"/>
  <c r="GB54" i="282"/>
  <c r="GA51" i="282"/>
  <c r="GA52" i="282"/>
  <c r="GA77" i="282"/>
  <c r="GA78" i="282"/>
  <c r="GA79" i="282"/>
  <c r="GB76" i="282"/>
  <c r="GB55" i="282"/>
  <c r="GB56" i="282"/>
  <c r="GB59" i="282"/>
  <c r="GB60" i="282"/>
  <c r="GB63" i="282"/>
  <c r="GB65" i="282"/>
  <c r="GB66" i="282"/>
  <c r="GB36" i="265"/>
  <c r="GB37" i="265"/>
  <c r="GB189" i="280"/>
  <c r="GB192" i="280"/>
  <c r="GB195" i="280"/>
  <c r="GB196" i="280"/>
  <c r="GB197" i="280"/>
  <c r="GB43" i="265"/>
  <c r="GB139" i="280"/>
  <c r="GB140" i="280"/>
  <c r="GB143" i="280"/>
  <c r="GB144" i="280"/>
  <c r="GB46" i="265"/>
  <c r="GB48" i="265"/>
  <c r="GB50" i="265"/>
  <c r="GB104" i="280"/>
  <c r="GB51" i="265"/>
  <c r="GB52" i="265"/>
  <c r="GB45" i="314"/>
  <c r="GB46" i="314"/>
  <c r="GB48" i="314"/>
  <c r="GB50" i="314"/>
  <c r="GB51" i="314"/>
  <c r="GB61" i="314"/>
  <c r="GB35" i="314"/>
  <c r="GA79" i="314"/>
  <c r="GA80" i="314"/>
  <c r="GA81" i="314"/>
  <c r="GB78" i="314"/>
  <c r="GB36" i="314"/>
  <c r="GB38" i="314"/>
  <c r="GB40" i="314"/>
  <c r="GB42" i="314"/>
  <c r="GB62" i="314"/>
  <c r="GB63" i="314"/>
  <c r="GB64" i="314"/>
  <c r="GB54" i="265"/>
  <c r="GB53" i="314"/>
  <c r="GB55" i="314"/>
  <c r="GB57" i="314"/>
  <c r="GB58" i="314"/>
  <c r="GB59" i="314"/>
  <c r="GB70" i="314"/>
  <c r="GB67" i="314"/>
  <c r="GB68" i="314"/>
  <c r="GB71" i="314"/>
  <c r="GB72" i="314"/>
  <c r="GB55" i="265"/>
  <c r="GB56" i="265"/>
  <c r="GB58" i="265"/>
  <c r="GB59" i="265"/>
  <c r="GB154" i="280"/>
  <c r="GB155" i="280"/>
  <c r="GB156" i="280"/>
  <c r="GB159" i="280"/>
  <c r="GB160" i="280"/>
  <c r="GB161" i="280"/>
  <c r="GB61" i="265"/>
  <c r="GA181" i="280"/>
  <c r="GA165" i="280"/>
  <c r="GA166" i="280"/>
  <c r="GA182" i="280"/>
  <c r="GA183" i="280"/>
  <c r="GA184" i="280"/>
  <c r="GB179" i="280"/>
  <c r="GB173" i="280"/>
  <c r="GB169" i="280"/>
  <c r="GB170" i="280"/>
  <c r="GB171" i="280"/>
  <c r="GB174" i="280"/>
  <c r="GB175" i="280"/>
  <c r="GB176" i="280"/>
  <c r="GB62" i="265"/>
  <c r="GB63" i="265"/>
  <c r="GB66" i="265"/>
  <c r="GB52" i="286"/>
  <c r="GB53" i="286"/>
  <c r="GB58" i="286"/>
  <c r="GB59" i="286"/>
  <c r="GB10" i="288"/>
  <c r="GB11" i="288"/>
  <c r="GB12" i="288"/>
  <c r="GB9" i="288"/>
  <c r="GB18" i="288"/>
  <c r="GB21" i="288"/>
  <c r="GB23" i="286"/>
  <c r="GB24" i="286"/>
  <c r="GB25" i="286"/>
  <c r="GC22" i="286"/>
  <c r="GC47" i="286"/>
  <c r="GC30" i="285"/>
  <c r="GC31" i="285"/>
  <c r="GC15" i="265"/>
  <c r="GC16" i="265"/>
  <c r="GC128" i="280"/>
  <c r="GC18" i="265"/>
  <c r="GB205" i="280"/>
  <c r="GB206" i="280"/>
  <c r="GC202" i="280"/>
  <c r="GC229" i="280"/>
  <c r="GC231" i="280"/>
  <c r="GC232" i="280"/>
  <c r="GC19" i="265"/>
  <c r="GC21" i="265"/>
  <c r="GC10" i="282"/>
  <c r="GC12" i="282"/>
  <c r="GC13" i="282"/>
  <c r="GC23" i="265"/>
  <c r="GC24" i="265"/>
  <c r="GC48" i="286"/>
  <c r="GC49" i="286"/>
  <c r="GC57" i="286"/>
  <c r="GB31" i="286"/>
  <c r="GB32" i="286"/>
  <c r="GB33" i="286"/>
  <c r="GC30" i="286"/>
  <c r="GC51" i="286"/>
  <c r="GB33" i="282"/>
  <c r="GB34" i="282"/>
  <c r="GC31" i="282"/>
  <c r="GC20" i="282"/>
  <c r="GC22" i="282"/>
  <c r="GC44" i="282"/>
  <c r="GC37" i="282"/>
  <c r="GC38" i="282"/>
  <c r="GC40" i="282"/>
  <c r="GC45" i="282"/>
  <c r="GC46" i="282"/>
  <c r="GC48" i="282"/>
  <c r="GC49" i="282"/>
  <c r="GC58" i="282"/>
  <c r="GC54" i="282"/>
  <c r="GB51" i="282"/>
  <c r="GB52" i="282"/>
  <c r="GB77" i="282"/>
  <c r="GB78" i="282"/>
  <c r="GB79" i="282"/>
  <c r="GC76" i="282"/>
  <c r="GC55" i="282"/>
  <c r="GC56" i="282"/>
  <c r="GC59" i="282"/>
  <c r="GC60" i="282"/>
  <c r="GC63" i="282"/>
  <c r="GC65" i="282"/>
  <c r="GC66" i="282"/>
  <c r="GC36" i="265"/>
  <c r="GC37" i="265"/>
  <c r="GC189" i="280"/>
  <c r="GC192" i="280"/>
  <c r="GC195" i="280"/>
  <c r="GC196" i="280"/>
  <c r="GC197" i="280"/>
  <c r="GC43" i="265"/>
  <c r="GC139" i="280"/>
  <c r="GC140" i="280"/>
  <c r="GC143" i="280"/>
  <c r="GC144" i="280"/>
  <c r="GC46" i="265"/>
  <c r="GC48" i="265"/>
  <c r="GC50" i="265"/>
  <c r="GC104" i="280"/>
  <c r="GC51" i="265"/>
  <c r="GC52" i="265"/>
  <c r="GC45" i="314"/>
  <c r="GC46" i="314"/>
  <c r="GC48" i="314"/>
  <c r="GC50" i="314"/>
  <c r="GC51" i="314"/>
  <c r="GC61" i="314"/>
  <c r="GC35" i="314"/>
  <c r="GB79" i="314"/>
  <c r="GB80" i="314"/>
  <c r="GB81" i="314"/>
  <c r="GC78" i="314"/>
  <c r="GC36" i="314"/>
  <c r="GC38" i="314"/>
  <c r="GC40" i="314"/>
  <c r="GC42" i="314"/>
  <c r="GC62" i="314"/>
  <c r="GC63" i="314"/>
  <c r="GC64" i="314"/>
  <c r="GC54" i="265"/>
  <c r="GC53" i="314"/>
  <c r="GC55" i="314"/>
  <c r="GC57" i="314"/>
  <c r="GC58" i="314"/>
  <c r="GC59" i="314"/>
  <c r="GC70" i="314"/>
  <c r="GC67" i="314"/>
  <c r="GC68" i="314"/>
  <c r="GC71" i="314"/>
  <c r="GC72" i="314"/>
  <c r="GC55" i="265"/>
  <c r="GC56" i="265"/>
  <c r="GC58" i="265"/>
  <c r="GC59" i="265"/>
  <c r="GC154" i="280"/>
  <c r="GC155" i="280"/>
  <c r="GC156" i="280"/>
  <c r="GC159" i="280"/>
  <c r="GC160" i="280"/>
  <c r="GC161" i="280"/>
  <c r="GC61" i="265"/>
  <c r="GB181" i="280"/>
  <c r="GB165" i="280"/>
  <c r="GB166" i="280"/>
  <c r="GB182" i="280"/>
  <c r="GB183" i="280"/>
  <c r="GB184" i="280"/>
  <c r="GC179" i="280"/>
  <c r="GC173" i="280"/>
  <c r="GC169" i="280"/>
  <c r="GC170" i="280"/>
  <c r="GC171" i="280"/>
  <c r="GC174" i="280"/>
  <c r="GC175" i="280"/>
  <c r="GC176" i="280"/>
  <c r="GC62" i="265"/>
  <c r="GC63" i="265"/>
  <c r="GC66" i="265"/>
  <c r="GC52" i="286"/>
  <c r="GC53" i="286"/>
  <c r="GC58" i="286"/>
  <c r="GC59" i="286"/>
  <c r="GC10" i="288"/>
  <c r="GC11" i="288"/>
  <c r="GC12" i="288"/>
  <c r="GC9" i="288"/>
  <c r="GC18" i="288"/>
  <c r="GC21" i="288"/>
  <c r="GC23" i="286"/>
  <c r="GC24" i="286"/>
  <c r="GC25" i="286"/>
  <c r="GD22" i="286"/>
  <c r="GD47" i="286"/>
  <c r="GD30" i="285"/>
  <c r="GD31" i="285"/>
  <c r="GD15" i="265"/>
  <c r="GD16" i="265"/>
  <c r="GD128" i="280"/>
  <c r="GD18" i="265"/>
  <c r="GC205" i="280"/>
  <c r="GC206" i="280"/>
  <c r="GD202" i="280"/>
  <c r="GD229" i="280"/>
  <c r="GD231" i="280"/>
  <c r="GD232" i="280"/>
  <c r="GD19" i="265"/>
  <c r="GD21" i="265"/>
  <c r="GD10" i="282"/>
  <c r="GD12" i="282"/>
  <c r="GD13" i="282"/>
  <c r="GD23" i="265"/>
  <c r="GD24" i="265"/>
  <c r="GD48" i="286"/>
  <c r="GD49" i="286"/>
  <c r="GD57" i="286"/>
  <c r="GC31" i="286"/>
  <c r="GC32" i="286"/>
  <c r="GC33" i="286"/>
  <c r="GD30" i="286"/>
  <c r="GD51" i="286"/>
  <c r="GC33" i="282"/>
  <c r="GC34" i="282"/>
  <c r="GD31" i="282"/>
  <c r="GD20" i="282"/>
  <c r="GD22" i="282"/>
  <c r="GD44" i="282"/>
  <c r="GD37" i="282"/>
  <c r="GD38" i="282"/>
  <c r="GD40" i="282"/>
  <c r="GD45" i="282"/>
  <c r="GD46" i="282"/>
  <c r="GD48" i="282"/>
  <c r="GD49" i="282"/>
  <c r="GD58" i="282"/>
  <c r="GD54" i="282"/>
  <c r="GC51" i="282"/>
  <c r="GC52" i="282"/>
  <c r="GC77" i="282"/>
  <c r="GC78" i="282"/>
  <c r="GC79" i="282"/>
  <c r="GD76" i="282"/>
  <c r="GD55" i="282"/>
  <c r="GD56" i="282"/>
  <c r="GD59" i="282"/>
  <c r="GD60" i="282"/>
  <c r="GD63" i="282"/>
  <c r="GD65" i="282"/>
  <c r="GD66" i="282"/>
  <c r="GD36" i="265"/>
  <c r="GD37" i="265"/>
  <c r="GD189" i="280"/>
  <c r="GD192" i="280"/>
  <c r="GD195" i="280"/>
  <c r="GD196" i="280"/>
  <c r="GD197" i="280"/>
  <c r="GD43" i="265"/>
  <c r="GD139" i="280"/>
  <c r="GD140" i="280"/>
  <c r="GD143" i="280"/>
  <c r="GD144" i="280"/>
  <c r="GD46" i="265"/>
  <c r="GD48" i="265"/>
  <c r="GD50" i="265"/>
  <c r="GD104" i="280"/>
  <c r="GD51" i="265"/>
  <c r="GD52" i="265"/>
  <c r="GD45" i="314"/>
  <c r="GD46" i="314"/>
  <c r="GD48" i="314"/>
  <c r="GD50" i="314"/>
  <c r="GD51" i="314"/>
  <c r="GD61" i="314"/>
  <c r="GD35" i="314"/>
  <c r="GC79" i="314"/>
  <c r="GC80" i="314"/>
  <c r="GC81" i="314"/>
  <c r="GD78" i="314"/>
  <c r="GD36" i="314"/>
  <c r="GD38" i="314"/>
  <c r="GD40" i="314"/>
  <c r="GD42" i="314"/>
  <c r="GD62" i="314"/>
  <c r="GD63" i="314"/>
  <c r="GD64" i="314"/>
  <c r="GD54" i="265"/>
  <c r="GD53" i="314"/>
  <c r="GD55" i="314"/>
  <c r="GD57" i="314"/>
  <c r="GD58" i="314"/>
  <c r="GD59" i="314"/>
  <c r="GD70" i="314"/>
  <c r="GD67" i="314"/>
  <c r="GD68" i="314"/>
  <c r="GD71" i="314"/>
  <c r="GD72" i="314"/>
  <c r="GD55" i="265"/>
  <c r="GD56" i="265"/>
  <c r="GD58" i="265"/>
  <c r="GD59" i="265"/>
  <c r="GD154" i="280"/>
  <c r="GD155" i="280"/>
  <c r="GD156" i="280"/>
  <c r="GD159" i="280"/>
  <c r="GD160" i="280"/>
  <c r="GD161" i="280"/>
  <c r="GD61" i="265"/>
  <c r="GC181" i="280"/>
  <c r="GC165" i="280"/>
  <c r="GC166" i="280"/>
  <c r="GC182" i="280"/>
  <c r="GC183" i="280"/>
  <c r="GC184" i="280"/>
  <c r="GD179" i="280"/>
  <c r="GD173" i="280"/>
  <c r="GD169" i="280"/>
  <c r="GD170" i="280"/>
  <c r="GD171" i="280"/>
  <c r="GD174" i="280"/>
  <c r="GD175" i="280"/>
  <c r="GD176" i="280"/>
  <c r="GD62" i="265"/>
  <c r="GD63" i="265"/>
  <c r="GD66" i="265"/>
  <c r="GD52" i="286"/>
  <c r="GD53" i="286"/>
  <c r="GD58" i="286"/>
  <c r="GD59" i="286"/>
  <c r="GD10" i="288"/>
  <c r="GD11" i="288"/>
  <c r="GD12" i="288"/>
  <c r="GD9" i="288"/>
  <c r="GD18" i="288"/>
  <c r="GD21" i="288"/>
  <c r="GD23" i="286"/>
  <c r="GD24" i="286"/>
  <c r="GD25" i="286"/>
  <c r="GE22" i="286"/>
  <c r="GE47" i="286"/>
  <c r="GE30" i="285"/>
  <c r="GE31" i="285"/>
  <c r="GE15" i="265"/>
  <c r="GE16" i="265"/>
  <c r="GE128" i="280"/>
  <c r="GE18" i="265"/>
  <c r="GD205" i="280"/>
  <c r="GD206" i="280"/>
  <c r="GE202" i="280"/>
  <c r="GE229" i="280"/>
  <c r="GE231" i="280"/>
  <c r="GE232" i="280"/>
  <c r="GE19" i="265"/>
  <c r="GE21" i="265"/>
  <c r="GE10" i="282"/>
  <c r="GE12" i="282"/>
  <c r="GE13" i="282"/>
  <c r="GE23" i="265"/>
  <c r="GE24" i="265"/>
  <c r="GE48" i="286"/>
  <c r="GE49" i="286"/>
  <c r="GE57" i="286"/>
  <c r="GD31" i="286"/>
  <c r="GD32" i="286"/>
  <c r="GD33" i="286"/>
  <c r="GE30" i="286"/>
  <c r="GE51" i="286"/>
  <c r="GD33" i="282"/>
  <c r="GD34" i="282"/>
  <c r="GE31" i="282"/>
  <c r="GE20" i="282"/>
  <c r="GE22" i="282"/>
  <c r="GE44" i="282"/>
  <c r="GE37" i="282"/>
  <c r="GE38" i="282"/>
  <c r="GE40" i="282"/>
  <c r="GE45" i="282"/>
  <c r="GE46" i="282"/>
  <c r="GE48" i="282"/>
  <c r="GE49" i="282"/>
  <c r="GE58" i="282"/>
  <c r="GE54" i="282"/>
  <c r="GD51" i="282"/>
  <c r="GD52" i="282"/>
  <c r="GD77" i="282"/>
  <c r="GD78" i="282"/>
  <c r="GD79" i="282"/>
  <c r="GE76" i="282"/>
  <c r="GE55" i="282"/>
  <c r="GE56" i="282"/>
  <c r="GE59" i="282"/>
  <c r="GE60" i="282"/>
  <c r="GE63" i="282"/>
  <c r="GE65" i="282"/>
  <c r="GE66" i="282"/>
  <c r="GE36" i="265"/>
  <c r="GE37" i="265"/>
  <c r="GE189" i="280"/>
  <c r="GE192" i="280"/>
  <c r="GE195" i="280"/>
  <c r="GE196" i="280"/>
  <c r="GE197" i="280"/>
  <c r="GE43" i="265"/>
  <c r="GE139" i="280"/>
  <c r="GE140" i="280"/>
  <c r="GE143" i="280"/>
  <c r="GE144" i="280"/>
  <c r="GE46" i="265"/>
  <c r="GE48" i="265"/>
  <c r="GE50" i="265"/>
  <c r="GE104" i="280"/>
  <c r="GE51" i="265"/>
  <c r="GE52" i="265"/>
  <c r="GE45" i="314"/>
  <c r="GE46" i="314"/>
  <c r="GE48" i="314"/>
  <c r="GE50" i="314"/>
  <c r="GE51" i="314"/>
  <c r="GE61" i="314"/>
  <c r="GE35" i="314"/>
  <c r="GD79" i="314"/>
  <c r="GD80" i="314"/>
  <c r="GD81" i="314"/>
  <c r="GE78" i="314"/>
  <c r="GE36" i="314"/>
  <c r="GE38" i="314"/>
  <c r="GE40" i="314"/>
  <c r="GE42" i="314"/>
  <c r="GE62" i="314"/>
  <c r="GE63" i="314"/>
  <c r="GE64" i="314"/>
  <c r="GE54" i="265"/>
  <c r="GE53" i="314"/>
  <c r="GE55" i="314"/>
  <c r="GE57" i="314"/>
  <c r="GE58" i="314"/>
  <c r="GE59" i="314"/>
  <c r="GE70" i="314"/>
  <c r="GE67" i="314"/>
  <c r="GE68" i="314"/>
  <c r="GE71" i="314"/>
  <c r="GE72" i="314"/>
  <c r="GE55" i="265"/>
  <c r="GE56" i="265"/>
  <c r="GE58" i="265"/>
  <c r="GE59" i="265"/>
  <c r="GE154" i="280"/>
  <c r="GE155" i="280"/>
  <c r="GE156" i="280"/>
  <c r="GE159" i="280"/>
  <c r="GE160" i="280"/>
  <c r="GE161" i="280"/>
  <c r="GE61" i="265"/>
  <c r="GD181" i="280"/>
  <c r="GD165" i="280"/>
  <c r="GD166" i="280"/>
  <c r="GD182" i="280"/>
  <c r="GD183" i="280"/>
  <c r="GD184" i="280"/>
  <c r="GE179" i="280"/>
  <c r="GE173" i="280"/>
  <c r="GE169" i="280"/>
  <c r="GE170" i="280"/>
  <c r="GE171" i="280"/>
  <c r="GE174" i="280"/>
  <c r="GE175" i="280"/>
  <c r="GE176" i="280"/>
  <c r="GE62" i="265"/>
  <c r="GE63" i="265"/>
  <c r="GE66" i="265"/>
  <c r="GE52" i="286"/>
  <c r="GE53" i="286"/>
  <c r="GE58" i="286"/>
  <c r="GE59" i="286"/>
  <c r="GE10" i="288"/>
  <c r="GE11" i="288"/>
  <c r="GE12" i="288"/>
  <c r="GE9" i="288"/>
  <c r="GE18" i="288"/>
  <c r="GE21" i="288"/>
  <c r="GE23" i="286"/>
  <c r="GE24" i="286"/>
  <c r="GE25" i="286"/>
  <c r="GF22" i="286"/>
  <c r="GF47" i="286"/>
  <c r="GF30" i="285"/>
  <c r="GF31" i="285"/>
  <c r="GF15" i="265"/>
  <c r="GF16" i="265"/>
  <c r="GF128" i="280"/>
  <c r="GF18" i="265"/>
  <c r="GE205" i="280"/>
  <c r="GE206" i="280"/>
  <c r="GF202" i="280"/>
  <c r="GF229" i="280"/>
  <c r="GF231" i="280"/>
  <c r="GF232" i="280"/>
  <c r="GF19" i="265"/>
  <c r="GF21" i="265"/>
  <c r="GF10" i="282"/>
  <c r="GF12" i="282"/>
  <c r="GF13" i="282"/>
  <c r="GF23" i="265"/>
  <c r="GF24" i="265"/>
  <c r="GF48" i="286"/>
  <c r="GF49" i="286"/>
  <c r="GF57" i="286"/>
  <c r="GE31" i="286"/>
  <c r="GE32" i="286"/>
  <c r="GE33" i="286"/>
  <c r="GF30" i="286"/>
  <c r="GF51" i="286"/>
  <c r="GE33" i="282"/>
  <c r="GE34" i="282"/>
  <c r="GF31" i="282"/>
  <c r="GF20" i="282"/>
  <c r="GF22" i="282"/>
  <c r="GF44" i="282"/>
  <c r="GF37" i="282"/>
  <c r="GF38" i="282"/>
  <c r="GF40" i="282"/>
  <c r="GF45" i="282"/>
  <c r="GF46" i="282"/>
  <c r="GF48" i="282"/>
  <c r="GF49" i="282"/>
  <c r="GF58" i="282"/>
  <c r="GF54" i="282"/>
  <c r="GE51" i="282"/>
  <c r="GE52" i="282"/>
  <c r="GE77" i="282"/>
  <c r="GE78" i="282"/>
  <c r="GE79" i="282"/>
  <c r="GF76" i="282"/>
  <c r="GF55" i="282"/>
  <c r="GF56" i="282"/>
  <c r="GF59" i="282"/>
  <c r="GF60" i="282"/>
  <c r="GF63" i="282"/>
  <c r="GF65" i="282"/>
  <c r="GF66" i="282"/>
  <c r="GF36" i="265"/>
  <c r="GF37" i="265"/>
  <c r="GF189" i="280"/>
  <c r="GF192" i="280"/>
  <c r="GF195" i="280"/>
  <c r="GF196" i="280"/>
  <c r="GF197" i="280"/>
  <c r="GF43" i="265"/>
  <c r="GF139" i="280"/>
  <c r="GF140" i="280"/>
  <c r="GF143" i="280"/>
  <c r="GF144" i="280"/>
  <c r="GF46" i="265"/>
  <c r="GF48" i="265"/>
  <c r="GF50" i="265"/>
  <c r="GF104" i="280"/>
  <c r="GF51" i="265"/>
  <c r="GF52" i="265"/>
  <c r="GF45" i="314"/>
  <c r="GF46" i="314"/>
  <c r="GF48" i="314"/>
  <c r="GF50" i="314"/>
  <c r="GF51" i="314"/>
  <c r="GF61" i="314"/>
  <c r="GF35" i="314"/>
  <c r="GE79" i="314"/>
  <c r="GE80" i="314"/>
  <c r="GE81" i="314"/>
  <c r="GF78" i="314"/>
  <c r="GF36" i="314"/>
  <c r="GF38" i="314"/>
  <c r="GF40" i="314"/>
  <c r="GF42" i="314"/>
  <c r="GF62" i="314"/>
  <c r="GF63" i="314"/>
  <c r="GF64" i="314"/>
  <c r="GF54" i="265"/>
  <c r="GF53" i="314"/>
  <c r="GF55" i="314"/>
  <c r="GF57" i="314"/>
  <c r="GF58" i="314"/>
  <c r="GF59" i="314"/>
  <c r="GF70" i="314"/>
  <c r="GF67" i="314"/>
  <c r="GF68" i="314"/>
  <c r="GF71" i="314"/>
  <c r="GF72" i="314"/>
  <c r="GF55" i="265"/>
  <c r="GF56" i="265"/>
  <c r="GF58" i="265"/>
  <c r="GF59" i="265"/>
  <c r="GF154" i="280"/>
  <c r="GF155" i="280"/>
  <c r="GF156" i="280"/>
  <c r="GF159" i="280"/>
  <c r="GF160" i="280"/>
  <c r="GF161" i="280"/>
  <c r="GF61" i="265"/>
  <c r="GE181" i="280"/>
  <c r="GE165" i="280"/>
  <c r="GE166" i="280"/>
  <c r="GE182" i="280"/>
  <c r="GE183" i="280"/>
  <c r="GE184" i="280"/>
  <c r="GF179" i="280"/>
  <c r="GF173" i="280"/>
  <c r="GF169" i="280"/>
  <c r="GF170" i="280"/>
  <c r="GF171" i="280"/>
  <c r="GF174" i="280"/>
  <c r="GF175" i="280"/>
  <c r="GF176" i="280"/>
  <c r="GF62" i="265"/>
  <c r="GF63" i="265"/>
  <c r="GF66" i="265"/>
  <c r="GF52" i="286"/>
  <c r="GF53" i="286"/>
  <c r="GF58" i="286"/>
  <c r="GF59" i="286"/>
  <c r="GF10" i="288"/>
  <c r="GF11" i="288"/>
  <c r="GF12" i="288"/>
  <c r="GF9" i="288"/>
  <c r="GF18" i="288"/>
  <c r="GF21" i="288"/>
  <c r="GF23" i="286"/>
  <c r="GF24" i="286"/>
  <c r="GF25" i="286"/>
  <c r="GG22" i="286"/>
  <c r="GG47" i="286"/>
  <c r="GG30" i="285"/>
  <c r="GG31" i="285"/>
  <c r="GG15" i="265"/>
  <c r="GG16" i="265"/>
  <c r="GG128" i="280"/>
  <c r="GG18" i="265"/>
  <c r="GF205" i="280"/>
  <c r="GF206" i="280"/>
  <c r="GG202" i="280"/>
  <c r="GG229" i="280"/>
  <c r="GG231" i="280"/>
  <c r="GG232" i="280"/>
  <c r="GG19" i="265"/>
  <c r="GG21" i="265"/>
  <c r="GG10" i="282"/>
  <c r="GG12" i="282"/>
  <c r="GG13" i="282"/>
  <c r="GG23" i="265"/>
  <c r="GG24" i="265"/>
  <c r="GG48" i="286"/>
  <c r="GG49" i="286"/>
  <c r="GG57" i="286"/>
  <c r="GF31" i="286"/>
  <c r="GF32" i="286"/>
  <c r="GF33" i="286"/>
  <c r="GG30" i="286"/>
  <c r="GG51" i="286"/>
  <c r="GF33" i="282"/>
  <c r="GF34" i="282"/>
  <c r="GG31" i="282"/>
  <c r="GG20" i="282"/>
  <c r="GG22" i="282"/>
  <c r="GG44" i="282"/>
  <c r="GG37" i="282"/>
  <c r="GG38" i="282"/>
  <c r="GG40" i="282"/>
  <c r="GG45" i="282"/>
  <c r="GG46" i="282"/>
  <c r="GG48" i="282"/>
  <c r="GG49" i="282"/>
  <c r="GG58" i="282"/>
  <c r="GG54" i="282"/>
  <c r="GF51" i="282"/>
  <c r="GF52" i="282"/>
  <c r="GF77" i="282"/>
  <c r="GF78" i="282"/>
  <c r="GF79" i="282"/>
  <c r="GG76" i="282"/>
  <c r="GG55" i="282"/>
  <c r="GG56" i="282"/>
  <c r="GG59" i="282"/>
  <c r="GG60" i="282"/>
  <c r="GG63" i="282"/>
  <c r="GG65" i="282"/>
  <c r="GG66" i="282"/>
  <c r="GG36" i="265"/>
  <c r="GG37" i="265"/>
  <c r="GG189" i="280"/>
  <c r="GG192" i="280"/>
  <c r="GG195" i="280"/>
  <c r="GG196" i="280"/>
  <c r="GG197" i="280"/>
  <c r="GG43" i="265"/>
  <c r="GG139" i="280"/>
  <c r="GG140" i="280"/>
  <c r="GG143" i="280"/>
  <c r="GG144" i="280"/>
  <c r="GG46" i="265"/>
  <c r="GG48" i="265"/>
  <c r="GG50" i="265"/>
  <c r="GG104" i="280"/>
  <c r="GG51" i="265"/>
  <c r="GG52" i="265"/>
  <c r="GG45" i="314"/>
  <c r="GG46" i="314"/>
  <c r="GG48" i="314"/>
  <c r="GG50" i="314"/>
  <c r="GG51" i="314"/>
  <c r="GG61" i="314"/>
  <c r="GG35" i="314"/>
  <c r="GF79" i="314"/>
  <c r="GF80" i="314"/>
  <c r="GF81" i="314"/>
  <c r="GG78" i="314"/>
  <c r="GG36" i="314"/>
  <c r="GG38" i="314"/>
  <c r="GG40" i="314"/>
  <c r="GG42" i="314"/>
  <c r="GG62" i="314"/>
  <c r="GG63" i="314"/>
  <c r="GG64" i="314"/>
  <c r="GG54" i="265"/>
  <c r="GG53" i="314"/>
  <c r="GG55" i="314"/>
  <c r="GG57" i="314"/>
  <c r="GG58" i="314"/>
  <c r="GG59" i="314"/>
  <c r="GG70" i="314"/>
  <c r="GG67" i="314"/>
  <c r="GG68" i="314"/>
  <c r="GG71" i="314"/>
  <c r="GG72" i="314"/>
  <c r="GG55" i="265"/>
  <c r="GG56" i="265"/>
  <c r="GG58" i="265"/>
  <c r="GG59" i="265"/>
  <c r="GG154" i="280"/>
  <c r="GG155" i="280"/>
  <c r="GG156" i="280"/>
  <c r="GG159" i="280"/>
  <c r="GG160" i="280"/>
  <c r="GG161" i="280"/>
  <c r="GG61" i="265"/>
  <c r="GF181" i="280"/>
  <c r="GF165" i="280"/>
  <c r="GF166" i="280"/>
  <c r="GF182" i="280"/>
  <c r="GF183" i="280"/>
  <c r="GF184" i="280"/>
  <c r="GG179" i="280"/>
  <c r="GG173" i="280"/>
  <c r="GG169" i="280"/>
  <c r="GG170" i="280"/>
  <c r="GG171" i="280"/>
  <c r="GG174" i="280"/>
  <c r="GG175" i="280"/>
  <c r="GG176" i="280"/>
  <c r="GG62" i="265"/>
  <c r="GG63" i="265"/>
  <c r="GG66" i="265"/>
  <c r="GG52" i="286"/>
  <c r="GG53" i="286"/>
  <c r="GG58" i="286"/>
  <c r="GG59" i="286"/>
  <c r="GG10" i="288"/>
  <c r="GG11" i="288"/>
  <c r="GG12" i="288"/>
  <c r="GG9" i="288"/>
  <c r="GG18" i="288"/>
  <c r="GG21" i="288"/>
  <c r="GG23" i="286"/>
  <c r="GG24" i="286"/>
  <c r="GG25" i="286"/>
  <c r="GH22" i="286"/>
  <c r="GH47" i="286"/>
  <c r="GH30" i="285"/>
  <c r="GH31" i="285"/>
  <c r="GH15" i="265"/>
  <c r="GH16" i="265"/>
  <c r="GH128" i="280"/>
  <c r="GH18" i="265"/>
  <c r="GG205" i="280"/>
  <c r="GG206" i="280"/>
  <c r="GH202" i="280"/>
  <c r="GH229" i="280"/>
  <c r="GH231" i="280"/>
  <c r="GH232" i="280"/>
  <c r="GH19" i="265"/>
  <c r="GH21" i="265"/>
  <c r="GH10" i="282"/>
  <c r="GH12" i="282"/>
  <c r="GH13" i="282"/>
  <c r="GH23" i="265"/>
  <c r="GH24" i="265"/>
  <c r="GH48" i="286"/>
  <c r="GH49" i="286"/>
  <c r="GH57" i="286"/>
  <c r="GG31" i="286"/>
  <c r="GG32" i="286"/>
  <c r="GG33" i="286"/>
  <c r="GH30" i="286"/>
  <c r="GH51" i="286"/>
  <c r="GG33" i="282"/>
  <c r="GG34" i="282"/>
  <c r="GH31" i="282"/>
  <c r="GH20" i="282"/>
  <c r="GH22" i="282"/>
  <c r="GH44" i="282"/>
  <c r="GH37" i="282"/>
  <c r="GH38" i="282"/>
  <c r="GH40" i="282"/>
  <c r="GH45" i="282"/>
  <c r="GH46" i="282"/>
  <c r="GH48" i="282"/>
  <c r="GH49" i="282"/>
  <c r="GH58" i="282"/>
  <c r="GH54" i="282"/>
  <c r="GG51" i="282"/>
  <c r="GG52" i="282"/>
  <c r="GG77" i="282"/>
  <c r="GG78" i="282"/>
  <c r="GG79" i="282"/>
  <c r="GH76" i="282"/>
  <c r="GH55" i="282"/>
  <c r="GH56" i="282"/>
  <c r="GH59" i="282"/>
  <c r="GH60" i="282"/>
  <c r="GH63" i="282"/>
  <c r="GH65" i="282"/>
  <c r="GH66" i="282"/>
  <c r="GH36" i="265"/>
  <c r="GH37" i="265"/>
  <c r="GH189" i="280"/>
  <c r="GH192" i="280"/>
  <c r="GH195" i="280"/>
  <c r="GH196" i="280"/>
  <c r="GH197" i="280"/>
  <c r="GH43" i="265"/>
  <c r="GH139" i="280"/>
  <c r="GH140" i="280"/>
  <c r="GH143" i="280"/>
  <c r="GH144" i="280"/>
  <c r="GH46" i="265"/>
  <c r="GH48" i="265"/>
  <c r="GH50" i="265"/>
  <c r="GH104" i="280"/>
  <c r="GH51" i="265"/>
  <c r="GH52" i="265"/>
  <c r="GH45" i="314"/>
  <c r="GH46" i="314"/>
  <c r="GH48" i="314"/>
  <c r="GH50" i="314"/>
  <c r="GH51" i="314"/>
  <c r="GH61" i="314"/>
  <c r="GH35" i="314"/>
  <c r="GG79" i="314"/>
  <c r="GG80" i="314"/>
  <c r="GG81" i="314"/>
  <c r="GH78" i="314"/>
  <c r="GH36" i="314"/>
  <c r="GH38" i="314"/>
  <c r="GH40" i="314"/>
  <c r="GH42" i="314"/>
  <c r="GH62" i="314"/>
  <c r="GH63" i="314"/>
  <c r="GH64" i="314"/>
  <c r="GH54" i="265"/>
  <c r="GH53" i="314"/>
  <c r="GH55" i="314"/>
  <c r="GH57" i="314"/>
  <c r="GH58" i="314"/>
  <c r="GH59" i="314"/>
  <c r="GH70" i="314"/>
  <c r="GH67" i="314"/>
  <c r="GH68" i="314"/>
  <c r="GH71" i="314"/>
  <c r="GH72" i="314"/>
  <c r="GH55" i="265"/>
  <c r="GH56" i="265"/>
  <c r="GH58" i="265"/>
  <c r="GH59" i="265"/>
  <c r="GH154" i="280"/>
  <c r="GH155" i="280"/>
  <c r="GH156" i="280"/>
  <c r="GH159" i="280"/>
  <c r="GH160" i="280"/>
  <c r="GH161" i="280"/>
  <c r="GH61" i="265"/>
  <c r="GG181" i="280"/>
  <c r="GG165" i="280"/>
  <c r="GG166" i="280"/>
  <c r="GG182" i="280"/>
  <c r="GG183" i="280"/>
  <c r="GG184" i="280"/>
  <c r="GH179" i="280"/>
  <c r="GH173" i="280"/>
  <c r="GH169" i="280"/>
  <c r="GH170" i="280"/>
  <c r="GH171" i="280"/>
  <c r="GH174" i="280"/>
  <c r="GH175" i="280"/>
  <c r="GH176" i="280"/>
  <c r="GH62" i="265"/>
  <c r="GH63" i="265"/>
  <c r="GH66" i="265"/>
  <c r="GH52" i="286"/>
  <c r="GH53" i="286"/>
  <c r="GH58" i="286"/>
  <c r="GH59" i="286"/>
  <c r="GH10" i="288"/>
  <c r="GH11" i="288"/>
  <c r="GH12" i="288"/>
  <c r="GH9" i="288"/>
  <c r="GH18" i="288"/>
  <c r="GH21" i="288"/>
  <c r="GH23" i="286"/>
  <c r="GH24" i="286"/>
  <c r="GH25" i="286"/>
  <c r="GI22" i="286"/>
  <c r="GI47" i="286"/>
  <c r="GI30" i="285"/>
  <c r="GI31" i="285"/>
  <c r="GI15" i="265"/>
  <c r="GI16" i="265"/>
  <c r="GI128" i="280"/>
  <c r="GI18" i="265"/>
  <c r="GH205" i="280"/>
  <c r="GH206" i="280"/>
  <c r="GI202" i="280"/>
  <c r="GI229" i="280"/>
  <c r="GI231" i="280"/>
  <c r="GI232" i="280"/>
  <c r="GI19" i="265"/>
  <c r="GI21" i="265"/>
  <c r="GI10" i="282"/>
  <c r="GI12" i="282"/>
  <c r="GI13" i="282"/>
  <c r="GI23" i="265"/>
  <c r="GI24" i="265"/>
  <c r="GI48" i="286"/>
  <c r="GI49" i="286"/>
  <c r="GI57" i="286"/>
  <c r="GH31" i="286"/>
  <c r="GH32" i="286"/>
  <c r="GH33" i="286"/>
  <c r="GI30" i="286"/>
  <c r="GI51" i="286"/>
  <c r="GH33" i="282"/>
  <c r="GH34" i="282"/>
  <c r="GI31" i="282"/>
  <c r="GI20" i="282"/>
  <c r="GI22" i="282"/>
  <c r="GI44" i="282"/>
  <c r="GI37" i="282"/>
  <c r="GI38" i="282"/>
  <c r="GI40" i="282"/>
  <c r="GI45" i="282"/>
  <c r="GI46" i="282"/>
  <c r="GI48" i="282"/>
  <c r="GI49" i="282"/>
  <c r="GI58" i="282"/>
  <c r="GI54" i="282"/>
  <c r="GH51" i="282"/>
  <c r="GH52" i="282"/>
  <c r="GH77" i="282"/>
  <c r="GH78" i="282"/>
  <c r="GH79" i="282"/>
  <c r="GI76" i="282"/>
  <c r="GI55" i="282"/>
  <c r="GI56" i="282"/>
  <c r="GI59" i="282"/>
  <c r="GI60" i="282"/>
  <c r="GI63" i="282"/>
  <c r="GI65" i="282"/>
  <c r="GI66" i="282"/>
  <c r="GI36" i="265"/>
  <c r="GI37" i="265"/>
  <c r="GI189" i="280"/>
  <c r="GI192" i="280"/>
  <c r="GI195" i="280"/>
  <c r="GI196" i="280"/>
  <c r="GI197" i="280"/>
  <c r="GI43" i="265"/>
  <c r="GI139" i="280"/>
  <c r="GI140" i="280"/>
  <c r="GI143" i="280"/>
  <c r="GI144" i="280"/>
  <c r="GI46" i="265"/>
  <c r="GI48" i="265"/>
  <c r="GI50" i="265"/>
  <c r="GI104" i="280"/>
  <c r="GI51" i="265"/>
  <c r="GI52" i="265"/>
  <c r="GI45" i="314"/>
  <c r="GI46" i="314"/>
  <c r="GI48" i="314"/>
  <c r="GI50" i="314"/>
  <c r="GI51" i="314"/>
  <c r="GI61" i="314"/>
  <c r="GI35" i="314"/>
  <c r="GH79" i="314"/>
  <c r="GH80" i="314"/>
  <c r="GH81" i="314"/>
  <c r="GI78" i="314"/>
  <c r="GI36" i="314"/>
  <c r="GI38" i="314"/>
  <c r="GI40" i="314"/>
  <c r="GI42" i="314"/>
  <c r="GI62" i="314"/>
  <c r="GI63" i="314"/>
  <c r="GI64" i="314"/>
  <c r="GI54" i="265"/>
  <c r="GI53" i="314"/>
  <c r="GI55" i="314"/>
  <c r="GI57" i="314"/>
  <c r="GI58" i="314"/>
  <c r="GI59" i="314"/>
  <c r="GI70" i="314"/>
  <c r="GI67" i="314"/>
  <c r="GI68" i="314"/>
  <c r="GI71" i="314"/>
  <c r="GI72" i="314"/>
  <c r="GI55" i="265"/>
  <c r="GI56" i="265"/>
  <c r="GI58" i="265"/>
  <c r="GI59" i="265"/>
  <c r="GI154" i="280"/>
  <c r="GI155" i="280"/>
  <c r="GI156" i="280"/>
  <c r="GI159" i="280"/>
  <c r="GI160" i="280"/>
  <c r="GI161" i="280"/>
  <c r="GI61" i="265"/>
  <c r="GH181" i="280"/>
  <c r="GH165" i="280"/>
  <c r="GH166" i="280"/>
  <c r="GH182" i="280"/>
  <c r="GH183" i="280"/>
  <c r="GH184" i="280"/>
  <c r="GI179" i="280"/>
  <c r="GI173" i="280"/>
  <c r="GI169" i="280"/>
  <c r="GI170" i="280"/>
  <c r="GI171" i="280"/>
  <c r="GI174" i="280"/>
  <c r="GI175" i="280"/>
  <c r="GI176" i="280"/>
  <c r="GI62" i="265"/>
  <c r="GI63" i="265"/>
  <c r="GI66" i="265"/>
  <c r="GI52" i="286"/>
  <c r="GI53" i="286"/>
  <c r="GI58" i="286"/>
  <c r="GI59" i="286"/>
  <c r="GI10" i="288"/>
  <c r="GI11" i="288"/>
  <c r="GI12" i="288"/>
  <c r="GI9" i="288"/>
  <c r="GI18" i="288"/>
  <c r="GI21" i="288"/>
  <c r="GI23" i="286"/>
  <c r="GI24" i="286"/>
  <c r="GI25" i="286"/>
  <c r="GJ22" i="286"/>
  <c r="GJ47" i="286"/>
  <c r="GJ30" i="285"/>
  <c r="GJ31" i="285"/>
  <c r="GJ15" i="265"/>
  <c r="GJ16" i="265"/>
  <c r="GJ128" i="280"/>
  <c r="GJ18" i="265"/>
  <c r="GI205" i="280"/>
  <c r="GI206" i="280"/>
  <c r="GJ202" i="280"/>
  <c r="GJ229" i="280"/>
  <c r="GJ231" i="280"/>
  <c r="GJ232" i="280"/>
  <c r="GJ19" i="265"/>
  <c r="GJ21" i="265"/>
  <c r="GJ10" i="282"/>
  <c r="GJ12" i="282"/>
  <c r="GJ13" i="282"/>
  <c r="GJ23" i="265"/>
  <c r="GJ24" i="265"/>
  <c r="GJ48" i="286"/>
  <c r="GJ49" i="286"/>
  <c r="GJ57" i="286"/>
  <c r="GI31" i="286"/>
  <c r="GI32" i="286"/>
  <c r="GI33" i="286"/>
  <c r="GJ30" i="286"/>
  <c r="GJ51" i="286"/>
  <c r="GI33" i="282"/>
  <c r="GI34" i="282"/>
  <c r="GJ31" i="282"/>
  <c r="GJ20" i="282"/>
  <c r="GJ22" i="282"/>
  <c r="GJ44" i="282"/>
  <c r="GJ37" i="282"/>
  <c r="GJ38" i="282"/>
  <c r="GJ40" i="282"/>
  <c r="GJ45" i="282"/>
  <c r="GJ46" i="282"/>
  <c r="GJ48" i="282"/>
  <c r="GJ49" i="282"/>
  <c r="GJ58" i="282"/>
  <c r="GJ54" i="282"/>
  <c r="GI51" i="282"/>
  <c r="GI52" i="282"/>
  <c r="GI77" i="282"/>
  <c r="GI78" i="282"/>
  <c r="GI79" i="282"/>
  <c r="GJ76" i="282"/>
  <c r="GJ55" i="282"/>
  <c r="GJ56" i="282"/>
  <c r="GJ59" i="282"/>
  <c r="GJ60" i="282"/>
  <c r="GJ63" i="282"/>
  <c r="GJ65" i="282"/>
  <c r="GJ66" i="282"/>
  <c r="GJ36" i="265"/>
  <c r="GJ37" i="265"/>
  <c r="GJ189" i="280"/>
  <c r="GJ192" i="280"/>
  <c r="GJ195" i="280"/>
  <c r="GJ196" i="280"/>
  <c r="GJ197" i="280"/>
  <c r="GJ43" i="265"/>
  <c r="GJ139" i="280"/>
  <c r="GJ140" i="280"/>
  <c r="GJ143" i="280"/>
  <c r="GJ144" i="280"/>
  <c r="GJ46" i="265"/>
  <c r="GJ48" i="265"/>
  <c r="GJ50" i="265"/>
  <c r="GJ104" i="280"/>
  <c r="GJ51" i="265"/>
  <c r="GJ52" i="265"/>
  <c r="GJ45" i="314"/>
  <c r="GJ46" i="314"/>
  <c r="GJ48" i="314"/>
  <c r="GJ50" i="314"/>
  <c r="GJ51" i="314"/>
  <c r="GJ61" i="314"/>
  <c r="GI79" i="314"/>
  <c r="GI80" i="314"/>
  <c r="GI81" i="314"/>
  <c r="GJ78" i="314"/>
  <c r="GJ36" i="314"/>
  <c r="GJ38" i="314"/>
  <c r="GJ40" i="314"/>
  <c r="GJ42" i="314"/>
  <c r="GJ62" i="314"/>
  <c r="GJ63" i="314"/>
  <c r="GJ64" i="314"/>
  <c r="GJ54" i="265"/>
  <c r="GJ53" i="314"/>
  <c r="GJ55" i="314"/>
  <c r="GJ57" i="314"/>
  <c r="GJ58" i="314"/>
  <c r="GJ59" i="314"/>
  <c r="GJ70" i="314"/>
  <c r="GJ67" i="314"/>
  <c r="GJ68" i="314"/>
  <c r="GJ71" i="314"/>
  <c r="GJ72" i="314"/>
  <c r="GJ55" i="265"/>
  <c r="GJ56" i="265"/>
  <c r="GJ58" i="265"/>
  <c r="GJ59" i="265"/>
  <c r="GJ154" i="280"/>
  <c r="GJ155" i="280"/>
  <c r="GJ156" i="280"/>
  <c r="GJ159" i="280"/>
  <c r="GJ160" i="280"/>
  <c r="GJ161" i="280"/>
  <c r="GJ61" i="265"/>
  <c r="GI181" i="280"/>
  <c r="GI165" i="280"/>
  <c r="GI166" i="280"/>
  <c r="GI182" i="280"/>
  <c r="GI183" i="280"/>
  <c r="GI184" i="280"/>
  <c r="GJ179" i="280"/>
  <c r="GJ173" i="280"/>
  <c r="GJ169" i="280"/>
  <c r="GJ170" i="280"/>
  <c r="GJ171" i="280"/>
  <c r="GJ174" i="280"/>
  <c r="GJ175" i="280"/>
  <c r="GJ176" i="280"/>
  <c r="GJ62" i="265"/>
  <c r="GJ63" i="265"/>
  <c r="GJ66" i="265"/>
  <c r="GJ52" i="286"/>
  <c r="GJ53" i="286"/>
  <c r="GJ58" i="286"/>
  <c r="GJ59" i="286"/>
  <c r="GJ10" i="288"/>
  <c r="GJ11" i="288"/>
  <c r="GJ12" i="288"/>
  <c r="GJ9" i="288"/>
  <c r="GJ18" i="288"/>
  <c r="GJ21" i="288"/>
  <c r="F24" i="288"/>
  <c r="H11" i="269"/>
  <c r="K11" i="269"/>
  <c r="J11" i="269"/>
  <c r="Q36" i="288"/>
  <c r="Q38" i="288"/>
  <c r="Q40" i="288"/>
  <c r="R36" i="288"/>
  <c r="R38" i="288"/>
  <c r="R40" i="288"/>
  <c r="S36" i="288"/>
  <c r="S38" i="288"/>
  <c r="S40" i="288"/>
  <c r="T36" i="288"/>
  <c r="T38" i="288"/>
  <c r="T40" i="288"/>
  <c r="U36" i="288"/>
  <c r="U38" i="288"/>
  <c r="U40" i="288"/>
  <c r="V36" i="288"/>
  <c r="V38" i="288"/>
  <c r="V40" i="288"/>
  <c r="W36" i="288"/>
  <c r="W38" i="288"/>
  <c r="W40" i="288"/>
  <c r="X36" i="288"/>
  <c r="X38" i="288"/>
  <c r="X40" i="288"/>
  <c r="Y36" i="288"/>
  <c r="Y38" i="288"/>
  <c r="Y40" i="288"/>
  <c r="Z36" i="288"/>
  <c r="Z38" i="288"/>
  <c r="Z40" i="288"/>
  <c r="AA36" i="288"/>
  <c r="AA38" i="288"/>
  <c r="AA40" i="288"/>
  <c r="AB36" i="288"/>
  <c r="AB38" i="288"/>
  <c r="AB40" i="288"/>
  <c r="AC36" i="288"/>
  <c r="AC38" i="288"/>
  <c r="AC40" i="288"/>
  <c r="AD36" i="288"/>
  <c r="AD38" i="288"/>
  <c r="AD40" i="288"/>
  <c r="AE36" i="288"/>
  <c r="AE38" i="288"/>
  <c r="AE40" i="288"/>
  <c r="AF36" i="288"/>
  <c r="AF38" i="288"/>
  <c r="AF40" i="288"/>
  <c r="AG36" i="288"/>
  <c r="AG38" i="288"/>
  <c r="AG40" i="288"/>
  <c r="AH36" i="288"/>
  <c r="AH38" i="288"/>
  <c r="AH40" i="288"/>
  <c r="AI36" i="288"/>
  <c r="AI38" i="288"/>
  <c r="AI40" i="288"/>
  <c r="AJ36" i="288"/>
  <c r="AJ38" i="288"/>
  <c r="AJ40" i="288"/>
  <c r="AK36" i="288"/>
  <c r="AK38" i="288"/>
  <c r="AK40" i="288"/>
  <c r="AL36" i="288"/>
  <c r="AL38" i="288"/>
  <c r="AL40" i="288"/>
  <c r="AM36" i="288"/>
  <c r="AM38" i="288"/>
  <c r="AM40" i="288"/>
  <c r="AN36" i="288"/>
  <c r="AN38" i="288"/>
  <c r="AN40" i="288"/>
  <c r="AO36" i="288"/>
  <c r="AO38" i="288"/>
  <c r="AO40" i="288"/>
  <c r="AP36" i="288"/>
  <c r="AP38" i="288"/>
  <c r="AP40" i="288"/>
  <c r="AQ36" i="288"/>
  <c r="AQ38" i="288"/>
  <c r="AQ40" i="288"/>
  <c r="AR36" i="288"/>
  <c r="AR38" i="288"/>
  <c r="AR40" i="288"/>
  <c r="AS36" i="288"/>
  <c r="AS38" i="288"/>
  <c r="AS40" i="288"/>
  <c r="AT36" i="288"/>
  <c r="AT38" i="288"/>
  <c r="AT40" i="288"/>
  <c r="AU36" i="288"/>
  <c r="AU38" i="288"/>
  <c r="AU40" i="288"/>
  <c r="AV36" i="288"/>
  <c r="AV38" i="288"/>
  <c r="AV40" i="288"/>
  <c r="AW36" i="288"/>
  <c r="AW38" i="288"/>
  <c r="AW40" i="288"/>
  <c r="AX36" i="288"/>
  <c r="AX38" i="288"/>
  <c r="AX40" i="288"/>
  <c r="AY36" i="288"/>
  <c r="AY38" i="288"/>
  <c r="AY40" i="288"/>
  <c r="AZ36" i="288"/>
  <c r="AZ38" i="288"/>
  <c r="AZ40" i="288"/>
  <c r="F41" i="288"/>
  <c r="H13" i="269"/>
  <c r="K13" i="269"/>
  <c r="J13" i="269"/>
  <c r="F42" i="288"/>
  <c r="H14" i="269"/>
  <c r="K14" i="269"/>
  <c r="J14" i="269"/>
  <c r="P49" i="288"/>
  <c r="Q49" i="288"/>
  <c r="Q51" i="288"/>
  <c r="Q60" i="288"/>
  <c r="Q62" i="288"/>
  <c r="Q64" i="288"/>
  <c r="R49" i="288"/>
  <c r="R51" i="288"/>
  <c r="R60" i="288"/>
  <c r="R62" i="288"/>
  <c r="R64" i="288"/>
  <c r="S49" i="288"/>
  <c r="S51" i="288"/>
  <c r="S60" i="288"/>
  <c r="S62" i="288"/>
  <c r="S64" i="288"/>
  <c r="T49" i="288"/>
  <c r="T51" i="288"/>
  <c r="T60" i="288"/>
  <c r="T62" i="288"/>
  <c r="T64" i="288"/>
  <c r="U49" i="288"/>
  <c r="U51" i="288"/>
  <c r="U60" i="288"/>
  <c r="U62" i="288"/>
  <c r="U64" i="288"/>
  <c r="V49" i="288"/>
  <c r="V51" i="288"/>
  <c r="V60" i="288"/>
  <c r="V62" i="288"/>
  <c r="V64" i="288"/>
  <c r="W49" i="288"/>
  <c r="W51" i="288"/>
  <c r="W60" i="288"/>
  <c r="W62" i="288"/>
  <c r="W64" i="288"/>
  <c r="X49" i="288"/>
  <c r="X51" i="288"/>
  <c r="X60" i="288"/>
  <c r="X62" i="288"/>
  <c r="X64" i="288"/>
  <c r="Y49" i="288"/>
  <c r="Y51" i="288"/>
  <c r="Y60" i="288"/>
  <c r="Y62" i="288"/>
  <c r="Y64" i="288"/>
  <c r="Z49" i="288"/>
  <c r="Z51" i="288"/>
  <c r="Z60" i="288"/>
  <c r="Z62" i="288"/>
  <c r="Z64" i="288"/>
  <c r="AA49" i="288"/>
  <c r="AA51" i="288"/>
  <c r="AA60" i="288"/>
  <c r="AA62" i="288"/>
  <c r="AA64" i="288"/>
  <c r="AB49" i="288"/>
  <c r="AB51" i="288"/>
  <c r="AB60" i="288"/>
  <c r="AB62" i="288"/>
  <c r="AB64" i="288"/>
  <c r="AC49" i="288"/>
  <c r="AC51" i="288"/>
  <c r="AC60" i="288"/>
  <c r="AC62" i="288"/>
  <c r="AC64" i="288"/>
  <c r="AD49" i="288"/>
  <c r="AD51" i="288"/>
  <c r="AD60" i="288"/>
  <c r="AD62" i="288"/>
  <c r="AD64" i="288"/>
  <c r="AE49" i="288"/>
  <c r="AE51" i="288"/>
  <c r="AE60" i="288"/>
  <c r="AE62" i="288"/>
  <c r="AE64" i="288"/>
  <c r="AF49" i="288"/>
  <c r="AF51" i="288"/>
  <c r="AF60" i="288"/>
  <c r="AF62" i="288"/>
  <c r="AF64" i="288"/>
  <c r="AG49" i="288"/>
  <c r="AG51" i="288"/>
  <c r="AG60" i="288"/>
  <c r="AG62" i="288"/>
  <c r="AG64" i="288"/>
  <c r="AH49" i="288"/>
  <c r="AH51" i="288"/>
  <c r="AH60" i="288"/>
  <c r="AH62" i="288"/>
  <c r="AH64" i="288"/>
  <c r="AI49" i="288"/>
  <c r="AI51" i="288"/>
  <c r="AI60" i="288"/>
  <c r="AI62" i="288"/>
  <c r="AI64" i="288"/>
  <c r="AJ49" i="288"/>
  <c r="AJ51" i="288"/>
  <c r="AJ60" i="288"/>
  <c r="AJ62" i="288"/>
  <c r="AJ64" i="288"/>
  <c r="AK49" i="288"/>
  <c r="AK51" i="288"/>
  <c r="AK60" i="288"/>
  <c r="AK62" i="288"/>
  <c r="AK64" i="288"/>
  <c r="AL49" i="288"/>
  <c r="AL51" i="288"/>
  <c r="AL60" i="288"/>
  <c r="AL62" i="288"/>
  <c r="AL64" i="288"/>
  <c r="AM49" i="288"/>
  <c r="AM51" i="288"/>
  <c r="AM60" i="288"/>
  <c r="AM62" i="288"/>
  <c r="AM64" i="288"/>
  <c r="AN49" i="288"/>
  <c r="AN51" i="288"/>
  <c r="AN60" i="288"/>
  <c r="AN62" i="288"/>
  <c r="AN64" i="288"/>
  <c r="AO49" i="288"/>
  <c r="AO51" i="288"/>
  <c r="AO60" i="288"/>
  <c r="AO62" i="288"/>
  <c r="AO64" i="288"/>
  <c r="AP49" i="288"/>
  <c r="AP51" i="288"/>
  <c r="AP60" i="288"/>
  <c r="AP62" i="288"/>
  <c r="AP64" i="288"/>
  <c r="AQ49" i="288"/>
  <c r="AQ51" i="288"/>
  <c r="AQ60" i="288"/>
  <c r="AQ62" i="288"/>
  <c r="AQ64" i="288"/>
  <c r="AR49" i="288"/>
  <c r="AR51" i="288"/>
  <c r="AR60" i="288"/>
  <c r="AR62" i="288"/>
  <c r="AR64" i="288"/>
  <c r="AS49" i="288"/>
  <c r="AS51" i="288"/>
  <c r="AS60" i="288"/>
  <c r="AS62" i="288"/>
  <c r="AS64" i="288"/>
  <c r="AT49" i="288"/>
  <c r="AT51" i="288"/>
  <c r="AT60" i="288"/>
  <c r="AT62" i="288"/>
  <c r="AT64" i="288"/>
  <c r="AU49" i="288"/>
  <c r="AU51" i="288"/>
  <c r="AU60" i="288"/>
  <c r="AU62" i="288"/>
  <c r="AU64" i="288"/>
  <c r="AV49" i="288"/>
  <c r="AV51" i="288"/>
  <c r="AV60" i="288"/>
  <c r="AV62" i="288"/>
  <c r="AV64" i="288"/>
  <c r="AW49" i="288"/>
  <c r="AW51" i="288"/>
  <c r="AW60" i="288"/>
  <c r="AW62" i="288"/>
  <c r="AW64" i="288"/>
  <c r="AX49" i="288"/>
  <c r="AX51" i="288"/>
  <c r="AX60" i="288"/>
  <c r="AX62" i="288"/>
  <c r="AX64" i="288"/>
  <c r="AY49" i="288"/>
  <c r="AY51" i="288"/>
  <c r="AY60" i="288"/>
  <c r="AY62" i="288"/>
  <c r="AY64" i="288"/>
  <c r="AZ49" i="288"/>
  <c r="AZ51" i="288"/>
  <c r="AZ60" i="288"/>
  <c r="AZ62" i="288"/>
  <c r="AZ64" i="288"/>
  <c r="F65" i="288"/>
  <c r="H16" i="269"/>
  <c r="K16" i="269"/>
  <c r="J16" i="269"/>
  <c r="F66" i="288"/>
  <c r="H17" i="269"/>
  <c r="K17" i="269"/>
  <c r="J17" i="269"/>
  <c r="J82" i="288"/>
  <c r="J84" i="288"/>
  <c r="J86" i="288"/>
  <c r="K82" i="288"/>
  <c r="K84" i="288"/>
  <c r="K86" i="288"/>
  <c r="L82" i="288"/>
  <c r="L84" i="288"/>
  <c r="L86" i="288"/>
  <c r="M82" i="288"/>
  <c r="M84" i="288"/>
  <c r="M86" i="288"/>
  <c r="N82" i="288"/>
  <c r="N84" i="288"/>
  <c r="N86" i="288"/>
  <c r="O82" i="288"/>
  <c r="O84" i="288"/>
  <c r="O86" i="288"/>
  <c r="P82" i="288"/>
  <c r="GJ72" i="288"/>
  <c r="GJ74" i="288"/>
  <c r="GJ76" i="288"/>
  <c r="GI79" i="288"/>
  <c r="GI72" i="288"/>
  <c r="GI74" i="288"/>
  <c r="GI76" i="288"/>
  <c r="GH79" i="288"/>
  <c r="GH72" i="288"/>
  <c r="GH74" i="288"/>
  <c r="GH76" i="288"/>
  <c r="GG79" i="288"/>
  <c r="GG72" i="288"/>
  <c r="GG74" i="288"/>
  <c r="GG76" i="288"/>
  <c r="GF79" i="288"/>
  <c r="GF72" i="288"/>
  <c r="GF74" i="288"/>
  <c r="GF76" i="288"/>
  <c r="GE79" i="288"/>
  <c r="GE72" i="288"/>
  <c r="GE74" i="288"/>
  <c r="GE76" i="288"/>
  <c r="GD79" i="288"/>
  <c r="GD72" i="288"/>
  <c r="GD74" i="288"/>
  <c r="GD76" i="288"/>
  <c r="GC79" i="288"/>
  <c r="GC72" i="288"/>
  <c r="GC74" i="288"/>
  <c r="GC76" i="288"/>
  <c r="GB79" i="288"/>
  <c r="GB72" i="288"/>
  <c r="GB74" i="288"/>
  <c r="GB76" i="288"/>
  <c r="GA79" i="288"/>
  <c r="GA72" i="288"/>
  <c r="GA74" i="288"/>
  <c r="GA76" i="288"/>
  <c r="FZ79" i="288"/>
  <c r="FZ72" i="288"/>
  <c r="FZ74" i="288"/>
  <c r="FZ76" i="288"/>
  <c r="FY79" i="288"/>
  <c r="FY72" i="288"/>
  <c r="FY74" i="288"/>
  <c r="FY76" i="288"/>
  <c r="FX79" i="288"/>
  <c r="FX72" i="288"/>
  <c r="FX74" i="288"/>
  <c r="FX76" i="288"/>
  <c r="FW79" i="288"/>
  <c r="FW72" i="288"/>
  <c r="FW74" i="288"/>
  <c r="FW76" i="288"/>
  <c r="FV79" i="288"/>
  <c r="FV72" i="288"/>
  <c r="FV74" i="288"/>
  <c r="FV76" i="288"/>
  <c r="FU79" i="288"/>
  <c r="FU72" i="288"/>
  <c r="FU74" i="288"/>
  <c r="FU76" i="288"/>
  <c r="FT79" i="288"/>
  <c r="FT72" i="288"/>
  <c r="FT74" i="288"/>
  <c r="FT76" i="288"/>
  <c r="FS79" i="288"/>
  <c r="FS72" i="288"/>
  <c r="FS74" i="288"/>
  <c r="FS76" i="288"/>
  <c r="FR79" i="288"/>
  <c r="FR72" i="288"/>
  <c r="FR74" i="288"/>
  <c r="FR76" i="288"/>
  <c r="FQ79" i="288"/>
  <c r="FQ72" i="288"/>
  <c r="FQ74" i="288"/>
  <c r="FQ76" i="288"/>
  <c r="FP79" i="288"/>
  <c r="FP72" i="288"/>
  <c r="FP74" i="288"/>
  <c r="FP76" i="288"/>
  <c r="FO79" i="288"/>
  <c r="FO72" i="288"/>
  <c r="FO74" i="288"/>
  <c r="FO76" i="288"/>
  <c r="FN79" i="288"/>
  <c r="FN72" i="288"/>
  <c r="FN74" i="288"/>
  <c r="FN76" i="288"/>
  <c r="FM79" i="288"/>
  <c r="FM72" i="288"/>
  <c r="FM74" i="288"/>
  <c r="FM76" i="288"/>
  <c r="FL79" i="288"/>
  <c r="FL72" i="288"/>
  <c r="FL74" i="288"/>
  <c r="FL76" i="288"/>
  <c r="FK79" i="288"/>
  <c r="FK72" i="288"/>
  <c r="FK74" i="288"/>
  <c r="FK76" i="288"/>
  <c r="FJ79" i="288"/>
  <c r="FJ72" i="288"/>
  <c r="FJ74" i="288"/>
  <c r="FJ76" i="288"/>
  <c r="FI79" i="288"/>
  <c r="FI72" i="288"/>
  <c r="FI74" i="288"/>
  <c r="FI76" i="288"/>
  <c r="FH79" i="288"/>
  <c r="FH72" i="288"/>
  <c r="FH74" i="288"/>
  <c r="FH76" i="288"/>
  <c r="FG79" i="288"/>
  <c r="FG72" i="288"/>
  <c r="FG74" i="288"/>
  <c r="FG76" i="288"/>
  <c r="FF79" i="288"/>
  <c r="FF72" i="288"/>
  <c r="FF74" i="288"/>
  <c r="FF76" i="288"/>
  <c r="FE79" i="288"/>
  <c r="FE72" i="288"/>
  <c r="FE74" i="288"/>
  <c r="FE76" i="288"/>
  <c r="FD79" i="288"/>
  <c r="FD72" i="288"/>
  <c r="FD74" i="288"/>
  <c r="FD76" i="288"/>
  <c r="FC79" i="288"/>
  <c r="FC72" i="288"/>
  <c r="FC74" i="288"/>
  <c r="FC76" i="288"/>
  <c r="FB79" i="288"/>
  <c r="FB72" i="288"/>
  <c r="FB74" i="288"/>
  <c r="FB76" i="288"/>
  <c r="FA79" i="288"/>
  <c r="FA72" i="288"/>
  <c r="FA74" i="288"/>
  <c r="FA76" i="288"/>
  <c r="EZ79" i="288"/>
  <c r="EZ72" i="288"/>
  <c r="EZ74" i="288"/>
  <c r="EZ76" i="288"/>
  <c r="EY79" i="288"/>
  <c r="EY72" i="288"/>
  <c r="EY74" i="288"/>
  <c r="EY76" i="288"/>
  <c r="EX79" i="288"/>
  <c r="EX72" i="288"/>
  <c r="EX74" i="288"/>
  <c r="EX76" i="288"/>
  <c r="EW79" i="288"/>
  <c r="EW72" i="288"/>
  <c r="EW74" i="288"/>
  <c r="EW76" i="288"/>
  <c r="EV79" i="288"/>
  <c r="EV72" i="288"/>
  <c r="EV74" i="288"/>
  <c r="EV76" i="288"/>
  <c r="EU79" i="288"/>
  <c r="EU72" i="288"/>
  <c r="EU74" i="288"/>
  <c r="EU76" i="288"/>
  <c r="ET79" i="288"/>
  <c r="ET72" i="288"/>
  <c r="ET74" i="288"/>
  <c r="ET76" i="288"/>
  <c r="ES79" i="288"/>
  <c r="ES72" i="288"/>
  <c r="ES74" i="288"/>
  <c r="ES76" i="288"/>
  <c r="ER79" i="288"/>
  <c r="ER72" i="288"/>
  <c r="ER74" i="288"/>
  <c r="ER76" i="288"/>
  <c r="EQ79" i="288"/>
  <c r="EQ72" i="288"/>
  <c r="EQ74" i="288"/>
  <c r="EQ76" i="288"/>
  <c r="EP79" i="288"/>
  <c r="EP72" i="288"/>
  <c r="EP74" i="288"/>
  <c r="EP76" i="288"/>
  <c r="EO79" i="288"/>
  <c r="EO72" i="288"/>
  <c r="EO74" i="288"/>
  <c r="EO76" i="288"/>
  <c r="EN79" i="288"/>
  <c r="EN72" i="288"/>
  <c r="EN74" i="288"/>
  <c r="EN76" i="288"/>
  <c r="EM79" i="288"/>
  <c r="EM72" i="288"/>
  <c r="EM74" i="288"/>
  <c r="EM76" i="288"/>
  <c r="EL79" i="288"/>
  <c r="EL72" i="288"/>
  <c r="EL74" i="288"/>
  <c r="EL76" i="288"/>
  <c r="EK79" i="288"/>
  <c r="EK72" i="288"/>
  <c r="EK74" i="288"/>
  <c r="EK76" i="288"/>
  <c r="EJ79" i="288"/>
  <c r="EJ72" i="288"/>
  <c r="EJ74" i="288"/>
  <c r="EJ76" i="288"/>
  <c r="EI79" i="288"/>
  <c r="EI72" i="288"/>
  <c r="EI74" i="288"/>
  <c r="EI76" i="288"/>
  <c r="EH79" i="288"/>
  <c r="EH72" i="288"/>
  <c r="EH74" i="288"/>
  <c r="EH76" i="288"/>
  <c r="EG79" i="288"/>
  <c r="EG72" i="288"/>
  <c r="EG74" i="288"/>
  <c r="EG76" i="288"/>
  <c r="EF79" i="288"/>
  <c r="EF72" i="288"/>
  <c r="EF74" i="288"/>
  <c r="EF76" i="288"/>
  <c r="EE79" i="288"/>
  <c r="EE72" i="288"/>
  <c r="EE74" i="288"/>
  <c r="EE76" i="288"/>
  <c r="ED79" i="288"/>
  <c r="ED72" i="288"/>
  <c r="ED74" i="288"/>
  <c r="ED76" i="288"/>
  <c r="EC79" i="288"/>
  <c r="EC72" i="288"/>
  <c r="EC74" i="288"/>
  <c r="EC76" i="288"/>
  <c r="EB79" i="288"/>
  <c r="EB72" i="288"/>
  <c r="EB74" i="288"/>
  <c r="EB76" i="288"/>
  <c r="EA79" i="288"/>
  <c r="EA72" i="288"/>
  <c r="EA74" i="288"/>
  <c r="EA76" i="288"/>
  <c r="DZ79" i="288"/>
  <c r="DZ72" i="288"/>
  <c r="DZ74" i="288"/>
  <c r="DZ76" i="288"/>
  <c r="DY79" i="288"/>
  <c r="DY72" i="288"/>
  <c r="DY74" i="288"/>
  <c r="DY76" i="288"/>
  <c r="DX79" i="288"/>
  <c r="DX72" i="288"/>
  <c r="DX74" i="288"/>
  <c r="DX76" i="288"/>
  <c r="DW79" i="288"/>
  <c r="DW72" i="288"/>
  <c r="DW74" i="288"/>
  <c r="DW76" i="288"/>
  <c r="DV79" i="288"/>
  <c r="DV72" i="288"/>
  <c r="DV74" i="288"/>
  <c r="DV76" i="288"/>
  <c r="DU79" i="288"/>
  <c r="DU72" i="288"/>
  <c r="DU74" i="288"/>
  <c r="DU76" i="288"/>
  <c r="DT79" i="288"/>
  <c r="DT72" i="288"/>
  <c r="DT74" i="288"/>
  <c r="DT76" i="288"/>
  <c r="DS79" i="288"/>
  <c r="DS72" i="288"/>
  <c r="DS74" i="288"/>
  <c r="DS76" i="288"/>
  <c r="DR79" i="288"/>
  <c r="DR72" i="288"/>
  <c r="DR74" i="288"/>
  <c r="DR76" i="288"/>
  <c r="DQ79" i="288"/>
  <c r="DQ72" i="288"/>
  <c r="DQ74" i="288"/>
  <c r="DQ76" i="288"/>
  <c r="DP79" i="288"/>
  <c r="DP72" i="288"/>
  <c r="DP74" i="288"/>
  <c r="DP76" i="288"/>
  <c r="DO79" i="288"/>
  <c r="DO72" i="288"/>
  <c r="DO74" i="288"/>
  <c r="DO76" i="288"/>
  <c r="DN79" i="288"/>
  <c r="DN72" i="288"/>
  <c r="DN74" i="288"/>
  <c r="DN76" i="288"/>
  <c r="DM79" i="288"/>
  <c r="DM72" i="288"/>
  <c r="DM74" i="288"/>
  <c r="DM76" i="288"/>
  <c r="DL79" i="288"/>
  <c r="DL72" i="288"/>
  <c r="DL74" i="288"/>
  <c r="DL76" i="288"/>
  <c r="DK79" i="288"/>
  <c r="DK72" i="288"/>
  <c r="DK74" i="288"/>
  <c r="DK76" i="288"/>
  <c r="DJ79" i="288"/>
  <c r="DJ72" i="288"/>
  <c r="DJ74" i="288"/>
  <c r="DJ76" i="288"/>
  <c r="DI79" i="288"/>
  <c r="DI72" i="288"/>
  <c r="DI74" i="288"/>
  <c r="DI76" i="288"/>
  <c r="DH79" i="288"/>
  <c r="DH72" i="288"/>
  <c r="DH74" i="288"/>
  <c r="DH76" i="288"/>
  <c r="DG79" i="288"/>
  <c r="DG72" i="288"/>
  <c r="DG74" i="288"/>
  <c r="DG76" i="288"/>
  <c r="DF79" i="288"/>
  <c r="DF72" i="288"/>
  <c r="DF74" i="288"/>
  <c r="DF76" i="288"/>
  <c r="DE79" i="288"/>
  <c r="DE72" i="288"/>
  <c r="DE74" i="288"/>
  <c r="DE76" i="288"/>
  <c r="DD79" i="288"/>
  <c r="DD72" i="288"/>
  <c r="DD74" i="288"/>
  <c r="DD76" i="288"/>
  <c r="DC79" i="288"/>
  <c r="DC72" i="288"/>
  <c r="DC74" i="288"/>
  <c r="DC76" i="288"/>
  <c r="DB79" i="288"/>
  <c r="DB72" i="288"/>
  <c r="DB74" i="288"/>
  <c r="DB76" i="288"/>
  <c r="DA79" i="288"/>
  <c r="DA72" i="288"/>
  <c r="DA74" i="288"/>
  <c r="DA76" i="288"/>
  <c r="CZ79" i="288"/>
  <c r="CZ72" i="288"/>
  <c r="CZ74" i="288"/>
  <c r="CZ76" i="288"/>
  <c r="CY79" i="288"/>
  <c r="CY72" i="288"/>
  <c r="CY74" i="288"/>
  <c r="CY76" i="288"/>
  <c r="CX79" i="288"/>
  <c r="CX72" i="288"/>
  <c r="CX74" i="288"/>
  <c r="CX76" i="288"/>
  <c r="CW79" i="288"/>
  <c r="CW72" i="288"/>
  <c r="CW74" i="288"/>
  <c r="CW76" i="288"/>
  <c r="CV79" i="288"/>
  <c r="CV72" i="288"/>
  <c r="CV74" i="288"/>
  <c r="CV76" i="288"/>
  <c r="CU79" i="288"/>
  <c r="CU72" i="288"/>
  <c r="CU74" i="288"/>
  <c r="CU76" i="288"/>
  <c r="CT79" i="288"/>
  <c r="CT72" i="288"/>
  <c r="CT74" i="288"/>
  <c r="CT76" i="288"/>
  <c r="CS79" i="288"/>
  <c r="CS72" i="288"/>
  <c r="CS74" i="288"/>
  <c r="CS76" i="288"/>
  <c r="CR79" i="288"/>
  <c r="CR72" i="288"/>
  <c r="CR74" i="288"/>
  <c r="CR76" i="288"/>
  <c r="CQ79" i="288"/>
  <c r="CQ72" i="288"/>
  <c r="CQ74" i="288"/>
  <c r="CQ76" i="288"/>
  <c r="CP79" i="288"/>
  <c r="CP72" i="288"/>
  <c r="CP74" i="288"/>
  <c r="CP76" i="288"/>
  <c r="CO79" i="288"/>
  <c r="CO72" i="288"/>
  <c r="CO74" i="288"/>
  <c r="CO76" i="288"/>
  <c r="CN79" i="288"/>
  <c r="CN72" i="288"/>
  <c r="CN74" i="288"/>
  <c r="CN76" i="288"/>
  <c r="CM79" i="288"/>
  <c r="CM72" i="288"/>
  <c r="CM74" i="288"/>
  <c r="CM76" i="288"/>
  <c r="CL79" i="288"/>
  <c r="CL72" i="288"/>
  <c r="CL74" i="288"/>
  <c r="CL76" i="288"/>
  <c r="CK79" i="288"/>
  <c r="CK72" i="288"/>
  <c r="CK74" i="288"/>
  <c r="CK76" i="288"/>
  <c r="CJ79" i="288"/>
  <c r="CJ72" i="288"/>
  <c r="CJ74" i="288"/>
  <c r="CJ76" i="288"/>
  <c r="CI79" i="288"/>
  <c r="CI72" i="288"/>
  <c r="CI74" i="288"/>
  <c r="CI76" i="288"/>
  <c r="CH79" i="288"/>
  <c r="CH72" i="288"/>
  <c r="CH74" i="288"/>
  <c r="CH76" i="288"/>
  <c r="CG79" i="288"/>
  <c r="CG72" i="288"/>
  <c r="CG74" i="288"/>
  <c r="CG76" i="288"/>
  <c r="CF79" i="288"/>
  <c r="CF72" i="288"/>
  <c r="CF74" i="288"/>
  <c r="CF76" i="288"/>
  <c r="CE79" i="288"/>
  <c r="CE72" i="288"/>
  <c r="CE74" i="288"/>
  <c r="CE76" i="288"/>
  <c r="CD79" i="288"/>
  <c r="CD72" i="288"/>
  <c r="CD74" i="288"/>
  <c r="CD76" i="288"/>
  <c r="CC79" i="288"/>
  <c r="CC72" i="288"/>
  <c r="CC74" i="288"/>
  <c r="CC76" i="288"/>
  <c r="CB79" i="288"/>
  <c r="CB72" i="288"/>
  <c r="CB74" i="288"/>
  <c r="CB76" i="288"/>
  <c r="CA79" i="288"/>
  <c r="CA72" i="288"/>
  <c r="CA74" i="288"/>
  <c r="CA76" i="288"/>
  <c r="BZ79" i="288"/>
  <c r="BZ72" i="288"/>
  <c r="BZ74" i="288"/>
  <c r="BZ76" i="288"/>
  <c r="BY79" i="288"/>
  <c r="BY72" i="288"/>
  <c r="BY74" i="288"/>
  <c r="BY76" i="288"/>
  <c r="BX79" i="288"/>
  <c r="BX72" i="288"/>
  <c r="BX74" i="288"/>
  <c r="BX76" i="288"/>
  <c r="BW79" i="288"/>
  <c r="BW72" i="288"/>
  <c r="BW74" i="288"/>
  <c r="BW76" i="288"/>
  <c r="BV79" i="288"/>
  <c r="BV72" i="288"/>
  <c r="BV74" i="288"/>
  <c r="BV76" i="288"/>
  <c r="BU79" i="288"/>
  <c r="BU72" i="288"/>
  <c r="BU74" i="288"/>
  <c r="BU76" i="288"/>
  <c r="BT79" i="288"/>
  <c r="BT72" i="288"/>
  <c r="BT74" i="288"/>
  <c r="BT76" i="288"/>
  <c r="BS79" i="288"/>
  <c r="BS72" i="288"/>
  <c r="BS74" i="288"/>
  <c r="BS76" i="288"/>
  <c r="BR79" i="288"/>
  <c r="BR72" i="288"/>
  <c r="BR74" i="288"/>
  <c r="BR76" i="288"/>
  <c r="BQ79" i="288"/>
  <c r="BQ72" i="288"/>
  <c r="BQ74" i="288"/>
  <c r="BQ76" i="288"/>
  <c r="BP79" i="288"/>
  <c r="BP72" i="288"/>
  <c r="BP74" i="288"/>
  <c r="BP76" i="288"/>
  <c r="BO79" i="288"/>
  <c r="BO72" i="288"/>
  <c r="BO74" i="288"/>
  <c r="BO76" i="288"/>
  <c r="BN79" i="288"/>
  <c r="BN72" i="288"/>
  <c r="BN74" i="288"/>
  <c r="BN76" i="288"/>
  <c r="BM79" i="288"/>
  <c r="BM72" i="288"/>
  <c r="BM74" i="288"/>
  <c r="BM76" i="288"/>
  <c r="BL79" i="288"/>
  <c r="BL72" i="288"/>
  <c r="BL74" i="288"/>
  <c r="BL76" i="288"/>
  <c r="BK79" i="288"/>
  <c r="BK72" i="288"/>
  <c r="BK74" i="288"/>
  <c r="BK76" i="288"/>
  <c r="BJ79" i="288"/>
  <c r="BJ72" i="288"/>
  <c r="BJ74" i="288"/>
  <c r="BJ76" i="288"/>
  <c r="BI79" i="288"/>
  <c r="BI72" i="288"/>
  <c r="BI74" i="288"/>
  <c r="BI76" i="288"/>
  <c r="BH79" i="288"/>
  <c r="BH72" i="288"/>
  <c r="BH74" i="288"/>
  <c r="BH76" i="288"/>
  <c r="BG79" i="288"/>
  <c r="BG72" i="288"/>
  <c r="BG74" i="288"/>
  <c r="BG76" i="288"/>
  <c r="BF79" i="288"/>
  <c r="BF72" i="288"/>
  <c r="BF74" i="288"/>
  <c r="BF76" i="288"/>
  <c r="BE79" i="288"/>
  <c r="BE72" i="288"/>
  <c r="BE74" i="288"/>
  <c r="BE76" i="288"/>
  <c r="BD79" i="288"/>
  <c r="BD72" i="288"/>
  <c r="BD74" i="288"/>
  <c r="BD76" i="288"/>
  <c r="BC79" i="288"/>
  <c r="BC72" i="288"/>
  <c r="BC74" i="288"/>
  <c r="BC76" i="288"/>
  <c r="BB79" i="288"/>
  <c r="BB72" i="288"/>
  <c r="BB74" i="288"/>
  <c r="BB76" i="288"/>
  <c r="BA79" i="288"/>
  <c r="BA72" i="288"/>
  <c r="BA74" i="288"/>
  <c r="BA76" i="288"/>
  <c r="AZ79" i="288"/>
  <c r="AZ72" i="288"/>
  <c r="AZ71" i="288"/>
  <c r="AZ74" i="288"/>
  <c r="AZ76" i="288"/>
  <c r="AY79" i="288"/>
  <c r="AY72" i="288"/>
  <c r="AY71" i="288"/>
  <c r="AY74" i="288"/>
  <c r="AY76" i="288"/>
  <c r="AX79" i="288"/>
  <c r="AX72" i="288"/>
  <c r="AX71" i="288"/>
  <c r="AX74" i="288"/>
  <c r="AX76" i="288"/>
  <c r="AW79" i="288"/>
  <c r="AW72" i="288"/>
  <c r="AW71" i="288"/>
  <c r="AW74" i="288"/>
  <c r="AW76" i="288"/>
  <c r="AV79" i="288"/>
  <c r="AV72" i="288"/>
  <c r="AV71" i="288"/>
  <c r="AV74" i="288"/>
  <c r="AV76" i="288"/>
  <c r="AU79" i="288"/>
  <c r="AU72" i="288"/>
  <c r="AU71" i="288"/>
  <c r="AU74" i="288"/>
  <c r="AU76" i="288"/>
  <c r="AT79" i="288"/>
  <c r="AT72" i="288"/>
  <c r="AT71" i="288"/>
  <c r="AT74" i="288"/>
  <c r="AT76" i="288"/>
  <c r="AS79" i="288"/>
  <c r="AS72" i="288"/>
  <c r="AS71" i="288"/>
  <c r="AS74" i="288"/>
  <c r="AS76" i="288"/>
  <c r="AR79" i="288"/>
  <c r="AR72" i="288"/>
  <c r="AR71" i="288"/>
  <c r="AR74" i="288"/>
  <c r="AR76" i="288"/>
  <c r="AQ79" i="288"/>
  <c r="AQ72" i="288"/>
  <c r="AQ71" i="288"/>
  <c r="AQ74" i="288"/>
  <c r="AQ76" i="288"/>
  <c r="AP79" i="288"/>
  <c r="AP72" i="288"/>
  <c r="AP71" i="288"/>
  <c r="AP74" i="288"/>
  <c r="AP76" i="288"/>
  <c r="AO79" i="288"/>
  <c r="AO72" i="288"/>
  <c r="AO71" i="288"/>
  <c r="AO74" i="288"/>
  <c r="AO76" i="288"/>
  <c r="AN79" i="288"/>
  <c r="AN72" i="288"/>
  <c r="AN71" i="288"/>
  <c r="AN74" i="288"/>
  <c r="AN76" i="288"/>
  <c r="AM79" i="288"/>
  <c r="AM72" i="288"/>
  <c r="AM71" i="288"/>
  <c r="AM74" i="288"/>
  <c r="AM76" i="288"/>
  <c r="AL79" i="288"/>
  <c r="AL72" i="288"/>
  <c r="AL71" i="288"/>
  <c r="AL74" i="288"/>
  <c r="AL76" i="288"/>
  <c r="AK79" i="288"/>
  <c r="AK72" i="288"/>
  <c r="AK71" i="288"/>
  <c r="AK74" i="288"/>
  <c r="AK76" i="288"/>
  <c r="AJ79" i="288"/>
  <c r="AJ72" i="288"/>
  <c r="AJ71" i="288"/>
  <c r="AJ74" i="288"/>
  <c r="AJ76" i="288"/>
  <c r="AI79" i="288"/>
  <c r="AI72" i="288"/>
  <c r="AI71" i="288"/>
  <c r="AI74" i="288"/>
  <c r="AI76" i="288"/>
  <c r="AH79" i="288"/>
  <c r="AH72" i="288"/>
  <c r="AH71" i="288"/>
  <c r="AH74" i="288"/>
  <c r="AH76" i="288"/>
  <c r="AG79" i="288"/>
  <c r="AG72" i="288"/>
  <c r="AG71" i="288"/>
  <c r="AG74" i="288"/>
  <c r="AG76" i="288"/>
  <c r="AF79" i="288"/>
  <c r="AF72" i="288"/>
  <c r="AF71" i="288"/>
  <c r="AF74" i="288"/>
  <c r="AF76" i="288"/>
  <c r="AE79" i="288"/>
  <c r="AE72" i="288"/>
  <c r="AE71" i="288"/>
  <c r="AE74" i="288"/>
  <c r="AE76" i="288"/>
  <c r="AD79" i="288"/>
  <c r="AD72" i="288"/>
  <c r="AD71" i="288"/>
  <c r="AD74" i="288"/>
  <c r="AD76" i="288"/>
  <c r="AC79" i="288"/>
  <c r="AC72" i="288"/>
  <c r="AC71" i="288"/>
  <c r="AC74" i="288"/>
  <c r="AC76" i="288"/>
  <c r="AB79" i="288"/>
  <c r="AB72" i="288"/>
  <c r="AB71" i="288"/>
  <c r="AB74" i="288"/>
  <c r="AB76" i="288"/>
  <c r="AA79" i="288"/>
  <c r="AA72" i="288"/>
  <c r="AA71" i="288"/>
  <c r="AA74" i="288"/>
  <c r="AA76" i="288"/>
  <c r="Z79" i="288"/>
  <c r="Z72" i="288"/>
  <c r="Z71" i="288"/>
  <c r="Z74" i="288"/>
  <c r="Z76" i="288"/>
  <c r="Y79" i="288"/>
  <c r="Y72" i="288"/>
  <c r="Y71" i="288"/>
  <c r="Y74" i="288"/>
  <c r="Y76" i="288"/>
  <c r="X79" i="288"/>
  <c r="X72" i="288"/>
  <c r="X71" i="288"/>
  <c r="X74" i="288"/>
  <c r="X76" i="288"/>
  <c r="W79" i="288"/>
  <c r="W72" i="288"/>
  <c r="W71" i="288"/>
  <c r="W74" i="288"/>
  <c r="W76" i="288"/>
  <c r="V79" i="288"/>
  <c r="V72" i="288"/>
  <c r="V71" i="288"/>
  <c r="V74" i="288"/>
  <c r="V76" i="288"/>
  <c r="U79" i="288"/>
  <c r="U72" i="288"/>
  <c r="U71" i="288"/>
  <c r="U74" i="288"/>
  <c r="U76" i="288"/>
  <c r="T79" i="288"/>
  <c r="T72" i="288"/>
  <c r="T71" i="288"/>
  <c r="T74" i="288"/>
  <c r="T76" i="288"/>
  <c r="S79" i="288"/>
  <c r="S72" i="288"/>
  <c r="S71" i="288"/>
  <c r="S74" i="288"/>
  <c r="S76" i="288"/>
  <c r="R79" i="288"/>
  <c r="R72" i="288"/>
  <c r="R71" i="288"/>
  <c r="R74" i="288"/>
  <c r="R76" i="288"/>
  <c r="Q79" i="288"/>
  <c r="Q72" i="288"/>
  <c r="Q71" i="288"/>
  <c r="Q74" i="288"/>
  <c r="Q76" i="288"/>
  <c r="P79" i="288"/>
  <c r="P81" i="288"/>
  <c r="P84" i="288"/>
  <c r="P86" i="288"/>
  <c r="Q82" i="288"/>
  <c r="Q81" i="288"/>
  <c r="Q84" i="288"/>
  <c r="Q86" i="288"/>
  <c r="R82" i="288"/>
  <c r="R81" i="288"/>
  <c r="R84" i="288"/>
  <c r="R86" i="288"/>
  <c r="S82" i="288"/>
  <c r="S81" i="288"/>
  <c r="S84" i="288"/>
  <c r="S86" i="288"/>
  <c r="T82" i="288"/>
  <c r="T81" i="288"/>
  <c r="T84" i="288"/>
  <c r="T86" i="288"/>
  <c r="U82" i="288"/>
  <c r="U81" i="288"/>
  <c r="U84" i="288"/>
  <c r="U86" i="288"/>
  <c r="V82" i="288"/>
  <c r="V81" i="288"/>
  <c r="V84" i="288"/>
  <c r="V86" i="288"/>
  <c r="W82" i="288"/>
  <c r="W81" i="288"/>
  <c r="W84" i="288"/>
  <c r="W86" i="288"/>
  <c r="X82" i="288"/>
  <c r="X81" i="288"/>
  <c r="X84" i="288"/>
  <c r="X86" i="288"/>
  <c r="Y82" i="288"/>
  <c r="Y81" i="288"/>
  <c r="Y84" i="288"/>
  <c r="Y86" i="288"/>
  <c r="Z82" i="288"/>
  <c r="Z81" i="288"/>
  <c r="Z84" i="288"/>
  <c r="Z86" i="288"/>
  <c r="AA82" i="288"/>
  <c r="AA81" i="288"/>
  <c r="AA84" i="288"/>
  <c r="AA86" i="288"/>
  <c r="AB82" i="288"/>
  <c r="AB81" i="288"/>
  <c r="AB84" i="288"/>
  <c r="AB86" i="288"/>
  <c r="AC82" i="288"/>
  <c r="AC81" i="288"/>
  <c r="AC84" i="288"/>
  <c r="AC86" i="288"/>
  <c r="AD82" i="288"/>
  <c r="AD81" i="288"/>
  <c r="AD84" i="288"/>
  <c r="AD86" i="288"/>
  <c r="AE82" i="288"/>
  <c r="AE81" i="288"/>
  <c r="AE84" i="288"/>
  <c r="AE86" i="288"/>
  <c r="AF82" i="288"/>
  <c r="AF81" i="288"/>
  <c r="AF84" i="288"/>
  <c r="AF86" i="288"/>
  <c r="AG82" i="288"/>
  <c r="AG81" i="288"/>
  <c r="AG84" i="288"/>
  <c r="AG86" i="288"/>
  <c r="AH82" i="288"/>
  <c r="AH81" i="288"/>
  <c r="AH84" i="288"/>
  <c r="AH86" i="288"/>
  <c r="AI82" i="288"/>
  <c r="AI81" i="288"/>
  <c r="AI84" i="288"/>
  <c r="AI86" i="288"/>
  <c r="AJ82" i="288"/>
  <c r="AJ81" i="288"/>
  <c r="AJ84" i="288"/>
  <c r="AJ86" i="288"/>
  <c r="AK82" i="288"/>
  <c r="AK81" i="288"/>
  <c r="AK84" i="288"/>
  <c r="AK86" i="288"/>
  <c r="AL82" i="288"/>
  <c r="AL81" i="288"/>
  <c r="AL84" i="288"/>
  <c r="AL86" i="288"/>
  <c r="AM82" i="288"/>
  <c r="AM81" i="288"/>
  <c r="AM84" i="288"/>
  <c r="AM86" i="288"/>
  <c r="AN82" i="288"/>
  <c r="AN81" i="288"/>
  <c r="AN84" i="288"/>
  <c r="AN86" i="288"/>
  <c r="AO82" i="288"/>
  <c r="AO81" i="288"/>
  <c r="AO84" i="288"/>
  <c r="AO86" i="288"/>
  <c r="AP82" i="288"/>
  <c r="AP81" i="288"/>
  <c r="AP84" i="288"/>
  <c r="AP86" i="288"/>
  <c r="AQ82" i="288"/>
  <c r="AQ81" i="288"/>
  <c r="AQ84" i="288"/>
  <c r="AQ86" i="288"/>
  <c r="AR82" i="288"/>
  <c r="AR81" i="288"/>
  <c r="AR84" i="288"/>
  <c r="AR86" i="288"/>
  <c r="AS82" i="288"/>
  <c r="AS81" i="288"/>
  <c r="AS84" i="288"/>
  <c r="AS86" i="288"/>
  <c r="AT82" i="288"/>
  <c r="AT81" i="288"/>
  <c r="AT84" i="288"/>
  <c r="AT86" i="288"/>
  <c r="AU82" i="288"/>
  <c r="AU81" i="288"/>
  <c r="AU84" i="288"/>
  <c r="AU86" i="288"/>
  <c r="AV82" i="288"/>
  <c r="AV81" i="288"/>
  <c r="AV84" i="288"/>
  <c r="AV86" i="288"/>
  <c r="AW82" i="288"/>
  <c r="AW81" i="288"/>
  <c r="AW84" i="288"/>
  <c r="AW86" i="288"/>
  <c r="AX82" i="288"/>
  <c r="AX81" i="288"/>
  <c r="AX84" i="288"/>
  <c r="AX86" i="288"/>
  <c r="AY82" i="288"/>
  <c r="AY81" i="288"/>
  <c r="AY84" i="288"/>
  <c r="AY86" i="288"/>
  <c r="AZ82" i="288"/>
  <c r="AZ84" i="288"/>
  <c r="AZ86" i="288"/>
  <c r="BA82" i="288"/>
  <c r="BA84" i="288"/>
  <c r="BA86" i="288"/>
  <c r="BB82" i="288"/>
  <c r="BB84" i="288"/>
  <c r="BB86" i="288"/>
  <c r="BC82" i="288"/>
  <c r="BC84" i="288"/>
  <c r="BC86" i="288"/>
  <c r="BD82" i="288"/>
  <c r="BD84" i="288"/>
  <c r="BD86" i="288"/>
  <c r="BE82" i="288"/>
  <c r="BE84" i="288"/>
  <c r="BE86" i="288"/>
  <c r="BF82" i="288"/>
  <c r="BF84" i="288"/>
  <c r="BF86" i="288"/>
  <c r="BG82" i="288"/>
  <c r="BG84" i="288"/>
  <c r="BG86" i="288"/>
  <c r="BH82" i="288"/>
  <c r="BH84" i="288"/>
  <c r="BH86" i="288"/>
  <c r="BI82" i="288"/>
  <c r="BI84" i="288"/>
  <c r="BI86" i="288"/>
  <c r="BJ82" i="288"/>
  <c r="BJ84" i="288"/>
  <c r="BJ86" i="288"/>
  <c r="BK82" i="288"/>
  <c r="BK84" i="288"/>
  <c r="BK86" i="288"/>
  <c r="BL82" i="288"/>
  <c r="BL84" i="288"/>
  <c r="BL86" i="288"/>
  <c r="BM82" i="288"/>
  <c r="BM84" i="288"/>
  <c r="BM86" i="288"/>
  <c r="BN82" i="288"/>
  <c r="BN84" i="288"/>
  <c r="BN86" i="288"/>
  <c r="BO82" i="288"/>
  <c r="BO84" i="288"/>
  <c r="BO86" i="288"/>
  <c r="BP82" i="288"/>
  <c r="BP84" i="288"/>
  <c r="BP86" i="288"/>
  <c r="BQ82" i="288"/>
  <c r="BQ84" i="288"/>
  <c r="BQ86" i="288"/>
  <c r="BR82" i="288"/>
  <c r="BR84" i="288"/>
  <c r="BR86" i="288"/>
  <c r="BS82" i="288"/>
  <c r="BS84" i="288"/>
  <c r="BS86" i="288"/>
  <c r="BT82" i="288"/>
  <c r="BT84" i="288"/>
  <c r="BT86" i="288"/>
  <c r="BU82" i="288"/>
  <c r="BU84" i="288"/>
  <c r="BU86" i="288"/>
  <c r="BV82" i="288"/>
  <c r="BV84" i="288"/>
  <c r="BV86" i="288"/>
  <c r="BW82" i="288"/>
  <c r="BW84" i="288"/>
  <c r="BW86" i="288"/>
  <c r="BX82" i="288"/>
  <c r="BX84" i="288"/>
  <c r="BX86" i="288"/>
  <c r="BY82" i="288"/>
  <c r="BY84" i="288"/>
  <c r="BY86" i="288"/>
  <c r="BZ82" i="288"/>
  <c r="BZ84" i="288"/>
  <c r="BZ86" i="288"/>
  <c r="CA82" i="288"/>
  <c r="CA84" i="288"/>
  <c r="CA86" i="288"/>
  <c r="CB82" i="288"/>
  <c r="CB84" i="288"/>
  <c r="CB86" i="288"/>
  <c r="CC82" i="288"/>
  <c r="CC84" i="288"/>
  <c r="CC86" i="288"/>
  <c r="CD82" i="288"/>
  <c r="CD84" i="288"/>
  <c r="CD86" i="288"/>
  <c r="CE82" i="288"/>
  <c r="CE84" i="288"/>
  <c r="CE86" i="288"/>
  <c r="CF82" i="288"/>
  <c r="CF84" i="288"/>
  <c r="CF86" i="288"/>
  <c r="CG82" i="288"/>
  <c r="CG84" i="288"/>
  <c r="CG86" i="288"/>
  <c r="CH82" i="288"/>
  <c r="CH84" i="288"/>
  <c r="CH86" i="288"/>
  <c r="CI82" i="288"/>
  <c r="CI84" i="288"/>
  <c r="CI86" i="288"/>
  <c r="CJ82" i="288"/>
  <c r="CJ84" i="288"/>
  <c r="CJ86" i="288"/>
  <c r="CK82" i="288"/>
  <c r="CK84" i="288"/>
  <c r="CK86" i="288"/>
  <c r="CL82" i="288"/>
  <c r="CL84" i="288"/>
  <c r="CL86" i="288"/>
  <c r="CM82" i="288"/>
  <c r="CM84" i="288"/>
  <c r="CM86" i="288"/>
  <c r="CN82" i="288"/>
  <c r="CN84" i="288"/>
  <c r="CN86" i="288"/>
  <c r="CO82" i="288"/>
  <c r="CO84" i="288"/>
  <c r="CO86" i="288"/>
  <c r="CP82" i="288"/>
  <c r="CP84" i="288"/>
  <c r="CP86" i="288"/>
  <c r="CQ82" i="288"/>
  <c r="CQ84" i="288"/>
  <c r="CQ86" i="288"/>
  <c r="CR82" i="288"/>
  <c r="CR84" i="288"/>
  <c r="CR86" i="288"/>
  <c r="CS82" i="288"/>
  <c r="CS84" i="288"/>
  <c r="CS86" i="288"/>
  <c r="CT82" i="288"/>
  <c r="CT84" i="288"/>
  <c r="CT86" i="288"/>
  <c r="CU82" i="288"/>
  <c r="CU84" i="288"/>
  <c r="CU86" i="288"/>
  <c r="CV82" i="288"/>
  <c r="CV84" i="288"/>
  <c r="CV86" i="288"/>
  <c r="CW82" i="288"/>
  <c r="CW84" i="288"/>
  <c r="CW86" i="288"/>
  <c r="CX82" i="288"/>
  <c r="CX84" i="288"/>
  <c r="CX86" i="288"/>
  <c r="CY82" i="288"/>
  <c r="CY84" i="288"/>
  <c r="CY86" i="288"/>
  <c r="CZ82" i="288"/>
  <c r="CZ84" i="288"/>
  <c r="CZ86" i="288"/>
  <c r="DA82" i="288"/>
  <c r="DA84" i="288"/>
  <c r="DA86" i="288"/>
  <c r="DB82" i="288"/>
  <c r="DB84" i="288"/>
  <c r="DB86" i="288"/>
  <c r="DC82" i="288"/>
  <c r="DC84" i="288"/>
  <c r="DC86" i="288"/>
  <c r="DD82" i="288"/>
  <c r="DD84" i="288"/>
  <c r="DD86" i="288"/>
  <c r="DE82" i="288"/>
  <c r="DE84" i="288"/>
  <c r="DE86" i="288"/>
  <c r="DF82" i="288"/>
  <c r="DF84" i="288"/>
  <c r="DF86" i="288"/>
  <c r="DG82" i="288"/>
  <c r="DG84" i="288"/>
  <c r="DG86" i="288"/>
  <c r="DH82" i="288"/>
  <c r="DH84" i="288"/>
  <c r="DH86" i="288"/>
  <c r="DI82" i="288"/>
  <c r="DI84" i="288"/>
  <c r="DI86" i="288"/>
  <c r="DJ82" i="288"/>
  <c r="DJ84" i="288"/>
  <c r="DJ86" i="288"/>
  <c r="DK82" i="288"/>
  <c r="DK84" i="288"/>
  <c r="DK86" i="288"/>
  <c r="DL82" i="288"/>
  <c r="DL84" i="288"/>
  <c r="DL86" i="288"/>
  <c r="DM82" i="288"/>
  <c r="DM84" i="288"/>
  <c r="DM86" i="288"/>
  <c r="DN82" i="288"/>
  <c r="DN84" i="288"/>
  <c r="DN86" i="288"/>
  <c r="DO82" i="288"/>
  <c r="DO84" i="288"/>
  <c r="DO86" i="288"/>
  <c r="DP82" i="288"/>
  <c r="DP84" i="288"/>
  <c r="DP86" i="288"/>
  <c r="DQ82" i="288"/>
  <c r="DQ84" i="288"/>
  <c r="DQ86" i="288"/>
  <c r="DR82" i="288"/>
  <c r="DR84" i="288"/>
  <c r="DR86" i="288"/>
  <c r="DS82" i="288"/>
  <c r="DS84" i="288"/>
  <c r="DS86" i="288"/>
  <c r="DT82" i="288"/>
  <c r="DT84" i="288"/>
  <c r="DT86" i="288"/>
  <c r="DU82" i="288"/>
  <c r="DU84" i="288"/>
  <c r="DU86" i="288"/>
  <c r="DV82" i="288"/>
  <c r="DV84" i="288"/>
  <c r="DV86" i="288"/>
  <c r="DW82" i="288"/>
  <c r="DW84" i="288"/>
  <c r="DW86" i="288"/>
  <c r="DX82" i="288"/>
  <c r="DX84" i="288"/>
  <c r="DX86" i="288"/>
  <c r="DY82" i="288"/>
  <c r="DY84" i="288"/>
  <c r="DY86" i="288"/>
  <c r="DZ82" i="288"/>
  <c r="DZ84" i="288"/>
  <c r="DZ86" i="288"/>
  <c r="EA82" i="288"/>
  <c r="EA84" i="288"/>
  <c r="EA86" i="288"/>
  <c r="EB82" i="288"/>
  <c r="EB84" i="288"/>
  <c r="EB86" i="288"/>
  <c r="EC82" i="288"/>
  <c r="EC84" i="288"/>
  <c r="EC86" i="288"/>
  <c r="ED82" i="288"/>
  <c r="ED84" i="288"/>
  <c r="ED86" i="288"/>
  <c r="EE82" i="288"/>
  <c r="EE84" i="288"/>
  <c r="EE86" i="288"/>
  <c r="EF82" i="288"/>
  <c r="EF84" i="288"/>
  <c r="EF86" i="288"/>
  <c r="EG82" i="288"/>
  <c r="EG84" i="288"/>
  <c r="EG86" i="288"/>
  <c r="EH82" i="288"/>
  <c r="EH84" i="288"/>
  <c r="EH86" i="288"/>
  <c r="EI82" i="288"/>
  <c r="EI84" i="288"/>
  <c r="EI86" i="288"/>
  <c r="EJ82" i="288"/>
  <c r="EJ84" i="288"/>
  <c r="EJ86" i="288"/>
  <c r="EK82" i="288"/>
  <c r="EK84" i="288"/>
  <c r="EK86" i="288"/>
  <c r="EL82" i="288"/>
  <c r="EL84" i="288"/>
  <c r="EL86" i="288"/>
  <c r="EM82" i="288"/>
  <c r="EM84" i="288"/>
  <c r="EM86" i="288"/>
  <c r="EN82" i="288"/>
  <c r="EN84" i="288"/>
  <c r="EN86" i="288"/>
  <c r="EO82" i="288"/>
  <c r="EO84" i="288"/>
  <c r="EO86" i="288"/>
  <c r="EP82" i="288"/>
  <c r="EP84" i="288"/>
  <c r="EP86" i="288"/>
  <c r="EQ82" i="288"/>
  <c r="EQ84" i="288"/>
  <c r="EQ86" i="288"/>
  <c r="ER82" i="288"/>
  <c r="ER84" i="288"/>
  <c r="ER86" i="288"/>
  <c r="ES82" i="288"/>
  <c r="ES84" i="288"/>
  <c r="ES86" i="288"/>
  <c r="ET82" i="288"/>
  <c r="ET84" i="288"/>
  <c r="ET86" i="288"/>
  <c r="EU82" i="288"/>
  <c r="EU84" i="288"/>
  <c r="EU86" i="288"/>
  <c r="EV82" i="288"/>
  <c r="EV84" i="288"/>
  <c r="EV86" i="288"/>
  <c r="EW82" i="288"/>
  <c r="EW84" i="288"/>
  <c r="EW86" i="288"/>
  <c r="EX82" i="288"/>
  <c r="EX84" i="288"/>
  <c r="EX86" i="288"/>
  <c r="EY82" i="288"/>
  <c r="EY84" i="288"/>
  <c r="EY86" i="288"/>
  <c r="EZ82" i="288"/>
  <c r="EZ84" i="288"/>
  <c r="EZ86" i="288"/>
  <c r="FA82" i="288"/>
  <c r="FA84" i="288"/>
  <c r="FA86" i="288"/>
  <c r="FB82" i="288"/>
  <c r="FB84" i="288"/>
  <c r="FB86" i="288"/>
  <c r="FC82" i="288"/>
  <c r="FC84" i="288"/>
  <c r="FC86" i="288"/>
  <c r="FD82" i="288"/>
  <c r="FD84" i="288"/>
  <c r="FD86" i="288"/>
  <c r="FE82" i="288"/>
  <c r="FE84" i="288"/>
  <c r="FE86" i="288"/>
  <c r="FF82" i="288"/>
  <c r="FF84" i="288"/>
  <c r="FF86" i="288"/>
  <c r="FG82" i="288"/>
  <c r="FG84" i="288"/>
  <c r="FG86" i="288"/>
  <c r="FH82" i="288"/>
  <c r="FH84" i="288"/>
  <c r="FH86" i="288"/>
  <c r="FI82" i="288"/>
  <c r="FI84" i="288"/>
  <c r="FI86" i="288"/>
  <c r="FJ82" i="288"/>
  <c r="FJ84" i="288"/>
  <c r="FJ86" i="288"/>
  <c r="FK82" i="288"/>
  <c r="FK84" i="288"/>
  <c r="FK86" i="288"/>
  <c r="FL82" i="288"/>
  <c r="FL84" i="288"/>
  <c r="FL86" i="288"/>
  <c r="FM82" i="288"/>
  <c r="FM84" i="288"/>
  <c r="FM86" i="288"/>
  <c r="FN82" i="288"/>
  <c r="FN84" i="288"/>
  <c r="FN86" i="288"/>
  <c r="FO82" i="288"/>
  <c r="FO84" i="288"/>
  <c r="FO86" i="288"/>
  <c r="FP82" i="288"/>
  <c r="FP84" i="288"/>
  <c r="FP86" i="288"/>
  <c r="FQ82" i="288"/>
  <c r="FQ84" i="288"/>
  <c r="FQ86" i="288"/>
  <c r="FR82" i="288"/>
  <c r="FR84" i="288"/>
  <c r="FR86" i="288"/>
  <c r="FS82" i="288"/>
  <c r="FS84" i="288"/>
  <c r="FS86" i="288"/>
  <c r="FT82" i="288"/>
  <c r="FT84" i="288"/>
  <c r="FT86" i="288"/>
  <c r="FU82" i="288"/>
  <c r="FU84" i="288"/>
  <c r="FU86" i="288"/>
  <c r="FV82" i="288"/>
  <c r="FV84" i="288"/>
  <c r="FV86" i="288"/>
  <c r="FW82" i="288"/>
  <c r="FW84" i="288"/>
  <c r="FW86" i="288"/>
  <c r="FX82" i="288"/>
  <c r="FX84" i="288"/>
  <c r="FX86" i="288"/>
  <c r="FY82" i="288"/>
  <c r="FY84" i="288"/>
  <c r="FY86" i="288"/>
  <c r="FZ82" i="288"/>
  <c r="FZ84" i="288"/>
  <c r="FZ86" i="288"/>
  <c r="GA82" i="288"/>
  <c r="GA84" i="288"/>
  <c r="GA86" i="288"/>
  <c r="GB82" i="288"/>
  <c r="GB84" i="288"/>
  <c r="GB86" i="288"/>
  <c r="GC82" i="288"/>
  <c r="GC84" i="288"/>
  <c r="GC86" i="288"/>
  <c r="GD82" i="288"/>
  <c r="GD84" i="288"/>
  <c r="GD86" i="288"/>
  <c r="GE82" i="288"/>
  <c r="GE84" i="288"/>
  <c r="GE86" i="288"/>
  <c r="GF82" i="288"/>
  <c r="GF84" i="288"/>
  <c r="GF86" i="288"/>
  <c r="GG82" i="288"/>
  <c r="GG84" i="288"/>
  <c r="GG86" i="288"/>
  <c r="GH82" i="288"/>
  <c r="GH84" i="288"/>
  <c r="GH86" i="288"/>
  <c r="GI82" i="288"/>
  <c r="GI84" i="288"/>
  <c r="GI86" i="288"/>
  <c r="GJ109" i="280"/>
  <c r="GJ110" i="280"/>
  <c r="GJ82" i="288"/>
  <c r="GJ84" i="288"/>
  <c r="GJ86" i="288"/>
  <c r="F87" i="288"/>
  <c r="H19" i="269"/>
  <c r="K19" i="269"/>
  <c r="J19" i="269"/>
  <c r="F88" i="288"/>
  <c r="H20" i="269"/>
  <c r="K20" i="269"/>
  <c r="J20" i="269"/>
  <c r="K95" i="288"/>
  <c r="K96" i="288"/>
  <c r="K98" i="288"/>
  <c r="K99" i="288"/>
  <c r="K100" i="288"/>
  <c r="K102" i="288"/>
  <c r="L95" i="288"/>
  <c r="L96" i="288"/>
  <c r="L98" i="288"/>
  <c r="L99" i="288"/>
  <c r="L100" i="288"/>
  <c r="L102" i="288"/>
  <c r="M95" i="288"/>
  <c r="M96" i="288"/>
  <c r="M98" i="288"/>
  <c r="M99" i="288"/>
  <c r="M100" i="288"/>
  <c r="M102" i="288"/>
  <c r="N95" i="288"/>
  <c r="N96" i="288"/>
  <c r="N98" i="288"/>
  <c r="N99" i="288"/>
  <c r="N100" i="288"/>
  <c r="N102" i="288"/>
  <c r="O95" i="288"/>
  <c r="O96" i="288"/>
  <c r="O98" i="288"/>
  <c r="O99" i="288"/>
  <c r="O100" i="288"/>
  <c r="O102" i="288"/>
  <c r="P95" i="288"/>
  <c r="P96" i="288"/>
  <c r="P98" i="288"/>
  <c r="P99" i="288"/>
  <c r="P100" i="288"/>
  <c r="P102" i="288"/>
  <c r="Q95" i="288"/>
  <c r="Q96" i="288"/>
  <c r="Q98" i="288"/>
  <c r="Q99" i="288"/>
  <c r="Q100" i="288"/>
  <c r="Q102" i="288"/>
  <c r="R95" i="288"/>
  <c r="R96" i="288"/>
  <c r="R98" i="288"/>
  <c r="R99" i="288"/>
  <c r="R100" i="288"/>
  <c r="R102" i="288"/>
  <c r="S95" i="288"/>
  <c r="S96" i="288"/>
  <c r="S98" i="288"/>
  <c r="S99" i="288"/>
  <c r="S100" i="288"/>
  <c r="S102" i="288"/>
  <c r="T95" i="288"/>
  <c r="T96" i="288"/>
  <c r="T98" i="288"/>
  <c r="T99" i="288"/>
  <c r="T100" i="288"/>
  <c r="T102" i="288"/>
  <c r="U95" i="288"/>
  <c r="U96" i="288"/>
  <c r="U98" i="288"/>
  <c r="U99" i="288"/>
  <c r="U100" i="288"/>
  <c r="U102" i="288"/>
  <c r="V95" i="288"/>
  <c r="V96" i="288"/>
  <c r="V98" i="288"/>
  <c r="V99" i="288"/>
  <c r="V100" i="288"/>
  <c r="V102" i="288"/>
  <c r="W95" i="288"/>
  <c r="W96" i="288"/>
  <c r="W98" i="288"/>
  <c r="W99" i="288"/>
  <c r="W100" i="288"/>
  <c r="W102" i="288"/>
  <c r="X95" i="288"/>
  <c r="X96" i="288"/>
  <c r="X98" i="288"/>
  <c r="X99" i="288"/>
  <c r="X100" i="288"/>
  <c r="X102" i="288"/>
  <c r="Y95" i="288"/>
  <c r="Y96" i="288"/>
  <c r="Y98" i="288"/>
  <c r="Y99" i="288"/>
  <c r="Y100" i="288"/>
  <c r="Y102" i="288"/>
  <c r="Z95" i="288"/>
  <c r="Z96" i="288"/>
  <c r="Z98" i="288"/>
  <c r="Z99" i="288"/>
  <c r="Z100" i="288"/>
  <c r="Z102" i="288"/>
  <c r="AA95" i="288"/>
  <c r="AA96" i="288"/>
  <c r="AA98" i="288"/>
  <c r="AA99" i="288"/>
  <c r="AA100" i="288"/>
  <c r="AA102" i="288"/>
  <c r="AB95" i="288"/>
  <c r="AB96" i="288"/>
  <c r="AB98" i="288"/>
  <c r="AB99" i="288"/>
  <c r="AB100" i="288"/>
  <c r="AB102" i="288"/>
  <c r="AC95" i="288"/>
  <c r="AC96" i="288"/>
  <c r="AC98" i="288"/>
  <c r="AC99" i="288"/>
  <c r="AC100" i="288"/>
  <c r="AC102" i="288"/>
  <c r="AD95" i="288"/>
  <c r="AD96" i="288"/>
  <c r="AD98" i="288"/>
  <c r="AD99" i="288"/>
  <c r="AD100" i="288"/>
  <c r="AD102" i="288"/>
  <c r="AE95" i="288"/>
  <c r="AE96" i="288"/>
  <c r="AE98" i="288"/>
  <c r="AE99" i="288"/>
  <c r="AE100" i="288"/>
  <c r="AE102" i="288"/>
  <c r="AF95" i="288"/>
  <c r="AF96" i="288"/>
  <c r="AF98" i="288"/>
  <c r="AF99" i="288"/>
  <c r="AF100" i="288"/>
  <c r="AF102" i="288"/>
  <c r="AG95" i="288"/>
  <c r="AG96" i="288"/>
  <c r="AG98" i="288"/>
  <c r="AG99" i="288"/>
  <c r="AG100" i="288"/>
  <c r="AG102" i="288"/>
  <c r="AH95" i="288"/>
  <c r="AH96" i="288"/>
  <c r="AH98" i="288"/>
  <c r="AH99" i="288"/>
  <c r="AH100" i="288"/>
  <c r="AH102" i="288"/>
  <c r="AI95" i="288"/>
  <c r="AI96" i="288"/>
  <c r="AI98" i="288"/>
  <c r="AI99" i="288"/>
  <c r="AI100" i="288"/>
  <c r="AI102" i="288"/>
  <c r="AJ95" i="288"/>
  <c r="AJ96" i="288"/>
  <c r="AJ98" i="288"/>
  <c r="AJ99" i="288"/>
  <c r="AJ100" i="288"/>
  <c r="AJ102" i="288"/>
  <c r="AK95" i="288"/>
  <c r="AK96" i="288"/>
  <c r="AK98" i="288"/>
  <c r="AK99" i="288"/>
  <c r="AK100" i="288"/>
  <c r="AK102" i="288"/>
  <c r="AL95" i="288"/>
  <c r="AL96" i="288"/>
  <c r="AL98" i="288"/>
  <c r="AL99" i="288"/>
  <c r="AL100" i="288"/>
  <c r="AL102" i="288"/>
  <c r="AM95" i="288"/>
  <c r="AM96" i="288"/>
  <c r="AM98" i="288"/>
  <c r="AM99" i="288"/>
  <c r="AM100" i="288"/>
  <c r="AM102" i="288"/>
  <c r="AN95" i="288"/>
  <c r="AN96" i="288"/>
  <c r="AN98" i="288"/>
  <c r="AN99" i="288"/>
  <c r="AN100" i="288"/>
  <c r="AN102" i="288"/>
  <c r="AO95" i="288"/>
  <c r="AO96" i="288"/>
  <c r="AO98" i="288"/>
  <c r="AO99" i="288"/>
  <c r="AO100" i="288"/>
  <c r="AO102" i="288"/>
  <c r="AP95" i="288"/>
  <c r="AP96" i="288"/>
  <c r="AP98" i="288"/>
  <c r="AP99" i="288"/>
  <c r="AP100" i="288"/>
  <c r="AP102" i="288"/>
  <c r="AQ95" i="288"/>
  <c r="AQ96" i="288"/>
  <c r="AQ98" i="288"/>
  <c r="AQ99" i="288"/>
  <c r="AQ100" i="288"/>
  <c r="AQ102" i="288"/>
  <c r="AR95" i="288"/>
  <c r="AR96" i="288"/>
  <c r="AR98" i="288"/>
  <c r="AR99" i="288"/>
  <c r="AR100" i="288"/>
  <c r="AR102" i="288"/>
  <c r="AS95" i="288"/>
  <c r="AS96" i="288"/>
  <c r="AS98" i="288"/>
  <c r="AS99" i="288"/>
  <c r="AS100" i="288"/>
  <c r="AS102" i="288"/>
  <c r="AT95" i="288"/>
  <c r="AT96" i="288"/>
  <c r="AT98" i="288"/>
  <c r="AT99" i="288"/>
  <c r="AT100" i="288"/>
  <c r="AT102" i="288"/>
  <c r="AU95" i="288"/>
  <c r="AU96" i="288"/>
  <c r="AU98" i="288"/>
  <c r="AU99" i="288"/>
  <c r="AU100" i="288"/>
  <c r="AU102" i="288"/>
  <c r="AV95" i="288"/>
  <c r="AV96" i="288"/>
  <c r="AV98" i="288"/>
  <c r="AV99" i="288"/>
  <c r="AV100" i="288"/>
  <c r="AV102" i="288"/>
  <c r="AW95" i="288"/>
  <c r="AW96" i="288"/>
  <c r="AW98" i="288"/>
  <c r="AW99" i="288"/>
  <c r="AW100" i="288"/>
  <c r="AW102" i="288"/>
  <c r="AX95" i="288"/>
  <c r="AX96" i="288"/>
  <c r="AX98" i="288"/>
  <c r="AX99" i="288"/>
  <c r="AX100" i="288"/>
  <c r="AX102" i="288"/>
  <c r="AY95" i="288"/>
  <c r="AY96" i="288"/>
  <c r="AY98" i="288"/>
  <c r="AY99" i="288"/>
  <c r="AY100" i="288"/>
  <c r="AY102" i="288"/>
  <c r="AZ95" i="288"/>
  <c r="AZ96" i="288"/>
  <c r="AZ98" i="288"/>
  <c r="AZ99" i="288"/>
  <c r="AZ100" i="288"/>
  <c r="AZ102" i="288"/>
  <c r="BA95" i="288"/>
  <c r="BA96" i="288"/>
  <c r="BA98" i="288"/>
  <c r="BA99" i="288"/>
  <c r="BA100" i="288"/>
  <c r="BA102" i="288"/>
  <c r="BB95" i="288"/>
  <c r="BB96" i="288"/>
  <c r="BB98" i="288"/>
  <c r="BB99" i="288"/>
  <c r="BB100" i="288"/>
  <c r="BB102" i="288"/>
  <c r="BC95" i="288"/>
  <c r="BC96" i="288"/>
  <c r="BC98" i="288"/>
  <c r="BC99" i="288"/>
  <c r="BC100" i="288"/>
  <c r="BC102" i="288"/>
  <c r="BD95" i="288"/>
  <c r="BD96" i="288"/>
  <c r="BD98" i="288"/>
  <c r="BD99" i="288"/>
  <c r="BD100" i="288"/>
  <c r="BD102" i="288"/>
  <c r="BE95" i="288"/>
  <c r="BE96" i="288"/>
  <c r="BE98" i="288"/>
  <c r="BE99" i="288"/>
  <c r="BE100" i="288"/>
  <c r="BE102" i="288"/>
  <c r="K103" i="288"/>
  <c r="L103" i="288"/>
  <c r="M103" i="288"/>
  <c r="N103" i="288"/>
  <c r="O103" i="288"/>
  <c r="P103" i="288"/>
  <c r="Q103" i="288"/>
  <c r="R103" i="288"/>
  <c r="S103" i="288"/>
  <c r="T103" i="288"/>
  <c r="U103" i="288"/>
  <c r="V103" i="288"/>
  <c r="W103" i="288"/>
  <c r="X103" i="288"/>
  <c r="Y103" i="288"/>
  <c r="Z103" i="288"/>
  <c r="AA103" i="288"/>
  <c r="AB103" i="288"/>
  <c r="AC103" i="288"/>
  <c r="AD103" i="288"/>
  <c r="AE103" i="288"/>
  <c r="AF103" i="288"/>
  <c r="AG103" i="288"/>
  <c r="AH103" i="288"/>
  <c r="AI103" i="288"/>
  <c r="AJ103" i="288"/>
  <c r="AK103" i="288"/>
  <c r="AL103" i="288"/>
  <c r="AM103" i="288"/>
  <c r="AN103" i="288"/>
  <c r="AO103" i="288"/>
  <c r="AP103" i="288"/>
  <c r="AQ103" i="288"/>
  <c r="AR103" i="288"/>
  <c r="AS103" i="288"/>
  <c r="AT103" i="288"/>
  <c r="AU103" i="288"/>
  <c r="AV103" i="288"/>
  <c r="AW103" i="288"/>
  <c r="AX103" i="288"/>
  <c r="AY103" i="288"/>
  <c r="AZ103" i="288"/>
  <c r="BA103" i="288"/>
  <c r="BB103" i="288"/>
  <c r="BC103" i="288"/>
  <c r="BD103" i="288"/>
  <c r="BE103" i="288"/>
  <c r="BF103" i="288"/>
  <c r="BG103" i="288"/>
  <c r="BH103" i="288"/>
  <c r="BI103" i="288"/>
  <c r="BJ103" i="288"/>
  <c r="BK103" i="288"/>
  <c r="BL103" i="288"/>
  <c r="BM103" i="288"/>
  <c r="BN103" i="288"/>
  <c r="BO103" i="288"/>
  <c r="BP103" i="288"/>
  <c r="BQ103" i="288"/>
  <c r="BR103" i="288"/>
  <c r="BS103" i="288"/>
  <c r="BT103" i="288"/>
  <c r="BU103" i="288"/>
  <c r="BV103" i="288"/>
  <c r="BW103" i="288"/>
  <c r="BX103" i="288"/>
  <c r="BY103" i="288"/>
  <c r="BZ103" i="288"/>
  <c r="CA103" i="288"/>
  <c r="CB103" i="288"/>
  <c r="CC103" i="288"/>
  <c r="CD103" i="288"/>
  <c r="CE103" i="288"/>
  <c r="CF103" i="288"/>
  <c r="CG103" i="288"/>
  <c r="CH103" i="288"/>
  <c r="CI103" i="288"/>
  <c r="CJ103" i="288"/>
  <c r="CK103" i="288"/>
  <c r="CL103" i="288"/>
  <c r="CM103" i="288"/>
  <c r="CN103" i="288"/>
  <c r="CO103" i="288"/>
  <c r="CP103" i="288"/>
  <c r="CQ103" i="288"/>
  <c r="CR103" i="288"/>
  <c r="CS103" i="288"/>
  <c r="CT103" i="288"/>
  <c r="CU103" i="288"/>
  <c r="CV103" i="288"/>
  <c r="CW103" i="288"/>
  <c r="CX103" i="288"/>
  <c r="CY103" i="288"/>
  <c r="CZ103" i="288"/>
  <c r="DA103" i="288"/>
  <c r="DB103" i="288"/>
  <c r="DC103" i="288"/>
  <c r="DD103" i="288"/>
  <c r="DE103" i="288"/>
  <c r="DF103" i="288"/>
  <c r="DG103" i="288"/>
  <c r="DH103" i="288"/>
  <c r="DI103" i="288"/>
  <c r="DJ103" i="288"/>
  <c r="DK103" i="288"/>
  <c r="DL103" i="288"/>
  <c r="DM103" i="288"/>
  <c r="DN103" i="288"/>
  <c r="DO103" i="288"/>
  <c r="DP103" i="288"/>
  <c r="DQ103" i="288"/>
  <c r="DR103" i="288"/>
  <c r="DS103" i="288"/>
  <c r="DT103" i="288"/>
  <c r="DU103" i="288"/>
  <c r="DV103" i="288"/>
  <c r="DW103" i="288"/>
  <c r="DX103" i="288"/>
  <c r="DY103" i="288"/>
  <c r="DZ103" i="288"/>
  <c r="EA103" i="288"/>
  <c r="EB103" i="288"/>
  <c r="EC103" i="288"/>
  <c r="ED103" i="288"/>
  <c r="EE103" i="288"/>
  <c r="EF103" i="288"/>
  <c r="EG103" i="288"/>
  <c r="EH103" i="288"/>
  <c r="EI103" i="288"/>
  <c r="EJ103" i="288"/>
  <c r="EK103" i="288"/>
  <c r="EL103" i="288"/>
  <c r="EM103" i="288"/>
  <c r="EN103" i="288"/>
  <c r="EO103" i="288"/>
  <c r="EP103" i="288"/>
  <c r="EQ103" i="288"/>
  <c r="ER103" i="288"/>
  <c r="ES103" i="288"/>
  <c r="ET103" i="288"/>
  <c r="EU103" i="288"/>
  <c r="EV103" i="288"/>
  <c r="EW103" i="288"/>
  <c r="EX103" i="288"/>
  <c r="EY103" i="288"/>
  <c r="EZ103" i="288"/>
  <c r="FA103" i="288"/>
  <c r="FB103" i="288"/>
  <c r="FC103" i="288"/>
  <c r="FD103" i="288"/>
  <c r="FE103" i="288"/>
  <c r="FF103" i="288"/>
  <c r="FG103" i="288"/>
  <c r="FH103" i="288"/>
  <c r="FI103" i="288"/>
  <c r="FJ103" i="288"/>
  <c r="FK103" i="288"/>
  <c r="FL103" i="288"/>
  <c r="FM103" i="288"/>
  <c r="FN103" i="288"/>
  <c r="FO103" i="288"/>
  <c r="FP103" i="288"/>
  <c r="FQ103" i="288"/>
  <c r="FR103" i="288"/>
  <c r="FS103" i="288"/>
  <c r="FT103" i="288"/>
  <c r="FU103" i="288"/>
  <c r="FV103" i="288"/>
  <c r="FW103" i="288"/>
  <c r="FX103" i="288"/>
  <c r="FY103" i="288"/>
  <c r="FZ103" i="288"/>
  <c r="GA103" i="288"/>
  <c r="GB103" i="288"/>
  <c r="GC103" i="288"/>
  <c r="GD103" i="288"/>
  <c r="GE103" i="288"/>
  <c r="GF103" i="288"/>
  <c r="GG103" i="288"/>
  <c r="GH103" i="288"/>
  <c r="GI103" i="288"/>
  <c r="GJ103" i="288"/>
  <c r="F106" i="288"/>
  <c r="H22" i="269"/>
  <c r="K22" i="269"/>
  <c r="J22" i="269"/>
  <c r="J35" i="286"/>
  <c r="K35" i="286"/>
  <c r="L35" i="286"/>
  <c r="M35" i="286"/>
  <c r="N35" i="286"/>
  <c r="O35" i="286"/>
  <c r="P35" i="286"/>
  <c r="Q35" i="286"/>
  <c r="R35" i="286"/>
  <c r="S35" i="286"/>
  <c r="T35" i="286"/>
  <c r="U35" i="286"/>
  <c r="V35" i="286"/>
  <c r="W35" i="286"/>
  <c r="X35" i="286"/>
  <c r="Y35" i="286"/>
  <c r="Z35" i="286"/>
  <c r="AA35" i="286"/>
  <c r="AB35" i="286"/>
  <c r="AC35" i="286"/>
  <c r="AD35" i="286"/>
  <c r="AE35" i="286"/>
  <c r="AF35" i="286"/>
  <c r="AG35" i="286"/>
  <c r="AH35" i="286"/>
  <c r="AI35" i="286"/>
  <c r="AJ35" i="286"/>
  <c r="AK35" i="286"/>
  <c r="AL35" i="286"/>
  <c r="AM35" i="286"/>
  <c r="AN35" i="286"/>
  <c r="AO35" i="286"/>
  <c r="AP35" i="286"/>
  <c r="AQ35" i="286"/>
  <c r="AR35" i="286"/>
  <c r="AS35" i="286"/>
  <c r="AT35" i="286"/>
  <c r="AU35" i="286"/>
  <c r="AV35" i="286"/>
  <c r="AW35" i="286"/>
  <c r="AX35" i="286"/>
  <c r="AY35" i="286"/>
  <c r="AZ35" i="286"/>
  <c r="BA35" i="286"/>
  <c r="BB35" i="286"/>
  <c r="BC35" i="286"/>
  <c r="BD35" i="286"/>
  <c r="BE35" i="286"/>
  <c r="BF35" i="286"/>
  <c r="BG35" i="286"/>
  <c r="BH35" i="286"/>
  <c r="BI35" i="286"/>
  <c r="BJ35" i="286"/>
  <c r="BK35" i="286"/>
  <c r="BL35" i="286"/>
  <c r="BM35" i="286"/>
  <c r="BN35" i="286"/>
  <c r="BO35" i="286"/>
  <c r="BP35" i="286"/>
  <c r="BQ35" i="286"/>
  <c r="BR35" i="286"/>
  <c r="BS35" i="286"/>
  <c r="BT35" i="286"/>
  <c r="BU35" i="286"/>
  <c r="BV35" i="286"/>
  <c r="BW35" i="286"/>
  <c r="BX35" i="286"/>
  <c r="BY35" i="286"/>
  <c r="BZ35" i="286"/>
  <c r="CA35" i="286"/>
  <c r="CB35" i="286"/>
  <c r="CC35" i="286"/>
  <c r="CD35" i="286"/>
  <c r="CE35" i="286"/>
  <c r="CF35" i="286"/>
  <c r="CG35" i="286"/>
  <c r="CH35" i="286"/>
  <c r="CI35" i="286"/>
  <c r="CJ35" i="286"/>
  <c r="CK35" i="286"/>
  <c r="CL35" i="286"/>
  <c r="CM35" i="286"/>
  <c r="CN35" i="286"/>
  <c r="CO35" i="286"/>
  <c r="CP35" i="286"/>
  <c r="CQ35" i="286"/>
  <c r="CR35" i="286"/>
  <c r="CS35" i="286"/>
  <c r="CT35" i="286"/>
  <c r="CU35" i="286"/>
  <c r="CV35" i="286"/>
  <c r="CW35" i="286"/>
  <c r="CX35" i="286"/>
  <c r="CY35" i="286"/>
  <c r="CZ35" i="286"/>
  <c r="DA35" i="286"/>
  <c r="DB35" i="286"/>
  <c r="DC35" i="286"/>
  <c r="DD35" i="286"/>
  <c r="DE35" i="286"/>
  <c r="DF35" i="286"/>
  <c r="DG35" i="286"/>
  <c r="DH35" i="286"/>
  <c r="DI35" i="286"/>
  <c r="DJ35" i="286"/>
  <c r="DK35" i="286"/>
  <c r="DL35" i="286"/>
  <c r="DM35" i="286"/>
  <c r="DN35" i="286"/>
  <c r="DO35" i="286"/>
  <c r="DP35" i="286"/>
  <c r="DQ35" i="286"/>
  <c r="DR35" i="286"/>
  <c r="DS35" i="286"/>
  <c r="DT35" i="286"/>
  <c r="DU35" i="286"/>
  <c r="DV35" i="286"/>
  <c r="DW35" i="286"/>
  <c r="DX35" i="286"/>
  <c r="DY35" i="286"/>
  <c r="DZ35" i="286"/>
  <c r="EA35" i="286"/>
  <c r="EB35" i="286"/>
  <c r="EC35" i="286"/>
  <c r="ED35" i="286"/>
  <c r="EE35" i="286"/>
  <c r="EF35" i="286"/>
  <c r="EG35" i="286"/>
  <c r="EH35" i="286"/>
  <c r="EI35" i="286"/>
  <c r="EJ35" i="286"/>
  <c r="EK35" i="286"/>
  <c r="EL35" i="286"/>
  <c r="EM35" i="286"/>
  <c r="EN35" i="286"/>
  <c r="EO35" i="286"/>
  <c r="EP35" i="286"/>
  <c r="EQ35" i="286"/>
  <c r="ER35" i="286"/>
  <c r="ES35" i="286"/>
  <c r="ET35" i="286"/>
  <c r="EU35" i="286"/>
  <c r="EV35" i="286"/>
  <c r="EW35" i="286"/>
  <c r="EX35" i="286"/>
  <c r="EY35" i="286"/>
  <c r="EZ35" i="286"/>
  <c r="FA35" i="286"/>
  <c r="FB35" i="286"/>
  <c r="FC35" i="286"/>
  <c r="FD35" i="286"/>
  <c r="FE35" i="286"/>
  <c r="FF35" i="286"/>
  <c r="FG35" i="286"/>
  <c r="FH35" i="286"/>
  <c r="FI35" i="286"/>
  <c r="FJ35" i="286"/>
  <c r="FK35" i="286"/>
  <c r="FL35" i="286"/>
  <c r="FM35" i="286"/>
  <c r="FN35" i="286"/>
  <c r="FO35" i="286"/>
  <c r="FP35" i="286"/>
  <c r="FQ35" i="286"/>
  <c r="FR35" i="286"/>
  <c r="FS35" i="286"/>
  <c r="FT35" i="286"/>
  <c r="FU35" i="286"/>
  <c r="FV35" i="286"/>
  <c r="FW35" i="286"/>
  <c r="FX35" i="286"/>
  <c r="FY35" i="286"/>
  <c r="FZ35" i="286"/>
  <c r="GA35" i="286"/>
  <c r="GB35" i="286"/>
  <c r="GC35" i="286"/>
  <c r="GD35" i="286"/>
  <c r="GE35" i="286"/>
  <c r="GF35" i="286"/>
  <c r="GG35" i="286"/>
  <c r="GH35" i="286"/>
  <c r="GI35" i="286"/>
  <c r="GJ31" i="286"/>
  <c r="GJ32" i="286"/>
  <c r="GJ33" i="286"/>
  <c r="GJ35" i="286"/>
  <c r="F36" i="286"/>
  <c r="H25" i="269"/>
  <c r="K25" i="269"/>
  <c r="J25" i="269"/>
  <c r="F68" i="280"/>
  <c r="F69" i="280"/>
  <c r="H27" i="269"/>
  <c r="K27" i="269"/>
  <c r="J27" i="269"/>
  <c r="H31" i="285"/>
  <c r="H15" i="265"/>
  <c r="H38" i="269"/>
  <c r="K38" i="269"/>
  <c r="J38" i="269"/>
  <c r="H16" i="265"/>
  <c r="H39" i="269"/>
  <c r="K39" i="269"/>
  <c r="J39" i="269"/>
  <c r="H128" i="280"/>
  <c r="H18" i="265"/>
  <c r="H41" i="269"/>
  <c r="K41" i="269"/>
  <c r="J41" i="269"/>
  <c r="H232" i="280"/>
  <c r="H19" i="265"/>
  <c r="H42" i="269"/>
  <c r="K42" i="269"/>
  <c r="J42" i="269"/>
  <c r="H151" i="280"/>
  <c r="H20" i="265"/>
  <c r="H43" i="269"/>
  <c r="K43" i="269"/>
  <c r="J43" i="269"/>
  <c r="H21" i="265"/>
  <c r="H44" i="269"/>
  <c r="K44" i="269"/>
  <c r="J44" i="269"/>
  <c r="H13" i="282"/>
  <c r="H23" i="265"/>
  <c r="H46" i="269"/>
  <c r="K46" i="269"/>
  <c r="J46" i="269"/>
  <c r="H24" i="265"/>
  <c r="H47" i="269"/>
  <c r="K47" i="269"/>
  <c r="J47" i="269"/>
  <c r="J60" i="286"/>
  <c r="K60" i="286"/>
  <c r="L60" i="286"/>
  <c r="M60" i="286"/>
  <c r="N60" i="286"/>
  <c r="O60" i="286"/>
  <c r="P60" i="286"/>
  <c r="Q60" i="286"/>
  <c r="R60" i="286"/>
  <c r="S60" i="286"/>
  <c r="T60" i="286"/>
  <c r="U60" i="286"/>
  <c r="V60" i="286"/>
  <c r="W60" i="286"/>
  <c r="X60" i="286"/>
  <c r="Y60" i="286"/>
  <c r="Z60" i="286"/>
  <c r="AA60" i="286"/>
  <c r="AB60" i="286"/>
  <c r="AC60" i="286"/>
  <c r="AD60" i="286"/>
  <c r="AE60" i="286"/>
  <c r="AF60" i="286"/>
  <c r="AG60" i="286"/>
  <c r="AH60" i="286"/>
  <c r="AI60" i="286"/>
  <c r="AJ60" i="286"/>
  <c r="AK60" i="286"/>
  <c r="AL60" i="286"/>
  <c r="AM60" i="286"/>
  <c r="AN60" i="286"/>
  <c r="AO60" i="286"/>
  <c r="AP60" i="286"/>
  <c r="AQ60" i="286"/>
  <c r="AR60" i="286"/>
  <c r="AS60" i="286"/>
  <c r="AT60" i="286"/>
  <c r="AU60" i="286"/>
  <c r="AV60" i="286"/>
  <c r="AW60" i="286"/>
  <c r="AX60" i="286"/>
  <c r="AY60" i="286"/>
  <c r="AZ60" i="286"/>
  <c r="BA60" i="286"/>
  <c r="BB60" i="286"/>
  <c r="BC60" i="286"/>
  <c r="BD60" i="286"/>
  <c r="BE60" i="286"/>
  <c r="BF60" i="286"/>
  <c r="BG60" i="286"/>
  <c r="BH60" i="286"/>
  <c r="BI60" i="286"/>
  <c r="BJ60" i="286"/>
  <c r="BK60" i="286"/>
  <c r="BL60" i="286"/>
  <c r="BM60" i="286"/>
  <c r="BN60" i="286"/>
  <c r="BO60" i="286"/>
  <c r="BP60" i="286"/>
  <c r="BQ60" i="286"/>
  <c r="BR60" i="286"/>
  <c r="BS60" i="286"/>
  <c r="BT60" i="286"/>
  <c r="BU60" i="286"/>
  <c r="BV60" i="286"/>
  <c r="BW60" i="286"/>
  <c r="BX60" i="286"/>
  <c r="BY60" i="286"/>
  <c r="BZ60" i="286"/>
  <c r="CA60" i="286"/>
  <c r="CB60" i="286"/>
  <c r="CC60" i="286"/>
  <c r="CD60" i="286"/>
  <c r="CE60" i="286"/>
  <c r="CF60" i="286"/>
  <c r="CG60" i="286"/>
  <c r="CH60" i="286"/>
  <c r="CI60" i="286"/>
  <c r="CJ60" i="286"/>
  <c r="CK60" i="286"/>
  <c r="CL60" i="286"/>
  <c r="CM60" i="286"/>
  <c r="CN60" i="286"/>
  <c r="CO60" i="286"/>
  <c r="CP60" i="286"/>
  <c r="CQ60" i="286"/>
  <c r="CR60" i="286"/>
  <c r="CS60" i="286"/>
  <c r="CT60" i="286"/>
  <c r="CU60" i="286"/>
  <c r="CV60" i="286"/>
  <c r="CW60" i="286"/>
  <c r="CX60" i="286"/>
  <c r="CY60" i="286"/>
  <c r="CZ60" i="286"/>
  <c r="DA60" i="286"/>
  <c r="DB60" i="286"/>
  <c r="DC60" i="286"/>
  <c r="DD60" i="286"/>
  <c r="DE60" i="286"/>
  <c r="DF60" i="286"/>
  <c r="DG60" i="286"/>
  <c r="DH60" i="286"/>
  <c r="DI60" i="286"/>
  <c r="DJ60" i="286"/>
  <c r="DK60" i="286"/>
  <c r="DL60" i="286"/>
  <c r="DM60" i="286"/>
  <c r="DN60" i="286"/>
  <c r="DO60" i="286"/>
  <c r="DP60" i="286"/>
  <c r="DQ60" i="286"/>
  <c r="DR60" i="286"/>
  <c r="DS60" i="286"/>
  <c r="DT60" i="286"/>
  <c r="DU60" i="286"/>
  <c r="DV60" i="286"/>
  <c r="DW60" i="286"/>
  <c r="DX60" i="286"/>
  <c r="DY60" i="286"/>
  <c r="DZ60" i="286"/>
  <c r="EA60" i="286"/>
  <c r="EB60" i="286"/>
  <c r="EC60" i="286"/>
  <c r="ED60" i="286"/>
  <c r="EE60" i="286"/>
  <c r="EF60" i="286"/>
  <c r="EG60" i="286"/>
  <c r="EH60" i="286"/>
  <c r="EI60" i="286"/>
  <c r="EJ60" i="286"/>
  <c r="EK60" i="286"/>
  <c r="EL60" i="286"/>
  <c r="EM60" i="286"/>
  <c r="EN60" i="286"/>
  <c r="EO60" i="286"/>
  <c r="EP60" i="286"/>
  <c r="EQ60" i="286"/>
  <c r="ER60" i="286"/>
  <c r="ES60" i="286"/>
  <c r="ET60" i="286"/>
  <c r="EU60" i="286"/>
  <c r="EV60" i="286"/>
  <c r="EW60" i="286"/>
  <c r="EX60" i="286"/>
  <c r="EY60" i="286"/>
  <c r="EZ60" i="286"/>
  <c r="FA60" i="286"/>
  <c r="FB60" i="286"/>
  <c r="FC60" i="286"/>
  <c r="FD60" i="286"/>
  <c r="FE60" i="286"/>
  <c r="FF60" i="286"/>
  <c r="FG60" i="286"/>
  <c r="FH60" i="286"/>
  <c r="FI60" i="286"/>
  <c r="FJ60" i="286"/>
  <c r="FK60" i="286"/>
  <c r="FL60" i="286"/>
  <c r="FM60" i="286"/>
  <c r="FN60" i="286"/>
  <c r="FO60" i="286"/>
  <c r="FP60" i="286"/>
  <c r="FQ60" i="286"/>
  <c r="FR60" i="286"/>
  <c r="FS60" i="286"/>
  <c r="FT60" i="286"/>
  <c r="FU60" i="286"/>
  <c r="FV60" i="286"/>
  <c r="FW60" i="286"/>
  <c r="FX60" i="286"/>
  <c r="FY60" i="286"/>
  <c r="FZ60" i="286"/>
  <c r="GA60" i="286"/>
  <c r="GB60" i="286"/>
  <c r="GC60" i="286"/>
  <c r="GD60" i="286"/>
  <c r="GE60" i="286"/>
  <c r="GF60" i="286"/>
  <c r="GG60" i="286"/>
  <c r="GH60" i="286"/>
  <c r="GI60" i="286"/>
  <c r="GJ60" i="286"/>
  <c r="H60" i="286"/>
  <c r="H26" i="265"/>
  <c r="H49" i="269"/>
  <c r="K49" i="269"/>
  <c r="J49" i="269"/>
  <c r="J26" i="265"/>
  <c r="J27" i="265"/>
  <c r="K26" i="265"/>
  <c r="K27" i="265"/>
  <c r="L26" i="265"/>
  <c r="L27" i="265"/>
  <c r="M26" i="265"/>
  <c r="M27" i="265"/>
  <c r="N26" i="265"/>
  <c r="N27" i="265"/>
  <c r="O26" i="265"/>
  <c r="O27" i="265"/>
  <c r="P26" i="265"/>
  <c r="P27" i="265"/>
  <c r="Q26" i="265"/>
  <c r="Q27" i="265"/>
  <c r="R26" i="265"/>
  <c r="R27" i="265"/>
  <c r="S26" i="265"/>
  <c r="S27" i="265"/>
  <c r="T26" i="265"/>
  <c r="T27" i="265"/>
  <c r="U26" i="265"/>
  <c r="U27" i="265"/>
  <c r="V26" i="265"/>
  <c r="V27" i="265"/>
  <c r="W26" i="265"/>
  <c r="W27" i="265"/>
  <c r="X26" i="265"/>
  <c r="X27" i="265"/>
  <c r="Y26" i="265"/>
  <c r="Y27" i="265"/>
  <c r="Z26" i="265"/>
  <c r="Z27" i="265"/>
  <c r="AA26" i="265"/>
  <c r="AA27" i="265"/>
  <c r="AB26" i="265"/>
  <c r="AB27" i="265"/>
  <c r="AC26" i="265"/>
  <c r="AC27" i="265"/>
  <c r="AD26" i="265"/>
  <c r="AD27" i="265"/>
  <c r="AE26" i="265"/>
  <c r="AE27" i="265"/>
  <c r="AF26" i="265"/>
  <c r="AF27" i="265"/>
  <c r="AG26" i="265"/>
  <c r="AG27" i="265"/>
  <c r="AH26" i="265"/>
  <c r="AH27" i="265"/>
  <c r="AI26" i="265"/>
  <c r="AI27" i="265"/>
  <c r="AJ26" i="265"/>
  <c r="AJ27" i="265"/>
  <c r="AK26" i="265"/>
  <c r="AK27" i="265"/>
  <c r="AL26" i="265"/>
  <c r="AL27" i="265"/>
  <c r="AM26" i="265"/>
  <c r="AM27" i="265"/>
  <c r="AN26" i="265"/>
  <c r="AN27" i="265"/>
  <c r="AO26" i="265"/>
  <c r="AO27" i="265"/>
  <c r="AP26" i="265"/>
  <c r="AP27" i="265"/>
  <c r="AQ26" i="265"/>
  <c r="AQ27" i="265"/>
  <c r="AR26" i="265"/>
  <c r="AR27" i="265"/>
  <c r="AS26" i="265"/>
  <c r="AS27" i="265"/>
  <c r="AT26" i="265"/>
  <c r="AT27" i="265"/>
  <c r="AU26" i="265"/>
  <c r="AU27" i="265"/>
  <c r="AV26" i="265"/>
  <c r="AV27" i="265"/>
  <c r="AW26" i="265"/>
  <c r="AW27" i="265"/>
  <c r="AX26" i="265"/>
  <c r="AX27" i="265"/>
  <c r="AY26" i="265"/>
  <c r="AY27" i="265"/>
  <c r="AZ26" i="265"/>
  <c r="AZ27" i="265"/>
  <c r="BA26" i="265"/>
  <c r="BA27" i="265"/>
  <c r="BB26" i="265"/>
  <c r="BB27" i="265"/>
  <c r="BC26" i="265"/>
  <c r="BC27" i="265"/>
  <c r="BD26" i="265"/>
  <c r="BD27" i="265"/>
  <c r="BE26" i="265"/>
  <c r="BE27" i="265"/>
  <c r="BF26" i="265"/>
  <c r="BF27" i="265"/>
  <c r="BG26" i="265"/>
  <c r="BG27" i="265"/>
  <c r="BH26" i="265"/>
  <c r="BH27" i="265"/>
  <c r="BI26" i="265"/>
  <c r="BI27" i="265"/>
  <c r="BJ26" i="265"/>
  <c r="BJ27" i="265"/>
  <c r="BK26" i="265"/>
  <c r="BK27" i="265"/>
  <c r="BL26" i="265"/>
  <c r="BL27" i="265"/>
  <c r="BM26" i="265"/>
  <c r="BM27" i="265"/>
  <c r="BN26" i="265"/>
  <c r="BN27" i="265"/>
  <c r="BO26" i="265"/>
  <c r="BO27" i="265"/>
  <c r="BP26" i="265"/>
  <c r="BP27" i="265"/>
  <c r="BQ26" i="265"/>
  <c r="BQ27" i="265"/>
  <c r="BR26" i="265"/>
  <c r="BR27" i="265"/>
  <c r="BS26" i="265"/>
  <c r="BS27" i="265"/>
  <c r="BT26" i="265"/>
  <c r="BT27" i="265"/>
  <c r="BU26" i="265"/>
  <c r="BU27" i="265"/>
  <c r="BV26" i="265"/>
  <c r="BV27" i="265"/>
  <c r="BW26" i="265"/>
  <c r="BW27" i="265"/>
  <c r="BX26" i="265"/>
  <c r="BX27" i="265"/>
  <c r="BY26" i="265"/>
  <c r="BY27" i="265"/>
  <c r="BZ26" i="265"/>
  <c r="BZ27" i="265"/>
  <c r="CA26" i="265"/>
  <c r="CA27" i="265"/>
  <c r="CB26" i="265"/>
  <c r="CB27" i="265"/>
  <c r="CC26" i="265"/>
  <c r="CC27" i="265"/>
  <c r="CD26" i="265"/>
  <c r="CD27" i="265"/>
  <c r="CE26" i="265"/>
  <c r="CE27" i="265"/>
  <c r="CF26" i="265"/>
  <c r="CF27" i="265"/>
  <c r="CG26" i="265"/>
  <c r="CG27" i="265"/>
  <c r="CH26" i="265"/>
  <c r="CH27" i="265"/>
  <c r="CI26" i="265"/>
  <c r="CI27" i="265"/>
  <c r="CJ26" i="265"/>
  <c r="CJ27" i="265"/>
  <c r="CK26" i="265"/>
  <c r="CK27" i="265"/>
  <c r="CL26" i="265"/>
  <c r="CL27" i="265"/>
  <c r="CM26" i="265"/>
  <c r="CM27" i="265"/>
  <c r="CN26" i="265"/>
  <c r="CN27" i="265"/>
  <c r="CO26" i="265"/>
  <c r="CO27" i="265"/>
  <c r="CP26" i="265"/>
  <c r="CP27" i="265"/>
  <c r="CQ26" i="265"/>
  <c r="CQ27" i="265"/>
  <c r="CR26" i="265"/>
  <c r="CR27" i="265"/>
  <c r="CS26" i="265"/>
  <c r="CS27" i="265"/>
  <c r="CT26" i="265"/>
  <c r="CT27" i="265"/>
  <c r="CU26" i="265"/>
  <c r="CU27" i="265"/>
  <c r="CV26" i="265"/>
  <c r="CV27" i="265"/>
  <c r="CW26" i="265"/>
  <c r="CW27" i="265"/>
  <c r="CX26" i="265"/>
  <c r="CX27" i="265"/>
  <c r="CY26" i="265"/>
  <c r="CY27" i="265"/>
  <c r="CZ26" i="265"/>
  <c r="CZ27" i="265"/>
  <c r="DA26" i="265"/>
  <c r="DA27" i="265"/>
  <c r="DB26" i="265"/>
  <c r="DB27" i="265"/>
  <c r="DC26" i="265"/>
  <c r="DC27" i="265"/>
  <c r="DD26" i="265"/>
  <c r="DD27" i="265"/>
  <c r="DE26" i="265"/>
  <c r="DE27" i="265"/>
  <c r="DF26" i="265"/>
  <c r="DF27" i="265"/>
  <c r="DG26" i="265"/>
  <c r="DG27" i="265"/>
  <c r="DH26" i="265"/>
  <c r="DH27" i="265"/>
  <c r="DI26" i="265"/>
  <c r="DI27" i="265"/>
  <c r="DJ26" i="265"/>
  <c r="DJ27" i="265"/>
  <c r="DK26" i="265"/>
  <c r="DK27" i="265"/>
  <c r="DL26" i="265"/>
  <c r="DL27" i="265"/>
  <c r="DM26" i="265"/>
  <c r="DM27" i="265"/>
  <c r="DN26" i="265"/>
  <c r="DN27" i="265"/>
  <c r="DO26" i="265"/>
  <c r="DO27" i="265"/>
  <c r="DP26" i="265"/>
  <c r="DP27" i="265"/>
  <c r="DQ26" i="265"/>
  <c r="DQ27" i="265"/>
  <c r="DR26" i="265"/>
  <c r="DR27" i="265"/>
  <c r="DS26" i="265"/>
  <c r="DS27" i="265"/>
  <c r="DT26" i="265"/>
  <c r="DT27" i="265"/>
  <c r="DU26" i="265"/>
  <c r="DU27" i="265"/>
  <c r="DV26" i="265"/>
  <c r="DV27" i="265"/>
  <c r="DW26" i="265"/>
  <c r="DW27" i="265"/>
  <c r="DX26" i="265"/>
  <c r="DX27" i="265"/>
  <c r="DY26" i="265"/>
  <c r="DY27" i="265"/>
  <c r="DZ26" i="265"/>
  <c r="DZ27" i="265"/>
  <c r="EA26" i="265"/>
  <c r="EA27" i="265"/>
  <c r="EB26" i="265"/>
  <c r="EB27" i="265"/>
  <c r="EC26" i="265"/>
  <c r="EC27" i="265"/>
  <c r="ED26" i="265"/>
  <c r="ED27" i="265"/>
  <c r="EE26" i="265"/>
  <c r="EE27" i="265"/>
  <c r="EF26" i="265"/>
  <c r="EF27" i="265"/>
  <c r="EG26" i="265"/>
  <c r="EG27" i="265"/>
  <c r="EH26" i="265"/>
  <c r="EH27" i="265"/>
  <c r="EI26" i="265"/>
  <c r="EI27" i="265"/>
  <c r="EJ26" i="265"/>
  <c r="EJ27" i="265"/>
  <c r="EK26" i="265"/>
  <c r="EK27" i="265"/>
  <c r="EL26" i="265"/>
  <c r="EL27" i="265"/>
  <c r="EM26" i="265"/>
  <c r="EM27" i="265"/>
  <c r="EN26" i="265"/>
  <c r="EN27" i="265"/>
  <c r="EO26" i="265"/>
  <c r="EO27" i="265"/>
  <c r="EP26" i="265"/>
  <c r="EP27" i="265"/>
  <c r="EQ26" i="265"/>
  <c r="EQ27" i="265"/>
  <c r="ER26" i="265"/>
  <c r="ER27" i="265"/>
  <c r="ES26" i="265"/>
  <c r="ES27" i="265"/>
  <c r="ET26" i="265"/>
  <c r="ET27" i="265"/>
  <c r="EU26" i="265"/>
  <c r="EU27" i="265"/>
  <c r="EV26" i="265"/>
  <c r="EV27" i="265"/>
  <c r="EW26" i="265"/>
  <c r="EW27" i="265"/>
  <c r="EX26" i="265"/>
  <c r="EX27" i="265"/>
  <c r="EY26" i="265"/>
  <c r="EY27" i="265"/>
  <c r="EZ26" i="265"/>
  <c r="EZ27" i="265"/>
  <c r="FA26" i="265"/>
  <c r="FA27" i="265"/>
  <c r="FB26" i="265"/>
  <c r="FB27" i="265"/>
  <c r="FC26" i="265"/>
  <c r="FC27" i="265"/>
  <c r="FD26" i="265"/>
  <c r="FD27" i="265"/>
  <c r="FE26" i="265"/>
  <c r="FE27" i="265"/>
  <c r="FF26" i="265"/>
  <c r="FF27" i="265"/>
  <c r="FG26" i="265"/>
  <c r="FG27" i="265"/>
  <c r="FH26" i="265"/>
  <c r="FH27" i="265"/>
  <c r="FI26" i="265"/>
  <c r="FI27" i="265"/>
  <c r="FJ26" i="265"/>
  <c r="FJ27" i="265"/>
  <c r="FK26" i="265"/>
  <c r="FK27" i="265"/>
  <c r="FL26" i="265"/>
  <c r="FL27" i="265"/>
  <c r="FM26" i="265"/>
  <c r="FM27" i="265"/>
  <c r="FN26" i="265"/>
  <c r="FN27" i="265"/>
  <c r="FO26" i="265"/>
  <c r="FO27" i="265"/>
  <c r="FP26" i="265"/>
  <c r="FP27" i="265"/>
  <c r="FQ26" i="265"/>
  <c r="FQ27" i="265"/>
  <c r="FR26" i="265"/>
  <c r="FR27" i="265"/>
  <c r="FS26" i="265"/>
  <c r="FS27" i="265"/>
  <c r="FT26" i="265"/>
  <c r="FT27" i="265"/>
  <c r="FU26" i="265"/>
  <c r="FU27" i="265"/>
  <c r="FV26" i="265"/>
  <c r="FV27" i="265"/>
  <c r="FW26" i="265"/>
  <c r="FW27" i="265"/>
  <c r="FX26" i="265"/>
  <c r="FX27" i="265"/>
  <c r="FY26" i="265"/>
  <c r="FY27" i="265"/>
  <c r="FZ26" i="265"/>
  <c r="FZ27" i="265"/>
  <c r="GA26" i="265"/>
  <c r="GA27" i="265"/>
  <c r="GB26" i="265"/>
  <c r="GB27" i="265"/>
  <c r="GC26" i="265"/>
  <c r="GC27" i="265"/>
  <c r="GD26" i="265"/>
  <c r="GD27" i="265"/>
  <c r="GE26" i="265"/>
  <c r="GE27" i="265"/>
  <c r="GF26" i="265"/>
  <c r="GF27" i="265"/>
  <c r="GG26" i="265"/>
  <c r="GG27" i="265"/>
  <c r="GH26" i="265"/>
  <c r="GH27" i="265"/>
  <c r="GI26" i="265"/>
  <c r="GI27" i="265"/>
  <c r="GJ26" i="265"/>
  <c r="GJ27" i="265"/>
  <c r="H27" i="265"/>
  <c r="H50" i="269"/>
  <c r="K50" i="269"/>
  <c r="J50" i="269"/>
  <c r="H66" i="282"/>
  <c r="H36" i="265"/>
  <c r="H59" i="269"/>
  <c r="K59" i="269"/>
  <c r="J59" i="269"/>
  <c r="H37" i="265"/>
  <c r="H60" i="269"/>
  <c r="K60" i="269"/>
  <c r="J60" i="269"/>
  <c r="H364" i="307"/>
  <c r="H40" i="265"/>
  <c r="H63" i="269"/>
  <c r="K63" i="269"/>
  <c r="J63" i="269"/>
  <c r="H91" i="306"/>
  <c r="H42" i="265"/>
  <c r="H65" i="269"/>
  <c r="K65" i="269"/>
  <c r="J65" i="269"/>
  <c r="H197" i="280"/>
  <c r="H43" i="265"/>
  <c r="H66" i="269"/>
  <c r="K66" i="269"/>
  <c r="J66" i="269"/>
  <c r="H270" i="307"/>
  <c r="H45" i="265"/>
  <c r="H68" i="269"/>
  <c r="K68" i="269"/>
  <c r="J68" i="269"/>
  <c r="H144" i="280"/>
  <c r="H46" i="265"/>
  <c r="H69" i="269"/>
  <c r="K69" i="269"/>
  <c r="J69" i="269"/>
  <c r="H389" i="307"/>
  <c r="H47" i="265"/>
  <c r="H70" i="269"/>
  <c r="K70" i="269"/>
  <c r="J70" i="269"/>
  <c r="H48" i="265"/>
  <c r="H71" i="269"/>
  <c r="K71" i="269"/>
  <c r="J71" i="269"/>
  <c r="H50" i="265"/>
  <c r="H73" i="269"/>
  <c r="K73" i="269"/>
  <c r="J73" i="269"/>
  <c r="H104" i="280"/>
  <c r="H51" i="265"/>
  <c r="H74" i="269"/>
  <c r="K74" i="269"/>
  <c r="J74" i="269"/>
  <c r="H52" i="265"/>
  <c r="H75" i="269"/>
  <c r="K75" i="269"/>
  <c r="J75" i="269"/>
  <c r="H64" i="314"/>
  <c r="H54" i="265"/>
  <c r="H77" i="269"/>
  <c r="K77" i="269"/>
  <c r="J77" i="269"/>
  <c r="H72" i="314"/>
  <c r="H55" i="265"/>
  <c r="H78" i="269"/>
  <c r="K78" i="269"/>
  <c r="J78" i="269"/>
  <c r="H56" i="265"/>
  <c r="H79" i="269"/>
  <c r="K79" i="269"/>
  <c r="J79" i="269"/>
  <c r="H58" i="265"/>
  <c r="H81" i="269"/>
  <c r="K81" i="269"/>
  <c r="J81" i="269"/>
  <c r="H59" i="265"/>
  <c r="H82" i="269"/>
  <c r="K82" i="269"/>
  <c r="J82" i="269"/>
  <c r="H161" i="280"/>
  <c r="H61" i="265"/>
  <c r="H84" i="269"/>
  <c r="K84" i="269"/>
  <c r="J84" i="269"/>
  <c r="H176" i="280"/>
  <c r="H62" i="265"/>
  <c r="H85" i="269"/>
  <c r="K85" i="269"/>
  <c r="J85" i="269"/>
  <c r="H63" i="265"/>
  <c r="H86" i="269"/>
  <c r="K86" i="269"/>
  <c r="J86" i="269"/>
  <c r="H66" i="265"/>
  <c r="H89" i="269"/>
  <c r="K89" i="269"/>
  <c r="J89" i="269"/>
  <c r="H68" i="265"/>
  <c r="H91" i="269"/>
  <c r="K91" i="269"/>
  <c r="J91" i="269"/>
  <c r="J68" i="265"/>
  <c r="J69" i="265"/>
  <c r="K68" i="265"/>
  <c r="K69" i="265"/>
  <c r="L68" i="265"/>
  <c r="L69" i="265"/>
  <c r="M68" i="265"/>
  <c r="M69" i="265"/>
  <c r="N68" i="265"/>
  <c r="N69" i="265"/>
  <c r="O68" i="265"/>
  <c r="O69" i="265"/>
  <c r="P68" i="265"/>
  <c r="P69" i="265"/>
  <c r="Q68" i="265"/>
  <c r="Q69" i="265"/>
  <c r="R68" i="265"/>
  <c r="R69" i="265"/>
  <c r="S68" i="265"/>
  <c r="S69" i="265"/>
  <c r="T68" i="265"/>
  <c r="T69" i="265"/>
  <c r="U68" i="265"/>
  <c r="U69" i="265"/>
  <c r="V68" i="265"/>
  <c r="V69" i="265"/>
  <c r="W68" i="265"/>
  <c r="W69" i="265"/>
  <c r="X68" i="265"/>
  <c r="X69" i="265"/>
  <c r="Y68" i="265"/>
  <c r="Y69" i="265"/>
  <c r="Z68" i="265"/>
  <c r="Z69" i="265"/>
  <c r="AA68" i="265"/>
  <c r="AA69" i="265"/>
  <c r="AB68" i="265"/>
  <c r="AB69" i="265"/>
  <c r="AC68" i="265"/>
  <c r="AC69" i="265"/>
  <c r="AD68" i="265"/>
  <c r="AD69" i="265"/>
  <c r="AE68" i="265"/>
  <c r="AE69" i="265"/>
  <c r="AF68" i="265"/>
  <c r="AF69" i="265"/>
  <c r="AG68" i="265"/>
  <c r="AG69" i="265"/>
  <c r="AH68" i="265"/>
  <c r="AH69" i="265"/>
  <c r="AI68" i="265"/>
  <c r="AI69" i="265"/>
  <c r="AJ68" i="265"/>
  <c r="AJ69" i="265"/>
  <c r="AK68" i="265"/>
  <c r="AK69" i="265"/>
  <c r="AL68" i="265"/>
  <c r="AL69" i="265"/>
  <c r="AM68" i="265"/>
  <c r="AM69" i="265"/>
  <c r="AN68" i="265"/>
  <c r="AN69" i="265"/>
  <c r="AO68" i="265"/>
  <c r="AO69" i="265"/>
  <c r="AP68" i="265"/>
  <c r="AP69" i="265"/>
  <c r="AQ68" i="265"/>
  <c r="AQ69" i="265"/>
  <c r="AR68" i="265"/>
  <c r="AR69" i="265"/>
  <c r="AS68" i="265"/>
  <c r="AS69" i="265"/>
  <c r="AT68" i="265"/>
  <c r="AT69" i="265"/>
  <c r="AU68" i="265"/>
  <c r="AU69" i="265"/>
  <c r="AV68" i="265"/>
  <c r="AV69" i="265"/>
  <c r="AW68" i="265"/>
  <c r="AW69" i="265"/>
  <c r="AX68" i="265"/>
  <c r="AX69" i="265"/>
  <c r="AY68" i="265"/>
  <c r="AY69" i="265"/>
  <c r="AZ68" i="265"/>
  <c r="AZ69" i="265"/>
  <c r="BA68" i="265"/>
  <c r="BA69" i="265"/>
  <c r="BB68" i="265"/>
  <c r="BB69" i="265"/>
  <c r="BC68" i="265"/>
  <c r="BC69" i="265"/>
  <c r="BD68" i="265"/>
  <c r="BD69" i="265"/>
  <c r="BE68" i="265"/>
  <c r="BE69" i="265"/>
  <c r="BF68" i="265"/>
  <c r="BF69" i="265"/>
  <c r="BG68" i="265"/>
  <c r="BG69" i="265"/>
  <c r="BH68" i="265"/>
  <c r="BH69" i="265"/>
  <c r="BI68" i="265"/>
  <c r="BI69" i="265"/>
  <c r="BJ68" i="265"/>
  <c r="BJ69" i="265"/>
  <c r="BK68" i="265"/>
  <c r="BK69" i="265"/>
  <c r="BL68" i="265"/>
  <c r="BL69" i="265"/>
  <c r="BM68" i="265"/>
  <c r="BM69" i="265"/>
  <c r="BN68" i="265"/>
  <c r="BN69" i="265"/>
  <c r="BO68" i="265"/>
  <c r="BO69" i="265"/>
  <c r="BP68" i="265"/>
  <c r="BP69" i="265"/>
  <c r="BQ68" i="265"/>
  <c r="BQ69" i="265"/>
  <c r="BR68" i="265"/>
  <c r="BR69" i="265"/>
  <c r="BS68" i="265"/>
  <c r="BS69" i="265"/>
  <c r="BT68" i="265"/>
  <c r="BT69" i="265"/>
  <c r="BU68" i="265"/>
  <c r="BU69" i="265"/>
  <c r="BV68" i="265"/>
  <c r="BV69" i="265"/>
  <c r="BW68" i="265"/>
  <c r="BW69" i="265"/>
  <c r="BX68" i="265"/>
  <c r="BX69" i="265"/>
  <c r="BY68" i="265"/>
  <c r="BY69" i="265"/>
  <c r="BZ68" i="265"/>
  <c r="BZ69" i="265"/>
  <c r="CA68" i="265"/>
  <c r="CA69" i="265"/>
  <c r="CB68" i="265"/>
  <c r="CB69" i="265"/>
  <c r="CC68" i="265"/>
  <c r="CC69" i="265"/>
  <c r="CD68" i="265"/>
  <c r="CD69" i="265"/>
  <c r="CE68" i="265"/>
  <c r="CE69" i="265"/>
  <c r="CF68" i="265"/>
  <c r="CF69" i="265"/>
  <c r="CG68" i="265"/>
  <c r="CG69" i="265"/>
  <c r="CH68" i="265"/>
  <c r="CH69" i="265"/>
  <c r="CI68" i="265"/>
  <c r="CI69" i="265"/>
  <c r="CJ68" i="265"/>
  <c r="CJ69" i="265"/>
  <c r="CK68" i="265"/>
  <c r="CK69" i="265"/>
  <c r="CL68" i="265"/>
  <c r="CL69" i="265"/>
  <c r="CM68" i="265"/>
  <c r="CM69" i="265"/>
  <c r="CN68" i="265"/>
  <c r="CN69" i="265"/>
  <c r="CO68" i="265"/>
  <c r="CO69" i="265"/>
  <c r="CP68" i="265"/>
  <c r="CP69" i="265"/>
  <c r="CQ68" i="265"/>
  <c r="CQ69" i="265"/>
  <c r="CR68" i="265"/>
  <c r="CR69" i="265"/>
  <c r="CS68" i="265"/>
  <c r="CS69" i="265"/>
  <c r="CT68" i="265"/>
  <c r="CT69" i="265"/>
  <c r="CU68" i="265"/>
  <c r="CU69" i="265"/>
  <c r="CV68" i="265"/>
  <c r="CV69" i="265"/>
  <c r="CW68" i="265"/>
  <c r="CW69" i="265"/>
  <c r="CX68" i="265"/>
  <c r="CX69" i="265"/>
  <c r="CY68" i="265"/>
  <c r="CY69" i="265"/>
  <c r="CZ68" i="265"/>
  <c r="CZ69" i="265"/>
  <c r="DA68" i="265"/>
  <c r="DA69" i="265"/>
  <c r="DB68" i="265"/>
  <c r="DB69" i="265"/>
  <c r="DC68" i="265"/>
  <c r="DC69" i="265"/>
  <c r="DD68" i="265"/>
  <c r="DD69" i="265"/>
  <c r="DE68" i="265"/>
  <c r="DE69" i="265"/>
  <c r="DF68" i="265"/>
  <c r="DF69" i="265"/>
  <c r="DG68" i="265"/>
  <c r="DG69" i="265"/>
  <c r="DH68" i="265"/>
  <c r="DH69" i="265"/>
  <c r="DI68" i="265"/>
  <c r="DI69" i="265"/>
  <c r="DJ68" i="265"/>
  <c r="DJ69" i="265"/>
  <c r="DK68" i="265"/>
  <c r="DK69" i="265"/>
  <c r="DL68" i="265"/>
  <c r="DL69" i="265"/>
  <c r="DM68" i="265"/>
  <c r="DM69" i="265"/>
  <c r="DN68" i="265"/>
  <c r="DN69" i="265"/>
  <c r="DO68" i="265"/>
  <c r="DO69" i="265"/>
  <c r="DP68" i="265"/>
  <c r="DP69" i="265"/>
  <c r="DQ68" i="265"/>
  <c r="DQ69" i="265"/>
  <c r="DR68" i="265"/>
  <c r="DR69" i="265"/>
  <c r="DS68" i="265"/>
  <c r="DS69" i="265"/>
  <c r="DT68" i="265"/>
  <c r="DT69" i="265"/>
  <c r="DU68" i="265"/>
  <c r="DU69" i="265"/>
  <c r="DV68" i="265"/>
  <c r="DV69" i="265"/>
  <c r="DW68" i="265"/>
  <c r="DW69" i="265"/>
  <c r="DX68" i="265"/>
  <c r="DX69" i="265"/>
  <c r="DY68" i="265"/>
  <c r="DY69" i="265"/>
  <c r="DZ68" i="265"/>
  <c r="DZ69" i="265"/>
  <c r="EA68" i="265"/>
  <c r="EA69" i="265"/>
  <c r="EB68" i="265"/>
  <c r="EB69" i="265"/>
  <c r="EC68" i="265"/>
  <c r="EC69" i="265"/>
  <c r="ED68" i="265"/>
  <c r="ED69" i="265"/>
  <c r="EE68" i="265"/>
  <c r="EE69" i="265"/>
  <c r="EF68" i="265"/>
  <c r="EF69" i="265"/>
  <c r="EG68" i="265"/>
  <c r="EG69" i="265"/>
  <c r="EH68" i="265"/>
  <c r="EH69" i="265"/>
  <c r="EI68" i="265"/>
  <c r="EI69" i="265"/>
  <c r="EJ68" i="265"/>
  <c r="EJ69" i="265"/>
  <c r="EK68" i="265"/>
  <c r="EK69" i="265"/>
  <c r="EL68" i="265"/>
  <c r="EL69" i="265"/>
  <c r="EM68" i="265"/>
  <c r="EM69" i="265"/>
  <c r="EN68" i="265"/>
  <c r="EN69" i="265"/>
  <c r="EO68" i="265"/>
  <c r="EO69" i="265"/>
  <c r="EP68" i="265"/>
  <c r="EP69" i="265"/>
  <c r="EQ68" i="265"/>
  <c r="EQ69" i="265"/>
  <c r="ER68" i="265"/>
  <c r="ER69" i="265"/>
  <c r="ES68" i="265"/>
  <c r="ES69" i="265"/>
  <c r="ET68" i="265"/>
  <c r="ET69" i="265"/>
  <c r="EU68" i="265"/>
  <c r="EU69" i="265"/>
  <c r="EV68" i="265"/>
  <c r="EV69" i="265"/>
  <c r="EW68" i="265"/>
  <c r="EW69" i="265"/>
  <c r="EX68" i="265"/>
  <c r="EX69" i="265"/>
  <c r="EY68" i="265"/>
  <c r="EY69" i="265"/>
  <c r="EZ68" i="265"/>
  <c r="EZ69" i="265"/>
  <c r="FA68" i="265"/>
  <c r="FA69" i="265"/>
  <c r="FB68" i="265"/>
  <c r="FB69" i="265"/>
  <c r="FC68" i="265"/>
  <c r="FC69" i="265"/>
  <c r="FD68" i="265"/>
  <c r="FD69" i="265"/>
  <c r="FE68" i="265"/>
  <c r="FE69" i="265"/>
  <c r="FF68" i="265"/>
  <c r="FF69" i="265"/>
  <c r="FG68" i="265"/>
  <c r="FG69" i="265"/>
  <c r="FH68" i="265"/>
  <c r="FH69" i="265"/>
  <c r="FI68" i="265"/>
  <c r="FI69" i="265"/>
  <c r="FJ68" i="265"/>
  <c r="FJ69" i="265"/>
  <c r="FK68" i="265"/>
  <c r="FK69" i="265"/>
  <c r="FL68" i="265"/>
  <c r="FL69" i="265"/>
  <c r="FM68" i="265"/>
  <c r="FM69" i="265"/>
  <c r="FN68" i="265"/>
  <c r="FN69" i="265"/>
  <c r="FO68" i="265"/>
  <c r="FO69" i="265"/>
  <c r="FP68" i="265"/>
  <c r="FP69" i="265"/>
  <c r="FQ68" i="265"/>
  <c r="FQ69" i="265"/>
  <c r="FR68" i="265"/>
  <c r="FR69" i="265"/>
  <c r="FS68" i="265"/>
  <c r="FS69" i="265"/>
  <c r="FT68" i="265"/>
  <c r="FT69" i="265"/>
  <c r="FU68" i="265"/>
  <c r="FU69" i="265"/>
  <c r="FV68" i="265"/>
  <c r="FV69" i="265"/>
  <c r="FW68" i="265"/>
  <c r="FW69" i="265"/>
  <c r="FX68" i="265"/>
  <c r="FX69" i="265"/>
  <c r="FY68" i="265"/>
  <c r="FY69" i="265"/>
  <c r="FZ68" i="265"/>
  <c r="FZ69" i="265"/>
  <c r="GA68" i="265"/>
  <c r="GA69" i="265"/>
  <c r="GB68" i="265"/>
  <c r="GB69" i="265"/>
  <c r="GC68" i="265"/>
  <c r="GC69" i="265"/>
  <c r="GD68" i="265"/>
  <c r="GD69" i="265"/>
  <c r="GE68" i="265"/>
  <c r="GE69" i="265"/>
  <c r="GF68" i="265"/>
  <c r="GF69" i="265"/>
  <c r="GG68" i="265"/>
  <c r="GG69" i="265"/>
  <c r="GH68" i="265"/>
  <c r="GH69" i="265"/>
  <c r="GI68" i="265"/>
  <c r="GI69" i="265"/>
  <c r="GJ68" i="265"/>
  <c r="GJ69" i="265"/>
  <c r="H69" i="265"/>
  <c r="H92" i="269"/>
  <c r="K92" i="269"/>
  <c r="J92" i="269"/>
  <c r="M36" i="277"/>
  <c r="M37" i="277"/>
  <c r="M40" i="277"/>
  <c r="M42" i="277"/>
  <c r="M43" i="277"/>
  <c r="M45" i="277"/>
  <c r="M46" i="277"/>
  <c r="M47" i="277"/>
  <c r="M48" i="277"/>
  <c r="M111" i="277"/>
  <c r="N36" i="277"/>
  <c r="N37" i="277"/>
  <c r="N43" i="277"/>
  <c r="N46" i="277"/>
  <c r="N48" i="277"/>
  <c r="N111" i="277"/>
  <c r="O36" i="277"/>
  <c r="O37" i="277"/>
  <c r="O43" i="277"/>
  <c r="O46" i="277"/>
  <c r="O48" i="277"/>
  <c r="O111" i="277"/>
  <c r="P36" i="277"/>
  <c r="P37" i="277"/>
  <c r="P43" i="277"/>
  <c r="P46" i="277"/>
  <c r="P48" i="277"/>
  <c r="P111" i="277"/>
  <c r="Q36" i="277"/>
  <c r="Q37" i="277"/>
  <c r="Q43" i="277"/>
  <c r="Q46" i="277"/>
  <c r="Q48" i="277"/>
  <c r="Q111" i="277"/>
  <c r="R36" i="277"/>
  <c r="R37" i="277"/>
  <c r="R43" i="277"/>
  <c r="R46" i="277"/>
  <c r="R48" i="277"/>
  <c r="R111" i="277"/>
  <c r="S36" i="277"/>
  <c r="S37" i="277"/>
  <c r="S43" i="277"/>
  <c r="S46" i="277"/>
  <c r="S48" i="277"/>
  <c r="S111" i="277"/>
  <c r="T36" i="277"/>
  <c r="T37" i="277"/>
  <c r="T43" i="277"/>
  <c r="T46" i="277"/>
  <c r="T48" i="277"/>
  <c r="T111" i="277"/>
  <c r="U36" i="277"/>
  <c r="U37" i="277"/>
  <c r="U43" i="277"/>
  <c r="U46" i="277"/>
  <c r="U48" i="277"/>
  <c r="U111" i="277"/>
  <c r="V36" i="277"/>
  <c r="V37" i="277"/>
  <c r="V43" i="277"/>
  <c r="V46" i="277"/>
  <c r="V48" i="277"/>
  <c r="V111" i="277"/>
  <c r="W36" i="277"/>
  <c r="W37" i="277"/>
  <c r="W43" i="277"/>
  <c r="W46" i="277"/>
  <c r="W48" i="277"/>
  <c r="W111" i="277"/>
  <c r="X36" i="277"/>
  <c r="X37" i="277"/>
  <c r="X43" i="277"/>
  <c r="X46" i="277"/>
  <c r="X48" i="277"/>
  <c r="X111" i="277"/>
  <c r="Y36" i="277"/>
  <c r="Y37" i="277"/>
  <c r="Y43" i="277"/>
  <c r="Y46" i="277"/>
  <c r="Y48" i="277"/>
  <c r="Y111" i="277"/>
  <c r="Z36" i="277"/>
  <c r="Z37" i="277"/>
  <c r="Z43" i="277"/>
  <c r="Z46" i="277"/>
  <c r="Z48" i="277"/>
  <c r="Z111" i="277"/>
  <c r="AA36" i="277"/>
  <c r="AA37" i="277"/>
  <c r="AA43" i="277"/>
  <c r="AA46" i="277"/>
  <c r="AA48" i="277"/>
  <c r="AA111" i="277"/>
  <c r="AB36" i="277"/>
  <c r="AB37" i="277"/>
  <c r="AB43" i="277"/>
  <c r="AB46" i="277"/>
  <c r="AB48" i="277"/>
  <c r="AB111" i="277"/>
  <c r="AC36" i="277"/>
  <c r="AC37" i="277"/>
  <c r="AC43" i="277"/>
  <c r="AC46" i="277"/>
  <c r="AC48" i="277"/>
  <c r="AC111" i="277"/>
  <c r="AD36" i="277"/>
  <c r="AD37" i="277"/>
  <c r="AD43" i="277"/>
  <c r="AD46" i="277"/>
  <c r="AD48" i="277"/>
  <c r="AD111" i="277"/>
  <c r="AE36" i="277"/>
  <c r="AE37" i="277"/>
  <c r="AE43" i="277"/>
  <c r="AE46" i="277"/>
  <c r="AE48" i="277"/>
  <c r="AE111" i="277"/>
  <c r="AF36" i="277"/>
  <c r="AF37" i="277"/>
  <c r="AF43" i="277"/>
  <c r="AF46" i="277"/>
  <c r="AF48" i="277"/>
  <c r="AF111" i="277"/>
  <c r="L183" i="288"/>
  <c r="L185" i="288"/>
  <c r="L192" i="288"/>
  <c r="L214" i="288"/>
  <c r="L223" i="288"/>
  <c r="M183" i="288"/>
  <c r="M185" i="288"/>
  <c r="M192" i="288"/>
  <c r="M214" i="288"/>
  <c r="M223" i="288"/>
  <c r="N183" i="288"/>
  <c r="N185" i="288"/>
  <c r="N192" i="288"/>
  <c r="N214" i="288"/>
  <c r="N223" i="288"/>
  <c r="O183" i="288"/>
  <c r="O185" i="288"/>
  <c r="O192" i="288"/>
  <c r="O214" i="288"/>
  <c r="O223" i="288"/>
  <c r="P183" i="288"/>
  <c r="P185" i="288"/>
  <c r="P192" i="288"/>
  <c r="P214" i="288"/>
  <c r="P223" i="288"/>
  <c r="Q183" i="288"/>
  <c r="Q185" i="288"/>
  <c r="Q192" i="288"/>
  <c r="Q214" i="288"/>
  <c r="Q223" i="288"/>
  <c r="J183" i="288"/>
  <c r="J185" i="288"/>
  <c r="J192" i="288"/>
  <c r="J214" i="288"/>
  <c r="J216" i="288"/>
  <c r="K183" i="288"/>
  <c r="K185" i="288"/>
  <c r="K192" i="288"/>
  <c r="K214" i="288"/>
  <c r="K216" i="288"/>
  <c r="L216" i="288"/>
  <c r="M216" i="288"/>
  <c r="N216" i="288"/>
  <c r="O216" i="288"/>
  <c r="P216" i="288"/>
  <c r="Q216" i="288"/>
  <c r="R183" i="288"/>
  <c r="R185" i="288"/>
  <c r="R192" i="288"/>
  <c r="R214" i="288"/>
  <c r="R216" i="288"/>
  <c r="S183" i="288"/>
  <c r="S185" i="288"/>
  <c r="S192" i="288"/>
  <c r="S214" i="288"/>
  <c r="S216" i="288"/>
  <c r="T183" i="288"/>
  <c r="T185" i="288"/>
  <c r="T192" i="288"/>
  <c r="T214" i="288"/>
  <c r="T216" i="288"/>
  <c r="U183" i="288"/>
  <c r="U185" i="288"/>
  <c r="U192" i="288"/>
  <c r="U214" i="288"/>
  <c r="U216" i="288"/>
  <c r="V183" i="288"/>
  <c r="V185" i="288"/>
  <c r="V192" i="288"/>
  <c r="V214" i="288"/>
  <c r="V216" i="288"/>
  <c r="W183" i="288"/>
  <c r="W185" i="288"/>
  <c r="W192" i="288"/>
  <c r="W214" i="288"/>
  <c r="W216" i="288"/>
  <c r="X183" i="288"/>
  <c r="X185" i="288"/>
  <c r="X192" i="288"/>
  <c r="X214" i="288"/>
  <c r="X216" i="288"/>
  <c r="Y183" i="288"/>
  <c r="Y185" i="288"/>
  <c r="Y192" i="288"/>
  <c r="Y214" i="288"/>
  <c r="Y216" i="288"/>
  <c r="Z183" i="288"/>
  <c r="Z185" i="288"/>
  <c r="Z192" i="288"/>
  <c r="Z214" i="288"/>
  <c r="Z216" i="288"/>
  <c r="AA183" i="288"/>
  <c r="AA185" i="288"/>
  <c r="AA192" i="288"/>
  <c r="AA214" i="288"/>
  <c r="AA216" i="288"/>
  <c r="AB183" i="288"/>
  <c r="AB185" i="288"/>
  <c r="AB192" i="288"/>
  <c r="AB214" i="288"/>
  <c r="AB216" i="288"/>
  <c r="AC183" i="288"/>
  <c r="AC185" i="288"/>
  <c r="AC192" i="288"/>
  <c r="AC214" i="288"/>
  <c r="AC216" i="288"/>
  <c r="AD183" i="288"/>
  <c r="AD185" i="288"/>
  <c r="AD192" i="288"/>
  <c r="AD214" i="288"/>
  <c r="AD216" i="288"/>
  <c r="AE183" i="288"/>
  <c r="AE185" i="288"/>
  <c r="AE192" i="288"/>
  <c r="AE214" i="288"/>
  <c r="AE216" i="288"/>
  <c r="AF183" i="288"/>
  <c r="AF185" i="288"/>
  <c r="AF192" i="288"/>
  <c r="AF214" i="288"/>
  <c r="AF216" i="288"/>
  <c r="AG183" i="288"/>
  <c r="AG185" i="288"/>
  <c r="AG192" i="288"/>
  <c r="AG214" i="288"/>
  <c r="AG216" i="288"/>
  <c r="AH183" i="288"/>
  <c r="AH185" i="288"/>
  <c r="AH192" i="288"/>
  <c r="AH214" i="288"/>
  <c r="AH216" i="288"/>
  <c r="AI183" i="288"/>
  <c r="AI185" i="288"/>
  <c r="AI192" i="288"/>
  <c r="AI214" i="288"/>
  <c r="AI216" i="288"/>
  <c r="AJ183" i="288"/>
  <c r="AJ185" i="288"/>
  <c r="AJ192" i="288"/>
  <c r="AJ214" i="288"/>
  <c r="AJ216" i="288"/>
  <c r="AK183" i="288"/>
  <c r="AK185" i="288"/>
  <c r="AK192" i="288"/>
  <c r="AK214" i="288"/>
  <c r="AK216" i="288"/>
  <c r="AL183" i="288"/>
  <c r="AL185" i="288"/>
  <c r="AL192" i="288"/>
  <c r="AL214" i="288"/>
  <c r="AL216" i="288"/>
  <c r="AM183" i="288"/>
  <c r="AM185" i="288"/>
  <c r="AM192" i="288"/>
  <c r="AM214" i="288"/>
  <c r="AM216" i="288"/>
  <c r="AN183" i="288"/>
  <c r="AN185" i="288"/>
  <c r="AN192" i="288"/>
  <c r="AN214" i="288"/>
  <c r="AN216" i="288"/>
  <c r="AO183" i="288"/>
  <c r="AO185" i="288"/>
  <c r="AO192" i="288"/>
  <c r="AO214" i="288"/>
  <c r="AO216" i="288"/>
  <c r="AP183" i="288"/>
  <c r="AP185" i="288"/>
  <c r="AP192" i="288"/>
  <c r="AP214" i="288"/>
  <c r="AP216" i="288"/>
  <c r="AQ183" i="288"/>
  <c r="AQ185" i="288"/>
  <c r="AQ192" i="288"/>
  <c r="AQ214" i="288"/>
  <c r="AQ216" i="288"/>
  <c r="AR183" i="288"/>
  <c r="AR185" i="288"/>
  <c r="AR192" i="288"/>
  <c r="AR214" i="288"/>
  <c r="AR216" i="288"/>
  <c r="AS183" i="288"/>
  <c r="AS185" i="288"/>
  <c r="AS192" i="288"/>
  <c r="AS214" i="288"/>
  <c r="AS216" i="288"/>
  <c r="AT183" i="288"/>
  <c r="AT185" i="288"/>
  <c r="AT192" i="288"/>
  <c r="AT214" i="288"/>
  <c r="AT216" i="288"/>
  <c r="AU183" i="288"/>
  <c r="AU185" i="288"/>
  <c r="AU192" i="288"/>
  <c r="AU214" i="288"/>
  <c r="AU216" i="288"/>
  <c r="AV183" i="288"/>
  <c r="AV185" i="288"/>
  <c r="AV192" i="288"/>
  <c r="AV214" i="288"/>
  <c r="AV216" i="288"/>
  <c r="AW183" i="288"/>
  <c r="AW185" i="288"/>
  <c r="AW192" i="288"/>
  <c r="AW214" i="288"/>
  <c r="AW216" i="288"/>
  <c r="AX183" i="288"/>
  <c r="AX185" i="288"/>
  <c r="AX192" i="288"/>
  <c r="AX214" i="288"/>
  <c r="AX216" i="288"/>
  <c r="AY183" i="288"/>
  <c r="AY185" i="288"/>
  <c r="AY192" i="288"/>
  <c r="AY214" i="288"/>
  <c r="AY216" i="288"/>
  <c r="AZ183" i="288"/>
  <c r="AZ185" i="288"/>
  <c r="AZ192" i="288"/>
  <c r="AZ214" i="288"/>
  <c r="AZ216" i="288"/>
  <c r="BA183" i="288"/>
  <c r="BA185" i="288"/>
  <c r="BA192" i="288"/>
  <c r="BA214" i="288"/>
  <c r="BA216" i="288"/>
  <c r="BB183" i="288"/>
  <c r="BB185" i="288"/>
  <c r="BB192" i="288"/>
  <c r="BB214" i="288"/>
  <c r="BB216" i="288"/>
  <c r="BC183" i="288"/>
  <c r="BC185" i="288"/>
  <c r="BC192" i="288"/>
  <c r="BC214" i="288"/>
  <c r="BC216" i="288"/>
  <c r="BD183" i="288"/>
  <c r="BD185" i="288"/>
  <c r="BD192" i="288"/>
  <c r="BD214" i="288"/>
  <c r="BD216" i="288"/>
  <c r="BE183" i="288"/>
  <c r="BE185" i="288"/>
  <c r="BE192" i="288"/>
  <c r="BE214" i="288"/>
  <c r="BE216" i="288"/>
  <c r="BF183" i="288"/>
  <c r="BF185" i="288"/>
  <c r="BF192" i="288"/>
  <c r="BF214" i="288"/>
  <c r="BF216" i="288"/>
  <c r="BG183" i="288"/>
  <c r="BG185" i="288"/>
  <c r="BG192" i="288"/>
  <c r="BG214" i="288"/>
  <c r="BG216" i="288"/>
  <c r="BH183" i="288"/>
  <c r="BH185" i="288"/>
  <c r="BH192" i="288"/>
  <c r="BH214" i="288"/>
  <c r="BH216" i="288"/>
  <c r="BI183" i="288"/>
  <c r="BI185" i="288"/>
  <c r="BI192" i="288"/>
  <c r="BI214" i="288"/>
  <c r="BI216" i="288"/>
  <c r="BJ183" i="288"/>
  <c r="BJ185" i="288"/>
  <c r="BJ192" i="288"/>
  <c r="BJ214" i="288"/>
  <c r="BJ216" i="288"/>
  <c r="BK183" i="288"/>
  <c r="BK185" i="288"/>
  <c r="BK192" i="288"/>
  <c r="BK214" i="288"/>
  <c r="BK216" i="288"/>
  <c r="BL183" i="288"/>
  <c r="BL185" i="288"/>
  <c r="BL192" i="288"/>
  <c r="BL214" i="288"/>
  <c r="BL216" i="288"/>
  <c r="BM183" i="288"/>
  <c r="BM185" i="288"/>
  <c r="BM192" i="288"/>
  <c r="BM214" i="288"/>
  <c r="BM216" i="288"/>
  <c r="BN183" i="288"/>
  <c r="BN185" i="288"/>
  <c r="BN192" i="288"/>
  <c r="BN214" i="288"/>
  <c r="BN216" i="288"/>
  <c r="BO183" i="288"/>
  <c r="BO185" i="288"/>
  <c r="BO192" i="288"/>
  <c r="BO214" i="288"/>
  <c r="BO216" i="288"/>
  <c r="BP183" i="288"/>
  <c r="BP185" i="288"/>
  <c r="BP192" i="288"/>
  <c r="BP214" i="288"/>
  <c r="BP216" i="288"/>
  <c r="BQ183" i="288"/>
  <c r="BQ185" i="288"/>
  <c r="BQ192" i="288"/>
  <c r="BQ214" i="288"/>
  <c r="BQ216" i="288"/>
  <c r="BR183" i="288"/>
  <c r="BR185" i="288"/>
  <c r="BR192" i="288"/>
  <c r="BR214" i="288"/>
  <c r="BR216" i="288"/>
  <c r="BS183" i="288"/>
  <c r="BS185" i="288"/>
  <c r="BS192" i="288"/>
  <c r="BS214" i="288"/>
  <c r="BS216" i="288"/>
  <c r="BT183" i="288"/>
  <c r="BT185" i="288"/>
  <c r="BT192" i="288"/>
  <c r="BT214" i="288"/>
  <c r="BT216" i="288"/>
  <c r="BU183" i="288"/>
  <c r="BU185" i="288"/>
  <c r="BU192" i="288"/>
  <c r="BU214" i="288"/>
  <c r="BU216" i="288"/>
  <c r="BV183" i="288"/>
  <c r="BV185" i="288"/>
  <c r="BV192" i="288"/>
  <c r="BV214" i="288"/>
  <c r="BV216" i="288"/>
  <c r="BW183" i="288"/>
  <c r="BW185" i="288"/>
  <c r="BW192" i="288"/>
  <c r="BW214" i="288"/>
  <c r="BW216" i="288"/>
  <c r="BX183" i="288"/>
  <c r="BX185" i="288"/>
  <c r="BX192" i="288"/>
  <c r="BX214" i="288"/>
  <c r="BX216" i="288"/>
  <c r="BY183" i="288"/>
  <c r="BY185" i="288"/>
  <c r="BY192" i="288"/>
  <c r="BY214" i="288"/>
  <c r="BY216" i="288"/>
  <c r="BZ183" i="288"/>
  <c r="BZ185" i="288"/>
  <c r="BZ192" i="288"/>
  <c r="BZ214" i="288"/>
  <c r="BZ216" i="288"/>
  <c r="CA183" i="288"/>
  <c r="CA185" i="288"/>
  <c r="CA192" i="288"/>
  <c r="CA214" i="288"/>
  <c r="CA216" i="288"/>
  <c r="CB183" i="288"/>
  <c r="CB185" i="288"/>
  <c r="CB192" i="288"/>
  <c r="CB214" i="288"/>
  <c r="CB216" i="288"/>
  <c r="CC183" i="288"/>
  <c r="CC185" i="288"/>
  <c r="CC192" i="288"/>
  <c r="CC214" i="288"/>
  <c r="CC216" i="288"/>
  <c r="CD183" i="288"/>
  <c r="CD185" i="288"/>
  <c r="CD192" i="288"/>
  <c r="CD214" i="288"/>
  <c r="CD216" i="288"/>
  <c r="CE183" i="288"/>
  <c r="CE185" i="288"/>
  <c r="CE192" i="288"/>
  <c r="CE214" i="288"/>
  <c r="CE216" i="288"/>
  <c r="CF183" i="288"/>
  <c r="CF185" i="288"/>
  <c r="CF192" i="288"/>
  <c r="CF214" i="288"/>
  <c r="CF216" i="288"/>
  <c r="CG183" i="288"/>
  <c r="CG185" i="288"/>
  <c r="CG192" i="288"/>
  <c r="CG214" i="288"/>
  <c r="CG216" i="288"/>
  <c r="CH183" i="288"/>
  <c r="CH185" i="288"/>
  <c r="CH192" i="288"/>
  <c r="CH214" i="288"/>
  <c r="CH216" i="288"/>
  <c r="CI183" i="288"/>
  <c r="CI185" i="288"/>
  <c r="CI192" i="288"/>
  <c r="CI214" i="288"/>
  <c r="CI216" i="288"/>
  <c r="CJ183" i="288"/>
  <c r="CJ185" i="288"/>
  <c r="CJ192" i="288"/>
  <c r="CJ214" i="288"/>
  <c r="CJ216" i="288"/>
  <c r="CK183" i="288"/>
  <c r="CK185" i="288"/>
  <c r="CK192" i="288"/>
  <c r="CK214" i="288"/>
  <c r="CK216" i="288"/>
  <c r="CL183" i="288"/>
  <c r="CL185" i="288"/>
  <c r="CL192" i="288"/>
  <c r="CL214" i="288"/>
  <c r="CL216" i="288"/>
  <c r="CM183" i="288"/>
  <c r="CM185" i="288"/>
  <c r="CM192" i="288"/>
  <c r="CM214" i="288"/>
  <c r="CM216" i="288"/>
  <c r="CN183" i="288"/>
  <c r="CN185" i="288"/>
  <c r="CN192" i="288"/>
  <c r="CN214" i="288"/>
  <c r="CN216" i="288"/>
  <c r="CO183" i="288"/>
  <c r="CO185" i="288"/>
  <c r="CO192" i="288"/>
  <c r="CO214" i="288"/>
  <c r="CO216" i="288"/>
  <c r="CP183" i="288"/>
  <c r="CP185" i="288"/>
  <c r="CP192" i="288"/>
  <c r="CP214" i="288"/>
  <c r="CP216" i="288"/>
  <c r="CQ183" i="288"/>
  <c r="CQ185" i="288"/>
  <c r="CQ192" i="288"/>
  <c r="CQ214" i="288"/>
  <c r="CQ216" i="288"/>
  <c r="CR183" i="288"/>
  <c r="CR185" i="288"/>
  <c r="CR192" i="288"/>
  <c r="CR214" i="288"/>
  <c r="CR216" i="288"/>
  <c r="CS183" i="288"/>
  <c r="CS185" i="288"/>
  <c r="CS192" i="288"/>
  <c r="CS214" i="288"/>
  <c r="CS216" i="288"/>
  <c r="CT183" i="288"/>
  <c r="CT185" i="288"/>
  <c r="CT192" i="288"/>
  <c r="CT214" i="288"/>
  <c r="CT216" i="288"/>
  <c r="CU183" i="288"/>
  <c r="CU185" i="288"/>
  <c r="CU192" i="288"/>
  <c r="CU214" i="288"/>
  <c r="CU216" i="288"/>
  <c r="CV183" i="288"/>
  <c r="CV185" i="288"/>
  <c r="CV192" i="288"/>
  <c r="CV214" i="288"/>
  <c r="CV216" i="288"/>
  <c r="CW183" i="288"/>
  <c r="CW185" i="288"/>
  <c r="CW192" i="288"/>
  <c r="CW214" i="288"/>
  <c r="CW216" i="288"/>
  <c r="CX183" i="288"/>
  <c r="CX185" i="288"/>
  <c r="CX192" i="288"/>
  <c r="CX214" i="288"/>
  <c r="CX216" i="288"/>
  <c r="CY183" i="288"/>
  <c r="CY185" i="288"/>
  <c r="CY192" i="288"/>
  <c r="CY214" i="288"/>
  <c r="CY216" i="288"/>
  <c r="CZ183" i="288"/>
  <c r="CZ185" i="288"/>
  <c r="CZ192" i="288"/>
  <c r="CZ214" i="288"/>
  <c r="CZ216" i="288"/>
  <c r="DA183" i="288"/>
  <c r="DA185" i="288"/>
  <c r="DA192" i="288"/>
  <c r="DA214" i="288"/>
  <c r="DA216" i="288"/>
  <c r="DB183" i="288"/>
  <c r="DB185" i="288"/>
  <c r="DB192" i="288"/>
  <c r="DB214" i="288"/>
  <c r="DB216" i="288"/>
  <c r="DC183" i="288"/>
  <c r="DC185" i="288"/>
  <c r="DC192" i="288"/>
  <c r="DC214" i="288"/>
  <c r="DC216" i="288"/>
  <c r="DD183" i="288"/>
  <c r="DD185" i="288"/>
  <c r="DD192" i="288"/>
  <c r="DD214" i="288"/>
  <c r="DD216" i="288"/>
  <c r="DE183" i="288"/>
  <c r="DE185" i="288"/>
  <c r="DE192" i="288"/>
  <c r="DE214" i="288"/>
  <c r="DE216" i="288"/>
  <c r="DF183" i="288"/>
  <c r="DF185" i="288"/>
  <c r="DF192" i="288"/>
  <c r="DF214" i="288"/>
  <c r="DF216" i="288"/>
  <c r="DG183" i="288"/>
  <c r="DG185" i="288"/>
  <c r="DG192" i="288"/>
  <c r="DG214" i="288"/>
  <c r="DG216" i="288"/>
  <c r="DH183" i="288"/>
  <c r="DH185" i="288"/>
  <c r="DH192" i="288"/>
  <c r="DH214" i="288"/>
  <c r="DH216" i="288"/>
  <c r="DI183" i="288"/>
  <c r="DI185" i="288"/>
  <c r="DI192" i="288"/>
  <c r="DI214" i="288"/>
  <c r="DI216" i="288"/>
  <c r="DJ183" i="288"/>
  <c r="DJ185" i="288"/>
  <c r="DJ192" i="288"/>
  <c r="DJ214" i="288"/>
  <c r="DJ216" i="288"/>
  <c r="DK183" i="288"/>
  <c r="DK185" i="288"/>
  <c r="DK192" i="288"/>
  <c r="DK214" i="288"/>
  <c r="DK216" i="288"/>
  <c r="DL183" i="288"/>
  <c r="DL185" i="288"/>
  <c r="DL192" i="288"/>
  <c r="DL214" i="288"/>
  <c r="DL216" i="288"/>
  <c r="DM183" i="288"/>
  <c r="DM185" i="288"/>
  <c r="DM192" i="288"/>
  <c r="DM214" i="288"/>
  <c r="DM216" i="288"/>
  <c r="DN183" i="288"/>
  <c r="DN185" i="288"/>
  <c r="DN192" i="288"/>
  <c r="DN214" i="288"/>
  <c r="DN216" i="288"/>
  <c r="DO183" i="288"/>
  <c r="DO185" i="288"/>
  <c r="DO192" i="288"/>
  <c r="DO214" i="288"/>
  <c r="DO216" i="288"/>
  <c r="DP183" i="288"/>
  <c r="DP185" i="288"/>
  <c r="DP192" i="288"/>
  <c r="DP214" i="288"/>
  <c r="DP216" i="288"/>
  <c r="DQ183" i="288"/>
  <c r="DQ185" i="288"/>
  <c r="DQ192" i="288"/>
  <c r="DQ214" i="288"/>
  <c r="DQ216" i="288"/>
  <c r="DR183" i="288"/>
  <c r="DR185" i="288"/>
  <c r="DR192" i="288"/>
  <c r="DR214" i="288"/>
  <c r="DR216" i="288"/>
  <c r="DS183" i="288"/>
  <c r="DS185" i="288"/>
  <c r="DS192" i="288"/>
  <c r="DS214" i="288"/>
  <c r="DS216" i="288"/>
  <c r="DT183" i="288"/>
  <c r="DT185" i="288"/>
  <c r="DT192" i="288"/>
  <c r="DT214" i="288"/>
  <c r="DT216" i="288"/>
  <c r="DU183" i="288"/>
  <c r="DU185" i="288"/>
  <c r="DU192" i="288"/>
  <c r="DU214" i="288"/>
  <c r="DU216" i="288"/>
  <c r="DV183" i="288"/>
  <c r="DV185" i="288"/>
  <c r="DV192" i="288"/>
  <c r="DV214" i="288"/>
  <c r="DV216" i="288"/>
  <c r="DW183" i="288"/>
  <c r="DW185" i="288"/>
  <c r="DW192" i="288"/>
  <c r="DW214" i="288"/>
  <c r="DW216" i="288"/>
  <c r="DX183" i="288"/>
  <c r="DX185" i="288"/>
  <c r="DX192" i="288"/>
  <c r="DX214" i="288"/>
  <c r="DX216" i="288"/>
  <c r="DY183" i="288"/>
  <c r="DY185" i="288"/>
  <c r="DY192" i="288"/>
  <c r="DY214" i="288"/>
  <c r="DY216" i="288"/>
  <c r="DZ183" i="288"/>
  <c r="DZ185" i="288"/>
  <c r="DZ192" i="288"/>
  <c r="DZ214" i="288"/>
  <c r="DZ216" i="288"/>
  <c r="EA183" i="288"/>
  <c r="EA185" i="288"/>
  <c r="EA192" i="288"/>
  <c r="EA214" i="288"/>
  <c r="EA216" i="288"/>
  <c r="EB183" i="288"/>
  <c r="EB185" i="288"/>
  <c r="EB192" i="288"/>
  <c r="EB214" i="288"/>
  <c r="EB216" i="288"/>
  <c r="EC183" i="288"/>
  <c r="EC185" i="288"/>
  <c r="EC192" i="288"/>
  <c r="EC214" i="288"/>
  <c r="EC216" i="288"/>
  <c r="ED183" i="288"/>
  <c r="ED185" i="288"/>
  <c r="ED192" i="288"/>
  <c r="ED214" i="288"/>
  <c r="ED216" i="288"/>
  <c r="EE183" i="288"/>
  <c r="EE185" i="288"/>
  <c r="EE192" i="288"/>
  <c r="EE214" i="288"/>
  <c r="EE216" i="288"/>
  <c r="EF183" i="288"/>
  <c r="EF185" i="288"/>
  <c r="EF192" i="288"/>
  <c r="EF214" i="288"/>
  <c r="EF216" i="288"/>
  <c r="EG183" i="288"/>
  <c r="EG185" i="288"/>
  <c r="EG192" i="288"/>
  <c r="EG214" i="288"/>
  <c r="EG216" i="288"/>
  <c r="EH183" i="288"/>
  <c r="EH185" i="288"/>
  <c r="EH192" i="288"/>
  <c r="EH214" i="288"/>
  <c r="EH216" i="288"/>
  <c r="EI183" i="288"/>
  <c r="EI185" i="288"/>
  <c r="EI192" i="288"/>
  <c r="EI214" i="288"/>
  <c r="EI216" i="288"/>
  <c r="EJ183" i="288"/>
  <c r="EJ185" i="288"/>
  <c r="EJ192" i="288"/>
  <c r="EJ214" i="288"/>
  <c r="EJ216" i="288"/>
  <c r="EK183" i="288"/>
  <c r="EK185" i="288"/>
  <c r="EK192" i="288"/>
  <c r="EK214" i="288"/>
  <c r="EK216" i="288"/>
  <c r="EL183" i="288"/>
  <c r="EL185" i="288"/>
  <c r="EL192" i="288"/>
  <c r="EL214" i="288"/>
  <c r="EL216" i="288"/>
  <c r="EM183" i="288"/>
  <c r="EM185" i="288"/>
  <c r="EM192" i="288"/>
  <c r="EM214" i="288"/>
  <c r="EM216" i="288"/>
  <c r="EN183" i="288"/>
  <c r="EN185" i="288"/>
  <c r="EN192" i="288"/>
  <c r="EN214" i="288"/>
  <c r="EN216" i="288"/>
  <c r="EO183" i="288"/>
  <c r="EO185" i="288"/>
  <c r="EO192" i="288"/>
  <c r="EO214" i="288"/>
  <c r="EO216" i="288"/>
  <c r="EP183" i="288"/>
  <c r="EP185" i="288"/>
  <c r="EP192" i="288"/>
  <c r="EP214" i="288"/>
  <c r="EP216" i="288"/>
  <c r="EQ183" i="288"/>
  <c r="EQ185" i="288"/>
  <c r="EQ192" i="288"/>
  <c r="EQ214" i="288"/>
  <c r="EQ216" i="288"/>
  <c r="ER183" i="288"/>
  <c r="ER185" i="288"/>
  <c r="ER192" i="288"/>
  <c r="ER214" i="288"/>
  <c r="ER216" i="288"/>
  <c r="ES183" i="288"/>
  <c r="ES185" i="288"/>
  <c r="ES192" i="288"/>
  <c r="ES214" i="288"/>
  <c r="ES216" i="288"/>
  <c r="ET183" i="288"/>
  <c r="ET185" i="288"/>
  <c r="ET192" i="288"/>
  <c r="ET214" i="288"/>
  <c r="ET216" i="288"/>
  <c r="EU183" i="288"/>
  <c r="EU185" i="288"/>
  <c r="EU192" i="288"/>
  <c r="EU214" i="288"/>
  <c r="EU216" i="288"/>
  <c r="EV183" i="288"/>
  <c r="EV185" i="288"/>
  <c r="EV192" i="288"/>
  <c r="EV214" i="288"/>
  <c r="EV216" i="288"/>
  <c r="EW183" i="288"/>
  <c r="EW185" i="288"/>
  <c r="EW192" i="288"/>
  <c r="EW214" i="288"/>
  <c r="EW216" i="288"/>
  <c r="EX183" i="288"/>
  <c r="EX185" i="288"/>
  <c r="EX192" i="288"/>
  <c r="EX214" i="288"/>
  <c r="EX216" i="288"/>
  <c r="EY183" i="288"/>
  <c r="EY185" i="288"/>
  <c r="EY192" i="288"/>
  <c r="EY214" i="288"/>
  <c r="EY216" i="288"/>
  <c r="EZ183" i="288"/>
  <c r="EZ185" i="288"/>
  <c r="EZ192" i="288"/>
  <c r="EZ214" i="288"/>
  <c r="EZ216" i="288"/>
  <c r="FA183" i="288"/>
  <c r="FA185" i="288"/>
  <c r="FA192" i="288"/>
  <c r="FA214" i="288"/>
  <c r="FA216" i="288"/>
  <c r="FB183" i="288"/>
  <c r="FB185" i="288"/>
  <c r="FB192" i="288"/>
  <c r="FB214" i="288"/>
  <c r="FB216" i="288"/>
  <c r="FC183" i="288"/>
  <c r="FC185" i="288"/>
  <c r="FC192" i="288"/>
  <c r="FC214" i="288"/>
  <c r="FC216" i="288"/>
  <c r="FD183" i="288"/>
  <c r="FD185" i="288"/>
  <c r="FD192" i="288"/>
  <c r="FD214" i="288"/>
  <c r="FD216" i="288"/>
  <c r="FE183" i="288"/>
  <c r="FE185" i="288"/>
  <c r="FE192" i="288"/>
  <c r="FE214" i="288"/>
  <c r="FE216" i="288"/>
  <c r="FF183" i="288"/>
  <c r="FF185" i="288"/>
  <c r="FF192" i="288"/>
  <c r="FF214" i="288"/>
  <c r="FF216" i="288"/>
  <c r="FG183" i="288"/>
  <c r="FG185" i="288"/>
  <c r="FG192" i="288"/>
  <c r="FG214" i="288"/>
  <c r="FG216" i="288"/>
  <c r="FH183" i="288"/>
  <c r="FH185" i="288"/>
  <c r="FH192" i="288"/>
  <c r="FH214" i="288"/>
  <c r="FH216" i="288"/>
  <c r="FI183" i="288"/>
  <c r="FI185" i="288"/>
  <c r="FI192" i="288"/>
  <c r="FI214" i="288"/>
  <c r="FI216" i="288"/>
  <c r="FJ183" i="288"/>
  <c r="FJ185" i="288"/>
  <c r="FJ192" i="288"/>
  <c r="FJ214" i="288"/>
  <c r="FJ216" i="288"/>
  <c r="FK183" i="288"/>
  <c r="FK185" i="288"/>
  <c r="FK192" i="288"/>
  <c r="FK214" i="288"/>
  <c r="FK216" i="288"/>
  <c r="FL183" i="288"/>
  <c r="FL185" i="288"/>
  <c r="FL192" i="288"/>
  <c r="FL214" i="288"/>
  <c r="FL216" i="288"/>
  <c r="FM183" i="288"/>
  <c r="FM185" i="288"/>
  <c r="FM192" i="288"/>
  <c r="FM214" i="288"/>
  <c r="FM216" i="288"/>
  <c r="FN183" i="288"/>
  <c r="FN185" i="288"/>
  <c r="FN192" i="288"/>
  <c r="FN214" i="288"/>
  <c r="FN216" i="288"/>
  <c r="FO183" i="288"/>
  <c r="FO185" i="288"/>
  <c r="FO192" i="288"/>
  <c r="FO214" i="288"/>
  <c r="FO216" i="288"/>
  <c r="FP183" i="288"/>
  <c r="FP185" i="288"/>
  <c r="FP192" i="288"/>
  <c r="FP214" i="288"/>
  <c r="FP216" i="288"/>
  <c r="FQ183" i="288"/>
  <c r="FQ185" i="288"/>
  <c r="FQ192" i="288"/>
  <c r="FQ214" i="288"/>
  <c r="FQ216" i="288"/>
  <c r="FR183" i="288"/>
  <c r="FR185" i="288"/>
  <c r="FR192" i="288"/>
  <c r="FR214" i="288"/>
  <c r="FR216" i="288"/>
  <c r="FS183" i="288"/>
  <c r="FS185" i="288"/>
  <c r="FS192" i="288"/>
  <c r="FS214" i="288"/>
  <c r="FS216" i="288"/>
  <c r="FT183" i="288"/>
  <c r="FT185" i="288"/>
  <c r="FT192" i="288"/>
  <c r="FT214" i="288"/>
  <c r="FT216" i="288"/>
  <c r="FU183" i="288"/>
  <c r="FU185" i="288"/>
  <c r="FU192" i="288"/>
  <c r="FU214" i="288"/>
  <c r="FU216" i="288"/>
  <c r="FV183" i="288"/>
  <c r="FV185" i="288"/>
  <c r="FV192" i="288"/>
  <c r="FV214" i="288"/>
  <c r="FV216" i="288"/>
  <c r="FW183" i="288"/>
  <c r="FW185" i="288"/>
  <c r="FW192" i="288"/>
  <c r="FW214" i="288"/>
  <c r="FW216" i="288"/>
  <c r="FX183" i="288"/>
  <c r="FX185" i="288"/>
  <c r="FX192" i="288"/>
  <c r="FX214" i="288"/>
  <c r="FX216" i="288"/>
  <c r="FY183" i="288"/>
  <c r="FY185" i="288"/>
  <c r="FY192" i="288"/>
  <c r="FY214" i="288"/>
  <c r="FY216" i="288"/>
  <c r="FZ183" i="288"/>
  <c r="FZ185" i="288"/>
  <c r="FZ192" i="288"/>
  <c r="FZ214" i="288"/>
  <c r="FZ216" i="288"/>
  <c r="GA183" i="288"/>
  <c r="GA185" i="288"/>
  <c r="GA192" i="288"/>
  <c r="GA214" i="288"/>
  <c r="GA216" i="288"/>
  <c r="GB183" i="288"/>
  <c r="GB185" i="288"/>
  <c r="GB192" i="288"/>
  <c r="GB214" i="288"/>
  <c r="GB216" i="288"/>
  <c r="GC183" i="288"/>
  <c r="GC185" i="288"/>
  <c r="GC192" i="288"/>
  <c r="GC214" i="288"/>
  <c r="GC216" i="288"/>
  <c r="GD183" i="288"/>
  <c r="GD185" i="288"/>
  <c r="GD192" i="288"/>
  <c r="GD214" i="288"/>
  <c r="GD216" i="288"/>
  <c r="GE183" i="288"/>
  <c r="GE185" i="288"/>
  <c r="GE192" i="288"/>
  <c r="GE214" i="288"/>
  <c r="GE216" i="288"/>
  <c r="GF183" i="288"/>
  <c r="GF185" i="288"/>
  <c r="GF192" i="288"/>
  <c r="GF214" i="288"/>
  <c r="GF216" i="288"/>
  <c r="GG183" i="288"/>
  <c r="GG185" i="288"/>
  <c r="GG192" i="288"/>
  <c r="GG214" i="288"/>
  <c r="GG216" i="288"/>
  <c r="GH183" i="288"/>
  <c r="GH185" i="288"/>
  <c r="GH192" i="288"/>
  <c r="GH214" i="288"/>
  <c r="GH216" i="288"/>
  <c r="GI183" i="288"/>
  <c r="GI185" i="288"/>
  <c r="GI192" i="288"/>
  <c r="GI214" i="288"/>
  <c r="GI216" i="288"/>
  <c r="GJ183" i="288"/>
  <c r="GJ185" i="288"/>
  <c r="GJ192" i="288"/>
  <c r="GJ214" i="288"/>
  <c r="GJ216" i="288"/>
  <c r="H216" i="288"/>
  <c r="H223" i="288"/>
  <c r="H219" i="288"/>
  <c r="H185" i="288"/>
  <c r="H192" i="288"/>
  <c r="H214" i="288"/>
  <c r="K193" i="288"/>
  <c r="L193" i="288"/>
  <c r="M193" i="288"/>
  <c r="N193" i="288"/>
  <c r="O193" i="288"/>
  <c r="P193" i="288"/>
  <c r="Q193" i="288"/>
  <c r="R193" i="288"/>
  <c r="S193" i="288"/>
  <c r="T193" i="288"/>
  <c r="U193" i="288"/>
  <c r="V193" i="288"/>
  <c r="W193" i="288"/>
  <c r="X193" i="288"/>
  <c r="Y193" i="288"/>
  <c r="Z193" i="288"/>
  <c r="AA193" i="288"/>
  <c r="AB193" i="288"/>
  <c r="AC193" i="288"/>
  <c r="AD193" i="288"/>
  <c r="AE193" i="288"/>
  <c r="AF193" i="288"/>
  <c r="AG193" i="288"/>
  <c r="AH193" i="288"/>
  <c r="AI193" i="288"/>
  <c r="AJ193" i="288"/>
  <c r="AK193" i="288"/>
  <c r="AL193" i="288"/>
  <c r="AM193" i="288"/>
  <c r="AN193" i="288"/>
  <c r="AO193" i="288"/>
  <c r="AP193" i="288"/>
  <c r="AQ193" i="288"/>
  <c r="AR193" i="288"/>
  <c r="AS193" i="288"/>
  <c r="AT193" i="288"/>
  <c r="AU193" i="288"/>
  <c r="AV193" i="288"/>
  <c r="AW193" i="288"/>
  <c r="AX193" i="288"/>
  <c r="AY193" i="288"/>
  <c r="AZ193" i="288"/>
  <c r="BA193" i="288"/>
  <c r="BB193" i="288"/>
  <c r="BC193" i="288"/>
  <c r="BD193" i="288"/>
  <c r="BE193" i="288"/>
  <c r="BF193" i="288"/>
  <c r="BG193" i="288"/>
  <c r="BH193" i="288"/>
  <c r="BI193" i="288"/>
  <c r="BJ193" i="288"/>
  <c r="BK193" i="288"/>
  <c r="BL193" i="288"/>
  <c r="BM193" i="288"/>
  <c r="BN193" i="288"/>
  <c r="BO193" i="288"/>
  <c r="BP193" i="288"/>
  <c r="BQ193" i="288"/>
  <c r="BR193" i="288"/>
  <c r="BS193" i="288"/>
  <c r="BT193" i="288"/>
  <c r="BU193" i="288"/>
  <c r="BV193" i="288"/>
  <c r="BW193" i="288"/>
  <c r="BX193" i="288"/>
  <c r="BY193" i="288"/>
  <c r="BZ193" i="288"/>
  <c r="CA193" i="288"/>
  <c r="CB193" i="288"/>
  <c r="CC193" i="288"/>
  <c r="CD193" i="288"/>
  <c r="CE193" i="288"/>
  <c r="CF193" i="288"/>
  <c r="CG193" i="288"/>
  <c r="CH193" i="288"/>
  <c r="CI193" i="288"/>
  <c r="CJ193" i="288"/>
  <c r="CK193" i="288"/>
  <c r="CL193" i="288"/>
  <c r="CM193" i="288"/>
  <c r="CN193" i="288"/>
  <c r="CO193" i="288"/>
  <c r="CP193" i="288"/>
  <c r="CQ193" i="288"/>
  <c r="CR193" i="288"/>
  <c r="CS193" i="288"/>
  <c r="CT193" i="288"/>
  <c r="CU193" i="288"/>
  <c r="CV193" i="288"/>
  <c r="CW193" i="288"/>
  <c r="CX193" i="288"/>
  <c r="CY193" i="288"/>
  <c r="CZ193" i="288"/>
  <c r="DA193" i="288"/>
  <c r="DB193" i="288"/>
  <c r="DC193" i="288"/>
  <c r="DD193" i="288"/>
  <c r="DE193" i="288"/>
  <c r="DF193" i="288"/>
  <c r="DG193" i="288"/>
  <c r="DH193" i="288"/>
  <c r="DI193" i="288"/>
  <c r="DJ193" i="288"/>
  <c r="DK193" i="288"/>
  <c r="DL193" i="288"/>
  <c r="DM193" i="288"/>
  <c r="DN193" i="288"/>
  <c r="DO193" i="288"/>
  <c r="DP193" i="288"/>
  <c r="DQ193" i="288"/>
  <c r="DR193" i="288"/>
  <c r="DS193" i="288"/>
  <c r="DT193" i="288"/>
  <c r="DU193" i="288"/>
  <c r="DV193" i="288"/>
  <c r="DW193" i="288"/>
  <c r="DX193" i="288"/>
  <c r="DY193" i="288"/>
  <c r="DZ193" i="288"/>
  <c r="EA193" i="288"/>
  <c r="EB193" i="288"/>
  <c r="EC193" i="288"/>
  <c r="ED193" i="288"/>
  <c r="EE193" i="288"/>
  <c r="EF193" i="288"/>
  <c r="EG193" i="288"/>
  <c r="EH193" i="288"/>
  <c r="EI193" i="288"/>
  <c r="EJ193" i="288"/>
  <c r="EK193" i="288"/>
  <c r="EL193" i="288"/>
  <c r="EM193" i="288"/>
  <c r="EN193" i="288"/>
  <c r="EO193" i="288"/>
  <c r="EP193" i="288"/>
  <c r="EQ193" i="288"/>
  <c r="ER193" i="288"/>
  <c r="ES193" i="288"/>
  <c r="ET193" i="288"/>
  <c r="EU193" i="288"/>
  <c r="EV193" i="288"/>
  <c r="EW193" i="288"/>
  <c r="EX193" i="288"/>
  <c r="EY193" i="288"/>
  <c r="EZ193" i="288"/>
  <c r="FA193" i="288"/>
  <c r="FB193" i="288"/>
  <c r="FC193" i="288"/>
  <c r="FD193" i="288"/>
  <c r="FE193" i="288"/>
  <c r="FF193" i="288"/>
  <c r="FG193" i="288"/>
  <c r="FH193" i="288"/>
  <c r="FI193" i="288"/>
  <c r="FJ193" i="288"/>
  <c r="FK193" i="288"/>
  <c r="FL193" i="288"/>
  <c r="FM193" i="288"/>
  <c r="FN193" i="288"/>
  <c r="FO193" i="288"/>
  <c r="FP193" i="288"/>
  <c r="FQ193" i="288"/>
  <c r="FR193" i="288"/>
  <c r="FS193" i="288"/>
  <c r="FT193" i="288"/>
  <c r="FU193" i="288"/>
  <c r="FV193" i="288"/>
  <c r="FW193" i="288"/>
  <c r="FX193" i="288"/>
  <c r="FY193" i="288"/>
  <c r="FZ193" i="288"/>
  <c r="GA193" i="288"/>
  <c r="GB193" i="288"/>
  <c r="GC193" i="288"/>
  <c r="GD193" i="288"/>
  <c r="GE193" i="288"/>
  <c r="GF193" i="288"/>
  <c r="GG193" i="288"/>
  <c r="GH193" i="288"/>
  <c r="GI193" i="288"/>
  <c r="GJ193" i="288"/>
  <c r="H193" i="288"/>
  <c r="H196" i="288"/>
  <c r="H59" i="286"/>
  <c r="H183" i="288"/>
  <c r="K196" i="288"/>
  <c r="L196" i="288"/>
  <c r="M196" i="288"/>
  <c r="N196" i="288"/>
  <c r="O196" i="288"/>
  <c r="P196" i="288"/>
  <c r="Q196" i="288"/>
  <c r="R196" i="288"/>
  <c r="S196" i="288"/>
  <c r="T196" i="288"/>
  <c r="U196" i="288"/>
  <c r="V196" i="288"/>
  <c r="W196" i="288"/>
  <c r="X196" i="288"/>
  <c r="Y196" i="288"/>
  <c r="Z196" i="288"/>
  <c r="AA196" i="288"/>
  <c r="AB196" i="288"/>
  <c r="AC196" i="288"/>
  <c r="AD196" i="288"/>
  <c r="AE196" i="288"/>
  <c r="AF196" i="288"/>
  <c r="AG196" i="288"/>
  <c r="AH196" i="288"/>
  <c r="AI196" i="288"/>
  <c r="AJ196" i="288"/>
  <c r="AK196" i="288"/>
  <c r="AL196" i="288"/>
  <c r="AM196" i="288"/>
  <c r="AN196" i="288"/>
  <c r="AO196" i="288"/>
  <c r="AP196" i="288"/>
  <c r="AQ196" i="288"/>
  <c r="AR196" i="288"/>
  <c r="AS196" i="288"/>
  <c r="AT196" i="288"/>
  <c r="AU196" i="288"/>
  <c r="AV196" i="288"/>
  <c r="AW196" i="288"/>
  <c r="AX196" i="288"/>
  <c r="AY196" i="288"/>
  <c r="AZ196" i="288"/>
  <c r="BA196" i="288"/>
  <c r="BB196" i="288"/>
  <c r="BC196" i="288"/>
  <c r="BD196" i="288"/>
  <c r="BE196" i="288"/>
  <c r="BF196" i="288"/>
  <c r="BG196" i="288"/>
  <c r="BH196" i="288"/>
  <c r="BI196" i="288"/>
  <c r="BJ196" i="288"/>
  <c r="BK196" i="288"/>
  <c r="BL196" i="288"/>
  <c r="BM196" i="288"/>
  <c r="BN196" i="288"/>
  <c r="BO196" i="288"/>
  <c r="BP196" i="288"/>
  <c r="BQ196" i="288"/>
  <c r="BR196" i="288"/>
  <c r="BS196" i="288"/>
  <c r="BT196" i="288"/>
  <c r="BU196" i="288"/>
  <c r="BV196" i="288"/>
  <c r="BW196" i="288"/>
  <c r="BX196" i="288"/>
  <c r="BY196" i="288"/>
  <c r="BZ196" i="288"/>
  <c r="CA196" i="288"/>
  <c r="CB196" i="288"/>
  <c r="CC196" i="288"/>
  <c r="CD196" i="288"/>
  <c r="CE196" i="288"/>
  <c r="CF196" i="288"/>
  <c r="CG196" i="288"/>
  <c r="CH196" i="288"/>
  <c r="CI196" i="288"/>
  <c r="CJ196" i="288"/>
  <c r="CK196" i="288"/>
  <c r="CL196" i="288"/>
  <c r="CM196" i="288"/>
  <c r="CN196" i="288"/>
  <c r="CO196" i="288"/>
  <c r="CP196" i="288"/>
  <c r="CQ196" i="288"/>
  <c r="CR196" i="288"/>
  <c r="CS196" i="288"/>
  <c r="CT196" i="288"/>
  <c r="CU196" i="288"/>
  <c r="CV196" i="288"/>
  <c r="CW196" i="288"/>
  <c r="CX196" i="288"/>
  <c r="CY196" i="288"/>
  <c r="CZ196" i="288"/>
  <c r="DA196" i="288"/>
  <c r="DB196" i="288"/>
  <c r="DC196" i="288"/>
  <c r="DD196" i="288"/>
  <c r="DE196" i="288"/>
  <c r="DF196" i="288"/>
  <c r="DG196" i="288"/>
  <c r="DH196" i="288"/>
  <c r="DI196" i="288"/>
  <c r="DJ196" i="288"/>
  <c r="DK196" i="288"/>
  <c r="DL196" i="288"/>
  <c r="DM196" i="288"/>
  <c r="DN196" i="288"/>
  <c r="DO196" i="288"/>
  <c r="DP196" i="288"/>
  <c r="DQ196" i="288"/>
  <c r="DR196" i="288"/>
  <c r="DS196" i="288"/>
  <c r="DT196" i="288"/>
  <c r="DU196" i="288"/>
  <c r="DV196" i="288"/>
  <c r="DW196" i="288"/>
  <c r="DX196" i="288"/>
  <c r="DY196" i="288"/>
  <c r="DZ196" i="288"/>
  <c r="EA196" i="288"/>
  <c r="EB196" i="288"/>
  <c r="EC196" i="288"/>
  <c r="ED196" i="288"/>
  <c r="EE196" i="288"/>
  <c r="EF196" i="288"/>
  <c r="EG196" i="288"/>
  <c r="EH196" i="288"/>
  <c r="EI196" i="288"/>
  <c r="EJ196" i="288"/>
  <c r="EK196" i="288"/>
  <c r="EL196" i="288"/>
  <c r="EM196" i="288"/>
  <c r="EN196" i="288"/>
  <c r="EO196" i="288"/>
  <c r="EP196" i="288"/>
  <c r="EQ196" i="288"/>
  <c r="ER196" i="288"/>
  <c r="ES196" i="288"/>
  <c r="ET196" i="288"/>
  <c r="EU196" i="288"/>
  <c r="EV196" i="288"/>
  <c r="EW196" i="288"/>
  <c r="EX196" i="288"/>
  <c r="EY196" i="288"/>
  <c r="EZ196" i="288"/>
  <c r="FA196" i="288"/>
  <c r="FB196" i="288"/>
  <c r="FC196" i="288"/>
  <c r="FD196" i="288"/>
  <c r="FE196" i="288"/>
  <c r="FF196" i="288"/>
  <c r="FG196" i="288"/>
  <c r="FH196" i="288"/>
  <c r="FI196" i="288"/>
  <c r="FJ196" i="288"/>
  <c r="FK196" i="288"/>
  <c r="FL196" i="288"/>
  <c r="FM196" i="288"/>
  <c r="FN196" i="288"/>
  <c r="FO196" i="288"/>
  <c r="FP196" i="288"/>
  <c r="FQ196" i="288"/>
  <c r="FR196" i="288"/>
  <c r="FS196" i="288"/>
  <c r="FT196" i="288"/>
  <c r="FU196" i="288"/>
  <c r="FV196" i="288"/>
  <c r="FW196" i="288"/>
  <c r="FX196" i="288"/>
  <c r="FY196" i="288"/>
  <c r="FZ196" i="288"/>
  <c r="GA196" i="288"/>
  <c r="GB196" i="288"/>
  <c r="GC196" i="288"/>
  <c r="GD196" i="288"/>
  <c r="GE196" i="288"/>
  <c r="GF196" i="288"/>
  <c r="GG196" i="288"/>
  <c r="GH196" i="288"/>
  <c r="GI196" i="288"/>
  <c r="GJ196" i="288"/>
  <c r="F197" i="288"/>
  <c r="F199" i="288"/>
  <c r="J15" i="277"/>
  <c r="J16" i="277"/>
  <c r="J18" i="277"/>
  <c r="J19" i="277"/>
  <c r="J21" i="277"/>
  <c r="K15" i="277"/>
  <c r="K16" i="277"/>
  <c r="K18" i="277"/>
  <c r="K19" i="277"/>
  <c r="K21" i="277"/>
  <c r="L15" i="277"/>
  <c r="L16" i="277"/>
  <c r="L18" i="277"/>
  <c r="L19" i="277"/>
  <c r="L21" i="277"/>
  <c r="M15" i="277"/>
  <c r="M16" i="277"/>
  <c r="M18" i="277"/>
  <c r="M19" i="277"/>
  <c r="M20" i="277"/>
  <c r="M21" i="277"/>
  <c r="N15" i="277"/>
  <c r="N16" i="277"/>
  <c r="N18" i="277"/>
  <c r="N19" i="277"/>
  <c r="N20" i="277"/>
  <c r="N21" i="277"/>
  <c r="O15" i="277"/>
  <c r="O16" i="277"/>
  <c r="O18" i="277"/>
  <c r="O19" i="277"/>
  <c r="O20" i="277"/>
  <c r="O21" i="277"/>
  <c r="P15" i="277"/>
  <c r="P16" i="277"/>
  <c r="P18" i="277"/>
  <c r="P19" i="277"/>
  <c r="P20" i="277"/>
  <c r="P21" i="277"/>
  <c r="Q15" i="277"/>
  <c r="Q16" i="277"/>
  <c r="Q18" i="277"/>
  <c r="Q19" i="277"/>
  <c r="Q20" i="277"/>
  <c r="Q21" i="277"/>
  <c r="R15" i="277"/>
  <c r="R16" i="277"/>
  <c r="R18" i="277"/>
  <c r="R19" i="277"/>
  <c r="R20" i="277"/>
  <c r="R21" i="277"/>
  <c r="S15" i="277"/>
  <c r="S16" i="277"/>
  <c r="S18" i="277"/>
  <c r="S19" i="277"/>
  <c r="S20" i="277"/>
  <c r="S21" i="277"/>
  <c r="T15" i="277"/>
  <c r="T16" i="277"/>
  <c r="T18" i="277"/>
  <c r="T19" i="277"/>
  <c r="T20" i="277"/>
  <c r="T21" i="277"/>
  <c r="U15" i="277"/>
  <c r="U16" i="277"/>
  <c r="U18" i="277"/>
  <c r="U19" i="277"/>
  <c r="U20" i="277"/>
  <c r="U21" i="277"/>
  <c r="V15" i="277"/>
  <c r="V16" i="277"/>
  <c r="V18" i="277"/>
  <c r="V19" i="277"/>
  <c r="V20" i="277"/>
  <c r="V21" i="277"/>
  <c r="W15" i="277"/>
  <c r="W16" i="277"/>
  <c r="W18" i="277"/>
  <c r="W19" i="277"/>
  <c r="W20" i="277"/>
  <c r="W21" i="277"/>
  <c r="X15" i="277"/>
  <c r="X16" i="277"/>
  <c r="X18" i="277"/>
  <c r="X19" i="277"/>
  <c r="X20" i="277"/>
  <c r="X21" i="277"/>
  <c r="Y15" i="277"/>
  <c r="Y16" i="277"/>
  <c r="Y18" i="277"/>
  <c r="Y19" i="277"/>
  <c r="Y20" i="277"/>
  <c r="Y21" i="277"/>
  <c r="Z15" i="277"/>
  <c r="Z16" i="277"/>
  <c r="Z18" i="277"/>
  <c r="Z19" i="277"/>
  <c r="Z20" i="277"/>
  <c r="Z21" i="277"/>
  <c r="AA15" i="277"/>
  <c r="AA16" i="277"/>
  <c r="AA18" i="277"/>
  <c r="AA19" i="277"/>
  <c r="AA20" i="277"/>
  <c r="AA21" i="277"/>
  <c r="AB15" i="277"/>
  <c r="AB16" i="277"/>
  <c r="AB18" i="277"/>
  <c r="AB19" i="277"/>
  <c r="AB20" i="277"/>
  <c r="AB21" i="277"/>
  <c r="AC15" i="277"/>
  <c r="AC16" i="277"/>
  <c r="AC18" i="277"/>
  <c r="AC19" i="277"/>
  <c r="AC20" i="277"/>
  <c r="AC21" i="277"/>
  <c r="AD15" i="277"/>
  <c r="AD16" i="277"/>
  <c r="AD18" i="277"/>
  <c r="AD19" i="277"/>
  <c r="AD20" i="277"/>
  <c r="AD21" i="277"/>
  <c r="AE15" i="277"/>
  <c r="AE16" i="277"/>
  <c r="AE18" i="277"/>
  <c r="AE19" i="277"/>
  <c r="AE20" i="277"/>
  <c r="AE21" i="277"/>
  <c r="AF15" i="277"/>
  <c r="AF16" i="277"/>
  <c r="AF18" i="277"/>
  <c r="AF19" i="277"/>
  <c r="AF20" i="277"/>
  <c r="AF21" i="277"/>
  <c r="AG15" i="277"/>
  <c r="AG16" i="277"/>
  <c r="AG18" i="277"/>
  <c r="AG19" i="277"/>
  <c r="AG20" i="277"/>
  <c r="AG21" i="277"/>
  <c r="AH15" i="277"/>
  <c r="AH16" i="277"/>
  <c r="AH18" i="277"/>
  <c r="AH19" i="277"/>
  <c r="AH21" i="277"/>
  <c r="AI15" i="277"/>
  <c r="AI16" i="277"/>
  <c r="AI18" i="277"/>
  <c r="AI19" i="277"/>
  <c r="AI21" i="277"/>
  <c r="AJ15" i="277"/>
  <c r="AJ16" i="277"/>
  <c r="AJ18" i="277"/>
  <c r="AJ19" i="277"/>
  <c r="AJ21" i="277"/>
  <c r="AK15" i="277"/>
  <c r="AK16" i="277"/>
  <c r="AK18" i="277"/>
  <c r="AK19" i="277"/>
  <c r="AK21" i="277"/>
  <c r="AL15" i="277"/>
  <c r="AL16" i="277"/>
  <c r="AL18" i="277"/>
  <c r="AL19" i="277"/>
  <c r="AL21" i="277"/>
  <c r="AM15" i="277"/>
  <c r="AM16" i="277"/>
  <c r="AM18" i="277"/>
  <c r="AM19" i="277"/>
  <c r="AM21" i="277"/>
  <c r="AN15" i="277"/>
  <c r="AN16" i="277"/>
  <c r="AN18" i="277"/>
  <c r="AN19" i="277"/>
  <c r="AN21" i="277"/>
  <c r="AO15" i="277"/>
  <c r="AO16" i="277"/>
  <c r="AO18" i="277"/>
  <c r="AO19" i="277"/>
  <c r="AO21" i="277"/>
  <c r="AP15" i="277"/>
  <c r="AP16" i="277"/>
  <c r="AP18" i="277"/>
  <c r="AP19" i="277"/>
  <c r="AP21" i="277"/>
  <c r="AQ15" i="277"/>
  <c r="AQ16" i="277"/>
  <c r="AQ18" i="277"/>
  <c r="AQ19" i="277"/>
  <c r="AQ21" i="277"/>
  <c r="AR15" i="277"/>
  <c r="AR16" i="277"/>
  <c r="AR18" i="277"/>
  <c r="AR19" i="277"/>
  <c r="AR21" i="277"/>
  <c r="AS15" i="277"/>
  <c r="AS16" i="277"/>
  <c r="AS18" i="277"/>
  <c r="AS19" i="277"/>
  <c r="AS21" i="277"/>
  <c r="AT15" i="277"/>
  <c r="AT16" i="277"/>
  <c r="AT18" i="277"/>
  <c r="AT19" i="277"/>
  <c r="AT21" i="277"/>
  <c r="AU15" i="277"/>
  <c r="AU16" i="277"/>
  <c r="AU18" i="277"/>
  <c r="AU19" i="277"/>
  <c r="AU21" i="277"/>
  <c r="AV15" i="277"/>
  <c r="AV16" i="277"/>
  <c r="AV18" i="277"/>
  <c r="AV19" i="277"/>
  <c r="AV21" i="277"/>
  <c r="AW15" i="277"/>
  <c r="AW16" i="277"/>
  <c r="AW18" i="277"/>
  <c r="AW19" i="277"/>
  <c r="AW21" i="277"/>
  <c r="AX15" i="277"/>
  <c r="AX16" i="277"/>
  <c r="AX18" i="277"/>
  <c r="AX19" i="277"/>
  <c r="AX21" i="277"/>
  <c r="AY15" i="277"/>
  <c r="AY16" i="277"/>
  <c r="AY18" i="277"/>
  <c r="AY19" i="277"/>
  <c r="AY21" i="277"/>
  <c r="AZ15" i="277"/>
  <c r="AZ16" i="277"/>
  <c r="AZ18" i="277"/>
  <c r="AZ19" i="277"/>
  <c r="AZ21" i="277"/>
  <c r="BA15" i="277"/>
  <c r="BA16" i="277"/>
  <c r="BA18" i="277"/>
  <c r="BA19" i="277"/>
  <c r="BA21" i="277"/>
  <c r="BB15" i="277"/>
  <c r="BB16" i="277"/>
  <c r="BB18" i="277"/>
  <c r="BB19" i="277"/>
  <c r="BB21" i="277"/>
  <c r="H21" i="277"/>
  <c r="J23" i="277"/>
  <c r="K23" i="277"/>
  <c r="L23" i="277"/>
  <c r="M23" i="277"/>
  <c r="N23" i="277"/>
  <c r="O23" i="277"/>
  <c r="P23" i="277"/>
  <c r="Q23" i="277"/>
  <c r="R23" i="277"/>
  <c r="S23" i="277"/>
  <c r="T23" i="277"/>
  <c r="U23" i="277"/>
  <c r="V23" i="277"/>
  <c r="W23" i="277"/>
  <c r="X23" i="277"/>
  <c r="Y23" i="277"/>
  <c r="Z23" i="277"/>
  <c r="AA23" i="277"/>
  <c r="AB23" i="277"/>
  <c r="AC23" i="277"/>
  <c r="AD23" i="277"/>
  <c r="AE23" i="277"/>
  <c r="AF23" i="277"/>
  <c r="AG23" i="277"/>
  <c r="AH23" i="277"/>
  <c r="AI23" i="277"/>
  <c r="AJ23" i="277"/>
  <c r="AK23" i="277"/>
  <c r="AL23" i="277"/>
  <c r="AM23" i="277"/>
  <c r="AN23" i="277"/>
  <c r="AO23" i="277"/>
  <c r="AP23" i="277"/>
  <c r="AQ23" i="277"/>
  <c r="AR23" i="277"/>
  <c r="AS23" i="277"/>
  <c r="AT23" i="277"/>
  <c r="AU23" i="277"/>
  <c r="AV23" i="277"/>
  <c r="AW23" i="277"/>
  <c r="AX23" i="277"/>
  <c r="AY23" i="277"/>
  <c r="AZ23" i="277"/>
  <c r="BA23" i="277"/>
  <c r="BB23" i="277"/>
  <c r="H23" i="277"/>
  <c r="J24" i="277"/>
  <c r="K24" i="277"/>
  <c r="L24" i="277"/>
  <c r="M24" i="277"/>
  <c r="N24" i="277"/>
  <c r="O24" i="277"/>
  <c r="P24" i="277"/>
  <c r="Q24" i="277"/>
  <c r="R24" i="277"/>
  <c r="S24" i="277"/>
  <c r="T24" i="277"/>
  <c r="U24" i="277"/>
  <c r="V24" i="277"/>
  <c r="W24" i="277"/>
  <c r="X24" i="277"/>
  <c r="Y24" i="277"/>
  <c r="Z24" i="277"/>
  <c r="AA24" i="277"/>
  <c r="AB24" i="277"/>
  <c r="AC24" i="277"/>
  <c r="AD24" i="277"/>
  <c r="AE24" i="277"/>
  <c r="AF24" i="277"/>
  <c r="AG24" i="277"/>
  <c r="AH24" i="277"/>
  <c r="AI24" i="277"/>
  <c r="AJ24" i="277"/>
  <c r="AK24" i="277"/>
  <c r="AL24" i="277"/>
  <c r="AM24" i="277"/>
  <c r="AN24" i="277"/>
  <c r="AO24" i="277"/>
  <c r="AP24" i="277"/>
  <c r="AQ24" i="277"/>
  <c r="AR24" i="277"/>
  <c r="AS24" i="277"/>
  <c r="AT24" i="277"/>
  <c r="AU24" i="277"/>
  <c r="AV24" i="277"/>
  <c r="AW24" i="277"/>
  <c r="AX24" i="277"/>
  <c r="AY24" i="277"/>
  <c r="AZ24" i="277"/>
  <c r="BA24" i="277"/>
  <c r="BB24" i="277"/>
  <c r="H24" i="277"/>
  <c r="J36" i="277"/>
  <c r="K36" i="277"/>
  <c r="L36" i="277"/>
  <c r="AG36" i="277"/>
  <c r="AH36" i="277"/>
  <c r="AI36" i="277"/>
  <c r="AJ36" i="277"/>
  <c r="AK36" i="277"/>
  <c r="AL36" i="277"/>
  <c r="AM36" i="277"/>
  <c r="AN36" i="277"/>
  <c r="AO36" i="277"/>
  <c r="AP36" i="277"/>
  <c r="AQ36" i="277"/>
  <c r="AR36" i="277"/>
  <c r="AS36" i="277"/>
  <c r="AT36" i="277"/>
  <c r="AU36" i="277"/>
  <c r="AV36" i="277"/>
  <c r="AW36" i="277"/>
  <c r="AX36" i="277"/>
  <c r="AY36" i="277"/>
  <c r="AZ36" i="277"/>
  <c r="BA36" i="277"/>
  <c r="BB36" i="277"/>
  <c r="H36" i="277"/>
  <c r="J68" i="277"/>
  <c r="K68" i="277"/>
  <c r="L68" i="277"/>
  <c r="M68" i="277"/>
  <c r="N68" i="277"/>
  <c r="O68" i="277"/>
  <c r="P68" i="277"/>
  <c r="Q68" i="277"/>
  <c r="R68" i="277"/>
  <c r="S68" i="277"/>
  <c r="T68" i="277"/>
  <c r="U68" i="277"/>
  <c r="V68" i="277"/>
  <c r="W68" i="277"/>
  <c r="X68" i="277"/>
  <c r="Y68" i="277"/>
  <c r="Z68" i="277"/>
  <c r="AA68" i="277"/>
  <c r="AB68" i="277"/>
  <c r="AC68" i="277"/>
  <c r="AD68" i="277"/>
  <c r="AE68" i="277"/>
  <c r="AF68" i="277"/>
  <c r="AG68" i="277"/>
  <c r="AH68" i="277"/>
  <c r="AI68" i="277"/>
  <c r="AJ68" i="277"/>
  <c r="AK68" i="277"/>
  <c r="AL68" i="277"/>
  <c r="AM68" i="277"/>
  <c r="AN68" i="277"/>
  <c r="AO68" i="277"/>
  <c r="AP68" i="277"/>
  <c r="AQ68" i="277"/>
  <c r="AR68" i="277"/>
  <c r="AS68" i="277"/>
  <c r="AT68" i="277"/>
  <c r="AU68" i="277"/>
  <c r="AV68" i="277"/>
  <c r="AW68" i="277"/>
  <c r="AX68" i="277"/>
  <c r="AY68" i="277"/>
  <c r="AZ68" i="277"/>
  <c r="BA68" i="277"/>
  <c r="BB68" i="277"/>
  <c r="H68" i="277"/>
  <c r="J26" i="277"/>
  <c r="K26" i="277"/>
  <c r="L26" i="277"/>
  <c r="M26" i="277"/>
  <c r="N26" i="277"/>
  <c r="O26" i="277"/>
  <c r="P26" i="277"/>
  <c r="Q26" i="277"/>
  <c r="R26" i="277"/>
  <c r="S26" i="277"/>
  <c r="T26" i="277"/>
  <c r="U26" i="277"/>
  <c r="V26" i="277"/>
  <c r="W26" i="277"/>
  <c r="X26" i="277"/>
  <c r="Y26" i="277"/>
  <c r="Z26" i="277"/>
  <c r="AA26" i="277"/>
  <c r="AB26" i="277"/>
  <c r="AC26" i="277"/>
  <c r="AD26" i="277"/>
  <c r="AE26" i="277"/>
  <c r="AF26" i="277"/>
  <c r="AG26" i="277"/>
  <c r="AH26" i="277"/>
  <c r="AI26" i="277"/>
  <c r="AJ26" i="277"/>
  <c r="AK26" i="277"/>
  <c r="AL26" i="277"/>
  <c r="AM26" i="277"/>
  <c r="AN26" i="277"/>
  <c r="AO26" i="277"/>
  <c r="AP26" i="277"/>
  <c r="AQ26" i="277"/>
  <c r="AR26" i="277"/>
  <c r="AS26" i="277"/>
  <c r="AT26" i="277"/>
  <c r="AU26" i="277"/>
  <c r="AV26" i="277"/>
  <c r="AW26" i="277"/>
  <c r="AX26" i="277"/>
  <c r="AY26" i="277"/>
  <c r="AZ26" i="277"/>
  <c r="BA26" i="277"/>
  <c r="BB26" i="277"/>
  <c r="H26" i="277"/>
  <c r="J27" i="277"/>
  <c r="K27" i="277"/>
  <c r="L27" i="277"/>
  <c r="M27" i="277"/>
  <c r="N27" i="277"/>
  <c r="O27" i="277"/>
  <c r="P27" i="277"/>
  <c r="Q27" i="277"/>
  <c r="R27" i="277"/>
  <c r="S27" i="277"/>
  <c r="T27" i="277"/>
  <c r="U27" i="277"/>
  <c r="V27" i="277"/>
  <c r="W27" i="277"/>
  <c r="X27" i="277"/>
  <c r="Y27" i="277"/>
  <c r="Z27" i="277"/>
  <c r="AA27" i="277"/>
  <c r="AB27" i="277"/>
  <c r="AC27" i="277"/>
  <c r="AD27" i="277"/>
  <c r="AE27" i="277"/>
  <c r="AF27" i="277"/>
  <c r="AG27" i="277"/>
  <c r="AH27" i="277"/>
  <c r="AI27" i="277"/>
  <c r="AJ27" i="277"/>
  <c r="AK27" i="277"/>
  <c r="AL27" i="277"/>
  <c r="AM27" i="277"/>
  <c r="AN27" i="277"/>
  <c r="AO27" i="277"/>
  <c r="AP27" i="277"/>
  <c r="AQ27" i="277"/>
  <c r="AR27" i="277"/>
  <c r="AS27" i="277"/>
  <c r="AT27" i="277"/>
  <c r="AU27" i="277"/>
  <c r="AV27" i="277"/>
  <c r="AW27" i="277"/>
  <c r="AX27" i="277"/>
  <c r="AY27" i="277"/>
  <c r="AZ27" i="277"/>
  <c r="BA27" i="277"/>
  <c r="BB27" i="277"/>
  <c r="H27" i="277"/>
  <c r="P51" i="282"/>
  <c r="P52" i="282"/>
  <c r="GJ51" i="282"/>
  <c r="GJ52" i="282"/>
  <c r="H52" i="282"/>
  <c r="H77" i="282"/>
  <c r="H12" i="282"/>
  <c r="H88" i="282"/>
  <c r="H69" i="282"/>
  <c r="H10" i="282"/>
  <c r="H46" i="282"/>
  <c r="H48" i="282"/>
  <c r="H51" i="282"/>
  <c r="H49" i="282"/>
  <c r="H58" i="282"/>
  <c r="H54" i="282"/>
  <c r="L44" i="269"/>
  <c r="H60" i="282"/>
  <c r="H63" i="282"/>
  <c r="L46" i="269"/>
  <c r="H56" i="282"/>
  <c r="H78" i="282"/>
  <c r="H59" i="282"/>
  <c r="H23" i="286"/>
  <c r="H48" i="286"/>
  <c r="K68" i="282"/>
  <c r="L68" i="282"/>
  <c r="M68" i="282"/>
  <c r="N68" i="282"/>
  <c r="O68" i="282"/>
  <c r="P68" i="282"/>
  <c r="Q68" i="282"/>
  <c r="R68" i="282"/>
  <c r="S68" i="282"/>
  <c r="T68" i="282"/>
  <c r="U68" i="282"/>
  <c r="V68" i="282"/>
  <c r="W68" i="282"/>
  <c r="X68" i="282"/>
  <c r="Y68" i="282"/>
  <c r="Z68" i="282"/>
  <c r="AA68" i="282"/>
  <c r="AB68" i="282"/>
  <c r="AC68" i="282"/>
  <c r="AD68" i="282"/>
  <c r="AE68" i="282"/>
  <c r="AF68" i="282"/>
  <c r="AG68" i="282"/>
  <c r="AH68" i="282"/>
  <c r="AI68" i="282"/>
  <c r="AJ68" i="282"/>
  <c r="AK68" i="282"/>
  <c r="AL68" i="282"/>
  <c r="AM68" i="282"/>
  <c r="AN68" i="282"/>
  <c r="AO68" i="282"/>
  <c r="AP68" i="282"/>
  <c r="AQ68" i="282"/>
  <c r="AR68" i="282"/>
  <c r="AS68" i="282"/>
  <c r="AT68" i="282"/>
  <c r="AU68" i="282"/>
  <c r="AV68" i="282"/>
  <c r="AW68" i="282"/>
  <c r="AX68" i="282"/>
  <c r="AY68" i="282"/>
  <c r="AZ68" i="282"/>
  <c r="BA68" i="282"/>
  <c r="BB68" i="282"/>
  <c r="BC68" i="282"/>
  <c r="BD68" i="282"/>
  <c r="BE68" i="282"/>
  <c r="BF68" i="282"/>
  <c r="BG68" i="282"/>
  <c r="BH68" i="282"/>
  <c r="BI68" i="282"/>
  <c r="BJ68" i="282"/>
  <c r="BK68" i="282"/>
  <c r="BL68" i="282"/>
  <c r="BM68" i="282"/>
  <c r="BN68" i="282"/>
  <c r="BO68" i="282"/>
  <c r="BP68" i="282"/>
  <c r="BQ68" i="282"/>
  <c r="BR68" i="282"/>
  <c r="BS68" i="282"/>
  <c r="BT68" i="282"/>
  <c r="BU68" i="282"/>
  <c r="BV68" i="282"/>
  <c r="BW68" i="282"/>
  <c r="BX68" i="282"/>
  <c r="BY68" i="282"/>
  <c r="BZ68" i="282"/>
  <c r="CA68" i="282"/>
  <c r="CB68" i="282"/>
  <c r="CC68" i="282"/>
  <c r="CD68" i="282"/>
  <c r="CE68" i="282"/>
  <c r="CF68" i="282"/>
  <c r="CG68" i="282"/>
  <c r="CH68" i="282"/>
  <c r="CI68" i="282"/>
  <c r="CJ68" i="282"/>
  <c r="CK68" i="282"/>
  <c r="CL68" i="282"/>
  <c r="CM68" i="282"/>
  <c r="CN68" i="282"/>
  <c r="CO68" i="282"/>
  <c r="CP68" i="282"/>
  <c r="CQ68" i="282"/>
  <c r="CR68" i="282"/>
  <c r="CS68" i="282"/>
  <c r="CT68" i="282"/>
  <c r="CU68" i="282"/>
  <c r="CV68" i="282"/>
  <c r="CW68" i="282"/>
  <c r="CX68" i="282"/>
  <c r="CY68" i="282"/>
  <c r="CZ68" i="282"/>
  <c r="DA68" i="282"/>
  <c r="DB68" i="282"/>
  <c r="DC68" i="282"/>
  <c r="DD68" i="282"/>
  <c r="DE68" i="282"/>
  <c r="DF68" i="282"/>
  <c r="DG68" i="282"/>
  <c r="DH68" i="282"/>
  <c r="DI68" i="282"/>
  <c r="DJ68" i="282"/>
  <c r="DK68" i="282"/>
  <c r="DL68" i="282"/>
  <c r="DM68" i="282"/>
  <c r="DN68" i="282"/>
  <c r="DO68" i="282"/>
  <c r="DP68" i="282"/>
  <c r="DQ68" i="282"/>
  <c r="DR68" i="282"/>
  <c r="DS68" i="282"/>
  <c r="DT68" i="282"/>
  <c r="DU68" i="282"/>
  <c r="DV68" i="282"/>
  <c r="DW68" i="282"/>
  <c r="DX68" i="282"/>
  <c r="DY68" i="282"/>
  <c r="DZ68" i="282"/>
  <c r="EA68" i="282"/>
  <c r="EB68" i="282"/>
  <c r="EC68" i="282"/>
  <c r="ED68" i="282"/>
  <c r="EE68" i="282"/>
  <c r="EF68" i="282"/>
  <c r="EG68" i="282"/>
  <c r="EH68" i="282"/>
  <c r="EI68" i="282"/>
  <c r="EJ68" i="282"/>
  <c r="EK68" i="282"/>
  <c r="EL68" i="282"/>
  <c r="EM68" i="282"/>
  <c r="EN68" i="282"/>
  <c r="EO68" i="282"/>
  <c r="EP68" i="282"/>
  <c r="EQ68" i="282"/>
  <c r="ER68" i="282"/>
  <c r="ES68" i="282"/>
  <c r="ET68" i="282"/>
  <c r="EU68" i="282"/>
  <c r="EV68" i="282"/>
  <c r="EW68" i="282"/>
  <c r="EX68" i="282"/>
  <c r="EY68" i="282"/>
  <c r="EZ68" i="282"/>
  <c r="FA68" i="282"/>
  <c r="FB68" i="282"/>
  <c r="FC68" i="282"/>
  <c r="FD68" i="282"/>
  <c r="FE68" i="282"/>
  <c r="FF68" i="282"/>
  <c r="FG68" i="282"/>
  <c r="FH68" i="282"/>
  <c r="FI68" i="282"/>
  <c r="FJ68" i="282"/>
  <c r="FK68" i="282"/>
  <c r="FL68" i="282"/>
  <c r="FM68" i="282"/>
  <c r="FN68" i="282"/>
  <c r="FO68" i="282"/>
  <c r="FP68" i="282"/>
  <c r="FQ68" i="282"/>
  <c r="FR68" i="282"/>
  <c r="FS68" i="282"/>
  <c r="FT68" i="282"/>
  <c r="FU68" i="282"/>
  <c r="FV68" i="282"/>
  <c r="FW68" i="282"/>
  <c r="FX68" i="282"/>
  <c r="FY68" i="282"/>
  <c r="FZ68" i="282"/>
  <c r="GA68" i="282"/>
  <c r="GB68" i="282"/>
  <c r="GC68" i="282"/>
  <c r="GD68" i="282"/>
  <c r="GE68" i="282"/>
  <c r="GF68" i="282"/>
  <c r="GG68" i="282"/>
  <c r="GH68" i="282"/>
  <c r="GI68" i="282"/>
  <c r="GJ68" i="282"/>
  <c r="J69" i="282"/>
  <c r="K69" i="282"/>
  <c r="L69" i="282"/>
  <c r="M69" i="282"/>
  <c r="N69" i="282"/>
  <c r="O69" i="282"/>
  <c r="P69" i="282"/>
  <c r="Q69" i="282"/>
  <c r="R69" i="282"/>
  <c r="S69" i="282"/>
  <c r="T69" i="282"/>
  <c r="U69" i="282"/>
  <c r="V69" i="282"/>
  <c r="W69" i="282"/>
  <c r="X69" i="282"/>
  <c r="Y69" i="282"/>
  <c r="Z69" i="282"/>
  <c r="AA69" i="282"/>
  <c r="AB69" i="282"/>
  <c r="AC69" i="282"/>
  <c r="AD69" i="282"/>
  <c r="AE69" i="282"/>
  <c r="AF69" i="282"/>
  <c r="AG69" i="282"/>
  <c r="AH69" i="282"/>
  <c r="AI69" i="282"/>
  <c r="AJ69" i="282"/>
  <c r="AK69" i="282"/>
  <c r="AL69" i="282"/>
  <c r="AM69" i="282"/>
  <c r="AN69" i="282"/>
  <c r="AO69" i="282"/>
  <c r="AP69" i="282"/>
  <c r="AQ69" i="282"/>
  <c r="AR69" i="282"/>
  <c r="AS69" i="282"/>
  <c r="AT69" i="282"/>
  <c r="AU69" i="282"/>
  <c r="AV69" i="282"/>
  <c r="AW69" i="282"/>
  <c r="AX69" i="282"/>
  <c r="AY69" i="282"/>
  <c r="AZ69" i="282"/>
  <c r="BA69" i="282"/>
  <c r="BB69" i="282"/>
  <c r="BC69" i="282"/>
  <c r="BD69" i="282"/>
  <c r="BE69" i="282"/>
  <c r="BF69" i="282"/>
  <c r="BG69" i="282"/>
  <c r="BH69" i="282"/>
  <c r="BI69" i="282"/>
  <c r="BJ69" i="282"/>
  <c r="BK69" i="282"/>
  <c r="BL69" i="282"/>
  <c r="BM69" i="282"/>
  <c r="BN69" i="282"/>
  <c r="BO69" i="282"/>
  <c r="BP69" i="282"/>
  <c r="BQ69" i="282"/>
  <c r="BR69" i="282"/>
  <c r="BS69" i="282"/>
  <c r="BT69" i="282"/>
  <c r="BU69" i="282"/>
  <c r="BV69" i="282"/>
  <c r="BW69" i="282"/>
  <c r="BX69" i="282"/>
  <c r="BY69" i="282"/>
  <c r="BZ69" i="282"/>
  <c r="CA69" i="282"/>
  <c r="CB69" i="282"/>
  <c r="CC69" i="282"/>
  <c r="CD69" i="282"/>
  <c r="CE69" i="282"/>
  <c r="CF69" i="282"/>
  <c r="CG69" i="282"/>
  <c r="CH69" i="282"/>
  <c r="CI69" i="282"/>
  <c r="CJ69" i="282"/>
  <c r="CK69" i="282"/>
  <c r="CL69" i="282"/>
  <c r="CM69" i="282"/>
  <c r="CN69" i="282"/>
  <c r="CO69" i="282"/>
  <c r="CP69" i="282"/>
  <c r="CQ69" i="282"/>
  <c r="CR69" i="282"/>
  <c r="CS69" i="282"/>
  <c r="CT69" i="282"/>
  <c r="CU69" i="282"/>
  <c r="CV69" i="282"/>
  <c r="CW69" i="282"/>
  <c r="CX69" i="282"/>
  <c r="CY69" i="282"/>
  <c r="CZ69" i="282"/>
  <c r="DA69" i="282"/>
  <c r="DB69" i="282"/>
  <c r="DC69" i="282"/>
  <c r="DD69" i="282"/>
  <c r="DE69" i="282"/>
  <c r="DF69" i="282"/>
  <c r="DG69" i="282"/>
  <c r="DH69" i="282"/>
  <c r="DI69" i="282"/>
  <c r="DJ69" i="282"/>
  <c r="DK69" i="282"/>
  <c r="DL69" i="282"/>
  <c r="DM69" i="282"/>
  <c r="DN69" i="282"/>
  <c r="DO69" i="282"/>
  <c r="DP69" i="282"/>
  <c r="DQ69" i="282"/>
  <c r="DR69" i="282"/>
  <c r="DS69" i="282"/>
  <c r="DT69" i="282"/>
  <c r="DU69" i="282"/>
  <c r="DV69" i="282"/>
  <c r="DW69" i="282"/>
  <c r="DX69" i="282"/>
  <c r="DY69" i="282"/>
  <c r="DZ69" i="282"/>
  <c r="EA69" i="282"/>
  <c r="EB69" i="282"/>
  <c r="EC69" i="282"/>
  <c r="ED69" i="282"/>
  <c r="EE69" i="282"/>
  <c r="EF69" i="282"/>
  <c r="EG69" i="282"/>
  <c r="EH69" i="282"/>
  <c r="EI69" i="282"/>
  <c r="EJ69" i="282"/>
  <c r="EK69" i="282"/>
  <c r="EL69" i="282"/>
  <c r="EM69" i="282"/>
  <c r="EN69" i="282"/>
  <c r="EO69" i="282"/>
  <c r="EP69" i="282"/>
  <c r="EQ69" i="282"/>
  <c r="ER69" i="282"/>
  <c r="ES69" i="282"/>
  <c r="ET69" i="282"/>
  <c r="EU69" i="282"/>
  <c r="EV69" i="282"/>
  <c r="EW69" i="282"/>
  <c r="EX69" i="282"/>
  <c r="EY69" i="282"/>
  <c r="EZ69" i="282"/>
  <c r="FA69" i="282"/>
  <c r="FB69" i="282"/>
  <c r="FC69" i="282"/>
  <c r="FD69" i="282"/>
  <c r="FE69" i="282"/>
  <c r="FF69" i="282"/>
  <c r="FG69" i="282"/>
  <c r="FH69" i="282"/>
  <c r="FI69" i="282"/>
  <c r="FJ69" i="282"/>
  <c r="FK69" i="282"/>
  <c r="FL69" i="282"/>
  <c r="FM69" i="282"/>
  <c r="FN69" i="282"/>
  <c r="FO69" i="282"/>
  <c r="FP69" i="282"/>
  <c r="FQ69" i="282"/>
  <c r="FR69" i="282"/>
  <c r="FS69" i="282"/>
  <c r="FT69" i="282"/>
  <c r="FU69" i="282"/>
  <c r="FV69" i="282"/>
  <c r="FW69" i="282"/>
  <c r="FX69" i="282"/>
  <c r="FY69" i="282"/>
  <c r="FZ69" i="282"/>
  <c r="GA69" i="282"/>
  <c r="GB69" i="282"/>
  <c r="GC69" i="282"/>
  <c r="GD69" i="282"/>
  <c r="GE69" i="282"/>
  <c r="GF69" i="282"/>
  <c r="GG69" i="282"/>
  <c r="GH69" i="282"/>
  <c r="GI69" i="282"/>
  <c r="GJ69" i="282"/>
  <c r="F70" i="282"/>
  <c r="L47" i="269"/>
  <c r="H65" i="282"/>
  <c r="H68" i="282"/>
  <c r="H89" i="282"/>
  <c r="L59" i="269"/>
  <c r="L60" i="269"/>
  <c r="H10" i="288"/>
  <c r="H32" i="286"/>
  <c r="H24" i="286"/>
  <c r="L50" i="269"/>
  <c r="L91" i="269"/>
  <c r="L49" i="269"/>
  <c r="J37" i="277"/>
  <c r="K37" i="277"/>
  <c r="L37" i="277"/>
  <c r="AG37" i="277"/>
  <c r="AH37" i="277"/>
  <c r="AI37" i="277"/>
  <c r="AJ37" i="277"/>
  <c r="AK37" i="277"/>
  <c r="AL37" i="277"/>
  <c r="AM37" i="277"/>
  <c r="AN37" i="277"/>
  <c r="AO37" i="277"/>
  <c r="AP37" i="277"/>
  <c r="AQ37" i="277"/>
  <c r="AR37" i="277"/>
  <c r="AS37" i="277"/>
  <c r="AT37" i="277"/>
  <c r="AU37" i="277"/>
  <c r="AV37" i="277"/>
  <c r="AW37" i="277"/>
  <c r="AX37" i="277"/>
  <c r="AY37" i="277"/>
  <c r="AZ37" i="277"/>
  <c r="BA37" i="277"/>
  <c r="BB37" i="277"/>
  <c r="H37" i="277"/>
  <c r="GJ28" i="288"/>
  <c r="GI28" i="288"/>
  <c r="GH28" i="288"/>
  <c r="GG28" i="288"/>
  <c r="GF28" i="288"/>
  <c r="GE28" i="288"/>
  <c r="GD28" i="288"/>
  <c r="GC28" i="288"/>
  <c r="GB28" i="288"/>
  <c r="GA28" i="288"/>
  <c r="FZ28" i="288"/>
  <c r="FY28" i="288"/>
  <c r="FX28" i="288"/>
  <c r="FW28" i="288"/>
  <c r="FV28" i="288"/>
  <c r="FU28" i="288"/>
  <c r="FT28" i="288"/>
  <c r="FS28" i="288"/>
  <c r="FR28" i="288"/>
  <c r="FQ28" i="288"/>
  <c r="FP28" i="288"/>
  <c r="FO28" i="288"/>
  <c r="FN28" i="288"/>
  <c r="FM28" i="288"/>
  <c r="FL28" i="288"/>
  <c r="FK28" i="288"/>
  <c r="FJ28" i="288"/>
  <c r="FI28" i="288"/>
  <c r="FH28" i="288"/>
  <c r="FG28" i="288"/>
  <c r="FF28" i="288"/>
  <c r="FE28" i="288"/>
  <c r="FD28" i="288"/>
  <c r="FC28" i="288"/>
  <c r="FB28" i="288"/>
  <c r="FA28" i="288"/>
  <c r="EZ28" i="288"/>
  <c r="EY28" i="288"/>
  <c r="EX28" i="288"/>
  <c r="EW28" i="288"/>
  <c r="EV28" i="288"/>
  <c r="EU28" i="288"/>
  <c r="ET28" i="288"/>
  <c r="ES28" i="288"/>
  <c r="ER28" i="288"/>
  <c r="EQ28" i="288"/>
  <c r="EP28" i="288"/>
  <c r="EO28" i="288"/>
  <c r="EN28" i="288"/>
  <c r="EM28" i="288"/>
  <c r="EL28" i="288"/>
  <c r="EK28" i="288"/>
  <c r="EJ28" i="288"/>
  <c r="EI28" i="288"/>
  <c r="EH28" i="288"/>
  <c r="EG28" i="288"/>
  <c r="EF28" i="288"/>
  <c r="EE28" i="288"/>
  <c r="ED28" i="288"/>
  <c r="EC28" i="288"/>
  <c r="EB28" i="288"/>
  <c r="EA28" i="288"/>
  <c r="DZ28" i="288"/>
  <c r="DY28" i="288"/>
  <c r="DX28" i="288"/>
  <c r="DW28" i="288"/>
  <c r="DV28" i="288"/>
  <c r="DU28" i="288"/>
  <c r="DT28" i="288"/>
  <c r="DS28" i="288"/>
  <c r="DR28" i="288"/>
  <c r="DQ28" i="288"/>
  <c r="DP28" i="288"/>
  <c r="DO28" i="288"/>
  <c r="DN28" i="288"/>
  <c r="DM28" i="288"/>
  <c r="DL28" i="288"/>
  <c r="DK28" i="288"/>
  <c r="DJ28" i="288"/>
  <c r="DI28" i="288"/>
  <c r="DH28" i="288"/>
  <c r="DG28" i="288"/>
  <c r="DF28" i="288"/>
  <c r="DE28" i="288"/>
  <c r="DD28" i="288"/>
  <c r="DC28" i="288"/>
  <c r="DB28" i="288"/>
  <c r="DA28" i="288"/>
  <c r="CZ28" i="288"/>
  <c r="CY28" i="288"/>
  <c r="CX28" i="288"/>
  <c r="CW28" i="288"/>
  <c r="CV28" i="288"/>
  <c r="CU28" i="288"/>
  <c r="CT28" i="288"/>
  <c r="CS28" i="288"/>
  <c r="CR28" i="288"/>
  <c r="CQ28" i="288"/>
  <c r="CP28" i="288"/>
  <c r="CO28" i="288"/>
  <c r="CN28" i="288"/>
  <c r="CM28" i="288"/>
  <c r="CL28" i="288"/>
  <c r="CK28" i="288"/>
  <c r="CJ28" i="288"/>
  <c r="CI28" i="288"/>
  <c r="CH28" i="288"/>
  <c r="CG28" i="288"/>
  <c r="CF28" i="288"/>
  <c r="CE28" i="288"/>
  <c r="CD28" i="288"/>
  <c r="CC28" i="288"/>
  <c r="CB28" i="288"/>
  <c r="CA28" i="288"/>
  <c r="BZ28" i="288"/>
  <c r="BY28" i="288"/>
  <c r="BX28" i="288"/>
  <c r="BW28" i="288"/>
  <c r="BV28" i="288"/>
  <c r="BU28" i="288"/>
  <c r="BT28" i="288"/>
  <c r="BS28" i="288"/>
  <c r="BR28" i="288"/>
  <c r="BQ28" i="288"/>
  <c r="BP28" i="288"/>
  <c r="BO28" i="288"/>
  <c r="BN28" i="288"/>
  <c r="BM28" i="288"/>
  <c r="BL28" i="288"/>
  <c r="BK28" i="288"/>
  <c r="BJ28" i="288"/>
  <c r="BI28" i="288"/>
  <c r="BH28" i="288"/>
  <c r="BG28" i="288"/>
  <c r="BF28" i="288"/>
  <c r="BE28" i="288"/>
  <c r="BD28" i="288"/>
  <c r="BC28" i="288"/>
  <c r="BB28" i="288"/>
  <c r="BA28" i="288"/>
  <c r="AZ28" i="288"/>
  <c r="AY28" i="288"/>
  <c r="AX28" i="288"/>
  <c r="AW28" i="288"/>
  <c r="AV28" i="288"/>
  <c r="AU28" i="288"/>
  <c r="AT28" i="288"/>
  <c r="AS28" i="288"/>
  <c r="AR28" i="288"/>
  <c r="AQ28" i="288"/>
  <c r="AP28" i="288"/>
  <c r="AO28" i="288"/>
  <c r="AN28" i="288"/>
  <c r="AM28" i="288"/>
  <c r="AL28" i="288"/>
  <c r="AK28" i="288"/>
  <c r="AJ28" i="288"/>
  <c r="AI28" i="288"/>
  <c r="AH28" i="288"/>
  <c r="AG28" i="288"/>
  <c r="AF28" i="288"/>
  <c r="AE28" i="288"/>
  <c r="AD28" i="288"/>
  <c r="AC28" i="288"/>
  <c r="AB28" i="288"/>
  <c r="AA28" i="288"/>
  <c r="Z28" i="288"/>
  <c r="Y28" i="288"/>
  <c r="X28" i="288"/>
  <c r="W28" i="288"/>
  <c r="V28" i="288"/>
  <c r="U28" i="288"/>
  <c r="T28" i="288"/>
  <c r="S28" i="288"/>
  <c r="R28" i="288"/>
  <c r="Q219" i="288"/>
  <c r="P219" i="288"/>
  <c r="O219" i="288"/>
  <c r="N219" i="288"/>
  <c r="M219" i="288"/>
  <c r="L219" i="288"/>
  <c r="K219" i="288"/>
  <c r="J219" i="288"/>
  <c r="H28" i="288"/>
  <c r="K28" i="288"/>
  <c r="L28" i="288"/>
  <c r="M28" i="288"/>
  <c r="N28" i="288"/>
  <c r="O28" i="288"/>
  <c r="P28" i="288"/>
  <c r="Q28" i="288"/>
  <c r="J28" i="288"/>
  <c r="J67" i="307"/>
  <c r="J72" i="307"/>
  <c r="K61" i="307"/>
  <c r="K62" i="307"/>
  <c r="K64" i="307"/>
  <c r="K65" i="307"/>
  <c r="K67" i="307"/>
  <c r="K72" i="307"/>
  <c r="L61" i="307"/>
  <c r="L62" i="307"/>
  <c r="L64" i="307"/>
  <c r="L65" i="307"/>
  <c r="L67" i="307"/>
  <c r="L72" i="307"/>
  <c r="M61" i="307"/>
  <c r="M62" i="307"/>
  <c r="M64" i="307"/>
  <c r="M65" i="307"/>
  <c r="M67" i="307"/>
  <c r="M72" i="307"/>
  <c r="N61" i="307"/>
  <c r="N62" i="307"/>
  <c r="N64" i="307"/>
  <c r="N65" i="307"/>
  <c r="N67" i="307"/>
  <c r="N72" i="307"/>
  <c r="O61" i="307"/>
  <c r="O62" i="307"/>
  <c r="O64" i="307"/>
  <c r="O65" i="307"/>
  <c r="O67" i="307"/>
  <c r="O72" i="307"/>
  <c r="P61" i="307"/>
  <c r="P62" i="307"/>
  <c r="P64" i="307"/>
  <c r="P65" i="307"/>
  <c r="P67" i="307"/>
  <c r="P72" i="307"/>
  <c r="Q61" i="307"/>
  <c r="Q62" i="307"/>
  <c r="Q64" i="307"/>
  <c r="Q65" i="307"/>
  <c r="Q67" i="307"/>
  <c r="Q72" i="307"/>
  <c r="R61" i="307"/>
  <c r="R62" i="307"/>
  <c r="R64" i="307"/>
  <c r="R65" i="307"/>
  <c r="R67" i="307"/>
  <c r="R72" i="307"/>
  <c r="S61" i="307"/>
  <c r="S62" i="307"/>
  <c r="S64" i="307"/>
  <c r="S65" i="307"/>
  <c r="S67" i="307"/>
  <c r="S72" i="307"/>
  <c r="T61" i="307"/>
  <c r="T62" i="307"/>
  <c r="T64" i="307"/>
  <c r="T65" i="307"/>
  <c r="T67" i="307"/>
  <c r="T72" i="307"/>
  <c r="U61" i="307"/>
  <c r="U62" i="307"/>
  <c r="U64" i="307"/>
  <c r="U65" i="307"/>
  <c r="U67" i="307"/>
  <c r="U72" i="307"/>
  <c r="V61" i="307"/>
  <c r="V62" i="307"/>
  <c r="V64" i="307"/>
  <c r="V65" i="307"/>
  <c r="V67" i="307"/>
  <c r="V72" i="307"/>
  <c r="W61" i="307"/>
  <c r="W62" i="307"/>
  <c r="W64" i="307"/>
  <c r="W65" i="307"/>
  <c r="W67" i="307"/>
  <c r="W72" i="307"/>
  <c r="X61" i="307"/>
  <c r="X62" i="307"/>
  <c r="X64" i="307"/>
  <c r="X65" i="307"/>
  <c r="X67" i="307"/>
  <c r="X72" i="307"/>
  <c r="Y61" i="307"/>
  <c r="Y62" i="307"/>
  <c r="Y64" i="307"/>
  <c r="Y65" i="307"/>
  <c r="Y67" i="307"/>
  <c r="Y72" i="307"/>
  <c r="Z61" i="307"/>
  <c r="Z62" i="307"/>
  <c r="Z64" i="307"/>
  <c r="Z65" i="307"/>
  <c r="Z67" i="307"/>
  <c r="Z72" i="307"/>
  <c r="AA61" i="307"/>
  <c r="AA62" i="307"/>
  <c r="AA64" i="307"/>
  <c r="AA65" i="307"/>
  <c r="AA67" i="307"/>
  <c r="AA72" i="307"/>
  <c r="AB61" i="307"/>
  <c r="AB62" i="307"/>
  <c r="AB64" i="307"/>
  <c r="AB65" i="307"/>
  <c r="AB67" i="307"/>
  <c r="AB72" i="307"/>
  <c r="AC61" i="307"/>
  <c r="AC62" i="307"/>
  <c r="AC64" i="307"/>
  <c r="AC65" i="307"/>
  <c r="AC67" i="307"/>
  <c r="AC72" i="307"/>
  <c r="AD61" i="307"/>
  <c r="AD62" i="307"/>
  <c r="AD64" i="307"/>
  <c r="AD65" i="307"/>
  <c r="AD67" i="307"/>
  <c r="AD72" i="307"/>
  <c r="AE61" i="307"/>
  <c r="AE62" i="307"/>
  <c r="AE64" i="307"/>
  <c r="AE65" i="307"/>
  <c r="AE67" i="307"/>
  <c r="AE72" i="307"/>
  <c r="AF61" i="307"/>
  <c r="AF62" i="307"/>
  <c r="AF64" i="307"/>
  <c r="AF65" i="307"/>
  <c r="AF67" i="307"/>
  <c r="AF72" i="307"/>
  <c r="AG61" i="307"/>
  <c r="AG62" i="307"/>
  <c r="AG64" i="307"/>
  <c r="AG65" i="307"/>
  <c r="AG67" i="307"/>
  <c r="AG72" i="307"/>
  <c r="AH61" i="307"/>
  <c r="AH62" i="307"/>
  <c r="AH64" i="307"/>
  <c r="AH65" i="307"/>
  <c r="AH67" i="307"/>
  <c r="AH72" i="307"/>
  <c r="AI61" i="307"/>
  <c r="AI62" i="307"/>
  <c r="AI64" i="307"/>
  <c r="AI65" i="307"/>
  <c r="AI67" i="307"/>
  <c r="AI72" i="307"/>
  <c r="AJ61" i="307"/>
  <c r="AJ62" i="307"/>
  <c r="AJ64" i="307"/>
  <c r="AJ65" i="307"/>
  <c r="AJ67" i="307"/>
  <c r="AJ72" i="307"/>
  <c r="AK61" i="307"/>
  <c r="AK62" i="307"/>
  <c r="AK64" i="307"/>
  <c r="AK65" i="307"/>
  <c r="AK67" i="307"/>
  <c r="AK72" i="307"/>
  <c r="AL61" i="307"/>
  <c r="AL62" i="307"/>
  <c r="AL64" i="307"/>
  <c r="AL65" i="307"/>
  <c r="AL67" i="307"/>
  <c r="AL72" i="307"/>
  <c r="AM61" i="307"/>
  <c r="AM62" i="307"/>
  <c r="AM64" i="307"/>
  <c r="AM65" i="307"/>
  <c r="AM67" i="307"/>
  <c r="AM72" i="307"/>
  <c r="AN61" i="307"/>
  <c r="AN62" i="307"/>
  <c r="AN64" i="307"/>
  <c r="AN65" i="307"/>
  <c r="AN67" i="307"/>
  <c r="AN72" i="307"/>
  <c r="AO61" i="307"/>
  <c r="AO62" i="307"/>
  <c r="AO64" i="307"/>
  <c r="AO65" i="307"/>
  <c r="AO67" i="307"/>
  <c r="AO72" i="307"/>
  <c r="AP61" i="307"/>
  <c r="AP62" i="307"/>
  <c r="AP64" i="307"/>
  <c r="AP65" i="307"/>
  <c r="AP67" i="307"/>
  <c r="AP72" i="307"/>
  <c r="AQ61" i="307"/>
  <c r="AQ62" i="307"/>
  <c r="AQ64" i="307"/>
  <c r="AQ65" i="307"/>
  <c r="AQ67" i="307"/>
  <c r="AQ72" i="307"/>
  <c r="AR61" i="307"/>
  <c r="AR62" i="307"/>
  <c r="AR64" i="307"/>
  <c r="AR65" i="307"/>
  <c r="AR67" i="307"/>
  <c r="AR72" i="307"/>
  <c r="AS61" i="307"/>
  <c r="AS62" i="307"/>
  <c r="AS64" i="307"/>
  <c r="AS65" i="307"/>
  <c r="AS67" i="307"/>
  <c r="AS72" i="307"/>
  <c r="AT61" i="307"/>
  <c r="AT62" i="307"/>
  <c r="AT64" i="307"/>
  <c r="AT65" i="307"/>
  <c r="AT67" i="307"/>
  <c r="AT72" i="307"/>
  <c r="AU61" i="307"/>
  <c r="AU62" i="307"/>
  <c r="AU64" i="307"/>
  <c r="AU65" i="307"/>
  <c r="AU67" i="307"/>
  <c r="AU72" i="307"/>
  <c r="AV61" i="307"/>
  <c r="AV62" i="307"/>
  <c r="AV64" i="307"/>
  <c r="AV65" i="307"/>
  <c r="AV67" i="307"/>
  <c r="AV72" i="307"/>
  <c r="AW61" i="307"/>
  <c r="AW62" i="307"/>
  <c r="AW64" i="307"/>
  <c r="AW65" i="307"/>
  <c r="AW67" i="307"/>
  <c r="AW72" i="307"/>
  <c r="AX61" i="307"/>
  <c r="AX62" i="307"/>
  <c r="AX64" i="307"/>
  <c r="AX65" i="307"/>
  <c r="AX67" i="307"/>
  <c r="AX72" i="307"/>
  <c r="AY61" i="307"/>
  <c r="AY62" i="307"/>
  <c r="AY64" i="307"/>
  <c r="AY65" i="307"/>
  <c r="AY67" i="307"/>
  <c r="AY72" i="307"/>
  <c r="AZ61" i="307"/>
  <c r="AZ62" i="307"/>
  <c r="AZ64" i="307"/>
  <c r="AZ65" i="307"/>
  <c r="AZ67" i="307"/>
  <c r="AZ72" i="307"/>
  <c r="BA61" i="307"/>
  <c r="BA62" i="307"/>
  <c r="BA64" i="307"/>
  <c r="BA65" i="307"/>
  <c r="BA67" i="307"/>
  <c r="BA72" i="307"/>
  <c r="BB61" i="307"/>
  <c r="BB62" i="307"/>
  <c r="BB64" i="307"/>
  <c r="BB65" i="307"/>
  <c r="BB67" i="307"/>
  <c r="BB72" i="307"/>
  <c r="BC61" i="307"/>
  <c r="BC62" i="307"/>
  <c r="BC64" i="307"/>
  <c r="BC65" i="307"/>
  <c r="BC67" i="307"/>
  <c r="BC72" i="307"/>
  <c r="BD61" i="307"/>
  <c r="BD62" i="307"/>
  <c r="BD64" i="307"/>
  <c r="BD65" i="307"/>
  <c r="BD67" i="307"/>
  <c r="BD72" i="307"/>
  <c r="BE61" i="307"/>
  <c r="BE62" i="307"/>
  <c r="BE64" i="307"/>
  <c r="BE65" i="307"/>
  <c r="BE67" i="307"/>
  <c r="BE72" i="307"/>
  <c r="H72" i="307"/>
  <c r="H30" i="311"/>
  <c r="O41" i="286"/>
  <c r="P41" i="286"/>
  <c r="Q41" i="286"/>
  <c r="R41" i="286"/>
  <c r="S41" i="286"/>
  <c r="T41" i="286"/>
  <c r="U41" i="286"/>
  <c r="V41" i="286"/>
  <c r="W41" i="286"/>
  <c r="X41" i="286"/>
  <c r="Y41" i="286"/>
  <c r="Z41" i="286"/>
  <c r="AA41" i="286"/>
  <c r="AB41" i="286"/>
  <c r="AC41" i="286"/>
  <c r="AD41" i="286"/>
  <c r="AE41" i="286"/>
  <c r="AF41" i="286"/>
  <c r="AG41" i="286"/>
  <c r="AH41" i="286"/>
  <c r="AI41" i="286"/>
  <c r="AJ41" i="286"/>
  <c r="AK41" i="286"/>
  <c r="AL41" i="286"/>
  <c r="AM41" i="286"/>
  <c r="AN41" i="286"/>
  <c r="AO41" i="286"/>
  <c r="AP41" i="286"/>
  <c r="AQ41" i="286"/>
  <c r="AR41" i="286"/>
  <c r="AS41" i="286"/>
  <c r="AT41" i="286"/>
  <c r="AU41" i="286"/>
  <c r="AV41" i="286"/>
  <c r="AW41" i="286"/>
  <c r="AX41" i="286"/>
  <c r="AY41" i="286"/>
  <c r="AZ41" i="286"/>
  <c r="BA41" i="286"/>
  <c r="BB41" i="286"/>
  <c r="BC41" i="286"/>
  <c r="BD41" i="286"/>
  <c r="BE41" i="286"/>
  <c r="BF41" i="286"/>
  <c r="BG41" i="286"/>
  <c r="BH41" i="286"/>
  <c r="BI41" i="286"/>
  <c r="BJ41" i="286"/>
  <c r="BK41" i="286"/>
  <c r="BL41" i="286"/>
  <c r="BM41" i="286"/>
  <c r="BN41" i="286"/>
  <c r="BO41" i="286"/>
  <c r="BP41" i="286"/>
  <c r="BQ41" i="286"/>
  <c r="BR41" i="286"/>
  <c r="BS41" i="286"/>
  <c r="BT41" i="286"/>
  <c r="BU41" i="286"/>
  <c r="BV41" i="286"/>
  <c r="BW41" i="286"/>
  <c r="BX41" i="286"/>
  <c r="BY41" i="286"/>
  <c r="BZ41" i="286"/>
  <c r="CA41" i="286"/>
  <c r="CB41" i="286"/>
  <c r="CC41" i="286"/>
  <c r="CD41" i="286"/>
  <c r="CE41" i="286"/>
  <c r="CF41" i="286"/>
  <c r="CG41" i="286"/>
  <c r="CH41" i="286"/>
  <c r="CI41" i="286"/>
  <c r="CJ41" i="286"/>
  <c r="CK41" i="286"/>
  <c r="CL41" i="286"/>
  <c r="CM41" i="286"/>
  <c r="CN41" i="286"/>
  <c r="CO41" i="286"/>
  <c r="CP41" i="286"/>
  <c r="CQ41" i="286"/>
  <c r="CR41" i="286"/>
  <c r="CS41" i="286"/>
  <c r="CT41" i="286"/>
  <c r="CU41" i="286"/>
  <c r="CV41" i="286"/>
  <c r="CW41" i="286"/>
  <c r="CX41" i="286"/>
  <c r="CY41" i="286"/>
  <c r="CZ41" i="286"/>
  <c r="DA41" i="286"/>
  <c r="DB41" i="286"/>
  <c r="DC41" i="286"/>
  <c r="DD41" i="286"/>
  <c r="DE41" i="286"/>
  <c r="DF41" i="286"/>
  <c r="DG41" i="286"/>
  <c r="DH41" i="286"/>
  <c r="DI41" i="286"/>
  <c r="DJ41" i="286"/>
  <c r="DK41" i="286"/>
  <c r="DL41" i="286"/>
  <c r="DM41" i="286"/>
  <c r="DN41" i="286"/>
  <c r="DO41" i="286"/>
  <c r="DP41" i="286"/>
  <c r="DQ41" i="286"/>
  <c r="DR41" i="286"/>
  <c r="DS41" i="286"/>
  <c r="DT41" i="286"/>
  <c r="DU41" i="286"/>
  <c r="DV41" i="286"/>
  <c r="DW41" i="286"/>
  <c r="DX41" i="286"/>
  <c r="DY41" i="286"/>
  <c r="DZ41" i="286"/>
  <c r="EA41" i="286"/>
  <c r="EB41" i="286"/>
  <c r="EC41" i="286"/>
  <c r="ED41" i="286"/>
  <c r="EE41" i="286"/>
  <c r="EF41" i="286"/>
  <c r="EG41" i="286"/>
  <c r="EH41" i="286"/>
  <c r="EI41" i="286"/>
  <c r="EJ41" i="286"/>
  <c r="EK41" i="286"/>
  <c r="EL41" i="286"/>
  <c r="EM41" i="286"/>
  <c r="EN41" i="286"/>
  <c r="EO41" i="286"/>
  <c r="EP41" i="286"/>
  <c r="EQ41" i="286"/>
  <c r="ER41" i="286"/>
  <c r="ES41" i="286"/>
  <c r="ET41" i="286"/>
  <c r="EU41" i="286"/>
  <c r="EV41" i="286"/>
  <c r="EW41" i="286"/>
  <c r="EX41" i="286"/>
  <c r="EY41" i="286"/>
  <c r="EZ41" i="286"/>
  <c r="FA41" i="286"/>
  <c r="FB41" i="286"/>
  <c r="FC41" i="286"/>
  <c r="FD41" i="286"/>
  <c r="FE41" i="286"/>
  <c r="FF41" i="286"/>
  <c r="FG41" i="286"/>
  <c r="FH41" i="286"/>
  <c r="FI41" i="286"/>
  <c r="FJ41" i="286"/>
  <c r="FK41" i="286"/>
  <c r="FL41" i="286"/>
  <c r="FM41" i="286"/>
  <c r="FN41" i="286"/>
  <c r="FO41" i="286"/>
  <c r="FP41" i="286"/>
  <c r="FQ41" i="286"/>
  <c r="FR41" i="286"/>
  <c r="FS41" i="286"/>
  <c r="FT41" i="286"/>
  <c r="FU41" i="286"/>
  <c r="FV41" i="286"/>
  <c r="FW41" i="286"/>
  <c r="FX41" i="286"/>
  <c r="FY41" i="286"/>
  <c r="FZ41" i="286"/>
  <c r="GA41" i="286"/>
  <c r="GB41" i="286"/>
  <c r="GC41" i="286"/>
  <c r="J40" i="277"/>
  <c r="J42" i="277"/>
  <c r="J43" i="277"/>
  <c r="J45" i="277"/>
  <c r="J46" i="277"/>
  <c r="J47" i="277"/>
  <c r="J48" i="277"/>
  <c r="K40" i="277"/>
  <c r="K42" i="277"/>
  <c r="K43" i="277"/>
  <c r="K45" i="277"/>
  <c r="K46" i="277"/>
  <c r="K47" i="277"/>
  <c r="K48" i="277"/>
  <c r="L40" i="277"/>
  <c r="L42" i="277"/>
  <c r="L43" i="277"/>
  <c r="L45" i="277"/>
  <c r="L46" i="277"/>
  <c r="L47" i="277"/>
  <c r="L48" i="277"/>
  <c r="AG43" i="277"/>
  <c r="AG46" i="277"/>
  <c r="AG48" i="277"/>
  <c r="AH43" i="277"/>
  <c r="AH46" i="277"/>
  <c r="AH48" i="277"/>
  <c r="AI43" i="277"/>
  <c r="AI46" i="277"/>
  <c r="AI48" i="277"/>
  <c r="AJ43" i="277"/>
  <c r="AJ46" i="277"/>
  <c r="AJ48" i="277"/>
  <c r="AK43" i="277"/>
  <c r="AK46" i="277"/>
  <c r="AK48" i="277"/>
  <c r="AL43" i="277"/>
  <c r="AL46" i="277"/>
  <c r="AL48" i="277"/>
  <c r="AM43" i="277"/>
  <c r="AM46" i="277"/>
  <c r="AM48" i="277"/>
  <c r="AN43" i="277"/>
  <c r="AN46" i="277"/>
  <c r="AN48" i="277"/>
  <c r="AO43" i="277"/>
  <c r="AO46" i="277"/>
  <c r="AO48" i="277"/>
  <c r="AP43" i="277"/>
  <c r="AP46" i="277"/>
  <c r="AP48" i="277"/>
  <c r="AQ43" i="277"/>
  <c r="AQ46" i="277"/>
  <c r="AQ48" i="277"/>
  <c r="AR43" i="277"/>
  <c r="AR46" i="277"/>
  <c r="AR48" i="277"/>
  <c r="AS43" i="277"/>
  <c r="AS46" i="277"/>
  <c r="AS48" i="277"/>
  <c r="AT43" i="277"/>
  <c r="AT46" i="277"/>
  <c r="AT48" i="277"/>
  <c r="AU43" i="277"/>
  <c r="AU46" i="277"/>
  <c r="AU48" i="277"/>
  <c r="AV43" i="277"/>
  <c r="AV46" i="277"/>
  <c r="AV48" i="277"/>
  <c r="AW43" i="277"/>
  <c r="AW46" i="277"/>
  <c r="AW48" i="277"/>
  <c r="AX43" i="277"/>
  <c r="AX46" i="277"/>
  <c r="AX48" i="277"/>
  <c r="AY43" i="277"/>
  <c r="AY46" i="277"/>
  <c r="AY48" i="277"/>
  <c r="AZ43" i="277"/>
  <c r="AZ46" i="277"/>
  <c r="AZ48" i="277"/>
  <c r="BA43" i="277"/>
  <c r="BA46" i="277"/>
  <c r="BA48" i="277"/>
  <c r="BB43" i="277"/>
  <c r="BB46" i="277"/>
  <c r="BB48" i="277"/>
  <c r="H48" i="277"/>
  <c r="J50" i="277"/>
  <c r="J51" i="277"/>
  <c r="J52" i="277"/>
  <c r="K50" i="277"/>
  <c r="K51" i="277"/>
  <c r="K52" i="277"/>
  <c r="L50" i="277"/>
  <c r="L51" i="277"/>
  <c r="L52" i="277"/>
  <c r="M50" i="277"/>
  <c r="M51" i="277"/>
  <c r="M52" i="277"/>
  <c r="N50" i="277"/>
  <c r="N51" i="277"/>
  <c r="N52" i="277"/>
  <c r="O50" i="277"/>
  <c r="O51" i="277"/>
  <c r="O52" i="277"/>
  <c r="P50" i="277"/>
  <c r="P51" i="277"/>
  <c r="P52" i="277"/>
  <c r="Q50" i="277"/>
  <c r="Q51" i="277"/>
  <c r="Q52" i="277"/>
  <c r="R50" i="277"/>
  <c r="R51" i="277"/>
  <c r="R52" i="277"/>
  <c r="S50" i="277"/>
  <c r="S51" i="277"/>
  <c r="S52" i="277"/>
  <c r="T50" i="277"/>
  <c r="T51" i="277"/>
  <c r="T52" i="277"/>
  <c r="U50" i="277"/>
  <c r="U51" i="277"/>
  <c r="U52" i="277"/>
  <c r="V50" i="277"/>
  <c r="V51" i="277"/>
  <c r="V52" i="277"/>
  <c r="W50" i="277"/>
  <c r="W51" i="277"/>
  <c r="W52" i="277"/>
  <c r="X50" i="277"/>
  <c r="X51" i="277"/>
  <c r="X52" i="277"/>
  <c r="Y50" i="277"/>
  <c r="Y51" i="277"/>
  <c r="Y52" i="277"/>
  <c r="Z50" i="277"/>
  <c r="Z51" i="277"/>
  <c r="Z52" i="277"/>
  <c r="AA50" i="277"/>
  <c r="AA51" i="277"/>
  <c r="AA52" i="277"/>
  <c r="AB50" i="277"/>
  <c r="AB51" i="277"/>
  <c r="AB52" i="277"/>
  <c r="AC50" i="277"/>
  <c r="AC51" i="277"/>
  <c r="AC52" i="277"/>
  <c r="AD50" i="277"/>
  <c r="AD51" i="277"/>
  <c r="AD52" i="277"/>
  <c r="AE50" i="277"/>
  <c r="AE51" i="277"/>
  <c r="AE52" i="277"/>
  <c r="AF50" i="277"/>
  <c r="AF51" i="277"/>
  <c r="AF52" i="277"/>
  <c r="AG50" i="277"/>
  <c r="AG51" i="277"/>
  <c r="AG52" i="277"/>
  <c r="AH50" i="277"/>
  <c r="AH51" i="277"/>
  <c r="AH52" i="277"/>
  <c r="AI50" i="277"/>
  <c r="AI51" i="277"/>
  <c r="AI52" i="277"/>
  <c r="AJ50" i="277"/>
  <c r="AJ51" i="277"/>
  <c r="AJ52" i="277"/>
  <c r="AK50" i="277"/>
  <c r="AK51" i="277"/>
  <c r="AK52" i="277"/>
  <c r="AL50" i="277"/>
  <c r="AL51" i="277"/>
  <c r="AL52" i="277"/>
  <c r="AM50" i="277"/>
  <c r="AM51" i="277"/>
  <c r="AM52" i="277"/>
  <c r="AN50" i="277"/>
  <c r="AN51" i="277"/>
  <c r="AN52" i="277"/>
  <c r="AO50" i="277"/>
  <c r="AO51" i="277"/>
  <c r="AO52" i="277"/>
  <c r="AP50" i="277"/>
  <c r="AP51" i="277"/>
  <c r="AP52" i="277"/>
  <c r="AQ50" i="277"/>
  <c r="AQ51" i="277"/>
  <c r="AQ52" i="277"/>
  <c r="AR50" i="277"/>
  <c r="AR51" i="277"/>
  <c r="AR52" i="277"/>
  <c r="AS50" i="277"/>
  <c r="AS51" i="277"/>
  <c r="AS52" i="277"/>
  <c r="AT50" i="277"/>
  <c r="AT51" i="277"/>
  <c r="AT52" i="277"/>
  <c r="AU50" i="277"/>
  <c r="AU51" i="277"/>
  <c r="AU52" i="277"/>
  <c r="AV50" i="277"/>
  <c r="AV51" i="277"/>
  <c r="AV52" i="277"/>
  <c r="AW50" i="277"/>
  <c r="AW51" i="277"/>
  <c r="AW52" i="277"/>
  <c r="AX50" i="277"/>
  <c r="AX51" i="277"/>
  <c r="AX52" i="277"/>
  <c r="AY50" i="277"/>
  <c r="AY51" i="277"/>
  <c r="AY52" i="277"/>
  <c r="AZ50" i="277"/>
  <c r="AZ51" i="277"/>
  <c r="AZ52" i="277"/>
  <c r="BA50" i="277"/>
  <c r="BA51" i="277"/>
  <c r="BA52" i="277"/>
  <c r="BB50" i="277"/>
  <c r="BB51" i="277"/>
  <c r="BB52" i="277"/>
  <c r="H52" i="277"/>
  <c r="GD41" i="286"/>
  <c r="GE41" i="286"/>
  <c r="GF41" i="286"/>
  <c r="GG41" i="286"/>
  <c r="GH41" i="286"/>
  <c r="GI41" i="286"/>
  <c r="P80" i="314"/>
  <c r="P79" i="314"/>
  <c r="J54" i="277"/>
  <c r="J55" i="277"/>
  <c r="J56" i="277"/>
  <c r="K54" i="277"/>
  <c r="K55" i="277"/>
  <c r="K56" i="277"/>
  <c r="L54" i="277"/>
  <c r="L55" i="277"/>
  <c r="L56" i="277"/>
  <c r="M54" i="277"/>
  <c r="M55" i="277"/>
  <c r="M56" i="277"/>
  <c r="N54" i="277"/>
  <c r="N55" i="277"/>
  <c r="N56" i="277"/>
  <c r="O54" i="277"/>
  <c r="O55" i="277"/>
  <c r="O56" i="277"/>
  <c r="P54" i="277"/>
  <c r="P55" i="277"/>
  <c r="P56" i="277"/>
  <c r="Q54" i="277"/>
  <c r="Q55" i="277"/>
  <c r="Q56" i="277"/>
  <c r="R54" i="277"/>
  <c r="R55" i="277"/>
  <c r="R56" i="277"/>
  <c r="S54" i="277"/>
  <c r="S55" i="277"/>
  <c r="S56" i="277"/>
  <c r="T54" i="277"/>
  <c r="T55" i="277"/>
  <c r="T56" i="277"/>
  <c r="U54" i="277"/>
  <c r="U55" i="277"/>
  <c r="U56" i="277"/>
  <c r="V54" i="277"/>
  <c r="V55" i="277"/>
  <c r="V56" i="277"/>
  <c r="W54" i="277"/>
  <c r="W55" i="277"/>
  <c r="W56" i="277"/>
  <c r="X54" i="277"/>
  <c r="X55" i="277"/>
  <c r="X56" i="277"/>
  <c r="Y54" i="277"/>
  <c r="Y55" i="277"/>
  <c r="Y56" i="277"/>
  <c r="Z54" i="277"/>
  <c r="Z55" i="277"/>
  <c r="Z56" i="277"/>
  <c r="AA54" i="277"/>
  <c r="AA55" i="277"/>
  <c r="AA56" i="277"/>
  <c r="AB54" i="277"/>
  <c r="AB55" i="277"/>
  <c r="AB56" i="277"/>
  <c r="AC54" i="277"/>
  <c r="AC55" i="277"/>
  <c r="AC56" i="277"/>
  <c r="AD54" i="277"/>
  <c r="AD55" i="277"/>
  <c r="AD56" i="277"/>
  <c r="AE54" i="277"/>
  <c r="AE55" i="277"/>
  <c r="AE56" i="277"/>
  <c r="AF54" i="277"/>
  <c r="AF55" i="277"/>
  <c r="AF56" i="277"/>
  <c r="AG54" i="277"/>
  <c r="AG55" i="277"/>
  <c r="AG56" i="277"/>
  <c r="AH54" i="277"/>
  <c r="AH55" i="277"/>
  <c r="AH56" i="277"/>
  <c r="AI54" i="277"/>
  <c r="AI55" i="277"/>
  <c r="AI56" i="277"/>
  <c r="AJ54" i="277"/>
  <c r="AJ55" i="277"/>
  <c r="AJ56" i="277"/>
  <c r="AK54" i="277"/>
  <c r="AK55" i="277"/>
  <c r="AK56" i="277"/>
  <c r="AL54" i="277"/>
  <c r="AL55" i="277"/>
  <c r="AL56" i="277"/>
  <c r="AM54" i="277"/>
  <c r="AM55" i="277"/>
  <c r="AM56" i="277"/>
  <c r="AN54" i="277"/>
  <c r="AN55" i="277"/>
  <c r="AN56" i="277"/>
  <c r="AO54" i="277"/>
  <c r="AO55" i="277"/>
  <c r="AO56" i="277"/>
  <c r="AP54" i="277"/>
  <c r="AP55" i="277"/>
  <c r="AP56" i="277"/>
  <c r="AQ54" i="277"/>
  <c r="AQ55" i="277"/>
  <c r="AQ56" i="277"/>
  <c r="AR54" i="277"/>
  <c r="AR55" i="277"/>
  <c r="AR56" i="277"/>
  <c r="AS54" i="277"/>
  <c r="AS55" i="277"/>
  <c r="AS56" i="277"/>
  <c r="AT54" i="277"/>
  <c r="AT55" i="277"/>
  <c r="AT56" i="277"/>
  <c r="AU54" i="277"/>
  <c r="AU55" i="277"/>
  <c r="AU56" i="277"/>
  <c r="AV54" i="277"/>
  <c r="AV55" i="277"/>
  <c r="AV56" i="277"/>
  <c r="AW54" i="277"/>
  <c r="AW55" i="277"/>
  <c r="AW56" i="277"/>
  <c r="AX54" i="277"/>
  <c r="AX55" i="277"/>
  <c r="AX56" i="277"/>
  <c r="AY54" i="277"/>
  <c r="AY55" i="277"/>
  <c r="AY56" i="277"/>
  <c r="AZ54" i="277"/>
  <c r="AZ55" i="277"/>
  <c r="AZ56" i="277"/>
  <c r="BA54" i="277"/>
  <c r="BA55" i="277"/>
  <c r="BA56" i="277"/>
  <c r="BB54" i="277"/>
  <c r="BB55" i="277"/>
  <c r="BB56" i="277"/>
  <c r="H56" i="277"/>
  <c r="J58" i="277"/>
  <c r="J59" i="277"/>
  <c r="K58" i="277"/>
  <c r="K59" i="277"/>
  <c r="L58" i="277"/>
  <c r="L59" i="277"/>
  <c r="M58" i="277"/>
  <c r="M59" i="277"/>
  <c r="N58" i="277"/>
  <c r="N59" i="277"/>
  <c r="O58" i="277"/>
  <c r="O59" i="277"/>
  <c r="P58" i="277"/>
  <c r="P59" i="277"/>
  <c r="Q58" i="277"/>
  <c r="Q59" i="277"/>
  <c r="R58" i="277"/>
  <c r="R59" i="277"/>
  <c r="S58" i="277"/>
  <c r="S59" i="277"/>
  <c r="T58" i="277"/>
  <c r="T59" i="277"/>
  <c r="U58" i="277"/>
  <c r="U59" i="277"/>
  <c r="V58" i="277"/>
  <c r="V59" i="277"/>
  <c r="W58" i="277"/>
  <c r="W59" i="277"/>
  <c r="X58" i="277"/>
  <c r="X59" i="277"/>
  <c r="Y58" i="277"/>
  <c r="Y59" i="277"/>
  <c r="Z58" i="277"/>
  <c r="Z59" i="277"/>
  <c r="AA58" i="277"/>
  <c r="AA59" i="277"/>
  <c r="AB58" i="277"/>
  <c r="AB59" i="277"/>
  <c r="AC58" i="277"/>
  <c r="AC59" i="277"/>
  <c r="AD58" i="277"/>
  <c r="AD59" i="277"/>
  <c r="AE58" i="277"/>
  <c r="AE59" i="277"/>
  <c r="AF58" i="277"/>
  <c r="AF59" i="277"/>
  <c r="AG58" i="277"/>
  <c r="AG59" i="277"/>
  <c r="AH58" i="277"/>
  <c r="AH59" i="277"/>
  <c r="AI58" i="277"/>
  <c r="AI59" i="277"/>
  <c r="AJ58" i="277"/>
  <c r="AJ59" i="277"/>
  <c r="AK58" i="277"/>
  <c r="AK59" i="277"/>
  <c r="AL58" i="277"/>
  <c r="AL59" i="277"/>
  <c r="AM58" i="277"/>
  <c r="AM59" i="277"/>
  <c r="AN58" i="277"/>
  <c r="AN59" i="277"/>
  <c r="AO58" i="277"/>
  <c r="AO59" i="277"/>
  <c r="AP58" i="277"/>
  <c r="AP59" i="277"/>
  <c r="AQ58" i="277"/>
  <c r="AQ59" i="277"/>
  <c r="AR58" i="277"/>
  <c r="AR59" i="277"/>
  <c r="AS58" i="277"/>
  <c r="AS59" i="277"/>
  <c r="AT58" i="277"/>
  <c r="AT59" i="277"/>
  <c r="AU58" i="277"/>
  <c r="AU59" i="277"/>
  <c r="AV58" i="277"/>
  <c r="AV59" i="277"/>
  <c r="AW58" i="277"/>
  <c r="AW59" i="277"/>
  <c r="AX58" i="277"/>
  <c r="AX59" i="277"/>
  <c r="AY58" i="277"/>
  <c r="AY59" i="277"/>
  <c r="AZ58" i="277"/>
  <c r="AZ59" i="277"/>
  <c r="BA58" i="277"/>
  <c r="BA59" i="277"/>
  <c r="BB58" i="277"/>
  <c r="BB59" i="277"/>
  <c r="H59" i="277"/>
  <c r="J61" i="277"/>
  <c r="J62" i="277"/>
  <c r="J63" i="277"/>
  <c r="K61" i="277"/>
  <c r="K62" i="277"/>
  <c r="K63" i="277"/>
  <c r="L61" i="277"/>
  <c r="L62" i="277"/>
  <c r="L63" i="277"/>
  <c r="M61" i="277"/>
  <c r="M62" i="277"/>
  <c r="M63" i="277"/>
  <c r="N61" i="277"/>
  <c r="N62" i="277"/>
  <c r="N63" i="277"/>
  <c r="O61" i="277"/>
  <c r="O62" i="277"/>
  <c r="O63" i="277"/>
  <c r="P61" i="277"/>
  <c r="P62" i="277"/>
  <c r="P63" i="277"/>
  <c r="Q61" i="277"/>
  <c r="Q62" i="277"/>
  <c r="Q63" i="277"/>
  <c r="R61" i="277"/>
  <c r="R62" i="277"/>
  <c r="R63" i="277"/>
  <c r="S61" i="277"/>
  <c r="S62" i="277"/>
  <c r="S63" i="277"/>
  <c r="T61" i="277"/>
  <c r="T62" i="277"/>
  <c r="T63" i="277"/>
  <c r="U61" i="277"/>
  <c r="U62" i="277"/>
  <c r="U63" i="277"/>
  <c r="V61" i="277"/>
  <c r="V62" i="277"/>
  <c r="V63" i="277"/>
  <c r="W61" i="277"/>
  <c r="W62" i="277"/>
  <c r="W63" i="277"/>
  <c r="X61" i="277"/>
  <c r="X62" i="277"/>
  <c r="X63" i="277"/>
  <c r="Y61" i="277"/>
  <c r="Y62" i="277"/>
  <c r="Y63" i="277"/>
  <c r="Z61" i="277"/>
  <c r="Z62" i="277"/>
  <c r="Z63" i="277"/>
  <c r="AA61" i="277"/>
  <c r="AA62" i="277"/>
  <c r="AA63" i="277"/>
  <c r="AB61" i="277"/>
  <c r="AB62" i="277"/>
  <c r="AB63" i="277"/>
  <c r="AC61" i="277"/>
  <c r="AC62" i="277"/>
  <c r="AC63" i="277"/>
  <c r="AD61" i="277"/>
  <c r="AD62" i="277"/>
  <c r="AD63" i="277"/>
  <c r="AE61" i="277"/>
  <c r="AE62" i="277"/>
  <c r="AE63" i="277"/>
  <c r="AF61" i="277"/>
  <c r="AF62" i="277"/>
  <c r="AF63" i="277"/>
  <c r="AG61" i="277"/>
  <c r="AG62" i="277"/>
  <c r="AG63" i="277"/>
  <c r="AH61" i="277"/>
  <c r="AH62" i="277"/>
  <c r="AH63" i="277"/>
  <c r="AI61" i="277"/>
  <c r="AI62" i="277"/>
  <c r="AI63" i="277"/>
  <c r="AJ61" i="277"/>
  <c r="AJ62" i="277"/>
  <c r="AJ63" i="277"/>
  <c r="AK61" i="277"/>
  <c r="AK62" i="277"/>
  <c r="AK63" i="277"/>
  <c r="AL61" i="277"/>
  <c r="AL62" i="277"/>
  <c r="AL63" i="277"/>
  <c r="AM61" i="277"/>
  <c r="AM62" i="277"/>
  <c r="AM63" i="277"/>
  <c r="AN61" i="277"/>
  <c r="AN62" i="277"/>
  <c r="AN63" i="277"/>
  <c r="AO61" i="277"/>
  <c r="AO62" i="277"/>
  <c r="AO63" i="277"/>
  <c r="AP61" i="277"/>
  <c r="AP62" i="277"/>
  <c r="AP63" i="277"/>
  <c r="AQ61" i="277"/>
  <c r="AQ62" i="277"/>
  <c r="AQ63" i="277"/>
  <c r="AR61" i="277"/>
  <c r="AR62" i="277"/>
  <c r="AR63" i="277"/>
  <c r="AS61" i="277"/>
  <c r="AS62" i="277"/>
  <c r="AS63" i="277"/>
  <c r="AT61" i="277"/>
  <c r="AT62" i="277"/>
  <c r="AT63" i="277"/>
  <c r="AU61" i="277"/>
  <c r="AU62" i="277"/>
  <c r="AU63" i="277"/>
  <c r="AV61" i="277"/>
  <c r="AV62" i="277"/>
  <c r="AV63" i="277"/>
  <c r="AW61" i="277"/>
  <c r="AW62" i="277"/>
  <c r="AW63" i="277"/>
  <c r="AX61" i="277"/>
  <c r="AX62" i="277"/>
  <c r="AX63" i="277"/>
  <c r="AY61" i="277"/>
  <c r="AY62" i="277"/>
  <c r="AY63" i="277"/>
  <c r="AZ61" i="277"/>
  <c r="AZ62" i="277"/>
  <c r="AZ63" i="277"/>
  <c r="BA61" i="277"/>
  <c r="BA62" i="277"/>
  <c r="BA63" i="277"/>
  <c r="BB61" i="277"/>
  <c r="BB62" i="277"/>
  <c r="BB63" i="277"/>
  <c r="H63" i="277"/>
  <c r="J66" i="277"/>
  <c r="J69" i="277"/>
  <c r="K66" i="277"/>
  <c r="K69" i="277"/>
  <c r="L66" i="277"/>
  <c r="L69" i="277"/>
  <c r="M66" i="277"/>
  <c r="M69" i="277"/>
  <c r="N66" i="277"/>
  <c r="N69" i="277"/>
  <c r="O66" i="277"/>
  <c r="O69" i="277"/>
  <c r="P66" i="277"/>
  <c r="P69" i="277"/>
  <c r="Q66" i="277"/>
  <c r="Q69" i="277"/>
  <c r="R66" i="277"/>
  <c r="R69" i="277"/>
  <c r="S66" i="277"/>
  <c r="S69" i="277"/>
  <c r="T66" i="277"/>
  <c r="T69" i="277"/>
  <c r="U66" i="277"/>
  <c r="U69" i="277"/>
  <c r="V66" i="277"/>
  <c r="V69" i="277"/>
  <c r="W66" i="277"/>
  <c r="W69" i="277"/>
  <c r="X66" i="277"/>
  <c r="X69" i="277"/>
  <c r="Y66" i="277"/>
  <c r="Y69" i="277"/>
  <c r="Z66" i="277"/>
  <c r="Z69" i="277"/>
  <c r="AA66" i="277"/>
  <c r="AA69" i="277"/>
  <c r="AB66" i="277"/>
  <c r="AB69" i="277"/>
  <c r="AC66" i="277"/>
  <c r="AC69" i="277"/>
  <c r="AD66" i="277"/>
  <c r="AD69" i="277"/>
  <c r="AE66" i="277"/>
  <c r="AE69" i="277"/>
  <c r="AF66" i="277"/>
  <c r="AF69" i="277"/>
  <c r="AG66" i="277"/>
  <c r="AG69" i="277"/>
  <c r="AH66" i="277"/>
  <c r="AH69" i="277"/>
  <c r="AI66" i="277"/>
  <c r="AI69" i="277"/>
  <c r="AJ66" i="277"/>
  <c r="AJ69" i="277"/>
  <c r="AK66" i="277"/>
  <c r="AK69" i="277"/>
  <c r="AL66" i="277"/>
  <c r="AL69" i="277"/>
  <c r="AM66" i="277"/>
  <c r="AM69" i="277"/>
  <c r="AN66" i="277"/>
  <c r="AN69" i="277"/>
  <c r="AO66" i="277"/>
  <c r="AO69" i="277"/>
  <c r="AP66" i="277"/>
  <c r="AP69" i="277"/>
  <c r="AQ66" i="277"/>
  <c r="AQ69" i="277"/>
  <c r="AR66" i="277"/>
  <c r="AR69" i="277"/>
  <c r="AS66" i="277"/>
  <c r="AS69" i="277"/>
  <c r="AT66" i="277"/>
  <c r="AT69" i="277"/>
  <c r="AU66" i="277"/>
  <c r="AU69" i="277"/>
  <c r="AV66" i="277"/>
  <c r="AV69" i="277"/>
  <c r="AW66" i="277"/>
  <c r="AW69" i="277"/>
  <c r="AX66" i="277"/>
  <c r="AX69" i="277"/>
  <c r="AY66" i="277"/>
  <c r="AY69" i="277"/>
  <c r="AZ66" i="277"/>
  <c r="AZ69" i="277"/>
  <c r="BA66" i="277"/>
  <c r="BA69" i="277"/>
  <c r="BB66" i="277"/>
  <c r="BB69" i="277"/>
  <c r="H69" i="277"/>
  <c r="H66" i="277"/>
  <c r="GJ41" i="286"/>
  <c r="J41" i="286"/>
  <c r="K41" i="286"/>
  <c r="L41" i="286"/>
  <c r="M41" i="286"/>
  <c r="N41" i="286"/>
  <c r="L92" i="269"/>
  <c r="L25" i="269"/>
  <c r="J80" i="265"/>
  <c r="J83" i="265"/>
  <c r="J84" i="265"/>
  <c r="J34" i="285"/>
  <c r="K373" i="307"/>
  <c r="L373" i="307"/>
  <c r="M373" i="307"/>
  <c r="N373" i="307"/>
  <c r="O373" i="307"/>
  <c r="P373" i="307"/>
  <c r="Q373" i="307"/>
  <c r="R373" i="307"/>
  <c r="S373" i="307"/>
  <c r="T373" i="307"/>
  <c r="U373" i="307"/>
  <c r="V373" i="307"/>
  <c r="W373" i="307"/>
  <c r="X373" i="307"/>
  <c r="Y373" i="307"/>
  <c r="Z373" i="307"/>
  <c r="AA373" i="307"/>
  <c r="AB373" i="307"/>
  <c r="AC373" i="307"/>
  <c r="AD373" i="307"/>
  <c r="AE373" i="307"/>
  <c r="AF373" i="307"/>
  <c r="AG373" i="307"/>
  <c r="AH373" i="307"/>
  <c r="AI373" i="307"/>
  <c r="AJ373" i="307"/>
  <c r="AK373" i="307"/>
  <c r="AL373" i="307"/>
  <c r="AM373" i="307"/>
  <c r="AN373" i="307"/>
  <c r="AO373" i="307"/>
  <c r="AP373" i="307"/>
  <c r="AQ373" i="307"/>
  <c r="AR373" i="307"/>
  <c r="AS373" i="307"/>
  <c r="AT373" i="307"/>
  <c r="AU373" i="307"/>
  <c r="AV373" i="307"/>
  <c r="AW373" i="307"/>
  <c r="AX373" i="307"/>
  <c r="AY373" i="307"/>
  <c r="AZ373" i="307"/>
  <c r="BA373" i="307"/>
  <c r="BB373" i="307"/>
  <c r="BC373" i="307"/>
  <c r="BD373" i="307"/>
  <c r="BE373" i="307"/>
  <c r="J374" i="307"/>
  <c r="J35" i="285"/>
  <c r="J36" i="285"/>
  <c r="J37" i="285"/>
  <c r="J76" i="265"/>
  <c r="J77" i="265"/>
  <c r="J86" i="265"/>
  <c r="J100" i="265"/>
  <c r="J89" i="265"/>
  <c r="J90" i="265"/>
  <c r="J91" i="265"/>
  <c r="J88" i="282"/>
  <c r="J90" i="282"/>
  <c r="J92" i="265"/>
  <c r="J94" i="265"/>
  <c r="J95" i="265"/>
  <c r="J101" i="265"/>
  <c r="J103" i="265"/>
  <c r="K80" i="265"/>
  <c r="K83" i="265"/>
  <c r="K84" i="265"/>
  <c r="K33" i="285"/>
  <c r="K34" i="285"/>
  <c r="K374" i="307"/>
  <c r="K35" i="285"/>
  <c r="K36" i="285"/>
  <c r="K37" i="285"/>
  <c r="K76" i="265"/>
  <c r="K77" i="265"/>
  <c r="K86" i="265"/>
  <c r="K100" i="265"/>
  <c r="K89" i="265"/>
  <c r="K90" i="265"/>
  <c r="K91" i="265"/>
  <c r="K87" i="282"/>
  <c r="K88" i="282"/>
  <c r="K89" i="282"/>
  <c r="K90" i="282"/>
  <c r="K92" i="265"/>
  <c r="K94" i="265"/>
  <c r="K95" i="265"/>
  <c r="K101" i="265"/>
  <c r="K103" i="265"/>
  <c r="L80" i="265"/>
  <c r="L83" i="265"/>
  <c r="L84" i="265"/>
  <c r="L33" i="285"/>
  <c r="L34" i="285"/>
  <c r="L374" i="307"/>
  <c r="L35" i="285"/>
  <c r="L36" i="285"/>
  <c r="L37" i="285"/>
  <c r="L76" i="265"/>
  <c r="L77" i="265"/>
  <c r="L86" i="265"/>
  <c r="L100" i="265"/>
  <c r="L89" i="265"/>
  <c r="L90" i="265"/>
  <c r="L91" i="265"/>
  <c r="L87" i="282"/>
  <c r="L88" i="282"/>
  <c r="L89" i="282"/>
  <c r="L90" i="282"/>
  <c r="L92" i="265"/>
  <c r="L94" i="265"/>
  <c r="L95" i="265"/>
  <c r="L101" i="265"/>
  <c r="L103" i="265"/>
  <c r="M80" i="265"/>
  <c r="M83" i="265"/>
  <c r="M84" i="265"/>
  <c r="M33" i="285"/>
  <c r="M34" i="285"/>
  <c r="M374" i="307"/>
  <c r="M35" i="285"/>
  <c r="M36" i="285"/>
  <c r="M37" i="285"/>
  <c r="M76" i="265"/>
  <c r="M77" i="265"/>
  <c r="M86" i="265"/>
  <c r="M100" i="265"/>
  <c r="M89" i="265"/>
  <c r="M90" i="265"/>
  <c r="M91" i="265"/>
  <c r="M87" i="282"/>
  <c r="M88" i="282"/>
  <c r="M89" i="282"/>
  <c r="M90" i="282"/>
  <c r="M92" i="265"/>
  <c r="M94" i="265"/>
  <c r="M95" i="265"/>
  <c r="M101" i="265"/>
  <c r="M103" i="265"/>
  <c r="N80" i="265"/>
  <c r="N83" i="265"/>
  <c r="N84" i="265"/>
  <c r="N33" i="285"/>
  <c r="N34" i="285"/>
  <c r="N374" i="307"/>
  <c r="N35" i="285"/>
  <c r="N36" i="285"/>
  <c r="N37" i="285"/>
  <c r="N76" i="265"/>
  <c r="N77" i="265"/>
  <c r="N86" i="265"/>
  <c r="N100" i="265"/>
  <c r="N89" i="265"/>
  <c r="N90" i="265"/>
  <c r="N91" i="265"/>
  <c r="N87" i="282"/>
  <c r="N88" i="282"/>
  <c r="N89" i="282"/>
  <c r="N90" i="282"/>
  <c r="N92" i="265"/>
  <c r="N94" i="265"/>
  <c r="N95" i="265"/>
  <c r="N101" i="265"/>
  <c r="N103" i="265"/>
  <c r="O80" i="265"/>
  <c r="O83" i="265"/>
  <c r="O84" i="265"/>
  <c r="O33" i="285"/>
  <c r="O34" i="285"/>
  <c r="O374" i="307"/>
  <c r="O35" i="285"/>
  <c r="O36" i="285"/>
  <c r="O37" i="285"/>
  <c r="O76" i="265"/>
  <c r="O77" i="265"/>
  <c r="O86" i="265"/>
  <c r="O100" i="265"/>
  <c r="O89" i="265"/>
  <c r="O90" i="265"/>
  <c r="O91" i="265"/>
  <c r="O87" i="282"/>
  <c r="O88" i="282"/>
  <c r="O89" i="282"/>
  <c r="O90" i="282"/>
  <c r="O92" i="265"/>
  <c r="O94" i="265"/>
  <c r="O95" i="265"/>
  <c r="O101" i="265"/>
  <c r="O103" i="265"/>
  <c r="P80" i="265"/>
  <c r="P83" i="265"/>
  <c r="P84" i="265"/>
  <c r="P33" i="285"/>
  <c r="P34" i="285"/>
  <c r="P374" i="307"/>
  <c r="P35" i="285"/>
  <c r="P36" i="285"/>
  <c r="P37" i="285"/>
  <c r="P76" i="265"/>
  <c r="P77" i="265"/>
  <c r="P86" i="265"/>
  <c r="P100" i="265"/>
  <c r="P89" i="265"/>
  <c r="P90" i="265"/>
  <c r="P91" i="265"/>
  <c r="P94" i="265"/>
  <c r="P95" i="265"/>
  <c r="P101" i="265"/>
  <c r="P103" i="265"/>
  <c r="Q80" i="265"/>
  <c r="Q83" i="265"/>
  <c r="Q84" i="265"/>
  <c r="Q33" i="285"/>
  <c r="Q34" i="285"/>
  <c r="Q374" i="307"/>
  <c r="Q35" i="285"/>
  <c r="Q36" i="285"/>
  <c r="Q37" i="285"/>
  <c r="Q76" i="265"/>
  <c r="Q77" i="265"/>
  <c r="Q86" i="265"/>
  <c r="Q100" i="265"/>
  <c r="Q89" i="265"/>
  <c r="Q90" i="265"/>
  <c r="Q91" i="265"/>
  <c r="Q88" i="282"/>
  <c r="Q89" i="282"/>
  <c r="Q90" i="282"/>
  <c r="Q92" i="265"/>
  <c r="Q94" i="265"/>
  <c r="Q95" i="265"/>
  <c r="Q101" i="265"/>
  <c r="Q103" i="265"/>
  <c r="R80" i="265"/>
  <c r="R83" i="265"/>
  <c r="R84" i="265"/>
  <c r="R33" i="285"/>
  <c r="R36" i="285"/>
  <c r="R37" i="285"/>
  <c r="R76" i="265"/>
  <c r="R77" i="265"/>
  <c r="R86" i="265"/>
  <c r="R100" i="265"/>
  <c r="R89" i="265"/>
  <c r="R90" i="265"/>
  <c r="R91" i="265"/>
  <c r="R87" i="282"/>
  <c r="R88" i="282"/>
  <c r="R89" i="282"/>
  <c r="R90" i="282"/>
  <c r="R92" i="265"/>
  <c r="R94" i="265"/>
  <c r="R95" i="265"/>
  <c r="R101" i="265"/>
  <c r="R103" i="265"/>
  <c r="S80" i="265"/>
  <c r="S83" i="265"/>
  <c r="S84" i="265"/>
  <c r="S33" i="285"/>
  <c r="S36" i="285"/>
  <c r="S37" i="285"/>
  <c r="S76" i="265"/>
  <c r="S77" i="265"/>
  <c r="S86" i="265"/>
  <c r="S100" i="265"/>
  <c r="S89" i="265"/>
  <c r="S90" i="265"/>
  <c r="S91" i="265"/>
  <c r="S87" i="282"/>
  <c r="S88" i="282"/>
  <c r="S89" i="282"/>
  <c r="S90" i="282"/>
  <c r="S92" i="265"/>
  <c r="S94" i="265"/>
  <c r="S95" i="265"/>
  <c r="S101" i="265"/>
  <c r="S103" i="265"/>
  <c r="T80" i="265"/>
  <c r="T83" i="265"/>
  <c r="T84" i="265"/>
  <c r="T33" i="285"/>
  <c r="T36" i="285"/>
  <c r="T37" i="285"/>
  <c r="T76" i="265"/>
  <c r="T77" i="265"/>
  <c r="T86" i="265"/>
  <c r="T100" i="265"/>
  <c r="T89" i="265"/>
  <c r="T90" i="265"/>
  <c r="T91" i="265"/>
  <c r="T87" i="282"/>
  <c r="T88" i="282"/>
  <c r="T89" i="282"/>
  <c r="T90" i="282"/>
  <c r="T92" i="265"/>
  <c r="T94" i="265"/>
  <c r="T95" i="265"/>
  <c r="T101" i="265"/>
  <c r="T103" i="265"/>
  <c r="U80" i="265"/>
  <c r="U83" i="265"/>
  <c r="U84" i="265"/>
  <c r="U33" i="285"/>
  <c r="U36" i="285"/>
  <c r="U37" i="285"/>
  <c r="U76" i="265"/>
  <c r="U77" i="265"/>
  <c r="U86" i="265"/>
  <c r="U100" i="265"/>
  <c r="U89" i="265"/>
  <c r="U90" i="265"/>
  <c r="U91" i="265"/>
  <c r="U87" i="282"/>
  <c r="U88" i="282"/>
  <c r="U89" i="282"/>
  <c r="U90" i="282"/>
  <c r="U92" i="265"/>
  <c r="U94" i="265"/>
  <c r="U95" i="265"/>
  <c r="U101" i="265"/>
  <c r="U103" i="265"/>
  <c r="V80" i="265"/>
  <c r="V83" i="265"/>
  <c r="V84" i="265"/>
  <c r="V33" i="285"/>
  <c r="V36" i="285"/>
  <c r="V37" i="285"/>
  <c r="V76" i="265"/>
  <c r="V77" i="265"/>
  <c r="V86" i="265"/>
  <c r="V100" i="265"/>
  <c r="V89" i="265"/>
  <c r="V90" i="265"/>
  <c r="V91" i="265"/>
  <c r="V87" i="282"/>
  <c r="V88" i="282"/>
  <c r="V89" i="282"/>
  <c r="V90" i="282"/>
  <c r="V92" i="265"/>
  <c r="V94" i="265"/>
  <c r="V95" i="265"/>
  <c r="V101" i="265"/>
  <c r="V103" i="265"/>
  <c r="W80" i="265"/>
  <c r="W83" i="265"/>
  <c r="W84" i="265"/>
  <c r="W33" i="285"/>
  <c r="W36" i="285"/>
  <c r="W37" i="285"/>
  <c r="W76" i="265"/>
  <c r="W77" i="265"/>
  <c r="W86" i="265"/>
  <c r="W100" i="265"/>
  <c r="W89" i="265"/>
  <c r="W90" i="265"/>
  <c r="W91" i="265"/>
  <c r="W87" i="282"/>
  <c r="W88" i="282"/>
  <c r="W89" i="282"/>
  <c r="W90" i="282"/>
  <c r="W92" i="265"/>
  <c r="W94" i="265"/>
  <c r="W95" i="265"/>
  <c r="W101" i="265"/>
  <c r="W103" i="265"/>
  <c r="X80" i="265"/>
  <c r="X83" i="265"/>
  <c r="X84" i="265"/>
  <c r="X33" i="285"/>
  <c r="X36" i="285"/>
  <c r="X37" i="285"/>
  <c r="X76" i="265"/>
  <c r="X77" i="265"/>
  <c r="X86" i="265"/>
  <c r="X100" i="265"/>
  <c r="X89" i="265"/>
  <c r="X90" i="265"/>
  <c r="X91" i="265"/>
  <c r="X87" i="282"/>
  <c r="X88" i="282"/>
  <c r="X89" i="282"/>
  <c r="X90" i="282"/>
  <c r="X92" i="265"/>
  <c r="X94" i="265"/>
  <c r="X95" i="265"/>
  <c r="X101" i="265"/>
  <c r="X103" i="265"/>
  <c r="Y80" i="265"/>
  <c r="Y83" i="265"/>
  <c r="Y84" i="265"/>
  <c r="Y33" i="285"/>
  <c r="Y36" i="285"/>
  <c r="Y37" i="285"/>
  <c r="Y76" i="265"/>
  <c r="Y77" i="265"/>
  <c r="Y86" i="265"/>
  <c r="Y100" i="265"/>
  <c r="Y89" i="265"/>
  <c r="Y90" i="265"/>
  <c r="Y91" i="265"/>
  <c r="Y87" i="282"/>
  <c r="Y88" i="282"/>
  <c r="Y89" i="282"/>
  <c r="Y90" i="282"/>
  <c r="Y92" i="265"/>
  <c r="Y94" i="265"/>
  <c r="Y95" i="265"/>
  <c r="Y101" i="265"/>
  <c r="Y103" i="265"/>
  <c r="Z80" i="265"/>
  <c r="Z83" i="265"/>
  <c r="Z84" i="265"/>
  <c r="Z33" i="285"/>
  <c r="Z36" i="285"/>
  <c r="Z37" i="285"/>
  <c r="Z76" i="265"/>
  <c r="Z77" i="265"/>
  <c r="Z86" i="265"/>
  <c r="Z100" i="265"/>
  <c r="Z89" i="265"/>
  <c r="Z90" i="265"/>
  <c r="Z91" i="265"/>
  <c r="Z87" i="282"/>
  <c r="Z88" i="282"/>
  <c r="Z89" i="282"/>
  <c r="Z90" i="282"/>
  <c r="Z92" i="265"/>
  <c r="Z94" i="265"/>
  <c r="Z95" i="265"/>
  <c r="Z101" i="265"/>
  <c r="Z103" i="265"/>
  <c r="AA80" i="265"/>
  <c r="AA83" i="265"/>
  <c r="AA84" i="265"/>
  <c r="AA33" i="285"/>
  <c r="AA36" i="285"/>
  <c r="AA37" i="285"/>
  <c r="AA76" i="265"/>
  <c r="AA77" i="265"/>
  <c r="AA86" i="265"/>
  <c r="AA100" i="265"/>
  <c r="AA89" i="265"/>
  <c r="AA90" i="265"/>
  <c r="AA91" i="265"/>
  <c r="AA87" i="282"/>
  <c r="AA88" i="282"/>
  <c r="AA89" i="282"/>
  <c r="AA90" i="282"/>
  <c r="AA92" i="265"/>
  <c r="AA94" i="265"/>
  <c r="AA95" i="265"/>
  <c r="AA101" i="265"/>
  <c r="AA103" i="265"/>
  <c r="AB80" i="265"/>
  <c r="AB83" i="265"/>
  <c r="AB84" i="265"/>
  <c r="AB33" i="285"/>
  <c r="AB36" i="285"/>
  <c r="AB37" i="285"/>
  <c r="AB76" i="265"/>
  <c r="AB77" i="265"/>
  <c r="AB86" i="265"/>
  <c r="AB100" i="265"/>
  <c r="AB89" i="265"/>
  <c r="AB90" i="265"/>
  <c r="AB91" i="265"/>
  <c r="AB87" i="282"/>
  <c r="AB88" i="282"/>
  <c r="AB89" i="282"/>
  <c r="AB90" i="282"/>
  <c r="AB92" i="265"/>
  <c r="AB94" i="265"/>
  <c r="AB95" i="265"/>
  <c r="AB101" i="265"/>
  <c r="AB103" i="265"/>
  <c r="AC80" i="265"/>
  <c r="AC83" i="265"/>
  <c r="AC84" i="265"/>
  <c r="AC33" i="285"/>
  <c r="AC36" i="285"/>
  <c r="AC37" i="285"/>
  <c r="AC76" i="265"/>
  <c r="AC77" i="265"/>
  <c r="AC86" i="265"/>
  <c r="AC100" i="265"/>
  <c r="AC89" i="265"/>
  <c r="AC90" i="265"/>
  <c r="AC91" i="265"/>
  <c r="AC87" i="282"/>
  <c r="AC88" i="282"/>
  <c r="AC89" i="282"/>
  <c r="AC90" i="282"/>
  <c r="AC92" i="265"/>
  <c r="AC94" i="265"/>
  <c r="AC95" i="265"/>
  <c r="AC101" i="265"/>
  <c r="AC103" i="265"/>
  <c r="AD80" i="265"/>
  <c r="AD83" i="265"/>
  <c r="AD84" i="265"/>
  <c r="AD33" i="285"/>
  <c r="AD36" i="285"/>
  <c r="AD37" i="285"/>
  <c r="AD76" i="265"/>
  <c r="AD77" i="265"/>
  <c r="AD86" i="265"/>
  <c r="AD100" i="265"/>
  <c r="AD89" i="265"/>
  <c r="AD90" i="265"/>
  <c r="AD91" i="265"/>
  <c r="AD87" i="282"/>
  <c r="AD88" i="282"/>
  <c r="AD89" i="282"/>
  <c r="AD90" i="282"/>
  <c r="AD92" i="265"/>
  <c r="AD94" i="265"/>
  <c r="AD95" i="265"/>
  <c r="AD101" i="265"/>
  <c r="AD103" i="265"/>
  <c r="AE80" i="265"/>
  <c r="AE83" i="265"/>
  <c r="AE84" i="265"/>
  <c r="AE33" i="285"/>
  <c r="AE36" i="285"/>
  <c r="AE37" i="285"/>
  <c r="AE76" i="265"/>
  <c r="AE77" i="265"/>
  <c r="AE86" i="265"/>
  <c r="AE100" i="265"/>
  <c r="AE89" i="265"/>
  <c r="AE90" i="265"/>
  <c r="AE91" i="265"/>
  <c r="AE87" i="282"/>
  <c r="AE88" i="282"/>
  <c r="AE89" i="282"/>
  <c r="AE90" i="282"/>
  <c r="AE92" i="265"/>
  <c r="AE94" i="265"/>
  <c r="AE95" i="265"/>
  <c r="AE101" i="265"/>
  <c r="AE103" i="265"/>
  <c r="AF80" i="265"/>
  <c r="AF83" i="265"/>
  <c r="AF84" i="265"/>
  <c r="AF33" i="285"/>
  <c r="AF36" i="285"/>
  <c r="AF37" i="285"/>
  <c r="AF76" i="265"/>
  <c r="AF77" i="265"/>
  <c r="AF86" i="265"/>
  <c r="AF100" i="265"/>
  <c r="AF89" i="265"/>
  <c r="AF90" i="265"/>
  <c r="AF91" i="265"/>
  <c r="AF87" i="282"/>
  <c r="AF88" i="282"/>
  <c r="AF89" i="282"/>
  <c r="AF90" i="282"/>
  <c r="AF92" i="265"/>
  <c r="AF94" i="265"/>
  <c r="AF95" i="265"/>
  <c r="AF101" i="265"/>
  <c r="AF103" i="265"/>
  <c r="AG80" i="265"/>
  <c r="AG83" i="265"/>
  <c r="AG84" i="265"/>
  <c r="AG33" i="285"/>
  <c r="AG36" i="285"/>
  <c r="AG37" i="285"/>
  <c r="AG76" i="265"/>
  <c r="AG77" i="265"/>
  <c r="AG86" i="265"/>
  <c r="AG100" i="265"/>
  <c r="AG89" i="265"/>
  <c r="AG90" i="265"/>
  <c r="AG91" i="265"/>
  <c r="AG87" i="282"/>
  <c r="AG88" i="282"/>
  <c r="AG89" i="282"/>
  <c r="AG90" i="282"/>
  <c r="AG92" i="265"/>
  <c r="AG94" i="265"/>
  <c r="AG95" i="265"/>
  <c r="AG101" i="265"/>
  <c r="AG103" i="265"/>
  <c r="AH80" i="265"/>
  <c r="AH83" i="265"/>
  <c r="AH84" i="265"/>
  <c r="AH33" i="285"/>
  <c r="AH36" i="285"/>
  <c r="AH37" i="285"/>
  <c r="AH76" i="265"/>
  <c r="AH77" i="265"/>
  <c r="AH86" i="265"/>
  <c r="AH100" i="265"/>
  <c r="AH89" i="265"/>
  <c r="AH90" i="265"/>
  <c r="AH91" i="265"/>
  <c r="AH87" i="282"/>
  <c r="AH88" i="282"/>
  <c r="AH89" i="282"/>
  <c r="AH90" i="282"/>
  <c r="AH92" i="265"/>
  <c r="AH94" i="265"/>
  <c r="AH95" i="265"/>
  <c r="AH101" i="265"/>
  <c r="AH103" i="265"/>
  <c r="AI80" i="265"/>
  <c r="AI83" i="265"/>
  <c r="AI84" i="265"/>
  <c r="AI33" i="285"/>
  <c r="AI36" i="285"/>
  <c r="AI37" i="285"/>
  <c r="AI76" i="265"/>
  <c r="AI77" i="265"/>
  <c r="AI86" i="265"/>
  <c r="AI100" i="265"/>
  <c r="AI89" i="265"/>
  <c r="AI90" i="265"/>
  <c r="AI91" i="265"/>
  <c r="AI87" i="282"/>
  <c r="AI88" i="282"/>
  <c r="AI89" i="282"/>
  <c r="AI90" i="282"/>
  <c r="AI92" i="265"/>
  <c r="AI94" i="265"/>
  <c r="AI95" i="265"/>
  <c r="AI101" i="265"/>
  <c r="AI103" i="265"/>
  <c r="AJ80" i="265"/>
  <c r="AJ83" i="265"/>
  <c r="AJ84" i="265"/>
  <c r="AJ33" i="285"/>
  <c r="AJ36" i="285"/>
  <c r="AJ37" i="285"/>
  <c r="AJ76" i="265"/>
  <c r="AJ77" i="265"/>
  <c r="AJ86" i="265"/>
  <c r="AJ100" i="265"/>
  <c r="AJ89" i="265"/>
  <c r="AJ90" i="265"/>
  <c r="AJ91" i="265"/>
  <c r="AJ87" i="282"/>
  <c r="AJ88" i="282"/>
  <c r="AJ89" i="282"/>
  <c r="AJ90" i="282"/>
  <c r="AJ92" i="265"/>
  <c r="AJ94" i="265"/>
  <c r="AJ95" i="265"/>
  <c r="AJ101" i="265"/>
  <c r="AJ103" i="265"/>
  <c r="AK80" i="265"/>
  <c r="AK83" i="265"/>
  <c r="AK84" i="265"/>
  <c r="AK33" i="285"/>
  <c r="AK36" i="285"/>
  <c r="AK37" i="285"/>
  <c r="AK76" i="265"/>
  <c r="AK77" i="265"/>
  <c r="AK86" i="265"/>
  <c r="AK100" i="265"/>
  <c r="AK89" i="265"/>
  <c r="AK90" i="265"/>
  <c r="AK91" i="265"/>
  <c r="AK87" i="282"/>
  <c r="AK88" i="282"/>
  <c r="AK89" i="282"/>
  <c r="AK90" i="282"/>
  <c r="AK92" i="265"/>
  <c r="AK94" i="265"/>
  <c r="AK95" i="265"/>
  <c r="AK101" i="265"/>
  <c r="AK103" i="265"/>
  <c r="AL80" i="265"/>
  <c r="AL83" i="265"/>
  <c r="AL84" i="265"/>
  <c r="AL33" i="285"/>
  <c r="AL36" i="285"/>
  <c r="AL37" i="285"/>
  <c r="AL76" i="265"/>
  <c r="AL77" i="265"/>
  <c r="AL86" i="265"/>
  <c r="AL100" i="265"/>
  <c r="AL89" i="265"/>
  <c r="AL90" i="265"/>
  <c r="AL91" i="265"/>
  <c r="AL87" i="282"/>
  <c r="AL88" i="282"/>
  <c r="AL89" i="282"/>
  <c r="AL90" i="282"/>
  <c r="AL92" i="265"/>
  <c r="AL94" i="265"/>
  <c r="AL95" i="265"/>
  <c r="AL101" i="265"/>
  <c r="AL103" i="265"/>
  <c r="AM80" i="265"/>
  <c r="AM83" i="265"/>
  <c r="AM84" i="265"/>
  <c r="AM33" i="285"/>
  <c r="AM36" i="285"/>
  <c r="AM37" i="285"/>
  <c r="AM76" i="265"/>
  <c r="AM77" i="265"/>
  <c r="AM86" i="265"/>
  <c r="AM100" i="265"/>
  <c r="AM89" i="265"/>
  <c r="AM90" i="265"/>
  <c r="AM91" i="265"/>
  <c r="AM87" i="282"/>
  <c r="AM88" i="282"/>
  <c r="AM89" i="282"/>
  <c r="AM90" i="282"/>
  <c r="AM92" i="265"/>
  <c r="AM94" i="265"/>
  <c r="AM95" i="265"/>
  <c r="AM101" i="265"/>
  <c r="AM103" i="265"/>
  <c r="AN80" i="265"/>
  <c r="AN83" i="265"/>
  <c r="AN84" i="265"/>
  <c r="AN33" i="285"/>
  <c r="AN36" i="285"/>
  <c r="AN37" i="285"/>
  <c r="AN76" i="265"/>
  <c r="AN77" i="265"/>
  <c r="AN86" i="265"/>
  <c r="AN100" i="265"/>
  <c r="AN89" i="265"/>
  <c r="AN90" i="265"/>
  <c r="AN91" i="265"/>
  <c r="AN87" i="282"/>
  <c r="AN88" i="282"/>
  <c r="AN89" i="282"/>
  <c r="AN90" i="282"/>
  <c r="AN92" i="265"/>
  <c r="AN94" i="265"/>
  <c r="AN95" i="265"/>
  <c r="AN101" i="265"/>
  <c r="AN103" i="265"/>
  <c r="AO80" i="265"/>
  <c r="AO83" i="265"/>
  <c r="AO84" i="265"/>
  <c r="AO33" i="285"/>
  <c r="AO36" i="285"/>
  <c r="AO37" i="285"/>
  <c r="AO76" i="265"/>
  <c r="AO77" i="265"/>
  <c r="AO86" i="265"/>
  <c r="AO100" i="265"/>
  <c r="AO89" i="265"/>
  <c r="AO90" i="265"/>
  <c r="AO91" i="265"/>
  <c r="AO87" i="282"/>
  <c r="AO88" i="282"/>
  <c r="AO89" i="282"/>
  <c r="AO90" i="282"/>
  <c r="AO92" i="265"/>
  <c r="AO94" i="265"/>
  <c r="AO95" i="265"/>
  <c r="AO101" i="265"/>
  <c r="AO103" i="265"/>
  <c r="AP80" i="265"/>
  <c r="AP83" i="265"/>
  <c r="AP84" i="265"/>
  <c r="AP33" i="285"/>
  <c r="AP36" i="285"/>
  <c r="AP37" i="285"/>
  <c r="AP76" i="265"/>
  <c r="AP77" i="265"/>
  <c r="AP86" i="265"/>
  <c r="AP100" i="265"/>
  <c r="AP89" i="265"/>
  <c r="AP90" i="265"/>
  <c r="AP91" i="265"/>
  <c r="AP87" i="282"/>
  <c r="AP88" i="282"/>
  <c r="AP89" i="282"/>
  <c r="AP90" i="282"/>
  <c r="AP92" i="265"/>
  <c r="AP94" i="265"/>
  <c r="AP95" i="265"/>
  <c r="AP101" i="265"/>
  <c r="AP103" i="265"/>
  <c r="AQ80" i="265"/>
  <c r="AQ83" i="265"/>
  <c r="AQ84" i="265"/>
  <c r="AQ33" i="285"/>
  <c r="AQ36" i="285"/>
  <c r="AQ37" i="285"/>
  <c r="AQ76" i="265"/>
  <c r="AQ77" i="265"/>
  <c r="AQ86" i="265"/>
  <c r="AQ100" i="265"/>
  <c r="AQ89" i="265"/>
  <c r="AQ90" i="265"/>
  <c r="AQ91" i="265"/>
  <c r="AQ87" i="282"/>
  <c r="AQ88" i="282"/>
  <c r="AQ89" i="282"/>
  <c r="AQ90" i="282"/>
  <c r="AQ92" i="265"/>
  <c r="AQ94" i="265"/>
  <c r="AQ95" i="265"/>
  <c r="AQ101" i="265"/>
  <c r="AQ103" i="265"/>
  <c r="AR80" i="265"/>
  <c r="AR83" i="265"/>
  <c r="AR84" i="265"/>
  <c r="AR33" i="285"/>
  <c r="AR36" i="285"/>
  <c r="AR37" i="285"/>
  <c r="AR76" i="265"/>
  <c r="AR77" i="265"/>
  <c r="AR86" i="265"/>
  <c r="AR100" i="265"/>
  <c r="AR89" i="265"/>
  <c r="AR90" i="265"/>
  <c r="AR91" i="265"/>
  <c r="AR87" i="282"/>
  <c r="AR88" i="282"/>
  <c r="AR89" i="282"/>
  <c r="AR90" i="282"/>
  <c r="AR92" i="265"/>
  <c r="AR94" i="265"/>
  <c r="AR95" i="265"/>
  <c r="AR101" i="265"/>
  <c r="AR103" i="265"/>
  <c r="AS80" i="265"/>
  <c r="AS83" i="265"/>
  <c r="AS84" i="265"/>
  <c r="AS33" i="285"/>
  <c r="AS36" i="285"/>
  <c r="AS37" i="285"/>
  <c r="AS76" i="265"/>
  <c r="AS77" i="265"/>
  <c r="AS86" i="265"/>
  <c r="AS100" i="265"/>
  <c r="AS89" i="265"/>
  <c r="AS90" i="265"/>
  <c r="AS91" i="265"/>
  <c r="AS87" i="282"/>
  <c r="AS88" i="282"/>
  <c r="AS89" i="282"/>
  <c r="AS90" i="282"/>
  <c r="AS92" i="265"/>
  <c r="AS94" i="265"/>
  <c r="AS95" i="265"/>
  <c r="AS101" i="265"/>
  <c r="AS103" i="265"/>
  <c r="AT80" i="265"/>
  <c r="AT83" i="265"/>
  <c r="AT84" i="265"/>
  <c r="AT33" i="285"/>
  <c r="AT36" i="285"/>
  <c r="AT37" i="285"/>
  <c r="AT76" i="265"/>
  <c r="AT77" i="265"/>
  <c r="AT86" i="265"/>
  <c r="AT100" i="265"/>
  <c r="AT89" i="265"/>
  <c r="AT90" i="265"/>
  <c r="AT91" i="265"/>
  <c r="AT87" i="282"/>
  <c r="AT88" i="282"/>
  <c r="AT89" i="282"/>
  <c r="AT90" i="282"/>
  <c r="AT92" i="265"/>
  <c r="AT94" i="265"/>
  <c r="AT95" i="265"/>
  <c r="AT101" i="265"/>
  <c r="AT103" i="265"/>
  <c r="AU80" i="265"/>
  <c r="AU83" i="265"/>
  <c r="AU84" i="265"/>
  <c r="AU33" i="285"/>
  <c r="AU36" i="285"/>
  <c r="AU37" i="285"/>
  <c r="AU76" i="265"/>
  <c r="AU77" i="265"/>
  <c r="AU86" i="265"/>
  <c r="AU100" i="265"/>
  <c r="AU89" i="265"/>
  <c r="AU90" i="265"/>
  <c r="AU91" i="265"/>
  <c r="AU87" i="282"/>
  <c r="AU88" i="282"/>
  <c r="AU89" i="282"/>
  <c r="AU90" i="282"/>
  <c r="AU92" i="265"/>
  <c r="AU94" i="265"/>
  <c r="AU95" i="265"/>
  <c r="AU101" i="265"/>
  <c r="AU103" i="265"/>
  <c r="AV80" i="265"/>
  <c r="AV83" i="265"/>
  <c r="AV84" i="265"/>
  <c r="AV33" i="285"/>
  <c r="AV36" i="285"/>
  <c r="AV37" i="285"/>
  <c r="AV76" i="265"/>
  <c r="AV77" i="265"/>
  <c r="AV86" i="265"/>
  <c r="AV100" i="265"/>
  <c r="AV89" i="265"/>
  <c r="AV90" i="265"/>
  <c r="AV91" i="265"/>
  <c r="AV87" i="282"/>
  <c r="AV88" i="282"/>
  <c r="AV89" i="282"/>
  <c r="AV90" i="282"/>
  <c r="AV92" i="265"/>
  <c r="AV94" i="265"/>
  <c r="AV95" i="265"/>
  <c r="AV101" i="265"/>
  <c r="AV103" i="265"/>
  <c r="AW80" i="265"/>
  <c r="AW83" i="265"/>
  <c r="AW84" i="265"/>
  <c r="AW33" i="285"/>
  <c r="AW36" i="285"/>
  <c r="AW37" i="285"/>
  <c r="AW76" i="265"/>
  <c r="AW77" i="265"/>
  <c r="AW86" i="265"/>
  <c r="AW100" i="265"/>
  <c r="AW89" i="265"/>
  <c r="AW90" i="265"/>
  <c r="AW91" i="265"/>
  <c r="AW87" i="282"/>
  <c r="AW88" i="282"/>
  <c r="AW89" i="282"/>
  <c r="AW90" i="282"/>
  <c r="AW92" i="265"/>
  <c r="AW94" i="265"/>
  <c r="AW95" i="265"/>
  <c r="AW101" i="265"/>
  <c r="AW103" i="265"/>
  <c r="AX80" i="265"/>
  <c r="AX83" i="265"/>
  <c r="AX84" i="265"/>
  <c r="AX33" i="285"/>
  <c r="AX36" i="285"/>
  <c r="AX37" i="285"/>
  <c r="AX76" i="265"/>
  <c r="AX77" i="265"/>
  <c r="AX86" i="265"/>
  <c r="AX100" i="265"/>
  <c r="AX89" i="265"/>
  <c r="AX90" i="265"/>
  <c r="AX91" i="265"/>
  <c r="AX87" i="282"/>
  <c r="AX88" i="282"/>
  <c r="AX89" i="282"/>
  <c r="AX90" i="282"/>
  <c r="AX92" i="265"/>
  <c r="AX94" i="265"/>
  <c r="AX95" i="265"/>
  <c r="AX101" i="265"/>
  <c r="AX103" i="265"/>
  <c r="AY80" i="265"/>
  <c r="AY83" i="265"/>
  <c r="AY84" i="265"/>
  <c r="AY33" i="285"/>
  <c r="AY36" i="285"/>
  <c r="AY37" i="285"/>
  <c r="AY76" i="265"/>
  <c r="AY77" i="265"/>
  <c r="AY86" i="265"/>
  <c r="AY100" i="265"/>
  <c r="AY89" i="265"/>
  <c r="AY90" i="265"/>
  <c r="AY91" i="265"/>
  <c r="AY87" i="282"/>
  <c r="AY88" i="282"/>
  <c r="AY89" i="282"/>
  <c r="AY90" i="282"/>
  <c r="AY92" i="265"/>
  <c r="AY94" i="265"/>
  <c r="AY95" i="265"/>
  <c r="AY101" i="265"/>
  <c r="AY103" i="265"/>
  <c r="AZ80" i="265"/>
  <c r="AZ83" i="265"/>
  <c r="AZ84" i="265"/>
  <c r="AZ33" i="285"/>
  <c r="AZ36" i="285"/>
  <c r="AZ37" i="285"/>
  <c r="AZ76" i="265"/>
  <c r="AZ77" i="265"/>
  <c r="AZ86" i="265"/>
  <c r="AZ100" i="265"/>
  <c r="AZ89" i="265"/>
  <c r="AZ90" i="265"/>
  <c r="AZ91" i="265"/>
  <c r="AZ87" i="282"/>
  <c r="AZ88" i="282"/>
  <c r="AZ89" i="282"/>
  <c r="AZ90" i="282"/>
  <c r="AZ92" i="265"/>
  <c r="AZ94" i="265"/>
  <c r="AZ95" i="265"/>
  <c r="AZ101" i="265"/>
  <c r="AZ103" i="265"/>
  <c r="BA80" i="265"/>
  <c r="BA83" i="265"/>
  <c r="BA84" i="265"/>
  <c r="BA33" i="285"/>
  <c r="BA36" i="285"/>
  <c r="BA37" i="285"/>
  <c r="BA76" i="265"/>
  <c r="BA77" i="265"/>
  <c r="BA86" i="265"/>
  <c r="BA100" i="265"/>
  <c r="BA89" i="265"/>
  <c r="BA90" i="265"/>
  <c r="BA91" i="265"/>
  <c r="BA87" i="282"/>
  <c r="BA88" i="282"/>
  <c r="BA89" i="282"/>
  <c r="BA90" i="282"/>
  <c r="BA92" i="265"/>
  <c r="BA94" i="265"/>
  <c r="BA95" i="265"/>
  <c r="BA101" i="265"/>
  <c r="BA103" i="265"/>
  <c r="BB80" i="265"/>
  <c r="BB83" i="265"/>
  <c r="BB84" i="265"/>
  <c r="BB33" i="285"/>
  <c r="BB36" i="285"/>
  <c r="BB37" i="285"/>
  <c r="BB76" i="265"/>
  <c r="BB77" i="265"/>
  <c r="BB86" i="265"/>
  <c r="BB100" i="265"/>
  <c r="BB89" i="265"/>
  <c r="BB90" i="265"/>
  <c r="BB91" i="265"/>
  <c r="BB87" i="282"/>
  <c r="BB88" i="282"/>
  <c r="BB89" i="282"/>
  <c r="BB90" i="282"/>
  <c r="BB92" i="265"/>
  <c r="BB94" i="265"/>
  <c r="BB95" i="265"/>
  <c r="BB101" i="265"/>
  <c r="BB103" i="265"/>
  <c r="BC80" i="265"/>
  <c r="BC83" i="265"/>
  <c r="BC84" i="265"/>
  <c r="BC33" i="285"/>
  <c r="BC36" i="285"/>
  <c r="BC37" i="285"/>
  <c r="BC76" i="265"/>
  <c r="BC77" i="265"/>
  <c r="BC86" i="265"/>
  <c r="BC100" i="265"/>
  <c r="BC89" i="265"/>
  <c r="BC90" i="265"/>
  <c r="BC91" i="265"/>
  <c r="BC87" i="282"/>
  <c r="BC88" i="282"/>
  <c r="BC89" i="282"/>
  <c r="BC90" i="282"/>
  <c r="BC92" i="265"/>
  <c r="BC94" i="265"/>
  <c r="BC95" i="265"/>
  <c r="BC101" i="265"/>
  <c r="BC103" i="265"/>
  <c r="BD80" i="265"/>
  <c r="BD83" i="265"/>
  <c r="BD84" i="265"/>
  <c r="BD33" i="285"/>
  <c r="BD36" i="285"/>
  <c r="BD37" i="285"/>
  <c r="BD76" i="265"/>
  <c r="BD77" i="265"/>
  <c r="BD86" i="265"/>
  <c r="BD100" i="265"/>
  <c r="BD89" i="265"/>
  <c r="BD90" i="265"/>
  <c r="BD91" i="265"/>
  <c r="BD87" i="282"/>
  <c r="BD88" i="282"/>
  <c r="BD89" i="282"/>
  <c r="BD90" i="282"/>
  <c r="BD92" i="265"/>
  <c r="BD94" i="265"/>
  <c r="BD95" i="265"/>
  <c r="BD101" i="265"/>
  <c r="BD103" i="265"/>
  <c r="BE80" i="265"/>
  <c r="BE83" i="265"/>
  <c r="BE84" i="265"/>
  <c r="BE33" i="285"/>
  <c r="BE36" i="285"/>
  <c r="BE37" i="285"/>
  <c r="BE76" i="265"/>
  <c r="BE77" i="265"/>
  <c r="BE86" i="265"/>
  <c r="BE100" i="265"/>
  <c r="BE89" i="265"/>
  <c r="BE90" i="265"/>
  <c r="BE91" i="265"/>
  <c r="BE87" i="282"/>
  <c r="BE88" i="282"/>
  <c r="BE89" i="282"/>
  <c r="BE90" i="282"/>
  <c r="BE92" i="265"/>
  <c r="BE94" i="265"/>
  <c r="BE95" i="265"/>
  <c r="BE101" i="265"/>
  <c r="BE103" i="265"/>
  <c r="BF80" i="265"/>
  <c r="BF83" i="265"/>
  <c r="BF84" i="265"/>
  <c r="BF33" i="285"/>
  <c r="BF36" i="285"/>
  <c r="BF37" i="285"/>
  <c r="BF76" i="265"/>
  <c r="BF77" i="265"/>
  <c r="BF86" i="265"/>
  <c r="BF100" i="265"/>
  <c r="BF89" i="265"/>
  <c r="BF90" i="265"/>
  <c r="BF91" i="265"/>
  <c r="BF87" i="282"/>
  <c r="BF88" i="282"/>
  <c r="BF89" i="282"/>
  <c r="BF90" i="282"/>
  <c r="BF92" i="265"/>
  <c r="BF94" i="265"/>
  <c r="BF95" i="265"/>
  <c r="BF101" i="265"/>
  <c r="BF103" i="265"/>
  <c r="BG80" i="265"/>
  <c r="BG83" i="265"/>
  <c r="BG84" i="265"/>
  <c r="BG33" i="285"/>
  <c r="BG36" i="285"/>
  <c r="BG37" i="285"/>
  <c r="BG76" i="265"/>
  <c r="BG77" i="265"/>
  <c r="BG86" i="265"/>
  <c r="BG100" i="265"/>
  <c r="BG89" i="265"/>
  <c r="BG90" i="265"/>
  <c r="BG91" i="265"/>
  <c r="BG87" i="282"/>
  <c r="BG88" i="282"/>
  <c r="BG89" i="282"/>
  <c r="BG90" i="282"/>
  <c r="BG92" i="265"/>
  <c r="BG94" i="265"/>
  <c r="BG95" i="265"/>
  <c r="BG101" i="265"/>
  <c r="BG103" i="265"/>
  <c r="BH80" i="265"/>
  <c r="BH83" i="265"/>
  <c r="BH84" i="265"/>
  <c r="BH33" i="285"/>
  <c r="BH36" i="285"/>
  <c r="BH37" i="285"/>
  <c r="BH76" i="265"/>
  <c r="BH77" i="265"/>
  <c r="BH86" i="265"/>
  <c r="BH100" i="265"/>
  <c r="BH89" i="265"/>
  <c r="BH90" i="265"/>
  <c r="BH91" i="265"/>
  <c r="BH87" i="282"/>
  <c r="BH88" i="282"/>
  <c r="BH89" i="282"/>
  <c r="BH90" i="282"/>
  <c r="BH92" i="265"/>
  <c r="BH94" i="265"/>
  <c r="BH95" i="265"/>
  <c r="BH101" i="265"/>
  <c r="BH103" i="265"/>
  <c r="BI80" i="265"/>
  <c r="BI83" i="265"/>
  <c r="BI84" i="265"/>
  <c r="BI33" i="285"/>
  <c r="BI36" i="285"/>
  <c r="BI37" i="285"/>
  <c r="BI76" i="265"/>
  <c r="BI77" i="265"/>
  <c r="BI86" i="265"/>
  <c r="BI100" i="265"/>
  <c r="BI89" i="265"/>
  <c r="BI90" i="265"/>
  <c r="BI91" i="265"/>
  <c r="BI87" i="282"/>
  <c r="BI88" i="282"/>
  <c r="BI89" i="282"/>
  <c r="BI90" i="282"/>
  <c r="BI92" i="265"/>
  <c r="BI94" i="265"/>
  <c r="BI95" i="265"/>
  <c r="BI101" i="265"/>
  <c r="BI103" i="265"/>
  <c r="BJ80" i="265"/>
  <c r="BJ83" i="265"/>
  <c r="BJ84" i="265"/>
  <c r="BJ33" i="285"/>
  <c r="BJ36" i="285"/>
  <c r="BJ37" i="285"/>
  <c r="BJ76" i="265"/>
  <c r="BJ77" i="265"/>
  <c r="BJ86" i="265"/>
  <c r="BJ100" i="265"/>
  <c r="BJ89" i="265"/>
  <c r="BJ90" i="265"/>
  <c r="BJ91" i="265"/>
  <c r="BJ87" i="282"/>
  <c r="BJ88" i="282"/>
  <c r="BJ89" i="282"/>
  <c r="BJ90" i="282"/>
  <c r="BJ92" i="265"/>
  <c r="BJ94" i="265"/>
  <c r="BJ95" i="265"/>
  <c r="BJ101" i="265"/>
  <c r="BJ103" i="265"/>
  <c r="BK80" i="265"/>
  <c r="BK83" i="265"/>
  <c r="BK84" i="265"/>
  <c r="BK33" i="285"/>
  <c r="BK36" i="285"/>
  <c r="BK37" i="285"/>
  <c r="BK76" i="265"/>
  <c r="BK77" i="265"/>
  <c r="BK86" i="265"/>
  <c r="BK100" i="265"/>
  <c r="BK89" i="265"/>
  <c r="BK90" i="265"/>
  <c r="BK91" i="265"/>
  <c r="BK87" i="282"/>
  <c r="BK88" i="282"/>
  <c r="BK89" i="282"/>
  <c r="BK90" i="282"/>
  <c r="BK92" i="265"/>
  <c r="BK94" i="265"/>
  <c r="BK95" i="265"/>
  <c r="BK101" i="265"/>
  <c r="BK103" i="265"/>
  <c r="BL80" i="265"/>
  <c r="BL83" i="265"/>
  <c r="BL84" i="265"/>
  <c r="BL33" i="285"/>
  <c r="BL36" i="285"/>
  <c r="BL37" i="285"/>
  <c r="BL76" i="265"/>
  <c r="BL77" i="265"/>
  <c r="BL86" i="265"/>
  <c r="BL100" i="265"/>
  <c r="BL89" i="265"/>
  <c r="BL90" i="265"/>
  <c r="BL91" i="265"/>
  <c r="BL87" i="282"/>
  <c r="BL88" i="282"/>
  <c r="BL89" i="282"/>
  <c r="BL90" i="282"/>
  <c r="BL92" i="265"/>
  <c r="BL94" i="265"/>
  <c r="BL95" i="265"/>
  <c r="BL101" i="265"/>
  <c r="BL103" i="265"/>
  <c r="BM80" i="265"/>
  <c r="BM83" i="265"/>
  <c r="BM84" i="265"/>
  <c r="BM33" i="285"/>
  <c r="BM36" i="285"/>
  <c r="BM37" i="285"/>
  <c r="BM76" i="265"/>
  <c r="BM77" i="265"/>
  <c r="BM86" i="265"/>
  <c r="BM100" i="265"/>
  <c r="BM89" i="265"/>
  <c r="BM90" i="265"/>
  <c r="BM91" i="265"/>
  <c r="BM87" i="282"/>
  <c r="BM88" i="282"/>
  <c r="BM89" i="282"/>
  <c r="BM90" i="282"/>
  <c r="BM92" i="265"/>
  <c r="BM94" i="265"/>
  <c r="BM95" i="265"/>
  <c r="BM101" i="265"/>
  <c r="BM103" i="265"/>
  <c r="BN80" i="265"/>
  <c r="BN83" i="265"/>
  <c r="BN84" i="265"/>
  <c r="BN33" i="285"/>
  <c r="BN36" i="285"/>
  <c r="BN37" i="285"/>
  <c r="BN76" i="265"/>
  <c r="BN77" i="265"/>
  <c r="BN86" i="265"/>
  <c r="BN100" i="265"/>
  <c r="BN89" i="265"/>
  <c r="BN90" i="265"/>
  <c r="BN91" i="265"/>
  <c r="BN87" i="282"/>
  <c r="BN88" i="282"/>
  <c r="BN89" i="282"/>
  <c r="BN90" i="282"/>
  <c r="BN92" i="265"/>
  <c r="BN94" i="265"/>
  <c r="BN95" i="265"/>
  <c r="BN101" i="265"/>
  <c r="BN103" i="265"/>
  <c r="BO80" i="265"/>
  <c r="BO83" i="265"/>
  <c r="BO84" i="265"/>
  <c r="BO33" i="285"/>
  <c r="BO36" i="285"/>
  <c r="BO37" i="285"/>
  <c r="BO76" i="265"/>
  <c r="BO77" i="265"/>
  <c r="BO86" i="265"/>
  <c r="BO100" i="265"/>
  <c r="BO89" i="265"/>
  <c r="BO90" i="265"/>
  <c r="BO91" i="265"/>
  <c r="BO87" i="282"/>
  <c r="BO88" i="282"/>
  <c r="BO89" i="282"/>
  <c r="BO90" i="282"/>
  <c r="BO92" i="265"/>
  <c r="BO94" i="265"/>
  <c r="BO95" i="265"/>
  <c r="BO101" i="265"/>
  <c r="BO103" i="265"/>
  <c r="BP80" i="265"/>
  <c r="BP83" i="265"/>
  <c r="BP84" i="265"/>
  <c r="BP33" i="285"/>
  <c r="BP36" i="285"/>
  <c r="BP37" i="285"/>
  <c r="BP76" i="265"/>
  <c r="BP77" i="265"/>
  <c r="BP86" i="265"/>
  <c r="BP100" i="265"/>
  <c r="BP89" i="265"/>
  <c r="BP90" i="265"/>
  <c r="BP91" i="265"/>
  <c r="BP87" i="282"/>
  <c r="BP88" i="282"/>
  <c r="BP89" i="282"/>
  <c r="BP90" i="282"/>
  <c r="BP92" i="265"/>
  <c r="BP94" i="265"/>
  <c r="BP95" i="265"/>
  <c r="BP101" i="265"/>
  <c r="BP103" i="265"/>
  <c r="BQ80" i="265"/>
  <c r="BQ83" i="265"/>
  <c r="BQ84" i="265"/>
  <c r="BQ33" i="285"/>
  <c r="BQ36" i="285"/>
  <c r="BQ37" i="285"/>
  <c r="BQ76" i="265"/>
  <c r="BQ77" i="265"/>
  <c r="BQ86" i="265"/>
  <c r="BQ100" i="265"/>
  <c r="BQ89" i="265"/>
  <c r="BQ90" i="265"/>
  <c r="BQ91" i="265"/>
  <c r="BQ87" i="282"/>
  <c r="BQ88" i="282"/>
  <c r="BQ89" i="282"/>
  <c r="BQ90" i="282"/>
  <c r="BQ92" i="265"/>
  <c r="BQ94" i="265"/>
  <c r="BQ95" i="265"/>
  <c r="BQ101" i="265"/>
  <c r="BQ103" i="265"/>
  <c r="BR80" i="265"/>
  <c r="BR83" i="265"/>
  <c r="BR84" i="265"/>
  <c r="BR33" i="285"/>
  <c r="BR36" i="285"/>
  <c r="BR37" i="285"/>
  <c r="BR76" i="265"/>
  <c r="BR77" i="265"/>
  <c r="BR86" i="265"/>
  <c r="BR100" i="265"/>
  <c r="BR89" i="265"/>
  <c r="BR90" i="265"/>
  <c r="BR91" i="265"/>
  <c r="BR87" i="282"/>
  <c r="BR88" i="282"/>
  <c r="BR89" i="282"/>
  <c r="BR90" i="282"/>
  <c r="BR92" i="265"/>
  <c r="BR94" i="265"/>
  <c r="BR95" i="265"/>
  <c r="BR101" i="265"/>
  <c r="BR103" i="265"/>
  <c r="BS80" i="265"/>
  <c r="BS83" i="265"/>
  <c r="BS84" i="265"/>
  <c r="BS33" i="285"/>
  <c r="BS36" i="285"/>
  <c r="BS37" i="285"/>
  <c r="BS76" i="265"/>
  <c r="BS77" i="265"/>
  <c r="BS86" i="265"/>
  <c r="BS100" i="265"/>
  <c r="BS89" i="265"/>
  <c r="BS90" i="265"/>
  <c r="BS91" i="265"/>
  <c r="BS87" i="282"/>
  <c r="BS88" i="282"/>
  <c r="BS89" i="282"/>
  <c r="BS90" i="282"/>
  <c r="BS92" i="265"/>
  <c r="BS94" i="265"/>
  <c r="BS95" i="265"/>
  <c r="BS101" i="265"/>
  <c r="BS103" i="265"/>
  <c r="BT80" i="265"/>
  <c r="BT83" i="265"/>
  <c r="BT84" i="265"/>
  <c r="BT33" i="285"/>
  <c r="BT36" i="285"/>
  <c r="BT37" i="285"/>
  <c r="BT76" i="265"/>
  <c r="BT77" i="265"/>
  <c r="BT86" i="265"/>
  <c r="BT100" i="265"/>
  <c r="BT89" i="265"/>
  <c r="BT90" i="265"/>
  <c r="BT91" i="265"/>
  <c r="BT87" i="282"/>
  <c r="BT88" i="282"/>
  <c r="BT89" i="282"/>
  <c r="BT90" i="282"/>
  <c r="BT92" i="265"/>
  <c r="BT94" i="265"/>
  <c r="BT95" i="265"/>
  <c r="BT101" i="265"/>
  <c r="BT103" i="265"/>
  <c r="BU80" i="265"/>
  <c r="BU83" i="265"/>
  <c r="BU84" i="265"/>
  <c r="BU33" i="285"/>
  <c r="BU36" i="285"/>
  <c r="BU37" i="285"/>
  <c r="BU76" i="265"/>
  <c r="BU77" i="265"/>
  <c r="BU86" i="265"/>
  <c r="BU100" i="265"/>
  <c r="BU89" i="265"/>
  <c r="BU90" i="265"/>
  <c r="BU91" i="265"/>
  <c r="BU87" i="282"/>
  <c r="BU88" i="282"/>
  <c r="BU89" i="282"/>
  <c r="BU90" i="282"/>
  <c r="BU92" i="265"/>
  <c r="BU94" i="265"/>
  <c r="BU95" i="265"/>
  <c r="BU101" i="265"/>
  <c r="BU103" i="265"/>
  <c r="BV80" i="265"/>
  <c r="BV83" i="265"/>
  <c r="BV84" i="265"/>
  <c r="BV33" i="285"/>
  <c r="BV36" i="285"/>
  <c r="BV37" i="285"/>
  <c r="BV76" i="265"/>
  <c r="BV77" i="265"/>
  <c r="BV86" i="265"/>
  <c r="BV100" i="265"/>
  <c r="BV89" i="265"/>
  <c r="BV90" i="265"/>
  <c r="BV91" i="265"/>
  <c r="BV87" i="282"/>
  <c r="BV88" i="282"/>
  <c r="BV89" i="282"/>
  <c r="BV90" i="282"/>
  <c r="BV92" i="265"/>
  <c r="BV94" i="265"/>
  <c r="BV95" i="265"/>
  <c r="BV101" i="265"/>
  <c r="BV103" i="265"/>
  <c r="BW80" i="265"/>
  <c r="BW83" i="265"/>
  <c r="BW84" i="265"/>
  <c r="BW33" i="285"/>
  <c r="BW36" i="285"/>
  <c r="BW37" i="285"/>
  <c r="BW76" i="265"/>
  <c r="BW77" i="265"/>
  <c r="BW86" i="265"/>
  <c r="BW100" i="265"/>
  <c r="BW89" i="265"/>
  <c r="BW90" i="265"/>
  <c r="BW91" i="265"/>
  <c r="BW87" i="282"/>
  <c r="BW88" i="282"/>
  <c r="BW89" i="282"/>
  <c r="BW90" i="282"/>
  <c r="BW92" i="265"/>
  <c r="BW94" i="265"/>
  <c r="BW95" i="265"/>
  <c r="BW101" i="265"/>
  <c r="BW103" i="265"/>
  <c r="BX80" i="265"/>
  <c r="BX83" i="265"/>
  <c r="BX84" i="265"/>
  <c r="BX33" i="285"/>
  <c r="BX36" i="285"/>
  <c r="BX37" i="285"/>
  <c r="BX76" i="265"/>
  <c r="BX77" i="265"/>
  <c r="BX86" i="265"/>
  <c r="BX100" i="265"/>
  <c r="BX89" i="265"/>
  <c r="BX90" i="265"/>
  <c r="BX91" i="265"/>
  <c r="BX87" i="282"/>
  <c r="BX88" i="282"/>
  <c r="BX89" i="282"/>
  <c r="BX90" i="282"/>
  <c r="BX92" i="265"/>
  <c r="BX94" i="265"/>
  <c r="BX95" i="265"/>
  <c r="BX101" i="265"/>
  <c r="BX103" i="265"/>
  <c r="BY80" i="265"/>
  <c r="BY83" i="265"/>
  <c r="BY84" i="265"/>
  <c r="BY33" i="285"/>
  <c r="BY36" i="285"/>
  <c r="BY37" i="285"/>
  <c r="BY76" i="265"/>
  <c r="BY77" i="265"/>
  <c r="BY86" i="265"/>
  <c r="BY100" i="265"/>
  <c r="BY89" i="265"/>
  <c r="BY90" i="265"/>
  <c r="BY91" i="265"/>
  <c r="BY87" i="282"/>
  <c r="BY88" i="282"/>
  <c r="BY89" i="282"/>
  <c r="BY90" i="282"/>
  <c r="BY92" i="265"/>
  <c r="BY94" i="265"/>
  <c r="BY95" i="265"/>
  <c r="BY101" i="265"/>
  <c r="BY103" i="265"/>
  <c r="BZ80" i="265"/>
  <c r="BZ83" i="265"/>
  <c r="BZ84" i="265"/>
  <c r="BZ33" i="285"/>
  <c r="BZ36" i="285"/>
  <c r="BZ37" i="285"/>
  <c r="BZ76" i="265"/>
  <c r="BZ77" i="265"/>
  <c r="BZ86" i="265"/>
  <c r="BZ100" i="265"/>
  <c r="BZ89" i="265"/>
  <c r="BZ90" i="265"/>
  <c r="BZ91" i="265"/>
  <c r="BZ87" i="282"/>
  <c r="BZ88" i="282"/>
  <c r="BZ89" i="282"/>
  <c r="BZ90" i="282"/>
  <c r="BZ92" i="265"/>
  <c r="BZ94" i="265"/>
  <c r="BZ95" i="265"/>
  <c r="BZ101" i="265"/>
  <c r="BZ103" i="265"/>
  <c r="CA80" i="265"/>
  <c r="CA83" i="265"/>
  <c r="CA84" i="265"/>
  <c r="CA33" i="285"/>
  <c r="CA36" i="285"/>
  <c r="CA37" i="285"/>
  <c r="CA76" i="265"/>
  <c r="CA77" i="265"/>
  <c r="CA86" i="265"/>
  <c r="CA100" i="265"/>
  <c r="CA89" i="265"/>
  <c r="CA90" i="265"/>
  <c r="CA91" i="265"/>
  <c r="CA87" i="282"/>
  <c r="CA88" i="282"/>
  <c r="CA89" i="282"/>
  <c r="CA90" i="282"/>
  <c r="CA92" i="265"/>
  <c r="CA94" i="265"/>
  <c r="CA95" i="265"/>
  <c r="CA101" i="265"/>
  <c r="CA103" i="265"/>
  <c r="CB80" i="265"/>
  <c r="CB83" i="265"/>
  <c r="CB84" i="265"/>
  <c r="CB33" i="285"/>
  <c r="CB36" i="285"/>
  <c r="CB37" i="285"/>
  <c r="CB76" i="265"/>
  <c r="CB77" i="265"/>
  <c r="CB86" i="265"/>
  <c r="CB100" i="265"/>
  <c r="CB89" i="265"/>
  <c r="CB90" i="265"/>
  <c r="CB91" i="265"/>
  <c r="CB87" i="282"/>
  <c r="CB88" i="282"/>
  <c r="CB89" i="282"/>
  <c r="CB90" i="282"/>
  <c r="CB92" i="265"/>
  <c r="CB94" i="265"/>
  <c r="CB95" i="265"/>
  <c r="CB101" i="265"/>
  <c r="CB103" i="265"/>
  <c r="CC80" i="265"/>
  <c r="CC83" i="265"/>
  <c r="CC84" i="265"/>
  <c r="CC33" i="285"/>
  <c r="CC36" i="285"/>
  <c r="CC37" i="285"/>
  <c r="CC76" i="265"/>
  <c r="CC77" i="265"/>
  <c r="CC86" i="265"/>
  <c r="CC100" i="265"/>
  <c r="CC89" i="265"/>
  <c r="CC90" i="265"/>
  <c r="CC91" i="265"/>
  <c r="CC87" i="282"/>
  <c r="CC88" i="282"/>
  <c r="CC89" i="282"/>
  <c r="CC90" i="282"/>
  <c r="CC92" i="265"/>
  <c r="CC94" i="265"/>
  <c r="CC95" i="265"/>
  <c r="CC101" i="265"/>
  <c r="CC103" i="265"/>
  <c r="CD80" i="265"/>
  <c r="CD83" i="265"/>
  <c r="CD84" i="265"/>
  <c r="CD33" i="285"/>
  <c r="CD36" i="285"/>
  <c r="CD37" i="285"/>
  <c r="CD76" i="265"/>
  <c r="CD77" i="265"/>
  <c r="CD86" i="265"/>
  <c r="CD100" i="265"/>
  <c r="CD89" i="265"/>
  <c r="CD90" i="265"/>
  <c r="CD91" i="265"/>
  <c r="CD87" i="282"/>
  <c r="CD88" i="282"/>
  <c r="CD89" i="282"/>
  <c r="CD90" i="282"/>
  <c r="CD92" i="265"/>
  <c r="CD94" i="265"/>
  <c r="CD95" i="265"/>
  <c r="CD101" i="265"/>
  <c r="CD103" i="265"/>
  <c r="CE80" i="265"/>
  <c r="CE83" i="265"/>
  <c r="CE84" i="265"/>
  <c r="CE33" i="285"/>
  <c r="CE36" i="285"/>
  <c r="CE37" i="285"/>
  <c r="CE76" i="265"/>
  <c r="CE77" i="265"/>
  <c r="CE86" i="265"/>
  <c r="CE100" i="265"/>
  <c r="CE89" i="265"/>
  <c r="CE90" i="265"/>
  <c r="CE91" i="265"/>
  <c r="CE87" i="282"/>
  <c r="CE88" i="282"/>
  <c r="CE89" i="282"/>
  <c r="CE90" i="282"/>
  <c r="CE92" i="265"/>
  <c r="CE94" i="265"/>
  <c r="CE95" i="265"/>
  <c r="CE101" i="265"/>
  <c r="CE103" i="265"/>
  <c r="CF80" i="265"/>
  <c r="CF83" i="265"/>
  <c r="CF84" i="265"/>
  <c r="CF33" i="285"/>
  <c r="CF36" i="285"/>
  <c r="CF37" i="285"/>
  <c r="CF76" i="265"/>
  <c r="CF77" i="265"/>
  <c r="CF86" i="265"/>
  <c r="CF100" i="265"/>
  <c r="CF89" i="265"/>
  <c r="CF90" i="265"/>
  <c r="CF91" i="265"/>
  <c r="CF87" i="282"/>
  <c r="CF88" i="282"/>
  <c r="CF89" i="282"/>
  <c r="CF90" i="282"/>
  <c r="CF92" i="265"/>
  <c r="CF94" i="265"/>
  <c r="CF95" i="265"/>
  <c r="CF101" i="265"/>
  <c r="CF103" i="265"/>
  <c r="CG80" i="265"/>
  <c r="CG83" i="265"/>
  <c r="CG84" i="265"/>
  <c r="CG33" i="285"/>
  <c r="CG36" i="285"/>
  <c r="CG37" i="285"/>
  <c r="CG76" i="265"/>
  <c r="CG77" i="265"/>
  <c r="CG86" i="265"/>
  <c r="CG100" i="265"/>
  <c r="CG89" i="265"/>
  <c r="CG90" i="265"/>
  <c r="CG91" i="265"/>
  <c r="CG87" i="282"/>
  <c r="CG88" i="282"/>
  <c r="CG89" i="282"/>
  <c r="CG90" i="282"/>
  <c r="CG92" i="265"/>
  <c r="CG94" i="265"/>
  <c r="CG95" i="265"/>
  <c r="CG101" i="265"/>
  <c r="CG103" i="265"/>
  <c r="CH80" i="265"/>
  <c r="CH83" i="265"/>
  <c r="CH84" i="265"/>
  <c r="CH33" i="285"/>
  <c r="CH36" i="285"/>
  <c r="CH37" i="285"/>
  <c r="CH76" i="265"/>
  <c r="CH77" i="265"/>
  <c r="CH86" i="265"/>
  <c r="CH100" i="265"/>
  <c r="CH89" i="265"/>
  <c r="CH90" i="265"/>
  <c r="CH91" i="265"/>
  <c r="CH87" i="282"/>
  <c r="CH88" i="282"/>
  <c r="CH89" i="282"/>
  <c r="CH90" i="282"/>
  <c r="CH92" i="265"/>
  <c r="CH94" i="265"/>
  <c r="CH95" i="265"/>
  <c r="CH101" i="265"/>
  <c r="CH103" i="265"/>
  <c r="CI80" i="265"/>
  <c r="CI83" i="265"/>
  <c r="CI84" i="265"/>
  <c r="CI33" i="285"/>
  <c r="CI36" i="285"/>
  <c r="CI37" i="285"/>
  <c r="CI76" i="265"/>
  <c r="CI77" i="265"/>
  <c r="CI86" i="265"/>
  <c r="CI100" i="265"/>
  <c r="CI89" i="265"/>
  <c r="CI90" i="265"/>
  <c r="CI91" i="265"/>
  <c r="CI87" i="282"/>
  <c r="CI88" i="282"/>
  <c r="CI89" i="282"/>
  <c r="CI90" i="282"/>
  <c r="CI92" i="265"/>
  <c r="CI94" i="265"/>
  <c r="CI95" i="265"/>
  <c r="CI101" i="265"/>
  <c r="CI103" i="265"/>
  <c r="CJ80" i="265"/>
  <c r="CJ83" i="265"/>
  <c r="CJ84" i="265"/>
  <c r="CJ33" i="285"/>
  <c r="CJ36" i="285"/>
  <c r="CJ37" i="285"/>
  <c r="CJ76" i="265"/>
  <c r="CJ77" i="265"/>
  <c r="CJ86" i="265"/>
  <c r="CJ100" i="265"/>
  <c r="CJ89" i="265"/>
  <c r="CJ90" i="265"/>
  <c r="CJ91" i="265"/>
  <c r="CJ87" i="282"/>
  <c r="CJ88" i="282"/>
  <c r="CJ89" i="282"/>
  <c r="CJ90" i="282"/>
  <c r="CJ92" i="265"/>
  <c r="CJ94" i="265"/>
  <c r="CJ95" i="265"/>
  <c r="CJ101" i="265"/>
  <c r="CJ103" i="265"/>
  <c r="CK80" i="265"/>
  <c r="CK83" i="265"/>
  <c r="CK84" i="265"/>
  <c r="CK33" i="285"/>
  <c r="CK36" i="285"/>
  <c r="CK37" i="285"/>
  <c r="CK76" i="265"/>
  <c r="CK77" i="265"/>
  <c r="CK86" i="265"/>
  <c r="CK100" i="265"/>
  <c r="CK89" i="265"/>
  <c r="CK90" i="265"/>
  <c r="CK91" i="265"/>
  <c r="CK87" i="282"/>
  <c r="CK88" i="282"/>
  <c r="CK89" i="282"/>
  <c r="CK90" i="282"/>
  <c r="CK92" i="265"/>
  <c r="CK94" i="265"/>
  <c r="CK95" i="265"/>
  <c r="CK101" i="265"/>
  <c r="CK103" i="265"/>
  <c r="CL80" i="265"/>
  <c r="CL83" i="265"/>
  <c r="CL84" i="265"/>
  <c r="CL33" i="285"/>
  <c r="CL36" i="285"/>
  <c r="CL37" i="285"/>
  <c r="CL76" i="265"/>
  <c r="CL77" i="265"/>
  <c r="CL86" i="265"/>
  <c r="CL100" i="265"/>
  <c r="CL89" i="265"/>
  <c r="CL90" i="265"/>
  <c r="CL91" i="265"/>
  <c r="CL87" i="282"/>
  <c r="CL88" i="282"/>
  <c r="CL89" i="282"/>
  <c r="CL90" i="282"/>
  <c r="CL92" i="265"/>
  <c r="CL94" i="265"/>
  <c r="CL95" i="265"/>
  <c r="CL101" i="265"/>
  <c r="CL103" i="265"/>
  <c r="CM80" i="265"/>
  <c r="CM83" i="265"/>
  <c r="CM84" i="265"/>
  <c r="CM33" i="285"/>
  <c r="CM36" i="285"/>
  <c r="CM37" i="285"/>
  <c r="CM76" i="265"/>
  <c r="CM77" i="265"/>
  <c r="CM86" i="265"/>
  <c r="CM100" i="265"/>
  <c r="CM89" i="265"/>
  <c r="CM90" i="265"/>
  <c r="CM91" i="265"/>
  <c r="CM87" i="282"/>
  <c r="CM88" i="282"/>
  <c r="CM89" i="282"/>
  <c r="CM90" i="282"/>
  <c r="CM92" i="265"/>
  <c r="CM94" i="265"/>
  <c r="CM95" i="265"/>
  <c r="CM101" i="265"/>
  <c r="CM103" i="265"/>
  <c r="CN80" i="265"/>
  <c r="CN83" i="265"/>
  <c r="CN84" i="265"/>
  <c r="CN33" i="285"/>
  <c r="CN36" i="285"/>
  <c r="CN37" i="285"/>
  <c r="CN76" i="265"/>
  <c r="CN77" i="265"/>
  <c r="CN86" i="265"/>
  <c r="CN100" i="265"/>
  <c r="CN89" i="265"/>
  <c r="CN90" i="265"/>
  <c r="CN91" i="265"/>
  <c r="CN87" i="282"/>
  <c r="CN88" i="282"/>
  <c r="CN89" i="282"/>
  <c r="CN90" i="282"/>
  <c r="CN92" i="265"/>
  <c r="CN94" i="265"/>
  <c r="CN95" i="265"/>
  <c r="CN101" i="265"/>
  <c r="CN103" i="265"/>
  <c r="CO80" i="265"/>
  <c r="CO83" i="265"/>
  <c r="CO84" i="265"/>
  <c r="CO33" i="285"/>
  <c r="CO36" i="285"/>
  <c r="CO37" i="285"/>
  <c r="CO76" i="265"/>
  <c r="CO77" i="265"/>
  <c r="CO86" i="265"/>
  <c r="CO100" i="265"/>
  <c r="CO89" i="265"/>
  <c r="CO90" i="265"/>
  <c r="CO91" i="265"/>
  <c r="CO87" i="282"/>
  <c r="CO88" i="282"/>
  <c r="CO89" i="282"/>
  <c r="CO90" i="282"/>
  <c r="CO92" i="265"/>
  <c r="CO94" i="265"/>
  <c r="CO95" i="265"/>
  <c r="CO101" i="265"/>
  <c r="CO103" i="265"/>
  <c r="CP80" i="265"/>
  <c r="CP83" i="265"/>
  <c r="CP84" i="265"/>
  <c r="CP33" i="285"/>
  <c r="CP36" i="285"/>
  <c r="CP37" i="285"/>
  <c r="CP76" i="265"/>
  <c r="CP77" i="265"/>
  <c r="CP86" i="265"/>
  <c r="CP100" i="265"/>
  <c r="CP89" i="265"/>
  <c r="CP90" i="265"/>
  <c r="CP91" i="265"/>
  <c r="CP87" i="282"/>
  <c r="CP88" i="282"/>
  <c r="CP89" i="282"/>
  <c r="CP90" i="282"/>
  <c r="CP92" i="265"/>
  <c r="CP94" i="265"/>
  <c r="CP95" i="265"/>
  <c r="CP101" i="265"/>
  <c r="CP103" i="265"/>
  <c r="CQ80" i="265"/>
  <c r="CQ83" i="265"/>
  <c r="CQ84" i="265"/>
  <c r="CQ33" i="285"/>
  <c r="CQ36" i="285"/>
  <c r="CQ37" i="285"/>
  <c r="CQ76" i="265"/>
  <c r="CQ77" i="265"/>
  <c r="CQ86" i="265"/>
  <c r="CQ100" i="265"/>
  <c r="CQ89" i="265"/>
  <c r="CQ90" i="265"/>
  <c r="CQ91" i="265"/>
  <c r="CQ87" i="282"/>
  <c r="CQ88" i="282"/>
  <c r="CQ89" i="282"/>
  <c r="CQ90" i="282"/>
  <c r="CQ92" i="265"/>
  <c r="CQ94" i="265"/>
  <c r="CQ95" i="265"/>
  <c r="CQ101" i="265"/>
  <c r="CQ103" i="265"/>
  <c r="CR80" i="265"/>
  <c r="CR83" i="265"/>
  <c r="CR84" i="265"/>
  <c r="CR33" i="285"/>
  <c r="CR36" i="285"/>
  <c r="CR37" i="285"/>
  <c r="CR76" i="265"/>
  <c r="CR77" i="265"/>
  <c r="CR86" i="265"/>
  <c r="CR100" i="265"/>
  <c r="CR89" i="265"/>
  <c r="CR90" i="265"/>
  <c r="CR91" i="265"/>
  <c r="CR87" i="282"/>
  <c r="CR88" i="282"/>
  <c r="CR89" i="282"/>
  <c r="CR90" i="282"/>
  <c r="CR92" i="265"/>
  <c r="CR94" i="265"/>
  <c r="CR95" i="265"/>
  <c r="CR101" i="265"/>
  <c r="CR103" i="265"/>
  <c r="CS80" i="265"/>
  <c r="CS83" i="265"/>
  <c r="CS84" i="265"/>
  <c r="CS33" i="285"/>
  <c r="CS36" i="285"/>
  <c r="CS37" i="285"/>
  <c r="CS76" i="265"/>
  <c r="CS77" i="265"/>
  <c r="CS86" i="265"/>
  <c r="CS100" i="265"/>
  <c r="CS89" i="265"/>
  <c r="CS90" i="265"/>
  <c r="CS91" i="265"/>
  <c r="CS87" i="282"/>
  <c r="CS88" i="282"/>
  <c r="CS89" i="282"/>
  <c r="CS90" i="282"/>
  <c r="CS92" i="265"/>
  <c r="CS94" i="265"/>
  <c r="CS95" i="265"/>
  <c r="CS101" i="265"/>
  <c r="CS103" i="265"/>
  <c r="CT80" i="265"/>
  <c r="CT83" i="265"/>
  <c r="CT84" i="265"/>
  <c r="CT33" i="285"/>
  <c r="CT36" i="285"/>
  <c r="CT37" i="285"/>
  <c r="CT76" i="265"/>
  <c r="CT77" i="265"/>
  <c r="CT86" i="265"/>
  <c r="CT100" i="265"/>
  <c r="CT89" i="265"/>
  <c r="CT90" i="265"/>
  <c r="CT91" i="265"/>
  <c r="CT87" i="282"/>
  <c r="CT88" i="282"/>
  <c r="CT89" i="282"/>
  <c r="CT90" i="282"/>
  <c r="CT92" i="265"/>
  <c r="CT94" i="265"/>
  <c r="CT95" i="265"/>
  <c r="CT101" i="265"/>
  <c r="CT103" i="265"/>
  <c r="CU80" i="265"/>
  <c r="CU83" i="265"/>
  <c r="CU84" i="265"/>
  <c r="CU33" i="285"/>
  <c r="CU36" i="285"/>
  <c r="CU37" i="285"/>
  <c r="CU76" i="265"/>
  <c r="CU77" i="265"/>
  <c r="CU86" i="265"/>
  <c r="CU100" i="265"/>
  <c r="CU89" i="265"/>
  <c r="CU90" i="265"/>
  <c r="CU91" i="265"/>
  <c r="CU87" i="282"/>
  <c r="CU88" i="282"/>
  <c r="CU89" i="282"/>
  <c r="CU90" i="282"/>
  <c r="CU92" i="265"/>
  <c r="CU94" i="265"/>
  <c r="CU95" i="265"/>
  <c r="CU101" i="265"/>
  <c r="CU103" i="265"/>
  <c r="CV80" i="265"/>
  <c r="CV83" i="265"/>
  <c r="CV84" i="265"/>
  <c r="CV33" i="285"/>
  <c r="CV36" i="285"/>
  <c r="CV37" i="285"/>
  <c r="CV76" i="265"/>
  <c r="CV77" i="265"/>
  <c r="CV86" i="265"/>
  <c r="CV100" i="265"/>
  <c r="CV89" i="265"/>
  <c r="CV90" i="265"/>
  <c r="CV91" i="265"/>
  <c r="CV87" i="282"/>
  <c r="CV88" i="282"/>
  <c r="CV89" i="282"/>
  <c r="CV90" i="282"/>
  <c r="CV92" i="265"/>
  <c r="CV94" i="265"/>
  <c r="CV95" i="265"/>
  <c r="CV101" i="265"/>
  <c r="CV103" i="265"/>
  <c r="CW80" i="265"/>
  <c r="CW83" i="265"/>
  <c r="CW84" i="265"/>
  <c r="CW33" i="285"/>
  <c r="CW36" i="285"/>
  <c r="CW37" i="285"/>
  <c r="CW76" i="265"/>
  <c r="CW77" i="265"/>
  <c r="CW86" i="265"/>
  <c r="CW100" i="265"/>
  <c r="CW89" i="265"/>
  <c r="CW90" i="265"/>
  <c r="CW91" i="265"/>
  <c r="CW87" i="282"/>
  <c r="CW88" i="282"/>
  <c r="CW89" i="282"/>
  <c r="CW90" i="282"/>
  <c r="CW92" i="265"/>
  <c r="CW94" i="265"/>
  <c r="CW95" i="265"/>
  <c r="CW101" i="265"/>
  <c r="CW103" i="265"/>
  <c r="CX80" i="265"/>
  <c r="CX83" i="265"/>
  <c r="CX84" i="265"/>
  <c r="CX33" i="285"/>
  <c r="CX36" i="285"/>
  <c r="CX37" i="285"/>
  <c r="CX76" i="265"/>
  <c r="CX77" i="265"/>
  <c r="CX86" i="265"/>
  <c r="CX100" i="265"/>
  <c r="CX89" i="265"/>
  <c r="CX90" i="265"/>
  <c r="CX91" i="265"/>
  <c r="CX87" i="282"/>
  <c r="CX88" i="282"/>
  <c r="CX89" i="282"/>
  <c r="CX90" i="282"/>
  <c r="CX92" i="265"/>
  <c r="CX94" i="265"/>
  <c r="CX95" i="265"/>
  <c r="CX101" i="265"/>
  <c r="CX103" i="265"/>
  <c r="CY80" i="265"/>
  <c r="CY83" i="265"/>
  <c r="CY84" i="265"/>
  <c r="CY33" i="285"/>
  <c r="CY36" i="285"/>
  <c r="CY37" i="285"/>
  <c r="CY76" i="265"/>
  <c r="CY77" i="265"/>
  <c r="CY86" i="265"/>
  <c r="CY100" i="265"/>
  <c r="CY89" i="265"/>
  <c r="CY90" i="265"/>
  <c r="CY91" i="265"/>
  <c r="CY87" i="282"/>
  <c r="CY88" i="282"/>
  <c r="CY89" i="282"/>
  <c r="CY90" i="282"/>
  <c r="CY92" i="265"/>
  <c r="CY94" i="265"/>
  <c r="CY95" i="265"/>
  <c r="CY101" i="265"/>
  <c r="CY103" i="265"/>
  <c r="CZ80" i="265"/>
  <c r="CZ83" i="265"/>
  <c r="CZ84" i="265"/>
  <c r="CZ33" i="285"/>
  <c r="CZ36" i="285"/>
  <c r="CZ37" i="285"/>
  <c r="CZ76" i="265"/>
  <c r="CZ77" i="265"/>
  <c r="CZ86" i="265"/>
  <c r="CZ100" i="265"/>
  <c r="CZ89" i="265"/>
  <c r="CZ90" i="265"/>
  <c r="CZ91" i="265"/>
  <c r="CZ87" i="282"/>
  <c r="CZ88" i="282"/>
  <c r="CZ89" i="282"/>
  <c r="CZ90" i="282"/>
  <c r="CZ92" i="265"/>
  <c r="CZ94" i="265"/>
  <c r="CZ95" i="265"/>
  <c r="CZ101" i="265"/>
  <c r="CZ103" i="265"/>
  <c r="DA80" i="265"/>
  <c r="DA83" i="265"/>
  <c r="DA84" i="265"/>
  <c r="DA33" i="285"/>
  <c r="DA36" i="285"/>
  <c r="DA37" i="285"/>
  <c r="DA76" i="265"/>
  <c r="DA77" i="265"/>
  <c r="DA86" i="265"/>
  <c r="DA100" i="265"/>
  <c r="DA89" i="265"/>
  <c r="DA90" i="265"/>
  <c r="DA91" i="265"/>
  <c r="DA87" i="282"/>
  <c r="DA88" i="282"/>
  <c r="DA89" i="282"/>
  <c r="DA90" i="282"/>
  <c r="DA92" i="265"/>
  <c r="DA94" i="265"/>
  <c r="DA95" i="265"/>
  <c r="DA101" i="265"/>
  <c r="DA103" i="265"/>
  <c r="DB80" i="265"/>
  <c r="DB83" i="265"/>
  <c r="DB84" i="265"/>
  <c r="DB33" i="285"/>
  <c r="DB36" i="285"/>
  <c r="DB37" i="285"/>
  <c r="DB76" i="265"/>
  <c r="DB77" i="265"/>
  <c r="DB86" i="265"/>
  <c r="DB100" i="265"/>
  <c r="DB89" i="265"/>
  <c r="DB90" i="265"/>
  <c r="DB91" i="265"/>
  <c r="DB87" i="282"/>
  <c r="DB88" i="282"/>
  <c r="DB89" i="282"/>
  <c r="DB90" i="282"/>
  <c r="DB92" i="265"/>
  <c r="DB94" i="265"/>
  <c r="DB95" i="265"/>
  <c r="DB101" i="265"/>
  <c r="DB103" i="265"/>
  <c r="DC80" i="265"/>
  <c r="DC83" i="265"/>
  <c r="DC84" i="265"/>
  <c r="DC33" i="285"/>
  <c r="DC36" i="285"/>
  <c r="DC37" i="285"/>
  <c r="DC76" i="265"/>
  <c r="DC77" i="265"/>
  <c r="DC86" i="265"/>
  <c r="DC100" i="265"/>
  <c r="DC89" i="265"/>
  <c r="DC90" i="265"/>
  <c r="DC91" i="265"/>
  <c r="DC87" i="282"/>
  <c r="DC88" i="282"/>
  <c r="DC89" i="282"/>
  <c r="DC90" i="282"/>
  <c r="DC92" i="265"/>
  <c r="DC94" i="265"/>
  <c r="DC95" i="265"/>
  <c r="DC101" i="265"/>
  <c r="DC103" i="265"/>
  <c r="DD80" i="265"/>
  <c r="DD83" i="265"/>
  <c r="DD84" i="265"/>
  <c r="DD33" i="285"/>
  <c r="DD36" i="285"/>
  <c r="DD37" i="285"/>
  <c r="DD76" i="265"/>
  <c r="DD77" i="265"/>
  <c r="DD86" i="265"/>
  <c r="DD100" i="265"/>
  <c r="DD89" i="265"/>
  <c r="DD90" i="265"/>
  <c r="DD91" i="265"/>
  <c r="DD87" i="282"/>
  <c r="DD88" i="282"/>
  <c r="DD89" i="282"/>
  <c r="DD90" i="282"/>
  <c r="DD92" i="265"/>
  <c r="DD94" i="265"/>
  <c r="DD95" i="265"/>
  <c r="DD101" i="265"/>
  <c r="DD103" i="265"/>
  <c r="DE80" i="265"/>
  <c r="DE83" i="265"/>
  <c r="DE84" i="265"/>
  <c r="DE33" i="285"/>
  <c r="DE36" i="285"/>
  <c r="DE37" i="285"/>
  <c r="DE76" i="265"/>
  <c r="DE77" i="265"/>
  <c r="DE86" i="265"/>
  <c r="DE100" i="265"/>
  <c r="DE89" i="265"/>
  <c r="DE90" i="265"/>
  <c r="DE91" i="265"/>
  <c r="DE87" i="282"/>
  <c r="DE88" i="282"/>
  <c r="DE89" i="282"/>
  <c r="DE90" i="282"/>
  <c r="DE92" i="265"/>
  <c r="DE94" i="265"/>
  <c r="DE95" i="265"/>
  <c r="DE101" i="265"/>
  <c r="DE103" i="265"/>
  <c r="DF80" i="265"/>
  <c r="DF83" i="265"/>
  <c r="DF84" i="265"/>
  <c r="DF33" i="285"/>
  <c r="DF36" i="285"/>
  <c r="DF37" i="285"/>
  <c r="DF76" i="265"/>
  <c r="DF77" i="265"/>
  <c r="DF86" i="265"/>
  <c r="DF100" i="265"/>
  <c r="DF89" i="265"/>
  <c r="DF90" i="265"/>
  <c r="DF91" i="265"/>
  <c r="DF87" i="282"/>
  <c r="DF88" i="282"/>
  <c r="DF89" i="282"/>
  <c r="DF90" i="282"/>
  <c r="DF92" i="265"/>
  <c r="DF94" i="265"/>
  <c r="DF95" i="265"/>
  <c r="DF101" i="265"/>
  <c r="DF103" i="265"/>
  <c r="DG80" i="265"/>
  <c r="DG83" i="265"/>
  <c r="DG84" i="265"/>
  <c r="DG33" i="285"/>
  <c r="DG36" i="285"/>
  <c r="DG37" i="285"/>
  <c r="DG76" i="265"/>
  <c r="DG77" i="265"/>
  <c r="DG86" i="265"/>
  <c r="DG100" i="265"/>
  <c r="DG89" i="265"/>
  <c r="DG90" i="265"/>
  <c r="DG91" i="265"/>
  <c r="DG87" i="282"/>
  <c r="DG88" i="282"/>
  <c r="DG89" i="282"/>
  <c r="DG90" i="282"/>
  <c r="DG92" i="265"/>
  <c r="DG94" i="265"/>
  <c r="DG95" i="265"/>
  <c r="DG101" i="265"/>
  <c r="DG103" i="265"/>
  <c r="DH80" i="265"/>
  <c r="DH83" i="265"/>
  <c r="DH84" i="265"/>
  <c r="DH33" i="285"/>
  <c r="DH36" i="285"/>
  <c r="DH37" i="285"/>
  <c r="DH76" i="265"/>
  <c r="DH77" i="265"/>
  <c r="DH86" i="265"/>
  <c r="DH100" i="265"/>
  <c r="DH89" i="265"/>
  <c r="DH90" i="265"/>
  <c r="DH91" i="265"/>
  <c r="DH87" i="282"/>
  <c r="DH88" i="282"/>
  <c r="DH89" i="282"/>
  <c r="DH90" i="282"/>
  <c r="DH92" i="265"/>
  <c r="DH94" i="265"/>
  <c r="DH95" i="265"/>
  <c r="DH101" i="265"/>
  <c r="DH103" i="265"/>
  <c r="DI80" i="265"/>
  <c r="DI83" i="265"/>
  <c r="DI84" i="265"/>
  <c r="DI33" i="285"/>
  <c r="DI36" i="285"/>
  <c r="DI37" i="285"/>
  <c r="DI76" i="265"/>
  <c r="DI77" i="265"/>
  <c r="DI86" i="265"/>
  <c r="DI100" i="265"/>
  <c r="DI89" i="265"/>
  <c r="DI90" i="265"/>
  <c r="DI91" i="265"/>
  <c r="DI87" i="282"/>
  <c r="DI88" i="282"/>
  <c r="DI89" i="282"/>
  <c r="DI90" i="282"/>
  <c r="DI92" i="265"/>
  <c r="DI94" i="265"/>
  <c r="DI95" i="265"/>
  <c r="DI101" i="265"/>
  <c r="DI103" i="265"/>
  <c r="DJ80" i="265"/>
  <c r="DJ83" i="265"/>
  <c r="DJ84" i="265"/>
  <c r="DJ33" i="285"/>
  <c r="DJ36" i="285"/>
  <c r="DJ37" i="285"/>
  <c r="DJ76" i="265"/>
  <c r="DJ77" i="265"/>
  <c r="DJ86" i="265"/>
  <c r="DJ100" i="265"/>
  <c r="DJ89" i="265"/>
  <c r="DJ90" i="265"/>
  <c r="DJ91" i="265"/>
  <c r="DJ87" i="282"/>
  <c r="DJ88" i="282"/>
  <c r="DJ89" i="282"/>
  <c r="DJ90" i="282"/>
  <c r="DJ92" i="265"/>
  <c r="DJ94" i="265"/>
  <c r="DJ95" i="265"/>
  <c r="DJ101" i="265"/>
  <c r="DJ103" i="265"/>
  <c r="DK80" i="265"/>
  <c r="DK83" i="265"/>
  <c r="DK84" i="265"/>
  <c r="DK33" i="285"/>
  <c r="DK36" i="285"/>
  <c r="DK37" i="285"/>
  <c r="DK76" i="265"/>
  <c r="DK77" i="265"/>
  <c r="DK86" i="265"/>
  <c r="DK100" i="265"/>
  <c r="DK89" i="265"/>
  <c r="DK90" i="265"/>
  <c r="DK91" i="265"/>
  <c r="DK87" i="282"/>
  <c r="DK88" i="282"/>
  <c r="DK89" i="282"/>
  <c r="DK90" i="282"/>
  <c r="DK92" i="265"/>
  <c r="DK94" i="265"/>
  <c r="DK95" i="265"/>
  <c r="DK101" i="265"/>
  <c r="DK103" i="265"/>
  <c r="DL80" i="265"/>
  <c r="DL83" i="265"/>
  <c r="DL84" i="265"/>
  <c r="DL33" i="285"/>
  <c r="DL36" i="285"/>
  <c r="DL37" i="285"/>
  <c r="DL76" i="265"/>
  <c r="DL77" i="265"/>
  <c r="DL86" i="265"/>
  <c r="DL100" i="265"/>
  <c r="DL89" i="265"/>
  <c r="DL90" i="265"/>
  <c r="DL91" i="265"/>
  <c r="DL87" i="282"/>
  <c r="DL88" i="282"/>
  <c r="DL89" i="282"/>
  <c r="DL90" i="282"/>
  <c r="DL92" i="265"/>
  <c r="DL94" i="265"/>
  <c r="DL95" i="265"/>
  <c r="DL101" i="265"/>
  <c r="DL103" i="265"/>
  <c r="DM80" i="265"/>
  <c r="DM83" i="265"/>
  <c r="DM84" i="265"/>
  <c r="DM33" i="285"/>
  <c r="DM36" i="285"/>
  <c r="DM37" i="285"/>
  <c r="DM76" i="265"/>
  <c r="DM77" i="265"/>
  <c r="DM86" i="265"/>
  <c r="DM100" i="265"/>
  <c r="DM89" i="265"/>
  <c r="DM90" i="265"/>
  <c r="DM91" i="265"/>
  <c r="DM87" i="282"/>
  <c r="DM88" i="282"/>
  <c r="DM89" i="282"/>
  <c r="DM90" i="282"/>
  <c r="DM92" i="265"/>
  <c r="DM94" i="265"/>
  <c r="DM95" i="265"/>
  <c r="DM101" i="265"/>
  <c r="DM103" i="265"/>
  <c r="DN80" i="265"/>
  <c r="DN83" i="265"/>
  <c r="DN84" i="265"/>
  <c r="DN33" i="285"/>
  <c r="DN36" i="285"/>
  <c r="DN37" i="285"/>
  <c r="DN76" i="265"/>
  <c r="DN77" i="265"/>
  <c r="DN86" i="265"/>
  <c r="DN100" i="265"/>
  <c r="DN89" i="265"/>
  <c r="DN90" i="265"/>
  <c r="DN91" i="265"/>
  <c r="DN87" i="282"/>
  <c r="DN88" i="282"/>
  <c r="DN89" i="282"/>
  <c r="DN90" i="282"/>
  <c r="DN92" i="265"/>
  <c r="DN94" i="265"/>
  <c r="DN95" i="265"/>
  <c r="DN101" i="265"/>
  <c r="DN103" i="265"/>
  <c r="DO80" i="265"/>
  <c r="DO83" i="265"/>
  <c r="DO84" i="265"/>
  <c r="DO33" i="285"/>
  <c r="DO36" i="285"/>
  <c r="DO37" i="285"/>
  <c r="DO76" i="265"/>
  <c r="DO77" i="265"/>
  <c r="DO86" i="265"/>
  <c r="DO100" i="265"/>
  <c r="DO89" i="265"/>
  <c r="DO90" i="265"/>
  <c r="DO91" i="265"/>
  <c r="DO87" i="282"/>
  <c r="DO88" i="282"/>
  <c r="DO89" i="282"/>
  <c r="DO90" i="282"/>
  <c r="DO92" i="265"/>
  <c r="DO94" i="265"/>
  <c r="DO95" i="265"/>
  <c r="DO101" i="265"/>
  <c r="DO103" i="265"/>
  <c r="DP80" i="265"/>
  <c r="DP83" i="265"/>
  <c r="DP84" i="265"/>
  <c r="DP33" i="285"/>
  <c r="DP36" i="285"/>
  <c r="DP37" i="285"/>
  <c r="DP76" i="265"/>
  <c r="DP77" i="265"/>
  <c r="DP86" i="265"/>
  <c r="DP100" i="265"/>
  <c r="DP89" i="265"/>
  <c r="DP90" i="265"/>
  <c r="DP91" i="265"/>
  <c r="DP87" i="282"/>
  <c r="DP88" i="282"/>
  <c r="DP89" i="282"/>
  <c r="DP90" i="282"/>
  <c r="DP92" i="265"/>
  <c r="DP94" i="265"/>
  <c r="DP95" i="265"/>
  <c r="DP101" i="265"/>
  <c r="DP103" i="265"/>
  <c r="DQ80" i="265"/>
  <c r="DQ83" i="265"/>
  <c r="DQ84" i="265"/>
  <c r="DQ33" i="285"/>
  <c r="DQ36" i="285"/>
  <c r="DQ37" i="285"/>
  <c r="DQ76" i="265"/>
  <c r="DQ77" i="265"/>
  <c r="DQ86" i="265"/>
  <c r="DQ100" i="265"/>
  <c r="DQ89" i="265"/>
  <c r="DQ90" i="265"/>
  <c r="DQ91" i="265"/>
  <c r="DQ87" i="282"/>
  <c r="DQ88" i="282"/>
  <c r="DQ89" i="282"/>
  <c r="DQ90" i="282"/>
  <c r="DQ92" i="265"/>
  <c r="DQ94" i="265"/>
  <c r="DQ95" i="265"/>
  <c r="DQ101" i="265"/>
  <c r="DQ103" i="265"/>
  <c r="DR80" i="265"/>
  <c r="DR83" i="265"/>
  <c r="DR84" i="265"/>
  <c r="DR33" i="285"/>
  <c r="DR36" i="285"/>
  <c r="DR37" i="285"/>
  <c r="DR76" i="265"/>
  <c r="DR77" i="265"/>
  <c r="DR86" i="265"/>
  <c r="DR100" i="265"/>
  <c r="DR89" i="265"/>
  <c r="DR90" i="265"/>
  <c r="DR91" i="265"/>
  <c r="DR87" i="282"/>
  <c r="DR88" i="282"/>
  <c r="DR89" i="282"/>
  <c r="DR90" i="282"/>
  <c r="DR92" i="265"/>
  <c r="DR94" i="265"/>
  <c r="DR95" i="265"/>
  <c r="DR101" i="265"/>
  <c r="DR103" i="265"/>
  <c r="DS80" i="265"/>
  <c r="DS83" i="265"/>
  <c r="DS84" i="265"/>
  <c r="DS33" i="285"/>
  <c r="DS36" i="285"/>
  <c r="DS37" i="285"/>
  <c r="DS76" i="265"/>
  <c r="DS77" i="265"/>
  <c r="DS86" i="265"/>
  <c r="DS100" i="265"/>
  <c r="DS89" i="265"/>
  <c r="DS90" i="265"/>
  <c r="DS91" i="265"/>
  <c r="DS87" i="282"/>
  <c r="DS88" i="282"/>
  <c r="DS89" i="282"/>
  <c r="DS90" i="282"/>
  <c r="DS92" i="265"/>
  <c r="DS94" i="265"/>
  <c r="DS95" i="265"/>
  <c r="DS101" i="265"/>
  <c r="DS103" i="265"/>
  <c r="DT80" i="265"/>
  <c r="DT83" i="265"/>
  <c r="DT84" i="265"/>
  <c r="DT33" i="285"/>
  <c r="DT36" i="285"/>
  <c r="DT37" i="285"/>
  <c r="DT76" i="265"/>
  <c r="DT77" i="265"/>
  <c r="DT86" i="265"/>
  <c r="DT100" i="265"/>
  <c r="DT89" i="265"/>
  <c r="DT90" i="265"/>
  <c r="DT91" i="265"/>
  <c r="DT87" i="282"/>
  <c r="DT88" i="282"/>
  <c r="DT89" i="282"/>
  <c r="DT90" i="282"/>
  <c r="DT92" i="265"/>
  <c r="DT94" i="265"/>
  <c r="DT95" i="265"/>
  <c r="DT101" i="265"/>
  <c r="DT103" i="265"/>
  <c r="DU80" i="265"/>
  <c r="DU83" i="265"/>
  <c r="DU84" i="265"/>
  <c r="DU33" i="285"/>
  <c r="DU36" i="285"/>
  <c r="DU37" i="285"/>
  <c r="DU76" i="265"/>
  <c r="DU77" i="265"/>
  <c r="DU86" i="265"/>
  <c r="DU100" i="265"/>
  <c r="DU89" i="265"/>
  <c r="DU90" i="265"/>
  <c r="DU91" i="265"/>
  <c r="DU87" i="282"/>
  <c r="DU88" i="282"/>
  <c r="DU89" i="282"/>
  <c r="DU90" i="282"/>
  <c r="DU92" i="265"/>
  <c r="DU94" i="265"/>
  <c r="DU95" i="265"/>
  <c r="DU101" i="265"/>
  <c r="DU103" i="265"/>
  <c r="DV80" i="265"/>
  <c r="DV83" i="265"/>
  <c r="DV84" i="265"/>
  <c r="DV33" i="285"/>
  <c r="DV36" i="285"/>
  <c r="DV37" i="285"/>
  <c r="DV76" i="265"/>
  <c r="DV77" i="265"/>
  <c r="DV86" i="265"/>
  <c r="DV100" i="265"/>
  <c r="DV89" i="265"/>
  <c r="DV90" i="265"/>
  <c r="DV91" i="265"/>
  <c r="DV87" i="282"/>
  <c r="DV88" i="282"/>
  <c r="DV89" i="282"/>
  <c r="DV90" i="282"/>
  <c r="DV92" i="265"/>
  <c r="DV94" i="265"/>
  <c r="DV95" i="265"/>
  <c r="DV101" i="265"/>
  <c r="DV103" i="265"/>
  <c r="DW80" i="265"/>
  <c r="DW83" i="265"/>
  <c r="DW84" i="265"/>
  <c r="DW33" i="285"/>
  <c r="DW36" i="285"/>
  <c r="DW37" i="285"/>
  <c r="DW76" i="265"/>
  <c r="DW77" i="265"/>
  <c r="DW86" i="265"/>
  <c r="DW100" i="265"/>
  <c r="DW89" i="265"/>
  <c r="DW90" i="265"/>
  <c r="DW91" i="265"/>
  <c r="DW87" i="282"/>
  <c r="DW88" i="282"/>
  <c r="DW89" i="282"/>
  <c r="DW90" i="282"/>
  <c r="DW92" i="265"/>
  <c r="DW94" i="265"/>
  <c r="DW95" i="265"/>
  <c r="DW101" i="265"/>
  <c r="DW103" i="265"/>
  <c r="DX80" i="265"/>
  <c r="DX83" i="265"/>
  <c r="DX84" i="265"/>
  <c r="DX33" i="285"/>
  <c r="DX36" i="285"/>
  <c r="DX37" i="285"/>
  <c r="DX76" i="265"/>
  <c r="DX77" i="265"/>
  <c r="DX86" i="265"/>
  <c r="DX100" i="265"/>
  <c r="DX89" i="265"/>
  <c r="DX90" i="265"/>
  <c r="DX91" i="265"/>
  <c r="DX87" i="282"/>
  <c r="DX88" i="282"/>
  <c r="DX89" i="282"/>
  <c r="DX90" i="282"/>
  <c r="DX92" i="265"/>
  <c r="DX94" i="265"/>
  <c r="DX95" i="265"/>
  <c r="DX101" i="265"/>
  <c r="DX103" i="265"/>
  <c r="DY80" i="265"/>
  <c r="DY83" i="265"/>
  <c r="DY84" i="265"/>
  <c r="DY33" i="285"/>
  <c r="DY36" i="285"/>
  <c r="DY37" i="285"/>
  <c r="DY76" i="265"/>
  <c r="DY77" i="265"/>
  <c r="DY86" i="265"/>
  <c r="DY100" i="265"/>
  <c r="DY89" i="265"/>
  <c r="DY90" i="265"/>
  <c r="DY91" i="265"/>
  <c r="DY87" i="282"/>
  <c r="DY88" i="282"/>
  <c r="DY89" i="282"/>
  <c r="DY90" i="282"/>
  <c r="DY92" i="265"/>
  <c r="DY94" i="265"/>
  <c r="DY95" i="265"/>
  <c r="DY101" i="265"/>
  <c r="DY103" i="265"/>
  <c r="DZ80" i="265"/>
  <c r="DZ83" i="265"/>
  <c r="DZ84" i="265"/>
  <c r="DZ33" i="285"/>
  <c r="DZ36" i="285"/>
  <c r="DZ37" i="285"/>
  <c r="DZ76" i="265"/>
  <c r="DZ77" i="265"/>
  <c r="DZ86" i="265"/>
  <c r="DZ100" i="265"/>
  <c r="DZ89" i="265"/>
  <c r="DZ90" i="265"/>
  <c r="DZ91" i="265"/>
  <c r="DZ87" i="282"/>
  <c r="DZ88" i="282"/>
  <c r="DZ89" i="282"/>
  <c r="DZ90" i="282"/>
  <c r="DZ92" i="265"/>
  <c r="DZ94" i="265"/>
  <c r="DZ95" i="265"/>
  <c r="DZ101" i="265"/>
  <c r="DZ103" i="265"/>
  <c r="EA80" i="265"/>
  <c r="EA83" i="265"/>
  <c r="EA84" i="265"/>
  <c r="EA33" i="285"/>
  <c r="EA36" i="285"/>
  <c r="EA37" i="285"/>
  <c r="EA76" i="265"/>
  <c r="EA77" i="265"/>
  <c r="EA86" i="265"/>
  <c r="EA100" i="265"/>
  <c r="EA89" i="265"/>
  <c r="EA90" i="265"/>
  <c r="EA91" i="265"/>
  <c r="EA87" i="282"/>
  <c r="EA88" i="282"/>
  <c r="EA89" i="282"/>
  <c r="EA90" i="282"/>
  <c r="EA92" i="265"/>
  <c r="EA94" i="265"/>
  <c r="EA95" i="265"/>
  <c r="EA101" i="265"/>
  <c r="EA103" i="265"/>
  <c r="EB80" i="265"/>
  <c r="EB83" i="265"/>
  <c r="EB84" i="265"/>
  <c r="EB33" i="285"/>
  <c r="EB36" i="285"/>
  <c r="EB37" i="285"/>
  <c r="EB76" i="265"/>
  <c r="EB77" i="265"/>
  <c r="EB86" i="265"/>
  <c r="EB100" i="265"/>
  <c r="EB89" i="265"/>
  <c r="EB90" i="265"/>
  <c r="EB91" i="265"/>
  <c r="EB87" i="282"/>
  <c r="EB88" i="282"/>
  <c r="EB89" i="282"/>
  <c r="EB90" i="282"/>
  <c r="EB92" i="265"/>
  <c r="EB94" i="265"/>
  <c r="EB95" i="265"/>
  <c r="EB101" i="265"/>
  <c r="EB103" i="265"/>
  <c r="EC80" i="265"/>
  <c r="EC83" i="265"/>
  <c r="EC84" i="265"/>
  <c r="EC33" i="285"/>
  <c r="EC36" i="285"/>
  <c r="EC37" i="285"/>
  <c r="EC76" i="265"/>
  <c r="EC77" i="265"/>
  <c r="EC86" i="265"/>
  <c r="EC100" i="265"/>
  <c r="EC89" i="265"/>
  <c r="EC90" i="265"/>
  <c r="EC91" i="265"/>
  <c r="EC87" i="282"/>
  <c r="EC88" i="282"/>
  <c r="EC89" i="282"/>
  <c r="EC90" i="282"/>
  <c r="EC92" i="265"/>
  <c r="EC94" i="265"/>
  <c r="EC95" i="265"/>
  <c r="EC101" i="265"/>
  <c r="EC103" i="265"/>
  <c r="ED80" i="265"/>
  <c r="ED83" i="265"/>
  <c r="ED84" i="265"/>
  <c r="ED33" i="285"/>
  <c r="ED36" i="285"/>
  <c r="ED37" i="285"/>
  <c r="ED76" i="265"/>
  <c r="ED77" i="265"/>
  <c r="ED86" i="265"/>
  <c r="ED100" i="265"/>
  <c r="ED89" i="265"/>
  <c r="ED90" i="265"/>
  <c r="ED91" i="265"/>
  <c r="ED87" i="282"/>
  <c r="ED88" i="282"/>
  <c r="ED89" i="282"/>
  <c r="ED90" i="282"/>
  <c r="ED92" i="265"/>
  <c r="ED94" i="265"/>
  <c r="ED95" i="265"/>
  <c r="ED101" i="265"/>
  <c r="ED103" i="265"/>
  <c r="EE80" i="265"/>
  <c r="EE83" i="265"/>
  <c r="EE84" i="265"/>
  <c r="EE33" i="285"/>
  <c r="EE36" i="285"/>
  <c r="EE37" i="285"/>
  <c r="EE76" i="265"/>
  <c r="EE77" i="265"/>
  <c r="EE86" i="265"/>
  <c r="EE100" i="265"/>
  <c r="EE89" i="265"/>
  <c r="EE90" i="265"/>
  <c r="EE91" i="265"/>
  <c r="EE87" i="282"/>
  <c r="EE88" i="282"/>
  <c r="EE89" i="282"/>
  <c r="EE90" i="282"/>
  <c r="EE92" i="265"/>
  <c r="EE94" i="265"/>
  <c r="EE95" i="265"/>
  <c r="EE101" i="265"/>
  <c r="EE103" i="265"/>
  <c r="EF80" i="265"/>
  <c r="EF83" i="265"/>
  <c r="EF84" i="265"/>
  <c r="EF33" i="285"/>
  <c r="EF36" i="285"/>
  <c r="EF37" i="285"/>
  <c r="EF76" i="265"/>
  <c r="EF77" i="265"/>
  <c r="EF86" i="265"/>
  <c r="EF100" i="265"/>
  <c r="EF89" i="265"/>
  <c r="EF90" i="265"/>
  <c r="EF91" i="265"/>
  <c r="EF87" i="282"/>
  <c r="EF88" i="282"/>
  <c r="EF89" i="282"/>
  <c r="EF90" i="282"/>
  <c r="EF92" i="265"/>
  <c r="EF94" i="265"/>
  <c r="EF95" i="265"/>
  <c r="EF101" i="265"/>
  <c r="EF103" i="265"/>
  <c r="EG80" i="265"/>
  <c r="EG83" i="265"/>
  <c r="EG84" i="265"/>
  <c r="EG33" i="285"/>
  <c r="EG36" i="285"/>
  <c r="EG37" i="285"/>
  <c r="EG76" i="265"/>
  <c r="EG77" i="265"/>
  <c r="EG86" i="265"/>
  <c r="EG100" i="265"/>
  <c r="EG89" i="265"/>
  <c r="EG90" i="265"/>
  <c r="EG91" i="265"/>
  <c r="EG87" i="282"/>
  <c r="EG88" i="282"/>
  <c r="EG89" i="282"/>
  <c r="EG90" i="282"/>
  <c r="EG92" i="265"/>
  <c r="EG94" i="265"/>
  <c r="EG95" i="265"/>
  <c r="EG101" i="265"/>
  <c r="EG103" i="265"/>
  <c r="EH80" i="265"/>
  <c r="EH83" i="265"/>
  <c r="EH84" i="265"/>
  <c r="EH33" i="285"/>
  <c r="EH36" i="285"/>
  <c r="EH37" i="285"/>
  <c r="EH76" i="265"/>
  <c r="EH77" i="265"/>
  <c r="EH86" i="265"/>
  <c r="EH100" i="265"/>
  <c r="EH89" i="265"/>
  <c r="EH90" i="265"/>
  <c r="EH91" i="265"/>
  <c r="EH87" i="282"/>
  <c r="EH88" i="282"/>
  <c r="EH89" i="282"/>
  <c r="EH90" i="282"/>
  <c r="EH92" i="265"/>
  <c r="EH94" i="265"/>
  <c r="EH95" i="265"/>
  <c r="EH101" i="265"/>
  <c r="EH103" i="265"/>
  <c r="EI80" i="265"/>
  <c r="EI83" i="265"/>
  <c r="EI84" i="265"/>
  <c r="EI33" i="285"/>
  <c r="EI36" i="285"/>
  <c r="EI37" i="285"/>
  <c r="EI76" i="265"/>
  <c r="EI77" i="265"/>
  <c r="EI86" i="265"/>
  <c r="EI100" i="265"/>
  <c r="EI89" i="265"/>
  <c r="EI90" i="265"/>
  <c r="EI91" i="265"/>
  <c r="EI87" i="282"/>
  <c r="EI88" i="282"/>
  <c r="EI89" i="282"/>
  <c r="EI90" i="282"/>
  <c r="EI92" i="265"/>
  <c r="EI94" i="265"/>
  <c r="EI95" i="265"/>
  <c r="EI101" i="265"/>
  <c r="EI103" i="265"/>
  <c r="EJ80" i="265"/>
  <c r="EJ83" i="265"/>
  <c r="EJ84" i="265"/>
  <c r="EJ33" i="285"/>
  <c r="EJ36" i="285"/>
  <c r="EJ37" i="285"/>
  <c r="EJ76" i="265"/>
  <c r="EJ77" i="265"/>
  <c r="EJ86" i="265"/>
  <c r="EJ100" i="265"/>
  <c r="EJ89" i="265"/>
  <c r="EJ90" i="265"/>
  <c r="EJ91" i="265"/>
  <c r="EJ87" i="282"/>
  <c r="EJ88" i="282"/>
  <c r="EJ89" i="282"/>
  <c r="EJ90" i="282"/>
  <c r="EJ92" i="265"/>
  <c r="EJ94" i="265"/>
  <c r="EJ95" i="265"/>
  <c r="EJ101" i="265"/>
  <c r="EJ103" i="265"/>
  <c r="EK80" i="265"/>
  <c r="EK83" i="265"/>
  <c r="EK84" i="265"/>
  <c r="EK33" i="285"/>
  <c r="EK36" i="285"/>
  <c r="EK37" i="285"/>
  <c r="EK76" i="265"/>
  <c r="EK77" i="265"/>
  <c r="EK86" i="265"/>
  <c r="EK100" i="265"/>
  <c r="EK89" i="265"/>
  <c r="EK90" i="265"/>
  <c r="EK91" i="265"/>
  <c r="EK87" i="282"/>
  <c r="EK88" i="282"/>
  <c r="EK89" i="282"/>
  <c r="EK90" i="282"/>
  <c r="EK92" i="265"/>
  <c r="EK94" i="265"/>
  <c r="EK95" i="265"/>
  <c r="EK101" i="265"/>
  <c r="EK103" i="265"/>
  <c r="EL80" i="265"/>
  <c r="EL83" i="265"/>
  <c r="EL84" i="265"/>
  <c r="EL33" i="285"/>
  <c r="EL36" i="285"/>
  <c r="EL37" i="285"/>
  <c r="EL76" i="265"/>
  <c r="EL77" i="265"/>
  <c r="EL86" i="265"/>
  <c r="EL100" i="265"/>
  <c r="EL89" i="265"/>
  <c r="EL90" i="265"/>
  <c r="EL91" i="265"/>
  <c r="EL87" i="282"/>
  <c r="EL88" i="282"/>
  <c r="EL89" i="282"/>
  <c r="EL90" i="282"/>
  <c r="EL92" i="265"/>
  <c r="EL94" i="265"/>
  <c r="EL95" i="265"/>
  <c r="EL101" i="265"/>
  <c r="EL103" i="265"/>
  <c r="EM80" i="265"/>
  <c r="EM83" i="265"/>
  <c r="EM84" i="265"/>
  <c r="EM33" i="285"/>
  <c r="EM36" i="285"/>
  <c r="EM37" i="285"/>
  <c r="EM76" i="265"/>
  <c r="EM77" i="265"/>
  <c r="EM86" i="265"/>
  <c r="EM100" i="265"/>
  <c r="EM89" i="265"/>
  <c r="EM90" i="265"/>
  <c r="EM91" i="265"/>
  <c r="EM87" i="282"/>
  <c r="EM88" i="282"/>
  <c r="EM89" i="282"/>
  <c r="EM90" i="282"/>
  <c r="EM92" i="265"/>
  <c r="EM94" i="265"/>
  <c r="EM95" i="265"/>
  <c r="EM101" i="265"/>
  <c r="EM103" i="265"/>
  <c r="EN80" i="265"/>
  <c r="EN83" i="265"/>
  <c r="EN84" i="265"/>
  <c r="EN33" i="285"/>
  <c r="EN36" i="285"/>
  <c r="EN37" i="285"/>
  <c r="EN76" i="265"/>
  <c r="EN77" i="265"/>
  <c r="EN86" i="265"/>
  <c r="EN100" i="265"/>
  <c r="EN89" i="265"/>
  <c r="EN90" i="265"/>
  <c r="EN91" i="265"/>
  <c r="EN87" i="282"/>
  <c r="EN88" i="282"/>
  <c r="EN89" i="282"/>
  <c r="EN90" i="282"/>
  <c r="EN92" i="265"/>
  <c r="EN94" i="265"/>
  <c r="EN95" i="265"/>
  <c r="EN101" i="265"/>
  <c r="EN103" i="265"/>
  <c r="EO80" i="265"/>
  <c r="EO83" i="265"/>
  <c r="EO84" i="265"/>
  <c r="EO33" i="285"/>
  <c r="EO36" i="285"/>
  <c r="EO37" i="285"/>
  <c r="EO76" i="265"/>
  <c r="EO77" i="265"/>
  <c r="EO86" i="265"/>
  <c r="EO100" i="265"/>
  <c r="EO89" i="265"/>
  <c r="EO90" i="265"/>
  <c r="EO91" i="265"/>
  <c r="EO87" i="282"/>
  <c r="EO88" i="282"/>
  <c r="EO89" i="282"/>
  <c r="EO90" i="282"/>
  <c r="EO92" i="265"/>
  <c r="EO94" i="265"/>
  <c r="EO95" i="265"/>
  <c r="EO101" i="265"/>
  <c r="EO103" i="265"/>
  <c r="EP80" i="265"/>
  <c r="EP83" i="265"/>
  <c r="EP84" i="265"/>
  <c r="EP33" i="285"/>
  <c r="EP36" i="285"/>
  <c r="EP37" i="285"/>
  <c r="EP76" i="265"/>
  <c r="EP77" i="265"/>
  <c r="EP86" i="265"/>
  <c r="EP100" i="265"/>
  <c r="EP89" i="265"/>
  <c r="EP90" i="265"/>
  <c r="EP91" i="265"/>
  <c r="EP87" i="282"/>
  <c r="EP88" i="282"/>
  <c r="EP89" i="282"/>
  <c r="EP90" i="282"/>
  <c r="EP92" i="265"/>
  <c r="EP94" i="265"/>
  <c r="EP95" i="265"/>
  <c r="EP101" i="265"/>
  <c r="EP103" i="265"/>
  <c r="EQ80" i="265"/>
  <c r="EQ83" i="265"/>
  <c r="EQ84" i="265"/>
  <c r="EQ33" i="285"/>
  <c r="EQ36" i="285"/>
  <c r="EQ37" i="285"/>
  <c r="EQ76" i="265"/>
  <c r="EQ77" i="265"/>
  <c r="EQ86" i="265"/>
  <c r="EQ100" i="265"/>
  <c r="EQ89" i="265"/>
  <c r="EQ90" i="265"/>
  <c r="EQ91" i="265"/>
  <c r="EQ87" i="282"/>
  <c r="EQ88" i="282"/>
  <c r="EQ89" i="282"/>
  <c r="EQ90" i="282"/>
  <c r="EQ92" i="265"/>
  <c r="EQ94" i="265"/>
  <c r="EQ95" i="265"/>
  <c r="EQ101" i="265"/>
  <c r="EQ103" i="265"/>
  <c r="ER80" i="265"/>
  <c r="ER83" i="265"/>
  <c r="ER84" i="265"/>
  <c r="ER33" i="285"/>
  <c r="ER36" i="285"/>
  <c r="ER37" i="285"/>
  <c r="ER76" i="265"/>
  <c r="ER77" i="265"/>
  <c r="ER86" i="265"/>
  <c r="ER100" i="265"/>
  <c r="ER89" i="265"/>
  <c r="ER90" i="265"/>
  <c r="ER91" i="265"/>
  <c r="ER87" i="282"/>
  <c r="ER88" i="282"/>
  <c r="ER89" i="282"/>
  <c r="ER90" i="282"/>
  <c r="ER92" i="265"/>
  <c r="ER94" i="265"/>
  <c r="ER95" i="265"/>
  <c r="ER101" i="265"/>
  <c r="ER103" i="265"/>
  <c r="ES80" i="265"/>
  <c r="ES83" i="265"/>
  <c r="ES84" i="265"/>
  <c r="ES33" i="285"/>
  <c r="ES36" i="285"/>
  <c r="ES37" i="285"/>
  <c r="ES76" i="265"/>
  <c r="ES77" i="265"/>
  <c r="ES86" i="265"/>
  <c r="ES100" i="265"/>
  <c r="ES89" i="265"/>
  <c r="ES90" i="265"/>
  <c r="ES91" i="265"/>
  <c r="ES87" i="282"/>
  <c r="ES88" i="282"/>
  <c r="ES89" i="282"/>
  <c r="ES90" i="282"/>
  <c r="ES92" i="265"/>
  <c r="ES94" i="265"/>
  <c r="ES95" i="265"/>
  <c r="ES101" i="265"/>
  <c r="ES103" i="265"/>
  <c r="ET80" i="265"/>
  <c r="ET83" i="265"/>
  <c r="ET84" i="265"/>
  <c r="ET33" i="285"/>
  <c r="ET36" i="285"/>
  <c r="ET37" i="285"/>
  <c r="ET76" i="265"/>
  <c r="ET77" i="265"/>
  <c r="ET86" i="265"/>
  <c r="ET100" i="265"/>
  <c r="ET89" i="265"/>
  <c r="ET90" i="265"/>
  <c r="ET91" i="265"/>
  <c r="ET87" i="282"/>
  <c r="ET88" i="282"/>
  <c r="ET89" i="282"/>
  <c r="ET90" i="282"/>
  <c r="ET92" i="265"/>
  <c r="ET94" i="265"/>
  <c r="ET95" i="265"/>
  <c r="ET101" i="265"/>
  <c r="ET103" i="265"/>
  <c r="EU80" i="265"/>
  <c r="EU83" i="265"/>
  <c r="EU84" i="265"/>
  <c r="EU33" i="285"/>
  <c r="EU36" i="285"/>
  <c r="EU37" i="285"/>
  <c r="EU76" i="265"/>
  <c r="EU77" i="265"/>
  <c r="EU86" i="265"/>
  <c r="EU100" i="265"/>
  <c r="EU89" i="265"/>
  <c r="EU90" i="265"/>
  <c r="EU91" i="265"/>
  <c r="EU87" i="282"/>
  <c r="EU88" i="282"/>
  <c r="EU89" i="282"/>
  <c r="EU90" i="282"/>
  <c r="EU92" i="265"/>
  <c r="EU94" i="265"/>
  <c r="EU95" i="265"/>
  <c r="EU101" i="265"/>
  <c r="EU103" i="265"/>
  <c r="EV80" i="265"/>
  <c r="EV83" i="265"/>
  <c r="EV84" i="265"/>
  <c r="EV33" i="285"/>
  <c r="EV36" i="285"/>
  <c r="EV37" i="285"/>
  <c r="EV76" i="265"/>
  <c r="EV77" i="265"/>
  <c r="EV86" i="265"/>
  <c r="EV100" i="265"/>
  <c r="EV89" i="265"/>
  <c r="EV90" i="265"/>
  <c r="EV91" i="265"/>
  <c r="EV87" i="282"/>
  <c r="EV88" i="282"/>
  <c r="EV89" i="282"/>
  <c r="EV90" i="282"/>
  <c r="EV92" i="265"/>
  <c r="EV94" i="265"/>
  <c r="EV95" i="265"/>
  <c r="EV101" i="265"/>
  <c r="EV103" i="265"/>
  <c r="EW80" i="265"/>
  <c r="EW83" i="265"/>
  <c r="EW84" i="265"/>
  <c r="EW33" i="285"/>
  <c r="EW36" i="285"/>
  <c r="EW37" i="285"/>
  <c r="EW76" i="265"/>
  <c r="EW77" i="265"/>
  <c r="EW86" i="265"/>
  <c r="EW100" i="265"/>
  <c r="EW89" i="265"/>
  <c r="EW90" i="265"/>
  <c r="EW91" i="265"/>
  <c r="EW87" i="282"/>
  <c r="EW88" i="282"/>
  <c r="EW89" i="282"/>
  <c r="EW90" i="282"/>
  <c r="EW92" i="265"/>
  <c r="EW94" i="265"/>
  <c r="EW95" i="265"/>
  <c r="EW101" i="265"/>
  <c r="EW103" i="265"/>
  <c r="EX80" i="265"/>
  <c r="EX83" i="265"/>
  <c r="EX84" i="265"/>
  <c r="EX33" i="285"/>
  <c r="EX36" i="285"/>
  <c r="EX37" i="285"/>
  <c r="EX76" i="265"/>
  <c r="EX77" i="265"/>
  <c r="EX86" i="265"/>
  <c r="EX100" i="265"/>
  <c r="EX89" i="265"/>
  <c r="EX90" i="265"/>
  <c r="EX91" i="265"/>
  <c r="EX87" i="282"/>
  <c r="EX88" i="282"/>
  <c r="EX89" i="282"/>
  <c r="EX90" i="282"/>
  <c r="EX92" i="265"/>
  <c r="EX94" i="265"/>
  <c r="EX95" i="265"/>
  <c r="EX101" i="265"/>
  <c r="EX103" i="265"/>
  <c r="EY80" i="265"/>
  <c r="EY83" i="265"/>
  <c r="EY84" i="265"/>
  <c r="EY33" i="285"/>
  <c r="EY36" i="285"/>
  <c r="EY37" i="285"/>
  <c r="EY76" i="265"/>
  <c r="EY77" i="265"/>
  <c r="EY86" i="265"/>
  <c r="EY100" i="265"/>
  <c r="EY89" i="265"/>
  <c r="EY90" i="265"/>
  <c r="EY91" i="265"/>
  <c r="EY87" i="282"/>
  <c r="EY88" i="282"/>
  <c r="EY89" i="282"/>
  <c r="EY90" i="282"/>
  <c r="EY92" i="265"/>
  <c r="EY94" i="265"/>
  <c r="EY95" i="265"/>
  <c r="EY101" i="265"/>
  <c r="EY103" i="265"/>
  <c r="EZ80" i="265"/>
  <c r="EZ83" i="265"/>
  <c r="EZ84" i="265"/>
  <c r="EZ33" i="285"/>
  <c r="EZ36" i="285"/>
  <c r="EZ37" i="285"/>
  <c r="EZ76" i="265"/>
  <c r="EZ77" i="265"/>
  <c r="EZ86" i="265"/>
  <c r="EZ100" i="265"/>
  <c r="EZ89" i="265"/>
  <c r="EZ90" i="265"/>
  <c r="EZ91" i="265"/>
  <c r="EZ87" i="282"/>
  <c r="EZ88" i="282"/>
  <c r="EZ89" i="282"/>
  <c r="EZ90" i="282"/>
  <c r="EZ92" i="265"/>
  <c r="EZ94" i="265"/>
  <c r="EZ95" i="265"/>
  <c r="EZ101" i="265"/>
  <c r="EZ103" i="265"/>
  <c r="FA80" i="265"/>
  <c r="FA83" i="265"/>
  <c r="FA84" i="265"/>
  <c r="FA33" i="285"/>
  <c r="FA36" i="285"/>
  <c r="FA37" i="285"/>
  <c r="FA76" i="265"/>
  <c r="FA77" i="265"/>
  <c r="FA86" i="265"/>
  <c r="FA100" i="265"/>
  <c r="FA89" i="265"/>
  <c r="FA90" i="265"/>
  <c r="FA91" i="265"/>
  <c r="FA87" i="282"/>
  <c r="FA88" i="282"/>
  <c r="FA89" i="282"/>
  <c r="FA90" i="282"/>
  <c r="FA92" i="265"/>
  <c r="FA94" i="265"/>
  <c r="FA95" i="265"/>
  <c r="FA101" i="265"/>
  <c r="FA103" i="265"/>
  <c r="FB80" i="265"/>
  <c r="FB83" i="265"/>
  <c r="FB84" i="265"/>
  <c r="FB33" i="285"/>
  <c r="FB36" i="285"/>
  <c r="FB37" i="285"/>
  <c r="FB76" i="265"/>
  <c r="FB77" i="265"/>
  <c r="FB86" i="265"/>
  <c r="FB100" i="265"/>
  <c r="FB89" i="265"/>
  <c r="FB90" i="265"/>
  <c r="FB91" i="265"/>
  <c r="FB87" i="282"/>
  <c r="FB88" i="282"/>
  <c r="FB89" i="282"/>
  <c r="FB90" i="282"/>
  <c r="FB92" i="265"/>
  <c r="FB94" i="265"/>
  <c r="FB95" i="265"/>
  <c r="FB101" i="265"/>
  <c r="FB103" i="265"/>
  <c r="FC80" i="265"/>
  <c r="FC83" i="265"/>
  <c r="FC84" i="265"/>
  <c r="FC33" i="285"/>
  <c r="FC36" i="285"/>
  <c r="FC37" i="285"/>
  <c r="FC76" i="265"/>
  <c r="FC77" i="265"/>
  <c r="FC86" i="265"/>
  <c r="FC100" i="265"/>
  <c r="FC89" i="265"/>
  <c r="FC90" i="265"/>
  <c r="FC91" i="265"/>
  <c r="FC87" i="282"/>
  <c r="FC88" i="282"/>
  <c r="FC89" i="282"/>
  <c r="FC90" i="282"/>
  <c r="FC92" i="265"/>
  <c r="FC94" i="265"/>
  <c r="FC95" i="265"/>
  <c r="FC101" i="265"/>
  <c r="FC103" i="265"/>
  <c r="FD80" i="265"/>
  <c r="FD83" i="265"/>
  <c r="FD84" i="265"/>
  <c r="FD33" i="285"/>
  <c r="FD36" i="285"/>
  <c r="FD37" i="285"/>
  <c r="FD76" i="265"/>
  <c r="FD77" i="265"/>
  <c r="FD86" i="265"/>
  <c r="FD100" i="265"/>
  <c r="FD89" i="265"/>
  <c r="FD90" i="265"/>
  <c r="FD91" i="265"/>
  <c r="FD87" i="282"/>
  <c r="FD88" i="282"/>
  <c r="FD89" i="282"/>
  <c r="FD90" i="282"/>
  <c r="FD92" i="265"/>
  <c r="FD94" i="265"/>
  <c r="FD95" i="265"/>
  <c r="FD101" i="265"/>
  <c r="FD103" i="265"/>
  <c r="FE80" i="265"/>
  <c r="FE83" i="265"/>
  <c r="FE84" i="265"/>
  <c r="FE33" i="285"/>
  <c r="FE36" i="285"/>
  <c r="FE37" i="285"/>
  <c r="FE76" i="265"/>
  <c r="FE77" i="265"/>
  <c r="FE86" i="265"/>
  <c r="FE100" i="265"/>
  <c r="FE89" i="265"/>
  <c r="FE90" i="265"/>
  <c r="FE91" i="265"/>
  <c r="FE87" i="282"/>
  <c r="FE88" i="282"/>
  <c r="FE89" i="282"/>
  <c r="FE90" i="282"/>
  <c r="FE92" i="265"/>
  <c r="FE94" i="265"/>
  <c r="FE95" i="265"/>
  <c r="FE101" i="265"/>
  <c r="FE103" i="265"/>
  <c r="FF80" i="265"/>
  <c r="FF83" i="265"/>
  <c r="FF84" i="265"/>
  <c r="FF33" i="285"/>
  <c r="FF36" i="285"/>
  <c r="FF37" i="285"/>
  <c r="FF76" i="265"/>
  <c r="FF77" i="265"/>
  <c r="FF86" i="265"/>
  <c r="FF100" i="265"/>
  <c r="FF89" i="265"/>
  <c r="FF90" i="265"/>
  <c r="FF91" i="265"/>
  <c r="FF87" i="282"/>
  <c r="FF88" i="282"/>
  <c r="FF89" i="282"/>
  <c r="FF90" i="282"/>
  <c r="FF92" i="265"/>
  <c r="FF94" i="265"/>
  <c r="FF95" i="265"/>
  <c r="FF101" i="265"/>
  <c r="FF103" i="265"/>
  <c r="FG80" i="265"/>
  <c r="FG83" i="265"/>
  <c r="FG84" i="265"/>
  <c r="FG33" i="285"/>
  <c r="FG36" i="285"/>
  <c r="FG37" i="285"/>
  <c r="FG76" i="265"/>
  <c r="FG77" i="265"/>
  <c r="FG86" i="265"/>
  <c r="FG100" i="265"/>
  <c r="FG89" i="265"/>
  <c r="FG90" i="265"/>
  <c r="FG91" i="265"/>
  <c r="FG87" i="282"/>
  <c r="FG88" i="282"/>
  <c r="FG89" i="282"/>
  <c r="FG90" i="282"/>
  <c r="FG92" i="265"/>
  <c r="FG94" i="265"/>
  <c r="FG95" i="265"/>
  <c r="FG101" i="265"/>
  <c r="FG103" i="265"/>
  <c r="FH80" i="265"/>
  <c r="FH83" i="265"/>
  <c r="FH84" i="265"/>
  <c r="FH33" i="285"/>
  <c r="FH36" i="285"/>
  <c r="FH37" i="285"/>
  <c r="FH76" i="265"/>
  <c r="FH77" i="265"/>
  <c r="FH86" i="265"/>
  <c r="FH100" i="265"/>
  <c r="FH89" i="265"/>
  <c r="FH90" i="265"/>
  <c r="FH91" i="265"/>
  <c r="FH87" i="282"/>
  <c r="FH88" i="282"/>
  <c r="FH89" i="282"/>
  <c r="FH90" i="282"/>
  <c r="FH92" i="265"/>
  <c r="FH94" i="265"/>
  <c r="FH95" i="265"/>
  <c r="FH101" i="265"/>
  <c r="FH103" i="265"/>
  <c r="FI80" i="265"/>
  <c r="FI83" i="265"/>
  <c r="FI84" i="265"/>
  <c r="FI33" i="285"/>
  <c r="FI36" i="285"/>
  <c r="FI37" i="285"/>
  <c r="FI76" i="265"/>
  <c r="FI77" i="265"/>
  <c r="FI86" i="265"/>
  <c r="FI100" i="265"/>
  <c r="FI89" i="265"/>
  <c r="FI90" i="265"/>
  <c r="FI91" i="265"/>
  <c r="FI87" i="282"/>
  <c r="FI88" i="282"/>
  <c r="FI89" i="282"/>
  <c r="FI90" i="282"/>
  <c r="FI92" i="265"/>
  <c r="FI94" i="265"/>
  <c r="FI95" i="265"/>
  <c r="FI101" i="265"/>
  <c r="FI103" i="265"/>
  <c r="FJ80" i="265"/>
  <c r="FJ83" i="265"/>
  <c r="FJ84" i="265"/>
  <c r="FJ33" i="285"/>
  <c r="FJ36" i="285"/>
  <c r="FJ37" i="285"/>
  <c r="FJ76" i="265"/>
  <c r="FJ77" i="265"/>
  <c r="FJ86" i="265"/>
  <c r="FJ100" i="265"/>
  <c r="FJ89" i="265"/>
  <c r="FJ90" i="265"/>
  <c r="FJ91" i="265"/>
  <c r="FJ87" i="282"/>
  <c r="FJ88" i="282"/>
  <c r="FJ89" i="282"/>
  <c r="FJ90" i="282"/>
  <c r="FJ92" i="265"/>
  <c r="FJ94" i="265"/>
  <c r="FJ95" i="265"/>
  <c r="FJ101" i="265"/>
  <c r="FJ103" i="265"/>
  <c r="FK80" i="265"/>
  <c r="FK83" i="265"/>
  <c r="FK84" i="265"/>
  <c r="FK33" i="285"/>
  <c r="FK36" i="285"/>
  <c r="FK37" i="285"/>
  <c r="FK76" i="265"/>
  <c r="FK77" i="265"/>
  <c r="FK86" i="265"/>
  <c r="FK100" i="265"/>
  <c r="FK89" i="265"/>
  <c r="FK90" i="265"/>
  <c r="FK91" i="265"/>
  <c r="FK87" i="282"/>
  <c r="FK88" i="282"/>
  <c r="FK89" i="282"/>
  <c r="FK90" i="282"/>
  <c r="FK92" i="265"/>
  <c r="FK94" i="265"/>
  <c r="FK95" i="265"/>
  <c r="FK101" i="265"/>
  <c r="FK103" i="265"/>
  <c r="FL80" i="265"/>
  <c r="FL83" i="265"/>
  <c r="FL84" i="265"/>
  <c r="FL33" i="285"/>
  <c r="FL36" i="285"/>
  <c r="FL37" i="285"/>
  <c r="FL76" i="265"/>
  <c r="FL77" i="265"/>
  <c r="FL86" i="265"/>
  <c r="FL100" i="265"/>
  <c r="FL89" i="265"/>
  <c r="FL90" i="265"/>
  <c r="FL91" i="265"/>
  <c r="FL87" i="282"/>
  <c r="FL88" i="282"/>
  <c r="FL89" i="282"/>
  <c r="FL90" i="282"/>
  <c r="FL92" i="265"/>
  <c r="FL94" i="265"/>
  <c r="FL95" i="265"/>
  <c r="FL101" i="265"/>
  <c r="FL103" i="265"/>
  <c r="FM80" i="265"/>
  <c r="FM83" i="265"/>
  <c r="FM84" i="265"/>
  <c r="FM33" i="285"/>
  <c r="FM36" i="285"/>
  <c r="FM37" i="285"/>
  <c r="FM76" i="265"/>
  <c r="FM77" i="265"/>
  <c r="FM86" i="265"/>
  <c r="FM100" i="265"/>
  <c r="FM89" i="265"/>
  <c r="FM90" i="265"/>
  <c r="FM91" i="265"/>
  <c r="FM87" i="282"/>
  <c r="FM88" i="282"/>
  <c r="FM89" i="282"/>
  <c r="FM90" i="282"/>
  <c r="FM92" i="265"/>
  <c r="FM94" i="265"/>
  <c r="FM95" i="265"/>
  <c r="FM101" i="265"/>
  <c r="FM103" i="265"/>
  <c r="FN80" i="265"/>
  <c r="FN83" i="265"/>
  <c r="FN84" i="265"/>
  <c r="FN33" i="285"/>
  <c r="FN36" i="285"/>
  <c r="FN37" i="285"/>
  <c r="FN76" i="265"/>
  <c r="FN77" i="265"/>
  <c r="FN86" i="265"/>
  <c r="FN100" i="265"/>
  <c r="FN89" i="265"/>
  <c r="FN90" i="265"/>
  <c r="FN91" i="265"/>
  <c r="FN87" i="282"/>
  <c r="FN88" i="282"/>
  <c r="FN89" i="282"/>
  <c r="FN90" i="282"/>
  <c r="FN92" i="265"/>
  <c r="FN94" i="265"/>
  <c r="FN95" i="265"/>
  <c r="FN101" i="265"/>
  <c r="FN103" i="265"/>
  <c r="FO80" i="265"/>
  <c r="FO83" i="265"/>
  <c r="FO84" i="265"/>
  <c r="FO33" i="285"/>
  <c r="FO36" i="285"/>
  <c r="FO37" i="285"/>
  <c r="FO76" i="265"/>
  <c r="FO77" i="265"/>
  <c r="FO86" i="265"/>
  <c r="FO100" i="265"/>
  <c r="FO89" i="265"/>
  <c r="FO90" i="265"/>
  <c r="FO91" i="265"/>
  <c r="FO87" i="282"/>
  <c r="FO88" i="282"/>
  <c r="FO89" i="282"/>
  <c r="FO90" i="282"/>
  <c r="FO92" i="265"/>
  <c r="FO94" i="265"/>
  <c r="FO95" i="265"/>
  <c r="FO101" i="265"/>
  <c r="FO103" i="265"/>
  <c r="FP80" i="265"/>
  <c r="FP83" i="265"/>
  <c r="FP84" i="265"/>
  <c r="FP33" i="285"/>
  <c r="FP36" i="285"/>
  <c r="FP37" i="285"/>
  <c r="FP76" i="265"/>
  <c r="FP77" i="265"/>
  <c r="FP86" i="265"/>
  <c r="FP100" i="265"/>
  <c r="FP89" i="265"/>
  <c r="FP90" i="265"/>
  <c r="FP91" i="265"/>
  <c r="FP87" i="282"/>
  <c r="FP88" i="282"/>
  <c r="FP89" i="282"/>
  <c r="FP90" i="282"/>
  <c r="FP92" i="265"/>
  <c r="FP94" i="265"/>
  <c r="FP95" i="265"/>
  <c r="FP101" i="265"/>
  <c r="FP103" i="265"/>
  <c r="FQ80" i="265"/>
  <c r="FQ83" i="265"/>
  <c r="FQ84" i="265"/>
  <c r="FQ33" i="285"/>
  <c r="FQ36" i="285"/>
  <c r="FQ37" i="285"/>
  <c r="FQ76" i="265"/>
  <c r="FQ77" i="265"/>
  <c r="FQ86" i="265"/>
  <c r="FQ100" i="265"/>
  <c r="FQ89" i="265"/>
  <c r="FQ90" i="265"/>
  <c r="FQ91" i="265"/>
  <c r="FQ87" i="282"/>
  <c r="FQ88" i="282"/>
  <c r="FQ89" i="282"/>
  <c r="FQ90" i="282"/>
  <c r="FQ92" i="265"/>
  <c r="FQ94" i="265"/>
  <c r="FQ95" i="265"/>
  <c r="FQ101" i="265"/>
  <c r="FQ103" i="265"/>
  <c r="FR80" i="265"/>
  <c r="FR83" i="265"/>
  <c r="FR84" i="265"/>
  <c r="FR33" i="285"/>
  <c r="FR36" i="285"/>
  <c r="FR37" i="285"/>
  <c r="FR76" i="265"/>
  <c r="FR77" i="265"/>
  <c r="FR86" i="265"/>
  <c r="FR100" i="265"/>
  <c r="FR89" i="265"/>
  <c r="FR90" i="265"/>
  <c r="FR91" i="265"/>
  <c r="FR87" i="282"/>
  <c r="FR88" i="282"/>
  <c r="FR89" i="282"/>
  <c r="FR90" i="282"/>
  <c r="FR92" i="265"/>
  <c r="FR94" i="265"/>
  <c r="FR95" i="265"/>
  <c r="FR101" i="265"/>
  <c r="FR103" i="265"/>
  <c r="FS80" i="265"/>
  <c r="FS83" i="265"/>
  <c r="FS84" i="265"/>
  <c r="FS33" i="285"/>
  <c r="FS36" i="285"/>
  <c r="FS37" i="285"/>
  <c r="FS76" i="265"/>
  <c r="FS77" i="265"/>
  <c r="FS86" i="265"/>
  <c r="FS100" i="265"/>
  <c r="FS89" i="265"/>
  <c r="FS90" i="265"/>
  <c r="FS91" i="265"/>
  <c r="FS87" i="282"/>
  <c r="FS88" i="282"/>
  <c r="FS89" i="282"/>
  <c r="FS90" i="282"/>
  <c r="FS92" i="265"/>
  <c r="FS94" i="265"/>
  <c r="FS95" i="265"/>
  <c r="FS101" i="265"/>
  <c r="FS103" i="265"/>
  <c r="FT80" i="265"/>
  <c r="FT83" i="265"/>
  <c r="FT84" i="265"/>
  <c r="FT33" i="285"/>
  <c r="FT36" i="285"/>
  <c r="FT37" i="285"/>
  <c r="FT76" i="265"/>
  <c r="FT77" i="265"/>
  <c r="FT86" i="265"/>
  <c r="FT100" i="265"/>
  <c r="FT89" i="265"/>
  <c r="FT90" i="265"/>
  <c r="FT91" i="265"/>
  <c r="FT87" i="282"/>
  <c r="FT88" i="282"/>
  <c r="FT89" i="282"/>
  <c r="FT90" i="282"/>
  <c r="FT92" i="265"/>
  <c r="FT94" i="265"/>
  <c r="FT95" i="265"/>
  <c r="FT101" i="265"/>
  <c r="FT103" i="265"/>
  <c r="FU80" i="265"/>
  <c r="FU83" i="265"/>
  <c r="FU84" i="265"/>
  <c r="FU33" i="285"/>
  <c r="FU36" i="285"/>
  <c r="FU37" i="285"/>
  <c r="FU76" i="265"/>
  <c r="FU77" i="265"/>
  <c r="FU86" i="265"/>
  <c r="FU100" i="265"/>
  <c r="FU89" i="265"/>
  <c r="FU90" i="265"/>
  <c r="FU91" i="265"/>
  <c r="FU87" i="282"/>
  <c r="FU88" i="282"/>
  <c r="FU89" i="282"/>
  <c r="FU90" i="282"/>
  <c r="FU92" i="265"/>
  <c r="FU94" i="265"/>
  <c r="FU95" i="265"/>
  <c r="FU101" i="265"/>
  <c r="FU103" i="265"/>
  <c r="FV80" i="265"/>
  <c r="FV83" i="265"/>
  <c r="FV84" i="265"/>
  <c r="FV33" i="285"/>
  <c r="FV36" i="285"/>
  <c r="FV37" i="285"/>
  <c r="FV76" i="265"/>
  <c r="FV77" i="265"/>
  <c r="FV86" i="265"/>
  <c r="FV100" i="265"/>
  <c r="FV89" i="265"/>
  <c r="FV90" i="265"/>
  <c r="FV91" i="265"/>
  <c r="FV87" i="282"/>
  <c r="FV88" i="282"/>
  <c r="FV89" i="282"/>
  <c r="FV90" i="282"/>
  <c r="FV92" i="265"/>
  <c r="FV94" i="265"/>
  <c r="FV95" i="265"/>
  <c r="FV101" i="265"/>
  <c r="FV103" i="265"/>
  <c r="FW80" i="265"/>
  <c r="FW83" i="265"/>
  <c r="FW84" i="265"/>
  <c r="FW33" i="285"/>
  <c r="FW36" i="285"/>
  <c r="FW37" i="285"/>
  <c r="FW76" i="265"/>
  <c r="FW77" i="265"/>
  <c r="FW86" i="265"/>
  <c r="FW100" i="265"/>
  <c r="FW89" i="265"/>
  <c r="FW90" i="265"/>
  <c r="FW91" i="265"/>
  <c r="FW87" i="282"/>
  <c r="FW88" i="282"/>
  <c r="FW89" i="282"/>
  <c r="FW90" i="282"/>
  <c r="FW92" i="265"/>
  <c r="FW94" i="265"/>
  <c r="FW95" i="265"/>
  <c r="FW101" i="265"/>
  <c r="FW103" i="265"/>
  <c r="FX80" i="265"/>
  <c r="FX83" i="265"/>
  <c r="FX84" i="265"/>
  <c r="FX33" i="285"/>
  <c r="FX36" i="285"/>
  <c r="FX37" i="285"/>
  <c r="FX76" i="265"/>
  <c r="FX77" i="265"/>
  <c r="FX86" i="265"/>
  <c r="FX100" i="265"/>
  <c r="FX89" i="265"/>
  <c r="FX90" i="265"/>
  <c r="FX91" i="265"/>
  <c r="FX87" i="282"/>
  <c r="FX88" i="282"/>
  <c r="FX89" i="282"/>
  <c r="FX90" i="282"/>
  <c r="FX92" i="265"/>
  <c r="FX94" i="265"/>
  <c r="FX95" i="265"/>
  <c r="FX101" i="265"/>
  <c r="FX103" i="265"/>
  <c r="FY80" i="265"/>
  <c r="FY83" i="265"/>
  <c r="FY84" i="265"/>
  <c r="FY33" i="285"/>
  <c r="FY36" i="285"/>
  <c r="FY37" i="285"/>
  <c r="FY76" i="265"/>
  <c r="FY77" i="265"/>
  <c r="FY86" i="265"/>
  <c r="FY100" i="265"/>
  <c r="FY89" i="265"/>
  <c r="FY90" i="265"/>
  <c r="FY91" i="265"/>
  <c r="FY87" i="282"/>
  <c r="FY88" i="282"/>
  <c r="FY89" i="282"/>
  <c r="FY90" i="282"/>
  <c r="FY92" i="265"/>
  <c r="FY94" i="265"/>
  <c r="FY95" i="265"/>
  <c r="FY101" i="265"/>
  <c r="FY103" i="265"/>
  <c r="FZ80" i="265"/>
  <c r="FZ83" i="265"/>
  <c r="FZ84" i="265"/>
  <c r="FZ33" i="285"/>
  <c r="FZ36" i="285"/>
  <c r="FZ37" i="285"/>
  <c r="FZ76" i="265"/>
  <c r="FZ77" i="265"/>
  <c r="FZ86" i="265"/>
  <c r="FZ100" i="265"/>
  <c r="FZ89" i="265"/>
  <c r="FZ90" i="265"/>
  <c r="FZ91" i="265"/>
  <c r="FZ87" i="282"/>
  <c r="FZ88" i="282"/>
  <c r="FZ89" i="282"/>
  <c r="FZ90" i="282"/>
  <c r="FZ92" i="265"/>
  <c r="FZ94" i="265"/>
  <c r="FZ95" i="265"/>
  <c r="FZ101" i="265"/>
  <c r="FZ103" i="265"/>
  <c r="GA80" i="265"/>
  <c r="GA83" i="265"/>
  <c r="GA84" i="265"/>
  <c r="GA33" i="285"/>
  <c r="GA36" i="285"/>
  <c r="GA37" i="285"/>
  <c r="GA76" i="265"/>
  <c r="GA77" i="265"/>
  <c r="GA86" i="265"/>
  <c r="GA100" i="265"/>
  <c r="GA89" i="265"/>
  <c r="GA90" i="265"/>
  <c r="GA91" i="265"/>
  <c r="GA87" i="282"/>
  <c r="GA88" i="282"/>
  <c r="GA89" i="282"/>
  <c r="GA90" i="282"/>
  <c r="GA92" i="265"/>
  <c r="GA94" i="265"/>
  <c r="GA95" i="265"/>
  <c r="GA101" i="265"/>
  <c r="GA103" i="265"/>
  <c r="GB80" i="265"/>
  <c r="GB83" i="265"/>
  <c r="GB84" i="265"/>
  <c r="GB33" i="285"/>
  <c r="GB36" i="285"/>
  <c r="GB37" i="285"/>
  <c r="GB76" i="265"/>
  <c r="GB77" i="265"/>
  <c r="GB86" i="265"/>
  <c r="GB100" i="265"/>
  <c r="GB89" i="265"/>
  <c r="GB90" i="265"/>
  <c r="GB91" i="265"/>
  <c r="GB87" i="282"/>
  <c r="GB88" i="282"/>
  <c r="GB89" i="282"/>
  <c r="GB90" i="282"/>
  <c r="GB92" i="265"/>
  <c r="GB94" i="265"/>
  <c r="GB95" i="265"/>
  <c r="GB101" i="265"/>
  <c r="GB103" i="265"/>
  <c r="GC80" i="265"/>
  <c r="GC83" i="265"/>
  <c r="GC84" i="265"/>
  <c r="GC33" i="285"/>
  <c r="GC36" i="285"/>
  <c r="GC37" i="285"/>
  <c r="GC76" i="265"/>
  <c r="GC77" i="265"/>
  <c r="GC86" i="265"/>
  <c r="GC100" i="265"/>
  <c r="GC89" i="265"/>
  <c r="GC90" i="265"/>
  <c r="GC91" i="265"/>
  <c r="GC87" i="282"/>
  <c r="GC88" i="282"/>
  <c r="GC89" i="282"/>
  <c r="GC90" i="282"/>
  <c r="GC92" i="265"/>
  <c r="GC94" i="265"/>
  <c r="GC95" i="265"/>
  <c r="GC101" i="265"/>
  <c r="GC103" i="265"/>
  <c r="GD80" i="265"/>
  <c r="GD83" i="265"/>
  <c r="GD84" i="265"/>
  <c r="GD33" i="285"/>
  <c r="GD36" i="285"/>
  <c r="GD37" i="285"/>
  <c r="GD76" i="265"/>
  <c r="GD77" i="265"/>
  <c r="GD86" i="265"/>
  <c r="GD100" i="265"/>
  <c r="GD89" i="265"/>
  <c r="GD90" i="265"/>
  <c r="GD91" i="265"/>
  <c r="GD87" i="282"/>
  <c r="GD88" i="282"/>
  <c r="GD89" i="282"/>
  <c r="GD90" i="282"/>
  <c r="GD92" i="265"/>
  <c r="GD94" i="265"/>
  <c r="GD95" i="265"/>
  <c r="GD101" i="265"/>
  <c r="GD103" i="265"/>
  <c r="GE80" i="265"/>
  <c r="GE83" i="265"/>
  <c r="GE84" i="265"/>
  <c r="GE33" i="285"/>
  <c r="GE36" i="285"/>
  <c r="GE37" i="285"/>
  <c r="GE76" i="265"/>
  <c r="GE77" i="265"/>
  <c r="GE86" i="265"/>
  <c r="GE100" i="265"/>
  <c r="GE89" i="265"/>
  <c r="GE90" i="265"/>
  <c r="GE91" i="265"/>
  <c r="GE87" i="282"/>
  <c r="GE88" i="282"/>
  <c r="GE89" i="282"/>
  <c r="GE90" i="282"/>
  <c r="GE92" i="265"/>
  <c r="GE94" i="265"/>
  <c r="GE95" i="265"/>
  <c r="GE101" i="265"/>
  <c r="GE103" i="265"/>
  <c r="GF80" i="265"/>
  <c r="GF83" i="265"/>
  <c r="GF84" i="265"/>
  <c r="GF33" i="285"/>
  <c r="GF36" i="285"/>
  <c r="GF37" i="285"/>
  <c r="GF76" i="265"/>
  <c r="GF77" i="265"/>
  <c r="GF86" i="265"/>
  <c r="GF100" i="265"/>
  <c r="GF89" i="265"/>
  <c r="GF90" i="265"/>
  <c r="GF91" i="265"/>
  <c r="GF87" i="282"/>
  <c r="GF88" i="282"/>
  <c r="GF89" i="282"/>
  <c r="GF90" i="282"/>
  <c r="GF92" i="265"/>
  <c r="GF94" i="265"/>
  <c r="GF95" i="265"/>
  <c r="GF101" i="265"/>
  <c r="GF103" i="265"/>
  <c r="GG80" i="265"/>
  <c r="GG83" i="265"/>
  <c r="GG84" i="265"/>
  <c r="GG33" i="285"/>
  <c r="GG36" i="285"/>
  <c r="GG37" i="285"/>
  <c r="GG76" i="265"/>
  <c r="GG77" i="265"/>
  <c r="GG86" i="265"/>
  <c r="GG100" i="265"/>
  <c r="GG89" i="265"/>
  <c r="GG90" i="265"/>
  <c r="GG91" i="265"/>
  <c r="GG87" i="282"/>
  <c r="GG88" i="282"/>
  <c r="GG89" i="282"/>
  <c r="GG90" i="282"/>
  <c r="GG92" i="265"/>
  <c r="GG94" i="265"/>
  <c r="GG95" i="265"/>
  <c r="GG101" i="265"/>
  <c r="GG103" i="265"/>
  <c r="GH80" i="265"/>
  <c r="GH83" i="265"/>
  <c r="GH84" i="265"/>
  <c r="GH33" i="285"/>
  <c r="GH36" i="285"/>
  <c r="GH37" i="285"/>
  <c r="GH76" i="265"/>
  <c r="GH77" i="265"/>
  <c r="GH86" i="265"/>
  <c r="GH100" i="265"/>
  <c r="GH89" i="265"/>
  <c r="GH90" i="265"/>
  <c r="GH91" i="265"/>
  <c r="GH87" i="282"/>
  <c r="GH88" i="282"/>
  <c r="GH89" i="282"/>
  <c r="GH90" i="282"/>
  <c r="GH92" i="265"/>
  <c r="GH94" i="265"/>
  <c r="GH95" i="265"/>
  <c r="GH101" i="265"/>
  <c r="GH103" i="265"/>
  <c r="GI80" i="265"/>
  <c r="GI83" i="265"/>
  <c r="GI84" i="265"/>
  <c r="GI33" i="285"/>
  <c r="GI36" i="285"/>
  <c r="GI37" i="285"/>
  <c r="GI76" i="265"/>
  <c r="GI77" i="265"/>
  <c r="GI86" i="265"/>
  <c r="GI100" i="265"/>
  <c r="GI89" i="265"/>
  <c r="GI90" i="265"/>
  <c r="GI91" i="265"/>
  <c r="GI87" i="282"/>
  <c r="GI88" i="282"/>
  <c r="GI89" i="282"/>
  <c r="GI90" i="282"/>
  <c r="GI92" i="265"/>
  <c r="GI94" i="265"/>
  <c r="GI95" i="265"/>
  <c r="GI101" i="265"/>
  <c r="GI103" i="265"/>
  <c r="GJ80" i="265"/>
  <c r="GJ79" i="314"/>
  <c r="GJ80" i="314"/>
  <c r="GJ81" i="314"/>
  <c r="GJ83" i="265"/>
  <c r="GJ84" i="265"/>
  <c r="GJ33" i="285"/>
  <c r="GJ36" i="285"/>
  <c r="GJ37" i="285"/>
  <c r="GJ76" i="265"/>
  <c r="GJ77" i="265"/>
  <c r="GJ86" i="265"/>
  <c r="GJ100" i="265"/>
  <c r="GJ89" i="265"/>
  <c r="GJ205" i="280"/>
  <c r="GJ206" i="280"/>
  <c r="GJ90" i="265"/>
  <c r="GJ181" i="280"/>
  <c r="GJ165" i="280"/>
  <c r="GJ166" i="280"/>
  <c r="GJ182" i="280"/>
  <c r="GJ183" i="280"/>
  <c r="GJ184" i="280"/>
  <c r="GJ91" i="265"/>
  <c r="GJ87" i="282"/>
  <c r="GJ88" i="282"/>
  <c r="GJ89" i="282"/>
  <c r="GJ90" i="282"/>
  <c r="GJ92" i="265"/>
  <c r="GJ23" i="286"/>
  <c r="GJ24" i="286"/>
  <c r="GJ25" i="286"/>
  <c r="GJ94" i="265"/>
  <c r="GJ95" i="265"/>
  <c r="GJ101" i="265"/>
  <c r="GJ103" i="265"/>
  <c r="H103" i="265"/>
  <c r="L89" i="269"/>
  <c r="H31" i="286"/>
  <c r="H52" i="286"/>
  <c r="L86" i="269"/>
  <c r="H62" i="277"/>
  <c r="L85" i="269"/>
  <c r="H61" i="277"/>
  <c r="H175" i="280"/>
  <c r="H12" i="288"/>
  <c r="H183" i="280"/>
  <c r="L84" i="269"/>
  <c r="H166" i="280"/>
  <c r="H182" i="280"/>
  <c r="H160" i="280"/>
  <c r="H170" i="280"/>
  <c r="H165" i="280"/>
  <c r="H11" i="288"/>
  <c r="L82" i="269"/>
  <c r="H155" i="280"/>
  <c r="H55" i="277"/>
  <c r="L79" i="269"/>
  <c r="L78" i="269"/>
  <c r="J84" i="314"/>
  <c r="J83" i="314"/>
  <c r="J86" i="314"/>
  <c r="K84" i="314"/>
  <c r="K83" i="314"/>
  <c r="K86" i="314"/>
  <c r="L84" i="314"/>
  <c r="L83" i="314"/>
  <c r="L86" i="314"/>
  <c r="M84" i="314"/>
  <c r="M83" i="314"/>
  <c r="M86" i="314"/>
  <c r="N84" i="314"/>
  <c r="N83" i="314"/>
  <c r="N86" i="314"/>
  <c r="O84" i="314"/>
  <c r="O83" i="314"/>
  <c r="O86" i="314"/>
  <c r="P84" i="314"/>
  <c r="P83" i="314"/>
  <c r="P86" i="314"/>
  <c r="Q84" i="314"/>
  <c r="Q83" i="314"/>
  <c r="Q86" i="314"/>
  <c r="R84" i="314"/>
  <c r="R83" i="314"/>
  <c r="R86" i="314"/>
  <c r="S84" i="314"/>
  <c r="S83" i="314"/>
  <c r="S86" i="314"/>
  <c r="T84" i="314"/>
  <c r="T83" i="314"/>
  <c r="T86" i="314"/>
  <c r="U84" i="314"/>
  <c r="U83" i="314"/>
  <c r="U86" i="314"/>
  <c r="V84" i="314"/>
  <c r="V83" i="314"/>
  <c r="V86" i="314"/>
  <c r="W84" i="314"/>
  <c r="W83" i="314"/>
  <c r="W86" i="314"/>
  <c r="X84" i="314"/>
  <c r="X83" i="314"/>
  <c r="X86" i="314"/>
  <c r="Y84" i="314"/>
  <c r="Y83" i="314"/>
  <c r="Y86" i="314"/>
  <c r="Z84" i="314"/>
  <c r="Z83" i="314"/>
  <c r="Z86" i="314"/>
  <c r="AA84" i="314"/>
  <c r="AA83" i="314"/>
  <c r="AA86" i="314"/>
  <c r="AB84" i="314"/>
  <c r="AB83" i="314"/>
  <c r="AB86" i="314"/>
  <c r="AC84" i="314"/>
  <c r="AC83" i="314"/>
  <c r="AC86" i="314"/>
  <c r="AD84" i="314"/>
  <c r="AD83" i="314"/>
  <c r="AD86" i="314"/>
  <c r="AE84" i="314"/>
  <c r="AE83" i="314"/>
  <c r="AE86" i="314"/>
  <c r="AF84" i="314"/>
  <c r="AF83" i="314"/>
  <c r="AF86" i="314"/>
  <c r="AG84" i="314"/>
  <c r="AG83" i="314"/>
  <c r="AG86" i="314"/>
  <c r="AH84" i="314"/>
  <c r="AH83" i="314"/>
  <c r="AH86" i="314"/>
  <c r="AI84" i="314"/>
  <c r="AI83" i="314"/>
  <c r="AI86" i="314"/>
  <c r="AJ84" i="314"/>
  <c r="AJ83" i="314"/>
  <c r="AJ86" i="314"/>
  <c r="AK84" i="314"/>
  <c r="AK83" i="314"/>
  <c r="AK86" i="314"/>
  <c r="AL84" i="314"/>
  <c r="AL83" i="314"/>
  <c r="AL86" i="314"/>
  <c r="AM84" i="314"/>
  <c r="AM83" i="314"/>
  <c r="AM86" i="314"/>
  <c r="AN84" i="314"/>
  <c r="AN83" i="314"/>
  <c r="AN86" i="314"/>
  <c r="AO84" i="314"/>
  <c r="AO83" i="314"/>
  <c r="AO86" i="314"/>
  <c r="AP84" i="314"/>
  <c r="AP83" i="314"/>
  <c r="AP86" i="314"/>
  <c r="AQ84" i="314"/>
  <c r="AQ83" i="314"/>
  <c r="AQ86" i="314"/>
  <c r="AR84" i="314"/>
  <c r="AR83" i="314"/>
  <c r="AR86" i="314"/>
  <c r="AS84" i="314"/>
  <c r="AS83" i="314"/>
  <c r="AS86" i="314"/>
  <c r="AT84" i="314"/>
  <c r="AT83" i="314"/>
  <c r="AT86" i="314"/>
  <c r="AU84" i="314"/>
  <c r="AU83" i="314"/>
  <c r="AU86" i="314"/>
  <c r="AV84" i="314"/>
  <c r="AV83" i="314"/>
  <c r="AV86" i="314"/>
  <c r="AW84" i="314"/>
  <c r="AW83" i="314"/>
  <c r="AW86" i="314"/>
  <c r="AX84" i="314"/>
  <c r="AX83" i="314"/>
  <c r="AX86" i="314"/>
  <c r="AY84" i="314"/>
  <c r="AY83" i="314"/>
  <c r="AY86" i="314"/>
  <c r="AZ84" i="314"/>
  <c r="AZ83" i="314"/>
  <c r="AZ86" i="314"/>
  <c r="BA84" i="314"/>
  <c r="BA83" i="314"/>
  <c r="BA86" i="314"/>
  <c r="BB84" i="314"/>
  <c r="BB83" i="314"/>
  <c r="BB86" i="314"/>
  <c r="BC84" i="314"/>
  <c r="BC83" i="314"/>
  <c r="BC86" i="314"/>
  <c r="BD84" i="314"/>
  <c r="BD83" i="314"/>
  <c r="BD86" i="314"/>
  <c r="BE84" i="314"/>
  <c r="BE83" i="314"/>
  <c r="BE86" i="314"/>
  <c r="BF84" i="314"/>
  <c r="BF83" i="314"/>
  <c r="BF86" i="314"/>
  <c r="BG84" i="314"/>
  <c r="BG83" i="314"/>
  <c r="BG86" i="314"/>
  <c r="BH84" i="314"/>
  <c r="BH83" i="314"/>
  <c r="BH86" i="314"/>
  <c r="BI84" i="314"/>
  <c r="BI83" i="314"/>
  <c r="BI86" i="314"/>
  <c r="BJ84" i="314"/>
  <c r="BJ83" i="314"/>
  <c r="BJ86" i="314"/>
  <c r="BK84" i="314"/>
  <c r="BK83" i="314"/>
  <c r="BK86" i="314"/>
  <c r="BL84" i="314"/>
  <c r="BL83" i="314"/>
  <c r="BL86" i="314"/>
  <c r="BM84" i="314"/>
  <c r="BM83" i="314"/>
  <c r="BM86" i="314"/>
  <c r="BN84" i="314"/>
  <c r="BN83" i="314"/>
  <c r="BN86" i="314"/>
  <c r="BO84" i="314"/>
  <c r="BO83" i="314"/>
  <c r="BO86" i="314"/>
  <c r="BP84" i="314"/>
  <c r="BP83" i="314"/>
  <c r="BP86" i="314"/>
  <c r="BQ84" i="314"/>
  <c r="BQ83" i="314"/>
  <c r="BQ86" i="314"/>
  <c r="BR84" i="314"/>
  <c r="BR83" i="314"/>
  <c r="BR86" i="314"/>
  <c r="BS84" i="314"/>
  <c r="BS83" i="314"/>
  <c r="BS86" i="314"/>
  <c r="BT84" i="314"/>
  <c r="BT83" i="314"/>
  <c r="BT86" i="314"/>
  <c r="BU84" i="314"/>
  <c r="BU83" i="314"/>
  <c r="BU86" i="314"/>
  <c r="BV84" i="314"/>
  <c r="BV83" i="314"/>
  <c r="BV86" i="314"/>
  <c r="BW84" i="314"/>
  <c r="BW83" i="314"/>
  <c r="BW86" i="314"/>
  <c r="BX84" i="314"/>
  <c r="BX83" i="314"/>
  <c r="BX86" i="314"/>
  <c r="BY84" i="314"/>
  <c r="BY83" i="314"/>
  <c r="BY86" i="314"/>
  <c r="BZ84" i="314"/>
  <c r="BZ83" i="314"/>
  <c r="BZ86" i="314"/>
  <c r="CA84" i="314"/>
  <c r="CA83" i="314"/>
  <c r="CA86" i="314"/>
  <c r="CB84" i="314"/>
  <c r="CB83" i="314"/>
  <c r="CB86" i="314"/>
  <c r="CC84" i="314"/>
  <c r="CC83" i="314"/>
  <c r="CC86" i="314"/>
  <c r="CD84" i="314"/>
  <c r="CD83" i="314"/>
  <c r="CD86" i="314"/>
  <c r="CE84" i="314"/>
  <c r="CE83" i="314"/>
  <c r="CE86" i="314"/>
  <c r="CF84" i="314"/>
  <c r="CF83" i="314"/>
  <c r="CF86" i="314"/>
  <c r="CG84" i="314"/>
  <c r="CG83" i="314"/>
  <c r="CG86" i="314"/>
  <c r="CH84" i="314"/>
  <c r="CH83" i="314"/>
  <c r="CH86" i="314"/>
  <c r="CI84" i="314"/>
  <c r="CI83" i="314"/>
  <c r="CI86" i="314"/>
  <c r="CJ84" i="314"/>
  <c r="CJ83" i="314"/>
  <c r="CJ86" i="314"/>
  <c r="CK84" i="314"/>
  <c r="CK83" i="314"/>
  <c r="CK86" i="314"/>
  <c r="CL84" i="314"/>
  <c r="CL83" i="314"/>
  <c r="CL86" i="314"/>
  <c r="CM84" i="314"/>
  <c r="CM83" i="314"/>
  <c r="CM86" i="314"/>
  <c r="CN84" i="314"/>
  <c r="CN83" i="314"/>
  <c r="CN86" i="314"/>
  <c r="CO84" i="314"/>
  <c r="CO83" i="314"/>
  <c r="CO86" i="314"/>
  <c r="CP84" i="314"/>
  <c r="CP83" i="314"/>
  <c r="CP86" i="314"/>
  <c r="CQ84" i="314"/>
  <c r="CQ83" i="314"/>
  <c r="CQ86" i="314"/>
  <c r="CR84" i="314"/>
  <c r="CR83" i="314"/>
  <c r="CR86" i="314"/>
  <c r="CS84" i="314"/>
  <c r="CS83" i="314"/>
  <c r="CS86" i="314"/>
  <c r="CT84" i="314"/>
  <c r="CT83" i="314"/>
  <c r="CT86" i="314"/>
  <c r="CU84" i="314"/>
  <c r="CU83" i="314"/>
  <c r="CU86" i="314"/>
  <c r="CV84" i="314"/>
  <c r="CV83" i="314"/>
  <c r="CV86" i="314"/>
  <c r="CW84" i="314"/>
  <c r="CW83" i="314"/>
  <c r="CW86" i="314"/>
  <c r="CX84" i="314"/>
  <c r="CX83" i="314"/>
  <c r="CX86" i="314"/>
  <c r="CY84" i="314"/>
  <c r="CY83" i="314"/>
  <c r="CY86" i="314"/>
  <c r="CZ84" i="314"/>
  <c r="CZ83" i="314"/>
  <c r="CZ86" i="314"/>
  <c r="DA84" i="314"/>
  <c r="DA83" i="314"/>
  <c r="DA86" i="314"/>
  <c r="DB84" i="314"/>
  <c r="DB83" i="314"/>
  <c r="DB86" i="314"/>
  <c r="DC84" i="314"/>
  <c r="DC83" i="314"/>
  <c r="DC86" i="314"/>
  <c r="DD84" i="314"/>
  <c r="DD83" i="314"/>
  <c r="DD86" i="314"/>
  <c r="DE84" i="314"/>
  <c r="DE83" i="314"/>
  <c r="DE86" i="314"/>
  <c r="DF84" i="314"/>
  <c r="DF83" i="314"/>
  <c r="DF86" i="314"/>
  <c r="DG84" i="314"/>
  <c r="DG83" i="314"/>
  <c r="DG86" i="314"/>
  <c r="DH84" i="314"/>
  <c r="DH83" i="314"/>
  <c r="DH86" i="314"/>
  <c r="DI84" i="314"/>
  <c r="DI83" i="314"/>
  <c r="DI86" i="314"/>
  <c r="DJ84" i="314"/>
  <c r="DJ83" i="314"/>
  <c r="DJ86" i="314"/>
  <c r="DK84" i="314"/>
  <c r="DK83" i="314"/>
  <c r="DK86" i="314"/>
  <c r="DL84" i="314"/>
  <c r="DL83" i="314"/>
  <c r="DL86" i="314"/>
  <c r="DM84" i="314"/>
  <c r="DM83" i="314"/>
  <c r="DM86" i="314"/>
  <c r="DN84" i="314"/>
  <c r="DN83" i="314"/>
  <c r="DN86" i="314"/>
  <c r="DO84" i="314"/>
  <c r="DO83" i="314"/>
  <c r="DO86" i="314"/>
  <c r="DP84" i="314"/>
  <c r="DP83" i="314"/>
  <c r="DP86" i="314"/>
  <c r="DQ84" i="314"/>
  <c r="DQ83" i="314"/>
  <c r="DQ86" i="314"/>
  <c r="DR84" i="314"/>
  <c r="DR83" i="314"/>
  <c r="DR86" i="314"/>
  <c r="DS84" i="314"/>
  <c r="DS83" i="314"/>
  <c r="DS86" i="314"/>
  <c r="DT84" i="314"/>
  <c r="DT83" i="314"/>
  <c r="DT86" i="314"/>
  <c r="DU84" i="314"/>
  <c r="DU83" i="314"/>
  <c r="DU86" i="314"/>
  <c r="DV84" i="314"/>
  <c r="DV83" i="314"/>
  <c r="DV86" i="314"/>
  <c r="DW84" i="314"/>
  <c r="DW83" i="314"/>
  <c r="DW86" i="314"/>
  <c r="DX84" i="314"/>
  <c r="DX83" i="314"/>
  <c r="DX86" i="314"/>
  <c r="DY84" i="314"/>
  <c r="DY83" i="314"/>
  <c r="DY86" i="314"/>
  <c r="DZ84" i="314"/>
  <c r="DZ83" i="314"/>
  <c r="DZ86" i="314"/>
  <c r="EA84" i="314"/>
  <c r="EA83" i="314"/>
  <c r="EA86" i="314"/>
  <c r="EB84" i="314"/>
  <c r="EB83" i="314"/>
  <c r="EB86" i="314"/>
  <c r="EC84" i="314"/>
  <c r="EC83" i="314"/>
  <c r="EC86" i="314"/>
  <c r="ED84" i="314"/>
  <c r="ED83" i="314"/>
  <c r="ED86" i="314"/>
  <c r="EE84" i="314"/>
  <c r="EE83" i="314"/>
  <c r="EE86" i="314"/>
  <c r="EF84" i="314"/>
  <c r="EF83" i="314"/>
  <c r="EF86" i="314"/>
  <c r="EG84" i="314"/>
  <c r="EG83" i="314"/>
  <c r="EG86" i="314"/>
  <c r="EH84" i="314"/>
  <c r="EH83" i="314"/>
  <c r="EH86" i="314"/>
  <c r="EI84" i="314"/>
  <c r="EI83" i="314"/>
  <c r="EI86" i="314"/>
  <c r="EJ84" i="314"/>
  <c r="EJ83" i="314"/>
  <c r="EJ86" i="314"/>
  <c r="EK84" i="314"/>
  <c r="EK83" i="314"/>
  <c r="EK86" i="314"/>
  <c r="EL84" i="314"/>
  <c r="EL83" i="314"/>
  <c r="EL86" i="314"/>
  <c r="EM84" i="314"/>
  <c r="EM83" i="314"/>
  <c r="EM86" i="314"/>
  <c r="EN84" i="314"/>
  <c r="EN83" i="314"/>
  <c r="EN86" i="314"/>
  <c r="EO84" i="314"/>
  <c r="EO83" i="314"/>
  <c r="EO86" i="314"/>
  <c r="EP84" i="314"/>
  <c r="EP83" i="314"/>
  <c r="EP86" i="314"/>
  <c r="EQ84" i="314"/>
  <c r="EQ83" i="314"/>
  <c r="EQ86" i="314"/>
  <c r="ER84" i="314"/>
  <c r="ER83" i="314"/>
  <c r="ER86" i="314"/>
  <c r="ES84" i="314"/>
  <c r="ES83" i="314"/>
  <c r="ES86" i="314"/>
  <c r="ET84" i="314"/>
  <c r="ET83" i="314"/>
  <c r="ET86" i="314"/>
  <c r="EU84" i="314"/>
  <c r="EU83" i="314"/>
  <c r="EU86" i="314"/>
  <c r="EV84" i="314"/>
  <c r="EV83" i="314"/>
  <c r="EV86" i="314"/>
  <c r="EW84" i="314"/>
  <c r="EW83" i="314"/>
  <c r="EW86" i="314"/>
  <c r="EX84" i="314"/>
  <c r="EX83" i="314"/>
  <c r="EX86" i="314"/>
  <c r="EY84" i="314"/>
  <c r="EY83" i="314"/>
  <c r="EY86" i="314"/>
  <c r="EZ84" i="314"/>
  <c r="EZ83" i="314"/>
  <c r="EZ86" i="314"/>
  <c r="FA84" i="314"/>
  <c r="FA83" i="314"/>
  <c r="FA86" i="314"/>
  <c r="FB84" i="314"/>
  <c r="FB83" i="314"/>
  <c r="FB86" i="314"/>
  <c r="FC84" i="314"/>
  <c r="FC83" i="314"/>
  <c r="FC86" i="314"/>
  <c r="FD84" i="314"/>
  <c r="FD83" i="314"/>
  <c r="FD86" i="314"/>
  <c r="FE84" i="314"/>
  <c r="FE83" i="314"/>
  <c r="FE86" i="314"/>
  <c r="FF84" i="314"/>
  <c r="FF83" i="314"/>
  <c r="FF86" i="314"/>
  <c r="FG84" i="314"/>
  <c r="FG83" i="314"/>
  <c r="FG86" i="314"/>
  <c r="FH84" i="314"/>
  <c r="FH83" i="314"/>
  <c r="FH86" i="314"/>
  <c r="FI84" i="314"/>
  <c r="FI83" i="314"/>
  <c r="FI86" i="314"/>
  <c r="FJ84" i="314"/>
  <c r="FJ83" i="314"/>
  <c r="FJ86" i="314"/>
  <c r="FK84" i="314"/>
  <c r="FK83" i="314"/>
  <c r="FK86" i="314"/>
  <c r="FL84" i="314"/>
  <c r="FL83" i="314"/>
  <c r="FL86" i="314"/>
  <c r="FM84" i="314"/>
  <c r="FM83" i="314"/>
  <c r="FM86" i="314"/>
  <c r="FN84" i="314"/>
  <c r="FN83" i="314"/>
  <c r="FN86" i="314"/>
  <c r="FO84" i="314"/>
  <c r="FO83" i="314"/>
  <c r="FO86" i="314"/>
  <c r="FP84" i="314"/>
  <c r="FP83" i="314"/>
  <c r="FP86" i="314"/>
  <c r="FQ84" i="314"/>
  <c r="FQ83" i="314"/>
  <c r="FQ86" i="314"/>
  <c r="FR84" i="314"/>
  <c r="FR83" i="314"/>
  <c r="FR86" i="314"/>
  <c r="FS84" i="314"/>
  <c r="FS83" i="314"/>
  <c r="FS86" i="314"/>
  <c r="FT84" i="314"/>
  <c r="FT83" i="314"/>
  <c r="FT86" i="314"/>
  <c r="FU84" i="314"/>
  <c r="FU83" i="314"/>
  <c r="FU86" i="314"/>
  <c r="FV84" i="314"/>
  <c r="FV83" i="314"/>
  <c r="FV86" i="314"/>
  <c r="FW84" i="314"/>
  <c r="FW83" i="314"/>
  <c r="FW86" i="314"/>
  <c r="FX84" i="314"/>
  <c r="FX83" i="314"/>
  <c r="FX86" i="314"/>
  <c r="FY84" i="314"/>
  <c r="FY83" i="314"/>
  <c r="FY86" i="314"/>
  <c r="FZ84" i="314"/>
  <c r="FZ83" i="314"/>
  <c r="FZ86" i="314"/>
  <c r="GA84" i="314"/>
  <c r="GA83" i="314"/>
  <c r="GA86" i="314"/>
  <c r="GB84" i="314"/>
  <c r="GB83" i="314"/>
  <c r="GB86" i="314"/>
  <c r="GC84" i="314"/>
  <c r="GC83" i="314"/>
  <c r="GC86" i="314"/>
  <c r="GD84" i="314"/>
  <c r="GD83" i="314"/>
  <c r="GD86" i="314"/>
  <c r="GE84" i="314"/>
  <c r="GE83" i="314"/>
  <c r="GE86" i="314"/>
  <c r="GF84" i="314"/>
  <c r="GF83" i="314"/>
  <c r="GF86" i="314"/>
  <c r="GG84" i="314"/>
  <c r="GG83" i="314"/>
  <c r="GG86" i="314"/>
  <c r="GH84" i="314"/>
  <c r="GH83" i="314"/>
  <c r="GH86" i="314"/>
  <c r="GI84" i="314"/>
  <c r="GI83" i="314"/>
  <c r="GI86" i="314"/>
  <c r="GJ83" i="314"/>
  <c r="GJ86" i="314"/>
  <c r="H86" i="314"/>
  <c r="H80" i="314"/>
  <c r="L77" i="269"/>
  <c r="H54" i="277"/>
  <c r="H59" i="314"/>
  <c r="H70" i="314"/>
  <c r="H63" i="314"/>
  <c r="H79" i="314"/>
  <c r="L75" i="269"/>
  <c r="H55" i="314"/>
  <c r="H57" i="314"/>
  <c r="H46" i="314"/>
  <c r="L71" i="269"/>
  <c r="H34" i="311"/>
  <c r="GJ77" i="282"/>
  <c r="GJ78" i="282"/>
  <c r="GJ79" i="282"/>
  <c r="L43" i="269"/>
  <c r="H150" i="280"/>
  <c r="H158" i="280"/>
  <c r="H39" i="282"/>
  <c r="H164" i="280"/>
  <c r="H40" i="282"/>
  <c r="H45" i="282"/>
  <c r="H42" i="314"/>
  <c r="H62" i="314"/>
  <c r="H68" i="314"/>
  <c r="H71" i="314"/>
  <c r="H20" i="277"/>
  <c r="J10" i="310"/>
  <c r="J11" i="310"/>
  <c r="J12" i="310"/>
  <c r="J14" i="310"/>
  <c r="J37" i="310"/>
  <c r="J28" i="310"/>
  <c r="J33" i="310"/>
  <c r="J35" i="310"/>
  <c r="J38" i="310"/>
  <c r="J41" i="310"/>
  <c r="K10" i="310"/>
  <c r="K11" i="310"/>
  <c r="K12" i="310"/>
  <c r="K14" i="310"/>
  <c r="K37" i="310"/>
  <c r="K26" i="310"/>
  <c r="K27" i="310"/>
  <c r="K28" i="310"/>
  <c r="K30" i="310"/>
  <c r="K31" i="310"/>
  <c r="K33" i="310"/>
  <c r="K35" i="310"/>
  <c r="K38" i="310"/>
  <c r="K41" i="310"/>
  <c r="L10" i="310"/>
  <c r="L11" i="310"/>
  <c r="L12" i="310"/>
  <c r="L14" i="310"/>
  <c r="L37" i="310"/>
  <c r="L26" i="310"/>
  <c r="L27" i="310"/>
  <c r="L28" i="310"/>
  <c r="L30" i="310"/>
  <c r="L31" i="310"/>
  <c r="L33" i="310"/>
  <c r="L35" i="310"/>
  <c r="L38" i="310"/>
  <c r="L41" i="310"/>
  <c r="M10" i="310"/>
  <c r="M11" i="310"/>
  <c r="M12" i="310"/>
  <c r="M14" i="310"/>
  <c r="M37" i="310"/>
  <c r="M26" i="310"/>
  <c r="M27" i="310"/>
  <c r="M28" i="310"/>
  <c r="M30" i="310"/>
  <c r="M31" i="310"/>
  <c r="M33" i="310"/>
  <c r="M35" i="310"/>
  <c r="M38" i="310"/>
  <c r="M41" i="310"/>
  <c r="N10" i="310"/>
  <c r="N11" i="310"/>
  <c r="N12" i="310"/>
  <c r="N14" i="310"/>
  <c r="N37" i="310"/>
  <c r="N26" i="310"/>
  <c r="N27" i="310"/>
  <c r="N28" i="310"/>
  <c r="N30" i="310"/>
  <c r="N31" i="310"/>
  <c r="N33" i="310"/>
  <c r="N35" i="310"/>
  <c r="N38" i="310"/>
  <c r="N41" i="310"/>
  <c r="O10" i="310"/>
  <c r="O11" i="310"/>
  <c r="O12" i="310"/>
  <c r="O14" i="310"/>
  <c r="O37" i="310"/>
  <c r="O26" i="310"/>
  <c r="O27" i="310"/>
  <c r="O28" i="310"/>
  <c r="O30" i="310"/>
  <c r="O31" i="310"/>
  <c r="O33" i="310"/>
  <c r="O35" i="310"/>
  <c r="O38" i="310"/>
  <c r="O41" i="310"/>
  <c r="P10" i="310"/>
  <c r="P11" i="310"/>
  <c r="P12" i="310"/>
  <c r="P14" i="310"/>
  <c r="P37" i="310"/>
  <c r="P26" i="310"/>
  <c r="P27" i="310"/>
  <c r="P28" i="310"/>
  <c r="P30" i="310"/>
  <c r="P31" i="310"/>
  <c r="P33" i="310"/>
  <c r="P35" i="310"/>
  <c r="P38" i="310"/>
  <c r="P41" i="310"/>
  <c r="Q10" i="310"/>
  <c r="Q11" i="310"/>
  <c r="Q12" i="310"/>
  <c r="Q14" i="310"/>
  <c r="Q37" i="310"/>
  <c r="Q26" i="310"/>
  <c r="Q27" i="310"/>
  <c r="Q28" i="310"/>
  <c r="Q30" i="310"/>
  <c r="Q31" i="310"/>
  <c r="Q33" i="310"/>
  <c r="Q35" i="310"/>
  <c r="Q38" i="310"/>
  <c r="Q41" i="310"/>
  <c r="R10" i="310"/>
  <c r="R11" i="310"/>
  <c r="R12" i="310"/>
  <c r="R14" i="310"/>
  <c r="R37" i="310"/>
  <c r="R26" i="310"/>
  <c r="R27" i="310"/>
  <c r="R28" i="310"/>
  <c r="R30" i="310"/>
  <c r="R31" i="310"/>
  <c r="R33" i="310"/>
  <c r="R35" i="310"/>
  <c r="R38" i="310"/>
  <c r="R41" i="310"/>
  <c r="S10" i="310"/>
  <c r="S11" i="310"/>
  <c r="S12" i="310"/>
  <c r="S14" i="310"/>
  <c r="S37" i="310"/>
  <c r="S26" i="310"/>
  <c r="S27" i="310"/>
  <c r="S28" i="310"/>
  <c r="S30" i="310"/>
  <c r="S31" i="310"/>
  <c r="S33" i="310"/>
  <c r="S35" i="310"/>
  <c r="S38" i="310"/>
  <c r="S41" i="310"/>
  <c r="T10" i="310"/>
  <c r="T11" i="310"/>
  <c r="T12" i="310"/>
  <c r="T14" i="310"/>
  <c r="T37" i="310"/>
  <c r="T26" i="310"/>
  <c r="T27" i="310"/>
  <c r="T28" i="310"/>
  <c r="T30" i="310"/>
  <c r="T31" i="310"/>
  <c r="T33" i="310"/>
  <c r="T35" i="310"/>
  <c r="T38" i="310"/>
  <c r="T41" i="310"/>
  <c r="U10" i="310"/>
  <c r="U11" i="310"/>
  <c r="U12" i="310"/>
  <c r="U14" i="310"/>
  <c r="U37" i="310"/>
  <c r="U26" i="310"/>
  <c r="U27" i="310"/>
  <c r="U28" i="310"/>
  <c r="U30" i="310"/>
  <c r="U31" i="310"/>
  <c r="U33" i="310"/>
  <c r="U35" i="310"/>
  <c r="U38" i="310"/>
  <c r="U41" i="310"/>
  <c r="V10" i="310"/>
  <c r="V11" i="310"/>
  <c r="V12" i="310"/>
  <c r="V14" i="310"/>
  <c r="V37" i="310"/>
  <c r="V26" i="310"/>
  <c r="V27" i="310"/>
  <c r="V28" i="310"/>
  <c r="V30" i="310"/>
  <c r="V31" i="310"/>
  <c r="V33" i="310"/>
  <c r="V35" i="310"/>
  <c r="V38" i="310"/>
  <c r="V41" i="310"/>
  <c r="W10" i="310"/>
  <c r="W11" i="310"/>
  <c r="W12" i="310"/>
  <c r="W14" i="310"/>
  <c r="W37" i="310"/>
  <c r="W26" i="310"/>
  <c r="W27" i="310"/>
  <c r="W28" i="310"/>
  <c r="W30" i="310"/>
  <c r="W31" i="310"/>
  <c r="W33" i="310"/>
  <c r="W35" i="310"/>
  <c r="W38" i="310"/>
  <c r="W41" i="310"/>
  <c r="X10" i="310"/>
  <c r="X11" i="310"/>
  <c r="X12" i="310"/>
  <c r="X14" i="310"/>
  <c r="X37" i="310"/>
  <c r="X26" i="310"/>
  <c r="X27" i="310"/>
  <c r="X28" i="310"/>
  <c r="X30" i="310"/>
  <c r="X31" i="310"/>
  <c r="X33" i="310"/>
  <c r="X35" i="310"/>
  <c r="X38" i="310"/>
  <c r="X41" i="310"/>
  <c r="Y10" i="310"/>
  <c r="Y11" i="310"/>
  <c r="Y12" i="310"/>
  <c r="Y14" i="310"/>
  <c r="Y37" i="310"/>
  <c r="Y26" i="310"/>
  <c r="Y27" i="310"/>
  <c r="Y28" i="310"/>
  <c r="Y30" i="310"/>
  <c r="Y31" i="310"/>
  <c r="Y33" i="310"/>
  <c r="Y35" i="310"/>
  <c r="Y38" i="310"/>
  <c r="Y41" i="310"/>
  <c r="Z10" i="310"/>
  <c r="Z11" i="310"/>
  <c r="Z12" i="310"/>
  <c r="Z14" i="310"/>
  <c r="Z37" i="310"/>
  <c r="Z26" i="310"/>
  <c r="Z27" i="310"/>
  <c r="Z28" i="310"/>
  <c r="Z30" i="310"/>
  <c r="Z31" i="310"/>
  <c r="Z33" i="310"/>
  <c r="Z35" i="310"/>
  <c r="Z38" i="310"/>
  <c r="Z41" i="310"/>
  <c r="AA10" i="310"/>
  <c r="AA11" i="310"/>
  <c r="AA12" i="310"/>
  <c r="AA14" i="310"/>
  <c r="AA37" i="310"/>
  <c r="AA26" i="310"/>
  <c r="AA27" i="310"/>
  <c r="AA28" i="310"/>
  <c r="AA30" i="310"/>
  <c r="AA31" i="310"/>
  <c r="AA33" i="310"/>
  <c r="AA35" i="310"/>
  <c r="AA38" i="310"/>
  <c r="AA41" i="310"/>
  <c r="AB10" i="310"/>
  <c r="AB11" i="310"/>
  <c r="AB12" i="310"/>
  <c r="AB14" i="310"/>
  <c r="AB37" i="310"/>
  <c r="AB26" i="310"/>
  <c r="AB27" i="310"/>
  <c r="AB28" i="310"/>
  <c r="AB30" i="310"/>
  <c r="AB31" i="310"/>
  <c r="AB33" i="310"/>
  <c r="AB35" i="310"/>
  <c r="AB38" i="310"/>
  <c r="AB41" i="310"/>
  <c r="AC10" i="310"/>
  <c r="AC11" i="310"/>
  <c r="AC12" i="310"/>
  <c r="AC14" i="310"/>
  <c r="AC37" i="310"/>
  <c r="AC26" i="310"/>
  <c r="AC27" i="310"/>
  <c r="AC28" i="310"/>
  <c r="AC30" i="310"/>
  <c r="AC31" i="310"/>
  <c r="AC33" i="310"/>
  <c r="AC35" i="310"/>
  <c r="AC38" i="310"/>
  <c r="AC41" i="310"/>
  <c r="AD10" i="310"/>
  <c r="AD11" i="310"/>
  <c r="AD12" i="310"/>
  <c r="AD14" i="310"/>
  <c r="AD37" i="310"/>
  <c r="AD26" i="310"/>
  <c r="AD27" i="310"/>
  <c r="AD28" i="310"/>
  <c r="AD30" i="310"/>
  <c r="AD31" i="310"/>
  <c r="AD33" i="310"/>
  <c r="AD35" i="310"/>
  <c r="AD38" i="310"/>
  <c r="AD41" i="310"/>
  <c r="AE10" i="310"/>
  <c r="AE11" i="310"/>
  <c r="AE12" i="310"/>
  <c r="AE14" i="310"/>
  <c r="AE37" i="310"/>
  <c r="AE26" i="310"/>
  <c r="AE27" i="310"/>
  <c r="AE28" i="310"/>
  <c r="AE30" i="310"/>
  <c r="AE31" i="310"/>
  <c r="AE33" i="310"/>
  <c r="AE35" i="310"/>
  <c r="AE38" i="310"/>
  <c r="AE41" i="310"/>
  <c r="AF10" i="310"/>
  <c r="AF11" i="310"/>
  <c r="AF12" i="310"/>
  <c r="AF14" i="310"/>
  <c r="AF37" i="310"/>
  <c r="AF26" i="310"/>
  <c r="AF27" i="310"/>
  <c r="AF28" i="310"/>
  <c r="AF30" i="310"/>
  <c r="AF31" i="310"/>
  <c r="AF33" i="310"/>
  <c r="AF35" i="310"/>
  <c r="AF38" i="310"/>
  <c r="AF41" i="310"/>
  <c r="AG10" i="310"/>
  <c r="AG11" i="310"/>
  <c r="AG12" i="310"/>
  <c r="AG14" i="310"/>
  <c r="AG37" i="310"/>
  <c r="AG26" i="310"/>
  <c r="AG27" i="310"/>
  <c r="AG28" i="310"/>
  <c r="AG30" i="310"/>
  <c r="AG31" i="310"/>
  <c r="AG33" i="310"/>
  <c r="AG35" i="310"/>
  <c r="AG38" i="310"/>
  <c r="AG41" i="310"/>
  <c r="AH10" i="310"/>
  <c r="AH11" i="310"/>
  <c r="AH12" i="310"/>
  <c r="AH14" i="310"/>
  <c r="AH37" i="310"/>
  <c r="AH26" i="310"/>
  <c r="AH27" i="310"/>
  <c r="AH28" i="310"/>
  <c r="AH30" i="310"/>
  <c r="AH31" i="310"/>
  <c r="AH33" i="310"/>
  <c r="AH35" i="310"/>
  <c r="AH38" i="310"/>
  <c r="AH41" i="310"/>
  <c r="AI10" i="310"/>
  <c r="AI11" i="310"/>
  <c r="AI12" i="310"/>
  <c r="AI14" i="310"/>
  <c r="AI37" i="310"/>
  <c r="AI26" i="310"/>
  <c r="AI27" i="310"/>
  <c r="AI28" i="310"/>
  <c r="AI30" i="310"/>
  <c r="AI31" i="310"/>
  <c r="AI33" i="310"/>
  <c r="AI35" i="310"/>
  <c r="AI38" i="310"/>
  <c r="AI41" i="310"/>
  <c r="AJ10" i="310"/>
  <c r="AJ11" i="310"/>
  <c r="AJ12" i="310"/>
  <c r="AJ14" i="310"/>
  <c r="AJ37" i="310"/>
  <c r="AJ26" i="310"/>
  <c r="AJ27" i="310"/>
  <c r="AJ28" i="310"/>
  <c r="AJ30" i="310"/>
  <c r="AJ31" i="310"/>
  <c r="AJ33" i="310"/>
  <c r="AJ35" i="310"/>
  <c r="AJ38" i="310"/>
  <c r="AJ41" i="310"/>
  <c r="AK10" i="310"/>
  <c r="AK11" i="310"/>
  <c r="AK12" i="310"/>
  <c r="AK14" i="310"/>
  <c r="AK37" i="310"/>
  <c r="AK26" i="310"/>
  <c r="AK27" i="310"/>
  <c r="AK28" i="310"/>
  <c r="AK30" i="310"/>
  <c r="AK31" i="310"/>
  <c r="AK33" i="310"/>
  <c r="AK35" i="310"/>
  <c r="AK38" i="310"/>
  <c r="AK41" i="310"/>
  <c r="AL10" i="310"/>
  <c r="AL11" i="310"/>
  <c r="AL12" i="310"/>
  <c r="AL14" i="310"/>
  <c r="AL37" i="310"/>
  <c r="AL26" i="310"/>
  <c r="AL27" i="310"/>
  <c r="AL28" i="310"/>
  <c r="AL30" i="310"/>
  <c r="AL31" i="310"/>
  <c r="AL33" i="310"/>
  <c r="AL35" i="310"/>
  <c r="AL38" i="310"/>
  <c r="AL41" i="310"/>
  <c r="AM10" i="310"/>
  <c r="AM11" i="310"/>
  <c r="AM12" i="310"/>
  <c r="AM14" i="310"/>
  <c r="AM37" i="310"/>
  <c r="AM26" i="310"/>
  <c r="AM27" i="310"/>
  <c r="AM28" i="310"/>
  <c r="AM30" i="310"/>
  <c r="AM31" i="310"/>
  <c r="AM33" i="310"/>
  <c r="AM35" i="310"/>
  <c r="AM38" i="310"/>
  <c r="AM41" i="310"/>
  <c r="AN10" i="310"/>
  <c r="AN11" i="310"/>
  <c r="AN12" i="310"/>
  <c r="AN14" i="310"/>
  <c r="AN37" i="310"/>
  <c r="AN26" i="310"/>
  <c r="AN27" i="310"/>
  <c r="AN28" i="310"/>
  <c r="AN30" i="310"/>
  <c r="AN31" i="310"/>
  <c r="AN33" i="310"/>
  <c r="AN35" i="310"/>
  <c r="AN38" i="310"/>
  <c r="AN41" i="310"/>
  <c r="AO10" i="310"/>
  <c r="AO11" i="310"/>
  <c r="AO12" i="310"/>
  <c r="AO14" i="310"/>
  <c r="AO37" i="310"/>
  <c r="AO26" i="310"/>
  <c r="AO27" i="310"/>
  <c r="AO28" i="310"/>
  <c r="AO30" i="310"/>
  <c r="AO31" i="310"/>
  <c r="AO33" i="310"/>
  <c r="AO35" i="310"/>
  <c r="AO38" i="310"/>
  <c r="AO41" i="310"/>
  <c r="AP10" i="310"/>
  <c r="AP11" i="310"/>
  <c r="AP12" i="310"/>
  <c r="AP14" i="310"/>
  <c r="AP37" i="310"/>
  <c r="AP26" i="310"/>
  <c r="AP27" i="310"/>
  <c r="AP28" i="310"/>
  <c r="AP30" i="310"/>
  <c r="AP31" i="310"/>
  <c r="AP33" i="310"/>
  <c r="AP35" i="310"/>
  <c r="AP38" i="310"/>
  <c r="AP41" i="310"/>
  <c r="AQ10" i="310"/>
  <c r="AQ11" i="310"/>
  <c r="AQ12" i="310"/>
  <c r="AQ14" i="310"/>
  <c r="AQ37" i="310"/>
  <c r="AQ26" i="310"/>
  <c r="AQ27" i="310"/>
  <c r="AQ28" i="310"/>
  <c r="AQ30" i="310"/>
  <c r="AQ31" i="310"/>
  <c r="AQ33" i="310"/>
  <c r="AQ35" i="310"/>
  <c r="AQ38" i="310"/>
  <c r="AQ41" i="310"/>
  <c r="AR10" i="310"/>
  <c r="AR11" i="310"/>
  <c r="AR12" i="310"/>
  <c r="AR14" i="310"/>
  <c r="AR37" i="310"/>
  <c r="AR26" i="310"/>
  <c r="AR27" i="310"/>
  <c r="AR28" i="310"/>
  <c r="AR30" i="310"/>
  <c r="AR31" i="310"/>
  <c r="AR33" i="310"/>
  <c r="AR35" i="310"/>
  <c r="AR38" i="310"/>
  <c r="AR41" i="310"/>
  <c r="AS10" i="310"/>
  <c r="AS11" i="310"/>
  <c r="AS12" i="310"/>
  <c r="AS14" i="310"/>
  <c r="AS37" i="310"/>
  <c r="AS26" i="310"/>
  <c r="AS27" i="310"/>
  <c r="AS28" i="310"/>
  <c r="AS30" i="310"/>
  <c r="AS31" i="310"/>
  <c r="AS33" i="310"/>
  <c r="AS35" i="310"/>
  <c r="AS38" i="310"/>
  <c r="AS41" i="310"/>
  <c r="AT10" i="310"/>
  <c r="AT11" i="310"/>
  <c r="AT12" i="310"/>
  <c r="AT14" i="310"/>
  <c r="AT37" i="310"/>
  <c r="AT26" i="310"/>
  <c r="AT27" i="310"/>
  <c r="AT28" i="310"/>
  <c r="AT30" i="310"/>
  <c r="AT31" i="310"/>
  <c r="AT33" i="310"/>
  <c r="AT35" i="310"/>
  <c r="AT38" i="310"/>
  <c r="AT41" i="310"/>
  <c r="AU10" i="310"/>
  <c r="AU11" i="310"/>
  <c r="AU12" i="310"/>
  <c r="AU14" i="310"/>
  <c r="AU37" i="310"/>
  <c r="AU26" i="310"/>
  <c r="AU27" i="310"/>
  <c r="AU28" i="310"/>
  <c r="AU30" i="310"/>
  <c r="AU31" i="310"/>
  <c r="AU33" i="310"/>
  <c r="AU35" i="310"/>
  <c r="AU38" i="310"/>
  <c r="AU41" i="310"/>
  <c r="AV10" i="310"/>
  <c r="AV11" i="310"/>
  <c r="AV12" i="310"/>
  <c r="AV14" i="310"/>
  <c r="AV37" i="310"/>
  <c r="AV26" i="310"/>
  <c r="AV27" i="310"/>
  <c r="AV28" i="310"/>
  <c r="AV30" i="310"/>
  <c r="AV31" i="310"/>
  <c r="AV33" i="310"/>
  <c r="AV35" i="310"/>
  <c r="AV38" i="310"/>
  <c r="AV41" i="310"/>
  <c r="AW10" i="310"/>
  <c r="AW11" i="310"/>
  <c r="AW12" i="310"/>
  <c r="AW14" i="310"/>
  <c r="AW37" i="310"/>
  <c r="AW26" i="310"/>
  <c r="AW27" i="310"/>
  <c r="AW28" i="310"/>
  <c r="AW30" i="310"/>
  <c r="AW31" i="310"/>
  <c r="AW33" i="310"/>
  <c r="AW35" i="310"/>
  <c r="AW38" i="310"/>
  <c r="AW41" i="310"/>
  <c r="AX10" i="310"/>
  <c r="AX11" i="310"/>
  <c r="AX12" i="310"/>
  <c r="AX14" i="310"/>
  <c r="AX37" i="310"/>
  <c r="AX26" i="310"/>
  <c r="AX27" i="310"/>
  <c r="AX28" i="310"/>
  <c r="AX30" i="310"/>
  <c r="AX31" i="310"/>
  <c r="AX33" i="310"/>
  <c r="AX35" i="310"/>
  <c r="AX38" i="310"/>
  <c r="AX41" i="310"/>
  <c r="AY10" i="310"/>
  <c r="AY11" i="310"/>
  <c r="AY12" i="310"/>
  <c r="AY14" i="310"/>
  <c r="AY37" i="310"/>
  <c r="AY26" i="310"/>
  <c r="AY27" i="310"/>
  <c r="AY28" i="310"/>
  <c r="AY30" i="310"/>
  <c r="AY31" i="310"/>
  <c r="AY33" i="310"/>
  <c r="AY35" i="310"/>
  <c r="AY38" i="310"/>
  <c r="AY41" i="310"/>
  <c r="AZ10" i="310"/>
  <c r="AZ11" i="310"/>
  <c r="AZ12" i="310"/>
  <c r="AZ14" i="310"/>
  <c r="AZ37" i="310"/>
  <c r="AZ26" i="310"/>
  <c r="AZ27" i="310"/>
  <c r="AZ28" i="310"/>
  <c r="AZ30" i="310"/>
  <c r="AZ31" i="310"/>
  <c r="AZ33" i="310"/>
  <c r="AZ35" i="310"/>
  <c r="AZ38" i="310"/>
  <c r="AZ41" i="310"/>
  <c r="BA10" i="310"/>
  <c r="BA11" i="310"/>
  <c r="BA12" i="310"/>
  <c r="BA14" i="310"/>
  <c r="BA37" i="310"/>
  <c r="BA26" i="310"/>
  <c r="BA27" i="310"/>
  <c r="BA28" i="310"/>
  <c r="BA30" i="310"/>
  <c r="BA31" i="310"/>
  <c r="BA33" i="310"/>
  <c r="BA35" i="310"/>
  <c r="BA38" i="310"/>
  <c r="BA41" i="310"/>
  <c r="BB10" i="310"/>
  <c r="BB11" i="310"/>
  <c r="BB12" i="310"/>
  <c r="BB14" i="310"/>
  <c r="BB37" i="310"/>
  <c r="BB26" i="310"/>
  <c r="BB27" i="310"/>
  <c r="BB28" i="310"/>
  <c r="BB30" i="310"/>
  <c r="BB31" i="310"/>
  <c r="BB33" i="310"/>
  <c r="BB35" i="310"/>
  <c r="BB38" i="310"/>
  <c r="BB41" i="310"/>
  <c r="BC10" i="310"/>
  <c r="BC11" i="310"/>
  <c r="BC12" i="310"/>
  <c r="BC14" i="310"/>
  <c r="BC37" i="310"/>
  <c r="BC26" i="310"/>
  <c r="BC27" i="310"/>
  <c r="BC28" i="310"/>
  <c r="BC30" i="310"/>
  <c r="BC31" i="310"/>
  <c r="BC33" i="310"/>
  <c r="BC35" i="310"/>
  <c r="BC38" i="310"/>
  <c r="BC41" i="310"/>
  <c r="BD10" i="310"/>
  <c r="BD11" i="310"/>
  <c r="BD12" i="310"/>
  <c r="BD14" i="310"/>
  <c r="BD37" i="310"/>
  <c r="BD26" i="310"/>
  <c r="BD27" i="310"/>
  <c r="BD28" i="310"/>
  <c r="BD30" i="310"/>
  <c r="BD31" i="310"/>
  <c r="BD33" i="310"/>
  <c r="BD35" i="310"/>
  <c r="BD38" i="310"/>
  <c r="BD41" i="310"/>
  <c r="BE10" i="310"/>
  <c r="BE11" i="310"/>
  <c r="BE12" i="310"/>
  <c r="BE14" i="310"/>
  <c r="BE37" i="310"/>
  <c r="BE26" i="310"/>
  <c r="BE27" i="310"/>
  <c r="BE28" i="310"/>
  <c r="BE30" i="310"/>
  <c r="BE31" i="310"/>
  <c r="BE33" i="310"/>
  <c r="BE35" i="310"/>
  <c r="BE38" i="310"/>
  <c r="BE41" i="310"/>
  <c r="H41" i="310"/>
  <c r="H35" i="310"/>
  <c r="H38" i="310"/>
  <c r="J80" i="277"/>
  <c r="J83" i="277"/>
  <c r="J84" i="277"/>
  <c r="J76" i="277"/>
  <c r="J77" i="277"/>
  <c r="J86" i="277"/>
  <c r="J100" i="277"/>
  <c r="J89" i="277"/>
  <c r="J90" i="277"/>
  <c r="J91" i="277"/>
  <c r="J92" i="277"/>
  <c r="J94" i="277"/>
  <c r="J95" i="277"/>
  <c r="J101" i="277"/>
  <c r="J103" i="277"/>
  <c r="K80" i="277"/>
  <c r="K83" i="277"/>
  <c r="K84" i="277"/>
  <c r="K76" i="277"/>
  <c r="K77" i="277"/>
  <c r="K86" i="277"/>
  <c r="K100" i="277"/>
  <c r="K89" i="277"/>
  <c r="K90" i="277"/>
  <c r="K91" i="277"/>
  <c r="K92" i="277"/>
  <c r="K94" i="277"/>
  <c r="K95" i="277"/>
  <c r="K101" i="277"/>
  <c r="K103" i="277"/>
  <c r="L80" i="277"/>
  <c r="L83" i="277"/>
  <c r="L84" i="277"/>
  <c r="L76" i="277"/>
  <c r="L77" i="277"/>
  <c r="L86" i="277"/>
  <c r="L100" i="277"/>
  <c r="L89" i="277"/>
  <c r="L90" i="277"/>
  <c r="L91" i="277"/>
  <c r="L92" i="277"/>
  <c r="L94" i="277"/>
  <c r="L95" i="277"/>
  <c r="L101" i="277"/>
  <c r="L103" i="277"/>
  <c r="M80" i="277"/>
  <c r="M83" i="277"/>
  <c r="M84" i="277"/>
  <c r="M76" i="277"/>
  <c r="M77" i="277"/>
  <c r="M86" i="277"/>
  <c r="M100" i="277"/>
  <c r="M89" i="277"/>
  <c r="M90" i="277"/>
  <c r="M91" i="277"/>
  <c r="M92" i="277"/>
  <c r="M94" i="277"/>
  <c r="M95" i="277"/>
  <c r="M101" i="277"/>
  <c r="M103" i="277"/>
  <c r="N80" i="277"/>
  <c r="N83" i="277"/>
  <c r="N84" i="277"/>
  <c r="N76" i="277"/>
  <c r="N77" i="277"/>
  <c r="N86" i="277"/>
  <c r="N100" i="277"/>
  <c r="N89" i="277"/>
  <c r="N90" i="277"/>
  <c r="N91" i="277"/>
  <c r="N92" i="277"/>
  <c r="N94" i="277"/>
  <c r="N95" i="277"/>
  <c r="N101" i="277"/>
  <c r="N103" i="277"/>
  <c r="O80" i="277"/>
  <c r="O83" i="277"/>
  <c r="O84" i="277"/>
  <c r="O76" i="277"/>
  <c r="O77" i="277"/>
  <c r="O86" i="277"/>
  <c r="O100" i="277"/>
  <c r="O89" i="277"/>
  <c r="O90" i="277"/>
  <c r="O91" i="277"/>
  <c r="O92" i="277"/>
  <c r="O94" i="277"/>
  <c r="O95" i="277"/>
  <c r="O101" i="277"/>
  <c r="O103" i="277"/>
  <c r="P80" i="277"/>
  <c r="P83" i="277"/>
  <c r="P84" i="277"/>
  <c r="P76" i="277"/>
  <c r="P77" i="277"/>
  <c r="P86" i="277"/>
  <c r="P100" i="277"/>
  <c r="P89" i="277"/>
  <c r="P90" i="277"/>
  <c r="P91" i="277"/>
  <c r="P92" i="277"/>
  <c r="P94" i="277"/>
  <c r="P95" i="277"/>
  <c r="P101" i="277"/>
  <c r="P103" i="277"/>
  <c r="Q80" i="277"/>
  <c r="Q83" i="277"/>
  <c r="Q84" i="277"/>
  <c r="Q76" i="277"/>
  <c r="Q77" i="277"/>
  <c r="Q86" i="277"/>
  <c r="Q100" i="277"/>
  <c r="Q89" i="277"/>
  <c r="Q90" i="277"/>
  <c r="Q91" i="277"/>
  <c r="Q92" i="277"/>
  <c r="Q94" i="277"/>
  <c r="Q95" i="277"/>
  <c r="Q101" i="277"/>
  <c r="Q103" i="277"/>
  <c r="R80" i="277"/>
  <c r="R83" i="277"/>
  <c r="R84" i="277"/>
  <c r="R76" i="277"/>
  <c r="R77" i="277"/>
  <c r="R86" i="277"/>
  <c r="R100" i="277"/>
  <c r="R89" i="277"/>
  <c r="R90" i="277"/>
  <c r="R91" i="277"/>
  <c r="R92" i="277"/>
  <c r="R94" i="277"/>
  <c r="R95" i="277"/>
  <c r="R101" i="277"/>
  <c r="R103" i="277"/>
  <c r="S80" i="277"/>
  <c r="S83" i="277"/>
  <c r="S84" i="277"/>
  <c r="S76" i="277"/>
  <c r="S77" i="277"/>
  <c r="S86" i="277"/>
  <c r="S100" i="277"/>
  <c r="S89" i="277"/>
  <c r="S90" i="277"/>
  <c r="S91" i="277"/>
  <c r="S92" i="277"/>
  <c r="S94" i="277"/>
  <c r="S95" i="277"/>
  <c r="S101" i="277"/>
  <c r="S103" i="277"/>
  <c r="T80" i="277"/>
  <c r="T83" i="277"/>
  <c r="T84" i="277"/>
  <c r="T76" i="277"/>
  <c r="T77" i="277"/>
  <c r="T86" i="277"/>
  <c r="T100" i="277"/>
  <c r="T89" i="277"/>
  <c r="T90" i="277"/>
  <c r="T91" i="277"/>
  <c r="T92" i="277"/>
  <c r="T94" i="277"/>
  <c r="T95" i="277"/>
  <c r="T101" i="277"/>
  <c r="T103" i="277"/>
  <c r="U80" i="277"/>
  <c r="U83" i="277"/>
  <c r="U84" i="277"/>
  <c r="U76" i="277"/>
  <c r="U77" i="277"/>
  <c r="U86" i="277"/>
  <c r="U100" i="277"/>
  <c r="U89" i="277"/>
  <c r="U90" i="277"/>
  <c r="U91" i="277"/>
  <c r="U92" i="277"/>
  <c r="U94" i="277"/>
  <c r="U95" i="277"/>
  <c r="U101" i="277"/>
  <c r="U103" i="277"/>
  <c r="V80" i="277"/>
  <c r="V83" i="277"/>
  <c r="V84" i="277"/>
  <c r="V76" i="277"/>
  <c r="V77" i="277"/>
  <c r="V86" i="277"/>
  <c r="V100" i="277"/>
  <c r="V89" i="277"/>
  <c r="V90" i="277"/>
  <c r="V91" i="277"/>
  <c r="V92" i="277"/>
  <c r="V94" i="277"/>
  <c r="V95" i="277"/>
  <c r="V101" i="277"/>
  <c r="V103" i="277"/>
  <c r="W80" i="277"/>
  <c r="W83" i="277"/>
  <c r="W84" i="277"/>
  <c r="W76" i="277"/>
  <c r="W77" i="277"/>
  <c r="W86" i="277"/>
  <c r="W100" i="277"/>
  <c r="W89" i="277"/>
  <c r="W90" i="277"/>
  <c r="W91" i="277"/>
  <c r="W92" i="277"/>
  <c r="W94" i="277"/>
  <c r="W95" i="277"/>
  <c r="W101" i="277"/>
  <c r="W103" i="277"/>
  <c r="X80" i="277"/>
  <c r="X83" i="277"/>
  <c r="X84" i="277"/>
  <c r="X76" i="277"/>
  <c r="X77" i="277"/>
  <c r="X86" i="277"/>
  <c r="X100" i="277"/>
  <c r="X89" i="277"/>
  <c r="X90" i="277"/>
  <c r="X91" i="277"/>
  <c r="X92" i="277"/>
  <c r="X94" i="277"/>
  <c r="X95" i="277"/>
  <c r="X101" i="277"/>
  <c r="X103" i="277"/>
  <c r="Y80" i="277"/>
  <c r="Y83" i="277"/>
  <c r="Y84" i="277"/>
  <c r="Y76" i="277"/>
  <c r="Y77" i="277"/>
  <c r="Y86" i="277"/>
  <c r="Y100" i="277"/>
  <c r="Y89" i="277"/>
  <c r="Y90" i="277"/>
  <c r="Y91" i="277"/>
  <c r="Y92" i="277"/>
  <c r="Y94" i="277"/>
  <c r="Y95" i="277"/>
  <c r="Y101" i="277"/>
  <c r="Y103" i="277"/>
  <c r="Z80" i="277"/>
  <c r="Z83" i="277"/>
  <c r="Z84" i="277"/>
  <c r="Z76" i="277"/>
  <c r="Z77" i="277"/>
  <c r="Z86" i="277"/>
  <c r="Z100" i="277"/>
  <c r="Z89" i="277"/>
  <c r="Z90" i="277"/>
  <c r="Z91" i="277"/>
  <c r="Z92" i="277"/>
  <c r="Z94" i="277"/>
  <c r="Z95" i="277"/>
  <c r="Z101" i="277"/>
  <c r="Z103" i="277"/>
  <c r="AA80" i="277"/>
  <c r="AA83" i="277"/>
  <c r="AA84" i="277"/>
  <c r="AA76" i="277"/>
  <c r="AA77" i="277"/>
  <c r="AA86" i="277"/>
  <c r="AA100" i="277"/>
  <c r="AA89" i="277"/>
  <c r="AA90" i="277"/>
  <c r="AA91" i="277"/>
  <c r="AA92" i="277"/>
  <c r="AA94" i="277"/>
  <c r="AA95" i="277"/>
  <c r="AA101" i="277"/>
  <c r="AA103" i="277"/>
  <c r="AB80" i="277"/>
  <c r="AB83" i="277"/>
  <c r="AB84" i="277"/>
  <c r="AB76" i="277"/>
  <c r="AB77" i="277"/>
  <c r="AB86" i="277"/>
  <c r="AB100" i="277"/>
  <c r="AB89" i="277"/>
  <c r="AB90" i="277"/>
  <c r="AB91" i="277"/>
  <c r="AB92" i="277"/>
  <c r="AB94" i="277"/>
  <c r="AB95" i="277"/>
  <c r="AB101" i="277"/>
  <c r="AB103" i="277"/>
  <c r="AC80" i="277"/>
  <c r="AC83" i="277"/>
  <c r="AC84" i="277"/>
  <c r="AC76" i="277"/>
  <c r="AC77" i="277"/>
  <c r="AC86" i="277"/>
  <c r="AC100" i="277"/>
  <c r="AC89" i="277"/>
  <c r="AC90" i="277"/>
  <c r="AC91" i="277"/>
  <c r="AC92" i="277"/>
  <c r="AC94" i="277"/>
  <c r="AC95" i="277"/>
  <c r="AC101" i="277"/>
  <c r="AC103" i="277"/>
  <c r="AD80" i="277"/>
  <c r="AD83" i="277"/>
  <c r="AD84" i="277"/>
  <c r="AD76" i="277"/>
  <c r="AD77" i="277"/>
  <c r="AD86" i="277"/>
  <c r="AD100" i="277"/>
  <c r="AD89" i="277"/>
  <c r="AD90" i="277"/>
  <c r="AD91" i="277"/>
  <c r="AD92" i="277"/>
  <c r="AD94" i="277"/>
  <c r="AD95" i="277"/>
  <c r="AD101" i="277"/>
  <c r="AD103" i="277"/>
  <c r="AE80" i="277"/>
  <c r="AE83" i="277"/>
  <c r="AE84" i="277"/>
  <c r="AE76" i="277"/>
  <c r="AE77" i="277"/>
  <c r="AE86" i="277"/>
  <c r="AE100" i="277"/>
  <c r="AE89" i="277"/>
  <c r="AE90" i="277"/>
  <c r="AE91" i="277"/>
  <c r="AE92" i="277"/>
  <c r="AE94" i="277"/>
  <c r="AE95" i="277"/>
  <c r="AE101" i="277"/>
  <c r="AE103" i="277"/>
  <c r="AF80" i="277"/>
  <c r="AF83" i="277"/>
  <c r="AF84" i="277"/>
  <c r="AF76" i="277"/>
  <c r="AF77" i="277"/>
  <c r="AF86" i="277"/>
  <c r="AF100" i="277"/>
  <c r="AF89" i="277"/>
  <c r="AF90" i="277"/>
  <c r="AF91" i="277"/>
  <c r="AF92" i="277"/>
  <c r="AF94" i="277"/>
  <c r="AF95" i="277"/>
  <c r="AF101" i="277"/>
  <c r="AF103" i="277"/>
  <c r="AG80" i="277"/>
  <c r="AG83" i="277"/>
  <c r="AG84" i="277"/>
  <c r="AG76" i="277"/>
  <c r="AG77" i="277"/>
  <c r="AG86" i="277"/>
  <c r="AG100" i="277"/>
  <c r="AG89" i="277"/>
  <c r="AG90" i="277"/>
  <c r="AG91" i="277"/>
  <c r="AG92" i="277"/>
  <c r="AG94" i="277"/>
  <c r="AG95" i="277"/>
  <c r="AG101" i="277"/>
  <c r="AG103" i="277"/>
  <c r="AH80" i="277"/>
  <c r="AH83" i="277"/>
  <c r="AH84" i="277"/>
  <c r="AH76" i="277"/>
  <c r="AH77" i="277"/>
  <c r="AH86" i="277"/>
  <c r="AH100" i="277"/>
  <c r="AH89" i="277"/>
  <c r="AH90" i="277"/>
  <c r="AH91" i="277"/>
  <c r="AH92" i="277"/>
  <c r="AH94" i="277"/>
  <c r="AH95" i="277"/>
  <c r="AH101" i="277"/>
  <c r="AH103" i="277"/>
  <c r="AI80" i="277"/>
  <c r="AI83" i="277"/>
  <c r="AI84" i="277"/>
  <c r="AI76" i="277"/>
  <c r="AI77" i="277"/>
  <c r="AI86" i="277"/>
  <c r="AI100" i="277"/>
  <c r="AI89" i="277"/>
  <c r="AI90" i="277"/>
  <c r="AI91" i="277"/>
  <c r="AI92" i="277"/>
  <c r="AI94" i="277"/>
  <c r="AI95" i="277"/>
  <c r="AI101" i="277"/>
  <c r="AI103" i="277"/>
  <c r="AJ80" i="277"/>
  <c r="AJ83" i="277"/>
  <c r="AJ84" i="277"/>
  <c r="AJ76" i="277"/>
  <c r="AJ77" i="277"/>
  <c r="AJ86" i="277"/>
  <c r="AJ100" i="277"/>
  <c r="AJ89" i="277"/>
  <c r="AJ90" i="277"/>
  <c r="AJ91" i="277"/>
  <c r="AJ92" i="277"/>
  <c r="AJ94" i="277"/>
  <c r="AJ95" i="277"/>
  <c r="AJ101" i="277"/>
  <c r="AJ103" i="277"/>
  <c r="AK80" i="277"/>
  <c r="AK83" i="277"/>
  <c r="AK84" i="277"/>
  <c r="AK76" i="277"/>
  <c r="AK77" i="277"/>
  <c r="AK86" i="277"/>
  <c r="AK100" i="277"/>
  <c r="AK89" i="277"/>
  <c r="AK90" i="277"/>
  <c r="AK91" i="277"/>
  <c r="AK92" i="277"/>
  <c r="AK94" i="277"/>
  <c r="AK95" i="277"/>
  <c r="AK101" i="277"/>
  <c r="AK103" i="277"/>
  <c r="AL80" i="277"/>
  <c r="AL83" i="277"/>
  <c r="AL84" i="277"/>
  <c r="AL76" i="277"/>
  <c r="AL77" i="277"/>
  <c r="AL86" i="277"/>
  <c r="AL100" i="277"/>
  <c r="AL89" i="277"/>
  <c r="AL90" i="277"/>
  <c r="AL91" i="277"/>
  <c r="AL92" i="277"/>
  <c r="AL94" i="277"/>
  <c r="AL95" i="277"/>
  <c r="AL101" i="277"/>
  <c r="AL103" i="277"/>
  <c r="AM80" i="277"/>
  <c r="AM83" i="277"/>
  <c r="AM84" i="277"/>
  <c r="AM76" i="277"/>
  <c r="AM77" i="277"/>
  <c r="AM86" i="277"/>
  <c r="AM100" i="277"/>
  <c r="AM89" i="277"/>
  <c r="AM90" i="277"/>
  <c r="AM91" i="277"/>
  <c r="AM92" i="277"/>
  <c r="AM94" i="277"/>
  <c r="AM95" i="277"/>
  <c r="AM101" i="277"/>
  <c r="AM103" i="277"/>
  <c r="AN80" i="277"/>
  <c r="AN83" i="277"/>
  <c r="AN84" i="277"/>
  <c r="AN76" i="277"/>
  <c r="AN77" i="277"/>
  <c r="AN86" i="277"/>
  <c r="AN100" i="277"/>
  <c r="AN89" i="277"/>
  <c r="AN90" i="277"/>
  <c r="AN91" i="277"/>
  <c r="AN92" i="277"/>
  <c r="AN94" i="277"/>
  <c r="AN95" i="277"/>
  <c r="AN101" i="277"/>
  <c r="AN103" i="277"/>
  <c r="AO80" i="277"/>
  <c r="AO83" i="277"/>
  <c r="AO84" i="277"/>
  <c r="AO76" i="277"/>
  <c r="AO77" i="277"/>
  <c r="AO86" i="277"/>
  <c r="AO100" i="277"/>
  <c r="AO89" i="277"/>
  <c r="AO90" i="277"/>
  <c r="AO91" i="277"/>
  <c r="AO92" i="277"/>
  <c r="AO94" i="277"/>
  <c r="AO95" i="277"/>
  <c r="AO101" i="277"/>
  <c r="AO103" i="277"/>
  <c r="AP80" i="277"/>
  <c r="AP83" i="277"/>
  <c r="AP84" i="277"/>
  <c r="AP76" i="277"/>
  <c r="AP77" i="277"/>
  <c r="AP86" i="277"/>
  <c r="AP100" i="277"/>
  <c r="AP89" i="277"/>
  <c r="AP90" i="277"/>
  <c r="AP91" i="277"/>
  <c r="AP92" i="277"/>
  <c r="AP94" i="277"/>
  <c r="AP95" i="277"/>
  <c r="AP101" i="277"/>
  <c r="AP103" i="277"/>
  <c r="AQ80" i="277"/>
  <c r="AQ83" i="277"/>
  <c r="AQ84" i="277"/>
  <c r="AQ76" i="277"/>
  <c r="AQ77" i="277"/>
  <c r="AQ86" i="277"/>
  <c r="AQ100" i="277"/>
  <c r="AQ89" i="277"/>
  <c r="AQ90" i="277"/>
  <c r="AQ91" i="277"/>
  <c r="AQ92" i="277"/>
  <c r="AQ94" i="277"/>
  <c r="AQ95" i="277"/>
  <c r="AQ101" i="277"/>
  <c r="AQ103" i="277"/>
  <c r="AR80" i="277"/>
  <c r="AR83" i="277"/>
  <c r="AR84" i="277"/>
  <c r="AR76" i="277"/>
  <c r="AR77" i="277"/>
  <c r="AR86" i="277"/>
  <c r="AR100" i="277"/>
  <c r="AR89" i="277"/>
  <c r="AR90" i="277"/>
  <c r="AR91" i="277"/>
  <c r="AR92" i="277"/>
  <c r="AR94" i="277"/>
  <c r="AR95" i="277"/>
  <c r="AR101" i="277"/>
  <c r="AR103" i="277"/>
  <c r="AS80" i="277"/>
  <c r="AS83" i="277"/>
  <c r="AS84" i="277"/>
  <c r="AS76" i="277"/>
  <c r="AS77" i="277"/>
  <c r="AS86" i="277"/>
  <c r="AS100" i="277"/>
  <c r="AS89" i="277"/>
  <c r="AS90" i="277"/>
  <c r="AS91" i="277"/>
  <c r="AS92" i="277"/>
  <c r="AS94" i="277"/>
  <c r="AS95" i="277"/>
  <c r="AS101" i="277"/>
  <c r="AS103" i="277"/>
  <c r="AT80" i="277"/>
  <c r="AT83" i="277"/>
  <c r="AT84" i="277"/>
  <c r="AT76" i="277"/>
  <c r="AT77" i="277"/>
  <c r="AT86" i="277"/>
  <c r="AT100" i="277"/>
  <c r="AT89" i="277"/>
  <c r="AT90" i="277"/>
  <c r="AT91" i="277"/>
  <c r="AT92" i="277"/>
  <c r="AT94" i="277"/>
  <c r="AT95" i="277"/>
  <c r="AT101" i="277"/>
  <c r="AT103" i="277"/>
  <c r="AU80" i="277"/>
  <c r="AU83" i="277"/>
  <c r="AU84" i="277"/>
  <c r="AU76" i="277"/>
  <c r="AU77" i="277"/>
  <c r="AU86" i="277"/>
  <c r="AU100" i="277"/>
  <c r="AU89" i="277"/>
  <c r="AU90" i="277"/>
  <c r="AU91" i="277"/>
  <c r="AU92" i="277"/>
  <c r="AU94" i="277"/>
  <c r="AU95" i="277"/>
  <c r="AU101" i="277"/>
  <c r="AU103" i="277"/>
  <c r="AV80" i="277"/>
  <c r="AV83" i="277"/>
  <c r="AV84" i="277"/>
  <c r="AV76" i="277"/>
  <c r="AV77" i="277"/>
  <c r="AV86" i="277"/>
  <c r="AV100" i="277"/>
  <c r="AV89" i="277"/>
  <c r="AV90" i="277"/>
  <c r="AV91" i="277"/>
  <c r="AV92" i="277"/>
  <c r="AV94" i="277"/>
  <c r="AV95" i="277"/>
  <c r="AV101" i="277"/>
  <c r="AV103" i="277"/>
  <c r="AW80" i="277"/>
  <c r="AW83" i="277"/>
  <c r="AW84" i="277"/>
  <c r="AW76" i="277"/>
  <c r="AW77" i="277"/>
  <c r="AW86" i="277"/>
  <c r="AW100" i="277"/>
  <c r="AW89" i="277"/>
  <c r="AW90" i="277"/>
  <c r="AW91" i="277"/>
  <c r="AW92" i="277"/>
  <c r="AW94" i="277"/>
  <c r="AW95" i="277"/>
  <c r="AW101" i="277"/>
  <c r="AW103" i="277"/>
  <c r="AX80" i="277"/>
  <c r="AX83" i="277"/>
  <c r="AX84" i="277"/>
  <c r="AX76" i="277"/>
  <c r="AX77" i="277"/>
  <c r="AX86" i="277"/>
  <c r="AX100" i="277"/>
  <c r="AX89" i="277"/>
  <c r="AX90" i="277"/>
  <c r="AX91" i="277"/>
  <c r="AX92" i="277"/>
  <c r="AX94" i="277"/>
  <c r="AX95" i="277"/>
  <c r="AX101" i="277"/>
  <c r="AX103" i="277"/>
  <c r="AY80" i="277"/>
  <c r="AY83" i="277"/>
  <c r="AY84" i="277"/>
  <c r="AY76" i="277"/>
  <c r="AY77" i="277"/>
  <c r="AY86" i="277"/>
  <c r="AY100" i="277"/>
  <c r="AY89" i="277"/>
  <c r="AY90" i="277"/>
  <c r="AY91" i="277"/>
  <c r="AY92" i="277"/>
  <c r="AY94" i="277"/>
  <c r="AY95" i="277"/>
  <c r="AY101" i="277"/>
  <c r="AY103" i="277"/>
  <c r="AZ80" i="277"/>
  <c r="AZ83" i="277"/>
  <c r="AZ84" i="277"/>
  <c r="AZ76" i="277"/>
  <c r="AZ77" i="277"/>
  <c r="AZ86" i="277"/>
  <c r="AZ100" i="277"/>
  <c r="AZ89" i="277"/>
  <c r="AZ90" i="277"/>
  <c r="AZ91" i="277"/>
  <c r="AZ92" i="277"/>
  <c r="AZ94" i="277"/>
  <c r="AZ95" i="277"/>
  <c r="AZ101" i="277"/>
  <c r="AZ103" i="277"/>
  <c r="BA80" i="277"/>
  <c r="BA83" i="277"/>
  <c r="BA84" i="277"/>
  <c r="BA76" i="277"/>
  <c r="BA77" i="277"/>
  <c r="BA86" i="277"/>
  <c r="BA100" i="277"/>
  <c r="BA89" i="277"/>
  <c r="BA90" i="277"/>
  <c r="BA91" i="277"/>
  <c r="BA92" i="277"/>
  <c r="BA94" i="277"/>
  <c r="BA95" i="277"/>
  <c r="BA101" i="277"/>
  <c r="BA103" i="277"/>
  <c r="BB80" i="277"/>
  <c r="BB83" i="277"/>
  <c r="BB84" i="277"/>
  <c r="BB76" i="277"/>
  <c r="BB77" i="277"/>
  <c r="BB86" i="277"/>
  <c r="BB100" i="277"/>
  <c r="BB89" i="277"/>
  <c r="BB90" i="277"/>
  <c r="BB91" i="277"/>
  <c r="BB92" i="277"/>
  <c r="BB94" i="277"/>
  <c r="BB95" i="277"/>
  <c r="BB101" i="277"/>
  <c r="BB103" i="277"/>
  <c r="H103" i="277"/>
  <c r="GJ149" i="280"/>
  <c r="GI149" i="280"/>
  <c r="GH149" i="280"/>
  <c r="GG149" i="280"/>
  <c r="GF149" i="280"/>
  <c r="GE149" i="280"/>
  <c r="GD149" i="280"/>
  <c r="GC149" i="280"/>
  <c r="GB149" i="280"/>
  <c r="GA149" i="280"/>
  <c r="FZ149" i="280"/>
  <c r="FY149" i="280"/>
  <c r="FX149" i="280"/>
  <c r="FW149" i="280"/>
  <c r="FV149" i="280"/>
  <c r="FU149" i="280"/>
  <c r="FT149" i="280"/>
  <c r="FS149" i="280"/>
  <c r="FR149" i="280"/>
  <c r="FQ149" i="280"/>
  <c r="FP149" i="280"/>
  <c r="FO149" i="280"/>
  <c r="FN149" i="280"/>
  <c r="FM149" i="280"/>
  <c r="FL149" i="280"/>
  <c r="FK149" i="280"/>
  <c r="FJ149" i="280"/>
  <c r="FI149" i="280"/>
  <c r="FH149" i="280"/>
  <c r="FG149" i="280"/>
  <c r="FF149" i="280"/>
  <c r="FE149" i="280"/>
  <c r="FD149" i="280"/>
  <c r="FC149" i="280"/>
  <c r="FB149" i="280"/>
  <c r="FA149" i="280"/>
  <c r="EZ149" i="280"/>
  <c r="EY149" i="280"/>
  <c r="EX149" i="280"/>
  <c r="EW149" i="280"/>
  <c r="EV149" i="280"/>
  <c r="EU149" i="280"/>
  <c r="ET149" i="280"/>
  <c r="ES149" i="280"/>
  <c r="ER149" i="280"/>
  <c r="EQ149" i="280"/>
  <c r="EP149" i="280"/>
  <c r="EO149" i="280"/>
  <c r="EN149" i="280"/>
  <c r="EM149" i="280"/>
  <c r="EL149" i="280"/>
  <c r="EK149" i="280"/>
  <c r="EJ149" i="280"/>
  <c r="EI149" i="280"/>
  <c r="EH149" i="280"/>
  <c r="EG149" i="280"/>
  <c r="EF149" i="280"/>
  <c r="EE149" i="280"/>
  <c r="ED149" i="280"/>
  <c r="EC149" i="280"/>
  <c r="EB149" i="280"/>
  <c r="EA149" i="280"/>
  <c r="DZ149" i="280"/>
  <c r="DY149" i="280"/>
  <c r="DX149" i="280"/>
  <c r="DW149" i="280"/>
  <c r="DV149" i="280"/>
  <c r="DU149" i="280"/>
  <c r="DT149" i="280"/>
  <c r="DS149" i="280"/>
  <c r="DR149" i="280"/>
  <c r="DQ149" i="280"/>
  <c r="DP149" i="280"/>
  <c r="DO149" i="280"/>
  <c r="DN149" i="280"/>
  <c r="DM149" i="280"/>
  <c r="DL149" i="280"/>
  <c r="DK149" i="280"/>
  <c r="DJ149" i="280"/>
  <c r="DI149" i="280"/>
  <c r="DH149" i="280"/>
  <c r="DG149" i="280"/>
  <c r="DF149" i="280"/>
  <c r="DE149" i="280"/>
  <c r="DD149" i="280"/>
  <c r="DC149" i="280"/>
  <c r="DB149" i="280"/>
  <c r="DA149" i="280"/>
  <c r="CZ149" i="280"/>
  <c r="CY149" i="280"/>
  <c r="CX149" i="280"/>
  <c r="CW149" i="280"/>
  <c r="CV149" i="280"/>
  <c r="CU149" i="280"/>
  <c r="CT149" i="280"/>
  <c r="CS149" i="280"/>
  <c r="CR149" i="280"/>
  <c r="CQ149" i="280"/>
  <c r="CP149" i="280"/>
  <c r="CO149" i="280"/>
  <c r="CN149" i="280"/>
  <c r="CM149" i="280"/>
  <c r="CL149" i="280"/>
  <c r="CK149" i="280"/>
  <c r="CJ149" i="280"/>
  <c r="CI149" i="280"/>
  <c r="CH149" i="280"/>
  <c r="CG149" i="280"/>
  <c r="CF149" i="280"/>
  <c r="CE149" i="280"/>
  <c r="CD149" i="280"/>
  <c r="CC149" i="280"/>
  <c r="CB149" i="280"/>
  <c r="CA149" i="280"/>
  <c r="BZ149" i="280"/>
  <c r="BY149" i="280"/>
  <c r="BX149" i="280"/>
  <c r="BW149" i="280"/>
  <c r="BV149" i="280"/>
  <c r="BU149" i="280"/>
  <c r="BT149" i="280"/>
  <c r="BS149" i="280"/>
  <c r="BR149" i="280"/>
  <c r="BQ149" i="280"/>
  <c r="BP149" i="280"/>
  <c r="BO149" i="280"/>
  <c r="BN149" i="280"/>
  <c r="BM149" i="280"/>
  <c r="BL149" i="280"/>
  <c r="BK149" i="280"/>
  <c r="BJ149" i="280"/>
  <c r="BI149" i="280"/>
  <c r="BH149" i="280"/>
  <c r="BG149" i="280"/>
  <c r="BF149" i="280"/>
  <c r="BE149" i="280"/>
  <c r="P149" i="280"/>
  <c r="O149" i="280"/>
  <c r="N149" i="280"/>
  <c r="M149" i="280"/>
  <c r="L149" i="280"/>
  <c r="K149" i="280"/>
  <c r="R219" i="288"/>
  <c r="S219" i="288"/>
  <c r="T219" i="288"/>
  <c r="U219" i="288"/>
  <c r="V219" i="288"/>
  <c r="W219" i="288"/>
  <c r="X219" i="288"/>
  <c r="Y219" i="288"/>
  <c r="Z219" i="288"/>
  <c r="AA219" i="288"/>
  <c r="AB219" i="288"/>
  <c r="AC219" i="288"/>
  <c r="AD219" i="288"/>
  <c r="AE219" i="288"/>
  <c r="AF219" i="288"/>
  <c r="AG219" i="288"/>
  <c r="AH219" i="288"/>
  <c r="AI219" i="288"/>
  <c r="AJ219" i="288"/>
  <c r="AK219" i="288"/>
  <c r="AL219" i="288"/>
  <c r="AM219" i="288"/>
  <c r="AN219" i="288"/>
  <c r="AO219" i="288"/>
  <c r="AP219" i="288"/>
  <c r="AQ219" i="288"/>
  <c r="AR219" i="288"/>
  <c r="AS219" i="288"/>
  <c r="AT219" i="288"/>
  <c r="AU219" i="288"/>
  <c r="AV219" i="288"/>
  <c r="AW219" i="288"/>
  <c r="AX219" i="288"/>
  <c r="AY219" i="288"/>
  <c r="AZ219" i="288"/>
  <c r="BA219" i="288"/>
  <c r="BB219" i="288"/>
  <c r="BC219" i="288"/>
  <c r="BD219" i="288"/>
  <c r="BE219" i="288"/>
  <c r="BF219" i="288"/>
  <c r="BG219" i="288"/>
  <c r="BH219" i="288"/>
  <c r="BI219" i="288"/>
  <c r="BJ219" i="288"/>
  <c r="BK219" i="288"/>
  <c r="BL219" i="288"/>
  <c r="BM219" i="288"/>
  <c r="BN219" i="288"/>
  <c r="BO219" i="288"/>
  <c r="BP219" i="288"/>
  <c r="BQ219" i="288"/>
  <c r="BR219" i="288"/>
  <c r="BS219" i="288"/>
  <c r="BT219" i="288"/>
  <c r="BU219" i="288"/>
  <c r="BV219" i="288"/>
  <c r="BW219" i="288"/>
  <c r="BX219" i="288"/>
  <c r="BY219" i="288"/>
  <c r="BZ219" i="288"/>
  <c r="CA219" i="288"/>
  <c r="CB219" i="288"/>
  <c r="CC219" i="288"/>
  <c r="CD219" i="288"/>
  <c r="CE219" i="288"/>
  <c r="CF219" i="288"/>
  <c r="CG219" i="288"/>
  <c r="CH219" i="288"/>
  <c r="CI219" i="288"/>
  <c r="CJ219" i="288"/>
  <c r="CK219" i="288"/>
  <c r="CL219" i="288"/>
  <c r="CM219" i="288"/>
  <c r="CN219" i="288"/>
  <c r="CO219" i="288"/>
  <c r="CP219" i="288"/>
  <c r="CQ219" i="288"/>
  <c r="CR219" i="288"/>
  <c r="CS219" i="288"/>
  <c r="CT219" i="288"/>
  <c r="CU219" i="288"/>
  <c r="CV219" i="288"/>
  <c r="CW219" i="288"/>
  <c r="CX219" i="288"/>
  <c r="CY219" i="288"/>
  <c r="CZ219" i="288"/>
  <c r="DA219" i="288"/>
  <c r="DB219" i="288"/>
  <c r="DC219" i="288"/>
  <c r="DD219" i="288"/>
  <c r="DE219" i="288"/>
  <c r="DF219" i="288"/>
  <c r="DG219" i="288"/>
  <c r="DH219" i="288"/>
  <c r="DI219" i="288"/>
  <c r="DJ219" i="288"/>
  <c r="DK219" i="288"/>
  <c r="DL219" i="288"/>
  <c r="DM219" i="288"/>
  <c r="DN219" i="288"/>
  <c r="DO219" i="288"/>
  <c r="DP219" i="288"/>
  <c r="DQ219" i="288"/>
  <c r="DR219" i="288"/>
  <c r="DS219" i="288"/>
  <c r="DT219" i="288"/>
  <c r="DU219" i="288"/>
  <c r="DV219" i="288"/>
  <c r="DW219" i="288"/>
  <c r="DX219" i="288"/>
  <c r="DY219" i="288"/>
  <c r="DZ219" i="288"/>
  <c r="EA219" i="288"/>
  <c r="EB219" i="288"/>
  <c r="EC219" i="288"/>
  <c r="ED219" i="288"/>
  <c r="EE219" i="288"/>
  <c r="EF219" i="288"/>
  <c r="EG219" i="288"/>
  <c r="EH219" i="288"/>
  <c r="EI219" i="288"/>
  <c r="EJ219" i="288"/>
  <c r="EK219" i="288"/>
  <c r="EL219" i="288"/>
  <c r="EM219" i="288"/>
  <c r="EN219" i="288"/>
  <c r="EO219" i="288"/>
  <c r="EP219" i="288"/>
  <c r="EQ219" i="288"/>
  <c r="ER219" i="288"/>
  <c r="ES219" i="288"/>
  <c r="ET219" i="288"/>
  <c r="EU219" i="288"/>
  <c r="EV219" i="288"/>
  <c r="EW219" i="288"/>
  <c r="EX219" i="288"/>
  <c r="EY219" i="288"/>
  <c r="EZ219" i="288"/>
  <c r="FA219" i="288"/>
  <c r="FB219" i="288"/>
  <c r="FC219" i="288"/>
  <c r="FD219" i="288"/>
  <c r="FE219" i="288"/>
  <c r="FF219" i="288"/>
  <c r="FG219" i="288"/>
  <c r="FH219" i="288"/>
  <c r="FI219" i="288"/>
  <c r="FJ219" i="288"/>
  <c r="FK219" i="288"/>
  <c r="FL219" i="288"/>
  <c r="FM219" i="288"/>
  <c r="FN219" i="288"/>
  <c r="FO219" i="288"/>
  <c r="FP219" i="288"/>
  <c r="FQ219" i="288"/>
  <c r="FR219" i="288"/>
  <c r="FS219" i="288"/>
  <c r="FT219" i="288"/>
  <c r="FU219" i="288"/>
  <c r="FV219" i="288"/>
  <c r="FW219" i="288"/>
  <c r="FX219" i="288"/>
  <c r="FY219" i="288"/>
  <c r="FZ219" i="288"/>
  <c r="GA219" i="288"/>
  <c r="GB219" i="288"/>
  <c r="GC219" i="288"/>
  <c r="GD219" i="288"/>
  <c r="GE219" i="288"/>
  <c r="GF219" i="288"/>
  <c r="GG219" i="288"/>
  <c r="GH219" i="288"/>
  <c r="GI219" i="288"/>
  <c r="GJ219" i="288"/>
  <c r="AF223" i="288"/>
  <c r="AE223" i="288"/>
  <c r="AD223" i="288"/>
  <c r="AC223" i="288"/>
  <c r="AB223" i="288"/>
  <c r="AA223" i="288"/>
  <c r="Z223" i="288"/>
  <c r="Y223" i="288"/>
  <c r="X223" i="288"/>
  <c r="W223" i="288"/>
  <c r="V223" i="288"/>
  <c r="T223" i="288"/>
  <c r="S223" i="288"/>
  <c r="R223" i="288"/>
  <c r="U223" i="288"/>
  <c r="GJ223" i="288"/>
  <c r="GI223" i="288"/>
  <c r="GH223" i="288"/>
  <c r="GG223" i="288"/>
  <c r="GF223" i="288"/>
  <c r="GE223" i="288"/>
  <c r="GD223" i="288"/>
  <c r="GC223" i="288"/>
  <c r="GB223" i="288"/>
  <c r="GA223" i="288"/>
  <c r="FZ223" i="288"/>
  <c r="FY223" i="288"/>
  <c r="FX223" i="288"/>
  <c r="FW223" i="288"/>
  <c r="FV223" i="288"/>
  <c r="FU223" i="288"/>
  <c r="FT223" i="288"/>
  <c r="FS223" i="288"/>
  <c r="FR223" i="288"/>
  <c r="FQ223" i="288"/>
  <c r="FP223" i="288"/>
  <c r="FO223" i="288"/>
  <c r="FN223" i="288"/>
  <c r="FM223" i="288"/>
  <c r="FL223" i="288"/>
  <c r="FK223" i="288"/>
  <c r="FJ223" i="288"/>
  <c r="FI223" i="288"/>
  <c r="FH223" i="288"/>
  <c r="FG223" i="288"/>
  <c r="FF223" i="288"/>
  <c r="FE223" i="288"/>
  <c r="FD223" i="288"/>
  <c r="FC223" i="288"/>
  <c r="FB223" i="288"/>
  <c r="FA223" i="288"/>
  <c r="EZ223" i="288"/>
  <c r="EY223" i="288"/>
  <c r="EX223" i="288"/>
  <c r="EW223" i="288"/>
  <c r="EV223" i="288"/>
  <c r="EU223" i="288"/>
  <c r="ET223" i="288"/>
  <c r="ES223" i="288"/>
  <c r="ER223" i="288"/>
  <c r="EQ223" i="288"/>
  <c r="EP223" i="288"/>
  <c r="EO223" i="288"/>
  <c r="EN223" i="288"/>
  <c r="EM223" i="288"/>
  <c r="EL223" i="288"/>
  <c r="EK223" i="288"/>
  <c r="EJ223" i="288"/>
  <c r="EI223" i="288"/>
  <c r="EH223" i="288"/>
  <c r="EG223" i="288"/>
  <c r="EF223" i="288"/>
  <c r="EE223" i="288"/>
  <c r="ED223" i="288"/>
  <c r="EC223" i="288"/>
  <c r="EB223" i="288"/>
  <c r="EA223" i="288"/>
  <c r="DZ223" i="288"/>
  <c r="DY223" i="288"/>
  <c r="DX223" i="288"/>
  <c r="DW223" i="288"/>
  <c r="DV223" i="288"/>
  <c r="DU223" i="288"/>
  <c r="DT223" i="288"/>
  <c r="DS223" i="288"/>
  <c r="DR223" i="288"/>
  <c r="DQ223" i="288"/>
  <c r="DP223" i="288"/>
  <c r="DO223" i="288"/>
  <c r="DN223" i="288"/>
  <c r="DM223" i="288"/>
  <c r="DL223" i="288"/>
  <c r="DK223" i="288"/>
  <c r="DJ223" i="288"/>
  <c r="DI223" i="288"/>
  <c r="DH223" i="288"/>
  <c r="DG223" i="288"/>
  <c r="DF223" i="288"/>
  <c r="DE223" i="288"/>
  <c r="DD223" i="288"/>
  <c r="DC223" i="288"/>
  <c r="DB223" i="288"/>
  <c r="DA223" i="288"/>
  <c r="CZ223" i="288"/>
  <c r="CY223" i="288"/>
  <c r="CX223" i="288"/>
  <c r="CW223" i="288"/>
  <c r="CV223" i="288"/>
  <c r="CU223" i="288"/>
  <c r="CT223" i="288"/>
  <c r="CS223" i="288"/>
  <c r="CR223" i="288"/>
  <c r="CQ223" i="288"/>
  <c r="CP223" i="288"/>
  <c r="CO223" i="288"/>
  <c r="CN223" i="288"/>
  <c r="CM223" i="288"/>
  <c r="CL223" i="288"/>
  <c r="CK223" i="288"/>
  <c r="CJ223" i="288"/>
  <c r="CI223" i="288"/>
  <c r="CH223" i="288"/>
  <c r="CG223" i="288"/>
  <c r="CF223" i="288"/>
  <c r="CE223" i="288"/>
  <c r="CD223" i="288"/>
  <c r="CC223" i="288"/>
  <c r="CB223" i="288"/>
  <c r="CA223" i="288"/>
  <c r="BZ223" i="288"/>
  <c r="BY223" i="288"/>
  <c r="BX223" i="288"/>
  <c r="BW223" i="288"/>
  <c r="BV223" i="288"/>
  <c r="BU223" i="288"/>
  <c r="BT223" i="288"/>
  <c r="BS223" i="288"/>
  <c r="BR223" i="288"/>
  <c r="BQ223" i="288"/>
  <c r="BP223" i="288"/>
  <c r="BO223" i="288"/>
  <c r="BN223" i="288"/>
  <c r="BM223" i="288"/>
  <c r="BL223" i="288"/>
  <c r="BK223" i="288"/>
  <c r="BJ223" i="288"/>
  <c r="BI223" i="288"/>
  <c r="BH223" i="288"/>
  <c r="BG223" i="288"/>
  <c r="BF223" i="288"/>
  <c r="BE223" i="288"/>
  <c r="BD223" i="288"/>
  <c r="BC223" i="288"/>
  <c r="BB223" i="288"/>
  <c r="BA223" i="288"/>
  <c r="AZ223" i="288"/>
  <c r="AY223" i="288"/>
  <c r="AX223" i="288"/>
  <c r="AW223" i="288"/>
  <c r="AV223" i="288"/>
  <c r="AU223" i="288"/>
  <c r="AT223" i="288"/>
  <c r="AS223" i="288"/>
  <c r="AR223" i="288"/>
  <c r="AQ223" i="288"/>
  <c r="AP223" i="288"/>
  <c r="AO223" i="288"/>
  <c r="AN223" i="288"/>
  <c r="AM223" i="288"/>
  <c r="AL223" i="288"/>
  <c r="AK223" i="288"/>
  <c r="AJ223" i="288"/>
  <c r="AI223" i="288"/>
  <c r="AH223" i="288"/>
  <c r="AG223" i="288"/>
  <c r="K165" i="288"/>
  <c r="K166" i="288"/>
  <c r="L165" i="288"/>
  <c r="L166" i="288"/>
  <c r="M165" i="288"/>
  <c r="M166" i="288"/>
  <c r="N165" i="288"/>
  <c r="N166" i="288"/>
  <c r="O165" i="288"/>
  <c r="O166" i="288"/>
  <c r="P165" i="288"/>
  <c r="P166" i="288"/>
  <c r="Q165" i="288"/>
  <c r="Q166" i="288"/>
  <c r="R165" i="288"/>
  <c r="R166" i="288"/>
  <c r="S165" i="288"/>
  <c r="S166" i="288"/>
  <c r="T165" i="288"/>
  <c r="T166" i="288"/>
  <c r="U165" i="288"/>
  <c r="U166" i="288"/>
  <c r="V165" i="288"/>
  <c r="V166" i="288"/>
  <c r="W165" i="288"/>
  <c r="W166" i="288"/>
  <c r="X165" i="288"/>
  <c r="X166" i="288"/>
  <c r="Y165" i="288"/>
  <c r="Y166" i="288"/>
  <c r="Z165" i="288"/>
  <c r="Z166" i="288"/>
  <c r="AA165" i="288"/>
  <c r="AA166" i="288"/>
  <c r="AB165" i="288"/>
  <c r="AB166" i="288"/>
  <c r="AC165" i="288"/>
  <c r="AC166" i="288"/>
  <c r="AD165" i="288"/>
  <c r="AD166" i="288"/>
  <c r="AE165" i="288"/>
  <c r="AE166" i="288"/>
  <c r="AF165" i="288"/>
  <c r="AF166" i="288"/>
  <c r="AG165" i="288"/>
  <c r="AG166" i="288"/>
  <c r="AH165" i="288"/>
  <c r="AH166" i="288"/>
  <c r="AI165" i="288"/>
  <c r="AI166" i="288"/>
  <c r="AJ165" i="288"/>
  <c r="AJ166" i="288"/>
  <c r="AK165" i="288"/>
  <c r="AK166" i="288"/>
  <c r="AL165" i="288"/>
  <c r="AL166" i="288"/>
  <c r="AM165" i="288"/>
  <c r="AM166" i="288"/>
  <c r="AN165" i="288"/>
  <c r="AN166" i="288"/>
  <c r="AO165" i="288"/>
  <c r="AO166" i="288"/>
  <c r="AP165" i="288"/>
  <c r="AP166" i="288"/>
  <c r="AQ165" i="288"/>
  <c r="AQ166" i="288"/>
  <c r="AR165" i="288"/>
  <c r="AR166" i="288"/>
  <c r="AS165" i="288"/>
  <c r="AS166" i="288"/>
  <c r="AT165" i="288"/>
  <c r="AT166" i="288"/>
  <c r="AU165" i="288"/>
  <c r="AU166" i="288"/>
  <c r="AV165" i="288"/>
  <c r="AV166" i="288"/>
  <c r="AW165" i="288"/>
  <c r="AW166" i="288"/>
  <c r="AX165" i="288"/>
  <c r="AX166" i="288"/>
  <c r="AY165" i="288"/>
  <c r="AY166" i="288"/>
  <c r="AZ165" i="288"/>
  <c r="AZ166" i="288"/>
  <c r="BA165" i="288"/>
  <c r="BA166" i="288"/>
  <c r="BB165" i="288"/>
  <c r="BB166" i="288"/>
  <c r="BC165" i="288"/>
  <c r="BC166" i="288"/>
  <c r="BD165" i="288"/>
  <c r="BD166" i="288"/>
  <c r="BE165" i="288"/>
  <c r="BE166" i="288"/>
  <c r="BF165" i="288"/>
  <c r="BF166" i="288"/>
  <c r="BG165" i="288"/>
  <c r="BG166" i="288"/>
  <c r="BH165" i="288"/>
  <c r="BH166" i="288"/>
  <c r="BI165" i="288"/>
  <c r="BI166" i="288"/>
  <c r="BJ165" i="288"/>
  <c r="BJ166" i="288"/>
  <c r="BK165" i="288"/>
  <c r="BK166" i="288"/>
  <c r="BL165" i="288"/>
  <c r="BL166" i="288"/>
  <c r="BM165" i="288"/>
  <c r="BM166" i="288"/>
  <c r="BN165" i="288"/>
  <c r="BN166" i="288"/>
  <c r="BO165" i="288"/>
  <c r="BO166" i="288"/>
  <c r="BP165" i="288"/>
  <c r="BP166" i="288"/>
  <c r="BQ165" i="288"/>
  <c r="BQ166" i="288"/>
  <c r="BR165" i="288"/>
  <c r="BR166" i="288"/>
  <c r="BS165" i="288"/>
  <c r="BS166" i="288"/>
  <c r="BT165" i="288"/>
  <c r="BT166" i="288"/>
  <c r="BU165" i="288"/>
  <c r="BU166" i="288"/>
  <c r="BV165" i="288"/>
  <c r="BV166" i="288"/>
  <c r="BW165" i="288"/>
  <c r="BW166" i="288"/>
  <c r="BX165" i="288"/>
  <c r="BX166" i="288"/>
  <c r="BY165" i="288"/>
  <c r="BY166" i="288"/>
  <c r="BZ165" i="288"/>
  <c r="BZ166" i="288"/>
  <c r="CA165" i="288"/>
  <c r="CA166" i="288"/>
  <c r="CB165" i="288"/>
  <c r="CB166" i="288"/>
  <c r="CC165" i="288"/>
  <c r="CC166" i="288"/>
  <c r="CD165" i="288"/>
  <c r="CD166" i="288"/>
  <c r="CE165" i="288"/>
  <c r="CE166" i="288"/>
  <c r="CF165" i="288"/>
  <c r="CF166" i="288"/>
  <c r="CG165" i="288"/>
  <c r="CG166" i="288"/>
  <c r="CH165" i="288"/>
  <c r="CH166" i="288"/>
  <c r="CI165" i="288"/>
  <c r="CI166" i="288"/>
  <c r="CJ165" i="288"/>
  <c r="CJ166" i="288"/>
  <c r="CK165" i="288"/>
  <c r="CK166" i="288"/>
  <c r="CL165" i="288"/>
  <c r="CL166" i="288"/>
  <c r="CM165" i="288"/>
  <c r="CM166" i="288"/>
  <c r="CN165" i="288"/>
  <c r="CN166" i="288"/>
  <c r="CO165" i="288"/>
  <c r="CO166" i="288"/>
  <c r="CP165" i="288"/>
  <c r="CP166" i="288"/>
  <c r="CQ165" i="288"/>
  <c r="CQ166" i="288"/>
  <c r="CR165" i="288"/>
  <c r="CR166" i="288"/>
  <c r="CS165" i="288"/>
  <c r="CS166" i="288"/>
  <c r="CT165" i="288"/>
  <c r="CT166" i="288"/>
  <c r="CU165" i="288"/>
  <c r="CU166" i="288"/>
  <c r="CV165" i="288"/>
  <c r="CV166" i="288"/>
  <c r="CW165" i="288"/>
  <c r="CW166" i="288"/>
  <c r="CX165" i="288"/>
  <c r="CX166" i="288"/>
  <c r="CY165" i="288"/>
  <c r="CY166" i="288"/>
  <c r="CZ165" i="288"/>
  <c r="CZ166" i="288"/>
  <c r="DA165" i="288"/>
  <c r="DA166" i="288"/>
  <c r="DB165" i="288"/>
  <c r="DB166" i="288"/>
  <c r="DC165" i="288"/>
  <c r="DC166" i="288"/>
  <c r="DD165" i="288"/>
  <c r="DD166" i="288"/>
  <c r="DE165" i="288"/>
  <c r="DE166" i="288"/>
  <c r="DF165" i="288"/>
  <c r="DF166" i="288"/>
  <c r="DG165" i="288"/>
  <c r="DG166" i="288"/>
  <c r="DH165" i="288"/>
  <c r="DH166" i="288"/>
  <c r="DI165" i="288"/>
  <c r="DI166" i="288"/>
  <c r="DJ165" i="288"/>
  <c r="DJ166" i="288"/>
  <c r="DK165" i="288"/>
  <c r="DK166" i="288"/>
  <c r="DL165" i="288"/>
  <c r="DL166" i="288"/>
  <c r="DM165" i="288"/>
  <c r="DM166" i="288"/>
  <c r="DN165" i="288"/>
  <c r="DN166" i="288"/>
  <c r="DO165" i="288"/>
  <c r="DO166" i="288"/>
  <c r="DP165" i="288"/>
  <c r="DP166" i="288"/>
  <c r="DQ165" i="288"/>
  <c r="DQ166" i="288"/>
  <c r="DR165" i="288"/>
  <c r="DR166" i="288"/>
  <c r="DS165" i="288"/>
  <c r="DS166" i="288"/>
  <c r="DT165" i="288"/>
  <c r="DT166" i="288"/>
  <c r="DU165" i="288"/>
  <c r="DU166" i="288"/>
  <c r="DV165" i="288"/>
  <c r="DV166" i="288"/>
  <c r="DW165" i="288"/>
  <c r="DW166" i="288"/>
  <c r="DX165" i="288"/>
  <c r="DX166" i="288"/>
  <c r="DY165" i="288"/>
  <c r="DY166" i="288"/>
  <c r="DZ165" i="288"/>
  <c r="DZ166" i="288"/>
  <c r="EA165" i="288"/>
  <c r="EA166" i="288"/>
  <c r="EB165" i="288"/>
  <c r="EB166" i="288"/>
  <c r="EC165" i="288"/>
  <c r="EC166" i="288"/>
  <c r="ED165" i="288"/>
  <c r="ED166" i="288"/>
  <c r="EE165" i="288"/>
  <c r="EE166" i="288"/>
  <c r="EF165" i="288"/>
  <c r="EF166" i="288"/>
  <c r="EG165" i="288"/>
  <c r="EG166" i="288"/>
  <c r="EH165" i="288"/>
  <c r="EH166" i="288"/>
  <c r="EI165" i="288"/>
  <c r="EI166" i="288"/>
  <c r="EJ165" i="288"/>
  <c r="EJ166" i="288"/>
  <c r="EK165" i="288"/>
  <c r="EK166" i="288"/>
  <c r="EL165" i="288"/>
  <c r="EL166" i="288"/>
  <c r="EM165" i="288"/>
  <c r="EM166" i="288"/>
  <c r="EN165" i="288"/>
  <c r="EN166" i="288"/>
  <c r="EO165" i="288"/>
  <c r="EO166" i="288"/>
  <c r="EP165" i="288"/>
  <c r="EP166" i="288"/>
  <c r="EQ165" i="288"/>
  <c r="EQ166" i="288"/>
  <c r="ER165" i="288"/>
  <c r="ER166" i="288"/>
  <c r="ES165" i="288"/>
  <c r="ES166" i="288"/>
  <c r="ET165" i="288"/>
  <c r="ET166" i="288"/>
  <c r="EU165" i="288"/>
  <c r="EU166" i="288"/>
  <c r="EV165" i="288"/>
  <c r="EV166" i="288"/>
  <c r="EW165" i="288"/>
  <c r="EW166" i="288"/>
  <c r="EX165" i="288"/>
  <c r="EX166" i="288"/>
  <c r="EY165" i="288"/>
  <c r="EY166" i="288"/>
  <c r="EZ165" i="288"/>
  <c r="EZ166" i="288"/>
  <c r="FA165" i="288"/>
  <c r="FA166" i="288"/>
  <c r="FB165" i="288"/>
  <c r="FB166" i="288"/>
  <c r="FC165" i="288"/>
  <c r="FC166" i="288"/>
  <c r="FD165" i="288"/>
  <c r="FD166" i="288"/>
  <c r="FE165" i="288"/>
  <c r="FE166" i="288"/>
  <c r="FF165" i="288"/>
  <c r="FF166" i="288"/>
  <c r="FG165" i="288"/>
  <c r="FG166" i="288"/>
  <c r="FH165" i="288"/>
  <c r="FH166" i="288"/>
  <c r="FI165" i="288"/>
  <c r="FI166" i="288"/>
  <c r="FJ165" i="288"/>
  <c r="FJ166" i="288"/>
  <c r="FK165" i="288"/>
  <c r="FK166" i="288"/>
  <c r="FL165" i="288"/>
  <c r="FL166" i="288"/>
  <c r="FM165" i="288"/>
  <c r="FM166" i="288"/>
  <c r="FN165" i="288"/>
  <c r="FN166" i="288"/>
  <c r="FO165" i="288"/>
  <c r="FO166" i="288"/>
  <c r="FP165" i="288"/>
  <c r="FP166" i="288"/>
  <c r="FQ165" i="288"/>
  <c r="FQ166" i="288"/>
  <c r="FR165" i="288"/>
  <c r="FR166" i="288"/>
  <c r="FS165" i="288"/>
  <c r="FS166" i="288"/>
  <c r="FT165" i="288"/>
  <c r="FT166" i="288"/>
  <c r="FU165" i="288"/>
  <c r="FU166" i="288"/>
  <c r="FV165" i="288"/>
  <c r="FV166" i="288"/>
  <c r="FW165" i="288"/>
  <c r="FW166" i="288"/>
  <c r="FX165" i="288"/>
  <c r="FX166" i="288"/>
  <c r="FY165" i="288"/>
  <c r="FY166" i="288"/>
  <c r="FZ165" i="288"/>
  <c r="FZ166" i="288"/>
  <c r="GA165" i="288"/>
  <c r="GA166" i="288"/>
  <c r="GB165" i="288"/>
  <c r="GB166" i="288"/>
  <c r="GC165" i="288"/>
  <c r="GC166" i="288"/>
  <c r="GD165" i="288"/>
  <c r="GD166" i="288"/>
  <c r="GE165" i="288"/>
  <c r="GE166" i="288"/>
  <c r="GF165" i="288"/>
  <c r="GF166" i="288"/>
  <c r="GG165" i="288"/>
  <c r="GG166" i="288"/>
  <c r="GH165" i="288"/>
  <c r="GH166" i="288"/>
  <c r="GI165" i="288"/>
  <c r="GI166" i="288"/>
  <c r="GJ165" i="288"/>
  <c r="GJ166" i="288"/>
  <c r="H18" i="288"/>
  <c r="H21" i="288"/>
  <c r="L11" i="269"/>
  <c r="J102" i="265"/>
  <c r="K102" i="265"/>
  <c r="L102" i="265"/>
  <c r="M102" i="265"/>
  <c r="N102" i="265"/>
  <c r="O102" i="265"/>
  <c r="P102" i="265"/>
  <c r="Q102" i="265"/>
  <c r="R102" i="265"/>
  <c r="S102" i="265"/>
  <c r="T102" i="265"/>
  <c r="U102" i="265"/>
  <c r="V102" i="265"/>
  <c r="W102" i="265"/>
  <c r="X102" i="265"/>
  <c r="Y102" i="265"/>
  <c r="Z102" i="265"/>
  <c r="AA102" i="265"/>
  <c r="AB102" i="265"/>
  <c r="AC102" i="265"/>
  <c r="AD102" i="265"/>
  <c r="AE102" i="265"/>
  <c r="AF102" i="265"/>
  <c r="AG102" i="265"/>
  <c r="AH102" i="265"/>
  <c r="AI102" i="265"/>
  <c r="AJ102" i="265"/>
  <c r="AK102" i="265"/>
  <c r="AL102" i="265"/>
  <c r="AM102" i="265"/>
  <c r="AN102" i="265"/>
  <c r="AO102" i="265"/>
  <c r="AP102" i="265"/>
  <c r="AQ102" i="265"/>
  <c r="AR102" i="265"/>
  <c r="AS102" i="265"/>
  <c r="AT102" i="265"/>
  <c r="AU102" i="265"/>
  <c r="AV102" i="265"/>
  <c r="AW102" i="265"/>
  <c r="AX102" i="265"/>
  <c r="AY102" i="265"/>
  <c r="AZ102" i="265"/>
  <c r="BA102" i="265"/>
  <c r="BB102" i="265"/>
  <c r="BC102" i="265"/>
  <c r="BD102" i="265"/>
  <c r="BE102" i="265"/>
  <c r="BF102" i="265"/>
  <c r="BG102" i="265"/>
  <c r="BH102" i="265"/>
  <c r="BI102" i="265"/>
  <c r="BJ102" i="265"/>
  <c r="BK102" i="265"/>
  <c r="BL102" i="265"/>
  <c r="BM102" i="265"/>
  <c r="BN102" i="265"/>
  <c r="BO102" i="265"/>
  <c r="BP102" i="265"/>
  <c r="BQ102" i="265"/>
  <c r="BR102" i="265"/>
  <c r="BS102" i="265"/>
  <c r="BT102" i="265"/>
  <c r="BU102" i="265"/>
  <c r="BV102" i="265"/>
  <c r="BW102" i="265"/>
  <c r="BX102" i="265"/>
  <c r="BY102" i="265"/>
  <c r="BZ102" i="265"/>
  <c r="CA102" i="265"/>
  <c r="CB102" i="265"/>
  <c r="CC102" i="265"/>
  <c r="CD102" i="265"/>
  <c r="CE102" i="265"/>
  <c r="CF102" i="265"/>
  <c r="CG102" i="265"/>
  <c r="CH102" i="265"/>
  <c r="CI102" i="265"/>
  <c r="CJ102" i="265"/>
  <c r="CK102" i="265"/>
  <c r="CL102" i="265"/>
  <c r="CM102" i="265"/>
  <c r="CN102" i="265"/>
  <c r="CO102" i="265"/>
  <c r="CP102" i="265"/>
  <c r="CQ102" i="265"/>
  <c r="CR102" i="265"/>
  <c r="CS102" i="265"/>
  <c r="CT102" i="265"/>
  <c r="CU102" i="265"/>
  <c r="CV102" i="265"/>
  <c r="CW102" i="265"/>
  <c r="CX102" i="265"/>
  <c r="CY102" i="265"/>
  <c r="CZ102" i="265"/>
  <c r="DA102" i="265"/>
  <c r="DB102" i="265"/>
  <c r="DC102" i="265"/>
  <c r="DD102" i="265"/>
  <c r="DE102" i="265"/>
  <c r="DF102" i="265"/>
  <c r="DG102" i="265"/>
  <c r="DH102" i="265"/>
  <c r="DI102" i="265"/>
  <c r="DJ102" i="265"/>
  <c r="DK102" i="265"/>
  <c r="DL102" i="265"/>
  <c r="DM102" i="265"/>
  <c r="DN102" i="265"/>
  <c r="DO102" i="265"/>
  <c r="DP102" i="265"/>
  <c r="DQ102" i="265"/>
  <c r="DR102" i="265"/>
  <c r="DS102" i="265"/>
  <c r="DT102" i="265"/>
  <c r="DU102" i="265"/>
  <c r="DV102" i="265"/>
  <c r="DW102" i="265"/>
  <c r="DX102" i="265"/>
  <c r="DY102" i="265"/>
  <c r="DZ102" i="265"/>
  <c r="EA102" i="265"/>
  <c r="EB102" i="265"/>
  <c r="EC102" i="265"/>
  <c r="ED102" i="265"/>
  <c r="EE102" i="265"/>
  <c r="EF102" i="265"/>
  <c r="EG102" i="265"/>
  <c r="EH102" i="265"/>
  <c r="EI102" i="265"/>
  <c r="EJ102" i="265"/>
  <c r="EK102" i="265"/>
  <c r="EL102" i="265"/>
  <c r="EM102" i="265"/>
  <c r="EN102" i="265"/>
  <c r="EO102" i="265"/>
  <c r="EP102" i="265"/>
  <c r="EQ102" i="265"/>
  <c r="ER102" i="265"/>
  <c r="ES102" i="265"/>
  <c r="ET102" i="265"/>
  <c r="EU102" i="265"/>
  <c r="EV102" i="265"/>
  <c r="EW102" i="265"/>
  <c r="EX102" i="265"/>
  <c r="EY102" i="265"/>
  <c r="EZ102" i="265"/>
  <c r="FA102" i="265"/>
  <c r="FB102" i="265"/>
  <c r="FC102" i="265"/>
  <c r="FD102" i="265"/>
  <c r="FE102" i="265"/>
  <c r="FF102" i="265"/>
  <c r="FG102" i="265"/>
  <c r="FH102" i="265"/>
  <c r="FI102" i="265"/>
  <c r="FJ102" i="265"/>
  <c r="FK102" i="265"/>
  <c r="FL102" i="265"/>
  <c r="FM102" i="265"/>
  <c r="FN102" i="265"/>
  <c r="FO102" i="265"/>
  <c r="FP102" i="265"/>
  <c r="FQ102" i="265"/>
  <c r="FR102" i="265"/>
  <c r="FS102" i="265"/>
  <c r="FT102" i="265"/>
  <c r="FU102" i="265"/>
  <c r="FV102" i="265"/>
  <c r="FW102" i="265"/>
  <c r="FX102" i="265"/>
  <c r="FY102" i="265"/>
  <c r="FZ102" i="265"/>
  <c r="GA102" i="265"/>
  <c r="GB102" i="265"/>
  <c r="GC102" i="265"/>
  <c r="GD102" i="265"/>
  <c r="GE102" i="265"/>
  <c r="GF102" i="265"/>
  <c r="GG102" i="265"/>
  <c r="GH102" i="265"/>
  <c r="GI102" i="265"/>
  <c r="GJ102" i="265"/>
  <c r="F102" i="265"/>
  <c r="F13" i="264"/>
  <c r="J102" i="277"/>
  <c r="K102" i="277"/>
  <c r="L102" i="277"/>
  <c r="M102" i="277"/>
  <c r="N102" i="277"/>
  <c r="O102" i="277"/>
  <c r="P102" i="277"/>
  <c r="Q102" i="277"/>
  <c r="R102" i="277"/>
  <c r="S102" i="277"/>
  <c r="T102" i="277"/>
  <c r="U102" i="277"/>
  <c r="V102" i="277"/>
  <c r="W102" i="277"/>
  <c r="X102" i="277"/>
  <c r="Y102" i="277"/>
  <c r="Z102" i="277"/>
  <c r="AA102" i="277"/>
  <c r="AB102" i="277"/>
  <c r="AC102" i="277"/>
  <c r="AD102" i="277"/>
  <c r="AE102" i="277"/>
  <c r="AF102" i="277"/>
  <c r="AG102" i="277"/>
  <c r="AH102" i="277"/>
  <c r="AI102" i="277"/>
  <c r="AJ102" i="277"/>
  <c r="AK102" i="277"/>
  <c r="AL102" i="277"/>
  <c r="AM102" i="277"/>
  <c r="AN102" i="277"/>
  <c r="AO102" i="277"/>
  <c r="AP102" i="277"/>
  <c r="AQ102" i="277"/>
  <c r="AR102" i="277"/>
  <c r="AS102" i="277"/>
  <c r="AT102" i="277"/>
  <c r="AU102" i="277"/>
  <c r="AV102" i="277"/>
  <c r="AW102" i="277"/>
  <c r="AX102" i="277"/>
  <c r="AY102" i="277"/>
  <c r="AZ102" i="277"/>
  <c r="BA102" i="277"/>
  <c r="BB102" i="277"/>
  <c r="F102" i="277"/>
  <c r="F14" i="264"/>
  <c r="J40" i="310"/>
  <c r="K40" i="310"/>
  <c r="L40" i="310"/>
  <c r="M40" i="310"/>
  <c r="N40" i="310"/>
  <c r="O40" i="310"/>
  <c r="P40" i="310"/>
  <c r="Q40" i="310"/>
  <c r="R40" i="310"/>
  <c r="S40" i="310"/>
  <c r="T40" i="310"/>
  <c r="U40" i="310"/>
  <c r="V40" i="310"/>
  <c r="W40" i="310"/>
  <c r="X40" i="310"/>
  <c r="Y40" i="310"/>
  <c r="Z40" i="310"/>
  <c r="AA40" i="310"/>
  <c r="AB40" i="310"/>
  <c r="AC40" i="310"/>
  <c r="AD40" i="310"/>
  <c r="AE40" i="310"/>
  <c r="AF40" i="310"/>
  <c r="AG40" i="310"/>
  <c r="AH40" i="310"/>
  <c r="AI40" i="310"/>
  <c r="AJ40" i="310"/>
  <c r="AK40" i="310"/>
  <c r="AL40" i="310"/>
  <c r="AM40" i="310"/>
  <c r="AN40" i="310"/>
  <c r="AO40" i="310"/>
  <c r="AP40" i="310"/>
  <c r="AQ40" i="310"/>
  <c r="AR40" i="310"/>
  <c r="AS40" i="310"/>
  <c r="AT40" i="310"/>
  <c r="AU40" i="310"/>
  <c r="AV40" i="310"/>
  <c r="AW40" i="310"/>
  <c r="AX40" i="310"/>
  <c r="AY40" i="310"/>
  <c r="AZ40" i="310"/>
  <c r="BA40" i="310"/>
  <c r="BB40" i="310"/>
  <c r="BC40" i="310"/>
  <c r="BD40" i="310"/>
  <c r="BE40" i="310"/>
  <c r="F40" i="310"/>
  <c r="F15" i="264"/>
  <c r="F9" i="311"/>
  <c r="F11" i="311"/>
  <c r="F15" i="311"/>
  <c r="F16" i="311"/>
  <c r="F24" i="311"/>
  <c r="J24" i="311"/>
  <c r="J59" i="311"/>
  <c r="F59" i="311"/>
  <c r="F25" i="311"/>
  <c r="J25" i="311"/>
  <c r="J60" i="311"/>
  <c r="F60" i="311"/>
  <c r="F26" i="311"/>
  <c r="J26" i="311"/>
  <c r="J61" i="311"/>
  <c r="F61" i="311"/>
  <c r="J30" i="311"/>
  <c r="J62" i="311"/>
  <c r="K30" i="311"/>
  <c r="K62" i="311"/>
  <c r="L30" i="311"/>
  <c r="L62" i="311"/>
  <c r="M30" i="311"/>
  <c r="M62" i="311"/>
  <c r="N30" i="311"/>
  <c r="N62" i="311"/>
  <c r="O30" i="311"/>
  <c r="O62" i="311"/>
  <c r="P30" i="311"/>
  <c r="P62" i="311"/>
  <c r="Q30" i="311"/>
  <c r="Q62" i="311"/>
  <c r="R30" i="311"/>
  <c r="R62" i="311"/>
  <c r="S30" i="311"/>
  <c r="S62" i="311"/>
  <c r="T30" i="311"/>
  <c r="T62" i="311"/>
  <c r="U30" i="311"/>
  <c r="U62" i="311"/>
  <c r="V30" i="311"/>
  <c r="V62" i="311"/>
  <c r="W30" i="311"/>
  <c r="W62" i="311"/>
  <c r="X30" i="311"/>
  <c r="X62" i="311"/>
  <c r="Y30" i="311"/>
  <c r="Y62" i="311"/>
  <c r="Z30" i="311"/>
  <c r="Z62" i="311"/>
  <c r="AA30" i="311"/>
  <c r="AA62" i="311"/>
  <c r="AB30" i="311"/>
  <c r="AB62" i="311"/>
  <c r="AC30" i="311"/>
  <c r="AC62" i="311"/>
  <c r="AD30" i="311"/>
  <c r="AD62" i="311"/>
  <c r="AE30" i="311"/>
  <c r="AE62" i="311"/>
  <c r="AF30" i="311"/>
  <c r="AF62" i="311"/>
  <c r="AG30" i="311"/>
  <c r="AG62" i="311"/>
  <c r="AH30" i="311"/>
  <c r="AH62" i="311"/>
  <c r="AI30" i="311"/>
  <c r="AI62" i="311"/>
  <c r="AJ30" i="311"/>
  <c r="AJ62" i="311"/>
  <c r="AK30" i="311"/>
  <c r="AK62" i="311"/>
  <c r="AL30" i="311"/>
  <c r="AL62" i="311"/>
  <c r="AM30" i="311"/>
  <c r="AM62" i="311"/>
  <c r="AN30" i="311"/>
  <c r="AN62" i="311"/>
  <c r="AO30" i="311"/>
  <c r="AO62" i="311"/>
  <c r="AP30" i="311"/>
  <c r="AP62" i="311"/>
  <c r="AQ30" i="311"/>
  <c r="AQ62" i="311"/>
  <c r="AR30" i="311"/>
  <c r="AR62" i="311"/>
  <c r="AS30" i="311"/>
  <c r="AS62" i="311"/>
  <c r="AT30" i="311"/>
  <c r="AT62" i="311"/>
  <c r="AU30" i="311"/>
  <c r="AU62" i="311"/>
  <c r="AV30" i="311"/>
  <c r="AV62" i="311"/>
  <c r="AW30" i="311"/>
  <c r="AW62" i="311"/>
  <c r="AX30" i="311"/>
  <c r="AX62" i="311"/>
  <c r="AY30" i="311"/>
  <c r="AY62" i="311"/>
  <c r="AZ30" i="311"/>
  <c r="AZ62" i="311"/>
  <c r="BA30" i="311"/>
  <c r="BA62" i="311"/>
  <c r="BB30" i="311"/>
  <c r="BB62" i="311"/>
  <c r="BC30" i="311"/>
  <c r="BC62" i="311"/>
  <c r="BD30" i="311"/>
  <c r="BD62" i="311"/>
  <c r="BE30" i="311"/>
  <c r="BE62" i="311"/>
  <c r="F62" i="311"/>
  <c r="J34" i="311"/>
  <c r="J63" i="311"/>
  <c r="K34" i="311"/>
  <c r="K63" i="311"/>
  <c r="L34" i="311"/>
  <c r="L63" i="311"/>
  <c r="M34" i="311"/>
  <c r="M63" i="311"/>
  <c r="N34" i="311"/>
  <c r="N63" i="311"/>
  <c r="O34" i="311"/>
  <c r="O63" i="311"/>
  <c r="P34" i="311"/>
  <c r="P63" i="311"/>
  <c r="Q34" i="311"/>
  <c r="Q63" i="311"/>
  <c r="R34" i="311"/>
  <c r="R63" i="311"/>
  <c r="S34" i="311"/>
  <c r="S63" i="311"/>
  <c r="T34" i="311"/>
  <c r="T63" i="311"/>
  <c r="U34" i="311"/>
  <c r="U63" i="311"/>
  <c r="V34" i="311"/>
  <c r="V63" i="311"/>
  <c r="W34" i="311"/>
  <c r="W63" i="311"/>
  <c r="X34" i="311"/>
  <c r="X63" i="311"/>
  <c r="Y34" i="311"/>
  <c r="Y63" i="311"/>
  <c r="Z34" i="311"/>
  <c r="Z63" i="311"/>
  <c r="AA34" i="311"/>
  <c r="AA63" i="311"/>
  <c r="AB34" i="311"/>
  <c r="AB63" i="311"/>
  <c r="AC34" i="311"/>
  <c r="AC63" i="311"/>
  <c r="AD34" i="311"/>
  <c r="AD63" i="311"/>
  <c r="AE34" i="311"/>
  <c r="AE63" i="311"/>
  <c r="AF34" i="311"/>
  <c r="AF63" i="311"/>
  <c r="AG34" i="311"/>
  <c r="AG63" i="311"/>
  <c r="AH34" i="311"/>
  <c r="AH63" i="311"/>
  <c r="AI34" i="311"/>
  <c r="AI63" i="311"/>
  <c r="AJ34" i="311"/>
  <c r="AJ63" i="311"/>
  <c r="AK34" i="311"/>
  <c r="AK63" i="311"/>
  <c r="AL34" i="311"/>
  <c r="AL63" i="311"/>
  <c r="AM34" i="311"/>
  <c r="AM63" i="311"/>
  <c r="AN34" i="311"/>
  <c r="AN63" i="311"/>
  <c r="AO34" i="311"/>
  <c r="AO63" i="311"/>
  <c r="AP34" i="311"/>
  <c r="AP63" i="311"/>
  <c r="AQ34" i="311"/>
  <c r="AQ63" i="311"/>
  <c r="AR34" i="311"/>
  <c r="AR63" i="311"/>
  <c r="AS34" i="311"/>
  <c r="AS63" i="311"/>
  <c r="AT34" i="311"/>
  <c r="AT63" i="311"/>
  <c r="AU34" i="311"/>
  <c r="AU63" i="311"/>
  <c r="AV34" i="311"/>
  <c r="AV63" i="311"/>
  <c r="AW34" i="311"/>
  <c r="AW63" i="311"/>
  <c r="AX34" i="311"/>
  <c r="AX63" i="311"/>
  <c r="AY34" i="311"/>
  <c r="AY63" i="311"/>
  <c r="AZ34" i="311"/>
  <c r="AZ63" i="311"/>
  <c r="BA34" i="311"/>
  <c r="BA63" i="311"/>
  <c r="BB34" i="311"/>
  <c r="BB63" i="311"/>
  <c r="BC34" i="311"/>
  <c r="BC63" i="311"/>
  <c r="BD34" i="311"/>
  <c r="BD63" i="311"/>
  <c r="BE34" i="311"/>
  <c r="BE63" i="311"/>
  <c r="BF34" i="311"/>
  <c r="BF63" i="311"/>
  <c r="BG34" i="311"/>
  <c r="BG63" i="311"/>
  <c r="BH34" i="311"/>
  <c r="BH63" i="311"/>
  <c r="BI34" i="311"/>
  <c r="BI63" i="311"/>
  <c r="BJ34" i="311"/>
  <c r="BJ63" i="311"/>
  <c r="BK34" i="311"/>
  <c r="BK63" i="311"/>
  <c r="BL34" i="311"/>
  <c r="BL63" i="311"/>
  <c r="BM34" i="311"/>
  <c r="BM63" i="311"/>
  <c r="BN34" i="311"/>
  <c r="BN63" i="311"/>
  <c r="BO34" i="311"/>
  <c r="BO63" i="311"/>
  <c r="BP34" i="311"/>
  <c r="BP63" i="311"/>
  <c r="BQ34" i="311"/>
  <c r="BQ63" i="311"/>
  <c r="BR34" i="311"/>
  <c r="BR63" i="311"/>
  <c r="BS34" i="311"/>
  <c r="BS63" i="311"/>
  <c r="BT34" i="311"/>
  <c r="BT63" i="311"/>
  <c r="BU34" i="311"/>
  <c r="BU63" i="311"/>
  <c r="BV34" i="311"/>
  <c r="BV63" i="311"/>
  <c r="BW34" i="311"/>
  <c r="BW63" i="311"/>
  <c r="BX34" i="311"/>
  <c r="BX63" i="311"/>
  <c r="BY34" i="311"/>
  <c r="BY63" i="311"/>
  <c r="BZ34" i="311"/>
  <c r="BZ63" i="311"/>
  <c r="CA34" i="311"/>
  <c r="CA63" i="311"/>
  <c r="CB34" i="311"/>
  <c r="CB63" i="311"/>
  <c r="CC34" i="311"/>
  <c r="CC63" i="311"/>
  <c r="CD34" i="311"/>
  <c r="CD63" i="311"/>
  <c r="CE34" i="311"/>
  <c r="CE63" i="311"/>
  <c r="CF34" i="311"/>
  <c r="CF63" i="311"/>
  <c r="CG34" i="311"/>
  <c r="CG63" i="311"/>
  <c r="CH34" i="311"/>
  <c r="CH63" i="311"/>
  <c r="CI34" i="311"/>
  <c r="CI63" i="311"/>
  <c r="CJ34" i="311"/>
  <c r="CJ63" i="311"/>
  <c r="CK34" i="311"/>
  <c r="CK63" i="311"/>
  <c r="CL34" i="311"/>
  <c r="CL63" i="311"/>
  <c r="CM34" i="311"/>
  <c r="CM63" i="311"/>
  <c r="CN34" i="311"/>
  <c r="CN63" i="311"/>
  <c r="CO34" i="311"/>
  <c r="CO63" i="311"/>
  <c r="CP34" i="311"/>
  <c r="CP63" i="311"/>
  <c r="CQ34" i="311"/>
  <c r="CQ63" i="311"/>
  <c r="CR34" i="311"/>
  <c r="CR63" i="311"/>
  <c r="CS34" i="311"/>
  <c r="CS63" i="311"/>
  <c r="CT34" i="311"/>
  <c r="CT63" i="311"/>
  <c r="CU34" i="311"/>
  <c r="CU63" i="311"/>
  <c r="CV34" i="311"/>
  <c r="CV63" i="311"/>
  <c r="CW34" i="311"/>
  <c r="CW63" i="311"/>
  <c r="CX34" i="311"/>
  <c r="CX63" i="311"/>
  <c r="CY34" i="311"/>
  <c r="CY63" i="311"/>
  <c r="CZ34" i="311"/>
  <c r="CZ63" i="311"/>
  <c r="DA34" i="311"/>
  <c r="DA63" i="311"/>
  <c r="DB34" i="311"/>
  <c r="DB63" i="311"/>
  <c r="DC34" i="311"/>
  <c r="DC63" i="311"/>
  <c r="DD34" i="311"/>
  <c r="DD63" i="311"/>
  <c r="DE34" i="311"/>
  <c r="DE63" i="311"/>
  <c r="DF34" i="311"/>
  <c r="DF63" i="311"/>
  <c r="DG34" i="311"/>
  <c r="DG63" i="311"/>
  <c r="DH34" i="311"/>
  <c r="DH63" i="311"/>
  <c r="DI34" i="311"/>
  <c r="DI63" i="311"/>
  <c r="DJ34" i="311"/>
  <c r="DJ63" i="311"/>
  <c r="DK34" i="311"/>
  <c r="DK63" i="311"/>
  <c r="DL34" i="311"/>
  <c r="DL63" i="311"/>
  <c r="DM34" i="311"/>
  <c r="DM63" i="311"/>
  <c r="DN34" i="311"/>
  <c r="DN63" i="311"/>
  <c r="DO34" i="311"/>
  <c r="DO63" i="311"/>
  <c r="DP34" i="311"/>
  <c r="DP63" i="311"/>
  <c r="DQ34" i="311"/>
  <c r="DQ63" i="311"/>
  <c r="DR34" i="311"/>
  <c r="DR63" i="311"/>
  <c r="DS34" i="311"/>
  <c r="DS63" i="311"/>
  <c r="DT34" i="311"/>
  <c r="DT63" i="311"/>
  <c r="DU34" i="311"/>
  <c r="DU63" i="311"/>
  <c r="DV34" i="311"/>
  <c r="DV63" i="311"/>
  <c r="DW34" i="311"/>
  <c r="DW63" i="311"/>
  <c r="DX34" i="311"/>
  <c r="DX63" i="311"/>
  <c r="DY34" i="311"/>
  <c r="DY63" i="311"/>
  <c r="DZ34" i="311"/>
  <c r="DZ63" i="311"/>
  <c r="EA34" i="311"/>
  <c r="EA63" i="311"/>
  <c r="EB34" i="311"/>
  <c r="EB63" i="311"/>
  <c r="EC34" i="311"/>
  <c r="EC63" i="311"/>
  <c r="ED34" i="311"/>
  <c r="ED63" i="311"/>
  <c r="EE34" i="311"/>
  <c r="EE63" i="311"/>
  <c r="EF34" i="311"/>
  <c r="EF63" i="311"/>
  <c r="EG34" i="311"/>
  <c r="EG63" i="311"/>
  <c r="EH34" i="311"/>
  <c r="EH63" i="311"/>
  <c r="EI34" i="311"/>
  <c r="EI63" i="311"/>
  <c r="EJ34" i="311"/>
  <c r="EJ63" i="311"/>
  <c r="EK34" i="311"/>
  <c r="EK63" i="311"/>
  <c r="EL34" i="311"/>
  <c r="EL63" i="311"/>
  <c r="EM34" i="311"/>
  <c r="EM63" i="311"/>
  <c r="EN34" i="311"/>
  <c r="EN63" i="311"/>
  <c r="EO34" i="311"/>
  <c r="EO63" i="311"/>
  <c r="EP34" i="311"/>
  <c r="EP63" i="311"/>
  <c r="EQ34" i="311"/>
  <c r="EQ63" i="311"/>
  <c r="ER34" i="311"/>
  <c r="ER63" i="311"/>
  <c r="ES34" i="311"/>
  <c r="ES63" i="311"/>
  <c r="ET34" i="311"/>
  <c r="ET63" i="311"/>
  <c r="EU34" i="311"/>
  <c r="EU63" i="311"/>
  <c r="EV34" i="311"/>
  <c r="EV63" i="311"/>
  <c r="EW34" i="311"/>
  <c r="EW63" i="311"/>
  <c r="EX34" i="311"/>
  <c r="EX63" i="311"/>
  <c r="EY34" i="311"/>
  <c r="EY63" i="311"/>
  <c r="EZ34" i="311"/>
  <c r="EZ63" i="311"/>
  <c r="FA34" i="311"/>
  <c r="FA63" i="311"/>
  <c r="FB34" i="311"/>
  <c r="FB63" i="311"/>
  <c r="FC34" i="311"/>
  <c r="FC63" i="311"/>
  <c r="FD34" i="311"/>
  <c r="FD63" i="311"/>
  <c r="FE34" i="311"/>
  <c r="FE63" i="311"/>
  <c r="FF34" i="311"/>
  <c r="FF63" i="311"/>
  <c r="FG34" i="311"/>
  <c r="FG63" i="311"/>
  <c r="FH34" i="311"/>
  <c r="FH63" i="311"/>
  <c r="FI34" i="311"/>
  <c r="FI63" i="311"/>
  <c r="FJ34" i="311"/>
  <c r="FJ63" i="311"/>
  <c r="FK34" i="311"/>
  <c r="FK63" i="311"/>
  <c r="FL34" i="311"/>
  <c r="FL63" i="311"/>
  <c r="FM34" i="311"/>
  <c r="FM63" i="311"/>
  <c r="FN34" i="311"/>
  <c r="FN63" i="311"/>
  <c r="FO34" i="311"/>
  <c r="FO63" i="311"/>
  <c r="FP34" i="311"/>
  <c r="FP63" i="311"/>
  <c r="FQ34" i="311"/>
  <c r="FQ63" i="311"/>
  <c r="FR34" i="311"/>
  <c r="FR63" i="311"/>
  <c r="FS34" i="311"/>
  <c r="FS63" i="311"/>
  <c r="FT34" i="311"/>
  <c r="FT63" i="311"/>
  <c r="FU34" i="311"/>
  <c r="FU63" i="311"/>
  <c r="FV34" i="311"/>
  <c r="FV63" i="311"/>
  <c r="FW34" i="311"/>
  <c r="FW63" i="311"/>
  <c r="FX34" i="311"/>
  <c r="FX63" i="311"/>
  <c r="FY34" i="311"/>
  <c r="FY63" i="311"/>
  <c r="FZ34" i="311"/>
  <c r="FZ63" i="311"/>
  <c r="GA34" i="311"/>
  <c r="GA63" i="311"/>
  <c r="GB34" i="311"/>
  <c r="GB63" i="311"/>
  <c r="GC34" i="311"/>
  <c r="GC63" i="311"/>
  <c r="GD34" i="311"/>
  <c r="GD63" i="311"/>
  <c r="GE34" i="311"/>
  <c r="GE63" i="311"/>
  <c r="GF34" i="311"/>
  <c r="GF63" i="311"/>
  <c r="GG34" i="311"/>
  <c r="GG63" i="311"/>
  <c r="GH34" i="311"/>
  <c r="GH63" i="311"/>
  <c r="GI34" i="311"/>
  <c r="GI63" i="311"/>
  <c r="GJ34" i="311"/>
  <c r="GJ63" i="311"/>
  <c r="F63" i="311"/>
  <c r="F65" i="311"/>
  <c r="F16" i="264"/>
  <c r="F86" i="314"/>
  <c r="F17" i="264"/>
  <c r="F9" i="264"/>
  <c r="F2" i="286"/>
  <c r="F2" i="275"/>
  <c r="F2" i="265"/>
  <c r="F2" i="277"/>
  <c r="F2" i="307"/>
  <c r="F2" i="289"/>
  <c r="F2" i="264"/>
  <c r="F2" i="310"/>
  <c r="F2" i="288"/>
  <c r="F2" i="278"/>
  <c r="F2" i="282"/>
  <c r="F2" i="304"/>
  <c r="F2" i="311"/>
  <c r="F2" i="280"/>
  <c r="F2" i="314"/>
  <c r="F2" i="309"/>
  <c r="F2" i="273"/>
  <c r="F2" i="305"/>
  <c r="F2" i="306"/>
  <c r="F2" i="285"/>
  <c r="H232" i="307"/>
  <c r="H26" i="310"/>
  <c r="F26" i="316"/>
  <c r="H195" i="307"/>
  <c r="H27" i="310"/>
  <c r="F27" i="316"/>
  <c r="H258" i="307"/>
  <c r="H28" i="310"/>
  <c r="F28" i="316"/>
  <c r="H325" i="307"/>
  <c r="H30" i="310"/>
  <c r="F30" i="316"/>
  <c r="H337" i="307"/>
  <c r="H31" i="310"/>
  <c r="F31" i="316"/>
  <c r="H70" i="306"/>
  <c r="H33" i="310"/>
  <c r="F33" i="316"/>
  <c r="F34" i="316"/>
  <c r="H34" i="316"/>
  <c r="F10" i="316"/>
  <c r="G34" i="316"/>
  <c r="G33" i="316"/>
  <c r="G32" i="316"/>
  <c r="G31" i="316"/>
  <c r="G30" i="316"/>
  <c r="G29" i="316"/>
  <c r="G28" i="316"/>
  <c r="G27" i="316"/>
  <c r="G26" i="316"/>
  <c r="G25" i="316"/>
  <c r="G24" i="316"/>
  <c r="G23" i="316"/>
  <c r="G22" i="316"/>
  <c r="G21" i="316"/>
  <c r="G20" i="316"/>
  <c r="G19" i="316"/>
  <c r="G18" i="316"/>
  <c r="J111" i="277"/>
  <c r="L111" i="277"/>
  <c r="K111" i="277"/>
  <c r="K112" i="277"/>
  <c r="L112" i="277"/>
  <c r="M112" i="277"/>
  <c r="N112" i="277"/>
  <c r="O112" i="277"/>
  <c r="P112" i="277"/>
  <c r="Q112" i="277"/>
  <c r="R112" i="277"/>
  <c r="S112" i="277"/>
  <c r="T112" i="277"/>
  <c r="U112" i="277"/>
  <c r="V112" i="277"/>
  <c r="W112" i="277"/>
  <c r="X112" i="277"/>
  <c r="Y112" i="277"/>
  <c r="Z112" i="277"/>
  <c r="AA112" i="277"/>
  <c r="AB112" i="277"/>
  <c r="AC112" i="277"/>
  <c r="AD112" i="277"/>
  <c r="AE112" i="277"/>
  <c r="AF112" i="277"/>
  <c r="K113" i="277"/>
  <c r="L113" i="277"/>
  <c r="M113" i="277"/>
  <c r="N113" i="277"/>
  <c r="O113" i="277"/>
  <c r="P113" i="277"/>
  <c r="Q113" i="277"/>
  <c r="R113" i="277"/>
  <c r="S113" i="277"/>
  <c r="T113" i="277"/>
  <c r="U113" i="277"/>
  <c r="V113" i="277"/>
  <c r="W113" i="277"/>
  <c r="X113" i="277"/>
  <c r="Y113" i="277"/>
  <c r="Z113" i="277"/>
  <c r="AA113" i="277"/>
  <c r="AB113" i="277"/>
  <c r="AC113" i="277"/>
  <c r="AD113" i="277"/>
  <c r="AE113" i="277"/>
  <c r="AF113" i="277"/>
  <c r="J113" i="277"/>
  <c r="J112" i="277"/>
  <c r="H123" i="307"/>
  <c r="H10" i="310"/>
  <c r="F37" i="316"/>
  <c r="H153" i="307"/>
  <c r="H11" i="310"/>
  <c r="F38" i="316"/>
  <c r="H299" i="307"/>
  <c r="H12" i="310"/>
  <c r="F39" i="316"/>
  <c r="F41" i="316"/>
  <c r="G36" i="316"/>
  <c r="H26" i="316"/>
  <c r="H27" i="316"/>
  <c r="H28" i="316"/>
  <c r="H30" i="316"/>
  <c r="H31" i="316"/>
  <c r="G37" i="316"/>
  <c r="G38" i="316"/>
  <c r="G39" i="316"/>
  <c r="F12" i="316"/>
  <c r="R9" i="316"/>
  <c r="Q9" i="316"/>
  <c r="R8" i="316"/>
  <c r="Q8" i="316"/>
  <c r="G41" i="316"/>
  <c r="G40" i="316"/>
  <c r="H33" i="316"/>
  <c r="L74" i="269"/>
  <c r="H20" i="288"/>
  <c r="K23" i="314"/>
  <c r="F300" i="307"/>
  <c r="F73" i="280"/>
  <c r="J77" i="280"/>
  <c r="J100" i="280"/>
  <c r="K77" i="280"/>
  <c r="K100" i="280"/>
  <c r="L77" i="280"/>
  <c r="L100" i="280"/>
  <c r="M77" i="280"/>
  <c r="M100" i="280"/>
  <c r="N77" i="280"/>
  <c r="N100" i="280"/>
  <c r="O77" i="280"/>
  <c r="O100" i="280"/>
  <c r="R218" i="307"/>
  <c r="O211" i="280"/>
  <c r="O213" i="280"/>
  <c r="O216" i="280"/>
  <c r="N49" i="288"/>
  <c r="O49" i="288"/>
  <c r="O51" i="288"/>
  <c r="O60" i="288"/>
  <c r="O36" i="288"/>
  <c r="P77" i="280"/>
  <c r="P100" i="280"/>
  <c r="Q77" i="280"/>
  <c r="Q100" i="280"/>
  <c r="R77" i="280"/>
  <c r="R100" i="280"/>
  <c r="BG77" i="280"/>
  <c r="BG100" i="280"/>
  <c r="S77" i="280"/>
  <c r="S100" i="280"/>
  <c r="T77" i="280"/>
  <c r="T100" i="280"/>
  <c r="U77" i="280"/>
  <c r="U100" i="280"/>
  <c r="V77" i="280"/>
  <c r="V100" i="280"/>
  <c r="W77" i="280"/>
  <c r="W100" i="280"/>
  <c r="X77" i="280"/>
  <c r="X100" i="280"/>
  <c r="Y77" i="280"/>
  <c r="Y100" i="280"/>
  <c r="Z77" i="280"/>
  <c r="Z100" i="280"/>
  <c r="AA77" i="280"/>
  <c r="AA100" i="280"/>
  <c r="AB77" i="280"/>
  <c r="AB100" i="280"/>
  <c r="AC77" i="280"/>
  <c r="AC100" i="280"/>
  <c r="AD77" i="280"/>
  <c r="AD100" i="280"/>
  <c r="AE77" i="280"/>
  <c r="AE100" i="280"/>
  <c r="AF77" i="280"/>
  <c r="AF100" i="280"/>
  <c r="AG77" i="280"/>
  <c r="AG100" i="280"/>
  <c r="AH77" i="280"/>
  <c r="AH100" i="280"/>
  <c r="AI77" i="280"/>
  <c r="AI100" i="280"/>
  <c r="AJ77" i="280"/>
  <c r="AJ100" i="280"/>
  <c r="AK77" i="280"/>
  <c r="AK100" i="280"/>
  <c r="AL77" i="280"/>
  <c r="AL100" i="280"/>
  <c r="AM77" i="280"/>
  <c r="AM100" i="280"/>
  <c r="AN77" i="280"/>
  <c r="AN100" i="280"/>
  <c r="AO77" i="280"/>
  <c r="AO100" i="280"/>
  <c r="AP77" i="280"/>
  <c r="AP100" i="280"/>
  <c r="AQ77" i="280"/>
  <c r="AQ100" i="280"/>
  <c r="AR77" i="280"/>
  <c r="AR100" i="280"/>
  <c r="AS77" i="280"/>
  <c r="AS100" i="280"/>
  <c r="AT77" i="280"/>
  <c r="AT100" i="280"/>
  <c r="AU77" i="280"/>
  <c r="AU100" i="280"/>
  <c r="AV77" i="280"/>
  <c r="AV100" i="280"/>
  <c r="AW77" i="280"/>
  <c r="AW100" i="280"/>
  <c r="AX77" i="280"/>
  <c r="AX100" i="280"/>
  <c r="AY77" i="280"/>
  <c r="AY100" i="280"/>
  <c r="AZ77" i="280"/>
  <c r="AZ100" i="280"/>
  <c r="BA77" i="280"/>
  <c r="BA100" i="280"/>
  <c r="BB77" i="280"/>
  <c r="BB100" i="280"/>
  <c r="BC77" i="280"/>
  <c r="BC100" i="280"/>
  <c r="BD77" i="280"/>
  <c r="BD100" i="280"/>
  <c r="BE77" i="280"/>
  <c r="BE100" i="280"/>
  <c r="BF77" i="280"/>
  <c r="BF100" i="280"/>
  <c r="BG36" i="288"/>
  <c r="BF49" i="288"/>
  <c r="BG49" i="288"/>
  <c r="BG51" i="288"/>
  <c r="BG60" i="288"/>
  <c r="BH77" i="280"/>
  <c r="BH100" i="280"/>
  <c r="BH36" i="288"/>
  <c r="BH49" i="288"/>
  <c r="BH51" i="288"/>
  <c r="BH60" i="288"/>
  <c r="BI77" i="280"/>
  <c r="BI100" i="280"/>
  <c r="BI49" i="288"/>
  <c r="BI51" i="288"/>
  <c r="BI60" i="288"/>
  <c r="BI36" i="288"/>
  <c r="BJ77" i="280"/>
  <c r="BJ100" i="280"/>
  <c r="BJ36" i="288"/>
  <c r="BJ49" i="288"/>
  <c r="BJ51" i="288"/>
  <c r="BJ60" i="288"/>
  <c r="BK77" i="280"/>
  <c r="BK100" i="280"/>
  <c r="BK36" i="288"/>
  <c r="BK49" i="288"/>
  <c r="BK51" i="288"/>
  <c r="BK60" i="288"/>
  <c r="BL77" i="280"/>
  <c r="BL100" i="280"/>
  <c r="BL36" i="288"/>
  <c r="BL49" i="288"/>
  <c r="BL51" i="288"/>
  <c r="BL60" i="288"/>
  <c r="BM77" i="280"/>
  <c r="BM100" i="280"/>
  <c r="BM49" i="288"/>
  <c r="BM51" i="288"/>
  <c r="BM60" i="288"/>
  <c r="BM36" i="288"/>
  <c r="BN77" i="280"/>
  <c r="BN100" i="280"/>
  <c r="BN36" i="288"/>
  <c r="BN49" i="288"/>
  <c r="BN51" i="288"/>
  <c r="BN60" i="288"/>
  <c r="BO77" i="280"/>
  <c r="BO100" i="280"/>
  <c r="BO36" i="288"/>
  <c r="BO49" i="288"/>
  <c r="BO51" i="288"/>
  <c r="BO60" i="288"/>
  <c r="BP77" i="280"/>
  <c r="BP100" i="280"/>
  <c r="BP36" i="288"/>
  <c r="BP49" i="288"/>
  <c r="BP51" i="288"/>
  <c r="BP60" i="288"/>
  <c r="BQ77" i="280"/>
  <c r="BQ100" i="280"/>
  <c r="BQ49" i="288"/>
  <c r="BQ51" i="288"/>
  <c r="BQ60" i="288"/>
  <c r="BQ36" i="288"/>
  <c r="BR77" i="280"/>
  <c r="BR100" i="280"/>
  <c r="BR36" i="288"/>
  <c r="BR49" i="288"/>
  <c r="BR51" i="288"/>
  <c r="BR60" i="288"/>
  <c r="BS77" i="280"/>
  <c r="BS100" i="280"/>
  <c r="BS36" i="288"/>
  <c r="BS49" i="288"/>
  <c r="BS51" i="288"/>
  <c r="BS60" i="288"/>
  <c r="BT77" i="280"/>
  <c r="BT100" i="280"/>
  <c r="BT36" i="288"/>
  <c r="BT49" i="288"/>
  <c r="BT51" i="288"/>
  <c r="BT60" i="288"/>
  <c r="BU77" i="280"/>
  <c r="BU100" i="280"/>
  <c r="BU49" i="288"/>
  <c r="BU51" i="288"/>
  <c r="BU60" i="288"/>
  <c r="BU36" i="288"/>
  <c r="BV77" i="280"/>
  <c r="BV100" i="280"/>
  <c r="BV36" i="288"/>
  <c r="BV49" i="288"/>
  <c r="BV51" i="288"/>
  <c r="BV60" i="288"/>
  <c r="BW77" i="280"/>
  <c r="BW100" i="280"/>
  <c r="BW36" i="288"/>
  <c r="BW49" i="288"/>
  <c r="BW51" i="288"/>
  <c r="BW60" i="288"/>
  <c r="BX77" i="280"/>
  <c r="BX100" i="280"/>
  <c r="BX36" i="288"/>
  <c r="BX49" i="288"/>
  <c r="BX51" i="288"/>
  <c r="BX60" i="288"/>
  <c r="BY77" i="280"/>
  <c r="BY100" i="280"/>
  <c r="BY49" i="288"/>
  <c r="BY51" i="288"/>
  <c r="BY60" i="288"/>
  <c r="BY36" i="288"/>
  <c r="BZ77" i="280"/>
  <c r="BZ100" i="280"/>
  <c r="BZ36" i="288"/>
  <c r="BZ49" i="288"/>
  <c r="BZ51" i="288"/>
  <c r="BZ60" i="288"/>
  <c r="CA77" i="280"/>
  <c r="CA100" i="280"/>
  <c r="CA36" i="288"/>
  <c r="CA49" i="288"/>
  <c r="CA51" i="288"/>
  <c r="CA60" i="288"/>
  <c r="CB77" i="280"/>
  <c r="CB100" i="280"/>
  <c r="CB36" i="288"/>
  <c r="CB49" i="288"/>
  <c r="CB51" i="288"/>
  <c r="CB60" i="288"/>
  <c r="CC77" i="280"/>
  <c r="CC100" i="280"/>
  <c r="CC49" i="288"/>
  <c r="CC51" i="288"/>
  <c r="CC60" i="288"/>
  <c r="CC36" i="288"/>
  <c r="CD77" i="280"/>
  <c r="CD100" i="280"/>
  <c r="CD36" i="288"/>
  <c r="CD49" i="288"/>
  <c r="CD51" i="288"/>
  <c r="CD60" i="288"/>
  <c r="CE77" i="280"/>
  <c r="CE100" i="280"/>
  <c r="CE36" i="288"/>
  <c r="CE49" i="288"/>
  <c r="CE51" i="288"/>
  <c r="CE60" i="288"/>
  <c r="CF77" i="280"/>
  <c r="CF100" i="280"/>
  <c r="CF36" i="288"/>
  <c r="CF49" i="288"/>
  <c r="CF51" i="288"/>
  <c r="CF60" i="288"/>
  <c r="CG77" i="280"/>
  <c r="CG100" i="280"/>
  <c r="CG49" i="288"/>
  <c r="CG51" i="288"/>
  <c r="CG60" i="288"/>
  <c r="CG36" i="288"/>
  <c r="CH77" i="280"/>
  <c r="CH100" i="280"/>
  <c r="CH36" i="288"/>
  <c r="CH49" i="288"/>
  <c r="CH51" i="288"/>
  <c r="CH60" i="288"/>
  <c r="CI77" i="280"/>
  <c r="CI100" i="280"/>
  <c r="CI36" i="288"/>
  <c r="CI49" i="288"/>
  <c r="CI51" i="288"/>
  <c r="CI60" i="288"/>
  <c r="CJ77" i="280"/>
  <c r="CJ100" i="280"/>
  <c r="CJ36" i="288"/>
  <c r="CJ49" i="288"/>
  <c r="CJ51" i="288"/>
  <c r="CJ60" i="288"/>
  <c r="CK77" i="280"/>
  <c r="CK100" i="280"/>
  <c r="CK49" i="288"/>
  <c r="CK51" i="288"/>
  <c r="CK60" i="288"/>
  <c r="CK36" i="288"/>
  <c r="CL77" i="280"/>
  <c r="CL100" i="280"/>
  <c r="CL36" i="288"/>
  <c r="CL49" i="288"/>
  <c r="CL51" i="288"/>
  <c r="CL60" i="288"/>
  <c r="CM77" i="280"/>
  <c r="CM100" i="280"/>
  <c r="CM36" i="288"/>
  <c r="CM49" i="288"/>
  <c r="CM51" i="288"/>
  <c r="CM60" i="288"/>
  <c r="CN77" i="280"/>
  <c r="CN100" i="280"/>
  <c r="CN36" i="288"/>
  <c r="CN49" i="288"/>
  <c r="CN51" i="288"/>
  <c r="CN60" i="288"/>
  <c r="CO77" i="280"/>
  <c r="CO100" i="280"/>
  <c r="CO49" i="288"/>
  <c r="CO51" i="288"/>
  <c r="CO60" i="288"/>
  <c r="CO36" i="288"/>
  <c r="CP77" i="280"/>
  <c r="CP100" i="280"/>
  <c r="CP36" i="288"/>
  <c r="CP49" i="288"/>
  <c r="CP51" i="288"/>
  <c r="CP60" i="288"/>
  <c r="CQ77" i="280"/>
  <c r="CQ100" i="280"/>
  <c r="CQ36" i="288"/>
  <c r="CQ49" i="288"/>
  <c r="CQ51" i="288"/>
  <c r="CQ60" i="288"/>
  <c r="CR77" i="280"/>
  <c r="CR100" i="280"/>
  <c r="CR36" i="288"/>
  <c r="CR49" i="288"/>
  <c r="CR51" i="288"/>
  <c r="CR60" i="288"/>
  <c r="CS77" i="280"/>
  <c r="CS100" i="280"/>
  <c r="CS49" i="288"/>
  <c r="CS51" i="288"/>
  <c r="CS60" i="288"/>
  <c r="CS36" i="288"/>
  <c r="CT77" i="280"/>
  <c r="CT100" i="280"/>
  <c r="CT36" i="288"/>
  <c r="CT49" i="288"/>
  <c r="CT51" i="288"/>
  <c r="CT60" i="288"/>
  <c r="CU77" i="280"/>
  <c r="CU100" i="280"/>
  <c r="CU36" i="288"/>
  <c r="CU49" i="288"/>
  <c r="CU51" i="288"/>
  <c r="CU60" i="288"/>
  <c r="CV77" i="280"/>
  <c r="CV100" i="280"/>
  <c r="CV36" i="288"/>
  <c r="CV49" i="288"/>
  <c r="CV51" i="288"/>
  <c r="CV60" i="288"/>
  <c r="CW77" i="280"/>
  <c r="CW100" i="280"/>
  <c r="CW49" i="288"/>
  <c r="CW51" i="288"/>
  <c r="CW60" i="288"/>
  <c r="CW36" i="288"/>
  <c r="CX77" i="280"/>
  <c r="CX100" i="280"/>
  <c r="CX36" i="288"/>
  <c r="CX49" i="288"/>
  <c r="CX51" i="288"/>
  <c r="CX60" i="288"/>
  <c r="CY77" i="280"/>
  <c r="CY100" i="280"/>
  <c r="CY36" i="288"/>
  <c r="CY49" i="288"/>
  <c r="CY51" i="288"/>
  <c r="CY60" i="288"/>
  <c r="CZ77" i="280"/>
  <c r="CZ100" i="280"/>
  <c r="CZ36" i="288"/>
  <c r="CZ49" i="288"/>
  <c r="CZ51" i="288"/>
  <c r="CZ60" i="288"/>
  <c r="DA77" i="280"/>
  <c r="DA100" i="280"/>
  <c r="DA49" i="288"/>
  <c r="DA51" i="288"/>
  <c r="DA60" i="288"/>
  <c r="DA36" i="288"/>
  <c r="DB77" i="280"/>
  <c r="DB100" i="280"/>
  <c r="DB36" i="288"/>
  <c r="DB49" i="288"/>
  <c r="DB51" i="288"/>
  <c r="DB60" i="288"/>
  <c r="DC77" i="280"/>
  <c r="DC100" i="280"/>
  <c r="DC36" i="288"/>
  <c r="DC49" i="288"/>
  <c r="DC51" i="288"/>
  <c r="DC60" i="288"/>
  <c r="DD77" i="280"/>
  <c r="DD100" i="280"/>
  <c r="DD36" i="288"/>
  <c r="DD49" i="288"/>
  <c r="DD51" i="288"/>
  <c r="DD60" i="288"/>
  <c r="DE77" i="280"/>
  <c r="DE100" i="280"/>
  <c r="DE49" i="288"/>
  <c r="DE51" i="288"/>
  <c r="DE60" i="288"/>
  <c r="DE36" i="288"/>
  <c r="DF77" i="280"/>
  <c r="DF100" i="280"/>
  <c r="DF36" i="288"/>
  <c r="DF49" i="288"/>
  <c r="DF51" i="288"/>
  <c r="DF60" i="288"/>
  <c r="DG77" i="280"/>
  <c r="DG100" i="280"/>
  <c r="DG36" i="288"/>
  <c r="DG49" i="288"/>
  <c r="DG51" i="288"/>
  <c r="DG60" i="288"/>
  <c r="DH77" i="280"/>
  <c r="DH100" i="280"/>
  <c r="DH36" i="288"/>
  <c r="DH49" i="288"/>
  <c r="DH51" i="288"/>
  <c r="DH60" i="288"/>
  <c r="DI77" i="280"/>
  <c r="DI100" i="280"/>
  <c r="DI49" i="288"/>
  <c r="DI51" i="288"/>
  <c r="DI60" i="288"/>
  <c r="DI36" i="288"/>
  <c r="DJ77" i="280"/>
  <c r="DJ100" i="280"/>
  <c r="DJ36" i="288"/>
  <c r="DJ49" i="288"/>
  <c r="DJ51" i="288"/>
  <c r="DJ60" i="288"/>
  <c r="DK77" i="280"/>
  <c r="DK100" i="280"/>
  <c r="DK36" i="288"/>
  <c r="DK49" i="288"/>
  <c r="DK51" i="288"/>
  <c r="DK60" i="288"/>
  <c r="DL77" i="280"/>
  <c r="DL100" i="280"/>
  <c r="DL36" i="288"/>
  <c r="DL49" i="288"/>
  <c r="DL51" i="288"/>
  <c r="DL60" i="288"/>
  <c r="DM77" i="280"/>
  <c r="DM100" i="280"/>
  <c r="DM49" i="288"/>
  <c r="DM51" i="288"/>
  <c r="DM60" i="288"/>
  <c r="DM36" i="288"/>
  <c r="DN77" i="280"/>
  <c r="DN100" i="280"/>
  <c r="DN36" i="288"/>
  <c r="DN49" i="288"/>
  <c r="DN51" i="288"/>
  <c r="DN60" i="288"/>
  <c r="DO77" i="280"/>
  <c r="DO100" i="280"/>
  <c r="DO36" i="288"/>
  <c r="DO49" i="288"/>
  <c r="DO51" i="288"/>
  <c r="DO60" i="288"/>
  <c r="DP77" i="280"/>
  <c r="DP100" i="280"/>
  <c r="DP36" i="288"/>
  <c r="DP49" i="288"/>
  <c r="DP51" i="288"/>
  <c r="DP60" i="288"/>
  <c r="DQ77" i="280"/>
  <c r="DQ100" i="280"/>
  <c r="DQ49" i="288"/>
  <c r="DQ51" i="288"/>
  <c r="DQ60" i="288"/>
  <c r="DQ36" i="288"/>
  <c r="DR77" i="280"/>
  <c r="DR100" i="280"/>
  <c r="DR36" i="288"/>
  <c r="DR49" i="288"/>
  <c r="DR51" i="288"/>
  <c r="DR60" i="288"/>
  <c r="DS77" i="280"/>
  <c r="DS100" i="280"/>
  <c r="DS36" i="288"/>
  <c r="DS49" i="288"/>
  <c r="DS51" i="288"/>
  <c r="DS60" i="288"/>
  <c r="DT77" i="280"/>
  <c r="DT100" i="280"/>
  <c r="DT36" i="288"/>
  <c r="DT49" i="288"/>
  <c r="DT51" i="288"/>
  <c r="DT60" i="288"/>
  <c r="DU77" i="280"/>
  <c r="DU100" i="280"/>
  <c r="DU49" i="288"/>
  <c r="DU51" i="288"/>
  <c r="DU60" i="288"/>
  <c r="DU36" i="288"/>
  <c r="DV77" i="280"/>
  <c r="DV100" i="280"/>
  <c r="DV36" i="288"/>
  <c r="DV49" i="288"/>
  <c r="DV51" i="288"/>
  <c r="DV60" i="288"/>
  <c r="DW77" i="280"/>
  <c r="DW100" i="280"/>
  <c r="DW36" i="288"/>
  <c r="DW49" i="288"/>
  <c r="DW51" i="288"/>
  <c r="DW60" i="288"/>
  <c r="DX77" i="280"/>
  <c r="DX100" i="280"/>
  <c r="DX36" i="288"/>
  <c r="DX49" i="288"/>
  <c r="DX51" i="288"/>
  <c r="DX60" i="288"/>
  <c r="DY77" i="280"/>
  <c r="DY100" i="280"/>
  <c r="DY49" i="288"/>
  <c r="DY51" i="288"/>
  <c r="DY60" i="288"/>
  <c r="DY36" i="288"/>
  <c r="DZ77" i="280"/>
  <c r="DZ100" i="280"/>
  <c r="DZ36" i="288"/>
  <c r="DZ49" i="288"/>
  <c r="DZ51" i="288"/>
  <c r="DZ60" i="288"/>
  <c r="EA77" i="280"/>
  <c r="EA100" i="280"/>
  <c r="EA36" i="288"/>
  <c r="EA49" i="288"/>
  <c r="EA51" i="288"/>
  <c r="EA60" i="288"/>
  <c r="EB77" i="280"/>
  <c r="EB100" i="280"/>
  <c r="EB36" i="288"/>
  <c r="EB49" i="288"/>
  <c r="EB51" i="288"/>
  <c r="EB60" i="288"/>
  <c r="EC77" i="280"/>
  <c r="EC100" i="280"/>
  <c r="EC49" i="288"/>
  <c r="EC51" i="288"/>
  <c r="EC60" i="288"/>
  <c r="EC36" i="288"/>
  <c r="ED77" i="280"/>
  <c r="ED100" i="280"/>
  <c r="ED36" i="288"/>
  <c r="ED49" i="288"/>
  <c r="ED51" i="288"/>
  <c r="ED60" i="288"/>
  <c r="EE77" i="280"/>
  <c r="EE100" i="280"/>
  <c r="EE36" i="288"/>
  <c r="EE49" i="288"/>
  <c r="EE51" i="288"/>
  <c r="EE60" i="288"/>
  <c r="EF77" i="280"/>
  <c r="EF100" i="280"/>
  <c r="EF36" i="288"/>
  <c r="EF49" i="288"/>
  <c r="EF51" i="288"/>
  <c r="EF60" i="288"/>
  <c r="EG77" i="280"/>
  <c r="EG100" i="280"/>
  <c r="EG49" i="288"/>
  <c r="EG51" i="288"/>
  <c r="EG60" i="288"/>
  <c r="EG36" i="288"/>
  <c r="EH77" i="280"/>
  <c r="EH100" i="280"/>
  <c r="EH36" i="288"/>
  <c r="EH49" i="288"/>
  <c r="EH51" i="288"/>
  <c r="EH60" i="288"/>
  <c r="EI77" i="280"/>
  <c r="EI100" i="280"/>
  <c r="EI36" i="288"/>
  <c r="EI49" i="288"/>
  <c r="EI51" i="288"/>
  <c r="EI60" i="288"/>
  <c r="EJ77" i="280"/>
  <c r="EJ100" i="280"/>
  <c r="EJ36" i="288"/>
  <c r="EJ49" i="288"/>
  <c r="EJ51" i="288"/>
  <c r="EJ60" i="288"/>
  <c r="EK77" i="280"/>
  <c r="EK100" i="280"/>
  <c r="EK49" i="288"/>
  <c r="EK51" i="288"/>
  <c r="EK60" i="288"/>
  <c r="EK36" i="288"/>
  <c r="EL77" i="280"/>
  <c r="EL100" i="280"/>
  <c r="EL36" i="288"/>
  <c r="EL49" i="288"/>
  <c r="EL51" i="288"/>
  <c r="EL60" i="288"/>
  <c r="EM77" i="280"/>
  <c r="EM100" i="280"/>
  <c r="EM36" i="288"/>
  <c r="EM49" i="288"/>
  <c r="EM51" i="288"/>
  <c r="EM60" i="288"/>
  <c r="EN77" i="280"/>
  <c r="EN100" i="280"/>
  <c r="EN36" i="288"/>
  <c r="EN49" i="288"/>
  <c r="EN51" i="288"/>
  <c r="EN60" i="288"/>
  <c r="EO77" i="280"/>
  <c r="EO100" i="280"/>
  <c r="EO49" i="288"/>
  <c r="EO51" i="288"/>
  <c r="EO60" i="288"/>
  <c r="EO36" i="288"/>
  <c r="EP77" i="280"/>
  <c r="EP100" i="280"/>
  <c r="EP36" i="288"/>
  <c r="EP49" i="288"/>
  <c r="EP51" i="288"/>
  <c r="EP60" i="288"/>
  <c r="EQ77" i="280"/>
  <c r="EQ100" i="280"/>
  <c r="EQ36" i="288"/>
  <c r="EQ49" i="288"/>
  <c r="EQ51" i="288"/>
  <c r="EQ60" i="288"/>
  <c r="ER77" i="280"/>
  <c r="ER100" i="280"/>
  <c r="ER36" i="288"/>
  <c r="ER49" i="288"/>
  <c r="ER51" i="288"/>
  <c r="ER60" i="288"/>
  <c r="ES77" i="280"/>
  <c r="ES100" i="280"/>
  <c r="ES49" i="288"/>
  <c r="ES51" i="288"/>
  <c r="ES60" i="288"/>
  <c r="ES36" i="288"/>
  <c r="ET77" i="280"/>
  <c r="ET100" i="280"/>
  <c r="ET36" i="288"/>
  <c r="ET49" i="288"/>
  <c r="ET51" i="288"/>
  <c r="ET60" i="288"/>
  <c r="EU77" i="280"/>
  <c r="EU100" i="280"/>
  <c r="EU36" i="288"/>
  <c r="EU49" i="288"/>
  <c r="EU51" i="288"/>
  <c r="EU60" i="288"/>
  <c r="EV77" i="280"/>
  <c r="EV100" i="280"/>
  <c r="EV36" i="288"/>
  <c r="EV49" i="288"/>
  <c r="EV51" i="288"/>
  <c r="EV60" i="288"/>
  <c r="EW77" i="280"/>
  <c r="EW100" i="280"/>
  <c r="EW49" i="288"/>
  <c r="EW51" i="288"/>
  <c r="EW60" i="288"/>
  <c r="EW36" i="288"/>
  <c r="EX77" i="280"/>
  <c r="EX100" i="280"/>
  <c r="EX36" i="288"/>
  <c r="EX49" i="288"/>
  <c r="EX51" i="288"/>
  <c r="EX60" i="288"/>
  <c r="EY77" i="280"/>
  <c r="EY100" i="280"/>
  <c r="EY36" i="288"/>
  <c r="EY49" i="288"/>
  <c r="EY51" i="288"/>
  <c r="EY60" i="288"/>
  <c r="EZ77" i="280"/>
  <c r="EZ100" i="280"/>
  <c r="EZ36" i="288"/>
  <c r="EZ49" i="288"/>
  <c r="EZ51" i="288"/>
  <c r="EZ60" i="288"/>
  <c r="FA77" i="280"/>
  <c r="FA100" i="280"/>
  <c r="FA49" i="288"/>
  <c r="FA51" i="288"/>
  <c r="FA60" i="288"/>
  <c r="FA36" i="288"/>
  <c r="FB77" i="280"/>
  <c r="FB100" i="280"/>
  <c r="FB36" i="288"/>
  <c r="FB49" i="288"/>
  <c r="FB51" i="288"/>
  <c r="FB60" i="288"/>
  <c r="FC77" i="280"/>
  <c r="FC100" i="280"/>
  <c r="FC36" i="288"/>
  <c r="FC49" i="288"/>
  <c r="FC51" i="288"/>
  <c r="FC60" i="288"/>
  <c r="FD77" i="280"/>
  <c r="FD100" i="280"/>
  <c r="FD36" i="288"/>
  <c r="FD49" i="288"/>
  <c r="FD51" i="288"/>
  <c r="FD60" i="288"/>
  <c r="FE77" i="280"/>
  <c r="FE100" i="280"/>
  <c r="FE49" i="288"/>
  <c r="FE51" i="288"/>
  <c r="FE60" i="288"/>
  <c r="FE36" i="288"/>
  <c r="FF77" i="280"/>
  <c r="FF100" i="280"/>
  <c r="FF36" i="288"/>
  <c r="FF49" i="288"/>
  <c r="FF51" i="288"/>
  <c r="FF60" i="288"/>
  <c r="FG77" i="280"/>
  <c r="FG100" i="280"/>
  <c r="FG36" i="288"/>
  <c r="FG49" i="288"/>
  <c r="FG51" i="288"/>
  <c r="FG60" i="288"/>
  <c r="FH77" i="280"/>
  <c r="FH100" i="280"/>
  <c r="FH36" i="288"/>
  <c r="FH49" i="288"/>
  <c r="FH51" i="288"/>
  <c r="FH60" i="288"/>
  <c r="FI77" i="280"/>
  <c r="FI100" i="280"/>
  <c r="FI49" i="288"/>
  <c r="FI51" i="288"/>
  <c r="FI60" i="288"/>
  <c r="FI36" i="288"/>
  <c r="FJ77" i="280"/>
  <c r="FJ100" i="280"/>
  <c r="FJ36" i="288"/>
  <c r="FJ49" i="288"/>
  <c r="FJ51" i="288"/>
  <c r="FJ60" i="288"/>
  <c r="FK77" i="280"/>
  <c r="FK100" i="280"/>
  <c r="FK36" i="288"/>
  <c r="FK49" i="288"/>
  <c r="FK51" i="288"/>
  <c r="FK60" i="288"/>
  <c r="FL77" i="280"/>
  <c r="FL100" i="280"/>
  <c r="FL36" i="288"/>
  <c r="FL49" i="288"/>
  <c r="FL51" i="288"/>
  <c r="FL60" i="288"/>
  <c r="FM77" i="280"/>
  <c r="FM100" i="280"/>
  <c r="FM49" i="288"/>
  <c r="FM51" i="288"/>
  <c r="FM60" i="288"/>
  <c r="FM36" i="288"/>
  <c r="FN77" i="280"/>
  <c r="FN100" i="280"/>
  <c r="FN36" i="288"/>
  <c r="FN49" i="288"/>
  <c r="FN51" i="288"/>
  <c r="FN60" i="288"/>
  <c r="FO77" i="280"/>
  <c r="FO100" i="280"/>
  <c r="FO36" i="288"/>
  <c r="FO49" i="288"/>
  <c r="FO51" i="288"/>
  <c r="FO60" i="288"/>
  <c r="FP77" i="280"/>
  <c r="FP100" i="280"/>
  <c r="FP36" i="288"/>
  <c r="FP49" i="288"/>
  <c r="FP51" i="288"/>
  <c r="FP60" i="288"/>
  <c r="FQ77" i="280"/>
  <c r="FQ100" i="280"/>
  <c r="FQ49" i="288"/>
  <c r="FQ51" i="288"/>
  <c r="FQ60" i="288"/>
  <c r="FQ36" i="288"/>
  <c r="FR77" i="280"/>
  <c r="FR100" i="280"/>
  <c r="FR36" i="288"/>
  <c r="FR49" i="288"/>
  <c r="FR51" i="288"/>
  <c r="FR60" i="288"/>
  <c r="FS77" i="280"/>
  <c r="FS100" i="280"/>
  <c r="FS36" i="288"/>
  <c r="FS49" i="288"/>
  <c r="FS51" i="288"/>
  <c r="FS60" i="288"/>
  <c r="FT77" i="280"/>
  <c r="FT100" i="280"/>
  <c r="FT36" i="288"/>
  <c r="FT49" i="288"/>
  <c r="FT51" i="288"/>
  <c r="FT60" i="288"/>
  <c r="FU77" i="280"/>
  <c r="FU100" i="280"/>
  <c r="FU49" i="288"/>
  <c r="FU51" i="288"/>
  <c r="FU60" i="288"/>
  <c r="FU36" i="288"/>
  <c r="FV77" i="280"/>
  <c r="FV100" i="280"/>
  <c r="FV36" i="288"/>
  <c r="FV49" i="288"/>
  <c r="FV51" i="288"/>
  <c r="FV60" i="288"/>
  <c r="FW77" i="280"/>
  <c r="FW100" i="280"/>
  <c r="FW36" i="288"/>
  <c r="FW49" i="288"/>
  <c r="FW51" i="288"/>
  <c r="FW60" i="288"/>
  <c r="FX77" i="280"/>
  <c r="FX100" i="280"/>
  <c r="FX36" i="288"/>
  <c r="FX49" i="288"/>
  <c r="FX51" i="288"/>
  <c r="FX60" i="288"/>
  <c r="FY77" i="280"/>
  <c r="FY100" i="280"/>
  <c r="FY49" i="288"/>
  <c r="FY51" i="288"/>
  <c r="FY60" i="288"/>
  <c r="FY36" i="288"/>
  <c r="FZ77" i="280"/>
  <c r="FZ100" i="280"/>
  <c r="FZ36" i="288"/>
  <c r="FZ49" i="288"/>
  <c r="FZ51" i="288"/>
  <c r="FZ60" i="288"/>
  <c r="GA77" i="280"/>
  <c r="GA100" i="280"/>
  <c r="GA36" i="288"/>
  <c r="GA49" i="288"/>
  <c r="GA51" i="288"/>
  <c r="GA60" i="288"/>
  <c r="GB77" i="280"/>
  <c r="GB100" i="280"/>
  <c r="GB36" i="288"/>
  <c r="GB49" i="288"/>
  <c r="GB51" i="288"/>
  <c r="GB60" i="288"/>
  <c r="GC77" i="280"/>
  <c r="GC100" i="280"/>
  <c r="GC49" i="288"/>
  <c r="GC51" i="288"/>
  <c r="GC60" i="288"/>
  <c r="GC36" i="288"/>
  <c r="GD77" i="280"/>
  <c r="GD100" i="280"/>
  <c r="GD36" i="288"/>
  <c r="GD49" i="288"/>
  <c r="GD51" i="288"/>
  <c r="GD60" i="288"/>
  <c r="GE77" i="280"/>
  <c r="GE100" i="280"/>
  <c r="GE36" i="288"/>
  <c r="GE49" i="288"/>
  <c r="GE51" i="288"/>
  <c r="GE60" i="288"/>
  <c r="GF77" i="280"/>
  <c r="GF100" i="280"/>
  <c r="GF36" i="288"/>
  <c r="GF49" i="288"/>
  <c r="GF51" i="288"/>
  <c r="GF60" i="288"/>
  <c r="GG77" i="280"/>
  <c r="GG100" i="280"/>
  <c r="GG49" i="288"/>
  <c r="GG51" i="288"/>
  <c r="GG60" i="288"/>
  <c r="GG36" i="288"/>
  <c r="GH77" i="280"/>
  <c r="GH100" i="280"/>
  <c r="GH49" i="288"/>
  <c r="GH51" i="288"/>
  <c r="GH60" i="288"/>
  <c r="GH36" i="288"/>
  <c r="GI77" i="280"/>
  <c r="GI100" i="280"/>
  <c r="GI49" i="288"/>
  <c r="GI51" i="288"/>
  <c r="GI60" i="288"/>
  <c r="GI36" i="288"/>
  <c r="GJ77" i="280"/>
  <c r="GJ100" i="280"/>
  <c r="GJ36" i="288"/>
  <c r="GJ49" i="288"/>
  <c r="GJ51" i="288"/>
  <c r="GJ60" i="288"/>
  <c r="L27" i="269"/>
  <c r="J218" i="307"/>
  <c r="J95" i="288"/>
  <c r="K218" i="307"/>
  <c r="K171" i="307"/>
  <c r="K173" i="307"/>
  <c r="K176" i="307"/>
  <c r="L218" i="307"/>
  <c r="M218" i="307"/>
  <c r="N218" i="307"/>
  <c r="L171" i="307"/>
  <c r="L173" i="307"/>
  <c r="L176" i="307"/>
  <c r="O218" i="307"/>
  <c r="P218" i="307"/>
  <c r="Q218" i="307"/>
  <c r="S218" i="307"/>
  <c r="T218" i="307"/>
  <c r="K71" i="288"/>
  <c r="U218" i="307"/>
  <c r="M171" i="307"/>
  <c r="M173" i="307"/>
  <c r="M176" i="307"/>
  <c r="V218" i="307"/>
  <c r="W218" i="307"/>
  <c r="K36" i="288"/>
  <c r="K49" i="288"/>
  <c r="K51" i="288"/>
  <c r="K60" i="288"/>
  <c r="K211" i="280"/>
  <c r="K213" i="280"/>
  <c r="K216" i="280"/>
  <c r="X218" i="307"/>
  <c r="Z218" i="307"/>
  <c r="AA218" i="307"/>
  <c r="AB218" i="307"/>
  <c r="AC218" i="307"/>
  <c r="N171" i="307"/>
  <c r="N173" i="307"/>
  <c r="N176" i="307"/>
  <c r="AD218" i="307"/>
  <c r="AE218" i="307"/>
  <c r="AF218" i="307"/>
  <c r="AG218" i="307"/>
  <c r="AH218" i="307"/>
  <c r="AI218" i="307"/>
  <c r="O171" i="307"/>
  <c r="O173" i="307"/>
  <c r="O176" i="307"/>
  <c r="AJ218" i="307"/>
  <c r="AK218" i="307"/>
  <c r="AL218" i="307"/>
  <c r="AM218" i="307"/>
  <c r="AN218" i="307"/>
  <c r="L71" i="288"/>
  <c r="AO218" i="307"/>
  <c r="AP218" i="307"/>
  <c r="P171" i="307"/>
  <c r="P173" i="307"/>
  <c r="P176" i="307"/>
  <c r="L36" i="288"/>
  <c r="AQ218" i="307"/>
  <c r="L49" i="288"/>
  <c r="L51" i="288"/>
  <c r="L60" i="288"/>
  <c r="L23" i="314"/>
  <c r="AR218" i="307"/>
  <c r="L211" i="280"/>
  <c r="L213" i="280"/>
  <c r="L216" i="280"/>
  <c r="AS218" i="307"/>
  <c r="AT218" i="307"/>
  <c r="AU218" i="307"/>
  <c r="AV218" i="307"/>
  <c r="AW218" i="307"/>
  <c r="AX218" i="307"/>
  <c r="AY218" i="307"/>
  <c r="AZ218" i="307"/>
  <c r="BA218" i="307"/>
  <c r="Q171" i="307"/>
  <c r="Q173" i="307"/>
  <c r="Q176" i="307"/>
  <c r="BB218" i="307"/>
  <c r="BC218" i="307"/>
  <c r="BD218" i="307"/>
  <c r="BE218" i="307"/>
  <c r="BE148" i="307"/>
  <c r="H264" i="307"/>
  <c r="H162" i="307"/>
  <c r="H218" i="307"/>
  <c r="H255" i="307"/>
  <c r="H148" i="307"/>
  <c r="H298" i="307"/>
  <c r="H203" i="280"/>
  <c r="R171" i="307"/>
  <c r="R173" i="307"/>
  <c r="R176" i="307"/>
  <c r="H45" i="277"/>
  <c r="L68" i="269"/>
  <c r="M211" i="280"/>
  <c r="M213" i="280"/>
  <c r="M216" i="280"/>
  <c r="M23" i="314"/>
  <c r="M36" i="288"/>
  <c r="M49" i="288"/>
  <c r="M51" i="288"/>
  <c r="M60" i="288"/>
  <c r="S171" i="307"/>
  <c r="S173" i="307"/>
  <c r="S176" i="307"/>
  <c r="T171" i="307"/>
  <c r="T173" i="307"/>
  <c r="T176" i="307"/>
  <c r="U171" i="307"/>
  <c r="U173" i="307"/>
  <c r="U176" i="307"/>
  <c r="N23" i="314"/>
  <c r="N51" i="288"/>
  <c r="N60" i="288"/>
  <c r="N36" i="288"/>
  <c r="N211" i="280"/>
  <c r="N213" i="280"/>
  <c r="N216" i="280"/>
  <c r="J27" i="314"/>
  <c r="W171" i="307"/>
  <c r="W173" i="307"/>
  <c r="W176" i="307"/>
  <c r="X171" i="307"/>
  <c r="X173" i="307"/>
  <c r="X176" i="307"/>
  <c r="O23" i="314"/>
  <c r="Y171" i="307"/>
  <c r="Y173" i="307"/>
  <c r="Y176" i="307"/>
  <c r="P23" i="314"/>
  <c r="Q23" i="314"/>
  <c r="R23" i="314"/>
  <c r="S23" i="314"/>
  <c r="T23" i="314"/>
  <c r="U23" i="314"/>
  <c r="V23" i="314"/>
  <c r="W23" i="314"/>
  <c r="X23" i="314"/>
  <c r="BA171" i="307"/>
  <c r="BA173" i="307"/>
  <c r="BA176" i="307"/>
  <c r="BB171" i="307"/>
  <c r="BB173" i="307"/>
  <c r="BB176" i="307"/>
  <c r="BC171" i="307"/>
  <c r="BC173" i="307"/>
  <c r="BC176" i="307"/>
  <c r="Y23" i="314"/>
  <c r="BD171" i="307"/>
  <c r="BD173" i="307"/>
  <c r="BD176" i="307"/>
  <c r="H342" i="307"/>
  <c r="H64" i="307"/>
  <c r="H65" i="307"/>
  <c r="H343" i="307"/>
  <c r="H344" i="307"/>
  <c r="H346" i="307"/>
  <c r="BE171" i="307"/>
  <c r="BE173" i="307"/>
  <c r="BE176" i="307"/>
  <c r="H191" i="307"/>
  <c r="H197" i="307"/>
  <c r="H116" i="307"/>
  <c r="H297" i="307"/>
  <c r="H122" i="307"/>
  <c r="BE303" i="307"/>
  <c r="BE305" i="307"/>
  <c r="J383" i="307"/>
  <c r="K383" i="307"/>
  <c r="L383" i="307"/>
  <c r="M383" i="307"/>
  <c r="N383" i="307"/>
  <c r="O383" i="307"/>
  <c r="P383" i="307"/>
  <c r="Q383" i="307"/>
  <c r="R383" i="307"/>
  <c r="S383" i="307"/>
  <c r="T383" i="307"/>
  <c r="U383" i="307"/>
  <c r="V383" i="307"/>
  <c r="W383" i="307"/>
  <c r="X383" i="307"/>
  <c r="Y383" i="307"/>
  <c r="Z383" i="307"/>
  <c r="AA383" i="307"/>
  <c r="AB383" i="307"/>
  <c r="AC383" i="307"/>
  <c r="AD383" i="307"/>
  <c r="AE383" i="307"/>
  <c r="AF383" i="307"/>
  <c r="AG383" i="307"/>
  <c r="AH383" i="307"/>
  <c r="AI383" i="307"/>
  <c r="AJ383" i="307"/>
  <c r="AK383" i="307"/>
  <c r="AL383" i="307"/>
  <c r="AM383" i="307"/>
  <c r="AN383" i="307"/>
  <c r="AO383" i="307"/>
  <c r="AP383" i="307"/>
  <c r="AQ383" i="307"/>
  <c r="AR383" i="307"/>
  <c r="AS383" i="307"/>
  <c r="AT383" i="307"/>
  <c r="AU383" i="307"/>
  <c r="AV383" i="307"/>
  <c r="AW383" i="307"/>
  <c r="AX383" i="307"/>
  <c r="AY383" i="307"/>
  <c r="AZ383" i="307"/>
  <c r="BA383" i="307"/>
  <c r="BB383" i="307"/>
  <c r="BC383" i="307"/>
  <c r="BD383" i="307"/>
  <c r="BE383" i="307"/>
  <c r="J384" i="307"/>
  <c r="K384" i="307"/>
  <c r="L384" i="307"/>
  <c r="M384" i="307"/>
  <c r="N384" i="307"/>
  <c r="O384" i="307"/>
  <c r="P384" i="307"/>
  <c r="Q384" i="307"/>
  <c r="H384" i="307"/>
  <c r="H228" i="307"/>
  <c r="H231" i="307"/>
  <c r="H234" i="307"/>
  <c r="H350" i="307"/>
  <c r="H362" i="307"/>
  <c r="H239" i="307"/>
  <c r="H198" i="307"/>
  <c r="H62" i="307"/>
  <c r="H349" i="307"/>
  <c r="H61" i="307"/>
  <c r="H241" i="307"/>
  <c r="H235" i="307"/>
  <c r="H348" i="307"/>
  <c r="H303" i="307"/>
  <c r="H388" i="307"/>
  <c r="H383" i="307"/>
  <c r="H100" i="288"/>
  <c r="H102" i="288"/>
  <c r="H236" i="307"/>
  <c r="H165" i="307"/>
  <c r="H248" i="307"/>
  <c r="K239" i="307"/>
  <c r="K241" i="307"/>
  <c r="K242" i="307"/>
  <c r="K265" i="307"/>
  <c r="L239" i="307"/>
  <c r="L241" i="307"/>
  <c r="L242" i="307"/>
  <c r="L265" i="307"/>
  <c r="M239" i="307"/>
  <c r="M241" i="307"/>
  <c r="M242" i="307"/>
  <c r="M265" i="307"/>
  <c r="N239" i="307"/>
  <c r="N241" i="307"/>
  <c r="N242" i="307"/>
  <c r="N265" i="307"/>
  <c r="O239" i="307"/>
  <c r="O241" i="307"/>
  <c r="O242" i="307"/>
  <c r="O265" i="307"/>
  <c r="P239" i="307"/>
  <c r="P241" i="307"/>
  <c r="P242" i="307"/>
  <c r="P265" i="307"/>
  <c r="Q239" i="307"/>
  <c r="Q241" i="307"/>
  <c r="Q242" i="307"/>
  <c r="Q265" i="307"/>
  <c r="R239" i="307"/>
  <c r="R241" i="307"/>
  <c r="R242" i="307"/>
  <c r="R265" i="307"/>
  <c r="S239" i="307"/>
  <c r="S241" i="307"/>
  <c r="S242" i="307"/>
  <c r="S265" i="307"/>
  <c r="T239" i="307"/>
  <c r="T241" i="307"/>
  <c r="T242" i="307"/>
  <c r="T265" i="307"/>
  <c r="U239" i="307"/>
  <c r="U241" i="307"/>
  <c r="U242" i="307"/>
  <c r="U265" i="307"/>
  <c r="V239" i="307"/>
  <c r="V241" i="307"/>
  <c r="V242" i="307"/>
  <c r="V265" i="307"/>
  <c r="W239" i="307"/>
  <c r="W241" i="307"/>
  <c r="W242" i="307"/>
  <c r="W265" i="307"/>
  <c r="X239" i="307"/>
  <c r="X241" i="307"/>
  <c r="X242" i="307"/>
  <c r="X265" i="307"/>
  <c r="Y239" i="307"/>
  <c r="Y241" i="307"/>
  <c r="Y242" i="307"/>
  <c r="Y265" i="307"/>
  <c r="Z239" i="307"/>
  <c r="Z241" i="307"/>
  <c r="Z242" i="307"/>
  <c r="Z265" i="307"/>
  <c r="AA239" i="307"/>
  <c r="AA241" i="307"/>
  <c r="AA242" i="307"/>
  <c r="AA265" i="307"/>
  <c r="AB239" i="307"/>
  <c r="AB241" i="307"/>
  <c r="AB242" i="307"/>
  <c r="AB265" i="307"/>
  <c r="AC239" i="307"/>
  <c r="AC241" i="307"/>
  <c r="AC242" i="307"/>
  <c r="AC265" i="307"/>
  <c r="AD239" i="307"/>
  <c r="AD241" i="307"/>
  <c r="AD242" i="307"/>
  <c r="AD265" i="307"/>
  <c r="AE239" i="307"/>
  <c r="AE241" i="307"/>
  <c r="AE242" i="307"/>
  <c r="AE265" i="307"/>
  <c r="AF239" i="307"/>
  <c r="AF241" i="307"/>
  <c r="AF242" i="307"/>
  <c r="AF265" i="307"/>
  <c r="AG239" i="307"/>
  <c r="AG241" i="307"/>
  <c r="AG242" i="307"/>
  <c r="AG265" i="307"/>
  <c r="AH239" i="307"/>
  <c r="AH241" i="307"/>
  <c r="AH242" i="307"/>
  <c r="AH265" i="307"/>
  <c r="AI239" i="307"/>
  <c r="AI241" i="307"/>
  <c r="AI242" i="307"/>
  <c r="AI265" i="307"/>
  <c r="AJ239" i="307"/>
  <c r="AJ241" i="307"/>
  <c r="AJ242" i="307"/>
  <c r="AJ265" i="307"/>
  <c r="AK239" i="307"/>
  <c r="AK241" i="307"/>
  <c r="AK242" i="307"/>
  <c r="AK265" i="307"/>
  <c r="AL239" i="307"/>
  <c r="AL241" i="307"/>
  <c r="AL242" i="307"/>
  <c r="AL265" i="307"/>
  <c r="AM239" i="307"/>
  <c r="AM241" i="307"/>
  <c r="AM242" i="307"/>
  <c r="AM265" i="307"/>
  <c r="AN239" i="307"/>
  <c r="AN241" i="307"/>
  <c r="AN242" i="307"/>
  <c r="AN265" i="307"/>
  <c r="AO239" i="307"/>
  <c r="AO241" i="307"/>
  <c r="AO242" i="307"/>
  <c r="AO265" i="307"/>
  <c r="AP239" i="307"/>
  <c r="AP241" i="307"/>
  <c r="AP242" i="307"/>
  <c r="AP265" i="307"/>
  <c r="AQ239" i="307"/>
  <c r="AQ241" i="307"/>
  <c r="AQ242" i="307"/>
  <c r="AQ265" i="307"/>
  <c r="AR239" i="307"/>
  <c r="AR241" i="307"/>
  <c r="AR242" i="307"/>
  <c r="AR265" i="307"/>
  <c r="AS239" i="307"/>
  <c r="AS241" i="307"/>
  <c r="AS242" i="307"/>
  <c r="AS265" i="307"/>
  <c r="AT239" i="307"/>
  <c r="AT241" i="307"/>
  <c r="AT242" i="307"/>
  <c r="AT265" i="307"/>
  <c r="AU239" i="307"/>
  <c r="AU241" i="307"/>
  <c r="AU242" i="307"/>
  <c r="AU265" i="307"/>
  <c r="AV239" i="307"/>
  <c r="AV241" i="307"/>
  <c r="AV242" i="307"/>
  <c r="AV265" i="307"/>
  <c r="AW239" i="307"/>
  <c r="AW241" i="307"/>
  <c r="AW242" i="307"/>
  <c r="AW265" i="307"/>
  <c r="AX239" i="307"/>
  <c r="AX241" i="307"/>
  <c r="AX242" i="307"/>
  <c r="AX265" i="307"/>
  <c r="AY239" i="307"/>
  <c r="AY241" i="307"/>
  <c r="AY242" i="307"/>
  <c r="AY265" i="307"/>
  <c r="AZ239" i="307"/>
  <c r="AZ241" i="307"/>
  <c r="AZ242" i="307"/>
  <c r="AZ265" i="307"/>
  <c r="BA239" i="307"/>
  <c r="BA241" i="307"/>
  <c r="BA242" i="307"/>
  <c r="BA265" i="307"/>
  <c r="BB239" i="307"/>
  <c r="BB241" i="307"/>
  <c r="BB242" i="307"/>
  <c r="BB265" i="307"/>
  <c r="BC239" i="307"/>
  <c r="BC241" i="307"/>
  <c r="BC242" i="307"/>
  <c r="BC265" i="307"/>
  <c r="BD239" i="307"/>
  <c r="BD241" i="307"/>
  <c r="BD242" i="307"/>
  <c r="BD265" i="307"/>
  <c r="BE239" i="307"/>
  <c r="BE241" i="307"/>
  <c r="BE242" i="307"/>
  <c r="BE265" i="307"/>
  <c r="J271" i="307"/>
  <c r="K271" i="307"/>
  <c r="L271" i="307"/>
  <c r="M271" i="307"/>
  <c r="N271" i="307"/>
  <c r="O271" i="307"/>
  <c r="P271" i="307"/>
  <c r="Q271" i="307"/>
  <c r="H271" i="307"/>
  <c r="H242" i="307"/>
  <c r="H265" i="307"/>
  <c r="H199" i="307"/>
  <c r="H246" i="307"/>
  <c r="H163" i="307"/>
  <c r="F90" i="280"/>
  <c r="F92" i="280"/>
  <c r="F94" i="280"/>
  <c r="U95" i="280"/>
  <c r="U97" i="280"/>
  <c r="U102" i="280"/>
  <c r="T95" i="280"/>
  <c r="T97" i="280"/>
  <c r="T102" i="280"/>
  <c r="O95" i="280"/>
  <c r="O97" i="280"/>
  <c r="O102" i="280"/>
  <c r="P95" i="280"/>
  <c r="P97" i="280"/>
  <c r="P102" i="280"/>
  <c r="S95" i="280"/>
  <c r="S97" i="280"/>
  <c r="S102" i="280"/>
  <c r="W95" i="280"/>
  <c r="W97" i="280"/>
  <c r="W102" i="280"/>
  <c r="V95" i="280"/>
  <c r="V97" i="280"/>
  <c r="V102" i="280"/>
  <c r="N95" i="280"/>
  <c r="N97" i="280"/>
  <c r="N102" i="280"/>
  <c r="Q95" i="280"/>
  <c r="Q97" i="280"/>
  <c r="Q102" i="280"/>
  <c r="R95" i="280"/>
  <c r="R97" i="280"/>
  <c r="R102" i="280"/>
  <c r="Y95" i="280"/>
  <c r="Y97" i="280"/>
  <c r="Y102" i="280"/>
  <c r="X95" i="280"/>
  <c r="X97" i="280"/>
  <c r="X102" i="280"/>
  <c r="L95" i="280"/>
  <c r="L97" i="280"/>
  <c r="L102" i="280"/>
  <c r="K95" i="280"/>
  <c r="K97" i="280"/>
  <c r="K102" i="280"/>
  <c r="J97" i="280"/>
  <c r="J102" i="280"/>
  <c r="M95" i="280"/>
  <c r="M97" i="280"/>
  <c r="M102" i="280"/>
  <c r="F121" i="288"/>
  <c r="R122" i="288"/>
  <c r="R124" i="288"/>
  <c r="R126" i="288"/>
  <c r="S122" i="288"/>
  <c r="S124" i="288"/>
  <c r="S126" i="288"/>
  <c r="T122" i="288"/>
  <c r="T124" i="288"/>
  <c r="T126" i="288"/>
  <c r="U122" i="288"/>
  <c r="U124" i="288"/>
  <c r="U126" i="288"/>
  <c r="V122" i="288"/>
  <c r="V124" i="288"/>
  <c r="V126" i="288"/>
  <c r="W122" i="288"/>
  <c r="W124" i="288"/>
  <c r="W126" i="288"/>
  <c r="X122" i="288"/>
  <c r="X124" i="288"/>
  <c r="X126" i="288"/>
  <c r="Y122" i="288"/>
  <c r="Y124" i="288"/>
  <c r="Y126" i="288"/>
  <c r="J124" i="288"/>
  <c r="J126" i="288"/>
  <c r="K122" i="288"/>
  <c r="K124" i="288"/>
  <c r="K126" i="288"/>
  <c r="L122" i="288"/>
  <c r="L124" i="288"/>
  <c r="L126" i="288"/>
  <c r="M122" i="288"/>
  <c r="M124" i="288"/>
  <c r="M126" i="288"/>
  <c r="N122" i="288"/>
  <c r="N124" i="288"/>
  <c r="N126" i="288"/>
  <c r="O122" i="288"/>
  <c r="O124" i="288"/>
  <c r="O126" i="288"/>
  <c r="P122" i="288"/>
  <c r="P124" i="288"/>
  <c r="P126" i="288"/>
  <c r="Q122" i="288"/>
  <c r="Q124" i="288"/>
  <c r="Q126" i="288"/>
  <c r="H108" i="280"/>
  <c r="H363" i="307"/>
  <c r="H34" i="285"/>
  <c r="H47" i="277"/>
  <c r="K243" i="307"/>
  <c r="K266" i="307"/>
  <c r="L243" i="307"/>
  <c r="L266" i="307"/>
  <c r="M243" i="307"/>
  <c r="M266" i="307"/>
  <c r="N243" i="307"/>
  <c r="N266" i="307"/>
  <c r="O243" i="307"/>
  <c r="O266" i="307"/>
  <c r="P243" i="307"/>
  <c r="P266" i="307"/>
  <c r="Q243" i="307"/>
  <c r="Q266" i="307"/>
  <c r="R243" i="307"/>
  <c r="R266" i="307"/>
  <c r="S243" i="307"/>
  <c r="S266" i="307"/>
  <c r="T243" i="307"/>
  <c r="T266" i="307"/>
  <c r="U243" i="307"/>
  <c r="U266" i="307"/>
  <c r="V243" i="307"/>
  <c r="V266" i="307"/>
  <c r="W243" i="307"/>
  <c r="W266" i="307"/>
  <c r="X243" i="307"/>
  <c r="X266" i="307"/>
  <c r="Y243" i="307"/>
  <c r="Y266" i="307"/>
  <c r="Z243" i="307"/>
  <c r="Z266" i="307"/>
  <c r="AA243" i="307"/>
  <c r="AA266" i="307"/>
  <c r="AB243" i="307"/>
  <c r="AB266" i="307"/>
  <c r="AC243" i="307"/>
  <c r="AC266" i="307"/>
  <c r="AD243" i="307"/>
  <c r="AD266" i="307"/>
  <c r="AE243" i="307"/>
  <c r="AE266" i="307"/>
  <c r="AF243" i="307"/>
  <c r="AF266" i="307"/>
  <c r="AG243" i="307"/>
  <c r="AG266" i="307"/>
  <c r="AH243" i="307"/>
  <c r="AH266" i="307"/>
  <c r="AI243" i="307"/>
  <c r="AI266" i="307"/>
  <c r="AJ243" i="307"/>
  <c r="AJ266" i="307"/>
  <c r="AK243" i="307"/>
  <c r="AK266" i="307"/>
  <c r="AL243" i="307"/>
  <c r="AL266" i="307"/>
  <c r="AM243" i="307"/>
  <c r="AM266" i="307"/>
  <c r="AN243" i="307"/>
  <c r="AN266" i="307"/>
  <c r="AO243" i="307"/>
  <c r="AO266" i="307"/>
  <c r="AP243" i="307"/>
  <c r="AP266" i="307"/>
  <c r="AQ243" i="307"/>
  <c r="AQ266" i="307"/>
  <c r="AR243" i="307"/>
  <c r="AR266" i="307"/>
  <c r="AS243" i="307"/>
  <c r="AS266" i="307"/>
  <c r="AT243" i="307"/>
  <c r="AT266" i="307"/>
  <c r="AU243" i="307"/>
  <c r="AU266" i="307"/>
  <c r="AV243" i="307"/>
  <c r="AV266" i="307"/>
  <c r="AW243" i="307"/>
  <c r="AW266" i="307"/>
  <c r="AX243" i="307"/>
  <c r="AX266" i="307"/>
  <c r="AY243" i="307"/>
  <c r="AY266" i="307"/>
  <c r="AZ243" i="307"/>
  <c r="AZ266" i="307"/>
  <c r="BA243" i="307"/>
  <c r="BA266" i="307"/>
  <c r="BB243" i="307"/>
  <c r="BB266" i="307"/>
  <c r="BC243" i="307"/>
  <c r="BC266" i="307"/>
  <c r="BD243" i="307"/>
  <c r="BD266" i="307"/>
  <c r="BE243" i="307"/>
  <c r="BE266" i="307"/>
  <c r="J272" i="307"/>
  <c r="K272" i="307"/>
  <c r="L272" i="307"/>
  <c r="M272" i="307"/>
  <c r="N272" i="307"/>
  <c r="O272" i="307"/>
  <c r="P272" i="307"/>
  <c r="Q272" i="307"/>
  <c r="H272" i="307"/>
  <c r="H243" i="307"/>
  <c r="H266" i="307"/>
  <c r="L70" i="269"/>
  <c r="H77" i="280"/>
  <c r="H100" i="280"/>
  <c r="Z95" i="280"/>
  <c r="Z97" i="280"/>
  <c r="Z102" i="280"/>
  <c r="H249" i="307"/>
  <c r="H373" i="307"/>
  <c r="H256" i="307"/>
  <c r="H267" i="307"/>
  <c r="F156" i="307"/>
  <c r="F154" i="307"/>
  <c r="F157" i="307"/>
  <c r="F158" i="307"/>
  <c r="F199" i="280"/>
  <c r="H374" i="307"/>
  <c r="H35" i="285"/>
  <c r="BE162" i="307"/>
  <c r="BE163" i="307"/>
  <c r="BE165" i="307"/>
  <c r="BE166" i="307"/>
  <c r="BE167" i="307"/>
  <c r="H273" i="307"/>
  <c r="H204" i="280"/>
  <c r="L63" i="269"/>
  <c r="H40" i="277"/>
  <c r="H119" i="307"/>
  <c r="H121" i="307"/>
  <c r="H118" i="307"/>
  <c r="H166" i="307"/>
  <c r="H268" i="307"/>
  <c r="H274" i="307"/>
  <c r="H194" i="280"/>
  <c r="Z122" i="288"/>
  <c r="Z124" i="288"/>
  <c r="Z126" i="288"/>
  <c r="BE127" i="307"/>
  <c r="BE128" i="307"/>
  <c r="F124" i="307"/>
  <c r="Z23" i="314"/>
  <c r="H30" i="285"/>
  <c r="H36" i="285"/>
  <c r="H127" i="307"/>
  <c r="H378" i="307"/>
  <c r="H288" i="307"/>
  <c r="P288" i="307"/>
  <c r="P290" i="307"/>
  <c r="H290" i="307"/>
  <c r="H379" i="307"/>
  <c r="H180" i="280"/>
  <c r="H142" i="280"/>
  <c r="AA95" i="280"/>
  <c r="AA97" i="280"/>
  <c r="AA102" i="280"/>
  <c r="L38" i="269"/>
  <c r="AA122" i="288"/>
  <c r="AA124" i="288"/>
  <c r="AA126" i="288"/>
  <c r="H15" i="277"/>
  <c r="AA23" i="314"/>
  <c r="H16" i="277"/>
  <c r="L39" i="269"/>
  <c r="AB95" i="280"/>
  <c r="AB97" i="280"/>
  <c r="AB102" i="280"/>
  <c r="AB122" i="288"/>
  <c r="AB124" i="288"/>
  <c r="AB126" i="288"/>
  <c r="AB23" i="314"/>
  <c r="AC95" i="280"/>
  <c r="AC97" i="280"/>
  <c r="AC102" i="280"/>
  <c r="AC122" i="288"/>
  <c r="AC124" i="288"/>
  <c r="AC126" i="288"/>
  <c r="AC23" i="314"/>
  <c r="AD95" i="280"/>
  <c r="AD97" i="280"/>
  <c r="AD102" i="280"/>
  <c r="AD122" i="288"/>
  <c r="AD124" i="288"/>
  <c r="AD126" i="288"/>
  <c r="AD23" i="314"/>
  <c r="AE95" i="280"/>
  <c r="AE97" i="280"/>
  <c r="AE102" i="280"/>
  <c r="AE122" i="288"/>
  <c r="AE124" i="288"/>
  <c r="AE126" i="288"/>
  <c r="AE23" i="314"/>
  <c r="AF95" i="280"/>
  <c r="AF97" i="280"/>
  <c r="AF102" i="280"/>
  <c r="AF122" i="288"/>
  <c r="AF124" i="288"/>
  <c r="AF126" i="288"/>
  <c r="AF23" i="314"/>
  <c r="AG95" i="280"/>
  <c r="AG97" i="280"/>
  <c r="AG102" i="280"/>
  <c r="AG122" i="288"/>
  <c r="AG124" i="288"/>
  <c r="AG126" i="288"/>
  <c r="AG23" i="314"/>
  <c r="AH95" i="280"/>
  <c r="AH97" i="280"/>
  <c r="AH102" i="280"/>
  <c r="AH122" i="288"/>
  <c r="AH124" i="288"/>
  <c r="AH126" i="288"/>
  <c r="AH23" i="314"/>
  <c r="AI95" i="280"/>
  <c r="AI97" i="280"/>
  <c r="AI102" i="280"/>
  <c r="AI23" i="314"/>
  <c r="AI122" i="288"/>
  <c r="AI124" i="288"/>
  <c r="AI126" i="288"/>
  <c r="AJ95" i="280"/>
  <c r="AJ97" i="280"/>
  <c r="AJ102" i="280"/>
  <c r="AJ122" i="288"/>
  <c r="AJ124" i="288"/>
  <c r="AJ126" i="288"/>
  <c r="AJ23" i="314"/>
  <c r="AK95" i="280"/>
  <c r="AK97" i="280"/>
  <c r="AK102" i="280"/>
  <c r="AK23" i="314"/>
  <c r="AK122" i="288"/>
  <c r="AK124" i="288"/>
  <c r="AK126" i="288"/>
  <c r="AL95" i="280"/>
  <c r="AL97" i="280"/>
  <c r="AL102" i="280"/>
  <c r="AL23" i="314"/>
  <c r="AL122" i="288"/>
  <c r="AL124" i="288"/>
  <c r="AL126" i="288"/>
  <c r="AM95" i="280"/>
  <c r="AM97" i="280"/>
  <c r="AM102" i="280"/>
  <c r="AM122" i="288"/>
  <c r="AM124" i="288"/>
  <c r="AM126" i="288"/>
  <c r="AM23" i="314"/>
  <c r="AN95" i="280"/>
  <c r="AN97" i="280"/>
  <c r="AN102" i="280"/>
  <c r="AN122" i="288"/>
  <c r="AN124" i="288"/>
  <c r="AN126" i="288"/>
  <c r="AN23" i="314"/>
  <c r="AO95" i="280"/>
  <c r="AO97" i="280"/>
  <c r="AO102" i="280"/>
  <c r="AO122" i="288"/>
  <c r="AO124" i="288"/>
  <c r="AO126" i="288"/>
  <c r="AO23" i="314"/>
  <c r="AP95" i="280"/>
  <c r="AP97" i="280"/>
  <c r="AP102" i="280"/>
  <c r="AP122" i="288"/>
  <c r="AP124" i="288"/>
  <c r="AP126" i="288"/>
  <c r="AP23" i="314"/>
  <c r="AQ95" i="280"/>
  <c r="AQ97" i="280"/>
  <c r="AQ102" i="280"/>
  <c r="AQ122" i="288"/>
  <c r="AQ124" i="288"/>
  <c r="AQ126" i="288"/>
  <c r="AQ23" i="314"/>
  <c r="AR95" i="280"/>
  <c r="AR97" i="280"/>
  <c r="AR102" i="280"/>
  <c r="AR122" i="288"/>
  <c r="AR124" i="288"/>
  <c r="AR126" i="288"/>
  <c r="AR23" i="314"/>
  <c r="AS95" i="280"/>
  <c r="AS97" i="280"/>
  <c r="AS102" i="280"/>
  <c r="AS122" i="288"/>
  <c r="AS124" i="288"/>
  <c r="AS126" i="288"/>
  <c r="AS23" i="314"/>
  <c r="AT95" i="280"/>
  <c r="AT97" i="280"/>
  <c r="AT102" i="280"/>
  <c r="AT23" i="314"/>
  <c r="AT122" i="288"/>
  <c r="AT124" i="288"/>
  <c r="AT126" i="288"/>
  <c r="AU95" i="280"/>
  <c r="AU97" i="280"/>
  <c r="AU102" i="280"/>
  <c r="AU122" i="288"/>
  <c r="AU124" i="288"/>
  <c r="AU126" i="288"/>
  <c r="AU23" i="314"/>
  <c r="AV95" i="280"/>
  <c r="AV97" i="280"/>
  <c r="AV102" i="280"/>
  <c r="AV122" i="288"/>
  <c r="AV124" i="288"/>
  <c r="AV126" i="288"/>
  <c r="AV23" i="314"/>
  <c r="AW95" i="280"/>
  <c r="AW97" i="280"/>
  <c r="AW102" i="280"/>
  <c r="AW122" i="288"/>
  <c r="AW124" i="288"/>
  <c r="AW126" i="288"/>
  <c r="AW23" i="314"/>
  <c r="AX95" i="280"/>
  <c r="AX97" i="280"/>
  <c r="AX102" i="280"/>
  <c r="AX122" i="288"/>
  <c r="AX124" i="288"/>
  <c r="AX126" i="288"/>
  <c r="AX23" i="314"/>
  <c r="AY95" i="280"/>
  <c r="AY97" i="280"/>
  <c r="AY102" i="280"/>
  <c r="AY23" i="314"/>
  <c r="AY122" i="288"/>
  <c r="AY124" i="288"/>
  <c r="AY126" i="288"/>
  <c r="AZ95" i="280"/>
  <c r="AZ97" i="280"/>
  <c r="AZ102" i="280"/>
  <c r="AZ122" i="288"/>
  <c r="AZ124" i="288"/>
  <c r="AZ126" i="288"/>
  <c r="AZ23" i="314"/>
  <c r="BA95" i="280"/>
  <c r="BA97" i="280"/>
  <c r="BA102" i="280"/>
  <c r="BA71" i="288"/>
  <c r="BA23" i="314"/>
  <c r="BA122" i="288"/>
  <c r="BA124" i="288"/>
  <c r="BA126" i="288"/>
  <c r="BB95" i="280"/>
  <c r="BB97" i="280"/>
  <c r="BB102" i="280"/>
  <c r="BB71" i="288"/>
  <c r="BB122" i="288"/>
  <c r="BB124" i="288"/>
  <c r="BB126" i="288"/>
  <c r="BB23" i="314"/>
  <c r="BC71" i="288"/>
  <c r="BC95" i="280"/>
  <c r="BC97" i="280"/>
  <c r="BC102" i="280"/>
  <c r="BC122" i="288"/>
  <c r="BC124" i="288"/>
  <c r="BC126" i="288"/>
  <c r="BC23" i="314"/>
  <c r="BD95" i="280"/>
  <c r="BD97" i="280"/>
  <c r="BD102" i="280"/>
  <c r="BD71" i="288"/>
  <c r="BD122" i="288"/>
  <c r="BD124" i="288"/>
  <c r="BD126" i="288"/>
  <c r="BD23" i="314"/>
  <c r="BE71" i="288"/>
  <c r="BE95" i="280"/>
  <c r="BE97" i="280"/>
  <c r="BE102" i="280"/>
  <c r="BE122" i="288"/>
  <c r="BE124" i="288"/>
  <c r="BE126" i="288"/>
  <c r="BE23" i="314"/>
  <c r="BF71" i="288"/>
  <c r="BF95" i="280"/>
  <c r="BF97" i="280"/>
  <c r="BF102" i="280"/>
  <c r="BF23" i="314"/>
  <c r="BF122" i="288"/>
  <c r="BF124" i="288"/>
  <c r="BF126" i="288"/>
  <c r="BG71" i="288"/>
  <c r="BG95" i="280"/>
  <c r="BG97" i="280"/>
  <c r="BG102" i="280"/>
  <c r="BG23" i="314"/>
  <c r="BG122" i="288"/>
  <c r="BG124" i="288"/>
  <c r="BG126" i="288"/>
  <c r="BH71" i="288"/>
  <c r="BH95" i="280"/>
  <c r="BH97" i="280"/>
  <c r="BH102" i="280"/>
  <c r="BH122" i="288"/>
  <c r="BH124" i="288"/>
  <c r="BH126" i="288"/>
  <c r="BH23" i="314"/>
  <c r="BI95" i="280"/>
  <c r="BI97" i="280"/>
  <c r="BI102" i="280"/>
  <c r="BI71" i="288"/>
  <c r="BI23" i="314"/>
  <c r="BI122" i="288"/>
  <c r="BI124" i="288"/>
  <c r="BI126" i="288"/>
  <c r="BJ71" i="288"/>
  <c r="BJ95" i="280"/>
  <c r="BJ97" i="280"/>
  <c r="BJ102" i="280"/>
  <c r="BJ122" i="288"/>
  <c r="BJ124" i="288"/>
  <c r="BJ126" i="288"/>
  <c r="BJ23" i="314"/>
  <c r="BK95" i="280"/>
  <c r="BK97" i="280"/>
  <c r="BK102" i="280"/>
  <c r="BK71" i="288"/>
  <c r="BK122" i="288"/>
  <c r="BK124" i="288"/>
  <c r="BK126" i="288"/>
  <c r="BK23" i="314"/>
  <c r="BL71" i="288"/>
  <c r="BL95" i="280"/>
  <c r="BL97" i="280"/>
  <c r="BL102" i="280"/>
  <c r="BL122" i="288"/>
  <c r="BL124" i="288"/>
  <c r="BL126" i="288"/>
  <c r="BL23" i="314"/>
  <c r="BM95" i="280"/>
  <c r="BM97" i="280"/>
  <c r="BM102" i="280"/>
  <c r="BM71" i="288"/>
  <c r="BM122" i="288"/>
  <c r="BM124" i="288"/>
  <c r="BM126" i="288"/>
  <c r="BM23" i="314"/>
  <c r="BN95" i="280"/>
  <c r="BN97" i="280"/>
  <c r="BN102" i="280"/>
  <c r="BN71" i="288"/>
  <c r="BN122" i="288"/>
  <c r="BN124" i="288"/>
  <c r="BN126" i="288"/>
  <c r="BN23" i="314"/>
  <c r="BO95" i="280"/>
  <c r="BO97" i="280"/>
  <c r="BO102" i="280"/>
  <c r="BO71" i="288"/>
  <c r="BO122" i="288"/>
  <c r="BO124" i="288"/>
  <c r="BO126" i="288"/>
  <c r="BO23" i="314"/>
  <c r="BP71" i="288"/>
  <c r="BP95" i="280"/>
  <c r="BP97" i="280"/>
  <c r="BP102" i="280"/>
  <c r="BP122" i="288"/>
  <c r="BP124" i="288"/>
  <c r="BP126" i="288"/>
  <c r="BP23" i="314"/>
  <c r="BQ95" i="280"/>
  <c r="BQ97" i="280"/>
  <c r="BQ102" i="280"/>
  <c r="BQ71" i="288"/>
  <c r="BQ122" i="288"/>
  <c r="BQ124" i="288"/>
  <c r="BQ126" i="288"/>
  <c r="BQ23" i="314"/>
  <c r="GJ33" i="282"/>
  <c r="GJ34" i="282"/>
  <c r="H22" i="282"/>
  <c r="H33" i="282"/>
  <c r="H44" i="282"/>
  <c r="BR71" i="288"/>
  <c r="BR95" i="280"/>
  <c r="BR97" i="280"/>
  <c r="BR102" i="280"/>
  <c r="BR122" i="288"/>
  <c r="BR124" i="288"/>
  <c r="BR126" i="288"/>
  <c r="BR23" i="314"/>
  <c r="BS95" i="280"/>
  <c r="BS97" i="280"/>
  <c r="BS102" i="280"/>
  <c r="BS71" i="288"/>
  <c r="BS122" i="288"/>
  <c r="BS124" i="288"/>
  <c r="BS126" i="288"/>
  <c r="BS23" i="314"/>
  <c r="BT95" i="280"/>
  <c r="BT97" i="280"/>
  <c r="BT102" i="280"/>
  <c r="BT71" i="288"/>
  <c r="BT122" i="288"/>
  <c r="BT124" i="288"/>
  <c r="BT126" i="288"/>
  <c r="BT23" i="314"/>
  <c r="BU95" i="280"/>
  <c r="BU97" i="280"/>
  <c r="BU102" i="280"/>
  <c r="BU71" i="288"/>
  <c r="BU23" i="314"/>
  <c r="BU122" i="288"/>
  <c r="BU124" i="288"/>
  <c r="BU126" i="288"/>
  <c r="BV95" i="280"/>
  <c r="BV97" i="280"/>
  <c r="BV102" i="280"/>
  <c r="BV71" i="288"/>
  <c r="BV122" i="288"/>
  <c r="BV124" i="288"/>
  <c r="BV126" i="288"/>
  <c r="BV23" i="314"/>
  <c r="BW71" i="288"/>
  <c r="BW95" i="280"/>
  <c r="BW97" i="280"/>
  <c r="BW102" i="280"/>
  <c r="BW122" i="288"/>
  <c r="BW124" i="288"/>
  <c r="BW126" i="288"/>
  <c r="BW23" i="314"/>
  <c r="BX71" i="288"/>
  <c r="BX95" i="280"/>
  <c r="BX97" i="280"/>
  <c r="BX102" i="280"/>
  <c r="BX122" i="288"/>
  <c r="BX124" i="288"/>
  <c r="BX126" i="288"/>
  <c r="BX23" i="314"/>
  <c r="BY95" i="280"/>
  <c r="BY97" i="280"/>
  <c r="BY102" i="280"/>
  <c r="BY71" i="288"/>
  <c r="BY122" i="288"/>
  <c r="BY124" i="288"/>
  <c r="BY126" i="288"/>
  <c r="BY23" i="314"/>
  <c r="BZ71" i="288"/>
  <c r="BZ95" i="280"/>
  <c r="BZ97" i="280"/>
  <c r="BZ102" i="280"/>
  <c r="BZ122" i="288"/>
  <c r="BZ124" i="288"/>
  <c r="BZ126" i="288"/>
  <c r="BZ23" i="314"/>
  <c r="CA95" i="280"/>
  <c r="CA97" i="280"/>
  <c r="CA102" i="280"/>
  <c r="CA71" i="288"/>
  <c r="CA122" i="288"/>
  <c r="CA124" i="288"/>
  <c r="CA126" i="288"/>
  <c r="CA23" i="314"/>
  <c r="CB95" i="280"/>
  <c r="CB97" i="280"/>
  <c r="CB102" i="280"/>
  <c r="CB71" i="288"/>
  <c r="CB122" i="288"/>
  <c r="CB124" i="288"/>
  <c r="CB126" i="288"/>
  <c r="CB23" i="314"/>
  <c r="CC95" i="280"/>
  <c r="CC97" i="280"/>
  <c r="CC102" i="280"/>
  <c r="CC71" i="288"/>
  <c r="CC122" i="288"/>
  <c r="CC124" i="288"/>
  <c r="CC126" i="288"/>
  <c r="CC23" i="314"/>
  <c r="CD95" i="280"/>
  <c r="CD97" i="280"/>
  <c r="CD102" i="280"/>
  <c r="CD71" i="288"/>
  <c r="CD23" i="314"/>
  <c r="CD122" i="288"/>
  <c r="CD124" i="288"/>
  <c r="CD126" i="288"/>
  <c r="CE95" i="280"/>
  <c r="CE97" i="280"/>
  <c r="CE102" i="280"/>
  <c r="CE71" i="288"/>
  <c r="CE122" i="288"/>
  <c r="CE124" i="288"/>
  <c r="CE126" i="288"/>
  <c r="CE23" i="314"/>
  <c r="CF95" i="280"/>
  <c r="CF97" i="280"/>
  <c r="CF102" i="280"/>
  <c r="CF71" i="288"/>
  <c r="CF122" i="288"/>
  <c r="CF124" i="288"/>
  <c r="CF126" i="288"/>
  <c r="CF23" i="314"/>
  <c r="CG95" i="280"/>
  <c r="CG97" i="280"/>
  <c r="CG102" i="280"/>
  <c r="CG71" i="288"/>
  <c r="CG122" i="288"/>
  <c r="CG124" i="288"/>
  <c r="CG126" i="288"/>
  <c r="CG23" i="314"/>
  <c r="CH71" i="288"/>
  <c r="CH95" i="280"/>
  <c r="CH97" i="280"/>
  <c r="CH102" i="280"/>
  <c r="CH122" i="288"/>
  <c r="CH124" i="288"/>
  <c r="CH126" i="288"/>
  <c r="CH23" i="314"/>
  <c r="CI95" i="280"/>
  <c r="CI97" i="280"/>
  <c r="CI102" i="280"/>
  <c r="CI71" i="288"/>
  <c r="CI23" i="314"/>
  <c r="CI122" i="288"/>
  <c r="CI124" i="288"/>
  <c r="CI126" i="288"/>
  <c r="CJ71" i="288"/>
  <c r="CJ95" i="280"/>
  <c r="CJ97" i="280"/>
  <c r="CJ102" i="280"/>
  <c r="CJ122" i="288"/>
  <c r="CJ124" i="288"/>
  <c r="CJ126" i="288"/>
  <c r="CJ23" i="314"/>
  <c r="CK95" i="280"/>
  <c r="CK97" i="280"/>
  <c r="CK102" i="280"/>
  <c r="CK71" i="288"/>
  <c r="CK122" i="288"/>
  <c r="CK124" i="288"/>
  <c r="CK126" i="288"/>
  <c r="CK23" i="314"/>
  <c r="CL71" i="288"/>
  <c r="CL95" i="280"/>
  <c r="CL97" i="280"/>
  <c r="CL102" i="280"/>
  <c r="CL122" i="288"/>
  <c r="CL124" i="288"/>
  <c r="CL126" i="288"/>
  <c r="CL23" i="314"/>
  <c r="CM95" i="280"/>
  <c r="CM97" i="280"/>
  <c r="CM102" i="280"/>
  <c r="CM71" i="288"/>
  <c r="CM23" i="314"/>
  <c r="CM122" i="288"/>
  <c r="CM124" i="288"/>
  <c r="CM126" i="288"/>
  <c r="CN95" i="280"/>
  <c r="CN97" i="280"/>
  <c r="CN102" i="280"/>
  <c r="CN71" i="288"/>
  <c r="CN122" i="288"/>
  <c r="CN124" i="288"/>
  <c r="CN126" i="288"/>
  <c r="CN23" i="314"/>
  <c r="CO95" i="280"/>
  <c r="CO97" i="280"/>
  <c r="CO102" i="280"/>
  <c r="CO71" i="288"/>
  <c r="CO122" i="288"/>
  <c r="CO124" i="288"/>
  <c r="CO126" i="288"/>
  <c r="CO23" i="314"/>
  <c r="CP71" i="288"/>
  <c r="CP95" i="280"/>
  <c r="CP97" i="280"/>
  <c r="CP102" i="280"/>
  <c r="CP122" i="288"/>
  <c r="CP124" i="288"/>
  <c r="CP126" i="288"/>
  <c r="CP23" i="314"/>
  <c r="CQ95" i="280"/>
  <c r="CQ97" i="280"/>
  <c r="CQ102" i="280"/>
  <c r="CQ71" i="288"/>
  <c r="CQ122" i="288"/>
  <c r="CQ124" i="288"/>
  <c r="CQ126" i="288"/>
  <c r="CQ23" i="314"/>
  <c r="CR71" i="288"/>
  <c r="CR95" i="280"/>
  <c r="CR97" i="280"/>
  <c r="CR102" i="280"/>
  <c r="CR122" i="288"/>
  <c r="CR124" i="288"/>
  <c r="CR126" i="288"/>
  <c r="CR23" i="314"/>
  <c r="CS71" i="288"/>
  <c r="CS95" i="280"/>
  <c r="CS97" i="280"/>
  <c r="CS102" i="280"/>
  <c r="CS122" i="288"/>
  <c r="CS124" i="288"/>
  <c r="CS126" i="288"/>
  <c r="CS23" i="314"/>
  <c r="CT71" i="288"/>
  <c r="CT95" i="280"/>
  <c r="CT97" i="280"/>
  <c r="CT102" i="280"/>
  <c r="CT122" i="288"/>
  <c r="CT124" i="288"/>
  <c r="CT126" i="288"/>
  <c r="CT23" i="314"/>
  <c r="CU95" i="280"/>
  <c r="CU97" i="280"/>
  <c r="CU102" i="280"/>
  <c r="CU71" i="288"/>
  <c r="CU23" i="314"/>
  <c r="CU122" i="288"/>
  <c r="CU124" i="288"/>
  <c r="CU126" i="288"/>
  <c r="CV71" i="288"/>
  <c r="CV95" i="280"/>
  <c r="CV97" i="280"/>
  <c r="CV102" i="280"/>
  <c r="CV122" i="288"/>
  <c r="CV124" i="288"/>
  <c r="CV126" i="288"/>
  <c r="CV23" i="314"/>
  <c r="CW71" i="288"/>
  <c r="CW95" i="280"/>
  <c r="CW97" i="280"/>
  <c r="CW102" i="280"/>
  <c r="CW122" i="288"/>
  <c r="CW124" i="288"/>
  <c r="CW126" i="288"/>
  <c r="CW23" i="314"/>
  <c r="CX71" i="288"/>
  <c r="CX95" i="280"/>
  <c r="CX97" i="280"/>
  <c r="CX102" i="280"/>
  <c r="CX122" i="288"/>
  <c r="CX124" i="288"/>
  <c r="CX126" i="288"/>
  <c r="CX23" i="314"/>
  <c r="CY95" i="280"/>
  <c r="CY97" i="280"/>
  <c r="CY102" i="280"/>
  <c r="CY71" i="288"/>
  <c r="CY122" i="288"/>
  <c r="CY124" i="288"/>
  <c r="CY126" i="288"/>
  <c r="CY23" i="314"/>
  <c r="CZ95" i="280"/>
  <c r="CZ97" i="280"/>
  <c r="CZ102" i="280"/>
  <c r="CZ71" i="288"/>
  <c r="CZ122" i="288"/>
  <c r="CZ124" i="288"/>
  <c r="CZ126" i="288"/>
  <c r="CZ23" i="314"/>
  <c r="DA71" i="288"/>
  <c r="DA95" i="280"/>
  <c r="DA97" i="280"/>
  <c r="DA102" i="280"/>
  <c r="DA122" i="288"/>
  <c r="DA124" i="288"/>
  <c r="DA126" i="288"/>
  <c r="DA23" i="314"/>
  <c r="DB71" i="288"/>
  <c r="DB95" i="280"/>
  <c r="DB97" i="280"/>
  <c r="DB102" i="280"/>
  <c r="DB122" i="288"/>
  <c r="DB124" i="288"/>
  <c r="DB126" i="288"/>
  <c r="DB23" i="314"/>
  <c r="DC71" i="288"/>
  <c r="DC95" i="280"/>
  <c r="DC97" i="280"/>
  <c r="DC102" i="280"/>
  <c r="DC122" i="288"/>
  <c r="DC124" i="288"/>
  <c r="DC126" i="288"/>
  <c r="DC23" i="314"/>
  <c r="DD71" i="288"/>
  <c r="DD95" i="280"/>
  <c r="DD97" i="280"/>
  <c r="DD102" i="280"/>
  <c r="DD122" i="288"/>
  <c r="DD124" i="288"/>
  <c r="DD126" i="288"/>
  <c r="DD23" i="314"/>
  <c r="DE71" i="288"/>
  <c r="DE95" i="280"/>
  <c r="DE97" i="280"/>
  <c r="DE102" i="280"/>
  <c r="DE122" i="288"/>
  <c r="DE124" i="288"/>
  <c r="DE126" i="288"/>
  <c r="DE23" i="314"/>
  <c r="DF95" i="280"/>
  <c r="DF97" i="280"/>
  <c r="DF102" i="280"/>
  <c r="DF71" i="288"/>
  <c r="DF122" i="288"/>
  <c r="DF124" i="288"/>
  <c r="DF126" i="288"/>
  <c r="DF23" i="314"/>
  <c r="DG71" i="288"/>
  <c r="DG95" i="280"/>
  <c r="DG97" i="280"/>
  <c r="DG102" i="280"/>
  <c r="DG122" i="288"/>
  <c r="DG124" i="288"/>
  <c r="DG126" i="288"/>
  <c r="DG23" i="314"/>
  <c r="DH95" i="280"/>
  <c r="DH97" i="280"/>
  <c r="DH102" i="280"/>
  <c r="DH71" i="288"/>
  <c r="DH122" i="288"/>
  <c r="DH124" i="288"/>
  <c r="DH126" i="288"/>
  <c r="DH23" i="314"/>
  <c r="DI95" i="280"/>
  <c r="DI97" i="280"/>
  <c r="DI102" i="280"/>
  <c r="DI71" i="288"/>
  <c r="DI122" i="288"/>
  <c r="DI124" i="288"/>
  <c r="DI126" i="288"/>
  <c r="DI23" i="314"/>
  <c r="DJ71" i="288"/>
  <c r="DJ95" i="280"/>
  <c r="DJ97" i="280"/>
  <c r="DJ102" i="280"/>
  <c r="DJ122" i="288"/>
  <c r="DJ124" i="288"/>
  <c r="DJ126" i="288"/>
  <c r="DJ23" i="314"/>
  <c r="DK71" i="288"/>
  <c r="DK95" i="280"/>
  <c r="DK97" i="280"/>
  <c r="DK102" i="280"/>
  <c r="DK122" i="288"/>
  <c r="DK124" i="288"/>
  <c r="DK126" i="288"/>
  <c r="DK23" i="314"/>
  <c r="DL71" i="288"/>
  <c r="DL95" i="280"/>
  <c r="DL97" i="280"/>
  <c r="DL102" i="280"/>
  <c r="DL122" i="288"/>
  <c r="DL124" i="288"/>
  <c r="DL126" i="288"/>
  <c r="DL23" i="314"/>
  <c r="DM95" i="280"/>
  <c r="DM97" i="280"/>
  <c r="DM102" i="280"/>
  <c r="DM71" i="288"/>
  <c r="DM122" i="288"/>
  <c r="DM124" i="288"/>
  <c r="DM126" i="288"/>
  <c r="DM23" i="314"/>
  <c r="DN71" i="288"/>
  <c r="DN95" i="280"/>
  <c r="DN97" i="280"/>
  <c r="DN102" i="280"/>
  <c r="DN23" i="314"/>
  <c r="DN122" i="288"/>
  <c r="DN124" i="288"/>
  <c r="DN126" i="288"/>
  <c r="DO95" i="280"/>
  <c r="DO97" i="280"/>
  <c r="DO102" i="280"/>
  <c r="DO71" i="288"/>
  <c r="DO122" i="288"/>
  <c r="DO124" i="288"/>
  <c r="DO126" i="288"/>
  <c r="DO23" i="314"/>
  <c r="DP95" i="280"/>
  <c r="DP97" i="280"/>
  <c r="DP102" i="280"/>
  <c r="DP71" i="288"/>
  <c r="DP122" i="288"/>
  <c r="DP124" i="288"/>
  <c r="DP126" i="288"/>
  <c r="DP23" i="314"/>
  <c r="DQ95" i="280"/>
  <c r="DQ97" i="280"/>
  <c r="DQ102" i="280"/>
  <c r="DQ71" i="288"/>
  <c r="DQ122" i="288"/>
  <c r="DQ124" i="288"/>
  <c r="DQ126" i="288"/>
  <c r="DQ23" i="314"/>
  <c r="DR95" i="280"/>
  <c r="DR97" i="280"/>
  <c r="DR102" i="280"/>
  <c r="DR71" i="288"/>
  <c r="DR122" i="288"/>
  <c r="DR124" i="288"/>
  <c r="DR126" i="288"/>
  <c r="DR23" i="314"/>
  <c r="DS95" i="280"/>
  <c r="DS97" i="280"/>
  <c r="DS102" i="280"/>
  <c r="DS71" i="288"/>
  <c r="DS122" i="288"/>
  <c r="DS124" i="288"/>
  <c r="DS126" i="288"/>
  <c r="DS23" i="314"/>
  <c r="DT95" i="280"/>
  <c r="DT97" i="280"/>
  <c r="DT102" i="280"/>
  <c r="DT71" i="288"/>
  <c r="DT23" i="314"/>
  <c r="DT122" i="288"/>
  <c r="DT124" i="288"/>
  <c r="DT126" i="288"/>
  <c r="DU95" i="280"/>
  <c r="DU97" i="280"/>
  <c r="DU102" i="280"/>
  <c r="DU71" i="288"/>
  <c r="DU122" i="288"/>
  <c r="DU124" i="288"/>
  <c r="DU126" i="288"/>
  <c r="DU23" i="314"/>
  <c r="DV95" i="280"/>
  <c r="DV97" i="280"/>
  <c r="DV102" i="280"/>
  <c r="DV71" i="288"/>
  <c r="DV122" i="288"/>
  <c r="DV124" i="288"/>
  <c r="DV126" i="288"/>
  <c r="DV23" i="314"/>
  <c r="DW71" i="288"/>
  <c r="DW95" i="280"/>
  <c r="DW97" i="280"/>
  <c r="DW102" i="280"/>
  <c r="DW122" i="288"/>
  <c r="DW124" i="288"/>
  <c r="DW126" i="288"/>
  <c r="DW23" i="314"/>
  <c r="DX95" i="280"/>
  <c r="DX97" i="280"/>
  <c r="DX102" i="280"/>
  <c r="DX71" i="288"/>
  <c r="DX122" i="288"/>
  <c r="DX124" i="288"/>
  <c r="DX126" i="288"/>
  <c r="DX23" i="314"/>
  <c r="DY71" i="288"/>
  <c r="DY95" i="280"/>
  <c r="DY97" i="280"/>
  <c r="DY102" i="280"/>
  <c r="DY122" i="288"/>
  <c r="DY124" i="288"/>
  <c r="DY126" i="288"/>
  <c r="DY23" i="314"/>
  <c r="DZ71" i="288"/>
  <c r="DZ95" i="280"/>
  <c r="DZ97" i="280"/>
  <c r="DZ102" i="280"/>
  <c r="DZ122" i="288"/>
  <c r="DZ124" i="288"/>
  <c r="DZ126" i="288"/>
  <c r="DZ23" i="314"/>
  <c r="EA95" i="280"/>
  <c r="EA97" i="280"/>
  <c r="EA102" i="280"/>
  <c r="EA71" i="288"/>
  <c r="EA122" i="288"/>
  <c r="EA124" i="288"/>
  <c r="EA126" i="288"/>
  <c r="EA23" i="314"/>
  <c r="EB71" i="288"/>
  <c r="EB95" i="280"/>
  <c r="EB97" i="280"/>
  <c r="EB102" i="280"/>
  <c r="EB122" i="288"/>
  <c r="EB124" i="288"/>
  <c r="EB126" i="288"/>
  <c r="EB23" i="314"/>
  <c r="EC95" i="280"/>
  <c r="EC97" i="280"/>
  <c r="EC102" i="280"/>
  <c r="EC71" i="288"/>
  <c r="EC122" i="288"/>
  <c r="EC124" i="288"/>
  <c r="EC126" i="288"/>
  <c r="EC23" i="314"/>
  <c r="ED71" i="288"/>
  <c r="ED95" i="280"/>
  <c r="ED97" i="280"/>
  <c r="ED102" i="280"/>
  <c r="ED122" i="288"/>
  <c r="ED124" i="288"/>
  <c r="ED126" i="288"/>
  <c r="ED23" i="314"/>
  <c r="EE95" i="280"/>
  <c r="EE97" i="280"/>
  <c r="EE102" i="280"/>
  <c r="EE71" i="288"/>
  <c r="EE122" i="288"/>
  <c r="EE124" i="288"/>
  <c r="EE126" i="288"/>
  <c r="EE23" i="314"/>
  <c r="EF71" i="288"/>
  <c r="EF95" i="280"/>
  <c r="EF97" i="280"/>
  <c r="EF102" i="280"/>
  <c r="EF122" i="288"/>
  <c r="EF124" i="288"/>
  <c r="EF126" i="288"/>
  <c r="EF23" i="314"/>
  <c r="EG71" i="288"/>
  <c r="EG95" i="280"/>
  <c r="EG97" i="280"/>
  <c r="EG102" i="280"/>
  <c r="EG122" i="288"/>
  <c r="EG124" i="288"/>
  <c r="EG126" i="288"/>
  <c r="EG23" i="314"/>
  <c r="EH71" i="288"/>
  <c r="EH95" i="280"/>
  <c r="EH97" i="280"/>
  <c r="EH102" i="280"/>
  <c r="EH122" i="288"/>
  <c r="EH124" i="288"/>
  <c r="EH126" i="288"/>
  <c r="EH23" i="314"/>
  <c r="EI95" i="280"/>
  <c r="EI97" i="280"/>
  <c r="EI102" i="280"/>
  <c r="EI71" i="288"/>
  <c r="EI122" i="288"/>
  <c r="EI124" i="288"/>
  <c r="EI126" i="288"/>
  <c r="EI23" i="314"/>
  <c r="EJ95" i="280"/>
  <c r="EJ97" i="280"/>
  <c r="EJ102" i="280"/>
  <c r="EJ71" i="288"/>
  <c r="EJ122" i="288"/>
  <c r="EJ124" i="288"/>
  <c r="EJ126" i="288"/>
  <c r="EJ23" i="314"/>
  <c r="EK95" i="280"/>
  <c r="EK97" i="280"/>
  <c r="EK102" i="280"/>
  <c r="EK71" i="288"/>
  <c r="EK122" i="288"/>
  <c r="EK124" i="288"/>
  <c r="EK126" i="288"/>
  <c r="EK23" i="314"/>
  <c r="EL95" i="280"/>
  <c r="EL97" i="280"/>
  <c r="EL102" i="280"/>
  <c r="EL71" i="288"/>
  <c r="EL122" i="288"/>
  <c r="EL124" i="288"/>
  <c r="EL126" i="288"/>
  <c r="EL23" i="314"/>
  <c r="EM95" i="280"/>
  <c r="EM97" i="280"/>
  <c r="EM102" i="280"/>
  <c r="EM71" i="288"/>
  <c r="EM122" i="288"/>
  <c r="EM124" i="288"/>
  <c r="EM126" i="288"/>
  <c r="EM23" i="314"/>
  <c r="EN71" i="288"/>
  <c r="EN95" i="280"/>
  <c r="EN97" i="280"/>
  <c r="EN102" i="280"/>
  <c r="EN122" i="288"/>
  <c r="EN124" i="288"/>
  <c r="EN126" i="288"/>
  <c r="EN23" i="314"/>
  <c r="EO71" i="288"/>
  <c r="EO95" i="280"/>
  <c r="EO97" i="280"/>
  <c r="EO102" i="280"/>
  <c r="EO122" i="288"/>
  <c r="EO124" i="288"/>
  <c r="EO126" i="288"/>
  <c r="EO23" i="314"/>
  <c r="EP71" i="288"/>
  <c r="EP95" i="280"/>
  <c r="EP97" i="280"/>
  <c r="EP102" i="280"/>
  <c r="EP122" i="288"/>
  <c r="EP124" i="288"/>
  <c r="EP126" i="288"/>
  <c r="EP23" i="314"/>
  <c r="EQ71" i="288"/>
  <c r="EQ95" i="280"/>
  <c r="EQ97" i="280"/>
  <c r="EQ102" i="280"/>
  <c r="EQ122" i="288"/>
  <c r="EQ124" i="288"/>
  <c r="EQ126" i="288"/>
  <c r="EQ23" i="314"/>
  <c r="ER71" i="288"/>
  <c r="ER95" i="280"/>
  <c r="ER97" i="280"/>
  <c r="ER102" i="280"/>
  <c r="ER122" i="288"/>
  <c r="ER124" i="288"/>
  <c r="ER126" i="288"/>
  <c r="ER23" i="314"/>
  <c r="ES71" i="288"/>
  <c r="ES95" i="280"/>
  <c r="ES97" i="280"/>
  <c r="ES102" i="280"/>
  <c r="ES122" i="288"/>
  <c r="ES124" i="288"/>
  <c r="ES126" i="288"/>
  <c r="ES23" i="314"/>
  <c r="ET71" i="288"/>
  <c r="ET95" i="280"/>
  <c r="ET97" i="280"/>
  <c r="ET102" i="280"/>
  <c r="ET122" i="288"/>
  <c r="ET124" i="288"/>
  <c r="ET126" i="288"/>
  <c r="ET23" i="314"/>
  <c r="EU71" i="288"/>
  <c r="EU95" i="280"/>
  <c r="EU97" i="280"/>
  <c r="EU102" i="280"/>
  <c r="EU122" i="288"/>
  <c r="EU124" i="288"/>
  <c r="EU126" i="288"/>
  <c r="EU23" i="314"/>
  <c r="EV95" i="280"/>
  <c r="EV97" i="280"/>
  <c r="EV102" i="280"/>
  <c r="EV71" i="288"/>
  <c r="EV23" i="314"/>
  <c r="EV122" i="288"/>
  <c r="EV124" i="288"/>
  <c r="EV126" i="288"/>
  <c r="EW95" i="280"/>
  <c r="EW97" i="280"/>
  <c r="EW102" i="280"/>
  <c r="EW71" i="288"/>
  <c r="EW23" i="314"/>
  <c r="EW122" i="288"/>
  <c r="EW124" i="288"/>
  <c r="EW126" i="288"/>
  <c r="EX71" i="288"/>
  <c r="EX95" i="280"/>
  <c r="EX97" i="280"/>
  <c r="EX102" i="280"/>
  <c r="EX122" i="288"/>
  <c r="EX124" i="288"/>
  <c r="EX126" i="288"/>
  <c r="EX23" i="314"/>
  <c r="EY71" i="288"/>
  <c r="EY95" i="280"/>
  <c r="EY97" i="280"/>
  <c r="EY102" i="280"/>
  <c r="EY122" i="288"/>
  <c r="EY124" i="288"/>
  <c r="EY126" i="288"/>
  <c r="EY23" i="314"/>
  <c r="EZ71" i="288"/>
  <c r="EZ95" i="280"/>
  <c r="EZ97" i="280"/>
  <c r="EZ102" i="280"/>
  <c r="EZ122" i="288"/>
  <c r="EZ124" i="288"/>
  <c r="EZ126" i="288"/>
  <c r="EZ23" i="314"/>
  <c r="FA95" i="280"/>
  <c r="FA97" i="280"/>
  <c r="FA102" i="280"/>
  <c r="FA71" i="288"/>
  <c r="FA122" i="288"/>
  <c r="FA124" i="288"/>
  <c r="FA126" i="288"/>
  <c r="FA23" i="314"/>
  <c r="FB71" i="288"/>
  <c r="FB95" i="280"/>
  <c r="FB97" i="280"/>
  <c r="FB102" i="280"/>
  <c r="FB23" i="314"/>
  <c r="FB122" i="288"/>
  <c r="FB124" i="288"/>
  <c r="FB126" i="288"/>
  <c r="FC95" i="280"/>
  <c r="FC97" i="280"/>
  <c r="FC102" i="280"/>
  <c r="FC71" i="288"/>
  <c r="FC122" i="288"/>
  <c r="FC124" i="288"/>
  <c r="FC126" i="288"/>
  <c r="FC23" i="314"/>
  <c r="FD71" i="288"/>
  <c r="FD95" i="280"/>
  <c r="FD97" i="280"/>
  <c r="FD102" i="280"/>
  <c r="FD122" i="288"/>
  <c r="FD124" i="288"/>
  <c r="FD126" i="288"/>
  <c r="FD23" i="314"/>
  <c r="FE95" i="280"/>
  <c r="FE97" i="280"/>
  <c r="FE102" i="280"/>
  <c r="FE71" i="288"/>
  <c r="FE122" i="288"/>
  <c r="FE124" i="288"/>
  <c r="FE126" i="288"/>
  <c r="FE23" i="314"/>
  <c r="FF71" i="288"/>
  <c r="FF95" i="280"/>
  <c r="FF97" i="280"/>
  <c r="FF102" i="280"/>
  <c r="FF122" i="288"/>
  <c r="FF124" i="288"/>
  <c r="FF126" i="288"/>
  <c r="FF23" i="314"/>
  <c r="FG95" i="280"/>
  <c r="FG97" i="280"/>
  <c r="FG102" i="280"/>
  <c r="FG71" i="288"/>
  <c r="FG122" i="288"/>
  <c r="FG124" i="288"/>
  <c r="FG126" i="288"/>
  <c r="FG23" i="314"/>
  <c r="FH95" i="280"/>
  <c r="FH97" i="280"/>
  <c r="FH102" i="280"/>
  <c r="FH71" i="288"/>
  <c r="FH122" i="288"/>
  <c r="FH124" i="288"/>
  <c r="FH126" i="288"/>
  <c r="FH23" i="314"/>
  <c r="FI95" i="280"/>
  <c r="FI97" i="280"/>
  <c r="FI102" i="280"/>
  <c r="FI71" i="288"/>
  <c r="FI122" i="288"/>
  <c r="FI124" i="288"/>
  <c r="FI126" i="288"/>
  <c r="FI23" i="314"/>
  <c r="FJ95" i="280"/>
  <c r="FJ97" i="280"/>
  <c r="FJ102" i="280"/>
  <c r="FJ71" i="288"/>
  <c r="FJ122" i="288"/>
  <c r="FJ124" i="288"/>
  <c r="FJ126" i="288"/>
  <c r="FJ23" i="314"/>
  <c r="FK95" i="280"/>
  <c r="FK97" i="280"/>
  <c r="FK102" i="280"/>
  <c r="FK71" i="288"/>
  <c r="FK122" i="288"/>
  <c r="FK124" i="288"/>
  <c r="FK126" i="288"/>
  <c r="FK23" i="314"/>
  <c r="FL71" i="288"/>
  <c r="FL95" i="280"/>
  <c r="FL97" i="280"/>
  <c r="FL102" i="280"/>
  <c r="FL122" i="288"/>
  <c r="FL124" i="288"/>
  <c r="FL126" i="288"/>
  <c r="FL23" i="314"/>
  <c r="FM71" i="288"/>
  <c r="FM95" i="280"/>
  <c r="FM97" i="280"/>
  <c r="FM102" i="280"/>
  <c r="FM122" i="288"/>
  <c r="FM124" i="288"/>
  <c r="FM126" i="288"/>
  <c r="FM23" i="314"/>
  <c r="FN71" i="288"/>
  <c r="FN95" i="280"/>
  <c r="FN97" i="280"/>
  <c r="FN102" i="280"/>
  <c r="FN122" i="288"/>
  <c r="FN124" i="288"/>
  <c r="FN126" i="288"/>
  <c r="FN23" i="314"/>
  <c r="FO71" i="288"/>
  <c r="FO95" i="280"/>
  <c r="FO97" i="280"/>
  <c r="FO102" i="280"/>
  <c r="FO122" i="288"/>
  <c r="FO124" i="288"/>
  <c r="FO126" i="288"/>
  <c r="FO23" i="314"/>
  <c r="FP71" i="288"/>
  <c r="FP95" i="280"/>
  <c r="FP97" i="280"/>
  <c r="FP102" i="280"/>
  <c r="FP122" i="288"/>
  <c r="FP124" i="288"/>
  <c r="FP126" i="288"/>
  <c r="FP23" i="314"/>
  <c r="FQ95" i="280"/>
  <c r="FQ97" i="280"/>
  <c r="FQ102" i="280"/>
  <c r="FQ71" i="288"/>
  <c r="FQ122" i="288"/>
  <c r="FQ124" i="288"/>
  <c r="FQ126" i="288"/>
  <c r="FQ23" i="314"/>
  <c r="FR71" i="288"/>
  <c r="FR95" i="280"/>
  <c r="FR97" i="280"/>
  <c r="FR102" i="280"/>
  <c r="FR23" i="314"/>
  <c r="FR122" i="288"/>
  <c r="FR124" i="288"/>
  <c r="FR126" i="288"/>
  <c r="FS95" i="280"/>
  <c r="FS97" i="280"/>
  <c r="FS102" i="280"/>
  <c r="FS71" i="288"/>
  <c r="FS122" i="288"/>
  <c r="FS124" i="288"/>
  <c r="FS126" i="288"/>
  <c r="FS23" i="314"/>
  <c r="FT95" i="280"/>
  <c r="FT97" i="280"/>
  <c r="FT102" i="280"/>
  <c r="FT71" i="288"/>
  <c r="FT122" i="288"/>
  <c r="FT124" i="288"/>
  <c r="FT126" i="288"/>
  <c r="FT23" i="314"/>
  <c r="FU95" i="280"/>
  <c r="FU97" i="280"/>
  <c r="FU102" i="280"/>
  <c r="FU71" i="288"/>
  <c r="FU122" i="288"/>
  <c r="FU124" i="288"/>
  <c r="FU126" i="288"/>
  <c r="FU23" i="314"/>
  <c r="FV71" i="288"/>
  <c r="FV95" i="280"/>
  <c r="FV97" i="280"/>
  <c r="FV102" i="280"/>
  <c r="FV122" i="288"/>
  <c r="FV124" i="288"/>
  <c r="FV126" i="288"/>
  <c r="FV23" i="314"/>
  <c r="FW95" i="280"/>
  <c r="FW97" i="280"/>
  <c r="FW102" i="280"/>
  <c r="FW71" i="288"/>
  <c r="FW23" i="314"/>
  <c r="FW122" i="288"/>
  <c r="FW124" i="288"/>
  <c r="FW126" i="288"/>
  <c r="FX95" i="280"/>
  <c r="FX97" i="280"/>
  <c r="FX102" i="280"/>
  <c r="FX71" i="288"/>
  <c r="FX122" i="288"/>
  <c r="FX124" i="288"/>
  <c r="FX126" i="288"/>
  <c r="FX23" i="314"/>
  <c r="FY95" i="280"/>
  <c r="FY97" i="280"/>
  <c r="FY102" i="280"/>
  <c r="FY71" i="288"/>
  <c r="FY122" i="288"/>
  <c r="FY124" i="288"/>
  <c r="FY126" i="288"/>
  <c r="FY23" i="314"/>
  <c r="FZ71" i="288"/>
  <c r="FZ95" i="280"/>
  <c r="FZ97" i="280"/>
  <c r="FZ102" i="280"/>
  <c r="FZ122" i="288"/>
  <c r="FZ124" i="288"/>
  <c r="FZ126" i="288"/>
  <c r="FZ23" i="314"/>
  <c r="GA95" i="280"/>
  <c r="GA97" i="280"/>
  <c r="GA102" i="280"/>
  <c r="GA71" i="288"/>
  <c r="GA122" i="288"/>
  <c r="GA124" i="288"/>
  <c r="GA126" i="288"/>
  <c r="GA23" i="314"/>
  <c r="GB71" i="288"/>
  <c r="GB95" i="280"/>
  <c r="GB97" i="280"/>
  <c r="GB102" i="280"/>
  <c r="GB122" i="288"/>
  <c r="GB124" i="288"/>
  <c r="GB126" i="288"/>
  <c r="GB23" i="314"/>
  <c r="GC71" i="288"/>
  <c r="GC95" i="280"/>
  <c r="GC97" i="280"/>
  <c r="GC102" i="280"/>
  <c r="GC122" i="288"/>
  <c r="GC124" i="288"/>
  <c r="GC126" i="288"/>
  <c r="GC23" i="314"/>
  <c r="GD71" i="288"/>
  <c r="GD95" i="280"/>
  <c r="GD97" i="280"/>
  <c r="GD102" i="280"/>
  <c r="GD23" i="314"/>
  <c r="GD122" i="288"/>
  <c r="GD124" i="288"/>
  <c r="GD126" i="288"/>
  <c r="GE95" i="280"/>
  <c r="GE97" i="280"/>
  <c r="GE102" i="280"/>
  <c r="GE71" i="288"/>
  <c r="GE122" i="288"/>
  <c r="GE124" i="288"/>
  <c r="GE126" i="288"/>
  <c r="GE23" i="314"/>
  <c r="GF71" i="288"/>
  <c r="GF95" i="280"/>
  <c r="GF97" i="280"/>
  <c r="GF102" i="280"/>
  <c r="GF122" i="288"/>
  <c r="GF124" i="288"/>
  <c r="GF126" i="288"/>
  <c r="GF23" i="314"/>
  <c r="GG71" i="288"/>
  <c r="GG95" i="280"/>
  <c r="GG97" i="280"/>
  <c r="GG102" i="280"/>
  <c r="GG122" i="288"/>
  <c r="GG124" i="288"/>
  <c r="GG126" i="288"/>
  <c r="GG23" i="314"/>
  <c r="GH71" i="288"/>
  <c r="GH95" i="280"/>
  <c r="GH97" i="280"/>
  <c r="GH102" i="280"/>
  <c r="GH122" i="288"/>
  <c r="GH124" i="288"/>
  <c r="GH126" i="288"/>
  <c r="GH23" i="314"/>
  <c r="GI71" i="288"/>
  <c r="GI95" i="280"/>
  <c r="GI97" i="280"/>
  <c r="GI102" i="280"/>
  <c r="GI122" i="288"/>
  <c r="GI124" i="288"/>
  <c r="GI126" i="288"/>
  <c r="GI23" i="314"/>
  <c r="H231" i="280"/>
  <c r="H38" i="282"/>
  <c r="GJ71" i="288"/>
  <c r="H127" i="280"/>
  <c r="H71" i="288"/>
  <c r="H95" i="280"/>
  <c r="H37" i="282"/>
  <c r="H81" i="280"/>
  <c r="H131" i="280"/>
  <c r="H83" i="280"/>
  <c r="H101" i="280"/>
  <c r="H196" i="280"/>
  <c r="H205" i="280"/>
  <c r="GJ95" i="280"/>
  <c r="GJ97" i="280"/>
  <c r="GJ102" i="280"/>
  <c r="H97" i="280"/>
  <c r="H102" i="280"/>
  <c r="H192" i="280"/>
  <c r="H195" i="280"/>
  <c r="H139" i="280"/>
  <c r="H140" i="280"/>
  <c r="H181" i="280"/>
  <c r="H143" i="280"/>
  <c r="H9" i="288"/>
  <c r="H18" i="277"/>
  <c r="L81" i="269"/>
  <c r="H50" i="277"/>
  <c r="L42" i="269"/>
  <c r="L73" i="269"/>
  <c r="H103" i="280"/>
  <c r="H109" i="280"/>
  <c r="H122" i="288"/>
  <c r="L41" i="269"/>
  <c r="H19" i="277"/>
  <c r="L66" i="269"/>
  <c r="GJ122" i="288"/>
  <c r="GJ124" i="288"/>
  <c r="GJ126" i="288"/>
  <c r="H124" i="288"/>
  <c r="H126" i="288"/>
  <c r="H58" i="277"/>
  <c r="L69" i="269"/>
  <c r="GJ23" i="314"/>
  <c r="L22" i="269"/>
  <c r="H43" i="277"/>
  <c r="H46" i="277"/>
  <c r="H133" i="280"/>
  <c r="H16" i="314"/>
  <c r="H23" i="314"/>
  <c r="H103" i="288"/>
  <c r="H36" i="288"/>
  <c r="H49" i="288"/>
  <c r="H51" i="277"/>
  <c r="H29" i="314"/>
  <c r="H32" i="314"/>
  <c r="H67" i="307"/>
  <c r="H90" i="306"/>
  <c r="L65" i="269"/>
  <c r="H42" i="277"/>
  <c r="BA36" i="288"/>
  <c r="BA49" i="288"/>
  <c r="BA51" i="288"/>
  <c r="BA60" i="288"/>
  <c r="BB36" i="288"/>
  <c r="BB49" i="288"/>
  <c r="BB51" i="288"/>
  <c r="BB60" i="288"/>
  <c r="BC36" i="288"/>
  <c r="BC49" i="288"/>
  <c r="BC51" i="288"/>
  <c r="BC60" i="288"/>
  <c r="BD36" i="288"/>
  <c r="BD49" i="288"/>
  <c r="BD51" i="288"/>
  <c r="BD60" i="288"/>
  <c r="BE36" i="288"/>
  <c r="BE49" i="288"/>
  <c r="BE51" i="288"/>
  <c r="BE60" i="288"/>
  <c r="BF36" i="288"/>
  <c r="BF51" i="288"/>
  <c r="BF60" i="288"/>
  <c r="L13" i="269"/>
  <c r="L14" i="269"/>
  <c r="L16" i="269"/>
  <c r="L17" i="269"/>
  <c r="GI81" i="288"/>
  <c r="GH81" i="288"/>
  <c r="GG81" i="288"/>
  <c r="GF81" i="288"/>
  <c r="GE81" i="288"/>
  <c r="GD81" i="288"/>
  <c r="GC81" i="288"/>
  <c r="GB81" i="288"/>
  <c r="GA81" i="288"/>
  <c r="FZ81" i="288"/>
  <c r="FY81" i="288"/>
  <c r="FX81" i="288"/>
  <c r="FW81" i="288"/>
  <c r="FV81" i="288"/>
  <c r="FU81" i="288"/>
  <c r="FT81" i="288"/>
  <c r="FS81" i="288"/>
  <c r="FR81" i="288"/>
  <c r="FQ81" i="288"/>
  <c r="FP81" i="288"/>
  <c r="FO81" i="288"/>
  <c r="FN81" i="288"/>
  <c r="FM81" i="288"/>
  <c r="FL81" i="288"/>
  <c r="FK81" i="288"/>
  <c r="FJ81" i="288"/>
  <c r="FI81" i="288"/>
  <c r="FH81" i="288"/>
  <c r="FG81" i="288"/>
  <c r="FF81" i="288"/>
  <c r="FE81" i="288"/>
  <c r="FD81" i="288"/>
  <c r="FC81" i="288"/>
  <c r="FB81" i="288"/>
  <c r="FA81" i="288"/>
  <c r="EZ81" i="288"/>
  <c r="EY81" i="288"/>
  <c r="EX81" i="288"/>
  <c r="EW81" i="288"/>
  <c r="EV81" i="288"/>
  <c r="EU81" i="288"/>
  <c r="ET81" i="288"/>
  <c r="ES81" i="288"/>
  <c r="ER81" i="288"/>
  <c r="EQ81" i="288"/>
  <c r="EP81" i="288"/>
  <c r="EO81" i="288"/>
  <c r="EN81" i="288"/>
  <c r="EM81" i="288"/>
  <c r="EL81" i="288"/>
  <c r="EK81" i="288"/>
  <c r="EJ81" i="288"/>
  <c r="EI81" i="288"/>
  <c r="EH81" i="288"/>
  <c r="EG81" i="288"/>
  <c r="EF81" i="288"/>
  <c r="EE81" i="288"/>
  <c r="ED81" i="288"/>
  <c r="EC81" i="288"/>
  <c r="EB81" i="288"/>
  <c r="EA81" i="288"/>
  <c r="DZ81" i="288"/>
  <c r="DY81" i="288"/>
  <c r="DX81" i="288"/>
  <c r="DW81" i="288"/>
  <c r="DV81" i="288"/>
  <c r="DU81" i="288"/>
  <c r="DT81" i="288"/>
  <c r="DS81" i="288"/>
  <c r="DR81" i="288"/>
  <c r="DQ81" i="288"/>
  <c r="DP81" i="288"/>
  <c r="DO81" i="288"/>
  <c r="DN81" i="288"/>
  <c r="DM81" i="288"/>
  <c r="DL81" i="288"/>
  <c r="DK81" i="288"/>
  <c r="DJ81" i="288"/>
  <c r="DI81" i="288"/>
  <c r="DH81" i="288"/>
  <c r="DG81" i="288"/>
  <c r="DF81" i="288"/>
  <c r="DE81" i="288"/>
  <c r="DD81" i="288"/>
  <c r="DC81" i="288"/>
  <c r="DB81" i="288"/>
  <c r="DA81" i="288"/>
  <c r="CZ81" i="288"/>
  <c r="CY81" i="288"/>
  <c r="CX81" i="288"/>
  <c r="CW81" i="288"/>
  <c r="CV81" i="288"/>
  <c r="CU81" i="288"/>
  <c r="CT81" i="288"/>
  <c r="CS81" i="288"/>
  <c r="CR81" i="288"/>
  <c r="CQ81" i="288"/>
  <c r="CP81" i="288"/>
  <c r="CO81" i="288"/>
  <c r="CN81" i="288"/>
  <c r="CM81" i="288"/>
  <c r="CL81" i="288"/>
  <c r="CK81" i="288"/>
  <c r="CJ81" i="288"/>
  <c r="CI81" i="288"/>
  <c r="CH81" i="288"/>
  <c r="CG81" i="288"/>
  <c r="CF81" i="288"/>
  <c r="CE81" i="288"/>
  <c r="CD81" i="288"/>
  <c r="CC81" i="288"/>
  <c r="CB81" i="288"/>
  <c r="CA81" i="288"/>
  <c r="BZ81" i="288"/>
  <c r="BY81" i="288"/>
  <c r="BX81" i="288"/>
  <c r="BW81" i="288"/>
  <c r="BV81" i="288"/>
  <c r="BU81" i="288"/>
  <c r="BT81" i="288"/>
  <c r="BS81" i="288"/>
  <c r="BR81" i="288"/>
  <c r="BQ81" i="288"/>
  <c r="BP81" i="288"/>
  <c r="BO81" i="288"/>
  <c r="BN81" i="288"/>
  <c r="BM81" i="288"/>
  <c r="BL81" i="288"/>
  <c r="BK81" i="288"/>
  <c r="BJ81" i="288"/>
  <c r="BI81" i="288"/>
  <c r="BH81" i="288"/>
  <c r="BG81" i="288"/>
  <c r="BF81" i="288"/>
  <c r="BE81" i="288"/>
  <c r="BD81" i="288"/>
  <c r="BC81" i="288"/>
  <c r="BB81" i="288"/>
  <c r="BA81" i="288"/>
  <c r="AZ81" i="288"/>
  <c r="L20" i="269"/>
  <c r="L19" i="269"/>
  <c r="P72" i="288"/>
  <c r="P71" i="288"/>
  <c r="P74" i="288"/>
  <c r="P76" i="288"/>
  <c r="O79" i="288"/>
  <c r="O81" i="288"/>
  <c r="O72" i="288"/>
  <c r="O71" i="288"/>
  <c r="O74" i="288"/>
  <c r="O76" i="288"/>
  <c r="N79" i="288"/>
  <c r="N81" i="288"/>
  <c r="N72" i="288"/>
  <c r="N71" i="288"/>
  <c r="N74" i="288"/>
  <c r="N76" i="288"/>
  <c r="M79" i="288"/>
  <c r="M81" i="288"/>
  <c r="M72" i="288"/>
  <c r="M74" i="288"/>
  <c r="M76" i="288"/>
  <c r="L79" i="288"/>
  <c r="L81" i="288"/>
  <c r="L72" i="288"/>
  <c r="L74" i="288"/>
  <c r="L76" i="288"/>
  <c r="K79" i="288"/>
  <c r="K81" i="288"/>
  <c r="K72" i="288"/>
  <c r="K74" i="288"/>
  <c r="K76" i="288"/>
  <c r="J79" i="288"/>
  <c r="J81" i="288"/>
  <c r="M71" i="288"/>
  <c r="GJ211" i="280"/>
  <c r="GJ213" i="280"/>
  <c r="GJ216" i="280"/>
  <c r="GI211" i="280"/>
  <c r="GI213" i="280"/>
  <c r="GI216" i="280"/>
  <c r="GH211" i="280"/>
  <c r="GH213" i="280"/>
  <c r="GH216" i="280"/>
  <c r="GG211" i="280"/>
  <c r="GG213" i="280"/>
  <c r="GG216" i="280"/>
  <c r="GF211" i="280"/>
  <c r="GF213" i="280"/>
  <c r="GF216" i="280"/>
  <c r="GE211" i="280"/>
  <c r="GE213" i="280"/>
  <c r="GE216" i="280"/>
  <c r="GD211" i="280"/>
  <c r="GD213" i="280"/>
  <c r="GD216" i="280"/>
  <c r="GC211" i="280"/>
  <c r="GC213" i="280"/>
  <c r="GC216" i="280"/>
  <c r="GB211" i="280"/>
  <c r="GB213" i="280"/>
  <c r="GB216" i="280"/>
  <c r="GA211" i="280"/>
  <c r="GA213" i="280"/>
  <c r="GA216" i="280"/>
  <c r="FZ211" i="280"/>
  <c r="FZ213" i="280"/>
  <c r="FZ216" i="280"/>
  <c r="FY211" i="280"/>
  <c r="FY213" i="280"/>
  <c r="FY216" i="280"/>
  <c r="FX211" i="280"/>
  <c r="FX213" i="280"/>
  <c r="FX216" i="280"/>
  <c r="FW211" i="280"/>
  <c r="FW213" i="280"/>
  <c r="FW216" i="280"/>
  <c r="FV211" i="280"/>
  <c r="FV213" i="280"/>
  <c r="FV216" i="280"/>
  <c r="FU211" i="280"/>
  <c r="FU213" i="280"/>
  <c r="FU216" i="280"/>
  <c r="FT211" i="280"/>
  <c r="FT213" i="280"/>
  <c r="FT216" i="280"/>
  <c r="FS211" i="280"/>
  <c r="FS213" i="280"/>
  <c r="FS216" i="280"/>
  <c r="FR211" i="280"/>
  <c r="FR213" i="280"/>
  <c r="FR216" i="280"/>
  <c r="FQ211" i="280"/>
  <c r="FQ213" i="280"/>
  <c r="FQ216" i="280"/>
  <c r="FP211" i="280"/>
  <c r="FP213" i="280"/>
  <c r="FP216" i="280"/>
  <c r="FO211" i="280"/>
  <c r="FO213" i="280"/>
  <c r="FO216" i="280"/>
  <c r="FN211" i="280"/>
  <c r="FN213" i="280"/>
  <c r="FN216" i="280"/>
  <c r="FM211" i="280"/>
  <c r="FM213" i="280"/>
  <c r="FM216" i="280"/>
  <c r="FL211" i="280"/>
  <c r="FL213" i="280"/>
  <c r="FL216" i="280"/>
  <c r="FK211" i="280"/>
  <c r="FK213" i="280"/>
  <c r="FK216" i="280"/>
  <c r="FJ211" i="280"/>
  <c r="FJ213" i="280"/>
  <c r="FJ216" i="280"/>
  <c r="FI211" i="280"/>
  <c r="FI213" i="280"/>
  <c r="FI216" i="280"/>
  <c r="FH211" i="280"/>
  <c r="FH213" i="280"/>
  <c r="FH216" i="280"/>
  <c r="FG211" i="280"/>
  <c r="FG213" i="280"/>
  <c r="FG216" i="280"/>
  <c r="FF211" i="280"/>
  <c r="FF213" i="280"/>
  <c r="FF216" i="280"/>
  <c r="FE211" i="280"/>
  <c r="FE213" i="280"/>
  <c r="FE216" i="280"/>
  <c r="FD211" i="280"/>
  <c r="FD213" i="280"/>
  <c r="FD216" i="280"/>
  <c r="FC211" i="280"/>
  <c r="FC213" i="280"/>
  <c r="FC216" i="280"/>
  <c r="FB211" i="280"/>
  <c r="FB213" i="280"/>
  <c r="FB216" i="280"/>
  <c r="FA211" i="280"/>
  <c r="FA213" i="280"/>
  <c r="FA216" i="280"/>
  <c r="EZ211" i="280"/>
  <c r="EZ213" i="280"/>
  <c r="EZ216" i="280"/>
  <c r="EY211" i="280"/>
  <c r="EY213" i="280"/>
  <c r="EY216" i="280"/>
  <c r="EX211" i="280"/>
  <c r="EX213" i="280"/>
  <c r="EX216" i="280"/>
  <c r="EW211" i="280"/>
  <c r="EW213" i="280"/>
  <c r="EW216" i="280"/>
  <c r="EV211" i="280"/>
  <c r="EV213" i="280"/>
  <c r="EV216" i="280"/>
  <c r="EU211" i="280"/>
  <c r="EU213" i="280"/>
  <c r="EU216" i="280"/>
  <c r="ET211" i="280"/>
  <c r="ET213" i="280"/>
  <c r="ET216" i="280"/>
  <c r="ES211" i="280"/>
  <c r="ES213" i="280"/>
  <c r="ES216" i="280"/>
  <c r="ER211" i="280"/>
  <c r="ER213" i="280"/>
  <c r="ER216" i="280"/>
  <c r="EQ211" i="280"/>
  <c r="EQ213" i="280"/>
  <c r="EQ216" i="280"/>
  <c r="EP211" i="280"/>
  <c r="EP213" i="280"/>
  <c r="EP216" i="280"/>
  <c r="EO211" i="280"/>
  <c r="EO213" i="280"/>
  <c r="EO216" i="280"/>
  <c r="EN211" i="280"/>
  <c r="EN213" i="280"/>
  <c r="EN216" i="280"/>
  <c r="EM211" i="280"/>
  <c r="EM213" i="280"/>
  <c r="EM216" i="280"/>
  <c r="EL211" i="280"/>
  <c r="EL213" i="280"/>
  <c r="EL216" i="280"/>
  <c r="EK211" i="280"/>
  <c r="EK213" i="280"/>
  <c r="EK216" i="280"/>
  <c r="EJ211" i="280"/>
  <c r="EJ213" i="280"/>
  <c r="EJ216" i="280"/>
  <c r="EI211" i="280"/>
  <c r="EI213" i="280"/>
  <c r="EI216" i="280"/>
  <c r="EH211" i="280"/>
  <c r="EH213" i="280"/>
  <c r="EH216" i="280"/>
  <c r="EG211" i="280"/>
  <c r="EG213" i="280"/>
  <c r="EG216" i="280"/>
  <c r="EF211" i="280"/>
  <c r="EF213" i="280"/>
  <c r="EF216" i="280"/>
  <c r="EE211" i="280"/>
  <c r="EE213" i="280"/>
  <c r="EE216" i="280"/>
  <c r="ED211" i="280"/>
  <c r="ED213" i="280"/>
  <c r="ED216" i="280"/>
  <c r="EC211" i="280"/>
  <c r="EC213" i="280"/>
  <c r="EC216" i="280"/>
  <c r="EB211" i="280"/>
  <c r="EB213" i="280"/>
  <c r="EB216" i="280"/>
  <c r="EA211" i="280"/>
  <c r="EA213" i="280"/>
  <c r="EA216" i="280"/>
  <c r="DZ211" i="280"/>
  <c r="DZ213" i="280"/>
  <c r="DZ216" i="280"/>
  <c r="DY211" i="280"/>
  <c r="DY213" i="280"/>
  <c r="DY216" i="280"/>
  <c r="DX211" i="280"/>
  <c r="DX213" i="280"/>
  <c r="DX216" i="280"/>
  <c r="DW211" i="280"/>
  <c r="DW213" i="280"/>
  <c r="DW216" i="280"/>
  <c r="DV211" i="280"/>
  <c r="DV213" i="280"/>
  <c r="DV216" i="280"/>
  <c r="DU211" i="280"/>
  <c r="DU213" i="280"/>
  <c r="DU216" i="280"/>
  <c r="DT211" i="280"/>
  <c r="DT213" i="280"/>
  <c r="DT216" i="280"/>
  <c r="DS211" i="280"/>
  <c r="DS213" i="280"/>
  <c r="DS216" i="280"/>
  <c r="DR211" i="280"/>
  <c r="DR213" i="280"/>
  <c r="DR216" i="280"/>
  <c r="DQ211" i="280"/>
  <c r="DQ213" i="280"/>
  <c r="DQ216" i="280"/>
  <c r="DP211" i="280"/>
  <c r="DP213" i="280"/>
  <c r="DP216" i="280"/>
  <c r="DO211" i="280"/>
  <c r="DO213" i="280"/>
  <c r="DO216" i="280"/>
  <c r="DN211" i="280"/>
  <c r="DN213" i="280"/>
  <c r="DN216" i="280"/>
  <c r="DM211" i="280"/>
  <c r="DM213" i="280"/>
  <c r="DM216" i="280"/>
  <c r="DL211" i="280"/>
  <c r="DL213" i="280"/>
  <c r="DL216" i="280"/>
  <c r="DK211" i="280"/>
  <c r="DK213" i="280"/>
  <c r="DK216" i="280"/>
  <c r="DJ211" i="280"/>
  <c r="DJ213" i="280"/>
  <c r="DJ216" i="280"/>
  <c r="DI211" i="280"/>
  <c r="DI213" i="280"/>
  <c r="DI216" i="280"/>
  <c r="DH211" i="280"/>
  <c r="DH213" i="280"/>
  <c r="DH216" i="280"/>
  <c r="DG211" i="280"/>
  <c r="DG213" i="280"/>
  <c r="DG216" i="280"/>
  <c r="DF211" i="280"/>
  <c r="DF213" i="280"/>
  <c r="DF216" i="280"/>
  <c r="DE211" i="280"/>
  <c r="DE213" i="280"/>
  <c r="DE216" i="280"/>
  <c r="DD211" i="280"/>
  <c r="DD213" i="280"/>
  <c r="DD216" i="280"/>
  <c r="DC211" i="280"/>
  <c r="DC213" i="280"/>
  <c r="DC216" i="280"/>
  <c r="DB211" i="280"/>
  <c r="DB213" i="280"/>
  <c r="DB216" i="280"/>
  <c r="DA211" i="280"/>
  <c r="DA213" i="280"/>
  <c r="DA216" i="280"/>
  <c r="CZ211" i="280"/>
  <c r="CZ213" i="280"/>
  <c r="CZ216" i="280"/>
  <c r="CY211" i="280"/>
  <c r="CY213" i="280"/>
  <c r="CY216" i="280"/>
  <c r="CX211" i="280"/>
  <c r="CX213" i="280"/>
  <c r="CX216" i="280"/>
  <c r="CW211" i="280"/>
  <c r="CW213" i="280"/>
  <c r="CW216" i="280"/>
  <c r="CV211" i="280"/>
  <c r="CV213" i="280"/>
  <c r="CV216" i="280"/>
  <c r="CU211" i="280"/>
  <c r="CU213" i="280"/>
  <c r="CU216" i="280"/>
  <c r="CT211" i="280"/>
  <c r="CT213" i="280"/>
  <c r="CT216" i="280"/>
  <c r="CS211" i="280"/>
  <c r="CS213" i="280"/>
  <c r="CS216" i="280"/>
  <c r="CR211" i="280"/>
  <c r="CR213" i="280"/>
  <c r="CR216" i="280"/>
  <c r="CQ211" i="280"/>
  <c r="CQ213" i="280"/>
  <c r="CQ216" i="280"/>
  <c r="CP211" i="280"/>
  <c r="CP213" i="280"/>
  <c r="CP216" i="280"/>
  <c r="CO211" i="280"/>
  <c r="CO213" i="280"/>
  <c r="CO216" i="280"/>
  <c r="CN211" i="280"/>
  <c r="CN213" i="280"/>
  <c r="CN216" i="280"/>
  <c r="CM211" i="280"/>
  <c r="CM213" i="280"/>
  <c r="CM216" i="280"/>
  <c r="CL211" i="280"/>
  <c r="CL213" i="280"/>
  <c r="CL216" i="280"/>
  <c r="CK211" i="280"/>
  <c r="CK213" i="280"/>
  <c r="CK216" i="280"/>
  <c r="CJ211" i="280"/>
  <c r="CJ213" i="280"/>
  <c r="CJ216" i="280"/>
  <c r="CI211" i="280"/>
  <c r="CI213" i="280"/>
  <c r="CI216" i="280"/>
  <c r="CH211" i="280"/>
  <c r="CH213" i="280"/>
  <c r="CH216" i="280"/>
  <c r="CG211" i="280"/>
  <c r="CG213" i="280"/>
  <c r="CG216" i="280"/>
  <c r="CF211" i="280"/>
  <c r="CF213" i="280"/>
  <c r="CF216" i="280"/>
  <c r="CE211" i="280"/>
  <c r="CE213" i="280"/>
  <c r="CE216" i="280"/>
  <c r="CD211" i="280"/>
  <c r="CD213" i="280"/>
  <c r="CD216" i="280"/>
  <c r="CC211" i="280"/>
  <c r="CC213" i="280"/>
  <c r="CC216" i="280"/>
  <c r="CB211" i="280"/>
  <c r="CB213" i="280"/>
  <c r="CB216" i="280"/>
  <c r="CA211" i="280"/>
  <c r="CA213" i="280"/>
  <c r="CA216" i="280"/>
  <c r="BZ211" i="280"/>
  <c r="BZ213" i="280"/>
  <c r="BZ216" i="280"/>
  <c r="BY211" i="280"/>
  <c r="BY213" i="280"/>
  <c r="BY216" i="280"/>
  <c r="BX211" i="280"/>
  <c r="BX213" i="280"/>
  <c r="BX216" i="280"/>
  <c r="BW211" i="280"/>
  <c r="BW213" i="280"/>
  <c r="BW216" i="280"/>
  <c r="BV211" i="280"/>
  <c r="BV213" i="280"/>
  <c r="BV216" i="280"/>
  <c r="BU211" i="280"/>
  <c r="BU213" i="280"/>
  <c r="BU216" i="280"/>
  <c r="BT211" i="280"/>
  <c r="BT213" i="280"/>
  <c r="BT216" i="280"/>
  <c r="BS211" i="280"/>
  <c r="BS213" i="280"/>
  <c r="BS216" i="280"/>
  <c r="BR211" i="280"/>
  <c r="BR213" i="280"/>
  <c r="BR216" i="280"/>
  <c r="BQ211" i="280"/>
  <c r="BQ213" i="280"/>
  <c r="BQ216" i="280"/>
  <c r="BP211" i="280"/>
  <c r="BP213" i="280"/>
  <c r="BP216" i="280"/>
  <c r="BO211" i="280"/>
  <c r="BO213" i="280"/>
  <c r="BO216" i="280"/>
  <c r="BN211" i="280"/>
  <c r="BN213" i="280"/>
  <c r="BN216" i="280"/>
  <c r="BM211" i="280"/>
  <c r="BM213" i="280"/>
  <c r="BM216" i="280"/>
  <c r="BL211" i="280"/>
  <c r="BL213" i="280"/>
  <c r="BL216" i="280"/>
  <c r="BK211" i="280"/>
  <c r="BK213" i="280"/>
  <c r="BK216" i="280"/>
  <c r="BJ211" i="280"/>
  <c r="BJ213" i="280"/>
  <c r="BJ216" i="280"/>
  <c r="BI211" i="280"/>
  <c r="BI213" i="280"/>
  <c r="BI216" i="280"/>
  <c r="BH211" i="280"/>
  <c r="BH213" i="280"/>
  <c r="BH216" i="280"/>
  <c r="BG211" i="280"/>
  <c r="BG213" i="280"/>
  <c r="BG216" i="280"/>
  <c r="BF211" i="280"/>
  <c r="BF213" i="280"/>
  <c r="BF216" i="280"/>
  <c r="BE211" i="280"/>
  <c r="BE213" i="280"/>
  <c r="BE216" i="280"/>
  <c r="P211" i="280"/>
  <c r="P213" i="280"/>
  <c r="P216" i="280"/>
  <c r="AZ171" i="307"/>
  <c r="AZ173" i="307"/>
  <c r="AZ176" i="307"/>
  <c r="V171" i="307"/>
  <c r="V173" i="307"/>
  <c r="V176" i="307"/>
  <c r="P78" i="282"/>
  <c r="P77" i="282"/>
  <c r="P89" i="282"/>
  <c r="P88" i="282"/>
  <c r="H14" i="310"/>
  <c r="H37" i="310"/>
  <c r="H194" i="307"/>
  <c r="H89" i="306"/>
  <c r="P51" i="288"/>
  <c r="P60" i="288"/>
  <c r="P36" i="288"/>
  <c r="P87" i="282"/>
  <c r="H95" i="288"/>
  <c r="H96" i="288"/>
  <c r="H98" i="288"/>
  <c r="H99" i="288"/>
  <c r="K135" i="288"/>
  <c r="K136" i="288"/>
  <c r="K138" i="288"/>
  <c r="K139" i="288"/>
  <c r="K140" i="288"/>
  <c r="K146" i="288"/>
  <c r="L135" i="288"/>
  <c r="L136" i="288"/>
  <c r="L138" i="288"/>
  <c r="L139" i="288"/>
  <c r="L140" i="288"/>
  <c r="L146" i="288"/>
  <c r="M135" i="288"/>
  <c r="M136" i="288"/>
  <c r="M138" i="288"/>
  <c r="M139" i="288"/>
  <c r="M140" i="288"/>
  <c r="M146" i="288"/>
  <c r="N135" i="288"/>
  <c r="N136" i="288"/>
  <c r="N138" i="288"/>
  <c r="N139" i="288"/>
  <c r="N140" i="288"/>
  <c r="N146" i="288"/>
  <c r="O135" i="288"/>
  <c r="O136" i="288"/>
  <c r="O138" i="288"/>
  <c r="O139" i="288"/>
  <c r="O140" i="288"/>
  <c r="O146" i="288"/>
  <c r="P135" i="288"/>
  <c r="P136" i="288"/>
  <c r="P138" i="288"/>
  <c r="P139" i="288"/>
  <c r="P140" i="288"/>
  <c r="P146" i="288"/>
  <c r="Q135" i="288"/>
  <c r="Q136" i="288"/>
  <c r="Q138" i="288"/>
  <c r="Q139" i="288"/>
  <c r="Q140" i="288"/>
  <c r="Q146" i="288"/>
  <c r="R139" i="288"/>
  <c r="R140" i="288"/>
  <c r="R146" i="288"/>
  <c r="S139" i="288"/>
  <c r="S140" i="288"/>
  <c r="S146" i="288"/>
  <c r="T139" i="288"/>
  <c r="T140" i="288"/>
  <c r="T146" i="288"/>
  <c r="U139" i="288"/>
  <c r="U140" i="288"/>
  <c r="U146" i="288"/>
  <c r="V139" i="288"/>
  <c r="V140" i="288"/>
  <c r="V146" i="288"/>
  <c r="W139" i="288"/>
  <c r="W140" i="288"/>
  <c r="W146" i="288"/>
  <c r="X139" i="288"/>
  <c r="X140" i="288"/>
  <c r="X146" i="288"/>
  <c r="Y139" i="288"/>
  <c r="Y140" i="288"/>
  <c r="Y146" i="288"/>
  <c r="Z139" i="288"/>
  <c r="Z140" i="288"/>
  <c r="Z146" i="288"/>
  <c r="AA139" i="288"/>
  <c r="AA140" i="288"/>
  <c r="AA146" i="288"/>
  <c r="AB139" i="288"/>
  <c r="AB140" i="288"/>
  <c r="AB146" i="288"/>
  <c r="AC139" i="288"/>
  <c r="AC140" i="288"/>
  <c r="AC146" i="288"/>
  <c r="AD139" i="288"/>
  <c r="AD140" i="288"/>
  <c r="AD146" i="288"/>
  <c r="AE139" i="288"/>
  <c r="AE140" i="288"/>
  <c r="AE146" i="288"/>
  <c r="AF139" i="288"/>
  <c r="AF140" i="288"/>
  <c r="AF146" i="288"/>
  <c r="AG139" i="288"/>
  <c r="AG140" i="288"/>
  <c r="AG146" i="288"/>
  <c r="AH139" i="288"/>
  <c r="AH140" i="288"/>
  <c r="AH146" i="288"/>
  <c r="AI139" i="288"/>
  <c r="AI140" i="288"/>
  <c r="AI146" i="288"/>
  <c r="AJ139" i="288"/>
  <c r="AJ140" i="288"/>
  <c r="AJ146" i="288"/>
  <c r="AK139" i="288"/>
  <c r="AK140" i="288"/>
  <c r="AK146" i="288"/>
  <c r="AL139" i="288"/>
  <c r="AL140" i="288"/>
  <c r="AL146" i="288"/>
  <c r="AM139" i="288"/>
  <c r="AM140" i="288"/>
  <c r="AM146" i="288"/>
  <c r="AN139" i="288"/>
  <c r="AN140" i="288"/>
  <c r="AN146" i="288"/>
  <c r="AO139" i="288"/>
  <c r="AO140" i="288"/>
  <c r="AO146" i="288"/>
  <c r="AP139" i="288"/>
  <c r="AP140" i="288"/>
  <c r="AP146" i="288"/>
  <c r="AQ139" i="288"/>
  <c r="AQ140" i="288"/>
  <c r="AQ146" i="288"/>
  <c r="AR139" i="288"/>
  <c r="AR140" i="288"/>
  <c r="AR146" i="288"/>
  <c r="AS139" i="288"/>
  <c r="AS140" i="288"/>
  <c r="AS146" i="288"/>
  <c r="AT139" i="288"/>
  <c r="AT140" i="288"/>
  <c r="AT146" i="288"/>
  <c r="AU139" i="288"/>
  <c r="AU140" i="288"/>
  <c r="AU146" i="288"/>
  <c r="AV139" i="288"/>
  <c r="AV140" i="288"/>
  <c r="AV146" i="288"/>
  <c r="AW139" i="288"/>
  <c r="AW140" i="288"/>
  <c r="AW146" i="288"/>
  <c r="AX139" i="288"/>
  <c r="AX140" i="288"/>
  <c r="AX146" i="288"/>
  <c r="AY139" i="288"/>
  <c r="AY140" i="288"/>
  <c r="AY146" i="288"/>
  <c r="AZ139" i="288"/>
  <c r="AZ140" i="288"/>
  <c r="AZ146" i="288"/>
  <c r="BA139" i="288"/>
  <c r="BA140" i="288"/>
  <c r="BA146" i="288"/>
  <c r="BB139" i="288"/>
  <c r="BB140" i="288"/>
  <c r="BB146" i="288"/>
  <c r="BC139" i="288"/>
  <c r="BC140" i="288"/>
  <c r="BC146" i="288"/>
  <c r="BD139" i="288"/>
  <c r="BD140" i="288"/>
  <c r="BD146" i="288"/>
  <c r="BE139" i="288"/>
  <c r="BE140" i="288"/>
  <c r="BE146" i="288"/>
  <c r="K147" i="288"/>
  <c r="L147" i="288"/>
  <c r="M147" i="288"/>
  <c r="N147" i="288"/>
  <c r="O147" i="288"/>
  <c r="P147" i="288"/>
  <c r="Q147" i="288"/>
  <c r="R147" i="288"/>
  <c r="S147" i="288"/>
  <c r="T147" i="288"/>
  <c r="U147" i="288"/>
  <c r="V147" i="288"/>
  <c r="W147" i="288"/>
  <c r="X147" i="288"/>
  <c r="Y147" i="288"/>
  <c r="Z147" i="288"/>
  <c r="AA147" i="288"/>
  <c r="AB147" i="288"/>
  <c r="AC147" i="288"/>
  <c r="AD147" i="288"/>
  <c r="AE147" i="288"/>
  <c r="AF147" i="288"/>
  <c r="AG147" i="288"/>
  <c r="AH147" i="288"/>
  <c r="AI147" i="288"/>
  <c r="AJ147" i="288"/>
  <c r="AK147" i="288"/>
  <c r="AL147" i="288"/>
  <c r="AM147" i="288"/>
  <c r="AN147" i="288"/>
  <c r="AO147" i="288"/>
  <c r="AP147" i="288"/>
  <c r="AQ147" i="288"/>
  <c r="AR147" i="288"/>
  <c r="AS147" i="288"/>
  <c r="AT147" i="288"/>
  <c r="AU147" i="288"/>
  <c r="AV147" i="288"/>
  <c r="AW147" i="288"/>
  <c r="AX147" i="288"/>
  <c r="AY147" i="288"/>
  <c r="AZ147" i="288"/>
  <c r="BA147" i="288"/>
  <c r="BB147" i="288"/>
  <c r="BC147" i="288"/>
  <c r="BD147" i="288"/>
  <c r="BE147" i="288"/>
  <c r="BF147" i="288"/>
  <c r="BG147" i="288"/>
  <c r="BH147" i="288"/>
  <c r="BI147" i="288"/>
  <c r="BJ147" i="288"/>
  <c r="BK147" i="288"/>
  <c r="BL147" i="288"/>
  <c r="BM147" i="288"/>
  <c r="BN147" i="288"/>
  <c r="BO147" i="288"/>
  <c r="BP147" i="288"/>
  <c r="BQ147" i="288"/>
  <c r="BR147" i="288"/>
  <c r="BS147" i="288"/>
  <c r="BT147" i="288"/>
  <c r="BU147" i="288"/>
  <c r="BV147" i="288"/>
  <c r="BW147" i="288"/>
  <c r="BX147" i="288"/>
  <c r="BY147" i="288"/>
  <c r="BZ147" i="288"/>
  <c r="CA147" i="288"/>
  <c r="CB147" i="288"/>
  <c r="CC147" i="288"/>
  <c r="CD147" i="288"/>
  <c r="CE147" i="288"/>
  <c r="CF147" i="288"/>
  <c r="CG147" i="288"/>
  <c r="CH147" i="288"/>
  <c r="CI147" i="288"/>
  <c r="CJ147" i="288"/>
  <c r="CK147" i="288"/>
  <c r="CL147" i="288"/>
  <c r="CM147" i="288"/>
  <c r="CN147" i="288"/>
  <c r="CO147" i="288"/>
  <c r="CP147" i="288"/>
  <c r="CQ147" i="288"/>
  <c r="CR147" i="288"/>
  <c r="CS147" i="288"/>
  <c r="CT147" i="288"/>
  <c r="CU147" i="288"/>
  <c r="CV147" i="288"/>
  <c r="CW147" i="288"/>
  <c r="CX147" i="288"/>
  <c r="CY147" i="288"/>
  <c r="CZ147" i="288"/>
  <c r="DA147" i="288"/>
  <c r="DB147" i="288"/>
  <c r="DC147" i="288"/>
  <c r="DD147" i="288"/>
  <c r="DE147" i="288"/>
  <c r="DF147" i="288"/>
  <c r="DG147" i="288"/>
  <c r="DH147" i="288"/>
  <c r="DI147" i="288"/>
  <c r="DJ147" i="288"/>
  <c r="DK147" i="288"/>
  <c r="DL147" i="288"/>
  <c r="DM147" i="288"/>
  <c r="DN147" i="288"/>
  <c r="DO147" i="288"/>
  <c r="DP147" i="288"/>
  <c r="DQ147" i="288"/>
  <c r="DR147" i="288"/>
  <c r="DS147" i="288"/>
  <c r="DT147" i="288"/>
  <c r="DU147" i="288"/>
  <c r="DV147" i="288"/>
  <c r="DW147" i="288"/>
  <c r="DX147" i="288"/>
  <c r="DY147" i="288"/>
  <c r="DZ147" i="288"/>
  <c r="EA147" i="288"/>
  <c r="EB147" i="288"/>
  <c r="EC147" i="288"/>
  <c r="ED147" i="288"/>
  <c r="EE147" i="288"/>
  <c r="EF147" i="288"/>
  <c r="EG147" i="288"/>
  <c r="EH147" i="288"/>
  <c r="EI147" i="288"/>
  <c r="EJ147" i="288"/>
  <c r="EK147" i="288"/>
  <c r="EL147" i="288"/>
  <c r="EM147" i="288"/>
  <c r="EN147" i="288"/>
  <c r="EO147" i="288"/>
  <c r="EP147" i="288"/>
  <c r="EQ147" i="288"/>
  <c r="ER147" i="288"/>
  <c r="ES147" i="288"/>
  <c r="ET147" i="288"/>
  <c r="EU147" i="288"/>
  <c r="EV147" i="288"/>
  <c r="EW147" i="288"/>
  <c r="EX147" i="288"/>
  <c r="EY147" i="288"/>
  <c r="EZ147" i="288"/>
  <c r="FA147" i="288"/>
  <c r="FB147" i="288"/>
  <c r="FC147" i="288"/>
  <c r="FD147" i="288"/>
  <c r="FE147" i="288"/>
  <c r="FF147" i="288"/>
  <c r="FG147" i="288"/>
  <c r="FH147" i="288"/>
  <c r="FI147" i="288"/>
  <c r="FJ147" i="288"/>
  <c r="FK147" i="288"/>
  <c r="FL147" i="288"/>
  <c r="FM147" i="288"/>
  <c r="FN147" i="288"/>
  <c r="FO147" i="288"/>
  <c r="FP147" i="288"/>
  <c r="FQ147" i="288"/>
  <c r="FR147" i="288"/>
  <c r="FS147" i="288"/>
  <c r="FT147" i="288"/>
  <c r="FU147" i="288"/>
  <c r="FV147" i="288"/>
  <c r="FW147" i="288"/>
  <c r="FX147" i="288"/>
  <c r="FY147" i="288"/>
  <c r="FZ147" i="288"/>
  <c r="GA147" i="288"/>
  <c r="GB147" i="288"/>
  <c r="GC147" i="288"/>
  <c r="GD147" i="288"/>
  <c r="GE147" i="288"/>
  <c r="GF147" i="288"/>
  <c r="GG147" i="288"/>
  <c r="GH147" i="288"/>
  <c r="GI147" i="288"/>
  <c r="GJ147" i="288"/>
  <c r="F150" i="288"/>
  <c r="H147" i="288"/>
  <c r="H169" i="288"/>
  <c r="H140" i="288"/>
  <c r="H146" i="288"/>
  <c r="H168" i="288"/>
  <c r="K142" i="288"/>
  <c r="K143" i="288"/>
  <c r="K144" i="288"/>
  <c r="L142" i="288"/>
  <c r="L143" i="288"/>
  <c r="L144" i="288"/>
  <c r="M142" i="288"/>
  <c r="M143" i="288"/>
  <c r="M144" i="288"/>
  <c r="N142" i="288"/>
  <c r="N143" i="288"/>
  <c r="N144" i="288"/>
  <c r="O142" i="288"/>
  <c r="O143" i="288"/>
  <c r="O144" i="288"/>
  <c r="P142" i="288"/>
  <c r="P143" i="288"/>
  <c r="P144" i="288"/>
  <c r="Q142" i="288"/>
  <c r="Q143" i="288"/>
  <c r="Q144" i="288"/>
  <c r="R142" i="288"/>
  <c r="R143" i="288"/>
  <c r="R144" i="288"/>
  <c r="S142" i="288"/>
  <c r="S143" i="288"/>
  <c r="S144" i="288"/>
  <c r="T142" i="288"/>
  <c r="T143" i="288"/>
  <c r="T144" i="288"/>
  <c r="U142" i="288"/>
  <c r="U143" i="288"/>
  <c r="U144" i="288"/>
  <c r="V142" i="288"/>
  <c r="V143" i="288"/>
  <c r="V144" i="288"/>
  <c r="W142" i="288"/>
  <c r="W143" i="288"/>
  <c r="W144" i="288"/>
  <c r="X142" i="288"/>
  <c r="X143" i="288"/>
  <c r="X144" i="288"/>
  <c r="Y142" i="288"/>
  <c r="Y143" i="288"/>
  <c r="Y144" i="288"/>
  <c r="Z142" i="288"/>
  <c r="Z143" i="288"/>
  <c r="Z144" i="288"/>
  <c r="AA142" i="288"/>
  <c r="AA143" i="288"/>
  <c r="AA144" i="288"/>
  <c r="AB142" i="288"/>
  <c r="AB143" i="288"/>
  <c r="AB144" i="288"/>
  <c r="AC142" i="288"/>
  <c r="AC143" i="288"/>
  <c r="AC144" i="288"/>
  <c r="AD142" i="288"/>
  <c r="AD143" i="288"/>
  <c r="AD144" i="288"/>
  <c r="AE142" i="288"/>
  <c r="AE143" i="288"/>
  <c r="AE144" i="288"/>
  <c r="AF142" i="288"/>
  <c r="AF143" i="288"/>
  <c r="AF144" i="288"/>
  <c r="AG142" i="288"/>
  <c r="AG143" i="288"/>
  <c r="AG144" i="288"/>
  <c r="AH142" i="288"/>
  <c r="AH143" i="288"/>
  <c r="AH144" i="288"/>
  <c r="AI142" i="288"/>
  <c r="AI143" i="288"/>
  <c r="AI144" i="288"/>
  <c r="AJ142" i="288"/>
  <c r="AJ143" i="288"/>
  <c r="AJ144" i="288"/>
  <c r="AK142" i="288"/>
  <c r="AK143" i="288"/>
  <c r="AK144" i="288"/>
  <c r="AL142" i="288"/>
  <c r="AL143" i="288"/>
  <c r="AL144" i="288"/>
  <c r="AM142" i="288"/>
  <c r="AM143" i="288"/>
  <c r="AM144" i="288"/>
  <c r="AN142" i="288"/>
  <c r="AN143" i="288"/>
  <c r="AN144" i="288"/>
  <c r="AO142" i="288"/>
  <c r="AO143" i="288"/>
  <c r="AO144" i="288"/>
  <c r="AP142" i="288"/>
  <c r="AP143" i="288"/>
  <c r="AP144" i="288"/>
  <c r="AQ142" i="288"/>
  <c r="AQ143" i="288"/>
  <c r="AQ144" i="288"/>
  <c r="AR142" i="288"/>
  <c r="AR143" i="288"/>
  <c r="AR144" i="288"/>
  <c r="AS142" i="288"/>
  <c r="AS143" i="288"/>
  <c r="AS144" i="288"/>
  <c r="AT142" i="288"/>
  <c r="AT143" i="288"/>
  <c r="AT144" i="288"/>
  <c r="AU142" i="288"/>
  <c r="AU143" i="288"/>
  <c r="AU144" i="288"/>
  <c r="AV142" i="288"/>
  <c r="AV143" i="288"/>
  <c r="AV144" i="288"/>
  <c r="AW142" i="288"/>
  <c r="AW143" i="288"/>
  <c r="AW144" i="288"/>
  <c r="AX142" i="288"/>
  <c r="AX143" i="288"/>
  <c r="AX144" i="288"/>
  <c r="AY142" i="288"/>
  <c r="AY143" i="288"/>
  <c r="AY144" i="288"/>
  <c r="AZ142" i="288"/>
  <c r="AZ143" i="288"/>
  <c r="AZ144" i="288"/>
  <c r="BA142" i="288"/>
  <c r="BA143" i="288"/>
  <c r="BA144" i="288"/>
  <c r="BB142" i="288"/>
  <c r="BB143" i="288"/>
  <c r="BB144" i="288"/>
  <c r="BC142" i="288"/>
  <c r="BC143" i="288"/>
  <c r="BC144" i="288"/>
  <c r="BD142" i="288"/>
  <c r="BD143" i="288"/>
  <c r="BD144" i="288"/>
  <c r="BE142" i="288"/>
  <c r="BE143" i="288"/>
  <c r="BE144" i="288"/>
  <c r="BF142" i="288"/>
  <c r="BF143" i="288"/>
  <c r="BF144" i="288"/>
  <c r="BG142" i="288"/>
  <c r="BG143" i="288"/>
  <c r="BG144" i="288"/>
  <c r="BH142" i="288"/>
  <c r="BH143" i="288"/>
  <c r="BH144" i="288"/>
  <c r="BI142" i="288"/>
  <c r="BI143" i="288"/>
  <c r="BI144" i="288"/>
  <c r="BJ142" i="288"/>
  <c r="BJ143" i="288"/>
  <c r="BJ144" i="288"/>
  <c r="BK142" i="288"/>
  <c r="BK143" i="288"/>
  <c r="BK144" i="288"/>
  <c r="BL142" i="288"/>
  <c r="BL143" i="288"/>
  <c r="BL144" i="288"/>
  <c r="BM142" i="288"/>
  <c r="BM143" i="288"/>
  <c r="BM144" i="288"/>
  <c r="BN142" i="288"/>
  <c r="BN143" i="288"/>
  <c r="BN144" i="288"/>
  <c r="BO142" i="288"/>
  <c r="BO143" i="288"/>
  <c r="BO144" i="288"/>
  <c r="BP142" i="288"/>
  <c r="BP143" i="288"/>
  <c r="BP144" i="288"/>
  <c r="BQ142" i="288"/>
  <c r="BQ143" i="288"/>
  <c r="BQ144" i="288"/>
  <c r="BR142" i="288"/>
  <c r="BR143" i="288"/>
  <c r="BR144" i="288"/>
  <c r="BS142" i="288"/>
  <c r="BS143" i="288"/>
  <c r="BS144" i="288"/>
  <c r="BT142" i="288"/>
  <c r="BT143" i="288"/>
  <c r="BT144" i="288"/>
  <c r="BU142" i="288"/>
  <c r="BU143" i="288"/>
  <c r="BU144" i="288"/>
  <c r="BV142" i="288"/>
  <c r="BV143" i="288"/>
  <c r="BV144" i="288"/>
  <c r="BW142" i="288"/>
  <c r="BW143" i="288"/>
  <c r="BW144" i="288"/>
  <c r="BX142" i="288"/>
  <c r="BX143" i="288"/>
  <c r="BX144" i="288"/>
  <c r="BY142" i="288"/>
  <c r="BY143" i="288"/>
  <c r="BY144" i="288"/>
  <c r="BZ142" i="288"/>
  <c r="BZ143" i="288"/>
  <c r="BZ144" i="288"/>
  <c r="CA142" i="288"/>
  <c r="CA143" i="288"/>
  <c r="CA144" i="288"/>
  <c r="CB142" i="288"/>
  <c r="CB143" i="288"/>
  <c r="CB144" i="288"/>
  <c r="CC142" i="288"/>
  <c r="CC143" i="288"/>
  <c r="CC144" i="288"/>
  <c r="CD142" i="288"/>
  <c r="CD143" i="288"/>
  <c r="CD144" i="288"/>
  <c r="CE142" i="288"/>
  <c r="CE143" i="288"/>
  <c r="CE144" i="288"/>
  <c r="CF142" i="288"/>
  <c r="CF143" i="288"/>
  <c r="CF144" i="288"/>
  <c r="CG142" i="288"/>
  <c r="CG143" i="288"/>
  <c r="CG144" i="288"/>
  <c r="CH142" i="288"/>
  <c r="CH143" i="288"/>
  <c r="CH144" i="288"/>
  <c r="CI142" i="288"/>
  <c r="CI143" i="288"/>
  <c r="CI144" i="288"/>
  <c r="CJ142" i="288"/>
  <c r="CJ143" i="288"/>
  <c r="CJ144" i="288"/>
  <c r="CK142" i="288"/>
  <c r="CK143" i="288"/>
  <c r="CK144" i="288"/>
  <c r="CL142" i="288"/>
  <c r="CL143" i="288"/>
  <c r="CL144" i="288"/>
  <c r="CM142" i="288"/>
  <c r="CM143" i="288"/>
  <c r="CM144" i="288"/>
  <c r="CN142" i="288"/>
  <c r="CN143" i="288"/>
  <c r="CN144" i="288"/>
  <c r="CO142" i="288"/>
  <c r="CO143" i="288"/>
  <c r="CO144" i="288"/>
  <c r="CP142" i="288"/>
  <c r="CP143" i="288"/>
  <c r="CP144" i="288"/>
  <c r="CQ142" i="288"/>
  <c r="CQ143" i="288"/>
  <c r="CQ144" i="288"/>
  <c r="CR142" i="288"/>
  <c r="CR143" i="288"/>
  <c r="CR144" i="288"/>
  <c r="CS142" i="288"/>
  <c r="CS143" i="288"/>
  <c r="CS144" i="288"/>
  <c r="CT142" i="288"/>
  <c r="CT143" i="288"/>
  <c r="CT144" i="288"/>
  <c r="CU142" i="288"/>
  <c r="CU143" i="288"/>
  <c r="CU144" i="288"/>
  <c r="CV142" i="288"/>
  <c r="CV143" i="288"/>
  <c r="CV144" i="288"/>
  <c r="CW142" i="288"/>
  <c r="CW143" i="288"/>
  <c r="CW144" i="288"/>
  <c r="CX142" i="288"/>
  <c r="CX143" i="288"/>
  <c r="CX144" i="288"/>
  <c r="CY142" i="288"/>
  <c r="CY143" i="288"/>
  <c r="CY144" i="288"/>
  <c r="CZ142" i="288"/>
  <c r="CZ143" i="288"/>
  <c r="CZ144" i="288"/>
  <c r="DA142" i="288"/>
  <c r="DA143" i="288"/>
  <c r="DA144" i="288"/>
  <c r="DB142" i="288"/>
  <c r="DB143" i="288"/>
  <c r="DB144" i="288"/>
  <c r="DC142" i="288"/>
  <c r="DC143" i="288"/>
  <c r="DC144" i="288"/>
  <c r="DD142" i="288"/>
  <c r="DD143" i="288"/>
  <c r="DD144" i="288"/>
  <c r="DE142" i="288"/>
  <c r="DE143" i="288"/>
  <c r="DE144" i="288"/>
  <c r="DF142" i="288"/>
  <c r="DF143" i="288"/>
  <c r="DF144" i="288"/>
  <c r="DG142" i="288"/>
  <c r="DG143" i="288"/>
  <c r="DG144" i="288"/>
  <c r="DH142" i="288"/>
  <c r="DH143" i="288"/>
  <c r="DH144" i="288"/>
  <c r="DI142" i="288"/>
  <c r="DI143" i="288"/>
  <c r="DI144" i="288"/>
  <c r="DJ142" i="288"/>
  <c r="DJ143" i="288"/>
  <c r="DJ144" i="288"/>
  <c r="DK142" i="288"/>
  <c r="DK143" i="288"/>
  <c r="DK144" i="288"/>
  <c r="DL142" i="288"/>
  <c r="DL143" i="288"/>
  <c r="DL144" i="288"/>
  <c r="DM142" i="288"/>
  <c r="DM143" i="288"/>
  <c r="DM144" i="288"/>
  <c r="DN142" i="288"/>
  <c r="DN143" i="288"/>
  <c r="DN144" i="288"/>
  <c r="DO142" i="288"/>
  <c r="DO143" i="288"/>
  <c r="DO144" i="288"/>
  <c r="DP142" i="288"/>
  <c r="DP143" i="288"/>
  <c r="DP144" i="288"/>
  <c r="DQ142" i="288"/>
  <c r="DQ143" i="288"/>
  <c r="DQ144" i="288"/>
  <c r="DR142" i="288"/>
  <c r="DR143" i="288"/>
  <c r="DR144" i="288"/>
  <c r="DS142" i="288"/>
  <c r="DS143" i="288"/>
  <c r="DS144" i="288"/>
  <c r="DT142" i="288"/>
  <c r="DT143" i="288"/>
  <c r="DT144" i="288"/>
  <c r="DU142" i="288"/>
  <c r="DU143" i="288"/>
  <c r="DU144" i="288"/>
  <c r="DV142" i="288"/>
  <c r="DV143" i="288"/>
  <c r="DV144" i="288"/>
  <c r="DW142" i="288"/>
  <c r="DW143" i="288"/>
  <c r="DW144" i="288"/>
  <c r="DX142" i="288"/>
  <c r="DX143" i="288"/>
  <c r="DX144" i="288"/>
  <c r="DY142" i="288"/>
  <c r="DY143" i="288"/>
  <c r="DY144" i="288"/>
  <c r="DZ142" i="288"/>
  <c r="DZ143" i="288"/>
  <c r="DZ144" i="288"/>
  <c r="EA142" i="288"/>
  <c r="EA143" i="288"/>
  <c r="EA144" i="288"/>
  <c r="EB142" i="288"/>
  <c r="EB143" i="288"/>
  <c r="EB144" i="288"/>
  <c r="EC142" i="288"/>
  <c r="EC143" i="288"/>
  <c r="EC144" i="288"/>
  <c r="ED142" i="288"/>
  <c r="ED143" i="288"/>
  <c r="ED144" i="288"/>
  <c r="EE142" i="288"/>
  <c r="EE143" i="288"/>
  <c r="EE144" i="288"/>
  <c r="EF142" i="288"/>
  <c r="EF143" i="288"/>
  <c r="EF144" i="288"/>
  <c r="EG142" i="288"/>
  <c r="EG143" i="288"/>
  <c r="EG144" i="288"/>
  <c r="EH142" i="288"/>
  <c r="EH143" i="288"/>
  <c r="EH144" i="288"/>
  <c r="EI142" i="288"/>
  <c r="EI143" i="288"/>
  <c r="EI144" i="288"/>
  <c r="EJ142" i="288"/>
  <c r="EJ143" i="288"/>
  <c r="EJ144" i="288"/>
  <c r="EK142" i="288"/>
  <c r="EK143" i="288"/>
  <c r="EK144" i="288"/>
  <c r="EL142" i="288"/>
  <c r="EL143" i="288"/>
  <c r="EL144" i="288"/>
  <c r="EM142" i="288"/>
  <c r="EM143" i="288"/>
  <c r="EM144" i="288"/>
  <c r="EN142" i="288"/>
  <c r="EN143" i="288"/>
  <c r="EN144" i="288"/>
  <c r="EO142" i="288"/>
  <c r="EO143" i="288"/>
  <c r="EO144" i="288"/>
  <c r="EP142" i="288"/>
  <c r="EP143" i="288"/>
  <c r="EP144" i="288"/>
  <c r="EQ142" i="288"/>
  <c r="EQ143" i="288"/>
  <c r="EQ144" i="288"/>
  <c r="ER142" i="288"/>
  <c r="ER143" i="288"/>
  <c r="ER144" i="288"/>
  <c r="ES142" i="288"/>
  <c r="ES143" i="288"/>
  <c r="ES144" i="288"/>
  <c r="ET142" i="288"/>
  <c r="ET143" i="288"/>
  <c r="ET144" i="288"/>
  <c r="EU142" i="288"/>
  <c r="EU143" i="288"/>
  <c r="EU144" i="288"/>
  <c r="EV142" i="288"/>
  <c r="EV143" i="288"/>
  <c r="EV144" i="288"/>
  <c r="EW142" i="288"/>
  <c r="EW143" i="288"/>
  <c r="EW144" i="288"/>
  <c r="EX142" i="288"/>
  <c r="EX143" i="288"/>
  <c r="EX144" i="288"/>
  <c r="EY142" i="288"/>
  <c r="EY143" i="288"/>
  <c r="EY144" i="288"/>
  <c r="EZ142" i="288"/>
  <c r="EZ143" i="288"/>
  <c r="EZ144" i="288"/>
  <c r="FA142" i="288"/>
  <c r="FA143" i="288"/>
  <c r="FA144" i="288"/>
  <c r="FB142" i="288"/>
  <c r="FB143" i="288"/>
  <c r="FB144" i="288"/>
  <c r="FC142" i="288"/>
  <c r="FC143" i="288"/>
  <c r="FC144" i="288"/>
  <c r="FD142" i="288"/>
  <c r="FD143" i="288"/>
  <c r="FD144" i="288"/>
  <c r="FE142" i="288"/>
  <c r="FE143" i="288"/>
  <c r="FE144" i="288"/>
  <c r="FF142" i="288"/>
  <c r="FF143" i="288"/>
  <c r="FF144" i="288"/>
  <c r="FG142" i="288"/>
  <c r="FG143" i="288"/>
  <c r="FG144" i="288"/>
  <c r="FH142" i="288"/>
  <c r="FH143" i="288"/>
  <c r="FH144" i="288"/>
  <c r="FI142" i="288"/>
  <c r="FI143" i="288"/>
  <c r="FI144" i="288"/>
  <c r="FJ142" i="288"/>
  <c r="FJ143" i="288"/>
  <c r="FJ144" i="288"/>
  <c r="FK142" i="288"/>
  <c r="FK143" i="288"/>
  <c r="FK144" i="288"/>
  <c r="FL142" i="288"/>
  <c r="FL143" i="288"/>
  <c r="FL144" i="288"/>
  <c r="FM142" i="288"/>
  <c r="FM143" i="288"/>
  <c r="FM144" i="288"/>
  <c r="FN142" i="288"/>
  <c r="FN143" i="288"/>
  <c r="FN144" i="288"/>
  <c r="FO142" i="288"/>
  <c r="FO143" i="288"/>
  <c r="FO144" i="288"/>
  <c r="FP142" i="288"/>
  <c r="FP143" i="288"/>
  <c r="FP144" i="288"/>
  <c r="FQ142" i="288"/>
  <c r="FQ143" i="288"/>
  <c r="FQ144" i="288"/>
  <c r="FR142" i="288"/>
  <c r="FR143" i="288"/>
  <c r="FR144" i="288"/>
  <c r="FS142" i="288"/>
  <c r="FS143" i="288"/>
  <c r="FS144" i="288"/>
  <c r="FT142" i="288"/>
  <c r="FT143" i="288"/>
  <c r="FT144" i="288"/>
  <c r="FU142" i="288"/>
  <c r="FU143" i="288"/>
  <c r="FU144" i="288"/>
  <c r="FV142" i="288"/>
  <c r="FV143" i="288"/>
  <c r="FV144" i="288"/>
  <c r="FW142" i="288"/>
  <c r="FW143" i="288"/>
  <c r="FW144" i="288"/>
  <c r="FX142" i="288"/>
  <c r="FX143" i="288"/>
  <c r="FX144" i="288"/>
  <c r="FY142" i="288"/>
  <c r="FY143" i="288"/>
  <c r="FY144" i="288"/>
  <c r="FZ142" i="288"/>
  <c r="FZ143" i="288"/>
  <c r="FZ144" i="288"/>
  <c r="GA142" i="288"/>
  <c r="GA143" i="288"/>
  <c r="GA144" i="288"/>
  <c r="GB142" i="288"/>
  <c r="GB143" i="288"/>
  <c r="GB144" i="288"/>
  <c r="GC142" i="288"/>
  <c r="GC143" i="288"/>
  <c r="GC144" i="288"/>
  <c r="GD142" i="288"/>
  <c r="GD143" i="288"/>
  <c r="GD144" i="288"/>
  <c r="GE142" i="288"/>
  <c r="GE143" i="288"/>
  <c r="GE144" i="288"/>
  <c r="GF142" i="288"/>
  <c r="GF143" i="288"/>
  <c r="GF144" i="288"/>
  <c r="GG142" i="288"/>
  <c r="GG143" i="288"/>
  <c r="GG144" i="288"/>
  <c r="GH142" i="288"/>
  <c r="GH143" i="288"/>
  <c r="GH144" i="288"/>
  <c r="GI142" i="288"/>
  <c r="GI143" i="288"/>
  <c r="GI144" i="288"/>
  <c r="GJ142" i="288"/>
  <c r="GJ143" i="288"/>
  <c r="GJ144" i="288"/>
  <c r="H144" i="288"/>
  <c r="H166" i="288"/>
  <c r="H132" i="280"/>
  <c r="H143" i="288"/>
  <c r="H165" i="288"/>
  <c r="H142" i="288"/>
  <c r="H164" i="288"/>
  <c r="H162" i="288"/>
  <c r="H139" i="288"/>
  <c r="H161" i="288"/>
  <c r="H136" i="288"/>
  <c r="H138" i="288"/>
  <c r="H160" i="288"/>
  <c r="H158" i="288"/>
  <c r="H135" i="288"/>
  <c r="H157" i="288"/>
  <c r="J135" i="288"/>
  <c r="J157" i="288"/>
  <c r="K168" i="288"/>
  <c r="L168" i="288"/>
  <c r="M168" i="288"/>
  <c r="N168" i="288"/>
  <c r="O168" i="288"/>
  <c r="P168" i="288"/>
  <c r="Q168" i="288"/>
  <c r="R168" i="288"/>
  <c r="S168" i="288"/>
  <c r="T168" i="288"/>
  <c r="U168" i="288"/>
  <c r="V168" i="288"/>
  <c r="W168" i="288"/>
  <c r="X168" i="288"/>
  <c r="Y168" i="288"/>
  <c r="Z168" i="288"/>
  <c r="AA168" i="288"/>
  <c r="AB168" i="288"/>
  <c r="AC168" i="288"/>
  <c r="AD168" i="288"/>
  <c r="AE168" i="288"/>
  <c r="AF168" i="288"/>
  <c r="AG168" i="288"/>
  <c r="AH168" i="288"/>
  <c r="AI168" i="288"/>
  <c r="AJ168" i="288"/>
  <c r="AK168" i="288"/>
  <c r="AL168" i="288"/>
  <c r="AM168" i="288"/>
  <c r="AN168" i="288"/>
  <c r="AO168" i="288"/>
  <c r="AP168" i="288"/>
  <c r="AQ168" i="288"/>
  <c r="AR168" i="288"/>
  <c r="AS168" i="288"/>
  <c r="AT168" i="288"/>
  <c r="AU168" i="288"/>
  <c r="AV168" i="288"/>
  <c r="AW168" i="288"/>
  <c r="AX168" i="288"/>
  <c r="AY168" i="288"/>
  <c r="AZ168" i="288"/>
  <c r="BA168" i="288"/>
  <c r="BB168" i="288"/>
  <c r="BC168" i="288"/>
  <c r="BD168" i="288"/>
  <c r="BE168" i="288"/>
  <c r="K169" i="288"/>
  <c r="L169" i="288"/>
  <c r="M169" i="288"/>
  <c r="N169" i="288"/>
  <c r="O169" i="288"/>
  <c r="P169" i="288"/>
  <c r="Q169" i="288"/>
  <c r="R169" i="288"/>
  <c r="S169" i="288"/>
  <c r="T169" i="288"/>
  <c r="U169" i="288"/>
  <c r="V169" i="288"/>
  <c r="W169" i="288"/>
  <c r="X169" i="288"/>
  <c r="Y169" i="288"/>
  <c r="Z169" i="288"/>
  <c r="AA169" i="288"/>
  <c r="AB169" i="288"/>
  <c r="AC169" i="288"/>
  <c r="AD169" i="288"/>
  <c r="AE169" i="288"/>
  <c r="AF169" i="288"/>
  <c r="AG169" i="288"/>
  <c r="AH169" i="288"/>
  <c r="AI169" i="288"/>
  <c r="AJ169" i="288"/>
  <c r="AK169" i="288"/>
  <c r="AL169" i="288"/>
  <c r="AM169" i="288"/>
  <c r="AN169" i="288"/>
  <c r="AO169" i="288"/>
  <c r="AP169" i="288"/>
  <c r="AQ169" i="288"/>
  <c r="AR169" i="288"/>
  <c r="AS169" i="288"/>
  <c r="AT169" i="288"/>
  <c r="AU169" i="288"/>
  <c r="AV169" i="288"/>
  <c r="AW169" i="288"/>
  <c r="AX169" i="288"/>
  <c r="AY169" i="288"/>
  <c r="AZ169" i="288"/>
  <c r="BA169" i="288"/>
  <c r="BB169" i="288"/>
  <c r="BC169" i="288"/>
  <c r="BD169" i="288"/>
  <c r="BE169" i="288"/>
  <c r="BF169" i="288"/>
  <c r="BG169" i="288"/>
  <c r="BH169" i="288"/>
  <c r="BI169" i="288"/>
  <c r="BJ169" i="288"/>
  <c r="BK169" i="288"/>
  <c r="BL169" i="288"/>
  <c r="BM169" i="288"/>
  <c r="BN169" i="288"/>
  <c r="BO169" i="288"/>
  <c r="BP169" i="288"/>
  <c r="BQ169" i="288"/>
  <c r="BR169" i="288"/>
  <c r="BS169" i="288"/>
  <c r="BT169" i="288"/>
  <c r="BU169" i="288"/>
  <c r="BV169" i="288"/>
  <c r="BW169" i="288"/>
  <c r="BX169" i="288"/>
  <c r="BY169" i="288"/>
  <c r="BZ169" i="288"/>
  <c r="CA169" i="288"/>
  <c r="CB169" i="288"/>
  <c r="CC169" i="288"/>
  <c r="CD169" i="288"/>
  <c r="CE169" i="288"/>
  <c r="CF169" i="288"/>
  <c r="CG169" i="288"/>
  <c r="CH169" i="288"/>
  <c r="CI169" i="288"/>
  <c r="CJ169" i="288"/>
  <c r="CK169" i="288"/>
  <c r="CL169" i="288"/>
  <c r="CM169" i="288"/>
  <c r="CN169" i="288"/>
  <c r="CO169" i="288"/>
  <c r="CP169" i="288"/>
  <c r="CQ169" i="288"/>
  <c r="CR169" i="288"/>
  <c r="CS169" i="288"/>
  <c r="CT169" i="288"/>
  <c r="CU169" i="288"/>
  <c r="CV169" i="288"/>
  <c r="CW169" i="288"/>
  <c r="CX169" i="288"/>
  <c r="CY169" i="288"/>
  <c r="CZ169" i="288"/>
  <c r="DA169" i="288"/>
  <c r="DB169" i="288"/>
  <c r="DC169" i="288"/>
  <c r="DD169" i="288"/>
  <c r="DE169" i="288"/>
  <c r="DF169" i="288"/>
  <c r="DG169" i="288"/>
  <c r="DH169" i="288"/>
  <c r="DI169" i="288"/>
  <c r="DJ169" i="288"/>
  <c r="DK169" i="288"/>
  <c r="DL169" i="288"/>
  <c r="DM169" i="288"/>
  <c r="DN169" i="288"/>
  <c r="DO169" i="288"/>
  <c r="DP169" i="288"/>
  <c r="DQ169" i="288"/>
  <c r="DR169" i="288"/>
  <c r="DS169" i="288"/>
  <c r="DT169" i="288"/>
  <c r="DU169" i="288"/>
  <c r="DV169" i="288"/>
  <c r="DW169" i="288"/>
  <c r="DX169" i="288"/>
  <c r="DY169" i="288"/>
  <c r="DZ169" i="288"/>
  <c r="EA169" i="288"/>
  <c r="EB169" i="288"/>
  <c r="EC169" i="288"/>
  <c r="ED169" i="288"/>
  <c r="EE169" i="288"/>
  <c r="EF169" i="288"/>
  <c r="EG169" i="288"/>
  <c r="EH169" i="288"/>
  <c r="EI169" i="288"/>
  <c r="EJ169" i="288"/>
  <c r="EK169" i="288"/>
  <c r="EL169" i="288"/>
  <c r="EM169" i="288"/>
  <c r="EN169" i="288"/>
  <c r="EO169" i="288"/>
  <c r="EP169" i="288"/>
  <c r="EQ169" i="288"/>
  <c r="ER169" i="288"/>
  <c r="ES169" i="288"/>
  <c r="ET169" i="288"/>
  <c r="EU169" i="288"/>
  <c r="EV169" i="288"/>
  <c r="EW169" i="288"/>
  <c r="EX169" i="288"/>
  <c r="EY169" i="288"/>
  <c r="EZ169" i="288"/>
  <c r="FA169" i="288"/>
  <c r="FB169" i="288"/>
  <c r="FC169" i="288"/>
  <c r="FD169" i="288"/>
  <c r="FE169" i="288"/>
  <c r="FF169" i="288"/>
  <c r="FG169" i="288"/>
  <c r="FH169" i="288"/>
  <c r="FI169" i="288"/>
  <c r="FJ169" i="288"/>
  <c r="FK169" i="288"/>
  <c r="FL169" i="288"/>
  <c r="FM169" i="288"/>
  <c r="FN169" i="288"/>
  <c r="FO169" i="288"/>
  <c r="FP169" i="288"/>
  <c r="FQ169" i="288"/>
  <c r="FR169" i="288"/>
  <c r="FS169" i="288"/>
  <c r="FT169" i="288"/>
  <c r="FU169" i="288"/>
  <c r="FV169" i="288"/>
  <c r="FW169" i="288"/>
  <c r="FX169" i="288"/>
  <c r="FY169" i="288"/>
  <c r="FZ169" i="288"/>
  <c r="GA169" i="288"/>
  <c r="GB169" i="288"/>
  <c r="GC169" i="288"/>
  <c r="GD169" i="288"/>
  <c r="GE169" i="288"/>
  <c r="GF169" i="288"/>
  <c r="GG169" i="288"/>
  <c r="GH169" i="288"/>
  <c r="GI169" i="288"/>
  <c r="GJ169" i="288"/>
  <c r="F172" i="288"/>
  <c r="Q4" i="316"/>
  <c r="Q3" i="316"/>
  <c r="F128" i="288"/>
  <c r="H23" i="269"/>
  <c r="K23" i="269"/>
  <c r="L23" i="269"/>
  <c r="J23" i="269"/>
  <c r="F42" i="286"/>
  <c r="H26" i="269"/>
  <c r="K26" i="269"/>
  <c r="J26" i="269"/>
  <c r="J2" i="269"/>
  <c r="F3" i="288"/>
  <c r="N27" i="288"/>
  <c r="O27" i="288"/>
  <c r="P27" i="288"/>
  <c r="M27" i="288"/>
  <c r="F31" i="288"/>
  <c r="F11" i="316"/>
  <c r="F220" i="288"/>
  <c r="L26" i="269"/>
  <c r="J17" i="288"/>
  <c r="K17" i="288"/>
  <c r="K222" i="288"/>
  <c r="K223" i="288"/>
  <c r="F3" i="307"/>
  <c r="F3" i="286"/>
  <c r="F3" i="311"/>
  <c r="F3" i="309"/>
  <c r="F3" i="285"/>
  <c r="F3" i="306"/>
  <c r="F3" i="278"/>
  <c r="F3" i="314"/>
  <c r="F3" i="277"/>
  <c r="F3" i="275"/>
  <c r="F3" i="273"/>
  <c r="F3" i="305"/>
  <c r="F3" i="310"/>
  <c r="F3" i="304"/>
  <c r="F3" i="280"/>
  <c r="F3" i="289"/>
  <c r="F3" i="265"/>
  <c r="F3" i="264"/>
  <c r="F3" i="282"/>
  <c r="J222" i="288"/>
  <c r="J223" i="288"/>
  <c r="F224" i="28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<sst xmlns="http://schemas.openxmlformats.org/spreadsheetml/2006/main" count="1347" uniqueCount="780">
  <si>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</si>
  <si>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</si>
  <si>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</si>
  <si>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</si>
  <si>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</si>
  <si>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</si>
  <si>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</si>
  <si>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</si>
  <si>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</si>
  <si>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</si>
  <si>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</si>
  <si>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</si>
  <si>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</si>
  <si>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</si>
  <si>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</si>
  <si>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</si>
  <si>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</si>
  <si>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</si>
  <si>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</si>
  <si>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</si>
  <si>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</si>
  <si>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</si>
  <si>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</si>
  <si>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</si>
  <si>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</si>
  <si>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</si>
  <si>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</si>
  <si>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</si>
  <si>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</si>
  <si>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</si>
  <si>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</si>
  <si>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</si>
  <si>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</si>
  <si>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</si>
  <si>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</si>
  <si>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</si>
  <si>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</si>
  <si>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</si>
  <si>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</si>
  <si>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</si>
  <si>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</si>
  <si>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</si>
  <si>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</si>
  <si>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</si>
  <si>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</si>
  <si>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</si>
  <si>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</si>
  <si>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</si>
  <si>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</si>
  <si>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</si>
  <si>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</si>
  <si>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</si>
  <si>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</si>
  <si>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</si>
  <si>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</si>
  <si>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</si>
  <si>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</si>
  <si>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</si>
  <si>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</si>
  <si>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</si>
  <si>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</si>
  <si>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</si>
  <si>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</si>
  <si>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</si>
  <si>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</si>
  <si>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</si>
  <si>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</si>
  <si>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</si>
  <si>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</si>
  <si>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</si>
  <si>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</si>
  <si>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</si>
  <si>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</si>
  <si>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</si>
  <si>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</si>
  <si>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</si>
  <si>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</si>
  <si>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</si>
  <si>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</si>
  <si>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</si>
  <si>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</si>
  <si>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</si>
  <si>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</si>
  <si>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</si>
  <si>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</si>
  <si>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</si>
  <si>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</si>
  <si>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</si>
  <si>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</si>
  <si>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</si>
  <si>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</si>
  <si>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</si>
  <si>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</si>
  <si>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</si>
  <si>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</si>
  <si>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</si>
  <si>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</si>
  <si>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</si>
  <si>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</si>
  <si>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</si>
  <si>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</si>
  <si>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</si>
  <si>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</si>
  <si>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</si>
  <si>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</si>
  <si>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</si>
  <si>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</si>
  <si>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</si>
  <si>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</si>
  <si>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</si>
  <si>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</si>
  <si>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</si>
  <si>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</si>
  <si>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</si>
  <si>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</si>
  <si>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</si>
  <si>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</si>
  <si>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</si>
  <si>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</si>
  <si>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</si>
  <si>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</si>
  <si>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</si>
  <si>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</si>
  <si>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</si>
  <si>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</si>
  <si>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</si>
  <si>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</si>
  <si>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</si>
  <si>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</si>
  <si>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</si>
  <si>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</si>
  <si>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</si>
  <si>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% of annual yield</t>
  </si>
  <si>
    <t>COUNTERS / PERIOD NUMBERS</t>
  </si>
  <si>
    <t>Period number</t>
  </si>
  <si>
    <t>Annual timeline</t>
  </si>
  <si>
    <t>Quarterly timeline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</si>
  <si>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</si>
  <si>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</si>
  <si>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</si>
  <si>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</si>
  <si>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</si>
  <si>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</si>
  <si>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</si>
  <si>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</si>
  <si>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</si>
  <si>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</si>
  <si>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</si>
  <si>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</si>
  <si>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</si>
  <si>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O&amp;M COST</t>
  </si>
  <si>
    <t>Annual real O&amp;M cost</t>
  </si>
  <si>
    <t>Revenue</t>
  </si>
  <si>
    <t>Opex</t>
  </si>
  <si>
    <t>O&amp;M expense POS</t>
  </si>
  <si>
    <t>SHARE CAPITAL</t>
  </si>
  <si>
    <t>Share capital balance BEG</t>
  </si>
  <si>
    <t>Share capital balance</t>
  </si>
  <si>
    <t>Share capital drawdown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</si>
  <si>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</si>
  <si>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</si>
  <si>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</si>
  <si>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</si>
  <si>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</si>
  <si>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</si>
  <si>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</si>
  <si>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</si>
  <si>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Year 1 P50 production</t>
  </si>
  <si>
    <t>Length of PPA</t>
  </si>
  <si>
    <t>Senior debt drawdown</t>
  </si>
  <si>
    <t>Senior debt balance BEG</t>
  </si>
  <si>
    <t>Senior debt balance</t>
  </si>
  <si>
    <t>SENIOR DEBT</t>
  </si>
  <si>
    <t>Senior debt interest</t>
  </si>
  <si>
    <t>Senior debt swap rate</t>
  </si>
  <si>
    <t>Senior debt interest margin</t>
  </si>
  <si>
    <t>FINANCING</t>
  </si>
  <si>
    <t>Senior debt repayment period flag</t>
  </si>
  <si>
    <t>Senior debt repayment term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</si>
  <si>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</si>
  <si>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</si>
  <si>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</si>
  <si>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</si>
  <si>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</si>
  <si>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</si>
  <si>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</si>
  <si>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</si>
  <si>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</si>
  <si>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Senior debt service</t>
  </si>
  <si>
    <t>ratio</t>
  </si>
  <si>
    <t>Min DSCR</t>
  </si>
  <si>
    <t>Avg DSCR</t>
  </si>
  <si>
    <t>Days in year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</si>
  <si>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</si>
  <si>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</si>
  <si>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</si>
  <si>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</si>
  <si>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</si>
  <si>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</si>
  <si>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</si>
  <si>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</si>
  <si>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</si>
  <si>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</si>
  <si>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</si>
  <si>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</si>
  <si>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</si>
  <si>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</si>
  <si>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</si>
  <si>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[allowable capex]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</si>
  <si>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</si>
  <si>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</si>
  <si>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</si>
  <si>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</si>
  <si>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</si>
  <si>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</si>
  <si>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</si>
  <si>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</si>
  <si>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</si>
  <si>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</si>
  <si>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</si>
  <si>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</si>
  <si>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</si>
  <si>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</si>
  <si>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</si>
  <si>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</si>
  <si>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</si>
  <si>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`</t>
  </si>
  <si>
    <t xml:space="preserve">RCF - initial balance </t>
  </si>
  <si>
    <t>Revolving credit facility</t>
  </si>
  <si>
    <t>All in RCF annual interest rate</t>
  </si>
  <si>
    <t>Debt sizing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</si>
  <si>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</si>
  <si>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</si>
  <si>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</si>
  <si>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</si>
  <si>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</si>
  <si>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</si>
  <si>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</si>
  <si>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</si>
  <si>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check</t>
  </si>
  <si>
    <t>Senior debt level principal repayment</t>
  </si>
  <si>
    <t>Senior active principal repayment profile</t>
  </si>
  <si>
    <t>Senior debt principal repayment POS</t>
  </si>
  <si>
    <t>Level principal repayments profile</t>
  </si>
  <si>
    <t>Sculpted profile</t>
  </si>
  <si>
    <t xml:space="preserve">Senior debt sculpted principal repayment </t>
  </si>
  <si>
    <t>ACCOUNTS RECEIVABLE</t>
  </si>
  <si>
    <t>Accounts receivable days</t>
  </si>
  <si>
    <t>Forecast accounts receivable balance</t>
  </si>
  <si>
    <t xml:space="preserve">Accounts receivable - initial balance </t>
  </si>
  <si>
    <t>Accounts receivable balance</t>
  </si>
  <si>
    <t>ACCOUNTS PAYABLE</t>
  </si>
  <si>
    <t>Accounts payable days</t>
  </si>
  <si>
    <t>Forecast accounts payable balance</t>
  </si>
  <si>
    <t xml:space="preserve">Accounts payable - initial balance </t>
  </si>
  <si>
    <t>Accounts payable balance BEG</t>
  </si>
  <si>
    <t>Accounts payable balance</t>
  </si>
  <si>
    <t>Cash paid for O&amp;M costs POS</t>
  </si>
  <si>
    <t>Assets</t>
  </si>
  <si>
    <t>Liabilities</t>
  </si>
  <si>
    <t>WORKING CAPITAL</t>
  </si>
  <si>
    <t>Expected CPI at close</t>
  </si>
  <si>
    <t>index</t>
  </si>
  <si>
    <t>Forecast CPI growth rate</t>
  </si>
  <si>
    <t>Escalation period end month</t>
  </si>
  <si>
    <t>Escalation year end month flag</t>
  </si>
  <si>
    <t>O&amp;M escalation factor</t>
  </si>
  <si>
    <t>Indexation</t>
  </si>
  <si>
    <t>CPI at O&amp;M contract signature date</t>
  </si>
  <si>
    <t>Forecast CPI</t>
  </si>
  <si>
    <t>ESCALATION FACTORS</t>
  </si>
  <si>
    <t>FORECAST CPI</t>
  </si>
  <si>
    <t>Senior debt service coverage ratio</t>
  </si>
  <si>
    <t>Electricity generation</t>
  </si>
  <si>
    <t>Units in a thousand</t>
  </si>
  <si>
    <t>Compound degradation</t>
  </si>
  <si>
    <t>Annual degradation</t>
  </si>
  <si>
    <t>Annual DSCR profile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</si>
  <si>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</si>
  <si>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</si>
  <si>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</si>
  <si>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</si>
  <si>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</si>
  <si>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</si>
  <si>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</si>
  <si>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</si>
  <si>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</si>
  <si>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</si>
  <si>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</si>
  <si>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</si>
  <si>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</si>
  <si>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</si>
  <si>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</si>
  <si>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</si>
  <si>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</si>
  <si>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</si>
  <si>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</si>
  <si>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</si>
  <si>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</si>
  <si>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</si>
  <si>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</si>
  <si>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</si>
  <si>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</si>
  <si>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Senior debt DSCR applicable in year</t>
  </si>
  <si>
    <t>SENIOR DEBT FORWARD CURVE</t>
  </si>
  <si>
    <t>Senior debt forward curve as at April 27th</t>
  </si>
  <si>
    <t>All in annual senior debt interest rate applicable in period</t>
  </si>
  <si>
    <t>Spare</t>
  </si>
  <si>
    <t>Senior debt forward curve selection</t>
  </si>
  <si>
    <t>profile</t>
  </si>
  <si>
    <t>Level DS / amortising profile</t>
  </si>
  <si>
    <t>Senior debt level ds principal repayment</t>
  </si>
  <si>
    <t>Sum of senior debt discount factors</t>
  </si>
  <si>
    <t>sum of factors</t>
  </si>
  <si>
    <t>Senior debt level ds periodic payment</t>
  </si>
  <si>
    <t>1 = level p, 2 = sculpted, 3 = level ds</t>
  </si>
  <si>
    <t>Escalation period year end flag</t>
  </si>
  <si>
    <t>Financial close date</t>
  </si>
  <si>
    <t>Model period beginning - m</t>
  </si>
  <si>
    <t>Model period ending - m</t>
  </si>
  <si>
    <t>Financial close date flag - m</t>
  </si>
  <si>
    <t>First construction period flag - m</t>
  </si>
  <si>
    <t>Last construction period flag</t>
  </si>
  <si>
    <t>End of construction period date</t>
  </si>
  <si>
    <t>Last construction period flag - m</t>
  </si>
  <si>
    <t>Construction period flag</t>
  </si>
  <si>
    <t>End of construction period flag</t>
  </si>
  <si>
    <t>First construction period flag</t>
  </si>
  <si>
    <t>End of senior debt repayment period flag</t>
  </si>
  <si>
    <t>Construction</t>
  </si>
  <si>
    <t>Monthly timeline</t>
  </si>
  <si>
    <t>First model column flag - m</t>
  </si>
  <si>
    <t>First operating period flag - m</t>
  </si>
  <si>
    <t>Timeline label counter - m</t>
  </si>
  <si>
    <t>Timeline label - m</t>
  </si>
  <si>
    <t>Construction period length</t>
  </si>
  <si>
    <t>Days from FC until COD</t>
  </si>
  <si>
    <t>CPI at COD</t>
  </si>
  <si>
    <t>End of financial year flag</t>
  </si>
  <si>
    <t>Financial year end date of first model period</t>
  </si>
  <si>
    <t>Financial year end applicable to period</t>
  </si>
  <si>
    <t>Financial year</t>
  </si>
  <si>
    <t>End of financial year flag - m</t>
  </si>
  <si>
    <t>EPC cost</t>
  </si>
  <si>
    <t>EPC spent contingency</t>
  </si>
  <si>
    <t>Construction insurance</t>
  </si>
  <si>
    <t>Development costs</t>
  </si>
  <si>
    <t>O&amp;M mobilisation</t>
  </si>
  <si>
    <t>Base EPC spend curve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</si>
  <si>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</si>
  <si>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</si>
  <si>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</si>
  <si>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</si>
  <si>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</si>
  <si>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</si>
  <si>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</si>
  <si>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</si>
  <si>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Construction insurance - base amount</t>
  </si>
  <si>
    <t>Construction insurance cost</t>
  </si>
  <si>
    <t>Development costs - base amount</t>
  </si>
  <si>
    <t>O&amp;M mobilisation - base amount</t>
  </si>
  <si>
    <t>PROJECT COSTS</t>
  </si>
  <si>
    <t>Construction costs - m</t>
  </si>
  <si>
    <t>[financing costs]</t>
  </si>
  <si>
    <t>Project costs / funding requirement</t>
  </si>
  <si>
    <t>SHARE CAPITAL DRAWDOWN</t>
  </si>
  <si>
    <t>Share capital amount</t>
  </si>
  <si>
    <t>Share capital during construction balance BEG</t>
  </si>
  <si>
    <t>Share capital during construction balance</t>
  </si>
  <si>
    <t>CONSTRUCTION DEBT</t>
  </si>
  <si>
    <t>Construction debt drawdown - m</t>
  </si>
  <si>
    <t>Construction debt balance BEG</t>
  </si>
  <si>
    <t>Construction debt balance</t>
  </si>
  <si>
    <t>FINANCING COSTS</t>
  </si>
  <si>
    <t>Upfront fee</t>
  </si>
  <si>
    <t>Commitment fee</t>
  </si>
  <si>
    <t>[financing fees / other]</t>
  </si>
  <si>
    <t>Construction debt undrawn amount</t>
  </si>
  <si>
    <t>Construction debt commitment fee</t>
  </si>
  <si>
    <t>Interest during construction</t>
  </si>
  <si>
    <t>p.a.</t>
  </si>
  <si>
    <t>All in construction debt interest rate</t>
  </si>
  <si>
    <t>Days in period - m</t>
  </si>
  <si>
    <t>Construction debt interest</t>
  </si>
  <si>
    <t>Construction debt</t>
  </si>
  <si>
    <t>PASTE LINE ITEMS</t>
  </si>
  <si>
    <t>COPY LINE ITEMS</t>
  </si>
  <si>
    <t>CHECKS</t>
  </si>
  <si>
    <t>Monthly line items</t>
  </si>
  <si>
    <t>Quarterly line items</t>
  </si>
  <si>
    <t>Constants</t>
  </si>
  <si>
    <t>Project costs / funding requirement - paste</t>
  </si>
  <si>
    <t>Project costs / funding requirement - check</t>
  </si>
  <si>
    <t>Master solve check</t>
  </si>
  <si>
    <t>Construction debt drawdown</t>
  </si>
  <si>
    <t>Operating cashflow</t>
  </si>
  <si>
    <t>Cashflow available for senior debt</t>
  </si>
  <si>
    <t>Cashflow available for debt service</t>
  </si>
  <si>
    <t>Model ops period counter - m</t>
  </si>
  <si>
    <t>TIMELINE AGGREGATION</t>
  </si>
  <si>
    <t>Construction costs POS</t>
  </si>
  <si>
    <t>FINANCING COST SUMMARY</t>
  </si>
  <si>
    <t>Financing fees - m</t>
  </si>
  <si>
    <t>Financing fees POS</t>
  </si>
  <si>
    <t>AMORTISATION OF CAPITALISED FINANCE COSTS</t>
  </si>
  <si>
    <t>Amortisation of capitalised finance costs POS</t>
  </si>
  <si>
    <t>Capitalised finance costs balance BEG</t>
  </si>
  <si>
    <t>Capitalised finance costs balance</t>
  </si>
  <si>
    <t>Construction period asset value for tax</t>
  </si>
  <si>
    <t>less:</t>
  </si>
  <si>
    <t>Net cashflow from equity during construction - NEG for IRR</t>
  </si>
  <si>
    <t>Net cashflow to equity during operations</t>
  </si>
  <si>
    <t>Working capital reserve account</t>
  </si>
  <si>
    <t>Release of working capital reserve</t>
  </si>
  <si>
    <t>Net working capital balance</t>
  </si>
  <si>
    <t>NET WORKING CAPITAL BALANCE FOR PRE-FUNDING</t>
  </si>
  <si>
    <t>Pre-funding of working capital amount</t>
  </si>
  <si>
    <t>PRE-FUNDING OF RESERVE ACCOUNTS</t>
  </si>
  <si>
    <t>CONSTRUCTION COST SUMMARY</t>
  </si>
  <si>
    <t>Pre-funding of working capital POS</t>
  </si>
  <si>
    <t>Pre-funding of working capital - m</t>
  </si>
  <si>
    <t>Working capital reserve account balance BEG</t>
  </si>
  <si>
    <t>Working capital reserve account balance</t>
  </si>
  <si>
    <t>TARIFF SOLVING</t>
  </si>
  <si>
    <t>Target IRR</t>
  </si>
  <si>
    <t>Target IRR as % of actual IRR</t>
  </si>
  <si>
    <t>Tariff solving mode</t>
  </si>
  <si>
    <t>1 = changes go to tariff, 2 = changes go to IRR</t>
  </si>
  <si>
    <t>Adjusted tariff</t>
  </si>
  <si>
    <t>Tariff adjustment check</t>
  </si>
  <si>
    <t>Tariff check precision adjustment</t>
  </si>
  <si>
    <t>Cash flow available for senior debt - paste</t>
  </si>
  <si>
    <t>Max cash balance</t>
  </si>
  <si>
    <t>Average cash balance</t>
  </si>
  <si>
    <t>Leverage</t>
  </si>
  <si>
    <t>Shareholder loan interest paid</t>
  </si>
  <si>
    <t>Shareholder loan principal repayment</t>
  </si>
  <si>
    <t>Cashflow available for share capital redemption</t>
  </si>
  <si>
    <t>Shareholder loan balance</t>
  </si>
  <si>
    <t>Shareholder loan interest expense</t>
  </si>
  <si>
    <t>Cash flow available for shareholder loan</t>
  </si>
  <si>
    <t>SHAREHOLDER LOAN</t>
  </si>
  <si>
    <t>Shareholder loan requirement</t>
  </si>
  <si>
    <t>Funding requirement for shareholder loan</t>
  </si>
  <si>
    <t>Shareholder loan during construction balance BEG</t>
  </si>
  <si>
    <t>Shareholder loan during construction balance</t>
  </si>
  <si>
    <t>Undrawn shareholder loan</t>
  </si>
  <si>
    <t>Shareholder loan drawdown</t>
  </si>
  <si>
    <t>Shareholder loan interest unpaid</t>
  </si>
  <si>
    <t>Shareholder loan balance BEG</t>
  </si>
  <si>
    <t>Shareholder loan interest expense POS</t>
  </si>
  <si>
    <t>Cashflow available for shareholder loan</t>
  </si>
  <si>
    <t>Shareholder loan interest paid POS</t>
  </si>
  <si>
    <t>Unpaid shareholder loan interest</t>
  </si>
  <si>
    <t>Cash availble for shareholder loan repayment</t>
  </si>
  <si>
    <t>Shareholder loan principal repayment POS</t>
  </si>
  <si>
    <t>DEBT SERVICE RESERVE ACCOUNT</t>
  </si>
  <si>
    <t>Target DSRA balance</t>
  </si>
  <si>
    <t>DSRA target balance % of 12 month debt service - Post TRD</t>
  </si>
  <si>
    <t>DSRA target balance</t>
  </si>
  <si>
    <t>Target DSRA balance at end construction - periodic</t>
  </si>
  <si>
    <t>Cash pre-funding of DSRA</t>
  </si>
  <si>
    <t>Target deposit / (release)</t>
  </si>
  <si>
    <t>Target deposit</t>
  </si>
  <si>
    <t>DSRA deposit</t>
  </si>
  <si>
    <t>Cash available for DSRA / (DS shortfall)</t>
  </si>
  <si>
    <t>Cash available for DSRA</t>
  </si>
  <si>
    <t>DS shortfall target withdrawal</t>
  </si>
  <si>
    <t>DS shortfall withdrawal</t>
  </si>
  <si>
    <t>DSRA release</t>
  </si>
  <si>
    <t>CF</t>
  </si>
  <si>
    <t>DSRA withdrawal</t>
  </si>
  <si>
    <t>DSRA balance</t>
  </si>
  <si>
    <t>Target DSRA balance at end construction</t>
  </si>
  <si>
    <t>DSRA balance BEG</t>
  </si>
  <si>
    <t>plus</t>
  </si>
  <si>
    <t>BS</t>
  </si>
  <si>
    <t>DSRA sufficiently funded check</t>
  </si>
  <si>
    <t>Periods in a year</t>
  </si>
  <si>
    <t>Annual debt service for target balance</t>
  </si>
  <si>
    <t>DSRA target balance selection switch</t>
  </si>
  <si>
    <t>1 = 50% of 12m, 2 = next 6m</t>
  </si>
  <si>
    <t>Cashflow available for DSRA</t>
  </si>
  <si>
    <t>DSRA deposit POS</t>
  </si>
  <si>
    <t>DSRA</t>
  </si>
  <si>
    <t>Debt service reserve account</t>
  </si>
  <si>
    <t>Pre-funding of DSRA - m</t>
  </si>
  <si>
    <t>Pre-funding of DSRA POS</t>
  </si>
  <si>
    <t>ANNUAL DSCR</t>
  </si>
  <si>
    <t>Annual debt service</t>
  </si>
  <si>
    <t>Annual CFADS</t>
  </si>
  <si>
    <t>Senior annual debt service coverage ratio</t>
  </si>
  <si>
    <t>Min ADSCR</t>
  </si>
  <si>
    <t>Avg ADSCR</t>
  </si>
  <si>
    <t>AVERAGE COST OF DEBT</t>
  </si>
  <si>
    <t>Debt drawdown - neg for cost of debt</t>
  </si>
  <si>
    <t>Debt cashflow during construction</t>
  </si>
  <si>
    <t>Average cost of debt</t>
  </si>
  <si>
    <t>Length of construction period</t>
  </si>
  <si>
    <t>Years from FC - counter</t>
  </si>
  <si>
    <t>WEIGHTED AVERAGE LIFE OF LOAN</t>
  </si>
  <si>
    <t>Senior debt repayment as % of total</t>
  </si>
  <si>
    <t>Weighted average life of loan</t>
  </si>
  <si>
    <t>LLCR</t>
  </si>
  <si>
    <t>Period interest rate for LLCR</t>
  </si>
  <si>
    <t>Min LLCR</t>
  </si>
  <si>
    <t>PV of LLCR cash flow</t>
  </si>
  <si>
    <t>LLCR flag</t>
  </si>
  <si>
    <t>Loan life coverage ratio</t>
  </si>
  <si>
    <t>Avg LLCR</t>
  </si>
  <si>
    <t>Annual yield allocation check</t>
  </si>
  <si>
    <t>$ 000s p.a.</t>
  </si>
  <si>
    <t>Senior debt target gearing</t>
  </si>
  <si>
    <t>Propoprtion of senior debt hedged</t>
  </si>
  <si>
    <t>Active senior debt forward curve</t>
  </si>
  <si>
    <t xml:space="preserve">Construction debt upfront fee </t>
  </si>
  <si>
    <t>Contract period quarter</t>
  </si>
  <si>
    <t>OPTIMISATION</t>
  </si>
  <si>
    <t>GWh p.a.</t>
  </si>
  <si>
    <t>info only</t>
  </si>
  <si>
    <t>EPC PROFILE</t>
  </si>
  <si>
    <t>OTHER CONSTRUCTION COSTS</t>
  </si>
  <si>
    <t>SOURCES OF CASH</t>
  </si>
  <si>
    <t>NET EQUITY CASHFLOW FOR IRR</t>
  </si>
  <si>
    <t>Equity bridge margin - construction</t>
  </si>
  <si>
    <t>Equity bridge margin - operations</t>
  </si>
  <si>
    <t>Equity bridge upfront fee</t>
  </si>
  <si>
    <t>Equity bridge commitment fee</t>
  </si>
  <si>
    <t>% of margin</t>
  </si>
  <si>
    <t>EBL interest &amp; fee pre-PCOD paid vs rolled-up switch</t>
  </si>
  <si>
    <t>0 = paid, 1 = rolled-up</t>
  </si>
  <si>
    <t>% of EBL hedged</t>
  </si>
  <si>
    <t>Equity bridge day count convention</t>
  </si>
  <si>
    <t>Term of equity bridge beyond PCOD</t>
  </si>
  <si>
    <t>Equity bridge</t>
  </si>
  <si>
    <t>Quarterly timeline conversion</t>
  </si>
  <si>
    <t>Equity bridge repayment</t>
  </si>
  <si>
    <t>Equity bridge interest and fees rolled up</t>
  </si>
  <si>
    <t>Equity bridge interest and fees - rolled up</t>
  </si>
  <si>
    <t>Equity bridge interest and fees paid POS</t>
  </si>
  <si>
    <t>Equity bridge interest and fees - paid</t>
  </si>
  <si>
    <t>Equity bridge commitment fee - rolled up</t>
  </si>
  <si>
    <t>Equity bridge commitment fee - paid</t>
  </si>
  <si>
    <t>Equity bridge undrawn balance</t>
  </si>
  <si>
    <t>Equity bridge upfront fee - rolled up</t>
  </si>
  <si>
    <t>Equity bridge upfront fee - paid</t>
  </si>
  <si>
    <t>Equity bridge fees</t>
  </si>
  <si>
    <t>Equity bridge interest - rolled up</t>
  </si>
  <si>
    <t>Equity bridge interest - paid</t>
  </si>
  <si>
    <t>Equity bridge interest</t>
  </si>
  <si>
    <t>Equity bridge period interest rate</t>
  </si>
  <si>
    <t>Equity bridge - availability period base rate</t>
  </si>
  <si>
    <t>% of EBL hedged during construction</t>
  </si>
  <si>
    <t>Equity bridge balance</t>
  </si>
  <si>
    <t>Equity bridge balance BEG</t>
  </si>
  <si>
    <t>Equity bridge drawdown</t>
  </si>
  <si>
    <t>EQUITY BRIDGE</t>
  </si>
  <si>
    <t>Funding requirement for EBL</t>
  </si>
  <si>
    <t>EBL requirement</t>
  </si>
  <si>
    <t>Base case 2</t>
  </si>
  <si>
    <t>Active senior debt forward curve -m</t>
  </si>
  <si>
    <t>Equity bridge interest POS</t>
  </si>
  <si>
    <t>Equity bridge applicable interest rate</t>
  </si>
  <si>
    <t>All in equity bridge base rate</t>
  </si>
  <si>
    <t>% of EBL hedged during operations</t>
  </si>
  <si>
    <t>Equity bridge bullet repayment during operations</t>
  </si>
  <si>
    <t>Equity bridge repayment date</t>
  </si>
  <si>
    <t>Equity bridge repayment date flag</t>
  </si>
  <si>
    <t>EBL term post PCOD flag</t>
  </si>
  <si>
    <t>EQUITY BRIDGE POST CONSTRUCTION FLAG</t>
  </si>
  <si>
    <t>Equity bridge drawdown - m</t>
  </si>
  <si>
    <t>EBL requirement fixed</t>
  </si>
  <si>
    <t>EBL requirement check</t>
  </si>
  <si>
    <t>Equity bridge interest and fees rolled up - total check</t>
  </si>
  <si>
    <t>Equity bridge repayment POS</t>
  </si>
  <si>
    <t>Cashflow available for equity bridge loan</t>
  </si>
  <si>
    <t>Shareholder loan drawdown during operations</t>
  </si>
  <si>
    <t>Shareholder loan drawdown during construction</t>
  </si>
  <si>
    <t>EBL available for drawdown for costs</t>
  </si>
  <si>
    <t>Repayment of equity bridge POS</t>
  </si>
  <si>
    <t>Total equity requirement</t>
  </si>
  <si>
    <t xml:space="preserve">Undrawn share capital </t>
  </si>
  <si>
    <t>EBL active switch</t>
  </si>
  <si>
    <t>1 = yes; 0 = no</t>
  </si>
  <si>
    <t>Equity bridge interest and fees rolled up - total - fixed</t>
  </si>
  <si>
    <t>Shareholder loan drawdown for EBL repayment - m</t>
  </si>
  <si>
    <t>Shareholder drawdown - m</t>
  </si>
  <si>
    <t>Shareholder loan drawdown excluding EBL repayment - m</t>
  </si>
  <si>
    <t>Share capital drawdown - m</t>
  </si>
  <si>
    <t>Undrawn equity bridge loan</t>
  </si>
  <si>
    <t>Total EBL drawdown including rolled up costs - m</t>
  </si>
  <si>
    <t>Equity bridge swap rate</t>
  </si>
  <si>
    <t>Equity bridge interest and fees rolled up - total - calc</t>
  </si>
  <si>
    <t>Equity bridge repaid at end construction?</t>
  </si>
  <si>
    <t>Construction debt financing costs - m</t>
  </si>
  <si>
    <t>Total financing costs incl. rolled up costs - m</t>
  </si>
  <si>
    <t>Cash available for shareholder loan</t>
  </si>
  <si>
    <t>Equity bridge interest and fees rolled up - m</t>
  </si>
  <si>
    <t>EARLY GENERATION REVENUE</t>
  </si>
  <si>
    <t>EGR production</t>
  </si>
  <si>
    <t>Sum of Electricity generation revenue</t>
  </si>
  <si>
    <t>EGR payment delay (months)</t>
  </si>
  <si>
    <t>Cash received from EGRs</t>
  </si>
  <si>
    <t>Sum of Cash received from EGRs</t>
  </si>
  <si>
    <t>Accounts receivable during construction balance BEG</t>
  </si>
  <si>
    <t>Accounts receivable during construction balance</t>
  </si>
  <si>
    <t>EGR revenue</t>
  </si>
  <si>
    <t>EGR cash received</t>
  </si>
  <si>
    <t>EGR receivable</t>
  </si>
  <si>
    <t>Aggregation of EGRs</t>
  </si>
  <si>
    <t>Early generation revenue - m</t>
  </si>
  <si>
    <t>Cash received from EGRs - m</t>
  </si>
  <si>
    <t xml:space="preserve">Early generation revenue </t>
  </si>
  <si>
    <t>Accounts receivable balance - ops BEG</t>
  </si>
  <si>
    <t>Cash received from operating period invoices</t>
  </si>
  <si>
    <t>Electricity generation revenue - incl. EGRs</t>
  </si>
  <si>
    <t>Net cash received - incl. EGRs</t>
  </si>
  <si>
    <t>EGRs</t>
  </si>
  <si>
    <t>% of plant completed - during EGR period</t>
  </si>
  <si>
    <t>Cash pre-funding of working capital</t>
  </si>
  <si>
    <t>CFADS over term of senior debt excl EGRs</t>
  </si>
  <si>
    <t>Production Capacity</t>
  </si>
  <si>
    <t>Year 1 P50 capacity factor</t>
  </si>
  <si>
    <t>Early generation revenue</t>
  </si>
  <si>
    <t>MW</t>
  </si>
  <si>
    <t>ProjectCo costs during construction</t>
  </si>
  <si>
    <t>Success fee - base amount</t>
  </si>
  <si>
    <t>Prima share of ProjectCo</t>
  </si>
  <si>
    <t xml:space="preserve">Prima target IRR </t>
  </si>
  <si>
    <t>Useful life of wind asset</t>
  </si>
  <si>
    <t>Semi-Annual period counter</t>
  </si>
  <si>
    <t>Senior debt - T1 - % of debt</t>
  </si>
  <si>
    <t>Senior debt - T2 - % of debt</t>
  </si>
  <si>
    <t>Tranche 1</t>
  </si>
  <si>
    <t>Construction debt - T1 upfront fee amount</t>
  </si>
  <si>
    <t>Construction debt - T1 commitment amount</t>
  </si>
  <si>
    <t>Construction debt - T1 commitment fee %</t>
  </si>
  <si>
    <t>Construction debt - T1 swap rate</t>
  </si>
  <si>
    <t>Construction debt - T1 margin</t>
  </si>
  <si>
    <t>Tranche 2</t>
  </si>
  <si>
    <t>Construction debt - T2 upfront fee amount</t>
  </si>
  <si>
    <t>Construction debt - T2 commitment amount</t>
  </si>
  <si>
    <t>Construction debt - T2 commitment fee %</t>
  </si>
  <si>
    <t>Construction debt - T2 swap rate</t>
  </si>
  <si>
    <t>Construction debt - T2 margin</t>
  </si>
  <si>
    <t>Senior term debt</t>
  </si>
  <si>
    <t>*T1 tenor should be &lt;= T2</t>
  </si>
  <si>
    <t>Senior debt - T1 day count convention</t>
  </si>
  <si>
    <t>Senior debt - T1 swap rate</t>
  </si>
  <si>
    <t>Senior debt - T1 interest margin</t>
  </si>
  <si>
    <t>Senior debt - T1 repayment term</t>
  </si>
  <si>
    <t>*Choose scultped for both or none</t>
  </si>
  <si>
    <t>Wind asset depreciation POS</t>
  </si>
  <si>
    <t>WIND ASSET BALANCE</t>
  </si>
  <si>
    <t>Wind asset balance BEG</t>
  </si>
  <si>
    <t>Wind asset balance</t>
  </si>
  <si>
    <t>DEPRECIATION OF WIND ASSET</t>
  </si>
  <si>
    <t>Scenario 5</t>
  </si>
  <si>
    <t>Scenario 6</t>
  </si>
  <si>
    <t>Scenario 7</t>
  </si>
  <si>
    <t>Scenario 8</t>
  </si>
  <si>
    <t>Scenario 9</t>
  </si>
  <si>
    <t>Scenario 10</t>
  </si>
  <si>
    <t>Scenario 11</t>
  </si>
  <si>
    <t>Scenario 12</t>
  </si>
  <si>
    <t>MARGIN</t>
  </si>
  <si>
    <t>Year 0 margin</t>
  </si>
  <si>
    <t>Years 1-5 margin</t>
  </si>
  <si>
    <t>Years 6-10 margin</t>
  </si>
  <si>
    <t>Year 10 onwards margin</t>
  </si>
  <si>
    <t>Finale Margin</t>
  </si>
  <si>
    <t>Year 0 flag</t>
  </si>
  <si>
    <t>First period length</t>
  </si>
  <si>
    <t>Years 1-5 flag</t>
  </si>
  <si>
    <t>Second period length</t>
  </si>
  <si>
    <t>Years 6-10 flag</t>
  </si>
  <si>
    <t>Third period length</t>
  </si>
  <si>
    <t>Year 10 onwards flag</t>
  </si>
  <si>
    <t>Year 17 flag</t>
  </si>
  <si>
    <t>SWAP RATES</t>
  </si>
  <si>
    <t>Construction / Availability</t>
  </si>
  <si>
    <t>Repayment</t>
  </si>
  <si>
    <t>Finale Swap Rate</t>
  </si>
  <si>
    <t>Project IRR</t>
  </si>
  <si>
    <t>Wind asset book value</t>
  </si>
  <si>
    <t>Net cashflow from project costs during construction - NEG for IRR</t>
  </si>
  <si>
    <t>H1 seasonal adjustment</t>
  </si>
  <si>
    <t>H2 seasonal adjustment</t>
  </si>
  <si>
    <t>per semi-annual period</t>
  </si>
  <si>
    <t>Witholding tax rate on senior debt interest</t>
  </si>
  <si>
    <t>Shareholder loan annual interest rate (Pre-Witholding Tax)</t>
  </si>
  <si>
    <t>Shareholder loan annual interest rate (Post-Witholding Tax)</t>
  </si>
  <si>
    <t>Witholding tax rate on shareholder distributions</t>
  </si>
  <si>
    <t>Terminal value at 20% of EPC</t>
  </si>
  <si>
    <t>*Set in InpS</t>
  </si>
  <si>
    <t>Success fee</t>
  </si>
  <si>
    <t>Useful life of wind asset flag</t>
  </si>
  <si>
    <t>End of useful life of wind asset flag</t>
  </si>
  <si>
    <t>End of useful life of wind asset</t>
  </si>
  <si>
    <t xml:space="preserve"> AVERAGE COST OF SENIOR DEBT T1</t>
  </si>
  <si>
    <t>Construction debt drawdown - T1 -m</t>
  </si>
  <si>
    <t>Debt drawdown T1 - neg for cost of debt</t>
  </si>
  <si>
    <t>Construction debt financing costs - T1 -m</t>
  </si>
  <si>
    <t>Debt cashflow during construction T1</t>
  </si>
  <si>
    <t>Senior debt interest - T1 POS</t>
  </si>
  <si>
    <t>Senior debt principal repayment - T1 POS</t>
  </si>
  <si>
    <t>Senior debt service T1</t>
  </si>
  <si>
    <t>Average cost of debt T1</t>
  </si>
  <si>
    <t>Construction debt drawdown - T2 -m</t>
  </si>
  <si>
    <t>Debt drawdown T2 - neg for cost of debt</t>
  </si>
  <si>
    <t>Construction debt financing costs - T2 -m</t>
  </si>
  <si>
    <t>Debt cashflow during construction T2</t>
  </si>
  <si>
    <t>Senior debt interest - T2 POS</t>
  </si>
  <si>
    <t>Senior debt principal repayment - T2 POS</t>
  </si>
  <si>
    <t>Senior debt service T2</t>
  </si>
  <si>
    <t>Average cost of debt T2</t>
  </si>
  <si>
    <t xml:space="preserve"> AVERAGE COST OF SENIOR DEBT T2</t>
  </si>
  <si>
    <t>INVESTMENT PREMIUM</t>
  </si>
  <si>
    <t>Goal seek</t>
  </si>
  <si>
    <t>PV method</t>
  </si>
  <si>
    <t>Years since financial close</t>
  </si>
  <si>
    <t>Prima investment capital</t>
  </si>
  <si>
    <t>Prima share of Projectco distributions</t>
  </si>
  <si>
    <t>Prima share of ProjectCo distributions</t>
  </si>
  <si>
    <t>Prima premium paid</t>
  </si>
  <si>
    <t>Prima cashflow for IRR</t>
  </si>
  <si>
    <t>Prima equity IRR</t>
  </si>
  <si>
    <t>Prima IRR difference</t>
  </si>
  <si>
    <t>Cumulative days since financial close</t>
  </si>
  <si>
    <t>Prima premium discount factor</t>
  </si>
  <si>
    <t>Prima cashflow excluding premium</t>
  </si>
  <si>
    <t>Prima premium</t>
  </si>
  <si>
    <t>Shareholder drawdown</t>
  </si>
  <si>
    <t>Total Quasi Equity drawdown</t>
  </si>
  <si>
    <t>Prima premium 2 year Post-COD</t>
  </si>
  <si>
    <t>Prima cashflow excluding premium 2 years post-COD</t>
  </si>
  <si>
    <t>Acquisition date flag</t>
  </si>
  <si>
    <t>Year 1 P99 production</t>
  </si>
  <si>
    <t>Production</t>
  </si>
  <si>
    <t>Sub-scenarios</t>
  </si>
  <si>
    <t>Prob %</t>
  </si>
  <si>
    <t>Sigma %</t>
  </si>
  <si>
    <t>Mean GWh</t>
  </si>
  <si>
    <t>Prob % Representation</t>
  </si>
  <si>
    <t>*Drill-down list for yield (B3)</t>
  </si>
  <si>
    <t>Base case 4</t>
  </si>
  <si>
    <t>Base case 5</t>
  </si>
  <si>
    <t>Cost underrun true up. selection switch</t>
  </si>
  <si>
    <t>0 = 0%, 1 = 1%, 2 = 2%</t>
  </si>
  <si>
    <t>Cost underrun true up</t>
  </si>
  <si>
    <t>Equity sell down (Premium 2 years Post-COD)</t>
  </si>
  <si>
    <t>Project Characteristics</t>
  </si>
  <si>
    <t>Operating/Scenario</t>
  </si>
  <si>
    <t>Capacity  (MW)</t>
  </si>
  <si>
    <t>Size of Windfarm (MW)</t>
  </si>
  <si>
    <t>Capacity Factor</t>
  </si>
  <si>
    <t>Total Cost</t>
  </si>
  <si>
    <t>Per kW</t>
  </si>
  <si>
    <t>Pct of Total</t>
  </si>
  <si>
    <t>Returns</t>
  </si>
  <si>
    <t>Nominal</t>
  </si>
  <si>
    <t>Senior Debt Coverage</t>
  </si>
  <si>
    <t>MIN</t>
  </si>
  <si>
    <t>Average</t>
  </si>
  <si>
    <t>Debt and Fee Structuring</t>
  </si>
  <si>
    <t>Annual Debt Service Cover Ratio</t>
  </si>
  <si>
    <t>Target DSCR</t>
  </si>
  <si>
    <t>Gearing Ratio</t>
  </si>
  <si>
    <t>Loan life Cover Ratio</t>
  </si>
  <si>
    <t>Debt Tenor</t>
  </si>
  <si>
    <t>Total Uses of Funds</t>
  </si>
  <si>
    <t>Amount</t>
  </si>
  <si>
    <t>Percent</t>
  </si>
  <si>
    <t>USD/kW</t>
  </si>
  <si>
    <t>DSRA Months</t>
  </si>
  <si>
    <t>Total Project Cost</t>
  </si>
  <si>
    <t>Total Sources of Funds</t>
  </si>
  <si>
    <t>Levelised Cost per MWh</t>
  </si>
  <si>
    <t>CPFM_(Chris Daplet - Final Assessment).xlsm</t>
  </si>
  <si>
    <t>CPFM_(Chris Daplet - Final Assessment)_260423.xlsm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</si>
</sst>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(* #,##0_);_(* \(#,##0\);_(* &quot;-&quot;_);_(@_)"/>
    <numFmt numFmtId="165" formatCode="_(&quot;£&quot;* #,##0_);_(&quot;£&quot;* \(#,##0\);_(&quot;£&quot;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0.0000%_);\-0.0000%_);&quot;-  &quot;;&quot; &quot;@&quot; &quot;"/>
    <numFmt numFmtId="184" formatCode="#,##0.00_);\(#,##0.00\);&quot;-  &quot;;&quot; &quot;@&quot; &quot;"/>
    <numFmt numFmtId="185" formatCode="#,##0.00_);\(#,##0.00\);&quot;-  &quot;;&quot; &quot;@"/>
    <numFmt numFmtId="186" formatCode="0.00%\ ;\-0.00%\ _);&quot;-  &quot;;&quot; &quot;@&quot; &quot;"/>
    <numFmt numFmtId="187" formatCode="0.000%_);\-0.000%_);&quot;-  &quot;;&quot; &quot;@&quot; &quot;"/>
    <numFmt numFmtId="188" formatCode="0.0%"/>
    <numFmt numFmtId="189" formatCode="_-* #,##0_-;\-* #,##0_-;_-* &quot;-&quot;??_-;_-@_-"/>
    <numFmt numFmtId="190" formatCode="_-[$€-1809]* #,##0_-;\-[$€-1809]* #,##0_-;_-[$€-1809]* &quot;-&quot;??_-;_-@_-"/>
    <numFmt numFmtId="191" formatCode="#,##0.0000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rgb="FFFF0000"/>
      <name val="Arial"/>
      <family val="2"/>
    </font>
    <font>
      <sz val="16"/>
      <color rgb="FFFF0000"/>
      <name val="Arial"/>
      <family val="2"/>
    </font>
    <font>
      <sz val="16"/>
      <color rgb="FF0000FF"/>
      <name val="Arial"/>
      <family val="2"/>
    </font>
    <font>
      <sz val="16"/>
      <color rgb="FF000000"/>
      <name val="Arial"/>
      <family val="2"/>
    </font>
    <font>
      <sz val="10"/>
      <name val="Wingdings 3"/>
      <family val="1"/>
      <charset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rgb="FF0070C0"/>
      </top>
      <bottom style="double">
        <color rgb="FF0070C0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7">
    <xf numFmtId="167" fontId="0" fillId="0" borderId="0" applyFont="0" applyFill="0" applyBorder="0" applyProtection="0">
      <alignment vertical="top"/>
    </xf>
    <xf numFmtId="167" fontId="4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4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86" fontId="2" fillId="0" borderId="0" applyFont="0" applyFill="0" applyBorder="0" applyProtection="0">
      <alignment vertical="top"/>
    </xf>
    <xf numFmtId="164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7" fontId="2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0" fontId="2" fillId="0" borderId="0"/>
  </cellStyleXfs>
  <cellXfs count="849">
    <xf numFmtId="167" fontId="0" fillId="0" borderId="0" xfId="0">
      <alignment vertical="top"/>
    </xf>
    <xf numFmtId="167" fontId="6" fillId="0" borderId="0" xfId="1" applyFont="1" applyFill="1">
      <alignment vertical="top"/>
    </xf>
    <xf numFmtId="167" fontId="4" fillId="0" borderId="0" xfId="1" applyFont="1">
      <alignment vertical="top"/>
    </xf>
    <xf numFmtId="167" fontId="6" fillId="0" borderId="0" xfId="1" applyFont="1" applyBorder="1">
      <alignment vertical="top"/>
    </xf>
    <xf numFmtId="167" fontId="4" fillId="0" borderId="0" xfId="1" applyFont="1" applyBorder="1">
      <alignment vertical="top"/>
    </xf>
    <xf numFmtId="167" fontId="6" fillId="0" borderId="0" xfId="1" applyFont="1">
      <alignment vertical="top"/>
    </xf>
    <xf numFmtId="167" fontId="0" fillId="0" borderId="0" xfId="1" applyFont="1">
      <alignment vertical="top"/>
    </xf>
    <xf numFmtId="167" fontId="0" fillId="0" borderId="0" xfId="1" applyFont="1" applyBorder="1">
      <alignment vertical="top"/>
    </xf>
    <xf numFmtId="167" fontId="7" fillId="0" borderId="0" xfId="1" applyFont="1" applyBorder="1">
      <alignment vertical="top"/>
    </xf>
    <xf numFmtId="167" fontId="2" fillId="0" borderId="0" xfId="1" applyFont="1" applyFill="1">
      <alignment vertical="top"/>
    </xf>
    <xf numFmtId="167" fontId="4" fillId="0" borderId="0" xfId="1" applyFont="1" applyFill="1" applyBorder="1">
      <alignment vertical="top"/>
    </xf>
    <xf numFmtId="174" fontId="0" fillId="0" borderId="0" xfId="3" applyFont="1">
      <alignment vertical="top"/>
    </xf>
    <xf numFmtId="167" fontId="2" fillId="0" borderId="0" xfId="1" applyFont="1">
      <alignment vertical="top"/>
    </xf>
    <xf numFmtId="174" fontId="4" fillId="0" borderId="0" xfId="3" applyFont="1" applyFill="1">
      <alignment vertical="top"/>
    </xf>
    <xf numFmtId="173" fontId="8" fillId="0" borderId="0" xfId="2" applyFont="1">
      <alignment vertical="top"/>
    </xf>
    <xf numFmtId="167" fontId="6" fillId="0" borderId="0" xfId="1" applyFont="1" applyFill="1" applyBorder="1">
      <alignment vertical="top"/>
    </xf>
    <xf numFmtId="167" fontId="4" fillId="0" borderId="0" xfId="1" applyFont="1" applyFill="1">
      <alignment vertical="top"/>
    </xf>
    <xf numFmtId="167" fontId="9" fillId="0" borderId="0" xfId="1" applyFont="1">
      <alignment vertical="top"/>
    </xf>
    <xf numFmtId="167" fontId="9" fillId="0" borderId="0" xfId="1" applyFont="1" applyFill="1" applyBorder="1">
      <alignment vertical="top"/>
    </xf>
    <xf numFmtId="167" fontId="5" fillId="0" borderId="0" xfId="1" applyFont="1" applyFill="1">
      <alignment vertical="top"/>
    </xf>
    <xf numFmtId="167" fontId="2" fillId="0" borderId="0" xfId="1" applyFont="1" applyFill="1" applyAlignment="1">
      <alignment horizontal="right" vertical="top"/>
    </xf>
    <xf numFmtId="167" fontId="5" fillId="0" borderId="0" xfId="1" applyFont="1" applyFill="1" applyBorder="1">
      <alignment vertical="top"/>
    </xf>
    <xf numFmtId="174" fontId="6" fillId="0" borderId="0" xfId="3" applyFont="1">
      <alignment vertical="top"/>
    </xf>
    <xf numFmtId="174" fontId="6" fillId="0" borderId="0" xfId="3" applyFont="1" applyFill="1">
      <alignment vertical="top"/>
    </xf>
    <xf numFmtId="167" fontId="11" fillId="0" borderId="0" xfId="1" applyFont="1" applyFill="1">
      <alignment vertical="top"/>
    </xf>
    <xf numFmtId="174" fontId="10" fillId="0" borderId="0" xfId="3" applyFont="1">
      <alignment vertical="top"/>
    </xf>
    <xf numFmtId="173" fontId="2" fillId="0" borderId="0" xfId="2" applyFont="1" applyFill="1">
      <alignment vertical="top"/>
    </xf>
    <xf numFmtId="174" fontId="9" fillId="0" borderId="0" xfId="3" applyFont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7" fontId="5" fillId="0" borderId="0" xfId="0" applyFont="1" applyFill="1">
      <alignment vertical="top"/>
    </xf>
    <xf numFmtId="167" fontId="2" fillId="0" borderId="0" xfId="0" applyFont="1" applyFill="1">
      <alignment vertical="top"/>
    </xf>
    <xf numFmtId="167" fontId="2" fillId="0" borderId="0" xfId="0" applyFont="1">
      <alignment vertical="top"/>
    </xf>
    <xf numFmtId="167" fontId="6" fillId="0" borderId="0" xfId="0" applyFont="1" applyFill="1">
      <alignment vertical="top"/>
    </xf>
    <xf numFmtId="167" fontId="5" fillId="0" borderId="0" xfId="0" applyFont="1" applyFill="1" applyBorder="1">
      <alignment vertical="top"/>
    </xf>
    <xf numFmtId="167" fontId="2" fillId="0" borderId="0" xfId="0" applyFont="1" applyFill="1" applyBorder="1">
      <alignment vertical="top"/>
    </xf>
    <xf numFmtId="174" fontId="4" fillId="0" borderId="0" xfId="3" applyFont="1">
      <alignment vertical="top"/>
    </xf>
    <xf numFmtId="174" fontId="12" fillId="0" borderId="0" xfId="3" applyFont="1">
      <alignment vertical="top"/>
    </xf>
    <xf numFmtId="167" fontId="2" fillId="0" borderId="0" xfId="1" applyFont="1" applyFill="1" applyBorder="1">
      <alignment vertical="top"/>
    </xf>
    <xf numFmtId="167" fontId="6" fillId="0" borderId="1" xfId="0" applyFont="1" applyBorder="1" applyAlignment="1">
      <alignment horizontal="right" vertical="top"/>
    </xf>
    <xf numFmtId="167" fontId="6" fillId="0" borderId="1" xfId="0" applyFont="1" applyBorder="1">
      <alignment vertical="top"/>
    </xf>
    <xf numFmtId="174" fontId="5" fillId="0" borderId="0" xfId="3" applyFont="1" applyFill="1">
      <alignment vertical="top"/>
    </xf>
    <xf numFmtId="174" fontId="2" fillId="0" borderId="0" xfId="3" applyFont="1" applyAlignment="1">
      <alignment horizontal="right" vertical="top"/>
    </xf>
    <xf numFmtId="167" fontId="2" fillId="2" borderId="0" xfId="1" applyFont="1" applyFill="1" applyAlignment="1">
      <alignment horizontal="right" vertical="top"/>
    </xf>
    <xf numFmtId="167" fontId="0" fillId="0" borderId="0" xfId="0" applyFont="1">
      <alignment vertical="top"/>
    </xf>
    <xf numFmtId="173" fontId="2" fillId="0" borderId="0" xfId="2" applyFont="1">
      <alignment vertical="top"/>
    </xf>
    <xf numFmtId="167" fontId="0" fillId="0" borderId="0" xfId="1" applyFont="1" applyFill="1" applyBorder="1">
      <alignment vertical="top"/>
    </xf>
    <xf numFmtId="174" fontId="10" fillId="0" borderId="0" xfId="3" applyFont="1" applyFill="1" applyBorder="1">
      <alignment vertical="top"/>
    </xf>
    <xf numFmtId="167" fontId="2" fillId="0" borderId="0" xfId="1" applyFont="1" applyFill="1" applyBorder="1" applyAlignment="1">
      <alignment horizontal="right" vertical="top"/>
    </xf>
    <xf numFmtId="168" fontId="2" fillId="0" borderId="0" xfId="4" applyNumberFormat="1" applyFont="1">
      <alignment vertical="top"/>
    </xf>
    <xf numFmtId="174" fontId="6" fillId="0" borderId="0" xfId="3" applyFont="1" applyFill="1" applyBorder="1">
      <alignment vertical="top"/>
    </xf>
    <xf numFmtId="174" fontId="5" fillId="0" borderId="0" xfId="3" applyFont="1" applyFill="1" applyBorder="1">
      <alignment vertical="top"/>
    </xf>
    <xf numFmtId="174" fontId="2" fillId="0" borderId="0" xfId="3" applyFont="1" applyFill="1" applyBorder="1" applyAlignment="1">
      <alignment horizontal="right" vertical="top"/>
    </xf>
    <xf numFmtId="167" fontId="6" fillId="0" borderId="0" xfId="0" applyFont="1" applyFill="1" applyBorder="1">
      <alignment vertical="top"/>
    </xf>
    <xf numFmtId="168" fontId="6" fillId="0" borderId="0" xfId="4" applyNumberFormat="1" applyFont="1" applyFill="1" applyBorder="1">
      <alignment vertical="top"/>
    </xf>
    <xf numFmtId="173" fontId="6" fillId="0" borderId="0" xfId="2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68" fontId="2" fillId="0" borderId="0" xfId="4" applyNumberFormat="1" applyFont="1" applyFill="1" applyBorder="1" applyAlignment="1">
      <alignment horizontal="right" vertical="top"/>
    </xf>
    <xf numFmtId="173" fontId="5" fillId="0" borderId="0" xfId="2" applyFont="1" applyFill="1" applyBorder="1">
      <alignment vertical="top"/>
    </xf>
    <xf numFmtId="173" fontId="2" fillId="0" borderId="0" xfId="2" applyFont="1" applyFill="1" applyBorder="1" applyAlignment="1">
      <alignment horizontal="right" vertical="top"/>
    </xf>
    <xf numFmtId="167" fontId="2" fillId="0" borderId="0" xfId="0" applyFont="1" applyFill="1" applyBorder="1" applyAlignment="1">
      <alignment horizontal="right" vertical="top"/>
    </xf>
    <xf numFmtId="167" fontId="2" fillId="0" borderId="0" xfId="0" applyFont="1" applyAlignment="1">
      <alignment horizontal="right" vertical="top"/>
    </xf>
    <xf numFmtId="168" fontId="6" fillId="0" borderId="0" xfId="1" applyNumberFormat="1" applyFont="1" applyFill="1" applyBorder="1">
      <alignment vertical="top"/>
    </xf>
    <xf numFmtId="168" fontId="5" fillId="0" borderId="0" xfId="1" applyNumberFormat="1" applyFont="1" applyFill="1" applyBorder="1">
      <alignment vertical="top"/>
    </xf>
    <xf numFmtId="168" fontId="2" fillId="0" borderId="0" xfId="1" applyNumberFormat="1" applyFont="1" applyFill="1">
      <alignment vertical="top"/>
    </xf>
    <xf numFmtId="168" fontId="2" fillId="0" borderId="0" xfId="1" applyNumberFormat="1" applyFont="1" applyFill="1" applyBorder="1" applyAlignment="1">
      <alignment horizontal="right" vertical="top"/>
    </xf>
    <xf numFmtId="167" fontId="6" fillId="0" borderId="0" xfId="0" applyFont="1" applyFill="1" applyBorder="1" applyAlignment="1">
      <alignment horizontal="right" vertical="top"/>
    </xf>
    <xf numFmtId="167" fontId="5" fillId="0" borderId="0" xfId="0" applyFont="1" applyFill="1" applyBorder="1" applyAlignment="1">
      <alignment horizontal="right" vertical="top"/>
    </xf>
    <xf numFmtId="167" fontId="2" fillId="0" borderId="0" xfId="0" applyFont="1" applyAlignment="1">
      <alignment horizontal="left" vertical="top"/>
    </xf>
    <xf numFmtId="167" fontId="16" fillId="0" borderId="0" xfId="1" applyFont="1" applyFill="1">
      <alignment vertical="top"/>
    </xf>
    <xf numFmtId="173" fontId="2" fillId="0" borderId="0" xfId="2" applyFont="1" applyFill="1" applyBorder="1">
      <alignment vertical="top"/>
    </xf>
    <xf numFmtId="174" fontId="2" fillId="0" borderId="0" xfId="3" applyFont="1" applyFill="1" applyBorder="1">
      <alignment vertical="top"/>
    </xf>
    <xf numFmtId="167" fontId="0" fillId="0" borderId="0" xfId="1" applyFont="1" applyFill="1">
      <alignment vertical="top"/>
    </xf>
    <xf numFmtId="173" fontId="6" fillId="0" borderId="0" xfId="2" applyFont="1" applyFill="1">
      <alignment vertical="top"/>
    </xf>
    <xf numFmtId="173" fontId="5" fillId="0" borderId="0" xfId="2" applyFont="1" applyFill="1">
      <alignment vertical="top"/>
    </xf>
    <xf numFmtId="173" fontId="0" fillId="0" borderId="0" xfId="2" applyFont="1" applyFill="1">
      <alignment vertical="top"/>
    </xf>
    <xf numFmtId="167" fontId="14" fillId="0" borderId="0" xfId="0" applyFont="1" applyFill="1">
      <alignment vertical="top"/>
    </xf>
    <xf numFmtId="167" fontId="15" fillId="0" borderId="0" xfId="0" applyFont="1" applyFill="1">
      <alignment vertical="top"/>
    </xf>
    <xf numFmtId="167" fontId="16" fillId="0" borderId="0" xfId="0" applyFont="1" applyFill="1">
      <alignment vertical="top"/>
    </xf>
    <xf numFmtId="172" fontId="2" fillId="0" borderId="0" xfId="9" applyFont="1">
      <alignment vertical="top"/>
    </xf>
    <xf numFmtId="167" fontId="6" fillId="0" borderId="0" xfId="0" applyFont="1">
      <alignment vertical="top"/>
    </xf>
    <xf numFmtId="167" fontId="12" fillId="0" borderId="0" xfId="0" applyFont="1">
      <alignment vertical="top"/>
    </xf>
    <xf numFmtId="167" fontId="2" fillId="0" borderId="0" xfId="0" applyFont="1" applyFill="1" applyAlignment="1">
      <alignment horizontal="right" vertical="top"/>
    </xf>
    <xf numFmtId="171" fontId="2" fillId="0" borderId="0" xfId="4" applyFont="1">
      <alignment vertical="top"/>
    </xf>
    <xf numFmtId="167" fontId="4" fillId="0" borderId="0" xfId="1" applyFont="1" applyFill="1" applyAlignment="1">
      <alignment horizontal="right" vertical="top"/>
    </xf>
    <xf numFmtId="167" fontId="4" fillId="0" borderId="4" xfId="1" applyFont="1" applyFill="1" applyBorder="1">
      <alignment vertical="top"/>
    </xf>
    <xf numFmtId="167" fontId="14" fillId="0" borderId="0" xfId="1" applyFont="1" applyFill="1" applyBorder="1">
      <alignment vertical="top"/>
    </xf>
    <xf numFmtId="167" fontId="15" fillId="0" borderId="0" xfId="1" applyFont="1" applyFill="1" applyBorder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2" fillId="0" borderId="0" xfId="10" applyNumberFormat="1" applyFont="1" applyFill="1" applyBorder="1" applyAlignment="1">
      <alignment vertical="top" wrapText="1"/>
    </xf>
    <xf numFmtId="167" fontId="2" fillId="0" borderId="0" xfId="10" applyNumberFormat="1" applyFont="1" applyFill="1" applyBorder="1">
      <alignment vertical="top"/>
    </xf>
    <xf numFmtId="169" fontId="6" fillId="0" borderId="0" xfId="10" applyFont="1" applyFill="1" applyBorder="1">
      <alignment vertical="top"/>
    </xf>
    <xf numFmtId="169" fontId="5" fillId="0" borderId="0" xfId="10" applyFont="1" applyFill="1" applyBorder="1">
      <alignment vertical="top"/>
    </xf>
    <xf numFmtId="169" fontId="2" fillId="0" borderId="0" xfId="10" applyFont="1" applyBorder="1" applyAlignment="1">
      <alignment horizontal="right" vertical="top"/>
    </xf>
    <xf numFmtId="174" fontId="2" fillId="0" borderId="0" xfId="3" applyFont="1" applyBorder="1">
      <alignment vertical="top"/>
    </xf>
    <xf numFmtId="169" fontId="2" fillId="0" borderId="0" xfId="10" applyFont="1" applyFill="1">
      <alignment vertical="top"/>
    </xf>
    <xf numFmtId="169" fontId="2" fillId="0" borderId="0" xfId="10" applyFont="1">
      <alignment vertical="top"/>
    </xf>
    <xf numFmtId="167" fontId="2" fillId="0" borderId="0" xfId="10" applyNumberFormat="1" applyFont="1" applyFill="1">
      <alignment vertical="top"/>
    </xf>
    <xf numFmtId="169" fontId="5" fillId="0" borderId="0" xfId="10" applyFont="1" applyBorder="1">
      <alignment vertical="top"/>
    </xf>
    <xf numFmtId="169" fontId="2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2" fillId="0" borderId="0" xfId="10" applyFont="1" applyFill="1" applyBorder="1">
      <alignment vertical="top"/>
    </xf>
    <xf numFmtId="169" fontId="2" fillId="0" borderId="0" xfId="10" applyFont="1" applyFill="1" applyBorder="1" applyAlignment="1">
      <alignment horizontal="right" vertical="top"/>
    </xf>
    <xf numFmtId="169" fontId="6" fillId="0" borderId="1" xfId="10" applyFont="1" applyBorder="1">
      <alignment vertical="top"/>
    </xf>
    <xf numFmtId="167" fontId="6" fillId="0" borderId="0" xfId="10" applyNumberFormat="1" applyFont="1" applyFill="1" applyBorder="1">
      <alignment vertical="top"/>
    </xf>
    <xf numFmtId="167" fontId="2" fillId="0" borderId="0" xfId="10" applyNumberFormat="1" applyFont="1" applyFill="1" applyBorder="1" applyAlignment="1">
      <alignment horizontal="right" vertical="top"/>
    </xf>
    <xf numFmtId="169" fontId="7" fillId="0" borderId="0" xfId="10" applyFont="1" applyFill="1">
      <alignment vertical="top"/>
    </xf>
    <xf numFmtId="186" fontId="2" fillId="0" borderId="0" xfId="5" applyFont="1" applyFill="1">
      <alignment vertical="top"/>
    </xf>
    <xf numFmtId="169" fontId="2" fillId="4" borderId="0" xfId="10" applyFont="1" applyFill="1">
      <alignment vertical="top"/>
    </xf>
    <xf numFmtId="169" fontId="2" fillId="0" borderId="0" xfId="10">
      <alignment vertical="top"/>
    </xf>
    <xf numFmtId="186" fontId="2" fillId="0" borderId="0" xfId="5" applyFont="1" applyFill="1" applyBorder="1">
      <alignment vertical="top"/>
    </xf>
    <xf numFmtId="167" fontId="5" fillId="0" borderId="0" xfId="10" applyNumberFormat="1" applyFont="1" applyFill="1" applyBorder="1">
      <alignment vertical="top"/>
    </xf>
    <xf numFmtId="169" fontId="2" fillId="0" borderId="0" xfId="10" applyFont="1" applyFill="1" applyAlignment="1">
      <alignment horizontal="right" vertical="top"/>
    </xf>
    <xf numFmtId="177" fontId="7" fillId="0" borderId="0" xfId="10" applyNumberFormat="1" applyFont="1" applyFill="1">
      <alignment vertical="top"/>
    </xf>
    <xf numFmtId="178" fontId="2" fillId="0" borderId="0" xfId="5" applyNumberFormat="1" applyFont="1" applyFill="1">
      <alignment vertical="top"/>
    </xf>
    <xf numFmtId="175" fontId="6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75" fontId="2" fillId="0" borderId="0" xfId="3" applyNumberFormat="1" applyFont="1" applyFill="1" applyBorder="1">
      <alignment vertical="top"/>
    </xf>
    <xf numFmtId="169" fontId="6" fillId="0" borderId="0" xfId="10" applyFont="1" applyFill="1">
      <alignment vertical="top"/>
    </xf>
    <xf numFmtId="169" fontId="6" fillId="0" borderId="0" xfId="10" applyFont="1" applyBorder="1">
      <alignment vertical="top"/>
    </xf>
    <xf numFmtId="167" fontId="16" fillId="0" borderId="0" xfId="0" applyFont="1">
      <alignment vertical="top"/>
    </xf>
    <xf numFmtId="169" fontId="2" fillId="0" borderId="0" xfId="1" applyNumberFormat="1" applyFont="1" applyFill="1" applyBorder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>
      <alignment vertical="top"/>
    </xf>
    <xf numFmtId="168" fontId="2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>
      <alignment vertical="top"/>
    </xf>
    <xf numFmtId="174" fontId="2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2" fillId="0" borderId="0" xfId="1" applyNumberFormat="1" applyFont="1" applyFill="1">
      <alignment vertical="top"/>
    </xf>
    <xf numFmtId="167" fontId="18" fillId="0" borderId="0" xfId="1" applyFont="1" applyFill="1" applyBorder="1">
      <alignment vertical="top"/>
    </xf>
    <xf numFmtId="167" fontId="19" fillId="0" borderId="0" xfId="1" applyFont="1" applyFill="1" applyBorder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>
      <alignment vertical="top"/>
    </xf>
    <xf numFmtId="167" fontId="16" fillId="0" borderId="0" xfId="1" applyFont="1" applyFill="1" applyBorder="1">
      <alignment vertical="top"/>
    </xf>
    <xf numFmtId="169" fontId="0" fillId="0" borderId="0" xfId="1" applyNumberFormat="1" applyFo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2" fillId="0" borderId="0" xfId="1" applyNumberFormat="1" applyFont="1" applyFill="1">
      <alignment vertical="top"/>
    </xf>
    <xf numFmtId="167" fontId="2" fillId="5" borderId="0" xfId="1" applyFont="1" applyFill="1">
      <alignment vertical="top"/>
    </xf>
    <xf numFmtId="167" fontId="9" fillId="5" borderId="0" xfId="1" applyFont="1" applyFill="1">
      <alignment vertical="top"/>
    </xf>
    <xf numFmtId="167" fontId="4" fillId="5" borderId="0" xfId="1" applyFont="1" applyFill="1">
      <alignment vertical="top"/>
    </xf>
    <xf numFmtId="167" fontId="0" fillId="5" borderId="0" xfId="1" applyFont="1" applyFill="1" applyBorder="1">
      <alignment vertical="top"/>
    </xf>
    <xf numFmtId="167" fontId="2" fillId="5" borderId="0" xfId="0" applyFont="1" applyFill="1">
      <alignment vertical="top"/>
    </xf>
    <xf numFmtId="167" fontId="9" fillId="6" borderId="6" xfId="1" applyFont="1" applyFill="1" applyBorder="1" applyAlignment="1">
      <alignment horizontal="center" vertical="top"/>
    </xf>
    <xf numFmtId="173" fontId="4" fillId="6" borderId="5" xfId="2" applyFont="1" applyFill="1" applyBorder="1">
      <alignment vertical="top"/>
    </xf>
    <xf numFmtId="167" fontId="2" fillId="6" borderId="5" xfId="0" applyFont="1" applyFill="1" applyBorder="1">
      <alignment vertical="top"/>
    </xf>
    <xf numFmtId="171" fontId="2" fillId="5" borderId="5" xfId="4" applyFont="1" applyFill="1" applyBorder="1">
      <alignment vertical="top"/>
    </xf>
    <xf numFmtId="167" fontId="2" fillId="5" borderId="5" xfId="1" applyFont="1" applyFill="1" applyBorder="1">
      <alignment vertical="top"/>
    </xf>
    <xf numFmtId="167" fontId="4" fillId="6" borderId="5" xfId="1" applyFont="1" applyFill="1" applyBorder="1" applyAlignment="1">
      <alignment horizontal="center" vertical="top"/>
    </xf>
    <xf numFmtId="167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4" fillId="0" borderId="5" xfId="2" applyFont="1" applyFill="1" applyBorder="1">
      <alignment vertical="top"/>
    </xf>
    <xf numFmtId="167" fontId="2" fillId="0" borderId="5" xfId="0" applyFont="1" applyFill="1" applyBorder="1">
      <alignment vertical="top"/>
    </xf>
    <xf numFmtId="167" fontId="4" fillId="6" borderId="5" xfId="0" applyFont="1" applyFill="1" applyBorder="1">
      <alignment vertical="top"/>
    </xf>
    <xf numFmtId="172" fontId="6" fillId="0" borderId="0" xfId="9" applyFont="1" applyFill="1">
      <alignment vertical="top"/>
    </xf>
    <xf numFmtId="172" fontId="5" fillId="0" borderId="0" xfId="9" applyFont="1" applyFill="1">
      <alignment vertical="top"/>
    </xf>
    <xf numFmtId="172" fontId="2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2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4" fillId="5" borderId="0" xfId="9" applyFont="1" applyFill="1">
      <alignment vertical="top"/>
    </xf>
    <xf numFmtId="167" fontId="4" fillId="0" borderId="0" xfId="0" applyFont="1">
      <alignment vertical="top"/>
    </xf>
    <xf numFmtId="167" fontId="4" fillId="5" borderId="0" xfId="0" applyFont="1" applyFill="1">
      <alignment vertical="top"/>
    </xf>
    <xf numFmtId="173" fontId="4" fillId="0" borderId="0" xfId="2" applyFont="1">
      <alignment vertical="top"/>
    </xf>
    <xf numFmtId="173" fontId="4" fillId="5" borderId="0" xfId="2" applyFont="1" applyFill="1">
      <alignment vertical="top"/>
    </xf>
    <xf numFmtId="167" fontId="4" fillId="0" borderId="5" xfId="0" applyFont="1" applyFill="1" applyBorder="1">
      <alignment vertical="top"/>
    </xf>
    <xf numFmtId="169" fontId="2" fillId="5" borderId="0" xfId="10" applyFont="1" applyFill="1">
      <alignment vertical="top"/>
    </xf>
    <xf numFmtId="186" fontId="2" fillId="5" borderId="0" xfId="5" applyFont="1" applyFill="1">
      <alignment vertical="top"/>
    </xf>
    <xf numFmtId="174" fontId="2" fillId="5" borderId="0" xfId="3" applyFont="1" applyFill="1">
      <alignment vertical="top"/>
    </xf>
    <xf numFmtId="169" fontId="6" fillId="5" borderId="0" xfId="10" applyFont="1" applyFill="1" applyBorder="1">
      <alignment vertical="top"/>
    </xf>
    <xf numFmtId="169" fontId="5" fillId="5" borderId="0" xfId="10" applyFont="1" applyFill="1" applyBorder="1">
      <alignment vertical="top"/>
    </xf>
    <xf numFmtId="169" fontId="2" fillId="5" borderId="0" xfId="10" applyFont="1" applyFill="1" applyBorder="1" applyAlignment="1">
      <alignment horizontal="right" vertical="top"/>
    </xf>
    <xf numFmtId="169" fontId="6" fillId="5" borderId="0" xfId="10" applyFont="1" applyFill="1">
      <alignment vertical="top"/>
    </xf>
    <xf numFmtId="169" fontId="2" fillId="5" borderId="0" xfId="10" applyFont="1" applyFill="1" applyAlignment="1">
      <alignment horizontal="right" vertical="top"/>
    </xf>
    <xf numFmtId="167" fontId="0" fillId="5" borderId="0" xfId="0" applyFill="1">
      <alignment vertical="top"/>
    </xf>
    <xf numFmtId="167" fontId="16" fillId="0" borderId="0" xfId="1" applyFont="1">
      <alignment vertical="top"/>
    </xf>
    <xf numFmtId="167" fontId="20" fillId="0" borderId="0" xfId="1" applyFont="1">
      <alignment vertical="top"/>
    </xf>
    <xf numFmtId="167" fontId="20" fillId="0" borderId="0" xfId="0" applyFont="1">
      <alignment vertical="top"/>
    </xf>
    <xf numFmtId="169" fontId="16" fillId="0" borderId="0" xfId="1" applyNumberFormat="1" applyFont="1">
      <alignment vertical="top"/>
    </xf>
    <xf numFmtId="167" fontId="27" fillId="0" borderId="0" xfId="0" applyFont="1" applyFill="1" applyBorder="1">
      <alignment vertical="top"/>
    </xf>
    <xf numFmtId="167" fontId="27" fillId="0" borderId="0" xfId="0" applyFont="1">
      <alignment vertical="top"/>
    </xf>
    <xf numFmtId="167" fontId="27" fillId="0" borderId="0" xfId="0" applyFont="1" applyFill="1">
      <alignment vertical="top"/>
    </xf>
    <xf numFmtId="174" fontId="20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74" fontId="25" fillId="0" borderId="0" xfId="3" applyFont="1">
      <alignment vertical="top"/>
    </xf>
    <xf numFmtId="172" fontId="2" fillId="0" borderId="0" xfId="1" applyNumberFormat="1" applyFont="1">
      <alignment vertical="top"/>
    </xf>
    <xf numFmtId="167" fontId="2" fillId="6" borderId="5" xfId="1" applyFont="1" applyFill="1" applyBorder="1">
      <alignment vertical="top"/>
    </xf>
    <xf numFmtId="169" fontId="2" fillId="0" borderId="0" xfId="1" applyNumberFormat="1" applyFont="1">
      <alignment vertical="top"/>
    </xf>
    <xf numFmtId="173" fontId="6" fillId="0" borderId="0" xfId="1" applyNumberFormat="1" applyFont="1" applyFill="1">
      <alignment vertical="top"/>
    </xf>
    <xf numFmtId="173" fontId="5" fillId="0" borderId="0" xfId="1" applyNumberFormat="1" applyFont="1" applyFill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6" borderId="5" xfId="2" applyFont="1" applyFill="1" applyBorder="1">
      <alignment vertical="top"/>
    </xf>
    <xf numFmtId="173" fontId="2" fillId="5" borderId="0" xfId="1" applyNumberFormat="1" applyFont="1" applyFill="1">
      <alignment vertical="top"/>
    </xf>
    <xf numFmtId="173" fontId="16" fillId="0" borderId="0" xfId="2" applyFont="1" applyFill="1" applyBorder="1">
      <alignment vertical="top"/>
    </xf>
    <xf numFmtId="167" fontId="25" fillId="0" borderId="0" xfId="1" applyFont="1">
      <alignment vertical="top"/>
    </xf>
    <xf numFmtId="167" fontId="25" fillId="0" borderId="0" xfId="1" applyFont="1" applyFill="1">
      <alignment vertical="top"/>
    </xf>
    <xf numFmtId="167" fontId="26" fillId="0" borderId="0" xfId="1" applyFont="1" applyFill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6" fillId="0" borderId="0" xfId="3" applyFont="1" applyFill="1" applyAlignment="1">
      <alignment horizontal="right" vertical="top"/>
    </xf>
    <xf numFmtId="174" fontId="6" fillId="5" borderId="0" xfId="3" applyFont="1" applyFill="1">
      <alignment vertical="top"/>
    </xf>
    <xf numFmtId="174" fontId="6" fillId="6" borderId="5" xfId="3" applyFont="1" applyFill="1" applyBorder="1" applyAlignment="1">
      <alignment horizontal="center" vertical="center"/>
    </xf>
    <xf numFmtId="167" fontId="2" fillId="0" borderId="0" xfId="1" applyFont="1" applyBorder="1">
      <alignment vertical="top"/>
    </xf>
    <xf numFmtId="167" fontId="2" fillId="3" borderId="0" xfId="1" applyFont="1" applyFill="1" applyBorder="1">
      <alignment vertical="top"/>
    </xf>
    <xf numFmtId="167" fontId="6" fillId="0" borderId="2" xfId="1" applyFont="1" applyFill="1" applyBorder="1">
      <alignment vertical="top"/>
    </xf>
    <xf numFmtId="167" fontId="5" fillId="0" borderId="2" xfId="1" applyFont="1" applyFill="1" applyBorder="1">
      <alignment vertical="top"/>
    </xf>
    <xf numFmtId="167" fontId="2" fillId="0" borderId="2" xfId="1" applyFont="1" applyFill="1" applyBorder="1" applyAlignment="1">
      <alignment horizontal="right" vertical="top"/>
    </xf>
    <xf numFmtId="167" fontId="2" fillId="0" borderId="2" xfId="1" applyFont="1" applyBorder="1">
      <alignment vertical="top"/>
    </xf>
    <xf numFmtId="167" fontId="2" fillId="0" borderId="2" xfId="1" applyFont="1" applyFill="1" applyBorder="1">
      <alignment vertical="top"/>
    </xf>
    <xf numFmtId="167" fontId="6" fillId="0" borderId="3" xfId="1" applyFont="1" applyFill="1" applyBorder="1">
      <alignment vertical="top"/>
    </xf>
    <xf numFmtId="167" fontId="5" fillId="0" borderId="3" xfId="1" applyFont="1" applyFill="1" applyBorder="1">
      <alignment vertical="top"/>
    </xf>
    <xf numFmtId="167" fontId="2" fillId="0" borderId="3" xfId="1" applyFont="1" applyFill="1" applyBorder="1" applyAlignment="1">
      <alignment horizontal="right" vertical="top"/>
    </xf>
    <xf numFmtId="167" fontId="2" fillId="0" borderId="3" xfId="1" applyFont="1" applyBorder="1">
      <alignment vertical="top"/>
    </xf>
    <xf numFmtId="167" fontId="2" fillId="0" borderId="3" xfId="1" applyFont="1" applyFill="1" applyBorder="1">
      <alignment vertical="top"/>
    </xf>
    <xf numFmtId="169" fontId="16" fillId="0" borderId="0" xfId="1" applyNumberFormat="1" applyFont="1" applyBorder="1">
      <alignment vertical="top"/>
    </xf>
    <xf numFmtId="167" fontId="18" fillId="0" borderId="0" xfId="0" applyFont="1" applyFill="1" applyBorder="1">
      <alignment vertical="top"/>
    </xf>
    <xf numFmtId="167" fontId="19" fillId="0" borderId="0" xfId="0" applyFont="1" applyFill="1" applyBorder="1">
      <alignment vertical="top"/>
    </xf>
    <xf numFmtId="167" fontId="20" fillId="0" borderId="0" xfId="0" applyFont="1" applyFill="1" applyBorder="1">
      <alignment vertical="top"/>
    </xf>
    <xf numFmtId="167" fontId="20" fillId="0" borderId="0" xfId="0" applyFont="1" applyFill="1">
      <alignment vertical="top"/>
    </xf>
    <xf numFmtId="167" fontId="20" fillId="5" borderId="0" xfId="1" applyFont="1" applyFill="1">
      <alignment vertical="top"/>
    </xf>
    <xf numFmtId="167" fontId="27" fillId="0" borderId="4" xfId="1" applyFont="1" applyFill="1" applyBorder="1">
      <alignment vertical="top"/>
    </xf>
    <xf numFmtId="167" fontId="2" fillId="0" borderId="4" xfId="1" applyFont="1" applyFill="1" applyBorder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7" fontId="25" fillId="0" borderId="0" xfId="1" applyFont="1" applyFill="1" applyBorder="1">
      <alignment vertical="top"/>
    </xf>
    <xf numFmtId="167" fontId="26" fillId="0" borderId="0" xfId="1" applyFont="1" applyFill="1" applyBorder="1">
      <alignment vertical="top"/>
    </xf>
    <xf numFmtId="167" fontId="27" fillId="0" borderId="0" xfId="1" applyFont="1" applyFill="1" applyBorder="1" applyAlignment="1">
      <alignment horizontal="right" vertical="top"/>
    </xf>
    <xf numFmtId="167" fontId="6" fillId="5" borderId="0" xfId="0" applyFont="1" applyFill="1">
      <alignment vertical="top"/>
    </xf>
    <xf numFmtId="167" fontId="5" fillId="5" borderId="0" xfId="0" applyFont="1" applyFill="1">
      <alignment vertical="top"/>
    </xf>
    <xf numFmtId="167" fontId="2" fillId="5" borderId="0" xfId="0" applyFont="1" applyFill="1" applyAlignment="1">
      <alignment horizontal="right" vertical="top"/>
    </xf>
    <xf numFmtId="186" fontId="6" fillId="5" borderId="0" xfId="5" applyFont="1" applyFill="1">
      <alignment vertical="top"/>
    </xf>
    <xf numFmtId="186" fontId="5" fillId="5" borderId="0" xfId="5" applyFont="1" applyFill="1">
      <alignment vertical="top"/>
    </xf>
    <xf numFmtId="186" fontId="0" fillId="5" borderId="0" xfId="5" applyFont="1" applyFill="1">
      <alignment vertical="top"/>
    </xf>
    <xf numFmtId="174" fontId="2" fillId="0" borderId="7" xfId="3" applyFill="1" applyBorder="1" applyAlignment="1">
      <alignment horizontal="center" vertical="top"/>
    </xf>
    <xf numFmtId="176" fontId="2" fillId="0" borderId="5" xfId="10" applyNumberFormat="1" applyFont="1" applyFill="1" applyBorder="1" applyAlignment="1">
      <alignment horizontal="center" vertical="top"/>
    </xf>
    <xf numFmtId="167" fontId="4" fillId="0" borderId="0" xfId="0" applyFont="1" applyFill="1" applyBorder="1">
      <alignment vertical="top"/>
    </xf>
    <xf numFmtId="167" fontId="6" fillId="0" borderId="0" xfId="0" applyFont="1" applyBorder="1" applyAlignment="1">
      <alignment horizontal="right" vertical="top"/>
    </xf>
    <xf numFmtId="167" fontId="6" fillId="0" borderId="0" xfId="0" applyFont="1" applyBorder="1">
      <alignment vertical="top"/>
    </xf>
    <xf numFmtId="167" fontId="4" fillId="5" borderId="0" xfId="1" applyFont="1" applyFill="1" applyBorder="1">
      <alignment vertical="top"/>
    </xf>
    <xf numFmtId="167" fontId="4" fillId="0" borderId="0" xfId="1" applyFont="1" applyFill="1" applyBorder="1" applyAlignment="1">
      <alignment horizontal="center" vertical="top"/>
    </xf>
    <xf numFmtId="167" fontId="6" fillId="0" borderId="7" xfId="0" applyFont="1" applyFill="1" applyBorder="1" applyAlignment="1">
      <alignment horizontal="center" vertical="center"/>
    </xf>
    <xf numFmtId="167" fontId="6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>
      <alignment vertical="top"/>
    </xf>
    <xf numFmtId="167" fontId="30" fillId="5" borderId="0" xfId="0" applyFont="1" applyFill="1">
      <alignment vertical="top"/>
    </xf>
    <xf numFmtId="167" fontId="30" fillId="5" borderId="0" xfId="1" applyFont="1" applyFill="1">
      <alignment vertical="top"/>
    </xf>
    <xf numFmtId="172" fontId="30" fillId="5" borderId="0" xfId="9" applyFont="1" applyFill="1">
      <alignment vertical="top"/>
    </xf>
    <xf numFmtId="167" fontId="0" fillId="0" borderId="7" xfId="0" applyFill="1" applyBorder="1" applyAlignment="1">
      <alignment horizontal="center" vertical="top"/>
    </xf>
    <xf numFmtId="167" fontId="6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>
      <alignment vertical="top"/>
    </xf>
    <xf numFmtId="167" fontId="2" fillId="5" borderId="0" xfId="10" applyNumberFormat="1" applyFont="1" applyFill="1" applyBorder="1" applyAlignment="1">
      <alignment horizontal="right" vertical="top"/>
    </xf>
    <xf numFmtId="176" fontId="2" fillId="7" borderId="5" xfId="10" applyNumberFormat="1" applyFont="1" applyFill="1" applyBorder="1" applyAlignment="1">
      <alignment horizontal="center" vertical="top"/>
    </xf>
    <xf numFmtId="174" fontId="2" fillId="7" borderId="5" xfId="3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 wrapText="1"/>
    </xf>
    <xf numFmtId="167" fontId="27" fillId="0" borderId="0" xfId="0" applyFont="1" applyFill="1" applyBorder="1" applyAlignment="1">
      <alignment horizontal="center" vertical="top"/>
    </xf>
    <xf numFmtId="172" fontId="2" fillId="0" borderId="0" xfId="9" applyFont="1" applyFill="1" applyBorder="1">
      <alignment vertical="top"/>
    </xf>
    <xf numFmtId="172" fontId="4" fillId="0" borderId="0" xfId="9" applyFont="1" applyFill="1">
      <alignment vertical="top"/>
    </xf>
    <xf numFmtId="167" fontId="2" fillId="8" borderId="0" xfId="0" applyFont="1" applyFill="1" applyBorder="1" applyAlignment="1">
      <alignment horizontal="right" vertical="top"/>
    </xf>
    <xf numFmtId="167" fontId="27" fillId="8" borderId="5" xfId="0" applyFont="1" applyFill="1" applyBorder="1" applyAlignment="1">
      <alignment horizontal="center" vertical="top"/>
    </xf>
    <xf numFmtId="167" fontId="31" fillId="0" borderId="0" xfId="1" applyFont="1" applyFill="1">
      <alignment vertical="top"/>
    </xf>
    <xf numFmtId="167" fontId="32" fillId="0" borderId="0" xfId="1" applyFont="1" applyFill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>
      <alignment vertical="top"/>
    </xf>
    <xf numFmtId="167" fontId="33" fillId="5" borderId="0" xfId="1" applyFont="1" applyFill="1">
      <alignment vertical="top"/>
    </xf>
    <xf numFmtId="171" fontId="6" fillId="0" borderId="0" xfId="4" applyFont="1" applyFill="1" applyBorder="1">
      <alignment vertical="top"/>
    </xf>
    <xf numFmtId="171" fontId="2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>
      <alignment vertical="top"/>
    </xf>
    <xf numFmtId="186" fontId="2" fillId="0" borderId="0" xfId="5" applyFont="1">
      <alignment vertical="top"/>
    </xf>
    <xf numFmtId="186" fontId="0" fillId="0" borderId="0" xfId="5" applyFont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2" fillId="0" borderId="0" xfId="1" applyNumberFormat="1" applyFont="1">
      <alignment vertical="top"/>
    </xf>
    <xf numFmtId="167" fontId="2" fillId="5" borderId="7" xfId="0" applyFont="1" applyFill="1" applyBorder="1">
      <alignment vertical="top"/>
    </xf>
    <xf numFmtId="169" fontId="27" fillId="0" borderId="0" xfId="1" applyNumberFormat="1" applyFont="1" applyFill="1">
      <alignment vertical="top"/>
    </xf>
    <xf numFmtId="167" fontId="0" fillId="6" borderId="5" xfId="1" applyFont="1" applyFill="1" applyBorder="1">
      <alignment vertical="top"/>
    </xf>
    <xf numFmtId="167" fontId="34" fillId="0" borderId="0" xfId="1" applyFont="1" applyFill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5" fillId="0" borderId="0" xfId="3" applyFont="1" applyFill="1">
      <alignment vertical="top"/>
    </xf>
    <xf numFmtId="167" fontId="2" fillId="6" borderId="2" xfId="1" applyFont="1" applyFill="1" applyBorder="1">
      <alignment vertical="top"/>
    </xf>
    <xf numFmtId="186" fontId="22" fillId="0" borderId="0" xfId="5" applyFont="1">
      <alignment vertical="top"/>
    </xf>
    <xf numFmtId="186" fontId="5" fillId="0" borderId="0" xfId="5" applyFont="1" applyBorder="1">
      <alignment vertical="top"/>
    </xf>
    <xf numFmtId="167" fontId="22" fillId="0" borderId="0" xfId="0" applyFont="1">
      <alignment vertical="top"/>
    </xf>
    <xf numFmtId="167" fontId="5" fillId="0" borderId="0" xfId="0" applyFont="1" applyBorder="1">
      <alignment vertical="top"/>
    </xf>
    <xf numFmtId="173" fontId="16" fillId="0" borderId="0" xfId="2" applyFont="1">
      <alignment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69" fontId="0" fillId="5" borderId="5" xfId="1" applyNumberFormat="1" applyFont="1" applyFill="1" applyBorder="1">
      <alignment vertical="top"/>
    </xf>
    <xf numFmtId="167" fontId="9" fillId="6" borderId="5" xfId="1" applyFont="1" applyFill="1" applyBorder="1" applyAlignment="1">
      <alignment horizontal="center" vertical="top"/>
    </xf>
    <xf numFmtId="167" fontId="4" fillId="0" borderId="6" xfId="1" applyFont="1" applyFill="1" applyBorder="1" applyAlignment="1">
      <alignment horizontal="center" vertical="top"/>
    </xf>
    <xf numFmtId="167" fontId="2" fillId="5" borderId="6" xfId="1" applyFont="1" applyFill="1" applyBorder="1">
      <alignment vertical="top"/>
    </xf>
    <xf numFmtId="169" fontId="27" fillId="0" borderId="0" xfId="1" applyNumberFormat="1" applyFont="1">
      <alignment vertical="top"/>
    </xf>
    <xf numFmtId="186" fontId="25" fillId="0" borderId="0" xfId="5" applyFont="1" applyFill="1" applyBorder="1">
      <alignment vertical="top"/>
    </xf>
    <xf numFmtId="186" fontId="26" fillId="0" borderId="0" xfId="5" applyFont="1" applyFill="1" applyBorder="1">
      <alignment vertical="top"/>
    </xf>
    <xf numFmtId="186" fontId="27" fillId="0" borderId="0" xfId="5" applyFont="1" applyFill="1" applyBorder="1">
      <alignment vertical="top"/>
    </xf>
    <xf numFmtId="186" fontId="27" fillId="0" borderId="0" xfId="5" applyFont="1">
      <alignment vertical="top"/>
    </xf>
    <xf numFmtId="186" fontId="27" fillId="0" borderId="0" xfId="5" applyFont="1" applyFill="1">
      <alignment vertical="top"/>
    </xf>
    <xf numFmtId="167" fontId="27" fillId="7" borderId="0" xfId="0" applyFont="1" applyFill="1">
      <alignment vertical="top"/>
    </xf>
    <xf numFmtId="186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7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7" fontId="27" fillId="0" borderId="4" xfId="0" applyFont="1" applyFill="1" applyBorder="1">
      <alignment vertical="top"/>
    </xf>
    <xf numFmtId="186" fontId="27" fillId="0" borderId="4" xfId="5" applyFont="1" applyFill="1" applyBorder="1">
      <alignment vertical="top"/>
    </xf>
    <xf numFmtId="167" fontId="27" fillId="5" borderId="4" xfId="1" applyFont="1" applyFill="1" applyBorder="1">
      <alignment vertical="top"/>
    </xf>
    <xf numFmtId="169" fontId="27" fillId="4" borderId="4" xfId="10" applyFont="1" applyFill="1" applyBorder="1">
      <alignment vertical="top"/>
    </xf>
    <xf numFmtId="167" fontId="27" fillId="5" borderId="4" xfId="0" applyFont="1" applyFill="1" applyBorder="1">
      <alignment vertical="top"/>
    </xf>
    <xf numFmtId="167" fontId="27" fillId="5" borderId="0" xfId="1" applyFont="1" applyFill="1">
      <alignment vertical="top"/>
    </xf>
    <xf numFmtId="167" fontId="27" fillId="5" borderId="0" xfId="1" applyFont="1" applyFill="1" applyBorder="1">
      <alignment vertical="top"/>
    </xf>
    <xf numFmtId="169" fontId="27" fillId="0" borderId="0" xfId="10" applyFont="1" applyFill="1">
      <alignment vertical="top"/>
    </xf>
    <xf numFmtId="167" fontId="27" fillId="0" borderId="0" xfId="0" applyFont="1" applyBorder="1">
      <alignment vertical="top"/>
    </xf>
    <xf numFmtId="186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86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7" fontId="37" fillId="0" borderId="0" xfId="0" applyFont="1" applyBorder="1">
      <alignment vertical="top"/>
    </xf>
    <xf numFmtId="167" fontId="38" fillId="8" borderId="5" xfId="0" applyFont="1" applyFill="1" applyBorder="1">
      <alignment vertical="top"/>
    </xf>
    <xf numFmtId="167" fontId="39" fillId="0" borderId="0" xfId="0" applyFont="1" applyBorder="1">
      <alignment vertical="top"/>
    </xf>
    <xf numFmtId="167" fontId="38" fillId="0" borderId="0" xfId="0" applyFont="1" applyFill="1">
      <alignment vertical="top"/>
    </xf>
    <xf numFmtId="167" fontId="38" fillId="5" borderId="0" xfId="0" applyFont="1" applyFill="1">
      <alignment vertical="top"/>
    </xf>
    <xf numFmtId="179" fontId="40" fillId="0" borderId="0" xfId="0" applyNumberFormat="1" applyFont="1" applyAlignment="1">
      <alignment horizontal="center" vertical="center"/>
    </xf>
    <xf numFmtId="167" fontId="38" fillId="0" borderId="0" xfId="0" applyFont="1">
      <alignment vertical="top"/>
    </xf>
    <xf numFmtId="179" fontId="40" fillId="0" borderId="4" xfId="0" applyNumberFormat="1" applyFont="1" applyBorder="1" applyAlignment="1">
      <alignment horizontal="center" vertical="center"/>
    </xf>
    <xf numFmtId="179" fontId="40" fillId="0" borderId="0" xfId="0" applyNumberFormat="1" applyFont="1" applyBorder="1" applyAlignment="1">
      <alignment horizontal="center" vertical="center"/>
    </xf>
    <xf numFmtId="167" fontId="38" fillId="0" borderId="0" xfId="0" applyFont="1" applyBorder="1">
      <alignment vertical="top"/>
    </xf>
    <xf numFmtId="167" fontId="27" fillId="0" borderId="4" xfId="0" applyFont="1" applyBorder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80" fontId="6" fillId="0" borderId="0" xfId="1" applyNumberFormat="1" applyFont="1" applyFill="1">
      <alignment vertical="top"/>
    </xf>
    <xf numFmtId="180" fontId="5" fillId="0" borderId="0" xfId="1" applyNumberFormat="1" applyFont="1" applyFill="1">
      <alignment vertical="top"/>
    </xf>
    <xf numFmtId="180" fontId="2" fillId="0" borderId="0" xfId="1" applyNumberFormat="1" applyFont="1" applyFill="1" applyAlignment="1">
      <alignment horizontal="right" vertical="top"/>
    </xf>
    <xf numFmtId="172" fontId="2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6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4" fillId="0" borderId="0" xfId="9" applyFont="1" applyAlignment="1">
      <alignment horizontal="center" vertical="top"/>
    </xf>
    <xf numFmtId="172" fontId="6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2" fillId="5" borderId="0" xfId="9" applyFont="1" applyFill="1" applyAlignment="1">
      <alignment horizontal="center" vertical="top"/>
    </xf>
    <xf numFmtId="172" fontId="2" fillId="0" borderId="0" xfId="9" applyFont="1" applyFill="1" applyAlignment="1">
      <alignment horizontal="center" vertical="top"/>
    </xf>
    <xf numFmtId="167" fontId="4" fillId="0" borderId="0" xfId="0" applyFont="1" applyFill="1">
      <alignment vertical="top"/>
    </xf>
    <xf numFmtId="167" fontId="4" fillId="0" borderId="4" xfId="0" applyFont="1" applyFill="1" applyBorder="1">
      <alignment vertical="top"/>
    </xf>
    <xf numFmtId="167" fontId="27" fillId="7" borderId="4" xfId="0" applyFont="1" applyFill="1" applyBorder="1">
      <alignment vertical="top"/>
    </xf>
    <xf numFmtId="172" fontId="16" fillId="0" borderId="0" xfId="1" applyNumberFormat="1" applyFont="1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7" fontId="18" fillId="0" borderId="3" xfId="1" applyFont="1" applyFill="1" applyBorder="1">
      <alignment vertical="top"/>
    </xf>
    <xf numFmtId="167" fontId="19" fillId="0" borderId="3" xfId="1" applyFont="1" applyFill="1" applyBorder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>
      <alignment vertical="top"/>
    </xf>
    <xf numFmtId="167" fontId="20" fillId="0" borderId="3" xfId="1" applyFont="1" applyFill="1" applyBorder="1">
      <alignment vertical="top"/>
    </xf>
    <xf numFmtId="169" fontId="16" fillId="0" borderId="0" xfId="1" applyNumberFormat="1" applyFont="1" applyFill="1">
      <alignment vertical="top"/>
    </xf>
    <xf numFmtId="167" fontId="18" fillId="0" borderId="0" xfId="0" applyFont="1">
      <alignment vertical="top"/>
    </xf>
    <xf numFmtId="180" fontId="2" fillId="0" borderId="0" xfId="0" applyNumberFormat="1" applyFont="1" applyFill="1" applyBorder="1">
      <alignment vertical="top"/>
    </xf>
    <xf numFmtId="180" fontId="0" fillId="0" borderId="0" xfId="1" applyNumberFormat="1" applyFont="1" applyFill="1">
      <alignment vertical="top"/>
    </xf>
    <xf numFmtId="172" fontId="36" fillId="0" borderId="0" xfId="9" applyFont="1" applyFill="1" applyAlignment="1">
      <alignment horizontal="center" vertical="top"/>
    </xf>
    <xf numFmtId="167" fontId="16" fillId="0" borderId="2" xfId="1" applyFont="1" applyFill="1" applyBorder="1">
      <alignment vertical="top"/>
    </xf>
    <xf numFmtId="167" fontId="20" fillId="0" borderId="0" xfId="1" applyFont="1" applyFill="1" applyBorder="1">
      <alignment vertical="top"/>
    </xf>
    <xf numFmtId="169" fontId="20" fillId="0" borderId="0" xfId="1" applyNumberFormat="1" applyFont="1" applyBorder="1">
      <alignment vertical="top"/>
    </xf>
    <xf numFmtId="167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7" fontId="25" fillId="0" borderId="0" xfId="0" applyFont="1" applyFill="1">
      <alignment vertical="top"/>
    </xf>
    <xf numFmtId="167" fontId="26" fillId="0" borderId="0" xfId="0" applyFont="1" applyFill="1">
      <alignment vertical="top"/>
    </xf>
    <xf numFmtId="167" fontId="27" fillId="0" borderId="5" xfId="0" applyFont="1" applyFill="1" applyBorder="1">
      <alignment vertical="top"/>
    </xf>
    <xf numFmtId="167" fontId="27" fillId="6" borderId="5" xfId="0" applyFont="1" applyFill="1" applyBorder="1">
      <alignment vertical="top"/>
    </xf>
    <xf numFmtId="167" fontId="27" fillId="5" borderId="5" xfId="1" applyFont="1" applyFill="1" applyBorder="1">
      <alignment vertical="top"/>
    </xf>
    <xf numFmtId="172" fontId="27" fillId="0" borderId="0" xfId="9" applyFont="1" applyAlignment="1">
      <alignment horizontal="center" vertical="top"/>
    </xf>
    <xf numFmtId="171" fontId="5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67" fontId="2" fillId="3" borderId="0" xfId="1" applyFont="1" applyFill="1">
      <alignment vertical="top"/>
    </xf>
    <xf numFmtId="167" fontId="41" fillId="0" borderId="0" xfId="1" applyFont="1" applyFill="1" applyBorder="1">
      <alignment vertical="top"/>
    </xf>
    <xf numFmtId="167" fontId="42" fillId="0" borderId="0" xfId="1" applyFont="1" applyFill="1" applyBorder="1">
      <alignment vertical="top"/>
    </xf>
    <xf numFmtId="167" fontId="43" fillId="0" borderId="0" xfId="1" applyFont="1" applyFill="1" applyBorder="1" applyAlignment="1">
      <alignment horizontal="right" vertical="top"/>
    </xf>
    <xf numFmtId="167" fontId="43" fillId="0" borderId="0" xfId="1" applyFont="1">
      <alignment vertical="top"/>
    </xf>
    <xf numFmtId="167" fontId="43" fillId="0" borderId="0" xfId="1" applyFont="1" applyFill="1">
      <alignment vertical="top"/>
    </xf>
    <xf numFmtId="172" fontId="27" fillId="0" borderId="4" xfId="9" applyFont="1" applyFill="1" applyBorder="1">
      <alignment vertical="top"/>
    </xf>
    <xf numFmtId="167" fontId="36" fillId="0" borderId="0" xfId="9" applyNumberFormat="1" applyFont="1" applyAlignment="1">
      <alignment horizontal="center" vertical="top"/>
    </xf>
    <xf numFmtId="171" fontId="36" fillId="0" borderId="0" xfId="9" applyNumberFormat="1" applyFont="1" applyAlignment="1">
      <alignment horizontal="center" vertical="top"/>
    </xf>
    <xf numFmtId="167" fontId="25" fillId="0" borderId="0" xfId="0" applyFont="1" applyFill="1" applyBorder="1">
      <alignment vertical="top"/>
    </xf>
    <xf numFmtId="167" fontId="26" fillId="0" borderId="0" xfId="0" applyFont="1" applyFill="1" applyBorder="1">
      <alignment vertical="top"/>
    </xf>
    <xf numFmtId="167" fontId="25" fillId="0" borderId="0" xfId="0" applyFont="1">
      <alignment vertical="top"/>
    </xf>
    <xf numFmtId="168" fontId="6" fillId="0" borderId="0" xfId="1" applyNumberFormat="1" applyFont="1" applyFill="1">
      <alignment vertical="top"/>
    </xf>
    <xf numFmtId="168" fontId="5" fillId="0" borderId="0" xfId="1" applyNumberFormat="1" applyFont="1" applyFill="1">
      <alignment vertical="top"/>
    </xf>
    <xf numFmtId="168" fontId="2" fillId="0" borderId="0" xfId="1" applyNumberFormat="1" applyFont="1" applyFill="1" applyAlignment="1">
      <alignment horizontal="right" vertical="top"/>
    </xf>
    <xf numFmtId="168" fontId="2" fillId="0" borderId="0" xfId="1" applyNumberFormat="1" applyFont="1">
      <alignment vertical="top"/>
    </xf>
    <xf numFmtId="168" fontId="0" fillId="0" borderId="0" xfId="1" applyNumberFormat="1" applyFont="1">
      <alignment vertical="top"/>
    </xf>
    <xf numFmtId="168" fontId="2" fillId="0" borderId="5" xfId="0" applyNumberFormat="1" applyFont="1" applyFill="1" applyBorder="1">
      <alignment vertical="top"/>
    </xf>
    <xf numFmtId="168" fontId="30" fillId="5" borderId="0" xfId="0" applyNumberFormat="1" applyFont="1" applyFill="1">
      <alignment vertical="top"/>
    </xf>
    <xf numFmtId="168" fontId="0" fillId="6" borderId="5" xfId="1" applyNumberFormat="1" applyFont="1" applyFill="1" applyBorder="1">
      <alignment vertical="top"/>
    </xf>
    <xf numFmtId="168" fontId="4" fillId="5" borderId="0" xfId="0" applyNumberFormat="1" applyFont="1" applyFill="1">
      <alignment vertical="top"/>
    </xf>
    <xf numFmtId="168" fontId="16" fillId="0" borderId="0" xfId="1" applyNumberFormat="1" applyFont="1" applyFill="1" applyBorder="1">
      <alignment vertical="top"/>
    </xf>
    <xf numFmtId="167" fontId="2" fillId="5" borderId="6" xfId="0" applyFont="1" applyFill="1" applyBorder="1" applyAlignment="1">
      <alignment horizontal="right" vertical="top"/>
    </xf>
    <xf numFmtId="169" fontId="6" fillId="0" borderId="0" xfId="1" applyNumberFormat="1" applyFont="1" applyFill="1">
      <alignment vertical="top"/>
    </xf>
    <xf numFmtId="169" fontId="5" fillId="0" borderId="0" xfId="1" applyNumberFormat="1" applyFont="1" applyFill="1">
      <alignment vertical="top"/>
    </xf>
    <xf numFmtId="169" fontId="2" fillId="0" borderId="0" xfId="1" applyNumberFormat="1" applyFont="1" applyFill="1" applyAlignment="1">
      <alignment horizontal="right" vertical="top"/>
    </xf>
    <xf numFmtId="169" fontId="36" fillId="0" borderId="0" xfId="9" applyNumberFormat="1" applyFont="1" applyAlignment="1">
      <alignment horizontal="center" vertical="top"/>
    </xf>
    <xf numFmtId="169" fontId="0" fillId="6" borderId="5" xfId="1" applyNumberFormat="1" applyFont="1" applyFill="1" applyBorder="1">
      <alignment vertical="top"/>
    </xf>
    <xf numFmtId="169" fontId="27" fillId="0" borderId="0" xfId="1" applyNumberFormat="1" applyFont="1" applyFill="1" applyBorder="1">
      <alignment vertical="top"/>
    </xf>
    <xf numFmtId="4" fontId="16" fillId="0" borderId="0" xfId="1" applyNumberFormat="1" applyFont="1">
      <alignment vertical="top"/>
    </xf>
    <xf numFmtId="174" fontId="27" fillId="0" borderId="0" xfId="3" applyFont="1" applyFill="1">
      <alignment vertical="top"/>
    </xf>
    <xf numFmtId="167" fontId="27" fillId="0" borderId="0" xfId="0" applyFont="1" applyFill="1" applyBorder="1" applyAlignment="1">
      <alignment horizontal="right" vertical="top"/>
    </xf>
    <xf numFmtId="174" fontId="35" fillId="0" borderId="0" xfId="3" applyFont="1" applyFill="1">
      <alignment vertical="top"/>
    </xf>
    <xf numFmtId="167" fontId="35" fillId="0" borderId="0" xfId="0" applyFont="1" applyFill="1">
      <alignment vertical="top"/>
    </xf>
    <xf numFmtId="172" fontId="27" fillId="0" borderId="0" xfId="1" applyNumberFormat="1" applyFont="1" applyFill="1">
      <alignment vertical="top"/>
    </xf>
    <xf numFmtId="167" fontId="25" fillId="0" borderId="1" xfId="0" applyFont="1" applyFill="1" applyBorder="1" applyAlignment="1">
      <alignment horizontal="right" vertical="top"/>
    </xf>
    <xf numFmtId="167" fontId="25" fillId="0" borderId="1" xfId="0" applyFont="1" applyFill="1" applyBorder="1">
      <alignment vertical="top"/>
    </xf>
    <xf numFmtId="186" fontId="27" fillId="7" borderId="0" xfId="5" applyFont="1" applyFill="1">
      <alignment vertical="top"/>
    </xf>
    <xf numFmtId="186" fontId="16" fillId="0" borderId="0" xfId="5" applyFont="1">
      <alignment vertical="top"/>
    </xf>
    <xf numFmtId="186" fontId="14" fillId="0" borderId="0" xfId="5" applyFont="1" applyFill="1" applyBorder="1">
      <alignment vertical="top"/>
    </xf>
    <xf numFmtId="186" fontId="15" fillId="0" borderId="0" xfId="5" applyFont="1" applyFill="1" applyBorder="1">
      <alignment vertical="top"/>
    </xf>
    <xf numFmtId="186" fontId="16" fillId="0" borderId="0" xfId="5" applyFont="1" applyFill="1">
      <alignment vertical="top"/>
    </xf>
    <xf numFmtId="181" fontId="16" fillId="0" borderId="0" xfId="1" applyNumberFormat="1" applyFont="1" applyFill="1" applyBorder="1">
      <alignment vertical="top"/>
    </xf>
    <xf numFmtId="167" fontId="14" fillId="0" borderId="2" xfId="1" applyFont="1" applyFill="1" applyBorder="1">
      <alignment vertical="top"/>
    </xf>
    <xf numFmtId="167" fontId="15" fillId="0" borderId="2" xfId="1" applyFont="1" applyFill="1" applyBorder="1">
      <alignment vertical="top"/>
    </xf>
    <xf numFmtId="167" fontId="16" fillId="0" borderId="2" xfId="1" applyFont="1" applyFill="1" applyBorder="1" applyAlignment="1">
      <alignment horizontal="right" vertical="top"/>
    </xf>
    <xf numFmtId="171" fontId="2" fillId="0" borderId="0" xfId="4" applyFont="1" applyFill="1">
      <alignment vertical="top"/>
    </xf>
    <xf numFmtId="167" fontId="18" fillId="0" borderId="0" xfId="1" applyFont="1" applyFill="1">
      <alignment vertical="top"/>
    </xf>
    <xf numFmtId="167" fontId="19" fillId="0" borderId="0" xfId="1" applyFont="1" applyFill="1">
      <alignment vertical="top"/>
    </xf>
    <xf numFmtId="167" fontId="20" fillId="0" borderId="0" xfId="1" applyFont="1" applyFill="1" applyAlignment="1">
      <alignment horizontal="right" vertical="top"/>
    </xf>
    <xf numFmtId="171" fontId="20" fillId="0" borderId="0" xfId="1" applyNumberFormat="1" applyFont="1">
      <alignment vertical="top"/>
    </xf>
    <xf numFmtId="171" fontId="20" fillId="5" borderId="0" xfId="0" applyNumberFormat="1" applyFont="1" applyFill="1">
      <alignment vertical="top"/>
    </xf>
    <xf numFmtId="171" fontId="16" fillId="0" borderId="0" xfId="4" applyFont="1">
      <alignment vertical="top"/>
    </xf>
    <xf numFmtId="171" fontId="27" fillId="0" borderId="5" xfId="0" applyNumberFormat="1" applyFont="1" applyFill="1" applyBorder="1">
      <alignment vertical="top"/>
    </xf>
    <xf numFmtId="171" fontId="27" fillId="0" borderId="0" xfId="1" applyNumberFormat="1" applyFont="1">
      <alignment vertical="top"/>
    </xf>
    <xf numFmtId="171" fontId="27" fillId="6" borderId="5" xfId="1" applyNumberFormat="1" applyFont="1" applyFill="1" applyBorder="1">
      <alignment vertical="top"/>
    </xf>
    <xf numFmtId="171" fontId="27" fillId="5" borderId="0" xfId="0" applyNumberFormat="1" applyFont="1" applyFill="1">
      <alignment vertical="top"/>
    </xf>
    <xf numFmtId="167" fontId="27" fillId="0" borderId="0" xfId="0" applyFont="1" applyAlignment="1">
      <alignment horizontal="left" vertical="top"/>
    </xf>
    <xf numFmtId="183" fontId="27" fillId="6" borderId="5" xfId="5" applyNumberFormat="1" applyFont="1" applyFill="1" applyBorder="1">
      <alignment vertical="top"/>
    </xf>
    <xf numFmtId="170" fontId="27" fillId="0" borderId="0" xfId="1" applyNumberFormat="1" applyFont="1">
      <alignment vertical="top"/>
    </xf>
    <xf numFmtId="174" fontId="2" fillId="0" borderId="0" xfId="3" applyFont="1">
      <alignment vertical="top"/>
    </xf>
    <xf numFmtId="169" fontId="2" fillId="0" borderId="0" xfId="3" applyNumberFormat="1" applyFont="1">
      <alignment vertical="top"/>
    </xf>
    <xf numFmtId="169" fontId="2" fillId="2" borderId="0" xfId="1" applyNumberFormat="1" applyFont="1" applyFill="1" applyAlignment="1">
      <alignment horizontal="right" vertical="top"/>
    </xf>
    <xf numFmtId="174" fontId="2" fillId="5" borderId="0" xfId="3" applyFont="1" applyFill="1" applyBorder="1">
      <alignment vertical="top"/>
    </xf>
    <xf numFmtId="174" fontId="20" fillId="5" borderId="0" xfId="3" applyFont="1" applyFill="1">
      <alignment vertical="top"/>
    </xf>
    <xf numFmtId="171" fontId="14" fillId="0" borderId="0" xfId="4" applyFont="1" applyFill="1" applyBorder="1">
      <alignment vertical="top"/>
    </xf>
    <xf numFmtId="171" fontId="15" fillId="0" borderId="0" xfId="4" applyFont="1" applyFill="1" applyBorder="1">
      <alignment vertical="top"/>
    </xf>
    <xf numFmtId="171" fontId="16" fillId="0" borderId="0" xfId="4" applyFont="1" applyFill="1" applyBorder="1">
      <alignment vertical="top"/>
    </xf>
    <xf numFmtId="171" fontId="16" fillId="0" borderId="0" xfId="4" applyFont="1" applyFill="1">
      <alignment vertical="top"/>
    </xf>
    <xf numFmtId="173" fontId="16" fillId="0" borderId="0" xfId="1" applyNumberFormat="1" applyFont="1">
      <alignment vertical="top"/>
    </xf>
    <xf numFmtId="174" fontId="27" fillId="0" borderId="0" xfId="3" applyFont="1" applyFill="1" applyBorder="1">
      <alignment vertical="top"/>
    </xf>
    <xf numFmtId="167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67" fontId="18" fillId="0" borderId="0" xfId="0" applyFont="1" applyFill="1" applyBorder="1" applyAlignment="1">
      <alignment horizontal="right" vertical="top"/>
    </xf>
    <xf numFmtId="167" fontId="19" fillId="0" borderId="0" xfId="0" applyFont="1" applyFill="1" applyBorder="1" applyAlignment="1">
      <alignment horizontal="right" vertical="top"/>
    </xf>
    <xf numFmtId="167" fontId="20" fillId="0" borderId="0" xfId="0" applyFont="1" applyFill="1" applyBorder="1" applyAlignment="1">
      <alignment horizontal="right" vertical="top"/>
    </xf>
    <xf numFmtId="167" fontId="20" fillId="0" borderId="0" xfId="0" applyFont="1" applyAlignment="1">
      <alignment horizontal="left" vertical="top"/>
    </xf>
    <xf numFmtId="167" fontId="20" fillId="0" borderId="0" xfId="0" applyFont="1" applyFill="1" applyAlignment="1">
      <alignment horizontal="right" vertical="top"/>
    </xf>
    <xf numFmtId="169" fontId="27" fillId="2" borderId="0" xfId="1" applyNumberFormat="1" applyFont="1" applyFill="1" applyAlignment="1">
      <alignment horizontal="right" vertical="top"/>
    </xf>
    <xf numFmtId="173" fontId="0" fillId="0" borderId="0" xfId="2" applyFont="1">
      <alignment vertical="top"/>
    </xf>
    <xf numFmtId="167" fontId="35" fillId="0" borderId="0" xfId="0" applyFont="1">
      <alignment vertical="top"/>
    </xf>
    <xf numFmtId="172" fontId="27" fillId="0" borderId="0" xfId="1" applyNumberFormat="1" applyFont="1">
      <alignment vertical="top"/>
    </xf>
    <xf numFmtId="167" fontId="25" fillId="0" borderId="1" xfId="0" applyFont="1" applyBorder="1" applyAlignment="1">
      <alignment horizontal="right" vertical="top"/>
    </xf>
    <xf numFmtId="167" fontId="25" fillId="0" borderId="1" xfId="0" applyFont="1" applyBorder="1">
      <alignment vertical="top"/>
    </xf>
    <xf numFmtId="167" fontId="2" fillId="0" borderId="4" xfId="1" applyFont="1" applyBorder="1">
      <alignment vertical="top"/>
    </xf>
    <xf numFmtId="186" fontId="27" fillId="6" borderId="5" xfId="5" applyFont="1" applyFill="1" applyBorder="1">
      <alignment vertical="top"/>
    </xf>
    <xf numFmtId="170" fontId="16" fillId="0" borderId="0" xfId="1" applyNumberFormat="1" applyFont="1">
      <alignment vertical="top"/>
    </xf>
    <xf numFmtId="170" fontId="0" fillId="0" borderId="0" xfId="0" applyNumberFormat="1">
      <alignment vertical="top"/>
    </xf>
    <xf numFmtId="167" fontId="0" fillId="0" borderId="0" xfId="0" applyFill="1">
      <alignment vertical="top"/>
    </xf>
    <xf numFmtId="167" fontId="20" fillId="0" borderId="4" xfId="1" applyFont="1" applyBorder="1">
      <alignment vertical="top"/>
    </xf>
    <xf numFmtId="167" fontId="20" fillId="0" borderId="4" xfId="1" applyFont="1" applyFill="1" applyBorder="1">
      <alignment vertical="top"/>
    </xf>
    <xf numFmtId="167" fontId="0" fillId="0" borderId="0" xfId="0" applyBorder="1">
      <alignment vertical="top"/>
    </xf>
    <xf numFmtId="174" fontId="16" fillId="0" borderId="0" xfId="1" applyNumberFormat="1" applyFont="1" applyBorder="1">
      <alignment vertical="top"/>
    </xf>
    <xf numFmtId="167" fontId="2" fillId="0" borderId="0" xfId="0" applyFont="1" applyBorder="1">
      <alignment vertical="top"/>
    </xf>
    <xf numFmtId="167" fontId="16" fillId="0" borderId="0" xfId="1" applyFont="1" applyBorder="1">
      <alignment vertical="top"/>
    </xf>
    <xf numFmtId="167" fontId="0" fillId="0" borderId="2" xfId="0" applyBorder="1">
      <alignment vertical="top"/>
    </xf>
    <xf numFmtId="167" fontId="0" fillId="0" borderId="3" xfId="0" applyBorder="1">
      <alignment vertical="top"/>
    </xf>
    <xf numFmtId="167" fontId="25" fillId="0" borderId="2" xfId="1" applyFont="1" applyFill="1" applyBorder="1">
      <alignment vertical="top"/>
    </xf>
    <xf numFmtId="167" fontId="26" fillId="0" borderId="2" xfId="1" applyFont="1" applyFill="1" applyBorder="1">
      <alignment vertical="top"/>
    </xf>
    <xf numFmtId="167" fontId="27" fillId="0" borderId="2" xfId="1" applyFont="1" applyFill="1" applyBorder="1" applyAlignment="1">
      <alignment horizontal="right" vertical="top"/>
    </xf>
    <xf numFmtId="167" fontId="27" fillId="0" borderId="2" xfId="1" applyFont="1" applyBorder="1">
      <alignment vertical="top"/>
    </xf>
    <xf numFmtId="167" fontId="27" fillId="0" borderId="2" xfId="1" applyFont="1" applyFill="1" applyBorder="1">
      <alignment vertical="top"/>
    </xf>
    <xf numFmtId="167" fontId="27" fillId="0" borderId="2" xfId="0" applyFont="1" applyBorder="1">
      <alignment vertical="top"/>
    </xf>
    <xf numFmtId="167" fontId="27" fillId="0" borderId="0" xfId="1" applyFont="1" applyBorder="1">
      <alignment vertical="top"/>
    </xf>
    <xf numFmtId="174" fontId="27" fillId="0" borderId="0" xfId="1" applyNumberFormat="1" applyFont="1" applyBorder="1">
      <alignment vertical="top"/>
    </xf>
    <xf numFmtId="167" fontId="25" fillId="0" borderId="3" xfId="1" applyFont="1" applyFill="1" applyBorder="1">
      <alignment vertical="top"/>
    </xf>
    <xf numFmtId="167" fontId="26" fillId="0" borderId="3" xfId="1" applyFont="1" applyFill="1" applyBorder="1">
      <alignment vertical="top"/>
    </xf>
    <xf numFmtId="167" fontId="27" fillId="0" borderId="3" xfId="1" applyFont="1" applyFill="1" applyBorder="1" applyAlignment="1">
      <alignment horizontal="right" vertical="top"/>
    </xf>
    <xf numFmtId="167" fontId="27" fillId="0" borderId="3" xfId="1" applyFont="1" applyBorder="1">
      <alignment vertical="top"/>
    </xf>
    <xf numFmtId="167" fontId="27" fillId="0" borderId="3" xfId="1" applyFont="1" applyFill="1" applyBorder="1">
      <alignment vertical="top"/>
    </xf>
    <xf numFmtId="167" fontId="27" fillId="0" borderId="3" xfId="0" applyFont="1" applyBorder="1">
      <alignment vertical="top"/>
    </xf>
    <xf numFmtId="174" fontId="27" fillId="7" borderId="0" xfId="1" applyNumberFormat="1" applyFont="1" applyFill="1" applyBorder="1">
      <alignment vertical="top"/>
    </xf>
    <xf numFmtId="167" fontId="27" fillId="7" borderId="0" xfId="1" applyFont="1" applyFill="1" applyBorder="1">
      <alignment vertical="top"/>
    </xf>
    <xf numFmtId="171" fontId="2" fillId="0" borderId="0" xfId="4" applyFont="1" applyBorder="1">
      <alignment vertical="top"/>
    </xf>
    <xf numFmtId="169" fontId="27" fillId="0" borderId="4" xfId="1" applyNumberFormat="1" applyFont="1" applyFill="1" applyBorder="1">
      <alignment vertical="top"/>
    </xf>
    <xf numFmtId="167" fontId="6" fillId="0" borderId="0" xfId="14" applyFont="1" applyFill="1" applyBorder="1">
      <alignment vertical="top"/>
    </xf>
    <xf numFmtId="167" fontId="5" fillId="0" borderId="0" xfId="14" applyFont="1" applyFill="1" applyBorder="1">
      <alignment vertical="top"/>
    </xf>
    <xf numFmtId="167" fontId="2" fillId="0" borderId="0" xfId="14" applyFont="1" applyFill="1" applyBorder="1" applyAlignment="1">
      <alignment horizontal="right" vertical="top"/>
    </xf>
    <xf numFmtId="167" fontId="2" fillId="0" borderId="0" xfId="14" applyFont="1">
      <alignment vertical="top"/>
    </xf>
    <xf numFmtId="167" fontId="2" fillId="0" borderId="0" xfId="14" applyFont="1" applyFill="1">
      <alignment vertical="top"/>
    </xf>
    <xf numFmtId="167" fontId="18" fillId="0" borderId="0" xfId="14" applyFont="1" applyFill="1" applyBorder="1">
      <alignment vertical="top"/>
    </xf>
    <xf numFmtId="167" fontId="19" fillId="0" borderId="0" xfId="14" applyFont="1" applyFill="1" applyBorder="1">
      <alignment vertical="top"/>
    </xf>
    <xf numFmtId="167" fontId="20" fillId="0" borderId="0" xfId="14" applyFont="1" applyFill="1" applyBorder="1" applyAlignment="1">
      <alignment horizontal="right" vertical="top"/>
    </xf>
    <xf numFmtId="167" fontId="20" fillId="0" borderId="0" xfId="14" applyFont="1">
      <alignment vertical="top"/>
    </xf>
    <xf numFmtId="167" fontId="20" fillId="0" borderId="0" xfId="14" applyFont="1" applyFill="1">
      <alignment vertical="top"/>
    </xf>
    <xf numFmtId="172" fontId="6" fillId="0" borderId="0" xfId="9" applyFont="1" applyFill="1" applyBorder="1">
      <alignment vertical="top"/>
    </xf>
    <xf numFmtId="172" fontId="5" fillId="0" borderId="0" xfId="9" applyFont="1" applyFill="1" applyBorder="1">
      <alignment vertical="top"/>
    </xf>
    <xf numFmtId="168" fontId="18" fillId="0" borderId="0" xfId="4" applyNumberFormat="1" applyFont="1" applyFill="1" applyBorder="1">
      <alignment vertical="top"/>
    </xf>
    <xf numFmtId="173" fontId="18" fillId="0" borderId="0" xfId="2" applyFont="1" applyFill="1" applyBorder="1">
      <alignment vertical="top"/>
    </xf>
    <xf numFmtId="168" fontId="19" fillId="0" borderId="0" xfId="4" applyNumberFormat="1" applyFont="1" applyFill="1" applyBorder="1">
      <alignment vertical="top"/>
    </xf>
    <xf numFmtId="168" fontId="20" fillId="0" borderId="0" xfId="4" applyNumberFormat="1" applyFont="1" applyFill="1" applyBorder="1" applyAlignment="1">
      <alignment horizontal="right" vertical="top"/>
    </xf>
    <xf numFmtId="168" fontId="20" fillId="0" borderId="0" xfId="4" applyNumberFormat="1" applyFont="1">
      <alignment vertical="top"/>
    </xf>
    <xf numFmtId="168" fontId="20" fillId="0" borderId="0" xfId="4" applyNumberFormat="1" applyFont="1" applyFill="1">
      <alignment vertical="top"/>
    </xf>
    <xf numFmtId="167" fontId="44" fillId="0" borderId="0" xfId="0" applyFont="1">
      <alignment vertical="top"/>
    </xf>
    <xf numFmtId="182" fontId="20" fillId="0" borderId="0" xfId="1" applyNumberFormat="1" applyFont="1">
      <alignment vertical="top"/>
    </xf>
    <xf numFmtId="167" fontId="0" fillId="0" borderId="0" xfId="0" applyFill="1" applyBorder="1">
      <alignment vertical="top"/>
    </xf>
    <xf numFmtId="167" fontId="20" fillId="0" borderId="3" xfId="0" applyFont="1" applyBorder="1">
      <alignment vertical="top"/>
    </xf>
    <xf numFmtId="167" fontId="45" fillId="0" borderId="0" xfId="1" applyFont="1" applyFill="1" applyBorder="1">
      <alignment vertical="top"/>
    </xf>
    <xf numFmtId="167" fontId="46" fillId="0" borderId="0" xfId="1" applyFont="1" applyFill="1" applyBorder="1">
      <alignment vertical="top"/>
    </xf>
    <xf numFmtId="167" fontId="12" fillId="0" borderId="0" xfId="1" applyFont="1" applyFill="1" applyBorder="1" applyAlignment="1">
      <alignment horizontal="right" vertical="top"/>
    </xf>
    <xf numFmtId="167" fontId="44" fillId="0" borderId="0" xfId="1" applyFont="1">
      <alignment vertical="top"/>
    </xf>
    <xf numFmtId="174" fontId="44" fillId="0" borderId="0" xfId="1" applyNumberFormat="1" applyFont="1">
      <alignment vertical="top"/>
    </xf>
    <xf numFmtId="186" fontId="20" fillId="0" borderId="0" xfId="5" applyFont="1" applyFill="1">
      <alignment vertical="top"/>
    </xf>
    <xf numFmtId="169" fontId="20" fillId="0" borderId="0" xfId="1" applyNumberFormat="1" applyFont="1" applyFill="1">
      <alignment vertical="top"/>
    </xf>
    <xf numFmtId="171" fontId="2" fillId="0" borderId="0" xfId="1" applyNumberFormat="1" applyFont="1">
      <alignment vertical="top"/>
    </xf>
    <xf numFmtId="171" fontId="2" fillId="0" borderId="0" xfId="1" applyNumberFormat="1" applyFont="1" applyBorder="1">
      <alignment vertical="top"/>
    </xf>
    <xf numFmtId="171" fontId="2" fillId="0" borderId="0" xfId="4">
      <alignment vertical="top"/>
    </xf>
    <xf numFmtId="171" fontId="2" fillId="5" borderId="0" xfId="4" applyFont="1" applyFill="1">
      <alignment vertical="top"/>
    </xf>
    <xf numFmtId="171" fontId="2" fillId="4" borderId="0" xfId="4" applyFont="1" applyFill="1">
      <alignment vertical="top"/>
    </xf>
    <xf numFmtId="171" fontId="27" fillId="0" borderId="0" xfId="4" applyFont="1" applyBorder="1">
      <alignment vertical="top"/>
    </xf>
    <xf numFmtId="171" fontId="27" fillId="7" borderId="5" xfId="4" applyFont="1" applyFill="1" applyBorder="1">
      <alignment vertical="top"/>
    </xf>
    <xf numFmtId="167" fontId="2" fillId="4" borderId="0" xfId="0" applyFont="1" applyFill="1">
      <alignment vertical="top"/>
    </xf>
    <xf numFmtId="186" fontId="6" fillId="0" borderId="0" xfId="5" applyFont="1" applyFill="1" applyBorder="1">
      <alignment vertical="top"/>
    </xf>
    <xf numFmtId="186" fontId="5" fillId="0" borderId="0" xfId="5" applyFont="1" applyFill="1" applyBorder="1">
      <alignment vertical="top"/>
    </xf>
    <xf numFmtId="186" fontId="2" fillId="0" borderId="0" xfId="5">
      <alignment vertical="top"/>
    </xf>
    <xf numFmtId="186" fontId="2" fillId="4" borderId="0" xfId="5" applyFont="1" applyFill="1">
      <alignment vertical="top"/>
    </xf>
    <xf numFmtId="167" fontId="20" fillId="0" borderId="0" xfId="1" applyFont="1" applyBorder="1">
      <alignment vertical="top"/>
    </xf>
    <xf numFmtId="167" fontId="47" fillId="0" borderId="0" xfId="0" applyFont="1">
      <alignment vertical="top"/>
    </xf>
    <xf numFmtId="167" fontId="5" fillId="0" borderId="0" xfId="0" applyFont="1">
      <alignment vertical="top"/>
    </xf>
    <xf numFmtId="186" fontId="25" fillId="0" borderId="0" xfId="5" applyFont="1">
      <alignment vertical="top"/>
    </xf>
    <xf numFmtId="186" fontId="26" fillId="0" borderId="0" xfId="5" applyFont="1">
      <alignment vertical="top"/>
    </xf>
    <xf numFmtId="167" fontId="26" fillId="0" borderId="0" xfId="0" applyFont="1">
      <alignment vertical="top"/>
    </xf>
    <xf numFmtId="167" fontId="27" fillId="0" borderId="0" xfId="0" applyFont="1" applyAlignment="1">
      <alignment horizontal="right" vertical="top"/>
    </xf>
    <xf numFmtId="167" fontId="19" fillId="0" borderId="0" xfId="0" applyFont="1">
      <alignment vertical="top"/>
    </xf>
    <xf numFmtId="167" fontId="20" fillId="0" borderId="0" xfId="0" applyFont="1" applyAlignment="1">
      <alignment horizontal="right" vertical="top"/>
    </xf>
    <xf numFmtId="167" fontId="6" fillId="0" borderId="2" xfId="0" applyFont="1" applyBorder="1">
      <alignment vertical="top"/>
    </xf>
    <xf numFmtId="167" fontId="5" fillId="0" borderId="2" xfId="0" applyFont="1" applyBorder="1">
      <alignment vertical="top"/>
    </xf>
    <xf numFmtId="167" fontId="2" fillId="0" borderId="2" xfId="0" applyFont="1" applyBorder="1" applyAlignment="1">
      <alignment horizontal="right" vertical="top"/>
    </xf>
    <xf numFmtId="167" fontId="2" fillId="0" borderId="2" xfId="0" applyFont="1" applyBorder="1">
      <alignment vertical="top"/>
    </xf>
    <xf numFmtId="167" fontId="18" fillId="0" borderId="3" xfId="0" applyFont="1" applyBorder="1">
      <alignment vertical="top"/>
    </xf>
    <xf numFmtId="167" fontId="19" fillId="0" borderId="3" xfId="0" applyFont="1" applyBorder="1">
      <alignment vertical="top"/>
    </xf>
    <xf numFmtId="167" fontId="20" fillId="0" borderId="3" xfId="0" applyFont="1" applyBorder="1" applyAlignment="1">
      <alignment horizontal="right" vertical="top"/>
    </xf>
    <xf numFmtId="167" fontId="27" fillId="0" borderId="0" xfId="0" applyFont="1" applyFill="1" applyAlignment="1">
      <alignment horizontal="right" vertical="top"/>
    </xf>
    <xf numFmtId="168" fontId="16" fillId="0" borderId="0" xfId="0" applyNumberFormat="1" applyFont="1" applyFill="1">
      <alignment vertical="top"/>
    </xf>
    <xf numFmtId="169" fontId="16" fillId="0" borderId="0" xfId="10" applyFont="1" applyFill="1">
      <alignment vertical="top"/>
    </xf>
    <xf numFmtId="167" fontId="16" fillId="0" borderId="0" xfId="0" applyFont="1" applyFill="1" applyBorder="1">
      <alignment vertical="top"/>
    </xf>
    <xf numFmtId="167" fontId="2" fillId="0" borderId="0" xfId="0" applyFont="1" applyBorder="1" applyAlignment="1">
      <alignment horizontal="right" vertical="top"/>
    </xf>
    <xf numFmtId="167" fontId="18" fillId="0" borderId="0" xfId="0" applyFont="1" applyBorder="1">
      <alignment vertical="top"/>
    </xf>
    <xf numFmtId="167" fontId="19" fillId="0" borderId="0" xfId="0" applyFont="1" applyBorder="1">
      <alignment vertical="top"/>
    </xf>
    <xf numFmtId="167" fontId="20" fillId="0" borderId="0" xfId="0" applyFont="1" applyBorder="1" applyAlignment="1">
      <alignment horizontal="right" vertical="top"/>
    </xf>
    <xf numFmtId="167" fontId="2" fillId="5" borderId="0" xfId="1" applyFont="1" applyFill="1" applyBorder="1">
      <alignment vertical="top"/>
    </xf>
    <xf numFmtId="167" fontId="2" fillId="0" borderId="2" xfId="0" applyFont="1" applyFill="1" applyBorder="1">
      <alignment vertical="top"/>
    </xf>
    <xf numFmtId="169" fontId="12" fillId="0" borderId="0" xfId="1" applyNumberFormat="1" applyFont="1">
      <alignment vertical="top"/>
    </xf>
    <xf numFmtId="167" fontId="45" fillId="0" borderId="0" xfId="0" applyFont="1" applyFill="1" applyBorder="1">
      <alignment vertical="top"/>
    </xf>
    <xf numFmtId="167" fontId="46" fillId="0" borderId="0" xfId="0" applyFont="1" applyFill="1" applyBorder="1">
      <alignment vertical="top"/>
    </xf>
    <xf numFmtId="167" fontId="12" fillId="0" borderId="0" xfId="0" applyFont="1" applyFill="1" applyBorder="1">
      <alignment vertical="top"/>
    </xf>
    <xf numFmtId="167" fontId="12" fillId="0" borderId="4" xfId="0" applyFont="1" applyBorder="1">
      <alignment vertical="top"/>
    </xf>
    <xf numFmtId="167" fontId="12" fillId="0" borderId="4" xfId="0" applyFont="1" applyFill="1" applyBorder="1">
      <alignment vertical="top"/>
    </xf>
    <xf numFmtId="184" fontId="16" fillId="0" borderId="0" xfId="4" applyNumberFormat="1" applyFont="1">
      <alignment vertical="top"/>
    </xf>
    <xf numFmtId="184" fontId="2" fillId="0" borderId="0" xfId="0" applyNumberFormat="1" applyFont="1">
      <alignment vertical="top"/>
    </xf>
    <xf numFmtId="170" fontId="2" fillId="0" borderId="0" xfId="0" applyNumberFormat="1" applyFont="1">
      <alignment vertical="top"/>
    </xf>
    <xf numFmtId="184" fontId="2" fillId="0" borderId="0" xfId="4" applyNumberFormat="1" applyFont="1">
      <alignment vertical="top"/>
    </xf>
    <xf numFmtId="169" fontId="16" fillId="0" borderId="0" xfId="4" applyNumberFormat="1" applyFont="1">
      <alignment vertical="top"/>
    </xf>
    <xf numFmtId="184" fontId="20" fillId="0" borderId="0" xfId="0" applyNumberFormat="1" applyFont="1">
      <alignment vertical="top"/>
    </xf>
    <xf numFmtId="184" fontId="27" fillId="0" borderId="0" xfId="10" applyNumberFormat="1" applyFont="1">
      <alignment vertical="top"/>
    </xf>
    <xf numFmtId="184" fontId="27" fillId="0" borderId="0" xfId="4" applyNumberFormat="1" applyFont="1" applyFill="1" applyBorder="1">
      <alignment vertical="top"/>
    </xf>
    <xf numFmtId="184" fontId="2" fillId="4" borderId="0" xfId="4" applyNumberFormat="1" applyFont="1" applyFill="1">
      <alignment vertical="top"/>
    </xf>
    <xf numFmtId="184" fontId="2" fillId="5" borderId="0" xfId="4" applyNumberFormat="1" applyFont="1" applyFill="1">
      <alignment vertical="top"/>
    </xf>
    <xf numFmtId="186" fontId="6" fillId="0" borderId="0" xfId="5" applyFont="1">
      <alignment vertical="top"/>
    </xf>
    <xf numFmtId="186" fontId="5" fillId="0" borderId="0" xfId="5" applyFont="1">
      <alignment vertical="top"/>
    </xf>
    <xf numFmtId="171" fontId="6" fillId="0" borderId="0" xfId="4" applyFont="1">
      <alignment vertical="top"/>
    </xf>
    <xf numFmtId="171" fontId="5" fillId="0" borderId="0" xfId="4" applyFont="1">
      <alignment vertical="top"/>
    </xf>
    <xf numFmtId="171" fontId="2" fillId="0" borderId="0" xfId="0" applyNumberFormat="1" applyFont="1">
      <alignment vertical="top"/>
    </xf>
    <xf numFmtId="167" fontId="2" fillId="8" borderId="5" xfId="0" applyFont="1" applyFill="1" applyBorder="1" applyAlignment="1">
      <alignment horizontal="right" vertical="top"/>
    </xf>
    <xf numFmtId="185" fontId="2" fillId="0" borderId="0" xfId="1" applyNumberFormat="1" applyFont="1" applyFill="1">
      <alignment vertical="top"/>
    </xf>
    <xf numFmtId="172" fontId="2" fillId="0" borderId="5" xfId="9" applyFont="1" applyFill="1" applyBorder="1">
      <alignment vertical="top"/>
    </xf>
    <xf numFmtId="171" fontId="16" fillId="0" borderId="0" xfId="1" applyNumberFormat="1" applyFont="1" applyBorder="1">
      <alignment vertical="top"/>
    </xf>
    <xf numFmtId="169" fontId="16" fillId="0" borderId="0" xfId="2" applyNumberFormat="1" applyFont="1" applyFill="1" applyBorder="1">
      <alignment vertical="top"/>
    </xf>
    <xf numFmtId="167" fontId="49" fillId="0" borderId="0" xfId="0" applyFont="1" applyFill="1" applyProtection="1">
      <alignment vertical="top"/>
    </xf>
    <xf numFmtId="167" fontId="48" fillId="0" borderId="0" xfId="0" applyFont="1">
      <alignment vertical="top"/>
    </xf>
    <xf numFmtId="167" fontId="0" fillId="5" borderId="0" xfId="0" applyFill="1" applyBorder="1">
      <alignment vertical="top"/>
    </xf>
    <xf numFmtId="167" fontId="48" fillId="0" borderId="0" xfId="0" applyFont="1" applyProtection="1">
      <alignment vertical="top"/>
    </xf>
    <xf numFmtId="167" fontId="2" fillId="0" borderId="5" xfId="0" applyFont="1" applyFill="1" applyBorder="1" applyProtection="1">
      <alignment vertical="top"/>
    </xf>
    <xf numFmtId="179" fontId="36" fillId="0" borderId="0" xfId="0" applyNumberFormat="1" applyFont="1" applyAlignment="1">
      <alignment horizontal="center" vertical="center"/>
    </xf>
    <xf numFmtId="167" fontId="2" fillId="6" borderId="5" xfId="0" applyFont="1" applyFill="1" applyBorder="1" applyProtection="1">
      <alignment vertical="top"/>
    </xf>
    <xf numFmtId="170" fontId="2" fillId="0" borderId="0" xfId="0" applyNumberFormat="1" applyFont="1" applyProtection="1">
      <alignment vertical="top"/>
    </xf>
    <xf numFmtId="186" fontId="2" fillId="0" borderId="5" xfId="5" applyFont="1" applyFill="1" applyBorder="1">
      <alignment vertical="top"/>
    </xf>
    <xf numFmtId="186" fontId="2" fillId="6" borderId="5" xfId="5" applyFont="1" applyFill="1" applyBorder="1">
      <alignment vertical="top"/>
    </xf>
    <xf numFmtId="170" fontId="27" fillId="0" borderId="0" xfId="0" applyNumberFormat="1" applyFont="1" applyProtection="1">
      <alignment vertical="top"/>
    </xf>
    <xf numFmtId="186" fontId="27" fillId="0" borderId="5" xfId="5" applyFont="1" applyFill="1" applyBorder="1">
      <alignment vertical="top"/>
    </xf>
    <xf numFmtId="167" fontId="2" fillId="0" borderId="0" xfId="0" applyFont="1" applyProtection="1">
      <alignment vertical="top"/>
    </xf>
    <xf numFmtId="167" fontId="27" fillId="0" borderId="0" xfId="0" applyFont="1" applyProtection="1">
      <alignment vertical="top"/>
    </xf>
    <xf numFmtId="167" fontId="48" fillId="6" borderId="5" xfId="0" applyFont="1" applyFill="1" applyBorder="1" applyProtection="1">
      <alignment vertical="top"/>
    </xf>
    <xf numFmtId="167" fontId="50" fillId="0" borderId="0" xfId="0" applyFont="1">
      <alignment vertical="top"/>
    </xf>
    <xf numFmtId="167" fontId="51" fillId="0" borderId="0" xfId="0" applyFont="1">
      <alignment vertical="top"/>
    </xf>
    <xf numFmtId="167" fontId="51" fillId="0" borderId="0" xfId="0" applyFont="1" applyFill="1">
      <alignment vertical="top"/>
    </xf>
    <xf numFmtId="167" fontId="52" fillId="0" borderId="0" xfId="0" applyFont="1" applyFill="1">
      <alignment vertical="top"/>
    </xf>
    <xf numFmtId="167" fontId="5" fillId="0" borderId="0" xfId="0" applyFont="1" applyFill="1" applyProtection="1">
      <alignment vertical="top"/>
    </xf>
    <xf numFmtId="167" fontId="20" fillId="0" borderId="0" xfId="0" applyFont="1" applyProtection="1">
      <alignment vertical="top"/>
    </xf>
    <xf numFmtId="167" fontId="52" fillId="0" borderId="0" xfId="0" applyFont="1">
      <alignment vertical="top"/>
    </xf>
    <xf numFmtId="167" fontId="6" fillId="0" borderId="0" xfId="0" applyFont="1" applyFill="1" applyProtection="1">
      <alignment vertical="top"/>
    </xf>
    <xf numFmtId="167" fontId="27" fillId="0" borderId="4" xfId="0" applyFont="1" applyBorder="1" applyProtection="1">
      <alignment vertical="top"/>
    </xf>
    <xf numFmtId="167" fontId="53" fillId="0" borderId="4" xfId="0" applyFont="1" applyBorder="1">
      <alignment vertical="top"/>
    </xf>
    <xf numFmtId="167" fontId="53" fillId="0" borderId="0" xfId="0" applyFont="1" applyFill="1">
      <alignment vertical="top"/>
    </xf>
    <xf numFmtId="167" fontId="35" fillId="0" borderId="0" xfId="0" applyFont="1" applyProtection="1">
      <alignment vertical="top"/>
    </xf>
    <xf numFmtId="167" fontId="16" fillId="0" borderId="0" xfId="0" applyFont="1" applyProtection="1">
      <alignment vertical="top"/>
    </xf>
    <xf numFmtId="170" fontId="16" fillId="0" borderId="0" xfId="0" applyNumberFormat="1" applyFont="1" applyProtection="1">
      <alignment vertical="top"/>
    </xf>
    <xf numFmtId="167" fontId="48" fillId="0" borderId="3" xfId="0" applyFont="1" applyBorder="1">
      <alignment vertical="top"/>
    </xf>
    <xf numFmtId="167" fontId="27" fillId="0" borderId="3" xfId="0" applyFont="1" applyBorder="1" applyProtection="1">
      <alignment vertical="top"/>
    </xf>
    <xf numFmtId="167" fontId="53" fillId="5" borderId="3" xfId="0" applyFont="1" applyFill="1" applyBorder="1">
      <alignment vertical="top"/>
    </xf>
    <xf numFmtId="167" fontId="53" fillId="0" borderId="3" xfId="0" applyFont="1" applyBorder="1">
      <alignment vertical="top"/>
    </xf>
    <xf numFmtId="167" fontId="53" fillId="0" borderId="3" xfId="0" applyFont="1" applyFill="1" applyBorder="1">
      <alignment vertical="top"/>
    </xf>
    <xf numFmtId="167" fontId="48" fillId="0" borderId="0" xfId="0" applyFont="1" applyBorder="1">
      <alignment vertical="top"/>
    </xf>
    <xf numFmtId="167" fontId="2" fillId="0" borderId="0" xfId="0" applyFont="1" applyFill="1" applyBorder="1" applyAlignment="1" applyProtection="1">
      <alignment horizontal="right" vertical="top"/>
    </xf>
    <xf numFmtId="167" fontId="2" fillId="0" borderId="0" xfId="0" applyFont="1" applyBorder="1" applyProtection="1">
      <alignment vertical="top"/>
    </xf>
    <xf numFmtId="167" fontId="48" fillId="0" borderId="2" xfId="0" applyFont="1" applyBorder="1">
      <alignment vertical="top"/>
    </xf>
    <xf numFmtId="167" fontId="2" fillId="0" borderId="2" xfId="0" applyFont="1" applyBorder="1" applyProtection="1">
      <alignment vertical="top"/>
    </xf>
    <xf numFmtId="167" fontId="0" fillId="0" borderId="2" xfId="0" applyFill="1" applyBorder="1">
      <alignment vertical="top"/>
    </xf>
    <xf numFmtId="167" fontId="2" fillId="0" borderId="0" xfId="0" applyFont="1" applyFill="1" applyProtection="1">
      <alignment vertical="top"/>
    </xf>
    <xf numFmtId="167" fontId="48" fillId="0" borderId="0" xfId="0" applyFont="1" applyFill="1">
      <alignment vertical="top"/>
    </xf>
    <xf numFmtId="167" fontId="16" fillId="0" borderId="0" xfId="0" applyFont="1" applyFill="1" applyProtection="1">
      <alignment vertical="top"/>
    </xf>
    <xf numFmtId="167" fontId="20" fillId="0" borderId="3" xfId="0" applyFont="1" applyBorder="1" applyProtection="1">
      <alignment vertical="top"/>
    </xf>
    <xf numFmtId="167" fontId="51" fillId="5" borderId="3" xfId="0" applyFont="1" applyFill="1" applyBorder="1">
      <alignment vertical="top"/>
    </xf>
    <xf numFmtId="167" fontId="51" fillId="0" borderId="3" xfId="0" applyFont="1" applyBorder="1">
      <alignment vertical="top"/>
    </xf>
    <xf numFmtId="167" fontId="51" fillId="0" borderId="3" xfId="0" applyFont="1" applyFill="1" applyBorder="1">
      <alignment vertical="top"/>
    </xf>
    <xf numFmtId="167" fontId="2" fillId="5" borderId="0" xfId="0" applyFont="1" applyFill="1" applyProtection="1">
      <alignment vertical="top"/>
    </xf>
    <xf numFmtId="167" fontId="20" fillId="0" borderId="0" xfId="0" applyFont="1" applyFill="1" applyProtection="1">
      <alignment vertical="top"/>
    </xf>
    <xf numFmtId="173" fontId="19" fillId="0" borderId="0" xfId="2" applyFont="1" applyFill="1" applyBorder="1">
      <alignment vertical="top"/>
    </xf>
    <xf numFmtId="173" fontId="20" fillId="0" borderId="0" xfId="2" applyFont="1" applyFill="1" applyBorder="1">
      <alignment vertical="top"/>
    </xf>
    <xf numFmtId="173" fontId="20" fillId="0" borderId="0" xfId="2" applyFont="1">
      <alignment vertical="top"/>
    </xf>
    <xf numFmtId="173" fontId="20" fillId="0" borderId="0" xfId="2" applyFont="1" applyFill="1">
      <alignment vertical="top"/>
    </xf>
    <xf numFmtId="173" fontId="16" fillId="0" borderId="0" xfId="3" applyNumberFormat="1" applyFont="1" applyFill="1">
      <alignment vertical="top"/>
    </xf>
    <xf numFmtId="167" fontId="0" fillId="0" borderId="4" xfId="0" applyBorder="1">
      <alignment vertical="top"/>
    </xf>
    <xf numFmtId="167" fontId="27" fillId="7" borderId="5" xfId="0" applyFont="1" applyFill="1" applyBorder="1">
      <alignment vertical="top"/>
    </xf>
    <xf numFmtId="169" fontId="2" fillId="0" borderId="0" xfId="1" applyNumberFormat="1" applyFont="1" applyBorder="1">
      <alignment vertical="top"/>
    </xf>
    <xf numFmtId="169" fontId="20" fillId="0" borderId="4" xfId="1" applyNumberFormat="1" applyFont="1" applyBorder="1">
      <alignment vertical="top"/>
    </xf>
    <xf numFmtId="169" fontId="20" fillId="0" borderId="0" xfId="1" applyNumberFormat="1" applyFont="1">
      <alignment vertical="top"/>
    </xf>
    <xf numFmtId="167" fontId="2" fillId="0" borderId="0" xfId="0" applyFont="1" applyFill="1" applyBorder="1" applyProtection="1">
      <alignment vertical="top"/>
    </xf>
    <xf numFmtId="167" fontId="6" fillId="0" borderId="0" xfId="0" applyFont="1" applyFill="1" applyBorder="1" applyProtection="1">
      <alignment vertical="top"/>
    </xf>
    <xf numFmtId="167" fontId="5" fillId="0" borderId="0" xfId="0" applyFont="1" applyFill="1" applyBorder="1" applyProtection="1">
      <alignment vertical="top"/>
    </xf>
    <xf numFmtId="167" fontId="48" fillId="0" borderId="0" xfId="0" applyFont="1" applyFill="1" applyBorder="1">
      <alignment vertical="top"/>
    </xf>
    <xf numFmtId="170" fontId="0" fillId="6" borderId="6" xfId="1" applyNumberFormat="1" applyFont="1" applyFill="1" applyBorder="1">
      <alignment vertical="top"/>
    </xf>
    <xf numFmtId="167" fontId="27" fillId="3" borderId="0" xfId="1" applyFont="1" applyFill="1">
      <alignment vertical="top"/>
    </xf>
    <xf numFmtId="167" fontId="18" fillId="0" borderId="2" xfId="1" applyFont="1" applyFill="1" applyBorder="1">
      <alignment vertical="top"/>
    </xf>
    <xf numFmtId="167" fontId="19" fillId="0" borderId="2" xfId="1" applyFont="1" applyFill="1" applyBorder="1">
      <alignment vertical="top"/>
    </xf>
    <xf numFmtId="167" fontId="20" fillId="0" borderId="2" xfId="1" applyFont="1" applyFill="1" applyBorder="1" applyAlignment="1">
      <alignment horizontal="right" vertical="top"/>
    </xf>
    <xf numFmtId="167" fontId="20" fillId="0" borderId="2" xfId="1" applyFont="1" applyBorder="1">
      <alignment vertical="top"/>
    </xf>
    <xf numFmtId="167" fontId="20" fillId="0" borderId="2" xfId="1" applyFont="1" applyFill="1" applyBorder="1">
      <alignment vertical="top"/>
    </xf>
    <xf numFmtId="167" fontId="20" fillId="0" borderId="2" xfId="0" applyFont="1" applyBorder="1">
      <alignment vertical="top"/>
    </xf>
    <xf numFmtId="167" fontId="16" fillId="0" borderId="0" xfId="0" applyFont="1" applyFill="1" applyBorder="1" applyProtection="1">
      <alignment vertical="top"/>
    </xf>
    <xf numFmtId="167" fontId="2" fillId="0" borderId="0" xfId="14" applyFont="1" applyFill="1" applyBorder="1">
      <alignment vertical="top"/>
    </xf>
    <xf numFmtId="169" fontId="2" fillId="0" borderId="0" xfId="14" applyNumberFormat="1" applyFont="1" applyFill="1">
      <alignment vertical="top"/>
    </xf>
    <xf numFmtId="167" fontId="25" fillId="0" borderId="0" xfId="14" applyFont="1" applyFill="1" applyBorder="1">
      <alignment vertical="top"/>
    </xf>
    <xf numFmtId="167" fontId="26" fillId="0" borderId="0" xfId="14" applyFont="1" applyFill="1" applyBorder="1">
      <alignment vertical="top"/>
    </xf>
    <xf numFmtId="167" fontId="27" fillId="0" borderId="0" xfId="14" applyFont="1" applyFill="1" applyBorder="1" applyAlignment="1">
      <alignment horizontal="right" vertical="top"/>
    </xf>
    <xf numFmtId="167" fontId="27" fillId="0" borderId="0" xfId="14" applyFont="1" applyFill="1">
      <alignment vertical="top"/>
    </xf>
    <xf numFmtId="167" fontId="27" fillId="0" borderId="0" xfId="14" applyFont="1" applyFill="1" applyBorder="1">
      <alignment vertical="top"/>
    </xf>
    <xf numFmtId="167" fontId="2" fillId="0" borderId="2" xfId="14" applyFont="1" applyBorder="1">
      <alignment vertical="top"/>
    </xf>
    <xf numFmtId="167" fontId="2" fillId="0" borderId="2" xfId="14" applyFont="1" applyFill="1" applyBorder="1">
      <alignment vertical="top"/>
    </xf>
    <xf numFmtId="167" fontId="2" fillId="0" borderId="3" xfId="14" applyFont="1" applyBorder="1">
      <alignment vertical="top"/>
    </xf>
    <xf numFmtId="167" fontId="2" fillId="0" borderId="3" xfId="14" applyFont="1" applyFill="1" applyBorder="1">
      <alignment vertical="top"/>
    </xf>
    <xf numFmtId="167" fontId="20" fillId="0" borderId="0" xfId="14" applyFont="1" applyFill="1" applyBorder="1">
      <alignment vertical="top"/>
    </xf>
    <xf numFmtId="167" fontId="35" fillId="0" borderId="0" xfId="1" applyFont="1" applyFill="1" applyBorder="1" applyAlignment="1">
      <alignment horizontal="right" vertical="top"/>
    </xf>
    <xf numFmtId="167" fontId="16" fillId="0" borderId="0" xfId="14" applyFont="1" applyFill="1" applyBorder="1">
      <alignment vertical="top"/>
    </xf>
    <xf numFmtId="183" fontId="27" fillId="0" borderId="0" xfId="5" applyNumberFormat="1" applyFont="1">
      <alignment vertical="top"/>
    </xf>
    <xf numFmtId="171" fontId="20" fillId="0" borderId="0" xfId="4" applyFont="1" applyFill="1">
      <alignment vertical="top"/>
    </xf>
    <xf numFmtId="167" fontId="20" fillId="8" borderId="0" xfId="0" applyFont="1" applyFill="1" applyBorder="1" applyAlignment="1">
      <alignment horizontal="right" vertical="top"/>
    </xf>
    <xf numFmtId="167" fontId="16" fillId="0" borderId="0" xfId="5" applyNumberFormat="1" applyFont="1" applyFill="1" applyBorder="1">
      <alignment vertical="top"/>
    </xf>
    <xf numFmtId="170" fontId="2" fillId="0" borderId="0" xfId="0" applyNumberFormat="1" applyFont="1" applyFill="1" applyBorder="1">
      <alignment vertical="top"/>
    </xf>
    <xf numFmtId="170" fontId="0" fillId="0" borderId="0" xfId="14" applyNumberFormat="1" applyFont="1">
      <alignment vertical="top"/>
    </xf>
    <xf numFmtId="170" fontId="0" fillId="6" borderId="5" xfId="14" applyNumberFormat="1" applyFont="1" applyFill="1" applyBorder="1">
      <alignment vertical="top"/>
    </xf>
    <xf numFmtId="170" fontId="2" fillId="5" borderId="0" xfId="0" applyNumberFormat="1" applyFont="1" applyFill="1">
      <alignment vertical="top"/>
    </xf>
    <xf numFmtId="167" fontId="2" fillId="5" borderId="0" xfId="14" applyFont="1" applyFill="1">
      <alignment vertical="top"/>
    </xf>
    <xf numFmtId="167" fontId="5" fillId="0" borderId="0" xfId="14" applyFont="1" applyFill="1">
      <alignment vertical="top"/>
    </xf>
    <xf numFmtId="170" fontId="0" fillId="9" borderId="0" xfId="1" applyNumberFormat="1" applyFont="1" applyFill="1" applyBorder="1">
      <alignment vertical="top"/>
    </xf>
    <xf numFmtId="186" fontId="20" fillId="6" borderId="5" xfId="5" applyFont="1" applyFill="1" applyBorder="1" applyProtection="1">
      <alignment vertical="top"/>
    </xf>
    <xf numFmtId="14" fontId="2" fillId="0" borderId="0" xfId="14" applyNumberFormat="1" applyFont="1">
      <alignment vertical="top"/>
    </xf>
    <xf numFmtId="187" fontId="27" fillId="6" borderId="5" xfId="5" applyNumberFormat="1" applyFont="1" applyFill="1" applyBorder="1">
      <alignment vertical="top"/>
    </xf>
    <xf numFmtId="167" fontId="0" fillId="9" borderId="0" xfId="0" applyFill="1">
      <alignment vertical="top"/>
    </xf>
    <xf numFmtId="167" fontId="6" fillId="9" borderId="0" xfId="1" applyFont="1" applyFill="1" applyBorder="1">
      <alignment vertical="top"/>
    </xf>
    <xf numFmtId="167" fontId="5" fillId="9" borderId="0" xfId="1" applyFont="1" applyFill="1" applyBorder="1">
      <alignment vertical="top"/>
    </xf>
    <xf numFmtId="167" fontId="2" fillId="9" borderId="0" xfId="1" applyFont="1" applyFill="1" applyBorder="1" applyAlignment="1">
      <alignment horizontal="right" vertical="top"/>
    </xf>
    <xf numFmtId="167" fontId="2" fillId="9" borderId="0" xfId="1" applyFont="1" applyFill="1">
      <alignment vertical="top"/>
    </xf>
    <xf numFmtId="167" fontId="25" fillId="9" borderId="0" xfId="1" applyFont="1" applyFill="1" applyBorder="1">
      <alignment vertical="top"/>
    </xf>
    <xf numFmtId="167" fontId="26" fillId="9" borderId="0" xfId="1" applyFont="1" applyFill="1" applyBorder="1">
      <alignment vertical="top"/>
    </xf>
    <xf numFmtId="167" fontId="27" fillId="9" borderId="0" xfId="1" applyFont="1" applyFill="1" applyBorder="1" applyAlignment="1">
      <alignment horizontal="right" vertical="top"/>
    </xf>
    <xf numFmtId="167" fontId="16" fillId="9" borderId="0" xfId="1" applyFont="1" applyFill="1" applyBorder="1">
      <alignment vertical="top"/>
    </xf>
    <xf numFmtId="167" fontId="27" fillId="9" borderId="0" xfId="1" applyFont="1" applyFill="1" applyBorder="1">
      <alignment vertical="top"/>
    </xf>
    <xf numFmtId="167" fontId="27" fillId="9" borderId="0" xfId="1" applyFont="1" applyFill="1">
      <alignment vertical="top"/>
    </xf>
    <xf numFmtId="167" fontId="27" fillId="9" borderId="0" xfId="0" applyFont="1" applyFill="1">
      <alignment vertical="top"/>
    </xf>
    <xf numFmtId="169" fontId="16" fillId="9" borderId="0" xfId="1" applyNumberFormat="1" applyFont="1" applyFill="1">
      <alignment vertical="top"/>
    </xf>
    <xf numFmtId="167" fontId="18" fillId="9" borderId="0" xfId="1" applyFont="1" applyFill="1" applyBorder="1">
      <alignment vertical="top"/>
    </xf>
    <xf numFmtId="167" fontId="19" fillId="9" borderId="0" xfId="1" applyFont="1" applyFill="1" applyBorder="1">
      <alignment vertical="top"/>
    </xf>
    <xf numFmtId="167" fontId="20" fillId="9" borderId="0" xfId="1" applyFont="1" applyFill="1" applyBorder="1" applyAlignment="1">
      <alignment horizontal="right" vertical="top"/>
    </xf>
    <xf numFmtId="167" fontId="20" fillId="9" borderId="0" xfId="1" applyFont="1" applyFill="1">
      <alignment vertical="top"/>
    </xf>
    <xf numFmtId="167" fontId="20" fillId="9" borderId="0" xfId="0" applyFont="1" applyFill="1">
      <alignment vertical="top"/>
    </xf>
    <xf numFmtId="167" fontId="6" fillId="9" borderId="0" xfId="1" applyFont="1" applyFill="1">
      <alignment vertical="top"/>
    </xf>
    <xf numFmtId="167" fontId="5" fillId="9" borderId="0" xfId="1" applyFont="1" applyFill="1">
      <alignment vertical="top"/>
    </xf>
    <xf numFmtId="167" fontId="2" fillId="9" borderId="0" xfId="1" applyFont="1" applyFill="1" applyAlignment="1">
      <alignment horizontal="right" vertical="top"/>
    </xf>
    <xf numFmtId="167" fontId="2" fillId="9" borderId="5" xfId="0" applyFont="1" applyFill="1" applyBorder="1">
      <alignment vertical="top"/>
    </xf>
    <xf numFmtId="167" fontId="0" fillId="9" borderId="0" xfId="1" applyFont="1" applyFill="1">
      <alignment vertical="top"/>
    </xf>
    <xf numFmtId="167" fontId="36" fillId="9" borderId="0" xfId="9" applyNumberFormat="1" applyFont="1" applyFill="1" applyAlignment="1">
      <alignment horizontal="center" vertical="top"/>
    </xf>
    <xf numFmtId="167" fontId="30" fillId="9" borderId="0" xfId="0" applyFont="1" applyFill="1">
      <alignment vertical="top"/>
    </xf>
    <xf numFmtId="167" fontId="0" fillId="9" borderId="5" xfId="1" applyFont="1" applyFill="1" applyBorder="1">
      <alignment vertical="top"/>
    </xf>
    <xf numFmtId="167" fontId="4" fillId="9" borderId="0" xfId="0" applyFont="1" applyFill="1">
      <alignment vertical="top"/>
    </xf>
    <xf numFmtId="167" fontId="2" fillId="6" borderId="6" xfId="1" applyFont="1" applyFill="1" applyBorder="1" applyAlignment="1">
      <alignment horizontal="center" vertical="top"/>
    </xf>
    <xf numFmtId="167" fontId="2" fillId="6" borderId="5" xfId="1" applyFont="1" applyFill="1" applyBorder="1" applyAlignment="1">
      <alignment horizontal="center" vertical="top"/>
    </xf>
    <xf numFmtId="172" fontId="2" fillId="6" borderId="5" xfId="9" applyFont="1" applyFill="1" applyBorder="1">
      <alignment vertical="top"/>
    </xf>
    <xf numFmtId="170" fontId="2" fillId="6" borderId="6" xfId="1" applyNumberFormat="1" applyFont="1" applyFill="1" applyBorder="1">
      <alignment vertical="top"/>
    </xf>
    <xf numFmtId="170" fontId="2" fillId="6" borderId="5" xfId="1" applyNumberFormat="1" applyFont="1" applyFill="1" applyBorder="1">
      <alignment vertical="top"/>
    </xf>
    <xf numFmtId="168" fontId="2" fillId="6" borderId="5" xfId="1" applyNumberFormat="1" applyFont="1" applyFill="1" applyBorder="1">
      <alignment vertical="top"/>
    </xf>
    <xf numFmtId="167" fontId="2" fillId="9" borderId="5" xfId="1" applyFont="1" applyFill="1" applyBorder="1">
      <alignment vertical="top"/>
    </xf>
    <xf numFmtId="170" fontId="2" fillId="6" borderId="5" xfId="14" applyNumberFormat="1" applyFont="1" applyFill="1" applyBorder="1">
      <alignment vertical="top"/>
    </xf>
    <xf numFmtId="170" fontId="2" fillId="9" borderId="0" xfId="1" applyNumberFormat="1" applyFont="1" applyFill="1" applyBorder="1">
      <alignment vertical="top"/>
    </xf>
    <xf numFmtId="169" fontId="2" fillId="6" borderId="5" xfId="1" applyNumberFormat="1" applyFont="1" applyFill="1" applyBorder="1">
      <alignment vertical="top"/>
    </xf>
    <xf numFmtId="171" fontId="2" fillId="6" borderId="5" xfId="1" applyNumberFormat="1" applyFont="1" applyFill="1" applyBorder="1">
      <alignment vertical="top"/>
    </xf>
    <xf numFmtId="186" fontId="0" fillId="6" borderId="5" xfId="5" applyFont="1" applyFill="1" applyBorder="1">
      <alignment vertical="top"/>
    </xf>
    <xf numFmtId="186" fontId="4" fillId="0" borderId="6" xfId="5" applyFont="1" applyFill="1" applyBorder="1">
      <alignment vertical="top"/>
    </xf>
    <xf numFmtId="170" fontId="54" fillId="0" borderId="0" xfId="9" applyNumberFormat="1" applyFont="1" applyAlignment="1">
      <alignment horizontal="center" vertical="top"/>
    </xf>
    <xf numFmtId="186" fontId="2" fillId="0" borderId="6" xfId="5" applyFont="1" applyFill="1" applyBorder="1">
      <alignment vertical="top"/>
    </xf>
    <xf numFmtId="4" fontId="2" fillId="0" borderId="0" xfId="1" applyNumberFormat="1" applyFont="1">
      <alignment vertical="top"/>
    </xf>
    <xf numFmtId="167" fontId="14" fillId="0" borderId="0" xfId="14" applyFont="1" applyFill="1" applyBorder="1">
      <alignment vertical="top"/>
    </xf>
    <xf numFmtId="167" fontId="15" fillId="0" borderId="0" xfId="14" applyFont="1" applyFill="1" applyBorder="1">
      <alignment vertical="top"/>
    </xf>
    <xf numFmtId="167" fontId="16" fillId="0" borderId="0" xfId="14" applyFont="1" applyFill="1" applyBorder="1" applyAlignment="1">
      <alignment horizontal="right" vertical="top"/>
    </xf>
    <xf numFmtId="167" fontId="16" fillId="0" borderId="0" xfId="14" applyFont="1">
      <alignment vertical="top"/>
    </xf>
    <xf numFmtId="169" fontId="16" fillId="0" borderId="0" xfId="14" applyNumberFormat="1" applyFont="1">
      <alignment vertical="top"/>
    </xf>
    <xf numFmtId="167" fontId="16" fillId="0" borderId="0" xfId="14" applyFont="1" applyFill="1">
      <alignment vertical="top"/>
    </xf>
    <xf numFmtId="169" fontId="27" fillId="0" borderId="0" xfId="14" applyNumberFormat="1" applyFont="1">
      <alignment vertical="top"/>
    </xf>
    <xf numFmtId="169" fontId="27" fillId="7" borderId="5" xfId="14" applyNumberFormat="1" applyFont="1" applyFill="1" applyBorder="1">
      <alignment vertical="top"/>
    </xf>
    <xf numFmtId="167" fontId="27" fillId="0" borderId="0" xfId="14" applyFont="1">
      <alignment vertical="top"/>
    </xf>
    <xf numFmtId="174" fontId="16" fillId="0" borderId="0" xfId="3" applyFont="1">
      <alignment vertical="top"/>
    </xf>
    <xf numFmtId="169" fontId="16" fillId="0" borderId="0" xfId="14" applyNumberFormat="1" applyFont="1" applyFill="1" applyBorder="1">
      <alignment vertical="top"/>
    </xf>
    <xf numFmtId="169" fontId="2" fillId="0" borderId="0" xfId="14" applyNumberFormat="1" applyFont="1">
      <alignment vertical="top"/>
    </xf>
    <xf numFmtId="169" fontId="2" fillId="0" borderId="0" xfId="4" applyNumberFormat="1" applyFont="1">
      <alignment vertical="top"/>
    </xf>
    <xf numFmtId="177" fontId="2" fillId="0" borderId="0" xfId="1" applyNumberFormat="1" applyFont="1">
      <alignment vertical="top"/>
    </xf>
    <xf numFmtId="2" fontId="2" fillId="0" borderId="0" xfId="5" applyNumberFormat="1" applyFont="1">
      <alignment vertical="top"/>
    </xf>
    <xf numFmtId="167" fontId="0" fillId="10" borderId="0" xfId="1" applyFont="1" applyFill="1">
      <alignment vertical="top"/>
    </xf>
    <xf numFmtId="167" fontId="4" fillId="0" borderId="6" xfId="1" applyFont="1" applyFill="1" applyBorder="1" applyAlignment="1">
      <alignment horizontal="right" vertical="top"/>
    </xf>
    <xf numFmtId="167" fontId="4" fillId="5" borderId="0" xfId="0" applyFont="1" applyFill="1" applyAlignment="1">
      <alignment horizontal="right" vertical="top"/>
    </xf>
    <xf numFmtId="167" fontId="16" fillId="3" borderId="0" xfId="14" applyFont="1" applyFill="1">
      <alignment vertical="top"/>
    </xf>
    <xf numFmtId="169" fontId="2" fillId="0" borderId="0" xfId="0" applyNumberFormat="1" applyFont="1">
      <alignment vertical="top"/>
    </xf>
    <xf numFmtId="184" fontId="12" fillId="0" borderId="0" xfId="0" applyNumberFormat="1" applyFont="1">
      <alignment vertical="top"/>
    </xf>
    <xf numFmtId="169" fontId="12" fillId="0" borderId="0" xfId="0" applyNumberFormat="1" applyFont="1">
      <alignment vertical="top"/>
    </xf>
    <xf numFmtId="167" fontId="0" fillId="9" borderId="0" xfId="1" applyFont="1" applyFill="1" applyBorder="1">
      <alignment vertical="top"/>
    </xf>
    <xf numFmtId="167" fontId="2" fillId="9" borderId="0" xfId="1" applyFont="1" applyFill="1" applyBorder="1">
      <alignment vertical="top"/>
    </xf>
    <xf numFmtId="10" fontId="2" fillId="0" borderId="5" xfId="0" applyNumberFormat="1" applyFont="1" applyFill="1" applyBorder="1">
      <alignment vertical="top"/>
    </xf>
    <xf numFmtId="186" fontId="2" fillId="7" borderId="0" xfId="5" applyFont="1" applyFill="1">
      <alignment vertical="top"/>
    </xf>
    <xf numFmtId="169" fontId="2" fillId="4" borderId="0" xfId="10" applyFont="1" applyFill="1" applyBorder="1">
      <alignment vertical="top"/>
    </xf>
    <xf numFmtId="169" fontId="2" fillId="4" borderId="4" xfId="10" applyFont="1" applyFill="1" applyBorder="1">
      <alignment vertical="top"/>
    </xf>
    <xf numFmtId="167" fontId="2" fillId="7" borderId="4" xfId="0" applyFont="1" applyFill="1" applyBorder="1">
      <alignment vertical="top"/>
    </xf>
    <xf numFmtId="167" fontId="2" fillId="7" borderId="0" xfId="0" applyFont="1" applyFill="1">
      <alignment vertical="top"/>
    </xf>
    <xf numFmtId="169" fontId="2" fillId="7" borderId="0" xfId="10" applyFont="1" applyFill="1">
      <alignment vertical="top"/>
    </xf>
    <xf numFmtId="175" fontId="2" fillId="4" borderId="0" xfId="3" applyNumberFormat="1" applyFont="1" applyFill="1">
      <alignment vertical="top"/>
    </xf>
    <xf numFmtId="167" fontId="2" fillId="5" borderId="0" xfId="10" applyNumberFormat="1" applyFont="1" applyFill="1">
      <alignment vertical="top"/>
    </xf>
    <xf numFmtId="167" fontId="55" fillId="9" borderId="0" xfId="0" applyFont="1" applyFill="1" applyAlignment="1"/>
    <xf numFmtId="167" fontId="56" fillId="9" borderId="0" xfId="0" applyFont="1" applyFill="1" applyAlignment="1"/>
    <xf numFmtId="167" fontId="57" fillId="9" borderId="0" xfId="0" applyFont="1" applyFill="1" applyAlignment="1"/>
    <xf numFmtId="169" fontId="57" fillId="9" borderId="0" xfId="10" applyFont="1" applyFill="1" applyAlignment="1"/>
    <xf numFmtId="4" fontId="55" fillId="9" borderId="0" xfId="0" applyNumberFormat="1" applyFont="1" applyFill="1" applyAlignment="1"/>
    <xf numFmtId="188" fontId="55" fillId="9" borderId="0" xfId="0" applyNumberFormat="1" applyFont="1" applyFill="1" applyAlignment="1"/>
    <xf numFmtId="167" fontId="57" fillId="9" borderId="0" xfId="0" applyFont="1" applyFill="1" applyAlignment="1">
      <alignment horizontal="center"/>
    </xf>
    <xf numFmtId="3" fontId="57" fillId="9" borderId="0" xfId="0" applyNumberFormat="1" applyFont="1" applyFill="1" applyAlignment="1">
      <alignment horizontal="center"/>
    </xf>
    <xf numFmtId="9" fontId="55" fillId="9" borderId="0" xfId="0" applyNumberFormat="1" applyFont="1" applyFill="1" applyAlignment="1"/>
    <xf numFmtId="189" fontId="57" fillId="9" borderId="0" xfId="1" applyNumberFormat="1" applyFont="1" applyFill="1" applyBorder="1" applyAlignment="1">
      <alignment horizontal="center"/>
    </xf>
    <xf numFmtId="4" fontId="57" fillId="9" borderId="0" xfId="1" applyNumberFormat="1" applyFont="1" applyFill="1" applyAlignment="1"/>
    <xf numFmtId="10" fontId="57" fillId="9" borderId="0" xfId="5" applyNumberFormat="1" applyFont="1" applyFill="1" applyAlignment="1"/>
    <xf numFmtId="167" fontId="56" fillId="9" borderId="0" xfId="0" applyFont="1" applyFill="1" applyAlignment="1">
      <alignment horizontal="right"/>
    </xf>
    <xf numFmtId="10" fontId="55" fillId="9" borderId="0" xfId="0" applyNumberFormat="1" applyFont="1" applyFill="1" applyAlignment="1"/>
    <xf numFmtId="167" fontId="57" fillId="9" borderId="8" xfId="0" applyFont="1" applyFill="1" applyBorder="1" applyAlignment="1"/>
    <xf numFmtId="4" fontId="57" fillId="9" borderId="8" xfId="1" applyNumberFormat="1" applyFont="1" applyFill="1" applyBorder="1" applyAlignment="1">
      <alignment horizontal="center"/>
    </xf>
    <xf numFmtId="4" fontId="57" fillId="9" borderId="8" xfId="1" applyNumberFormat="1" applyFont="1" applyFill="1" applyBorder="1" applyAlignment="1"/>
    <xf numFmtId="10" fontId="57" fillId="9" borderId="8" xfId="5" applyNumberFormat="1" applyFont="1" applyFill="1" applyBorder="1" applyAlignment="1"/>
    <xf numFmtId="39" fontId="58" fillId="9" borderId="0" xfId="16" applyNumberFormat="1" applyFont="1" applyFill="1" applyAlignment="1">
      <alignment horizontal="right"/>
    </xf>
    <xf numFmtId="39" fontId="57" fillId="9" borderId="0" xfId="16" applyNumberFormat="1" applyFont="1" applyFill="1"/>
    <xf numFmtId="4" fontId="57" fillId="9" borderId="0" xfId="0" applyNumberFormat="1" applyFont="1" applyFill="1" applyAlignment="1"/>
    <xf numFmtId="190" fontId="55" fillId="9" borderId="0" xfId="0" applyNumberFormat="1" applyFont="1" applyFill="1" applyAlignment="1"/>
    <xf numFmtId="167" fontId="55" fillId="9" borderId="0" xfId="0" applyFont="1" applyFill="1" applyAlignment="1">
      <alignment horizontal="right"/>
    </xf>
    <xf numFmtId="3" fontId="55" fillId="9" borderId="0" xfId="0" applyNumberFormat="1" applyFont="1" applyFill="1" applyAlignment="1"/>
    <xf numFmtId="167" fontId="55" fillId="9" borderId="9" xfId="0" applyFont="1" applyFill="1" applyBorder="1" applyAlignment="1"/>
    <xf numFmtId="3" fontId="55" fillId="9" borderId="9" xfId="0" applyNumberFormat="1" applyFont="1" applyFill="1" applyBorder="1" applyAlignment="1"/>
    <xf numFmtId="4" fontId="55" fillId="9" borderId="9" xfId="0" applyNumberFormat="1" applyFont="1" applyFill="1" applyBorder="1" applyAlignment="1"/>
    <xf numFmtId="191" fontId="55" fillId="9" borderId="0" xfId="0" applyNumberFormat="1" applyFont="1" applyFill="1" applyAlignment="1"/>
    <xf numFmtId="186" fontId="55" fillId="9" borderId="0" xfId="5" applyFont="1" applyFill="1">
      <alignment vertical="top"/>
    </xf>
    <xf numFmtId="10" fontId="55" fillId="9" borderId="9" xfId="0" applyNumberFormat="1" applyFont="1" applyFill="1" applyBorder="1" applyAlignment="1"/>
    <xf numFmtId="167" fontId="45" fillId="11" borderId="0" xfId="1" applyFont="1" applyFill="1" applyBorder="1">
      <alignment vertical="top"/>
    </xf>
    <xf numFmtId="167" fontId="46" fillId="11" borderId="0" xfId="1" applyFont="1" applyFill="1" applyBorder="1">
      <alignment vertical="top"/>
    </xf>
    <xf numFmtId="167" fontId="12" fillId="11" borderId="0" xfId="1" applyFont="1" applyFill="1" applyBorder="1" applyAlignment="1">
      <alignment horizontal="right" vertical="top"/>
    </xf>
    <xf numFmtId="167" fontId="12" fillId="11" borderId="0" xfId="1" applyFont="1" applyFill="1">
      <alignment vertical="top"/>
    </xf>
    <xf numFmtId="167" fontId="12" fillId="11" borderId="0" xfId="0" applyFont="1" applyFill="1">
      <alignment vertical="top"/>
    </xf>
  </cellXfs>
  <cellStyles count="17">
    <cellStyle name="%" xfId="16" xr:uid="{10E49644-0D78-4F2D-9141-57804FF825F9}"/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407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ysClr val="windowText" lastClr="000000"/>
                </a:solidFill>
              </a:rPr>
              <a:t>Project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'FS Ann'!$E$111</c:f>
              <c:strCache>
                <c:ptCount val="1"/>
                <c:pt idx="0">
                  <c:v> Cashflow available for debt service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'FS Ann'!$J$2:$AG$2</c:f>
              <c:numCache>
                <c:formatCode>dd\ mmm\ yy_);\(###0\);"-  ";" "@" "</c:formatCode>
                <c:ptCount val="24"/>
                <c:pt idx="0">
                  <c:v>44561</c:v>
                </c:pt>
                <c:pt idx="1">
                  <c:v>44926</c:v>
                </c:pt>
                <c:pt idx="2">
                  <c:v>45291</c:v>
                </c:pt>
                <c:pt idx="3">
                  <c:v>45657</c:v>
                </c:pt>
                <c:pt idx="4">
                  <c:v>46022</c:v>
                </c:pt>
                <c:pt idx="5">
                  <c:v>46387</c:v>
                </c:pt>
                <c:pt idx="6">
                  <c:v>46752</c:v>
                </c:pt>
                <c:pt idx="7">
                  <c:v>47118</c:v>
                </c:pt>
                <c:pt idx="8">
                  <c:v>47483</c:v>
                </c:pt>
                <c:pt idx="9">
                  <c:v>47848</c:v>
                </c:pt>
                <c:pt idx="10">
                  <c:v>48213</c:v>
                </c:pt>
                <c:pt idx="11">
                  <c:v>48579</c:v>
                </c:pt>
                <c:pt idx="12">
                  <c:v>48944</c:v>
                </c:pt>
                <c:pt idx="13">
                  <c:v>49309</c:v>
                </c:pt>
                <c:pt idx="14">
                  <c:v>49674</c:v>
                </c:pt>
                <c:pt idx="15">
                  <c:v>50040</c:v>
                </c:pt>
                <c:pt idx="16">
                  <c:v>50405</c:v>
                </c:pt>
                <c:pt idx="17">
                  <c:v>50770</c:v>
                </c:pt>
                <c:pt idx="18">
                  <c:v>51135</c:v>
                </c:pt>
                <c:pt idx="19">
                  <c:v>51501</c:v>
                </c:pt>
                <c:pt idx="20">
                  <c:v>51866</c:v>
                </c:pt>
                <c:pt idx="21">
                  <c:v>52231</c:v>
                </c:pt>
                <c:pt idx="22">
                  <c:v>52596</c:v>
                </c:pt>
                <c:pt idx="23">
                  <c:v>52962</c:v>
                </c:pt>
              </c:numCache>
            </c:numRef>
          </c:cat>
          <c:val>
            <c:numRef>
              <c:f>'FS Ann'!$J$111:$AF$111</c:f>
              <c:numCache>
                <c:formatCode>#,##0_);\(#,##0\);"-  ";" "@</c:formatCode>
                <c:ptCount val="23"/>
                <c:pt idx="0">
                  <c:v>0</c:v>
                </c:pt>
                <c:pt idx="1">
                  <c:v>-110605.13092824783</c:v>
                </c:pt>
                <c:pt idx="2">
                  <c:v>-149755.73456577794</c:v>
                </c:pt>
                <c:pt idx="3">
                  <c:v>16540.370389352898</c:v>
                </c:pt>
                <c:pt idx="4">
                  <c:v>32962.206733888524</c:v>
                </c:pt>
                <c:pt idx="5">
                  <c:v>32691.085701987759</c:v>
                </c:pt>
                <c:pt idx="6">
                  <c:v>32404.489392382024</c:v>
                </c:pt>
                <c:pt idx="7">
                  <c:v>32114.0382384677</c:v>
                </c:pt>
                <c:pt idx="8">
                  <c:v>31819.141637983124</c:v>
                </c:pt>
                <c:pt idx="9">
                  <c:v>31520.655441200332</c:v>
                </c:pt>
                <c:pt idx="10">
                  <c:v>31218.136403789002</c:v>
                </c:pt>
                <c:pt idx="11">
                  <c:v>30911.429125641873</c:v>
                </c:pt>
                <c:pt idx="12">
                  <c:v>30599.89431594481</c:v>
                </c:pt>
                <c:pt idx="13">
                  <c:v>30284.458455509368</c:v>
                </c:pt>
                <c:pt idx="14">
                  <c:v>29964.641767016612</c:v>
                </c:pt>
                <c:pt idx="15">
                  <c:v>29640.276061835044</c:v>
                </c:pt>
                <c:pt idx="16">
                  <c:v>29310.669343991292</c:v>
                </c:pt>
                <c:pt idx="17">
                  <c:v>28976.824550968038</c:v>
                </c:pt>
                <c:pt idx="18">
                  <c:v>28638.222358575287</c:v>
                </c:pt>
                <c:pt idx="19">
                  <c:v>28294.680734477202</c:v>
                </c:pt>
                <c:pt idx="20">
                  <c:v>27945.450629603027</c:v>
                </c:pt>
                <c:pt idx="21">
                  <c:v>27591.617744842846</c:v>
                </c:pt>
                <c:pt idx="22">
                  <c:v>23745.509093842469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0-4471-9187-62D4E25B3CCA}"/>
            </c:ext>
          </c:extLst>
        </c:ser>
        <c:ser>
          <c:idx val="1"/>
          <c:order val="1"/>
          <c:tx>
            <c:strRef>
              <c:f>'FS Ann'!$E$112</c:f>
              <c:strCache>
                <c:ptCount val="1"/>
                <c:pt idx="0">
                  <c:v> Senior debt interest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'FS Ann'!$J$2:$AG$2</c:f>
              <c:numCache>
                <c:formatCode>dd\ mmm\ yy_);\(###0\);"-  ";" "@" "</c:formatCode>
                <c:ptCount val="24"/>
                <c:pt idx="0">
                  <c:v>44561</c:v>
                </c:pt>
                <c:pt idx="1">
                  <c:v>44926</c:v>
                </c:pt>
                <c:pt idx="2">
                  <c:v>45291</c:v>
                </c:pt>
                <c:pt idx="3">
                  <c:v>45657</c:v>
                </c:pt>
                <c:pt idx="4">
                  <c:v>46022</c:v>
                </c:pt>
                <c:pt idx="5">
                  <c:v>46387</c:v>
                </c:pt>
                <c:pt idx="6">
                  <c:v>46752</c:v>
                </c:pt>
                <c:pt idx="7">
                  <c:v>47118</c:v>
                </c:pt>
                <c:pt idx="8">
                  <c:v>47483</c:v>
                </c:pt>
                <c:pt idx="9">
                  <c:v>47848</c:v>
                </c:pt>
                <c:pt idx="10">
                  <c:v>48213</c:v>
                </c:pt>
                <c:pt idx="11">
                  <c:v>48579</c:v>
                </c:pt>
                <c:pt idx="12">
                  <c:v>48944</c:v>
                </c:pt>
                <c:pt idx="13">
                  <c:v>49309</c:v>
                </c:pt>
                <c:pt idx="14">
                  <c:v>49674</c:v>
                </c:pt>
                <c:pt idx="15">
                  <c:v>50040</c:v>
                </c:pt>
                <c:pt idx="16">
                  <c:v>50405</c:v>
                </c:pt>
                <c:pt idx="17">
                  <c:v>50770</c:v>
                </c:pt>
                <c:pt idx="18">
                  <c:v>51135</c:v>
                </c:pt>
                <c:pt idx="19">
                  <c:v>51501</c:v>
                </c:pt>
                <c:pt idx="20">
                  <c:v>51866</c:v>
                </c:pt>
                <c:pt idx="21">
                  <c:v>52231</c:v>
                </c:pt>
                <c:pt idx="22">
                  <c:v>52596</c:v>
                </c:pt>
                <c:pt idx="23">
                  <c:v>52962</c:v>
                </c:pt>
              </c:numCache>
            </c:numRef>
          </c:cat>
          <c:val>
            <c:numRef>
              <c:f>'FS Ann'!$J$112:$AF$112</c:f>
              <c:numCache>
                <c:formatCode>#,##0_);\(#,##0\);"-  ";" "@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5938.613927428175</c:v>
                </c:pt>
                <c:pt idx="4">
                  <c:v>11377.133108018879</c:v>
                </c:pt>
                <c:pt idx="5">
                  <c:v>10820.290848188648</c:v>
                </c:pt>
                <c:pt idx="6">
                  <c:v>10245.804551986332</c:v>
                </c:pt>
                <c:pt idx="7">
                  <c:v>9680.3493157164085</c:v>
                </c:pt>
                <c:pt idx="8">
                  <c:v>9242.1106992744772</c:v>
                </c:pt>
                <c:pt idx="9">
                  <c:v>8801.9261586786342</c:v>
                </c:pt>
                <c:pt idx="10">
                  <c:v>8142.7496499570771</c:v>
                </c:pt>
                <c:pt idx="11">
                  <c:v>7483.033436690197</c:v>
                </c:pt>
                <c:pt idx="12">
                  <c:v>6758.1270473314908</c:v>
                </c:pt>
                <c:pt idx="13">
                  <c:v>6184.8066297451614</c:v>
                </c:pt>
                <c:pt idx="14">
                  <c:v>5565.575043193533</c:v>
                </c:pt>
                <c:pt idx="15">
                  <c:v>4772.9669476009549</c:v>
                </c:pt>
                <c:pt idx="16">
                  <c:v>3922.9199392863839</c:v>
                </c:pt>
                <c:pt idx="17">
                  <c:v>3054.5202262751286</c:v>
                </c:pt>
                <c:pt idx="18">
                  <c:v>2153.0499260808365</c:v>
                </c:pt>
                <c:pt idx="19">
                  <c:v>1220.6170333074176</c:v>
                </c:pt>
                <c:pt idx="20">
                  <c:v>244.58337521422618</c:v>
                </c:pt>
                <c:pt idx="21">
                  <c:v>2.4348500594189521E-12</c:v>
                </c:pt>
                <c:pt idx="22">
                  <c:v>2.4371398841241093E-12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0-4471-9187-62D4E25B3CCA}"/>
            </c:ext>
          </c:extLst>
        </c:ser>
        <c:ser>
          <c:idx val="2"/>
          <c:order val="2"/>
          <c:tx>
            <c:strRef>
              <c:f>'FS Ann'!$E$113</c:f>
              <c:strCache>
                <c:ptCount val="1"/>
                <c:pt idx="0">
                  <c:v> Senior debt principal repayment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'FS Ann'!$J$2:$AG$2</c:f>
              <c:numCache>
                <c:formatCode>dd\ mmm\ yy_);\(###0\);"-  ";" "@" "</c:formatCode>
                <c:ptCount val="24"/>
                <c:pt idx="0">
                  <c:v>44561</c:v>
                </c:pt>
                <c:pt idx="1">
                  <c:v>44926</c:v>
                </c:pt>
                <c:pt idx="2">
                  <c:v>45291</c:v>
                </c:pt>
                <c:pt idx="3">
                  <c:v>45657</c:v>
                </c:pt>
                <c:pt idx="4">
                  <c:v>46022</c:v>
                </c:pt>
                <c:pt idx="5">
                  <c:v>46387</c:v>
                </c:pt>
                <c:pt idx="6">
                  <c:v>46752</c:v>
                </c:pt>
                <c:pt idx="7">
                  <c:v>47118</c:v>
                </c:pt>
                <c:pt idx="8">
                  <c:v>47483</c:v>
                </c:pt>
                <c:pt idx="9">
                  <c:v>47848</c:v>
                </c:pt>
                <c:pt idx="10">
                  <c:v>48213</c:v>
                </c:pt>
                <c:pt idx="11">
                  <c:v>48579</c:v>
                </c:pt>
                <c:pt idx="12">
                  <c:v>48944</c:v>
                </c:pt>
                <c:pt idx="13">
                  <c:v>49309</c:v>
                </c:pt>
                <c:pt idx="14">
                  <c:v>49674</c:v>
                </c:pt>
                <c:pt idx="15">
                  <c:v>50040</c:v>
                </c:pt>
                <c:pt idx="16">
                  <c:v>50405</c:v>
                </c:pt>
                <c:pt idx="17">
                  <c:v>50770</c:v>
                </c:pt>
                <c:pt idx="18">
                  <c:v>51135</c:v>
                </c:pt>
                <c:pt idx="19">
                  <c:v>51501</c:v>
                </c:pt>
                <c:pt idx="20">
                  <c:v>51866</c:v>
                </c:pt>
                <c:pt idx="21">
                  <c:v>52231</c:v>
                </c:pt>
                <c:pt idx="22">
                  <c:v>52596</c:v>
                </c:pt>
                <c:pt idx="23">
                  <c:v>52962</c:v>
                </c:pt>
              </c:numCache>
            </c:numRef>
          </c:cat>
          <c:val>
            <c:numRef>
              <c:f>'FS Ann'!$J$113:$AF$113</c:f>
              <c:numCache>
                <c:formatCode>#,##0_);\(#,##0\);"-  ";" "@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5875.9403673095958</c:v>
                </c:pt>
                <c:pt idx="4">
                  <c:v>12167.302999207781</c:v>
                </c:pt>
                <c:pt idx="5">
                  <c:v>12530.487373668024</c:v>
                </c:pt>
                <c:pt idx="6">
                  <c:v>12900.262014721946</c:v>
                </c:pt>
                <c:pt idx="7">
                  <c:v>13258.252135633886</c:v>
                </c:pt>
                <c:pt idx="8">
                  <c:v>13485.850317749902</c:v>
                </c:pt>
                <c:pt idx="9">
                  <c:v>13712.830426674762</c:v>
                </c:pt>
                <c:pt idx="10">
                  <c:v>14155.921903287152</c:v>
                </c:pt>
                <c:pt idx="11">
                  <c:v>14596.561483930049</c:v>
                </c:pt>
                <c:pt idx="12">
                  <c:v>15098.94300385411</c:v>
                </c:pt>
                <c:pt idx="13">
                  <c:v>15446.952087203385</c:v>
                </c:pt>
                <c:pt idx="14">
                  <c:v>15837.743176630564</c:v>
                </c:pt>
                <c:pt idx="15">
                  <c:v>16398.661477474496</c:v>
                </c:pt>
                <c:pt idx="16">
                  <c:v>17013.27511057807</c:v>
                </c:pt>
                <c:pt idx="17">
                  <c:v>17643.214251832167</c:v>
                </c:pt>
                <c:pt idx="18">
                  <c:v>18302.825837873123</c:v>
                </c:pt>
                <c:pt idx="19">
                  <c:v>18989.871850999982</c:v>
                </c:pt>
                <c:pt idx="20">
                  <c:v>9718.3211676587689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0-4471-9187-62D4E25B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0880800"/>
        <c:axId val="895659632"/>
      </c:barChart>
      <c:dateAx>
        <c:axId val="1300880800"/>
        <c:scaling>
          <c:orientation val="minMax"/>
        </c:scaling>
        <c:delete val="0"/>
        <c:axPos val="b"/>
        <c:numFmt formatCode="dd\ mmm\ yy_);\(###0\);&quot;-  &quot;;&quot; &quot;@&quot; &quot;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5659632"/>
        <c:crosses val="autoZero"/>
        <c:auto val="1"/>
        <c:lblOffset val="100"/>
        <c:baseTimeUnit val="years"/>
      </c:dateAx>
      <c:valAx>
        <c:axId val="89565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0880800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7783062599040805E-2"/>
                <c:y val="0.36159951434792009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fr-FR"/>
                    <a:t>MIllions  USD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684217</xdr:colOff>
      <xdr:row>15</xdr:row>
      <xdr:rowOff>73178</xdr:rowOff>
    </xdr:from>
    <xdr:to>
      <xdr:col>18</xdr:col>
      <xdr:colOff>438897</xdr:colOff>
      <xdr:row>39</xdr:row>
      <xdr:rowOff>95589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3</xdr:row>
          <xdr:rowOff>146050</xdr:rowOff>
        </xdr:from>
        <xdr:to>
          <xdr:col>7</xdr:col>
          <xdr:colOff>1308100</xdr:colOff>
          <xdr:row>5</xdr:row>
          <xdr:rowOff>114300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641350</xdr:colOff>
          <xdr:row>1</xdr:row>
          <xdr:rowOff>146050</xdr:rowOff>
        </xdr:from>
        <xdr:to>
          <xdr:col>4</xdr:col>
          <xdr:colOff>2108200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Downloads\On-Shore-Wind-Model-Bid-Price.xlsm" TargetMode="External"/><Relationship Id="rId1" Type="http://schemas.openxmlformats.org/officeDocument/2006/relationships/externalLinkPath" Target="file:///C:\Users\chris\Downloads\On-Shore-Wind-Model-Bid-Pric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41d44d60ec68f63/Documents/Valuation%20Models%20(PE%20-%20MnA)/Essential%20Financial%20Modelling/EFM%20m15.14%20END%2001a.xlsm" TargetMode="External"/><Relationship Id="rId1" Type="http://schemas.openxmlformats.org/officeDocument/2006/relationships/externalLinkPath" Target="/041d44d60ec68f63/Documents/Valuation%20Models%20(PE%20-%20MnA)/Essential%20Financial%20Modelling/EFM%20m15.14%20END%2001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Sheets"/>
      <sheetName val="Dashboard"/>
      <sheetName val="Value and Re-finance"/>
      <sheetName val="Timing and Operations"/>
      <sheetName val="Tax Assumptions"/>
      <sheetName val="Debt Financing Assumptions"/>
      <sheetName val="S-Curve Assumptions"/>
      <sheetName val="EBITDA"/>
      <sheetName val="Debt and Cash Waterfall (SA)"/>
      <sheetName val="Annual Cash Flows"/>
      <sheetName val="Integrity"/>
      <sheetName val="Time SA"/>
      <sheetName val="Sensitivities"/>
      <sheetName val="Tornado Chart"/>
      <sheetName val="Misc1"/>
      <sheetName val="On-Shore-Wind-Model-Bid-Pr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5">
          <cell r="I145">
            <v>16.228315159090638</v>
          </cell>
        </row>
      </sheetData>
      <sheetData sheetId="8"/>
      <sheetData sheetId="9"/>
      <sheetData sheetId="10"/>
      <sheetData sheetId="11"/>
      <sheetData sheetId="12"/>
      <sheetData sheetId="13" refreshError="1"/>
      <sheetData sheetId="14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nge"/>
      <sheetName val="InpC"/>
      <sheetName val="InpS"/>
      <sheetName val="Time"/>
      <sheetName val="Esc"/>
      <sheetName val="Ops"/>
      <sheetName val="Acct"/>
      <sheetName val="Debt"/>
      <sheetName val="Equity"/>
      <sheetName val="Tax"/>
      <sheetName val="Metrics"/>
      <sheetName val="FS Qtr"/>
      <sheetName val="FS Ann"/>
      <sheetName val="Output"/>
      <sheetName val="Check"/>
      <sheetName val="Tmp"/>
    </sheetNames>
    <sheetDataSet>
      <sheetData sheetId="0"/>
      <sheetData sheetId="1">
        <row r="98">
          <cell r="G98" t="str">
            <v>%</v>
          </cell>
        </row>
        <row r="143">
          <cell r="E143" t="str">
            <v>Small negative value for IRR</v>
          </cell>
        </row>
      </sheetData>
      <sheetData sheetId="2"/>
      <sheetData sheetId="3">
        <row r="14">
          <cell r="F14"/>
          <cell r="I14"/>
        </row>
        <row r="25">
          <cell r="E25" t="str">
            <v>Model period ending</v>
          </cell>
          <cell r="G25" t="str">
            <v>date</v>
          </cell>
          <cell r="H25"/>
          <cell r="I25"/>
        </row>
        <row r="76">
          <cell r="F76"/>
          <cell r="I76"/>
        </row>
        <row r="97">
          <cell r="F97"/>
          <cell r="G97" t="str">
            <v>flag</v>
          </cell>
          <cell r="I97"/>
        </row>
        <row r="157">
          <cell r="F157"/>
          <cell r="H157"/>
          <cell r="I157"/>
        </row>
      </sheetData>
      <sheetData sheetId="4"/>
      <sheetData sheetId="5"/>
      <sheetData sheetId="6"/>
      <sheetData sheetId="7"/>
      <sheetData sheetId="8">
        <row r="12">
          <cell r="E12" t="str">
            <v>Share capital drawdown</v>
          </cell>
        </row>
        <row r="16">
          <cell r="E16" t="str">
            <v>Share capital redemption POS</v>
          </cell>
          <cell r="F16"/>
          <cell r="I16"/>
        </row>
        <row r="62">
          <cell r="E62" t="str">
            <v>Dividends paid POS</v>
          </cell>
          <cell r="F62"/>
          <cell r="I62"/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38BFA-6585-45B9-B069-B51CEF307792}">
  <sheetPr codeName="Sheet3"/>
  <dimension ref="A2:V41"/>
  <sheetViews>
    <sheetView tabSelected="1" topLeftCell="A6" zoomScale="63" zoomScaleNormal="123" workbookViewId="0">
      <selection activeCell="U21" sqref="U21"/>
    </sheetView>
  </sheetViews>
  <sheetFormatPr defaultColWidth="9.1796875" defaultRowHeight="12" x14ac:dyDescent="0.3"/>
  <cols>
    <col min="1" max="1" width="1.453125" style="814" customWidth="1"/>
    <col min="2" max="2" width="1" style="814" customWidth="1"/>
    <col min="3" max="4" width="1.26953125" style="814" customWidth="1"/>
    <col min="5" max="5" width="30" style="814" customWidth="1"/>
    <col min="6" max="6" width="11" style="814" customWidth="1"/>
    <col min="7" max="7" width="9.26953125" style="814" customWidth="1"/>
    <col min="8" max="8" width="8.7265625" style="814" customWidth="1"/>
    <col min="9" max="9" width="4" style="814" customWidth="1"/>
    <col min="10" max="10" width="24.54296875" style="814" customWidth="1"/>
    <col min="11" max="11" width="12" style="814" bestFit="1" customWidth="1"/>
    <col min="12" max="12" width="11" style="814" customWidth="1"/>
    <col min="13" max="14" width="9.1796875" style="814"/>
    <col min="15" max="15" width="3.54296875" style="814" customWidth="1"/>
    <col min="16" max="16" width="22.453125" style="814" bestFit="1" customWidth="1"/>
    <col min="17" max="16384" width="9.1796875" style="814"/>
  </cols>
  <sheetData>
    <row r="2" spans="3:22" x14ac:dyDescent="0.3">
      <c r="C2" s="815" t="s">
        <v>752</v>
      </c>
      <c r="I2" s="815" t="s">
        <v>751</v>
      </c>
      <c r="O2" s="815" t="s">
        <v>764</v>
      </c>
    </row>
    <row r="3" spans="3:22" x14ac:dyDescent="0.3">
      <c r="C3" s="815"/>
      <c r="D3" s="817" t="str">
        <f>Solve!E14&amp;" ("&amp;Solve!G14&amp;")"</f>
        <v>Power tariff (USD / kWh)</v>
      </c>
      <c r="F3" s="841">
        <f>Solve!F14</f>
        <v>4.1616055956732859E-2</v>
      </c>
      <c r="J3" s="816" t="s">
        <v>754</v>
      </c>
      <c r="K3" s="814">
        <f>InpC!F42</f>
        <v>300</v>
      </c>
      <c r="P3" s="814" t="s">
        <v>766</v>
      </c>
      <c r="Q3" s="818">
        <f>Output!H13</f>
        <v>1.3999999999999997</v>
      </c>
    </row>
    <row r="4" spans="3:22" x14ac:dyDescent="0.3">
      <c r="D4" s="814" t="s">
        <v>753</v>
      </c>
      <c r="F4" s="814">
        <f>K3</f>
        <v>300</v>
      </c>
      <c r="P4" s="814" t="s">
        <v>767</v>
      </c>
      <c r="Q4" s="827">
        <f>Output!H27</f>
        <v>0.73378990005274358</v>
      </c>
    </row>
    <row r="5" spans="3:22" x14ac:dyDescent="0.3">
      <c r="D5" s="814" t="s">
        <v>755</v>
      </c>
      <c r="F5" s="819">
        <f>InpC!F43</f>
        <v>0.4</v>
      </c>
      <c r="J5" s="816"/>
      <c r="K5" s="820" t="s">
        <v>756</v>
      </c>
      <c r="L5" s="820" t="s">
        <v>757</v>
      </c>
      <c r="M5" s="821" t="s">
        <v>758</v>
      </c>
      <c r="P5" s="814" t="s">
        <v>769</v>
      </c>
      <c r="Q5" s="818">
        <f>MAX(InpC!F119,InpC!F127)</f>
        <v>17</v>
      </c>
    </row>
    <row r="6" spans="3:22" x14ac:dyDescent="0.3">
      <c r="D6" s="814" t="str">
        <f>InpC!E40&amp;" ("&amp;InpC!G40&amp;")"</f>
        <v>Year 1 P50 production (GWh p.a.)</v>
      </c>
      <c r="F6" s="814">
        <f>InpC!F40</f>
        <v>1051.2</v>
      </c>
      <c r="G6" s="822"/>
      <c r="J6" s="816" t="str">
        <f>ConCost!E49</f>
        <v>EPC base cost</v>
      </c>
      <c r="K6" s="823">
        <f>ConCost!H49*1000</f>
        <v>300000000</v>
      </c>
      <c r="L6" s="824">
        <f t="shared" ref="L6:L12" si="0">K6/$K$3/1000</f>
        <v>1000</v>
      </c>
      <c r="M6" s="825">
        <f t="shared" ref="M6:M12" si="1">L6/$L$13</f>
        <v>0.94473311289560702</v>
      </c>
      <c r="P6" s="814" t="s">
        <v>774</v>
      </c>
      <c r="Q6" s="818">
        <f>InpC!F163</f>
        <v>1</v>
      </c>
      <c r="R6" s="818" t="str">
        <f>InpC!G163</f>
        <v>1 = 50% of 12m, 2 = next 6m</v>
      </c>
    </row>
    <row r="7" spans="3:22" x14ac:dyDescent="0.3">
      <c r="D7" s="814" t="s">
        <v>777</v>
      </c>
      <c r="F7" s="818">
        <f>[1]EBITDA!I145</f>
        <v>16.228315159090638</v>
      </c>
      <c r="G7" s="822"/>
      <c r="J7" s="816" t="str">
        <f>ConCost!E50</f>
        <v>EPC contingency</v>
      </c>
      <c r="K7" s="823">
        <f>ConCost!H50*1000</f>
        <v>5999999.9999999991</v>
      </c>
      <c r="L7" s="824">
        <f t="shared" si="0"/>
        <v>19.999999999999996</v>
      </c>
      <c r="M7" s="825">
        <f t="shared" si="1"/>
        <v>1.8894662257912136E-2</v>
      </c>
      <c r="O7" s="815" t="s">
        <v>761</v>
      </c>
      <c r="P7" s="816"/>
      <c r="Q7" s="832" t="s">
        <v>762</v>
      </c>
      <c r="R7" s="832" t="s">
        <v>763</v>
      </c>
    </row>
    <row r="8" spans="3:22" x14ac:dyDescent="0.3">
      <c r="F8" s="818"/>
      <c r="G8" s="822"/>
      <c r="J8" s="816" t="str">
        <f>ConCost!E51</f>
        <v>ProjectCo costs during construction</v>
      </c>
      <c r="K8" s="823">
        <f>ConCost!H51*1000</f>
        <v>3250000</v>
      </c>
      <c r="L8" s="824">
        <f t="shared" si="0"/>
        <v>10.833333333333334</v>
      </c>
      <c r="M8" s="825">
        <f t="shared" si="1"/>
        <v>1.0234608723035743E-2</v>
      </c>
      <c r="P8" s="833" t="s">
        <v>765</v>
      </c>
      <c r="Q8" s="834">
        <f>Metrics!F41</f>
        <v>1.3999999999999997</v>
      </c>
      <c r="R8" s="834">
        <f>Metrics!F42</f>
        <v>1.3999999999999992</v>
      </c>
    </row>
    <row r="9" spans="3:22" x14ac:dyDescent="0.3">
      <c r="D9" s="815" t="s">
        <v>759</v>
      </c>
      <c r="F9" s="826" t="s">
        <v>760</v>
      </c>
      <c r="G9" s="826"/>
      <c r="J9" s="816" t="str">
        <f>ConCost!E52</f>
        <v>Construction insurance cost</v>
      </c>
      <c r="K9" s="823">
        <f>ConCost!H52*1000</f>
        <v>1300000</v>
      </c>
      <c r="L9" s="824">
        <f t="shared" si="0"/>
        <v>4.333333333333333</v>
      </c>
      <c r="M9" s="825">
        <f t="shared" si="1"/>
        <v>4.0938434892142965E-3</v>
      </c>
      <c r="P9" s="833" t="s">
        <v>768</v>
      </c>
      <c r="Q9" s="834">
        <f>Metrics!F87</f>
        <v>1.3999999999999813</v>
      </c>
      <c r="R9" s="834">
        <f>Metrics!F88</f>
        <v>1.3999999999999984</v>
      </c>
    </row>
    <row r="10" spans="3:22" x14ac:dyDescent="0.3">
      <c r="E10" s="814" t="str">
        <f>Metrics!E24</f>
        <v>Blended equity IRR</v>
      </c>
      <c r="F10" s="842">
        <f>Metrics!F24</f>
        <v>0.10000002980232239</v>
      </c>
      <c r="G10" s="827"/>
      <c r="J10" s="816" t="str">
        <f>ConCost!E53</f>
        <v>Development costs</v>
      </c>
      <c r="K10" s="823">
        <f>ConCost!H53*1000</f>
        <v>5000000</v>
      </c>
      <c r="L10" s="824">
        <f t="shared" si="0"/>
        <v>16.666666666666668</v>
      </c>
      <c r="M10" s="825">
        <f t="shared" si="1"/>
        <v>1.5745551881593451E-2</v>
      </c>
      <c r="V10" s="814" t="s">
        <v>238</v>
      </c>
    </row>
    <row r="11" spans="3:22" x14ac:dyDescent="0.3">
      <c r="E11" s="814" t="str">
        <f>Metrics!E31</f>
        <v>Project IRR</v>
      </c>
      <c r="F11" s="842">
        <f>Metrics!F31</f>
        <v>5.4491570591926566E-2</v>
      </c>
      <c r="G11" s="827"/>
      <c r="J11" s="816" t="str">
        <f>ConCost!E54</f>
        <v>Success fee</v>
      </c>
      <c r="K11" s="823">
        <f>ConCost!H54*1000</f>
        <v>2000000</v>
      </c>
      <c r="L11" s="824">
        <f t="shared" si="0"/>
        <v>6.666666666666667</v>
      </c>
      <c r="M11" s="825">
        <f t="shared" si="1"/>
        <v>6.2982207526373806E-3</v>
      </c>
    </row>
    <row r="12" spans="3:22" x14ac:dyDescent="0.3">
      <c r="E12" s="814" t="str">
        <f>Metrics!E106</f>
        <v>Average cost of debt</v>
      </c>
      <c r="F12" s="842">
        <f>Metrics!F106</f>
        <v>5.0025227665901187E-2</v>
      </c>
      <c r="G12" s="827"/>
      <c r="J12" s="816" t="str">
        <f>ConCost!E55</f>
        <v>O&amp;M mobilisation</v>
      </c>
      <c r="K12" s="823">
        <f>ConCost!H55*1000</f>
        <v>0</v>
      </c>
      <c r="L12" s="824">
        <f t="shared" si="0"/>
        <v>0</v>
      </c>
      <c r="M12" s="825">
        <f t="shared" si="1"/>
        <v>0</v>
      </c>
    </row>
    <row r="13" spans="3:22" ht="12.5" thickBot="1" x14ac:dyDescent="0.35">
      <c r="F13" s="827"/>
      <c r="G13" s="827"/>
      <c r="J13" s="828" t="s">
        <v>18</v>
      </c>
      <c r="K13" s="829">
        <f>SUM(K6:K12)</f>
        <v>317550000</v>
      </c>
      <c r="L13" s="830">
        <f>SUM(L6:L12)</f>
        <v>1058.5</v>
      </c>
      <c r="M13" s="831">
        <f>L13/L13</f>
        <v>1</v>
      </c>
    </row>
    <row r="14" spans="3:22" ht="12.5" thickTop="1" x14ac:dyDescent="0.3">
      <c r="F14" s="827"/>
      <c r="G14" s="827"/>
    </row>
    <row r="15" spans="3:22" x14ac:dyDescent="0.3">
      <c r="F15" s="827"/>
      <c r="G15" s="827"/>
    </row>
    <row r="17" spans="1:10" x14ac:dyDescent="0.3">
      <c r="D17" s="815" t="s">
        <v>770</v>
      </c>
      <c r="F17" s="826" t="s">
        <v>771</v>
      </c>
      <c r="G17" s="826" t="s">
        <v>772</v>
      </c>
      <c r="H17" s="826" t="s">
        <v>773</v>
      </c>
    </row>
    <row r="18" spans="1:10" x14ac:dyDescent="0.3">
      <c r="E18" s="814" t="str">
        <f>'S&amp;U'!E18</f>
        <v>EPC base cost</v>
      </c>
      <c r="F18" s="814">
        <f>'S&amp;U'!H18*1000</f>
        <v>300000000</v>
      </c>
      <c r="G18" s="827">
        <f t="shared" ref="G18:G31" si="2">F18/$F$34</f>
        <v>0.67252990179225269</v>
      </c>
      <c r="H18" s="818">
        <f t="shared" ref="H18:H31" si="3">F18/$F$4/1000</f>
        <v>1000</v>
      </c>
    </row>
    <row r="19" spans="1:10" x14ac:dyDescent="0.3">
      <c r="E19" s="814" t="str">
        <f>'S&amp;U'!E19</f>
        <v>EPC contingency</v>
      </c>
      <c r="F19" s="814">
        <f>'S&amp;U'!H19*1000</f>
        <v>5999999.9999999991</v>
      </c>
      <c r="G19" s="827">
        <f t="shared" si="2"/>
        <v>1.3450598035845052E-2</v>
      </c>
      <c r="H19" s="818">
        <f t="shared" si="3"/>
        <v>19.999999999999996</v>
      </c>
    </row>
    <row r="20" spans="1:10" x14ac:dyDescent="0.3">
      <c r="E20" s="814" t="str">
        <f>'S&amp;U'!E20</f>
        <v>ProjectCo costs during construction</v>
      </c>
      <c r="F20" s="814">
        <f>'S&amp;U'!H20*1000</f>
        <v>3250000</v>
      </c>
      <c r="G20" s="827">
        <f t="shared" si="2"/>
        <v>7.285740602749404E-3</v>
      </c>
      <c r="H20" s="818">
        <f t="shared" si="3"/>
        <v>10.833333333333334</v>
      </c>
      <c r="I20" s="835"/>
    </row>
    <row r="21" spans="1:10" x14ac:dyDescent="0.3">
      <c r="E21" s="814" t="str">
        <f>'S&amp;U'!E21</f>
        <v>Construction insurance cost</v>
      </c>
      <c r="F21" s="814">
        <f>'S&amp;U'!H21*1000</f>
        <v>1300000</v>
      </c>
      <c r="G21" s="827">
        <f t="shared" si="2"/>
        <v>2.9142962410997615E-3</v>
      </c>
      <c r="H21" s="818">
        <f t="shared" si="3"/>
        <v>4.333333333333333</v>
      </c>
      <c r="I21" s="836"/>
      <c r="J21" s="818"/>
    </row>
    <row r="22" spans="1:10" x14ac:dyDescent="0.3">
      <c r="E22" s="814" t="str">
        <f>'S&amp;U'!E22</f>
        <v>Development costs</v>
      </c>
      <c r="F22" s="814">
        <f>'S&amp;U'!H22*1000</f>
        <v>5000000</v>
      </c>
      <c r="G22" s="827">
        <f t="shared" si="2"/>
        <v>1.1208831696537545E-2</v>
      </c>
      <c r="H22" s="818">
        <f t="shared" si="3"/>
        <v>16.666666666666668</v>
      </c>
      <c r="I22" s="836"/>
      <c r="J22" s="818"/>
    </row>
    <row r="23" spans="1:10" x14ac:dyDescent="0.3">
      <c r="E23" s="814" t="str">
        <f>'S&amp;U'!E23</f>
        <v>Success fee</v>
      </c>
      <c r="F23" s="814">
        <f>'S&amp;U'!H23*1000</f>
        <v>2000000</v>
      </c>
      <c r="G23" s="827">
        <f t="shared" si="2"/>
        <v>4.4835326786150176E-3</v>
      </c>
      <c r="H23" s="818">
        <f t="shared" si="3"/>
        <v>6.666666666666667</v>
      </c>
      <c r="I23" s="835"/>
    </row>
    <row r="24" spans="1:10" x14ac:dyDescent="0.3">
      <c r="E24" s="814" t="str">
        <f>'S&amp;U'!E24</f>
        <v>O&amp;M mobilisation</v>
      </c>
      <c r="F24" s="814">
        <f>'S&amp;U'!H24*1000</f>
        <v>0</v>
      </c>
      <c r="G24" s="827">
        <f t="shared" si="2"/>
        <v>0</v>
      </c>
      <c r="H24" s="818">
        <f t="shared" si="3"/>
        <v>0</v>
      </c>
      <c r="I24" s="835"/>
    </row>
    <row r="25" spans="1:10" x14ac:dyDescent="0.3">
      <c r="E25" s="814" t="str">
        <f>'S&amp;U'!E25</f>
        <v>Equity bridge upfront fee - paid</v>
      </c>
      <c r="F25" s="814">
        <f>'S&amp;U'!H25*1000</f>
        <v>1397773.7669339268</v>
      </c>
      <c r="G25" s="827">
        <f t="shared" si="2"/>
        <v>3.1334821806795364E-3</v>
      </c>
      <c r="H25" s="818">
        <f t="shared" si="3"/>
        <v>4.659245889779756</v>
      </c>
      <c r="I25" s="835"/>
    </row>
    <row r="26" spans="1:10" x14ac:dyDescent="0.3">
      <c r="E26" s="814" t="str">
        <f>'S&amp;U'!E26</f>
        <v>Equity bridge commitment fee - paid</v>
      </c>
      <c r="F26" s="814">
        <f>'S&amp;U'!H26*1000</f>
        <v>117048.30594146127</v>
      </c>
      <c r="G26" s="827">
        <f t="shared" si="2"/>
        <v>2.6239495233253498E-4</v>
      </c>
      <c r="H26" s="818">
        <f t="shared" si="3"/>
        <v>0.39016101980487089</v>
      </c>
      <c r="I26" s="835"/>
    </row>
    <row r="27" spans="1:10" x14ac:dyDescent="0.3">
      <c r="A27" s="815"/>
      <c r="E27" s="814" t="str">
        <f>'S&amp;U'!E27</f>
        <v>Equity bridge interest - paid</v>
      </c>
      <c r="F27" s="814">
        <f>'S&amp;U'!H27*1000</f>
        <v>5369882.5348995365</v>
      </c>
      <c r="G27" s="827">
        <f t="shared" si="2"/>
        <v>1.203802191277306E-2</v>
      </c>
      <c r="H27" s="818">
        <f t="shared" si="3"/>
        <v>17.89960844966512</v>
      </c>
    </row>
    <row r="28" spans="1:10" x14ac:dyDescent="0.3">
      <c r="E28" s="814" t="str">
        <f>'S&amp;U'!E28</f>
        <v>Repayment of equity bridge POS</v>
      </c>
      <c r="F28" s="814">
        <f>'S&amp;U'!H28*1000</f>
        <v>93184820.885050461</v>
      </c>
      <c r="G28" s="827">
        <f t="shared" si="2"/>
        <v>0.20889859479450548</v>
      </c>
      <c r="H28" s="818">
        <f t="shared" si="3"/>
        <v>310.61606961683486</v>
      </c>
      <c r="I28" s="835"/>
    </row>
    <row r="29" spans="1:10" x14ac:dyDescent="0.3">
      <c r="E29" s="814" t="str">
        <f>'S&amp;U'!E29</f>
        <v xml:space="preserve">Construction debt upfront fee </v>
      </c>
      <c r="F29" s="814">
        <f>'S&amp;U'!H29*1000</f>
        <v>3600000</v>
      </c>
      <c r="G29" s="827">
        <f t="shared" si="2"/>
        <v>8.0703588215070322E-3</v>
      </c>
      <c r="H29" s="818">
        <f t="shared" si="3"/>
        <v>12</v>
      </c>
      <c r="I29" s="835"/>
    </row>
    <row r="30" spans="1:10" x14ac:dyDescent="0.3">
      <c r="E30" s="814" t="str">
        <f>'S&amp;U'!E30</f>
        <v>Construction debt commitment fee</v>
      </c>
      <c r="F30" s="814">
        <f>'S&amp;U'!H30*1000</f>
        <v>1538149.1360488508</v>
      </c>
      <c r="G30" s="827">
        <f t="shared" si="2"/>
        <v>3.4481709580292397E-3</v>
      </c>
      <c r="H30" s="818">
        <f t="shared" si="3"/>
        <v>5.1271637868295032</v>
      </c>
      <c r="I30" s="835"/>
    </row>
    <row r="31" spans="1:10" x14ac:dyDescent="0.3">
      <c r="E31" s="814" t="str">
        <f>'S&amp;U'!E31</f>
        <v>Construction debt interest</v>
      </c>
      <c r="F31" s="814">
        <f>'S&amp;U'!H31*1000</f>
        <v>7501727.2089579776</v>
      </c>
      <c r="G31" s="827">
        <f t="shared" si="2"/>
        <v>1.681711954370926E-2</v>
      </c>
      <c r="H31" s="818">
        <f t="shared" si="3"/>
        <v>25.005757363193258</v>
      </c>
      <c r="I31" s="835"/>
    </row>
    <row r="32" spans="1:10" x14ac:dyDescent="0.3">
      <c r="E32" s="814" t="str">
        <f>'S&amp;U'!E32</f>
        <v>Pre-funding of working capital - m</v>
      </c>
      <c r="F32" s="814">
        <f>'S&amp;U'!H32*1000</f>
        <v>4045200.188252971</v>
      </c>
      <c r="G32" s="827">
        <f>F32/$F$34</f>
        <v>9.0683936177859085E-3</v>
      </c>
      <c r="H32" s="818">
        <f t="shared" ref="H32:H33" si="4">F32/$F$4/1000</f>
        <v>13.484000627509904</v>
      </c>
      <c r="I32" s="835"/>
    </row>
    <row r="33" spans="4:9" x14ac:dyDescent="0.3">
      <c r="E33" s="814" t="str">
        <f>'S&amp;U'!E33</f>
        <v>Pre-funding of DSRA - m</v>
      </c>
      <c r="F33" s="814">
        <f>'S&amp;U'!H33*1000</f>
        <v>11772218.053613331</v>
      </c>
      <c r="G33" s="827">
        <f>F33/$F$34</f>
        <v>2.6390562171578525E-2</v>
      </c>
      <c r="H33" s="818">
        <f t="shared" si="4"/>
        <v>39.240726845377772</v>
      </c>
      <c r="I33" s="835"/>
    </row>
    <row r="34" spans="4:9" ht="12.5" thickBot="1" x14ac:dyDescent="0.35">
      <c r="E34" s="838" t="s">
        <v>775</v>
      </c>
      <c r="F34" s="839">
        <f>SUM(F18:F33)</f>
        <v>446076820.0796985</v>
      </c>
      <c r="G34" s="843">
        <f>F34/$F$34</f>
        <v>1</v>
      </c>
      <c r="H34" s="840">
        <f>F34/$F$4/1000</f>
        <v>1486.9227335989949</v>
      </c>
    </row>
    <row r="35" spans="4:9" x14ac:dyDescent="0.3">
      <c r="D35" s="815" t="s">
        <v>776</v>
      </c>
      <c r="F35" s="837"/>
    </row>
    <row r="36" spans="4:9" x14ac:dyDescent="0.3">
      <c r="E36" s="814" t="str">
        <f>'S&amp;U'!E9</f>
        <v>Share capital drawdown - m</v>
      </c>
      <c r="F36" s="814">
        <f>'S&amp;U'!H9*1000</f>
        <v>100000</v>
      </c>
      <c r="G36" s="827">
        <f t="shared" ref="G36:G41" si="5">F36/$F$41</f>
        <v>2.2417663166817307E-4</v>
      </c>
    </row>
    <row r="37" spans="4:9" x14ac:dyDescent="0.3">
      <c r="E37" s="814" t="str">
        <f>'S&amp;U'!E10</f>
        <v>Shareholder drawdown - m</v>
      </c>
      <c r="F37" s="814">
        <f>'S&amp;U'!H10*1000</f>
        <v>93184820.885050461</v>
      </c>
      <c r="G37" s="827">
        <f t="shared" si="5"/>
        <v>0.2088985926861264</v>
      </c>
    </row>
    <row r="38" spans="4:9" x14ac:dyDescent="0.3">
      <c r="E38" s="814" t="str">
        <f>'S&amp;U'!E11</f>
        <v>Equity bridge drawdown - m</v>
      </c>
      <c r="F38" s="814">
        <f>'S&amp;U'!H11*1000</f>
        <v>93184820.885050461</v>
      </c>
      <c r="G38" s="827">
        <f t="shared" si="5"/>
        <v>0.2088985926861264</v>
      </c>
    </row>
    <row r="39" spans="4:9" x14ac:dyDescent="0.3">
      <c r="E39" s="814" t="str">
        <f>'S&amp;U'!E12</f>
        <v>Construction debt drawdown - m</v>
      </c>
      <c r="F39" s="814">
        <f>'S&amp;U'!H12*1000</f>
        <v>257133216.98628783</v>
      </c>
      <c r="G39" s="827">
        <f t="shared" si="5"/>
        <v>0.57643258473987469</v>
      </c>
    </row>
    <row r="40" spans="4:9" x14ac:dyDescent="0.3">
      <c r="E40" s="814" t="str">
        <f>'S&amp;U'!E13</f>
        <v>Cash received from EGRs - m</v>
      </c>
      <c r="F40" s="814">
        <f>'S&amp;U'!H13*1000</f>
        <v>2473965.825489609</v>
      </c>
      <c r="G40" s="827">
        <f t="shared" si="5"/>
        <v>5.5460532562043186E-3</v>
      </c>
      <c r="H40" s="822"/>
    </row>
    <row r="41" spans="4:9" ht="12.5" thickBot="1" x14ac:dyDescent="0.35">
      <c r="E41" s="838" t="s">
        <v>18</v>
      </c>
      <c r="F41" s="839">
        <f>SUM(F36:F40)</f>
        <v>446076824.58187836</v>
      </c>
      <c r="G41" s="843">
        <f t="shared" si="5"/>
        <v>1</v>
      </c>
      <c r="H41" s="82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J236"/>
  <sheetViews>
    <sheetView showGridLines="0" defaultGridColor="0" colorId="22" zoomScale="53" zoomScaleNormal="70" workbookViewId="0">
      <pane xSplit="10" ySplit="9" topLeftCell="K59" activePane="bottomRight" state="frozen"/>
      <selection pane="topRight" activeCell="K1" sqref="K1"/>
      <selection pane="bottomLeft" activeCell="A10" sqref="A10"/>
      <selection pane="bottomRight" activeCell="H70" sqref="H70"/>
    </sheetView>
  </sheetViews>
  <sheetFormatPr defaultColWidth="0" defaultRowHeight="13" x14ac:dyDescent="0.25"/>
  <cols>
    <col min="1" max="2" width="1.453125" style="1" customWidth="1"/>
    <col min="3" max="3" width="1.453125" style="19" customWidth="1"/>
    <col min="4" max="4" width="1.453125" style="20" customWidth="1"/>
    <col min="5" max="5" width="51.1796875" style="12" customWidth="1"/>
    <col min="6" max="6" width="12.54296875" style="12" customWidth="1"/>
    <col min="7" max="7" width="11.54296875" style="12" customWidth="1"/>
    <col min="8" max="8" width="22.54296875" style="12" customWidth="1"/>
    <col min="9" max="9" width="5" style="378" customWidth="1"/>
    <col min="10" max="10" width="0.453125" style="153" customWidth="1"/>
    <col min="11" max="15" width="12.54296875" style="12" customWidth="1"/>
    <col min="16" max="16" width="0.453125" style="153" customWidth="1"/>
    <col min="17" max="28" width="12.54296875" style="12" customWidth="1"/>
    <col min="29" max="29" width="0.453125" style="153" customWidth="1"/>
    <col min="30" max="31" width="12.54296875" hidden="1" customWidth="1"/>
    <col min="32" max="16384" width="9" hidden="1"/>
  </cols>
  <sheetData>
    <row r="1" spans="1:29" ht="25" x14ac:dyDescent="0.25">
      <c r="A1" s="24" t="str">
        <f ca="1" xml:space="preserve"> RIGHT(CELL("filename", A1), LEN(CELL("filename", A1)) - SEARCH("]", CELL("filename", A1))) &amp; " - " &amp; $F$3</f>
        <v>InpC - Base case 1</v>
      </c>
      <c r="K1" s="38"/>
      <c r="L1" s="38"/>
      <c r="M1" s="38"/>
      <c r="N1" s="38"/>
      <c r="O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</row>
    <row r="2" spans="1:29" ht="39.75" customHeight="1" x14ac:dyDescent="0.25">
      <c r="A2" s="278"/>
      <c r="B2" s="278"/>
      <c r="C2" s="279"/>
      <c r="D2" s="280"/>
      <c r="E2" s="281"/>
      <c r="F2" s="281"/>
      <c r="G2" s="281"/>
      <c r="H2" s="281"/>
      <c r="I2" s="379"/>
      <c r="J2" s="282"/>
      <c r="K2" s="165" t="str">
        <f xml:space="preserve"> IF(K4 = $F4, "q", "")</f>
        <v>q</v>
      </c>
      <c r="L2" s="165" t="str">
        <f xml:space="preserve"> IF(L4 = $F4, "q", "")</f>
        <v/>
      </c>
      <c r="M2" s="165" t="str">
        <f xml:space="preserve"> IF(M4 = $F4, "q", "")</f>
        <v/>
      </c>
      <c r="N2" s="165" t="str">
        <f xml:space="preserve"> IF(N4 = $F4, "q", "")</f>
        <v/>
      </c>
      <c r="O2" s="165" t="str">
        <f xml:space="preserve"> IF(O4 = $F4, "q", "")</f>
        <v/>
      </c>
      <c r="P2" s="282"/>
      <c r="Q2" s="165" t="str">
        <f xml:space="preserve"> IF(Q4 = $F4, "q", "")</f>
        <v/>
      </c>
      <c r="R2" s="165" t="str">
        <f xml:space="preserve"> IF(R4 = $F4, "q", "")</f>
        <v/>
      </c>
      <c r="S2" s="165" t="str">
        <f xml:space="preserve"> IF(S4 = $F4, "q", "")</f>
        <v/>
      </c>
      <c r="T2" s="165" t="str">
        <f t="shared" ref="T2:AB2" si="0" xml:space="preserve"> IF(T4 = $F4, "q", "")</f>
        <v/>
      </c>
      <c r="U2" s="165" t="str">
        <f t="shared" si="0"/>
        <v/>
      </c>
      <c r="V2" s="165" t="str">
        <f t="shared" si="0"/>
        <v/>
      </c>
      <c r="W2" s="165" t="str">
        <f t="shared" si="0"/>
        <v/>
      </c>
      <c r="X2" s="165" t="str">
        <f t="shared" si="0"/>
        <v/>
      </c>
      <c r="Y2" s="165" t="str">
        <f t="shared" si="0"/>
        <v/>
      </c>
      <c r="Z2" s="165" t="str">
        <f t="shared" si="0"/>
        <v/>
      </c>
      <c r="AA2" s="165" t="str">
        <f t="shared" si="0"/>
        <v/>
      </c>
      <c r="AB2" s="165" t="str">
        <f t="shared" si="0"/>
        <v/>
      </c>
      <c r="AC2" s="282"/>
    </row>
    <row r="3" spans="1:29" ht="30.75" customHeight="1" x14ac:dyDescent="0.25">
      <c r="A3" s="23"/>
      <c r="B3" s="23"/>
      <c r="C3" s="216"/>
      <c r="D3" s="217"/>
      <c r="E3" s="22"/>
      <c r="F3" s="258" t="str">
        <f>INDEX(J3:AC3,MATCH(F4,J4:AC4))</f>
        <v>Base case 1</v>
      </c>
      <c r="G3" s="5"/>
      <c r="H3" s="22"/>
      <c r="I3" s="380"/>
      <c r="J3" s="218"/>
      <c r="K3" s="219" t="s">
        <v>83</v>
      </c>
      <c r="L3" s="219" t="s">
        <v>559</v>
      </c>
      <c r="M3" s="219" t="s">
        <v>137</v>
      </c>
      <c r="N3" s="219" t="s">
        <v>745</v>
      </c>
      <c r="O3" s="219" t="s">
        <v>746</v>
      </c>
      <c r="P3" s="218"/>
      <c r="Q3" s="219" t="s">
        <v>138</v>
      </c>
      <c r="R3" s="219" t="s">
        <v>139</v>
      </c>
      <c r="S3" s="219" t="s">
        <v>140</v>
      </c>
      <c r="T3" s="219" t="s">
        <v>141</v>
      </c>
      <c r="U3" s="219" t="s">
        <v>657</v>
      </c>
      <c r="V3" s="219" t="s">
        <v>658</v>
      </c>
      <c r="W3" s="219" t="s">
        <v>659</v>
      </c>
      <c r="X3" s="219" t="s">
        <v>660</v>
      </c>
      <c r="Y3" s="219" t="s">
        <v>661</v>
      </c>
      <c r="Z3" s="219" t="s">
        <v>662</v>
      </c>
      <c r="AA3" s="219" t="s">
        <v>663</v>
      </c>
      <c r="AB3" s="219" t="s">
        <v>664</v>
      </c>
      <c r="AC3" s="218"/>
    </row>
    <row r="4" spans="1:29" ht="13.4" customHeight="1" x14ac:dyDescent="0.25">
      <c r="E4" s="17" t="s">
        <v>82</v>
      </c>
      <c r="F4" s="259">
        <v>1</v>
      </c>
      <c r="G4" s="17"/>
      <c r="H4" s="17"/>
      <c r="I4" s="381">
        <f xml:space="preserve"> MATCH(F4, $J$4:$AC$4)</f>
        <v>2</v>
      </c>
      <c r="J4" s="154"/>
      <c r="K4" s="313">
        <v>1</v>
      </c>
      <c r="L4" s="313">
        <v>2</v>
      </c>
      <c r="M4" s="313">
        <v>3</v>
      </c>
      <c r="N4" s="313">
        <v>4</v>
      </c>
      <c r="O4" s="313">
        <v>5</v>
      </c>
      <c r="P4" s="154"/>
      <c r="Q4" s="158">
        <v>6</v>
      </c>
      <c r="R4" s="158">
        <v>7</v>
      </c>
      <c r="S4" s="158">
        <v>8</v>
      </c>
      <c r="T4" s="158">
        <v>9</v>
      </c>
      <c r="U4" s="158">
        <v>10</v>
      </c>
      <c r="V4" s="158">
        <v>11</v>
      </c>
      <c r="W4" s="158">
        <v>12</v>
      </c>
      <c r="X4" s="765">
        <v>13</v>
      </c>
      <c r="Y4" s="765">
        <v>14</v>
      </c>
      <c r="Z4" s="158">
        <v>15</v>
      </c>
      <c r="AA4" s="765">
        <v>16</v>
      </c>
      <c r="AB4" s="158">
        <v>17</v>
      </c>
      <c r="AC4" s="154"/>
    </row>
    <row r="5" spans="1:29" x14ac:dyDescent="0.25">
      <c r="E5" s="2" t="s">
        <v>99</v>
      </c>
      <c r="F5" s="164">
        <v>1</v>
      </c>
      <c r="G5" s="2"/>
      <c r="H5" s="2"/>
      <c r="I5" s="381">
        <f xml:space="preserve"> MATCH(F5, $J$4:$AC$4)</f>
        <v>2</v>
      </c>
      <c r="J5" s="155"/>
      <c r="K5" s="2"/>
      <c r="L5" s="2"/>
      <c r="M5" s="2"/>
      <c r="N5" s="2"/>
      <c r="O5" s="2"/>
      <c r="P5" s="155"/>
      <c r="Q5" s="2"/>
      <c r="R5" s="2"/>
      <c r="S5" s="2"/>
      <c r="T5" s="2"/>
      <c r="U5" s="2"/>
      <c r="V5" s="2"/>
      <c r="W5" s="2"/>
      <c r="Z5" s="2"/>
      <c r="AB5" s="2"/>
      <c r="AC5" s="155"/>
    </row>
    <row r="6" spans="1:29" x14ac:dyDescent="0.25">
      <c r="E6" s="2" t="s">
        <v>84</v>
      </c>
      <c r="F6" s="265">
        <f>INDEX(J6:AC6,MATCH(F4,J4:AC4,0))</f>
        <v>1</v>
      </c>
      <c r="H6" s="2"/>
      <c r="I6" s="381">
        <f xml:space="preserve"> MATCH(F6, $J$4:$AC$4)</f>
        <v>2</v>
      </c>
      <c r="J6" s="155"/>
      <c r="K6" s="163">
        <v>1</v>
      </c>
      <c r="L6" s="163">
        <v>2</v>
      </c>
      <c r="M6" s="163">
        <v>3</v>
      </c>
      <c r="N6" s="163">
        <v>4</v>
      </c>
      <c r="O6" s="163">
        <v>5</v>
      </c>
      <c r="P6" s="155"/>
      <c r="Q6" s="163">
        <v>6</v>
      </c>
      <c r="R6" s="163">
        <v>7</v>
      </c>
      <c r="S6" s="163">
        <v>8</v>
      </c>
      <c r="T6" s="163">
        <v>9</v>
      </c>
      <c r="U6" s="163">
        <v>10</v>
      </c>
      <c r="V6" s="163">
        <v>11</v>
      </c>
      <c r="W6" s="163">
        <v>12</v>
      </c>
      <c r="X6" s="766">
        <v>13</v>
      </c>
      <c r="Y6" s="766">
        <v>14</v>
      </c>
      <c r="Z6" s="163">
        <v>15</v>
      </c>
      <c r="AA6" s="766">
        <v>16</v>
      </c>
      <c r="AB6" s="163">
        <v>17</v>
      </c>
      <c r="AC6" s="155"/>
    </row>
    <row r="7" spans="1:29" x14ac:dyDescent="0.25">
      <c r="E7" s="2" t="s">
        <v>100</v>
      </c>
      <c r="F7" s="277">
        <f xml:space="preserve"> COUNTIF(I10:I211, "tu")</f>
        <v>0</v>
      </c>
      <c r="H7" s="2"/>
      <c r="I7" s="382"/>
      <c r="J7" s="155"/>
      <c r="K7" s="314" t="str">
        <f xml:space="preserve"> IF(K6 = $F$6, "Base case", "")</f>
        <v>Base case</v>
      </c>
      <c r="L7" s="314" t="str">
        <f xml:space="preserve"> IF(L6 = $F$6, "Base case", "")</f>
        <v/>
      </c>
      <c r="M7" s="314" t="str">
        <f xml:space="preserve"> IF(M6 = $F$6, "Base case", "")</f>
        <v/>
      </c>
      <c r="N7" s="314" t="str">
        <f xml:space="preserve"> IF(N6 = $F$6, "Base case", "")</f>
        <v/>
      </c>
      <c r="O7" s="314" t="str">
        <f xml:space="preserve"> IF(O6 = $F$6, "Base case", "")</f>
        <v/>
      </c>
      <c r="P7" s="155"/>
      <c r="Q7" s="2"/>
      <c r="R7" s="2"/>
      <c r="S7" s="2"/>
      <c r="T7" s="2"/>
      <c r="U7" s="2"/>
      <c r="V7" s="2"/>
      <c r="W7" s="2"/>
      <c r="Z7" s="2"/>
      <c r="AB7" s="2"/>
      <c r="AC7" s="155"/>
    </row>
    <row r="8" spans="1:29" x14ac:dyDescent="0.25">
      <c r="E8" s="2"/>
      <c r="F8" s="273"/>
      <c r="H8" s="2"/>
      <c r="I8" s="382"/>
      <c r="J8" s="155"/>
      <c r="K8" s="257"/>
      <c r="L8" s="257"/>
      <c r="M8" s="257"/>
      <c r="N8" s="257"/>
      <c r="O8" s="257"/>
      <c r="P8" s="155"/>
      <c r="Q8" s="2"/>
      <c r="R8" s="2"/>
      <c r="S8" s="2"/>
      <c r="T8" s="2"/>
      <c r="U8" s="2"/>
      <c r="V8" s="2"/>
      <c r="W8" s="2"/>
      <c r="Z8" s="2"/>
      <c r="AB8" s="2"/>
      <c r="AC8" s="155"/>
    </row>
    <row r="9" spans="1:29" x14ac:dyDescent="0.25">
      <c r="A9" s="15"/>
      <c r="B9" s="15"/>
      <c r="C9" s="21"/>
      <c r="D9" s="48"/>
      <c r="E9" s="253"/>
      <c r="F9" s="254" t="s">
        <v>19</v>
      </c>
      <c r="G9" s="255" t="s">
        <v>17</v>
      </c>
      <c r="H9" s="3" t="s">
        <v>98</v>
      </c>
      <c r="I9" s="383"/>
      <c r="J9" s="256"/>
      <c r="K9" s="4"/>
      <c r="L9" s="4"/>
      <c r="M9" s="4"/>
      <c r="N9" s="4"/>
      <c r="O9" s="4"/>
      <c r="P9" s="256"/>
      <c r="Q9" s="4"/>
      <c r="R9" s="4"/>
      <c r="S9" s="4"/>
      <c r="T9" s="4"/>
      <c r="U9" s="4"/>
      <c r="V9" s="4"/>
      <c r="W9" s="4"/>
      <c r="X9" s="220"/>
      <c r="Y9" s="220"/>
      <c r="Z9" s="4"/>
      <c r="AA9" s="220"/>
      <c r="AB9" s="4"/>
      <c r="AC9" s="256"/>
    </row>
    <row r="11" spans="1:29" x14ac:dyDescent="0.25">
      <c r="A11" s="1" t="s">
        <v>4</v>
      </c>
    </row>
    <row r="13" spans="1:29" x14ac:dyDescent="0.25">
      <c r="A13" s="73"/>
      <c r="B13" s="73"/>
      <c r="C13" s="74"/>
      <c r="D13" s="26"/>
      <c r="E13" s="179" t="s">
        <v>114</v>
      </c>
      <c r="F13" s="166">
        <f xml:space="preserve"> IF( INDEX(J13:AC13, $I$4) = "", INDEX(J13:AB13, $I$6), INDEX(J13:AC13, $I$4))</f>
        <v>44197</v>
      </c>
      <c r="G13" s="179" t="s">
        <v>6</v>
      </c>
      <c r="H13" s="179"/>
      <c r="I13" s="384" t="str">
        <f t="array" ref="I13" xml:space="preserve"> IF( INDEX(J13:AC13, I$5) = "", IF( INDEX(J13:AC13, I$6) = F13, "vw", "tu"), IF(INDEX(J13:AC13, I$5) = F13, "vw", "tu"))</f>
        <v>vw</v>
      </c>
      <c r="J13" s="260"/>
      <c r="K13" s="159">
        <v>44197</v>
      </c>
      <c r="L13" s="159">
        <v>44197</v>
      </c>
      <c r="M13" s="159">
        <v>44197</v>
      </c>
      <c r="N13" s="159">
        <v>44197</v>
      </c>
      <c r="O13" s="159">
        <v>44197</v>
      </c>
      <c r="P13" s="180"/>
      <c r="Q13" s="159">
        <v>44197</v>
      </c>
      <c r="R13" s="159">
        <v>44197</v>
      </c>
      <c r="S13" s="159">
        <v>44197</v>
      </c>
      <c r="T13" s="159">
        <v>44197</v>
      </c>
      <c r="U13" s="159">
        <v>44197</v>
      </c>
      <c r="V13" s="159">
        <v>44197</v>
      </c>
      <c r="W13" s="159">
        <v>44197</v>
      </c>
      <c r="X13" s="207">
        <v>44197</v>
      </c>
      <c r="Y13" s="207">
        <v>44197</v>
      </c>
      <c r="Z13" s="159">
        <v>44197</v>
      </c>
      <c r="AA13" s="207">
        <v>44197</v>
      </c>
      <c r="AB13" s="159">
        <v>44197</v>
      </c>
      <c r="AC13" s="180"/>
    </row>
    <row r="14" spans="1:29" x14ac:dyDescent="0.25">
      <c r="A14" s="204"/>
      <c r="B14" s="204"/>
      <c r="C14" s="205"/>
      <c r="D14" s="206"/>
      <c r="E14" s="26" t="s">
        <v>339</v>
      </c>
      <c r="F14" s="166">
        <f xml:space="preserve"> IF( INDEX(J14:AC14, $I$4) = "", INDEX(J14:AB14, $I$6), INDEX(J14:AC14, $I$4))</f>
        <v>44561</v>
      </c>
      <c r="G14" s="26" t="s">
        <v>6</v>
      </c>
      <c r="H14" s="26"/>
      <c r="I14" s="384" t="str">
        <f t="array" ref="I14" xml:space="preserve"> IF( INDEX(J14:AC14, I$5) = "", IF( INDEX(J14:AC14, I$6) = F14, "vw", "tu"), IF(INDEX(J14:AC14, I$5) = F14, "vw", "tu"))</f>
        <v>vw</v>
      </c>
      <c r="J14" s="261"/>
      <c r="K14" s="207">
        <v>44561</v>
      </c>
      <c r="L14" s="207">
        <v>44561</v>
      </c>
      <c r="M14" s="207">
        <v>44561</v>
      </c>
      <c r="N14" s="207">
        <v>44561</v>
      </c>
      <c r="O14" s="207">
        <v>44561</v>
      </c>
      <c r="P14" s="208"/>
      <c r="Q14" s="207">
        <v>44561</v>
      </c>
      <c r="R14" s="207">
        <v>44561</v>
      </c>
      <c r="S14" s="207">
        <v>44561</v>
      </c>
      <c r="T14" s="207">
        <v>44561</v>
      </c>
      <c r="U14" s="207">
        <v>44561</v>
      </c>
      <c r="V14" s="207">
        <v>44561</v>
      </c>
      <c r="W14" s="207">
        <v>44561</v>
      </c>
      <c r="X14" s="207">
        <v>44561</v>
      </c>
      <c r="Y14" s="207">
        <v>44561</v>
      </c>
      <c r="Z14" s="207">
        <v>44561</v>
      </c>
      <c r="AA14" s="207">
        <v>44561</v>
      </c>
      <c r="AB14" s="207">
        <v>44561</v>
      </c>
      <c r="AC14" s="208"/>
    </row>
    <row r="15" spans="1:29" x14ac:dyDescent="0.25">
      <c r="A15" s="33"/>
      <c r="B15" s="33"/>
      <c r="C15" s="30"/>
      <c r="D15" s="31"/>
      <c r="E15" s="177" t="s">
        <v>12</v>
      </c>
      <c r="F15" s="181">
        <f xml:space="preserve"> IF( INDEX(J15:AC15, $I$4) = "", INDEX(J15:AB15, $I$6), INDEX(J15:AC15, $I$4))</f>
        <v>12</v>
      </c>
      <c r="G15" s="177" t="s">
        <v>13</v>
      </c>
      <c r="H15" s="32"/>
      <c r="I15" s="384" t="str">
        <f t="array" ref="I15" xml:space="preserve"> IF( INDEX(J15:AC15, I$5) = "", IF( INDEX(J15:AC15, I$6) = F15, "vw", "tu"), IF(INDEX(J15:AC15, I$5) = F15, "vw", "tu"))</f>
        <v>vw</v>
      </c>
      <c r="J15" s="262"/>
      <c r="K15" s="168">
        <v>12</v>
      </c>
      <c r="L15" s="168">
        <v>12</v>
      </c>
      <c r="M15" s="168">
        <v>12</v>
      </c>
      <c r="N15" s="168">
        <v>12</v>
      </c>
      <c r="O15" s="168">
        <v>12</v>
      </c>
      <c r="P15" s="157"/>
      <c r="Q15" s="168">
        <v>12</v>
      </c>
      <c r="R15" s="168">
        <v>12</v>
      </c>
      <c r="S15" s="168">
        <v>12</v>
      </c>
      <c r="T15" s="168">
        <v>12</v>
      </c>
      <c r="U15" s="168">
        <v>12</v>
      </c>
      <c r="V15" s="168">
        <v>12</v>
      </c>
      <c r="W15" s="168">
        <v>12</v>
      </c>
      <c r="X15" s="160">
        <v>12</v>
      </c>
      <c r="Y15" s="160">
        <v>12</v>
      </c>
      <c r="Z15" s="168">
        <v>12</v>
      </c>
      <c r="AA15" s="160">
        <v>12</v>
      </c>
      <c r="AB15" s="168">
        <v>12</v>
      </c>
      <c r="AC15" s="157"/>
    </row>
    <row r="16" spans="1:29" x14ac:dyDescent="0.25">
      <c r="A16" s="33"/>
      <c r="B16" s="33"/>
      <c r="C16" s="30"/>
      <c r="D16" s="31"/>
      <c r="E16" s="177" t="s">
        <v>87</v>
      </c>
      <c r="F16" s="181">
        <f xml:space="preserve"> IF( INDEX(J16:AC16, $I$4) = "", INDEX(J16:AB16, $I$6), INDEX(J16:AC16, $I$4))</f>
        <v>6</v>
      </c>
      <c r="G16" s="177" t="s">
        <v>10</v>
      </c>
      <c r="H16" s="32"/>
      <c r="I16" s="384" t="str">
        <f t="array" ref="I16" xml:space="preserve"> IF( INDEX(J16:AC16, I$5) = "", IF( INDEX(J16:AC16, I$6) = F16, "vw", "tu"), IF(INDEX(J16:AC16, I$5) = F16, "vw", "tu"))</f>
        <v>vw</v>
      </c>
      <c r="J16" s="262"/>
      <c r="K16" s="168">
        <v>6</v>
      </c>
      <c r="L16" s="168">
        <v>6</v>
      </c>
      <c r="M16" s="168">
        <v>6</v>
      </c>
      <c r="N16" s="168">
        <v>6</v>
      </c>
      <c r="O16" s="168">
        <v>6</v>
      </c>
      <c r="P16" s="157"/>
      <c r="Q16" s="168">
        <v>6</v>
      </c>
      <c r="R16" s="168">
        <v>6</v>
      </c>
      <c r="S16" s="168">
        <v>6</v>
      </c>
      <c r="T16" s="168">
        <v>6</v>
      </c>
      <c r="U16" s="168">
        <v>6</v>
      </c>
      <c r="V16" s="168">
        <v>6</v>
      </c>
      <c r="W16" s="168">
        <v>6</v>
      </c>
      <c r="X16" s="160">
        <v>6</v>
      </c>
      <c r="Y16" s="160">
        <v>6</v>
      </c>
      <c r="Z16" s="168">
        <v>6</v>
      </c>
      <c r="AA16" s="160">
        <v>6</v>
      </c>
      <c r="AB16" s="168">
        <v>6</v>
      </c>
      <c r="AC16" s="157"/>
    </row>
    <row r="17" spans="1:29" x14ac:dyDescent="0.25">
      <c r="F17" s="9"/>
      <c r="I17" s="385"/>
      <c r="J17" s="263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</row>
    <row r="18" spans="1:29" x14ac:dyDescent="0.25">
      <c r="A18" s="73"/>
      <c r="B18" s="73"/>
      <c r="C18" s="74"/>
      <c r="D18" s="26"/>
      <c r="E18" s="179" t="s">
        <v>317</v>
      </c>
      <c r="F18" s="166">
        <f xml:space="preserve"> IF( INDEX(J18:AC18, $I$4) = "", INDEX(J18:AB18, $I$6), INDEX(J18:AC18, $I$4))</f>
        <v>44681</v>
      </c>
      <c r="G18" s="179" t="s">
        <v>6</v>
      </c>
      <c r="H18" s="179"/>
      <c r="I18" s="384" t="str">
        <f t="array" ref="I18" xml:space="preserve"> IF( INDEX(J18:AC18, I$5) = "", IF( INDEX(J18:AC18, I$6) = F18, "vw", "tu"), IF(INDEX(J18:AC18, I$5) = F18, "vw", "tu"))</f>
        <v>vw</v>
      </c>
      <c r="J18" s="260"/>
      <c r="K18" s="207">
        <v>44681</v>
      </c>
      <c r="L18" s="207">
        <v>44681</v>
      </c>
      <c r="M18" s="207">
        <v>44681</v>
      </c>
      <c r="N18" s="207">
        <v>44681</v>
      </c>
      <c r="O18" s="207">
        <v>44681</v>
      </c>
      <c r="P18" s="180"/>
      <c r="Q18" s="207">
        <v>44681</v>
      </c>
      <c r="R18" s="207">
        <v>44681</v>
      </c>
      <c r="S18" s="207">
        <v>44681</v>
      </c>
      <c r="T18" s="207">
        <v>44681</v>
      </c>
      <c r="U18" s="207">
        <v>44681</v>
      </c>
      <c r="V18" s="207">
        <v>44681</v>
      </c>
      <c r="W18" s="207">
        <v>44681</v>
      </c>
      <c r="X18" s="207">
        <v>44681</v>
      </c>
      <c r="Y18" s="207">
        <v>44681</v>
      </c>
      <c r="Z18" s="207">
        <v>44681</v>
      </c>
      <c r="AA18" s="207">
        <v>44681</v>
      </c>
      <c r="AB18" s="207">
        <v>44681</v>
      </c>
      <c r="AC18" s="180"/>
    </row>
    <row r="19" spans="1:29" x14ac:dyDescent="0.25">
      <c r="A19" s="33"/>
      <c r="B19" s="33"/>
      <c r="C19" s="30"/>
      <c r="D19" s="31"/>
      <c r="E19" s="31" t="s">
        <v>335</v>
      </c>
      <c r="F19" s="167">
        <f xml:space="preserve"> IF( INDEX(J19:AC19, $I$4) = "", INDEX(J19:AB19, $I$6), INDEX(J19:AC19, $I$4))</f>
        <v>26</v>
      </c>
      <c r="G19" s="31" t="s">
        <v>10</v>
      </c>
      <c r="H19" s="177"/>
      <c r="I19" s="384" t="str">
        <f t="array" ref="I19" xml:space="preserve"> IF( INDEX(J19:AC19, I$5) = "", IF( INDEX(J19:AC19, I$6) = F19, "vw", "tu"), IF(INDEX(J19:AC19, I$5) = F19, "vw", "tu"))</f>
        <v>vw</v>
      </c>
      <c r="J19" s="262"/>
      <c r="K19" s="160">
        <v>26</v>
      </c>
      <c r="L19" s="160">
        <v>26</v>
      </c>
      <c r="M19" s="160">
        <v>26</v>
      </c>
      <c r="N19" s="160">
        <v>26</v>
      </c>
      <c r="O19" s="160">
        <v>26</v>
      </c>
      <c r="P19" s="178"/>
      <c r="Q19" s="160">
        <v>26</v>
      </c>
      <c r="R19" s="160">
        <v>26</v>
      </c>
      <c r="S19" s="160">
        <v>26</v>
      </c>
      <c r="T19" s="160">
        <v>26</v>
      </c>
      <c r="U19" s="160">
        <v>26</v>
      </c>
      <c r="V19" s="160">
        <v>26</v>
      </c>
      <c r="W19" s="160">
        <v>26</v>
      </c>
      <c r="X19" s="160">
        <v>26</v>
      </c>
      <c r="Y19" s="160">
        <v>26</v>
      </c>
      <c r="Z19" s="160">
        <v>26</v>
      </c>
      <c r="AA19" s="160">
        <v>26</v>
      </c>
      <c r="AB19" s="160">
        <v>26</v>
      </c>
      <c r="AC19" s="178"/>
    </row>
    <row r="20" spans="1:29" x14ac:dyDescent="0.25">
      <c r="E20" s="6"/>
      <c r="F20"/>
      <c r="G20" s="6"/>
      <c r="I20" s="385"/>
      <c r="J20" s="263"/>
    </row>
    <row r="21" spans="1:29" x14ac:dyDescent="0.25">
      <c r="A21" s="33"/>
      <c r="B21" s="33"/>
      <c r="C21" s="30"/>
      <c r="D21" s="31"/>
      <c r="E21" s="31" t="s">
        <v>168</v>
      </c>
      <c r="F21" s="167">
        <f xml:space="preserve"> IF( INDEX(J21:AC21, $I$4) = "", INDEX(J21:AB21, $I$6), INDEX(J21:AC21, $I$4))</f>
        <v>20</v>
      </c>
      <c r="G21" s="31" t="s">
        <v>29</v>
      </c>
      <c r="H21" s="177"/>
      <c r="I21" s="384" t="str">
        <f t="array" ref="I21" xml:space="preserve"> IF( INDEX(J21:AC21, I$5) = "", IF( INDEX(J21:AC21, I$6) = F21, "vw", "tu"), IF(INDEX(J21:AC21, I$5) = F21, "vw", "tu"))</f>
        <v>vw</v>
      </c>
      <c r="J21" s="262"/>
      <c r="K21" s="160">
        <v>20</v>
      </c>
      <c r="L21" s="160">
        <v>20</v>
      </c>
      <c r="M21" s="160">
        <v>20</v>
      </c>
      <c r="N21" s="160">
        <v>20</v>
      </c>
      <c r="O21" s="160">
        <v>20</v>
      </c>
      <c r="P21" s="178"/>
      <c r="Q21" s="160">
        <v>20</v>
      </c>
      <c r="R21" s="160">
        <v>20</v>
      </c>
      <c r="S21" s="160">
        <v>20</v>
      </c>
      <c r="T21" s="160">
        <v>20</v>
      </c>
      <c r="U21" s="160">
        <v>20</v>
      </c>
      <c r="V21" s="160">
        <v>20</v>
      </c>
      <c r="W21" s="160">
        <v>20</v>
      </c>
      <c r="X21" s="160">
        <v>20</v>
      </c>
      <c r="Y21" s="160">
        <v>20</v>
      </c>
      <c r="Z21" s="160">
        <v>20</v>
      </c>
      <c r="AA21" s="160">
        <v>20</v>
      </c>
      <c r="AB21" s="160">
        <v>20</v>
      </c>
      <c r="AC21" s="178"/>
    </row>
    <row r="22" spans="1:29" x14ac:dyDescent="0.25">
      <c r="A22" s="169"/>
      <c r="B22" s="169"/>
      <c r="C22" s="170"/>
      <c r="D22" s="171"/>
      <c r="E22" s="172" t="s">
        <v>105</v>
      </c>
      <c r="F22" s="173">
        <f xml:space="preserve"> IF( INDEX(J22:AC22, $I$4) = "", INDEX(J22:AB22, $I$6), INDEX(J22:AC22, $I$4))</f>
        <v>0</v>
      </c>
      <c r="G22" s="172" t="s">
        <v>80</v>
      </c>
      <c r="H22" s="79"/>
      <c r="I22" s="384" t="str">
        <f t="array" ref="I22" xml:space="preserve"> IF( INDEX(J22:AC22, I$5) = "", IF( INDEX(J22:AC22, I$6) = F22, "vw", "tu"), IF(INDEX(J22:AC22, I$5) = F22, "vw", "tu"))</f>
        <v>vw</v>
      </c>
      <c r="J22" s="264"/>
      <c r="K22" s="175">
        <v>0</v>
      </c>
      <c r="L22" s="175">
        <v>0</v>
      </c>
      <c r="M22" s="175">
        <v>0</v>
      </c>
      <c r="N22" s="175">
        <v>0</v>
      </c>
      <c r="O22" s="175">
        <v>0</v>
      </c>
      <c r="P22" s="174"/>
      <c r="Q22" s="175">
        <v>0</v>
      </c>
      <c r="R22" s="175">
        <v>0</v>
      </c>
      <c r="S22" s="175">
        <v>0</v>
      </c>
      <c r="T22" s="175">
        <v>0</v>
      </c>
      <c r="U22" s="175">
        <v>0</v>
      </c>
      <c r="V22" s="175">
        <v>0</v>
      </c>
      <c r="W22" s="175">
        <v>0</v>
      </c>
      <c r="X22" s="767">
        <v>0</v>
      </c>
      <c r="Y22" s="767">
        <v>0</v>
      </c>
      <c r="Z22" s="175">
        <v>0</v>
      </c>
      <c r="AA22" s="767">
        <v>0</v>
      </c>
      <c r="AB22" s="175">
        <v>0</v>
      </c>
      <c r="AC22" s="174"/>
    </row>
    <row r="23" spans="1:29" x14ac:dyDescent="0.25">
      <c r="A23" s="393"/>
      <c r="B23" s="393"/>
      <c r="C23" s="394"/>
      <c r="D23" s="395"/>
      <c r="E23" s="395" t="s">
        <v>85</v>
      </c>
      <c r="F23" s="396">
        <f xml:space="preserve"> IF( INDEX(J23:AC23, $I$4) = "", INDEX(J23:AB23, $I$6), INDEX(J23:AC23, $I$4))</f>
        <v>0</v>
      </c>
      <c r="G23" s="395" t="s">
        <v>29</v>
      </c>
      <c r="H23" s="397"/>
      <c r="I23" s="384" t="str">
        <f t="array" ref="I23" xml:space="preserve"> IF( INDEX(J23:AC23, I$5) = "", IF( INDEX(J23:AC23, I$6) = F23, "vw", "tu"), IF(INDEX(J23:AC23, I$5) = F23, "vw", "tu"))</f>
        <v>vw</v>
      </c>
      <c r="J23" s="328"/>
      <c r="K23" s="398">
        <v>0</v>
      </c>
      <c r="L23" s="398">
        <v>0</v>
      </c>
      <c r="M23" s="398">
        <v>0</v>
      </c>
      <c r="N23" s="398">
        <v>0</v>
      </c>
      <c r="O23" s="398">
        <v>0</v>
      </c>
      <c r="P23" s="328"/>
      <c r="Q23" s="398">
        <v>0</v>
      </c>
      <c r="R23" s="398">
        <v>0</v>
      </c>
      <c r="S23" s="398">
        <v>0</v>
      </c>
      <c r="T23" s="398">
        <v>0</v>
      </c>
      <c r="U23" s="398">
        <v>0</v>
      </c>
      <c r="V23" s="398">
        <v>0</v>
      </c>
      <c r="W23" s="398">
        <v>0</v>
      </c>
      <c r="X23" s="767">
        <v>0</v>
      </c>
      <c r="Y23" s="767">
        <v>0</v>
      </c>
      <c r="Z23" s="398">
        <v>0</v>
      </c>
      <c r="AA23" s="767">
        <v>0</v>
      </c>
      <c r="AB23" s="398">
        <v>0</v>
      </c>
      <c r="AC23" s="328"/>
    </row>
    <row r="24" spans="1:29" x14ac:dyDescent="0.25">
      <c r="A24" s="169"/>
      <c r="B24" s="169"/>
      <c r="C24" s="170"/>
      <c r="D24" s="171"/>
      <c r="E24" s="171"/>
      <c r="F24" s="274"/>
      <c r="G24" s="171"/>
      <c r="H24" s="275"/>
      <c r="I24" s="386"/>
      <c r="J24" s="264"/>
      <c r="K24" s="274"/>
      <c r="L24" s="274"/>
      <c r="M24" s="274"/>
      <c r="N24" s="274"/>
      <c r="O24" s="274"/>
      <c r="P24" s="176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176"/>
    </row>
    <row r="25" spans="1:29" x14ac:dyDescent="0.25">
      <c r="A25" s="169"/>
      <c r="B25" s="169"/>
      <c r="C25" s="170"/>
      <c r="D25" s="171"/>
      <c r="E25" s="171"/>
      <c r="F25" s="274"/>
      <c r="G25" s="171"/>
      <c r="H25" s="275"/>
      <c r="I25" s="386"/>
      <c r="J25" s="264"/>
      <c r="K25" s="274"/>
      <c r="L25" s="274"/>
      <c r="M25" s="274"/>
      <c r="N25" s="274"/>
      <c r="O25" s="274"/>
      <c r="P25" s="176"/>
      <c r="Q25" s="274"/>
      <c r="R25" s="274"/>
      <c r="S25" s="274"/>
      <c r="T25" s="274"/>
      <c r="U25" s="274"/>
      <c r="V25" s="274"/>
      <c r="W25" s="274"/>
      <c r="X25" s="274"/>
      <c r="Y25" s="274"/>
      <c r="Z25" s="274"/>
      <c r="AA25" s="274"/>
      <c r="AB25" s="274"/>
      <c r="AC25" s="176"/>
    </row>
    <row r="26" spans="1:29" x14ac:dyDescent="0.25">
      <c r="A26" s="169" t="s">
        <v>517</v>
      </c>
      <c r="B26" s="169"/>
      <c r="C26" s="170"/>
      <c r="D26" s="171"/>
      <c r="E26" s="171"/>
      <c r="F26" s="274"/>
      <c r="G26" s="171"/>
      <c r="H26" s="275"/>
      <c r="I26" s="386"/>
      <c r="J26" s="264"/>
      <c r="K26" s="274"/>
      <c r="L26" s="274"/>
      <c r="M26" s="274"/>
      <c r="N26" s="274"/>
      <c r="O26" s="274"/>
      <c r="P26" s="176"/>
      <c r="Q26" s="274"/>
      <c r="R26" s="274"/>
      <c r="S26" s="274"/>
      <c r="T26" s="274"/>
      <c r="U26" s="274"/>
      <c r="V26" s="274"/>
      <c r="W26" s="274"/>
      <c r="X26" s="274"/>
      <c r="Y26" s="274"/>
      <c r="Z26" s="274"/>
      <c r="AA26" s="274"/>
      <c r="AB26" s="274"/>
      <c r="AC26" s="176"/>
    </row>
    <row r="27" spans="1:29" x14ac:dyDescent="0.25">
      <c r="A27" s="169"/>
      <c r="B27" s="169"/>
      <c r="C27" s="170"/>
      <c r="D27" s="171"/>
      <c r="E27" s="171"/>
      <c r="F27" s="274"/>
      <c r="G27" s="171"/>
      <c r="H27" s="275"/>
      <c r="I27" s="386"/>
      <c r="J27" s="264"/>
      <c r="K27" s="274"/>
      <c r="L27" s="274"/>
      <c r="M27" s="274"/>
      <c r="N27" s="274"/>
      <c r="O27" s="274"/>
      <c r="P27" s="176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C27" s="176"/>
    </row>
    <row r="28" spans="1:29" x14ac:dyDescent="0.25">
      <c r="A28" s="169"/>
      <c r="B28" s="169"/>
      <c r="C28" s="170"/>
      <c r="D28" s="171"/>
      <c r="E28" s="12" t="s">
        <v>426</v>
      </c>
      <c r="F28" s="396">
        <f xml:space="preserve"> IF( INDEX(J28:AC28, $I$4) = "", INDEX(J28:AB28, $I$6), INDEX(J28:AC28, $I$4))</f>
        <v>1</v>
      </c>
      <c r="G28" s="12" t="s">
        <v>427</v>
      </c>
      <c r="I28" s="384" t="str">
        <f t="array" ref="I28" xml:space="preserve"> IF( INDEX(J28:AC28, I$5) = "", IF( INDEX(J28:AC28, I$6) = F28, "vw", "tu"), IF(INDEX(J28:AC28, I$5) = F28, "vw", "tu"))</f>
        <v>vw</v>
      </c>
      <c r="J28" s="328"/>
      <c r="K28" s="398">
        <v>1</v>
      </c>
      <c r="L28" s="398">
        <v>1</v>
      </c>
      <c r="M28" s="398">
        <v>1</v>
      </c>
      <c r="N28" s="398">
        <v>1</v>
      </c>
      <c r="O28" s="398">
        <v>1</v>
      </c>
      <c r="P28" s="328"/>
      <c r="Q28" s="398">
        <v>1</v>
      </c>
      <c r="R28" s="398">
        <v>1</v>
      </c>
      <c r="S28" s="398">
        <v>1</v>
      </c>
      <c r="T28" s="398">
        <v>1</v>
      </c>
      <c r="U28" s="398">
        <v>1</v>
      </c>
      <c r="V28" s="398">
        <v>1</v>
      </c>
      <c r="W28" s="398">
        <v>1</v>
      </c>
      <c r="X28" s="767">
        <v>1</v>
      </c>
      <c r="Y28" s="767">
        <v>1</v>
      </c>
      <c r="Z28" s="398">
        <v>1</v>
      </c>
      <c r="AA28" s="767">
        <v>1</v>
      </c>
      <c r="AB28" s="398">
        <v>1</v>
      </c>
      <c r="AC28" s="328"/>
    </row>
    <row r="29" spans="1:29" x14ac:dyDescent="0.25">
      <c r="A29" s="169"/>
      <c r="B29" s="169"/>
      <c r="C29" s="170"/>
      <c r="D29" s="171"/>
      <c r="E29" s="12" t="s">
        <v>424</v>
      </c>
      <c r="F29" s="308">
        <f xml:space="preserve"> IF( INDEX(J29:AC29, $I$4) = "", INDEX(J29:AB29, $I$6), INDEX(J29:AC29, $I$4))</f>
        <v>0.1</v>
      </c>
      <c r="G29" s="12" t="s">
        <v>104</v>
      </c>
      <c r="H29" s="275"/>
      <c r="I29" s="384" t="str">
        <f t="array" ref="I29" xml:space="preserve"> IF( INDEX(J29:AC29, I$5) = "", IF( INDEX(J29:AC29, I$6) = F29, "vw", "tu"), IF(INDEX(J29:AC29, I$5) = F29, "vw", "tu"))</f>
        <v>vw</v>
      </c>
      <c r="J29" s="309"/>
      <c r="K29" s="701">
        <v>0.1</v>
      </c>
      <c r="L29" s="701">
        <v>0.1</v>
      </c>
      <c r="M29" s="701">
        <v>0.1</v>
      </c>
      <c r="N29" s="701">
        <v>0.1</v>
      </c>
      <c r="O29" s="701">
        <v>0.1</v>
      </c>
      <c r="P29" s="311"/>
      <c r="Q29" s="701">
        <v>0.1</v>
      </c>
      <c r="R29" s="701">
        <v>0.1</v>
      </c>
      <c r="S29" s="701">
        <f>10%</f>
        <v>0.1</v>
      </c>
      <c r="T29" s="701">
        <f>10%+1%</f>
        <v>0.11</v>
      </c>
      <c r="U29" s="701">
        <v>0.1</v>
      </c>
      <c r="V29" s="701">
        <v>0.1</v>
      </c>
      <c r="W29" s="701">
        <v>0.1</v>
      </c>
      <c r="X29" s="768">
        <v>0.1</v>
      </c>
      <c r="Y29" s="768">
        <v>0.1</v>
      </c>
      <c r="Z29" s="701">
        <v>0.1</v>
      </c>
      <c r="AA29" s="768">
        <v>0.1</v>
      </c>
      <c r="AB29" s="701">
        <v>0.1</v>
      </c>
      <c r="AC29" s="311"/>
    </row>
    <row r="30" spans="1:29" x14ac:dyDescent="0.25">
      <c r="A30" s="169"/>
      <c r="B30" s="169"/>
      <c r="C30" s="170"/>
      <c r="D30" s="171"/>
      <c r="E30" s="171"/>
      <c r="F30" s="274"/>
      <c r="G30" s="171"/>
      <c r="H30" s="275"/>
      <c r="I30" s="386"/>
      <c r="J30" s="264"/>
      <c r="K30" s="274"/>
      <c r="L30" s="274"/>
      <c r="M30" s="274"/>
      <c r="N30" s="274"/>
      <c r="O30" s="274"/>
      <c r="P30" s="176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C30" s="176"/>
    </row>
    <row r="31" spans="1:29" x14ac:dyDescent="0.25">
      <c r="A31" s="169"/>
      <c r="B31" s="169"/>
      <c r="C31" s="170"/>
      <c r="D31" s="171"/>
      <c r="E31" s="171"/>
      <c r="F31" s="274"/>
      <c r="G31" s="171"/>
      <c r="H31" s="275"/>
      <c r="I31" s="386"/>
      <c r="J31" s="264"/>
      <c r="K31" s="274"/>
      <c r="L31" s="274"/>
      <c r="M31" s="274"/>
      <c r="N31" s="274"/>
      <c r="O31" s="274"/>
      <c r="P31" s="176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C31" s="176"/>
    </row>
    <row r="32" spans="1:29" x14ac:dyDescent="0.25">
      <c r="A32" s="1" t="s">
        <v>127</v>
      </c>
      <c r="I32" s="384"/>
    </row>
    <row r="33" spans="1:29" x14ac:dyDescent="0.25">
      <c r="A33" s="169"/>
      <c r="B33" s="169"/>
      <c r="C33" s="170"/>
      <c r="D33" s="171"/>
      <c r="E33" s="171"/>
      <c r="F33" s="274"/>
      <c r="G33" s="171"/>
      <c r="H33" s="275"/>
      <c r="I33" s="386"/>
      <c r="J33" s="264"/>
      <c r="K33" s="274"/>
      <c r="L33" s="274"/>
      <c r="M33" s="274"/>
      <c r="N33" s="274"/>
      <c r="O33" s="274"/>
      <c r="P33" s="176"/>
      <c r="Q33" s="274"/>
      <c r="R33" s="274"/>
      <c r="S33" s="274"/>
      <c r="T33" s="274"/>
      <c r="U33" s="274"/>
      <c r="V33" s="274"/>
      <c r="W33" s="274"/>
      <c r="X33" s="274"/>
      <c r="Y33" s="274"/>
      <c r="Z33" s="274"/>
      <c r="AA33" s="274"/>
      <c r="AB33" s="274"/>
      <c r="AC33" s="176"/>
    </row>
    <row r="34" spans="1:29" x14ac:dyDescent="0.25">
      <c r="B34" s="1" t="s">
        <v>152</v>
      </c>
      <c r="I34" s="384"/>
    </row>
    <row r="35" spans="1:29" x14ac:dyDescent="0.25">
      <c r="A35" s="289"/>
      <c r="B35" s="289"/>
      <c r="C35" s="290"/>
      <c r="D35" s="291"/>
      <c r="E35" s="292" t="s">
        <v>686</v>
      </c>
      <c r="F35" s="308">
        <f xml:space="preserve"> IF( INDEX(J35:AC35, $I$4) = "", INDEX(J35:AB35, $I$6), INDEX(J35:AC35, $I$4))</f>
        <v>0.5</v>
      </c>
      <c r="G35" s="307" t="s">
        <v>132</v>
      </c>
      <c r="H35" s="307"/>
      <c r="I35" s="384" t="str">
        <f t="array" ref="I35" xml:space="preserve"> IF( INDEX(J35:AC35, I$5) = "", IF( INDEX(J35:AC35, I$6) = F35, "vw", "tu"), IF(INDEX(J35:AC35, I$5) = F35, "vw", "tu"))</f>
        <v>vw</v>
      </c>
      <c r="J35" s="309"/>
      <c r="K35" s="310">
        <v>0.5</v>
      </c>
      <c r="L35" s="310">
        <v>0.5</v>
      </c>
      <c r="M35" s="310">
        <v>0.5</v>
      </c>
      <c r="N35" s="310">
        <v>0.5</v>
      </c>
      <c r="O35" s="310">
        <v>0.5</v>
      </c>
      <c r="P35" s="311"/>
      <c r="Q35" s="310">
        <v>0.5</v>
      </c>
      <c r="R35" s="310">
        <v>0.5</v>
      </c>
      <c r="S35" s="310">
        <v>0.5</v>
      </c>
      <c r="T35" s="310">
        <v>0.5</v>
      </c>
      <c r="U35" s="310">
        <v>0.5</v>
      </c>
      <c r="V35" s="310">
        <v>0.5</v>
      </c>
      <c r="W35" s="310">
        <v>0.5</v>
      </c>
      <c r="X35" s="769">
        <v>0.5</v>
      </c>
      <c r="Y35" s="769">
        <v>0.5</v>
      </c>
      <c r="Z35" s="310">
        <v>0.5</v>
      </c>
      <c r="AA35" s="769">
        <v>0.5</v>
      </c>
      <c r="AB35" s="310">
        <v>0.5</v>
      </c>
      <c r="AC35" s="311"/>
    </row>
    <row r="36" spans="1:29" x14ac:dyDescent="0.25">
      <c r="E36" s="292" t="s">
        <v>687</v>
      </c>
      <c r="F36" s="308">
        <f xml:space="preserve"> IF( INDEX(J36:AC36, $I$4) = "", INDEX(J36:AB36, $I$6), INDEX(J36:AC36, $I$4))</f>
        <v>0.5</v>
      </c>
      <c r="G36" s="307" t="s">
        <v>132</v>
      </c>
      <c r="H36" s="307"/>
      <c r="I36" s="384" t="str">
        <f t="array" ref="I36" xml:space="preserve"> IF( INDEX(J36:AC36, I$5) = "", IF( INDEX(J36:AC36, I$6) = F36, "vw", "tu"), IF(INDEX(J36:AC36, I$5) = F36, "vw", "tu"))</f>
        <v>vw</v>
      </c>
      <c r="J36" s="309"/>
      <c r="K36" s="310">
        <v>0.5</v>
      </c>
      <c r="L36" s="310">
        <v>0.5</v>
      </c>
      <c r="M36" s="310">
        <v>0.5</v>
      </c>
      <c r="N36" s="310">
        <v>0.5</v>
      </c>
      <c r="O36" s="310">
        <v>0.5</v>
      </c>
      <c r="P36" s="311"/>
      <c r="Q36" s="310">
        <v>0.5</v>
      </c>
      <c r="R36" s="310">
        <v>0.5</v>
      </c>
      <c r="S36" s="310">
        <v>0.5</v>
      </c>
      <c r="T36" s="310">
        <v>0.5</v>
      </c>
      <c r="U36" s="310">
        <v>0.5</v>
      </c>
      <c r="V36" s="310">
        <v>0.5</v>
      </c>
      <c r="W36" s="310">
        <v>0.5</v>
      </c>
      <c r="X36" s="769">
        <v>0.5</v>
      </c>
      <c r="Y36" s="769">
        <v>0.5</v>
      </c>
      <c r="Z36" s="310">
        <v>0.5</v>
      </c>
      <c r="AA36" s="769">
        <v>0.5</v>
      </c>
      <c r="AB36" s="310">
        <v>0.5</v>
      </c>
      <c r="AC36" s="311"/>
    </row>
    <row r="37" spans="1:29" x14ac:dyDescent="0.25">
      <c r="E37" s="12" t="s">
        <v>510</v>
      </c>
      <c r="F37" s="633">
        <f xml:space="preserve"> IF(SUM(F35:F36) &lt;&gt; 1, 1, 0)</f>
        <v>0</v>
      </c>
      <c r="G37" s="12" t="s">
        <v>20</v>
      </c>
    </row>
    <row r="39" spans="1:29" x14ac:dyDescent="0.25">
      <c r="A39" s="289"/>
      <c r="B39" s="289"/>
      <c r="C39" s="290"/>
      <c r="D39" s="291"/>
      <c r="E39" s="292" t="s">
        <v>276</v>
      </c>
      <c r="F39" s="308">
        <f t="shared" ref="F39:F44" si="1" xml:space="preserve"> IF( INDEX(J39:AC39, $I$4) = "", INDEX(J39:AB39, $I$6), INDEX(J39:AC39, $I$4))</f>
        <v>2E-3</v>
      </c>
      <c r="G39" s="307" t="s">
        <v>118</v>
      </c>
      <c r="H39" s="307"/>
      <c r="I39" s="384" t="str">
        <f t="array" ref="I39" xml:space="preserve"> IF( INDEX(J39:AC39, I$5) = "", IF( INDEX(J39:AC39, I$6) = F39, "vw", "tu"), IF(INDEX(J39:AC39, I$5) = F39, "vw", "tu"))</f>
        <v>vw</v>
      </c>
      <c r="J39" s="309"/>
      <c r="K39" s="310">
        <v>2E-3</v>
      </c>
      <c r="L39" s="310">
        <v>2E-3</v>
      </c>
      <c r="M39" s="310">
        <v>2E-3</v>
      </c>
      <c r="N39" s="310">
        <v>2E-3</v>
      </c>
      <c r="O39" s="310">
        <v>2E-3</v>
      </c>
      <c r="P39" s="311"/>
      <c r="Q39" s="310">
        <v>2E-3</v>
      </c>
      <c r="R39" s="310">
        <v>2E-3</v>
      </c>
      <c r="S39" s="310">
        <v>2E-3</v>
      </c>
      <c r="T39" s="310">
        <v>2E-3</v>
      </c>
      <c r="U39" s="310">
        <v>2E-3</v>
      </c>
      <c r="V39" s="310">
        <v>2E-3</v>
      </c>
      <c r="W39" s="310">
        <v>2E-3</v>
      </c>
      <c r="X39" s="769">
        <v>2E-3</v>
      </c>
      <c r="Y39" s="769">
        <v>2E-3</v>
      </c>
      <c r="Z39" s="310">
        <v>2E-3</v>
      </c>
      <c r="AA39" s="769">
        <v>2E-3</v>
      </c>
      <c r="AB39" s="310">
        <v>2E-3</v>
      </c>
      <c r="AC39" s="311"/>
    </row>
    <row r="40" spans="1:29" x14ac:dyDescent="0.25">
      <c r="E40" s="796" t="s">
        <v>167</v>
      </c>
      <c r="F40" s="167">
        <f t="shared" si="1"/>
        <v>1051.2</v>
      </c>
      <c r="G40" s="6" t="s">
        <v>518</v>
      </c>
      <c r="H40" s="12" t="s">
        <v>744</v>
      </c>
      <c r="I40" s="384" t="str">
        <f t="array" ref="I40" xml:space="preserve"> IF( INDEX(J40:AC40, I$5) = "", IF( INDEX(J40:AC40, I$6) = F40, "vw", "tu"), IF(INDEX(J40:AC40, I$5) = F40, "vw", "tu"))</f>
        <v>vw</v>
      </c>
      <c r="J40" s="262"/>
      <c r="K40" s="797">
        <f>VLOOKUP($E$40,'P Yield'!$A:$F,6,0)</f>
        <v>1051.2</v>
      </c>
      <c r="L40" s="797">
        <f>VLOOKUP($E$40,'P Yield'!$A:$F,6,0)</f>
        <v>1051.2</v>
      </c>
      <c r="M40" s="797">
        <f>VLOOKUP($E$40,'P Yield'!$A:$F,6,0)</f>
        <v>1051.2</v>
      </c>
      <c r="N40" s="797">
        <f>VLOOKUP($E$40,'P Yield'!$A:$F,6,0)</f>
        <v>1051.2</v>
      </c>
      <c r="O40" s="797">
        <f>VLOOKUP($E$40,'P Yield'!$A:$F,6,0)</f>
        <v>1051.2</v>
      </c>
      <c r="P40" s="798"/>
      <c r="Q40" s="797">
        <f>VLOOKUP($E$40,'P Yield'!$A:$F,6,0)</f>
        <v>1051.2</v>
      </c>
      <c r="R40" s="797">
        <f>VLOOKUP($E$40,'P Yield'!$A:$F,6,0)</f>
        <v>1051.2</v>
      </c>
      <c r="S40" s="797">
        <f>VLOOKUP($E$40,'P Yield'!$A:$F,6,0)</f>
        <v>1051.2</v>
      </c>
      <c r="T40" s="797">
        <f>VLOOKUP($E$40,'P Yield'!$A:$F,6,0)</f>
        <v>1051.2</v>
      </c>
      <c r="U40" s="797">
        <f>VLOOKUP($E$40,'P Yield'!$A:$F,6,0)</f>
        <v>1051.2</v>
      </c>
      <c r="V40" s="797">
        <f>VLOOKUP($E$40,'P Yield'!$A:$F,6,0)</f>
        <v>1051.2</v>
      </c>
      <c r="W40" s="797">
        <f>VLOOKUP($E$40,'P Yield'!$A:$F,6,0)</f>
        <v>1051.2</v>
      </c>
      <c r="X40" s="797">
        <f>VLOOKUP($E$40,'P Yield'!$A:$F,6,0)</f>
        <v>1051.2</v>
      </c>
      <c r="Y40" s="797">
        <f>VLOOKUP($E$40,'P Yield'!$A:$F,6,0)</f>
        <v>1051.2</v>
      </c>
      <c r="Z40" s="797">
        <f>VLOOKUP($E$40,'P Yield'!$A:$F,6,0)</f>
        <v>1051.2</v>
      </c>
      <c r="AA40" s="797">
        <f>VLOOKUP($E$40,'P Yield'!$A:$F,6,0)</f>
        <v>1051.2</v>
      </c>
      <c r="AB40" s="797">
        <f>VLOOKUP($E$40,'P Yield'!$A:$F,6,0)</f>
        <v>1051.2</v>
      </c>
      <c r="AC40" s="178"/>
    </row>
    <row r="41" spans="1:29" x14ac:dyDescent="0.25">
      <c r="E41" s="307" t="s">
        <v>121</v>
      </c>
      <c r="F41" s="308">
        <f t="shared" si="1"/>
        <v>0.98</v>
      </c>
      <c r="G41" s="307" t="s">
        <v>104</v>
      </c>
      <c r="H41" s="307"/>
      <c r="I41" s="384" t="str">
        <f t="array" ref="I41" xml:space="preserve"> IF( INDEX(J41:AC41, I$5) = "", IF( INDEX(J41:AC41, I$6) = F41, "vw", "tu"), IF(INDEX(J41:AC41, I$5) = F41, "vw", "tu"))</f>
        <v>vw</v>
      </c>
      <c r="J41" s="309"/>
      <c r="K41" s="310">
        <v>0.98</v>
      </c>
      <c r="L41" s="310">
        <v>0.98</v>
      </c>
      <c r="M41" s="310">
        <v>0.98</v>
      </c>
      <c r="N41" s="310">
        <v>0.98</v>
      </c>
      <c r="O41" s="310">
        <v>0.98</v>
      </c>
      <c r="P41" s="311"/>
      <c r="Q41" s="310">
        <v>0.98</v>
      </c>
      <c r="R41" s="310">
        <v>0.98</v>
      </c>
      <c r="S41" s="310">
        <v>0.98</v>
      </c>
      <c r="T41" s="310">
        <v>0.98</v>
      </c>
      <c r="U41" s="310">
        <v>0.98</v>
      </c>
      <c r="V41" s="310">
        <v>0.98</v>
      </c>
      <c r="W41" s="310">
        <v>0.98</v>
      </c>
      <c r="X41" s="769">
        <v>0.98</v>
      </c>
      <c r="Y41" s="769">
        <v>0.98</v>
      </c>
      <c r="Z41" s="310">
        <v>0.98</v>
      </c>
      <c r="AA41" s="769">
        <v>0.98</v>
      </c>
      <c r="AB41" s="310">
        <v>0.98</v>
      </c>
      <c r="AC41" s="311"/>
    </row>
    <row r="42" spans="1:29" x14ac:dyDescent="0.25">
      <c r="E42" s="12" t="s">
        <v>621</v>
      </c>
      <c r="F42" s="167">
        <f t="shared" si="1"/>
        <v>300</v>
      </c>
      <c r="G42" s="12" t="s">
        <v>624</v>
      </c>
      <c r="H42" s="6"/>
      <c r="I42" s="384" t="str">
        <f t="array" ref="I42" xml:space="preserve"> IF( INDEX(J42:AC42, I$5) = "", IF( INDEX(J42:AC42, I$6) = F42, "vw", "tu"), IF(INDEX(J42:AC42, I$5) = F42, "vw", "tu"))</f>
        <v>vw</v>
      </c>
      <c r="J42" s="262"/>
      <c r="K42" s="295">
        <v>300</v>
      </c>
      <c r="L42" s="295">
        <v>300</v>
      </c>
      <c r="M42" s="295">
        <v>300</v>
      </c>
      <c r="N42" s="295">
        <v>300</v>
      </c>
      <c r="O42" s="295">
        <v>300</v>
      </c>
      <c r="P42" s="178"/>
      <c r="Q42" s="295">
        <v>300</v>
      </c>
      <c r="R42" s="295">
        <v>300</v>
      </c>
      <c r="S42" s="295">
        <v>300</v>
      </c>
      <c r="T42" s="295">
        <v>300</v>
      </c>
      <c r="U42" s="295">
        <v>300</v>
      </c>
      <c r="V42" s="295">
        <v>300</v>
      </c>
      <c r="W42" s="295">
        <v>300</v>
      </c>
      <c r="X42" s="202">
        <v>300</v>
      </c>
      <c r="Y42" s="202">
        <v>300</v>
      </c>
      <c r="Z42" s="295">
        <v>300</v>
      </c>
      <c r="AA42" s="202">
        <v>300</v>
      </c>
      <c r="AB42" s="295">
        <v>300</v>
      </c>
      <c r="AC42" s="311"/>
    </row>
    <row r="43" spans="1:29" x14ac:dyDescent="0.25">
      <c r="E43" s="12" t="s">
        <v>622</v>
      </c>
      <c r="F43" s="308">
        <f t="shared" si="1"/>
        <v>0.4</v>
      </c>
      <c r="G43" s="307" t="s">
        <v>104</v>
      </c>
      <c r="H43" s="6"/>
      <c r="I43" s="384" t="str">
        <f t="array" ref="I43" xml:space="preserve"> IF( INDEX(J43:AC43, I$5) = "", IF( INDEX(J43:AC43, I$6) = F43, "vw", "tu"), IF(INDEX(J43:AC43, I$5) = F43, "vw", "tu"))</f>
        <v>vw</v>
      </c>
      <c r="J43" s="262"/>
      <c r="K43" s="310">
        <v>0.4</v>
      </c>
      <c r="L43" s="310">
        <v>0.4</v>
      </c>
      <c r="M43" s="310">
        <v>0.4</v>
      </c>
      <c r="N43" s="310">
        <v>0.4</v>
      </c>
      <c r="O43" s="310">
        <v>0.4</v>
      </c>
      <c r="P43" s="178"/>
      <c r="Q43" s="310">
        <v>0.4</v>
      </c>
      <c r="R43" s="310">
        <v>0.4</v>
      </c>
      <c r="S43" s="310">
        <v>0.4</v>
      </c>
      <c r="T43" s="310">
        <v>0.4</v>
      </c>
      <c r="U43" s="310">
        <v>0.4</v>
      </c>
      <c r="V43" s="310">
        <v>0.4</v>
      </c>
      <c r="W43" s="310">
        <v>0.4</v>
      </c>
      <c r="X43" s="769">
        <v>0.4</v>
      </c>
      <c r="Y43" s="769">
        <v>0.4</v>
      </c>
      <c r="Z43" s="310">
        <f>40%</f>
        <v>0.4</v>
      </c>
      <c r="AA43" s="769">
        <f>40%+2%</f>
        <v>0.42000000000000004</v>
      </c>
      <c r="AB43" s="310">
        <v>0.4</v>
      </c>
      <c r="AC43" s="311"/>
    </row>
    <row r="44" spans="1:29" x14ac:dyDescent="0.25">
      <c r="E44" s="12" t="s">
        <v>623</v>
      </c>
      <c r="F44" s="167">
        <f t="shared" si="1"/>
        <v>100</v>
      </c>
      <c r="G44" s="292" t="s">
        <v>624</v>
      </c>
      <c r="H44" s="6"/>
      <c r="I44" s="384"/>
      <c r="J44" s="262"/>
      <c r="K44" s="295">
        <v>100</v>
      </c>
      <c r="L44" s="295">
        <v>100</v>
      </c>
      <c r="M44" s="295">
        <v>100</v>
      </c>
      <c r="N44" s="295">
        <v>100</v>
      </c>
      <c r="O44" s="295">
        <v>100</v>
      </c>
      <c r="P44" s="178"/>
      <c r="Q44" s="295">
        <v>100</v>
      </c>
      <c r="R44" s="295">
        <v>100</v>
      </c>
      <c r="S44" s="295">
        <v>100</v>
      </c>
      <c r="T44" s="295">
        <v>100</v>
      </c>
      <c r="U44" s="295">
        <v>100</v>
      </c>
      <c r="V44" s="295">
        <v>100</v>
      </c>
      <c r="W44" s="295">
        <v>100</v>
      </c>
      <c r="X44" s="202">
        <v>100</v>
      </c>
      <c r="Y44" s="202">
        <v>100</v>
      </c>
      <c r="Z44" s="295">
        <v>100</v>
      </c>
      <c r="AA44" s="202">
        <v>100</v>
      </c>
      <c r="AB44" s="295">
        <v>100</v>
      </c>
      <c r="AC44" s="311"/>
    </row>
    <row r="45" spans="1:29" x14ac:dyDescent="0.25">
      <c r="F45" s="728"/>
      <c r="G45" s="307"/>
      <c r="H45" s="6"/>
      <c r="I45" s="384"/>
      <c r="J45" s="262"/>
      <c r="P45" s="178"/>
      <c r="AC45" s="311"/>
    </row>
    <row r="46" spans="1:29" x14ac:dyDescent="0.25">
      <c r="A46" s="375"/>
      <c r="B46" s="375"/>
      <c r="C46" s="376"/>
      <c r="D46" s="377"/>
      <c r="E46" s="408"/>
      <c r="F46" s="407"/>
      <c r="G46" s="408"/>
      <c r="H46" s="408"/>
      <c r="I46" s="409"/>
    </row>
    <row r="47" spans="1:29" x14ac:dyDescent="0.25">
      <c r="A47" s="375"/>
      <c r="B47" s="375" t="s">
        <v>153</v>
      </c>
      <c r="C47" s="376"/>
      <c r="D47" s="377"/>
      <c r="E47" s="408"/>
      <c r="F47" s="407"/>
      <c r="G47" s="408"/>
      <c r="H47" s="408"/>
      <c r="I47" s="409"/>
    </row>
    <row r="48" spans="1:29" x14ac:dyDescent="0.25">
      <c r="E48" s="6" t="s">
        <v>151</v>
      </c>
      <c r="F48" s="167">
        <f xml:space="preserve"> IF( INDEX(J48:AC48, $I$4) = "", INDEX(J48:AB48, $I$6), INDEX(J48:AC48, $I$4))</f>
        <v>8000</v>
      </c>
      <c r="G48" s="12" t="s">
        <v>511</v>
      </c>
      <c r="H48" s="6"/>
      <c r="I48" s="384" t="str">
        <f t="array" ref="I48" xml:space="preserve"> IF( INDEX(J48:AC48, I$5) = "", IF( INDEX(J48:AC48, I$6) = F48, "vw", "tu"), IF(INDEX(J48:AC48, I$5) = F48, "vw", "tu"))</f>
        <v>vw</v>
      </c>
      <c r="J48" s="262"/>
      <c r="K48" s="295">
        <f>300*25+500</f>
        <v>8000</v>
      </c>
      <c r="L48" s="295">
        <f>300*25+500</f>
        <v>8000</v>
      </c>
      <c r="M48" s="295">
        <f>300*25+500</f>
        <v>8000</v>
      </c>
      <c r="N48" s="295">
        <f>300*25+500</f>
        <v>8000</v>
      </c>
      <c r="O48" s="295">
        <f>300*25+500</f>
        <v>8000</v>
      </c>
      <c r="P48" s="178"/>
      <c r="Q48" s="295">
        <f>300*25+500</f>
        <v>8000</v>
      </c>
      <c r="R48" s="295">
        <f>(300*25+500)*1.05</f>
        <v>8400</v>
      </c>
      <c r="S48" s="295">
        <f t="shared" ref="S48:AB48" si="2">300*25+500</f>
        <v>8000</v>
      </c>
      <c r="T48" s="295">
        <f t="shared" si="2"/>
        <v>8000</v>
      </c>
      <c r="U48" s="295">
        <f t="shared" si="2"/>
        <v>8000</v>
      </c>
      <c r="V48" s="295">
        <f t="shared" si="2"/>
        <v>8000</v>
      </c>
      <c r="W48" s="295">
        <f t="shared" si="2"/>
        <v>8000</v>
      </c>
      <c r="X48" s="202">
        <f t="shared" si="2"/>
        <v>8000</v>
      </c>
      <c r="Y48" s="202">
        <f t="shared" si="2"/>
        <v>8000</v>
      </c>
      <c r="Z48" s="295">
        <f t="shared" si="2"/>
        <v>8000</v>
      </c>
      <c r="AA48" s="202">
        <f t="shared" si="2"/>
        <v>8000</v>
      </c>
      <c r="AB48" s="295">
        <f t="shared" si="2"/>
        <v>8000</v>
      </c>
      <c r="AC48" s="178"/>
    </row>
    <row r="49" spans="1:29" x14ac:dyDescent="0.25">
      <c r="A49" s="375"/>
      <c r="B49" s="375"/>
      <c r="C49" s="376"/>
      <c r="D49" s="377"/>
      <c r="E49" s="408"/>
      <c r="F49" s="407"/>
      <c r="G49" s="408"/>
      <c r="H49" s="408"/>
      <c r="I49" s="409"/>
    </row>
    <row r="50" spans="1:29" x14ac:dyDescent="0.25">
      <c r="B50" s="1" t="s">
        <v>267</v>
      </c>
      <c r="E50" s="408"/>
      <c r="F50" s="407"/>
      <c r="G50" s="408"/>
      <c r="H50" s="408"/>
      <c r="I50" s="409"/>
    </row>
    <row r="51" spans="1:29" x14ac:dyDescent="0.25">
      <c r="E51" s="196" t="s">
        <v>264</v>
      </c>
      <c r="F51" s="635">
        <f xml:space="preserve"> IF( INDEX(J51:AC51, $I$4) = "", INDEX(J51:AB51, $I$6), INDEX(J51:AC51, $I$4))</f>
        <v>12</v>
      </c>
      <c r="G51" s="196" t="s">
        <v>86</v>
      </c>
      <c r="H51" s="6"/>
      <c r="I51" s="384" t="str">
        <f t="array" ref="I51" xml:space="preserve"> IF( INDEX(J51:AC51, I$5) = "", IF( INDEX(J51:AC51, I$6) = F51, "vw", "tu"), IF(INDEX(J51:AC51, I$5) = F51, "vw", "tu"))</f>
        <v>vw</v>
      </c>
      <c r="J51" s="262"/>
      <c r="K51" s="418">
        <v>12</v>
      </c>
      <c r="L51" s="418">
        <v>12</v>
      </c>
      <c r="M51" s="418">
        <v>12</v>
      </c>
      <c r="N51" s="418">
        <v>12</v>
      </c>
      <c r="O51" s="418">
        <v>12</v>
      </c>
      <c r="P51" s="178"/>
      <c r="Q51" s="418">
        <v>12</v>
      </c>
      <c r="R51" s="418">
        <v>12</v>
      </c>
      <c r="S51" s="418">
        <v>12</v>
      </c>
      <c r="T51" s="418">
        <v>12</v>
      </c>
      <c r="U51" s="418">
        <v>12</v>
      </c>
      <c r="V51" s="418">
        <v>12</v>
      </c>
      <c r="W51" s="418">
        <v>12</v>
      </c>
      <c r="X51" s="160">
        <v>12</v>
      </c>
      <c r="Y51" s="160">
        <v>12</v>
      </c>
      <c r="Z51" s="418">
        <v>12</v>
      </c>
      <c r="AA51" s="160">
        <v>12</v>
      </c>
      <c r="AB51" s="418">
        <v>12</v>
      </c>
      <c r="AC51" s="450"/>
    </row>
    <row r="52" spans="1:29" x14ac:dyDescent="0.25">
      <c r="A52" s="442"/>
      <c r="B52" s="442"/>
      <c r="C52" s="443"/>
      <c r="D52" s="444"/>
      <c r="E52" s="446" t="s">
        <v>261</v>
      </c>
      <c r="F52" s="447">
        <f xml:space="preserve"> IF( INDEX(J52:AC52, $I$4) = "", INDEX(J52:AB52, $I$6), INDEX(J52:AC52, $I$4))</f>
        <v>170</v>
      </c>
      <c r="G52" s="446" t="s">
        <v>262</v>
      </c>
      <c r="H52" s="446"/>
      <c r="I52" s="384" t="str">
        <f t="array" ref="I52" xml:space="preserve"> IF( INDEX(J52:AC52, I$5) = "", IF( INDEX(J52:AC52, I$6) = F52, "vw", "tu"), IF(INDEX(J52:AC52, I$5) = F52, "vw", "tu"))</f>
        <v>vw</v>
      </c>
      <c r="J52" s="448"/>
      <c r="K52" s="449">
        <v>170</v>
      </c>
      <c r="L52" s="449">
        <v>170</v>
      </c>
      <c r="M52" s="449">
        <v>170</v>
      </c>
      <c r="N52" s="449">
        <v>170</v>
      </c>
      <c r="O52" s="449">
        <v>170</v>
      </c>
      <c r="P52" s="450"/>
      <c r="Q52" s="449">
        <v>170</v>
      </c>
      <c r="R52" s="449">
        <v>170</v>
      </c>
      <c r="S52" s="449">
        <v>170</v>
      </c>
      <c r="T52" s="449">
        <v>170</v>
      </c>
      <c r="U52" s="449">
        <v>170</v>
      </c>
      <c r="V52" s="449">
        <v>170</v>
      </c>
      <c r="W52" s="449">
        <v>170</v>
      </c>
      <c r="X52" s="770">
        <v>170</v>
      </c>
      <c r="Y52" s="770">
        <v>170</v>
      </c>
      <c r="Z52" s="449">
        <v>170</v>
      </c>
      <c r="AA52" s="770">
        <v>170</v>
      </c>
      <c r="AB52" s="449">
        <v>170</v>
      </c>
      <c r="AC52" s="450"/>
    </row>
    <row r="53" spans="1:29" x14ac:dyDescent="0.25">
      <c r="A53" s="442"/>
      <c r="B53" s="442"/>
      <c r="C53" s="443"/>
      <c r="D53" s="444"/>
      <c r="E53" s="446" t="s">
        <v>268</v>
      </c>
      <c r="F53" s="447">
        <f xml:space="preserve"> IF( INDEX(J53:AC53, $I$4) = "", INDEX(J53:AB53, $I$6), INDEX(J53:AC53, $I$4))</f>
        <v>145</v>
      </c>
      <c r="G53" s="446" t="s">
        <v>262</v>
      </c>
      <c r="H53" s="446"/>
      <c r="I53" s="384" t="str">
        <f t="array" ref="I53" xml:space="preserve"> IF( INDEX(J53:AC53, I$5) = "", IF( INDEX(J53:AC53, I$6) = F53, "vw", "tu"), IF(INDEX(J53:AC53, I$5) = F53, "vw", "tu"))</f>
        <v>vw</v>
      </c>
      <c r="J53" s="448"/>
      <c r="K53" s="449">
        <v>145</v>
      </c>
      <c r="L53" s="449">
        <v>145</v>
      </c>
      <c r="M53" s="449">
        <v>145</v>
      </c>
      <c r="N53" s="449">
        <v>145</v>
      </c>
      <c r="O53" s="449">
        <v>145</v>
      </c>
      <c r="P53" s="450"/>
      <c r="Q53" s="449">
        <v>145</v>
      </c>
      <c r="R53" s="449">
        <v>145</v>
      </c>
      <c r="S53" s="449">
        <v>145</v>
      </c>
      <c r="T53" s="449">
        <v>145</v>
      </c>
      <c r="U53" s="449">
        <v>145</v>
      </c>
      <c r="V53" s="449">
        <v>145</v>
      </c>
      <c r="W53" s="449">
        <v>145</v>
      </c>
      <c r="X53" s="770">
        <v>145</v>
      </c>
      <c r="Y53" s="770">
        <v>145</v>
      </c>
      <c r="Z53" s="449">
        <v>145</v>
      </c>
      <c r="AA53" s="770">
        <v>145</v>
      </c>
      <c r="AB53" s="449">
        <v>145</v>
      </c>
      <c r="AC53" s="450"/>
    </row>
    <row r="54" spans="1:29" x14ac:dyDescent="0.25">
      <c r="A54" s="289"/>
      <c r="B54" s="289"/>
      <c r="C54" s="290"/>
      <c r="D54" s="291"/>
      <c r="E54" s="307" t="s">
        <v>263</v>
      </c>
      <c r="F54" s="308">
        <f xml:space="preserve"> IF( INDEX(J54:AC54, $I$4) = "", INDEX(J54:AB54, $I$6), INDEX(J54:AC54, $I$4))</f>
        <v>0.02</v>
      </c>
      <c r="G54" s="307" t="s">
        <v>118</v>
      </c>
      <c r="H54" s="307"/>
      <c r="I54" s="384" t="str">
        <f t="array" ref="I54" xml:space="preserve"> IF( INDEX(J54:AC54, I$5) = "", IF( INDEX(J54:AC54, I$6) = F54, "vw", "tu"), IF(INDEX(J54:AC54, I$5) = F54, "vw", "tu"))</f>
        <v>vw</v>
      </c>
      <c r="J54" s="309"/>
      <c r="K54" s="310">
        <v>0.02</v>
      </c>
      <c r="L54" s="310">
        <v>0.02</v>
      </c>
      <c r="M54" s="310">
        <v>0.02</v>
      </c>
      <c r="N54" s="310">
        <v>0.02</v>
      </c>
      <c r="O54" s="310">
        <v>0.02</v>
      </c>
      <c r="P54" s="311"/>
      <c r="Q54" s="310">
        <v>0.02</v>
      </c>
      <c r="R54" s="310">
        <v>0.02</v>
      </c>
      <c r="S54" s="310">
        <v>0.02</v>
      </c>
      <c r="T54" s="310">
        <v>0.02</v>
      </c>
      <c r="U54" s="310">
        <v>0.02</v>
      </c>
      <c r="V54" s="310">
        <v>0.02</v>
      </c>
      <c r="W54" s="310">
        <v>0.02</v>
      </c>
      <c r="X54" s="769">
        <v>0.02</v>
      </c>
      <c r="Y54" s="769">
        <v>0.02</v>
      </c>
      <c r="Z54" s="310">
        <v>0.02</v>
      </c>
      <c r="AA54" s="769">
        <v>0.02</v>
      </c>
      <c r="AB54" s="310">
        <v>0.02</v>
      </c>
      <c r="AC54" s="311"/>
    </row>
    <row r="57" spans="1:29" x14ac:dyDescent="0.25">
      <c r="A57" s="1" t="s">
        <v>361</v>
      </c>
    </row>
    <row r="58" spans="1:29" x14ac:dyDescent="0.25">
      <c r="A58" s="169"/>
      <c r="B58" s="169"/>
      <c r="C58" s="170"/>
      <c r="D58" s="171"/>
      <c r="E58" s="171"/>
      <c r="F58" s="274"/>
      <c r="G58" s="171"/>
      <c r="H58" s="275"/>
      <c r="I58" s="386"/>
      <c r="J58" s="264"/>
      <c r="K58" s="274"/>
      <c r="L58" s="274"/>
      <c r="M58" s="274"/>
      <c r="N58" s="274"/>
      <c r="O58" s="274"/>
      <c r="P58" s="176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C58" s="176"/>
    </row>
    <row r="59" spans="1:29" x14ac:dyDescent="0.25">
      <c r="E59" s="6" t="s">
        <v>343</v>
      </c>
      <c r="F59" s="167">
        <f t="shared" ref="F59:F65" si="3" xml:space="preserve"> IF( INDEX(J59:AC59, $I$4) = "", INDEX(J59:AB59, $I$6), INDEX(J59:AC59, $I$4))</f>
        <v>300000</v>
      </c>
      <c r="G59" s="6" t="str">
        <f xml:space="preserve"> SMU</f>
        <v>$ 000s</v>
      </c>
      <c r="H59" s="6"/>
      <c r="I59" s="437" t="str">
        <f t="array" ref="I59" xml:space="preserve"> IF( INDEX(J59:AC59, I$5) = "", IF( INDEX(J59:AC59, I$6) = F59, "vw", "tu"), IF(INDEX(J59:AC59, I$5) = F59, "vw", "tu"))</f>
        <v>vw</v>
      </c>
      <c r="J59" s="262"/>
      <c r="K59" s="295">
        <v>300000</v>
      </c>
      <c r="L59" s="295">
        <v>300000</v>
      </c>
      <c r="M59" s="295">
        <v>300000</v>
      </c>
      <c r="N59" s="295">
        <v>300000</v>
      </c>
      <c r="O59" s="295">
        <v>300000</v>
      </c>
      <c r="P59" s="178"/>
      <c r="Q59" s="295">
        <f>300000*1.05</f>
        <v>315000</v>
      </c>
      <c r="R59" s="295">
        <v>300000</v>
      </c>
      <c r="S59" s="295">
        <v>300000</v>
      </c>
      <c r="T59" s="295">
        <v>300000</v>
      </c>
      <c r="U59" s="295">
        <v>300000</v>
      </c>
      <c r="V59" s="295">
        <v>300000</v>
      </c>
      <c r="W59" s="295">
        <v>300000</v>
      </c>
      <c r="X59" s="202">
        <v>300000</v>
      </c>
      <c r="Y59" s="202">
        <v>300000</v>
      </c>
      <c r="Z59" s="295">
        <v>300000</v>
      </c>
      <c r="AA59" s="202">
        <v>300000</v>
      </c>
      <c r="AB59" s="295">
        <v>300000</v>
      </c>
      <c r="AC59" s="178"/>
    </row>
    <row r="60" spans="1:29" s="517" customFormat="1" x14ac:dyDescent="0.25">
      <c r="A60" s="289"/>
      <c r="B60" s="289"/>
      <c r="C60" s="290"/>
      <c r="D60" s="291"/>
      <c r="E60" s="307" t="s">
        <v>344</v>
      </c>
      <c r="F60" s="308">
        <f t="shared" si="3"/>
        <v>0.02</v>
      </c>
      <c r="G60" s="307" t="s">
        <v>104</v>
      </c>
      <c r="H60" s="307"/>
      <c r="I60" s="437" t="str">
        <f t="array" ref="I60" xml:space="preserve"> IF( INDEX(J60:AC60, I$5) = "", IF( INDEX(J60:AC60, I$6) = F60, "vw", "tu"), IF(INDEX(J60:AC60, I$5) = F60, "vw", "tu"))</f>
        <v>vw</v>
      </c>
      <c r="J60" s="309"/>
      <c r="K60" s="310">
        <v>0.02</v>
      </c>
      <c r="L60" s="310">
        <v>0.02</v>
      </c>
      <c r="M60" s="310">
        <v>0.02</v>
      </c>
      <c r="N60" s="310">
        <v>0.02</v>
      </c>
      <c r="O60" s="310">
        <v>0.02</v>
      </c>
      <c r="P60" s="311"/>
      <c r="Q60" s="310">
        <v>0.02</v>
      </c>
      <c r="R60" s="310">
        <v>0.02</v>
      </c>
      <c r="S60" s="310">
        <v>0.02</v>
      </c>
      <c r="T60" s="310">
        <v>0.02</v>
      </c>
      <c r="U60" s="310">
        <v>0.02</v>
      </c>
      <c r="V60" s="310">
        <v>0.02</v>
      </c>
      <c r="W60" s="310">
        <v>0.02</v>
      </c>
      <c r="X60" s="769">
        <v>0.02</v>
      </c>
      <c r="Y60" s="769">
        <v>0.02</v>
      </c>
      <c r="Z60" s="310">
        <v>0.02</v>
      </c>
      <c r="AA60" s="769">
        <v>0.02</v>
      </c>
      <c r="AB60" s="310">
        <v>0.02</v>
      </c>
      <c r="AC60" s="311"/>
    </row>
    <row r="61" spans="1:29" x14ac:dyDescent="0.25">
      <c r="E61" s="12" t="s">
        <v>625</v>
      </c>
      <c r="F61" s="167">
        <f t="shared" si="3"/>
        <v>1500</v>
      </c>
      <c r="G61" s="6" t="s">
        <v>511</v>
      </c>
      <c r="H61" s="6"/>
      <c r="I61" s="437" t="str">
        <f t="array" ref="I61" xml:space="preserve"> IF( INDEX(J61:AC61, I$5) = "", IF( INDEX(J61:AC61, I$6) = F61, "vw", "tu"), IF(INDEX(J61:AC61, I$5) = F61, "vw", "tu"))</f>
        <v>vw</v>
      </c>
      <c r="J61" s="262"/>
      <c r="K61" s="295">
        <v>1500</v>
      </c>
      <c r="L61" s="295">
        <v>1500</v>
      </c>
      <c r="M61" s="295">
        <v>1500</v>
      </c>
      <c r="N61" s="295">
        <v>1500</v>
      </c>
      <c r="O61" s="295">
        <v>1500</v>
      </c>
      <c r="P61" s="178"/>
      <c r="Q61" s="295">
        <v>1500</v>
      </c>
      <c r="R61" s="295">
        <v>1500</v>
      </c>
      <c r="S61" s="295">
        <v>1500</v>
      </c>
      <c r="T61" s="295">
        <v>1500</v>
      </c>
      <c r="U61" s="295">
        <v>1500</v>
      </c>
      <c r="V61" s="295">
        <v>1500</v>
      </c>
      <c r="W61" s="295">
        <v>1500</v>
      </c>
      <c r="X61" s="202">
        <v>1500</v>
      </c>
      <c r="Y61" s="202">
        <v>1500</v>
      </c>
      <c r="Z61" s="295">
        <v>1500</v>
      </c>
      <c r="AA61" s="202">
        <v>1500</v>
      </c>
      <c r="AB61" s="295">
        <v>1500</v>
      </c>
      <c r="AC61" s="178"/>
    </row>
    <row r="62" spans="1:29" x14ac:dyDescent="0.25">
      <c r="E62" s="6" t="s">
        <v>357</v>
      </c>
      <c r="F62" s="167">
        <f t="shared" si="3"/>
        <v>1300</v>
      </c>
      <c r="G62" s="6" t="str">
        <f xml:space="preserve"> SMU</f>
        <v>$ 000s</v>
      </c>
      <c r="H62" s="6"/>
      <c r="I62" s="437" t="str">
        <f t="array" ref="I62" xml:space="preserve"> IF( INDEX(J62:AC62, I$5) = "", IF( INDEX(J62:AC62, I$6) = F62, "vw", "tu"), IF(INDEX(J62:AC62, I$5) = F62, "vw", "tu"))</f>
        <v>vw</v>
      </c>
      <c r="J62" s="262"/>
      <c r="K62" s="295">
        <v>1300</v>
      </c>
      <c r="L62" s="295">
        <v>1300</v>
      </c>
      <c r="M62" s="295">
        <v>1300</v>
      </c>
      <c r="N62" s="295">
        <v>1300</v>
      </c>
      <c r="O62" s="295">
        <v>1300</v>
      </c>
      <c r="P62" s="178"/>
      <c r="Q62" s="295">
        <v>1300</v>
      </c>
      <c r="R62" s="295">
        <v>1300</v>
      </c>
      <c r="S62" s="295">
        <v>1300</v>
      </c>
      <c r="T62" s="295">
        <v>1300</v>
      </c>
      <c r="U62" s="295">
        <v>1300</v>
      </c>
      <c r="V62" s="295">
        <v>1300</v>
      </c>
      <c r="W62" s="295">
        <v>1300</v>
      </c>
      <c r="X62" s="202">
        <v>1300</v>
      </c>
      <c r="Y62" s="202">
        <v>1300</v>
      </c>
      <c r="Z62" s="295">
        <v>1300</v>
      </c>
      <c r="AA62" s="202">
        <v>1300</v>
      </c>
      <c r="AB62" s="295">
        <v>1300</v>
      </c>
      <c r="AC62" s="178"/>
    </row>
    <row r="63" spans="1:29" x14ac:dyDescent="0.25">
      <c r="E63" s="6" t="s">
        <v>359</v>
      </c>
      <c r="F63" s="167">
        <f t="shared" si="3"/>
        <v>5000</v>
      </c>
      <c r="G63" s="6" t="str">
        <f xml:space="preserve"> SMU</f>
        <v>$ 000s</v>
      </c>
      <c r="H63" s="6"/>
      <c r="I63" s="437" t="str">
        <f t="array" ref="I63" xml:space="preserve"> IF( INDEX(J63:AC63, I$5) = "", IF( INDEX(J63:AC63, I$6) = F63, "vw", "tu"), IF(INDEX(J63:AC63, I$5) = F63, "vw", "tu"))</f>
        <v>vw</v>
      </c>
      <c r="J63" s="262"/>
      <c r="K63" s="295">
        <v>5000</v>
      </c>
      <c r="L63" s="295">
        <v>5000</v>
      </c>
      <c r="M63" s="295">
        <v>5000</v>
      </c>
      <c r="N63" s="295">
        <v>5000</v>
      </c>
      <c r="O63" s="295">
        <v>5000</v>
      </c>
      <c r="P63" s="178"/>
      <c r="Q63" s="295">
        <v>5000</v>
      </c>
      <c r="R63" s="295">
        <v>5000</v>
      </c>
      <c r="S63" s="295">
        <v>5000</v>
      </c>
      <c r="T63" s="295">
        <f>5000</f>
        <v>5000</v>
      </c>
      <c r="U63" s="295">
        <f>5000</f>
        <v>5000</v>
      </c>
      <c r="V63" s="295">
        <f>5000+1000</f>
        <v>6000</v>
      </c>
      <c r="W63" s="295">
        <v>5000</v>
      </c>
      <c r="X63" s="202">
        <v>5000</v>
      </c>
      <c r="Y63" s="202">
        <v>5000</v>
      </c>
      <c r="Z63" s="295">
        <v>5000</v>
      </c>
      <c r="AA63" s="202">
        <v>5000</v>
      </c>
      <c r="AB63" s="295">
        <v>5000</v>
      </c>
      <c r="AC63" s="178"/>
    </row>
    <row r="64" spans="1:29" x14ac:dyDescent="0.25">
      <c r="E64" s="12" t="s">
        <v>626</v>
      </c>
      <c r="F64" s="167">
        <f t="shared" si="3"/>
        <v>2000</v>
      </c>
      <c r="G64" s="6" t="str">
        <f xml:space="preserve"> SMU</f>
        <v>$ 000s</v>
      </c>
      <c r="H64" s="6"/>
      <c r="I64" s="437" t="str">
        <f t="array" ref="I64" xml:space="preserve"> IF( INDEX(J64:AC64, I$5) = "", IF( INDEX(J64:AC64, I$6) = F64, "vw", "tu"), IF(INDEX(J64:AC64, I$5) = F64, "vw", "tu"))</f>
        <v>vw</v>
      </c>
      <c r="J64" s="262"/>
      <c r="K64" s="295">
        <v>2000</v>
      </c>
      <c r="L64" s="295">
        <v>2000</v>
      </c>
      <c r="M64" s="295">
        <v>2000</v>
      </c>
      <c r="N64" s="295">
        <v>2000</v>
      </c>
      <c r="O64" s="295">
        <v>2000</v>
      </c>
      <c r="P64" s="178"/>
      <c r="Q64" s="295">
        <v>2000</v>
      </c>
      <c r="R64" s="295">
        <v>2000</v>
      </c>
      <c r="S64" s="295">
        <v>2000</v>
      </c>
      <c r="T64" s="295">
        <f>2000</f>
        <v>2000</v>
      </c>
      <c r="U64" s="295">
        <f>2000+1000</f>
        <v>3000</v>
      </c>
      <c r="V64" s="295">
        <v>2000</v>
      </c>
      <c r="W64" s="295">
        <v>2000</v>
      </c>
      <c r="X64" s="202">
        <v>2000</v>
      </c>
      <c r="Y64" s="202">
        <v>2000</v>
      </c>
      <c r="Z64" s="295">
        <v>2000</v>
      </c>
      <c r="AA64" s="202">
        <v>2000</v>
      </c>
      <c r="AB64" s="295">
        <v>2000</v>
      </c>
      <c r="AC64" s="178"/>
    </row>
    <row r="65" spans="1:36" s="738" customFormat="1" x14ac:dyDescent="0.25">
      <c r="A65" s="756"/>
      <c r="B65" s="756"/>
      <c r="C65" s="757"/>
      <c r="D65" s="758"/>
      <c r="E65" s="742" t="s">
        <v>360</v>
      </c>
      <c r="F65" s="759">
        <f t="shared" si="3"/>
        <v>0</v>
      </c>
      <c r="G65" s="760" t="str">
        <f xml:space="preserve"> SMU</f>
        <v>$ 000s</v>
      </c>
      <c r="H65" s="760"/>
      <c r="I65" s="761" t="str">
        <f t="array" ref="I65" xml:space="preserve"> IF( INDEX(J65:AC65, I$5) = "", IF( INDEX(J65:AC65, I$6) = F65, "vw", "tu"), IF(INDEX(J65:AC65, I$5) = F65, "vw", "tu"))</f>
        <v>vw</v>
      </c>
      <c r="J65" s="762"/>
      <c r="K65" s="763">
        <v>0</v>
      </c>
      <c r="L65" s="763">
        <v>0</v>
      </c>
      <c r="M65" s="763">
        <v>0</v>
      </c>
      <c r="N65" s="763">
        <v>0</v>
      </c>
      <c r="O65" s="763">
        <v>0</v>
      </c>
      <c r="P65" s="764"/>
      <c r="Q65" s="763">
        <v>0</v>
      </c>
      <c r="R65" s="763">
        <v>0</v>
      </c>
      <c r="S65" s="763">
        <v>0</v>
      </c>
      <c r="T65" s="763">
        <v>0</v>
      </c>
      <c r="U65" s="763">
        <v>0</v>
      </c>
      <c r="V65" s="763">
        <v>0</v>
      </c>
      <c r="W65" s="763">
        <v>0</v>
      </c>
      <c r="X65" s="771">
        <v>0</v>
      </c>
      <c r="Y65" s="771">
        <v>0</v>
      </c>
      <c r="Z65" s="763">
        <v>0</v>
      </c>
      <c r="AA65" s="771">
        <v>0</v>
      </c>
      <c r="AB65" s="763">
        <v>0</v>
      </c>
      <c r="AC65" s="764"/>
    </row>
    <row r="66" spans="1:36" s="738" customFormat="1" x14ac:dyDescent="0.25">
      <c r="A66" s="756"/>
      <c r="B66" s="756"/>
      <c r="C66" s="757"/>
      <c r="D66" s="758"/>
      <c r="E66" s="760"/>
      <c r="F66" s="760"/>
      <c r="G66" s="760"/>
      <c r="H66" s="760"/>
      <c r="I66" s="761"/>
      <c r="J66" s="762"/>
      <c r="K66" s="803"/>
      <c r="L66" s="803"/>
      <c r="M66" s="803"/>
      <c r="N66" s="803"/>
      <c r="O66" s="803"/>
      <c r="P66" s="764"/>
      <c r="Q66" s="803"/>
      <c r="R66" s="803"/>
      <c r="S66" s="803"/>
      <c r="T66" s="803"/>
      <c r="U66" s="803"/>
      <c r="V66" s="803"/>
      <c r="W66" s="803"/>
      <c r="X66" s="804"/>
      <c r="Y66" s="804"/>
      <c r="Z66" s="803"/>
      <c r="AA66" s="804"/>
      <c r="AB66" s="803"/>
      <c r="AC66" s="764"/>
    </row>
    <row r="67" spans="1:36" x14ac:dyDescent="0.25">
      <c r="E67" s="32" t="s">
        <v>747</v>
      </c>
      <c r="F67" s="805">
        <f xml:space="preserve"> IF( INDEX(J67:AC67, $I$4) = "", INDEX(J67:AB67, $I$6), INDEX(J67:AC67, $I$4))/100</f>
        <v>0</v>
      </c>
      <c r="G67" s="12" t="s">
        <v>104</v>
      </c>
      <c r="H67" s="32" t="s">
        <v>748</v>
      </c>
      <c r="I67" s="414" t="str">
        <f t="array" ref="I67" xml:space="preserve"> IF( INDEX(J67:AC67, I$5) = "", IF( INDEX(J67:AC67, I$6) = F67, "vw", "tu"), IF(INDEX(J67:AC67, I$5) = F67, "vw", "tu"))</f>
        <v>vw</v>
      </c>
      <c r="K67" s="295">
        <v>0</v>
      </c>
      <c r="L67" s="295">
        <v>2</v>
      </c>
      <c r="M67" s="295">
        <v>0</v>
      </c>
      <c r="N67" s="295">
        <v>0</v>
      </c>
      <c r="O67" s="295">
        <v>0</v>
      </c>
      <c r="Q67" s="295">
        <v>0</v>
      </c>
      <c r="R67" s="295">
        <v>0</v>
      </c>
      <c r="S67" s="295">
        <v>0</v>
      </c>
      <c r="T67" s="295">
        <v>0</v>
      </c>
      <c r="U67" s="295">
        <v>0</v>
      </c>
      <c r="V67" s="295">
        <v>0</v>
      </c>
      <c r="W67" s="295">
        <v>0</v>
      </c>
      <c r="X67" s="202">
        <v>0</v>
      </c>
      <c r="Y67" s="202">
        <v>0</v>
      </c>
      <c r="Z67" s="295">
        <v>0</v>
      </c>
      <c r="AA67" s="202">
        <v>0</v>
      </c>
      <c r="AB67" s="295">
        <v>0</v>
      </c>
    </row>
    <row r="69" spans="1:36" x14ac:dyDescent="0.25">
      <c r="A69" s="1" t="s">
        <v>176</v>
      </c>
      <c r="I69" s="384"/>
    </row>
    <row r="70" spans="1:36" x14ac:dyDescent="0.25">
      <c r="I70" s="384"/>
    </row>
    <row r="71" spans="1:36" s="639" customFormat="1" x14ac:dyDescent="0.25">
      <c r="A71" s="518"/>
      <c r="B71" s="1" t="s">
        <v>534</v>
      </c>
      <c r="C71" s="638"/>
      <c r="D71" s="518"/>
      <c r="E71"/>
      <c r="F71"/>
      <c r="G71"/>
      <c r="I71"/>
      <c r="J71" s="640"/>
      <c r="K71"/>
      <c r="L71"/>
      <c r="M71"/>
      <c r="N71"/>
      <c r="O71"/>
      <c r="P71" s="190"/>
      <c r="Q71"/>
      <c r="R71"/>
      <c r="S71"/>
      <c r="T71"/>
      <c r="U71"/>
      <c r="V71"/>
      <c r="W71"/>
      <c r="X71" s="32"/>
      <c r="Y71" s="32"/>
      <c r="Z71"/>
      <c r="AA71" s="32"/>
      <c r="AB71"/>
      <c r="AC71" s="153"/>
      <c r="AD71"/>
      <c r="AE71"/>
      <c r="AF71"/>
      <c r="AG71"/>
      <c r="AH71"/>
      <c r="AI71"/>
      <c r="AJ71"/>
    </row>
    <row r="72" spans="1:36" s="639" customFormat="1" x14ac:dyDescent="0.25">
      <c r="A72" s="518"/>
      <c r="B72" s="1"/>
      <c r="C72" s="638"/>
      <c r="D72" s="518"/>
      <c r="E72" s="518" t="s">
        <v>582</v>
      </c>
      <c r="F72" s="167">
        <f xml:space="preserve"> IF( INDEX(J72:AC72, $I$4) = "", INDEX(J72:AB72, $I$6), INDEX(J72:AC72, $I$4))</f>
        <v>1</v>
      </c>
      <c r="G72" s="6" t="s">
        <v>583</v>
      </c>
      <c r="I72" s="643" t="str">
        <f t="array" ref="I72" xml:space="preserve"> IF( INDEX(J72:AC72, I$5) = "", IF( INDEX(J72:AC72, I$6) = F72, "vw", "tu"), IF(INDEX(J72:AC72, I$5) = F72, "vw", "tu"))</f>
        <v>vw</v>
      </c>
      <c r="J72" s="262"/>
      <c r="K72" s="295">
        <v>1</v>
      </c>
      <c r="L72" s="295">
        <v>1</v>
      </c>
      <c r="M72" s="295">
        <v>1</v>
      </c>
      <c r="N72" s="295">
        <v>1</v>
      </c>
      <c r="O72" s="295">
        <v>1</v>
      </c>
      <c r="P72" s="178"/>
      <c r="Q72" s="295">
        <v>1</v>
      </c>
      <c r="R72" s="295">
        <v>1</v>
      </c>
      <c r="S72" s="295">
        <v>1</v>
      </c>
      <c r="T72" s="295">
        <v>1</v>
      </c>
      <c r="U72" s="295">
        <v>1</v>
      </c>
      <c r="V72" s="295">
        <v>1</v>
      </c>
      <c r="W72" s="295">
        <v>1</v>
      </c>
      <c r="X72" s="202">
        <v>1</v>
      </c>
      <c r="Y72" s="202">
        <v>1</v>
      </c>
      <c r="Z72" s="295">
        <v>1</v>
      </c>
      <c r="AA72" s="202">
        <v>1</v>
      </c>
      <c r="AB72" s="295">
        <v>1</v>
      </c>
      <c r="AC72" s="178"/>
      <c r="AD72"/>
      <c r="AE72"/>
      <c r="AF72"/>
      <c r="AG72"/>
      <c r="AH72"/>
      <c r="AI72"/>
      <c r="AJ72"/>
    </row>
    <row r="73" spans="1:36" x14ac:dyDescent="0.25">
      <c r="I73" s="384"/>
    </row>
    <row r="74" spans="1:36" s="639" customFormat="1" x14ac:dyDescent="0.25">
      <c r="A74" s="518"/>
      <c r="B74" s="518"/>
      <c r="C74" s="518"/>
      <c r="D74" s="518"/>
      <c r="E74" s="678" t="s">
        <v>529</v>
      </c>
      <c r="F74" s="642">
        <f xml:space="preserve"> IF( INDEX(J74:AC74, $I$4) = "", INDEX(J74:AB74, $I$6), INDEX(J74:AC74, $I$4))</f>
        <v>0</v>
      </c>
      <c r="G74" s="650" t="s">
        <v>530</v>
      </c>
      <c r="I74" s="643" t="str">
        <f t="array" ref="I74" xml:space="preserve"> IF( INDEX(J74:AC74, I$5) = "", IF( INDEX(J74:AC74, I$6) = F74, "vw", "tu"), IF(INDEX(J74:AC74, I$5) = F74, "vw", "tu"))</f>
        <v>vw</v>
      </c>
      <c r="J74" s="640"/>
      <c r="K74" s="644">
        <v>0</v>
      </c>
      <c r="L74" s="644">
        <v>0</v>
      </c>
      <c r="M74" s="644">
        <v>0</v>
      </c>
      <c r="N74" s="644">
        <v>0</v>
      </c>
      <c r="O74" s="644">
        <v>0</v>
      </c>
      <c r="P74" s="190"/>
      <c r="Q74" s="644">
        <v>0</v>
      </c>
      <c r="R74" s="644">
        <v>0</v>
      </c>
      <c r="S74" s="644">
        <v>0</v>
      </c>
      <c r="T74" s="644">
        <v>0</v>
      </c>
      <c r="U74" s="644">
        <v>0</v>
      </c>
      <c r="V74" s="644">
        <v>0</v>
      </c>
      <c r="W74" s="644">
        <v>0</v>
      </c>
      <c r="X74" s="644">
        <v>0</v>
      </c>
      <c r="Y74" s="644">
        <v>0</v>
      </c>
      <c r="Z74" s="644">
        <v>0</v>
      </c>
      <c r="AA74" s="644">
        <v>0</v>
      </c>
      <c r="AB74" s="644">
        <v>0</v>
      </c>
      <c r="AC74" s="153"/>
      <c r="AD74"/>
      <c r="AE74"/>
      <c r="AF74"/>
      <c r="AG74"/>
      <c r="AH74"/>
      <c r="AI74"/>
      <c r="AJ74"/>
    </row>
    <row r="75" spans="1:36" s="639" customFormat="1" ht="12.5" x14ac:dyDescent="0.25">
      <c r="A75" s="518"/>
      <c r="B75" s="518"/>
      <c r="C75" s="518"/>
      <c r="D75" s="518"/>
      <c r="E75"/>
      <c r="F75"/>
      <c r="G75"/>
      <c r="I75"/>
      <c r="J75" s="640"/>
      <c r="K75"/>
      <c r="L75"/>
      <c r="M75"/>
      <c r="N75"/>
      <c r="O75"/>
      <c r="P75" s="190"/>
      <c r="Q75"/>
      <c r="R75"/>
      <c r="S75"/>
      <c r="T75"/>
      <c r="U75"/>
      <c r="V75"/>
      <c r="W75"/>
      <c r="X75" s="32"/>
      <c r="Y75" s="32"/>
      <c r="Z75"/>
      <c r="AA75" s="32"/>
      <c r="AB75"/>
      <c r="AC75" s="153"/>
      <c r="AD75"/>
      <c r="AE75"/>
      <c r="AF75"/>
      <c r="AG75"/>
      <c r="AH75"/>
      <c r="AI75"/>
      <c r="AJ75"/>
    </row>
    <row r="76" spans="1:36" s="639" customFormat="1" x14ac:dyDescent="0.25">
      <c r="A76" s="518"/>
      <c r="B76" s="518"/>
      <c r="C76" s="518"/>
      <c r="D76" s="518"/>
      <c r="E76" s="650" t="s">
        <v>532</v>
      </c>
      <c r="F76" s="642">
        <f xml:space="preserve"> IF( INDEX(J76:AC76, $I$4) = "", INDEX(J76:AB76, $I$6), INDEX(J76:AC76, $I$4))</f>
        <v>360</v>
      </c>
      <c r="G76" s="650" t="s">
        <v>180</v>
      </c>
      <c r="I76" s="643" t="str">
        <f t="array" ref="I76" xml:space="preserve"> IF( INDEX(J76:AC76, I$5) = "", IF( INDEX(J76:AC76, I$6) = F76, "vw", "tu"), IF(INDEX(J76:AC76, I$5) = F76, "vw", "tu"))</f>
        <v>vw</v>
      </c>
      <c r="J76" s="640"/>
      <c r="K76" s="644">
        <v>360</v>
      </c>
      <c r="L76" s="644">
        <v>360</v>
      </c>
      <c r="M76" s="644">
        <v>360</v>
      </c>
      <c r="N76" s="644">
        <v>360</v>
      </c>
      <c r="O76" s="644">
        <v>360</v>
      </c>
      <c r="P76" s="190"/>
      <c r="Q76" s="644">
        <v>360</v>
      </c>
      <c r="R76" s="644">
        <v>360</v>
      </c>
      <c r="S76" s="644">
        <v>360</v>
      </c>
      <c r="T76" s="644">
        <v>360</v>
      </c>
      <c r="U76" s="644">
        <v>360</v>
      </c>
      <c r="V76" s="644">
        <v>360</v>
      </c>
      <c r="W76" s="644">
        <v>360</v>
      </c>
      <c r="X76" s="644">
        <v>360</v>
      </c>
      <c r="Y76" s="644">
        <v>360</v>
      </c>
      <c r="Z76" s="644">
        <v>360</v>
      </c>
      <c r="AA76" s="644">
        <v>360</v>
      </c>
      <c r="AB76" s="644">
        <v>360</v>
      </c>
      <c r="AC76" s="153"/>
      <c r="AD76"/>
      <c r="AE76"/>
      <c r="AF76"/>
      <c r="AG76"/>
      <c r="AH76"/>
      <c r="AI76"/>
      <c r="AJ76"/>
    </row>
    <row r="77" spans="1:36" s="639" customFormat="1" ht="12.5" x14ac:dyDescent="0.25">
      <c r="A77" s="518"/>
      <c r="B77" s="518"/>
      <c r="C77" s="518"/>
      <c r="D77" s="518"/>
      <c r="E77"/>
      <c r="F77"/>
      <c r="G77"/>
      <c r="I77"/>
      <c r="J77" s="640"/>
      <c r="K77"/>
      <c r="L77"/>
      <c r="M77"/>
      <c r="N77"/>
      <c r="O77"/>
      <c r="P77" s="190"/>
      <c r="Q77"/>
      <c r="R77"/>
      <c r="S77"/>
      <c r="T77"/>
      <c r="U77"/>
      <c r="V77"/>
      <c r="W77"/>
      <c r="X77" s="32"/>
      <c r="Y77" s="32"/>
      <c r="Z77"/>
      <c r="AA77" s="32"/>
      <c r="AB77"/>
      <c r="AC77" s="153"/>
      <c r="AD77"/>
      <c r="AE77"/>
      <c r="AF77"/>
      <c r="AG77"/>
      <c r="AH77"/>
      <c r="AI77"/>
      <c r="AJ77"/>
    </row>
    <row r="78" spans="1:36" s="639" customFormat="1" x14ac:dyDescent="0.25">
      <c r="A78" s="518"/>
      <c r="B78" s="518"/>
      <c r="C78" s="518"/>
      <c r="D78" s="518"/>
      <c r="E78" s="650" t="s">
        <v>593</v>
      </c>
      <c r="F78" s="642">
        <f xml:space="preserve"> IF( INDEX(J78:AC78, $I$4) = "", INDEX(J78:AB78, $I$6), INDEX(J78:AC78, $I$4))</f>
        <v>1</v>
      </c>
      <c r="G78" s="641" t="s">
        <v>80</v>
      </c>
      <c r="I78" s="643" t="str">
        <f t="array" ref="I78" xml:space="preserve"> IF( INDEX(J78:AC78, I$5) = "", IF( INDEX(J78:AC78, I$6) = F78, "vw", "tu"), IF(INDEX(J78:AC78, I$5) = F78, "vw", "tu"))</f>
        <v>vw</v>
      </c>
      <c r="J78" s="640"/>
      <c r="K78" s="652">
        <v>1</v>
      </c>
      <c r="L78" s="652">
        <v>1</v>
      </c>
      <c r="M78" s="652">
        <v>1</v>
      </c>
      <c r="N78" s="652">
        <v>1</v>
      </c>
      <c r="O78" s="652">
        <v>0</v>
      </c>
      <c r="P78" s="190"/>
      <c r="Q78" s="652">
        <v>1</v>
      </c>
      <c r="R78" s="652">
        <v>1</v>
      </c>
      <c r="S78" s="652">
        <v>1</v>
      </c>
      <c r="T78" s="652">
        <v>1</v>
      </c>
      <c r="U78" s="652">
        <v>1</v>
      </c>
      <c r="V78" s="652">
        <v>1</v>
      </c>
      <c r="W78" s="652">
        <v>1</v>
      </c>
      <c r="X78" s="644">
        <v>1</v>
      </c>
      <c r="Y78" s="644">
        <v>1</v>
      </c>
      <c r="Z78" s="652">
        <v>1</v>
      </c>
      <c r="AA78" s="644">
        <v>1</v>
      </c>
      <c r="AB78" s="652">
        <v>1</v>
      </c>
      <c r="AC78" s="153"/>
      <c r="AD78"/>
      <c r="AE78"/>
      <c r="AF78"/>
      <c r="AG78"/>
      <c r="AH78"/>
      <c r="AI78"/>
      <c r="AJ78"/>
    </row>
    <row r="79" spans="1:36" s="639" customFormat="1" x14ac:dyDescent="0.25">
      <c r="A79" s="518"/>
      <c r="B79" s="518"/>
      <c r="C79" s="518"/>
      <c r="D79" s="518"/>
      <c r="E79" s="650" t="s">
        <v>533</v>
      </c>
      <c r="F79" s="642">
        <f xml:space="preserve"> IF( INDEX(J79:AC79, $I$4) = "", INDEX(J79:AB79, $I$6), INDEX(J79:AC79, $I$4))</f>
        <v>2</v>
      </c>
      <c r="G79" s="641" t="s">
        <v>29</v>
      </c>
      <c r="I79" s="643" t="str">
        <f t="array" ref="I79" xml:space="preserve"> IF( INDEX(J79:AC79, I$5) = "", IF( INDEX(J79:AC79, I$6) = F79, "vw", "tu"), IF(INDEX(J79:AC79, I$5) = F79, "vw", "tu"))</f>
        <v>vw</v>
      </c>
      <c r="J79" s="640"/>
      <c r="K79" s="652">
        <v>2</v>
      </c>
      <c r="L79" s="652">
        <v>2</v>
      </c>
      <c r="M79" s="652">
        <v>2</v>
      </c>
      <c r="N79" s="652">
        <v>2</v>
      </c>
      <c r="O79" s="652">
        <v>2</v>
      </c>
      <c r="P79" s="190"/>
      <c r="Q79" s="652">
        <v>2</v>
      </c>
      <c r="R79" s="652">
        <v>2</v>
      </c>
      <c r="S79" s="652">
        <v>2</v>
      </c>
      <c r="T79" s="652">
        <v>2</v>
      </c>
      <c r="U79" s="652">
        <v>2</v>
      </c>
      <c r="V79" s="652">
        <v>2</v>
      </c>
      <c r="W79" s="652">
        <v>2</v>
      </c>
      <c r="X79" s="644">
        <v>2</v>
      </c>
      <c r="Y79" s="644">
        <v>2</v>
      </c>
      <c r="Z79" s="652">
        <v>2</v>
      </c>
      <c r="AA79" s="644">
        <v>2</v>
      </c>
      <c r="AB79" s="652">
        <v>2</v>
      </c>
      <c r="AC79" s="153"/>
      <c r="AD79"/>
      <c r="AE79"/>
      <c r="AF79"/>
      <c r="AG79"/>
      <c r="AH79"/>
      <c r="AI79"/>
      <c r="AJ79"/>
    </row>
    <row r="80" spans="1:36" s="639" customFormat="1" ht="12.5" x14ac:dyDescent="0.25">
      <c r="A80" s="518"/>
      <c r="B80" s="518"/>
      <c r="C80" s="518"/>
      <c r="D80" s="518"/>
      <c r="E80"/>
      <c r="F80"/>
      <c r="G80"/>
      <c r="I80"/>
      <c r="J80" s="640"/>
      <c r="K80"/>
      <c r="L80"/>
      <c r="M80"/>
      <c r="N80"/>
      <c r="O80"/>
      <c r="P80" s="190"/>
      <c r="Q80"/>
      <c r="R80"/>
      <c r="S80"/>
      <c r="T80"/>
      <c r="U80"/>
      <c r="V80"/>
      <c r="W80"/>
      <c r="X80" s="32"/>
      <c r="Y80" s="32"/>
      <c r="Z80"/>
      <c r="AA80" s="32"/>
      <c r="AB80"/>
      <c r="AC80" s="153"/>
      <c r="AD80"/>
      <c r="AE80"/>
      <c r="AF80"/>
      <c r="AG80"/>
      <c r="AH80"/>
      <c r="AI80"/>
      <c r="AJ80"/>
    </row>
    <row r="81" spans="1:36" s="639" customFormat="1" x14ac:dyDescent="0.25">
      <c r="A81" s="518"/>
      <c r="B81" s="518"/>
      <c r="C81" s="518"/>
      <c r="D81" s="518"/>
      <c r="E81" s="651" t="s">
        <v>531</v>
      </c>
      <c r="F81" s="649">
        <f xml:space="preserve"> IF( INDEX(J81:AC81, $I$4) = "", INDEX(J81:AB81, $I$6), INDEX(J81:AC81, $I$4))</f>
        <v>1</v>
      </c>
      <c r="G81" s="648" t="s">
        <v>104</v>
      </c>
      <c r="I81" s="643" t="str">
        <f t="array" ref="I81" xml:space="preserve"> IF( INDEX(J81:AC81, I$5) = "", IF( INDEX(J81:AC81, I$6) = F81, "vw", "tu"), IF(INDEX(J81:AC81, I$5) = F81, "vw", "tu"))</f>
        <v>vw</v>
      </c>
      <c r="J81" s="640"/>
      <c r="K81" s="515">
        <v>1</v>
      </c>
      <c r="L81" s="515">
        <v>1</v>
      </c>
      <c r="M81" s="515">
        <v>1</v>
      </c>
      <c r="N81" s="515">
        <v>1</v>
      </c>
      <c r="O81" s="515">
        <v>1</v>
      </c>
      <c r="P81" s="190"/>
      <c r="Q81" s="515">
        <v>1</v>
      </c>
      <c r="R81" s="515">
        <v>1</v>
      </c>
      <c r="S81" s="515">
        <v>1</v>
      </c>
      <c r="T81" s="515">
        <v>1</v>
      </c>
      <c r="U81" s="515">
        <v>1</v>
      </c>
      <c r="V81" s="515">
        <v>1</v>
      </c>
      <c r="W81" s="515">
        <v>1</v>
      </c>
      <c r="X81" s="647">
        <v>1</v>
      </c>
      <c r="Y81" s="647">
        <v>1</v>
      </c>
      <c r="Z81" s="515">
        <v>1</v>
      </c>
      <c r="AA81" s="647">
        <v>1</v>
      </c>
      <c r="AB81" s="515">
        <v>1</v>
      </c>
      <c r="AC81" s="153"/>
      <c r="AD81"/>
      <c r="AE81"/>
      <c r="AF81"/>
      <c r="AG81"/>
      <c r="AH81"/>
      <c r="AI81"/>
      <c r="AJ81"/>
    </row>
    <row r="82" spans="1:36" s="639" customFormat="1" x14ac:dyDescent="0.25">
      <c r="A82" s="518"/>
      <c r="B82" s="518"/>
      <c r="C82" s="518"/>
      <c r="D82" s="518"/>
      <c r="E82" s="287" t="s">
        <v>591</v>
      </c>
      <c r="F82" s="646">
        <f xml:space="preserve"> IF( INDEX(J82:AC82, $I$4) = "", INDEX(J82:AB82, $I$6), INDEX(J82:AC82, $I$4))</f>
        <v>1.4999999999999999E-2</v>
      </c>
      <c r="G82" s="287" t="s">
        <v>118</v>
      </c>
      <c r="I82" s="643" t="str">
        <f t="array" ref="I82" xml:space="preserve"> IF( INDEX(J82:AC82, I$5) = "", IF( INDEX(J82:AC82, I$6) = F82, "vw", "tu"), IF(INDEX(J82:AC82, I$5) = F82, "vw", "tu"))</f>
        <v>vw</v>
      </c>
      <c r="J82" s="640"/>
      <c r="K82" s="647">
        <v>1.4999999999999999E-2</v>
      </c>
      <c r="L82" s="647">
        <v>1.4999999999999999E-2</v>
      </c>
      <c r="M82" s="647">
        <v>1.4999999999999999E-2</v>
      </c>
      <c r="N82" s="647">
        <v>1.4999999999999999E-2</v>
      </c>
      <c r="O82" s="647">
        <v>1.4999999999999999E-2</v>
      </c>
      <c r="P82" s="190"/>
      <c r="Q82" s="647">
        <v>1.4999999999999999E-2</v>
      </c>
      <c r="R82" s="647">
        <v>1.4999999999999999E-2</v>
      </c>
      <c r="S82" s="647">
        <v>1.4999999999999999E-2</v>
      </c>
      <c r="T82" s="647">
        <v>1.4999999999999999E-2</v>
      </c>
      <c r="U82" s="647">
        <v>1.4999999999999999E-2</v>
      </c>
      <c r="V82" s="647">
        <v>1.4999999999999999E-2</v>
      </c>
      <c r="W82" s="647">
        <v>1.4999999999999999E-2</v>
      </c>
      <c r="X82" s="647">
        <v>1.4999999999999999E-2</v>
      </c>
      <c r="Y82" s="647">
        <v>1.4999999999999999E-2</v>
      </c>
      <c r="Z82" s="647">
        <v>1.4999999999999999E-2</v>
      </c>
      <c r="AA82" s="647">
        <v>1.4999999999999999E-2</v>
      </c>
      <c r="AB82" s="647">
        <v>1.4999999999999999E-2</v>
      </c>
      <c r="AC82" s="153"/>
      <c r="AD82"/>
      <c r="AE82"/>
      <c r="AF82"/>
      <c r="AG82"/>
      <c r="AH82"/>
      <c r="AI82"/>
      <c r="AJ82"/>
    </row>
    <row r="83" spans="1:36" s="639" customFormat="1" ht="12.5" x14ac:dyDescent="0.25">
      <c r="A83" s="518"/>
      <c r="B83" s="518"/>
      <c r="C83" s="518"/>
      <c r="D83" s="518"/>
      <c r="E83"/>
      <c r="F83"/>
      <c r="G83"/>
      <c r="I83"/>
      <c r="J83" s="640"/>
      <c r="K83"/>
      <c r="L83"/>
      <c r="M83"/>
      <c r="N83"/>
      <c r="O83"/>
      <c r="P83" s="190"/>
      <c r="Q83"/>
      <c r="R83"/>
      <c r="S83"/>
      <c r="T83"/>
      <c r="U83"/>
      <c r="V83"/>
      <c r="W83"/>
      <c r="X83" s="32"/>
      <c r="Y83" s="32"/>
      <c r="Z83"/>
      <c r="AA83" s="32"/>
      <c r="AB83"/>
      <c r="AC83" s="153"/>
      <c r="AD83"/>
      <c r="AE83"/>
      <c r="AF83"/>
      <c r="AG83"/>
      <c r="AH83"/>
      <c r="AI83"/>
      <c r="AJ83"/>
    </row>
    <row r="84" spans="1:36" s="639" customFormat="1" x14ac:dyDescent="0.25">
      <c r="A84" s="518"/>
      <c r="B84" s="518"/>
      <c r="C84" s="518"/>
      <c r="D84" s="518"/>
      <c r="E84" s="648" t="s">
        <v>524</v>
      </c>
      <c r="F84" s="649">
        <f xml:space="preserve"> IF( INDEX(J84:AC84, $I$4) = "", INDEX(J84:AB84, $I$6), INDEX(J84:AC84, $I$4))</f>
        <v>1.4999999999999999E-2</v>
      </c>
      <c r="G84" s="648" t="s">
        <v>118</v>
      </c>
      <c r="I84" s="643" t="str">
        <f t="array" ref="I84" xml:space="preserve"> IF( INDEX(J84:AC84, I$5) = "", IF( INDEX(J84:AC84, I$6) = F84, "vw", "tu"), IF(INDEX(J84:AC84, I$5) = F84, "vw", "tu"))</f>
        <v>vw</v>
      </c>
      <c r="J84" s="640"/>
      <c r="K84" s="515">
        <v>1.4999999999999999E-2</v>
      </c>
      <c r="L84" s="515">
        <v>1.4999999999999999E-2</v>
      </c>
      <c r="M84" s="515">
        <v>1.4999999999999999E-2</v>
      </c>
      <c r="N84" s="515">
        <v>1.4999999999999999E-2</v>
      </c>
      <c r="O84" s="515">
        <v>1.4999999999999999E-2</v>
      </c>
      <c r="P84" s="190"/>
      <c r="Q84" s="515">
        <v>1.4999999999999999E-2</v>
      </c>
      <c r="R84" s="515">
        <v>1.4999999999999999E-2</v>
      </c>
      <c r="S84" s="515">
        <v>1.4999999999999999E-2</v>
      </c>
      <c r="T84" s="515">
        <v>1.4999999999999999E-2</v>
      </c>
      <c r="U84" s="515">
        <v>1.4999999999999999E-2</v>
      </c>
      <c r="V84" s="515">
        <v>1.4999999999999999E-2</v>
      </c>
      <c r="W84" s="515">
        <v>1.4999999999999999E-2</v>
      </c>
      <c r="X84" s="647">
        <v>1.4999999999999999E-2</v>
      </c>
      <c r="Y84" s="647">
        <v>1.4999999999999999E-2</v>
      </c>
      <c r="Z84" s="515">
        <v>1.4999999999999999E-2</v>
      </c>
      <c r="AA84" s="647">
        <v>1.4999999999999999E-2</v>
      </c>
      <c r="AB84" s="515">
        <v>1.4999999999999999E-2</v>
      </c>
      <c r="AC84" s="153"/>
      <c r="AD84"/>
      <c r="AE84"/>
      <c r="AF84"/>
      <c r="AG84"/>
      <c r="AH84"/>
      <c r="AI84"/>
      <c r="AJ84"/>
    </row>
    <row r="85" spans="1:36" s="639" customFormat="1" x14ac:dyDescent="0.25">
      <c r="A85" s="518"/>
      <c r="B85" s="518"/>
      <c r="C85" s="518"/>
      <c r="D85" s="518"/>
      <c r="E85" s="648" t="s">
        <v>525</v>
      </c>
      <c r="F85" s="649">
        <f xml:space="preserve"> IF( INDEX(J85:AC85, $I$4) = "", INDEX(J85:AB85, $I$6), INDEX(J85:AC85, $I$4))</f>
        <v>2.5000000000000001E-2</v>
      </c>
      <c r="G85" s="648" t="s">
        <v>118</v>
      </c>
      <c r="I85" s="643" t="str">
        <f t="array" ref="I85" xml:space="preserve"> IF( INDEX(J85:AC85, I$5) = "", IF( INDEX(J85:AC85, I$6) = F85, "vw", "tu"), IF(INDEX(J85:AC85, I$5) = F85, "vw", "tu"))</f>
        <v>vw</v>
      </c>
      <c r="J85" s="640"/>
      <c r="K85" s="515">
        <v>2.5000000000000001E-2</v>
      </c>
      <c r="L85" s="515">
        <v>2.5000000000000001E-2</v>
      </c>
      <c r="M85" s="515">
        <v>2.5000000000000001E-2</v>
      </c>
      <c r="N85" s="515">
        <f>2.5%+0.3%</f>
        <v>2.8000000000000001E-2</v>
      </c>
      <c r="O85" s="515">
        <f>2.5%</f>
        <v>2.5000000000000001E-2</v>
      </c>
      <c r="P85" s="190"/>
      <c r="Q85" s="515">
        <v>2.5000000000000001E-2</v>
      </c>
      <c r="R85" s="515">
        <v>2.5000000000000001E-2</v>
      </c>
      <c r="S85" s="515">
        <v>2.5000000000000001E-2</v>
      </c>
      <c r="T85" s="515">
        <v>2.5000000000000001E-2</v>
      </c>
      <c r="U85" s="515">
        <v>2.5000000000000001E-2</v>
      </c>
      <c r="V85" s="515">
        <v>2.5000000000000001E-2</v>
      </c>
      <c r="W85" s="515">
        <v>2.5000000000000001E-2</v>
      </c>
      <c r="X85" s="647">
        <v>2.5000000000000001E-2</v>
      </c>
      <c r="Y85" s="647">
        <v>2.5000000000000001E-2</v>
      </c>
      <c r="Z85" s="515">
        <v>2.5000000000000001E-2</v>
      </c>
      <c r="AA85" s="647">
        <v>2.5000000000000001E-2</v>
      </c>
      <c r="AB85" s="515">
        <v>2.5000000000000001E-2</v>
      </c>
      <c r="AC85" s="153"/>
      <c r="AD85"/>
      <c r="AE85"/>
      <c r="AF85"/>
      <c r="AG85"/>
      <c r="AH85"/>
      <c r="AI85"/>
      <c r="AJ85"/>
    </row>
    <row r="86" spans="1:36" s="639" customFormat="1" x14ac:dyDescent="0.25">
      <c r="A86" s="518"/>
      <c r="B86" s="518"/>
      <c r="C86" s="518"/>
      <c r="D86" s="518"/>
      <c r="E86" s="648" t="s">
        <v>526</v>
      </c>
      <c r="F86" s="649">
        <f xml:space="preserve"> IF( INDEX(J86:AC86, $I$4) = "", INDEX(J86:AB86, $I$6), INDEX(J86:AC86, $I$4))</f>
        <v>1.4999999999999999E-2</v>
      </c>
      <c r="G86" s="648" t="s">
        <v>104</v>
      </c>
      <c r="I86" s="643" t="str">
        <f t="array" ref="I86" xml:space="preserve"> IF( INDEX(J86:AC86, I$5) = "", IF( INDEX(J86:AC86, I$6) = F86, "vw", "tu"), IF(INDEX(J86:AC86, I$5) = F86, "vw", "tu"))</f>
        <v>vw</v>
      </c>
      <c r="J86" s="640"/>
      <c r="K86" s="515">
        <v>1.4999999999999999E-2</v>
      </c>
      <c r="L86" s="515">
        <v>1.4999999999999999E-2</v>
      </c>
      <c r="M86" s="515">
        <v>1.4999999999999999E-2</v>
      </c>
      <c r="N86" s="515">
        <v>1.4999999999999999E-2</v>
      </c>
      <c r="O86" s="515">
        <v>1.4999999999999999E-2</v>
      </c>
      <c r="P86" s="190"/>
      <c r="Q86" s="515">
        <v>1.4999999999999999E-2</v>
      </c>
      <c r="R86" s="515">
        <v>1.4999999999999999E-2</v>
      </c>
      <c r="S86" s="515">
        <v>1.4999999999999999E-2</v>
      </c>
      <c r="T86" s="515">
        <v>1.4999999999999999E-2</v>
      </c>
      <c r="U86" s="515">
        <v>1.4999999999999999E-2</v>
      </c>
      <c r="V86" s="515">
        <v>1.4999999999999999E-2</v>
      </c>
      <c r="W86" s="515">
        <v>1.4999999999999999E-2</v>
      </c>
      <c r="X86" s="647">
        <v>1.4999999999999999E-2</v>
      </c>
      <c r="Y86" s="647">
        <v>1.4999999999999999E-2</v>
      </c>
      <c r="Z86" s="515">
        <v>1.4999999999999999E-2</v>
      </c>
      <c r="AA86" s="647">
        <v>1.4999999999999999E-2</v>
      </c>
      <c r="AB86" s="515">
        <v>1.4999999999999999E-2</v>
      </c>
      <c r="AC86" s="153"/>
      <c r="AD86"/>
      <c r="AE86"/>
      <c r="AF86"/>
      <c r="AG86"/>
      <c r="AH86"/>
      <c r="AI86"/>
      <c r="AJ86"/>
    </row>
    <row r="87" spans="1:36" s="639" customFormat="1" x14ac:dyDescent="0.25">
      <c r="A87" s="518"/>
      <c r="B87" s="518"/>
      <c r="C87" s="518"/>
      <c r="D87" s="518"/>
      <c r="E87" s="648" t="s">
        <v>527</v>
      </c>
      <c r="F87" s="649">
        <f xml:space="preserve"> IF( INDEX(J87:AC87, $I$4) = "", INDEX(J87:AB87, $I$6), INDEX(J87:AC87, $I$4))</f>
        <v>0.3</v>
      </c>
      <c r="G87" s="648" t="s">
        <v>528</v>
      </c>
      <c r="I87" s="643" t="str">
        <f t="array" ref="I87" xml:space="preserve"> IF( INDEX(J87:AC87, I$5) = "", IF( INDEX(J87:AC87, I$6) = F87, "vw", "tu"), IF(INDEX(J87:AC87, I$5) = F87, "vw", "tu"))</f>
        <v>vw</v>
      </c>
      <c r="J87" s="640"/>
      <c r="K87" s="515">
        <v>0.3</v>
      </c>
      <c r="L87" s="515">
        <v>0.3</v>
      </c>
      <c r="M87" s="515">
        <v>0.3</v>
      </c>
      <c r="N87" s="515">
        <v>0.3</v>
      </c>
      <c r="O87" s="515">
        <v>0.3</v>
      </c>
      <c r="P87" s="190"/>
      <c r="Q87" s="515">
        <v>0.3</v>
      </c>
      <c r="R87" s="515">
        <v>0.3</v>
      </c>
      <c r="S87" s="515">
        <v>0.3</v>
      </c>
      <c r="T87" s="515">
        <v>0.3</v>
      </c>
      <c r="U87" s="515">
        <v>0.3</v>
      </c>
      <c r="V87" s="515">
        <v>0.3</v>
      </c>
      <c r="W87" s="515">
        <v>0.3</v>
      </c>
      <c r="X87" s="647">
        <v>0.3</v>
      </c>
      <c r="Y87" s="647">
        <v>0.3</v>
      </c>
      <c r="Z87" s="515">
        <v>0.3</v>
      </c>
      <c r="AA87" s="647">
        <v>0.3</v>
      </c>
      <c r="AB87" s="515">
        <v>0.3</v>
      </c>
      <c r="AC87" s="153"/>
      <c r="AD87"/>
      <c r="AE87"/>
      <c r="AF87"/>
      <c r="AG87"/>
      <c r="AH87"/>
      <c r="AI87"/>
      <c r="AJ87"/>
    </row>
    <row r="88" spans="1:36" s="639" customFormat="1" ht="12.5" x14ac:dyDescent="0.25">
      <c r="A88" s="518"/>
      <c r="B88" s="518"/>
      <c r="C88" s="518"/>
      <c r="D88" s="518"/>
      <c r="E88"/>
      <c r="F88"/>
      <c r="G88"/>
      <c r="I88"/>
      <c r="J88" s="640"/>
      <c r="K88"/>
      <c r="L88"/>
      <c r="M88"/>
      <c r="N88"/>
      <c r="O88"/>
      <c r="P88" s="190"/>
      <c r="Q88"/>
      <c r="R88"/>
      <c r="S88"/>
      <c r="T88"/>
      <c r="U88"/>
      <c r="V88"/>
      <c r="W88"/>
      <c r="X88" s="32"/>
      <c r="Y88" s="32"/>
      <c r="Z88"/>
      <c r="AA88" s="32"/>
      <c r="AB88"/>
      <c r="AC88" s="153"/>
      <c r="AD88"/>
      <c r="AE88"/>
      <c r="AF88"/>
      <c r="AG88"/>
      <c r="AH88"/>
      <c r="AI88"/>
      <c r="AJ88"/>
    </row>
    <row r="89" spans="1:36" x14ac:dyDescent="0.25">
      <c r="B89" s="1" t="s">
        <v>384</v>
      </c>
      <c r="I89" s="384"/>
    </row>
    <row r="90" spans="1:36" x14ac:dyDescent="0.25">
      <c r="E90" s="729" t="s">
        <v>631</v>
      </c>
      <c r="F90" s="308">
        <f xml:space="preserve"> IF( INDEX(J90:AC90, $I$4) = "", INDEX(J90:AB90, $I$6), INDEX(J90:AC90, $I$4))</f>
        <v>0.5</v>
      </c>
      <c r="G90" s="729" t="s">
        <v>104</v>
      </c>
      <c r="H90" s="729"/>
      <c r="I90" s="414" t="str">
        <f t="array" ref="I90" xml:space="preserve"> IF( INDEX(J90:AC90, I$5) = "", IF( INDEX(J90:AC90, I$6) = F90, "vw", "tu"), IF(INDEX(J90:AC90, I$5) = F90, "vw", "tu"))</f>
        <v>vw</v>
      </c>
      <c r="J90" s="309"/>
      <c r="K90" s="730">
        <v>0.5</v>
      </c>
      <c r="L90" s="730">
        <v>0.5</v>
      </c>
      <c r="M90" s="730">
        <v>0.5</v>
      </c>
      <c r="N90" s="730">
        <v>0.5</v>
      </c>
      <c r="O90" s="730">
        <v>0.5</v>
      </c>
      <c r="P90" s="731"/>
      <c r="Q90" s="730">
        <v>0.5</v>
      </c>
      <c r="R90" s="730">
        <v>0.5</v>
      </c>
      <c r="S90" s="730">
        <v>0.5</v>
      </c>
      <c r="T90" s="730">
        <v>0.5</v>
      </c>
      <c r="U90" s="730">
        <v>0.5</v>
      </c>
      <c r="V90" s="730">
        <v>0.5</v>
      </c>
      <c r="W90" s="730">
        <v>0.5</v>
      </c>
      <c r="X90" s="772">
        <v>1</v>
      </c>
      <c r="Y90" s="772">
        <v>0.5</v>
      </c>
      <c r="Z90" s="730">
        <v>0.5</v>
      </c>
      <c r="AA90" s="772">
        <v>0.5</v>
      </c>
      <c r="AB90" s="730">
        <v>0.5</v>
      </c>
    </row>
    <row r="91" spans="1:36" x14ac:dyDescent="0.25">
      <c r="E91" s="729" t="s">
        <v>632</v>
      </c>
      <c r="F91" s="308">
        <f xml:space="preserve"> 1 - F90</f>
        <v>0.5</v>
      </c>
      <c r="G91" s="729" t="s">
        <v>104</v>
      </c>
      <c r="H91" s="729"/>
      <c r="I91" s="384"/>
      <c r="J91" s="732"/>
      <c r="K91" s="548"/>
      <c r="L91" s="548"/>
      <c r="M91" s="548"/>
      <c r="N91" s="548"/>
      <c r="O91" s="548"/>
      <c r="P91" s="732"/>
      <c r="Q91" s="548"/>
      <c r="R91" s="548"/>
      <c r="S91" s="548"/>
      <c r="T91" s="548"/>
      <c r="U91" s="548"/>
      <c r="V91" s="548"/>
      <c r="W91" s="548"/>
      <c r="X91" s="548"/>
      <c r="Y91" s="548"/>
      <c r="Z91" s="548"/>
      <c r="AA91" s="548"/>
      <c r="AB91" s="548"/>
    </row>
    <row r="92" spans="1:36" x14ac:dyDescent="0.25">
      <c r="E92" s="548"/>
      <c r="F92" s="548"/>
      <c r="G92" s="548"/>
      <c r="H92" s="548"/>
      <c r="I92" s="384"/>
      <c r="J92" s="732"/>
      <c r="K92" s="548"/>
      <c r="L92" s="548"/>
      <c r="M92" s="548"/>
      <c r="N92" s="548"/>
      <c r="O92" s="548"/>
      <c r="P92" s="732"/>
      <c r="Q92" s="548"/>
      <c r="R92" s="548"/>
      <c r="S92" s="548"/>
      <c r="T92" s="548"/>
      <c r="U92" s="548"/>
      <c r="V92" s="548"/>
      <c r="W92" s="548"/>
      <c r="X92" s="548"/>
      <c r="Y92" s="548"/>
      <c r="Z92" s="548"/>
      <c r="AA92" s="548"/>
      <c r="AB92" s="548"/>
    </row>
    <row r="93" spans="1:36" x14ac:dyDescent="0.25">
      <c r="C93" s="733" t="s">
        <v>633</v>
      </c>
      <c r="I93" s="384"/>
    </row>
    <row r="94" spans="1:36" s="517" customFormat="1" x14ac:dyDescent="0.25">
      <c r="A94" s="289"/>
      <c r="B94" s="289"/>
      <c r="C94" s="290"/>
      <c r="D94" s="291"/>
      <c r="E94" s="292" t="s">
        <v>634</v>
      </c>
      <c r="F94" s="308">
        <f xml:space="preserve"> IF( INDEX(J94:AC94, $I$4) = "", INDEX(J94:AB94, $I$6), INDEX(J94:AC94, $I$4))</f>
        <v>0.02</v>
      </c>
      <c r="G94" s="307" t="s">
        <v>104</v>
      </c>
      <c r="H94" s="307"/>
      <c r="I94" s="414" t="str">
        <f t="array" ref="I94" xml:space="preserve"> IF( INDEX(J94:AC94, I$5) = "", IF( INDEX(J94:AC94, I$6) = F94, "vw", "tu"), IF(INDEX(J94:AC94, I$5) = F94, "vw", "tu"))</f>
        <v>vw</v>
      </c>
      <c r="J94" s="309"/>
      <c r="K94" s="310">
        <v>0.02</v>
      </c>
      <c r="L94" s="310">
        <v>0.02</v>
      </c>
      <c r="M94" s="310">
        <v>0.02</v>
      </c>
      <c r="N94" s="310">
        <v>0.02</v>
      </c>
      <c r="O94" s="310">
        <v>0.02</v>
      </c>
      <c r="P94" s="311"/>
      <c r="Q94" s="310">
        <v>0.02</v>
      </c>
      <c r="R94" s="310">
        <v>0.02</v>
      </c>
      <c r="S94" s="310">
        <v>0.02</v>
      </c>
      <c r="T94" s="310">
        <v>0.02</v>
      </c>
      <c r="U94" s="310">
        <v>0.02</v>
      </c>
      <c r="V94" s="310">
        <v>0.02</v>
      </c>
      <c r="W94" s="310">
        <v>0.02</v>
      </c>
      <c r="X94" s="769">
        <v>0.02</v>
      </c>
      <c r="Y94" s="769">
        <v>0.02</v>
      </c>
      <c r="Z94" s="310">
        <v>0.02</v>
      </c>
      <c r="AA94" s="769">
        <v>0.02</v>
      </c>
      <c r="AB94" s="310">
        <v>0.02</v>
      </c>
      <c r="AC94" s="153"/>
    </row>
    <row r="95" spans="1:36" x14ac:dyDescent="0.25">
      <c r="E95" s="12" t="s">
        <v>635</v>
      </c>
      <c r="F95" s="167">
        <f xml:space="preserve"> IF( INDEX(J95:AC95, $I$4) = "", INDEX(J95:AB95, $I$6), INDEX(J95:AC95, $I$4))</f>
        <v>180000</v>
      </c>
      <c r="G95" s="6" t="str">
        <f xml:space="preserve"> SMU</f>
        <v>$ 000s</v>
      </c>
      <c r="H95" s="6"/>
      <c r="I95" s="437" t="str">
        <f t="array" ref="I95" xml:space="preserve"> IF( INDEX(J95:AC95, I$5) = "", IF( INDEX(J95:AC95, I$6) = F95, "vw", "tu"), IF(INDEX(J95:AC95, I$5) = F95, "vw", "tu"))</f>
        <v>vw</v>
      </c>
      <c r="J95" s="262"/>
      <c r="K95" s="295">
        <f>450000*0.8/2</f>
        <v>180000</v>
      </c>
      <c r="L95" s="295">
        <f>450000*0.8/2</f>
        <v>180000</v>
      </c>
      <c r="M95" s="295">
        <f>450000*0.8/2</f>
        <v>180000</v>
      </c>
      <c r="N95" s="295">
        <f>450000*0.8/2</f>
        <v>180000</v>
      </c>
      <c r="O95" s="295">
        <f>450000*0.8/2</f>
        <v>180000</v>
      </c>
      <c r="P95" s="178"/>
      <c r="Q95" s="295">
        <f t="shared" ref="Q95:AB95" si="4">450000*0.8/2</f>
        <v>180000</v>
      </c>
      <c r="R95" s="295">
        <f t="shared" si="4"/>
        <v>180000</v>
      </c>
      <c r="S95" s="295">
        <f t="shared" si="4"/>
        <v>180000</v>
      </c>
      <c r="T95" s="295">
        <f t="shared" si="4"/>
        <v>180000</v>
      </c>
      <c r="U95" s="295">
        <f t="shared" si="4"/>
        <v>180000</v>
      </c>
      <c r="V95" s="295">
        <f t="shared" si="4"/>
        <v>180000</v>
      </c>
      <c r="W95" s="295">
        <f t="shared" si="4"/>
        <v>180000</v>
      </c>
      <c r="X95" s="202">
        <f t="shared" si="4"/>
        <v>180000</v>
      </c>
      <c r="Y95" s="202">
        <f t="shared" si="4"/>
        <v>180000</v>
      </c>
      <c r="Z95" s="295">
        <f t="shared" si="4"/>
        <v>180000</v>
      </c>
      <c r="AA95" s="202">
        <f t="shared" si="4"/>
        <v>180000</v>
      </c>
      <c r="AB95" s="295">
        <f t="shared" si="4"/>
        <v>180000</v>
      </c>
    </row>
    <row r="96" spans="1:36" s="517" customFormat="1" x14ac:dyDescent="0.25">
      <c r="A96" s="289"/>
      <c r="B96" s="289"/>
      <c r="C96" s="290"/>
      <c r="D96" s="291"/>
      <c r="E96" s="292" t="s">
        <v>636</v>
      </c>
      <c r="F96" s="308">
        <f xml:space="preserve"> IF( INDEX(J96:AC96, $I$4) = "", INDEX(J96:AB96, $I$6), INDEX(J96:AC96, $I$4))</f>
        <v>7.4999999999999997E-3</v>
      </c>
      <c r="G96" s="307" t="s">
        <v>118</v>
      </c>
      <c r="H96" s="307"/>
      <c r="I96" s="414" t="str">
        <f t="array" ref="I96" xml:space="preserve"> IF( INDEX(J96:AC96, I$5) = "", IF( INDEX(J96:AC96, I$6) = F96, "vw", "tu"), IF(INDEX(J96:AC96, I$5) = F96, "vw", "tu"))</f>
        <v>vw</v>
      </c>
      <c r="J96" s="309"/>
      <c r="K96" s="310">
        <f>K98*0.3</f>
        <v>7.4999999999999997E-3</v>
      </c>
      <c r="L96" s="310">
        <f>L98*0.3</f>
        <v>7.4999999999999997E-3</v>
      </c>
      <c r="M96" s="310">
        <f>M98*0.3</f>
        <v>7.4999999999999997E-3</v>
      </c>
      <c r="N96" s="310">
        <f>N98*0.3</f>
        <v>7.4999999999999997E-3</v>
      </c>
      <c r="O96" s="310">
        <f>O98*0.3</f>
        <v>7.4999999999999997E-3</v>
      </c>
      <c r="P96" s="311"/>
      <c r="Q96" s="310">
        <f t="shared" ref="Q96:AB96" si="5">Q98*0.3</f>
        <v>7.4999999999999997E-3</v>
      </c>
      <c r="R96" s="310">
        <f t="shared" si="5"/>
        <v>7.4999999999999997E-3</v>
      </c>
      <c r="S96" s="310">
        <f t="shared" si="5"/>
        <v>7.4999999999999997E-3</v>
      </c>
      <c r="T96" s="310">
        <f t="shared" si="5"/>
        <v>7.4999999999999997E-3</v>
      </c>
      <c r="U96" s="310">
        <f t="shared" si="5"/>
        <v>7.4999999999999997E-3</v>
      </c>
      <c r="V96" s="310">
        <f t="shared" si="5"/>
        <v>7.4999999999999997E-3</v>
      </c>
      <c r="W96" s="310">
        <f t="shared" si="5"/>
        <v>7.4999999999999997E-3</v>
      </c>
      <c r="X96" s="769">
        <f t="shared" si="5"/>
        <v>7.4999999999999997E-3</v>
      </c>
      <c r="Y96" s="769">
        <f t="shared" si="5"/>
        <v>7.4999999999999997E-3</v>
      </c>
      <c r="Z96" s="310">
        <f t="shared" si="5"/>
        <v>7.4999999999999997E-3</v>
      </c>
      <c r="AA96" s="769">
        <f t="shared" si="5"/>
        <v>7.4999999999999997E-3</v>
      </c>
      <c r="AB96" s="310">
        <f t="shared" si="5"/>
        <v>7.4999999999999997E-3</v>
      </c>
      <c r="AC96" s="153"/>
    </row>
    <row r="97" spans="1:29" s="517" customFormat="1" x14ac:dyDescent="0.25">
      <c r="A97" s="289"/>
      <c r="B97" s="289"/>
      <c r="C97" s="290"/>
      <c r="D97" s="291"/>
      <c r="E97" s="292" t="s">
        <v>637</v>
      </c>
      <c r="F97" s="308">
        <f xml:space="preserve"> IF( INDEX(J97:AC97, $I$4) = "", INDEX(J97:AB97, $I$6), INDEX(J97:AC97, $I$4))</f>
        <v>1.4999999999999999E-2</v>
      </c>
      <c r="G97" s="307" t="s">
        <v>118</v>
      </c>
      <c r="H97" s="307"/>
      <c r="I97" s="414" t="str">
        <f t="array" ref="I97" xml:space="preserve"> IF( INDEX(J97:AC97, I$5) = "", IF( INDEX(J97:AC97, I$6) = F97, "vw", "tu"), IF(INDEX(J97:AC97, I$5) = F97, "vw", "tu"))</f>
        <v>vw</v>
      </c>
      <c r="J97" s="309"/>
      <c r="K97" s="310">
        <v>1.4999999999999999E-2</v>
      </c>
      <c r="L97" s="310">
        <v>1.4999999999999999E-2</v>
      </c>
      <c r="M97" s="310">
        <v>1.4999999999999999E-2</v>
      </c>
      <c r="N97" s="310">
        <v>1.4999999999999999E-2</v>
      </c>
      <c r="O97" s="310">
        <v>1.4999999999999999E-2</v>
      </c>
      <c r="P97" s="311"/>
      <c r="Q97" s="310">
        <v>1.4999999999999999E-2</v>
      </c>
      <c r="R97" s="310">
        <v>1.4999999999999999E-2</v>
      </c>
      <c r="S97" s="310">
        <v>1.4999999999999999E-2</v>
      </c>
      <c r="T97" s="310">
        <v>1.4999999999999999E-2</v>
      </c>
      <c r="U97" s="310">
        <v>1.4999999999999999E-2</v>
      </c>
      <c r="V97" s="310">
        <v>1.4999999999999999E-2</v>
      </c>
      <c r="W97" s="310">
        <v>1.4999999999999999E-2</v>
      </c>
      <c r="X97" s="310">
        <v>1.4999999999999999E-2</v>
      </c>
      <c r="Y97" s="310">
        <v>1.4999999999999999E-2</v>
      </c>
      <c r="Z97" s="310">
        <v>1.4999999999999999E-2</v>
      </c>
      <c r="AA97" s="310">
        <v>1.4999999999999999E-2</v>
      </c>
      <c r="AB97" s="310">
        <v>1.4999999999999999E-2</v>
      </c>
      <c r="AC97" s="153"/>
    </row>
    <row r="98" spans="1:29" s="32" customFormat="1" x14ac:dyDescent="0.25">
      <c r="A98" s="1"/>
      <c r="B98" s="1"/>
      <c r="C98" s="19"/>
      <c r="D98" s="20"/>
      <c r="E98" s="292" t="s">
        <v>638</v>
      </c>
      <c r="F98" s="308">
        <f xml:space="preserve"> IF( INDEX(J98:AC98, $I$4) = "", INDEX(J98:AB98, $I$6), INDEX(J98:AC98, $I$4))</f>
        <v>2.5000000000000001E-2</v>
      </c>
      <c r="G98" s="292" t="s">
        <v>118</v>
      </c>
      <c r="H98" s="292"/>
      <c r="I98" s="778" t="str">
        <f t="array" ref="I98" xml:space="preserve"> IF( INDEX(J98:AC98, I$5) = "", IF( INDEX(J98:AC98, I$6) = F98, "vw", "tu"), IF(INDEX(J98:AC98, I$5) = F98, "vw", "tu"))</f>
        <v>vw</v>
      </c>
      <c r="J98" s="731"/>
      <c r="K98" s="769">
        <v>2.5000000000000001E-2</v>
      </c>
      <c r="L98" s="769">
        <v>2.5000000000000001E-2</v>
      </c>
      <c r="M98" s="769">
        <v>2.5000000000000001E-2</v>
      </c>
      <c r="N98" s="769">
        <v>2.5000000000000001E-2</v>
      </c>
      <c r="O98" s="769">
        <v>2.5000000000000001E-2</v>
      </c>
      <c r="P98" s="731"/>
      <c r="Q98" s="769">
        <v>2.5000000000000001E-2</v>
      </c>
      <c r="R98" s="769">
        <v>2.5000000000000001E-2</v>
      </c>
      <c r="S98" s="769">
        <f>2.5%</f>
        <v>2.5000000000000001E-2</v>
      </c>
      <c r="T98" s="769">
        <v>2.5000000000000001E-2</v>
      </c>
      <c r="U98" s="769">
        <v>2.5000000000000001E-2</v>
      </c>
      <c r="V98" s="769">
        <v>2.5000000000000001E-2</v>
      </c>
      <c r="W98" s="769">
        <v>2.5000000000000001E-2</v>
      </c>
      <c r="X98" s="769">
        <v>2.5000000000000001E-2</v>
      </c>
      <c r="Y98" s="769">
        <v>2.5000000000000001E-2</v>
      </c>
      <c r="Z98" s="769">
        <v>2.5000000000000001E-2</v>
      </c>
      <c r="AA98" s="769">
        <v>2.5000000000000001E-2</v>
      </c>
      <c r="AB98" s="769">
        <v>2.5000000000000001E-2</v>
      </c>
      <c r="AC98" s="153"/>
    </row>
    <row r="99" spans="1:29" x14ac:dyDescent="0.25">
      <c r="E99" s="292"/>
      <c r="F99" s="728"/>
      <c r="G99" s="307"/>
      <c r="H99" s="307"/>
      <c r="I99" s="414"/>
      <c r="J99" s="309"/>
      <c r="K99" s="734"/>
      <c r="L99" s="734"/>
      <c r="M99" s="734"/>
      <c r="N99" s="734"/>
      <c r="O99" s="734"/>
      <c r="P99" s="311"/>
      <c r="Q99" s="734"/>
      <c r="R99" s="734"/>
      <c r="S99" s="734"/>
      <c r="T99" s="734"/>
      <c r="U99" s="734"/>
      <c r="V99" s="734"/>
      <c r="W99" s="734"/>
      <c r="X99" s="773"/>
      <c r="Y99" s="773"/>
      <c r="Z99" s="734"/>
      <c r="AA99" s="773"/>
      <c r="AB99" s="734"/>
    </row>
    <row r="100" spans="1:29" x14ac:dyDescent="0.25">
      <c r="C100" s="733" t="s">
        <v>639</v>
      </c>
      <c r="I100" s="384"/>
    </row>
    <row r="101" spans="1:29" x14ac:dyDescent="0.25">
      <c r="C101" s="290"/>
      <c r="D101" s="291"/>
      <c r="E101" s="292" t="s">
        <v>640</v>
      </c>
      <c r="F101" s="308">
        <f xml:space="preserve"> IF( INDEX(J101:AC101, $I$4) = "", INDEX(J101:AB101, $I$6), INDEX(J101:AC101, $I$4))</f>
        <v>2.1999999999999999E-2</v>
      </c>
      <c r="G101" s="307" t="s">
        <v>104</v>
      </c>
      <c r="H101" s="307"/>
      <c r="I101" s="414" t="str">
        <f t="array" ref="I101" xml:space="preserve"> IF( INDEX(J101:AC101, I$5) = "", IF( INDEX(J101:AC101, I$6) = F101, "vw", "tu"), IF(INDEX(J101:AC101, I$5) = F101, "vw", "tu"))</f>
        <v>vw</v>
      </c>
      <c r="J101" s="309"/>
      <c r="K101" s="310">
        <v>2.1999999999999999E-2</v>
      </c>
      <c r="L101" s="310">
        <v>2.1999999999999999E-2</v>
      </c>
      <c r="M101" s="310">
        <v>2.1999999999999999E-2</v>
      </c>
      <c r="N101" s="310">
        <v>2.1999999999999999E-2</v>
      </c>
      <c r="O101" s="310">
        <v>2.1999999999999999E-2</v>
      </c>
      <c r="P101" s="311"/>
      <c r="Q101" s="310">
        <v>2.1999999999999999E-2</v>
      </c>
      <c r="R101" s="310">
        <v>2.1999999999999999E-2</v>
      </c>
      <c r="S101" s="310">
        <v>2.1999999999999999E-2</v>
      </c>
      <c r="T101" s="310">
        <v>2.1999999999999999E-2</v>
      </c>
      <c r="U101" s="310">
        <v>2.1999999999999999E-2</v>
      </c>
      <c r="V101" s="310">
        <v>2.1999999999999999E-2</v>
      </c>
      <c r="W101" s="310">
        <v>2.1999999999999999E-2</v>
      </c>
      <c r="X101" s="769">
        <v>2.1999999999999999E-2</v>
      </c>
      <c r="Y101" s="769">
        <v>2.1999999999999999E-2</v>
      </c>
      <c r="Z101" s="310">
        <v>2.1999999999999999E-2</v>
      </c>
      <c r="AA101" s="769">
        <v>2.1999999999999999E-2</v>
      </c>
      <c r="AB101" s="310">
        <v>2.1999999999999999E-2</v>
      </c>
    </row>
    <row r="102" spans="1:29" x14ac:dyDescent="0.25">
      <c r="E102" s="12" t="s">
        <v>641</v>
      </c>
      <c r="F102" s="167">
        <f xml:space="preserve"> IF( INDEX(J102:AC102, $I$4) = "", INDEX(J102:AB102, $I$6), INDEX(J102:AC102, $I$4))</f>
        <v>180000</v>
      </c>
      <c r="G102" s="6" t="str">
        <f xml:space="preserve"> SMU</f>
        <v>$ 000s</v>
      </c>
      <c r="H102" s="6"/>
      <c r="I102" s="437" t="str">
        <f t="array" ref="I102" xml:space="preserve"> IF( INDEX(J102:AC102, I$5) = "", IF( INDEX(J102:AC102, I$6) = F102, "vw", "tu"), IF(INDEX(J102:AC102, I$5) = F102, "vw", "tu"))</f>
        <v>vw</v>
      </c>
      <c r="J102" s="262"/>
      <c r="K102" s="295">
        <f>450000*0.8/2</f>
        <v>180000</v>
      </c>
      <c r="L102" s="295">
        <f>450000*0.8/2</f>
        <v>180000</v>
      </c>
      <c r="M102" s="295">
        <f>450000*0.8/2</f>
        <v>180000</v>
      </c>
      <c r="N102" s="295">
        <f>450000*0.8/2</f>
        <v>180000</v>
      </c>
      <c r="O102" s="295">
        <f>450000*0.8/2</f>
        <v>180000</v>
      </c>
      <c r="P102" s="178"/>
      <c r="Q102" s="295">
        <f t="shared" ref="Q102:AB102" si="6">450000*0.8/2</f>
        <v>180000</v>
      </c>
      <c r="R102" s="295">
        <f t="shared" si="6"/>
        <v>180000</v>
      </c>
      <c r="S102" s="295">
        <f t="shared" si="6"/>
        <v>180000</v>
      </c>
      <c r="T102" s="295">
        <f t="shared" si="6"/>
        <v>180000</v>
      </c>
      <c r="U102" s="295">
        <f t="shared" si="6"/>
        <v>180000</v>
      </c>
      <c r="V102" s="295">
        <f t="shared" si="6"/>
        <v>180000</v>
      </c>
      <c r="W102" s="295">
        <f t="shared" si="6"/>
        <v>180000</v>
      </c>
      <c r="X102" s="202">
        <f t="shared" si="6"/>
        <v>180000</v>
      </c>
      <c r="Y102" s="202">
        <f t="shared" si="6"/>
        <v>180000</v>
      </c>
      <c r="Z102" s="295">
        <f t="shared" si="6"/>
        <v>180000</v>
      </c>
      <c r="AA102" s="202">
        <f t="shared" si="6"/>
        <v>180000</v>
      </c>
      <c r="AB102" s="295">
        <f t="shared" si="6"/>
        <v>180000</v>
      </c>
    </row>
    <row r="103" spans="1:29" x14ac:dyDescent="0.25">
      <c r="C103" s="290"/>
      <c r="D103" s="291"/>
      <c r="E103" s="292" t="s">
        <v>642</v>
      </c>
      <c r="F103" s="308">
        <f xml:space="preserve"> IF( INDEX(J103:AC103, $I$4) = "", INDEX(J103:AB103, $I$6), INDEX(J103:AC103, $I$4))</f>
        <v>8.0999999999999996E-3</v>
      </c>
      <c r="G103" s="307" t="s">
        <v>118</v>
      </c>
      <c r="H103" s="307"/>
      <c r="I103" s="414" t="str">
        <f t="array" ref="I103" xml:space="preserve"> IF( INDEX(J103:AC103, I$5) = "", IF( INDEX(J103:AC103, I$6) = F103, "vw", "tu"), IF(INDEX(J103:AC103, I$5) = F103, "vw", "tu"))</f>
        <v>vw</v>
      </c>
      <c r="J103" s="309"/>
      <c r="K103" s="310">
        <f>K105*0.3</f>
        <v>8.0999999999999996E-3</v>
      </c>
      <c r="L103" s="310">
        <f>L105*0.3</f>
        <v>8.0999999999999996E-3</v>
      </c>
      <c r="M103" s="310">
        <f>M105*0.3</f>
        <v>8.0999999999999996E-3</v>
      </c>
      <c r="N103" s="310">
        <f>N105*0.3</f>
        <v>8.0999999999999996E-3</v>
      </c>
      <c r="O103" s="310">
        <f>O105*0.3</f>
        <v>8.0999999999999996E-3</v>
      </c>
      <c r="P103" s="311"/>
      <c r="Q103" s="310">
        <f t="shared" ref="Q103:AB103" si="7">Q105*0.3</f>
        <v>8.0999999999999996E-3</v>
      </c>
      <c r="R103" s="310">
        <f t="shared" si="7"/>
        <v>8.0999999999999996E-3</v>
      </c>
      <c r="S103" s="310">
        <f t="shared" si="7"/>
        <v>8.1000000000000013E-3</v>
      </c>
      <c r="T103" s="310">
        <f t="shared" si="7"/>
        <v>8.0999999999999996E-3</v>
      </c>
      <c r="U103" s="310">
        <f t="shared" si="7"/>
        <v>8.0999999999999996E-3</v>
      </c>
      <c r="V103" s="310">
        <f t="shared" si="7"/>
        <v>8.0999999999999996E-3</v>
      </c>
      <c r="W103" s="310">
        <f t="shared" si="7"/>
        <v>8.0999999999999996E-3</v>
      </c>
      <c r="X103" s="769">
        <f t="shared" si="7"/>
        <v>8.0999999999999996E-3</v>
      </c>
      <c r="Y103" s="769">
        <f t="shared" si="7"/>
        <v>8.0999999999999996E-3</v>
      </c>
      <c r="Z103" s="310">
        <f t="shared" si="7"/>
        <v>8.0999999999999996E-3</v>
      </c>
      <c r="AA103" s="769">
        <f t="shared" si="7"/>
        <v>8.0999999999999996E-3</v>
      </c>
      <c r="AB103" s="310">
        <f t="shared" si="7"/>
        <v>8.0999999999999996E-3</v>
      </c>
    </row>
    <row r="104" spans="1:29" x14ac:dyDescent="0.25">
      <c r="C104" s="290"/>
      <c r="D104" s="291"/>
      <c r="E104" s="292" t="s">
        <v>643</v>
      </c>
      <c r="F104" s="308">
        <f xml:space="preserve"> IF( INDEX(J104:AC104, $I$4) = "", INDEX(J104:AB104, $I$6), INDEX(J104:AC104, $I$4))</f>
        <v>1.4999999999999999E-2</v>
      </c>
      <c r="G104" s="307" t="s">
        <v>118</v>
      </c>
      <c r="H104" s="307"/>
      <c r="I104" s="414" t="str">
        <f t="array" ref="I104" xml:space="preserve"> IF( INDEX(J104:AC104, I$5) = "", IF( INDEX(J104:AC104, I$6) = F104, "vw", "tu"), IF(INDEX(J104:AC104, I$5) = F104, "vw", "tu"))</f>
        <v>vw</v>
      </c>
      <c r="J104" s="309"/>
      <c r="K104" s="310">
        <v>1.4999999999999999E-2</v>
      </c>
      <c r="L104" s="310">
        <v>1.4999999999999999E-2</v>
      </c>
      <c r="M104" s="310">
        <v>1.4999999999999999E-2</v>
      </c>
      <c r="N104" s="310">
        <v>1.4999999999999999E-2</v>
      </c>
      <c r="O104" s="310">
        <v>1.4999999999999999E-2</v>
      </c>
      <c r="P104" s="311"/>
      <c r="Q104" s="310">
        <v>1.4999999999999999E-2</v>
      </c>
      <c r="R104" s="310">
        <v>1.4999999999999999E-2</v>
      </c>
      <c r="S104" s="310">
        <v>1.4999999999999999E-2</v>
      </c>
      <c r="T104" s="310">
        <v>1.4999999999999999E-2</v>
      </c>
      <c r="U104" s="310">
        <v>1.4999999999999999E-2</v>
      </c>
      <c r="V104" s="310">
        <v>1.4999999999999999E-2</v>
      </c>
      <c r="W104" s="310">
        <v>1.4999999999999999E-2</v>
      </c>
      <c r="X104" s="310">
        <v>1.4999999999999999E-2</v>
      </c>
      <c r="Y104" s="310">
        <v>1.4999999999999999E-2</v>
      </c>
      <c r="Z104" s="310">
        <v>1.4999999999999999E-2</v>
      </c>
      <c r="AA104" s="310">
        <v>1.4999999999999999E-2</v>
      </c>
      <c r="AB104" s="310">
        <v>1.4999999999999999E-2</v>
      </c>
    </row>
    <row r="105" spans="1:29" s="32" customFormat="1" x14ac:dyDescent="0.25">
      <c r="A105" s="1"/>
      <c r="B105" s="1"/>
      <c r="C105" s="19"/>
      <c r="D105" s="20"/>
      <c r="E105" s="292" t="s">
        <v>644</v>
      </c>
      <c r="F105" s="308">
        <f xml:space="preserve"> IF( INDEX(J105:AC105, $I$4) = "", INDEX(J105:AB105, $I$6), INDEX(J105:AC105, $I$4))</f>
        <v>2.7E-2</v>
      </c>
      <c r="G105" s="292" t="s">
        <v>118</v>
      </c>
      <c r="H105" s="292"/>
      <c r="I105" s="778" t="str">
        <f t="array" ref="I105" xml:space="preserve"> IF( INDEX(J105:AC105, I$5) = "", IF( INDEX(J105:AC105, I$6) = F105, "vw", "tu"), IF(INDEX(J105:AC105, I$5) = F105, "vw", "tu"))</f>
        <v>vw</v>
      </c>
      <c r="J105" s="731"/>
      <c r="K105" s="769">
        <v>2.7E-2</v>
      </c>
      <c r="L105" s="769">
        <v>2.7E-2</v>
      </c>
      <c r="M105" s="769">
        <v>2.7E-2</v>
      </c>
      <c r="N105" s="769">
        <v>2.7E-2</v>
      </c>
      <c r="O105" s="769">
        <v>2.7E-2</v>
      </c>
      <c r="P105" s="731"/>
      <c r="Q105" s="769">
        <v>2.7E-2</v>
      </c>
      <c r="R105" s="769">
        <v>2.7E-2</v>
      </c>
      <c r="S105" s="769">
        <f>2.7%</f>
        <v>2.7000000000000003E-2</v>
      </c>
      <c r="T105" s="769">
        <v>2.7E-2</v>
      </c>
      <c r="U105" s="769">
        <v>2.7E-2</v>
      </c>
      <c r="V105" s="769">
        <v>2.7E-2</v>
      </c>
      <c r="W105" s="769">
        <v>2.7E-2</v>
      </c>
      <c r="X105" s="769">
        <v>2.7E-2</v>
      </c>
      <c r="Y105" s="769">
        <v>2.7E-2</v>
      </c>
      <c r="Z105" s="769">
        <v>2.7E-2</v>
      </c>
      <c r="AA105" s="769">
        <v>2.7E-2</v>
      </c>
      <c r="AB105" s="769">
        <v>2.7E-2</v>
      </c>
      <c r="AC105" s="153"/>
    </row>
    <row r="107" spans="1:29" x14ac:dyDescent="0.25">
      <c r="B107" s="1" t="s">
        <v>645</v>
      </c>
      <c r="I107" s="384"/>
    </row>
    <row r="108" spans="1:29" x14ac:dyDescent="0.25">
      <c r="A108" s="289"/>
      <c r="B108" s="289"/>
      <c r="C108" s="290"/>
      <c r="D108" s="291"/>
      <c r="E108" s="307" t="s">
        <v>512</v>
      </c>
      <c r="F108" s="308">
        <f xml:space="preserve"> IF( INDEX(J108:AC108, $I$4) = "", INDEX(J108:AB108, $I$6), INDEX(J108:AC108, $I$4))</f>
        <v>0.8</v>
      </c>
      <c r="G108" s="307" t="s">
        <v>104</v>
      </c>
      <c r="H108" s="307"/>
      <c r="I108" s="414" t="str">
        <f t="array" ref="I108" xml:space="preserve"> IF( INDEX(J108:AC108, I$5) = "", IF( INDEX(J108:AC108, I$6) = F108, "vw", "tu"), IF(INDEX(J108:AC108, I$5) = F108, "vw", "tu"))</f>
        <v>vw</v>
      </c>
      <c r="J108" s="309"/>
      <c r="K108" s="310">
        <v>0.8</v>
      </c>
      <c r="L108" s="310">
        <v>0.8</v>
      </c>
      <c r="M108" s="310">
        <v>0.8</v>
      </c>
      <c r="N108" s="310">
        <v>0.8</v>
      </c>
      <c r="O108" s="310">
        <v>0.8</v>
      </c>
      <c r="P108" s="311"/>
      <c r="Q108" s="310">
        <v>0.8</v>
      </c>
      <c r="R108" s="310">
        <v>0.8</v>
      </c>
      <c r="S108" s="310">
        <v>0.8</v>
      </c>
      <c r="T108" s="310">
        <v>0.8</v>
      </c>
      <c r="U108" s="310">
        <v>0.8</v>
      </c>
      <c r="V108" s="310">
        <v>0.8</v>
      </c>
      <c r="W108" s="310">
        <v>0.8</v>
      </c>
      <c r="X108" s="769">
        <v>0.8</v>
      </c>
      <c r="Y108" s="769">
        <v>0.8</v>
      </c>
      <c r="Z108" s="310">
        <v>0.8</v>
      </c>
      <c r="AA108" s="769">
        <v>0.8</v>
      </c>
      <c r="AB108" s="310">
        <v>0.8</v>
      </c>
    </row>
    <row r="109" spans="1:29" x14ac:dyDescent="0.25">
      <c r="A109" s="289"/>
      <c r="B109" s="289"/>
      <c r="C109" s="290"/>
      <c r="D109" s="291"/>
      <c r="E109" s="6" t="s">
        <v>235</v>
      </c>
      <c r="F109" s="167">
        <f xml:space="preserve"> IF( INDEX(J109:AC109, $I$4) = "", INDEX(J109:AB109, $I$6), INDEX(J109:AC109, $I$4))</f>
        <v>2</v>
      </c>
      <c r="G109" s="6" t="s">
        <v>237</v>
      </c>
      <c r="H109" s="6"/>
      <c r="I109" s="456" t="str" cm="1">
        <f t="array" ref="I109" xml:space="preserve"> IF( INDEX(J109:AC109, I$5) = "", IF( INDEX(J109:AC109, I$6) = F109, "vw", "tu"), IF(INDEX(J109:AC109, I$5) = F109, "vw", "tu"))</f>
        <v>vw</v>
      </c>
      <c r="J109" s="262"/>
      <c r="K109" s="295">
        <v>2</v>
      </c>
      <c r="L109" s="295">
        <v>2</v>
      </c>
      <c r="M109" s="295">
        <v>2</v>
      </c>
      <c r="N109" s="295">
        <v>2</v>
      </c>
      <c r="O109" s="295">
        <v>2</v>
      </c>
      <c r="P109" s="178"/>
      <c r="Q109" s="295">
        <v>2</v>
      </c>
      <c r="R109" s="295">
        <v>2</v>
      </c>
      <c r="S109" s="295">
        <v>2</v>
      </c>
      <c r="T109" s="295">
        <v>2</v>
      </c>
      <c r="U109" s="295">
        <v>2</v>
      </c>
      <c r="V109" s="295">
        <v>2</v>
      </c>
      <c r="W109" s="295">
        <v>2</v>
      </c>
      <c r="X109" s="202">
        <v>2</v>
      </c>
      <c r="Y109" s="202">
        <v>2</v>
      </c>
      <c r="Z109" s="295">
        <v>2</v>
      </c>
      <c r="AA109" s="202">
        <v>2</v>
      </c>
      <c r="AB109" s="295">
        <v>2</v>
      </c>
    </row>
    <row r="110" spans="1:29" x14ac:dyDescent="0.25">
      <c r="A110" s="289"/>
      <c r="B110" s="289"/>
      <c r="C110" s="290"/>
      <c r="D110" s="291"/>
      <c r="E110" s="6" t="s">
        <v>308</v>
      </c>
      <c r="F110" s="167">
        <f xml:space="preserve"> IF( INDEX(J110:AC110, $I$4) = "", INDEX(J110:AB110, $I$6), INDEX(J110:AC110, $I$4))</f>
        <v>1</v>
      </c>
      <c r="G110" s="6" t="s">
        <v>309</v>
      </c>
      <c r="H110" s="6"/>
      <c r="I110" s="414" t="str">
        <f t="array" ref="I110" xml:space="preserve"> IF( INDEX(J110:AC110, I$5) = "", IF( INDEX(J110:AC110, I$6) = F110, "vw", "tu"), IF(INDEX(J110:AC110, I$5) = F110, "vw", "tu"))</f>
        <v>vw</v>
      </c>
      <c r="J110" s="262"/>
      <c r="K110" s="295">
        <v>1</v>
      </c>
      <c r="L110" s="295">
        <v>1</v>
      </c>
      <c r="M110" s="295">
        <v>1</v>
      </c>
      <c r="N110" s="295">
        <v>1</v>
      </c>
      <c r="O110" s="295">
        <v>1</v>
      </c>
      <c r="P110" s="178"/>
      <c r="Q110" s="295">
        <v>1</v>
      </c>
      <c r="R110" s="295">
        <v>1</v>
      </c>
      <c r="S110" s="295">
        <v>1</v>
      </c>
      <c r="T110" s="295">
        <v>1</v>
      </c>
      <c r="U110" s="295">
        <v>1</v>
      </c>
      <c r="V110" s="295">
        <v>1</v>
      </c>
      <c r="W110" s="295">
        <v>1</v>
      </c>
      <c r="X110" s="202">
        <v>1</v>
      </c>
      <c r="Y110" s="202">
        <v>1</v>
      </c>
      <c r="Z110" s="295">
        <v>1</v>
      </c>
      <c r="AA110" s="202">
        <v>1</v>
      </c>
      <c r="AB110" s="295">
        <v>1</v>
      </c>
    </row>
    <row r="111" spans="1:29" x14ac:dyDescent="0.25">
      <c r="A111" s="289"/>
      <c r="B111" s="289"/>
      <c r="C111" s="290"/>
      <c r="D111" s="291"/>
      <c r="E111" s="307" t="s">
        <v>513</v>
      </c>
      <c r="F111" s="308">
        <f xml:space="preserve"> IF( INDEX(J122:AC122, $I$4) = "", INDEX(J111:AB111, $I$6), INDEX(J122:AC122, $I$4))</f>
        <v>0.8</v>
      </c>
      <c r="G111" s="307" t="s">
        <v>104</v>
      </c>
      <c r="H111" s="307"/>
      <c r="I111" s="414" t="str">
        <f t="array" ref="I111" xml:space="preserve"> IF( INDEX(J111:AC111, I$5) = "", IF( INDEX(J111:AC111, I$6) = F111, "vw", "tu"), IF(INDEX(J111:AC111, I$5) = F111, "vw", "tu"))</f>
        <v>vw</v>
      </c>
      <c r="J111" s="309"/>
      <c r="K111" s="310">
        <v>0.8</v>
      </c>
      <c r="L111" s="310">
        <v>0.8</v>
      </c>
      <c r="M111" s="310">
        <v>0.8</v>
      </c>
      <c r="N111" s="310">
        <v>0.8</v>
      </c>
      <c r="O111" s="310">
        <v>0.8</v>
      </c>
      <c r="P111" s="311"/>
      <c r="Q111" s="310">
        <v>0.8</v>
      </c>
      <c r="R111" s="310">
        <v>0.8</v>
      </c>
      <c r="S111" s="310">
        <v>0.8</v>
      </c>
      <c r="T111" s="310">
        <v>0.8</v>
      </c>
      <c r="U111" s="310">
        <v>0.8</v>
      </c>
      <c r="V111" s="310">
        <v>0.8</v>
      </c>
      <c r="W111" s="310">
        <v>0.8</v>
      </c>
      <c r="X111" s="769">
        <v>0.8</v>
      </c>
      <c r="Y111" s="769">
        <v>0.8</v>
      </c>
      <c r="Z111" s="310">
        <v>0.8</v>
      </c>
      <c r="AA111" s="769">
        <v>0.8</v>
      </c>
      <c r="AB111" s="310">
        <v>0.8</v>
      </c>
    </row>
    <row r="112" spans="1:29" x14ac:dyDescent="0.25">
      <c r="A112" s="289"/>
      <c r="B112" s="289"/>
      <c r="C112" s="290"/>
      <c r="D112" s="291"/>
      <c r="E112" s="307"/>
      <c r="F112" s="728"/>
      <c r="G112" s="307"/>
      <c r="H112" s="307"/>
      <c r="I112" s="414"/>
      <c r="J112" s="309"/>
      <c r="P112" s="311"/>
    </row>
    <row r="113" spans="1:29" x14ac:dyDescent="0.25">
      <c r="A113" s="289"/>
      <c r="B113" s="289"/>
      <c r="C113" s="290"/>
      <c r="D113" s="291"/>
      <c r="E113" s="307"/>
      <c r="F113" s="728"/>
      <c r="G113" s="307"/>
      <c r="H113" s="307"/>
      <c r="I113" s="414"/>
      <c r="J113" s="309"/>
      <c r="P113" s="311"/>
    </row>
    <row r="114" spans="1:29" x14ac:dyDescent="0.25">
      <c r="A114" s="289"/>
      <c r="B114" s="289"/>
      <c r="C114" s="290"/>
      <c r="D114" s="291"/>
      <c r="E114" s="307"/>
      <c r="F114" s="728"/>
      <c r="G114" s="307"/>
      <c r="H114" s="307"/>
      <c r="I114" s="414"/>
      <c r="J114" s="309"/>
      <c r="P114" s="311"/>
    </row>
    <row r="115" spans="1:29" x14ac:dyDescent="0.25">
      <c r="A115" s="289"/>
      <c r="B115" s="289"/>
      <c r="C115" s="733" t="s">
        <v>633</v>
      </c>
      <c r="D115" s="291"/>
      <c r="E115" s="307"/>
      <c r="F115" s="307"/>
      <c r="G115" s="307"/>
      <c r="H115" s="307"/>
      <c r="I115" s="414"/>
      <c r="J115" s="309"/>
      <c r="P115" s="311"/>
    </row>
    <row r="116" spans="1:29" x14ac:dyDescent="0.25">
      <c r="E116" s="12" t="s">
        <v>647</v>
      </c>
      <c r="F116" s="167">
        <f xml:space="preserve"> IF( INDEX(J116:AC116, $I$4) = "", INDEX(J116:AB116, $I$6), INDEX(J116:AC116, $I$4))</f>
        <v>360</v>
      </c>
      <c r="G116" s="6" t="s">
        <v>180</v>
      </c>
      <c r="H116" s="6"/>
      <c r="I116" s="414" t="str">
        <f t="array" ref="I116" xml:space="preserve"> IF( INDEX(J116:AC116, I$5) = "", IF( INDEX(J116:AC116, I$6) = F116, "vw", "tu"), IF(INDEX(J116:AC116, I$5) = F116, "vw", "tu"))</f>
        <v>vw</v>
      </c>
      <c r="J116" s="262"/>
      <c r="K116" s="295">
        <v>360</v>
      </c>
      <c r="L116" s="295">
        <v>360</v>
      </c>
      <c r="M116" s="295">
        <v>360</v>
      </c>
      <c r="N116" s="295">
        <v>360</v>
      </c>
      <c r="O116" s="295">
        <v>360</v>
      </c>
      <c r="P116" s="178"/>
      <c r="Q116" s="295">
        <v>360</v>
      </c>
      <c r="R116" s="295">
        <v>360</v>
      </c>
      <c r="S116" s="295">
        <v>360</v>
      </c>
      <c r="T116" s="295">
        <v>360</v>
      </c>
      <c r="U116" s="295">
        <v>360</v>
      </c>
      <c r="V116" s="295">
        <v>360</v>
      </c>
      <c r="W116" s="295">
        <v>360</v>
      </c>
      <c r="X116" s="202">
        <v>360</v>
      </c>
      <c r="Y116" s="202">
        <v>360</v>
      </c>
      <c r="Z116" s="295">
        <v>360</v>
      </c>
      <c r="AA116" s="202">
        <v>360</v>
      </c>
      <c r="AB116" s="295">
        <v>360</v>
      </c>
    </row>
    <row r="117" spans="1:29" s="32" customFormat="1" x14ac:dyDescent="0.25">
      <c r="A117" s="289"/>
      <c r="B117" s="289"/>
      <c r="C117" s="290"/>
      <c r="D117" s="291"/>
      <c r="E117" s="292" t="s">
        <v>648</v>
      </c>
      <c r="F117" s="308">
        <f xml:space="preserve"> IF( INDEX(J117:AC117, $I$4) = "", INDEX(J117:AB117, $I$6), INDEX(J117:AC117, $I$4))</f>
        <v>0</v>
      </c>
      <c r="G117" s="292" t="s">
        <v>118</v>
      </c>
      <c r="H117" s="292" t="s">
        <v>694</v>
      </c>
      <c r="I117" s="778" t="str">
        <f t="array" ref="I117" xml:space="preserve"> IF( INDEX(J117:AC117, I$5) = "", IF( INDEX(J117:AC117, I$6) = F117, "vw", "tu"), IF(INDEX(J117:AC117, I$5) = F117, "vw", "tu"))</f>
        <v>vw</v>
      </c>
      <c r="J117" s="731"/>
      <c r="K117" s="769"/>
      <c r="L117" s="769"/>
      <c r="M117" s="769"/>
      <c r="N117" s="769"/>
      <c r="O117" s="769"/>
      <c r="P117" s="731"/>
      <c r="Q117" s="769"/>
      <c r="R117" s="769"/>
      <c r="S117" s="769"/>
      <c r="T117" s="769"/>
      <c r="U117" s="769"/>
      <c r="V117" s="769"/>
      <c r="W117" s="769"/>
      <c r="X117" s="769"/>
      <c r="Y117" s="769"/>
      <c r="Z117" s="769"/>
      <c r="AA117" s="769"/>
      <c r="AB117" s="769"/>
      <c r="AC117" s="153"/>
    </row>
    <row r="118" spans="1:29" s="32" customFormat="1" x14ac:dyDescent="0.25">
      <c r="A118" s="1"/>
      <c r="B118" s="1"/>
      <c r="C118" s="19"/>
      <c r="D118" s="20"/>
      <c r="E118" s="292" t="s">
        <v>649</v>
      </c>
      <c r="F118" s="308">
        <f xml:space="preserve"> IF( INDEX(J118:AC118, $I$4) = "", INDEX(J118:AB118, $I$6), INDEX(J118:AC118, $I$4))</f>
        <v>0</v>
      </c>
      <c r="G118" s="292" t="s">
        <v>118</v>
      </c>
      <c r="H118" s="292" t="s">
        <v>694</v>
      </c>
      <c r="I118" s="778" t="str">
        <f t="array" ref="I118" xml:space="preserve"> IF( INDEX(J118:AC118, I$5) = "", IF( INDEX(J118:AC118, I$6) = F118, "vw", "tu"), IF(INDEX(J118:AC118, I$5) = F118, "vw", "tu"))</f>
        <v>vw</v>
      </c>
      <c r="J118" s="731"/>
      <c r="K118" s="769"/>
      <c r="L118" s="769"/>
      <c r="M118" s="769"/>
      <c r="N118" s="769"/>
      <c r="O118" s="769"/>
      <c r="P118" s="731"/>
      <c r="Q118" s="769"/>
      <c r="R118" s="769"/>
      <c r="S118" s="769">
        <v>5.0000000000000001E-3</v>
      </c>
      <c r="T118" s="769"/>
      <c r="U118" s="769"/>
      <c r="V118" s="769"/>
      <c r="W118" s="769"/>
      <c r="X118" s="769"/>
      <c r="Y118" s="769"/>
      <c r="Z118" s="769"/>
      <c r="AA118" s="769"/>
      <c r="AB118" s="769"/>
      <c r="AC118" s="153"/>
    </row>
    <row r="119" spans="1:29" x14ac:dyDescent="0.25">
      <c r="A119" s="415"/>
      <c r="B119" s="415"/>
      <c r="C119" s="416"/>
      <c r="D119" s="197"/>
      <c r="E119" s="197" t="s">
        <v>650</v>
      </c>
      <c r="F119" s="417">
        <f xml:space="preserve"> IF( INDEX(J119:AC119, $I$4) = "", INDEX(J119:AB119, $I$6), INDEX(J119:AC119, $I$4))</f>
        <v>17</v>
      </c>
      <c r="G119" s="197" t="s">
        <v>29</v>
      </c>
      <c r="H119" s="196" t="s">
        <v>646</v>
      </c>
      <c r="I119" s="414" t="str">
        <f t="array" ref="I119" xml:space="preserve"> IF( INDEX(J119:AC119, I$5) = "", IF( INDEX(J119:AC119, I$6) = F119, "vw", "tu"), IF(INDEX(J119:AC119, I$5) = F119, "vw", "tu"))</f>
        <v>vw</v>
      </c>
      <c r="J119" s="326"/>
      <c r="K119" s="418">
        <v>17</v>
      </c>
      <c r="L119" s="418">
        <v>17</v>
      </c>
      <c r="M119" s="418">
        <v>17</v>
      </c>
      <c r="N119" s="418">
        <v>17</v>
      </c>
      <c r="O119" s="418">
        <v>17</v>
      </c>
      <c r="P119" s="326"/>
      <c r="Q119" s="418">
        <v>17</v>
      </c>
      <c r="R119" s="418">
        <v>17</v>
      </c>
      <c r="S119" s="418">
        <v>17</v>
      </c>
      <c r="T119" s="418">
        <v>17</v>
      </c>
      <c r="U119" s="418">
        <v>17</v>
      </c>
      <c r="V119" s="418">
        <v>17</v>
      </c>
      <c r="W119" s="418">
        <v>18</v>
      </c>
      <c r="X119" s="160">
        <v>17</v>
      </c>
      <c r="Y119" s="160">
        <v>17</v>
      </c>
      <c r="Z119" s="418">
        <v>17</v>
      </c>
      <c r="AA119" s="160">
        <v>17</v>
      </c>
      <c r="AB119" s="418">
        <v>17</v>
      </c>
    </row>
    <row r="121" spans="1:29" x14ac:dyDescent="0.25">
      <c r="A121" s="453"/>
      <c r="B121" s="453"/>
      <c r="C121" s="454"/>
      <c r="D121" s="455"/>
      <c r="E121" s="147" t="s">
        <v>241</v>
      </c>
      <c r="F121" s="167">
        <f xml:space="preserve"> IF( INDEX(J121:AC121, $I$4) = "", INDEX(J121:AB121, $I$6), INDEX(J121:AC121, $I$4))</f>
        <v>2</v>
      </c>
      <c r="G121" s="147" t="s">
        <v>315</v>
      </c>
      <c r="H121" s="147"/>
      <c r="I121" s="456" t="str">
        <f t="array" ref="I121" xml:space="preserve"> IF( INDEX(J121:AC121, I$5) = "", IF( INDEX(J121:AC121, I$6) = F121, "vw", "tu"), IF(INDEX(J121:AC121, I$5) = F121, "vw", "tu"))</f>
        <v>vw</v>
      </c>
      <c r="J121" s="262"/>
      <c r="K121" s="457">
        <v>2</v>
      </c>
      <c r="L121" s="457">
        <v>2</v>
      </c>
      <c r="M121" s="457">
        <v>2</v>
      </c>
      <c r="N121" s="457">
        <v>2</v>
      </c>
      <c r="O121" s="457">
        <v>2</v>
      </c>
      <c r="P121" s="178"/>
      <c r="Q121" s="457">
        <v>2</v>
      </c>
      <c r="R121" s="457">
        <v>2</v>
      </c>
      <c r="S121" s="457">
        <v>2</v>
      </c>
      <c r="T121" s="457">
        <v>2</v>
      </c>
      <c r="U121" s="457">
        <v>2</v>
      </c>
      <c r="V121" s="457">
        <v>2</v>
      </c>
      <c r="W121" s="457">
        <v>2</v>
      </c>
      <c r="X121" s="774">
        <v>2</v>
      </c>
      <c r="Y121" s="774">
        <v>2</v>
      </c>
      <c r="Z121" s="457">
        <v>2</v>
      </c>
      <c r="AA121" s="774">
        <v>2</v>
      </c>
      <c r="AB121" s="457">
        <v>2</v>
      </c>
      <c r="AC121" s="178"/>
    </row>
    <row r="122" spans="1:29" x14ac:dyDescent="0.25">
      <c r="A122" s="289"/>
      <c r="B122" s="289"/>
      <c r="C122" s="290"/>
      <c r="D122" s="291"/>
      <c r="H122" s="548" t="s">
        <v>651</v>
      </c>
      <c r="AC122" s="311"/>
    </row>
    <row r="123" spans="1:29" x14ac:dyDescent="0.25">
      <c r="C123" s="733" t="s">
        <v>639</v>
      </c>
      <c r="I123" s="384"/>
      <c r="AC123" s="178"/>
    </row>
    <row r="124" spans="1:29" x14ac:dyDescent="0.25">
      <c r="E124" s="6" t="s">
        <v>182</v>
      </c>
      <c r="F124" s="167">
        <f xml:space="preserve"> IF( INDEX(J124:AC124, $I$4) = "", INDEX(J124:AB124, $I$6), INDEX(J124:AC124, $I$4))</f>
        <v>360</v>
      </c>
      <c r="G124" s="6" t="s">
        <v>180</v>
      </c>
      <c r="H124" s="6"/>
      <c r="I124" s="414" t="str">
        <f t="array" ref="I124" xml:space="preserve"> IF( INDEX(J124:AC124, I$5) = "", IF( INDEX(J124:AC124, I$6) = F124, "vw", "tu"), IF(INDEX(J124:AC124, I$5) = F124, "vw", "tu"))</f>
        <v>vw</v>
      </c>
      <c r="J124" s="262"/>
      <c r="K124" s="295">
        <v>360</v>
      </c>
      <c r="L124" s="295">
        <v>360</v>
      </c>
      <c r="M124" s="295">
        <v>360</v>
      </c>
      <c r="N124" s="295">
        <v>360</v>
      </c>
      <c r="O124" s="295">
        <v>360</v>
      </c>
      <c r="P124" s="178"/>
      <c r="Q124" s="295">
        <v>360</v>
      </c>
      <c r="R124" s="295">
        <v>360</v>
      </c>
      <c r="S124" s="295">
        <v>360</v>
      </c>
      <c r="T124" s="295">
        <v>360</v>
      </c>
      <c r="U124" s="295">
        <v>360</v>
      </c>
      <c r="V124" s="295">
        <v>360</v>
      </c>
      <c r="W124" s="295">
        <v>360</v>
      </c>
      <c r="X124" s="202">
        <v>360</v>
      </c>
      <c r="Y124" s="202">
        <v>360</v>
      </c>
      <c r="Z124" s="295">
        <v>360</v>
      </c>
      <c r="AA124" s="202">
        <v>360</v>
      </c>
      <c r="AB124" s="295">
        <v>360</v>
      </c>
      <c r="AC124" s="178"/>
    </row>
    <row r="125" spans="1:29" s="32" customFormat="1" x14ac:dyDescent="0.25">
      <c r="A125" s="1"/>
      <c r="B125" s="289"/>
      <c r="C125" s="290"/>
      <c r="D125" s="291"/>
      <c r="E125" s="292" t="s">
        <v>174</v>
      </c>
      <c r="F125" s="308">
        <f xml:space="preserve"> IF( INDEX(J125:AC125, $I$4) = "", INDEX(J125:AB125, $I$6), INDEX(J125:AC125, $I$4))</f>
        <v>0</v>
      </c>
      <c r="G125" s="292" t="s">
        <v>118</v>
      </c>
      <c r="H125" s="292" t="s">
        <v>694</v>
      </c>
      <c r="I125" s="778" t="str">
        <f t="array" ref="I125" xml:space="preserve"> IF( INDEX(J125:AC125, I$5) = "", IF( INDEX(J125:AC125, I$6) = F125, "vw", "tu"), IF(INDEX(J125:AC125, I$5) = F125, "vw", "tu"))</f>
        <v>vw</v>
      </c>
      <c r="J125" s="731"/>
      <c r="K125" s="769"/>
      <c r="L125" s="769"/>
      <c r="M125" s="769"/>
      <c r="N125" s="769"/>
      <c r="O125" s="769"/>
      <c r="P125" s="731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157"/>
    </row>
    <row r="126" spans="1:29" s="32" customFormat="1" x14ac:dyDescent="0.25">
      <c r="A126" s="1"/>
      <c r="B126" s="1"/>
      <c r="C126" s="19"/>
      <c r="D126" s="20"/>
      <c r="E126" s="292" t="s">
        <v>175</v>
      </c>
      <c r="F126" s="308">
        <f xml:space="preserve"> IF( INDEX(J126:AC126, $I$4) = "", INDEX(J126:AB126, $I$6), INDEX(J126:AC126, $I$4))</f>
        <v>0</v>
      </c>
      <c r="G126" s="292" t="s">
        <v>118</v>
      </c>
      <c r="H126" s="292" t="s">
        <v>694</v>
      </c>
      <c r="I126" s="778" t="str">
        <f t="array" ref="I126" xml:space="preserve"> IF( INDEX(J126:AC126, I$5) = "", IF( INDEX(J126:AC126, I$6) = F126, "vw", "tu"), IF(INDEX(J126:AC126, I$5) = F126, "vw", "tu"))</f>
        <v>vw</v>
      </c>
      <c r="J126" s="731"/>
      <c r="K126" s="769"/>
      <c r="L126" s="769"/>
      <c r="M126" s="769"/>
      <c r="N126" s="769"/>
      <c r="O126" s="769"/>
      <c r="P126" s="731"/>
      <c r="Q126" s="769"/>
      <c r="R126" s="769"/>
      <c r="S126" s="769">
        <v>5.0000000000000001E-3</v>
      </c>
      <c r="T126" s="769"/>
      <c r="U126" s="769"/>
      <c r="V126" s="769"/>
      <c r="W126" s="769"/>
      <c r="X126" s="769"/>
      <c r="Y126" s="769"/>
      <c r="Z126" s="769"/>
      <c r="AA126" s="769"/>
      <c r="AB126" s="769"/>
      <c r="AC126" s="157"/>
    </row>
    <row r="127" spans="1:29" x14ac:dyDescent="0.25">
      <c r="B127" s="415"/>
      <c r="C127" s="416"/>
      <c r="D127" s="197"/>
      <c r="E127" s="197" t="s">
        <v>178</v>
      </c>
      <c r="F127" s="417">
        <f xml:space="preserve"> IF( INDEX(J127:AC127, $I$4) = "", INDEX(J127:AB127, $I$6), INDEX(J127:AC127, $I$4))</f>
        <v>17</v>
      </c>
      <c r="G127" s="197" t="s">
        <v>29</v>
      </c>
      <c r="H127" s="196"/>
      <c r="I127" s="414" t="str">
        <f t="array" ref="I127" xml:space="preserve"> IF( INDEX(J127:AC127, I$5) = "", IF( INDEX(J127:AC127, I$6) = F127, "vw", "tu"), IF(INDEX(J127:AC127, I$5) = F127, "vw", "tu"))</f>
        <v>vw</v>
      </c>
      <c r="J127" s="326"/>
      <c r="K127" s="418">
        <v>17</v>
      </c>
      <c r="L127" s="418">
        <v>17</v>
      </c>
      <c r="M127" s="418">
        <v>17</v>
      </c>
      <c r="N127" s="418">
        <v>17</v>
      </c>
      <c r="O127" s="418">
        <v>17</v>
      </c>
      <c r="P127" s="326"/>
      <c r="Q127" s="418">
        <v>17</v>
      </c>
      <c r="R127" s="418">
        <v>17</v>
      </c>
      <c r="S127" s="418">
        <v>17</v>
      </c>
      <c r="T127" s="418">
        <v>17</v>
      </c>
      <c r="U127" s="418">
        <v>17</v>
      </c>
      <c r="V127" s="418">
        <v>17</v>
      </c>
      <c r="W127" s="418">
        <v>18</v>
      </c>
      <c r="X127" s="160">
        <v>17</v>
      </c>
      <c r="Y127" s="160">
        <v>17</v>
      </c>
      <c r="Z127" s="418">
        <v>17</v>
      </c>
      <c r="AA127" s="160">
        <v>17</v>
      </c>
      <c r="AB127" s="418">
        <v>17</v>
      </c>
      <c r="AC127" s="178"/>
    </row>
    <row r="128" spans="1:29" x14ac:dyDescent="0.25">
      <c r="AC128" s="178"/>
    </row>
    <row r="129" spans="1:29" x14ac:dyDescent="0.25">
      <c r="B129" s="453"/>
      <c r="C129" s="454"/>
      <c r="D129" s="455"/>
      <c r="E129" s="147" t="s">
        <v>241</v>
      </c>
      <c r="F129" s="167">
        <f xml:space="preserve"> IF( INDEX(J129:AC129, $I$4) = "", INDEX(J129:AB129, $I$6), INDEX(J129:AC129, $I$4))</f>
        <v>2</v>
      </c>
      <c r="G129" s="147" t="s">
        <v>315</v>
      </c>
      <c r="H129" s="147"/>
      <c r="I129" s="456" t="str">
        <f t="array" ref="I129" xml:space="preserve"> IF( INDEX(J129:AC129, I$5) = "", IF( INDEX(J129:AC129, I$6) = F129, "vw", "tu"), IF(INDEX(J129:AC129, I$5) = F129, "vw", "tu"))</f>
        <v>vw</v>
      </c>
      <c r="J129" s="262"/>
      <c r="K129" s="457">
        <v>2</v>
      </c>
      <c r="L129" s="457">
        <v>2</v>
      </c>
      <c r="M129" s="457">
        <v>2</v>
      </c>
      <c r="N129" s="457">
        <v>2</v>
      </c>
      <c r="O129" s="457">
        <v>2</v>
      </c>
      <c r="P129" s="178"/>
      <c r="Q129" s="457">
        <v>2</v>
      </c>
      <c r="R129" s="457">
        <v>2</v>
      </c>
      <c r="S129" s="457">
        <v>2</v>
      </c>
      <c r="T129" s="457">
        <v>2</v>
      </c>
      <c r="U129" s="457">
        <v>2</v>
      </c>
      <c r="V129" s="457">
        <v>2</v>
      </c>
      <c r="W129" s="457">
        <v>2</v>
      </c>
      <c r="X129" s="774">
        <v>2</v>
      </c>
      <c r="Y129" s="774">
        <v>2</v>
      </c>
      <c r="Z129" s="457">
        <v>2</v>
      </c>
      <c r="AA129" s="774">
        <v>2</v>
      </c>
      <c r="AB129" s="457">
        <v>2</v>
      </c>
      <c r="AC129" s="178"/>
    </row>
    <row r="130" spans="1:29" x14ac:dyDescent="0.25">
      <c r="E130" s="6"/>
      <c r="F130" s="35"/>
      <c r="G130" s="6"/>
      <c r="H130" s="548" t="s">
        <v>651</v>
      </c>
      <c r="I130" s="437"/>
      <c r="J130" s="262"/>
      <c r="P130" s="178"/>
    </row>
    <row r="131" spans="1:29" x14ac:dyDescent="0.25">
      <c r="C131" s="19" t="s">
        <v>277</v>
      </c>
    </row>
    <row r="132" spans="1:29" x14ac:dyDescent="0.25">
      <c r="A132" s="477"/>
      <c r="B132" s="477"/>
      <c r="C132" s="478"/>
      <c r="D132" s="479"/>
      <c r="E132" s="240" t="s">
        <v>278</v>
      </c>
      <c r="F132" s="483">
        <f t="shared" ref="F132:F156" si="8" xml:space="preserve"> IF( INDEX(J132:AC132, $I$4) = "", INDEX(J132:AB132, $I$6), INDEX(J132:AC132, $I$4))</f>
        <v>1.4</v>
      </c>
      <c r="G132" s="484" t="s">
        <v>189</v>
      </c>
      <c r="H132" s="480"/>
      <c r="I132" s="456" t="str">
        <f t="array" ref="I132" xml:space="preserve"> IF( INDEX(J132:AC132, I$5) = "", IF( INDEX(J132:AC132, I$6) = F132, "vw", "tu"), IF(INDEX(J132:AC132, I$5) = F132, "vw", "tu"))</f>
        <v>vw</v>
      </c>
      <c r="J132" s="481"/>
      <c r="K132" s="485">
        <v>1.4</v>
      </c>
      <c r="L132" s="485">
        <v>1.4</v>
      </c>
      <c r="M132" s="485">
        <v>1.4</v>
      </c>
      <c r="N132" s="485">
        <v>1.4</v>
      </c>
      <c r="O132" s="485">
        <v>1.4</v>
      </c>
      <c r="P132" s="486"/>
      <c r="Q132" s="485">
        <v>1.4</v>
      </c>
      <c r="R132" s="485">
        <v>1.4</v>
      </c>
      <c r="S132" s="485">
        <v>1.4</v>
      </c>
      <c r="T132" s="485">
        <v>1.4</v>
      </c>
      <c r="U132" s="485">
        <v>1.4</v>
      </c>
      <c r="V132" s="485">
        <v>1.4</v>
      </c>
      <c r="W132" s="485">
        <v>1.4</v>
      </c>
      <c r="X132" s="775">
        <v>1.4</v>
      </c>
      <c r="Y132" s="775">
        <v>1.4</v>
      </c>
      <c r="Z132" s="485">
        <v>1.3</v>
      </c>
      <c r="AA132" s="775">
        <v>1.4</v>
      </c>
      <c r="AB132" s="485">
        <v>1.4</v>
      </c>
      <c r="AC132" s="481"/>
    </row>
    <row r="133" spans="1:29" x14ac:dyDescent="0.25">
      <c r="A133" s="477"/>
      <c r="B133" s="477"/>
      <c r="C133" s="478"/>
      <c r="D133" s="479"/>
      <c r="E133" s="240" t="s">
        <v>279</v>
      </c>
      <c r="F133" s="483">
        <f t="shared" si="8"/>
        <v>1.4</v>
      </c>
      <c r="G133" s="484" t="s">
        <v>189</v>
      </c>
      <c r="H133" s="480"/>
      <c r="I133" s="456" t="str">
        <f t="array" ref="I133" xml:space="preserve"> IF( INDEX(J133:AC133, I$5) = "", IF( INDEX(J133:AC133, I$6) = F133, "vw", "tu"), IF(INDEX(J133:AC133, I$5) = F133, "vw", "tu"))</f>
        <v>vw</v>
      </c>
      <c r="J133" s="481"/>
      <c r="K133" s="485">
        <v>1.4</v>
      </c>
      <c r="L133" s="485">
        <v>1.4</v>
      </c>
      <c r="M133" s="485">
        <v>1.4</v>
      </c>
      <c r="N133" s="485">
        <v>1.4</v>
      </c>
      <c r="O133" s="485">
        <v>1.4</v>
      </c>
      <c r="P133" s="486"/>
      <c r="Q133" s="485">
        <v>1.4</v>
      </c>
      <c r="R133" s="485">
        <v>1.4</v>
      </c>
      <c r="S133" s="485">
        <v>1.4</v>
      </c>
      <c r="T133" s="485">
        <v>1.4</v>
      </c>
      <c r="U133" s="485">
        <v>1.4</v>
      </c>
      <c r="V133" s="485">
        <v>1.4</v>
      </c>
      <c r="W133" s="485">
        <v>1.4</v>
      </c>
      <c r="X133" s="775">
        <v>1.4</v>
      </c>
      <c r="Y133" s="775">
        <v>1.4</v>
      </c>
      <c r="Z133" s="485">
        <v>1.3</v>
      </c>
      <c r="AA133" s="775">
        <v>1.4</v>
      </c>
      <c r="AB133" s="485">
        <v>1.4</v>
      </c>
      <c r="AC133" s="481"/>
    </row>
    <row r="134" spans="1:29" x14ac:dyDescent="0.25">
      <c r="A134" s="477"/>
      <c r="B134" s="477"/>
      <c r="C134" s="478"/>
      <c r="D134" s="479"/>
      <c r="E134" s="240" t="s">
        <v>280</v>
      </c>
      <c r="F134" s="483">
        <f t="shared" si="8"/>
        <v>1.4</v>
      </c>
      <c r="G134" s="484" t="s">
        <v>189</v>
      </c>
      <c r="H134" s="480"/>
      <c r="I134" s="456" t="str">
        <f t="array" ref="I134" xml:space="preserve"> IF( INDEX(J134:AC134, I$5) = "", IF( INDEX(J134:AC134, I$6) = F134, "vw", "tu"), IF(INDEX(J134:AC134, I$5) = F134, "vw", "tu"))</f>
        <v>vw</v>
      </c>
      <c r="J134" s="481"/>
      <c r="K134" s="485">
        <v>1.4</v>
      </c>
      <c r="L134" s="485">
        <v>1.4</v>
      </c>
      <c r="M134" s="485">
        <v>1.4</v>
      </c>
      <c r="N134" s="485">
        <v>1.4</v>
      </c>
      <c r="O134" s="485">
        <v>1.4</v>
      </c>
      <c r="P134" s="486"/>
      <c r="Q134" s="485">
        <v>1.4</v>
      </c>
      <c r="R134" s="485">
        <v>1.4</v>
      </c>
      <c r="S134" s="485">
        <v>1.4</v>
      </c>
      <c r="T134" s="485">
        <v>1.4</v>
      </c>
      <c r="U134" s="485">
        <v>1.4</v>
      </c>
      <c r="V134" s="485">
        <v>1.4</v>
      </c>
      <c r="W134" s="485">
        <v>1.4</v>
      </c>
      <c r="X134" s="775">
        <v>1.4</v>
      </c>
      <c r="Y134" s="775">
        <v>1.4</v>
      </c>
      <c r="Z134" s="485">
        <v>1.3</v>
      </c>
      <c r="AA134" s="775">
        <v>1.4</v>
      </c>
      <c r="AB134" s="485">
        <v>1.4</v>
      </c>
      <c r="AC134" s="481"/>
    </row>
    <row r="135" spans="1:29" x14ac:dyDescent="0.25">
      <c r="A135" s="477"/>
      <c r="B135" s="477"/>
      <c r="C135" s="478"/>
      <c r="D135" s="479"/>
      <c r="E135" s="240" t="s">
        <v>281</v>
      </c>
      <c r="F135" s="483">
        <f t="shared" si="8"/>
        <v>1.4</v>
      </c>
      <c r="G135" s="484" t="s">
        <v>189</v>
      </c>
      <c r="H135" s="480"/>
      <c r="I135" s="456" t="str">
        <f t="array" ref="I135" xml:space="preserve"> IF( INDEX(J135:AC135, I$5) = "", IF( INDEX(J135:AC135, I$6) = F135, "vw", "tu"), IF(INDEX(J135:AC135, I$5) = F135, "vw", "tu"))</f>
        <v>vw</v>
      </c>
      <c r="J135" s="481"/>
      <c r="K135" s="485">
        <v>1.4</v>
      </c>
      <c r="L135" s="485">
        <v>1.4</v>
      </c>
      <c r="M135" s="485">
        <v>1.4</v>
      </c>
      <c r="N135" s="485">
        <v>1.4</v>
      </c>
      <c r="O135" s="485">
        <v>1.4</v>
      </c>
      <c r="P135" s="486"/>
      <c r="Q135" s="485">
        <v>1.4</v>
      </c>
      <c r="R135" s="485">
        <v>1.4</v>
      </c>
      <c r="S135" s="485">
        <v>1.4</v>
      </c>
      <c r="T135" s="485">
        <v>1.4</v>
      </c>
      <c r="U135" s="485">
        <v>1.4</v>
      </c>
      <c r="V135" s="485">
        <v>1.4</v>
      </c>
      <c r="W135" s="485">
        <v>1.4</v>
      </c>
      <c r="X135" s="775">
        <v>1.4</v>
      </c>
      <c r="Y135" s="775">
        <v>1.4</v>
      </c>
      <c r="Z135" s="485">
        <v>1.3</v>
      </c>
      <c r="AA135" s="775">
        <v>1.4</v>
      </c>
      <c r="AB135" s="485">
        <v>1.4</v>
      </c>
      <c r="AC135" s="481"/>
    </row>
    <row r="136" spans="1:29" x14ac:dyDescent="0.25">
      <c r="A136" s="477"/>
      <c r="B136" s="477"/>
      <c r="C136" s="478"/>
      <c r="D136" s="479"/>
      <c r="E136" s="240" t="s">
        <v>282</v>
      </c>
      <c r="F136" s="483">
        <f t="shared" si="8"/>
        <v>1.4</v>
      </c>
      <c r="G136" s="484" t="s">
        <v>189</v>
      </c>
      <c r="H136" s="480"/>
      <c r="I136" s="456" t="str">
        <f t="array" ref="I136" xml:space="preserve"> IF( INDEX(J136:AC136, I$5) = "", IF( INDEX(J136:AC136, I$6) = F136, "vw", "tu"), IF(INDEX(J136:AC136, I$5) = F136, "vw", "tu"))</f>
        <v>vw</v>
      </c>
      <c r="J136" s="481"/>
      <c r="K136" s="485">
        <v>1.4</v>
      </c>
      <c r="L136" s="485">
        <v>1.4</v>
      </c>
      <c r="M136" s="485">
        <v>1.4</v>
      </c>
      <c r="N136" s="485">
        <v>1.4</v>
      </c>
      <c r="O136" s="485">
        <v>1.4</v>
      </c>
      <c r="P136" s="486"/>
      <c r="Q136" s="485">
        <v>1.4</v>
      </c>
      <c r="R136" s="485">
        <v>1.4</v>
      </c>
      <c r="S136" s="485">
        <v>1.4</v>
      </c>
      <c r="T136" s="485">
        <v>1.4</v>
      </c>
      <c r="U136" s="485">
        <v>1.4</v>
      </c>
      <c r="V136" s="485">
        <v>1.4</v>
      </c>
      <c r="W136" s="485">
        <v>1.4</v>
      </c>
      <c r="X136" s="775">
        <v>1.4</v>
      </c>
      <c r="Y136" s="775">
        <v>1.4</v>
      </c>
      <c r="Z136" s="485">
        <v>1.3</v>
      </c>
      <c r="AA136" s="775">
        <v>1.4</v>
      </c>
      <c r="AB136" s="485">
        <v>1.4</v>
      </c>
      <c r="AC136" s="481"/>
    </row>
    <row r="137" spans="1:29" x14ac:dyDescent="0.25">
      <c r="A137" s="477"/>
      <c r="B137" s="477"/>
      <c r="C137" s="478"/>
      <c r="D137" s="479"/>
      <c r="E137" s="240" t="s">
        <v>283</v>
      </c>
      <c r="F137" s="483">
        <f t="shared" si="8"/>
        <v>1.4</v>
      </c>
      <c r="G137" s="484" t="s">
        <v>189</v>
      </c>
      <c r="H137" s="480"/>
      <c r="I137" s="456" t="str">
        <f t="array" ref="I137" xml:space="preserve"> IF( INDEX(J137:AC137, I$5) = "", IF( INDEX(J137:AC137, I$6) = F137, "vw", "tu"), IF(INDEX(J137:AC137, I$5) = F137, "vw", "tu"))</f>
        <v>vw</v>
      </c>
      <c r="J137" s="481"/>
      <c r="K137" s="485">
        <v>1.4</v>
      </c>
      <c r="L137" s="485">
        <v>1.4</v>
      </c>
      <c r="M137" s="485">
        <v>1.4</v>
      </c>
      <c r="N137" s="485">
        <v>1.4</v>
      </c>
      <c r="O137" s="485">
        <v>1.4</v>
      </c>
      <c r="P137" s="486"/>
      <c r="Q137" s="485">
        <v>1.4</v>
      </c>
      <c r="R137" s="485">
        <v>1.4</v>
      </c>
      <c r="S137" s="485">
        <v>1.4</v>
      </c>
      <c r="T137" s="485">
        <v>1.4</v>
      </c>
      <c r="U137" s="485">
        <v>1.4</v>
      </c>
      <c r="V137" s="485">
        <v>1.4</v>
      </c>
      <c r="W137" s="485">
        <v>1.4</v>
      </c>
      <c r="X137" s="775">
        <v>1.4</v>
      </c>
      <c r="Y137" s="775">
        <v>1.4</v>
      </c>
      <c r="Z137" s="485">
        <v>1.3</v>
      </c>
      <c r="AA137" s="775">
        <v>1.4</v>
      </c>
      <c r="AB137" s="485">
        <v>1.4</v>
      </c>
      <c r="AC137" s="481"/>
    </row>
    <row r="138" spans="1:29" x14ac:dyDescent="0.25">
      <c r="A138" s="477"/>
      <c r="B138" s="477"/>
      <c r="C138" s="478"/>
      <c r="D138" s="479"/>
      <c r="E138" s="240" t="s">
        <v>284</v>
      </c>
      <c r="F138" s="483">
        <f t="shared" si="8"/>
        <v>1.4</v>
      </c>
      <c r="G138" s="484" t="s">
        <v>189</v>
      </c>
      <c r="H138" s="480"/>
      <c r="I138" s="456" t="str">
        <f t="array" ref="I138" xml:space="preserve"> IF( INDEX(J138:AC138, I$5) = "", IF( INDEX(J138:AC138, I$6) = F138, "vw", "tu"), IF(INDEX(J138:AC138, I$5) = F138, "vw", "tu"))</f>
        <v>vw</v>
      </c>
      <c r="J138" s="481"/>
      <c r="K138" s="485">
        <v>1.4</v>
      </c>
      <c r="L138" s="485">
        <v>1.4</v>
      </c>
      <c r="M138" s="485">
        <v>1.4</v>
      </c>
      <c r="N138" s="485">
        <v>1.4</v>
      </c>
      <c r="O138" s="485">
        <v>1.4</v>
      </c>
      <c r="P138" s="486"/>
      <c r="Q138" s="485">
        <v>1.4</v>
      </c>
      <c r="R138" s="485">
        <v>1.4</v>
      </c>
      <c r="S138" s="485">
        <v>1.4</v>
      </c>
      <c r="T138" s="485">
        <v>1.4</v>
      </c>
      <c r="U138" s="485">
        <v>1.4</v>
      </c>
      <c r="V138" s="485">
        <v>1.4</v>
      </c>
      <c r="W138" s="485">
        <v>1.4</v>
      </c>
      <c r="X138" s="775">
        <v>1.4</v>
      </c>
      <c r="Y138" s="775">
        <v>1.4</v>
      </c>
      <c r="Z138" s="485">
        <v>1.3</v>
      </c>
      <c r="AA138" s="775">
        <v>1.4</v>
      </c>
      <c r="AB138" s="485">
        <v>1.4</v>
      </c>
      <c r="AC138" s="481"/>
    </row>
    <row r="139" spans="1:29" x14ac:dyDescent="0.25">
      <c r="A139" s="477"/>
      <c r="B139" s="477"/>
      <c r="C139" s="478"/>
      <c r="D139" s="479"/>
      <c r="E139" s="240" t="s">
        <v>285</v>
      </c>
      <c r="F139" s="483">
        <f t="shared" si="8"/>
        <v>1.4</v>
      </c>
      <c r="G139" s="484" t="s">
        <v>189</v>
      </c>
      <c r="H139" s="480"/>
      <c r="I139" s="456" t="str">
        <f t="array" ref="I139" xml:space="preserve"> IF( INDEX(J139:AC139, I$5) = "", IF( INDEX(J139:AC139, I$6) = F139, "vw", "tu"), IF(INDEX(J139:AC139, I$5) = F139, "vw", "tu"))</f>
        <v>vw</v>
      </c>
      <c r="J139" s="481"/>
      <c r="K139" s="485">
        <v>1.4</v>
      </c>
      <c r="L139" s="485">
        <v>1.4</v>
      </c>
      <c r="M139" s="485">
        <v>1.4</v>
      </c>
      <c r="N139" s="485">
        <v>1.4</v>
      </c>
      <c r="O139" s="485">
        <v>1.4</v>
      </c>
      <c r="P139" s="486"/>
      <c r="Q139" s="485">
        <v>1.4</v>
      </c>
      <c r="R139" s="485">
        <v>1.4</v>
      </c>
      <c r="S139" s="485">
        <v>1.4</v>
      </c>
      <c r="T139" s="485">
        <v>1.4</v>
      </c>
      <c r="U139" s="485">
        <v>1.4</v>
      </c>
      <c r="V139" s="485">
        <v>1.4</v>
      </c>
      <c r="W139" s="485">
        <v>1.4</v>
      </c>
      <c r="X139" s="775">
        <v>1.4</v>
      </c>
      <c r="Y139" s="775">
        <v>1.4</v>
      </c>
      <c r="Z139" s="485">
        <v>1.3</v>
      </c>
      <c r="AA139" s="775">
        <v>1.4</v>
      </c>
      <c r="AB139" s="485">
        <v>1.4</v>
      </c>
      <c r="AC139" s="481"/>
    </row>
    <row r="140" spans="1:29" x14ac:dyDescent="0.25">
      <c r="A140" s="477"/>
      <c r="B140" s="477"/>
      <c r="C140" s="478"/>
      <c r="D140" s="479"/>
      <c r="E140" s="240" t="s">
        <v>286</v>
      </c>
      <c r="F140" s="483">
        <f t="shared" si="8"/>
        <v>1.4</v>
      </c>
      <c r="G140" s="484" t="s">
        <v>189</v>
      </c>
      <c r="H140" s="480"/>
      <c r="I140" s="456" t="str">
        <f t="array" ref="I140" xml:space="preserve"> IF( INDEX(J140:AC140, I$5) = "", IF( INDEX(J140:AC140, I$6) = F140, "vw", "tu"), IF(INDEX(J140:AC140, I$5) = F140, "vw", "tu"))</f>
        <v>vw</v>
      </c>
      <c r="J140" s="481"/>
      <c r="K140" s="485">
        <v>1.4</v>
      </c>
      <c r="L140" s="485">
        <v>1.4</v>
      </c>
      <c r="M140" s="485">
        <v>1.4</v>
      </c>
      <c r="N140" s="485">
        <v>1.4</v>
      </c>
      <c r="O140" s="485">
        <v>1.4</v>
      </c>
      <c r="P140" s="486"/>
      <c r="Q140" s="485">
        <v>1.4</v>
      </c>
      <c r="R140" s="485">
        <v>1.4</v>
      </c>
      <c r="S140" s="485">
        <v>1.4</v>
      </c>
      <c r="T140" s="485">
        <v>1.4</v>
      </c>
      <c r="U140" s="485">
        <v>1.4</v>
      </c>
      <c r="V140" s="485">
        <v>1.4</v>
      </c>
      <c r="W140" s="485">
        <v>1.4</v>
      </c>
      <c r="X140" s="775">
        <v>1.4</v>
      </c>
      <c r="Y140" s="775">
        <v>1.4</v>
      </c>
      <c r="Z140" s="485">
        <v>1.3</v>
      </c>
      <c r="AA140" s="775">
        <v>1.4</v>
      </c>
      <c r="AB140" s="485">
        <v>1.4</v>
      </c>
      <c r="AC140" s="481"/>
    </row>
    <row r="141" spans="1:29" x14ac:dyDescent="0.25">
      <c r="A141" s="477"/>
      <c r="B141" s="477"/>
      <c r="C141" s="478"/>
      <c r="D141" s="479"/>
      <c r="E141" s="240" t="s">
        <v>287</v>
      </c>
      <c r="F141" s="483">
        <f t="shared" si="8"/>
        <v>1.4</v>
      </c>
      <c r="G141" s="484" t="s">
        <v>189</v>
      </c>
      <c r="H141" s="480"/>
      <c r="I141" s="456" t="str">
        <f t="array" ref="I141" xml:space="preserve"> IF( INDEX(J141:AC141, I$5) = "", IF( INDEX(J141:AC141, I$6) = F141, "vw", "tu"), IF(INDEX(J141:AC141, I$5) = F141, "vw", "tu"))</f>
        <v>vw</v>
      </c>
      <c r="J141" s="481"/>
      <c r="K141" s="485">
        <v>1.4</v>
      </c>
      <c r="L141" s="485">
        <v>1.4</v>
      </c>
      <c r="M141" s="485">
        <v>1.4</v>
      </c>
      <c r="N141" s="485">
        <v>1.4</v>
      </c>
      <c r="O141" s="485">
        <v>1.4</v>
      </c>
      <c r="P141" s="486"/>
      <c r="Q141" s="485">
        <v>1.4</v>
      </c>
      <c r="R141" s="485">
        <v>1.4</v>
      </c>
      <c r="S141" s="485">
        <v>1.4</v>
      </c>
      <c r="T141" s="485">
        <v>1.4</v>
      </c>
      <c r="U141" s="485">
        <v>1.4</v>
      </c>
      <c r="V141" s="485">
        <v>1.4</v>
      </c>
      <c r="W141" s="485">
        <v>1.4</v>
      </c>
      <c r="X141" s="775">
        <v>1.4</v>
      </c>
      <c r="Y141" s="775">
        <v>1.4</v>
      </c>
      <c r="Z141" s="485">
        <v>1.3</v>
      </c>
      <c r="AA141" s="775">
        <v>1.4</v>
      </c>
      <c r="AB141" s="485">
        <v>1.4</v>
      </c>
      <c r="AC141" s="481"/>
    </row>
    <row r="142" spans="1:29" x14ac:dyDescent="0.25">
      <c r="A142" s="477"/>
      <c r="B142" s="477"/>
      <c r="C142" s="478"/>
      <c r="D142" s="479"/>
      <c r="E142" s="240" t="s">
        <v>288</v>
      </c>
      <c r="F142" s="483">
        <f t="shared" si="8"/>
        <v>1.4</v>
      </c>
      <c r="G142" s="484" t="s">
        <v>189</v>
      </c>
      <c r="H142" s="480"/>
      <c r="I142" s="456" t="str">
        <f t="array" ref="I142" xml:space="preserve"> IF( INDEX(J142:AC142, I$5) = "", IF( INDEX(J142:AC142, I$6) = F142, "vw", "tu"), IF(INDEX(J142:AC142, I$5) = F142, "vw", "tu"))</f>
        <v>vw</v>
      </c>
      <c r="J142" s="481"/>
      <c r="K142" s="485">
        <v>1.4</v>
      </c>
      <c r="L142" s="485">
        <v>1.4</v>
      </c>
      <c r="M142" s="485">
        <v>1.4</v>
      </c>
      <c r="N142" s="485">
        <v>1.4</v>
      </c>
      <c r="O142" s="485">
        <v>1.4</v>
      </c>
      <c r="P142" s="486"/>
      <c r="Q142" s="485">
        <v>1.4</v>
      </c>
      <c r="R142" s="485">
        <v>1.4</v>
      </c>
      <c r="S142" s="485">
        <v>1.4</v>
      </c>
      <c r="T142" s="485">
        <v>1.4</v>
      </c>
      <c r="U142" s="485">
        <v>1.4</v>
      </c>
      <c r="V142" s="485">
        <v>1.4</v>
      </c>
      <c r="W142" s="485">
        <v>1.4</v>
      </c>
      <c r="X142" s="775">
        <v>1.4</v>
      </c>
      <c r="Y142" s="775">
        <v>1.4</v>
      </c>
      <c r="Z142" s="485">
        <v>1.3</v>
      </c>
      <c r="AA142" s="775">
        <v>1.4</v>
      </c>
      <c r="AB142" s="485">
        <v>1.4</v>
      </c>
      <c r="AC142" s="481"/>
    </row>
    <row r="143" spans="1:29" x14ac:dyDescent="0.25">
      <c r="A143" s="477"/>
      <c r="B143" s="477"/>
      <c r="C143" s="478"/>
      <c r="D143" s="479"/>
      <c r="E143" s="240" t="s">
        <v>289</v>
      </c>
      <c r="F143" s="483">
        <f t="shared" si="8"/>
        <v>1.4</v>
      </c>
      <c r="G143" s="484" t="s">
        <v>189</v>
      </c>
      <c r="H143" s="480"/>
      <c r="I143" s="456" t="str">
        <f t="array" ref="I143" xml:space="preserve"> IF( INDEX(J143:AC143, I$5) = "", IF( INDEX(J143:AC143, I$6) = F143, "vw", "tu"), IF(INDEX(J143:AC143, I$5) = F143, "vw", "tu"))</f>
        <v>vw</v>
      </c>
      <c r="J143" s="481"/>
      <c r="K143" s="485">
        <v>1.4</v>
      </c>
      <c r="L143" s="485">
        <v>1.4</v>
      </c>
      <c r="M143" s="485">
        <v>1.4</v>
      </c>
      <c r="N143" s="485">
        <v>1.4</v>
      </c>
      <c r="O143" s="485">
        <v>1.4</v>
      </c>
      <c r="P143" s="486"/>
      <c r="Q143" s="485">
        <v>1.4</v>
      </c>
      <c r="R143" s="485">
        <v>1.4</v>
      </c>
      <c r="S143" s="485">
        <v>1.4</v>
      </c>
      <c r="T143" s="485">
        <v>1.4</v>
      </c>
      <c r="U143" s="485">
        <v>1.4</v>
      </c>
      <c r="V143" s="485">
        <v>1.4</v>
      </c>
      <c r="W143" s="485">
        <v>1.4</v>
      </c>
      <c r="X143" s="775">
        <v>1.4</v>
      </c>
      <c r="Y143" s="775">
        <v>1.4</v>
      </c>
      <c r="Z143" s="485">
        <v>1.3</v>
      </c>
      <c r="AA143" s="775">
        <v>1.4</v>
      </c>
      <c r="AB143" s="485">
        <v>1.4</v>
      </c>
      <c r="AC143" s="481"/>
    </row>
    <row r="144" spans="1:29" x14ac:dyDescent="0.25">
      <c r="A144" s="477"/>
      <c r="B144" s="477"/>
      <c r="C144" s="478"/>
      <c r="D144" s="479"/>
      <c r="E144" s="240" t="s">
        <v>290</v>
      </c>
      <c r="F144" s="483">
        <f t="shared" si="8"/>
        <v>1.4</v>
      </c>
      <c r="G144" s="484" t="s">
        <v>189</v>
      </c>
      <c r="H144" s="480"/>
      <c r="I144" s="456" t="str">
        <f t="array" ref="I144" xml:space="preserve"> IF( INDEX(J144:AC144, I$5) = "", IF( INDEX(J144:AC144, I$6) = F144, "vw", "tu"), IF(INDEX(J144:AC144, I$5) = F144, "vw", "tu"))</f>
        <v>vw</v>
      </c>
      <c r="J144" s="481"/>
      <c r="K144" s="485">
        <v>1.4</v>
      </c>
      <c r="L144" s="485">
        <v>1.4</v>
      </c>
      <c r="M144" s="485">
        <v>1.4</v>
      </c>
      <c r="N144" s="485">
        <v>1.4</v>
      </c>
      <c r="O144" s="485">
        <v>1.4</v>
      </c>
      <c r="P144" s="486"/>
      <c r="Q144" s="485">
        <v>1.4</v>
      </c>
      <c r="R144" s="485">
        <v>1.4</v>
      </c>
      <c r="S144" s="485">
        <v>1.4</v>
      </c>
      <c r="T144" s="485">
        <v>1.4</v>
      </c>
      <c r="U144" s="485">
        <v>1.4</v>
      </c>
      <c r="V144" s="485">
        <v>1.4</v>
      </c>
      <c r="W144" s="485">
        <v>1.4</v>
      </c>
      <c r="X144" s="775">
        <v>1.4</v>
      </c>
      <c r="Y144" s="775">
        <v>1.4</v>
      </c>
      <c r="Z144" s="485">
        <v>1.3</v>
      </c>
      <c r="AA144" s="775">
        <v>1.4</v>
      </c>
      <c r="AB144" s="485">
        <v>1.4</v>
      </c>
      <c r="AC144" s="481"/>
    </row>
    <row r="145" spans="1:29" x14ac:dyDescent="0.25">
      <c r="A145" s="477"/>
      <c r="B145" s="477"/>
      <c r="C145" s="478"/>
      <c r="D145" s="479"/>
      <c r="E145" s="240" t="s">
        <v>291</v>
      </c>
      <c r="F145" s="483">
        <f t="shared" si="8"/>
        <v>1.4</v>
      </c>
      <c r="G145" s="484" t="s">
        <v>189</v>
      </c>
      <c r="H145" s="480"/>
      <c r="I145" s="456" t="str">
        <f t="array" ref="I145" xml:space="preserve"> IF( INDEX(J145:AC145, I$5) = "", IF( INDEX(J145:AC145, I$6) = F145, "vw", "tu"), IF(INDEX(J145:AC145, I$5) = F145, "vw", "tu"))</f>
        <v>vw</v>
      </c>
      <c r="J145" s="481"/>
      <c r="K145" s="485">
        <v>1.4</v>
      </c>
      <c r="L145" s="485">
        <v>1.4</v>
      </c>
      <c r="M145" s="485">
        <v>1.4</v>
      </c>
      <c r="N145" s="485">
        <v>1.4</v>
      </c>
      <c r="O145" s="485">
        <v>1.4</v>
      </c>
      <c r="P145" s="486"/>
      <c r="Q145" s="485">
        <v>1.4</v>
      </c>
      <c r="R145" s="485">
        <v>1.4</v>
      </c>
      <c r="S145" s="485">
        <v>1.4</v>
      </c>
      <c r="T145" s="485">
        <v>1.4</v>
      </c>
      <c r="U145" s="485">
        <v>1.4</v>
      </c>
      <c r="V145" s="485">
        <v>1.4</v>
      </c>
      <c r="W145" s="485">
        <v>1.4</v>
      </c>
      <c r="X145" s="775">
        <v>1.4</v>
      </c>
      <c r="Y145" s="775">
        <v>1.4</v>
      </c>
      <c r="Z145" s="485">
        <v>1.3</v>
      </c>
      <c r="AA145" s="775">
        <v>1.4</v>
      </c>
      <c r="AB145" s="485">
        <v>1.4</v>
      </c>
      <c r="AC145" s="481"/>
    </row>
    <row r="146" spans="1:29" x14ac:dyDescent="0.25">
      <c r="A146" s="477"/>
      <c r="B146" s="477"/>
      <c r="C146" s="478"/>
      <c r="D146" s="479"/>
      <c r="E146" s="240" t="s">
        <v>292</v>
      </c>
      <c r="F146" s="483">
        <f t="shared" si="8"/>
        <v>1.4</v>
      </c>
      <c r="G146" s="484" t="s">
        <v>189</v>
      </c>
      <c r="H146" s="480"/>
      <c r="I146" s="456" t="str">
        <f t="array" ref="I146" xml:space="preserve"> IF( INDEX(J146:AC146, I$5) = "", IF( INDEX(J146:AC146, I$6) = F146, "vw", "tu"), IF(INDEX(J146:AC146, I$5) = F146, "vw", "tu"))</f>
        <v>vw</v>
      </c>
      <c r="J146" s="481"/>
      <c r="K146" s="485">
        <v>1.4</v>
      </c>
      <c r="L146" s="485">
        <v>1.4</v>
      </c>
      <c r="M146" s="485">
        <v>1.4</v>
      </c>
      <c r="N146" s="485">
        <v>1.4</v>
      </c>
      <c r="O146" s="485">
        <v>1.4</v>
      </c>
      <c r="P146" s="486"/>
      <c r="Q146" s="485">
        <v>1.4</v>
      </c>
      <c r="R146" s="485">
        <v>1.4</v>
      </c>
      <c r="S146" s="485">
        <v>1.4</v>
      </c>
      <c r="T146" s="485">
        <v>1.4</v>
      </c>
      <c r="U146" s="485">
        <v>1.4</v>
      </c>
      <c r="V146" s="485">
        <v>1.4</v>
      </c>
      <c r="W146" s="485">
        <v>1.4</v>
      </c>
      <c r="X146" s="775">
        <v>1.4</v>
      </c>
      <c r="Y146" s="775">
        <v>1.4</v>
      </c>
      <c r="Z146" s="485">
        <v>1.3</v>
      </c>
      <c r="AA146" s="775">
        <v>1.4</v>
      </c>
      <c r="AB146" s="485">
        <v>1.4</v>
      </c>
      <c r="AC146" s="481"/>
    </row>
    <row r="147" spans="1:29" x14ac:dyDescent="0.25">
      <c r="A147" s="477"/>
      <c r="B147" s="477"/>
      <c r="C147" s="478"/>
      <c r="D147" s="479"/>
      <c r="E147" s="240" t="s">
        <v>293</v>
      </c>
      <c r="F147" s="483">
        <f t="shared" si="8"/>
        <v>1.4</v>
      </c>
      <c r="G147" s="484" t="s">
        <v>189</v>
      </c>
      <c r="H147" s="480"/>
      <c r="I147" s="456" t="str">
        <f t="array" ref="I147" xml:space="preserve"> IF( INDEX(J147:AC147, I$5) = "", IF( INDEX(J147:AC147, I$6) = F147, "vw", "tu"), IF(INDEX(J147:AC147, I$5) = F147, "vw", "tu"))</f>
        <v>vw</v>
      </c>
      <c r="J147" s="481"/>
      <c r="K147" s="485">
        <v>1.4</v>
      </c>
      <c r="L147" s="485">
        <v>1.4</v>
      </c>
      <c r="M147" s="485">
        <v>1.4</v>
      </c>
      <c r="N147" s="485">
        <v>1.4</v>
      </c>
      <c r="O147" s="485">
        <v>1.4</v>
      </c>
      <c r="P147" s="486"/>
      <c r="Q147" s="485">
        <v>1.4</v>
      </c>
      <c r="R147" s="485">
        <v>1.4</v>
      </c>
      <c r="S147" s="485">
        <v>1.4</v>
      </c>
      <c r="T147" s="485">
        <v>1.4</v>
      </c>
      <c r="U147" s="485">
        <v>1.4</v>
      </c>
      <c r="V147" s="485">
        <v>1.4</v>
      </c>
      <c r="W147" s="485">
        <v>1.4</v>
      </c>
      <c r="X147" s="775">
        <v>1.4</v>
      </c>
      <c r="Y147" s="775">
        <v>1.4</v>
      </c>
      <c r="Z147" s="485">
        <v>1.3</v>
      </c>
      <c r="AA147" s="775">
        <v>1.4</v>
      </c>
      <c r="AB147" s="485">
        <v>1.4</v>
      </c>
      <c r="AC147" s="481"/>
    </row>
    <row r="148" spans="1:29" x14ac:dyDescent="0.25">
      <c r="A148" s="477"/>
      <c r="B148" s="477"/>
      <c r="C148" s="478"/>
      <c r="D148" s="479"/>
      <c r="E148" s="240" t="s">
        <v>294</v>
      </c>
      <c r="F148" s="483">
        <f t="shared" si="8"/>
        <v>1.4</v>
      </c>
      <c r="G148" s="484" t="s">
        <v>189</v>
      </c>
      <c r="H148" s="480"/>
      <c r="I148" s="456" t="str">
        <f t="array" ref="I148" xml:space="preserve"> IF( INDEX(J148:AC148, I$5) = "", IF( INDEX(J148:AC148, I$6) = F148, "vw", "tu"), IF(INDEX(J148:AC148, I$5) = F148, "vw", "tu"))</f>
        <v>vw</v>
      </c>
      <c r="J148" s="481"/>
      <c r="K148" s="485">
        <v>1.4</v>
      </c>
      <c r="L148" s="485">
        <v>1.4</v>
      </c>
      <c r="M148" s="485">
        <v>1.4</v>
      </c>
      <c r="N148" s="485">
        <v>1.4</v>
      </c>
      <c r="O148" s="485">
        <v>1.4</v>
      </c>
      <c r="P148" s="486"/>
      <c r="Q148" s="485">
        <v>1.4</v>
      </c>
      <c r="R148" s="485">
        <v>1.4</v>
      </c>
      <c r="S148" s="485">
        <v>1.4</v>
      </c>
      <c r="T148" s="485">
        <v>1.4</v>
      </c>
      <c r="U148" s="485">
        <v>1.4</v>
      </c>
      <c r="V148" s="485">
        <v>1.4</v>
      </c>
      <c r="W148" s="485">
        <v>1.4</v>
      </c>
      <c r="X148" s="775">
        <v>1.4</v>
      </c>
      <c r="Y148" s="775">
        <v>1.4</v>
      </c>
      <c r="Z148" s="485">
        <v>1.3</v>
      </c>
      <c r="AA148" s="775">
        <v>1.4</v>
      </c>
      <c r="AB148" s="485">
        <v>1.4</v>
      </c>
      <c r="AC148" s="481"/>
    </row>
    <row r="149" spans="1:29" x14ac:dyDescent="0.25">
      <c r="A149" s="477"/>
      <c r="B149" s="477"/>
      <c r="C149" s="478"/>
      <c r="D149" s="479"/>
      <c r="E149" s="240" t="s">
        <v>295</v>
      </c>
      <c r="F149" s="483">
        <f t="shared" si="8"/>
        <v>0</v>
      </c>
      <c r="G149" s="484" t="s">
        <v>189</v>
      </c>
      <c r="H149" s="480"/>
      <c r="I149" s="456" t="str">
        <f t="array" ref="I149" xml:space="preserve"> IF( INDEX(J149:AC149, I$5) = "", IF( INDEX(J149:AC149, I$6) = F149, "vw", "tu"), IF(INDEX(J149:AC149, I$5) = F149, "vw", "tu"))</f>
        <v>vw</v>
      </c>
      <c r="J149" s="481"/>
      <c r="K149" s="485"/>
      <c r="L149" s="485"/>
      <c r="M149" s="485"/>
      <c r="N149" s="485"/>
      <c r="O149" s="485"/>
      <c r="P149" s="486"/>
      <c r="Q149" s="485"/>
      <c r="R149" s="485"/>
      <c r="S149" s="485"/>
      <c r="T149" s="485"/>
      <c r="U149" s="485"/>
      <c r="V149" s="485"/>
      <c r="W149" s="485">
        <v>1.4</v>
      </c>
      <c r="X149" s="775"/>
      <c r="Y149" s="775"/>
      <c r="Z149" s="485"/>
      <c r="AA149" s="775"/>
      <c r="AB149" s="485"/>
      <c r="AC149" s="481"/>
    </row>
    <row r="150" spans="1:29" x14ac:dyDescent="0.25">
      <c r="A150" s="477"/>
      <c r="B150" s="477"/>
      <c r="C150" s="478"/>
      <c r="D150" s="479"/>
      <c r="E150" s="240" t="s">
        <v>296</v>
      </c>
      <c r="F150" s="483">
        <f t="shared" si="8"/>
        <v>0</v>
      </c>
      <c r="G150" s="484" t="s">
        <v>189</v>
      </c>
      <c r="H150" s="480"/>
      <c r="I150" s="456" t="str">
        <f t="array" ref="I150" xml:space="preserve"> IF( INDEX(J150:AC150, I$5) = "", IF( INDEX(J150:AC150, I$6) = F150, "vw", "tu"), IF(INDEX(J150:AC150, I$5) = F150, "vw", "tu"))</f>
        <v>vw</v>
      </c>
      <c r="J150" s="481"/>
      <c r="K150" s="485"/>
      <c r="L150" s="485"/>
      <c r="M150" s="485"/>
      <c r="N150" s="485"/>
      <c r="O150" s="485"/>
      <c r="P150" s="486"/>
      <c r="Q150" s="485"/>
      <c r="R150" s="485"/>
      <c r="S150" s="485"/>
      <c r="T150" s="485"/>
      <c r="U150" s="485"/>
      <c r="V150" s="485"/>
      <c r="W150" s="485"/>
      <c r="X150" s="775"/>
      <c r="Y150" s="775"/>
      <c r="Z150" s="485"/>
      <c r="AA150" s="775"/>
      <c r="AB150" s="485"/>
      <c r="AC150" s="481"/>
    </row>
    <row r="151" spans="1:29" x14ac:dyDescent="0.25">
      <c r="A151" s="477"/>
      <c r="B151" s="477"/>
      <c r="C151" s="478"/>
      <c r="D151" s="479"/>
      <c r="E151" s="240" t="s">
        <v>297</v>
      </c>
      <c r="F151" s="483">
        <f t="shared" si="8"/>
        <v>0</v>
      </c>
      <c r="G151" s="484" t="s">
        <v>189</v>
      </c>
      <c r="H151" s="480"/>
      <c r="I151" s="456" t="str">
        <f t="array" ref="I151" xml:space="preserve"> IF( INDEX(J151:AC151, I$5) = "", IF( INDEX(J151:AC151, I$6) = F151, "vw", "tu"), IF(INDEX(J151:AC151, I$5) = F151, "vw", "tu"))</f>
        <v>vw</v>
      </c>
      <c r="J151" s="481"/>
      <c r="K151" s="485"/>
      <c r="L151" s="485"/>
      <c r="M151" s="485"/>
      <c r="N151" s="485"/>
      <c r="O151" s="485"/>
      <c r="P151" s="486"/>
      <c r="Q151" s="485"/>
      <c r="R151" s="485"/>
      <c r="S151" s="485"/>
      <c r="T151" s="485"/>
      <c r="U151" s="485"/>
      <c r="V151" s="485"/>
      <c r="W151" s="485"/>
      <c r="X151" s="775"/>
      <c r="Y151" s="775"/>
      <c r="Z151" s="485"/>
      <c r="AA151" s="775"/>
      <c r="AB151" s="485"/>
      <c r="AC151" s="481"/>
    </row>
    <row r="152" spans="1:29" x14ac:dyDescent="0.25">
      <c r="A152" s="477"/>
      <c r="B152" s="477"/>
      <c r="C152" s="478"/>
      <c r="D152" s="479"/>
      <c r="E152" s="240" t="s">
        <v>298</v>
      </c>
      <c r="F152" s="483">
        <f t="shared" si="8"/>
        <v>0</v>
      </c>
      <c r="G152" s="484" t="s">
        <v>189</v>
      </c>
      <c r="H152" s="480"/>
      <c r="I152" s="456" t="str">
        <f t="array" ref="I152" xml:space="preserve"> IF( INDEX(J152:AC152, I$5) = "", IF( INDEX(J152:AC152, I$6) = F152, "vw", "tu"), IF(INDEX(J152:AC152, I$5) = F152, "vw", "tu"))</f>
        <v>vw</v>
      </c>
      <c r="J152" s="481"/>
      <c r="K152" s="485"/>
      <c r="L152" s="485"/>
      <c r="M152" s="485"/>
      <c r="N152" s="485"/>
      <c r="O152" s="485"/>
      <c r="P152" s="486"/>
      <c r="Q152" s="485"/>
      <c r="R152" s="485"/>
      <c r="S152" s="485"/>
      <c r="T152" s="485"/>
      <c r="U152" s="485"/>
      <c r="V152" s="485"/>
      <c r="W152" s="485"/>
      <c r="X152" s="775"/>
      <c r="Y152" s="775"/>
      <c r="Z152" s="485"/>
      <c r="AA152" s="775"/>
      <c r="AB152" s="485"/>
      <c r="AC152" s="481"/>
    </row>
    <row r="153" spans="1:29" x14ac:dyDescent="0.25">
      <c r="A153" s="477"/>
      <c r="B153" s="477"/>
      <c r="C153" s="478"/>
      <c r="D153" s="479"/>
      <c r="E153" s="240" t="s">
        <v>299</v>
      </c>
      <c r="F153" s="483">
        <f t="shared" si="8"/>
        <v>0</v>
      </c>
      <c r="G153" s="484" t="s">
        <v>189</v>
      </c>
      <c r="H153" s="480"/>
      <c r="I153" s="456" t="str">
        <f t="array" ref="I153" xml:space="preserve"> IF( INDEX(J153:AC153, I$5) = "", IF( INDEX(J153:AC153, I$6) = F153, "vw", "tu"), IF(INDEX(J153:AC153, I$5) = F153, "vw", "tu"))</f>
        <v>vw</v>
      </c>
      <c r="J153" s="481"/>
      <c r="K153" s="485"/>
      <c r="L153" s="485"/>
      <c r="M153" s="485"/>
      <c r="N153" s="485"/>
      <c r="O153" s="485"/>
      <c r="P153" s="486"/>
      <c r="Q153" s="485"/>
      <c r="R153" s="485"/>
      <c r="S153" s="485"/>
      <c r="T153" s="485"/>
      <c r="U153" s="485"/>
      <c r="V153" s="485"/>
      <c r="W153" s="485"/>
      <c r="X153" s="775"/>
      <c r="Y153" s="775"/>
      <c r="Z153" s="485"/>
      <c r="AA153" s="775"/>
      <c r="AB153" s="485"/>
      <c r="AC153" s="481"/>
    </row>
    <row r="154" spans="1:29" x14ac:dyDescent="0.25">
      <c r="A154" s="477"/>
      <c r="B154" s="477"/>
      <c r="C154" s="478"/>
      <c r="D154" s="479"/>
      <c r="E154" s="240" t="s">
        <v>300</v>
      </c>
      <c r="F154" s="483">
        <f t="shared" si="8"/>
        <v>0</v>
      </c>
      <c r="G154" s="484" t="s">
        <v>189</v>
      </c>
      <c r="H154" s="480"/>
      <c r="I154" s="456" t="str">
        <f t="array" ref="I154" xml:space="preserve"> IF( INDEX(J154:AC154, I$5) = "", IF( INDEX(J154:AC154, I$6) = F154, "vw", "tu"), IF(INDEX(J154:AC154, I$5) = F154, "vw", "tu"))</f>
        <v>vw</v>
      </c>
      <c r="J154" s="481"/>
      <c r="K154" s="485"/>
      <c r="L154" s="485"/>
      <c r="M154" s="485"/>
      <c r="N154" s="485"/>
      <c r="O154" s="485"/>
      <c r="P154" s="486"/>
      <c r="Q154" s="485"/>
      <c r="R154" s="485"/>
      <c r="S154" s="485"/>
      <c r="T154" s="485"/>
      <c r="U154" s="485"/>
      <c r="V154" s="485"/>
      <c r="W154" s="485"/>
      <c r="X154" s="775"/>
      <c r="Y154" s="775"/>
      <c r="Z154" s="485"/>
      <c r="AA154" s="775"/>
      <c r="AB154" s="485"/>
      <c r="AC154" s="481"/>
    </row>
    <row r="155" spans="1:29" x14ac:dyDescent="0.25">
      <c r="A155" s="477"/>
      <c r="B155" s="477"/>
      <c r="C155" s="478"/>
      <c r="D155" s="479"/>
      <c r="E155" s="240" t="s">
        <v>301</v>
      </c>
      <c r="F155" s="483">
        <f t="shared" si="8"/>
        <v>0</v>
      </c>
      <c r="G155" s="484" t="s">
        <v>189</v>
      </c>
      <c r="H155" s="480"/>
      <c r="I155" s="456" t="str">
        <f t="array" ref="I155" xml:space="preserve"> IF( INDEX(J155:AC155, I$5) = "", IF( INDEX(J155:AC155, I$6) = F155, "vw", "tu"), IF(INDEX(J155:AC155, I$5) = F155, "vw", "tu"))</f>
        <v>vw</v>
      </c>
      <c r="J155" s="481"/>
      <c r="K155" s="485"/>
      <c r="L155" s="485"/>
      <c r="M155" s="485"/>
      <c r="N155" s="485"/>
      <c r="O155" s="485"/>
      <c r="P155" s="486"/>
      <c r="Q155" s="485"/>
      <c r="R155" s="485"/>
      <c r="S155" s="485"/>
      <c r="T155" s="485"/>
      <c r="U155" s="485"/>
      <c r="V155" s="485"/>
      <c r="W155" s="485"/>
      <c r="X155" s="775"/>
      <c r="Y155" s="775"/>
      <c r="Z155" s="485"/>
      <c r="AA155" s="775"/>
      <c r="AB155" s="485"/>
      <c r="AC155" s="481"/>
    </row>
    <row r="156" spans="1:29" x14ac:dyDescent="0.25">
      <c r="A156" s="477"/>
      <c r="B156" s="477"/>
      <c r="C156" s="478"/>
      <c r="D156" s="479"/>
      <c r="E156" s="240" t="s">
        <v>302</v>
      </c>
      <c r="F156" s="483">
        <f t="shared" si="8"/>
        <v>0</v>
      </c>
      <c r="G156" s="484" t="s">
        <v>189</v>
      </c>
      <c r="H156" s="480"/>
      <c r="I156" s="456" t="str">
        <f t="array" ref="I156" xml:space="preserve"> IF( INDEX(J156:AC156, I$5) = "", IF( INDEX(J156:AC156, I$6) = F156, "vw", "tu"), IF(INDEX(J156:AC156, I$5) = F156, "vw", "tu"))</f>
        <v>vw</v>
      </c>
      <c r="J156" s="481"/>
      <c r="K156" s="485"/>
      <c r="L156" s="485"/>
      <c r="M156" s="485"/>
      <c r="N156" s="485"/>
      <c r="O156" s="485"/>
      <c r="P156" s="486"/>
      <c r="Q156" s="485"/>
      <c r="R156" s="485"/>
      <c r="S156" s="485"/>
      <c r="T156" s="485"/>
      <c r="U156" s="485"/>
      <c r="V156" s="485"/>
      <c r="W156" s="485"/>
      <c r="X156" s="775"/>
      <c r="Y156" s="775"/>
      <c r="Z156" s="485"/>
      <c r="AA156" s="775"/>
      <c r="AB156" s="485"/>
      <c r="AC156" s="481"/>
    </row>
    <row r="158" spans="1:29" x14ac:dyDescent="0.25">
      <c r="B158" s="1" t="s">
        <v>228</v>
      </c>
    </row>
    <row r="159" spans="1:29" x14ac:dyDescent="0.25">
      <c r="A159" s="289"/>
      <c r="B159" s="289"/>
      <c r="C159" s="290"/>
      <c r="D159" s="291"/>
      <c r="E159" s="307" t="s">
        <v>229</v>
      </c>
      <c r="F159" s="308">
        <f xml:space="preserve"> IF( INDEX(J159:AC159, $I$4) = "", INDEX(J159:AB159, $I$6), INDEX(J159:AC159, $I$4))</f>
        <v>0.12</v>
      </c>
      <c r="G159" s="307" t="s">
        <v>104</v>
      </c>
      <c r="H159" s="307"/>
      <c r="I159" s="414" t="str">
        <f t="array" ref="I159" xml:space="preserve"> IF( INDEX(J159:AC159, I$5) = "", IF( INDEX(J159:AC159, I$6) = F159, "vw", "tu"), IF(INDEX(J159:AC159, I$5) = F159, "vw", "tu"))</f>
        <v>vw</v>
      </c>
      <c r="J159" s="309"/>
      <c r="K159" s="310">
        <v>0.12</v>
      </c>
      <c r="L159" s="310">
        <v>0.12</v>
      </c>
      <c r="M159" s="310">
        <v>0.12</v>
      </c>
      <c r="N159" s="310">
        <v>0.12</v>
      </c>
      <c r="O159" s="310">
        <v>0.12</v>
      </c>
      <c r="P159" s="311"/>
      <c r="Q159" s="310">
        <v>0.12</v>
      </c>
      <c r="R159" s="310">
        <v>0.12</v>
      </c>
      <c r="S159" s="310">
        <v>0.12</v>
      </c>
      <c r="T159" s="310">
        <v>0.12</v>
      </c>
      <c r="U159" s="310">
        <v>0.12</v>
      </c>
      <c r="V159" s="310">
        <v>0.12</v>
      </c>
      <c r="W159" s="310">
        <v>0.12</v>
      </c>
      <c r="X159" s="769">
        <v>0.12</v>
      </c>
      <c r="Y159" s="769">
        <v>0.12</v>
      </c>
      <c r="Z159" s="310">
        <v>0.12</v>
      </c>
      <c r="AA159" s="769">
        <v>0.12</v>
      </c>
      <c r="AB159" s="310">
        <v>0.12</v>
      </c>
      <c r="AC159" s="311"/>
    </row>
    <row r="160" spans="1:29" x14ac:dyDescent="0.25">
      <c r="E160" s="6" t="s">
        <v>227</v>
      </c>
      <c r="F160" s="167">
        <f xml:space="preserve"> IF( INDEX(J160:AC160, $I$4) = "", INDEX(J160:AB160, $I$6), INDEX(J160:AC160, $I$4))</f>
        <v>0</v>
      </c>
      <c r="G160" s="6" t="str">
        <f xml:space="preserve"> SMU</f>
        <v>$ 000s</v>
      </c>
      <c r="H160" s="6"/>
      <c r="I160" s="438" t="str">
        <f t="array" ref="I160" xml:space="preserve"> IF( INDEX(J160:AC160, I$5) = "", IF( INDEX(J160:AC160, I$6) = F160, "vw", "tu"), IF(INDEX(J160:AC160, I$5) = F160, "vw", "tu"))</f>
        <v>vw</v>
      </c>
      <c r="J160" s="262"/>
      <c r="K160" s="295"/>
      <c r="L160" s="295"/>
      <c r="M160" s="295"/>
      <c r="N160" s="295"/>
      <c r="O160" s="295"/>
      <c r="P160" s="178"/>
      <c r="Q160" s="295"/>
      <c r="R160" s="295"/>
      <c r="S160" s="295"/>
      <c r="T160" s="295"/>
      <c r="U160" s="295"/>
      <c r="V160" s="295"/>
      <c r="W160" s="295"/>
      <c r="X160" s="202"/>
      <c r="Y160" s="202"/>
      <c r="Z160" s="295"/>
      <c r="AA160" s="202"/>
      <c r="AB160" s="295"/>
      <c r="AC160" s="178"/>
    </row>
    <row r="162" spans="1:29" x14ac:dyDescent="0.25">
      <c r="B162" s="1" t="s">
        <v>484</v>
      </c>
    </row>
    <row r="163" spans="1:29" x14ac:dyDescent="0.25">
      <c r="E163" s="32" t="s">
        <v>480</v>
      </c>
      <c r="F163" s="167">
        <f xml:space="preserve"> IF( INDEX(J163:AC163, $I$4) = "", INDEX(J163:AB163, $I$6), INDEX(J163:AC163, $I$4))</f>
        <v>1</v>
      </c>
      <c r="G163" s="32" t="s">
        <v>481</v>
      </c>
      <c r="I163" s="414" t="str">
        <f t="array" ref="I163" xml:space="preserve"> IF( INDEX(J163:AC163, I$5) = "", IF( INDEX(J163:AC163, I$6) = F163, "vw", "tu"), IF(INDEX(J163:AC163, I$5) = F163, "vw", "tu"))</f>
        <v>vw</v>
      </c>
      <c r="K163" s="295">
        <v>1</v>
      </c>
      <c r="L163" s="295">
        <v>1</v>
      </c>
      <c r="M163" s="295">
        <v>1</v>
      </c>
      <c r="N163" s="295">
        <v>1</v>
      </c>
      <c r="O163" s="295">
        <v>1</v>
      </c>
      <c r="Q163" s="295">
        <v>1</v>
      </c>
      <c r="R163" s="295">
        <v>1</v>
      </c>
      <c r="S163" s="295">
        <v>1</v>
      </c>
      <c r="T163" s="295">
        <v>1</v>
      </c>
      <c r="U163" s="295">
        <v>1</v>
      </c>
      <c r="V163" s="295">
        <v>1</v>
      </c>
      <c r="W163" s="295">
        <v>1</v>
      </c>
      <c r="X163" s="202">
        <v>1</v>
      </c>
      <c r="Y163" s="202">
        <v>1</v>
      </c>
      <c r="Z163" s="295">
        <v>1</v>
      </c>
      <c r="AA163" s="202">
        <v>1</v>
      </c>
      <c r="AB163" s="295">
        <v>1</v>
      </c>
      <c r="AC163" s="178"/>
    </row>
    <row r="164" spans="1:29" x14ac:dyDescent="0.25">
      <c r="E164" s="320" t="s">
        <v>458</v>
      </c>
      <c r="F164" s="308">
        <f xml:space="preserve"> IF( INDEX(J164:AC164, $I$4) = "", INDEX(J164:AB164, $I$6), INDEX(J164:AC164, $I$4))</f>
        <v>0.5</v>
      </c>
      <c r="G164" s="307" t="s">
        <v>104</v>
      </c>
      <c r="H164" s="307"/>
      <c r="I164" s="414" t="str">
        <f t="array" ref="I164" xml:space="preserve"> IF( INDEX(J164:AC164, I$5) = "", IF( INDEX(J164:AC164, I$6) = F164, "vw", "tu"), IF(INDEX(J164:AC164, I$5) = F164, "vw", "tu"))</f>
        <v>vw</v>
      </c>
      <c r="J164" s="309"/>
      <c r="K164" s="310">
        <v>0.5</v>
      </c>
      <c r="L164" s="310">
        <v>0.5</v>
      </c>
      <c r="M164" s="310">
        <v>0.5</v>
      </c>
      <c r="N164" s="310">
        <v>0.5</v>
      </c>
      <c r="O164" s="310">
        <v>0.5</v>
      </c>
      <c r="P164" s="311"/>
      <c r="Q164" s="310">
        <v>0.5</v>
      </c>
      <c r="R164" s="310">
        <v>0.5</v>
      </c>
      <c r="S164" s="310">
        <v>0.5</v>
      </c>
      <c r="T164" s="310">
        <v>0.5</v>
      </c>
      <c r="U164" s="310">
        <v>0.5</v>
      </c>
      <c r="V164" s="310">
        <v>0.5</v>
      </c>
      <c r="W164" s="310">
        <v>0.5</v>
      </c>
      <c r="X164" s="769">
        <v>0.5</v>
      </c>
      <c r="Y164" s="769">
        <v>0.5</v>
      </c>
      <c r="Z164" s="310">
        <v>0.5</v>
      </c>
      <c r="AA164" s="769">
        <v>0.5</v>
      </c>
      <c r="AB164" s="310">
        <v>0.5</v>
      </c>
      <c r="AC164" s="311"/>
    </row>
    <row r="166" spans="1:29" s="521" customFormat="1" x14ac:dyDescent="0.25">
      <c r="A166" s="15"/>
      <c r="B166" s="15"/>
      <c r="C166" s="21"/>
      <c r="D166" s="48"/>
      <c r="E166" s="196" t="s">
        <v>461</v>
      </c>
      <c r="F166" s="167">
        <f xml:space="preserve"> IF( INDEX(J166:AC166, $I$4) = "", INDEX(J166:AB166, $I$6), INDEX(J166:AC166, $I$4))</f>
        <v>1</v>
      </c>
      <c r="G166" s="196" t="s">
        <v>80</v>
      </c>
      <c r="H166" s="220"/>
      <c r="I166" s="414" t="str">
        <f t="array" ref="I166" xml:space="preserve"> IF( INDEX(J166:AC166, I$5) = "", IF( INDEX(J166:AC166, I$6) = F166, "vw", "tu"), IF(INDEX(J166:AC166, I$5) = F166, "vw", "tu"))</f>
        <v>vw</v>
      </c>
      <c r="J166" s="610"/>
      <c r="K166" s="295">
        <v>1</v>
      </c>
      <c r="L166" s="295">
        <v>1</v>
      </c>
      <c r="M166" s="295">
        <v>1</v>
      </c>
      <c r="N166" s="295">
        <v>1</v>
      </c>
      <c r="O166" s="295">
        <v>1</v>
      </c>
      <c r="P166" s="610"/>
      <c r="Q166" s="295">
        <v>1</v>
      </c>
      <c r="R166" s="295">
        <v>1</v>
      </c>
      <c r="S166" s="295">
        <v>1</v>
      </c>
      <c r="T166" s="295">
        <v>1</v>
      </c>
      <c r="U166" s="295">
        <v>1</v>
      </c>
      <c r="V166" s="295">
        <v>1</v>
      </c>
      <c r="W166" s="295">
        <v>1</v>
      </c>
      <c r="X166" s="202">
        <v>1</v>
      </c>
      <c r="Y166" s="202">
        <v>1</v>
      </c>
      <c r="Z166" s="295">
        <v>1</v>
      </c>
      <c r="AA166" s="202">
        <v>1</v>
      </c>
      <c r="AB166" s="295">
        <v>1</v>
      </c>
      <c r="AC166" s="178"/>
    </row>
    <row r="168" spans="1:29" x14ac:dyDescent="0.25">
      <c r="B168" s="1" t="s">
        <v>221</v>
      </c>
    </row>
    <row r="169" spans="1:29" x14ac:dyDescent="0.25">
      <c r="A169" s="289"/>
      <c r="B169" s="289"/>
      <c r="C169" s="290"/>
      <c r="D169" s="291"/>
      <c r="E169" s="292" t="s">
        <v>627</v>
      </c>
      <c r="F169" s="308">
        <f xml:space="preserve"> IF( INDEX(J169:AC169, $I$4) = "", INDEX(J169:AB169, $I$6), INDEX(J169:AC169, $I$4))</f>
        <v>0.4</v>
      </c>
      <c r="G169" s="307" t="s">
        <v>104</v>
      </c>
      <c r="H169" s="307"/>
      <c r="I169" s="414" t="str">
        <f t="array" ref="I169" xml:space="preserve"> IF( INDEX(J169:AC169, I$5) = "", IF( INDEX(J169:AC169, I$6) = F169, "vw", "tu"), IF(INDEX(J169:AC169, I$5) = F169, "vw", "tu"))</f>
        <v>vw</v>
      </c>
      <c r="J169" s="309"/>
      <c r="K169" s="310">
        <v>0.4</v>
      </c>
      <c r="L169" s="310">
        <v>0.4</v>
      </c>
      <c r="M169" s="310">
        <v>0.4</v>
      </c>
      <c r="N169" s="310">
        <v>0.4</v>
      </c>
      <c r="O169" s="310">
        <v>0.4</v>
      </c>
      <c r="P169" s="311"/>
      <c r="Q169" s="310">
        <v>0.4</v>
      </c>
      <c r="R169" s="310">
        <v>0.4</v>
      </c>
      <c r="S169" s="310">
        <v>0.4</v>
      </c>
      <c r="T169" s="310">
        <v>0.4</v>
      </c>
      <c r="U169" s="310">
        <v>0.4</v>
      </c>
      <c r="V169" s="310">
        <v>0.4</v>
      </c>
      <c r="W169" s="310">
        <v>0.4</v>
      </c>
      <c r="X169" s="310">
        <v>0.4</v>
      </c>
      <c r="Y169" s="310">
        <v>0.4</v>
      </c>
      <c r="Z169" s="310">
        <v>0.4</v>
      </c>
      <c r="AA169" s="310">
        <v>0.4</v>
      </c>
      <c r="AB169" s="310">
        <v>0.4</v>
      </c>
      <c r="AC169" s="311"/>
    </row>
    <row r="170" spans="1:29" x14ac:dyDescent="0.25">
      <c r="A170" s="289"/>
      <c r="B170" s="289"/>
      <c r="C170" s="290"/>
      <c r="D170" s="291"/>
      <c r="E170" s="292" t="s">
        <v>628</v>
      </c>
      <c r="F170" s="308">
        <f xml:space="preserve"> IF( INDEX(J170:AC170, $I$4) = "", INDEX(J170:AB170, $I$6), INDEX(J170:AC170, $I$4))</f>
        <v>0.08</v>
      </c>
      <c r="G170" s="307" t="s">
        <v>104</v>
      </c>
      <c r="H170" s="307"/>
      <c r="I170" s="414" t="str">
        <f t="array" ref="I170" xml:space="preserve"> IF( INDEX(J170:AC170, I$5) = "", IF( INDEX(J170:AC170, I$6) = F170, "vw", "tu"), IF(INDEX(J170:AC170, I$5) = F170, "vw", "tu"))</f>
        <v>vw</v>
      </c>
      <c r="J170" s="309"/>
      <c r="K170" s="310">
        <v>0.08</v>
      </c>
      <c r="L170" s="310">
        <v>0.08</v>
      </c>
      <c r="M170" s="310">
        <v>0.08</v>
      </c>
      <c r="N170" s="310">
        <v>0.08</v>
      </c>
      <c r="O170" s="310">
        <v>0.08</v>
      </c>
      <c r="P170" s="311"/>
      <c r="Q170" s="310">
        <v>0.08</v>
      </c>
      <c r="R170" s="310">
        <v>0.08</v>
      </c>
      <c r="S170" s="310">
        <v>0.08</v>
      </c>
      <c r="T170" s="310">
        <v>0.08</v>
      </c>
      <c r="U170" s="310">
        <v>0.08</v>
      </c>
      <c r="V170" s="310">
        <v>0.08</v>
      </c>
      <c r="W170" s="310">
        <v>0.08</v>
      </c>
      <c r="X170" s="310">
        <v>0.08</v>
      </c>
      <c r="Y170" s="310">
        <v>0.08</v>
      </c>
      <c r="Z170" s="310">
        <v>0.08</v>
      </c>
      <c r="AA170" s="310">
        <v>0.08</v>
      </c>
      <c r="AB170" s="310">
        <v>0.08</v>
      </c>
      <c r="AC170" s="311"/>
    </row>
    <row r="172" spans="1:29" x14ac:dyDescent="0.25">
      <c r="E172" s="6" t="s">
        <v>366</v>
      </c>
      <c r="F172" s="167">
        <f xml:space="preserve"> IF( INDEX(J172:AC172, $I$4) = "", INDEX(J172:AB172, $I$6), INDEX(J172:AC172, $I$4))</f>
        <v>100</v>
      </c>
      <c r="G172" s="6" t="s">
        <v>107</v>
      </c>
      <c r="H172" s="6"/>
      <c r="I172" s="414" t="str">
        <f t="array" ref="I172" xml:space="preserve"> IF( INDEX(J172:AC172, I$5) = "", IF( INDEX(J172:AC172, I$6) = F172, "vw", "tu"), IF(INDEX(J172:AC172, I$5) = F172, "vw", "tu"))</f>
        <v>vw</v>
      </c>
      <c r="J172" s="262"/>
      <c r="K172" s="295">
        <v>100</v>
      </c>
      <c r="L172" s="295">
        <v>100</v>
      </c>
      <c r="M172" s="295">
        <v>100</v>
      </c>
      <c r="N172" s="295">
        <v>100</v>
      </c>
      <c r="O172" s="295">
        <v>100</v>
      </c>
      <c r="P172" s="178"/>
      <c r="Q172" s="295">
        <v>100</v>
      </c>
      <c r="R172" s="295">
        <v>100</v>
      </c>
      <c r="S172" s="295">
        <v>100</v>
      </c>
      <c r="T172" s="295">
        <v>100</v>
      </c>
      <c r="U172" s="295">
        <v>100</v>
      </c>
      <c r="V172" s="295">
        <v>100</v>
      </c>
      <c r="W172" s="295">
        <v>100</v>
      </c>
      <c r="X172" s="202">
        <v>100</v>
      </c>
      <c r="Y172" s="202">
        <v>100</v>
      </c>
      <c r="Z172" s="295">
        <v>100</v>
      </c>
      <c r="AA172" s="202">
        <v>100</v>
      </c>
      <c r="AB172" s="295">
        <v>100</v>
      </c>
      <c r="AC172" s="178"/>
    </row>
    <row r="173" spans="1:29" x14ac:dyDescent="0.25">
      <c r="E173" s="12" t="s">
        <v>690</v>
      </c>
      <c r="F173" s="308">
        <f xml:space="preserve"> IF( INDEX(J173:AC173, $I$4) = "", INDEX(J173:AB173, $I$6), INDEX(J173:AC173, $I$4))</f>
        <v>0.09</v>
      </c>
      <c r="G173" s="12" t="s">
        <v>118</v>
      </c>
      <c r="H173" s="6"/>
      <c r="I173" s="414"/>
      <c r="J173" s="262"/>
      <c r="K173" s="776">
        <v>0.09</v>
      </c>
      <c r="L173" s="776">
        <v>0.09</v>
      </c>
      <c r="M173" s="776">
        <v>0.09</v>
      </c>
      <c r="N173" s="776">
        <v>0.09</v>
      </c>
      <c r="O173" s="776">
        <v>0.09</v>
      </c>
      <c r="P173" s="178"/>
      <c r="Q173" s="776">
        <v>0.09</v>
      </c>
      <c r="R173" s="776">
        <v>0.09</v>
      </c>
      <c r="S173" s="776">
        <v>0.09</v>
      </c>
      <c r="T173" s="776">
        <v>0.09</v>
      </c>
      <c r="U173" s="776">
        <v>0.09</v>
      </c>
      <c r="V173" s="776">
        <v>0.09</v>
      </c>
      <c r="W173" s="776">
        <v>0.09</v>
      </c>
      <c r="X173" s="776">
        <v>0.09</v>
      </c>
      <c r="Y173" s="647">
        <v>0.09</v>
      </c>
      <c r="Z173" s="776">
        <v>0.09</v>
      </c>
      <c r="AA173" s="776">
        <v>0.09</v>
      </c>
      <c r="AB173" s="776">
        <v>0.09</v>
      </c>
      <c r="AC173" s="178"/>
    </row>
    <row r="174" spans="1:29" x14ac:dyDescent="0.25">
      <c r="E174" s="12" t="s">
        <v>691</v>
      </c>
      <c r="F174" s="308">
        <f xml:space="preserve"> IF( INDEX(J174:AC174, $I$4) = "", INDEX(J174:AB174, $I$6), INDEX(J174:AC174, $I$4))</f>
        <v>8.8200000000000001E-2</v>
      </c>
      <c r="G174" s="12" t="s">
        <v>118</v>
      </c>
      <c r="I174" s="414" t="str">
        <f t="array" ref="I174" xml:space="preserve"> IF( INDEX(J174:AC174, I$5) = "", IF( INDEX(J174:AC174, I$6) = F174, "vw", "tu"), IF(INDEX(J174:AC174, I$5) = F174, "vw", "tu"))</f>
        <v>vw</v>
      </c>
      <c r="J174" s="309"/>
      <c r="K174" s="777">
        <f>K173*(1-K$208)</f>
        <v>8.8200000000000001E-2</v>
      </c>
      <c r="L174" s="777">
        <f t="shared" ref="L174:O174" si="9">L173*(1-L$208)</f>
        <v>8.8200000000000001E-2</v>
      </c>
      <c r="M174" s="777">
        <f t="shared" ref="M174:N174" si="10">M173*(1-M$208)</f>
        <v>8.8200000000000001E-2</v>
      </c>
      <c r="N174" s="777">
        <f t="shared" si="10"/>
        <v>8.8200000000000001E-2</v>
      </c>
      <c r="O174" s="777">
        <f t="shared" si="9"/>
        <v>8.8200000000000001E-2</v>
      </c>
      <c r="P174" s="311"/>
      <c r="Q174" s="777">
        <f>Q173*(1-Q$208)</f>
        <v>8.8200000000000001E-2</v>
      </c>
      <c r="R174" s="777">
        <f t="shared" ref="R174:AB174" si="11">R173*(1-R$208)</f>
        <v>8.8200000000000001E-2</v>
      </c>
      <c r="S174" s="777">
        <f t="shared" si="11"/>
        <v>8.8200000000000001E-2</v>
      </c>
      <c r="T174" s="777">
        <f t="shared" si="11"/>
        <v>8.8200000000000001E-2</v>
      </c>
      <c r="U174" s="777">
        <f t="shared" si="11"/>
        <v>8.8200000000000001E-2</v>
      </c>
      <c r="V174" s="777">
        <f t="shared" si="11"/>
        <v>8.8200000000000001E-2</v>
      </c>
      <c r="W174" s="777">
        <f t="shared" si="11"/>
        <v>8.8200000000000001E-2</v>
      </c>
      <c r="X174" s="777">
        <f t="shared" si="11"/>
        <v>8.8200000000000001E-2</v>
      </c>
      <c r="Y174" s="779">
        <f t="shared" si="11"/>
        <v>8.8200000000000001E-2</v>
      </c>
      <c r="Z174" s="777">
        <f t="shared" si="11"/>
        <v>8.8200000000000001E-2</v>
      </c>
      <c r="AA174" s="777">
        <f t="shared" si="11"/>
        <v>8.8200000000000001E-2</v>
      </c>
      <c r="AB174" s="777">
        <f t="shared" si="11"/>
        <v>0.09</v>
      </c>
      <c r="AC174" s="311"/>
    </row>
    <row r="177" spans="1:29" x14ac:dyDescent="0.25">
      <c r="A177" s="1" t="s">
        <v>260</v>
      </c>
    </row>
    <row r="179" spans="1:29" x14ac:dyDescent="0.25">
      <c r="E179" s="6" t="s">
        <v>247</v>
      </c>
      <c r="F179" s="167">
        <f xml:space="preserve"> IF( INDEX(J179:AC179, $I$4) = "", INDEX(J179:AB179, $I$6), INDEX(J179:AC179, $I$4))</f>
        <v>45</v>
      </c>
      <c r="G179" s="6" t="s">
        <v>180</v>
      </c>
      <c r="H179" s="6"/>
      <c r="I179" s="438" t="str">
        <f t="array" ref="I179" xml:space="preserve"> IF( INDEX(J179:AC179, I$5) = "", IF( INDEX(J179:AC179, I$6) = F179, "vw", "tu"), IF(INDEX(J179:AC179, I$5) = F179, "vw", "tu"))</f>
        <v>vw</v>
      </c>
      <c r="J179" s="262"/>
      <c r="K179" s="295">
        <v>45</v>
      </c>
      <c r="L179" s="295">
        <v>45</v>
      </c>
      <c r="M179" s="295">
        <v>45</v>
      </c>
      <c r="N179" s="295">
        <v>45</v>
      </c>
      <c r="O179" s="295">
        <v>45</v>
      </c>
      <c r="P179" s="178"/>
      <c r="Q179" s="295">
        <v>45</v>
      </c>
      <c r="R179" s="295">
        <v>45</v>
      </c>
      <c r="S179" s="295">
        <v>45</v>
      </c>
      <c r="T179" s="295">
        <v>45</v>
      </c>
      <c r="U179" s="295">
        <v>45</v>
      </c>
      <c r="V179" s="295">
        <v>45</v>
      </c>
      <c r="W179" s="295">
        <v>45</v>
      </c>
      <c r="X179" s="202">
        <v>45</v>
      </c>
      <c r="Y179" s="202">
        <v>45</v>
      </c>
      <c r="Z179" s="295">
        <v>45</v>
      </c>
      <c r="AA179" s="202">
        <v>45</v>
      </c>
      <c r="AB179" s="295">
        <v>45</v>
      </c>
      <c r="AC179" s="178"/>
    </row>
    <row r="180" spans="1:29" x14ac:dyDescent="0.25">
      <c r="E180" s="6" t="s">
        <v>252</v>
      </c>
      <c r="F180" s="167">
        <f xml:space="preserve"> IF( INDEX(J180:AC180, $I$4) = "", INDEX(J180:AB180, $I$6), INDEX(J180:AC180, $I$4))</f>
        <v>45</v>
      </c>
      <c r="G180" s="6" t="s">
        <v>180</v>
      </c>
      <c r="H180" s="6"/>
      <c r="I180" s="438" t="str">
        <f t="array" ref="I180" xml:space="preserve"> IF( INDEX(J180:AC180, I$5) = "", IF( INDEX(J180:AC180, I$6) = F180, "vw", "tu"), IF(INDEX(J180:AC180, I$5) = F180, "vw", "tu"))</f>
        <v>vw</v>
      </c>
      <c r="J180" s="262"/>
      <c r="K180" s="295">
        <v>45</v>
      </c>
      <c r="L180" s="295">
        <v>45</v>
      </c>
      <c r="M180" s="295">
        <v>45</v>
      </c>
      <c r="N180" s="295">
        <v>45</v>
      </c>
      <c r="O180" s="295">
        <v>45</v>
      </c>
      <c r="P180" s="178"/>
      <c r="Q180" s="295">
        <v>45</v>
      </c>
      <c r="R180" s="295">
        <v>45</v>
      </c>
      <c r="S180" s="295">
        <v>45</v>
      </c>
      <c r="T180" s="295">
        <v>45</v>
      </c>
      <c r="U180" s="295">
        <v>45</v>
      </c>
      <c r="V180" s="295">
        <v>45</v>
      </c>
      <c r="W180" s="295">
        <v>45</v>
      </c>
      <c r="X180" s="202">
        <v>45</v>
      </c>
      <c r="Y180" s="202">
        <v>45</v>
      </c>
      <c r="Z180" s="295">
        <v>45</v>
      </c>
      <c r="AA180" s="202">
        <v>45</v>
      </c>
      <c r="AB180" s="295">
        <v>45</v>
      </c>
      <c r="AC180" s="178"/>
    </row>
    <row r="181" spans="1:29" x14ac:dyDescent="0.25">
      <c r="E181" s="548" t="s">
        <v>601</v>
      </c>
      <c r="F181" s="167">
        <f xml:space="preserve"> IF( INDEX(J181:AC181, $I$4) = "", INDEX(J181:AB181, $I$6), INDEX(J181:AC181, $I$4))</f>
        <v>0</v>
      </c>
      <c r="G181" s="6" t="s">
        <v>10</v>
      </c>
      <c r="H181" s="6"/>
      <c r="I181" s="438" t="str">
        <f t="array" ref="I181" xml:space="preserve"> IF( INDEX(J181:AC181, I$5) = "", IF( INDEX(J181:AC181, I$6) = F181, "vw", "tu"), IF(INDEX(J181:AC181, I$5) = F181, "vw", "tu"))</f>
        <v>vw</v>
      </c>
      <c r="J181" s="262"/>
      <c r="K181" s="295">
        <v>0</v>
      </c>
      <c r="L181" s="295">
        <v>0</v>
      </c>
      <c r="M181" s="295">
        <v>0</v>
      </c>
      <c r="N181" s="295">
        <v>0</v>
      </c>
      <c r="O181" s="295">
        <v>0</v>
      </c>
      <c r="P181" s="178"/>
      <c r="Q181" s="295">
        <v>0</v>
      </c>
      <c r="R181" s="295">
        <v>0</v>
      </c>
      <c r="S181" s="295">
        <v>0</v>
      </c>
      <c r="T181" s="295">
        <v>0</v>
      </c>
      <c r="U181" s="295">
        <v>0</v>
      </c>
      <c r="V181" s="295">
        <v>0</v>
      </c>
      <c r="W181" s="295">
        <v>0</v>
      </c>
      <c r="X181" s="202">
        <v>0</v>
      </c>
      <c r="Y181" s="202">
        <v>0</v>
      </c>
      <c r="Z181" s="295">
        <v>0</v>
      </c>
      <c r="AA181" s="202">
        <v>0</v>
      </c>
      <c r="AB181" s="295">
        <v>0</v>
      </c>
      <c r="AC181" s="178"/>
    </row>
    <row r="183" spans="1:29" s="521" customFormat="1" x14ac:dyDescent="0.25">
      <c r="A183" s="15"/>
      <c r="B183" s="15"/>
      <c r="C183" s="21"/>
      <c r="D183" s="48"/>
      <c r="E183" s="196" t="s">
        <v>619</v>
      </c>
      <c r="F183" s="167">
        <f xml:space="preserve"> IF( INDEX(J183:AC183, $I$4) = "", INDEX(J183:AB183, $I$6), INDEX(J183:AC183, $I$4))</f>
        <v>1</v>
      </c>
      <c r="G183" s="196" t="s">
        <v>80</v>
      </c>
      <c r="H183" s="220"/>
      <c r="I183" s="414" t="str">
        <f t="array" ref="I183" xml:space="preserve"> IF( INDEX(J183:AC183, I$5) = "", IF( INDEX(J183:AC183, I$6) = F183, "vw", "tu"), IF(INDEX(J183:AC183, I$5) = F183, "vw", "tu"))</f>
        <v>vw</v>
      </c>
      <c r="J183" s="610"/>
      <c r="K183" s="295">
        <v>1</v>
      </c>
      <c r="L183" s="295">
        <v>1</v>
      </c>
      <c r="M183" s="295">
        <v>1</v>
      </c>
      <c r="N183" s="295">
        <v>1</v>
      </c>
      <c r="O183" s="295">
        <v>1</v>
      </c>
      <c r="P183" s="610"/>
      <c r="Q183" s="295">
        <v>1</v>
      </c>
      <c r="R183" s="295">
        <v>1</v>
      </c>
      <c r="S183" s="295">
        <v>1</v>
      </c>
      <c r="T183" s="295">
        <v>1</v>
      </c>
      <c r="U183" s="295">
        <v>1</v>
      </c>
      <c r="V183" s="295">
        <v>1</v>
      </c>
      <c r="W183" s="295">
        <v>1</v>
      </c>
      <c r="X183" s="202">
        <v>1</v>
      </c>
      <c r="Y183" s="202">
        <v>1</v>
      </c>
      <c r="Z183" s="295">
        <v>1</v>
      </c>
      <c r="AA183" s="202">
        <v>1</v>
      </c>
      <c r="AB183" s="295">
        <v>1</v>
      </c>
      <c r="AC183" s="178"/>
    </row>
    <row r="185" spans="1:29" x14ac:dyDescent="0.25">
      <c r="A185" s="1" t="s">
        <v>222</v>
      </c>
      <c r="I185" s="384"/>
    </row>
    <row r="186" spans="1:29" x14ac:dyDescent="0.25">
      <c r="I186" s="384"/>
    </row>
    <row r="187" spans="1:29" x14ac:dyDescent="0.25">
      <c r="B187" s="1" t="s">
        <v>223</v>
      </c>
      <c r="I187" s="384"/>
    </row>
    <row r="188" spans="1:29" x14ac:dyDescent="0.25">
      <c r="A188" s="33"/>
      <c r="B188" s="33"/>
      <c r="C188" s="30"/>
      <c r="D188" s="31"/>
      <c r="E188" s="31" t="s">
        <v>629</v>
      </c>
      <c r="F188" s="167">
        <f xml:space="preserve"> IF( INDEX(J188:AC188, $I$4) = "", INDEX(J188:AB188, $I$6), INDEX(J188:AC188, $I$4))</f>
        <v>17</v>
      </c>
      <c r="G188" s="31" t="s">
        <v>29</v>
      </c>
      <c r="H188" s="177"/>
      <c r="I188" s="384" t="str">
        <f t="array" ref="I188" xml:space="preserve"> IF( INDEX(J188:AC188, I$5) = "", IF( INDEX(J188:AC188, I$6) = F188, "vw", "tu"), IF(INDEX(J188:AC188, I$5) = F188, "vw", "tu"))</f>
        <v>vw</v>
      </c>
      <c r="J188" s="262"/>
      <c r="K188" s="160">
        <v>17</v>
      </c>
      <c r="L188" s="160">
        <v>17</v>
      </c>
      <c r="M188" s="160">
        <v>17</v>
      </c>
      <c r="N188" s="160">
        <v>17</v>
      </c>
      <c r="O188" s="160">
        <v>17</v>
      </c>
      <c r="P188" s="178"/>
      <c r="Q188" s="160">
        <v>17</v>
      </c>
      <c r="R188" s="160">
        <v>17</v>
      </c>
      <c r="S188" s="160">
        <v>17</v>
      </c>
      <c r="T188" s="160">
        <v>17</v>
      </c>
      <c r="U188" s="160">
        <v>17</v>
      </c>
      <c r="V188" s="160">
        <v>17</v>
      </c>
      <c r="W188" s="160">
        <v>18</v>
      </c>
      <c r="X188" s="160">
        <v>17</v>
      </c>
      <c r="Y188" s="160">
        <v>17</v>
      </c>
      <c r="Z188" s="160">
        <v>17</v>
      </c>
      <c r="AA188" s="160">
        <v>17</v>
      </c>
      <c r="AB188" s="160">
        <v>17</v>
      </c>
      <c r="AC188" s="178"/>
    </row>
    <row r="189" spans="1:29" x14ac:dyDescent="0.25">
      <c r="E189" s="12" t="s">
        <v>684</v>
      </c>
      <c r="F189" s="167">
        <f xml:space="preserve"> IF( INDEX(J189:AC189, $I$4) = "", INDEX(J189:AB189, $I$6), INDEX(J189:AC189, $I$4))</f>
        <v>450000</v>
      </c>
      <c r="G189" s="6" t="str">
        <f xml:space="preserve"> SMU</f>
        <v>$ 000s</v>
      </c>
      <c r="H189" s="6"/>
      <c r="I189" s="384" t="str">
        <f t="array" ref="I189" xml:space="preserve"> IF( INDEX(J189:AC189, I$5) = "", IF( INDEX(J189:AC189, I$6) = F189, "vw", "tu"), IF(INDEX(J189:AC189, I$5) = F189, "vw", "tu"))</f>
        <v>vw</v>
      </c>
      <c r="J189" s="262"/>
      <c r="K189" s="295">
        <v>450000</v>
      </c>
      <c r="L189" s="295">
        <v>450000</v>
      </c>
      <c r="M189" s="295">
        <v>450000</v>
      </c>
      <c r="N189" s="295">
        <v>450000</v>
      </c>
      <c r="O189" s="295">
        <v>450000</v>
      </c>
      <c r="P189" s="178"/>
      <c r="Q189" s="295">
        <v>450000</v>
      </c>
      <c r="R189" s="295">
        <v>450000</v>
      </c>
      <c r="S189" s="295">
        <v>450000</v>
      </c>
      <c r="T189" s="295">
        <v>450000</v>
      </c>
      <c r="U189" s="295">
        <v>450000</v>
      </c>
      <c r="V189" s="295">
        <v>450000</v>
      </c>
      <c r="W189" s="295">
        <v>450000</v>
      </c>
      <c r="X189" s="202">
        <v>450000</v>
      </c>
      <c r="Y189" s="202">
        <v>450000</v>
      </c>
      <c r="Z189" s="295">
        <v>450000</v>
      </c>
      <c r="AA189" s="202">
        <v>450000</v>
      </c>
      <c r="AB189" s="295">
        <v>450000</v>
      </c>
      <c r="AC189" s="178"/>
    </row>
    <row r="190" spans="1:29" x14ac:dyDescent="0.25">
      <c r="E190" s="12" t="s">
        <v>693</v>
      </c>
      <c r="F190" s="167">
        <f xml:space="preserve"> IF( INDEX(J190:AC190, $I$4) = "", INDEX(J190:AB190, $I$6), INDEX(J190:AC190, $I$4))</f>
        <v>0</v>
      </c>
      <c r="G190" s="6" t="str">
        <f xml:space="preserve"> SMU</f>
        <v>$ 000s</v>
      </c>
      <c r="H190" s="6"/>
      <c r="I190" s="384" t="str">
        <f t="array" ref="I190" xml:space="preserve"> IF( INDEX(J190:AC190, I$5) = "", IF( INDEX(J190:AC190, I$6) = F190, "vw", "tu"), IF(INDEX(J190:AC190, I$5) = F190, "vw", "tu"))</f>
        <v>vw</v>
      </c>
      <c r="J190" s="262"/>
      <c r="K190" s="295">
        <v>0</v>
      </c>
      <c r="L190" s="295">
        <v>0</v>
      </c>
      <c r="M190" s="295">
        <v>0</v>
      </c>
      <c r="N190" s="295">
        <v>0</v>
      </c>
      <c r="O190" s="295">
        <v>0</v>
      </c>
      <c r="P190" s="178"/>
      <c r="Q190" s="295">
        <v>0</v>
      </c>
      <c r="R190" s="295">
        <v>0</v>
      </c>
      <c r="S190" s="295">
        <v>0</v>
      </c>
      <c r="T190" s="295">
        <v>0</v>
      </c>
      <c r="U190" s="295">
        <v>0</v>
      </c>
      <c r="V190" s="295">
        <v>0</v>
      </c>
      <c r="W190" s="295">
        <v>0</v>
      </c>
      <c r="X190" s="295">
        <v>0</v>
      </c>
      <c r="Y190" s="202">
        <f>Y59*0.2</f>
        <v>60000</v>
      </c>
      <c r="Z190" s="295">
        <v>0</v>
      </c>
      <c r="AA190" s="202">
        <v>0</v>
      </c>
      <c r="AB190" s="295">
        <v>0</v>
      </c>
      <c r="AC190" s="178"/>
    </row>
    <row r="191" spans="1:29" x14ac:dyDescent="0.25">
      <c r="I191" s="384"/>
    </row>
    <row r="192" spans="1:29" x14ac:dyDescent="0.25">
      <c r="B192" s="1" t="s">
        <v>224</v>
      </c>
      <c r="I192" s="384"/>
    </row>
    <row r="193" spans="1:29" x14ac:dyDescent="0.25">
      <c r="C193" s="19" t="s">
        <v>258</v>
      </c>
      <c r="I193" s="384"/>
    </row>
    <row r="194" spans="1:29" x14ac:dyDescent="0.25">
      <c r="E194" s="6" t="s">
        <v>147</v>
      </c>
      <c r="F194" s="167">
        <f xml:space="preserve"> IF( INDEX(J194:AC194, $I$4) = "", INDEX(J194:AB194, $I$6), INDEX(J194:AC194, $I$4))</f>
        <v>0</v>
      </c>
      <c r="G194" s="6" t="str">
        <f xml:space="preserve"> SMU</f>
        <v>$ 000s</v>
      </c>
      <c r="H194" s="6"/>
      <c r="I194" s="384" t="str">
        <f t="array" ref="I194" xml:space="preserve"> IF( INDEX(J194:AC194, I$5) = "", IF( INDEX(J194:AC194, I$6) = F194, "vw", "tu"), IF(INDEX(J194:AC194, I$5) = F194, "vw", "tu"))</f>
        <v>vw</v>
      </c>
      <c r="J194" s="262"/>
      <c r="K194" s="295">
        <v>0</v>
      </c>
      <c r="L194" s="295">
        <v>0</v>
      </c>
      <c r="M194" s="295">
        <v>0</v>
      </c>
      <c r="N194" s="295">
        <v>0</v>
      </c>
      <c r="O194" s="295">
        <v>0</v>
      </c>
      <c r="P194" s="178"/>
      <c r="Q194" s="295">
        <v>0</v>
      </c>
      <c r="R194" s="295">
        <v>0</v>
      </c>
      <c r="S194" s="295">
        <v>0</v>
      </c>
      <c r="T194" s="295">
        <v>0</v>
      </c>
      <c r="U194" s="295">
        <v>0</v>
      </c>
      <c r="V194" s="295">
        <v>0</v>
      </c>
      <c r="W194" s="295">
        <v>0</v>
      </c>
      <c r="X194" s="202">
        <v>0</v>
      </c>
      <c r="Y194" s="202">
        <v>0</v>
      </c>
      <c r="Z194" s="295">
        <v>0</v>
      </c>
      <c r="AA194" s="202">
        <v>0</v>
      </c>
      <c r="AB194" s="295">
        <v>0</v>
      </c>
      <c r="AC194" s="178"/>
    </row>
    <row r="195" spans="1:29" x14ac:dyDescent="0.25">
      <c r="E195" s="6" t="s">
        <v>249</v>
      </c>
      <c r="F195" s="167">
        <f xml:space="preserve"> IF( INDEX(J195:AC195, $I$4) = "", INDEX(J195:AB195, $I$6), INDEX(J195:AC195, $I$4))</f>
        <v>0</v>
      </c>
      <c r="G195" s="6" t="str">
        <f xml:space="preserve"> SMU</f>
        <v>$ 000s</v>
      </c>
      <c r="H195" s="6"/>
      <c r="I195" s="438" t="str">
        <f t="array" ref="I195" xml:space="preserve"> IF( INDEX(J195:AC195, I$5) = "", IF( INDEX(J195:AC195, I$6) = F195, "vw", "tu"), IF(INDEX(J195:AC195, I$5) = F195, "vw", "tu"))</f>
        <v>vw</v>
      </c>
      <c r="J195" s="262"/>
      <c r="K195" s="295"/>
      <c r="L195" s="295"/>
      <c r="M195" s="295"/>
      <c r="N195" s="295"/>
      <c r="O195" s="295"/>
      <c r="P195" s="178"/>
      <c r="Q195" s="295"/>
      <c r="R195" s="295"/>
      <c r="S195" s="295"/>
      <c r="T195" s="295"/>
      <c r="U195" s="295"/>
      <c r="V195" s="295"/>
      <c r="W195" s="295"/>
      <c r="X195" s="202"/>
      <c r="Y195" s="202"/>
      <c r="Z195" s="295"/>
      <c r="AA195" s="202"/>
      <c r="AB195" s="295"/>
      <c r="AC195" s="178"/>
    </row>
    <row r="196" spans="1:29" x14ac:dyDescent="0.25">
      <c r="E196" s="6"/>
      <c r="F196" s="35"/>
      <c r="G196" s="6"/>
      <c r="H196" s="6"/>
      <c r="I196" s="437"/>
      <c r="J196" s="262"/>
      <c r="P196" s="178"/>
      <c r="AC196" s="178"/>
    </row>
    <row r="197" spans="1:29" x14ac:dyDescent="0.25">
      <c r="C197" s="19" t="s">
        <v>259</v>
      </c>
      <c r="E197" s="6"/>
      <c r="F197" s="35"/>
      <c r="G197" s="6"/>
      <c r="H197" s="6"/>
      <c r="I197" s="437"/>
      <c r="J197" s="262"/>
      <c r="P197" s="178"/>
      <c r="AC197" s="178"/>
    </row>
    <row r="198" spans="1:29" x14ac:dyDescent="0.25">
      <c r="E198" s="6" t="s">
        <v>254</v>
      </c>
      <c r="F198" s="167">
        <f xml:space="preserve"> IF( INDEX(J198:AC198, $I$4) = "", INDEX(J198:AB198, $I$6), INDEX(J198:AC198, $I$4))</f>
        <v>0</v>
      </c>
      <c r="G198" s="6" t="str">
        <f xml:space="preserve"> SMU</f>
        <v>$ 000s</v>
      </c>
      <c r="H198" s="6"/>
      <c r="I198" s="438" t="str">
        <f t="array" ref="I198" xml:space="preserve"> IF( INDEX(J198:AC198, I$5) = "", IF( INDEX(J198:AC198, I$6) = F198, "vw", "tu"), IF(INDEX(J198:AC198, I$5) = F198, "vw", "tu"))</f>
        <v>vw</v>
      </c>
      <c r="J198" s="262"/>
      <c r="K198" s="295"/>
      <c r="L198" s="295"/>
      <c r="M198" s="295"/>
      <c r="N198" s="295"/>
      <c r="O198" s="295"/>
      <c r="P198" s="178"/>
      <c r="Q198" s="295"/>
      <c r="R198" s="295"/>
      <c r="S198" s="295"/>
      <c r="T198" s="295"/>
      <c r="U198" s="295"/>
      <c r="V198" s="295"/>
      <c r="W198" s="295"/>
      <c r="X198" s="202"/>
      <c r="Y198" s="202"/>
      <c r="Z198" s="295"/>
      <c r="AA198" s="202"/>
      <c r="AB198" s="295"/>
      <c r="AC198" s="178"/>
    </row>
    <row r="199" spans="1:29" x14ac:dyDescent="0.25">
      <c r="E199" s="6" t="s">
        <v>142</v>
      </c>
      <c r="F199" s="167">
        <f xml:space="preserve"> IF( INDEX(J199:AC199, $I$4) = "", INDEX(J199:AB199, $I$6), INDEX(J199:AC199, $I$4))</f>
        <v>0</v>
      </c>
      <c r="G199" s="6" t="str">
        <f xml:space="preserve"> SMU</f>
        <v>$ 000s</v>
      </c>
      <c r="H199" s="6"/>
      <c r="I199" s="438" t="str">
        <f t="array" ref="I199" xml:space="preserve"> IF( INDEX(J199:AC199, I$5) = "", IF( INDEX(J199:AC199, I$6) = F199, "vw", "tu"), IF(INDEX(J199:AC199, I$5) = F199, "vw", "tu"))</f>
        <v>vw</v>
      </c>
      <c r="J199" s="262"/>
      <c r="K199" s="295">
        <v>0</v>
      </c>
      <c r="L199" s="295">
        <v>0</v>
      </c>
      <c r="M199" s="295">
        <v>0</v>
      </c>
      <c r="N199" s="295">
        <v>0</v>
      </c>
      <c r="O199" s="295">
        <v>0</v>
      </c>
      <c r="P199" s="178"/>
      <c r="Q199" s="295">
        <v>0</v>
      </c>
      <c r="R199" s="295">
        <v>0</v>
      </c>
      <c r="S199" s="295">
        <v>0</v>
      </c>
      <c r="T199" s="295">
        <v>0</v>
      </c>
      <c r="U199" s="295">
        <v>0</v>
      </c>
      <c r="V199" s="295">
        <v>0</v>
      </c>
      <c r="W199" s="295">
        <v>0</v>
      </c>
      <c r="X199" s="202">
        <v>0</v>
      </c>
      <c r="Y199" s="202">
        <v>0</v>
      </c>
      <c r="Z199" s="295">
        <v>0</v>
      </c>
      <c r="AA199" s="202">
        <v>0</v>
      </c>
      <c r="AB199" s="295">
        <v>0</v>
      </c>
      <c r="AC199" s="178"/>
    </row>
    <row r="200" spans="1:29" x14ac:dyDescent="0.25">
      <c r="E200" s="6" t="s">
        <v>212</v>
      </c>
      <c r="F200" s="167">
        <f xml:space="preserve"> IF( INDEX(J200:AC200, $I$4) = "", INDEX(J200:AB200, $I$6), INDEX(J200:AC200, $I$4))</f>
        <v>0</v>
      </c>
      <c r="G200" s="6" t="str">
        <f xml:space="preserve"> SMU</f>
        <v>$ 000s</v>
      </c>
      <c r="H200" s="6"/>
      <c r="I200" s="438" t="str">
        <f t="array" ref="I200" xml:space="preserve"> IF( INDEX(J200:AC200, I$5) = "", IF( INDEX(J200:AC200, I$6) = F200, "vw", "tu"), IF(INDEX(J200:AC200, I$5) = F200, "vw", "tu"))</f>
        <v>vw</v>
      </c>
      <c r="J200" s="262"/>
      <c r="K200" s="295"/>
      <c r="L200" s="295"/>
      <c r="M200" s="295"/>
      <c r="N200" s="295"/>
      <c r="O200" s="295"/>
      <c r="P200" s="178"/>
      <c r="Q200" s="295"/>
      <c r="R200" s="295"/>
      <c r="S200" s="295"/>
      <c r="T200" s="295"/>
      <c r="U200" s="295"/>
      <c r="V200" s="295"/>
      <c r="W200" s="295"/>
      <c r="X200" s="202"/>
      <c r="Y200" s="202"/>
      <c r="Z200" s="295"/>
      <c r="AA200" s="202"/>
      <c r="AB200" s="295"/>
      <c r="AC200" s="178"/>
    </row>
    <row r="201" spans="1:29" x14ac:dyDescent="0.25">
      <c r="I201" s="384"/>
    </row>
    <row r="202" spans="1:29" x14ac:dyDescent="0.25">
      <c r="I202" s="384"/>
    </row>
    <row r="203" spans="1:29" x14ac:dyDescent="0.25">
      <c r="A203" s="1" t="s">
        <v>225</v>
      </c>
      <c r="I203" s="384"/>
    </row>
    <row r="205" spans="1:29" x14ac:dyDescent="0.25">
      <c r="A205" s="289"/>
      <c r="B205" s="289"/>
      <c r="C205" s="290"/>
      <c r="D205" s="291"/>
      <c r="E205" s="307" t="s">
        <v>200</v>
      </c>
      <c r="F205" s="308">
        <f xml:space="preserve"> IF( INDEX(J205:AC205, $I$4) = "", INDEX(J205:AB205, $I$6), INDEX(J205:AC205, $I$4))</f>
        <v>0.2</v>
      </c>
      <c r="G205" s="307" t="s">
        <v>104</v>
      </c>
      <c r="H205" s="307"/>
      <c r="I205" s="414" t="str">
        <f t="array" ref="I205" xml:space="preserve"> IF( INDEX(J205:AC205, I$5) = "", IF( INDEX(J205:AC205, I$6) = F205, "vw", "tu"), IF(INDEX(J205:AC205, I$5) = F205, "vw", "tu"))</f>
        <v>vw</v>
      </c>
      <c r="J205" s="309"/>
      <c r="K205" s="310">
        <v>0.2</v>
      </c>
      <c r="L205" s="310">
        <v>0.2</v>
      </c>
      <c r="M205" s="310">
        <v>0.2</v>
      </c>
      <c r="N205" s="310">
        <v>0.2</v>
      </c>
      <c r="O205" s="310">
        <v>0.2</v>
      </c>
      <c r="P205" s="311"/>
      <c r="Q205" s="310">
        <v>0.2</v>
      </c>
      <c r="R205" s="310">
        <v>0.2</v>
      </c>
      <c r="S205" s="310">
        <v>0.2</v>
      </c>
      <c r="T205" s="310">
        <v>0.2</v>
      </c>
      <c r="U205" s="310">
        <v>0.2</v>
      </c>
      <c r="V205" s="310">
        <v>0.2</v>
      </c>
      <c r="W205" s="310">
        <v>0.2</v>
      </c>
      <c r="X205" s="769">
        <v>0.2</v>
      </c>
      <c r="Y205" s="769">
        <v>0.2</v>
      </c>
      <c r="Z205" s="310">
        <v>0.2</v>
      </c>
      <c r="AA205" s="769">
        <v>0.2</v>
      </c>
      <c r="AB205" s="310">
        <v>0.2</v>
      </c>
      <c r="AC205" s="311"/>
    </row>
    <row r="206" spans="1:29" x14ac:dyDescent="0.25">
      <c r="A206" s="289"/>
      <c r="B206" s="289"/>
      <c r="C206" s="290"/>
      <c r="D206" s="291"/>
      <c r="E206" s="307" t="s">
        <v>207</v>
      </c>
      <c r="F206" s="308">
        <f xml:space="preserve"> IF( INDEX(J206:AC206, $I$4) = "", INDEX(J206:AB206, $I$6), INDEX(J206:AC206, $I$4))</f>
        <v>0.1</v>
      </c>
      <c r="G206" s="292" t="s">
        <v>688</v>
      </c>
      <c r="H206" s="307"/>
      <c r="I206" s="414" t="str">
        <f t="array" ref="I206" xml:space="preserve"> IF( INDEX(J206:AC206, I$5) = "", IF( INDEX(J206:AC206, I$6) = F206, "vw", "tu"), IF(INDEX(J206:AC206, I$5) = F206, "vw", "tu"))</f>
        <v>vw</v>
      </c>
      <c r="J206" s="309"/>
      <c r="K206" s="310">
        <v>0.1</v>
      </c>
      <c r="L206" s="310">
        <v>0.1</v>
      </c>
      <c r="M206" s="310">
        <v>0.1</v>
      </c>
      <c r="N206" s="310">
        <v>0.1</v>
      </c>
      <c r="O206" s="310">
        <v>0.1</v>
      </c>
      <c r="P206" s="311"/>
      <c r="Q206" s="310">
        <v>0.1</v>
      </c>
      <c r="R206" s="310">
        <v>0.1</v>
      </c>
      <c r="S206" s="310">
        <v>0.1</v>
      </c>
      <c r="T206" s="310">
        <v>0.1</v>
      </c>
      <c r="U206" s="310">
        <v>0.1</v>
      </c>
      <c r="V206" s="310">
        <v>0.1</v>
      </c>
      <c r="W206" s="310">
        <v>0.1</v>
      </c>
      <c r="X206" s="769">
        <v>0.1</v>
      </c>
      <c r="Y206" s="769">
        <v>0.1</v>
      </c>
      <c r="Z206" s="310">
        <v>0.1</v>
      </c>
      <c r="AA206" s="769">
        <v>0.1</v>
      </c>
      <c r="AB206" s="310">
        <v>0.1</v>
      </c>
      <c r="AC206" s="311"/>
    </row>
    <row r="207" spans="1:29" x14ac:dyDescent="0.25">
      <c r="E207" s="6" t="s">
        <v>214</v>
      </c>
      <c r="F207" s="167">
        <f xml:space="preserve"> IF( INDEX(J207:AC207, $I$4) = "", INDEX(J207:AB207, $I$6), INDEX(J207:AC207, $I$4))</f>
        <v>0</v>
      </c>
      <c r="G207" s="6" t="str">
        <f xml:space="preserve"> SMU</f>
        <v>$ 000s</v>
      </c>
      <c r="H207" s="6"/>
      <c r="I207" s="384" t="str">
        <f t="array" ref="I207" xml:space="preserve"> IF( INDEX(J207:AC207, I$5) = "", IF( INDEX(J207:AC207, I$6) = F207, "vw", "tu"), IF(INDEX(J207:AC207, I$5) = F207, "vw", "tu"))</f>
        <v>vw</v>
      </c>
      <c r="J207" s="262"/>
      <c r="K207" s="295">
        <v>0</v>
      </c>
      <c r="L207" s="295"/>
      <c r="M207" s="295"/>
      <c r="N207" s="295"/>
      <c r="O207" s="295"/>
      <c r="P207" s="178"/>
      <c r="Q207" s="295"/>
      <c r="R207" s="295"/>
      <c r="S207" s="295"/>
      <c r="T207" s="295"/>
      <c r="U207" s="295"/>
      <c r="V207" s="295"/>
      <c r="W207" s="295"/>
      <c r="X207" s="202"/>
      <c r="Y207" s="202"/>
      <c r="Z207" s="295"/>
      <c r="AA207" s="202"/>
      <c r="AB207" s="295"/>
      <c r="AC207" s="178"/>
    </row>
    <row r="208" spans="1:29" s="32" customFormat="1" x14ac:dyDescent="0.25">
      <c r="A208" s="1"/>
      <c r="B208" s="1"/>
      <c r="C208" s="19"/>
      <c r="D208" s="20"/>
      <c r="E208" s="292" t="s">
        <v>689</v>
      </c>
      <c r="F208" s="646">
        <f xml:space="preserve"> IF( INDEX(J208:AC208, $I$4) = "", INDEX(J208:AB208, $I$6), INDEX(J208:AC208, $I$4))</f>
        <v>0.02</v>
      </c>
      <c r="G208" s="292" t="s">
        <v>104</v>
      </c>
      <c r="H208" s="292"/>
      <c r="I208" s="778" t="str">
        <f t="array" ref="I208" xml:space="preserve"> IF( INDEX(J208:AC208, I$5) = "", IF( INDEX(J208:AC208, I$6) = F208, "vw", "tu"), IF(INDEX(J208:AC208, I$5) = F208, "vw", "tu"))</f>
        <v>vw</v>
      </c>
      <c r="J208" s="731"/>
      <c r="K208" s="769">
        <v>0.02</v>
      </c>
      <c r="L208" s="769">
        <v>0.02</v>
      </c>
      <c r="M208" s="769">
        <v>0.02</v>
      </c>
      <c r="N208" s="769">
        <v>0.02</v>
      </c>
      <c r="O208" s="769">
        <v>0.02</v>
      </c>
      <c r="P208" s="731"/>
      <c r="Q208" s="769">
        <v>0.02</v>
      </c>
      <c r="R208" s="769">
        <v>0.02</v>
      </c>
      <c r="S208" s="769">
        <v>0.02</v>
      </c>
      <c r="T208" s="769">
        <v>0.02</v>
      </c>
      <c r="U208" s="769">
        <v>0.02</v>
      </c>
      <c r="V208" s="769">
        <v>0.02</v>
      </c>
      <c r="W208" s="769">
        <v>0.02</v>
      </c>
      <c r="X208" s="769">
        <v>0.02</v>
      </c>
      <c r="Y208" s="769">
        <v>0.02</v>
      </c>
      <c r="Z208" s="769">
        <v>0.02</v>
      </c>
      <c r="AA208" s="769">
        <v>0.02</v>
      </c>
      <c r="AB208" s="769">
        <v>0</v>
      </c>
      <c r="AC208" s="153"/>
    </row>
    <row r="209" spans="1:29" s="32" customFormat="1" x14ac:dyDescent="0.25">
      <c r="A209" s="1"/>
      <c r="B209" s="1"/>
      <c r="C209" s="19"/>
      <c r="D209" s="20"/>
      <c r="E209" s="292" t="s">
        <v>692</v>
      </c>
      <c r="F209" s="646">
        <f xml:space="preserve"> IF( INDEX(J209:AC209, $I$4) = "", INDEX(J209:AB209, $I$6), INDEX(J209:AC209, $I$4))</f>
        <v>0.03</v>
      </c>
      <c r="G209" s="292" t="s">
        <v>104</v>
      </c>
      <c r="H209" s="292"/>
      <c r="I209" s="778" t="str">
        <f t="array" ref="I209" xml:space="preserve"> IF( INDEX(J209:AC209, I$5) = "", IF( INDEX(J209:AC209, I$6) = F209, "vw", "tu"), IF(INDEX(J209:AC209, I$5) = F209, "vw", "tu"))</f>
        <v>vw</v>
      </c>
      <c r="J209" s="731"/>
      <c r="K209" s="769">
        <v>0.03</v>
      </c>
      <c r="L209" s="769">
        <v>0.03</v>
      </c>
      <c r="M209" s="769">
        <v>0.03</v>
      </c>
      <c r="N209" s="769">
        <v>0.03</v>
      </c>
      <c r="O209" s="769">
        <v>0.03</v>
      </c>
      <c r="P209" s="731"/>
      <c r="Q209" s="769">
        <v>0.03</v>
      </c>
      <c r="R209" s="769">
        <v>0.03</v>
      </c>
      <c r="S209" s="769">
        <v>0.03</v>
      </c>
      <c r="T209" s="769">
        <v>0.03</v>
      </c>
      <c r="U209" s="769">
        <v>0.03</v>
      </c>
      <c r="V209" s="769">
        <v>0.03</v>
      </c>
      <c r="W209" s="769">
        <v>0.03</v>
      </c>
      <c r="X209" s="769">
        <v>0.03</v>
      </c>
      <c r="Y209" s="769">
        <v>0.03</v>
      </c>
      <c r="Z209" s="769">
        <v>0.03</v>
      </c>
      <c r="AA209" s="769">
        <v>0.03</v>
      </c>
      <c r="AB209" s="769">
        <v>0.03</v>
      </c>
      <c r="AC209" s="153"/>
    </row>
    <row r="211" spans="1:29" x14ac:dyDescent="0.25">
      <c r="A211" s="245" t="s">
        <v>91</v>
      </c>
      <c r="B211" s="245"/>
      <c r="C211" s="246"/>
      <c r="D211" s="157"/>
      <c r="E211" s="157"/>
      <c r="F211" s="157"/>
      <c r="G211" s="157"/>
      <c r="H211" s="157"/>
      <c r="I211" s="38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  <c r="Y211" s="157"/>
      <c r="Z211" s="157"/>
      <c r="AA211" s="157"/>
      <c r="AB211" s="157"/>
      <c r="AC211" s="157"/>
    </row>
    <row r="212" spans="1:29" x14ac:dyDescent="0.25">
      <c r="A212" s="33"/>
      <c r="B212" s="33"/>
      <c r="C212" s="30"/>
      <c r="D212" s="82"/>
      <c r="E212" s="32"/>
      <c r="F212" s="31"/>
      <c r="G212" s="32"/>
      <c r="H212" s="32"/>
      <c r="J212" s="157"/>
      <c r="K212" s="32"/>
      <c r="L212" s="32"/>
      <c r="M212" s="32"/>
      <c r="N212" s="32"/>
      <c r="O212" s="32"/>
      <c r="P212" s="157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157"/>
    </row>
    <row r="213" spans="1:29" x14ac:dyDescent="0.25">
      <c r="A213" s="33"/>
      <c r="B213" s="33"/>
      <c r="C213" s="30"/>
      <c r="D213" s="82"/>
      <c r="E213" s="83" t="s">
        <v>40</v>
      </c>
      <c r="F213" s="161">
        <v>1E-3</v>
      </c>
      <c r="G213" s="83" t="s">
        <v>41</v>
      </c>
      <c r="H213" s="32"/>
      <c r="J213" s="157"/>
      <c r="K213" s="32"/>
      <c r="L213" s="32"/>
      <c r="M213" s="32"/>
      <c r="N213" s="32"/>
      <c r="O213" s="32"/>
      <c r="P213" s="157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157"/>
    </row>
    <row r="214" spans="1:29" x14ac:dyDescent="0.25">
      <c r="A214" s="33"/>
      <c r="B214" s="33"/>
      <c r="C214" s="30"/>
      <c r="D214" s="82"/>
      <c r="E214" s="83" t="s">
        <v>73</v>
      </c>
      <c r="F214" s="161">
        <v>0.1</v>
      </c>
      <c r="G214" s="83" t="s">
        <v>41</v>
      </c>
      <c r="H214" s="32"/>
      <c r="J214" s="157"/>
      <c r="K214" s="32"/>
      <c r="L214" s="32"/>
      <c r="M214" s="32"/>
      <c r="N214" s="32"/>
      <c r="O214" s="32"/>
      <c r="P214" s="157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157"/>
    </row>
    <row r="215" spans="1:29" x14ac:dyDescent="0.25">
      <c r="A215" s="33"/>
      <c r="B215" s="33"/>
      <c r="C215" s="30"/>
      <c r="D215" s="82"/>
      <c r="E215" s="83" t="s">
        <v>430</v>
      </c>
      <c r="F215" s="161">
        <v>1E-3</v>
      </c>
      <c r="G215" s="83" t="s">
        <v>233</v>
      </c>
      <c r="H215" s="32"/>
      <c r="J215" s="157"/>
      <c r="K215" s="32"/>
      <c r="L215" s="32"/>
      <c r="M215" s="32"/>
      <c r="N215" s="32"/>
      <c r="O215" s="32"/>
      <c r="P215" s="157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157"/>
    </row>
    <row r="216" spans="1:29" x14ac:dyDescent="0.25">
      <c r="A216" s="33"/>
      <c r="B216" s="33"/>
      <c r="C216" s="30"/>
      <c r="D216" s="31"/>
      <c r="E216" s="31" t="s">
        <v>43</v>
      </c>
      <c r="F216" s="293">
        <v>12</v>
      </c>
      <c r="G216" s="31" t="s">
        <v>10</v>
      </c>
      <c r="H216" s="31"/>
      <c r="J216" s="157"/>
      <c r="K216" s="31"/>
      <c r="L216" s="31"/>
      <c r="M216" s="31"/>
      <c r="N216" s="31"/>
      <c r="O216" s="31"/>
      <c r="P216" s="157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157"/>
    </row>
    <row r="217" spans="1:29" x14ac:dyDescent="0.25">
      <c r="A217" s="211"/>
      <c r="B217" s="211"/>
      <c r="C217" s="212"/>
      <c r="D217" s="215"/>
      <c r="E217" s="240" t="s">
        <v>192</v>
      </c>
      <c r="F217" s="419">
        <v>365</v>
      </c>
      <c r="G217" s="240" t="s">
        <v>180</v>
      </c>
      <c r="H217" s="240"/>
      <c r="I217" s="420"/>
      <c r="J217" s="336"/>
      <c r="K217" s="240"/>
      <c r="L217" s="240"/>
      <c r="M217" s="240"/>
      <c r="N217" s="240"/>
      <c r="O217" s="240"/>
      <c r="P217" s="336"/>
      <c r="Q217" s="240"/>
      <c r="R217" s="240"/>
      <c r="S217" s="240"/>
      <c r="T217" s="240"/>
      <c r="U217" s="240"/>
      <c r="V217" s="240"/>
      <c r="W217" s="240"/>
      <c r="Z217" s="240"/>
      <c r="AB217" s="240"/>
      <c r="AC217" s="336"/>
    </row>
    <row r="218" spans="1:29" x14ac:dyDescent="0.25">
      <c r="A218" s="211"/>
      <c r="B218" s="211"/>
      <c r="C218" s="212"/>
      <c r="D218" s="215"/>
      <c r="E218" s="240" t="s">
        <v>103</v>
      </c>
      <c r="F218" s="419">
        <v>2</v>
      </c>
      <c r="G218" s="240" t="s">
        <v>88</v>
      </c>
      <c r="H218" s="240"/>
      <c r="I218" s="420"/>
      <c r="J218" s="336"/>
      <c r="K218" s="240"/>
      <c r="L218" s="240"/>
      <c r="M218" s="240"/>
      <c r="N218" s="240"/>
      <c r="O218" s="240"/>
      <c r="P218" s="336"/>
      <c r="Q218" s="240"/>
      <c r="R218" s="240"/>
      <c r="S218" s="240"/>
      <c r="T218" s="240"/>
      <c r="U218" s="240"/>
      <c r="V218" s="240"/>
      <c r="W218" s="240"/>
      <c r="Z218" s="240"/>
      <c r="AB218" s="240"/>
      <c r="AC218" s="336"/>
    </row>
    <row r="219" spans="1:29" x14ac:dyDescent="0.25">
      <c r="E219" s="12" t="s">
        <v>89</v>
      </c>
      <c r="F219" s="452" t="s">
        <v>107</v>
      </c>
      <c r="G219" s="12" t="s">
        <v>90</v>
      </c>
      <c r="I219" s="388"/>
    </row>
    <row r="220" spans="1:29" x14ac:dyDescent="0.25">
      <c r="E220" s="147" t="s">
        <v>108</v>
      </c>
      <c r="F220" s="312">
        <v>100</v>
      </c>
      <c r="G220" s="147" t="s">
        <v>108</v>
      </c>
      <c r="H220" s="147"/>
    </row>
    <row r="221" spans="1:29" x14ac:dyDescent="0.25">
      <c r="E221" s="147" t="s">
        <v>109</v>
      </c>
      <c r="F221" s="312">
        <v>1000000</v>
      </c>
      <c r="G221" s="147" t="s">
        <v>110</v>
      </c>
      <c r="H221" s="147"/>
    </row>
    <row r="222" spans="1:29" x14ac:dyDescent="0.25">
      <c r="E222" s="203" t="s">
        <v>274</v>
      </c>
      <c r="F222" s="312">
        <v>1000</v>
      </c>
      <c r="G222" s="147" t="s">
        <v>106</v>
      </c>
      <c r="H222" s="147"/>
    </row>
    <row r="223" spans="1:29" x14ac:dyDescent="0.25">
      <c r="E223" s="147" t="s">
        <v>165</v>
      </c>
      <c r="F223" s="312">
        <v>-1.0000000000000001E-9</v>
      </c>
      <c r="G223" s="147" t="str">
        <f xml:space="preserve"> SMU</f>
        <v>$ 000s</v>
      </c>
      <c r="H223" s="147"/>
    </row>
    <row r="225" spans="1:29" x14ac:dyDescent="0.25">
      <c r="B225" s="1" t="s">
        <v>27</v>
      </c>
    </row>
    <row r="226" spans="1:29" x14ac:dyDescent="0.25">
      <c r="A226" s="15"/>
      <c r="B226" s="15"/>
      <c r="C226" s="21"/>
      <c r="D226" s="48"/>
      <c r="E226" s="9" t="s">
        <v>30</v>
      </c>
      <c r="F226" s="162" t="s">
        <v>31</v>
      </c>
      <c r="G226" s="9" t="s">
        <v>26</v>
      </c>
      <c r="H226" s="9"/>
      <c r="J226" s="156"/>
      <c r="K226" s="46"/>
      <c r="L226" s="46"/>
      <c r="M226" s="46"/>
      <c r="N226" s="46"/>
      <c r="O226" s="46"/>
      <c r="P226" s="156"/>
      <c r="Q226" s="46"/>
      <c r="R226" s="46"/>
      <c r="S226" s="46"/>
      <c r="T226" s="46"/>
      <c r="U226" s="46"/>
      <c r="V226" s="46"/>
      <c r="W226" s="46"/>
      <c r="X226" s="38"/>
      <c r="Y226" s="38"/>
      <c r="Z226" s="46"/>
      <c r="AA226" s="38"/>
      <c r="AB226" s="46"/>
      <c r="AC226" s="156"/>
    </row>
    <row r="227" spans="1:29" x14ac:dyDescent="0.25">
      <c r="A227" s="15"/>
      <c r="B227" s="15"/>
      <c r="C227" s="21"/>
      <c r="D227" s="48"/>
      <c r="E227" s="9" t="s">
        <v>46</v>
      </c>
      <c r="F227" s="315" t="s">
        <v>47</v>
      </c>
      <c r="G227" s="9" t="s">
        <v>26</v>
      </c>
      <c r="H227" s="9"/>
      <c r="J227" s="156"/>
      <c r="K227" s="46"/>
      <c r="L227" s="46"/>
      <c r="M227" s="46"/>
      <c r="N227" s="46"/>
      <c r="O227" s="46"/>
      <c r="P227" s="156"/>
      <c r="Q227" s="46"/>
      <c r="R227" s="46"/>
      <c r="S227" s="46"/>
      <c r="T227" s="46"/>
      <c r="U227" s="46"/>
      <c r="V227" s="46"/>
      <c r="W227" s="46"/>
      <c r="X227" s="38"/>
      <c r="Y227" s="38"/>
      <c r="Z227" s="46"/>
      <c r="AA227" s="38"/>
      <c r="AB227" s="46"/>
      <c r="AC227" s="156"/>
    </row>
    <row r="228" spans="1:29" x14ac:dyDescent="0.25">
      <c r="A228" s="15"/>
      <c r="B228" s="15"/>
      <c r="C228" s="21"/>
      <c r="D228" s="48"/>
      <c r="E228" s="9" t="s">
        <v>329</v>
      </c>
      <c r="F228" s="315" t="s">
        <v>329</v>
      </c>
      <c r="G228" s="9" t="s">
        <v>26</v>
      </c>
      <c r="H228" s="9"/>
      <c r="J228" s="156"/>
      <c r="K228" s="46"/>
      <c r="L228" s="46"/>
      <c r="M228" s="46"/>
      <c r="N228" s="46"/>
      <c r="O228" s="46"/>
      <c r="P228" s="156"/>
      <c r="Q228" s="46"/>
      <c r="R228" s="46"/>
      <c r="S228" s="46"/>
      <c r="T228" s="46"/>
      <c r="U228" s="46"/>
      <c r="V228" s="46"/>
      <c r="W228" s="46"/>
      <c r="X228" s="38"/>
      <c r="Y228" s="38"/>
      <c r="Z228" s="46"/>
      <c r="AA228" s="38"/>
      <c r="AB228" s="46"/>
      <c r="AC228" s="156"/>
    </row>
    <row r="229" spans="1:29" x14ac:dyDescent="0.25">
      <c r="A229" s="15"/>
      <c r="B229" s="15"/>
      <c r="C229" s="21"/>
      <c r="D229" s="48"/>
      <c r="E229" s="9" t="s">
        <v>48</v>
      </c>
      <c r="F229" s="162" t="s">
        <v>48</v>
      </c>
      <c r="G229" s="9" t="s">
        <v>26</v>
      </c>
      <c r="H229" s="9"/>
      <c r="I229" s="388"/>
      <c r="J229" s="156"/>
      <c r="K229" s="46"/>
      <c r="L229" s="46"/>
      <c r="M229" s="46"/>
      <c r="N229" s="46"/>
      <c r="O229" s="46"/>
      <c r="P229" s="156"/>
      <c r="Q229" s="46"/>
      <c r="R229" s="46"/>
      <c r="S229" s="46"/>
      <c r="T229" s="46"/>
      <c r="U229" s="46"/>
      <c r="V229" s="46"/>
      <c r="W229" s="46"/>
      <c r="X229" s="38"/>
      <c r="Y229" s="38"/>
      <c r="Z229" s="46"/>
      <c r="AA229" s="38"/>
      <c r="AB229" s="46"/>
      <c r="AC229" s="156"/>
    </row>
    <row r="230" spans="1:29" x14ac:dyDescent="0.25">
      <c r="A230" s="15"/>
      <c r="B230" s="15"/>
      <c r="C230" s="21"/>
      <c r="D230" s="48"/>
      <c r="E230" s="9" t="s">
        <v>49</v>
      </c>
      <c r="F230" s="162" t="s">
        <v>49</v>
      </c>
      <c r="G230" s="9" t="s">
        <v>26</v>
      </c>
      <c r="H230" s="9"/>
      <c r="I230" s="388"/>
      <c r="J230" s="156"/>
      <c r="K230" s="46"/>
      <c r="L230" s="46"/>
      <c r="M230" s="46"/>
      <c r="N230" s="46"/>
      <c r="O230" s="46"/>
      <c r="P230" s="156"/>
      <c r="Q230" s="46"/>
      <c r="R230" s="46"/>
      <c r="S230" s="46"/>
      <c r="T230" s="46"/>
      <c r="U230" s="46"/>
      <c r="V230" s="46"/>
      <c r="W230" s="46"/>
      <c r="X230" s="38"/>
      <c r="Y230" s="38"/>
      <c r="Z230" s="46"/>
      <c r="AA230" s="38"/>
      <c r="AB230" s="46"/>
      <c r="AC230" s="156"/>
    </row>
    <row r="231" spans="1:29" x14ac:dyDescent="0.25">
      <c r="A231" s="15"/>
      <c r="B231" s="15"/>
      <c r="C231" s="21"/>
      <c r="D231" s="48"/>
      <c r="E231" s="9"/>
      <c r="F231" s="38"/>
      <c r="G231" s="9"/>
      <c r="H231" s="9"/>
      <c r="I231" s="388"/>
      <c r="J231" s="156"/>
      <c r="K231" s="46"/>
      <c r="L231" s="46"/>
      <c r="M231" s="46"/>
      <c r="N231" s="46"/>
      <c r="O231" s="46"/>
      <c r="P231" s="156"/>
      <c r="Q231" s="46"/>
      <c r="R231" s="46"/>
      <c r="S231" s="46"/>
      <c r="T231" s="46"/>
      <c r="U231" s="46"/>
      <c r="V231" s="46"/>
      <c r="W231" s="46"/>
      <c r="X231" s="38"/>
      <c r="Y231" s="38"/>
      <c r="Z231" s="46"/>
      <c r="AA231" s="38"/>
      <c r="AB231" s="46"/>
      <c r="AC231" s="156"/>
    </row>
    <row r="232" spans="1:29" x14ac:dyDescent="0.25">
      <c r="E232" s="6" t="s">
        <v>115</v>
      </c>
      <c r="F232" s="167">
        <f xml:space="preserve"> IF( INDEX(J232:AC232, $I$4) = "", INDEX(J232:AB232, $I$6), INDEX(J232:AC232, $I$4))</f>
        <v>0</v>
      </c>
      <c r="G232" s="6" t="s">
        <v>116</v>
      </c>
      <c r="H232" s="6"/>
      <c r="I232" s="384" t="str">
        <f t="array" ref="I232" xml:space="preserve"> IF( INDEX(J232:AC232, I$5) = "", IF( INDEX(J232:AC232, I$6) = F232, "vw", "tu"), IF(INDEX(J232:AC232, I$5) = F232, "vw", "tu"))</f>
        <v>vw</v>
      </c>
      <c r="J232" s="262"/>
      <c r="K232" s="295"/>
      <c r="L232" s="295"/>
      <c r="M232" s="295"/>
      <c r="N232" s="295"/>
      <c r="O232" s="295"/>
      <c r="P232" s="178"/>
      <c r="Q232" s="295"/>
      <c r="R232" s="295"/>
      <c r="S232" s="295"/>
      <c r="T232" s="295"/>
      <c r="U232" s="295"/>
      <c r="V232" s="295"/>
      <c r="W232" s="295"/>
      <c r="X232" s="202"/>
      <c r="Y232" s="202"/>
      <c r="Z232" s="295"/>
      <c r="AA232" s="202"/>
      <c r="AB232" s="295"/>
      <c r="AC232" s="178"/>
    </row>
    <row r="233" spans="1:29" x14ac:dyDescent="0.25">
      <c r="A233" s="15"/>
      <c r="B233" s="15"/>
      <c r="C233" s="21"/>
      <c r="D233" s="48"/>
      <c r="E233" s="9"/>
      <c r="F233" s="38"/>
      <c r="G233" s="9"/>
      <c r="H233" s="9"/>
      <c r="I233" s="384"/>
      <c r="J233" s="156"/>
      <c r="K233" s="46"/>
      <c r="L233" s="46"/>
      <c r="M233" s="46"/>
      <c r="N233" s="46"/>
      <c r="O233" s="46"/>
      <c r="P233" s="156"/>
      <c r="Q233" s="46"/>
      <c r="R233" s="46"/>
      <c r="S233" s="46"/>
      <c r="T233" s="46"/>
      <c r="U233" s="46"/>
      <c r="V233" s="46"/>
      <c r="W233" s="46"/>
      <c r="X233" s="38"/>
      <c r="Y233" s="38"/>
      <c r="Z233" s="46"/>
      <c r="AA233" s="38"/>
      <c r="AB233" s="46"/>
      <c r="AC233" s="156"/>
    </row>
    <row r="234" spans="1:29" x14ac:dyDescent="0.25">
      <c r="I234" s="384"/>
    </row>
    <row r="235" spans="1:29" x14ac:dyDescent="0.25">
      <c r="A235" s="1" t="s">
        <v>63</v>
      </c>
      <c r="I235" s="384"/>
    </row>
    <row r="236" spans="1:29" x14ac:dyDescent="0.25">
      <c r="I236" s="384"/>
    </row>
  </sheetData>
  <phoneticPr fontId="3" type="noConversion"/>
  <conditionalFormatting sqref="I222 I224:I225">
    <cfRule type="cellIs" dxfId="406" priority="483" operator="equal">
      <formula>1</formula>
    </cfRule>
  </conditionalFormatting>
  <conditionalFormatting sqref="I222">
    <cfRule type="cellIs" dxfId="405" priority="482" operator="equal">
      <formula>1</formula>
    </cfRule>
  </conditionalFormatting>
  <conditionalFormatting sqref="I224">
    <cfRule type="cellIs" dxfId="404" priority="481" operator="equal">
      <formula>1</formula>
    </cfRule>
  </conditionalFormatting>
  <conditionalFormatting sqref="I225">
    <cfRule type="cellIs" dxfId="403" priority="480" operator="equal">
      <formula>1</formula>
    </cfRule>
  </conditionalFormatting>
  <conditionalFormatting sqref="I233:I236 I32 I196:I197 I201:I203 I51:I57 I89 I59:I66 I73:I77 I79:I83 I39:I48 I121 I123:I126 I129:I130 I93:I118 I34:I37 I205:I209 I185:I194 I68:I70">
    <cfRule type="cellIs" dxfId="402" priority="479" operator="equal">
      <formula>"tu"</formula>
    </cfRule>
  </conditionalFormatting>
  <conditionalFormatting sqref="I39">
    <cfRule type="cellIs" dxfId="401" priority="445" operator="equal">
      <formula>"tu"</formula>
    </cfRule>
  </conditionalFormatting>
  <conditionalFormatting sqref="I232">
    <cfRule type="cellIs" dxfId="400" priority="394" operator="equal">
      <formula>"tu"</formula>
    </cfRule>
  </conditionalFormatting>
  <conditionalFormatting sqref="I13">
    <cfRule type="cellIs" dxfId="399" priority="393" operator="equal">
      <formula>"tu"</formula>
    </cfRule>
  </conditionalFormatting>
  <conditionalFormatting sqref="I14">
    <cfRule type="cellIs" dxfId="398" priority="392" operator="equal">
      <formula>"tu"</formula>
    </cfRule>
  </conditionalFormatting>
  <conditionalFormatting sqref="I15">
    <cfRule type="cellIs" dxfId="397" priority="390" operator="equal">
      <formula>"tu"</formula>
    </cfRule>
  </conditionalFormatting>
  <conditionalFormatting sqref="I16">
    <cfRule type="cellIs" dxfId="396" priority="389" operator="equal">
      <formula>"tu"</formula>
    </cfRule>
  </conditionalFormatting>
  <conditionalFormatting sqref="I18">
    <cfRule type="cellIs" dxfId="395" priority="388" operator="equal">
      <formula>"tu"</formula>
    </cfRule>
  </conditionalFormatting>
  <conditionalFormatting sqref="I21:I23">
    <cfRule type="cellIs" dxfId="394" priority="387" operator="equal">
      <formula>"tu"</formula>
    </cfRule>
  </conditionalFormatting>
  <conditionalFormatting sqref="I188">
    <cfRule type="cellIs" dxfId="393" priority="360" operator="equal">
      <formula>"tu"</formula>
    </cfRule>
  </conditionalFormatting>
  <conditionalFormatting sqref="I189:I190">
    <cfRule type="cellIs" dxfId="392" priority="358" operator="equal">
      <formula>"tu"</formula>
    </cfRule>
  </conditionalFormatting>
  <conditionalFormatting sqref="I223">
    <cfRule type="cellIs" dxfId="391" priority="355" operator="equal">
      <formula>1</formula>
    </cfRule>
  </conditionalFormatting>
  <conditionalFormatting sqref="I223">
    <cfRule type="cellIs" dxfId="390" priority="354" operator="equal">
      <formula>1</formula>
    </cfRule>
  </conditionalFormatting>
  <conditionalFormatting sqref="I38">
    <cfRule type="cellIs" dxfId="389" priority="352" operator="equal">
      <formula>"tu"</formula>
    </cfRule>
  </conditionalFormatting>
  <conditionalFormatting sqref="I38">
    <cfRule type="cellIs" dxfId="388" priority="351" operator="equal">
      <formula>"tu"</formula>
    </cfRule>
  </conditionalFormatting>
  <conditionalFormatting sqref="I108:I115">
    <cfRule type="cellIs" dxfId="387" priority="329" operator="equal">
      <formula>"tu"</formula>
    </cfRule>
  </conditionalFormatting>
  <conditionalFormatting sqref="I117">
    <cfRule type="cellIs" dxfId="386" priority="327" operator="equal">
      <formula>"tu"</formula>
    </cfRule>
  </conditionalFormatting>
  <conditionalFormatting sqref="I118">
    <cfRule type="cellIs" dxfId="385" priority="325" operator="equal">
      <formula>"tu"</formula>
    </cfRule>
  </conditionalFormatting>
  <conditionalFormatting sqref="I169">
    <cfRule type="cellIs" dxfId="384" priority="315" operator="equal">
      <formula>"tu"</formula>
    </cfRule>
  </conditionalFormatting>
  <conditionalFormatting sqref="I170">
    <cfRule type="cellIs" dxfId="383" priority="313" operator="equal">
      <formula>"tu"</formula>
    </cfRule>
  </conditionalFormatting>
  <conditionalFormatting sqref="I205">
    <cfRule type="cellIs" dxfId="382" priority="310" operator="equal">
      <formula>"tu"</formula>
    </cfRule>
  </conditionalFormatting>
  <conditionalFormatting sqref="I206">
    <cfRule type="cellIs" dxfId="381" priority="308" operator="equal">
      <formula>"tu"</formula>
    </cfRule>
  </conditionalFormatting>
  <conditionalFormatting sqref="I207">
    <cfRule type="cellIs" dxfId="380" priority="306" operator="equal">
      <formula>"tu"</formula>
    </cfRule>
  </conditionalFormatting>
  <conditionalFormatting sqref="I194">
    <cfRule type="cellIs" dxfId="379" priority="302" operator="equal">
      <formula>"tu"</formula>
    </cfRule>
  </conditionalFormatting>
  <conditionalFormatting sqref="I119">
    <cfRule type="cellIs" dxfId="378" priority="299" operator="equal">
      <formula>"tu"</formula>
    </cfRule>
  </conditionalFormatting>
  <conditionalFormatting sqref="I119">
    <cfRule type="cellIs" dxfId="377" priority="298" operator="equal">
      <formula>"tu"</formula>
    </cfRule>
  </conditionalFormatting>
  <conditionalFormatting sqref="I116">
    <cfRule type="cellIs" dxfId="376" priority="296" operator="equal">
      <formula>"tu"</formula>
    </cfRule>
  </conditionalFormatting>
  <conditionalFormatting sqref="I159">
    <cfRule type="cellIs" dxfId="375" priority="294" operator="equal">
      <formula>"tu"</formula>
    </cfRule>
  </conditionalFormatting>
  <conditionalFormatting sqref="I160">
    <cfRule type="cellIs" dxfId="374" priority="272" operator="equal">
      <formula>"tu"</formula>
    </cfRule>
  </conditionalFormatting>
  <conditionalFormatting sqref="I179:I181">
    <cfRule type="cellIs" dxfId="373" priority="271" operator="equal">
      <formula>"tu"</formula>
    </cfRule>
  </conditionalFormatting>
  <conditionalFormatting sqref="I195">
    <cfRule type="cellIs" dxfId="372" priority="270" operator="equal">
      <formula>"tu"</formula>
    </cfRule>
  </conditionalFormatting>
  <conditionalFormatting sqref="I198:I200">
    <cfRule type="cellIs" dxfId="371" priority="269" operator="equal">
      <formula>"tu"</formula>
    </cfRule>
  </conditionalFormatting>
  <conditionalFormatting sqref="I52:I53">
    <cfRule type="cellIs" dxfId="370" priority="267" operator="equal">
      <formula>"tu"</formula>
    </cfRule>
  </conditionalFormatting>
  <conditionalFormatting sqref="I54">
    <cfRule type="cellIs" dxfId="369" priority="265" operator="equal">
      <formula>"tu"</formula>
    </cfRule>
  </conditionalFormatting>
  <conditionalFormatting sqref="I53">
    <cfRule type="cellIs" dxfId="368" priority="263" operator="equal">
      <formula>"tu"</formula>
    </cfRule>
  </conditionalFormatting>
  <conditionalFormatting sqref="I53">
    <cfRule type="cellIs" dxfId="367" priority="262" operator="equal">
      <formula>"tu"</formula>
    </cfRule>
  </conditionalFormatting>
  <conditionalFormatting sqref="I132:I156">
    <cfRule type="cellIs" dxfId="366" priority="250" operator="equal">
      <formula>"tu"</formula>
    </cfRule>
  </conditionalFormatting>
  <conditionalFormatting sqref="I132:I156">
    <cfRule type="cellIs" dxfId="365" priority="251" operator="equal">
      <formula>"tu"</formula>
    </cfRule>
  </conditionalFormatting>
  <conditionalFormatting sqref="I19">
    <cfRule type="cellIs" dxfId="364" priority="244" operator="equal">
      <formula>"tu"</formula>
    </cfRule>
  </conditionalFormatting>
  <conditionalFormatting sqref="I59">
    <cfRule type="cellIs" dxfId="363" priority="242" operator="equal">
      <formula>"tu"</formula>
    </cfRule>
  </conditionalFormatting>
  <conditionalFormatting sqref="I60">
    <cfRule type="cellIs" dxfId="362" priority="240" operator="equal">
      <formula>"tu"</formula>
    </cfRule>
  </conditionalFormatting>
  <conditionalFormatting sqref="I61">
    <cfRule type="cellIs" dxfId="361" priority="238" operator="equal">
      <formula>"tu"</formula>
    </cfRule>
  </conditionalFormatting>
  <conditionalFormatting sqref="I62">
    <cfRule type="cellIs" dxfId="360" priority="236" operator="equal">
      <formula>"tu"</formula>
    </cfRule>
  </conditionalFormatting>
  <conditionalFormatting sqref="I63">
    <cfRule type="cellIs" dxfId="359" priority="234" operator="equal">
      <formula>"tu"</formula>
    </cfRule>
  </conditionalFormatting>
  <conditionalFormatting sqref="I64">
    <cfRule type="cellIs" dxfId="358" priority="232" operator="equal">
      <formula>"tu"</formula>
    </cfRule>
  </conditionalFormatting>
  <conditionalFormatting sqref="I65:I66">
    <cfRule type="cellIs" dxfId="357" priority="230" operator="equal">
      <formula>"tu"</formula>
    </cfRule>
  </conditionalFormatting>
  <conditionalFormatting sqref="I94">
    <cfRule type="cellIs" dxfId="356" priority="228" operator="equal">
      <formula>"tu"</formula>
    </cfRule>
  </conditionalFormatting>
  <conditionalFormatting sqref="I95">
    <cfRule type="cellIs" dxfId="355" priority="226" operator="equal">
      <formula>"tu"</formula>
    </cfRule>
  </conditionalFormatting>
  <conditionalFormatting sqref="I96">
    <cfRule type="cellIs" dxfId="354" priority="224" operator="equal">
      <formula>"tu"</formula>
    </cfRule>
  </conditionalFormatting>
  <conditionalFormatting sqref="I97">
    <cfRule type="cellIs" dxfId="353" priority="222" operator="equal">
      <formula>"tu"</formula>
    </cfRule>
  </conditionalFormatting>
  <conditionalFormatting sqref="I98:I99 I105">
    <cfRule type="cellIs" dxfId="352" priority="220" operator="equal">
      <formula>"tu"</formula>
    </cfRule>
  </conditionalFormatting>
  <conditionalFormatting sqref="I164">
    <cfRule type="cellIs" dxfId="351" priority="217" operator="equal">
      <formula>"tu"</formula>
    </cfRule>
  </conditionalFormatting>
  <conditionalFormatting sqref="F37">
    <cfRule type="cellIs" dxfId="350" priority="213" stopIfTrue="1" operator="notEqual">
      <formula>0</formula>
    </cfRule>
    <cfRule type="cellIs" dxfId="349" priority="214" stopIfTrue="1" operator="equal">
      <formula>""</formula>
    </cfRule>
  </conditionalFormatting>
  <conditionalFormatting sqref="F37">
    <cfRule type="cellIs" dxfId="348" priority="215" stopIfTrue="1" operator="notEqual">
      <formula>0</formula>
    </cfRule>
    <cfRule type="cellIs" dxfId="347" priority="216" stopIfTrue="1" operator="equal">
      <formula>""</formula>
    </cfRule>
  </conditionalFormatting>
  <conditionalFormatting sqref="I50">
    <cfRule type="cellIs" dxfId="346" priority="209" operator="equal">
      <formula>"tu"</formula>
    </cfRule>
  </conditionalFormatting>
  <conditionalFormatting sqref="I49">
    <cfRule type="cellIs" dxfId="345" priority="211" operator="equal">
      <formula>"tu"</formula>
    </cfRule>
  </conditionalFormatting>
  <conditionalFormatting sqref="I51">
    <cfRule type="cellIs" dxfId="344" priority="206" operator="equal">
      <formula>"tu"</formula>
    </cfRule>
  </conditionalFormatting>
  <conditionalFormatting sqref="I28">
    <cfRule type="cellIs" dxfId="343" priority="202" operator="equal">
      <formula>"tu"</formula>
    </cfRule>
  </conditionalFormatting>
  <conditionalFormatting sqref="I29">
    <cfRule type="cellIs" dxfId="342" priority="200" operator="equal">
      <formula>"tu"</formula>
    </cfRule>
  </conditionalFormatting>
  <conditionalFormatting sqref="I204">
    <cfRule type="cellIs" dxfId="341" priority="195" operator="equal">
      <formula>"tu"</formula>
    </cfRule>
  </conditionalFormatting>
  <conditionalFormatting sqref="I163">
    <cfRule type="cellIs" dxfId="340" priority="191" operator="equal">
      <formula>"tu"</formula>
    </cfRule>
  </conditionalFormatting>
  <conditionalFormatting sqref="I166">
    <cfRule type="cellIs" dxfId="339" priority="190" operator="equal">
      <formula>"tu"</formula>
    </cfRule>
  </conditionalFormatting>
  <conditionalFormatting sqref="I74">
    <cfRule type="cellIs" dxfId="338" priority="85" operator="equal">
      <formula>"tu"</formula>
    </cfRule>
  </conditionalFormatting>
  <conditionalFormatting sqref="I74">
    <cfRule type="cellIs" dxfId="337" priority="83" operator="equal">
      <formula>"tu"</formula>
    </cfRule>
  </conditionalFormatting>
  <conditionalFormatting sqref="I76">
    <cfRule type="cellIs" dxfId="336" priority="81" operator="equal">
      <formula>"tu"</formula>
    </cfRule>
  </conditionalFormatting>
  <conditionalFormatting sqref="I76">
    <cfRule type="cellIs" dxfId="335" priority="79" operator="equal">
      <formula>"tu"</formula>
    </cfRule>
  </conditionalFormatting>
  <conditionalFormatting sqref="I60">
    <cfRule type="cellIs" dxfId="334" priority="114" operator="equal">
      <formula>"tu"</formula>
    </cfRule>
  </conditionalFormatting>
  <conditionalFormatting sqref="I79">
    <cfRule type="cellIs" dxfId="333" priority="72" operator="equal">
      <formula>"tu"</formula>
    </cfRule>
  </conditionalFormatting>
  <conditionalFormatting sqref="I79">
    <cfRule type="cellIs" dxfId="332" priority="71" operator="equal">
      <formula>"tu"</formula>
    </cfRule>
  </conditionalFormatting>
  <conditionalFormatting sqref="I81:I82">
    <cfRule type="cellIs" dxfId="331" priority="65" operator="equal">
      <formula>"tu"</formula>
    </cfRule>
  </conditionalFormatting>
  <conditionalFormatting sqref="I81:I82">
    <cfRule type="cellIs" dxfId="330" priority="64" operator="equal">
      <formula>"tu"</formula>
    </cfRule>
  </conditionalFormatting>
  <conditionalFormatting sqref="I84:I87">
    <cfRule type="cellIs" dxfId="329" priority="105" operator="equal">
      <formula>"tu"</formula>
    </cfRule>
  </conditionalFormatting>
  <conditionalFormatting sqref="I84:I87">
    <cfRule type="cellIs" dxfId="328" priority="107" operator="equal">
      <formula>"tu"</formula>
    </cfRule>
  </conditionalFormatting>
  <conditionalFormatting sqref="I84:I87">
    <cfRule type="cellIs" dxfId="327" priority="106" operator="equal">
      <formula>"tu"</formula>
    </cfRule>
  </conditionalFormatting>
  <conditionalFormatting sqref="I84:I87">
    <cfRule type="cellIs" dxfId="326" priority="104" operator="equal">
      <formula>"tu"</formula>
    </cfRule>
  </conditionalFormatting>
  <conditionalFormatting sqref="I84:I87">
    <cfRule type="cellIs" dxfId="325" priority="103" operator="equal">
      <formula>"tu"</formula>
    </cfRule>
  </conditionalFormatting>
  <conditionalFormatting sqref="I72">
    <cfRule type="cellIs" dxfId="324" priority="90" operator="equal">
      <formula>"tu"</formula>
    </cfRule>
  </conditionalFormatting>
  <conditionalFormatting sqref="I72">
    <cfRule type="cellIs" dxfId="323" priority="92" operator="equal">
      <formula>"tu"</formula>
    </cfRule>
  </conditionalFormatting>
  <conditionalFormatting sqref="I72">
    <cfRule type="cellIs" dxfId="322" priority="91" operator="equal">
      <formula>"tu"</formula>
    </cfRule>
  </conditionalFormatting>
  <conditionalFormatting sqref="I72">
    <cfRule type="cellIs" dxfId="321" priority="89" operator="equal">
      <formula>"tu"</formula>
    </cfRule>
  </conditionalFormatting>
  <conditionalFormatting sqref="I72">
    <cfRule type="cellIs" dxfId="320" priority="88" operator="equal">
      <formula>"tu"</formula>
    </cfRule>
  </conditionalFormatting>
  <conditionalFormatting sqref="I74">
    <cfRule type="cellIs" dxfId="319" priority="87" operator="equal">
      <formula>"tu"</formula>
    </cfRule>
  </conditionalFormatting>
  <conditionalFormatting sqref="I74">
    <cfRule type="cellIs" dxfId="318" priority="86" operator="equal">
      <formula>"tu"</formula>
    </cfRule>
  </conditionalFormatting>
  <conditionalFormatting sqref="I74">
    <cfRule type="cellIs" dxfId="317" priority="84" operator="equal">
      <formula>"tu"</formula>
    </cfRule>
  </conditionalFormatting>
  <conditionalFormatting sqref="I76">
    <cfRule type="cellIs" dxfId="316" priority="80" operator="equal">
      <formula>"tu"</formula>
    </cfRule>
  </conditionalFormatting>
  <conditionalFormatting sqref="I76">
    <cfRule type="cellIs" dxfId="315" priority="82" operator="equal">
      <formula>"tu"</formula>
    </cfRule>
  </conditionalFormatting>
  <conditionalFormatting sqref="I76">
    <cfRule type="cellIs" dxfId="314" priority="78" operator="equal">
      <formula>"tu"</formula>
    </cfRule>
  </conditionalFormatting>
  <conditionalFormatting sqref="I81:I82">
    <cfRule type="cellIs" dxfId="313" priority="67" operator="equal">
      <formula>"tu"</formula>
    </cfRule>
  </conditionalFormatting>
  <conditionalFormatting sqref="I79">
    <cfRule type="cellIs" dxfId="312" priority="69" operator="equal">
      <formula>"tu"</formula>
    </cfRule>
  </conditionalFormatting>
  <conditionalFormatting sqref="I79">
    <cfRule type="cellIs" dxfId="311" priority="68" operator="equal">
      <formula>"tu"</formula>
    </cfRule>
  </conditionalFormatting>
  <conditionalFormatting sqref="I81:I82">
    <cfRule type="cellIs" dxfId="310" priority="66" operator="equal">
      <formula>"tu"</formula>
    </cfRule>
  </conditionalFormatting>
  <conditionalFormatting sqref="I79">
    <cfRule type="cellIs" dxfId="309" priority="70" operator="equal">
      <formula>"tu"</formula>
    </cfRule>
  </conditionalFormatting>
  <conditionalFormatting sqref="I81:I82">
    <cfRule type="cellIs" dxfId="308" priority="63" operator="equal">
      <formula>"tu"</formula>
    </cfRule>
  </conditionalFormatting>
  <conditionalFormatting sqref="I172:I174">
    <cfRule type="cellIs" dxfId="307" priority="49" operator="equal">
      <formula>"tu"</formula>
    </cfRule>
  </conditionalFormatting>
  <conditionalFormatting sqref="I78">
    <cfRule type="cellIs" dxfId="306" priority="46" operator="equal">
      <formula>"tu"</formula>
    </cfRule>
  </conditionalFormatting>
  <conditionalFormatting sqref="I78">
    <cfRule type="cellIs" dxfId="305" priority="44" operator="equal">
      <formula>"tu"</formula>
    </cfRule>
  </conditionalFormatting>
  <conditionalFormatting sqref="I78">
    <cfRule type="cellIs" dxfId="304" priority="43" operator="equal">
      <formula>"tu"</formula>
    </cfRule>
  </conditionalFormatting>
  <conditionalFormatting sqref="I78">
    <cfRule type="cellIs" dxfId="303" priority="42" operator="equal">
      <formula>"tu"</formula>
    </cfRule>
  </conditionalFormatting>
  <conditionalFormatting sqref="I78">
    <cfRule type="cellIs" dxfId="302" priority="41" operator="equal">
      <formula>"tu"</formula>
    </cfRule>
  </conditionalFormatting>
  <conditionalFormatting sqref="I78">
    <cfRule type="cellIs" dxfId="301" priority="40" operator="equal">
      <formula>"tu"</formula>
    </cfRule>
  </conditionalFormatting>
  <conditionalFormatting sqref="I183">
    <cfRule type="cellIs" dxfId="300" priority="37" operator="equal">
      <formula>"tu"</formula>
    </cfRule>
  </conditionalFormatting>
  <conditionalFormatting sqref="I125">
    <cfRule type="cellIs" dxfId="299" priority="29" operator="equal">
      <formula>"tu"</formula>
    </cfRule>
  </conditionalFormatting>
  <conditionalFormatting sqref="I126">
    <cfRule type="cellIs" dxfId="298" priority="27" operator="equal">
      <formula>"tu"</formula>
    </cfRule>
  </conditionalFormatting>
  <conditionalFormatting sqref="I127">
    <cfRule type="cellIs" dxfId="297" priority="25" operator="equal">
      <formula>"tu"</formula>
    </cfRule>
  </conditionalFormatting>
  <conditionalFormatting sqref="I127">
    <cfRule type="cellIs" dxfId="296" priority="24" operator="equal">
      <formula>"tu"</formula>
    </cfRule>
  </conditionalFormatting>
  <conditionalFormatting sqref="I124">
    <cfRule type="cellIs" dxfId="295" priority="23" operator="equal">
      <formula>"tu"</formula>
    </cfRule>
  </conditionalFormatting>
  <conditionalFormatting sqref="I92">
    <cfRule type="cellIs" dxfId="294" priority="17" operator="equal">
      <formula>"tu"</formula>
    </cfRule>
  </conditionalFormatting>
  <conditionalFormatting sqref="I90">
    <cfRule type="cellIs" dxfId="293" priority="13" operator="equal">
      <formula>"tu"</formula>
    </cfRule>
  </conditionalFormatting>
  <conditionalFormatting sqref="I90">
    <cfRule type="cellIs" dxfId="292" priority="15" operator="equal">
      <formula>"tu"</formula>
    </cfRule>
  </conditionalFormatting>
  <conditionalFormatting sqref="I91">
    <cfRule type="cellIs" dxfId="291" priority="11" operator="equal">
      <formula>"tu"</formula>
    </cfRule>
  </conditionalFormatting>
  <conditionalFormatting sqref="I101">
    <cfRule type="cellIs" dxfId="290" priority="9" operator="equal">
      <formula>"tu"</formula>
    </cfRule>
  </conditionalFormatting>
  <conditionalFormatting sqref="I102">
    <cfRule type="cellIs" dxfId="289" priority="7" operator="equal">
      <formula>"tu"</formula>
    </cfRule>
  </conditionalFormatting>
  <conditionalFormatting sqref="I103">
    <cfRule type="cellIs" dxfId="288" priority="5" operator="equal">
      <formula>"tu"</formula>
    </cfRule>
  </conditionalFormatting>
  <conditionalFormatting sqref="I104">
    <cfRule type="cellIs" dxfId="287" priority="3" operator="equal">
      <formula>"tu"</formula>
    </cfRule>
  </conditionalFormatting>
  <conditionalFormatting sqref="I208:I209">
    <cfRule type="cellIs" dxfId="286" priority="2" operator="equal">
      <formula>"tu"</formula>
    </cfRule>
  </conditionalFormatting>
  <conditionalFormatting sqref="I67">
    <cfRule type="cellIs" dxfId="285" priority="1" operator="equal">
      <formula>"tu"</formula>
    </cfRule>
  </conditionalFormatting>
  <dataValidations count="1">
    <dataValidation allowBlank="1" showInputMessage="1" showErrorMessage="1" sqref="F72:G72 H129 E121:H121 E129:G130 E109:H114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1" r:id="rId5" name="Button 29">
              <controlPr defaultSize="0" print="0" autoFill="0" autoPict="0" macro="[0]!MasterSolve">
                <anchor moveWithCells="1" sizeWithCells="1">
                  <from>
                    <xdr:col>6</xdr:col>
                    <xdr:colOff>641350</xdr:colOff>
                    <xdr:row>3</xdr:row>
                    <xdr:rowOff>146050</xdr:rowOff>
                  </from>
                  <to>
                    <xdr:col>7</xdr:col>
                    <xdr:colOff>1308100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836589-E8BC-43E9-B5A3-D6E7A3AF0FBC}">
          <x14:formula1>
            <xm:f>'P Yield'!$A$2:$A$3</xm:f>
          </x14:formula1>
          <xm:sqref>E40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983-45F0-47C7-84A3-8FA5FC2D8690}">
  <sheetPr codeName="Sheet19">
    <tabColor rgb="FFFFFF99"/>
    <outlinePr summaryBelow="0" summaryRight="0"/>
  </sheetPr>
  <dimension ref="A1:XFD59"/>
  <sheetViews>
    <sheetView defaultGridColor="0" colorId="8" zoomScale="63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42" sqref="J42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InpS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304</v>
      </c>
    </row>
    <row r="9" spans="1:192" x14ac:dyDescent="0.25">
      <c r="E9" s="146" t="str">
        <f xml:space="preserve"> InpC!E$110</f>
        <v>Senior debt forward curve selection</v>
      </c>
      <c r="F9" s="146">
        <f xml:space="preserve"> InpC!F$110</f>
        <v>1</v>
      </c>
      <c r="G9" s="146" t="str">
        <f xml:space="preserve"> InpC!G$110</f>
        <v>profile</v>
      </c>
      <c r="H9" s="38"/>
    </row>
    <row r="10" spans="1:192" x14ac:dyDescent="0.25">
      <c r="A10" s="317"/>
      <c r="B10" s="317"/>
      <c r="C10" s="318"/>
      <c r="D10" s="319"/>
      <c r="E10" s="320" t="s">
        <v>305</v>
      </c>
      <c r="F10" s="320"/>
      <c r="G10" s="320" t="s">
        <v>118</v>
      </c>
      <c r="H10" s="320"/>
      <c r="I10" s="321"/>
      <c r="J10" s="488">
        <v>0.02</v>
      </c>
      <c r="K10" s="488">
        <v>2.0062E-2</v>
      </c>
      <c r="L10" s="488">
        <v>2.0124E-2</v>
      </c>
      <c r="M10" s="488">
        <v>2.0184000000000001E-2</v>
      </c>
      <c r="N10" s="488">
        <v>2.0241000000000002E-2</v>
      </c>
      <c r="O10" s="488">
        <v>2.0308000000000003E-2</v>
      </c>
      <c r="P10" s="488">
        <v>2.0375000000000004E-2</v>
      </c>
      <c r="Q10" s="488">
        <v>2.0434000000000004E-2</v>
      </c>
      <c r="R10" s="488">
        <v>2.0506000000000003E-2</v>
      </c>
      <c r="S10" s="488">
        <v>2.0569000000000004E-2</v>
      </c>
      <c r="T10" s="488">
        <v>2.0620000000000003E-2</v>
      </c>
      <c r="U10" s="488">
        <v>2.0666000000000004E-2</v>
      </c>
      <c r="V10" s="488">
        <v>2.0719000000000005E-2</v>
      </c>
      <c r="W10" s="488">
        <v>2.0757000000000005E-2</v>
      </c>
      <c r="X10" s="488">
        <v>2.0795000000000004E-2</v>
      </c>
      <c r="Y10" s="488">
        <v>2.0850000000000004E-2</v>
      </c>
      <c r="Z10" s="488">
        <v>2.0888000000000004E-2</v>
      </c>
      <c r="AA10" s="488">
        <v>2.0954000000000004E-2</v>
      </c>
      <c r="AB10" s="488">
        <v>2.1024000000000004E-2</v>
      </c>
      <c r="AC10" s="488">
        <v>2.1091000000000006E-2</v>
      </c>
      <c r="AD10" s="488">
        <v>2.1134000000000007E-2</v>
      </c>
      <c r="AE10" s="488">
        <v>2.1205000000000009E-2</v>
      </c>
      <c r="AF10" s="488">
        <v>2.127900000000001E-2</v>
      </c>
      <c r="AG10" s="488">
        <v>2.1316000000000009E-2</v>
      </c>
      <c r="AH10" s="488">
        <v>2.1367000000000008E-2</v>
      </c>
      <c r="AI10" s="488">
        <v>2.1421000000000006E-2</v>
      </c>
      <c r="AJ10" s="488">
        <v>2.1470000000000006E-2</v>
      </c>
      <c r="AK10" s="488">
        <v>2.1516000000000007E-2</v>
      </c>
      <c r="AL10" s="488">
        <v>2.1570000000000006E-2</v>
      </c>
      <c r="AM10" s="488">
        <v>2.1639000000000005E-2</v>
      </c>
      <c r="AN10" s="488">
        <v>2.1709000000000006E-2</v>
      </c>
      <c r="AO10" s="488">
        <v>2.1772000000000007E-2</v>
      </c>
      <c r="AP10" s="488">
        <v>2.1813000000000006E-2</v>
      </c>
      <c r="AQ10" s="488">
        <v>2.1858000000000006E-2</v>
      </c>
      <c r="AR10" s="488">
        <v>2.1913000000000005E-2</v>
      </c>
      <c r="AS10" s="488">
        <v>2.1986000000000006E-2</v>
      </c>
      <c r="AT10" s="488">
        <v>2.2041000000000005E-2</v>
      </c>
      <c r="AU10" s="488">
        <v>2.2089000000000004E-2</v>
      </c>
      <c r="AV10" s="488">
        <v>2.2148000000000004E-2</v>
      </c>
      <c r="AW10" s="488">
        <v>2.2216000000000003E-2</v>
      </c>
      <c r="AX10" s="488">
        <v>2.2282000000000003E-2</v>
      </c>
      <c r="AY10" s="488">
        <v>2.2351000000000003E-2</v>
      </c>
      <c r="AZ10" s="488">
        <v>2.2409000000000002E-2</v>
      </c>
      <c r="BA10" s="488">
        <v>2.2445000000000003E-2</v>
      </c>
      <c r="BB10" s="488">
        <v>2.2489000000000002E-2</v>
      </c>
      <c r="BC10" s="488">
        <v>2.2535000000000003E-2</v>
      </c>
      <c r="BD10" s="488">
        <v>2.2607000000000002E-2</v>
      </c>
      <c r="BE10" s="488">
        <v>2.2647E-2</v>
      </c>
      <c r="BF10" s="488">
        <v>2.2683999999999999E-2</v>
      </c>
      <c r="BG10" s="488">
        <v>2.2734000000000001E-2</v>
      </c>
      <c r="BH10" s="488">
        <v>2.2806E-2</v>
      </c>
      <c r="BI10" s="488">
        <v>2.2852000000000001E-2</v>
      </c>
      <c r="BJ10" s="488">
        <v>2.2898999999999999E-2</v>
      </c>
      <c r="BK10" s="488">
        <v>2.2952999999999998E-2</v>
      </c>
      <c r="BL10" s="488">
        <v>2.3027999999999996E-2</v>
      </c>
      <c r="BM10" s="488">
        <v>2.3093999999999996E-2</v>
      </c>
      <c r="BN10" s="488">
        <v>2.3145999999999996E-2</v>
      </c>
      <c r="BO10" s="488">
        <v>2.3211999999999997E-2</v>
      </c>
      <c r="BP10" s="488">
        <v>2.3253999999999997E-2</v>
      </c>
      <c r="BQ10" s="488">
        <v>2.3288999999999997E-2</v>
      </c>
      <c r="BR10" s="488">
        <v>2.3333999999999997E-2</v>
      </c>
      <c r="BS10" s="488">
        <v>2.3372999999999998E-2</v>
      </c>
      <c r="BT10" s="488">
        <v>2.3413999999999997E-2</v>
      </c>
      <c r="BU10" s="488">
        <v>2.3472999999999997E-2</v>
      </c>
      <c r="BV10" s="488">
        <v>2.3519999999999996E-2</v>
      </c>
      <c r="BW10" s="488">
        <v>2.3592999999999996E-2</v>
      </c>
      <c r="BX10" s="488">
        <v>2.3660999999999995E-2</v>
      </c>
      <c r="BY10" s="488">
        <v>2.3728999999999993E-2</v>
      </c>
      <c r="BZ10" s="488">
        <v>2.3785999999999995E-2</v>
      </c>
      <c r="CA10" s="488">
        <v>2.3841999999999995E-2</v>
      </c>
      <c r="CB10" s="488">
        <v>2.3907999999999995E-2</v>
      </c>
      <c r="CC10" s="488">
        <v>2.3961999999999994E-2</v>
      </c>
      <c r="CD10" s="488">
        <v>2.4011999999999995E-2</v>
      </c>
      <c r="CE10" s="488">
        <v>2.4070999999999995E-2</v>
      </c>
      <c r="CF10" s="488">
        <v>2.4119999999999996E-2</v>
      </c>
      <c r="CG10" s="488">
        <v>2.4166999999999994E-2</v>
      </c>
      <c r="CH10" s="488">
        <v>2.4215999999999994E-2</v>
      </c>
      <c r="CI10" s="488">
        <v>2.4263999999999994E-2</v>
      </c>
      <c r="CJ10" s="488">
        <v>2.4301999999999994E-2</v>
      </c>
      <c r="CK10" s="488">
        <v>2.4365999999999995E-2</v>
      </c>
      <c r="CL10" s="488">
        <v>2.4408999999999997E-2</v>
      </c>
      <c r="CM10" s="488">
        <v>2.4462999999999995E-2</v>
      </c>
      <c r="CN10" s="488">
        <v>2.4530999999999994E-2</v>
      </c>
      <c r="CO10" s="488">
        <v>2.4586999999999994E-2</v>
      </c>
      <c r="CP10" s="488">
        <v>2.4622999999999996E-2</v>
      </c>
      <c r="CQ10" s="488">
        <v>2.4688999999999996E-2</v>
      </c>
      <c r="CR10" s="488">
        <v>2.4738999999999997E-2</v>
      </c>
      <c r="CS10" s="488">
        <v>2.4789999999999996E-2</v>
      </c>
      <c r="CT10" s="488">
        <v>2.4834999999999996E-2</v>
      </c>
      <c r="CU10" s="488">
        <v>2.4872999999999996E-2</v>
      </c>
      <c r="CV10" s="488">
        <v>2.4930999999999995E-2</v>
      </c>
      <c r="CW10" s="488">
        <v>2.4983999999999996E-2</v>
      </c>
      <c r="CX10" s="488">
        <v>2.5048999999999995E-2</v>
      </c>
      <c r="CY10" s="488">
        <v>2.5111999999999995E-2</v>
      </c>
      <c r="CZ10" s="488">
        <v>2.5181999999999996E-2</v>
      </c>
      <c r="DA10" s="488">
        <v>2.5251999999999997E-2</v>
      </c>
      <c r="DB10" s="488">
        <v>2.5289999999999997E-2</v>
      </c>
      <c r="DC10" s="488">
        <v>2.5332999999999998E-2</v>
      </c>
      <c r="DD10" s="488">
        <v>2.5393999999999996E-2</v>
      </c>
      <c r="DE10" s="488">
        <v>2.5438999999999996E-2</v>
      </c>
      <c r="DF10" s="488">
        <v>2.5490999999999996E-2</v>
      </c>
      <c r="DG10" s="488">
        <v>2.5561999999999998E-2</v>
      </c>
      <c r="DH10" s="488">
        <v>2.5623999999999997E-2</v>
      </c>
      <c r="DI10" s="488">
        <v>2.5665999999999998E-2</v>
      </c>
      <c r="DJ10" s="488">
        <v>2.5738999999999998E-2</v>
      </c>
      <c r="DK10" s="488">
        <v>2.5798999999999999E-2</v>
      </c>
      <c r="DL10" s="488">
        <v>2.5836999999999999E-2</v>
      </c>
      <c r="DM10" s="488">
        <v>2.5906999999999999E-2</v>
      </c>
      <c r="DN10" s="488">
        <v>2.5946999999999998E-2</v>
      </c>
      <c r="DO10" s="488">
        <v>2.5985999999999999E-2</v>
      </c>
      <c r="DP10" s="488">
        <v>2.6058999999999999E-2</v>
      </c>
      <c r="DQ10" s="488">
        <v>2.6103999999999999E-2</v>
      </c>
      <c r="DR10" s="488">
        <v>2.6176999999999999E-2</v>
      </c>
      <c r="DS10" s="488">
        <v>2.622E-2</v>
      </c>
      <c r="DT10" s="488">
        <v>2.6291000000000002E-2</v>
      </c>
      <c r="DU10" s="488">
        <v>2.6347000000000002E-2</v>
      </c>
      <c r="DV10" s="488">
        <v>2.6388000000000002E-2</v>
      </c>
      <c r="DW10" s="488">
        <v>2.6447000000000002E-2</v>
      </c>
      <c r="DX10" s="488">
        <v>2.6511000000000003E-2</v>
      </c>
      <c r="DY10" s="488">
        <v>2.6547000000000005E-2</v>
      </c>
      <c r="DZ10" s="488">
        <v>2.6589000000000005E-2</v>
      </c>
      <c r="EA10" s="488">
        <v>2.6655000000000005E-2</v>
      </c>
      <c r="EB10" s="488">
        <v>2.6693000000000005E-2</v>
      </c>
      <c r="EC10" s="488">
        <v>2.6738000000000005E-2</v>
      </c>
      <c r="ED10" s="488">
        <v>2.6811000000000005E-2</v>
      </c>
      <c r="EE10" s="488">
        <v>2.6864000000000006E-2</v>
      </c>
      <c r="EF10" s="488">
        <v>2.6917000000000007E-2</v>
      </c>
      <c r="EG10" s="488">
        <v>2.6985000000000006E-2</v>
      </c>
      <c r="EH10" s="488">
        <v>2.7028000000000007E-2</v>
      </c>
      <c r="EI10" s="488">
        <v>2.7090000000000006E-2</v>
      </c>
      <c r="EJ10" s="488">
        <v>2.7134000000000005E-2</v>
      </c>
      <c r="EK10" s="488">
        <v>2.7205000000000007E-2</v>
      </c>
      <c r="EL10" s="488">
        <v>2.7270000000000006E-2</v>
      </c>
      <c r="EM10" s="488">
        <v>2.7308000000000006E-2</v>
      </c>
      <c r="EN10" s="488">
        <v>2.7346000000000006E-2</v>
      </c>
      <c r="EO10" s="488">
        <v>2.7391000000000006E-2</v>
      </c>
      <c r="EP10" s="488">
        <v>2.7437000000000007E-2</v>
      </c>
      <c r="EQ10" s="488">
        <v>2.7496000000000007E-2</v>
      </c>
      <c r="ER10" s="488">
        <v>2.7551000000000006E-2</v>
      </c>
      <c r="ES10" s="488">
        <v>2.7621000000000007E-2</v>
      </c>
      <c r="ET10" s="488">
        <v>2.7689000000000005E-2</v>
      </c>
      <c r="EU10" s="488">
        <v>2.7753000000000007E-2</v>
      </c>
      <c r="EV10" s="488">
        <v>2.7788000000000007E-2</v>
      </c>
      <c r="EW10" s="488">
        <v>2.7828000000000006E-2</v>
      </c>
      <c r="EX10" s="488">
        <v>2.7891000000000006E-2</v>
      </c>
      <c r="EY10" s="488">
        <v>2.7952000000000005E-2</v>
      </c>
      <c r="EZ10" s="488">
        <v>2.8004000000000005E-2</v>
      </c>
      <c r="FA10" s="488">
        <v>2.8051000000000003E-2</v>
      </c>
      <c r="FB10" s="488">
        <v>2.8117000000000003E-2</v>
      </c>
      <c r="FC10" s="488">
        <v>2.8162000000000003E-2</v>
      </c>
      <c r="FD10" s="488">
        <v>2.8226000000000005E-2</v>
      </c>
      <c r="FE10" s="488">
        <v>2.8283000000000006E-2</v>
      </c>
      <c r="FF10" s="488">
        <v>2.8351000000000005E-2</v>
      </c>
      <c r="FG10" s="488">
        <v>2.8407000000000005E-2</v>
      </c>
      <c r="FH10" s="488">
        <v>2.8452000000000005E-2</v>
      </c>
      <c r="FI10" s="488">
        <v>2.8495000000000006E-2</v>
      </c>
      <c r="FJ10" s="488">
        <v>2.8570000000000005E-2</v>
      </c>
      <c r="FK10" s="488">
        <v>2.8613000000000006E-2</v>
      </c>
      <c r="FL10" s="488">
        <v>2.8678000000000006E-2</v>
      </c>
      <c r="FM10" s="488">
        <v>2.8726000000000005E-2</v>
      </c>
      <c r="FN10" s="488">
        <v>2.8797000000000007E-2</v>
      </c>
      <c r="FO10" s="488">
        <v>2.8861000000000008E-2</v>
      </c>
      <c r="FP10" s="488">
        <v>2.8935000000000009E-2</v>
      </c>
      <c r="FQ10" s="488">
        <v>2.899500000000001E-2</v>
      </c>
      <c r="FR10" s="488">
        <v>2.905000000000001E-2</v>
      </c>
      <c r="FS10" s="488">
        <v>2.910900000000001E-2</v>
      </c>
      <c r="FT10" s="488">
        <v>2.9181000000000009E-2</v>
      </c>
      <c r="FU10" s="488">
        <v>2.9232000000000008E-2</v>
      </c>
      <c r="FV10" s="488">
        <v>2.9283000000000007E-2</v>
      </c>
      <c r="FW10" s="488">
        <v>2.9322000000000008E-2</v>
      </c>
      <c r="FX10" s="488">
        <v>2.9382000000000009E-2</v>
      </c>
      <c r="FY10" s="488">
        <v>2.9447000000000008E-2</v>
      </c>
      <c r="FZ10" s="488">
        <v>2.9488000000000007E-2</v>
      </c>
      <c r="GA10" s="488">
        <v>2.9557000000000007E-2</v>
      </c>
      <c r="GB10" s="488">
        <v>2.9595000000000007E-2</v>
      </c>
      <c r="GC10" s="488">
        <v>2.9670000000000005E-2</v>
      </c>
      <c r="GD10" s="488">
        <v>2.9737000000000006E-2</v>
      </c>
      <c r="GE10" s="488">
        <v>2.9788000000000005E-2</v>
      </c>
      <c r="GF10" s="488">
        <v>2.9841000000000006E-2</v>
      </c>
      <c r="GG10" s="488">
        <v>2.9881000000000005E-2</v>
      </c>
      <c r="GH10" s="488">
        <v>2.9955000000000006E-2</v>
      </c>
      <c r="GI10" s="488">
        <v>3.0029000000000007E-2</v>
      </c>
      <c r="GJ10" s="488">
        <v>3.0092000000000008E-2</v>
      </c>
    </row>
    <row r="11" spans="1:192" x14ac:dyDescent="0.25">
      <c r="A11" s="317"/>
      <c r="B11" s="317"/>
      <c r="C11" s="318"/>
      <c r="D11" s="319"/>
      <c r="E11" s="320" t="s">
        <v>307</v>
      </c>
      <c r="F11" s="320"/>
      <c r="G11" s="320" t="s">
        <v>118</v>
      </c>
      <c r="H11" s="320"/>
      <c r="I11" s="321"/>
      <c r="J11" s="488"/>
      <c r="K11" s="488"/>
      <c r="L11" s="488"/>
      <c r="M11" s="488"/>
      <c r="N11" s="488"/>
      <c r="O11" s="488"/>
      <c r="P11" s="488"/>
      <c r="Q11" s="488"/>
      <c r="R11" s="488"/>
      <c r="S11" s="488"/>
      <c r="T11" s="488"/>
      <c r="U11" s="488"/>
      <c r="V11" s="488"/>
      <c r="W11" s="488"/>
      <c r="X11" s="488"/>
      <c r="Y11" s="488"/>
      <c r="Z11" s="488"/>
      <c r="AA11" s="488"/>
      <c r="AB11" s="488"/>
      <c r="AC11" s="488"/>
      <c r="AD11" s="488"/>
      <c r="AE11" s="488"/>
      <c r="AF11" s="488"/>
      <c r="AG11" s="488"/>
      <c r="AH11" s="488"/>
      <c r="AI11" s="488"/>
      <c r="AJ11" s="488"/>
      <c r="AK11" s="488"/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8"/>
      <c r="BP11" s="488"/>
      <c r="BQ11" s="488"/>
      <c r="BR11" s="488"/>
      <c r="BS11" s="488"/>
      <c r="BT11" s="488"/>
      <c r="BU11" s="488"/>
      <c r="BV11" s="488"/>
      <c r="BW11" s="488"/>
      <c r="BX11" s="488"/>
      <c r="BY11" s="488"/>
      <c r="BZ11" s="488"/>
      <c r="CA11" s="488"/>
      <c r="CB11" s="488"/>
      <c r="CC11" s="488"/>
      <c r="CD11" s="488"/>
      <c r="CE11" s="488"/>
      <c r="CF11" s="488"/>
      <c r="CG11" s="488"/>
      <c r="CH11" s="488"/>
      <c r="CI11" s="488"/>
      <c r="CJ11" s="488"/>
      <c r="CK11" s="488"/>
      <c r="CL11" s="488"/>
      <c r="CM11" s="488"/>
      <c r="CN11" s="488"/>
      <c r="CO11" s="488"/>
      <c r="CP11" s="488"/>
      <c r="CQ11" s="488"/>
      <c r="CR11" s="488"/>
      <c r="CS11" s="488"/>
      <c r="CT11" s="488"/>
      <c r="CU11" s="488"/>
      <c r="CV11" s="488"/>
      <c r="CW11" s="488"/>
      <c r="CX11" s="488"/>
      <c r="CY11" s="488"/>
      <c r="CZ11" s="488"/>
      <c r="DA11" s="488"/>
      <c r="DB11" s="488"/>
      <c r="DC11" s="488"/>
      <c r="DD11" s="488"/>
      <c r="DE11" s="488"/>
      <c r="DF11" s="488"/>
      <c r="DG11" s="488"/>
      <c r="DH11" s="488"/>
      <c r="DI11" s="488"/>
      <c r="DJ11" s="488"/>
      <c r="DK11" s="488"/>
      <c r="DL11" s="488"/>
      <c r="DM11" s="488"/>
      <c r="DN11" s="488"/>
      <c r="DO11" s="488"/>
      <c r="DP11" s="488"/>
      <c r="DQ11" s="488"/>
      <c r="DR11" s="488"/>
      <c r="DS11" s="488"/>
      <c r="DT11" s="488"/>
      <c r="DU11" s="488"/>
      <c r="DV11" s="488"/>
      <c r="DW11" s="488"/>
      <c r="DX11" s="488"/>
      <c r="DY11" s="488"/>
      <c r="DZ11" s="488"/>
      <c r="EA11" s="488"/>
      <c r="EB11" s="488"/>
      <c r="EC11" s="488"/>
      <c r="ED11" s="488"/>
      <c r="EE11" s="488"/>
      <c r="EF11" s="488"/>
      <c r="EG11" s="488"/>
      <c r="EH11" s="488"/>
      <c r="EI11" s="488"/>
      <c r="EJ11" s="488"/>
      <c r="EK11" s="488"/>
      <c r="EL11" s="488"/>
      <c r="EM11" s="488"/>
      <c r="EN11" s="488"/>
      <c r="EO11" s="488"/>
      <c r="EP11" s="488"/>
      <c r="EQ11" s="488"/>
      <c r="ER11" s="488"/>
      <c r="ES11" s="488"/>
      <c r="ET11" s="488"/>
      <c r="EU11" s="488"/>
      <c r="EV11" s="488"/>
      <c r="EW11" s="488"/>
      <c r="EX11" s="488"/>
      <c r="EY11" s="488"/>
      <c r="EZ11" s="488"/>
      <c r="FA11" s="488"/>
      <c r="FB11" s="488"/>
      <c r="FC11" s="488"/>
      <c r="FD11" s="488"/>
      <c r="FE11" s="488"/>
      <c r="FF11" s="488"/>
      <c r="FG11" s="488"/>
      <c r="FH11" s="488"/>
      <c r="FI11" s="488"/>
      <c r="FJ11" s="488"/>
      <c r="FK11" s="488"/>
      <c r="FL11" s="488"/>
      <c r="FM11" s="488"/>
      <c r="FN11" s="488"/>
      <c r="FO11" s="488"/>
      <c r="FP11" s="488"/>
      <c r="FQ11" s="488"/>
      <c r="FR11" s="488"/>
      <c r="FS11" s="488"/>
      <c r="FT11" s="488"/>
      <c r="FU11" s="488"/>
      <c r="FV11" s="488"/>
      <c r="FW11" s="488"/>
      <c r="FX11" s="488"/>
      <c r="FY11" s="488"/>
      <c r="FZ11" s="488"/>
      <c r="GA11" s="488"/>
      <c r="GB11" s="488"/>
      <c r="GC11" s="488"/>
      <c r="GD11" s="488"/>
      <c r="GE11" s="488"/>
      <c r="GF11" s="488"/>
      <c r="GG11" s="488"/>
      <c r="GH11" s="488"/>
      <c r="GI11" s="488"/>
      <c r="GJ11" s="488"/>
    </row>
    <row r="12" spans="1:192" x14ac:dyDescent="0.25">
      <c r="A12" s="317"/>
      <c r="B12" s="317"/>
      <c r="C12" s="318"/>
      <c r="D12" s="319"/>
      <c r="E12" s="320" t="s">
        <v>307</v>
      </c>
      <c r="F12" s="320"/>
      <c r="G12" s="320" t="s">
        <v>118</v>
      </c>
      <c r="H12" s="320"/>
      <c r="I12" s="321"/>
      <c r="J12" s="488"/>
      <c r="K12" s="488"/>
      <c r="L12" s="488"/>
      <c r="M12" s="488"/>
      <c r="N12" s="488"/>
      <c r="O12" s="488"/>
      <c r="P12" s="488"/>
      <c r="Q12" s="488"/>
      <c r="R12" s="488"/>
      <c r="S12" s="488"/>
      <c r="T12" s="488"/>
      <c r="U12" s="488"/>
      <c r="V12" s="488"/>
      <c r="W12" s="488"/>
      <c r="X12" s="488"/>
      <c r="Y12" s="488"/>
      <c r="Z12" s="488"/>
      <c r="AA12" s="488"/>
      <c r="AB12" s="488"/>
      <c r="AC12" s="488"/>
      <c r="AD12" s="488"/>
      <c r="AE12" s="488"/>
      <c r="AF12" s="488"/>
      <c r="AG12" s="488"/>
      <c r="AH12" s="488"/>
      <c r="AI12" s="488"/>
      <c r="AJ12" s="488"/>
      <c r="AK12" s="488"/>
      <c r="AL12" s="488"/>
      <c r="AM12" s="488"/>
      <c r="AN12" s="488"/>
      <c r="AO12" s="488"/>
      <c r="AP12" s="488"/>
      <c r="AQ12" s="488"/>
      <c r="AR12" s="488"/>
      <c r="AS12" s="488"/>
      <c r="AT12" s="488"/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488"/>
      <c r="BF12" s="488"/>
      <c r="BG12" s="488"/>
      <c r="BH12" s="488"/>
      <c r="BI12" s="488"/>
      <c r="BJ12" s="488"/>
      <c r="BK12" s="488"/>
      <c r="BL12" s="488"/>
      <c r="BM12" s="488"/>
      <c r="BN12" s="488"/>
      <c r="BO12" s="488"/>
      <c r="BP12" s="488"/>
      <c r="BQ12" s="488"/>
      <c r="BR12" s="488"/>
      <c r="BS12" s="488"/>
      <c r="BT12" s="488"/>
      <c r="BU12" s="488"/>
      <c r="BV12" s="488"/>
      <c r="BW12" s="488"/>
      <c r="BX12" s="488"/>
      <c r="BY12" s="488"/>
      <c r="BZ12" s="488"/>
      <c r="CA12" s="488"/>
      <c r="CB12" s="488"/>
      <c r="CC12" s="488"/>
      <c r="CD12" s="488"/>
      <c r="CE12" s="488"/>
      <c r="CF12" s="488"/>
      <c r="CG12" s="488"/>
      <c r="CH12" s="488"/>
      <c r="CI12" s="488"/>
      <c r="CJ12" s="488"/>
      <c r="CK12" s="488"/>
      <c r="CL12" s="488"/>
      <c r="CM12" s="488"/>
      <c r="CN12" s="488"/>
      <c r="CO12" s="488"/>
      <c r="CP12" s="488"/>
      <c r="CQ12" s="488"/>
      <c r="CR12" s="488"/>
      <c r="CS12" s="488"/>
      <c r="CT12" s="488"/>
      <c r="CU12" s="488"/>
      <c r="CV12" s="488"/>
      <c r="CW12" s="488"/>
      <c r="CX12" s="488"/>
      <c r="CY12" s="488"/>
      <c r="CZ12" s="488"/>
      <c r="DA12" s="488"/>
      <c r="DB12" s="488"/>
      <c r="DC12" s="488"/>
      <c r="DD12" s="488"/>
      <c r="DE12" s="488"/>
      <c r="DF12" s="488"/>
      <c r="DG12" s="488"/>
      <c r="DH12" s="488"/>
      <c r="DI12" s="488"/>
      <c r="DJ12" s="488"/>
      <c r="DK12" s="488"/>
      <c r="DL12" s="488"/>
      <c r="DM12" s="488"/>
      <c r="DN12" s="488"/>
      <c r="DO12" s="488"/>
      <c r="DP12" s="488"/>
      <c r="DQ12" s="488"/>
      <c r="DR12" s="488"/>
      <c r="DS12" s="488"/>
      <c r="DT12" s="488"/>
      <c r="DU12" s="488"/>
      <c r="DV12" s="488"/>
      <c r="DW12" s="488"/>
      <c r="DX12" s="488"/>
      <c r="DY12" s="488"/>
      <c r="DZ12" s="488"/>
      <c r="EA12" s="488"/>
      <c r="EB12" s="488"/>
      <c r="EC12" s="488"/>
      <c r="ED12" s="488"/>
      <c r="EE12" s="488"/>
      <c r="EF12" s="488"/>
      <c r="EG12" s="488"/>
      <c r="EH12" s="488"/>
      <c r="EI12" s="488"/>
      <c r="EJ12" s="488"/>
      <c r="EK12" s="488"/>
      <c r="EL12" s="488"/>
      <c r="EM12" s="488"/>
      <c r="EN12" s="488"/>
      <c r="EO12" s="488"/>
      <c r="EP12" s="488"/>
      <c r="EQ12" s="488"/>
      <c r="ER12" s="488"/>
      <c r="ES12" s="488"/>
      <c r="ET12" s="488"/>
      <c r="EU12" s="488"/>
      <c r="EV12" s="488"/>
      <c r="EW12" s="488"/>
      <c r="EX12" s="488"/>
      <c r="EY12" s="488"/>
      <c r="EZ12" s="488"/>
      <c r="FA12" s="488"/>
      <c r="FB12" s="488"/>
      <c r="FC12" s="488"/>
      <c r="FD12" s="488"/>
      <c r="FE12" s="488"/>
      <c r="FF12" s="488"/>
      <c r="FG12" s="488"/>
      <c r="FH12" s="488"/>
      <c r="FI12" s="488"/>
      <c r="FJ12" s="488"/>
      <c r="FK12" s="488"/>
      <c r="FL12" s="488"/>
      <c r="FM12" s="488"/>
      <c r="FN12" s="488"/>
      <c r="FO12" s="488"/>
      <c r="FP12" s="488"/>
      <c r="FQ12" s="488"/>
      <c r="FR12" s="488"/>
      <c r="FS12" s="488"/>
      <c r="FT12" s="488"/>
      <c r="FU12" s="488"/>
      <c r="FV12" s="488"/>
      <c r="FW12" s="488"/>
      <c r="FX12" s="488"/>
      <c r="FY12" s="488"/>
      <c r="FZ12" s="488"/>
      <c r="GA12" s="488"/>
      <c r="GB12" s="488"/>
      <c r="GC12" s="488"/>
      <c r="GD12" s="488"/>
      <c r="GE12" s="488"/>
      <c r="GF12" s="488"/>
      <c r="GG12" s="488"/>
      <c r="GH12" s="488"/>
      <c r="GI12" s="488"/>
      <c r="GJ12" s="488"/>
    </row>
    <row r="13" spans="1:192" s="196" customFormat="1" x14ac:dyDescent="0.25">
      <c r="A13" s="242"/>
      <c r="B13" s="242"/>
      <c r="C13" s="243"/>
      <c r="D13" s="244"/>
      <c r="E13" s="240" t="s">
        <v>514</v>
      </c>
      <c r="F13" s="240"/>
      <c r="G13" s="240" t="s">
        <v>118</v>
      </c>
      <c r="H13" s="240"/>
      <c r="I13" s="241"/>
      <c r="J13" s="724">
        <f t="shared" ref="J13:AO13" si="0" xml:space="preserve"> INDEX(J10:J12, $F9)</f>
        <v>0.02</v>
      </c>
      <c r="K13" s="724">
        <f xml:space="preserve"> INDEX(K10:K12, $F9)</f>
        <v>2.0062E-2</v>
      </c>
      <c r="L13" s="724">
        <f t="shared" si="0"/>
        <v>2.0124E-2</v>
      </c>
      <c r="M13" s="724">
        <f t="shared" si="0"/>
        <v>2.0184000000000001E-2</v>
      </c>
      <c r="N13" s="724">
        <f t="shared" si="0"/>
        <v>2.0241000000000002E-2</v>
      </c>
      <c r="O13" s="724">
        <f t="shared" si="0"/>
        <v>2.0308000000000003E-2</v>
      </c>
      <c r="P13" s="724">
        <f t="shared" si="0"/>
        <v>2.0375000000000004E-2</v>
      </c>
      <c r="Q13" s="724">
        <f t="shared" si="0"/>
        <v>2.0434000000000004E-2</v>
      </c>
      <c r="R13" s="724">
        <f t="shared" si="0"/>
        <v>2.0506000000000003E-2</v>
      </c>
      <c r="S13" s="724">
        <f t="shared" si="0"/>
        <v>2.0569000000000004E-2</v>
      </c>
      <c r="T13" s="724">
        <f t="shared" si="0"/>
        <v>2.0620000000000003E-2</v>
      </c>
      <c r="U13" s="724">
        <f t="shared" si="0"/>
        <v>2.0666000000000004E-2</v>
      </c>
      <c r="V13" s="724">
        <f t="shared" si="0"/>
        <v>2.0719000000000005E-2</v>
      </c>
      <c r="W13" s="724">
        <f t="shared" si="0"/>
        <v>2.0757000000000005E-2</v>
      </c>
      <c r="X13" s="724">
        <f t="shared" si="0"/>
        <v>2.0795000000000004E-2</v>
      </c>
      <c r="Y13" s="724">
        <f t="shared" si="0"/>
        <v>2.0850000000000004E-2</v>
      </c>
      <c r="Z13" s="724">
        <f t="shared" si="0"/>
        <v>2.0888000000000004E-2</v>
      </c>
      <c r="AA13" s="724">
        <f t="shared" si="0"/>
        <v>2.0954000000000004E-2</v>
      </c>
      <c r="AB13" s="724">
        <f t="shared" si="0"/>
        <v>2.1024000000000004E-2</v>
      </c>
      <c r="AC13" s="724">
        <f t="shared" si="0"/>
        <v>2.1091000000000006E-2</v>
      </c>
      <c r="AD13" s="724">
        <f t="shared" si="0"/>
        <v>2.1134000000000007E-2</v>
      </c>
      <c r="AE13" s="724">
        <f t="shared" si="0"/>
        <v>2.1205000000000009E-2</v>
      </c>
      <c r="AF13" s="724">
        <f t="shared" si="0"/>
        <v>2.127900000000001E-2</v>
      </c>
      <c r="AG13" s="724">
        <f t="shared" si="0"/>
        <v>2.1316000000000009E-2</v>
      </c>
      <c r="AH13" s="724">
        <f t="shared" si="0"/>
        <v>2.1367000000000008E-2</v>
      </c>
      <c r="AI13" s="724">
        <f t="shared" si="0"/>
        <v>2.1421000000000006E-2</v>
      </c>
      <c r="AJ13" s="724">
        <f t="shared" si="0"/>
        <v>2.1470000000000006E-2</v>
      </c>
      <c r="AK13" s="724">
        <f t="shared" si="0"/>
        <v>2.1516000000000007E-2</v>
      </c>
      <c r="AL13" s="724">
        <f t="shared" si="0"/>
        <v>2.1570000000000006E-2</v>
      </c>
      <c r="AM13" s="724">
        <f t="shared" si="0"/>
        <v>2.1639000000000005E-2</v>
      </c>
      <c r="AN13" s="724">
        <f t="shared" si="0"/>
        <v>2.1709000000000006E-2</v>
      </c>
      <c r="AO13" s="724">
        <f t="shared" si="0"/>
        <v>2.1772000000000007E-2</v>
      </c>
      <c r="AP13" s="724">
        <f t="shared" ref="AP13:BU13" si="1" xml:space="preserve"> INDEX(AP10:AP12, $F9)</f>
        <v>2.1813000000000006E-2</v>
      </c>
      <c r="AQ13" s="724">
        <f t="shared" si="1"/>
        <v>2.1858000000000006E-2</v>
      </c>
      <c r="AR13" s="724">
        <f t="shared" si="1"/>
        <v>2.1913000000000005E-2</v>
      </c>
      <c r="AS13" s="724">
        <f t="shared" si="1"/>
        <v>2.1986000000000006E-2</v>
      </c>
      <c r="AT13" s="724">
        <f t="shared" si="1"/>
        <v>2.2041000000000005E-2</v>
      </c>
      <c r="AU13" s="724">
        <f t="shared" si="1"/>
        <v>2.2089000000000004E-2</v>
      </c>
      <c r="AV13" s="724">
        <f t="shared" si="1"/>
        <v>2.2148000000000004E-2</v>
      </c>
      <c r="AW13" s="724">
        <f t="shared" si="1"/>
        <v>2.2216000000000003E-2</v>
      </c>
      <c r="AX13" s="724">
        <f t="shared" si="1"/>
        <v>2.2282000000000003E-2</v>
      </c>
      <c r="AY13" s="724">
        <f t="shared" si="1"/>
        <v>2.2351000000000003E-2</v>
      </c>
      <c r="AZ13" s="724">
        <f t="shared" si="1"/>
        <v>2.2409000000000002E-2</v>
      </c>
      <c r="BA13" s="724">
        <f t="shared" si="1"/>
        <v>2.2445000000000003E-2</v>
      </c>
      <c r="BB13" s="724">
        <f t="shared" si="1"/>
        <v>2.2489000000000002E-2</v>
      </c>
      <c r="BC13" s="724">
        <f t="shared" si="1"/>
        <v>2.2535000000000003E-2</v>
      </c>
      <c r="BD13" s="724">
        <f t="shared" si="1"/>
        <v>2.2607000000000002E-2</v>
      </c>
      <c r="BE13" s="724">
        <f t="shared" si="1"/>
        <v>2.2647E-2</v>
      </c>
      <c r="BF13" s="724">
        <f t="shared" si="1"/>
        <v>2.2683999999999999E-2</v>
      </c>
      <c r="BG13" s="724">
        <f t="shared" si="1"/>
        <v>2.2734000000000001E-2</v>
      </c>
      <c r="BH13" s="724">
        <f t="shared" si="1"/>
        <v>2.2806E-2</v>
      </c>
      <c r="BI13" s="724">
        <f t="shared" si="1"/>
        <v>2.2852000000000001E-2</v>
      </c>
      <c r="BJ13" s="724">
        <f t="shared" si="1"/>
        <v>2.2898999999999999E-2</v>
      </c>
      <c r="BK13" s="724">
        <f t="shared" si="1"/>
        <v>2.2952999999999998E-2</v>
      </c>
      <c r="BL13" s="724">
        <f t="shared" si="1"/>
        <v>2.3027999999999996E-2</v>
      </c>
      <c r="BM13" s="724">
        <f t="shared" si="1"/>
        <v>2.3093999999999996E-2</v>
      </c>
      <c r="BN13" s="724">
        <f t="shared" si="1"/>
        <v>2.3145999999999996E-2</v>
      </c>
      <c r="BO13" s="724">
        <f t="shared" si="1"/>
        <v>2.3211999999999997E-2</v>
      </c>
      <c r="BP13" s="724">
        <f t="shared" si="1"/>
        <v>2.3253999999999997E-2</v>
      </c>
      <c r="BQ13" s="724">
        <f t="shared" si="1"/>
        <v>2.3288999999999997E-2</v>
      </c>
      <c r="BR13" s="724">
        <f t="shared" si="1"/>
        <v>2.3333999999999997E-2</v>
      </c>
      <c r="BS13" s="724">
        <f t="shared" si="1"/>
        <v>2.3372999999999998E-2</v>
      </c>
      <c r="BT13" s="724">
        <f t="shared" si="1"/>
        <v>2.3413999999999997E-2</v>
      </c>
      <c r="BU13" s="724">
        <f t="shared" si="1"/>
        <v>2.3472999999999997E-2</v>
      </c>
      <c r="BV13" s="724">
        <f t="shared" ref="BV13:DA13" si="2" xml:space="preserve"> INDEX(BV10:BV12, $F9)</f>
        <v>2.3519999999999996E-2</v>
      </c>
      <c r="BW13" s="724">
        <f t="shared" si="2"/>
        <v>2.3592999999999996E-2</v>
      </c>
      <c r="BX13" s="724">
        <f t="shared" si="2"/>
        <v>2.3660999999999995E-2</v>
      </c>
      <c r="BY13" s="724">
        <f t="shared" si="2"/>
        <v>2.3728999999999993E-2</v>
      </c>
      <c r="BZ13" s="724">
        <f t="shared" si="2"/>
        <v>2.3785999999999995E-2</v>
      </c>
      <c r="CA13" s="724">
        <f t="shared" si="2"/>
        <v>2.3841999999999995E-2</v>
      </c>
      <c r="CB13" s="724">
        <f t="shared" si="2"/>
        <v>2.3907999999999995E-2</v>
      </c>
      <c r="CC13" s="724">
        <f t="shared" si="2"/>
        <v>2.3961999999999994E-2</v>
      </c>
      <c r="CD13" s="724">
        <f t="shared" si="2"/>
        <v>2.4011999999999995E-2</v>
      </c>
      <c r="CE13" s="724">
        <f t="shared" si="2"/>
        <v>2.4070999999999995E-2</v>
      </c>
      <c r="CF13" s="724">
        <f t="shared" si="2"/>
        <v>2.4119999999999996E-2</v>
      </c>
      <c r="CG13" s="724">
        <f t="shared" si="2"/>
        <v>2.4166999999999994E-2</v>
      </c>
      <c r="CH13" s="724">
        <f t="shared" si="2"/>
        <v>2.4215999999999994E-2</v>
      </c>
      <c r="CI13" s="724">
        <f t="shared" si="2"/>
        <v>2.4263999999999994E-2</v>
      </c>
      <c r="CJ13" s="724">
        <f t="shared" si="2"/>
        <v>2.4301999999999994E-2</v>
      </c>
      <c r="CK13" s="724">
        <f t="shared" si="2"/>
        <v>2.4365999999999995E-2</v>
      </c>
      <c r="CL13" s="724">
        <f t="shared" si="2"/>
        <v>2.4408999999999997E-2</v>
      </c>
      <c r="CM13" s="724">
        <f t="shared" si="2"/>
        <v>2.4462999999999995E-2</v>
      </c>
      <c r="CN13" s="724">
        <f t="shared" si="2"/>
        <v>2.4530999999999994E-2</v>
      </c>
      <c r="CO13" s="724">
        <f t="shared" si="2"/>
        <v>2.4586999999999994E-2</v>
      </c>
      <c r="CP13" s="724">
        <f t="shared" si="2"/>
        <v>2.4622999999999996E-2</v>
      </c>
      <c r="CQ13" s="724">
        <f t="shared" si="2"/>
        <v>2.4688999999999996E-2</v>
      </c>
      <c r="CR13" s="724">
        <f t="shared" si="2"/>
        <v>2.4738999999999997E-2</v>
      </c>
      <c r="CS13" s="724">
        <f t="shared" si="2"/>
        <v>2.4789999999999996E-2</v>
      </c>
      <c r="CT13" s="724">
        <f t="shared" si="2"/>
        <v>2.4834999999999996E-2</v>
      </c>
      <c r="CU13" s="724">
        <f t="shared" si="2"/>
        <v>2.4872999999999996E-2</v>
      </c>
      <c r="CV13" s="724">
        <f t="shared" si="2"/>
        <v>2.4930999999999995E-2</v>
      </c>
      <c r="CW13" s="724">
        <f t="shared" si="2"/>
        <v>2.4983999999999996E-2</v>
      </c>
      <c r="CX13" s="724">
        <f t="shared" si="2"/>
        <v>2.5048999999999995E-2</v>
      </c>
      <c r="CY13" s="724">
        <f t="shared" si="2"/>
        <v>2.5111999999999995E-2</v>
      </c>
      <c r="CZ13" s="724">
        <f t="shared" si="2"/>
        <v>2.5181999999999996E-2</v>
      </c>
      <c r="DA13" s="724">
        <f t="shared" si="2"/>
        <v>2.5251999999999997E-2</v>
      </c>
      <c r="DB13" s="724">
        <f t="shared" ref="DB13:EG13" si="3" xml:space="preserve"> INDEX(DB10:DB12, $F9)</f>
        <v>2.5289999999999997E-2</v>
      </c>
      <c r="DC13" s="724">
        <f t="shared" si="3"/>
        <v>2.5332999999999998E-2</v>
      </c>
      <c r="DD13" s="724">
        <f t="shared" si="3"/>
        <v>2.5393999999999996E-2</v>
      </c>
      <c r="DE13" s="724">
        <f t="shared" si="3"/>
        <v>2.5438999999999996E-2</v>
      </c>
      <c r="DF13" s="724">
        <f t="shared" si="3"/>
        <v>2.5490999999999996E-2</v>
      </c>
      <c r="DG13" s="724">
        <f t="shared" si="3"/>
        <v>2.5561999999999998E-2</v>
      </c>
      <c r="DH13" s="724">
        <f t="shared" si="3"/>
        <v>2.5623999999999997E-2</v>
      </c>
      <c r="DI13" s="724">
        <f t="shared" si="3"/>
        <v>2.5665999999999998E-2</v>
      </c>
      <c r="DJ13" s="724">
        <f t="shared" si="3"/>
        <v>2.5738999999999998E-2</v>
      </c>
      <c r="DK13" s="724">
        <f t="shared" si="3"/>
        <v>2.5798999999999999E-2</v>
      </c>
      <c r="DL13" s="724">
        <f t="shared" si="3"/>
        <v>2.5836999999999999E-2</v>
      </c>
      <c r="DM13" s="724">
        <f t="shared" si="3"/>
        <v>2.5906999999999999E-2</v>
      </c>
      <c r="DN13" s="724">
        <f t="shared" si="3"/>
        <v>2.5946999999999998E-2</v>
      </c>
      <c r="DO13" s="724">
        <f t="shared" si="3"/>
        <v>2.5985999999999999E-2</v>
      </c>
      <c r="DP13" s="724">
        <f t="shared" si="3"/>
        <v>2.6058999999999999E-2</v>
      </c>
      <c r="DQ13" s="724">
        <f t="shared" si="3"/>
        <v>2.6103999999999999E-2</v>
      </c>
      <c r="DR13" s="724">
        <f t="shared" si="3"/>
        <v>2.6176999999999999E-2</v>
      </c>
      <c r="DS13" s="724">
        <f t="shared" si="3"/>
        <v>2.622E-2</v>
      </c>
      <c r="DT13" s="724">
        <f t="shared" si="3"/>
        <v>2.6291000000000002E-2</v>
      </c>
      <c r="DU13" s="724">
        <f t="shared" si="3"/>
        <v>2.6347000000000002E-2</v>
      </c>
      <c r="DV13" s="724">
        <f t="shared" si="3"/>
        <v>2.6388000000000002E-2</v>
      </c>
      <c r="DW13" s="724">
        <f t="shared" si="3"/>
        <v>2.6447000000000002E-2</v>
      </c>
      <c r="DX13" s="724">
        <f t="shared" si="3"/>
        <v>2.6511000000000003E-2</v>
      </c>
      <c r="DY13" s="724">
        <f t="shared" si="3"/>
        <v>2.6547000000000005E-2</v>
      </c>
      <c r="DZ13" s="724">
        <f t="shared" si="3"/>
        <v>2.6589000000000005E-2</v>
      </c>
      <c r="EA13" s="724">
        <f t="shared" si="3"/>
        <v>2.6655000000000005E-2</v>
      </c>
      <c r="EB13" s="724">
        <f t="shared" si="3"/>
        <v>2.6693000000000005E-2</v>
      </c>
      <c r="EC13" s="724">
        <f t="shared" si="3"/>
        <v>2.6738000000000005E-2</v>
      </c>
      <c r="ED13" s="724">
        <f t="shared" si="3"/>
        <v>2.6811000000000005E-2</v>
      </c>
      <c r="EE13" s="724">
        <f t="shared" si="3"/>
        <v>2.6864000000000006E-2</v>
      </c>
      <c r="EF13" s="724">
        <f t="shared" si="3"/>
        <v>2.6917000000000007E-2</v>
      </c>
      <c r="EG13" s="724">
        <f t="shared" si="3"/>
        <v>2.6985000000000006E-2</v>
      </c>
      <c r="EH13" s="724">
        <f t="shared" ref="EH13:FM13" si="4" xml:space="preserve"> INDEX(EH10:EH12, $F9)</f>
        <v>2.7028000000000007E-2</v>
      </c>
      <c r="EI13" s="724">
        <f t="shared" si="4"/>
        <v>2.7090000000000006E-2</v>
      </c>
      <c r="EJ13" s="724">
        <f t="shared" si="4"/>
        <v>2.7134000000000005E-2</v>
      </c>
      <c r="EK13" s="724">
        <f t="shared" si="4"/>
        <v>2.7205000000000007E-2</v>
      </c>
      <c r="EL13" s="724">
        <f t="shared" si="4"/>
        <v>2.7270000000000006E-2</v>
      </c>
      <c r="EM13" s="724">
        <f t="shared" si="4"/>
        <v>2.7308000000000006E-2</v>
      </c>
      <c r="EN13" s="724">
        <f t="shared" si="4"/>
        <v>2.7346000000000006E-2</v>
      </c>
      <c r="EO13" s="724">
        <f t="shared" si="4"/>
        <v>2.7391000000000006E-2</v>
      </c>
      <c r="EP13" s="724">
        <f t="shared" si="4"/>
        <v>2.7437000000000007E-2</v>
      </c>
      <c r="EQ13" s="724">
        <f t="shared" si="4"/>
        <v>2.7496000000000007E-2</v>
      </c>
      <c r="ER13" s="724">
        <f t="shared" si="4"/>
        <v>2.7551000000000006E-2</v>
      </c>
      <c r="ES13" s="724">
        <f t="shared" si="4"/>
        <v>2.7621000000000007E-2</v>
      </c>
      <c r="ET13" s="724">
        <f t="shared" si="4"/>
        <v>2.7689000000000005E-2</v>
      </c>
      <c r="EU13" s="724">
        <f t="shared" si="4"/>
        <v>2.7753000000000007E-2</v>
      </c>
      <c r="EV13" s="724">
        <f t="shared" si="4"/>
        <v>2.7788000000000007E-2</v>
      </c>
      <c r="EW13" s="724">
        <f t="shared" si="4"/>
        <v>2.7828000000000006E-2</v>
      </c>
      <c r="EX13" s="724">
        <f t="shared" si="4"/>
        <v>2.7891000000000006E-2</v>
      </c>
      <c r="EY13" s="724">
        <f t="shared" si="4"/>
        <v>2.7952000000000005E-2</v>
      </c>
      <c r="EZ13" s="724">
        <f t="shared" si="4"/>
        <v>2.8004000000000005E-2</v>
      </c>
      <c r="FA13" s="724">
        <f t="shared" si="4"/>
        <v>2.8051000000000003E-2</v>
      </c>
      <c r="FB13" s="724">
        <f t="shared" si="4"/>
        <v>2.8117000000000003E-2</v>
      </c>
      <c r="FC13" s="724">
        <f t="shared" si="4"/>
        <v>2.8162000000000003E-2</v>
      </c>
      <c r="FD13" s="724">
        <f t="shared" si="4"/>
        <v>2.8226000000000005E-2</v>
      </c>
      <c r="FE13" s="724">
        <f t="shared" si="4"/>
        <v>2.8283000000000006E-2</v>
      </c>
      <c r="FF13" s="724">
        <f t="shared" si="4"/>
        <v>2.8351000000000005E-2</v>
      </c>
      <c r="FG13" s="724">
        <f t="shared" si="4"/>
        <v>2.8407000000000005E-2</v>
      </c>
      <c r="FH13" s="724">
        <f t="shared" si="4"/>
        <v>2.8452000000000005E-2</v>
      </c>
      <c r="FI13" s="724">
        <f t="shared" si="4"/>
        <v>2.8495000000000006E-2</v>
      </c>
      <c r="FJ13" s="724">
        <f t="shared" si="4"/>
        <v>2.8570000000000005E-2</v>
      </c>
      <c r="FK13" s="724">
        <f t="shared" si="4"/>
        <v>2.8613000000000006E-2</v>
      </c>
      <c r="FL13" s="724">
        <f t="shared" si="4"/>
        <v>2.8678000000000006E-2</v>
      </c>
      <c r="FM13" s="724">
        <f t="shared" si="4"/>
        <v>2.8726000000000005E-2</v>
      </c>
      <c r="FN13" s="724">
        <f t="shared" ref="FN13:GJ13" si="5" xml:space="preserve"> INDEX(FN10:FN12, $F9)</f>
        <v>2.8797000000000007E-2</v>
      </c>
      <c r="FO13" s="724">
        <f t="shared" si="5"/>
        <v>2.8861000000000008E-2</v>
      </c>
      <c r="FP13" s="724">
        <f t="shared" si="5"/>
        <v>2.8935000000000009E-2</v>
      </c>
      <c r="FQ13" s="724">
        <f t="shared" si="5"/>
        <v>2.899500000000001E-2</v>
      </c>
      <c r="FR13" s="724">
        <f t="shared" si="5"/>
        <v>2.905000000000001E-2</v>
      </c>
      <c r="FS13" s="724">
        <f t="shared" si="5"/>
        <v>2.910900000000001E-2</v>
      </c>
      <c r="FT13" s="724">
        <f t="shared" si="5"/>
        <v>2.9181000000000009E-2</v>
      </c>
      <c r="FU13" s="724">
        <f t="shared" si="5"/>
        <v>2.9232000000000008E-2</v>
      </c>
      <c r="FV13" s="724">
        <f t="shared" si="5"/>
        <v>2.9283000000000007E-2</v>
      </c>
      <c r="FW13" s="724">
        <f t="shared" si="5"/>
        <v>2.9322000000000008E-2</v>
      </c>
      <c r="FX13" s="724">
        <f t="shared" si="5"/>
        <v>2.9382000000000009E-2</v>
      </c>
      <c r="FY13" s="724">
        <f t="shared" si="5"/>
        <v>2.9447000000000008E-2</v>
      </c>
      <c r="FZ13" s="724">
        <f t="shared" si="5"/>
        <v>2.9488000000000007E-2</v>
      </c>
      <c r="GA13" s="724">
        <f t="shared" si="5"/>
        <v>2.9557000000000007E-2</v>
      </c>
      <c r="GB13" s="724">
        <f t="shared" si="5"/>
        <v>2.9595000000000007E-2</v>
      </c>
      <c r="GC13" s="724">
        <f t="shared" si="5"/>
        <v>2.9670000000000005E-2</v>
      </c>
      <c r="GD13" s="724">
        <f t="shared" si="5"/>
        <v>2.9737000000000006E-2</v>
      </c>
      <c r="GE13" s="724">
        <f t="shared" si="5"/>
        <v>2.9788000000000005E-2</v>
      </c>
      <c r="GF13" s="724">
        <f t="shared" si="5"/>
        <v>2.9841000000000006E-2</v>
      </c>
      <c r="GG13" s="724">
        <f t="shared" si="5"/>
        <v>2.9881000000000005E-2</v>
      </c>
      <c r="GH13" s="724">
        <f t="shared" si="5"/>
        <v>2.9955000000000006E-2</v>
      </c>
      <c r="GI13" s="724">
        <f t="shared" si="5"/>
        <v>3.0029000000000007E-2</v>
      </c>
      <c r="GJ13" s="724">
        <f t="shared" si="5"/>
        <v>3.0092000000000008E-2</v>
      </c>
    </row>
    <row r="16" spans="1:192" x14ac:dyDescent="0.25">
      <c r="A16" s="15" t="s">
        <v>63</v>
      </c>
    </row>
    <row r="18" spans="1:192" x14ac:dyDescent="0.25">
      <c r="A18" s="545" t="s">
        <v>665</v>
      </c>
      <c r="B18" s="317"/>
      <c r="C18" s="318"/>
      <c r="D18" s="319"/>
      <c r="E18" s="320"/>
      <c r="F18" s="320"/>
      <c r="G18" s="320"/>
      <c r="H18" s="320"/>
      <c r="I18" s="321"/>
      <c r="J18" s="548"/>
      <c r="K18" s="548"/>
      <c r="L18" s="548"/>
      <c r="M18" s="548"/>
      <c r="N18" s="548"/>
      <c r="O18" s="548"/>
      <c r="P18" s="548"/>
      <c r="Q18" s="548"/>
      <c r="R18" s="548"/>
      <c r="S18" s="548"/>
      <c r="T18" s="548"/>
      <c r="U18" s="548"/>
      <c r="V18" s="548"/>
      <c r="W18" s="548"/>
      <c r="X18" s="548"/>
      <c r="Y18" s="548"/>
      <c r="Z18" s="548"/>
      <c r="AA18" s="548"/>
      <c r="AB18" s="548"/>
      <c r="AC18" s="548"/>
      <c r="AD18" s="548"/>
      <c r="AE18" s="548"/>
      <c r="AF18" s="548"/>
      <c r="AG18" s="548"/>
      <c r="AH18" s="548"/>
      <c r="AI18" s="548"/>
      <c r="AJ18" s="548"/>
      <c r="AK18" s="548"/>
      <c r="AL18" s="548"/>
      <c r="AM18" s="548"/>
      <c r="AN18" s="548"/>
      <c r="AO18" s="548"/>
      <c r="AP18" s="548"/>
      <c r="AQ18" s="548"/>
      <c r="AR18" s="548"/>
      <c r="AS18" s="548"/>
      <c r="AT18" s="548"/>
      <c r="AU18" s="548"/>
      <c r="AV18" s="548"/>
      <c r="AW18" s="548"/>
      <c r="AX18" s="548"/>
      <c r="AY18" s="548"/>
      <c r="AZ18" s="548"/>
      <c r="BA18" s="548"/>
      <c r="BB18" s="548"/>
      <c r="BC18" s="548"/>
      <c r="BD18" s="548"/>
      <c r="BE18" s="548"/>
      <c r="BF18" s="548"/>
      <c r="BG18" s="548"/>
      <c r="BH18" s="548"/>
      <c r="BI18" s="548"/>
      <c r="BJ18" s="548"/>
      <c r="BK18" s="548"/>
      <c r="BL18" s="548"/>
      <c r="BM18" s="548"/>
      <c r="BN18" s="548"/>
      <c r="BO18" s="548"/>
      <c r="BP18" s="548"/>
      <c r="BQ18" s="548"/>
      <c r="BR18" s="548"/>
      <c r="BS18" s="548"/>
      <c r="BT18" s="548"/>
      <c r="BU18" s="548"/>
      <c r="BV18" s="548"/>
      <c r="BW18" s="548"/>
      <c r="BX18" s="548"/>
      <c r="BY18" s="548"/>
      <c r="BZ18" s="548"/>
      <c r="CA18" s="548"/>
      <c r="CB18" s="548"/>
      <c r="CC18" s="548"/>
      <c r="CD18" s="548"/>
      <c r="CE18" s="548"/>
      <c r="CF18" s="548"/>
      <c r="CG18" s="548"/>
      <c r="CH18" s="548"/>
      <c r="CI18" s="548"/>
      <c r="CJ18" s="548"/>
      <c r="CK18" s="548"/>
      <c r="CL18" s="548"/>
      <c r="CM18" s="548"/>
      <c r="CN18" s="548"/>
      <c r="CO18" s="548"/>
      <c r="CP18" s="548"/>
      <c r="CQ18" s="548"/>
      <c r="CR18" s="548"/>
      <c r="CS18" s="548"/>
      <c r="CT18" s="548"/>
      <c r="CU18" s="548"/>
      <c r="CV18" s="548"/>
      <c r="CW18" s="548"/>
      <c r="CX18" s="548"/>
      <c r="CY18" s="548"/>
      <c r="CZ18" s="548"/>
      <c r="DA18" s="548"/>
      <c r="DB18" s="548"/>
      <c r="DC18" s="548"/>
      <c r="DD18" s="548"/>
      <c r="DE18" s="548"/>
      <c r="DF18" s="548"/>
      <c r="DG18" s="548"/>
      <c r="DH18" s="548"/>
      <c r="DI18" s="548"/>
      <c r="DJ18" s="548"/>
      <c r="DK18" s="548"/>
      <c r="DL18" s="548"/>
      <c r="DM18" s="548"/>
      <c r="DN18" s="548"/>
      <c r="DO18" s="548"/>
      <c r="DP18" s="548"/>
      <c r="DQ18" s="548"/>
      <c r="DR18" s="548"/>
      <c r="DS18" s="548"/>
      <c r="DT18" s="548"/>
      <c r="DU18" s="548"/>
      <c r="DV18" s="548"/>
      <c r="DW18" s="548"/>
      <c r="DX18" s="548"/>
      <c r="DY18" s="548"/>
      <c r="DZ18" s="548"/>
      <c r="EA18" s="548"/>
      <c r="EB18" s="548"/>
      <c r="EC18" s="548"/>
      <c r="ED18" s="548"/>
      <c r="EE18" s="548"/>
      <c r="EF18" s="548"/>
      <c r="EG18" s="548"/>
      <c r="EH18" s="548"/>
      <c r="EI18" s="548"/>
      <c r="EJ18" s="548"/>
      <c r="EK18" s="548"/>
      <c r="EL18" s="548"/>
      <c r="EM18" s="548"/>
      <c r="EN18" s="548"/>
      <c r="EO18" s="548"/>
      <c r="EP18" s="548"/>
      <c r="EQ18" s="548"/>
      <c r="ER18" s="548"/>
      <c r="ES18" s="548"/>
      <c r="ET18" s="548"/>
      <c r="EU18" s="548"/>
      <c r="EV18" s="548"/>
      <c r="EW18" s="548"/>
      <c r="EX18" s="548"/>
      <c r="EY18" s="548"/>
      <c r="EZ18" s="548"/>
      <c r="FA18" s="548"/>
      <c r="FB18" s="548"/>
      <c r="FC18" s="548"/>
      <c r="FD18" s="548"/>
      <c r="FE18" s="548"/>
      <c r="FF18" s="548"/>
      <c r="FG18" s="548"/>
      <c r="FH18" s="548"/>
      <c r="FI18" s="548"/>
      <c r="FJ18" s="548"/>
      <c r="FK18" s="548"/>
      <c r="FL18" s="548"/>
      <c r="FM18" s="548"/>
      <c r="FN18" s="548"/>
      <c r="FO18" s="548"/>
      <c r="FP18" s="548"/>
      <c r="FQ18" s="548"/>
      <c r="FR18" s="548"/>
      <c r="FS18" s="548"/>
      <c r="FT18" s="548"/>
      <c r="FU18" s="548"/>
      <c r="FV18" s="548"/>
      <c r="FW18" s="548"/>
      <c r="FX18" s="548"/>
      <c r="FY18" s="548"/>
      <c r="FZ18" s="548"/>
      <c r="GA18" s="548"/>
      <c r="GB18" s="548"/>
      <c r="GC18" s="548"/>
      <c r="GD18" s="548"/>
      <c r="GE18" s="548"/>
      <c r="GF18" s="548"/>
      <c r="GG18" s="548"/>
      <c r="GH18" s="548"/>
      <c r="GI18" s="548"/>
      <c r="GJ18" s="548"/>
    </row>
    <row r="19" spans="1:192" x14ac:dyDescent="0.25">
      <c r="A19" s="317"/>
      <c r="B19" s="317"/>
      <c r="C19" s="733" t="s">
        <v>633</v>
      </c>
      <c r="D19" s="319"/>
      <c r="E19" s="320"/>
      <c r="F19" s="320"/>
      <c r="G19" s="320"/>
      <c r="H19" s="320"/>
      <c r="I19" s="321"/>
      <c r="J19" s="548"/>
      <c r="K19" s="548"/>
      <c r="L19" s="548"/>
      <c r="M19" s="548"/>
      <c r="N19" s="548"/>
      <c r="O19" s="548"/>
      <c r="P19" s="548"/>
      <c r="Q19" s="548"/>
      <c r="R19" s="548"/>
      <c r="S19" s="548"/>
      <c r="T19" s="548"/>
      <c r="U19" s="548"/>
      <c r="V19" s="548"/>
      <c r="W19" s="548"/>
      <c r="X19" s="548"/>
      <c r="Y19" s="548"/>
      <c r="Z19" s="548"/>
      <c r="AA19" s="548"/>
      <c r="AB19" s="548"/>
      <c r="AC19" s="548"/>
      <c r="AD19" s="548"/>
      <c r="AE19" s="548"/>
      <c r="AF19" s="548"/>
      <c r="AG19" s="548"/>
      <c r="AH19" s="548"/>
      <c r="AI19" s="548"/>
      <c r="AJ19" s="548"/>
      <c r="AK19" s="548"/>
      <c r="AL19" s="548"/>
      <c r="AM19" s="548"/>
      <c r="AN19" s="548"/>
      <c r="AO19" s="548"/>
      <c r="AP19" s="548"/>
      <c r="AQ19" s="548"/>
      <c r="AR19" s="548"/>
      <c r="AS19" s="548"/>
      <c r="AT19" s="548"/>
      <c r="AU19" s="548"/>
      <c r="AV19" s="548"/>
      <c r="AW19" s="548"/>
      <c r="AX19" s="548"/>
      <c r="AY19" s="548"/>
      <c r="AZ19" s="548"/>
      <c r="BA19" s="548"/>
      <c r="BB19" s="548"/>
      <c r="BC19" s="548"/>
      <c r="BD19" s="548"/>
      <c r="BE19" s="548"/>
      <c r="BF19" s="548"/>
      <c r="BG19" s="548"/>
      <c r="BH19" s="548"/>
      <c r="BI19" s="548"/>
      <c r="BJ19" s="548"/>
      <c r="BK19" s="548"/>
      <c r="BL19" s="548"/>
      <c r="BM19" s="548"/>
      <c r="BN19" s="548"/>
      <c r="BO19" s="548"/>
      <c r="BP19" s="548"/>
      <c r="BQ19" s="548"/>
      <c r="BR19" s="548"/>
      <c r="BS19" s="548"/>
      <c r="BT19" s="548"/>
      <c r="BU19" s="548"/>
      <c r="BV19" s="548"/>
      <c r="BW19" s="548"/>
      <c r="BX19" s="548"/>
      <c r="BY19" s="548"/>
      <c r="BZ19" s="548"/>
      <c r="CA19" s="548"/>
      <c r="CB19" s="548"/>
      <c r="CC19" s="548"/>
      <c r="CD19" s="548"/>
      <c r="CE19" s="548"/>
      <c r="CF19" s="548"/>
      <c r="CG19" s="548"/>
      <c r="CH19" s="548"/>
      <c r="CI19" s="548"/>
      <c r="CJ19" s="548"/>
      <c r="CK19" s="548"/>
      <c r="CL19" s="548"/>
      <c r="CM19" s="548"/>
      <c r="CN19" s="548"/>
      <c r="CO19" s="548"/>
      <c r="CP19" s="548"/>
      <c r="CQ19" s="548"/>
      <c r="CR19" s="548"/>
      <c r="CS19" s="548"/>
      <c r="CT19" s="548"/>
      <c r="CU19" s="548"/>
      <c r="CV19" s="548"/>
      <c r="CW19" s="548"/>
      <c r="CX19" s="548"/>
      <c r="CY19" s="548"/>
      <c r="CZ19" s="548"/>
      <c r="DA19" s="548"/>
      <c r="DB19" s="548"/>
      <c r="DC19" s="548"/>
      <c r="DD19" s="548"/>
      <c r="DE19" s="548"/>
      <c r="DF19" s="548"/>
      <c r="DG19" s="548"/>
      <c r="DH19" s="548"/>
      <c r="DI19" s="548"/>
      <c r="DJ19" s="548"/>
      <c r="DK19" s="548"/>
      <c r="DL19" s="548"/>
      <c r="DM19" s="548"/>
      <c r="DN19" s="548"/>
      <c r="DO19" s="548"/>
      <c r="DP19" s="548"/>
      <c r="DQ19" s="548"/>
      <c r="DR19" s="548"/>
      <c r="DS19" s="548"/>
      <c r="DT19" s="548"/>
      <c r="DU19" s="548"/>
      <c r="DV19" s="548"/>
      <c r="DW19" s="548"/>
      <c r="DX19" s="548"/>
      <c r="DY19" s="548"/>
      <c r="DZ19" s="548"/>
      <c r="EA19" s="548"/>
      <c r="EB19" s="548"/>
      <c r="EC19" s="548"/>
      <c r="ED19" s="548"/>
      <c r="EE19" s="548"/>
      <c r="EF19" s="548"/>
      <c r="EG19" s="548"/>
      <c r="EH19" s="548"/>
      <c r="EI19" s="548"/>
      <c r="EJ19" s="548"/>
      <c r="EK19" s="548"/>
      <c r="EL19" s="548"/>
      <c r="EM19" s="548"/>
      <c r="EN19" s="548"/>
      <c r="EO19" s="548"/>
      <c r="EP19" s="548"/>
      <c r="EQ19" s="548"/>
      <c r="ER19" s="548"/>
      <c r="ES19" s="548"/>
      <c r="ET19" s="548"/>
      <c r="EU19" s="548"/>
      <c r="EV19" s="548"/>
      <c r="EW19" s="548"/>
      <c r="EX19" s="548"/>
      <c r="EY19" s="548"/>
      <c r="EZ19" s="548"/>
      <c r="FA19" s="548"/>
      <c r="FB19" s="548"/>
      <c r="FC19" s="548"/>
      <c r="FD19" s="548"/>
      <c r="FE19" s="548"/>
      <c r="FF19" s="548"/>
      <c r="FG19" s="548"/>
      <c r="FH19" s="548"/>
      <c r="FI19" s="548"/>
      <c r="FJ19" s="548"/>
      <c r="FK19" s="548"/>
      <c r="FL19" s="548"/>
      <c r="FM19" s="548"/>
      <c r="FN19" s="548"/>
      <c r="FO19" s="548"/>
      <c r="FP19" s="548"/>
      <c r="FQ19" s="548"/>
      <c r="FR19" s="548"/>
      <c r="FS19" s="548"/>
      <c r="FT19" s="548"/>
      <c r="FU19" s="548"/>
      <c r="FV19" s="548"/>
      <c r="FW19" s="548"/>
      <c r="FX19" s="548"/>
      <c r="FY19" s="548"/>
      <c r="FZ19" s="548"/>
      <c r="GA19" s="548"/>
      <c r="GB19" s="548"/>
      <c r="GC19" s="548"/>
      <c r="GD19" s="548"/>
      <c r="GE19" s="548"/>
      <c r="GF19" s="548"/>
      <c r="GG19" s="548"/>
      <c r="GH19" s="548"/>
      <c r="GI19" s="548"/>
      <c r="GJ19" s="548"/>
    </row>
    <row r="20" spans="1:192" x14ac:dyDescent="0.25">
      <c r="A20" s="317"/>
      <c r="B20" s="317"/>
      <c r="C20" s="318"/>
      <c r="D20" s="319"/>
      <c r="E20" s="320" t="s">
        <v>666</v>
      </c>
      <c r="F20" s="488">
        <v>2.5000000000000001E-2</v>
      </c>
      <c r="G20" s="320" t="s">
        <v>118</v>
      </c>
      <c r="H20" s="320"/>
      <c r="I20" s="321"/>
      <c r="J20" s="515">
        <f>IF(AND(InpC!$F$4=6,I36=1),IF(I36=1,$F$20+InpC!$F$118,0),IF(I36=1,$F$20,0))</f>
        <v>0</v>
      </c>
      <c r="K20" s="515">
        <f>IF(AND(InpC!$F$4=6,J36=1),IF(J36=1,$F$20+InpC!$F$118,0),IF(J36=1,$F$20,0))</f>
        <v>0</v>
      </c>
      <c r="L20" s="515">
        <f>IF(AND(InpC!$F$4=6,K36=1),IF(K36=1,$F$20+InpC!$F$118,0),IF(K36=1,$F$20,0))</f>
        <v>2.5000000000000001E-2</v>
      </c>
      <c r="M20" s="515">
        <f>IF(AND(InpC!$F$4=6,L36=1),IF(L36=1,$F$20+InpC!$F$118,0),IF(L36=1,$F$20,0))</f>
        <v>2.5000000000000001E-2</v>
      </c>
      <c r="N20" s="515">
        <f>IF(AND(InpC!$F$4=6,M36=1),IF(M36=1,$F$20+InpC!$F$118,0),IF(M36=1,$F$20,0))</f>
        <v>2.5000000000000001E-2</v>
      </c>
      <c r="O20" s="515">
        <f>IF(AND(InpC!$F$4=6,N36=1),IF(N36=1,$F$20+InpC!$F$118,0),IF(N36=1,$F$20,0))</f>
        <v>2.5000000000000001E-2</v>
      </c>
      <c r="P20" s="515">
        <f>IF(AND(InpC!$F$4=6,O36=1),IF(O36=1,$F$20+InpC!$F$118,0),IF(O36=1,$F$20,0))</f>
        <v>2.5000000000000001E-2</v>
      </c>
      <c r="Q20" s="515">
        <f>IF(AND(InpC!$F$4=6,P36=1),IF(P36=1,$F$20+InpC!$F$118,0),IF(P36=1,$F$20,0))</f>
        <v>0</v>
      </c>
      <c r="R20" s="515">
        <f>IF(AND(InpC!$F$4=6,Q36=1),IF(Q36=1,$F$20+InpC!$F$118,0),IF(Q36=1,$F$20,0))</f>
        <v>0</v>
      </c>
      <c r="S20" s="515">
        <f>IF(AND(InpC!$F$4=6,R36=1),IF(R36=1,$F$20+InpC!$F$118,0),IF(R36=1,$F$20,0))</f>
        <v>0</v>
      </c>
      <c r="T20" s="515">
        <f>IF(AND(InpC!$F$4=6,S36=1),IF(S36=1,$F$20+InpC!$F$118,0),IF(S36=1,$F$20,0))</f>
        <v>0</v>
      </c>
      <c r="U20" s="515">
        <f>IF(AND(InpC!$F$4=6,T36=1),IF(T36=1,$F$20+InpC!$F$118,0),IF(T36=1,$F$20,0))</f>
        <v>0</v>
      </c>
      <c r="V20" s="515">
        <f>IF(AND(InpC!$F$4=6,U36=1),IF(U36=1,$F$20+InpC!$F$118,0),IF(U36=1,$F$20,0))</f>
        <v>0</v>
      </c>
      <c r="W20" s="515">
        <f>IF(AND(InpC!$F$4=6,V36=1),IF(V36=1,$F$20+InpC!$F$118,0),IF(V36=1,$F$20,0))</f>
        <v>0</v>
      </c>
      <c r="X20" s="515">
        <f>IF(AND(InpC!$F$4=6,W36=1),IF(W36=1,$F$20+InpC!$F$118,0),IF(W36=1,$F$20,0))</f>
        <v>0</v>
      </c>
      <c r="Y20" s="515">
        <f>IF(AND(InpC!$F$4=6,X36=1),IF(X36=1,$F$20+InpC!$F$118,0),IF(X36=1,$F$20,0))</f>
        <v>0</v>
      </c>
      <c r="Z20" s="515">
        <f>IF(AND(InpC!$F$4=6,Y36=1),IF(Y36=1,$F$20+InpC!$F$118,0),IF(Y36=1,$F$20,0))</f>
        <v>0</v>
      </c>
      <c r="AA20" s="515">
        <f>IF(AND(InpC!$F$4=6,Z36=1),IF(Z36=1,$F$20+InpC!$F$118,0),IF(Z36=1,$F$20,0))</f>
        <v>0</v>
      </c>
      <c r="AB20" s="515">
        <f>IF(AND(InpC!$F$4=6,AA36=1),IF(AA36=1,$F$20+InpC!$F$118,0),IF(AA36=1,$F$20,0))</f>
        <v>0</v>
      </c>
      <c r="AC20" s="515">
        <f>IF(AND(InpC!$F$4=6,AB36=1),IF(AB36=1,$F$20+InpC!$F$118,0),IF(AB36=1,$F$20,0))</f>
        <v>0</v>
      </c>
      <c r="AD20" s="515">
        <f>IF(AND(InpC!$F$4=6,AC36=1),IF(AC36=1,$F$20+InpC!$F$118,0),IF(AC36=1,$F$20,0))</f>
        <v>0</v>
      </c>
      <c r="AE20" s="515">
        <f>IF(AND(InpC!$F$4=6,AD36=1),IF(AD36=1,$F$20+InpC!$F$118,0),IF(AD36=1,$F$20,0))</f>
        <v>0</v>
      </c>
      <c r="AF20" s="515">
        <f>IF(AND(InpC!$F$4=6,AE36=1),IF(AE36=1,$F$20+InpC!$F$118,0),IF(AE36=1,$F$20,0))</f>
        <v>0</v>
      </c>
      <c r="AG20" s="515">
        <f>IF(AND(InpC!$F$4=6,AF36=1),IF(AF36=1,$F$20+InpC!$F$118,0),IF(AF36=1,$F$20,0))</f>
        <v>0</v>
      </c>
      <c r="AH20" s="515">
        <f>IF(AND(InpC!$F$4=6,AG36=1),IF(AG36=1,$F$20+InpC!$F$118,0),IF(AG36=1,$F$20,0))</f>
        <v>0</v>
      </c>
      <c r="AI20" s="515">
        <f>IF(AND(InpC!$F$4=6,AH36=1),IF(AH36=1,$F$20+InpC!$F$118,0),IF(AH36=1,$F$20,0))</f>
        <v>0</v>
      </c>
      <c r="AJ20" s="515">
        <f>IF(AND(InpC!$F$4=6,AI36=1),IF(AI36=1,$F$20+InpC!$F$118,0),IF(AI36=1,$F$20,0))</f>
        <v>0</v>
      </c>
      <c r="AK20" s="515">
        <f>IF(AND(InpC!$F$4=6,AJ36=1),IF(AJ36=1,$F$20+InpC!$F$118,0),IF(AJ36=1,$F$20,0))</f>
        <v>0</v>
      </c>
      <c r="AL20" s="515">
        <f>IF(AND(InpC!$F$4=6,AK36=1),IF(AK36=1,$F$20+InpC!$F$118,0),IF(AK36=1,$F$20,0))</f>
        <v>0</v>
      </c>
      <c r="AM20" s="515">
        <f>IF(AND(InpC!$F$4=6,AL36=1),IF(AL36=1,$F$20+InpC!$F$118,0),IF(AL36=1,$F$20,0))</f>
        <v>0</v>
      </c>
      <c r="AN20" s="515">
        <f>IF(AND(InpC!$F$4=6,AM36=1),IF(AM36=1,$F$20+InpC!$F$118,0),IF(AM36=1,$F$20,0))</f>
        <v>0</v>
      </c>
      <c r="AO20" s="515">
        <f>IF(AND(InpC!$F$4=6,AN36=1),IF(AN36=1,$F$20+InpC!$F$118,0),IF(AN36=1,$F$20,0))</f>
        <v>0</v>
      </c>
      <c r="AP20" s="515">
        <f>IF(AND(InpC!$F$4=6,AO36=1),IF(AO36=1,$F$20+InpC!$F$118,0),IF(AO36=1,$F$20,0))</f>
        <v>0</v>
      </c>
      <c r="AQ20" s="515">
        <f>IF(AND(InpC!$F$4=6,AP36=1),IF(AP36=1,$F$20+InpC!$F$118,0),IF(AP36=1,$F$20,0))</f>
        <v>0</v>
      </c>
      <c r="AR20" s="515">
        <f>IF(AND(InpC!$F$4=6,AQ36=1),IF(AQ36=1,$F$20+InpC!$F$118,0),IF(AQ36=1,$F$20,0))</f>
        <v>0</v>
      </c>
      <c r="AS20" s="515">
        <f>IF(AND(InpC!$F$4=6,AR36=1),IF(AR36=1,$F$20+InpC!$F$118,0),IF(AR36=1,$F$20,0))</f>
        <v>0</v>
      </c>
      <c r="AT20" s="515">
        <f>IF(AND(InpC!$F$4=6,AS36=1),IF(AS36=1,$F$20+InpC!$F$118,0),IF(AS36=1,$F$20,0))</f>
        <v>0</v>
      </c>
      <c r="AU20" s="515">
        <f>IF(AND(InpC!$F$4=6,AT36=1),IF(AT36=1,$F$20+InpC!$F$118,0),IF(AT36=1,$F$20,0))</f>
        <v>0</v>
      </c>
      <c r="AV20" s="515">
        <f>IF(AND(InpC!$F$4=6,AU36=1),IF(AU36=1,$F$20+InpC!$F$118,0),IF(AU36=1,$F$20,0))</f>
        <v>0</v>
      </c>
      <c r="AW20" s="515">
        <f>IF(AND(InpC!$F$4=6,AV36=1),IF(AV36=1,$F$20+InpC!$F$118,0),IF(AV36=1,$F$20,0))</f>
        <v>0</v>
      </c>
      <c r="AX20" s="515">
        <f>IF(AND(InpC!$F$4=6,AW36=1),IF(AW36=1,$F$20+InpC!$F$118,0),IF(AW36=1,$F$20,0))</f>
        <v>0</v>
      </c>
      <c r="AY20" s="515">
        <f>IF(AND(InpC!$F$4=6,AX36=1),IF(AX36=1,$F$20+InpC!$F$118,0),IF(AX36=1,$F$20,0))</f>
        <v>0</v>
      </c>
      <c r="AZ20" s="515">
        <f>IF(AND(InpC!$F$4=6,AY36=1),IF(AY36=1,$F$20+InpC!$F$118,0),IF(AY36=1,$F$20,0))</f>
        <v>0</v>
      </c>
      <c r="BA20" s="515">
        <f>IF(AND(InpC!$F$4=6,AZ36=1),IF(AZ36=1,$F$20+InpC!$F$118,0),IF(AZ36=1,$F$20,0))</f>
        <v>0</v>
      </c>
      <c r="BB20" s="515">
        <f>IF(AND(InpC!$F$4=6,BA36=1),IF(BA36=1,$F$20+InpC!$F$118,0),IF(BA36=1,$F$20,0))</f>
        <v>0</v>
      </c>
      <c r="BC20" s="515">
        <f>IF(AND(InpC!$F$4=6,BB36=1),IF(BB36=1,$F$20+InpC!$F$118,0),IF(BB36=1,$F$20,0))</f>
        <v>0</v>
      </c>
      <c r="BD20" s="515">
        <f>IF(AND(InpC!$F$4=6,BC36=1),IF(BC36=1,$F$20+InpC!$F$118,0),IF(BC36=1,$F$20,0))</f>
        <v>0</v>
      </c>
      <c r="BE20" s="515">
        <f>IF(AND(InpC!$F$4=6,BD36=1),IF(BD36=1,$F$20+InpC!$F$118,0),IF(BD36=1,$F$20,0))</f>
        <v>0</v>
      </c>
      <c r="BF20" s="515">
        <f>IF(AND(InpC!$F$4=6,BE36=1),IF(BE36=1,$F$20+InpC!$F$118,0),IF(BE36=1,$F$20,0))</f>
        <v>0</v>
      </c>
      <c r="BG20" s="515">
        <f>IF(AND(InpC!$F$4=6,BF36=1),IF(BF36=1,$F$20+InpC!$F$118,0),IF(BF36=1,$F$20,0))</f>
        <v>0</v>
      </c>
      <c r="BH20" s="515">
        <f>IF(AND(InpC!$F$4=6,BG36=1),IF(BG36=1,$F$20+InpC!$F$118,0),IF(BG36=1,$F$20,0))</f>
        <v>0</v>
      </c>
      <c r="BI20" s="515">
        <f>IF(AND(InpC!$F$4=6,BH36=1),IF(BH36=1,$F$20+InpC!$F$118,0),IF(BH36=1,$F$20,0))</f>
        <v>0</v>
      </c>
      <c r="BJ20" s="515">
        <f>IF(AND(InpC!$F$4=6,BI36=1),IF(BI36=1,$F$20+InpC!$F$118,0),IF(BI36=1,$F$20,0))</f>
        <v>0</v>
      </c>
      <c r="BK20" s="515">
        <f>IF(AND(InpC!$F$4=6,BJ36=1),IF(BJ36=1,$F$20+InpC!$F$118,0),IF(BJ36=1,$F$20,0))</f>
        <v>0</v>
      </c>
      <c r="BL20" s="515">
        <f>IF(AND(InpC!$F$4=6,BK36=1),IF(BK36=1,$F$20+InpC!$F$118,0),IF(BK36=1,$F$20,0))</f>
        <v>0</v>
      </c>
      <c r="BM20" s="515">
        <f>IF(AND(InpC!$F$4=6,BL36=1),IF(BL36=1,$F$20+InpC!$F$118,0),IF(BL36=1,$F$20,0))</f>
        <v>0</v>
      </c>
      <c r="BN20" s="515">
        <f>IF(AND(InpC!$F$4=6,BM36=1),IF(BM36=1,$F$20+InpC!$F$118,0),IF(BM36=1,$F$20,0))</f>
        <v>0</v>
      </c>
      <c r="BO20" s="515">
        <f>IF(AND(InpC!$F$4=6,BN36=1),IF(BN36=1,$F$20+InpC!$F$118,0),IF(BN36=1,$F$20,0))</f>
        <v>0</v>
      </c>
      <c r="BP20" s="515">
        <f>IF(AND(InpC!$F$4=6,BO36=1),IF(BO36=1,$F$20+InpC!$F$118,0),IF(BO36=1,$F$20,0))</f>
        <v>0</v>
      </c>
      <c r="BQ20" s="515">
        <f>IF(AND(InpC!$F$4=6,BP36=1),IF(BP36=1,$F$20+InpC!$F$118,0),IF(BP36=1,$F$20,0))</f>
        <v>0</v>
      </c>
      <c r="BR20" s="515">
        <f>IF(AND(InpC!$F$4=6,BQ36=1),IF(BQ36=1,$F$20+InpC!$F$118,0),IF(BQ36=1,$F$20,0))</f>
        <v>0</v>
      </c>
      <c r="BS20" s="515">
        <f>IF(AND(InpC!$F$4=6,BR36=1),IF(BR36=1,$F$20+InpC!$F$118,0),IF(BR36=1,$F$20,0))</f>
        <v>0</v>
      </c>
      <c r="BT20" s="515">
        <f>IF(AND(InpC!$F$4=6,BS36=1),IF(BS36=1,$F$20+InpC!$F$118,0),IF(BS36=1,$F$20,0))</f>
        <v>0</v>
      </c>
      <c r="BU20" s="515">
        <f>IF(AND(InpC!$F$4=6,BT36=1),IF(BT36=1,$F$20+InpC!$F$118,0),IF(BT36=1,$F$20,0))</f>
        <v>0</v>
      </c>
      <c r="BV20" s="515">
        <f>IF(AND(InpC!$F$4=6,BU36=1),IF(BU36=1,$F$20+InpC!$F$118,0),IF(BU36=1,$F$20,0))</f>
        <v>0</v>
      </c>
      <c r="BW20" s="515">
        <f>IF(AND(InpC!$F$4=6,BV36=1),IF(BV36=1,$F$20+InpC!$F$118,0),IF(BV36=1,$F$20,0))</f>
        <v>0</v>
      </c>
      <c r="BX20" s="515">
        <f>IF(AND(InpC!$F$4=6,BW36=1),IF(BW36=1,$F$20+InpC!$F$118,0),IF(BW36=1,$F$20,0))</f>
        <v>0</v>
      </c>
      <c r="BY20" s="515">
        <f>IF(AND(InpC!$F$4=6,BX36=1),IF(BX36=1,$F$20+InpC!$F$118,0),IF(BX36=1,$F$20,0))</f>
        <v>0</v>
      </c>
      <c r="BZ20" s="515">
        <f>IF(AND(InpC!$F$4=6,BY36=1),IF(BY36=1,$F$20+InpC!$F$118,0),IF(BY36=1,$F$20,0))</f>
        <v>0</v>
      </c>
      <c r="CA20" s="515">
        <f>IF(AND(InpC!$F$4=6,BZ36=1),IF(BZ36=1,$F$20+InpC!$F$118,0),IF(BZ36=1,$F$20,0))</f>
        <v>0</v>
      </c>
      <c r="CB20" s="515">
        <f>IF(AND(InpC!$F$4=6,CA36=1),IF(CA36=1,$F$20+InpC!$F$118,0),IF(CA36=1,$F$20,0))</f>
        <v>0</v>
      </c>
      <c r="CC20" s="515">
        <f>IF(AND(InpC!$F$4=6,CB36=1),IF(CB36=1,$F$20+InpC!$F$118,0),IF(CB36=1,$F$20,0))</f>
        <v>0</v>
      </c>
      <c r="CD20" s="515">
        <f>IF(AND(InpC!$F$4=6,CC36=1),IF(CC36=1,$F$20+InpC!$F$118,0),IF(CC36=1,$F$20,0))</f>
        <v>0</v>
      </c>
      <c r="CE20" s="515">
        <f>IF(AND(InpC!$F$4=6,CD36=1),IF(CD36=1,$F$20+InpC!$F$118,0),IF(CD36=1,$F$20,0))</f>
        <v>0</v>
      </c>
      <c r="CF20" s="515">
        <f>IF(AND(InpC!$F$4=6,CE36=1),IF(CE36=1,$F$20+InpC!$F$118,0),IF(CE36=1,$F$20,0))</f>
        <v>0</v>
      </c>
      <c r="CG20" s="515">
        <f>IF(AND(InpC!$F$4=6,CF36=1),IF(CF36=1,$F$20+InpC!$F$118,0),IF(CF36=1,$F$20,0))</f>
        <v>0</v>
      </c>
      <c r="CH20" s="515">
        <f>IF(AND(InpC!$F$4=6,CG36=1),IF(CG36=1,$F$20+InpC!$F$118,0),IF(CG36=1,$F$20,0))</f>
        <v>0</v>
      </c>
      <c r="CI20" s="515">
        <f>IF(AND(InpC!$F$4=6,CH36=1),IF(CH36=1,$F$20+InpC!$F$118,0),IF(CH36=1,$F$20,0))</f>
        <v>0</v>
      </c>
      <c r="CJ20" s="515">
        <f>IF(AND(InpC!$F$4=6,CI36=1),IF(CI36=1,$F$20+InpC!$F$118,0),IF(CI36=1,$F$20,0))</f>
        <v>0</v>
      </c>
      <c r="CK20" s="515">
        <f>IF(AND(InpC!$F$4=6,CJ36=1),IF(CJ36=1,$F$20+InpC!$F$118,0),IF(CJ36=1,$F$20,0))</f>
        <v>0</v>
      </c>
      <c r="CL20" s="515">
        <f>IF(AND(InpC!$F$4=6,CK36=1),IF(CK36=1,$F$20+InpC!$F$118,0),IF(CK36=1,$F$20,0))</f>
        <v>0</v>
      </c>
      <c r="CM20" s="515">
        <f>IF(AND(InpC!$F$4=6,CL36=1),IF(CL36=1,$F$20+InpC!$F$118,0),IF(CL36=1,$F$20,0))</f>
        <v>0</v>
      </c>
      <c r="CN20" s="515">
        <f>IF(AND(InpC!$F$4=6,CM36=1),IF(CM36=1,$F$20+InpC!$F$118,0),IF(CM36=1,$F$20,0))</f>
        <v>0</v>
      </c>
      <c r="CO20" s="515">
        <f>IF(AND(InpC!$F$4=6,CN36=1),IF(CN36=1,$F$20+InpC!$F$118,0),IF(CN36=1,$F$20,0))</f>
        <v>0</v>
      </c>
      <c r="CP20" s="515">
        <f>IF(AND(InpC!$F$4=6,CO36=1),IF(CO36=1,$F$20+InpC!$F$118,0),IF(CO36=1,$F$20,0))</f>
        <v>0</v>
      </c>
      <c r="CQ20" s="515">
        <f>IF(AND(InpC!$F$4=6,CP36=1),IF(CP36=1,$F$20+InpC!$F$118,0),IF(CP36=1,$F$20,0))</f>
        <v>0</v>
      </c>
      <c r="CR20" s="515">
        <f>IF(AND(InpC!$F$4=6,CQ36=1),IF(CQ36=1,$F$20+InpC!$F$118,0),IF(CQ36=1,$F$20,0))</f>
        <v>0</v>
      </c>
      <c r="CS20" s="515">
        <f>IF(AND(InpC!$F$4=6,CR36=1),IF(CR36=1,$F$20+InpC!$F$118,0),IF(CR36=1,$F$20,0))</f>
        <v>0</v>
      </c>
      <c r="CT20" s="515">
        <f>IF(AND(InpC!$F$4=6,CS36=1),IF(CS36=1,$F$20+InpC!$F$118,0),IF(CS36=1,$F$20,0))</f>
        <v>0</v>
      </c>
      <c r="CU20" s="515">
        <f>IF(AND(InpC!$F$4=6,CT36=1),IF(CT36=1,$F$20+InpC!$F$118,0),IF(CT36=1,$F$20,0))</f>
        <v>0</v>
      </c>
      <c r="CV20" s="515">
        <f>IF(AND(InpC!$F$4=6,CU36=1),IF(CU36=1,$F$20+InpC!$F$118,0),IF(CU36=1,$F$20,0))</f>
        <v>0</v>
      </c>
      <c r="CW20" s="515">
        <f>IF(AND(InpC!$F$4=6,CV36=1),IF(CV36=1,$F$20+InpC!$F$118,0),IF(CV36=1,$F$20,0))</f>
        <v>0</v>
      </c>
      <c r="CX20" s="515">
        <f>IF(AND(InpC!$F$4=6,CW36=1),IF(CW36=1,$F$20+InpC!$F$118,0),IF(CW36=1,$F$20,0))</f>
        <v>0</v>
      </c>
      <c r="CY20" s="515">
        <f>IF(AND(InpC!$F$4=6,CX36=1),IF(CX36=1,$F$20+InpC!$F$118,0),IF(CX36=1,$F$20,0))</f>
        <v>0</v>
      </c>
      <c r="CZ20" s="515">
        <f>IF(AND(InpC!$F$4=6,CY36=1),IF(CY36=1,$F$20+InpC!$F$118,0),IF(CY36=1,$F$20,0))</f>
        <v>0</v>
      </c>
      <c r="DA20" s="515">
        <f>IF(AND(InpC!$F$4=6,CZ36=1),IF(CZ36=1,$F$20+InpC!$F$118,0),IF(CZ36=1,$F$20,0))</f>
        <v>0</v>
      </c>
      <c r="DB20" s="515">
        <f>IF(AND(InpC!$F$4=6,DA36=1),IF(DA36=1,$F$20+InpC!$F$118,0),IF(DA36=1,$F$20,0))</f>
        <v>0</v>
      </c>
      <c r="DC20" s="515">
        <f>IF(AND(InpC!$F$4=6,DB36=1),IF(DB36=1,$F$20+InpC!$F$118,0),IF(DB36=1,$F$20,0))</f>
        <v>0</v>
      </c>
      <c r="DD20" s="515">
        <f>IF(AND(InpC!$F$4=6,DC36=1),IF(DC36=1,$F$20+InpC!$F$118,0),IF(DC36=1,$F$20,0))</f>
        <v>0</v>
      </c>
      <c r="DE20" s="515">
        <f>IF(AND(InpC!$F$4=6,DD36=1),IF(DD36=1,$F$20+InpC!$F$118,0),IF(DD36=1,$F$20,0))</f>
        <v>0</v>
      </c>
      <c r="DF20" s="515">
        <f>IF(AND(InpC!$F$4=6,DE36=1),IF(DE36=1,$F$20+InpC!$F$118,0),IF(DE36=1,$F$20,0))</f>
        <v>0</v>
      </c>
      <c r="DG20" s="515">
        <f>IF(AND(InpC!$F$4=6,DF36=1),IF(DF36=1,$F$20+InpC!$F$118,0),IF(DF36=1,$F$20,0))</f>
        <v>0</v>
      </c>
      <c r="DH20" s="515">
        <f>IF(AND(InpC!$F$4=6,DG36=1),IF(DG36=1,$F$20+InpC!$F$118,0),IF(DG36=1,$F$20,0))</f>
        <v>0</v>
      </c>
      <c r="DI20" s="515">
        <f>IF(AND(InpC!$F$4=6,DH36=1),IF(DH36=1,$F$20+InpC!$F$118,0),IF(DH36=1,$F$20,0))</f>
        <v>0</v>
      </c>
      <c r="DJ20" s="515">
        <f>IF(AND(InpC!$F$4=6,DI36=1),IF(DI36=1,$F$20+InpC!$F$118,0),IF(DI36=1,$F$20,0))</f>
        <v>0</v>
      </c>
      <c r="DK20" s="515">
        <f>IF(AND(InpC!$F$4=6,DJ36=1),IF(DJ36=1,$F$20+InpC!$F$118,0),IF(DJ36=1,$F$20,0))</f>
        <v>0</v>
      </c>
      <c r="DL20" s="515">
        <f>IF(AND(InpC!$F$4=6,DK36=1),IF(DK36=1,$F$20+InpC!$F$118,0),IF(DK36=1,$F$20,0))</f>
        <v>0</v>
      </c>
      <c r="DM20" s="515">
        <f>IF(AND(InpC!$F$4=6,DL36=1),IF(DL36=1,$F$20+InpC!$F$118,0),IF(DL36=1,$F$20,0))</f>
        <v>0</v>
      </c>
      <c r="DN20" s="515">
        <f>IF(AND(InpC!$F$4=6,DM36=1),IF(DM36=1,$F$20+InpC!$F$118,0),IF(DM36=1,$F$20,0))</f>
        <v>0</v>
      </c>
      <c r="DO20" s="515">
        <f>IF(AND(InpC!$F$4=6,DN36=1),IF(DN36=1,$F$20+InpC!$F$118,0),IF(DN36=1,$F$20,0))</f>
        <v>0</v>
      </c>
      <c r="DP20" s="515">
        <f>IF(AND(InpC!$F$4=6,DO36=1),IF(DO36=1,$F$20+InpC!$F$118,0),IF(DO36=1,$F$20,0))</f>
        <v>0</v>
      </c>
      <c r="DQ20" s="515">
        <f>IF(AND(InpC!$F$4=6,DP36=1),IF(DP36=1,$F$20+InpC!$F$118,0),IF(DP36=1,$F$20,0))</f>
        <v>0</v>
      </c>
      <c r="DR20" s="515">
        <f>IF(AND(InpC!$F$4=6,DQ36=1),IF(DQ36=1,$F$20+InpC!$F$118,0),IF(DQ36=1,$F$20,0))</f>
        <v>0</v>
      </c>
      <c r="DS20" s="515">
        <f>IF(AND(InpC!$F$4=6,DR36=1),IF(DR36=1,$F$20+InpC!$F$118,0),IF(DR36=1,$F$20,0))</f>
        <v>0</v>
      </c>
      <c r="DT20" s="515">
        <f>IF(AND(InpC!$F$4=6,DS36=1),IF(DS36=1,$F$20+InpC!$F$118,0),IF(DS36=1,$F$20,0))</f>
        <v>0</v>
      </c>
      <c r="DU20" s="515">
        <f>IF(AND(InpC!$F$4=6,DT36=1),IF(DT36=1,$F$20+InpC!$F$118,0),IF(DT36=1,$F$20,0))</f>
        <v>0</v>
      </c>
      <c r="DV20" s="515">
        <f>IF(AND(InpC!$F$4=6,DU36=1),IF(DU36=1,$F$20+InpC!$F$118,0),IF(DU36=1,$F$20,0))</f>
        <v>0</v>
      </c>
      <c r="DW20" s="515">
        <f>IF(AND(InpC!$F$4=6,DV36=1),IF(DV36=1,$F$20+InpC!$F$118,0),IF(DV36=1,$F$20,0))</f>
        <v>0</v>
      </c>
      <c r="DX20" s="515">
        <f>IF(AND(InpC!$F$4=6,DW36=1),IF(DW36=1,$F$20+InpC!$F$118,0),IF(DW36=1,$F$20,0))</f>
        <v>0</v>
      </c>
      <c r="DY20" s="515">
        <f>IF(AND(InpC!$F$4=6,DX36=1),IF(DX36=1,$F$20+InpC!$F$118,0),IF(DX36=1,$F$20,0))</f>
        <v>0</v>
      </c>
      <c r="DZ20" s="515">
        <f>IF(AND(InpC!$F$4=6,DY36=1),IF(DY36=1,$F$20+InpC!$F$118,0),IF(DY36=1,$F$20,0))</f>
        <v>0</v>
      </c>
      <c r="EA20" s="515">
        <f>IF(AND(InpC!$F$4=6,DZ36=1),IF(DZ36=1,$F$20+InpC!$F$118,0),IF(DZ36=1,$F$20,0))</f>
        <v>0</v>
      </c>
      <c r="EB20" s="515">
        <f>IF(AND(InpC!$F$4=6,EA36=1),IF(EA36=1,$F$20+InpC!$F$118,0),IF(EA36=1,$F$20,0))</f>
        <v>0</v>
      </c>
      <c r="EC20" s="515">
        <f>IF(AND(InpC!$F$4=6,EB36=1),IF(EB36=1,$F$20+InpC!$F$118,0),IF(EB36=1,$F$20,0))</f>
        <v>0</v>
      </c>
      <c r="ED20" s="515">
        <f>IF(AND(InpC!$F$4=6,EC36=1),IF(EC36=1,$F$20+InpC!$F$118,0),IF(EC36=1,$F$20,0))</f>
        <v>0</v>
      </c>
      <c r="EE20" s="515">
        <f>IF(AND(InpC!$F$4=6,ED36=1),IF(ED36=1,$F$20+InpC!$F$118,0),IF(ED36=1,$F$20,0))</f>
        <v>0</v>
      </c>
      <c r="EF20" s="515">
        <f>IF(AND(InpC!$F$4=6,EE36=1),IF(EE36=1,$F$20+InpC!$F$118,0),IF(EE36=1,$F$20,0))</f>
        <v>0</v>
      </c>
      <c r="EG20" s="515">
        <f>IF(AND(InpC!$F$4=6,EF36=1),IF(EF36=1,$F$20+InpC!$F$118,0),IF(EF36=1,$F$20,0))</f>
        <v>0</v>
      </c>
      <c r="EH20" s="515">
        <f>IF(AND(InpC!$F$4=6,EG36=1),IF(EG36=1,$F$20+InpC!$F$118,0),IF(EG36=1,$F$20,0))</f>
        <v>0</v>
      </c>
      <c r="EI20" s="515">
        <f>IF(AND(InpC!$F$4=6,EH36=1),IF(EH36=1,$F$20+InpC!$F$118,0),IF(EH36=1,$F$20,0))</f>
        <v>0</v>
      </c>
      <c r="EJ20" s="515">
        <f>IF(AND(InpC!$F$4=6,EI36=1),IF(EI36=1,$F$20+InpC!$F$118,0),IF(EI36=1,$F$20,0))</f>
        <v>0</v>
      </c>
      <c r="EK20" s="515">
        <f>IF(AND(InpC!$F$4=6,EJ36=1),IF(EJ36=1,$F$20+InpC!$F$118,0),IF(EJ36=1,$F$20,0))</f>
        <v>0</v>
      </c>
      <c r="EL20" s="515">
        <f>IF(AND(InpC!$F$4=6,EK36=1),IF(EK36=1,$F$20+InpC!$F$118,0),IF(EK36=1,$F$20,0))</f>
        <v>0</v>
      </c>
      <c r="EM20" s="515">
        <f>IF(AND(InpC!$F$4=6,EL36=1),IF(EL36=1,$F$20+InpC!$F$118,0),IF(EL36=1,$F$20,0))</f>
        <v>0</v>
      </c>
      <c r="EN20" s="515">
        <f>IF(AND(InpC!$F$4=6,EM36=1),IF(EM36=1,$F$20+InpC!$F$118,0),IF(EM36=1,$F$20,0))</f>
        <v>0</v>
      </c>
      <c r="EO20" s="515">
        <f>IF(AND(InpC!$F$4=6,EN36=1),IF(EN36=1,$F$20+InpC!$F$118,0),IF(EN36=1,$F$20,0))</f>
        <v>0</v>
      </c>
      <c r="EP20" s="515">
        <f>IF(AND(InpC!$F$4=6,EO36=1),IF(EO36=1,$F$20+InpC!$F$118,0),IF(EO36=1,$F$20,0))</f>
        <v>0</v>
      </c>
      <c r="EQ20" s="515">
        <f>IF(AND(InpC!$F$4=6,EP36=1),IF(EP36=1,$F$20+InpC!$F$118,0),IF(EP36=1,$F$20,0))</f>
        <v>0</v>
      </c>
      <c r="ER20" s="515">
        <f>IF(AND(InpC!$F$4=6,EQ36=1),IF(EQ36=1,$F$20+InpC!$F$118,0),IF(EQ36=1,$F$20,0))</f>
        <v>0</v>
      </c>
      <c r="ES20" s="515">
        <f>IF(AND(InpC!$F$4=6,ER36=1),IF(ER36=1,$F$20+InpC!$F$118,0),IF(ER36=1,$F$20,0))</f>
        <v>0</v>
      </c>
      <c r="ET20" s="515">
        <f>IF(AND(InpC!$F$4=6,ES36=1),IF(ES36=1,$F$20+InpC!$F$118,0),IF(ES36=1,$F$20,0))</f>
        <v>0</v>
      </c>
      <c r="EU20" s="515">
        <f>IF(AND(InpC!$F$4=6,ET36=1),IF(ET36=1,$F$20+InpC!$F$118,0),IF(ET36=1,$F$20,0))</f>
        <v>0</v>
      </c>
      <c r="EV20" s="515">
        <f>IF(AND(InpC!$F$4=6,EU36=1),IF(EU36=1,$F$20+InpC!$F$118,0),IF(EU36=1,$F$20,0))</f>
        <v>0</v>
      </c>
      <c r="EW20" s="515">
        <f>IF(AND(InpC!$F$4=6,EV36=1),IF(EV36=1,$F$20+InpC!$F$118,0),IF(EV36=1,$F$20,0))</f>
        <v>0</v>
      </c>
      <c r="EX20" s="515">
        <f>IF(AND(InpC!$F$4=6,EW36=1),IF(EW36=1,$F$20+InpC!$F$118,0),IF(EW36=1,$F$20,0))</f>
        <v>0</v>
      </c>
      <c r="EY20" s="515">
        <f>IF(AND(InpC!$F$4=6,EX36=1),IF(EX36=1,$F$20+InpC!$F$118,0),IF(EX36=1,$F$20,0))</f>
        <v>0</v>
      </c>
      <c r="EZ20" s="515">
        <f>IF(AND(InpC!$F$4=6,EY36=1),IF(EY36=1,$F$20+InpC!$F$118,0),IF(EY36=1,$F$20,0))</f>
        <v>0</v>
      </c>
      <c r="FA20" s="515">
        <f>IF(AND(InpC!$F$4=6,EZ36=1),IF(EZ36=1,$F$20+InpC!$F$118,0),IF(EZ36=1,$F$20,0))</f>
        <v>0</v>
      </c>
      <c r="FB20" s="515">
        <f>IF(AND(InpC!$F$4=6,FA36=1),IF(FA36=1,$F$20+InpC!$F$118,0),IF(FA36=1,$F$20,0))</f>
        <v>0</v>
      </c>
      <c r="FC20" s="515">
        <f>IF(AND(InpC!$F$4=6,FB36=1),IF(FB36=1,$F$20+InpC!$F$118,0),IF(FB36=1,$F$20,0))</f>
        <v>0</v>
      </c>
      <c r="FD20" s="515">
        <f>IF(AND(InpC!$F$4=6,FC36=1),IF(FC36=1,$F$20+InpC!$F$118,0),IF(FC36=1,$F$20,0))</f>
        <v>0</v>
      </c>
      <c r="FE20" s="515">
        <f>IF(AND(InpC!$F$4=6,FD36=1),IF(FD36=1,$F$20+InpC!$F$118,0),IF(FD36=1,$F$20,0))</f>
        <v>0</v>
      </c>
      <c r="FF20" s="515">
        <f>IF(AND(InpC!$F$4=6,FE36=1),IF(FE36=1,$F$20+InpC!$F$118,0),IF(FE36=1,$F$20,0))</f>
        <v>0</v>
      </c>
      <c r="FG20" s="515">
        <f>IF(AND(InpC!$F$4=6,FF36=1),IF(FF36=1,$F$20+InpC!$F$118,0),IF(FF36=1,$F$20,0))</f>
        <v>0</v>
      </c>
      <c r="FH20" s="515">
        <f>IF(AND(InpC!$F$4=6,FG36=1),IF(FG36=1,$F$20+InpC!$F$118,0),IF(FG36=1,$F$20,0))</f>
        <v>0</v>
      </c>
      <c r="FI20" s="515">
        <f>IF(AND(InpC!$F$4=6,FH36=1),IF(FH36=1,$F$20+InpC!$F$118,0),IF(FH36=1,$F$20,0))</f>
        <v>0</v>
      </c>
      <c r="FJ20" s="515">
        <f>IF(AND(InpC!$F$4=6,FI36=1),IF(FI36=1,$F$20+InpC!$F$118,0),IF(FI36=1,$F$20,0))</f>
        <v>0</v>
      </c>
      <c r="FK20" s="515">
        <f>IF(AND(InpC!$F$4=6,FJ36=1),IF(FJ36=1,$F$20+InpC!$F$118,0),IF(FJ36=1,$F$20,0))</f>
        <v>0</v>
      </c>
      <c r="FL20" s="515">
        <f>IF(AND(InpC!$F$4=6,FK36=1),IF(FK36=1,$F$20+InpC!$F$118,0),IF(FK36=1,$F$20,0))</f>
        <v>0</v>
      </c>
      <c r="FM20" s="515">
        <f>IF(AND(InpC!$F$4=6,FL36=1),IF(FL36=1,$F$20+InpC!$F$118,0),IF(FL36=1,$F$20,0))</f>
        <v>0</v>
      </c>
      <c r="FN20" s="515">
        <f>IF(AND(InpC!$F$4=6,FM36=1),IF(FM36=1,$F$20+InpC!$F$118,0),IF(FM36=1,$F$20,0))</f>
        <v>0</v>
      </c>
      <c r="FO20" s="515">
        <f>IF(AND(InpC!$F$4=6,FN36=1),IF(FN36=1,$F$20+InpC!$F$118,0),IF(FN36=1,$F$20,0))</f>
        <v>0</v>
      </c>
      <c r="FP20" s="515">
        <f>IF(AND(InpC!$F$4=6,FO36=1),IF(FO36=1,$F$20+InpC!$F$118,0),IF(FO36=1,$F$20,0))</f>
        <v>0</v>
      </c>
      <c r="FQ20" s="515">
        <f>IF(AND(InpC!$F$4=6,FP36=1),IF(FP36=1,$F$20+InpC!$F$118,0),IF(FP36=1,$F$20,0))</f>
        <v>0</v>
      </c>
      <c r="FR20" s="515">
        <f>IF(AND(InpC!$F$4=6,FQ36=1),IF(FQ36=1,$F$20+InpC!$F$118,0),IF(FQ36=1,$F$20,0))</f>
        <v>0</v>
      </c>
      <c r="FS20" s="515">
        <f>IF(AND(InpC!$F$4=6,FR36=1),IF(FR36=1,$F$20+InpC!$F$118,0),IF(FR36=1,$F$20,0))</f>
        <v>0</v>
      </c>
      <c r="FT20" s="515">
        <f>IF(AND(InpC!$F$4=6,FS36=1),IF(FS36=1,$F$20+InpC!$F$118,0),IF(FS36=1,$F$20,0))</f>
        <v>0</v>
      </c>
      <c r="FU20" s="515">
        <f>IF(AND(InpC!$F$4=6,FT36=1),IF(FT36=1,$F$20+InpC!$F$118,0),IF(FT36=1,$F$20,0))</f>
        <v>0</v>
      </c>
      <c r="FV20" s="515">
        <f>IF(AND(InpC!$F$4=6,FU36=1),IF(FU36=1,$F$20+InpC!$F$118,0),IF(FU36=1,$F$20,0))</f>
        <v>0</v>
      </c>
      <c r="FW20" s="515">
        <f>IF(AND(InpC!$F$4=6,FV36=1),IF(FV36=1,$F$20+InpC!$F$118,0),IF(FV36=1,$F$20,0))</f>
        <v>0</v>
      </c>
      <c r="FX20" s="515">
        <f>IF(AND(InpC!$F$4=6,FW36=1),IF(FW36=1,$F$20+InpC!$F$118,0),IF(FW36=1,$F$20,0))</f>
        <v>0</v>
      </c>
      <c r="FY20" s="515">
        <f>IF(AND(InpC!$F$4=6,FX36=1),IF(FX36=1,$F$20+InpC!$F$118,0),IF(FX36=1,$F$20,0))</f>
        <v>0</v>
      </c>
      <c r="FZ20" s="515">
        <f>IF(AND(InpC!$F$4=6,FY36=1),IF(FY36=1,$F$20+InpC!$F$118,0),IF(FY36=1,$F$20,0))</f>
        <v>0</v>
      </c>
      <c r="GA20" s="515">
        <f>IF(AND(InpC!$F$4=6,FZ36=1),IF(FZ36=1,$F$20+InpC!$F$118,0),IF(FZ36=1,$F$20,0))</f>
        <v>0</v>
      </c>
      <c r="GB20" s="515">
        <f>IF(AND(InpC!$F$4=6,GA36=1),IF(GA36=1,$F$20+InpC!$F$118,0),IF(GA36=1,$F$20,0))</f>
        <v>0</v>
      </c>
      <c r="GC20" s="515">
        <f>IF(AND(InpC!$F$4=6,GB36=1),IF(GB36=1,$F$20+InpC!$F$118,0),IF(GB36=1,$F$20,0))</f>
        <v>0</v>
      </c>
      <c r="GD20" s="515">
        <f>IF(AND(InpC!$F$4=6,GC36=1),IF(GC36=1,$F$20+InpC!$F$118,0),IF(GC36=1,$F$20,0))</f>
        <v>0</v>
      </c>
      <c r="GE20" s="515">
        <f>IF(AND(InpC!$F$4=6,GD36=1),IF(GD36=1,$F$20+InpC!$F$118,0),IF(GD36=1,$F$20,0))</f>
        <v>0</v>
      </c>
      <c r="GF20" s="515">
        <f>IF(AND(InpC!$F$4=6,GE36=1),IF(GE36=1,$F$20+InpC!$F$118,0),IF(GE36=1,$F$20,0))</f>
        <v>0</v>
      </c>
      <c r="GG20" s="515">
        <f>IF(AND(InpC!$F$4=6,GF36=1),IF(GF36=1,$F$20+InpC!$F$118,0),IF(GF36=1,$F$20,0))</f>
        <v>0</v>
      </c>
      <c r="GH20" s="515">
        <f>IF(AND(InpC!$F$4=6,GG36=1),IF(GG36=1,$F$20+InpC!$F$118,0),IF(GG36=1,$F$20,0))</f>
        <v>0</v>
      </c>
      <c r="GI20" s="515">
        <f>IF(AND(InpC!$F$4=6,GH36=1),IF(GH36=1,$F$20+InpC!$F$118,0),IF(GH36=1,$F$20,0))</f>
        <v>0</v>
      </c>
      <c r="GJ20" s="515">
        <f>IF(AND(InpC!$F$4=6,GI36=1),IF(GI36=1,$F$20+InpC!$F$118,0),IF(GI36=1,$F$20,0))</f>
        <v>0</v>
      </c>
    </row>
    <row r="21" spans="1:192" x14ac:dyDescent="0.25">
      <c r="A21" s="317"/>
      <c r="B21" s="317"/>
      <c r="C21" s="318"/>
      <c r="D21" s="319"/>
      <c r="E21" s="320" t="s">
        <v>667</v>
      </c>
      <c r="F21" s="488">
        <v>2.5000000000000001E-2</v>
      </c>
      <c r="G21" s="320" t="s">
        <v>118</v>
      </c>
      <c r="H21" s="320"/>
      <c r="I21" s="321"/>
      <c r="J21" s="515">
        <f>IF(AND(InpC!$F$4=6,I36=2),IF(I36=2,$F$21+InpC!$F$118,0),IF(I36=2,$F$21,0))</f>
        <v>0</v>
      </c>
      <c r="K21" s="515">
        <f>IF(AND(InpC!$F$4=6,J36=2),IF(J36=2,$F$21+InpC!$F$118,0),IF(J36=2,$F$21,0))</f>
        <v>0</v>
      </c>
      <c r="L21" s="515">
        <f>IF(AND(InpC!$F$4=6,K36=2),IF(K36=2,$F$21+InpC!$F$118,0),IF(K36=2,$F$21,0))</f>
        <v>0</v>
      </c>
      <c r="M21" s="515">
        <f>IF(AND(InpC!$F$4=6,L36=2),IF(L36=2,$F$21+InpC!$F$118,0),IF(L36=2,$F$21,0))</f>
        <v>0</v>
      </c>
      <c r="N21" s="515">
        <f>IF(AND(InpC!$F$4=6,M36=2),IF(M36=2,$F$21+InpC!$F$118,0),IF(M36=2,$F$21,0))</f>
        <v>0</v>
      </c>
      <c r="O21" s="515">
        <f>IF(AND(InpC!$F$4=6,N36=2),IF(N36=2,$F$21+InpC!$F$118,0),IF(N36=2,$F$21,0))</f>
        <v>0</v>
      </c>
      <c r="P21" s="515">
        <f>IF(AND(InpC!$F$4=6,O36=2),IF(O36=2,$F$21+InpC!$F$118,0),IF(O36=2,$F$21,0))</f>
        <v>0</v>
      </c>
      <c r="Q21" s="515">
        <f>IF(AND(InpC!$F$4=6,P36=2),IF(P36=2,$F$21+InpC!$F$118,0),IF(P36=2,$F$21,0))</f>
        <v>2.5000000000000001E-2</v>
      </c>
      <c r="R21" s="515">
        <f>IF(AND(InpC!$F$4=6,Q36=2),IF(Q36=2,$F$21+InpC!$F$118,0),IF(Q36=2,$F$21,0))</f>
        <v>2.5000000000000001E-2</v>
      </c>
      <c r="S21" s="515">
        <f>IF(AND(InpC!$F$4=6,R36=2),IF(R36=2,$F$21+InpC!$F$118,0),IF(R36=2,$F$21,0))</f>
        <v>2.5000000000000001E-2</v>
      </c>
      <c r="T21" s="515">
        <f>IF(AND(InpC!$F$4=6,S36=2),IF(S36=2,$F$21+InpC!$F$118,0),IF(S36=2,$F$21,0))</f>
        <v>2.5000000000000001E-2</v>
      </c>
      <c r="U21" s="515">
        <f>IF(AND(InpC!$F$4=6,T36=2),IF(T36=2,$F$21+InpC!$F$118,0),IF(T36=2,$F$21,0))</f>
        <v>2.5000000000000001E-2</v>
      </c>
      <c r="V21" s="515">
        <f>IF(AND(InpC!$F$4=6,U36=2),IF(U36=2,$F$21+InpC!$F$118,0),IF(U36=2,$F$21,0))</f>
        <v>2.5000000000000001E-2</v>
      </c>
      <c r="W21" s="515">
        <f>IF(AND(InpC!$F$4=6,V36=2),IF(V36=2,$F$21+InpC!$F$118,0),IF(V36=2,$F$21,0))</f>
        <v>2.5000000000000001E-2</v>
      </c>
      <c r="X21" s="515">
        <f>IF(AND(InpC!$F$4=6,W36=2),IF(W36=2,$F$21+InpC!$F$118,0),IF(W36=2,$F$21,0))</f>
        <v>2.5000000000000001E-2</v>
      </c>
      <c r="Y21" s="515">
        <f>IF(AND(InpC!$F$4=6,X36=2),IF(X36=2,$F$21+InpC!$F$118,0),IF(X36=2,$F$21,0))</f>
        <v>2.5000000000000001E-2</v>
      </c>
      <c r="Z21" s="515">
        <f>IF(AND(InpC!$F$4=6,Y36=2),IF(Y36=2,$F$21+InpC!$F$118,0),IF(Y36=2,$F$21,0))</f>
        <v>2.5000000000000001E-2</v>
      </c>
      <c r="AA21" s="515">
        <f>IF(AND(InpC!$F$4=6,Z36=2),IF(Z36=2,$F$21+InpC!$F$118,0),IF(Z36=2,$F$21,0))</f>
        <v>0</v>
      </c>
      <c r="AB21" s="515">
        <f>IF(AND(InpC!$F$4=6,AA36=2),IF(AA36=2,$F$21+InpC!$F$118,0),IF(AA36=2,$F$21,0))</f>
        <v>0</v>
      </c>
      <c r="AC21" s="515">
        <f>IF(AND(InpC!$F$4=6,AB36=2),IF(AB36=2,$F$21+InpC!$F$118,0),IF(AB36=2,$F$21,0))</f>
        <v>0</v>
      </c>
      <c r="AD21" s="515">
        <f>IF(AND(InpC!$F$4=6,AC36=2),IF(AC36=2,$F$21+InpC!$F$118,0),IF(AC36=2,$F$21,0))</f>
        <v>0</v>
      </c>
      <c r="AE21" s="515">
        <f>IF(AND(InpC!$F$4=6,AD36=2),IF(AD36=2,$F$21+InpC!$F$118,0),IF(AD36=2,$F$21,0))</f>
        <v>0</v>
      </c>
      <c r="AF21" s="515">
        <f>IF(AND(InpC!$F$4=6,AE36=2),IF(AE36=2,$F$21+InpC!$F$118,0),IF(AE36=2,$F$21,0))</f>
        <v>0</v>
      </c>
      <c r="AG21" s="515">
        <f>IF(AND(InpC!$F$4=6,AF36=2),IF(AF36=2,$F$21+InpC!$F$118,0),IF(AF36=2,$F$21,0))</f>
        <v>0</v>
      </c>
      <c r="AH21" s="515">
        <f>IF(AND(InpC!$F$4=6,AG36=2),IF(AG36=2,$F$21+InpC!$F$118,0),IF(AG36=2,$F$21,0))</f>
        <v>0</v>
      </c>
      <c r="AI21" s="515">
        <f>IF(AND(InpC!$F$4=6,AH36=2),IF(AH36=2,$F$21+InpC!$F$118,0),IF(AH36=2,$F$21,0))</f>
        <v>0</v>
      </c>
      <c r="AJ21" s="515">
        <f>IF(AND(InpC!$F$4=6,AI36=2),IF(AI36=2,$F$21+InpC!$F$118,0),IF(AI36=2,$F$21,0))</f>
        <v>0</v>
      </c>
      <c r="AK21" s="515">
        <f>IF(AND(InpC!$F$4=6,AJ36=2),IF(AJ36=2,$F$21+InpC!$F$118,0),IF(AJ36=2,$F$21,0))</f>
        <v>0</v>
      </c>
      <c r="AL21" s="515">
        <f>IF(AND(InpC!$F$4=6,AK36=2),IF(AK36=2,$F$21+InpC!$F$118,0),IF(AK36=2,$F$21,0))</f>
        <v>0</v>
      </c>
      <c r="AM21" s="515">
        <f>IF(AND(InpC!$F$4=6,AL36=2),IF(AL36=2,$F$21+InpC!$F$118,0),IF(AL36=2,$F$21,0))</f>
        <v>0</v>
      </c>
      <c r="AN21" s="515">
        <f>IF(AND(InpC!$F$4=6,AM36=2),IF(AM36=2,$F$21+InpC!$F$118,0),IF(AM36=2,$F$21,0))</f>
        <v>0</v>
      </c>
      <c r="AO21" s="515">
        <f>IF(AND(InpC!$F$4=6,AN36=2),IF(AN36=2,$F$21+InpC!$F$118,0),IF(AN36=2,$F$21,0))</f>
        <v>0</v>
      </c>
      <c r="AP21" s="515">
        <f>IF(AND(InpC!$F$4=6,AO36=2),IF(AO36=2,$F$21+InpC!$F$118,0),IF(AO36=2,$F$21,0))</f>
        <v>0</v>
      </c>
      <c r="AQ21" s="515">
        <f>IF(AND(InpC!$F$4=6,AP36=2),IF(AP36=2,$F$21+InpC!$F$118,0),IF(AP36=2,$F$21,0))</f>
        <v>0</v>
      </c>
      <c r="AR21" s="515">
        <f>IF(AND(InpC!$F$4=6,AQ36=2),IF(AQ36=2,$F$21+InpC!$F$118,0),IF(AQ36=2,$F$21,0))</f>
        <v>0</v>
      </c>
      <c r="AS21" s="515">
        <f>IF(AND(InpC!$F$4=6,AR36=2),IF(AR36=2,$F$21+InpC!$F$118,0),IF(AR36=2,$F$21,0))</f>
        <v>0</v>
      </c>
      <c r="AT21" s="515">
        <f>IF(AND(InpC!$F$4=6,AS36=2),IF(AS36=2,$F$21+InpC!$F$118,0),IF(AS36=2,$F$21,0))</f>
        <v>0</v>
      </c>
      <c r="AU21" s="515">
        <f>IF(AND(InpC!$F$4=6,AT36=2),IF(AT36=2,$F$21+InpC!$F$118,0),IF(AT36=2,$F$21,0))</f>
        <v>0</v>
      </c>
      <c r="AV21" s="515">
        <f>IF(AND(InpC!$F$4=6,AU36=2),IF(AU36=2,$F$21+InpC!$F$118,0),IF(AU36=2,$F$21,0))</f>
        <v>0</v>
      </c>
      <c r="AW21" s="515">
        <f>IF(AND(InpC!$F$4=6,AV36=2),IF(AV36=2,$F$21+InpC!$F$118,0),IF(AV36=2,$F$21,0))</f>
        <v>0</v>
      </c>
      <c r="AX21" s="515">
        <f>IF(AND(InpC!$F$4=6,AW36=2),IF(AW36=2,$F$21+InpC!$F$118,0),IF(AW36=2,$F$21,0))</f>
        <v>0</v>
      </c>
      <c r="AY21" s="515">
        <f>IF(AND(InpC!$F$4=6,AX36=2),IF(AX36=2,$F$21+InpC!$F$118,0),IF(AX36=2,$F$21,0))</f>
        <v>0</v>
      </c>
      <c r="AZ21" s="515">
        <f>IF(AND(InpC!$F$4=6,AY36=2),IF(AY36=2,$F$21+InpC!$F$118,0),IF(AY36=2,$F$21,0))</f>
        <v>0</v>
      </c>
      <c r="BA21" s="515">
        <f>IF(AND(InpC!$F$4=6,AZ36=2),IF(AZ36=2,$F$21+InpC!$F$118,0),IF(AZ36=2,$F$21,0))</f>
        <v>0</v>
      </c>
      <c r="BB21" s="515">
        <f>IF(AND(InpC!$F$4=6,BA36=2),IF(BA36=2,$F$21+InpC!$F$118,0),IF(BA36=2,$F$21,0))</f>
        <v>0</v>
      </c>
      <c r="BC21" s="515">
        <f>IF(AND(InpC!$F$4=6,BB36=2),IF(BB36=2,$F$21+InpC!$F$118,0),IF(BB36=2,$F$21,0))</f>
        <v>0</v>
      </c>
      <c r="BD21" s="515">
        <f>IF(AND(InpC!$F$4=6,BC36=2),IF(BC36=2,$F$21+InpC!$F$118,0),IF(BC36=2,$F$21,0))</f>
        <v>0</v>
      </c>
      <c r="BE21" s="515">
        <f>IF(AND(InpC!$F$4=6,BD36=2),IF(BD36=2,$F$21+InpC!$F$118,0),IF(BD36=2,$F$21,0))</f>
        <v>0</v>
      </c>
      <c r="BF21" s="515">
        <f>IF(AND(InpC!$F$4=6,BE36=2),IF(BE36=2,$F$21+InpC!$F$118,0),IF(BE36=2,$F$21,0))</f>
        <v>0</v>
      </c>
      <c r="BG21" s="515">
        <f>IF(AND(InpC!$F$4=6,BF36=2),IF(BF36=2,$F$21+InpC!$F$118,0),IF(BF36=2,$F$21,0))</f>
        <v>0</v>
      </c>
      <c r="BH21" s="515">
        <f>IF(AND(InpC!$F$4=6,BG36=2),IF(BG36=2,$F$21+InpC!$F$118,0),IF(BG36=2,$F$21,0))</f>
        <v>0</v>
      </c>
      <c r="BI21" s="515">
        <f>IF(AND(InpC!$F$4=6,BH36=2),IF(BH36=2,$F$21+InpC!$F$118,0),IF(BH36=2,$F$21,0))</f>
        <v>0</v>
      </c>
      <c r="BJ21" s="515">
        <f>IF(AND(InpC!$F$4=6,BI36=2),IF(BI36=2,$F$21+InpC!$F$118,0),IF(BI36=2,$F$21,0))</f>
        <v>0</v>
      </c>
      <c r="BK21" s="515">
        <f>IF(AND(InpC!$F$4=6,BJ36=2),IF(BJ36=2,$F$21+InpC!$F$118,0),IF(BJ36=2,$F$21,0))</f>
        <v>0</v>
      </c>
      <c r="BL21" s="515">
        <f>IF(AND(InpC!$F$4=6,BK36=2),IF(BK36=2,$F$21+InpC!$F$118,0),IF(BK36=2,$F$21,0))</f>
        <v>0</v>
      </c>
      <c r="BM21" s="515">
        <f>IF(AND(InpC!$F$4=6,BL36=2),IF(BL36=2,$F$21+InpC!$F$118,0),IF(BL36=2,$F$21,0))</f>
        <v>0</v>
      </c>
      <c r="BN21" s="515">
        <f>IF(AND(InpC!$F$4=6,BM36=2),IF(BM36=2,$F$21+InpC!$F$118,0),IF(BM36=2,$F$21,0))</f>
        <v>0</v>
      </c>
      <c r="BO21" s="515">
        <f>IF(AND(InpC!$F$4=6,BN36=2),IF(BN36=2,$F$21+InpC!$F$118,0),IF(BN36=2,$F$21,0))</f>
        <v>0</v>
      </c>
      <c r="BP21" s="515">
        <f>IF(AND(InpC!$F$4=6,BO36=2),IF(BO36=2,$F$21+InpC!$F$118,0),IF(BO36=2,$F$21,0))</f>
        <v>0</v>
      </c>
      <c r="BQ21" s="515">
        <f>IF(AND(InpC!$F$4=6,BP36=2),IF(BP36=2,$F$21+InpC!$F$118,0),IF(BP36=2,$F$21,0))</f>
        <v>0</v>
      </c>
      <c r="BR21" s="515">
        <f>IF(AND(InpC!$F$4=6,BQ36=2),IF(BQ36=2,$F$21+InpC!$F$118,0),IF(BQ36=2,$F$21,0))</f>
        <v>0</v>
      </c>
      <c r="BS21" s="515">
        <f>IF(AND(InpC!$F$4=6,BR36=2),IF(BR36=2,$F$21+InpC!$F$118,0),IF(BR36=2,$F$21,0))</f>
        <v>0</v>
      </c>
      <c r="BT21" s="515">
        <f>IF(AND(InpC!$F$4=6,BS36=2),IF(BS36=2,$F$21+InpC!$F$118,0),IF(BS36=2,$F$21,0))</f>
        <v>0</v>
      </c>
      <c r="BU21" s="515">
        <f>IF(AND(InpC!$F$4=6,BT36=2),IF(BT36=2,$F$21+InpC!$F$118,0),IF(BT36=2,$F$21,0))</f>
        <v>0</v>
      </c>
      <c r="BV21" s="515">
        <f>IF(AND(InpC!$F$4=6,BU36=2),IF(BU36=2,$F$21+InpC!$F$118,0),IF(BU36=2,$F$21,0))</f>
        <v>0</v>
      </c>
      <c r="BW21" s="515">
        <f>IF(AND(InpC!$F$4=6,BV36=2),IF(BV36=2,$F$21+InpC!$F$118,0),IF(BV36=2,$F$21,0))</f>
        <v>0</v>
      </c>
      <c r="BX21" s="515">
        <f>IF(AND(InpC!$F$4=6,BW36=2),IF(BW36=2,$F$21+InpC!$F$118,0),IF(BW36=2,$F$21,0))</f>
        <v>0</v>
      </c>
      <c r="BY21" s="515">
        <f>IF(AND(InpC!$F$4=6,BX36=2),IF(BX36=2,$F$21+InpC!$F$118,0),IF(BX36=2,$F$21,0))</f>
        <v>0</v>
      </c>
      <c r="BZ21" s="515">
        <f>IF(AND(InpC!$F$4=6,BY36=2),IF(BY36=2,$F$21+InpC!$F$118,0),IF(BY36=2,$F$21,0))</f>
        <v>0</v>
      </c>
      <c r="CA21" s="515">
        <f>IF(AND(InpC!$F$4=6,BZ36=2),IF(BZ36=2,$F$21+InpC!$F$118,0),IF(BZ36=2,$F$21,0))</f>
        <v>0</v>
      </c>
      <c r="CB21" s="515">
        <f>IF(AND(InpC!$F$4=6,CA36=2),IF(CA36=2,$F$21+InpC!$F$118,0),IF(CA36=2,$F$21,0))</f>
        <v>0</v>
      </c>
      <c r="CC21" s="515">
        <f>IF(AND(InpC!$F$4=6,CB36=2),IF(CB36=2,$F$21+InpC!$F$118,0),IF(CB36=2,$F$21,0))</f>
        <v>0</v>
      </c>
      <c r="CD21" s="515">
        <f>IF(AND(InpC!$F$4=6,CC36=2),IF(CC36=2,$F$21+InpC!$F$118,0),IF(CC36=2,$F$21,0))</f>
        <v>0</v>
      </c>
      <c r="CE21" s="515">
        <f>IF(AND(InpC!$F$4=6,CD36=2),IF(CD36=2,$F$21+InpC!$F$118,0),IF(CD36=2,$F$21,0))</f>
        <v>0</v>
      </c>
      <c r="CF21" s="515">
        <f>IF(AND(InpC!$F$4=6,CE36=2),IF(CE36=2,$F$21+InpC!$F$118,0),IF(CE36=2,$F$21,0))</f>
        <v>0</v>
      </c>
      <c r="CG21" s="515">
        <f>IF(AND(InpC!$F$4=6,CF36=2),IF(CF36=2,$F$21+InpC!$F$118,0),IF(CF36=2,$F$21,0))</f>
        <v>0</v>
      </c>
      <c r="CH21" s="515">
        <f>IF(AND(InpC!$F$4=6,CG36=2),IF(CG36=2,$F$21+InpC!$F$118,0),IF(CG36=2,$F$21,0))</f>
        <v>0</v>
      </c>
      <c r="CI21" s="515">
        <f>IF(AND(InpC!$F$4=6,CH36=2),IF(CH36=2,$F$21+InpC!$F$118,0),IF(CH36=2,$F$21,0))</f>
        <v>0</v>
      </c>
      <c r="CJ21" s="515">
        <f>IF(AND(InpC!$F$4=6,CI36=2),IF(CI36=2,$F$21+InpC!$F$118,0),IF(CI36=2,$F$21,0))</f>
        <v>0</v>
      </c>
      <c r="CK21" s="515">
        <f>IF(AND(InpC!$F$4=6,CJ36=2),IF(CJ36=2,$F$21+InpC!$F$118,0),IF(CJ36=2,$F$21,0))</f>
        <v>0</v>
      </c>
      <c r="CL21" s="515">
        <f>IF(AND(InpC!$F$4=6,CK36=2),IF(CK36=2,$F$21+InpC!$F$118,0),IF(CK36=2,$F$21,0))</f>
        <v>0</v>
      </c>
      <c r="CM21" s="515">
        <f>IF(AND(InpC!$F$4=6,CL36=2),IF(CL36=2,$F$21+InpC!$F$118,0),IF(CL36=2,$F$21,0))</f>
        <v>0</v>
      </c>
      <c r="CN21" s="515">
        <f>IF(AND(InpC!$F$4=6,CM36=2),IF(CM36=2,$F$21+InpC!$F$118,0),IF(CM36=2,$F$21,0))</f>
        <v>0</v>
      </c>
      <c r="CO21" s="515">
        <f>IF(AND(InpC!$F$4=6,CN36=2),IF(CN36=2,$F$21+InpC!$F$118,0),IF(CN36=2,$F$21,0))</f>
        <v>0</v>
      </c>
      <c r="CP21" s="515">
        <f>IF(AND(InpC!$F$4=6,CO36=2),IF(CO36=2,$F$21+InpC!$F$118,0),IF(CO36=2,$F$21,0))</f>
        <v>0</v>
      </c>
      <c r="CQ21" s="515">
        <f>IF(AND(InpC!$F$4=6,CP36=2),IF(CP36=2,$F$21+InpC!$F$118,0),IF(CP36=2,$F$21,0))</f>
        <v>0</v>
      </c>
      <c r="CR21" s="515">
        <f>IF(AND(InpC!$F$4=6,CQ36=2),IF(CQ36=2,$F$21+InpC!$F$118,0),IF(CQ36=2,$F$21,0))</f>
        <v>0</v>
      </c>
      <c r="CS21" s="515">
        <f>IF(AND(InpC!$F$4=6,CR36=2),IF(CR36=2,$F$21+InpC!$F$118,0),IF(CR36=2,$F$21,0))</f>
        <v>0</v>
      </c>
      <c r="CT21" s="515">
        <f>IF(AND(InpC!$F$4=6,CS36=2),IF(CS36=2,$F$21+InpC!$F$118,0),IF(CS36=2,$F$21,0))</f>
        <v>0</v>
      </c>
      <c r="CU21" s="515">
        <f>IF(AND(InpC!$F$4=6,CT36=2),IF(CT36=2,$F$21+InpC!$F$118,0),IF(CT36=2,$F$21,0))</f>
        <v>0</v>
      </c>
      <c r="CV21" s="515">
        <f>IF(AND(InpC!$F$4=6,CU36=2),IF(CU36=2,$F$21+InpC!$F$118,0),IF(CU36=2,$F$21,0))</f>
        <v>0</v>
      </c>
      <c r="CW21" s="515">
        <f>IF(AND(InpC!$F$4=6,CV36=2),IF(CV36=2,$F$21+InpC!$F$118,0),IF(CV36=2,$F$21,0))</f>
        <v>0</v>
      </c>
      <c r="CX21" s="515">
        <f>IF(AND(InpC!$F$4=6,CW36=2),IF(CW36=2,$F$21+InpC!$F$118,0),IF(CW36=2,$F$21,0))</f>
        <v>0</v>
      </c>
      <c r="CY21" s="515">
        <f>IF(AND(InpC!$F$4=6,CX36=2),IF(CX36=2,$F$21+InpC!$F$118,0),IF(CX36=2,$F$21,0))</f>
        <v>0</v>
      </c>
      <c r="CZ21" s="515">
        <f>IF(AND(InpC!$F$4=6,CY36=2),IF(CY36=2,$F$21+InpC!$F$118,0),IF(CY36=2,$F$21,0))</f>
        <v>0</v>
      </c>
      <c r="DA21" s="515">
        <f>IF(AND(InpC!$F$4=6,CZ36=2),IF(CZ36=2,$F$21+InpC!$F$118,0),IF(CZ36=2,$F$21,0))</f>
        <v>0</v>
      </c>
      <c r="DB21" s="515">
        <f>IF(AND(InpC!$F$4=6,DA36=2),IF(DA36=2,$F$21+InpC!$F$118,0),IF(DA36=2,$F$21,0))</f>
        <v>0</v>
      </c>
      <c r="DC21" s="515">
        <f>IF(AND(InpC!$F$4=6,DB36=2),IF(DB36=2,$F$21+InpC!$F$118,0),IF(DB36=2,$F$21,0))</f>
        <v>0</v>
      </c>
      <c r="DD21" s="515">
        <f>IF(AND(InpC!$F$4=6,DC36=2),IF(DC36=2,$F$21+InpC!$F$118,0),IF(DC36=2,$F$21,0))</f>
        <v>0</v>
      </c>
      <c r="DE21" s="515">
        <f>IF(AND(InpC!$F$4=6,DD36=2),IF(DD36=2,$F$21+InpC!$F$118,0),IF(DD36=2,$F$21,0))</f>
        <v>0</v>
      </c>
      <c r="DF21" s="515">
        <f>IF(AND(InpC!$F$4=6,DE36=2),IF(DE36=2,$F$21+InpC!$F$118,0),IF(DE36=2,$F$21,0))</f>
        <v>0</v>
      </c>
      <c r="DG21" s="515">
        <f>IF(AND(InpC!$F$4=6,DF36=2),IF(DF36=2,$F$21+InpC!$F$118,0),IF(DF36=2,$F$21,0))</f>
        <v>0</v>
      </c>
      <c r="DH21" s="515">
        <f>IF(AND(InpC!$F$4=6,DG36=2),IF(DG36=2,$F$21+InpC!$F$118,0),IF(DG36=2,$F$21,0))</f>
        <v>0</v>
      </c>
      <c r="DI21" s="515">
        <f>IF(AND(InpC!$F$4=6,DH36=2),IF(DH36=2,$F$21+InpC!$F$118,0),IF(DH36=2,$F$21,0))</f>
        <v>0</v>
      </c>
      <c r="DJ21" s="515">
        <f>IF(AND(InpC!$F$4=6,DI36=2),IF(DI36=2,$F$21+InpC!$F$118,0),IF(DI36=2,$F$21,0))</f>
        <v>0</v>
      </c>
      <c r="DK21" s="515">
        <f>IF(AND(InpC!$F$4=6,DJ36=2),IF(DJ36=2,$F$21+InpC!$F$118,0),IF(DJ36=2,$F$21,0))</f>
        <v>0</v>
      </c>
      <c r="DL21" s="515">
        <f>IF(AND(InpC!$F$4=6,DK36=2),IF(DK36=2,$F$21+InpC!$F$118,0),IF(DK36=2,$F$21,0))</f>
        <v>0</v>
      </c>
      <c r="DM21" s="515">
        <f>IF(AND(InpC!$F$4=6,DL36=2),IF(DL36=2,$F$21+InpC!$F$118,0),IF(DL36=2,$F$21,0))</f>
        <v>0</v>
      </c>
      <c r="DN21" s="515">
        <f>IF(AND(InpC!$F$4=6,DM36=2),IF(DM36=2,$F$21+InpC!$F$118,0),IF(DM36=2,$F$21,0))</f>
        <v>0</v>
      </c>
      <c r="DO21" s="515">
        <f>IF(AND(InpC!$F$4=6,DN36=2),IF(DN36=2,$F$21+InpC!$F$118,0),IF(DN36=2,$F$21,0))</f>
        <v>0</v>
      </c>
      <c r="DP21" s="515">
        <f>IF(AND(InpC!$F$4=6,DO36=2),IF(DO36=2,$F$21+InpC!$F$118,0),IF(DO36=2,$F$21,0))</f>
        <v>0</v>
      </c>
      <c r="DQ21" s="515">
        <f>IF(AND(InpC!$F$4=6,DP36=2),IF(DP36=2,$F$21+InpC!$F$118,0),IF(DP36=2,$F$21,0))</f>
        <v>0</v>
      </c>
      <c r="DR21" s="515">
        <f>IF(AND(InpC!$F$4=6,DQ36=2),IF(DQ36=2,$F$21+InpC!$F$118,0),IF(DQ36=2,$F$21,0))</f>
        <v>0</v>
      </c>
      <c r="DS21" s="515">
        <f>IF(AND(InpC!$F$4=6,DR36=2),IF(DR36=2,$F$21+InpC!$F$118,0),IF(DR36=2,$F$21,0))</f>
        <v>0</v>
      </c>
      <c r="DT21" s="515">
        <f>IF(AND(InpC!$F$4=6,DS36=2),IF(DS36=2,$F$21+InpC!$F$118,0),IF(DS36=2,$F$21,0))</f>
        <v>0</v>
      </c>
      <c r="DU21" s="515">
        <f>IF(AND(InpC!$F$4=6,DT36=2),IF(DT36=2,$F$21+InpC!$F$118,0),IF(DT36=2,$F$21,0))</f>
        <v>0</v>
      </c>
      <c r="DV21" s="515">
        <f>IF(AND(InpC!$F$4=6,DU36=2),IF(DU36=2,$F$21+InpC!$F$118,0),IF(DU36=2,$F$21,0))</f>
        <v>0</v>
      </c>
      <c r="DW21" s="515">
        <f>IF(AND(InpC!$F$4=6,DV36=2),IF(DV36=2,$F$21+InpC!$F$118,0),IF(DV36=2,$F$21,0))</f>
        <v>0</v>
      </c>
      <c r="DX21" s="515">
        <f>IF(AND(InpC!$F$4=6,DW36=2),IF(DW36=2,$F$21+InpC!$F$118,0),IF(DW36=2,$F$21,0))</f>
        <v>0</v>
      </c>
      <c r="DY21" s="515">
        <f>IF(AND(InpC!$F$4=6,DX36=2),IF(DX36=2,$F$21+InpC!$F$118,0),IF(DX36=2,$F$21,0))</f>
        <v>0</v>
      </c>
      <c r="DZ21" s="515">
        <f>IF(AND(InpC!$F$4=6,DY36=2),IF(DY36=2,$F$21+InpC!$F$118,0),IF(DY36=2,$F$21,0))</f>
        <v>0</v>
      </c>
      <c r="EA21" s="515">
        <f>IF(AND(InpC!$F$4=6,DZ36=2),IF(DZ36=2,$F$21+InpC!$F$118,0),IF(DZ36=2,$F$21,0))</f>
        <v>0</v>
      </c>
      <c r="EB21" s="515">
        <f>IF(AND(InpC!$F$4=6,EA36=2),IF(EA36=2,$F$21+InpC!$F$118,0),IF(EA36=2,$F$21,0))</f>
        <v>0</v>
      </c>
      <c r="EC21" s="515">
        <f>IF(AND(InpC!$F$4=6,EB36=2),IF(EB36=2,$F$21+InpC!$F$118,0),IF(EB36=2,$F$21,0))</f>
        <v>0</v>
      </c>
      <c r="ED21" s="515">
        <f>IF(AND(InpC!$F$4=6,EC36=2),IF(EC36=2,$F$21+InpC!$F$118,0),IF(EC36=2,$F$21,0))</f>
        <v>0</v>
      </c>
      <c r="EE21" s="515">
        <f>IF(AND(InpC!$F$4=6,ED36=2),IF(ED36=2,$F$21+InpC!$F$118,0),IF(ED36=2,$F$21,0))</f>
        <v>0</v>
      </c>
      <c r="EF21" s="515">
        <f>IF(AND(InpC!$F$4=6,EE36=2),IF(EE36=2,$F$21+InpC!$F$118,0),IF(EE36=2,$F$21,0))</f>
        <v>0</v>
      </c>
      <c r="EG21" s="515">
        <f>IF(AND(InpC!$F$4=6,EF36=2),IF(EF36=2,$F$21+InpC!$F$118,0),IF(EF36=2,$F$21,0))</f>
        <v>0</v>
      </c>
      <c r="EH21" s="515">
        <f>IF(AND(InpC!$F$4=6,EG36=2),IF(EG36=2,$F$21+InpC!$F$118,0),IF(EG36=2,$F$21,0))</f>
        <v>0</v>
      </c>
      <c r="EI21" s="515">
        <f>IF(AND(InpC!$F$4=6,EH36=2),IF(EH36=2,$F$21+InpC!$F$118,0),IF(EH36=2,$F$21,0))</f>
        <v>0</v>
      </c>
      <c r="EJ21" s="515">
        <f>IF(AND(InpC!$F$4=6,EI36=2),IF(EI36=2,$F$21+InpC!$F$118,0),IF(EI36=2,$F$21,0))</f>
        <v>0</v>
      </c>
      <c r="EK21" s="515">
        <f>IF(AND(InpC!$F$4=6,EJ36=2),IF(EJ36=2,$F$21+InpC!$F$118,0),IF(EJ36=2,$F$21,0))</f>
        <v>0</v>
      </c>
      <c r="EL21" s="515">
        <f>IF(AND(InpC!$F$4=6,EK36=2),IF(EK36=2,$F$21+InpC!$F$118,0),IF(EK36=2,$F$21,0))</f>
        <v>0</v>
      </c>
      <c r="EM21" s="515">
        <f>IF(AND(InpC!$F$4=6,EL36=2),IF(EL36=2,$F$21+InpC!$F$118,0),IF(EL36=2,$F$21,0))</f>
        <v>0</v>
      </c>
      <c r="EN21" s="515">
        <f>IF(AND(InpC!$F$4=6,EM36=2),IF(EM36=2,$F$21+InpC!$F$118,0),IF(EM36=2,$F$21,0))</f>
        <v>0</v>
      </c>
      <c r="EO21" s="515">
        <f>IF(AND(InpC!$F$4=6,EN36=2),IF(EN36=2,$F$21+InpC!$F$118,0),IF(EN36=2,$F$21,0))</f>
        <v>0</v>
      </c>
      <c r="EP21" s="515">
        <f>IF(AND(InpC!$F$4=6,EO36=2),IF(EO36=2,$F$21+InpC!$F$118,0),IF(EO36=2,$F$21,0))</f>
        <v>0</v>
      </c>
      <c r="EQ21" s="515">
        <f>IF(AND(InpC!$F$4=6,EP36=2),IF(EP36=2,$F$21+InpC!$F$118,0),IF(EP36=2,$F$21,0))</f>
        <v>0</v>
      </c>
      <c r="ER21" s="515">
        <f>IF(AND(InpC!$F$4=6,EQ36=2),IF(EQ36=2,$F$21+InpC!$F$118,0),IF(EQ36=2,$F$21,0))</f>
        <v>0</v>
      </c>
      <c r="ES21" s="515">
        <f>IF(AND(InpC!$F$4=6,ER36=2),IF(ER36=2,$F$21+InpC!$F$118,0),IF(ER36=2,$F$21,0))</f>
        <v>0</v>
      </c>
      <c r="ET21" s="515">
        <f>IF(AND(InpC!$F$4=6,ES36=2),IF(ES36=2,$F$21+InpC!$F$118,0),IF(ES36=2,$F$21,0))</f>
        <v>0</v>
      </c>
      <c r="EU21" s="515">
        <f>IF(AND(InpC!$F$4=6,ET36=2),IF(ET36=2,$F$21+InpC!$F$118,0),IF(ET36=2,$F$21,0))</f>
        <v>0</v>
      </c>
      <c r="EV21" s="515">
        <f>IF(AND(InpC!$F$4=6,EU36=2),IF(EU36=2,$F$21+InpC!$F$118,0),IF(EU36=2,$F$21,0))</f>
        <v>0</v>
      </c>
      <c r="EW21" s="515">
        <f>IF(AND(InpC!$F$4=6,EV36=2),IF(EV36=2,$F$21+InpC!$F$118,0),IF(EV36=2,$F$21,0))</f>
        <v>0</v>
      </c>
      <c r="EX21" s="515">
        <f>IF(AND(InpC!$F$4=6,EW36=2),IF(EW36=2,$F$21+InpC!$F$118,0),IF(EW36=2,$F$21,0))</f>
        <v>0</v>
      </c>
      <c r="EY21" s="515">
        <f>IF(AND(InpC!$F$4=6,EX36=2),IF(EX36=2,$F$21+InpC!$F$118,0),IF(EX36=2,$F$21,0))</f>
        <v>0</v>
      </c>
      <c r="EZ21" s="515">
        <f>IF(AND(InpC!$F$4=6,EY36=2),IF(EY36=2,$F$21+InpC!$F$118,0),IF(EY36=2,$F$21,0))</f>
        <v>0</v>
      </c>
      <c r="FA21" s="515">
        <f>IF(AND(InpC!$F$4=6,EZ36=2),IF(EZ36=2,$F$21+InpC!$F$118,0),IF(EZ36=2,$F$21,0))</f>
        <v>0</v>
      </c>
      <c r="FB21" s="515">
        <f>IF(AND(InpC!$F$4=6,FA36=2),IF(FA36=2,$F$21+InpC!$F$118,0),IF(FA36=2,$F$21,0))</f>
        <v>0</v>
      </c>
      <c r="FC21" s="515">
        <f>IF(AND(InpC!$F$4=6,FB36=2),IF(FB36=2,$F$21+InpC!$F$118,0),IF(FB36=2,$F$21,0))</f>
        <v>0</v>
      </c>
      <c r="FD21" s="515">
        <f>IF(AND(InpC!$F$4=6,FC36=2),IF(FC36=2,$F$21+InpC!$F$118,0),IF(FC36=2,$F$21,0))</f>
        <v>0</v>
      </c>
      <c r="FE21" s="515">
        <f>IF(AND(InpC!$F$4=6,FD36=2),IF(FD36=2,$F$21+InpC!$F$118,0),IF(FD36=2,$F$21,0))</f>
        <v>0</v>
      </c>
      <c r="FF21" s="515">
        <f>IF(AND(InpC!$F$4=6,FE36=2),IF(FE36=2,$F$21+InpC!$F$118,0),IF(FE36=2,$F$21,0))</f>
        <v>0</v>
      </c>
      <c r="FG21" s="515">
        <f>IF(AND(InpC!$F$4=6,FF36=2),IF(FF36=2,$F$21+InpC!$F$118,0),IF(FF36=2,$F$21,0))</f>
        <v>0</v>
      </c>
      <c r="FH21" s="515">
        <f>IF(AND(InpC!$F$4=6,FG36=2),IF(FG36=2,$F$21+InpC!$F$118,0),IF(FG36=2,$F$21,0))</f>
        <v>0</v>
      </c>
      <c r="FI21" s="515">
        <f>IF(AND(InpC!$F$4=6,FH36=2),IF(FH36=2,$F$21+InpC!$F$118,0),IF(FH36=2,$F$21,0))</f>
        <v>0</v>
      </c>
      <c r="FJ21" s="515">
        <f>IF(AND(InpC!$F$4=6,FI36=2),IF(FI36=2,$F$21+InpC!$F$118,0),IF(FI36=2,$F$21,0))</f>
        <v>0</v>
      </c>
      <c r="FK21" s="515">
        <f>IF(AND(InpC!$F$4=6,FJ36=2),IF(FJ36=2,$F$21+InpC!$F$118,0),IF(FJ36=2,$F$21,0))</f>
        <v>0</v>
      </c>
      <c r="FL21" s="515">
        <f>IF(AND(InpC!$F$4=6,FK36=2),IF(FK36=2,$F$21+InpC!$F$118,0),IF(FK36=2,$F$21,0))</f>
        <v>0</v>
      </c>
      <c r="FM21" s="515">
        <f>IF(AND(InpC!$F$4=6,FL36=2),IF(FL36=2,$F$21+InpC!$F$118,0),IF(FL36=2,$F$21,0))</f>
        <v>0</v>
      </c>
      <c r="FN21" s="515">
        <f>IF(AND(InpC!$F$4=6,FM36=2),IF(FM36=2,$F$21+InpC!$F$118,0),IF(FM36=2,$F$21,0))</f>
        <v>0</v>
      </c>
      <c r="FO21" s="515">
        <f>IF(AND(InpC!$F$4=6,FN36=2),IF(FN36=2,$F$21+InpC!$F$118,0),IF(FN36=2,$F$21,0))</f>
        <v>0</v>
      </c>
      <c r="FP21" s="515">
        <f>IF(AND(InpC!$F$4=6,FO36=2),IF(FO36=2,$F$21+InpC!$F$118,0),IF(FO36=2,$F$21,0))</f>
        <v>0</v>
      </c>
      <c r="FQ21" s="515">
        <f>IF(AND(InpC!$F$4=6,FP36=2),IF(FP36=2,$F$21+InpC!$F$118,0),IF(FP36=2,$F$21,0))</f>
        <v>0</v>
      </c>
      <c r="FR21" s="515">
        <f>IF(AND(InpC!$F$4=6,FQ36=2),IF(FQ36=2,$F$21+InpC!$F$118,0),IF(FQ36=2,$F$21,0))</f>
        <v>0</v>
      </c>
      <c r="FS21" s="515">
        <f>IF(AND(InpC!$F$4=6,FR36=2),IF(FR36=2,$F$21+InpC!$F$118,0),IF(FR36=2,$F$21,0))</f>
        <v>0</v>
      </c>
      <c r="FT21" s="515">
        <f>IF(AND(InpC!$F$4=6,FS36=2),IF(FS36=2,$F$21+InpC!$F$118,0),IF(FS36=2,$F$21,0))</f>
        <v>0</v>
      </c>
      <c r="FU21" s="515">
        <f>IF(AND(InpC!$F$4=6,FT36=2),IF(FT36=2,$F$21+InpC!$F$118,0),IF(FT36=2,$F$21,0))</f>
        <v>0</v>
      </c>
      <c r="FV21" s="515">
        <f>IF(AND(InpC!$F$4=6,FU36=2),IF(FU36=2,$F$21+InpC!$F$118,0),IF(FU36=2,$F$21,0))</f>
        <v>0</v>
      </c>
      <c r="FW21" s="515">
        <f>IF(AND(InpC!$F$4=6,FV36=2),IF(FV36=2,$F$21+InpC!$F$118,0),IF(FV36=2,$F$21,0))</f>
        <v>0</v>
      </c>
      <c r="FX21" s="515">
        <f>IF(AND(InpC!$F$4=6,FW36=2),IF(FW36=2,$F$21+InpC!$F$118,0),IF(FW36=2,$F$21,0))</f>
        <v>0</v>
      </c>
      <c r="FY21" s="515">
        <f>IF(AND(InpC!$F$4=6,FX36=2),IF(FX36=2,$F$21+InpC!$F$118,0),IF(FX36=2,$F$21,0))</f>
        <v>0</v>
      </c>
      <c r="FZ21" s="515">
        <f>IF(AND(InpC!$F$4=6,FY36=2),IF(FY36=2,$F$21+InpC!$F$118,0),IF(FY36=2,$F$21,0))</f>
        <v>0</v>
      </c>
      <c r="GA21" s="515">
        <f>IF(AND(InpC!$F$4=6,FZ36=2),IF(FZ36=2,$F$21+InpC!$F$118,0),IF(FZ36=2,$F$21,0))</f>
        <v>0</v>
      </c>
      <c r="GB21" s="515">
        <f>IF(AND(InpC!$F$4=6,GA36=2),IF(GA36=2,$F$21+InpC!$F$118,0),IF(GA36=2,$F$21,0))</f>
        <v>0</v>
      </c>
      <c r="GC21" s="515">
        <f>IF(AND(InpC!$F$4=6,GB36=2),IF(GB36=2,$F$21+InpC!$F$118,0),IF(GB36=2,$F$21,0))</f>
        <v>0</v>
      </c>
      <c r="GD21" s="515">
        <f>IF(AND(InpC!$F$4=6,GC36=2),IF(GC36=2,$F$21+InpC!$F$118,0),IF(GC36=2,$F$21,0))</f>
        <v>0</v>
      </c>
      <c r="GE21" s="515">
        <f>IF(AND(InpC!$F$4=6,GD36=2),IF(GD36=2,$F$21+InpC!$F$118,0),IF(GD36=2,$F$21,0))</f>
        <v>0</v>
      </c>
      <c r="GF21" s="515">
        <f>IF(AND(InpC!$F$4=6,GE36=2),IF(GE36=2,$F$21+InpC!$F$118,0),IF(GE36=2,$F$21,0))</f>
        <v>0</v>
      </c>
      <c r="GG21" s="515">
        <f>IF(AND(InpC!$F$4=6,GF36=2),IF(GF36=2,$F$21+InpC!$F$118,0),IF(GF36=2,$F$21,0))</f>
        <v>0</v>
      </c>
      <c r="GH21" s="515">
        <f>IF(AND(InpC!$F$4=6,GG36=2),IF(GG36=2,$F$21+InpC!$F$118,0),IF(GG36=2,$F$21,0))</f>
        <v>0</v>
      </c>
      <c r="GI21" s="515">
        <f>IF(AND(InpC!$F$4=6,GH36=2),IF(GH36=2,$F$21+InpC!$F$118,0),IF(GH36=2,$F$21,0))</f>
        <v>0</v>
      </c>
      <c r="GJ21" s="515">
        <f>IF(AND(InpC!$F$4=6,GI36=2),IF(GI36=2,$F$21+InpC!$F$118,0),IF(GI36=2,$F$21,0))</f>
        <v>0</v>
      </c>
    </row>
    <row r="22" spans="1:192" x14ac:dyDescent="0.25">
      <c r="A22" s="317"/>
      <c r="B22" s="317"/>
      <c r="C22" s="318"/>
      <c r="D22" s="319"/>
      <c r="E22" s="320" t="s">
        <v>668</v>
      </c>
      <c r="F22" s="488">
        <v>2.7E-2</v>
      </c>
      <c r="G22" s="320" t="s">
        <v>118</v>
      </c>
      <c r="H22" s="320"/>
      <c r="I22" s="321"/>
      <c r="J22" s="515">
        <f>IF(AND(InpC!$F$4=6,I36=3),IF(I36=3,$F$22+InpC!$F$118,0),IF(I36=3,$F$22,0))</f>
        <v>0</v>
      </c>
      <c r="K22" s="515">
        <f>IF(AND(InpC!$F$4=6,J36=3),IF(J36=3,$F$22+InpC!$F$118,0),IF(J36=3,$F$22,0))</f>
        <v>0</v>
      </c>
      <c r="L22" s="515">
        <f>IF(AND(InpC!$F$4=6,K36=3),IF(K36=3,$F$22+InpC!$F$118,0),IF(K36=3,$F$22,0))</f>
        <v>0</v>
      </c>
      <c r="M22" s="515">
        <f>IF(AND(InpC!$F$4=6,L36=3),IF(L36=3,$F$22+InpC!$F$118,0),IF(L36=3,$F$22,0))</f>
        <v>0</v>
      </c>
      <c r="N22" s="515">
        <f>IF(AND(InpC!$F$4=6,M36=3),IF(M36=3,$F$22+InpC!$F$118,0),IF(M36=3,$F$22,0))</f>
        <v>0</v>
      </c>
      <c r="O22" s="515">
        <f>IF(AND(InpC!$F$4=6,N36=3),IF(N36=3,$F$22+InpC!$F$118,0),IF(N36=3,$F$22,0))</f>
        <v>0</v>
      </c>
      <c r="P22" s="515">
        <f>IF(AND(InpC!$F$4=6,O36=3),IF(O36=3,$F$22+InpC!$F$118,0),IF(O36=3,$F$22,0))</f>
        <v>0</v>
      </c>
      <c r="Q22" s="515">
        <f>IF(AND(InpC!$F$4=6,P36=3),IF(P36=3,$F$22+InpC!$F$118,0),IF(P36=3,$F$22,0))</f>
        <v>0</v>
      </c>
      <c r="R22" s="515">
        <f>IF(AND(InpC!$F$4=6,Q36=3),IF(Q36=3,$F$22+InpC!$F$118,0),IF(Q36=3,$F$22,0))</f>
        <v>0</v>
      </c>
      <c r="S22" s="515">
        <f>IF(AND(InpC!$F$4=6,R36=3),IF(R36=3,$F$22+InpC!$F$118,0),IF(R36=3,$F$22,0))</f>
        <v>0</v>
      </c>
      <c r="T22" s="515">
        <f>IF(AND(InpC!$F$4=6,S36=3),IF(S36=3,$F$22+InpC!$F$118,0),IF(S36=3,$F$22,0))</f>
        <v>0</v>
      </c>
      <c r="U22" s="515">
        <f>IF(AND(InpC!$F$4=6,T36=3),IF(T36=3,$F$22+InpC!$F$118,0),IF(T36=3,$F$22,0))</f>
        <v>0</v>
      </c>
      <c r="V22" s="515">
        <f>IF(AND(InpC!$F$4=6,U36=3),IF(U36=3,$F$22+InpC!$F$118,0),IF(U36=3,$F$22,0))</f>
        <v>0</v>
      </c>
      <c r="W22" s="515">
        <f>IF(AND(InpC!$F$4=6,V36=3),IF(V36=3,$F$22+InpC!$F$118,0),IF(V36=3,$F$22,0))</f>
        <v>0</v>
      </c>
      <c r="X22" s="515">
        <f>IF(AND(InpC!$F$4=6,W36=3),IF(W36=3,$F$22+InpC!$F$118,0),IF(W36=3,$F$22,0))</f>
        <v>0</v>
      </c>
      <c r="Y22" s="515">
        <f>IF(AND(InpC!$F$4=6,X36=3),IF(X36=3,$F$22+InpC!$F$118,0),IF(X36=3,$F$22,0))</f>
        <v>0</v>
      </c>
      <c r="Z22" s="515">
        <f>IF(AND(InpC!$F$4=6,Y36=3),IF(Y36=3,$F$22+InpC!$F$118,0),IF(Y36=3,$F$22,0))</f>
        <v>0</v>
      </c>
      <c r="AA22" s="515">
        <f>IF(AND(InpC!$F$4=6,Z36=3),IF(Z36=3,$F$22+InpC!$F$118,0),IF(Z36=3,$F$22,0))</f>
        <v>2.7E-2</v>
      </c>
      <c r="AB22" s="515">
        <f>IF(AND(InpC!$F$4=6,AA36=3),IF(AA36=3,$F$22+InpC!$F$118,0),IF(AA36=3,$F$22,0))</f>
        <v>2.7E-2</v>
      </c>
      <c r="AC22" s="515">
        <f>IF(AND(InpC!$F$4=6,AB36=3),IF(AB36=3,$F$22+InpC!$F$118,0),IF(AB36=3,$F$22,0))</f>
        <v>2.7E-2</v>
      </c>
      <c r="AD22" s="515">
        <f>IF(AND(InpC!$F$4=6,AC36=3),IF(AC36=3,$F$22+InpC!$F$118,0),IF(AC36=3,$F$22,0))</f>
        <v>2.7E-2</v>
      </c>
      <c r="AE22" s="515">
        <f>IF(AND(InpC!$F$4=6,AD36=3),IF(AD36=3,$F$22+InpC!$F$118,0),IF(AD36=3,$F$22,0))</f>
        <v>2.7E-2</v>
      </c>
      <c r="AF22" s="515">
        <f>IF(AND(InpC!$F$4=6,AE36=3),IF(AE36=3,$F$22+InpC!$F$118,0),IF(AE36=3,$F$22,0))</f>
        <v>2.7E-2</v>
      </c>
      <c r="AG22" s="515">
        <f>IF(AND(InpC!$F$4=6,AF36=3),IF(AF36=3,$F$22+InpC!$F$118,0),IF(AF36=3,$F$22,0))</f>
        <v>2.7E-2</v>
      </c>
      <c r="AH22" s="515">
        <f>IF(AND(InpC!$F$4=6,AG36=3),IF(AG36=3,$F$22+InpC!$F$118,0),IF(AG36=3,$F$22,0))</f>
        <v>2.7E-2</v>
      </c>
      <c r="AI22" s="515">
        <f>IF(AND(InpC!$F$4=6,AH36=3),IF(AH36=3,$F$22+InpC!$F$118,0),IF(AH36=3,$F$22,0))</f>
        <v>2.7E-2</v>
      </c>
      <c r="AJ22" s="515">
        <f>IF(AND(InpC!$F$4=6,AI36=3),IF(AI36=3,$F$22+InpC!$F$118,0),IF(AI36=3,$F$22,0))</f>
        <v>2.7E-2</v>
      </c>
      <c r="AK22" s="515">
        <f>IF(AND(InpC!$F$4=6,AJ36=3),IF(AJ36=3,$F$22+InpC!$F$118,0),IF(AJ36=3,$F$22,0))</f>
        <v>0</v>
      </c>
      <c r="AL22" s="515">
        <f>IF(AND(InpC!$F$4=6,AK36=3),IF(AK36=3,$F$22+InpC!$F$118,0),IF(AK36=3,$F$22,0))</f>
        <v>0</v>
      </c>
      <c r="AM22" s="515">
        <f>IF(AND(InpC!$F$4=6,AL36=3),IF(AL36=3,$F$22+InpC!$F$118,0),IF(AL36=3,$F$22,0))</f>
        <v>0</v>
      </c>
      <c r="AN22" s="515">
        <f>IF(AND(InpC!$F$4=6,AM36=3),IF(AM36=3,$F$22+InpC!$F$118,0),IF(AM36=3,$F$22,0))</f>
        <v>0</v>
      </c>
      <c r="AO22" s="515">
        <f>IF(AND(InpC!$F$4=6,AN36=3),IF(AN36=3,$F$22+InpC!$F$118,0),IF(AN36=3,$F$22,0))</f>
        <v>0</v>
      </c>
      <c r="AP22" s="515">
        <f>IF(AND(InpC!$F$4=6,AO36=3),IF(AO36=3,$F$22+InpC!$F$118,0),IF(AO36=3,$F$22,0))</f>
        <v>0</v>
      </c>
      <c r="AQ22" s="515">
        <f>IF(AND(InpC!$F$4=6,AP36=3),IF(AP36=3,$F$22+InpC!$F$118,0),IF(AP36=3,$F$22,0))</f>
        <v>0</v>
      </c>
      <c r="AR22" s="515">
        <f>IF(AND(InpC!$F$4=6,AQ36=3),IF(AQ36=3,$F$22+InpC!$F$118,0),IF(AQ36=3,$F$22,0))</f>
        <v>0</v>
      </c>
      <c r="AS22" s="515">
        <f>IF(AND(InpC!$F$4=6,AR36=3),IF(AR36=3,$F$22+InpC!$F$118,0),IF(AR36=3,$F$22,0))</f>
        <v>0</v>
      </c>
      <c r="AT22" s="515">
        <f>IF(AND(InpC!$F$4=6,AS36=3),IF(AS36=3,$F$22+InpC!$F$118,0),IF(AS36=3,$F$22,0))</f>
        <v>0</v>
      </c>
      <c r="AU22" s="515">
        <f>IF(AND(InpC!$F$4=6,AT36=3),IF(AT36=3,$F$22+InpC!$F$118,0),IF(AT36=3,$F$22,0))</f>
        <v>0</v>
      </c>
      <c r="AV22" s="515">
        <f>IF(AND(InpC!$F$4=6,AU36=3),IF(AU36=3,$F$22+InpC!$F$118,0),IF(AU36=3,$F$22,0))</f>
        <v>0</v>
      </c>
      <c r="AW22" s="515">
        <f>IF(AND(InpC!$F$4=6,AV36=3),IF(AV36=3,$F$22+InpC!$F$118,0),IF(AV36=3,$F$22,0))</f>
        <v>0</v>
      </c>
      <c r="AX22" s="515">
        <f>IF(AND(InpC!$F$4=6,AW36=3),IF(AW36=3,$F$22+InpC!$F$118,0),IF(AW36=3,$F$22,0))</f>
        <v>0</v>
      </c>
      <c r="AY22" s="515">
        <f>IF(AND(InpC!$F$4=6,AX36=3),IF(AX36=3,$F$22+InpC!$F$118,0),IF(AX36=3,$F$22,0))</f>
        <v>0</v>
      </c>
      <c r="AZ22" s="515">
        <f>IF(AND(InpC!$F$4=6,AY36=3),IF(AY36=3,$F$22+InpC!$F$118,0),IF(AY36=3,$F$22,0))</f>
        <v>0</v>
      </c>
      <c r="BA22" s="515">
        <f>IF(AND(InpC!$F$4=6,AZ36=3),IF(AZ36=3,$F$22+InpC!$F$118,0),IF(AZ36=3,$F$22,0))</f>
        <v>0</v>
      </c>
      <c r="BB22" s="515">
        <f>IF(AND(InpC!$F$4=6,BA36=3),IF(BA36=3,$F$22+InpC!$F$118,0),IF(BA36=3,$F$22,0))</f>
        <v>0</v>
      </c>
      <c r="BC22" s="515">
        <f>IF(AND(InpC!$F$4=6,BB36=3),IF(BB36=3,$F$22+InpC!$F$118,0),IF(BB36=3,$F$22,0))</f>
        <v>0</v>
      </c>
      <c r="BD22" s="515">
        <f>IF(AND(InpC!$F$4=6,BC36=3),IF(BC36=3,$F$22+InpC!$F$118,0),IF(BC36=3,$F$22,0))</f>
        <v>0</v>
      </c>
      <c r="BE22" s="515">
        <f>IF(AND(InpC!$F$4=6,BD36=3),IF(BD36=3,$F$22+InpC!$F$118,0),IF(BD36=3,$F$22,0))</f>
        <v>0</v>
      </c>
      <c r="BF22" s="515">
        <f>IF(AND(InpC!$F$4=6,BE36=3),IF(BE36=3,$F$22+InpC!$F$118,0),IF(BE36=3,$F$22,0))</f>
        <v>0</v>
      </c>
      <c r="BG22" s="515">
        <f>IF(AND(InpC!$F$4=6,BF36=3),IF(BF36=3,$F$22+InpC!$F$118,0),IF(BF36=3,$F$22,0))</f>
        <v>0</v>
      </c>
      <c r="BH22" s="515">
        <f>IF(AND(InpC!$F$4=6,BG36=3),IF(BG36=3,$F$22+InpC!$F$118,0),IF(BG36=3,$F$22,0))</f>
        <v>0</v>
      </c>
      <c r="BI22" s="515">
        <f>IF(AND(InpC!$F$4=6,BH36=3),IF(BH36=3,$F$22+InpC!$F$118,0),IF(BH36=3,$F$22,0))</f>
        <v>0</v>
      </c>
      <c r="BJ22" s="515">
        <f>IF(AND(InpC!$F$4=6,BI36=3),IF(BI36=3,$F$22+InpC!$F$118,0),IF(BI36=3,$F$22,0))</f>
        <v>0</v>
      </c>
      <c r="BK22" s="515">
        <f>IF(AND(InpC!$F$4=6,BJ36=3),IF(BJ36=3,$F$22+InpC!$F$118,0),IF(BJ36=3,$F$22,0))</f>
        <v>0</v>
      </c>
      <c r="BL22" s="515">
        <f>IF(AND(InpC!$F$4=6,BK36=3),IF(BK36=3,$F$22+InpC!$F$118,0),IF(BK36=3,$F$22,0))</f>
        <v>0</v>
      </c>
      <c r="BM22" s="515">
        <f>IF(AND(InpC!$F$4=6,BL36=3),IF(BL36=3,$F$22+InpC!$F$118,0),IF(BL36=3,$F$22,0))</f>
        <v>0</v>
      </c>
      <c r="BN22" s="515">
        <f>IF(AND(InpC!$F$4=6,BM36=3),IF(BM36=3,$F$22+InpC!$F$118,0),IF(BM36=3,$F$22,0))</f>
        <v>0</v>
      </c>
      <c r="BO22" s="515">
        <f>IF(AND(InpC!$F$4=6,BN36=3),IF(BN36=3,$F$22+InpC!$F$118,0),IF(BN36=3,$F$22,0))</f>
        <v>0</v>
      </c>
      <c r="BP22" s="515">
        <f>IF(AND(InpC!$F$4=6,BO36=3),IF(BO36=3,$F$22+InpC!$F$118,0),IF(BO36=3,$F$22,0))</f>
        <v>0</v>
      </c>
      <c r="BQ22" s="515">
        <f>IF(AND(InpC!$F$4=6,BP36=3),IF(BP36=3,$F$22+InpC!$F$118,0),IF(BP36=3,$F$22,0))</f>
        <v>0</v>
      </c>
      <c r="BR22" s="515">
        <f>IF(AND(InpC!$F$4=6,BQ36=3),IF(BQ36=3,$F$22+InpC!$F$118,0),IF(BQ36=3,$F$22,0))</f>
        <v>0</v>
      </c>
      <c r="BS22" s="515">
        <f>IF(AND(InpC!$F$4=6,BR36=3),IF(BR36=3,$F$22+InpC!$F$118,0),IF(BR36=3,$F$22,0))</f>
        <v>0</v>
      </c>
      <c r="BT22" s="515">
        <f>IF(AND(InpC!$F$4=6,BS36=3),IF(BS36=3,$F$22+InpC!$F$118,0),IF(BS36=3,$F$22,0))</f>
        <v>0</v>
      </c>
      <c r="BU22" s="515">
        <f>IF(AND(InpC!$F$4=6,BT36=3),IF(BT36=3,$F$22+InpC!$F$118,0),IF(BT36=3,$F$22,0))</f>
        <v>0</v>
      </c>
      <c r="BV22" s="515">
        <f>IF(AND(InpC!$F$4=6,BU36=3),IF(BU36=3,$F$22+InpC!$F$118,0),IF(BU36=3,$F$22,0))</f>
        <v>0</v>
      </c>
      <c r="BW22" s="515">
        <f>IF(AND(InpC!$F$4=6,BV36=3),IF(BV36=3,$F$22+InpC!$F$118,0),IF(BV36=3,$F$22,0))</f>
        <v>0</v>
      </c>
      <c r="BX22" s="515">
        <f>IF(AND(InpC!$F$4=6,BW36=3),IF(BW36=3,$F$22+InpC!$F$118,0),IF(BW36=3,$F$22,0))</f>
        <v>0</v>
      </c>
      <c r="BY22" s="515">
        <f>IF(AND(InpC!$F$4=6,BX36=3),IF(BX36=3,$F$22+InpC!$F$118,0),IF(BX36=3,$F$22,0))</f>
        <v>0</v>
      </c>
      <c r="BZ22" s="515">
        <f>IF(AND(InpC!$F$4=6,BY36=3),IF(BY36=3,$F$22+InpC!$F$118,0),IF(BY36=3,$F$22,0))</f>
        <v>0</v>
      </c>
      <c r="CA22" s="515">
        <f>IF(AND(InpC!$F$4=6,BZ36=3),IF(BZ36=3,$F$22+InpC!$F$118,0),IF(BZ36=3,$F$22,0))</f>
        <v>0</v>
      </c>
      <c r="CB22" s="515">
        <f>IF(AND(InpC!$F$4=6,CA36=3),IF(CA36=3,$F$22+InpC!$F$118,0),IF(CA36=3,$F$22,0))</f>
        <v>0</v>
      </c>
      <c r="CC22" s="515">
        <f>IF(AND(InpC!$F$4=6,CB36=3),IF(CB36=3,$F$22+InpC!$F$118,0),IF(CB36=3,$F$22,0))</f>
        <v>0</v>
      </c>
      <c r="CD22" s="515">
        <f>IF(AND(InpC!$F$4=6,CC36=3),IF(CC36=3,$F$22+InpC!$F$118,0),IF(CC36=3,$F$22,0))</f>
        <v>0</v>
      </c>
      <c r="CE22" s="515">
        <f>IF(AND(InpC!$F$4=6,CD36=3),IF(CD36=3,$F$22+InpC!$F$118,0),IF(CD36=3,$F$22,0))</f>
        <v>0</v>
      </c>
      <c r="CF22" s="515">
        <f>IF(AND(InpC!$F$4=6,CE36=3),IF(CE36=3,$F$22+InpC!$F$118,0),IF(CE36=3,$F$22,0))</f>
        <v>0</v>
      </c>
      <c r="CG22" s="515">
        <f>IF(AND(InpC!$F$4=6,CF36=3),IF(CF36=3,$F$22+InpC!$F$118,0),IF(CF36=3,$F$22,0))</f>
        <v>0</v>
      </c>
      <c r="CH22" s="515">
        <f>IF(AND(InpC!$F$4=6,CG36=3),IF(CG36=3,$F$22+InpC!$F$118,0),IF(CG36=3,$F$22,0))</f>
        <v>0</v>
      </c>
      <c r="CI22" s="515">
        <f>IF(AND(InpC!$F$4=6,CH36=3),IF(CH36=3,$F$22+InpC!$F$118,0),IF(CH36=3,$F$22,0))</f>
        <v>0</v>
      </c>
      <c r="CJ22" s="515">
        <f>IF(AND(InpC!$F$4=6,CI36=3),IF(CI36=3,$F$22+InpC!$F$118,0),IF(CI36=3,$F$22,0))</f>
        <v>0</v>
      </c>
      <c r="CK22" s="515">
        <f>IF(AND(InpC!$F$4=6,CJ36=3),IF(CJ36=3,$F$22+InpC!$F$118,0),IF(CJ36=3,$F$22,0))</f>
        <v>0</v>
      </c>
      <c r="CL22" s="515">
        <f>IF(AND(InpC!$F$4=6,CK36=3),IF(CK36=3,$F$22+InpC!$F$118,0),IF(CK36=3,$F$22,0))</f>
        <v>0</v>
      </c>
      <c r="CM22" s="515">
        <f>IF(AND(InpC!$F$4=6,CL36=3),IF(CL36=3,$F$22+InpC!$F$118,0),IF(CL36=3,$F$22,0))</f>
        <v>0</v>
      </c>
      <c r="CN22" s="515">
        <f>IF(AND(InpC!$F$4=6,CM36=3),IF(CM36=3,$F$22+InpC!$F$118,0),IF(CM36=3,$F$22,0))</f>
        <v>0</v>
      </c>
      <c r="CO22" s="515">
        <f>IF(AND(InpC!$F$4=6,CN36=3),IF(CN36=3,$F$22+InpC!$F$118,0),IF(CN36=3,$F$22,0))</f>
        <v>0</v>
      </c>
      <c r="CP22" s="515">
        <f>IF(AND(InpC!$F$4=6,CO36=3),IF(CO36=3,$F$22+InpC!$F$118,0),IF(CO36=3,$F$22,0))</f>
        <v>0</v>
      </c>
      <c r="CQ22" s="515">
        <f>IF(AND(InpC!$F$4=6,CP36=3),IF(CP36=3,$F$22+InpC!$F$118,0),IF(CP36=3,$F$22,0))</f>
        <v>0</v>
      </c>
      <c r="CR22" s="515">
        <f>IF(AND(InpC!$F$4=6,CQ36=3),IF(CQ36=3,$F$22+InpC!$F$118,0),IF(CQ36=3,$F$22,0))</f>
        <v>0</v>
      </c>
      <c r="CS22" s="515">
        <f>IF(AND(InpC!$F$4=6,CR36=3),IF(CR36=3,$F$22+InpC!$F$118,0),IF(CR36=3,$F$22,0))</f>
        <v>0</v>
      </c>
      <c r="CT22" s="515">
        <f>IF(AND(InpC!$F$4=6,CS36=3),IF(CS36=3,$F$22+InpC!$F$118,0),IF(CS36=3,$F$22,0))</f>
        <v>0</v>
      </c>
      <c r="CU22" s="515">
        <f>IF(AND(InpC!$F$4=6,CT36=3),IF(CT36=3,$F$22+InpC!$F$118,0),IF(CT36=3,$F$22,0))</f>
        <v>0</v>
      </c>
      <c r="CV22" s="515">
        <f>IF(AND(InpC!$F$4=6,CU36=3),IF(CU36=3,$F$22+InpC!$F$118,0),IF(CU36=3,$F$22,0))</f>
        <v>0</v>
      </c>
      <c r="CW22" s="515">
        <f>IF(AND(InpC!$F$4=6,CV36=3),IF(CV36=3,$F$22+InpC!$F$118,0),IF(CV36=3,$F$22,0))</f>
        <v>0</v>
      </c>
      <c r="CX22" s="515">
        <f>IF(AND(InpC!$F$4=6,CW36=3),IF(CW36=3,$F$22+InpC!$F$118,0),IF(CW36=3,$F$22,0))</f>
        <v>0</v>
      </c>
      <c r="CY22" s="515">
        <f>IF(AND(InpC!$F$4=6,CX36=3),IF(CX36=3,$F$22+InpC!$F$118,0),IF(CX36=3,$F$22,0))</f>
        <v>0</v>
      </c>
      <c r="CZ22" s="515">
        <f>IF(AND(InpC!$F$4=6,CY36=3),IF(CY36=3,$F$22+InpC!$F$118,0),IF(CY36=3,$F$22,0))</f>
        <v>0</v>
      </c>
      <c r="DA22" s="515">
        <f>IF(AND(InpC!$F$4=6,CZ36=3),IF(CZ36=3,$F$22+InpC!$F$118,0),IF(CZ36=3,$F$22,0))</f>
        <v>0</v>
      </c>
      <c r="DB22" s="515">
        <f>IF(AND(InpC!$F$4=6,DA36=3),IF(DA36=3,$F$22+InpC!$F$118,0),IF(DA36=3,$F$22,0))</f>
        <v>0</v>
      </c>
      <c r="DC22" s="515">
        <f>IF(AND(InpC!$F$4=6,DB36=3),IF(DB36=3,$F$22+InpC!$F$118,0),IF(DB36=3,$F$22,0))</f>
        <v>0</v>
      </c>
      <c r="DD22" s="515">
        <f>IF(AND(InpC!$F$4=6,DC36=3),IF(DC36=3,$F$22+InpC!$F$118,0),IF(DC36=3,$F$22,0))</f>
        <v>0</v>
      </c>
      <c r="DE22" s="515">
        <f>IF(AND(InpC!$F$4=6,DD36=3),IF(DD36=3,$F$22+InpC!$F$118,0),IF(DD36=3,$F$22,0))</f>
        <v>0</v>
      </c>
      <c r="DF22" s="515">
        <f>IF(AND(InpC!$F$4=6,DE36=3),IF(DE36=3,$F$22+InpC!$F$118,0),IF(DE36=3,$F$22,0))</f>
        <v>0</v>
      </c>
      <c r="DG22" s="515">
        <f>IF(AND(InpC!$F$4=6,DF36=3),IF(DF36=3,$F$22+InpC!$F$118,0),IF(DF36=3,$F$22,0))</f>
        <v>0</v>
      </c>
      <c r="DH22" s="515">
        <f>IF(AND(InpC!$F$4=6,DG36=3),IF(DG36=3,$F$22+InpC!$F$118,0),IF(DG36=3,$F$22,0))</f>
        <v>0</v>
      </c>
      <c r="DI22" s="515">
        <f>IF(AND(InpC!$F$4=6,DH36=3),IF(DH36=3,$F$22+InpC!$F$118,0),IF(DH36=3,$F$22,0))</f>
        <v>0</v>
      </c>
      <c r="DJ22" s="515">
        <f>IF(AND(InpC!$F$4=6,DI36=3),IF(DI36=3,$F$22+InpC!$F$118,0),IF(DI36=3,$F$22,0))</f>
        <v>0</v>
      </c>
      <c r="DK22" s="515">
        <f>IF(AND(InpC!$F$4=6,DJ36=3),IF(DJ36=3,$F$22+InpC!$F$118,0),IF(DJ36=3,$F$22,0))</f>
        <v>0</v>
      </c>
      <c r="DL22" s="515">
        <f>IF(AND(InpC!$F$4=6,DK36=3),IF(DK36=3,$F$22+InpC!$F$118,0),IF(DK36=3,$F$22,0))</f>
        <v>0</v>
      </c>
      <c r="DM22" s="515">
        <f>IF(AND(InpC!$F$4=6,DL36=3),IF(DL36=3,$F$22+InpC!$F$118,0),IF(DL36=3,$F$22,0))</f>
        <v>0</v>
      </c>
      <c r="DN22" s="515">
        <f>IF(AND(InpC!$F$4=6,DM36=3),IF(DM36=3,$F$22+InpC!$F$118,0),IF(DM36=3,$F$22,0))</f>
        <v>0</v>
      </c>
      <c r="DO22" s="515">
        <f>IF(AND(InpC!$F$4=6,DN36=3),IF(DN36=3,$F$22+InpC!$F$118,0),IF(DN36=3,$F$22,0))</f>
        <v>0</v>
      </c>
      <c r="DP22" s="515">
        <f>IF(AND(InpC!$F$4=6,DO36=3),IF(DO36=3,$F$22+InpC!$F$118,0),IF(DO36=3,$F$22,0))</f>
        <v>0</v>
      </c>
      <c r="DQ22" s="515">
        <f>IF(AND(InpC!$F$4=6,DP36=3),IF(DP36=3,$F$22+InpC!$F$118,0),IF(DP36=3,$F$22,0))</f>
        <v>0</v>
      </c>
      <c r="DR22" s="515">
        <f>IF(AND(InpC!$F$4=6,DQ36=3),IF(DQ36=3,$F$22+InpC!$F$118,0),IF(DQ36=3,$F$22,0))</f>
        <v>0</v>
      </c>
      <c r="DS22" s="515">
        <f>IF(AND(InpC!$F$4=6,DR36=3),IF(DR36=3,$F$22+InpC!$F$118,0),IF(DR36=3,$F$22,0))</f>
        <v>0</v>
      </c>
      <c r="DT22" s="515">
        <f>IF(AND(InpC!$F$4=6,DS36=3),IF(DS36=3,$F$22+InpC!$F$118,0),IF(DS36=3,$F$22,0))</f>
        <v>0</v>
      </c>
      <c r="DU22" s="515">
        <f>IF(AND(InpC!$F$4=6,DT36=3),IF(DT36=3,$F$22+InpC!$F$118,0),IF(DT36=3,$F$22,0))</f>
        <v>0</v>
      </c>
      <c r="DV22" s="515">
        <f>IF(AND(InpC!$F$4=6,DU36=3),IF(DU36=3,$F$22+InpC!$F$118,0),IF(DU36=3,$F$22,0))</f>
        <v>0</v>
      </c>
      <c r="DW22" s="515">
        <f>IF(AND(InpC!$F$4=6,DV36=3),IF(DV36=3,$F$22+InpC!$F$118,0),IF(DV36=3,$F$22,0))</f>
        <v>0</v>
      </c>
      <c r="DX22" s="515">
        <f>IF(AND(InpC!$F$4=6,DW36=3),IF(DW36=3,$F$22+InpC!$F$118,0),IF(DW36=3,$F$22,0))</f>
        <v>0</v>
      </c>
      <c r="DY22" s="515">
        <f>IF(AND(InpC!$F$4=6,DX36=3),IF(DX36=3,$F$22+InpC!$F$118,0),IF(DX36=3,$F$22,0))</f>
        <v>0</v>
      </c>
      <c r="DZ22" s="515">
        <f>IF(AND(InpC!$F$4=6,DY36=3),IF(DY36=3,$F$22+InpC!$F$118,0),IF(DY36=3,$F$22,0))</f>
        <v>0</v>
      </c>
      <c r="EA22" s="515">
        <f>IF(AND(InpC!$F$4=6,DZ36=3),IF(DZ36=3,$F$22+InpC!$F$118,0),IF(DZ36=3,$F$22,0))</f>
        <v>0</v>
      </c>
      <c r="EB22" s="515">
        <f>IF(AND(InpC!$F$4=6,EA36=3),IF(EA36=3,$F$22+InpC!$F$118,0),IF(EA36=3,$F$22,0))</f>
        <v>0</v>
      </c>
      <c r="EC22" s="515">
        <f>IF(AND(InpC!$F$4=6,EB36=3),IF(EB36=3,$F$22+InpC!$F$118,0),IF(EB36=3,$F$22,0))</f>
        <v>0</v>
      </c>
      <c r="ED22" s="515">
        <f>IF(AND(InpC!$F$4=6,EC36=3),IF(EC36=3,$F$22+InpC!$F$118,0),IF(EC36=3,$F$22,0))</f>
        <v>0</v>
      </c>
      <c r="EE22" s="515">
        <f>IF(AND(InpC!$F$4=6,ED36=3),IF(ED36=3,$F$22+InpC!$F$118,0),IF(ED36=3,$F$22,0))</f>
        <v>0</v>
      </c>
      <c r="EF22" s="515">
        <f>IF(AND(InpC!$F$4=6,EE36=3),IF(EE36=3,$F$22+InpC!$F$118,0),IF(EE36=3,$F$22,0))</f>
        <v>0</v>
      </c>
      <c r="EG22" s="515">
        <f>IF(AND(InpC!$F$4=6,EF36=3),IF(EF36=3,$F$22+InpC!$F$118,0),IF(EF36=3,$F$22,0))</f>
        <v>0</v>
      </c>
      <c r="EH22" s="515">
        <f>IF(AND(InpC!$F$4=6,EG36=3),IF(EG36=3,$F$22+InpC!$F$118,0),IF(EG36=3,$F$22,0))</f>
        <v>0</v>
      </c>
      <c r="EI22" s="515">
        <f>IF(AND(InpC!$F$4=6,EH36=3),IF(EH36=3,$F$22+InpC!$F$118,0),IF(EH36=3,$F$22,0))</f>
        <v>0</v>
      </c>
      <c r="EJ22" s="515">
        <f>IF(AND(InpC!$F$4=6,EI36=3),IF(EI36=3,$F$22+InpC!$F$118,0),IF(EI36=3,$F$22,0))</f>
        <v>0</v>
      </c>
      <c r="EK22" s="515">
        <f>IF(AND(InpC!$F$4=6,EJ36=3),IF(EJ36=3,$F$22+InpC!$F$118,0),IF(EJ36=3,$F$22,0))</f>
        <v>0</v>
      </c>
      <c r="EL22" s="515">
        <f>IF(AND(InpC!$F$4=6,EK36=3),IF(EK36=3,$F$22+InpC!$F$118,0),IF(EK36=3,$F$22,0))</f>
        <v>0</v>
      </c>
      <c r="EM22" s="515">
        <f>IF(AND(InpC!$F$4=6,EL36=3),IF(EL36=3,$F$22+InpC!$F$118,0),IF(EL36=3,$F$22,0))</f>
        <v>0</v>
      </c>
      <c r="EN22" s="515">
        <f>IF(AND(InpC!$F$4=6,EM36=3),IF(EM36=3,$F$22+InpC!$F$118,0),IF(EM36=3,$F$22,0))</f>
        <v>0</v>
      </c>
      <c r="EO22" s="515">
        <f>IF(AND(InpC!$F$4=6,EN36=3),IF(EN36=3,$F$22+InpC!$F$118,0),IF(EN36=3,$F$22,0))</f>
        <v>0</v>
      </c>
      <c r="EP22" s="515">
        <f>IF(AND(InpC!$F$4=6,EO36=3),IF(EO36=3,$F$22+InpC!$F$118,0),IF(EO36=3,$F$22,0))</f>
        <v>0</v>
      </c>
      <c r="EQ22" s="515">
        <f>IF(AND(InpC!$F$4=6,EP36=3),IF(EP36=3,$F$22+InpC!$F$118,0),IF(EP36=3,$F$22,0))</f>
        <v>0</v>
      </c>
      <c r="ER22" s="515">
        <f>IF(AND(InpC!$F$4=6,EQ36=3),IF(EQ36=3,$F$22+InpC!$F$118,0),IF(EQ36=3,$F$22,0))</f>
        <v>0</v>
      </c>
      <c r="ES22" s="515">
        <f>IF(AND(InpC!$F$4=6,ER36=3),IF(ER36=3,$F$22+InpC!$F$118,0),IF(ER36=3,$F$22,0))</f>
        <v>0</v>
      </c>
      <c r="ET22" s="515">
        <f>IF(AND(InpC!$F$4=6,ES36=3),IF(ES36=3,$F$22+InpC!$F$118,0),IF(ES36=3,$F$22,0))</f>
        <v>0</v>
      </c>
      <c r="EU22" s="515">
        <f>IF(AND(InpC!$F$4=6,ET36=3),IF(ET36=3,$F$22+InpC!$F$118,0),IF(ET36=3,$F$22,0))</f>
        <v>0</v>
      </c>
      <c r="EV22" s="515">
        <f>IF(AND(InpC!$F$4=6,EU36=3),IF(EU36=3,$F$22+InpC!$F$118,0),IF(EU36=3,$F$22,0))</f>
        <v>0</v>
      </c>
      <c r="EW22" s="515">
        <f>IF(AND(InpC!$F$4=6,EV36=3),IF(EV36=3,$F$22+InpC!$F$118,0),IF(EV36=3,$F$22,0))</f>
        <v>0</v>
      </c>
      <c r="EX22" s="515">
        <f>IF(AND(InpC!$F$4=6,EW36=3),IF(EW36=3,$F$22+InpC!$F$118,0),IF(EW36=3,$F$22,0))</f>
        <v>0</v>
      </c>
      <c r="EY22" s="515">
        <f>IF(AND(InpC!$F$4=6,EX36=3),IF(EX36=3,$F$22+InpC!$F$118,0),IF(EX36=3,$F$22,0))</f>
        <v>0</v>
      </c>
      <c r="EZ22" s="515">
        <f>IF(AND(InpC!$F$4=6,EY36=3),IF(EY36=3,$F$22+InpC!$F$118,0),IF(EY36=3,$F$22,0))</f>
        <v>0</v>
      </c>
      <c r="FA22" s="515">
        <f>IF(AND(InpC!$F$4=6,EZ36=3),IF(EZ36=3,$F$22+InpC!$F$118,0),IF(EZ36=3,$F$22,0))</f>
        <v>0</v>
      </c>
      <c r="FB22" s="515">
        <f>IF(AND(InpC!$F$4=6,FA36=3),IF(FA36=3,$F$22+InpC!$F$118,0),IF(FA36=3,$F$22,0))</f>
        <v>0</v>
      </c>
      <c r="FC22" s="515">
        <f>IF(AND(InpC!$F$4=6,FB36=3),IF(FB36=3,$F$22+InpC!$F$118,0),IF(FB36=3,$F$22,0))</f>
        <v>0</v>
      </c>
      <c r="FD22" s="515">
        <f>IF(AND(InpC!$F$4=6,FC36=3),IF(FC36=3,$F$22+InpC!$F$118,0),IF(FC36=3,$F$22,0))</f>
        <v>0</v>
      </c>
      <c r="FE22" s="515">
        <f>IF(AND(InpC!$F$4=6,FD36=3),IF(FD36=3,$F$22+InpC!$F$118,0),IF(FD36=3,$F$22,0))</f>
        <v>0</v>
      </c>
      <c r="FF22" s="515">
        <f>IF(AND(InpC!$F$4=6,FE36=3),IF(FE36=3,$F$22+InpC!$F$118,0),IF(FE36=3,$F$22,0))</f>
        <v>0</v>
      </c>
      <c r="FG22" s="515">
        <f>IF(AND(InpC!$F$4=6,FF36=3),IF(FF36=3,$F$22+InpC!$F$118,0),IF(FF36=3,$F$22,0))</f>
        <v>0</v>
      </c>
      <c r="FH22" s="515">
        <f>IF(AND(InpC!$F$4=6,FG36=3),IF(FG36=3,$F$22+InpC!$F$118,0),IF(FG36=3,$F$22,0))</f>
        <v>0</v>
      </c>
      <c r="FI22" s="515">
        <f>IF(AND(InpC!$F$4=6,FH36=3),IF(FH36=3,$F$22+InpC!$F$118,0),IF(FH36=3,$F$22,0))</f>
        <v>0</v>
      </c>
      <c r="FJ22" s="515">
        <f>IF(AND(InpC!$F$4=6,FI36=3),IF(FI36=3,$F$22+InpC!$F$118,0),IF(FI36=3,$F$22,0))</f>
        <v>0</v>
      </c>
      <c r="FK22" s="515">
        <f>IF(AND(InpC!$F$4=6,FJ36=3),IF(FJ36=3,$F$22+InpC!$F$118,0),IF(FJ36=3,$F$22,0))</f>
        <v>0</v>
      </c>
      <c r="FL22" s="515">
        <f>IF(AND(InpC!$F$4=6,FK36=3),IF(FK36=3,$F$22+InpC!$F$118,0),IF(FK36=3,$F$22,0))</f>
        <v>0</v>
      </c>
      <c r="FM22" s="515">
        <f>IF(AND(InpC!$F$4=6,FL36=3),IF(FL36=3,$F$22+InpC!$F$118,0),IF(FL36=3,$F$22,0))</f>
        <v>0</v>
      </c>
      <c r="FN22" s="515">
        <f>IF(AND(InpC!$F$4=6,FM36=3),IF(FM36=3,$F$22+InpC!$F$118,0),IF(FM36=3,$F$22,0))</f>
        <v>0</v>
      </c>
      <c r="FO22" s="515">
        <f>IF(AND(InpC!$F$4=6,FN36=3),IF(FN36=3,$F$22+InpC!$F$118,0),IF(FN36=3,$F$22,0))</f>
        <v>0</v>
      </c>
      <c r="FP22" s="515">
        <f>IF(AND(InpC!$F$4=6,FO36=3),IF(FO36=3,$F$22+InpC!$F$118,0),IF(FO36=3,$F$22,0))</f>
        <v>0</v>
      </c>
      <c r="FQ22" s="515">
        <f>IF(AND(InpC!$F$4=6,FP36=3),IF(FP36=3,$F$22+InpC!$F$118,0),IF(FP36=3,$F$22,0))</f>
        <v>0</v>
      </c>
      <c r="FR22" s="515">
        <f>IF(AND(InpC!$F$4=6,FQ36=3),IF(FQ36=3,$F$22+InpC!$F$118,0),IF(FQ36=3,$F$22,0))</f>
        <v>0</v>
      </c>
      <c r="FS22" s="515">
        <f>IF(AND(InpC!$F$4=6,FR36=3),IF(FR36=3,$F$22+InpC!$F$118,0),IF(FR36=3,$F$22,0))</f>
        <v>0</v>
      </c>
      <c r="FT22" s="515">
        <f>IF(AND(InpC!$F$4=6,FS36=3),IF(FS36=3,$F$22+InpC!$F$118,0),IF(FS36=3,$F$22,0))</f>
        <v>0</v>
      </c>
      <c r="FU22" s="515">
        <f>IF(AND(InpC!$F$4=6,FT36=3),IF(FT36=3,$F$22+InpC!$F$118,0),IF(FT36=3,$F$22,0))</f>
        <v>0</v>
      </c>
      <c r="FV22" s="515">
        <f>IF(AND(InpC!$F$4=6,FU36=3),IF(FU36=3,$F$22+InpC!$F$118,0),IF(FU36=3,$F$22,0))</f>
        <v>0</v>
      </c>
      <c r="FW22" s="515">
        <f>IF(AND(InpC!$F$4=6,FV36=3),IF(FV36=3,$F$22+InpC!$F$118,0),IF(FV36=3,$F$22,0))</f>
        <v>0</v>
      </c>
      <c r="FX22" s="515">
        <f>IF(AND(InpC!$F$4=6,FW36=3),IF(FW36=3,$F$22+InpC!$F$118,0),IF(FW36=3,$F$22,0))</f>
        <v>0</v>
      </c>
      <c r="FY22" s="515">
        <f>IF(AND(InpC!$F$4=6,FX36=3),IF(FX36=3,$F$22+InpC!$F$118,0),IF(FX36=3,$F$22,0))</f>
        <v>0</v>
      </c>
      <c r="FZ22" s="515">
        <f>IF(AND(InpC!$F$4=6,FY36=3),IF(FY36=3,$F$22+InpC!$F$118,0),IF(FY36=3,$F$22,0))</f>
        <v>0</v>
      </c>
      <c r="GA22" s="515">
        <f>IF(AND(InpC!$F$4=6,FZ36=3),IF(FZ36=3,$F$22+InpC!$F$118,0),IF(FZ36=3,$F$22,0))</f>
        <v>0</v>
      </c>
      <c r="GB22" s="515">
        <f>IF(AND(InpC!$F$4=6,GA36=3),IF(GA36=3,$F$22+InpC!$F$118,0),IF(GA36=3,$F$22,0))</f>
        <v>0</v>
      </c>
      <c r="GC22" s="515">
        <f>IF(AND(InpC!$F$4=6,GB36=3),IF(GB36=3,$F$22+InpC!$F$118,0),IF(GB36=3,$F$22,0))</f>
        <v>0</v>
      </c>
      <c r="GD22" s="515">
        <f>IF(AND(InpC!$F$4=6,GC36=3),IF(GC36=3,$F$22+InpC!$F$118,0),IF(GC36=3,$F$22,0))</f>
        <v>0</v>
      </c>
      <c r="GE22" s="515">
        <f>IF(AND(InpC!$F$4=6,GD36=3),IF(GD36=3,$F$22+InpC!$F$118,0),IF(GD36=3,$F$22,0))</f>
        <v>0</v>
      </c>
      <c r="GF22" s="515">
        <f>IF(AND(InpC!$F$4=6,GE36=3),IF(GE36=3,$F$22+InpC!$F$118,0),IF(GE36=3,$F$22,0))</f>
        <v>0</v>
      </c>
      <c r="GG22" s="515">
        <f>IF(AND(InpC!$F$4=6,GF36=3),IF(GF36=3,$F$22+InpC!$F$118,0),IF(GF36=3,$F$22,0))</f>
        <v>0</v>
      </c>
      <c r="GH22" s="515">
        <f>IF(AND(InpC!$F$4=6,GG36=3),IF(GG36=3,$F$22+InpC!$F$118,0),IF(GG36=3,$F$22,0))</f>
        <v>0</v>
      </c>
      <c r="GI22" s="515">
        <f>IF(AND(InpC!$F$4=6,GH36=3),IF(GH36=3,$F$22+InpC!$F$118,0),IF(GH36=3,$F$22,0))</f>
        <v>0</v>
      </c>
      <c r="GJ22" s="515">
        <f>IF(AND(InpC!$F$4=6,GI36=3),IF(GI36=3,$F$22+InpC!$F$118,0),IF(GI36=3,$F$22,0))</f>
        <v>0</v>
      </c>
    </row>
    <row r="23" spans="1:192" x14ac:dyDescent="0.25">
      <c r="A23" s="317"/>
      <c r="B23" s="317"/>
      <c r="C23" s="318"/>
      <c r="D23" s="319"/>
      <c r="E23" s="320" t="s">
        <v>669</v>
      </c>
      <c r="F23" s="488">
        <v>2.9000000000000001E-2</v>
      </c>
      <c r="G23" s="320" t="s">
        <v>118</v>
      </c>
      <c r="H23" s="320"/>
      <c r="I23" s="321"/>
      <c r="J23" s="515">
        <f>IF(AND(InpC!$F$4=6,I36=4),IF(I36=4,$F$23+InpC!$F$118,0),IF(I36=4,$F$23,0))</f>
        <v>0</v>
      </c>
      <c r="K23" s="515">
        <f>IF(AND(InpC!$F$4=6,J36=4),IF(J36=4,$F$23+InpC!$F$118,0),IF(J36=4,$F$23,0))</f>
        <v>0</v>
      </c>
      <c r="L23" s="515">
        <f>IF(AND(InpC!$F$4=6,K36=4),IF(K36=4,$F$23+InpC!$F$118,0),IF(K36=4,$F$23,0))</f>
        <v>0</v>
      </c>
      <c r="M23" s="515">
        <f>IF(AND(InpC!$F$4=6,L36=4),IF(L36=4,$F$23+InpC!$F$118,0),IF(L36=4,$F$23,0))</f>
        <v>0</v>
      </c>
      <c r="N23" s="515">
        <f>IF(AND(InpC!$F$4=6,M36=4),IF(M36=4,$F$23+InpC!$F$118,0),IF(M36=4,$F$23,0))</f>
        <v>0</v>
      </c>
      <c r="O23" s="515">
        <f>IF(AND(InpC!$F$4=6,N36=4),IF(N36=4,$F$23+InpC!$F$118,0),IF(N36=4,$F$23,0))</f>
        <v>0</v>
      </c>
      <c r="P23" s="515">
        <f>IF(AND(InpC!$F$4=6,O36=4),IF(O36=4,$F$23+InpC!$F$118,0),IF(O36=4,$F$23,0))</f>
        <v>0</v>
      </c>
      <c r="Q23" s="515">
        <f>IF(AND(InpC!$F$4=6,P36=4),IF(P36=4,$F$23+InpC!$F$118,0),IF(P36=4,$F$23,0))</f>
        <v>0</v>
      </c>
      <c r="R23" s="515">
        <f>IF(AND(InpC!$F$4=6,Q36=4),IF(Q36=4,$F$23+InpC!$F$118,0),IF(Q36=4,$F$23,0))</f>
        <v>0</v>
      </c>
      <c r="S23" s="515">
        <f>IF(AND(InpC!$F$4=6,R36=4),IF(R36=4,$F$23+InpC!$F$118,0),IF(R36=4,$F$23,0))</f>
        <v>0</v>
      </c>
      <c r="T23" s="515">
        <f>IF(AND(InpC!$F$4=6,S36=4),IF(S36=4,$F$23+InpC!$F$118,0),IF(S36=4,$F$23,0))</f>
        <v>0</v>
      </c>
      <c r="U23" s="515">
        <f>IF(AND(InpC!$F$4=6,T36=4),IF(T36=4,$F$23+InpC!$F$118,0),IF(T36=4,$F$23,0))</f>
        <v>0</v>
      </c>
      <c r="V23" s="515">
        <f>IF(AND(InpC!$F$4=6,U36=4),IF(U36=4,$F$23+InpC!$F$118,0),IF(U36=4,$F$23,0))</f>
        <v>0</v>
      </c>
      <c r="W23" s="515">
        <f>IF(AND(InpC!$F$4=6,V36=4),IF(V36=4,$F$23+InpC!$F$118,0),IF(V36=4,$F$23,0))</f>
        <v>0</v>
      </c>
      <c r="X23" s="515">
        <f>IF(AND(InpC!$F$4=6,W36=4),IF(W36=4,$F$23+InpC!$F$118,0),IF(W36=4,$F$23,0))</f>
        <v>0</v>
      </c>
      <c r="Y23" s="515">
        <f>IF(AND(InpC!$F$4=6,X36=4),IF(X36=4,$F$23+InpC!$F$118,0),IF(X36=4,$F$23,0))</f>
        <v>0</v>
      </c>
      <c r="Z23" s="515">
        <f>IF(AND(InpC!$F$4=6,Y36=4),IF(Y36=4,$F$23+InpC!$F$118,0),IF(Y36=4,$F$23,0))</f>
        <v>0</v>
      </c>
      <c r="AA23" s="515">
        <f>IF(AND(InpC!$F$4=6,Z36=4),IF(Z36=4,$F$23+InpC!$F$118,0),IF(Z36=4,$F$23,0))</f>
        <v>0</v>
      </c>
      <c r="AB23" s="515">
        <f>IF(AND(InpC!$F$4=6,AA36=4),IF(AA36=4,$F$23+InpC!$F$118,0),IF(AA36=4,$F$23,0))</f>
        <v>0</v>
      </c>
      <c r="AC23" s="515">
        <f>IF(AND(InpC!$F$4=6,AB36=4),IF(AB36=4,$F$23+InpC!$F$118,0),IF(AB36=4,$F$23,0))</f>
        <v>0</v>
      </c>
      <c r="AD23" s="515">
        <f>IF(AND(InpC!$F$4=6,AC36=4),IF(AC36=4,$F$23+InpC!$F$118,0),IF(AC36=4,$F$23,0))</f>
        <v>0</v>
      </c>
      <c r="AE23" s="515">
        <f>IF(AND(InpC!$F$4=6,AD36=4),IF(AD36=4,$F$23+InpC!$F$118,0),IF(AD36=4,$F$23,0))</f>
        <v>0</v>
      </c>
      <c r="AF23" s="515">
        <f>IF(AND(InpC!$F$4=6,AE36=4),IF(AE36=4,$F$23+InpC!$F$118,0),IF(AE36=4,$F$23,0))</f>
        <v>0</v>
      </c>
      <c r="AG23" s="515">
        <f>IF(AND(InpC!$F$4=6,AF36=4),IF(AF36=4,$F$23+InpC!$F$118,0),IF(AF36=4,$F$23,0))</f>
        <v>0</v>
      </c>
      <c r="AH23" s="515">
        <f>IF(AND(InpC!$F$4=6,AG36=4),IF(AG36=4,$F$23+InpC!$F$118,0),IF(AG36=4,$F$23,0))</f>
        <v>0</v>
      </c>
      <c r="AI23" s="515">
        <f>IF(AND(InpC!$F$4=6,AH36=4),IF(AH36=4,$F$23+InpC!$F$118,0),IF(AH36=4,$F$23,0))</f>
        <v>0</v>
      </c>
      <c r="AJ23" s="515">
        <f>IF(AND(InpC!$F$4=6,AI36=4),IF(AI36=4,$F$23+InpC!$F$118,0),IF(AI36=4,$F$23,0))</f>
        <v>0</v>
      </c>
      <c r="AK23" s="515">
        <f>IF(AND(InpC!$F$4=6,AJ36=4),IF(AJ36=4,$F$23+InpC!$F$118,0),IF(AJ36=4,$F$23,0))</f>
        <v>2.9000000000000001E-2</v>
      </c>
      <c r="AL23" s="515">
        <f>IF(AND(InpC!$F$4=6,AK36=4),IF(AK36=4,$F$23+InpC!$F$118,0),IF(AK36=4,$F$23,0))</f>
        <v>2.9000000000000001E-2</v>
      </c>
      <c r="AM23" s="515">
        <f>IF(AND(InpC!$F$4=6,AL36=4),IF(AL36=4,$F$23+InpC!$F$118,0),IF(AL36=4,$F$23,0))</f>
        <v>2.9000000000000001E-2</v>
      </c>
      <c r="AN23" s="515">
        <f>IF(AND(InpC!$F$4=6,AM36=4),IF(AM36=4,$F$23+InpC!$F$118,0),IF(AM36=4,$F$23,0))</f>
        <v>2.9000000000000001E-2</v>
      </c>
      <c r="AO23" s="515">
        <f>IF(AND(InpC!$F$4=6,AN36=4),IF(AN36=4,$F$23+InpC!$F$118,0),IF(AN36=4,$F$23,0))</f>
        <v>2.9000000000000001E-2</v>
      </c>
      <c r="AP23" s="515">
        <f>IF(AND(InpC!$F$4=6,AO36=4),IF(AO36=4,$F$23+InpC!$F$118,0),IF(AO36=4,$F$23,0))</f>
        <v>2.9000000000000001E-2</v>
      </c>
      <c r="AQ23" s="515">
        <f>IF(AND(InpC!$F$4=6,AP36=4),IF(AP36=4,$F$23+InpC!$F$118,0),IF(AP36=4,$F$23,0))</f>
        <v>2.9000000000000001E-2</v>
      </c>
      <c r="AR23" s="515">
        <f>IF(AND(InpC!$F$4=6,AQ36=4),IF(AQ36=4,$F$23+InpC!$F$118,0),IF(AQ36=4,$F$23,0))</f>
        <v>2.9000000000000001E-2</v>
      </c>
      <c r="AS23" s="515">
        <f>IF(AND(InpC!$F$4=6,AR36=4),IF(AR36=4,$F$23+InpC!$F$118,0),IF(AR36=4,$F$23,0))</f>
        <v>2.9000000000000001E-2</v>
      </c>
      <c r="AT23" s="515">
        <f>IF(AND(InpC!$F$4=6,AS36=4),IF(AS36=4,$F$23+InpC!$F$118,0),IF(AS36=4,$F$23,0))</f>
        <v>2.9000000000000001E-2</v>
      </c>
      <c r="AU23" s="515">
        <f>IF(AND(InpC!$F$4=6,AT36=4),IF(AT36=4,$F$23+InpC!$F$118,0),IF(AT36=4,$F$23,0))</f>
        <v>2.9000000000000001E-2</v>
      </c>
      <c r="AV23" s="515">
        <f>IF(AND(InpC!$F$4=6,AU36=4),IF(AU36=4,$F$23+InpC!$F$118,0),IF(AU36=4,$F$23,0))</f>
        <v>2.9000000000000001E-2</v>
      </c>
      <c r="AW23" s="515">
        <f>IF(AND(InpC!$F$4=6,AV36=4),IF(AV36=4,$F$23+InpC!$F$118,0),IF(AV36=4,$F$23,0))</f>
        <v>2.9000000000000001E-2</v>
      </c>
      <c r="AX23" s="515">
        <f>IF(AND(InpC!$F$4=6,AW36=4),IF(AW36=4,$F$23+InpC!$F$118,0),IF(AW36=4,$F$23,0))</f>
        <v>2.9000000000000001E-2</v>
      </c>
      <c r="AY23" s="515">
        <f>IF(AND(InpC!$F$4=6,AX36=4),IF(AX36=4,$F$23+InpC!$F$118,0),IF(AX36=4,$F$23,0))</f>
        <v>0</v>
      </c>
      <c r="AZ23" s="515">
        <f>IF(AND(InpC!$F$4=6,AY36=4),IF(AY36=4,$F$23+InpC!$F$118,0),IF(AY36=4,$F$23,0))</f>
        <v>0</v>
      </c>
      <c r="BA23" s="515">
        <f>IF(AND(InpC!$F$4=6,AZ36=4),IF(AZ36=4,$F$23+InpC!$F$118,0),IF(AZ36=4,$F$23,0))</f>
        <v>0</v>
      </c>
      <c r="BB23" s="515">
        <f>IF(AND(InpC!$F$4=6,BA36=4),IF(BA36=4,$F$23+InpC!$F$118,0),IF(BA36=4,$F$23,0))</f>
        <v>0</v>
      </c>
      <c r="BC23" s="515">
        <f>IF(AND(InpC!$F$4=6,BB36=4),IF(BB36=4,$F$23+InpC!$F$118,0),IF(BB36=4,$F$23,0))</f>
        <v>0</v>
      </c>
      <c r="BD23" s="515">
        <f>IF(AND(InpC!$F$4=6,BC36=4),IF(BC36=4,$F$23+InpC!$F$118,0),IF(BC36=4,$F$23,0))</f>
        <v>0</v>
      </c>
      <c r="BE23" s="515">
        <f>IF(AND(InpC!$F$4=6,BD36=4),IF(BD36=4,$F$23+InpC!$F$118,0),IF(BD36=4,$F$23,0))</f>
        <v>0</v>
      </c>
      <c r="BF23" s="515">
        <f>IF(AND(InpC!$F$4=6,BE36=4),IF(BE36=4,$F$23+InpC!$F$118,0),IF(BE36=4,$F$23,0))</f>
        <v>0</v>
      </c>
      <c r="BG23" s="515">
        <f>IF(AND(InpC!$F$4=6,BF36=4),IF(BF36=4,$F$23+InpC!$F$118,0),IF(BF36=4,$F$23,0))</f>
        <v>0</v>
      </c>
      <c r="BH23" s="515">
        <f>IF(AND(InpC!$F$4=6,BG36=4),IF(BG36=4,$F$23+InpC!$F$118,0),IF(BG36=4,$F$23,0))</f>
        <v>0</v>
      </c>
      <c r="BI23" s="515">
        <f>IF(AND(InpC!$F$4=6,BH36=4),IF(BH36=4,$F$23+InpC!$F$118,0),IF(BH36=4,$F$23,0))</f>
        <v>0</v>
      </c>
      <c r="BJ23" s="515">
        <f>IF(AND(InpC!$F$4=6,BI36=4),IF(BI36=4,$F$23+InpC!$F$118,0),IF(BI36=4,$F$23,0))</f>
        <v>0</v>
      </c>
      <c r="BK23" s="515">
        <f>IF(AND(InpC!$F$4=6,BJ36=4),IF(BJ36=4,$F$23+InpC!$F$118,0),IF(BJ36=4,$F$23,0))</f>
        <v>0</v>
      </c>
      <c r="BL23" s="515">
        <f>IF(AND(InpC!$F$4=6,BK36=4),IF(BK36=4,$F$23+InpC!$F$118,0),IF(BK36=4,$F$23,0))</f>
        <v>0</v>
      </c>
      <c r="BM23" s="515">
        <f>IF(AND(InpC!$F$4=6,BL36=4),IF(BL36=4,$F$23+InpC!$F$118,0),IF(BL36=4,$F$23,0))</f>
        <v>0</v>
      </c>
      <c r="BN23" s="515">
        <f>IF(AND(InpC!$F$4=6,BM36=4),IF(BM36=4,$F$23+InpC!$F$118,0),IF(BM36=4,$F$23,0))</f>
        <v>0</v>
      </c>
      <c r="BO23" s="515">
        <f>IF(AND(InpC!$F$4=6,BN36=4),IF(BN36=4,$F$23+InpC!$F$118,0),IF(BN36=4,$F$23,0))</f>
        <v>0</v>
      </c>
      <c r="BP23" s="515">
        <f>IF(AND(InpC!$F$4=6,BO36=4),IF(BO36=4,$F$23+InpC!$F$118,0),IF(BO36=4,$F$23,0))</f>
        <v>0</v>
      </c>
      <c r="BQ23" s="515">
        <f>IF(AND(InpC!$F$4=6,BP36=4),IF(BP36=4,$F$23+InpC!$F$118,0),IF(BP36=4,$F$23,0))</f>
        <v>0</v>
      </c>
      <c r="BR23" s="515">
        <f>IF(AND(InpC!$F$4=6,BQ36=4),IF(BQ36=4,$F$23+InpC!$F$118,0),IF(BQ36=4,$F$23,0))</f>
        <v>0</v>
      </c>
      <c r="BS23" s="515">
        <f>IF(AND(InpC!$F$4=6,BR36=4),IF(BR36=4,$F$23+InpC!$F$118,0),IF(BR36=4,$F$23,0))</f>
        <v>0</v>
      </c>
      <c r="BT23" s="515">
        <f>IF(AND(InpC!$F$4=6,BS36=4),IF(BS36=4,$F$23+InpC!$F$118,0),IF(BS36=4,$F$23,0))</f>
        <v>0</v>
      </c>
      <c r="BU23" s="515">
        <f>IF(AND(InpC!$F$4=6,BT36=4),IF(BT36=4,$F$23+InpC!$F$118,0),IF(BT36=4,$F$23,0))</f>
        <v>0</v>
      </c>
      <c r="BV23" s="515">
        <f>IF(AND(InpC!$F$4=6,BU36=4),IF(BU36=4,$F$23+InpC!$F$118,0),IF(BU36=4,$F$23,0))</f>
        <v>0</v>
      </c>
      <c r="BW23" s="515">
        <f>IF(AND(InpC!$F$4=6,BV36=4),IF(BV36=4,$F$23+InpC!$F$118,0),IF(BV36=4,$F$23,0))</f>
        <v>0</v>
      </c>
      <c r="BX23" s="515">
        <f>IF(AND(InpC!$F$4=6,BW36=4),IF(BW36=4,$F$23+InpC!$F$118,0),IF(BW36=4,$F$23,0))</f>
        <v>0</v>
      </c>
      <c r="BY23" s="515">
        <f>IF(AND(InpC!$F$4=6,BX36=4),IF(BX36=4,$F$23+InpC!$F$118,0),IF(BX36=4,$F$23,0))</f>
        <v>0</v>
      </c>
      <c r="BZ23" s="515">
        <f>IF(AND(InpC!$F$4=6,BY36=4),IF(BY36=4,$F$23+InpC!$F$118,0),IF(BY36=4,$F$23,0))</f>
        <v>0</v>
      </c>
      <c r="CA23" s="515">
        <f>IF(AND(InpC!$F$4=6,BZ36=4),IF(BZ36=4,$F$23+InpC!$F$118,0),IF(BZ36=4,$F$23,0))</f>
        <v>0</v>
      </c>
      <c r="CB23" s="515">
        <f>IF(AND(InpC!$F$4=6,CA36=4),IF(CA36=4,$F$23+InpC!$F$118,0),IF(CA36=4,$F$23,0))</f>
        <v>0</v>
      </c>
      <c r="CC23" s="515">
        <f>IF(AND(InpC!$F$4=6,CB36=4),IF(CB36=4,$F$23+InpC!$F$118,0),IF(CB36=4,$F$23,0))</f>
        <v>0</v>
      </c>
      <c r="CD23" s="515">
        <f>IF(AND(InpC!$F$4=6,CC36=4),IF(CC36=4,$F$23+InpC!$F$118,0),IF(CC36=4,$F$23,0))</f>
        <v>0</v>
      </c>
      <c r="CE23" s="515">
        <f>IF(AND(InpC!$F$4=6,CD36=4),IF(CD36=4,$F$23+InpC!$F$118,0),IF(CD36=4,$F$23,0))</f>
        <v>0</v>
      </c>
      <c r="CF23" s="515">
        <f>IF(AND(InpC!$F$4=6,CE36=4),IF(CE36=4,$F$23+InpC!$F$118,0),IF(CE36=4,$F$23,0))</f>
        <v>0</v>
      </c>
      <c r="CG23" s="515">
        <f>IF(AND(InpC!$F$4=6,CF36=4),IF(CF36=4,$F$23+InpC!$F$118,0),IF(CF36=4,$F$23,0))</f>
        <v>0</v>
      </c>
      <c r="CH23" s="515">
        <f>IF(AND(InpC!$F$4=6,CG36=4),IF(CG36=4,$F$23+InpC!$F$118,0),IF(CG36=4,$F$23,0))</f>
        <v>0</v>
      </c>
      <c r="CI23" s="515">
        <f>IF(AND(InpC!$F$4=6,CH36=4),IF(CH36=4,$F$23+InpC!$F$118,0),IF(CH36=4,$F$23,0))</f>
        <v>0</v>
      </c>
      <c r="CJ23" s="515">
        <f>IF(AND(InpC!$F$4=6,CI36=4),IF(CI36=4,$F$23+InpC!$F$118,0),IF(CI36=4,$F$23,0))</f>
        <v>0</v>
      </c>
      <c r="CK23" s="515">
        <f>IF(AND(InpC!$F$4=6,CJ36=4),IF(CJ36=4,$F$23+InpC!$F$118,0),IF(CJ36=4,$F$23,0))</f>
        <v>0</v>
      </c>
      <c r="CL23" s="515">
        <f>IF(AND(InpC!$F$4=6,CK36=4),IF(CK36=4,$F$23+InpC!$F$118,0),IF(CK36=4,$F$23,0))</f>
        <v>0</v>
      </c>
      <c r="CM23" s="515">
        <f>IF(AND(InpC!$F$4=6,CL36=4),IF(CL36=4,$F$23+InpC!$F$118,0),IF(CL36=4,$F$23,0))</f>
        <v>0</v>
      </c>
      <c r="CN23" s="515">
        <f>IF(AND(InpC!$F$4=6,CM36=4),IF(CM36=4,$F$23+InpC!$F$118,0),IF(CM36=4,$F$23,0))</f>
        <v>0</v>
      </c>
      <c r="CO23" s="515">
        <f>IF(AND(InpC!$F$4=6,CN36=4),IF(CN36=4,$F$23+InpC!$F$118,0),IF(CN36=4,$F$23,0))</f>
        <v>0</v>
      </c>
      <c r="CP23" s="515">
        <f>IF(AND(InpC!$F$4=6,CO36=4),IF(CO36=4,$F$23+InpC!$F$118,0),IF(CO36=4,$F$23,0))</f>
        <v>0</v>
      </c>
      <c r="CQ23" s="515">
        <f>IF(AND(InpC!$F$4=6,CP36=4),IF(CP36=4,$F$23+InpC!$F$118,0),IF(CP36=4,$F$23,0))</f>
        <v>0</v>
      </c>
      <c r="CR23" s="515">
        <f>IF(AND(InpC!$F$4=6,CQ36=4),IF(CQ36=4,$F$23+InpC!$F$118,0),IF(CQ36=4,$F$23,0))</f>
        <v>0</v>
      </c>
      <c r="CS23" s="515">
        <f>IF(AND(InpC!$F$4=6,CR36=4),IF(CR36=4,$F$23+InpC!$F$118,0),IF(CR36=4,$F$23,0))</f>
        <v>0</v>
      </c>
      <c r="CT23" s="515">
        <f>IF(AND(InpC!$F$4=6,CS36=4),IF(CS36=4,$F$23+InpC!$F$118,0),IF(CS36=4,$F$23,0))</f>
        <v>0</v>
      </c>
      <c r="CU23" s="515">
        <f>IF(AND(InpC!$F$4=6,CT36=4),IF(CT36=4,$F$23+InpC!$F$118,0),IF(CT36=4,$F$23,0))</f>
        <v>0</v>
      </c>
      <c r="CV23" s="515">
        <f>IF(AND(InpC!$F$4=6,CU36=4),IF(CU36=4,$F$23+InpC!$F$118,0),IF(CU36=4,$F$23,0))</f>
        <v>0</v>
      </c>
      <c r="CW23" s="515">
        <f>IF(AND(InpC!$F$4=6,CV36=4),IF(CV36=4,$F$23+InpC!$F$118,0),IF(CV36=4,$F$23,0))</f>
        <v>0</v>
      </c>
      <c r="CX23" s="515">
        <f>IF(AND(InpC!$F$4=6,CW36=4),IF(CW36=4,$F$23+InpC!$F$118,0),IF(CW36=4,$F$23,0))</f>
        <v>0</v>
      </c>
      <c r="CY23" s="515">
        <f>IF(AND(InpC!$F$4=6,CX36=4),IF(CX36=4,$F$23+InpC!$F$118,0),IF(CX36=4,$F$23,0))</f>
        <v>0</v>
      </c>
      <c r="CZ23" s="515">
        <f>IF(AND(InpC!$F$4=6,CY36=4),IF(CY36=4,$F$23+InpC!$F$118,0),IF(CY36=4,$F$23,0))</f>
        <v>0</v>
      </c>
      <c r="DA23" s="515">
        <f>IF(AND(InpC!$F$4=6,CZ36=4),IF(CZ36=4,$F$23+InpC!$F$118,0),IF(CZ36=4,$F$23,0))</f>
        <v>0</v>
      </c>
      <c r="DB23" s="515">
        <f>IF(AND(InpC!$F$4=6,DA36=4),IF(DA36=4,$F$23+InpC!$F$118,0),IF(DA36=4,$F$23,0))</f>
        <v>0</v>
      </c>
      <c r="DC23" s="515">
        <f>IF(AND(InpC!$F$4=6,DB36=4),IF(DB36=4,$F$23+InpC!$F$118,0),IF(DB36=4,$F$23,0))</f>
        <v>0</v>
      </c>
      <c r="DD23" s="515">
        <f>IF(AND(InpC!$F$4=6,DC36=4),IF(DC36=4,$F$23+InpC!$F$118,0),IF(DC36=4,$F$23,0))</f>
        <v>0</v>
      </c>
      <c r="DE23" s="515">
        <f>IF(AND(InpC!$F$4=6,DD36=4),IF(DD36=4,$F$23+InpC!$F$118,0),IF(DD36=4,$F$23,0))</f>
        <v>0</v>
      </c>
      <c r="DF23" s="515">
        <f>IF(AND(InpC!$F$4=6,DE36=4),IF(DE36=4,$F$23+InpC!$F$118,0),IF(DE36=4,$F$23,0))</f>
        <v>0</v>
      </c>
      <c r="DG23" s="515">
        <f>IF(AND(InpC!$F$4=6,DF36=4),IF(DF36=4,$F$23+InpC!$F$118,0),IF(DF36=4,$F$23,0))</f>
        <v>0</v>
      </c>
      <c r="DH23" s="515">
        <f>IF(AND(InpC!$F$4=6,DG36=4),IF(DG36=4,$F$23+InpC!$F$118,0),IF(DG36=4,$F$23,0))</f>
        <v>0</v>
      </c>
      <c r="DI23" s="515">
        <f>IF(AND(InpC!$F$4=6,DH36=4),IF(DH36=4,$F$23+InpC!$F$118,0),IF(DH36=4,$F$23,0))</f>
        <v>0</v>
      </c>
      <c r="DJ23" s="515">
        <f>IF(AND(InpC!$F$4=6,DI36=4),IF(DI36=4,$F$23+InpC!$F$118,0),IF(DI36=4,$F$23,0))</f>
        <v>0</v>
      </c>
      <c r="DK23" s="515">
        <f>IF(AND(InpC!$F$4=6,DJ36=4),IF(DJ36=4,$F$23+InpC!$F$118,0),IF(DJ36=4,$F$23,0))</f>
        <v>0</v>
      </c>
      <c r="DL23" s="515">
        <f>IF(AND(InpC!$F$4=6,DK36=4),IF(DK36=4,$F$23+InpC!$F$118,0),IF(DK36=4,$F$23,0))</f>
        <v>0</v>
      </c>
      <c r="DM23" s="515">
        <f>IF(AND(InpC!$F$4=6,DL36=4),IF(DL36=4,$F$23+InpC!$F$118,0),IF(DL36=4,$F$23,0))</f>
        <v>0</v>
      </c>
      <c r="DN23" s="515">
        <f>IF(AND(InpC!$F$4=6,DM36=4),IF(DM36=4,$F$23+InpC!$F$118,0),IF(DM36=4,$F$23,0))</f>
        <v>0</v>
      </c>
      <c r="DO23" s="515">
        <f>IF(AND(InpC!$F$4=6,DN36=4),IF(DN36=4,$F$23+InpC!$F$118,0),IF(DN36=4,$F$23,0))</f>
        <v>0</v>
      </c>
      <c r="DP23" s="515">
        <f>IF(AND(InpC!$F$4=6,DO36=4),IF(DO36=4,$F$23+InpC!$F$118,0),IF(DO36=4,$F$23,0))</f>
        <v>0</v>
      </c>
      <c r="DQ23" s="515">
        <f>IF(AND(InpC!$F$4=6,DP36=4),IF(DP36=4,$F$23+InpC!$F$118,0),IF(DP36=4,$F$23,0))</f>
        <v>0</v>
      </c>
      <c r="DR23" s="515">
        <f>IF(AND(InpC!$F$4=6,DQ36=4),IF(DQ36=4,$F$23+InpC!$F$118,0),IF(DQ36=4,$F$23,0))</f>
        <v>0</v>
      </c>
      <c r="DS23" s="515">
        <f>IF(AND(InpC!$F$4=6,DR36=4),IF(DR36=4,$F$23+InpC!$F$118,0),IF(DR36=4,$F$23,0))</f>
        <v>0</v>
      </c>
      <c r="DT23" s="515">
        <f>IF(AND(InpC!$F$4=6,DS36=4),IF(DS36=4,$F$23+InpC!$F$118,0),IF(DS36=4,$F$23,0))</f>
        <v>0</v>
      </c>
      <c r="DU23" s="515">
        <f>IF(AND(InpC!$F$4=6,DT36=4),IF(DT36=4,$F$23+InpC!$F$118,0),IF(DT36=4,$F$23,0))</f>
        <v>0</v>
      </c>
      <c r="DV23" s="515">
        <f>IF(AND(InpC!$F$4=6,DU36=4),IF(DU36=4,$F$23+InpC!$F$118,0),IF(DU36=4,$F$23,0))</f>
        <v>0</v>
      </c>
      <c r="DW23" s="515">
        <f>IF(AND(InpC!$F$4=6,DV36=4),IF(DV36=4,$F$23+InpC!$F$118,0),IF(DV36=4,$F$23,0))</f>
        <v>0</v>
      </c>
      <c r="DX23" s="515">
        <f>IF(AND(InpC!$F$4=6,DW36=4),IF(DW36=4,$F$23+InpC!$F$118,0),IF(DW36=4,$F$23,0))</f>
        <v>0</v>
      </c>
      <c r="DY23" s="515">
        <f>IF(AND(InpC!$F$4=6,DX36=4),IF(DX36=4,$F$23+InpC!$F$118,0),IF(DX36=4,$F$23,0))</f>
        <v>0</v>
      </c>
      <c r="DZ23" s="515">
        <f>IF(AND(InpC!$F$4=6,DY36=4),IF(DY36=4,$F$23+InpC!$F$118,0),IF(DY36=4,$F$23,0))</f>
        <v>0</v>
      </c>
      <c r="EA23" s="515">
        <f>IF(AND(InpC!$F$4=6,DZ36=4),IF(DZ36=4,$F$23+InpC!$F$118,0),IF(DZ36=4,$F$23,0))</f>
        <v>0</v>
      </c>
      <c r="EB23" s="515">
        <f>IF(AND(InpC!$F$4=6,EA36=4),IF(EA36=4,$F$23+InpC!$F$118,0),IF(EA36=4,$F$23,0))</f>
        <v>0</v>
      </c>
      <c r="EC23" s="515">
        <f>IF(AND(InpC!$F$4=6,EB36=4),IF(EB36=4,$F$23+InpC!$F$118,0),IF(EB36=4,$F$23,0))</f>
        <v>0</v>
      </c>
      <c r="ED23" s="515">
        <f>IF(AND(InpC!$F$4=6,EC36=4),IF(EC36=4,$F$23+InpC!$F$118,0),IF(EC36=4,$F$23,0))</f>
        <v>0</v>
      </c>
      <c r="EE23" s="515">
        <f>IF(AND(InpC!$F$4=6,ED36=4),IF(ED36=4,$F$23+InpC!$F$118,0),IF(ED36=4,$F$23,0))</f>
        <v>0</v>
      </c>
      <c r="EF23" s="515">
        <f>IF(AND(InpC!$F$4=6,EE36=4),IF(EE36=4,$F$23+InpC!$F$118,0),IF(EE36=4,$F$23,0))</f>
        <v>0</v>
      </c>
      <c r="EG23" s="515">
        <f>IF(AND(InpC!$F$4=6,EF36=4),IF(EF36=4,$F$23+InpC!$F$118,0),IF(EF36=4,$F$23,0))</f>
        <v>0</v>
      </c>
      <c r="EH23" s="515">
        <f>IF(AND(InpC!$F$4=6,EG36=4),IF(EG36=4,$F$23+InpC!$F$118,0),IF(EG36=4,$F$23,0))</f>
        <v>0</v>
      </c>
      <c r="EI23" s="515">
        <f>IF(AND(InpC!$F$4=6,EH36=4),IF(EH36=4,$F$23+InpC!$F$118,0),IF(EH36=4,$F$23,0))</f>
        <v>0</v>
      </c>
      <c r="EJ23" s="515">
        <f>IF(AND(InpC!$F$4=6,EI36=4),IF(EI36=4,$F$23+InpC!$F$118,0),IF(EI36=4,$F$23,0))</f>
        <v>0</v>
      </c>
      <c r="EK23" s="515">
        <f>IF(AND(InpC!$F$4=6,EJ36=4),IF(EJ36=4,$F$23+InpC!$F$118,0),IF(EJ36=4,$F$23,0))</f>
        <v>0</v>
      </c>
      <c r="EL23" s="515">
        <f>IF(AND(InpC!$F$4=6,EK36=4),IF(EK36=4,$F$23+InpC!$F$118,0),IF(EK36=4,$F$23,0))</f>
        <v>0</v>
      </c>
      <c r="EM23" s="515">
        <f>IF(AND(InpC!$F$4=6,EL36=4),IF(EL36=4,$F$23+InpC!$F$118,0),IF(EL36=4,$F$23,0))</f>
        <v>0</v>
      </c>
      <c r="EN23" s="515">
        <f>IF(AND(InpC!$F$4=6,EM36=4),IF(EM36=4,$F$23+InpC!$F$118,0),IF(EM36=4,$F$23,0))</f>
        <v>0</v>
      </c>
      <c r="EO23" s="515">
        <f>IF(AND(InpC!$F$4=6,EN36=4),IF(EN36=4,$F$23+InpC!$F$118,0),IF(EN36=4,$F$23,0))</f>
        <v>0</v>
      </c>
      <c r="EP23" s="515">
        <f>IF(AND(InpC!$F$4=6,EO36=4),IF(EO36=4,$F$23+InpC!$F$118,0),IF(EO36=4,$F$23,0))</f>
        <v>0</v>
      </c>
      <c r="EQ23" s="515">
        <f>IF(AND(InpC!$F$4=6,EP36=4),IF(EP36=4,$F$23+InpC!$F$118,0),IF(EP36=4,$F$23,0))</f>
        <v>0</v>
      </c>
      <c r="ER23" s="515">
        <f>IF(AND(InpC!$F$4=6,EQ36=4),IF(EQ36=4,$F$23+InpC!$F$118,0),IF(EQ36=4,$F$23,0))</f>
        <v>0</v>
      </c>
      <c r="ES23" s="515">
        <f>IF(AND(InpC!$F$4=6,ER36=4),IF(ER36=4,$F$23+InpC!$F$118,0),IF(ER36=4,$F$23,0))</f>
        <v>0</v>
      </c>
      <c r="ET23" s="515">
        <f>IF(AND(InpC!$F$4=6,ES36=4),IF(ES36=4,$F$23+InpC!$F$118,0),IF(ES36=4,$F$23,0))</f>
        <v>0</v>
      </c>
      <c r="EU23" s="515">
        <f>IF(AND(InpC!$F$4=6,ET36=4),IF(ET36=4,$F$23+InpC!$F$118,0),IF(ET36=4,$F$23,0))</f>
        <v>0</v>
      </c>
      <c r="EV23" s="515">
        <f>IF(AND(InpC!$F$4=6,EU36=4),IF(EU36=4,$F$23+InpC!$F$118,0),IF(EU36=4,$F$23,0))</f>
        <v>0</v>
      </c>
      <c r="EW23" s="515">
        <f>IF(AND(InpC!$F$4=6,EV36=4),IF(EV36=4,$F$23+InpC!$F$118,0),IF(EV36=4,$F$23,0))</f>
        <v>0</v>
      </c>
      <c r="EX23" s="515">
        <f>IF(AND(InpC!$F$4=6,EW36=4),IF(EW36=4,$F$23+InpC!$F$118,0),IF(EW36=4,$F$23,0))</f>
        <v>0</v>
      </c>
      <c r="EY23" s="515">
        <f>IF(AND(InpC!$F$4=6,EX36=4),IF(EX36=4,$F$23+InpC!$F$118,0),IF(EX36=4,$F$23,0))</f>
        <v>0</v>
      </c>
      <c r="EZ23" s="515">
        <f>IF(AND(InpC!$F$4=6,EY36=4),IF(EY36=4,$F$23+InpC!$F$118,0),IF(EY36=4,$F$23,0))</f>
        <v>0</v>
      </c>
      <c r="FA23" s="515">
        <f>IF(AND(InpC!$F$4=6,EZ36=4),IF(EZ36=4,$F$23+InpC!$F$118,0),IF(EZ36=4,$F$23,0))</f>
        <v>0</v>
      </c>
      <c r="FB23" s="515">
        <f>IF(AND(InpC!$F$4=6,FA36=4),IF(FA36=4,$F$23+InpC!$F$118,0),IF(FA36=4,$F$23,0))</f>
        <v>0</v>
      </c>
      <c r="FC23" s="515">
        <f>IF(AND(InpC!$F$4=6,FB36=4),IF(FB36=4,$F$23+InpC!$F$118,0),IF(FB36=4,$F$23,0))</f>
        <v>0</v>
      </c>
      <c r="FD23" s="515">
        <f>IF(AND(InpC!$F$4=6,FC36=4),IF(FC36=4,$F$23+InpC!$F$118,0),IF(FC36=4,$F$23,0))</f>
        <v>0</v>
      </c>
      <c r="FE23" s="515">
        <f>IF(AND(InpC!$F$4=6,FD36=4),IF(FD36=4,$F$23+InpC!$F$118,0),IF(FD36=4,$F$23,0))</f>
        <v>0</v>
      </c>
      <c r="FF23" s="515">
        <f>IF(AND(InpC!$F$4=6,FE36=4),IF(FE36=4,$F$23+InpC!$F$118,0),IF(FE36=4,$F$23,0))</f>
        <v>0</v>
      </c>
      <c r="FG23" s="515">
        <f>IF(AND(InpC!$F$4=6,FF36=4),IF(FF36=4,$F$23+InpC!$F$118,0),IF(FF36=4,$F$23,0))</f>
        <v>0</v>
      </c>
      <c r="FH23" s="515">
        <f>IF(AND(InpC!$F$4=6,FG36=4),IF(FG36=4,$F$23+InpC!$F$118,0),IF(FG36=4,$F$23,0))</f>
        <v>0</v>
      </c>
      <c r="FI23" s="515">
        <f>IF(AND(InpC!$F$4=6,FH36=4),IF(FH36=4,$F$23+InpC!$F$118,0),IF(FH36=4,$F$23,0))</f>
        <v>0</v>
      </c>
      <c r="FJ23" s="515">
        <f>IF(AND(InpC!$F$4=6,FI36=4),IF(FI36=4,$F$23+InpC!$F$118,0),IF(FI36=4,$F$23,0))</f>
        <v>0</v>
      </c>
      <c r="FK23" s="515">
        <f>IF(AND(InpC!$F$4=6,FJ36=4),IF(FJ36=4,$F$23+InpC!$F$118,0),IF(FJ36=4,$F$23,0))</f>
        <v>0</v>
      </c>
      <c r="FL23" s="515">
        <f>IF(AND(InpC!$F$4=6,FK36=4),IF(FK36=4,$F$23+InpC!$F$118,0),IF(FK36=4,$F$23,0))</f>
        <v>0</v>
      </c>
      <c r="FM23" s="515">
        <f>IF(AND(InpC!$F$4=6,FL36=4),IF(FL36=4,$F$23+InpC!$F$118,0),IF(FL36=4,$F$23,0))</f>
        <v>0</v>
      </c>
      <c r="FN23" s="515">
        <f>IF(AND(InpC!$F$4=6,FM36=4),IF(FM36=4,$F$23+InpC!$F$118,0),IF(FM36=4,$F$23,0))</f>
        <v>0</v>
      </c>
      <c r="FO23" s="515">
        <f>IF(AND(InpC!$F$4=6,FN36=4),IF(FN36=4,$F$23+InpC!$F$118,0),IF(FN36=4,$F$23,0))</f>
        <v>0</v>
      </c>
      <c r="FP23" s="515">
        <f>IF(AND(InpC!$F$4=6,FO36=4),IF(FO36=4,$F$23+InpC!$F$118,0),IF(FO36=4,$F$23,0))</f>
        <v>0</v>
      </c>
      <c r="FQ23" s="515">
        <f>IF(AND(InpC!$F$4=6,FP36=4),IF(FP36=4,$F$23+InpC!$F$118,0),IF(FP36=4,$F$23,0))</f>
        <v>0</v>
      </c>
      <c r="FR23" s="515">
        <f>IF(AND(InpC!$F$4=6,FQ36=4),IF(FQ36=4,$F$23+InpC!$F$118,0),IF(FQ36=4,$F$23,0))</f>
        <v>0</v>
      </c>
      <c r="FS23" s="515">
        <f>IF(AND(InpC!$F$4=6,FR36=4),IF(FR36=4,$F$23+InpC!$F$118,0),IF(FR36=4,$F$23,0))</f>
        <v>0</v>
      </c>
      <c r="FT23" s="515">
        <f>IF(AND(InpC!$F$4=6,FS36=4),IF(FS36=4,$F$23+InpC!$F$118,0),IF(FS36=4,$F$23,0))</f>
        <v>0</v>
      </c>
      <c r="FU23" s="515">
        <f>IF(AND(InpC!$F$4=6,FT36=4),IF(FT36=4,$F$23+InpC!$F$118,0),IF(FT36=4,$F$23,0))</f>
        <v>0</v>
      </c>
      <c r="FV23" s="515">
        <f>IF(AND(InpC!$F$4=6,FU36=4),IF(FU36=4,$F$23+InpC!$F$118,0),IF(FU36=4,$F$23,0))</f>
        <v>0</v>
      </c>
      <c r="FW23" s="515">
        <f>IF(AND(InpC!$F$4=6,FV36=4),IF(FV36=4,$F$23+InpC!$F$118,0),IF(FV36=4,$F$23,0))</f>
        <v>0</v>
      </c>
      <c r="FX23" s="515">
        <f>IF(AND(InpC!$F$4=6,FW36=4),IF(FW36=4,$F$23+InpC!$F$118,0),IF(FW36=4,$F$23,0))</f>
        <v>0</v>
      </c>
      <c r="FY23" s="515">
        <f>IF(AND(InpC!$F$4=6,FX36=4),IF(FX36=4,$F$23+InpC!$F$118,0),IF(FX36=4,$F$23,0))</f>
        <v>0</v>
      </c>
      <c r="FZ23" s="515">
        <f>IF(AND(InpC!$F$4=6,FY36=4),IF(FY36=4,$F$23+InpC!$F$118,0),IF(FY36=4,$F$23,0))</f>
        <v>0</v>
      </c>
      <c r="GA23" s="515">
        <f>IF(AND(InpC!$F$4=6,FZ36=4),IF(FZ36=4,$F$23+InpC!$F$118,0),IF(FZ36=4,$F$23,0))</f>
        <v>0</v>
      </c>
      <c r="GB23" s="515">
        <f>IF(AND(InpC!$F$4=6,GA36=4),IF(GA36=4,$F$23+InpC!$F$118,0),IF(GA36=4,$F$23,0))</f>
        <v>0</v>
      </c>
      <c r="GC23" s="515">
        <f>IF(AND(InpC!$F$4=6,GB36=4),IF(GB36=4,$F$23+InpC!$F$118,0),IF(GB36=4,$F$23,0))</f>
        <v>0</v>
      </c>
      <c r="GD23" s="515">
        <f>IF(AND(InpC!$F$4=6,GC36=4),IF(GC36=4,$F$23+InpC!$F$118,0),IF(GC36=4,$F$23,0))</f>
        <v>0</v>
      </c>
      <c r="GE23" s="515">
        <f>IF(AND(InpC!$F$4=6,GD36=4),IF(GD36=4,$F$23+InpC!$F$118,0),IF(GD36=4,$F$23,0))</f>
        <v>0</v>
      </c>
      <c r="GF23" s="515">
        <f>IF(AND(InpC!$F$4=6,GE36=4),IF(GE36=4,$F$23+InpC!$F$118,0),IF(GE36=4,$F$23,0))</f>
        <v>0</v>
      </c>
      <c r="GG23" s="515">
        <f>IF(AND(InpC!$F$4=6,GF36=4),IF(GF36=4,$F$23+InpC!$F$118,0),IF(GF36=4,$F$23,0))</f>
        <v>0</v>
      </c>
      <c r="GH23" s="515">
        <f>IF(AND(InpC!$F$4=6,GG36=4),IF(GG36=4,$F$23+InpC!$F$118,0),IF(GG36=4,$F$23,0))</f>
        <v>0</v>
      </c>
      <c r="GI23" s="515">
        <f>IF(AND(InpC!$F$4=6,GH36=4),IF(GH36=4,$F$23+InpC!$F$118,0),IF(GH36=4,$F$23,0))</f>
        <v>0</v>
      </c>
      <c r="GJ23" s="515">
        <f>IF(AND(InpC!$F$4=6,GI36=4),IF(GI36=4,$F$23+InpC!$F$118,0),IF(GI36=4,$F$23,0))</f>
        <v>0</v>
      </c>
    </row>
    <row r="24" spans="1:192" x14ac:dyDescent="0.25">
      <c r="A24" s="550"/>
      <c r="B24" s="550"/>
      <c r="C24" s="551"/>
      <c r="D24" s="552"/>
      <c r="E24" s="548" t="s">
        <v>670</v>
      </c>
      <c r="F24" s="548"/>
      <c r="G24" s="548"/>
      <c r="H24" s="548"/>
      <c r="I24" s="549"/>
      <c r="J24" s="287">
        <f>SUM(J20:J23)</f>
        <v>0</v>
      </c>
      <c r="K24" s="287">
        <f t="shared" ref="K24:BV24" si="6">SUM(K20:K23)</f>
        <v>0</v>
      </c>
      <c r="L24" s="287">
        <f t="shared" si="6"/>
        <v>2.5000000000000001E-2</v>
      </c>
      <c r="M24" s="287">
        <f t="shared" si="6"/>
        <v>2.5000000000000001E-2</v>
      </c>
      <c r="N24" s="287">
        <f t="shared" si="6"/>
        <v>2.5000000000000001E-2</v>
      </c>
      <c r="O24" s="287">
        <f t="shared" si="6"/>
        <v>2.5000000000000001E-2</v>
      </c>
      <c r="P24" s="287">
        <f t="shared" si="6"/>
        <v>2.5000000000000001E-2</v>
      </c>
      <c r="Q24" s="287">
        <f t="shared" si="6"/>
        <v>2.5000000000000001E-2</v>
      </c>
      <c r="R24" s="287">
        <f t="shared" si="6"/>
        <v>2.5000000000000001E-2</v>
      </c>
      <c r="S24" s="287">
        <f t="shared" si="6"/>
        <v>2.5000000000000001E-2</v>
      </c>
      <c r="T24" s="287">
        <f t="shared" si="6"/>
        <v>2.5000000000000001E-2</v>
      </c>
      <c r="U24" s="287">
        <f t="shared" si="6"/>
        <v>2.5000000000000001E-2</v>
      </c>
      <c r="V24" s="287">
        <f t="shared" si="6"/>
        <v>2.5000000000000001E-2</v>
      </c>
      <c r="W24" s="287">
        <f t="shared" si="6"/>
        <v>2.5000000000000001E-2</v>
      </c>
      <c r="X24" s="287">
        <f t="shared" si="6"/>
        <v>2.5000000000000001E-2</v>
      </c>
      <c r="Y24" s="287">
        <f t="shared" si="6"/>
        <v>2.5000000000000001E-2</v>
      </c>
      <c r="Z24" s="287">
        <f t="shared" si="6"/>
        <v>2.5000000000000001E-2</v>
      </c>
      <c r="AA24" s="287">
        <f t="shared" si="6"/>
        <v>2.7E-2</v>
      </c>
      <c r="AB24" s="287">
        <f t="shared" si="6"/>
        <v>2.7E-2</v>
      </c>
      <c r="AC24" s="287">
        <f t="shared" si="6"/>
        <v>2.7E-2</v>
      </c>
      <c r="AD24" s="287">
        <f t="shared" si="6"/>
        <v>2.7E-2</v>
      </c>
      <c r="AE24" s="287">
        <f t="shared" si="6"/>
        <v>2.7E-2</v>
      </c>
      <c r="AF24" s="287">
        <f t="shared" si="6"/>
        <v>2.7E-2</v>
      </c>
      <c r="AG24" s="287">
        <f t="shared" si="6"/>
        <v>2.7E-2</v>
      </c>
      <c r="AH24" s="287">
        <f t="shared" si="6"/>
        <v>2.7E-2</v>
      </c>
      <c r="AI24" s="287">
        <f t="shared" si="6"/>
        <v>2.7E-2</v>
      </c>
      <c r="AJ24" s="287">
        <f t="shared" si="6"/>
        <v>2.7E-2</v>
      </c>
      <c r="AK24" s="287">
        <f t="shared" si="6"/>
        <v>2.9000000000000001E-2</v>
      </c>
      <c r="AL24" s="287">
        <f t="shared" si="6"/>
        <v>2.9000000000000001E-2</v>
      </c>
      <c r="AM24" s="287">
        <f t="shared" si="6"/>
        <v>2.9000000000000001E-2</v>
      </c>
      <c r="AN24" s="287">
        <f t="shared" si="6"/>
        <v>2.9000000000000001E-2</v>
      </c>
      <c r="AO24" s="287">
        <f t="shared" si="6"/>
        <v>2.9000000000000001E-2</v>
      </c>
      <c r="AP24" s="287">
        <f t="shared" si="6"/>
        <v>2.9000000000000001E-2</v>
      </c>
      <c r="AQ24" s="287">
        <f t="shared" si="6"/>
        <v>2.9000000000000001E-2</v>
      </c>
      <c r="AR24" s="287">
        <f t="shared" si="6"/>
        <v>2.9000000000000001E-2</v>
      </c>
      <c r="AS24" s="287">
        <f t="shared" si="6"/>
        <v>2.9000000000000001E-2</v>
      </c>
      <c r="AT24" s="287">
        <f t="shared" si="6"/>
        <v>2.9000000000000001E-2</v>
      </c>
      <c r="AU24" s="287">
        <f t="shared" si="6"/>
        <v>2.9000000000000001E-2</v>
      </c>
      <c r="AV24" s="287">
        <f t="shared" si="6"/>
        <v>2.9000000000000001E-2</v>
      </c>
      <c r="AW24" s="287">
        <f t="shared" si="6"/>
        <v>2.9000000000000001E-2</v>
      </c>
      <c r="AX24" s="287">
        <f t="shared" si="6"/>
        <v>2.9000000000000001E-2</v>
      </c>
      <c r="AY24" s="287">
        <f t="shared" si="6"/>
        <v>0</v>
      </c>
      <c r="AZ24" s="287">
        <f t="shared" si="6"/>
        <v>0</v>
      </c>
      <c r="BA24" s="287">
        <f t="shared" si="6"/>
        <v>0</v>
      </c>
      <c r="BB24" s="287">
        <f t="shared" si="6"/>
        <v>0</v>
      </c>
      <c r="BC24" s="287">
        <f t="shared" si="6"/>
        <v>0</v>
      </c>
      <c r="BD24" s="287">
        <f t="shared" si="6"/>
        <v>0</v>
      </c>
      <c r="BE24" s="287">
        <f t="shared" si="6"/>
        <v>0</v>
      </c>
      <c r="BF24" s="287">
        <f t="shared" si="6"/>
        <v>0</v>
      </c>
      <c r="BG24" s="287">
        <f t="shared" si="6"/>
        <v>0</v>
      </c>
      <c r="BH24" s="287">
        <f t="shared" si="6"/>
        <v>0</v>
      </c>
      <c r="BI24" s="287">
        <f t="shared" si="6"/>
        <v>0</v>
      </c>
      <c r="BJ24" s="287">
        <f t="shared" si="6"/>
        <v>0</v>
      </c>
      <c r="BK24" s="287">
        <f t="shared" si="6"/>
        <v>0</v>
      </c>
      <c r="BL24" s="287">
        <f t="shared" si="6"/>
        <v>0</v>
      </c>
      <c r="BM24" s="287">
        <f t="shared" si="6"/>
        <v>0</v>
      </c>
      <c r="BN24" s="287">
        <f t="shared" si="6"/>
        <v>0</v>
      </c>
      <c r="BO24" s="287">
        <f t="shared" si="6"/>
        <v>0</v>
      </c>
      <c r="BP24" s="287">
        <f t="shared" si="6"/>
        <v>0</v>
      </c>
      <c r="BQ24" s="287">
        <f t="shared" si="6"/>
        <v>0</v>
      </c>
      <c r="BR24" s="287">
        <f t="shared" si="6"/>
        <v>0</v>
      </c>
      <c r="BS24" s="287">
        <f t="shared" si="6"/>
        <v>0</v>
      </c>
      <c r="BT24" s="287">
        <f t="shared" si="6"/>
        <v>0</v>
      </c>
      <c r="BU24" s="287">
        <f t="shared" si="6"/>
        <v>0</v>
      </c>
      <c r="BV24" s="287">
        <f t="shared" si="6"/>
        <v>0</v>
      </c>
      <c r="BW24" s="287">
        <f t="shared" ref="BW24:EH24" si="7">SUM(BW20:BW23)</f>
        <v>0</v>
      </c>
      <c r="BX24" s="287">
        <f t="shared" si="7"/>
        <v>0</v>
      </c>
      <c r="BY24" s="287">
        <f t="shared" si="7"/>
        <v>0</v>
      </c>
      <c r="BZ24" s="287">
        <f t="shared" si="7"/>
        <v>0</v>
      </c>
      <c r="CA24" s="287">
        <f t="shared" si="7"/>
        <v>0</v>
      </c>
      <c r="CB24" s="287">
        <f t="shared" si="7"/>
        <v>0</v>
      </c>
      <c r="CC24" s="287">
        <f t="shared" si="7"/>
        <v>0</v>
      </c>
      <c r="CD24" s="287">
        <f t="shared" si="7"/>
        <v>0</v>
      </c>
      <c r="CE24" s="287">
        <f t="shared" si="7"/>
        <v>0</v>
      </c>
      <c r="CF24" s="287">
        <f t="shared" si="7"/>
        <v>0</v>
      </c>
      <c r="CG24" s="287">
        <f t="shared" si="7"/>
        <v>0</v>
      </c>
      <c r="CH24" s="287">
        <f t="shared" si="7"/>
        <v>0</v>
      </c>
      <c r="CI24" s="287">
        <f t="shared" si="7"/>
        <v>0</v>
      </c>
      <c r="CJ24" s="287">
        <f t="shared" si="7"/>
        <v>0</v>
      </c>
      <c r="CK24" s="287">
        <f t="shared" si="7"/>
        <v>0</v>
      </c>
      <c r="CL24" s="287">
        <f t="shared" si="7"/>
        <v>0</v>
      </c>
      <c r="CM24" s="287">
        <f t="shared" si="7"/>
        <v>0</v>
      </c>
      <c r="CN24" s="287">
        <f t="shared" si="7"/>
        <v>0</v>
      </c>
      <c r="CO24" s="287">
        <f t="shared" si="7"/>
        <v>0</v>
      </c>
      <c r="CP24" s="287">
        <f t="shared" si="7"/>
        <v>0</v>
      </c>
      <c r="CQ24" s="287">
        <f t="shared" si="7"/>
        <v>0</v>
      </c>
      <c r="CR24" s="287">
        <f t="shared" si="7"/>
        <v>0</v>
      </c>
      <c r="CS24" s="287">
        <f t="shared" si="7"/>
        <v>0</v>
      </c>
      <c r="CT24" s="287">
        <f t="shared" si="7"/>
        <v>0</v>
      </c>
      <c r="CU24" s="287">
        <f t="shared" si="7"/>
        <v>0</v>
      </c>
      <c r="CV24" s="287">
        <f t="shared" si="7"/>
        <v>0</v>
      </c>
      <c r="CW24" s="287">
        <f t="shared" si="7"/>
        <v>0</v>
      </c>
      <c r="CX24" s="287">
        <f t="shared" si="7"/>
        <v>0</v>
      </c>
      <c r="CY24" s="287">
        <f t="shared" si="7"/>
        <v>0</v>
      </c>
      <c r="CZ24" s="287">
        <f t="shared" si="7"/>
        <v>0</v>
      </c>
      <c r="DA24" s="287">
        <f t="shared" si="7"/>
        <v>0</v>
      </c>
      <c r="DB24" s="287">
        <f t="shared" si="7"/>
        <v>0</v>
      </c>
      <c r="DC24" s="287">
        <f t="shared" si="7"/>
        <v>0</v>
      </c>
      <c r="DD24" s="287">
        <f t="shared" si="7"/>
        <v>0</v>
      </c>
      <c r="DE24" s="287">
        <f t="shared" si="7"/>
        <v>0</v>
      </c>
      <c r="DF24" s="287">
        <f t="shared" si="7"/>
        <v>0</v>
      </c>
      <c r="DG24" s="287">
        <f t="shared" si="7"/>
        <v>0</v>
      </c>
      <c r="DH24" s="287">
        <f t="shared" si="7"/>
        <v>0</v>
      </c>
      <c r="DI24" s="287">
        <f t="shared" si="7"/>
        <v>0</v>
      </c>
      <c r="DJ24" s="287">
        <f t="shared" si="7"/>
        <v>0</v>
      </c>
      <c r="DK24" s="287">
        <f t="shared" si="7"/>
        <v>0</v>
      </c>
      <c r="DL24" s="287">
        <f t="shared" si="7"/>
        <v>0</v>
      </c>
      <c r="DM24" s="287">
        <f t="shared" si="7"/>
        <v>0</v>
      </c>
      <c r="DN24" s="287">
        <f t="shared" si="7"/>
        <v>0</v>
      </c>
      <c r="DO24" s="287">
        <f t="shared" si="7"/>
        <v>0</v>
      </c>
      <c r="DP24" s="287">
        <f t="shared" si="7"/>
        <v>0</v>
      </c>
      <c r="DQ24" s="287">
        <f t="shared" si="7"/>
        <v>0</v>
      </c>
      <c r="DR24" s="287">
        <f t="shared" si="7"/>
        <v>0</v>
      </c>
      <c r="DS24" s="287">
        <f t="shared" si="7"/>
        <v>0</v>
      </c>
      <c r="DT24" s="287">
        <f t="shared" si="7"/>
        <v>0</v>
      </c>
      <c r="DU24" s="287">
        <f t="shared" si="7"/>
        <v>0</v>
      </c>
      <c r="DV24" s="287">
        <f t="shared" si="7"/>
        <v>0</v>
      </c>
      <c r="DW24" s="287">
        <f t="shared" si="7"/>
        <v>0</v>
      </c>
      <c r="DX24" s="287">
        <f t="shared" si="7"/>
        <v>0</v>
      </c>
      <c r="DY24" s="287">
        <f t="shared" si="7"/>
        <v>0</v>
      </c>
      <c r="DZ24" s="287">
        <f t="shared" si="7"/>
        <v>0</v>
      </c>
      <c r="EA24" s="287">
        <f t="shared" si="7"/>
        <v>0</v>
      </c>
      <c r="EB24" s="287">
        <f t="shared" si="7"/>
        <v>0</v>
      </c>
      <c r="EC24" s="287">
        <f t="shared" si="7"/>
        <v>0</v>
      </c>
      <c r="ED24" s="287">
        <f t="shared" si="7"/>
        <v>0</v>
      </c>
      <c r="EE24" s="287">
        <f t="shared" si="7"/>
        <v>0</v>
      </c>
      <c r="EF24" s="287">
        <f t="shared" si="7"/>
        <v>0</v>
      </c>
      <c r="EG24" s="287">
        <f t="shared" si="7"/>
        <v>0</v>
      </c>
      <c r="EH24" s="287">
        <f t="shared" si="7"/>
        <v>0</v>
      </c>
      <c r="EI24" s="287">
        <f t="shared" ref="EI24:GJ24" si="8">SUM(EI20:EI23)</f>
        <v>0</v>
      </c>
      <c r="EJ24" s="287">
        <f t="shared" si="8"/>
        <v>0</v>
      </c>
      <c r="EK24" s="287">
        <f t="shared" si="8"/>
        <v>0</v>
      </c>
      <c r="EL24" s="287">
        <f t="shared" si="8"/>
        <v>0</v>
      </c>
      <c r="EM24" s="287">
        <f t="shared" si="8"/>
        <v>0</v>
      </c>
      <c r="EN24" s="287">
        <f t="shared" si="8"/>
        <v>0</v>
      </c>
      <c r="EO24" s="287">
        <f t="shared" si="8"/>
        <v>0</v>
      </c>
      <c r="EP24" s="287">
        <f t="shared" si="8"/>
        <v>0</v>
      </c>
      <c r="EQ24" s="287">
        <f t="shared" si="8"/>
        <v>0</v>
      </c>
      <c r="ER24" s="287">
        <f t="shared" si="8"/>
        <v>0</v>
      </c>
      <c r="ES24" s="287">
        <f t="shared" si="8"/>
        <v>0</v>
      </c>
      <c r="ET24" s="287">
        <f t="shared" si="8"/>
        <v>0</v>
      </c>
      <c r="EU24" s="287">
        <f t="shared" si="8"/>
        <v>0</v>
      </c>
      <c r="EV24" s="287">
        <f t="shared" si="8"/>
        <v>0</v>
      </c>
      <c r="EW24" s="287">
        <f t="shared" si="8"/>
        <v>0</v>
      </c>
      <c r="EX24" s="287">
        <f t="shared" si="8"/>
        <v>0</v>
      </c>
      <c r="EY24" s="287">
        <f t="shared" si="8"/>
        <v>0</v>
      </c>
      <c r="EZ24" s="287">
        <f t="shared" si="8"/>
        <v>0</v>
      </c>
      <c r="FA24" s="287">
        <f t="shared" si="8"/>
        <v>0</v>
      </c>
      <c r="FB24" s="287">
        <f t="shared" si="8"/>
        <v>0</v>
      </c>
      <c r="FC24" s="287">
        <f t="shared" si="8"/>
        <v>0</v>
      </c>
      <c r="FD24" s="287">
        <f t="shared" si="8"/>
        <v>0</v>
      </c>
      <c r="FE24" s="287">
        <f t="shared" si="8"/>
        <v>0</v>
      </c>
      <c r="FF24" s="287">
        <f t="shared" si="8"/>
        <v>0</v>
      </c>
      <c r="FG24" s="287">
        <f t="shared" si="8"/>
        <v>0</v>
      </c>
      <c r="FH24" s="287">
        <f t="shared" si="8"/>
        <v>0</v>
      </c>
      <c r="FI24" s="287">
        <f t="shared" si="8"/>
        <v>0</v>
      </c>
      <c r="FJ24" s="287">
        <f t="shared" si="8"/>
        <v>0</v>
      </c>
      <c r="FK24" s="287">
        <f t="shared" si="8"/>
        <v>0</v>
      </c>
      <c r="FL24" s="287">
        <f t="shared" si="8"/>
        <v>0</v>
      </c>
      <c r="FM24" s="287">
        <f t="shared" si="8"/>
        <v>0</v>
      </c>
      <c r="FN24" s="287">
        <f t="shared" si="8"/>
        <v>0</v>
      </c>
      <c r="FO24" s="287">
        <f t="shared" si="8"/>
        <v>0</v>
      </c>
      <c r="FP24" s="287">
        <f t="shared" si="8"/>
        <v>0</v>
      </c>
      <c r="FQ24" s="287">
        <f t="shared" si="8"/>
        <v>0</v>
      </c>
      <c r="FR24" s="287">
        <f t="shared" si="8"/>
        <v>0</v>
      </c>
      <c r="FS24" s="287">
        <f t="shared" si="8"/>
        <v>0</v>
      </c>
      <c r="FT24" s="287">
        <f t="shared" si="8"/>
        <v>0</v>
      </c>
      <c r="FU24" s="287">
        <f t="shared" si="8"/>
        <v>0</v>
      </c>
      <c r="FV24" s="287">
        <f t="shared" si="8"/>
        <v>0</v>
      </c>
      <c r="FW24" s="287">
        <f t="shared" si="8"/>
        <v>0</v>
      </c>
      <c r="FX24" s="287">
        <f t="shared" si="8"/>
        <v>0</v>
      </c>
      <c r="FY24" s="287">
        <f t="shared" si="8"/>
        <v>0</v>
      </c>
      <c r="FZ24" s="287">
        <f t="shared" si="8"/>
        <v>0</v>
      </c>
      <c r="GA24" s="287">
        <f t="shared" si="8"/>
        <v>0</v>
      </c>
      <c r="GB24" s="287">
        <f t="shared" si="8"/>
        <v>0</v>
      </c>
      <c r="GC24" s="287">
        <f t="shared" si="8"/>
        <v>0</v>
      </c>
      <c r="GD24" s="287">
        <f t="shared" si="8"/>
        <v>0</v>
      </c>
      <c r="GE24" s="287">
        <f t="shared" si="8"/>
        <v>0</v>
      </c>
      <c r="GF24" s="287">
        <f t="shared" si="8"/>
        <v>0</v>
      </c>
      <c r="GG24" s="287">
        <f t="shared" si="8"/>
        <v>0</v>
      </c>
      <c r="GH24" s="287">
        <f t="shared" si="8"/>
        <v>0</v>
      </c>
      <c r="GI24" s="287">
        <f t="shared" si="8"/>
        <v>0</v>
      </c>
      <c r="GJ24" s="287">
        <f t="shared" si="8"/>
        <v>0</v>
      </c>
    </row>
    <row r="25" spans="1:192" x14ac:dyDescent="0.25">
      <c r="A25" s="550"/>
      <c r="B25" s="550"/>
      <c r="C25" s="551"/>
      <c r="D25" s="552"/>
      <c r="E25" s="548"/>
      <c r="F25" s="548"/>
      <c r="G25" s="548"/>
      <c r="H25" s="548"/>
      <c r="I25" s="549"/>
      <c r="J25" s="548"/>
      <c r="K25" s="548"/>
      <c r="L25" s="548"/>
      <c r="M25" s="548"/>
      <c r="N25" s="548"/>
      <c r="O25" s="548"/>
      <c r="P25" s="548"/>
      <c r="Q25" s="548"/>
      <c r="R25" s="548"/>
      <c r="S25" s="548"/>
      <c r="T25" s="548"/>
      <c r="U25" s="548"/>
      <c r="V25" s="548"/>
      <c r="W25" s="548"/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48"/>
      <c r="AO25" s="548"/>
      <c r="AP25" s="548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 s="548"/>
      <c r="BG25" s="548"/>
      <c r="BH25" s="548"/>
      <c r="BI25" s="548"/>
      <c r="BJ25" s="548"/>
      <c r="BK25" s="548"/>
      <c r="BL25" s="548"/>
      <c r="BM25" s="548"/>
      <c r="BN25" s="548"/>
      <c r="BO25" s="548"/>
      <c r="BP25" s="548"/>
      <c r="BQ25" s="548"/>
      <c r="BR25" s="548"/>
      <c r="BS25" s="548"/>
      <c r="BT25" s="548"/>
      <c r="BU25" s="548"/>
      <c r="BV25" s="548"/>
      <c r="BW25" s="548"/>
      <c r="BX25" s="548"/>
      <c r="BY25" s="548"/>
      <c r="BZ25" s="548"/>
      <c r="CA25" s="548"/>
      <c r="CB25" s="548"/>
      <c r="CC25" s="548"/>
      <c r="CD25" s="548"/>
      <c r="CE25" s="548"/>
      <c r="CF25" s="548"/>
      <c r="CG25" s="548"/>
      <c r="CH25" s="548"/>
      <c r="CI25" s="548"/>
      <c r="CJ25" s="548"/>
      <c r="CK25" s="548"/>
      <c r="CL25" s="548"/>
      <c r="CM25" s="548"/>
      <c r="CN25" s="548"/>
      <c r="CO25" s="548"/>
      <c r="CP25" s="548"/>
      <c r="CQ25" s="548"/>
      <c r="CR25" s="548"/>
      <c r="CS25" s="548"/>
      <c r="CT25" s="548"/>
      <c r="CU25" s="548"/>
      <c r="CV25" s="548"/>
      <c r="CW25" s="548"/>
      <c r="CX25" s="548"/>
      <c r="CY25" s="548"/>
      <c r="CZ25" s="548"/>
      <c r="DA25" s="548"/>
      <c r="DB25" s="548"/>
      <c r="DC25" s="548"/>
      <c r="DD25" s="548"/>
      <c r="DE25" s="548"/>
      <c r="DF25" s="548"/>
      <c r="DG25" s="548"/>
      <c r="DH25" s="548"/>
      <c r="DI25" s="548"/>
      <c r="DJ25" s="548"/>
      <c r="DK25" s="548"/>
      <c r="DL25" s="548"/>
      <c r="DM25" s="548"/>
      <c r="DN25" s="548"/>
      <c r="DO25" s="548"/>
      <c r="DP25" s="548"/>
      <c r="DQ25" s="548"/>
      <c r="DR25" s="548"/>
      <c r="DS25" s="548"/>
      <c r="DT25" s="548"/>
      <c r="DU25" s="548"/>
      <c r="DV25" s="548"/>
      <c r="DW25" s="548"/>
      <c r="DX25" s="548"/>
      <c r="DY25" s="548"/>
      <c r="DZ25" s="548"/>
      <c r="EA25" s="548"/>
      <c r="EB25" s="548"/>
      <c r="EC25" s="548"/>
      <c r="ED25" s="548"/>
      <c r="EE25" s="548"/>
      <c r="EF25" s="548"/>
      <c r="EG25" s="548"/>
      <c r="EH25" s="548"/>
      <c r="EI25" s="548"/>
      <c r="EJ25" s="548"/>
      <c r="EK25" s="548"/>
      <c r="EL25" s="548"/>
      <c r="EM25" s="548"/>
      <c r="EN25" s="548"/>
      <c r="EO25" s="548"/>
      <c r="EP25" s="548"/>
      <c r="EQ25" s="548"/>
      <c r="ER25" s="548"/>
      <c r="ES25" s="548"/>
      <c r="ET25" s="548"/>
      <c r="EU25" s="548"/>
      <c r="EV25" s="548"/>
      <c r="EW25" s="548"/>
      <c r="EX25" s="548"/>
      <c r="EY25" s="548"/>
      <c r="EZ25" s="548"/>
      <c r="FA25" s="548"/>
      <c r="FB25" s="548"/>
      <c r="FC25" s="548"/>
      <c r="FD25" s="548"/>
      <c r="FE25" s="548"/>
      <c r="FF25" s="548"/>
      <c r="FG25" s="548"/>
      <c r="FH25" s="548"/>
      <c r="FI25" s="548"/>
      <c r="FJ25" s="548"/>
      <c r="FK25" s="548"/>
      <c r="FL25" s="548"/>
      <c r="FM25" s="548"/>
      <c r="FN25" s="548"/>
      <c r="FO25" s="548"/>
      <c r="FP25" s="548"/>
      <c r="FQ25" s="548"/>
      <c r="FR25" s="548"/>
      <c r="FS25" s="548"/>
      <c r="FT25" s="548"/>
      <c r="FU25" s="548"/>
      <c r="FV25" s="548"/>
      <c r="FW25" s="548"/>
      <c r="FX25" s="548"/>
      <c r="FY25" s="548"/>
      <c r="FZ25" s="548"/>
      <c r="GA25" s="548"/>
      <c r="GB25" s="548"/>
      <c r="GC25" s="548"/>
      <c r="GD25" s="548"/>
      <c r="GE25" s="548"/>
      <c r="GF25" s="548"/>
      <c r="GG25" s="548"/>
      <c r="GH25" s="548"/>
      <c r="GI25" s="548"/>
      <c r="GJ25" s="548"/>
    </row>
    <row r="26" spans="1:192" x14ac:dyDescent="0.25">
      <c r="A26" s="545"/>
      <c r="B26" s="545"/>
      <c r="C26" s="546"/>
      <c r="D26" s="547"/>
      <c r="E26" s="548"/>
      <c r="F26" s="548"/>
      <c r="G26" s="548"/>
      <c r="H26" s="548"/>
      <c r="I26" s="549"/>
      <c r="J26" s="548"/>
      <c r="K26" s="548"/>
      <c r="L26" s="548"/>
      <c r="M26" s="548"/>
      <c r="N26" s="548"/>
      <c r="O26" s="548"/>
      <c r="P26" s="548"/>
      <c r="Q26" s="287"/>
      <c r="R26" s="548"/>
      <c r="S26" s="548"/>
      <c r="T26" s="548"/>
      <c r="U26" s="548"/>
      <c r="V26" s="548"/>
      <c r="W26" s="548"/>
      <c r="X26" s="548"/>
      <c r="Y26" s="548"/>
      <c r="Z26" s="548"/>
      <c r="AA26" s="548"/>
      <c r="AB26" s="548"/>
      <c r="AC26" s="548"/>
      <c r="AD26" s="548"/>
      <c r="AE26" s="548"/>
      <c r="AF26" s="548"/>
      <c r="AG26" s="548"/>
      <c r="AH26" s="548"/>
      <c r="AI26" s="548"/>
      <c r="AJ26" s="548"/>
      <c r="AK26" s="548"/>
      <c r="AL26" s="548"/>
      <c r="AM26" s="548"/>
      <c r="AN26" s="548"/>
      <c r="AO26" s="548"/>
      <c r="AP26" s="548"/>
      <c r="AQ26" s="548"/>
      <c r="AR26" s="548"/>
      <c r="AS26" s="548"/>
      <c r="AT26" s="548"/>
      <c r="AU26" s="548"/>
      <c r="AV26" s="548"/>
      <c r="AW26" s="548"/>
      <c r="AX26" s="548"/>
      <c r="AY26" s="548"/>
      <c r="AZ26" s="548"/>
      <c r="BA26" s="548"/>
      <c r="BB26" s="548"/>
      <c r="BC26" s="548"/>
      <c r="BD26" s="548"/>
      <c r="BE26" s="548"/>
      <c r="BF26" s="548"/>
      <c r="BG26" s="548"/>
      <c r="BH26" s="548"/>
      <c r="BI26" s="548"/>
      <c r="BJ26" s="548"/>
      <c r="BK26" s="548"/>
      <c r="BL26" s="548"/>
      <c r="BM26" s="548"/>
      <c r="BN26" s="548"/>
      <c r="BO26" s="548"/>
      <c r="BP26" s="548"/>
      <c r="BQ26" s="548"/>
      <c r="BR26" s="548"/>
      <c r="BS26" s="548"/>
      <c r="BT26" s="548"/>
      <c r="BU26" s="548"/>
      <c r="BV26" s="548"/>
      <c r="BW26" s="548"/>
      <c r="BX26" s="548"/>
      <c r="BY26" s="548"/>
      <c r="BZ26" s="548"/>
      <c r="CA26" s="548"/>
      <c r="CB26" s="548"/>
      <c r="CC26" s="548"/>
      <c r="CD26" s="548"/>
      <c r="CE26" s="548"/>
      <c r="CF26" s="548"/>
      <c r="CG26" s="548"/>
      <c r="CH26" s="548"/>
      <c r="CI26" s="548"/>
      <c r="CJ26" s="548"/>
      <c r="CK26" s="548"/>
      <c r="CL26" s="548"/>
      <c r="CM26" s="548"/>
      <c r="CN26" s="548"/>
      <c r="CO26" s="548"/>
      <c r="CP26" s="548"/>
      <c r="CQ26" s="548"/>
      <c r="CR26" s="548"/>
      <c r="CS26" s="548"/>
      <c r="CT26" s="548"/>
      <c r="CU26" s="548"/>
      <c r="CV26" s="548"/>
      <c r="CW26" s="548"/>
      <c r="CX26" s="548"/>
      <c r="CY26" s="548"/>
      <c r="CZ26" s="548"/>
      <c r="DA26" s="548"/>
      <c r="DB26" s="548"/>
      <c r="DC26" s="548"/>
      <c r="DD26" s="548"/>
      <c r="DE26" s="548"/>
      <c r="DF26" s="548"/>
      <c r="DG26" s="548"/>
      <c r="DH26" s="548"/>
      <c r="DI26" s="548"/>
      <c r="DJ26" s="548"/>
      <c r="DK26" s="548"/>
      <c r="DL26" s="548"/>
      <c r="DM26" s="548"/>
      <c r="DN26" s="548"/>
      <c r="DO26" s="548"/>
      <c r="DP26" s="548"/>
      <c r="DQ26" s="548"/>
      <c r="DR26" s="548"/>
      <c r="DS26" s="548"/>
      <c r="DT26" s="548"/>
      <c r="DU26" s="548"/>
      <c r="DV26" s="548"/>
      <c r="DW26" s="548"/>
      <c r="DX26" s="548"/>
      <c r="DY26" s="548"/>
      <c r="DZ26" s="548"/>
      <c r="EA26" s="548"/>
      <c r="EB26" s="548"/>
      <c r="EC26" s="548"/>
      <c r="ED26" s="548"/>
      <c r="EE26" s="548"/>
      <c r="EF26" s="548"/>
      <c r="EG26" s="548"/>
      <c r="EH26" s="548"/>
      <c r="EI26" s="548"/>
      <c r="EJ26" s="548"/>
      <c r="EK26" s="548"/>
      <c r="EL26" s="548"/>
      <c r="EM26" s="548"/>
      <c r="EN26" s="548"/>
      <c r="EO26" s="548"/>
      <c r="EP26" s="548"/>
      <c r="EQ26" s="548"/>
      <c r="ER26" s="548"/>
      <c r="ES26" s="548"/>
      <c r="ET26" s="548"/>
      <c r="EU26" s="548"/>
      <c r="EV26" s="548"/>
      <c r="EW26" s="548"/>
      <c r="EX26" s="548"/>
      <c r="EY26" s="548"/>
      <c r="EZ26" s="548"/>
      <c r="FA26" s="548"/>
      <c r="FB26" s="548"/>
      <c r="FC26" s="548"/>
      <c r="FD26" s="548"/>
      <c r="FE26" s="548"/>
      <c r="FF26" s="548"/>
      <c r="FG26" s="548"/>
      <c r="FH26" s="548"/>
      <c r="FI26" s="548"/>
      <c r="FJ26" s="548"/>
      <c r="FK26" s="548"/>
      <c r="FL26" s="548"/>
      <c r="FM26" s="548"/>
      <c r="FN26" s="548"/>
      <c r="FO26" s="548"/>
      <c r="FP26" s="548"/>
      <c r="FQ26" s="548"/>
      <c r="FR26" s="548"/>
      <c r="FS26" s="548"/>
      <c r="FT26" s="548"/>
      <c r="FU26" s="548"/>
      <c r="FV26" s="548"/>
      <c r="FW26" s="548"/>
      <c r="FX26" s="548"/>
      <c r="FY26" s="548"/>
      <c r="FZ26" s="548"/>
      <c r="GA26" s="548"/>
      <c r="GB26" s="548"/>
      <c r="GC26" s="548"/>
      <c r="GD26" s="548"/>
      <c r="GE26" s="548"/>
      <c r="GF26" s="548"/>
      <c r="GG26" s="548"/>
      <c r="GH26" s="548"/>
      <c r="GI26" s="548"/>
      <c r="GJ26" s="548"/>
    </row>
    <row r="27" spans="1:192" x14ac:dyDescent="0.25">
      <c r="A27" s="545"/>
      <c r="B27" s="545"/>
      <c r="C27" s="546"/>
      <c r="D27" s="547"/>
      <c r="E27" s="320" t="s">
        <v>671</v>
      </c>
      <c r="F27" s="736">
        <f>InpC!$F$18</f>
        <v>44681</v>
      </c>
      <c r="G27" s="548"/>
      <c r="H27" s="548"/>
      <c r="I27" s="549"/>
      <c r="J27" s="548">
        <f>IF(AND(J$2&lt;=$F$27,$F$27&lt;K$2),1,0)</f>
        <v>0</v>
      </c>
      <c r="K27" s="548">
        <f t="shared" ref="K27:BV27" si="9">IF(AND(K$2&lt;=$F$27,$F$27&lt;L$2),1,0)</f>
        <v>1</v>
      </c>
      <c r="L27" s="548">
        <f t="shared" si="9"/>
        <v>0</v>
      </c>
      <c r="M27" s="548">
        <f t="shared" si="9"/>
        <v>0</v>
      </c>
      <c r="N27" s="548">
        <f t="shared" si="9"/>
        <v>0</v>
      </c>
      <c r="O27" s="548">
        <f t="shared" si="9"/>
        <v>0</v>
      </c>
      <c r="P27" s="548">
        <f t="shared" si="9"/>
        <v>0</v>
      </c>
      <c r="Q27" s="548">
        <f t="shared" si="9"/>
        <v>0</v>
      </c>
      <c r="R27" s="548">
        <f t="shared" si="9"/>
        <v>0</v>
      </c>
      <c r="S27" s="548">
        <f t="shared" si="9"/>
        <v>0</v>
      </c>
      <c r="T27" s="548">
        <f t="shared" si="9"/>
        <v>0</v>
      </c>
      <c r="U27" s="548">
        <f t="shared" si="9"/>
        <v>0</v>
      </c>
      <c r="V27" s="548">
        <f t="shared" si="9"/>
        <v>0</v>
      </c>
      <c r="W27" s="548">
        <f t="shared" si="9"/>
        <v>0</v>
      </c>
      <c r="X27" s="548">
        <f t="shared" si="9"/>
        <v>0</v>
      </c>
      <c r="Y27" s="548">
        <f t="shared" si="9"/>
        <v>0</v>
      </c>
      <c r="Z27" s="548">
        <f t="shared" si="9"/>
        <v>0</v>
      </c>
      <c r="AA27" s="548">
        <f t="shared" si="9"/>
        <v>0</v>
      </c>
      <c r="AB27" s="548">
        <f t="shared" si="9"/>
        <v>0</v>
      </c>
      <c r="AC27" s="548">
        <f t="shared" si="9"/>
        <v>0</v>
      </c>
      <c r="AD27" s="548">
        <f t="shared" si="9"/>
        <v>0</v>
      </c>
      <c r="AE27" s="548">
        <f t="shared" si="9"/>
        <v>0</v>
      </c>
      <c r="AF27" s="548">
        <f t="shared" si="9"/>
        <v>0</v>
      </c>
      <c r="AG27" s="548">
        <f t="shared" si="9"/>
        <v>0</v>
      </c>
      <c r="AH27" s="548">
        <f t="shared" si="9"/>
        <v>0</v>
      </c>
      <c r="AI27" s="548">
        <f t="shared" si="9"/>
        <v>0</v>
      </c>
      <c r="AJ27" s="548">
        <f t="shared" si="9"/>
        <v>0</v>
      </c>
      <c r="AK27" s="548">
        <f t="shared" si="9"/>
        <v>0</v>
      </c>
      <c r="AL27" s="548">
        <f t="shared" si="9"/>
        <v>0</v>
      </c>
      <c r="AM27" s="548">
        <f t="shared" si="9"/>
        <v>0</v>
      </c>
      <c r="AN27" s="548">
        <f t="shared" si="9"/>
        <v>0</v>
      </c>
      <c r="AO27" s="548">
        <f t="shared" si="9"/>
        <v>0</v>
      </c>
      <c r="AP27" s="548">
        <f t="shared" si="9"/>
        <v>0</v>
      </c>
      <c r="AQ27" s="548">
        <f t="shared" si="9"/>
        <v>0</v>
      </c>
      <c r="AR27" s="548">
        <f t="shared" si="9"/>
        <v>0</v>
      </c>
      <c r="AS27" s="548">
        <f t="shared" si="9"/>
        <v>0</v>
      </c>
      <c r="AT27" s="548">
        <f t="shared" si="9"/>
        <v>0</v>
      </c>
      <c r="AU27" s="548">
        <f t="shared" si="9"/>
        <v>0</v>
      </c>
      <c r="AV27" s="548">
        <f t="shared" si="9"/>
        <v>0</v>
      </c>
      <c r="AW27" s="548">
        <f t="shared" si="9"/>
        <v>0</v>
      </c>
      <c r="AX27" s="548">
        <f t="shared" si="9"/>
        <v>0</v>
      </c>
      <c r="AY27" s="548">
        <f t="shared" si="9"/>
        <v>0</v>
      </c>
      <c r="AZ27" s="548">
        <f t="shared" si="9"/>
        <v>0</v>
      </c>
      <c r="BA27" s="548">
        <f t="shared" si="9"/>
        <v>0</v>
      </c>
      <c r="BB27" s="548">
        <f t="shared" si="9"/>
        <v>0</v>
      </c>
      <c r="BC27" s="548">
        <f t="shared" si="9"/>
        <v>0</v>
      </c>
      <c r="BD27" s="548">
        <f t="shared" si="9"/>
        <v>0</v>
      </c>
      <c r="BE27" s="548">
        <f t="shared" si="9"/>
        <v>0</v>
      </c>
      <c r="BF27" s="548">
        <f t="shared" si="9"/>
        <v>0</v>
      </c>
      <c r="BG27" s="548">
        <f t="shared" si="9"/>
        <v>0</v>
      </c>
      <c r="BH27" s="548">
        <f t="shared" si="9"/>
        <v>0</v>
      </c>
      <c r="BI27" s="548">
        <f t="shared" si="9"/>
        <v>0</v>
      </c>
      <c r="BJ27" s="548">
        <f t="shared" si="9"/>
        <v>0</v>
      </c>
      <c r="BK27" s="548">
        <f t="shared" si="9"/>
        <v>0</v>
      </c>
      <c r="BL27" s="548">
        <f t="shared" si="9"/>
        <v>0</v>
      </c>
      <c r="BM27" s="548">
        <f t="shared" si="9"/>
        <v>0</v>
      </c>
      <c r="BN27" s="548">
        <f t="shared" si="9"/>
        <v>0</v>
      </c>
      <c r="BO27" s="548">
        <f t="shared" si="9"/>
        <v>0</v>
      </c>
      <c r="BP27" s="548">
        <f t="shared" si="9"/>
        <v>0</v>
      </c>
      <c r="BQ27" s="548">
        <f t="shared" si="9"/>
        <v>0</v>
      </c>
      <c r="BR27" s="548">
        <f t="shared" si="9"/>
        <v>0</v>
      </c>
      <c r="BS27" s="548">
        <f t="shared" si="9"/>
        <v>0</v>
      </c>
      <c r="BT27" s="548">
        <f t="shared" si="9"/>
        <v>0</v>
      </c>
      <c r="BU27" s="548">
        <f t="shared" si="9"/>
        <v>0</v>
      </c>
      <c r="BV27" s="548">
        <f t="shared" si="9"/>
        <v>0</v>
      </c>
      <c r="BW27" s="548">
        <f t="shared" ref="BW27:EH27" si="10">IF(AND(BW$2&lt;=$F$27,$F$27&lt;BX$2),1,0)</f>
        <v>0</v>
      </c>
      <c r="BX27" s="548">
        <f t="shared" si="10"/>
        <v>0</v>
      </c>
      <c r="BY27" s="548">
        <f t="shared" si="10"/>
        <v>0</v>
      </c>
      <c r="BZ27" s="548">
        <f t="shared" si="10"/>
        <v>0</v>
      </c>
      <c r="CA27" s="548">
        <f t="shared" si="10"/>
        <v>0</v>
      </c>
      <c r="CB27" s="548">
        <f t="shared" si="10"/>
        <v>0</v>
      </c>
      <c r="CC27" s="548">
        <f t="shared" si="10"/>
        <v>0</v>
      </c>
      <c r="CD27" s="548">
        <f t="shared" si="10"/>
        <v>0</v>
      </c>
      <c r="CE27" s="548">
        <f t="shared" si="10"/>
        <v>0</v>
      </c>
      <c r="CF27" s="548">
        <f t="shared" si="10"/>
        <v>0</v>
      </c>
      <c r="CG27" s="548">
        <f t="shared" si="10"/>
        <v>0</v>
      </c>
      <c r="CH27" s="548">
        <f t="shared" si="10"/>
        <v>0</v>
      </c>
      <c r="CI27" s="548">
        <f t="shared" si="10"/>
        <v>0</v>
      </c>
      <c r="CJ27" s="548">
        <f t="shared" si="10"/>
        <v>0</v>
      </c>
      <c r="CK27" s="548">
        <f t="shared" si="10"/>
        <v>0</v>
      </c>
      <c r="CL27" s="548">
        <f t="shared" si="10"/>
        <v>0</v>
      </c>
      <c r="CM27" s="548">
        <f t="shared" si="10"/>
        <v>0</v>
      </c>
      <c r="CN27" s="548">
        <f t="shared" si="10"/>
        <v>0</v>
      </c>
      <c r="CO27" s="548">
        <f t="shared" si="10"/>
        <v>0</v>
      </c>
      <c r="CP27" s="548">
        <f t="shared" si="10"/>
        <v>0</v>
      </c>
      <c r="CQ27" s="548">
        <f t="shared" si="10"/>
        <v>0</v>
      </c>
      <c r="CR27" s="548">
        <f t="shared" si="10"/>
        <v>0</v>
      </c>
      <c r="CS27" s="548">
        <f t="shared" si="10"/>
        <v>0</v>
      </c>
      <c r="CT27" s="548">
        <f t="shared" si="10"/>
        <v>0</v>
      </c>
      <c r="CU27" s="548">
        <f t="shared" si="10"/>
        <v>0</v>
      </c>
      <c r="CV27" s="548">
        <f t="shared" si="10"/>
        <v>0</v>
      </c>
      <c r="CW27" s="548">
        <f t="shared" si="10"/>
        <v>0</v>
      </c>
      <c r="CX27" s="548">
        <f t="shared" si="10"/>
        <v>0</v>
      </c>
      <c r="CY27" s="548">
        <f t="shared" si="10"/>
        <v>0</v>
      </c>
      <c r="CZ27" s="548">
        <f t="shared" si="10"/>
        <v>0</v>
      </c>
      <c r="DA27" s="548">
        <f t="shared" si="10"/>
        <v>0</v>
      </c>
      <c r="DB27" s="548">
        <f t="shared" si="10"/>
        <v>0</v>
      </c>
      <c r="DC27" s="548">
        <f t="shared" si="10"/>
        <v>0</v>
      </c>
      <c r="DD27" s="548">
        <f t="shared" si="10"/>
        <v>0</v>
      </c>
      <c r="DE27" s="548">
        <f t="shared" si="10"/>
        <v>0</v>
      </c>
      <c r="DF27" s="548">
        <f t="shared" si="10"/>
        <v>0</v>
      </c>
      <c r="DG27" s="548">
        <f t="shared" si="10"/>
        <v>0</v>
      </c>
      <c r="DH27" s="548">
        <f t="shared" si="10"/>
        <v>0</v>
      </c>
      <c r="DI27" s="548">
        <f t="shared" si="10"/>
        <v>0</v>
      </c>
      <c r="DJ27" s="548">
        <f t="shared" si="10"/>
        <v>0</v>
      </c>
      <c r="DK27" s="548">
        <f t="shared" si="10"/>
        <v>0</v>
      </c>
      <c r="DL27" s="548">
        <f t="shared" si="10"/>
        <v>0</v>
      </c>
      <c r="DM27" s="548">
        <f t="shared" si="10"/>
        <v>0</v>
      </c>
      <c r="DN27" s="548">
        <f t="shared" si="10"/>
        <v>0</v>
      </c>
      <c r="DO27" s="548">
        <f t="shared" si="10"/>
        <v>0</v>
      </c>
      <c r="DP27" s="548">
        <f t="shared" si="10"/>
        <v>0</v>
      </c>
      <c r="DQ27" s="548">
        <f t="shared" si="10"/>
        <v>0</v>
      </c>
      <c r="DR27" s="548">
        <f t="shared" si="10"/>
        <v>0</v>
      </c>
      <c r="DS27" s="548">
        <f t="shared" si="10"/>
        <v>0</v>
      </c>
      <c r="DT27" s="548">
        <f t="shared" si="10"/>
        <v>0</v>
      </c>
      <c r="DU27" s="548">
        <f t="shared" si="10"/>
        <v>0</v>
      </c>
      <c r="DV27" s="548">
        <f t="shared" si="10"/>
        <v>0</v>
      </c>
      <c r="DW27" s="548">
        <f t="shared" si="10"/>
        <v>0</v>
      </c>
      <c r="DX27" s="548">
        <f t="shared" si="10"/>
        <v>0</v>
      </c>
      <c r="DY27" s="548">
        <f t="shared" si="10"/>
        <v>0</v>
      </c>
      <c r="DZ27" s="548">
        <f t="shared" si="10"/>
        <v>0</v>
      </c>
      <c r="EA27" s="548">
        <f t="shared" si="10"/>
        <v>0</v>
      </c>
      <c r="EB27" s="548">
        <f t="shared" si="10"/>
        <v>0</v>
      </c>
      <c r="EC27" s="548">
        <f t="shared" si="10"/>
        <v>0</v>
      </c>
      <c r="ED27" s="548">
        <f t="shared" si="10"/>
        <v>0</v>
      </c>
      <c r="EE27" s="548">
        <f t="shared" si="10"/>
        <v>0</v>
      </c>
      <c r="EF27" s="548">
        <f t="shared" si="10"/>
        <v>0</v>
      </c>
      <c r="EG27" s="548">
        <f t="shared" si="10"/>
        <v>0</v>
      </c>
      <c r="EH27" s="548">
        <f t="shared" si="10"/>
        <v>0</v>
      </c>
      <c r="EI27" s="548">
        <f t="shared" ref="EI27:GJ27" si="11">IF(AND(EI$2&lt;=$F$27,$F$27&lt;EJ$2),1,0)</f>
        <v>0</v>
      </c>
      <c r="EJ27" s="548">
        <f t="shared" si="11"/>
        <v>0</v>
      </c>
      <c r="EK27" s="548">
        <f t="shared" si="11"/>
        <v>0</v>
      </c>
      <c r="EL27" s="548">
        <f t="shared" si="11"/>
        <v>0</v>
      </c>
      <c r="EM27" s="548">
        <f t="shared" si="11"/>
        <v>0</v>
      </c>
      <c r="EN27" s="548">
        <f t="shared" si="11"/>
        <v>0</v>
      </c>
      <c r="EO27" s="548">
        <f t="shared" si="11"/>
        <v>0</v>
      </c>
      <c r="EP27" s="548">
        <f t="shared" si="11"/>
        <v>0</v>
      </c>
      <c r="EQ27" s="548">
        <f t="shared" si="11"/>
        <v>0</v>
      </c>
      <c r="ER27" s="548">
        <f t="shared" si="11"/>
        <v>0</v>
      </c>
      <c r="ES27" s="548">
        <f t="shared" si="11"/>
        <v>0</v>
      </c>
      <c r="ET27" s="548">
        <f t="shared" si="11"/>
        <v>0</v>
      </c>
      <c r="EU27" s="548">
        <f t="shared" si="11"/>
        <v>0</v>
      </c>
      <c r="EV27" s="548">
        <f t="shared" si="11"/>
        <v>0</v>
      </c>
      <c r="EW27" s="548">
        <f t="shared" si="11"/>
        <v>0</v>
      </c>
      <c r="EX27" s="548">
        <f t="shared" si="11"/>
        <v>0</v>
      </c>
      <c r="EY27" s="548">
        <f t="shared" si="11"/>
        <v>0</v>
      </c>
      <c r="EZ27" s="548">
        <f t="shared" si="11"/>
        <v>0</v>
      </c>
      <c r="FA27" s="548">
        <f t="shared" si="11"/>
        <v>0</v>
      </c>
      <c r="FB27" s="548">
        <f t="shared" si="11"/>
        <v>0</v>
      </c>
      <c r="FC27" s="548">
        <f t="shared" si="11"/>
        <v>0</v>
      </c>
      <c r="FD27" s="548">
        <f t="shared" si="11"/>
        <v>0</v>
      </c>
      <c r="FE27" s="548">
        <f t="shared" si="11"/>
        <v>0</v>
      </c>
      <c r="FF27" s="548">
        <f t="shared" si="11"/>
        <v>0</v>
      </c>
      <c r="FG27" s="548">
        <f t="shared" si="11"/>
        <v>0</v>
      </c>
      <c r="FH27" s="548">
        <f t="shared" si="11"/>
        <v>0</v>
      </c>
      <c r="FI27" s="548">
        <f t="shared" si="11"/>
        <v>0</v>
      </c>
      <c r="FJ27" s="548">
        <f t="shared" si="11"/>
        <v>0</v>
      </c>
      <c r="FK27" s="548">
        <f t="shared" si="11"/>
        <v>0</v>
      </c>
      <c r="FL27" s="548">
        <f t="shared" si="11"/>
        <v>0</v>
      </c>
      <c r="FM27" s="548">
        <f t="shared" si="11"/>
        <v>0</v>
      </c>
      <c r="FN27" s="548">
        <f t="shared" si="11"/>
        <v>0</v>
      </c>
      <c r="FO27" s="548">
        <f t="shared" si="11"/>
        <v>0</v>
      </c>
      <c r="FP27" s="548">
        <f t="shared" si="11"/>
        <v>0</v>
      </c>
      <c r="FQ27" s="548">
        <f t="shared" si="11"/>
        <v>0</v>
      </c>
      <c r="FR27" s="548">
        <f t="shared" si="11"/>
        <v>0</v>
      </c>
      <c r="FS27" s="548">
        <f t="shared" si="11"/>
        <v>0</v>
      </c>
      <c r="FT27" s="548">
        <f t="shared" si="11"/>
        <v>0</v>
      </c>
      <c r="FU27" s="548">
        <f t="shared" si="11"/>
        <v>0</v>
      </c>
      <c r="FV27" s="548">
        <f t="shared" si="11"/>
        <v>0</v>
      </c>
      <c r="FW27" s="548">
        <f t="shared" si="11"/>
        <v>0</v>
      </c>
      <c r="FX27" s="548">
        <f t="shared" si="11"/>
        <v>0</v>
      </c>
      <c r="FY27" s="548">
        <f t="shared" si="11"/>
        <v>0</v>
      </c>
      <c r="FZ27" s="548">
        <f t="shared" si="11"/>
        <v>0</v>
      </c>
      <c r="GA27" s="548">
        <f t="shared" si="11"/>
        <v>0</v>
      </c>
      <c r="GB27" s="548">
        <f t="shared" si="11"/>
        <v>0</v>
      </c>
      <c r="GC27" s="548">
        <f t="shared" si="11"/>
        <v>0</v>
      </c>
      <c r="GD27" s="548">
        <f t="shared" si="11"/>
        <v>0</v>
      </c>
      <c r="GE27" s="548">
        <f t="shared" si="11"/>
        <v>0</v>
      </c>
      <c r="GF27" s="548">
        <f t="shared" si="11"/>
        <v>0</v>
      </c>
      <c r="GG27" s="548">
        <f t="shared" si="11"/>
        <v>0</v>
      </c>
      <c r="GH27" s="548">
        <f t="shared" si="11"/>
        <v>0</v>
      </c>
      <c r="GI27" s="548">
        <f t="shared" si="11"/>
        <v>0</v>
      </c>
      <c r="GJ27" s="548">
        <f t="shared" si="11"/>
        <v>0</v>
      </c>
    </row>
    <row r="28" spans="1:192" x14ac:dyDescent="0.25">
      <c r="A28" s="545"/>
      <c r="B28" s="545"/>
      <c r="C28" s="546"/>
      <c r="D28" s="547"/>
      <c r="E28" s="320" t="s">
        <v>672</v>
      </c>
      <c r="F28" s="548">
        <f>26/6</f>
        <v>4.333333333333333</v>
      </c>
      <c r="G28" s="548" t="s">
        <v>88</v>
      </c>
      <c r="H28" s="548"/>
      <c r="I28" s="549"/>
      <c r="J28" s="548"/>
      <c r="K28" s="548"/>
      <c r="L28" s="548"/>
      <c r="M28" s="548"/>
      <c r="N28" s="548"/>
      <c r="O28" s="548"/>
      <c r="P28" s="548"/>
      <c r="Q28" s="548"/>
      <c r="R28" s="548"/>
      <c r="S28" s="548"/>
      <c r="T28" s="548"/>
      <c r="U28" s="548"/>
      <c r="V28" s="548"/>
      <c r="W28" s="548"/>
      <c r="X28" s="548"/>
      <c r="Y28" s="548"/>
      <c r="Z28" s="548"/>
      <c r="AA28" s="548"/>
      <c r="AB28" s="548"/>
      <c r="AC28" s="548"/>
      <c r="AD28" s="548"/>
      <c r="AE28" s="548"/>
      <c r="AF28" s="548"/>
      <c r="AG28" s="548"/>
      <c r="AH28" s="548"/>
      <c r="AI28" s="548"/>
      <c r="AJ28" s="548"/>
      <c r="AK28" s="548"/>
      <c r="AL28" s="548"/>
      <c r="AM28" s="548"/>
      <c r="AN28" s="548"/>
      <c r="AO28" s="548"/>
      <c r="AP28" s="548"/>
      <c r="AQ28" s="548"/>
      <c r="AR28" s="548"/>
      <c r="AS28" s="548"/>
      <c r="AT28" s="548"/>
      <c r="AU28" s="548"/>
      <c r="AV28" s="548"/>
      <c r="AW28" s="548"/>
      <c r="AX28" s="548"/>
      <c r="AY28" s="548"/>
      <c r="AZ28" s="548"/>
      <c r="BA28" s="548"/>
      <c r="BB28" s="548"/>
      <c r="BC28" s="548"/>
      <c r="BD28" s="548"/>
      <c r="BE28" s="548"/>
      <c r="BF28" s="548"/>
      <c r="BG28" s="548"/>
      <c r="BH28" s="548"/>
      <c r="BI28" s="548"/>
      <c r="BJ28" s="548"/>
      <c r="BK28" s="548"/>
      <c r="BL28" s="548"/>
      <c r="BM28" s="548"/>
      <c r="BN28" s="548"/>
      <c r="BO28" s="548"/>
      <c r="BP28" s="548"/>
      <c r="BQ28" s="548"/>
      <c r="BR28" s="548"/>
      <c r="BS28" s="548"/>
      <c r="BT28" s="548"/>
      <c r="BU28" s="548"/>
      <c r="BV28" s="548"/>
      <c r="BW28" s="548"/>
      <c r="BX28" s="548"/>
      <c r="BY28" s="548"/>
      <c r="BZ28" s="548"/>
      <c r="CA28" s="548"/>
      <c r="CB28" s="548"/>
      <c r="CC28" s="548"/>
      <c r="CD28" s="548"/>
      <c r="CE28" s="548"/>
      <c r="CF28" s="548"/>
      <c r="CG28" s="548"/>
      <c r="CH28" s="548"/>
      <c r="CI28" s="548"/>
      <c r="CJ28" s="548"/>
      <c r="CK28" s="548"/>
      <c r="CL28" s="548"/>
      <c r="CM28" s="548"/>
      <c r="CN28" s="548"/>
      <c r="CO28" s="548"/>
      <c r="CP28" s="548"/>
      <c r="CQ28" s="548"/>
      <c r="CR28" s="548"/>
      <c r="CS28" s="548"/>
      <c r="CT28" s="548"/>
      <c r="CU28" s="548"/>
      <c r="CV28" s="548"/>
      <c r="CW28" s="548"/>
      <c r="CX28" s="548"/>
      <c r="CY28" s="548"/>
      <c r="CZ28" s="548"/>
      <c r="DA28" s="548"/>
      <c r="DB28" s="548"/>
      <c r="DC28" s="548"/>
      <c r="DD28" s="548"/>
      <c r="DE28" s="548"/>
      <c r="DF28" s="548"/>
      <c r="DG28" s="548"/>
      <c r="DH28" s="548"/>
      <c r="DI28" s="548"/>
      <c r="DJ28" s="548"/>
      <c r="DK28" s="548"/>
      <c r="DL28" s="548"/>
      <c r="DM28" s="548"/>
      <c r="DN28" s="548"/>
      <c r="DO28" s="548"/>
      <c r="DP28" s="548"/>
      <c r="DQ28" s="548"/>
      <c r="DR28" s="548"/>
      <c r="DS28" s="548"/>
      <c r="DT28" s="548"/>
      <c r="DU28" s="548"/>
      <c r="DV28" s="548"/>
      <c r="DW28" s="548"/>
      <c r="DX28" s="548"/>
      <c r="DY28" s="548"/>
      <c r="DZ28" s="548"/>
      <c r="EA28" s="548"/>
      <c r="EB28" s="548"/>
      <c r="EC28" s="548"/>
      <c r="ED28" s="548"/>
      <c r="EE28" s="548"/>
      <c r="EF28" s="548"/>
      <c r="EG28" s="548"/>
      <c r="EH28" s="548"/>
      <c r="EI28" s="548"/>
      <c r="EJ28" s="548"/>
      <c r="EK28" s="548"/>
      <c r="EL28" s="548"/>
      <c r="EM28" s="548"/>
      <c r="EN28" s="548"/>
      <c r="EO28" s="548"/>
      <c r="EP28" s="548"/>
      <c r="EQ28" s="548"/>
      <c r="ER28" s="548"/>
      <c r="ES28" s="548"/>
      <c r="ET28" s="548"/>
      <c r="EU28" s="548"/>
      <c r="EV28" s="548"/>
      <c r="EW28" s="548"/>
      <c r="EX28" s="548"/>
      <c r="EY28" s="548"/>
      <c r="EZ28" s="548"/>
      <c r="FA28" s="548"/>
      <c r="FB28" s="548"/>
      <c r="FC28" s="548"/>
      <c r="FD28" s="548"/>
      <c r="FE28" s="548"/>
      <c r="FF28" s="548"/>
      <c r="FG28" s="548"/>
      <c r="FH28" s="548"/>
      <c r="FI28" s="548"/>
      <c r="FJ28" s="548"/>
      <c r="FK28" s="548"/>
      <c r="FL28" s="548"/>
      <c r="FM28" s="548"/>
      <c r="FN28" s="548"/>
      <c r="FO28" s="548"/>
      <c r="FP28" s="548"/>
      <c r="FQ28" s="548"/>
      <c r="FR28" s="548"/>
      <c r="FS28" s="548"/>
      <c r="FT28" s="548"/>
      <c r="FU28" s="548"/>
      <c r="FV28" s="548"/>
      <c r="FW28" s="548"/>
      <c r="FX28" s="548"/>
      <c r="FY28" s="548"/>
      <c r="FZ28" s="548"/>
      <c r="GA28" s="548"/>
      <c r="GB28" s="548"/>
      <c r="GC28" s="548"/>
      <c r="GD28" s="548"/>
      <c r="GE28" s="548"/>
      <c r="GF28" s="548"/>
      <c r="GG28" s="548"/>
      <c r="GH28" s="548"/>
      <c r="GI28" s="548"/>
      <c r="GJ28" s="548"/>
    </row>
    <row r="29" spans="1:192" x14ac:dyDescent="0.25">
      <c r="A29" s="545"/>
      <c r="B29" s="545"/>
      <c r="C29" s="546"/>
      <c r="D29" s="547"/>
      <c r="E29" s="320" t="s">
        <v>673</v>
      </c>
      <c r="F29" s="736">
        <f xml:space="preserve"> EOMONTH(F27, F28*6)</f>
        <v>45473</v>
      </c>
      <c r="G29" s="548"/>
      <c r="H29" s="548"/>
      <c r="I29" s="549"/>
      <c r="J29" s="548">
        <f t="shared" ref="J29" si="12">IF(AND(J$2&lt;=$F$29,$F$29&lt;K$2),1,0)</f>
        <v>0</v>
      </c>
      <c r="K29" s="548">
        <f t="shared" ref="K29:BV29" si="13">IF(AND(K$2&lt;=$F$29,$F$29&lt;L$2),1,0)</f>
        <v>0</v>
      </c>
      <c r="L29" s="548">
        <f t="shared" si="13"/>
        <v>0</v>
      </c>
      <c r="M29" s="548">
        <f t="shared" si="13"/>
        <v>0</v>
      </c>
      <c r="N29" s="548">
        <f t="shared" si="13"/>
        <v>0</v>
      </c>
      <c r="O29" s="548">
        <f t="shared" si="13"/>
        <v>0</v>
      </c>
      <c r="P29" s="548">
        <f t="shared" si="13"/>
        <v>1</v>
      </c>
      <c r="Q29" s="548">
        <f t="shared" si="13"/>
        <v>0</v>
      </c>
      <c r="R29" s="548">
        <f t="shared" si="13"/>
        <v>0</v>
      </c>
      <c r="S29" s="548">
        <f t="shared" si="13"/>
        <v>0</v>
      </c>
      <c r="T29" s="548">
        <f t="shared" si="13"/>
        <v>0</v>
      </c>
      <c r="U29" s="548">
        <f t="shared" si="13"/>
        <v>0</v>
      </c>
      <c r="V29" s="548">
        <f t="shared" si="13"/>
        <v>0</v>
      </c>
      <c r="W29" s="548">
        <f t="shared" si="13"/>
        <v>0</v>
      </c>
      <c r="X29" s="548">
        <f t="shared" si="13"/>
        <v>0</v>
      </c>
      <c r="Y29" s="548">
        <f t="shared" si="13"/>
        <v>0</v>
      </c>
      <c r="Z29" s="548">
        <f t="shared" si="13"/>
        <v>0</v>
      </c>
      <c r="AA29" s="548">
        <f t="shared" si="13"/>
        <v>0</v>
      </c>
      <c r="AB29" s="548">
        <f t="shared" si="13"/>
        <v>0</v>
      </c>
      <c r="AC29" s="548">
        <f t="shared" si="13"/>
        <v>0</v>
      </c>
      <c r="AD29" s="548">
        <f t="shared" si="13"/>
        <v>0</v>
      </c>
      <c r="AE29" s="548">
        <f t="shared" si="13"/>
        <v>0</v>
      </c>
      <c r="AF29" s="548">
        <f t="shared" si="13"/>
        <v>0</v>
      </c>
      <c r="AG29" s="548">
        <f t="shared" si="13"/>
        <v>0</v>
      </c>
      <c r="AH29" s="548">
        <f t="shared" si="13"/>
        <v>0</v>
      </c>
      <c r="AI29" s="548">
        <f t="shared" si="13"/>
        <v>0</v>
      </c>
      <c r="AJ29" s="548">
        <f t="shared" si="13"/>
        <v>0</v>
      </c>
      <c r="AK29" s="548">
        <f t="shared" si="13"/>
        <v>0</v>
      </c>
      <c r="AL29" s="548">
        <f t="shared" si="13"/>
        <v>0</v>
      </c>
      <c r="AM29" s="548">
        <f t="shared" si="13"/>
        <v>0</v>
      </c>
      <c r="AN29" s="548">
        <f t="shared" si="13"/>
        <v>0</v>
      </c>
      <c r="AO29" s="548">
        <f t="shared" si="13"/>
        <v>0</v>
      </c>
      <c r="AP29" s="548">
        <f t="shared" si="13"/>
        <v>0</v>
      </c>
      <c r="AQ29" s="548">
        <f t="shared" si="13"/>
        <v>0</v>
      </c>
      <c r="AR29" s="548">
        <f t="shared" si="13"/>
        <v>0</v>
      </c>
      <c r="AS29" s="548">
        <f t="shared" si="13"/>
        <v>0</v>
      </c>
      <c r="AT29" s="548">
        <f t="shared" si="13"/>
        <v>0</v>
      </c>
      <c r="AU29" s="548">
        <f t="shared" si="13"/>
        <v>0</v>
      </c>
      <c r="AV29" s="548">
        <f t="shared" si="13"/>
        <v>0</v>
      </c>
      <c r="AW29" s="548">
        <f t="shared" si="13"/>
        <v>0</v>
      </c>
      <c r="AX29" s="548">
        <f t="shared" si="13"/>
        <v>0</v>
      </c>
      <c r="AY29" s="548">
        <f t="shared" si="13"/>
        <v>0</v>
      </c>
      <c r="AZ29" s="548">
        <f t="shared" si="13"/>
        <v>0</v>
      </c>
      <c r="BA29" s="548">
        <f t="shared" si="13"/>
        <v>0</v>
      </c>
      <c r="BB29" s="548">
        <f t="shared" si="13"/>
        <v>0</v>
      </c>
      <c r="BC29" s="548">
        <f t="shared" si="13"/>
        <v>0</v>
      </c>
      <c r="BD29" s="548">
        <f t="shared" si="13"/>
        <v>0</v>
      </c>
      <c r="BE29" s="548">
        <f t="shared" si="13"/>
        <v>0</v>
      </c>
      <c r="BF29" s="548">
        <f t="shared" si="13"/>
        <v>0</v>
      </c>
      <c r="BG29" s="548">
        <f t="shared" si="13"/>
        <v>0</v>
      </c>
      <c r="BH29" s="548">
        <f t="shared" si="13"/>
        <v>0</v>
      </c>
      <c r="BI29" s="548">
        <f t="shared" si="13"/>
        <v>0</v>
      </c>
      <c r="BJ29" s="548">
        <f t="shared" si="13"/>
        <v>0</v>
      </c>
      <c r="BK29" s="548">
        <f t="shared" si="13"/>
        <v>0</v>
      </c>
      <c r="BL29" s="548">
        <f t="shared" si="13"/>
        <v>0</v>
      </c>
      <c r="BM29" s="548">
        <f t="shared" si="13"/>
        <v>0</v>
      </c>
      <c r="BN29" s="548">
        <f t="shared" si="13"/>
        <v>0</v>
      </c>
      <c r="BO29" s="548">
        <f t="shared" si="13"/>
        <v>0</v>
      </c>
      <c r="BP29" s="548">
        <f t="shared" si="13"/>
        <v>0</v>
      </c>
      <c r="BQ29" s="548">
        <f t="shared" si="13"/>
        <v>0</v>
      </c>
      <c r="BR29" s="548">
        <f t="shared" si="13"/>
        <v>0</v>
      </c>
      <c r="BS29" s="548">
        <f t="shared" si="13"/>
        <v>0</v>
      </c>
      <c r="BT29" s="548">
        <f t="shared" si="13"/>
        <v>0</v>
      </c>
      <c r="BU29" s="548">
        <f t="shared" si="13"/>
        <v>0</v>
      </c>
      <c r="BV29" s="548">
        <f t="shared" si="13"/>
        <v>0</v>
      </c>
      <c r="BW29" s="548">
        <f t="shared" ref="BW29:EH29" si="14">IF(AND(BW$2&lt;=$F$29,$F$29&lt;BX$2),1,0)</f>
        <v>0</v>
      </c>
      <c r="BX29" s="548">
        <f t="shared" si="14"/>
        <v>0</v>
      </c>
      <c r="BY29" s="548">
        <f t="shared" si="14"/>
        <v>0</v>
      </c>
      <c r="BZ29" s="548">
        <f t="shared" si="14"/>
        <v>0</v>
      </c>
      <c r="CA29" s="548">
        <f t="shared" si="14"/>
        <v>0</v>
      </c>
      <c r="CB29" s="548">
        <f t="shared" si="14"/>
        <v>0</v>
      </c>
      <c r="CC29" s="548">
        <f t="shared" si="14"/>
        <v>0</v>
      </c>
      <c r="CD29" s="548">
        <f t="shared" si="14"/>
        <v>0</v>
      </c>
      <c r="CE29" s="548">
        <f t="shared" si="14"/>
        <v>0</v>
      </c>
      <c r="CF29" s="548">
        <f t="shared" si="14"/>
        <v>0</v>
      </c>
      <c r="CG29" s="548">
        <f t="shared" si="14"/>
        <v>0</v>
      </c>
      <c r="CH29" s="548">
        <f t="shared" si="14"/>
        <v>0</v>
      </c>
      <c r="CI29" s="548">
        <f t="shared" si="14"/>
        <v>0</v>
      </c>
      <c r="CJ29" s="548">
        <f t="shared" si="14"/>
        <v>0</v>
      </c>
      <c r="CK29" s="548">
        <f t="shared" si="14"/>
        <v>0</v>
      </c>
      <c r="CL29" s="548">
        <f t="shared" si="14"/>
        <v>0</v>
      </c>
      <c r="CM29" s="548">
        <f t="shared" si="14"/>
        <v>0</v>
      </c>
      <c r="CN29" s="548">
        <f t="shared" si="14"/>
        <v>0</v>
      </c>
      <c r="CO29" s="548">
        <f t="shared" si="14"/>
        <v>0</v>
      </c>
      <c r="CP29" s="548">
        <f t="shared" si="14"/>
        <v>0</v>
      </c>
      <c r="CQ29" s="548">
        <f t="shared" si="14"/>
        <v>0</v>
      </c>
      <c r="CR29" s="548">
        <f t="shared" si="14"/>
        <v>0</v>
      </c>
      <c r="CS29" s="548">
        <f t="shared" si="14"/>
        <v>0</v>
      </c>
      <c r="CT29" s="548">
        <f t="shared" si="14"/>
        <v>0</v>
      </c>
      <c r="CU29" s="548">
        <f t="shared" si="14"/>
        <v>0</v>
      </c>
      <c r="CV29" s="548">
        <f t="shared" si="14"/>
        <v>0</v>
      </c>
      <c r="CW29" s="548">
        <f t="shared" si="14"/>
        <v>0</v>
      </c>
      <c r="CX29" s="548">
        <f t="shared" si="14"/>
        <v>0</v>
      </c>
      <c r="CY29" s="548">
        <f t="shared" si="14"/>
        <v>0</v>
      </c>
      <c r="CZ29" s="548">
        <f t="shared" si="14"/>
        <v>0</v>
      </c>
      <c r="DA29" s="548">
        <f t="shared" si="14"/>
        <v>0</v>
      </c>
      <c r="DB29" s="548">
        <f t="shared" si="14"/>
        <v>0</v>
      </c>
      <c r="DC29" s="548">
        <f t="shared" si="14"/>
        <v>0</v>
      </c>
      <c r="DD29" s="548">
        <f t="shared" si="14"/>
        <v>0</v>
      </c>
      <c r="DE29" s="548">
        <f t="shared" si="14"/>
        <v>0</v>
      </c>
      <c r="DF29" s="548">
        <f t="shared" si="14"/>
        <v>0</v>
      </c>
      <c r="DG29" s="548">
        <f t="shared" si="14"/>
        <v>0</v>
      </c>
      <c r="DH29" s="548">
        <f t="shared" si="14"/>
        <v>0</v>
      </c>
      <c r="DI29" s="548">
        <f t="shared" si="14"/>
        <v>0</v>
      </c>
      <c r="DJ29" s="548">
        <f t="shared" si="14"/>
        <v>0</v>
      </c>
      <c r="DK29" s="548">
        <f t="shared" si="14"/>
        <v>0</v>
      </c>
      <c r="DL29" s="548">
        <f t="shared" si="14"/>
        <v>0</v>
      </c>
      <c r="DM29" s="548">
        <f t="shared" si="14"/>
        <v>0</v>
      </c>
      <c r="DN29" s="548">
        <f t="shared" si="14"/>
        <v>0</v>
      </c>
      <c r="DO29" s="548">
        <f t="shared" si="14"/>
        <v>0</v>
      </c>
      <c r="DP29" s="548">
        <f t="shared" si="14"/>
        <v>0</v>
      </c>
      <c r="DQ29" s="548">
        <f t="shared" si="14"/>
        <v>0</v>
      </c>
      <c r="DR29" s="548">
        <f t="shared" si="14"/>
        <v>0</v>
      </c>
      <c r="DS29" s="548">
        <f t="shared" si="14"/>
        <v>0</v>
      </c>
      <c r="DT29" s="548">
        <f t="shared" si="14"/>
        <v>0</v>
      </c>
      <c r="DU29" s="548">
        <f t="shared" si="14"/>
        <v>0</v>
      </c>
      <c r="DV29" s="548">
        <f t="shared" si="14"/>
        <v>0</v>
      </c>
      <c r="DW29" s="548">
        <f t="shared" si="14"/>
        <v>0</v>
      </c>
      <c r="DX29" s="548">
        <f t="shared" si="14"/>
        <v>0</v>
      </c>
      <c r="DY29" s="548">
        <f t="shared" si="14"/>
        <v>0</v>
      </c>
      <c r="DZ29" s="548">
        <f t="shared" si="14"/>
        <v>0</v>
      </c>
      <c r="EA29" s="548">
        <f t="shared" si="14"/>
        <v>0</v>
      </c>
      <c r="EB29" s="548">
        <f t="shared" si="14"/>
        <v>0</v>
      </c>
      <c r="EC29" s="548">
        <f t="shared" si="14"/>
        <v>0</v>
      </c>
      <c r="ED29" s="548">
        <f t="shared" si="14"/>
        <v>0</v>
      </c>
      <c r="EE29" s="548">
        <f t="shared" si="14"/>
        <v>0</v>
      </c>
      <c r="EF29" s="548">
        <f t="shared" si="14"/>
        <v>0</v>
      </c>
      <c r="EG29" s="548">
        <f t="shared" si="14"/>
        <v>0</v>
      </c>
      <c r="EH29" s="548">
        <f t="shared" si="14"/>
        <v>0</v>
      </c>
      <c r="EI29" s="548">
        <f t="shared" ref="EI29:GJ29" si="15">IF(AND(EI$2&lt;=$F$29,$F$29&lt;EJ$2),1,0)</f>
        <v>0</v>
      </c>
      <c r="EJ29" s="548">
        <f t="shared" si="15"/>
        <v>0</v>
      </c>
      <c r="EK29" s="548">
        <f t="shared" si="15"/>
        <v>0</v>
      </c>
      <c r="EL29" s="548">
        <f t="shared" si="15"/>
        <v>0</v>
      </c>
      <c r="EM29" s="548">
        <f t="shared" si="15"/>
        <v>0</v>
      </c>
      <c r="EN29" s="548">
        <f t="shared" si="15"/>
        <v>0</v>
      </c>
      <c r="EO29" s="548">
        <f t="shared" si="15"/>
        <v>0</v>
      </c>
      <c r="EP29" s="548">
        <f t="shared" si="15"/>
        <v>0</v>
      </c>
      <c r="EQ29" s="548">
        <f t="shared" si="15"/>
        <v>0</v>
      </c>
      <c r="ER29" s="548">
        <f t="shared" si="15"/>
        <v>0</v>
      </c>
      <c r="ES29" s="548">
        <f t="shared" si="15"/>
        <v>0</v>
      </c>
      <c r="ET29" s="548">
        <f t="shared" si="15"/>
        <v>0</v>
      </c>
      <c r="EU29" s="548">
        <f t="shared" si="15"/>
        <v>0</v>
      </c>
      <c r="EV29" s="548">
        <f t="shared" si="15"/>
        <v>0</v>
      </c>
      <c r="EW29" s="548">
        <f t="shared" si="15"/>
        <v>0</v>
      </c>
      <c r="EX29" s="548">
        <f t="shared" si="15"/>
        <v>0</v>
      </c>
      <c r="EY29" s="548">
        <f t="shared" si="15"/>
        <v>0</v>
      </c>
      <c r="EZ29" s="548">
        <f t="shared" si="15"/>
        <v>0</v>
      </c>
      <c r="FA29" s="548">
        <f t="shared" si="15"/>
        <v>0</v>
      </c>
      <c r="FB29" s="548">
        <f t="shared" si="15"/>
        <v>0</v>
      </c>
      <c r="FC29" s="548">
        <f t="shared" si="15"/>
        <v>0</v>
      </c>
      <c r="FD29" s="548">
        <f t="shared" si="15"/>
        <v>0</v>
      </c>
      <c r="FE29" s="548">
        <f t="shared" si="15"/>
        <v>0</v>
      </c>
      <c r="FF29" s="548">
        <f t="shared" si="15"/>
        <v>0</v>
      </c>
      <c r="FG29" s="548">
        <f t="shared" si="15"/>
        <v>0</v>
      </c>
      <c r="FH29" s="548">
        <f t="shared" si="15"/>
        <v>0</v>
      </c>
      <c r="FI29" s="548">
        <f t="shared" si="15"/>
        <v>0</v>
      </c>
      <c r="FJ29" s="548">
        <f t="shared" si="15"/>
        <v>0</v>
      </c>
      <c r="FK29" s="548">
        <f t="shared" si="15"/>
        <v>0</v>
      </c>
      <c r="FL29" s="548">
        <f t="shared" si="15"/>
        <v>0</v>
      </c>
      <c r="FM29" s="548">
        <f t="shared" si="15"/>
        <v>0</v>
      </c>
      <c r="FN29" s="548">
        <f t="shared" si="15"/>
        <v>0</v>
      </c>
      <c r="FO29" s="548">
        <f t="shared" si="15"/>
        <v>0</v>
      </c>
      <c r="FP29" s="548">
        <f t="shared" si="15"/>
        <v>0</v>
      </c>
      <c r="FQ29" s="548">
        <f t="shared" si="15"/>
        <v>0</v>
      </c>
      <c r="FR29" s="548">
        <f t="shared" si="15"/>
        <v>0</v>
      </c>
      <c r="FS29" s="548">
        <f t="shared" si="15"/>
        <v>0</v>
      </c>
      <c r="FT29" s="548">
        <f t="shared" si="15"/>
        <v>0</v>
      </c>
      <c r="FU29" s="548">
        <f t="shared" si="15"/>
        <v>0</v>
      </c>
      <c r="FV29" s="548">
        <f t="shared" si="15"/>
        <v>0</v>
      </c>
      <c r="FW29" s="548">
        <f t="shared" si="15"/>
        <v>0</v>
      </c>
      <c r="FX29" s="548">
        <f t="shared" si="15"/>
        <v>0</v>
      </c>
      <c r="FY29" s="548">
        <f t="shared" si="15"/>
        <v>0</v>
      </c>
      <c r="FZ29" s="548">
        <f t="shared" si="15"/>
        <v>0</v>
      </c>
      <c r="GA29" s="548">
        <f t="shared" si="15"/>
        <v>0</v>
      </c>
      <c r="GB29" s="548">
        <f t="shared" si="15"/>
        <v>0</v>
      </c>
      <c r="GC29" s="548">
        <f t="shared" si="15"/>
        <v>0</v>
      </c>
      <c r="GD29" s="548">
        <f t="shared" si="15"/>
        <v>0</v>
      </c>
      <c r="GE29" s="548">
        <f t="shared" si="15"/>
        <v>0</v>
      </c>
      <c r="GF29" s="548">
        <f t="shared" si="15"/>
        <v>0</v>
      </c>
      <c r="GG29" s="548">
        <f t="shared" si="15"/>
        <v>0</v>
      </c>
      <c r="GH29" s="548">
        <f t="shared" si="15"/>
        <v>0</v>
      </c>
      <c r="GI29" s="548">
        <f t="shared" si="15"/>
        <v>0</v>
      </c>
      <c r="GJ29" s="548">
        <f t="shared" si="15"/>
        <v>0</v>
      </c>
    </row>
    <row r="30" spans="1:192" x14ac:dyDescent="0.25">
      <c r="A30" s="545"/>
      <c r="B30" s="545"/>
      <c r="C30" s="546"/>
      <c r="D30" s="547"/>
      <c r="E30" s="320" t="s">
        <v>674</v>
      </c>
      <c r="F30" s="548">
        <f>12*5/6</f>
        <v>10</v>
      </c>
      <c r="G30" s="548" t="s">
        <v>88</v>
      </c>
      <c r="H30" s="548"/>
      <c r="I30" s="549"/>
      <c r="J30" s="548"/>
      <c r="K30" s="548"/>
      <c r="L30" s="548"/>
      <c r="M30" s="548"/>
      <c r="N30" s="548"/>
      <c r="O30" s="548"/>
      <c r="P30" s="548"/>
      <c r="Q30" s="548"/>
      <c r="R30" s="548"/>
      <c r="S30" s="548"/>
      <c r="T30" s="548"/>
      <c r="U30" s="548"/>
      <c r="V30" s="548"/>
      <c r="W30" s="548"/>
      <c r="X30" s="548"/>
      <c r="Y30" s="548"/>
      <c r="Z30" s="548"/>
      <c r="AA30" s="548"/>
      <c r="AB30" s="548"/>
      <c r="AC30" s="548"/>
      <c r="AD30" s="548"/>
      <c r="AE30" s="548"/>
      <c r="AF30" s="548"/>
      <c r="AG30" s="548"/>
      <c r="AH30" s="548"/>
      <c r="AI30" s="548"/>
      <c r="AJ30" s="548"/>
      <c r="AK30" s="548"/>
      <c r="AL30" s="548"/>
      <c r="AM30" s="548"/>
      <c r="AN30" s="548"/>
      <c r="AO30" s="548"/>
      <c r="AP30" s="548"/>
      <c r="AQ30" s="548"/>
      <c r="AR30" s="548"/>
      <c r="AS30" s="548"/>
      <c r="AT30" s="548"/>
      <c r="AU30" s="548"/>
      <c r="AV30" s="548"/>
      <c r="AW30" s="548"/>
      <c r="AX30" s="548"/>
      <c r="AY30" s="548"/>
      <c r="AZ30" s="548"/>
      <c r="BA30" s="548"/>
      <c r="BB30" s="548"/>
      <c r="BC30" s="548"/>
      <c r="BD30" s="548"/>
      <c r="BE30" s="548"/>
      <c r="BF30" s="548"/>
      <c r="BG30" s="548"/>
      <c r="BH30" s="548"/>
      <c r="BI30" s="548"/>
      <c r="BJ30" s="548"/>
      <c r="BK30" s="548"/>
      <c r="BL30" s="548"/>
      <c r="BM30" s="548"/>
      <c r="BN30" s="548"/>
      <c r="BO30" s="548"/>
      <c r="BP30" s="548"/>
      <c r="BQ30" s="548"/>
      <c r="BR30" s="548"/>
      <c r="BS30" s="548"/>
      <c r="BT30" s="548"/>
      <c r="BU30" s="548"/>
      <c r="BV30" s="548"/>
      <c r="BW30" s="548"/>
      <c r="BX30" s="548"/>
      <c r="BY30" s="548"/>
      <c r="BZ30" s="548"/>
      <c r="CA30" s="548"/>
      <c r="CB30" s="548"/>
      <c r="CC30" s="548"/>
      <c r="CD30" s="548"/>
      <c r="CE30" s="548"/>
      <c r="CF30" s="548"/>
      <c r="CG30" s="548"/>
      <c r="CH30" s="548"/>
      <c r="CI30" s="548"/>
      <c r="CJ30" s="548"/>
      <c r="CK30" s="548"/>
      <c r="CL30" s="548"/>
      <c r="CM30" s="548"/>
      <c r="CN30" s="548"/>
      <c r="CO30" s="548"/>
      <c r="CP30" s="548"/>
      <c r="CQ30" s="548"/>
      <c r="CR30" s="548"/>
      <c r="CS30" s="548"/>
      <c r="CT30" s="548"/>
      <c r="CU30" s="548"/>
      <c r="CV30" s="548"/>
      <c r="CW30" s="548"/>
      <c r="CX30" s="548"/>
      <c r="CY30" s="548"/>
      <c r="CZ30" s="548"/>
      <c r="DA30" s="548"/>
      <c r="DB30" s="548"/>
      <c r="DC30" s="548"/>
      <c r="DD30" s="548"/>
      <c r="DE30" s="548"/>
      <c r="DF30" s="548"/>
      <c r="DG30" s="548"/>
      <c r="DH30" s="548"/>
      <c r="DI30" s="548"/>
      <c r="DJ30" s="548"/>
      <c r="DK30" s="548"/>
      <c r="DL30" s="548"/>
      <c r="DM30" s="548"/>
      <c r="DN30" s="548"/>
      <c r="DO30" s="548"/>
      <c r="DP30" s="548"/>
      <c r="DQ30" s="548"/>
      <c r="DR30" s="548"/>
      <c r="DS30" s="548"/>
      <c r="DT30" s="548"/>
      <c r="DU30" s="548"/>
      <c r="DV30" s="548"/>
      <c r="DW30" s="548"/>
      <c r="DX30" s="548"/>
      <c r="DY30" s="548"/>
      <c r="DZ30" s="548"/>
      <c r="EA30" s="548"/>
      <c r="EB30" s="548"/>
      <c r="EC30" s="548"/>
      <c r="ED30" s="548"/>
      <c r="EE30" s="548"/>
      <c r="EF30" s="548"/>
      <c r="EG30" s="548"/>
      <c r="EH30" s="548"/>
      <c r="EI30" s="548"/>
      <c r="EJ30" s="548"/>
      <c r="EK30" s="548"/>
      <c r="EL30" s="548"/>
      <c r="EM30" s="548"/>
      <c r="EN30" s="548"/>
      <c r="EO30" s="548"/>
      <c r="EP30" s="548"/>
      <c r="EQ30" s="548"/>
      <c r="ER30" s="548"/>
      <c r="ES30" s="548"/>
      <c r="ET30" s="548"/>
      <c r="EU30" s="548"/>
      <c r="EV30" s="548"/>
      <c r="EW30" s="548"/>
      <c r="EX30" s="548"/>
      <c r="EY30" s="548"/>
      <c r="EZ30" s="548"/>
      <c r="FA30" s="548"/>
      <c r="FB30" s="548"/>
      <c r="FC30" s="548"/>
      <c r="FD30" s="548"/>
      <c r="FE30" s="548"/>
      <c r="FF30" s="548"/>
      <c r="FG30" s="548"/>
      <c r="FH30" s="548"/>
      <c r="FI30" s="548"/>
      <c r="FJ30" s="548"/>
      <c r="FK30" s="548"/>
      <c r="FL30" s="548"/>
      <c r="FM30" s="548"/>
      <c r="FN30" s="548"/>
      <c r="FO30" s="548"/>
      <c r="FP30" s="548"/>
      <c r="FQ30" s="548"/>
      <c r="FR30" s="548"/>
      <c r="FS30" s="548"/>
      <c r="FT30" s="548"/>
      <c r="FU30" s="548"/>
      <c r="FV30" s="548"/>
      <c r="FW30" s="548"/>
      <c r="FX30" s="548"/>
      <c r="FY30" s="548"/>
      <c r="FZ30" s="548"/>
      <c r="GA30" s="548"/>
      <c r="GB30" s="548"/>
      <c r="GC30" s="548"/>
      <c r="GD30" s="548"/>
      <c r="GE30" s="548"/>
      <c r="GF30" s="548"/>
      <c r="GG30" s="548"/>
      <c r="GH30" s="548"/>
      <c r="GI30" s="548"/>
      <c r="GJ30" s="548"/>
    </row>
    <row r="31" spans="1:192" x14ac:dyDescent="0.25">
      <c r="A31" s="545"/>
      <c r="B31" s="545"/>
      <c r="C31" s="546"/>
      <c r="D31" s="547"/>
      <c r="E31" s="320" t="s">
        <v>675</v>
      </c>
      <c r="F31" s="736">
        <f xml:space="preserve"> EOMONTH(F29, F30*6)</f>
        <v>47299</v>
      </c>
      <c r="G31" s="548"/>
      <c r="H31" s="548"/>
      <c r="I31" s="549"/>
      <c r="J31" s="548">
        <f>IF(AND(J$2&lt;=$F$31,$F$31&lt;K$2),1,0)</f>
        <v>0</v>
      </c>
      <c r="K31" s="548">
        <f t="shared" ref="K31:BV31" si="16">IF(AND(K$2&lt;=$F$31,$F$31&lt;L$2),1,0)</f>
        <v>0</v>
      </c>
      <c r="L31" s="548">
        <f t="shared" si="16"/>
        <v>0</v>
      </c>
      <c r="M31" s="548">
        <f t="shared" si="16"/>
        <v>0</v>
      </c>
      <c r="N31" s="548">
        <f t="shared" si="16"/>
        <v>0</v>
      </c>
      <c r="O31" s="548">
        <f t="shared" si="16"/>
        <v>0</v>
      </c>
      <c r="P31" s="548">
        <f t="shared" si="16"/>
        <v>0</v>
      </c>
      <c r="Q31" s="548">
        <f t="shared" si="16"/>
        <v>0</v>
      </c>
      <c r="R31" s="548">
        <f t="shared" si="16"/>
        <v>0</v>
      </c>
      <c r="S31" s="548">
        <f t="shared" si="16"/>
        <v>0</v>
      </c>
      <c r="T31" s="548">
        <f t="shared" si="16"/>
        <v>0</v>
      </c>
      <c r="U31" s="548">
        <f t="shared" si="16"/>
        <v>0</v>
      </c>
      <c r="V31" s="548">
        <f t="shared" si="16"/>
        <v>0</v>
      </c>
      <c r="W31" s="548">
        <f t="shared" si="16"/>
        <v>0</v>
      </c>
      <c r="X31" s="548">
        <f t="shared" si="16"/>
        <v>0</v>
      </c>
      <c r="Y31" s="548">
        <f t="shared" si="16"/>
        <v>0</v>
      </c>
      <c r="Z31" s="548">
        <f t="shared" si="16"/>
        <v>1</v>
      </c>
      <c r="AA31" s="548">
        <f t="shared" si="16"/>
        <v>0</v>
      </c>
      <c r="AB31" s="548">
        <f t="shared" si="16"/>
        <v>0</v>
      </c>
      <c r="AC31" s="548">
        <f t="shared" si="16"/>
        <v>0</v>
      </c>
      <c r="AD31" s="548">
        <f t="shared" si="16"/>
        <v>0</v>
      </c>
      <c r="AE31" s="548">
        <f t="shared" si="16"/>
        <v>0</v>
      </c>
      <c r="AF31" s="548">
        <f t="shared" si="16"/>
        <v>0</v>
      </c>
      <c r="AG31" s="548">
        <f t="shared" si="16"/>
        <v>0</v>
      </c>
      <c r="AH31" s="548">
        <f t="shared" si="16"/>
        <v>0</v>
      </c>
      <c r="AI31" s="548">
        <f t="shared" si="16"/>
        <v>0</v>
      </c>
      <c r="AJ31" s="548">
        <f t="shared" si="16"/>
        <v>0</v>
      </c>
      <c r="AK31" s="548">
        <f t="shared" si="16"/>
        <v>0</v>
      </c>
      <c r="AL31" s="548">
        <f t="shared" si="16"/>
        <v>0</v>
      </c>
      <c r="AM31" s="548">
        <f t="shared" si="16"/>
        <v>0</v>
      </c>
      <c r="AN31" s="548">
        <f t="shared" si="16"/>
        <v>0</v>
      </c>
      <c r="AO31" s="548">
        <f t="shared" si="16"/>
        <v>0</v>
      </c>
      <c r="AP31" s="548">
        <f t="shared" si="16"/>
        <v>0</v>
      </c>
      <c r="AQ31" s="548">
        <f t="shared" si="16"/>
        <v>0</v>
      </c>
      <c r="AR31" s="548">
        <f t="shared" si="16"/>
        <v>0</v>
      </c>
      <c r="AS31" s="548">
        <f t="shared" si="16"/>
        <v>0</v>
      </c>
      <c r="AT31" s="548">
        <f t="shared" si="16"/>
        <v>0</v>
      </c>
      <c r="AU31" s="548">
        <f t="shared" si="16"/>
        <v>0</v>
      </c>
      <c r="AV31" s="548">
        <f t="shared" si="16"/>
        <v>0</v>
      </c>
      <c r="AW31" s="548">
        <f t="shared" si="16"/>
        <v>0</v>
      </c>
      <c r="AX31" s="548">
        <f t="shared" si="16"/>
        <v>0</v>
      </c>
      <c r="AY31" s="548">
        <f t="shared" si="16"/>
        <v>0</v>
      </c>
      <c r="AZ31" s="548">
        <f t="shared" si="16"/>
        <v>0</v>
      </c>
      <c r="BA31" s="548">
        <f t="shared" si="16"/>
        <v>0</v>
      </c>
      <c r="BB31" s="548">
        <f t="shared" si="16"/>
        <v>0</v>
      </c>
      <c r="BC31" s="548">
        <f t="shared" si="16"/>
        <v>0</v>
      </c>
      <c r="BD31" s="548">
        <f t="shared" si="16"/>
        <v>0</v>
      </c>
      <c r="BE31" s="548">
        <f t="shared" si="16"/>
        <v>0</v>
      </c>
      <c r="BF31" s="548">
        <f t="shared" si="16"/>
        <v>0</v>
      </c>
      <c r="BG31" s="548">
        <f t="shared" si="16"/>
        <v>0</v>
      </c>
      <c r="BH31" s="548">
        <f t="shared" si="16"/>
        <v>0</v>
      </c>
      <c r="BI31" s="548">
        <f t="shared" si="16"/>
        <v>0</v>
      </c>
      <c r="BJ31" s="548">
        <f t="shared" si="16"/>
        <v>0</v>
      </c>
      <c r="BK31" s="548">
        <f t="shared" si="16"/>
        <v>0</v>
      </c>
      <c r="BL31" s="548">
        <f t="shared" si="16"/>
        <v>0</v>
      </c>
      <c r="BM31" s="548">
        <f t="shared" si="16"/>
        <v>0</v>
      </c>
      <c r="BN31" s="548">
        <f t="shared" si="16"/>
        <v>0</v>
      </c>
      <c r="BO31" s="548">
        <f t="shared" si="16"/>
        <v>0</v>
      </c>
      <c r="BP31" s="548">
        <f t="shared" si="16"/>
        <v>0</v>
      </c>
      <c r="BQ31" s="548">
        <f t="shared" si="16"/>
        <v>0</v>
      </c>
      <c r="BR31" s="548">
        <f t="shared" si="16"/>
        <v>0</v>
      </c>
      <c r="BS31" s="548">
        <f t="shared" si="16"/>
        <v>0</v>
      </c>
      <c r="BT31" s="548">
        <f t="shared" si="16"/>
        <v>0</v>
      </c>
      <c r="BU31" s="548">
        <f t="shared" si="16"/>
        <v>0</v>
      </c>
      <c r="BV31" s="548">
        <f t="shared" si="16"/>
        <v>0</v>
      </c>
      <c r="BW31" s="548">
        <f t="shared" ref="BW31:EH31" si="17">IF(AND(BW$2&lt;=$F$31,$F$31&lt;BX$2),1,0)</f>
        <v>0</v>
      </c>
      <c r="BX31" s="548">
        <f t="shared" si="17"/>
        <v>0</v>
      </c>
      <c r="BY31" s="548">
        <f t="shared" si="17"/>
        <v>0</v>
      </c>
      <c r="BZ31" s="548">
        <f t="shared" si="17"/>
        <v>0</v>
      </c>
      <c r="CA31" s="548">
        <f t="shared" si="17"/>
        <v>0</v>
      </c>
      <c r="CB31" s="548">
        <f t="shared" si="17"/>
        <v>0</v>
      </c>
      <c r="CC31" s="548">
        <f t="shared" si="17"/>
        <v>0</v>
      </c>
      <c r="CD31" s="548">
        <f t="shared" si="17"/>
        <v>0</v>
      </c>
      <c r="CE31" s="548">
        <f t="shared" si="17"/>
        <v>0</v>
      </c>
      <c r="CF31" s="548">
        <f t="shared" si="17"/>
        <v>0</v>
      </c>
      <c r="CG31" s="548">
        <f t="shared" si="17"/>
        <v>0</v>
      </c>
      <c r="CH31" s="548">
        <f t="shared" si="17"/>
        <v>0</v>
      </c>
      <c r="CI31" s="548">
        <f t="shared" si="17"/>
        <v>0</v>
      </c>
      <c r="CJ31" s="548">
        <f t="shared" si="17"/>
        <v>0</v>
      </c>
      <c r="CK31" s="548">
        <f t="shared" si="17"/>
        <v>0</v>
      </c>
      <c r="CL31" s="548">
        <f t="shared" si="17"/>
        <v>0</v>
      </c>
      <c r="CM31" s="548">
        <f t="shared" si="17"/>
        <v>0</v>
      </c>
      <c r="CN31" s="548">
        <f t="shared" si="17"/>
        <v>0</v>
      </c>
      <c r="CO31" s="548">
        <f t="shared" si="17"/>
        <v>0</v>
      </c>
      <c r="CP31" s="548">
        <f t="shared" si="17"/>
        <v>0</v>
      </c>
      <c r="CQ31" s="548">
        <f t="shared" si="17"/>
        <v>0</v>
      </c>
      <c r="CR31" s="548">
        <f t="shared" si="17"/>
        <v>0</v>
      </c>
      <c r="CS31" s="548">
        <f t="shared" si="17"/>
        <v>0</v>
      </c>
      <c r="CT31" s="548">
        <f t="shared" si="17"/>
        <v>0</v>
      </c>
      <c r="CU31" s="548">
        <f t="shared" si="17"/>
        <v>0</v>
      </c>
      <c r="CV31" s="548">
        <f t="shared" si="17"/>
        <v>0</v>
      </c>
      <c r="CW31" s="548">
        <f t="shared" si="17"/>
        <v>0</v>
      </c>
      <c r="CX31" s="548">
        <f t="shared" si="17"/>
        <v>0</v>
      </c>
      <c r="CY31" s="548">
        <f t="shared" si="17"/>
        <v>0</v>
      </c>
      <c r="CZ31" s="548">
        <f t="shared" si="17"/>
        <v>0</v>
      </c>
      <c r="DA31" s="548">
        <f t="shared" si="17"/>
        <v>0</v>
      </c>
      <c r="DB31" s="548">
        <f t="shared" si="17"/>
        <v>0</v>
      </c>
      <c r="DC31" s="548">
        <f t="shared" si="17"/>
        <v>0</v>
      </c>
      <c r="DD31" s="548">
        <f t="shared" si="17"/>
        <v>0</v>
      </c>
      <c r="DE31" s="548">
        <f t="shared" si="17"/>
        <v>0</v>
      </c>
      <c r="DF31" s="548">
        <f t="shared" si="17"/>
        <v>0</v>
      </c>
      <c r="DG31" s="548">
        <f t="shared" si="17"/>
        <v>0</v>
      </c>
      <c r="DH31" s="548">
        <f t="shared" si="17"/>
        <v>0</v>
      </c>
      <c r="DI31" s="548">
        <f t="shared" si="17"/>
        <v>0</v>
      </c>
      <c r="DJ31" s="548">
        <f t="shared" si="17"/>
        <v>0</v>
      </c>
      <c r="DK31" s="548">
        <f t="shared" si="17"/>
        <v>0</v>
      </c>
      <c r="DL31" s="548">
        <f t="shared" si="17"/>
        <v>0</v>
      </c>
      <c r="DM31" s="548">
        <f t="shared" si="17"/>
        <v>0</v>
      </c>
      <c r="DN31" s="548">
        <f t="shared" si="17"/>
        <v>0</v>
      </c>
      <c r="DO31" s="548">
        <f t="shared" si="17"/>
        <v>0</v>
      </c>
      <c r="DP31" s="548">
        <f t="shared" si="17"/>
        <v>0</v>
      </c>
      <c r="DQ31" s="548">
        <f t="shared" si="17"/>
        <v>0</v>
      </c>
      <c r="DR31" s="548">
        <f t="shared" si="17"/>
        <v>0</v>
      </c>
      <c r="DS31" s="548">
        <f t="shared" si="17"/>
        <v>0</v>
      </c>
      <c r="DT31" s="548">
        <f t="shared" si="17"/>
        <v>0</v>
      </c>
      <c r="DU31" s="548">
        <f t="shared" si="17"/>
        <v>0</v>
      </c>
      <c r="DV31" s="548">
        <f t="shared" si="17"/>
        <v>0</v>
      </c>
      <c r="DW31" s="548">
        <f t="shared" si="17"/>
        <v>0</v>
      </c>
      <c r="DX31" s="548">
        <f t="shared" si="17"/>
        <v>0</v>
      </c>
      <c r="DY31" s="548">
        <f t="shared" si="17"/>
        <v>0</v>
      </c>
      <c r="DZ31" s="548">
        <f t="shared" si="17"/>
        <v>0</v>
      </c>
      <c r="EA31" s="548">
        <f t="shared" si="17"/>
        <v>0</v>
      </c>
      <c r="EB31" s="548">
        <f t="shared" si="17"/>
        <v>0</v>
      </c>
      <c r="EC31" s="548">
        <f t="shared" si="17"/>
        <v>0</v>
      </c>
      <c r="ED31" s="548">
        <f t="shared" si="17"/>
        <v>0</v>
      </c>
      <c r="EE31" s="548">
        <f t="shared" si="17"/>
        <v>0</v>
      </c>
      <c r="EF31" s="548">
        <f t="shared" si="17"/>
        <v>0</v>
      </c>
      <c r="EG31" s="548">
        <f t="shared" si="17"/>
        <v>0</v>
      </c>
      <c r="EH31" s="548">
        <f t="shared" si="17"/>
        <v>0</v>
      </c>
      <c r="EI31" s="548">
        <f t="shared" ref="EI31:GJ31" si="18">IF(AND(EI$2&lt;=$F$31,$F$31&lt;EJ$2),1,0)</f>
        <v>0</v>
      </c>
      <c r="EJ31" s="548">
        <f t="shared" si="18"/>
        <v>0</v>
      </c>
      <c r="EK31" s="548">
        <f t="shared" si="18"/>
        <v>0</v>
      </c>
      <c r="EL31" s="548">
        <f t="shared" si="18"/>
        <v>0</v>
      </c>
      <c r="EM31" s="548">
        <f t="shared" si="18"/>
        <v>0</v>
      </c>
      <c r="EN31" s="548">
        <f t="shared" si="18"/>
        <v>0</v>
      </c>
      <c r="EO31" s="548">
        <f t="shared" si="18"/>
        <v>0</v>
      </c>
      <c r="EP31" s="548">
        <f t="shared" si="18"/>
        <v>0</v>
      </c>
      <c r="EQ31" s="548">
        <f t="shared" si="18"/>
        <v>0</v>
      </c>
      <c r="ER31" s="548">
        <f t="shared" si="18"/>
        <v>0</v>
      </c>
      <c r="ES31" s="548">
        <f t="shared" si="18"/>
        <v>0</v>
      </c>
      <c r="ET31" s="548">
        <f t="shared" si="18"/>
        <v>0</v>
      </c>
      <c r="EU31" s="548">
        <f t="shared" si="18"/>
        <v>0</v>
      </c>
      <c r="EV31" s="548">
        <f t="shared" si="18"/>
        <v>0</v>
      </c>
      <c r="EW31" s="548">
        <f t="shared" si="18"/>
        <v>0</v>
      </c>
      <c r="EX31" s="548">
        <f t="shared" si="18"/>
        <v>0</v>
      </c>
      <c r="EY31" s="548">
        <f t="shared" si="18"/>
        <v>0</v>
      </c>
      <c r="EZ31" s="548">
        <f t="shared" si="18"/>
        <v>0</v>
      </c>
      <c r="FA31" s="548">
        <f t="shared" si="18"/>
        <v>0</v>
      </c>
      <c r="FB31" s="548">
        <f t="shared" si="18"/>
        <v>0</v>
      </c>
      <c r="FC31" s="548">
        <f t="shared" si="18"/>
        <v>0</v>
      </c>
      <c r="FD31" s="548">
        <f t="shared" si="18"/>
        <v>0</v>
      </c>
      <c r="FE31" s="548">
        <f t="shared" si="18"/>
        <v>0</v>
      </c>
      <c r="FF31" s="548">
        <f t="shared" si="18"/>
        <v>0</v>
      </c>
      <c r="FG31" s="548">
        <f t="shared" si="18"/>
        <v>0</v>
      </c>
      <c r="FH31" s="548">
        <f t="shared" si="18"/>
        <v>0</v>
      </c>
      <c r="FI31" s="548">
        <f t="shared" si="18"/>
        <v>0</v>
      </c>
      <c r="FJ31" s="548">
        <f t="shared" si="18"/>
        <v>0</v>
      </c>
      <c r="FK31" s="548">
        <f t="shared" si="18"/>
        <v>0</v>
      </c>
      <c r="FL31" s="548">
        <f t="shared" si="18"/>
        <v>0</v>
      </c>
      <c r="FM31" s="548">
        <f t="shared" si="18"/>
        <v>0</v>
      </c>
      <c r="FN31" s="548">
        <f t="shared" si="18"/>
        <v>0</v>
      </c>
      <c r="FO31" s="548">
        <f t="shared" si="18"/>
        <v>0</v>
      </c>
      <c r="FP31" s="548">
        <f t="shared" si="18"/>
        <v>0</v>
      </c>
      <c r="FQ31" s="548">
        <f t="shared" si="18"/>
        <v>0</v>
      </c>
      <c r="FR31" s="548">
        <f t="shared" si="18"/>
        <v>0</v>
      </c>
      <c r="FS31" s="548">
        <f t="shared" si="18"/>
        <v>0</v>
      </c>
      <c r="FT31" s="548">
        <f t="shared" si="18"/>
        <v>0</v>
      </c>
      <c r="FU31" s="548">
        <f t="shared" si="18"/>
        <v>0</v>
      </c>
      <c r="FV31" s="548">
        <f t="shared" si="18"/>
        <v>0</v>
      </c>
      <c r="FW31" s="548">
        <f t="shared" si="18"/>
        <v>0</v>
      </c>
      <c r="FX31" s="548">
        <f t="shared" si="18"/>
        <v>0</v>
      </c>
      <c r="FY31" s="548">
        <f t="shared" si="18"/>
        <v>0</v>
      </c>
      <c r="FZ31" s="548">
        <f t="shared" si="18"/>
        <v>0</v>
      </c>
      <c r="GA31" s="548">
        <f t="shared" si="18"/>
        <v>0</v>
      </c>
      <c r="GB31" s="548">
        <f t="shared" si="18"/>
        <v>0</v>
      </c>
      <c r="GC31" s="548">
        <f t="shared" si="18"/>
        <v>0</v>
      </c>
      <c r="GD31" s="548">
        <f t="shared" si="18"/>
        <v>0</v>
      </c>
      <c r="GE31" s="548">
        <f t="shared" si="18"/>
        <v>0</v>
      </c>
      <c r="GF31" s="548">
        <f t="shared" si="18"/>
        <v>0</v>
      </c>
      <c r="GG31" s="548">
        <f t="shared" si="18"/>
        <v>0</v>
      </c>
      <c r="GH31" s="548">
        <f t="shared" si="18"/>
        <v>0</v>
      </c>
      <c r="GI31" s="548">
        <f t="shared" si="18"/>
        <v>0</v>
      </c>
      <c r="GJ31" s="548">
        <f t="shared" si="18"/>
        <v>0</v>
      </c>
    </row>
    <row r="32" spans="1:192" x14ac:dyDescent="0.25">
      <c r="A32" s="545"/>
      <c r="B32" s="545"/>
      <c r="C32" s="546"/>
      <c r="D32" s="547"/>
      <c r="E32" s="320" t="s">
        <v>676</v>
      </c>
      <c r="F32" s="548">
        <f>12*5/6</f>
        <v>10</v>
      </c>
      <c r="G32" s="548" t="s">
        <v>88</v>
      </c>
      <c r="H32" s="548"/>
      <c r="I32" s="549"/>
      <c r="J32" s="548"/>
      <c r="K32" s="548"/>
      <c r="L32" s="548"/>
      <c r="M32" s="548"/>
      <c r="N32" s="548"/>
      <c r="O32" s="548"/>
      <c r="P32" s="548"/>
      <c r="Q32" s="548"/>
      <c r="R32" s="548"/>
      <c r="S32" s="548"/>
      <c r="T32" s="548"/>
      <c r="U32" s="548"/>
      <c r="V32" s="548"/>
      <c r="W32" s="548"/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548"/>
      <c r="AN32" s="548"/>
      <c r="AO32" s="548"/>
      <c r="AP32" s="548"/>
      <c r="AQ32" s="548"/>
      <c r="AR32" s="548"/>
      <c r="AS32" s="548"/>
      <c r="AT32" s="548"/>
      <c r="AU32" s="548"/>
      <c r="AV32" s="548"/>
      <c r="AW32" s="548"/>
      <c r="AX32" s="548"/>
      <c r="AY32" s="548"/>
      <c r="AZ32" s="548"/>
      <c r="BA32" s="548"/>
      <c r="BB32" s="548"/>
      <c r="BC32" s="548"/>
      <c r="BD32" s="548"/>
      <c r="BE32" s="548"/>
      <c r="BF32" s="548"/>
      <c r="BG32" s="548"/>
      <c r="BH32" s="548"/>
      <c r="BI32" s="548"/>
      <c r="BJ32" s="548"/>
      <c r="BK32" s="548"/>
      <c r="BL32" s="548"/>
      <c r="BM32" s="548"/>
      <c r="BN32" s="548"/>
      <c r="BO32" s="548"/>
      <c r="BP32" s="548"/>
      <c r="BQ32" s="548"/>
      <c r="BR32" s="548"/>
      <c r="BS32" s="548"/>
      <c r="BT32" s="548"/>
      <c r="BU32" s="548"/>
      <c r="BV32" s="548"/>
      <c r="BW32" s="548"/>
      <c r="BX32" s="548"/>
      <c r="BY32" s="548"/>
      <c r="BZ32" s="548"/>
      <c r="CA32" s="548"/>
      <c r="CB32" s="548"/>
      <c r="CC32" s="548"/>
      <c r="CD32" s="548"/>
      <c r="CE32" s="548"/>
      <c r="CF32" s="548"/>
      <c r="CG32" s="548"/>
      <c r="CH32" s="548"/>
      <c r="CI32" s="548"/>
      <c r="CJ32" s="548"/>
      <c r="CK32" s="548"/>
      <c r="CL32" s="548"/>
      <c r="CM32" s="548"/>
      <c r="CN32" s="548"/>
      <c r="CO32" s="548"/>
      <c r="CP32" s="548"/>
      <c r="CQ32" s="548"/>
      <c r="CR32" s="548"/>
      <c r="CS32" s="548"/>
      <c r="CT32" s="548"/>
      <c r="CU32" s="548"/>
      <c r="CV32" s="548"/>
      <c r="CW32" s="548"/>
      <c r="CX32" s="548"/>
      <c r="CY32" s="548"/>
      <c r="CZ32" s="548"/>
      <c r="DA32" s="548"/>
      <c r="DB32" s="548"/>
      <c r="DC32" s="548"/>
      <c r="DD32" s="548"/>
      <c r="DE32" s="548"/>
      <c r="DF32" s="548"/>
      <c r="DG32" s="548"/>
      <c r="DH32" s="548"/>
      <c r="DI32" s="548"/>
      <c r="DJ32" s="548"/>
      <c r="DK32" s="548"/>
      <c r="DL32" s="548"/>
      <c r="DM32" s="548"/>
      <c r="DN32" s="548"/>
      <c r="DO32" s="548"/>
      <c r="DP32" s="548"/>
      <c r="DQ32" s="548"/>
      <c r="DR32" s="548"/>
      <c r="DS32" s="548"/>
      <c r="DT32" s="548"/>
      <c r="DU32" s="548"/>
      <c r="DV32" s="548"/>
      <c r="DW32" s="548"/>
      <c r="DX32" s="548"/>
      <c r="DY32" s="548"/>
      <c r="DZ32" s="548"/>
      <c r="EA32" s="548"/>
      <c r="EB32" s="548"/>
      <c r="EC32" s="548"/>
      <c r="ED32" s="548"/>
      <c r="EE32" s="548"/>
      <c r="EF32" s="548"/>
      <c r="EG32" s="548"/>
      <c r="EH32" s="548"/>
      <c r="EI32" s="548"/>
      <c r="EJ32" s="548"/>
      <c r="EK32" s="548"/>
      <c r="EL32" s="548"/>
      <c r="EM32" s="548"/>
      <c r="EN32" s="548"/>
      <c r="EO32" s="548"/>
      <c r="EP32" s="548"/>
      <c r="EQ32" s="548"/>
      <c r="ER32" s="548"/>
      <c r="ES32" s="548"/>
      <c r="ET32" s="548"/>
      <c r="EU32" s="548"/>
      <c r="EV32" s="548"/>
      <c r="EW32" s="548"/>
      <c r="EX32" s="548"/>
      <c r="EY32" s="548"/>
      <c r="EZ32" s="548"/>
      <c r="FA32" s="548"/>
      <c r="FB32" s="548"/>
      <c r="FC32" s="548"/>
      <c r="FD32" s="548"/>
      <c r="FE32" s="548"/>
      <c r="FF32" s="548"/>
      <c r="FG32" s="548"/>
      <c r="FH32" s="548"/>
      <c r="FI32" s="548"/>
      <c r="FJ32" s="548"/>
      <c r="FK32" s="548"/>
      <c r="FL32" s="548"/>
      <c r="FM32" s="548"/>
      <c r="FN32" s="548"/>
      <c r="FO32" s="548"/>
      <c r="FP32" s="548"/>
      <c r="FQ32" s="548"/>
      <c r="FR32" s="548"/>
      <c r="FS32" s="548"/>
      <c r="FT32" s="548"/>
      <c r="FU32" s="548"/>
      <c r="FV32" s="548"/>
      <c r="FW32" s="548"/>
      <c r="FX32" s="548"/>
      <c r="FY32" s="548"/>
      <c r="FZ32" s="548"/>
      <c r="GA32" s="548"/>
      <c r="GB32" s="548"/>
      <c r="GC32" s="548"/>
      <c r="GD32" s="548"/>
      <c r="GE32" s="548"/>
      <c r="GF32" s="548"/>
      <c r="GG32" s="548"/>
      <c r="GH32" s="548"/>
      <c r="GI32" s="548"/>
      <c r="GJ32" s="548"/>
    </row>
    <row r="33" spans="1:16384" x14ac:dyDescent="0.25">
      <c r="A33" s="545"/>
      <c r="B33" s="545"/>
      <c r="C33" s="546"/>
      <c r="D33" s="547"/>
      <c r="E33" s="320" t="s">
        <v>677</v>
      </c>
      <c r="F33" s="736">
        <f xml:space="preserve"> EOMONTH(F31, F32*6)</f>
        <v>49125</v>
      </c>
      <c r="G33" s="548"/>
      <c r="H33" s="548"/>
      <c r="I33" s="549"/>
      <c r="J33" s="548">
        <f>IF(AND(J$2&lt;=$F$33,$F$33&lt;K$2),1,0)</f>
        <v>0</v>
      </c>
      <c r="K33" s="548">
        <f t="shared" ref="K33:BV33" si="19">IF(AND(K$2&lt;=$F$33,$F$33&lt;L$2),1,0)</f>
        <v>0</v>
      </c>
      <c r="L33" s="548">
        <f t="shared" si="19"/>
        <v>0</v>
      </c>
      <c r="M33" s="548">
        <f t="shared" si="19"/>
        <v>0</v>
      </c>
      <c r="N33" s="548">
        <f t="shared" si="19"/>
        <v>0</v>
      </c>
      <c r="O33" s="548">
        <f t="shared" si="19"/>
        <v>0</v>
      </c>
      <c r="P33" s="548">
        <f t="shared" si="19"/>
        <v>0</v>
      </c>
      <c r="Q33" s="548">
        <f t="shared" si="19"/>
        <v>0</v>
      </c>
      <c r="R33" s="548">
        <f t="shared" si="19"/>
        <v>0</v>
      </c>
      <c r="S33" s="548">
        <f t="shared" si="19"/>
        <v>0</v>
      </c>
      <c r="T33" s="548">
        <f t="shared" si="19"/>
        <v>0</v>
      </c>
      <c r="U33" s="548">
        <f t="shared" si="19"/>
        <v>0</v>
      </c>
      <c r="V33" s="548">
        <f t="shared" si="19"/>
        <v>0</v>
      </c>
      <c r="W33" s="548">
        <f t="shared" si="19"/>
        <v>0</v>
      </c>
      <c r="X33" s="548">
        <f t="shared" si="19"/>
        <v>0</v>
      </c>
      <c r="Y33" s="548">
        <f t="shared" si="19"/>
        <v>0</v>
      </c>
      <c r="Z33" s="548">
        <f t="shared" si="19"/>
        <v>0</v>
      </c>
      <c r="AA33" s="548">
        <f t="shared" si="19"/>
        <v>0</v>
      </c>
      <c r="AB33" s="548">
        <f t="shared" si="19"/>
        <v>0</v>
      </c>
      <c r="AC33" s="548">
        <f t="shared" si="19"/>
        <v>0</v>
      </c>
      <c r="AD33" s="548">
        <f t="shared" si="19"/>
        <v>0</v>
      </c>
      <c r="AE33" s="548">
        <f t="shared" si="19"/>
        <v>0</v>
      </c>
      <c r="AF33" s="548">
        <f t="shared" si="19"/>
        <v>0</v>
      </c>
      <c r="AG33" s="548">
        <f t="shared" si="19"/>
        <v>0</v>
      </c>
      <c r="AH33" s="548">
        <f t="shared" si="19"/>
        <v>0</v>
      </c>
      <c r="AI33" s="548">
        <f t="shared" si="19"/>
        <v>0</v>
      </c>
      <c r="AJ33" s="548">
        <f t="shared" si="19"/>
        <v>1</v>
      </c>
      <c r="AK33" s="548">
        <f t="shared" si="19"/>
        <v>0</v>
      </c>
      <c r="AL33" s="548">
        <f t="shared" si="19"/>
        <v>0</v>
      </c>
      <c r="AM33" s="548">
        <f t="shared" si="19"/>
        <v>0</v>
      </c>
      <c r="AN33" s="548">
        <f t="shared" si="19"/>
        <v>0</v>
      </c>
      <c r="AO33" s="548">
        <f t="shared" si="19"/>
        <v>0</v>
      </c>
      <c r="AP33" s="548">
        <f t="shared" si="19"/>
        <v>0</v>
      </c>
      <c r="AQ33" s="548">
        <f t="shared" si="19"/>
        <v>0</v>
      </c>
      <c r="AR33" s="548">
        <f t="shared" si="19"/>
        <v>0</v>
      </c>
      <c r="AS33" s="548">
        <f t="shared" si="19"/>
        <v>0</v>
      </c>
      <c r="AT33" s="548">
        <f t="shared" si="19"/>
        <v>0</v>
      </c>
      <c r="AU33" s="548">
        <f t="shared" si="19"/>
        <v>0</v>
      </c>
      <c r="AV33" s="548">
        <f t="shared" si="19"/>
        <v>0</v>
      </c>
      <c r="AW33" s="548">
        <f t="shared" si="19"/>
        <v>0</v>
      </c>
      <c r="AX33" s="548">
        <f t="shared" si="19"/>
        <v>0</v>
      </c>
      <c r="AY33" s="548">
        <f t="shared" si="19"/>
        <v>0</v>
      </c>
      <c r="AZ33" s="548">
        <f t="shared" si="19"/>
        <v>0</v>
      </c>
      <c r="BA33" s="548">
        <f t="shared" si="19"/>
        <v>0</v>
      </c>
      <c r="BB33" s="548">
        <f t="shared" si="19"/>
        <v>0</v>
      </c>
      <c r="BC33" s="548">
        <f t="shared" si="19"/>
        <v>0</v>
      </c>
      <c r="BD33" s="548">
        <f t="shared" si="19"/>
        <v>0</v>
      </c>
      <c r="BE33" s="548">
        <f t="shared" si="19"/>
        <v>0</v>
      </c>
      <c r="BF33" s="548">
        <f t="shared" si="19"/>
        <v>0</v>
      </c>
      <c r="BG33" s="548">
        <f t="shared" si="19"/>
        <v>0</v>
      </c>
      <c r="BH33" s="548">
        <f t="shared" si="19"/>
        <v>0</v>
      </c>
      <c r="BI33" s="548">
        <f t="shared" si="19"/>
        <v>0</v>
      </c>
      <c r="BJ33" s="548">
        <f t="shared" si="19"/>
        <v>0</v>
      </c>
      <c r="BK33" s="548">
        <f t="shared" si="19"/>
        <v>0</v>
      </c>
      <c r="BL33" s="548">
        <f t="shared" si="19"/>
        <v>0</v>
      </c>
      <c r="BM33" s="548">
        <f t="shared" si="19"/>
        <v>0</v>
      </c>
      <c r="BN33" s="548">
        <f t="shared" si="19"/>
        <v>0</v>
      </c>
      <c r="BO33" s="548">
        <f t="shared" si="19"/>
        <v>0</v>
      </c>
      <c r="BP33" s="548">
        <f t="shared" si="19"/>
        <v>0</v>
      </c>
      <c r="BQ33" s="548">
        <f t="shared" si="19"/>
        <v>0</v>
      </c>
      <c r="BR33" s="548">
        <f t="shared" si="19"/>
        <v>0</v>
      </c>
      <c r="BS33" s="548">
        <f t="shared" si="19"/>
        <v>0</v>
      </c>
      <c r="BT33" s="548">
        <f t="shared" si="19"/>
        <v>0</v>
      </c>
      <c r="BU33" s="548">
        <f t="shared" si="19"/>
        <v>0</v>
      </c>
      <c r="BV33" s="548">
        <f t="shared" si="19"/>
        <v>0</v>
      </c>
      <c r="BW33" s="548">
        <f t="shared" ref="BW33:EH33" si="20">IF(AND(BW$2&lt;=$F$33,$F$33&lt;BX$2),1,0)</f>
        <v>0</v>
      </c>
      <c r="BX33" s="548">
        <f t="shared" si="20"/>
        <v>0</v>
      </c>
      <c r="BY33" s="548">
        <f t="shared" si="20"/>
        <v>0</v>
      </c>
      <c r="BZ33" s="548">
        <f t="shared" si="20"/>
        <v>0</v>
      </c>
      <c r="CA33" s="548">
        <f t="shared" si="20"/>
        <v>0</v>
      </c>
      <c r="CB33" s="548">
        <f t="shared" si="20"/>
        <v>0</v>
      </c>
      <c r="CC33" s="548">
        <f t="shared" si="20"/>
        <v>0</v>
      </c>
      <c r="CD33" s="548">
        <f t="shared" si="20"/>
        <v>0</v>
      </c>
      <c r="CE33" s="548">
        <f t="shared" si="20"/>
        <v>0</v>
      </c>
      <c r="CF33" s="548">
        <f t="shared" si="20"/>
        <v>0</v>
      </c>
      <c r="CG33" s="548">
        <f t="shared" si="20"/>
        <v>0</v>
      </c>
      <c r="CH33" s="548">
        <f t="shared" si="20"/>
        <v>0</v>
      </c>
      <c r="CI33" s="548">
        <f t="shared" si="20"/>
        <v>0</v>
      </c>
      <c r="CJ33" s="548">
        <f t="shared" si="20"/>
        <v>0</v>
      </c>
      <c r="CK33" s="548">
        <f t="shared" si="20"/>
        <v>0</v>
      </c>
      <c r="CL33" s="548">
        <f t="shared" si="20"/>
        <v>0</v>
      </c>
      <c r="CM33" s="548">
        <f t="shared" si="20"/>
        <v>0</v>
      </c>
      <c r="CN33" s="548">
        <f t="shared" si="20"/>
        <v>0</v>
      </c>
      <c r="CO33" s="548">
        <f t="shared" si="20"/>
        <v>0</v>
      </c>
      <c r="CP33" s="548">
        <f t="shared" si="20"/>
        <v>0</v>
      </c>
      <c r="CQ33" s="548">
        <f t="shared" si="20"/>
        <v>0</v>
      </c>
      <c r="CR33" s="548">
        <f t="shared" si="20"/>
        <v>0</v>
      </c>
      <c r="CS33" s="548">
        <f t="shared" si="20"/>
        <v>0</v>
      </c>
      <c r="CT33" s="548">
        <f t="shared" si="20"/>
        <v>0</v>
      </c>
      <c r="CU33" s="548">
        <f t="shared" si="20"/>
        <v>0</v>
      </c>
      <c r="CV33" s="548">
        <f t="shared" si="20"/>
        <v>0</v>
      </c>
      <c r="CW33" s="548">
        <f t="shared" si="20"/>
        <v>0</v>
      </c>
      <c r="CX33" s="548">
        <f t="shared" si="20"/>
        <v>0</v>
      </c>
      <c r="CY33" s="548">
        <f t="shared" si="20"/>
        <v>0</v>
      </c>
      <c r="CZ33" s="548">
        <f t="shared" si="20"/>
        <v>0</v>
      </c>
      <c r="DA33" s="548">
        <f t="shared" si="20"/>
        <v>0</v>
      </c>
      <c r="DB33" s="548">
        <f t="shared" si="20"/>
        <v>0</v>
      </c>
      <c r="DC33" s="548">
        <f t="shared" si="20"/>
        <v>0</v>
      </c>
      <c r="DD33" s="548">
        <f t="shared" si="20"/>
        <v>0</v>
      </c>
      <c r="DE33" s="548">
        <f t="shared" si="20"/>
        <v>0</v>
      </c>
      <c r="DF33" s="548">
        <f t="shared" si="20"/>
        <v>0</v>
      </c>
      <c r="DG33" s="548">
        <f t="shared" si="20"/>
        <v>0</v>
      </c>
      <c r="DH33" s="548">
        <f t="shared" si="20"/>
        <v>0</v>
      </c>
      <c r="DI33" s="548">
        <f t="shared" si="20"/>
        <v>0</v>
      </c>
      <c r="DJ33" s="548">
        <f t="shared" si="20"/>
        <v>0</v>
      </c>
      <c r="DK33" s="548">
        <f t="shared" si="20"/>
        <v>0</v>
      </c>
      <c r="DL33" s="548">
        <f t="shared" si="20"/>
        <v>0</v>
      </c>
      <c r="DM33" s="548">
        <f t="shared" si="20"/>
        <v>0</v>
      </c>
      <c r="DN33" s="548">
        <f t="shared" si="20"/>
        <v>0</v>
      </c>
      <c r="DO33" s="548">
        <f t="shared" si="20"/>
        <v>0</v>
      </c>
      <c r="DP33" s="548">
        <f t="shared" si="20"/>
        <v>0</v>
      </c>
      <c r="DQ33" s="548">
        <f t="shared" si="20"/>
        <v>0</v>
      </c>
      <c r="DR33" s="548">
        <f t="shared" si="20"/>
        <v>0</v>
      </c>
      <c r="DS33" s="548">
        <f t="shared" si="20"/>
        <v>0</v>
      </c>
      <c r="DT33" s="548">
        <f t="shared" si="20"/>
        <v>0</v>
      </c>
      <c r="DU33" s="548">
        <f t="shared" si="20"/>
        <v>0</v>
      </c>
      <c r="DV33" s="548">
        <f t="shared" si="20"/>
        <v>0</v>
      </c>
      <c r="DW33" s="548">
        <f t="shared" si="20"/>
        <v>0</v>
      </c>
      <c r="DX33" s="548">
        <f t="shared" si="20"/>
        <v>0</v>
      </c>
      <c r="DY33" s="548">
        <f t="shared" si="20"/>
        <v>0</v>
      </c>
      <c r="DZ33" s="548">
        <f t="shared" si="20"/>
        <v>0</v>
      </c>
      <c r="EA33" s="548">
        <f t="shared" si="20"/>
        <v>0</v>
      </c>
      <c r="EB33" s="548">
        <f t="shared" si="20"/>
        <v>0</v>
      </c>
      <c r="EC33" s="548">
        <f t="shared" si="20"/>
        <v>0</v>
      </c>
      <c r="ED33" s="548">
        <f t="shared" si="20"/>
        <v>0</v>
      </c>
      <c r="EE33" s="548">
        <f t="shared" si="20"/>
        <v>0</v>
      </c>
      <c r="EF33" s="548">
        <f t="shared" si="20"/>
        <v>0</v>
      </c>
      <c r="EG33" s="548">
        <f t="shared" si="20"/>
        <v>0</v>
      </c>
      <c r="EH33" s="548">
        <f t="shared" si="20"/>
        <v>0</v>
      </c>
      <c r="EI33" s="548">
        <f t="shared" ref="EI33:GJ33" si="21">IF(AND(EI$2&lt;=$F$33,$F$33&lt;EJ$2),1,0)</f>
        <v>0</v>
      </c>
      <c r="EJ33" s="548">
        <f t="shared" si="21"/>
        <v>0</v>
      </c>
      <c r="EK33" s="548">
        <f t="shared" si="21"/>
        <v>0</v>
      </c>
      <c r="EL33" s="548">
        <f t="shared" si="21"/>
        <v>0</v>
      </c>
      <c r="EM33" s="548">
        <f t="shared" si="21"/>
        <v>0</v>
      </c>
      <c r="EN33" s="548">
        <f t="shared" si="21"/>
        <v>0</v>
      </c>
      <c r="EO33" s="548">
        <f t="shared" si="21"/>
        <v>0</v>
      </c>
      <c r="EP33" s="548">
        <f t="shared" si="21"/>
        <v>0</v>
      </c>
      <c r="EQ33" s="548">
        <f t="shared" si="21"/>
        <v>0</v>
      </c>
      <c r="ER33" s="548">
        <f t="shared" si="21"/>
        <v>0</v>
      </c>
      <c r="ES33" s="548">
        <f t="shared" si="21"/>
        <v>0</v>
      </c>
      <c r="ET33" s="548">
        <f t="shared" si="21"/>
        <v>0</v>
      </c>
      <c r="EU33" s="548">
        <f t="shared" si="21"/>
        <v>0</v>
      </c>
      <c r="EV33" s="548">
        <f t="shared" si="21"/>
        <v>0</v>
      </c>
      <c r="EW33" s="548">
        <f t="shared" si="21"/>
        <v>0</v>
      </c>
      <c r="EX33" s="548">
        <f t="shared" si="21"/>
        <v>0</v>
      </c>
      <c r="EY33" s="548">
        <f t="shared" si="21"/>
        <v>0</v>
      </c>
      <c r="EZ33" s="548">
        <f t="shared" si="21"/>
        <v>0</v>
      </c>
      <c r="FA33" s="548">
        <f t="shared" si="21"/>
        <v>0</v>
      </c>
      <c r="FB33" s="548">
        <f t="shared" si="21"/>
        <v>0</v>
      </c>
      <c r="FC33" s="548">
        <f t="shared" si="21"/>
        <v>0</v>
      </c>
      <c r="FD33" s="548">
        <f t="shared" si="21"/>
        <v>0</v>
      </c>
      <c r="FE33" s="548">
        <f t="shared" si="21"/>
        <v>0</v>
      </c>
      <c r="FF33" s="548">
        <f t="shared" si="21"/>
        <v>0</v>
      </c>
      <c r="FG33" s="548">
        <f t="shared" si="21"/>
        <v>0</v>
      </c>
      <c r="FH33" s="548">
        <f t="shared" si="21"/>
        <v>0</v>
      </c>
      <c r="FI33" s="548">
        <f t="shared" si="21"/>
        <v>0</v>
      </c>
      <c r="FJ33" s="548">
        <f t="shared" si="21"/>
        <v>0</v>
      </c>
      <c r="FK33" s="548">
        <f t="shared" si="21"/>
        <v>0</v>
      </c>
      <c r="FL33" s="548">
        <f t="shared" si="21"/>
        <v>0</v>
      </c>
      <c r="FM33" s="548">
        <f t="shared" si="21"/>
        <v>0</v>
      </c>
      <c r="FN33" s="548">
        <f t="shared" si="21"/>
        <v>0</v>
      </c>
      <c r="FO33" s="548">
        <f t="shared" si="21"/>
        <v>0</v>
      </c>
      <c r="FP33" s="548">
        <f t="shared" si="21"/>
        <v>0</v>
      </c>
      <c r="FQ33" s="548">
        <f t="shared" si="21"/>
        <v>0</v>
      </c>
      <c r="FR33" s="548">
        <f t="shared" si="21"/>
        <v>0</v>
      </c>
      <c r="FS33" s="548">
        <f t="shared" si="21"/>
        <v>0</v>
      </c>
      <c r="FT33" s="548">
        <f t="shared" si="21"/>
        <v>0</v>
      </c>
      <c r="FU33" s="548">
        <f t="shared" si="21"/>
        <v>0</v>
      </c>
      <c r="FV33" s="548">
        <f t="shared" si="21"/>
        <v>0</v>
      </c>
      <c r="FW33" s="548">
        <f t="shared" si="21"/>
        <v>0</v>
      </c>
      <c r="FX33" s="548">
        <f t="shared" si="21"/>
        <v>0</v>
      </c>
      <c r="FY33" s="548">
        <f t="shared" si="21"/>
        <v>0</v>
      </c>
      <c r="FZ33" s="548">
        <f t="shared" si="21"/>
        <v>0</v>
      </c>
      <c r="GA33" s="548">
        <f t="shared" si="21"/>
        <v>0</v>
      </c>
      <c r="GB33" s="548">
        <f t="shared" si="21"/>
        <v>0</v>
      </c>
      <c r="GC33" s="548">
        <f t="shared" si="21"/>
        <v>0</v>
      </c>
      <c r="GD33" s="548">
        <f t="shared" si="21"/>
        <v>0</v>
      </c>
      <c r="GE33" s="548">
        <f t="shared" si="21"/>
        <v>0</v>
      </c>
      <c r="GF33" s="548">
        <f t="shared" si="21"/>
        <v>0</v>
      </c>
      <c r="GG33" s="548">
        <f t="shared" si="21"/>
        <v>0</v>
      </c>
      <c r="GH33" s="548">
        <f t="shared" si="21"/>
        <v>0</v>
      </c>
      <c r="GI33" s="548">
        <f t="shared" si="21"/>
        <v>0</v>
      </c>
      <c r="GJ33" s="548">
        <f t="shared" si="21"/>
        <v>0</v>
      </c>
    </row>
    <row r="34" spans="1:16384" x14ac:dyDescent="0.25">
      <c r="A34" s="545"/>
      <c r="B34" s="545"/>
      <c r="C34" s="546"/>
      <c r="D34" s="547"/>
      <c r="E34" s="320" t="s">
        <v>676</v>
      </c>
      <c r="F34" s="548">
        <f>12*7/6</f>
        <v>14</v>
      </c>
      <c r="G34" s="548" t="s">
        <v>88</v>
      </c>
      <c r="H34" s="548"/>
      <c r="I34" s="549"/>
      <c r="J34" s="548"/>
      <c r="K34" s="548"/>
      <c r="L34" s="548"/>
      <c r="M34" s="548"/>
      <c r="N34" s="548"/>
      <c r="O34" s="548"/>
      <c r="P34" s="548"/>
      <c r="Q34" s="548"/>
      <c r="R34" s="548"/>
      <c r="S34" s="548"/>
      <c r="T34" s="548"/>
      <c r="U34" s="548"/>
      <c r="V34" s="548"/>
      <c r="W34" s="548"/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48"/>
      <c r="AO34" s="548"/>
      <c r="AP34" s="548"/>
      <c r="AQ34" s="548"/>
      <c r="AR34" s="548"/>
      <c r="AS34" s="548"/>
      <c r="AT34" s="548"/>
      <c r="AU34" s="548"/>
      <c r="AV34" s="548"/>
      <c r="AW34" s="548"/>
      <c r="AX34" s="548"/>
      <c r="AY34" s="548"/>
      <c r="AZ34" s="548"/>
      <c r="BA34" s="548"/>
      <c r="BB34" s="548"/>
      <c r="BC34" s="548"/>
      <c r="BD34" s="548"/>
      <c r="BE34" s="548"/>
      <c r="BF34" s="548"/>
      <c r="BG34" s="548"/>
      <c r="BH34" s="548"/>
      <c r="BI34" s="548"/>
      <c r="BJ34" s="548"/>
      <c r="BK34" s="548"/>
      <c r="BL34" s="548"/>
      <c r="BM34" s="548"/>
      <c r="BN34" s="548"/>
      <c r="BO34" s="548"/>
      <c r="BP34" s="548"/>
      <c r="BQ34" s="548"/>
      <c r="BR34" s="548"/>
      <c r="BS34" s="548"/>
      <c r="BT34" s="548"/>
      <c r="BU34" s="548"/>
      <c r="BV34" s="548"/>
      <c r="BW34" s="548"/>
      <c r="BX34" s="548"/>
      <c r="BY34" s="548"/>
      <c r="BZ34" s="548"/>
      <c r="CA34" s="548"/>
      <c r="CB34" s="548"/>
      <c r="CC34" s="548"/>
      <c r="CD34" s="548"/>
      <c r="CE34" s="548"/>
      <c r="CF34" s="548"/>
      <c r="CG34" s="548"/>
      <c r="CH34" s="548"/>
      <c r="CI34" s="548"/>
      <c r="CJ34" s="548"/>
      <c r="CK34" s="548"/>
      <c r="CL34" s="548"/>
      <c r="CM34" s="548"/>
      <c r="CN34" s="548"/>
      <c r="CO34" s="548"/>
      <c r="CP34" s="548"/>
      <c r="CQ34" s="548"/>
      <c r="CR34" s="548"/>
      <c r="CS34" s="548"/>
      <c r="CT34" s="548"/>
      <c r="CU34" s="548"/>
      <c r="CV34" s="548"/>
      <c r="CW34" s="548"/>
      <c r="CX34" s="548"/>
      <c r="CY34" s="548"/>
      <c r="CZ34" s="548"/>
      <c r="DA34" s="548"/>
      <c r="DB34" s="548"/>
      <c r="DC34" s="548"/>
      <c r="DD34" s="548"/>
      <c r="DE34" s="548"/>
      <c r="DF34" s="548"/>
      <c r="DG34" s="548"/>
      <c r="DH34" s="548"/>
      <c r="DI34" s="548"/>
      <c r="DJ34" s="548"/>
      <c r="DK34" s="548"/>
      <c r="DL34" s="548"/>
      <c r="DM34" s="548"/>
      <c r="DN34" s="548"/>
      <c r="DO34" s="548"/>
      <c r="DP34" s="548"/>
      <c r="DQ34" s="548"/>
      <c r="DR34" s="548"/>
      <c r="DS34" s="548"/>
      <c r="DT34" s="548"/>
      <c r="DU34" s="548"/>
      <c r="DV34" s="548"/>
      <c r="DW34" s="548"/>
      <c r="DX34" s="548"/>
      <c r="DY34" s="548"/>
      <c r="DZ34" s="548"/>
      <c r="EA34" s="548"/>
      <c r="EB34" s="548"/>
      <c r="EC34" s="548"/>
      <c r="ED34" s="548"/>
      <c r="EE34" s="548"/>
      <c r="EF34" s="548"/>
      <c r="EG34" s="548"/>
      <c r="EH34" s="548"/>
      <c r="EI34" s="548"/>
      <c r="EJ34" s="548"/>
      <c r="EK34" s="548"/>
      <c r="EL34" s="548"/>
      <c r="EM34" s="548"/>
      <c r="EN34" s="548"/>
      <c r="EO34" s="548"/>
      <c r="EP34" s="548"/>
      <c r="EQ34" s="548"/>
      <c r="ER34" s="548"/>
      <c r="ES34" s="548"/>
      <c r="ET34" s="548"/>
      <c r="EU34" s="548"/>
      <c r="EV34" s="548"/>
      <c r="EW34" s="548"/>
      <c r="EX34" s="548"/>
      <c r="EY34" s="548"/>
      <c r="EZ34" s="548"/>
      <c r="FA34" s="548"/>
      <c r="FB34" s="548"/>
      <c r="FC34" s="548"/>
      <c r="FD34" s="548"/>
      <c r="FE34" s="548"/>
      <c r="FF34" s="548"/>
      <c r="FG34" s="548"/>
      <c r="FH34" s="548"/>
      <c r="FI34" s="548"/>
      <c r="FJ34" s="548"/>
      <c r="FK34" s="548"/>
      <c r="FL34" s="548"/>
      <c r="FM34" s="548"/>
      <c r="FN34" s="548"/>
      <c r="FO34" s="548"/>
      <c r="FP34" s="548"/>
      <c r="FQ34" s="548"/>
      <c r="FR34" s="548"/>
      <c r="FS34" s="548"/>
      <c r="FT34" s="548"/>
      <c r="FU34" s="548"/>
      <c r="FV34" s="548"/>
      <c r="FW34" s="548"/>
      <c r="FX34" s="548"/>
      <c r="FY34" s="548"/>
      <c r="FZ34" s="548"/>
      <c r="GA34" s="548"/>
      <c r="GB34" s="548"/>
      <c r="GC34" s="548"/>
      <c r="GD34" s="548"/>
      <c r="GE34" s="548"/>
      <c r="GF34" s="548"/>
      <c r="GG34" s="548"/>
      <c r="GH34" s="548"/>
      <c r="GI34" s="548"/>
      <c r="GJ34" s="548"/>
    </row>
    <row r="35" spans="1:16384" x14ac:dyDescent="0.25">
      <c r="A35" s="545"/>
      <c r="B35" s="545"/>
      <c r="C35" s="546"/>
      <c r="D35" s="547"/>
      <c r="E35" s="320" t="s">
        <v>678</v>
      </c>
      <c r="F35" s="736">
        <f xml:space="preserve"> EOMONTH(F33, F34*6)</f>
        <v>51682</v>
      </c>
      <c r="G35" s="548"/>
      <c r="H35" s="548"/>
      <c r="I35" s="549"/>
      <c r="J35" s="548">
        <f>IF(AND(J$2&lt;=$F$35,$F$35&lt;K$2),1,0)</f>
        <v>0</v>
      </c>
      <c r="K35" s="548">
        <f t="shared" ref="K35:BV35" si="22">IF(AND(K$2&lt;=$F$35,$F$35&lt;L$2),1,0)</f>
        <v>0</v>
      </c>
      <c r="L35" s="548">
        <f t="shared" si="22"/>
        <v>0</v>
      </c>
      <c r="M35" s="548">
        <f t="shared" si="22"/>
        <v>0</v>
      </c>
      <c r="N35" s="548">
        <f t="shared" si="22"/>
        <v>0</v>
      </c>
      <c r="O35" s="548">
        <f t="shared" si="22"/>
        <v>0</v>
      </c>
      <c r="P35" s="548">
        <f t="shared" si="22"/>
        <v>0</v>
      </c>
      <c r="Q35" s="548">
        <f t="shared" si="22"/>
        <v>0</v>
      </c>
      <c r="R35" s="548">
        <f t="shared" si="22"/>
        <v>0</v>
      </c>
      <c r="S35" s="548">
        <f t="shared" si="22"/>
        <v>0</v>
      </c>
      <c r="T35" s="548">
        <f t="shared" si="22"/>
        <v>0</v>
      </c>
      <c r="U35" s="548">
        <f t="shared" si="22"/>
        <v>0</v>
      </c>
      <c r="V35" s="548">
        <f t="shared" si="22"/>
        <v>0</v>
      </c>
      <c r="W35" s="548">
        <f t="shared" si="22"/>
        <v>0</v>
      </c>
      <c r="X35" s="548">
        <f t="shared" si="22"/>
        <v>0</v>
      </c>
      <c r="Y35" s="548">
        <f t="shared" si="22"/>
        <v>0</v>
      </c>
      <c r="Z35" s="548">
        <f t="shared" si="22"/>
        <v>0</v>
      </c>
      <c r="AA35" s="548">
        <f t="shared" si="22"/>
        <v>0</v>
      </c>
      <c r="AB35" s="548">
        <f t="shared" si="22"/>
        <v>0</v>
      </c>
      <c r="AC35" s="548">
        <f t="shared" si="22"/>
        <v>0</v>
      </c>
      <c r="AD35" s="548">
        <f t="shared" si="22"/>
        <v>0</v>
      </c>
      <c r="AE35" s="548">
        <f t="shared" si="22"/>
        <v>0</v>
      </c>
      <c r="AF35" s="548">
        <f t="shared" si="22"/>
        <v>0</v>
      </c>
      <c r="AG35" s="548">
        <f t="shared" si="22"/>
        <v>0</v>
      </c>
      <c r="AH35" s="548">
        <f t="shared" si="22"/>
        <v>0</v>
      </c>
      <c r="AI35" s="548">
        <f t="shared" si="22"/>
        <v>0</v>
      </c>
      <c r="AJ35" s="548">
        <f t="shared" si="22"/>
        <v>0</v>
      </c>
      <c r="AK35" s="548">
        <f t="shared" si="22"/>
        <v>0</v>
      </c>
      <c r="AL35" s="548">
        <f t="shared" si="22"/>
        <v>0</v>
      </c>
      <c r="AM35" s="548">
        <f t="shared" si="22"/>
        <v>0</v>
      </c>
      <c r="AN35" s="548">
        <f t="shared" si="22"/>
        <v>0</v>
      </c>
      <c r="AO35" s="548">
        <f t="shared" si="22"/>
        <v>0</v>
      </c>
      <c r="AP35" s="548">
        <f t="shared" si="22"/>
        <v>0</v>
      </c>
      <c r="AQ35" s="548">
        <f t="shared" si="22"/>
        <v>0</v>
      </c>
      <c r="AR35" s="548">
        <f t="shared" si="22"/>
        <v>0</v>
      </c>
      <c r="AS35" s="548">
        <f t="shared" si="22"/>
        <v>0</v>
      </c>
      <c r="AT35" s="548">
        <f t="shared" si="22"/>
        <v>0</v>
      </c>
      <c r="AU35" s="548">
        <f t="shared" si="22"/>
        <v>0</v>
      </c>
      <c r="AV35" s="548">
        <f t="shared" si="22"/>
        <v>0</v>
      </c>
      <c r="AW35" s="548">
        <f t="shared" si="22"/>
        <v>0</v>
      </c>
      <c r="AX35" s="548">
        <f t="shared" si="22"/>
        <v>1</v>
      </c>
      <c r="AY35" s="548">
        <f t="shared" si="22"/>
        <v>0</v>
      </c>
      <c r="AZ35" s="548">
        <f t="shared" si="22"/>
        <v>0</v>
      </c>
      <c r="BA35" s="548">
        <f t="shared" si="22"/>
        <v>0</v>
      </c>
      <c r="BB35" s="548">
        <f t="shared" si="22"/>
        <v>0</v>
      </c>
      <c r="BC35" s="548">
        <f t="shared" si="22"/>
        <v>0</v>
      </c>
      <c r="BD35" s="548">
        <f t="shared" si="22"/>
        <v>0</v>
      </c>
      <c r="BE35" s="548">
        <f t="shared" si="22"/>
        <v>0</v>
      </c>
      <c r="BF35" s="548">
        <f t="shared" si="22"/>
        <v>0</v>
      </c>
      <c r="BG35" s="548">
        <f t="shared" si="22"/>
        <v>0</v>
      </c>
      <c r="BH35" s="548">
        <f t="shared" si="22"/>
        <v>0</v>
      </c>
      <c r="BI35" s="548">
        <f t="shared" si="22"/>
        <v>0</v>
      </c>
      <c r="BJ35" s="548">
        <f t="shared" si="22"/>
        <v>0</v>
      </c>
      <c r="BK35" s="548">
        <f t="shared" si="22"/>
        <v>0</v>
      </c>
      <c r="BL35" s="548">
        <f t="shared" si="22"/>
        <v>0</v>
      </c>
      <c r="BM35" s="548">
        <f t="shared" si="22"/>
        <v>0</v>
      </c>
      <c r="BN35" s="548">
        <f t="shared" si="22"/>
        <v>0</v>
      </c>
      <c r="BO35" s="548">
        <f t="shared" si="22"/>
        <v>0</v>
      </c>
      <c r="BP35" s="548">
        <f t="shared" si="22"/>
        <v>0</v>
      </c>
      <c r="BQ35" s="548">
        <f t="shared" si="22"/>
        <v>0</v>
      </c>
      <c r="BR35" s="548">
        <f t="shared" si="22"/>
        <v>0</v>
      </c>
      <c r="BS35" s="548">
        <f t="shared" si="22"/>
        <v>0</v>
      </c>
      <c r="BT35" s="548">
        <f t="shared" si="22"/>
        <v>0</v>
      </c>
      <c r="BU35" s="548">
        <f t="shared" si="22"/>
        <v>0</v>
      </c>
      <c r="BV35" s="548">
        <f t="shared" si="22"/>
        <v>0</v>
      </c>
      <c r="BW35" s="548">
        <f t="shared" ref="BW35:EH35" si="23">IF(AND(BW$2&lt;=$F$35,$F$35&lt;BX$2),1,0)</f>
        <v>0</v>
      </c>
      <c r="BX35" s="548">
        <f t="shared" si="23"/>
        <v>0</v>
      </c>
      <c r="BY35" s="548">
        <f t="shared" si="23"/>
        <v>0</v>
      </c>
      <c r="BZ35" s="548">
        <f t="shared" si="23"/>
        <v>0</v>
      </c>
      <c r="CA35" s="548">
        <f t="shared" si="23"/>
        <v>0</v>
      </c>
      <c r="CB35" s="548">
        <f t="shared" si="23"/>
        <v>0</v>
      </c>
      <c r="CC35" s="548">
        <f t="shared" si="23"/>
        <v>0</v>
      </c>
      <c r="CD35" s="548">
        <f t="shared" si="23"/>
        <v>0</v>
      </c>
      <c r="CE35" s="548">
        <f t="shared" si="23"/>
        <v>0</v>
      </c>
      <c r="CF35" s="548">
        <f t="shared" si="23"/>
        <v>0</v>
      </c>
      <c r="CG35" s="548">
        <f t="shared" si="23"/>
        <v>0</v>
      </c>
      <c r="CH35" s="548">
        <f t="shared" si="23"/>
        <v>0</v>
      </c>
      <c r="CI35" s="548">
        <f t="shared" si="23"/>
        <v>0</v>
      </c>
      <c r="CJ35" s="548">
        <f t="shared" si="23"/>
        <v>0</v>
      </c>
      <c r="CK35" s="548">
        <f t="shared" si="23"/>
        <v>0</v>
      </c>
      <c r="CL35" s="548">
        <f t="shared" si="23"/>
        <v>0</v>
      </c>
      <c r="CM35" s="548">
        <f t="shared" si="23"/>
        <v>0</v>
      </c>
      <c r="CN35" s="548">
        <f t="shared" si="23"/>
        <v>0</v>
      </c>
      <c r="CO35" s="548">
        <f t="shared" si="23"/>
        <v>0</v>
      </c>
      <c r="CP35" s="548">
        <f t="shared" si="23"/>
        <v>0</v>
      </c>
      <c r="CQ35" s="548">
        <f t="shared" si="23"/>
        <v>0</v>
      </c>
      <c r="CR35" s="548">
        <f t="shared" si="23"/>
        <v>0</v>
      </c>
      <c r="CS35" s="548">
        <f t="shared" si="23"/>
        <v>0</v>
      </c>
      <c r="CT35" s="548">
        <f t="shared" si="23"/>
        <v>0</v>
      </c>
      <c r="CU35" s="548">
        <f t="shared" si="23"/>
        <v>0</v>
      </c>
      <c r="CV35" s="548">
        <f t="shared" si="23"/>
        <v>0</v>
      </c>
      <c r="CW35" s="548">
        <f t="shared" si="23"/>
        <v>0</v>
      </c>
      <c r="CX35" s="548">
        <f t="shared" si="23"/>
        <v>0</v>
      </c>
      <c r="CY35" s="548">
        <f t="shared" si="23"/>
        <v>0</v>
      </c>
      <c r="CZ35" s="548">
        <f t="shared" si="23"/>
        <v>0</v>
      </c>
      <c r="DA35" s="548">
        <f t="shared" si="23"/>
        <v>0</v>
      </c>
      <c r="DB35" s="548">
        <f t="shared" si="23"/>
        <v>0</v>
      </c>
      <c r="DC35" s="548">
        <f t="shared" si="23"/>
        <v>0</v>
      </c>
      <c r="DD35" s="548">
        <f t="shared" si="23"/>
        <v>0</v>
      </c>
      <c r="DE35" s="548">
        <f t="shared" si="23"/>
        <v>0</v>
      </c>
      <c r="DF35" s="548">
        <f t="shared" si="23"/>
        <v>0</v>
      </c>
      <c r="DG35" s="548">
        <f t="shared" si="23"/>
        <v>0</v>
      </c>
      <c r="DH35" s="548">
        <f t="shared" si="23"/>
        <v>0</v>
      </c>
      <c r="DI35" s="548">
        <f t="shared" si="23"/>
        <v>0</v>
      </c>
      <c r="DJ35" s="548">
        <f t="shared" si="23"/>
        <v>0</v>
      </c>
      <c r="DK35" s="548">
        <f t="shared" si="23"/>
        <v>0</v>
      </c>
      <c r="DL35" s="548">
        <f t="shared" si="23"/>
        <v>0</v>
      </c>
      <c r="DM35" s="548">
        <f t="shared" si="23"/>
        <v>0</v>
      </c>
      <c r="DN35" s="548">
        <f t="shared" si="23"/>
        <v>0</v>
      </c>
      <c r="DO35" s="548">
        <f t="shared" si="23"/>
        <v>0</v>
      </c>
      <c r="DP35" s="548">
        <f t="shared" si="23"/>
        <v>0</v>
      </c>
      <c r="DQ35" s="548">
        <f t="shared" si="23"/>
        <v>0</v>
      </c>
      <c r="DR35" s="548">
        <f t="shared" si="23"/>
        <v>0</v>
      </c>
      <c r="DS35" s="548">
        <f t="shared" si="23"/>
        <v>0</v>
      </c>
      <c r="DT35" s="548">
        <f t="shared" si="23"/>
        <v>0</v>
      </c>
      <c r="DU35" s="548">
        <f t="shared" si="23"/>
        <v>0</v>
      </c>
      <c r="DV35" s="548">
        <f t="shared" si="23"/>
        <v>0</v>
      </c>
      <c r="DW35" s="548">
        <f t="shared" si="23"/>
        <v>0</v>
      </c>
      <c r="DX35" s="548">
        <f t="shared" si="23"/>
        <v>0</v>
      </c>
      <c r="DY35" s="548">
        <f t="shared" si="23"/>
        <v>0</v>
      </c>
      <c r="DZ35" s="548">
        <f t="shared" si="23"/>
        <v>0</v>
      </c>
      <c r="EA35" s="548">
        <f t="shared" si="23"/>
        <v>0</v>
      </c>
      <c r="EB35" s="548">
        <f t="shared" si="23"/>
        <v>0</v>
      </c>
      <c r="EC35" s="548">
        <f t="shared" si="23"/>
        <v>0</v>
      </c>
      <c r="ED35" s="548">
        <f t="shared" si="23"/>
        <v>0</v>
      </c>
      <c r="EE35" s="548">
        <f t="shared" si="23"/>
        <v>0</v>
      </c>
      <c r="EF35" s="548">
        <f t="shared" si="23"/>
        <v>0</v>
      </c>
      <c r="EG35" s="548">
        <f t="shared" si="23"/>
        <v>0</v>
      </c>
      <c r="EH35" s="548">
        <f t="shared" si="23"/>
        <v>0</v>
      </c>
      <c r="EI35" s="548">
        <f t="shared" ref="EI35:GJ35" si="24">IF(AND(EI$2&lt;=$F$35,$F$35&lt;EJ$2),1,0)</f>
        <v>0</v>
      </c>
      <c r="EJ35" s="548">
        <f t="shared" si="24"/>
        <v>0</v>
      </c>
      <c r="EK35" s="548">
        <f t="shared" si="24"/>
        <v>0</v>
      </c>
      <c r="EL35" s="548">
        <f t="shared" si="24"/>
        <v>0</v>
      </c>
      <c r="EM35" s="548">
        <f t="shared" si="24"/>
        <v>0</v>
      </c>
      <c r="EN35" s="548">
        <f t="shared" si="24"/>
        <v>0</v>
      </c>
      <c r="EO35" s="548">
        <f t="shared" si="24"/>
        <v>0</v>
      </c>
      <c r="EP35" s="548">
        <f t="shared" si="24"/>
        <v>0</v>
      </c>
      <c r="EQ35" s="548">
        <f t="shared" si="24"/>
        <v>0</v>
      </c>
      <c r="ER35" s="548">
        <f t="shared" si="24"/>
        <v>0</v>
      </c>
      <c r="ES35" s="548">
        <f t="shared" si="24"/>
        <v>0</v>
      </c>
      <c r="ET35" s="548">
        <f t="shared" si="24"/>
        <v>0</v>
      </c>
      <c r="EU35" s="548">
        <f t="shared" si="24"/>
        <v>0</v>
      </c>
      <c r="EV35" s="548">
        <f t="shared" si="24"/>
        <v>0</v>
      </c>
      <c r="EW35" s="548">
        <f t="shared" si="24"/>
        <v>0</v>
      </c>
      <c r="EX35" s="548">
        <f t="shared" si="24"/>
        <v>0</v>
      </c>
      <c r="EY35" s="548">
        <f t="shared" si="24"/>
        <v>0</v>
      </c>
      <c r="EZ35" s="548">
        <f t="shared" si="24"/>
        <v>0</v>
      </c>
      <c r="FA35" s="548">
        <f t="shared" si="24"/>
        <v>0</v>
      </c>
      <c r="FB35" s="548">
        <f t="shared" si="24"/>
        <v>0</v>
      </c>
      <c r="FC35" s="548">
        <f t="shared" si="24"/>
        <v>0</v>
      </c>
      <c r="FD35" s="548">
        <f t="shared" si="24"/>
        <v>0</v>
      </c>
      <c r="FE35" s="548">
        <f t="shared" si="24"/>
        <v>0</v>
      </c>
      <c r="FF35" s="548">
        <f t="shared" si="24"/>
        <v>0</v>
      </c>
      <c r="FG35" s="548">
        <f t="shared" si="24"/>
        <v>0</v>
      </c>
      <c r="FH35" s="548">
        <f t="shared" si="24"/>
        <v>0</v>
      </c>
      <c r="FI35" s="548">
        <f t="shared" si="24"/>
        <v>0</v>
      </c>
      <c r="FJ35" s="548">
        <f t="shared" si="24"/>
        <v>0</v>
      </c>
      <c r="FK35" s="548">
        <f t="shared" si="24"/>
        <v>0</v>
      </c>
      <c r="FL35" s="548">
        <f t="shared" si="24"/>
        <v>0</v>
      </c>
      <c r="FM35" s="548">
        <f t="shared" si="24"/>
        <v>0</v>
      </c>
      <c r="FN35" s="548">
        <f t="shared" si="24"/>
        <v>0</v>
      </c>
      <c r="FO35" s="548">
        <f t="shared" si="24"/>
        <v>0</v>
      </c>
      <c r="FP35" s="548">
        <f t="shared" si="24"/>
        <v>0</v>
      </c>
      <c r="FQ35" s="548">
        <f t="shared" si="24"/>
        <v>0</v>
      </c>
      <c r="FR35" s="548">
        <f t="shared" si="24"/>
        <v>0</v>
      </c>
      <c r="FS35" s="548">
        <f t="shared" si="24"/>
        <v>0</v>
      </c>
      <c r="FT35" s="548">
        <f t="shared" si="24"/>
        <v>0</v>
      </c>
      <c r="FU35" s="548">
        <f t="shared" si="24"/>
        <v>0</v>
      </c>
      <c r="FV35" s="548">
        <f t="shared" si="24"/>
        <v>0</v>
      </c>
      <c r="FW35" s="548">
        <f t="shared" si="24"/>
        <v>0</v>
      </c>
      <c r="FX35" s="548">
        <f t="shared" si="24"/>
        <v>0</v>
      </c>
      <c r="FY35" s="548">
        <f t="shared" si="24"/>
        <v>0</v>
      </c>
      <c r="FZ35" s="548">
        <f t="shared" si="24"/>
        <v>0</v>
      </c>
      <c r="GA35" s="548">
        <f t="shared" si="24"/>
        <v>0</v>
      </c>
      <c r="GB35" s="548">
        <f t="shared" si="24"/>
        <v>0</v>
      </c>
      <c r="GC35" s="548">
        <f t="shared" si="24"/>
        <v>0</v>
      </c>
      <c r="GD35" s="548">
        <f t="shared" si="24"/>
        <v>0</v>
      </c>
      <c r="GE35" s="548">
        <f t="shared" si="24"/>
        <v>0</v>
      </c>
      <c r="GF35" s="548">
        <f t="shared" si="24"/>
        <v>0</v>
      </c>
      <c r="GG35" s="548">
        <f t="shared" si="24"/>
        <v>0</v>
      </c>
      <c r="GH35" s="548">
        <f t="shared" si="24"/>
        <v>0</v>
      </c>
      <c r="GI35" s="548">
        <f t="shared" si="24"/>
        <v>0</v>
      </c>
      <c r="GJ35" s="548">
        <f t="shared" si="24"/>
        <v>0</v>
      </c>
    </row>
    <row r="36" spans="1:16384" s="548" customFormat="1" x14ac:dyDescent="0.25">
      <c r="A36" s="545"/>
      <c r="B36" s="545"/>
      <c r="C36" s="546"/>
      <c r="D36" s="547"/>
      <c r="E36" s="171" t="s">
        <v>0</v>
      </c>
      <c r="F36" s="171">
        <v>0</v>
      </c>
      <c r="G36" s="171" t="s">
        <v>14</v>
      </c>
      <c r="I36" s="549"/>
      <c r="J36" s="548">
        <f>SUM($J$27:J35)</f>
        <v>0</v>
      </c>
      <c r="K36" s="548">
        <f>SUM($J$27:K35)</f>
        <v>1</v>
      </c>
      <c r="L36" s="548">
        <f>SUM($J$27:L35)</f>
        <v>1</v>
      </c>
      <c r="M36" s="548">
        <f>SUM($J$27:M35)</f>
        <v>1</v>
      </c>
      <c r="N36" s="548">
        <f>SUM($J$27:N35)</f>
        <v>1</v>
      </c>
      <c r="O36" s="548">
        <f>SUM($J$27:O35)</f>
        <v>1</v>
      </c>
      <c r="P36" s="548">
        <f>SUM($J$27:P35)</f>
        <v>2</v>
      </c>
      <c r="Q36" s="548">
        <f>SUM($J$27:Q35)</f>
        <v>2</v>
      </c>
      <c r="R36" s="548">
        <f>SUM($J$27:R35)</f>
        <v>2</v>
      </c>
      <c r="S36" s="548">
        <f>SUM($J$27:S35)</f>
        <v>2</v>
      </c>
      <c r="T36" s="548">
        <f>SUM($J$27:T35)</f>
        <v>2</v>
      </c>
      <c r="U36" s="548">
        <f>SUM($J$27:U35)</f>
        <v>2</v>
      </c>
      <c r="V36" s="548">
        <f>SUM($J$27:V35)</f>
        <v>2</v>
      </c>
      <c r="W36" s="548">
        <f>SUM($J$27:W35)</f>
        <v>2</v>
      </c>
      <c r="X36" s="548">
        <f>SUM($J$27:X35)</f>
        <v>2</v>
      </c>
      <c r="Y36" s="548">
        <f>SUM($J$27:Y35)</f>
        <v>2</v>
      </c>
      <c r="Z36" s="548">
        <f>SUM($J$27:Z35)</f>
        <v>3</v>
      </c>
      <c r="AA36" s="548">
        <f>SUM($J$27:AA35)</f>
        <v>3</v>
      </c>
      <c r="AB36" s="548">
        <f>SUM($J$27:AB35)</f>
        <v>3</v>
      </c>
      <c r="AC36" s="548">
        <f>SUM($J$27:AC35)</f>
        <v>3</v>
      </c>
      <c r="AD36" s="548">
        <f>SUM($J$27:AD35)</f>
        <v>3</v>
      </c>
      <c r="AE36" s="548">
        <f>SUM($J$27:AE35)</f>
        <v>3</v>
      </c>
      <c r="AF36" s="548">
        <f>SUM($J$27:AF35)</f>
        <v>3</v>
      </c>
      <c r="AG36" s="548">
        <f>SUM($J$27:AG35)</f>
        <v>3</v>
      </c>
      <c r="AH36" s="548">
        <f>SUM($J$27:AH35)</f>
        <v>3</v>
      </c>
      <c r="AI36" s="548">
        <f>SUM($J$27:AI35)</f>
        <v>3</v>
      </c>
      <c r="AJ36" s="548">
        <f>SUM($J$27:AJ35)</f>
        <v>4</v>
      </c>
      <c r="AK36" s="548">
        <f>SUM($J$27:AK35)</f>
        <v>4</v>
      </c>
      <c r="AL36" s="548">
        <f>SUM($J$27:AL35)</f>
        <v>4</v>
      </c>
      <c r="AM36" s="548">
        <f>SUM($J$27:AM35)</f>
        <v>4</v>
      </c>
      <c r="AN36" s="548">
        <f>SUM($J$27:AN35)</f>
        <v>4</v>
      </c>
      <c r="AO36" s="548">
        <f>SUM($J$27:AO35)</f>
        <v>4</v>
      </c>
      <c r="AP36" s="548">
        <f>SUM($J$27:AP35)</f>
        <v>4</v>
      </c>
      <c r="AQ36" s="548">
        <f>SUM($J$27:AQ35)</f>
        <v>4</v>
      </c>
      <c r="AR36" s="548">
        <f>SUM($J$27:AR35)</f>
        <v>4</v>
      </c>
      <c r="AS36" s="548">
        <f>SUM($J$27:AS35)</f>
        <v>4</v>
      </c>
      <c r="AT36" s="548">
        <f>SUM($J$27:AT35)</f>
        <v>4</v>
      </c>
      <c r="AU36" s="548">
        <f>SUM($J$27:AU35)</f>
        <v>4</v>
      </c>
      <c r="AV36" s="548">
        <f>SUM($J$27:AV35)</f>
        <v>4</v>
      </c>
      <c r="AW36" s="548">
        <f>SUM($J$27:AW35)</f>
        <v>4</v>
      </c>
      <c r="AX36" s="548">
        <f>SUM($J$27:AX35)</f>
        <v>5</v>
      </c>
      <c r="AY36" s="548">
        <f>SUM($J$27:AY35)</f>
        <v>5</v>
      </c>
      <c r="AZ36" s="548">
        <f>SUM($J$27:AZ35)</f>
        <v>5</v>
      </c>
      <c r="BA36" s="548">
        <f>SUM($J$27:BA35)</f>
        <v>5</v>
      </c>
      <c r="BB36" s="548">
        <f>SUM($J$27:BB35)</f>
        <v>5</v>
      </c>
      <c r="BC36" s="548">
        <f>SUM($J$27:BC35)</f>
        <v>5</v>
      </c>
      <c r="BD36" s="548">
        <f>SUM($J$27:BD35)</f>
        <v>5</v>
      </c>
      <c r="BE36" s="548">
        <f>SUM($J$27:BE35)</f>
        <v>5</v>
      </c>
      <c r="BF36" s="548">
        <f>SUM($J$27:BF35)</f>
        <v>5</v>
      </c>
      <c r="BG36" s="548">
        <f>SUM($J$27:BG35)</f>
        <v>5</v>
      </c>
      <c r="BH36" s="548">
        <f>SUM($J$27:BH35)</f>
        <v>5</v>
      </c>
      <c r="BI36" s="548">
        <f>SUM($J$27:BI35)</f>
        <v>5</v>
      </c>
      <c r="BJ36" s="548">
        <f>SUM($J$27:BJ35)</f>
        <v>5</v>
      </c>
      <c r="BK36" s="548">
        <f>SUM($J$27:BK35)</f>
        <v>5</v>
      </c>
      <c r="BL36" s="548">
        <f>SUM($J$27:BL35)</f>
        <v>5</v>
      </c>
      <c r="BM36" s="548">
        <f>SUM($J$27:BM35)</f>
        <v>5</v>
      </c>
      <c r="BN36" s="548">
        <f>SUM($J$27:BN35)</f>
        <v>5</v>
      </c>
      <c r="BO36" s="548">
        <f>SUM($J$27:BO35)</f>
        <v>5</v>
      </c>
      <c r="BP36" s="548">
        <f>SUM($J$27:BP35)</f>
        <v>5</v>
      </c>
      <c r="BQ36" s="548">
        <f>SUM($J$27:BQ35)</f>
        <v>5</v>
      </c>
      <c r="BR36" s="548">
        <f>SUM($J$27:BR35)</f>
        <v>5</v>
      </c>
      <c r="BS36" s="548">
        <f>SUM($J$27:BS35)</f>
        <v>5</v>
      </c>
      <c r="BT36" s="548">
        <f>SUM($J$27:BT35)</f>
        <v>5</v>
      </c>
      <c r="BU36" s="548">
        <f>SUM($J$27:BU35)</f>
        <v>5</v>
      </c>
      <c r="BV36" s="548">
        <f>SUM($J$27:BV35)</f>
        <v>5</v>
      </c>
      <c r="BW36" s="548">
        <f>SUM($J$27:BW35)</f>
        <v>5</v>
      </c>
      <c r="BX36" s="548">
        <f>SUM($J$27:BX35)</f>
        <v>5</v>
      </c>
      <c r="BY36" s="548">
        <f>SUM($J$27:BY35)</f>
        <v>5</v>
      </c>
      <c r="BZ36" s="548">
        <f>SUM($J$27:BZ35)</f>
        <v>5</v>
      </c>
      <c r="CA36" s="548">
        <f>SUM($J$27:CA35)</f>
        <v>5</v>
      </c>
      <c r="CB36" s="548">
        <f>SUM($J$27:CB35)</f>
        <v>5</v>
      </c>
      <c r="CC36" s="548">
        <f>SUM($J$27:CC35)</f>
        <v>5</v>
      </c>
      <c r="CD36" s="548">
        <f>SUM($J$27:CD35)</f>
        <v>5</v>
      </c>
      <c r="CE36" s="548">
        <f>SUM($J$27:CE35)</f>
        <v>5</v>
      </c>
      <c r="CF36" s="548">
        <f>SUM($J$27:CF35)</f>
        <v>5</v>
      </c>
      <c r="CG36" s="548">
        <f>SUM($J$27:CG35)</f>
        <v>5</v>
      </c>
      <c r="CH36" s="548">
        <f>SUM($J$27:CH35)</f>
        <v>5</v>
      </c>
      <c r="CI36" s="548">
        <f>SUM($J$27:CI35)</f>
        <v>5</v>
      </c>
      <c r="CJ36" s="548">
        <f>SUM($J$27:CJ35)</f>
        <v>5</v>
      </c>
      <c r="CK36" s="548">
        <f>SUM($J$27:CK35)</f>
        <v>5</v>
      </c>
      <c r="CL36" s="548">
        <f>SUM($J$27:CL35)</f>
        <v>5</v>
      </c>
      <c r="CM36" s="548">
        <f>SUM($J$27:CM35)</f>
        <v>5</v>
      </c>
      <c r="CN36" s="548">
        <f>SUM($J$27:CN35)</f>
        <v>5</v>
      </c>
      <c r="CO36" s="548">
        <f>SUM($J$27:CO35)</f>
        <v>5</v>
      </c>
      <c r="CP36" s="548">
        <f>SUM($J$27:CP35)</f>
        <v>5</v>
      </c>
      <c r="CQ36" s="548">
        <f>SUM($J$27:CQ35)</f>
        <v>5</v>
      </c>
      <c r="CR36" s="548">
        <f>SUM($J$27:CR35)</f>
        <v>5</v>
      </c>
      <c r="CS36" s="548">
        <f>SUM($J$27:CS35)</f>
        <v>5</v>
      </c>
      <c r="CT36" s="548">
        <f>SUM($J$27:CT35)</f>
        <v>5</v>
      </c>
      <c r="CU36" s="548">
        <f>SUM($J$27:CU35)</f>
        <v>5</v>
      </c>
      <c r="CV36" s="548">
        <f>SUM($J$27:CV35)</f>
        <v>5</v>
      </c>
      <c r="CW36" s="548">
        <f>SUM($J$27:CW35)</f>
        <v>5</v>
      </c>
      <c r="CX36" s="548">
        <f>SUM($J$27:CX35)</f>
        <v>5</v>
      </c>
      <c r="CY36" s="548">
        <f>SUM($J$27:CY35)</f>
        <v>5</v>
      </c>
      <c r="CZ36" s="548">
        <f>SUM($J$27:CZ35)</f>
        <v>5</v>
      </c>
      <c r="DA36" s="548">
        <f>SUM($J$27:DA35)</f>
        <v>5</v>
      </c>
      <c r="DB36" s="548">
        <f>SUM($J$27:DB35)</f>
        <v>5</v>
      </c>
      <c r="DC36" s="548">
        <f>SUM($J$27:DC35)</f>
        <v>5</v>
      </c>
      <c r="DD36" s="548">
        <f>SUM($J$27:DD35)</f>
        <v>5</v>
      </c>
      <c r="DE36" s="548">
        <f>SUM($J$27:DE35)</f>
        <v>5</v>
      </c>
      <c r="DF36" s="548">
        <f>SUM($J$27:DF35)</f>
        <v>5</v>
      </c>
      <c r="DG36" s="548">
        <f>SUM($J$27:DG35)</f>
        <v>5</v>
      </c>
      <c r="DH36" s="548">
        <f>SUM($J$27:DH35)</f>
        <v>5</v>
      </c>
      <c r="DI36" s="548">
        <f>SUM($J$27:DI35)</f>
        <v>5</v>
      </c>
      <c r="DJ36" s="548">
        <f>SUM($J$27:DJ35)</f>
        <v>5</v>
      </c>
      <c r="DK36" s="548">
        <f>SUM($J$27:DK35)</f>
        <v>5</v>
      </c>
      <c r="DL36" s="548">
        <f>SUM($J$27:DL35)</f>
        <v>5</v>
      </c>
      <c r="DM36" s="548">
        <f>SUM($J$27:DM35)</f>
        <v>5</v>
      </c>
      <c r="DN36" s="548">
        <f>SUM($J$27:DN35)</f>
        <v>5</v>
      </c>
      <c r="DO36" s="548">
        <f>SUM($J$27:DO35)</f>
        <v>5</v>
      </c>
      <c r="DP36" s="548">
        <f>SUM($J$27:DP35)</f>
        <v>5</v>
      </c>
      <c r="DQ36" s="548">
        <f>SUM($J$27:DQ35)</f>
        <v>5</v>
      </c>
      <c r="DR36" s="548">
        <f>SUM($J$27:DR35)</f>
        <v>5</v>
      </c>
      <c r="DS36" s="548">
        <f>SUM($J$27:DS35)</f>
        <v>5</v>
      </c>
      <c r="DT36" s="548">
        <f>SUM($J$27:DT35)</f>
        <v>5</v>
      </c>
      <c r="DU36" s="548">
        <f>SUM($J$27:DU35)</f>
        <v>5</v>
      </c>
      <c r="DV36" s="548">
        <f>SUM($J$27:DV35)</f>
        <v>5</v>
      </c>
      <c r="DW36" s="548">
        <f>SUM($J$27:DW35)</f>
        <v>5</v>
      </c>
      <c r="DX36" s="548">
        <f>SUM($J$27:DX35)</f>
        <v>5</v>
      </c>
      <c r="DY36" s="548">
        <f>SUM($J$27:DY35)</f>
        <v>5</v>
      </c>
      <c r="DZ36" s="548">
        <f>SUM($J$27:DZ35)</f>
        <v>5</v>
      </c>
      <c r="EA36" s="548">
        <f>SUM($J$27:EA35)</f>
        <v>5</v>
      </c>
      <c r="EB36" s="548">
        <f>SUM($J$27:EB35)</f>
        <v>5</v>
      </c>
      <c r="EC36" s="548">
        <f>SUM($J$27:EC35)</f>
        <v>5</v>
      </c>
      <c r="ED36" s="548">
        <f>SUM($J$27:ED35)</f>
        <v>5</v>
      </c>
      <c r="EE36" s="548">
        <f>SUM($J$27:EE35)</f>
        <v>5</v>
      </c>
      <c r="EF36" s="548">
        <f>SUM($J$27:EF35)</f>
        <v>5</v>
      </c>
      <c r="EG36" s="548">
        <f>SUM($J$27:EG35)</f>
        <v>5</v>
      </c>
      <c r="EH36" s="548">
        <f>SUM($J$27:EH35)</f>
        <v>5</v>
      </c>
      <c r="EI36" s="548">
        <f>SUM($J$27:EI35)</f>
        <v>5</v>
      </c>
      <c r="EJ36" s="548">
        <f>SUM($J$27:EJ35)</f>
        <v>5</v>
      </c>
      <c r="EK36" s="548">
        <f>SUM($J$27:EK35)</f>
        <v>5</v>
      </c>
      <c r="EL36" s="548">
        <f>SUM($J$27:EL35)</f>
        <v>5</v>
      </c>
      <c r="EM36" s="548">
        <f>SUM($J$27:EM35)</f>
        <v>5</v>
      </c>
      <c r="EN36" s="548">
        <f>SUM($J$27:EN35)</f>
        <v>5</v>
      </c>
      <c r="EO36" s="548">
        <f>SUM($J$27:EO35)</f>
        <v>5</v>
      </c>
      <c r="EP36" s="548">
        <f>SUM($J$27:EP35)</f>
        <v>5</v>
      </c>
      <c r="EQ36" s="548">
        <f>SUM($J$27:EQ35)</f>
        <v>5</v>
      </c>
      <c r="ER36" s="548">
        <f>SUM($J$27:ER35)</f>
        <v>5</v>
      </c>
      <c r="ES36" s="548">
        <f>SUM($J$27:ES35)</f>
        <v>5</v>
      </c>
      <c r="ET36" s="548">
        <f>SUM($J$27:ET35)</f>
        <v>5</v>
      </c>
      <c r="EU36" s="548">
        <f>SUM($J$27:EU35)</f>
        <v>5</v>
      </c>
      <c r="EV36" s="548">
        <f>SUM($J$27:EV35)</f>
        <v>5</v>
      </c>
      <c r="EW36" s="548">
        <f>SUM($J$27:EW35)</f>
        <v>5</v>
      </c>
      <c r="EX36" s="548">
        <f>SUM($J$27:EX35)</f>
        <v>5</v>
      </c>
      <c r="EY36" s="548">
        <f>SUM($J$27:EY35)</f>
        <v>5</v>
      </c>
      <c r="EZ36" s="548">
        <f>SUM($J$27:EZ35)</f>
        <v>5</v>
      </c>
      <c r="FA36" s="548">
        <f>SUM($J$27:FA35)</f>
        <v>5</v>
      </c>
      <c r="FB36" s="548">
        <f>SUM($J$27:FB35)</f>
        <v>5</v>
      </c>
      <c r="FC36" s="548">
        <f>SUM($J$27:FC35)</f>
        <v>5</v>
      </c>
      <c r="FD36" s="548">
        <f>SUM($J$27:FD35)</f>
        <v>5</v>
      </c>
      <c r="FE36" s="548">
        <f>SUM($J$27:FE35)</f>
        <v>5</v>
      </c>
      <c r="FF36" s="548">
        <f>SUM($J$27:FF35)</f>
        <v>5</v>
      </c>
      <c r="FG36" s="548">
        <f>SUM($J$27:FG35)</f>
        <v>5</v>
      </c>
      <c r="FH36" s="548">
        <f>SUM($J$27:FH35)</f>
        <v>5</v>
      </c>
      <c r="FI36" s="548">
        <f>SUM($J$27:FI35)</f>
        <v>5</v>
      </c>
      <c r="FJ36" s="548">
        <f>SUM($J$27:FJ35)</f>
        <v>5</v>
      </c>
      <c r="FK36" s="548">
        <f>SUM($J$27:FK35)</f>
        <v>5</v>
      </c>
      <c r="FL36" s="548">
        <f>SUM($J$27:FL35)</f>
        <v>5</v>
      </c>
      <c r="FM36" s="548">
        <f>SUM($J$27:FM35)</f>
        <v>5</v>
      </c>
      <c r="FN36" s="548">
        <f>SUM($J$27:FN35)</f>
        <v>5</v>
      </c>
      <c r="FO36" s="548">
        <f>SUM($J$27:FO35)</f>
        <v>5</v>
      </c>
      <c r="FP36" s="548">
        <f>SUM($J$27:FP35)</f>
        <v>5</v>
      </c>
      <c r="FQ36" s="548">
        <f>SUM($J$27:FQ35)</f>
        <v>5</v>
      </c>
      <c r="FR36" s="548">
        <f>SUM($J$27:FR35)</f>
        <v>5</v>
      </c>
      <c r="FS36" s="548">
        <f>SUM($J$27:FS35)</f>
        <v>5</v>
      </c>
      <c r="FT36" s="548">
        <f>SUM($J$27:FT35)</f>
        <v>5</v>
      </c>
      <c r="FU36" s="548">
        <f>SUM($J$27:FU35)</f>
        <v>5</v>
      </c>
      <c r="FV36" s="548">
        <f>SUM($J$27:FV35)</f>
        <v>5</v>
      </c>
      <c r="FW36" s="548">
        <f>SUM($J$27:FW35)</f>
        <v>5</v>
      </c>
      <c r="FX36" s="548">
        <f>SUM($J$27:FX35)</f>
        <v>5</v>
      </c>
      <c r="FY36" s="548">
        <f>SUM($J$27:FY35)</f>
        <v>5</v>
      </c>
      <c r="FZ36" s="548">
        <f>SUM($J$27:FZ35)</f>
        <v>5</v>
      </c>
      <c r="GA36" s="548">
        <f>SUM($J$27:GA35)</f>
        <v>5</v>
      </c>
      <c r="GB36" s="548">
        <f>SUM($J$27:GB35)</f>
        <v>5</v>
      </c>
      <c r="GC36" s="548">
        <f>SUM($J$27:GC35)</f>
        <v>5</v>
      </c>
      <c r="GD36" s="548">
        <f>SUM($J$27:GD35)</f>
        <v>5</v>
      </c>
      <c r="GE36" s="548">
        <f>SUM($J$27:GE35)</f>
        <v>5</v>
      </c>
      <c r="GF36" s="548">
        <f>SUM($J$27:GF35)</f>
        <v>5</v>
      </c>
      <c r="GG36" s="548">
        <f>SUM($J$27:GG35)</f>
        <v>5</v>
      </c>
      <c r="GH36" s="548">
        <f>SUM($J$27:GH35)</f>
        <v>5</v>
      </c>
      <c r="GI36" s="548">
        <f>SUM($J$27:GI35)</f>
        <v>5</v>
      </c>
      <c r="GJ36" s="548">
        <f>SUM($J$27:GJ35)</f>
        <v>5</v>
      </c>
      <c r="GK36" s="548">
        <f>SUM($J$22:GK33)-1</f>
        <v>4.7269999999999985</v>
      </c>
      <c r="GL36" s="548">
        <f>SUM($J$22:GL33)-1</f>
        <v>4.7269999999999985</v>
      </c>
      <c r="GM36" s="548">
        <f>SUM($J$22:GM33)-1</f>
        <v>4.7269999999999985</v>
      </c>
      <c r="GN36" s="548">
        <f>SUM($J$22:GN33)-1</f>
        <v>4.7269999999999985</v>
      </c>
      <c r="GO36" s="548">
        <f>SUM($J$22:GO33)-1</f>
        <v>4.7269999999999985</v>
      </c>
      <c r="GP36" s="548">
        <f>SUM($J$22:GP33)-1</f>
        <v>4.7269999999999985</v>
      </c>
      <c r="GQ36" s="548">
        <f>SUM($J$22:GQ33)-1</f>
        <v>4.7269999999999985</v>
      </c>
      <c r="GR36" s="548">
        <f>SUM($J$22:GR33)-1</f>
        <v>4.7269999999999985</v>
      </c>
      <c r="GS36" s="548">
        <f>SUM($J$22:GS33)-1</f>
        <v>4.7269999999999985</v>
      </c>
      <c r="GT36" s="548">
        <f>SUM($J$22:GT33)-1</f>
        <v>4.7269999999999985</v>
      </c>
      <c r="GU36" s="548">
        <f>SUM($J$22:GU33)-1</f>
        <v>4.7269999999999985</v>
      </c>
      <c r="GV36" s="548">
        <f>SUM($J$22:GV33)-1</f>
        <v>4.7269999999999985</v>
      </c>
      <c r="GW36" s="548">
        <f>SUM($J$22:GW33)-1</f>
        <v>4.7269999999999985</v>
      </c>
      <c r="GX36" s="548">
        <f>SUM($J$22:GX33)-1</f>
        <v>4.7269999999999985</v>
      </c>
      <c r="GY36" s="548">
        <f>SUM($J$22:GY33)-1</f>
        <v>4.7269999999999985</v>
      </c>
      <c r="GZ36" s="548">
        <f>SUM($J$22:GZ33)-1</f>
        <v>4.7269999999999985</v>
      </c>
      <c r="HA36" s="548">
        <f>SUM($J$22:HA33)-1</f>
        <v>4.7269999999999985</v>
      </c>
      <c r="HB36" s="548">
        <f>SUM($J$22:HB33)-1</f>
        <v>4.7269999999999985</v>
      </c>
      <c r="HC36" s="548">
        <f>SUM($J$22:HC33)-1</f>
        <v>4.7269999999999985</v>
      </c>
      <c r="HD36" s="548">
        <f>SUM($J$22:HD33)-1</f>
        <v>4.7269999999999985</v>
      </c>
      <c r="HE36" s="548">
        <f>SUM($J$22:HE33)-1</f>
        <v>4.7269999999999985</v>
      </c>
      <c r="HF36" s="548">
        <f>SUM($J$22:HF33)-1</f>
        <v>4.7269999999999985</v>
      </c>
      <c r="HG36" s="548">
        <f>SUM($J$22:HG33)-1</f>
        <v>4.7269999999999985</v>
      </c>
      <c r="HH36" s="548">
        <f>SUM($J$22:HH33)-1</f>
        <v>4.7269999999999985</v>
      </c>
      <c r="HI36" s="548">
        <f>SUM($J$22:HI33)-1</f>
        <v>4.7269999999999985</v>
      </c>
      <c r="HJ36" s="548">
        <f>SUM($J$22:HJ33)-1</f>
        <v>4.7269999999999985</v>
      </c>
      <c r="HK36" s="548">
        <f>SUM($J$22:HK33)-1</f>
        <v>4.7269999999999985</v>
      </c>
      <c r="HL36" s="548">
        <f>SUM($J$22:HL33)-1</f>
        <v>4.7269999999999985</v>
      </c>
      <c r="HM36" s="548">
        <f>SUM($J$22:HM33)-1</f>
        <v>4.7269999999999985</v>
      </c>
      <c r="HN36" s="548">
        <f>SUM($J$22:HN33)-1</f>
        <v>4.7269999999999985</v>
      </c>
      <c r="HO36" s="548">
        <f>SUM($J$22:HO33)-1</f>
        <v>4.7269999999999985</v>
      </c>
      <c r="HP36" s="548">
        <f>SUM($J$22:HP33)-1</f>
        <v>4.7269999999999985</v>
      </c>
      <c r="HQ36" s="548">
        <f>SUM($J$22:HQ33)-1</f>
        <v>4.7269999999999985</v>
      </c>
      <c r="HR36" s="548">
        <f>SUM($J$22:HR33)-1</f>
        <v>4.7269999999999985</v>
      </c>
      <c r="HS36" s="548">
        <f>SUM($J$22:HS33)-1</f>
        <v>4.7269999999999985</v>
      </c>
      <c r="HT36" s="548">
        <f>SUM($J$22:HT33)-1</f>
        <v>4.7269999999999985</v>
      </c>
      <c r="HU36" s="548">
        <f>SUM($J$22:HU33)-1</f>
        <v>4.7269999999999985</v>
      </c>
      <c r="HV36" s="548">
        <f>SUM($J$22:HV33)-1</f>
        <v>4.7269999999999985</v>
      </c>
      <c r="HW36" s="548">
        <f>SUM($J$22:HW33)-1</f>
        <v>4.7269999999999985</v>
      </c>
      <c r="HX36" s="548">
        <f>SUM($J$22:HX33)-1</f>
        <v>4.7269999999999985</v>
      </c>
      <c r="HY36" s="548">
        <f>SUM($J$22:HY33)-1</f>
        <v>4.7269999999999985</v>
      </c>
      <c r="HZ36" s="548">
        <f>SUM($J$22:HZ33)-1</f>
        <v>4.7269999999999985</v>
      </c>
      <c r="IA36" s="548">
        <f>SUM($J$22:IA33)-1</f>
        <v>4.7269999999999985</v>
      </c>
      <c r="IB36" s="548">
        <f>SUM($J$22:IB33)-1</f>
        <v>4.7269999999999985</v>
      </c>
      <c r="IC36" s="548">
        <f>SUM($J$22:IC33)-1</f>
        <v>4.7269999999999985</v>
      </c>
      <c r="ID36" s="548">
        <f>SUM($J$22:ID33)-1</f>
        <v>4.7269999999999985</v>
      </c>
      <c r="IE36" s="548">
        <f>SUM($J$22:IE33)-1</f>
        <v>4.7269999999999985</v>
      </c>
      <c r="IF36" s="548">
        <f>SUM($J$22:IF33)-1</f>
        <v>4.7269999999999985</v>
      </c>
      <c r="IG36" s="548">
        <f>SUM($J$22:IG33)-1</f>
        <v>4.7269999999999985</v>
      </c>
      <c r="IH36" s="548">
        <f>SUM($J$22:IH33)-1</f>
        <v>4.7269999999999985</v>
      </c>
      <c r="II36" s="548">
        <f>SUM($J$22:II33)-1</f>
        <v>4.7269999999999985</v>
      </c>
      <c r="IJ36" s="548">
        <f>SUM($J$22:IJ33)-1</f>
        <v>4.7269999999999985</v>
      </c>
      <c r="IK36" s="548">
        <f>SUM($J$22:IK33)-1</f>
        <v>4.7269999999999985</v>
      </c>
      <c r="IL36" s="548">
        <f>SUM($J$22:IL33)-1</f>
        <v>4.7269999999999985</v>
      </c>
      <c r="IM36" s="548">
        <f>SUM($J$22:IM33)-1</f>
        <v>4.7269999999999985</v>
      </c>
      <c r="IN36" s="548">
        <f>SUM($J$22:IN33)-1</f>
        <v>4.7269999999999985</v>
      </c>
      <c r="IO36" s="548">
        <f>SUM($J$22:IO33)-1</f>
        <v>4.7269999999999985</v>
      </c>
      <c r="IP36" s="548">
        <f>SUM($J$22:IP33)-1</f>
        <v>4.7269999999999985</v>
      </c>
      <c r="IQ36" s="548">
        <f>SUM($J$22:IQ33)-1</f>
        <v>4.7269999999999985</v>
      </c>
      <c r="IR36" s="548">
        <f>SUM($J$22:IR33)-1</f>
        <v>4.7269999999999985</v>
      </c>
      <c r="IS36" s="548">
        <f>SUM($J$22:IS33)-1</f>
        <v>4.7269999999999985</v>
      </c>
      <c r="IT36" s="548">
        <f>SUM($J$22:IT33)-1</f>
        <v>4.7269999999999985</v>
      </c>
      <c r="IU36" s="548">
        <f>SUM($J$22:IU33)-1</f>
        <v>4.7269999999999985</v>
      </c>
      <c r="IV36" s="548">
        <f>SUM($J$22:IV33)-1</f>
        <v>4.7269999999999985</v>
      </c>
      <c r="IW36" s="548">
        <f>SUM($J$22:IW33)-1</f>
        <v>4.7269999999999985</v>
      </c>
      <c r="IX36" s="548">
        <f>SUM($J$22:IX33)-1</f>
        <v>4.7269999999999985</v>
      </c>
      <c r="IY36" s="548">
        <f>SUM($J$22:IY33)-1</f>
        <v>4.7269999999999985</v>
      </c>
      <c r="IZ36" s="548">
        <f>SUM($J$22:IZ33)-1</f>
        <v>4.7269999999999985</v>
      </c>
      <c r="JA36" s="548">
        <f>SUM($J$22:JA33)-1</f>
        <v>4.7269999999999985</v>
      </c>
      <c r="JB36" s="548">
        <f>SUM($J$22:JB33)-1</f>
        <v>4.7269999999999985</v>
      </c>
      <c r="JC36" s="548">
        <f>SUM($J$22:JC33)-1</f>
        <v>4.7269999999999985</v>
      </c>
      <c r="JD36" s="548">
        <f>SUM($J$22:JD33)-1</f>
        <v>4.7269999999999985</v>
      </c>
      <c r="JE36" s="548">
        <f>SUM($J$22:JE33)-1</f>
        <v>4.7269999999999985</v>
      </c>
      <c r="JF36" s="548">
        <f>SUM($J$22:JF33)-1</f>
        <v>4.7269999999999985</v>
      </c>
      <c r="JG36" s="548">
        <f>SUM($J$22:JG33)-1</f>
        <v>4.7269999999999985</v>
      </c>
      <c r="JH36" s="548">
        <f>SUM($J$22:JH33)-1</f>
        <v>4.7269999999999985</v>
      </c>
      <c r="JI36" s="548">
        <f>SUM($J$22:JI33)-1</f>
        <v>4.7269999999999985</v>
      </c>
      <c r="JJ36" s="548">
        <f>SUM($J$22:JJ33)-1</f>
        <v>4.7269999999999985</v>
      </c>
      <c r="JK36" s="548">
        <f>SUM($J$22:JK33)-1</f>
        <v>4.7269999999999985</v>
      </c>
      <c r="JL36" s="548">
        <f>SUM($J$22:JL33)-1</f>
        <v>4.7269999999999985</v>
      </c>
      <c r="JM36" s="548">
        <f>SUM($J$22:JM33)-1</f>
        <v>4.7269999999999985</v>
      </c>
      <c r="JN36" s="548">
        <f>SUM($J$22:JN33)-1</f>
        <v>4.7269999999999985</v>
      </c>
      <c r="JO36" s="548">
        <f>SUM($J$22:JO33)-1</f>
        <v>4.7269999999999985</v>
      </c>
      <c r="JP36" s="548">
        <f>SUM($J$22:JP33)-1</f>
        <v>4.7269999999999985</v>
      </c>
      <c r="JQ36" s="548">
        <f>SUM($J$22:JQ33)-1</f>
        <v>4.7269999999999985</v>
      </c>
      <c r="JR36" s="548">
        <f>SUM($J$22:JR33)-1</f>
        <v>4.7269999999999985</v>
      </c>
      <c r="JS36" s="548">
        <f>SUM($J$22:JS33)-1</f>
        <v>4.7269999999999985</v>
      </c>
      <c r="JT36" s="548">
        <f>SUM($J$22:JT33)-1</f>
        <v>4.7269999999999985</v>
      </c>
      <c r="JU36" s="548">
        <f>SUM($J$22:JU33)-1</f>
        <v>4.7269999999999985</v>
      </c>
      <c r="JV36" s="548">
        <f>SUM($J$22:JV33)-1</f>
        <v>4.7269999999999985</v>
      </c>
      <c r="JW36" s="548">
        <f>SUM($J$22:JW33)-1</f>
        <v>4.7269999999999985</v>
      </c>
      <c r="JX36" s="548">
        <f>SUM($J$22:JX33)-1</f>
        <v>4.7269999999999985</v>
      </c>
      <c r="JY36" s="548">
        <f>SUM($J$22:JY33)-1</f>
        <v>4.7269999999999985</v>
      </c>
      <c r="JZ36" s="548">
        <f>SUM($J$22:JZ33)-1</f>
        <v>4.7269999999999985</v>
      </c>
      <c r="KA36" s="548">
        <f>SUM($J$22:KA33)-1</f>
        <v>4.7269999999999985</v>
      </c>
      <c r="KB36" s="548">
        <f>SUM($J$22:KB33)-1</f>
        <v>4.7269999999999985</v>
      </c>
      <c r="KC36" s="548">
        <f>SUM($J$22:KC33)-1</f>
        <v>4.7269999999999985</v>
      </c>
      <c r="KD36" s="548">
        <f>SUM($J$22:KD33)-1</f>
        <v>4.7269999999999985</v>
      </c>
      <c r="KE36" s="548">
        <f>SUM($J$22:KE33)-1</f>
        <v>4.7269999999999985</v>
      </c>
      <c r="KF36" s="548">
        <f>SUM($J$22:KF33)-1</f>
        <v>4.7269999999999985</v>
      </c>
      <c r="KG36" s="548">
        <f>SUM($J$22:KG33)-1</f>
        <v>4.7269999999999985</v>
      </c>
      <c r="KH36" s="548">
        <f>SUM($J$22:KH33)-1</f>
        <v>4.7269999999999985</v>
      </c>
      <c r="KI36" s="548">
        <f>SUM($J$22:KI33)-1</f>
        <v>4.7269999999999985</v>
      </c>
      <c r="KJ36" s="548">
        <f>SUM($J$22:KJ33)-1</f>
        <v>4.7269999999999985</v>
      </c>
      <c r="KK36" s="548">
        <f>SUM($J$22:KK33)-1</f>
        <v>4.7269999999999985</v>
      </c>
      <c r="KL36" s="548">
        <f>SUM($J$22:KL33)-1</f>
        <v>4.7269999999999985</v>
      </c>
      <c r="KM36" s="548">
        <f>SUM($J$22:KM33)-1</f>
        <v>4.7269999999999985</v>
      </c>
      <c r="KN36" s="548">
        <f>SUM($J$22:KN33)-1</f>
        <v>4.7269999999999985</v>
      </c>
      <c r="KO36" s="548">
        <f>SUM($J$22:KO33)-1</f>
        <v>4.7269999999999985</v>
      </c>
      <c r="KP36" s="548">
        <f>SUM($J$22:KP33)-1</f>
        <v>4.7269999999999985</v>
      </c>
      <c r="KQ36" s="548">
        <f>SUM($J$22:KQ33)-1</f>
        <v>4.7269999999999985</v>
      </c>
      <c r="KR36" s="548">
        <f>SUM($J$22:KR33)-1</f>
        <v>4.7269999999999985</v>
      </c>
      <c r="KS36" s="548">
        <f>SUM($J$22:KS33)-1</f>
        <v>4.7269999999999985</v>
      </c>
      <c r="KT36" s="548">
        <f>SUM($J$22:KT33)-1</f>
        <v>4.7269999999999985</v>
      </c>
      <c r="KU36" s="548">
        <f>SUM($J$22:KU33)-1</f>
        <v>4.7269999999999985</v>
      </c>
      <c r="KV36" s="548">
        <f>SUM($J$22:KV33)-1</f>
        <v>4.7269999999999985</v>
      </c>
      <c r="KW36" s="548">
        <f>SUM($J$22:KW33)-1</f>
        <v>4.7269999999999985</v>
      </c>
      <c r="KX36" s="548">
        <f>SUM($J$22:KX33)-1</f>
        <v>4.7269999999999985</v>
      </c>
      <c r="KY36" s="548">
        <f>SUM($J$22:KY33)-1</f>
        <v>4.7269999999999985</v>
      </c>
      <c r="KZ36" s="548">
        <f>SUM($J$22:KZ33)-1</f>
        <v>4.7269999999999985</v>
      </c>
      <c r="LA36" s="548">
        <f>SUM($J$22:LA33)-1</f>
        <v>4.7269999999999985</v>
      </c>
      <c r="LB36" s="548">
        <f>SUM($J$22:LB33)-1</f>
        <v>4.7269999999999985</v>
      </c>
      <c r="LC36" s="548">
        <f>SUM($J$22:LC33)-1</f>
        <v>4.7269999999999985</v>
      </c>
      <c r="LD36" s="548">
        <f>SUM($J$22:LD33)-1</f>
        <v>4.7269999999999985</v>
      </c>
      <c r="LE36" s="548">
        <f>SUM($J$22:LE33)-1</f>
        <v>4.7269999999999985</v>
      </c>
      <c r="LF36" s="548">
        <f>SUM($J$22:LF33)-1</f>
        <v>4.7269999999999985</v>
      </c>
      <c r="LG36" s="548">
        <f>SUM($J$22:LG33)-1</f>
        <v>4.7269999999999985</v>
      </c>
      <c r="LH36" s="548">
        <f>SUM($J$22:LH33)-1</f>
        <v>4.7269999999999985</v>
      </c>
      <c r="LI36" s="548">
        <f>SUM($J$22:LI33)-1</f>
        <v>4.7269999999999985</v>
      </c>
      <c r="LJ36" s="548">
        <f>SUM($J$22:LJ33)-1</f>
        <v>4.7269999999999985</v>
      </c>
      <c r="LK36" s="548">
        <f>SUM($J$22:LK33)-1</f>
        <v>4.7269999999999985</v>
      </c>
      <c r="LL36" s="548">
        <f>SUM($J$22:LL33)-1</f>
        <v>4.7269999999999985</v>
      </c>
      <c r="LM36" s="548">
        <f>SUM($J$22:LM33)-1</f>
        <v>4.7269999999999985</v>
      </c>
      <c r="LN36" s="548">
        <f>SUM($J$22:LN33)-1</f>
        <v>4.7269999999999985</v>
      </c>
      <c r="LO36" s="548">
        <f>SUM($J$22:LO33)-1</f>
        <v>4.7269999999999985</v>
      </c>
      <c r="LP36" s="548">
        <f>SUM($J$22:LP33)-1</f>
        <v>4.7269999999999985</v>
      </c>
      <c r="LQ36" s="548">
        <f>SUM($J$22:LQ33)-1</f>
        <v>4.7269999999999985</v>
      </c>
      <c r="LR36" s="548">
        <f>SUM($J$22:LR33)-1</f>
        <v>4.7269999999999985</v>
      </c>
      <c r="LS36" s="548">
        <f>SUM($J$22:LS33)-1</f>
        <v>4.7269999999999985</v>
      </c>
      <c r="LT36" s="548">
        <f>SUM($J$22:LT33)-1</f>
        <v>4.7269999999999985</v>
      </c>
      <c r="LU36" s="548">
        <f>SUM($J$22:LU33)-1</f>
        <v>4.7269999999999985</v>
      </c>
      <c r="LV36" s="548">
        <f>SUM($J$22:LV33)-1</f>
        <v>4.7269999999999985</v>
      </c>
      <c r="LW36" s="548">
        <f>SUM($J$22:LW33)-1</f>
        <v>4.7269999999999985</v>
      </c>
      <c r="LX36" s="548">
        <f>SUM($J$22:LX33)-1</f>
        <v>4.7269999999999985</v>
      </c>
      <c r="LY36" s="548">
        <f>SUM($J$22:LY33)-1</f>
        <v>4.7269999999999985</v>
      </c>
      <c r="LZ36" s="548">
        <f>SUM($J$22:LZ33)-1</f>
        <v>4.7269999999999985</v>
      </c>
      <c r="MA36" s="548">
        <f>SUM($J$22:MA33)-1</f>
        <v>4.7269999999999985</v>
      </c>
      <c r="MB36" s="548">
        <f>SUM($J$22:MB33)-1</f>
        <v>4.7269999999999985</v>
      </c>
      <c r="MC36" s="548">
        <f>SUM($J$22:MC33)-1</f>
        <v>4.7269999999999985</v>
      </c>
      <c r="MD36" s="548">
        <f>SUM($J$22:MD33)-1</f>
        <v>4.7269999999999985</v>
      </c>
      <c r="ME36" s="548">
        <f>SUM($J$22:ME33)-1</f>
        <v>4.7269999999999985</v>
      </c>
      <c r="MF36" s="548">
        <f>SUM($J$22:MF33)-1</f>
        <v>4.7269999999999985</v>
      </c>
      <c r="MG36" s="548">
        <f>SUM($J$22:MG33)-1</f>
        <v>4.7269999999999985</v>
      </c>
      <c r="MH36" s="548">
        <f>SUM($J$22:MH33)-1</f>
        <v>4.7269999999999985</v>
      </c>
      <c r="MI36" s="548">
        <f>SUM($J$22:MI33)-1</f>
        <v>4.7269999999999985</v>
      </c>
      <c r="MJ36" s="548">
        <f>SUM($J$22:MJ33)-1</f>
        <v>4.7269999999999985</v>
      </c>
      <c r="MK36" s="548">
        <f>SUM($J$22:MK33)-1</f>
        <v>4.7269999999999985</v>
      </c>
      <c r="ML36" s="548">
        <f>SUM($J$22:ML33)-1</f>
        <v>4.7269999999999985</v>
      </c>
      <c r="MM36" s="548">
        <f>SUM($J$22:MM33)-1</f>
        <v>4.7269999999999985</v>
      </c>
      <c r="MN36" s="548">
        <f>SUM($J$22:MN33)-1</f>
        <v>4.7269999999999985</v>
      </c>
      <c r="MO36" s="548">
        <f>SUM($J$22:MO33)-1</f>
        <v>4.7269999999999985</v>
      </c>
      <c r="MP36" s="548">
        <f>SUM($J$22:MP33)-1</f>
        <v>4.7269999999999985</v>
      </c>
      <c r="MQ36" s="548">
        <f>SUM($J$22:MQ33)-1</f>
        <v>4.7269999999999985</v>
      </c>
      <c r="MR36" s="548">
        <f>SUM($J$22:MR33)-1</f>
        <v>4.7269999999999985</v>
      </c>
      <c r="MS36" s="548">
        <f>SUM($J$22:MS33)-1</f>
        <v>4.7269999999999985</v>
      </c>
      <c r="MT36" s="548">
        <f>SUM($J$22:MT33)-1</f>
        <v>4.7269999999999985</v>
      </c>
      <c r="MU36" s="548">
        <f>SUM($J$22:MU33)-1</f>
        <v>4.7269999999999985</v>
      </c>
      <c r="MV36" s="548">
        <f>SUM($J$22:MV33)-1</f>
        <v>4.7269999999999985</v>
      </c>
      <c r="MW36" s="548">
        <f>SUM($J$22:MW33)-1</f>
        <v>4.7269999999999985</v>
      </c>
      <c r="MX36" s="548">
        <f>SUM($J$22:MX33)-1</f>
        <v>4.7269999999999985</v>
      </c>
      <c r="MY36" s="548">
        <f>SUM($J$22:MY33)-1</f>
        <v>4.7269999999999985</v>
      </c>
      <c r="MZ36" s="548">
        <f>SUM($J$22:MZ33)-1</f>
        <v>4.7269999999999985</v>
      </c>
      <c r="NA36" s="548">
        <f>SUM($J$22:NA33)-1</f>
        <v>4.7269999999999985</v>
      </c>
      <c r="NB36" s="548">
        <f>SUM($J$22:NB33)-1</f>
        <v>4.7269999999999985</v>
      </c>
      <c r="NC36" s="548">
        <f>SUM($J$22:NC33)-1</f>
        <v>4.7269999999999985</v>
      </c>
      <c r="ND36" s="548">
        <f>SUM($J$22:ND33)-1</f>
        <v>4.7269999999999985</v>
      </c>
      <c r="NE36" s="548">
        <f>SUM($J$22:NE33)-1</f>
        <v>4.7269999999999985</v>
      </c>
      <c r="NF36" s="548">
        <f>SUM($J$22:NF33)-1</f>
        <v>4.7269999999999985</v>
      </c>
      <c r="NG36" s="548">
        <f>SUM($J$22:NG33)-1</f>
        <v>4.7269999999999985</v>
      </c>
      <c r="NH36" s="548">
        <f>SUM($J$22:NH33)-1</f>
        <v>4.7269999999999985</v>
      </c>
      <c r="NI36" s="548">
        <f>SUM($J$22:NI33)-1</f>
        <v>4.7269999999999985</v>
      </c>
      <c r="NJ36" s="548">
        <f>SUM($J$22:NJ33)-1</f>
        <v>4.7269999999999985</v>
      </c>
      <c r="NK36" s="548">
        <f>SUM($J$22:NK33)-1</f>
        <v>4.7269999999999985</v>
      </c>
      <c r="NL36" s="548">
        <f>SUM($J$22:NL33)-1</f>
        <v>4.7269999999999985</v>
      </c>
      <c r="NM36" s="548">
        <f>SUM($J$22:NM33)-1</f>
        <v>4.7269999999999985</v>
      </c>
      <c r="NN36" s="548">
        <f>SUM($J$22:NN33)-1</f>
        <v>4.7269999999999985</v>
      </c>
      <c r="NO36" s="548">
        <f>SUM($J$22:NO33)-1</f>
        <v>4.7269999999999985</v>
      </c>
      <c r="NP36" s="548">
        <f>SUM($J$22:NP33)-1</f>
        <v>4.7269999999999985</v>
      </c>
      <c r="NQ36" s="548">
        <f>SUM($J$22:NQ33)-1</f>
        <v>4.7269999999999985</v>
      </c>
      <c r="NR36" s="548">
        <f>SUM($J$22:NR33)-1</f>
        <v>4.7269999999999985</v>
      </c>
      <c r="NS36" s="548">
        <f>SUM($J$22:NS33)-1</f>
        <v>4.7269999999999985</v>
      </c>
      <c r="NT36" s="548">
        <f>SUM($J$22:NT33)-1</f>
        <v>4.7269999999999985</v>
      </c>
      <c r="NU36" s="548">
        <f>SUM($J$22:NU33)-1</f>
        <v>4.7269999999999985</v>
      </c>
      <c r="NV36" s="548">
        <f>SUM($J$22:NV33)-1</f>
        <v>4.7269999999999985</v>
      </c>
      <c r="NW36" s="548">
        <f>SUM($J$22:NW33)-1</f>
        <v>4.7269999999999985</v>
      </c>
      <c r="NX36" s="548">
        <f>SUM($J$22:NX33)-1</f>
        <v>4.7269999999999985</v>
      </c>
      <c r="NY36" s="548">
        <f>SUM($J$22:NY33)-1</f>
        <v>4.7269999999999985</v>
      </c>
      <c r="NZ36" s="548">
        <f>SUM($J$22:NZ33)-1</f>
        <v>4.7269999999999985</v>
      </c>
      <c r="OA36" s="548">
        <f>SUM($J$22:OA33)-1</f>
        <v>4.7269999999999985</v>
      </c>
      <c r="OB36" s="548">
        <f>SUM($J$22:OB33)-1</f>
        <v>4.7269999999999985</v>
      </c>
      <c r="OC36" s="548">
        <f>SUM($J$22:OC33)-1</f>
        <v>4.7269999999999985</v>
      </c>
      <c r="OD36" s="548">
        <f>SUM($J$22:OD33)-1</f>
        <v>4.7269999999999985</v>
      </c>
      <c r="OE36" s="548">
        <f>SUM($J$22:OE33)-1</f>
        <v>4.7269999999999985</v>
      </c>
      <c r="OF36" s="548">
        <f>SUM($J$22:OF33)-1</f>
        <v>4.7269999999999985</v>
      </c>
      <c r="OG36" s="548">
        <f>SUM($J$22:OG33)-1</f>
        <v>4.7269999999999985</v>
      </c>
      <c r="OH36" s="548">
        <f>SUM($J$22:OH33)-1</f>
        <v>4.7269999999999985</v>
      </c>
      <c r="OI36" s="548">
        <f>SUM($J$22:OI33)-1</f>
        <v>4.7269999999999985</v>
      </c>
      <c r="OJ36" s="548">
        <f>SUM($J$22:OJ33)-1</f>
        <v>4.7269999999999985</v>
      </c>
      <c r="OK36" s="548">
        <f>SUM($J$22:OK33)-1</f>
        <v>4.7269999999999985</v>
      </c>
      <c r="OL36" s="548">
        <f>SUM($J$22:OL33)-1</f>
        <v>4.7269999999999985</v>
      </c>
      <c r="OM36" s="548">
        <f>SUM($J$22:OM33)-1</f>
        <v>4.7269999999999985</v>
      </c>
      <c r="ON36" s="548">
        <f>SUM($J$22:ON33)-1</f>
        <v>4.7269999999999985</v>
      </c>
      <c r="OO36" s="548">
        <f>SUM($J$22:OO33)-1</f>
        <v>4.7269999999999985</v>
      </c>
      <c r="OP36" s="548">
        <f>SUM($J$22:OP33)-1</f>
        <v>4.7269999999999985</v>
      </c>
      <c r="OQ36" s="548">
        <f>SUM($J$22:OQ33)-1</f>
        <v>4.7269999999999985</v>
      </c>
      <c r="OR36" s="548">
        <f>SUM($J$22:OR33)-1</f>
        <v>4.7269999999999985</v>
      </c>
      <c r="OS36" s="548">
        <f>SUM($J$22:OS33)-1</f>
        <v>4.7269999999999985</v>
      </c>
      <c r="OT36" s="548">
        <f>SUM($J$22:OT33)-1</f>
        <v>4.7269999999999985</v>
      </c>
      <c r="OU36" s="548">
        <f>SUM($J$22:OU33)-1</f>
        <v>4.7269999999999985</v>
      </c>
      <c r="OV36" s="548">
        <f>SUM($J$22:OV33)-1</f>
        <v>4.7269999999999985</v>
      </c>
      <c r="OW36" s="548">
        <f>SUM($J$22:OW33)-1</f>
        <v>4.7269999999999985</v>
      </c>
      <c r="OX36" s="548">
        <f>SUM($J$22:OX33)-1</f>
        <v>4.7269999999999985</v>
      </c>
      <c r="OY36" s="548">
        <f>SUM($J$22:OY33)-1</f>
        <v>4.7269999999999985</v>
      </c>
      <c r="OZ36" s="548">
        <f>SUM($J$22:OZ33)-1</f>
        <v>4.7269999999999985</v>
      </c>
      <c r="PA36" s="548">
        <f>SUM($J$22:PA33)-1</f>
        <v>4.7269999999999985</v>
      </c>
      <c r="PB36" s="548">
        <f>SUM($J$22:PB33)-1</f>
        <v>4.7269999999999985</v>
      </c>
      <c r="PC36" s="548">
        <f>SUM($J$22:PC33)-1</f>
        <v>4.7269999999999985</v>
      </c>
      <c r="PD36" s="548">
        <f>SUM($J$22:PD33)-1</f>
        <v>4.7269999999999985</v>
      </c>
      <c r="PE36" s="548">
        <f>SUM($J$22:PE33)-1</f>
        <v>4.7269999999999985</v>
      </c>
      <c r="PF36" s="548">
        <f>SUM($J$22:PF33)-1</f>
        <v>4.7269999999999985</v>
      </c>
      <c r="PG36" s="548">
        <f>SUM($J$22:PG33)-1</f>
        <v>4.7269999999999985</v>
      </c>
      <c r="PH36" s="548">
        <f>SUM($J$22:PH33)-1</f>
        <v>4.7269999999999985</v>
      </c>
      <c r="PI36" s="548">
        <f>SUM($J$22:PI33)-1</f>
        <v>4.7269999999999985</v>
      </c>
      <c r="PJ36" s="548">
        <f>SUM($J$22:PJ33)-1</f>
        <v>4.7269999999999985</v>
      </c>
      <c r="PK36" s="548">
        <f>SUM($J$22:PK33)-1</f>
        <v>4.7269999999999985</v>
      </c>
      <c r="PL36" s="548">
        <f>SUM($J$22:PL33)-1</f>
        <v>4.7269999999999985</v>
      </c>
      <c r="PM36" s="548">
        <f>SUM($J$22:PM33)-1</f>
        <v>4.7269999999999985</v>
      </c>
      <c r="PN36" s="548">
        <f>SUM($J$22:PN33)-1</f>
        <v>4.7269999999999985</v>
      </c>
      <c r="PO36" s="548">
        <f>SUM($J$22:PO33)-1</f>
        <v>4.7269999999999985</v>
      </c>
      <c r="PP36" s="548">
        <f>SUM($J$22:PP33)-1</f>
        <v>4.7269999999999985</v>
      </c>
      <c r="PQ36" s="548">
        <f>SUM($J$22:PQ33)-1</f>
        <v>4.7269999999999985</v>
      </c>
      <c r="PR36" s="548">
        <f>SUM($J$22:PR33)-1</f>
        <v>4.7269999999999985</v>
      </c>
      <c r="PS36" s="548">
        <f>SUM($J$22:PS33)-1</f>
        <v>4.7269999999999985</v>
      </c>
      <c r="PT36" s="548">
        <f>SUM($J$22:PT33)-1</f>
        <v>4.7269999999999985</v>
      </c>
      <c r="PU36" s="548">
        <f>SUM($J$22:PU33)-1</f>
        <v>4.7269999999999985</v>
      </c>
      <c r="PV36" s="548">
        <f>SUM($J$22:PV33)-1</f>
        <v>4.7269999999999985</v>
      </c>
      <c r="PW36" s="548">
        <f>SUM($J$22:PW33)-1</f>
        <v>4.7269999999999985</v>
      </c>
      <c r="PX36" s="548">
        <f>SUM($J$22:PX33)-1</f>
        <v>4.7269999999999985</v>
      </c>
      <c r="PY36" s="548">
        <f>SUM($J$22:PY33)-1</f>
        <v>4.7269999999999985</v>
      </c>
      <c r="PZ36" s="548">
        <f>SUM($J$22:PZ33)-1</f>
        <v>4.7269999999999985</v>
      </c>
      <c r="QA36" s="548">
        <f>SUM($J$22:QA33)-1</f>
        <v>4.7269999999999985</v>
      </c>
      <c r="QB36" s="548">
        <f>SUM($J$22:QB33)-1</f>
        <v>4.7269999999999985</v>
      </c>
      <c r="QC36" s="548">
        <f>SUM($J$22:QC33)-1</f>
        <v>4.7269999999999985</v>
      </c>
      <c r="QD36" s="548">
        <f>SUM($J$22:QD33)-1</f>
        <v>4.7269999999999985</v>
      </c>
      <c r="QE36" s="548">
        <f>SUM($J$22:QE33)-1</f>
        <v>4.7269999999999985</v>
      </c>
      <c r="QF36" s="548">
        <f>SUM($J$22:QF33)-1</f>
        <v>4.7269999999999985</v>
      </c>
      <c r="QG36" s="548">
        <f>SUM($J$22:QG33)-1</f>
        <v>4.7269999999999985</v>
      </c>
      <c r="QH36" s="548">
        <f>SUM($J$22:QH33)-1</f>
        <v>4.7269999999999985</v>
      </c>
      <c r="QI36" s="548">
        <f>SUM($J$22:QI33)-1</f>
        <v>4.7269999999999985</v>
      </c>
      <c r="QJ36" s="548">
        <f>SUM($J$22:QJ33)-1</f>
        <v>4.7269999999999985</v>
      </c>
      <c r="QK36" s="548">
        <f>SUM($J$22:QK33)-1</f>
        <v>4.7269999999999985</v>
      </c>
      <c r="QL36" s="548">
        <f>SUM($J$22:QL33)-1</f>
        <v>4.7269999999999985</v>
      </c>
      <c r="QM36" s="548">
        <f>SUM($J$22:QM33)-1</f>
        <v>4.7269999999999985</v>
      </c>
      <c r="QN36" s="548">
        <f>SUM($J$22:QN33)-1</f>
        <v>4.7269999999999985</v>
      </c>
      <c r="QO36" s="548">
        <f>SUM($J$22:QO33)-1</f>
        <v>4.7269999999999985</v>
      </c>
      <c r="QP36" s="548">
        <f>SUM($J$22:QP33)-1</f>
        <v>4.7269999999999985</v>
      </c>
      <c r="QQ36" s="548">
        <f>SUM($J$22:QQ33)-1</f>
        <v>4.7269999999999985</v>
      </c>
      <c r="QR36" s="548">
        <f>SUM($J$22:QR33)-1</f>
        <v>4.7269999999999985</v>
      </c>
      <c r="QS36" s="548">
        <f>SUM($J$22:QS33)-1</f>
        <v>4.7269999999999985</v>
      </c>
      <c r="QT36" s="548">
        <f>SUM($J$22:QT33)-1</f>
        <v>4.7269999999999985</v>
      </c>
      <c r="QU36" s="548">
        <f>SUM($J$22:QU33)-1</f>
        <v>4.7269999999999985</v>
      </c>
      <c r="QV36" s="548">
        <f>SUM($J$22:QV33)-1</f>
        <v>4.7269999999999985</v>
      </c>
      <c r="QW36" s="548">
        <f>SUM($J$22:QW33)-1</f>
        <v>4.7269999999999985</v>
      </c>
      <c r="QX36" s="548">
        <f>SUM($J$22:QX33)-1</f>
        <v>4.7269999999999985</v>
      </c>
      <c r="QY36" s="548">
        <f>SUM($J$22:QY33)-1</f>
        <v>4.7269999999999985</v>
      </c>
      <c r="QZ36" s="548">
        <f>SUM($J$22:QZ33)-1</f>
        <v>4.7269999999999985</v>
      </c>
      <c r="RA36" s="548">
        <f>SUM($J$22:RA33)-1</f>
        <v>4.7269999999999985</v>
      </c>
      <c r="RB36" s="548">
        <f>SUM($J$22:RB33)-1</f>
        <v>4.7269999999999985</v>
      </c>
      <c r="RC36" s="548">
        <f>SUM($J$22:RC33)-1</f>
        <v>4.7269999999999985</v>
      </c>
      <c r="RD36" s="548">
        <f>SUM($J$22:RD33)-1</f>
        <v>4.7269999999999985</v>
      </c>
      <c r="RE36" s="548">
        <f>SUM($J$22:RE33)-1</f>
        <v>4.7269999999999985</v>
      </c>
      <c r="RF36" s="548">
        <f>SUM($J$22:RF33)-1</f>
        <v>4.7269999999999985</v>
      </c>
      <c r="RG36" s="548">
        <f>SUM($J$22:RG33)-1</f>
        <v>4.7269999999999985</v>
      </c>
      <c r="RH36" s="548">
        <f>SUM($J$22:RH33)-1</f>
        <v>4.7269999999999985</v>
      </c>
      <c r="RI36" s="548">
        <f>SUM($J$22:RI33)-1</f>
        <v>4.7269999999999985</v>
      </c>
      <c r="RJ36" s="548">
        <f>SUM($J$22:RJ33)-1</f>
        <v>4.7269999999999985</v>
      </c>
      <c r="RK36" s="548">
        <f>SUM($J$22:RK33)-1</f>
        <v>4.7269999999999985</v>
      </c>
      <c r="RL36" s="548">
        <f>SUM($J$22:RL33)-1</f>
        <v>4.7269999999999985</v>
      </c>
      <c r="RM36" s="548">
        <f>SUM($J$22:RM33)-1</f>
        <v>4.7269999999999985</v>
      </c>
      <c r="RN36" s="548">
        <f>SUM($J$22:RN33)-1</f>
        <v>4.7269999999999985</v>
      </c>
      <c r="RO36" s="548">
        <f>SUM($J$22:RO33)-1</f>
        <v>4.7269999999999985</v>
      </c>
      <c r="RP36" s="548">
        <f>SUM($J$22:RP33)-1</f>
        <v>4.7269999999999985</v>
      </c>
      <c r="RQ36" s="548">
        <f>SUM($J$22:RQ33)-1</f>
        <v>4.7269999999999985</v>
      </c>
      <c r="RR36" s="548">
        <f>SUM($J$22:RR33)-1</f>
        <v>4.7269999999999985</v>
      </c>
      <c r="RS36" s="548">
        <f>SUM($J$22:RS33)-1</f>
        <v>4.7269999999999985</v>
      </c>
      <c r="RT36" s="548">
        <f>SUM($J$22:RT33)-1</f>
        <v>4.7269999999999985</v>
      </c>
      <c r="RU36" s="548">
        <f>SUM($J$22:RU33)-1</f>
        <v>4.7269999999999985</v>
      </c>
      <c r="RV36" s="548">
        <f>SUM($J$22:RV33)-1</f>
        <v>4.7269999999999985</v>
      </c>
      <c r="RW36" s="548">
        <f>SUM($J$22:RW33)-1</f>
        <v>4.7269999999999985</v>
      </c>
      <c r="RX36" s="548">
        <f>SUM($J$22:RX33)-1</f>
        <v>4.7269999999999985</v>
      </c>
      <c r="RY36" s="548">
        <f>SUM($J$22:RY33)-1</f>
        <v>4.7269999999999985</v>
      </c>
      <c r="RZ36" s="548">
        <f>SUM($J$22:RZ33)-1</f>
        <v>4.7269999999999985</v>
      </c>
      <c r="SA36" s="548">
        <f>SUM($J$22:SA33)-1</f>
        <v>4.7269999999999985</v>
      </c>
      <c r="SB36" s="548">
        <f>SUM($J$22:SB33)-1</f>
        <v>4.7269999999999985</v>
      </c>
      <c r="SC36" s="548">
        <f>SUM($J$22:SC33)-1</f>
        <v>4.7269999999999985</v>
      </c>
      <c r="SD36" s="548">
        <f>SUM($J$22:SD33)-1</f>
        <v>4.7269999999999985</v>
      </c>
      <c r="SE36" s="548">
        <f>SUM($J$22:SE33)-1</f>
        <v>4.7269999999999985</v>
      </c>
      <c r="SF36" s="548">
        <f>SUM($J$22:SF33)-1</f>
        <v>4.7269999999999985</v>
      </c>
      <c r="SG36" s="548">
        <f>SUM($J$22:SG33)-1</f>
        <v>4.7269999999999985</v>
      </c>
      <c r="SH36" s="548">
        <f>SUM($J$22:SH33)-1</f>
        <v>4.7269999999999985</v>
      </c>
      <c r="SI36" s="548">
        <f>SUM($J$22:SI33)-1</f>
        <v>4.7269999999999985</v>
      </c>
      <c r="SJ36" s="548">
        <f>SUM($J$22:SJ33)-1</f>
        <v>4.7269999999999985</v>
      </c>
      <c r="SK36" s="548">
        <f>SUM($J$22:SK33)-1</f>
        <v>4.7269999999999985</v>
      </c>
      <c r="SL36" s="548">
        <f>SUM($J$22:SL33)-1</f>
        <v>4.7269999999999985</v>
      </c>
      <c r="SM36" s="548">
        <f>SUM($J$22:SM33)-1</f>
        <v>4.7269999999999985</v>
      </c>
      <c r="SN36" s="548">
        <f>SUM($J$22:SN33)-1</f>
        <v>4.7269999999999985</v>
      </c>
      <c r="SO36" s="548">
        <f>SUM($J$22:SO33)-1</f>
        <v>4.7269999999999985</v>
      </c>
      <c r="SP36" s="548">
        <f>SUM($J$22:SP33)-1</f>
        <v>4.7269999999999985</v>
      </c>
      <c r="SQ36" s="548">
        <f>SUM($J$22:SQ33)-1</f>
        <v>4.7269999999999985</v>
      </c>
      <c r="SR36" s="548">
        <f>SUM($J$22:SR33)-1</f>
        <v>4.7269999999999985</v>
      </c>
      <c r="SS36" s="548">
        <f>SUM($J$22:SS33)-1</f>
        <v>4.7269999999999985</v>
      </c>
      <c r="ST36" s="548">
        <f>SUM($J$22:ST33)-1</f>
        <v>4.7269999999999985</v>
      </c>
      <c r="SU36" s="548">
        <f>SUM($J$22:SU33)-1</f>
        <v>4.7269999999999985</v>
      </c>
      <c r="SV36" s="548">
        <f>SUM($J$22:SV33)-1</f>
        <v>4.7269999999999985</v>
      </c>
      <c r="SW36" s="548">
        <f>SUM($J$22:SW33)-1</f>
        <v>4.7269999999999985</v>
      </c>
      <c r="SX36" s="548">
        <f>SUM($J$22:SX33)-1</f>
        <v>4.7269999999999985</v>
      </c>
      <c r="SY36" s="548">
        <f>SUM($J$22:SY33)-1</f>
        <v>4.7269999999999985</v>
      </c>
      <c r="SZ36" s="548">
        <f>SUM($J$22:SZ33)-1</f>
        <v>4.7269999999999985</v>
      </c>
      <c r="TA36" s="548">
        <f>SUM($J$22:TA33)-1</f>
        <v>4.7269999999999985</v>
      </c>
      <c r="TB36" s="548">
        <f>SUM($J$22:TB33)-1</f>
        <v>4.7269999999999985</v>
      </c>
      <c r="TC36" s="548">
        <f>SUM($J$22:TC33)-1</f>
        <v>4.7269999999999985</v>
      </c>
      <c r="TD36" s="548">
        <f>SUM($J$22:TD33)-1</f>
        <v>4.7269999999999985</v>
      </c>
      <c r="TE36" s="548">
        <f>SUM($J$22:TE33)-1</f>
        <v>4.7269999999999985</v>
      </c>
      <c r="TF36" s="548">
        <f>SUM($J$22:TF33)-1</f>
        <v>4.7269999999999985</v>
      </c>
      <c r="TG36" s="548">
        <f>SUM($J$22:TG33)-1</f>
        <v>4.7269999999999985</v>
      </c>
      <c r="TH36" s="548">
        <f>SUM($J$22:TH33)-1</f>
        <v>4.7269999999999985</v>
      </c>
      <c r="TI36" s="548">
        <f>SUM($J$22:TI33)-1</f>
        <v>4.7269999999999985</v>
      </c>
      <c r="TJ36" s="548">
        <f>SUM($J$22:TJ33)-1</f>
        <v>4.7269999999999985</v>
      </c>
      <c r="TK36" s="548">
        <f>SUM($J$22:TK33)-1</f>
        <v>4.7269999999999985</v>
      </c>
      <c r="TL36" s="548">
        <f>SUM($J$22:TL33)-1</f>
        <v>4.7269999999999985</v>
      </c>
      <c r="TM36" s="548">
        <f>SUM($J$22:TM33)-1</f>
        <v>4.7269999999999985</v>
      </c>
      <c r="TN36" s="548">
        <f>SUM($J$22:TN33)-1</f>
        <v>4.7269999999999985</v>
      </c>
      <c r="TO36" s="548">
        <f>SUM($J$22:TO33)-1</f>
        <v>4.7269999999999985</v>
      </c>
      <c r="TP36" s="548">
        <f>SUM($J$22:TP33)-1</f>
        <v>4.7269999999999985</v>
      </c>
      <c r="TQ36" s="548">
        <f>SUM($J$22:TQ33)-1</f>
        <v>4.7269999999999985</v>
      </c>
      <c r="TR36" s="548">
        <f>SUM($J$22:TR33)-1</f>
        <v>4.7269999999999985</v>
      </c>
      <c r="TS36" s="548">
        <f>SUM($J$22:TS33)-1</f>
        <v>4.7269999999999985</v>
      </c>
      <c r="TT36" s="548">
        <f>SUM($J$22:TT33)-1</f>
        <v>4.7269999999999985</v>
      </c>
      <c r="TU36" s="548">
        <f>SUM($J$22:TU33)-1</f>
        <v>4.7269999999999985</v>
      </c>
      <c r="TV36" s="548">
        <f>SUM($J$22:TV33)-1</f>
        <v>4.7269999999999985</v>
      </c>
      <c r="TW36" s="548">
        <f>SUM($J$22:TW33)-1</f>
        <v>4.7269999999999985</v>
      </c>
      <c r="TX36" s="548">
        <f>SUM($J$22:TX33)-1</f>
        <v>4.7269999999999985</v>
      </c>
      <c r="TY36" s="548">
        <f>SUM($J$22:TY33)-1</f>
        <v>4.7269999999999985</v>
      </c>
      <c r="TZ36" s="548">
        <f>SUM($J$22:TZ33)-1</f>
        <v>4.7269999999999985</v>
      </c>
      <c r="UA36" s="548">
        <f>SUM($J$22:UA33)-1</f>
        <v>4.7269999999999985</v>
      </c>
      <c r="UB36" s="548">
        <f>SUM($J$22:UB33)-1</f>
        <v>4.7269999999999985</v>
      </c>
      <c r="UC36" s="548">
        <f>SUM($J$22:UC33)-1</f>
        <v>4.7269999999999985</v>
      </c>
      <c r="UD36" s="548">
        <f>SUM($J$22:UD33)-1</f>
        <v>4.7269999999999985</v>
      </c>
      <c r="UE36" s="548">
        <f>SUM($J$22:UE33)-1</f>
        <v>4.7269999999999985</v>
      </c>
      <c r="UF36" s="548">
        <f>SUM($J$22:UF33)-1</f>
        <v>4.7269999999999985</v>
      </c>
      <c r="UG36" s="548">
        <f>SUM($J$22:UG33)-1</f>
        <v>4.7269999999999985</v>
      </c>
      <c r="UH36" s="548">
        <f>SUM($J$22:UH33)-1</f>
        <v>4.7269999999999985</v>
      </c>
      <c r="UI36" s="548">
        <f>SUM($J$22:UI33)-1</f>
        <v>4.7269999999999985</v>
      </c>
      <c r="UJ36" s="548">
        <f>SUM($J$22:UJ33)-1</f>
        <v>4.7269999999999985</v>
      </c>
      <c r="UK36" s="548">
        <f>SUM($J$22:UK33)-1</f>
        <v>4.7269999999999985</v>
      </c>
      <c r="UL36" s="548">
        <f>SUM($J$22:UL33)-1</f>
        <v>4.7269999999999985</v>
      </c>
      <c r="UM36" s="548">
        <f>SUM($J$22:UM33)-1</f>
        <v>4.7269999999999985</v>
      </c>
      <c r="UN36" s="548">
        <f>SUM($J$22:UN33)-1</f>
        <v>4.7269999999999985</v>
      </c>
      <c r="UO36" s="548">
        <f>SUM($J$22:UO33)-1</f>
        <v>4.7269999999999985</v>
      </c>
      <c r="UP36" s="548">
        <f>SUM($J$22:UP33)-1</f>
        <v>4.7269999999999985</v>
      </c>
      <c r="UQ36" s="548">
        <f>SUM($J$22:UQ33)-1</f>
        <v>4.7269999999999985</v>
      </c>
      <c r="UR36" s="548">
        <f>SUM($J$22:UR33)-1</f>
        <v>4.7269999999999985</v>
      </c>
      <c r="US36" s="548">
        <f>SUM($J$22:US33)-1</f>
        <v>4.7269999999999985</v>
      </c>
      <c r="UT36" s="548">
        <f>SUM($J$22:UT33)-1</f>
        <v>4.7269999999999985</v>
      </c>
      <c r="UU36" s="548">
        <f>SUM($J$22:UU33)-1</f>
        <v>4.7269999999999985</v>
      </c>
      <c r="UV36" s="548">
        <f>SUM($J$22:UV33)-1</f>
        <v>4.7269999999999985</v>
      </c>
      <c r="UW36" s="548">
        <f>SUM($J$22:UW33)-1</f>
        <v>4.7269999999999985</v>
      </c>
      <c r="UX36" s="548">
        <f>SUM($J$22:UX33)-1</f>
        <v>4.7269999999999985</v>
      </c>
      <c r="UY36" s="548">
        <f>SUM($J$22:UY33)-1</f>
        <v>4.7269999999999985</v>
      </c>
      <c r="UZ36" s="548">
        <f>SUM($J$22:UZ33)-1</f>
        <v>4.7269999999999985</v>
      </c>
      <c r="VA36" s="548">
        <f>SUM($J$22:VA33)-1</f>
        <v>4.7269999999999985</v>
      </c>
      <c r="VB36" s="548">
        <f>SUM($J$22:VB33)-1</f>
        <v>4.7269999999999985</v>
      </c>
      <c r="VC36" s="548">
        <f>SUM($J$22:VC33)-1</f>
        <v>4.7269999999999985</v>
      </c>
      <c r="VD36" s="548">
        <f>SUM($J$22:VD33)-1</f>
        <v>4.7269999999999985</v>
      </c>
      <c r="VE36" s="548">
        <f>SUM($J$22:VE33)-1</f>
        <v>4.7269999999999985</v>
      </c>
      <c r="VF36" s="548">
        <f>SUM($J$22:VF33)-1</f>
        <v>4.7269999999999985</v>
      </c>
      <c r="VG36" s="548">
        <f>SUM($J$22:VG33)-1</f>
        <v>4.7269999999999985</v>
      </c>
      <c r="VH36" s="548">
        <f>SUM($J$22:VH33)-1</f>
        <v>4.7269999999999985</v>
      </c>
      <c r="VI36" s="548">
        <f>SUM($J$22:VI33)-1</f>
        <v>4.7269999999999985</v>
      </c>
      <c r="VJ36" s="548">
        <f>SUM($J$22:VJ33)-1</f>
        <v>4.7269999999999985</v>
      </c>
      <c r="VK36" s="548">
        <f>SUM($J$22:VK33)-1</f>
        <v>4.7269999999999985</v>
      </c>
      <c r="VL36" s="548">
        <f>SUM($J$22:VL33)-1</f>
        <v>4.7269999999999985</v>
      </c>
      <c r="VM36" s="548">
        <f>SUM($J$22:VM33)-1</f>
        <v>4.7269999999999985</v>
      </c>
      <c r="VN36" s="548">
        <f>SUM($J$22:VN33)-1</f>
        <v>4.7269999999999985</v>
      </c>
      <c r="VO36" s="548">
        <f>SUM($J$22:VO33)-1</f>
        <v>4.7269999999999985</v>
      </c>
      <c r="VP36" s="548">
        <f>SUM($J$22:VP33)-1</f>
        <v>4.7269999999999985</v>
      </c>
      <c r="VQ36" s="548">
        <f>SUM($J$22:VQ33)-1</f>
        <v>4.7269999999999985</v>
      </c>
      <c r="VR36" s="548">
        <f>SUM($J$22:VR33)-1</f>
        <v>4.7269999999999985</v>
      </c>
      <c r="VS36" s="548">
        <f>SUM($J$22:VS33)-1</f>
        <v>4.7269999999999985</v>
      </c>
      <c r="VT36" s="548">
        <f>SUM($J$22:VT33)-1</f>
        <v>4.7269999999999985</v>
      </c>
      <c r="VU36" s="548">
        <f>SUM($J$22:VU33)-1</f>
        <v>4.7269999999999985</v>
      </c>
      <c r="VV36" s="548">
        <f>SUM($J$22:VV33)-1</f>
        <v>4.7269999999999985</v>
      </c>
      <c r="VW36" s="548">
        <f>SUM($J$22:VW33)-1</f>
        <v>4.7269999999999985</v>
      </c>
      <c r="VX36" s="548">
        <f>SUM($J$22:VX33)-1</f>
        <v>4.7269999999999985</v>
      </c>
      <c r="VY36" s="548">
        <f>SUM($J$22:VY33)-1</f>
        <v>4.7269999999999985</v>
      </c>
      <c r="VZ36" s="548">
        <f>SUM($J$22:VZ33)-1</f>
        <v>4.7269999999999985</v>
      </c>
      <c r="WA36" s="548">
        <f>SUM($J$22:WA33)-1</f>
        <v>4.7269999999999985</v>
      </c>
      <c r="WB36" s="548">
        <f>SUM($J$22:WB33)-1</f>
        <v>4.7269999999999985</v>
      </c>
      <c r="WC36" s="548">
        <f>SUM($J$22:WC33)-1</f>
        <v>4.7269999999999985</v>
      </c>
      <c r="WD36" s="548">
        <f>SUM($J$22:WD33)-1</f>
        <v>4.7269999999999985</v>
      </c>
      <c r="WE36" s="548">
        <f>SUM($J$22:WE33)-1</f>
        <v>4.7269999999999985</v>
      </c>
      <c r="WF36" s="548">
        <f>SUM($J$22:WF33)-1</f>
        <v>4.7269999999999985</v>
      </c>
      <c r="WG36" s="548">
        <f>SUM($J$22:WG33)-1</f>
        <v>4.7269999999999985</v>
      </c>
      <c r="WH36" s="548">
        <f>SUM($J$22:WH33)-1</f>
        <v>4.7269999999999985</v>
      </c>
      <c r="WI36" s="548">
        <f>SUM($J$22:WI33)-1</f>
        <v>4.7269999999999985</v>
      </c>
      <c r="WJ36" s="548">
        <f>SUM($J$22:WJ33)-1</f>
        <v>4.7269999999999985</v>
      </c>
      <c r="WK36" s="548">
        <f>SUM($J$22:WK33)-1</f>
        <v>4.7269999999999985</v>
      </c>
      <c r="WL36" s="548">
        <f>SUM($J$22:WL33)-1</f>
        <v>4.7269999999999985</v>
      </c>
      <c r="WM36" s="548">
        <f>SUM($J$22:WM33)-1</f>
        <v>4.7269999999999985</v>
      </c>
      <c r="WN36" s="548">
        <f>SUM($J$22:WN33)-1</f>
        <v>4.7269999999999985</v>
      </c>
      <c r="WO36" s="548">
        <f>SUM($J$22:WO33)-1</f>
        <v>4.7269999999999985</v>
      </c>
      <c r="WP36" s="548">
        <f>SUM($J$22:WP33)-1</f>
        <v>4.7269999999999985</v>
      </c>
      <c r="WQ36" s="548">
        <f>SUM($J$22:WQ33)-1</f>
        <v>4.7269999999999985</v>
      </c>
      <c r="WR36" s="548">
        <f>SUM($J$22:WR33)-1</f>
        <v>4.7269999999999985</v>
      </c>
      <c r="WS36" s="548">
        <f>SUM($J$22:WS33)-1</f>
        <v>4.7269999999999985</v>
      </c>
      <c r="WT36" s="548">
        <f>SUM($J$22:WT33)-1</f>
        <v>4.7269999999999985</v>
      </c>
      <c r="WU36" s="548">
        <f>SUM($J$22:WU33)-1</f>
        <v>4.7269999999999985</v>
      </c>
      <c r="WV36" s="548">
        <f>SUM($J$22:WV33)-1</f>
        <v>4.7269999999999985</v>
      </c>
      <c r="WW36" s="548">
        <f>SUM($J$22:WW33)-1</f>
        <v>4.7269999999999985</v>
      </c>
      <c r="WX36" s="548">
        <f>SUM($J$22:WX33)-1</f>
        <v>4.7269999999999985</v>
      </c>
      <c r="WY36" s="548">
        <f>SUM($J$22:WY33)-1</f>
        <v>4.7269999999999985</v>
      </c>
      <c r="WZ36" s="548">
        <f>SUM($J$22:WZ33)-1</f>
        <v>4.7269999999999985</v>
      </c>
      <c r="XA36" s="548">
        <f>SUM($J$22:XA33)-1</f>
        <v>4.7269999999999985</v>
      </c>
      <c r="XB36" s="548">
        <f>SUM($J$22:XB33)-1</f>
        <v>4.7269999999999985</v>
      </c>
      <c r="XC36" s="548">
        <f>SUM($J$22:XC33)-1</f>
        <v>4.7269999999999985</v>
      </c>
      <c r="XD36" s="548">
        <f>SUM($J$22:XD33)-1</f>
        <v>4.7269999999999985</v>
      </c>
      <c r="XE36" s="548">
        <f>SUM($J$22:XE33)-1</f>
        <v>4.7269999999999985</v>
      </c>
      <c r="XF36" s="548">
        <f>SUM($J$22:XF33)-1</f>
        <v>4.7269999999999985</v>
      </c>
      <c r="XG36" s="548">
        <f>SUM($J$22:XG33)-1</f>
        <v>4.7269999999999985</v>
      </c>
      <c r="XH36" s="548">
        <f>SUM($J$22:XH33)-1</f>
        <v>4.7269999999999985</v>
      </c>
      <c r="XI36" s="548">
        <f>SUM($J$22:XI33)-1</f>
        <v>4.7269999999999985</v>
      </c>
      <c r="XJ36" s="548">
        <f>SUM($J$22:XJ33)-1</f>
        <v>4.7269999999999985</v>
      </c>
      <c r="XK36" s="548">
        <f>SUM($J$22:XK33)-1</f>
        <v>4.7269999999999985</v>
      </c>
      <c r="XL36" s="548">
        <f>SUM($J$22:XL33)-1</f>
        <v>4.7269999999999985</v>
      </c>
      <c r="XM36" s="548">
        <f>SUM($J$22:XM33)-1</f>
        <v>4.7269999999999985</v>
      </c>
      <c r="XN36" s="548">
        <f>SUM($J$22:XN33)-1</f>
        <v>4.7269999999999985</v>
      </c>
      <c r="XO36" s="548">
        <f>SUM($J$22:XO33)-1</f>
        <v>4.7269999999999985</v>
      </c>
      <c r="XP36" s="548">
        <f>SUM($J$22:XP33)-1</f>
        <v>4.7269999999999985</v>
      </c>
      <c r="XQ36" s="548">
        <f>SUM($J$22:XQ33)-1</f>
        <v>4.7269999999999985</v>
      </c>
      <c r="XR36" s="548">
        <f>SUM($J$22:XR33)-1</f>
        <v>4.7269999999999985</v>
      </c>
      <c r="XS36" s="548">
        <f>SUM($J$22:XS33)-1</f>
        <v>4.7269999999999985</v>
      </c>
      <c r="XT36" s="548">
        <f>SUM($J$22:XT33)-1</f>
        <v>4.7269999999999985</v>
      </c>
      <c r="XU36" s="548">
        <f>SUM($J$22:XU33)-1</f>
        <v>4.7269999999999985</v>
      </c>
      <c r="XV36" s="548">
        <f>SUM($J$22:XV33)-1</f>
        <v>4.7269999999999985</v>
      </c>
      <c r="XW36" s="548">
        <f>SUM($J$22:XW33)-1</f>
        <v>4.7269999999999985</v>
      </c>
      <c r="XX36" s="548">
        <f>SUM($J$22:XX33)-1</f>
        <v>4.7269999999999985</v>
      </c>
      <c r="XY36" s="548">
        <f>SUM($J$22:XY33)-1</f>
        <v>4.7269999999999985</v>
      </c>
      <c r="XZ36" s="548">
        <f>SUM($J$22:XZ33)-1</f>
        <v>4.7269999999999985</v>
      </c>
      <c r="YA36" s="548">
        <f>SUM($J$22:YA33)-1</f>
        <v>4.7269999999999985</v>
      </c>
      <c r="YB36" s="548">
        <f>SUM($J$22:YB33)-1</f>
        <v>4.7269999999999985</v>
      </c>
      <c r="YC36" s="548">
        <f>SUM($J$22:YC33)-1</f>
        <v>4.7269999999999985</v>
      </c>
      <c r="YD36" s="548">
        <f>SUM($J$22:YD33)-1</f>
        <v>4.7269999999999985</v>
      </c>
      <c r="YE36" s="548">
        <f>SUM($J$22:YE33)-1</f>
        <v>4.7269999999999985</v>
      </c>
      <c r="YF36" s="548">
        <f>SUM($J$22:YF33)-1</f>
        <v>4.7269999999999985</v>
      </c>
      <c r="YG36" s="548">
        <f>SUM($J$22:YG33)-1</f>
        <v>4.7269999999999985</v>
      </c>
      <c r="YH36" s="548">
        <f>SUM($J$22:YH33)-1</f>
        <v>4.7269999999999985</v>
      </c>
      <c r="YI36" s="548">
        <f>SUM($J$22:YI33)-1</f>
        <v>4.7269999999999985</v>
      </c>
      <c r="YJ36" s="548">
        <f>SUM($J$22:YJ33)-1</f>
        <v>4.7269999999999985</v>
      </c>
      <c r="YK36" s="548">
        <f>SUM($J$22:YK33)-1</f>
        <v>4.7269999999999985</v>
      </c>
      <c r="YL36" s="548">
        <f>SUM($J$22:YL33)-1</f>
        <v>4.7269999999999985</v>
      </c>
      <c r="YM36" s="548">
        <f>SUM($J$22:YM33)-1</f>
        <v>4.7269999999999985</v>
      </c>
      <c r="YN36" s="548">
        <f>SUM($J$22:YN33)-1</f>
        <v>4.7269999999999985</v>
      </c>
      <c r="YO36" s="548">
        <f>SUM($J$22:YO33)-1</f>
        <v>4.7269999999999985</v>
      </c>
      <c r="YP36" s="548">
        <f>SUM($J$22:YP33)-1</f>
        <v>4.7269999999999985</v>
      </c>
      <c r="YQ36" s="548">
        <f>SUM($J$22:YQ33)-1</f>
        <v>4.7269999999999985</v>
      </c>
      <c r="YR36" s="548">
        <f>SUM($J$22:YR33)-1</f>
        <v>4.7269999999999985</v>
      </c>
      <c r="YS36" s="548">
        <f>SUM($J$22:YS33)-1</f>
        <v>4.7269999999999985</v>
      </c>
      <c r="YT36" s="548">
        <f>SUM($J$22:YT33)-1</f>
        <v>4.7269999999999985</v>
      </c>
      <c r="YU36" s="548">
        <f>SUM($J$22:YU33)-1</f>
        <v>4.7269999999999985</v>
      </c>
      <c r="YV36" s="548">
        <f>SUM($J$22:YV33)-1</f>
        <v>4.7269999999999985</v>
      </c>
      <c r="YW36" s="548">
        <f>SUM($J$22:YW33)-1</f>
        <v>4.7269999999999985</v>
      </c>
      <c r="YX36" s="548">
        <f>SUM($J$22:YX33)-1</f>
        <v>4.7269999999999985</v>
      </c>
      <c r="YY36" s="548">
        <f>SUM($J$22:YY33)-1</f>
        <v>4.7269999999999985</v>
      </c>
      <c r="YZ36" s="548">
        <f>SUM($J$22:YZ33)-1</f>
        <v>4.7269999999999985</v>
      </c>
      <c r="ZA36" s="548">
        <f>SUM($J$22:ZA33)-1</f>
        <v>4.7269999999999985</v>
      </c>
      <c r="ZB36" s="548">
        <f>SUM($J$22:ZB33)-1</f>
        <v>4.7269999999999985</v>
      </c>
      <c r="ZC36" s="548">
        <f>SUM($J$22:ZC33)-1</f>
        <v>4.7269999999999985</v>
      </c>
      <c r="ZD36" s="548">
        <f>SUM($J$22:ZD33)-1</f>
        <v>4.7269999999999985</v>
      </c>
      <c r="ZE36" s="548">
        <f>SUM($J$22:ZE33)-1</f>
        <v>4.7269999999999985</v>
      </c>
      <c r="ZF36" s="548">
        <f>SUM($J$22:ZF33)-1</f>
        <v>4.7269999999999985</v>
      </c>
      <c r="ZG36" s="548">
        <f>SUM($J$22:ZG33)-1</f>
        <v>4.7269999999999985</v>
      </c>
      <c r="ZH36" s="548">
        <f>SUM($J$22:ZH33)-1</f>
        <v>4.7269999999999985</v>
      </c>
      <c r="ZI36" s="548">
        <f>SUM($J$22:ZI33)-1</f>
        <v>4.7269999999999985</v>
      </c>
      <c r="ZJ36" s="548">
        <f>SUM($J$22:ZJ33)-1</f>
        <v>4.7269999999999985</v>
      </c>
      <c r="ZK36" s="548">
        <f>SUM($J$22:ZK33)-1</f>
        <v>4.7269999999999985</v>
      </c>
      <c r="ZL36" s="548">
        <f>SUM($J$22:ZL33)-1</f>
        <v>4.7269999999999985</v>
      </c>
      <c r="ZM36" s="548">
        <f>SUM($J$22:ZM33)-1</f>
        <v>4.7269999999999985</v>
      </c>
      <c r="ZN36" s="548">
        <f>SUM($J$22:ZN33)-1</f>
        <v>4.7269999999999985</v>
      </c>
      <c r="ZO36" s="548">
        <f>SUM($J$22:ZO33)-1</f>
        <v>4.7269999999999985</v>
      </c>
      <c r="ZP36" s="548">
        <f>SUM($J$22:ZP33)-1</f>
        <v>4.7269999999999985</v>
      </c>
      <c r="ZQ36" s="548">
        <f>SUM($J$22:ZQ33)-1</f>
        <v>4.7269999999999985</v>
      </c>
      <c r="ZR36" s="548">
        <f>SUM($J$22:ZR33)-1</f>
        <v>4.7269999999999985</v>
      </c>
      <c r="ZS36" s="548">
        <f>SUM($J$22:ZS33)-1</f>
        <v>4.7269999999999985</v>
      </c>
      <c r="ZT36" s="548">
        <f>SUM($J$22:ZT33)-1</f>
        <v>4.7269999999999985</v>
      </c>
      <c r="ZU36" s="548">
        <f>SUM($J$22:ZU33)-1</f>
        <v>4.7269999999999985</v>
      </c>
      <c r="ZV36" s="548">
        <f>SUM($J$22:ZV33)-1</f>
        <v>4.7269999999999985</v>
      </c>
      <c r="ZW36" s="548">
        <f>SUM($J$22:ZW33)-1</f>
        <v>4.7269999999999985</v>
      </c>
      <c r="ZX36" s="548">
        <f>SUM($J$22:ZX33)-1</f>
        <v>4.7269999999999985</v>
      </c>
      <c r="ZY36" s="548">
        <f>SUM($J$22:ZY33)-1</f>
        <v>4.7269999999999985</v>
      </c>
      <c r="ZZ36" s="548">
        <f>SUM($J$22:ZZ33)-1</f>
        <v>4.7269999999999985</v>
      </c>
      <c r="AAA36" s="548">
        <f>SUM($J$22:AAA33)-1</f>
        <v>4.7269999999999985</v>
      </c>
      <c r="AAB36" s="548">
        <f>SUM($J$22:AAB33)-1</f>
        <v>4.7269999999999985</v>
      </c>
      <c r="AAC36" s="548">
        <f>SUM($J$22:AAC33)-1</f>
        <v>4.7269999999999985</v>
      </c>
      <c r="AAD36" s="548">
        <f>SUM($J$22:AAD33)-1</f>
        <v>4.7269999999999985</v>
      </c>
      <c r="AAE36" s="548">
        <f>SUM($J$22:AAE33)-1</f>
        <v>4.7269999999999985</v>
      </c>
      <c r="AAF36" s="548">
        <f>SUM($J$22:AAF33)-1</f>
        <v>4.7269999999999985</v>
      </c>
      <c r="AAG36" s="548">
        <f>SUM($J$22:AAG33)-1</f>
        <v>4.7269999999999985</v>
      </c>
      <c r="AAH36" s="548">
        <f>SUM($J$22:AAH33)-1</f>
        <v>4.7269999999999985</v>
      </c>
      <c r="AAI36" s="548">
        <f>SUM($J$22:AAI33)-1</f>
        <v>4.7269999999999985</v>
      </c>
      <c r="AAJ36" s="548">
        <f>SUM($J$22:AAJ33)-1</f>
        <v>4.7269999999999985</v>
      </c>
      <c r="AAK36" s="548">
        <f>SUM($J$22:AAK33)-1</f>
        <v>4.7269999999999985</v>
      </c>
      <c r="AAL36" s="548">
        <f>SUM($J$22:AAL33)-1</f>
        <v>4.7269999999999985</v>
      </c>
      <c r="AAM36" s="548">
        <f>SUM($J$22:AAM33)-1</f>
        <v>4.7269999999999985</v>
      </c>
      <c r="AAN36" s="548">
        <f>SUM($J$22:AAN33)-1</f>
        <v>4.7269999999999985</v>
      </c>
      <c r="AAO36" s="548">
        <f>SUM($J$22:AAO33)-1</f>
        <v>4.7269999999999985</v>
      </c>
      <c r="AAP36" s="548">
        <f>SUM($J$22:AAP33)-1</f>
        <v>4.7269999999999985</v>
      </c>
      <c r="AAQ36" s="548">
        <f>SUM($J$22:AAQ33)-1</f>
        <v>4.7269999999999985</v>
      </c>
      <c r="AAR36" s="548">
        <f>SUM($J$22:AAR33)-1</f>
        <v>4.7269999999999985</v>
      </c>
      <c r="AAS36" s="548">
        <f>SUM($J$22:AAS33)-1</f>
        <v>4.7269999999999985</v>
      </c>
      <c r="AAT36" s="548">
        <f>SUM($J$22:AAT33)-1</f>
        <v>4.7269999999999985</v>
      </c>
      <c r="AAU36" s="548">
        <f>SUM($J$22:AAU33)-1</f>
        <v>4.7269999999999985</v>
      </c>
      <c r="AAV36" s="548">
        <f>SUM($J$22:AAV33)-1</f>
        <v>4.7269999999999985</v>
      </c>
      <c r="AAW36" s="548">
        <f>SUM($J$22:AAW33)-1</f>
        <v>4.7269999999999985</v>
      </c>
      <c r="AAX36" s="548">
        <f>SUM($J$22:AAX33)-1</f>
        <v>4.7269999999999985</v>
      </c>
      <c r="AAY36" s="548">
        <f>SUM($J$22:AAY33)-1</f>
        <v>4.7269999999999985</v>
      </c>
      <c r="AAZ36" s="548">
        <f>SUM($J$22:AAZ33)-1</f>
        <v>4.7269999999999985</v>
      </c>
      <c r="ABA36" s="548">
        <f>SUM($J$22:ABA33)-1</f>
        <v>4.7269999999999985</v>
      </c>
      <c r="ABB36" s="548">
        <f>SUM($J$22:ABB33)-1</f>
        <v>4.7269999999999985</v>
      </c>
      <c r="ABC36" s="548">
        <f>SUM($J$22:ABC33)-1</f>
        <v>4.7269999999999985</v>
      </c>
      <c r="ABD36" s="548">
        <f>SUM($J$22:ABD33)-1</f>
        <v>4.7269999999999985</v>
      </c>
      <c r="ABE36" s="548">
        <f>SUM($J$22:ABE33)-1</f>
        <v>4.7269999999999985</v>
      </c>
      <c r="ABF36" s="548">
        <f>SUM($J$22:ABF33)-1</f>
        <v>4.7269999999999985</v>
      </c>
      <c r="ABG36" s="548">
        <f>SUM($J$22:ABG33)-1</f>
        <v>4.7269999999999985</v>
      </c>
      <c r="ABH36" s="548">
        <f>SUM($J$22:ABH33)-1</f>
        <v>4.7269999999999985</v>
      </c>
      <c r="ABI36" s="548">
        <f>SUM($J$22:ABI33)-1</f>
        <v>4.7269999999999985</v>
      </c>
      <c r="ABJ36" s="548">
        <f>SUM($J$22:ABJ33)-1</f>
        <v>4.7269999999999985</v>
      </c>
      <c r="ABK36" s="548">
        <f>SUM($J$22:ABK33)-1</f>
        <v>4.7269999999999985</v>
      </c>
      <c r="ABL36" s="548">
        <f>SUM($J$22:ABL33)-1</f>
        <v>4.7269999999999985</v>
      </c>
      <c r="ABM36" s="548">
        <f>SUM($J$22:ABM33)-1</f>
        <v>4.7269999999999985</v>
      </c>
      <c r="ABN36" s="548">
        <f>SUM($J$22:ABN33)-1</f>
        <v>4.7269999999999985</v>
      </c>
      <c r="ABO36" s="548">
        <f>SUM($J$22:ABO33)-1</f>
        <v>4.7269999999999985</v>
      </c>
      <c r="ABP36" s="548">
        <f>SUM($J$22:ABP33)-1</f>
        <v>4.7269999999999985</v>
      </c>
      <c r="ABQ36" s="548">
        <f>SUM($J$22:ABQ33)-1</f>
        <v>4.7269999999999985</v>
      </c>
      <c r="ABR36" s="548">
        <f>SUM($J$22:ABR33)-1</f>
        <v>4.7269999999999985</v>
      </c>
      <c r="ABS36" s="548">
        <f>SUM($J$22:ABS33)-1</f>
        <v>4.7269999999999985</v>
      </c>
      <c r="ABT36" s="548">
        <f>SUM($J$22:ABT33)-1</f>
        <v>4.7269999999999985</v>
      </c>
      <c r="ABU36" s="548">
        <f>SUM($J$22:ABU33)-1</f>
        <v>4.7269999999999985</v>
      </c>
      <c r="ABV36" s="548">
        <f>SUM($J$22:ABV33)-1</f>
        <v>4.7269999999999985</v>
      </c>
      <c r="ABW36" s="548">
        <f>SUM($J$22:ABW33)-1</f>
        <v>4.7269999999999985</v>
      </c>
      <c r="ABX36" s="548">
        <f>SUM($J$22:ABX33)-1</f>
        <v>4.7269999999999985</v>
      </c>
      <c r="ABY36" s="548">
        <f>SUM($J$22:ABY33)-1</f>
        <v>4.7269999999999985</v>
      </c>
      <c r="ABZ36" s="548">
        <f>SUM($J$22:ABZ33)-1</f>
        <v>4.7269999999999985</v>
      </c>
      <c r="ACA36" s="548">
        <f>SUM($J$22:ACA33)-1</f>
        <v>4.7269999999999985</v>
      </c>
      <c r="ACB36" s="548">
        <f>SUM($J$22:ACB33)-1</f>
        <v>4.7269999999999985</v>
      </c>
      <c r="ACC36" s="548">
        <f>SUM($J$22:ACC33)-1</f>
        <v>4.7269999999999985</v>
      </c>
      <c r="ACD36" s="548">
        <f>SUM($J$22:ACD33)-1</f>
        <v>4.7269999999999985</v>
      </c>
      <c r="ACE36" s="548">
        <f>SUM($J$22:ACE33)-1</f>
        <v>4.7269999999999985</v>
      </c>
      <c r="ACF36" s="548">
        <f>SUM($J$22:ACF33)-1</f>
        <v>4.7269999999999985</v>
      </c>
      <c r="ACG36" s="548">
        <f>SUM($J$22:ACG33)-1</f>
        <v>4.7269999999999985</v>
      </c>
      <c r="ACH36" s="548">
        <f>SUM($J$22:ACH33)-1</f>
        <v>4.7269999999999985</v>
      </c>
      <c r="ACI36" s="548">
        <f>SUM($J$22:ACI33)-1</f>
        <v>4.7269999999999985</v>
      </c>
      <c r="ACJ36" s="548">
        <f>SUM($J$22:ACJ33)-1</f>
        <v>4.7269999999999985</v>
      </c>
      <c r="ACK36" s="548">
        <f>SUM($J$22:ACK33)-1</f>
        <v>4.7269999999999985</v>
      </c>
      <c r="ACL36" s="548">
        <f>SUM($J$22:ACL33)-1</f>
        <v>4.7269999999999985</v>
      </c>
      <c r="ACM36" s="548">
        <f>SUM($J$22:ACM33)-1</f>
        <v>4.7269999999999985</v>
      </c>
      <c r="ACN36" s="548">
        <f>SUM($J$22:ACN33)-1</f>
        <v>4.7269999999999985</v>
      </c>
      <c r="ACO36" s="548">
        <f>SUM($J$22:ACO33)-1</f>
        <v>4.7269999999999985</v>
      </c>
      <c r="ACP36" s="548">
        <f>SUM($J$22:ACP33)-1</f>
        <v>4.7269999999999985</v>
      </c>
      <c r="ACQ36" s="548">
        <f>SUM($J$22:ACQ33)-1</f>
        <v>4.7269999999999985</v>
      </c>
      <c r="ACR36" s="548">
        <f>SUM($J$22:ACR33)-1</f>
        <v>4.7269999999999985</v>
      </c>
      <c r="ACS36" s="548">
        <f>SUM($J$22:ACS33)-1</f>
        <v>4.7269999999999985</v>
      </c>
      <c r="ACT36" s="548">
        <f>SUM($J$22:ACT33)-1</f>
        <v>4.7269999999999985</v>
      </c>
      <c r="ACU36" s="548">
        <f>SUM($J$22:ACU33)-1</f>
        <v>4.7269999999999985</v>
      </c>
      <c r="ACV36" s="548">
        <f>SUM($J$22:ACV33)-1</f>
        <v>4.7269999999999985</v>
      </c>
      <c r="ACW36" s="548">
        <f>SUM($J$22:ACW33)-1</f>
        <v>4.7269999999999985</v>
      </c>
      <c r="ACX36" s="548">
        <f>SUM($J$22:ACX33)-1</f>
        <v>4.7269999999999985</v>
      </c>
      <c r="ACY36" s="548">
        <f>SUM($J$22:ACY33)-1</f>
        <v>4.7269999999999985</v>
      </c>
      <c r="ACZ36" s="548">
        <f>SUM($J$22:ACZ33)-1</f>
        <v>4.7269999999999985</v>
      </c>
      <c r="ADA36" s="548">
        <f>SUM($J$22:ADA33)-1</f>
        <v>4.7269999999999985</v>
      </c>
      <c r="ADB36" s="548">
        <f>SUM($J$22:ADB33)-1</f>
        <v>4.7269999999999985</v>
      </c>
      <c r="ADC36" s="548">
        <f>SUM($J$22:ADC33)-1</f>
        <v>4.7269999999999985</v>
      </c>
      <c r="ADD36" s="548">
        <f>SUM($J$22:ADD33)-1</f>
        <v>4.7269999999999985</v>
      </c>
      <c r="ADE36" s="548">
        <f>SUM($J$22:ADE33)-1</f>
        <v>4.7269999999999985</v>
      </c>
      <c r="ADF36" s="548">
        <f>SUM($J$22:ADF33)-1</f>
        <v>4.7269999999999985</v>
      </c>
      <c r="ADG36" s="548">
        <f>SUM($J$22:ADG33)-1</f>
        <v>4.7269999999999985</v>
      </c>
      <c r="ADH36" s="548">
        <f>SUM($J$22:ADH33)-1</f>
        <v>4.7269999999999985</v>
      </c>
      <c r="ADI36" s="548">
        <f>SUM($J$22:ADI33)-1</f>
        <v>4.7269999999999985</v>
      </c>
      <c r="ADJ36" s="548">
        <f>SUM($J$22:ADJ33)-1</f>
        <v>4.7269999999999985</v>
      </c>
      <c r="ADK36" s="548">
        <f>SUM($J$22:ADK33)-1</f>
        <v>4.7269999999999985</v>
      </c>
      <c r="ADL36" s="548">
        <f>SUM($J$22:ADL33)-1</f>
        <v>4.7269999999999985</v>
      </c>
      <c r="ADM36" s="548">
        <f>SUM($J$22:ADM33)-1</f>
        <v>4.7269999999999985</v>
      </c>
      <c r="ADN36" s="548">
        <f>SUM($J$22:ADN33)-1</f>
        <v>4.7269999999999985</v>
      </c>
      <c r="ADO36" s="548">
        <f>SUM($J$22:ADO33)-1</f>
        <v>4.7269999999999985</v>
      </c>
      <c r="ADP36" s="548">
        <f>SUM($J$22:ADP33)-1</f>
        <v>4.7269999999999985</v>
      </c>
      <c r="ADQ36" s="548">
        <f>SUM($J$22:ADQ33)-1</f>
        <v>4.7269999999999985</v>
      </c>
      <c r="ADR36" s="548">
        <f>SUM($J$22:ADR33)-1</f>
        <v>4.7269999999999985</v>
      </c>
      <c r="ADS36" s="548">
        <f>SUM($J$22:ADS33)-1</f>
        <v>4.7269999999999985</v>
      </c>
      <c r="ADT36" s="548">
        <f>SUM($J$22:ADT33)-1</f>
        <v>4.7269999999999985</v>
      </c>
      <c r="ADU36" s="548">
        <f>SUM($J$22:ADU33)-1</f>
        <v>4.7269999999999985</v>
      </c>
      <c r="ADV36" s="548">
        <f>SUM($J$22:ADV33)-1</f>
        <v>4.7269999999999985</v>
      </c>
      <c r="ADW36" s="548">
        <f>SUM($J$22:ADW33)-1</f>
        <v>4.7269999999999985</v>
      </c>
      <c r="ADX36" s="548">
        <f>SUM($J$22:ADX33)-1</f>
        <v>4.7269999999999985</v>
      </c>
      <c r="ADY36" s="548">
        <f>SUM($J$22:ADY33)-1</f>
        <v>4.7269999999999985</v>
      </c>
      <c r="ADZ36" s="548">
        <f>SUM($J$22:ADZ33)-1</f>
        <v>4.7269999999999985</v>
      </c>
      <c r="AEA36" s="548">
        <f>SUM($J$22:AEA33)-1</f>
        <v>4.7269999999999985</v>
      </c>
      <c r="AEB36" s="548">
        <f>SUM($J$22:AEB33)-1</f>
        <v>4.7269999999999985</v>
      </c>
      <c r="AEC36" s="548">
        <f>SUM($J$22:AEC33)-1</f>
        <v>4.7269999999999985</v>
      </c>
      <c r="AED36" s="548">
        <f>SUM($J$22:AED33)-1</f>
        <v>4.7269999999999985</v>
      </c>
      <c r="AEE36" s="548">
        <f>SUM($J$22:AEE33)-1</f>
        <v>4.7269999999999985</v>
      </c>
      <c r="AEF36" s="548">
        <f>SUM($J$22:AEF33)-1</f>
        <v>4.7269999999999985</v>
      </c>
      <c r="AEG36" s="548">
        <f>SUM($J$22:AEG33)-1</f>
        <v>4.7269999999999985</v>
      </c>
      <c r="AEH36" s="548">
        <f>SUM($J$22:AEH33)-1</f>
        <v>4.7269999999999985</v>
      </c>
      <c r="AEI36" s="548">
        <f>SUM($J$22:AEI33)-1</f>
        <v>4.7269999999999985</v>
      </c>
      <c r="AEJ36" s="548">
        <f>SUM($J$22:AEJ33)-1</f>
        <v>4.7269999999999985</v>
      </c>
      <c r="AEK36" s="548">
        <f>SUM($J$22:AEK33)-1</f>
        <v>4.7269999999999985</v>
      </c>
      <c r="AEL36" s="548">
        <f>SUM($J$22:AEL33)-1</f>
        <v>4.7269999999999985</v>
      </c>
      <c r="AEM36" s="548">
        <f>SUM($J$22:AEM33)-1</f>
        <v>4.7269999999999985</v>
      </c>
      <c r="AEN36" s="548">
        <f>SUM($J$22:AEN33)-1</f>
        <v>4.7269999999999985</v>
      </c>
      <c r="AEO36" s="548">
        <f>SUM($J$22:AEO33)-1</f>
        <v>4.7269999999999985</v>
      </c>
      <c r="AEP36" s="548">
        <f>SUM($J$22:AEP33)-1</f>
        <v>4.7269999999999985</v>
      </c>
      <c r="AEQ36" s="548">
        <f>SUM($J$22:AEQ33)-1</f>
        <v>4.7269999999999985</v>
      </c>
      <c r="AER36" s="548">
        <f>SUM($J$22:AER33)-1</f>
        <v>4.7269999999999985</v>
      </c>
      <c r="AES36" s="548">
        <f>SUM($J$22:AES33)-1</f>
        <v>4.7269999999999985</v>
      </c>
      <c r="AET36" s="548">
        <f>SUM($J$22:AET33)-1</f>
        <v>4.7269999999999985</v>
      </c>
      <c r="AEU36" s="548">
        <f>SUM($J$22:AEU33)-1</f>
        <v>4.7269999999999985</v>
      </c>
      <c r="AEV36" s="548">
        <f>SUM($J$22:AEV33)-1</f>
        <v>4.7269999999999985</v>
      </c>
      <c r="AEW36" s="548">
        <f>SUM($J$22:AEW33)-1</f>
        <v>4.7269999999999985</v>
      </c>
      <c r="AEX36" s="548">
        <f>SUM($J$22:AEX33)-1</f>
        <v>4.7269999999999985</v>
      </c>
      <c r="AEY36" s="548">
        <f>SUM($J$22:AEY33)-1</f>
        <v>4.7269999999999985</v>
      </c>
      <c r="AEZ36" s="548">
        <f>SUM($J$22:AEZ33)-1</f>
        <v>4.7269999999999985</v>
      </c>
      <c r="AFA36" s="548">
        <f>SUM($J$22:AFA33)-1</f>
        <v>4.7269999999999985</v>
      </c>
      <c r="AFB36" s="548">
        <f>SUM($J$22:AFB33)-1</f>
        <v>4.7269999999999985</v>
      </c>
      <c r="AFC36" s="548">
        <f>SUM($J$22:AFC33)-1</f>
        <v>4.7269999999999985</v>
      </c>
      <c r="AFD36" s="548">
        <f>SUM($J$22:AFD33)-1</f>
        <v>4.7269999999999985</v>
      </c>
      <c r="AFE36" s="548">
        <f>SUM($J$22:AFE33)-1</f>
        <v>4.7269999999999985</v>
      </c>
      <c r="AFF36" s="548">
        <f>SUM($J$22:AFF33)-1</f>
        <v>4.7269999999999985</v>
      </c>
      <c r="AFG36" s="548">
        <f>SUM($J$22:AFG33)-1</f>
        <v>4.7269999999999985</v>
      </c>
      <c r="AFH36" s="548">
        <f>SUM($J$22:AFH33)-1</f>
        <v>4.7269999999999985</v>
      </c>
      <c r="AFI36" s="548">
        <f>SUM($J$22:AFI33)-1</f>
        <v>4.7269999999999985</v>
      </c>
      <c r="AFJ36" s="548">
        <f>SUM($J$22:AFJ33)-1</f>
        <v>4.7269999999999985</v>
      </c>
      <c r="AFK36" s="548">
        <f>SUM($J$22:AFK33)-1</f>
        <v>4.7269999999999985</v>
      </c>
      <c r="AFL36" s="548">
        <f>SUM($J$22:AFL33)-1</f>
        <v>4.7269999999999985</v>
      </c>
      <c r="AFM36" s="548">
        <f>SUM($J$22:AFM33)-1</f>
        <v>4.7269999999999985</v>
      </c>
      <c r="AFN36" s="548">
        <f>SUM($J$22:AFN33)-1</f>
        <v>4.7269999999999985</v>
      </c>
      <c r="AFO36" s="548">
        <f>SUM($J$22:AFO33)-1</f>
        <v>4.7269999999999985</v>
      </c>
      <c r="AFP36" s="548">
        <f>SUM($J$22:AFP33)-1</f>
        <v>4.7269999999999985</v>
      </c>
      <c r="AFQ36" s="548">
        <f>SUM($J$22:AFQ33)-1</f>
        <v>4.7269999999999985</v>
      </c>
      <c r="AFR36" s="548">
        <f>SUM($J$22:AFR33)-1</f>
        <v>4.7269999999999985</v>
      </c>
      <c r="AFS36" s="548">
        <f>SUM($J$22:AFS33)-1</f>
        <v>4.7269999999999985</v>
      </c>
      <c r="AFT36" s="548">
        <f>SUM($J$22:AFT33)-1</f>
        <v>4.7269999999999985</v>
      </c>
      <c r="AFU36" s="548">
        <f>SUM($J$22:AFU33)-1</f>
        <v>4.7269999999999985</v>
      </c>
      <c r="AFV36" s="548">
        <f>SUM($J$22:AFV33)-1</f>
        <v>4.7269999999999985</v>
      </c>
      <c r="AFW36" s="548">
        <f>SUM($J$22:AFW33)-1</f>
        <v>4.7269999999999985</v>
      </c>
      <c r="AFX36" s="548">
        <f>SUM($J$22:AFX33)-1</f>
        <v>4.7269999999999985</v>
      </c>
      <c r="AFY36" s="548">
        <f>SUM($J$22:AFY33)-1</f>
        <v>4.7269999999999985</v>
      </c>
      <c r="AFZ36" s="548">
        <f>SUM($J$22:AFZ33)-1</f>
        <v>4.7269999999999985</v>
      </c>
      <c r="AGA36" s="548">
        <f>SUM($J$22:AGA33)-1</f>
        <v>4.7269999999999985</v>
      </c>
      <c r="AGB36" s="548">
        <f>SUM($J$22:AGB33)-1</f>
        <v>4.7269999999999985</v>
      </c>
      <c r="AGC36" s="548">
        <f>SUM($J$22:AGC33)-1</f>
        <v>4.7269999999999985</v>
      </c>
      <c r="AGD36" s="548">
        <f>SUM($J$22:AGD33)-1</f>
        <v>4.7269999999999985</v>
      </c>
      <c r="AGE36" s="548">
        <f>SUM($J$22:AGE33)-1</f>
        <v>4.7269999999999985</v>
      </c>
      <c r="AGF36" s="548">
        <f>SUM($J$22:AGF33)-1</f>
        <v>4.7269999999999985</v>
      </c>
      <c r="AGG36" s="548">
        <f>SUM($J$22:AGG33)-1</f>
        <v>4.7269999999999985</v>
      </c>
      <c r="AGH36" s="548">
        <f>SUM($J$22:AGH33)-1</f>
        <v>4.7269999999999985</v>
      </c>
      <c r="AGI36" s="548">
        <f>SUM($J$22:AGI33)-1</f>
        <v>4.7269999999999985</v>
      </c>
      <c r="AGJ36" s="548">
        <f>SUM($J$22:AGJ33)-1</f>
        <v>4.7269999999999985</v>
      </c>
      <c r="AGK36" s="548">
        <f>SUM($J$22:AGK33)-1</f>
        <v>4.7269999999999985</v>
      </c>
      <c r="AGL36" s="548">
        <f>SUM($J$22:AGL33)-1</f>
        <v>4.7269999999999985</v>
      </c>
      <c r="AGM36" s="548">
        <f>SUM($J$22:AGM33)-1</f>
        <v>4.7269999999999985</v>
      </c>
      <c r="AGN36" s="548">
        <f>SUM($J$22:AGN33)-1</f>
        <v>4.7269999999999985</v>
      </c>
      <c r="AGO36" s="548">
        <f>SUM($J$22:AGO33)-1</f>
        <v>4.7269999999999985</v>
      </c>
      <c r="AGP36" s="548">
        <f>SUM($J$22:AGP33)-1</f>
        <v>4.7269999999999985</v>
      </c>
      <c r="AGQ36" s="548">
        <f>SUM($J$22:AGQ33)-1</f>
        <v>4.7269999999999985</v>
      </c>
      <c r="AGR36" s="548">
        <f>SUM($J$22:AGR33)-1</f>
        <v>4.7269999999999985</v>
      </c>
      <c r="AGS36" s="548">
        <f>SUM($J$22:AGS33)-1</f>
        <v>4.7269999999999985</v>
      </c>
      <c r="AGT36" s="548">
        <f>SUM($J$22:AGT33)-1</f>
        <v>4.7269999999999985</v>
      </c>
      <c r="AGU36" s="548">
        <f>SUM($J$22:AGU33)-1</f>
        <v>4.7269999999999985</v>
      </c>
      <c r="AGV36" s="548">
        <f>SUM($J$22:AGV33)-1</f>
        <v>4.7269999999999985</v>
      </c>
      <c r="AGW36" s="548">
        <f>SUM($J$22:AGW33)-1</f>
        <v>4.7269999999999985</v>
      </c>
      <c r="AGX36" s="548">
        <f>SUM($J$22:AGX33)-1</f>
        <v>4.7269999999999985</v>
      </c>
      <c r="AGY36" s="548">
        <f>SUM($J$22:AGY33)-1</f>
        <v>4.7269999999999985</v>
      </c>
      <c r="AGZ36" s="548">
        <f>SUM($J$22:AGZ33)-1</f>
        <v>4.7269999999999985</v>
      </c>
      <c r="AHA36" s="548">
        <f>SUM($J$22:AHA33)-1</f>
        <v>4.7269999999999985</v>
      </c>
      <c r="AHB36" s="548">
        <f>SUM($J$22:AHB33)-1</f>
        <v>4.7269999999999985</v>
      </c>
      <c r="AHC36" s="548">
        <f>SUM($J$22:AHC33)-1</f>
        <v>4.7269999999999985</v>
      </c>
      <c r="AHD36" s="548">
        <f>SUM($J$22:AHD33)-1</f>
        <v>4.7269999999999985</v>
      </c>
      <c r="AHE36" s="548">
        <f>SUM($J$22:AHE33)-1</f>
        <v>4.7269999999999985</v>
      </c>
      <c r="AHF36" s="548">
        <f>SUM($J$22:AHF33)-1</f>
        <v>4.7269999999999985</v>
      </c>
      <c r="AHG36" s="548">
        <f>SUM($J$22:AHG33)-1</f>
        <v>4.7269999999999985</v>
      </c>
      <c r="AHH36" s="548">
        <f>SUM($J$22:AHH33)-1</f>
        <v>4.7269999999999985</v>
      </c>
      <c r="AHI36" s="548">
        <f>SUM($J$22:AHI33)-1</f>
        <v>4.7269999999999985</v>
      </c>
      <c r="AHJ36" s="548">
        <f>SUM($J$22:AHJ33)-1</f>
        <v>4.7269999999999985</v>
      </c>
      <c r="AHK36" s="548">
        <f>SUM($J$22:AHK33)-1</f>
        <v>4.7269999999999985</v>
      </c>
      <c r="AHL36" s="548">
        <f>SUM($J$22:AHL33)-1</f>
        <v>4.7269999999999985</v>
      </c>
      <c r="AHM36" s="548">
        <f>SUM($J$22:AHM33)-1</f>
        <v>4.7269999999999985</v>
      </c>
      <c r="AHN36" s="548">
        <f>SUM($J$22:AHN33)-1</f>
        <v>4.7269999999999985</v>
      </c>
      <c r="AHO36" s="548">
        <f>SUM($J$22:AHO33)-1</f>
        <v>4.7269999999999985</v>
      </c>
      <c r="AHP36" s="548">
        <f>SUM($J$22:AHP33)-1</f>
        <v>4.7269999999999985</v>
      </c>
      <c r="AHQ36" s="548">
        <f>SUM($J$22:AHQ33)-1</f>
        <v>4.7269999999999985</v>
      </c>
      <c r="AHR36" s="548">
        <f>SUM($J$22:AHR33)-1</f>
        <v>4.7269999999999985</v>
      </c>
      <c r="AHS36" s="548">
        <f>SUM($J$22:AHS33)-1</f>
        <v>4.7269999999999985</v>
      </c>
      <c r="AHT36" s="548">
        <f>SUM($J$22:AHT33)-1</f>
        <v>4.7269999999999985</v>
      </c>
      <c r="AHU36" s="548">
        <f>SUM($J$22:AHU33)-1</f>
        <v>4.7269999999999985</v>
      </c>
      <c r="AHV36" s="548">
        <f>SUM($J$22:AHV33)-1</f>
        <v>4.7269999999999985</v>
      </c>
      <c r="AHW36" s="548">
        <f>SUM($J$22:AHW33)-1</f>
        <v>4.7269999999999985</v>
      </c>
      <c r="AHX36" s="548">
        <f>SUM($J$22:AHX33)-1</f>
        <v>4.7269999999999985</v>
      </c>
      <c r="AHY36" s="548">
        <f>SUM($J$22:AHY33)-1</f>
        <v>4.7269999999999985</v>
      </c>
      <c r="AHZ36" s="548">
        <f>SUM($J$22:AHZ33)-1</f>
        <v>4.7269999999999985</v>
      </c>
      <c r="AIA36" s="548">
        <f>SUM($J$22:AIA33)-1</f>
        <v>4.7269999999999985</v>
      </c>
      <c r="AIB36" s="548">
        <f>SUM($J$22:AIB33)-1</f>
        <v>4.7269999999999985</v>
      </c>
      <c r="AIC36" s="548">
        <f>SUM($J$22:AIC33)-1</f>
        <v>4.7269999999999985</v>
      </c>
      <c r="AID36" s="548">
        <f>SUM($J$22:AID33)-1</f>
        <v>4.7269999999999985</v>
      </c>
      <c r="AIE36" s="548">
        <f>SUM($J$22:AIE33)-1</f>
        <v>4.7269999999999985</v>
      </c>
      <c r="AIF36" s="548">
        <f>SUM($J$22:AIF33)-1</f>
        <v>4.7269999999999985</v>
      </c>
      <c r="AIG36" s="548">
        <f>SUM($J$22:AIG33)-1</f>
        <v>4.7269999999999985</v>
      </c>
      <c r="AIH36" s="548">
        <f>SUM($J$22:AIH33)-1</f>
        <v>4.7269999999999985</v>
      </c>
      <c r="AII36" s="548">
        <f>SUM($J$22:AII33)-1</f>
        <v>4.7269999999999985</v>
      </c>
      <c r="AIJ36" s="548">
        <f>SUM($J$22:AIJ33)-1</f>
        <v>4.7269999999999985</v>
      </c>
      <c r="AIK36" s="548">
        <f>SUM($J$22:AIK33)-1</f>
        <v>4.7269999999999985</v>
      </c>
      <c r="AIL36" s="548">
        <f>SUM($J$22:AIL33)-1</f>
        <v>4.7269999999999985</v>
      </c>
      <c r="AIM36" s="548">
        <f>SUM($J$22:AIM33)-1</f>
        <v>4.7269999999999985</v>
      </c>
      <c r="AIN36" s="548">
        <f>SUM($J$22:AIN33)-1</f>
        <v>4.7269999999999985</v>
      </c>
      <c r="AIO36" s="548">
        <f>SUM($J$22:AIO33)-1</f>
        <v>4.7269999999999985</v>
      </c>
      <c r="AIP36" s="548">
        <f>SUM($J$22:AIP33)-1</f>
        <v>4.7269999999999985</v>
      </c>
      <c r="AIQ36" s="548">
        <f>SUM($J$22:AIQ33)-1</f>
        <v>4.7269999999999985</v>
      </c>
      <c r="AIR36" s="548">
        <f>SUM($J$22:AIR33)-1</f>
        <v>4.7269999999999985</v>
      </c>
      <c r="AIS36" s="548">
        <f>SUM($J$22:AIS33)-1</f>
        <v>4.7269999999999985</v>
      </c>
      <c r="AIT36" s="548">
        <f>SUM($J$22:AIT33)-1</f>
        <v>4.7269999999999985</v>
      </c>
      <c r="AIU36" s="548">
        <f>SUM($J$22:AIU33)-1</f>
        <v>4.7269999999999985</v>
      </c>
      <c r="AIV36" s="548">
        <f>SUM($J$22:AIV33)-1</f>
        <v>4.7269999999999985</v>
      </c>
      <c r="AIW36" s="548">
        <f>SUM($J$22:AIW33)-1</f>
        <v>4.7269999999999985</v>
      </c>
      <c r="AIX36" s="548">
        <f>SUM($J$22:AIX33)-1</f>
        <v>4.7269999999999985</v>
      </c>
      <c r="AIY36" s="548">
        <f>SUM($J$22:AIY33)-1</f>
        <v>4.7269999999999985</v>
      </c>
      <c r="AIZ36" s="548">
        <f>SUM($J$22:AIZ33)-1</f>
        <v>4.7269999999999985</v>
      </c>
      <c r="AJA36" s="548">
        <f>SUM($J$22:AJA33)-1</f>
        <v>4.7269999999999985</v>
      </c>
      <c r="AJB36" s="548">
        <f>SUM($J$22:AJB33)-1</f>
        <v>4.7269999999999985</v>
      </c>
      <c r="AJC36" s="548">
        <f>SUM($J$22:AJC33)-1</f>
        <v>4.7269999999999985</v>
      </c>
      <c r="AJD36" s="548">
        <f>SUM($J$22:AJD33)-1</f>
        <v>4.7269999999999985</v>
      </c>
      <c r="AJE36" s="548">
        <f>SUM($J$22:AJE33)-1</f>
        <v>4.7269999999999985</v>
      </c>
      <c r="AJF36" s="548">
        <f>SUM($J$22:AJF33)-1</f>
        <v>4.7269999999999985</v>
      </c>
      <c r="AJG36" s="548">
        <f>SUM($J$22:AJG33)-1</f>
        <v>4.7269999999999985</v>
      </c>
      <c r="AJH36" s="548">
        <f>SUM($J$22:AJH33)-1</f>
        <v>4.7269999999999985</v>
      </c>
      <c r="AJI36" s="548">
        <f>SUM($J$22:AJI33)-1</f>
        <v>4.7269999999999985</v>
      </c>
      <c r="AJJ36" s="548">
        <f>SUM($J$22:AJJ33)-1</f>
        <v>4.7269999999999985</v>
      </c>
      <c r="AJK36" s="548">
        <f>SUM($J$22:AJK33)-1</f>
        <v>4.7269999999999985</v>
      </c>
      <c r="AJL36" s="548">
        <f>SUM($J$22:AJL33)-1</f>
        <v>4.7269999999999985</v>
      </c>
      <c r="AJM36" s="548">
        <f>SUM($J$22:AJM33)-1</f>
        <v>4.7269999999999985</v>
      </c>
      <c r="AJN36" s="548">
        <f>SUM($J$22:AJN33)-1</f>
        <v>4.7269999999999985</v>
      </c>
      <c r="AJO36" s="548">
        <f>SUM($J$22:AJO33)-1</f>
        <v>4.7269999999999985</v>
      </c>
      <c r="AJP36" s="548">
        <f>SUM($J$22:AJP33)-1</f>
        <v>4.7269999999999985</v>
      </c>
      <c r="AJQ36" s="548">
        <f>SUM($J$22:AJQ33)-1</f>
        <v>4.7269999999999985</v>
      </c>
      <c r="AJR36" s="548">
        <f>SUM($J$22:AJR33)-1</f>
        <v>4.7269999999999985</v>
      </c>
      <c r="AJS36" s="548">
        <f>SUM($J$22:AJS33)-1</f>
        <v>4.7269999999999985</v>
      </c>
      <c r="AJT36" s="548">
        <f>SUM($J$22:AJT33)-1</f>
        <v>4.7269999999999985</v>
      </c>
      <c r="AJU36" s="548">
        <f>SUM($J$22:AJU33)-1</f>
        <v>4.7269999999999985</v>
      </c>
      <c r="AJV36" s="548">
        <f>SUM($J$22:AJV33)-1</f>
        <v>4.7269999999999985</v>
      </c>
      <c r="AJW36" s="548">
        <f>SUM($J$22:AJW33)-1</f>
        <v>4.7269999999999985</v>
      </c>
      <c r="AJX36" s="548">
        <f>SUM($J$22:AJX33)-1</f>
        <v>4.7269999999999985</v>
      </c>
      <c r="AJY36" s="548">
        <f>SUM($J$22:AJY33)-1</f>
        <v>4.7269999999999985</v>
      </c>
      <c r="AJZ36" s="548">
        <f>SUM($J$22:AJZ33)-1</f>
        <v>4.7269999999999985</v>
      </c>
      <c r="AKA36" s="548">
        <f>SUM($J$22:AKA33)-1</f>
        <v>4.7269999999999985</v>
      </c>
      <c r="AKB36" s="548">
        <f>SUM($J$22:AKB33)-1</f>
        <v>4.7269999999999985</v>
      </c>
      <c r="AKC36" s="548">
        <f>SUM($J$22:AKC33)-1</f>
        <v>4.7269999999999985</v>
      </c>
      <c r="AKD36" s="548">
        <f>SUM($J$22:AKD33)-1</f>
        <v>4.7269999999999985</v>
      </c>
      <c r="AKE36" s="548">
        <f>SUM($J$22:AKE33)-1</f>
        <v>4.7269999999999985</v>
      </c>
      <c r="AKF36" s="548">
        <f>SUM($J$22:AKF33)-1</f>
        <v>4.7269999999999985</v>
      </c>
      <c r="AKG36" s="548">
        <f>SUM($J$22:AKG33)-1</f>
        <v>4.7269999999999985</v>
      </c>
      <c r="AKH36" s="548">
        <f>SUM($J$22:AKH33)-1</f>
        <v>4.7269999999999985</v>
      </c>
      <c r="AKI36" s="548">
        <f>SUM($J$22:AKI33)-1</f>
        <v>4.7269999999999985</v>
      </c>
      <c r="AKJ36" s="548">
        <f>SUM($J$22:AKJ33)-1</f>
        <v>4.7269999999999985</v>
      </c>
      <c r="AKK36" s="548">
        <f>SUM($J$22:AKK33)-1</f>
        <v>4.7269999999999985</v>
      </c>
      <c r="AKL36" s="548">
        <f>SUM($J$22:AKL33)-1</f>
        <v>4.7269999999999985</v>
      </c>
      <c r="AKM36" s="548">
        <f>SUM($J$22:AKM33)-1</f>
        <v>4.7269999999999985</v>
      </c>
      <c r="AKN36" s="548">
        <f>SUM($J$22:AKN33)-1</f>
        <v>4.7269999999999985</v>
      </c>
      <c r="AKO36" s="548">
        <f>SUM($J$22:AKO33)-1</f>
        <v>4.7269999999999985</v>
      </c>
      <c r="AKP36" s="548">
        <f>SUM($J$22:AKP33)-1</f>
        <v>4.7269999999999985</v>
      </c>
      <c r="AKQ36" s="548">
        <f>SUM($J$22:AKQ33)-1</f>
        <v>4.7269999999999985</v>
      </c>
      <c r="AKR36" s="548">
        <f>SUM($J$22:AKR33)-1</f>
        <v>4.7269999999999985</v>
      </c>
      <c r="AKS36" s="548">
        <f>SUM($J$22:AKS33)-1</f>
        <v>4.7269999999999985</v>
      </c>
      <c r="AKT36" s="548">
        <f>SUM($J$22:AKT33)-1</f>
        <v>4.7269999999999985</v>
      </c>
      <c r="AKU36" s="548">
        <f>SUM($J$22:AKU33)-1</f>
        <v>4.7269999999999985</v>
      </c>
      <c r="AKV36" s="548">
        <f>SUM($J$22:AKV33)-1</f>
        <v>4.7269999999999985</v>
      </c>
      <c r="AKW36" s="548">
        <f>SUM($J$22:AKW33)-1</f>
        <v>4.7269999999999985</v>
      </c>
      <c r="AKX36" s="548">
        <f>SUM($J$22:AKX33)-1</f>
        <v>4.7269999999999985</v>
      </c>
      <c r="AKY36" s="548">
        <f>SUM($J$22:AKY33)-1</f>
        <v>4.7269999999999985</v>
      </c>
      <c r="AKZ36" s="548">
        <f>SUM($J$22:AKZ33)-1</f>
        <v>4.7269999999999985</v>
      </c>
      <c r="ALA36" s="548">
        <f>SUM($J$22:ALA33)-1</f>
        <v>4.7269999999999985</v>
      </c>
      <c r="ALB36" s="548">
        <f>SUM($J$22:ALB33)-1</f>
        <v>4.7269999999999985</v>
      </c>
      <c r="ALC36" s="548">
        <f>SUM($J$22:ALC33)-1</f>
        <v>4.7269999999999985</v>
      </c>
      <c r="ALD36" s="548">
        <f>SUM($J$22:ALD33)-1</f>
        <v>4.7269999999999985</v>
      </c>
      <c r="ALE36" s="548">
        <f>SUM($J$22:ALE33)-1</f>
        <v>4.7269999999999985</v>
      </c>
      <c r="ALF36" s="548">
        <f>SUM($J$22:ALF33)-1</f>
        <v>4.7269999999999985</v>
      </c>
      <c r="ALG36" s="548">
        <f>SUM($J$22:ALG33)-1</f>
        <v>4.7269999999999985</v>
      </c>
      <c r="ALH36" s="548">
        <f>SUM($J$22:ALH33)-1</f>
        <v>4.7269999999999985</v>
      </c>
      <c r="ALI36" s="548">
        <f>SUM($J$22:ALI33)-1</f>
        <v>4.7269999999999985</v>
      </c>
      <c r="ALJ36" s="548">
        <f>SUM($J$22:ALJ33)-1</f>
        <v>4.7269999999999985</v>
      </c>
      <c r="ALK36" s="548">
        <f>SUM($J$22:ALK33)-1</f>
        <v>4.7269999999999985</v>
      </c>
      <c r="ALL36" s="548">
        <f>SUM($J$22:ALL33)-1</f>
        <v>4.7269999999999985</v>
      </c>
      <c r="ALM36" s="548">
        <f>SUM($J$22:ALM33)-1</f>
        <v>4.7269999999999985</v>
      </c>
      <c r="ALN36" s="548">
        <f>SUM($J$22:ALN33)-1</f>
        <v>4.7269999999999985</v>
      </c>
      <c r="ALO36" s="548">
        <f>SUM($J$22:ALO33)-1</f>
        <v>4.7269999999999985</v>
      </c>
      <c r="ALP36" s="548">
        <f>SUM($J$22:ALP33)-1</f>
        <v>4.7269999999999985</v>
      </c>
      <c r="ALQ36" s="548">
        <f>SUM($J$22:ALQ33)-1</f>
        <v>4.7269999999999985</v>
      </c>
      <c r="ALR36" s="548">
        <f>SUM($J$22:ALR33)-1</f>
        <v>4.7269999999999985</v>
      </c>
      <c r="ALS36" s="548">
        <f>SUM($J$22:ALS33)-1</f>
        <v>4.7269999999999985</v>
      </c>
      <c r="ALT36" s="548">
        <f>SUM($J$22:ALT33)-1</f>
        <v>4.7269999999999985</v>
      </c>
      <c r="ALU36" s="548">
        <f>SUM($J$22:ALU33)-1</f>
        <v>4.7269999999999985</v>
      </c>
      <c r="ALV36" s="548">
        <f>SUM($J$22:ALV33)-1</f>
        <v>4.7269999999999985</v>
      </c>
      <c r="ALW36" s="548">
        <f>SUM($J$22:ALW33)-1</f>
        <v>4.7269999999999985</v>
      </c>
      <c r="ALX36" s="548">
        <f>SUM($J$22:ALX33)-1</f>
        <v>4.7269999999999985</v>
      </c>
      <c r="ALY36" s="548">
        <f>SUM($J$22:ALY33)-1</f>
        <v>4.7269999999999985</v>
      </c>
      <c r="ALZ36" s="548">
        <f>SUM($J$22:ALZ33)-1</f>
        <v>4.7269999999999985</v>
      </c>
      <c r="AMA36" s="548">
        <f>SUM($J$22:AMA33)-1</f>
        <v>4.7269999999999985</v>
      </c>
      <c r="AMB36" s="548">
        <f>SUM($J$22:AMB33)-1</f>
        <v>4.7269999999999985</v>
      </c>
      <c r="AMC36" s="548">
        <f>SUM($J$22:AMC33)-1</f>
        <v>4.7269999999999985</v>
      </c>
      <c r="AMD36" s="548">
        <f>SUM($J$22:AMD33)-1</f>
        <v>4.7269999999999985</v>
      </c>
      <c r="AME36" s="548">
        <f>SUM($J$22:AME33)-1</f>
        <v>4.7269999999999985</v>
      </c>
      <c r="AMF36" s="548">
        <f>SUM($J$22:AMF33)-1</f>
        <v>4.7269999999999985</v>
      </c>
      <c r="AMG36" s="548">
        <f>SUM($J$22:AMG33)-1</f>
        <v>4.7269999999999985</v>
      </c>
      <c r="AMH36" s="548">
        <f>SUM($J$22:AMH33)-1</f>
        <v>4.7269999999999985</v>
      </c>
      <c r="AMI36" s="548">
        <f>SUM($J$22:AMI33)-1</f>
        <v>4.7269999999999985</v>
      </c>
      <c r="AMJ36" s="548">
        <f>SUM($J$22:AMJ33)-1</f>
        <v>4.7269999999999985</v>
      </c>
      <c r="AMK36" s="548">
        <f>SUM($J$22:AMK33)-1</f>
        <v>4.7269999999999985</v>
      </c>
      <c r="AML36" s="548">
        <f>SUM($J$22:AML33)-1</f>
        <v>4.7269999999999985</v>
      </c>
      <c r="AMM36" s="548">
        <f>SUM($J$22:AMM33)-1</f>
        <v>4.7269999999999985</v>
      </c>
      <c r="AMN36" s="548">
        <f>SUM($J$22:AMN33)-1</f>
        <v>4.7269999999999985</v>
      </c>
      <c r="AMO36" s="548">
        <f>SUM($J$22:AMO33)-1</f>
        <v>4.7269999999999985</v>
      </c>
      <c r="AMP36" s="548">
        <f>SUM($J$22:AMP33)-1</f>
        <v>4.7269999999999985</v>
      </c>
      <c r="AMQ36" s="548">
        <f>SUM($J$22:AMQ33)-1</f>
        <v>4.7269999999999985</v>
      </c>
      <c r="AMR36" s="548">
        <f>SUM($J$22:AMR33)-1</f>
        <v>4.7269999999999985</v>
      </c>
      <c r="AMS36" s="548">
        <f>SUM($J$22:AMS33)-1</f>
        <v>4.7269999999999985</v>
      </c>
      <c r="AMT36" s="548">
        <f>SUM($J$22:AMT33)-1</f>
        <v>4.7269999999999985</v>
      </c>
      <c r="AMU36" s="548">
        <f>SUM($J$22:AMU33)-1</f>
        <v>4.7269999999999985</v>
      </c>
      <c r="AMV36" s="548">
        <f>SUM($J$22:AMV33)-1</f>
        <v>4.7269999999999985</v>
      </c>
      <c r="AMW36" s="548">
        <f>SUM($J$22:AMW33)-1</f>
        <v>4.7269999999999985</v>
      </c>
      <c r="AMX36" s="548">
        <f>SUM($J$22:AMX33)-1</f>
        <v>4.7269999999999985</v>
      </c>
      <c r="AMY36" s="548">
        <f>SUM($J$22:AMY33)-1</f>
        <v>4.7269999999999985</v>
      </c>
      <c r="AMZ36" s="548">
        <f>SUM($J$22:AMZ33)-1</f>
        <v>4.7269999999999985</v>
      </c>
      <c r="ANA36" s="548">
        <f>SUM($J$22:ANA33)-1</f>
        <v>4.7269999999999985</v>
      </c>
      <c r="ANB36" s="548">
        <f>SUM($J$22:ANB33)-1</f>
        <v>4.7269999999999985</v>
      </c>
      <c r="ANC36" s="548">
        <f>SUM($J$22:ANC33)-1</f>
        <v>4.7269999999999985</v>
      </c>
      <c r="AND36" s="548">
        <f>SUM($J$22:AND33)-1</f>
        <v>4.7269999999999985</v>
      </c>
      <c r="ANE36" s="548">
        <f>SUM($J$22:ANE33)-1</f>
        <v>4.7269999999999985</v>
      </c>
      <c r="ANF36" s="548">
        <f>SUM($J$22:ANF33)-1</f>
        <v>4.7269999999999985</v>
      </c>
      <c r="ANG36" s="548">
        <f>SUM($J$22:ANG33)-1</f>
        <v>4.7269999999999985</v>
      </c>
      <c r="ANH36" s="548">
        <f>SUM($J$22:ANH33)-1</f>
        <v>4.7269999999999985</v>
      </c>
      <c r="ANI36" s="548">
        <f>SUM($J$22:ANI33)-1</f>
        <v>4.7269999999999985</v>
      </c>
      <c r="ANJ36" s="548">
        <f>SUM($J$22:ANJ33)-1</f>
        <v>4.7269999999999985</v>
      </c>
      <c r="ANK36" s="548">
        <f>SUM($J$22:ANK33)-1</f>
        <v>4.7269999999999985</v>
      </c>
      <c r="ANL36" s="548">
        <f>SUM($J$22:ANL33)-1</f>
        <v>4.7269999999999985</v>
      </c>
      <c r="ANM36" s="548">
        <f>SUM($J$22:ANM33)-1</f>
        <v>4.7269999999999985</v>
      </c>
      <c r="ANN36" s="548">
        <f>SUM($J$22:ANN33)-1</f>
        <v>4.7269999999999985</v>
      </c>
      <c r="ANO36" s="548">
        <f>SUM($J$22:ANO33)-1</f>
        <v>4.7269999999999985</v>
      </c>
      <c r="ANP36" s="548">
        <f>SUM($J$22:ANP33)-1</f>
        <v>4.7269999999999985</v>
      </c>
      <c r="ANQ36" s="548">
        <f>SUM($J$22:ANQ33)-1</f>
        <v>4.7269999999999985</v>
      </c>
      <c r="ANR36" s="548">
        <f>SUM($J$22:ANR33)-1</f>
        <v>4.7269999999999985</v>
      </c>
      <c r="ANS36" s="548">
        <f>SUM($J$22:ANS33)-1</f>
        <v>4.7269999999999985</v>
      </c>
      <c r="ANT36" s="548">
        <f>SUM($J$22:ANT33)-1</f>
        <v>4.7269999999999985</v>
      </c>
      <c r="ANU36" s="548">
        <f>SUM($J$22:ANU33)-1</f>
        <v>4.7269999999999985</v>
      </c>
      <c r="ANV36" s="548">
        <f>SUM($J$22:ANV33)-1</f>
        <v>4.7269999999999985</v>
      </c>
      <c r="ANW36" s="548">
        <f>SUM($J$22:ANW33)-1</f>
        <v>4.7269999999999985</v>
      </c>
      <c r="ANX36" s="548">
        <f>SUM($J$22:ANX33)-1</f>
        <v>4.7269999999999985</v>
      </c>
      <c r="ANY36" s="548">
        <f>SUM($J$22:ANY33)-1</f>
        <v>4.7269999999999985</v>
      </c>
      <c r="ANZ36" s="548">
        <f>SUM($J$22:ANZ33)-1</f>
        <v>4.7269999999999985</v>
      </c>
      <c r="AOA36" s="548">
        <f>SUM($J$22:AOA33)-1</f>
        <v>4.7269999999999985</v>
      </c>
      <c r="AOB36" s="548">
        <f>SUM($J$22:AOB33)-1</f>
        <v>4.7269999999999985</v>
      </c>
      <c r="AOC36" s="548">
        <f>SUM($J$22:AOC33)-1</f>
        <v>4.7269999999999985</v>
      </c>
      <c r="AOD36" s="548">
        <f>SUM($J$22:AOD33)-1</f>
        <v>4.7269999999999985</v>
      </c>
      <c r="AOE36" s="548">
        <f>SUM($J$22:AOE33)-1</f>
        <v>4.7269999999999985</v>
      </c>
      <c r="AOF36" s="548">
        <f>SUM($J$22:AOF33)-1</f>
        <v>4.7269999999999985</v>
      </c>
      <c r="AOG36" s="548">
        <f>SUM($J$22:AOG33)-1</f>
        <v>4.7269999999999985</v>
      </c>
      <c r="AOH36" s="548">
        <f>SUM($J$22:AOH33)-1</f>
        <v>4.7269999999999985</v>
      </c>
      <c r="AOI36" s="548">
        <f>SUM($J$22:AOI33)-1</f>
        <v>4.7269999999999985</v>
      </c>
      <c r="AOJ36" s="548">
        <f>SUM($J$22:AOJ33)-1</f>
        <v>4.7269999999999985</v>
      </c>
      <c r="AOK36" s="548">
        <f>SUM($J$22:AOK33)-1</f>
        <v>4.7269999999999985</v>
      </c>
      <c r="AOL36" s="548">
        <f>SUM($J$22:AOL33)-1</f>
        <v>4.7269999999999985</v>
      </c>
      <c r="AOM36" s="548">
        <f>SUM($J$22:AOM33)-1</f>
        <v>4.7269999999999985</v>
      </c>
      <c r="AON36" s="548">
        <f>SUM($J$22:AON33)-1</f>
        <v>4.7269999999999985</v>
      </c>
      <c r="AOO36" s="548">
        <f>SUM($J$22:AOO33)-1</f>
        <v>4.7269999999999985</v>
      </c>
      <c r="AOP36" s="548">
        <f>SUM($J$22:AOP33)-1</f>
        <v>4.7269999999999985</v>
      </c>
      <c r="AOQ36" s="548">
        <f>SUM($J$22:AOQ33)-1</f>
        <v>4.7269999999999985</v>
      </c>
      <c r="AOR36" s="548">
        <f>SUM($J$22:AOR33)-1</f>
        <v>4.7269999999999985</v>
      </c>
      <c r="AOS36" s="548">
        <f>SUM($J$22:AOS33)-1</f>
        <v>4.7269999999999985</v>
      </c>
      <c r="AOT36" s="548">
        <f>SUM($J$22:AOT33)-1</f>
        <v>4.7269999999999985</v>
      </c>
      <c r="AOU36" s="548">
        <f>SUM($J$22:AOU33)-1</f>
        <v>4.7269999999999985</v>
      </c>
      <c r="AOV36" s="548">
        <f>SUM($J$22:AOV33)-1</f>
        <v>4.7269999999999985</v>
      </c>
      <c r="AOW36" s="548">
        <f>SUM($J$22:AOW33)-1</f>
        <v>4.7269999999999985</v>
      </c>
      <c r="AOX36" s="548">
        <f>SUM($J$22:AOX33)-1</f>
        <v>4.7269999999999985</v>
      </c>
      <c r="AOY36" s="548">
        <f>SUM($J$22:AOY33)-1</f>
        <v>4.7269999999999985</v>
      </c>
      <c r="AOZ36" s="548">
        <f>SUM($J$22:AOZ33)-1</f>
        <v>4.7269999999999985</v>
      </c>
      <c r="APA36" s="548">
        <f>SUM($J$22:APA33)-1</f>
        <v>4.7269999999999985</v>
      </c>
      <c r="APB36" s="548">
        <f>SUM($J$22:APB33)-1</f>
        <v>4.7269999999999985</v>
      </c>
      <c r="APC36" s="548">
        <f>SUM($J$22:APC33)-1</f>
        <v>4.7269999999999985</v>
      </c>
      <c r="APD36" s="548">
        <f>SUM($J$22:APD33)-1</f>
        <v>4.7269999999999985</v>
      </c>
      <c r="APE36" s="548">
        <f>SUM($J$22:APE33)-1</f>
        <v>4.7269999999999985</v>
      </c>
      <c r="APF36" s="548">
        <f>SUM($J$22:APF33)-1</f>
        <v>4.7269999999999985</v>
      </c>
      <c r="APG36" s="548">
        <f>SUM($J$22:APG33)-1</f>
        <v>4.7269999999999985</v>
      </c>
      <c r="APH36" s="548">
        <f>SUM($J$22:APH33)-1</f>
        <v>4.7269999999999985</v>
      </c>
      <c r="API36" s="548">
        <f>SUM($J$22:API33)-1</f>
        <v>4.7269999999999985</v>
      </c>
      <c r="APJ36" s="548">
        <f>SUM($J$22:APJ33)-1</f>
        <v>4.7269999999999985</v>
      </c>
      <c r="APK36" s="548">
        <f>SUM($J$22:APK33)-1</f>
        <v>4.7269999999999985</v>
      </c>
      <c r="APL36" s="548">
        <f>SUM($J$22:APL33)-1</f>
        <v>4.7269999999999985</v>
      </c>
      <c r="APM36" s="548">
        <f>SUM($J$22:APM33)-1</f>
        <v>4.7269999999999985</v>
      </c>
      <c r="APN36" s="548">
        <f>SUM($J$22:APN33)-1</f>
        <v>4.7269999999999985</v>
      </c>
      <c r="APO36" s="548">
        <f>SUM($J$22:APO33)-1</f>
        <v>4.7269999999999985</v>
      </c>
      <c r="APP36" s="548">
        <f>SUM($J$22:APP33)-1</f>
        <v>4.7269999999999985</v>
      </c>
      <c r="APQ36" s="548">
        <f>SUM($J$22:APQ33)-1</f>
        <v>4.7269999999999985</v>
      </c>
      <c r="APR36" s="548">
        <f>SUM($J$22:APR33)-1</f>
        <v>4.7269999999999985</v>
      </c>
      <c r="APS36" s="548">
        <f>SUM($J$22:APS33)-1</f>
        <v>4.7269999999999985</v>
      </c>
      <c r="APT36" s="548">
        <f>SUM($J$22:APT33)-1</f>
        <v>4.7269999999999985</v>
      </c>
      <c r="APU36" s="548">
        <f>SUM($J$22:APU33)-1</f>
        <v>4.7269999999999985</v>
      </c>
      <c r="APV36" s="548">
        <f>SUM($J$22:APV33)-1</f>
        <v>4.7269999999999985</v>
      </c>
      <c r="APW36" s="548">
        <f>SUM($J$22:APW33)-1</f>
        <v>4.7269999999999985</v>
      </c>
      <c r="APX36" s="548">
        <f>SUM($J$22:APX33)-1</f>
        <v>4.7269999999999985</v>
      </c>
      <c r="APY36" s="548">
        <f>SUM($J$22:APY33)-1</f>
        <v>4.7269999999999985</v>
      </c>
      <c r="APZ36" s="548">
        <f>SUM($J$22:APZ33)-1</f>
        <v>4.7269999999999985</v>
      </c>
      <c r="AQA36" s="548">
        <f>SUM($J$22:AQA33)-1</f>
        <v>4.7269999999999985</v>
      </c>
      <c r="AQB36" s="548">
        <f>SUM($J$22:AQB33)-1</f>
        <v>4.7269999999999985</v>
      </c>
      <c r="AQC36" s="548">
        <f>SUM($J$22:AQC33)-1</f>
        <v>4.7269999999999985</v>
      </c>
      <c r="AQD36" s="548">
        <f>SUM($J$22:AQD33)-1</f>
        <v>4.7269999999999985</v>
      </c>
      <c r="AQE36" s="548">
        <f>SUM($J$22:AQE33)-1</f>
        <v>4.7269999999999985</v>
      </c>
      <c r="AQF36" s="548">
        <f>SUM($J$22:AQF33)-1</f>
        <v>4.7269999999999985</v>
      </c>
      <c r="AQG36" s="548">
        <f>SUM($J$22:AQG33)-1</f>
        <v>4.7269999999999985</v>
      </c>
      <c r="AQH36" s="548">
        <f>SUM($J$22:AQH33)-1</f>
        <v>4.7269999999999985</v>
      </c>
      <c r="AQI36" s="548">
        <f>SUM($J$22:AQI33)-1</f>
        <v>4.7269999999999985</v>
      </c>
      <c r="AQJ36" s="548">
        <f>SUM($J$22:AQJ33)-1</f>
        <v>4.7269999999999985</v>
      </c>
      <c r="AQK36" s="548">
        <f>SUM($J$22:AQK33)-1</f>
        <v>4.7269999999999985</v>
      </c>
      <c r="AQL36" s="548">
        <f>SUM($J$22:AQL33)-1</f>
        <v>4.7269999999999985</v>
      </c>
      <c r="AQM36" s="548">
        <f>SUM($J$22:AQM33)-1</f>
        <v>4.7269999999999985</v>
      </c>
      <c r="AQN36" s="548">
        <f>SUM($J$22:AQN33)-1</f>
        <v>4.7269999999999985</v>
      </c>
      <c r="AQO36" s="548">
        <f>SUM($J$22:AQO33)-1</f>
        <v>4.7269999999999985</v>
      </c>
      <c r="AQP36" s="548">
        <f>SUM($J$22:AQP33)-1</f>
        <v>4.7269999999999985</v>
      </c>
      <c r="AQQ36" s="548">
        <f>SUM($J$22:AQQ33)-1</f>
        <v>4.7269999999999985</v>
      </c>
      <c r="AQR36" s="548">
        <f>SUM($J$22:AQR33)-1</f>
        <v>4.7269999999999985</v>
      </c>
      <c r="AQS36" s="548">
        <f>SUM($J$22:AQS33)-1</f>
        <v>4.7269999999999985</v>
      </c>
      <c r="AQT36" s="548">
        <f>SUM($J$22:AQT33)-1</f>
        <v>4.7269999999999985</v>
      </c>
      <c r="AQU36" s="548">
        <f>SUM($J$22:AQU33)-1</f>
        <v>4.7269999999999985</v>
      </c>
      <c r="AQV36" s="548">
        <f>SUM($J$22:AQV33)-1</f>
        <v>4.7269999999999985</v>
      </c>
      <c r="AQW36" s="548">
        <f>SUM($J$22:AQW33)-1</f>
        <v>4.7269999999999985</v>
      </c>
      <c r="AQX36" s="548">
        <f>SUM($J$22:AQX33)-1</f>
        <v>4.7269999999999985</v>
      </c>
      <c r="AQY36" s="548">
        <f>SUM($J$22:AQY33)-1</f>
        <v>4.7269999999999985</v>
      </c>
      <c r="AQZ36" s="548">
        <f>SUM($J$22:AQZ33)-1</f>
        <v>4.7269999999999985</v>
      </c>
      <c r="ARA36" s="548">
        <f>SUM($J$22:ARA33)-1</f>
        <v>4.7269999999999985</v>
      </c>
      <c r="ARB36" s="548">
        <f>SUM($J$22:ARB33)-1</f>
        <v>4.7269999999999985</v>
      </c>
      <c r="ARC36" s="548">
        <f>SUM($J$22:ARC33)-1</f>
        <v>4.7269999999999985</v>
      </c>
      <c r="ARD36" s="548">
        <f>SUM($J$22:ARD33)-1</f>
        <v>4.7269999999999985</v>
      </c>
      <c r="ARE36" s="548">
        <f>SUM($J$22:ARE33)-1</f>
        <v>4.7269999999999985</v>
      </c>
      <c r="ARF36" s="548">
        <f>SUM($J$22:ARF33)-1</f>
        <v>4.7269999999999985</v>
      </c>
      <c r="ARG36" s="548">
        <f>SUM($J$22:ARG33)-1</f>
        <v>4.7269999999999985</v>
      </c>
      <c r="ARH36" s="548">
        <f>SUM($J$22:ARH33)-1</f>
        <v>4.7269999999999985</v>
      </c>
      <c r="ARI36" s="548">
        <f>SUM($J$22:ARI33)-1</f>
        <v>4.7269999999999985</v>
      </c>
      <c r="ARJ36" s="548">
        <f>SUM($J$22:ARJ33)-1</f>
        <v>4.7269999999999985</v>
      </c>
      <c r="ARK36" s="548">
        <f>SUM($J$22:ARK33)-1</f>
        <v>4.7269999999999985</v>
      </c>
      <c r="ARL36" s="548">
        <f>SUM($J$22:ARL33)-1</f>
        <v>4.7269999999999985</v>
      </c>
      <c r="ARM36" s="548">
        <f>SUM($J$22:ARM33)-1</f>
        <v>4.7269999999999985</v>
      </c>
      <c r="ARN36" s="548">
        <f>SUM($J$22:ARN33)-1</f>
        <v>4.7269999999999985</v>
      </c>
      <c r="ARO36" s="548">
        <f>SUM($J$22:ARO33)-1</f>
        <v>4.7269999999999985</v>
      </c>
      <c r="ARP36" s="548">
        <f>SUM($J$22:ARP33)-1</f>
        <v>4.7269999999999985</v>
      </c>
      <c r="ARQ36" s="548">
        <f>SUM($J$22:ARQ33)-1</f>
        <v>4.7269999999999985</v>
      </c>
      <c r="ARR36" s="548">
        <f>SUM($J$22:ARR33)-1</f>
        <v>4.7269999999999985</v>
      </c>
      <c r="ARS36" s="548">
        <f>SUM($J$22:ARS33)-1</f>
        <v>4.7269999999999985</v>
      </c>
      <c r="ART36" s="548">
        <f>SUM($J$22:ART33)-1</f>
        <v>4.7269999999999985</v>
      </c>
      <c r="ARU36" s="548">
        <f>SUM($J$22:ARU33)-1</f>
        <v>4.7269999999999985</v>
      </c>
      <c r="ARV36" s="548">
        <f>SUM($J$22:ARV33)-1</f>
        <v>4.7269999999999985</v>
      </c>
      <c r="ARW36" s="548">
        <f>SUM($J$22:ARW33)-1</f>
        <v>4.7269999999999985</v>
      </c>
      <c r="ARX36" s="548">
        <f>SUM($J$22:ARX33)-1</f>
        <v>4.7269999999999985</v>
      </c>
      <c r="ARY36" s="548">
        <f>SUM($J$22:ARY33)-1</f>
        <v>4.7269999999999985</v>
      </c>
      <c r="ARZ36" s="548">
        <f>SUM($J$22:ARZ33)-1</f>
        <v>4.7269999999999985</v>
      </c>
      <c r="ASA36" s="548">
        <f>SUM($J$22:ASA33)-1</f>
        <v>4.7269999999999985</v>
      </c>
      <c r="ASB36" s="548">
        <f>SUM($J$22:ASB33)-1</f>
        <v>4.7269999999999985</v>
      </c>
      <c r="ASC36" s="548">
        <f>SUM($J$22:ASC33)-1</f>
        <v>4.7269999999999985</v>
      </c>
      <c r="ASD36" s="548">
        <f>SUM($J$22:ASD33)-1</f>
        <v>4.7269999999999985</v>
      </c>
      <c r="ASE36" s="548">
        <f>SUM($J$22:ASE33)-1</f>
        <v>4.7269999999999985</v>
      </c>
      <c r="ASF36" s="548">
        <f>SUM($J$22:ASF33)-1</f>
        <v>4.7269999999999985</v>
      </c>
      <c r="ASG36" s="548">
        <f>SUM($J$22:ASG33)-1</f>
        <v>4.7269999999999985</v>
      </c>
      <c r="ASH36" s="548">
        <f>SUM($J$22:ASH33)-1</f>
        <v>4.7269999999999985</v>
      </c>
      <c r="ASI36" s="548">
        <f>SUM($J$22:ASI33)-1</f>
        <v>4.7269999999999985</v>
      </c>
      <c r="ASJ36" s="548">
        <f>SUM($J$22:ASJ33)-1</f>
        <v>4.7269999999999985</v>
      </c>
      <c r="ASK36" s="548">
        <f>SUM($J$22:ASK33)-1</f>
        <v>4.7269999999999985</v>
      </c>
      <c r="ASL36" s="548">
        <f>SUM($J$22:ASL33)-1</f>
        <v>4.7269999999999985</v>
      </c>
      <c r="ASM36" s="548">
        <f>SUM($J$22:ASM33)-1</f>
        <v>4.7269999999999985</v>
      </c>
      <c r="ASN36" s="548">
        <f>SUM($J$22:ASN33)-1</f>
        <v>4.7269999999999985</v>
      </c>
      <c r="ASO36" s="548">
        <f>SUM($J$22:ASO33)-1</f>
        <v>4.7269999999999985</v>
      </c>
      <c r="ASP36" s="548">
        <f>SUM($J$22:ASP33)-1</f>
        <v>4.7269999999999985</v>
      </c>
      <c r="ASQ36" s="548">
        <f>SUM($J$22:ASQ33)-1</f>
        <v>4.7269999999999985</v>
      </c>
      <c r="ASR36" s="548">
        <f>SUM($J$22:ASR33)-1</f>
        <v>4.7269999999999985</v>
      </c>
      <c r="ASS36" s="548">
        <f>SUM($J$22:ASS33)-1</f>
        <v>4.7269999999999985</v>
      </c>
      <c r="AST36" s="548">
        <f>SUM($J$22:AST33)-1</f>
        <v>4.7269999999999985</v>
      </c>
      <c r="ASU36" s="548">
        <f>SUM($J$22:ASU33)-1</f>
        <v>4.7269999999999985</v>
      </c>
      <c r="ASV36" s="548">
        <f>SUM($J$22:ASV33)-1</f>
        <v>4.7269999999999985</v>
      </c>
      <c r="ASW36" s="548">
        <f>SUM($J$22:ASW33)-1</f>
        <v>4.7269999999999985</v>
      </c>
      <c r="ASX36" s="548">
        <f>SUM($J$22:ASX33)-1</f>
        <v>4.7269999999999985</v>
      </c>
      <c r="ASY36" s="548">
        <f>SUM($J$22:ASY33)-1</f>
        <v>4.7269999999999985</v>
      </c>
      <c r="ASZ36" s="548">
        <f>SUM($J$22:ASZ33)-1</f>
        <v>4.7269999999999985</v>
      </c>
      <c r="ATA36" s="548">
        <f>SUM($J$22:ATA33)-1</f>
        <v>4.7269999999999985</v>
      </c>
      <c r="ATB36" s="548">
        <f>SUM($J$22:ATB33)-1</f>
        <v>4.7269999999999985</v>
      </c>
      <c r="ATC36" s="548">
        <f>SUM($J$22:ATC33)-1</f>
        <v>4.7269999999999985</v>
      </c>
      <c r="ATD36" s="548">
        <f>SUM($J$22:ATD33)-1</f>
        <v>4.7269999999999985</v>
      </c>
      <c r="ATE36" s="548">
        <f>SUM($J$22:ATE33)-1</f>
        <v>4.7269999999999985</v>
      </c>
      <c r="ATF36" s="548">
        <f>SUM($J$22:ATF33)-1</f>
        <v>4.7269999999999985</v>
      </c>
      <c r="ATG36" s="548">
        <f>SUM($J$22:ATG33)-1</f>
        <v>4.7269999999999985</v>
      </c>
      <c r="ATH36" s="548">
        <f>SUM($J$22:ATH33)-1</f>
        <v>4.7269999999999985</v>
      </c>
      <c r="ATI36" s="548">
        <f>SUM($J$22:ATI33)-1</f>
        <v>4.7269999999999985</v>
      </c>
      <c r="ATJ36" s="548">
        <f>SUM($J$22:ATJ33)-1</f>
        <v>4.7269999999999985</v>
      </c>
      <c r="ATK36" s="548">
        <f>SUM($J$22:ATK33)-1</f>
        <v>4.7269999999999985</v>
      </c>
      <c r="ATL36" s="548">
        <f>SUM($J$22:ATL33)-1</f>
        <v>4.7269999999999985</v>
      </c>
      <c r="ATM36" s="548">
        <f>SUM($J$22:ATM33)-1</f>
        <v>4.7269999999999985</v>
      </c>
      <c r="ATN36" s="548">
        <f>SUM($J$22:ATN33)-1</f>
        <v>4.7269999999999985</v>
      </c>
      <c r="ATO36" s="548">
        <f>SUM($J$22:ATO33)-1</f>
        <v>4.7269999999999985</v>
      </c>
      <c r="ATP36" s="548">
        <f>SUM($J$22:ATP33)-1</f>
        <v>4.7269999999999985</v>
      </c>
      <c r="ATQ36" s="548">
        <f>SUM($J$22:ATQ33)-1</f>
        <v>4.7269999999999985</v>
      </c>
      <c r="ATR36" s="548">
        <f>SUM($J$22:ATR33)-1</f>
        <v>4.7269999999999985</v>
      </c>
      <c r="ATS36" s="548">
        <f>SUM($J$22:ATS33)-1</f>
        <v>4.7269999999999985</v>
      </c>
      <c r="ATT36" s="548">
        <f>SUM($J$22:ATT33)-1</f>
        <v>4.7269999999999985</v>
      </c>
      <c r="ATU36" s="548">
        <f>SUM($J$22:ATU33)-1</f>
        <v>4.7269999999999985</v>
      </c>
      <c r="ATV36" s="548">
        <f>SUM($J$22:ATV33)-1</f>
        <v>4.7269999999999985</v>
      </c>
      <c r="ATW36" s="548">
        <f>SUM($J$22:ATW33)-1</f>
        <v>4.7269999999999985</v>
      </c>
      <c r="ATX36" s="548">
        <f>SUM($J$22:ATX33)-1</f>
        <v>4.7269999999999985</v>
      </c>
      <c r="ATY36" s="548">
        <f>SUM($J$22:ATY33)-1</f>
        <v>4.7269999999999985</v>
      </c>
      <c r="ATZ36" s="548">
        <f>SUM($J$22:ATZ33)-1</f>
        <v>4.7269999999999985</v>
      </c>
      <c r="AUA36" s="548">
        <f>SUM($J$22:AUA33)-1</f>
        <v>4.7269999999999985</v>
      </c>
      <c r="AUB36" s="548">
        <f>SUM($J$22:AUB33)-1</f>
        <v>4.7269999999999985</v>
      </c>
      <c r="AUC36" s="548">
        <f>SUM($J$22:AUC33)-1</f>
        <v>4.7269999999999985</v>
      </c>
      <c r="AUD36" s="548">
        <f>SUM($J$22:AUD33)-1</f>
        <v>4.7269999999999985</v>
      </c>
      <c r="AUE36" s="548">
        <f>SUM($J$22:AUE33)-1</f>
        <v>4.7269999999999985</v>
      </c>
      <c r="AUF36" s="548">
        <f>SUM($J$22:AUF33)-1</f>
        <v>4.7269999999999985</v>
      </c>
      <c r="AUG36" s="548">
        <f>SUM($J$22:AUG33)-1</f>
        <v>4.7269999999999985</v>
      </c>
      <c r="AUH36" s="548">
        <f>SUM($J$22:AUH33)-1</f>
        <v>4.7269999999999985</v>
      </c>
      <c r="AUI36" s="548">
        <f>SUM($J$22:AUI33)-1</f>
        <v>4.7269999999999985</v>
      </c>
      <c r="AUJ36" s="548">
        <f>SUM($J$22:AUJ33)-1</f>
        <v>4.7269999999999985</v>
      </c>
      <c r="AUK36" s="548">
        <f>SUM($J$22:AUK33)-1</f>
        <v>4.7269999999999985</v>
      </c>
      <c r="AUL36" s="548">
        <f>SUM($J$22:AUL33)-1</f>
        <v>4.7269999999999985</v>
      </c>
      <c r="AUM36" s="548">
        <f>SUM($J$22:AUM33)-1</f>
        <v>4.7269999999999985</v>
      </c>
      <c r="AUN36" s="548">
        <f>SUM($J$22:AUN33)-1</f>
        <v>4.7269999999999985</v>
      </c>
      <c r="AUO36" s="548">
        <f>SUM($J$22:AUO33)-1</f>
        <v>4.7269999999999985</v>
      </c>
      <c r="AUP36" s="548">
        <f>SUM($J$22:AUP33)-1</f>
        <v>4.7269999999999985</v>
      </c>
      <c r="AUQ36" s="548">
        <f>SUM($J$22:AUQ33)-1</f>
        <v>4.7269999999999985</v>
      </c>
      <c r="AUR36" s="548">
        <f>SUM($J$22:AUR33)-1</f>
        <v>4.7269999999999985</v>
      </c>
      <c r="AUS36" s="548">
        <f>SUM($J$22:AUS33)-1</f>
        <v>4.7269999999999985</v>
      </c>
      <c r="AUT36" s="548">
        <f>SUM($J$22:AUT33)-1</f>
        <v>4.7269999999999985</v>
      </c>
      <c r="AUU36" s="548">
        <f>SUM($J$22:AUU33)-1</f>
        <v>4.7269999999999985</v>
      </c>
      <c r="AUV36" s="548">
        <f>SUM($J$22:AUV33)-1</f>
        <v>4.7269999999999985</v>
      </c>
      <c r="AUW36" s="548">
        <f>SUM($J$22:AUW33)-1</f>
        <v>4.7269999999999985</v>
      </c>
      <c r="AUX36" s="548">
        <f>SUM($J$22:AUX33)-1</f>
        <v>4.7269999999999985</v>
      </c>
      <c r="AUY36" s="548">
        <f>SUM($J$22:AUY33)-1</f>
        <v>4.7269999999999985</v>
      </c>
      <c r="AUZ36" s="548">
        <f>SUM($J$22:AUZ33)-1</f>
        <v>4.7269999999999985</v>
      </c>
      <c r="AVA36" s="548">
        <f>SUM($J$22:AVA33)-1</f>
        <v>4.7269999999999985</v>
      </c>
      <c r="AVB36" s="548">
        <f>SUM($J$22:AVB33)-1</f>
        <v>4.7269999999999985</v>
      </c>
      <c r="AVC36" s="548">
        <f>SUM($J$22:AVC33)-1</f>
        <v>4.7269999999999985</v>
      </c>
      <c r="AVD36" s="548">
        <f>SUM($J$22:AVD33)-1</f>
        <v>4.7269999999999985</v>
      </c>
      <c r="AVE36" s="548">
        <f>SUM($J$22:AVE33)-1</f>
        <v>4.7269999999999985</v>
      </c>
      <c r="AVF36" s="548">
        <f>SUM($J$22:AVF33)-1</f>
        <v>4.7269999999999985</v>
      </c>
      <c r="AVG36" s="548">
        <f>SUM($J$22:AVG33)-1</f>
        <v>4.7269999999999985</v>
      </c>
      <c r="AVH36" s="548">
        <f>SUM($J$22:AVH33)-1</f>
        <v>4.7269999999999985</v>
      </c>
      <c r="AVI36" s="548">
        <f>SUM($J$22:AVI33)-1</f>
        <v>4.7269999999999985</v>
      </c>
      <c r="AVJ36" s="548">
        <f>SUM($J$22:AVJ33)-1</f>
        <v>4.7269999999999985</v>
      </c>
      <c r="AVK36" s="548">
        <f>SUM($J$22:AVK33)-1</f>
        <v>4.7269999999999985</v>
      </c>
      <c r="AVL36" s="548">
        <f>SUM($J$22:AVL33)-1</f>
        <v>4.7269999999999985</v>
      </c>
      <c r="AVM36" s="548">
        <f>SUM($J$22:AVM33)-1</f>
        <v>4.7269999999999985</v>
      </c>
      <c r="AVN36" s="548">
        <f>SUM($J$22:AVN33)-1</f>
        <v>4.7269999999999985</v>
      </c>
      <c r="AVO36" s="548">
        <f>SUM($J$22:AVO33)-1</f>
        <v>4.7269999999999985</v>
      </c>
      <c r="AVP36" s="548">
        <f>SUM($J$22:AVP33)-1</f>
        <v>4.7269999999999985</v>
      </c>
      <c r="AVQ36" s="548">
        <f>SUM($J$22:AVQ33)-1</f>
        <v>4.7269999999999985</v>
      </c>
      <c r="AVR36" s="548">
        <f>SUM($J$22:AVR33)-1</f>
        <v>4.7269999999999985</v>
      </c>
      <c r="AVS36" s="548">
        <f>SUM($J$22:AVS33)-1</f>
        <v>4.7269999999999985</v>
      </c>
      <c r="AVT36" s="548">
        <f>SUM($J$22:AVT33)-1</f>
        <v>4.7269999999999985</v>
      </c>
      <c r="AVU36" s="548">
        <f>SUM($J$22:AVU33)-1</f>
        <v>4.7269999999999985</v>
      </c>
      <c r="AVV36" s="548">
        <f>SUM($J$22:AVV33)-1</f>
        <v>4.7269999999999985</v>
      </c>
      <c r="AVW36" s="548">
        <f>SUM($J$22:AVW33)-1</f>
        <v>4.7269999999999985</v>
      </c>
      <c r="AVX36" s="548">
        <f>SUM($J$22:AVX33)-1</f>
        <v>4.7269999999999985</v>
      </c>
      <c r="AVY36" s="548">
        <f>SUM($J$22:AVY33)-1</f>
        <v>4.7269999999999985</v>
      </c>
      <c r="AVZ36" s="548">
        <f>SUM($J$22:AVZ33)-1</f>
        <v>4.7269999999999985</v>
      </c>
      <c r="AWA36" s="548">
        <f>SUM($J$22:AWA33)-1</f>
        <v>4.7269999999999985</v>
      </c>
      <c r="AWB36" s="548">
        <f>SUM($J$22:AWB33)-1</f>
        <v>4.7269999999999985</v>
      </c>
      <c r="AWC36" s="548">
        <f>SUM($J$22:AWC33)-1</f>
        <v>4.7269999999999985</v>
      </c>
      <c r="AWD36" s="548">
        <f>SUM($J$22:AWD33)-1</f>
        <v>4.7269999999999985</v>
      </c>
      <c r="AWE36" s="548">
        <f>SUM($J$22:AWE33)-1</f>
        <v>4.7269999999999985</v>
      </c>
      <c r="AWF36" s="548">
        <f>SUM($J$22:AWF33)-1</f>
        <v>4.7269999999999985</v>
      </c>
      <c r="AWG36" s="548">
        <f>SUM($J$22:AWG33)-1</f>
        <v>4.7269999999999985</v>
      </c>
      <c r="AWH36" s="548">
        <f>SUM($J$22:AWH33)-1</f>
        <v>4.7269999999999985</v>
      </c>
      <c r="AWI36" s="548">
        <f>SUM($J$22:AWI33)-1</f>
        <v>4.7269999999999985</v>
      </c>
      <c r="AWJ36" s="548">
        <f>SUM($J$22:AWJ33)-1</f>
        <v>4.7269999999999985</v>
      </c>
      <c r="AWK36" s="548">
        <f>SUM($J$22:AWK33)-1</f>
        <v>4.7269999999999985</v>
      </c>
      <c r="AWL36" s="548">
        <f>SUM($J$22:AWL33)-1</f>
        <v>4.7269999999999985</v>
      </c>
      <c r="AWM36" s="548">
        <f>SUM($J$22:AWM33)-1</f>
        <v>4.7269999999999985</v>
      </c>
      <c r="AWN36" s="548">
        <f>SUM($J$22:AWN33)-1</f>
        <v>4.7269999999999985</v>
      </c>
      <c r="AWO36" s="548">
        <f>SUM($J$22:AWO33)-1</f>
        <v>4.7269999999999985</v>
      </c>
      <c r="AWP36" s="548">
        <f>SUM($J$22:AWP33)-1</f>
        <v>4.7269999999999985</v>
      </c>
      <c r="AWQ36" s="548">
        <f>SUM($J$22:AWQ33)-1</f>
        <v>4.7269999999999985</v>
      </c>
      <c r="AWR36" s="548">
        <f>SUM($J$22:AWR33)-1</f>
        <v>4.7269999999999985</v>
      </c>
      <c r="AWS36" s="548">
        <f>SUM($J$22:AWS33)-1</f>
        <v>4.7269999999999985</v>
      </c>
      <c r="AWT36" s="548">
        <f>SUM($J$22:AWT33)-1</f>
        <v>4.7269999999999985</v>
      </c>
      <c r="AWU36" s="548">
        <f>SUM($J$22:AWU33)-1</f>
        <v>4.7269999999999985</v>
      </c>
      <c r="AWV36" s="548">
        <f>SUM($J$22:AWV33)-1</f>
        <v>4.7269999999999985</v>
      </c>
      <c r="AWW36" s="548">
        <f>SUM($J$22:AWW33)-1</f>
        <v>4.7269999999999985</v>
      </c>
      <c r="AWX36" s="548">
        <f>SUM($J$22:AWX33)-1</f>
        <v>4.7269999999999985</v>
      </c>
      <c r="AWY36" s="548">
        <f>SUM($J$22:AWY33)-1</f>
        <v>4.7269999999999985</v>
      </c>
      <c r="AWZ36" s="548">
        <f>SUM($J$22:AWZ33)-1</f>
        <v>4.7269999999999985</v>
      </c>
      <c r="AXA36" s="548">
        <f>SUM($J$22:AXA33)-1</f>
        <v>4.7269999999999985</v>
      </c>
      <c r="AXB36" s="548">
        <f>SUM($J$22:AXB33)-1</f>
        <v>4.7269999999999985</v>
      </c>
      <c r="AXC36" s="548">
        <f>SUM($J$22:AXC33)-1</f>
        <v>4.7269999999999985</v>
      </c>
      <c r="AXD36" s="548">
        <f>SUM($J$22:AXD33)-1</f>
        <v>4.7269999999999985</v>
      </c>
      <c r="AXE36" s="548">
        <f>SUM($J$22:AXE33)-1</f>
        <v>4.7269999999999985</v>
      </c>
      <c r="AXF36" s="548">
        <f>SUM($J$22:AXF33)-1</f>
        <v>4.7269999999999985</v>
      </c>
      <c r="AXG36" s="548">
        <f>SUM($J$22:AXG33)-1</f>
        <v>4.7269999999999985</v>
      </c>
      <c r="AXH36" s="548">
        <f>SUM($J$22:AXH33)-1</f>
        <v>4.7269999999999985</v>
      </c>
      <c r="AXI36" s="548">
        <f>SUM($J$22:AXI33)-1</f>
        <v>4.7269999999999985</v>
      </c>
      <c r="AXJ36" s="548">
        <f>SUM($J$22:AXJ33)-1</f>
        <v>4.7269999999999985</v>
      </c>
      <c r="AXK36" s="548">
        <f>SUM($J$22:AXK33)-1</f>
        <v>4.7269999999999985</v>
      </c>
      <c r="AXL36" s="548">
        <f>SUM($J$22:AXL33)-1</f>
        <v>4.7269999999999985</v>
      </c>
      <c r="AXM36" s="548">
        <f>SUM($J$22:AXM33)-1</f>
        <v>4.7269999999999985</v>
      </c>
      <c r="AXN36" s="548">
        <f>SUM($J$22:AXN33)-1</f>
        <v>4.7269999999999985</v>
      </c>
      <c r="AXO36" s="548">
        <f>SUM($J$22:AXO33)-1</f>
        <v>4.7269999999999985</v>
      </c>
      <c r="AXP36" s="548">
        <f>SUM($J$22:AXP33)-1</f>
        <v>4.7269999999999985</v>
      </c>
      <c r="AXQ36" s="548">
        <f>SUM($J$22:AXQ33)-1</f>
        <v>4.7269999999999985</v>
      </c>
      <c r="AXR36" s="548">
        <f>SUM($J$22:AXR33)-1</f>
        <v>4.7269999999999985</v>
      </c>
      <c r="AXS36" s="548">
        <f>SUM($J$22:AXS33)-1</f>
        <v>4.7269999999999985</v>
      </c>
      <c r="AXT36" s="548">
        <f>SUM($J$22:AXT33)-1</f>
        <v>4.7269999999999985</v>
      </c>
      <c r="AXU36" s="548">
        <f>SUM($J$22:AXU33)-1</f>
        <v>4.7269999999999985</v>
      </c>
      <c r="AXV36" s="548">
        <f>SUM($J$22:AXV33)-1</f>
        <v>4.7269999999999985</v>
      </c>
      <c r="AXW36" s="548">
        <f>SUM($J$22:AXW33)-1</f>
        <v>4.7269999999999985</v>
      </c>
      <c r="AXX36" s="548">
        <f>SUM($J$22:AXX33)-1</f>
        <v>4.7269999999999985</v>
      </c>
      <c r="AXY36" s="548">
        <f>SUM($J$22:AXY33)-1</f>
        <v>4.7269999999999985</v>
      </c>
      <c r="AXZ36" s="548">
        <f>SUM($J$22:AXZ33)-1</f>
        <v>4.7269999999999985</v>
      </c>
      <c r="AYA36" s="548">
        <f>SUM($J$22:AYA33)-1</f>
        <v>4.7269999999999985</v>
      </c>
      <c r="AYB36" s="548">
        <f>SUM($J$22:AYB33)-1</f>
        <v>4.7269999999999985</v>
      </c>
      <c r="AYC36" s="548">
        <f>SUM($J$22:AYC33)-1</f>
        <v>4.7269999999999985</v>
      </c>
      <c r="AYD36" s="548">
        <f>SUM($J$22:AYD33)-1</f>
        <v>4.7269999999999985</v>
      </c>
      <c r="AYE36" s="548">
        <f>SUM($J$22:AYE33)-1</f>
        <v>4.7269999999999985</v>
      </c>
      <c r="AYF36" s="548">
        <f>SUM($J$22:AYF33)-1</f>
        <v>4.7269999999999985</v>
      </c>
      <c r="AYG36" s="548">
        <f>SUM($J$22:AYG33)-1</f>
        <v>4.7269999999999985</v>
      </c>
      <c r="AYH36" s="548">
        <f>SUM($J$22:AYH33)-1</f>
        <v>4.7269999999999985</v>
      </c>
      <c r="AYI36" s="548">
        <f>SUM($J$22:AYI33)-1</f>
        <v>4.7269999999999985</v>
      </c>
      <c r="AYJ36" s="548">
        <f>SUM($J$22:AYJ33)-1</f>
        <v>4.7269999999999985</v>
      </c>
      <c r="AYK36" s="548">
        <f>SUM($J$22:AYK33)-1</f>
        <v>4.7269999999999985</v>
      </c>
      <c r="AYL36" s="548">
        <f>SUM($J$22:AYL33)-1</f>
        <v>4.7269999999999985</v>
      </c>
      <c r="AYM36" s="548">
        <f>SUM($J$22:AYM33)-1</f>
        <v>4.7269999999999985</v>
      </c>
      <c r="AYN36" s="548">
        <f>SUM($J$22:AYN33)-1</f>
        <v>4.7269999999999985</v>
      </c>
      <c r="AYO36" s="548">
        <f>SUM($J$22:AYO33)-1</f>
        <v>4.7269999999999985</v>
      </c>
      <c r="AYP36" s="548">
        <f>SUM($J$22:AYP33)-1</f>
        <v>4.7269999999999985</v>
      </c>
      <c r="AYQ36" s="548">
        <f>SUM($J$22:AYQ33)-1</f>
        <v>4.7269999999999985</v>
      </c>
      <c r="AYR36" s="548">
        <f>SUM($J$22:AYR33)-1</f>
        <v>4.7269999999999985</v>
      </c>
      <c r="AYS36" s="548">
        <f>SUM($J$22:AYS33)-1</f>
        <v>4.7269999999999985</v>
      </c>
      <c r="AYT36" s="548">
        <f>SUM($J$22:AYT33)-1</f>
        <v>4.7269999999999985</v>
      </c>
      <c r="AYU36" s="548">
        <f>SUM($J$22:AYU33)-1</f>
        <v>4.7269999999999985</v>
      </c>
      <c r="AYV36" s="548">
        <f>SUM($J$22:AYV33)-1</f>
        <v>4.7269999999999985</v>
      </c>
      <c r="AYW36" s="548">
        <f>SUM($J$22:AYW33)-1</f>
        <v>4.7269999999999985</v>
      </c>
      <c r="AYX36" s="548">
        <f>SUM($J$22:AYX33)-1</f>
        <v>4.7269999999999985</v>
      </c>
      <c r="AYY36" s="548">
        <f>SUM($J$22:AYY33)-1</f>
        <v>4.7269999999999985</v>
      </c>
      <c r="AYZ36" s="548">
        <f>SUM($J$22:AYZ33)-1</f>
        <v>4.7269999999999985</v>
      </c>
      <c r="AZA36" s="548">
        <f>SUM($J$22:AZA33)-1</f>
        <v>4.7269999999999985</v>
      </c>
      <c r="AZB36" s="548">
        <f>SUM($J$22:AZB33)-1</f>
        <v>4.7269999999999985</v>
      </c>
      <c r="AZC36" s="548">
        <f>SUM($J$22:AZC33)-1</f>
        <v>4.7269999999999985</v>
      </c>
      <c r="AZD36" s="548">
        <f>SUM($J$22:AZD33)-1</f>
        <v>4.7269999999999985</v>
      </c>
      <c r="AZE36" s="548">
        <f>SUM($J$22:AZE33)-1</f>
        <v>4.7269999999999985</v>
      </c>
      <c r="AZF36" s="548">
        <f>SUM($J$22:AZF33)-1</f>
        <v>4.7269999999999985</v>
      </c>
      <c r="AZG36" s="548">
        <f>SUM($J$22:AZG33)-1</f>
        <v>4.7269999999999985</v>
      </c>
      <c r="AZH36" s="548">
        <f>SUM($J$22:AZH33)-1</f>
        <v>4.7269999999999985</v>
      </c>
      <c r="AZI36" s="548">
        <f>SUM($J$22:AZI33)-1</f>
        <v>4.7269999999999985</v>
      </c>
      <c r="AZJ36" s="548">
        <f>SUM($J$22:AZJ33)-1</f>
        <v>4.7269999999999985</v>
      </c>
      <c r="AZK36" s="548">
        <f>SUM($J$22:AZK33)-1</f>
        <v>4.7269999999999985</v>
      </c>
      <c r="AZL36" s="548">
        <f>SUM($J$22:AZL33)-1</f>
        <v>4.7269999999999985</v>
      </c>
      <c r="AZM36" s="548">
        <f>SUM($J$22:AZM33)-1</f>
        <v>4.7269999999999985</v>
      </c>
      <c r="AZN36" s="548">
        <f>SUM($J$22:AZN33)-1</f>
        <v>4.7269999999999985</v>
      </c>
      <c r="AZO36" s="548">
        <f>SUM($J$22:AZO33)-1</f>
        <v>4.7269999999999985</v>
      </c>
      <c r="AZP36" s="548">
        <f>SUM($J$22:AZP33)-1</f>
        <v>4.7269999999999985</v>
      </c>
      <c r="AZQ36" s="548">
        <f>SUM($J$22:AZQ33)-1</f>
        <v>4.7269999999999985</v>
      </c>
      <c r="AZR36" s="548">
        <f>SUM($J$22:AZR33)-1</f>
        <v>4.7269999999999985</v>
      </c>
      <c r="AZS36" s="548">
        <f>SUM($J$22:AZS33)-1</f>
        <v>4.7269999999999985</v>
      </c>
      <c r="AZT36" s="548">
        <f>SUM($J$22:AZT33)-1</f>
        <v>4.7269999999999985</v>
      </c>
      <c r="AZU36" s="548">
        <f>SUM($J$22:AZU33)-1</f>
        <v>4.7269999999999985</v>
      </c>
      <c r="AZV36" s="548">
        <f>SUM($J$22:AZV33)-1</f>
        <v>4.7269999999999985</v>
      </c>
      <c r="AZW36" s="548">
        <f>SUM($J$22:AZW33)-1</f>
        <v>4.7269999999999985</v>
      </c>
      <c r="AZX36" s="548">
        <f>SUM($J$22:AZX33)-1</f>
        <v>4.7269999999999985</v>
      </c>
      <c r="AZY36" s="548">
        <f>SUM($J$22:AZY33)-1</f>
        <v>4.7269999999999985</v>
      </c>
      <c r="AZZ36" s="548">
        <f>SUM($J$22:AZZ33)-1</f>
        <v>4.7269999999999985</v>
      </c>
      <c r="BAA36" s="548">
        <f>SUM($J$22:BAA33)-1</f>
        <v>4.7269999999999985</v>
      </c>
      <c r="BAB36" s="548">
        <f>SUM($J$22:BAB33)-1</f>
        <v>4.7269999999999985</v>
      </c>
      <c r="BAC36" s="548">
        <f>SUM($J$22:BAC33)-1</f>
        <v>4.7269999999999985</v>
      </c>
      <c r="BAD36" s="548">
        <f>SUM($J$22:BAD33)-1</f>
        <v>4.7269999999999985</v>
      </c>
      <c r="BAE36" s="548">
        <f>SUM($J$22:BAE33)-1</f>
        <v>4.7269999999999985</v>
      </c>
      <c r="BAF36" s="548">
        <f>SUM($J$22:BAF33)-1</f>
        <v>4.7269999999999985</v>
      </c>
      <c r="BAG36" s="548">
        <f>SUM($J$22:BAG33)-1</f>
        <v>4.7269999999999985</v>
      </c>
      <c r="BAH36" s="548">
        <f>SUM($J$22:BAH33)-1</f>
        <v>4.7269999999999985</v>
      </c>
      <c r="BAI36" s="548">
        <f>SUM($J$22:BAI33)-1</f>
        <v>4.7269999999999985</v>
      </c>
      <c r="BAJ36" s="548">
        <f>SUM($J$22:BAJ33)-1</f>
        <v>4.7269999999999985</v>
      </c>
      <c r="BAK36" s="548">
        <f>SUM($J$22:BAK33)-1</f>
        <v>4.7269999999999985</v>
      </c>
      <c r="BAL36" s="548">
        <f>SUM($J$22:BAL33)-1</f>
        <v>4.7269999999999985</v>
      </c>
      <c r="BAM36" s="548">
        <f>SUM($J$22:BAM33)-1</f>
        <v>4.7269999999999985</v>
      </c>
      <c r="BAN36" s="548">
        <f>SUM($J$22:BAN33)-1</f>
        <v>4.7269999999999985</v>
      </c>
      <c r="BAO36" s="548">
        <f>SUM($J$22:BAO33)-1</f>
        <v>4.7269999999999985</v>
      </c>
      <c r="BAP36" s="548">
        <f>SUM($J$22:BAP33)-1</f>
        <v>4.7269999999999985</v>
      </c>
      <c r="BAQ36" s="548">
        <f>SUM($J$22:BAQ33)-1</f>
        <v>4.7269999999999985</v>
      </c>
      <c r="BAR36" s="548">
        <f>SUM($J$22:BAR33)-1</f>
        <v>4.7269999999999985</v>
      </c>
      <c r="BAS36" s="548">
        <f>SUM($J$22:BAS33)-1</f>
        <v>4.7269999999999985</v>
      </c>
      <c r="BAT36" s="548">
        <f>SUM($J$22:BAT33)-1</f>
        <v>4.7269999999999985</v>
      </c>
      <c r="BAU36" s="548">
        <f>SUM($J$22:BAU33)-1</f>
        <v>4.7269999999999985</v>
      </c>
      <c r="BAV36" s="548">
        <f>SUM($J$22:BAV33)-1</f>
        <v>4.7269999999999985</v>
      </c>
      <c r="BAW36" s="548">
        <f>SUM($J$22:BAW33)-1</f>
        <v>4.7269999999999985</v>
      </c>
      <c r="BAX36" s="548">
        <f>SUM($J$22:BAX33)-1</f>
        <v>4.7269999999999985</v>
      </c>
      <c r="BAY36" s="548">
        <f>SUM($J$22:BAY33)-1</f>
        <v>4.7269999999999985</v>
      </c>
      <c r="BAZ36" s="548">
        <f>SUM($J$22:BAZ33)-1</f>
        <v>4.7269999999999985</v>
      </c>
      <c r="BBA36" s="548">
        <f>SUM($J$22:BBA33)-1</f>
        <v>4.7269999999999985</v>
      </c>
      <c r="BBB36" s="548">
        <f>SUM($J$22:BBB33)-1</f>
        <v>4.7269999999999985</v>
      </c>
      <c r="BBC36" s="548">
        <f>SUM($J$22:BBC33)-1</f>
        <v>4.7269999999999985</v>
      </c>
      <c r="BBD36" s="548">
        <f>SUM($J$22:BBD33)-1</f>
        <v>4.7269999999999985</v>
      </c>
      <c r="BBE36" s="548">
        <f>SUM($J$22:BBE33)-1</f>
        <v>4.7269999999999985</v>
      </c>
      <c r="BBF36" s="548">
        <f>SUM($J$22:BBF33)-1</f>
        <v>4.7269999999999985</v>
      </c>
      <c r="BBG36" s="548">
        <f>SUM($J$22:BBG33)-1</f>
        <v>4.7269999999999985</v>
      </c>
      <c r="BBH36" s="548">
        <f>SUM($J$22:BBH33)-1</f>
        <v>4.7269999999999985</v>
      </c>
      <c r="BBI36" s="548">
        <f>SUM($J$22:BBI33)-1</f>
        <v>4.7269999999999985</v>
      </c>
      <c r="BBJ36" s="548">
        <f>SUM($J$22:BBJ33)-1</f>
        <v>4.7269999999999985</v>
      </c>
      <c r="BBK36" s="548">
        <f>SUM($J$22:BBK33)-1</f>
        <v>4.7269999999999985</v>
      </c>
      <c r="BBL36" s="548">
        <f>SUM($J$22:BBL33)-1</f>
        <v>4.7269999999999985</v>
      </c>
      <c r="BBM36" s="548">
        <f>SUM($J$22:BBM33)-1</f>
        <v>4.7269999999999985</v>
      </c>
      <c r="BBN36" s="548">
        <f>SUM($J$22:BBN33)-1</f>
        <v>4.7269999999999985</v>
      </c>
      <c r="BBO36" s="548">
        <f>SUM($J$22:BBO33)-1</f>
        <v>4.7269999999999985</v>
      </c>
      <c r="BBP36" s="548">
        <f>SUM($J$22:BBP33)-1</f>
        <v>4.7269999999999985</v>
      </c>
      <c r="BBQ36" s="548">
        <f>SUM($J$22:BBQ33)-1</f>
        <v>4.7269999999999985</v>
      </c>
      <c r="BBR36" s="548">
        <f>SUM($J$22:BBR33)-1</f>
        <v>4.7269999999999985</v>
      </c>
      <c r="BBS36" s="548">
        <f>SUM($J$22:BBS33)-1</f>
        <v>4.7269999999999985</v>
      </c>
      <c r="BBT36" s="548">
        <f>SUM($J$22:BBT33)-1</f>
        <v>4.7269999999999985</v>
      </c>
      <c r="BBU36" s="548">
        <f>SUM($J$22:BBU33)-1</f>
        <v>4.7269999999999985</v>
      </c>
      <c r="BBV36" s="548">
        <f>SUM($J$22:BBV33)-1</f>
        <v>4.7269999999999985</v>
      </c>
      <c r="BBW36" s="548">
        <f>SUM($J$22:BBW33)-1</f>
        <v>4.7269999999999985</v>
      </c>
      <c r="BBX36" s="548">
        <f>SUM($J$22:BBX33)-1</f>
        <v>4.7269999999999985</v>
      </c>
      <c r="BBY36" s="548">
        <f>SUM($J$22:BBY33)-1</f>
        <v>4.7269999999999985</v>
      </c>
      <c r="BBZ36" s="548">
        <f>SUM($J$22:BBZ33)-1</f>
        <v>4.7269999999999985</v>
      </c>
      <c r="BCA36" s="548">
        <f>SUM($J$22:BCA33)-1</f>
        <v>4.7269999999999985</v>
      </c>
      <c r="BCB36" s="548">
        <f>SUM($J$22:BCB33)-1</f>
        <v>4.7269999999999985</v>
      </c>
      <c r="BCC36" s="548">
        <f>SUM($J$22:BCC33)-1</f>
        <v>4.7269999999999985</v>
      </c>
      <c r="BCD36" s="548">
        <f>SUM($J$22:BCD33)-1</f>
        <v>4.7269999999999985</v>
      </c>
      <c r="BCE36" s="548">
        <f>SUM($J$22:BCE33)-1</f>
        <v>4.7269999999999985</v>
      </c>
      <c r="BCF36" s="548">
        <f>SUM($J$22:BCF33)-1</f>
        <v>4.7269999999999985</v>
      </c>
      <c r="BCG36" s="548">
        <f>SUM($J$22:BCG33)-1</f>
        <v>4.7269999999999985</v>
      </c>
      <c r="BCH36" s="548">
        <f>SUM($J$22:BCH33)-1</f>
        <v>4.7269999999999985</v>
      </c>
      <c r="BCI36" s="548">
        <f>SUM($J$22:BCI33)-1</f>
        <v>4.7269999999999985</v>
      </c>
      <c r="BCJ36" s="548">
        <f>SUM($J$22:BCJ33)-1</f>
        <v>4.7269999999999985</v>
      </c>
      <c r="BCK36" s="548">
        <f>SUM($J$22:BCK33)-1</f>
        <v>4.7269999999999985</v>
      </c>
      <c r="BCL36" s="548">
        <f>SUM($J$22:BCL33)-1</f>
        <v>4.7269999999999985</v>
      </c>
      <c r="BCM36" s="548">
        <f>SUM($J$22:BCM33)-1</f>
        <v>4.7269999999999985</v>
      </c>
      <c r="BCN36" s="548">
        <f>SUM($J$22:BCN33)-1</f>
        <v>4.7269999999999985</v>
      </c>
      <c r="BCO36" s="548">
        <f>SUM($J$22:BCO33)-1</f>
        <v>4.7269999999999985</v>
      </c>
      <c r="BCP36" s="548">
        <f>SUM($J$22:BCP33)-1</f>
        <v>4.7269999999999985</v>
      </c>
      <c r="BCQ36" s="548">
        <f>SUM($J$22:BCQ33)-1</f>
        <v>4.7269999999999985</v>
      </c>
      <c r="BCR36" s="548">
        <f>SUM($J$22:BCR33)-1</f>
        <v>4.7269999999999985</v>
      </c>
      <c r="BCS36" s="548">
        <f>SUM($J$22:BCS33)-1</f>
        <v>4.7269999999999985</v>
      </c>
      <c r="BCT36" s="548">
        <f>SUM($J$22:BCT33)-1</f>
        <v>4.7269999999999985</v>
      </c>
      <c r="BCU36" s="548">
        <f>SUM($J$22:BCU33)-1</f>
        <v>4.7269999999999985</v>
      </c>
      <c r="BCV36" s="548">
        <f>SUM($J$22:BCV33)-1</f>
        <v>4.7269999999999985</v>
      </c>
      <c r="BCW36" s="548">
        <f>SUM($J$22:BCW33)-1</f>
        <v>4.7269999999999985</v>
      </c>
      <c r="BCX36" s="548">
        <f>SUM($J$22:BCX33)-1</f>
        <v>4.7269999999999985</v>
      </c>
      <c r="BCY36" s="548">
        <f>SUM($J$22:BCY33)-1</f>
        <v>4.7269999999999985</v>
      </c>
      <c r="BCZ36" s="548">
        <f>SUM($J$22:BCZ33)-1</f>
        <v>4.7269999999999985</v>
      </c>
      <c r="BDA36" s="548">
        <f>SUM($J$22:BDA33)-1</f>
        <v>4.7269999999999985</v>
      </c>
      <c r="BDB36" s="548">
        <f>SUM($J$22:BDB33)-1</f>
        <v>4.7269999999999985</v>
      </c>
      <c r="BDC36" s="548">
        <f>SUM($J$22:BDC33)-1</f>
        <v>4.7269999999999985</v>
      </c>
      <c r="BDD36" s="548">
        <f>SUM($J$22:BDD33)-1</f>
        <v>4.7269999999999985</v>
      </c>
      <c r="BDE36" s="548">
        <f>SUM($J$22:BDE33)-1</f>
        <v>4.7269999999999985</v>
      </c>
      <c r="BDF36" s="548">
        <f>SUM($J$22:BDF33)-1</f>
        <v>4.7269999999999985</v>
      </c>
      <c r="BDG36" s="548">
        <f>SUM($J$22:BDG33)-1</f>
        <v>4.7269999999999985</v>
      </c>
      <c r="BDH36" s="548">
        <f>SUM($J$22:BDH33)-1</f>
        <v>4.7269999999999985</v>
      </c>
      <c r="BDI36" s="548">
        <f>SUM($J$22:BDI33)-1</f>
        <v>4.7269999999999985</v>
      </c>
      <c r="BDJ36" s="548">
        <f>SUM($J$22:BDJ33)-1</f>
        <v>4.7269999999999985</v>
      </c>
      <c r="BDK36" s="548">
        <f>SUM($J$22:BDK33)-1</f>
        <v>4.7269999999999985</v>
      </c>
      <c r="BDL36" s="548">
        <f>SUM($J$22:BDL33)-1</f>
        <v>4.7269999999999985</v>
      </c>
      <c r="BDM36" s="548">
        <f>SUM($J$22:BDM33)-1</f>
        <v>4.7269999999999985</v>
      </c>
      <c r="BDN36" s="548">
        <f>SUM($J$22:BDN33)-1</f>
        <v>4.7269999999999985</v>
      </c>
      <c r="BDO36" s="548">
        <f>SUM($J$22:BDO33)-1</f>
        <v>4.7269999999999985</v>
      </c>
      <c r="BDP36" s="548">
        <f>SUM($J$22:BDP33)-1</f>
        <v>4.7269999999999985</v>
      </c>
      <c r="BDQ36" s="548">
        <f>SUM($J$22:BDQ33)-1</f>
        <v>4.7269999999999985</v>
      </c>
      <c r="BDR36" s="548">
        <f>SUM($J$22:BDR33)-1</f>
        <v>4.7269999999999985</v>
      </c>
      <c r="BDS36" s="548">
        <f>SUM($J$22:BDS33)-1</f>
        <v>4.7269999999999985</v>
      </c>
      <c r="BDT36" s="548">
        <f>SUM($J$22:BDT33)-1</f>
        <v>4.7269999999999985</v>
      </c>
      <c r="BDU36" s="548">
        <f>SUM($J$22:BDU33)-1</f>
        <v>4.7269999999999985</v>
      </c>
      <c r="BDV36" s="548">
        <f>SUM($J$22:BDV33)-1</f>
        <v>4.7269999999999985</v>
      </c>
      <c r="BDW36" s="548">
        <f>SUM($J$22:BDW33)-1</f>
        <v>4.7269999999999985</v>
      </c>
      <c r="BDX36" s="548">
        <f>SUM($J$22:BDX33)-1</f>
        <v>4.7269999999999985</v>
      </c>
      <c r="BDY36" s="548">
        <f>SUM($J$22:BDY33)-1</f>
        <v>4.7269999999999985</v>
      </c>
      <c r="BDZ36" s="548">
        <f>SUM($J$22:BDZ33)-1</f>
        <v>4.7269999999999985</v>
      </c>
      <c r="BEA36" s="548">
        <f>SUM($J$22:BEA33)-1</f>
        <v>4.7269999999999985</v>
      </c>
      <c r="BEB36" s="548">
        <f>SUM($J$22:BEB33)-1</f>
        <v>4.7269999999999985</v>
      </c>
      <c r="BEC36" s="548">
        <f>SUM($J$22:BEC33)-1</f>
        <v>4.7269999999999985</v>
      </c>
      <c r="BED36" s="548">
        <f>SUM($J$22:BED33)-1</f>
        <v>4.7269999999999985</v>
      </c>
      <c r="BEE36" s="548">
        <f>SUM($J$22:BEE33)-1</f>
        <v>4.7269999999999985</v>
      </c>
      <c r="BEF36" s="548">
        <f>SUM($J$22:BEF33)-1</f>
        <v>4.7269999999999985</v>
      </c>
      <c r="BEG36" s="548">
        <f>SUM($J$22:BEG33)-1</f>
        <v>4.7269999999999985</v>
      </c>
      <c r="BEH36" s="548">
        <f>SUM($J$22:BEH33)-1</f>
        <v>4.7269999999999985</v>
      </c>
      <c r="BEI36" s="548">
        <f>SUM($J$22:BEI33)-1</f>
        <v>4.7269999999999985</v>
      </c>
      <c r="BEJ36" s="548">
        <f>SUM($J$22:BEJ33)-1</f>
        <v>4.7269999999999985</v>
      </c>
      <c r="BEK36" s="548">
        <f>SUM($J$22:BEK33)-1</f>
        <v>4.7269999999999985</v>
      </c>
      <c r="BEL36" s="548">
        <f>SUM($J$22:BEL33)-1</f>
        <v>4.7269999999999985</v>
      </c>
      <c r="BEM36" s="548">
        <f>SUM($J$22:BEM33)-1</f>
        <v>4.7269999999999985</v>
      </c>
      <c r="BEN36" s="548">
        <f>SUM($J$22:BEN33)-1</f>
        <v>4.7269999999999985</v>
      </c>
      <c r="BEO36" s="548">
        <f>SUM($J$22:BEO33)-1</f>
        <v>4.7269999999999985</v>
      </c>
      <c r="BEP36" s="548">
        <f>SUM($J$22:BEP33)-1</f>
        <v>4.7269999999999985</v>
      </c>
      <c r="BEQ36" s="548">
        <f>SUM($J$22:BEQ33)-1</f>
        <v>4.7269999999999985</v>
      </c>
      <c r="BER36" s="548">
        <f>SUM($J$22:BER33)-1</f>
        <v>4.7269999999999985</v>
      </c>
      <c r="BES36" s="548">
        <f>SUM($J$22:BES33)-1</f>
        <v>4.7269999999999985</v>
      </c>
      <c r="BET36" s="548">
        <f>SUM($J$22:BET33)-1</f>
        <v>4.7269999999999985</v>
      </c>
      <c r="BEU36" s="548">
        <f>SUM($J$22:BEU33)-1</f>
        <v>4.7269999999999985</v>
      </c>
      <c r="BEV36" s="548">
        <f>SUM($J$22:BEV33)-1</f>
        <v>4.7269999999999985</v>
      </c>
      <c r="BEW36" s="548">
        <f>SUM($J$22:BEW33)-1</f>
        <v>4.7269999999999985</v>
      </c>
      <c r="BEX36" s="548">
        <f>SUM($J$22:BEX33)-1</f>
        <v>4.7269999999999985</v>
      </c>
      <c r="BEY36" s="548">
        <f>SUM($J$22:BEY33)-1</f>
        <v>4.7269999999999985</v>
      </c>
      <c r="BEZ36" s="548">
        <f>SUM($J$22:BEZ33)-1</f>
        <v>4.7269999999999985</v>
      </c>
      <c r="BFA36" s="548">
        <f>SUM($J$22:BFA33)-1</f>
        <v>4.7269999999999985</v>
      </c>
      <c r="BFB36" s="548">
        <f>SUM($J$22:BFB33)-1</f>
        <v>4.7269999999999985</v>
      </c>
      <c r="BFC36" s="548">
        <f>SUM($J$22:BFC33)-1</f>
        <v>4.7269999999999985</v>
      </c>
      <c r="BFD36" s="548">
        <f>SUM($J$22:BFD33)-1</f>
        <v>4.7269999999999985</v>
      </c>
      <c r="BFE36" s="548">
        <f>SUM($J$22:BFE33)-1</f>
        <v>4.7269999999999985</v>
      </c>
      <c r="BFF36" s="548">
        <f>SUM($J$22:BFF33)-1</f>
        <v>4.7269999999999985</v>
      </c>
      <c r="BFG36" s="548">
        <f>SUM($J$22:BFG33)-1</f>
        <v>4.7269999999999985</v>
      </c>
      <c r="BFH36" s="548">
        <f>SUM($J$22:BFH33)-1</f>
        <v>4.7269999999999985</v>
      </c>
      <c r="BFI36" s="548">
        <f>SUM($J$22:BFI33)-1</f>
        <v>4.7269999999999985</v>
      </c>
      <c r="BFJ36" s="548">
        <f>SUM($J$22:BFJ33)-1</f>
        <v>4.7269999999999985</v>
      </c>
      <c r="BFK36" s="548">
        <f>SUM($J$22:BFK33)-1</f>
        <v>4.7269999999999985</v>
      </c>
      <c r="BFL36" s="548">
        <f>SUM($J$22:BFL33)-1</f>
        <v>4.7269999999999985</v>
      </c>
      <c r="BFM36" s="548">
        <f>SUM($J$22:BFM33)-1</f>
        <v>4.7269999999999985</v>
      </c>
      <c r="BFN36" s="548">
        <f>SUM($J$22:BFN33)-1</f>
        <v>4.7269999999999985</v>
      </c>
      <c r="BFO36" s="548">
        <f>SUM($J$22:BFO33)-1</f>
        <v>4.7269999999999985</v>
      </c>
      <c r="BFP36" s="548">
        <f>SUM($J$22:BFP33)-1</f>
        <v>4.7269999999999985</v>
      </c>
      <c r="BFQ36" s="548">
        <f>SUM($J$22:BFQ33)-1</f>
        <v>4.7269999999999985</v>
      </c>
      <c r="BFR36" s="548">
        <f>SUM($J$22:BFR33)-1</f>
        <v>4.7269999999999985</v>
      </c>
      <c r="BFS36" s="548">
        <f>SUM($J$22:BFS33)-1</f>
        <v>4.7269999999999985</v>
      </c>
      <c r="BFT36" s="548">
        <f>SUM($J$22:BFT33)-1</f>
        <v>4.7269999999999985</v>
      </c>
      <c r="BFU36" s="548">
        <f>SUM($J$22:BFU33)-1</f>
        <v>4.7269999999999985</v>
      </c>
      <c r="BFV36" s="548">
        <f>SUM($J$22:BFV33)-1</f>
        <v>4.7269999999999985</v>
      </c>
      <c r="BFW36" s="548">
        <f>SUM($J$22:BFW33)-1</f>
        <v>4.7269999999999985</v>
      </c>
      <c r="BFX36" s="548">
        <f>SUM($J$22:BFX33)-1</f>
        <v>4.7269999999999985</v>
      </c>
      <c r="BFY36" s="548">
        <f>SUM($J$22:BFY33)-1</f>
        <v>4.7269999999999985</v>
      </c>
      <c r="BFZ36" s="548">
        <f>SUM($J$22:BFZ33)-1</f>
        <v>4.7269999999999985</v>
      </c>
      <c r="BGA36" s="548">
        <f>SUM($J$22:BGA33)-1</f>
        <v>4.7269999999999985</v>
      </c>
      <c r="BGB36" s="548">
        <f>SUM($J$22:BGB33)-1</f>
        <v>4.7269999999999985</v>
      </c>
      <c r="BGC36" s="548">
        <f>SUM($J$22:BGC33)-1</f>
        <v>4.7269999999999985</v>
      </c>
      <c r="BGD36" s="548">
        <f>SUM($J$22:BGD33)-1</f>
        <v>4.7269999999999985</v>
      </c>
      <c r="BGE36" s="548">
        <f>SUM($J$22:BGE33)-1</f>
        <v>4.7269999999999985</v>
      </c>
      <c r="BGF36" s="548">
        <f>SUM($J$22:BGF33)-1</f>
        <v>4.7269999999999985</v>
      </c>
      <c r="BGG36" s="548">
        <f>SUM($J$22:BGG33)-1</f>
        <v>4.7269999999999985</v>
      </c>
      <c r="BGH36" s="548">
        <f>SUM($J$22:BGH33)-1</f>
        <v>4.7269999999999985</v>
      </c>
      <c r="BGI36" s="548">
        <f>SUM($J$22:BGI33)-1</f>
        <v>4.7269999999999985</v>
      </c>
      <c r="BGJ36" s="548">
        <f>SUM($J$22:BGJ33)-1</f>
        <v>4.7269999999999985</v>
      </c>
      <c r="BGK36" s="548">
        <f>SUM($J$22:BGK33)-1</f>
        <v>4.7269999999999985</v>
      </c>
      <c r="BGL36" s="548">
        <f>SUM($J$22:BGL33)-1</f>
        <v>4.7269999999999985</v>
      </c>
      <c r="BGM36" s="548">
        <f>SUM($J$22:BGM33)-1</f>
        <v>4.7269999999999985</v>
      </c>
      <c r="BGN36" s="548">
        <f>SUM($J$22:BGN33)-1</f>
        <v>4.7269999999999985</v>
      </c>
      <c r="BGO36" s="548">
        <f>SUM($J$22:BGO33)-1</f>
        <v>4.7269999999999985</v>
      </c>
      <c r="BGP36" s="548">
        <f>SUM($J$22:BGP33)-1</f>
        <v>4.7269999999999985</v>
      </c>
      <c r="BGQ36" s="548">
        <f>SUM($J$22:BGQ33)-1</f>
        <v>4.7269999999999985</v>
      </c>
      <c r="BGR36" s="548">
        <f>SUM($J$22:BGR33)-1</f>
        <v>4.7269999999999985</v>
      </c>
      <c r="BGS36" s="548">
        <f>SUM($J$22:BGS33)-1</f>
        <v>4.7269999999999985</v>
      </c>
      <c r="BGT36" s="548">
        <f>SUM($J$22:BGT33)-1</f>
        <v>4.7269999999999985</v>
      </c>
      <c r="BGU36" s="548">
        <f>SUM($J$22:BGU33)-1</f>
        <v>4.7269999999999985</v>
      </c>
      <c r="BGV36" s="548">
        <f>SUM($J$22:BGV33)-1</f>
        <v>4.7269999999999985</v>
      </c>
      <c r="BGW36" s="548">
        <f>SUM($J$22:BGW33)-1</f>
        <v>4.7269999999999985</v>
      </c>
      <c r="BGX36" s="548">
        <f>SUM($J$22:BGX33)-1</f>
        <v>4.7269999999999985</v>
      </c>
      <c r="BGY36" s="548">
        <f>SUM($J$22:BGY33)-1</f>
        <v>4.7269999999999985</v>
      </c>
      <c r="BGZ36" s="548">
        <f>SUM($J$22:BGZ33)-1</f>
        <v>4.7269999999999985</v>
      </c>
      <c r="BHA36" s="548">
        <f>SUM($J$22:BHA33)-1</f>
        <v>4.7269999999999985</v>
      </c>
      <c r="BHB36" s="548">
        <f>SUM($J$22:BHB33)-1</f>
        <v>4.7269999999999985</v>
      </c>
      <c r="BHC36" s="548">
        <f>SUM($J$22:BHC33)-1</f>
        <v>4.7269999999999985</v>
      </c>
      <c r="BHD36" s="548">
        <f>SUM($J$22:BHD33)-1</f>
        <v>4.7269999999999985</v>
      </c>
      <c r="BHE36" s="548">
        <f>SUM($J$22:BHE33)-1</f>
        <v>4.7269999999999985</v>
      </c>
      <c r="BHF36" s="548">
        <f>SUM($J$22:BHF33)-1</f>
        <v>4.7269999999999985</v>
      </c>
      <c r="BHG36" s="548">
        <f>SUM($J$22:BHG33)-1</f>
        <v>4.7269999999999985</v>
      </c>
      <c r="BHH36" s="548">
        <f>SUM($J$22:BHH33)-1</f>
        <v>4.7269999999999985</v>
      </c>
      <c r="BHI36" s="548">
        <f>SUM($J$22:BHI33)-1</f>
        <v>4.7269999999999985</v>
      </c>
      <c r="BHJ36" s="548">
        <f>SUM($J$22:BHJ33)-1</f>
        <v>4.7269999999999985</v>
      </c>
      <c r="BHK36" s="548">
        <f>SUM($J$22:BHK33)-1</f>
        <v>4.7269999999999985</v>
      </c>
      <c r="BHL36" s="548">
        <f>SUM($J$22:BHL33)-1</f>
        <v>4.7269999999999985</v>
      </c>
      <c r="BHM36" s="548">
        <f>SUM($J$22:BHM33)-1</f>
        <v>4.7269999999999985</v>
      </c>
      <c r="BHN36" s="548">
        <f>SUM($J$22:BHN33)-1</f>
        <v>4.7269999999999985</v>
      </c>
      <c r="BHO36" s="548">
        <f>SUM($J$22:BHO33)-1</f>
        <v>4.7269999999999985</v>
      </c>
      <c r="BHP36" s="548">
        <f>SUM($J$22:BHP33)-1</f>
        <v>4.7269999999999985</v>
      </c>
      <c r="BHQ36" s="548">
        <f>SUM($J$22:BHQ33)-1</f>
        <v>4.7269999999999985</v>
      </c>
      <c r="BHR36" s="548">
        <f>SUM($J$22:BHR33)-1</f>
        <v>4.7269999999999985</v>
      </c>
      <c r="BHS36" s="548">
        <f>SUM($J$22:BHS33)-1</f>
        <v>4.7269999999999985</v>
      </c>
      <c r="BHT36" s="548">
        <f>SUM($J$22:BHT33)-1</f>
        <v>4.7269999999999985</v>
      </c>
      <c r="BHU36" s="548">
        <f>SUM($J$22:BHU33)-1</f>
        <v>4.7269999999999985</v>
      </c>
      <c r="BHV36" s="548">
        <f>SUM($J$22:BHV33)-1</f>
        <v>4.7269999999999985</v>
      </c>
      <c r="BHW36" s="548">
        <f>SUM($J$22:BHW33)-1</f>
        <v>4.7269999999999985</v>
      </c>
      <c r="BHX36" s="548">
        <f>SUM($J$22:BHX33)-1</f>
        <v>4.7269999999999985</v>
      </c>
      <c r="BHY36" s="548">
        <f>SUM($J$22:BHY33)-1</f>
        <v>4.7269999999999985</v>
      </c>
      <c r="BHZ36" s="548">
        <f>SUM($J$22:BHZ33)-1</f>
        <v>4.7269999999999985</v>
      </c>
      <c r="BIA36" s="548">
        <f>SUM($J$22:BIA33)-1</f>
        <v>4.7269999999999985</v>
      </c>
      <c r="BIB36" s="548">
        <f>SUM($J$22:BIB33)-1</f>
        <v>4.7269999999999985</v>
      </c>
      <c r="BIC36" s="548">
        <f>SUM($J$22:BIC33)-1</f>
        <v>4.7269999999999985</v>
      </c>
      <c r="BID36" s="548">
        <f>SUM($J$22:BID33)-1</f>
        <v>4.7269999999999985</v>
      </c>
      <c r="BIE36" s="548">
        <f>SUM($J$22:BIE33)-1</f>
        <v>4.7269999999999985</v>
      </c>
      <c r="BIF36" s="548">
        <f>SUM($J$22:BIF33)-1</f>
        <v>4.7269999999999985</v>
      </c>
      <c r="BIG36" s="548">
        <f>SUM($J$22:BIG33)-1</f>
        <v>4.7269999999999985</v>
      </c>
      <c r="BIH36" s="548">
        <f>SUM($J$22:BIH33)-1</f>
        <v>4.7269999999999985</v>
      </c>
      <c r="BII36" s="548">
        <f>SUM($J$22:BII33)-1</f>
        <v>4.7269999999999985</v>
      </c>
      <c r="BIJ36" s="548">
        <f>SUM($J$22:BIJ33)-1</f>
        <v>4.7269999999999985</v>
      </c>
      <c r="BIK36" s="548">
        <f>SUM($J$22:BIK33)-1</f>
        <v>4.7269999999999985</v>
      </c>
      <c r="BIL36" s="548">
        <f>SUM($J$22:BIL33)-1</f>
        <v>4.7269999999999985</v>
      </c>
      <c r="BIM36" s="548">
        <f>SUM($J$22:BIM33)-1</f>
        <v>4.7269999999999985</v>
      </c>
      <c r="BIN36" s="548">
        <f>SUM($J$22:BIN33)-1</f>
        <v>4.7269999999999985</v>
      </c>
      <c r="BIO36" s="548">
        <f>SUM($J$22:BIO33)-1</f>
        <v>4.7269999999999985</v>
      </c>
      <c r="BIP36" s="548">
        <f>SUM($J$22:BIP33)-1</f>
        <v>4.7269999999999985</v>
      </c>
      <c r="BIQ36" s="548">
        <f>SUM($J$22:BIQ33)-1</f>
        <v>4.7269999999999985</v>
      </c>
      <c r="BIR36" s="548">
        <f>SUM($J$22:BIR33)-1</f>
        <v>4.7269999999999985</v>
      </c>
      <c r="BIS36" s="548">
        <f>SUM($J$22:BIS33)-1</f>
        <v>4.7269999999999985</v>
      </c>
      <c r="BIT36" s="548">
        <f>SUM($J$22:BIT33)-1</f>
        <v>4.7269999999999985</v>
      </c>
      <c r="BIU36" s="548">
        <f>SUM($J$22:BIU33)-1</f>
        <v>4.7269999999999985</v>
      </c>
      <c r="BIV36" s="548">
        <f>SUM($J$22:BIV33)-1</f>
        <v>4.7269999999999985</v>
      </c>
      <c r="BIW36" s="548">
        <f>SUM($J$22:BIW33)-1</f>
        <v>4.7269999999999985</v>
      </c>
      <c r="BIX36" s="548">
        <f>SUM($J$22:BIX33)-1</f>
        <v>4.7269999999999985</v>
      </c>
      <c r="BIY36" s="548">
        <f>SUM($J$22:BIY33)-1</f>
        <v>4.7269999999999985</v>
      </c>
      <c r="BIZ36" s="548">
        <f>SUM($J$22:BIZ33)-1</f>
        <v>4.7269999999999985</v>
      </c>
      <c r="BJA36" s="548">
        <f>SUM($J$22:BJA33)-1</f>
        <v>4.7269999999999985</v>
      </c>
      <c r="BJB36" s="548">
        <f>SUM($J$22:BJB33)-1</f>
        <v>4.7269999999999985</v>
      </c>
      <c r="BJC36" s="548">
        <f>SUM($J$22:BJC33)-1</f>
        <v>4.7269999999999985</v>
      </c>
      <c r="BJD36" s="548">
        <f>SUM($J$22:BJD33)-1</f>
        <v>4.7269999999999985</v>
      </c>
      <c r="BJE36" s="548">
        <f>SUM($J$22:BJE33)-1</f>
        <v>4.7269999999999985</v>
      </c>
      <c r="BJF36" s="548">
        <f>SUM($J$22:BJF33)-1</f>
        <v>4.7269999999999985</v>
      </c>
      <c r="BJG36" s="548">
        <f>SUM($J$22:BJG33)-1</f>
        <v>4.7269999999999985</v>
      </c>
      <c r="BJH36" s="548">
        <f>SUM($J$22:BJH33)-1</f>
        <v>4.7269999999999985</v>
      </c>
      <c r="BJI36" s="548">
        <f>SUM($J$22:BJI33)-1</f>
        <v>4.7269999999999985</v>
      </c>
      <c r="BJJ36" s="548">
        <f>SUM($J$22:BJJ33)-1</f>
        <v>4.7269999999999985</v>
      </c>
      <c r="BJK36" s="548">
        <f>SUM($J$22:BJK33)-1</f>
        <v>4.7269999999999985</v>
      </c>
      <c r="BJL36" s="548">
        <f>SUM($J$22:BJL33)-1</f>
        <v>4.7269999999999985</v>
      </c>
      <c r="BJM36" s="548">
        <f>SUM($J$22:BJM33)-1</f>
        <v>4.7269999999999985</v>
      </c>
      <c r="BJN36" s="548">
        <f>SUM($J$22:BJN33)-1</f>
        <v>4.7269999999999985</v>
      </c>
      <c r="BJO36" s="548">
        <f>SUM($J$22:BJO33)-1</f>
        <v>4.7269999999999985</v>
      </c>
      <c r="BJP36" s="548">
        <f>SUM($J$22:BJP33)-1</f>
        <v>4.7269999999999985</v>
      </c>
      <c r="BJQ36" s="548">
        <f>SUM($J$22:BJQ33)-1</f>
        <v>4.7269999999999985</v>
      </c>
      <c r="BJR36" s="548">
        <f>SUM($J$22:BJR33)-1</f>
        <v>4.7269999999999985</v>
      </c>
      <c r="BJS36" s="548">
        <f>SUM($J$22:BJS33)-1</f>
        <v>4.7269999999999985</v>
      </c>
      <c r="BJT36" s="548">
        <f>SUM($J$22:BJT33)-1</f>
        <v>4.7269999999999985</v>
      </c>
      <c r="BJU36" s="548">
        <f>SUM($J$22:BJU33)-1</f>
        <v>4.7269999999999985</v>
      </c>
      <c r="BJV36" s="548">
        <f>SUM($J$22:BJV33)-1</f>
        <v>4.7269999999999985</v>
      </c>
      <c r="BJW36" s="548">
        <f>SUM($J$22:BJW33)-1</f>
        <v>4.7269999999999985</v>
      </c>
      <c r="BJX36" s="548">
        <f>SUM($J$22:BJX33)-1</f>
        <v>4.7269999999999985</v>
      </c>
      <c r="BJY36" s="548">
        <f>SUM($J$22:BJY33)-1</f>
        <v>4.7269999999999985</v>
      </c>
      <c r="BJZ36" s="548">
        <f>SUM($J$22:BJZ33)-1</f>
        <v>4.7269999999999985</v>
      </c>
      <c r="BKA36" s="548">
        <f>SUM($J$22:BKA33)-1</f>
        <v>4.7269999999999985</v>
      </c>
      <c r="BKB36" s="548">
        <f>SUM($J$22:BKB33)-1</f>
        <v>4.7269999999999985</v>
      </c>
      <c r="BKC36" s="548">
        <f>SUM($J$22:BKC33)-1</f>
        <v>4.7269999999999985</v>
      </c>
      <c r="BKD36" s="548">
        <f>SUM($J$22:BKD33)-1</f>
        <v>4.7269999999999985</v>
      </c>
      <c r="BKE36" s="548">
        <f>SUM($J$22:BKE33)-1</f>
        <v>4.7269999999999985</v>
      </c>
      <c r="BKF36" s="548">
        <f>SUM($J$22:BKF33)-1</f>
        <v>4.7269999999999985</v>
      </c>
      <c r="BKG36" s="548">
        <f>SUM($J$22:BKG33)-1</f>
        <v>4.7269999999999985</v>
      </c>
      <c r="BKH36" s="548">
        <f>SUM($J$22:BKH33)-1</f>
        <v>4.7269999999999985</v>
      </c>
      <c r="BKI36" s="548">
        <f>SUM($J$22:BKI33)-1</f>
        <v>4.7269999999999985</v>
      </c>
      <c r="BKJ36" s="548">
        <f>SUM($J$22:BKJ33)-1</f>
        <v>4.7269999999999985</v>
      </c>
      <c r="BKK36" s="548">
        <f>SUM($J$22:BKK33)-1</f>
        <v>4.7269999999999985</v>
      </c>
      <c r="BKL36" s="548">
        <f>SUM($J$22:BKL33)-1</f>
        <v>4.7269999999999985</v>
      </c>
      <c r="BKM36" s="548">
        <f>SUM($J$22:BKM33)-1</f>
        <v>4.7269999999999985</v>
      </c>
      <c r="BKN36" s="548">
        <f>SUM($J$22:BKN33)-1</f>
        <v>4.7269999999999985</v>
      </c>
      <c r="BKO36" s="548">
        <f>SUM($J$22:BKO33)-1</f>
        <v>4.7269999999999985</v>
      </c>
      <c r="BKP36" s="548">
        <f>SUM($J$22:BKP33)-1</f>
        <v>4.7269999999999985</v>
      </c>
      <c r="BKQ36" s="548">
        <f>SUM($J$22:BKQ33)-1</f>
        <v>4.7269999999999985</v>
      </c>
      <c r="BKR36" s="548">
        <f>SUM($J$22:BKR33)-1</f>
        <v>4.7269999999999985</v>
      </c>
      <c r="BKS36" s="548">
        <f>SUM($J$22:BKS33)-1</f>
        <v>4.7269999999999985</v>
      </c>
      <c r="BKT36" s="548">
        <f>SUM($J$22:BKT33)-1</f>
        <v>4.7269999999999985</v>
      </c>
      <c r="BKU36" s="548">
        <f>SUM($J$22:BKU33)-1</f>
        <v>4.7269999999999985</v>
      </c>
      <c r="BKV36" s="548">
        <f>SUM($J$22:BKV33)-1</f>
        <v>4.7269999999999985</v>
      </c>
      <c r="BKW36" s="548">
        <f>SUM($J$22:BKW33)-1</f>
        <v>4.7269999999999985</v>
      </c>
      <c r="BKX36" s="548">
        <f>SUM($J$22:BKX33)-1</f>
        <v>4.7269999999999985</v>
      </c>
      <c r="BKY36" s="548">
        <f>SUM($J$22:BKY33)-1</f>
        <v>4.7269999999999985</v>
      </c>
      <c r="BKZ36" s="548">
        <f>SUM($J$22:BKZ33)-1</f>
        <v>4.7269999999999985</v>
      </c>
      <c r="BLA36" s="548">
        <f>SUM($J$22:BLA33)-1</f>
        <v>4.7269999999999985</v>
      </c>
      <c r="BLB36" s="548">
        <f>SUM($J$22:BLB33)-1</f>
        <v>4.7269999999999985</v>
      </c>
      <c r="BLC36" s="548">
        <f>SUM($J$22:BLC33)-1</f>
        <v>4.7269999999999985</v>
      </c>
      <c r="BLD36" s="548">
        <f>SUM($J$22:BLD33)-1</f>
        <v>4.7269999999999985</v>
      </c>
      <c r="BLE36" s="548">
        <f>SUM($J$22:BLE33)-1</f>
        <v>4.7269999999999985</v>
      </c>
      <c r="BLF36" s="548">
        <f>SUM($J$22:BLF33)-1</f>
        <v>4.7269999999999985</v>
      </c>
      <c r="BLG36" s="548">
        <f>SUM($J$22:BLG33)-1</f>
        <v>4.7269999999999985</v>
      </c>
      <c r="BLH36" s="548">
        <f>SUM($J$22:BLH33)-1</f>
        <v>4.7269999999999985</v>
      </c>
      <c r="BLI36" s="548">
        <f>SUM($J$22:BLI33)-1</f>
        <v>4.7269999999999985</v>
      </c>
      <c r="BLJ36" s="548">
        <f>SUM($J$22:BLJ33)-1</f>
        <v>4.7269999999999985</v>
      </c>
      <c r="BLK36" s="548">
        <f>SUM($J$22:BLK33)-1</f>
        <v>4.7269999999999985</v>
      </c>
      <c r="BLL36" s="548">
        <f>SUM($J$22:BLL33)-1</f>
        <v>4.7269999999999985</v>
      </c>
      <c r="BLM36" s="548">
        <f>SUM($J$22:BLM33)-1</f>
        <v>4.7269999999999985</v>
      </c>
      <c r="BLN36" s="548">
        <f>SUM($J$22:BLN33)-1</f>
        <v>4.7269999999999985</v>
      </c>
      <c r="BLO36" s="548">
        <f>SUM($J$22:BLO33)-1</f>
        <v>4.7269999999999985</v>
      </c>
      <c r="BLP36" s="548">
        <f>SUM($J$22:BLP33)-1</f>
        <v>4.7269999999999985</v>
      </c>
      <c r="BLQ36" s="548">
        <f>SUM($J$22:BLQ33)-1</f>
        <v>4.7269999999999985</v>
      </c>
      <c r="BLR36" s="548">
        <f>SUM($J$22:BLR33)-1</f>
        <v>4.7269999999999985</v>
      </c>
      <c r="BLS36" s="548">
        <f>SUM($J$22:BLS33)-1</f>
        <v>4.7269999999999985</v>
      </c>
      <c r="BLT36" s="548">
        <f>SUM($J$22:BLT33)-1</f>
        <v>4.7269999999999985</v>
      </c>
      <c r="BLU36" s="548">
        <f>SUM($J$22:BLU33)-1</f>
        <v>4.7269999999999985</v>
      </c>
      <c r="BLV36" s="548">
        <f>SUM($J$22:BLV33)-1</f>
        <v>4.7269999999999985</v>
      </c>
      <c r="BLW36" s="548">
        <f>SUM($J$22:BLW33)-1</f>
        <v>4.7269999999999985</v>
      </c>
      <c r="BLX36" s="548">
        <f>SUM($J$22:BLX33)-1</f>
        <v>4.7269999999999985</v>
      </c>
      <c r="BLY36" s="548">
        <f>SUM($J$22:BLY33)-1</f>
        <v>4.7269999999999985</v>
      </c>
      <c r="BLZ36" s="548">
        <f>SUM($J$22:BLZ33)-1</f>
        <v>4.7269999999999985</v>
      </c>
      <c r="BMA36" s="548">
        <f>SUM($J$22:BMA33)-1</f>
        <v>4.7269999999999985</v>
      </c>
      <c r="BMB36" s="548">
        <f>SUM($J$22:BMB33)-1</f>
        <v>4.7269999999999985</v>
      </c>
      <c r="BMC36" s="548">
        <f>SUM($J$22:BMC33)-1</f>
        <v>4.7269999999999985</v>
      </c>
      <c r="BMD36" s="548">
        <f>SUM($J$22:BMD33)-1</f>
        <v>4.7269999999999985</v>
      </c>
      <c r="BME36" s="548">
        <f>SUM($J$22:BME33)-1</f>
        <v>4.7269999999999985</v>
      </c>
      <c r="BMF36" s="548">
        <f>SUM($J$22:BMF33)-1</f>
        <v>4.7269999999999985</v>
      </c>
      <c r="BMG36" s="548">
        <f>SUM($J$22:BMG33)-1</f>
        <v>4.7269999999999985</v>
      </c>
      <c r="BMH36" s="548">
        <f>SUM($J$22:BMH33)-1</f>
        <v>4.7269999999999985</v>
      </c>
      <c r="BMI36" s="548">
        <f>SUM($J$22:BMI33)-1</f>
        <v>4.7269999999999985</v>
      </c>
      <c r="BMJ36" s="548">
        <f>SUM($J$22:BMJ33)-1</f>
        <v>4.7269999999999985</v>
      </c>
      <c r="BMK36" s="548">
        <f>SUM($J$22:BMK33)-1</f>
        <v>4.7269999999999985</v>
      </c>
      <c r="BML36" s="548">
        <f>SUM($J$22:BML33)-1</f>
        <v>4.7269999999999985</v>
      </c>
      <c r="BMM36" s="548">
        <f>SUM($J$22:BMM33)-1</f>
        <v>4.7269999999999985</v>
      </c>
      <c r="BMN36" s="548">
        <f>SUM($J$22:BMN33)-1</f>
        <v>4.7269999999999985</v>
      </c>
      <c r="BMO36" s="548">
        <f>SUM($J$22:BMO33)-1</f>
        <v>4.7269999999999985</v>
      </c>
      <c r="BMP36" s="548">
        <f>SUM($J$22:BMP33)-1</f>
        <v>4.7269999999999985</v>
      </c>
      <c r="BMQ36" s="548">
        <f>SUM($J$22:BMQ33)-1</f>
        <v>4.7269999999999985</v>
      </c>
      <c r="BMR36" s="548">
        <f>SUM($J$22:BMR33)-1</f>
        <v>4.7269999999999985</v>
      </c>
      <c r="BMS36" s="548">
        <f>SUM($J$22:BMS33)-1</f>
        <v>4.7269999999999985</v>
      </c>
      <c r="BMT36" s="548">
        <f>SUM($J$22:BMT33)-1</f>
        <v>4.7269999999999985</v>
      </c>
      <c r="BMU36" s="548">
        <f>SUM($J$22:BMU33)-1</f>
        <v>4.7269999999999985</v>
      </c>
      <c r="BMV36" s="548">
        <f>SUM($J$22:BMV33)-1</f>
        <v>4.7269999999999985</v>
      </c>
      <c r="BMW36" s="548">
        <f>SUM($J$22:BMW33)-1</f>
        <v>4.7269999999999985</v>
      </c>
      <c r="BMX36" s="548">
        <f>SUM($J$22:BMX33)-1</f>
        <v>4.7269999999999985</v>
      </c>
      <c r="BMY36" s="548">
        <f>SUM($J$22:BMY33)-1</f>
        <v>4.7269999999999985</v>
      </c>
      <c r="BMZ36" s="548">
        <f>SUM($J$22:BMZ33)-1</f>
        <v>4.7269999999999985</v>
      </c>
      <c r="BNA36" s="548">
        <f>SUM($J$22:BNA33)-1</f>
        <v>4.7269999999999985</v>
      </c>
      <c r="BNB36" s="548">
        <f>SUM($J$22:BNB33)-1</f>
        <v>4.7269999999999985</v>
      </c>
      <c r="BNC36" s="548">
        <f>SUM($J$22:BNC33)-1</f>
        <v>4.7269999999999985</v>
      </c>
      <c r="BND36" s="548">
        <f>SUM($J$22:BND33)-1</f>
        <v>4.7269999999999985</v>
      </c>
      <c r="BNE36" s="548">
        <f>SUM($J$22:BNE33)-1</f>
        <v>4.7269999999999985</v>
      </c>
      <c r="BNF36" s="548">
        <f>SUM($J$22:BNF33)-1</f>
        <v>4.7269999999999985</v>
      </c>
      <c r="BNG36" s="548">
        <f>SUM($J$22:BNG33)-1</f>
        <v>4.7269999999999985</v>
      </c>
      <c r="BNH36" s="548">
        <f>SUM($J$22:BNH33)-1</f>
        <v>4.7269999999999985</v>
      </c>
      <c r="BNI36" s="548">
        <f>SUM($J$22:BNI33)-1</f>
        <v>4.7269999999999985</v>
      </c>
      <c r="BNJ36" s="548">
        <f>SUM($J$22:BNJ33)-1</f>
        <v>4.7269999999999985</v>
      </c>
      <c r="BNK36" s="548">
        <f>SUM($J$22:BNK33)-1</f>
        <v>4.7269999999999985</v>
      </c>
      <c r="BNL36" s="548">
        <f>SUM($J$22:BNL33)-1</f>
        <v>4.7269999999999985</v>
      </c>
      <c r="BNM36" s="548">
        <f>SUM($J$22:BNM33)-1</f>
        <v>4.7269999999999985</v>
      </c>
      <c r="BNN36" s="548">
        <f>SUM($J$22:BNN33)-1</f>
        <v>4.7269999999999985</v>
      </c>
      <c r="BNO36" s="548">
        <f>SUM($J$22:BNO33)-1</f>
        <v>4.7269999999999985</v>
      </c>
      <c r="BNP36" s="548">
        <f>SUM($J$22:BNP33)-1</f>
        <v>4.7269999999999985</v>
      </c>
      <c r="BNQ36" s="548">
        <f>SUM($J$22:BNQ33)-1</f>
        <v>4.7269999999999985</v>
      </c>
      <c r="BNR36" s="548">
        <f>SUM($J$22:BNR33)-1</f>
        <v>4.7269999999999985</v>
      </c>
      <c r="BNS36" s="548">
        <f>SUM($J$22:BNS33)-1</f>
        <v>4.7269999999999985</v>
      </c>
      <c r="BNT36" s="548">
        <f>SUM($J$22:BNT33)-1</f>
        <v>4.7269999999999985</v>
      </c>
      <c r="BNU36" s="548">
        <f>SUM($J$22:BNU33)-1</f>
        <v>4.7269999999999985</v>
      </c>
      <c r="BNV36" s="548">
        <f>SUM($J$22:BNV33)-1</f>
        <v>4.7269999999999985</v>
      </c>
      <c r="BNW36" s="548">
        <f>SUM($J$22:BNW33)-1</f>
        <v>4.7269999999999985</v>
      </c>
      <c r="BNX36" s="548">
        <f>SUM($J$22:BNX33)-1</f>
        <v>4.7269999999999985</v>
      </c>
      <c r="BNY36" s="548">
        <f>SUM($J$22:BNY33)-1</f>
        <v>4.7269999999999985</v>
      </c>
      <c r="BNZ36" s="548">
        <f>SUM($J$22:BNZ33)-1</f>
        <v>4.7269999999999985</v>
      </c>
      <c r="BOA36" s="548">
        <f>SUM($J$22:BOA33)-1</f>
        <v>4.7269999999999985</v>
      </c>
      <c r="BOB36" s="548">
        <f>SUM($J$22:BOB33)-1</f>
        <v>4.7269999999999985</v>
      </c>
      <c r="BOC36" s="548">
        <f>SUM($J$22:BOC33)-1</f>
        <v>4.7269999999999985</v>
      </c>
      <c r="BOD36" s="548">
        <f>SUM($J$22:BOD33)-1</f>
        <v>4.7269999999999985</v>
      </c>
      <c r="BOE36" s="548">
        <f>SUM($J$22:BOE33)-1</f>
        <v>4.7269999999999985</v>
      </c>
      <c r="BOF36" s="548">
        <f>SUM($J$22:BOF33)-1</f>
        <v>4.7269999999999985</v>
      </c>
      <c r="BOG36" s="548">
        <f>SUM($J$22:BOG33)-1</f>
        <v>4.7269999999999985</v>
      </c>
      <c r="BOH36" s="548">
        <f>SUM($J$22:BOH33)-1</f>
        <v>4.7269999999999985</v>
      </c>
      <c r="BOI36" s="548">
        <f>SUM($J$22:BOI33)-1</f>
        <v>4.7269999999999985</v>
      </c>
      <c r="BOJ36" s="548">
        <f>SUM($J$22:BOJ33)-1</f>
        <v>4.7269999999999985</v>
      </c>
      <c r="BOK36" s="548">
        <f>SUM($J$22:BOK33)-1</f>
        <v>4.7269999999999985</v>
      </c>
      <c r="BOL36" s="548">
        <f>SUM($J$22:BOL33)-1</f>
        <v>4.7269999999999985</v>
      </c>
      <c r="BOM36" s="548">
        <f>SUM($J$22:BOM33)-1</f>
        <v>4.7269999999999985</v>
      </c>
      <c r="BON36" s="548">
        <f>SUM($J$22:BON33)-1</f>
        <v>4.7269999999999985</v>
      </c>
      <c r="BOO36" s="548">
        <f>SUM($J$22:BOO33)-1</f>
        <v>4.7269999999999985</v>
      </c>
      <c r="BOP36" s="548">
        <f>SUM($J$22:BOP33)-1</f>
        <v>4.7269999999999985</v>
      </c>
      <c r="BOQ36" s="548">
        <f>SUM($J$22:BOQ33)-1</f>
        <v>4.7269999999999985</v>
      </c>
      <c r="BOR36" s="548">
        <f>SUM($J$22:BOR33)-1</f>
        <v>4.7269999999999985</v>
      </c>
      <c r="BOS36" s="548">
        <f>SUM($J$22:BOS33)-1</f>
        <v>4.7269999999999985</v>
      </c>
      <c r="BOT36" s="548">
        <f>SUM($J$22:BOT33)-1</f>
        <v>4.7269999999999985</v>
      </c>
      <c r="BOU36" s="548">
        <f>SUM($J$22:BOU33)-1</f>
        <v>4.7269999999999985</v>
      </c>
      <c r="BOV36" s="548">
        <f>SUM($J$22:BOV33)-1</f>
        <v>4.7269999999999985</v>
      </c>
      <c r="BOW36" s="548">
        <f>SUM($J$22:BOW33)-1</f>
        <v>4.7269999999999985</v>
      </c>
      <c r="BOX36" s="548">
        <f>SUM($J$22:BOX33)-1</f>
        <v>4.7269999999999985</v>
      </c>
      <c r="BOY36" s="548">
        <f>SUM($J$22:BOY33)-1</f>
        <v>4.7269999999999985</v>
      </c>
      <c r="BOZ36" s="548">
        <f>SUM($J$22:BOZ33)-1</f>
        <v>4.7269999999999985</v>
      </c>
      <c r="BPA36" s="548">
        <f>SUM($J$22:BPA33)-1</f>
        <v>4.7269999999999985</v>
      </c>
      <c r="BPB36" s="548">
        <f>SUM($J$22:BPB33)-1</f>
        <v>4.7269999999999985</v>
      </c>
      <c r="BPC36" s="548">
        <f>SUM($J$22:BPC33)-1</f>
        <v>4.7269999999999985</v>
      </c>
      <c r="BPD36" s="548">
        <f>SUM($J$22:BPD33)-1</f>
        <v>4.7269999999999985</v>
      </c>
      <c r="BPE36" s="548">
        <f>SUM($J$22:BPE33)-1</f>
        <v>4.7269999999999985</v>
      </c>
      <c r="BPF36" s="548">
        <f>SUM($J$22:BPF33)-1</f>
        <v>4.7269999999999985</v>
      </c>
      <c r="BPG36" s="548">
        <f>SUM($J$22:BPG33)-1</f>
        <v>4.7269999999999985</v>
      </c>
      <c r="BPH36" s="548">
        <f>SUM($J$22:BPH33)-1</f>
        <v>4.7269999999999985</v>
      </c>
      <c r="BPI36" s="548">
        <f>SUM($J$22:BPI33)-1</f>
        <v>4.7269999999999985</v>
      </c>
      <c r="BPJ36" s="548">
        <f>SUM($J$22:BPJ33)-1</f>
        <v>4.7269999999999985</v>
      </c>
      <c r="BPK36" s="548">
        <f>SUM($J$22:BPK33)-1</f>
        <v>4.7269999999999985</v>
      </c>
      <c r="BPL36" s="548">
        <f>SUM($J$22:BPL33)-1</f>
        <v>4.7269999999999985</v>
      </c>
      <c r="BPM36" s="548">
        <f>SUM($J$22:BPM33)-1</f>
        <v>4.7269999999999985</v>
      </c>
      <c r="BPN36" s="548">
        <f>SUM($J$22:BPN33)-1</f>
        <v>4.7269999999999985</v>
      </c>
      <c r="BPO36" s="548">
        <f>SUM($J$22:BPO33)-1</f>
        <v>4.7269999999999985</v>
      </c>
      <c r="BPP36" s="548">
        <f>SUM($J$22:BPP33)-1</f>
        <v>4.7269999999999985</v>
      </c>
      <c r="BPQ36" s="548">
        <f>SUM($J$22:BPQ33)-1</f>
        <v>4.7269999999999985</v>
      </c>
      <c r="BPR36" s="548">
        <f>SUM($J$22:BPR33)-1</f>
        <v>4.7269999999999985</v>
      </c>
      <c r="BPS36" s="548">
        <f>SUM($J$22:BPS33)-1</f>
        <v>4.7269999999999985</v>
      </c>
      <c r="BPT36" s="548">
        <f>SUM($J$22:BPT33)-1</f>
        <v>4.7269999999999985</v>
      </c>
      <c r="BPU36" s="548">
        <f>SUM($J$22:BPU33)-1</f>
        <v>4.7269999999999985</v>
      </c>
      <c r="BPV36" s="548">
        <f>SUM($J$22:BPV33)-1</f>
        <v>4.7269999999999985</v>
      </c>
      <c r="BPW36" s="548">
        <f>SUM($J$22:BPW33)-1</f>
        <v>4.7269999999999985</v>
      </c>
      <c r="BPX36" s="548">
        <f>SUM($J$22:BPX33)-1</f>
        <v>4.7269999999999985</v>
      </c>
      <c r="BPY36" s="548">
        <f>SUM($J$22:BPY33)-1</f>
        <v>4.7269999999999985</v>
      </c>
      <c r="BPZ36" s="548">
        <f>SUM($J$22:BPZ33)-1</f>
        <v>4.7269999999999985</v>
      </c>
      <c r="BQA36" s="548">
        <f>SUM($J$22:BQA33)-1</f>
        <v>4.7269999999999985</v>
      </c>
      <c r="BQB36" s="548">
        <f>SUM($J$22:BQB33)-1</f>
        <v>4.7269999999999985</v>
      </c>
      <c r="BQC36" s="548">
        <f>SUM($J$22:BQC33)-1</f>
        <v>4.7269999999999985</v>
      </c>
      <c r="BQD36" s="548">
        <f>SUM($J$22:BQD33)-1</f>
        <v>4.7269999999999985</v>
      </c>
      <c r="BQE36" s="548">
        <f>SUM($J$22:BQE33)-1</f>
        <v>4.7269999999999985</v>
      </c>
      <c r="BQF36" s="548">
        <f>SUM($J$22:BQF33)-1</f>
        <v>4.7269999999999985</v>
      </c>
      <c r="BQG36" s="548">
        <f>SUM($J$22:BQG33)-1</f>
        <v>4.7269999999999985</v>
      </c>
      <c r="BQH36" s="548">
        <f>SUM($J$22:BQH33)-1</f>
        <v>4.7269999999999985</v>
      </c>
      <c r="BQI36" s="548">
        <f>SUM($J$22:BQI33)-1</f>
        <v>4.7269999999999985</v>
      </c>
      <c r="BQJ36" s="548">
        <f>SUM($J$22:BQJ33)-1</f>
        <v>4.7269999999999985</v>
      </c>
      <c r="BQK36" s="548">
        <f>SUM($J$22:BQK33)-1</f>
        <v>4.7269999999999985</v>
      </c>
      <c r="BQL36" s="548">
        <f>SUM($J$22:BQL33)-1</f>
        <v>4.7269999999999985</v>
      </c>
      <c r="BQM36" s="548">
        <f>SUM($J$22:BQM33)-1</f>
        <v>4.7269999999999985</v>
      </c>
      <c r="BQN36" s="548">
        <f>SUM($J$22:BQN33)-1</f>
        <v>4.7269999999999985</v>
      </c>
      <c r="BQO36" s="548">
        <f>SUM($J$22:BQO33)-1</f>
        <v>4.7269999999999985</v>
      </c>
      <c r="BQP36" s="548">
        <f>SUM($J$22:BQP33)-1</f>
        <v>4.7269999999999985</v>
      </c>
      <c r="BQQ36" s="548">
        <f>SUM($J$22:BQQ33)-1</f>
        <v>4.7269999999999985</v>
      </c>
      <c r="BQR36" s="548">
        <f>SUM($J$22:BQR33)-1</f>
        <v>4.7269999999999985</v>
      </c>
      <c r="BQS36" s="548">
        <f>SUM($J$22:BQS33)-1</f>
        <v>4.7269999999999985</v>
      </c>
      <c r="BQT36" s="548">
        <f>SUM($J$22:BQT33)-1</f>
        <v>4.7269999999999985</v>
      </c>
      <c r="BQU36" s="548">
        <f>SUM($J$22:BQU33)-1</f>
        <v>4.7269999999999985</v>
      </c>
      <c r="BQV36" s="548">
        <f>SUM($J$22:BQV33)-1</f>
        <v>4.7269999999999985</v>
      </c>
      <c r="BQW36" s="548">
        <f>SUM($J$22:BQW33)-1</f>
        <v>4.7269999999999985</v>
      </c>
      <c r="BQX36" s="548">
        <f>SUM($J$22:BQX33)-1</f>
        <v>4.7269999999999985</v>
      </c>
      <c r="BQY36" s="548">
        <f>SUM($J$22:BQY33)-1</f>
        <v>4.7269999999999985</v>
      </c>
      <c r="BQZ36" s="548">
        <f>SUM($J$22:BQZ33)-1</f>
        <v>4.7269999999999985</v>
      </c>
      <c r="BRA36" s="548">
        <f>SUM($J$22:BRA33)-1</f>
        <v>4.7269999999999985</v>
      </c>
      <c r="BRB36" s="548">
        <f>SUM($J$22:BRB33)-1</f>
        <v>4.7269999999999985</v>
      </c>
      <c r="BRC36" s="548">
        <f>SUM($J$22:BRC33)-1</f>
        <v>4.7269999999999985</v>
      </c>
      <c r="BRD36" s="548">
        <f>SUM($J$22:BRD33)-1</f>
        <v>4.7269999999999985</v>
      </c>
      <c r="BRE36" s="548">
        <f>SUM($J$22:BRE33)-1</f>
        <v>4.7269999999999985</v>
      </c>
      <c r="BRF36" s="548">
        <f>SUM($J$22:BRF33)-1</f>
        <v>4.7269999999999985</v>
      </c>
      <c r="BRG36" s="548">
        <f>SUM($J$22:BRG33)-1</f>
        <v>4.7269999999999985</v>
      </c>
      <c r="BRH36" s="548">
        <f>SUM($J$22:BRH33)-1</f>
        <v>4.7269999999999985</v>
      </c>
      <c r="BRI36" s="548">
        <f>SUM($J$22:BRI33)-1</f>
        <v>4.7269999999999985</v>
      </c>
      <c r="BRJ36" s="548">
        <f>SUM($J$22:BRJ33)-1</f>
        <v>4.7269999999999985</v>
      </c>
      <c r="BRK36" s="548">
        <f>SUM($J$22:BRK33)-1</f>
        <v>4.7269999999999985</v>
      </c>
      <c r="BRL36" s="548">
        <f>SUM($J$22:BRL33)-1</f>
        <v>4.7269999999999985</v>
      </c>
      <c r="BRM36" s="548">
        <f>SUM($J$22:BRM33)-1</f>
        <v>4.7269999999999985</v>
      </c>
      <c r="BRN36" s="548">
        <f>SUM($J$22:BRN33)-1</f>
        <v>4.7269999999999985</v>
      </c>
      <c r="BRO36" s="548">
        <f>SUM($J$22:BRO33)-1</f>
        <v>4.7269999999999985</v>
      </c>
      <c r="BRP36" s="548">
        <f>SUM($J$22:BRP33)-1</f>
        <v>4.7269999999999985</v>
      </c>
      <c r="BRQ36" s="548">
        <f>SUM($J$22:BRQ33)-1</f>
        <v>4.7269999999999985</v>
      </c>
      <c r="BRR36" s="548">
        <f>SUM($J$22:BRR33)-1</f>
        <v>4.7269999999999985</v>
      </c>
      <c r="BRS36" s="548">
        <f>SUM($J$22:BRS33)-1</f>
        <v>4.7269999999999985</v>
      </c>
      <c r="BRT36" s="548">
        <f>SUM($J$22:BRT33)-1</f>
        <v>4.7269999999999985</v>
      </c>
      <c r="BRU36" s="548">
        <f>SUM($J$22:BRU33)-1</f>
        <v>4.7269999999999985</v>
      </c>
      <c r="BRV36" s="548">
        <f>SUM($J$22:BRV33)-1</f>
        <v>4.7269999999999985</v>
      </c>
      <c r="BRW36" s="548">
        <f>SUM($J$22:BRW33)-1</f>
        <v>4.7269999999999985</v>
      </c>
      <c r="BRX36" s="548">
        <f>SUM($J$22:BRX33)-1</f>
        <v>4.7269999999999985</v>
      </c>
      <c r="BRY36" s="548">
        <f>SUM($J$22:BRY33)-1</f>
        <v>4.7269999999999985</v>
      </c>
      <c r="BRZ36" s="548">
        <f>SUM($J$22:BRZ33)-1</f>
        <v>4.7269999999999985</v>
      </c>
      <c r="BSA36" s="548">
        <f>SUM($J$22:BSA33)-1</f>
        <v>4.7269999999999985</v>
      </c>
      <c r="BSB36" s="548">
        <f>SUM($J$22:BSB33)-1</f>
        <v>4.7269999999999985</v>
      </c>
      <c r="BSC36" s="548">
        <f>SUM($J$22:BSC33)-1</f>
        <v>4.7269999999999985</v>
      </c>
      <c r="BSD36" s="548">
        <f>SUM($J$22:BSD33)-1</f>
        <v>4.7269999999999985</v>
      </c>
      <c r="BSE36" s="548">
        <f>SUM($J$22:BSE33)-1</f>
        <v>4.7269999999999985</v>
      </c>
      <c r="BSF36" s="548">
        <f>SUM($J$22:BSF33)-1</f>
        <v>4.7269999999999985</v>
      </c>
      <c r="BSG36" s="548">
        <f>SUM($J$22:BSG33)-1</f>
        <v>4.7269999999999985</v>
      </c>
      <c r="BSH36" s="548">
        <f>SUM($J$22:BSH33)-1</f>
        <v>4.7269999999999985</v>
      </c>
      <c r="BSI36" s="548">
        <f>SUM($J$22:BSI33)-1</f>
        <v>4.7269999999999985</v>
      </c>
      <c r="BSJ36" s="548">
        <f>SUM($J$22:BSJ33)-1</f>
        <v>4.7269999999999985</v>
      </c>
      <c r="BSK36" s="548">
        <f>SUM($J$22:BSK33)-1</f>
        <v>4.7269999999999985</v>
      </c>
      <c r="BSL36" s="548">
        <f>SUM($J$22:BSL33)-1</f>
        <v>4.7269999999999985</v>
      </c>
      <c r="BSM36" s="548">
        <f>SUM($J$22:BSM33)-1</f>
        <v>4.7269999999999985</v>
      </c>
      <c r="BSN36" s="548">
        <f>SUM($J$22:BSN33)-1</f>
        <v>4.7269999999999985</v>
      </c>
      <c r="BSO36" s="548">
        <f>SUM($J$22:BSO33)-1</f>
        <v>4.7269999999999985</v>
      </c>
      <c r="BSP36" s="548">
        <f>SUM($J$22:BSP33)-1</f>
        <v>4.7269999999999985</v>
      </c>
      <c r="BSQ36" s="548">
        <f>SUM($J$22:BSQ33)-1</f>
        <v>4.7269999999999985</v>
      </c>
      <c r="BSR36" s="548">
        <f>SUM($J$22:BSR33)-1</f>
        <v>4.7269999999999985</v>
      </c>
      <c r="BSS36" s="548">
        <f>SUM($J$22:BSS33)-1</f>
        <v>4.7269999999999985</v>
      </c>
      <c r="BST36" s="548">
        <f>SUM($J$22:BST33)-1</f>
        <v>4.7269999999999985</v>
      </c>
      <c r="BSU36" s="548">
        <f>SUM($J$22:BSU33)-1</f>
        <v>4.7269999999999985</v>
      </c>
      <c r="BSV36" s="548">
        <f>SUM($J$22:BSV33)-1</f>
        <v>4.7269999999999985</v>
      </c>
      <c r="BSW36" s="548">
        <f>SUM($J$22:BSW33)-1</f>
        <v>4.7269999999999985</v>
      </c>
      <c r="BSX36" s="548">
        <f>SUM($J$22:BSX33)-1</f>
        <v>4.7269999999999985</v>
      </c>
      <c r="BSY36" s="548">
        <f>SUM($J$22:BSY33)-1</f>
        <v>4.7269999999999985</v>
      </c>
      <c r="BSZ36" s="548">
        <f>SUM($J$22:BSZ33)-1</f>
        <v>4.7269999999999985</v>
      </c>
      <c r="BTA36" s="548">
        <f>SUM($J$22:BTA33)-1</f>
        <v>4.7269999999999985</v>
      </c>
      <c r="BTB36" s="548">
        <f>SUM($J$22:BTB33)-1</f>
        <v>4.7269999999999985</v>
      </c>
      <c r="BTC36" s="548">
        <f>SUM($J$22:BTC33)-1</f>
        <v>4.7269999999999985</v>
      </c>
      <c r="BTD36" s="548">
        <f>SUM($J$22:BTD33)-1</f>
        <v>4.7269999999999985</v>
      </c>
      <c r="BTE36" s="548">
        <f>SUM($J$22:BTE33)-1</f>
        <v>4.7269999999999985</v>
      </c>
      <c r="BTF36" s="548">
        <f>SUM($J$22:BTF33)-1</f>
        <v>4.7269999999999985</v>
      </c>
      <c r="BTG36" s="548">
        <f>SUM($J$22:BTG33)-1</f>
        <v>4.7269999999999985</v>
      </c>
      <c r="BTH36" s="548">
        <f>SUM($J$22:BTH33)-1</f>
        <v>4.7269999999999985</v>
      </c>
      <c r="BTI36" s="548">
        <f>SUM($J$22:BTI33)-1</f>
        <v>4.7269999999999985</v>
      </c>
      <c r="BTJ36" s="548">
        <f>SUM($J$22:BTJ33)-1</f>
        <v>4.7269999999999985</v>
      </c>
      <c r="BTK36" s="548">
        <f>SUM($J$22:BTK33)-1</f>
        <v>4.7269999999999985</v>
      </c>
      <c r="BTL36" s="548">
        <f>SUM($J$22:BTL33)-1</f>
        <v>4.7269999999999985</v>
      </c>
      <c r="BTM36" s="548">
        <f>SUM($J$22:BTM33)-1</f>
        <v>4.7269999999999985</v>
      </c>
      <c r="BTN36" s="548">
        <f>SUM($J$22:BTN33)-1</f>
        <v>4.7269999999999985</v>
      </c>
      <c r="BTO36" s="548">
        <f>SUM($J$22:BTO33)-1</f>
        <v>4.7269999999999985</v>
      </c>
      <c r="BTP36" s="548">
        <f>SUM($J$22:BTP33)-1</f>
        <v>4.7269999999999985</v>
      </c>
      <c r="BTQ36" s="548">
        <f>SUM($J$22:BTQ33)-1</f>
        <v>4.7269999999999985</v>
      </c>
      <c r="BTR36" s="548">
        <f>SUM($J$22:BTR33)-1</f>
        <v>4.7269999999999985</v>
      </c>
      <c r="BTS36" s="548">
        <f>SUM($J$22:BTS33)-1</f>
        <v>4.7269999999999985</v>
      </c>
      <c r="BTT36" s="548">
        <f>SUM($J$22:BTT33)-1</f>
        <v>4.7269999999999985</v>
      </c>
      <c r="BTU36" s="548">
        <f>SUM($J$22:BTU33)-1</f>
        <v>4.7269999999999985</v>
      </c>
      <c r="BTV36" s="548">
        <f>SUM($J$22:BTV33)-1</f>
        <v>4.7269999999999985</v>
      </c>
      <c r="BTW36" s="548">
        <f>SUM($J$22:BTW33)-1</f>
        <v>4.7269999999999985</v>
      </c>
      <c r="BTX36" s="548">
        <f>SUM($J$22:BTX33)-1</f>
        <v>4.7269999999999985</v>
      </c>
      <c r="BTY36" s="548">
        <f>SUM($J$22:BTY33)-1</f>
        <v>4.7269999999999985</v>
      </c>
      <c r="BTZ36" s="548">
        <f>SUM($J$22:BTZ33)-1</f>
        <v>4.7269999999999985</v>
      </c>
      <c r="BUA36" s="548">
        <f>SUM($J$22:BUA33)-1</f>
        <v>4.7269999999999985</v>
      </c>
      <c r="BUB36" s="548">
        <f>SUM($J$22:BUB33)-1</f>
        <v>4.7269999999999985</v>
      </c>
      <c r="BUC36" s="548">
        <f>SUM($J$22:BUC33)-1</f>
        <v>4.7269999999999985</v>
      </c>
      <c r="BUD36" s="548">
        <f>SUM($J$22:BUD33)-1</f>
        <v>4.7269999999999985</v>
      </c>
      <c r="BUE36" s="548">
        <f>SUM($J$22:BUE33)-1</f>
        <v>4.7269999999999985</v>
      </c>
      <c r="BUF36" s="548">
        <f>SUM($J$22:BUF33)-1</f>
        <v>4.7269999999999985</v>
      </c>
      <c r="BUG36" s="548">
        <f>SUM($J$22:BUG33)-1</f>
        <v>4.7269999999999985</v>
      </c>
      <c r="BUH36" s="548">
        <f>SUM($J$22:BUH33)-1</f>
        <v>4.7269999999999985</v>
      </c>
      <c r="BUI36" s="548">
        <f>SUM($J$22:BUI33)-1</f>
        <v>4.7269999999999985</v>
      </c>
      <c r="BUJ36" s="548">
        <f>SUM($J$22:BUJ33)-1</f>
        <v>4.7269999999999985</v>
      </c>
      <c r="BUK36" s="548">
        <f>SUM($J$22:BUK33)-1</f>
        <v>4.7269999999999985</v>
      </c>
      <c r="BUL36" s="548">
        <f>SUM($J$22:BUL33)-1</f>
        <v>4.7269999999999985</v>
      </c>
      <c r="BUM36" s="548">
        <f>SUM($J$22:BUM33)-1</f>
        <v>4.7269999999999985</v>
      </c>
      <c r="BUN36" s="548">
        <f>SUM($J$22:BUN33)-1</f>
        <v>4.7269999999999985</v>
      </c>
      <c r="BUO36" s="548">
        <f>SUM($J$22:BUO33)-1</f>
        <v>4.7269999999999985</v>
      </c>
      <c r="BUP36" s="548">
        <f>SUM($J$22:BUP33)-1</f>
        <v>4.7269999999999985</v>
      </c>
      <c r="BUQ36" s="548">
        <f>SUM($J$22:BUQ33)-1</f>
        <v>4.7269999999999985</v>
      </c>
      <c r="BUR36" s="548">
        <f>SUM($J$22:BUR33)-1</f>
        <v>4.7269999999999985</v>
      </c>
      <c r="BUS36" s="548">
        <f>SUM($J$22:BUS33)-1</f>
        <v>4.7269999999999985</v>
      </c>
      <c r="BUT36" s="548">
        <f>SUM($J$22:BUT33)-1</f>
        <v>4.7269999999999985</v>
      </c>
      <c r="BUU36" s="548">
        <f>SUM($J$22:BUU33)-1</f>
        <v>4.7269999999999985</v>
      </c>
      <c r="BUV36" s="548">
        <f>SUM($J$22:BUV33)-1</f>
        <v>4.7269999999999985</v>
      </c>
      <c r="BUW36" s="548">
        <f>SUM($J$22:BUW33)-1</f>
        <v>4.7269999999999985</v>
      </c>
      <c r="BUX36" s="548">
        <f>SUM($J$22:BUX33)-1</f>
        <v>4.7269999999999985</v>
      </c>
      <c r="BUY36" s="548">
        <f>SUM($J$22:BUY33)-1</f>
        <v>4.7269999999999985</v>
      </c>
      <c r="BUZ36" s="548">
        <f>SUM($J$22:BUZ33)-1</f>
        <v>4.7269999999999985</v>
      </c>
      <c r="BVA36" s="548">
        <f>SUM($J$22:BVA33)-1</f>
        <v>4.7269999999999985</v>
      </c>
      <c r="BVB36" s="548">
        <f>SUM($J$22:BVB33)-1</f>
        <v>4.7269999999999985</v>
      </c>
      <c r="BVC36" s="548">
        <f>SUM($J$22:BVC33)-1</f>
        <v>4.7269999999999985</v>
      </c>
      <c r="BVD36" s="548">
        <f>SUM($J$22:BVD33)-1</f>
        <v>4.7269999999999985</v>
      </c>
      <c r="BVE36" s="548">
        <f>SUM($J$22:BVE33)-1</f>
        <v>4.7269999999999985</v>
      </c>
      <c r="BVF36" s="548">
        <f>SUM($J$22:BVF33)-1</f>
        <v>4.7269999999999985</v>
      </c>
      <c r="BVG36" s="548">
        <f>SUM($J$22:BVG33)-1</f>
        <v>4.7269999999999985</v>
      </c>
      <c r="BVH36" s="548">
        <f>SUM($J$22:BVH33)-1</f>
        <v>4.7269999999999985</v>
      </c>
      <c r="BVI36" s="548">
        <f>SUM($J$22:BVI33)-1</f>
        <v>4.7269999999999985</v>
      </c>
      <c r="BVJ36" s="548">
        <f>SUM($J$22:BVJ33)-1</f>
        <v>4.7269999999999985</v>
      </c>
      <c r="BVK36" s="548">
        <f>SUM($J$22:BVK33)-1</f>
        <v>4.7269999999999985</v>
      </c>
      <c r="BVL36" s="548">
        <f>SUM($J$22:BVL33)-1</f>
        <v>4.7269999999999985</v>
      </c>
      <c r="BVM36" s="548">
        <f>SUM($J$22:BVM33)-1</f>
        <v>4.7269999999999985</v>
      </c>
      <c r="BVN36" s="548">
        <f>SUM($J$22:BVN33)-1</f>
        <v>4.7269999999999985</v>
      </c>
      <c r="BVO36" s="548">
        <f>SUM($J$22:BVO33)-1</f>
        <v>4.7269999999999985</v>
      </c>
      <c r="BVP36" s="548">
        <f>SUM($J$22:BVP33)-1</f>
        <v>4.7269999999999985</v>
      </c>
      <c r="BVQ36" s="548">
        <f>SUM($J$22:BVQ33)-1</f>
        <v>4.7269999999999985</v>
      </c>
      <c r="BVR36" s="548">
        <f>SUM($J$22:BVR33)-1</f>
        <v>4.7269999999999985</v>
      </c>
      <c r="BVS36" s="548">
        <f>SUM($J$22:BVS33)-1</f>
        <v>4.7269999999999985</v>
      </c>
      <c r="BVT36" s="548">
        <f>SUM($J$22:BVT33)-1</f>
        <v>4.7269999999999985</v>
      </c>
      <c r="BVU36" s="548">
        <f>SUM($J$22:BVU33)-1</f>
        <v>4.7269999999999985</v>
      </c>
      <c r="BVV36" s="548">
        <f>SUM($J$22:BVV33)-1</f>
        <v>4.7269999999999985</v>
      </c>
      <c r="BVW36" s="548">
        <f>SUM($J$22:BVW33)-1</f>
        <v>4.7269999999999985</v>
      </c>
      <c r="BVX36" s="548">
        <f>SUM($J$22:BVX33)-1</f>
        <v>4.7269999999999985</v>
      </c>
      <c r="BVY36" s="548">
        <f>SUM($J$22:BVY33)-1</f>
        <v>4.7269999999999985</v>
      </c>
      <c r="BVZ36" s="548">
        <f>SUM($J$22:BVZ33)-1</f>
        <v>4.7269999999999985</v>
      </c>
      <c r="BWA36" s="548">
        <f>SUM($J$22:BWA33)-1</f>
        <v>4.7269999999999985</v>
      </c>
      <c r="BWB36" s="548">
        <f>SUM($J$22:BWB33)-1</f>
        <v>4.7269999999999985</v>
      </c>
      <c r="BWC36" s="548">
        <f>SUM($J$22:BWC33)-1</f>
        <v>4.7269999999999985</v>
      </c>
      <c r="BWD36" s="548">
        <f>SUM($J$22:BWD33)-1</f>
        <v>4.7269999999999985</v>
      </c>
      <c r="BWE36" s="548">
        <f>SUM($J$22:BWE33)-1</f>
        <v>4.7269999999999985</v>
      </c>
      <c r="BWF36" s="548">
        <f>SUM($J$22:BWF33)-1</f>
        <v>4.7269999999999985</v>
      </c>
      <c r="BWG36" s="548">
        <f>SUM($J$22:BWG33)-1</f>
        <v>4.7269999999999985</v>
      </c>
      <c r="BWH36" s="548">
        <f>SUM($J$22:BWH33)-1</f>
        <v>4.7269999999999985</v>
      </c>
      <c r="BWI36" s="548">
        <f>SUM($J$22:BWI33)-1</f>
        <v>4.7269999999999985</v>
      </c>
      <c r="BWJ36" s="548">
        <f>SUM($J$22:BWJ33)-1</f>
        <v>4.7269999999999985</v>
      </c>
      <c r="BWK36" s="548">
        <f>SUM($J$22:BWK33)-1</f>
        <v>4.7269999999999985</v>
      </c>
      <c r="BWL36" s="548">
        <f>SUM($J$22:BWL33)-1</f>
        <v>4.7269999999999985</v>
      </c>
      <c r="BWM36" s="548">
        <f>SUM($J$22:BWM33)-1</f>
        <v>4.7269999999999985</v>
      </c>
      <c r="BWN36" s="548">
        <f>SUM($J$22:BWN33)-1</f>
        <v>4.7269999999999985</v>
      </c>
      <c r="BWO36" s="548">
        <f>SUM($J$22:BWO33)-1</f>
        <v>4.7269999999999985</v>
      </c>
      <c r="BWP36" s="548">
        <f>SUM($J$22:BWP33)-1</f>
        <v>4.7269999999999985</v>
      </c>
      <c r="BWQ36" s="548">
        <f>SUM($J$22:BWQ33)-1</f>
        <v>4.7269999999999985</v>
      </c>
      <c r="BWR36" s="548">
        <f>SUM($J$22:BWR33)-1</f>
        <v>4.7269999999999985</v>
      </c>
      <c r="BWS36" s="548">
        <f>SUM($J$22:BWS33)-1</f>
        <v>4.7269999999999985</v>
      </c>
      <c r="BWT36" s="548">
        <f>SUM($J$22:BWT33)-1</f>
        <v>4.7269999999999985</v>
      </c>
      <c r="BWU36" s="548">
        <f>SUM($J$22:BWU33)-1</f>
        <v>4.7269999999999985</v>
      </c>
      <c r="BWV36" s="548">
        <f>SUM($J$22:BWV33)-1</f>
        <v>4.7269999999999985</v>
      </c>
      <c r="BWW36" s="548">
        <f>SUM($J$22:BWW33)-1</f>
        <v>4.7269999999999985</v>
      </c>
      <c r="BWX36" s="548">
        <f>SUM($J$22:BWX33)-1</f>
        <v>4.7269999999999985</v>
      </c>
      <c r="BWY36" s="548">
        <f>SUM($J$22:BWY33)-1</f>
        <v>4.7269999999999985</v>
      </c>
      <c r="BWZ36" s="548">
        <f>SUM($J$22:BWZ33)-1</f>
        <v>4.7269999999999985</v>
      </c>
      <c r="BXA36" s="548">
        <f>SUM($J$22:BXA33)-1</f>
        <v>4.7269999999999985</v>
      </c>
      <c r="BXB36" s="548">
        <f>SUM($J$22:BXB33)-1</f>
        <v>4.7269999999999985</v>
      </c>
      <c r="BXC36" s="548">
        <f>SUM($J$22:BXC33)-1</f>
        <v>4.7269999999999985</v>
      </c>
      <c r="BXD36" s="548">
        <f>SUM($J$22:BXD33)-1</f>
        <v>4.7269999999999985</v>
      </c>
      <c r="BXE36" s="548">
        <f>SUM($J$22:BXE33)-1</f>
        <v>4.7269999999999985</v>
      </c>
      <c r="BXF36" s="548">
        <f>SUM($J$22:BXF33)-1</f>
        <v>4.7269999999999985</v>
      </c>
      <c r="BXG36" s="548">
        <f>SUM($J$22:BXG33)-1</f>
        <v>4.7269999999999985</v>
      </c>
      <c r="BXH36" s="548">
        <f>SUM($J$22:BXH33)-1</f>
        <v>4.7269999999999985</v>
      </c>
      <c r="BXI36" s="548">
        <f>SUM($J$22:BXI33)-1</f>
        <v>4.7269999999999985</v>
      </c>
      <c r="BXJ36" s="548">
        <f>SUM($J$22:BXJ33)-1</f>
        <v>4.7269999999999985</v>
      </c>
      <c r="BXK36" s="548">
        <f>SUM($J$22:BXK33)-1</f>
        <v>4.7269999999999985</v>
      </c>
      <c r="BXL36" s="548">
        <f>SUM($J$22:BXL33)-1</f>
        <v>4.7269999999999985</v>
      </c>
      <c r="BXM36" s="548">
        <f>SUM($J$22:BXM33)-1</f>
        <v>4.7269999999999985</v>
      </c>
      <c r="BXN36" s="548">
        <f>SUM($J$22:BXN33)-1</f>
        <v>4.7269999999999985</v>
      </c>
      <c r="BXO36" s="548">
        <f>SUM($J$22:BXO33)-1</f>
        <v>4.7269999999999985</v>
      </c>
      <c r="BXP36" s="548">
        <f>SUM($J$22:BXP33)-1</f>
        <v>4.7269999999999985</v>
      </c>
      <c r="BXQ36" s="548">
        <f>SUM($J$22:BXQ33)-1</f>
        <v>4.7269999999999985</v>
      </c>
      <c r="BXR36" s="548">
        <f>SUM($J$22:BXR33)-1</f>
        <v>4.7269999999999985</v>
      </c>
      <c r="BXS36" s="548">
        <f>SUM($J$22:BXS33)-1</f>
        <v>4.7269999999999985</v>
      </c>
      <c r="BXT36" s="548">
        <f>SUM($J$22:BXT33)-1</f>
        <v>4.7269999999999985</v>
      </c>
      <c r="BXU36" s="548">
        <f>SUM($J$22:BXU33)-1</f>
        <v>4.7269999999999985</v>
      </c>
      <c r="BXV36" s="548">
        <f>SUM($J$22:BXV33)-1</f>
        <v>4.7269999999999985</v>
      </c>
      <c r="BXW36" s="548">
        <f>SUM($J$22:BXW33)-1</f>
        <v>4.7269999999999985</v>
      </c>
      <c r="BXX36" s="548">
        <f>SUM($J$22:BXX33)-1</f>
        <v>4.7269999999999985</v>
      </c>
      <c r="BXY36" s="548">
        <f>SUM($J$22:BXY33)-1</f>
        <v>4.7269999999999985</v>
      </c>
      <c r="BXZ36" s="548">
        <f>SUM($J$22:BXZ33)-1</f>
        <v>4.7269999999999985</v>
      </c>
      <c r="BYA36" s="548">
        <f>SUM($J$22:BYA33)-1</f>
        <v>4.7269999999999985</v>
      </c>
      <c r="BYB36" s="548">
        <f>SUM($J$22:BYB33)-1</f>
        <v>4.7269999999999985</v>
      </c>
      <c r="BYC36" s="548">
        <f>SUM($J$22:BYC33)-1</f>
        <v>4.7269999999999985</v>
      </c>
      <c r="BYD36" s="548">
        <f>SUM($J$22:BYD33)-1</f>
        <v>4.7269999999999985</v>
      </c>
      <c r="BYE36" s="548">
        <f>SUM($J$22:BYE33)-1</f>
        <v>4.7269999999999985</v>
      </c>
      <c r="BYF36" s="548">
        <f>SUM($J$22:BYF33)-1</f>
        <v>4.7269999999999985</v>
      </c>
      <c r="BYG36" s="548">
        <f>SUM($J$22:BYG33)-1</f>
        <v>4.7269999999999985</v>
      </c>
      <c r="BYH36" s="548">
        <f>SUM($J$22:BYH33)-1</f>
        <v>4.7269999999999985</v>
      </c>
      <c r="BYI36" s="548">
        <f>SUM($J$22:BYI33)-1</f>
        <v>4.7269999999999985</v>
      </c>
      <c r="BYJ36" s="548">
        <f>SUM($J$22:BYJ33)-1</f>
        <v>4.7269999999999985</v>
      </c>
      <c r="BYK36" s="548">
        <f>SUM($J$22:BYK33)-1</f>
        <v>4.7269999999999985</v>
      </c>
      <c r="BYL36" s="548">
        <f>SUM($J$22:BYL33)-1</f>
        <v>4.7269999999999985</v>
      </c>
      <c r="BYM36" s="548">
        <f>SUM($J$22:BYM33)-1</f>
        <v>4.7269999999999985</v>
      </c>
      <c r="BYN36" s="548">
        <f>SUM($J$22:BYN33)-1</f>
        <v>4.7269999999999985</v>
      </c>
      <c r="BYO36" s="548">
        <f>SUM($J$22:BYO33)-1</f>
        <v>4.7269999999999985</v>
      </c>
      <c r="BYP36" s="548">
        <f>SUM($J$22:BYP33)-1</f>
        <v>4.7269999999999985</v>
      </c>
      <c r="BYQ36" s="548">
        <f>SUM($J$22:BYQ33)-1</f>
        <v>4.7269999999999985</v>
      </c>
      <c r="BYR36" s="548">
        <f>SUM($J$22:BYR33)-1</f>
        <v>4.7269999999999985</v>
      </c>
      <c r="BYS36" s="548">
        <f>SUM($J$22:BYS33)-1</f>
        <v>4.7269999999999985</v>
      </c>
      <c r="BYT36" s="548">
        <f>SUM($J$22:BYT33)-1</f>
        <v>4.7269999999999985</v>
      </c>
      <c r="BYU36" s="548">
        <f>SUM($J$22:BYU33)-1</f>
        <v>4.7269999999999985</v>
      </c>
      <c r="BYV36" s="548">
        <f>SUM($J$22:BYV33)-1</f>
        <v>4.7269999999999985</v>
      </c>
      <c r="BYW36" s="548">
        <f>SUM($J$22:BYW33)-1</f>
        <v>4.7269999999999985</v>
      </c>
      <c r="BYX36" s="548">
        <f>SUM($J$22:BYX33)-1</f>
        <v>4.7269999999999985</v>
      </c>
      <c r="BYY36" s="548">
        <f>SUM($J$22:BYY33)-1</f>
        <v>4.7269999999999985</v>
      </c>
      <c r="BYZ36" s="548">
        <f>SUM($J$22:BYZ33)-1</f>
        <v>4.7269999999999985</v>
      </c>
      <c r="BZA36" s="548">
        <f>SUM($J$22:BZA33)-1</f>
        <v>4.7269999999999985</v>
      </c>
      <c r="BZB36" s="548">
        <f>SUM($J$22:BZB33)-1</f>
        <v>4.7269999999999985</v>
      </c>
      <c r="BZC36" s="548">
        <f>SUM($J$22:BZC33)-1</f>
        <v>4.7269999999999985</v>
      </c>
      <c r="BZD36" s="548">
        <f>SUM($J$22:BZD33)-1</f>
        <v>4.7269999999999985</v>
      </c>
      <c r="BZE36" s="548">
        <f>SUM($J$22:BZE33)-1</f>
        <v>4.7269999999999985</v>
      </c>
      <c r="BZF36" s="548">
        <f>SUM($J$22:BZF33)-1</f>
        <v>4.7269999999999985</v>
      </c>
      <c r="BZG36" s="548">
        <f>SUM($J$22:BZG33)-1</f>
        <v>4.7269999999999985</v>
      </c>
      <c r="BZH36" s="548">
        <f>SUM($J$22:BZH33)-1</f>
        <v>4.7269999999999985</v>
      </c>
      <c r="BZI36" s="548">
        <f>SUM($J$22:BZI33)-1</f>
        <v>4.7269999999999985</v>
      </c>
      <c r="BZJ36" s="548">
        <f>SUM($J$22:BZJ33)-1</f>
        <v>4.7269999999999985</v>
      </c>
      <c r="BZK36" s="548">
        <f>SUM($J$22:BZK33)-1</f>
        <v>4.7269999999999985</v>
      </c>
      <c r="BZL36" s="548">
        <f>SUM($J$22:BZL33)-1</f>
        <v>4.7269999999999985</v>
      </c>
      <c r="BZM36" s="548">
        <f>SUM($J$22:BZM33)-1</f>
        <v>4.7269999999999985</v>
      </c>
      <c r="BZN36" s="548">
        <f>SUM($J$22:BZN33)-1</f>
        <v>4.7269999999999985</v>
      </c>
      <c r="BZO36" s="548">
        <f>SUM($J$22:BZO33)-1</f>
        <v>4.7269999999999985</v>
      </c>
      <c r="BZP36" s="548">
        <f>SUM($J$22:BZP33)-1</f>
        <v>4.7269999999999985</v>
      </c>
      <c r="BZQ36" s="548">
        <f>SUM($J$22:BZQ33)-1</f>
        <v>4.7269999999999985</v>
      </c>
      <c r="BZR36" s="548">
        <f>SUM($J$22:BZR33)-1</f>
        <v>4.7269999999999985</v>
      </c>
      <c r="BZS36" s="548">
        <f>SUM($J$22:BZS33)-1</f>
        <v>4.7269999999999985</v>
      </c>
      <c r="BZT36" s="548">
        <f>SUM($J$22:BZT33)-1</f>
        <v>4.7269999999999985</v>
      </c>
      <c r="BZU36" s="548">
        <f>SUM($J$22:BZU33)-1</f>
        <v>4.7269999999999985</v>
      </c>
      <c r="BZV36" s="548">
        <f>SUM($J$22:BZV33)-1</f>
        <v>4.7269999999999985</v>
      </c>
      <c r="BZW36" s="548">
        <f>SUM($J$22:BZW33)-1</f>
        <v>4.7269999999999985</v>
      </c>
      <c r="BZX36" s="548">
        <f>SUM($J$22:BZX33)-1</f>
        <v>4.7269999999999985</v>
      </c>
      <c r="BZY36" s="548">
        <f>SUM($J$22:BZY33)-1</f>
        <v>4.7269999999999985</v>
      </c>
      <c r="BZZ36" s="548">
        <f>SUM($J$22:BZZ33)-1</f>
        <v>4.7269999999999985</v>
      </c>
      <c r="CAA36" s="548">
        <f>SUM($J$22:CAA33)-1</f>
        <v>4.7269999999999985</v>
      </c>
      <c r="CAB36" s="548">
        <f>SUM($J$22:CAB33)-1</f>
        <v>4.7269999999999985</v>
      </c>
      <c r="CAC36" s="548">
        <f>SUM($J$22:CAC33)-1</f>
        <v>4.7269999999999985</v>
      </c>
      <c r="CAD36" s="548">
        <f>SUM($J$22:CAD33)-1</f>
        <v>4.7269999999999985</v>
      </c>
      <c r="CAE36" s="548">
        <f>SUM($J$22:CAE33)-1</f>
        <v>4.7269999999999985</v>
      </c>
      <c r="CAF36" s="548">
        <f>SUM($J$22:CAF33)-1</f>
        <v>4.7269999999999985</v>
      </c>
      <c r="CAG36" s="548">
        <f>SUM($J$22:CAG33)-1</f>
        <v>4.7269999999999985</v>
      </c>
      <c r="CAH36" s="548">
        <f>SUM($J$22:CAH33)-1</f>
        <v>4.7269999999999985</v>
      </c>
      <c r="CAI36" s="548">
        <f>SUM($J$22:CAI33)-1</f>
        <v>4.7269999999999985</v>
      </c>
      <c r="CAJ36" s="548">
        <f>SUM($J$22:CAJ33)-1</f>
        <v>4.7269999999999985</v>
      </c>
      <c r="CAK36" s="548">
        <f>SUM($J$22:CAK33)-1</f>
        <v>4.7269999999999985</v>
      </c>
      <c r="CAL36" s="548">
        <f>SUM($J$22:CAL33)-1</f>
        <v>4.7269999999999985</v>
      </c>
      <c r="CAM36" s="548">
        <f>SUM($J$22:CAM33)-1</f>
        <v>4.7269999999999985</v>
      </c>
      <c r="CAN36" s="548">
        <f>SUM($J$22:CAN33)-1</f>
        <v>4.7269999999999985</v>
      </c>
      <c r="CAO36" s="548">
        <f>SUM($J$22:CAO33)-1</f>
        <v>4.7269999999999985</v>
      </c>
      <c r="CAP36" s="548">
        <f>SUM($J$22:CAP33)-1</f>
        <v>4.7269999999999985</v>
      </c>
      <c r="CAQ36" s="548">
        <f>SUM($J$22:CAQ33)-1</f>
        <v>4.7269999999999985</v>
      </c>
      <c r="CAR36" s="548">
        <f>SUM($J$22:CAR33)-1</f>
        <v>4.7269999999999985</v>
      </c>
      <c r="CAS36" s="548">
        <f>SUM($J$22:CAS33)-1</f>
        <v>4.7269999999999985</v>
      </c>
      <c r="CAT36" s="548">
        <f>SUM($J$22:CAT33)-1</f>
        <v>4.7269999999999985</v>
      </c>
      <c r="CAU36" s="548">
        <f>SUM($J$22:CAU33)-1</f>
        <v>4.7269999999999985</v>
      </c>
      <c r="CAV36" s="548">
        <f>SUM($J$22:CAV33)-1</f>
        <v>4.7269999999999985</v>
      </c>
      <c r="CAW36" s="548">
        <f>SUM($J$22:CAW33)-1</f>
        <v>4.7269999999999985</v>
      </c>
      <c r="CAX36" s="548">
        <f>SUM($J$22:CAX33)-1</f>
        <v>4.7269999999999985</v>
      </c>
      <c r="CAY36" s="548">
        <f>SUM($J$22:CAY33)-1</f>
        <v>4.7269999999999985</v>
      </c>
      <c r="CAZ36" s="548">
        <f>SUM($J$22:CAZ33)-1</f>
        <v>4.7269999999999985</v>
      </c>
      <c r="CBA36" s="548">
        <f>SUM($J$22:CBA33)-1</f>
        <v>4.7269999999999985</v>
      </c>
      <c r="CBB36" s="548">
        <f>SUM($J$22:CBB33)-1</f>
        <v>4.7269999999999985</v>
      </c>
      <c r="CBC36" s="548">
        <f>SUM($J$22:CBC33)-1</f>
        <v>4.7269999999999985</v>
      </c>
      <c r="CBD36" s="548">
        <f>SUM($J$22:CBD33)-1</f>
        <v>4.7269999999999985</v>
      </c>
      <c r="CBE36" s="548">
        <f>SUM($J$22:CBE33)-1</f>
        <v>4.7269999999999985</v>
      </c>
      <c r="CBF36" s="548">
        <f>SUM($J$22:CBF33)-1</f>
        <v>4.7269999999999985</v>
      </c>
      <c r="CBG36" s="548">
        <f>SUM($J$22:CBG33)-1</f>
        <v>4.7269999999999985</v>
      </c>
      <c r="CBH36" s="548">
        <f>SUM($J$22:CBH33)-1</f>
        <v>4.7269999999999985</v>
      </c>
      <c r="CBI36" s="548">
        <f>SUM($J$22:CBI33)-1</f>
        <v>4.7269999999999985</v>
      </c>
      <c r="CBJ36" s="548">
        <f>SUM($J$22:CBJ33)-1</f>
        <v>4.7269999999999985</v>
      </c>
      <c r="CBK36" s="548">
        <f>SUM($J$22:CBK33)-1</f>
        <v>4.7269999999999985</v>
      </c>
      <c r="CBL36" s="548">
        <f>SUM($J$22:CBL33)-1</f>
        <v>4.7269999999999985</v>
      </c>
      <c r="CBM36" s="548">
        <f>SUM($J$22:CBM33)-1</f>
        <v>4.7269999999999985</v>
      </c>
      <c r="CBN36" s="548">
        <f>SUM($J$22:CBN33)-1</f>
        <v>4.7269999999999985</v>
      </c>
      <c r="CBO36" s="548">
        <f>SUM($J$22:CBO33)-1</f>
        <v>4.7269999999999985</v>
      </c>
      <c r="CBP36" s="548">
        <f>SUM($J$22:CBP33)-1</f>
        <v>4.7269999999999985</v>
      </c>
      <c r="CBQ36" s="548">
        <f>SUM($J$22:CBQ33)-1</f>
        <v>4.7269999999999985</v>
      </c>
      <c r="CBR36" s="548">
        <f>SUM($J$22:CBR33)-1</f>
        <v>4.7269999999999985</v>
      </c>
      <c r="CBS36" s="548">
        <f>SUM($J$22:CBS33)-1</f>
        <v>4.7269999999999985</v>
      </c>
      <c r="CBT36" s="548">
        <f>SUM($J$22:CBT33)-1</f>
        <v>4.7269999999999985</v>
      </c>
      <c r="CBU36" s="548">
        <f>SUM($J$22:CBU33)-1</f>
        <v>4.7269999999999985</v>
      </c>
      <c r="CBV36" s="548">
        <f>SUM($J$22:CBV33)-1</f>
        <v>4.7269999999999985</v>
      </c>
      <c r="CBW36" s="548">
        <f>SUM($J$22:CBW33)-1</f>
        <v>4.7269999999999985</v>
      </c>
      <c r="CBX36" s="548">
        <f>SUM($J$22:CBX33)-1</f>
        <v>4.7269999999999985</v>
      </c>
      <c r="CBY36" s="548">
        <f>SUM($J$22:CBY33)-1</f>
        <v>4.7269999999999985</v>
      </c>
      <c r="CBZ36" s="548">
        <f>SUM($J$22:CBZ33)-1</f>
        <v>4.7269999999999985</v>
      </c>
      <c r="CCA36" s="548">
        <f>SUM($J$22:CCA33)-1</f>
        <v>4.7269999999999985</v>
      </c>
      <c r="CCB36" s="548">
        <f>SUM($J$22:CCB33)-1</f>
        <v>4.7269999999999985</v>
      </c>
      <c r="CCC36" s="548">
        <f>SUM($J$22:CCC33)-1</f>
        <v>4.7269999999999985</v>
      </c>
      <c r="CCD36" s="548">
        <f>SUM($J$22:CCD33)-1</f>
        <v>4.7269999999999985</v>
      </c>
      <c r="CCE36" s="548">
        <f>SUM($J$22:CCE33)-1</f>
        <v>4.7269999999999985</v>
      </c>
      <c r="CCF36" s="548">
        <f>SUM($J$22:CCF33)-1</f>
        <v>4.7269999999999985</v>
      </c>
      <c r="CCG36" s="548">
        <f>SUM($J$22:CCG33)-1</f>
        <v>4.7269999999999985</v>
      </c>
      <c r="CCH36" s="548">
        <f>SUM($J$22:CCH33)-1</f>
        <v>4.7269999999999985</v>
      </c>
      <c r="CCI36" s="548">
        <f>SUM($J$22:CCI33)-1</f>
        <v>4.7269999999999985</v>
      </c>
      <c r="CCJ36" s="548">
        <f>SUM($J$22:CCJ33)-1</f>
        <v>4.7269999999999985</v>
      </c>
      <c r="CCK36" s="548">
        <f>SUM($J$22:CCK33)-1</f>
        <v>4.7269999999999985</v>
      </c>
      <c r="CCL36" s="548">
        <f>SUM($J$22:CCL33)-1</f>
        <v>4.7269999999999985</v>
      </c>
      <c r="CCM36" s="548">
        <f>SUM($J$22:CCM33)-1</f>
        <v>4.7269999999999985</v>
      </c>
      <c r="CCN36" s="548">
        <f>SUM($J$22:CCN33)-1</f>
        <v>4.7269999999999985</v>
      </c>
      <c r="CCO36" s="548">
        <f>SUM($J$22:CCO33)-1</f>
        <v>4.7269999999999985</v>
      </c>
      <c r="CCP36" s="548">
        <f>SUM($J$22:CCP33)-1</f>
        <v>4.7269999999999985</v>
      </c>
      <c r="CCQ36" s="548">
        <f>SUM($J$22:CCQ33)-1</f>
        <v>4.7269999999999985</v>
      </c>
      <c r="CCR36" s="548">
        <f>SUM($J$22:CCR33)-1</f>
        <v>4.7269999999999985</v>
      </c>
      <c r="CCS36" s="548">
        <f>SUM($J$22:CCS33)-1</f>
        <v>4.7269999999999985</v>
      </c>
      <c r="CCT36" s="548">
        <f>SUM($J$22:CCT33)-1</f>
        <v>4.7269999999999985</v>
      </c>
      <c r="CCU36" s="548">
        <f>SUM($J$22:CCU33)-1</f>
        <v>4.7269999999999985</v>
      </c>
      <c r="CCV36" s="548">
        <f>SUM($J$22:CCV33)-1</f>
        <v>4.7269999999999985</v>
      </c>
      <c r="CCW36" s="548">
        <f>SUM($J$22:CCW33)-1</f>
        <v>4.7269999999999985</v>
      </c>
      <c r="CCX36" s="548">
        <f>SUM($J$22:CCX33)-1</f>
        <v>4.7269999999999985</v>
      </c>
      <c r="CCY36" s="548">
        <f>SUM($J$22:CCY33)-1</f>
        <v>4.7269999999999985</v>
      </c>
      <c r="CCZ36" s="548">
        <f>SUM($J$22:CCZ33)-1</f>
        <v>4.7269999999999985</v>
      </c>
      <c r="CDA36" s="548">
        <f>SUM($J$22:CDA33)-1</f>
        <v>4.7269999999999985</v>
      </c>
      <c r="CDB36" s="548">
        <f>SUM($J$22:CDB33)-1</f>
        <v>4.7269999999999985</v>
      </c>
      <c r="CDC36" s="548">
        <f>SUM($J$22:CDC33)-1</f>
        <v>4.7269999999999985</v>
      </c>
      <c r="CDD36" s="548">
        <f>SUM($J$22:CDD33)-1</f>
        <v>4.7269999999999985</v>
      </c>
      <c r="CDE36" s="548">
        <f>SUM($J$22:CDE33)-1</f>
        <v>4.7269999999999985</v>
      </c>
      <c r="CDF36" s="548">
        <f>SUM($J$22:CDF33)-1</f>
        <v>4.7269999999999985</v>
      </c>
      <c r="CDG36" s="548">
        <f>SUM($J$22:CDG33)-1</f>
        <v>4.7269999999999985</v>
      </c>
      <c r="CDH36" s="548">
        <f>SUM($J$22:CDH33)-1</f>
        <v>4.7269999999999985</v>
      </c>
      <c r="CDI36" s="548">
        <f>SUM($J$22:CDI33)-1</f>
        <v>4.7269999999999985</v>
      </c>
      <c r="CDJ36" s="548">
        <f>SUM($J$22:CDJ33)-1</f>
        <v>4.7269999999999985</v>
      </c>
      <c r="CDK36" s="548">
        <f>SUM($J$22:CDK33)-1</f>
        <v>4.7269999999999985</v>
      </c>
      <c r="CDL36" s="548">
        <f>SUM($J$22:CDL33)-1</f>
        <v>4.7269999999999985</v>
      </c>
      <c r="CDM36" s="548">
        <f>SUM($J$22:CDM33)-1</f>
        <v>4.7269999999999985</v>
      </c>
      <c r="CDN36" s="548">
        <f>SUM($J$22:CDN33)-1</f>
        <v>4.7269999999999985</v>
      </c>
      <c r="CDO36" s="548">
        <f>SUM($J$22:CDO33)-1</f>
        <v>4.7269999999999985</v>
      </c>
      <c r="CDP36" s="548">
        <f>SUM($J$22:CDP33)-1</f>
        <v>4.7269999999999985</v>
      </c>
      <c r="CDQ36" s="548">
        <f>SUM($J$22:CDQ33)-1</f>
        <v>4.7269999999999985</v>
      </c>
      <c r="CDR36" s="548">
        <f>SUM($J$22:CDR33)-1</f>
        <v>4.7269999999999985</v>
      </c>
      <c r="CDS36" s="548">
        <f>SUM($J$22:CDS33)-1</f>
        <v>4.7269999999999985</v>
      </c>
      <c r="CDT36" s="548">
        <f>SUM($J$22:CDT33)-1</f>
        <v>4.7269999999999985</v>
      </c>
      <c r="CDU36" s="548">
        <f>SUM($J$22:CDU33)-1</f>
        <v>4.7269999999999985</v>
      </c>
      <c r="CDV36" s="548">
        <f>SUM($J$22:CDV33)-1</f>
        <v>4.7269999999999985</v>
      </c>
      <c r="CDW36" s="548">
        <f>SUM($J$22:CDW33)-1</f>
        <v>4.7269999999999985</v>
      </c>
      <c r="CDX36" s="548">
        <f>SUM($J$22:CDX33)-1</f>
        <v>4.7269999999999985</v>
      </c>
      <c r="CDY36" s="548">
        <f>SUM($J$22:CDY33)-1</f>
        <v>4.7269999999999985</v>
      </c>
      <c r="CDZ36" s="548">
        <f>SUM($J$22:CDZ33)-1</f>
        <v>4.7269999999999985</v>
      </c>
      <c r="CEA36" s="548">
        <f>SUM($J$22:CEA33)-1</f>
        <v>4.7269999999999985</v>
      </c>
      <c r="CEB36" s="548">
        <f>SUM($J$22:CEB33)-1</f>
        <v>4.7269999999999985</v>
      </c>
      <c r="CEC36" s="548">
        <f>SUM($J$22:CEC33)-1</f>
        <v>4.7269999999999985</v>
      </c>
      <c r="CED36" s="548">
        <f>SUM($J$22:CED33)-1</f>
        <v>4.7269999999999985</v>
      </c>
      <c r="CEE36" s="548">
        <f>SUM($J$22:CEE33)-1</f>
        <v>4.7269999999999985</v>
      </c>
      <c r="CEF36" s="548">
        <f>SUM($J$22:CEF33)-1</f>
        <v>4.7269999999999985</v>
      </c>
      <c r="CEG36" s="548">
        <f>SUM($J$22:CEG33)-1</f>
        <v>4.7269999999999985</v>
      </c>
      <c r="CEH36" s="548">
        <f>SUM($J$22:CEH33)-1</f>
        <v>4.7269999999999985</v>
      </c>
      <c r="CEI36" s="548">
        <f>SUM($J$22:CEI33)-1</f>
        <v>4.7269999999999985</v>
      </c>
      <c r="CEJ36" s="548">
        <f>SUM($J$22:CEJ33)-1</f>
        <v>4.7269999999999985</v>
      </c>
      <c r="CEK36" s="548">
        <f>SUM($J$22:CEK33)-1</f>
        <v>4.7269999999999985</v>
      </c>
      <c r="CEL36" s="548">
        <f>SUM($J$22:CEL33)-1</f>
        <v>4.7269999999999985</v>
      </c>
      <c r="CEM36" s="548">
        <f>SUM($J$22:CEM33)-1</f>
        <v>4.7269999999999985</v>
      </c>
      <c r="CEN36" s="548">
        <f>SUM($J$22:CEN33)-1</f>
        <v>4.7269999999999985</v>
      </c>
      <c r="CEO36" s="548">
        <f>SUM($J$22:CEO33)-1</f>
        <v>4.7269999999999985</v>
      </c>
      <c r="CEP36" s="548">
        <f>SUM($J$22:CEP33)-1</f>
        <v>4.7269999999999985</v>
      </c>
      <c r="CEQ36" s="548">
        <f>SUM($J$22:CEQ33)-1</f>
        <v>4.7269999999999985</v>
      </c>
      <c r="CER36" s="548">
        <f>SUM($J$22:CER33)-1</f>
        <v>4.7269999999999985</v>
      </c>
      <c r="CES36" s="548">
        <f>SUM($J$22:CES33)-1</f>
        <v>4.7269999999999985</v>
      </c>
      <c r="CET36" s="548">
        <f>SUM($J$22:CET33)-1</f>
        <v>4.7269999999999985</v>
      </c>
      <c r="CEU36" s="548">
        <f>SUM($J$22:CEU33)-1</f>
        <v>4.7269999999999985</v>
      </c>
      <c r="CEV36" s="548">
        <f>SUM($J$22:CEV33)-1</f>
        <v>4.7269999999999985</v>
      </c>
      <c r="CEW36" s="548">
        <f>SUM($J$22:CEW33)-1</f>
        <v>4.7269999999999985</v>
      </c>
      <c r="CEX36" s="548">
        <f>SUM($J$22:CEX33)-1</f>
        <v>4.7269999999999985</v>
      </c>
      <c r="CEY36" s="548">
        <f>SUM($J$22:CEY33)-1</f>
        <v>4.7269999999999985</v>
      </c>
      <c r="CEZ36" s="548">
        <f>SUM($J$22:CEZ33)-1</f>
        <v>4.7269999999999985</v>
      </c>
      <c r="CFA36" s="548">
        <f>SUM($J$22:CFA33)-1</f>
        <v>4.7269999999999985</v>
      </c>
      <c r="CFB36" s="548">
        <f>SUM($J$22:CFB33)-1</f>
        <v>4.7269999999999985</v>
      </c>
      <c r="CFC36" s="548">
        <f>SUM($J$22:CFC33)-1</f>
        <v>4.7269999999999985</v>
      </c>
      <c r="CFD36" s="548">
        <f>SUM($J$22:CFD33)-1</f>
        <v>4.7269999999999985</v>
      </c>
      <c r="CFE36" s="548">
        <f>SUM($J$22:CFE33)-1</f>
        <v>4.7269999999999985</v>
      </c>
      <c r="CFF36" s="548">
        <f>SUM($J$22:CFF33)-1</f>
        <v>4.7269999999999985</v>
      </c>
      <c r="CFG36" s="548">
        <f>SUM($J$22:CFG33)-1</f>
        <v>4.7269999999999985</v>
      </c>
      <c r="CFH36" s="548">
        <f>SUM($J$22:CFH33)-1</f>
        <v>4.7269999999999985</v>
      </c>
      <c r="CFI36" s="548">
        <f>SUM($J$22:CFI33)-1</f>
        <v>4.7269999999999985</v>
      </c>
      <c r="CFJ36" s="548">
        <f>SUM($J$22:CFJ33)-1</f>
        <v>4.7269999999999985</v>
      </c>
      <c r="CFK36" s="548">
        <f>SUM($J$22:CFK33)-1</f>
        <v>4.7269999999999985</v>
      </c>
      <c r="CFL36" s="548">
        <f>SUM($J$22:CFL33)-1</f>
        <v>4.7269999999999985</v>
      </c>
      <c r="CFM36" s="548">
        <f>SUM($J$22:CFM33)-1</f>
        <v>4.7269999999999985</v>
      </c>
      <c r="CFN36" s="548">
        <f>SUM($J$22:CFN33)-1</f>
        <v>4.7269999999999985</v>
      </c>
      <c r="CFO36" s="548">
        <f>SUM($J$22:CFO33)-1</f>
        <v>4.7269999999999985</v>
      </c>
      <c r="CFP36" s="548">
        <f>SUM($J$22:CFP33)-1</f>
        <v>4.7269999999999985</v>
      </c>
      <c r="CFQ36" s="548">
        <f>SUM($J$22:CFQ33)-1</f>
        <v>4.7269999999999985</v>
      </c>
      <c r="CFR36" s="548">
        <f>SUM($J$22:CFR33)-1</f>
        <v>4.7269999999999985</v>
      </c>
      <c r="CFS36" s="548">
        <f>SUM($J$22:CFS33)-1</f>
        <v>4.7269999999999985</v>
      </c>
      <c r="CFT36" s="548">
        <f>SUM($J$22:CFT33)-1</f>
        <v>4.7269999999999985</v>
      </c>
      <c r="CFU36" s="548">
        <f>SUM($J$22:CFU33)-1</f>
        <v>4.7269999999999985</v>
      </c>
      <c r="CFV36" s="548">
        <f>SUM($J$22:CFV33)-1</f>
        <v>4.7269999999999985</v>
      </c>
      <c r="CFW36" s="548">
        <f>SUM($J$22:CFW33)-1</f>
        <v>4.7269999999999985</v>
      </c>
      <c r="CFX36" s="548">
        <f>SUM($J$22:CFX33)-1</f>
        <v>4.7269999999999985</v>
      </c>
      <c r="CFY36" s="548">
        <f>SUM($J$22:CFY33)-1</f>
        <v>4.7269999999999985</v>
      </c>
      <c r="CFZ36" s="548">
        <f>SUM($J$22:CFZ33)-1</f>
        <v>4.7269999999999985</v>
      </c>
      <c r="CGA36" s="548">
        <f>SUM($J$22:CGA33)-1</f>
        <v>4.7269999999999985</v>
      </c>
      <c r="CGB36" s="548">
        <f>SUM($J$22:CGB33)-1</f>
        <v>4.7269999999999985</v>
      </c>
      <c r="CGC36" s="548">
        <f>SUM($J$22:CGC33)-1</f>
        <v>4.7269999999999985</v>
      </c>
      <c r="CGD36" s="548">
        <f>SUM($J$22:CGD33)-1</f>
        <v>4.7269999999999985</v>
      </c>
      <c r="CGE36" s="548">
        <f>SUM($J$22:CGE33)-1</f>
        <v>4.7269999999999985</v>
      </c>
      <c r="CGF36" s="548">
        <f>SUM($J$22:CGF33)-1</f>
        <v>4.7269999999999985</v>
      </c>
      <c r="CGG36" s="548">
        <f>SUM($J$22:CGG33)-1</f>
        <v>4.7269999999999985</v>
      </c>
      <c r="CGH36" s="548">
        <f>SUM($J$22:CGH33)-1</f>
        <v>4.7269999999999985</v>
      </c>
      <c r="CGI36" s="548">
        <f>SUM($J$22:CGI33)-1</f>
        <v>4.7269999999999985</v>
      </c>
      <c r="CGJ36" s="548">
        <f>SUM($J$22:CGJ33)-1</f>
        <v>4.7269999999999985</v>
      </c>
      <c r="CGK36" s="548">
        <f>SUM($J$22:CGK33)-1</f>
        <v>4.7269999999999985</v>
      </c>
      <c r="CGL36" s="548">
        <f>SUM($J$22:CGL33)-1</f>
        <v>4.7269999999999985</v>
      </c>
      <c r="CGM36" s="548">
        <f>SUM($J$22:CGM33)-1</f>
        <v>4.7269999999999985</v>
      </c>
      <c r="CGN36" s="548">
        <f>SUM($J$22:CGN33)-1</f>
        <v>4.7269999999999985</v>
      </c>
      <c r="CGO36" s="548">
        <f>SUM($J$22:CGO33)-1</f>
        <v>4.7269999999999985</v>
      </c>
      <c r="CGP36" s="548">
        <f>SUM($J$22:CGP33)-1</f>
        <v>4.7269999999999985</v>
      </c>
      <c r="CGQ36" s="548">
        <f>SUM($J$22:CGQ33)-1</f>
        <v>4.7269999999999985</v>
      </c>
      <c r="CGR36" s="548">
        <f>SUM($J$22:CGR33)-1</f>
        <v>4.7269999999999985</v>
      </c>
      <c r="CGS36" s="548">
        <f>SUM($J$22:CGS33)-1</f>
        <v>4.7269999999999985</v>
      </c>
      <c r="CGT36" s="548">
        <f>SUM($J$22:CGT33)-1</f>
        <v>4.7269999999999985</v>
      </c>
      <c r="CGU36" s="548">
        <f>SUM($J$22:CGU33)-1</f>
        <v>4.7269999999999985</v>
      </c>
      <c r="CGV36" s="548">
        <f>SUM($J$22:CGV33)-1</f>
        <v>4.7269999999999985</v>
      </c>
      <c r="CGW36" s="548">
        <f>SUM($J$22:CGW33)-1</f>
        <v>4.7269999999999985</v>
      </c>
      <c r="CGX36" s="548">
        <f>SUM($J$22:CGX33)-1</f>
        <v>4.7269999999999985</v>
      </c>
      <c r="CGY36" s="548">
        <f>SUM($J$22:CGY33)-1</f>
        <v>4.7269999999999985</v>
      </c>
      <c r="CGZ36" s="548">
        <f>SUM($J$22:CGZ33)-1</f>
        <v>4.7269999999999985</v>
      </c>
      <c r="CHA36" s="548">
        <f>SUM($J$22:CHA33)-1</f>
        <v>4.7269999999999985</v>
      </c>
      <c r="CHB36" s="548">
        <f>SUM($J$22:CHB33)-1</f>
        <v>4.7269999999999985</v>
      </c>
      <c r="CHC36" s="548">
        <f>SUM($J$22:CHC33)-1</f>
        <v>4.7269999999999985</v>
      </c>
      <c r="CHD36" s="548">
        <f>SUM($J$22:CHD33)-1</f>
        <v>4.7269999999999985</v>
      </c>
      <c r="CHE36" s="548">
        <f>SUM($J$22:CHE33)-1</f>
        <v>4.7269999999999985</v>
      </c>
      <c r="CHF36" s="548">
        <f>SUM($J$22:CHF33)-1</f>
        <v>4.7269999999999985</v>
      </c>
      <c r="CHG36" s="548">
        <f>SUM($J$22:CHG33)-1</f>
        <v>4.7269999999999985</v>
      </c>
      <c r="CHH36" s="548">
        <f>SUM($J$22:CHH33)-1</f>
        <v>4.7269999999999985</v>
      </c>
      <c r="CHI36" s="548">
        <f>SUM($J$22:CHI33)-1</f>
        <v>4.7269999999999985</v>
      </c>
      <c r="CHJ36" s="548">
        <f>SUM($J$22:CHJ33)-1</f>
        <v>4.7269999999999985</v>
      </c>
      <c r="CHK36" s="548">
        <f>SUM($J$22:CHK33)-1</f>
        <v>4.7269999999999985</v>
      </c>
      <c r="CHL36" s="548">
        <f>SUM($J$22:CHL33)-1</f>
        <v>4.7269999999999985</v>
      </c>
      <c r="CHM36" s="548">
        <f>SUM($J$22:CHM33)-1</f>
        <v>4.7269999999999985</v>
      </c>
      <c r="CHN36" s="548">
        <f>SUM($J$22:CHN33)-1</f>
        <v>4.7269999999999985</v>
      </c>
      <c r="CHO36" s="548">
        <f>SUM($J$22:CHO33)-1</f>
        <v>4.7269999999999985</v>
      </c>
      <c r="CHP36" s="548">
        <f>SUM($J$22:CHP33)-1</f>
        <v>4.7269999999999985</v>
      </c>
      <c r="CHQ36" s="548">
        <f>SUM($J$22:CHQ33)-1</f>
        <v>4.7269999999999985</v>
      </c>
      <c r="CHR36" s="548">
        <f>SUM($J$22:CHR33)-1</f>
        <v>4.7269999999999985</v>
      </c>
      <c r="CHS36" s="548">
        <f>SUM($J$22:CHS33)-1</f>
        <v>4.7269999999999985</v>
      </c>
      <c r="CHT36" s="548">
        <f>SUM($J$22:CHT33)-1</f>
        <v>4.7269999999999985</v>
      </c>
      <c r="CHU36" s="548">
        <f>SUM($J$22:CHU33)-1</f>
        <v>4.7269999999999985</v>
      </c>
      <c r="CHV36" s="548">
        <f>SUM($J$22:CHV33)-1</f>
        <v>4.7269999999999985</v>
      </c>
      <c r="CHW36" s="548">
        <f>SUM($J$22:CHW33)-1</f>
        <v>4.7269999999999985</v>
      </c>
      <c r="CHX36" s="548">
        <f>SUM($J$22:CHX33)-1</f>
        <v>4.7269999999999985</v>
      </c>
      <c r="CHY36" s="548">
        <f>SUM($J$22:CHY33)-1</f>
        <v>4.7269999999999985</v>
      </c>
      <c r="CHZ36" s="548">
        <f>SUM($J$22:CHZ33)-1</f>
        <v>4.7269999999999985</v>
      </c>
      <c r="CIA36" s="548">
        <f>SUM($J$22:CIA33)-1</f>
        <v>4.7269999999999985</v>
      </c>
      <c r="CIB36" s="548">
        <f>SUM($J$22:CIB33)-1</f>
        <v>4.7269999999999985</v>
      </c>
      <c r="CIC36" s="548">
        <f>SUM($J$22:CIC33)-1</f>
        <v>4.7269999999999985</v>
      </c>
      <c r="CID36" s="548">
        <f>SUM($J$22:CID33)-1</f>
        <v>4.7269999999999985</v>
      </c>
      <c r="CIE36" s="548">
        <f>SUM($J$22:CIE33)-1</f>
        <v>4.7269999999999985</v>
      </c>
      <c r="CIF36" s="548">
        <f>SUM($J$22:CIF33)-1</f>
        <v>4.7269999999999985</v>
      </c>
      <c r="CIG36" s="548">
        <f>SUM($J$22:CIG33)-1</f>
        <v>4.7269999999999985</v>
      </c>
      <c r="CIH36" s="548">
        <f>SUM($J$22:CIH33)-1</f>
        <v>4.7269999999999985</v>
      </c>
      <c r="CII36" s="548">
        <f>SUM($J$22:CII33)-1</f>
        <v>4.7269999999999985</v>
      </c>
      <c r="CIJ36" s="548">
        <f>SUM($J$22:CIJ33)-1</f>
        <v>4.7269999999999985</v>
      </c>
      <c r="CIK36" s="548">
        <f>SUM($J$22:CIK33)-1</f>
        <v>4.7269999999999985</v>
      </c>
      <c r="CIL36" s="548">
        <f>SUM($J$22:CIL33)-1</f>
        <v>4.7269999999999985</v>
      </c>
      <c r="CIM36" s="548">
        <f>SUM($J$22:CIM33)-1</f>
        <v>4.7269999999999985</v>
      </c>
      <c r="CIN36" s="548">
        <f>SUM($J$22:CIN33)-1</f>
        <v>4.7269999999999985</v>
      </c>
      <c r="CIO36" s="548">
        <f>SUM($J$22:CIO33)-1</f>
        <v>4.7269999999999985</v>
      </c>
      <c r="CIP36" s="548">
        <f>SUM($J$22:CIP33)-1</f>
        <v>4.7269999999999985</v>
      </c>
      <c r="CIQ36" s="548">
        <f>SUM($J$22:CIQ33)-1</f>
        <v>4.7269999999999985</v>
      </c>
      <c r="CIR36" s="548">
        <f>SUM($J$22:CIR33)-1</f>
        <v>4.7269999999999985</v>
      </c>
      <c r="CIS36" s="548">
        <f>SUM($J$22:CIS33)-1</f>
        <v>4.7269999999999985</v>
      </c>
      <c r="CIT36" s="548">
        <f>SUM($J$22:CIT33)-1</f>
        <v>4.7269999999999985</v>
      </c>
      <c r="CIU36" s="548">
        <f>SUM($J$22:CIU33)-1</f>
        <v>4.7269999999999985</v>
      </c>
      <c r="CIV36" s="548">
        <f>SUM($J$22:CIV33)-1</f>
        <v>4.7269999999999985</v>
      </c>
      <c r="CIW36" s="548">
        <f>SUM($J$22:CIW33)-1</f>
        <v>4.7269999999999985</v>
      </c>
      <c r="CIX36" s="548">
        <f>SUM($J$22:CIX33)-1</f>
        <v>4.7269999999999985</v>
      </c>
      <c r="CIY36" s="548">
        <f>SUM($J$22:CIY33)-1</f>
        <v>4.7269999999999985</v>
      </c>
      <c r="CIZ36" s="548">
        <f>SUM($J$22:CIZ33)-1</f>
        <v>4.7269999999999985</v>
      </c>
      <c r="CJA36" s="548">
        <f>SUM($J$22:CJA33)-1</f>
        <v>4.7269999999999985</v>
      </c>
      <c r="CJB36" s="548">
        <f>SUM($J$22:CJB33)-1</f>
        <v>4.7269999999999985</v>
      </c>
      <c r="CJC36" s="548">
        <f>SUM($J$22:CJC33)-1</f>
        <v>4.7269999999999985</v>
      </c>
      <c r="CJD36" s="548">
        <f>SUM($J$22:CJD33)-1</f>
        <v>4.7269999999999985</v>
      </c>
      <c r="CJE36" s="548">
        <f>SUM($J$22:CJE33)-1</f>
        <v>4.7269999999999985</v>
      </c>
      <c r="CJF36" s="548">
        <f>SUM($J$22:CJF33)-1</f>
        <v>4.7269999999999985</v>
      </c>
      <c r="CJG36" s="548">
        <f>SUM($J$22:CJG33)-1</f>
        <v>4.7269999999999985</v>
      </c>
      <c r="CJH36" s="548">
        <f>SUM($J$22:CJH33)-1</f>
        <v>4.7269999999999985</v>
      </c>
      <c r="CJI36" s="548">
        <f>SUM($J$22:CJI33)-1</f>
        <v>4.7269999999999985</v>
      </c>
      <c r="CJJ36" s="548">
        <f>SUM($J$22:CJJ33)-1</f>
        <v>4.7269999999999985</v>
      </c>
      <c r="CJK36" s="548">
        <f>SUM($J$22:CJK33)-1</f>
        <v>4.7269999999999985</v>
      </c>
      <c r="CJL36" s="548">
        <f>SUM($J$22:CJL33)-1</f>
        <v>4.7269999999999985</v>
      </c>
      <c r="CJM36" s="548">
        <f>SUM($J$22:CJM33)-1</f>
        <v>4.7269999999999985</v>
      </c>
      <c r="CJN36" s="548">
        <f>SUM($J$22:CJN33)-1</f>
        <v>4.7269999999999985</v>
      </c>
      <c r="CJO36" s="548">
        <f>SUM($J$22:CJO33)-1</f>
        <v>4.7269999999999985</v>
      </c>
      <c r="CJP36" s="548">
        <f>SUM($J$22:CJP33)-1</f>
        <v>4.7269999999999985</v>
      </c>
      <c r="CJQ36" s="548">
        <f>SUM($J$22:CJQ33)-1</f>
        <v>4.7269999999999985</v>
      </c>
      <c r="CJR36" s="548">
        <f>SUM($J$22:CJR33)-1</f>
        <v>4.7269999999999985</v>
      </c>
      <c r="CJS36" s="548">
        <f>SUM($J$22:CJS33)-1</f>
        <v>4.7269999999999985</v>
      </c>
      <c r="CJT36" s="548">
        <f>SUM($J$22:CJT33)-1</f>
        <v>4.7269999999999985</v>
      </c>
      <c r="CJU36" s="548">
        <f>SUM($J$22:CJU33)-1</f>
        <v>4.7269999999999985</v>
      </c>
      <c r="CJV36" s="548">
        <f>SUM($J$22:CJV33)-1</f>
        <v>4.7269999999999985</v>
      </c>
      <c r="CJW36" s="548">
        <f>SUM($J$22:CJW33)-1</f>
        <v>4.7269999999999985</v>
      </c>
      <c r="CJX36" s="548">
        <f>SUM($J$22:CJX33)-1</f>
        <v>4.7269999999999985</v>
      </c>
      <c r="CJY36" s="548">
        <f>SUM($J$22:CJY33)-1</f>
        <v>4.7269999999999985</v>
      </c>
      <c r="CJZ36" s="548">
        <f>SUM($J$22:CJZ33)-1</f>
        <v>4.7269999999999985</v>
      </c>
      <c r="CKA36" s="548">
        <f>SUM($J$22:CKA33)-1</f>
        <v>4.7269999999999985</v>
      </c>
      <c r="CKB36" s="548">
        <f>SUM($J$22:CKB33)-1</f>
        <v>4.7269999999999985</v>
      </c>
      <c r="CKC36" s="548">
        <f>SUM($J$22:CKC33)-1</f>
        <v>4.7269999999999985</v>
      </c>
      <c r="CKD36" s="548">
        <f>SUM($J$22:CKD33)-1</f>
        <v>4.7269999999999985</v>
      </c>
      <c r="CKE36" s="548">
        <f>SUM($J$22:CKE33)-1</f>
        <v>4.7269999999999985</v>
      </c>
      <c r="CKF36" s="548">
        <f>SUM($J$22:CKF33)-1</f>
        <v>4.7269999999999985</v>
      </c>
      <c r="CKG36" s="548">
        <f>SUM($J$22:CKG33)-1</f>
        <v>4.7269999999999985</v>
      </c>
      <c r="CKH36" s="548">
        <f>SUM($J$22:CKH33)-1</f>
        <v>4.7269999999999985</v>
      </c>
      <c r="CKI36" s="548">
        <f>SUM($J$22:CKI33)-1</f>
        <v>4.7269999999999985</v>
      </c>
      <c r="CKJ36" s="548">
        <f>SUM($J$22:CKJ33)-1</f>
        <v>4.7269999999999985</v>
      </c>
      <c r="CKK36" s="548">
        <f>SUM($J$22:CKK33)-1</f>
        <v>4.7269999999999985</v>
      </c>
      <c r="CKL36" s="548">
        <f>SUM($J$22:CKL33)-1</f>
        <v>4.7269999999999985</v>
      </c>
      <c r="CKM36" s="548">
        <f>SUM($J$22:CKM33)-1</f>
        <v>4.7269999999999985</v>
      </c>
      <c r="CKN36" s="548">
        <f>SUM($J$22:CKN33)-1</f>
        <v>4.7269999999999985</v>
      </c>
      <c r="CKO36" s="548">
        <f>SUM($J$22:CKO33)-1</f>
        <v>4.7269999999999985</v>
      </c>
      <c r="CKP36" s="548">
        <f>SUM($J$22:CKP33)-1</f>
        <v>4.7269999999999985</v>
      </c>
      <c r="CKQ36" s="548">
        <f>SUM($J$22:CKQ33)-1</f>
        <v>4.7269999999999985</v>
      </c>
      <c r="CKR36" s="548">
        <f>SUM($J$22:CKR33)-1</f>
        <v>4.7269999999999985</v>
      </c>
      <c r="CKS36" s="548">
        <f>SUM($J$22:CKS33)-1</f>
        <v>4.7269999999999985</v>
      </c>
      <c r="CKT36" s="548">
        <f>SUM($J$22:CKT33)-1</f>
        <v>4.7269999999999985</v>
      </c>
      <c r="CKU36" s="548">
        <f>SUM($J$22:CKU33)-1</f>
        <v>4.7269999999999985</v>
      </c>
      <c r="CKV36" s="548">
        <f>SUM($J$22:CKV33)-1</f>
        <v>4.7269999999999985</v>
      </c>
      <c r="CKW36" s="548">
        <f>SUM($J$22:CKW33)-1</f>
        <v>4.7269999999999985</v>
      </c>
      <c r="CKX36" s="548">
        <f>SUM($J$22:CKX33)-1</f>
        <v>4.7269999999999985</v>
      </c>
      <c r="CKY36" s="548">
        <f>SUM($J$22:CKY33)-1</f>
        <v>4.7269999999999985</v>
      </c>
      <c r="CKZ36" s="548">
        <f>SUM($J$22:CKZ33)-1</f>
        <v>4.7269999999999985</v>
      </c>
      <c r="CLA36" s="548">
        <f>SUM($J$22:CLA33)-1</f>
        <v>4.7269999999999985</v>
      </c>
      <c r="CLB36" s="548">
        <f>SUM($J$22:CLB33)-1</f>
        <v>4.7269999999999985</v>
      </c>
      <c r="CLC36" s="548">
        <f>SUM($J$22:CLC33)-1</f>
        <v>4.7269999999999985</v>
      </c>
      <c r="CLD36" s="548">
        <f>SUM($J$22:CLD33)-1</f>
        <v>4.7269999999999985</v>
      </c>
      <c r="CLE36" s="548">
        <f>SUM($J$22:CLE33)-1</f>
        <v>4.7269999999999985</v>
      </c>
      <c r="CLF36" s="548">
        <f>SUM($J$22:CLF33)-1</f>
        <v>4.7269999999999985</v>
      </c>
      <c r="CLG36" s="548">
        <f>SUM($J$22:CLG33)-1</f>
        <v>4.7269999999999985</v>
      </c>
      <c r="CLH36" s="548">
        <f>SUM($J$22:CLH33)-1</f>
        <v>4.7269999999999985</v>
      </c>
      <c r="CLI36" s="548">
        <f>SUM($J$22:CLI33)-1</f>
        <v>4.7269999999999985</v>
      </c>
      <c r="CLJ36" s="548">
        <f>SUM($J$22:CLJ33)-1</f>
        <v>4.7269999999999985</v>
      </c>
      <c r="CLK36" s="548">
        <f>SUM($J$22:CLK33)-1</f>
        <v>4.7269999999999985</v>
      </c>
      <c r="CLL36" s="548">
        <f>SUM($J$22:CLL33)-1</f>
        <v>4.7269999999999985</v>
      </c>
      <c r="CLM36" s="548">
        <f>SUM($J$22:CLM33)-1</f>
        <v>4.7269999999999985</v>
      </c>
      <c r="CLN36" s="548">
        <f>SUM($J$22:CLN33)-1</f>
        <v>4.7269999999999985</v>
      </c>
      <c r="CLO36" s="548">
        <f>SUM($J$22:CLO33)-1</f>
        <v>4.7269999999999985</v>
      </c>
      <c r="CLP36" s="548">
        <f>SUM($J$22:CLP33)-1</f>
        <v>4.7269999999999985</v>
      </c>
      <c r="CLQ36" s="548">
        <f>SUM($J$22:CLQ33)-1</f>
        <v>4.7269999999999985</v>
      </c>
      <c r="CLR36" s="548">
        <f>SUM($J$22:CLR33)-1</f>
        <v>4.7269999999999985</v>
      </c>
      <c r="CLS36" s="548">
        <f>SUM($J$22:CLS33)-1</f>
        <v>4.7269999999999985</v>
      </c>
      <c r="CLT36" s="548">
        <f>SUM($J$22:CLT33)-1</f>
        <v>4.7269999999999985</v>
      </c>
      <c r="CLU36" s="548">
        <f>SUM($J$22:CLU33)-1</f>
        <v>4.7269999999999985</v>
      </c>
      <c r="CLV36" s="548">
        <f>SUM($J$22:CLV33)-1</f>
        <v>4.7269999999999985</v>
      </c>
      <c r="CLW36" s="548">
        <f>SUM($J$22:CLW33)-1</f>
        <v>4.7269999999999985</v>
      </c>
      <c r="CLX36" s="548">
        <f>SUM($J$22:CLX33)-1</f>
        <v>4.7269999999999985</v>
      </c>
      <c r="CLY36" s="548">
        <f>SUM($J$22:CLY33)-1</f>
        <v>4.7269999999999985</v>
      </c>
      <c r="CLZ36" s="548">
        <f>SUM($J$22:CLZ33)-1</f>
        <v>4.7269999999999985</v>
      </c>
      <c r="CMA36" s="548">
        <f>SUM($J$22:CMA33)-1</f>
        <v>4.7269999999999985</v>
      </c>
      <c r="CMB36" s="548">
        <f>SUM($J$22:CMB33)-1</f>
        <v>4.7269999999999985</v>
      </c>
      <c r="CMC36" s="548">
        <f>SUM($J$22:CMC33)-1</f>
        <v>4.7269999999999985</v>
      </c>
      <c r="CMD36" s="548">
        <f>SUM($J$22:CMD33)-1</f>
        <v>4.7269999999999985</v>
      </c>
      <c r="CME36" s="548">
        <f>SUM($J$22:CME33)-1</f>
        <v>4.7269999999999985</v>
      </c>
      <c r="CMF36" s="548">
        <f>SUM($J$22:CMF33)-1</f>
        <v>4.7269999999999985</v>
      </c>
      <c r="CMG36" s="548">
        <f>SUM($J$22:CMG33)-1</f>
        <v>4.7269999999999985</v>
      </c>
      <c r="CMH36" s="548">
        <f>SUM($J$22:CMH33)-1</f>
        <v>4.7269999999999985</v>
      </c>
      <c r="CMI36" s="548">
        <f>SUM($J$22:CMI33)-1</f>
        <v>4.7269999999999985</v>
      </c>
      <c r="CMJ36" s="548">
        <f>SUM($J$22:CMJ33)-1</f>
        <v>4.7269999999999985</v>
      </c>
      <c r="CMK36" s="548">
        <f>SUM($J$22:CMK33)-1</f>
        <v>4.7269999999999985</v>
      </c>
      <c r="CML36" s="548">
        <f>SUM($J$22:CML33)-1</f>
        <v>4.7269999999999985</v>
      </c>
      <c r="CMM36" s="548">
        <f>SUM($J$22:CMM33)-1</f>
        <v>4.7269999999999985</v>
      </c>
      <c r="CMN36" s="548">
        <f>SUM($J$22:CMN33)-1</f>
        <v>4.7269999999999985</v>
      </c>
      <c r="CMO36" s="548">
        <f>SUM($J$22:CMO33)-1</f>
        <v>4.7269999999999985</v>
      </c>
      <c r="CMP36" s="548">
        <f>SUM($J$22:CMP33)-1</f>
        <v>4.7269999999999985</v>
      </c>
      <c r="CMQ36" s="548">
        <f>SUM($J$22:CMQ33)-1</f>
        <v>4.7269999999999985</v>
      </c>
      <c r="CMR36" s="548">
        <f>SUM($J$22:CMR33)-1</f>
        <v>4.7269999999999985</v>
      </c>
      <c r="CMS36" s="548">
        <f>SUM($J$22:CMS33)-1</f>
        <v>4.7269999999999985</v>
      </c>
      <c r="CMT36" s="548">
        <f>SUM($J$22:CMT33)-1</f>
        <v>4.7269999999999985</v>
      </c>
      <c r="CMU36" s="548">
        <f>SUM($J$22:CMU33)-1</f>
        <v>4.7269999999999985</v>
      </c>
      <c r="CMV36" s="548">
        <f>SUM($J$22:CMV33)-1</f>
        <v>4.7269999999999985</v>
      </c>
      <c r="CMW36" s="548">
        <f>SUM($J$22:CMW33)-1</f>
        <v>4.7269999999999985</v>
      </c>
      <c r="CMX36" s="548">
        <f>SUM($J$22:CMX33)-1</f>
        <v>4.7269999999999985</v>
      </c>
      <c r="CMY36" s="548">
        <f>SUM($J$22:CMY33)-1</f>
        <v>4.7269999999999985</v>
      </c>
      <c r="CMZ36" s="548">
        <f>SUM($J$22:CMZ33)-1</f>
        <v>4.7269999999999985</v>
      </c>
      <c r="CNA36" s="548">
        <f>SUM($J$22:CNA33)-1</f>
        <v>4.7269999999999985</v>
      </c>
      <c r="CNB36" s="548">
        <f>SUM($J$22:CNB33)-1</f>
        <v>4.7269999999999985</v>
      </c>
      <c r="CNC36" s="548">
        <f>SUM($J$22:CNC33)-1</f>
        <v>4.7269999999999985</v>
      </c>
      <c r="CND36" s="548">
        <f>SUM($J$22:CND33)-1</f>
        <v>4.7269999999999985</v>
      </c>
      <c r="CNE36" s="548">
        <f>SUM($J$22:CNE33)-1</f>
        <v>4.7269999999999985</v>
      </c>
      <c r="CNF36" s="548">
        <f>SUM($J$22:CNF33)-1</f>
        <v>4.7269999999999985</v>
      </c>
      <c r="CNG36" s="548">
        <f>SUM($J$22:CNG33)-1</f>
        <v>4.7269999999999985</v>
      </c>
      <c r="CNH36" s="548">
        <f>SUM($J$22:CNH33)-1</f>
        <v>4.7269999999999985</v>
      </c>
      <c r="CNI36" s="548">
        <f>SUM($J$22:CNI33)-1</f>
        <v>4.7269999999999985</v>
      </c>
      <c r="CNJ36" s="548">
        <f>SUM($J$22:CNJ33)-1</f>
        <v>4.7269999999999985</v>
      </c>
      <c r="CNK36" s="548">
        <f>SUM($J$22:CNK33)-1</f>
        <v>4.7269999999999985</v>
      </c>
      <c r="CNL36" s="548">
        <f>SUM($J$22:CNL33)-1</f>
        <v>4.7269999999999985</v>
      </c>
      <c r="CNM36" s="548">
        <f>SUM($J$22:CNM33)-1</f>
        <v>4.7269999999999985</v>
      </c>
      <c r="CNN36" s="548">
        <f>SUM($J$22:CNN33)-1</f>
        <v>4.7269999999999985</v>
      </c>
      <c r="CNO36" s="548">
        <f>SUM($J$22:CNO33)-1</f>
        <v>4.7269999999999985</v>
      </c>
      <c r="CNP36" s="548">
        <f>SUM($J$22:CNP33)-1</f>
        <v>4.7269999999999985</v>
      </c>
      <c r="CNQ36" s="548">
        <f>SUM($J$22:CNQ33)-1</f>
        <v>4.7269999999999985</v>
      </c>
      <c r="CNR36" s="548">
        <f>SUM($J$22:CNR33)-1</f>
        <v>4.7269999999999985</v>
      </c>
      <c r="CNS36" s="548">
        <f>SUM($J$22:CNS33)-1</f>
        <v>4.7269999999999985</v>
      </c>
      <c r="CNT36" s="548">
        <f>SUM($J$22:CNT33)-1</f>
        <v>4.7269999999999985</v>
      </c>
      <c r="CNU36" s="548">
        <f>SUM($J$22:CNU33)-1</f>
        <v>4.7269999999999985</v>
      </c>
      <c r="CNV36" s="548">
        <f>SUM($J$22:CNV33)-1</f>
        <v>4.7269999999999985</v>
      </c>
      <c r="CNW36" s="548">
        <f>SUM($J$22:CNW33)-1</f>
        <v>4.7269999999999985</v>
      </c>
      <c r="CNX36" s="548">
        <f>SUM($J$22:CNX33)-1</f>
        <v>4.7269999999999985</v>
      </c>
      <c r="CNY36" s="548">
        <f>SUM($J$22:CNY33)-1</f>
        <v>4.7269999999999985</v>
      </c>
      <c r="CNZ36" s="548">
        <f>SUM($J$22:CNZ33)-1</f>
        <v>4.7269999999999985</v>
      </c>
      <c r="COA36" s="548">
        <f>SUM($J$22:COA33)-1</f>
        <v>4.7269999999999985</v>
      </c>
      <c r="COB36" s="548">
        <f>SUM($J$22:COB33)-1</f>
        <v>4.7269999999999985</v>
      </c>
      <c r="COC36" s="548">
        <f>SUM($J$22:COC33)-1</f>
        <v>4.7269999999999985</v>
      </c>
      <c r="COD36" s="548">
        <f>SUM($J$22:COD33)-1</f>
        <v>4.7269999999999985</v>
      </c>
      <c r="COE36" s="548">
        <f>SUM($J$22:COE33)-1</f>
        <v>4.7269999999999985</v>
      </c>
      <c r="COF36" s="548">
        <f>SUM($J$22:COF33)-1</f>
        <v>4.7269999999999985</v>
      </c>
      <c r="COG36" s="548">
        <f>SUM($J$22:COG33)-1</f>
        <v>4.7269999999999985</v>
      </c>
      <c r="COH36" s="548">
        <f>SUM($J$22:COH33)-1</f>
        <v>4.7269999999999985</v>
      </c>
      <c r="COI36" s="548">
        <f>SUM($J$22:COI33)-1</f>
        <v>4.7269999999999985</v>
      </c>
      <c r="COJ36" s="548">
        <f>SUM($J$22:COJ33)-1</f>
        <v>4.7269999999999985</v>
      </c>
      <c r="COK36" s="548">
        <f>SUM($J$22:COK33)-1</f>
        <v>4.7269999999999985</v>
      </c>
      <c r="COL36" s="548">
        <f>SUM($J$22:COL33)-1</f>
        <v>4.7269999999999985</v>
      </c>
      <c r="COM36" s="548">
        <f>SUM($J$22:COM33)-1</f>
        <v>4.7269999999999985</v>
      </c>
      <c r="CON36" s="548">
        <f>SUM($J$22:CON33)-1</f>
        <v>4.7269999999999985</v>
      </c>
      <c r="COO36" s="548">
        <f>SUM($J$22:COO33)-1</f>
        <v>4.7269999999999985</v>
      </c>
      <c r="COP36" s="548">
        <f>SUM($J$22:COP33)-1</f>
        <v>4.7269999999999985</v>
      </c>
      <c r="COQ36" s="548">
        <f>SUM($J$22:COQ33)-1</f>
        <v>4.7269999999999985</v>
      </c>
      <c r="COR36" s="548">
        <f>SUM($J$22:COR33)-1</f>
        <v>4.7269999999999985</v>
      </c>
      <c r="COS36" s="548">
        <f>SUM($J$22:COS33)-1</f>
        <v>4.7269999999999985</v>
      </c>
      <c r="COT36" s="548">
        <f>SUM($J$22:COT33)-1</f>
        <v>4.7269999999999985</v>
      </c>
      <c r="COU36" s="548">
        <f>SUM($J$22:COU33)-1</f>
        <v>4.7269999999999985</v>
      </c>
      <c r="COV36" s="548">
        <f>SUM($J$22:COV33)-1</f>
        <v>4.7269999999999985</v>
      </c>
      <c r="COW36" s="548">
        <f>SUM($J$22:COW33)-1</f>
        <v>4.7269999999999985</v>
      </c>
      <c r="COX36" s="548">
        <f>SUM($J$22:COX33)-1</f>
        <v>4.7269999999999985</v>
      </c>
      <c r="COY36" s="548">
        <f>SUM($J$22:COY33)-1</f>
        <v>4.7269999999999985</v>
      </c>
      <c r="COZ36" s="548">
        <f>SUM($J$22:COZ33)-1</f>
        <v>4.7269999999999985</v>
      </c>
      <c r="CPA36" s="548">
        <f>SUM($J$22:CPA33)-1</f>
        <v>4.7269999999999985</v>
      </c>
      <c r="CPB36" s="548">
        <f>SUM($J$22:CPB33)-1</f>
        <v>4.7269999999999985</v>
      </c>
      <c r="CPC36" s="548">
        <f>SUM($J$22:CPC33)-1</f>
        <v>4.7269999999999985</v>
      </c>
      <c r="CPD36" s="548">
        <f>SUM($J$22:CPD33)-1</f>
        <v>4.7269999999999985</v>
      </c>
      <c r="CPE36" s="548">
        <f>SUM($J$22:CPE33)-1</f>
        <v>4.7269999999999985</v>
      </c>
      <c r="CPF36" s="548">
        <f>SUM($J$22:CPF33)-1</f>
        <v>4.7269999999999985</v>
      </c>
      <c r="CPG36" s="548">
        <f>SUM($J$22:CPG33)-1</f>
        <v>4.7269999999999985</v>
      </c>
      <c r="CPH36" s="548">
        <f>SUM($J$22:CPH33)-1</f>
        <v>4.7269999999999985</v>
      </c>
      <c r="CPI36" s="548">
        <f>SUM($J$22:CPI33)-1</f>
        <v>4.7269999999999985</v>
      </c>
      <c r="CPJ36" s="548">
        <f>SUM($J$22:CPJ33)-1</f>
        <v>4.7269999999999985</v>
      </c>
      <c r="CPK36" s="548">
        <f>SUM($J$22:CPK33)-1</f>
        <v>4.7269999999999985</v>
      </c>
      <c r="CPL36" s="548">
        <f>SUM($J$22:CPL33)-1</f>
        <v>4.7269999999999985</v>
      </c>
      <c r="CPM36" s="548">
        <f>SUM($J$22:CPM33)-1</f>
        <v>4.7269999999999985</v>
      </c>
      <c r="CPN36" s="548">
        <f>SUM($J$22:CPN33)-1</f>
        <v>4.7269999999999985</v>
      </c>
      <c r="CPO36" s="548">
        <f>SUM($J$22:CPO33)-1</f>
        <v>4.7269999999999985</v>
      </c>
      <c r="CPP36" s="548">
        <f>SUM($J$22:CPP33)-1</f>
        <v>4.7269999999999985</v>
      </c>
      <c r="CPQ36" s="548">
        <f>SUM($J$22:CPQ33)-1</f>
        <v>4.7269999999999985</v>
      </c>
      <c r="CPR36" s="548">
        <f>SUM($J$22:CPR33)-1</f>
        <v>4.7269999999999985</v>
      </c>
      <c r="CPS36" s="548">
        <f>SUM($J$22:CPS33)-1</f>
        <v>4.7269999999999985</v>
      </c>
      <c r="CPT36" s="548">
        <f>SUM($J$22:CPT33)-1</f>
        <v>4.7269999999999985</v>
      </c>
      <c r="CPU36" s="548">
        <f>SUM($J$22:CPU33)-1</f>
        <v>4.7269999999999985</v>
      </c>
      <c r="CPV36" s="548">
        <f>SUM($J$22:CPV33)-1</f>
        <v>4.7269999999999985</v>
      </c>
      <c r="CPW36" s="548">
        <f>SUM($J$22:CPW33)-1</f>
        <v>4.7269999999999985</v>
      </c>
      <c r="CPX36" s="548">
        <f>SUM($J$22:CPX33)-1</f>
        <v>4.7269999999999985</v>
      </c>
      <c r="CPY36" s="548">
        <f>SUM($J$22:CPY33)-1</f>
        <v>4.7269999999999985</v>
      </c>
      <c r="CPZ36" s="548">
        <f>SUM($J$22:CPZ33)-1</f>
        <v>4.7269999999999985</v>
      </c>
      <c r="CQA36" s="548">
        <f>SUM($J$22:CQA33)-1</f>
        <v>4.7269999999999985</v>
      </c>
      <c r="CQB36" s="548">
        <f>SUM($J$22:CQB33)-1</f>
        <v>4.7269999999999985</v>
      </c>
      <c r="CQC36" s="548">
        <f>SUM($J$22:CQC33)-1</f>
        <v>4.7269999999999985</v>
      </c>
      <c r="CQD36" s="548">
        <f>SUM($J$22:CQD33)-1</f>
        <v>4.7269999999999985</v>
      </c>
      <c r="CQE36" s="548">
        <f>SUM($J$22:CQE33)-1</f>
        <v>4.7269999999999985</v>
      </c>
      <c r="CQF36" s="548">
        <f>SUM($J$22:CQF33)-1</f>
        <v>4.7269999999999985</v>
      </c>
      <c r="CQG36" s="548">
        <f>SUM($J$22:CQG33)-1</f>
        <v>4.7269999999999985</v>
      </c>
      <c r="CQH36" s="548">
        <f>SUM($J$22:CQH33)-1</f>
        <v>4.7269999999999985</v>
      </c>
      <c r="CQI36" s="548">
        <f>SUM($J$22:CQI33)-1</f>
        <v>4.7269999999999985</v>
      </c>
      <c r="CQJ36" s="548">
        <f>SUM($J$22:CQJ33)-1</f>
        <v>4.7269999999999985</v>
      </c>
      <c r="CQK36" s="548">
        <f>SUM($J$22:CQK33)-1</f>
        <v>4.7269999999999985</v>
      </c>
      <c r="CQL36" s="548">
        <f>SUM($J$22:CQL33)-1</f>
        <v>4.7269999999999985</v>
      </c>
      <c r="CQM36" s="548">
        <f>SUM($J$22:CQM33)-1</f>
        <v>4.7269999999999985</v>
      </c>
      <c r="CQN36" s="548">
        <f>SUM($J$22:CQN33)-1</f>
        <v>4.7269999999999985</v>
      </c>
      <c r="CQO36" s="548">
        <f>SUM($J$22:CQO33)-1</f>
        <v>4.7269999999999985</v>
      </c>
      <c r="CQP36" s="548">
        <f>SUM($J$22:CQP33)-1</f>
        <v>4.7269999999999985</v>
      </c>
      <c r="CQQ36" s="548">
        <f>SUM($J$22:CQQ33)-1</f>
        <v>4.7269999999999985</v>
      </c>
      <c r="CQR36" s="548">
        <f>SUM($J$22:CQR33)-1</f>
        <v>4.7269999999999985</v>
      </c>
      <c r="CQS36" s="548">
        <f>SUM($J$22:CQS33)-1</f>
        <v>4.7269999999999985</v>
      </c>
      <c r="CQT36" s="548">
        <f>SUM($J$22:CQT33)-1</f>
        <v>4.7269999999999985</v>
      </c>
      <c r="CQU36" s="548">
        <f>SUM($J$22:CQU33)-1</f>
        <v>4.7269999999999985</v>
      </c>
      <c r="CQV36" s="548">
        <f>SUM($J$22:CQV33)-1</f>
        <v>4.7269999999999985</v>
      </c>
      <c r="CQW36" s="548">
        <f>SUM($J$22:CQW33)-1</f>
        <v>4.7269999999999985</v>
      </c>
      <c r="CQX36" s="548">
        <f>SUM($J$22:CQX33)-1</f>
        <v>4.7269999999999985</v>
      </c>
      <c r="CQY36" s="548">
        <f>SUM($J$22:CQY33)-1</f>
        <v>4.7269999999999985</v>
      </c>
      <c r="CQZ36" s="548">
        <f>SUM($J$22:CQZ33)-1</f>
        <v>4.7269999999999985</v>
      </c>
      <c r="CRA36" s="548">
        <f>SUM($J$22:CRA33)-1</f>
        <v>4.7269999999999985</v>
      </c>
      <c r="CRB36" s="548">
        <f>SUM($J$22:CRB33)-1</f>
        <v>4.7269999999999985</v>
      </c>
      <c r="CRC36" s="548">
        <f>SUM($J$22:CRC33)-1</f>
        <v>4.7269999999999985</v>
      </c>
      <c r="CRD36" s="548">
        <f>SUM($J$22:CRD33)-1</f>
        <v>4.7269999999999985</v>
      </c>
      <c r="CRE36" s="548">
        <f>SUM($J$22:CRE33)-1</f>
        <v>4.7269999999999985</v>
      </c>
      <c r="CRF36" s="548">
        <f>SUM($J$22:CRF33)-1</f>
        <v>4.7269999999999985</v>
      </c>
      <c r="CRG36" s="548">
        <f>SUM($J$22:CRG33)-1</f>
        <v>4.7269999999999985</v>
      </c>
      <c r="CRH36" s="548">
        <f>SUM($J$22:CRH33)-1</f>
        <v>4.7269999999999985</v>
      </c>
      <c r="CRI36" s="548">
        <f>SUM($J$22:CRI33)-1</f>
        <v>4.7269999999999985</v>
      </c>
      <c r="CRJ36" s="548">
        <f>SUM($J$22:CRJ33)-1</f>
        <v>4.7269999999999985</v>
      </c>
      <c r="CRK36" s="548">
        <f>SUM($J$22:CRK33)-1</f>
        <v>4.7269999999999985</v>
      </c>
      <c r="CRL36" s="548">
        <f>SUM($J$22:CRL33)-1</f>
        <v>4.7269999999999985</v>
      </c>
      <c r="CRM36" s="548">
        <f>SUM($J$22:CRM33)-1</f>
        <v>4.7269999999999985</v>
      </c>
      <c r="CRN36" s="548">
        <f>SUM($J$22:CRN33)-1</f>
        <v>4.7269999999999985</v>
      </c>
      <c r="CRO36" s="548">
        <f>SUM($J$22:CRO33)-1</f>
        <v>4.7269999999999985</v>
      </c>
      <c r="CRP36" s="548">
        <f>SUM($J$22:CRP33)-1</f>
        <v>4.7269999999999985</v>
      </c>
      <c r="CRQ36" s="548">
        <f>SUM($J$22:CRQ33)-1</f>
        <v>4.7269999999999985</v>
      </c>
      <c r="CRR36" s="548">
        <f>SUM($J$22:CRR33)-1</f>
        <v>4.7269999999999985</v>
      </c>
      <c r="CRS36" s="548">
        <f>SUM($J$22:CRS33)-1</f>
        <v>4.7269999999999985</v>
      </c>
      <c r="CRT36" s="548">
        <f>SUM($J$22:CRT33)-1</f>
        <v>4.7269999999999985</v>
      </c>
      <c r="CRU36" s="548">
        <f>SUM($J$22:CRU33)-1</f>
        <v>4.7269999999999985</v>
      </c>
      <c r="CRV36" s="548">
        <f>SUM($J$22:CRV33)-1</f>
        <v>4.7269999999999985</v>
      </c>
      <c r="CRW36" s="548">
        <f>SUM($J$22:CRW33)-1</f>
        <v>4.7269999999999985</v>
      </c>
      <c r="CRX36" s="548">
        <f>SUM($J$22:CRX33)-1</f>
        <v>4.7269999999999985</v>
      </c>
      <c r="CRY36" s="548">
        <f>SUM($J$22:CRY33)-1</f>
        <v>4.7269999999999985</v>
      </c>
      <c r="CRZ36" s="548">
        <f>SUM($J$22:CRZ33)-1</f>
        <v>4.7269999999999985</v>
      </c>
      <c r="CSA36" s="548">
        <f>SUM($J$22:CSA33)-1</f>
        <v>4.7269999999999985</v>
      </c>
      <c r="CSB36" s="548">
        <f>SUM($J$22:CSB33)-1</f>
        <v>4.7269999999999985</v>
      </c>
      <c r="CSC36" s="548">
        <f>SUM($J$22:CSC33)-1</f>
        <v>4.7269999999999985</v>
      </c>
      <c r="CSD36" s="548">
        <f>SUM($J$22:CSD33)-1</f>
        <v>4.7269999999999985</v>
      </c>
      <c r="CSE36" s="548">
        <f>SUM($J$22:CSE33)-1</f>
        <v>4.7269999999999985</v>
      </c>
      <c r="CSF36" s="548">
        <f>SUM($J$22:CSF33)-1</f>
        <v>4.7269999999999985</v>
      </c>
      <c r="CSG36" s="548">
        <f>SUM($J$22:CSG33)-1</f>
        <v>4.7269999999999985</v>
      </c>
      <c r="CSH36" s="548">
        <f>SUM($J$22:CSH33)-1</f>
        <v>4.7269999999999985</v>
      </c>
      <c r="CSI36" s="548">
        <f>SUM($J$22:CSI33)-1</f>
        <v>4.7269999999999985</v>
      </c>
      <c r="CSJ36" s="548">
        <f>SUM($J$22:CSJ33)-1</f>
        <v>4.7269999999999985</v>
      </c>
      <c r="CSK36" s="548">
        <f>SUM($J$22:CSK33)-1</f>
        <v>4.7269999999999985</v>
      </c>
      <c r="CSL36" s="548">
        <f>SUM($J$22:CSL33)-1</f>
        <v>4.7269999999999985</v>
      </c>
      <c r="CSM36" s="548">
        <f>SUM($J$22:CSM33)-1</f>
        <v>4.7269999999999985</v>
      </c>
      <c r="CSN36" s="548">
        <f>SUM($J$22:CSN33)-1</f>
        <v>4.7269999999999985</v>
      </c>
      <c r="CSO36" s="548">
        <f>SUM($J$22:CSO33)-1</f>
        <v>4.7269999999999985</v>
      </c>
      <c r="CSP36" s="548">
        <f>SUM($J$22:CSP33)-1</f>
        <v>4.7269999999999985</v>
      </c>
      <c r="CSQ36" s="548">
        <f>SUM($J$22:CSQ33)-1</f>
        <v>4.7269999999999985</v>
      </c>
      <c r="CSR36" s="548">
        <f>SUM($J$22:CSR33)-1</f>
        <v>4.7269999999999985</v>
      </c>
      <c r="CSS36" s="548">
        <f>SUM($J$22:CSS33)-1</f>
        <v>4.7269999999999985</v>
      </c>
      <c r="CST36" s="548">
        <f>SUM($J$22:CST33)-1</f>
        <v>4.7269999999999985</v>
      </c>
      <c r="CSU36" s="548">
        <f>SUM($J$22:CSU33)-1</f>
        <v>4.7269999999999985</v>
      </c>
      <c r="CSV36" s="548">
        <f>SUM($J$22:CSV33)-1</f>
        <v>4.7269999999999985</v>
      </c>
      <c r="CSW36" s="548">
        <f>SUM($J$22:CSW33)-1</f>
        <v>4.7269999999999985</v>
      </c>
      <c r="CSX36" s="548">
        <f>SUM($J$22:CSX33)-1</f>
        <v>4.7269999999999985</v>
      </c>
      <c r="CSY36" s="548">
        <f>SUM($J$22:CSY33)-1</f>
        <v>4.7269999999999985</v>
      </c>
      <c r="CSZ36" s="548">
        <f>SUM($J$22:CSZ33)-1</f>
        <v>4.7269999999999985</v>
      </c>
      <c r="CTA36" s="548">
        <f>SUM($J$22:CTA33)-1</f>
        <v>4.7269999999999985</v>
      </c>
      <c r="CTB36" s="548">
        <f>SUM($J$22:CTB33)-1</f>
        <v>4.7269999999999985</v>
      </c>
      <c r="CTC36" s="548">
        <f>SUM($J$22:CTC33)-1</f>
        <v>4.7269999999999985</v>
      </c>
      <c r="CTD36" s="548">
        <f>SUM($J$22:CTD33)-1</f>
        <v>4.7269999999999985</v>
      </c>
      <c r="CTE36" s="548">
        <f>SUM($J$22:CTE33)-1</f>
        <v>4.7269999999999985</v>
      </c>
      <c r="CTF36" s="548">
        <f>SUM($J$22:CTF33)-1</f>
        <v>4.7269999999999985</v>
      </c>
      <c r="CTG36" s="548">
        <f>SUM($J$22:CTG33)-1</f>
        <v>4.7269999999999985</v>
      </c>
      <c r="CTH36" s="548">
        <f>SUM($J$22:CTH33)-1</f>
        <v>4.7269999999999985</v>
      </c>
      <c r="CTI36" s="548">
        <f>SUM($J$22:CTI33)-1</f>
        <v>4.7269999999999985</v>
      </c>
      <c r="CTJ36" s="548">
        <f>SUM($J$22:CTJ33)-1</f>
        <v>4.7269999999999985</v>
      </c>
      <c r="CTK36" s="548">
        <f>SUM($J$22:CTK33)-1</f>
        <v>4.7269999999999985</v>
      </c>
      <c r="CTL36" s="548">
        <f>SUM($J$22:CTL33)-1</f>
        <v>4.7269999999999985</v>
      </c>
      <c r="CTM36" s="548">
        <f>SUM($J$22:CTM33)-1</f>
        <v>4.7269999999999985</v>
      </c>
      <c r="CTN36" s="548">
        <f>SUM($J$22:CTN33)-1</f>
        <v>4.7269999999999985</v>
      </c>
      <c r="CTO36" s="548">
        <f>SUM($J$22:CTO33)-1</f>
        <v>4.7269999999999985</v>
      </c>
      <c r="CTP36" s="548">
        <f>SUM($J$22:CTP33)-1</f>
        <v>4.7269999999999985</v>
      </c>
      <c r="CTQ36" s="548">
        <f>SUM($J$22:CTQ33)-1</f>
        <v>4.7269999999999985</v>
      </c>
      <c r="CTR36" s="548">
        <f>SUM($J$22:CTR33)-1</f>
        <v>4.7269999999999985</v>
      </c>
      <c r="CTS36" s="548">
        <f>SUM($J$22:CTS33)-1</f>
        <v>4.7269999999999985</v>
      </c>
      <c r="CTT36" s="548">
        <f>SUM($J$22:CTT33)-1</f>
        <v>4.7269999999999985</v>
      </c>
      <c r="CTU36" s="548">
        <f>SUM($J$22:CTU33)-1</f>
        <v>4.7269999999999985</v>
      </c>
      <c r="CTV36" s="548">
        <f>SUM($J$22:CTV33)-1</f>
        <v>4.7269999999999985</v>
      </c>
      <c r="CTW36" s="548">
        <f>SUM($J$22:CTW33)-1</f>
        <v>4.7269999999999985</v>
      </c>
      <c r="CTX36" s="548">
        <f>SUM($J$22:CTX33)-1</f>
        <v>4.7269999999999985</v>
      </c>
      <c r="CTY36" s="548">
        <f>SUM($J$22:CTY33)-1</f>
        <v>4.7269999999999985</v>
      </c>
      <c r="CTZ36" s="548">
        <f>SUM($J$22:CTZ33)-1</f>
        <v>4.7269999999999985</v>
      </c>
      <c r="CUA36" s="548">
        <f>SUM($J$22:CUA33)-1</f>
        <v>4.7269999999999985</v>
      </c>
      <c r="CUB36" s="548">
        <f>SUM($J$22:CUB33)-1</f>
        <v>4.7269999999999985</v>
      </c>
      <c r="CUC36" s="548">
        <f>SUM($J$22:CUC33)-1</f>
        <v>4.7269999999999985</v>
      </c>
      <c r="CUD36" s="548">
        <f>SUM($J$22:CUD33)-1</f>
        <v>4.7269999999999985</v>
      </c>
      <c r="CUE36" s="548">
        <f>SUM($J$22:CUE33)-1</f>
        <v>4.7269999999999985</v>
      </c>
      <c r="CUF36" s="548">
        <f>SUM($J$22:CUF33)-1</f>
        <v>4.7269999999999985</v>
      </c>
      <c r="CUG36" s="548">
        <f>SUM($J$22:CUG33)-1</f>
        <v>4.7269999999999985</v>
      </c>
      <c r="CUH36" s="548">
        <f>SUM($J$22:CUH33)-1</f>
        <v>4.7269999999999985</v>
      </c>
      <c r="CUI36" s="548">
        <f>SUM($J$22:CUI33)-1</f>
        <v>4.7269999999999985</v>
      </c>
      <c r="CUJ36" s="548">
        <f>SUM($J$22:CUJ33)-1</f>
        <v>4.7269999999999985</v>
      </c>
      <c r="CUK36" s="548">
        <f>SUM($J$22:CUK33)-1</f>
        <v>4.7269999999999985</v>
      </c>
      <c r="CUL36" s="548">
        <f>SUM($J$22:CUL33)-1</f>
        <v>4.7269999999999985</v>
      </c>
      <c r="CUM36" s="548">
        <f>SUM($J$22:CUM33)-1</f>
        <v>4.7269999999999985</v>
      </c>
      <c r="CUN36" s="548">
        <f>SUM($J$22:CUN33)-1</f>
        <v>4.7269999999999985</v>
      </c>
      <c r="CUO36" s="548">
        <f>SUM($J$22:CUO33)-1</f>
        <v>4.7269999999999985</v>
      </c>
      <c r="CUP36" s="548">
        <f>SUM($J$22:CUP33)-1</f>
        <v>4.7269999999999985</v>
      </c>
      <c r="CUQ36" s="548">
        <f>SUM($J$22:CUQ33)-1</f>
        <v>4.7269999999999985</v>
      </c>
      <c r="CUR36" s="548">
        <f>SUM($J$22:CUR33)-1</f>
        <v>4.7269999999999985</v>
      </c>
      <c r="CUS36" s="548">
        <f>SUM($J$22:CUS33)-1</f>
        <v>4.7269999999999985</v>
      </c>
      <c r="CUT36" s="548">
        <f>SUM($J$22:CUT33)-1</f>
        <v>4.7269999999999985</v>
      </c>
      <c r="CUU36" s="548">
        <f>SUM($J$22:CUU33)-1</f>
        <v>4.7269999999999985</v>
      </c>
      <c r="CUV36" s="548">
        <f>SUM($J$22:CUV33)-1</f>
        <v>4.7269999999999985</v>
      </c>
      <c r="CUW36" s="548">
        <f>SUM($J$22:CUW33)-1</f>
        <v>4.7269999999999985</v>
      </c>
      <c r="CUX36" s="548">
        <f>SUM($J$22:CUX33)-1</f>
        <v>4.7269999999999985</v>
      </c>
      <c r="CUY36" s="548">
        <f>SUM($J$22:CUY33)-1</f>
        <v>4.7269999999999985</v>
      </c>
      <c r="CUZ36" s="548">
        <f>SUM($J$22:CUZ33)-1</f>
        <v>4.7269999999999985</v>
      </c>
      <c r="CVA36" s="548">
        <f>SUM($J$22:CVA33)-1</f>
        <v>4.7269999999999985</v>
      </c>
      <c r="CVB36" s="548">
        <f>SUM($J$22:CVB33)-1</f>
        <v>4.7269999999999985</v>
      </c>
      <c r="CVC36" s="548">
        <f>SUM($J$22:CVC33)-1</f>
        <v>4.7269999999999985</v>
      </c>
      <c r="CVD36" s="548">
        <f>SUM($J$22:CVD33)-1</f>
        <v>4.7269999999999985</v>
      </c>
      <c r="CVE36" s="548">
        <f>SUM($J$22:CVE33)-1</f>
        <v>4.7269999999999985</v>
      </c>
      <c r="CVF36" s="548">
        <f>SUM($J$22:CVF33)-1</f>
        <v>4.7269999999999985</v>
      </c>
      <c r="CVG36" s="548">
        <f>SUM($J$22:CVG33)-1</f>
        <v>4.7269999999999985</v>
      </c>
      <c r="CVH36" s="548">
        <f>SUM($J$22:CVH33)-1</f>
        <v>4.7269999999999985</v>
      </c>
      <c r="CVI36" s="548">
        <f>SUM($J$22:CVI33)-1</f>
        <v>4.7269999999999985</v>
      </c>
      <c r="CVJ36" s="548">
        <f>SUM($J$22:CVJ33)-1</f>
        <v>4.7269999999999985</v>
      </c>
      <c r="CVK36" s="548">
        <f>SUM($J$22:CVK33)-1</f>
        <v>4.7269999999999985</v>
      </c>
      <c r="CVL36" s="548">
        <f>SUM($J$22:CVL33)-1</f>
        <v>4.7269999999999985</v>
      </c>
      <c r="CVM36" s="548">
        <f>SUM($J$22:CVM33)-1</f>
        <v>4.7269999999999985</v>
      </c>
      <c r="CVN36" s="548">
        <f>SUM($J$22:CVN33)-1</f>
        <v>4.7269999999999985</v>
      </c>
      <c r="CVO36" s="548">
        <f>SUM($J$22:CVO33)-1</f>
        <v>4.7269999999999985</v>
      </c>
      <c r="CVP36" s="548">
        <f>SUM($J$22:CVP33)-1</f>
        <v>4.7269999999999985</v>
      </c>
      <c r="CVQ36" s="548">
        <f>SUM($J$22:CVQ33)-1</f>
        <v>4.7269999999999985</v>
      </c>
      <c r="CVR36" s="548">
        <f>SUM($J$22:CVR33)-1</f>
        <v>4.7269999999999985</v>
      </c>
      <c r="CVS36" s="548">
        <f>SUM($J$22:CVS33)-1</f>
        <v>4.7269999999999985</v>
      </c>
      <c r="CVT36" s="548">
        <f>SUM($J$22:CVT33)-1</f>
        <v>4.7269999999999985</v>
      </c>
      <c r="CVU36" s="548">
        <f>SUM($J$22:CVU33)-1</f>
        <v>4.7269999999999985</v>
      </c>
      <c r="CVV36" s="548">
        <f>SUM($J$22:CVV33)-1</f>
        <v>4.7269999999999985</v>
      </c>
      <c r="CVW36" s="548">
        <f>SUM($J$22:CVW33)-1</f>
        <v>4.7269999999999985</v>
      </c>
      <c r="CVX36" s="548">
        <f>SUM($J$22:CVX33)-1</f>
        <v>4.7269999999999985</v>
      </c>
      <c r="CVY36" s="548">
        <f>SUM($J$22:CVY33)-1</f>
        <v>4.7269999999999985</v>
      </c>
      <c r="CVZ36" s="548">
        <f>SUM($J$22:CVZ33)-1</f>
        <v>4.7269999999999985</v>
      </c>
      <c r="CWA36" s="548">
        <f>SUM($J$22:CWA33)-1</f>
        <v>4.7269999999999985</v>
      </c>
      <c r="CWB36" s="548">
        <f>SUM($J$22:CWB33)-1</f>
        <v>4.7269999999999985</v>
      </c>
      <c r="CWC36" s="548">
        <f>SUM($J$22:CWC33)-1</f>
        <v>4.7269999999999985</v>
      </c>
      <c r="CWD36" s="548">
        <f>SUM($J$22:CWD33)-1</f>
        <v>4.7269999999999985</v>
      </c>
      <c r="CWE36" s="548">
        <f>SUM($J$22:CWE33)-1</f>
        <v>4.7269999999999985</v>
      </c>
      <c r="CWF36" s="548">
        <f>SUM($J$22:CWF33)-1</f>
        <v>4.7269999999999985</v>
      </c>
      <c r="CWG36" s="548">
        <f>SUM($J$22:CWG33)-1</f>
        <v>4.7269999999999985</v>
      </c>
      <c r="CWH36" s="548">
        <f>SUM($J$22:CWH33)-1</f>
        <v>4.7269999999999985</v>
      </c>
      <c r="CWI36" s="548">
        <f>SUM($J$22:CWI33)-1</f>
        <v>4.7269999999999985</v>
      </c>
      <c r="CWJ36" s="548">
        <f>SUM($J$22:CWJ33)-1</f>
        <v>4.7269999999999985</v>
      </c>
      <c r="CWK36" s="548">
        <f>SUM($J$22:CWK33)-1</f>
        <v>4.7269999999999985</v>
      </c>
      <c r="CWL36" s="548">
        <f>SUM($J$22:CWL33)-1</f>
        <v>4.7269999999999985</v>
      </c>
      <c r="CWM36" s="548">
        <f>SUM($J$22:CWM33)-1</f>
        <v>4.7269999999999985</v>
      </c>
      <c r="CWN36" s="548">
        <f>SUM($J$22:CWN33)-1</f>
        <v>4.7269999999999985</v>
      </c>
      <c r="CWO36" s="548">
        <f>SUM($J$22:CWO33)-1</f>
        <v>4.7269999999999985</v>
      </c>
      <c r="CWP36" s="548">
        <f>SUM($J$22:CWP33)-1</f>
        <v>4.7269999999999985</v>
      </c>
      <c r="CWQ36" s="548">
        <f>SUM($J$22:CWQ33)-1</f>
        <v>4.7269999999999985</v>
      </c>
      <c r="CWR36" s="548">
        <f>SUM($J$22:CWR33)-1</f>
        <v>4.7269999999999985</v>
      </c>
      <c r="CWS36" s="548">
        <f>SUM($J$22:CWS33)-1</f>
        <v>4.7269999999999985</v>
      </c>
      <c r="CWT36" s="548">
        <f>SUM($J$22:CWT33)-1</f>
        <v>4.7269999999999985</v>
      </c>
      <c r="CWU36" s="548">
        <f>SUM($J$22:CWU33)-1</f>
        <v>4.7269999999999985</v>
      </c>
      <c r="CWV36" s="548">
        <f>SUM($J$22:CWV33)-1</f>
        <v>4.7269999999999985</v>
      </c>
      <c r="CWW36" s="548">
        <f>SUM($J$22:CWW33)-1</f>
        <v>4.7269999999999985</v>
      </c>
      <c r="CWX36" s="548">
        <f>SUM($J$22:CWX33)-1</f>
        <v>4.7269999999999985</v>
      </c>
      <c r="CWY36" s="548">
        <f>SUM($J$22:CWY33)-1</f>
        <v>4.7269999999999985</v>
      </c>
      <c r="CWZ36" s="548">
        <f>SUM($J$22:CWZ33)-1</f>
        <v>4.7269999999999985</v>
      </c>
      <c r="CXA36" s="548">
        <f>SUM($J$22:CXA33)-1</f>
        <v>4.7269999999999985</v>
      </c>
      <c r="CXB36" s="548">
        <f>SUM($J$22:CXB33)-1</f>
        <v>4.7269999999999985</v>
      </c>
      <c r="CXC36" s="548">
        <f>SUM($J$22:CXC33)-1</f>
        <v>4.7269999999999985</v>
      </c>
      <c r="CXD36" s="548">
        <f>SUM($J$22:CXD33)-1</f>
        <v>4.7269999999999985</v>
      </c>
      <c r="CXE36" s="548">
        <f>SUM($J$22:CXE33)-1</f>
        <v>4.7269999999999985</v>
      </c>
      <c r="CXF36" s="548">
        <f>SUM($J$22:CXF33)-1</f>
        <v>4.7269999999999985</v>
      </c>
      <c r="CXG36" s="548">
        <f>SUM($J$22:CXG33)-1</f>
        <v>4.7269999999999985</v>
      </c>
      <c r="CXH36" s="548">
        <f>SUM($J$22:CXH33)-1</f>
        <v>4.7269999999999985</v>
      </c>
      <c r="CXI36" s="548">
        <f>SUM($J$22:CXI33)-1</f>
        <v>4.7269999999999985</v>
      </c>
      <c r="CXJ36" s="548">
        <f>SUM($J$22:CXJ33)-1</f>
        <v>4.7269999999999985</v>
      </c>
      <c r="CXK36" s="548">
        <f>SUM($J$22:CXK33)-1</f>
        <v>4.7269999999999985</v>
      </c>
      <c r="CXL36" s="548">
        <f>SUM($J$22:CXL33)-1</f>
        <v>4.7269999999999985</v>
      </c>
      <c r="CXM36" s="548">
        <f>SUM($J$22:CXM33)-1</f>
        <v>4.7269999999999985</v>
      </c>
      <c r="CXN36" s="548">
        <f>SUM($J$22:CXN33)-1</f>
        <v>4.7269999999999985</v>
      </c>
      <c r="CXO36" s="548">
        <f>SUM($J$22:CXO33)-1</f>
        <v>4.7269999999999985</v>
      </c>
      <c r="CXP36" s="548">
        <f>SUM($J$22:CXP33)-1</f>
        <v>4.7269999999999985</v>
      </c>
      <c r="CXQ36" s="548">
        <f>SUM($J$22:CXQ33)-1</f>
        <v>4.7269999999999985</v>
      </c>
      <c r="CXR36" s="548">
        <f>SUM($J$22:CXR33)-1</f>
        <v>4.7269999999999985</v>
      </c>
      <c r="CXS36" s="548">
        <f>SUM($J$22:CXS33)-1</f>
        <v>4.7269999999999985</v>
      </c>
      <c r="CXT36" s="548">
        <f>SUM($J$22:CXT33)-1</f>
        <v>4.7269999999999985</v>
      </c>
      <c r="CXU36" s="548">
        <f>SUM($J$22:CXU33)-1</f>
        <v>4.7269999999999985</v>
      </c>
      <c r="CXV36" s="548">
        <f>SUM($J$22:CXV33)-1</f>
        <v>4.7269999999999985</v>
      </c>
      <c r="CXW36" s="548">
        <f>SUM($J$22:CXW33)-1</f>
        <v>4.7269999999999985</v>
      </c>
      <c r="CXX36" s="548">
        <f>SUM($J$22:CXX33)-1</f>
        <v>4.7269999999999985</v>
      </c>
      <c r="CXY36" s="548">
        <f>SUM($J$22:CXY33)-1</f>
        <v>4.7269999999999985</v>
      </c>
      <c r="CXZ36" s="548">
        <f>SUM($J$22:CXZ33)-1</f>
        <v>4.7269999999999985</v>
      </c>
      <c r="CYA36" s="548">
        <f>SUM($J$22:CYA33)-1</f>
        <v>4.7269999999999985</v>
      </c>
      <c r="CYB36" s="548">
        <f>SUM($J$22:CYB33)-1</f>
        <v>4.7269999999999985</v>
      </c>
      <c r="CYC36" s="548">
        <f>SUM($J$22:CYC33)-1</f>
        <v>4.7269999999999985</v>
      </c>
      <c r="CYD36" s="548">
        <f>SUM($J$22:CYD33)-1</f>
        <v>4.7269999999999985</v>
      </c>
      <c r="CYE36" s="548">
        <f>SUM($J$22:CYE33)-1</f>
        <v>4.7269999999999985</v>
      </c>
      <c r="CYF36" s="548">
        <f>SUM($J$22:CYF33)-1</f>
        <v>4.7269999999999985</v>
      </c>
      <c r="CYG36" s="548">
        <f>SUM($J$22:CYG33)-1</f>
        <v>4.7269999999999985</v>
      </c>
      <c r="CYH36" s="548">
        <f>SUM($J$22:CYH33)-1</f>
        <v>4.7269999999999985</v>
      </c>
      <c r="CYI36" s="548">
        <f>SUM($J$22:CYI33)-1</f>
        <v>4.7269999999999985</v>
      </c>
      <c r="CYJ36" s="548">
        <f>SUM($J$22:CYJ33)-1</f>
        <v>4.7269999999999985</v>
      </c>
      <c r="CYK36" s="548">
        <f>SUM($J$22:CYK33)-1</f>
        <v>4.7269999999999985</v>
      </c>
      <c r="CYL36" s="548">
        <f>SUM($J$22:CYL33)-1</f>
        <v>4.7269999999999985</v>
      </c>
      <c r="CYM36" s="548">
        <f>SUM($J$22:CYM33)-1</f>
        <v>4.7269999999999985</v>
      </c>
      <c r="CYN36" s="548">
        <f>SUM($J$22:CYN33)-1</f>
        <v>4.7269999999999985</v>
      </c>
      <c r="CYO36" s="548">
        <f>SUM($J$22:CYO33)-1</f>
        <v>4.7269999999999985</v>
      </c>
      <c r="CYP36" s="548">
        <f>SUM($J$22:CYP33)-1</f>
        <v>4.7269999999999985</v>
      </c>
      <c r="CYQ36" s="548">
        <f>SUM($J$22:CYQ33)-1</f>
        <v>4.7269999999999985</v>
      </c>
      <c r="CYR36" s="548">
        <f>SUM($J$22:CYR33)-1</f>
        <v>4.7269999999999985</v>
      </c>
      <c r="CYS36" s="548">
        <f>SUM($J$22:CYS33)-1</f>
        <v>4.7269999999999985</v>
      </c>
      <c r="CYT36" s="548">
        <f>SUM($J$22:CYT33)-1</f>
        <v>4.7269999999999985</v>
      </c>
      <c r="CYU36" s="548">
        <f>SUM($J$22:CYU33)-1</f>
        <v>4.7269999999999985</v>
      </c>
      <c r="CYV36" s="548">
        <f>SUM($J$22:CYV33)-1</f>
        <v>4.7269999999999985</v>
      </c>
      <c r="CYW36" s="548">
        <f>SUM($J$22:CYW33)-1</f>
        <v>4.7269999999999985</v>
      </c>
      <c r="CYX36" s="548">
        <f>SUM($J$22:CYX33)-1</f>
        <v>4.7269999999999985</v>
      </c>
      <c r="CYY36" s="548">
        <f>SUM($J$22:CYY33)-1</f>
        <v>4.7269999999999985</v>
      </c>
      <c r="CYZ36" s="548">
        <f>SUM($J$22:CYZ33)-1</f>
        <v>4.7269999999999985</v>
      </c>
      <c r="CZA36" s="548">
        <f>SUM($J$22:CZA33)-1</f>
        <v>4.7269999999999985</v>
      </c>
      <c r="CZB36" s="548">
        <f>SUM($J$22:CZB33)-1</f>
        <v>4.7269999999999985</v>
      </c>
      <c r="CZC36" s="548">
        <f>SUM($J$22:CZC33)-1</f>
        <v>4.7269999999999985</v>
      </c>
      <c r="CZD36" s="548">
        <f>SUM($J$22:CZD33)-1</f>
        <v>4.7269999999999985</v>
      </c>
      <c r="CZE36" s="548">
        <f>SUM($J$22:CZE33)-1</f>
        <v>4.7269999999999985</v>
      </c>
      <c r="CZF36" s="548">
        <f>SUM($J$22:CZF33)-1</f>
        <v>4.7269999999999985</v>
      </c>
      <c r="CZG36" s="548">
        <f>SUM($J$22:CZG33)-1</f>
        <v>4.7269999999999985</v>
      </c>
      <c r="CZH36" s="548">
        <f>SUM($J$22:CZH33)-1</f>
        <v>4.7269999999999985</v>
      </c>
      <c r="CZI36" s="548">
        <f>SUM($J$22:CZI33)-1</f>
        <v>4.7269999999999985</v>
      </c>
      <c r="CZJ36" s="548">
        <f>SUM($J$22:CZJ33)-1</f>
        <v>4.7269999999999985</v>
      </c>
      <c r="CZK36" s="548">
        <f>SUM($J$22:CZK33)-1</f>
        <v>4.7269999999999985</v>
      </c>
      <c r="CZL36" s="548">
        <f>SUM($J$22:CZL33)-1</f>
        <v>4.7269999999999985</v>
      </c>
      <c r="CZM36" s="548">
        <f>SUM($J$22:CZM33)-1</f>
        <v>4.7269999999999985</v>
      </c>
      <c r="CZN36" s="548">
        <f>SUM($J$22:CZN33)-1</f>
        <v>4.7269999999999985</v>
      </c>
      <c r="CZO36" s="548">
        <f>SUM($J$22:CZO33)-1</f>
        <v>4.7269999999999985</v>
      </c>
      <c r="CZP36" s="548">
        <f>SUM($J$22:CZP33)-1</f>
        <v>4.7269999999999985</v>
      </c>
      <c r="CZQ36" s="548">
        <f>SUM($J$22:CZQ33)-1</f>
        <v>4.7269999999999985</v>
      </c>
      <c r="CZR36" s="548">
        <f>SUM($J$22:CZR33)-1</f>
        <v>4.7269999999999985</v>
      </c>
      <c r="CZS36" s="548">
        <f>SUM($J$22:CZS33)-1</f>
        <v>4.7269999999999985</v>
      </c>
      <c r="CZT36" s="548">
        <f>SUM($J$22:CZT33)-1</f>
        <v>4.7269999999999985</v>
      </c>
      <c r="CZU36" s="548">
        <f>SUM($J$22:CZU33)-1</f>
        <v>4.7269999999999985</v>
      </c>
      <c r="CZV36" s="548">
        <f>SUM($J$22:CZV33)-1</f>
        <v>4.7269999999999985</v>
      </c>
      <c r="CZW36" s="548">
        <f>SUM($J$22:CZW33)-1</f>
        <v>4.7269999999999985</v>
      </c>
      <c r="CZX36" s="548">
        <f>SUM($J$22:CZX33)-1</f>
        <v>4.7269999999999985</v>
      </c>
      <c r="CZY36" s="548">
        <f>SUM($J$22:CZY33)-1</f>
        <v>4.7269999999999985</v>
      </c>
      <c r="CZZ36" s="548">
        <f>SUM($J$22:CZZ33)-1</f>
        <v>4.7269999999999985</v>
      </c>
      <c r="DAA36" s="548">
        <f>SUM($J$22:DAA33)-1</f>
        <v>4.7269999999999985</v>
      </c>
      <c r="DAB36" s="548">
        <f>SUM($J$22:DAB33)-1</f>
        <v>4.7269999999999985</v>
      </c>
      <c r="DAC36" s="548">
        <f>SUM($J$22:DAC33)-1</f>
        <v>4.7269999999999985</v>
      </c>
      <c r="DAD36" s="548">
        <f>SUM($J$22:DAD33)-1</f>
        <v>4.7269999999999985</v>
      </c>
      <c r="DAE36" s="548">
        <f>SUM($J$22:DAE33)-1</f>
        <v>4.7269999999999985</v>
      </c>
      <c r="DAF36" s="548">
        <f>SUM($J$22:DAF33)-1</f>
        <v>4.7269999999999985</v>
      </c>
      <c r="DAG36" s="548">
        <f>SUM($J$22:DAG33)-1</f>
        <v>4.7269999999999985</v>
      </c>
      <c r="DAH36" s="548">
        <f>SUM($J$22:DAH33)-1</f>
        <v>4.7269999999999985</v>
      </c>
      <c r="DAI36" s="548">
        <f>SUM($J$22:DAI33)-1</f>
        <v>4.7269999999999985</v>
      </c>
      <c r="DAJ36" s="548">
        <f>SUM($J$22:DAJ33)-1</f>
        <v>4.7269999999999985</v>
      </c>
      <c r="DAK36" s="548">
        <f>SUM($J$22:DAK33)-1</f>
        <v>4.7269999999999985</v>
      </c>
      <c r="DAL36" s="548">
        <f>SUM($J$22:DAL33)-1</f>
        <v>4.7269999999999985</v>
      </c>
      <c r="DAM36" s="548">
        <f>SUM($J$22:DAM33)-1</f>
        <v>4.7269999999999985</v>
      </c>
      <c r="DAN36" s="548">
        <f>SUM($J$22:DAN33)-1</f>
        <v>4.7269999999999985</v>
      </c>
      <c r="DAO36" s="548">
        <f>SUM($J$22:DAO33)-1</f>
        <v>4.7269999999999985</v>
      </c>
      <c r="DAP36" s="548">
        <f>SUM($J$22:DAP33)-1</f>
        <v>4.7269999999999985</v>
      </c>
      <c r="DAQ36" s="548">
        <f>SUM($J$22:DAQ33)-1</f>
        <v>4.7269999999999985</v>
      </c>
      <c r="DAR36" s="548">
        <f>SUM($J$22:DAR33)-1</f>
        <v>4.7269999999999985</v>
      </c>
      <c r="DAS36" s="548">
        <f>SUM($J$22:DAS33)-1</f>
        <v>4.7269999999999985</v>
      </c>
      <c r="DAT36" s="548">
        <f>SUM($J$22:DAT33)-1</f>
        <v>4.7269999999999985</v>
      </c>
      <c r="DAU36" s="548">
        <f>SUM($J$22:DAU33)-1</f>
        <v>4.7269999999999985</v>
      </c>
      <c r="DAV36" s="548">
        <f>SUM($J$22:DAV33)-1</f>
        <v>4.7269999999999985</v>
      </c>
      <c r="DAW36" s="548">
        <f>SUM($J$22:DAW33)-1</f>
        <v>4.7269999999999985</v>
      </c>
      <c r="DAX36" s="548">
        <f>SUM($J$22:DAX33)-1</f>
        <v>4.7269999999999985</v>
      </c>
      <c r="DAY36" s="548">
        <f>SUM($J$22:DAY33)-1</f>
        <v>4.7269999999999985</v>
      </c>
      <c r="DAZ36" s="548">
        <f>SUM($J$22:DAZ33)-1</f>
        <v>4.7269999999999985</v>
      </c>
      <c r="DBA36" s="548">
        <f>SUM($J$22:DBA33)-1</f>
        <v>4.7269999999999985</v>
      </c>
      <c r="DBB36" s="548">
        <f>SUM($J$22:DBB33)-1</f>
        <v>4.7269999999999985</v>
      </c>
      <c r="DBC36" s="548">
        <f>SUM($J$22:DBC33)-1</f>
        <v>4.7269999999999985</v>
      </c>
      <c r="DBD36" s="548">
        <f>SUM($J$22:DBD33)-1</f>
        <v>4.7269999999999985</v>
      </c>
      <c r="DBE36" s="548">
        <f>SUM($J$22:DBE33)-1</f>
        <v>4.7269999999999985</v>
      </c>
      <c r="DBF36" s="548">
        <f>SUM($J$22:DBF33)-1</f>
        <v>4.7269999999999985</v>
      </c>
      <c r="DBG36" s="548">
        <f>SUM($J$22:DBG33)-1</f>
        <v>4.7269999999999985</v>
      </c>
      <c r="DBH36" s="548">
        <f>SUM($J$22:DBH33)-1</f>
        <v>4.7269999999999985</v>
      </c>
      <c r="DBI36" s="548">
        <f>SUM($J$22:DBI33)-1</f>
        <v>4.7269999999999985</v>
      </c>
      <c r="DBJ36" s="548">
        <f>SUM($J$22:DBJ33)-1</f>
        <v>4.7269999999999985</v>
      </c>
      <c r="DBK36" s="548">
        <f>SUM($J$22:DBK33)-1</f>
        <v>4.7269999999999985</v>
      </c>
      <c r="DBL36" s="548">
        <f>SUM($J$22:DBL33)-1</f>
        <v>4.7269999999999985</v>
      </c>
      <c r="DBM36" s="548">
        <f>SUM($J$22:DBM33)-1</f>
        <v>4.7269999999999985</v>
      </c>
      <c r="DBN36" s="548">
        <f>SUM($J$22:DBN33)-1</f>
        <v>4.7269999999999985</v>
      </c>
      <c r="DBO36" s="548">
        <f>SUM($J$22:DBO33)-1</f>
        <v>4.7269999999999985</v>
      </c>
      <c r="DBP36" s="548">
        <f>SUM($J$22:DBP33)-1</f>
        <v>4.7269999999999985</v>
      </c>
      <c r="DBQ36" s="548">
        <f>SUM($J$22:DBQ33)-1</f>
        <v>4.7269999999999985</v>
      </c>
      <c r="DBR36" s="548">
        <f>SUM($J$22:DBR33)-1</f>
        <v>4.7269999999999985</v>
      </c>
      <c r="DBS36" s="548">
        <f>SUM($J$22:DBS33)-1</f>
        <v>4.7269999999999985</v>
      </c>
      <c r="DBT36" s="548">
        <f>SUM($J$22:DBT33)-1</f>
        <v>4.7269999999999985</v>
      </c>
      <c r="DBU36" s="548">
        <f>SUM($J$22:DBU33)-1</f>
        <v>4.7269999999999985</v>
      </c>
      <c r="DBV36" s="548">
        <f>SUM($J$22:DBV33)-1</f>
        <v>4.7269999999999985</v>
      </c>
      <c r="DBW36" s="548">
        <f>SUM($J$22:DBW33)-1</f>
        <v>4.7269999999999985</v>
      </c>
      <c r="DBX36" s="548">
        <f>SUM($J$22:DBX33)-1</f>
        <v>4.7269999999999985</v>
      </c>
      <c r="DBY36" s="548">
        <f>SUM($J$22:DBY33)-1</f>
        <v>4.7269999999999985</v>
      </c>
      <c r="DBZ36" s="548">
        <f>SUM($J$22:DBZ33)-1</f>
        <v>4.7269999999999985</v>
      </c>
      <c r="DCA36" s="548">
        <f>SUM($J$22:DCA33)-1</f>
        <v>4.7269999999999985</v>
      </c>
      <c r="DCB36" s="548">
        <f>SUM($J$22:DCB33)-1</f>
        <v>4.7269999999999985</v>
      </c>
      <c r="DCC36" s="548">
        <f>SUM($J$22:DCC33)-1</f>
        <v>4.7269999999999985</v>
      </c>
      <c r="DCD36" s="548">
        <f>SUM($J$22:DCD33)-1</f>
        <v>4.7269999999999985</v>
      </c>
      <c r="DCE36" s="548">
        <f>SUM($J$22:DCE33)-1</f>
        <v>4.7269999999999985</v>
      </c>
      <c r="DCF36" s="548">
        <f>SUM($J$22:DCF33)-1</f>
        <v>4.7269999999999985</v>
      </c>
      <c r="DCG36" s="548">
        <f>SUM($J$22:DCG33)-1</f>
        <v>4.7269999999999985</v>
      </c>
      <c r="DCH36" s="548">
        <f>SUM($J$22:DCH33)-1</f>
        <v>4.7269999999999985</v>
      </c>
      <c r="DCI36" s="548">
        <f>SUM($J$22:DCI33)-1</f>
        <v>4.7269999999999985</v>
      </c>
      <c r="DCJ36" s="548">
        <f>SUM($J$22:DCJ33)-1</f>
        <v>4.7269999999999985</v>
      </c>
      <c r="DCK36" s="548">
        <f>SUM($J$22:DCK33)-1</f>
        <v>4.7269999999999985</v>
      </c>
      <c r="DCL36" s="548">
        <f>SUM($J$22:DCL33)-1</f>
        <v>4.7269999999999985</v>
      </c>
      <c r="DCM36" s="548">
        <f>SUM($J$22:DCM33)-1</f>
        <v>4.7269999999999985</v>
      </c>
      <c r="DCN36" s="548">
        <f>SUM($J$22:DCN33)-1</f>
        <v>4.7269999999999985</v>
      </c>
      <c r="DCO36" s="548">
        <f>SUM($J$22:DCO33)-1</f>
        <v>4.7269999999999985</v>
      </c>
      <c r="DCP36" s="548">
        <f>SUM($J$22:DCP33)-1</f>
        <v>4.7269999999999985</v>
      </c>
      <c r="DCQ36" s="548">
        <f>SUM($J$22:DCQ33)-1</f>
        <v>4.7269999999999985</v>
      </c>
      <c r="DCR36" s="548">
        <f>SUM($J$22:DCR33)-1</f>
        <v>4.7269999999999985</v>
      </c>
      <c r="DCS36" s="548">
        <f>SUM($J$22:DCS33)-1</f>
        <v>4.7269999999999985</v>
      </c>
      <c r="DCT36" s="548">
        <f>SUM($J$22:DCT33)-1</f>
        <v>4.7269999999999985</v>
      </c>
      <c r="DCU36" s="548">
        <f>SUM($J$22:DCU33)-1</f>
        <v>4.7269999999999985</v>
      </c>
      <c r="DCV36" s="548">
        <f>SUM($J$22:DCV33)-1</f>
        <v>4.7269999999999985</v>
      </c>
      <c r="DCW36" s="548">
        <f>SUM($J$22:DCW33)-1</f>
        <v>4.7269999999999985</v>
      </c>
      <c r="DCX36" s="548">
        <f>SUM($J$22:DCX33)-1</f>
        <v>4.7269999999999985</v>
      </c>
      <c r="DCY36" s="548">
        <f>SUM($J$22:DCY33)-1</f>
        <v>4.7269999999999985</v>
      </c>
      <c r="DCZ36" s="548">
        <f>SUM($J$22:DCZ33)-1</f>
        <v>4.7269999999999985</v>
      </c>
      <c r="DDA36" s="548">
        <f>SUM($J$22:DDA33)-1</f>
        <v>4.7269999999999985</v>
      </c>
      <c r="DDB36" s="548">
        <f>SUM($J$22:DDB33)-1</f>
        <v>4.7269999999999985</v>
      </c>
      <c r="DDC36" s="548">
        <f>SUM($J$22:DDC33)-1</f>
        <v>4.7269999999999985</v>
      </c>
      <c r="DDD36" s="548">
        <f>SUM($J$22:DDD33)-1</f>
        <v>4.7269999999999985</v>
      </c>
      <c r="DDE36" s="548">
        <f>SUM($J$22:DDE33)-1</f>
        <v>4.7269999999999985</v>
      </c>
      <c r="DDF36" s="548">
        <f>SUM($J$22:DDF33)-1</f>
        <v>4.7269999999999985</v>
      </c>
      <c r="DDG36" s="548">
        <f>SUM($J$22:DDG33)-1</f>
        <v>4.7269999999999985</v>
      </c>
      <c r="DDH36" s="548">
        <f>SUM($J$22:DDH33)-1</f>
        <v>4.7269999999999985</v>
      </c>
      <c r="DDI36" s="548">
        <f>SUM($J$22:DDI33)-1</f>
        <v>4.7269999999999985</v>
      </c>
      <c r="DDJ36" s="548">
        <f>SUM($J$22:DDJ33)-1</f>
        <v>4.7269999999999985</v>
      </c>
      <c r="DDK36" s="548">
        <f>SUM($J$22:DDK33)-1</f>
        <v>4.7269999999999985</v>
      </c>
      <c r="DDL36" s="548">
        <f>SUM($J$22:DDL33)-1</f>
        <v>4.7269999999999985</v>
      </c>
      <c r="DDM36" s="548">
        <f>SUM($J$22:DDM33)-1</f>
        <v>4.7269999999999985</v>
      </c>
      <c r="DDN36" s="548">
        <f>SUM($J$22:DDN33)-1</f>
        <v>4.7269999999999985</v>
      </c>
      <c r="DDO36" s="548">
        <f>SUM($J$22:DDO33)-1</f>
        <v>4.7269999999999985</v>
      </c>
      <c r="DDP36" s="548">
        <f>SUM($J$22:DDP33)-1</f>
        <v>4.7269999999999985</v>
      </c>
      <c r="DDQ36" s="548">
        <f>SUM($J$22:DDQ33)-1</f>
        <v>4.7269999999999985</v>
      </c>
      <c r="DDR36" s="548">
        <f>SUM($J$22:DDR33)-1</f>
        <v>4.7269999999999985</v>
      </c>
      <c r="DDS36" s="548">
        <f>SUM($J$22:DDS33)-1</f>
        <v>4.7269999999999985</v>
      </c>
      <c r="DDT36" s="548">
        <f>SUM($J$22:DDT33)-1</f>
        <v>4.7269999999999985</v>
      </c>
      <c r="DDU36" s="548">
        <f>SUM($J$22:DDU33)-1</f>
        <v>4.7269999999999985</v>
      </c>
      <c r="DDV36" s="548">
        <f>SUM($J$22:DDV33)-1</f>
        <v>4.7269999999999985</v>
      </c>
      <c r="DDW36" s="548">
        <f>SUM($J$22:DDW33)-1</f>
        <v>4.7269999999999985</v>
      </c>
      <c r="DDX36" s="548">
        <f>SUM($J$22:DDX33)-1</f>
        <v>4.7269999999999985</v>
      </c>
      <c r="DDY36" s="548">
        <f>SUM($J$22:DDY33)-1</f>
        <v>4.7269999999999985</v>
      </c>
      <c r="DDZ36" s="548">
        <f>SUM($J$22:DDZ33)-1</f>
        <v>4.7269999999999985</v>
      </c>
      <c r="DEA36" s="548">
        <f>SUM($J$22:DEA33)-1</f>
        <v>4.7269999999999985</v>
      </c>
      <c r="DEB36" s="548">
        <f>SUM($J$22:DEB33)-1</f>
        <v>4.7269999999999985</v>
      </c>
      <c r="DEC36" s="548">
        <f>SUM($J$22:DEC33)-1</f>
        <v>4.7269999999999985</v>
      </c>
      <c r="DED36" s="548">
        <f>SUM($J$22:DED33)-1</f>
        <v>4.7269999999999985</v>
      </c>
      <c r="DEE36" s="548">
        <f>SUM($J$22:DEE33)-1</f>
        <v>4.7269999999999985</v>
      </c>
      <c r="DEF36" s="548">
        <f>SUM($J$22:DEF33)-1</f>
        <v>4.7269999999999985</v>
      </c>
      <c r="DEG36" s="548">
        <f>SUM($J$22:DEG33)-1</f>
        <v>4.7269999999999985</v>
      </c>
      <c r="DEH36" s="548">
        <f>SUM($J$22:DEH33)-1</f>
        <v>4.7269999999999985</v>
      </c>
      <c r="DEI36" s="548">
        <f>SUM($J$22:DEI33)-1</f>
        <v>4.7269999999999985</v>
      </c>
      <c r="DEJ36" s="548">
        <f>SUM($J$22:DEJ33)-1</f>
        <v>4.7269999999999985</v>
      </c>
      <c r="DEK36" s="548">
        <f>SUM($J$22:DEK33)-1</f>
        <v>4.7269999999999985</v>
      </c>
      <c r="DEL36" s="548">
        <f>SUM($J$22:DEL33)-1</f>
        <v>4.7269999999999985</v>
      </c>
      <c r="DEM36" s="548">
        <f>SUM($J$22:DEM33)-1</f>
        <v>4.7269999999999985</v>
      </c>
      <c r="DEN36" s="548">
        <f>SUM($J$22:DEN33)-1</f>
        <v>4.7269999999999985</v>
      </c>
      <c r="DEO36" s="548">
        <f>SUM($J$22:DEO33)-1</f>
        <v>4.7269999999999985</v>
      </c>
      <c r="DEP36" s="548">
        <f>SUM($J$22:DEP33)-1</f>
        <v>4.7269999999999985</v>
      </c>
      <c r="DEQ36" s="548">
        <f>SUM($J$22:DEQ33)-1</f>
        <v>4.7269999999999985</v>
      </c>
      <c r="DER36" s="548">
        <f>SUM($J$22:DER33)-1</f>
        <v>4.7269999999999985</v>
      </c>
      <c r="DES36" s="548">
        <f>SUM($J$22:DES33)-1</f>
        <v>4.7269999999999985</v>
      </c>
      <c r="DET36" s="548">
        <f>SUM($J$22:DET33)-1</f>
        <v>4.7269999999999985</v>
      </c>
      <c r="DEU36" s="548">
        <f>SUM($J$22:DEU33)-1</f>
        <v>4.7269999999999985</v>
      </c>
      <c r="DEV36" s="548">
        <f>SUM($J$22:DEV33)-1</f>
        <v>4.7269999999999985</v>
      </c>
      <c r="DEW36" s="548">
        <f>SUM($J$22:DEW33)-1</f>
        <v>4.7269999999999985</v>
      </c>
      <c r="DEX36" s="548">
        <f>SUM($J$22:DEX33)-1</f>
        <v>4.7269999999999985</v>
      </c>
      <c r="DEY36" s="548">
        <f>SUM($J$22:DEY33)-1</f>
        <v>4.7269999999999985</v>
      </c>
      <c r="DEZ36" s="548">
        <f>SUM($J$22:DEZ33)-1</f>
        <v>4.7269999999999985</v>
      </c>
      <c r="DFA36" s="548">
        <f>SUM($J$22:DFA33)-1</f>
        <v>4.7269999999999985</v>
      </c>
      <c r="DFB36" s="548">
        <f>SUM($J$22:DFB33)-1</f>
        <v>4.7269999999999985</v>
      </c>
      <c r="DFC36" s="548">
        <f>SUM($J$22:DFC33)-1</f>
        <v>4.7269999999999985</v>
      </c>
      <c r="DFD36" s="548">
        <f>SUM($J$22:DFD33)-1</f>
        <v>4.7269999999999985</v>
      </c>
      <c r="DFE36" s="548">
        <f>SUM($J$22:DFE33)-1</f>
        <v>4.7269999999999985</v>
      </c>
      <c r="DFF36" s="548">
        <f>SUM($J$22:DFF33)-1</f>
        <v>4.7269999999999985</v>
      </c>
      <c r="DFG36" s="548">
        <f>SUM($J$22:DFG33)-1</f>
        <v>4.7269999999999985</v>
      </c>
      <c r="DFH36" s="548">
        <f>SUM($J$22:DFH33)-1</f>
        <v>4.7269999999999985</v>
      </c>
      <c r="DFI36" s="548">
        <f>SUM($J$22:DFI33)-1</f>
        <v>4.7269999999999985</v>
      </c>
      <c r="DFJ36" s="548">
        <f>SUM($J$22:DFJ33)-1</f>
        <v>4.7269999999999985</v>
      </c>
      <c r="DFK36" s="548">
        <f>SUM($J$22:DFK33)-1</f>
        <v>4.7269999999999985</v>
      </c>
      <c r="DFL36" s="548">
        <f>SUM($J$22:DFL33)-1</f>
        <v>4.7269999999999985</v>
      </c>
      <c r="DFM36" s="548">
        <f>SUM($J$22:DFM33)-1</f>
        <v>4.7269999999999985</v>
      </c>
      <c r="DFN36" s="548">
        <f>SUM($J$22:DFN33)-1</f>
        <v>4.7269999999999985</v>
      </c>
      <c r="DFO36" s="548">
        <f>SUM($J$22:DFO33)-1</f>
        <v>4.7269999999999985</v>
      </c>
      <c r="DFP36" s="548">
        <f>SUM($J$22:DFP33)-1</f>
        <v>4.7269999999999985</v>
      </c>
      <c r="DFQ36" s="548">
        <f>SUM($J$22:DFQ33)-1</f>
        <v>4.7269999999999985</v>
      </c>
      <c r="DFR36" s="548">
        <f>SUM($J$22:DFR33)-1</f>
        <v>4.7269999999999985</v>
      </c>
      <c r="DFS36" s="548">
        <f>SUM($J$22:DFS33)-1</f>
        <v>4.7269999999999985</v>
      </c>
      <c r="DFT36" s="548">
        <f>SUM($J$22:DFT33)-1</f>
        <v>4.7269999999999985</v>
      </c>
      <c r="DFU36" s="548">
        <f>SUM($J$22:DFU33)-1</f>
        <v>4.7269999999999985</v>
      </c>
      <c r="DFV36" s="548">
        <f>SUM($J$22:DFV33)-1</f>
        <v>4.7269999999999985</v>
      </c>
      <c r="DFW36" s="548">
        <f>SUM($J$22:DFW33)-1</f>
        <v>4.7269999999999985</v>
      </c>
      <c r="DFX36" s="548">
        <f>SUM($J$22:DFX33)-1</f>
        <v>4.7269999999999985</v>
      </c>
      <c r="DFY36" s="548">
        <f>SUM($J$22:DFY33)-1</f>
        <v>4.7269999999999985</v>
      </c>
      <c r="DFZ36" s="548">
        <f>SUM($J$22:DFZ33)-1</f>
        <v>4.7269999999999985</v>
      </c>
      <c r="DGA36" s="548">
        <f>SUM($J$22:DGA33)-1</f>
        <v>4.7269999999999985</v>
      </c>
      <c r="DGB36" s="548">
        <f>SUM($J$22:DGB33)-1</f>
        <v>4.7269999999999985</v>
      </c>
      <c r="DGC36" s="548">
        <f>SUM($J$22:DGC33)-1</f>
        <v>4.7269999999999985</v>
      </c>
      <c r="DGD36" s="548">
        <f>SUM($J$22:DGD33)-1</f>
        <v>4.7269999999999985</v>
      </c>
      <c r="DGE36" s="548">
        <f>SUM($J$22:DGE33)-1</f>
        <v>4.7269999999999985</v>
      </c>
      <c r="DGF36" s="548">
        <f>SUM($J$22:DGF33)-1</f>
        <v>4.7269999999999985</v>
      </c>
      <c r="DGG36" s="548">
        <f>SUM($J$22:DGG33)-1</f>
        <v>4.7269999999999985</v>
      </c>
      <c r="DGH36" s="548">
        <f>SUM($J$22:DGH33)-1</f>
        <v>4.7269999999999985</v>
      </c>
      <c r="DGI36" s="548">
        <f>SUM($J$22:DGI33)-1</f>
        <v>4.7269999999999985</v>
      </c>
      <c r="DGJ36" s="548">
        <f>SUM($J$22:DGJ33)-1</f>
        <v>4.7269999999999985</v>
      </c>
      <c r="DGK36" s="548">
        <f>SUM($J$22:DGK33)-1</f>
        <v>4.7269999999999985</v>
      </c>
      <c r="DGL36" s="548">
        <f>SUM($J$22:DGL33)-1</f>
        <v>4.7269999999999985</v>
      </c>
      <c r="DGM36" s="548">
        <f>SUM($J$22:DGM33)-1</f>
        <v>4.7269999999999985</v>
      </c>
      <c r="DGN36" s="548">
        <f>SUM($J$22:DGN33)-1</f>
        <v>4.7269999999999985</v>
      </c>
      <c r="DGO36" s="548">
        <f>SUM($J$22:DGO33)-1</f>
        <v>4.7269999999999985</v>
      </c>
      <c r="DGP36" s="548">
        <f>SUM($J$22:DGP33)-1</f>
        <v>4.7269999999999985</v>
      </c>
      <c r="DGQ36" s="548">
        <f>SUM($J$22:DGQ33)-1</f>
        <v>4.7269999999999985</v>
      </c>
      <c r="DGR36" s="548">
        <f>SUM($J$22:DGR33)-1</f>
        <v>4.7269999999999985</v>
      </c>
      <c r="DGS36" s="548">
        <f>SUM($J$22:DGS33)-1</f>
        <v>4.7269999999999985</v>
      </c>
      <c r="DGT36" s="548">
        <f>SUM($J$22:DGT33)-1</f>
        <v>4.7269999999999985</v>
      </c>
      <c r="DGU36" s="548">
        <f>SUM($J$22:DGU33)-1</f>
        <v>4.7269999999999985</v>
      </c>
      <c r="DGV36" s="548">
        <f>SUM($J$22:DGV33)-1</f>
        <v>4.7269999999999985</v>
      </c>
      <c r="DGW36" s="548">
        <f>SUM($J$22:DGW33)-1</f>
        <v>4.7269999999999985</v>
      </c>
      <c r="DGX36" s="548">
        <f>SUM($J$22:DGX33)-1</f>
        <v>4.7269999999999985</v>
      </c>
      <c r="DGY36" s="548">
        <f>SUM($J$22:DGY33)-1</f>
        <v>4.7269999999999985</v>
      </c>
      <c r="DGZ36" s="548">
        <f>SUM($J$22:DGZ33)-1</f>
        <v>4.7269999999999985</v>
      </c>
      <c r="DHA36" s="548">
        <f>SUM($J$22:DHA33)-1</f>
        <v>4.7269999999999985</v>
      </c>
      <c r="DHB36" s="548">
        <f>SUM($J$22:DHB33)-1</f>
        <v>4.7269999999999985</v>
      </c>
      <c r="DHC36" s="548">
        <f>SUM($J$22:DHC33)-1</f>
        <v>4.7269999999999985</v>
      </c>
      <c r="DHD36" s="548">
        <f>SUM($J$22:DHD33)-1</f>
        <v>4.7269999999999985</v>
      </c>
      <c r="DHE36" s="548">
        <f>SUM($J$22:DHE33)-1</f>
        <v>4.7269999999999985</v>
      </c>
      <c r="DHF36" s="548">
        <f>SUM($J$22:DHF33)-1</f>
        <v>4.7269999999999985</v>
      </c>
      <c r="DHG36" s="548">
        <f>SUM($J$22:DHG33)-1</f>
        <v>4.7269999999999985</v>
      </c>
      <c r="DHH36" s="548">
        <f>SUM($J$22:DHH33)-1</f>
        <v>4.7269999999999985</v>
      </c>
      <c r="DHI36" s="548">
        <f>SUM($J$22:DHI33)-1</f>
        <v>4.7269999999999985</v>
      </c>
      <c r="DHJ36" s="548">
        <f>SUM($J$22:DHJ33)-1</f>
        <v>4.7269999999999985</v>
      </c>
      <c r="DHK36" s="548">
        <f>SUM($J$22:DHK33)-1</f>
        <v>4.7269999999999985</v>
      </c>
      <c r="DHL36" s="548">
        <f>SUM($J$22:DHL33)-1</f>
        <v>4.7269999999999985</v>
      </c>
      <c r="DHM36" s="548">
        <f>SUM($J$22:DHM33)-1</f>
        <v>4.7269999999999985</v>
      </c>
      <c r="DHN36" s="548">
        <f>SUM($J$22:DHN33)-1</f>
        <v>4.7269999999999985</v>
      </c>
      <c r="DHO36" s="548">
        <f>SUM($J$22:DHO33)-1</f>
        <v>4.7269999999999985</v>
      </c>
      <c r="DHP36" s="548">
        <f>SUM($J$22:DHP33)-1</f>
        <v>4.7269999999999985</v>
      </c>
      <c r="DHQ36" s="548">
        <f>SUM($J$22:DHQ33)-1</f>
        <v>4.7269999999999985</v>
      </c>
      <c r="DHR36" s="548">
        <f>SUM($J$22:DHR33)-1</f>
        <v>4.7269999999999985</v>
      </c>
      <c r="DHS36" s="548">
        <f>SUM($J$22:DHS33)-1</f>
        <v>4.7269999999999985</v>
      </c>
      <c r="DHT36" s="548">
        <f>SUM($J$22:DHT33)-1</f>
        <v>4.7269999999999985</v>
      </c>
      <c r="DHU36" s="548">
        <f>SUM($J$22:DHU33)-1</f>
        <v>4.7269999999999985</v>
      </c>
      <c r="DHV36" s="548">
        <f>SUM($J$22:DHV33)-1</f>
        <v>4.7269999999999985</v>
      </c>
      <c r="DHW36" s="548">
        <f>SUM($J$22:DHW33)-1</f>
        <v>4.7269999999999985</v>
      </c>
      <c r="DHX36" s="548">
        <f>SUM($J$22:DHX33)-1</f>
        <v>4.7269999999999985</v>
      </c>
      <c r="DHY36" s="548">
        <f>SUM($J$22:DHY33)-1</f>
        <v>4.7269999999999985</v>
      </c>
      <c r="DHZ36" s="548">
        <f>SUM($J$22:DHZ33)-1</f>
        <v>4.7269999999999985</v>
      </c>
      <c r="DIA36" s="548">
        <f>SUM($J$22:DIA33)-1</f>
        <v>4.7269999999999985</v>
      </c>
      <c r="DIB36" s="548">
        <f>SUM($J$22:DIB33)-1</f>
        <v>4.7269999999999985</v>
      </c>
      <c r="DIC36" s="548">
        <f>SUM($J$22:DIC33)-1</f>
        <v>4.7269999999999985</v>
      </c>
      <c r="DID36" s="548">
        <f>SUM($J$22:DID33)-1</f>
        <v>4.7269999999999985</v>
      </c>
      <c r="DIE36" s="548">
        <f>SUM($J$22:DIE33)-1</f>
        <v>4.7269999999999985</v>
      </c>
      <c r="DIF36" s="548">
        <f>SUM($J$22:DIF33)-1</f>
        <v>4.7269999999999985</v>
      </c>
      <c r="DIG36" s="548">
        <f>SUM($J$22:DIG33)-1</f>
        <v>4.7269999999999985</v>
      </c>
      <c r="DIH36" s="548">
        <f>SUM($J$22:DIH33)-1</f>
        <v>4.7269999999999985</v>
      </c>
      <c r="DII36" s="548">
        <f>SUM($J$22:DII33)-1</f>
        <v>4.7269999999999985</v>
      </c>
      <c r="DIJ36" s="548">
        <f>SUM($J$22:DIJ33)-1</f>
        <v>4.7269999999999985</v>
      </c>
      <c r="DIK36" s="548">
        <f>SUM($J$22:DIK33)-1</f>
        <v>4.7269999999999985</v>
      </c>
      <c r="DIL36" s="548">
        <f>SUM($J$22:DIL33)-1</f>
        <v>4.7269999999999985</v>
      </c>
      <c r="DIM36" s="548">
        <f>SUM($J$22:DIM33)-1</f>
        <v>4.7269999999999985</v>
      </c>
      <c r="DIN36" s="548">
        <f>SUM($J$22:DIN33)-1</f>
        <v>4.7269999999999985</v>
      </c>
      <c r="DIO36" s="548">
        <f>SUM($J$22:DIO33)-1</f>
        <v>4.7269999999999985</v>
      </c>
      <c r="DIP36" s="548">
        <f>SUM($J$22:DIP33)-1</f>
        <v>4.7269999999999985</v>
      </c>
      <c r="DIQ36" s="548">
        <f>SUM($J$22:DIQ33)-1</f>
        <v>4.7269999999999985</v>
      </c>
      <c r="DIR36" s="548">
        <f>SUM($J$22:DIR33)-1</f>
        <v>4.7269999999999985</v>
      </c>
      <c r="DIS36" s="548">
        <f>SUM($J$22:DIS33)-1</f>
        <v>4.7269999999999985</v>
      </c>
      <c r="DIT36" s="548">
        <f>SUM($J$22:DIT33)-1</f>
        <v>4.7269999999999985</v>
      </c>
      <c r="DIU36" s="548">
        <f>SUM($J$22:DIU33)-1</f>
        <v>4.7269999999999985</v>
      </c>
      <c r="DIV36" s="548">
        <f>SUM($J$22:DIV33)-1</f>
        <v>4.7269999999999985</v>
      </c>
      <c r="DIW36" s="548">
        <f>SUM($J$22:DIW33)-1</f>
        <v>4.7269999999999985</v>
      </c>
      <c r="DIX36" s="548">
        <f>SUM($J$22:DIX33)-1</f>
        <v>4.7269999999999985</v>
      </c>
      <c r="DIY36" s="548">
        <f>SUM($J$22:DIY33)-1</f>
        <v>4.7269999999999985</v>
      </c>
      <c r="DIZ36" s="548">
        <f>SUM($J$22:DIZ33)-1</f>
        <v>4.7269999999999985</v>
      </c>
      <c r="DJA36" s="548">
        <f>SUM($J$22:DJA33)-1</f>
        <v>4.7269999999999985</v>
      </c>
      <c r="DJB36" s="548">
        <f>SUM($J$22:DJB33)-1</f>
        <v>4.7269999999999985</v>
      </c>
      <c r="DJC36" s="548">
        <f>SUM($J$22:DJC33)-1</f>
        <v>4.7269999999999985</v>
      </c>
      <c r="DJD36" s="548">
        <f>SUM($J$22:DJD33)-1</f>
        <v>4.7269999999999985</v>
      </c>
      <c r="DJE36" s="548">
        <f>SUM($J$22:DJE33)-1</f>
        <v>4.7269999999999985</v>
      </c>
      <c r="DJF36" s="548">
        <f>SUM($J$22:DJF33)-1</f>
        <v>4.7269999999999985</v>
      </c>
      <c r="DJG36" s="548">
        <f>SUM($J$22:DJG33)-1</f>
        <v>4.7269999999999985</v>
      </c>
      <c r="DJH36" s="548">
        <f>SUM($J$22:DJH33)-1</f>
        <v>4.7269999999999985</v>
      </c>
      <c r="DJI36" s="548">
        <f>SUM($J$22:DJI33)-1</f>
        <v>4.7269999999999985</v>
      </c>
      <c r="DJJ36" s="548">
        <f>SUM($J$22:DJJ33)-1</f>
        <v>4.7269999999999985</v>
      </c>
      <c r="DJK36" s="548">
        <f>SUM($J$22:DJK33)-1</f>
        <v>4.7269999999999985</v>
      </c>
      <c r="DJL36" s="548">
        <f>SUM($J$22:DJL33)-1</f>
        <v>4.7269999999999985</v>
      </c>
      <c r="DJM36" s="548">
        <f>SUM($J$22:DJM33)-1</f>
        <v>4.7269999999999985</v>
      </c>
      <c r="DJN36" s="548">
        <f>SUM($J$22:DJN33)-1</f>
        <v>4.7269999999999985</v>
      </c>
      <c r="DJO36" s="548">
        <f>SUM($J$22:DJO33)-1</f>
        <v>4.7269999999999985</v>
      </c>
      <c r="DJP36" s="548">
        <f>SUM($J$22:DJP33)-1</f>
        <v>4.7269999999999985</v>
      </c>
      <c r="DJQ36" s="548">
        <f>SUM($J$22:DJQ33)-1</f>
        <v>4.7269999999999985</v>
      </c>
      <c r="DJR36" s="548">
        <f>SUM($J$22:DJR33)-1</f>
        <v>4.7269999999999985</v>
      </c>
      <c r="DJS36" s="548">
        <f>SUM($J$22:DJS33)-1</f>
        <v>4.7269999999999985</v>
      </c>
      <c r="DJT36" s="548">
        <f>SUM($J$22:DJT33)-1</f>
        <v>4.7269999999999985</v>
      </c>
      <c r="DJU36" s="548">
        <f>SUM($J$22:DJU33)-1</f>
        <v>4.7269999999999985</v>
      </c>
      <c r="DJV36" s="548">
        <f>SUM($J$22:DJV33)-1</f>
        <v>4.7269999999999985</v>
      </c>
      <c r="DJW36" s="548">
        <f>SUM($J$22:DJW33)-1</f>
        <v>4.7269999999999985</v>
      </c>
      <c r="DJX36" s="548">
        <f>SUM($J$22:DJX33)-1</f>
        <v>4.7269999999999985</v>
      </c>
      <c r="DJY36" s="548">
        <f>SUM($J$22:DJY33)-1</f>
        <v>4.7269999999999985</v>
      </c>
      <c r="DJZ36" s="548">
        <f>SUM($J$22:DJZ33)-1</f>
        <v>4.7269999999999985</v>
      </c>
      <c r="DKA36" s="548">
        <f>SUM($J$22:DKA33)-1</f>
        <v>4.7269999999999985</v>
      </c>
      <c r="DKB36" s="548">
        <f>SUM($J$22:DKB33)-1</f>
        <v>4.7269999999999985</v>
      </c>
      <c r="DKC36" s="548">
        <f>SUM($J$22:DKC33)-1</f>
        <v>4.7269999999999985</v>
      </c>
      <c r="DKD36" s="548">
        <f>SUM($J$22:DKD33)-1</f>
        <v>4.7269999999999985</v>
      </c>
      <c r="DKE36" s="548">
        <f>SUM($J$22:DKE33)-1</f>
        <v>4.7269999999999985</v>
      </c>
      <c r="DKF36" s="548">
        <f>SUM($J$22:DKF33)-1</f>
        <v>4.7269999999999985</v>
      </c>
      <c r="DKG36" s="548">
        <f>SUM($J$22:DKG33)-1</f>
        <v>4.7269999999999985</v>
      </c>
      <c r="DKH36" s="548">
        <f>SUM($J$22:DKH33)-1</f>
        <v>4.7269999999999985</v>
      </c>
      <c r="DKI36" s="548">
        <f>SUM($J$22:DKI33)-1</f>
        <v>4.7269999999999985</v>
      </c>
      <c r="DKJ36" s="548">
        <f>SUM($J$22:DKJ33)-1</f>
        <v>4.7269999999999985</v>
      </c>
      <c r="DKK36" s="548">
        <f>SUM($J$22:DKK33)-1</f>
        <v>4.7269999999999985</v>
      </c>
      <c r="DKL36" s="548">
        <f>SUM($J$22:DKL33)-1</f>
        <v>4.7269999999999985</v>
      </c>
      <c r="DKM36" s="548">
        <f>SUM($J$22:DKM33)-1</f>
        <v>4.7269999999999985</v>
      </c>
      <c r="DKN36" s="548">
        <f>SUM($J$22:DKN33)-1</f>
        <v>4.7269999999999985</v>
      </c>
      <c r="DKO36" s="548">
        <f>SUM($J$22:DKO33)-1</f>
        <v>4.7269999999999985</v>
      </c>
      <c r="DKP36" s="548">
        <f>SUM($J$22:DKP33)-1</f>
        <v>4.7269999999999985</v>
      </c>
      <c r="DKQ36" s="548">
        <f>SUM($J$22:DKQ33)-1</f>
        <v>4.7269999999999985</v>
      </c>
      <c r="DKR36" s="548">
        <f>SUM($J$22:DKR33)-1</f>
        <v>4.7269999999999985</v>
      </c>
      <c r="DKS36" s="548">
        <f>SUM($J$22:DKS33)-1</f>
        <v>4.7269999999999985</v>
      </c>
      <c r="DKT36" s="548">
        <f>SUM($J$22:DKT33)-1</f>
        <v>4.7269999999999985</v>
      </c>
      <c r="DKU36" s="548">
        <f>SUM($J$22:DKU33)-1</f>
        <v>4.7269999999999985</v>
      </c>
      <c r="DKV36" s="548">
        <f>SUM($J$22:DKV33)-1</f>
        <v>4.7269999999999985</v>
      </c>
      <c r="DKW36" s="548">
        <f>SUM($J$22:DKW33)-1</f>
        <v>4.7269999999999985</v>
      </c>
      <c r="DKX36" s="548">
        <f>SUM($J$22:DKX33)-1</f>
        <v>4.7269999999999985</v>
      </c>
      <c r="DKY36" s="548">
        <f>SUM($J$22:DKY33)-1</f>
        <v>4.7269999999999985</v>
      </c>
      <c r="DKZ36" s="548">
        <f>SUM($J$22:DKZ33)-1</f>
        <v>4.7269999999999985</v>
      </c>
      <c r="DLA36" s="548">
        <f>SUM($J$22:DLA33)-1</f>
        <v>4.7269999999999985</v>
      </c>
      <c r="DLB36" s="548">
        <f>SUM($J$22:DLB33)-1</f>
        <v>4.7269999999999985</v>
      </c>
      <c r="DLC36" s="548">
        <f>SUM($J$22:DLC33)-1</f>
        <v>4.7269999999999985</v>
      </c>
      <c r="DLD36" s="548">
        <f>SUM($J$22:DLD33)-1</f>
        <v>4.7269999999999985</v>
      </c>
      <c r="DLE36" s="548">
        <f>SUM($J$22:DLE33)-1</f>
        <v>4.7269999999999985</v>
      </c>
      <c r="DLF36" s="548">
        <f>SUM($J$22:DLF33)-1</f>
        <v>4.7269999999999985</v>
      </c>
      <c r="DLG36" s="548">
        <f>SUM($J$22:DLG33)-1</f>
        <v>4.7269999999999985</v>
      </c>
      <c r="DLH36" s="548">
        <f>SUM($J$22:DLH33)-1</f>
        <v>4.7269999999999985</v>
      </c>
      <c r="DLI36" s="548">
        <f>SUM($J$22:DLI33)-1</f>
        <v>4.7269999999999985</v>
      </c>
      <c r="DLJ36" s="548">
        <f>SUM($J$22:DLJ33)-1</f>
        <v>4.7269999999999985</v>
      </c>
      <c r="DLK36" s="548">
        <f>SUM($J$22:DLK33)-1</f>
        <v>4.7269999999999985</v>
      </c>
      <c r="DLL36" s="548">
        <f>SUM($J$22:DLL33)-1</f>
        <v>4.7269999999999985</v>
      </c>
      <c r="DLM36" s="548">
        <f>SUM($J$22:DLM33)-1</f>
        <v>4.7269999999999985</v>
      </c>
      <c r="DLN36" s="548">
        <f>SUM($J$22:DLN33)-1</f>
        <v>4.7269999999999985</v>
      </c>
      <c r="DLO36" s="548">
        <f>SUM($J$22:DLO33)-1</f>
        <v>4.7269999999999985</v>
      </c>
      <c r="DLP36" s="548">
        <f>SUM($J$22:DLP33)-1</f>
        <v>4.7269999999999985</v>
      </c>
      <c r="DLQ36" s="548">
        <f>SUM($J$22:DLQ33)-1</f>
        <v>4.7269999999999985</v>
      </c>
      <c r="DLR36" s="548">
        <f>SUM($J$22:DLR33)-1</f>
        <v>4.7269999999999985</v>
      </c>
      <c r="DLS36" s="548">
        <f>SUM($J$22:DLS33)-1</f>
        <v>4.7269999999999985</v>
      </c>
      <c r="DLT36" s="548">
        <f>SUM($J$22:DLT33)-1</f>
        <v>4.7269999999999985</v>
      </c>
      <c r="DLU36" s="548">
        <f>SUM($J$22:DLU33)-1</f>
        <v>4.7269999999999985</v>
      </c>
      <c r="DLV36" s="548">
        <f>SUM($J$22:DLV33)-1</f>
        <v>4.7269999999999985</v>
      </c>
      <c r="DLW36" s="548">
        <f>SUM($J$22:DLW33)-1</f>
        <v>4.7269999999999985</v>
      </c>
      <c r="DLX36" s="548">
        <f>SUM($J$22:DLX33)-1</f>
        <v>4.7269999999999985</v>
      </c>
      <c r="DLY36" s="548">
        <f>SUM($J$22:DLY33)-1</f>
        <v>4.7269999999999985</v>
      </c>
      <c r="DLZ36" s="548">
        <f>SUM($J$22:DLZ33)-1</f>
        <v>4.7269999999999985</v>
      </c>
      <c r="DMA36" s="548">
        <f>SUM($J$22:DMA33)-1</f>
        <v>4.7269999999999985</v>
      </c>
      <c r="DMB36" s="548">
        <f>SUM($J$22:DMB33)-1</f>
        <v>4.7269999999999985</v>
      </c>
      <c r="DMC36" s="548">
        <f>SUM($J$22:DMC33)-1</f>
        <v>4.7269999999999985</v>
      </c>
      <c r="DMD36" s="548">
        <f>SUM($J$22:DMD33)-1</f>
        <v>4.7269999999999985</v>
      </c>
      <c r="DME36" s="548">
        <f>SUM($J$22:DME33)-1</f>
        <v>4.7269999999999985</v>
      </c>
      <c r="DMF36" s="548">
        <f>SUM($J$22:DMF33)-1</f>
        <v>4.7269999999999985</v>
      </c>
      <c r="DMG36" s="548">
        <f>SUM($J$22:DMG33)-1</f>
        <v>4.7269999999999985</v>
      </c>
      <c r="DMH36" s="548">
        <f>SUM($J$22:DMH33)-1</f>
        <v>4.7269999999999985</v>
      </c>
      <c r="DMI36" s="548">
        <f>SUM($J$22:DMI33)-1</f>
        <v>4.7269999999999985</v>
      </c>
      <c r="DMJ36" s="548">
        <f>SUM($J$22:DMJ33)-1</f>
        <v>4.7269999999999985</v>
      </c>
      <c r="DMK36" s="548">
        <f>SUM($J$22:DMK33)-1</f>
        <v>4.7269999999999985</v>
      </c>
      <c r="DML36" s="548">
        <f>SUM($J$22:DML33)-1</f>
        <v>4.7269999999999985</v>
      </c>
      <c r="DMM36" s="548">
        <f>SUM($J$22:DMM33)-1</f>
        <v>4.7269999999999985</v>
      </c>
      <c r="DMN36" s="548">
        <f>SUM($J$22:DMN33)-1</f>
        <v>4.7269999999999985</v>
      </c>
      <c r="DMO36" s="548">
        <f>SUM($J$22:DMO33)-1</f>
        <v>4.7269999999999985</v>
      </c>
      <c r="DMP36" s="548">
        <f>SUM($J$22:DMP33)-1</f>
        <v>4.7269999999999985</v>
      </c>
      <c r="DMQ36" s="548">
        <f>SUM($J$22:DMQ33)-1</f>
        <v>4.7269999999999985</v>
      </c>
      <c r="DMR36" s="548">
        <f>SUM($J$22:DMR33)-1</f>
        <v>4.7269999999999985</v>
      </c>
      <c r="DMS36" s="548">
        <f>SUM($J$22:DMS33)-1</f>
        <v>4.7269999999999985</v>
      </c>
      <c r="DMT36" s="548">
        <f>SUM($J$22:DMT33)-1</f>
        <v>4.7269999999999985</v>
      </c>
      <c r="DMU36" s="548">
        <f>SUM($J$22:DMU33)-1</f>
        <v>4.7269999999999985</v>
      </c>
      <c r="DMV36" s="548">
        <f>SUM($J$22:DMV33)-1</f>
        <v>4.7269999999999985</v>
      </c>
      <c r="DMW36" s="548">
        <f>SUM($J$22:DMW33)-1</f>
        <v>4.7269999999999985</v>
      </c>
      <c r="DMX36" s="548">
        <f>SUM($J$22:DMX33)-1</f>
        <v>4.7269999999999985</v>
      </c>
      <c r="DMY36" s="548">
        <f>SUM($J$22:DMY33)-1</f>
        <v>4.7269999999999985</v>
      </c>
      <c r="DMZ36" s="548">
        <f>SUM($J$22:DMZ33)-1</f>
        <v>4.7269999999999985</v>
      </c>
      <c r="DNA36" s="548">
        <f>SUM($J$22:DNA33)-1</f>
        <v>4.7269999999999985</v>
      </c>
      <c r="DNB36" s="548">
        <f>SUM($J$22:DNB33)-1</f>
        <v>4.7269999999999985</v>
      </c>
      <c r="DNC36" s="548">
        <f>SUM($J$22:DNC33)-1</f>
        <v>4.7269999999999985</v>
      </c>
      <c r="DND36" s="548">
        <f>SUM($J$22:DND33)-1</f>
        <v>4.7269999999999985</v>
      </c>
      <c r="DNE36" s="548">
        <f>SUM($J$22:DNE33)-1</f>
        <v>4.7269999999999985</v>
      </c>
      <c r="DNF36" s="548">
        <f>SUM($J$22:DNF33)-1</f>
        <v>4.7269999999999985</v>
      </c>
      <c r="DNG36" s="548">
        <f>SUM($J$22:DNG33)-1</f>
        <v>4.7269999999999985</v>
      </c>
      <c r="DNH36" s="548">
        <f>SUM($J$22:DNH33)-1</f>
        <v>4.7269999999999985</v>
      </c>
      <c r="DNI36" s="548">
        <f>SUM($J$22:DNI33)-1</f>
        <v>4.7269999999999985</v>
      </c>
      <c r="DNJ36" s="548">
        <f>SUM($J$22:DNJ33)-1</f>
        <v>4.7269999999999985</v>
      </c>
      <c r="DNK36" s="548">
        <f>SUM($J$22:DNK33)-1</f>
        <v>4.7269999999999985</v>
      </c>
      <c r="DNL36" s="548">
        <f>SUM($J$22:DNL33)-1</f>
        <v>4.7269999999999985</v>
      </c>
      <c r="DNM36" s="548">
        <f>SUM($J$22:DNM33)-1</f>
        <v>4.7269999999999985</v>
      </c>
      <c r="DNN36" s="548">
        <f>SUM($J$22:DNN33)-1</f>
        <v>4.7269999999999985</v>
      </c>
      <c r="DNO36" s="548">
        <f>SUM($J$22:DNO33)-1</f>
        <v>4.7269999999999985</v>
      </c>
      <c r="DNP36" s="548">
        <f>SUM($J$22:DNP33)-1</f>
        <v>4.7269999999999985</v>
      </c>
      <c r="DNQ36" s="548">
        <f>SUM($J$22:DNQ33)-1</f>
        <v>4.7269999999999985</v>
      </c>
      <c r="DNR36" s="548">
        <f>SUM($J$22:DNR33)-1</f>
        <v>4.7269999999999985</v>
      </c>
      <c r="DNS36" s="548">
        <f>SUM($J$22:DNS33)-1</f>
        <v>4.7269999999999985</v>
      </c>
      <c r="DNT36" s="548">
        <f>SUM($J$22:DNT33)-1</f>
        <v>4.7269999999999985</v>
      </c>
      <c r="DNU36" s="548">
        <f>SUM($J$22:DNU33)-1</f>
        <v>4.7269999999999985</v>
      </c>
      <c r="DNV36" s="548">
        <f>SUM($J$22:DNV33)-1</f>
        <v>4.7269999999999985</v>
      </c>
      <c r="DNW36" s="548">
        <f>SUM($J$22:DNW33)-1</f>
        <v>4.7269999999999985</v>
      </c>
      <c r="DNX36" s="548">
        <f>SUM($J$22:DNX33)-1</f>
        <v>4.7269999999999985</v>
      </c>
      <c r="DNY36" s="548">
        <f>SUM($J$22:DNY33)-1</f>
        <v>4.7269999999999985</v>
      </c>
      <c r="DNZ36" s="548">
        <f>SUM($J$22:DNZ33)-1</f>
        <v>4.7269999999999985</v>
      </c>
      <c r="DOA36" s="548">
        <f>SUM($J$22:DOA33)-1</f>
        <v>4.7269999999999985</v>
      </c>
      <c r="DOB36" s="548">
        <f>SUM($J$22:DOB33)-1</f>
        <v>4.7269999999999985</v>
      </c>
      <c r="DOC36" s="548">
        <f>SUM($J$22:DOC33)-1</f>
        <v>4.7269999999999985</v>
      </c>
      <c r="DOD36" s="548">
        <f>SUM($J$22:DOD33)-1</f>
        <v>4.7269999999999985</v>
      </c>
      <c r="DOE36" s="548">
        <f>SUM($J$22:DOE33)-1</f>
        <v>4.7269999999999985</v>
      </c>
      <c r="DOF36" s="548">
        <f>SUM($J$22:DOF33)-1</f>
        <v>4.7269999999999985</v>
      </c>
      <c r="DOG36" s="548">
        <f>SUM($J$22:DOG33)-1</f>
        <v>4.7269999999999985</v>
      </c>
      <c r="DOH36" s="548">
        <f>SUM($J$22:DOH33)-1</f>
        <v>4.7269999999999985</v>
      </c>
      <c r="DOI36" s="548">
        <f>SUM($J$22:DOI33)-1</f>
        <v>4.7269999999999985</v>
      </c>
      <c r="DOJ36" s="548">
        <f>SUM($J$22:DOJ33)-1</f>
        <v>4.7269999999999985</v>
      </c>
      <c r="DOK36" s="548">
        <f>SUM($J$22:DOK33)-1</f>
        <v>4.7269999999999985</v>
      </c>
      <c r="DOL36" s="548">
        <f>SUM($J$22:DOL33)-1</f>
        <v>4.7269999999999985</v>
      </c>
      <c r="DOM36" s="548">
        <f>SUM($J$22:DOM33)-1</f>
        <v>4.7269999999999985</v>
      </c>
      <c r="DON36" s="548">
        <f>SUM($J$22:DON33)-1</f>
        <v>4.7269999999999985</v>
      </c>
      <c r="DOO36" s="548">
        <f>SUM($J$22:DOO33)-1</f>
        <v>4.7269999999999985</v>
      </c>
      <c r="DOP36" s="548">
        <f>SUM($J$22:DOP33)-1</f>
        <v>4.7269999999999985</v>
      </c>
      <c r="DOQ36" s="548">
        <f>SUM($J$22:DOQ33)-1</f>
        <v>4.7269999999999985</v>
      </c>
      <c r="DOR36" s="548">
        <f>SUM($J$22:DOR33)-1</f>
        <v>4.7269999999999985</v>
      </c>
      <c r="DOS36" s="548">
        <f>SUM($J$22:DOS33)-1</f>
        <v>4.7269999999999985</v>
      </c>
      <c r="DOT36" s="548">
        <f>SUM($J$22:DOT33)-1</f>
        <v>4.7269999999999985</v>
      </c>
      <c r="DOU36" s="548">
        <f>SUM($J$22:DOU33)-1</f>
        <v>4.7269999999999985</v>
      </c>
      <c r="DOV36" s="548">
        <f>SUM($J$22:DOV33)-1</f>
        <v>4.7269999999999985</v>
      </c>
      <c r="DOW36" s="548">
        <f>SUM($J$22:DOW33)-1</f>
        <v>4.7269999999999985</v>
      </c>
      <c r="DOX36" s="548">
        <f>SUM($J$22:DOX33)-1</f>
        <v>4.7269999999999985</v>
      </c>
      <c r="DOY36" s="548">
        <f>SUM($J$22:DOY33)-1</f>
        <v>4.7269999999999985</v>
      </c>
      <c r="DOZ36" s="548">
        <f>SUM($J$22:DOZ33)-1</f>
        <v>4.7269999999999985</v>
      </c>
      <c r="DPA36" s="548">
        <f>SUM($J$22:DPA33)-1</f>
        <v>4.7269999999999985</v>
      </c>
      <c r="DPB36" s="548">
        <f>SUM($J$22:DPB33)-1</f>
        <v>4.7269999999999985</v>
      </c>
      <c r="DPC36" s="548">
        <f>SUM($J$22:DPC33)-1</f>
        <v>4.7269999999999985</v>
      </c>
      <c r="DPD36" s="548">
        <f>SUM($J$22:DPD33)-1</f>
        <v>4.7269999999999985</v>
      </c>
      <c r="DPE36" s="548">
        <f>SUM($J$22:DPE33)-1</f>
        <v>4.7269999999999985</v>
      </c>
      <c r="DPF36" s="548">
        <f>SUM($J$22:DPF33)-1</f>
        <v>4.7269999999999985</v>
      </c>
      <c r="DPG36" s="548">
        <f>SUM($J$22:DPG33)-1</f>
        <v>4.7269999999999985</v>
      </c>
      <c r="DPH36" s="548">
        <f>SUM($J$22:DPH33)-1</f>
        <v>4.7269999999999985</v>
      </c>
      <c r="DPI36" s="548">
        <f>SUM($J$22:DPI33)-1</f>
        <v>4.7269999999999985</v>
      </c>
      <c r="DPJ36" s="548">
        <f>SUM($J$22:DPJ33)-1</f>
        <v>4.7269999999999985</v>
      </c>
      <c r="DPK36" s="548">
        <f>SUM($J$22:DPK33)-1</f>
        <v>4.7269999999999985</v>
      </c>
      <c r="DPL36" s="548">
        <f>SUM($J$22:DPL33)-1</f>
        <v>4.7269999999999985</v>
      </c>
      <c r="DPM36" s="548">
        <f>SUM($J$22:DPM33)-1</f>
        <v>4.7269999999999985</v>
      </c>
      <c r="DPN36" s="548">
        <f>SUM($J$22:DPN33)-1</f>
        <v>4.7269999999999985</v>
      </c>
      <c r="DPO36" s="548">
        <f>SUM($J$22:DPO33)-1</f>
        <v>4.7269999999999985</v>
      </c>
      <c r="DPP36" s="548">
        <f>SUM($J$22:DPP33)-1</f>
        <v>4.7269999999999985</v>
      </c>
      <c r="DPQ36" s="548">
        <f>SUM($J$22:DPQ33)-1</f>
        <v>4.7269999999999985</v>
      </c>
      <c r="DPR36" s="548">
        <f>SUM($J$22:DPR33)-1</f>
        <v>4.7269999999999985</v>
      </c>
      <c r="DPS36" s="548">
        <f>SUM($J$22:DPS33)-1</f>
        <v>4.7269999999999985</v>
      </c>
      <c r="DPT36" s="548">
        <f>SUM($J$22:DPT33)-1</f>
        <v>4.7269999999999985</v>
      </c>
      <c r="DPU36" s="548">
        <f>SUM($J$22:DPU33)-1</f>
        <v>4.7269999999999985</v>
      </c>
      <c r="DPV36" s="548">
        <f>SUM($J$22:DPV33)-1</f>
        <v>4.7269999999999985</v>
      </c>
      <c r="DPW36" s="548">
        <f>SUM($J$22:DPW33)-1</f>
        <v>4.7269999999999985</v>
      </c>
      <c r="DPX36" s="548">
        <f>SUM($J$22:DPX33)-1</f>
        <v>4.7269999999999985</v>
      </c>
      <c r="DPY36" s="548">
        <f>SUM($J$22:DPY33)-1</f>
        <v>4.7269999999999985</v>
      </c>
      <c r="DPZ36" s="548">
        <f>SUM($J$22:DPZ33)-1</f>
        <v>4.7269999999999985</v>
      </c>
      <c r="DQA36" s="548">
        <f>SUM($J$22:DQA33)-1</f>
        <v>4.7269999999999985</v>
      </c>
      <c r="DQB36" s="548">
        <f>SUM($J$22:DQB33)-1</f>
        <v>4.7269999999999985</v>
      </c>
      <c r="DQC36" s="548">
        <f>SUM($J$22:DQC33)-1</f>
        <v>4.7269999999999985</v>
      </c>
      <c r="DQD36" s="548">
        <f>SUM($J$22:DQD33)-1</f>
        <v>4.7269999999999985</v>
      </c>
      <c r="DQE36" s="548">
        <f>SUM($J$22:DQE33)-1</f>
        <v>4.7269999999999985</v>
      </c>
      <c r="DQF36" s="548">
        <f>SUM($J$22:DQF33)-1</f>
        <v>4.7269999999999985</v>
      </c>
      <c r="DQG36" s="548">
        <f>SUM($J$22:DQG33)-1</f>
        <v>4.7269999999999985</v>
      </c>
      <c r="DQH36" s="548">
        <f>SUM($J$22:DQH33)-1</f>
        <v>4.7269999999999985</v>
      </c>
      <c r="DQI36" s="548">
        <f>SUM($J$22:DQI33)-1</f>
        <v>4.7269999999999985</v>
      </c>
      <c r="DQJ36" s="548">
        <f>SUM($J$22:DQJ33)-1</f>
        <v>4.7269999999999985</v>
      </c>
      <c r="DQK36" s="548">
        <f>SUM($J$22:DQK33)-1</f>
        <v>4.7269999999999985</v>
      </c>
      <c r="DQL36" s="548">
        <f>SUM($J$22:DQL33)-1</f>
        <v>4.7269999999999985</v>
      </c>
      <c r="DQM36" s="548">
        <f>SUM($J$22:DQM33)-1</f>
        <v>4.7269999999999985</v>
      </c>
      <c r="DQN36" s="548">
        <f>SUM($J$22:DQN33)-1</f>
        <v>4.7269999999999985</v>
      </c>
      <c r="DQO36" s="548">
        <f>SUM($J$22:DQO33)-1</f>
        <v>4.7269999999999985</v>
      </c>
      <c r="DQP36" s="548">
        <f>SUM($J$22:DQP33)-1</f>
        <v>4.7269999999999985</v>
      </c>
      <c r="DQQ36" s="548">
        <f>SUM($J$22:DQQ33)-1</f>
        <v>4.7269999999999985</v>
      </c>
      <c r="DQR36" s="548">
        <f>SUM($J$22:DQR33)-1</f>
        <v>4.7269999999999985</v>
      </c>
      <c r="DQS36" s="548">
        <f>SUM($J$22:DQS33)-1</f>
        <v>4.7269999999999985</v>
      </c>
      <c r="DQT36" s="548">
        <f>SUM($J$22:DQT33)-1</f>
        <v>4.7269999999999985</v>
      </c>
      <c r="DQU36" s="548">
        <f>SUM($J$22:DQU33)-1</f>
        <v>4.7269999999999985</v>
      </c>
      <c r="DQV36" s="548">
        <f>SUM($J$22:DQV33)-1</f>
        <v>4.7269999999999985</v>
      </c>
      <c r="DQW36" s="548">
        <f>SUM($J$22:DQW33)-1</f>
        <v>4.7269999999999985</v>
      </c>
      <c r="DQX36" s="548">
        <f>SUM($J$22:DQX33)-1</f>
        <v>4.7269999999999985</v>
      </c>
      <c r="DQY36" s="548">
        <f>SUM($J$22:DQY33)-1</f>
        <v>4.7269999999999985</v>
      </c>
      <c r="DQZ36" s="548">
        <f>SUM($J$22:DQZ33)-1</f>
        <v>4.7269999999999985</v>
      </c>
      <c r="DRA36" s="548">
        <f>SUM($J$22:DRA33)-1</f>
        <v>4.7269999999999985</v>
      </c>
      <c r="DRB36" s="548">
        <f>SUM($J$22:DRB33)-1</f>
        <v>4.7269999999999985</v>
      </c>
      <c r="DRC36" s="548">
        <f>SUM($J$22:DRC33)-1</f>
        <v>4.7269999999999985</v>
      </c>
      <c r="DRD36" s="548">
        <f>SUM($J$22:DRD33)-1</f>
        <v>4.7269999999999985</v>
      </c>
      <c r="DRE36" s="548">
        <f>SUM($J$22:DRE33)-1</f>
        <v>4.7269999999999985</v>
      </c>
      <c r="DRF36" s="548">
        <f>SUM($J$22:DRF33)-1</f>
        <v>4.7269999999999985</v>
      </c>
      <c r="DRG36" s="548">
        <f>SUM($J$22:DRG33)-1</f>
        <v>4.7269999999999985</v>
      </c>
      <c r="DRH36" s="548">
        <f>SUM($J$22:DRH33)-1</f>
        <v>4.7269999999999985</v>
      </c>
      <c r="DRI36" s="548">
        <f>SUM($J$22:DRI33)-1</f>
        <v>4.7269999999999985</v>
      </c>
      <c r="DRJ36" s="548">
        <f>SUM($J$22:DRJ33)-1</f>
        <v>4.7269999999999985</v>
      </c>
      <c r="DRK36" s="548">
        <f>SUM($J$22:DRK33)-1</f>
        <v>4.7269999999999985</v>
      </c>
      <c r="DRL36" s="548">
        <f>SUM($J$22:DRL33)-1</f>
        <v>4.7269999999999985</v>
      </c>
      <c r="DRM36" s="548">
        <f>SUM($J$22:DRM33)-1</f>
        <v>4.7269999999999985</v>
      </c>
      <c r="DRN36" s="548">
        <f>SUM($J$22:DRN33)-1</f>
        <v>4.7269999999999985</v>
      </c>
      <c r="DRO36" s="548">
        <f>SUM($J$22:DRO33)-1</f>
        <v>4.7269999999999985</v>
      </c>
      <c r="DRP36" s="548">
        <f>SUM($J$22:DRP33)-1</f>
        <v>4.7269999999999985</v>
      </c>
      <c r="DRQ36" s="548">
        <f>SUM($J$22:DRQ33)-1</f>
        <v>4.7269999999999985</v>
      </c>
      <c r="DRR36" s="548">
        <f>SUM($J$22:DRR33)-1</f>
        <v>4.7269999999999985</v>
      </c>
      <c r="DRS36" s="548">
        <f>SUM($J$22:DRS33)-1</f>
        <v>4.7269999999999985</v>
      </c>
      <c r="DRT36" s="548">
        <f>SUM($J$22:DRT33)-1</f>
        <v>4.7269999999999985</v>
      </c>
      <c r="DRU36" s="548">
        <f>SUM($J$22:DRU33)-1</f>
        <v>4.7269999999999985</v>
      </c>
      <c r="DRV36" s="548">
        <f>SUM($J$22:DRV33)-1</f>
        <v>4.7269999999999985</v>
      </c>
      <c r="DRW36" s="548">
        <f>SUM($J$22:DRW33)-1</f>
        <v>4.7269999999999985</v>
      </c>
      <c r="DRX36" s="548">
        <f>SUM($J$22:DRX33)-1</f>
        <v>4.7269999999999985</v>
      </c>
      <c r="DRY36" s="548">
        <f>SUM($J$22:DRY33)-1</f>
        <v>4.7269999999999985</v>
      </c>
      <c r="DRZ36" s="548">
        <f>SUM($J$22:DRZ33)-1</f>
        <v>4.7269999999999985</v>
      </c>
      <c r="DSA36" s="548">
        <f>SUM($J$22:DSA33)-1</f>
        <v>4.7269999999999985</v>
      </c>
      <c r="DSB36" s="548">
        <f>SUM($J$22:DSB33)-1</f>
        <v>4.7269999999999985</v>
      </c>
      <c r="DSC36" s="548">
        <f>SUM($J$22:DSC33)-1</f>
        <v>4.7269999999999985</v>
      </c>
      <c r="DSD36" s="548">
        <f>SUM($J$22:DSD33)-1</f>
        <v>4.7269999999999985</v>
      </c>
      <c r="DSE36" s="548">
        <f>SUM($J$22:DSE33)-1</f>
        <v>4.7269999999999985</v>
      </c>
      <c r="DSF36" s="548">
        <f>SUM($J$22:DSF33)-1</f>
        <v>4.7269999999999985</v>
      </c>
      <c r="DSG36" s="548">
        <f>SUM($J$22:DSG33)-1</f>
        <v>4.7269999999999985</v>
      </c>
      <c r="DSH36" s="548">
        <f>SUM($J$22:DSH33)-1</f>
        <v>4.7269999999999985</v>
      </c>
      <c r="DSI36" s="548">
        <f>SUM($J$22:DSI33)-1</f>
        <v>4.7269999999999985</v>
      </c>
      <c r="DSJ36" s="548">
        <f>SUM($J$22:DSJ33)-1</f>
        <v>4.7269999999999985</v>
      </c>
      <c r="DSK36" s="548">
        <f>SUM($J$22:DSK33)-1</f>
        <v>4.7269999999999985</v>
      </c>
      <c r="DSL36" s="548">
        <f>SUM($J$22:DSL33)-1</f>
        <v>4.7269999999999985</v>
      </c>
      <c r="DSM36" s="548">
        <f>SUM($J$22:DSM33)-1</f>
        <v>4.7269999999999985</v>
      </c>
      <c r="DSN36" s="548">
        <f>SUM($J$22:DSN33)-1</f>
        <v>4.7269999999999985</v>
      </c>
      <c r="DSO36" s="548">
        <f>SUM($J$22:DSO33)-1</f>
        <v>4.7269999999999985</v>
      </c>
      <c r="DSP36" s="548">
        <f>SUM($J$22:DSP33)-1</f>
        <v>4.7269999999999985</v>
      </c>
      <c r="DSQ36" s="548">
        <f>SUM($J$22:DSQ33)-1</f>
        <v>4.7269999999999985</v>
      </c>
      <c r="DSR36" s="548">
        <f>SUM($J$22:DSR33)-1</f>
        <v>4.7269999999999985</v>
      </c>
      <c r="DSS36" s="548">
        <f>SUM($J$22:DSS33)-1</f>
        <v>4.7269999999999985</v>
      </c>
      <c r="DST36" s="548">
        <f>SUM($J$22:DST33)-1</f>
        <v>4.7269999999999985</v>
      </c>
      <c r="DSU36" s="548">
        <f>SUM($J$22:DSU33)-1</f>
        <v>4.7269999999999985</v>
      </c>
      <c r="DSV36" s="548">
        <f>SUM($J$22:DSV33)-1</f>
        <v>4.7269999999999985</v>
      </c>
      <c r="DSW36" s="548">
        <f>SUM($J$22:DSW33)-1</f>
        <v>4.7269999999999985</v>
      </c>
      <c r="DSX36" s="548">
        <f>SUM($J$22:DSX33)-1</f>
        <v>4.7269999999999985</v>
      </c>
      <c r="DSY36" s="548">
        <f>SUM($J$22:DSY33)-1</f>
        <v>4.7269999999999985</v>
      </c>
      <c r="DSZ36" s="548">
        <f>SUM($J$22:DSZ33)-1</f>
        <v>4.7269999999999985</v>
      </c>
      <c r="DTA36" s="548">
        <f>SUM($J$22:DTA33)-1</f>
        <v>4.7269999999999985</v>
      </c>
      <c r="DTB36" s="548">
        <f>SUM($J$22:DTB33)-1</f>
        <v>4.7269999999999985</v>
      </c>
      <c r="DTC36" s="548">
        <f>SUM($J$22:DTC33)-1</f>
        <v>4.7269999999999985</v>
      </c>
      <c r="DTD36" s="548">
        <f>SUM($J$22:DTD33)-1</f>
        <v>4.7269999999999985</v>
      </c>
      <c r="DTE36" s="548">
        <f>SUM($J$22:DTE33)-1</f>
        <v>4.7269999999999985</v>
      </c>
      <c r="DTF36" s="548">
        <f>SUM($J$22:DTF33)-1</f>
        <v>4.7269999999999985</v>
      </c>
      <c r="DTG36" s="548">
        <f>SUM($J$22:DTG33)-1</f>
        <v>4.7269999999999985</v>
      </c>
      <c r="DTH36" s="548">
        <f>SUM($J$22:DTH33)-1</f>
        <v>4.7269999999999985</v>
      </c>
      <c r="DTI36" s="548">
        <f>SUM($J$22:DTI33)-1</f>
        <v>4.7269999999999985</v>
      </c>
      <c r="DTJ36" s="548">
        <f>SUM($J$22:DTJ33)-1</f>
        <v>4.7269999999999985</v>
      </c>
      <c r="DTK36" s="548">
        <f>SUM($J$22:DTK33)-1</f>
        <v>4.7269999999999985</v>
      </c>
      <c r="DTL36" s="548">
        <f>SUM($J$22:DTL33)-1</f>
        <v>4.7269999999999985</v>
      </c>
      <c r="DTM36" s="548">
        <f>SUM($J$22:DTM33)-1</f>
        <v>4.7269999999999985</v>
      </c>
      <c r="DTN36" s="548">
        <f>SUM($J$22:DTN33)-1</f>
        <v>4.7269999999999985</v>
      </c>
      <c r="DTO36" s="548">
        <f>SUM($J$22:DTO33)-1</f>
        <v>4.7269999999999985</v>
      </c>
      <c r="DTP36" s="548">
        <f>SUM($J$22:DTP33)-1</f>
        <v>4.7269999999999985</v>
      </c>
      <c r="DTQ36" s="548">
        <f>SUM($J$22:DTQ33)-1</f>
        <v>4.7269999999999985</v>
      </c>
      <c r="DTR36" s="548">
        <f>SUM($J$22:DTR33)-1</f>
        <v>4.7269999999999985</v>
      </c>
      <c r="DTS36" s="548">
        <f>SUM($J$22:DTS33)-1</f>
        <v>4.7269999999999985</v>
      </c>
      <c r="DTT36" s="548">
        <f>SUM($J$22:DTT33)-1</f>
        <v>4.7269999999999985</v>
      </c>
      <c r="DTU36" s="548">
        <f>SUM($J$22:DTU33)-1</f>
        <v>4.7269999999999985</v>
      </c>
      <c r="DTV36" s="548">
        <f>SUM($J$22:DTV33)-1</f>
        <v>4.7269999999999985</v>
      </c>
      <c r="DTW36" s="548">
        <f>SUM($J$22:DTW33)-1</f>
        <v>4.7269999999999985</v>
      </c>
      <c r="DTX36" s="548">
        <f>SUM($J$22:DTX33)-1</f>
        <v>4.7269999999999985</v>
      </c>
      <c r="DTY36" s="548">
        <f>SUM($J$22:DTY33)-1</f>
        <v>4.7269999999999985</v>
      </c>
      <c r="DTZ36" s="548">
        <f>SUM($J$22:DTZ33)-1</f>
        <v>4.7269999999999985</v>
      </c>
      <c r="DUA36" s="548">
        <f>SUM($J$22:DUA33)-1</f>
        <v>4.7269999999999985</v>
      </c>
      <c r="DUB36" s="548">
        <f>SUM($J$22:DUB33)-1</f>
        <v>4.7269999999999985</v>
      </c>
      <c r="DUC36" s="548">
        <f>SUM($J$22:DUC33)-1</f>
        <v>4.7269999999999985</v>
      </c>
      <c r="DUD36" s="548">
        <f>SUM($J$22:DUD33)-1</f>
        <v>4.7269999999999985</v>
      </c>
      <c r="DUE36" s="548">
        <f>SUM($J$22:DUE33)-1</f>
        <v>4.7269999999999985</v>
      </c>
      <c r="DUF36" s="548">
        <f>SUM($J$22:DUF33)-1</f>
        <v>4.7269999999999985</v>
      </c>
      <c r="DUG36" s="548">
        <f>SUM($J$22:DUG33)-1</f>
        <v>4.7269999999999985</v>
      </c>
      <c r="DUH36" s="548">
        <f>SUM($J$22:DUH33)-1</f>
        <v>4.7269999999999985</v>
      </c>
      <c r="DUI36" s="548">
        <f>SUM($J$22:DUI33)-1</f>
        <v>4.7269999999999985</v>
      </c>
      <c r="DUJ36" s="548">
        <f>SUM($J$22:DUJ33)-1</f>
        <v>4.7269999999999985</v>
      </c>
      <c r="DUK36" s="548">
        <f>SUM($J$22:DUK33)-1</f>
        <v>4.7269999999999985</v>
      </c>
      <c r="DUL36" s="548">
        <f>SUM($J$22:DUL33)-1</f>
        <v>4.7269999999999985</v>
      </c>
      <c r="DUM36" s="548">
        <f>SUM($J$22:DUM33)-1</f>
        <v>4.7269999999999985</v>
      </c>
      <c r="DUN36" s="548">
        <f>SUM($J$22:DUN33)-1</f>
        <v>4.7269999999999985</v>
      </c>
      <c r="DUO36" s="548">
        <f>SUM($J$22:DUO33)-1</f>
        <v>4.7269999999999985</v>
      </c>
      <c r="DUP36" s="548">
        <f>SUM($J$22:DUP33)-1</f>
        <v>4.7269999999999985</v>
      </c>
      <c r="DUQ36" s="548">
        <f>SUM($J$22:DUQ33)-1</f>
        <v>4.7269999999999985</v>
      </c>
      <c r="DUR36" s="548">
        <f>SUM($J$22:DUR33)-1</f>
        <v>4.7269999999999985</v>
      </c>
      <c r="DUS36" s="548">
        <f>SUM($J$22:DUS33)-1</f>
        <v>4.7269999999999985</v>
      </c>
      <c r="DUT36" s="548">
        <f>SUM($J$22:DUT33)-1</f>
        <v>4.7269999999999985</v>
      </c>
      <c r="DUU36" s="548">
        <f>SUM($J$22:DUU33)-1</f>
        <v>4.7269999999999985</v>
      </c>
      <c r="DUV36" s="548">
        <f>SUM($J$22:DUV33)-1</f>
        <v>4.7269999999999985</v>
      </c>
      <c r="DUW36" s="548">
        <f>SUM($J$22:DUW33)-1</f>
        <v>4.7269999999999985</v>
      </c>
      <c r="DUX36" s="548">
        <f>SUM($J$22:DUX33)-1</f>
        <v>4.7269999999999985</v>
      </c>
      <c r="DUY36" s="548">
        <f>SUM($J$22:DUY33)-1</f>
        <v>4.7269999999999985</v>
      </c>
      <c r="DUZ36" s="548">
        <f>SUM($J$22:DUZ33)-1</f>
        <v>4.7269999999999985</v>
      </c>
      <c r="DVA36" s="548">
        <f>SUM($J$22:DVA33)-1</f>
        <v>4.7269999999999985</v>
      </c>
      <c r="DVB36" s="548">
        <f>SUM($J$22:DVB33)-1</f>
        <v>4.7269999999999985</v>
      </c>
      <c r="DVC36" s="548">
        <f>SUM($J$22:DVC33)-1</f>
        <v>4.7269999999999985</v>
      </c>
      <c r="DVD36" s="548">
        <f>SUM($J$22:DVD33)-1</f>
        <v>4.7269999999999985</v>
      </c>
      <c r="DVE36" s="548">
        <f>SUM($J$22:DVE33)-1</f>
        <v>4.7269999999999985</v>
      </c>
      <c r="DVF36" s="548">
        <f>SUM($J$22:DVF33)-1</f>
        <v>4.7269999999999985</v>
      </c>
      <c r="DVG36" s="548">
        <f>SUM($J$22:DVG33)-1</f>
        <v>4.7269999999999985</v>
      </c>
      <c r="DVH36" s="548">
        <f>SUM($J$22:DVH33)-1</f>
        <v>4.7269999999999985</v>
      </c>
      <c r="DVI36" s="548">
        <f>SUM($J$22:DVI33)-1</f>
        <v>4.7269999999999985</v>
      </c>
      <c r="DVJ36" s="548">
        <f>SUM($J$22:DVJ33)-1</f>
        <v>4.7269999999999985</v>
      </c>
      <c r="DVK36" s="548">
        <f>SUM($J$22:DVK33)-1</f>
        <v>4.7269999999999985</v>
      </c>
      <c r="DVL36" s="548">
        <f>SUM($J$22:DVL33)-1</f>
        <v>4.7269999999999985</v>
      </c>
      <c r="DVM36" s="548">
        <f>SUM($J$22:DVM33)-1</f>
        <v>4.7269999999999985</v>
      </c>
      <c r="DVN36" s="548">
        <f>SUM($J$22:DVN33)-1</f>
        <v>4.7269999999999985</v>
      </c>
      <c r="DVO36" s="548">
        <f>SUM($J$22:DVO33)-1</f>
        <v>4.7269999999999985</v>
      </c>
      <c r="DVP36" s="548">
        <f>SUM($J$22:DVP33)-1</f>
        <v>4.7269999999999985</v>
      </c>
      <c r="DVQ36" s="548">
        <f>SUM($J$22:DVQ33)-1</f>
        <v>4.7269999999999985</v>
      </c>
      <c r="DVR36" s="548">
        <f>SUM($J$22:DVR33)-1</f>
        <v>4.7269999999999985</v>
      </c>
      <c r="DVS36" s="548">
        <f>SUM($J$22:DVS33)-1</f>
        <v>4.7269999999999985</v>
      </c>
      <c r="DVT36" s="548">
        <f>SUM($J$22:DVT33)-1</f>
        <v>4.7269999999999985</v>
      </c>
      <c r="DVU36" s="548">
        <f>SUM($J$22:DVU33)-1</f>
        <v>4.7269999999999985</v>
      </c>
      <c r="DVV36" s="548">
        <f>SUM($J$22:DVV33)-1</f>
        <v>4.7269999999999985</v>
      </c>
      <c r="DVW36" s="548">
        <f>SUM($J$22:DVW33)-1</f>
        <v>4.7269999999999985</v>
      </c>
      <c r="DVX36" s="548">
        <f>SUM($J$22:DVX33)-1</f>
        <v>4.7269999999999985</v>
      </c>
      <c r="DVY36" s="548">
        <f>SUM($J$22:DVY33)-1</f>
        <v>4.7269999999999985</v>
      </c>
      <c r="DVZ36" s="548">
        <f>SUM($J$22:DVZ33)-1</f>
        <v>4.7269999999999985</v>
      </c>
      <c r="DWA36" s="548">
        <f>SUM($J$22:DWA33)-1</f>
        <v>4.7269999999999985</v>
      </c>
      <c r="DWB36" s="548">
        <f>SUM($J$22:DWB33)-1</f>
        <v>4.7269999999999985</v>
      </c>
      <c r="DWC36" s="548">
        <f>SUM($J$22:DWC33)-1</f>
        <v>4.7269999999999985</v>
      </c>
      <c r="DWD36" s="548">
        <f>SUM($J$22:DWD33)-1</f>
        <v>4.7269999999999985</v>
      </c>
      <c r="DWE36" s="548">
        <f>SUM($J$22:DWE33)-1</f>
        <v>4.7269999999999985</v>
      </c>
      <c r="DWF36" s="548">
        <f>SUM($J$22:DWF33)-1</f>
        <v>4.7269999999999985</v>
      </c>
      <c r="DWG36" s="548">
        <f>SUM($J$22:DWG33)-1</f>
        <v>4.7269999999999985</v>
      </c>
      <c r="DWH36" s="548">
        <f>SUM($J$22:DWH33)-1</f>
        <v>4.7269999999999985</v>
      </c>
      <c r="DWI36" s="548">
        <f>SUM($J$22:DWI33)-1</f>
        <v>4.7269999999999985</v>
      </c>
      <c r="DWJ36" s="548">
        <f>SUM($J$22:DWJ33)-1</f>
        <v>4.7269999999999985</v>
      </c>
      <c r="DWK36" s="548">
        <f>SUM($J$22:DWK33)-1</f>
        <v>4.7269999999999985</v>
      </c>
      <c r="DWL36" s="548">
        <f>SUM($J$22:DWL33)-1</f>
        <v>4.7269999999999985</v>
      </c>
      <c r="DWM36" s="548">
        <f>SUM($J$22:DWM33)-1</f>
        <v>4.7269999999999985</v>
      </c>
      <c r="DWN36" s="548">
        <f>SUM($J$22:DWN33)-1</f>
        <v>4.7269999999999985</v>
      </c>
      <c r="DWO36" s="548">
        <f>SUM($J$22:DWO33)-1</f>
        <v>4.7269999999999985</v>
      </c>
      <c r="DWP36" s="548">
        <f>SUM($J$22:DWP33)-1</f>
        <v>4.7269999999999985</v>
      </c>
      <c r="DWQ36" s="548">
        <f>SUM($J$22:DWQ33)-1</f>
        <v>4.7269999999999985</v>
      </c>
      <c r="DWR36" s="548">
        <f>SUM($J$22:DWR33)-1</f>
        <v>4.7269999999999985</v>
      </c>
      <c r="DWS36" s="548">
        <f>SUM($J$22:DWS33)-1</f>
        <v>4.7269999999999985</v>
      </c>
      <c r="DWT36" s="548">
        <f>SUM($J$22:DWT33)-1</f>
        <v>4.7269999999999985</v>
      </c>
      <c r="DWU36" s="548">
        <f>SUM($J$22:DWU33)-1</f>
        <v>4.7269999999999985</v>
      </c>
      <c r="DWV36" s="548">
        <f>SUM($J$22:DWV33)-1</f>
        <v>4.7269999999999985</v>
      </c>
      <c r="DWW36" s="548">
        <f>SUM($J$22:DWW33)-1</f>
        <v>4.7269999999999985</v>
      </c>
      <c r="DWX36" s="548">
        <f>SUM($J$22:DWX33)-1</f>
        <v>4.7269999999999985</v>
      </c>
      <c r="DWY36" s="548">
        <f>SUM($J$22:DWY33)-1</f>
        <v>4.7269999999999985</v>
      </c>
      <c r="DWZ36" s="548">
        <f>SUM($J$22:DWZ33)-1</f>
        <v>4.7269999999999985</v>
      </c>
      <c r="DXA36" s="548">
        <f>SUM($J$22:DXA33)-1</f>
        <v>4.7269999999999985</v>
      </c>
      <c r="DXB36" s="548">
        <f>SUM($J$22:DXB33)-1</f>
        <v>4.7269999999999985</v>
      </c>
      <c r="DXC36" s="548">
        <f>SUM($J$22:DXC33)-1</f>
        <v>4.7269999999999985</v>
      </c>
      <c r="DXD36" s="548">
        <f>SUM($J$22:DXD33)-1</f>
        <v>4.7269999999999985</v>
      </c>
      <c r="DXE36" s="548">
        <f>SUM($J$22:DXE33)-1</f>
        <v>4.7269999999999985</v>
      </c>
      <c r="DXF36" s="548">
        <f>SUM($J$22:DXF33)-1</f>
        <v>4.7269999999999985</v>
      </c>
      <c r="DXG36" s="548">
        <f>SUM($J$22:DXG33)-1</f>
        <v>4.7269999999999985</v>
      </c>
      <c r="DXH36" s="548">
        <f>SUM($J$22:DXH33)-1</f>
        <v>4.7269999999999985</v>
      </c>
      <c r="DXI36" s="548">
        <f>SUM($J$22:DXI33)-1</f>
        <v>4.7269999999999985</v>
      </c>
      <c r="DXJ36" s="548">
        <f>SUM($J$22:DXJ33)-1</f>
        <v>4.7269999999999985</v>
      </c>
      <c r="DXK36" s="548">
        <f>SUM($J$22:DXK33)-1</f>
        <v>4.7269999999999985</v>
      </c>
      <c r="DXL36" s="548">
        <f>SUM($J$22:DXL33)-1</f>
        <v>4.7269999999999985</v>
      </c>
      <c r="DXM36" s="548">
        <f>SUM($J$22:DXM33)-1</f>
        <v>4.7269999999999985</v>
      </c>
      <c r="DXN36" s="548">
        <f>SUM($J$22:DXN33)-1</f>
        <v>4.7269999999999985</v>
      </c>
      <c r="DXO36" s="548">
        <f>SUM($J$22:DXO33)-1</f>
        <v>4.7269999999999985</v>
      </c>
      <c r="DXP36" s="548">
        <f>SUM($J$22:DXP33)-1</f>
        <v>4.7269999999999985</v>
      </c>
      <c r="DXQ36" s="548">
        <f>SUM($J$22:DXQ33)-1</f>
        <v>4.7269999999999985</v>
      </c>
      <c r="DXR36" s="548">
        <f>SUM($J$22:DXR33)-1</f>
        <v>4.7269999999999985</v>
      </c>
      <c r="DXS36" s="548">
        <f>SUM($J$22:DXS33)-1</f>
        <v>4.7269999999999985</v>
      </c>
      <c r="DXT36" s="548">
        <f>SUM($J$22:DXT33)-1</f>
        <v>4.7269999999999985</v>
      </c>
      <c r="DXU36" s="548">
        <f>SUM($J$22:DXU33)-1</f>
        <v>4.7269999999999985</v>
      </c>
      <c r="DXV36" s="548">
        <f>SUM($J$22:DXV33)-1</f>
        <v>4.7269999999999985</v>
      </c>
      <c r="DXW36" s="548">
        <f>SUM($J$22:DXW33)-1</f>
        <v>4.7269999999999985</v>
      </c>
      <c r="DXX36" s="548">
        <f>SUM($J$22:DXX33)-1</f>
        <v>4.7269999999999985</v>
      </c>
      <c r="DXY36" s="548">
        <f>SUM($J$22:DXY33)-1</f>
        <v>4.7269999999999985</v>
      </c>
      <c r="DXZ36" s="548">
        <f>SUM($J$22:DXZ33)-1</f>
        <v>4.7269999999999985</v>
      </c>
      <c r="DYA36" s="548">
        <f>SUM($J$22:DYA33)-1</f>
        <v>4.7269999999999985</v>
      </c>
      <c r="DYB36" s="548">
        <f>SUM($J$22:DYB33)-1</f>
        <v>4.7269999999999985</v>
      </c>
      <c r="DYC36" s="548">
        <f>SUM($J$22:DYC33)-1</f>
        <v>4.7269999999999985</v>
      </c>
      <c r="DYD36" s="548">
        <f>SUM($J$22:DYD33)-1</f>
        <v>4.7269999999999985</v>
      </c>
      <c r="DYE36" s="548">
        <f>SUM($J$22:DYE33)-1</f>
        <v>4.7269999999999985</v>
      </c>
      <c r="DYF36" s="548">
        <f>SUM($J$22:DYF33)-1</f>
        <v>4.7269999999999985</v>
      </c>
      <c r="DYG36" s="548">
        <f>SUM($J$22:DYG33)-1</f>
        <v>4.7269999999999985</v>
      </c>
      <c r="DYH36" s="548">
        <f>SUM($J$22:DYH33)-1</f>
        <v>4.7269999999999985</v>
      </c>
      <c r="DYI36" s="548">
        <f>SUM($J$22:DYI33)-1</f>
        <v>4.7269999999999985</v>
      </c>
      <c r="DYJ36" s="548">
        <f>SUM($J$22:DYJ33)-1</f>
        <v>4.7269999999999985</v>
      </c>
      <c r="DYK36" s="548">
        <f>SUM($J$22:DYK33)-1</f>
        <v>4.7269999999999985</v>
      </c>
      <c r="DYL36" s="548">
        <f>SUM($J$22:DYL33)-1</f>
        <v>4.7269999999999985</v>
      </c>
      <c r="DYM36" s="548">
        <f>SUM($J$22:DYM33)-1</f>
        <v>4.7269999999999985</v>
      </c>
      <c r="DYN36" s="548">
        <f>SUM($J$22:DYN33)-1</f>
        <v>4.7269999999999985</v>
      </c>
      <c r="DYO36" s="548">
        <f>SUM($J$22:DYO33)-1</f>
        <v>4.7269999999999985</v>
      </c>
      <c r="DYP36" s="548">
        <f>SUM($J$22:DYP33)-1</f>
        <v>4.7269999999999985</v>
      </c>
      <c r="DYQ36" s="548">
        <f>SUM($J$22:DYQ33)-1</f>
        <v>4.7269999999999985</v>
      </c>
      <c r="DYR36" s="548">
        <f>SUM($J$22:DYR33)-1</f>
        <v>4.7269999999999985</v>
      </c>
      <c r="DYS36" s="548">
        <f>SUM($J$22:DYS33)-1</f>
        <v>4.7269999999999985</v>
      </c>
      <c r="DYT36" s="548">
        <f>SUM($J$22:DYT33)-1</f>
        <v>4.7269999999999985</v>
      </c>
      <c r="DYU36" s="548">
        <f>SUM($J$22:DYU33)-1</f>
        <v>4.7269999999999985</v>
      </c>
      <c r="DYV36" s="548">
        <f>SUM($J$22:DYV33)-1</f>
        <v>4.7269999999999985</v>
      </c>
      <c r="DYW36" s="548">
        <f>SUM($J$22:DYW33)-1</f>
        <v>4.7269999999999985</v>
      </c>
      <c r="DYX36" s="548">
        <f>SUM($J$22:DYX33)-1</f>
        <v>4.7269999999999985</v>
      </c>
      <c r="DYY36" s="548">
        <f>SUM($J$22:DYY33)-1</f>
        <v>4.7269999999999985</v>
      </c>
      <c r="DYZ36" s="548">
        <f>SUM($J$22:DYZ33)-1</f>
        <v>4.7269999999999985</v>
      </c>
      <c r="DZA36" s="548">
        <f>SUM($J$22:DZA33)-1</f>
        <v>4.7269999999999985</v>
      </c>
      <c r="DZB36" s="548">
        <f>SUM($J$22:DZB33)-1</f>
        <v>4.7269999999999985</v>
      </c>
      <c r="DZC36" s="548">
        <f>SUM($J$22:DZC33)-1</f>
        <v>4.7269999999999985</v>
      </c>
      <c r="DZD36" s="548">
        <f>SUM($J$22:DZD33)-1</f>
        <v>4.7269999999999985</v>
      </c>
      <c r="DZE36" s="548">
        <f>SUM($J$22:DZE33)-1</f>
        <v>4.7269999999999985</v>
      </c>
      <c r="DZF36" s="548">
        <f>SUM($J$22:DZF33)-1</f>
        <v>4.7269999999999985</v>
      </c>
      <c r="DZG36" s="548">
        <f>SUM($J$22:DZG33)-1</f>
        <v>4.7269999999999985</v>
      </c>
      <c r="DZH36" s="548">
        <f>SUM($J$22:DZH33)-1</f>
        <v>4.7269999999999985</v>
      </c>
      <c r="DZI36" s="548">
        <f>SUM($J$22:DZI33)-1</f>
        <v>4.7269999999999985</v>
      </c>
      <c r="DZJ36" s="548">
        <f>SUM($J$22:DZJ33)-1</f>
        <v>4.7269999999999985</v>
      </c>
      <c r="DZK36" s="548">
        <f>SUM($J$22:DZK33)-1</f>
        <v>4.7269999999999985</v>
      </c>
      <c r="DZL36" s="548">
        <f>SUM($J$22:DZL33)-1</f>
        <v>4.7269999999999985</v>
      </c>
      <c r="DZM36" s="548">
        <f>SUM($J$22:DZM33)-1</f>
        <v>4.7269999999999985</v>
      </c>
      <c r="DZN36" s="548">
        <f>SUM($J$22:DZN33)-1</f>
        <v>4.7269999999999985</v>
      </c>
      <c r="DZO36" s="548">
        <f>SUM($J$22:DZO33)-1</f>
        <v>4.7269999999999985</v>
      </c>
      <c r="DZP36" s="548">
        <f>SUM($J$22:DZP33)-1</f>
        <v>4.7269999999999985</v>
      </c>
      <c r="DZQ36" s="548">
        <f>SUM($J$22:DZQ33)-1</f>
        <v>4.7269999999999985</v>
      </c>
      <c r="DZR36" s="548">
        <f>SUM($J$22:DZR33)-1</f>
        <v>4.7269999999999985</v>
      </c>
      <c r="DZS36" s="548">
        <f>SUM($J$22:DZS33)-1</f>
        <v>4.7269999999999985</v>
      </c>
      <c r="DZT36" s="548">
        <f>SUM($J$22:DZT33)-1</f>
        <v>4.7269999999999985</v>
      </c>
      <c r="DZU36" s="548">
        <f>SUM($J$22:DZU33)-1</f>
        <v>4.7269999999999985</v>
      </c>
      <c r="DZV36" s="548">
        <f>SUM($J$22:DZV33)-1</f>
        <v>4.7269999999999985</v>
      </c>
      <c r="DZW36" s="548">
        <f>SUM($J$22:DZW33)-1</f>
        <v>4.7269999999999985</v>
      </c>
      <c r="DZX36" s="548">
        <f>SUM($J$22:DZX33)-1</f>
        <v>4.7269999999999985</v>
      </c>
      <c r="DZY36" s="548">
        <f>SUM($J$22:DZY33)-1</f>
        <v>4.7269999999999985</v>
      </c>
      <c r="DZZ36" s="548">
        <f>SUM($J$22:DZZ33)-1</f>
        <v>4.7269999999999985</v>
      </c>
      <c r="EAA36" s="548">
        <f>SUM($J$22:EAA33)-1</f>
        <v>4.7269999999999985</v>
      </c>
      <c r="EAB36" s="548">
        <f>SUM($J$22:EAB33)-1</f>
        <v>4.7269999999999985</v>
      </c>
      <c r="EAC36" s="548">
        <f>SUM($J$22:EAC33)-1</f>
        <v>4.7269999999999985</v>
      </c>
      <c r="EAD36" s="548">
        <f>SUM($J$22:EAD33)-1</f>
        <v>4.7269999999999985</v>
      </c>
      <c r="EAE36" s="548">
        <f>SUM($J$22:EAE33)-1</f>
        <v>4.7269999999999985</v>
      </c>
      <c r="EAF36" s="548">
        <f>SUM($J$22:EAF33)-1</f>
        <v>4.7269999999999985</v>
      </c>
      <c r="EAG36" s="548">
        <f>SUM($J$22:EAG33)-1</f>
        <v>4.7269999999999985</v>
      </c>
      <c r="EAH36" s="548">
        <f>SUM($J$22:EAH33)-1</f>
        <v>4.7269999999999985</v>
      </c>
      <c r="EAI36" s="548">
        <f>SUM($J$22:EAI33)-1</f>
        <v>4.7269999999999985</v>
      </c>
      <c r="EAJ36" s="548">
        <f>SUM($J$22:EAJ33)-1</f>
        <v>4.7269999999999985</v>
      </c>
      <c r="EAK36" s="548">
        <f>SUM($J$22:EAK33)-1</f>
        <v>4.7269999999999985</v>
      </c>
      <c r="EAL36" s="548">
        <f>SUM($J$22:EAL33)-1</f>
        <v>4.7269999999999985</v>
      </c>
      <c r="EAM36" s="548">
        <f>SUM($J$22:EAM33)-1</f>
        <v>4.7269999999999985</v>
      </c>
      <c r="EAN36" s="548">
        <f>SUM($J$22:EAN33)-1</f>
        <v>4.7269999999999985</v>
      </c>
      <c r="EAO36" s="548">
        <f>SUM($J$22:EAO33)-1</f>
        <v>4.7269999999999985</v>
      </c>
      <c r="EAP36" s="548">
        <f>SUM($J$22:EAP33)-1</f>
        <v>4.7269999999999985</v>
      </c>
      <c r="EAQ36" s="548">
        <f>SUM($J$22:EAQ33)-1</f>
        <v>4.7269999999999985</v>
      </c>
      <c r="EAR36" s="548">
        <f>SUM($J$22:EAR33)-1</f>
        <v>4.7269999999999985</v>
      </c>
      <c r="EAS36" s="548">
        <f>SUM($J$22:EAS33)-1</f>
        <v>4.7269999999999985</v>
      </c>
      <c r="EAT36" s="548">
        <f>SUM($J$22:EAT33)-1</f>
        <v>4.7269999999999985</v>
      </c>
      <c r="EAU36" s="548">
        <f>SUM($J$22:EAU33)-1</f>
        <v>4.7269999999999985</v>
      </c>
      <c r="EAV36" s="548">
        <f>SUM($J$22:EAV33)-1</f>
        <v>4.7269999999999985</v>
      </c>
      <c r="EAW36" s="548">
        <f>SUM($J$22:EAW33)-1</f>
        <v>4.7269999999999985</v>
      </c>
      <c r="EAX36" s="548">
        <f>SUM($J$22:EAX33)-1</f>
        <v>4.7269999999999985</v>
      </c>
      <c r="EAY36" s="548">
        <f>SUM($J$22:EAY33)-1</f>
        <v>4.7269999999999985</v>
      </c>
      <c r="EAZ36" s="548">
        <f>SUM($J$22:EAZ33)-1</f>
        <v>4.7269999999999985</v>
      </c>
      <c r="EBA36" s="548">
        <f>SUM($J$22:EBA33)-1</f>
        <v>4.7269999999999985</v>
      </c>
      <c r="EBB36" s="548">
        <f>SUM($J$22:EBB33)-1</f>
        <v>4.7269999999999985</v>
      </c>
      <c r="EBC36" s="548">
        <f>SUM($J$22:EBC33)-1</f>
        <v>4.7269999999999985</v>
      </c>
      <c r="EBD36" s="548">
        <f>SUM($J$22:EBD33)-1</f>
        <v>4.7269999999999985</v>
      </c>
      <c r="EBE36" s="548">
        <f>SUM($J$22:EBE33)-1</f>
        <v>4.7269999999999985</v>
      </c>
      <c r="EBF36" s="548">
        <f>SUM($J$22:EBF33)-1</f>
        <v>4.7269999999999985</v>
      </c>
      <c r="EBG36" s="548">
        <f>SUM($J$22:EBG33)-1</f>
        <v>4.7269999999999985</v>
      </c>
      <c r="EBH36" s="548">
        <f>SUM($J$22:EBH33)-1</f>
        <v>4.7269999999999985</v>
      </c>
      <c r="EBI36" s="548">
        <f>SUM($J$22:EBI33)-1</f>
        <v>4.7269999999999985</v>
      </c>
      <c r="EBJ36" s="548">
        <f>SUM($J$22:EBJ33)-1</f>
        <v>4.7269999999999985</v>
      </c>
      <c r="EBK36" s="548">
        <f>SUM($J$22:EBK33)-1</f>
        <v>4.7269999999999985</v>
      </c>
      <c r="EBL36" s="548">
        <f>SUM($J$22:EBL33)-1</f>
        <v>4.7269999999999985</v>
      </c>
      <c r="EBM36" s="548">
        <f>SUM($J$22:EBM33)-1</f>
        <v>4.7269999999999985</v>
      </c>
      <c r="EBN36" s="548">
        <f>SUM($J$22:EBN33)-1</f>
        <v>4.7269999999999985</v>
      </c>
      <c r="EBO36" s="548">
        <f>SUM($J$22:EBO33)-1</f>
        <v>4.7269999999999985</v>
      </c>
      <c r="EBP36" s="548">
        <f>SUM($J$22:EBP33)-1</f>
        <v>4.7269999999999985</v>
      </c>
      <c r="EBQ36" s="548">
        <f>SUM($J$22:EBQ33)-1</f>
        <v>4.7269999999999985</v>
      </c>
      <c r="EBR36" s="548">
        <f>SUM($J$22:EBR33)-1</f>
        <v>4.7269999999999985</v>
      </c>
      <c r="EBS36" s="548">
        <f>SUM($J$22:EBS33)-1</f>
        <v>4.7269999999999985</v>
      </c>
      <c r="EBT36" s="548">
        <f>SUM($J$22:EBT33)-1</f>
        <v>4.7269999999999985</v>
      </c>
      <c r="EBU36" s="548">
        <f>SUM($J$22:EBU33)-1</f>
        <v>4.7269999999999985</v>
      </c>
      <c r="EBV36" s="548">
        <f>SUM($J$22:EBV33)-1</f>
        <v>4.7269999999999985</v>
      </c>
      <c r="EBW36" s="548">
        <f>SUM($J$22:EBW33)-1</f>
        <v>4.7269999999999985</v>
      </c>
      <c r="EBX36" s="548">
        <f>SUM($J$22:EBX33)-1</f>
        <v>4.7269999999999985</v>
      </c>
      <c r="EBY36" s="548">
        <f>SUM($J$22:EBY33)-1</f>
        <v>4.7269999999999985</v>
      </c>
      <c r="EBZ36" s="548">
        <f>SUM($J$22:EBZ33)-1</f>
        <v>4.7269999999999985</v>
      </c>
      <c r="ECA36" s="548">
        <f>SUM($J$22:ECA33)-1</f>
        <v>4.7269999999999985</v>
      </c>
      <c r="ECB36" s="548">
        <f>SUM($J$22:ECB33)-1</f>
        <v>4.7269999999999985</v>
      </c>
      <c r="ECC36" s="548">
        <f>SUM($J$22:ECC33)-1</f>
        <v>4.7269999999999985</v>
      </c>
      <c r="ECD36" s="548">
        <f>SUM($J$22:ECD33)-1</f>
        <v>4.7269999999999985</v>
      </c>
      <c r="ECE36" s="548">
        <f>SUM($J$22:ECE33)-1</f>
        <v>4.7269999999999985</v>
      </c>
      <c r="ECF36" s="548">
        <f>SUM($J$22:ECF33)-1</f>
        <v>4.7269999999999985</v>
      </c>
      <c r="ECG36" s="548">
        <f>SUM($J$22:ECG33)-1</f>
        <v>4.7269999999999985</v>
      </c>
      <c r="ECH36" s="548">
        <f>SUM($J$22:ECH33)-1</f>
        <v>4.7269999999999985</v>
      </c>
      <c r="ECI36" s="548">
        <f>SUM($J$22:ECI33)-1</f>
        <v>4.7269999999999985</v>
      </c>
      <c r="ECJ36" s="548">
        <f>SUM($J$22:ECJ33)-1</f>
        <v>4.7269999999999985</v>
      </c>
      <c r="ECK36" s="548">
        <f>SUM($J$22:ECK33)-1</f>
        <v>4.7269999999999985</v>
      </c>
      <c r="ECL36" s="548">
        <f>SUM($J$22:ECL33)-1</f>
        <v>4.7269999999999985</v>
      </c>
      <c r="ECM36" s="548">
        <f>SUM($J$22:ECM33)-1</f>
        <v>4.7269999999999985</v>
      </c>
      <c r="ECN36" s="548">
        <f>SUM($J$22:ECN33)-1</f>
        <v>4.7269999999999985</v>
      </c>
      <c r="ECO36" s="548">
        <f>SUM($J$22:ECO33)-1</f>
        <v>4.7269999999999985</v>
      </c>
      <c r="ECP36" s="548">
        <f>SUM($J$22:ECP33)-1</f>
        <v>4.7269999999999985</v>
      </c>
      <c r="ECQ36" s="548">
        <f>SUM($J$22:ECQ33)-1</f>
        <v>4.7269999999999985</v>
      </c>
      <c r="ECR36" s="548">
        <f>SUM($J$22:ECR33)-1</f>
        <v>4.7269999999999985</v>
      </c>
      <c r="ECS36" s="548">
        <f>SUM($J$22:ECS33)-1</f>
        <v>4.7269999999999985</v>
      </c>
      <c r="ECT36" s="548">
        <f>SUM($J$22:ECT33)-1</f>
        <v>4.7269999999999985</v>
      </c>
      <c r="ECU36" s="548">
        <f>SUM($J$22:ECU33)-1</f>
        <v>4.7269999999999985</v>
      </c>
      <c r="ECV36" s="548">
        <f>SUM($J$22:ECV33)-1</f>
        <v>4.7269999999999985</v>
      </c>
      <c r="ECW36" s="548">
        <f>SUM($J$22:ECW33)-1</f>
        <v>4.7269999999999985</v>
      </c>
      <c r="ECX36" s="548">
        <f>SUM($J$22:ECX33)-1</f>
        <v>4.7269999999999985</v>
      </c>
      <c r="ECY36" s="548">
        <f>SUM($J$22:ECY33)-1</f>
        <v>4.7269999999999985</v>
      </c>
      <c r="ECZ36" s="548">
        <f>SUM($J$22:ECZ33)-1</f>
        <v>4.7269999999999985</v>
      </c>
      <c r="EDA36" s="548">
        <f>SUM($J$22:EDA33)-1</f>
        <v>4.7269999999999985</v>
      </c>
      <c r="EDB36" s="548">
        <f>SUM($J$22:EDB33)-1</f>
        <v>4.7269999999999985</v>
      </c>
      <c r="EDC36" s="548">
        <f>SUM($J$22:EDC33)-1</f>
        <v>4.7269999999999985</v>
      </c>
      <c r="EDD36" s="548">
        <f>SUM($J$22:EDD33)-1</f>
        <v>4.7269999999999985</v>
      </c>
      <c r="EDE36" s="548">
        <f>SUM($J$22:EDE33)-1</f>
        <v>4.7269999999999985</v>
      </c>
      <c r="EDF36" s="548">
        <f>SUM($J$22:EDF33)-1</f>
        <v>4.7269999999999985</v>
      </c>
      <c r="EDG36" s="548">
        <f>SUM($J$22:EDG33)-1</f>
        <v>4.7269999999999985</v>
      </c>
      <c r="EDH36" s="548">
        <f>SUM($J$22:EDH33)-1</f>
        <v>4.7269999999999985</v>
      </c>
      <c r="EDI36" s="548">
        <f>SUM($J$22:EDI33)-1</f>
        <v>4.7269999999999985</v>
      </c>
      <c r="EDJ36" s="548">
        <f>SUM($J$22:EDJ33)-1</f>
        <v>4.7269999999999985</v>
      </c>
      <c r="EDK36" s="548">
        <f>SUM($J$22:EDK33)-1</f>
        <v>4.7269999999999985</v>
      </c>
      <c r="EDL36" s="548">
        <f>SUM($J$22:EDL33)-1</f>
        <v>4.7269999999999985</v>
      </c>
      <c r="EDM36" s="548">
        <f>SUM($J$22:EDM33)-1</f>
        <v>4.7269999999999985</v>
      </c>
      <c r="EDN36" s="548">
        <f>SUM($J$22:EDN33)-1</f>
        <v>4.7269999999999985</v>
      </c>
      <c r="EDO36" s="548">
        <f>SUM($J$22:EDO33)-1</f>
        <v>4.7269999999999985</v>
      </c>
      <c r="EDP36" s="548">
        <f>SUM($J$22:EDP33)-1</f>
        <v>4.7269999999999985</v>
      </c>
      <c r="EDQ36" s="548">
        <f>SUM($J$22:EDQ33)-1</f>
        <v>4.7269999999999985</v>
      </c>
      <c r="EDR36" s="548">
        <f>SUM($J$22:EDR33)-1</f>
        <v>4.7269999999999985</v>
      </c>
      <c r="EDS36" s="548">
        <f>SUM($J$22:EDS33)-1</f>
        <v>4.7269999999999985</v>
      </c>
      <c r="EDT36" s="548">
        <f>SUM($J$22:EDT33)-1</f>
        <v>4.7269999999999985</v>
      </c>
      <c r="EDU36" s="548">
        <f>SUM($J$22:EDU33)-1</f>
        <v>4.7269999999999985</v>
      </c>
      <c r="EDV36" s="548">
        <f>SUM($J$22:EDV33)-1</f>
        <v>4.7269999999999985</v>
      </c>
      <c r="EDW36" s="548">
        <f>SUM($J$22:EDW33)-1</f>
        <v>4.7269999999999985</v>
      </c>
      <c r="EDX36" s="548">
        <f>SUM($J$22:EDX33)-1</f>
        <v>4.7269999999999985</v>
      </c>
      <c r="EDY36" s="548">
        <f>SUM($J$22:EDY33)-1</f>
        <v>4.7269999999999985</v>
      </c>
      <c r="EDZ36" s="548">
        <f>SUM($J$22:EDZ33)-1</f>
        <v>4.7269999999999985</v>
      </c>
      <c r="EEA36" s="548">
        <f>SUM($J$22:EEA33)-1</f>
        <v>4.7269999999999985</v>
      </c>
      <c r="EEB36" s="548">
        <f>SUM($J$22:EEB33)-1</f>
        <v>4.7269999999999985</v>
      </c>
      <c r="EEC36" s="548">
        <f>SUM($J$22:EEC33)-1</f>
        <v>4.7269999999999985</v>
      </c>
      <c r="EED36" s="548">
        <f>SUM($J$22:EED33)-1</f>
        <v>4.7269999999999985</v>
      </c>
      <c r="EEE36" s="548">
        <f>SUM($J$22:EEE33)-1</f>
        <v>4.7269999999999985</v>
      </c>
      <c r="EEF36" s="548">
        <f>SUM($J$22:EEF33)-1</f>
        <v>4.7269999999999985</v>
      </c>
      <c r="EEG36" s="548">
        <f>SUM($J$22:EEG33)-1</f>
        <v>4.7269999999999985</v>
      </c>
      <c r="EEH36" s="548">
        <f>SUM($J$22:EEH33)-1</f>
        <v>4.7269999999999985</v>
      </c>
      <c r="EEI36" s="548">
        <f>SUM($J$22:EEI33)-1</f>
        <v>4.7269999999999985</v>
      </c>
      <c r="EEJ36" s="548">
        <f>SUM($J$22:EEJ33)-1</f>
        <v>4.7269999999999985</v>
      </c>
      <c r="EEK36" s="548">
        <f>SUM($J$22:EEK33)-1</f>
        <v>4.7269999999999985</v>
      </c>
      <c r="EEL36" s="548">
        <f>SUM($J$22:EEL33)-1</f>
        <v>4.7269999999999985</v>
      </c>
      <c r="EEM36" s="548">
        <f>SUM($J$22:EEM33)-1</f>
        <v>4.7269999999999985</v>
      </c>
      <c r="EEN36" s="548">
        <f>SUM($J$22:EEN33)-1</f>
        <v>4.7269999999999985</v>
      </c>
      <c r="EEO36" s="548">
        <f>SUM($J$22:EEO33)-1</f>
        <v>4.7269999999999985</v>
      </c>
      <c r="EEP36" s="548">
        <f>SUM($J$22:EEP33)-1</f>
        <v>4.7269999999999985</v>
      </c>
      <c r="EEQ36" s="548">
        <f>SUM($J$22:EEQ33)-1</f>
        <v>4.7269999999999985</v>
      </c>
      <c r="EER36" s="548">
        <f>SUM($J$22:EER33)-1</f>
        <v>4.7269999999999985</v>
      </c>
      <c r="EES36" s="548">
        <f>SUM($J$22:EES33)-1</f>
        <v>4.7269999999999985</v>
      </c>
      <c r="EET36" s="548">
        <f>SUM($J$22:EET33)-1</f>
        <v>4.7269999999999985</v>
      </c>
      <c r="EEU36" s="548">
        <f>SUM($J$22:EEU33)-1</f>
        <v>4.7269999999999985</v>
      </c>
      <c r="EEV36" s="548">
        <f>SUM($J$22:EEV33)-1</f>
        <v>4.7269999999999985</v>
      </c>
      <c r="EEW36" s="548">
        <f>SUM($J$22:EEW33)-1</f>
        <v>4.7269999999999985</v>
      </c>
      <c r="EEX36" s="548">
        <f>SUM($J$22:EEX33)-1</f>
        <v>4.7269999999999985</v>
      </c>
      <c r="EEY36" s="548">
        <f>SUM($J$22:EEY33)-1</f>
        <v>4.7269999999999985</v>
      </c>
      <c r="EEZ36" s="548">
        <f>SUM($J$22:EEZ33)-1</f>
        <v>4.7269999999999985</v>
      </c>
      <c r="EFA36" s="548">
        <f>SUM($J$22:EFA33)-1</f>
        <v>4.7269999999999985</v>
      </c>
      <c r="EFB36" s="548">
        <f>SUM($J$22:EFB33)-1</f>
        <v>4.7269999999999985</v>
      </c>
      <c r="EFC36" s="548">
        <f>SUM($J$22:EFC33)-1</f>
        <v>4.7269999999999985</v>
      </c>
      <c r="EFD36" s="548">
        <f>SUM($J$22:EFD33)-1</f>
        <v>4.7269999999999985</v>
      </c>
      <c r="EFE36" s="548">
        <f>SUM($J$22:EFE33)-1</f>
        <v>4.7269999999999985</v>
      </c>
      <c r="EFF36" s="548">
        <f>SUM($J$22:EFF33)-1</f>
        <v>4.7269999999999985</v>
      </c>
      <c r="EFG36" s="548">
        <f>SUM($J$22:EFG33)-1</f>
        <v>4.7269999999999985</v>
      </c>
      <c r="EFH36" s="548">
        <f>SUM($J$22:EFH33)-1</f>
        <v>4.7269999999999985</v>
      </c>
      <c r="EFI36" s="548">
        <f>SUM($J$22:EFI33)-1</f>
        <v>4.7269999999999985</v>
      </c>
      <c r="EFJ36" s="548">
        <f>SUM($J$22:EFJ33)-1</f>
        <v>4.7269999999999985</v>
      </c>
      <c r="EFK36" s="548">
        <f>SUM($J$22:EFK33)-1</f>
        <v>4.7269999999999985</v>
      </c>
      <c r="EFL36" s="548">
        <f>SUM($J$22:EFL33)-1</f>
        <v>4.7269999999999985</v>
      </c>
      <c r="EFM36" s="548">
        <f>SUM($J$22:EFM33)-1</f>
        <v>4.7269999999999985</v>
      </c>
      <c r="EFN36" s="548">
        <f>SUM($J$22:EFN33)-1</f>
        <v>4.7269999999999985</v>
      </c>
      <c r="EFO36" s="548">
        <f>SUM($J$22:EFO33)-1</f>
        <v>4.7269999999999985</v>
      </c>
      <c r="EFP36" s="548">
        <f>SUM($J$22:EFP33)-1</f>
        <v>4.7269999999999985</v>
      </c>
      <c r="EFQ36" s="548">
        <f>SUM($J$22:EFQ33)-1</f>
        <v>4.7269999999999985</v>
      </c>
      <c r="EFR36" s="548">
        <f>SUM($J$22:EFR33)-1</f>
        <v>4.7269999999999985</v>
      </c>
      <c r="EFS36" s="548">
        <f>SUM($J$22:EFS33)-1</f>
        <v>4.7269999999999985</v>
      </c>
      <c r="EFT36" s="548">
        <f>SUM($J$22:EFT33)-1</f>
        <v>4.7269999999999985</v>
      </c>
      <c r="EFU36" s="548">
        <f>SUM($J$22:EFU33)-1</f>
        <v>4.7269999999999985</v>
      </c>
      <c r="EFV36" s="548">
        <f>SUM($J$22:EFV33)-1</f>
        <v>4.7269999999999985</v>
      </c>
      <c r="EFW36" s="548">
        <f>SUM($J$22:EFW33)-1</f>
        <v>4.7269999999999985</v>
      </c>
      <c r="EFX36" s="548">
        <f>SUM($J$22:EFX33)-1</f>
        <v>4.7269999999999985</v>
      </c>
      <c r="EFY36" s="548">
        <f>SUM($J$22:EFY33)-1</f>
        <v>4.7269999999999985</v>
      </c>
      <c r="EFZ36" s="548">
        <f>SUM($J$22:EFZ33)-1</f>
        <v>4.7269999999999985</v>
      </c>
      <c r="EGA36" s="548">
        <f>SUM($J$22:EGA33)-1</f>
        <v>4.7269999999999985</v>
      </c>
      <c r="EGB36" s="548">
        <f>SUM($J$22:EGB33)-1</f>
        <v>4.7269999999999985</v>
      </c>
      <c r="EGC36" s="548">
        <f>SUM($J$22:EGC33)-1</f>
        <v>4.7269999999999985</v>
      </c>
      <c r="EGD36" s="548">
        <f>SUM($J$22:EGD33)-1</f>
        <v>4.7269999999999985</v>
      </c>
      <c r="EGE36" s="548">
        <f>SUM($J$22:EGE33)-1</f>
        <v>4.7269999999999985</v>
      </c>
      <c r="EGF36" s="548">
        <f>SUM($J$22:EGF33)-1</f>
        <v>4.7269999999999985</v>
      </c>
      <c r="EGG36" s="548">
        <f>SUM($J$22:EGG33)-1</f>
        <v>4.7269999999999985</v>
      </c>
      <c r="EGH36" s="548">
        <f>SUM($J$22:EGH33)-1</f>
        <v>4.7269999999999985</v>
      </c>
      <c r="EGI36" s="548">
        <f>SUM($J$22:EGI33)-1</f>
        <v>4.7269999999999985</v>
      </c>
      <c r="EGJ36" s="548">
        <f>SUM($J$22:EGJ33)-1</f>
        <v>4.7269999999999985</v>
      </c>
      <c r="EGK36" s="548">
        <f>SUM($J$22:EGK33)-1</f>
        <v>4.7269999999999985</v>
      </c>
      <c r="EGL36" s="548">
        <f>SUM($J$22:EGL33)-1</f>
        <v>4.7269999999999985</v>
      </c>
      <c r="EGM36" s="548">
        <f>SUM($J$22:EGM33)-1</f>
        <v>4.7269999999999985</v>
      </c>
      <c r="EGN36" s="548">
        <f>SUM($J$22:EGN33)-1</f>
        <v>4.7269999999999985</v>
      </c>
      <c r="EGO36" s="548">
        <f>SUM($J$22:EGO33)-1</f>
        <v>4.7269999999999985</v>
      </c>
      <c r="EGP36" s="548">
        <f>SUM($J$22:EGP33)-1</f>
        <v>4.7269999999999985</v>
      </c>
      <c r="EGQ36" s="548">
        <f>SUM($J$22:EGQ33)-1</f>
        <v>4.7269999999999985</v>
      </c>
      <c r="EGR36" s="548">
        <f>SUM($J$22:EGR33)-1</f>
        <v>4.7269999999999985</v>
      </c>
      <c r="EGS36" s="548">
        <f>SUM($J$22:EGS33)-1</f>
        <v>4.7269999999999985</v>
      </c>
      <c r="EGT36" s="548">
        <f>SUM($J$22:EGT33)-1</f>
        <v>4.7269999999999985</v>
      </c>
      <c r="EGU36" s="548">
        <f>SUM($J$22:EGU33)-1</f>
        <v>4.7269999999999985</v>
      </c>
      <c r="EGV36" s="548">
        <f>SUM($J$22:EGV33)-1</f>
        <v>4.7269999999999985</v>
      </c>
      <c r="EGW36" s="548">
        <f>SUM($J$22:EGW33)-1</f>
        <v>4.7269999999999985</v>
      </c>
      <c r="EGX36" s="548">
        <f>SUM($J$22:EGX33)-1</f>
        <v>4.7269999999999985</v>
      </c>
      <c r="EGY36" s="548">
        <f>SUM($J$22:EGY33)-1</f>
        <v>4.7269999999999985</v>
      </c>
      <c r="EGZ36" s="548">
        <f>SUM($J$22:EGZ33)-1</f>
        <v>4.7269999999999985</v>
      </c>
      <c r="EHA36" s="548">
        <f>SUM($J$22:EHA33)-1</f>
        <v>4.7269999999999985</v>
      </c>
      <c r="EHB36" s="548">
        <f>SUM($J$22:EHB33)-1</f>
        <v>4.7269999999999985</v>
      </c>
      <c r="EHC36" s="548">
        <f>SUM($J$22:EHC33)-1</f>
        <v>4.7269999999999985</v>
      </c>
      <c r="EHD36" s="548">
        <f>SUM($J$22:EHD33)-1</f>
        <v>4.7269999999999985</v>
      </c>
      <c r="EHE36" s="548">
        <f>SUM($J$22:EHE33)-1</f>
        <v>4.7269999999999985</v>
      </c>
      <c r="EHF36" s="548">
        <f>SUM($J$22:EHF33)-1</f>
        <v>4.7269999999999985</v>
      </c>
      <c r="EHG36" s="548">
        <f>SUM($J$22:EHG33)-1</f>
        <v>4.7269999999999985</v>
      </c>
      <c r="EHH36" s="548">
        <f>SUM($J$22:EHH33)-1</f>
        <v>4.7269999999999985</v>
      </c>
      <c r="EHI36" s="548">
        <f>SUM($J$22:EHI33)-1</f>
        <v>4.7269999999999985</v>
      </c>
      <c r="EHJ36" s="548">
        <f>SUM($J$22:EHJ33)-1</f>
        <v>4.7269999999999985</v>
      </c>
      <c r="EHK36" s="548">
        <f>SUM($J$22:EHK33)-1</f>
        <v>4.7269999999999985</v>
      </c>
      <c r="EHL36" s="548">
        <f>SUM($J$22:EHL33)-1</f>
        <v>4.7269999999999985</v>
      </c>
      <c r="EHM36" s="548">
        <f>SUM($J$22:EHM33)-1</f>
        <v>4.7269999999999985</v>
      </c>
      <c r="EHN36" s="548">
        <f>SUM($J$22:EHN33)-1</f>
        <v>4.7269999999999985</v>
      </c>
      <c r="EHO36" s="548">
        <f>SUM($J$22:EHO33)-1</f>
        <v>4.7269999999999985</v>
      </c>
      <c r="EHP36" s="548">
        <f>SUM($J$22:EHP33)-1</f>
        <v>4.7269999999999985</v>
      </c>
      <c r="EHQ36" s="548">
        <f>SUM($J$22:EHQ33)-1</f>
        <v>4.7269999999999985</v>
      </c>
      <c r="EHR36" s="548">
        <f>SUM($J$22:EHR33)-1</f>
        <v>4.7269999999999985</v>
      </c>
      <c r="EHS36" s="548">
        <f>SUM($J$22:EHS33)-1</f>
        <v>4.7269999999999985</v>
      </c>
      <c r="EHT36" s="548">
        <f>SUM($J$22:EHT33)-1</f>
        <v>4.7269999999999985</v>
      </c>
      <c r="EHU36" s="548">
        <f>SUM($J$22:EHU33)-1</f>
        <v>4.7269999999999985</v>
      </c>
      <c r="EHV36" s="548">
        <f>SUM($J$22:EHV33)-1</f>
        <v>4.7269999999999985</v>
      </c>
      <c r="EHW36" s="548">
        <f>SUM($J$22:EHW33)-1</f>
        <v>4.7269999999999985</v>
      </c>
      <c r="EHX36" s="548">
        <f>SUM($J$22:EHX33)-1</f>
        <v>4.7269999999999985</v>
      </c>
      <c r="EHY36" s="548">
        <f>SUM($J$22:EHY33)-1</f>
        <v>4.7269999999999985</v>
      </c>
      <c r="EHZ36" s="548">
        <f>SUM($J$22:EHZ33)-1</f>
        <v>4.7269999999999985</v>
      </c>
      <c r="EIA36" s="548">
        <f>SUM($J$22:EIA33)-1</f>
        <v>4.7269999999999985</v>
      </c>
      <c r="EIB36" s="548">
        <f>SUM($J$22:EIB33)-1</f>
        <v>4.7269999999999985</v>
      </c>
      <c r="EIC36" s="548">
        <f>SUM($J$22:EIC33)-1</f>
        <v>4.7269999999999985</v>
      </c>
      <c r="EID36" s="548">
        <f>SUM($J$22:EID33)-1</f>
        <v>4.7269999999999985</v>
      </c>
      <c r="EIE36" s="548">
        <f>SUM($J$22:EIE33)-1</f>
        <v>4.7269999999999985</v>
      </c>
      <c r="EIF36" s="548">
        <f>SUM($J$22:EIF33)-1</f>
        <v>4.7269999999999985</v>
      </c>
      <c r="EIG36" s="548">
        <f>SUM($J$22:EIG33)-1</f>
        <v>4.7269999999999985</v>
      </c>
      <c r="EIH36" s="548">
        <f>SUM($J$22:EIH33)-1</f>
        <v>4.7269999999999985</v>
      </c>
      <c r="EII36" s="548">
        <f>SUM($J$22:EII33)-1</f>
        <v>4.7269999999999985</v>
      </c>
      <c r="EIJ36" s="548">
        <f>SUM($J$22:EIJ33)-1</f>
        <v>4.7269999999999985</v>
      </c>
      <c r="EIK36" s="548">
        <f>SUM($J$22:EIK33)-1</f>
        <v>4.7269999999999985</v>
      </c>
      <c r="EIL36" s="548">
        <f>SUM($J$22:EIL33)-1</f>
        <v>4.7269999999999985</v>
      </c>
      <c r="EIM36" s="548">
        <f>SUM($J$22:EIM33)-1</f>
        <v>4.7269999999999985</v>
      </c>
      <c r="EIN36" s="548">
        <f>SUM($J$22:EIN33)-1</f>
        <v>4.7269999999999985</v>
      </c>
      <c r="EIO36" s="548">
        <f>SUM($J$22:EIO33)-1</f>
        <v>4.7269999999999985</v>
      </c>
      <c r="EIP36" s="548">
        <f>SUM($J$22:EIP33)-1</f>
        <v>4.7269999999999985</v>
      </c>
      <c r="EIQ36" s="548">
        <f>SUM($J$22:EIQ33)-1</f>
        <v>4.7269999999999985</v>
      </c>
      <c r="EIR36" s="548">
        <f>SUM($J$22:EIR33)-1</f>
        <v>4.7269999999999985</v>
      </c>
      <c r="EIS36" s="548">
        <f>SUM($J$22:EIS33)-1</f>
        <v>4.7269999999999985</v>
      </c>
      <c r="EIT36" s="548">
        <f>SUM($J$22:EIT33)-1</f>
        <v>4.7269999999999985</v>
      </c>
      <c r="EIU36" s="548">
        <f>SUM($J$22:EIU33)-1</f>
        <v>4.7269999999999985</v>
      </c>
      <c r="EIV36" s="548">
        <f>SUM($J$22:EIV33)-1</f>
        <v>4.7269999999999985</v>
      </c>
      <c r="EIW36" s="548">
        <f>SUM($J$22:EIW33)-1</f>
        <v>4.7269999999999985</v>
      </c>
      <c r="EIX36" s="548">
        <f>SUM($J$22:EIX33)-1</f>
        <v>4.7269999999999985</v>
      </c>
      <c r="EIY36" s="548">
        <f>SUM($J$22:EIY33)-1</f>
        <v>4.7269999999999985</v>
      </c>
      <c r="EIZ36" s="548">
        <f>SUM($J$22:EIZ33)-1</f>
        <v>4.7269999999999985</v>
      </c>
      <c r="EJA36" s="548">
        <f>SUM($J$22:EJA33)-1</f>
        <v>4.7269999999999985</v>
      </c>
      <c r="EJB36" s="548">
        <f>SUM($J$22:EJB33)-1</f>
        <v>4.7269999999999985</v>
      </c>
      <c r="EJC36" s="548">
        <f>SUM($J$22:EJC33)-1</f>
        <v>4.7269999999999985</v>
      </c>
      <c r="EJD36" s="548">
        <f>SUM($J$22:EJD33)-1</f>
        <v>4.7269999999999985</v>
      </c>
      <c r="EJE36" s="548">
        <f>SUM($J$22:EJE33)-1</f>
        <v>4.7269999999999985</v>
      </c>
      <c r="EJF36" s="548">
        <f>SUM($J$22:EJF33)-1</f>
        <v>4.7269999999999985</v>
      </c>
      <c r="EJG36" s="548">
        <f>SUM($J$22:EJG33)-1</f>
        <v>4.7269999999999985</v>
      </c>
      <c r="EJH36" s="548">
        <f>SUM($J$22:EJH33)-1</f>
        <v>4.7269999999999985</v>
      </c>
      <c r="EJI36" s="548">
        <f>SUM($J$22:EJI33)-1</f>
        <v>4.7269999999999985</v>
      </c>
      <c r="EJJ36" s="548">
        <f>SUM($J$22:EJJ33)-1</f>
        <v>4.7269999999999985</v>
      </c>
      <c r="EJK36" s="548">
        <f>SUM($J$22:EJK33)-1</f>
        <v>4.7269999999999985</v>
      </c>
      <c r="EJL36" s="548">
        <f>SUM($J$22:EJL33)-1</f>
        <v>4.7269999999999985</v>
      </c>
      <c r="EJM36" s="548">
        <f>SUM($J$22:EJM33)-1</f>
        <v>4.7269999999999985</v>
      </c>
      <c r="EJN36" s="548">
        <f>SUM($J$22:EJN33)-1</f>
        <v>4.7269999999999985</v>
      </c>
      <c r="EJO36" s="548">
        <f>SUM($J$22:EJO33)-1</f>
        <v>4.7269999999999985</v>
      </c>
      <c r="EJP36" s="548">
        <f>SUM($J$22:EJP33)-1</f>
        <v>4.7269999999999985</v>
      </c>
      <c r="EJQ36" s="548">
        <f>SUM($J$22:EJQ33)-1</f>
        <v>4.7269999999999985</v>
      </c>
      <c r="EJR36" s="548">
        <f>SUM($J$22:EJR33)-1</f>
        <v>4.7269999999999985</v>
      </c>
      <c r="EJS36" s="548">
        <f>SUM($J$22:EJS33)-1</f>
        <v>4.7269999999999985</v>
      </c>
      <c r="EJT36" s="548">
        <f>SUM($J$22:EJT33)-1</f>
        <v>4.7269999999999985</v>
      </c>
      <c r="EJU36" s="548">
        <f>SUM($J$22:EJU33)-1</f>
        <v>4.7269999999999985</v>
      </c>
      <c r="EJV36" s="548">
        <f>SUM($J$22:EJV33)-1</f>
        <v>4.7269999999999985</v>
      </c>
      <c r="EJW36" s="548">
        <f>SUM($J$22:EJW33)-1</f>
        <v>4.7269999999999985</v>
      </c>
      <c r="EJX36" s="548">
        <f>SUM($J$22:EJX33)-1</f>
        <v>4.7269999999999985</v>
      </c>
      <c r="EJY36" s="548">
        <f>SUM($J$22:EJY33)-1</f>
        <v>4.7269999999999985</v>
      </c>
      <c r="EJZ36" s="548">
        <f>SUM($J$22:EJZ33)-1</f>
        <v>4.7269999999999985</v>
      </c>
      <c r="EKA36" s="548">
        <f>SUM($J$22:EKA33)-1</f>
        <v>4.7269999999999985</v>
      </c>
      <c r="EKB36" s="548">
        <f>SUM($J$22:EKB33)-1</f>
        <v>4.7269999999999985</v>
      </c>
      <c r="EKC36" s="548">
        <f>SUM($J$22:EKC33)-1</f>
        <v>4.7269999999999985</v>
      </c>
      <c r="EKD36" s="548">
        <f>SUM($J$22:EKD33)-1</f>
        <v>4.7269999999999985</v>
      </c>
      <c r="EKE36" s="548">
        <f>SUM($J$22:EKE33)-1</f>
        <v>4.7269999999999985</v>
      </c>
      <c r="EKF36" s="548">
        <f>SUM($J$22:EKF33)-1</f>
        <v>4.7269999999999985</v>
      </c>
      <c r="EKG36" s="548">
        <f>SUM($J$22:EKG33)-1</f>
        <v>4.7269999999999985</v>
      </c>
      <c r="EKH36" s="548">
        <f>SUM($J$22:EKH33)-1</f>
        <v>4.7269999999999985</v>
      </c>
      <c r="EKI36" s="548">
        <f>SUM($J$22:EKI33)-1</f>
        <v>4.7269999999999985</v>
      </c>
      <c r="EKJ36" s="548">
        <f>SUM($J$22:EKJ33)-1</f>
        <v>4.7269999999999985</v>
      </c>
      <c r="EKK36" s="548">
        <f>SUM($J$22:EKK33)-1</f>
        <v>4.7269999999999985</v>
      </c>
      <c r="EKL36" s="548">
        <f>SUM($J$22:EKL33)-1</f>
        <v>4.7269999999999985</v>
      </c>
      <c r="EKM36" s="548">
        <f>SUM($J$22:EKM33)-1</f>
        <v>4.7269999999999985</v>
      </c>
      <c r="EKN36" s="548">
        <f>SUM($J$22:EKN33)-1</f>
        <v>4.7269999999999985</v>
      </c>
      <c r="EKO36" s="548">
        <f>SUM($J$22:EKO33)-1</f>
        <v>4.7269999999999985</v>
      </c>
      <c r="EKP36" s="548">
        <f>SUM($J$22:EKP33)-1</f>
        <v>4.7269999999999985</v>
      </c>
      <c r="EKQ36" s="548">
        <f>SUM($J$22:EKQ33)-1</f>
        <v>4.7269999999999985</v>
      </c>
      <c r="EKR36" s="548">
        <f>SUM($J$22:EKR33)-1</f>
        <v>4.7269999999999985</v>
      </c>
      <c r="EKS36" s="548">
        <f>SUM($J$22:EKS33)-1</f>
        <v>4.7269999999999985</v>
      </c>
      <c r="EKT36" s="548">
        <f>SUM($J$22:EKT33)-1</f>
        <v>4.7269999999999985</v>
      </c>
      <c r="EKU36" s="548">
        <f>SUM($J$22:EKU33)-1</f>
        <v>4.7269999999999985</v>
      </c>
      <c r="EKV36" s="548">
        <f>SUM($J$22:EKV33)-1</f>
        <v>4.7269999999999985</v>
      </c>
      <c r="EKW36" s="548">
        <f>SUM($J$22:EKW33)-1</f>
        <v>4.7269999999999985</v>
      </c>
      <c r="EKX36" s="548">
        <f>SUM($J$22:EKX33)-1</f>
        <v>4.7269999999999985</v>
      </c>
      <c r="EKY36" s="548">
        <f>SUM($J$22:EKY33)-1</f>
        <v>4.7269999999999985</v>
      </c>
      <c r="EKZ36" s="548">
        <f>SUM($J$22:EKZ33)-1</f>
        <v>4.7269999999999985</v>
      </c>
      <c r="ELA36" s="548">
        <f>SUM($J$22:ELA33)-1</f>
        <v>4.7269999999999985</v>
      </c>
      <c r="ELB36" s="548">
        <f>SUM($J$22:ELB33)-1</f>
        <v>4.7269999999999985</v>
      </c>
      <c r="ELC36" s="548">
        <f>SUM($J$22:ELC33)-1</f>
        <v>4.7269999999999985</v>
      </c>
      <c r="ELD36" s="548">
        <f>SUM($J$22:ELD33)-1</f>
        <v>4.7269999999999985</v>
      </c>
      <c r="ELE36" s="548">
        <f>SUM($J$22:ELE33)-1</f>
        <v>4.7269999999999985</v>
      </c>
      <c r="ELF36" s="548">
        <f>SUM($J$22:ELF33)-1</f>
        <v>4.7269999999999985</v>
      </c>
      <c r="ELG36" s="548">
        <f>SUM($J$22:ELG33)-1</f>
        <v>4.7269999999999985</v>
      </c>
      <c r="ELH36" s="548">
        <f>SUM($J$22:ELH33)-1</f>
        <v>4.7269999999999985</v>
      </c>
      <c r="ELI36" s="548">
        <f>SUM($J$22:ELI33)-1</f>
        <v>4.7269999999999985</v>
      </c>
      <c r="ELJ36" s="548">
        <f>SUM($J$22:ELJ33)-1</f>
        <v>4.7269999999999985</v>
      </c>
      <c r="ELK36" s="548">
        <f>SUM($J$22:ELK33)-1</f>
        <v>4.7269999999999985</v>
      </c>
      <c r="ELL36" s="548">
        <f>SUM($J$22:ELL33)-1</f>
        <v>4.7269999999999985</v>
      </c>
      <c r="ELM36" s="548">
        <f>SUM($J$22:ELM33)-1</f>
        <v>4.7269999999999985</v>
      </c>
      <c r="ELN36" s="548">
        <f>SUM($J$22:ELN33)-1</f>
        <v>4.7269999999999985</v>
      </c>
      <c r="ELO36" s="548">
        <f>SUM($J$22:ELO33)-1</f>
        <v>4.7269999999999985</v>
      </c>
      <c r="ELP36" s="548">
        <f>SUM($J$22:ELP33)-1</f>
        <v>4.7269999999999985</v>
      </c>
      <c r="ELQ36" s="548">
        <f>SUM($J$22:ELQ33)-1</f>
        <v>4.7269999999999985</v>
      </c>
      <c r="ELR36" s="548">
        <f>SUM($J$22:ELR33)-1</f>
        <v>4.7269999999999985</v>
      </c>
      <c r="ELS36" s="548">
        <f>SUM($J$22:ELS33)-1</f>
        <v>4.7269999999999985</v>
      </c>
      <c r="ELT36" s="548">
        <f>SUM($J$22:ELT33)-1</f>
        <v>4.7269999999999985</v>
      </c>
      <c r="ELU36" s="548">
        <f>SUM($J$22:ELU33)-1</f>
        <v>4.7269999999999985</v>
      </c>
      <c r="ELV36" s="548">
        <f>SUM($J$22:ELV33)-1</f>
        <v>4.7269999999999985</v>
      </c>
      <c r="ELW36" s="548">
        <f>SUM($J$22:ELW33)-1</f>
        <v>4.7269999999999985</v>
      </c>
      <c r="ELX36" s="548">
        <f>SUM($J$22:ELX33)-1</f>
        <v>4.7269999999999985</v>
      </c>
      <c r="ELY36" s="548">
        <f>SUM($J$22:ELY33)-1</f>
        <v>4.7269999999999985</v>
      </c>
      <c r="ELZ36" s="548">
        <f>SUM($J$22:ELZ33)-1</f>
        <v>4.7269999999999985</v>
      </c>
      <c r="EMA36" s="548">
        <f>SUM($J$22:EMA33)-1</f>
        <v>4.7269999999999985</v>
      </c>
      <c r="EMB36" s="548">
        <f>SUM($J$22:EMB33)-1</f>
        <v>4.7269999999999985</v>
      </c>
      <c r="EMC36" s="548">
        <f>SUM($J$22:EMC33)-1</f>
        <v>4.7269999999999985</v>
      </c>
      <c r="EMD36" s="548">
        <f>SUM($J$22:EMD33)-1</f>
        <v>4.7269999999999985</v>
      </c>
      <c r="EME36" s="548">
        <f>SUM($J$22:EME33)-1</f>
        <v>4.7269999999999985</v>
      </c>
      <c r="EMF36" s="548">
        <f>SUM($J$22:EMF33)-1</f>
        <v>4.7269999999999985</v>
      </c>
      <c r="EMG36" s="548">
        <f>SUM($J$22:EMG33)-1</f>
        <v>4.7269999999999985</v>
      </c>
      <c r="EMH36" s="548">
        <f>SUM($J$22:EMH33)-1</f>
        <v>4.7269999999999985</v>
      </c>
      <c r="EMI36" s="548">
        <f>SUM($J$22:EMI33)-1</f>
        <v>4.7269999999999985</v>
      </c>
      <c r="EMJ36" s="548">
        <f>SUM($J$22:EMJ33)-1</f>
        <v>4.7269999999999985</v>
      </c>
      <c r="EMK36" s="548">
        <f>SUM($J$22:EMK33)-1</f>
        <v>4.7269999999999985</v>
      </c>
      <c r="EML36" s="548">
        <f>SUM($J$22:EML33)-1</f>
        <v>4.7269999999999985</v>
      </c>
      <c r="EMM36" s="548">
        <f>SUM($J$22:EMM33)-1</f>
        <v>4.7269999999999985</v>
      </c>
      <c r="EMN36" s="548">
        <f>SUM($J$22:EMN33)-1</f>
        <v>4.7269999999999985</v>
      </c>
      <c r="EMO36" s="548">
        <f>SUM($J$22:EMO33)-1</f>
        <v>4.7269999999999985</v>
      </c>
      <c r="EMP36" s="548">
        <f>SUM($J$22:EMP33)-1</f>
        <v>4.7269999999999985</v>
      </c>
      <c r="EMQ36" s="548">
        <f>SUM($J$22:EMQ33)-1</f>
        <v>4.7269999999999985</v>
      </c>
      <c r="EMR36" s="548">
        <f>SUM($J$22:EMR33)-1</f>
        <v>4.7269999999999985</v>
      </c>
      <c r="EMS36" s="548">
        <f>SUM($J$22:EMS33)-1</f>
        <v>4.7269999999999985</v>
      </c>
      <c r="EMT36" s="548">
        <f>SUM($J$22:EMT33)-1</f>
        <v>4.7269999999999985</v>
      </c>
      <c r="EMU36" s="548">
        <f>SUM($J$22:EMU33)-1</f>
        <v>4.7269999999999985</v>
      </c>
      <c r="EMV36" s="548">
        <f>SUM($J$22:EMV33)-1</f>
        <v>4.7269999999999985</v>
      </c>
      <c r="EMW36" s="548">
        <f>SUM($J$22:EMW33)-1</f>
        <v>4.7269999999999985</v>
      </c>
      <c r="EMX36" s="548">
        <f>SUM($J$22:EMX33)-1</f>
        <v>4.7269999999999985</v>
      </c>
      <c r="EMY36" s="548">
        <f>SUM($J$22:EMY33)-1</f>
        <v>4.7269999999999985</v>
      </c>
      <c r="EMZ36" s="548">
        <f>SUM($J$22:EMZ33)-1</f>
        <v>4.7269999999999985</v>
      </c>
      <c r="ENA36" s="548">
        <f>SUM($J$22:ENA33)-1</f>
        <v>4.7269999999999985</v>
      </c>
      <c r="ENB36" s="548">
        <f>SUM($J$22:ENB33)-1</f>
        <v>4.7269999999999985</v>
      </c>
      <c r="ENC36" s="548">
        <f>SUM($J$22:ENC33)-1</f>
        <v>4.7269999999999985</v>
      </c>
      <c r="END36" s="548">
        <f>SUM($J$22:END33)-1</f>
        <v>4.7269999999999985</v>
      </c>
      <c r="ENE36" s="548">
        <f>SUM($J$22:ENE33)-1</f>
        <v>4.7269999999999985</v>
      </c>
      <c r="ENF36" s="548">
        <f>SUM($J$22:ENF33)-1</f>
        <v>4.7269999999999985</v>
      </c>
      <c r="ENG36" s="548">
        <f>SUM($J$22:ENG33)-1</f>
        <v>4.7269999999999985</v>
      </c>
      <c r="ENH36" s="548">
        <f>SUM($J$22:ENH33)-1</f>
        <v>4.7269999999999985</v>
      </c>
      <c r="ENI36" s="548">
        <f>SUM($J$22:ENI33)-1</f>
        <v>4.7269999999999985</v>
      </c>
      <c r="ENJ36" s="548">
        <f>SUM($J$22:ENJ33)-1</f>
        <v>4.7269999999999985</v>
      </c>
      <c r="ENK36" s="548">
        <f>SUM($J$22:ENK33)-1</f>
        <v>4.7269999999999985</v>
      </c>
      <c r="ENL36" s="548">
        <f>SUM($J$22:ENL33)-1</f>
        <v>4.7269999999999985</v>
      </c>
      <c r="ENM36" s="548">
        <f>SUM($J$22:ENM33)-1</f>
        <v>4.7269999999999985</v>
      </c>
      <c r="ENN36" s="548">
        <f>SUM($J$22:ENN33)-1</f>
        <v>4.7269999999999985</v>
      </c>
      <c r="ENO36" s="548">
        <f>SUM($J$22:ENO33)-1</f>
        <v>4.7269999999999985</v>
      </c>
      <c r="ENP36" s="548">
        <f>SUM($J$22:ENP33)-1</f>
        <v>4.7269999999999985</v>
      </c>
      <c r="ENQ36" s="548">
        <f>SUM($J$22:ENQ33)-1</f>
        <v>4.7269999999999985</v>
      </c>
      <c r="ENR36" s="548">
        <f>SUM($J$22:ENR33)-1</f>
        <v>4.7269999999999985</v>
      </c>
      <c r="ENS36" s="548">
        <f>SUM($J$22:ENS33)-1</f>
        <v>4.7269999999999985</v>
      </c>
      <c r="ENT36" s="548">
        <f>SUM($J$22:ENT33)-1</f>
        <v>4.7269999999999985</v>
      </c>
      <c r="ENU36" s="548">
        <f>SUM($J$22:ENU33)-1</f>
        <v>4.7269999999999985</v>
      </c>
      <c r="ENV36" s="548">
        <f>SUM($J$22:ENV33)-1</f>
        <v>4.7269999999999985</v>
      </c>
      <c r="ENW36" s="548">
        <f>SUM($J$22:ENW33)-1</f>
        <v>4.7269999999999985</v>
      </c>
      <c r="ENX36" s="548">
        <f>SUM($J$22:ENX33)-1</f>
        <v>4.7269999999999985</v>
      </c>
      <c r="ENY36" s="548">
        <f>SUM($J$22:ENY33)-1</f>
        <v>4.7269999999999985</v>
      </c>
      <c r="ENZ36" s="548">
        <f>SUM($J$22:ENZ33)-1</f>
        <v>4.7269999999999985</v>
      </c>
      <c r="EOA36" s="548">
        <f>SUM($J$22:EOA33)-1</f>
        <v>4.7269999999999985</v>
      </c>
      <c r="EOB36" s="548">
        <f>SUM($J$22:EOB33)-1</f>
        <v>4.7269999999999985</v>
      </c>
      <c r="EOC36" s="548">
        <f>SUM($J$22:EOC33)-1</f>
        <v>4.7269999999999985</v>
      </c>
      <c r="EOD36" s="548">
        <f>SUM($J$22:EOD33)-1</f>
        <v>4.7269999999999985</v>
      </c>
      <c r="EOE36" s="548">
        <f>SUM($J$22:EOE33)-1</f>
        <v>4.7269999999999985</v>
      </c>
      <c r="EOF36" s="548">
        <f>SUM($J$22:EOF33)-1</f>
        <v>4.7269999999999985</v>
      </c>
      <c r="EOG36" s="548">
        <f>SUM($J$22:EOG33)-1</f>
        <v>4.7269999999999985</v>
      </c>
      <c r="EOH36" s="548">
        <f>SUM($J$22:EOH33)-1</f>
        <v>4.7269999999999985</v>
      </c>
      <c r="EOI36" s="548">
        <f>SUM($J$22:EOI33)-1</f>
        <v>4.7269999999999985</v>
      </c>
      <c r="EOJ36" s="548">
        <f>SUM($J$22:EOJ33)-1</f>
        <v>4.7269999999999985</v>
      </c>
      <c r="EOK36" s="548">
        <f>SUM($J$22:EOK33)-1</f>
        <v>4.7269999999999985</v>
      </c>
      <c r="EOL36" s="548">
        <f>SUM($J$22:EOL33)-1</f>
        <v>4.7269999999999985</v>
      </c>
      <c r="EOM36" s="548">
        <f>SUM($J$22:EOM33)-1</f>
        <v>4.7269999999999985</v>
      </c>
      <c r="EON36" s="548">
        <f>SUM($J$22:EON33)-1</f>
        <v>4.7269999999999985</v>
      </c>
      <c r="EOO36" s="548">
        <f>SUM($J$22:EOO33)-1</f>
        <v>4.7269999999999985</v>
      </c>
      <c r="EOP36" s="548">
        <f>SUM($J$22:EOP33)-1</f>
        <v>4.7269999999999985</v>
      </c>
      <c r="EOQ36" s="548">
        <f>SUM($J$22:EOQ33)-1</f>
        <v>4.7269999999999985</v>
      </c>
      <c r="EOR36" s="548">
        <f>SUM($J$22:EOR33)-1</f>
        <v>4.7269999999999985</v>
      </c>
      <c r="EOS36" s="548">
        <f>SUM($J$22:EOS33)-1</f>
        <v>4.7269999999999985</v>
      </c>
      <c r="EOT36" s="548">
        <f>SUM($J$22:EOT33)-1</f>
        <v>4.7269999999999985</v>
      </c>
      <c r="EOU36" s="548">
        <f>SUM($J$22:EOU33)-1</f>
        <v>4.7269999999999985</v>
      </c>
      <c r="EOV36" s="548">
        <f>SUM($J$22:EOV33)-1</f>
        <v>4.7269999999999985</v>
      </c>
      <c r="EOW36" s="548">
        <f>SUM($J$22:EOW33)-1</f>
        <v>4.7269999999999985</v>
      </c>
      <c r="EOX36" s="548">
        <f>SUM($J$22:EOX33)-1</f>
        <v>4.7269999999999985</v>
      </c>
      <c r="EOY36" s="548">
        <f>SUM($J$22:EOY33)-1</f>
        <v>4.7269999999999985</v>
      </c>
      <c r="EOZ36" s="548">
        <f>SUM($J$22:EOZ33)-1</f>
        <v>4.7269999999999985</v>
      </c>
      <c r="EPA36" s="548">
        <f>SUM($J$22:EPA33)-1</f>
        <v>4.7269999999999985</v>
      </c>
      <c r="EPB36" s="548">
        <f>SUM($J$22:EPB33)-1</f>
        <v>4.7269999999999985</v>
      </c>
      <c r="EPC36" s="548">
        <f>SUM($J$22:EPC33)-1</f>
        <v>4.7269999999999985</v>
      </c>
      <c r="EPD36" s="548">
        <f>SUM($J$22:EPD33)-1</f>
        <v>4.7269999999999985</v>
      </c>
      <c r="EPE36" s="548">
        <f>SUM($J$22:EPE33)-1</f>
        <v>4.7269999999999985</v>
      </c>
      <c r="EPF36" s="548">
        <f>SUM($J$22:EPF33)-1</f>
        <v>4.7269999999999985</v>
      </c>
      <c r="EPG36" s="548">
        <f>SUM($J$22:EPG33)-1</f>
        <v>4.7269999999999985</v>
      </c>
      <c r="EPH36" s="548">
        <f>SUM($J$22:EPH33)-1</f>
        <v>4.7269999999999985</v>
      </c>
      <c r="EPI36" s="548">
        <f>SUM($J$22:EPI33)-1</f>
        <v>4.7269999999999985</v>
      </c>
      <c r="EPJ36" s="548">
        <f>SUM($J$22:EPJ33)-1</f>
        <v>4.7269999999999985</v>
      </c>
      <c r="EPK36" s="548">
        <f>SUM($J$22:EPK33)-1</f>
        <v>4.7269999999999985</v>
      </c>
      <c r="EPL36" s="548">
        <f>SUM($J$22:EPL33)-1</f>
        <v>4.7269999999999985</v>
      </c>
      <c r="EPM36" s="548">
        <f>SUM($J$22:EPM33)-1</f>
        <v>4.7269999999999985</v>
      </c>
      <c r="EPN36" s="548">
        <f>SUM($J$22:EPN33)-1</f>
        <v>4.7269999999999985</v>
      </c>
      <c r="EPO36" s="548">
        <f>SUM($J$22:EPO33)-1</f>
        <v>4.7269999999999985</v>
      </c>
      <c r="EPP36" s="548">
        <f>SUM($J$22:EPP33)-1</f>
        <v>4.7269999999999985</v>
      </c>
      <c r="EPQ36" s="548">
        <f>SUM($J$22:EPQ33)-1</f>
        <v>4.7269999999999985</v>
      </c>
      <c r="EPR36" s="548">
        <f>SUM($J$22:EPR33)-1</f>
        <v>4.7269999999999985</v>
      </c>
      <c r="EPS36" s="548">
        <f>SUM($J$22:EPS33)-1</f>
        <v>4.7269999999999985</v>
      </c>
      <c r="EPT36" s="548">
        <f>SUM($J$22:EPT33)-1</f>
        <v>4.7269999999999985</v>
      </c>
      <c r="EPU36" s="548">
        <f>SUM($J$22:EPU33)-1</f>
        <v>4.7269999999999985</v>
      </c>
      <c r="EPV36" s="548">
        <f>SUM($J$22:EPV33)-1</f>
        <v>4.7269999999999985</v>
      </c>
      <c r="EPW36" s="548">
        <f>SUM($J$22:EPW33)-1</f>
        <v>4.7269999999999985</v>
      </c>
      <c r="EPX36" s="548">
        <f>SUM($J$22:EPX33)-1</f>
        <v>4.7269999999999985</v>
      </c>
      <c r="EPY36" s="548">
        <f>SUM($J$22:EPY33)-1</f>
        <v>4.7269999999999985</v>
      </c>
      <c r="EPZ36" s="548">
        <f>SUM($J$22:EPZ33)-1</f>
        <v>4.7269999999999985</v>
      </c>
      <c r="EQA36" s="548">
        <f>SUM($J$22:EQA33)-1</f>
        <v>4.7269999999999985</v>
      </c>
      <c r="EQB36" s="548">
        <f>SUM($J$22:EQB33)-1</f>
        <v>4.7269999999999985</v>
      </c>
      <c r="EQC36" s="548">
        <f>SUM($J$22:EQC33)-1</f>
        <v>4.7269999999999985</v>
      </c>
      <c r="EQD36" s="548">
        <f>SUM($J$22:EQD33)-1</f>
        <v>4.7269999999999985</v>
      </c>
      <c r="EQE36" s="548">
        <f>SUM($J$22:EQE33)-1</f>
        <v>4.7269999999999985</v>
      </c>
      <c r="EQF36" s="548">
        <f>SUM($J$22:EQF33)-1</f>
        <v>4.7269999999999985</v>
      </c>
      <c r="EQG36" s="548">
        <f>SUM($J$22:EQG33)-1</f>
        <v>4.7269999999999985</v>
      </c>
      <c r="EQH36" s="548">
        <f>SUM($J$22:EQH33)-1</f>
        <v>4.7269999999999985</v>
      </c>
      <c r="EQI36" s="548">
        <f>SUM($J$22:EQI33)-1</f>
        <v>4.7269999999999985</v>
      </c>
      <c r="EQJ36" s="548">
        <f>SUM($J$22:EQJ33)-1</f>
        <v>4.7269999999999985</v>
      </c>
      <c r="EQK36" s="548">
        <f>SUM($J$22:EQK33)-1</f>
        <v>4.7269999999999985</v>
      </c>
      <c r="EQL36" s="548">
        <f>SUM($J$22:EQL33)-1</f>
        <v>4.7269999999999985</v>
      </c>
      <c r="EQM36" s="548">
        <f>SUM($J$22:EQM33)-1</f>
        <v>4.7269999999999985</v>
      </c>
      <c r="EQN36" s="548">
        <f>SUM($J$22:EQN33)-1</f>
        <v>4.7269999999999985</v>
      </c>
      <c r="EQO36" s="548">
        <f>SUM($J$22:EQO33)-1</f>
        <v>4.7269999999999985</v>
      </c>
      <c r="EQP36" s="548">
        <f>SUM($J$22:EQP33)-1</f>
        <v>4.7269999999999985</v>
      </c>
      <c r="EQQ36" s="548">
        <f>SUM($J$22:EQQ33)-1</f>
        <v>4.7269999999999985</v>
      </c>
      <c r="EQR36" s="548">
        <f>SUM($J$22:EQR33)-1</f>
        <v>4.7269999999999985</v>
      </c>
      <c r="EQS36" s="548">
        <f>SUM($J$22:EQS33)-1</f>
        <v>4.7269999999999985</v>
      </c>
      <c r="EQT36" s="548">
        <f>SUM($J$22:EQT33)-1</f>
        <v>4.7269999999999985</v>
      </c>
      <c r="EQU36" s="548">
        <f>SUM($J$22:EQU33)-1</f>
        <v>4.7269999999999985</v>
      </c>
      <c r="EQV36" s="548">
        <f>SUM($J$22:EQV33)-1</f>
        <v>4.7269999999999985</v>
      </c>
      <c r="EQW36" s="548">
        <f>SUM($J$22:EQW33)-1</f>
        <v>4.7269999999999985</v>
      </c>
      <c r="EQX36" s="548">
        <f>SUM($J$22:EQX33)-1</f>
        <v>4.7269999999999985</v>
      </c>
      <c r="EQY36" s="548">
        <f>SUM($J$22:EQY33)-1</f>
        <v>4.7269999999999985</v>
      </c>
      <c r="EQZ36" s="548">
        <f>SUM($J$22:EQZ33)-1</f>
        <v>4.7269999999999985</v>
      </c>
      <c r="ERA36" s="548">
        <f>SUM($J$22:ERA33)-1</f>
        <v>4.7269999999999985</v>
      </c>
      <c r="ERB36" s="548">
        <f>SUM($J$22:ERB33)-1</f>
        <v>4.7269999999999985</v>
      </c>
      <c r="ERC36" s="548">
        <f>SUM($J$22:ERC33)-1</f>
        <v>4.7269999999999985</v>
      </c>
      <c r="ERD36" s="548">
        <f>SUM($J$22:ERD33)-1</f>
        <v>4.7269999999999985</v>
      </c>
      <c r="ERE36" s="548">
        <f>SUM($J$22:ERE33)-1</f>
        <v>4.7269999999999985</v>
      </c>
      <c r="ERF36" s="548">
        <f>SUM($J$22:ERF33)-1</f>
        <v>4.7269999999999985</v>
      </c>
      <c r="ERG36" s="548">
        <f>SUM($J$22:ERG33)-1</f>
        <v>4.7269999999999985</v>
      </c>
      <c r="ERH36" s="548">
        <f>SUM($J$22:ERH33)-1</f>
        <v>4.7269999999999985</v>
      </c>
      <c r="ERI36" s="548">
        <f>SUM($J$22:ERI33)-1</f>
        <v>4.7269999999999985</v>
      </c>
      <c r="ERJ36" s="548">
        <f>SUM($J$22:ERJ33)-1</f>
        <v>4.7269999999999985</v>
      </c>
      <c r="ERK36" s="548">
        <f>SUM($J$22:ERK33)-1</f>
        <v>4.7269999999999985</v>
      </c>
      <c r="ERL36" s="548">
        <f>SUM($J$22:ERL33)-1</f>
        <v>4.7269999999999985</v>
      </c>
      <c r="ERM36" s="548">
        <f>SUM($J$22:ERM33)-1</f>
        <v>4.7269999999999985</v>
      </c>
      <c r="ERN36" s="548">
        <f>SUM($J$22:ERN33)-1</f>
        <v>4.7269999999999985</v>
      </c>
      <c r="ERO36" s="548">
        <f>SUM($J$22:ERO33)-1</f>
        <v>4.7269999999999985</v>
      </c>
      <c r="ERP36" s="548">
        <f>SUM($J$22:ERP33)-1</f>
        <v>4.7269999999999985</v>
      </c>
      <c r="ERQ36" s="548">
        <f>SUM($J$22:ERQ33)-1</f>
        <v>4.7269999999999985</v>
      </c>
      <c r="ERR36" s="548">
        <f>SUM($J$22:ERR33)-1</f>
        <v>4.7269999999999985</v>
      </c>
      <c r="ERS36" s="548">
        <f>SUM($J$22:ERS33)-1</f>
        <v>4.7269999999999985</v>
      </c>
      <c r="ERT36" s="548">
        <f>SUM($J$22:ERT33)-1</f>
        <v>4.7269999999999985</v>
      </c>
      <c r="ERU36" s="548">
        <f>SUM($J$22:ERU33)-1</f>
        <v>4.7269999999999985</v>
      </c>
      <c r="ERV36" s="548">
        <f>SUM($J$22:ERV33)-1</f>
        <v>4.7269999999999985</v>
      </c>
      <c r="ERW36" s="548">
        <f>SUM($J$22:ERW33)-1</f>
        <v>4.7269999999999985</v>
      </c>
      <c r="ERX36" s="548">
        <f>SUM($J$22:ERX33)-1</f>
        <v>4.7269999999999985</v>
      </c>
      <c r="ERY36" s="548">
        <f>SUM($J$22:ERY33)-1</f>
        <v>4.7269999999999985</v>
      </c>
      <c r="ERZ36" s="548">
        <f>SUM($J$22:ERZ33)-1</f>
        <v>4.7269999999999985</v>
      </c>
      <c r="ESA36" s="548">
        <f>SUM($J$22:ESA33)-1</f>
        <v>4.7269999999999985</v>
      </c>
      <c r="ESB36" s="548">
        <f>SUM($J$22:ESB33)-1</f>
        <v>4.7269999999999985</v>
      </c>
      <c r="ESC36" s="548">
        <f>SUM($J$22:ESC33)-1</f>
        <v>4.7269999999999985</v>
      </c>
      <c r="ESD36" s="548">
        <f>SUM($J$22:ESD33)-1</f>
        <v>4.7269999999999985</v>
      </c>
      <c r="ESE36" s="548">
        <f>SUM($J$22:ESE33)-1</f>
        <v>4.7269999999999985</v>
      </c>
      <c r="ESF36" s="548">
        <f>SUM($J$22:ESF33)-1</f>
        <v>4.7269999999999985</v>
      </c>
      <c r="ESG36" s="548">
        <f>SUM($J$22:ESG33)-1</f>
        <v>4.7269999999999985</v>
      </c>
      <c r="ESH36" s="548">
        <f>SUM($J$22:ESH33)-1</f>
        <v>4.7269999999999985</v>
      </c>
      <c r="ESI36" s="548">
        <f>SUM($J$22:ESI33)-1</f>
        <v>4.7269999999999985</v>
      </c>
      <c r="ESJ36" s="548">
        <f>SUM($J$22:ESJ33)-1</f>
        <v>4.7269999999999985</v>
      </c>
      <c r="ESK36" s="548">
        <f>SUM($J$22:ESK33)-1</f>
        <v>4.7269999999999985</v>
      </c>
      <c r="ESL36" s="548">
        <f>SUM($J$22:ESL33)-1</f>
        <v>4.7269999999999985</v>
      </c>
      <c r="ESM36" s="548">
        <f>SUM($J$22:ESM33)-1</f>
        <v>4.7269999999999985</v>
      </c>
      <c r="ESN36" s="548">
        <f>SUM($J$22:ESN33)-1</f>
        <v>4.7269999999999985</v>
      </c>
      <c r="ESO36" s="548">
        <f>SUM($J$22:ESO33)-1</f>
        <v>4.7269999999999985</v>
      </c>
      <c r="ESP36" s="548">
        <f>SUM($J$22:ESP33)-1</f>
        <v>4.7269999999999985</v>
      </c>
      <c r="ESQ36" s="548">
        <f>SUM($J$22:ESQ33)-1</f>
        <v>4.7269999999999985</v>
      </c>
      <c r="ESR36" s="548">
        <f>SUM($J$22:ESR33)-1</f>
        <v>4.7269999999999985</v>
      </c>
      <c r="ESS36" s="548">
        <f>SUM($J$22:ESS33)-1</f>
        <v>4.7269999999999985</v>
      </c>
      <c r="EST36" s="548">
        <f>SUM($J$22:EST33)-1</f>
        <v>4.7269999999999985</v>
      </c>
      <c r="ESU36" s="548">
        <f>SUM($J$22:ESU33)-1</f>
        <v>4.7269999999999985</v>
      </c>
      <c r="ESV36" s="548">
        <f>SUM($J$22:ESV33)-1</f>
        <v>4.7269999999999985</v>
      </c>
      <c r="ESW36" s="548">
        <f>SUM($J$22:ESW33)-1</f>
        <v>4.7269999999999985</v>
      </c>
      <c r="ESX36" s="548">
        <f>SUM($J$22:ESX33)-1</f>
        <v>4.7269999999999985</v>
      </c>
      <c r="ESY36" s="548">
        <f>SUM($J$22:ESY33)-1</f>
        <v>4.7269999999999985</v>
      </c>
      <c r="ESZ36" s="548">
        <f>SUM($J$22:ESZ33)-1</f>
        <v>4.7269999999999985</v>
      </c>
      <c r="ETA36" s="548">
        <f>SUM($J$22:ETA33)-1</f>
        <v>4.7269999999999985</v>
      </c>
      <c r="ETB36" s="548">
        <f>SUM($J$22:ETB33)-1</f>
        <v>4.7269999999999985</v>
      </c>
      <c r="ETC36" s="548">
        <f>SUM($J$22:ETC33)-1</f>
        <v>4.7269999999999985</v>
      </c>
      <c r="ETD36" s="548">
        <f>SUM($J$22:ETD33)-1</f>
        <v>4.7269999999999985</v>
      </c>
      <c r="ETE36" s="548">
        <f>SUM($J$22:ETE33)-1</f>
        <v>4.7269999999999985</v>
      </c>
      <c r="ETF36" s="548">
        <f>SUM($J$22:ETF33)-1</f>
        <v>4.7269999999999985</v>
      </c>
      <c r="ETG36" s="548">
        <f>SUM($J$22:ETG33)-1</f>
        <v>4.7269999999999985</v>
      </c>
      <c r="ETH36" s="548">
        <f>SUM($J$22:ETH33)-1</f>
        <v>4.7269999999999985</v>
      </c>
      <c r="ETI36" s="548">
        <f>SUM($J$22:ETI33)-1</f>
        <v>4.7269999999999985</v>
      </c>
      <c r="ETJ36" s="548">
        <f>SUM($J$22:ETJ33)-1</f>
        <v>4.7269999999999985</v>
      </c>
      <c r="ETK36" s="548">
        <f>SUM($J$22:ETK33)-1</f>
        <v>4.7269999999999985</v>
      </c>
      <c r="ETL36" s="548">
        <f>SUM($J$22:ETL33)-1</f>
        <v>4.7269999999999985</v>
      </c>
      <c r="ETM36" s="548">
        <f>SUM($J$22:ETM33)-1</f>
        <v>4.7269999999999985</v>
      </c>
      <c r="ETN36" s="548">
        <f>SUM($J$22:ETN33)-1</f>
        <v>4.7269999999999985</v>
      </c>
      <c r="ETO36" s="548">
        <f>SUM($J$22:ETO33)-1</f>
        <v>4.7269999999999985</v>
      </c>
      <c r="ETP36" s="548">
        <f>SUM($J$22:ETP33)-1</f>
        <v>4.7269999999999985</v>
      </c>
      <c r="ETQ36" s="548">
        <f>SUM($J$22:ETQ33)-1</f>
        <v>4.7269999999999985</v>
      </c>
      <c r="ETR36" s="548">
        <f>SUM($J$22:ETR33)-1</f>
        <v>4.7269999999999985</v>
      </c>
      <c r="ETS36" s="548">
        <f>SUM($J$22:ETS33)-1</f>
        <v>4.7269999999999985</v>
      </c>
      <c r="ETT36" s="548">
        <f>SUM($J$22:ETT33)-1</f>
        <v>4.7269999999999985</v>
      </c>
      <c r="ETU36" s="548">
        <f>SUM($J$22:ETU33)-1</f>
        <v>4.7269999999999985</v>
      </c>
      <c r="ETV36" s="548">
        <f>SUM($J$22:ETV33)-1</f>
        <v>4.7269999999999985</v>
      </c>
      <c r="ETW36" s="548">
        <f>SUM($J$22:ETW33)-1</f>
        <v>4.7269999999999985</v>
      </c>
      <c r="ETX36" s="548">
        <f>SUM($J$22:ETX33)-1</f>
        <v>4.7269999999999985</v>
      </c>
      <c r="ETY36" s="548">
        <f>SUM($J$22:ETY33)-1</f>
        <v>4.7269999999999985</v>
      </c>
      <c r="ETZ36" s="548">
        <f>SUM($J$22:ETZ33)-1</f>
        <v>4.7269999999999985</v>
      </c>
      <c r="EUA36" s="548">
        <f>SUM($J$22:EUA33)-1</f>
        <v>4.7269999999999985</v>
      </c>
      <c r="EUB36" s="548">
        <f>SUM($J$22:EUB33)-1</f>
        <v>4.7269999999999985</v>
      </c>
      <c r="EUC36" s="548">
        <f>SUM($J$22:EUC33)-1</f>
        <v>4.7269999999999985</v>
      </c>
      <c r="EUD36" s="548">
        <f>SUM($J$22:EUD33)-1</f>
        <v>4.7269999999999985</v>
      </c>
      <c r="EUE36" s="548">
        <f>SUM($J$22:EUE33)-1</f>
        <v>4.7269999999999985</v>
      </c>
      <c r="EUF36" s="548">
        <f>SUM($J$22:EUF33)-1</f>
        <v>4.7269999999999985</v>
      </c>
      <c r="EUG36" s="548">
        <f>SUM($J$22:EUG33)-1</f>
        <v>4.7269999999999985</v>
      </c>
      <c r="EUH36" s="548">
        <f>SUM($J$22:EUH33)-1</f>
        <v>4.7269999999999985</v>
      </c>
      <c r="EUI36" s="548">
        <f>SUM($J$22:EUI33)-1</f>
        <v>4.7269999999999985</v>
      </c>
      <c r="EUJ36" s="548">
        <f>SUM($J$22:EUJ33)-1</f>
        <v>4.7269999999999985</v>
      </c>
      <c r="EUK36" s="548">
        <f>SUM($J$22:EUK33)-1</f>
        <v>4.7269999999999985</v>
      </c>
      <c r="EUL36" s="548">
        <f>SUM($J$22:EUL33)-1</f>
        <v>4.7269999999999985</v>
      </c>
      <c r="EUM36" s="548">
        <f>SUM($J$22:EUM33)-1</f>
        <v>4.7269999999999985</v>
      </c>
      <c r="EUN36" s="548">
        <f>SUM($J$22:EUN33)-1</f>
        <v>4.7269999999999985</v>
      </c>
      <c r="EUO36" s="548">
        <f>SUM($J$22:EUO33)-1</f>
        <v>4.7269999999999985</v>
      </c>
      <c r="EUP36" s="548">
        <f>SUM($J$22:EUP33)-1</f>
        <v>4.7269999999999985</v>
      </c>
      <c r="EUQ36" s="548">
        <f>SUM($J$22:EUQ33)-1</f>
        <v>4.7269999999999985</v>
      </c>
      <c r="EUR36" s="548">
        <f>SUM($J$22:EUR33)-1</f>
        <v>4.7269999999999985</v>
      </c>
      <c r="EUS36" s="548">
        <f>SUM($J$22:EUS33)-1</f>
        <v>4.7269999999999985</v>
      </c>
      <c r="EUT36" s="548">
        <f>SUM($J$22:EUT33)-1</f>
        <v>4.7269999999999985</v>
      </c>
      <c r="EUU36" s="548">
        <f>SUM($J$22:EUU33)-1</f>
        <v>4.7269999999999985</v>
      </c>
      <c r="EUV36" s="548">
        <f>SUM($J$22:EUV33)-1</f>
        <v>4.7269999999999985</v>
      </c>
      <c r="EUW36" s="548">
        <f>SUM($J$22:EUW33)-1</f>
        <v>4.7269999999999985</v>
      </c>
      <c r="EUX36" s="548">
        <f>SUM($J$22:EUX33)-1</f>
        <v>4.7269999999999985</v>
      </c>
      <c r="EUY36" s="548">
        <f>SUM($J$22:EUY33)-1</f>
        <v>4.7269999999999985</v>
      </c>
      <c r="EUZ36" s="548">
        <f>SUM($J$22:EUZ33)-1</f>
        <v>4.7269999999999985</v>
      </c>
      <c r="EVA36" s="548">
        <f>SUM($J$22:EVA33)-1</f>
        <v>4.7269999999999985</v>
      </c>
      <c r="EVB36" s="548">
        <f>SUM($J$22:EVB33)-1</f>
        <v>4.7269999999999985</v>
      </c>
      <c r="EVC36" s="548">
        <f>SUM($J$22:EVC33)-1</f>
        <v>4.7269999999999985</v>
      </c>
      <c r="EVD36" s="548">
        <f>SUM($J$22:EVD33)-1</f>
        <v>4.7269999999999985</v>
      </c>
      <c r="EVE36" s="548">
        <f>SUM($J$22:EVE33)-1</f>
        <v>4.7269999999999985</v>
      </c>
      <c r="EVF36" s="548">
        <f>SUM($J$22:EVF33)-1</f>
        <v>4.7269999999999985</v>
      </c>
      <c r="EVG36" s="548">
        <f>SUM($J$22:EVG33)-1</f>
        <v>4.7269999999999985</v>
      </c>
      <c r="EVH36" s="548">
        <f>SUM($J$22:EVH33)-1</f>
        <v>4.7269999999999985</v>
      </c>
      <c r="EVI36" s="548">
        <f>SUM($J$22:EVI33)-1</f>
        <v>4.7269999999999985</v>
      </c>
      <c r="EVJ36" s="548">
        <f>SUM($J$22:EVJ33)-1</f>
        <v>4.7269999999999985</v>
      </c>
      <c r="EVK36" s="548">
        <f>SUM($J$22:EVK33)-1</f>
        <v>4.7269999999999985</v>
      </c>
      <c r="EVL36" s="548">
        <f>SUM($J$22:EVL33)-1</f>
        <v>4.7269999999999985</v>
      </c>
      <c r="EVM36" s="548">
        <f>SUM($J$22:EVM33)-1</f>
        <v>4.7269999999999985</v>
      </c>
      <c r="EVN36" s="548">
        <f>SUM($J$22:EVN33)-1</f>
        <v>4.7269999999999985</v>
      </c>
      <c r="EVO36" s="548">
        <f>SUM($J$22:EVO33)-1</f>
        <v>4.7269999999999985</v>
      </c>
      <c r="EVP36" s="548">
        <f>SUM($J$22:EVP33)-1</f>
        <v>4.7269999999999985</v>
      </c>
      <c r="EVQ36" s="548">
        <f>SUM($J$22:EVQ33)-1</f>
        <v>4.7269999999999985</v>
      </c>
      <c r="EVR36" s="548">
        <f>SUM($J$22:EVR33)-1</f>
        <v>4.7269999999999985</v>
      </c>
      <c r="EVS36" s="548">
        <f>SUM($J$22:EVS33)-1</f>
        <v>4.7269999999999985</v>
      </c>
      <c r="EVT36" s="548">
        <f>SUM($J$22:EVT33)-1</f>
        <v>4.7269999999999985</v>
      </c>
      <c r="EVU36" s="548">
        <f>SUM($J$22:EVU33)-1</f>
        <v>4.7269999999999985</v>
      </c>
      <c r="EVV36" s="548">
        <f>SUM($J$22:EVV33)-1</f>
        <v>4.7269999999999985</v>
      </c>
      <c r="EVW36" s="548">
        <f>SUM($J$22:EVW33)-1</f>
        <v>4.7269999999999985</v>
      </c>
      <c r="EVX36" s="548">
        <f>SUM($J$22:EVX33)-1</f>
        <v>4.7269999999999985</v>
      </c>
      <c r="EVY36" s="548">
        <f>SUM($J$22:EVY33)-1</f>
        <v>4.7269999999999985</v>
      </c>
      <c r="EVZ36" s="548">
        <f>SUM($J$22:EVZ33)-1</f>
        <v>4.7269999999999985</v>
      </c>
      <c r="EWA36" s="548">
        <f>SUM($J$22:EWA33)-1</f>
        <v>4.7269999999999985</v>
      </c>
      <c r="EWB36" s="548">
        <f>SUM($J$22:EWB33)-1</f>
        <v>4.7269999999999985</v>
      </c>
      <c r="EWC36" s="548">
        <f>SUM($J$22:EWC33)-1</f>
        <v>4.7269999999999985</v>
      </c>
      <c r="EWD36" s="548">
        <f>SUM($J$22:EWD33)-1</f>
        <v>4.7269999999999985</v>
      </c>
      <c r="EWE36" s="548">
        <f>SUM($J$22:EWE33)-1</f>
        <v>4.7269999999999985</v>
      </c>
      <c r="EWF36" s="548">
        <f>SUM($J$22:EWF33)-1</f>
        <v>4.7269999999999985</v>
      </c>
      <c r="EWG36" s="548">
        <f>SUM($J$22:EWG33)-1</f>
        <v>4.7269999999999985</v>
      </c>
      <c r="EWH36" s="548">
        <f>SUM($J$22:EWH33)-1</f>
        <v>4.7269999999999985</v>
      </c>
      <c r="EWI36" s="548">
        <f>SUM($J$22:EWI33)-1</f>
        <v>4.7269999999999985</v>
      </c>
      <c r="EWJ36" s="548">
        <f>SUM($J$22:EWJ33)-1</f>
        <v>4.7269999999999985</v>
      </c>
      <c r="EWK36" s="548">
        <f>SUM($J$22:EWK33)-1</f>
        <v>4.7269999999999985</v>
      </c>
      <c r="EWL36" s="548">
        <f>SUM($J$22:EWL33)-1</f>
        <v>4.7269999999999985</v>
      </c>
      <c r="EWM36" s="548">
        <f>SUM($J$22:EWM33)-1</f>
        <v>4.7269999999999985</v>
      </c>
      <c r="EWN36" s="548">
        <f>SUM($J$22:EWN33)-1</f>
        <v>4.7269999999999985</v>
      </c>
      <c r="EWO36" s="548">
        <f>SUM($J$22:EWO33)-1</f>
        <v>4.7269999999999985</v>
      </c>
      <c r="EWP36" s="548">
        <f>SUM($J$22:EWP33)-1</f>
        <v>4.7269999999999985</v>
      </c>
      <c r="EWQ36" s="548">
        <f>SUM($J$22:EWQ33)-1</f>
        <v>4.7269999999999985</v>
      </c>
      <c r="EWR36" s="548">
        <f>SUM($J$22:EWR33)-1</f>
        <v>4.7269999999999985</v>
      </c>
      <c r="EWS36" s="548">
        <f>SUM($J$22:EWS33)-1</f>
        <v>4.7269999999999985</v>
      </c>
      <c r="EWT36" s="548">
        <f>SUM($J$22:EWT33)-1</f>
        <v>4.7269999999999985</v>
      </c>
      <c r="EWU36" s="548">
        <f>SUM($J$22:EWU33)-1</f>
        <v>4.7269999999999985</v>
      </c>
      <c r="EWV36" s="548">
        <f>SUM($J$22:EWV33)-1</f>
        <v>4.7269999999999985</v>
      </c>
      <c r="EWW36" s="548">
        <f>SUM($J$22:EWW33)-1</f>
        <v>4.7269999999999985</v>
      </c>
      <c r="EWX36" s="548">
        <f>SUM($J$22:EWX33)-1</f>
        <v>4.7269999999999985</v>
      </c>
      <c r="EWY36" s="548">
        <f>SUM($J$22:EWY33)-1</f>
        <v>4.7269999999999985</v>
      </c>
      <c r="EWZ36" s="548">
        <f>SUM($J$22:EWZ33)-1</f>
        <v>4.7269999999999985</v>
      </c>
      <c r="EXA36" s="548">
        <f>SUM($J$22:EXA33)-1</f>
        <v>4.7269999999999985</v>
      </c>
      <c r="EXB36" s="548">
        <f>SUM($J$22:EXB33)-1</f>
        <v>4.7269999999999985</v>
      </c>
      <c r="EXC36" s="548">
        <f>SUM($J$22:EXC33)-1</f>
        <v>4.7269999999999985</v>
      </c>
      <c r="EXD36" s="548">
        <f>SUM($J$22:EXD33)-1</f>
        <v>4.7269999999999985</v>
      </c>
      <c r="EXE36" s="548">
        <f>SUM($J$22:EXE33)-1</f>
        <v>4.7269999999999985</v>
      </c>
      <c r="EXF36" s="548">
        <f>SUM($J$22:EXF33)-1</f>
        <v>4.7269999999999985</v>
      </c>
      <c r="EXG36" s="548">
        <f>SUM($J$22:EXG33)-1</f>
        <v>4.7269999999999985</v>
      </c>
      <c r="EXH36" s="548">
        <f>SUM($J$22:EXH33)-1</f>
        <v>4.7269999999999985</v>
      </c>
      <c r="EXI36" s="548">
        <f>SUM($J$22:EXI33)-1</f>
        <v>4.7269999999999985</v>
      </c>
      <c r="EXJ36" s="548">
        <f>SUM($J$22:EXJ33)-1</f>
        <v>4.7269999999999985</v>
      </c>
      <c r="EXK36" s="548">
        <f>SUM($J$22:EXK33)-1</f>
        <v>4.7269999999999985</v>
      </c>
      <c r="EXL36" s="548">
        <f>SUM($J$22:EXL33)-1</f>
        <v>4.7269999999999985</v>
      </c>
      <c r="EXM36" s="548">
        <f>SUM($J$22:EXM33)-1</f>
        <v>4.7269999999999985</v>
      </c>
      <c r="EXN36" s="548">
        <f>SUM($J$22:EXN33)-1</f>
        <v>4.7269999999999985</v>
      </c>
      <c r="EXO36" s="548">
        <f>SUM($J$22:EXO33)-1</f>
        <v>4.7269999999999985</v>
      </c>
      <c r="EXP36" s="548">
        <f>SUM($J$22:EXP33)-1</f>
        <v>4.7269999999999985</v>
      </c>
      <c r="EXQ36" s="548">
        <f>SUM($J$22:EXQ33)-1</f>
        <v>4.7269999999999985</v>
      </c>
      <c r="EXR36" s="548">
        <f>SUM($J$22:EXR33)-1</f>
        <v>4.7269999999999985</v>
      </c>
      <c r="EXS36" s="548">
        <f>SUM($J$22:EXS33)-1</f>
        <v>4.7269999999999985</v>
      </c>
      <c r="EXT36" s="548">
        <f>SUM($J$22:EXT33)-1</f>
        <v>4.7269999999999985</v>
      </c>
      <c r="EXU36" s="548">
        <f>SUM($J$22:EXU33)-1</f>
        <v>4.7269999999999985</v>
      </c>
      <c r="EXV36" s="548">
        <f>SUM($J$22:EXV33)-1</f>
        <v>4.7269999999999985</v>
      </c>
      <c r="EXW36" s="548">
        <f>SUM($J$22:EXW33)-1</f>
        <v>4.7269999999999985</v>
      </c>
      <c r="EXX36" s="548">
        <f>SUM($J$22:EXX33)-1</f>
        <v>4.7269999999999985</v>
      </c>
      <c r="EXY36" s="548">
        <f>SUM($J$22:EXY33)-1</f>
        <v>4.7269999999999985</v>
      </c>
      <c r="EXZ36" s="548">
        <f>SUM($J$22:EXZ33)-1</f>
        <v>4.7269999999999985</v>
      </c>
      <c r="EYA36" s="548">
        <f>SUM($J$22:EYA33)-1</f>
        <v>4.7269999999999985</v>
      </c>
      <c r="EYB36" s="548">
        <f>SUM($J$22:EYB33)-1</f>
        <v>4.7269999999999985</v>
      </c>
      <c r="EYC36" s="548">
        <f>SUM($J$22:EYC33)-1</f>
        <v>4.7269999999999985</v>
      </c>
      <c r="EYD36" s="548">
        <f>SUM($J$22:EYD33)-1</f>
        <v>4.7269999999999985</v>
      </c>
      <c r="EYE36" s="548">
        <f>SUM($J$22:EYE33)-1</f>
        <v>4.7269999999999985</v>
      </c>
      <c r="EYF36" s="548">
        <f>SUM($J$22:EYF33)-1</f>
        <v>4.7269999999999985</v>
      </c>
      <c r="EYG36" s="548">
        <f>SUM($J$22:EYG33)-1</f>
        <v>4.7269999999999985</v>
      </c>
      <c r="EYH36" s="548">
        <f>SUM($J$22:EYH33)-1</f>
        <v>4.7269999999999985</v>
      </c>
      <c r="EYI36" s="548">
        <f>SUM($J$22:EYI33)-1</f>
        <v>4.7269999999999985</v>
      </c>
      <c r="EYJ36" s="548">
        <f>SUM($J$22:EYJ33)-1</f>
        <v>4.7269999999999985</v>
      </c>
      <c r="EYK36" s="548">
        <f>SUM($J$22:EYK33)-1</f>
        <v>4.7269999999999985</v>
      </c>
      <c r="EYL36" s="548">
        <f>SUM($J$22:EYL33)-1</f>
        <v>4.7269999999999985</v>
      </c>
      <c r="EYM36" s="548">
        <f>SUM($J$22:EYM33)-1</f>
        <v>4.7269999999999985</v>
      </c>
      <c r="EYN36" s="548">
        <f>SUM($J$22:EYN33)-1</f>
        <v>4.7269999999999985</v>
      </c>
      <c r="EYO36" s="548">
        <f>SUM($J$22:EYO33)-1</f>
        <v>4.7269999999999985</v>
      </c>
      <c r="EYP36" s="548">
        <f>SUM($J$22:EYP33)-1</f>
        <v>4.7269999999999985</v>
      </c>
      <c r="EYQ36" s="548">
        <f>SUM($J$22:EYQ33)-1</f>
        <v>4.7269999999999985</v>
      </c>
      <c r="EYR36" s="548">
        <f>SUM($J$22:EYR33)-1</f>
        <v>4.7269999999999985</v>
      </c>
      <c r="EYS36" s="548">
        <f>SUM($J$22:EYS33)-1</f>
        <v>4.7269999999999985</v>
      </c>
      <c r="EYT36" s="548">
        <f>SUM($J$22:EYT33)-1</f>
        <v>4.7269999999999985</v>
      </c>
      <c r="EYU36" s="548">
        <f>SUM($J$22:EYU33)-1</f>
        <v>4.7269999999999985</v>
      </c>
      <c r="EYV36" s="548">
        <f>SUM($J$22:EYV33)-1</f>
        <v>4.7269999999999985</v>
      </c>
      <c r="EYW36" s="548">
        <f>SUM($J$22:EYW33)-1</f>
        <v>4.7269999999999985</v>
      </c>
      <c r="EYX36" s="548">
        <f>SUM($J$22:EYX33)-1</f>
        <v>4.7269999999999985</v>
      </c>
      <c r="EYY36" s="548">
        <f>SUM($J$22:EYY33)-1</f>
        <v>4.7269999999999985</v>
      </c>
      <c r="EYZ36" s="548">
        <f>SUM($J$22:EYZ33)-1</f>
        <v>4.7269999999999985</v>
      </c>
      <c r="EZA36" s="548">
        <f>SUM($J$22:EZA33)-1</f>
        <v>4.7269999999999985</v>
      </c>
      <c r="EZB36" s="548">
        <f>SUM($J$22:EZB33)-1</f>
        <v>4.7269999999999985</v>
      </c>
      <c r="EZC36" s="548">
        <f>SUM($J$22:EZC33)-1</f>
        <v>4.7269999999999985</v>
      </c>
      <c r="EZD36" s="548">
        <f>SUM($J$22:EZD33)-1</f>
        <v>4.7269999999999985</v>
      </c>
      <c r="EZE36" s="548">
        <f>SUM($J$22:EZE33)-1</f>
        <v>4.7269999999999985</v>
      </c>
      <c r="EZF36" s="548">
        <f>SUM($J$22:EZF33)-1</f>
        <v>4.7269999999999985</v>
      </c>
      <c r="EZG36" s="548">
        <f>SUM($J$22:EZG33)-1</f>
        <v>4.7269999999999985</v>
      </c>
      <c r="EZH36" s="548">
        <f>SUM($J$22:EZH33)-1</f>
        <v>4.7269999999999985</v>
      </c>
      <c r="EZI36" s="548">
        <f>SUM($J$22:EZI33)-1</f>
        <v>4.7269999999999985</v>
      </c>
      <c r="EZJ36" s="548">
        <f>SUM($J$22:EZJ33)-1</f>
        <v>4.7269999999999985</v>
      </c>
      <c r="EZK36" s="548">
        <f>SUM($J$22:EZK33)-1</f>
        <v>4.7269999999999985</v>
      </c>
      <c r="EZL36" s="548">
        <f>SUM($J$22:EZL33)-1</f>
        <v>4.7269999999999985</v>
      </c>
      <c r="EZM36" s="548">
        <f>SUM($J$22:EZM33)-1</f>
        <v>4.7269999999999985</v>
      </c>
      <c r="EZN36" s="548">
        <f>SUM($J$22:EZN33)-1</f>
        <v>4.7269999999999985</v>
      </c>
      <c r="EZO36" s="548">
        <f>SUM($J$22:EZO33)-1</f>
        <v>4.7269999999999985</v>
      </c>
      <c r="EZP36" s="548">
        <f>SUM($J$22:EZP33)-1</f>
        <v>4.7269999999999985</v>
      </c>
      <c r="EZQ36" s="548">
        <f>SUM($J$22:EZQ33)-1</f>
        <v>4.7269999999999985</v>
      </c>
      <c r="EZR36" s="548">
        <f>SUM($J$22:EZR33)-1</f>
        <v>4.7269999999999985</v>
      </c>
      <c r="EZS36" s="548">
        <f>SUM($J$22:EZS33)-1</f>
        <v>4.7269999999999985</v>
      </c>
      <c r="EZT36" s="548">
        <f>SUM($J$22:EZT33)-1</f>
        <v>4.7269999999999985</v>
      </c>
      <c r="EZU36" s="548">
        <f>SUM($J$22:EZU33)-1</f>
        <v>4.7269999999999985</v>
      </c>
      <c r="EZV36" s="548">
        <f>SUM($J$22:EZV33)-1</f>
        <v>4.7269999999999985</v>
      </c>
      <c r="EZW36" s="548">
        <f>SUM($J$22:EZW33)-1</f>
        <v>4.7269999999999985</v>
      </c>
      <c r="EZX36" s="548">
        <f>SUM($J$22:EZX33)-1</f>
        <v>4.7269999999999985</v>
      </c>
      <c r="EZY36" s="548">
        <f>SUM($J$22:EZY33)-1</f>
        <v>4.7269999999999985</v>
      </c>
      <c r="EZZ36" s="548">
        <f>SUM($J$22:EZZ33)-1</f>
        <v>4.7269999999999985</v>
      </c>
      <c r="FAA36" s="548">
        <f>SUM($J$22:FAA33)-1</f>
        <v>4.7269999999999985</v>
      </c>
      <c r="FAB36" s="548">
        <f>SUM($J$22:FAB33)-1</f>
        <v>4.7269999999999985</v>
      </c>
      <c r="FAC36" s="548">
        <f>SUM($J$22:FAC33)-1</f>
        <v>4.7269999999999985</v>
      </c>
      <c r="FAD36" s="548">
        <f>SUM($J$22:FAD33)-1</f>
        <v>4.7269999999999985</v>
      </c>
      <c r="FAE36" s="548">
        <f>SUM($J$22:FAE33)-1</f>
        <v>4.7269999999999985</v>
      </c>
      <c r="FAF36" s="548">
        <f>SUM($J$22:FAF33)-1</f>
        <v>4.7269999999999985</v>
      </c>
      <c r="FAG36" s="548">
        <f>SUM($J$22:FAG33)-1</f>
        <v>4.7269999999999985</v>
      </c>
      <c r="FAH36" s="548">
        <f>SUM($J$22:FAH33)-1</f>
        <v>4.7269999999999985</v>
      </c>
      <c r="FAI36" s="548">
        <f>SUM($J$22:FAI33)-1</f>
        <v>4.7269999999999985</v>
      </c>
      <c r="FAJ36" s="548">
        <f>SUM($J$22:FAJ33)-1</f>
        <v>4.7269999999999985</v>
      </c>
      <c r="FAK36" s="548">
        <f>SUM($J$22:FAK33)-1</f>
        <v>4.7269999999999985</v>
      </c>
      <c r="FAL36" s="548">
        <f>SUM($J$22:FAL33)-1</f>
        <v>4.7269999999999985</v>
      </c>
      <c r="FAM36" s="548">
        <f>SUM($J$22:FAM33)-1</f>
        <v>4.7269999999999985</v>
      </c>
      <c r="FAN36" s="548">
        <f>SUM($J$22:FAN33)-1</f>
        <v>4.7269999999999985</v>
      </c>
      <c r="FAO36" s="548">
        <f>SUM($J$22:FAO33)-1</f>
        <v>4.7269999999999985</v>
      </c>
      <c r="FAP36" s="548">
        <f>SUM($J$22:FAP33)-1</f>
        <v>4.7269999999999985</v>
      </c>
      <c r="FAQ36" s="548">
        <f>SUM($J$22:FAQ33)-1</f>
        <v>4.7269999999999985</v>
      </c>
      <c r="FAR36" s="548">
        <f>SUM($J$22:FAR33)-1</f>
        <v>4.7269999999999985</v>
      </c>
      <c r="FAS36" s="548">
        <f>SUM($J$22:FAS33)-1</f>
        <v>4.7269999999999985</v>
      </c>
      <c r="FAT36" s="548">
        <f>SUM($J$22:FAT33)-1</f>
        <v>4.7269999999999985</v>
      </c>
      <c r="FAU36" s="548">
        <f>SUM($J$22:FAU33)-1</f>
        <v>4.7269999999999985</v>
      </c>
      <c r="FAV36" s="548">
        <f>SUM($J$22:FAV33)-1</f>
        <v>4.7269999999999985</v>
      </c>
      <c r="FAW36" s="548">
        <f>SUM($J$22:FAW33)-1</f>
        <v>4.7269999999999985</v>
      </c>
      <c r="FAX36" s="548">
        <f>SUM($J$22:FAX33)-1</f>
        <v>4.7269999999999985</v>
      </c>
      <c r="FAY36" s="548">
        <f>SUM($J$22:FAY33)-1</f>
        <v>4.7269999999999985</v>
      </c>
      <c r="FAZ36" s="548">
        <f>SUM($J$22:FAZ33)-1</f>
        <v>4.7269999999999985</v>
      </c>
      <c r="FBA36" s="548">
        <f>SUM($J$22:FBA33)-1</f>
        <v>4.7269999999999985</v>
      </c>
      <c r="FBB36" s="548">
        <f>SUM($J$22:FBB33)-1</f>
        <v>4.7269999999999985</v>
      </c>
      <c r="FBC36" s="548">
        <f>SUM($J$22:FBC33)-1</f>
        <v>4.7269999999999985</v>
      </c>
      <c r="FBD36" s="548">
        <f>SUM($J$22:FBD33)-1</f>
        <v>4.7269999999999985</v>
      </c>
      <c r="FBE36" s="548">
        <f>SUM($J$22:FBE33)-1</f>
        <v>4.7269999999999985</v>
      </c>
      <c r="FBF36" s="548">
        <f>SUM($J$22:FBF33)-1</f>
        <v>4.7269999999999985</v>
      </c>
      <c r="FBG36" s="548">
        <f>SUM($J$22:FBG33)-1</f>
        <v>4.7269999999999985</v>
      </c>
      <c r="FBH36" s="548">
        <f>SUM($J$22:FBH33)-1</f>
        <v>4.7269999999999985</v>
      </c>
      <c r="FBI36" s="548">
        <f>SUM($J$22:FBI33)-1</f>
        <v>4.7269999999999985</v>
      </c>
      <c r="FBJ36" s="548">
        <f>SUM($J$22:FBJ33)-1</f>
        <v>4.7269999999999985</v>
      </c>
      <c r="FBK36" s="548">
        <f>SUM($J$22:FBK33)-1</f>
        <v>4.7269999999999985</v>
      </c>
      <c r="FBL36" s="548">
        <f>SUM($J$22:FBL33)-1</f>
        <v>4.7269999999999985</v>
      </c>
      <c r="FBM36" s="548">
        <f>SUM($J$22:FBM33)-1</f>
        <v>4.7269999999999985</v>
      </c>
      <c r="FBN36" s="548">
        <f>SUM($J$22:FBN33)-1</f>
        <v>4.7269999999999985</v>
      </c>
      <c r="FBO36" s="548">
        <f>SUM($J$22:FBO33)-1</f>
        <v>4.7269999999999985</v>
      </c>
      <c r="FBP36" s="548">
        <f>SUM($J$22:FBP33)-1</f>
        <v>4.7269999999999985</v>
      </c>
      <c r="FBQ36" s="548">
        <f>SUM($J$22:FBQ33)-1</f>
        <v>4.7269999999999985</v>
      </c>
      <c r="FBR36" s="548">
        <f>SUM($J$22:FBR33)-1</f>
        <v>4.7269999999999985</v>
      </c>
      <c r="FBS36" s="548">
        <f>SUM($J$22:FBS33)-1</f>
        <v>4.7269999999999985</v>
      </c>
      <c r="FBT36" s="548">
        <f>SUM($J$22:FBT33)-1</f>
        <v>4.7269999999999985</v>
      </c>
      <c r="FBU36" s="548">
        <f>SUM($J$22:FBU33)-1</f>
        <v>4.7269999999999985</v>
      </c>
      <c r="FBV36" s="548">
        <f>SUM($J$22:FBV33)-1</f>
        <v>4.7269999999999985</v>
      </c>
      <c r="FBW36" s="548">
        <f>SUM($J$22:FBW33)-1</f>
        <v>4.7269999999999985</v>
      </c>
      <c r="FBX36" s="548">
        <f>SUM($J$22:FBX33)-1</f>
        <v>4.7269999999999985</v>
      </c>
      <c r="FBY36" s="548">
        <f>SUM($J$22:FBY33)-1</f>
        <v>4.7269999999999985</v>
      </c>
      <c r="FBZ36" s="548">
        <f>SUM($J$22:FBZ33)-1</f>
        <v>4.7269999999999985</v>
      </c>
      <c r="FCA36" s="548">
        <f>SUM($J$22:FCA33)-1</f>
        <v>4.7269999999999985</v>
      </c>
      <c r="FCB36" s="548">
        <f>SUM($J$22:FCB33)-1</f>
        <v>4.7269999999999985</v>
      </c>
      <c r="FCC36" s="548">
        <f>SUM($J$22:FCC33)-1</f>
        <v>4.7269999999999985</v>
      </c>
      <c r="FCD36" s="548">
        <f>SUM($J$22:FCD33)-1</f>
        <v>4.7269999999999985</v>
      </c>
      <c r="FCE36" s="548">
        <f>SUM($J$22:FCE33)-1</f>
        <v>4.7269999999999985</v>
      </c>
      <c r="FCF36" s="548">
        <f>SUM($J$22:FCF33)-1</f>
        <v>4.7269999999999985</v>
      </c>
      <c r="FCG36" s="548">
        <f>SUM($J$22:FCG33)-1</f>
        <v>4.7269999999999985</v>
      </c>
      <c r="FCH36" s="548">
        <f>SUM($J$22:FCH33)-1</f>
        <v>4.7269999999999985</v>
      </c>
      <c r="FCI36" s="548">
        <f>SUM($J$22:FCI33)-1</f>
        <v>4.7269999999999985</v>
      </c>
      <c r="FCJ36" s="548">
        <f>SUM($J$22:FCJ33)-1</f>
        <v>4.7269999999999985</v>
      </c>
      <c r="FCK36" s="548">
        <f>SUM($J$22:FCK33)-1</f>
        <v>4.7269999999999985</v>
      </c>
      <c r="FCL36" s="548">
        <f>SUM($J$22:FCL33)-1</f>
        <v>4.7269999999999985</v>
      </c>
      <c r="FCM36" s="548">
        <f>SUM($J$22:FCM33)-1</f>
        <v>4.7269999999999985</v>
      </c>
      <c r="FCN36" s="548">
        <f>SUM($J$22:FCN33)-1</f>
        <v>4.7269999999999985</v>
      </c>
      <c r="FCO36" s="548">
        <f>SUM($J$22:FCO33)-1</f>
        <v>4.7269999999999985</v>
      </c>
      <c r="FCP36" s="548">
        <f>SUM($J$22:FCP33)-1</f>
        <v>4.7269999999999985</v>
      </c>
      <c r="FCQ36" s="548">
        <f>SUM($J$22:FCQ33)-1</f>
        <v>4.7269999999999985</v>
      </c>
      <c r="FCR36" s="548">
        <f>SUM($J$22:FCR33)-1</f>
        <v>4.7269999999999985</v>
      </c>
      <c r="FCS36" s="548">
        <f>SUM($J$22:FCS33)-1</f>
        <v>4.7269999999999985</v>
      </c>
      <c r="FCT36" s="548">
        <f>SUM($J$22:FCT33)-1</f>
        <v>4.7269999999999985</v>
      </c>
      <c r="FCU36" s="548">
        <f>SUM($J$22:FCU33)-1</f>
        <v>4.7269999999999985</v>
      </c>
      <c r="FCV36" s="548">
        <f>SUM($J$22:FCV33)-1</f>
        <v>4.7269999999999985</v>
      </c>
      <c r="FCW36" s="548">
        <f>SUM($J$22:FCW33)-1</f>
        <v>4.7269999999999985</v>
      </c>
      <c r="FCX36" s="548">
        <f>SUM($J$22:FCX33)-1</f>
        <v>4.7269999999999985</v>
      </c>
      <c r="FCY36" s="548">
        <f>SUM($J$22:FCY33)-1</f>
        <v>4.7269999999999985</v>
      </c>
      <c r="FCZ36" s="548">
        <f>SUM($J$22:FCZ33)-1</f>
        <v>4.7269999999999985</v>
      </c>
      <c r="FDA36" s="548">
        <f>SUM($J$22:FDA33)-1</f>
        <v>4.7269999999999985</v>
      </c>
      <c r="FDB36" s="548">
        <f>SUM($J$22:FDB33)-1</f>
        <v>4.7269999999999985</v>
      </c>
      <c r="FDC36" s="548">
        <f>SUM($J$22:FDC33)-1</f>
        <v>4.7269999999999985</v>
      </c>
      <c r="FDD36" s="548">
        <f>SUM($J$22:FDD33)-1</f>
        <v>4.7269999999999985</v>
      </c>
      <c r="FDE36" s="548">
        <f>SUM($J$22:FDE33)-1</f>
        <v>4.7269999999999985</v>
      </c>
      <c r="FDF36" s="548">
        <f>SUM($J$22:FDF33)-1</f>
        <v>4.7269999999999985</v>
      </c>
      <c r="FDG36" s="548">
        <f>SUM($J$22:FDG33)-1</f>
        <v>4.7269999999999985</v>
      </c>
      <c r="FDH36" s="548">
        <f>SUM($J$22:FDH33)-1</f>
        <v>4.7269999999999985</v>
      </c>
      <c r="FDI36" s="548">
        <f>SUM($J$22:FDI33)-1</f>
        <v>4.7269999999999985</v>
      </c>
      <c r="FDJ36" s="548">
        <f>SUM($J$22:FDJ33)-1</f>
        <v>4.7269999999999985</v>
      </c>
      <c r="FDK36" s="548">
        <f>SUM($J$22:FDK33)-1</f>
        <v>4.7269999999999985</v>
      </c>
      <c r="FDL36" s="548">
        <f>SUM($J$22:FDL33)-1</f>
        <v>4.7269999999999985</v>
      </c>
      <c r="FDM36" s="548">
        <f>SUM($J$22:FDM33)-1</f>
        <v>4.7269999999999985</v>
      </c>
      <c r="FDN36" s="548">
        <f>SUM($J$22:FDN33)-1</f>
        <v>4.7269999999999985</v>
      </c>
      <c r="FDO36" s="548">
        <f>SUM($J$22:FDO33)-1</f>
        <v>4.7269999999999985</v>
      </c>
      <c r="FDP36" s="548">
        <f>SUM($J$22:FDP33)-1</f>
        <v>4.7269999999999985</v>
      </c>
      <c r="FDQ36" s="548">
        <f>SUM($J$22:FDQ33)-1</f>
        <v>4.7269999999999985</v>
      </c>
      <c r="FDR36" s="548">
        <f>SUM($J$22:FDR33)-1</f>
        <v>4.7269999999999985</v>
      </c>
      <c r="FDS36" s="548">
        <f>SUM($J$22:FDS33)-1</f>
        <v>4.7269999999999985</v>
      </c>
      <c r="FDT36" s="548">
        <f>SUM($J$22:FDT33)-1</f>
        <v>4.7269999999999985</v>
      </c>
      <c r="FDU36" s="548">
        <f>SUM($J$22:FDU33)-1</f>
        <v>4.7269999999999985</v>
      </c>
      <c r="FDV36" s="548">
        <f>SUM($J$22:FDV33)-1</f>
        <v>4.7269999999999985</v>
      </c>
      <c r="FDW36" s="548">
        <f>SUM($J$22:FDW33)-1</f>
        <v>4.7269999999999985</v>
      </c>
      <c r="FDX36" s="548">
        <f>SUM($J$22:FDX33)-1</f>
        <v>4.7269999999999985</v>
      </c>
      <c r="FDY36" s="548">
        <f>SUM($J$22:FDY33)-1</f>
        <v>4.7269999999999985</v>
      </c>
      <c r="FDZ36" s="548">
        <f>SUM($J$22:FDZ33)-1</f>
        <v>4.7269999999999985</v>
      </c>
      <c r="FEA36" s="548">
        <f>SUM($J$22:FEA33)-1</f>
        <v>4.7269999999999985</v>
      </c>
      <c r="FEB36" s="548">
        <f>SUM($J$22:FEB33)-1</f>
        <v>4.7269999999999985</v>
      </c>
      <c r="FEC36" s="548">
        <f>SUM($J$22:FEC33)-1</f>
        <v>4.7269999999999985</v>
      </c>
      <c r="FED36" s="548">
        <f>SUM($J$22:FED33)-1</f>
        <v>4.7269999999999985</v>
      </c>
      <c r="FEE36" s="548">
        <f>SUM($J$22:FEE33)-1</f>
        <v>4.7269999999999985</v>
      </c>
      <c r="FEF36" s="548">
        <f>SUM($J$22:FEF33)-1</f>
        <v>4.7269999999999985</v>
      </c>
      <c r="FEG36" s="548">
        <f>SUM($J$22:FEG33)-1</f>
        <v>4.7269999999999985</v>
      </c>
      <c r="FEH36" s="548">
        <f>SUM($J$22:FEH33)-1</f>
        <v>4.7269999999999985</v>
      </c>
      <c r="FEI36" s="548">
        <f>SUM($J$22:FEI33)-1</f>
        <v>4.7269999999999985</v>
      </c>
      <c r="FEJ36" s="548">
        <f>SUM($J$22:FEJ33)-1</f>
        <v>4.7269999999999985</v>
      </c>
      <c r="FEK36" s="548">
        <f>SUM($J$22:FEK33)-1</f>
        <v>4.7269999999999985</v>
      </c>
      <c r="FEL36" s="548">
        <f>SUM($J$22:FEL33)-1</f>
        <v>4.7269999999999985</v>
      </c>
      <c r="FEM36" s="548">
        <f>SUM($J$22:FEM33)-1</f>
        <v>4.7269999999999985</v>
      </c>
      <c r="FEN36" s="548">
        <f>SUM($J$22:FEN33)-1</f>
        <v>4.7269999999999985</v>
      </c>
      <c r="FEO36" s="548">
        <f>SUM($J$22:FEO33)-1</f>
        <v>4.7269999999999985</v>
      </c>
      <c r="FEP36" s="548">
        <f>SUM($J$22:FEP33)-1</f>
        <v>4.7269999999999985</v>
      </c>
      <c r="FEQ36" s="548">
        <f>SUM($J$22:FEQ33)-1</f>
        <v>4.7269999999999985</v>
      </c>
      <c r="FER36" s="548">
        <f>SUM($J$22:FER33)-1</f>
        <v>4.7269999999999985</v>
      </c>
      <c r="FES36" s="548">
        <f>SUM($J$22:FES33)-1</f>
        <v>4.7269999999999985</v>
      </c>
      <c r="FET36" s="548">
        <f>SUM($J$22:FET33)-1</f>
        <v>4.7269999999999985</v>
      </c>
      <c r="FEU36" s="548">
        <f>SUM($J$22:FEU33)-1</f>
        <v>4.7269999999999985</v>
      </c>
      <c r="FEV36" s="548">
        <f>SUM($J$22:FEV33)-1</f>
        <v>4.7269999999999985</v>
      </c>
      <c r="FEW36" s="548">
        <f>SUM($J$22:FEW33)-1</f>
        <v>4.7269999999999985</v>
      </c>
      <c r="FEX36" s="548">
        <f>SUM($J$22:FEX33)-1</f>
        <v>4.7269999999999985</v>
      </c>
      <c r="FEY36" s="548">
        <f>SUM($J$22:FEY33)-1</f>
        <v>4.7269999999999985</v>
      </c>
      <c r="FEZ36" s="548">
        <f>SUM($J$22:FEZ33)-1</f>
        <v>4.7269999999999985</v>
      </c>
      <c r="FFA36" s="548">
        <f>SUM($J$22:FFA33)-1</f>
        <v>4.7269999999999985</v>
      </c>
      <c r="FFB36" s="548">
        <f>SUM($J$22:FFB33)-1</f>
        <v>4.7269999999999985</v>
      </c>
      <c r="FFC36" s="548">
        <f>SUM($J$22:FFC33)-1</f>
        <v>4.7269999999999985</v>
      </c>
      <c r="FFD36" s="548">
        <f>SUM($J$22:FFD33)-1</f>
        <v>4.7269999999999985</v>
      </c>
      <c r="FFE36" s="548">
        <f>SUM($J$22:FFE33)-1</f>
        <v>4.7269999999999985</v>
      </c>
      <c r="FFF36" s="548">
        <f>SUM($J$22:FFF33)-1</f>
        <v>4.7269999999999985</v>
      </c>
      <c r="FFG36" s="548">
        <f>SUM($J$22:FFG33)-1</f>
        <v>4.7269999999999985</v>
      </c>
      <c r="FFH36" s="548">
        <f>SUM($J$22:FFH33)-1</f>
        <v>4.7269999999999985</v>
      </c>
      <c r="FFI36" s="548">
        <f>SUM($J$22:FFI33)-1</f>
        <v>4.7269999999999985</v>
      </c>
      <c r="FFJ36" s="548">
        <f>SUM($J$22:FFJ33)-1</f>
        <v>4.7269999999999985</v>
      </c>
      <c r="FFK36" s="548">
        <f>SUM($J$22:FFK33)-1</f>
        <v>4.7269999999999985</v>
      </c>
      <c r="FFL36" s="548">
        <f>SUM($J$22:FFL33)-1</f>
        <v>4.7269999999999985</v>
      </c>
      <c r="FFM36" s="548">
        <f>SUM($J$22:FFM33)-1</f>
        <v>4.7269999999999985</v>
      </c>
      <c r="FFN36" s="548">
        <f>SUM($J$22:FFN33)-1</f>
        <v>4.7269999999999985</v>
      </c>
      <c r="FFO36" s="548">
        <f>SUM($J$22:FFO33)-1</f>
        <v>4.7269999999999985</v>
      </c>
      <c r="FFP36" s="548">
        <f>SUM($J$22:FFP33)-1</f>
        <v>4.7269999999999985</v>
      </c>
      <c r="FFQ36" s="548">
        <f>SUM($J$22:FFQ33)-1</f>
        <v>4.7269999999999985</v>
      </c>
      <c r="FFR36" s="548">
        <f>SUM($J$22:FFR33)-1</f>
        <v>4.7269999999999985</v>
      </c>
      <c r="FFS36" s="548">
        <f>SUM($J$22:FFS33)-1</f>
        <v>4.7269999999999985</v>
      </c>
      <c r="FFT36" s="548">
        <f>SUM($J$22:FFT33)-1</f>
        <v>4.7269999999999985</v>
      </c>
      <c r="FFU36" s="548">
        <f>SUM($J$22:FFU33)-1</f>
        <v>4.7269999999999985</v>
      </c>
      <c r="FFV36" s="548">
        <f>SUM($J$22:FFV33)-1</f>
        <v>4.7269999999999985</v>
      </c>
      <c r="FFW36" s="548">
        <f>SUM($J$22:FFW33)-1</f>
        <v>4.7269999999999985</v>
      </c>
      <c r="FFX36" s="548">
        <f>SUM($J$22:FFX33)-1</f>
        <v>4.7269999999999985</v>
      </c>
      <c r="FFY36" s="548">
        <f>SUM($J$22:FFY33)-1</f>
        <v>4.7269999999999985</v>
      </c>
      <c r="FFZ36" s="548">
        <f>SUM($J$22:FFZ33)-1</f>
        <v>4.7269999999999985</v>
      </c>
      <c r="FGA36" s="548">
        <f>SUM($J$22:FGA33)-1</f>
        <v>4.7269999999999985</v>
      </c>
      <c r="FGB36" s="548">
        <f>SUM($J$22:FGB33)-1</f>
        <v>4.7269999999999985</v>
      </c>
      <c r="FGC36" s="548">
        <f>SUM($J$22:FGC33)-1</f>
        <v>4.7269999999999985</v>
      </c>
      <c r="FGD36" s="548">
        <f>SUM($J$22:FGD33)-1</f>
        <v>4.7269999999999985</v>
      </c>
      <c r="FGE36" s="548">
        <f>SUM($J$22:FGE33)-1</f>
        <v>4.7269999999999985</v>
      </c>
      <c r="FGF36" s="548">
        <f>SUM($J$22:FGF33)-1</f>
        <v>4.7269999999999985</v>
      </c>
      <c r="FGG36" s="548">
        <f>SUM($J$22:FGG33)-1</f>
        <v>4.7269999999999985</v>
      </c>
      <c r="FGH36" s="548">
        <f>SUM($J$22:FGH33)-1</f>
        <v>4.7269999999999985</v>
      </c>
      <c r="FGI36" s="548">
        <f>SUM($J$22:FGI33)-1</f>
        <v>4.7269999999999985</v>
      </c>
      <c r="FGJ36" s="548">
        <f>SUM($J$22:FGJ33)-1</f>
        <v>4.7269999999999985</v>
      </c>
      <c r="FGK36" s="548">
        <f>SUM($J$22:FGK33)-1</f>
        <v>4.7269999999999985</v>
      </c>
      <c r="FGL36" s="548">
        <f>SUM($J$22:FGL33)-1</f>
        <v>4.7269999999999985</v>
      </c>
      <c r="FGM36" s="548">
        <f>SUM($J$22:FGM33)-1</f>
        <v>4.7269999999999985</v>
      </c>
      <c r="FGN36" s="548">
        <f>SUM($J$22:FGN33)-1</f>
        <v>4.7269999999999985</v>
      </c>
      <c r="FGO36" s="548">
        <f>SUM($J$22:FGO33)-1</f>
        <v>4.7269999999999985</v>
      </c>
      <c r="FGP36" s="548">
        <f>SUM($J$22:FGP33)-1</f>
        <v>4.7269999999999985</v>
      </c>
      <c r="FGQ36" s="548">
        <f>SUM($J$22:FGQ33)-1</f>
        <v>4.7269999999999985</v>
      </c>
      <c r="FGR36" s="548">
        <f>SUM($J$22:FGR33)-1</f>
        <v>4.7269999999999985</v>
      </c>
      <c r="FGS36" s="548">
        <f>SUM($J$22:FGS33)-1</f>
        <v>4.7269999999999985</v>
      </c>
      <c r="FGT36" s="548">
        <f>SUM($J$22:FGT33)-1</f>
        <v>4.7269999999999985</v>
      </c>
      <c r="FGU36" s="548">
        <f>SUM($J$22:FGU33)-1</f>
        <v>4.7269999999999985</v>
      </c>
      <c r="FGV36" s="548">
        <f>SUM($J$22:FGV33)-1</f>
        <v>4.7269999999999985</v>
      </c>
      <c r="FGW36" s="548">
        <f>SUM($J$22:FGW33)-1</f>
        <v>4.7269999999999985</v>
      </c>
      <c r="FGX36" s="548">
        <f>SUM($J$22:FGX33)-1</f>
        <v>4.7269999999999985</v>
      </c>
      <c r="FGY36" s="548">
        <f>SUM($J$22:FGY33)-1</f>
        <v>4.7269999999999985</v>
      </c>
      <c r="FGZ36" s="548">
        <f>SUM($J$22:FGZ33)-1</f>
        <v>4.7269999999999985</v>
      </c>
      <c r="FHA36" s="548">
        <f>SUM($J$22:FHA33)-1</f>
        <v>4.7269999999999985</v>
      </c>
      <c r="FHB36" s="548">
        <f>SUM($J$22:FHB33)-1</f>
        <v>4.7269999999999985</v>
      </c>
      <c r="FHC36" s="548">
        <f>SUM($J$22:FHC33)-1</f>
        <v>4.7269999999999985</v>
      </c>
      <c r="FHD36" s="548">
        <f>SUM($J$22:FHD33)-1</f>
        <v>4.7269999999999985</v>
      </c>
      <c r="FHE36" s="548">
        <f>SUM($J$22:FHE33)-1</f>
        <v>4.7269999999999985</v>
      </c>
      <c r="FHF36" s="548">
        <f>SUM($J$22:FHF33)-1</f>
        <v>4.7269999999999985</v>
      </c>
      <c r="FHG36" s="548">
        <f>SUM($J$22:FHG33)-1</f>
        <v>4.7269999999999985</v>
      </c>
      <c r="FHH36" s="548">
        <f>SUM($J$22:FHH33)-1</f>
        <v>4.7269999999999985</v>
      </c>
      <c r="FHI36" s="548">
        <f>SUM($J$22:FHI33)-1</f>
        <v>4.7269999999999985</v>
      </c>
      <c r="FHJ36" s="548">
        <f>SUM($J$22:FHJ33)-1</f>
        <v>4.7269999999999985</v>
      </c>
      <c r="FHK36" s="548">
        <f>SUM($J$22:FHK33)-1</f>
        <v>4.7269999999999985</v>
      </c>
      <c r="FHL36" s="548">
        <f>SUM($J$22:FHL33)-1</f>
        <v>4.7269999999999985</v>
      </c>
      <c r="FHM36" s="548">
        <f>SUM($J$22:FHM33)-1</f>
        <v>4.7269999999999985</v>
      </c>
      <c r="FHN36" s="548">
        <f>SUM($J$22:FHN33)-1</f>
        <v>4.7269999999999985</v>
      </c>
      <c r="FHO36" s="548">
        <f>SUM($J$22:FHO33)-1</f>
        <v>4.7269999999999985</v>
      </c>
      <c r="FHP36" s="548">
        <f>SUM($J$22:FHP33)-1</f>
        <v>4.7269999999999985</v>
      </c>
      <c r="FHQ36" s="548">
        <f>SUM($J$22:FHQ33)-1</f>
        <v>4.7269999999999985</v>
      </c>
      <c r="FHR36" s="548">
        <f>SUM($J$22:FHR33)-1</f>
        <v>4.7269999999999985</v>
      </c>
      <c r="FHS36" s="548">
        <f>SUM($J$22:FHS33)-1</f>
        <v>4.7269999999999985</v>
      </c>
      <c r="FHT36" s="548">
        <f>SUM($J$22:FHT33)-1</f>
        <v>4.7269999999999985</v>
      </c>
      <c r="FHU36" s="548">
        <f>SUM($J$22:FHU33)-1</f>
        <v>4.7269999999999985</v>
      </c>
      <c r="FHV36" s="548">
        <f>SUM($J$22:FHV33)-1</f>
        <v>4.7269999999999985</v>
      </c>
      <c r="FHW36" s="548">
        <f>SUM($J$22:FHW33)-1</f>
        <v>4.7269999999999985</v>
      </c>
      <c r="FHX36" s="548">
        <f>SUM($J$22:FHX33)-1</f>
        <v>4.7269999999999985</v>
      </c>
      <c r="FHY36" s="548">
        <f>SUM($J$22:FHY33)-1</f>
        <v>4.7269999999999985</v>
      </c>
      <c r="FHZ36" s="548">
        <f>SUM($J$22:FHZ33)-1</f>
        <v>4.7269999999999985</v>
      </c>
      <c r="FIA36" s="548">
        <f>SUM($J$22:FIA33)-1</f>
        <v>4.7269999999999985</v>
      </c>
      <c r="FIB36" s="548">
        <f>SUM($J$22:FIB33)-1</f>
        <v>4.7269999999999985</v>
      </c>
      <c r="FIC36" s="548">
        <f>SUM($J$22:FIC33)-1</f>
        <v>4.7269999999999985</v>
      </c>
      <c r="FID36" s="548">
        <f>SUM($J$22:FID33)-1</f>
        <v>4.7269999999999985</v>
      </c>
      <c r="FIE36" s="548">
        <f>SUM($J$22:FIE33)-1</f>
        <v>4.7269999999999985</v>
      </c>
      <c r="FIF36" s="548">
        <f>SUM($J$22:FIF33)-1</f>
        <v>4.7269999999999985</v>
      </c>
      <c r="FIG36" s="548">
        <f>SUM($J$22:FIG33)-1</f>
        <v>4.7269999999999985</v>
      </c>
      <c r="FIH36" s="548">
        <f>SUM($J$22:FIH33)-1</f>
        <v>4.7269999999999985</v>
      </c>
      <c r="FII36" s="548">
        <f>SUM($J$22:FII33)-1</f>
        <v>4.7269999999999985</v>
      </c>
      <c r="FIJ36" s="548">
        <f>SUM($J$22:FIJ33)-1</f>
        <v>4.7269999999999985</v>
      </c>
      <c r="FIK36" s="548">
        <f>SUM($J$22:FIK33)-1</f>
        <v>4.7269999999999985</v>
      </c>
      <c r="FIL36" s="548">
        <f>SUM($J$22:FIL33)-1</f>
        <v>4.7269999999999985</v>
      </c>
      <c r="FIM36" s="548">
        <f>SUM($J$22:FIM33)-1</f>
        <v>4.7269999999999985</v>
      </c>
      <c r="FIN36" s="548">
        <f>SUM($J$22:FIN33)-1</f>
        <v>4.7269999999999985</v>
      </c>
      <c r="FIO36" s="548">
        <f>SUM($J$22:FIO33)-1</f>
        <v>4.7269999999999985</v>
      </c>
      <c r="FIP36" s="548">
        <f>SUM($J$22:FIP33)-1</f>
        <v>4.7269999999999985</v>
      </c>
      <c r="FIQ36" s="548">
        <f>SUM($J$22:FIQ33)-1</f>
        <v>4.7269999999999985</v>
      </c>
      <c r="FIR36" s="548">
        <f>SUM($J$22:FIR33)-1</f>
        <v>4.7269999999999985</v>
      </c>
      <c r="FIS36" s="548">
        <f>SUM($J$22:FIS33)-1</f>
        <v>4.7269999999999985</v>
      </c>
      <c r="FIT36" s="548">
        <f>SUM($J$22:FIT33)-1</f>
        <v>4.7269999999999985</v>
      </c>
      <c r="FIU36" s="548">
        <f>SUM($J$22:FIU33)-1</f>
        <v>4.7269999999999985</v>
      </c>
      <c r="FIV36" s="548">
        <f>SUM($J$22:FIV33)-1</f>
        <v>4.7269999999999985</v>
      </c>
      <c r="FIW36" s="548">
        <f>SUM($J$22:FIW33)-1</f>
        <v>4.7269999999999985</v>
      </c>
      <c r="FIX36" s="548">
        <f>SUM($J$22:FIX33)-1</f>
        <v>4.7269999999999985</v>
      </c>
      <c r="FIY36" s="548">
        <f>SUM($J$22:FIY33)-1</f>
        <v>4.7269999999999985</v>
      </c>
      <c r="FIZ36" s="548">
        <f>SUM($J$22:FIZ33)-1</f>
        <v>4.7269999999999985</v>
      </c>
      <c r="FJA36" s="548">
        <f>SUM($J$22:FJA33)-1</f>
        <v>4.7269999999999985</v>
      </c>
      <c r="FJB36" s="548">
        <f>SUM($J$22:FJB33)-1</f>
        <v>4.7269999999999985</v>
      </c>
      <c r="FJC36" s="548">
        <f>SUM($J$22:FJC33)-1</f>
        <v>4.7269999999999985</v>
      </c>
      <c r="FJD36" s="548">
        <f>SUM($J$22:FJD33)-1</f>
        <v>4.7269999999999985</v>
      </c>
      <c r="FJE36" s="548">
        <f>SUM($J$22:FJE33)-1</f>
        <v>4.7269999999999985</v>
      </c>
      <c r="FJF36" s="548">
        <f>SUM($J$22:FJF33)-1</f>
        <v>4.7269999999999985</v>
      </c>
      <c r="FJG36" s="548">
        <f>SUM($J$22:FJG33)-1</f>
        <v>4.7269999999999985</v>
      </c>
      <c r="FJH36" s="548">
        <f>SUM($J$22:FJH33)-1</f>
        <v>4.7269999999999985</v>
      </c>
      <c r="FJI36" s="548">
        <f>SUM($J$22:FJI33)-1</f>
        <v>4.7269999999999985</v>
      </c>
      <c r="FJJ36" s="548">
        <f>SUM($J$22:FJJ33)-1</f>
        <v>4.7269999999999985</v>
      </c>
      <c r="FJK36" s="548">
        <f>SUM($J$22:FJK33)-1</f>
        <v>4.7269999999999985</v>
      </c>
      <c r="FJL36" s="548">
        <f>SUM($J$22:FJL33)-1</f>
        <v>4.7269999999999985</v>
      </c>
      <c r="FJM36" s="548">
        <f>SUM($J$22:FJM33)-1</f>
        <v>4.7269999999999985</v>
      </c>
      <c r="FJN36" s="548">
        <f>SUM($J$22:FJN33)-1</f>
        <v>4.7269999999999985</v>
      </c>
      <c r="FJO36" s="548">
        <f>SUM($J$22:FJO33)-1</f>
        <v>4.7269999999999985</v>
      </c>
      <c r="FJP36" s="548">
        <f>SUM($J$22:FJP33)-1</f>
        <v>4.7269999999999985</v>
      </c>
      <c r="FJQ36" s="548">
        <f>SUM($J$22:FJQ33)-1</f>
        <v>4.7269999999999985</v>
      </c>
      <c r="FJR36" s="548">
        <f>SUM($J$22:FJR33)-1</f>
        <v>4.7269999999999985</v>
      </c>
      <c r="FJS36" s="548">
        <f>SUM($J$22:FJS33)-1</f>
        <v>4.7269999999999985</v>
      </c>
      <c r="FJT36" s="548">
        <f>SUM($J$22:FJT33)-1</f>
        <v>4.7269999999999985</v>
      </c>
      <c r="FJU36" s="548">
        <f>SUM($J$22:FJU33)-1</f>
        <v>4.7269999999999985</v>
      </c>
      <c r="FJV36" s="548">
        <f>SUM($J$22:FJV33)-1</f>
        <v>4.7269999999999985</v>
      </c>
      <c r="FJW36" s="548">
        <f>SUM($J$22:FJW33)-1</f>
        <v>4.7269999999999985</v>
      </c>
      <c r="FJX36" s="548">
        <f>SUM($J$22:FJX33)-1</f>
        <v>4.7269999999999985</v>
      </c>
      <c r="FJY36" s="548">
        <f>SUM($J$22:FJY33)-1</f>
        <v>4.7269999999999985</v>
      </c>
      <c r="FJZ36" s="548">
        <f>SUM($J$22:FJZ33)-1</f>
        <v>4.7269999999999985</v>
      </c>
      <c r="FKA36" s="548">
        <f>SUM($J$22:FKA33)-1</f>
        <v>4.7269999999999985</v>
      </c>
      <c r="FKB36" s="548">
        <f>SUM($J$22:FKB33)-1</f>
        <v>4.7269999999999985</v>
      </c>
      <c r="FKC36" s="548">
        <f>SUM($J$22:FKC33)-1</f>
        <v>4.7269999999999985</v>
      </c>
      <c r="FKD36" s="548">
        <f>SUM($J$22:FKD33)-1</f>
        <v>4.7269999999999985</v>
      </c>
      <c r="FKE36" s="548">
        <f>SUM($J$22:FKE33)-1</f>
        <v>4.7269999999999985</v>
      </c>
      <c r="FKF36" s="548">
        <f>SUM($J$22:FKF33)-1</f>
        <v>4.7269999999999985</v>
      </c>
      <c r="FKG36" s="548">
        <f>SUM($J$22:FKG33)-1</f>
        <v>4.7269999999999985</v>
      </c>
      <c r="FKH36" s="548">
        <f>SUM($J$22:FKH33)-1</f>
        <v>4.7269999999999985</v>
      </c>
      <c r="FKI36" s="548">
        <f>SUM($J$22:FKI33)-1</f>
        <v>4.7269999999999985</v>
      </c>
      <c r="FKJ36" s="548">
        <f>SUM($J$22:FKJ33)-1</f>
        <v>4.7269999999999985</v>
      </c>
      <c r="FKK36" s="548">
        <f>SUM($J$22:FKK33)-1</f>
        <v>4.7269999999999985</v>
      </c>
      <c r="FKL36" s="548">
        <f>SUM($J$22:FKL33)-1</f>
        <v>4.7269999999999985</v>
      </c>
      <c r="FKM36" s="548">
        <f>SUM($J$22:FKM33)-1</f>
        <v>4.7269999999999985</v>
      </c>
      <c r="FKN36" s="548">
        <f>SUM($J$22:FKN33)-1</f>
        <v>4.7269999999999985</v>
      </c>
      <c r="FKO36" s="548">
        <f>SUM($J$22:FKO33)-1</f>
        <v>4.7269999999999985</v>
      </c>
      <c r="FKP36" s="548">
        <f>SUM($J$22:FKP33)-1</f>
        <v>4.7269999999999985</v>
      </c>
      <c r="FKQ36" s="548">
        <f>SUM($J$22:FKQ33)-1</f>
        <v>4.7269999999999985</v>
      </c>
      <c r="FKR36" s="548">
        <f>SUM($J$22:FKR33)-1</f>
        <v>4.7269999999999985</v>
      </c>
      <c r="FKS36" s="548">
        <f>SUM($J$22:FKS33)-1</f>
        <v>4.7269999999999985</v>
      </c>
      <c r="FKT36" s="548">
        <f>SUM($J$22:FKT33)-1</f>
        <v>4.7269999999999985</v>
      </c>
      <c r="FKU36" s="548">
        <f>SUM($J$22:FKU33)-1</f>
        <v>4.7269999999999985</v>
      </c>
      <c r="FKV36" s="548">
        <f>SUM($J$22:FKV33)-1</f>
        <v>4.7269999999999985</v>
      </c>
      <c r="FKW36" s="548">
        <f>SUM($J$22:FKW33)-1</f>
        <v>4.7269999999999985</v>
      </c>
      <c r="FKX36" s="548">
        <f>SUM($J$22:FKX33)-1</f>
        <v>4.7269999999999985</v>
      </c>
      <c r="FKY36" s="548">
        <f>SUM($J$22:FKY33)-1</f>
        <v>4.7269999999999985</v>
      </c>
      <c r="FKZ36" s="548">
        <f>SUM($J$22:FKZ33)-1</f>
        <v>4.7269999999999985</v>
      </c>
      <c r="FLA36" s="548">
        <f>SUM($J$22:FLA33)-1</f>
        <v>4.7269999999999985</v>
      </c>
      <c r="FLB36" s="548">
        <f>SUM($J$22:FLB33)-1</f>
        <v>4.7269999999999985</v>
      </c>
      <c r="FLC36" s="548">
        <f>SUM($J$22:FLC33)-1</f>
        <v>4.7269999999999985</v>
      </c>
      <c r="FLD36" s="548">
        <f>SUM($J$22:FLD33)-1</f>
        <v>4.7269999999999985</v>
      </c>
      <c r="FLE36" s="548">
        <f>SUM($J$22:FLE33)-1</f>
        <v>4.7269999999999985</v>
      </c>
      <c r="FLF36" s="548">
        <f>SUM($J$22:FLF33)-1</f>
        <v>4.7269999999999985</v>
      </c>
      <c r="FLG36" s="548">
        <f>SUM($J$22:FLG33)-1</f>
        <v>4.7269999999999985</v>
      </c>
      <c r="FLH36" s="548">
        <f>SUM($J$22:FLH33)-1</f>
        <v>4.7269999999999985</v>
      </c>
      <c r="FLI36" s="548">
        <f>SUM($J$22:FLI33)-1</f>
        <v>4.7269999999999985</v>
      </c>
      <c r="FLJ36" s="548">
        <f>SUM($J$22:FLJ33)-1</f>
        <v>4.7269999999999985</v>
      </c>
      <c r="FLK36" s="548">
        <f>SUM($J$22:FLK33)-1</f>
        <v>4.7269999999999985</v>
      </c>
      <c r="FLL36" s="548">
        <f>SUM($J$22:FLL33)-1</f>
        <v>4.7269999999999985</v>
      </c>
      <c r="FLM36" s="548">
        <f>SUM($J$22:FLM33)-1</f>
        <v>4.7269999999999985</v>
      </c>
      <c r="FLN36" s="548">
        <f>SUM($J$22:FLN33)-1</f>
        <v>4.7269999999999985</v>
      </c>
      <c r="FLO36" s="548">
        <f>SUM($J$22:FLO33)-1</f>
        <v>4.7269999999999985</v>
      </c>
      <c r="FLP36" s="548">
        <f>SUM($J$22:FLP33)-1</f>
        <v>4.7269999999999985</v>
      </c>
      <c r="FLQ36" s="548">
        <f>SUM($J$22:FLQ33)-1</f>
        <v>4.7269999999999985</v>
      </c>
      <c r="FLR36" s="548">
        <f>SUM($J$22:FLR33)-1</f>
        <v>4.7269999999999985</v>
      </c>
      <c r="FLS36" s="548">
        <f>SUM($J$22:FLS33)-1</f>
        <v>4.7269999999999985</v>
      </c>
      <c r="FLT36" s="548">
        <f>SUM($J$22:FLT33)-1</f>
        <v>4.7269999999999985</v>
      </c>
      <c r="FLU36" s="548">
        <f>SUM($J$22:FLU33)-1</f>
        <v>4.7269999999999985</v>
      </c>
      <c r="FLV36" s="548">
        <f>SUM($J$22:FLV33)-1</f>
        <v>4.7269999999999985</v>
      </c>
      <c r="FLW36" s="548">
        <f>SUM($J$22:FLW33)-1</f>
        <v>4.7269999999999985</v>
      </c>
      <c r="FLX36" s="548">
        <f>SUM($J$22:FLX33)-1</f>
        <v>4.7269999999999985</v>
      </c>
      <c r="FLY36" s="548">
        <f>SUM($J$22:FLY33)-1</f>
        <v>4.7269999999999985</v>
      </c>
      <c r="FLZ36" s="548">
        <f>SUM($J$22:FLZ33)-1</f>
        <v>4.7269999999999985</v>
      </c>
      <c r="FMA36" s="548">
        <f>SUM($J$22:FMA33)-1</f>
        <v>4.7269999999999985</v>
      </c>
      <c r="FMB36" s="548">
        <f>SUM($J$22:FMB33)-1</f>
        <v>4.7269999999999985</v>
      </c>
      <c r="FMC36" s="548">
        <f>SUM($J$22:FMC33)-1</f>
        <v>4.7269999999999985</v>
      </c>
      <c r="FMD36" s="548">
        <f>SUM($J$22:FMD33)-1</f>
        <v>4.7269999999999985</v>
      </c>
      <c r="FME36" s="548">
        <f>SUM($J$22:FME33)-1</f>
        <v>4.7269999999999985</v>
      </c>
      <c r="FMF36" s="548">
        <f>SUM($J$22:FMF33)-1</f>
        <v>4.7269999999999985</v>
      </c>
      <c r="FMG36" s="548">
        <f>SUM($J$22:FMG33)-1</f>
        <v>4.7269999999999985</v>
      </c>
      <c r="FMH36" s="548">
        <f>SUM($J$22:FMH33)-1</f>
        <v>4.7269999999999985</v>
      </c>
      <c r="FMI36" s="548">
        <f>SUM($J$22:FMI33)-1</f>
        <v>4.7269999999999985</v>
      </c>
      <c r="FMJ36" s="548">
        <f>SUM($J$22:FMJ33)-1</f>
        <v>4.7269999999999985</v>
      </c>
      <c r="FMK36" s="548">
        <f>SUM($J$22:FMK33)-1</f>
        <v>4.7269999999999985</v>
      </c>
      <c r="FML36" s="548">
        <f>SUM($J$22:FML33)-1</f>
        <v>4.7269999999999985</v>
      </c>
      <c r="FMM36" s="548">
        <f>SUM($J$22:FMM33)-1</f>
        <v>4.7269999999999985</v>
      </c>
      <c r="FMN36" s="548">
        <f>SUM($J$22:FMN33)-1</f>
        <v>4.7269999999999985</v>
      </c>
      <c r="FMO36" s="548">
        <f>SUM($J$22:FMO33)-1</f>
        <v>4.7269999999999985</v>
      </c>
      <c r="FMP36" s="548">
        <f>SUM($J$22:FMP33)-1</f>
        <v>4.7269999999999985</v>
      </c>
      <c r="FMQ36" s="548">
        <f>SUM($J$22:FMQ33)-1</f>
        <v>4.7269999999999985</v>
      </c>
      <c r="FMR36" s="548">
        <f>SUM($J$22:FMR33)-1</f>
        <v>4.7269999999999985</v>
      </c>
      <c r="FMS36" s="548">
        <f>SUM($J$22:FMS33)-1</f>
        <v>4.7269999999999985</v>
      </c>
      <c r="FMT36" s="548">
        <f>SUM($J$22:FMT33)-1</f>
        <v>4.7269999999999985</v>
      </c>
      <c r="FMU36" s="548">
        <f>SUM($J$22:FMU33)-1</f>
        <v>4.7269999999999985</v>
      </c>
      <c r="FMV36" s="548">
        <f>SUM($J$22:FMV33)-1</f>
        <v>4.7269999999999985</v>
      </c>
      <c r="FMW36" s="548">
        <f>SUM($J$22:FMW33)-1</f>
        <v>4.7269999999999985</v>
      </c>
      <c r="FMX36" s="548">
        <f>SUM($J$22:FMX33)-1</f>
        <v>4.7269999999999985</v>
      </c>
      <c r="FMY36" s="548">
        <f>SUM($J$22:FMY33)-1</f>
        <v>4.7269999999999985</v>
      </c>
      <c r="FMZ36" s="548">
        <f>SUM($J$22:FMZ33)-1</f>
        <v>4.7269999999999985</v>
      </c>
      <c r="FNA36" s="548">
        <f>SUM($J$22:FNA33)-1</f>
        <v>4.7269999999999985</v>
      </c>
      <c r="FNB36" s="548">
        <f>SUM($J$22:FNB33)-1</f>
        <v>4.7269999999999985</v>
      </c>
      <c r="FNC36" s="548">
        <f>SUM($J$22:FNC33)-1</f>
        <v>4.7269999999999985</v>
      </c>
      <c r="FND36" s="548">
        <f>SUM($J$22:FND33)-1</f>
        <v>4.7269999999999985</v>
      </c>
      <c r="FNE36" s="548">
        <f>SUM($J$22:FNE33)-1</f>
        <v>4.7269999999999985</v>
      </c>
      <c r="FNF36" s="548">
        <f>SUM($J$22:FNF33)-1</f>
        <v>4.7269999999999985</v>
      </c>
      <c r="FNG36" s="548">
        <f>SUM($J$22:FNG33)-1</f>
        <v>4.7269999999999985</v>
      </c>
      <c r="FNH36" s="548">
        <f>SUM($J$22:FNH33)-1</f>
        <v>4.7269999999999985</v>
      </c>
      <c r="FNI36" s="548">
        <f>SUM($J$22:FNI33)-1</f>
        <v>4.7269999999999985</v>
      </c>
      <c r="FNJ36" s="548">
        <f>SUM($J$22:FNJ33)-1</f>
        <v>4.7269999999999985</v>
      </c>
      <c r="FNK36" s="548">
        <f>SUM($J$22:FNK33)-1</f>
        <v>4.7269999999999985</v>
      </c>
      <c r="FNL36" s="548">
        <f>SUM($J$22:FNL33)-1</f>
        <v>4.7269999999999985</v>
      </c>
      <c r="FNM36" s="548">
        <f>SUM($J$22:FNM33)-1</f>
        <v>4.7269999999999985</v>
      </c>
      <c r="FNN36" s="548">
        <f>SUM($J$22:FNN33)-1</f>
        <v>4.7269999999999985</v>
      </c>
      <c r="FNO36" s="548">
        <f>SUM($J$22:FNO33)-1</f>
        <v>4.7269999999999985</v>
      </c>
      <c r="FNP36" s="548">
        <f>SUM($J$22:FNP33)-1</f>
        <v>4.7269999999999985</v>
      </c>
      <c r="FNQ36" s="548">
        <f>SUM($J$22:FNQ33)-1</f>
        <v>4.7269999999999985</v>
      </c>
      <c r="FNR36" s="548">
        <f>SUM($J$22:FNR33)-1</f>
        <v>4.7269999999999985</v>
      </c>
      <c r="FNS36" s="548">
        <f>SUM($J$22:FNS33)-1</f>
        <v>4.7269999999999985</v>
      </c>
      <c r="FNT36" s="548">
        <f>SUM($J$22:FNT33)-1</f>
        <v>4.7269999999999985</v>
      </c>
      <c r="FNU36" s="548">
        <f>SUM($J$22:FNU33)-1</f>
        <v>4.7269999999999985</v>
      </c>
      <c r="FNV36" s="548">
        <f>SUM($J$22:FNV33)-1</f>
        <v>4.7269999999999985</v>
      </c>
      <c r="FNW36" s="548">
        <f>SUM($J$22:FNW33)-1</f>
        <v>4.7269999999999985</v>
      </c>
      <c r="FNX36" s="548">
        <f>SUM($J$22:FNX33)-1</f>
        <v>4.7269999999999985</v>
      </c>
      <c r="FNY36" s="548">
        <f>SUM($J$22:FNY33)-1</f>
        <v>4.7269999999999985</v>
      </c>
      <c r="FNZ36" s="548">
        <f>SUM($J$22:FNZ33)-1</f>
        <v>4.7269999999999985</v>
      </c>
      <c r="FOA36" s="548">
        <f>SUM($J$22:FOA33)-1</f>
        <v>4.7269999999999985</v>
      </c>
      <c r="FOB36" s="548">
        <f>SUM($J$22:FOB33)-1</f>
        <v>4.7269999999999985</v>
      </c>
      <c r="FOC36" s="548">
        <f>SUM($J$22:FOC33)-1</f>
        <v>4.7269999999999985</v>
      </c>
      <c r="FOD36" s="548">
        <f>SUM($J$22:FOD33)-1</f>
        <v>4.7269999999999985</v>
      </c>
      <c r="FOE36" s="548">
        <f>SUM($J$22:FOE33)-1</f>
        <v>4.7269999999999985</v>
      </c>
      <c r="FOF36" s="548">
        <f>SUM($J$22:FOF33)-1</f>
        <v>4.7269999999999985</v>
      </c>
      <c r="FOG36" s="548">
        <f>SUM($J$22:FOG33)-1</f>
        <v>4.7269999999999985</v>
      </c>
      <c r="FOH36" s="548">
        <f>SUM($J$22:FOH33)-1</f>
        <v>4.7269999999999985</v>
      </c>
      <c r="FOI36" s="548">
        <f>SUM($J$22:FOI33)-1</f>
        <v>4.7269999999999985</v>
      </c>
      <c r="FOJ36" s="548">
        <f>SUM($J$22:FOJ33)-1</f>
        <v>4.7269999999999985</v>
      </c>
      <c r="FOK36" s="548">
        <f>SUM($J$22:FOK33)-1</f>
        <v>4.7269999999999985</v>
      </c>
      <c r="FOL36" s="548">
        <f>SUM($J$22:FOL33)-1</f>
        <v>4.7269999999999985</v>
      </c>
      <c r="FOM36" s="548">
        <f>SUM($J$22:FOM33)-1</f>
        <v>4.7269999999999985</v>
      </c>
      <c r="FON36" s="548">
        <f>SUM($J$22:FON33)-1</f>
        <v>4.7269999999999985</v>
      </c>
      <c r="FOO36" s="548">
        <f>SUM($J$22:FOO33)-1</f>
        <v>4.7269999999999985</v>
      </c>
      <c r="FOP36" s="548">
        <f>SUM($J$22:FOP33)-1</f>
        <v>4.7269999999999985</v>
      </c>
      <c r="FOQ36" s="548">
        <f>SUM($J$22:FOQ33)-1</f>
        <v>4.7269999999999985</v>
      </c>
      <c r="FOR36" s="548">
        <f>SUM($J$22:FOR33)-1</f>
        <v>4.7269999999999985</v>
      </c>
      <c r="FOS36" s="548">
        <f>SUM($J$22:FOS33)-1</f>
        <v>4.7269999999999985</v>
      </c>
      <c r="FOT36" s="548">
        <f>SUM($J$22:FOT33)-1</f>
        <v>4.7269999999999985</v>
      </c>
      <c r="FOU36" s="548">
        <f>SUM($J$22:FOU33)-1</f>
        <v>4.7269999999999985</v>
      </c>
      <c r="FOV36" s="548">
        <f>SUM($J$22:FOV33)-1</f>
        <v>4.7269999999999985</v>
      </c>
      <c r="FOW36" s="548">
        <f>SUM($J$22:FOW33)-1</f>
        <v>4.7269999999999985</v>
      </c>
      <c r="FOX36" s="548">
        <f>SUM($J$22:FOX33)-1</f>
        <v>4.7269999999999985</v>
      </c>
      <c r="FOY36" s="548">
        <f>SUM($J$22:FOY33)-1</f>
        <v>4.7269999999999985</v>
      </c>
      <c r="FOZ36" s="548">
        <f>SUM($J$22:FOZ33)-1</f>
        <v>4.7269999999999985</v>
      </c>
      <c r="FPA36" s="548">
        <f>SUM($J$22:FPA33)-1</f>
        <v>4.7269999999999985</v>
      </c>
      <c r="FPB36" s="548">
        <f>SUM($J$22:FPB33)-1</f>
        <v>4.7269999999999985</v>
      </c>
      <c r="FPC36" s="548">
        <f>SUM($J$22:FPC33)-1</f>
        <v>4.7269999999999985</v>
      </c>
      <c r="FPD36" s="548">
        <f>SUM($J$22:FPD33)-1</f>
        <v>4.7269999999999985</v>
      </c>
      <c r="FPE36" s="548">
        <f>SUM($J$22:FPE33)-1</f>
        <v>4.7269999999999985</v>
      </c>
      <c r="FPF36" s="548">
        <f>SUM($J$22:FPF33)-1</f>
        <v>4.7269999999999985</v>
      </c>
      <c r="FPG36" s="548">
        <f>SUM($J$22:FPG33)-1</f>
        <v>4.7269999999999985</v>
      </c>
      <c r="FPH36" s="548">
        <f>SUM($J$22:FPH33)-1</f>
        <v>4.7269999999999985</v>
      </c>
      <c r="FPI36" s="548">
        <f>SUM($J$22:FPI33)-1</f>
        <v>4.7269999999999985</v>
      </c>
      <c r="FPJ36" s="548">
        <f>SUM($J$22:FPJ33)-1</f>
        <v>4.7269999999999985</v>
      </c>
      <c r="FPK36" s="548">
        <f>SUM($J$22:FPK33)-1</f>
        <v>4.7269999999999985</v>
      </c>
      <c r="FPL36" s="548">
        <f>SUM($J$22:FPL33)-1</f>
        <v>4.7269999999999985</v>
      </c>
      <c r="FPM36" s="548">
        <f>SUM($J$22:FPM33)-1</f>
        <v>4.7269999999999985</v>
      </c>
      <c r="FPN36" s="548">
        <f>SUM($J$22:FPN33)-1</f>
        <v>4.7269999999999985</v>
      </c>
      <c r="FPO36" s="548">
        <f>SUM($J$22:FPO33)-1</f>
        <v>4.7269999999999985</v>
      </c>
      <c r="FPP36" s="548">
        <f>SUM($J$22:FPP33)-1</f>
        <v>4.7269999999999985</v>
      </c>
      <c r="FPQ36" s="548">
        <f>SUM($J$22:FPQ33)-1</f>
        <v>4.7269999999999985</v>
      </c>
      <c r="FPR36" s="548">
        <f>SUM($J$22:FPR33)-1</f>
        <v>4.7269999999999985</v>
      </c>
      <c r="FPS36" s="548">
        <f>SUM($J$22:FPS33)-1</f>
        <v>4.7269999999999985</v>
      </c>
      <c r="FPT36" s="548">
        <f>SUM($J$22:FPT33)-1</f>
        <v>4.7269999999999985</v>
      </c>
      <c r="FPU36" s="548">
        <f>SUM($J$22:FPU33)-1</f>
        <v>4.7269999999999985</v>
      </c>
      <c r="FPV36" s="548">
        <f>SUM($J$22:FPV33)-1</f>
        <v>4.7269999999999985</v>
      </c>
      <c r="FPW36" s="548">
        <f>SUM($J$22:FPW33)-1</f>
        <v>4.7269999999999985</v>
      </c>
      <c r="FPX36" s="548">
        <f>SUM($J$22:FPX33)-1</f>
        <v>4.7269999999999985</v>
      </c>
      <c r="FPY36" s="548">
        <f>SUM($J$22:FPY33)-1</f>
        <v>4.7269999999999985</v>
      </c>
      <c r="FPZ36" s="548">
        <f>SUM($J$22:FPZ33)-1</f>
        <v>4.7269999999999985</v>
      </c>
      <c r="FQA36" s="548">
        <f>SUM($J$22:FQA33)-1</f>
        <v>4.7269999999999985</v>
      </c>
      <c r="FQB36" s="548">
        <f>SUM($J$22:FQB33)-1</f>
        <v>4.7269999999999985</v>
      </c>
      <c r="FQC36" s="548">
        <f>SUM($J$22:FQC33)-1</f>
        <v>4.7269999999999985</v>
      </c>
      <c r="FQD36" s="548">
        <f>SUM($J$22:FQD33)-1</f>
        <v>4.7269999999999985</v>
      </c>
      <c r="FQE36" s="548">
        <f>SUM($J$22:FQE33)-1</f>
        <v>4.7269999999999985</v>
      </c>
      <c r="FQF36" s="548">
        <f>SUM($J$22:FQF33)-1</f>
        <v>4.7269999999999985</v>
      </c>
      <c r="FQG36" s="548">
        <f>SUM($J$22:FQG33)-1</f>
        <v>4.7269999999999985</v>
      </c>
      <c r="FQH36" s="548">
        <f>SUM($J$22:FQH33)-1</f>
        <v>4.7269999999999985</v>
      </c>
      <c r="FQI36" s="548">
        <f>SUM($J$22:FQI33)-1</f>
        <v>4.7269999999999985</v>
      </c>
      <c r="FQJ36" s="548">
        <f>SUM($J$22:FQJ33)-1</f>
        <v>4.7269999999999985</v>
      </c>
      <c r="FQK36" s="548">
        <f>SUM($J$22:FQK33)-1</f>
        <v>4.7269999999999985</v>
      </c>
      <c r="FQL36" s="548">
        <f>SUM($J$22:FQL33)-1</f>
        <v>4.7269999999999985</v>
      </c>
      <c r="FQM36" s="548">
        <f>SUM($J$22:FQM33)-1</f>
        <v>4.7269999999999985</v>
      </c>
      <c r="FQN36" s="548">
        <f>SUM($J$22:FQN33)-1</f>
        <v>4.7269999999999985</v>
      </c>
      <c r="FQO36" s="548">
        <f>SUM($J$22:FQO33)-1</f>
        <v>4.7269999999999985</v>
      </c>
      <c r="FQP36" s="548">
        <f>SUM($J$22:FQP33)-1</f>
        <v>4.7269999999999985</v>
      </c>
      <c r="FQQ36" s="548">
        <f>SUM($J$22:FQQ33)-1</f>
        <v>4.7269999999999985</v>
      </c>
      <c r="FQR36" s="548">
        <f>SUM($J$22:FQR33)-1</f>
        <v>4.7269999999999985</v>
      </c>
      <c r="FQS36" s="548">
        <f>SUM($J$22:FQS33)-1</f>
        <v>4.7269999999999985</v>
      </c>
      <c r="FQT36" s="548">
        <f>SUM($J$22:FQT33)-1</f>
        <v>4.7269999999999985</v>
      </c>
      <c r="FQU36" s="548">
        <f>SUM($J$22:FQU33)-1</f>
        <v>4.7269999999999985</v>
      </c>
      <c r="FQV36" s="548">
        <f>SUM($J$22:FQV33)-1</f>
        <v>4.7269999999999985</v>
      </c>
      <c r="FQW36" s="548">
        <f>SUM($J$22:FQW33)-1</f>
        <v>4.7269999999999985</v>
      </c>
      <c r="FQX36" s="548">
        <f>SUM($J$22:FQX33)-1</f>
        <v>4.7269999999999985</v>
      </c>
      <c r="FQY36" s="548">
        <f>SUM($J$22:FQY33)-1</f>
        <v>4.7269999999999985</v>
      </c>
      <c r="FQZ36" s="548">
        <f>SUM($J$22:FQZ33)-1</f>
        <v>4.7269999999999985</v>
      </c>
      <c r="FRA36" s="548">
        <f>SUM($J$22:FRA33)-1</f>
        <v>4.7269999999999985</v>
      </c>
      <c r="FRB36" s="548">
        <f>SUM($J$22:FRB33)-1</f>
        <v>4.7269999999999985</v>
      </c>
      <c r="FRC36" s="548">
        <f>SUM($J$22:FRC33)-1</f>
        <v>4.7269999999999985</v>
      </c>
      <c r="FRD36" s="548">
        <f>SUM($J$22:FRD33)-1</f>
        <v>4.7269999999999985</v>
      </c>
      <c r="FRE36" s="548">
        <f>SUM($J$22:FRE33)-1</f>
        <v>4.7269999999999985</v>
      </c>
      <c r="FRF36" s="548">
        <f>SUM($J$22:FRF33)-1</f>
        <v>4.7269999999999985</v>
      </c>
      <c r="FRG36" s="548">
        <f>SUM($J$22:FRG33)-1</f>
        <v>4.7269999999999985</v>
      </c>
      <c r="FRH36" s="548">
        <f>SUM($J$22:FRH33)-1</f>
        <v>4.7269999999999985</v>
      </c>
      <c r="FRI36" s="548">
        <f>SUM($J$22:FRI33)-1</f>
        <v>4.7269999999999985</v>
      </c>
      <c r="FRJ36" s="548">
        <f>SUM($J$22:FRJ33)-1</f>
        <v>4.7269999999999985</v>
      </c>
      <c r="FRK36" s="548">
        <f>SUM($J$22:FRK33)-1</f>
        <v>4.7269999999999985</v>
      </c>
      <c r="FRL36" s="548">
        <f>SUM($J$22:FRL33)-1</f>
        <v>4.7269999999999985</v>
      </c>
      <c r="FRM36" s="548">
        <f>SUM($J$22:FRM33)-1</f>
        <v>4.7269999999999985</v>
      </c>
      <c r="FRN36" s="548">
        <f>SUM($J$22:FRN33)-1</f>
        <v>4.7269999999999985</v>
      </c>
      <c r="FRO36" s="548">
        <f>SUM($J$22:FRO33)-1</f>
        <v>4.7269999999999985</v>
      </c>
      <c r="FRP36" s="548">
        <f>SUM($J$22:FRP33)-1</f>
        <v>4.7269999999999985</v>
      </c>
      <c r="FRQ36" s="548">
        <f>SUM($J$22:FRQ33)-1</f>
        <v>4.7269999999999985</v>
      </c>
      <c r="FRR36" s="548">
        <f>SUM($J$22:FRR33)-1</f>
        <v>4.7269999999999985</v>
      </c>
      <c r="FRS36" s="548">
        <f>SUM($J$22:FRS33)-1</f>
        <v>4.7269999999999985</v>
      </c>
      <c r="FRT36" s="548">
        <f>SUM($J$22:FRT33)-1</f>
        <v>4.7269999999999985</v>
      </c>
      <c r="FRU36" s="548">
        <f>SUM($J$22:FRU33)-1</f>
        <v>4.7269999999999985</v>
      </c>
      <c r="FRV36" s="548">
        <f>SUM($J$22:FRV33)-1</f>
        <v>4.7269999999999985</v>
      </c>
      <c r="FRW36" s="548">
        <f>SUM($J$22:FRW33)-1</f>
        <v>4.7269999999999985</v>
      </c>
      <c r="FRX36" s="548">
        <f>SUM($J$22:FRX33)-1</f>
        <v>4.7269999999999985</v>
      </c>
      <c r="FRY36" s="548">
        <f>SUM($J$22:FRY33)-1</f>
        <v>4.7269999999999985</v>
      </c>
      <c r="FRZ36" s="548">
        <f>SUM($J$22:FRZ33)-1</f>
        <v>4.7269999999999985</v>
      </c>
      <c r="FSA36" s="548">
        <f>SUM($J$22:FSA33)-1</f>
        <v>4.7269999999999985</v>
      </c>
      <c r="FSB36" s="548">
        <f>SUM($J$22:FSB33)-1</f>
        <v>4.7269999999999985</v>
      </c>
      <c r="FSC36" s="548">
        <f>SUM($J$22:FSC33)-1</f>
        <v>4.7269999999999985</v>
      </c>
      <c r="FSD36" s="548">
        <f>SUM($J$22:FSD33)-1</f>
        <v>4.7269999999999985</v>
      </c>
      <c r="FSE36" s="548">
        <f>SUM($J$22:FSE33)-1</f>
        <v>4.7269999999999985</v>
      </c>
      <c r="FSF36" s="548">
        <f>SUM($J$22:FSF33)-1</f>
        <v>4.7269999999999985</v>
      </c>
      <c r="FSG36" s="548">
        <f>SUM($J$22:FSG33)-1</f>
        <v>4.7269999999999985</v>
      </c>
      <c r="FSH36" s="548">
        <f>SUM($J$22:FSH33)-1</f>
        <v>4.7269999999999985</v>
      </c>
      <c r="FSI36" s="548">
        <f>SUM($J$22:FSI33)-1</f>
        <v>4.7269999999999985</v>
      </c>
      <c r="FSJ36" s="548">
        <f>SUM($J$22:FSJ33)-1</f>
        <v>4.7269999999999985</v>
      </c>
      <c r="FSK36" s="548">
        <f>SUM($J$22:FSK33)-1</f>
        <v>4.7269999999999985</v>
      </c>
      <c r="FSL36" s="548">
        <f>SUM($J$22:FSL33)-1</f>
        <v>4.7269999999999985</v>
      </c>
      <c r="FSM36" s="548">
        <f>SUM($J$22:FSM33)-1</f>
        <v>4.7269999999999985</v>
      </c>
      <c r="FSN36" s="548">
        <f>SUM($J$22:FSN33)-1</f>
        <v>4.7269999999999985</v>
      </c>
      <c r="FSO36" s="548">
        <f>SUM($J$22:FSO33)-1</f>
        <v>4.7269999999999985</v>
      </c>
      <c r="FSP36" s="548">
        <f>SUM($J$22:FSP33)-1</f>
        <v>4.7269999999999985</v>
      </c>
      <c r="FSQ36" s="548">
        <f>SUM($J$22:FSQ33)-1</f>
        <v>4.7269999999999985</v>
      </c>
      <c r="FSR36" s="548">
        <f>SUM($J$22:FSR33)-1</f>
        <v>4.7269999999999985</v>
      </c>
      <c r="FSS36" s="548">
        <f>SUM($J$22:FSS33)-1</f>
        <v>4.7269999999999985</v>
      </c>
      <c r="FST36" s="548">
        <f>SUM($J$22:FST33)-1</f>
        <v>4.7269999999999985</v>
      </c>
      <c r="FSU36" s="548">
        <f>SUM($J$22:FSU33)-1</f>
        <v>4.7269999999999985</v>
      </c>
      <c r="FSV36" s="548">
        <f>SUM($J$22:FSV33)-1</f>
        <v>4.7269999999999985</v>
      </c>
      <c r="FSW36" s="548">
        <f>SUM($J$22:FSW33)-1</f>
        <v>4.7269999999999985</v>
      </c>
      <c r="FSX36" s="548">
        <f>SUM($J$22:FSX33)-1</f>
        <v>4.7269999999999985</v>
      </c>
      <c r="FSY36" s="548">
        <f>SUM($J$22:FSY33)-1</f>
        <v>4.7269999999999985</v>
      </c>
      <c r="FSZ36" s="548">
        <f>SUM($J$22:FSZ33)-1</f>
        <v>4.7269999999999985</v>
      </c>
      <c r="FTA36" s="548">
        <f>SUM($J$22:FTA33)-1</f>
        <v>4.7269999999999985</v>
      </c>
      <c r="FTB36" s="548">
        <f>SUM($J$22:FTB33)-1</f>
        <v>4.7269999999999985</v>
      </c>
      <c r="FTC36" s="548">
        <f>SUM($J$22:FTC33)-1</f>
        <v>4.7269999999999985</v>
      </c>
      <c r="FTD36" s="548">
        <f>SUM($J$22:FTD33)-1</f>
        <v>4.7269999999999985</v>
      </c>
      <c r="FTE36" s="548">
        <f>SUM($J$22:FTE33)-1</f>
        <v>4.7269999999999985</v>
      </c>
      <c r="FTF36" s="548">
        <f>SUM($J$22:FTF33)-1</f>
        <v>4.7269999999999985</v>
      </c>
      <c r="FTG36" s="548">
        <f>SUM($J$22:FTG33)-1</f>
        <v>4.7269999999999985</v>
      </c>
      <c r="FTH36" s="548">
        <f>SUM($J$22:FTH33)-1</f>
        <v>4.7269999999999985</v>
      </c>
      <c r="FTI36" s="548">
        <f>SUM($J$22:FTI33)-1</f>
        <v>4.7269999999999985</v>
      </c>
      <c r="FTJ36" s="548">
        <f>SUM($J$22:FTJ33)-1</f>
        <v>4.7269999999999985</v>
      </c>
      <c r="FTK36" s="548">
        <f>SUM($J$22:FTK33)-1</f>
        <v>4.7269999999999985</v>
      </c>
      <c r="FTL36" s="548">
        <f>SUM($J$22:FTL33)-1</f>
        <v>4.7269999999999985</v>
      </c>
      <c r="FTM36" s="548">
        <f>SUM($J$22:FTM33)-1</f>
        <v>4.7269999999999985</v>
      </c>
      <c r="FTN36" s="548">
        <f>SUM($J$22:FTN33)-1</f>
        <v>4.7269999999999985</v>
      </c>
      <c r="FTO36" s="548">
        <f>SUM($J$22:FTO33)-1</f>
        <v>4.7269999999999985</v>
      </c>
      <c r="FTP36" s="548">
        <f>SUM($J$22:FTP33)-1</f>
        <v>4.7269999999999985</v>
      </c>
      <c r="FTQ36" s="548">
        <f>SUM($J$22:FTQ33)-1</f>
        <v>4.7269999999999985</v>
      </c>
      <c r="FTR36" s="548">
        <f>SUM($J$22:FTR33)-1</f>
        <v>4.7269999999999985</v>
      </c>
      <c r="FTS36" s="548">
        <f>SUM($J$22:FTS33)-1</f>
        <v>4.7269999999999985</v>
      </c>
      <c r="FTT36" s="548">
        <f>SUM($J$22:FTT33)-1</f>
        <v>4.7269999999999985</v>
      </c>
      <c r="FTU36" s="548">
        <f>SUM($J$22:FTU33)-1</f>
        <v>4.7269999999999985</v>
      </c>
      <c r="FTV36" s="548">
        <f>SUM($J$22:FTV33)-1</f>
        <v>4.7269999999999985</v>
      </c>
      <c r="FTW36" s="548">
        <f>SUM($J$22:FTW33)-1</f>
        <v>4.7269999999999985</v>
      </c>
      <c r="FTX36" s="548">
        <f>SUM($J$22:FTX33)-1</f>
        <v>4.7269999999999985</v>
      </c>
      <c r="FTY36" s="548">
        <f>SUM($J$22:FTY33)-1</f>
        <v>4.7269999999999985</v>
      </c>
      <c r="FTZ36" s="548">
        <f>SUM($J$22:FTZ33)-1</f>
        <v>4.7269999999999985</v>
      </c>
      <c r="FUA36" s="548">
        <f>SUM($J$22:FUA33)-1</f>
        <v>4.7269999999999985</v>
      </c>
      <c r="FUB36" s="548">
        <f>SUM($J$22:FUB33)-1</f>
        <v>4.7269999999999985</v>
      </c>
      <c r="FUC36" s="548">
        <f>SUM($J$22:FUC33)-1</f>
        <v>4.7269999999999985</v>
      </c>
      <c r="FUD36" s="548">
        <f>SUM($J$22:FUD33)-1</f>
        <v>4.7269999999999985</v>
      </c>
      <c r="FUE36" s="548">
        <f>SUM($J$22:FUE33)-1</f>
        <v>4.7269999999999985</v>
      </c>
      <c r="FUF36" s="548">
        <f>SUM($J$22:FUF33)-1</f>
        <v>4.7269999999999985</v>
      </c>
      <c r="FUG36" s="548">
        <f>SUM($J$22:FUG33)-1</f>
        <v>4.7269999999999985</v>
      </c>
      <c r="FUH36" s="548">
        <f>SUM($J$22:FUH33)-1</f>
        <v>4.7269999999999985</v>
      </c>
      <c r="FUI36" s="548">
        <f>SUM($J$22:FUI33)-1</f>
        <v>4.7269999999999985</v>
      </c>
      <c r="FUJ36" s="548">
        <f>SUM($J$22:FUJ33)-1</f>
        <v>4.7269999999999985</v>
      </c>
      <c r="FUK36" s="548">
        <f>SUM($J$22:FUK33)-1</f>
        <v>4.7269999999999985</v>
      </c>
      <c r="FUL36" s="548">
        <f>SUM($J$22:FUL33)-1</f>
        <v>4.7269999999999985</v>
      </c>
      <c r="FUM36" s="548">
        <f>SUM($J$22:FUM33)-1</f>
        <v>4.7269999999999985</v>
      </c>
      <c r="FUN36" s="548">
        <f>SUM($J$22:FUN33)-1</f>
        <v>4.7269999999999985</v>
      </c>
      <c r="FUO36" s="548">
        <f>SUM($J$22:FUO33)-1</f>
        <v>4.7269999999999985</v>
      </c>
      <c r="FUP36" s="548">
        <f>SUM($J$22:FUP33)-1</f>
        <v>4.7269999999999985</v>
      </c>
      <c r="FUQ36" s="548">
        <f>SUM($J$22:FUQ33)-1</f>
        <v>4.7269999999999985</v>
      </c>
      <c r="FUR36" s="548">
        <f>SUM($J$22:FUR33)-1</f>
        <v>4.7269999999999985</v>
      </c>
      <c r="FUS36" s="548">
        <f>SUM($J$22:FUS33)-1</f>
        <v>4.7269999999999985</v>
      </c>
      <c r="FUT36" s="548">
        <f>SUM($J$22:FUT33)-1</f>
        <v>4.7269999999999985</v>
      </c>
      <c r="FUU36" s="548">
        <f>SUM($J$22:FUU33)-1</f>
        <v>4.7269999999999985</v>
      </c>
      <c r="FUV36" s="548">
        <f>SUM($J$22:FUV33)-1</f>
        <v>4.7269999999999985</v>
      </c>
      <c r="FUW36" s="548">
        <f>SUM($J$22:FUW33)-1</f>
        <v>4.7269999999999985</v>
      </c>
      <c r="FUX36" s="548">
        <f>SUM($J$22:FUX33)-1</f>
        <v>4.7269999999999985</v>
      </c>
      <c r="FUY36" s="548">
        <f>SUM($J$22:FUY33)-1</f>
        <v>4.7269999999999985</v>
      </c>
      <c r="FUZ36" s="548">
        <f>SUM($J$22:FUZ33)-1</f>
        <v>4.7269999999999985</v>
      </c>
      <c r="FVA36" s="548">
        <f>SUM($J$22:FVA33)-1</f>
        <v>4.7269999999999985</v>
      </c>
      <c r="FVB36" s="548">
        <f>SUM($J$22:FVB33)-1</f>
        <v>4.7269999999999985</v>
      </c>
      <c r="FVC36" s="548">
        <f>SUM($J$22:FVC33)-1</f>
        <v>4.7269999999999985</v>
      </c>
      <c r="FVD36" s="548">
        <f>SUM($J$22:FVD33)-1</f>
        <v>4.7269999999999985</v>
      </c>
      <c r="FVE36" s="548">
        <f>SUM($J$22:FVE33)-1</f>
        <v>4.7269999999999985</v>
      </c>
      <c r="FVF36" s="548">
        <f>SUM($J$22:FVF33)-1</f>
        <v>4.7269999999999985</v>
      </c>
      <c r="FVG36" s="548">
        <f>SUM($J$22:FVG33)-1</f>
        <v>4.7269999999999985</v>
      </c>
      <c r="FVH36" s="548">
        <f>SUM($J$22:FVH33)-1</f>
        <v>4.7269999999999985</v>
      </c>
      <c r="FVI36" s="548">
        <f>SUM($J$22:FVI33)-1</f>
        <v>4.7269999999999985</v>
      </c>
      <c r="FVJ36" s="548">
        <f>SUM($J$22:FVJ33)-1</f>
        <v>4.7269999999999985</v>
      </c>
      <c r="FVK36" s="548">
        <f>SUM($J$22:FVK33)-1</f>
        <v>4.7269999999999985</v>
      </c>
      <c r="FVL36" s="548">
        <f>SUM($J$22:FVL33)-1</f>
        <v>4.7269999999999985</v>
      </c>
      <c r="FVM36" s="548">
        <f>SUM($J$22:FVM33)-1</f>
        <v>4.7269999999999985</v>
      </c>
      <c r="FVN36" s="548">
        <f>SUM($J$22:FVN33)-1</f>
        <v>4.7269999999999985</v>
      </c>
      <c r="FVO36" s="548">
        <f>SUM($J$22:FVO33)-1</f>
        <v>4.7269999999999985</v>
      </c>
      <c r="FVP36" s="548">
        <f>SUM($J$22:FVP33)-1</f>
        <v>4.7269999999999985</v>
      </c>
      <c r="FVQ36" s="548">
        <f>SUM($J$22:FVQ33)-1</f>
        <v>4.7269999999999985</v>
      </c>
      <c r="FVR36" s="548">
        <f>SUM($J$22:FVR33)-1</f>
        <v>4.7269999999999985</v>
      </c>
      <c r="FVS36" s="548">
        <f>SUM($J$22:FVS33)-1</f>
        <v>4.7269999999999985</v>
      </c>
      <c r="FVT36" s="548">
        <f>SUM($J$22:FVT33)-1</f>
        <v>4.7269999999999985</v>
      </c>
      <c r="FVU36" s="548">
        <f>SUM($J$22:FVU33)-1</f>
        <v>4.7269999999999985</v>
      </c>
      <c r="FVV36" s="548">
        <f>SUM($J$22:FVV33)-1</f>
        <v>4.7269999999999985</v>
      </c>
      <c r="FVW36" s="548">
        <f>SUM($J$22:FVW33)-1</f>
        <v>4.7269999999999985</v>
      </c>
      <c r="FVX36" s="548">
        <f>SUM($J$22:FVX33)-1</f>
        <v>4.7269999999999985</v>
      </c>
      <c r="FVY36" s="548">
        <f>SUM($J$22:FVY33)-1</f>
        <v>4.7269999999999985</v>
      </c>
      <c r="FVZ36" s="548">
        <f>SUM($J$22:FVZ33)-1</f>
        <v>4.7269999999999985</v>
      </c>
      <c r="FWA36" s="548">
        <f>SUM($J$22:FWA33)-1</f>
        <v>4.7269999999999985</v>
      </c>
      <c r="FWB36" s="548">
        <f>SUM($J$22:FWB33)-1</f>
        <v>4.7269999999999985</v>
      </c>
      <c r="FWC36" s="548">
        <f>SUM($J$22:FWC33)-1</f>
        <v>4.7269999999999985</v>
      </c>
      <c r="FWD36" s="548">
        <f>SUM($J$22:FWD33)-1</f>
        <v>4.7269999999999985</v>
      </c>
      <c r="FWE36" s="548">
        <f>SUM($J$22:FWE33)-1</f>
        <v>4.7269999999999985</v>
      </c>
      <c r="FWF36" s="548">
        <f>SUM($J$22:FWF33)-1</f>
        <v>4.7269999999999985</v>
      </c>
      <c r="FWG36" s="548">
        <f>SUM($J$22:FWG33)-1</f>
        <v>4.7269999999999985</v>
      </c>
      <c r="FWH36" s="548">
        <f>SUM($J$22:FWH33)-1</f>
        <v>4.7269999999999985</v>
      </c>
      <c r="FWI36" s="548">
        <f>SUM($J$22:FWI33)-1</f>
        <v>4.7269999999999985</v>
      </c>
      <c r="FWJ36" s="548">
        <f>SUM($J$22:FWJ33)-1</f>
        <v>4.7269999999999985</v>
      </c>
      <c r="FWK36" s="548">
        <f>SUM($J$22:FWK33)-1</f>
        <v>4.7269999999999985</v>
      </c>
      <c r="FWL36" s="548">
        <f>SUM($J$22:FWL33)-1</f>
        <v>4.7269999999999985</v>
      </c>
      <c r="FWM36" s="548">
        <f>SUM($J$22:FWM33)-1</f>
        <v>4.7269999999999985</v>
      </c>
      <c r="FWN36" s="548">
        <f>SUM($J$22:FWN33)-1</f>
        <v>4.7269999999999985</v>
      </c>
      <c r="FWO36" s="548">
        <f>SUM($J$22:FWO33)-1</f>
        <v>4.7269999999999985</v>
      </c>
      <c r="FWP36" s="548">
        <f>SUM($J$22:FWP33)-1</f>
        <v>4.7269999999999985</v>
      </c>
      <c r="FWQ36" s="548">
        <f>SUM($J$22:FWQ33)-1</f>
        <v>4.7269999999999985</v>
      </c>
      <c r="FWR36" s="548">
        <f>SUM($J$22:FWR33)-1</f>
        <v>4.7269999999999985</v>
      </c>
      <c r="FWS36" s="548">
        <f>SUM($J$22:FWS33)-1</f>
        <v>4.7269999999999985</v>
      </c>
      <c r="FWT36" s="548">
        <f>SUM($J$22:FWT33)-1</f>
        <v>4.7269999999999985</v>
      </c>
      <c r="FWU36" s="548">
        <f>SUM($J$22:FWU33)-1</f>
        <v>4.7269999999999985</v>
      </c>
      <c r="FWV36" s="548">
        <f>SUM($J$22:FWV33)-1</f>
        <v>4.7269999999999985</v>
      </c>
      <c r="FWW36" s="548">
        <f>SUM($J$22:FWW33)-1</f>
        <v>4.7269999999999985</v>
      </c>
      <c r="FWX36" s="548">
        <f>SUM($J$22:FWX33)-1</f>
        <v>4.7269999999999985</v>
      </c>
      <c r="FWY36" s="548">
        <f>SUM($J$22:FWY33)-1</f>
        <v>4.7269999999999985</v>
      </c>
      <c r="FWZ36" s="548">
        <f>SUM($J$22:FWZ33)-1</f>
        <v>4.7269999999999985</v>
      </c>
      <c r="FXA36" s="548">
        <f>SUM($J$22:FXA33)-1</f>
        <v>4.7269999999999985</v>
      </c>
      <c r="FXB36" s="548">
        <f>SUM($J$22:FXB33)-1</f>
        <v>4.7269999999999985</v>
      </c>
      <c r="FXC36" s="548">
        <f>SUM($J$22:FXC33)-1</f>
        <v>4.7269999999999985</v>
      </c>
      <c r="FXD36" s="548">
        <f>SUM($J$22:FXD33)-1</f>
        <v>4.7269999999999985</v>
      </c>
      <c r="FXE36" s="548">
        <f>SUM($J$22:FXE33)-1</f>
        <v>4.7269999999999985</v>
      </c>
      <c r="FXF36" s="548">
        <f>SUM($J$22:FXF33)-1</f>
        <v>4.7269999999999985</v>
      </c>
      <c r="FXG36" s="548">
        <f>SUM($J$22:FXG33)-1</f>
        <v>4.7269999999999985</v>
      </c>
      <c r="FXH36" s="548">
        <f>SUM($J$22:FXH33)-1</f>
        <v>4.7269999999999985</v>
      </c>
      <c r="FXI36" s="548">
        <f>SUM($J$22:FXI33)-1</f>
        <v>4.7269999999999985</v>
      </c>
      <c r="FXJ36" s="548">
        <f>SUM($J$22:FXJ33)-1</f>
        <v>4.7269999999999985</v>
      </c>
      <c r="FXK36" s="548">
        <f>SUM($J$22:FXK33)-1</f>
        <v>4.7269999999999985</v>
      </c>
      <c r="FXL36" s="548">
        <f>SUM($J$22:FXL33)-1</f>
        <v>4.7269999999999985</v>
      </c>
      <c r="FXM36" s="548">
        <f>SUM($J$22:FXM33)-1</f>
        <v>4.7269999999999985</v>
      </c>
      <c r="FXN36" s="548">
        <f>SUM($J$22:FXN33)-1</f>
        <v>4.7269999999999985</v>
      </c>
      <c r="FXO36" s="548">
        <f>SUM($J$22:FXO33)-1</f>
        <v>4.7269999999999985</v>
      </c>
      <c r="FXP36" s="548">
        <f>SUM($J$22:FXP33)-1</f>
        <v>4.7269999999999985</v>
      </c>
      <c r="FXQ36" s="548">
        <f>SUM($J$22:FXQ33)-1</f>
        <v>4.7269999999999985</v>
      </c>
      <c r="FXR36" s="548">
        <f>SUM($J$22:FXR33)-1</f>
        <v>4.7269999999999985</v>
      </c>
      <c r="FXS36" s="548">
        <f>SUM($J$22:FXS33)-1</f>
        <v>4.7269999999999985</v>
      </c>
      <c r="FXT36" s="548">
        <f>SUM($J$22:FXT33)-1</f>
        <v>4.7269999999999985</v>
      </c>
      <c r="FXU36" s="548">
        <f>SUM($J$22:FXU33)-1</f>
        <v>4.7269999999999985</v>
      </c>
      <c r="FXV36" s="548">
        <f>SUM($J$22:FXV33)-1</f>
        <v>4.7269999999999985</v>
      </c>
      <c r="FXW36" s="548">
        <f>SUM($J$22:FXW33)-1</f>
        <v>4.7269999999999985</v>
      </c>
      <c r="FXX36" s="548">
        <f>SUM($J$22:FXX33)-1</f>
        <v>4.7269999999999985</v>
      </c>
      <c r="FXY36" s="548">
        <f>SUM($J$22:FXY33)-1</f>
        <v>4.7269999999999985</v>
      </c>
      <c r="FXZ36" s="548">
        <f>SUM($J$22:FXZ33)-1</f>
        <v>4.7269999999999985</v>
      </c>
      <c r="FYA36" s="548">
        <f>SUM($J$22:FYA33)-1</f>
        <v>4.7269999999999985</v>
      </c>
      <c r="FYB36" s="548">
        <f>SUM($J$22:FYB33)-1</f>
        <v>4.7269999999999985</v>
      </c>
      <c r="FYC36" s="548">
        <f>SUM($J$22:FYC33)-1</f>
        <v>4.7269999999999985</v>
      </c>
      <c r="FYD36" s="548">
        <f>SUM($J$22:FYD33)-1</f>
        <v>4.7269999999999985</v>
      </c>
      <c r="FYE36" s="548">
        <f>SUM($J$22:FYE33)-1</f>
        <v>4.7269999999999985</v>
      </c>
      <c r="FYF36" s="548">
        <f>SUM($J$22:FYF33)-1</f>
        <v>4.7269999999999985</v>
      </c>
      <c r="FYG36" s="548">
        <f>SUM($J$22:FYG33)-1</f>
        <v>4.7269999999999985</v>
      </c>
      <c r="FYH36" s="548">
        <f>SUM($J$22:FYH33)-1</f>
        <v>4.7269999999999985</v>
      </c>
      <c r="FYI36" s="548">
        <f>SUM($J$22:FYI33)-1</f>
        <v>4.7269999999999985</v>
      </c>
      <c r="FYJ36" s="548">
        <f>SUM($J$22:FYJ33)-1</f>
        <v>4.7269999999999985</v>
      </c>
      <c r="FYK36" s="548">
        <f>SUM($J$22:FYK33)-1</f>
        <v>4.7269999999999985</v>
      </c>
      <c r="FYL36" s="548">
        <f>SUM($J$22:FYL33)-1</f>
        <v>4.7269999999999985</v>
      </c>
      <c r="FYM36" s="548">
        <f>SUM($J$22:FYM33)-1</f>
        <v>4.7269999999999985</v>
      </c>
      <c r="FYN36" s="548">
        <f>SUM($J$22:FYN33)-1</f>
        <v>4.7269999999999985</v>
      </c>
      <c r="FYO36" s="548">
        <f>SUM($J$22:FYO33)-1</f>
        <v>4.7269999999999985</v>
      </c>
      <c r="FYP36" s="548">
        <f>SUM($J$22:FYP33)-1</f>
        <v>4.7269999999999985</v>
      </c>
      <c r="FYQ36" s="548">
        <f>SUM($J$22:FYQ33)-1</f>
        <v>4.7269999999999985</v>
      </c>
      <c r="FYR36" s="548">
        <f>SUM($J$22:FYR33)-1</f>
        <v>4.7269999999999985</v>
      </c>
      <c r="FYS36" s="548">
        <f>SUM($J$22:FYS33)-1</f>
        <v>4.7269999999999985</v>
      </c>
      <c r="FYT36" s="548">
        <f>SUM($J$22:FYT33)-1</f>
        <v>4.7269999999999985</v>
      </c>
      <c r="FYU36" s="548">
        <f>SUM($J$22:FYU33)-1</f>
        <v>4.7269999999999985</v>
      </c>
      <c r="FYV36" s="548">
        <f>SUM($J$22:FYV33)-1</f>
        <v>4.7269999999999985</v>
      </c>
      <c r="FYW36" s="548">
        <f>SUM($J$22:FYW33)-1</f>
        <v>4.7269999999999985</v>
      </c>
      <c r="FYX36" s="548">
        <f>SUM($J$22:FYX33)-1</f>
        <v>4.7269999999999985</v>
      </c>
      <c r="FYY36" s="548">
        <f>SUM($J$22:FYY33)-1</f>
        <v>4.7269999999999985</v>
      </c>
      <c r="FYZ36" s="548">
        <f>SUM($J$22:FYZ33)-1</f>
        <v>4.7269999999999985</v>
      </c>
      <c r="FZA36" s="548">
        <f>SUM($J$22:FZA33)-1</f>
        <v>4.7269999999999985</v>
      </c>
      <c r="FZB36" s="548">
        <f>SUM($J$22:FZB33)-1</f>
        <v>4.7269999999999985</v>
      </c>
      <c r="FZC36" s="548">
        <f>SUM($J$22:FZC33)-1</f>
        <v>4.7269999999999985</v>
      </c>
      <c r="FZD36" s="548">
        <f>SUM($J$22:FZD33)-1</f>
        <v>4.7269999999999985</v>
      </c>
      <c r="FZE36" s="548">
        <f>SUM($J$22:FZE33)-1</f>
        <v>4.7269999999999985</v>
      </c>
      <c r="FZF36" s="548">
        <f>SUM($J$22:FZF33)-1</f>
        <v>4.7269999999999985</v>
      </c>
      <c r="FZG36" s="548">
        <f>SUM($J$22:FZG33)-1</f>
        <v>4.7269999999999985</v>
      </c>
      <c r="FZH36" s="548">
        <f>SUM($J$22:FZH33)-1</f>
        <v>4.7269999999999985</v>
      </c>
      <c r="FZI36" s="548">
        <f>SUM($J$22:FZI33)-1</f>
        <v>4.7269999999999985</v>
      </c>
      <c r="FZJ36" s="548">
        <f>SUM($J$22:FZJ33)-1</f>
        <v>4.7269999999999985</v>
      </c>
      <c r="FZK36" s="548">
        <f>SUM($J$22:FZK33)-1</f>
        <v>4.7269999999999985</v>
      </c>
      <c r="FZL36" s="548">
        <f>SUM($J$22:FZL33)-1</f>
        <v>4.7269999999999985</v>
      </c>
      <c r="FZM36" s="548">
        <f>SUM($J$22:FZM33)-1</f>
        <v>4.7269999999999985</v>
      </c>
      <c r="FZN36" s="548">
        <f>SUM($J$22:FZN33)-1</f>
        <v>4.7269999999999985</v>
      </c>
      <c r="FZO36" s="548">
        <f>SUM($J$22:FZO33)-1</f>
        <v>4.7269999999999985</v>
      </c>
      <c r="FZP36" s="548">
        <f>SUM($J$22:FZP33)-1</f>
        <v>4.7269999999999985</v>
      </c>
      <c r="FZQ36" s="548">
        <f>SUM($J$22:FZQ33)-1</f>
        <v>4.7269999999999985</v>
      </c>
      <c r="FZR36" s="548">
        <f>SUM($J$22:FZR33)-1</f>
        <v>4.7269999999999985</v>
      </c>
      <c r="FZS36" s="548">
        <f>SUM($J$22:FZS33)-1</f>
        <v>4.7269999999999985</v>
      </c>
      <c r="FZT36" s="548">
        <f>SUM($J$22:FZT33)-1</f>
        <v>4.7269999999999985</v>
      </c>
      <c r="FZU36" s="548">
        <f>SUM($J$22:FZU33)-1</f>
        <v>4.7269999999999985</v>
      </c>
      <c r="FZV36" s="548">
        <f>SUM($J$22:FZV33)-1</f>
        <v>4.7269999999999985</v>
      </c>
      <c r="FZW36" s="548">
        <f>SUM($J$22:FZW33)-1</f>
        <v>4.7269999999999985</v>
      </c>
      <c r="FZX36" s="548">
        <f>SUM($J$22:FZX33)-1</f>
        <v>4.7269999999999985</v>
      </c>
      <c r="FZY36" s="548">
        <f>SUM($J$22:FZY33)-1</f>
        <v>4.7269999999999985</v>
      </c>
      <c r="FZZ36" s="548">
        <f>SUM($J$22:FZZ33)-1</f>
        <v>4.7269999999999985</v>
      </c>
      <c r="GAA36" s="548">
        <f>SUM($J$22:GAA33)-1</f>
        <v>4.7269999999999985</v>
      </c>
      <c r="GAB36" s="548">
        <f>SUM($J$22:GAB33)-1</f>
        <v>4.7269999999999985</v>
      </c>
      <c r="GAC36" s="548">
        <f>SUM($J$22:GAC33)-1</f>
        <v>4.7269999999999985</v>
      </c>
      <c r="GAD36" s="548">
        <f>SUM($J$22:GAD33)-1</f>
        <v>4.7269999999999985</v>
      </c>
      <c r="GAE36" s="548">
        <f>SUM($J$22:GAE33)-1</f>
        <v>4.7269999999999985</v>
      </c>
      <c r="GAF36" s="548">
        <f>SUM($J$22:GAF33)-1</f>
        <v>4.7269999999999985</v>
      </c>
      <c r="GAG36" s="548">
        <f>SUM($J$22:GAG33)-1</f>
        <v>4.7269999999999985</v>
      </c>
      <c r="GAH36" s="548">
        <f>SUM($J$22:GAH33)-1</f>
        <v>4.7269999999999985</v>
      </c>
      <c r="GAI36" s="548">
        <f>SUM($J$22:GAI33)-1</f>
        <v>4.7269999999999985</v>
      </c>
      <c r="GAJ36" s="548">
        <f>SUM($J$22:GAJ33)-1</f>
        <v>4.7269999999999985</v>
      </c>
      <c r="GAK36" s="548">
        <f>SUM($J$22:GAK33)-1</f>
        <v>4.7269999999999985</v>
      </c>
      <c r="GAL36" s="548">
        <f>SUM($J$22:GAL33)-1</f>
        <v>4.7269999999999985</v>
      </c>
      <c r="GAM36" s="548">
        <f>SUM($J$22:GAM33)-1</f>
        <v>4.7269999999999985</v>
      </c>
      <c r="GAN36" s="548">
        <f>SUM($J$22:GAN33)-1</f>
        <v>4.7269999999999985</v>
      </c>
      <c r="GAO36" s="548">
        <f>SUM($J$22:GAO33)-1</f>
        <v>4.7269999999999985</v>
      </c>
      <c r="GAP36" s="548">
        <f>SUM($J$22:GAP33)-1</f>
        <v>4.7269999999999985</v>
      </c>
      <c r="GAQ36" s="548">
        <f>SUM($J$22:GAQ33)-1</f>
        <v>4.7269999999999985</v>
      </c>
      <c r="GAR36" s="548">
        <f>SUM($J$22:GAR33)-1</f>
        <v>4.7269999999999985</v>
      </c>
      <c r="GAS36" s="548">
        <f>SUM($J$22:GAS33)-1</f>
        <v>4.7269999999999985</v>
      </c>
      <c r="GAT36" s="548">
        <f>SUM($J$22:GAT33)-1</f>
        <v>4.7269999999999985</v>
      </c>
      <c r="GAU36" s="548">
        <f>SUM($J$22:GAU33)-1</f>
        <v>4.7269999999999985</v>
      </c>
      <c r="GAV36" s="548">
        <f>SUM($J$22:GAV33)-1</f>
        <v>4.7269999999999985</v>
      </c>
      <c r="GAW36" s="548">
        <f>SUM($J$22:GAW33)-1</f>
        <v>4.7269999999999985</v>
      </c>
      <c r="GAX36" s="548">
        <f>SUM($J$22:GAX33)-1</f>
        <v>4.7269999999999985</v>
      </c>
      <c r="GAY36" s="548">
        <f>SUM($J$22:GAY33)-1</f>
        <v>4.7269999999999985</v>
      </c>
      <c r="GAZ36" s="548">
        <f>SUM($J$22:GAZ33)-1</f>
        <v>4.7269999999999985</v>
      </c>
      <c r="GBA36" s="548">
        <f>SUM($J$22:GBA33)-1</f>
        <v>4.7269999999999985</v>
      </c>
      <c r="GBB36" s="548">
        <f>SUM($J$22:GBB33)-1</f>
        <v>4.7269999999999985</v>
      </c>
      <c r="GBC36" s="548">
        <f>SUM($J$22:GBC33)-1</f>
        <v>4.7269999999999985</v>
      </c>
      <c r="GBD36" s="548">
        <f>SUM($J$22:GBD33)-1</f>
        <v>4.7269999999999985</v>
      </c>
      <c r="GBE36" s="548">
        <f>SUM($J$22:GBE33)-1</f>
        <v>4.7269999999999985</v>
      </c>
      <c r="GBF36" s="548">
        <f>SUM($J$22:GBF33)-1</f>
        <v>4.7269999999999985</v>
      </c>
      <c r="GBG36" s="548">
        <f>SUM($J$22:GBG33)-1</f>
        <v>4.7269999999999985</v>
      </c>
      <c r="GBH36" s="548">
        <f>SUM($J$22:GBH33)-1</f>
        <v>4.7269999999999985</v>
      </c>
      <c r="GBI36" s="548">
        <f>SUM($J$22:GBI33)-1</f>
        <v>4.7269999999999985</v>
      </c>
      <c r="GBJ36" s="548">
        <f>SUM($J$22:GBJ33)-1</f>
        <v>4.7269999999999985</v>
      </c>
      <c r="GBK36" s="548">
        <f>SUM($J$22:GBK33)-1</f>
        <v>4.7269999999999985</v>
      </c>
      <c r="GBL36" s="548">
        <f>SUM($J$22:GBL33)-1</f>
        <v>4.7269999999999985</v>
      </c>
      <c r="GBM36" s="548">
        <f>SUM($J$22:GBM33)-1</f>
        <v>4.7269999999999985</v>
      </c>
      <c r="GBN36" s="548">
        <f>SUM($J$22:GBN33)-1</f>
        <v>4.7269999999999985</v>
      </c>
      <c r="GBO36" s="548">
        <f>SUM($J$22:GBO33)-1</f>
        <v>4.7269999999999985</v>
      </c>
      <c r="GBP36" s="548">
        <f>SUM($J$22:GBP33)-1</f>
        <v>4.7269999999999985</v>
      </c>
      <c r="GBQ36" s="548">
        <f>SUM($J$22:GBQ33)-1</f>
        <v>4.7269999999999985</v>
      </c>
      <c r="GBR36" s="548">
        <f>SUM($J$22:GBR33)-1</f>
        <v>4.7269999999999985</v>
      </c>
      <c r="GBS36" s="548">
        <f>SUM($J$22:GBS33)-1</f>
        <v>4.7269999999999985</v>
      </c>
      <c r="GBT36" s="548">
        <f>SUM($J$22:GBT33)-1</f>
        <v>4.7269999999999985</v>
      </c>
      <c r="GBU36" s="548">
        <f>SUM($J$22:GBU33)-1</f>
        <v>4.7269999999999985</v>
      </c>
      <c r="GBV36" s="548">
        <f>SUM($J$22:GBV33)-1</f>
        <v>4.7269999999999985</v>
      </c>
      <c r="GBW36" s="548">
        <f>SUM($J$22:GBW33)-1</f>
        <v>4.7269999999999985</v>
      </c>
      <c r="GBX36" s="548">
        <f>SUM($J$22:GBX33)-1</f>
        <v>4.7269999999999985</v>
      </c>
      <c r="GBY36" s="548">
        <f>SUM($J$22:GBY33)-1</f>
        <v>4.7269999999999985</v>
      </c>
      <c r="GBZ36" s="548">
        <f>SUM($J$22:GBZ33)-1</f>
        <v>4.7269999999999985</v>
      </c>
      <c r="GCA36" s="548">
        <f>SUM($J$22:GCA33)-1</f>
        <v>4.7269999999999985</v>
      </c>
      <c r="GCB36" s="548">
        <f>SUM($J$22:GCB33)-1</f>
        <v>4.7269999999999985</v>
      </c>
      <c r="GCC36" s="548">
        <f>SUM($J$22:GCC33)-1</f>
        <v>4.7269999999999985</v>
      </c>
      <c r="GCD36" s="548">
        <f>SUM($J$22:GCD33)-1</f>
        <v>4.7269999999999985</v>
      </c>
      <c r="GCE36" s="548">
        <f>SUM($J$22:GCE33)-1</f>
        <v>4.7269999999999985</v>
      </c>
      <c r="GCF36" s="548">
        <f>SUM($J$22:GCF33)-1</f>
        <v>4.7269999999999985</v>
      </c>
      <c r="GCG36" s="548">
        <f>SUM($J$22:GCG33)-1</f>
        <v>4.7269999999999985</v>
      </c>
      <c r="GCH36" s="548">
        <f>SUM($J$22:GCH33)-1</f>
        <v>4.7269999999999985</v>
      </c>
      <c r="GCI36" s="548">
        <f>SUM($J$22:GCI33)-1</f>
        <v>4.7269999999999985</v>
      </c>
      <c r="GCJ36" s="548">
        <f>SUM($J$22:GCJ33)-1</f>
        <v>4.7269999999999985</v>
      </c>
      <c r="GCK36" s="548">
        <f>SUM($J$22:GCK33)-1</f>
        <v>4.7269999999999985</v>
      </c>
      <c r="GCL36" s="548">
        <f>SUM($J$22:GCL33)-1</f>
        <v>4.7269999999999985</v>
      </c>
      <c r="GCM36" s="548">
        <f>SUM($J$22:GCM33)-1</f>
        <v>4.7269999999999985</v>
      </c>
      <c r="GCN36" s="548">
        <f>SUM($J$22:GCN33)-1</f>
        <v>4.7269999999999985</v>
      </c>
      <c r="GCO36" s="548">
        <f>SUM($J$22:GCO33)-1</f>
        <v>4.7269999999999985</v>
      </c>
      <c r="GCP36" s="548">
        <f>SUM($J$22:GCP33)-1</f>
        <v>4.7269999999999985</v>
      </c>
      <c r="GCQ36" s="548">
        <f>SUM($J$22:GCQ33)-1</f>
        <v>4.7269999999999985</v>
      </c>
      <c r="GCR36" s="548">
        <f>SUM($J$22:GCR33)-1</f>
        <v>4.7269999999999985</v>
      </c>
      <c r="GCS36" s="548">
        <f>SUM($J$22:GCS33)-1</f>
        <v>4.7269999999999985</v>
      </c>
      <c r="GCT36" s="548">
        <f>SUM($J$22:GCT33)-1</f>
        <v>4.7269999999999985</v>
      </c>
      <c r="GCU36" s="548">
        <f>SUM($J$22:GCU33)-1</f>
        <v>4.7269999999999985</v>
      </c>
      <c r="GCV36" s="548">
        <f>SUM($J$22:GCV33)-1</f>
        <v>4.7269999999999985</v>
      </c>
      <c r="GCW36" s="548">
        <f>SUM($J$22:GCW33)-1</f>
        <v>4.7269999999999985</v>
      </c>
      <c r="GCX36" s="548">
        <f>SUM($J$22:GCX33)-1</f>
        <v>4.7269999999999985</v>
      </c>
      <c r="GCY36" s="548">
        <f>SUM($J$22:GCY33)-1</f>
        <v>4.7269999999999985</v>
      </c>
      <c r="GCZ36" s="548">
        <f>SUM($J$22:GCZ33)-1</f>
        <v>4.7269999999999985</v>
      </c>
      <c r="GDA36" s="548">
        <f>SUM($J$22:GDA33)-1</f>
        <v>4.7269999999999985</v>
      </c>
      <c r="GDB36" s="548">
        <f>SUM($J$22:GDB33)-1</f>
        <v>4.7269999999999985</v>
      </c>
      <c r="GDC36" s="548">
        <f>SUM($J$22:GDC33)-1</f>
        <v>4.7269999999999985</v>
      </c>
      <c r="GDD36" s="548">
        <f>SUM($J$22:GDD33)-1</f>
        <v>4.7269999999999985</v>
      </c>
      <c r="GDE36" s="548">
        <f>SUM($J$22:GDE33)-1</f>
        <v>4.7269999999999985</v>
      </c>
      <c r="GDF36" s="548">
        <f>SUM($J$22:GDF33)-1</f>
        <v>4.7269999999999985</v>
      </c>
      <c r="GDG36" s="548">
        <f>SUM($J$22:GDG33)-1</f>
        <v>4.7269999999999985</v>
      </c>
      <c r="GDH36" s="548">
        <f>SUM($J$22:GDH33)-1</f>
        <v>4.7269999999999985</v>
      </c>
      <c r="GDI36" s="548">
        <f>SUM($J$22:GDI33)-1</f>
        <v>4.7269999999999985</v>
      </c>
      <c r="GDJ36" s="548">
        <f>SUM($J$22:GDJ33)-1</f>
        <v>4.7269999999999985</v>
      </c>
      <c r="GDK36" s="548">
        <f>SUM($J$22:GDK33)-1</f>
        <v>4.7269999999999985</v>
      </c>
      <c r="GDL36" s="548">
        <f>SUM($J$22:GDL33)-1</f>
        <v>4.7269999999999985</v>
      </c>
      <c r="GDM36" s="548">
        <f>SUM($J$22:GDM33)-1</f>
        <v>4.7269999999999985</v>
      </c>
      <c r="GDN36" s="548">
        <f>SUM($J$22:GDN33)-1</f>
        <v>4.7269999999999985</v>
      </c>
      <c r="GDO36" s="548">
        <f>SUM($J$22:GDO33)-1</f>
        <v>4.7269999999999985</v>
      </c>
      <c r="GDP36" s="548">
        <f>SUM($J$22:GDP33)-1</f>
        <v>4.7269999999999985</v>
      </c>
      <c r="GDQ36" s="548">
        <f>SUM($J$22:GDQ33)-1</f>
        <v>4.7269999999999985</v>
      </c>
      <c r="GDR36" s="548">
        <f>SUM($J$22:GDR33)-1</f>
        <v>4.7269999999999985</v>
      </c>
      <c r="GDS36" s="548">
        <f>SUM($J$22:GDS33)-1</f>
        <v>4.7269999999999985</v>
      </c>
      <c r="GDT36" s="548">
        <f>SUM($J$22:GDT33)-1</f>
        <v>4.7269999999999985</v>
      </c>
      <c r="GDU36" s="548">
        <f>SUM($J$22:GDU33)-1</f>
        <v>4.7269999999999985</v>
      </c>
      <c r="GDV36" s="548">
        <f>SUM($J$22:GDV33)-1</f>
        <v>4.7269999999999985</v>
      </c>
      <c r="GDW36" s="548">
        <f>SUM($J$22:GDW33)-1</f>
        <v>4.7269999999999985</v>
      </c>
      <c r="GDX36" s="548">
        <f>SUM($J$22:GDX33)-1</f>
        <v>4.7269999999999985</v>
      </c>
      <c r="GDY36" s="548">
        <f>SUM($J$22:GDY33)-1</f>
        <v>4.7269999999999985</v>
      </c>
      <c r="GDZ36" s="548">
        <f>SUM($J$22:GDZ33)-1</f>
        <v>4.7269999999999985</v>
      </c>
      <c r="GEA36" s="548">
        <f>SUM($J$22:GEA33)-1</f>
        <v>4.7269999999999985</v>
      </c>
      <c r="GEB36" s="548">
        <f>SUM($J$22:GEB33)-1</f>
        <v>4.7269999999999985</v>
      </c>
      <c r="GEC36" s="548">
        <f>SUM($J$22:GEC33)-1</f>
        <v>4.7269999999999985</v>
      </c>
      <c r="GED36" s="548">
        <f>SUM($J$22:GED33)-1</f>
        <v>4.7269999999999985</v>
      </c>
      <c r="GEE36" s="548">
        <f>SUM($J$22:GEE33)-1</f>
        <v>4.7269999999999985</v>
      </c>
      <c r="GEF36" s="548">
        <f>SUM($J$22:GEF33)-1</f>
        <v>4.7269999999999985</v>
      </c>
      <c r="GEG36" s="548">
        <f>SUM($J$22:GEG33)-1</f>
        <v>4.7269999999999985</v>
      </c>
      <c r="GEH36" s="548">
        <f>SUM($J$22:GEH33)-1</f>
        <v>4.7269999999999985</v>
      </c>
      <c r="GEI36" s="548">
        <f>SUM($J$22:GEI33)-1</f>
        <v>4.7269999999999985</v>
      </c>
      <c r="GEJ36" s="548">
        <f>SUM($J$22:GEJ33)-1</f>
        <v>4.7269999999999985</v>
      </c>
      <c r="GEK36" s="548">
        <f>SUM($J$22:GEK33)-1</f>
        <v>4.7269999999999985</v>
      </c>
      <c r="GEL36" s="548">
        <f>SUM($J$22:GEL33)-1</f>
        <v>4.7269999999999985</v>
      </c>
      <c r="GEM36" s="548">
        <f>SUM($J$22:GEM33)-1</f>
        <v>4.7269999999999985</v>
      </c>
      <c r="GEN36" s="548">
        <f>SUM($J$22:GEN33)-1</f>
        <v>4.7269999999999985</v>
      </c>
      <c r="GEO36" s="548">
        <f>SUM($J$22:GEO33)-1</f>
        <v>4.7269999999999985</v>
      </c>
      <c r="GEP36" s="548">
        <f>SUM($J$22:GEP33)-1</f>
        <v>4.7269999999999985</v>
      </c>
      <c r="GEQ36" s="548">
        <f>SUM($J$22:GEQ33)-1</f>
        <v>4.7269999999999985</v>
      </c>
      <c r="GER36" s="548">
        <f>SUM($J$22:GER33)-1</f>
        <v>4.7269999999999985</v>
      </c>
      <c r="GES36" s="548">
        <f>SUM($J$22:GES33)-1</f>
        <v>4.7269999999999985</v>
      </c>
      <c r="GET36" s="548">
        <f>SUM($J$22:GET33)-1</f>
        <v>4.7269999999999985</v>
      </c>
      <c r="GEU36" s="548">
        <f>SUM($J$22:GEU33)-1</f>
        <v>4.7269999999999985</v>
      </c>
      <c r="GEV36" s="548">
        <f>SUM($J$22:GEV33)-1</f>
        <v>4.7269999999999985</v>
      </c>
      <c r="GEW36" s="548">
        <f>SUM($J$22:GEW33)-1</f>
        <v>4.7269999999999985</v>
      </c>
      <c r="GEX36" s="548">
        <f>SUM($J$22:GEX33)-1</f>
        <v>4.7269999999999985</v>
      </c>
      <c r="GEY36" s="548">
        <f>SUM($J$22:GEY33)-1</f>
        <v>4.7269999999999985</v>
      </c>
      <c r="GEZ36" s="548">
        <f>SUM($J$22:GEZ33)-1</f>
        <v>4.7269999999999985</v>
      </c>
      <c r="GFA36" s="548">
        <f>SUM($J$22:GFA33)-1</f>
        <v>4.7269999999999985</v>
      </c>
      <c r="GFB36" s="548">
        <f>SUM($J$22:GFB33)-1</f>
        <v>4.7269999999999985</v>
      </c>
      <c r="GFC36" s="548">
        <f>SUM($J$22:GFC33)-1</f>
        <v>4.7269999999999985</v>
      </c>
      <c r="GFD36" s="548">
        <f>SUM($J$22:GFD33)-1</f>
        <v>4.7269999999999985</v>
      </c>
      <c r="GFE36" s="548">
        <f>SUM($J$22:GFE33)-1</f>
        <v>4.7269999999999985</v>
      </c>
      <c r="GFF36" s="548">
        <f>SUM($J$22:GFF33)-1</f>
        <v>4.7269999999999985</v>
      </c>
      <c r="GFG36" s="548">
        <f>SUM($J$22:GFG33)-1</f>
        <v>4.7269999999999985</v>
      </c>
      <c r="GFH36" s="548">
        <f>SUM($J$22:GFH33)-1</f>
        <v>4.7269999999999985</v>
      </c>
      <c r="GFI36" s="548">
        <f>SUM($J$22:GFI33)-1</f>
        <v>4.7269999999999985</v>
      </c>
      <c r="GFJ36" s="548">
        <f>SUM($J$22:GFJ33)-1</f>
        <v>4.7269999999999985</v>
      </c>
      <c r="GFK36" s="548">
        <f>SUM($J$22:GFK33)-1</f>
        <v>4.7269999999999985</v>
      </c>
      <c r="GFL36" s="548">
        <f>SUM($J$22:GFL33)-1</f>
        <v>4.7269999999999985</v>
      </c>
      <c r="GFM36" s="548">
        <f>SUM($J$22:GFM33)-1</f>
        <v>4.7269999999999985</v>
      </c>
      <c r="GFN36" s="548">
        <f>SUM($J$22:GFN33)-1</f>
        <v>4.7269999999999985</v>
      </c>
      <c r="GFO36" s="548">
        <f>SUM($J$22:GFO33)-1</f>
        <v>4.7269999999999985</v>
      </c>
      <c r="GFP36" s="548">
        <f>SUM($J$22:GFP33)-1</f>
        <v>4.7269999999999985</v>
      </c>
      <c r="GFQ36" s="548">
        <f>SUM($J$22:GFQ33)-1</f>
        <v>4.7269999999999985</v>
      </c>
      <c r="GFR36" s="548">
        <f>SUM($J$22:GFR33)-1</f>
        <v>4.7269999999999985</v>
      </c>
      <c r="GFS36" s="548">
        <f>SUM($J$22:GFS33)-1</f>
        <v>4.7269999999999985</v>
      </c>
      <c r="GFT36" s="548">
        <f>SUM($J$22:GFT33)-1</f>
        <v>4.7269999999999985</v>
      </c>
      <c r="GFU36" s="548">
        <f>SUM($J$22:GFU33)-1</f>
        <v>4.7269999999999985</v>
      </c>
      <c r="GFV36" s="548">
        <f>SUM($J$22:GFV33)-1</f>
        <v>4.7269999999999985</v>
      </c>
      <c r="GFW36" s="548">
        <f>SUM($J$22:GFW33)-1</f>
        <v>4.7269999999999985</v>
      </c>
      <c r="GFX36" s="548">
        <f>SUM($J$22:GFX33)-1</f>
        <v>4.7269999999999985</v>
      </c>
      <c r="GFY36" s="548">
        <f>SUM($J$22:GFY33)-1</f>
        <v>4.7269999999999985</v>
      </c>
      <c r="GFZ36" s="548">
        <f>SUM($J$22:GFZ33)-1</f>
        <v>4.7269999999999985</v>
      </c>
      <c r="GGA36" s="548">
        <f>SUM($J$22:GGA33)-1</f>
        <v>4.7269999999999985</v>
      </c>
      <c r="GGB36" s="548">
        <f>SUM($J$22:GGB33)-1</f>
        <v>4.7269999999999985</v>
      </c>
      <c r="GGC36" s="548">
        <f>SUM($J$22:GGC33)-1</f>
        <v>4.7269999999999985</v>
      </c>
      <c r="GGD36" s="548">
        <f>SUM($J$22:GGD33)-1</f>
        <v>4.7269999999999985</v>
      </c>
      <c r="GGE36" s="548">
        <f>SUM($J$22:GGE33)-1</f>
        <v>4.7269999999999985</v>
      </c>
      <c r="GGF36" s="548">
        <f>SUM($J$22:GGF33)-1</f>
        <v>4.7269999999999985</v>
      </c>
      <c r="GGG36" s="548">
        <f>SUM($J$22:GGG33)-1</f>
        <v>4.7269999999999985</v>
      </c>
      <c r="GGH36" s="548">
        <f>SUM($J$22:GGH33)-1</f>
        <v>4.7269999999999985</v>
      </c>
      <c r="GGI36" s="548">
        <f>SUM($J$22:GGI33)-1</f>
        <v>4.7269999999999985</v>
      </c>
      <c r="GGJ36" s="548">
        <f>SUM($J$22:GGJ33)-1</f>
        <v>4.7269999999999985</v>
      </c>
      <c r="GGK36" s="548">
        <f>SUM($J$22:GGK33)-1</f>
        <v>4.7269999999999985</v>
      </c>
      <c r="GGL36" s="548">
        <f>SUM($J$22:GGL33)-1</f>
        <v>4.7269999999999985</v>
      </c>
      <c r="GGM36" s="548">
        <f>SUM($J$22:GGM33)-1</f>
        <v>4.7269999999999985</v>
      </c>
      <c r="GGN36" s="548">
        <f>SUM($J$22:GGN33)-1</f>
        <v>4.7269999999999985</v>
      </c>
      <c r="GGO36" s="548">
        <f>SUM($J$22:GGO33)-1</f>
        <v>4.7269999999999985</v>
      </c>
      <c r="GGP36" s="548">
        <f>SUM($J$22:GGP33)-1</f>
        <v>4.7269999999999985</v>
      </c>
      <c r="GGQ36" s="548">
        <f>SUM($J$22:GGQ33)-1</f>
        <v>4.7269999999999985</v>
      </c>
      <c r="GGR36" s="548">
        <f>SUM($J$22:GGR33)-1</f>
        <v>4.7269999999999985</v>
      </c>
      <c r="GGS36" s="548">
        <f>SUM($J$22:GGS33)-1</f>
        <v>4.7269999999999985</v>
      </c>
      <c r="GGT36" s="548">
        <f>SUM($J$22:GGT33)-1</f>
        <v>4.7269999999999985</v>
      </c>
      <c r="GGU36" s="548">
        <f>SUM($J$22:GGU33)-1</f>
        <v>4.7269999999999985</v>
      </c>
      <c r="GGV36" s="548">
        <f>SUM($J$22:GGV33)-1</f>
        <v>4.7269999999999985</v>
      </c>
      <c r="GGW36" s="548">
        <f>SUM($J$22:GGW33)-1</f>
        <v>4.7269999999999985</v>
      </c>
      <c r="GGX36" s="548">
        <f>SUM($J$22:GGX33)-1</f>
        <v>4.7269999999999985</v>
      </c>
      <c r="GGY36" s="548">
        <f>SUM($J$22:GGY33)-1</f>
        <v>4.7269999999999985</v>
      </c>
      <c r="GGZ36" s="548">
        <f>SUM($J$22:GGZ33)-1</f>
        <v>4.7269999999999985</v>
      </c>
      <c r="GHA36" s="548">
        <f>SUM($J$22:GHA33)-1</f>
        <v>4.7269999999999985</v>
      </c>
      <c r="GHB36" s="548">
        <f>SUM($J$22:GHB33)-1</f>
        <v>4.7269999999999985</v>
      </c>
      <c r="GHC36" s="548">
        <f>SUM($J$22:GHC33)-1</f>
        <v>4.7269999999999985</v>
      </c>
      <c r="GHD36" s="548">
        <f>SUM($J$22:GHD33)-1</f>
        <v>4.7269999999999985</v>
      </c>
      <c r="GHE36" s="548">
        <f>SUM($J$22:GHE33)-1</f>
        <v>4.7269999999999985</v>
      </c>
      <c r="GHF36" s="548">
        <f>SUM($J$22:GHF33)-1</f>
        <v>4.7269999999999985</v>
      </c>
      <c r="GHG36" s="548">
        <f>SUM($J$22:GHG33)-1</f>
        <v>4.7269999999999985</v>
      </c>
      <c r="GHH36" s="548">
        <f>SUM($J$22:GHH33)-1</f>
        <v>4.7269999999999985</v>
      </c>
      <c r="GHI36" s="548">
        <f>SUM($J$22:GHI33)-1</f>
        <v>4.7269999999999985</v>
      </c>
      <c r="GHJ36" s="548">
        <f>SUM($J$22:GHJ33)-1</f>
        <v>4.7269999999999985</v>
      </c>
      <c r="GHK36" s="548">
        <f>SUM($J$22:GHK33)-1</f>
        <v>4.7269999999999985</v>
      </c>
      <c r="GHL36" s="548">
        <f>SUM($J$22:GHL33)-1</f>
        <v>4.7269999999999985</v>
      </c>
      <c r="GHM36" s="548">
        <f>SUM($J$22:GHM33)-1</f>
        <v>4.7269999999999985</v>
      </c>
      <c r="GHN36" s="548">
        <f>SUM($J$22:GHN33)-1</f>
        <v>4.7269999999999985</v>
      </c>
      <c r="GHO36" s="548">
        <f>SUM($J$22:GHO33)-1</f>
        <v>4.7269999999999985</v>
      </c>
      <c r="GHP36" s="548">
        <f>SUM($J$22:GHP33)-1</f>
        <v>4.7269999999999985</v>
      </c>
      <c r="GHQ36" s="548">
        <f>SUM($J$22:GHQ33)-1</f>
        <v>4.7269999999999985</v>
      </c>
      <c r="GHR36" s="548">
        <f>SUM($J$22:GHR33)-1</f>
        <v>4.7269999999999985</v>
      </c>
      <c r="GHS36" s="548">
        <f>SUM($J$22:GHS33)-1</f>
        <v>4.7269999999999985</v>
      </c>
      <c r="GHT36" s="548">
        <f>SUM($J$22:GHT33)-1</f>
        <v>4.7269999999999985</v>
      </c>
      <c r="GHU36" s="548">
        <f>SUM($J$22:GHU33)-1</f>
        <v>4.7269999999999985</v>
      </c>
      <c r="GHV36" s="548">
        <f>SUM($J$22:GHV33)-1</f>
        <v>4.7269999999999985</v>
      </c>
      <c r="GHW36" s="548">
        <f>SUM($J$22:GHW33)-1</f>
        <v>4.7269999999999985</v>
      </c>
      <c r="GHX36" s="548">
        <f>SUM($J$22:GHX33)-1</f>
        <v>4.7269999999999985</v>
      </c>
      <c r="GHY36" s="548">
        <f>SUM($J$22:GHY33)-1</f>
        <v>4.7269999999999985</v>
      </c>
      <c r="GHZ36" s="548">
        <f>SUM($J$22:GHZ33)-1</f>
        <v>4.7269999999999985</v>
      </c>
      <c r="GIA36" s="548">
        <f>SUM($J$22:GIA33)-1</f>
        <v>4.7269999999999985</v>
      </c>
      <c r="GIB36" s="548">
        <f>SUM($J$22:GIB33)-1</f>
        <v>4.7269999999999985</v>
      </c>
      <c r="GIC36" s="548">
        <f>SUM($J$22:GIC33)-1</f>
        <v>4.7269999999999985</v>
      </c>
      <c r="GID36" s="548">
        <f>SUM($J$22:GID33)-1</f>
        <v>4.7269999999999985</v>
      </c>
      <c r="GIE36" s="548">
        <f>SUM($J$22:GIE33)-1</f>
        <v>4.7269999999999985</v>
      </c>
      <c r="GIF36" s="548">
        <f>SUM($J$22:GIF33)-1</f>
        <v>4.7269999999999985</v>
      </c>
      <c r="GIG36" s="548">
        <f>SUM($J$22:GIG33)-1</f>
        <v>4.7269999999999985</v>
      </c>
      <c r="GIH36" s="548">
        <f>SUM($J$22:GIH33)-1</f>
        <v>4.7269999999999985</v>
      </c>
      <c r="GII36" s="548">
        <f>SUM($J$22:GII33)-1</f>
        <v>4.7269999999999985</v>
      </c>
      <c r="GIJ36" s="548">
        <f>SUM($J$22:GIJ33)-1</f>
        <v>4.7269999999999985</v>
      </c>
      <c r="GIK36" s="548">
        <f>SUM($J$22:GIK33)-1</f>
        <v>4.7269999999999985</v>
      </c>
      <c r="GIL36" s="548">
        <f>SUM($J$22:GIL33)-1</f>
        <v>4.7269999999999985</v>
      </c>
      <c r="GIM36" s="548">
        <f>SUM($J$22:GIM33)-1</f>
        <v>4.7269999999999985</v>
      </c>
      <c r="GIN36" s="548">
        <f>SUM($J$22:GIN33)-1</f>
        <v>4.7269999999999985</v>
      </c>
      <c r="GIO36" s="548">
        <f>SUM($J$22:GIO33)-1</f>
        <v>4.7269999999999985</v>
      </c>
      <c r="GIP36" s="548">
        <f>SUM($J$22:GIP33)-1</f>
        <v>4.7269999999999985</v>
      </c>
      <c r="GIQ36" s="548">
        <f>SUM($J$22:GIQ33)-1</f>
        <v>4.7269999999999985</v>
      </c>
      <c r="GIR36" s="548">
        <f>SUM($J$22:GIR33)-1</f>
        <v>4.7269999999999985</v>
      </c>
      <c r="GIS36" s="548">
        <f>SUM($J$22:GIS33)-1</f>
        <v>4.7269999999999985</v>
      </c>
      <c r="GIT36" s="548">
        <f>SUM($J$22:GIT33)-1</f>
        <v>4.7269999999999985</v>
      </c>
      <c r="GIU36" s="548">
        <f>SUM($J$22:GIU33)-1</f>
        <v>4.7269999999999985</v>
      </c>
      <c r="GIV36" s="548">
        <f>SUM($J$22:GIV33)-1</f>
        <v>4.7269999999999985</v>
      </c>
      <c r="GIW36" s="548">
        <f>SUM($J$22:GIW33)-1</f>
        <v>4.7269999999999985</v>
      </c>
      <c r="GIX36" s="548">
        <f>SUM($J$22:GIX33)-1</f>
        <v>4.7269999999999985</v>
      </c>
      <c r="GIY36" s="548">
        <f>SUM($J$22:GIY33)-1</f>
        <v>4.7269999999999985</v>
      </c>
      <c r="GIZ36" s="548">
        <f>SUM($J$22:GIZ33)-1</f>
        <v>4.7269999999999985</v>
      </c>
      <c r="GJA36" s="548">
        <f>SUM($J$22:GJA33)-1</f>
        <v>4.7269999999999985</v>
      </c>
      <c r="GJB36" s="548">
        <f>SUM($J$22:GJB33)-1</f>
        <v>4.7269999999999985</v>
      </c>
      <c r="GJC36" s="548">
        <f>SUM($J$22:GJC33)-1</f>
        <v>4.7269999999999985</v>
      </c>
      <c r="GJD36" s="548">
        <f>SUM($J$22:GJD33)-1</f>
        <v>4.7269999999999985</v>
      </c>
      <c r="GJE36" s="548">
        <f>SUM($J$22:GJE33)-1</f>
        <v>4.7269999999999985</v>
      </c>
      <c r="GJF36" s="548">
        <f>SUM($J$22:GJF33)-1</f>
        <v>4.7269999999999985</v>
      </c>
      <c r="GJG36" s="548">
        <f>SUM($J$22:GJG33)-1</f>
        <v>4.7269999999999985</v>
      </c>
      <c r="GJH36" s="548">
        <f>SUM($J$22:GJH33)-1</f>
        <v>4.7269999999999985</v>
      </c>
      <c r="GJI36" s="548">
        <f>SUM($J$22:GJI33)-1</f>
        <v>4.7269999999999985</v>
      </c>
      <c r="GJJ36" s="548">
        <f>SUM($J$22:GJJ33)-1</f>
        <v>4.7269999999999985</v>
      </c>
      <c r="GJK36" s="548">
        <f>SUM($J$22:GJK33)-1</f>
        <v>4.7269999999999985</v>
      </c>
      <c r="GJL36" s="548">
        <f>SUM($J$22:GJL33)-1</f>
        <v>4.7269999999999985</v>
      </c>
      <c r="GJM36" s="548">
        <f>SUM($J$22:GJM33)-1</f>
        <v>4.7269999999999985</v>
      </c>
      <c r="GJN36" s="548">
        <f>SUM($J$22:GJN33)-1</f>
        <v>4.7269999999999985</v>
      </c>
      <c r="GJO36" s="548">
        <f>SUM($J$22:GJO33)-1</f>
        <v>4.7269999999999985</v>
      </c>
      <c r="GJP36" s="548">
        <f>SUM($J$22:GJP33)-1</f>
        <v>4.7269999999999985</v>
      </c>
      <c r="GJQ36" s="548">
        <f>SUM($J$22:GJQ33)-1</f>
        <v>4.7269999999999985</v>
      </c>
      <c r="GJR36" s="548">
        <f>SUM($J$22:GJR33)-1</f>
        <v>4.7269999999999985</v>
      </c>
      <c r="GJS36" s="548">
        <f>SUM($J$22:GJS33)-1</f>
        <v>4.7269999999999985</v>
      </c>
      <c r="GJT36" s="548">
        <f>SUM($J$22:GJT33)-1</f>
        <v>4.7269999999999985</v>
      </c>
      <c r="GJU36" s="548">
        <f>SUM($J$22:GJU33)-1</f>
        <v>4.7269999999999985</v>
      </c>
      <c r="GJV36" s="548">
        <f>SUM($J$22:GJV33)-1</f>
        <v>4.7269999999999985</v>
      </c>
      <c r="GJW36" s="548">
        <f>SUM($J$22:GJW33)-1</f>
        <v>4.7269999999999985</v>
      </c>
      <c r="GJX36" s="548">
        <f>SUM($J$22:GJX33)-1</f>
        <v>4.7269999999999985</v>
      </c>
      <c r="GJY36" s="548">
        <f>SUM($J$22:GJY33)-1</f>
        <v>4.7269999999999985</v>
      </c>
      <c r="GJZ36" s="548">
        <f>SUM($J$22:GJZ33)-1</f>
        <v>4.7269999999999985</v>
      </c>
      <c r="GKA36" s="548">
        <f>SUM($J$22:GKA33)-1</f>
        <v>4.7269999999999985</v>
      </c>
      <c r="GKB36" s="548">
        <f>SUM($J$22:GKB33)-1</f>
        <v>4.7269999999999985</v>
      </c>
      <c r="GKC36" s="548">
        <f>SUM($J$22:GKC33)-1</f>
        <v>4.7269999999999985</v>
      </c>
      <c r="GKD36" s="548">
        <f>SUM($J$22:GKD33)-1</f>
        <v>4.7269999999999985</v>
      </c>
      <c r="GKE36" s="548">
        <f>SUM($J$22:GKE33)-1</f>
        <v>4.7269999999999985</v>
      </c>
      <c r="GKF36" s="548">
        <f>SUM($J$22:GKF33)-1</f>
        <v>4.7269999999999985</v>
      </c>
      <c r="GKG36" s="548">
        <f>SUM($J$22:GKG33)-1</f>
        <v>4.7269999999999985</v>
      </c>
      <c r="GKH36" s="548">
        <f>SUM($J$22:GKH33)-1</f>
        <v>4.7269999999999985</v>
      </c>
      <c r="GKI36" s="548">
        <f>SUM($J$22:GKI33)-1</f>
        <v>4.7269999999999985</v>
      </c>
      <c r="GKJ36" s="548">
        <f>SUM($J$22:GKJ33)-1</f>
        <v>4.7269999999999985</v>
      </c>
      <c r="GKK36" s="548">
        <f>SUM($J$22:GKK33)-1</f>
        <v>4.7269999999999985</v>
      </c>
      <c r="GKL36" s="548">
        <f>SUM($J$22:GKL33)-1</f>
        <v>4.7269999999999985</v>
      </c>
      <c r="GKM36" s="548">
        <f>SUM($J$22:GKM33)-1</f>
        <v>4.7269999999999985</v>
      </c>
      <c r="GKN36" s="548">
        <f>SUM($J$22:GKN33)-1</f>
        <v>4.7269999999999985</v>
      </c>
      <c r="GKO36" s="548">
        <f>SUM($J$22:GKO33)-1</f>
        <v>4.7269999999999985</v>
      </c>
      <c r="GKP36" s="548">
        <f>SUM($J$22:GKP33)-1</f>
        <v>4.7269999999999985</v>
      </c>
      <c r="GKQ36" s="548">
        <f>SUM($J$22:GKQ33)-1</f>
        <v>4.7269999999999985</v>
      </c>
      <c r="GKR36" s="548">
        <f>SUM($J$22:GKR33)-1</f>
        <v>4.7269999999999985</v>
      </c>
      <c r="GKS36" s="548">
        <f>SUM($J$22:GKS33)-1</f>
        <v>4.7269999999999985</v>
      </c>
      <c r="GKT36" s="548">
        <f>SUM($J$22:GKT33)-1</f>
        <v>4.7269999999999985</v>
      </c>
      <c r="GKU36" s="548">
        <f>SUM($J$22:GKU33)-1</f>
        <v>4.7269999999999985</v>
      </c>
      <c r="GKV36" s="548">
        <f>SUM($J$22:GKV33)-1</f>
        <v>4.7269999999999985</v>
      </c>
      <c r="GKW36" s="548">
        <f>SUM($J$22:GKW33)-1</f>
        <v>4.7269999999999985</v>
      </c>
      <c r="GKX36" s="548">
        <f>SUM($J$22:GKX33)-1</f>
        <v>4.7269999999999985</v>
      </c>
      <c r="GKY36" s="548">
        <f>SUM($J$22:GKY33)-1</f>
        <v>4.7269999999999985</v>
      </c>
      <c r="GKZ36" s="548">
        <f>SUM($J$22:GKZ33)-1</f>
        <v>4.7269999999999985</v>
      </c>
      <c r="GLA36" s="548">
        <f>SUM($J$22:GLA33)-1</f>
        <v>4.7269999999999985</v>
      </c>
      <c r="GLB36" s="548">
        <f>SUM($J$22:GLB33)-1</f>
        <v>4.7269999999999985</v>
      </c>
      <c r="GLC36" s="548">
        <f>SUM($J$22:GLC33)-1</f>
        <v>4.7269999999999985</v>
      </c>
      <c r="GLD36" s="548">
        <f>SUM($J$22:GLD33)-1</f>
        <v>4.7269999999999985</v>
      </c>
      <c r="GLE36" s="548">
        <f>SUM($J$22:GLE33)-1</f>
        <v>4.7269999999999985</v>
      </c>
      <c r="GLF36" s="548">
        <f>SUM($J$22:GLF33)-1</f>
        <v>4.7269999999999985</v>
      </c>
      <c r="GLG36" s="548">
        <f>SUM($J$22:GLG33)-1</f>
        <v>4.7269999999999985</v>
      </c>
      <c r="GLH36" s="548">
        <f>SUM($J$22:GLH33)-1</f>
        <v>4.7269999999999985</v>
      </c>
      <c r="GLI36" s="548">
        <f>SUM($J$22:GLI33)-1</f>
        <v>4.7269999999999985</v>
      </c>
      <c r="GLJ36" s="548">
        <f>SUM($J$22:GLJ33)-1</f>
        <v>4.7269999999999985</v>
      </c>
      <c r="GLK36" s="548">
        <f>SUM($J$22:GLK33)-1</f>
        <v>4.7269999999999985</v>
      </c>
      <c r="GLL36" s="548">
        <f>SUM($J$22:GLL33)-1</f>
        <v>4.7269999999999985</v>
      </c>
      <c r="GLM36" s="548">
        <f>SUM($J$22:GLM33)-1</f>
        <v>4.7269999999999985</v>
      </c>
      <c r="GLN36" s="548">
        <f>SUM($J$22:GLN33)-1</f>
        <v>4.7269999999999985</v>
      </c>
      <c r="GLO36" s="548">
        <f>SUM($J$22:GLO33)-1</f>
        <v>4.7269999999999985</v>
      </c>
      <c r="GLP36" s="548">
        <f>SUM($J$22:GLP33)-1</f>
        <v>4.7269999999999985</v>
      </c>
      <c r="GLQ36" s="548">
        <f>SUM($J$22:GLQ33)-1</f>
        <v>4.7269999999999985</v>
      </c>
      <c r="GLR36" s="548">
        <f>SUM($J$22:GLR33)-1</f>
        <v>4.7269999999999985</v>
      </c>
      <c r="GLS36" s="548">
        <f>SUM($J$22:GLS33)-1</f>
        <v>4.7269999999999985</v>
      </c>
      <c r="GLT36" s="548">
        <f>SUM($J$22:GLT33)-1</f>
        <v>4.7269999999999985</v>
      </c>
      <c r="GLU36" s="548">
        <f>SUM($J$22:GLU33)-1</f>
        <v>4.7269999999999985</v>
      </c>
      <c r="GLV36" s="548">
        <f>SUM($J$22:GLV33)-1</f>
        <v>4.7269999999999985</v>
      </c>
      <c r="GLW36" s="548">
        <f>SUM($J$22:GLW33)-1</f>
        <v>4.7269999999999985</v>
      </c>
      <c r="GLX36" s="548">
        <f>SUM($J$22:GLX33)-1</f>
        <v>4.7269999999999985</v>
      </c>
      <c r="GLY36" s="548">
        <f>SUM($J$22:GLY33)-1</f>
        <v>4.7269999999999985</v>
      </c>
      <c r="GLZ36" s="548">
        <f>SUM($J$22:GLZ33)-1</f>
        <v>4.7269999999999985</v>
      </c>
      <c r="GMA36" s="548">
        <f>SUM($J$22:GMA33)-1</f>
        <v>4.7269999999999985</v>
      </c>
      <c r="GMB36" s="548">
        <f>SUM($J$22:GMB33)-1</f>
        <v>4.7269999999999985</v>
      </c>
      <c r="GMC36" s="548">
        <f>SUM($J$22:GMC33)-1</f>
        <v>4.7269999999999985</v>
      </c>
      <c r="GMD36" s="548">
        <f>SUM($J$22:GMD33)-1</f>
        <v>4.7269999999999985</v>
      </c>
      <c r="GME36" s="548">
        <f>SUM($J$22:GME33)-1</f>
        <v>4.7269999999999985</v>
      </c>
      <c r="GMF36" s="548">
        <f>SUM($J$22:GMF33)-1</f>
        <v>4.7269999999999985</v>
      </c>
      <c r="GMG36" s="548">
        <f>SUM($J$22:GMG33)-1</f>
        <v>4.7269999999999985</v>
      </c>
      <c r="GMH36" s="548">
        <f>SUM($J$22:GMH33)-1</f>
        <v>4.7269999999999985</v>
      </c>
      <c r="GMI36" s="548">
        <f>SUM($J$22:GMI33)-1</f>
        <v>4.7269999999999985</v>
      </c>
      <c r="GMJ36" s="548">
        <f>SUM($J$22:GMJ33)-1</f>
        <v>4.7269999999999985</v>
      </c>
      <c r="GMK36" s="548">
        <f>SUM($J$22:GMK33)-1</f>
        <v>4.7269999999999985</v>
      </c>
      <c r="GML36" s="548">
        <f>SUM($J$22:GML33)-1</f>
        <v>4.7269999999999985</v>
      </c>
      <c r="GMM36" s="548">
        <f>SUM($J$22:GMM33)-1</f>
        <v>4.7269999999999985</v>
      </c>
      <c r="GMN36" s="548">
        <f>SUM($J$22:GMN33)-1</f>
        <v>4.7269999999999985</v>
      </c>
      <c r="GMO36" s="548">
        <f>SUM($J$22:GMO33)-1</f>
        <v>4.7269999999999985</v>
      </c>
      <c r="GMP36" s="548">
        <f>SUM($J$22:GMP33)-1</f>
        <v>4.7269999999999985</v>
      </c>
      <c r="GMQ36" s="548">
        <f>SUM($J$22:GMQ33)-1</f>
        <v>4.7269999999999985</v>
      </c>
      <c r="GMR36" s="548">
        <f>SUM($J$22:GMR33)-1</f>
        <v>4.7269999999999985</v>
      </c>
      <c r="GMS36" s="548">
        <f>SUM($J$22:GMS33)-1</f>
        <v>4.7269999999999985</v>
      </c>
      <c r="GMT36" s="548">
        <f>SUM($J$22:GMT33)-1</f>
        <v>4.7269999999999985</v>
      </c>
      <c r="GMU36" s="548">
        <f>SUM($J$22:GMU33)-1</f>
        <v>4.7269999999999985</v>
      </c>
      <c r="GMV36" s="548">
        <f>SUM($J$22:GMV33)-1</f>
        <v>4.7269999999999985</v>
      </c>
      <c r="GMW36" s="548">
        <f>SUM($J$22:GMW33)-1</f>
        <v>4.7269999999999985</v>
      </c>
      <c r="GMX36" s="548">
        <f>SUM($J$22:GMX33)-1</f>
        <v>4.7269999999999985</v>
      </c>
      <c r="GMY36" s="548">
        <f>SUM($J$22:GMY33)-1</f>
        <v>4.7269999999999985</v>
      </c>
      <c r="GMZ36" s="548">
        <f>SUM($J$22:GMZ33)-1</f>
        <v>4.7269999999999985</v>
      </c>
      <c r="GNA36" s="548">
        <f>SUM($J$22:GNA33)-1</f>
        <v>4.7269999999999985</v>
      </c>
      <c r="GNB36" s="548">
        <f>SUM($J$22:GNB33)-1</f>
        <v>4.7269999999999985</v>
      </c>
      <c r="GNC36" s="548">
        <f>SUM($J$22:GNC33)-1</f>
        <v>4.7269999999999985</v>
      </c>
      <c r="GND36" s="548">
        <f>SUM($J$22:GND33)-1</f>
        <v>4.7269999999999985</v>
      </c>
      <c r="GNE36" s="548">
        <f>SUM($J$22:GNE33)-1</f>
        <v>4.7269999999999985</v>
      </c>
      <c r="GNF36" s="548">
        <f>SUM($J$22:GNF33)-1</f>
        <v>4.7269999999999985</v>
      </c>
      <c r="GNG36" s="548">
        <f>SUM($J$22:GNG33)-1</f>
        <v>4.7269999999999985</v>
      </c>
      <c r="GNH36" s="548">
        <f>SUM($J$22:GNH33)-1</f>
        <v>4.7269999999999985</v>
      </c>
      <c r="GNI36" s="548">
        <f>SUM($J$22:GNI33)-1</f>
        <v>4.7269999999999985</v>
      </c>
      <c r="GNJ36" s="548">
        <f>SUM($J$22:GNJ33)-1</f>
        <v>4.7269999999999985</v>
      </c>
      <c r="GNK36" s="548">
        <f>SUM($J$22:GNK33)-1</f>
        <v>4.7269999999999985</v>
      </c>
      <c r="GNL36" s="548">
        <f>SUM($J$22:GNL33)-1</f>
        <v>4.7269999999999985</v>
      </c>
      <c r="GNM36" s="548">
        <f>SUM($J$22:GNM33)-1</f>
        <v>4.7269999999999985</v>
      </c>
      <c r="GNN36" s="548">
        <f>SUM($J$22:GNN33)-1</f>
        <v>4.7269999999999985</v>
      </c>
      <c r="GNO36" s="548">
        <f>SUM($J$22:GNO33)-1</f>
        <v>4.7269999999999985</v>
      </c>
      <c r="GNP36" s="548">
        <f>SUM($J$22:GNP33)-1</f>
        <v>4.7269999999999985</v>
      </c>
      <c r="GNQ36" s="548">
        <f>SUM($J$22:GNQ33)-1</f>
        <v>4.7269999999999985</v>
      </c>
      <c r="GNR36" s="548">
        <f>SUM($J$22:GNR33)-1</f>
        <v>4.7269999999999985</v>
      </c>
      <c r="GNS36" s="548">
        <f>SUM($J$22:GNS33)-1</f>
        <v>4.7269999999999985</v>
      </c>
      <c r="GNT36" s="548">
        <f>SUM($J$22:GNT33)-1</f>
        <v>4.7269999999999985</v>
      </c>
      <c r="GNU36" s="548">
        <f>SUM($J$22:GNU33)-1</f>
        <v>4.7269999999999985</v>
      </c>
      <c r="GNV36" s="548">
        <f>SUM($J$22:GNV33)-1</f>
        <v>4.7269999999999985</v>
      </c>
      <c r="GNW36" s="548">
        <f>SUM($J$22:GNW33)-1</f>
        <v>4.7269999999999985</v>
      </c>
      <c r="GNX36" s="548">
        <f>SUM($J$22:GNX33)-1</f>
        <v>4.7269999999999985</v>
      </c>
      <c r="GNY36" s="548">
        <f>SUM($J$22:GNY33)-1</f>
        <v>4.7269999999999985</v>
      </c>
      <c r="GNZ36" s="548">
        <f>SUM($J$22:GNZ33)-1</f>
        <v>4.7269999999999985</v>
      </c>
      <c r="GOA36" s="548">
        <f>SUM($J$22:GOA33)-1</f>
        <v>4.7269999999999985</v>
      </c>
      <c r="GOB36" s="548">
        <f>SUM($J$22:GOB33)-1</f>
        <v>4.7269999999999985</v>
      </c>
      <c r="GOC36" s="548">
        <f>SUM($J$22:GOC33)-1</f>
        <v>4.7269999999999985</v>
      </c>
      <c r="GOD36" s="548">
        <f>SUM($J$22:GOD33)-1</f>
        <v>4.7269999999999985</v>
      </c>
      <c r="GOE36" s="548">
        <f>SUM($J$22:GOE33)-1</f>
        <v>4.7269999999999985</v>
      </c>
      <c r="GOF36" s="548">
        <f>SUM($J$22:GOF33)-1</f>
        <v>4.7269999999999985</v>
      </c>
      <c r="GOG36" s="548">
        <f>SUM($J$22:GOG33)-1</f>
        <v>4.7269999999999985</v>
      </c>
      <c r="GOH36" s="548">
        <f>SUM($J$22:GOH33)-1</f>
        <v>4.7269999999999985</v>
      </c>
      <c r="GOI36" s="548">
        <f>SUM($J$22:GOI33)-1</f>
        <v>4.7269999999999985</v>
      </c>
      <c r="GOJ36" s="548">
        <f>SUM($J$22:GOJ33)-1</f>
        <v>4.7269999999999985</v>
      </c>
      <c r="GOK36" s="548">
        <f>SUM($J$22:GOK33)-1</f>
        <v>4.7269999999999985</v>
      </c>
      <c r="GOL36" s="548">
        <f>SUM($J$22:GOL33)-1</f>
        <v>4.7269999999999985</v>
      </c>
      <c r="GOM36" s="548">
        <f>SUM($J$22:GOM33)-1</f>
        <v>4.7269999999999985</v>
      </c>
      <c r="GON36" s="548">
        <f>SUM($J$22:GON33)-1</f>
        <v>4.7269999999999985</v>
      </c>
      <c r="GOO36" s="548">
        <f>SUM($J$22:GOO33)-1</f>
        <v>4.7269999999999985</v>
      </c>
      <c r="GOP36" s="548">
        <f>SUM($J$22:GOP33)-1</f>
        <v>4.7269999999999985</v>
      </c>
      <c r="GOQ36" s="548">
        <f>SUM($J$22:GOQ33)-1</f>
        <v>4.7269999999999985</v>
      </c>
      <c r="GOR36" s="548">
        <f>SUM($J$22:GOR33)-1</f>
        <v>4.7269999999999985</v>
      </c>
      <c r="GOS36" s="548">
        <f>SUM($J$22:GOS33)-1</f>
        <v>4.7269999999999985</v>
      </c>
      <c r="GOT36" s="548">
        <f>SUM($J$22:GOT33)-1</f>
        <v>4.7269999999999985</v>
      </c>
      <c r="GOU36" s="548">
        <f>SUM($J$22:GOU33)-1</f>
        <v>4.7269999999999985</v>
      </c>
      <c r="GOV36" s="548">
        <f>SUM($J$22:GOV33)-1</f>
        <v>4.7269999999999985</v>
      </c>
      <c r="GOW36" s="548">
        <f>SUM($J$22:GOW33)-1</f>
        <v>4.7269999999999985</v>
      </c>
      <c r="GOX36" s="548">
        <f>SUM($J$22:GOX33)-1</f>
        <v>4.7269999999999985</v>
      </c>
      <c r="GOY36" s="548">
        <f>SUM($J$22:GOY33)-1</f>
        <v>4.7269999999999985</v>
      </c>
      <c r="GOZ36" s="548">
        <f>SUM($J$22:GOZ33)-1</f>
        <v>4.7269999999999985</v>
      </c>
      <c r="GPA36" s="548">
        <f>SUM($J$22:GPA33)-1</f>
        <v>4.7269999999999985</v>
      </c>
      <c r="GPB36" s="548">
        <f>SUM($J$22:GPB33)-1</f>
        <v>4.7269999999999985</v>
      </c>
      <c r="GPC36" s="548">
        <f>SUM($J$22:GPC33)-1</f>
        <v>4.7269999999999985</v>
      </c>
      <c r="GPD36" s="548">
        <f>SUM($J$22:GPD33)-1</f>
        <v>4.7269999999999985</v>
      </c>
      <c r="GPE36" s="548">
        <f>SUM($J$22:GPE33)-1</f>
        <v>4.7269999999999985</v>
      </c>
      <c r="GPF36" s="548">
        <f>SUM($J$22:GPF33)-1</f>
        <v>4.7269999999999985</v>
      </c>
      <c r="GPG36" s="548">
        <f>SUM($J$22:GPG33)-1</f>
        <v>4.7269999999999985</v>
      </c>
      <c r="GPH36" s="548">
        <f>SUM($J$22:GPH33)-1</f>
        <v>4.7269999999999985</v>
      </c>
      <c r="GPI36" s="548">
        <f>SUM($J$22:GPI33)-1</f>
        <v>4.7269999999999985</v>
      </c>
      <c r="GPJ36" s="548">
        <f>SUM($J$22:GPJ33)-1</f>
        <v>4.7269999999999985</v>
      </c>
      <c r="GPK36" s="548">
        <f>SUM($J$22:GPK33)-1</f>
        <v>4.7269999999999985</v>
      </c>
      <c r="GPL36" s="548">
        <f>SUM($J$22:GPL33)-1</f>
        <v>4.7269999999999985</v>
      </c>
      <c r="GPM36" s="548">
        <f>SUM($J$22:GPM33)-1</f>
        <v>4.7269999999999985</v>
      </c>
      <c r="GPN36" s="548">
        <f>SUM($J$22:GPN33)-1</f>
        <v>4.7269999999999985</v>
      </c>
      <c r="GPO36" s="548">
        <f>SUM($J$22:GPO33)-1</f>
        <v>4.7269999999999985</v>
      </c>
      <c r="GPP36" s="548">
        <f>SUM($J$22:GPP33)-1</f>
        <v>4.7269999999999985</v>
      </c>
      <c r="GPQ36" s="548">
        <f>SUM($J$22:GPQ33)-1</f>
        <v>4.7269999999999985</v>
      </c>
      <c r="GPR36" s="548">
        <f>SUM($J$22:GPR33)-1</f>
        <v>4.7269999999999985</v>
      </c>
      <c r="GPS36" s="548">
        <f>SUM($J$22:GPS33)-1</f>
        <v>4.7269999999999985</v>
      </c>
      <c r="GPT36" s="548">
        <f>SUM($J$22:GPT33)-1</f>
        <v>4.7269999999999985</v>
      </c>
      <c r="GPU36" s="548">
        <f>SUM($J$22:GPU33)-1</f>
        <v>4.7269999999999985</v>
      </c>
      <c r="GPV36" s="548">
        <f>SUM($J$22:GPV33)-1</f>
        <v>4.7269999999999985</v>
      </c>
      <c r="GPW36" s="548">
        <f>SUM($J$22:GPW33)-1</f>
        <v>4.7269999999999985</v>
      </c>
      <c r="GPX36" s="548">
        <f>SUM($J$22:GPX33)-1</f>
        <v>4.7269999999999985</v>
      </c>
      <c r="GPY36" s="548">
        <f>SUM($J$22:GPY33)-1</f>
        <v>4.7269999999999985</v>
      </c>
      <c r="GPZ36" s="548">
        <f>SUM($J$22:GPZ33)-1</f>
        <v>4.7269999999999985</v>
      </c>
      <c r="GQA36" s="548">
        <f>SUM($J$22:GQA33)-1</f>
        <v>4.7269999999999985</v>
      </c>
      <c r="GQB36" s="548">
        <f>SUM($J$22:GQB33)-1</f>
        <v>4.7269999999999985</v>
      </c>
      <c r="GQC36" s="548">
        <f>SUM($J$22:GQC33)-1</f>
        <v>4.7269999999999985</v>
      </c>
      <c r="GQD36" s="548">
        <f>SUM($J$22:GQD33)-1</f>
        <v>4.7269999999999985</v>
      </c>
      <c r="GQE36" s="548">
        <f>SUM($J$22:GQE33)-1</f>
        <v>4.7269999999999985</v>
      </c>
      <c r="GQF36" s="548">
        <f>SUM($J$22:GQF33)-1</f>
        <v>4.7269999999999985</v>
      </c>
      <c r="GQG36" s="548">
        <f>SUM($J$22:GQG33)-1</f>
        <v>4.7269999999999985</v>
      </c>
      <c r="GQH36" s="548">
        <f>SUM($J$22:GQH33)-1</f>
        <v>4.7269999999999985</v>
      </c>
      <c r="GQI36" s="548">
        <f>SUM($J$22:GQI33)-1</f>
        <v>4.7269999999999985</v>
      </c>
      <c r="GQJ36" s="548">
        <f>SUM($J$22:GQJ33)-1</f>
        <v>4.7269999999999985</v>
      </c>
      <c r="GQK36" s="548">
        <f>SUM($J$22:GQK33)-1</f>
        <v>4.7269999999999985</v>
      </c>
      <c r="GQL36" s="548">
        <f>SUM($J$22:GQL33)-1</f>
        <v>4.7269999999999985</v>
      </c>
      <c r="GQM36" s="548">
        <f>SUM($J$22:GQM33)-1</f>
        <v>4.7269999999999985</v>
      </c>
      <c r="GQN36" s="548">
        <f>SUM($J$22:GQN33)-1</f>
        <v>4.7269999999999985</v>
      </c>
      <c r="GQO36" s="548">
        <f>SUM($J$22:GQO33)-1</f>
        <v>4.7269999999999985</v>
      </c>
      <c r="GQP36" s="548">
        <f>SUM($J$22:GQP33)-1</f>
        <v>4.7269999999999985</v>
      </c>
      <c r="GQQ36" s="548">
        <f>SUM($J$22:GQQ33)-1</f>
        <v>4.7269999999999985</v>
      </c>
      <c r="GQR36" s="548">
        <f>SUM($J$22:GQR33)-1</f>
        <v>4.7269999999999985</v>
      </c>
      <c r="GQS36" s="548">
        <f>SUM($J$22:GQS33)-1</f>
        <v>4.7269999999999985</v>
      </c>
      <c r="GQT36" s="548">
        <f>SUM($J$22:GQT33)-1</f>
        <v>4.7269999999999985</v>
      </c>
      <c r="GQU36" s="548">
        <f>SUM($J$22:GQU33)-1</f>
        <v>4.7269999999999985</v>
      </c>
      <c r="GQV36" s="548">
        <f>SUM($J$22:GQV33)-1</f>
        <v>4.7269999999999985</v>
      </c>
      <c r="GQW36" s="548">
        <f>SUM($J$22:GQW33)-1</f>
        <v>4.7269999999999985</v>
      </c>
      <c r="GQX36" s="548">
        <f>SUM($J$22:GQX33)-1</f>
        <v>4.7269999999999985</v>
      </c>
      <c r="GQY36" s="548">
        <f>SUM($J$22:GQY33)-1</f>
        <v>4.7269999999999985</v>
      </c>
      <c r="GQZ36" s="548">
        <f>SUM($J$22:GQZ33)-1</f>
        <v>4.7269999999999985</v>
      </c>
      <c r="GRA36" s="548">
        <f>SUM($J$22:GRA33)-1</f>
        <v>4.7269999999999985</v>
      </c>
      <c r="GRB36" s="548">
        <f>SUM($J$22:GRB33)-1</f>
        <v>4.7269999999999985</v>
      </c>
      <c r="GRC36" s="548">
        <f>SUM($J$22:GRC33)-1</f>
        <v>4.7269999999999985</v>
      </c>
      <c r="GRD36" s="548">
        <f>SUM($J$22:GRD33)-1</f>
        <v>4.7269999999999985</v>
      </c>
      <c r="GRE36" s="548">
        <f>SUM($J$22:GRE33)-1</f>
        <v>4.7269999999999985</v>
      </c>
      <c r="GRF36" s="548">
        <f>SUM($J$22:GRF33)-1</f>
        <v>4.7269999999999985</v>
      </c>
      <c r="GRG36" s="548">
        <f>SUM($J$22:GRG33)-1</f>
        <v>4.7269999999999985</v>
      </c>
      <c r="GRH36" s="548">
        <f>SUM($J$22:GRH33)-1</f>
        <v>4.7269999999999985</v>
      </c>
      <c r="GRI36" s="548">
        <f>SUM($J$22:GRI33)-1</f>
        <v>4.7269999999999985</v>
      </c>
      <c r="GRJ36" s="548">
        <f>SUM($J$22:GRJ33)-1</f>
        <v>4.7269999999999985</v>
      </c>
      <c r="GRK36" s="548">
        <f>SUM($J$22:GRK33)-1</f>
        <v>4.7269999999999985</v>
      </c>
      <c r="GRL36" s="548">
        <f>SUM($J$22:GRL33)-1</f>
        <v>4.7269999999999985</v>
      </c>
      <c r="GRM36" s="548">
        <f>SUM($J$22:GRM33)-1</f>
        <v>4.7269999999999985</v>
      </c>
      <c r="GRN36" s="548">
        <f>SUM($J$22:GRN33)-1</f>
        <v>4.7269999999999985</v>
      </c>
      <c r="GRO36" s="548">
        <f>SUM($J$22:GRO33)-1</f>
        <v>4.7269999999999985</v>
      </c>
      <c r="GRP36" s="548">
        <f>SUM($J$22:GRP33)-1</f>
        <v>4.7269999999999985</v>
      </c>
      <c r="GRQ36" s="548">
        <f>SUM($J$22:GRQ33)-1</f>
        <v>4.7269999999999985</v>
      </c>
      <c r="GRR36" s="548">
        <f>SUM($J$22:GRR33)-1</f>
        <v>4.7269999999999985</v>
      </c>
      <c r="GRS36" s="548">
        <f>SUM($J$22:GRS33)-1</f>
        <v>4.7269999999999985</v>
      </c>
      <c r="GRT36" s="548">
        <f>SUM($J$22:GRT33)-1</f>
        <v>4.7269999999999985</v>
      </c>
      <c r="GRU36" s="548">
        <f>SUM($J$22:GRU33)-1</f>
        <v>4.7269999999999985</v>
      </c>
      <c r="GRV36" s="548">
        <f>SUM($J$22:GRV33)-1</f>
        <v>4.7269999999999985</v>
      </c>
      <c r="GRW36" s="548">
        <f>SUM($J$22:GRW33)-1</f>
        <v>4.7269999999999985</v>
      </c>
      <c r="GRX36" s="548">
        <f>SUM($J$22:GRX33)-1</f>
        <v>4.7269999999999985</v>
      </c>
      <c r="GRY36" s="548">
        <f>SUM($J$22:GRY33)-1</f>
        <v>4.7269999999999985</v>
      </c>
      <c r="GRZ36" s="548">
        <f>SUM($J$22:GRZ33)-1</f>
        <v>4.7269999999999985</v>
      </c>
      <c r="GSA36" s="548">
        <f>SUM($J$22:GSA33)-1</f>
        <v>4.7269999999999985</v>
      </c>
      <c r="GSB36" s="548">
        <f>SUM($J$22:GSB33)-1</f>
        <v>4.7269999999999985</v>
      </c>
      <c r="GSC36" s="548">
        <f>SUM($J$22:GSC33)-1</f>
        <v>4.7269999999999985</v>
      </c>
      <c r="GSD36" s="548">
        <f>SUM($J$22:GSD33)-1</f>
        <v>4.7269999999999985</v>
      </c>
      <c r="GSE36" s="548">
        <f>SUM($J$22:GSE33)-1</f>
        <v>4.7269999999999985</v>
      </c>
      <c r="GSF36" s="548">
        <f>SUM($J$22:GSF33)-1</f>
        <v>4.7269999999999985</v>
      </c>
      <c r="GSG36" s="548">
        <f>SUM($J$22:GSG33)-1</f>
        <v>4.7269999999999985</v>
      </c>
      <c r="GSH36" s="548">
        <f>SUM($J$22:GSH33)-1</f>
        <v>4.7269999999999985</v>
      </c>
      <c r="GSI36" s="548">
        <f>SUM($J$22:GSI33)-1</f>
        <v>4.7269999999999985</v>
      </c>
      <c r="GSJ36" s="548">
        <f>SUM($J$22:GSJ33)-1</f>
        <v>4.7269999999999985</v>
      </c>
      <c r="GSK36" s="548">
        <f>SUM($J$22:GSK33)-1</f>
        <v>4.7269999999999985</v>
      </c>
      <c r="GSL36" s="548">
        <f>SUM($J$22:GSL33)-1</f>
        <v>4.7269999999999985</v>
      </c>
      <c r="GSM36" s="548">
        <f>SUM($J$22:GSM33)-1</f>
        <v>4.7269999999999985</v>
      </c>
      <c r="GSN36" s="548">
        <f>SUM($J$22:GSN33)-1</f>
        <v>4.7269999999999985</v>
      </c>
      <c r="GSO36" s="548">
        <f>SUM($J$22:GSO33)-1</f>
        <v>4.7269999999999985</v>
      </c>
      <c r="GSP36" s="548">
        <f>SUM($J$22:GSP33)-1</f>
        <v>4.7269999999999985</v>
      </c>
      <c r="GSQ36" s="548">
        <f>SUM($J$22:GSQ33)-1</f>
        <v>4.7269999999999985</v>
      </c>
      <c r="GSR36" s="548">
        <f>SUM($J$22:GSR33)-1</f>
        <v>4.7269999999999985</v>
      </c>
      <c r="GSS36" s="548">
        <f>SUM($J$22:GSS33)-1</f>
        <v>4.7269999999999985</v>
      </c>
      <c r="GST36" s="548">
        <f>SUM($J$22:GST33)-1</f>
        <v>4.7269999999999985</v>
      </c>
      <c r="GSU36" s="548">
        <f>SUM($J$22:GSU33)-1</f>
        <v>4.7269999999999985</v>
      </c>
      <c r="GSV36" s="548">
        <f>SUM($J$22:GSV33)-1</f>
        <v>4.7269999999999985</v>
      </c>
      <c r="GSW36" s="548">
        <f>SUM($J$22:GSW33)-1</f>
        <v>4.7269999999999985</v>
      </c>
      <c r="GSX36" s="548">
        <f>SUM($J$22:GSX33)-1</f>
        <v>4.7269999999999985</v>
      </c>
      <c r="GSY36" s="548">
        <f>SUM($J$22:GSY33)-1</f>
        <v>4.7269999999999985</v>
      </c>
      <c r="GSZ36" s="548">
        <f>SUM($J$22:GSZ33)-1</f>
        <v>4.7269999999999985</v>
      </c>
      <c r="GTA36" s="548">
        <f>SUM($J$22:GTA33)-1</f>
        <v>4.7269999999999985</v>
      </c>
      <c r="GTB36" s="548">
        <f>SUM($J$22:GTB33)-1</f>
        <v>4.7269999999999985</v>
      </c>
      <c r="GTC36" s="548">
        <f>SUM($J$22:GTC33)-1</f>
        <v>4.7269999999999985</v>
      </c>
      <c r="GTD36" s="548">
        <f>SUM($J$22:GTD33)-1</f>
        <v>4.7269999999999985</v>
      </c>
      <c r="GTE36" s="548">
        <f>SUM($J$22:GTE33)-1</f>
        <v>4.7269999999999985</v>
      </c>
      <c r="GTF36" s="548">
        <f>SUM($J$22:GTF33)-1</f>
        <v>4.7269999999999985</v>
      </c>
      <c r="GTG36" s="548">
        <f>SUM($J$22:GTG33)-1</f>
        <v>4.7269999999999985</v>
      </c>
      <c r="GTH36" s="548">
        <f>SUM($J$22:GTH33)-1</f>
        <v>4.7269999999999985</v>
      </c>
      <c r="GTI36" s="548">
        <f>SUM($J$22:GTI33)-1</f>
        <v>4.7269999999999985</v>
      </c>
      <c r="GTJ36" s="548">
        <f>SUM($J$22:GTJ33)-1</f>
        <v>4.7269999999999985</v>
      </c>
      <c r="GTK36" s="548">
        <f>SUM($J$22:GTK33)-1</f>
        <v>4.7269999999999985</v>
      </c>
      <c r="GTL36" s="548">
        <f>SUM($J$22:GTL33)-1</f>
        <v>4.7269999999999985</v>
      </c>
      <c r="GTM36" s="548">
        <f>SUM($J$22:GTM33)-1</f>
        <v>4.7269999999999985</v>
      </c>
      <c r="GTN36" s="548">
        <f>SUM($J$22:GTN33)-1</f>
        <v>4.7269999999999985</v>
      </c>
      <c r="GTO36" s="548">
        <f>SUM($J$22:GTO33)-1</f>
        <v>4.7269999999999985</v>
      </c>
      <c r="GTP36" s="548">
        <f>SUM($J$22:GTP33)-1</f>
        <v>4.7269999999999985</v>
      </c>
      <c r="GTQ36" s="548">
        <f>SUM($J$22:GTQ33)-1</f>
        <v>4.7269999999999985</v>
      </c>
      <c r="GTR36" s="548">
        <f>SUM($J$22:GTR33)-1</f>
        <v>4.7269999999999985</v>
      </c>
      <c r="GTS36" s="548">
        <f>SUM($J$22:GTS33)-1</f>
        <v>4.7269999999999985</v>
      </c>
      <c r="GTT36" s="548">
        <f>SUM($J$22:GTT33)-1</f>
        <v>4.7269999999999985</v>
      </c>
      <c r="GTU36" s="548">
        <f>SUM($J$22:GTU33)-1</f>
        <v>4.7269999999999985</v>
      </c>
      <c r="GTV36" s="548">
        <f>SUM($J$22:GTV33)-1</f>
        <v>4.7269999999999985</v>
      </c>
      <c r="GTW36" s="548">
        <f>SUM($J$22:GTW33)-1</f>
        <v>4.7269999999999985</v>
      </c>
      <c r="GTX36" s="548">
        <f>SUM($J$22:GTX33)-1</f>
        <v>4.7269999999999985</v>
      </c>
      <c r="GTY36" s="548">
        <f>SUM($J$22:GTY33)-1</f>
        <v>4.7269999999999985</v>
      </c>
      <c r="GTZ36" s="548">
        <f>SUM($J$22:GTZ33)-1</f>
        <v>4.7269999999999985</v>
      </c>
      <c r="GUA36" s="548">
        <f>SUM($J$22:GUA33)-1</f>
        <v>4.7269999999999985</v>
      </c>
      <c r="GUB36" s="548">
        <f>SUM($J$22:GUB33)-1</f>
        <v>4.7269999999999985</v>
      </c>
      <c r="GUC36" s="548">
        <f>SUM($J$22:GUC33)-1</f>
        <v>4.7269999999999985</v>
      </c>
      <c r="GUD36" s="548">
        <f>SUM($J$22:GUD33)-1</f>
        <v>4.7269999999999985</v>
      </c>
      <c r="GUE36" s="548">
        <f>SUM($J$22:GUE33)-1</f>
        <v>4.7269999999999985</v>
      </c>
      <c r="GUF36" s="548">
        <f>SUM($J$22:GUF33)-1</f>
        <v>4.7269999999999985</v>
      </c>
      <c r="GUG36" s="548">
        <f>SUM($J$22:GUG33)-1</f>
        <v>4.7269999999999985</v>
      </c>
      <c r="GUH36" s="548">
        <f>SUM($J$22:GUH33)-1</f>
        <v>4.7269999999999985</v>
      </c>
      <c r="GUI36" s="548">
        <f>SUM($J$22:GUI33)-1</f>
        <v>4.7269999999999985</v>
      </c>
      <c r="GUJ36" s="548">
        <f>SUM($J$22:GUJ33)-1</f>
        <v>4.7269999999999985</v>
      </c>
      <c r="GUK36" s="548">
        <f>SUM($J$22:GUK33)-1</f>
        <v>4.7269999999999985</v>
      </c>
      <c r="GUL36" s="548">
        <f>SUM($J$22:GUL33)-1</f>
        <v>4.7269999999999985</v>
      </c>
      <c r="GUM36" s="548">
        <f>SUM($J$22:GUM33)-1</f>
        <v>4.7269999999999985</v>
      </c>
      <c r="GUN36" s="548">
        <f>SUM($J$22:GUN33)-1</f>
        <v>4.7269999999999985</v>
      </c>
      <c r="GUO36" s="548">
        <f>SUM($J$22:GUO33)-1</f>
        <v>4.7269999999999985</v>
      </c>
      <c r="GUP36" s="548">
        <f>SUM($J$22:GUP33)-1</f>
        <v>4.7269999999999985</v>
      </c>
      <c r="GUQ36" s="548">
        <f>SUM($J$22:GUQ33)-1</f>
        <v>4.7269999999999985</v>
      </c>
      <c r="GUR36" s="548">
        <f>SUM($J$22:GUR33)-1</f>
        <v>4.7269999999999985</v>
      </c>
      <c r="GUS36" s="548">
        <f>SUM($J$22:GUS33)-1</f>
        <v>4.7269999999999985</v>
      </c>
      <c r="GUT36" s="548">
        <f>SUM($J$22:GUT33)-1</f>
        <v>4.7269999999999985</v>
      </c>
      <c r="GUU36" s="548">
        <f>SUM($J$22:GUU33)-1</f>
        <v>4.7269999999999985</v>
      </c>
      <c r="GUV36" s="548">
        <f>SUM($J$22:GUV33)-1</f>
        <v>4.7269999999999985</v>
      </c>
      <c r="GUW36" s="548">
        <f>SUM($J$22:GUW33)-1</f>
        <v>4.7269999999999985</v>
      </c>
      <c r="GUX36" s="548">
        <f>SUM($J$22:GUX33)-1</f>
        <v>4.7269999999999985</v>
      </c>
      <c r="GUY36" s="548">
        <f>SUM($J$22:GUY33)-1</f>
        <v>4.7269999999999985</v>
      </c>
      <c r="GUZ36" s="548">
        <f>SUM($J$22:GUZ33)-1</f>
        <v>4.7269999999999985</v>
      </c>
      <c r="GVA36" s="548">
        <f>SUM($J$22:GVA33)-1</f>
        <v>4.7269999999999985</v>
      </c>
      <c r="GVB36" s="548">
        <f>SUM($J$22:GVB33)-1</f>
        <v>4.7269999999999985</v>
      </c>
      <c r="GVC36" s="548">
        <f>SUM($J$22:GVC33)-1</f>
        <v>4.7269999999999985</v>
      </c>
      <c r="GVD36" s="548">
        <f>SUM($J$22:GVD33)-1</f>
        <v>4.7269999999999985</v>
      </c>
      <c r="GVE36" s="548">
        <f>SUM($J$22:GVE33)-1</f>
        <v>4.7269999999999985</v>
      </c>
      <c r="GVF36" s="548">
        <f>SUM($J$22:GVF33)-1</f>
        <v>4.7269999999999985</v>
      </c>
      <c r="GVG36" s="548">
        <f>SUM($J$22:GVG33)-1</f>
        <v>4.7269999999999985</v>
      </c>
      <c r="GVH36" s="548">
        <f>SUM($J$22:GVH33)-1</f>
        <v>4.7269999999999985</v>
      </c>
      <c r="GVI36" s="548">
        <f>SUM($J$22:GVI33)-1</f>
        <v>4.7269999999999985</v>
      </c>
      <c r="GVJ36" s="548">
        <f>SUM($J$22:GVJ33)-1</f>
        <v>4.7269999999999985</v>
      </c>
      <c r="GVK36" s="548">
        <f>SUM($J$22:GVK33)-1</f>
        <v>4.7269999999999985</v>
      </c>
      <c r="GVL36" s="548">
        <f>SUM($J$22:GVL33)-1</f>
        <v>4.7269999999999985</v>
      </c>
      <c r="GVM36" s="548">
        <f>SUM($J$22:GVM33)-1</f>
        <v>4.7269999999999985</v>
      </c>
      <c r="GVN36" s="548">
        <f>SUM($J$22:GVN33)-1</f>
        <v>4.7269999999999985</v>
      </c>
      <c r="GVO36" s="548">
        <f>SUM($J$22:GVO33)-1</f>
        <v>4.7269999999999985</v>
      </c>
      <c r="GVP36" s="548">
        <f>SUM($J$22:GVP33)-1</f>
        <v>4.7269999999999985</v>
      </c>
      <c r="GVQ36" s="548">
        <f>SUM($J$22:GVQ33)-1</f>
        <v>4.7269999999999985</v>
      </c>
      <c r="GVR36" s="548">
        <f>SUM($J$22:GVR33)-1</f>
        <v>4.7269999999999985</v>
      </c>
      <c r="GVS36" s="548">
        <f>SUM($J$22:GVS33)-1</f>
        <v>4.7269999999999985</v>
      </c>
      <c r="GVT36" s="548">
        <f>SUM($J$22:GVT33)-1</f>
        <v>4.7269999999999985</v>
      </c>
      <c r="GVU36" s="548">
        <f>SUM($J$22:GVU33)-1</f>
        <v>4.7269999999999985</v>
      </c>
      <c r="GVV36" s="548">
        <f>SUM($J$22:GVV33)-1</f>
        <v>4.7269999999999985</v>
      </c>
      <c r="GVW36" s="548">
        <f>SUM($J$22:GVW33)-1</f>
        <v>4.7269999999999985</v>
      </c>
      <c r="GVX36" s="548">
        <f>SUM($J$22:GVX33)-1</f>
        <v>4.7269999999999985</v>
      </c>
      <c r="GVY36" s="548">
        <f>SUM($J$22:GVY33)-1</f>
        <v>4.7269999999999985</v>
      </c>
      <c r="GVZ36" s="548">
        <f>SUM($J$22:GVZ33)-1</f>
        <v>4.7269999999999985</v>
      </c>
      <c r="GWA36" s="548">
        <f>SUM($J$22:GWA33)-1</f>
        <v>4.7269999999999985</v>
      </c>
      <c r="GWB36" s="548">
        <f>SUM($J$22:GWB33)-1</f>
        <v>4.7269999999999985</v>
      </c>
      <c r="GWC36" s="548">
        <f>SUM($J$22:GWC33)-1</f>
        <v>4.7269999999999985</v>
      </c>
      <c r="GWD36" s="548">
        <f>SUM($J$22:GWD33)-1</f>
        <v>4.7269999999999985</v>
      </c>
      <c r="GWE36" s="548">
        <f>SUM($J$22:GWE33)-1</f>
        <v>4.7269999999999985</v>
      </c>
      <c r="GWF36" s="548">
        <f>SUM($J$22:GWF33)-1</f>
        <v>4.7269999999999985</v>
      </c>
      <c r="GWG36" s="548">
        <f>SUM($J$22:GWG33)-1</f>
        <v>4.7269999999999985</v>
      </c>
      <c r="GWH36" s="548">
        <f>SUM($J$22:GWH33)-1</f>
        <v>4.7269999999999985</v>
      </c>
      <c r="GWI36" s="548">
        <f>SUM($J$22:GWI33)-1</f>
        <v>4.7269999999999985</v>
      </c>
      <c r="GWJ36" s="548">
        <f>SUM($J$22:GWJ33)-1</f>
        <v>4.7269999999999985</v>
      </c>
      <c r="GWK36" s="548">
        <f>SUM($J$22:GWK33)-1</f>
        <v>4.7269999999999985</v>
      </c>
      <c r="GWL36" s="548">
        <f>SUM($J$22:GWL33)-1</f>
        <v>4.7269999999999985</v>
      </c>
      <c r="GWM36" s="548">
        <f>SUM($J$22:GWM33)-1</f>
        <v>4.7269999999999985</v>
      </c>
      <c r="GWN36" s="548">
        <f>SUM($J$22:GWN33)-1</f>
        <v>4.7269999999999985</v>
      </c>
      <c r="GWO36" s="548">
        <f>SUM($J$22:GWO33)-1</f>
        <v>4.7269999999999985</v>
      </c>
      <c r="GWP36" s="548">
        <f>SUM($J$22:GWP33)-1</f>
        <v>4.7269999999999985</v>
      </c>
      <c r="GWQ36" s="548">
        <f>SUM($J$22:GWQ33)-1</f>
        <v>4.7269999999999985</v>
      </c>
      <c r="GWR36" s="548">
        <f>SUM($J$22:GWR33)-1</f>
        <v>4.7269999999999985</v>
      </c>
      <c r="GWS36" s="548">
        <f>SUM($J$22:GWS33)-1</f>
        <v>4.7269999999999985</v>
      </c>
      <c r="GWT36" s="548">
        <f>SUM($J$22:GWT33)-1</f>
        <v>4.7269999999999985</v>
      </c>
      <c r="GWU36" s="548">
        <f>SUM($J$22:GWU33)-1</f>
        <v>4.7269999999999985</v>
      </c>
      <c r="GWV36" s="548">
        <f>SUM($J$22:GWV33)-1</f>
        <v>4.7269999999999985</v>
      </c>
      <c r="GWW36" s="548">
        <f>SUM($J$22:GWW33)-1</f>
        <v>4.7269999999999985</v>
      </c>
      <c r="GWX36" s="548">
        <f>SUM($J$22:GWX33)-1</f>
        <v>4.7269999999999985</v>
      </c>
      <c r="GWY36" s="548">
        <f>SUM($J$22:GWY33)-1</f>
        <v>4.7269999999999985</v>
      </c>
      <c r="GWZ36" s="548">
        <f>SUM($J$22:GWZ33)-1</f>
        <v>4.7269999999999985</v>
      </c>
      <c r="GXA36" s="548">
        <f>SUM($J$22:GXA33)-1</f>
        <v>4.7269999999999985</v>
      </c>
      <c r="GXB36" s="548">
        <f>SUM($J$22:GXB33)-1</f>
        <v>4.7269999999999985</v>
      </c>
      <c r="GXC36" s="548">
        <f>SUM($J$22:GXC33)-1</f>
        <v>4.7269999999999985</v>
      </c>
      <c r="GXD36" s="548">
        <f>SUM($J$22:GXD33)-1</f>
        <v>4.7269999999999985</v>
      </c>
      <c r="GXE36" s="548">
        <f>SUM($J$22:GXE33)-1</f>
        <v>4.7269999999999985</v>
      </c>
      <c r="GXF36" s="548">
        <f>SUM($J$22:GXF33)-1</f>
        <v>4.7269999999999985</v>
      </c>
      <c r="GXG36" s="548">
        <f>SUM($J$22:GXG33)-1</f>
        <v>4.7269999999999985</v>
      </c>
      <c r="GXH36" s="548">
        <f>SUM($J$22:GXH33)-1</f>
        <v>4.7269999999999985</v>
      </c>
      <c r="GXI36" s="548">
        <f>SUM($J$22:GXI33)-1</f>
        <v>4.7269999999999985</v>
      </c>
      <c r="GXJ36" s="548">
        <f>SUM($J$22:GXJ33)-1</f>
        <v>4.7269999999999985</v>
      </c>
      <c r="GXK36" s="548">
        <f>SUM($J$22:GXK33)-1</f>
        <v>4.7269999999999985</v>
      </c>
      <c r="GXL36" s="548">
        <f>SUM($J$22:GXL33)-1</f>
        <v>4.7269999999999985</v>
      </c>
      <c r="GXM36" s="548">
        <f>SUM($J$22:GXM33)-1</f>
        <v>4.7269999999999985</v>
      </c>
      <c r="GXN36" s="548">
        <f>SUM($J$22:GXN33)-1</f>
        <v>4.7269999999999985</v>
      </c>
      <c r="GXO36" s="548">
        <f>SUM($J$22:GXO33)-1</f>
        <v>4.7269999999999985</v>
      </c>
      <c r="GXP36" s="548">
        <f>SUM($J$22:GXP33)-1</f>
        <v>4.7269999999999985</v>
      </c>
      <c r="GXQ36" s="548">
        <f>SUM($J$22:GXQ33)-1</f>
        <v>4.7269999999999985</v>
      </c>
      <c r="GXR36" s="548">
        <f>SUM($J$22:GXR33)-1</f>
        <v>4.7269999999999985</v>
      </c>
      <c r="GXS36" s="548">
        <f>SUM($J$22:GXS33)-1</f>
        <v>4.7269999999999985</v>
      </c>
      <c r="GXT36" s="548">
        <f>SUM($J$22:GXT33)-1</f>
        <v>4.7269999999999985</v>
      </c>
      <c r="GXU36" s="548">
        <f>SUM($J$22:GXU33)-1</f>
        <v>4.7269999999999985</v>
      </c>
      <c r="GXV36" s="548">
        <f>SUM($J$22:GXV33)-1</f>
        <v>4.7269999999999985</v>
      </c>
      <c r="GXW36" s="548">
        <f>SUM($J$22:GXW33)-1</f>
        <v>4.7269999999999985</v>
      </c>
      <c r="GXX36" s="548">
        <f>SUM($J$22:GXX33)-1</f>
        <v>4.7269999999999985</v>
      </c>
      <c r="GXY36" s="548">
        <f>SUM($J$22:GXY33)-1</f>
        <v>4.7269999999999985</v>
      </c>
      <c r="GXZ36" s="548">
        <f>SUM($J$22:GXZ33)-1</f>
        <v>4.7269999999999985</v>
      </c>
      <c r="GYA36" s="548">
        <f>SUM($J$22:GYA33)-1</f>
        <v>4.7269999999999985</v>
      </c>
      <c r="GYB36" s="548">
        <f>SUM($J$22:GYB33)-1</f>
        <v>4.7269999999999985</v>
      </c>
      <c r="GYC36" s="548">
        <f>SUM($J$22:GYC33)-1</f>
        <v>4.7269999999999985</v>
      </c>
      <c r="GYD36" s="548">
        <f>SUM($J$22:GYD33)-1</f>
        <v>4.7269999999999985</v>
      </c>
      <c r="GYE36" s="548">
        <f>SUM($J$22:GYE33)-1</f>
        <v>4.7269999999999985</v>
      </c>
      <c r="GYF36" s="548">
        <f>SUM($J$22:GYF33)-1</f>
        <v>4.7269999999999985</v>
      </c>
      <c r="GYG36" s="548">
        <f>SUM($J$22:GYG33)-1</f>
        <v>4.7269999999999985</v>
      </c>
      <c r="GYH36" s="548">
        <f>SUM($J$22:GYH33)-1</f>
        <v>4.7269999999999985</v>
      </c>
      <c r="GYI36" s="548">
        <f>SUM($J$22:GYI33)-1</f>
        <v>4.7269999999999985</v>
      </c>
      <c r="GYJ36" s="548">
        <f>SUM($J$22:GYJ33)-1</f>
        <v>4.7269999999999985</v>
      </c>
      <c r="GYK36" s="548">
        <f>SUM($J$22:GYK33)-1</f>
        <v>4.7269999999999985</v>
      </c>
      <c r="GYL36" s="548">
        <f>SUM($J$22:GYL33)-1</f>
        <v>4.7269999999999985</v>
      </c>
      <c r="GYM36" s="548">
        <f>SUM($J$22:GYM33)-1</f>
        <v>4.7269999999999985</v>
      </c>
      <c r="GYN36" s="548">
        <f>SUM($J$22:GYN33)-1</f>
        <v>4.7269999999999985</v>
      </c>
      <c r="GYO36" s="548">
        <f>SUM($J$22:GYO33)-1</f>
        <v>4.7269999999999985</v>
      </c>
      <c r="GYP36" s="548">
        <f>SUM($J$22:GYP33)-1</f>
        <v>4.7269999999999985</v>
      </c>
      <c r="GYQ36" s="548">
        <f>SUM($J$22:GYQ33)-1</f>
        <v>4.7269999999999985</v>
      </c>
      <c r="GYR36" s="548">
        <f>SUM($J$22:GYR33)-1</f>
        <v>4.7269999999999985</v>
      </c>
      <c r="GYS36" s="548">
        <f>SUM($J$22:GYS33)-1</f>
        <v>4.7269999999999985</v>
      </c>
      <c r="GYT36" s="548">
        <f>SUM($J$22:GYT33)-1</f>
        <v>4.7269999999999985</v>
      </c>
      <c r="GYU36" s="548">
        <f>SUM($J$22:GYU33)-1</f>
        <v>4.7269999999999985</v>
      </c>
      <c r="GYV36" s="548">
        <f>SUM($J$22:GYV33)-1</f>
        <v>4.7269999999999985</v>
      </c>
      <c r="GYW36" s="548">
        <f>SUM($J$22:GYW33)-1</f>
        <v>4.7269999999999985</v>
      </c>
      <c r="GYX36" s="548">
        <f>SUM($J$22:GYX33)-1</f>
        <v>4.7269999999999985</v>
      </c>
      <c r="GYY36" s="548">
        <f>SUM($J$22:GYY33)-1</f>
        <v>4.7269999999999985</v>
      </c>
      <c r="GYZ36" s="548">
        <f>SUM($J$22:GYZ33)-1</f>
        <v>4.7269999999999985</v>
      </c>
      <c r="GZA36" s="548">
        <f>SUM($J$22:GZA33)-1</f>
        <v>4.7269999999999985</v>
      </c>
      <c r="GZB36" s="548">
        <f>SUM($J$22:GZB33)-1</f>
        <v>4.7269999999999985</v>
      </c>
      <c r="GZC36" s="548">
        <f>SUM($J$22:GZC33)-1</f>
        <v>4.7269999999999985</v>
      </c>
      <c r="GZD36" s="548">
        <f>SUM($J$22:GZD33)-1</f>
        <v>4.7269999999999985</v>
      </c>
      <c r="GZE36" s="548">
        <f>SUM($J$22:GZE33)-1</f>
        <v>4.7269999999999985</v>
      </c>
      <c r="GZF36" s="548">
        <f>SUM($J$22:GZF33)-1</f>
        <v>4.7269999999999985</v>
      </c>
      <c r="GZG36" s="548">
        <f>SUM($J$22:GZG33)-1</f>
        <v>4.7269999999999985</v>
      </c>
      <c r="GZH36" s="548">
        <f>SUM($J$22:GZH33)-1</f>
        <v>4.7269999999999985</v>
      </c>
      <c r="GZI36" s="548">
        <f>SUM($J$22:GZI33)-1</f>
        <v>4.7269999999999985</v>
      </c>
      <c r="GZJ36" s="548">
        <f>SUM($J$22:GZJ33)-1</f>
        <v>4.7269999999999985</v>
      </c>
      <c r="GZK36" s="548">
        <f>SUM($J$22:GZK33)-1</f>
        <v>4.7269999999999985</v>
      </c>
      <c r="GZL36" s="548">
        <f>SUM($J$22:GZL33)-1</f>
        <v>4.7269999999999985</v>
      </c>
      <c r="GZM36" s="548">
        <f>SUM($J$22:GZM33)-1</f>
        <v>4.7269999999999985</v>
      </c>
      <c r="GZN36" s="548">
        <f>SUM($J$22:GZN33)-1</f>
        <v>4.7269999999999985</v>
      </c>
      <c r="GZO36" s="548">
        <f>SUM($J$22:GZO33)-1</f>
        <v>4.7269999999999985</v>
      </c>
      <c r="GZP36" s="548">
        <f>SUM($J$22:GZP33)-1</f>
        <v>4.7269999999999985</v>
      </c>
      <c r="GZQ36" s="548">
        <f>SUM($J$22:GZQ33)-1</f>
        <v>4.7269999999999985</v>
      </c>
      <c r="GZR36" s="548">
        <f>SUM($J$22:GZR33)-1</f>
        <v>4.7269999999999985</v>
      </c>
      <c r="GZS36" s="548">
        <f>SUM($J$22:GZS33)-1</f>
        <v>4.7269999999999985</v>
      </c>
      <c r="GZT36" s="548">
        <f>SUM($J$22:GZT33)-1</f>
        <v>4.7269999999999985</v>
      </c>
      <c r="GZU36" s="548">
        <f>SUM($J$22:GZU33)-1</f>
        <v>4.7269999999999985</v>
      </c>
      <c r="GZV36" s="548">
        <f>SUM($J$22:GZV33)-1</f>
        <v>4.7269999999999985</v>
      </c>
      <c r="GZW36" s="548">
        <f>SUM($J$22:GZW33)-1</f>
        <v>4.7269999999999985</v>
      </c>
      <c r="GZX36" s="548">
        <f>SUM($J$22:GZX33)-1</f>
        <v>4.7269999999999985</v>
      </c>
      <c r="GZY36" s="548">
        <f>SUM($J$22:GZY33)-1</f>
        <v>4.7269999999999985</v>
      </c>
      <c r="GZZ36" s="548">
        <f>SUM($J$22:GZZ33)-1</f>
        <v>4.7269999999999985</v>
      </c>
      <c r="HAA36" s="548">
        <f>SUM($J$22:HAA33)-1</f>
        <v>4.7269999999999985</v>
      </c>
      <c r="HAB36" s="548">
        <f>SUM($J$22:HAB33)-1</f>
        <v>4.7269999999999985</v>
      </c>
      <c r="HAC36" s="548">
        <f>SUM($J$22:HAC33)-1</f>
        <v>4.7269999999999985</v>
      </c>
      <c r="HAD36" s="548">
        <f>SUM($J$22:HAD33)-1</f>
        <v>4.7269999999999985</v>
      </c>
      <c r="HAE36" s="548">
        <f>SUM($J$22:HAE33)-1</f>
        <v>4.7269999999999985</v>
      </c>
      <c r="HAF36" s="548">
        <f>SUM($J$22:HAF33)-1</f>
        <v>4.7269999999999985</v>
      </c>
      <c r="HAG36" s="548">
        <f>SUM($J$22:HAG33)-1</f>
        <v>4.7269999999999985</v>
      </c>
      <c r="HAH36" s="548">
        <f>SUM($J$22:HAH33)-1</f>
        <v>4.7269999999999985</v>
      </c>
      <c r="HAI36" s="548">
        <f>SUM($J$22:HAI33)-1</f>
        <v>4.7269999999999985</v>
      </c>
      <c r="HAJ36" s="548">
        <f>SUM($J$22:HAJ33)-1</f>
        <v>4.7269999999999985</v>
      </c>
      <c r="HAK36" s="548">
        <f>SUM($J$22:HAK33)-1</f>
        <v>4.7269999999999985</v>
      </c>
      <c r="HAL36" s="548">
        <f>SUM($J$22:HAL33)-1</f>
        <v>4.7269999999999985</v>
      </c>
      <c r="HAM36" s="548">
        <f>SUM($J$22:HAM33)-1</f>
        <v>4.7269999999999985</v>
      </c>
      <c r="HAN36" s="548">
        <f>SUM($J$22:HAN33)-1</f>
        <v>4.7269999999999985</v>
      </c>
      <c r="HAO36" s="548">
        <f>SUM($J$22:HAO33)-1</f>
        <v>4.7269999999999985</v>
      </c>
      <c r="HAP36" s="548">
        <f>SUM($J$22:HAP33)-1</f>
        <v>4.7269999999999985</v>
      </c>
      <c r="HAQ36" s="548">
        <f>SUM($J$22:HAQ33)-1</f>
        <v>4.7269999999999985</v>
      </c>
      <c r="HAR36" s="548">
        <f>SUM($J$22:HAR33)-1</f>
        <v>4.7269999999999985</v>
      </c>
      <c r="HAS36" s="548">
        <f>SUM($J$22:HAS33)-1</f>
        <v>4.7269999999999985</v>
      </c>
      <c r="HAT36" s="548">
        <f>SUM($J$22:HAT33)-1</f>
        <v>4.7269999999999985</v>
      </c>
      <c r="HAU36" s="548">
        <f>SUM($J$22:HAU33)-1</f>
        <v>4.7269999999999985</v>
      </c>
      <c r="HAV36" s="548">
        <f>SUM($J$22:HAV33)-1</f>
        <v>4.7269999999999985</v>
      </c>
      <c r="HAW36" s="548">
        <f>SUM($J$22:HAW33)-1</f>
        <v>4.7269999999999985</v>
      </c>
      <c r="HAX36" s="548">
        <f>SUM($J$22:HAX33)-1</f>
        <v>4.7269999999999985</v>
      </c>
      <c r="HAY36" s="548">
        <f>SUM($J$22:HAY33)-1</f>
        <v>4.7269999999999985</v>
      </c>
      <c r="HAZ36" s="548">
        <f>SUM($J$22:HAZ33)-1</f>
        <v>4.7269999999999985</v>
      </c>
      <c r="HBA36" s="548">
        <f>SUM($J$22:HBA33)-1</f>
        <v>4.7269999999999985</v>
      </c>
      <c r="HBB36" s="548">
        <f>SUM($J$22:HBB33)-1</f>
        <v>4.7269999999999985</v>
      </c>
      <c r="HBC36" s="548">
        <f>SUM($J$22:HBC33)-1</f>
        <v>4.7269999999999985</v>
      </c>
      <c r="HBD36" s="548">
        <f>SUM($J$22:HBD33)-1</f>
        <v>4.7269999999999985</v>
      </c>
      <c r="HBE36" s="548">
        <f>SUM($J$22:HBE33)-1</f>
        <v>4.7269999999999985</v>
      </c>
      <c r="HBF36" s="548">
        <f>SUM($J$22:HBF33)-1</f>
        <v>4.7269999999999985</v>
      </c>
      <c r="HBG36" s="548">
        <f>SUM($J$22:HBG33)-1</f>
        <v>4.7269999999999985</v>
      </c>
      <c r="HBH36" s="548">
        <f>SUM($J$22:HBH33)-1</f>
        <v>4.7269999999999985</v>
      </c>
      <c r="HBI36" s="548">
        <f>SUM($J$22:HBI33)-1</f>
        <v>4.7269999999999985</v>
      </c>
      <c r="HBJ36" s="548">
        <f>SUM($J$22:HBJ33)-1</f>
        <v>4.7269999999999985</v>
      </c>
      <c r="HBK36" s="548">
        <f>SUM($J$22:HBK33)-1</f>
        <v>4.7269999999999985</v>
      </c>
      <c r="HBL36" s="548">
        <f>SUM($J$22:HBL33)-1</f>
        <v>4.7269999999999985</v>
      </c>
      <c r="HBM36" s="548">
        <f>SUM($J$22:HBM33)-1</f>
        <v>4.7269999999999985</v>
      </c>
      <c r="HBN36" s="548">
        <f>SUM($J$22:HBN33)-1</f>
        <v>4.7269999999999985</v>
      </c>
      <c r="HBO36" s="548">
        <f>SUM($J$22:HBO33)-1</f>
        <v>4.7269999999999985</v>
      </c>
      <c r="HBP36" s="548">
        <f>SUM($J$22:HBP33)-1</f>
        <v>4.7269999999999985</v>
      </c>
      <c r="HBQ36" s="548">
        <f>SUM($J$22:HBQ33)-1</f>
        <v>4.7269999999999985</v>
      </c>
      <c r="HBR36" s="548">
        <f>SUM($J$22:HBR33)-1</f>
        <v>4.7269999999999985</v>
      </c>
      <c r="HBS36" s="548">
        <f>SUM($J$22:HBS33)-1</f>
        <v>4.7269999999999985</v>
      </c>
      <c r="HBT36" s="548">
        <f>SUM($J$22:HBT33)-1</f>
        <v>4.7269999999999985</v>
      </c>
      <c r="HBU36" s="548">
        <f>SUM($J$22:HBU33)-1</f>
        <v>4.7269999999999985</v>
      </c>
      <c r="HBV36" s="548">
        <f>SUM($J$22:HBV33)-1</f>
        <v>4.7269999999999985</v>
      </c>
      <c r="HBW36" s="548">
        <f>SUM($J$22:HBW33)-1</f>
        <v>4.7269999999999985</v>
      </c>
      <c r="HBX36" s="548">
        <f>SUM($J$22:HBX33)-1</f>
        <v>4.7269999999999985</v>
      </c>
      <c r="HBY36" s="548">
        <f>SUM($J$22:HBY33)-1</f>
        <v>4.7269999999999985</v>
      </c>
      <c r="HBZ36" s="548">
        <f>SUM($J$22:HBZ33)-1</f>
        <v>4.7269999999999985</v>
      </c>
      <c r="HCA36" s="548">
        <f>SUM($J$22:HCA33)-1</f>
        <v>4.7269999999999985</v>
      </c>
      <c r="HCB36" s="548">
        <f>SUM($J$22:HCB33)-1</f>
        <v>4.7269999999999985</v>
      </c>
      <c r="HCC36" s="548">
        <f>SUM($J$22:HCC33)-1</f>
        <v>4.7269999999999985</v>
      </c>
      <c r="HCD36" s="548">
        <f>SUM($J$22:HCD33)-1</f>
        <v>4.7269999999999985</v>
      </c>
      <c r="HCE36" s="548">
        <f>SUM($J$22:HCE33)-1</f>
        <v>4.7269999999999985</v>
      </c>
      <c r="HCF36" s="548">
        <f>SUM($J$22:HCF33)-1</f>
        <v>4.7269999999999985</v>
      </c>
      <c r="HCG36" s="548">
        <f>SUM($J$22:HCG33)-1</f>
        <v>4.7269999999999985</v>
      </c>
      <c r="HCH36" s="548">
        <f>SUM($J$22:HCH33)-1</f>
        <v>4.7269999999999985</v>
      </c>
      <c r="HCI36" s="548">
        <f>SUM($J$22:HCI33)-1</f>
        <v>4.7269999999999985</v>
      </c>
      <c r="HCJ36" s="548">
        <f>SUM($J$22:HCJ33)-1</f>
        <v>4.7269999999999985</v>
      </c>
      <c r="HCK36" s="548">
        <f>SUM($J$22:HCK33)-1</f>
        <v>4.7269999999999985</v>
      </c>
      <c r="HCL36" s="548">
        <f>SUM($J$22:HCL33)-1</f>
        <v>4.7269999999999985</v>
      </c>
      <c r="HCM36" s="548">
        <f>SUM($J$22:HCM33)-1</f>
        <v>4.7269999999999985</v>
      </c>
      <c r="HCN36" s="548">
        <f>SUM($J$22:HCN33)-1</f>
        <v>4.7269999999999985</v>
      </c>
      <c r="HCO36" s="548">
        <f>SUM($J$22:HCO33)-1</f>
        <v>4.7269999999999985</v>
      </c>
      <c r="HCP36" s="548">
        <f>SUM($J$22:HCP33)-1</f>
        <v>4.7269999999999985</v>
      </c>
      <c r="HCQ36" s="548">
        <f>SUM($J$22:HCQ33)-1</f>
        <v>4.7269999999999985</v>
      </c>
      <c r="HCR36" s="548">
        <f>SUM($J$22:HCR33)-1</f>
        <v>4.7269999999999985</v>
      </c>
      <c r="HCS36" s="548">
        <f>SUM($J$22:HCS33)-1</f>
        <v>4.7269999999999985</v>
      </c>
      <c r="HCT36" s="548">
        <f>SUM($J$22:HCT33)-1</f>
        <v>4.7269999999999985</v>
      </c>
      <c r="HCU36" s="548">
        <f>SUM($J$22:HCU33)-1</f>
        <v>4.7269999999999985</v>
      </c>
      <c r="HCV36" s="548">
        <f>SUM($J$22:HCV33)-1</f>
        <v>4.7269999999999985</v>
      </c>
      <c r="HCW36" s="548">
        <f>SUM($J$22:HCW33)-1</f>
        <v>4.7269999999999985</v>
      </c>
      <c r="HCX36" s="548">
        <f>SUM($J$22:HCX33)-1</f>
        <v>4.7269999999999985</v>
      </c>
      <c r="HCY36" s="548">
        <f>SUM($J$22:HCY33)-1</f>
        <v>4.7269999999999985</v>
      </c>
      <c r="HCZ36" s="548">
        <f>SUM($J$22:HCZ33)-1</f>
        <v>4.7269999999999985</v>
      </c>
      <c r="HDA36" s="548">
        <f>SUM($J$22:HDA33)-1</f>
        <v>4.7269999999999985</v>
      </c>
      <c r="HDB36" s="548">
        <f>SUM($J$22:HDB33)-1</f>
        <v>4.7269999999999985</v>
      </c>
      <c r="HDC36" s="548">
        <f>SUM($J$22:HDC33)-1</f>
        <v>4.7269999999999985</v>
      </c>
      <c r="HDD36" s="548">
        <f>SUM($J$22:HDD33)-1</f>
        <v>4.7269999999999985</v>
      </c>
      <c r="HDE36" s="548">
        <f>SUM($J$22:HDE33)-1</f>
        <v>4.7269999999999985</v>
      </c>
      <c r="HDF36" s="548">
        <f>SUM($J$22:HDF33)-1</f>
        <v>4.7269999999999985</v>
      </c>
      <c r="HDG36" s="548">
        <f>SUM($J$22:HDG33)-1</f>
        <v>4.7269999999999985</v>
      </c>
      <c r="HDH36" s="548">
        <f>SUM($J$22:HDH33)-1</f>
        <v>4.7269999999999985</v>
      </c>
      <c r="HDI36" s="548">
        <f>SUM($J$22:HDI33)-1</f>
        <v>4.7269999999999985</v>
      </c>
      <c r="HDJ36" s="548">
        <f>SUM($J$22:HDJ33)-1</f>
        <v>4.7269999999999985</v>
      </c>
      <c r="HDK36" s="548">
        <f>SUM($J$22:HDK33)-1</f>
        <v>4.7269999999999985</v>
      </c>
      <c r="HDL36" s="548">
        <f>SUM($J$22:HDL33)-1</f>
        <v>4.7269999999999985</v>
      </c>
      <c r="HDM36" s="548">
        <f>SUM($J$22:HDM33)-1</f>
        <v>4.7269999999999985</v>
      </c>
      <c r="HDN36" s="548">
        <f>SUM($J$22:HDN33)-1</f>
        <v>4.7269999999999985</v>
      </c>
      <c r="HDO36" s="548">
        <f>SUM($J$22:HDO33)-1</f>
        <v>4.7269999999999985</v>
      </c>
      <c r="HDP36" s="548">
        <f>SUM($J$22:HDP33)-1</f>
        <v>4.7269999999999985</v>
      </c>
      <c r="HDQ36" s="548">
        <f>SUM($J$22:HDQ33)-1</f>
        <v>4.7269999999999985</v>
      </c>
      <c r="HDR36" s="548">
        <f>SUM($J$22:HDR33)-1</f>
        <v>4.7269999999999985</v>
      </c>
      <c r="HDS36" s="548">
        <f>SUM($J$22:HDS33)-1</f>
        <v>4.7269999999999985</v>
      </c>
      <c r="HDT36" s="548">
        <f>SUM($J$22:HDT33)-1</f>
        <v>4.7269999999999985</v>
      </c>
      <c r="HDU36" s="548">
        <f>SUM($J$22:HDU33)-1</f>
        <v>4.7269999999999985</v>
      </c>
      <c r="HDV36" s="548">
        <f>SUM($J$22:HDV33)-1</f>
        <v>4.7269999999999985</v>
      </c>
      <c r="HDW36" s="548">
        <f>SUM($J$22:HDW33)-1</f>
        <v>4.7269999999999985</v>
      </c>
      <c r="HDX36" s="548">
        <f>SUM($J$22:HDX33)-1</f>
        <v>4.7269999999999985</v>
      </c>
      <c r="HDY36" s="548">
        <f>SUM($J$22:HDY33)-1</f>
        <v>4.7269999999999985</v>
      </c>
      <c r="HDZ36" s="548">
        <f>SUM($J$22:HDZ33)-1</f>
        <v>4.7269999999999985</v>
      </c>
      <c r="HEA36" s="548">
        <f>SUM($J$22:HEA33)-1</f>
        <v>4.7269999999999985</v>
      </c>
      <c r="HEB36" s="548">
        <f>SUM($J$22:HEB33)-1</f>
        <v>4.7269999999999985</v>
      </c>
      <c r="HEC36" s="548">
        <f>SUM($J$22:HEC33)-1</f>
        <v>4.7269999999999985</v>
      </c>
      <c r="HED36" s="548">
        <f>SUM($J$22:HED33)-1</f>
        <v>4.7269999999999985</v>
      </c>
      <c r="HEE36" s="548">
        <f>SUM($J$22:HEE33)-1</f>
        <v>4.7269999999999985</v>
      </c>
      <c r="HEF36" s="548">
        <f>SUM($J$22:HEF33)-1</f>
        <v>4.7269999999999985</v>
      </c>
      <c r="HEG36" s="548">
        <f>SUM($J$22:HEG33)-1</f>
        <v>4.7269999999999985</v>
      </c>
      <c r="HEH36" s="548">
        <f>SUM($J$22:HEH33)-1</f>
        <v>4.7269999999999985</v>
      </c>
      <c r="HEI36" s="548">
        <f>SUM($J$22:HEI33)-1</f>
        <v>4.7269999999999985</v>
      </c>
      <c r="HEJ36" s="548">
        <f>SUM($J$22:HEJ33)-1</f>
        <v>4.7269999999999985</v>
      </c>
      <c r="HEK36" s="548">
        <f>SUM($J$22:HEK33)-1</f>
        <v>4.7269999999999985</v>
      </c>
      <c r="HEL36" s="548">
        <f>SUM($J$22:HEL33)-1</f>
        <v>4.7269999999999985</v>
      </c>
      <c r="HEM36" s="548">
        <f>SUM($J$22:HEM33)-1</f>
        <v>4.7269999999999985</v>
      </c>
      <c r="HEN36" s="548">
        <f>SUM($J$22:HEN33)-1</f>
        <v>4.7269999999999985</v>
      </c>
      <c r="HEO36" s="548">
        <f>SUM($J$22:HEO33)-1</f>
        <v>4.7269999999999985</v>
      </c>
      <c r="HEP36" s="548">
        <f>SUM($J$22:HEP33)-1</f>
        <v>4.7269999999999985</v>
      </c>
      <c r="HEQ36" s="548">
        <f>SUM($J$22:HEQ33)-1</f>
        <v>4.7269999999999985</v>
      </c>
      <c r="HER36" s="548">
        <f>SUM($J$22:HER33)-1</f>
        <v>4.7269999999999985</v>
      </c>
      <c r="HES36" s="548">
        <f>SUM($J$22:HES33)-1</f>
        <v>4.7269999999999985</v>
      </c>
      <c r="HET36" s="548">
        <f>SUM($J$22:HET33)-1</f>
        <v>4.7269999999999985</v>
      </c>
      <c r="HEU36" s="548">
        <f>SUM($J$22:HEU33)-1</f>
        <v>4.7269999999999985</v>
      </c>
      <c r="HEV36" s="548">
        <f>SUM($J$22:HEV33)-1</f>
        <v>4.7269999999999985</v>
      </c>
      <c r="HEW36" s="548">
        <f>SUM($J$22:HEW33)-1</f>
        <v>4.7269999999999985</v>
      </c>
      <c r="HEX36" s="548">
        <f>SUM($J$22:HEX33)-1</f>
        <v>4.7269999999999985</v>
      </c>
      <c r="HEY36" s="548">
        <f>SUM($J$22:HEY33)-1</f>
        <v>4.7269999999999985</v>
      </c>
      <c r="HEZ36" s="548">
        <f>SUM($J$22:HEZ33)-1</f>
        <v>4.7269999999999985</v>
      </c>
      <c r="HFA36" s="548">
        <f>SUM($J$22:HFA33)-1</f>
        <v>4.7269999999999985</v>
      </c>
      <c r="HFB36" s="548">
        <f>SUM($J$22:HFB33)-1</f>
        <v>4.7269999999999985</v>
      </c>
      <c r="HFC36" s="548">
        <f>SUM($J$22:HFC33)-1</f>
        <v>4.7269999999999985</v>
      </c>
      <c r="HFD36" s="548">
        <f>SUM($J$22:HFD33)-1</f>
        <v>4.7269999999999985</v>
      </c>
      <c r="HFE36" s="548">
        <f>SUM($J$22:HFE33)-1</f>
        <v>4.7269999999999985</v>
      </c>
      <c r="HFF36" s="548">
        <f>SUM($J$22:HFF33)-1</f>
        <v>4.7269999999999985</v>
      </c>
      <c r="HFG36" s="548">
        <f>SUM($J$22:HFG33)-1</f>
        <v>4.7269999999999985</v>
      </c>
      <c r="HFH36" s="548">
        <f>SUM($J$22:HFH33)-1</f>
        <v>4.7269999999999985</v>
      </c>
      <c r="HFI36" s="548">
        <f>SUM($J$22:HFI33)-1</f>
        <v>4.7269999999999985</v>
      </c>
      <c r="HFJ36" s="548">
        <f>SUM($J$22:HFJ33)-1</f>
        <v>4.7269999999999985</v>
      </c>
      <c r="HFK36" s="548">
        <f>SUM($J$22:HFK33)-1</f>
        <v>4.7269999999999985</v>
      </c>
      <c r="HFL36" s="548">
        <f>SUM($J$22:HFL33)-1</f>
        <v>4.7269999999999985</v>
      </c>
      <c r="HFM36" s="548">
        <f>SUM($J$22:HFM33)-1</f>
        <v>4.7269999999999985</v>
      </c>
      <c r="HFN36" s="548">
        <f>SUM($J$22:HFN33)-1</f>
        <v>4.7269999999999985</v>
      </c>
      <c r="HFO36" s="548">
        <f>SUM($J$22:HFO33)-1</f>
        <v>4.7269999999999985</v>
      </c>
      <c r="HFP36" s="548">
        <f>SUM($J$22:HFP33)-1</f>
        <v>4.7269999999999985</v>
      </c>
      <c r="HFQ36" s="548">
        <f>SUM($J$22:HFQ33)-1</f>
        <v>4.7269999999999985</v>
      </c>
      <c r="HFR36" s="548">
        <f>SUM($J$22:HFR33)-1</f>
        <v>4.7269999999999985</v>
      </c>
      <c r="HFS36" s="548">
        <f>SUM($J$22:HFS33)-1</f>
        <v>4.7269999999999985</v>
      </c>
      <c r="HFT36" s="548">
        <f>SUM($J$22:HFT33)-1</f>
        <v>4.7269999999999985</v>
      </c>
      <c r="HFU36" s="548">
        <f>SUM($J$22:HFU33)-1</f>
        <v>4.7269999999999985</v>
      </c>
      <c r="HFV36" s="548">
        <f>SUM($J$22:HFV33)-1</f>
        <v>4.7269999999999985</v>
      </c>
      <c r="HFW36" s="548">
        <f>SUM($J$22:HFW33)-1</f>
        <v>4.7269999999999985</v>
      </c>
      <c r="HFX36" s="548">
        <f>SUM($J$22:HFX33)-1</f>
        <v>4.7269999999999985</v>
      </c>
      <c r="HFY36" s="548">
        <f>SUM($J$22:HFY33)-1</f>
        <v>4.7269999999999985</v>
      </c>
      <c r="HFZ36" s="548">
        <f>SUM($J$22:HFZ33)-1</f>
        <v>4.7269999999999985</v>
      </c>
      <c r="HGA36" s="548">
        <f>SUM($J$22:HGA33)-1</f>
        <v>4.7269999999999985</v>
      </c>
      <c r="HGB36" s="548">
        <f>SUM($J$22:HGB33)-1</f>
        <v>4.7269999999999985</v>
      </c>
      <c r="HGC36" s="548">
        <f>SUM($J$22:HGC33)-1</f>
        <v>4.7269999999999985</v>
      </c>
      <c r="HGD36" s="548">
        <f>SUM($J$22:HGD33)-1</f>
        <v>4.7269999999999985</v>
      </c>
      <c r="HGE36" s="548">
        <f>SUM($J$22:HGE33)-1</f>
        <v>4.7269999999999985</v>
      </c>
      <c r="HGF36" s="548">
        <f>SUM($J$22:HGF33)-1</f>
        <v>4.7269999999999985</v>
      </c>
      <c r="HGG36" s="548">
        <f>SUM($J$22:HGG33)-1</f>
        <v>4.7269999999999985</v>
      </c>
      <c r="HGH36" s="548">
        <f>SUM($J$22:HGH33)-1</f>
        <v>4.7269999999999985</v>
      </c>
      <c r="HGI36" s="548">
        <f>SUM($J$22:HGI33)-1</f>
        <v>4.7269999999999985</v>
      </c>
      <c r="HGJ36" s="548">
        <f>SUM($J$22:HGJ33)-1</f>
        <v>4.7269999999999985</v>
      </c>
      <c r="HGK36" s="548">
        <f>SUM($J$22:HGK33)-1</f>
        <v>4.7269999999999985</v>
      </c>
      <c r="HGL36" s="548">
        <f>SUM($J$22:HGL33)-1</f>
        <v>4.7269999999999985</v>
      </c>
      <c r="HGM36" s="548">
        <f>SUM($J$22:HGM33)-1</f>
        <v>4.7269999999999985</v>
      </c>
      <c r="HGN36" s="548">
        <f>SUM($J$22:HGN33)-1</f>
        <v>4.7269999999999985</v>
      </c>
      <c r="HGO36" s="548">
        <f>SUM($J$22:HGO33)-1</f>
        <v>4.7269999999999985</v>
      </c>
      <c r="HGP36" s="548">
        <f>SUM($J$22:HGP33)-1</f>
        <v>4.7269999999999985</v>
      </c>
      <c r="HGQ36" s="548">
        <f>SUM($J$22:HGQ33)-1</f>
        <v>4.7269999999999985</v>
      </c>
      <c r="HGR36" s="548">
        <f>SUM($J$22:HGR33)-1</f>
        <v>4.7269999999999985</v>
      </c>
      <c r="HGS36" s="548">
        <f>SUM($J$22:HGS33)-1</f>
        <v>4.7269999999999985</v>
      </c>
      <c r="HGT36" s="548">
        <f>SUM($J$22:HGT33)-1</f>
        <v>4.7269999999999985</v>
      </c>
      <c r="HGU36" s="548">
        <f>SUM($J$22:HGU33)-1</f>
        <v>4.7269999999999985</v>
      </c>
      <c r="HGV36" s="548">
        <f>SUM($J$22:HGV33)-1</f>
        <v>4.7269999999999985</v>
      </c>
      <c r="HGW36" s="548">
        <f>SUM($J$22:HGW33)-1</f>
        <v>4.7269999999999985</v>
      </c>
      <c r="HGX36" s="548">
        <f>SUM($J$22:HGX33)-1</f>
        <v>4.7269999999999985</v>
      </c>
      <c r="HGY36" s="548">
        <f>SUM($J$22:HGY33)-1</f>
        <v>4.7269999999999985</v>
      </c>
      <c r="HGZ36" s="548">
        <f>SUM($J$22:HGZ33)-1</f>
        <v>4.7269999999999985</v>
      </c>
      <c r="HHA36" s="548">
        <f>SUM($J$22:HHA33)-1</f>
        <v>4.7269999999999985</v>
      </c>
      <c r="HHB36" s="548">
        <f>SUM($J$22:HHB33)-1</f>
        <v>4.7269999999999985</v>
      </c>
      <c r="HHC36" s="548">
        <f>SUM($J$22:HHC33)-1</f>
        <v>4.7269999999999985</v>
      </c>
      <c r="HHD36" s="548">
        <f>SUM($J$22:HHD33)-1</f>
        <v>4.7269999999999985</v>
      </c>
      <c r="HHE36" s="548">
        <f>SUM($J$22:HHE33)-1</f>
        <v>4.7269999999999985</v>
      </c>
      <c r="HHF36" s="548">
        <f>SUM($J$22:HHF33)-1</f>
        <v>4.7269999999999985</v>
      </c>
      <c r="HHG36" s="548">
        <f>SUM($J$22:HHG33)-1</f>
        <v>4.7269999999999985</v>
      </c>
      <c r="HHH36" s="548">
        <f>SUM($J$22:HHH33)-1</f>
        <v>4.7269999999999985</v>
      </c>
      <c r="HHI36" s="548">
        <f>SUM($J$22:HHI33)-1</f>
        <v>4.7269999999999985</v>
      </c>
      <c r="HHJ36" s="548">
        <f>SUM($J$22:HHJ33)-1</f>
        <v>4.7269999999999985</v>
      </c>
      <c r="HHK36" s="548">
        <f>SUM($J$22:HHK33)-1</f>
        <v>4.7269999999999985</v>
      </c>
      <c r="HHL36" s="548">
        <f>SUM($J$22:HHL33)-1</f>
        <v>4.7269999999999985</v>
      </c>
      <c r="HHM36" s="548">
        <f>SUM($J$22:HHM33)-1</f>
        <v>4.7269999999999985</v>
      </c>
      <c r="HHN36" s="548">
        <f>SUM($J$22:HHN33)-1</f>
        <v>4.7269999999999985</v>
      </c>
      <c r="HHO36" s="548">
        <f>SUM($J$22:HHO33)-1</f>
        <v>4.7269999999999985</v>
      </c>
      <c r="HHP36" s="548">
        <f>SUM($J$22:HHP33)-1</f>
        <v>4.7269999999999985</v>
      </c>
      <c r="HHQ36" s="548">
        <f>SUM($J$22:HHQ33)-1</f>
        <v>4.7269999999999985</v>
      </c>
      <c r="HHR36" s="548">
        <f>SUM($J$22:HHR33)-1</f>
        <v>4.7269999999999985</v>
      </c>
      <c r="HHS36" s="548">
        <f>SUM($J$22:HHS33)-1</f>
        <v>4.7269999999999985</v>
      </c>
      <c r="HHT36" s="548">
        <f>SUM($J$22:HHT33)-1</f>
        <v>4.7269999999999985</v>
      </c>
      <c r="HHU36" s="548">
        <f>SUM($J$22:HHU33)-1</f>
        <v>4.7269999999999985</v>
      </c>
      <c r="HHV36" s="548">
        <f>SUM($J$22:HHV33)-1</f>
        <v>4.7269999999999985</v>
      </c>
      <c r="HHW36" s="548">
        <f>SUM($J$22:HHW33)-1</f>
        <v>4.7269999999999985</v>
      </c>
      <c r="HHX36" s="548">
        <f>SUM($J$22:HHX33)-1</f>
        <v>4.7269999999999985</v>
      </c>
      <c r="HHY36" s="548">
        <f>SUM($J$22:HHY33)-1</f>
        <v>4.7269999999999985</v>
      </c>
      <c r="HHZ36" s="548">
        <f>SUM($J$22:HHZ33)-1</f>
        <v>4.7269999999999985</v>
      </c>
      <c r="HIA36" s="548">
        <f>SUM($J$22:HIA33)-1</f>
        <v>4.7269999999999985</v>
      </c>
      <c r="HIB36" s="548">
        <f>SUM($J$22:HIB33)-1</f>
        <v>4.7269999999999985</v>
      </c>
      <c r="HIC36" s="548">
        <f>SUM($J$22:HIC33)-1</f>
        <v>4.7269999999999985</v>
      </c>
      <c r="HID36" s="548">
        <f>SUM($J$22:HID33)-1</f>
        <v>4.7269999999999985</v>
      </c>
      <c r="HIE36" s="548">
        <f>SUM($J$22:HIE33)-1</f>
        <v>4.7269999999999985</v>
      </c>
      <c r="HIF36" s="548">
        <f>SUM($J$22:HIF33)-1</f>
        <v>4.7269999999999985</v>
      </c>
      <c r="HIG36" s="548">
        <f>SUM($J$22:HIG33)-1</f>
        <v>4.7269999999999985</v>
      </c>
      <c r="HIH36" s="548">
        <f>SUM($J$22:HIH33)-1</f>
        <v>4.7269999999999985</v>
      </c>
      <c r="HII36" s="548">
        <f>SUM($J$22:HII33)-1</f>
        <v>4.7269999999999985</v>
      </c>
      <c r="HIJ36" s="548">
        <f>SUM($J$22:HIJ33)-1</f>
        <v>4.7269999999999985</v>
      </c>
      <c r="HIK36" s="548">
        <f>SUM($J$22:HIK33)-1</f>
        <v>4.7269999999999985</v>
      </c>
      <c r="HIL36" s="548">
        <f>SUM($J$22:HIL33)-1</f>
        <v>4.7269999999999985</v>
      </c>
      <c r="HIM36" s="548">
        <f>SUM($J$22:HIM33)-1</f>
        <v>4.7269999999999985</v>
      </c>
      <c r="HIN36" s="548">
        <f>SUM($J$22:HIN33)-1</f>
        <v>4.7269999999999985</v>
      </c>
      <c r="HIO36" s="548">
        <f>SUM($J$22:HIO33)-1</f>
        <v>4.7269999999999985</v>
      </c>
      <c r="HIP36" s="548">
        <f>SUM($J$22:HIP33)-1</f>
        <v>4.7269999999999985</v>
      </c>
      <c r="HIQ36" s="548">
        <f>SUM($J$22:HIQ33)-1</f>
        <v>4.7269999999999985</v>
      </c>
      <c r="HIR36" s="548">
        <f>SUM($J$22:HIR33)-1</f>
        <v>4.7269999999999985</v>
      </c>
      <c r="HIS36" s="548">
        <f>SUM($J$22:HIS33)-1</f>
        <v>4.7269999999999985</v>
      </c>
      <c r="HIT36" s="548">
        <f>SUM($J$22:HIT33)-1</f>
        <v>4.7269999999999985</v>
      </c>
      <c r="HIU36" s="548">
        <f>SUM($J$22:HIU33)-1</f>
        <v>4.7269999999999985</v>
      </c>
      <c r="HIV36" s="548">
        <f>SUM($J$22:HIV33)-1</f>
        <v>4.7269999999999985</v>
      </c>
      <c r="HIW36" s="548">
        <f>SUM($J$22:HIW33)-1</f>
        <v>4.7269999999999985</v>
      </c>
      <c r="HIX36" s="548">
        <f>SUM($J$22:HIX33)-1</f>
        <v>4.7269999999999985</v>
      </c>
      <c r="HIY36" s="548">
        <f>SUM($J$22:HIY33)-1</f>
        <v>4.7269999999999985</v>
      </c>
      <c r="HIZ36" s="548">
        <f>SUM($J$22:HIZ33)-1</f>
        <v>4.7269999999999985</v>
      </c>
      <c r="HJA36" s="548">
        <f>SUM($J$22:HJA33)-1</f>
        <v>4.7269999999999985</v>
      </c>
      <c r="HJB36" s="548">
        <f>SUM($J$22:HJB33)-1</f>
        <v>4.7269999999999985</v>
      </c>
      <c r="HJC36" s="548">
        <f>SUM($J$22:HJC33)-1</f>
        <v>4.7269999999999985</v>
      </c>
      <c r="HJD36" s="548">
        <f>SUM($J$22:HJD33)-1</f>
        <v>4.7269999999999985</v>
      </c>
      <c r="HJE36" s="548">
        <f>SUM($J$22:HJE33)-1</f>
        <v>4.7269999999999985</v>
      </c>
      <c r="HJF36" s="548">
        <f>SUM($J$22:HJF33)-1</f>
        <v>4.7269999999999985</v>
      </c>
      <c r="HJG36" s="548">
        <f>SUM($J$22:HJG33)-1</f>
        <v>4.7269999999999985</v>
      </c>
      <c r="HJH36" s="548">
        <f>SUM($J$22:HJH33)-1</f>
        <v>4.7269999999999985</v>
      </c>
      <c r="HJI36" s="548">
        <f>SUM($J$22:HJI33)-1</f>
        <v>4.7269999999999985</v>
      </c>
      <c r="HJJ36" s="548">
        <f>SUM($J$22:HJJ33)-1</f>
        <v>4.7269999999999985</v>
      </c>
      <c r="HJK36" s="548">
        <f>SUM($J$22:HJK33)-1</f>
        <v>4.7269999999999985</v>
      </c>
      <c r="HJL36" s="548">
        <f>SUM($J$22:HJL33)-1</f>
        <v>4.7269999999999985</v>
      </c>
      <c r="HJM36" s="548">
        <f>SUM($J$22:HJM33)-1</f>
        <v>4.7269999999999985</v>
      </c>
      <c r="HJN36" s="548">
        <f>SUM($J$22:HJN33)-1</f>
        <v>4.7269999999999985</v>
      </c>
      <c r="HJO36" s="548">
        <f>SUM($J$22:HJO33)-1</f>
        <v>4.7269999999999985</v>
      </c>
      <c r="HJP36" s="548">
        <f>SUM($J$22:HJP33)-1</f>
        <v>4.7269999999999985</v>
      </c>
      <c r="HJQ36" s="548">
        <f>SUM($J$22:HJQ33)-1</f>
        <v>4.7269999999999985</v>
      </c>
      <c r="HJR36" s="548">
        <f>SUM($J$22:HJR33)-1</f>
        <v>4.7269999999999985</v>
      </c>
      <c r="HJS36" s="548">
        <f>SUM($J$22:HJS33)-1</f>
        <v>4.7269999999999985</v>
      </c>
      <c r="HJT36" s="548">
        <f>SUM($J$22:HJT33)-1</f>
        <v>4.7269999999999985</v>
      </c>
      <c r="HJU36" s="548">
        <f>SUM($J$22:HJU33)-1</f>
        <v>4.7269999999999985</v>
      </c>
      <c r="HJV36" s="548">
        <f>SUM($J$22:HJV33)-1</f>
        <v>4.7269999999999985</v>
      </c>
      <c r="HJW36" s="548">
        <f>SUM($J$22:HJW33)-1</f>
        <v>4.7269999999999985</v>
      </c>
      <c r="HJX36" s="548">
        <f>SUM($J$22:HJX33)-1</f>
        <v>4.7269999999999985</v>
      </c>
      <c r="HJY36" s="548">
        <f>SUM($J$22:HJY33)-1</f>
        <v>4.7269999999999985</v>
      </c>
      <c r="HJZ36" s="548">
        <f>SUM($J$22:HJZ33)-1</f>
        <v>4.7269999999999985</v>
      </c>
      <c r="HKA36" s="548">
        <f>SUM($J$22:HKA33)-1</f>
        <v>4.7269999999999985</v>
      </c>
      <c r="HKB36" s="548">
        <f>SUM($J$22:HKB33)-1</f>
        <v>4.7269999999999985</v>
      </c>
      <c r="HKC36" s="548">
        <f>SUM($J$22:HKC33)-1</f>
        <v>4.7269999999999985</v>
      </c>
      <c r="HKD36" s="548">
        <f>SUM($J$22:HKD33)-1</f>
        <v>4.7269999999999985</v>
      </c>
      <c r="HKE36" s="548">
        <f>SUM($J$22:HKE33)-1</f>
        <v>4.7269999999999985</v>
      </c>
      <c r="HKF36" s="548">
        <f>SUM($J$22:HKF33)-1</f>
        <v>4.7269999999999985</v>
      </c>
      <c r="HKG36" s="548">
        <f>SUM($J$22:HKG33)-1</f>
        <v>4.7269999999999985</v>
      </c>
      <c r="HKH36" s="548">
        <f>SUM($J$22:HKH33)-1</f>
        <v>4.7269999999999985</v>
      </c>
      <c r="HKI36" s="548">
        <f>SUM($J$22:HKI33)-1</f>
        <v>4.7269999999999985</v>
      </c>
      <c r="HKJ36" s="548">
        <f>SUM($J$22:HKJ33)-1</f>
        <v>4.7269999999999985</v>
      </c>
      <c r="HKK36" s="548">
        <f>SUM($J$22:HKK33)-1</f>
        <v>4.7269999999999985</v>
      </c>
      <c r="HKL36" s="548">
        <f>SUM($J$22:HKL33)-1</f>
        <v>4.7269999999999985</v>
      </c>
      <c r="HKM36" s="548">
        <f>SUM($J$22:HKM33)-1</f>
        <v>4.7269999999999985</v>
      </c>
      <c r="HKN36" s="548">
        <f>SUM($J$22:HKN33)-1</f>
        <v>4.7269999999999985</v>
      </c>
      <c r="HKO36" s="548">
        <f>SUM($J$22:HKO33)-1</f>
        <v>4.7269999999999985</v>
      </c>
      <c r="HKP36" s="548">
        <f>SUM($J$22:HKP33)-1</f>
        <v>4.7269999999999985</v>
      </c>
      <c r="HKQ36" s="548">
        <f>SUM($J$22:HKQ33)-1</f>
        <v>4.7269999999999985</v>
      </c>
      <c r="HKR36" s="548">
        <f>SUM($J$22:HKR33)-1</f>
        <v>4.7269999999999985</v>
      </c>
      <c r="HKS36" s="548">
        <f>SUM($J$22:HKS33)-1</f>
        <v>4.7269999999999985</v>
      </c>
      <c r="HKT36" s="548">
        <f>SUM($J$22:HKT33)-1</f>
        <v>4.7269999999999985</v>
      </c>
      <c r="HKU36" s="548">
        <f>SUM($J$22:HKU33)-1</f>
        <v>4.7269999999999985</v>
      </c>
      <c r="HKV36" s="548">
        <f>SUM($J$22:HKV33)-1</f>
        <v>4.7269999999999985</v>
      </c>
      <c r="HKW36" s="548">
        <f>SUM($J$22:HKW33)-1</f>
        <v>4.7269999999999985</v>
      </c>
      <c r="HKX36" s="548">
        <f>SUM($J$22:HKX33)-1</f>
        <v>4.7269999999999985</v>
      </c>
      <c r="HKY36" s="548">
        <f>SUM($J$22:HKY33)-1</f>
        <v>4.7269999999999985</v>
      </c>
      <c r="HKZ36" s="548">
        <f>SUM($J$22:HKZ33)-1</f>
        <v>4.7269999999999985</v>
      </c>
      <c r="HLA36" s="548">
        <f>SUM($J$22:HLA33)-1</f>
        <v>4.7269999999999985</v>
      </c>
      <c r="HLB36" s="548">
        <f>SUM($J$22:HLB33)-1</f>
        <v>4.7269999999999985</v>
      </c>
      <c r="HLC36" s="548">
        <f>SUM($J$22:HLC33)-1</f>
        <v>4.7269999999999985</v>
      </c>
      <c r="HLD36" s="548">
        <f>SUM($J$22:HLD33)-1</f>
        <v>4.7269999999999985</v>
      </c>
      <c r="HLE36" s="548">
        <f>SUM($J$22:HLE33)-1</f>
        <v>4.7269999999999985</v>
      </c>
      <c r="HLF36" s="548">
        <f>SUM($J$22:HLF33)-1</f>
        <v>4.7269999999999985</v>
      </c>
      <c r="HLG36" s="548">
        <f>SUM($J$22:HLG33)-1</f>
        <v>4.7269999999999985</v>
      </c>
      <c r="HLH36" s="548">
        <f>SUM($J$22:HLH33)-1</f>
        <v>4.7269999999999985</v>
      </c>
      <c r="HLI36" s="548">
        <f>SUM($J$22:HLI33)-1</f>
        <v>4.7269999999999985</v>
      </c>
      <c r="HLJ36" s="548">
        <f>SUM($J$22:HLJ33)-1</f>
        <v>4.7269999999999985</v>
      </c>
      <c r="HLK36" s="548">
        <f>SUM($J$22:HLK33)-1</f>
        <v>4.7269999999999985</v>
      </c>
      <c r="HLL36" s="548">
        <f>SUM($J$22:HLL33)-1</f>
        <v>4.7269999999999985</v>
      </c>
      <c r="HLM36" s="548">
        <f>SUM($J$22:HLM33)-1</f>
        <v>4.7269999999999985</v>
      </c>
      <c r="HLN36" s="548">
        <f>SUM($J$22:HLN33)-1</f>
        <v>4.7269999999999985</v>
      </c>
      <c r="HLO36" s="548">
        <f>SUM($J$22:HLO33)-1</f>
        <v>4.7269999999999985</v>
      </c>
      <c r="HLP36" s="548">
        <f>SUM($J$22:HLP33)-1</f>
        <v>4.7269999999999985</v>
      </c>
      <c r="HLQ36" s="548">
        <f>SUM($J$22:HLQ33)-1</f>
        <v>4.7269999999999985</v>
      </c>
      <c r="HLR36" s="548">
        <f>SUM($J$22:HLR33)-1</f>
        <v>4.7269999999999985</v>
      </c>
      <c r="HLS36" s="548">
        <f>SUM($J$22:HLS33)-1</f>
        <v>4.7269999999999985</v>
      </c>
      <c r="HLT36" s="548">
        <f>SUM($J$22:HLT33)-1</f>
        <v>4.7269999999999985</v>
      </c>
      <c r="HLU36" s="548">
        <f>SUM($J$22:HLU33)-1</f>
        <v>4.7269999999999985</v>
      </c>
      <c r="HLV36" s="548">
        <f>SUM($J$22:HLV33)-1</f>
        <v>4.7269999999999985</v>
      </c>
      <c r="HLW36" s="548">
        <f>SUM($J$22:HLW33)-1</f>
        <v>4.7269999999999985</v>
      </c>
      <c r="HLX36" s="548">
        <f>SUM($J$22:HLX33)-1</f>
        <v>4.7269999999999985</v>
      </c>
      <c r="HLY36" s="548">
        <f>SUM($J$22:HLY33)-1</f>
        <v>4.7269999999999985</v>
      </c>
      <c r="HLZ36" s="548">
        <f>SUM($J$22:HLZ33)-1</f>
        <v>4.7269999999999985</v>
      </c>
      <c r="HMA36" s="548">
        <f>SUM($J$22:HMA33)-1</f>
        <v>4.7269999999999985</v>
      </c>
      <c r="HMB36" s="548">
        <f>SUM($J$22:HMB33)-1</f>
        <v>4.7269999999999985</v>
      </c>
      <c r="HMC36" s="548">
        <f>SUM($J$22:HMC33)-1</f>
        <v>4.7269999999999985</v>
      </c>
      <c r="HMD36" s="548">
        <f>SUM($J$22:HMD33)-1</f>
        <v>4.7269999999999985</v>
      </c>
      <c r="HME36" s="548">
        <f>SUM($J$22:HME33)-1</f>
        <v>4.7269999999999985</v>
      </c>
      <c r="HMF36" s="548">
        <f>SUM($J$22:HMF33)-1</f>
        <v>4.7269999999999985</v>
      </c>
      <c r="HMG36" s="548">
        <f>SUM($J$22:HMG33)-1</f>
        <v>4.7269999999999985</v>
      </c>
      <c r="HMH36" s="548">
        <f>SUM($J$22:HMH33)-1</f>
        <v>4.7269999999999985</v>
      </c>
      <c r="HMI36" s="548">
        <f>SUM($J$22:HMI33)-1</f>
        <v>4.7269999999999985</v>
      </c>
      <c r="HMJ36" s="548">
        <f>SUM($J$22:HMJ33)-1</f>
        <v>4.7269999999999985</v>
      </c>
      <c r="HMK36" s="548">
        <f>SUM($J$22:HMK33)-1</f>
        <v>4.7269999999999985</v>
      </c>
      <c r="HML36" s="548">
        <f>SUM($J$22:HML33)-1</f>
        <v>4.7269999999999985</v>
      </c>
      <c r="HMM36" s="548">
        <f>SUM($J$22:HMM33)-1</f>
        <v>4.7269999999999985</v>
      </c>
      <c r="HMN36" s="548">
        <f>SUM($J$22:HMN33)-1</f>
        <v>4.7269999999999985</v>
      </c>
      <c r="HMO36" s="548">
        <f>SUM($J$22:HMO33)-1</f>
        <v>4.7269999999999985</v>
      </c>
      <c r="HMP36" s="548">
        <f>SUM($J$22:HMP33)-1</f>
        <v>4.7269999999999985</v>
      </c>
      <c r="HMQ36" s="548">
        <f>SUM($J$22:HMQ33)-1</f>
        <v>4.7269999999999985</v>
      </c>
      <c r="HMR36" s="548">
        <f>SUM($J$22:HMR33)-1</f>
        <v>4.7269999999999985</v>
      </c>
      <c r="HMS36" s="548">
        <f>SUM($J$22:HMS33)-1</f>
        <v>4.7269999999999985</v>
      </c>
      <c r="HMT36" s="548">
        <f>SUM($J$22:HMT33)-1</f>
        <v>4.7269999999999985</v>
      </c>
      <c r="HMU36" s="548">
        <f>SUM($J$22:HMU33)-1</f>
        <v>4.7269999999999985</v>
      </c>
      <c r="HMV36" s="548">
        <f>SUM($J$22:HMV33)-1</f>
        <v>4.7269999999999985</v>
      </c>
      <c r="HMW36" s="548">
        <f>SUM($J$22:HMW33)-1</f>
        <v>4.7269999999999985</v>
      </c>
      <c r="HMX36" s="548">
        <f>SUM($J$22:HMX33)-1</f>
        <v>4.7269999999999985</v>
      </c>
      <c r="HMY36" s="548">
        <f>SUM($J$22:HMY33)-1</f>
        <v>4.7269999999999985</v>
      </c>
      <c r="HMZ36" s="548">
        <f>SUM($J$22:HMZ33)-1</f>
        <v>4.7269999999999985</v>
      </c>
      <c r="HNA36" s="548">
        <f>SUM($J$22:HNA33)-1</f>
        <v>4.7269999999999985</v>
      </c>
      <c r="HNB36" s="548">
        <f>SUM($J$22:HNB33)-1</f>
        <v>4.7269999999999985</v>
      </c>
      <c r="HNC36" s="548">
        <f>SUM($J$22:HNC33)-1</f>
        <v>4.7269999999999985</v>
      </c>
      <c r="HND36" s="548">
        <f>SUM($J$22:HND33)-1</f>
        <v>4.7269999999999985</v>
      </c>
      <c r="HNE36" s="548">
        <f>SUM($J$22:HNE33)-1</f>
        <v>4.7269999999999985</v>
      </c>
      <c r="HNF36" s="548">
        <f>SUM($J$22:HNF33)-1</f>
        <v>4.7269999999999985</v>
      </c>
      <c r="HNG36" s="548">
        <f>SUM($J$22:HNG33)-1</f>
        <v>4.7269999999999985</v>
      </c>
      <c r="HNH36" s="548">
        <f>SUM($J$22:HNH33)-1</f>
        <v>4.7269999999999985</v>
      </c>
      <c r="HNI36" s="548">
        <f>SUM($J$22:HNI33)-1</f>
        <v>4.7269999999999985</v>
      </c>
      <c r="HNJ36" s="548">
        <f>SUM($J$22:HNJ33)-1</f>
        <v>4.7269999999999985</v>
      </c>
      <c r="HNK36" s="548">
        <f>SUM($J$22:HNK33)-1</f>
        <v>4.7269999999999985</v>
      </c>
      <c r="HNL36" s="548">
        <f>SUM($J$22:HNL33)-1</f>
        <v>4.7269999999999985</v>
      </c>
      <c r="HNM36" s="548">
        <f>SUM($J$22:HNM33)-1</f>
        <v>4.7269999999999985</v>
      </c>
      <c r="HNN36" s="548">
        <f>SUM($J$22:HNN33)-1</f>
        <v>4.7269999999999985</v>
      </c>
      <c r="HNO36" s="548">
        <f>SUM($J$22:HNO33)-1</f>
        <v>4.7269999999999985</v>
      </c>
      <c r="HNP36" s="548">
        <f>SUM($J$22:HNP33)-1</f>
        <v>4.7269999999999985</v>
      </c>
      <c r="HNQ36" s="548">
        <f>SUM($J$22:HNQ33)-1</f>
        <v>4.7269999999999985</v>
      </c>
      <c r="HNR36" s="548">
        <f>SUM($J$22:HNR33)-1</f>
        <v>4.7269999999999985</v>
      </c>
      <c r="HNS36" s="548">
        <f>SUM($J$22:HNS33)-1</f>
        <v>4.7269999999999985</v>
      </c>
      <c r="HNT36" s="548">
        <f>SUM($J$22:HNT33)-1</f>
        <v>4.7269999999999985</v>
      </c>
      <c r="HNU36" s="548">
        <f>SUM($J$22:HNU33)-1</f>
        <v>4.7269999999999985</v>
      </c>
      <c r="HNV36" s="548">
        <f>SUM($J$22:HNV33)-1</f>
        <v>4.7269999999999985</v>
      </c>
      <c r="HNW36" s="548">
        <f>SUM($J$22:HNW33)-1</f>
        <v>4.7269999999999985</v>
      </c>
      <c r="HNX36" s="548">
        <f>SUM($J$22:HNX33)-1</f>
        <v>4.7269999999999985</v>
      </c>
      <c r="HNY36" s="548">
        <f>SUM($J$22:HNY33)-1</f>
        <v>4.7269999999999985</v>
      </c>
      <c r="HNZ36" s="548">
        <f>SUM($J$22:HNZ33)-1</f>
        <v>4.7269999999999985</v>
      </c>
      <c r="HOA36" s="548">
        <f>SUM($J$22:HOA33)-1</f>
        <v>4.7269999999999985</v>
      </c>
      <c r="HOB36" s="548">
        <f>SUM($J$22:HOB33)-1</f>
        <v>4.7269999999999985</v>
      </c>
      <c r="HOC36" s="548">
        <f>SUM($J$22:HOC33)-1</f>
        <v>4.7269999999999985</v>
      </c>
      <c r="HOD36" s="548">
        <f>SUM($J$22:HOD33)-1</f>
        <v>4.7269999999999985</v>
      </c>
      <c r="HOE36" s="548">
        <f>SUM($J$22:HOE33)-1</f>
        <v>4.7269999999999985</v>
      </c>
      <c r="HOF36" s="548">
        <f>SUM($J$22:HOF33)-1</f>
        <v>4.7269999999999985</v>
      </c>
      <c r="HOG36" s="548">
        <f>SUM($J$22:HOG33)-1</f>
        <v>4.7269999999999985</v>
      </c>
      <c r="HOH36" s="548">
        <f>SUM($J$22:HOH33)-1</f>
        <v>4.7269999999999985</v>
      </c>
      <c r="HOI36" s="548">
        <f>SUM($J$22:HOI33)-1</f>
        <v>4.7269999999999985</v>
      </c>
      <c r="HOJ36" s="548">
        <f>SUM($J$22:HOJ33)-1</f>
        <v>4.7269999999999985</v>
      </c>
      <c r="HOK36" s="548">
        <f>SUM($J$22:HOK33)-1</f>
        <v>4.7269999999999985</v>
      </c>
      <c r="HOL36" s="548">
        <f>SUM($J$22:HOL33)-1</f>
        <v>4.7269999999999985</v>
      </c>
      <c r="HOM36" s="548">
        <f>SUM($J$22:HOM33)-1</f>
        <v>4.7269999999999985</v>
      </c>
      <c r="HON36" s="548">
        <f>SUM($J$22:HON33)-1</f>
        <v>4.7269999999999985</v>
      </c>
      <c r="HOO36" s="548">
        <f>SUM($J$22:HOO33)-1</f>
        <v>4.7269999999999985</v>
      </c>
      <c r="HOP36" s="548">
        <f>SUM($J$22:HOP33)-1</f>
        <v>4.7269999999999985</v>
      </c>
      <c r="HOQ36" s="548">
        <f>SUM($J$22:HOQ33)-1</f>
        <v>4.7269999999999985</v>
      </c>
      <c r="HOR36" s="548">
        <f>SUM($J$22:HOR33)-1</f>
        <v>4.7269999999999985</v>
      </c>
      <c r="HOS36" s="548">
        <f>SUM($J$22:HOS33)-1</f>
        <v>4.7269999999999985</v>
      </c>
      <c r="HOT36" s="548">
        <f>SUM($J$22:HOT33)-1</f>
        <v>4.7269999999999985</v>
      </c>
      <c r="HOU36" s="548">
        <f>SUM($J$22:HOU33)-1</f>
        <v>4.7269999999999985</v>
      </c>
      <c r="HOV36" s="548">
        <f>SUM($J$22:HOV33)-1</f>
        <v>4.7269999999999985</v>
      </c>
      <c r="HOW36" s="548">
        <f>SUM($J$22:HOW33)-1</f>
        <v>4.7269999999999985</v>
      </c>
      <c r="HOX36" s="548">
        <f>SUM($J$22:HOX33)-1</f>
        <v>4.7269999999999985</v>
      </c>
      <c r="HOY36" s="548">
        <f>SUM($J$22:HOY33)-1</f>
        <v>4.7269999999999985</v>
      </c>
      <c r="HOZ36" s="548">
        <f>SUM($J$22:HOZ33)-1</f>
        <v>4.7269999999999985</v>
      </c>
      <c r="HPA36" s="548">
        <f>SUM($J$22:HPA33)-1</f>
        <v>4.7269999999999985</v>
      </c>
      <c r="HPB36" s="548">
        <f>SUM($J$22:HPB33)-1</f>
        <v>4.7269999999999985</v>
      </c>
      <c r="HPC36" s="548">
        <f>SUM($J$22:HPC33)-1</f>
        <v>4.7269999999999985</v>
      </c>
      <c r="HPD36" s="548">
        <f>SUM($J$22:HPD33)-1</f>
        <v>4.7269999999999985</v>
      </c>
      <c r="HPE36" s="548">
        <f>SUM($J$22:HPE33)-1</f>
        <v>4.7269999999999985</v>
      </c>
      <c r="HPF36" s="548">
        <f>SUM($J$22:HPF33)-1</f>
        <v>4.7269999999999985</v>
      </c>
      <c r="HPG36" s="548">
        <f>SUM($J$22:HPG33)-1</f>
        <v>4.7269999999999985</v>
      </c>
      <c r="HPH36" s="548">
        <f>SUM($J$22:HPH33)-1</f>
        <v>4.7269999999999985</v>
      </c>
      <c r="HPI36" s="548">
        <f>SUM($J$22:HPI33)-1</f>
        <v>4.7269999999999985</v>
      </c>
      <c r="HPJ36" s="548">
        <f>SUM($J$22:HPJ33)-1</f>
        <v>4.7269999999999985</v>
      </c>
      <c r="HPK36" s="548">
        <f>SUM($J$22:HPK33)-1</f>
        <v>4.7269999999999985</v>
      </c>
      <c r="HPL36" s="548">
        <f>SUM($J$22:HPL33)-1</f>
        <v>4.7269999999999985</v>
      </c>
      <c r="HPM36" s="548">
        <f>SUM($J$22:HPM33)-1</f>
        <v>4.7269999999999985</v>
      </c>
      <c r="HPN36" s="548">
        <f>SUM($J$22:HPN33)-1</f>
        <v>4.7269999999999985</v>
      </c>
      <c r="HPO36" s="548">
        <f>SUM($J$22:HPO33)-1</f>
        <v>4.7269999999999985</v>
      </c>
      <c r="HPP36" s="548">
        <f>SUM($J$22:HPP33)-1</f>
        <v>4.7269999999999985</v>
      </c>
      <c r="HPQ36" s="548">
        <f>SUM($J$22:HPQ33)-1</f>
        <v>4.7269999999999985</v>
      </c>
      <c r="HPR36" s="548">
        <f>SUM($J$22:HPR33)-1</f>
        <v>4.7269999999999985</v>
      </c>
      <c r="HPS36" s="548">
        <f>SUM($J$22:HPS33)-1</f>
        <v>4.7269999999999985</v>
      </c>
      <c r="HPT36" s="548">
        <f>SUM($J$22:HPT33)-1</f>
        <v>4.7269999999999985</v>
      </c>
      <c r="HPU36" s="548">
        <f>SUM($J$22:HPU33)-1</f>
        <v>4.7269999999999985</v>
      </c>
      <c r="HPV36" s="548">
        <f>SUM($J$22:HPV33)-1</f>
        <v>4.7269999999999985</v>
      </c>
      <c r="HPW36" s="548">
        <f>SUM($J$22:HPW33)-1</f>
        <v>4.7269999999999985</v>
      </c>
      <c r="HPX36" s="548">
        <f>SUM($J$22:HPX33)-1</f>
        <v>4.7269999999999985</v>
      </c>
      <c r="HPY36" s="548">
        <f>SUM($J$22:HPY33)-1</f>
        <v>4.7269999999999985</v>
      </c>
      <c r="HPZ36" s="548">
        <f>SUM($J$22:HPZ33)-1</f>
        <v>4.7269999999999985</v>
      </c>
      <c r="HQA36" s="548">
        <f>SUM($J$22:HQA33)-1</f>
        <v>4.7269999999999985</v>
      </c>
      <c r="HQB36" s="548">
        <f>SUM($J$22:HQB33)-1</f>
        <v>4.7269999999999985</v>
      </c>
      <c r="HQC36" s="548">
        <f>SUM($J$22:HQC33)-1</f>
        <v>4.7269999999999985</v>
      </c>
      <c r="HQD36" s="548">
        <f>SUM($J$22:HQD33)-1</f>
        <v>4.7269999999999985</v>
      </c>
      <c r="HQE36" s="548">
        <f>SUM($J$22:HQE33)-1</f>
        <v>4.7269999999999985</v>
      </c>
      <c r="HQF36" s="548">
        <f>SUM($J$22:HQF33)-1</f>
        <v>4.7269999999999985</v>
      </c>
      <c r="HQG36" s="548">
        <f>SUM($J$22:HQG33)-1</f>
        <v>4.7269999999999985</v>
      </c>
      <c r="HQH36" s="548">
        <f>SUM($J$22:HQH33)-1</f>
        <v>4.7269999999999985</v>
      </c>
      <c r="HQI36" s="548">
        <f>SUM($J$22:HQI33)-1</f>
        <v>4.7269999999999985</v>
      </c>
      <c r="HQJ36" s="548">
        <f>SUM($J$22:HQJ33)-1</f>
        <v>4.7269999999999985</v>
      </c>
      <c r="HQK36" s="548">
        <f>SUM($J$22:HQK33)-1</f>
        <v>4.7269999999999985</v>
      </c>
      <c r="HQL36" s="548">
        <f>SUM($J$22:HQL33)-1</f>
        <v>4.7269999999999985</v>
      </c>
      <c r="HQM36" s="548">
        <f>SUM($J$22:HQM33)-1</f>
        <v>4.7269999999999985</v>
      </c>
      <c r="HQN36" s="548">
        <f>SUM($J$22:HQN33)-1</f>
        <v>4.7269999999999985</v>
      </c>
      <c r="HQO36" s="548">
        <f>SUM($J$22:HQO33)-1</f>
        <v>4.7269999999999985</v>
      </c>
      <c r="HQP36" s="548">
        <f>SUM($J$22:HQP33)-1</f>
        <v>4.7269999999999985</v>
      </c>
      <c r="HQQ36" s="548">
        <f>SUM($J$22:HQQ33)-1</f>
        <v>4.7269999999999985</v>
      </c>
      <c r="HQR36" s="548">
        <f>SUM($J$22:HQR33)-1</f>
        <v>4.7269999999999985</v>
      </c>
      <c r="HQS36" s="548">
        <f>SUM($J$22:HQS33)-1</f>
        <v>4.7269999999999985</v>
      </c>
      <c r="HQT36" s="548">
        <f>SUM($J$22:HQT33)-1</f>
        <v>4.7269999999999985</v>
      </c>
      <c r="HQU36" s="548">
        <f>SUM($J$22:HQU33)-1</f>
        <v>4.7269999999999985</v>
      </c>
      <c r="HQV36" s="548">
        <f>SUM($J$22:HQV33)-1</f>
        <v>4.7269999999999985</v>
      </c>
      <c r="HQW36" s="548">
        <f>SUM($J$22:HQW33)-1</f>
        <v>4.7269999999999985</v>
      </c>
      <c r="HQX36" s="548">
        <f>SUM($J$22:HQX33)-1</f>
        <v>4.7269999999999985</v>
      </c>
      <c r="HQY36" s="548">
        <f>SUM($J$22:HQY33)-1</f>
        <v>4.7269999999999985</v>
      </c>
      <c r="HQZ36" s="548">
        <f>SUM($J$22:HQZ33)-1</f>
        <v>4.7269999999999985</v>
      </c>
      <c r="HRA36" s="548">
        <f>SUM($J$22:HRA33)-1</f>
        <v>4.7269999999999985</v>
      </c>
      <c r="HRB36" s="548">
        <f>SUM($J$22:HRB33)-1</f>
        <v>4.7269999999999985</v>
      </c>
      <c r="HRC36" s="548">
        <f>SUM($J$22:HRC33)-1</f>
        <v>4.7269999999999985</v>
      </c>
      <c r="HRD36" s="548">
        <f>SUM($J$22:HRD33)-1</f>
        <v>4.7269999999999985</v>
      </c>
      <c r="HRE36" s="548">
        <f>SUM($J$22:HRE33)-1</f>
        <v>4.7269999999999985</v>
      </c>
      <c r="HRF36" s="548">
        <f>SUM($J$22:HRF33)-1</f>
        <v>4.7269999999999985</v>
      </c>
      <c r="HRG36" s="548">
        <f>SUM($J$22:HRG33)-1</f>
        <v>4.7269999999999985</v>
      </c>
      <c r="HRH36" s="548">
        <f>SUM($J$22:HRH33)-1</f>
        <v>4.7269999999999985</v>
      </c>
      <c r="HRI36" s="548">
        <f>SUM($J$22:HRI33)-1</f>
        <v>4.7269999999999985</v>
      </c>
      <c r="HRJ36" s="548">
        <f>SUM($J$22:HRJ33)-1</f>
        <v>4.7269999999999985</v>
      </c>
      <c r="HRK36" s="548">
        <f>SUM($J$22:HRK33)-1</f>
        <v>4.7269999999999985</v>
      </c>
      <c r="HRL36" s="548">
        <f>SUM($J$22:HRL33)-1</f>
        <v>4.7269999999999985</v>
      </c>
      <c r="HRM36" s="548">
        <f>SUM($J$22:HRM33)-1</f>
        <v>4.7269999999999985</v>
      </c>
      <c r="HRN36" s="548">
        <f>SUM($J$22:HRN33)-1</f>
        <v>4.7269999999999985</v>
      </c>
      <c r="HRO36" s="548">
        <f>SUM($J$22:HRO33)-1</f>
        <v>4.7269999999999985</v>
      </c>
      <c r="HRP36" s="548">
        <f>SUM($J$22:HRP33)-1</f>
        <v>4.7269999999999985</v>
      </c>
      <c r="HRQ36" s="548">
        <f>SUM($J$22:HRQ33)-1</f>
        <v>4.7269999999999985</v>
      </c>
      <c r="HRR36" s="548">
        <f>SUM($J$22:HRR33)-1</f>
        <v>4.7269999999999985</v>
      </c>
      <c r="HRS36" s="548">
        <f>SUM($J$22:HRS33)-1</f>
        <v>4.7269999999999985</v>
      </c>
      <c r="HRT36" s="548">
        <f>SUM($J$22:HRT33)-1</f>
        <v>4.7269999999999985</v>
      </c>
      <c r="HRU36" s="548">
        <f>SUM($J$22:HRU33)-1</f>
        <v>4.7269999999999985</v>
      </c>
      <c r="HRV36" s="548">
        <f>SUM($J$22:HRV33)-1</f>
        <v>4.7269999999999985</v>
      </c>
      <c r="HRW36" s="548">
        <f>SUM($J$22:HRW33)-1</f>
        <v>4.7269999999999985</v>
      </c>
      <c r="HRX36" s="548">
        <f>SUM($J$22:HRX33)-1</f>
        <v>4.7269999999999985</v>
      </c>
      <c r="HRY36" s="548">
        <f>SUM($J$22:HRY33)-1</f>
        <v>4.7269999999999985</v>
      </c>
      <c r="HRZ36" s="548">
        <f>SUM($J$22:HRZ33)-1</f>
        <v>4.7269999999999985</v>
      </c>
      <c r="HSA36" s="548">
        <f>SUM($J$22:HSA33)-1</f>
        <v>4.7269999999999985</v>
      </c>
      <c r="HSB36" s="548">
        <f>SUM($J$22:HSB33)-1</f>
        <v>4.7269999999999985</v>
      </c>
      <c r="HSC36" s="548">
        <f>SUM($J$22:HSC33)-1</f>
        <v>4.7269999999999985</v>
      </c>
      <c r="HSD36" s="548">
        <f>SUM($J$22:HSD33)-1</f>
        <v>4.7269999999999985</v>
      </c>
      <c r="HSE36" s="548">
        <f>SUM($J$22:HSE33)-1</f>
        <v>4.7269999999999985</v>
      </c>
      <c r="HSF36" s="548">
        <f>SUM($J$22:HSF33)-1</f>
        <v>4.7269999999999985</v>
      </c>
      <c r="HSG36" s="548">
        <f>SUM($J$22:HSG33)-1</f>
        <v>4.7269999999999985</v>
      </c>
      <c r="HSH36" s="548">
        <f>SUM($J$22:HSH33)-1</f>
        <v>4.7269999999999985</v>
      </c>
      <c r="HSI36" s="548">
        <f>SUM($J$22:HSI33)-1</f>
        <v>4.7269999999999985</v>
      </c>
      <c r="HSJ36" s="548">
        <f>SUM($J$22:HSJ33)-1</f>
        <v>4.7269999999999985</v>
      </c>
      <c r="HSK36" s="548">
        <f>SUM($J$22:HSK33)-1</f>
        <v>4.7269999999999985</v>
      </c>
      <c r="HSL36" s="548">
        <f>SUM($J$22:HSL33)-1</f>
        <v>4.7269999999999985</v>
      </c>
      <c r="HSM36" s="548">
        <f>SUM($J$22:HSM33)-1</f>
        <v>4.7269999999999985</v>
      </c>
      <c r="HSN36" s="548">
        <f>SUM($J$22:HSN33)-1</f>
        <v>4.7269999999999985</v>
      </c>
      <c r="HSO36" s="548">
        <f>SUM($J$22:HSO33)-1</f>
        <v>4.7269999999999985</v>
      </c>
      <c r="HSP36" s="548">
        <f>SUM($J$22:HSP33)-1</f>
        <v>4.7269999999999985</v>
      </c>
      <c r="HSQ36" s="548">
        <f>SUM($J$22:HSQ33)-1</f>
        <v>4.7269999999999985</v>
      </c>
      <c r="HSR36" s="548">
        <f>SUM($J$22:HSR33)-1</f>
        <v>4.7269999999999985</v>
      </c>
      <c r="HSS36" s="548">
        <f>SUM($J$22:HSS33)-1</f>
        <v>4.7269999999999985</v>
      </c>
      <c r="HST36" s="548">
        <f>SUM($J$22:HST33)-1</f>
        <v>4.7269999999999985</v>
      </c>
      <c r="HSU36" s="548">
        <f>SUM($J$22:HSU33)-1</f>
        <v>4.7269999999999985</v>
      </c>
      <c r="HSV36" s="548">
        <f>SUM($J$22:HSV33)-1</f>
        <v>4.7269999999999985</v>
      </c>
      <c r="HSW36" s="548">
        <f>SUM($J$22:HSW33)-1</f>
        <v>4.7269999999999985</v>
      </c>
      <c r="HSX36" s="548">
        <f>SUM($J$22:HSX33)-1</f>
        <v>4.7269999999999985</v>
      </c>
      <c r="HSY36" s="548">
        <f>SUM($J$22:HSY33)-1</f>
        <v>4.7269999999999985</v>
      </c>
      <c r="HSZ36" s="548">
        <f>SUM($J$22:HSZ33)-1</f>
        <v>4.7269999999999985</v>
      </c>
      <c r="HTA36" s="548">
        <f>SUM($J$22:HTA33)-1</f>
        <v>4.7269999999999985</v>
      </c>
      <c r="HTB36" s="548">
        <f>SUM($J$22:HTB33)-1</f>
        <v>4.7269999999999985</v>
      </c>
      <c r="HTC36" s="548">
        <f>SUM($J$22:HTC33)-1</f>
        <v>4.7269999999999985</v>
      </c>
      <c r="HTD36" s="548">
        <f>SUM($J$22:HTD33)-1</f>
        <v>4.7269999999999985</v>
      </c>
      <c r="HTE36" s="548">
        <f>SUM($J$22:HTE33)-1</f>
        <v>4.7269999999999985</v>
      </c>
      <c r="HTF36" s="548">
        <f>SUM($J$22:HTF33)-1</f>
        <v>4.7269999999999985</v>
      </c>
      <c r="HTG36" s="548">
        <f>SUM($J$22:HTG33)-1</f>
        <v>4.7269999999999985</v>
      </c>
      <c r="HTH36" s="548">
        <f>SUM($J$22:HTH33)-1</f>
        <v>4.7269999999999985</v>
      </c>
      <c r="HTI36" s="548">
        <f>SUM($J$22:HTI33)-1</f>
        <v>4.7269999999999985</v>
      </c>
      <c r="HTJ36" s="548">
        <f>SUM($J$22:HTJ33)-1</f>
        <v>4.7269999999999985</v>
      </c>
      <c r="HTK36" s="548">
        <f>SUM($J$22:HTK33)-1</f>
        <v>4.7269999999999985</v>
      </c>
      <c r="HTL36" s="548">
        <f>SUM($J$22:HTL33)-1</f>
        <v>4.7269999999999985</v>
      </c>
      <c r="HTM36" s="548">
        <f>SUM($J$22:HTM33)-1</f>
        <v>4.7269999999999985</v>
      </c>
      <c r="HTN36" s="548">
        <f>SUM($J$22:HTN33)-1</f>
        <v>4.7269999999999985</v>
      </c>
      <c r="HTO36" s="548">
        <f>SUM($J$22:HTO33)-1</f>
        <v>4.7269999999999985</v>
      </c>
      <c r="HTP36" s="548">
        <f>SUM($J$22:HTP33)-1</f>
        <v>4.7269999999999985</v>
      </c>
      <c r="HTQ36" s="548">
        <f>SUM($J$22:HTQ33)-1</f>
        <v>4.7269999999999985</v>
      </c>
      <c r="HTR36" s="548">
        <f>SUM($J$22:HTR33)-1</f>
        <v>4.7269999999999985</v>
      </c>
      <c r="HTS36" s="548">
        <f>SUM($J$22:HTS33)-1</f>
        <v>4.7269999999999985</v>
      </c>
      <c r="HTT36" s="548">
        <f>SUM($J$22:HTT33)-1</f>
        <v>4.7269999999999985</v>
      </c>
      <c r="HTU36" s="548">
        <f>SUM($J$22:HTU33)-1</f>
        <v>4.7269999999999985</v>
      </c>
      <c r="HTV36" s="548">
        <f>SUM($J$22:HTV33)-1</f>
        <v>4.7269999999999985</v>
      </c>
      <c r="HTW36" s="548">
        <f>SUM($J$22:HTW33)-1</f>
        <v>4.7269999999999985</v>
      </c>
      <c r="HTX36" s="548">
        <f>SUM($J$22:HTX33)-1</f>
        <v>4.7269999999999985</v>
      </c>
      <c r="HTY36" s="548">
        <f>SUM($J$22:HTY33)-1</f>
        <v>4.7269999999999985</v>
      </c>
      <c r="HTZ36" s="548">
        <f>SUM($J$22:HTZ33)-1</f>
        <v>4.7269999999999985</v>
      </c>
      <c r="HUA36" s="548">
        <f>SUM($J$22:HUA33)-1</f>
        <v>4.7269999999999985</v>
      </c>
      <c r="HUB36" s="548">
        <f>SUM($J$22:HUB33)-1</f>
        <v>4.7269999999999985</v>
      </c>
      <c r="HUC36" s="548">
        <f>SUM($J$22:HUC33)-1</f>
        <v>4.7269999999999985</v>
      </c>
      <c r="HUD36" s="548">
        <f>SUM($J$22:HUD33)-1</f>
        <v>4.7269999999999985</v>
      </c>
      <c r="HUE36" s="548">
        <f>SUM($J$22:HUE33)-1</f>
        <v>4.7269999999999985</v>
      </c>
      <c r="HUF36" s="548">
        <f>SUM($J$22:HUF33)-1</f>
        <v>4.7269999999999985</v>
      </c>
      <c r="HUG36" s="548">
        <f>SUM($J$22:HUG33)-1</f>
        <v>4.7269999999999985</v>
      </c>
      <c r="HUH36" s="548">
        <f>SUM($J$22:HUH33)-1</f>
        <v>4.7269999999999985</v>
      </c>
      <c r="HUI36" s="548">
        <f>SUM($J$22:HUI33)-1</f>
        <v>4.7269999999999985</v>
      </c>
      <c r="HUJ36" s="548">
        <f>SUM($J$22:HUJ33)-1</f>
        <v>4.7269999999999985</v>
      </c>
      <c r="HUK36" s="548">
        <f>SUM($J$22:HUK33)-1</f>
        <v>4.7269999999999985</v>
      </c>
      <c r="HUL36" s="548">
        <f>SUM($J$22:HUL33)-1</f>
        <v>4.7269999999999985</v>
      </c>
      <c r="HUM36" s="548">
        <f>SUM($J$22:HUM33)-1</f>
        <v>4.7269999999999985</v>
      </c>
      <c r="HUN36" s="548">
        <f>SUM($J$22:HUN33)-1</f>
        <v>4.7269999999999985</v>
      </c>
      <c r="HUO36" s="548">
        <f>SUM($J$22:HUO33)-1</f>
        <v>4.7269999999999985</v>
      </c>
      <c r="HUP36" s="548">
        <f>SUM($J$22:HUP33)-1</f>
        <v>4.7269999999999985</v>
      </c>
      <c r="HUQ36" s="548">
        <f>SUM($J$22:HUQ33)-1</f>
        <v>4.7269999999999985</v>
      </c>
      <c r="HUR36" s="548">
        <f>SUM($J$22:HUR33)-1</f>
        <v>4.7269999999999985</v>
      </c>
      <c r="HUS36" s="548">
        <f>SUM($J$22:HUS33)-1</f>
        <v>4.7269999999999985</v>
      </c>
      <c r="HUT36" s="548">
        <f>SUM($J$22:HUT33)-1</f>
        <v>4.7269999999999985</v>
      </c>
      <c r="HUU36" s="548">
        <f>SUM($J$22:HUU33)-1</f>
        <v>4.7269999999999985</v>
      </c>
      <c r="HUV36" s="548">
        <f>SUM($J$22:HUV33)-1</f>
        <v>4.7269999999999985</v>
      </c>
      <c r="HUW36" s="548">
        <f>SUM($J$22:HUW33)-1</f>
        <v>4.7269999999999985</v>
      </c>
      <c r="HUX36" s="548">
        <f>SUM($J$22:HUX33)-1</f>
        <v>4.7269999999999985</v>
      </c>
      <c r="HUY36" s="548">
        <f>SUM($J$22:HUY33)-1</f>
        <v>4.7269999999999985</v>
      </c>
      <c r="HUZ36" s="548">
        <f>SUM($J$22:HUZ33)-1</f>
        <v>4.7269999999999985</v>
      </c>
      <c r="HVA36" s="548">
        <f>SUM($J$22:HVA33)-1</f>
        <v>4.7269999999999985</v>
      </c>
      <c r="HVB36" s="548">
        <f>SUM($J$22:HVB33)-1</f>
        <v>4.7269999999999985</v>
      </c>
      <c r="HVC36" s="548">
        <f>SUM($J$22:HVC33)-1</f>
        <v>4.7269999999999985</v>
      </c>
      <c r="HVD36" s="548">
        <f>SUM($J$22:HVD33)-1</f>
        <v>4.7269999999999985</v>
      </c>
      <c r="HVE36" s="548">
        <f>SUM($J$22:HVE33)-1</f>
        <v>4.7269999999999985</v>
      </c>
      <c r="HVF36" s="548">
        <f>SUM($J$22:HVF33)-1</f>
        <v>4.7269999999999985</v>
      </c>
      <c r="HVG36" s="548">
        <f>SUM($J$22:HVG33)-1</f>
        <v>4.7269999999999985</v>
      </c>
      <c r="HVH36" s="548">
        <f>SUM($J$22:HVH33)-1</f>
        <v>4.7269999999999985</v>
      </c>
      <c r="HVI36" s="548">
        <f>SUM($J$22:HVI33)-1</f>
        <v>4.7269999999999985</v>
      </c>
      <c r="HVJ36" s="548">
        <f>SUM($J$22:HVJ33)-1</f>
        <v>4.7269999999999985</v>
      </c>
      <c r="HVK36" s="548">
        <f>SUM($J$22:HVK33)-1</f>
        <v>4.7269999999999985</v>
      </c>
      <c r="HVL36" s="548">
        <f>SUM($J$22:HVL33)-1</f>
        <v>4.7269999999999985</v>
      </c>
      <c r="HVM36" s="548">
        <f>SUM($J$22:HVM33)-1</f>
        <v>4.7269999999999985</v>
      </c>
      <c r="HVN36" s="548">
        <f>SUM($J$22:HVN33)-1</f>
        <v>4.7269999999999985</v>
      </c>
      <c r="HVO36" s="548">
        <f>SUM($J$22:HVO33)-1</f>
        <v>4.7269999999999985</v>
      </c>
      <c r="HVP36" s="548">
        <f>SUM($J$22:HVP33)-1</f>
        <v>4.7269999999999985</v>
      </c>
      <c r="HVQ36" s="548">
        <f>SUM($J$22:HVQ33)-1</f>
        <v>4.7269999999999985</v>
      </c>
      <c r="HVR36" s="548">
        <f>SUM($J$22:HVR33)-1</f>
        <v>4.7269999999999985</v>
      </c>
      <c r="HVS36" s="548">
        <f>SUM($J$22:HVS33)-1</f>
        <v>4.7269999999999985</v>
      </c>
      <c r="HVT36" s="548">
        <f>SUM($J$22:HVT33)-1</f>
        <v>4.7269999999999985</v>
      </c>
      <c r="HVU36" s="548">
        <f>SUM($J$22:HVU33)-1</f>
        <v>4.7269999999999985</v>
      </c>
      <c r="HVV36" s="548">
        <f>SUM($J$22:HVV33)-1</f>
        <v>4.7269999999999985</v>
      </c>
      <c r="HVW36" s="548">
        <f>SUM($J$22:HVW33)-1</f>
        <v>4.7269999999999985</v>
      </c>
      <c r="HVX36" s="548">
        <f>SUM($J$22:HVX33)-1</f>
        <v>4.7269999999999985</v>
      </c>
      <c r="HVY36" s="548">
        <f>SUM($J$22:HVY33)-1</f>
        <v>4.7269999999999985</v>
      </c>
      <c r="HVZ36" s="548">
        <f>SUM($J$22:HVZ33)-1</f>
        <v>4.7269999999999985</v>
      </c>
      <c r="HWA36" s="548">
        <f>SUM($J$22:HWA33)-1</f>
        <v>4.7269999999999985</v>
      </c>
      <c r="HWB36" s="548">
        <f>SUM($J$22:HWB33)-1</f>
        <v>4.7269999999999985</v>
      </c>
      <c r="HWC36" s="548">
        <f>SUM($J$22:HWC33)-1</f>
        <v>4.7269999999999985</v>
      </c>
      <c r="HWD36" s="548">
        <f>SUM($J$22:HWD33)-1</f>
        <v>4.7269999999999985</v>
      </c>
      <c r="HWE36" s="548">
        <f>SUM($J$22:HWE33)-1</f>
        <v>4.7269999999999985</v>
      </c>
      <c r="HWF36" s="548">
        <f>SUM($J$22:HWF33)-1</f>
        <v>4.7269999999999985</v>
      </c>
      <c r="HWG36" s="548">
        <f>SUM($J$22:HWG33)-1</f>
        <v>4.7269999999999985</v>
      </c>
      <c r="HWH36" s="548">
        <f>SUM($J$22:HWH33)-1</f>
        <v>4.7269999999999985</v>
      </c>
      <c r="HWI36" s="548">
        <f>SUM($J$22:HWI33)-1</f>
        <v>4.7269999999999985</v>
      </c>
      <c r="HWJ36" s="548">
        <f>SUM($J$22:HWJ33)-1</f>
        <v>4.7269999999999985</v>
      </c>
      <c r="HWK36" s="548">
        <f>SUM($J$22:HWK33)-1</f>
        <v>4.7269999999999985</v>
      </c>
      <c r="HWL36" s="548">
        <f>SUM($J$22:HWL33)-1</f>
        <v>4.7269999999999985</v>
      </c>
      <c r="HWM36" s="548">
        <f>SUM($J$22:HWM33)-1</f>
        <v>4.7269999999999985</v>
      </c>
      <c r="HWN36" s="548">
        <f>SUM($J$22:HWN33)-1</f>
        <v>4.7269999999999985</v>
      </c>
      <c r="HWO36" s="548">
        <f>SUM($J$22:HWO33)-1</f>
        <v>4.7269999999999985</v>
      </c>
      <c r="HWP36" s="548">
        <f>SUM($J$22:HWP33)-1</f>
        <v>4.7269999999999985</v>
      </c>
      <c r="HWQ36" s="548">
        <f>SUM($J$22:HWQ33)-1</f>
        <v>4.7269999999999985</v>
      </c>
      <c r="HWR36" s="548">
        <f>SUM($J$22:HWR33)-1</f>
        <v>4.7269999999999985</v>
      </c>
      <c r="HWS36" s="548">
        <f>SUM($J$22:HWS33)-1</f>
        <v>4.7269999999999985</v>
      </c>
      <c r="HWT36" s="548">
        <f>SUM($J$22:HWT33)-1</f>
        <v>4.7269999999999985</v>
      </c>
      <c r="HWU36" s="548">
        <f>SUM($J$22:HWU33)-1</f>
        <v>4.7269999999999985</v>
      </c>
      <c r="HWV36" s="548">
        <f>SUM($J$22:HWV33)-1</f>
        <v>4.7269999999999985</v>
      </c>
      <c r="HWW36" s="548">
        <f>SUM($J$22:HWW33)-1</f>
        <v>4.7269999999999985</v>
      </c>
      <c r="HWX36" s="548">
        <f>SUM($J$22:HWX33)-1</f>
        <v>4.7269999999999985</v>
      </c>
      <c r="HWY36" s="548">
        <f>SUM($J$22:HWY33)-1</f>
        <v>4.7269999999999985</v>
      </c>
      <c r="HWZ36" s="548">
        <f>SUM($J$22:HWZ33)-1</f>
        <v>4.7269999999999985</v>
      </c>
      <c r="HXA36" s="548">
        <f>SUM($J$22:HXA33)-1</f>
        <v>4.7269999999999985</v>
      </c>
      <c r="HXB36" s="548">
        <f>SUM($J$22:HXB33)-1</f>
        <v>4.7269999999999985</v>
      </c>
      <c r="HXC36" s="548">
        <f>SUM($J$22:HXC33)-1</f>
        <v>4.7269999999999985</v>
      </c>
      <c r="HXD36" s="548">
        <f>SUM($J$22:HXD33)-1</f>
        <v>4.7269999999999985</v>
      </c>
      <c r="HXE36" s="548">
        <f>SUM($J$22:HXE33)-1</f>
        <v>4.7269999999999985</v>
      </c>
      <c r="HXF36" s="548">
        <f>SUM($J$22:HXF33)-1</f>
        <v>4.7269999999999985</v>
      </c>
      <c r="HXG36" s="548">
        <f>SUM($J$22:HXG33)-1</f>
        <v>4.7269999999999985</v>
      </c>
      <c r="HXH36" s="548">
        <f>SUM($J$22:HXH33)-1</f>
        <v>4.7269999999999985</v>
      </c>
      <c r="HXI36" s="548">
        <f>SUM($J$22:HXI33)-1</f>
        <v>4.7269999999999985</v>
      </c>
      <c r="HXJ36" s="548">
        <f>SUM($J$22:HXJ33)-1</f>
        <v>4.7269999999999985</v>
      </c>
      <c r="HXK36" s="548">
        <f>SUM($J$22:HXK33)-1</f>
        <v>4.7269999999999985</v>
      </c>
      <c r="HXL36" s="548">
        <f>SUM($J$22:HXL33)-1</f>
        <v>4.7269999999999985</v>
      </c>
      <c r="HXM36" s="548">
        <f>SUM($J$22:HXM33)-1</f>
        <v>4.7269999999999985</v>
      </c>
      <c r="HXN36" s="548">
        <f>SUM($J$22:HXN33)-1</f>
        <v>4.7269999999999985</v>
      </c>
      <c r="HXO36" s="548">
        <f>SUM($J$22:HXO33)-1</f>
        <v>4.7269999999999985</v>
      </c>
      <c r="HXP36" s="548">
        <f>SUM($J$22:HXP33)-1</f>
        <v>4.7269999999999985</v>
      </c>
      <c r="HXQ36" s="548">
        <f>SUM($J$22:HXQ33)-1</f>
        <v>4.7269999999999985</v>
      </c>
      <c r="HXR36" s="548">
        <f>SUM($J$22:HXR33)-1</f>
        <v>4.7269999999999985</v>
      </c>
      <c r="HXS36" s="548">
        <f>SUM($J$22:HXS33)-1</f>
        <v>4.7269999999999985</v>
      </c>
      <c r="HXT36" s="548">
        <f>SUM($J$22:HXT33)-1</f>
        <v>4.7269999999999985</v>
      </c>
      <c r="HXU36" s="548">
        <f>SUM($J$22:HXU33)-1</f>
        <v>4.7269999999999985</v>
      </c>
      <c r="HXV36" s="548">
        <f>SUM($J$22:HXV33)-1</f>
        <v>4.7269999999999985</v>
      </c>
      <c r="HXW36" s="548">
        <f>SUM($J$22:HXW33)-1</f>
        <v>4.7269999999999985</v>
      </c>
      <c r="HXX36" s="548">
        <f>SUM($J$22:HXX33)-1</f>
        <v>4.7269999999999985</v>
      </c>
      <c r="HXY36" s="548">
        <f>SUM($J$22:HXY33)-1</f>
        <v>4.7269999999999985</v>
      </c>
      <c r="HXZ36" s="548">
        <f>SUM($J$22:HXZ33)-1</f>
        <v>4.7269999999999985</v>
      </c>
      <c r="HYA36" s="548">
        <f>SUM($J$22:HYA33)-1</f>
        <v>4.7269999999999985</v>
      </c>
      <c r="HYB36" s="548">
        <f>SUM($J$22:HYB33)-1</f>
        <v>4.7269999999999985</v>
      </c>
      <c r="HYC36" s="548">
        <f>SUM($J$22:HYC33)-1</f>
        <v>4.7269999999999985</v>
      </c>
      <c r="HYD36" s="548">
        <f>SUM($J$22:HYD33)-1</f>
        <v>4.7269999999999985</v>
      </c>
      <c r="HYE36" s="548">
        <f>SUM($J$22:HYE33)-1</f>
        <v>4.7269999999999985</v>
      </c>
      <c r="HYF36" s="548">
        <f>SUM($J$22:HYF33)-1</f>
        <v>4.7269999999999985</v>
      </c>
      <c r="HYG36" s="548">
        <f>SUM($J$22:HYG33)-1</f>
        <v>4.7269999999999985</v>
      </c>
      <c r="HYH36" s="548">
        <f>SUM($J$22:HYH33)-1</f>
        <v>4.7269999999999985</v>
      </c>
      <c r="HYI36" s="548">
        <f>SUM($J$22:HYI33)-1</f>
        <v>4.7269999999999985</v>
      </c>
      <c r="HYJ36" s="548">
        <f>SUM($J$22:HYJ33)-1</f>
        <v>4.7269999999999985</v>
      </c>
      <c r="HYK36" s="548">
        <f>SUM($J$22:HYK33)-1</f>
        <v>4.7269999999999985</v>
      </c>
      <c r="HYL36" s="548">
        <f>SUM($J$22:HYL33)-1</f>
        <v>4.7269999999999985</v>
      </c>
      <c r="HYM36" s="548">
        <f>SUM($J$22:HYM33)-1</f>
        <v>4.7269999999999985</v>
      </c>
      <c r="HYN36" s="548">
        <f>SUM($J$22:HYN33)-1</f>
        <v>4.7269999999999985</v>
      </c>
      <c r="HYO36" s="548">
        <f>SUM($J$22:HYO33)-1</f>
        <v>4.7269999999999985</v>
      </c>
      <c r="HYP36" s="548">
        <f>SUM($J$22:HYP33)-1</f>
        <v>4.7269999999999985</v>
      </c>
      <c r="HYQ36" s="548">
        <f>SUM($J$22:HYQ33)-1</f>
        <v>4.7269999999999985</v>
      </c>
      <c r="HYR36" s="548">
        <f>SUM($J$22:HYR33)-1</f>
        <v>4.7269999999999985</v>
      </c>
      <c r="HYS36" s="548">
        <f>SUM($J$22:HYS33)-1</f>
        <v>4.7269999999999985</v>
      </c>
      <c r="HYT36" s="548">
        <f>SUM($J$22:HYT33)-1</f>
        <v>4.7269999999999985</v>
      </c>
      <c r="HYU36" s="548">
        <f>SUM($J$22:HYU33)-1</f>
        <v>4.7269999999999985</v>
      </c>
      <c r="HYV36" s="548">
        <f>SUM($J$22:HYV33)-1</f>
        <v>4.7269999999999985</v>
      </c>
      <c r="HYW36" s="548">
        <f>SUM($J$22:HYW33)-1</f>
        <v>4.7269999999999985</v>
      </c>
      <c r="HYX36" s="548">
        <f>SUM($J$22:HYX33)-1</f>
        <v>4.7269999999999985</v>
      </c>
      <c r="HYY36" s="548">
        <f>SUM($J$22:HYY33)-1</f>
        <v>4.7269999999999985</v>
      </c>
      <c r="HYZ36" s="548">
        <f>SUM($J$22:HYZ33)-1</f>
        <v>4.7269999999999985</v>
      </c>
      <c r="HZA36" s="548">
        <f>SUM($J$22:HZA33)-1</f>
        <v>4.7269999999999985</v>
      </c>
      <c r="HZB36" s="548">
        <f>SUM($J$22:HZB33)-1</f>
        <v>4.7269999999999985</v>
      </c>
      <c r="HZC36" s="548">
        <f>SUM($J$22:HZC33)-1</f>
        <v>4.7269999999999985</v>
      </c>
      <c r="HZD36" s="548">
        <f>SUM($J$22:HZD33)-1</f>
        <v>4.7269999999999985</v>
      </c>
      <c r="HZE36" s="548">
        <f>SUM($J$22:HZE33)-1</f>
        <v>4.7269999999999985</v>
      </c>
      <c r="HZF36" s="548">
        <f>SUM($J$22:HZF33)-1</f>
        <v>4.7269999999999985</v>
      </c>
      <c r="HZG36" s="548">
        <f>SUM($J$22:HZG33)-1</f>
        <v>4.7269999999999985</v>
      </c>
      <c r="HZH36" s="548">
        <f>SUM($J$22:HZH33)-1</f>
        <v>4.7269999999999985</v>
      </c>
      <c r="HZI36" s="548">
        <f>SUM($J$22:HZI33)-1</f>
        <v>4.7269999999999985</v>
      </c>
      <c r="HZJ36" s="548">
        <f>SUM($J$22:HZJ33)-1</f>
        <v>4.7269999999999985</v>
      </c>
      <c r="HZK36" s="548">
        <f>SUM($J$22:HZK33)-1</f>
        <v>4.7269999999999985</v>
      </c>
      <c r="HZL36" s="548">
        <f>SUM($J$22:HZL33)-1</f>
        <v>4.7269999999999985</v>
      </c>
      <c r="HZM36" s="548">
        <f>SUM($J$22:HZM33)-1</f>
        <v>4.7269999999999985</v>
      </c>
      <c r="HZN36" s="548">
        <f>SUM($J$22:HZN33)-1</f>
        <v>4.7269999999999985</v>
      </c>
      <c r="HZO36" s="548">
        <f>SUM($J$22:HZO33)-1</f>
        <v>4.7269999999999985</v>
      </c>
      <c r="HZP36" s="548">
        <f>SUM($J$22:HZP33)-1</f>
        <v>4.7269999999999985</v>
      </c>
      <c r="HZQ36" s="548">
        <f>SUM($J$22:HZQ33)-1</f>
        <v>4.7269999999999985</v>
      </c>
      <c r="HZR36" s="548">
        <f>SUM($J$22:HZR33)-1</f>
        <v>4.7269999999999985</v>
      </c>
      <c r="HZS36" s="548">
        <f>SUM($J$22:HZS33)-1</f>
        <v>4.7269999999999985</v>
      </c>
      <c r="HZT36" s="548">
        <f>SUM($J$22:HZT33)-1</f>
        <v>4.7269999999999985</v>
      </c>
      <c r="HZU36" s="548">
        <f>SUM($J$22:HZU33)-1</f>
        <v>4.7269999999999985</v>
      </c>
      <c r="HZV36" s="548">
        <f>SUM($J$22:HZV33)-1</f>
        <v>4.7269999999999985</v>
      </c>
      <c r="HZW36" s="548">
        <f>SUM($J$22:HZW33)-1</f>
        <v>4.7269999999999985</v>
      </c>
      <c r="HZX36" s="548">
        <f>SUM($J$22:HZX33)-1</f>
        <v>4.7269999999999985</v>
      </c>
      <c r="HZY36" s="548">
        <f>SUM($J$22:HZY33)-1</f>
        <v>4.7269999999999985</v>
      </c>
      <c r="HZZ36" s="548">
        <f>SUM($J$22:HZZ33)-1</f>
        <v>4.7269999999999985</v>
      </c>
      <c r="IAA36" s="548">
        <f>SUM($J$22:IAA33)-1</f>
        <v>4.7269999999999985</v>
      </c>
      <c r="IAB36" s="548">
        <f>SUM($J$22:IAB33)-1</f>
        <v>4.7269999999999985</v>
      </c>
      <c r="IAC36" s="548">
        <f>SUM($J$22:IAC33)-1</f>
        <v>4.7269999999999985</v>
      </c>
      <c r="IAD36" s="548">
        <f>SUM($J$22:IAD33)-1</f>
        <v>4.7269999999999985</v>
      </c>
      <c r="IAE36" s="548">
        <f>SUM($J$22:IAE33)-1</f>
        <v>4.7269999999999985</v>
      </c>
      <c r="IAF36" s="548">
        <f>SUM($J$22:IAF33)-1</f>
        <v>4.7269999999999985</v>
      </c>
      <c r="IAG36" s="548">
        <f>SUM($J$22:IAG33)-1</f>
        <v>4.7269999999999985</v>
      </c>
      <c r="IAH36" s="548">
        <f>SUM($J$22:IAH33)-1</f>
        <v>4.7269999999999985</v>
      </c>
      <c r="IAI36" s="548">
        <f>SUM($J$22:IAI33)-1</f>
        <v>4.7269999999999985</v>
      </c>
      <c r="IAJ36" s="548">
        <f>SUM($J$22:IAJ33)-1</f>
        <v>4.7269999999999985</v>
      </c>
      <c r="IAK36" s="548">
        <f>SUM($J$22:IAK33)-1</f>
        <v>4.7269999999999985</v>
      </c>
      <c r="IAL36" s="548">
        <f>SUM($J$22:IAL33)-1</f>
        <v>4.7269999999999985</v>
      </c>
      <c r="IAM36" s="548">
        <f>SUM($J$22:IAM33)-1</f>
        <v>4.7269999999999985</v>
      </c>
      <c r="IAN36" s="548">
        <f>SUM($J$22:IAN33)-1</f>
        <v>4.7269999999999985</v>
      </c>
      <c r="IAO36" s="548">
        <f>SUM($J$22:IAO33)-1</f>
        <v>4.7269999999999985</v>
      </c>
      <c r="IAP36" s="548">
        <f>SUM($J$22:IAP33)-1</f>
        <v>4.7269999999999985</v>
      </c>
      <c r="IAQ36" s="548">
        <f>SUM($J$22:IAQ33)-1</f>
        <v>4.7269999999999985</v>
      </c>
      <c r="IAR36" s="548">
        <f>SUM($J$22:IAR33)-1</f>
        <v>4.7269999999999985</v>
      </c>
      <c r="IAS36" s="548">
        <f>SUM($J$22:IAS33)-1</f>
        <v>4.7269999999999985</v>
      </c>
      <c r="IAT36" s="548">
        <f>SUM($J$22:IAT33)-1</f>
        <v>4.7269999999999985</v>
      </c>
      <c r="IAU36" s="548">
        <f>SUM($J$22:IAU33)-1</f>
        <v>4.7269999999999985</v>
      </c>
      <c r="IAV36" s="548">
        <f>SUM($J$22:IAV33)-1</f>
        <v>4.7269999999999985</v>
      </c>
      <c r="IAW36" s="548">
        <f>SUM($J$22:IAW33)-1</f>
        <v>4.7269999999999985</v>
      </c>
      <c r="IAX36" s="548">
        <f>SUM($J$22:IAX33)-1</f>
        <v>4.7269999999999985</v>
      </c>
      <c r="IAY36" s="548">
        <f>SUM($J$22:IAY33)-1</f>
        <v>4.7269999999999985</v>
      </c>
      <c r="IAZ36" s="548">
        <f>SUM($J$22:IAZ33)-1</f>
        <v>4.7269999999999985</v>
      </c>
      <c r="IBA36" s="548">
        <f>SUM($J$22:IBA33)-1</f>
        <v>4.7269999999999985</v>
      </c>
      <c r="IBB36" s="548">
        <f>SUM($J$22:IBB33)-1</f>
        <v>4.7269999999999985</v>
      </c>
      <c r="IBC36" s="548">
        <f>SUM($J$22:IBC33)-1</f>
        <v>4.7269999999999985</v>
      </c>
      <c r="IBD36" s="548">
        <f>SUM($J$22:IBD33)-1</f>
        <v>4.7269999999999985</v>
      </c>
      <c r="IBE36" s="548">
        <f>SUM($J$22:IBE33)-1</f>
        <v>4.7269999999999985</v>
      </c>
      <c r="IBF36" s="548">
        <f>SUM($J$22:IBF33)-1</f>
        <v>4.7269999999999985</v>
      </c>
      <c r="IBG36" s="548">
        <f>SUM($J$22:IBG33)-1</f>
        <v>4.7269999999999985</v>
      </c>
      <c r="IBH36" s="548">
        <f>SUM($J$22:IBH33)-1</f>
        <v>4.7269999999999985</v>
      </c>
      <c r="IBI36" s="548">
        <f>SUM($J$22:IBI33)-1</f>
        <v>4.7269999999999985</v>
      </c>
      <c r="IBJ36" s="548">
        <f>SUM($J$22:IBJ33)-1</f>
        <v>4.7269999999999985</v>
      </c>
      <c r="IBK36" s="548">
        <f>SUM($J$22:IBK33)-1</f>
        <v>4.7269999999999985</v>
      </c>
      <c r="IBL36" s="548">
        <f>SUM($J$22:IBL33)-1</f>
        <v>4.7269999999999985</v>
      </c>
      <c r="IBM36" s="548">
        <f>SUM($J$22:IBM33)-1</f>
        <v>4.7269999999999985</v>
      </c>
      <c r="IBN36" s="548">
        <f>SUM($J$22:IBN33)-1</f>
        <v>4.7269999999999985</v>
      </c>
      <c r="IBO36" s="548">
        <f>SUM($J$22:IBO33)-1</f>
        <v>4.7269999999999985</v>
      </c>
      <c r="IBP36" s="548">
        <f>SUM($J$22:IBP33)-1</f>
        <v>4.7269999999999985</v>
      </c>
      <c r="IBQ36" s="548">
        <f>SUM($J$22:IBQ33)-1</f>
        <v>4.7269999999999985</v>
      </c>
      <c r="IBR36" s="548">
        <f>SUM($J$22:IBR33)-1</f>
        <v>4.7269999999999985</v>
      </c>
      <c r="IBS36" s="548">
        <f>SUM($J$22:IBS33)-1</f>
        <v>4.7269999999999985</v>
      </c>
      <c r="IBT36" s="548">
        <f>SUM($J$22:IBT33)-1</f>
        <v>4.7269999999999985</v>
      </c>
      <c r="IBU36" s="548">
        <f>SUM($J$22:IBU33)-1</f>
        <v>4.7269999999999985</v>
      </c>
      <c r="IBV36" s="548">
        <f>SUM($J$22:IBV33)-1</f>
        <v>4.7269999999999985</v>
      </c>
      <c r="IBW36" s="548">
        <f>SUM($J$22:IBW33)-1</f>
        <v>4.7269999999999985</v>
      </c>
      <c r="IBX36" s="548">
        <f>SUM($J$22:IBX33)-1</f>
        <v>4.7269999999999985</v>
      </c>
      <c r="IBY36" s="548">
        <f>SUM($J$22:IBY33)-1</f>
        <v>4.7269999999999985</v>
      </c>
      <c r="IBZ36" s="548">
        <f>SUM($J$22:IBZ33)-1</f>
        <v>4.7269999999999985</v>
      </c>
      <c r="ICA36" s="548">
        <f>SUM($J$22:ICA33)-1</f>
        <v>4.7269999999999985</v>
      </c>
      <c r="ICB36" s="548">
        <f>SUM($J$22:ICB33)-1</f>
        <v>4.7269999999999985</v>
      </c>
      <c r="ICC36" s="548">
        <f>SUM($J$22:ICC33)-1</f>
        <v>4.7269999999999985</v>
      </c>
      <c r="ICD36" s="548">
        <f>SUM($J$22:ICD33)-1</f>
        <v>4.7269999999999985</v>
      </c>
      <c r="ICE36" s="548">
        <f>SUM($J$22:ICE33)-1</f>
        <v>4.7269999999999985</v>
      </c>
      <c r="ICF36" s="548">
        <f>SUM($J$22:ICF33)-1</f>
        <v>4.7269999999999985</v>
      </c>
      <c r="ICG36" s="548">
        <f>SUM($J$22:ICG33)-1</f>
        <v>4.7269999999999985</v>
      </c>
      <c r="ICH36" s="548">
        <f>SUM($J$22:ICH33)-1</f>
        <v>4.7269999999999985</v>
      </c>
      <c r="ICI36" s="548">
        <f>SUM($J$22:ICI33)-1</f>
        <v>4.7269999999999985</v>
      </c>
      <c r="ICJ36" s="548">
        <f>SUM($J$22:ICJ33)-1</f>
        <v>4.7269999999999985</v>
      </c>
      <c r="ICK36" s="548">
        <f>SUM($J$22:ICK33)-1</f>
        <v>4.7269999999999985</v>
      </c>
      <c r="ICL36" s="548">
        <f>SUM($J$22:ICL33)-1</f>
        <v>4.7269999999999985</v>
      </c>
      <c r="ICM36" s="548">
        <f>SUM($J$22:ICM33)-1</f>
        <v>4.7269999999999985</v>
      </c>
      <c r="ICN36" s="548">
        <f>SUM($J$22:ICN33)-1</f>
        <v>4.7269999999999985</v>
      </c>
      <c r="ICO36" s="548">
        <f>SUM($J$22:ICO33)-1</f>
        <v>4.7269999999999985</v>
      </c>
      <c r="ICP36" s="548">
        <f>SUM($J$22:ICP33)-1</f>
        <v>4.7269999999999985</v>
      </c>
      <c r="ICQ36" s="548">
        <f>SUM($J$22:ICQ33)-1</f>
        <v>4.7269999999999985</v>
      </c>
      <c r="ICR36" s="548">
        <f>SUM($J$22:ICR33)-1</f>
        <v>4.7269999999999985</v>
      </c>
      <c r="ICS36" s="548">
        <f>SUM($J$22:ICS33)-1</f>
        <v>4.7269999999999985</v>
      </c>
      <c r="ICT36" s="548">
        <f>SUM($J$22:ICT33)-1</f>
        <v>4.7269999999999985</v>
      </c>
      <c r="ICU36" s="548">
        <f>SUM($J$22:ICU33)-1</f>
        <v>4.7269999999999985</v>
      </c>
      <c r="ICV36" s="548">
        <f>SUM($J$22:ICV33)-1</f>
        <v>4.7269999999999985</v>
      </c>
      <c r="ICW36" s="548">
        <f>SUM($J$22:ICW33)-1</f>
        <v>4.7269999999999985</v>
      </c>
      <c r="ICX36" s="548">
        <f>SUM($J$22:ICX33)-1</f>
        <v>4.7269999999999985</v>
      </c>
      <c r="ICY36" s="548">
        <f>SUM($J$22:ICY33)-1</f>
        <v>4.7269999999999985</v>
      </c>
      <c r="ICZ36" s="548">
        <f>SUM($J$22:ICZ33)-1</f>
        <v>4.7269999999999985</v>
      </c>
      <c r="IDA36" s="548">
        <f>SUM($J$22:IDA33)-1</f>
        <v>4.7269999999999985</v>
      </c>
      <c r="IDB36" s="548">
        <f>SUM($J$22:IDB33)-1</f>
        <v>4.7269999999999985</v>
      </c>
      <c r="IDC36" s="548">
        <f>SUM($J$22:IDC33)-1</f>
        <v>4.7269999999999985</v>
      </c>
      <c r="IDD36" s="548">
        <f>SUM($J$22:IDD33)-1</f>
        <v>4.7269999999999985</v>
      </c>
      <c r="IDE36" s="548">
        <f>SUM($J$22:IDE33)-1</f>
        <v>4.7269999999999985</v>
      </c>
      <c r="IDF36" s="548">
        <f>SUM($J$22:IDF33)-1</f>
        <v>4.7269999999999985</v>
      </c>
      <c r="IDG36" s="548">
        <f>SUM($J$22:IDG33)-1</f>
        <v>4.7269999999999985</v>
      </c>
      <c r="IDH36" s="548">
        <f>SUM($J$22:IDH33)-1</f>
        <v>4.7269999999999985</v>
      </c>
      <c r="IDI36" s="548">
        <f>SUM($J$22:IDI33)-1</f>
        <v>4.7269999999999985</v>
      </c>
      <c r="IDJ36" s="548">
        <f>SUM($J$22:IDJ33)-1</f>
        <v>4.7269999999999985</v>
      </c>
      <c r="IDK36" s="548">
        <f>SUM($J$22:IDK33)-1</f>
        <v>4.7269999999999985</v>
      </c>
      <c r="IDL36" s="548">
        <f>SUM($J$22:IDL33)-1</f>
        <v>4.7269999999999985</v>
      </c>
      <c r="IDM36" s="548">
        <f>SUM($J$22:IDM33)-1</f>
        <v>4.7269999999999985</v>
      </c>
      <c r="IDN36" s="548">
        <f>SUM($J$22:IDN33)-1</f>
        <v>4.7269999999999985</v>
      </c>
      <c r="IDO36" s="548">
        <f>SUM($J$22:IDO33)-1</f>
        <v>4.7269999999999985</v>
      </c>
      <c r="IDP36" s="548">
        <f>SUM($J$22:IDP33)-1</f>
        <v>4.7269999999999985</v>
      </c>
      <c r="IDQ36" s="548">
        <f>SUM($J$22:IDQ33)-1</f>
        <v>4.7269999999999985</v>
      </c>
      <c r="IDR36" s="548">
        <f>SUM($J$22:IDR33)-1</f>
        <v>4.7269999999999985</v>
      </c>
      <c r="IDS36" s="548">
        <f>SUM($J$22:IDS33)-1</f>
        <v>4.7269999999999985</v>
      </c>
      <c r="IDT36" s="548">
        <f>SUM($J$22:IDT33)-1</f>
        <v>4.7269999999999985</v>
      </c>
      <c r="IDU36" s="548">
        <f>SUM($J$22:IDU33)-1</f>
        <v>4.7269999999999985</v>
      </c>
      <c r="IDV36" s="548">
        <f>SUM($J$22:IDV33)-1</f>
        <v>4.7269999999999985</v>
      </c>
      <c r="IDW36" s="548">
        <f>SUM($J$22:IDW33)-1</f>
        <v>4.7269999999999985</v>
      </c>
      <c r="IDX36" s="548">
        <f>SUM($J$22:IDX33)-1</f>
        <v>4.7269999999999985</v>
      </c>
      <c r="IDY36" s="548">
        <f>SUM($J$22:IDY33)-1</f>
        <v>4.7269999999999985</v>
      </c>
      <c r="IDZ36" s="548">
        <f>SUM($J$22:IDZ33)-1</f>
        <v>4.7269999999999985</v>
      </c>
      <c r="IEA36" s="548">
        <f>SUM($J$22:IEA33)-1</f>
        <v>4.7269999999999985</v>
      </c>
      <c r="IEB36" s="548">
        <f>SUM($J$22:IEB33)-1</f>
        <v>4.7269999999999985</v>
      </c>
      <c r="IEC36" s="548">
        <f>SUM($J$22:IEC33)-1</f>
        <v>4.7269999999999985</v>
      </c>
      <c r="IED36" s="548">
        <f>SUM($J$22:IED33)-1</f>
        <v>4.7269999999999985</v>
      </c>
      <c r="IEE36" s="548">
        <f>SUM($J$22:IEE33)-1</f>
        <v>4.7269999999999985</v>
      </c>
      <c r="IEF36" s="548">
        <f>SUM($J$22:IEF33)-1</f>
        <v>4.7269999999999985</v>
      </c>
      <c r="IEG36" s="548">
        <f>SUM($J$22:IEG33)-1</f>
        <v>4.7269999999999985</v>
      </c>
      <c r="IEH36" s="548">
        <f>SUM($J$22:IEH33)-1</f>
        <v>4.7269999999999985</v>
      </c>
      <c r="IEI36" s="548">
        <f>SUM($J$22:IEI33)-1</f>
        <v>4.7269999999999985</v>
      </c>
      <c r="IEJ36" s="548">
        <f>SUM($J$22:IEJ33)-1</f>
        <v>4.7269999999999985</v>
      </c>
      <c r="IEK36" s="548">
        <f>SUM($J$22:IEK33)-1</f>
        <v>4.7269999999999985</v>
      </c>
      <c r="IEL36" s="548">
        <f>SUM($J$22:IEL33)-1</f>
        <v>4.7269999999999985</v>
      </c>
      <c r="IEM36" s="548">
        <f>SUM($J$22:IEM33)-1</f>
        <v>4.7269999999999985</v>
      </c>
      <c r="IEN36" s="548">
        <f>SUM($J$22:IEN33)-1</f>
        <v>4.7269999999999985</v>
      </c>
      <c r="IEO36" s="548">
        <f>SUM($J$22:IEO33)-1</f>
        <v>4.7269999999999985</v>
      </c>
      <c r="IEP36" s="548">
        <f>SUM($J$22:IEP33)-1</f>
        <v>4.7269999999999985</v>
      </c>
      <c r="IEQ36" s="548">
        <f>SUM($J$22:IEQ33)-1</f>
        <v>4.7269999999999985</v>
      </c>
      <c r="IER36" s="548">
        <f>SUM($J$22:IER33)-1</f>
        <v>4.7269999999999985</v>
      </c>
      <c r="IES36" s="548">
        <f>SUM($J$22:IES33)-1</f>
        <v>4.7269999999999985</v>
      </c>
      <c r="IET36" s="548">
        <f>SUM($J$22:IET33)-1</f>
        <v>4.7269999999999985</v>
      </c>
      <c r="IEU36" s="548">
        <f>SUM($J$22:IEU33)-1</f>
        <v>4.7269999999999985</v>
      </c>
      <c r="IEV36" s="548">
        <f>SUM($J$22:IEV33)-1</f>
        <v>4.7269999999999985</v>
      </c>
      <c r="IEW36" s="548">
        <f>SUM($J$22:IEW33)-1</f>
        <v>4.7269999999999985</v>
      </c>
      <c r="IEX36" s="548">
        <f>SUM($J$22:IEX33)-1</f>
        <v>4.7269999999999985</v>
      </c>
      <c r="IEY36" s="548">
        <f>SUM($J$22:IEY33)-1</f>
        <v>4.7269999999999985</v>
      </c>
      <c r="IEZ36" s="548">
        <f>SUM($J$22:IEZ33)-1</f>
        <v>4.7269999999999985</v>
      </c>
      <c r="IFA36" s="548">
        <f>SUM($J$22:IFA33)-1</f>
        <v>4.7269999999999985</v>
      </c>
      <c r="IFB36" s="548">
        <f>SUM($J$22:IFB33)-1</f>
        <v>4.7269999999999985</v>
      </c>
      <c r="IFC36" s="548">
        <f>SUM($J$22:IFC33)-1</f>
        <v>4.7269999999999985</v>
      </c>
      <c r="IFD36" s="548">
        <f>SUM($J$22:IFD33)-1</f>
        <v>4.7269999999999985</v>
      </c>
      <c r="IFE36" s="548">
        <f>SUM($J$22:IFE33)-1</f>
        <v>4.7269999999999985</v>
      </c>
      <c r="IFF36" s="548">
        <f>SUM($J$22:IFF33)-1</f>
        <v>4.7269999999999985</v>
      </c>
      <c r="IFG36" s="548">
        <f>SUM($J$22:IFG33)-1</f>
        <v>4.7269999999999985</v>
      </c>
      <c r="IFH36" s="548">
        <f>SUM($J$22:IFH33)-1</f>
        <v>4.7269999999999985</v>
      </c>
      <c r="IFI36" s="548">
        <f>SUM($J$22:IFI33)-1</f>
        <v>4.7269999999999985</v>
      </c>
      <c r="IFJ36" s="548">
        <f>SUM($J$22:IFJ33)-1</f>
        <v>4.7269999999999985</v>
      </c>
      <c r="IFK36" s="548">
        <f>SUM($J$22:IFK33)-1</f>
        <v>4.7269999999999985</v>
      </c>
      <c r="IFL36" s="548">
        <f>SUM($J$22:IFL33)-1</f>
        <v>4.7269999999999985</v>
      </c>
      <c r="IFM36" s="548">
        <f>SUM($J$22:IFM33)-1</f>
        <v>4.7269999999999985</v>
      </c>
      <c r="IFN36" s="548">
        <f>SUM($J$22:IFN33)-1</f>
        <v>4.7269999999999985</v>
      </c>
      <c r="IFO36" s="548">
        <f>SUM($J$22:IFO33)-1</f>
        <v>4.7269999999999985</v>
      </c>
      <c r="IFP36" s="548">
        <f>SUM($J$22:IFP33)-1</f>
        <v>4.7269999999999985</v>
      </c>
      <c r="IFQ36" s="548">
        <f>SUM($J$22:IFQ33)-1</f>
        <v>4.7269999999999985</v>
      </c>
      <c r="IFR36" s="548">
        <f>SUM($J$22:IFR33)-1</f>
        <v>4.7269999999999985</v>
      </c>
      <c r="IFS36" s="548">
        <f>SUM($J$22:IFS33)-1</f>
        <v>4.7269999999999985</v>
      </c>
      <c r="IFT36" s="548">
        <f>SUM($J$22:IFT33)-1</f>
        <v>4.7269999999999985</v>
      </c>
      <c r="IFU36" s="548">
        <f>SUM($J$22:IFU33)-1</f>
        <v>4.7269999999999985</v>
      </c>
      <c r="IFV36" s="548">
        <f>SUM($J$22:IFV33)-1</f>
        <v>4.7269999999999985</v>
      </c>
      <c r="IFW36" s="548">
        <f>SUM($J$22:IFW33)-1</f>
        <v>4.7269999999999985</v>
      </c>
      <c r="IFX36" s="548">
        <f>SUM($J$22:IFX33)-1</f>
        <v>4.7269999999999985</v>
      </c>
      <c r="IFY36" s="548">
        <f>SUM($J$22:IFY33)-1</f>
        <v>4.7269999999999985</v>
      </c>
      <c r="IFZ36" s="548">
        <f>SUM($J$22:IFZ33)-1</f>
        <v>4.7269999999999985</v>
      </c>
      <c r="IGA36" s="548">
        <f>SUM($J$22:IGA33)-1</f>
        <v>4.7269999999999985</v>
      </c>
      <c r="IGB36" s="548">
        <f>SUM($J$22:IGB33)-1</f>
        <v>4.7269999999999985</v>
      </c>
      <c r="IGC36" s="548">
        <f>SUM($J$22:IGC33)-1</f>
        <v>4.7269999999999985</v>
      </c>
      <c r="IGD36" s="548">
        <f>SUM($J$22:IGD33)-1</f>
        <v>4.7269999999999985</v>
      </c>
      <c r="IGE36" s="548">
        <f>SUM($J$22:IGE33)-1</f>
        <v>4.7269999999999985</v>
      </c>
      <c r="IGF36" s="548">
        <f>SUM($J$22:IGF33)-1</f>
        <v>4.7269999999999985</v>
      </c>
      <c r="IGG36" s="548">
        <f>SUM($J$22:IGG33)-1</f>
        <v>4.7269999999999985</v>
      </c>
      <c r="IGH36" s="548">
        <f>SUM($J$22:IGH33)-1</f>
        <v>4.7269999999999985</v>
      </c>
      <c r="IGI36" s="548">
        <f>SUM($J$22:IGI33)-1</f>
        <v>4.7269999999999985</v>
      </c>
      <c r="IGJ36" s="548">
        <f>SUM($J$22:IGJ33)-1</f>
        <v>4.7269999999999985</v>
      </c>
      <c r="IGK36" s="548">
        <f>SUM($J$22:IGK33)-1</f>
        <v>4.7269999999999985</v>
      </c>
      <c r="IGL36" s="548">
        <f>SUM($J$22:IGL33)-1</f>
        <v>4.7269999999999985</v>
      </c>
      <c r="IGM36" s="548">
        <f>SUM($J$22:IGM33)-1</f>
        <v>4.7269999999999985</v>
      </c>
      <c r="IGN36" s="548">
        <f>SUM($J$22:IGN33)-1</f>
        <v>4.7269999999999985</v>
      </c>
      <c r="IGO36" s="548">
        <f>SUM($J$22:IGO33)-1</f>
        <v>4.7269999999999985</v>
      </c>
      <c r="IGP36" s="548">
        <f>SUM($J$22:IGP33)-1</f>
        <v>4.7269999999999985</v>
      </c>
      <c r="IGQ36" s="548">
        <f>SUM($J$22:IGQ33)-1</f>
        <v>4.7269999999999985</v>
      </c>
      <c r="IGR36" s="548">
        <f>SUM($J$22:IGR33)-1</f>
        <v>4.7269999999999985</v>
      </c>
      <c r="IGS36" s="548">
        <f>SUM($J$22:IGS33)-1</f>
        <v>4.7269999999999985</v>
      </c>
      <c r="IGT36" s="548">
        <f>SUM($J$22:IGT33)-1</f>
        <v>4.7269999999999985</v>
      </c>
      <c r="IGU36" s="548">
        <f>SUM($J$22:IGU33)-1</f>
        <v>4.7269999999999985</v>
      </c>
      <c r="IGV36" s="548">
        <f>SUM($J$22:IGV33)-1</f>
        <v>4.7269999999999985</v>
      </c>
      <c r="IGW36" s="548">
        <f>SUM($J$22:IGW33)-1</f>
        <v>4.7269999999999985</v>
      </c>
      <c r="IGX36" s="548">
        <f>SUM($J$22:IGX33)-1</f>
        <v>4.7269999999999985</v>
      </c>
      <c r="IGY36" s="548">
        <f>SUM($J$22:IGY33)-1</f>
        <v>4.7269999999999985</v>
      </c>
      <c r="IGZ36" s="548">
        <f>SUM($J$22:IGZ33)-1</f>
        <v>4.7269999999999985</v>
      </c>
      <c r="IHA36" s="548">
        <f>SUM($J$22:IHA33)-1</f>
        <v>4.7269999999999985</v>
      </c>
      <c r="IHB36" s="548">
        <f>SUM($J$22:IHB33)-1</f>
        <v>4.7269999999999985</v>
      </c>
      <c r="IHC36" s="548">
        <f>SUM($J$22:IHC33)-1</f>
        <v>4.7269999999999985</v>
      </c>
      <c r="IHD36" s="548">
        <f>SUM($J$22:IHD33)-1</f>
        <v>4.7269999999999985</v>
      </c>
      <c r="IHE36" s="548">
        <f>SUM($J$22:IHE33)-1</f>
        <v>4.7269999999999985</v>
      </c>
      <c r="IHF36" s="548">
        <f>SUM($J$22:IHF33)-1</f>
        <v>4.7269999999999985</v>
      </c>
      <c r="IHG36" s="548">
        <f>SUM($J$22:IHG33)-1</f>
        <v>4.7269999999999985</v>
      </c>
      <c r="IHH36" s="548">
        <f>SUM($J$22:IHH33)-1</f>
        <v>4.7269999999999985</v>
      </c>
      <c r="IHI36" s="548">
        <f>SUM($J$22:IHI33)-1</f>
        <v>4.7269999999999985</v>
      </c>
      <c r="IHJ36" s="548">
        <f>SUM($J$22:IHJ33)-1</f>
        <v>4.7269999999999985</v>
      </c>
      <c r="IHK36" s="548">
        <f>SUM($J$22:IHK33)-1</f>
        <v>4.7269999999999985</v>
      </c>
      <c r="IHL36" s="548">
        <f>SUM($J$22:IHL33)-1</f>
        <v>4.7269999999999985</v>
      </c>
      <c r="IHM36" s="548">
        <f>SUM($J$22:IHM33)-1</f>
        <v>4.7269999999999985</v>
      </c>
      <c r="IHN36" s="548">
        <f>SUM($J$22:IHN33)-1</f>
        <v>4.7269999999999985</v>
      </c>
      <c r="IHO36" s="548">
        <f>SUM($J$22:IHO33)-1</f>
        <v>4.7269999999999985</v>
      </c>
      <c r="IHP36" s="548">
        <f>SUM($J$22:IHP33)-1</f>
        <v>4.7269999999999985</v>
      </c>
      <c r="IHQ36" s="548">
        <f>SUM($J$22:IHQ33)-1</f>
        <v>4.7269999999999985</v>
      </c>
      <c r="IHR36" s="548">
        <f>SUM($J$22:IHR33)-1</f>
        <v>4.7269999999999985</v>
      </c>
      <c r="IHS36" s="548">
        <f>SUM($J$22:IHS33)-1</f>
        <v>4.7269999999999985</v>
      </c>
      <c r="IHT36" s="548">
        <f>SUM($J$22:IHT33)-1</f>
        <v>4.7269999999999985</v>
      </c>
      <c r="IHU36" s="548">
        <f>SUM($J$22:IHU33)-1</f>
        <v>4.7269999999999985</v>
      </c>
      <c r="IHV36" s="548">
        <f>SUM($J$22:IHV33)-1</f>
        <v>4.7269999999999985</v>
      </c>
      <c r="IHW36" s="548">
        <f>SUM($J$22:IHW33)-1</f>
        <v>4.7269999999999985</v>
      </c>
      <c r="IHX36" s="548">
        <f>SUM($J$22:IHX33)-1</f>
        <v>4.7269999999999985</v>
      </c>
      <c r="IHY36" s="548">
        <f>SUM($J$22:IHY33)-1</f>
        <v>4.7269999999999985</v>
      </c>
      <c r="IHZ36" s="548">
        <f>SUM($J$22:IHZ33)-1</f>
        <v>4.7269999999999985</v>
      </c>
      <c r="IIA36" s="548">
        <f>SUM($J$22:IIA33)-1</f>
        <v>4.7269999999999985</v>
      </c>
      <c r="IIB36" s="548">
        <f>SUM($J$22:IIB33)-1</f>
        <v>4.7269999999999985</v>
      </c>
      <c r="IIC36" s="548">
        <f>SUM($J$22:IIC33)-1</f>
        <v>4.7269999999999985</v>
      </c>
      <c r="IID36" s="548">
        <f>SUM($J$22:IID33)-1</f>
        <v>4.7269999999999985</v>
      </c>
      <c r="IIE36" s="548">
        <f>SUM($J$22:IIE33)-1</f>
        <v>4.7269999999999985</v>
      </c>
      <c r="IIF36" s="548">
        <f>SUM($J$22:IIF33)-1</f>
        <v>4.7269999999999985</v>
      </c>
      <c r="IIG36" s="548">
        <f>SUM($J$22:IIG33)-1</f>
        <v>4.7269999999999985</v>
      </c>
      <c r="IIH36" s="548">
        <f>SUM($J$22:IIH33)-1</f>
        <v>4.7269999999999985</v>
      </c>
      <c r="III36" s="548">
        <f>SUM($J$22:III33)-1</f>
        <v>4.7269999999999985</v>
      </c>
      <c r="IIJ36" s="548">
        <f>SUM($J$22:IIJ33)-1</f>
        <v>4.7269999999999985</v>
      </c>
      <c r="IIK36" s="548">
        <f>SUM($J$22:IIK33)-1</f>
        <v>4.7269999999999985</v>
      </c>
      <c r="IIL36" s="548">
        <f>SUM($J$22:IIL33)-1</f>
        <v>4.7269999999999985</v>
      </c>
      <c r="IIM36" s="548">
        <f>SUM($J$22:IIM33)-1</f>
        <v>4.7269999999999985</v>
      </c>
      <c r="IIN36" s="548">
        <f>SUM($J$22:IIN33)-1</f>
        <v>4.7269999999999985</v>
      </c>
      <c r="IIO36" s="548">
        <f>SUM($J$22:IIO33)-1</f>
        <v>4.7269999999999985</v>
      </c>
      <c r="IIP36" s="548">
        <f>SUM($J$22:IIP33)-1</f>
        <v>4.7269999999999985</v>
      </c>
      <c r="IIQ36" s="548">
        <f>SUM($J$22:IIQ33)-1</f>
        <v>4.7269999999999985</v>
      </c>
      <c r="IIR36" s="548">
        <f>SUM($J$22:IIR33)-1</f>
        <v>4.7269999999999985</v>
      </c>
      <c r="IIS36" s="548">
        <f>SUM($J$22:IIS33)-1</f>
        <v>4.7269999999999985</v>
      </c>
      <c r="IIT36" s="548">
        <f>SUM($J$22:IIT33)-1</f>
        <v>4.7269999999999985</v>
      </c>
      <c r="IIU36" s="548">
        <f>SUM($J$22:IIU33)-1</f>
        <v>4.7269999999999985</v>
      </c>
      <c r="IIV36" s="548">
        <f>SUM($J$22:IIV33)-1</f>
        <v>4.7269999999999985</v>
      </c>
      <c r="IIW36" s="548">
        <f>SUM($J$22:IIW33)-1</f>
        <v>4.7269999999999985</v>
      </c>
      <c r="IIX36" s="548">
        <f>SUM($J$22:IIX33)-1</f>
        <v>4.7269999999999985</v>
      </c>
      <c r="IIY36" s="548">
        <f>SUM($J$22:IIY33)-1</f>
        <v>4.7269999999999985</v>
      </c>
      <c r="IIZ36" s="548">
        <f>SUM($J$22:IIZ33)-1</f>
        <v>4.7269999999999985</v>
      </c>
      <c r="IJA36" s="548">
        <f>SUM($J$22:IJA33)-1</f>
        <v>4.7269999999999985</v>
      </c>
      <c r="IJB36" s="548">
        <f>SUM($J$22:IJB33)-1</f>
        <v>4.7269999999999985</v>
      </c>
      <c r="IJC36" s="548">
        <f>SUM($J$22:IJC33)-1</f>
        <v>4.7269999999999985</v>
      </c>
      <c r="IJD36" s="548">
        <f>SUM($J$22:IJD33)-1</f>
        <v>4.7269999999999985</v>
      </c>
      <c r="IJE36" s="548">
        <f>SUM($J$22:IJE33)-1</f>
        <v>4.7269999999999985</v>
      </c>
      <c r="IJF36" s="548">
        <f>SUM($J$22:IJF33)-1</f>
        <v>4.7269999999999985</v>
      </c>
      <c r="IJG36" s="548">
        <f>SUM($J$22:IJG33)-1</f>
        <v>4.7269999999999985</v>
      </c>
      <c r="IJH36" s="548">
        <f>SUM($J$22:IJH33)-1</f>
        <v>4.7269999999999985</v>
      </c>
      <c r="IJI36" s="548">
        <f>SUM($J$22:IJI33)-1</f>
        <v>4.7269999999999985</v>
      </c>
      <c r="IJJ36" s="548">
        <f>SUM($J$22:IJJ33)-1</f>
        <v>4.7269999999999985</v>
      </c>
      <c r="IJK36" s="548">
        <f>SUM($J$22:IJK33)-1</f>
        <v>4.7269999999999985</v>
      </c>
      <c r="IJL36" s="548">
        <f>SUM($J$22:IJL33)-1</f>
        <v>4.7269999999999985</v>
      </c>
      <c r="IJM36" s="548">
        <f>SUM($J$22:IJM33)-1</f>
        <v>4.7269999999999985</v>
      </c>
      <c r="IJN36" s="548">
        <f>SUM($J$22:IJN33)-1</f>
        <v>4.7269999999999985</v>
      </c>
      <c r="IJO36" s="548">
        <f>SUM($J$22:IJO33)-1</f>
        <v>4.7269999999999985</v>
      </c>
      <c r="IJP36" s="548">
        <f>SUM($J$22:IJP33)-1</f>
        <v>4.7269999999999985</v>
      </c>
      <c r="IJQ36" s="548">
        <f>SUM($J$22:IJQ33)-1</f>
        <v>4.7269999999999985</v>
      </c>
      <c r="IJR36" s="548">
        <f>SUM($J$22:IJR33)-1</f>
        <v>4.7269999999999985</v>
      </c>
      <c r="IJS36" s="548">
        <f>SUM($J$22:IJS33)-1</f>
        <v>4.7269999999999985</v>
      </c>
      <c r="IJT36" s="548">
        <f>SUM($J$22:IJT33)-1</f>
        <v>4.7269999999999985</v>
      </c>
      <c r="IJU36" s="548">
        <f>SUM($J$22:IJU33)-1</f>
        <v>4.7269999999999985</v>
      </c>
      <c r="IJV36" s="548">
        <f>SUM($J$22:IJV33)-1</f>
        <v>4.7269999999999985</v>
      </c>
      <c r="IJW36" s="548">
        <f>SUM($J$22:IJW33)-1</f>
        <v>4.7269999999999985</v>
      </c>
      <c r="IJX36" s="548">
        <f>SUM($J$22:IJX33)-1</f>
        <v>4.7269999999999985</v>
      </c>
      <c r="IJY36" s="548">
        <f>SUM($J$22:IJY33)-1</f>
        <v>4.7269999999999985</v>
      </c>
      <c r="IJZ36" s="548">
        <f>SUM($J$22:IJZ33)-1</f>
        <v>4.7269999999999985</v>
      </c>
      <c r="IKA36" s="548">
        <f>SUM($J$22:IKA33)-1</f>
        <v>4.7269999999999985</v>
      </c>
      <c r="IKB36" s="548">
        <f>SUM($J$22:IKB33)-1</f>
        <v>4.7269999999999985</v>
      </c>
      <c r="IKC36" s="548">
        <f>SUM($J$22:IKC33)-1</f>
        <v>4.7269999999999985</v>
      </c>
      <c r="IKD36" s="548">
        <f>SUM($J$22:IKD33)-1</f>
        <v>4.7269999999999985</v>
      </c>
      <c r="IKE36" s="548">
        <f>SUM($J$22:IKE33)-1</f>
        <v>4.7269999999999985</v>
      </c>
      <c r="IKF36" s="548">
        <f>SUM($J$22:IKF33)-1</f>
        <v>4.7269999999999985</v>
      </c>
      <c r="IKG36" s="548">
        <f>SUM($J$22:IKG33)-1</f>
        <v>4.7269999999999985</v>
      </c>
      <c r="IKH36" s="548">
        <f>SUM($J$22:IKH33)-1</f>
        <v>4.7269999999999985</v>
      </c>
      <c r="IKI36" s="548">
        <f>SUM($J$22:IKI33)-1</f>
        <v>4.7269999999999985</v>
      </c>
      <c r="IKJ36" s="548">
        <f>SUM($J$22:IKJ33)-1</f>
        <v>4.7269999999999985</v>
      </c>
      <c r="IKK36" s="548">
        <f>SUM($J$22:IKK33)-1</f>
        <v>4.7269999999999985</v>
      </c>
      <c r="IKL36" s="548">
        <f>SUM($J$22:IKL33)-1</f>
        <v>4.7269999999999985</v>
      </c>
      <c r="IKM36" s="548">
        <f>SUM($J$22:IKM33)-1</f>
        <v>4.7269999999999985</v>
      </c>
      <c r="IKN36" s="548">
        <f>SUM($J$22:IKN33)-1</f>
        <v>4.7269999999999985</v>
      </c>
      <c r="IKO36" s="548">
        <f>SUM($J$22:IKO33)-1</f>
        <v>4.7269999999999985</v>
      </c>
      <c r="IKP36" s="548">
        <f>SUM($J$22:IKP33)-1</f>
        <v>4.7269999999999985</v>
      </c>
      <c r="IKQ36" s="548">
        <f>SUM($J$22:IKQ33)-1</f>
        <v>4.7269999999999985</v>
      </c>
      <c r="IKR36" s="548">
        <f>SUM($J$22:IKR33)-1</f>
        <v>4.7269999999999985</v>
      </c>
      <c r="IKS36" s="548">
        <f>SUM($J$22:IKS33)-1</f>
        <v>4.7269999999999985</v>
      </c>
      <c r="IKT36" s="548">
        <f>SUM($J$22:IKT33)-1</f>
        <v>4.7269999999999985</v>
      </c>
      <c r="IKU36" s="548">
        <f>SUM($J$22:IKU33)-1</f>
        <v>4.7269999999999985</v>
      </c>
      <c r="IKV36" s="548">
        <f>SUM($J$22:IKV33)-1</f>
        <v>4.7269999999999985</v>
      </c>
      <c r="IKW36" s="548">
        <f>SUM($J$22:IKW33)-1</f>
        <v>4.7269999999999985</v>
      </c>
      <c r="IKX36" s="548">
        <f>SUM($J$22:IKX33)-1</f>
        <v>4.7269999999999985</v>
      </c>
      <c r="IKY36" s="548">
        <f>SUM($J$22:IKY33)-1</f>
        <v>4.7269999999999985</v>
      </c>
      <c r="IKZ36" s="548">
        <f>SUM($J$22:IKZ33)-1</f>
        <v>4.7269999999999985</v>
      </c>
      <c r="ILA36" s="548">
        <f>SUM($J$22:ILA33)-1</f>
        <v>4.7269999999999985</v>
      </c>
      <c r="ILB36" s="548">
        <f>SUM($J$22:ILB33)-1</f>
        <v>4.7269999999999985</v>
      </c>
      <c r="ILC36" s="548">
        <f>SUM($J$22:ILC33)-1</f>
        <v>4.7269999999999985</v>
      </c>
      <c r="ILD36" s="548">
        <f>SUM($J$22:ILD33)-1</f>
        <v>4.7269999999999985</v>
      </c>
      <c r="ILE36" s="548">
        <f>SUM($J$22:ILE33)-1</f>
        <v>4.7269999999999985</v>
      </c>
      <c r="ILF36" s="548">
        <f>SUM($J$22:ILF33)-1</f>
        <v>4.7269999999999985</v>
      </c>
      <c r="ILG36" s="548">
        <f>SUM($J$22:ILG33)-1</f>
        <v>4.7269999999999985</v>
      </c>
      <c r="ILH36" s="548">
        <f>SUM($J$22:ILH33)-1</f>
        <v>4.7269999999999985</v>
      </c>
      <c r="ILI36" s="548">
        <f>SUM($J$22:ILI33)-1</f>
        <v>4.7269999999999985</v>
      </c>
      <c r="ILJ36" s="548">
        <f>SUM($J$22:ILJ33)-1</f>
        <v>4.7269999999999985</v>
      </c>
      <c r="ILK36" s="548">
        <f>SUM($J$22:ILK33)-1</f>
        <v>4.7269999999999985</v>
      </c>
      <c r="ILL36" s="548">
        <f>SUM($J$22:ILL33)-1</f>
        <v>4.7269999999999985</v>
      </c>
      <c r="ILM36" s="548">
        <f>SUM($J$22:ILM33)-1</f>
        <v>4.7269999999999985</v>
      </c>
      <c r="ILN36" s="548">
        <f>SUM($J$22:ILN33)-1</f>
        <v>4.7269999999999985</v>
      </c>
      <c r="ILO36" s="548">
        <f>SUM($J$22:ILO33)-1</f>
        <v>4.7269999999999985</v>
      </c>
      <c r="ILP36" s="548">
        <f>SUM($J$22:ILP33)-1</f>
        <v>4.7269999999999985</v>
      </c>
      <c r="ILQ36" s="548">
        <f>SUM($J$22:ILQ33)-1</f>
        <v>4.7269999999999985</v>
      </c>
      <c r="ILR36" s="548">
        <f>SUM($J$22:ILR33)-1</f>
        <v>4.7269999999999985</v>
      </c>
      <c r="ILS36" s="548">
        <f>SUM($J$22:ILS33)-1</f>
        <v>4.7269999999999985</v>
      </c>
      <c r="ILT36" s="548">
        <f>SUM($J$22:ILT33)-1</f>
        <v>4.7269999999999985</v>
      </c>
      <c r="ILU36" s="548">
        <f>SUM($J$22:ILU33)-1</f>
        <v>4.7269999999999985</v>
      </c>
      <c r="ILV36" s="548">
        <f>SUM($J$22:ILV33)-1</f>
        <v>4.7269999999999985</v>
      </c>
      <c r="ILW36" s="548">
        <f>SUM($J$22:ILW33)-1</f>
        <v>4.7269999999999985</v>
      </c>
      <c r="ILX36" s="548">
        <f>SUM($J$22:ILX33)-1</f>
        <v>4.7269999999999985</v>
      </c>
      <c r="ILY36" s="548">
        <f>SUM($J$22:ILY33)-1</f>
        <v>4.7269999999999985</v>
      </c>
      <c r="ILZ36" s="548">
        <f>SUM($J$22:ILZ33)-1</f>
        <v>4.7269999999999985</v>
      </c>
      <c r="IMA36" s="548">
        <f>SUM($J$22:IMA33)-1</f>
        <v>4.7269999999999985</v>
      </c>
      <c r="IMB36" s="548">
        <f>SUM($J$22:IMB33)-1</f>
        <v>4.7269999999999985</v>
      </c>
      <c r="IMC36" s="548">
        <f>SUM($J$22:IMC33)-1</f>
        <v>4.7269999999999985</v>
      </c>
      <c r="IMD36" s="548">
        <f>SUM($J$22:IMD33)-1</f>
        <v>4.7269999999999985</v>
      </c>
      <c r="IME36" s="548">
        <f>SUM($J$22:IME33)-1</f>
        <v>4.7269999999999985</v>
      </c>
      <c r="IMF36" s="548">
        <f>SUM($J$22:IMF33)-1</f>
        <v>4.7269999999999985</v>
      </c>
      <c r="IMG36" s="548">
        <f>SUM($J$22:IMG33)-1</f>
        <v>4.7269999999999985</v>
      </c>
      <c r="IMH36" s="548">
        <f>SUM($J$22:IMH33)-1</f>
        <v>4.7269999999999985</v>
      </c>
      <c r="IMI36" s="548">
        <f>SUM($J$22:IMI33)-1</f>
        <v>4.7269999999999985</v>
      </c>
      <c r="IMJ36" s="548">
        <f>SUM($J$22:IMJ33)-1</f>
        <v>4.7269999999999985</v>
      </c>
      <c r="IMK36" s="548">
        <f>SUM($J$22:IMK33)-1</f>
        <v>4.7269999999999985</v>
      </c>
      <c r="IML36" s="548">
        <f>SUM($J$22:IML33)-1</f>
        <v>4.7269999999999985</v>
      </c>
      <c r="IMM36" s="548">
        <f>SUM($J$22:IMM33)-1</f>
        <v>4.7269999999999985</v>
      </c>
      <c r="IMN36" s="548">
        <f>SUM($J$22:IMN33)-1</f>
        <v>4.7269999999999985</v>
      </c>
      <c r="IMO36" s="548">
        <f>SUM($J$22:IMO33)-1</f>
        <v>4.7269999999999985</v>
      </c>
      <c r="IMP36" s="548">
        <f>SUM($J$22:IMP33)-1</f>
        <v>4.7269999999999985</v>
      </c>
      <c r="IMQ36" s="548">
        <f>SUM($J$22:IMQ33)-1</f>
        <v>4.7269999999999985</v>
      </c>
      <c r="IMR36" s="548">
        <f>SUM($J$22:IMR33)-1</f>
        <v>4.7269999999999985</v>
      </c>
      <c r="IMS36" s="548">
        <f>SUM($J$22:IMS33)-1</f>
        <v>4.7269999999999985</v>
      </c>
      <c r="IMT36" s="548">
        <f>SUM($J$22:IMT33)-1</f>
        <v>4.7269999999999985</v>
      </c>
      <c r="IMU36" s="548">
        <f>SUM($J$22:IMU33)-1</f>
        <v>4.7269999999999985</v>
      </c>
      <c r="IMV36" s="548">
        <f>SUM($J$22:IMV33)-1</f>
        <v>4.7269999999999985</v>
      </c>
      <c r="IMW36" s="548">
        <f>SUM($J$22:IMW33)-1</f>
        <v>4.7269999999999985</v>
      </c>
      <c r="IMX36" s="548">
        <f>SUM($J$22:IMX33)-1</f>
        <v>4.7269999999999985</v>
      </c>
      <c r="IMY36" s="548">
        <f>SUM($J$22:IMY33)-1</f>
        <v>4.7269999999999985</v>
      </c>
      <c r="IMZ36" s="548">
        <f>SUM($J$22:IMZ33)-1</f>
        <v>4.7269999999999985</v>
      </c>
      <c r="INA36" s="548">
        <f>SUM($J$22:INA33)-1</f>
        <v>4.7269999999999985</v>
      </c>
      <c r="INB36" s="548">
        <f>SUM($J$22:INB33)-1</f>
        <v>4.7269999999999985</v>
      </c>
      <c r="INC36" s="548">
        <f>SUM($J$22:INC33)-1</f>
        <v>4.7269999999999985</v>
      </c>
      <c r="IND36" s="548">
        <f>SUM($J$22:IND33)-1</f>
        <v>4.7269999999999985</v>
      </c>
      <c r="INE36" s="548">
        <f>SUM($J$22:INE33)-1</f>
        <v>4.7269999999999985</v>
      </c>
      <c r="INF36" s="548">
        <f>SUM($J$22:INF33)-1</f>
        <v>4.7269999999999985</v>
      </c>
      <c r="ING36" s="548">
        <f>SUM($J$22:ING33)-1</f>
        <v>4.7269999999999985</v>
      </c>
      <c r="INH36" s="548">
        <f>SUM($J$22:INH33)-1</f>
        <v>4.7269999999999985</v>
      </c>
      <c r="INI36" s="548">
        <f>SUM($J$22:INI33)-1</f>
        <v>4.7269999999999985</v>
      </c>
      <c r="INJ36" s="548">
        <f>SUM($J$22:INJ33)-1</f>
        <v>4.7269999999999985</v>
      </c>
      <c r="INK36" s="548">
        <f>SUM($J$22:INK33)-1</f>
        <v>4.7269999999999985</v>
      </c>
      <c r="INL36" s="548">
        <f>SUM($J$22:INL33)-1</f>
        <v>4.7269999999999985</v>
      </c>
      <c r="INM36" s="548">
        <f>SUM($J$22:INM33)-1</f>
        <v>4.7269999999999985</v>
      </c>
      <c r="INN36" s="548">
        <f>SUM($J$22:INN33)-1</f>
        <v>4.7269999999999985</v>
      </c>
      <c r="INO36" s="548">
        <f>SUM($J$22:INO33)-1</f>
        <v>4.7269999999999985</v>
      </c>
      <c r="INP36" s="548">
        <f>SUM($J$22:INP33)-1</f>
        <v>4.7269999999999985</v>
      </c>
      <c r="INQ36" s="548">
        <f>SUM($J$22:INQ33)-1</f>
        <v>4.7269999999999985</v>
      </c>
      <c r="INR36" s="548">
        <f>SUM($J$22:INR33)-1</f>
        <v>4.7269999999999985</v>
      </c>
      <c r="INS36" s="548">
        <f>SUM($J$22:INS33)-1</f>
        <v>4.7269999999999985</v>
      </c>
      <c r="INT36" s="548">
        <f>SUM($J$22:INT33)-1</f>
        <v>4.7269999999999985</v>
      </c>
      <c r="INU36" s="548">
        <f>SUM($J$22:INU33)-1</f>
        <v>4.7269999999999985</v>
      </c>
      <c r="INV36" s="548">
        <f>SUM($J$22:INV33)-1</f>
        <v>4.7269999999999985</v>
      </c>
      <c r="INW36" s="548">
        <f>SUM($J$22:INW33)-1</f>
        <v>4.7269999999999985</v>
      </c>
      <c r="INX36" s="548">
        <f>SUM($J$22:INX33)-1</f>
        <v>4.7269999999999985</v>
      </c>
      <c r="INY36" s="548">
        <f>SUM($J$22:INY33)-1</f>
        <v>4.7269999999999985</v>
      </c>
      <c r="INZ36" s="548">
        <f>SUM($J$22:INZ33)-1</f>
        <v>4.7269999999999985</v>
      </c>
      <c r="IOA36" s="548">
        <f>SUM($J$22:IOA33)-1</f>
        <v>4.7269999999999985</v>
      </c>
      <c r="IOB36" s="548">
        <f>SUM($J$22:IOB33)-1</f>
        <v>4.7269999999999985</v>
      </c>
      <c r="IOC36" s="548">
        <f>SUM($J$22:IOC33)-1</f>
        <v>4.7269999999999985</v>
      </c>
      <c r="IOD36" s="548">
        <f>SUM($J$22:IOD33)-1</f>
        <v>4.7269999999999985</v>
      </c>
      <c r="IOE36" s="548">
        <f>SUM($J$22:IOE33)-1</f>
        <v>4.7269999999999985</v>
      </c>
      <c r="IOF36" s="548">
        <f>SUM($J$22:IOF33)-1</f>
        <v>4.7269999999999985</v>
      </c>
      <c r="IOG36" s="548">
        <f>SUM($J$22:IOG33)-1</f>
        <v>4.7269999999999985</v>
      </c>
      <c r="IOH36" s="548">
        <f>SUM($J$22:IOH33)-1</f>
        <v>4.7269999999999985</v>
      </c>
      <c r="IOI36" s="548">
        <f>SUM($J$22:IOI33)-1</f>
        <v>4.7269999999999985</v>
      </c>
      <c r="IOJ36" s="548">
        <f>SUM($J$22:IOJ33)-1</f>
        <v>4.7269999999999985</v>
      </c>
      <c r="IOK36" s="548">
        <f>SUM($J$22:IOK33)-1</f>
        <v>4.7269999999999985</v>
      </c>
      <c r="IOL36" s="548">
        <f>SUM($J$22:IOL33)-1</f>
        <v>4.7269999999999985</v>
      </c>
      <c r="IOM36" s="548">
        <f>SUM($J$22:IOM33)-1</f>
        <v>4.7269999999999985</v>
      </c>
      <c r="ION36" s="548">
        <f>SUM($J$22:ION33)-1</f>
        <v>4.7269999999999985</v>
      </c>
      <c r="IOO36" s="548">
        <f>SUM($J$22:IOO33)-1</f>
        <v>4.7269999999999985</v>
      </c>
      <c r="IOP36" s="548">
        <f>SUM($J$22:IOP33)-1</f>
        <v>4.7269999999999985</v>
      </c>
      <c r="IOQ36" s="548">
        <f>SUM($J$22:IOQ33)-1</f>
        <v>4.7269999999999985</v>
      </c>
      <c r="IOR36" s="548">
        <f>SUM($J$22:IOR33)-1</f>
        <v>4.7269999999999985</v>
      </c>
      <c r="IOS36" s="548">
        <f>SUM($J$22:IOS33)-1</f>
        <v>4.7269999999999985</v>
      </c>
      <c r="IOT36" s="548">
        <f>SUM($J$22:IOT33)-1</f>
        <v>4.7269999999999985</v>
      </c>
      <c r="IOU36" s="548">
        <f>SUM($J$22:IOU33)-1</f>
        <v>4.7269999999999985</v>
      </c>
      <c r="IOV36" s="548">
        <f>SUM($J$22:IOV33)-1</f>
        <v>4.7269999999999985</v>
      </c>
      <c r="IOW36" s="548">
        <f>SUM($J$22:IOW33)-1</f>
        <v>4.7269999999999985</v>
      </c>
      <c r="IOX36" s="548">
        <f>SUM($J$22:IOX33)-1</f>
        <v>4.7269999999999985</v>
      </c>
      <c r="IOY36" s="548">
        <f>SUM($J$22:IOY33)-1</f>
        <v>4.7269999999999985</v>
      </c>
      <c r="IOZ36" s="548">
        <f>SUM($J$22:IOZ33)-1</f>
        <v>4.7269999999999985</v>
      </c>
      <c r="IPA36" s="548">
        <f>SUM($J$22:IPA33)-1</f>
        <v>4.7269999999999985</v>
      </c>
      <c r="IPB36" s="548">
        <f>SUM($J$22:IPB33)-1</f>
        <v>4.7269999999999985</v>
      </c>
      <c r="IPC36" s="548">
        <f>SUM($J$22:IPC33)-1</f>
        <v>4.7269999999999985</v>
      </c>
      <c r="IPD36" s="548">
        <f>SUM($J$22:IPD33)-1</f>
        <v>4.7269999999999985</v>
      </c>
      <c r="IPE36" s="548">
        <f>SUM($J$22:IPE33)-1</f>
        <v>4.7269999999999985</v>
      </c>
      <c r="IPF36" s="548">
        <f>SUM($J$22:IPF33)-1</f>
        <v>4.7269999999999985</v>
      </c>
      <c r="IPG36" s="548">
        <f>SUM($J$22:IPG33)-1</f>
        <v>4.7269999999999985</v>
      </c>
      <c r="IPH36" s="548">
        <f>SUM($J$22:IPH33)-1</f>
        <v>4.7269999999999985</v>
      </c>
      <c r="IPI36" s="548">
        <f>SUM($J$22:IPI33)-1</f>
        <v>4.7269999999999985</v>
      </c>
      <c r="IPJ36" s="548">
        <f>SUM($J$22:IPJ33)-1</f>
        <v>4.7269999999999985</v>
      </c>
      <c r="IPK36" s="548">
        <f>SUM($J$22:IPK33)-1</f>
        <v>4.7269999999999985</v>
      </c>
      <c r="IPL36" s="548">
        <f>SUM($J$22:IPL33)-1</f>
        <v>4.7269999999999985</v>
      </c>
      <c r="IPM36" s="548">
        <f>SUM($J$22:IPM33)-1</f>
        <v>4.7269999999999985</v>
      </c>
      <c r="IPN36" s="548">
        <f>SUM($J$22:IPN33)-1</f>
        <v>4.7269999999999985</v>
      </c>
      <c r="IPO36" s="548">
        <f>SUM($J$22:IPO33)-1</f>
        <v>4.7269999999999985</v>
      </c>
      <c r="IPP36" s="548">
        <f>SUM($J$22:IPP33)-1</f>
        <v>4.7269999999999985</v>
      </c>
      <c r="IPQ36" s="548">
        <f>SUM($J$22:IPQ33)-1</f>
        <v>4.7269999999999985</v>
      </c>
      <c r="IPR36" s="548">
        <f>SUM($J$22:IPR33)-1</f>
        <v>4.7269999999999985</v>
      </c>
      <c r="IPS36" s="548">
        <f>SUM($J$22:IPS33)-1</f>
        <v>4.7269999999999985</v>
      </c>
      <c r="IPT36" s="548">
        <f>SUM($J$22:IPT33)-1</f>
        <v>4.7269999999999985</v>
      </c>
      <c r="IPU36" s="548">
        <f>SUM($J$22:IPU33)-1</f>
        <v>4.7269999999999985</v>
      </c>
      <c r="IPV36" s="548">
        <f>SUM($J$22:IPV33)-1</f>
        <v>4.7269999999999985</v>
      </c>
      <c r="IPW36" s="548">
        <f>SUM($J$22:IPW33)-1</f>
        <v>4.7269999999999985</v>
      </c>
      <c r="IPX36" s="548">
        <f>SUM($J$22:IPX33)-1</f>
        <v>4.7269999999999985</v>
      </c>
      <c r="IPY36" s="548">
        <f>SUM($J$22:IPY33)-1</f>
        <v>4.7269999999999985</v>
      </c>
      <c r="IPZ36" s="548">
        <f>SUM($J$22:IPZ33)-1</f>
        <v>4.7269999999999985</v>
      </c>
      <c r="IQA36" s="548">
        <f>SUM($J$22:IQA33)-1</f>
        <v>4.7269999999999985</v>
      </c>
      <c r="IQB36" s="548">
        <f>SUM($J$22:IQB33)-1</f>
        <v>4.7269999999999985</v>
      </c>
      <c r="IQC36" s="548">
        <f>SUM($J$22:IQC33)-1</f>
        <v>4.7269999999999985</v>
      </c>
      <c r="IQD36" s="548">
        <f>SUM($J$22:IQD33)-1</f>
        <v>4.7269999999999985</v>
      </c>
      <c r="IQE36" s="548">
        <f>SUM($J$22:IQE33)-1</f>
        <v>4.7269999999999985</v>
      </c>
      <c r="IQF36" s="548">
        <f>SUM($J$22:IQF33)-1</f>
        <v>4.7269999999999985</v>
      </c>
      <c r="IQG36" s="548">
        <f>SUM($J$22:IQG33)-1</f>
        <v>4.7269999999999985</v>
      </c>
      <c r="IQH36" s="548">
        <f>SUM($J$22:IQH33)-1</f>
        <v>4.7269999999999985</v>
      </c>
      <c r="IQI36" s="548">
        <f>SUM($J$22:IQI33)-1</f>
        <v>4.7269999999999985</v>
      </c>
      <c r="IQJ36" s="548">
        <f>SUM($J$22:IQJ33)-1</f>
        <v>4.7269999999999985</v>
      </c>
      <c r="IQK36" s="548">
        <f>SUM($J$22:IQK33)-1</f>
        <v>4.7269999999999985</v>
      </c>
      <c r="IQL36" s="548">
        <f>SUM($J$22:IQL33)-1</f>
        <v>4.7269999999999985</v>
      </c>
      <c r="IQM36" s="548">
        <f>SUM($J$22:IQM33)-1</f>
        <v>4.7269999999999985</v>
      </c>
      <c r="IQN36" s="548">
        <f>SUM($J$22:IQN33)-1</f>
        <v>4.7269999999999985</v>
      </c>
      <c r="IQO36" s="548">
        <f>SUM($J$22:IQO33)-1</f>
        <v>4.7269999999999985</v>
      </c>
      <c r="IQP36" s="548">
        <f>SUM($J$22:IQP33)-1</f>
        <v>4.7269999999999985</v>
      </c>
      <c r="IQQ36" s="548">
        <f>SUM($J$22:IQQ33)-1</f>
        <v>4.7269999999999985</v>
      </c>
      <c r="IQR36" s="548">
        <f>SUM($J$22:IQR33)-1</f>
        <v>4.7269999999999985</v>
      </c>
      <c r="IQS36" s="548">
        <f>SUM($J$22:IQS33)-1</f>
        <v>4.7269999999999985</v>
      </c>
      <c r="IQT36" s="548">
        <f>SUM($J$22:IQT33)-1</f>
        <v>4.7269999999999985</v>
      </c>
      <c r="IQU36" s="548">
        <f>SUM($J$22:IQU33)-1</f>
        <v>4.7269999999999985</v>
      </c>
      <c r="IQV36" s="548">
        <f>SUM($J$22:IQV33)-1</f>
        <v>4.7269999999999985</v>
      </c>
      <c r="IQW36" s="548">
        <f>SUM($J$22:IQW33)-1</f>
        <v>4.7269999999999985</v>
      </c>
      <c r="IQX36" s="548">
        <f>SUM($J$22:IQX33)-1</f>
        <v>4.7269999999999985</v>
      </c>
      <c r="IQY36" s="548">
        <f>SUM($J$22:IQY33)-1</f>
        <v>4.7269999999999985</v>
      </c>
      <c r="IQZ36" s="548">
        <f>SUM($J$22:IQZ33)-1</f>
        <v>4.7269999999999985</v>
      </c>
      <c r="IRA36" s="548">
        <f>SUM($J$22:IRA33)-1</f>
        <v>4.7269999999999985</v>
      </c>
      <c r="IRB36" s="548">
        <f>SUM($J$22:IRB33)-1</f>
        <v>4.7269999999999985</v>
      </c>
      <c r="IRC36" s="548">
        <f>SUM($J$22:IRC33)-1</f>
        <v>4.7269999999999985</v>
      </c>
      <c r="IRD36" s="548">
        <f>SUM($J$22:IRD33)-1</f>
        <v>4.7269999999999985</v>
      </c>
      <c r="IRE36" s="548">
        <f>SUM($J$22:IRE33)-1</f>
        <v>4.7269999999999985</v>
      </c>
      <c r="IRF36" s="548">
        <f>SUM($J$22:IRF33)-1</f>
        <v>4.7269999999999985</v>
      </c>
      <c r="IRG36" s="548">
        <f>SUM($J$22:IRG33)-1</f>
        <v>4.7269999999999985</v>
      </c>
      <c r="IRH36" s="548">
        <f>SUM($J$22:IRH33)-1</f>
        <v>4.7269999999999985</v>
      </c>
      <c r="IRI36" s="548">
        <f>SUM($J$22:IRI33)-1</f>
        <v>4.7269999999999985</v>
      </c>
      <c r="IRJ36" s="548">
        <f>SUM($J$22:IRJ33)-1</f>
        <v>4.7269999999999985</v>
      </c>
      <c r="IRK36" s="548">
        <f>SUM($J$22:IRK33)-1</f>
        <v>4.7269999999999985</v>
      </c>
      <c r="IRL36" s="548">
        <f>SUM($J$22:IRL33)-1</f>
        <v>4.7269999999999985</v>
      </c>
      <c r="IRM36" s="548">
        <f>SUM($J$22:IRM33)-1</f>
        <v>4.7269999999999985</v>
      </c>
      <c r="IRN36" s="548">
        <f>SUM($J$22:IRN33)-1</f>
        <v>4.7269999999999985</v>
      </c>
      <c r="IRO36" s="548">
        <f>SUM($J$22:IRO33)-1</f>
        <v>4.7269999999999985</v>
      </c>
      <c r="IRP36" s="548">
        <f>SUM($J$22:IRP33)-1</f>
        <v>4.7269999999999985</v>
      </c>
      <c r="IRQ36" s="548">
        <f>SUM($J$22:IRQ33)-1</f>
        <v>4.7269999999999985</v>
      </c>
      <c r="IRR36" s="548">
        <f>SUM($J$22:IRR33)-1</f>
        <v>4.7269999999999985</v>
      </c>
      <c r="IRS36" s="548">
        <f>SUM($J$22:IRS33)-1</f>
        <v>4.7269999999999985</v>
      </c>
      <c r="IRT36" s="548">
        <f>SUM($J$22:IRT33)-1</f>
        <v>4.7269999999999985</v>
      </c>
      <c r="IRU36" s="548">
        <f>SUM($J$22:IRU33)-1</f>
        <v>4.7269999999999985</v>
      </c>
      <c r="IRV36" s="548">
        <f>SUM($J$22:IRV33)-1</f>
        <v>4.7269999999999985</v>
      </c>
      <c r="IRW36" s="548">
        <f>SUM($J$22:IRW33)-1</f>
        <v>4.7269999999999985</v>
      </c>
      <c r="IRX36" s="548">
        <f>SUM($J$22:IRX33)-1</f>
        <v>4.7269999999999985</v>
      </c>
      <c r="IRY36" s="548">
        <f>SUM($J$22:IRY33)-1</f>
        <v>4.7269999999999985</v>
      </c>
      <c r="IRZ36" s="548">
        <f>SUM($J$22:IRZ33)-1</f>
        <v>4.7269999999999985</v>
      </c>
      <c r="ISA36" s="548">
        <f>SUM($J$22:ISA33)-1</f>
        <v>4.7269999999999985</v>
      </c>
      <c r="ISB36" s="548">
        <f>SUM($J$22:ISB33)-1</f>
        <v>4.7269999999999985</v>
      </c>
      <c r="ISC36" s="548">
        <f>SUM($J$22:ISC33)-1</f>
        <v>4.7269999999999985</v>
      </c>
      <c r="ISD36" s="548">
        <f>SUM($J$22:ISD33)-1</f>
        <v>4.7269999999999985</v>
      </c>
      <c r="ISE36" s="548">
        <f>SUM($J$22:ISE33)-1</f>
        <v>4.7269999999999985</v>
      </c>
      <c r="ISF36" s="548">
        <f>SUM($J$22:ISF33)-1</f>
        <v>4.7269999999999985</v>
      </c>
      <c r="ISG36" s="548">
        <f>SUM($J$22:ISG33)-1</f>
        <v>4.7269999999999985</v>
      </c>
      <c r="ISH36" s="548">
        <f>SUM($J$22:ISH33)-1</f>
        <v>4.7269999999999985</v>
      </c>
      <c r="ISI36" s="548">
        <f>SUM($J$22:ISI33)-1</f>
        <v>4.7269999999999985</v>
      </c>
      <c r="ISJ36" s="548">
        <f>SUM($J$22:ISJ33)-1</f>
        <v>4.7269999999999985</v>
      </c>
      <c r="ISK36" s="548">
        <f>SUM($J$22:ISK33)-1</f>
        <v>4.7269999999999985</v>
      </c>
      <c r="ISL36" s="548">
        <f>SUM($J$22:ISL33)-1</f>
        <v>4.7269999999999985</v>
      </c>
      <c r="ISM36" s="548">
        <f>SUM($J$22:ISM33)-1</f>
        <v>4.7269999999999985</v>
      </c>
      <c r="ISN36" s="548">
        <f>SUM($J$22:ISN33)-1</f>
        <v>4.7269999999999985</v>
      </c>
      <c r="ISO36" s="548">
        <f>SUM($J$22:ISO33)-1</f>
        <v>4.7269999999999985</v>
      </c>
      <c r="ISP36" s="548">
        <f>SUM($J$22:ISP33)-1</f>
        <v>4.7269999999999985</v>
      </c>
      <c r="ISQ36" s="548">
        <f>SUM($J$22:ISQ33)-1</f>
        <v>4.7269999999999985</v>
      </c>
      <c r="ISR36" s="548">
        <f>SUM($J$22:ISR33)-1</f>
        <v>4.7269999999999985</v>
      </c>
      <c r="ISS36" s="548">
        <f>SUM($J$22:ISS33)-1</f>
        <v>4.7269999999999985</v>
      </c>
      <c r="IST36" s="548">
        <f>SUM($J$22:IST33)-1</f>
        <v>4.7269999999999985</v>
      </c>
      <c r="ISU36" s="548">
        <f>SUM($J$22:ISU33)-1</f>
        <v>4.7269999999999985</v>
      </c>
      <c r="ISV36" s="548">
        <f>SUM($J$22:ISV33)-1</f>
        <v>4.7269999999999985</v>
      </c>
      <c r="ISW36" s="548">
        <f>SUM($J$22:ISW33)-1</f>
        <v>4.7269999999999985</v>
      </c>
      <c r="ISX36" s="548">
        <f>SUM($J$22:ISX33)-1</f>
        <v>4.7269999999999985</v>
      </c>
      <c r="ISY36" s="548">
        <f>SUM($J$22:ISY33)-1</f>
        <v>4.7269999999999985</v>
      </c>
      <c r="ISZ36" s="548">
        <f>SUM($J$22:ISZ33)-1</f>
        <v>4.7269999999999985</v>
      </c>
      <c r="ITA36" s="548">
        <f>SUM($J$22:ITA33)-1</f>
        <v>4.7269999999999985</v>
      </c>
      <c r="ITB36" s="548">
        <f>SUM($J$22:ITB33)-1</f>
        <v>4.7269999999999985</v>
      </c>
      <c r="ITC36" s="548">
        <f>SUM($J$22:ITC33)-1</f>
        <v>4.7269999999999985</v>
      </c>
      <c r="ITD36" s="548">
        <f>SUM($J$22:ITD33)-1</f>
        <v>4.7269999999999985</v>
      </c>
      <c r="ITE36" s="548">
        <f>SUM($J$22:ITE33)-1</f>
        <v>4.7269999999999985</v>
      </c>
      <c r="ITF36" s="548">
        <f>SUM($J$22:ITF33)-1</f>
        <v>4.7269999999999985</v>
      </c>
      <c r="ITG36" s="548">
        <f>SUM($J$22:ITG33)-1</f>
        <v>4.7269999999999985</v>
      </c>
      <c r="ITH36" s="548">
        <f>SUM($J$22:ITH33)-1</f>
        <v>4.7269999999999985</v>
      </c>
      <c r="ITI36" s="548">
        <f>SUM($J$22:ITI33)-1</f>
        <v>4.7269999999999985</v>
      </c>
      <c r="ITJ36" s="548">
        <f>SUM($J$22:ITJ33)-1</f>
        <v>4.7269999999999985</v>
      </c>
      <c r="ITK36" s="548">
        <f>SUM($J$22:ITK33)-1</f>
        <v>4.7269999999999985</v>
      </c>
      <c r="ITL36" s="548">
        <f>SUM($J$22:ITL33)-1</f>
        <v>4.7269999999999985</v>
      </c>
      <c r="ITM36" s="548">
        <f>SUM($J$22:ITM33)-1</f>
        <v>4.7269999999999985</v>
      </c>
      <c r="ITN36" s="548">
        <f>SUM($J$22:ITN33)-1</f>
        <v>4.7269999999999985</v>
      </c>
      <c r="ITO36" s="548">
        <f>SUM($J$22:ITO33)-1</f>
        <v>4.7269999999999985</v>
      </c>
      <c r="ITP36" s="548">
        <f>SUM($J$22:ITP33)-1</f>
        <v>4.7269999999999985</v>
      </c>
      <c r="ITQ36" s="548">
        <f>SUM($J$22:ITQ33)-1</f>
        <v>4.7269999999999985</v>
      </c>
      <c r="ITR36" s="548">
        <f>SUM($J$22:ITR33)-1</f>
        <v>4.7269999999999985</v>
      </c>
      <c r="ITS36" s="548">
        <f>SUM($J$22:ITS33)-1</f>
        <v>4.7269999999999985</v>
      </c>
      <c r="ITT36" s="548">
        <f>SUM($J$22:ITT33)-1</f>
        <v>4.7269999999999985</v>
      </c>
      <c r="ITU36" s="548">
        <f>SUM($J$22:ITU33)-1</f>
        <v>4.7269999999999985</v>
      </c>
      <c r="ITV36" s="548">
        <f>SUM($J$22:ITV33)-1</f>
        <v>4.7269999999999985</v>
      </c>
      <c r="ITW36" s="548">
        <f>SUM($J$22:ITW33)-1</f>
        <v>4.7269999999999985</v>
      </c>
      <c r="ITX36" s="548">
        <f>SUM($J$22:ITX33)-1</f>
        <v>4.7269999999999985</v>
      </c>
      <c r="ITY36" s="548">
        <f>SUM($J$22:ITY33)-1</f>
        <v>4.7269999999999985</v>
      </c>
      <c r="ITZ36" s="548">
        <f>SUM($J$22:ITZ33)-1</f>
        <v>4.7269999999999985</v>
      </c>
      <c r="IUA36" s="548">
        <f>SUM($J$22:IUA33)-1</f>
        <v>4.7269999999999985</v>
      </c>
      <c r="IUB36" s="548">
        <f>SUM($J$22:IUB33)-1</f>
        <v>4.7269999999999985</v>
      </c>
      <c r="IUC36" s="548">
        <f>SUM($J$22:IUC33)-1</f>
        <v>4.7269999999999985</v>
      </c>
      <c r="IUD36" s="548">
        <f>SUM($J$22:IUD33)-1</f>
        <v>4.7269999999999985</v>
      </c>
      <c r="IUE36" s="548">
        <f>SUM($J$22:IUE33)-1</f>
        <v>4.7269999999999985</v>
      </c>
      <c r="IUF36" s="548">
        <f>SUM($J$22:IUF33)-1</f>
        <v>4.7269999999999985</v>
      </c>
      <c r="IUG36" s="548">
        <f>SUM($J$22:IUG33)-1</f>
        <v>4.7269999999999985</v>
      </c>
      <c r="IUH36" s="548">
        <f>SUM($J$22:IUH33)-1</f>
        <v>4.7269999999999985</v>
      </c>
      <c r="IUI36" s="548">
        <f>SUM($J$22:IUI33)-1</f>
        <v>4.7269999999999985</v>
      </c>
      <c r="IUJ36" s="548">
        <f>SUM($J$22:IUJ33)-1</f>
        <v>4.7269999999999985</v>
      </c>
      <c r="IUK36" s="548">
        <f>SUM($J$22:IUK33)-1</f>
        <v>4.7269999999999985</v>
      </c>
      <c r="IUL36" s="548">
        <f>SUM($J$22:IUL33)-1</f>
        <v>4.7269999999999985</v>
      </c>
      <c r="IUM36" s="548">
        <f>SUM($J$22:IUM33)-1</f>
        <v>4.7269999999999985</v>
      </c>
      <c r="IUN36" s="548">
        <f>SUM($J$22:IUN33)-1</f>
        <v>4.7269999999999985</v>
      </c>
      <c r="IUO36" s="548">
        <f>SUM($J$22:IUO33)-1</f>
        <v>4.7269999999999985</v>
      </c>
      <c r="IUP36" s="548">
        <f>SUM($J$22:IUP33)-1</f>
        <v>4.7269999999999985</v>
      </c>
      <c r="IUQ36" s="548">
        <f>SUM($J$22:IUQ33)-1</f>
        <v>4.7269999999999985</v>
      </c>
      <c r="IUR36" s="548">
        <f>SUM($J$22:IUR33)-1</f>
        <v>4.7269999999999985</v>
      </c>
      <c r="IUS36" s="548">
        <f>SUM($J$22:IUS33)-1</f>
        <v>4.7269999999999985</v>
      </c>
      <c r="IUT36" s="548">
        <f>SUM($J$22:IUT33)-1</f>
        <v>4.7269999999999985</v>
      </c>
      <c r="IUU36" s="548">
        <f>SUM($J$22:IUU33)-1</f>
        <v>4.7269999999999985</v>
      </c>
      <c r="IUV36" s="548">
        <f>SUM($J$22:IUV33)-1</f>
        <v>4.7269999999999985</v>
      </c>
      <c r="IUW36" s="548">
        <f>SUM($J$22:IUW33)-1</f>
        <v>4.7269999999999985</v>
      </c>
      <c r="IUX36" s="548">
        <f>SUM($J$22:IUX33)-1</f>
        <v>4.7269999999999985</v>
      </c>
      <c r="IUY36" s="548">
        <f>SUM($J$22:IUY33)-1</f>
        <v>4.7269999999999985</v>
      </c>
      <c r="IUZ36" s="548">
        <f>SUM($J$22:IUZ33)-1</f>
        <v>4.7269999999999985</v>
      </c>
      <c r="IVA36" s="548">
        <f>SUM($J$22:IVA33)-1</f>
        <v>4.7269999999999985</v>
      </c>
      <c r="IVB36" s="548">
        <f>SUM($J$22:IVB33)-1</f>
        <v>4.7269999999999985</v>
      </c>
      <c r="IVC36" s="548">
        <f>SUM($J$22:IVC33)-1</f>
        <v>4.7269999999999985</v>
      </c>
      <c r="IVD36" s="548">
        <f>SUM($J$22:IVD33)-1</f>
        <v>4.7269999999999985</v>
      </c>
      <c r="IVE36" s="548">
        <f>SUM($J$22:IVE33)-1</f>
        <v>4.7269999999999985</v>
      </c>
      <c r="IVF36" s="548">
        <f>SUM($J$22:IVF33)-1</f>
        <v>4.7269999999999985</v>
      </c>
      <c r="IVG36" s="548">
        <f>SUM($J$22:IVG33)-1</f>
        <v>4.7269999999999985</v>
      </c>
      <c r="IVH36" s="548">
        <f>SUM($J$22:IVH33)-1</f>
        <v>4.7269999999999985</v>
      </c>
      <c r="IVI36" s="548">
        <f>SUM($J$22:IVI33)-1</f>
        <v>4.7269999999999985</v>
      </c>
      <c r="IVJ36" s="548">
        <f>SUM($J$22:IVJ33)-1</f>
        <v>4.7269999999999985</v>
      </c>
      <c r="IVK36" s="548">
        <f>SUM($J$22:IVK33)-1</f>
        <v>4.7269999999999985</v>
      </c>
      <c r="IVL36" s="548">
        <f>SUM($J$22:IVL33)-1</f>
        <v>4.7269999999999985</v>
      </c>
      <c r="IVM36" s="548">
        <f>SUM($J$22:IVM33)-1</f>
        <v>4.7269999999999985</v>
      </c>
      <c r="IVN36" s="548">
        <f>SUM($J$22:IVN33)-1</f>
        <v>4.7269999999999985</v>
      </c>
      <c r="IVO36" s="548">
        <f>SUM($J$22:IVO33)-1</f>
        <v>4.7269999999999985</v>
      </c>
      <c r="IVP36" s="548">
        <f>SUM($J$22:IVP33)-1</f>
        <v>4.7269999999999985</v>
      </c>
      <c r="IVQ36" s="548">
        <f>SUM($J$22:IVQ33)-1</f>
        <v>4.7269999999999985</v>
      </c>
      <c r="IVR36" s="548">
        <f>SUM($J$22:IVR33)-1</f>
        <v>4.7269999999999985</v>
      </c>
      <c r="IVS36" s="548">
        <f>SUM($J$22:IVS33)-1</f>
        <v>4.7269999999999985</v>
      </c>
      <c r="IVT36" s="548">
        <f>SUM($J$22:IVT33)-1</f>
        <v>4.7269999999999985</v>
      </c>
      <c r="IVU36" s="548">
        <f>SUM($J$22:IVU33)-1</f>
        <v>4.7269999999999985</v>
      </c>
      <c r="IVV36" s="548">
        <f>SUM($J$22:IVV33)-1</f>
        <v>4.7269999999999985</v>
      </c>
      <c r="IVW36" s="548">
        <f>SUM($J$22:IVW33)-1</f>
        <v>4.7269999999999985</v>
      </c>
      <c r="IVX36" s="548">
        <f>SUM($J$22:IVX33)-1</f>
        <v>4.7269999999999985</v>
      </c>
      <c r="IVY36" s="548">
        <f>SUM($J$22:IVY33)-1</f>
        <v>4.7269999999999985</v>
      </c>
      <c r="IVZ36" s="548">
        <f>SUM($J$22:IVZ33)-1</f>
        <v>4.7269999999999985</v>
      </c>
      <c r="IWA36" s="548">
        <f>SUM($J$22:IWA33)-1</f>
        <v>4.7269999999999985</v>
      </c>
      <c r="IWB36" s="548">
        <f>SUM($J$22:IWB33)-1</f>
        <v>4.7269999999999985</v>
      </c>
      <c r="IWC36" s="548">
        <f>SUM($J$22:IWC33)-1</f>
        <v>4.7269999999999985</v>
      </c>
      <c r="IWD36" s="548">
        <f>SUM($J$22:IWD33)-1</f>
        <v>4.7269999999999985</v>
      </c>
      <c r="IWE36" s="548">
        <f>SUM($J$22:IWE33)-1</f>
        <v>4.7269999999999985</v>
      </c>
      <c r="IWF36" s="548">
        <f>SUM($J$22:IWF33)-1</f>
        <v>4.7269999999999985</v>
      </c>
      <c r="IWG36" s="548">
        <f>SUM($J$22:IWG33)-1</f>
        <v>4.7269999999999985</v>
      </c>
      <c r="IWH36" s="548">
        <f>SUM($J$22:IWH33)-1</f>
        <v>4.7269999999999985</v>
      </c>
      <c r="IWI36" s="548">
        <f>SUM($J$22:IWI33)-1</f>
        <v>4.7269999999999985</v>
      </c>
      <c r="IWJ36" s="548">
        <f>SUM($J$22:IWJ33)-1</f>
        <v>4.7269999999999985</v>
      </c>
      <c r="IWK36" s="548">
        <f>SUM($J$22:IWK33)-1</f>
        <v>4.7269999999999985</v>
      </c>
      <c r="IWL36" s="548">
        <f>SUM($J$22:IWL33)-1</f>
        <v>4.7269999999999985</v>
      </c>
      <c r="IWM36" s="548">
        <f>SUM($J$22:IWM33)-1</f>
        <v>4.7269999999999985</v>
      </c>
      <c r="IWN36" s="548">
        <f>SUM($J$22:IWN33)-1</f>
        <v>4.7269999999999985</v>
      </c>
      <c r="IWO36" s="548">
        <f>SUM($J$22:IWO33)-1</f>
        <v>4.7269999999999985</v>
      </c>
      <c r="IWP36" s="548">
        <f>SUM($J$22:IWP33)-1</f>
        <v>4.7269999999999985</v>
      </c>
      <c r="IWQ36" s="548">
        <f>SUM($J$22:IWQ33)-1</f>
        <v>4.7269999999999985</v>
      </c>
      <c r="IWR36" s="548">
        <f>SUM($J$22:IWR33)-1</f>
        <v>4.7269999999999985</v>
      </c>
      <c r="IWS36" s="548">
        <f>SUM($J$22:IWS33)-1</f>
        <v>4.7269999999999985</v>
      </c>
      <c r="IWT36" s="548">
        <f>SUM($J$22:IWT33)-1</f>
        <v>4.7269999999999985</v>
      </c>
      <c r="IWU36" s="548">
        <f>SUM($J$22:IWU33)-1</f>
        <v>4.7269999999999985</v>
      </c>
      <c r="IWV36" s="548">
        <f>SUM($J$22:IWV33)-1</f>
        <v>4.7269999999999985</v>
      </c>
      <c r="IWW36" s="548">
        <f>SUM($J$22:IWW33)-1</f>
        <v>4.7269999999999985</v>
      </c>
      <c r="IWX36" s="548">
        <f>SUM($J$22:IWX33)-1</f>
        <v>4.7269999999999985</v>
      </c>
      <c r="IWY36" s="548">
        <f>SUM($J$22:IWY33)-1</f>
        <v>4.7269999999999985</v>
      </c>
      <c r="IWZ36" s="548">
        <f>SUM($J$22:IWZ33)-1</f>
        <v>4.7269999999999985</v>
      </c>
      <c r="IXA36" s="548">
        <f>SUM($J$22:IXA33)-1</f>
        <v>4.7269999999999985</v>
      </c>
      <c r="IXB36" s="548">
        <f>SUM($J$22:IXB33)-1</f>
        <v>4.7269999999999985</v>
      </c>
      <c r="IXC36" s="548">
        <f>SUM($J$22:IXC33)-1</f>
        <v>4.7269999999999985</v>
      </c>
      <c r="IXD36" s="548">
        <f>SUM($J$22:IXD33)-1</f>
        <v>4.7269999999999985</v>
      </c>
      <c r="IXE36" s="548">
        <f>SUM($J$22:IXE33)-1</f>
        <v>4.7269999999999985</v>
      </c>
      <c r="IXF36" s="548">
        <f>SUM($J$22:IXF33)-1</f>
        <v>4.7269999999999985</v>
      </c>
      <c r="IXG36" s="548">
        <f>SUM($J$22:IXG33)-1</f>
        <v>4.7269999999999985</v>
      </c>
      <c r="IXH36" s="548">
        <f>SUM($J$22:IXH33)-1</f>
        <v>4.7269999999999985</v>
      </c>
      <c r="IXI36" s="548">
        <f>SUM($J$22:IXI33)-1</f>
        <v>4.7269999999999985</v>
      </c>
      <c r="IXJ36" s="548">
        <f>SUM($J$22:IXJ33)-1</f>
        <v>4.7269999999999985</v>
      </c>
      <c r="IXK36" s="548">
        <f>SUM($J$22:IXK33)-1</f>
        <v>4.7269999999999985</v>
      </c>
      <c r="IXL36" s="548">
        <f>SUM($J$22:IXL33)-1</f>
        <v>4.7269999999999985</v>
      </c>
      <c r="IXM36" s="548">
        <f>SUM($J$22:IXM33)-1</f>
        <v>4.7269999999999985</v>
      </c>
      <c r="IXN36" s="548">
        <f>SUM($J$22:IXN33)-1</f>
        <v>4.7269999999999985</v>
      </c>
      <c r="IXO36" s="548">
        <f>SUM($J$22:IXO33)-1</f>
        <v>4.7269999999999985</v>
      </c>
      <c r="IXP36" s="548">
        <f>SUM($J$22:IXP33)-1</f>
        <v>4.7269999999999985</v>
      </c>
      <c r="IXQ36" s="548">
        <f>SUM($J$22:IXQ33)-1</f>
        <v>4.7269999999999985</v>
      </c>
      <c r="IXR36" s="548">
        <f>SUM($J$22:IXR33)-1</f>
        <v>4.7269999999999985</v>
      </c>
      <c r="IXS36" s="548">
        <f>SUM($J$22:IXS33)-1</f>
        <v>4.7269999999999985</v>
      </c>
      <c r="IXT36" s="548">
        <f>SUM($J$22:IXT33)-1</f>
        <v>4.7269999999999985</v>
      </c>
      <c r="IXU36" s="548">
        <f>SUM($J$22:IXU33)-1</f>
        <v>4.7269999999999985</v>
      </c>
      <c r="IXV36" s="548">
        <f>SUM($J$22:IXV33)-1</f>
        <v>4.7269999999999985</v>
      </c>
      <c r="IXW36" s="548">
        <f>SUM($J$22:IXW33)-1</f>
        <v>4.7269999999999985</v>
      </c>
      <c r="IXX36" s="548">
        <f>SUM($J$22:IXX33)-1</f>
        <v>4.7269999999999985</v>
      </c>
      <c r="IXY36" s="548">
        <f>SUM($J$22:IXY33)-1</f>
        <v>4.7269999999999985</v>
      </c>
      <c r="IXZ36" s="548">
        <f>SUM($J$22:IXZ33)-1</f>
        <v>4.7269999999999985</v>
      </c>
      <c r="IYA36" s="548">
        <f>SUM($J$22:IYA33)-1</f>
        <v>4.7269999999999985</v>
      </c>
      <c r="IYB36" s="548">
        <f>SUM($J$22:IYB33)-1</f>
        <v>4.7269999999999985</v>
      </c>
      <c r="IYC36" s="548">
        <f>SUM($J$22:IYC33)-1</f>
        <v>4.7269999999999985</v>
      </c>
      <c r="IYD36" s="548">
        <f>SUM($J$22:IYD33)-1</f>
        <v>4.7269999999999985</v>
      </c>
      <c r="IYE36" s="548">
        <f>SUM($J$22:IYE33)-1</f>
        <v>4.7269999999999985</v>
      </c>
      <c r="IYF36" s="548">
        <f>SUM($J$22:IYF33)-1</f>
        <v>4.7269999999999985</v>
      </c>
      <c r="IYG36" s="548">
        <f>SUM($J$22:IYG33)-1</f>
        <v>4.7269999999999985</v>
      </c>
      <c r="IYH36" s="548">
        <f>SUM($J$22:IYH33)-1</f>
        <v>4.7269999999999985</v>
      </c>
      <c r="IYI36" s="548">
        <f>SUM($J$22:IYI33)-1</f>
        <v>4.7269999999999985</v>
      </c>
      <c r="IYJ36" s="548">
        <f>SUM($J$22:IYJ33)-1</f>
        <v>4.7269999999999985</v>
      </c>
      <c r="IYK36" s="548">
        <f>SUM($J$22:IYK33)-1</f>
        <v>4.7269999999999985</v>
      </c>
      <c r="IYL36" s="548">
        <f>SUM($J$22:IYL33)-1</f>
        <v>4.7269999999999985</v>
      </c>
      <c r="IYM36" s="548">
        <f>SUM($J$22:IYM33)-1</f>
        <v>4.7269999999999985</v>
      </c>
      <c r="IYN36" s="548">
        <f>SUM($J$22:IYN33)-1</f>
        <v>4.7269999999999985</v>
      </c>
      <c r="IYO36" s="548">
        <f>SUM($J$22:IYO33)-1</f>
        <v>4.7269999999999985</v>
      </c>
      <c r="IYP36" s="548">
        <f>SUM($J$22:IYP33)-1</f>
        <v>4.7269999999999985</v>
      </c>
      <c r="IYQ36" s="548">
        <f>SUM($J$22:IYQ33)-1</f>
        <v>4.7269999999999985</v>
      </c>
      <c r="IYR36" s="548">
        <f>SUM($J$22:IYR33)-1</f>
        <v>4.7269999999999985</v>
      </c>
      <c r="IYS36" s="548">
        <f>SUM($J$22:IYS33)-1</f>
        <v>4.7269999999999985</v>
      </c>
      <c r="IYT36" s="548">
        <f>SUM($J$22:IYT33)-1</f>
        <v>4.7269999999999985</v>
      </c>
      <c r="IYU36" s="548">
        <f>SUM($J$22:IYU33)-1</f>
        <v>4.7269999999999985</v>
      </c>
      <c r="IYV36" s="548">
        <f>SUM($J$22:IYV33)-1</f>
        <v>4.7269999999999985</v>
      </c>
      <c r="IYW36" s="548">
        <f>SUM($J$22:IYW33)-1</f>
        <v>4.7269999999999985</v>
      </c>
      <c r="IYX36" s="548">
        <f>SUM($J$22:IYX33)-1</f>
        <v>4.7269999999999985</v>
      </c>
      <c r="IYY36" s="548">
        <f>SUM($J$22:IYY33)-1</f>
        <v>4.7269999999999985</v>
      </c>
      <c r="IYZ36" s="548">
        <f>SUM($J$22:IYZ33)-1</f>
        <v>4.7269999999999985</v>
      </c>
      <c r="IZA36" s="548">
        <f>SUM($J$22:IZA33)-1</f>
        <v>4.7269999999999985</v>
      </c>
      <c r="IZB36" s="548">
        <f>SUM($J$22:IZB33)-1</f>
        <v>4.7269999999999985</v>
      </c>
      <c r="IZC36" s="548">
        <f>SUM($J$22:IZC33)-1</f>
        <v>4.7269999999999985</v>
      </c>
      <c r="IZD36" s="548">
        <f>SUM($J$22:IZD33)-1</f>
        <v>4.7269999999999985</v>
      </c>
      <c r="IZE36" s="548">
        <f>SUM($J$22:IZE33)-1</f>
        <v>4.7269999999999985</v>
      </c>
      <c r="IZF36" s="548">
        <f>SUM($J$22:IZF33)-1</f>
        <v>4.7269999999999985</v>
      </c>
      <c r="IZG36" s="548">
        <f>SUM($J$22:IZG33)-1</f>
        <v>4.7269999999999985</v>
      </c>
      <c r="IZH36" s="548">
        <f>SUM($J$22:IZH33)-1</f>
        <v>4.7269999999999985</v>
      </c>
      <c r="IZI36" s="548">
        <f>SUM($J$22:IZI33)-1</f>
        <v>4.7269999999999985</v>
      </c>
      <c r="IZJ36" s="548">
        <f>SUM($J$22:IZJ33)-1</f>
        <v>4.7269999999999985</v>
      </c>
      <c r="IZK36" s="548">
        <f>SUM($J$22:IZK33)-1</f>
        <v>4.7269999999999985</v>
      </c>
      <c r="IZL36" s="548">
        <f>SUM($J$22:IZL33)-1</f>
        <v>4.7269999999999985</v>
      </c>
      <c r="IZM36" s="548">
        <f>SUM($J$22:IZM33)-1</f>
        <v>4.7269999999999985</v>
      </c>
      <c r="IZN36" s="548">
        <f>SUM($J$22:IZN33)-1</f>
        <v>4.7269999999999985</v>
      </c>
      <c r="IZO36" s="548">
        <f>SUM($J$22:IZO33)-1</f>
        <v>4.7269999999999985</v>
      </c>
      <c r="IZP36" s="548">
        <f>SUM($J$22:IZP33)-1</f>
        <v>4.7269999999999985</v>
      </c>
      <c r="IZQ36" s="548">
        <f>SUM($J$22:IZQ33)-1</f>
        <v>4.7269999999999985</v>
      </c>
      <c r="IZR36" s="548">
        <f>SUM($J$22:IZR33)-1</f>
        <v>4.7269999999999985</v>
      </c>
      <c r="IZS36" s="548">
        <f>SUM($J$22:IZS33)-1</f>
        <v>4.7269999999999985</v>
      </c>
      <c r="IZT36" s="548">
        <f>SUM($J$22:IZT33)-1</f>
        <v>4.7269999999999985</v>
      </c>
      <c r="IZU36" s="548">
        <f>SUM($J$22:IZU33)-1</f>
        <v>4.7269999999999985</v>
      </c>
      <c r="IZV36" s="548">
        <f>SUM($J$22:IZV33)-1</f>
        <v>4.7269999999999985</v>
      </c>
      <c r="IZW36" s="548">
        <f>SUM($J$22:IZW33)-1</f>
        <v>4.7269999999999985</v>
      </c>
      <c r="IZX36" s="548">
        <f>SUM($J$22:IZX33)-1</f>
        <v>4.7269999999999985</v>
      </c>
      <c r="IZY36" s="548">
        <f>SUM($J$22:IZY33)-1</f>
        <v>4.7269999999999985</v>
      </c>
      <c r="IZZ36" s="548">
        <f>SUM($J$22:IZZ33)-1</f>
        <v>4.7269999999999985</v>
      </c>
      <c r="JAA36" s="548">
        <f>SUM($J$22:JAA33)-1</f>
        <v>4.7269999999999985</v>
      </c>
      <c r="JAB36" s="548">
        <f>SUM($J$22:JAB33)-1</f>
        <v>4.7269999999999985</v>
      </c>
      <c r="JAC36" s="548">
        <f>SUM($J$22:JAC33)-1</f>
        <v>4.7269999999999985</v>
      </c>
      <c r="JAD36" s="548">
        <f>SUM($J$22:JAD33)-1</f>
        <v>4.7269999999999985</v>
      </c>
      <c r="JAE36" s="548">
        <f>SUM($J$22:JAE33)-1</f>
        <v>4.7269999999999985</v>
      </c>
      <c r="JAF36" s="548">
        <f>SUM($J$22:JAF33)-1</f>
        <v>4.7269999999999985</v>
      </c>
      <c r="JAG36" s="548">
        <f>SUM($J$22:JAG33)-1</f>
        <v>4.7269999999999985</v>
      </c>
      <c r="JAH36" s="548">
        <f>SUM($J$22:JAH33)-1</f>
        <v>4.7269999999999985</v>
      </c>
      <c r="JAI36" s="548">
        <f>SUM($J$22:JAI33)-1</f>
        <v>4.7269999999999985</v>
      </c>
      <c r="JAJ36" s="548">
        <f>SUM($J$22:JAJ33)-1</f>
        <v>4.7269999999999985</v>
      </c>
      <c r="JAK36" s="548">
        <f>SUM($J$22:JAK33)-1</f>
        <v>4.7269999999999985</v>
      </c>
      <c r="JAL36" s="548">
        <f>SUM($J$22:JAL33)-1</f>
        <v>4.7269999999999985</v>
      </c>
      <c r="JAM36" s="548">
        <f>SUM($J$22:JAM33)-1</f>
        <v>4.7269999999999985</v>
      </c>
      <c r="JAN36" s="548">
        <f>SUM($J$22:JAN33)-1</f>
        <v>4.7269999999999985</v>
      </c>
      <c r="JAO36" s="548">
        <f>SUM($J$22:JAO33)-1</f>
        <v>4.7269999999999985</v>
      </c>
      <c r="JAP36" s="548">
        <f>SUM($J$22:JAP33)-1</f>
        <v>4.7269999999999985</v>
      </c>
      <c r="JAQ36" s="548">
        <f>SUM($J$22:JAQ33)-1</f>
        <v>4.7269999999999985</v>
      </c>
      <c r="JAR36" s="548">
        <f>SUM($J$22:JAR33)-1</f>
        <v>4.7269999999999985</v>
      </c>
      <c r="JAS36" s="548">
        <f>SUM($J$22:JAS33)-1</f>
        <v>4.7269999999999985</v>
      </c>
      <c r="JAT36" s="548">
        <f>SUM($J$22:JAT33)-1</f>
        <v>4.7269999999999985</v>
      </c>
      <c r="JAU36" s="548">
        <f>SUM($J$22:JAU33)-1</f>
        <v>4.7269999999999985</v>
      </c>
      <c r="JAV36" s="548">
        <f>SUM($J$22:JAV33)-1</f>
        <v>4.7269999999999985</v>
      </c>
      <c r="JAW36" s="548">
        <f>SUM($J$22:JAW33)-1</f>
        <v>4.7269999999999985</v>
      </c>
      <c r="JAX36" s="548">
        <f>SUM($J$22:JAX33)-1</f>
        <v>4.7269999999999985</v>
      </c>
      <c r="JAY36" s="548">
        <f>SUM($J$22:JAY33)-1</f>
        <v>4.7269999999999985</v>
      </c>
      <c r="JAZ36" s="548">
        <f>SUM($J$22:JAZ33)-1</f>
        <v>4.7269999999999985</v>
      </c>
      <c r="JBA36" s="548">
        <f>SUM($J$22:JBA33)-1</f>
        <v>4.7269999999999985</v>
      </c>
      <c r="JBB36" s="548">
        <f>SUM($J$22:JBB33)-1</f>
        <v>4.7269999999999985</v>
      </c>
      <c r="JBC36" s="548">
        <f>SUM($J$22:JBC33)-1</f>
        <v>4.7269999999999985</v>
      </c>
      <c r="JBD36" s="548">
        <f>SUM($J$22:JBD33)-1</f>
        <v>4.7269999999999985</v>
      </c>
      <c r="JBE36" s="548">
        <f>SUM($J$22:JBE33)-1</f>
        <v>4.7269999999999985</v>
      </c>
      <c r="JBF36" s="548">
        <f>SUM($J$22:JBF33)-1</f>
        <v>4.7269999999999985</v>
      </c>
      <c r="JBG36" s="548">
        <f>SUM($J$22:JBG33)-1</f>
        <v>4.7269999999999985</v>
      </c>
      <c r="JBH36" s="548">
        <f>SUM($J$22:JBH33)-1</f>
        <v>4.7269999999999985</v>
      </c>
      <c r="JBI36" s="548">
        <f>SUM($J$22:JBI33)-1</f>
        <v>4.7269999999999985</v>
      </c>
      <c r="JBJ36" s="548">
        <f>SUM($J$22:JBJ33)-1</f>
        <v>4.7269999999999985</v>
      </c>
      <c r="JBK36" s="548">
        <f>SUM($J$22:JBK33)-1</f>
        <v>4.7269999999999985</v>
      </c>
      <c r="JBL36" s="548">
        <f>SUM($J$22:JBL33)-1</f>
        <v>4.7269999999999985</v>
      </c>
      <c r="JBM36" s="548">
        <f>SUM($J$22:JBM33)-1</f>
        <v>4.7269999999999985</v>
      </c>
      <c r="JBN36" s="548">
        <f>SUM($J$22:JBN33)-1</f>
        <v>4.7269999999999985</v>
      </c>
      <c r="JBO36" s="548">
        <f>SUM($J$22:JBO33)-1</f>
        <v>4.7269999999999985</v>
      </c>
      <c r="JBP36" s="548">
        <f>SUM($J$22:JBP33)-1</f>
        <v>4.7269999999999985</v>
      </c>
      <c r="JBQ36" s="548">
        <f>SUM($J$22:JBQ33)-1</f>
        <v>4.7269999999999985</v>
      </c>
      <c r="JBR36" s="548">
        <f>SUM($J$22:JBR33)-1</f>
        <v>4.7269999999999985</v>
      </c>
      <c r="JBS36" s="548">
        <f>SUM($J$22:JBS33)-1</f>
        <v>4.7269999999999985</v>
      </c>
      <c r="JBT36" s="548">
        <f>SUM($J$22:JBT33)-1</f>
        <v>4.7269999999999985</v>
      </c>
      <c r="JBU36" s="548">
        <f>SUM($J$22:JBU33)-1</f>
        <v>4.7269999999999985</v>
      </c>
      <c r="JBV36" s="548">
        <f>SUM($J$22:JBV33)-1</f>
        <v>4.7269999999999985</v>
      </c>
      <c r="JBW36" s="548">
        <f>SUM($J$22:JBW33)-1</f>
        <v>4.7269999999999985</v>
      </c>
      <c r="JBX36" s="548">
        <f>SUM($J$22:JBX33)-1</f>
        <v>4.7269999999999985</v>
      </c>
      <c r="JBY36" s="548">
        <f>SUM($J$22:JBY33)-1</f>
        <v>4.7269999999999985</v>
      </c>
      <c r="JBZ36" s="548">
        <f>SUM($J$22:JBZ33)-1</f>
        <v>4.7269999999999985</v>
      </c>
      <c r="JCA36" s="548">
        <f>SUM($J$22:JCA33)-1</f>
        <v>4.7269999999999985</v>
      </c>
      <c r="JCB36" s="548">
        <f>SUM($J$22:JCB33)-1</f>
        <v>4.7269999999999985</v>
      </c>
      <c r="JCC36" s="548">
        <f>SUM($J$22:JCC33)-1</f>
        <v>4.7269999999999985</v>
      </c>
      <c r="JCD36" s="548">
        <f>SUM($J$22:JCD33)-1</f>
        <v>4.7269999999999985</v>
      </c>
      <c r="JCE36" s="548">
        <f>SUM($J$22:JCE33)-1</f>
        <v>4.7269999999999985</v>
      </c>
      <c r="JCF36" s="548">
        <f>SUM($J$22:JCF33)-1</f>
        <v>4.7269999999999985</v>
      </c>
      <c r="JCG36" s="548">
        <f>SUM($J$22:JCG33)-1</f>
        <v>4.7269999999999985</v>
      </c>
      <c r="JCH36" s="548">
        <f>SUM($J$22:JCH33)-1</f>
        <v>4.7269999999999985</v>
      </c>
      <c r="JCI36" s="548">
        <f>SUM($J$22:JCI33)-1</f>
        <v>4.7269999999999985</v>
      </c>
      <c r="JCJ36" s="548">
        <f>SUM($J$22:JCJ33)-1</f>
        <v>4.7269999999999985</v>
      </c>
      <c r="JCK36" s="548">
        <f>SUM($J$22:JCK33)-1</f>
        <v>4.7269999999999985</v>
      </c>
      <c r="JCL36" s="548">
        <f>SUM($J$22:JCL33)-1</f>
        <v>4.7269999999999985</v>
      </c>
      <c r="JCM36" s="548">
        <f>SUM($J$22:JCM33)-1</f>
        <v>4.7269999999999985</v>
      </c>
      <c r="JCN36" s="548">
        <f>SUM($J$22:JCN33)-1</f>
        <v>4.7269999999999985</v>
      </c>
      <c r="JCO36" s="548">
        <f>SUM($J$22:JCO33)-1</f>
        <v>4.7269999999999985</v>
      </c>
      <c r="JCP36" s="548">
        <f>SUM($J$22:JCP33)-1</f>
        <v>4.7269999999999985</v>
      </c>
      <c r="JCQ36" s="548">
        <f>SUM($J$22:JCQ33)-1</f>
        <v>4.7269999999999985</v>
      </c>
      <c r="JCR36" s="548">
        <f>SUM($J$22:JCR33)-1</f>
        <v>4.7269999999999985</v>
      </c>
      <c r="JCS36" s="548">
        <f>SUM($J$22:JCS33)-1</f>
        <v>4.7269999999999985</v>
      </c>
      <c r="JCT36" s="548">
        <f>SUM($J$22:JCT33)-1</f>
        <v>4.7269999999999985</v>
      </c>
      <c r="JCU36" s="548">
        <f>SUM($J$22:JCU33)-1</f>
        <v>4.7269999999999985</v>
      </c>
      <c r="JCV36" s="548">
        <f>SUM($J$22:JCV33)-1</f>
        <v>4.7269999999999985</v>
      </c>
      <c r="JCW36" s="548">
        <f>SUM($J$22:JCW33)-1</f>
        <v>4.7269999999999985</v>
      </c>
      <c r="JCX36" s="548">
        <f>SUM($J$22:JCX33)-1</f>
        <v>4.7269999999999985</v>
      </c>
      <c r="JCY36" s="548">
        <f>SUM($J$22:JCY33)-1</f>
        <v>4.7269999999999985</v>
      </c>
      <c r="JCZ36" s="548">
        <f>SUM($J$22:JCZ33)-1</f>
        <v>4.7269999999999985</v>
      </c>
      <c r="JDA36" s="548">
        <f>SUM($J$22:JDA33)-1</f>
        <v>4.7269999999999985</v>
      </c>
      <c r="JDB36" s="548">
        <f>SUM($J$22:JDB33)-1</f>
        <v>4.7269999999999985</v>
      </c>
      <c r="JDC36" s="548">
        <f>SUM($J$22:JDC33)-1</f>
        <v>4.7269999999999985</v>
      </c>
      <c r="JDD36" s="548">
        <f>SUM($J$22:JDD33)-1</f>
        <v>4.7269999999999985</v>
      </c>
      <c r="JDE36" s="548">
        <f>SUM($J$22:JDE33)-1</f>
        <v>4.7269999999999985</v>
      </c>
      <c r="JDF36" s="548">
        <f>SUM($J$22:JDF33)-1</f>
        <v>4.7269999999999985</v>
      </c>
      <c r="JDG36" s="548">
        <f>SUM($J$22:JDG33)-1</f>
        <v>4.7269999999999985</v>
      </c>
      <c r="JDH36" s="548">
        <f>SUM($J$22:JDH33)-1</f>
        <v>4.7269999999999985</v>
      </c>
      <c r="JDI36" s="548">
        <f>SUM($J$22:JDI33)-1</f>
        <v>4.7269999999999985</v>
      </c>
      <c r="JDJ36" s="548">
        <f>SUM($J$22:JDJ33)-1</f>
        <v>4.7269999999999985</v>
      </c>
      <c r="JDK36" s="548">
        <f>SUM($J$22:JDK33)-1</f>
        <v>4.7269999999999985</v>
      </c>
      <c r="JDL36" s="548">
        <f>SUM($J$22:JDL33)-1</f>
        <v>4.7269999999999985</v>
      </c>
      <c r="JDM36" s="548">
        <f>SUM($J$22:JDM33)-1</f>
        <v>4.7269999999999985</v>
      </c>
      <c r="JDN36" s="548">
        <f>SUM($J$22:JDN33)-1</f>
        <v>4.7269999999999985</v>
      </c>
      <c r="JDO36" s="548">
        <f>SUM($J$22:JDO33)-1</f>
        <v>4.7269999999999985</v>
      </c>
      <c r="JDP36" s="548">
        <f>SUM($J$22:JDP33)-1</f>
        <v>4.7269999999999985</v>
      </c>
      <c r="JDQ36" s="548">
        <f>SUM($J$22:JDQ33)-1</f>
        <v>4.7269999999999985</v>
      </c>
      <c r="JDR36" s="548">
        <f>SUM($J$22:JDR33)-1</f>
        <v>4.7269999999999985</v>
      </c>
      <c r="JDS36" s="548">
        <f>SUM($J$22:JDS33)-1</f>
        <v>4.7269999999999985</v>
      </c>
      <c r="JDT36" s="548">
        <f>SUM($J$22:JDT33)-1</f>
        <v>4.7269999999999985</v>
      </c>
      <c r="JDU36" s="548">
        <f>SUM($J$22:JDU33)-1</f>
        <v>4.7269999999999985</v>
      </c>
      <c r="JDV36" s="548">
        <f>SUM($J$22:JDV33)-1</f>
        <v>4.7269999999999985</v>
      </c>
      <c r="JDW36" s="548">
        <f>SUM($J$22:JDW33)-1</f>
        <v>4.7269999999999985</v>
      </c>
      <c r="JDX36" s="548">
        <f>SUM($J$22:JDX33)-1</f>
        <v>4.7269999999999985</v>
      </c>
      <c r="JDY36" s="548">
        <f>SUM($J$22:JDY33)-1</f>
        <v>4.7269999999999985</v>
      </c>
      <c r="JDZ36" s="548">
        <f>SUM($J$22:JDZ33)-1</f>
        <v>4.7269999999999985</v>
      </c>
      <c r="JEA36" s="548">
        <f>SUM($J$22:JEA33)-1</f>
        <v>4.7269999999999985</v>
      </c>
      <c r="JEB36" s="548">
        <f>SUM($J$22:JEB33)-1</f>
        <v>4.7269999999999985</v>
      </c>
      <c r="JEC36" s="548">
        <f>SUM($J$22:JEC33)-1</f>
        <v>4.7269999999999985</v>
      </c>
      <c r="JED36" s="548">
        <f>SUM($J$22:JED33)-1</f>
        <v>4.7269999999999985</v>
      </c>
      <c r="JEE36" s="548">
        <f>SUM($J$22:JEE33)-1</f>
        <v>4.7269999999999985</v>
      </c>
      <c r="JEF36" s="548">
        <f>SUM($J$22:JEF33)-1</f>
        <v>4.7269999999999985</v>
      </c>
      <c r="JEG36" s="548">
        <f>SUM($J$22:JEG33)-1</f>
        <v>4.7269999999999985</v>
      </c>
      <c r="JEH36" s="548">
        <f>SUM($J$22:JEH33)-1</f>
        <v>4.7269999999999985</v>
      </c>
      <c r="JEI36" s="548">
        <f>SUM($J$22:JEI33)-1</f>
        <v>4.7269999999999985</v>
      </c>
      <c r="JEJ36" s="548">
        <f>SUM($J$22:JEJ33)-1</f>
        <v>4.7269999999999985</v>
      </c>
      <c r="JEK36" s="548">
        <f>SUM($J$22:JEK33)-1</f>
        <v>4.7269999999999985</v>
      </c>
      <c r="JEL36" s="548">
        <f>SUM($J$22:JEL33)-1</f>
        <v>4.7269999999999985</v>
      </c>
      <c r="JEM36" s="548">
        <f>SUM($J$22:JEM33)-1</f>
        <v>4.7269999999999985</v>
      </c>
      <c r="JEN36" s="548">
        <f>SUM($J$22:JEN33)-1</f>
        <v>4.7269999999999985</v>
      </c>
      <c r="JEO36" s="548">
        <f>SUM($J$22:JEO33)-1</f>
        <v>4.7269999999999985</v>
      </c>
      <c r="JEP36" s="548">
        <f>SUM($J$22:JEP33)-1</f>
        <v>4.7269999999999985</v>
      </c>
      <c r="JEQ36" s="548">
        <f>SUM($J$22:JEQ33)-1</f>
        <v>4.7269999999999985</v>
      </c>
      <c r="JER36" s="548">
        <f>SUM($J$22:JER33)-1</f>
        <v>4.7269999999999985</v>
      </c>
      <c r="JES36" s="548">
        <f>SUM($J$22:JES33)-1</f>
        <v>4.7269999999999985</v>
      </c>
      <c r="JET36" s="548">
        <f>SUM($J$22:JET33)-1</f>
        <v>4.7269999999999985</v>
      </c>
      <c r="JEU36" s="548">
        <f>SUM($J$22:JEU33)-1</f>
        <v>4.7269999999999985</v>
      </c>
      <c r="JEV36" s="548">
        <f>SUM($J$22:JEV33)-1</f>
        <v>4.7269999999999985</v>
      </c>
      <c r="JEW36" s="548">
        <f>SUM($J$22:JEW33)-1</f>
        <v>4.7269999999999985</v>
      </c>
      <c r="JEX36" s="548">
        <f>SUM($J$22:JEX33)-1</f>
        <v>4.7269999999999985</v>
      </c>
      <c r="JEY36" s="548">
        <f>SUM($J$22:JEY33)-1</f>
        <v>4.7269999999999985</v>
      </c>
      <c r="JEZ36" s="548">
        <f>SUM($J$22:JEZ33)-1</f>
        <v>4.7269999999999985</v>
      </c>
      <c r="JFA36" s="548">
        <f>SUM($J$22:JFA33)-1</f>
        <v>4.7269999999999985</v>
      </c>
      <c r="JFB36" s="548">
        <f>SUM($J$22:JFB33)-1</f>
        <v>4.7269999999999985</v>
      </c>
      <c r="JFC36" s="548">
        <f>SUM($J$22:JFC33)-1</f>
        <v>4.7269999999999985</v>
      </c>
      <c r="JFD36" s="548">
        <f>SUM($J$22:JFD33)-1</f>
        <v>4.7269999999999985</v>
      </c>
      <c r="JFE36" s="548">
        <f>SUM($J$22:JFE33)-1</f>
        <v>4.7269999999999985</v>
      </c>
      <c r="JFF36" s="548">
        <f>SUM($J$22:JFF33)-1</f>
        <v>4.7269999999999985</v>
      </c>
      <c r="JFG36" s="548">
        <f>SUM($J$22:JFG33)-1</f>
        <v>4.7269999999999985</v>
      </c>
      <c r="JFH36" s="548">
        <f>SUM($J$22:JFH33)-1</f>
        <v>4.7269999999999985</v>
      </c>
      <c r="JFI36" s="548">
        <f>SUM($J$22:JFI33)-1</f>
        <v>4.7269999999999985</v>
      </c>
      <c r="JFJ36" s="548">
        <f>SUM($J$22:JFJ33)-1</f>
        <v>4.7269999999999985</v>
      </c>
      <c r="JFK36" s="548">
        <f>SUM($J$22:JFK33)-1</f>
        <v>4.7269999999999985</v>
      </c>
      <c r="JFL36" s="548">
        <f>SUM($J$22:JFL33)-1</f>
        <v>4.7269999999999985</v>
      </c>
      <c r="JFM36" s="548">
        <f>SUM($J$22:JFM33)-1</f>
        <v>4.7269999999999985</v>
      </c>
      <c r="JFN36" s="548">
        <f>SUM($J$22:JFN33)-1</f>
        <v>4.7269999999999985</v>
      </c>
      <c r="JFO36" s="548">
        <f>SUM($J$22:JFO33)-1</f>
        <v>4.7269999999999985</v>
      </c>
      <c r="JFP36" s="548">
        <f>SUM($J$22:JFP33)-1</f>
        <v>4.7269999999999985</v>
      </c>
      <c r="JFQ36" s="548">
        <f>SUM($J$22:JFQ33)-1</f>
        <v>4.7269999999999985</v>
      </c>
      <c r="JFR36" s="548">
        <f>SUM($J$22:JFR33)-1</f>
        <v>4.7269999999999985</v>
      </c>
      <c r="JFS36" s="548">
        <f>SUM($J$22:JFS33)-1</f>
        <v>4.7269999999999985</v>
      </c>
      <c r="JFT36" s="548">
        <f>SUM($J$22:JFT33)-1</f>
        <v>4.7269999999999985</v>
      </c>
      <c r="JFU36" s="548">
        <f>SUM($J$22:JFU33)-1</f>
        <v>4.7269999999999985</v>
      </c>
      <c r="JFV36" s="548">
        <f>SUM($J$22:JFV33)-1</f>
        <v>4.7269999999999985</v>
      </c>
      <c r="JFW36" s="548">
        <f>SUM($J$22:JFW33)-1</f>
        <v>4.7269999999999985</v>
      </c>
      <c r="JFX36" s="548">
        <f>SUM($J$22:JFX33)-1</f>
        <v>4.7269999999999985</v>
      </c>
      <c r="JFY36" s="548">
        <f>SUM($J$22:JFY33)-1</f>
        <v>4.7269999999999985</v>
      </c>
      <c r="JFZ36" s="548">
        <f>SUM($J$22:JFZ33)-1</f>
        <v>4.7269999999999985</v>
      </c>
      <c r="JGA36" s="548">
        <f>SUM($J$22:JGA33)-1</f>
        <v>4.7269999999999985</v>
      </c>
      <c r="JGB36" s="548">
        <f>SUM($J$22:JGB33)-1</f>
        <v>4.7269999999999985</v>
      </c>
      <c r="JGC36" s="548">
        <f>SUM($J$22:JGC33)-1</f>
        <v>4.7269999999999985</v>
      </c>
      <c r="JGD36" s="548">
        <f>SUM($J$22:JGD33)-1</f>
        <v>4.7269999999999985</v>
      </c>
      <c r="JGE36" s="548">
        <f>SUM($J$22:JGE33)-1</f>
        <v>4.7269999999999985</v>
      </c>
      <c r="JGF36" s="548">
        <f>SUM($J$22:JGF33)-1</f>
        <v>4.7269999999999985</v>
      </c>
      <c r="JGG36" s="548">
        <f>SUM($J$22:JGG33)-1</f>
        <v>4.7269999999999985</v>
      </c>
      <c r="JGH36" s="548">
        <f>SUM($J$22:JGH33)-1</f>
        <v>4.7269999999999985</v>
      </c>
      <c r="JGI36" s="548">
        <f>SUM($J$22:JGI33)-1</f>
        <v>4.7269999999999985</v>
      </c>
      <c r="JGJ36" s="548">
        <f>SUM($J$22:JGJ33)-1</f>
        <v>4.7269999999999985</v>
      </c>
      <c r="JGK36" s="548">
        <f>SUM($J$22:JGK33)-1</f>
        <v>4.7269999999999985</v>
      </c>
      <c r="JGL36" s="548">
        <f>SUM($J$22:JGL33)-1</f>
        <v>4.7269999999999985</v>
      </c>
      <c r="JGM36" s="548">
        <f>SUM($J$22:JGM33)-1</f>
        <v>4.7269999999999985</v>
      </c>
      <c r="JGN36" s="548">
        <f>SUM($J$22:JGN33)-1</f>
        <v>4.7269999999999985</v>
      </c>
      <c r="JGO36" s="548">
        <f>SUM($J$22:JGO33)-1</f>
        <v>4.7269999999999985</v>
      </c>
      <c r="JGP36" s="548">
        <f>SUM($J$22:JGP33)-1</f>
        <v>4.7269999999999985</v>
      </c>
      <c r="JGQ36" s="548">
        <f>SUM($J$22:JGQ33)-1</f>
        <v>4.7269999999999985</v>
      </c>
      <c r="JGR36" s="548">
        <f>SUM($J$22:JGR33)-1</f>
        <v>4.7269999999999985</v>
      </c>
      <c r="JGS36" s="548">
        <f>SUM($J$22:JGS33)-1</f>
        <v>4.7269999999999985</v>
      </c>
      <c r="JGT36" s="548">
        <f>SUM($J$22:JGT33)-1</f>
        <v>4.7269999999999985</v>
      </c>
      <c r="JGU36" s="548">
        <f>SUM($J$22:JGU33)-1</f>
        <v>4.7269999999999985</v>
      </c>
      <c r="JGV36" s="548">
        <f>SUM($J$22:JGV33)-1</f>
        <v>4.7269999999999985</v>
      </c>
      <c r="JGW36" s="548">
        <f>SUM($J$22:JGW33)-1</f>
        <v>4.7269999999999985</v>
      </c>
      <c r="JGX36" s="548">
        <f>SUM($J$22:JGX33)-1</f>
        <v>4.7269999999999985</v>
      </c>
      <c r="JGY36" s="548">
        <f>SUM($J$22:JGY33)-1</f>
        <v>4.7269999999999985</v>
      </c>
      <c r="JGZ36" s="548">
        <f>SUM($J$22:JGZ33)-1</f>
        <v>4.7269999999999985</v>
      </c>
      <c r="JHA36" s="548">
        <f>SUM($J$22:JHA33)-1</f>
        <v>4.7269999999999985</v>
      </c>
      <c r="JHB36" s="548">
        <f>SUM($J$22:JHB33)-1</f>
        <v>4.7269999999999985</v>
      </c>
      <c r="JHC36" s="548">
        <f>SUM($J$22:JHC33)-1</f>
        <v>4.7269999999999985</v>
      </c>
      <c r="JHD36" s="548">
        <f>SUM($J$22:JHD33)-1</f>
        <v>4.7269999999999985</v>
      </c>
      <c r="JHE36" s="548">
        <f>SUM($J$22:JHE33)-1</f>
        <v>4.7269999999999985</v>
      </c>
      <c r="JHF36" s="548">
        <f>SUM($J$22:JHF33)-1</f>
        <v>4.7269999999999985</v>
      </c>
      <c r="JHG36" s="548">
        <f>SUM($J$22:JHG33)-1</f>
        <v>4.7269999999999985</v>
      </c>
      <c r="JHH36" s="548">
        <f>SUM($J$22:JHH33)-1</f>
        <v>4.7269999999999985</v>
      </c>
      <c r="JHI36" s="548">
        <f>SUM($J$22:JHI33)-1</f>
        <v>4.7269999999999985</v>
      </c>
      <c r="JHJ36" s="548">
        <f>SUM($J$22:JHJ33)-1</f>
        <v>4.7269999999999985</v>
      </c>
      <c r="JHK36" s="548">
        <f>SUM($J$22:JHK33)-1</f>
        <v>4.7269999999999985</v>
      </c>
      <c r="JHL36" s="548">
        <f>SUM($J$22:JHL33)-1</f>
        <v>4.7269999999999985</v>
      </c>
      <c r="JHM36" s="548">
        <f>SUM($J$22:JHM33)-1</f>
        <v>4.7269999999999985</v>
      </c>
      <c r="JHN36" s="548">
        <f>SUM($J$22:JHN33)-1</f>
        <v>4.7269999999999985</v>
      </c>
      <c r="JHO36" s="548">
        <f>SUM($J$22:JHO33)-1</f>
        <v>4.7269999999999985</v>
      </c>
      <c r="JHP36" s="548">
        <f>SUM($J$22:JHP33)-1</f>
        <v>4.7269999999999985</v>
      </c>
      <c r="JHQ36" s="548">
        <f>SUM($J$22:JHQ33)-1</f>
        <v>4.7269999999999985</v>
      </c>
      <c r="JHR36" s="548">
        <f>SUM($J$22:JHR33)-1</f>
        <v>4.7269999999999985</v>
      </c>
      <c r="JHS36" s="548">
        <f>SUM($J$22:JHS33)-1</f>
        <v>4.7269999999999985</v>
      </c>
      <c r="JHT36" s="548">
        <f>SUM($J$22:JHT33)-1</f>
        <v>4.7269999999999985</v>
      </c>
      <c r="JHU36" s="548">
        <f>SUM($J$22:JHU33)-1</f>
        <v>4.7269999999999985</v>
      </c>
      <c r="JHV36" s="548">
        <f>SUM($J$22:JHV33)-1</f>
        <v>4.7269999999999985</v>
      </c>
      <c r="JHW36" s="548">
        <f>SUM($J$22:JHW33)-1</f>
        <v>4.7269999999999985</v>
      </c>
      <c r="JHX36" s="548">
        <f>SUM($J$22:JHX33)-1</f>
        <v>4.7269999999999985</v>
      </c>
      <c r="JHY36" s="548">
        <f>SUM($J$22:JHY33)-1</f>
        <v>4.7269999999999985</v>
      </c>
      <c r="JHZ36" s="548">
        <f>SUM($J$22:JHZ33)-1</f>
        <v>4.7269999999999985</v>
      </c>
      <c r="JIA36" s="548">
        <f>SUM($J$22:JIA33)-1</f>
        <v>4.7269999999999985</v>
      </c>
      <c r="JIB36" s="548">
        <f>SUM($J$22:JIB33)-1</f>
        <v>4.7269999999999985</v>
      </c>
      <c r="JIC36" s="548">
        <f>SUM($J$22:JIC33)-1</f>
        <v>4.7269999999999985</v>
      </c>
      <c r="JID36" s="548">
        <f>SUM($J$22:JID33)-1</f>
        <v>4.7269999999999985</v>
      </c>
      <c r="JIE36" s="548">
        <f>SUM($J$22:JIE33)-1</f>
        <v>4.7269999999999985</v>
      </c>
      <c r="JIF36" s="548">
        <f>SUM($J$22:JIF33)-1</f>
        <v>4.7269999999999985</v>
      </c>
      <c r="JIG36" s="548">
        <f>SUM($J$22:JIG33)-1</f>
        <v>4.7269999999999985</v>
      </c>
      <c r="JIH36" s="548">
        <f>SUM($J$22:JIH33)-1</f>
        <v>4.7269999999999985</v>
      </c>
      <c r="JII36" s="548">
        <f>SUM($J$22:JII33)-1</f>
        <v>4.7269999999999985</v>
      </c>
      <c r="JIJ36" s="548">
        <f>SUM($J$22:JIJ33)-1</f>
        <v>4.7269999999999985</v>
      </c>
      <c r="JIK36" s="548">
        <f>SUM($J$22:JIK33)-1</f>
        <v>4.7269999999999985</v>
      </c>
      <c r="JIL36" s="548">
        <f>SUM($J$22:JIL33)-1</f>
        <v>4.7269999999999985</v>
      </c>
      <c r="JIM36" s="548">
        <f>SUM($J$22:JIM33)-1</f>
        <v>4.7269999999999985</v>
      </c>
      <c r="JIN36" s="548">
        <f>SUM($J$22:JIN33)-1</f>
        <v>4.7269999999999985</v>
      </c>
      <c r="JIO36" s="548">
        <f>SUM($J$22:JIO33)-1</f>
        <v>4.7269999999999985</v>
      </c>
      <c r="JIP36" s="548">
        <f>SUM($J$22:JIP33)-1</f>
        <v>4.7269999999999985</v>
      </c>
      <c r="JIQ36" s="548">
        <f>SUM($J$22:JIQ33)-1</f>
        <v>4.7269999999999985</v>
      </c>
      <c r="JIR36" s="548">
        <f>SUM($J$22:JIR33)-1</f>
        <v>4.7269999999999985</v>
      </c>
      <c r="JIS36" s="548">
        <f>SUM($J$22:JIS33)-1</f>
        <v>4.7269999999999985</v>
      </c>
      <c r="JIT36" s="548">
        <f>SUM($J$22:JIT33)-1</f>
        <v>4.7269999999999985</v>
      </c>
      <c r="JIU36" s="548">
        <f>SUM($J$22:JIU33)-1</f>
        <v>4.7269999999999985</v>
      </c>
      <c r="JIV36" s="548">
        <f>SUM($J$22:JIV33)-1</f>
        <v>4.7269999999999985</v>
      </c>
      <c r="JIW36" s="548">
        <f>SUM($J$22:JIW33)-1</f>
        <v>4.7269999999999985</v>
      </c>
      <c r="JIX36" s="548">
        <f>SUM($J$22:JIX33)-1</f>
        <v>4.7269999999999985</v>
      </c>
      <c r="JIY36" s="548">
        <f>SUM($J$22:JIY33)-1</f>
        <v>4.7269999999999985</v>
      </c>
      <c r="JIZ36" s="548">
        <f>SUM($J$22:JIZ33)-1</f>
        <v>4.7269999999999985</v>
      </c>
      <c r="JJA36" s="548">
        <f>SUM($J$22:JJA33)-1</f>
        <v>4.7269999999999985</v>
      </c>
      <c r="JJB36" s="548">
        <f>SUM($J$22:JJB33)-1</f>
        <v>4.7269999999999985</v>
      </c>
      <c r="JJC36" s="548">
        <f>SUM($J$22:JJC33)-1</f>
        <v>4.7269999999999985</v>
      </c>
      <c r="JJD36" s="548">
        <f>SUM($J$22:JJD33)-1</f>
        <v>4.7269999999999985</v>
      </c>
      <c r="JJE36" s="548">
        <f>SUM($J$22:JJE33)-1</f>
        <v>4.7269999999999985</v>
      </c>
      <c r="JJF36" s="548">
        <f>SUM($J$22:JJF33)-1</f>
        <v>4.7269999999999985</v>
      </c>
      <c r="JJG36" s="548">
        <f>SUM($J$22:JJG33)-1</f>
        <v>4.7269999999999985</v>
      </c>
      <c r="JJH36" s="548">
        <f>SUM($J$22:JJH33)-1</f>
        <v>4.7269999999999985</v>
      </c>
      <c r="JJI36" s="548">
        <f>SUM($J$22:JJI33)-1</f>
        <v>4.7269999999999985</v>
      </c>
      <c r="JJJ36" s="548">
        <f>SUM($J$22:JJJ33)-1</f>
        <v>4.7269999999999985</v>
      </c>
      <c r="JJK36" s="548">
        <f>SUM($J$22:JJK33)-1</f>
        <v>4.7269999999999985</v>
      </c>
      <c r="JJL36" s="548">
        <f>SUM($J$22:JJL33)-1</f>
        <v>4.7269999999999985</v>
      </c>
      <c r="JJM36" s="548">
        <f>SUM($J$22:JJM33)-1</f>
        <v>4.7269999999999985</v>
      </c>
      <c r="JJN36" s="548">
        <f>SUM($J$22:JJN33)-1</f>
        <v>4.7269999999999985</v>
      </c>
      <c r="JJO36" s="548">
        <f>SUM($J$22:JJO33)-1</f>
        <v>4.7269999999999985</v>
      </c>
      <c r="JJP36" s="548">
        <f>SUM($J$22:JJP33)-1</f>
        <v>4.7269999999999985</v>
      </c>
      <c r="JJQ36" s="548">
        <f>SUM($J$22:JJQ33)-1</f>
        <v>4.7269999999999985</v>
      </c>
      <c r="JJR36" s="548">
        <f>SUM($J$22:JJR33)-1</f>
        <v>4.7269999999999985</v>
      </c>
      <c r="JJS36" s="548">
        <f>SUM($J$22:JJS33)-1</f>
        <v>4.7269999999999985</v>
      </c>
      <c r="JJT36" s="548">
        <f>SUM($J$22:JJT33)-1</f>
        <v>4.7269999999999985</v>
      </c>
      <c r="JJU36" s="548">
        <f>SUM($J$22:JJU33)-1</f>
        <v>4.7269999999999985</v>
      </c>
      <c r="JJV36" s="548">
        <f>SUM($J$22:JJV33)-1</f>
        <v>4.7269999999999985</v>
      </c>
      <c r="JJW36" s="548">
        <f>SUM($J$22:JJW33)-1</f>
        <v>4.7269999999999985</v>
      </c>
      <c r="JJX36" s="548">
        <f>SUM($J$22:JJX33)-1</f>
        <v>4.7269999999999985</v>
      </c>
      <c r="JJY36" s="548">
        <f>SUM($J$22:JJY33)-1</f>
        <v>4.7269999999999985</v>
      </c>
      <c r="JJZ36" s="548">
        <f>SUM($J$22:JJZ33)-1</f>
        <v>4.7269999999999985</v>
      </c>
      <c r="JKA36" s="548">
        <f>SUM($J$22:JKA33)-1</f>
        <v>4.7269999999999985</v>
      </c>
      <c r="JKB36" s="548">
        <f>SUM($J$22:JKB33)-1</f>
        <v>4.7269999999999985</v>
      </c>
      <c r="JKC36" s="548">
        <f>SUM($J$22:JKC33)-1</f>
        <v>4.7269999999999985</v>
      </c>
      <c r="JKD36" s="548">
        <f>SUM($J$22:JKD33)-1</f>
        <v>4.7269999999999985</v>
      </c>
      <c r="JKE36" s="548">
        <f>SUM($J$22:JKE33)-1</f>
        <v>4.7269999999999985</v>
      </c>
      <c r="JKF36" s="548">
        <f>SUM($J$22:JKF33)-1</f>
        <v>4.7269999999999985</v>
      </c>
      <c r="JKG36" s="548">
        <f>SUM($J$22:JKG33)-1</f>
        <v>4.7269999999999985</v>
      </c>
      <c r="JKH36" s="548">
        <f>SUM($J$22:JKH33)-1</f>
        <v>4.7269999999999985</v>
      </c>
      <c r="JKI36" s="548">
        <f>SUM($J$22:JKI33)-1</f>
        <v>4.7269999999999985</v>
      </c>
      <c r="JKJ36" s="548">
        <f>SUM($J$22:JKJ33)-1</f>
        <v>4.7269999999999985</v>
      </c>
      <c r="JKK36" s="548">
        <f>SUM($J$22:JKK33)-1</f>
        <v>4.7269999999999985</v>
      </c>
      <c r="JKL36" s="548">
        <f>SUM($J$22:JKL33)-1</f>
        <v>4.7269999999999985</v>
      </c>
      <c r="JKM36" s="548">
        <f>SUM($J$22:JKM33)-1</f>
        <v>4.7269999999999985</v>
      </c>
      <c r="JKN36" s="548">
        <f>SUM($J$22:JKN33)-1</f>
        <v>4.7269999999999985</v>
      </c>
      <c r="JKO36" s="548">
        <f>SUM($J$22:JKO33)-1</f>
        <v>4.7269999999999985</v>
      </c>
      <c r="JKP36" s="548">
        <f>SUM($J$22:JKP33)-1</f>
        <v>4.7269999999999985</v>
      </c>
      <c r="JKQ36" s="548">
        <f>SUM($J$22:JKQ33)-1</f>
        <v>4.7269999999999985</v>
      </c>
      <c r="JKR36" s="548">
        <f>SUM($J$22:JKR33)-1</f>
        <v>4.7269999999999985</v>
      </c>
      <c r="JKS36" s="548">
        <f>SUM($J$22:JKS33)-1</f>
        <v>4.7269999999999985</v>
      </c>
      <c r="JKT36" s="548">
        <f>SUM($J$22:JKT33)-1</f>
        <v>4.7269999999999985</v>
      </c>
      <c r="JKU36" s="548">
        <f>SUM($J$22:JKU33)-1</f>
        <v>4.7269999999999985</v>
      </c>
      <c r="JKV36" s="548">
        <f>SUM($J$22:JKV33)-1</f>
        <v>4.7269999999999985</v>
      </c>
      <c r="JKW36" s="548">
        <f>SUM($J$22:JKW33)-1</f>
        <v>4.7269999999999985</v>
      </c>
      <c r="JKX36" s="548">
        <f>SUM($J$22:JKX33)-1</f>
        <v>4.7269999999999985</v>
      </c>
      <c r="JKY36" s="548">
        <f>SUM($J$22:JKY33)-1</f>
        <v>4.7269999999999985</v>
      </c>
      <c r="JKZ36" s="548">
        <f>SUM($J$22:JKZ33)-1</f>
        <v>4.7269999999999985</v>
      </c>
      <c r="JLA36" s="548">
        <f>SUM($J$22:JLA33)-1</f>
        <v>4.7269999999999985</v>
      </c>
      <c r="JLB36" s="548">
        <f>SUM($J$22:JLB33)-1</f>
        <v>4.7269999999999985</v>
      </c>
      <c r="JLC36" s="548">
        <f>SUM($J$22:JLC33)-1</f>
        <v>4.7269999999999985</v>
      </c>
      <c r="JLD36" s="548">
        <f>SUM($J$22:JLD33)-1</f>
        <v>4.7269999999999985</v>
      </c>
      <c r="JLE36" s="548">
        <f>SUM($J$22:JLE33)-1</f>
        <v>4.7269999999999985</v>
      </c>
      <c r="JLF36" s="548">
        <f>SUM($J$22:JLF33)-1</f>
        <v>4.7269999999999985</v>
      </c>
      <c r="JLG36" s="548">
        <f>SUM($J$22:JLG33)-1</f>
        <v>4.7269999999999985</v>
      </c>
      <c r="JLH36" s="548">
        <f>SUM($J$22:JLH33)-1</f>
        <v>4.7269999999999985</v>
      </c>
      <c r="JLI36" s="548">
        <f>SUM($J$22:JLI33)-1</f>
        <v>4.7269999999999985</v>
      </c>
      <c r="JLJ36" s="548">
        <f>SUM($J$22:JLJ33)-1</f>
        <v>4.7269999999999985</v>
      </c>
      <c r="JLK36" s="548">
        <f>SUM($J$22:JLK33)-1</f>
        <v>4.7269999999999985</v>
      </c>
      <c r="JLL36" s="548">
        <f>SUM($J$22:JLL33)-1</f>
        <v>4.7269999999999985</v>
      </c>
      <c r="JLM36" s="548">
        <f>SUM($J$22:JLM33)-1</f>
        <v>4.7269999999999985</v>
      </c>
      <c r="JLN36" s="548">
        <f>SUM($J$22:JLN33)-1</f>
        <v>4.7269999999999985</v>
      </c>
      <c r="JLO36" s="548">
        <f>SUM($J$22:JLO33)-1</f>
        <v>4.7269999999999985</v>
      </c>
      <c r="JLP36" s="548">
        <f>SUM($J$22:JLP33)-1</f>
        <v>4.7269999999999985</v>
      </c>
      <c r="JLQ36" s="548">
        <f>SUM($J$22:JLQ33)-1</f>
        <v>4.7269999999999985</v>
      </c>
      <c r="JLR36" s="548">
        <f>SUM($J$22:JLR33)-1</f>
        <v>4.7269999999999985</v>
      </c>
      <c r="JLS36" s="548">
        <f>SUM($J$22:JLS33)-1</f>
        <v>4.7269999999999985</v>
      </c>
      <c r="JLT36" s="548">
        <f>SUM($J$22:JLT33)-1</f>
        <v>4.7269999999999985</v>
      </c>
      <c r="JLU36" s="548">
        <f>SUM($J$22:JLU33)-1</f>
        <v>4.7269999999999985</v>
      </c>
      <c r="JLV36" s="548">
        <f>SUM($J$22:JLV33)-1</f>
        <v>4.7269999999999985</v>
      </c>
      <c r="JLW36" s="548">
        <f>SUM($J$22:JLW33)-1</f>
        <v>4.7269999999999985</v>
      </c>
      <c r="JLX36" s="548">
        <f>SUM($J$22:JLX33)-1</f>
        <v>4.7269999999999985</v>
      </c>
      <c r="JLY36" s="548">
        <f>SUM($J$22:JLY33)-1</f>
        <v>4.7269999999999985</v>
      </c>
      <c r="JLZ36" s="548">
        <f>SUM($J$22:JLZ33)-1</f>
        <v>4.7269999999999985</v>
      </c>
      <c r="JMA36" s="548">
        <f>SUM($J$22:JMA33)-1</f>
        <v>4.7269999999999985</v>
      </c>
      <c r="JMB36" s="548">
        <f>SUM($J$22:JMB33)-1</f>
        <v>4.7269999999999985</v>
      </c>
      <c r="JMC36" s="548">
        <f>SUM($J$22:JMC33)-1</f>
        <v>4.7269999999999985</v>
      </c>
      <c r="JMD36" s="548">
        <f>SUM($J$22:JMD33)-1</f>
        <v>4.7269999999999985</v>
      </c>
      <c r="JME36" s="548">
        <f>SUM($J$22:JME33)-1</f>
        <v>4.7269999999999985</v>
      </c>
      <c r="JMF36" s="548">
        <f>SUM($J$22:JMF33)-1</f>
        <v>4.7269999999999985</v>
      </c>
      <c r="JMG36" s="548">
        <f>SUM($J$22:JMG33)-1</f>
        <v>4.7269999999999985</v>
      </c>
      <c r="JMH36" s="548">
        <f>SUM($J$22:JMH33)-1</f>
        <v>4.7269999999999985</v>
      </c>
      <c r="JMI36" s="548">
        <f>SUM($J$22:JMI33)-1</f>
        <v>4.7269999999999985</v>
      </c>
      <c r="JMJ36" s="548">
        <f>SUM($J$22:JMJ33)-1</f>
        <v>4.7269999999999985</v>
      </c>
      <c r="JMK36" s="548">
        <f>SUM($J$22:JMK33)-1</f>
        <v>4.7269999999999985</v>
      </c>
      <c r="JML36" s="548">
        <f>SUM($J$22:JML33)-1</f>
        <v>4.7269999999999985</v>
      </c>
      <c r="JMM36" s="548">
        <f>SUM($J$22:JMM33)-1</f>
        <v>4.7269999999999985</v>
      </c>
      <c r="JMN36" s="548">
        <f>SUM($J$22:JMN33)-1</f>
        <v>4.7269999999999985</v>
      </c>
      <c r="JMO36" s="548">
        <f>SUM($J$22:JMO33)-1</f>
        <v>4.7269999999999985</v>
      </c>
      <c r="JMP36" s="548">
        <f>SUM($J$22:JMP33)-1</f>
        <v>4.7269999999999985</v>
      </c>
      <c r="JMQ36" s="548">
        <f>SUM($J$22:JMQ33)-1</f>
        <v>4.7269999999999985</v>
      </c>
      <c r="JMR36" s="548">
        <f>SUM($J$22:JMR33)-1</f>
        <v>4.7269999999999985</v>
      </c>
      <c r="JMS36" s="548">
        <f>SUM($J$22:JMS33)-1</f>
        <v>4.7269999999999985</v>
      </c>
      <c r="JMT36" s="548">
        <f>SUM($J$22:JMT33)-1</f>
        <v>4.7269999999999985</v>
      </c>
      <c r="JMU36" s="548">
        <f>SUM($J$22:JMU33)-1</f>
        <v>4.7269999999999985</v>
      </c>
      <c r="JMV36" s="548">
        <f>SUM($J$22:JMV33)-1</f>
        <v>4.7269999999999985</v>
      </c>
      <c r="JMW36" s="548">
        <f>SUM($J$22:JMW33)-1</f>
        <v>4.7269999999999985</v>
      </c>
      <c r="JMX36" s="548">
        <f>SUM($J$22:JMX33)-1</f>
        <v>4.7269999999999985</v>
      </c>
      <c r="JMY36" s="548">
        <f>SUM($J$22:JMY33)-1</f>
        <v>4.7269999999999985</v>
      </c>
      <c r="JMZ36" s="548">
        <f>SUM($J$22:JMZ33)-1</f>
        <v>4.7269999999999985</v>
      </c>
      <c r="JNA36" s="548">
        <f>SUM($J$22:JNA33)-1</f>
        <v>4.7269999999999985</v>
      </c>
      <c r="JNB36" s="548">
        <f>SUM($J$22:JNB33)-1</f>
        <v>4.7269999999999985</v>
      </c>
      <c r="JNC36" s="548">
        <f>SUM($J$22:JNC33)-1</f>
        <v>4.7269999999999985</v>
      </c>
      <c r="JND36" s="548">
        <f>SUM($J$22:JND33)-1</f>
        <v>4.7269999999999985</v>
      </c>
      <c r="JNE36" s="548">
        <f>SUM($J$22:JNE33)-1</f>
        <v>4.7269999999999985</v>
      </c>
      <c r="JNF36" s="548">
        <f>SUM($J$22:JNF33)-1</f>
        <v>4.7269999999999985</v>
      </c>
      <c r="JNG36" s="548">
        <f>SUM($J$22:JNG33)-1</f>
        <v>4.7269999999999985</v>
      </c>
      <c r="JNH36" s="548">
        <f>SUM($J$22:JNH33)-1</f>
        <v>4.7269999999999985</v>
      </c>
      <c r="JNI36" s="548">
        <f>SUM($J$22:JNI33)-1</f>
        <v>4.7269999999999985</v>
      </c>
      <c r="JNJ36" s="548">
        <f>SUM($J$22:JNJ33)-1</f>
        <v>4.7269999999999985</v>
      </c>
      <c r="JNK36" s="548">
        <f>SUM($J$22:JNK33)-1</f>
        <v>4.7269999999999985</v>
      </c>
      <c r="JNL36" s="548">
        <f>SUM($J$22:JNL33)-1</f>
        <v>4.7269999999999985</v>
      </c>
      <c r="JNM36" s="548">
        <f>SUM($J$22:JNM33)-1</f>
        <v>4.7269999999999985</v>
      </c>
      <c r="JNN36" s="548">
        <f>SUM($J$22:JNN33)-1</f>
        <v>4.7269999999999985</v>
      </c>
      <c r="JNO36" s="548">
        <f>SUM($J$22:JNO33)-1</f>
        <v>4.7269999999999985</v>
      </c>
      <c r="JNP36" s="548">
        <f>SUM($J$22:JNP33)-1</f>
        <v>4.7269999999999985</v>
      </c>
      <c r="JNQ36" s="548">
        <f>SUM($J$22:JNQ33)-1</f>
        <v>4.7269999999999985</v>
      </c>
      <c r="JNR36" s="548">
        <f>SUM($J$22:JNR33)-1</f>
        <v>4.7269999999999985</v>
      </c>
      <c r="JNS36" s="548">
        <f>SUM($J$22:JNS33)-1</f>
        <v>4.7269999999999985</v>
      </c>
      <c r="JNT36" s="548">
        <f>SUM($J$22:JNT33)-1</f>
        <v>4.7269999999999985</v>
      </c>
      <c r="JNU36" s="548">
        <f>SUM($J$22:JNU33)-1</f>
        <v>4.7269999999999985</v>
      </c>
      <c r="JNV36" s="548">
        <f>SUM($J$22:JNV33)-1</f>
        <v>4.7269999999999985</v>
      </c>
      <c r="JNW36" s="548">
        <f>SUM($J$22:JNW33)-1</f>
        <v>4.7269999999999985</v>
      </c>
      <c r="JNX36" s="548">
        <f>SUM($J$22:JNX33)-1</f>
        <v>4.7269999999999985</v>
      </c>
      <c r="JNY36" s="548">
        <f>SUM($J$22:JNY33)-1</f>
        <v>4.7269999999999985</v>
      </c>
      <c r="JNZ36" s="548">
        <f>SUM($J$22:JNZ33)-1</f>
        <v>4.7269999999999985</v>
      </c>
      <c r="JOA36" s="548">
        <f>SUM($J$22:JOA33)-1</f>
        <v>4.7269999999999985</v>
      </c>
      <c r="JOB36" s="548">
        <f>SUM($J$22:JOB33)-1</f>
        <v>4.7269999999999985</v>
      </c>
      <c r="JOC36" s="548">
        <f>SUM($J$22:JOC33)-1</f>
        <v>4.7269999999999985</v>
      </c>
      <c r="JOD36" s="548">
        <f>SUM($J$22:JOD33)-1</f>
        <v>4.7269999999999985</v>
      </c>
      <c r="JOE36" s="548">
        <f>SUM($J$22:JOE33)-1</f>
        <v>4.7269999999999985</v>
      </c>
      <c r="JOF36" s="548">
        <f>SUM($J$22:JOF33)-1</f>
        <v>4.7269999999999985</v>
      </c>
      <c r="JOG36" s="548">
        <f>SUM($J$22:JOG33)-1</f>
        <v>4.7269999999999985</v>
      </c>
      <c r="JOH36" s="548">
        <f>SUM($J$22:JOH33)-1</f>
        <v>4.7269999999999985</v>
      </c>
      <c r="JOI36" s="548">
        <f>SUM($J$22:JOI33)-1</f>
        <v>4.7269999999999985</v>
      </c>
      <c r="JOJ36" s="548">
        <f>SUM($J$22:JOJ33)-1</f>
        <v>4.7269999999999985</v>
      </c>
      <c r="JOK36" s="548">
        <f>SUM($J$22:JOK33)-1</f>
        <v>4.7269999999999985</v>
      </c>
      <c r="JOL36" s="548">
        <f>SUM($J$22:JOL33)-1</f>
        <v>4.7269999999999985</v>
      </c>
      <c r="JOM36" s="548">
        <f>SUM($J$22:JOM33)-1</f>
        <v>4.7269999999999985</v>
      </c>
      <c r="JON36" s="548">
        <f>SUM($J$22:JON33)-1</f>
        <v>4.7269999999999985</v>
      </c>
      <c r="JOO36" s="548">
        <f>SUM($J$22:JOO33)-1</f>
        <v>4.7269999999999985</v>
      </c>
      <c r="JOP36" s="548">
        <f>SUM($J$22:JOP33)-1</f>
        <v>4.7269999999999985</v>
      </c>
      <c r="JOQ36" s="548">
        <f>SUM($J$22:JOQ33)-1</f>
        <v>4.7269999999999985</v>
      </c>
      <c r="JOR36" s="548">
        <f>SUM($J$22:JOR33)-1</f>
        <v>4.7269999999999985</v>
      </c>
      <c r="JOS36" s="548">
        <f>SUM($J$22:JOS33)-1</f>
        <v>4.7269999999999985</v>
      </c>
      <c r="JOT36" s="548">
        <f>SUM($J$22:JOT33)-1</f>
        <v>4.7269999999999985</v>
      </c>
      <c r="JOU36" s="548">
        <f>SUM($J$22:JOU33)-1</f>
        <v>4.7269999999999985</v>
      </c>
      <c r="JOV36" s="548">
        <f>SUM($J$22:JOV33)-1</f>
        <v>4.7269999999999985</v>
      </c>
      <c r="JOW36" s="548">
        <f>SUM($J$22:JOW33)-1</f>
        <v>4.7269999999999985</v>
      </c>
      <c r="JOX36" s="548">
        <f>SUM($J$22:JOX33)-1</f>
        <v>4.7269999999999985</v>
      </c>
      <c r="JOY36" s="548">
        <f>SUM($J$22:JOY33)-1</f>
        <v>4.7269999999999985</v>
      </c>
      <c r="JOZ36" s="548">
        <f>SUM($J$22:JOZ33)-1</f>
        <v>4.7269999999999985</v>
      </c>
      <c r="JPA36" s="548">
        <f>SUM($J$22:JPA33)-1</f>
        <v>4.7269999999999985</v>
      </c>
      <c r="JPB36" s="548">
        <f>SUM($J$22:JPB33)-1</f>
        <v>4.7269999999999985</v>
      </c>
      <c r="JPC36" s="548">
        <f>SUM($J$22:JPC33)-1</f>
        <v>4.7269999999999985</v>
      </c>
      <c r="JPD36" s="548">
        <f>SUM($J$22:JPD33)-1</f>
        <v>4.7269999999999985</v>
      </c>
      <c r="JPE36" s="548">
        <f>SUM($J$22:JPE33)-1</f>
        <v>4.7269999999999985</v>
      </c>
      <c r="JPF36" s="548">
        <f>SUM($J$22:JPF33)-1</f>
        <v>4.7269999999999985</v>
      </c>
      <c r="JPG36" s="548">
        <f>SUM($J$22:JPG33)-1</f>
        <v>4.7269999999999985</v>
      </c>
      <c r="JPH36" s="548">
        <f>SUM($J$22:JPH33)-1</f>
        <v>4.7269999999999985</v>
      </c>
      <c r="JPI36" s="548">
        <f>SUM($J$22:JPI33)-1</f>
        <v>4.7269999999999985</v>
      </c>
      <c r="JPJ36" s="548">
        <f>SUM($J$22:JPJ33)-1</f>
        <v>4.7269999999999985</v>
      </c>
      <c r="JPK36" s="548">
        <f>SUM($J$22:JPK33)-1</f>
        <v>4.7269999999999985</v>
      </c>
      <c r="JPL36" s="548">
        <f>SUM($J$22:JPL33)-1</f>
        <v>4.7269999999999985</v>
      </c>
      <c r="JPM36" s="548">
        <f>SUM($J$22:JPM33)-1</f>
        <v>4.7269999999999985</v>
      </c>
      <c r="JPN36" s="548">
        <f>SUM($J$22:JPN33)-1</f>
        <v>4.7269999999999985</v>
      </c>
      <c r="JPO36" s="548">
        <f>SUM($J$22:JPO33)-1</f>
        <v>4.7269999999999985</v>
      </c>
      <c r="JPP36" s="548">
        <f>SUM($J$22:JPP33)-1</f>
        <v>4.7269999999999985</v>
      </c>
      <c r="JPQ36" s="548">
        <f>SUM($J$22:JPQ33)-1</f>
        <v>4.7269999999999985</v>
      </c>
      <c r="JPR36" s="548">
        <f>SUM($J$22:JPR33)-1</f>
        <v>4.7269999999999985</v>
      </c>
      <c r="JPS36" s="548">
        <f>SUM($J$22:JPS33)-1</f>
        <v>4.7269999999999985</v>
      </c>
      <c r="JPT36" s="548">
        <f>SUM($J$22:JPT33)-1</f>
        <v>4.7269999999999985</v>
      </c>
      <c r="JPU36" s="548">
        <f>SUM($J$22:JPU33)-1</f>
        <v>4.7269999999999985</v>
      </c>
      <c r="JPV36" s="548">
        <f>SUM($J$22:JPV33)-1</f>
        <v>4.7269999999999985</v>
      </c>
      <c r="JPW36" s="548">
        <f>SUM($J$22:JPW33)-1</f>
        <v>4.7269999999999985</v>
      </c>
      <c r="JPX36" s="548">
        <f>SUM($J$22:JPX33)-1</f>
        <v>4.7269999999999985</v>
      </c>
      <c r="JPY36" s="548">
        <f>SUM($J$22:JPY33)-1</f>
        <v>4.7269999999999985</v>
      </c>
      <c r="JPZ36" s="548">
        <f>SUM($J$22:JPZ33)-1</f>
        <v>4.7269999999999985</v>
      </c>
      <c r="JQA36" s="548">
        <f>SUM($J$22:JQA33)-1</f>
        <v>4.7269999999999985</v>
      </c>
      <c r="JQB36" s="548">
        <f>SUM($J$22:JQB33)-1</f>
        <v>4.7269999999999985</v>
      </c>
      <c r="JQC36" s="548">
        <f>SUM($J$22:JQC33)-1</f>
        <v>4.7269999999999985</v>
      </c>
      <c r="JQD36" s="548">
        <f>SUM($J$22:JQD33)-1</f>
        <v>4.7269999999999985</v>
      </c>
      <c r="JQE36" s="548">
        <f>SUM($J$22:JQE33)-1</f>
        <v>4.7269999999999985</v>
      </c>
      <c r="JQF36" s="548">
        <f>SUM($J$22:JQF33)-1</f>
        <v>4.7269999999999985</v>
      </c>
      <c r="JQG36" s="548">
        <f>SUM($J$22:JQG33)-1</f>
        <v>4.7269999999999985</v>
      </c>
      <c r="JQH36" s="548">
        <f>SUM($J$22:JQH33)-1</f>
        <v>4.7269999999999985</v>
      </c>
      <c r="JQI36" s="548">
        <f>SUM($J$22:JQI33)-1</f>
        <v>4.7269999999999985</v>
      </c>
      <c r="JQJ36" s="548">
        <f>SUM($J$22:JQJ33)-1</f>
        <v>4.7269999999999985</v>
      </c>
      <c r="JQK36" s="548">
        <f>SUM($J$22:JQK33)-1</f>
        <v>4.7269999999999985</v>
      </c>
      <c r="JQL36" s="548">
        <f>SUM($J$22:JQL33)-1</f>
        <v>4.7269999999999985</v>
      </c>
      <c r="JQM36" s="548">
        <f>SUM($J$22:JQM33)-1</f>
        <v>4.7269999999999985</v>
      </c>
      <c r="JQN36" s="548">
        <f>SUM($J$22:JQN33)-1</f>
        <v>4.7269999999999985</v>
      </c>
      <c r="JQO36" s="548">
        <f>SUM($J$22:JQO33)-1</f>
        <v>4.7269999999999985</v>
      </c>
      <c r="JQP36" s="548">
        <f>SUM($J$22:JQP33)-1</f>
        <v>4.7269999999999985</v>
      </c>
      <c r="JQQ36" s="548">
        <f>SUM($J$22:JQQ33)-1</f>
        <v>4.7269999999999985</v>
      </c>
      <c r="JQR36" s="548">
        <f>SUM($J$22:JQR33)-1</f>
        <v>4.7269999999999985</v>
      </c>
      <c r="JQS36" s="548">
        <f>SUM($J$22:JQS33)-1</f>
        <v>4.7269999999999985</v>
      </c>
      <c r="JQT36" s="548">
        <f>SUM($J$22:JQT33)-1</f>
        <v>4.7269999999999985</v>
      </c>
      <c r="JQU36" s="548">
        <f>SUM($J$22:JQU33)-1</f>
        <v>4.7269999999999985</v>
      </c>
      <c r="JQV36" s="548">
        <f>SUM($J$22:JQV33)-1</f>
        <v>4.7269999999999985</v>
      </c>
      <c r="JQW36" s="548">
        <f>SUM($J$22:JQW33)-1</f>
        <v>4.7269999999999985</v>
      </c>
      <c r="JQX36" s="548">
        <f>SUM($J$22:JQX33)-1</f>
        <v>4.7269999999999985</v>
      </c>
      <c r="JQY36" s="548">
        <f>SUM($J$22:JQY33)-1</f>
        <v>4.7269999999999985</v>
      </c>
      <c r="JQZ36" s="548">
        <f>SUM($J$22:JQZ33)-1</f>
        <v>4.7269999999999985</v>
      </c>
      <c r="JRA36" s="548">
        <f>SUM($J$22:JRA33)-1</f>
        <v>4.7269999999999985</v>
      </c>
      <c r="JRB36" s="548">
        <f>SUM($J$22:JRB33)-1</f>
        <v>4.7269999999999985</v>
      </c>
      <c r="JRC36" s="548">
        <f>SUM($J$22:JRC33)-1</f>
        <v>4.7269999999999985</v>
      </c>
      <c r="JRD36" s="548">
        <f>SUM($J$22:JRD33)-1</f>
        <v>4.7269999999999985</v>
      </c>
      <c r="JRE36" s="548">
        <f>SUM($J$22:JRE33)-1</f>
        <v>4.7269999999999985</v>
      </c>
      <c r="JRF36" s="548">
        <f>SUM($J$22:JRF33)-1</f>
        <v>4.7269999999999985</v>
      </c>
      <c r="JRG36" s="548">
        <f>SUM($J$22:JRG33)-1</f>
        <v>4.7269999999999985</v>
      </c>
      <c r="JRH36" s="548">
        <f>SUM($J$22:JRH33)-1</f>
        <v>4.7269999999999985</v>
      </c>
      <c r="JRI36" s="548">
        <f>SUM($J$22:JRI33)-1</f>
        <v>4.7269999999999985</v>
      </c>
      <c r="JRJ36" s="548">
        <f>SUM($J$22:JRJ33)-1</f>
        <v>4.7269999999999985</v>
      </c>
      <c r="JRK36" s="548">
        <f>SUM($J$22:JRK33)-1</f>
        <v>4.7269999999999985</v>
      </c>
      <c r="JRL36" s="548">
        <f>SUM($J$22:JRL33)-1</f>
        <v>4.7269999999999985</v>
      </c>
      <c r="JRM36" s="548">
        <f>SUM($J$22:JRM33)-1</f>
        <v>4.7269999999999985</v>
      </c>
      <c r="JRN36" s="548">
        <f>SUM($J$22:JRN33)-1</f>
        <v>4.7269999999999985</v>
      </c>
      <c r="JRO36" s="548">
        <f>SUM($J$22:JRO33)-1</f>
        <v>4.7269999999999985</v>
      </c>
      <c r="JRP36" s="548">
        <f>SUM($J$22:JRP33)-1</f>
        <v>4.7269999999999985</v>
      </c>
      <c r="JRQ36" s="548">
        <f>SUM($J$22:JRQ33)-1</f>
        <v>4.7269999999999985</v>
      </c>
      <c r="JRR36" s="548">
        <f>SUM($J$22:JRR33)-1</f>
        <v>4.7269999999999985</v>
      </c>
      <c r="JRS36" s="548">
        <f>SUM($J$22:JRS33)-1</f>
        <v>4.7269999999999985</v>
      </c>
      <c r="JRT36" s="548">
        <f>SUM($J$22:JRT33)-1</f>
        <v>4.7269999999999985</v>
      </c>
      <c r="JRU36" s="548">
        <f>SUM($J$22:JRU33)-1</f>
        <v>4.7269999999999985</v>
      </c>
      <c r="JRV36" s="548">
        <f>SUM($J$22:JRV33)-1</f>
        <v>4.7269999999999985</v>
      </c>
      <c r="JRW36" s="548">
        <f>SUM($J$22:JRW33)-1</f>
        <v>4.7269999999999985</v>
      </c>
      <c r="JRX36" s="548">
        <f>SUM($J$22:JRX33)-1</f>
        <v>4.7269999999999985</v>
      </c>
      <c r="JRY36" s="548">
        <f>SUM($J$22:JRY33)-1</f>
        <v>4.7269999999999985</v>
      </c>
      <c r="JRZ36" s="548">
        <f>SUM($J$22:JRZ33)-1</f>
        <v>4.7269999999999985</v>
      </c>
      <c r="JSA36" s="548">
        <f>SUM($J$22:JSA33)-1</f>
        <v>4.7269999999999985</v>
      </c>
      <c r="JSB36" s="548">
        <f>SUM($J$22:JSB33)-1</f>
        <v>4.7269999999999985</v>
      </c>
      <c r="JSC36" s="548">
        <f>SUM($J$22:JSC33)-1</f>
        <v>4.7269999999999985</v>
      </c>
      <c r="JSD36" s="548">
        <f>SUM($J$22:JSD33)-1</f>
        <v>4.7269999999999985</v>
      </c>
      <c r="JSE36" s="548">
        <f>SUM($J$22:JSE33)-1</f>
        <v>4.7269999999999985</v>
      </c>
      <c r="JSF36" s="548">
        <f>SUM($J$22:JSF33)-1</f>
        <v>4.7269999999999985</v>
      </c>
      <c r="JSG36" s="548">
        <f>SUM($J$22:JSG33)-1</f>
        <v>4.7269999999999985</v>
      </c>
      <c r="JSH36" s="548">
        <f>SUM($J$22:JSH33)-1</f>
        <v>4.7269999999999985</v>
      </c>
      <c r="JSI36" s="548">
        <f>SUM($J$22:JSI33)-1</f>
        <v>4.7269999999999985</v>
      </c>
      <c r="JSJ36" s="548">
        <f>SUM($J$22:JSJ33)-1</f>
        <v>4.7269999999999985</v>
      </c>
      <c r="JSK36" s="548">
        <f>SUM($J$22:JSK33)-1</f>
        <v>4.7269999999999985</v>
      </c>
      <c r="JSL36" s="548">
        <f>SUM($J$22:JSL33)-1</f>
        <v>4.7269999999999985</v>
      </c>
      <c r="JSM36" s="548">
        <f>SUM($J$22:JSM33)-1</f>
        <v>4.7269999999999985</v>
      </c>
      <c r="JSN36" s="548">
        <f>SUM($J$22:JSN33)-1</f>
        <v>4.7269999999999985</v>
      </c>
      <c r="JSO36" s="548">
        <f>SUM($J$22:JSO33)-1</f>
        <v>4.7269999999999985</v>
      </c>
      <c r="JSP36" s="548">
        <f>SUM($J$22:JSP33)-1</f>
        <v>4.7269999999999985</v>
      </c>
      <c r="JSQ36" s="548">
        <f>SUM($J$22:JSQ33)-1</f>
        <v>4.7269999999999985</v>
      </c>
      <c r="JSR36" s="548">
        <f>SUM($J$22:JSR33)-1</f>
        <v>4.7269999999999985</v>
      </c>
      <c r="JSS36" s="548">
        <f>SUM($J$22:JSS33)-1</f>
        <v>4.7269999999999985</v>
      </c>
      <c r="JST36" s="548">
        <f>SUM($J$22:JST33)-1</f>
        <v>4.7269999999999985</v>
      </c>
      <c r="JSU36" s="548">
        <f>SUM($J$22:JSU33)-1</f>
        <v>4.7269999999999985</v>
      </c>
      <c r="JSV36" s="548">
        <f>SUM($J$22:JSV33)-1</f>
        <v>4.7269999999999985</v>
      </c>
      <c r="JSW36" s="548">
        <f>SUM($J$22:JSW33)-1</f>
        <v>4.7269999999999985</v>
      </c>
      <c r="JSX36" s="548">
        <f>SUM($J$22:JSX33)-1</f>
        <v>4.7269999999999985</v>
      </c>
      <c r="JSY36" s="548">
        <f>SUM($J$22:JSY33)-1</f>
        <v>4.7269999999999985</v>
      </c>
      <c r="JSZ36" s="548">
        <f>SUM($J$22:JSZ33)-1</f>
        <v>4.7269999999999985</v>
      </c>
      <c r="JTA36" s="548">
        <f>SUM($J$22:JTA33)-1</f>
        <v>4.7269999999999985</v>
      </c>
      <c r="JTB36" s="548">
        <f>SUM($J$22:JTB33)-1</f>
        <v>4.7269999999999985</v>
      </c>
      <c r="JTC36" s="548">
        <f>SUM($J$22:JTC33)-1</f>
        <v>4.7269999999999985</v>
      </c>
      <c r="JTD36" s="548">
        <f>SUM($J$22:JTD33)-1</f>
        <v>4.7269999999999985</v>
      </c>
      <c r="JTE36" s="548">
        <f>SUM($J$22:JTE33)-1</f>
        <v>4.7269999999999985</v>
      </c>
      <c r="JTF36" s="548">
        <f>SUM($J$22:JTF33)-1</f>
        <v>4.7269999999999985</v>
      </c>
      <c r="JTG36" s="548">
        <f>SUM($J$22:JTG33)-1</f>
        <v>4.7269999999999985</v>
      </c>
      <c r="JTH36" s="548">
        <f>SUM($J$22:JTH33)-1</f>
        <v>4.7269999999999985</v>
      </c>
      <c r="JTI36" s="548">
        <f>SUM($J$22:JTI33)-1</f>
        <v>4.7269999999999985</v>
      </c>
      <c r="JTJ36" s="548">
        <f>SUM($J$22:JTJ33)-1</f>
        <v>4.7269999999999985</v>
      </c>
      <c r="JTK36" s="548">
        <f>SUM($J$22:JTK33)-1</f>
        <v>4.7269999999999985</v>
      </c>
      <c r="JTL36" s="548">
        <f>SUM($J$22:JTL33)-1</f>
        <v>4.7269999999999985</v>
      </c>
      <c r="JTM36" s="548">
        <f>SUM($J$22:JTM33)-1</f>
        <v>4.7269999999999985</v>
      </c>
      <c r="JTN36" s="548">
        <f>SUM($J$22:JTN33)-1</f>
        <v>4.7269999999999985</v>
      </c>
      <c r="JTO36" s="548">
        <f>SUM($J$22:JTO33)-1</f>
        <v>4.7269999999999985</v>
      </c>
      <c r="JTP36" s="548">
        <f>SUM($J$22:JTP33)-1</f>
        <v>4.7269999999999985</v>
      </c>
      <c r="JTQ36" s="548">
        <f>SUM($J$22:JTQ33)-1</f>
        <v>4.7269999999999985</v>
      </c>
      <c r="JTR36" s="548">
        <f>SUM($J$22:JTR33)-1</f>
        <v>4.7269999999999985</v>
      </c>
      <c r="JTS36" s="548">
        <f>SUM($J$22:JTS33)-1</f>
        <v>4.7269999999999985</v>
      </c>
      <c r="JTT36" s="548">
        <f>SUM($J$22:JTT33)-1</f>
        <v>4.7269999999999985</v>
      </c>
      <c r="JTU36" s="548">
        <f>SUM($J$22:JTU33)-1</f>
        <v>4.7269999999999985</v>
      </c>
      <c r="JTV36" s="548">
        <f>SUM($J$22:JTV33)-1</f>
        <v>4.7269999999999985</v>
      </c>
      <c r="JTW36" s="548">
        <f>SUM($J$22:JTW33)-1</f>
        <v>4.7269999999999985</v>
      </c>
      <c r="JTX36" s="548">
        <f>SUM($J$22:JTX33)-1</f>
        <v>4.7269999999999985</v>
      </c>
      <c r="JTY36" s="548">
        <f>SUM($J$22:JTY33)-1</f>
        <v>4.7269999999999985</v>
      </c>
      <c r="JTZ36" s="548">
        <f>SUM($J$22:JTZ33)-1</f>
        <v>4.7269999999999985</v>
      </c>
      <c r="JUA36" s="548">
        <f>SUM($J$22:JUA33)-1</f>
        <v>4.7269999999999985</v>
      </c>
      <c r="JUB36" s="548">
        <f>SUM($J$22:JUB33)-1</f>
        <v>4.7269999999999985</v>
      </c>
      <c r="JUC36" s="548">
        <f>SUM($J$22:JUC33)-1</f>
        <v>4.7269999999999985</v>
      </c>
      <c r="JUD36" s="548">
        <f>SUM($J$22:JUD33)-1</f>
        <v>4.7269999999999985</v>
      </c>
      <c r="JUE36" s="548">
        <f>SUM($J$22:JUE33)-1</f>
        <v>4.7269999999999985</v>
      </c>
      <c r="JUF36" s="548">
        <f>SUM($J$22:JUF33)-1</f>
        <v>4.7269999999999985</v>
      </c>
      <c r="JUG36" s="548">
        <f>SUM($J$22:JUG33)-1</f>
        <v>4.7269999999999985</v>
      </c>
      <c r="JUH36" s="548">
        <f>SUM($J$22:JUH33)-1</f>
        <v>4.7269999999999985</v>
      </c>
      <c r="JUI36" s="548">
        <f>SUM($J$22:JUI33)-1</f>
        <v>4.7269999999999985</v>
      </c>
      <c r="JUJ36" s="548">
        <f>SUM($J$22:JUJ33)-1</f>
        <v>4.7269999999999985</v>
      </c>
      <c r="JUK36" s="548">
        <f>SUM($J$22:JUK33)-1</f>
        <v>4.7269999999999985</v>
      </c>
      <c r="JUL36" s="548">
        <f>SUM($J$22:JUL33)-1</f>
        <v>4.7269999999999985</v>
      </c>
      <c r="JUM36" s="548">
        <f>SUM($J$22:JUM33)-1</f>
        <v>4.7269999999999985</v>
      </c>
      <c r="JUN36" s="548">
        <f>SUM($J$22:JUN33)-1</f>
        <v>4.7269999999999985</v>
      </c>
      <c r="JUO36" s="548">
        <f>SUM($J$22:JUO33)-1</f>
        <v>4.7269999999999985</v>
      </c>
      <c r="JUP36" s="548">
        <f>SUM($J$22:JUP33)-1</f>
        <v>4.7269999999999985</v>
      </c>
      <c r="JUQ36" s="548">
        <f>SUM($J$22:JUQ33)-1</f>
        <v>4.7269999999999985</v>
      </c>
      <c r="JUR36" s="548">
        <f>SUM($J$22:JUR33)-1</f>
        <v>4.7269999999999985</v>
      </c>
      <c r="JUS36" s="548">
        <f>SUM($J$22:JUS33)-1</f>
        <v>4.7269999999999985</v>
      </c>
      <c r="JUT36" s="548">
        <f>SUM($J$22:JUT33)-1</f>
        <v>4.7269999999999985</v>
      </c>
      <c r="JUU36" s="548">
        <f>SUM($J$22:JUU33)-1</f>
        <v>4.7269999999999985</v>
      </c>
      <c r="JUV36" s="548">
        <f>SUM($J$22:JUV33)-1</f>
        <v>4.7269999999999985</v>
      </c>
      <c r="JUW36" s="548">
        <f>SUM($J$22:JUW33)-1</f>
        <v>4.7269999999999985</v>
      </c>
      <c r="JUX36" s="548">
        <f>SUM($J$22:JUX33)-1</f>
        <v>4.7269999999999985</v>
      </c>
      <c r="JUY36" s="548">
        <f>SUM($J$22:JUY33)-1</f>
        <v>4.7269999999999985</v>
      </c>
      <c r="JUZ36" s="548">
        <f>SUM($J$22:JUZ33)-1</f>
        <v>4.7269999999999985</v>
      </c>
      <c r="JVA36" s="548">
        <f>SUM($J$22:JVA33)-1</f>
        <v>4.7269999999999985</v>
      </c>
      <c r="JVB36" s="548">
        <f>SUM($J$22:JVB33)-1</f>
        <v>4.7269999999999985</v>
      </c>
      <c r="JVC36" s="548">
        <f>SUM($J$22:JVC33)-1</f>
        <v>4.7269999999999985</v>
      </c>
      <c r="JVD36" s="548">
        <f>SUM($J$22:JVD33)-1</f>
        <v>4.7269999999999985</v>
      </c>
      <c r="JVE36" s="548">
        <f>SUM($J$22:JVE33)-1</f>
        <v>4.7269999999999985</v>
      </c>
      <c r="JVF36" s="548">
        <f>SUM($J$22:JVF33)-1</f>
        <v>4.7269999999999985</v>
      </c>
      <c r="JVG36" s="548">
        <f>SUM($J$22:JVG33)-1</f>
        <v>4.7269999999999985</v>
      </c>
      <c r="JVH36" s="548">
        <f>SUM($J$22:JVH33)-1</f>
        <v>4.7269999999999985</v>
      </c>
      <c r="JVI36" s="548">
        <f>SUM($J$22:JVI33)-1</f>
        <v>4.7269999999999985</v>
      </c>
      <c r="JVJ36" s="548">
        <f>SUM($J$22:JVJ33)-1</f>
        <v>4.7269999999999985</v>
      </c>
      <c r="JVK36" s="548">
        <f>SUM($J$22:JVK33)-1</f>
        <v>4.7269999999999985</v>
      </c>
      <c r="JVL36" s="548">
        <f>SUM($J$22:JVL33)-1</f>
        <v>4.7269999999999985</v>
      </c>
      <c r="JVM36" s="548">
        <f>SUM($J$22:JVM33)-1</f>
        <v>4.7269999999999985</v>
      </c>
      <c r="JVN36" s="548">
        <f>SUM($J$22:JVN33)-1</f>
        <v>4.7269999999999985</v>
      </c>
      <c r="JVO36" s="548">
        <f>SUM($J$22:JVO33)-1</f>
        <v>4.7269999999999985</v>
      </c>
      <c r="JVP36" s="548">
        <f>SUM($J$22:JVP33)-1</f>
        <v>4.7269999999999985</v>
      </c>
      <c r="JVQ36" s="548">
        <f>SUM($J$22:JVQ33)-1</f>
        <v>4.7269999999999985</v>
      </c>
      <c r="JVR36" s="548">
        <f>SUM($J$22:JVR33)-1</f>
        <v>4.7269999999999985</v>
      </c>
      <c r="JVS36" s="548">
        <f>SUM($J$22:JVS33)-1</f>
        <v>4.7269999999999985</v>
      </c>
      <c r="JVT36" s="548">
        <f>SUM($J$22:JVT33)-1</f>
        <v>4.7269999999999985</v>
      </c>
      <c r="JVU36" s="548">
        <f>SUM($J$22:JVU33)-1</f>
        <v>4.7269999999999985</v>
      </c>
      <c r="JVV36" s="548">
        <f>SUM($J$22:JVV33)-1</f>
        <v>4.7269999999999985</v>
      </c>
      <c r="JVW36" s="548">
        <f>SUM($J$22:JVW33)-1</f>
        <v>4.7269999999999985</v>
      </c>
      <c r="JVX36" s="548">
        <f>SUM($J$22:JVX33)-1</f>
        <v>4.7269999999999985</v>
      </c>
      <c r="JVY36" s="548">
        <f>SUM($J$22:JVY33)-1</f>
        <v>4.7269999999999985</v>
      </c>
      <c r="JVZ36" s="548">
        <f>SUM($J$22:JVZ33)-1</f>
        <v>4.7269999999999985</v>
      </c>
      <c r="JWA36" s="548">
        <f>SUM($J$22:JWA33)-1</f>
        <v>4.7269999999999985</v>
      </c>
      <c r="JWB36" s="548">
        <f>SUM($J$22:JWB33)-1</f>
        <v>4.7269999999999985</v>
      </c>
      <c r="JWC36" s="548">
        <f>SUM($J$22:JWC33)-1</f>
        <v>4.7269999999999985</v>
      </c>
      <c r="JWD36" s="548">
        <f>SUM($J$22:JWD33)-1</f>
        <v>4.7269999999999985</v>
      </c>
      <c r="JWE36" s="548">
        <f>SUM($J$22:JWE33)-1</f>
        <v>4.7269999999999985</v>
      </c>
      <c r="JWF36" s="548">
        <f>SUM($J$22:JWF33)-1</f>
        <v>4.7269999999999985</v>
      </c>
      <c r="JWG36" s="548">
        <f>SUM($J$22:JWG33)-1</f>
        <v>4.7269999999999985</v>
      </c>
      <c r="JWH36" s="548">
        <f>SUM($J$22:JWH33)-1</f>
        <v>4.7269999999999985</v>
      </c>
      <c r="JWI36" s="548">
        <f>SUM($J$22:JWI33)-1</f>
        <v>4.7269999999999985</v>
      </c>
      <c r="JWJ36" s="548">
        <f>SUM($J$22:JWJ33)-1</f>
        <v>4.7269999999999985</v>
      </c>
      <c r="JWK36" s="548">
        <f>SUM($J$22:JWK33)-1</f>
        <v>4.7269999999999985</v>
      </c>
      <c r="JWL36" s="548">
        <f>SUM($J$22:JWL33)-1</f>
        <v>4.7269999999999985</v>
      </c>
      <c r="JWM36" s="548">
        <f>SUM($J$22:JWM33)-1</f>
        <v>4.7269999999999985</v>
      </c>
      <c r="JWN36" s="548">
        <f>SUM($J$22:JWN33)-1</f>
        <v>4.7269999999999985</v>
      </c>
      <c r="JWO36" s="548">
        <f>SUM($J$22:JWO33)-1</f>
        <v>4.7269999999999985</v>
      </c>
      <c r="JWP36" s="548">
        <f>SUM($J$22:JWP33)-1</f>
        <v>4.7269999999999985</v>
      </c>
      <c r="JWQ36" s="548">
        <f>SUM($J$22:JWQ33)-1</f>
        <v>4.7269999999999985</v>
      </c>
      <c r="JWR36" s="548">
        <f>SUM($J$22:JWR33)-1</f>
        <v>4.7269999999999985</v>
      </c>
      <c r="JWS36" s="548">
        <f>SUM($J$22:JWS33)-1</f>
        <v>4.7269999999999985</v>
      </c>
      <c r="JWT36" s="548">
        <f>SUM($J$22:JWT33)-1</f>
        <v>4.7269999999999985</v>
      </c>
      <c r="JWU36" s="548">
        <f>SUM($J$22:JWU33)-1</f>
        <v>4.7269999999999985</v>
      </c>
      <c r="JWV36" s="548">
        <f>SUM($J$22:JWV33)-1</f>
        <v>4.7269999999999985</v>
      </c>
      <c r="JWW36" s="548">
        <f>SUM($J$22:JWW33)-1</f>
        <v>4.7269999999999985</v>
      </c>
      <c r="JWX36" s="548">
        <f>SUM($J$22:JWX33)-1</f>
        <v>4.7269999999999985</v>
      </c>
      <c r="JWY36" s="548">
        <f>SUM($J$22:JWY33)-1</f>
        <v>4.7269999999999985</v>
      </c>
      <c r="JWZ36" s="548">
        <f>SUM($J$22:JWZ33)-1</f>
        <v>4.7269999999999985</v>
      </c>
      <c r="JXA36" s="548">
        <f>SUM($J$22:JXA33)-1</f>
        <v>4.7269999999999985</v>
      </c>
      <c r="JXB36" s="548">
        <f>SUM($J$22:JXB33)-1</f>
        <v>4.7269999999999985</v>
      </c>
      <c r="JXC36" s="548">
        <f>SUM($J$22:JXC33)-1</f>
        <v>4.7269999999999985</v>
      </c>
      <c r="JXD36" s="548">
        <f>SUM($J$22:JXD33)-1</f>
        <v>4.7269999999999985</v>
      </c>
      <c r="JXE36" s="548">
        <f>SUM($J$22:JXE33)-1</f>
        <v>4.7269999999999985</v>
      </c>
      <c r="JXF36" s="548">
        <f>SUM($J$22:JXF33)-1</f>
        <v>4.7269999999999985</v>
      </c>
      <c r="JXG36" s="548">
        <f>SUM($J$22:JXG33)-1</f>
        <v>4.7269999999999985</v>
      </c>
      <c r="JXH36" s="548">
        <f>SUM($J$22:JXH33)-1</f>
        <v>4.7269999999999985</v>
      </c>
      <c r="JXI36" s="548">
        <f>SUM($J$22:JXI33)-1</f>
        <v>4.7269999999999985</v>
      </c>
      <c r="JXJ36" s="548">
        <f>SUM($J$22:JXJ33)-1</f>
        <v>4.7269999999999985</v>
      </c>
      <c r="JXK36" s="548">
        <f>SUM($J$22:JXK33)-1</f>
        <v>4.7269999999999985</v>
      </c>
      <c r="JXL36" s="548">
        <f>SUM($J$22:JXL33)-1</f>
        <v>4.7269999999999985</v>
      </c>
      <c r="JXM36" s="548">
        <f>SUM($J$22:JXM33)-1</f>
        <v>4.7269999999999985</v>
      </c>
      <c r="JXN36" s="548">
        <f>SUM($J$22:JXN33)-1</f>
        <v>4.7269999999999985</v>
      </c>
      <c r="JXO36" s="548">
        <f>SUM($J$22:JXO33)-1</f>
        <v>4.7269999999999985</v>
      </c>
      <c r="JXP36" s="548">
        <f>SUM($J$22:JXP33)-1</f>
        <v>4.7269999999999985</v>
      </c>
      <c r="JXQ36" s="548">
        <f>SUM($J$22:JXQ33)-1</f>
        <v>4.7269999999999985</v>
      </c>
      <c r="JXR36" s="548">
        <f>SUM($J$22:JXR33)-1</f>
        <v>4.7269999999999985</v>
      </c>
      <c r="JXS36" s="548">
        <f>SUM($J$22:JXS33)-1</f>
        <v>4.7269999999999985</v>
      </c>
      <c r="JXT36" s="548">
        <f>SUM($J$22:JXT33)-1</f>
        <v>4.7269999999999985</v>
      </c>
      <c r="JXU36" s="548">
        <f>SUM($J$22:JXU33)-1</f>
        <v>4.7269999999999985</v>
      </c>
      <c r="JXV36" s="548">
        <f>SUM($J$22:JXV33)-1</f>
        <v>4.7269999999999985</v>
      </c>
      <c r="JXW36" s="548">
        <f>SUM($J$22:JXW33)-1</f>
        <v>4.7269999999999985</v>
      </c>
      <c r="JXX36" s="548">
        <f>SUM($J$22:JXX33)-1</f>
        <v>4.7269999999999985</v>
      </c>
      <c r="JXY36" s="548">
        <f>SUM($J$22:JXY33)-1</f>
        <v>4.7269999999999985</v>
      </c>
      <c r="JXZ36" s="548">
        <f>SUM($J$22:JXZ33)-1</f>
        <v>4.7269999999999985</v>
      </c>
      <c r="JYA36" s="548">
        <f>SUM($J$22:JYA33)-1</f>
        <v>4.7269999999999985</v>
      </c>
      <c r="JYB36" s="548">
        <f>SUM($J$22:JYB33)-1</f>
        <v>4.7269999999999985</v>
      </c>
      <c r="JYC36" s="548">
        <f>SUM($J$22:JYC33)-1</f>
        <v>4.7269999999999985</v>
      </c>
      <c r="JYD36" s="548">
        <f>SUM($J$22:JYD33)-1</f>
        <v>4.7269999999999985</v>
      </c>
      <c r="JYE36" s="548">
        <f>SUM($J$22:JYE33)-1</f>
        <v>4.7269999999999985</v>
      </c>
      <c r="JYF36" s="548">
        <f>SUM($J$22:JYF33)-1</f>
        <v>4.7269999999999985</v>
      </c>
      <c r="JYG36" s="548">
        <f>SUM($J$22:JYG33)-1</f>
        <v>4.7269999999999985</v>
      </c>
      <c r="JYH36" s="548">
        <f>SUM($J$22:JYH33)-1</f>
        <v>4.7269999999999985</v>
      </c>
      <c r="JYI36" s="548">
        <f>SUM($J$22:JYI33)-1</f>
        <v>4.7269999999999985</v>
      </c>
      <c r="JYJ36" s="548">
        <f>SUM($J$22:JYJ33)-1</f>
        <v>4.7269999999999985</v>
      </c>
      <c r="JYK36" s="548">
        <f>SUM($J$22:JYK33)-1</f>
        <v>4.7269999999999985</v>
      </c>
      <c r="JYL36" s="548">
        <f>SUM($J$22:JYL33)-1</f>
        <v>4.7269999999999985</v>
      </c>
      <c r="JYM36" s="548">
        <f>SUM($J$22:JYM33)-1</f>
        <v>4.7269999999999985</v>
      </c>
      <c r="JYN36" s="548">
        <f>SUM($J$22:JYN33)-1</f>
        <v>4.7269999999999985</v>
      </c>
      <c r="JYO36" s="548">
        <f>SUM($J$22:JYO33)-1</f>
        <v>4.7269999999999985</v>
      </c>
      <c r="JYP36" s="548">
        <f>SUM($J$22:JYP33)-1</f>
        <v>4.7269999999999985</v>
      </c>
      <c r="JYQ36" s="548">
        <f>SUM($J$22:JYQ33)-1</f>
        <v>4.7269999999999985</v>
      </c>
      <c r="JYR36" s="548">
        <f>SUM($J$22:JYR33)-1</f>
        <v>4.7269999999999985</v>
      </c>
      <c r="JYS36" s="548">
        <f>SUM($J$22:JYS33)-1</f>
        <v>4.7269999999999985</v>
      </c>
      <c r="JYT36" s="548">
        <f>SUM($J$22:JYT33)-1</f>
        <v>4.7269999999999985</v>
      </c>
      <c r="JYU36" s="548">
        <f>SUM($J$22:JYU33)-1</f>
        <v>4.7269999999999985</v>
      </c>
      <c r="JYV36" s="548">
        <f>SUM($J$22:JYV33)-1</f>
        <v>4.7269999999999985</v>
      </c>
      <c r="JYW36" s="548">
        <f>SUM($J$22:JYW33)-1</f>
        <v>4.7269999999999985</v>
      </c>
      <c r="JYX36" s="548">
        <f>SUM($J$22:JYX33)-1</f>
        <v>4.7269999999999985</v>
      </c>
      <c r="JYY36" s="548">
        <f>SUM($J$22:JYY33)-1</f>
        <v>4.7269999999999985</v>
      </c>
      <c r="JYZ36" s="548">
        <f>SUM($J$22:JYZ33)-1</f>
        <v>4.7269999999999985</v>
      </c>
      <c r="JZA36" s="548">
        <f>SUM($J$22:JZA33)-1</f>
        <v>4.7269999999999985</v>
      </c>
      <c r="JZB36" s="548">
        <f>SUM($J$22:JZB33)-1</f>
        <v>4.7269999999999985</v>
      </c>
      <c r="JZC36" s="548">
        <f>SUM($J$22:JZC33)-1</f>
        <v>4.7269999999999985</v>
      </c>
      <c r="JZD36" s="548">
        <f>SUM($J$22:JZD33)-1</f>
        <v>4.7269999999999985</v>
      </c>
      <c r="JZE36" s="548">
        <f>SUM($J$22:JZE33)-1</f>
        <v>4.7269999999999985</v>
      </c>
      <c r="JZF36" s="548">
        <f>SUM($J$22:JZF33)-1</f>
        <v>4.7269999999999985</v>
      </c>
      <c r="JZG36" s="548">
        <f>SUM($J$22:JZG33)-1</f>
        <v>4.7269999999999985</v>
      </c>
      <c r="JZH36" s="548">
        <f>SUM($J$22:JZH33)-1</f>
        <v>4.7269999999999985</v>
      </c>
      <c r="JZI36" s="548">
        <f>SUM($J$22:JZI33)-1</f>
        <v>4.7269999999999985</v>
      </c>
      <c r="JZJ36" s="548">
        <f>SUM($J$22:JZJ33)-1</f>
        <v>4.7269999999999985</v>
      </c>
      <c r="JZK36" s="548">
        <f>SUM($J$22:JZK33)-1</f>
        <v>4.7269999999999985</v>
      </c>
      <c r="JZL36" s="548">
        <f>SUM($J$22:JZL33)-1</f>
        <v>4.7269999999999985</v>
      </c>
      <c r="JZM36" s="548">
        <f>SUM($J$22:JZM33)-1</f>
        <v>4.7269999999999985</v>
      </c>
      <c r="JZN36" s="548">
        <f>SUM($J$22:JZN33)-1</f>
        <v>4.7269999999999985</v>
      </c>
      <c r="JZO36" s="548">
        <f>SUM($J$22:JZO33)-1</f>
        <v>4.7269999999999985</v>
      </c>
      <c r="JZP36" s="548">
        <f>SUM($J$22:JZP33)-1</f>
        <v>4.7269999999999985</v>
      </c>
      <c r="JZQ36" s="548">
        <f>SUM($J$22:JZQ33)-1</f>
        <v>4.7269999999999985</v>
      </c>
      <c r="JZR36" s="548">
        <f>SUM($J$22:JZR33)-1</f>
        <v>4.7269999999999985</v>
      </c>
      <c r="JZS36" s="548">
        <f>SUM($J$22:JZS33)-1</f>
        <v>4.7269999999999985</v>
      </c>
      <c r="JZT36" s="548">
        <f>SUM($J$22:JZT33)-1</f>
        <v>4.7269999999999985</v>
      </c>
      <c r="JZU36" s="548">
        <f>SUM($J$22:JZU33)-1</f>
        <v>4.7269999999999985</v>
      </c>
      <c r="JZV36" s="548">
        <f>SUM($J$22:JZV33)-1</f>
        <v>4.7269999999999985</v>
      </c>
      <c r="JZW36" s="548">
        <f>SUM($J$22:JZW33)-1</f>
        <v>4.7269999999999985</v>
      </c>
      <c r="JZX36" s="548">
        <f>SUM($J$22:JZX33)-1</f>
        <v>4.7269999999999985</v>
      </c>
      <c r="JZY36" s="548">
        <f>SUM($J$22:JZY33)-1</f>
        <v>4.7269999999999985</v>
      </c>
      <c r="JZZ36" s="548">
        <f>SUM($J$22:JZZ33)-1</f>
        <v>4.7269999999999985</v>
      </c>
      <c r="KAA36" s="548">
        <f>SUM($J$22:KAA33)-1</f>
        <v>4.7269999999999985</v>
      </c>
      <c r="KAB36" s="548">
        <f>SUM($J$22:KAB33)-1</f>
        <v>4.7269999999999985</v>
      </c>
      <c r="KAC36" s="548">
        <f>SUM($J$22:KAC33)-1</f>
        <v>4.7269999999999985</v>
      </c>
      <c r="KAD36" s="548">
        <f>SUM($J$22:KAD33)-1</f>
        <v>4.7269999999999985</v>
      </c>
      <c r="KAE36" s="548">
        <f>SUM($J$22:KAE33)-1</f>
        <v>4.7269999999999985</v>
      </c>
      <c r="KAF36" s="548">
        <f>SUM($J$22:KAF33)-1</f>
        <v>4.7269999999999985</v>
      </c>
      <c r="KAG36" s="548">
        <f>SUM($J$22:KAG33)-1</f>
        <v>4.7269999999999985</v>
      </c>
      <c r="KAH36" s="548">
        <f>SUM($J$22:KAH33)-1</f>
        <v>4.7269999999999985</v>
      </c>
      <c r="KAI36" s="548">
        <f>SUM($J$22:KAI33)-1</f>
        <v>4.7269999999999985</v>
      </c>
      <c r="KAJ36" s="548">
        <f>SUM($J$22:KAJ33)-1</f>
        <v>4.7269999999999985</v>
      </c>
      <c r="KAK36" s="548">
        <f>SUM($J$22:KAK33)-1</f>
        <v>4.7269999999999985</v>
      </c>
      <c r="KAL36" s="548">
        <f>SUM($J$22:KAL33)-1</f>
        <v>4.7269999999999985</v>
      </c>
      <c r="KAM36" s="548">
        <f>SUM($J$22:KAM33)-1</f>
        <v>4.7269999999999985</v>
      </c>
      <c r="KAN36" s="548">
        <f>SUM($J$22:KAN33)-1</f>
        <v>4.7269999999999985</v>
      </c>
      <c r="KAO36" s="548">
        <f>SUM($J$22:KAO33)-1</f>
        <v>4.7269999999999985</v>
      </c>
      <c r="KAP36" s="548">
        <f>SUM($J$22:KAP33)-1</f>
        <v>4.7269999999999985</v>
      </c>
      <c r="KAQ36" s="548">
        <f>SUM($J$22:KAQ33)-1</f>
        <v>4.7269999999999985</v>
      </c>
      <c r="KAR36" s="548">
        <f>SUM($J$22:KAR33)-1</f>
        <v>4.7269999999999985</v>
      </c>
      <c r="KAS36" s="548">
        <f>SUM($J$22:KAS33)-1</f>
        <v>4.7269999999999985</v>
      </c>
      <c r="KAT36" s="548">
        <f>SUM($J$22:KAT33)-1</f>
        <v>4.7269999999999985</v>
      </c>
      <c r="KAU36" s="548">
        <f>SUM($J$22:KAU33)-1</f>
        <v>4.7269999999999985</v>
      </c>
      <c r="KAV36" s="548">
        <f>SUM($J$22:KAV33)-1</f>
        <v>4.7269999999999985</v>
      </c>
      <c r="KAW36" s="548">
        <f>SUM($J$22:KAW33)-1</f>
        <v>4.7269999999999985</v>
      </c>
      <c r="KAX36" s="548">
        <f>SUM($J$22:KAX33)-1</f>
        <v>4.7269999999999985</v>
      </c>
      <c r="KAY36" s="548">
        <f>SUM($J$22:KAY33)-1</f>
        <v>4.7269999999999985</v>
      </c>
      <c r="KAZ36" s="548">
        <f>SUM($J$22:KAZ33)-1</f>
        <v>4.7269999999999985</v>
      </c>
      <c r="KBA36" s="548">
        <f>SUM($J$22:KBA33)-1</f>
        <v>4.7269999999999985</v>
      </c>
      <c r="KBB36" s="548">
        <f>SUM($J$22:KBB33)-1</f>
        <v>4.7269999999999985</v>
      </c>
      <c r="KBC36" s="548">
        <f>SUM($J$22:KBC33)-1</f>
        <v>4.7269999999999985</v>
      </c>
      <c r="KBD36" s="548">
        <f>SUM($J$22:KBD33)-1</f>
        <v>4.7269999999999985</v>
      </c>
      <c r="KBE36" s="548">
        <f>SUM($J$22:KBE33)-1</f>
        <v>4.7269999999999985</v>
      </c>
      <c r="KBF36" s="548">
        <f>SUM($J$22:KBF33)-1</f>
        <v>4.7269999999999985</v>
      </c>
      <c r="KBG36" s="548">
        <f>SUM($J$22:KBG33)-1</f>
        <v>4.7269999999999985</v>
      </c>
      <c r="KBH36" s="548">
        <f>SUM($J$22:KBH33)-1</f>
        <v>4.7269999999999985</v>
      </c>
      <c r="KBI36" s="548">
        <f>SUM($J$22:KBI33)-1</f>
        <v>4.7269999999999985</v>
      </c>
      <c r="KBJ36" s="548">
        <f>SUM($J$22:KBJ33)-1</f>
        <v>4.7269999999999985</v>
      </c>
      <c r="KBK36" s="548">
        <f>SUM($J$22:KBK33)-1</f>
        <v>4.7269999999999985</v>
      </c>
      <c r="KBL36" s="548">
        <f>SUM($J$22:KBL33)-1</f>
        <v>4.7269999999999985</v>
      </c>
      <c r="KBM36" s="548">
        <f>SUM($J$22:KBM33)-1</f>
        <v>4.7269999999999985</v>
      </c>
      <c r="KBN36" s="548">
        <f>SUM($J$22:KBN33)-1</f>
        <v>4.7269999999999985</v>
      </c>
      <c r="KBO36" s="548">
        <f>SUM($J$22:KBO33)-1</f>
        <v>4.7269999999999985</v>
      </c>
      <c r="KBP36" s="548">
        <f>SUM($J$22:KBP33)-1</f>
        <v>4.7269999999999985</v>
      </c>
      <c r="KBQ36" s="548">
        <f>SUM($J$22:KBQ33)-1</f>
        <v>4.7269999999999985</v>
      </c>
      <c r="KBR36" s="548">
        <f>SUM($J$22:KBR33)-1</f>
        <v>4.7269999999999985</v>
      </c>
      <c r="KBS36" s="548">
        <f>SUM($J$22:KBS33)-1</f>
        <v>4.7269999999999985</v>
      </c>
      <c r="KBT36" s="548">
        <f>SUM($J$22:KBT33)-1</f>
        <v>4.7269999999999985</v>
      </c>
      <c r="KBU36" s="548">
        <f>SUM($J$22:KBU33)-1</f>
        <v>4.7269999999999985</v>
      </c>
      <c r="KBV36" s="548">
        <f>SUM($J$22:KBV33)-1</f>
        <v>4.7269999999999985</v>
      </c>
      <c r="KBW36" s="548">
        <f>SUM($J$22:KBW33)-1</f>
        <v>4.7269999999999985</v>
      </c>
      <c r="KBX36" s="548">
        <f>SUM($J$22:KBX33)-1</f>
        <v>4.7269999999999985</v>
      </c>
      <c r="KBY36" s="548">
        <f>SUM($J$22:KBY33)-1</f>
        <v>4.7269999999999985</v>
      </c>
      <c r="KBZ36" s="548">
        <f>SUM($J$22:KBZ33)-1</f>
        <v>4.7269999999999985</v>
      </c>
      <c r="KCA36" s="548">
        <f>SUM($J$22:KCA33)-1</f>
        <v>4.7269999999999985</v>
      </c>
      <c r="KCB36" s="548">
        <f>SUM($J$22:KCB33)-1</f>
        <v>4.7269999999999985</v>
      </c>
      <c r="KCC36" s="548">
        <f>SUM($J$22:KCC33)-1</f>
        <v>4.7269999999999985</v>
      </c>
      <c r="KCD36" s="548">
        <f>SUM($J$22:KCD33)-1</f>
        <v>4.7269999999999985</v>
      </c>
      <c r="KCE36" s="548">
        <f>SUM($J$22:KCE33)-1</f>
        <v>4.7269999999999985</v>
      </c>
      <c r="KCF36" s="548">
        <f>SUM($J$22:KCF33)-1</f>
        <v>4.7269999999999985</v>
      </c>
      <c r="KCG36" s="548">
        <f>SUM($J$22:KCG33)-1</f>
        <v>4.7269999999999985</v>
      </c>
      <c r="KCH36" s="548">
        <f>SUM($J$22:KCH33)-1</f>
        <v>4.7269999999999985</v>
      </c>
      <c r="KCI36" s="548">
        <f>SUM($J$22:KCI33)-1</f>
        <v>4.7269999999999985</v>
      </c>
      <c r="KCJ36" s="548">
        <f>SUM($J$22:KCJ33)-1</f>
        <v>4.7269999999999985</v>
      </c>
      <c r="KCK36" s="548">
        <f>SUM($J$22:KCK33)-1</f>
        <v>4.7269999999999985</v>
      </c>
      <c r="KCL36" s="548">
        <f>SUM($J$22:KCL33)-1</f>
        <v>4.7269999999999985</v>
      </c>
      <c r="KCM36" s="548">
        <f>SUM($J$22:KCM33)-1</f>
        <v>4.7269999999999985</v>
      </c>
      <c r="KCN36" s="548">
        <f>SUM($J$22:KCN33)-1</f>
        <v>4.7269999999999985</v>
      </c>
      <c r="KCO36" s="548">
        <f>SUM($J$22:KCO33)-1</f>
        <v>4.7269999999999985</v>
      </c>
      <c r="KCP36" s="548">
        <f>SUM($J$22:KCP33)-1</f>
        <v>4.7269999999999985</v>
      </c>
      <c r="KCQ36" s="548">
        <f>SUM($J$22:KCQ33)-1</f>
        <v>4.7269999999999985</v>
      </c>
      <c r="KCR36" s="548">
        <f>SUM($J$22:KCR33)-1</f>
        <v>4.7269999999999985</v>
      </c>
      <c r="KCS36" s="548">
        <f>SUM($J$22:KCS33)-1</f>
        <v>4.7269999999999985</v>
      </c>
      <c r="KCT36" s="548">
        <f>SUM($J$22:KCT33)-1</f>
        <v>4.7269999999999985</v>
      </c>
      <c r="KCU36" s="548">
        <f>SUM($J$22:KCU33)-1</f>
        <v>4.7269999999999985</v>
      </c>
      <c r="KCV36" s="548">
        <f>SUM($J$22:KCV33)-1</f>
        <v>4.7269999999999985</v>
      </c>
      <c r="KCW36" s="548">
        <f>SUM($J$22:KCW33)-1</f>
        <v>4.7269999999999985</v>
      </c>
      <c r="KCX36" s="548">
        <f>SUM($J$22:KCX33)-1</f>
        <v>4.7269999999999985</v>
      </c>
      <c r="KCY36" s="548">
        <f>SUM($J$22:KCY33)-1</f>
        <v>4.7269999999999985</v>
      </c>
      <c r="KCZ36" s="548">
        <f>SUM($J$22:KCZ33)-1</f>
        <v>4.7269999999999985</v>
      </c>
      <c r="KDA36" s="548">
        <f>SUM($J$22:KDA33)-1</f>
        <v>4.7269999999999985</v>
      </c>
      <c r="KDB36" s="548">
        <f>SUM($J$22:KDB33)-1</f>
        <v>4.7269999999999985</v>
      </c>
      <c r="KDC36" s="548">
        <f>SUM($J$22:KDC33)-1</f>
        <v>4.7269999999999985</v>
      </c>
      <c r="KDD36" s="548">
        <f>SUM($J$22:KDD33)-1</f>
        <v>4.7269999999999985</v>
      </c>
      <c r="KDE36" s="548">
        <f>SUM($J$22:KDE33)-1</f>
        <v>4.7269999999999985</v>
      </c>
      <c r="KDF36" s="548">
        <f>SUM($J$22:KDF33)-1</f>
        <v>4.7269999999999985</v>
      </c>
      <c r="KDG36" s="548">
        <f>SUM($J$22:KDG33)-1</f>
        <v>4.7269999999999985</v>
      </c>
      <c r="KDH36" s="548">
        <f>SUM($J$22:KDH33)-1</f>
        <v>4.7269999999999985</v>
      </c>
      <c r="KDI36" s="548">
        <f>SUM($J$22:KDI33)-1</f>
        <v>4.7269999999999985</v>
      </c>
      <c r="KDJ36" s="548">
        <f>SUM($J$22:KDJ33)-1</f>
        <v>4.7269999999999985</v>
      </c>
      <c r="KDK36" s="548">
        <f>SUM($J$22:KDK33)-1</f>
        <v>4.7269999999999985</v>
      </c>
      <c r="KDL36" s="548">
        <f>SUM($J$22:KDL33)-1</f>
        <v>4.7269999999999985</v>
      </c>
      <c r="KDM36" s="548">
        <f>SUM($J$22:KDM33)-1</f>
        <v>4.7269999999999985</v>
      </c>
      <c r="KDN36" s="548">
        <f>SUM($J$22:KDN33)-1</f>
        <v>4.7269999999999985</v>
      </c>
      <c r="KDO36" s="548">
        <f>SUM($J$22:KDO33)-1</f>
        <v>4.7269999999999985</v>
      </c>
      <c r="KDP36" s="548">
        <f>SUM($J$22:KDP33)-1</f>
        <v>4.7269999999999985</v>
      </c>
      <c r="KDQ36" s="548">
        <f>SUM($J$22:KDQ33)-1</f>
        <v>4.7269999999999985</v>
      </c>
      <c r="KDR36" s="548">
        <f>SUM($J$22:KDR33)-1</f>
        <v>4.7269999999999985</v>
      </c>
      <c r="KDS36" s="548">
        <f>SUM($J$22:KDS33)-1</f>
        <v>4.7269999999999985</v>
      </c>
      <c r="KDT36" s="548">
        <f>SUM($J$22:KDT33)-1</f>
        <v>4.7269999999999985</v>
      </c>
      <c r="KDU36" s="548">
        <f>SUM($J$22:KDU33)-1</f>
        <v>4.7269999999999985</v>
      </c>
      <c r="KDV36" s="548">
        <f>SUM($J$22:KDV33)-1</f>
        <v>4.7269999999999985</v>
      </c>
      <c r="KDW36" s="548">
        <f>SUM($J$22:KDW33)-1</f>
        <v>4.7269999999999985</v>
      </c>
      <c r="KDX36" s="548">
        <f>SUM($J$22:KDX33)-1</f>
        <v>4.7269999999999985</v>
      </c>
      <c r="KDY36" s="548">
        <f>SUM($J$22:KDY33)-1</f>
        <v>4.7269999999999985</v>
      </c>
      <c r="KDZ36" s="548">
        <f>SUM($J$22:KDZ33)-1</f>
        <v>4.7269999999999985</v>
      </c>
      <c r="KEA36" s="548">
        <f>SUM($J$22:KEA33)-1</f>
        <v>4.7269999999999985</v>
      </c>
      <c r="KEB36" s="548">
        <f>SUM($J$22:KEB33)-1</f>
        <v>4.7269999999999985</v>
      </c>
      <c r="KEC36" s="548">
        <f>SUM($J$22:KEC33)-1</f>
        <v>4.7269999999999985</v>
      </c>
      <c r="KED36" s="548">
        <f>SUM($J$22:KED33)-1</f>
        <v>4.7269999999999985</v>
      </c>
      <c r="KEE36" s="548">
        <f>SUM($J$22:KEE33)-1</f>
        <v>4.7269999999999985</v>
      </c>
      <c r="KEF36" s="548">
        <f>SUM($J$22:KEF33)-1</f>
        <v>4.7269999999999985</v>
      </c>
      <c r="KEG36" s="548">
        <f>SUM($J$22:KEG33)-1</f>
        <v>4.7269999999999985</v>
      </c>
      <c r="KEH36" s="548">
        <f>SUM($J$22:KEH33)-1</f>
        <v>4.7269999999999985</v>
      </c>
      <c r="KEI36" s="548">
        <f>SUM($J$22:KEI33)-1</f>
        <v>4.7269999999999985</v>
      </c>
      <c r="KEJ36" s="548">
        <f>SUM($J$22:KEJ33)-1</f>
        <v>4.7269999999999985</v>
      </c>
      <c r="KEK36" s="548">
        <f>SUM($J$22:KEK33)-1</f>
        <v>4.7269999999999985</v>
      </c>
      <c r="KEL36" s="548">
        <f>SUM($J$22:KEL33)-1</f>
        <v>4.7269999999999985</v>
      </c>
      <c r="KEM36" s="548">
        <f>SUM($J$22:KEM33)-1</f>
        <v>4.7269999999999985</v>
      </c>
      <c r="KEN36" s="548">
        <f>SUM($J$22:KEN33)-1</f>
        <v>4.7269999999999985</v>
      </c>
      <c r="KEO36" s="548">
        <f>SUM($J$22:KEO33)-1</f>
        <v>4.7269999999999985</v>
      </c>
      <c r="KEP36" s="548">
        <f>SUM($J$22:KEP33)-1</f>
        <v>4.7269999999999985</v>
      </c>
      <c r="KEQ36" s="548">
        <f>SUM($J$22:KEQ33)-1</f>
        <v>4.7269999999999985</v>
      </c>
      <c r="KER36" s="548">
        <f>SUM($J$22:KER33)-1</f>
        <v>4.7269999999999985</v>
      </c>
      <c r="KES36" s="548">
        <f>SUM($J$22:KES33)-1</f>
        <v>4.7269999999999985</v>
      </c>
      <c r="KET36" s="548">
        <f>SUM($J$22:KET33)-1</f>
        <v>4.7269999999999985</v>
      </c>
      <c r="KEU36" s="548">
        <f>SUM($J$22:KEU33)-1</f>
        <v>4.7269999999999985</v>
      </c>
      <c r="KEV36" s="548">
        <f>SUM($J$22:KEV33)-1</f>
        <v>4.7269999999999985</v>
      </c>
      <c r="KEW36" s="548">
        <f>SUM($J$22:KEW33)-1</f>
        <v>4.7269999999999985</v>
      </c>
      <c r="KEX36" s="548">
        <f>SUM($J$22:KEX33)-1</f>
        <v>4.7269999999999985</v>
      </c>
      <c r="KEY36" s="548">
        <f>SUM($J$22:KEY33)-1</f>
        <v>4.7269999999999985</v>
      </c>
      <c r="KEZ36" s="548">
        <f>SUM($J$22:KEZ33)-1</f>
        <v>4.7269999999999985</v>
      </c>
      <c r="KFA36" s="548">
        <f>SUM($J$22:KFA33)-1</f>
        <v>4.7269999999999985</v>
      </c>
      <c r="KFB36" s="548">
        <f>SUM($J$22:KFB33)-1</f>
        <v>4.7269999999999985</v>
      </c>
      <c r="KFC36" s="548">
        <f>SUM($J$22:KFC33)-1</f>
        <v>4.7269999999999985</v>
      </c>
      <c r="KFD36" s="548">
        <f>SUM($J$22:KFD33)-1</f>
        <v>4.7269999999999985</v>
      </c>
      <c r="KFE36" s="548">
        <f>SUM($J$22:KFE33)-1</f>
        <v>4.7269999999999985</v>
      </c>
      <c r="KFF36" s="548">
        <f>SUM($J$22:KFF33)-1</f>
        <v>4.7269999999999985</v>
      </c>
      <c r="KFG36" s="548">
        <f>SUM($J$22:KFG33)-1</f>
        <v>4.7269999999999985</v>
      </c>
      <c r="KFH36" s="548">
        <f>SUM($J$22:KFH33)-1</f>
        <v>4.7269999999999985</v>
      </c>
      <c r="KFI36" s="548">
        <f>SUM($J$22:KFI33)-1</f>
        <v>4.7269999999999985</v>
      </c>
      <c r="KFJ36" s="548">
        <f>SUM($J$22:KFJ33)-1</f>
        <v>4.7269999999999985</v>
      </c>
      <c r="KFK36" s="548">
        <f>SUM($J$22:KFK33)-1</f>
        <v>4.7269999999999985</v>
      </c>
      <c r="KFL36" s="548">
        <f>SUM($J$22:KFL33)-1</f>
        <v>4.7269999999999985</v>
      </c>
      <c r="KFM36" s="548">
        <f>SUM($J$22:KFM33)-1</f>
        <v>4.7269999999999985</v>
      </c>
      <c r="KFN36" s="548">
        <f>SUM($J$22:KFN33)-1</f>
        <v>4.7269999999999985</v>
      </c>
      <c r="KFO36" s="548">
        <f>SUM($J$22:KFO33)-1</f>
        <v>4.7269999999999985</v>
      </c>
      <c r="KFP36" s="548">
        <f>SUM($J$22:KFP33)-1</f>
        <v>4.7269999999999985</v>
      </c>
      <c r="KFQ36" s="548">
        <f>SUM($J$22:KFQ33)-1</f>
        <v>4.7269999999999985</v>
      </c>
      <c r="KFR36" s="548">
        <f>SUM($J$22:KFR33)-1</f>
        <v>4.7269999999999985</v>
      </c>
      <c r="KFS36" s="548">
        <f>SUM($J$22:KFS33)-1</f>
        <v>4.7269999999999985</v>
      </c>
      <c r="KFT36" s="548">
        <f>SUM($J$22:KFT33)-1</f>
        <v>4.7269999999999985</v>
      </c>
      <c r="KFU36" s="548">
        <f>SUM($J$22:KFU33)-1</f>
        <v>4.7269999999999985</v>
      </c>
      <c r="KFV36" s="548">
        <f>SUM($J$22:KFV33)-1</f>
        <v>4.7269999999999985</v>
      </c>
      <c r="KFW36" s="548">
        <f>SUM($J$22:KFW33)-1</f>
        <v>4.7269999999999985</v>
      </c>
      <c r="KFX36" s="548">
        <f>SUM($J$22:KFX33)-1</f>
        <v>4.7269999999999985</v>
      </c>
      <c r="KFY36" s="548">
        <f>SUM($J$22:KFY33)-1</f>
        <v>4.7269999999999985</v>
      </c>
      <c r="KFZ36" s="548">
        <f>SUM($J$22:KFZ33)-1</f>
        <v>4.7269999999999985</v>
      </c>
      <c r="KGA36" s="548">
        <f>SUM($J$22:KGA33)-1</f>
        <v>4.7269999999999985</v>
      </c>
      <c r="KGB36" s="548">
        <f>SUM($J$22:KGB33)-1</f>
        <v>4.7269999999999985</v>
      </c>
      <c r="KGC36" s="548">
        <f>SUM($J$22:KGC33)-1</f>
        <v>4.7269999999999985</v>
      </c>
      <c r="KGD36" s="548">
        <f>SUM($J$22:KGD33)-1</f>
        <v>4.7269999999999985</v>
      </c>
      <c r="KGE36" s="548">
        <f>SUM($J$22:KGE33)-1</f>
        <v>4.7269999999999985</v>
      </c>
      <c r="KGF36" s="548">
        <f>SUM($J$22:KGF33)-1</f>
        <v>4.7269999999999985</v>
      </c>
      <c r="KGG36" s="548">
        <f>SUM($J$22:KGG33)-1</f>
        <v>4.7269999999999985</v>
      </c>
      <c r="KGH36" s="548">
        <f>SUM($J$22:KGH33)-1</f>
        <v>4.7269999999999985</v>
      </c>
      <c r="KGI36" s="548">
        <f>SUM($J$22:KGI33)-1</f>
        <v>4.7269999999999985</v>
      </c>
      <c r="KGJ36" s="548">
        <f>SUM($J$22:KGJ33)-1</f>
        <v>4.7269999999999985</v>
      </c>
      <c r="KGK36" s="548">
        <f>SUM($J$22:KGK33)-1</f>
        <v>4.7269999999999985</v>
      </c>
      <c r="KGL36" s="548">
        <f>SUM($J$22:KGL33)-1</f>
        <v>4.7269999999999985</v>
      </c>
      <c r="KGM36" s="548">
        <f>SUM($J$22:KGM33)-1</f>
        <v>4.7269999999999985</v>
      </c>
      <c r="KGN36" s="548">
        <f>SUM($J$22:KGN33)-1</f>
        <v>4.7269999999999985</v>
      </c>
      <c r="KGO36" s="548">
        <f>SUM($J$22:KGO33)-1</f>
        <v>4.7269999999999985</v>
      </c>
      <c r="KGP36" s="548">
        <f>SUM($J$22:KGP33)-1</f>
        <v>4.7269999999999985</v>
      </c>
      <c r="KGQ36" s="548">
        <f>SUM($J$22:KGQ33)-1</f>
        <v>4.7269999999999985</v>
      </c>
      <c r="KGR36" s="548">
        <f>SUM($J$22:KGR33)-1</f>
        <v>4.7269999999999985</v>
      </c>
      <c r="KGS36" s="548">
        <f>SUM($J$22:KGS33)-1</f>
        <v>4.7269999999999985</v>
      </c>
      <c r="KGT36" s="548">
        <f>SUM($J$22:KGT33)-1</f>
        <v>4.7269999999999985</v>
      </c>
      <c r="KGU36" s="548">
        <f>SUM($J$22:KGU33)-1</f>
        <v>4.7269999999999985</v>
      </c>
      <c r="KGV36" s="548">
        <f>SUM($J$22:KGV33)-1</f>
        <v>4.7269999999999985</v>
      </c>
      <c r="KGW36" s="548">
        <f>SUM($J$22:KGW33)-1</f>
        <v>4.7269999999999985</v>
      </c>
      <c r="KGX36" s="548">
        <f>SUM($J$22:KGX33)-1</f>
        <v>4.7269999999999985</v>
      </c>
      <c r="KGY36" s="548">
        <f>SUM($J$22:KGY33)-1</f>
        <v>4.7269999999999985</v>
      </c>
      <c r="KGZ36" s="548">
        <f>SUM($J$22:KGZ33)-1</f>
        <v>4.7269999999999985</v>
      </c>
      <c r="KHA36" s="548">
        <f>SUM($J$22:KHA33)-1</f>
        <v>4.7269999999999985</v>
      </c>
      <c r="KHB36" s="548">
        <f>SUM($J$22:KHB33)-1</f>
        <v>4.7269999999999985</v>
      </c>
      <c r="KHC36" s="548">
        <f>SUM($J$22:KHC33)-1</f>
        <v>4.7269999999999985</v>
      </c>
      <c r="KHD36" s="548">
        <f>SUM($J$22:KHD33)-1</f>
        <v>4.7269999999999985</v>
      </c>
      <c r="KHE36" s="548">
        <f>SUM($J$22:KHE33)-1</f>
        <v>4.7269999999999985</v>
      </c>
      <c r="KHF36" s="548">
        <f>SUM($J$22:KHF33)-1</f>
        <v>4.7269999999999985</v>
      </c>
      <c r="KHG36" s="548">
        <f>SUM($J$22:KHG33)-1</f>
        <v>4.7269999999999985</v>
      </c>
      <c r="KHH36" s="548">
        <f>SUM($J$22:KHH33)-1</f>
        <v>4.7269999999999985</v>
      </c>
      <c r="KHI36" s="548">
        <f>SUM($J$22:KHI33)-1</f>
        <v>4.7269999999999985</v>
      </c>
      <c r="KHJ36" s="548">
        <f>SUM($J$22:KHJ33)-1</f>
        <v>4.7269999999999985</v>
      </c>
      <c r="KHK36" s="548">
        <f>SUM($J$22:KHK33)-1</f>
        <v>4.7269999999999985</v>
      </c>
      <c r="KHL36" s="548">
        <f>SUM($J$22:KHL33)-1</f>
        <v>4.7269999999999985</v>
      </c>
      <c r="KHM36" s="548">
        <f>SUM($J$22:KHM33)-1</f>
        <v>4.7269999999999985</v>
      </c>
      <c r="KHN36" s="548">
        <f>SUM($J$22:KHN33)-1</f>
        <v>4.7269999999999985</v>
      </c>
      <c r="KHO36" s="548">
        <f>SUM($J$22:KHO33)-1</f>
        <v>4.7269999999999985</v>
      </c>
      <c r="KHP36" s="548">
        <f>SUM($J$22:KHP33)-1</f>
        <v>4.7269999999999985</v>
      </c>
      <c r="KHQ36" s="548">
        <f>SUM($J$22:KHQ33)-1</f>
        <v>4.7269999999999985</v>
      </c>
      <c r="KHR36" s="548">
        <f>SUM($J$22:KHR33)-1</f>
        <v>4.7269999999999985</v>
      </c>
      <c r="KHS36" s="548">
        <f>SUM($J$22:KHS33)-1</f>
        <v>4.7269999999999985</v>
      </c>
      <c r="KHT36" s="548">
        <f>SUM($J$22:KHT33)-1</f>
        <v>4.7269999999999985</v>
      </c>
      <c r="KHU36" s="548">
        <f>SUM($J$22:KHU33)-1</f>
        <v>4.7269999999999985</v>
      </c>
      <c r="KHV36" s="548">
        <f>SUM($J$22:KHV33)-1</f>
        <v>4.7269999999999985</v>
      </c>
      <c r="KHW36" s="548">
        <f>SUM($J$22:KHW33)-1</f>
        <v>4.7269999999999985</v>
      </c>
      <c r="KHX36" s="548">
        <f>SUM($J$22:KHX33)-1</f>
        <v>4.7269999999999985</v>
      </c>
      <c r="KHY36" s="548">
        <f>SUM($J$22:KHY33)-1</f>
        <v>4.7269999999999985</v>
      </c>
      <c r="KHZ36" s="548">
        <f>SUM($J$22:KHZ33)-1</f>
        <v>4.7269999999999985</v>
      </c>
      <c r="KIA36" s="548">
        <f>SUM($J$22:KIA33)-1</f>
        <v>4.7269999999999985</v>
      </c>
      <c r="KIB36" s="548">
        <f>SUM($J$22:KIB33)-1</f>
        <v>4.7269999999999985</v>
      </c>
      <c r="KIC36" s="548">
        <f>SUM($J$22:KIC33)-1</f>
        <v>4.7269999999999985</v>
      </c>
      <c r="KID36" s="548">
        <f>SUM($J$22:KID33)-1</f>
        <v>4.7269999999999985</v>
      </c>
      <c r="KIE36" s="548">
        <f>SUM($J$22:KIE33)-1</f>
        <v>4.7269999999999985</v>
      </c>
      <c r="KIF36" s="548">
        <f>SUM($J$22:KIF33)-1</f>
        <v>4.7269999999999985</v>
      </c>
      <c r="KIG36" s="548">
        <f>SUM($J$22:KIG33)-1</f>
        <v>4.7269999999999985</v>
      </c>
      <c r="KIH36" s="548">
        <f>SUM($J$22:KIH33)-1</f>
        <v>4.7269999999999985</v>
      </c>
      <c r="KII36" s="548">
        <f>SUM($J$22:KII33)-1</f>
        <v>4.7269999999999985</v>
      </c>
      <c r="KIJ36" s="548">
        <f>SUM($J$22:KIJ33)-1</f>
        <v>4.7269999999999985</v>
      </c>
      <c r="KIK36" s="548">
        <f>SUM($J$22:KIK33)-1</f>
        <v>4.7269999999999985</v>
      </c>
      <c r="KIL36" s="548">
        <f>SUM($J$22:KIL33)-1</f>
        <v>4.7269999999999985</v>
      </c>
      <c r="KIM36" s="548">
        <f>SUM($J$22:KIM33)-1</f>
        <v>4.7269999999999985</v>
      </c>
      <c r="KIN36" s="548">
        <f>SUM($J$22:KIN33)-1</f>
        <v>4.7269999999999985</v>
      </c>
      <c r="KIO36" s="548">
        <f>SUM($J$22:KIO33)-1</f>
        <v>4.7269999999999985</v>
      </c>
      <c r="KIP36" s="548">
        <f>SUM($J$22:KIP33)-1</f>
        <v>4.7269999999999985</v>
      </c>
      <c r="KIQ36" s="548">
        <f>SUM($J$22:KIQ33)-1</f>
        <v>4.7269999999999985</v>
      </c>
      <c r="KIR36" s="548">
        <f>SUM($J$22:KIR33)-1</f>
        <v>4.7269999999999985</v>
      </c>
      <c r="KIS36" s="548">
        <f>SUM($J$22:KIS33)-1</f>
        <v>4.7269999999999985</v>
      </c>
      <c r="KIT36" s="548">
        <f>SUM($J$22:KIT33)-1</f>
        <v>4.7269999999999985</v>
      </c>
      <c r="KIU36" s="548">
        <f>SUM($J$22:KIU33)-1</f>
        <v>4.7269999999999985</v>
      </c>
      <c r="KIV36" s="548">
        <f>SUM($J$22:KIV33)-1</f>
        <v>4.7269999999999985</v>
      </c>
      <c r="KIW36" s="548">
        <f>SUM($J$22:KIW33)-1</f>
        <v>4.7269999999999985</v>
      </c>
      <c r="KIX36" s="548">
        <f>SUM($J$22:KIX33)-1</f>
        <v>4.7269999999999985</v>
      </c>
      <c r="KIY36" s="548">
        <f>SUM($J$22:KIY33)-1</f>
        <v>4.7269999999999985</v>
      </c>
      <c r="KIZ36" s="548">
        <f>SUM($J$22:KIZ33)-1</f>
        <v>4.7269999999999985</v>
      </c>
      <c r="KJA36" s="548">
        <f>SUM($J$22:KJA33)-1</f>
        <v>4.7269999999999985</v>
      </c>
      <c r="KJB36" s="548">
        <f>SUM($J$22:KJB33)-1</f>
        <v>4.7269999999999985</v>
      </c>
      <c r="KJC36" s="548">
        <f>SUM($J$22:KJC33)-1</f>
        <v>4.7269999999999985</v>
      </c>
      <c r="KJD36" s="548">
        <f>SUM($J$22:KJD33)-1</f>
        <v>4.7269999999999985</v>
      </c>
      <c r="KJE36" s="548">
        <f>SUM($J$22:KJE33)-1</f>
        <v>4.7269999999999985</v>
      </c>
      <c r="KJF36" s="548">
        <f>SUM($J$22:KJF33)-1</f>
        <v>4.7269999999999985</v>
      </c>
      <c r="KJG36" s="548">
        <f>SUM($J$22:KJG33)-1</f>
        <v>4.7269999999999985</v>
      </c>
      <c r="KJH36" s="548">
        <f>SUM($J$22:KJH33)-1</f>
        <v>4.7269999999999985</v>
      </c>
      <c r="KJI36" s="548">
        <f>SUM($J$22:KJI33)-1</f>
        <v>4.7269999999999985</v>
      </c>
      <c r="KJJ36" s="548">
        <f>SUM($J$22:KJJ33)-1</f>
        <v>4.7269999999999985</v>
      </c>
      <c r="KJK36" s="548">
        <f>SUM($J$22:KJK33)-1</f>
        <v>4.7269999999999985</v>
      </c>
      <c r="KJL36" s="548">
        <f>SUM($J$22:KJL33)-1</f>
        <v>4.7269999999999985</v>
      </c>
      <c r="KJM36" s="548">
        <f>SUM($J$22:KJM33)-1</f>
        <v>4.7269999999999985</v>
      </c>
      <c r="KJN36" s="548">
        <f>SUM($J$22:KJN33)-1</f>
        <v>4.7269999999999985</v>
      </c>
      <c r="KJO36" s="548">
        <f>SUM($J$22:KJO33)-1</f>
        <v>4.7269999999999985</v>
      </c>
      <c r="KJP36" s="548">
        <f>SUM($J$22:KJP33)-1</f>
        <v>4.7269999999999985</v>
      </c>
      <c r="KJQ36" s="548">
        <f>SUM($J$22:KJQ33)-1</f>
        <v>4.7269999999999985</v>
      </c>
      <c r="KJR36" s="548">
        <f>SUM($J$22:KJR33)-1</f>
        <v>4.7269999999999985</v>
      </c>
      <c r="KJS36" s="548">
        <f>SUM($J$22:KJS33)-1</f>
        <v>4.7269999999999985</v>
      </c>
      <c r="KJT36" s="548">
        <f>SUM($J$22:KJT33)-1</f>
        <v>4.7269999999999985</v>
      </c>
      <c r="KJU36" s="548">
        <f>SUM($J$22:KJU33)-1</f>
        <v>4.7269999999999985</v>
      </c>
      <c r="KJV36" s="548">
        <f>SUM($J$22:KJV33)-1</f>
        <v>4.7269999999999985</v>
      </c>
      <c r="KJW36" s="548">
        <f>SUM($J$22:KJW33)-1</f>
        <v>4.7269999999999985</v>
      </c>
      <c r="KJX36" s="548">
        <f>SUM($J$22:KJX33)-1</f>
        <v>4.7269999999999985</v>
      </c>
      <c r="KJY36" s="548">
        <f>SUM($J$22:KJY33)-1</f>
        <v>4.7269999999999985</v>
      </c>
      <c r="KJZ36" s="548">
        <f>SUM($J$22:KJZ33)-1</f>
        <v>4.7269999999999985</v>
      </c>
      <c r="KKA36" s="548">
        <f>SUM($J$22:KKA33)-1</f>
        <v>4.7269999999999985</v>
      </c>
      <c r="KKB36" s="548">
        <f>SUM($J$22:KKB33)-1</f>
        <v>4.7269999999999985</v>
      </c>
      <c r="KKC36" s="548">
        <f>SUM($J$22:KKC33)-1</f>
        <v>4.7269999999999985</v>
      </c>
      <c r="KKD36" s="548">
        <f>SUM($J$22:KKD33)-1</f>
        <v>4.7269999999999985</v>
      </c>
      <c r="KKE36" s="548">
        <f>SUM($J$22:KKE33)-1</f>
        <v>4.7269999999999985</v>
      </c>
      <c r="KKF36" s="548">
        <f>SUM($J$22:KKF33)-1</f>
        <v>4.7269999999999985</v>
      </c>
      <c r="KKG36" s="548">
        <f>SUM($J$22:KKG33)-1</f>
        <v>4.7269999999999985</v>
      </c>
      <c r="KKH36" s="548">
        <f>SUM($J$22:KKH33)-1</f>
        <v>4.7269999999999985</v>
      </c>
      <c r="KKI36" s="548">
        <f>SUM($J$22:KKI33)-1</f>
        <v>4.7269999999999985</v>
      </c>
      <c r="KKJ36" s="548">
        <f>SUM($J$22:KKJ33)-1</f>
        <v>4.7269999999999985</v>
      </c>
      <c r="KKK36" s="548">
        <f>SUM($J$22:KKK33)-1</f>
        <v>4.7269999999999985</v>
      </c>
      <c r="KKL36" s="548">
        <f>SUM($J$22:KKL33)-1</f>
        <v>4.7269999999999985</v>
      </c>
      <c r="KKM36" s="548">
        <f>SUM($J$22:KKM33)-1</f>
        <v>4.7269999999999985</v>
      </c>
      <c r="KKN36" s="548">
        <f>SUM($J$22:KKN33)-1</f>
        <v>4.7269999999999985</v>
      </c>
      <c r="KKO36" s="548">
        <f>SUM($J$22:KKO33)-1</f>
        <v>4.7269999999999985</v>
      </c>
      <c r="KKP36" s="548">
        <f>SUM($J$22:KKP33)-1</f>
        <v>4.7269999999999985</v>
      </c>
      <c r="KKQ36" s="548">
        <f>SUM($J$22:KKQ33)-1</f>
        <v>4.7269999999999985</v>
      </c>
      <c r="KKR36" s="548">
        <f>SUM($J$22:KKR33)-1</f>
        <v>4.7269999999999985</v>
      </c>
      <c r="KKS36" s="548">
        <f>SUM($J$22:KKS33)-1</f>
        <v>4.7269999999999985</v>
      </c>
      <c r="KKT36" s="548">
        <f>SUM($J$22:KKT33)-1</f>
        <v>4.7269999999999985</v>
      </c>
      <c r="KKU36" s="548">
        <f>SUM($J$22:KKU33)-1</f>
        <v>4.7269999999999985</v>
      </c>
      <c r="KKV36" s="548">
        <f>SUM($J$22:KKV33)-1</f>
        <v>4.7269999999999985</v>
      </c>
      <c r="KKW36" s="548">
        <f>SUM($J$22:KKW33)-1</f>
        <v>4.7269999999999985</v>
      </c>
      <c r="KKX36" s="548">
        <f>SUM($J$22:KKX33)-1</f>
        <v>4.7269999999999985</v>
      </c>
      <c r="KKY36" s="548">
        <f>SUM($J$22:KKY33)-1</f>
        <v>4.7269999999999985</v>
      </c>
      <c r="KKZ36" s="548">
        <f>SUM($J$22:KKZ33)-1</f>
        <v>4.7269999999999985</v>
      </c>
      <c r="KLA36" s="548">
        <f>SUM($J$22:KLA33)-1</f>
        <v>4.7269999999999985</v>
      </c>
      <c r="KLB36" s="548">
        <f>SUM($J$22:KLB33)-1</f>
        <v>4.7269999999999985</v>
      </c>
      <c r="KLC36" s="548">
        <f>SUM($J$22:KLC33)-1</f>
        <v>4.7269999999999985</v>
      </c>
      <c r="KLD36" s="548">
        <f>SUM($J$22:KLD33)-1</f>
        <v>4.7269999999999985</v>
      </c>
      <c r="KLE36" s="548">
        <f>SUM($J$22:KLE33)-1</f>
        <v>4.7269999999999985</v>
      </c>
      <c r="KLF36" s="548">
        <f>SUM($J$22:KLF33)-1</f>
        <v>4.7269999999999985</v>
      </c>
      <c r="KLG36" s="548">
        <f>SUM($J$22:KLG33)-1</f>
        <v>4.7269999999999985</v>
      </c>
      <c r="KLH36" s="548">
        <f>SUM($J$22:KLH33)-1</f>
        <v>4.7269999999999985</v>
      </c>
      <c r="KLI36" s="548">
        <f>SUM($J$22:KLI33)-1</f>
        <v>4.7269999999999985</v>
      </c>
      <c r="KLJ36" s="548">
        <f>SUM($J$22:KLJ33)-1</f>
        <v>4.7269999999999985</v>
      </c>
      <c r="KLK36" s="548">
        <f>SUM($J$22:KLK33)-1</f>
        <v>4.7269999999999985</v>
      </c>
      <c r="KLL36" s="548">
        <f>SUM($J$22:KLL33)-1</f>
        <v>4.7269999999999985</v>
      </c>
      <c r="KLM36" s="548">
        <f>SUM($J$22:KLM33)-1</f>
        <v>4.7269999999999985</v>
      </c>
      <c r="KLN36" s="548">
        <f>SUM($J$22:KLN33)-1</f>
        <v>4.7269999999999985</v>
      </c>
      <c r="KLO36" s="548">
        <f>SUM($J$22:KLO33)-1</f>
        <v>4.7269999999999985</v>
      </c>
      <c r="KLP36" s="548">
        <f>SUM($J$22:KLP33)-1</f>
        <v>4.7269999999999985</v>
      </c>
      <c r="KLQ36" s="548">
        <f>SUM($J$22:KLQ33)-1</f>
        <v>4.7269999999999985</v>
      </c>
      <c r="KLR36" s="548">
        <f>SUM($J$22:KLR33)-1</f>
        <v>4.7269999999999985</v>
      </c>
      <c r="KLS36" s="548">
        <f>SUM($J$22:KLS33)-1</f>
        <v>4.7269999999999985</v>
      </c>
      <c r="KLT36" s="548">
        <f>SUM($J$22:KLT33)-1</f>
        <v>4.7269999999999985</v>
      </c>
      <c r="KLU36" s="548">
        <f>SUM($J$22:KLU33)-1</f>
        <v>4.7269999999999985</v>
      </c>
      <c r="KLV36" s="548">
        <f>SUM($J$22:KLV33)-1</f>
        <v>4.7269999999999985</v>
      </c>
      <c r="KLW36" s="548">
        <f>SUM($J$22:KLW33)-1</f>
        <v>4.7269999999999985</v>
      </c>
      <c r="KLX36" s="548">
        <f>SUM($J$22:KLX33)-1</f>
        <v>4.7269999999999985</v>
      </c>
      <c r="KLY36" s="548">
        <f>SUM($J$22:KLY33)-1</f>
        <v>4.7269999999999985</v>
      </c>
      <c r="KLZ36" s="548">
        <f>SUM($J$22:KLZ33)-1</f>
        <v>4.7269999999999985</v>
      </c>
      <c r="KMA36" s="548">
        <f>SUM($J$22:KMA33)-1</f>
        <v>4.7269999999999985</v>
      </c>
      <c r="KMB36" s="548">
        <f>SUM($J$22:KMB33)-1</f>
        <v>4.7269999999999985</v>
      </c>
      <c r="KMC36" s="548">
        <f>SUM($J$22:KMC33)-1</f>
        <v>4.7269999999999985</v>
      </c>
      <c r="KMD36" s="548">
        <f>SUM($J$22:KMD33)-1</f>
        <v>4.7269999999999985</v>
      </c>
      <c r="KME36" s="548">
        <f>SUM($J$22:KME33)-1</f>
        <v>4.7269999999999985</v>
      </c>
      <c r="KMF36" s="548">
        <f>SUM($J$22:KMF33)-1</f>
        <v>4.7269999999999985</v>
      </c>
      <c r="KMG36" s="548">
        <f>SUM($J$22:KMG33)-1</f>
        <v>4.7269999999999985</v>
      </c>
      <c r="KMH36" s="548">
        <f>SUM($J$22:KMH33)-1</f>
        <v>4.7269999999999985</v>
      </c>
      <c r="KMI36" s="548">
        <f>SUM($J$22:KMI33)-1</f>
        <v>4.7269999999999985</v>
      </c>
      <c r="KMJ36" s="548">
        <f>SUM($J$22:KMJ33)-1</f>
        <v>4.7269999999999985</v>
      </c>
      <c r="KMK36" s="548">
        <f>SUM($J$22:KMK33)-1</f>
        <v>4.7269999999999985</v>
      </c>
      <c r="KML36" s="548">
        <f>SUM($J$22:KML33)-1</f>
        <v>4.7269999999999985</v>
      </c>
      <c r="KMM36" s="548">
        <f>SUM($J$22:KMM33)-1</f>
        <v>4.7269999999999985</v>
      </c>
      <c r="KMN36" s="548">
        <f>SUM($J$22:KMN33)-1</f>
        <v>4.7269999999999985</v>
      </c>
      <c r="KMO36" s="548">
        <f>SUM($J$22:KMO33)-1</f>
        <v>4.7269999999999985</v>
      </c>
      <c r="KMP36" s="548">
        <f>SUM($J$22:KMP33)-1</f>
        <v>4.7269999999999985</v>
      </c>
      <c r="KMQ36" s="548">
        <f>SUM($J$22:KMQ33)-1</f>
        <v>4.7269999999999985</v>
      </c>
      <c r="KMR36" s="548">
        <f>SUM($J$22:KMR33)-1</f>
        <v>4.7269999999999985</v>
      </c>
      <c r="KMS36" s="548">
        <f>SUM($J$22:KMS33)-1</f>
        <v>4.7269999999999985</v>
      </c>
      <c r="KMT36" s="548">
        <f>SUM($J$22:KMT33)-1</f>
        <v>4.7269999999999985</v>
      </c>
      <c r="KMU36" s="548">
        <f>SUM($J$22:KMU33)-1</f>
        <v>4.7269999999999985</v>
      </c>
      <c r="KMV36" s="548">
        <f>SUM($J$22:KMV33)-1</f>
        <v>4.7269999999999985</v>
      </c>
      <c r="KMW36" s="548">
        <f>SUM($J$22:KMW33)-1</f>
        <v>4.7269999999999985</v>
      </c>
      <c r="KMX36" s="548">
        <f>SUM($J$22:KMX33)-1</f>
        <v>4.7269999999999985</v>
      </c>
      <c r="KMY36" s="548">
        <f>SUM($J$22:KMY33)-1</f>
        <v>4.7269999999999985</v>
      </c>
      <c r="KMZ36" s="548">
        <f>SUM($J$22:KMZ33)-1</f>
        <v>4.7269999999999985</v>
      </c>
      <c r="KNA36" s="548">
        <f>SUM($J$22:KNA33)-1</f>
        <v>4.7269999999999985</v>
      </c>
      <c r="KNB36" s="548">
        <f>SUM($J$22:KNB33)-1</f>
        <v>4.7269999999999985</v>
      </c>
      <c r="KNC36" s="548">
        <f>SUM($J$22:KNC33)-1</f>
        <v>4.7269999999999985</v>
      </c>
      <c r="KND36" s="548">
        <f>SUM($J$22:KND33)-1</f>
        <v>4.7269999999999985</v>
      </c>
      <c r="KNE36" s="548">
        <f>SUM($J$22:KNE33)-1</f>
        <v>4.7269999999999985</v>
      </c>
      <c r="KNF36" s="548">
        <f>SUM($J$22:KNF33)-1</f>
        <v>4.7269999999999985</v>
      </c>
      <c r="KNG36" s="548">
        <f>SUM($J$22:KNG33)-1</f>
        <v>4.7269999999999985</v>
      </c>
      <c r="KNH36" s="548">
        <f>SUM($J$22:KNH33)-1</f>
        <v>4.7269999999999985</v>
      </c>
      <c r="KNI36" s="548">
        <f>SUM($J$22:KNI33)-1</f>
        <v>4.7269999999999985</v>
      </c>
      <c r="KNJ36" s="548">
        <f>SUM($J$22:KNJ33)-1</f>
        <v>4.7269999999999985</v>
      </c>
      <c r="KNK36" s="548">
        <f>SUM($J$22:KNK33)-1</f>
        <v>4.7269999999999985</v>
      </c>
      <c r="KNL36" s="548">
        <f>SUM($J$22:KNL33)-1</f>
        <v>4.7269999999999985</v>
      </c>
      <c r="KNM36" s="548">
        <f>SUM($J$22:KNM33)-1</f>
        <v>4.7269999999999985</v>
      </c>
      <c r="KNN36" s="548">
        <f>SUM($J$22:KNN33)-1</f>
        <v>4.7269999999999985</v>
      </c>
      <c r="KNO36" s="548">
        <f>SUM($J$22:KNO33)-1</f>
        <v>4.7269999999999985</v>
      </c>
      <c r="KNP36" s="548">
        <f>SUM($J$22:KNP33)-1</f>
        <v>4.7269999999999985</v>
      </c>
      <c r="KNQ36" s="548">
        <f>SUM($J$22:KNQ33)-1</f>
        <v>4.7269999999999985</v>
      </c>
      <c r="KNR36" s="548">
        <f>SUM($J$22:KNR33)-1</f>
        <v>4.7269999999999985</v>
      </c>
      <c r="KNS36" s="548">
        <f>SUM($J$22:KNS33)-1</f>
        <v>4.7269999999999985</v>
      </c>
      <c r="KNT36" s="548">
        <f>SUM($J$22:KNT33)-1</f>
        <v>4.7269999999999985</v>
      </c>
      <c r="KNU36" s="548">
        <f>SUM($J$22:KNU33)-1</f>
        <v>4.7269999999999985</v>
      </c>
      <c r="KNV36" s="548">
        <f>SUM($J$22:KNV33)-1</f>
        <v>4.7269999999999985</v>
      </c>
      <c r="KNW36" s="548">
        <f>SUM($J$22:KNW33)-1</f>
        <v>4.7269999999999985</v>
      </c>
      <c r="KNX36" s="548">
        <f>SUM($J$22:KNX33)-1</f>
        <v>4.7269999999999985</v>
      </c>
      <c r="KNY36" s="548">
        <f>SUM($J$22:KNY33)-1</f>
        <v>4.7269999999999985</v>
      </c>
      <c r="KNZ36" s="548">
        <f>SUM($J$22:KNZ33)-1</f>
        <v>4.7269999999999985</v>
      </c>
      <c r="KOA36" s="548">
        <f>SUM($J$22:KOA33)-1</f>
        <v>4.7269999999999985</v>
      </c>
      <c r="KOB36" s="548">
        <f>SUM($J$22:KOB33)-1</f>
        <v>4.7269999999999985</v>
      </c>
      <c r="KOC36" s="548">
        <f>SUM($J$22:KOC33)-1</f>
        <v>4.7269999999999985</v>
      </c>
      <c r="KOD36" s="548">
        <f>SUM($J$22:KOD33)-1</f>
        <v>4.7269999999999985</v>
      </c>
      <c r="KOE36" s="548">
        <f>SUM($J$22:KOE33)-1</f>
        <v>4.7269999999999985</v>
      </c>
      <c r="KOF36" s="548">
        <f>SUM($J$22:KOF33)-1</f>
        <v>4.7269999999999985</v>
      </c>
      <c r="KOG36" s="548">
        <f>SUM($J$22:KOG33)-1</f>
        <v>4.7269999999999985</v>
      </c>
      <c r="KOH36" s="548">
        <f>SUM($J$22:KOH33)-1</f>
        <v>4.7269999999999985</v>
      </c>
      <c r="KOI36" s="548">
        <f>SUM($J$22:KOI33)-1</f>
        <v>4.7269999999999985</v>
      </c>
      <c r="KOJ36" s="548">
        <f>SUM($J$22:KOJ33)-1</f>
        <v>4.7269999999999985</v>
      </c>
      <c r="KOK36" s="548">
        <f>SUM($J$22:KOK33)-1</f>
        <v>4.7269999999999985</v>
      </c>
      <c r="KOL36" s="548">
        <f>SUM($J$22:KOL33)-1</f>
        <v>4.7269999999999985</v>
      </c>
      <c r="KOM36" s="548">
        <f>SUM($J$22:KOM33)-1</f>
        <v>4.7269999999999985</v>
      </c>
      <c r="KON36" s="548">
        <f>SUM($J$22:KON33)-1</f>
        <v>4.7269999999999985</v>
      </c>
      <c r="KOO36" s="548">
        <f>SUM($J$22:KOO33)-1</f>
        <v>4.7269999999999985</v>
      </c>
      <c r="KOP36" s="548">
        <f>SUM($J$22:KOP33)-1</f>
        <v>4.7269999999999985</v>
      </c>
      <c r="KOQ36" s="548">
        <f>SUM($J$22:KOQ33)-1</f>
        <v>4.7269999999999985</v>
      </c>
      <c r="KOR36" s="548">
        <f>SUM($J$22:KOR33)-1</f>
        <v>4.7269999999999985</v>
      </c>
      <c r="KOS36" s="548">
        <f>SUM($J$22:KOS33)-1</f>
        <v>4.7269999999999985</v>
      </c>
      <c r="KOT36" s="548">
        <f>SUM($J$22:KOT33)-1</f>
        <v>4.7269999999999985</v>
      </c>
      <c r="KOU36" s="548">
        <f>SUM($J$22:KOU33)-1</f>
        <v>4.7269999999999985</v>
      </c>
      <c r="KOV36" s="548">
        <f>SUM($J$22:KOV33)-1</f>
        <v>4.7269999999999985</v>
      </c>
      <c r="KOW36" s="548">
        <f>SUM($J$22:KOW33)-1</f>
        <v>4.7269999999999985</v>
      </c>
      <c r="KOX36" s="548">
        <f>SUM($J$22:KOX33)-1</f>
        <v>4.7269999999999985</v>
      </c>
      <c r="KOY36" s="548">
        <f>SUM($J$22:KOY33)-1</f>
        <v>4.7269999999999985</v>
      </c>
      <c r="KOZ36" s="548">
        <f>SUM($J$22:KOZ33)-1</f>
        <v>4.7269999999999985</v>
      </c>
      <c r="KPA36" s="548">
        <f>SUM($J$22:KPA33)-1</f>
        <v>4.7269999999999985</v>
      </c>
      <c r="KPB36" s="548">
        <f>SUM($J$22:KPB33)-1</f>
        <v>4.7269999999999985</v>
      </c>
      <c r="KPC36" s="548">
        <f>SUM($J$22:KPC33)-1</f>
        <v>4.7269999999999985</v>
      </c>
      <c r="KPD36" s="548">
        <f>SUM($J$22:KPD33)-1</f>
        <v>4.7269999999999985</v>
      </c>
      <c r="KPE36" s="548">
        <f>SUM($J$22:KPE33)-1</f>
        <v>4.7269999999999985</v>
      </c>
      <c r="KPF36" s="548">
        <f>SUM($J$22:KPF33)-1</f>
        <v>4.7269999999999985</v>
      </c>
      <c r="KPG36" s="548">
        <f>SUM($J$22:KPG33)-1</f>
        <v>4.7269999999999985</v>
      </c>
      <c r="KPH36" s="548">
        <f>SUM($J$22:KPH33)-1</f>
        <v>4.7269999999999985</v>
      </c>
      <c r="KPI36" s="548">
        <f>SUM($J$22:KPI33)-1</f>
        <v>4.7269999999999985</v>
      </c>
      <c r="KPJ36" s="548">
        <f>SUM($J$22:KPJ33)-1</f>
        <v>4.7269999999999985</v>
      </c>
      <c r="KPK36" s="548">
        <f>SUM($J$22:KPK33)-1</f>
        <v>4.7269999999999985</v>
      </c>
      <c r="KPL36" s="548">
        <f>SUM($J$22:KPL33)-1</f>
        <v>4.7269999999999985</v>
      </c>
      <c r="KPM36" s="548">
        <f>SUM($J$22:KPM33)-1</f>
        <v>4.7269999999999985</v>
      </c>
      <c r="KPN36" s="548">
        <f>SUM($J$22:KPN33)-1</f>
        <v>4.7269999999999985</v>
      </c>
      <c r="KPO36" s="548">
        <f>SUM($J$22:KPO33)-1</f>
        <v>4.7269999999999985</v>
      </c>
      <c r="KPP36" s="548">
        <f>SUM($J$22:KPP33)-1</f>
        <v>4.7269999999999985</v>
      </c>
      <c r="KPQ36" s="548">
        <f>SUM($J$22:KPQ33)-1</f>
        <v>4.7269999999999985</v>
      </c>
      <c r="KPR36" s="548">
        <f>SUM($J$22:KPR33)-1</f>
        <v>4.7269999999999985</v>
      </c>
      <c r="KPS36" s="548">
        <f>SUM($J$22:KPS33)-1</f>
        <v>4.7269999999999985</v>
      </c>
      <c r="KPT36" s="548">
        <f>SUM($J$22:KPT33)-1</f>
        <v>4.7269999999999985</v>
      </c>
      <c r="KPU36" s="548">
        <f>SUM($J$22:KPU33)-1</f>
        <v>4.7269999999999985</v>
      </c>
      <c r="KPV36" s="548">
        <f>SUM($J$22:KPV33)-1</f>
        <v>4.7269999999999985</v>
      </c>
      <c r="KPW36" s="548">
        <f>SUM($J$22:KPW33)-1</f>
        <v>4.7269999999999985</v>
      </c>
      <c r="KPX36" s="548">
        <f>SUM($J$22:KPX33)-1</f>
        <v>4.7269999999999985</v>
      </c>
      <c r="KPY36" s="548">
        <f>SUM($J$22:KPY33)-1</f>
        <v>4.7269999999999985</v>
      </c>
      <c r="KPZ36" s="548">
        <f>SUM($J$22:KPZ33)-1</f>
        <v>4.7269999999999985</v>
      </c>
      <c r="KQA36" s="548">
        <f>SUM($J$22:KQA33)-1</f>
        <v>4.7269999999999985</v>
      </c>
      <c r="KQB36" s="548">
        <f>SUM($J$22:KQB33)-1</f>
        <v>4.7269999999999985</v>
      </c>
      <c r="KQC36" s="548">
        <f>SUM($J$22:KQC33)-1</f>
        <v>4.7269999999999985</v>
      </c>
      <c r="KQD36" s="548">
        <f>SUM($J$22:KQD33)-1</f>
        <v>4.7269999999999985</v>
      </c>
      <c r="KQE36" s="548">
        <f>SUM($J$22:KQE33)-1</f>
        <v>4.7269999999999985</v>
      </c>
      <c r="KQF36" s="548">
        <f>SUM($J$22:KQF33)-1</f>
        <v>4.7269999999999985</v>
      </c>
      <c r="KQG36" s="548">
        <f>SUM($J$22:KQG33)-1</f>
        <v>4.7269999999999985</v>
      </c>
      <c r="KQH36" s="548">
        <f>SUM($J$22:KQH33)-1</f>
        <v>4.7269999999999985</v>
      </c>
      <c r="KQI36" s="548">
        <f>SUM($J$22:KQI33)-1</f>
        <v>4.7269999999999985</v>
      </c>
      <c r="KQJ36" s="548">
        <f>SUM($J$22:KQJ33)-1</f>
        <v>4.7269999999999985</v>
      </c>
      <c r="KQK36" s="548">
        <f>SUM($J$22:KQK33)-1</f>
        <v>4.7269999999999985</v>
      </c>
      <c r="KQL36" s="548">
        <f>SUM($J$22:KQL33)-1</f>
        <v>4.7269999999999985</v>
      </c>
      <c r="KQM36" s="548">
        <f>SUM($J$22:KQM33)-1</f>
        <v>4.7269999999999985</v>
      </c>
      <c r="KQN36" s="548">
        <f>SUM($J$22:KQN33)-1</f>
        <v>4.7269999999999985</v>
      </c>
      <c r="KQO36" s="548">
        <f>SUM($J$22:KQO33)-1</f>
        <v>4.7269999999999985</v>
      </c>
      <c r="KQP36" s="548">
        <f>SUM($J$22:KQP33)-1</f>
        <v>4.7269999999999985</v>
      </c>
      <c r="KQQ36" s="548">
        <f>SUM($J$22:KQQ33)-1</f>
        <v>4.7269999999999985</v>
      </c>
      <c r="KQR36" s="548">
        <f>SUM($J$22:KQR33)-1</f>
        <v>4.7269999999999985</v>
      </c>
      <c r="KQS36" s="548">
        <f>SUM($J$22:KQS33)-1</f>
        <v>4.7269999999999985</v>
      </c>
      <c r="KQT36" s="548">
        <f>SUM($J$22:KQT33)-1</f>
        <v>4.7269999999999985</v>
      </c>
      <c r="KQU36" s="548">
        <f>SUM($J$22:KQU33)-1</f>
        <v>4.7269999999999985</v>
      </c>
      <c r="KQV36" s="548">
        <f>SUM($J$22:KQV33)-1</f>
        <v>4.7269999999999985</v>
      </c>
      <c r="KQW36" s="548">
        <f>SUM($J$22:KQW33)-1</f>
        <v>4.7269999999999985</v>
      </c>
      <c r="KQX36" s="548">
        <f>SUM($J$22:KQX33)-1</f>
        <v>4.7269999999999985</v>
      </c>
      <c r="KQY36" s="548">
        <f>SUM($J$22:KQY33)-1</f>
        <v>4.7269999999999985</v>
      </c>
      <c r="KQZ36" s="548">
        <f>SUM($J$22:KQZ33)-1</f>
        <v>4.7269999999999985</v>
      </c>
      <c r="KRA36" s="548">
        <f>SUM($J$22:KRA33)-1</f>
        <v>4.7269999999999985</v>
      </c>
      <c r="KRB36" s="548">
        <f>SUM($J$22:KRB33)-1</f>
        <v>4.7269999999999985</v>
      </c>
      <c r="KRC36" s="548">
        <f>SUM($J$22:KRC33)-1</f>
        <v>4.7269999999999985</v>
      </c>
      <c r="KRD36" s="548">
        <f>SUM($J$22:KRD33)-1</f>
        <v>4.7269999999999985</v>
      </c>
      <c r="KRE36" s="548">
        <f>SUM($J$22:KRE33)-1</f>
        <v>4.7269999999999985</v>
      </c>
      <c r="KRF36" s="548">
        <f>SUM($J$22:KRF33)-1</f>
        <v>4.7269999999999985</v>
      </c>
      <c r="KRG36" s="548">
        <f>SUM($J$22:KRG33)-1</f>
        <v>4.7269999999999985</v>
      </c>
      <c r="KRH36" s="548">
        <f>SUM($J$22:KRH33)-1</f>
        <v>4.7269999999999985</v>
      </c>
      <c r="KRI36" s="548">
        <f>SUM($J$22:KRI33)-1</f>
        <v>4.7269999999999985</v>
      </c>
      <c r="KRJ36" s="548">
        <f>SUM($J$22:KRJ33)-1</f>
        <v>4.7269999999999985</v>
      </c>
      <c r="KRK36" s="548">
        <f>SUM($J$22:KRK33)-1</f>
        <v>4.7269999999999985</v>
      </c>
      <c r="KRL36" s="548">
        <f>SUM($J$22:KRL33)-1</f>
        <v>4.7269999999999985</v>
      </c>
      <c r="KRM36" s="548">
        <f>SUM($J$22:KRM33)-1</f>
        <v>4.7269999999999985</v>
      </c>
      <c r="KRN36" s="548">
        <f>SUM($J$22:KRN33)-1</f>
        <v>4.7269999999999985</v>
      </c>
      <c r="KRO36" s="548">
        <f>SUM($J$22:KRO33)-1</f>
        <v>4.7269999999999985</v>
      </c>
      <c r="KRP36" s="548">
        <f>SUM($J$22:KRP33)-1</f>
        <v>4.7269999999999985</v>
      </c>
      <c r="KRQ36" s="548">
        <f>SUM($J$22:KRQ33)-1</f>
        <v>4.7269999999999985</v>
      </c>
      <c r="KRR36" s="548">
        <f>SUM($J$22:KRR33)-1</f>
        <v>4.7269999999999985</v>
      </c>
      <c r="KRS36" s="548">
        <f>SUM($J$22:KRS33)-1</f>
        <v>4.7269999999999985</v>
      </c>
      <c r="KRT36" s="548">
        <f>SUM($J$22:KRT33)-1</f>
        <v>4.7269999999999985</v>
      </c>
      <c r="KRU36" s="548">
        <f>SUM($J$22:KRU33)-1</f>
        <v>4.7269999999999985</v>
      </c>
      <c r="KRV36" s="548">
        <f>SUM($J$22:KRV33)-1</f>
        <v>4.7269999999999985</v>
      </c>
      <c r="KRW36" s="548">
        <f>SUM($J$22:KRW33)-1</f>
        <v>4.7269999999999985</v>
      </c>
      <c r="KRX36" s="548">
        <f>SUM($J$22:KRX33)-1</f>
        <v>4.7269999999999985</v>
      </c>
      <c r="KRY36" s="548">
        <f>SUM($J$22:KRY33)-1</f>
        <v>4.7269999999999985</v>
      </c>
      <c r="KRZ36" s="548">
        <f>SUM($J$22:KRZ33)-1</f>
        <v>4.7269999999999985</v>
      </c>
      <c r="KSA36" s="548">
        <f>SUM($J$22:KSA33)-1</f>
        <v>4.7269999999999985</v>
      </c>
      <c r="KSB36" s="548">
        <f>SUM($J$22:KSB33)-1</f>
        <v>4.7269999999999985</v>
      </c>
      <c r="KSC36" s="548">
        <f>SUM($J$22:KSC33)-1</f>
        <v>4.7269999999999985</v>
      </c>
      <c r="KSD36" s="548">
        <f>SUM($J$22:KSD33)-1</f>
        <v>4.7269999999999985</v>
      </c>
      <c r="KSE36" s="548">
        <f>SUM($J$22:KSE33)-1</f>
        <v>4.7269999999999985</v>
      </c>
      <c r="KSF36" s="548">
        <f>SUM($J$22:KSF33)-1</f>
        <v>4.7269999999999985</v>
      </c>
      <c r="KSG36" s="548">
        <f>SUM($J$22:KSG33)-1</f>
        <v>4.7269999999999985</v>
      </c>
      <c r="KSH36" s="548">
        <f>SUM($J$22:KSH33)-1</f>
        <v>4.7269999999999985</v>
      </c>
      <c r="KSI36" s="548">
        <f>SUM($J$22:KSI33)-1</f>
        <v>4.7269999999999985</v>
      </c>
      <c r="KSJ36" s="548">
        <f>SUM($J$22:KSJ33)-1</f>
        <v>4.7269999999999985</v>
      </c>
      <c r="KSK36" s="548">
        <f>SUM($J$22:KSK33)-1</f>
        <v>4.7269999999999985</v>
      </c>
      <c r="KSL36" s="548">
        <f>SUM($J$22:KSL33)-1</f>
        <v>4.7269999999999985</v>
      </c>
      <c r="KSM36" s="548">
        <f>SUM($J$22:KSM33)-1</f>
        <v>4.7269999999999985</v>
      </c>
      <c r="KSN36" s="548">
        <f>SUM($J$22:KSN33)-1</f>
        <v>4.7269999999999985</v>
      </c>
      <c r="KSO36" s="548">
        <f>SUM($J$22:KSO33)-1</f>
        <v>4.7269999999999985</v>
      </c>
      <c r="KSP36" s="548">
        <f>SUM($J$22:KSP33)-1</f>
        <v>4.7269999999999985</v>
      </c>
      <c r="KSQ36" s="548">
        <f>SUM($J$22:KSQ33)-1</f>
        <v>4.7269999999999985</v>
      </c>
      <c r="KSR36" s="548">
        <f>SUM($J$22:KSR33)-1</f>
        <v>4.7269999999999985</v>
      </c>
      <c r="KSS36" s="548">
        <f>SUM($J$22:KSS33)-1</f>
        <v>4.7269999999999985</v>
      </c>
      <c r="KST36" s="548">
        <f>SUM($J$22:KST33)-1</f>
        <v>4.7269999999999985</v>
      </c>
      <c r="KSU36" s="548">
        <f>SUM($J$22:KSU33)-1</f>
        <v>4.7269999999999985</v>
      </c>
      <c r="KSV36" s="548">
        <f>SUM($J$22:KSV33)-1</f>
        <v>4.7269999999999985</v>
      </c>
      <c r="KSW36" s="548">
        <f>SUM($J$22:KSW33)-1</f>
        <v>4.7269999999999985</v>
      </c>
      <c r="KSX36" s="548">
        <f>SUM($J$22:KSX33)-1</f>
        <v>4.7269999999999985</v>
      </c>
      <c r="KSY36" s="548">
        <f>SUM($J$22:KSY33)-1</f>
        <v>4.7269999999999985</v>
      </c>
      <c r="KSZ36" s="548">
        <f>SUM($J$22:KSZ33)-1</f>
        <v>4.7269999999999985</v>
      </c>
      <c r="KTA36" s="548">
        <f>SUM($J$22:KTA33)-1</f>
        <v>4.7269999999999985</v>
      </c>
      <c r="KTB36" s="548">
        <f>SUM($J$22:KTB33)-1</f>
        <v>4.7269999999999985</v>
      </c>
      <c r="KTC36" s="548">
        <f>SUM($J$22:KTC33)-1</f>
        <v>4.7269999999999985</v>
      </c>
      <c r="KTD36" s="548">
        <f>SUM($J$22:KTD33)-1</f>
        <v>4.7269999999999985</v>
      </c>
      <c r="KTE36" s="548">
        <f>SUM($J$22:KTE33)-1</f>
        <v>4.7269999999999985</v>
      </c>
      <c r="KTF36" s="548">
        <f>SUM($J$22:KTF33)-1</f>
        <v>4.7269999999999985</v>
      </c>
      <c r="KTG36" s="548">
        <f>SUM($J$22:KTG33)-1</f>
        <v>4.7269999999999985</v>
      </c>
      <c r="KTH36" s="548">
        <f>SUM($J$22:KTH33)-1</f>
        <v>4.7269999999999985</v>
      </c>
      <c r="KTI36" s="548">
        <f>SUM($J$22:KTI33)-1</f>
        <v>4.7269999999999985</v>
      </c>
      <c r="KTJ36" s="548">
        <f>SUM($J$22:KTJ33)-1</f>
        <v>4.7269999999999985</v>
      </c>
      <c r="KTK36" s="548">
        <f>SUM($J$22:KTK33)-1</f>
        <v>4.7269999999999985</v>
      </c>
      <c r="KTL36" s="548">
        <f>SUM($J$22:KTL33)-1</f>
        <v>4.7269999999999985</v>
      </c>
      <c r="KTM36" s="548">
        <f>SUM($J$22:KTM33)-1</f>
        <v>4.7269999999999985</v>
      </c>
      <c r="KTN36" s="548">
        <f>SUM($J$22:KTN33)-1</f>
        <v>4.7269999999999985</v>
      </c>
      <c r="KTO36" s="548">
        <f>SUM($J$22:KTO33)-1</f>
        <v>4.7269999999999985</v>
      </c>
      <c r="KTP36" s="548">
        <f>SUM($J$22:KTP33)-1</f>
        <v>4.7269999999999985</v>
      </c>
      <c r="KTQ36" s="548">
        <f>SUM($J$22:KTQ33)-1</f>
        <v>4.7269999999999985</v>
      </c>
      <c r="KTR36" s="548">
        <f>SUM($J$22:KTR33)-1</f>
        <v>4.7269999999999985</v>
      </c>
      <c r="KTS36" s="548">
        <f>SUM($J$22:KTS33)-1</f>
        <v>4.7269999999999985</v>
      </c>
      <c r="KTT36" s="548">
        <f>SUM($J$22:KTT33)-1</f>
        <v>4.7269999999999985</v>
      </c>
      <c r="KTU36" s="548">
        <f>SUM($J$22:KTU33)-1</f>
        <v>4.7269999999999985</v>
      </c>
      <c r="KTV36" s="548">
        <f>SUM($J$22:KTV33)-1</f>
        <v>4.7269999999999985</v>
      </c>
      <c r="KTW36" s="548">
        <f>SUM($J$22:KTW33)-1</f>
        <v>4.7269999999999985</v>
      </c>
      <c r="KTX36" s="548">
        <f>SUM($J$22:KTX33)-1</f>
        <v>4.7269999999999985</v>
      </c>
      <c r="KTY36" s="548">
        <f>SUM($J$22:KTY33)-1</f>
        <v>4.7269999999999985</v>
      </c>
      <c r="KTZ36" s="548">
        <f>SUM($J$22:KTZ33)-1</f>
        <v>4.7269999999999985</v>
      </c>
      <c r="KUA36" s="548">
        <f>SUM($J$22:KUA33)-1</f>
        <v>4.7269999999999985</v>
      </c>
      <c r="KUB36" s="548">
        <f>SUM($J$22:KUB33)-1</f>
        <v>4.7269999999999985</v>
      </c>
      <c r="KUC36" s="548">
        <f>SUM($J$22:KUC33)-1</f>
        <v>4.7269999999999985</v>
      </c>
      <c r="KUD36" s="548">
        <f>SUM($J$22:KUD33)-1</f>
        <v>4.7269999999999985</v>
      </c>
      <c r="KUE36" s="548">
        <f>SUM($J$22:KUE33)-1</f>
        <v>4.7269999999999985</v>
      </c>
      <c r="KUF36" s="548">
        <f>SUM($J$22:KUF33)-1</f>
        <v>4.7269999999999985</v>
      </c>
      <c r="KUG36" s="548">
        <f>SUM($J$22:KUG33)-1</f>
        <v>4.7269999999999985</v>
      </c>
      <c r="KUH36" s="548">
        <f>SUM($J$22:KUH33)-1</f>
        <v>4.7269999999999985</v>
      </c>
      <c r="KUI36" s="548">
        <f>SUM($J$22:KUI33)-1</f>
        <v>4.7269999999999985</v>
      </c>
      <c r="KUJ36" s="548">
        <f>SUM($J$22:KUJ33)-1</f>
        <v>4.7269999999999985</v>
      </c>
      <c r="KUK36" s="548">
        <f>SUM($J$22:KUK33)-1</f>
        <v>4.7269999999999985</v>
      </c>
      <c r="KUL36" s="548">
        <f>SUM($J$22:KUL33)-1</f>
        <v>4.7269999999999985</v>
      </c>
      <c r="KUM36" s="548">
        <f>SUM($J$22:KUM33)-1</f>
        <v>4.7269999999999985</v>
      </c>
      <c r="KUN36" s="548">
        <f>SUM($J$22:KUN33)-1</f>
        <v>4.7269999999999985</v>
      </c>
      <c r="KUO36" s="548">
        <f>SUM($J$22:KUO33)-1</f>
        <v>4.7269999999999985</v>
      </c>
      <c r="KUP36" s="548">
        <f>SUM($J$22:KUP33)-1</f>
        <v>4.7269999999999985</v>
      </c>
      <c r="KUQ36" s="548">
        <f>SUM($J$22:KUQ33)-1</f>
        <v>4.7269999999999985</v>
      </c>
      <c r="KUR36" s="548">
        <f>SUM($J$22:KUR33)-1</f>
        <v>4.7269999999999985</v>
      </c>
      <c r="KUS36" s="548">
        <f>SUM($J$22:KUS33)-1</f>
        <v>4.7269999999999985</v>
      </c>
      <c r="KUT36" s="548">
        <f>SUM($J$22:KUT33)-1</f>
        <v>4.7269999999999985</v>
      </c>
      <c r="KUU36" s="548">
        <f>SUM($J$22:KUU33)-1</f>
        <v>4.7269999999999985</v>
      </c>
      <c r="KUV36" s="548">
        <f>SUM($J$22:KUV33)-1</f>
        <v>4.7269999999999985</v>
      </c>
      <c r="KUW36" s="548">
        <f>SUM($J$22:KUW33)-1</f>
        <v>4.7269999999999985</v>
      </c>
      <c r="KUX36" s="548">
        <f>SUM($J$22:KUX33)-1</f>
        <v>4.7269999999999985</v>
      </c>
      <c r="KUY36" s="548">
        <f>SUM($J$22:KUY33)-1</f>
        <v>4.7269999999999985</v>
      </c>
      <c r="KUZ36" s="548">
        <f>SUM($J$22:KUZ33)-1</f>
        <v>4.7269999999999985</v>
      </c>
      <c r="KVA36" s="548">
        <f>SUM($J$22:KVA33)-1</f>
        <v>4.7269999999999985</v>
      </c>
      <c r="KVB36" s="548">
        <f>SUM($J$22:KVB33)-1</f>
        <v>4.7269999999999985</v>
      </c>
      <c r="KVC36" s="548">
        <f>SUM($J$22:KVC33)-1</f>
        <v>4.7269999999999985</v>
      </c>
      <c r="KVD36" s="548">
        <f>SUM($J$22:KVD33)-1</f>
        <v>4.7269999999999985</v>
      </c>
      <c r="KVE36" s="548">
        <f>SUM($J$22:KVE33)-1</f>
        <v>4.7269999999999985</v>
      </c>
      <c r="KVF36" s="548">
        <f>SUM($J$22:KVF33)-1</f>
        <v>4.7269999999999985</v>
      </c>
      <c r="KVG36" s="548">
        <f>SUM($J$22:KVG33)-1</f>
        <v>4.7269999999999985</v>
      </c>
      <c r="KVH36" s="548">
        <f>SUM($J$22:KVH33)-1</f>
        <v>4.7269999999999985</v>
      </c>
      <c r="KVI36" s="548">
        <f>SUM($J$22:KVI33)-1</f>
        <v>4.7269999999999985</v>
      </c>
      <c r="KVJ36" s="548">
        <f>SUM($J$22:KVJ33)-1</f>
        <v>4.7269999999999985</v>
      </c>
      <c r="KVK36" s="548">
        <f>SUM($J$22:KVK33)-1</f>
        <v>4.7269999999999985</v>
      </c>
      <c r="KVL36" s="548">
        <f>SUM($J$22:KVL33)-1</f>
        <v>4.7269999999999985</v>
      </c>
      <c r="KVM36" s="548">
        <f>SUM($J$22:KVM33)-1</f>
        <v>4.7269999999999985</v>
      </c>
      <c r="KVN36" s="548">
        <f>SUM($J$22:KVN33)-1</f>
        <v>4.7269999999999985</v>
      </c>
      <c r="KVO36" s="548">
        <f>SUM($J$22:KVO33)-1</f>
        <v>4.7269999999999985</v>
      </c>
      <c r="KVP36" s="548">
        <f>SUM($J$22:KVP33)-1</f>
        <v>4.7269999999999985</v>
      </c>
      <c r="KVQ36" s="548">
        <f>SUM($J$22:KVQ33)-1</f>
        <v>4.7269999999999985</v>
      </c>
      <c r="KVR36" s="548">
        <f>SUM($J$22:KVR33)-1</f>
        <v>4.7269999999999985</v>
      </c>
      <c r="KVS36" s="548">
        <f>SUM($J$22:KVS33)-1</f>
        <v>4.7269999999999985</v>
      </c>
      <c r="KVT36" s="548">
        <f>SUM($J$22:KVT33)-1</f>
        <v>4.7269999999999985</v>
      </c>
      <c r="KVU36" s="548">
        <f>SUM($J$22:KVU33)-1</f>
        <v>4.7269999999999985</v>
      </c>
      <c r="KVV36" s="548">
        <f>SUM($J$22:KVV33)-1</f>
        <v>4.7269999999999985</v>
      </c>
      <c r="KVW36" s="548">
        <f>SUM($J$22:KVW33)-1</f>
        <v>4.7269999999999985</v>
      </c>
      <c r="KVX36" s="548">
        <f>SUM($J$22:KVX33)-1</f>
        <v>4.7269999999999985</v>
      </c>
      <c r="KVY36" s="548">
        <f>SUM($J$22:KVY33)-1</f>
        <v>4.7269999999999985</v>
      </c>
      <c r="KVZ36" s="548">
        <f>SUM($J$22:KVZ33)-1</f>
        <v>4.7269999999999985</v>
      </c>
      <c r="KWA36" s="548">
        <f>SUM($J$22:KWA33)-1</f>
        <v>4.7269999999999985</v>
      </c>
      <c r="KWB36" s="548">
        <f>SUM($J$22:KWB33)-1</f>
        <v>4.7269999999999985</v>
      </c>
      <c r="KWC36" s="548">
        <f>SUM($J$22:KWC33)-1</f>
        <v>4.7269999999999985</v>
      </c>
      <c r="KWD36" s="548">
        <f>SUM($J$22:KWD33)-1</f>
        <v>4.7269999999999985</v>
      </c>
      <c r="KWE36" s="548">
        <f>SUM($J$22:KWE33)-1</f>
        <v>4.7269999999999985</v>
      </c>
      <c r="KWF36" s="548">
        <f>SUM($J$22:KWF33)-1</f>
        <v>4.7269999999999985</v>
      </c>
      <c r="KWG36" s="548">
        <f>SUM($J$22:KWG33)-1</f>
        <v>4.7269999999999985</v>
      </c>
      <c r="KWH36" s="548">
        <f>SUM($J$22:KWH33)-1</f>
        <v>4.7269999999999985</v>
      </c>
      <c r="KWI36" s="548">
        <f>SUM($J$22:KWI33)-1</f>
        <v>4.7269999999999985</v>
      </c>
      <c r="KWJ36" s="548">
        <f>SUM($J$22:KWJ33)-1</f>
        <v>4.7269999999999985</v>
      </c>
      <c r="KWK36" s="548">
        <f>SUM($J$22:KWK33)-1</f>
        <v>4.7269999999999985</v>
      </c>
      <c r="KWL36" s="548">
        <f>SUM($J$22:KWL33)-1</f>
        <v>4.7269999999999985</v>
      </c>
      <c r="KWM36" s="548">
        <f>SUM($J$22:KWM33)-1</f>
        <v>4.7269999999999985</v>
      </c>
      <c r="KWN36" s="548">
        <f>SUM($J$22:KWN33)-1</f>
        <v>4.7269999999999985</v>
      </c>
      <c r="KWO36" s="548">
        <f>SUM($J$22:KWO33)-1</f>
        <v>4.7269999999999985</v>
      </c>
      <c r="KWP36" s="548">
        <f>SUM($J$22:KWP33)-1</f>
        <v>4.7269999999999985</v>
      </c>
      <c r="KWQ36" s="548">
        <f>SUM($J$22:KWQ33)-1</f>
        <v>4.7269999999999985</v>
      </c>
      <c r="KWR36" s="548">
        <f>SUM($J$22:KWR33)-1</f>
        <v>4.7269999999999985</v>
      </c>
      <c r="KWS36" s="548">
        <f>SUM($J$22:KWS33)-1</f>
        <v>4.7269999999999985</v>
      </c>
      <c r="KWT36" s="548">
        <f>SUM($J$22:KWT33)-1</f>
        <v>4.7269999999999985</v>
      </c>
      <c r="KWU36" s="548">
        <f>SUM($J$22:KWU33)-1</f>
        <v>4.7269999999999985</v>
      </c>
      <c r="KWV36" s="548">
        <f>SUM($J$22:KWV33)-1</f>
        <v>4.7269999999999985</v>
      </c>
      <c r="KWW36" s="548">
        <f>SUM($J$22:KWW33)-1</f>
        <v>4.7269999999999985</v>
      </c>
      <c r="KWX36" s="548">
        <f>SUM($J$22:KWX33)-1</f>
        <v>4.7269999999999985</v>
      </c>
      <c r="KWY36" s="548">
        <f>SUM($J$22:KWY33)-1</f>
        <v>4.7269999999999985</v>
      </c>
      <c r="KWZ36" s="548">
        <f>SUM($J$22:KWZ33)-1</f>
        <v>4.7269999999999985</v>
      </c>
      <c r="KXA36" s="548">
        <f>SUM($J$22:KXA33)-1</f>
        <v>4.7269999999999985</v>
      </c>
      <c r="KXB36" s="548">
        <f>SUM($J$22:KXB33)-1</f>
        <v>4.7269999999999985</v>
      </c>
      <c r="KXC36" s="548">
        <f>SUM($J$22:KXC33)-1</f>
        <v>4.7269999999999985</v>
      </c>
      <c r="KXD36" s="548">
        <f>SUM($J$22:KXD33)-1</f>
        <v>4.7269999999999985</v>
      </c>
      <c r="KXE36" s="548">
        <f>SUM($J$22:KXE33)-1</f>
        <v>4.7269999999999985</v>
      </c>
      <c r="KXF36" s="548">
        <f>SUM($J$22:KXF33)-1</f>
        <v>4.7269999999999985</v>
      </c>
      <c r="KXG36" s="548">
        <f>SUM($J$22:KXG33)-1</f>
        <v>4.7269999999999985</v>
      </c>
      <c r="KXH36" s="548">
        <f>SUM($J$22:KXH33)-1</f>
        <v>4.7269999999999985</v>
      </c>
      <c r="KXI36" s="548">
        <f>SUM($J$22:KXI33)-1</f>
        <v>4.7269999999999985</v>
      </c>
      <c r="KXJ36" s="548">
        <f>SUM($J$22:KXJ33)-1</f>
        <v>4.7269999999999985</v>
      </c>
      <c r="KXK36" s="548">
        <f>SUM($J$22:KXK33)-1</f>
        <v>4.7269999999999985</v>
      </c>
      <c r="KXL36" s="548">
        <f>SUM($J$22:KXL33)-1</f>
        <v>4.7269999999999985</v>
      </c>
      <c r="KXM36" s="548">
        <f>SUM($J$22:KXM33)-1</f>
        <v>4.7269999999999985</v>
      </c>
      <c r="KXN36" s="548">
        <f>SUM($J$22:KXN33)-1</f>
        <v>4.7269999999999985</v>
      </c>
      <c r="KXO36" s="548">
        <f>SUM($J$22:KXO33)-1</f>
        <v>4.7269999999999985</v>
      </c>
      <c r="KXP36" s="548">
        <f>SUM($J$22:KXP33)-1</f>
        <v>4.7269999999999985</v>
      </c>
      <c r="KXQ36" s="548">
        <f>SUM($J$22:KXQ33)-1</f>
        <v>4.7269999999999985</v>
      </c>
      <c r="KXR36" s="548">
        <f>SUM($J$22:KXR33)-1</f>
        <v>4.7269999999999985</v>
      </c>
      <c r="KXS36" s="548">
        <f>SUM($J$22:KXS33)-1</f>
        <v>4.7269999999999985</v>
      </c>
      <c r="KXT36" s="548">
        <f>SUM($J$22:KXT33)-1</f>
        <v>4.7269999999999985</v>
      </c>
      <c r="KXU36" s="548">
        <f>SUM($J$22:KXU33)-1</f>
        <v>4.7269999999999985</v>
      </c>
      <c r="KXV36" s="548">
        <f>SUM($J$22:KXV33)-1</f>
        <v>4.7269999999999985</v>
      </c>
      <c r="KXW36" s="548">
        <f>SUM($J$22:KXW33)-1</f>
        <v>4.7269999999999985</v>
      </c>
      <c r="KXX36" s="548">
        <f>SUM($J$22:KXX33)-1</f>
        <v>4.7269999999999985</v>
      </c>
      <c r="KXY36" s="548">
        <f>SUM($J$22:KXY33)-1</f>
        <v>4.7269999999999985</v>
      </c>
      <c r="KXZ36" s="548">
        <f>SUM($J$22:KXZ33)-1</f>
        <v>4.7269999999999985</v>
      </c>
      <c r="KYA36" s="548">
        <f>SUM($J$22:KYA33)-1</f>
        <v>4.7269999999999985</v>
      </c>
      <c r="KYB36" s="548">
        <f>SUM($J$22:KYB33)-1</f>
        <v>4.7269999999999985</v>
      </c>
      <c r="KYC36" s="548">
        <f>SUM($J$22:KYC33)-1</f>
        <v>4.7269999999999985</v>
      </c>
      <c r="KYD36" s="548">
        <f>SUM($J$22:KYD33)-1</f>
        <v>4.7269999999999985</v>
      </c>
      <c r="KYE36" s="548">
        <f>SUM($J$22:KYE33)-1</f>
        <v>4.7269999999999985</v>
      </c>
      <c r="KYF36" s="548">
        <f>SUM($J$22:KYF33)-1</f>
        <v>4.7269999999999985</v>
      </c>
      <c r="KYG36" s="548">
        <f>SUM($J$22:KYG33)-1</f>
        <v>4.7269999999999985</v>
      </c>
      <c r="KYH36" s="548">
        <f>SUM($J$22:KYH33)-1</f>
        <v>4.7269999999999985</v>
      </c>
      <c r="KYI36" s="548">
        <f>SUM($J$22:KYI33)-1</f>
        <v>4.7269999999999985</v>
      </c>
      <c r="KYJ36" s="548">
        <f>SUM($J$22:KYJ33)-1</f>
        <v>4.7269999999999985</v>
      </c>
      <c r="KYK36" s="548">
        <f>SUM($J$22:KYK33)-1</f>
        <v>4.7269999999999985</v>
      </c>
      <c r="KYL36" s="548">
        <f>SUM($J$22:KYL33)-1</f>
        <v>4.7269999999999985</v>
      </c>
      <c r="KYM36" s="548">
        <f>SUM($J$22:KYM33)-1</f>
        <v>4.7269999999999985</v>
      </c>
      <c r="KYN36" s="548">
        <f>SUM($J$22:KYN33)-1</f>
        <v>4.7269999999999985</v>
      </c>
      <c r="KYO36" s="548">
        <f>SUM($J$22:KYO33)-1</f>
        <v>4.7269999999999985</v>
      </c>
      <c r="KYP36" s="548">
        <f>SUM($J$22:KYP33)-1</f>
        <v>4.7269999999999985</v>
      </c>
      <c r="KYQ36" s="548">
        <f>SUM($J$22:KYQ33)-1</f>
        <v>4.7269999999999985</v>
      </c>
      <c r="KYR36" s="548">
        <f>SUM($J$22:KYR33)-1</f>
        <v>4.7269999999999985</v>
      </c>
      <c r="KYS36" s="548">
        <f>SUM($J$22:KYS33)-1</f>
        <v>4.7269999999999985</v>
      </c>
      <c r="KYT36" s="548">
        <f>SUM($J$22:KYT33)-1</f>
        <v>4.7269999999999985</v>
      </c>
      <c r="KYU36" s="548">
        <f>SUM($J$22:KYU33)-1</f>
        <v>4.7269999999999985</v>
      </c>
      <c r="KYV36" s="548">
        <f>SUM($J$22:KYV33)-1</f>
        <v>4.7269999999999985</v>
      </c>
      <c r="KYW36" s="548">
        <f>SUM($J$22:KYW33)-1</f>
        <v>4.7269999999999985</v>
      </c>
      <c r="KYX36" s="548">
        <f>SUM($J$22:KYX33)-1</f>
        <v>4.7269999999999985</v>
      </c>
      <c r="KYY36" s="548">
        <f>SUM($J$22:KYY33)-1</f>
        <v>4.7269999999999985</v>
      </c>
      <c r="KYZ36" s="548">
        <f>SUM($J$22:KYZ33)-1</f>
        <v>4.7269999999999985</v>
      </c>
      <c r="KZA36" s="548">
        <f>SUM($J$22:KZA33)-1</f>
        <v>4.7269999999999985</v>
      </c>
      <c r="KZB36" s="548">
        <f>SUM($J$22:KZB33)-1</f>
        <v>4.7269999999999985</v>
      </c>
      <c r="KZC36" s="548">
        <f>SUM($J$22:KZC33)-1</f>
        <v>4.7269999999999985</v>
      </c>
      <c r="KZD36" s="548">
        <f>SUM($J$22:KZD33)-1</f>
        <v>4.7269999999999985</v>
      </c>
      <c r="KZE36" s="548">
        <f>SUM($J$22:KZE33)-1</f>
        <v>4.7269999999999985</v>
      </c>
      <c r="KZF36" s="548">
        <f>SUM($J$22:KZF33)-1</f>
        <v>4.7269999999999985</v>
      </c>
      <c r="KZG36" s="548">
        <f>SUM($J$22:KZG33)-1</f>
        <v>4.7269999999999985</v>
      </c>
      <c r="KZH36" s="548">
        <f>SUM($J$22:KZH33)-1</f>
        <v>4.7269999999999985</v>
      </c>
      <c r="KZI36" s="548">
        <f>SUM($J$22:KZI33)-1</f>
        <v>4.7269999999999985</v>
      </c>
      <c r="KZJ36" s="548">
        <f>SUM($J$22:KZJ33)-1</f>
        <v>4.7269999999999985</v>
      </c>
      <c r="KZK36" s="548">
        <f>SUM($J$22:KZK33)-1</f>
        <v>4.7269999999999985</v>
      </c>
      <c r="KZL36" s="548">
        <f>SUM($J$22:KZL33)-1</f>
        <v>4.7269999999999985</v>
      </c>
      <c r="KZM36" s="548">
        <f>SUM($J$22:KZM33)-1</f>
        <v>4.7269999999999985</v>
      </c>
      <c r="KZN36" s="548">
        <f>SUM($J$22:KZN33)-1</f>
        <v>4.7269999999999985</v>
      </c>
      <c r="KZO36" s="548">
        <f>SUM($J$22:KZO33)-1</f>
        <v>4.7269999999999985</v>
      </c>
      <c r="KZP36" s="548">
        <f>SUM($J$22:KZP33)-1</f>
        <v>4.7269999999999985</v>
      </c>
      <c r="KZQ36" s="548">
        <f>SUM($J$22:KZQ33)-1</f>
        <v>4.7269999999999985</v>
      </c>
      <c r="KZR36" s="548">
        <f>SUM($J$22:KZR33)-1</f>
        <v>4.7269999999999985</v>
      </c>
      <c r="KZS36" s="548">
        <f>SUM($J$22:KZS33)-1</f>
        <v>4.7269999999999985</v>
      </c>
      <c r="KZT36" s="548">
        <f>SUM($J$22:KZT33)-1</f>
        <v>4.7269999999999985</v>
      </c>
      <c r="KZU36" s="548">
        <f>SUM($J$22:KZU33)-1</f>
        <v>4.7269999999999985</v>
      </c>
      <c r="KZV36" s="548">
        <f>SUM($J$22:KZV33)-1</f>
        <v>4.7269999999999985</v>
      </c>
      <c r="KZW36" s="548">
        <f>SUM($J$22:KZW33)-1</f>
        <v>4.7269999999999985</v>
      </c>
      <c r="KZX36" s="548">
        <f>SUM($J$22:KZX33)-1</f>
        <v>4.7269999999999985</v>
      </c>
      <c r="KZY36" s="548">
        <f>SUM($J$22:KZY33)-1</f>
        <v>4.7269999999999985</v>
      </c>
      <c r="KZZ36" s="548">
        <f>SUM($J$22:KZZ33)-1</f>
        <v>4.7269999999999985</v>
      </c>
      <c r="LAA36" s="548">
        <f>SUM($J$22:LAA33)-1</f>
        <v>4.7269999999999985</v>
      </c>
      <c r="LAB36" s="548">
        <f>SUM($J$22:LAB33)-1</f>
        <v>4.7269999999999985</v>
      </c>
      <c r="LAC36" s="548">
        <f>SUM($J$22:LAC33)-1</f>
        <v>4.7269999999999985</v>
      </c>
      <c r="LAD36" s="548">
        <f>SUM($J$22:LAD33)-1</f>
        <v>4.7269999999999985</v>
      </c>
      <c r="LAE36" s="548">
        <f>SUM($J$22:LAE33)-1</f>
        <v>4.7269999999999985</v>
      </c>
      <c r="LAF36" s="548">
        <f>SUM($J$22:LAF33)-1</f>
        <v>4.7269999999999985</v>
      </c>
      <c r="LAG36" s="548">
        <f>SUM($J$22:LAG33)-1</f>
        <v>4.7269999999999985</v>
      </c>
      <c r="LAH36" s="548">
        <f>SUM($J$22:LAH33)-1</f>
        <v>4.7269999999999985</v>
      </c>
      <c r="LAI36" s="548">
        <f>SUM($J$22:LAI33)-1</f>
        <v>4.7269999999999985</v>
      </c>
      <c r="LAJ36" s="548">
        <f>SUM($J$22:LAJ33)-1</f>
        <v>4.7269999999999985</v>
      </c>
      <c r="LAK36" s="548">
        <f>SUM($J$22:LAK33)-1</f>
        <v>4.7269999999999985</v>
      </c>
      <c r="LAL36" s="548">
        <f>SUM($J$22:LAL33)-1</f>
        <v>4.7269999999999985</v>
      </c>
      <c r="LAM36" s="548">
        <f>SUM($J$22:LAM33)-1</f>
        <v>4.7269999999999985</v>
      </c>
      <c r="LAN36" s="548">
        <f>SUM($J$22:LAN33)-1</f>
        <v>4.7269999999999985</v>
      </c>
      <c r="LAO36" s="548">
        <f>SUM($J$22:LAO33)-1</f>
        <v>4.7269999999999985</v>
      </c>
      <c r="LAP36" s="548">
        <f>SUM($J$22:LAP33)-1</f>
        <v>4.7269999999999985</v>
      </c>
      <c r="LAQ36" s="548">
        <f>SUM($J$22:LAQ33)-1</f>
        <v>4.7269999999999985</v>
      </c>
      <c r="LAR36" s="548">
        <f>SUM($J$22:LAR33)-1</f>
        <v>4.7269999999999985</v>
      </c>
      <c r="LAS36" s="548">
        <f>SUM($J$22:LAS33)-1</f>
        <v>4.7269999999999985</v>
      </c>
      <c r="LAT36" s="548">
        <f>SUM($J$22:LAT33)-1</f>
        <v>4.7269999999999985</v>
      </c>
      <c r="LAU36" s="548">
        <f>SUM($J$22:LAU33)-1</f>
        <v>4.7269999999999985</v>
      </c>
      <c r="LAV36" s="548">
        <f>SUM($J$22:LAV33)-1</f>
        <v>4.7269999999999985</v>
      </c>
      <c r="LAW36" s="548">
        <f>SUM($J$22:LAW33)-1</f>
        <v>4.7269999999999985</v>
      </c>
      <c r="LAX36" s="548">
        <f>SUM($J$22:LAX33)-1</f>
        <v>4.7269999999999985</v>
      </c>
      <c r="LAY36" s="548">
        <f>SUM($J$22:LAY33)-1</f>
        <v>4.7269999999999985</v>
      </c>
      <c r="LAZ36" s="548">
        <f>SUM($J$22:LAZ33)-1</f>
        <v>4.7269999999999985</v>
      </c>
      <c r="LBA36" s="548">
        <f>SUM($J$22:LBA33)-1</f>
        <v>4.7269999999999985</v>
      </c>
      <c r="LBB36" s="548">
        <f>SUM($J$22:LBB33)-1</f>
        <v>4.7269999999999985</v>
      </c>
      <c r="LBC36" s="548">
        <f>SUM($J$22:LBC33)-1</f>
        <v>4.7269999999999985</v>
      </c>
      <c r="LBD36" s="548">
        <f>SUM($J$22:LBD33)-1</f>
        <v>4.7269999999999985</v>
      </c>
      <c r="LBE36" s="548">
        <f>SUM($J$22:LBE33)-1</f>
        <v>4.7269999999999985</v>
      </c>
      <c r="LBF36" s="548">
        <f>SUM($J$22:LBF33)-1</f>
        <v>4.7269999999999985</v>
      </c>
      <c r="LBG36" s="548">
        <f>SUM($J$22:LBG33)-1</f>
        <v>4.7269999999999985</v>
      </c>
      <c r="LBH36" s="548">
        <f>SUM($J$22:LBH33)-1</f>
        <v>4.7269999999999985</v>
      </c>
      <c r="LBI36" s="548">
        <f>SUM($J$22:LBI33)-1</f>
        <v>4.7269999999999985</v>
      </c>
      <c r="LBJ36" s="548">
        <f>SUM($J$22:LBJ33)-1</f>
        <v>4.7269999999999985</v>
      </c>
      <c r="LBK36" s="548">
        <f>SUM($J$22:LBK33)-1</f>
        <v>4.7269999999999985</v>
      </c>
      <c r="LBL36" s="548">
        <f>SUM($J$22:LBL33)-1</f>
        <v>4.7269999999999985</v>
      </c>
      <c r="LBM36" s="548">
        <f>SUM($J$22:LBM33)-1</f>
        <v>4.7269999999999985</v>
      </c>
      <c r="LBN36" s="548">
        <f>SUM($J$22:LBN33)-1</f>
        <v>4.7269999999999985</v>
      </c>
      <c r="LBO36" s="548">
        <f>SUM($J$22:LBO33)-1</f>
        <v>4.7269999999999985</v>
      </c>
      <c r="LBP36" s="548">
        <f>SUM($J$22:LBP33)-1</f>
        <v>4.7269999999999985</v>
      </c>
      <c r="LBQ36" s="548">
        <f>SUM($J$22:LBQ33)-1</f>
        <v>4.7269999999999985</v>
      </c>
      <c r="LBR36" s="548">
        <f>SUM($J$22:LBR33)-1</f>
        <v>4.7269999999999985</v>
      </c>
      <c r="LBS36" s="548">
        <f>SUM($J$22:LBS33)-1</f>
        <v>4.7269999999999985</v>
      </c>
      <c r="LBT36" s="548">
        <f>SUM($J$22:LBT33)-1</f>
        <v>4.7269999999999985</v>
      </c>
      <c r="LBU36" s="548">
        <f>SUM($J$22:LBU33)-1</f>
        <v>4.7269999999999985</v>
      </c>
      <c r="LBV36" s="548">
        <f>SUM($J$22:LBV33)-1</f>
        <v>4.7269999999999985</v>
      </c>
      <c r="LBW36" s="548">
        <f>SUM($J$22:LBW33)-1</f>
        <v>4.7269999999999985</v>
      </c>
      <c r="LBX36" s="548">
        <f>SUM($J$22:LBX33)-1</f>
        <v>4.7269999999999985</v>
      </c>
      <c r="LBY36" s="548">
        <f>SUM($J$22:LBY33)-1</f>
        <v>4.7269999999999985</v>
      </c>
      <c r="LBZ36" s="548">
        <f>SUM($J$22:LBZ33)-1</f>
        <v>4.7269999999999985</v>
      </c>
      <c r="LCA36" s="548">
        <f>SUM($J$22:LCA33)-1</f>
        <v>4.7269999999999985</v>
      </c>
      <c r="LCB36" s="548">
        <f>SUM($J$22:LCB33)-1</f>
        <v>4.7269999999999985</v>
      </c>
      <c r="LCC36" s="548">
        <f>SUM($J$22:LCC33)-1</f>
        <v>4.7269999999999985</v>
      </c>
      <c r="LCD36" s="548">
        <f>SUM($J$22:LCD33)-1</f>
        <v>4.7269999999999985</v>
      </c>
      <c r="LCE36" s="548">
        <f>SUM($J$22:LCE33)-1</f>
        <v>4.7269999999999985</v>
      </c>
      <c r="LCF36" s="548">
        <f>SUM($J$22:LCF33)-1</f>
        <v>4.7269999999999985</v>
      </c>
      <c r="LCG36" s="548">
        <f>SUM($J$22:LCG33)-1</f>
        <v>4.7269999999999985</v>
      </c>
      <c r="LCH36" s="548">
        <f>SUM($J$22:LCH33)-1</f>
        <v>4.7269999999999985</v>
      </c>
      <c r="LCI36" s="548">
        <f>SUM($J$22:LCI33)-1</f>
        <v>4.7269999999999985</v>
      </c>
      <c r="LCJ36" s="548">
        <f>SUM($J$22:LCJ33)-1</f>
        <v>4.7269999999999985</v>
      </c>
      <c r="LCK36" s="548">
        <f>SUM($J$22:LCK33)-1</f>
        <v>4.7269999999999985</v>
      </c>
      <c r="LCL36" s="548">
        <f>SUM($J$22:LCL33)-1</f>
        <v>4.7269999999999985</v>
      </c>
      <c r="LCM36" s="548">
        <f>SUM($J$22:LCM33)-1</f>
        <v>4.7269999999999985</v>
      </c>
      <c r="LCN36" s="548">
        <f>SUM($J$22:LCN33)-1</f>
        <v>4.7269999999999985</v>
      </c>
      <c r="LCO36" s="548">
        <f>SUM($J$22:LCO33)-1</f>
        <v>4.7269999999999985</v>
      </c>
      <c r="LCP36" s="548">
        <f>SUM($J$22:LCP33)-1</f>
        <v>4.7269999999999985</v>
      </c>
      <c r="LCQ36" s="548">
        <f>SUM($J$22:LCQ33)-1</f>
        <v>4.7269999999999985</v>
      </c>
      <c r="LCR36" s="548">
        <f>SUM($J$22:LCR33)-1</f>
        <v>4.7269999999999985</v>
      </c>
      <c r="LCS36" s="548">
        <f>SUM($J$22:LCS33)-1</f>
        <v>4.7269999999999985</v>
      </c>
      <c r="LCT36" s="548">
        <f>SUM($J$22:LCT33)-1</f>
        <v>4.7269999999999985</v>
      </c>
      <c r="LCU36" s="548">
        <f>SUM($J$22:LCU33)-1</f>
        <v>4.7269999999999985</v>
      </c>
      <c r="LCV36" s="548">
        <f>SUM($J$22:LCV33)-1</f>
        <v>4.7269999999999985</v>
      </c>
      <c r="LCW36" s="548">
        <f>SUM($J$22:LCW33)-1</f>
        <v>4.7269999999999985</v>
      </c>
      <c r="LCX36" s="548">
        <f>SUM($J$22:LCX33)-1</f>
        <v>4.7269999999999985</v>
      </c>
      <c r="LCY36" s="548">
        <f>SUM($J$22:LCY33)-1</f>
        <v>4.7269999999999985</v>
      </c>
      <c r="LCZ36" s="548">
        <f>SUM($J$22:LCZ33)-1</f>
        <v>4.7269999999999985</v>
      </c>
      <c r="LDA36" s="548">
        <f>SUM($J$22:LDA33)-1</f>
        <v>4.7269999999999985</v>
      </c>
      <c r="LDB36" s="548">
        <f>SUM($J$22:LDB33)-1</f>
        <v>4.7269999999999985</v>
      </c>
      <c r="LDC36" s="548">
        <f>SUM($J$22:LDC33)-1</f>
        <v>4.7269999999999985</v>
      </c>
      <c r="LDD36" s="548">
        <f>SUM($J$22:LDD33)-1</f>
        <v>4.7269999999999985</v>
      </c>
      <c r="LDE36" s="548">
        <f>SUM($J$22:LDE33)-1</f>
        <v>4.7269999999999985</v>
      </c>
      <c r="LDF36" s="548">
        <f>SUM($J$22:LDF33)-1</f>
        <v>4.7269999999999985</v>
      </c>
      <c r="LDG36" s="548">
        <f>SUM($J$22:LDG33)-1</f>
        <v>4.7269999999999985</v>
      </c>
      <c r="LDH36" s="548">
        <f>SUM($J$22:LDH33)-1</f>
        <v>4.7269999999999985</v>
      </c>
      <c r="LDI36" s="548">
        <f>SUM($J$22:LDI33)-1</f>
        <v>4.7269999999999985</v>
      </c>
      <c r="LDJ36" s="548">
        <f>SUM($J$22:LDJ33)-1</f>
        <v>4.7269999999999985</v>
      </c>
      <c r="LDK36" s="548">
        <f>SUM($J$22:LDK33)-1</f>
        <v>4.7269999999999985</v>
      </c>
      <c r="LDL36" s="548">
        <f>SUM($J$22:LDL33)-1</f>
        <v>4.7269999999999985</v>
      </c>
      <c r="LDM36" s="548">
        <f>SUM($J$22:LDM33)-1</f>
        <v>4.7269999999999985</v>
      </c>
      <c r="LDN36" s="548">
        <f>SUM($J$22:LDN33)-1</f>
        <v>4.7269999999999985</v>
      </c>
      <c r="LDO36" s="548">
        <f>SUM($J$22:LDO33)-1</f>
        <v>4.7269999999999985</v>
      </c>
      <c r="LDP36" s="548">
        <f>SUM($J$22:LDP33)-1</f>
        <v>4.7269999999999985</v>
      </c>
      <c r="LDQ36" s="548">
        <f>SUM($J$22:LDQ33)-1</f>
        <v>4.7269999999999985</v>
      </c>
      <c r="LDR36" s="548">
        <f>SUM($J$22:LDR33)-1</f>
        <v>4.7269999999999985</v>
      </c>
      <c r="LDS36" s="548">
        <f>SUM($J$22:LDS33)-1</f>
        <v>4.7269999999999985</v>
      </c>
      <c r="LDT36" s="548">
        <f>SUM($J$22:LDT33)-1</f>
        <v>4.7269999999999985</v>
      </c>
      <c r="LDU36" s="548">
        <f>SUM($J$22:LDU33)-1</f>
        <v>4.7269999999999985</v>
      </c>
      <c r="LDV36" s="548">
        <f>SUM($J$22:LDV33)-1</f>
        <v>4.7269999999999985</v>
      </c>
      <c r="LDW36" s="548">
        <f>SUM($J$22:LDW33)-1</f>
        <v>4.7269999999999985</v>
      </c>
      <c r="LDX36" s="548">
        <f>SUM($J$22:LDX33)-1</f>
        <v>4.7269999999999985</v>
      </c>
      <c r="LDY36" s="548">
        <f>SUM($J$22:LDY33)-1</f>
        <v>4.7269999999999985</v>
      </c>
      <c r="LDZ36" s="548">
        <f>SUM($J$22:LDZ33)-1</f>
        <v>4.7269999999999985</v>
      </c>
      <c r="LEA36" s="548">
        <f>SUM($J$22:LEA33)-1</f>
        <v>4.7269999999999985</v>
      </c>
      <c r="LEB36" s="548">
        <f>SUM($J$22:LEB33)-1</f>
        <v>4.7269999999999985</v>
      </c>
      <c r="LEC36" s="548">
        <f>SUM($J$22:LEC33)-1</f>
        <v>4.7269999999999985</v>
      </c>
      <c r="LED36" s="548">
        <f>SUM($J$22:LED33)-1</f>
        <v>4.7269999999999985</v>
      </c>
      <c r="LEE36" s="548">
        <f>SUM($J$22:LEE33)-1</f>
        <v>4.7269999999999985</v>
      </c>
      <c r="LEF36" s="548">
        <f>SUM($J$22:LEF33)-1</f>
        <v>4.7269999999999985</v>
      </c>
      <c r="LEG36" s="548">
        <f>SUM($J$22:LEG33)-1</f>
        <v>4.7269999999999985</v>
      </c>
      <c r="LEH36" s="548">
        <f>SUM($J$22:LEH33)-1</f>
        <v>4.7269999999999985</v>
      </c>
      <c r="LEI36" s="548">
        <f>SUM($J$22:LEI33)-1</f>
        <v>4.7269999999999985</v>
      </c>
      <c r="LEJ36" s="548">
        <f>SUM($J$22:LEJ33)-1</f>
        <v>4.7269999999999985</v>
      </c>
      <c r="LEK36" s="548">
        <f>SUM($J$22:LEK33)-1</f>
        <v>4.7269999999999985</v>
      </c>
      <c r="LEL36" s="548">
        <f>SUM($J$22:LEL33)-1</f>
        <v>4.7269999999999985</v>
      </c>
      <c r="LEM36" s="548">
        <f>SUM($J$22:LEM33)-1</f>
        <v>4.7269999999999985</v>
      </c>
      <c r="LEN36" s="548">
        <f>SUM($J$22:LEN33)-1</f>
        <v>4.7269999999999985</v>
      </c>
      <c r="LEO36" s="548">
        <f>SUM($J$22:LEO33)-1</f>
        <v>4.7269999999999985</v>
      </c>
      <c r="LEP36" s="548">
        <f>SUM($J$22:LEP33)-1</f>
        <v>4.7269999999999985</v>
      </c>
      <c r="LEQ36" s="548">
        <f>SUM($J$22:LEQ33)-1</f>
        <v>4.7269999999999985</v>
      </c>
      <c r="LER36" s="548">
        <f>SUM($J$22:LER33)-1</f>
        <v>4.7269999999999985</v>
      </c>
      <c r="LES36" s="548">
        <f>SUM($J$22:LES33)-1</f>
        <v>4.7269999999999985</v>
      </c>
      <c r="LET36" s="548">
        <f>SUM($J$22:LET33)-1</f>
        <v>4.7269999999999985</v>
      </c>
      <c r="LEU36" s="548">
        <f>SUM($J$22:LEU33)-1</f>
        <v>4.7269999999999985</v>
      </c>
      <c r="LEV36" s="548">
        <f>SUM($J$22:LEV33)-1</f>
        <v>4.7269999999999985</v>
      </c>
      <c r="LEW36" s="548">
        <f>SUM($J$22:LEW33)-1</f>
        <v>4.7269999999999985</v>
      </c>
      <c r="LEX36" s="548">
        <f>SUM($J$22:LEX33)-1</f>
        <v>4.7269999999999985</v>
      </c>
      <c r="LEY36" s="548">
        <f>SUM($J$22:LEY33)-1</f>
        <v>4.7269999999999985</v>
      </c>
      <c r="LEZ36" s="548">
        <f>SUM($J$22:LEZ33)-1</f>
        <v>4.7269999999999985</v>
      </c>
      <c r="LFA36" s="548">
        <f>SUM($J$22:LFA33)-1</f>
        <v>4.7269999999999985</v>
      </c>
      <c r="LFB36" s="548">
        <f>SUM($J$22:LFB33)-1</f>
        <v>4.7269999999999985</v>
      </c>
      <c r="LFC36" s="548">
        <f>SUM($J$22:LFC33)-1</f>
        <v>4.7269999999999985</v>
      </c>
      <c r="LFD36" s="548">
        <f>SUM($J$22:LFD33)-1</f>
        <v>4.7269999999999985</v>
      </c>
      <c r="LFE36" s="548">
        <f>SUM($J$22:LFE33)-1</f>
        <v>4.7269999999999985</v>
      </c>
      <c r="LFF36" s="548">
        <f>SUM($J$22:LFF33)-1</f>
        <v>4.7269999999999985</v>
      </c>
      <c r="LFG36" s="548">
        <f>SUM($J$22:LFG33)-1</f>
        <v>4.7269999999999985</v>
      </c>
      <c r="LFH36" s="548">
        <f>SUM($J$22:LFH33)-1</f>
        <v>4.7269999999999985</v>
      </c>
      <c r="LFI36" s="548">
        <f>SUM($J$22:LFI33)-1</f>
        <v>4.7269999999999985</v>
      </c>
      <c r="LFJ36" s="548">
        <f>SUM($J$22:LFJ33)-1</f>
        <v>4.7269999999999985</v>
      </c>
      <c r="LFK36" s="548">
        <f>SUM($J$22:LFK33)-1</f>
        <v>4.7269999999999985</v>
      </c>
      <c r="LFL36" s="548">
        <f>SUM($J$22:LFL33)-1</f>
        <v>4.7269999999999985</v>
      </c>
      <c r="LFM36" s="548">
        <f>SUM($J$22:LFM33)-1</f>
        <v>4.7269999999999985</v>
      </c>
      <c r="LFN36" s="548">
        <f>SUM($J$22:LFN33)-1</f>
        <v>4.7269999999999985</v>
      </c>
      <c r="LFO36" s="548">
        <f>SUM($J$22:LFO33)-1</f>
        <v>4.7269999999999985</v>
      </c>
      <c r="LFP36" s="548">
        <f>SUM($J$22:LFP33)-1</f>
        <v>4.7269999999999985</v>
      </c>
      <c r="LFQ36" s="548">
        <f>SUM($J$22:LFQ33)-1</f>
        <v>4.7269999999999985</v>
      </c>
      <c r="LFR36" s="548">
        <f>SUM($J$22:LFR33)-1</f>
        <v>4.7269999999999985</v>
      </c>
      <c r="LFS36" s="548">
        <f>SUM($J$22:LFS33)-1</f>
        <v>4.7269999999999985</v>
      </c>
      <c r="LFT36" s="548">
        <f>SUM($J$22:LFT33)-1</f>
        <v>4.7269999999999985</v>
      </c>
      <c r="LFU36" s="548">
        <f>SUM($J$22:LFU33)-1</f>
        <v>4.7269999999999985</v>
      </c>
      <c r="LFV36" s="548">
        <f>SUM($J$22:LFV33)-1</f>
        <v>4.7269999999999985</v>
      </c>
      <c r="LFW36" s="548">
        <f>SUM($J$22:LFW33)-1</f>
        <v>4.7269999999999985</v>
      </c>
      <c r="LFX36" s="548">
        <f>SUM($J$22:LFX33)-1</f>
        <v>4.7269999999999985</v>
      </c>
      <c r="LFY36" s="548">
        <f>SUM($J$22:LFY33)-1</f>
        <v>4.7269999999999985</v>
      </c>
      <c r="LFZ36" s="548">
        <f>SUM($J$22:LFZ33)-1</f>
        <v>4.7269999999999985</v>
      </c>
      <c r="LGA36" s="548">
        <f>SUM($J$22:LGA33)-1</f>
        <v>4.7269999999999985</v>
      </c>
      <c r="LGB36" s="548">
        <f>SUM($J$22:LGB33)-1</f>
        <v>4.7269999999999985</v>
      </c>
      <c r="LGC36" s="548">
        <f>SUM($J$22:LGC33)-1</f>
        <v>4.7269999999999985</v>
      </c>
      <c r="LGD36" s="548">
        <f>SUM($J$22:LGD33)-1</f>
        <v>4.7269999999999985</v>
      </c>
      <c r="LGE36" s="548">
        <f>SUM($J$22:LGE33)-1</f>
        <v>4.7269999999999985</v>
      </c>
      <c r="LGF36" s="548">
        <f>SUM($J$22:LGF33)-1</f>
        <v>4.7269999999999985</v>
      </c>
      <c r="LGG36" s="548">
        <f>SUM($J$22:LGG33)-1</f>
        <v>4.7269999999999985</v>
      </c>
      <c r="LGH36" s="548">
        <f>SUM($J$22:LGH33)-1</f>
        <v>4.7269999999999985</v>
      </c>
      <c r="LGI36" s="548">
        <f>SUM($J$22:LGI33)-1</f>
        <v>4.7269999999999985</v>
      </c>
      <c r="LGJ36" s="548">
        <f>SUM($J$22:LGJ33)-1</f>
        <v>4.7269999999999985</v>
      </c>
      <c r="LGK36" s="548">
        <f>SUM($J$22:LGK33)-1</f>
        <v>4.7269999999999985</v>
      </c>
      <c r="LGL36" s="548">
        <f>SUM($J$22:LGL33)-1</f>
        <v>4.7269999999999985</v>
      </c>
      <c r="LGM36" s="548">
        <f>SUM($J$22:LGM33)-1</f>
        <v>4.7269999999999985</v>
      </c>
      <c r="LGN36" s="548">
        <f>SUM($J$22:LGN33)-1</f>
        <v>4.7269999999999985</v>
      </c>
      <c r="LGO36" s="548">
        <f>SUM($J$22:LGO33)-1</f>
        <v>4.7269999999999985</v>
      </c>
      <c r="LGP36" s="548">
        <f>SUM($J$22:LGP33)-1</f>
        <v>4.7269999999999985</v>
      </c>
      <c r="LGQ36" s="548">
        <f>SUM($J$22:LGQ33)-1</f>
        <v>4.7269999999999985</v>
      </c>
      <c r="LGR36" s="548">
        <f>SUM($J$22:LGR33)-1</f>
        <v>4.7269999999999985</v>
      </c>
      <c r="LGS36" s="548">
        <f>SUM($J$22:LGS33)-1</f>
        <v>4.7269999999999985</v>
      </c>
      <c r="LGT36" s="548">
        <f>SUM($J$22:LGT33)-1</f>
        <v>4.7269999999999985</v>
      </c>
      <c r="LGU36" s="548">
        <f>SUM($J$22:LGU33)-1</f>
        <v>4.7269999999999985</v>
      </c>
      <c r="LGV36" s="548">
        <f>SUM($J$22:LGV33)-1</f>
        <v>4.7269999999999985</v>
      </c>
      <c r="LGW36" s="548">
        <f>SUM($J$22:LGW33)-1</f>
        <v>4.7269999999999985</v>
      </c>
      <c r="LGX36" s="548">
        <f>SUM($J$22:LGX33)-1</f>
        <v>4.7269999999999985</v>
      </c>
      <c r="LGY36" s="548">
        <f>SUM($J$22:LGY33)-1</f>
        <v>4.7269999999999985</v>
      </c>
      <c r="LGZ36" s="548">
        <f>SUM($J$22:LGZ33)-1</f>
        <v>4.7269999999999985</v>
      </c>
      <c r="LHA36" s="548">
        <f>SUM($J$22:LHA33)-1</f>
        <v>4.7269999999999985</v>
      </c>
      <c r="LHB36" s="548">
        <f>SUM($J$22:LHB33)-1</f>
        <v>4.7269999999999985</v>
      </c>
      <c r="LHC36" s="548">
        <f>SUM($J$22:LHC33)-1</f>
        <v>4.7269999999999985</v>
      </c>
      <c r="LHD36" s="548">
        <f>SUM($J$22:LHD33)-1</f>
        <v>4.7269999999999985</v>
      </c>
      <c r="LHE36" s="548">
        <f>SUM($J$22:LHE33)-1</f>
        <v>4.7269999999999985</v>
      </c>
      <c r="LHF36" s="548">
        <f>SUM($J$22:LHF33)-1</f>
        <v>4.7269999999999985</v>
      </c>
      <c r="LHG36" s="548">
        <f>SUM($J$22:LHG33)-1</f>
        <v>4.7269999999999985</v>
      </c>
      <c r="LHH36" s="548">
        <f>SUM($J$22:LHH33)-1</f>
        <v>4.7269999999999985</v>
      </c>
      <c r="LHI36" s="548">
        <f>SUM($J$22:LHI33)-1</f>
        <v>4.7269999999999985</v>
      </c>
      <c r="LHJ36" s="548">
        <f>SUM($J$22:LHJ33)-1</f>
        <v>4.7269999999999985</v>
      </c>
      <c r="LHK36" s="548">
        <f>SUM($J$22:LHK33)-1</f>
        <v>4.7269999999999985</v>
      </c>
      <c r="LHL36" s="548">
        <f>SUM($J$22:LHL33)-1</f>
        <v>4.7269999999999985</v>
      </c>
      <c r="LHM36" s="548">
        <f>SUM($J$22:LHM33)-1</f>
        <v>4.7269999999999985</v>
      </c>
      <c r="LHN36" s="548">
        <f>SUM($J$22:LHN33)-1</f>
        <v>4.7269999999999985</v>
      </c>
      <c r="LHO36" s="548">
        <f>SUM($J$22:LHO33)-1</f>
        <v>4.7269999999999985</v>
      </c>
      <c r="LHP36" s="548">
        <f>SUM($J$22:LHP33)-1</f>
        <v>4.7269999999999985</v>
      </c>
      <c r="LHQ36" s="548">
        <f>SUM($J$22:LHQ33)-1</f>
        <v>4.7269999999999985</v>
      </c>
      <c r="LHR36" s="548">
        <f>SUM($J$22:LHR33)-1</f>
        <v>4.7269999999999985</v>
      </c>
      <c r="LHS36" s="548">
        <f>SUM($J$22:LHS33)-1</f>
        <v>4.7269999999999985</v>
      </c>
      <c r="LHT36" s="548">
        <f>SUM($J$22:LHT33)-1</f>
        <v>4.7269999999999985</v>
      </c>
      <c r="LHU36" s="548">
        <f>SUM($J$22:LHU33)-1</f>
        <v>4.7269999999999985</v>
      </c>
      <c r="LHV36" s="548">
        <f>SUM($J$22:LHV33)-1</f>
        <v>4.7269999999999985</v>
      </c>
      <c r="LHW36" s="548">
        <f>SUM($J$22:LHW33)-1</f>
        <v>4.7269999999999985</v>
      </c>
      <c r="LHX36" s="548">
        <f>SUM($J$22:LHX33)-1</f>
        <v>4.7269999999999985</v>
      </c>
      <c r="LHY36" s="548">
        <f>SUM($J$22:LHY33)-1</f>
        <v>4.7269999999999985</v>
      </c>
      <c r="LHZ36" s="548">
        <f>SUM($J$22:LHZ33)-1</f>
        <v>4.7269999999999985</v>
      </c>
      <c r="LIA36" s="548">
        <f>SUM($J$22:LIA33)-1</f>
        <v>4.7269999999999985</v>
      </c>
      <c r="LIB36" s="548">
        <f>SUM($J$22:LIB33)-1</f>
        <v>4.7269999999999985</v>
      </c>
      <c r="LIC36" s="548">
        <f>SUM($J$22:LIC33)-1</f>
        <v>4.7269999999999985</v>
      </c>
      <c r="LID36" s="548">
        <f>SUM($J$22:LID33)-1</f>
        <v>4.7269999999999985</v>
      </c>
      <c r="LIE36" s="548">
        <f>SUM($J$22:LIE33)-1</f>
        <v>4.7269999999999985</v>
      </c>
      <c r="LIF36" s="548">
        <f>SUM($J$22:LIF33)-1</f>
        <v>4.7269999999999985</v>
      </c>
      <c r="LIG36" s="548">
        <f>SUM($J$22:LIG33)-1</f>
        <v>4.7269999999999985</v>
      </c>
      <c r="LIH36" s="548">
        <f>SUM($J$22:LIH33)-1</f>
        <v>4.7269999999999985</v>
      </c>
      <c r="LII36" s="548">
        <f>SUM($J$22:LII33)-1</f>
        <v>4.7269999999999985</v>
      </c>
      <c r="LIJ36" s="548">
        <f>SUM($J$22:LIJ33)-1</f>
        <v>4.7269999999999985</v>
      </c>
      <c r="LIK36" s="548">
        <f>SUM($J$22:LIK33)-1</f>
        <v>4.7269999999999985</v>
      </c>
      <c r="LIL36" s="548">
        <f>SUM($J$22:LIL33)-1</f>
        <v>4.7269999999999985</v>
      </c>
      <c r="LIM36" s="548">
        <f>SUM($J$22:LIM33)-1</f>
        <v>4.7269999999999985</v>
      </c>
      <c r="LIN36" s="548">
        <f>SUM($J$22:LIN33)-1</f>
        <v>4.7269999999999985</v>
      </c>
      <c r="LIO36" s="548">
        <f>SUM($J$22:LIO33)-1</f>
        <v>4.7269999999999985</v>
      </c>
      <c r="LIP36" s="548">
        <f>SUM($J$22:LIP33)-1</f>
        <v>4.7269999999999985</v>
      </c>
      <c r="LIQ36" s="548">
        <f>SUM($J$22:LIQ33)-1</f>
        <v>4.7269999999999985</v>
      </c>
      <c r="LIR36" s="548">
        <f>SUM($J$22:LIR33)-1</f>
        <v>4.7269999999999985</v>
      </c>
      <c r="LIS36" s="548">
        <f>SUM($J$22:LIS33)-1</f>
        <v>4.7269999999999985</v>
      </c>
      <c r="LIT36" s="548">
        <f>SUM($J$22:LIT33)-1</f>
        <v>4.7269999999999985</v>
      </c>
      <c r="LIU36" s="548">
        <f>SUM($J$22:LIU33)-1</f>
        <v>4.7269999999999985</v>
      </c>
      <c r="LIV36" s="548">
        <f>SUM($J$22:LIV33)-1</f>
        <v>4.7269999999999985</v>
      </c>
      <c r="LIW36" s="548">
        <f>SUM($J$22:LIW33)-1</f>
        <v>4.7269999999999985</v>
      </c>
      <c r="LIX36" s="548">
        <f>SUM($J$22:LIX33)-1</f>
        <v>4.7269999999999985</v>
      </c>
      <c r="LIY36" s="548">
        <f>SUM($J$22:LIY33)-1</f>
        <v>4.7269999999999985</v>
      </c>
      <c r="LIZ36" s="548">
        <f>SUM($J$22:LIZ33)-1</f>
        <v>4.7269999999999985</v>
      </c>
      <c r="LJA36" s="548">
        <f>SUM($J$22:LJA33)-1</f>
        <v>4.7269999999999985</v>
      </c>
      <c r="LJB36" s="548">
        <f>SUM($J$22:LJB33)-1</f>
        <v>4.7269999999999985</v>
      </c>
      <c r="LJC36" s="548">
        <f>SUM($J$22:LJC33)-1</f>
        <v>4.7269999999999985</v>
      </c>
      <c r="LJD36" s="548">
        <f>SUM($J$22:LJD33)-1</f>
        <v>4.7269999999999985</v>
      </c>
      <c r="LJE36" s="548">
        <f>SUM($J$22:LJE33)-1</f>
        <v>4.7269999999999985</v>
      </c>
      <c r="LJF36" s="548">
        <f>SUM($J$22:LJF33)-1</f>
        <v>4.7269999999999985</v>
      </c>
      <c r="LJG36" s="548">
        <f>SUM($J$22:LJG33)-1</f>
        <v>4.7269999999999985</v>
      </c>
      <c r="LJH36" s="548">
        <f>SUM($J$22:LJH33)-1</f>
        <v>4.7269999999999985</v>
      </c>
      <c r="LJI36" s="548">
        <f>SUM($J$22:LJI33)-1</f>
        <v>4.7269999999999985</v>
      </c>
      <c r="LJJ36" s="548">
        <f>SUM($J$22:LJJ33)-1</f>
        <v>4.7269999999999985</v>
      </c>
      <c r="LJK36" s="548">
        <f>SUM($J$22:LJK33)-1</f>
        <v>4.7269999999999985</v>
      </c>
      <c r="LJL36" s="548">
        <f>SUM($J$22:LJL33)-1</f>
        <v>4.7269999999999985</v>
      </c>
      <c r="LJM36" s="548">
        <f>SUM($J$22:LJM33)-1</f>
        <v>4.7269999999999985</v>
      </c>
      <c r="LJN36" s="548">
        <f>SUM($J$22:LJN33)-1</f>
        <v>4.7269999999999985</v>
      </c>
      <c r="LJO36" s="548">
        <f>SUM($J$22:LJO33)-1</f>
        <v>4.7269999999999985</v>
      </c>
      <c r="LJP36" s="548">
        <f>SUM($J$22:LJP33)-1</f>
        <v>4.7269999999999985</v>
      </c>
      <c r="LJQ36" s="548">
        <f>SUM($J$22:LJQ33)-1</f>
        <v>4.7269999999999985</v>
      </c>
      <c r="LJR36" s="548">
        <f>SUM($J$22:LJR33)-1</f>
        <v>4.7269999999999985</v>
      </c>
      <c r="LJS36" s="548">
        <f>SUM($J$22:LJS33)-1</f>
        <v>4.7269999999999985</v>
      </c>
      <c r="LJT36" s="548">
        <f>SUM($J$22:LJT33)-1</f>
        <v>4.7269999999999985</v>
      </c>
      <c r="LJU36" s="548">
        <f>SUM($J$22:LJU33)-1</f>
        <v>4.7269999999999985</v>
      </c>
      <c r="LJV36" s="548">
        <f>SUM($J$22:LJV33)-1</f>
        <v>4.7269999999999985</v>
      </c>
      <c r="LJW36" s="548">
        <f>SUM($J$22:LJW33)-1</f>
        <v>4.7269999999999985</v>
      </c>
      <c r="LJX36" s="548">
        <f>SUM($J$22:LJX33)-1</f>
        <v>4.7269999999999985</v>
      </c>
      <c r="LJY36" s="548">
        <f>SUM($J$22:LJY33)-1</f>
        <v>4.7269999999999985</v>
      </c>
      <c r="LJZ36" s="548">
        <f>SUM($J$22:LJZ33)-1</f>
        <v>4.7269999999999985</v>
      </c>
      <c r="LKA36" s="548">
        <f>SUM($J$22:LKA33)-1</f>
        <v>4.7269999999999985</v>
      </c>
      <c r="LKB36" s="548">
        <f>SUM($J$22:LKB33)-1</f>
        <v>4.7269999999999985</v>
      </c>
      <c r="LKC36" s="548">
        <f>SUM($J$22:LKC33)-1</f>
        <v>4.7269999999999985</v>
      </c>
      <c r="LKD36" s="548">
        <f>SUM($J$22:LKD33)-1</f>
        <v>4.7269999999999985</v>
      </c>
      <c r="LKE36" s="548">
        <f>SUM($J$22:LKE33)-1</f>
        <v>4.7269999999999985</v>
      </c>
      <c r="LKF36" s="548">
        <f>SUM($J$22:LKF33)-1</f>
        <v>4.7269999999999985</v>
      </c>
      <c r="LKG36" s="548">
        <f>SUM($J$22:LKG33)-1</f>
        <v>4.7269999999999985</v>
      </c>
      <c r="LKH36" s="548">
        <f>SUM($J$22:LKH33)-1</f>
        <v>4.7269999999999985</v>
      </c>
      <c r="LKI36" s="548">
        <f>SUM($J$22:LKI33)-1</f>
        <v>4.7269999999999985</v>
      </c>
      <c r="LKJ36" s="548">
        <f>SUM($J$22:LKJ33)-1</f>
        <v>4.7269999999999985</v>
      </c>
      <c r="LKK36" s="548">
        <f>SUM($J$22:LKK33)-1</f>
        <v>4.7269999999999985</v>
      </c>
      <c r="LKL36" s="548">
        <f>SUM($J$22:LKL33)-1</f>
        <v>4.7269999999999985</v>
      </c>
      <c r="LKM36" s="548">
        <f>SUM($J$22:LKM33)-1</f>
        <v>4.7269999999999985</v>
      </c>
      <c r="LKN36" s="548">
        <f>SUM($J$22:LKN33)-1</f>
        <v>4.7269999999999985</v>
      </c>
      <c r="LKO36" s="548">
        <f>SUM($J$22:LKO33)-1</f>
        <v>4.7269999999999985</v>
      </c>
      <c r="LKP36" s="548">
        <f>SUM($J$22:LKP33)-1</f>
        <v>4.7269999999999985</v>
      </c>
      <c r="LKQ36" s="548">
        <f>SUM($J$22:LKQ33)-1</f>
        <v>4.7269999999999985</v>
      </c>
      <c r="LKR36" s="548">
        <f>SUM($J$22:LKR33)-1</f>
        <v>4.7269999999999985</v>
      </c>
      <c r="LKS36" s="548">
        <f>SUM($J$22:LKS33)-1</f>
        <v>4.7269999999999985</v>
      </c>
      <c r="LKT36" s="548">
        <f>SUM($J$22:LKT33)-1</f>
        <v>4.7269999999999985</v>
      </c>
      <c r="LKU36" s="548">
        <f>SUM($J$22:LKU33)-1</f>
        <v>4.7269999999999985</v>
      </c>
      <c r="LKV36" s="548">
        <f>SUM($J$22:LKV33)-1</f>
        <v>4.7269999999999985</v>
      </c>
      <c r="LKW36" s="548">
        <f>SUM($J$22:LKW33)-1</f>
        <v>4.7269999999999985</v>
      </c>
      <c r="LKX36" s="548">
        <f>SUM($J$22:LKX33)-1</f>
        <v>4.7269999999999985</v>
      </c>
      <c r="LKY36" s="548">
        <f>SUM($J$22:LKY33)-1</f>
        <v>4.7269999999999985</v>
      </c>
      <c r="LKZ36" s="548">
        <f>SUM($J$22:LKZ33)-1</f>
        <v>4.7269999999999985</v>
      </c>
      <c r="LLA36" s="548">
        <f>SUM($J$22:LLA33)-1</f>
        <v>4.7269999999999985</v>
      </c>
      <c r="LLB36" s="548">
        <f>SUM($J$22:LLB33)-1</f>
        <v>4.7269999999999985</v>
      </c>
      <c r="LLC36" s="548">
        <f>SUM($J$22:LLC33)-1</f>
        <v>4.7269999999999985</v>
      </c>
      <c r="LLD36" s="548">
        <f>SUM($J$22:LLD33)-1</f>
        <v>4.7269999999999985</v>
      </c>
      <c r="LLE36" s="548">
        <f>SUM($J$22:LLE33)-1</f>
        <v>4.7269999999999985</v>
      </c>
      <c r="LLF36" s="548">
        <f>SUM($J$22:LLF33)-1</f>
        <v>4.7269999999999985</v>
      </c>
      <c r="LLG36" s="548">
        <f>SUM($J$22:LLG33)-1</f>
        <v>4.7269999999999985</v>
      </c>
      <c r="LLH36" s="548">
        <f>SUM($J$22:LLH33)-1</f>
        <v>4.7269999999999985</v>
      </c>
      <c r="LLI36" s="548">
        <f>SUM($J$22:LLI33)-1</f>
        <v>4.7269999999999985</v>
      </c>
      <c r="LLJ36" s="548">
        <f>SUM($J$22:LLJ33)-1</f>
        <v>4.7269999999999985</v>
      </c>
      <c r="LLK36" s="548">
        <f>SUM($J$22:LLK33)-1</f>
        <v>4.7269999999999985</v>
      </c>
      <c r="LLL36" s="548">
        <f>SUM($J$22:LLL33)-1</f>
        <v>4.7269999999999985</v>
      </c>
      <c r="LLM36" s="548">
        <f>SUM($J$22:LLM33)-1</f>
        <v>4.7269999999999985</v>
      </c>
      <c r="LLN36" s="548">
        <f>SUM($J$22:LLN33)-1</f>
        <v>4.7269999999999985</v>
      </c>
      <c r="LLO36" s="548">
        <f>SUM($J$22:LLO33)-1</f>
        <v>4.7269999999999985</v>
      </c>
      <c r="LLP36" s="548">
        <f>SUM($J$22:LLP33)-1</f>
        <v>4.7269999999999985</v>
      </c>
      <c r="LLQ36" s="548">
        <f>SUM($J$22:LLQ33)-1</f>
        <v>4.7269999999999985</v>
      </c>
      <c r="LLR36" s="548">
        <f>SUM($J$22:LLR33)-1</f>
        <v>4.7269999999999985</v>
      </c>
      <c r="LLS36" s="548">
        <f>SUM($J$22:LLS33)-1</f>
        <v>4.7269999999999985</v>
      </c>
      <c r="LLT36" s="548">
        <f>SUM($J$22:LLT33)-1</f>
        <v>4.7269999999999985</v>
      </c>
      <c r="LLU36" s="548">
        <f>SUM($J$22:LLU33)-1</f>
        <v>4.7269999999999985</v>
      </c>
      <c r="LLV36" s="548">
        <f>SUM($J$22:LLV33)-1</f>
        <v>4.7269999999999985</v>
      </c>
      <c r="LLW36" s="548">
        <f>SUM($J$22:LLW33)-1</f>
        <v>4.7269999999999985</v>
      </c>
      <c r="LLX36" s="548">
        <f>SUM($J$22:LLX33)-1</f>
        <v>4.7269999999999985</v>
      </c>
      <c r="LLY36" s="548">
        <f>SUM($J$22:LLY33)-1</f>
        <v>4.7269999999999985</v>
      </c>
      <c r="LLZ36" s="548">
        <f>SUM($J$22:LLZ33)-1</f>
        <v>4.7269999999999985</v>
      </c>
      <c r="LMA36" s="548">
        <f>SUM($J$22:LMA33)-1</f>
        <v>4.7269999999999985</v>
      </c>
      <c r="LMB36" s="548">
        <f>SUM($J$22:LMB33)-1</f>
        <v>4.7269999999999985</v>
      </c>
      <c r="LMC36" s="548">
        <f>SUM($J$22:LMC33)-1</f>
        <v>4.7269999999999985</v>
      </c>
      <c r="LMD36" s="548">
        <f>SUM($J$22:LMD33)-1</f>
        <v>4.7269999999999985</v>
      </c>
      <c r="LME36" s="548">
        <f>SUM($J$22:LME33)-1</f>
        <v>4.7269999999999985</v>
      </c>
      <c r="LMF36" s="548">
        <f>SUM($J$22:LMF33)-1</f>
        <v>4.7269999999999985</v>
      </c>
      <c r="LMG36" s="548">
        <f>SUM($J$22:LMG33)-1</f>
        <v>4.7269999999999985</v>
      </c>
      <c r="LMH36" s="548">
        <f>SUM($J$22:LMH33)-1</f>
        <v>4.7269999999999985</v>
      </c>
      <c r="LMI36" s="548">
        <f>SUM($J$22:LMI33)-1</f>
        <v>4.7269999999999985</v>
      </c>
      <c r="LMJ36" s="548">
        <f>SUM($J$22:LMJ33)-1</f>
        <v>4.7269999999999985</v>
      </c>
      <c r="LMK36" s="548">
        <f>SUM($J$22:LMK33)-1</f>
        <v>4.7269999999999985</v>
      </c>
      <c r="LML36" s="548">
        <f>SUM($J$22:LML33)-1</f>
        <v>4.7269999999999985</v>
      </c>
      <c r="LMM36" s="548">
        <f>SUM($J$22:LMM33)-1</f>
        <v>4.7269999999999985</v>
      </c>
      <c r="LMN36" s="548">
        <f>SUM($J$22:LMN33)-1</f>
        <v>4.7269999999999985</v>
      </c>
      <c r="LMO36" s="548">
        <f>SUM($J$22:LMO33)-1</f>
        <v>4.7269999999999985</v>
      </c>
      <c r="LMP36" s="548">
        <f>SUM($J$22:LMP33)-1</f>
        <v>4.7269999999999985</v>
      </c>
      <c r="LMQ36" s="548">
        <f>SUM($J$22:LMQ33)-1</f>
        <v>4.7269999999999985</v>
      </c>
      <c r="LMR36" s="548">
        <f>SUM($J$22:LMR33)-1</f>
        <v>4.7269999999999985</v>
      </c>
      <c r="LMS36" s="548">
        <f>SUM($J$22:LMS33)-1</f>
        <v>4.7269999999999985</v>
      </c>
      <c r="LMT36" s="548">
        <f>SUM($J$22:LMT33)-1</f>
        <v>4.7269999999999985</v>
      </c>
      <c r="LMU36" s="548">
        <f>SUM($J$22:LMU33)-1</f>
        <v>4.7269999999999985</v>
      </c>
      <c r="LMV36" s="548">
        <f>SUM($J$22:LMV33)-1</f>
        <v>4.7269999999999985</v>
      </c>
      <c r="LMW36" s="548">
        <f>SUM($J$22:LMW33)-1</f>
        <v>4.7269999999999985</v>
      </c>
      <c r="LMX36" s="548">
        <f>SUM($J$22:LMX33)-1</f>
        <v>4.7269999999999985</v>
      </c>
      <c r="LMY36" s="548">
        <f>SUM($J$22:LMY33)-1</f>
        <v>4.7269999999999985</v>
      </c>
      <c r="LMZ36" s="548">
        <f>SUM($J$22:LMZ33)-1</f>
        <v>4.7269999999999985</v>
      </c>
      <c r="LNA36" s="548">
        <f>SUM($J$22:LNA33)-1</f>
        <v>4.7269999999999985</v>
      </c>
      <c r="LNB36" s="548">
        <f>SUM($J$22:LNB33)-1</f>
        <v>4.7269999999999985</v>
      </c>
      <c r="LNC36" s="548">
        <f>SUM($J$22:LNC33)-1</f>
        <v>4.7269999999999985</v>
      </c>
      <c r="LND36" s="548">
        <f>SUM($J$22:LND33)-1</f>
        <v>4.7269999999999985</v>
      </c>
      <c r="LNE36" s="548">
        <f>SUM($J$22:LNE33)-1</f>
        <v>4.7269999999999985</v>
      </c>
      <c r="LNF36" s="548">
        <f>SUM($J$22:LNF33)-1</f>
        <v>4.7269999999999985</v>
      </c>
      <c r="LNG36" s="548">
        <f>SUM($J$22:LNG33)-1</f>
        <v>4.7269999999999985</v>
      </c>
      <c r="LNH36" s="548">
        <f>SUM($J$22:LNH33)-1</f>
        <v>4.7269999999999985</v>
      </c>
      <c r="LNI36" s="548">
        <f>SUM($J$22:LNI33)-1</f>
        <v>4.7269999999999985</v>
      </c>
      <c r="LNJ36" s="548">
        <f>SUM($J$22:LNJ33)-1</f>
        <v>4.7269999999999985</v>
      </c>
      <c r="LNK36" s="548">
        <f>SUM($J$22:LNK33)-1</f>
        <v>4.7269999999999985</v>
      </c>
      <c r="LNL36" s="548">
        <f>SUM($J$22:LNL33)-1</f>
        <v>4.7269999999999985</v>
      </c>
      <c r="LNM36" s="548">
        <f>SUM($J$22:LNM33)-1</f>
        <v>4.7269999999999985</v>
      </c>
      <c r="LNN36" s="548">
        <f>SUM($J$22:LNN33)-1</f>
        <v>4.7269999999999985</v>
      </c>
      <c r="LNO36" s="548">
        <f>SUM($J$22:LNO33)-1</f>
        <v>4.7269999999999985</v>
      </c>
      <c r="LNP36" s="548">
        <f>SUM($J$22:LNP33)-1</f>
        <v>4.7269999999999985</v>
      </c>
      <c r="LNQ36" s="548">
        <f>SUM($J$22:LNQ33)-1</f>
        <v>4.7269999999999985</v>
      </c>
      <c r="LNR36" s="548">
        <f>SUM($J$22:LNR33)-1</f>
        <v>4.7269999999999985</v>
      </c>
      <c r="LNS36" s="548">
        <f>SUM($J$22:LNS33)-1</f>
        <v>4.7269999999999985</v>
      </c>
      <c r="LNT36" s="548">
        <f>SUM($J$22:LNT33)-1</f>
        <v>4.7269999999999985</v>
      </c>
      <c r="LNU36" s="548">
        <f>SUM($J$22:LNU33)-1</f>
        <v>4.7269999999999985</v>
      </c>
      <c r="LNV36" s="548">
        <f>SUM($J$22:LNV33)-1</f>
        <v>4.7269999999999985</v>
      </c>
      <c r="LNW36" s="548">
        <f>SUM($J$22:LNW33)-1</f>
        <v>4.7269999999999985</v>
      </c>
      <c r="LNX36" s="548">
        <f>SUM($J$22:LNX33)-1</f>
        <v>4.7269999999999985</v>
      </c>
      <c r="LNY36" s="548">
        <f>SUM($J$22:LNY33)-1</f>
        <v>4.7269999999999985</v>
      </c>
      <c r="LNZ36" s="548">
        <f>SUM($J$22:LNZ33)-1</f>
        <v>4.7269999999999985</v>
      </c>
      <c r="LOA36" s="548">
        <f>SUM($J$22:LOA33)-1</f>
        <v>4.7269999999999985</v>
      </c>
      <c r="LOB36" s="548">
        <f>SUM($J$22:LOB33)-1</f>
        <v>4.7269999999999985</v>
      </c>
      <c r="LOC36" s="548">
        <f>SUM($J$22:LOC33)-1</f>
        <v>4.7269999999999985</v>
      </c>
      <c r="LOD36" s="548">
        <f>SUM($J$22:LOD33)-1</f>
        <v>4.7269999999999985</v>
      </c>
      <c r="LOE36" s="548">
        <f>SUM($J$22:LOE33)-1</f>
        <v>4.7269999999999985</v>
      </c>
      <c r="LOF36" s="548">
        <f>SUM($J$22:LOF33)-1</f>
        <v>4.7269999999999985</v>
      </c>
      <c r="LOG36" s="548">
        <f>SUM($J$22:LOG33)-1</f>
        <v>4.7269999999999985</v>
      </c>
      <c r="LOH36" s="548">
        <f>SUM($J$22:LOH33)-1</f>
        <v>4.7269999999999985</v>
      </c>
      <c r="LOI36" s="548">
        <f>SUM($J$22:LOI33)-1</f>
        <v>4.7269999999999985</v>
      </c>
      <c r="LOJ36" s="548">
        <f>SUM($J$22:LOJ33)-1</f>
        <v>4.7269999999999985</v>
      </c>
      <c r="LOK36" s="548">
        <f>SUM($J$22:LOK33)-1</f>
        <v>4.7269999999999985</v>
      </c>
      <c r="LOL36" s="548">
        <f>SUM($J$22:LOL33)-1</f>
        <v>4.7269999999999985</v>
      </c>
      <c r="LOM36" s="548">
        <f>SUM($J$22:LOM33)-1</f>
        <v>4.7269999999999985</v>
      </c>
      <c r="LON36" s="548">
        <f>SUM($J$22:LON33)-1</f>
        <v>4.7269999999999985</v>
      </c>
      <c r="LOO36" s="548">
        <f>SUM($J$22:LOO33)-1</f>
        <v>4.7269999999999985</v>
      </c>
      <c r="LOP36" s="548">
        <f>SUM($J$22:LOP33)-1</f>
        <v>4.7269999999999985</v>
      </c>
      <c r="LOQ36" s="548">
        <f>SUM($J$22:LOQ33)-1</f>
        <v>4.7269999999999985</v>
      </c>
      <c r="LOR36" s="548">
        <f>SUM($J$22:LOR33)-1</f>
        <v>4.7269999999999985</v>
      </c>
      <c r="LOS36" s="548">
        <f>SUM($J$22:LOS33)-1</f>
        <v>4.7269999999999985</v>
      </c>
      <c r="LOT36" s="548">
        <f>SUM($J$22:LOT33)-1</f>
        <v>4.7269999999999985</v>
      </c>
      <c r="LOU36" s="548">
        <f>SUM($J$22:LOU33)-1</f>
        <v>4.7269999999999985</v>
      </c>
      <c r="LOV36" s="548">
        <f>SUM($J$22:LOV33)-1</f>
        <v>4.7269999999999985</v>
      </c>
      <c r="LOW36" s="548">
        <f>SUM($J$22:LOW33)-1</f>
        <v>4.7269999999999985</v>
      </c>
      <c r="LOX36" s="548">
        <f>SUM($J$22:LOX33)-1</f>
        <v>4.7269999999999985</v>
      </c>
      <c r="LOY36" s="548">
        <f>SUM($J$22:LOY33)-1</f>
        <v>4.7269999999999985</v>
      </c>
      <c r="LOZ36" s="548">
        <f>SUM($J$22:LOZ33)-1</f>
        <v>4.7269999999999985</v>
      </c>
      <c r="LPA36" s="548">
        <f>SUM($J$22:LPA33)-1</f>
        <v>4.7269999999999985</v>
      </c>
      <c r="LPB36" s="548">
        <f>SUM($J$22:LPB33)-1</f>
        <v>4.7269999999999985</v>
      </c>
      <c r="LPC36" s="548">
        <f>SUM($J$22:LPC33)-1</f>
        <v>4.7269999999999985</v>
      </c>
      <c r="LPD36" s="548">
        <f>SUM($J$22:LPD33)-1</f>
        <v>4.7269999999999985</v>
      </c>
      <c r="LPE36" s="548">
        <f>SUM($J$22:LPE33)-1</f>
        <v>4.7269999999999985</v>
      </c>
      <c r="LPF36" s="548">
        <f>SUM($J$22:LPF33)-1</f>
        <v>4.7269999999999985</v>
      </c>
      <c r="LPG36" s="548">
        <f>SUM($J$22:LPG33)-1</f>
        <v>4.7269999999999985</v>
      </c>
      <c r="LPH36" s="548">
        <f>SUM($J$22:LPH33)-1</f>
        <v>4.7269999999999985</v>
      </c>
      <c r="LPI36" s="548">
        <f>SUM($J$22:LPI33)-1</f>
        <v>4.7269999999999985</v>
      </c>
      <c r="LPJ36" s="548">
        <f>SUM($J$22:LPJ33)-1</f>
        <v>4.7269999999999985</v>
      </c>
      <c r="LPK36" s="548">
        <f>SUM($J$22:LPK33)-1</f>
        <v>4.7269999999999985</v>
      </c>
      <c r="LPL36" s="548">
        <f>SUM($J$22:LPL33)-1</f>
        <v>4.7269999999999985</v>
      </c>
      <c r="LPM36" s="548">
        <f>SUM($J$22:LPM33)-1</f>
        <v>4.7269999999999985</v>
      </c>
      <c r="LPN36" s="548">
        <f>SUM($J$22:LPN33)-1</f>
        <v>4.7269999999999985</v>
      </c>
      <c r="LPO36" s="548">
        <f>SUM($J$22:LPO33)-1</f>
        <v>4.7269999999999985</v>
      </c>
      <c r="LPP36" s="548">
        <f>SUM($J$22:LPP33)-1</f>
        <v>4.7269999999999985</v>
      </c>
      <c r="LPQ36" s="548">
        <f>SUM($J$22:LPQ33)-1</f>
        <v>4.7269999999999985</v>
      </c>
      <c r="LPR36" s="548">
        <f>SUM($J$22:LPR33)-1</f>
        <v>4.7269999999999985</v>
      </c>
      <c r="LPS36" s="548">
        <f>SUM($J$22:LPS33)-1</f>
        <v>4.7269999999999985</v>
      </c>
      <c r="LPT36" s="548">
        <f>SUM($J$22:LPT33)-1</f>
        <v>4.7269999999999985</v>
      </c>
      <c r="LPU36" s="548">
        <f>SUM($J$22:LPU33)-1</f>
        <v>4.7269999999999985</v>
      </c>
      <c r="LPV36" s="548">
        <f>SUM($J$22:LPV33)-1</f>
        <v>4.7269999999999985</v>
      </c>
      <c r="LPW36" s="548">
        <f>SUM($J$22:LPW33)-1</f>
        <v>4.7269999999999985</v>
      </c>
      <c r="LPX36" s="548">
        <f>SUM($J$22:LPX33)-1</f>
        <v>4.7269999999999985</v>
      </c>
      <c r="LPY36" s="548">
        <f>SUM($J$22:LPY33)-1</f>
        <v>4.7269999999999985</v>
      </c>
      <c r="LPZ36" s="548">
        <f>SUM($J$22:LPZ33)-1</f>
        <v>4.7269999999999985</v>
      </c>
      <c r="LQA36" s="548">
        <f>SUM($J$22:LQA33)-1</f>
        <v>4.7269999999999985</v>
      </c>
      <c r="LQB36" s="548">
        <f>SUM($J$22:LQB33)-1</f>
        <v>4.7269999999999985</v>
      </c>
      <c r="LQC36" s="548">
        <f>SUM($J$22:LQC33)-1</f>
        <v>4.7269999999999985</v>
      </c>
      <c r="LQD36" s="548">
        <f>SUM($J$22:LQD33)-1</f>
        <v>4.7269999999999985</v>
      </c>
      <c r="LQE36" s="548">
        <f>SUM($J$22:LQE33)-1</f>
        <v>4.7269999999999985</v>
      </c>
      <c r="LQF36" s="548">
        <f>SUM($J$22:LQF33)-1</f>
        <v>4.7269999999999985</v>
      </c>
      <c r="LQG36" s="548">
        <f>SUM($J$22:LQG33)-1</f>
        <v>4.7269999999999985</v>
      </c>
      <c r="LQH36" s="548">
        <f>SUM($J$22:LQH33)-1</f>
        <v>4.7269999999999985</v>
      </c>
      <c r="LQI36" s="548">
        <f>SUM($J$22:LQI33)-1</f>
        <v>4.7269999999999985</v>
      </c>
      <c r="LQJ36" s="548">
        <f>SUM($J$22:LQJ33)-1</f>
        <v>4.7269999999999985</v>
      </c>
      <c r="LQK36" s="548">
        <f>SUM($J$22:LQK33)-1</f>
        <v>4.7269999999999985</v>
      </c>
      <c r="LQL36" s="548">
        <f>SUM($J$22:LQL33)-1</f>
        <v>4.7269999999999985</v>
      </c>
      <c r="LQM36" s="548">
        <f>SUM($J$22:LQM33)-1</f>
        <v>4.7269999999999985</v>
      </c>
      <c r="LQN36" s="548">
        <f>SUM($J$22:LQN33)-1</f>
        <v>4.7269999999999985</v>
      </c>
      <c r="LQO36" s="548">
        <f>SUM($J$22:LQO33)-1</f>
        <v>4.7269999999999985</v>
      </c>
      <c r="LQP36" s="548">
        <f>SUM($J$22:LQP33)-1</f>
        <v>4.7269999999999985</v>
      </c>
      <c r="LQQ36" s="548">
        <f>SUM($J$22:LQQ33)-1</f>
        <v>4.7269999999999985</v>
      </c>
      <c r="LQR36" s="548">
        <f>SUM($J$22:LQR33)-1</f>
        <v>4.7269999999999985</v>
      </c>
      <c r="LQS36" s="548">
        <f>SUM($J$22:LQS33)-1</f>
        <v>4.7269999999999985</v>
      </c>
      <c r="LQT36" s="548">
        <f>SUM($J$22:LQT33)-1</f>
        <v>4.7269999999999985</v>
      </c>
      <c r="LQU36" s="548">
        <f>SUM($J$22:LQU33)-1</f>
        <v>4.7269999999999985</v>
      </c>
      <c r="LQV36" s="548">
        <f>SUM($J$22:LQV33)-1</f>
        <v>4.7269999999999985</v>
      </c>
      <c r="LQW36" s="548">
        <f>SUM($J$22:LQW33)-1</f>
        <v>4.7269999999999985</v>
      </c>
      <c r="LQX36" s="548">
        <f>SUM($J$22:LQX33)-1</f>
        <v>4.7269999999999985</v>
      </c>
      <c r="LQY36" s="548">
        <f>SUM($J$22:LQY33)-1</f>
        <v>4.7269999999999985</v>
      </c>
      <c r="LQZ36" s="548">
        <f>SUM($J$22:LQZ33)-1</f>
        <v>4.7269999999999985</v>
      </c>
      <c r="LRA36" s="548">
        <f>SUM($J$22:LRA33)-1</f>
        <v>4.7269999999999985</v>
      </c>
      <c r="LRB36" s="548">
        <f>SUM($J$22:LRB33)-1</f>
        <v>4.7269999999999985</v>
      </c>
      <c r="LRC36" s="548">
        <f>SUM($J$22:LRC33)-1</f>
        <v>4.7269999999999985</v>
      </c>
      <c r="LRD36" s="548">
        <f>SUM($J$22:LRD33)-1</f>
        <v>4.7269999999999985</v>
      </c>
      <c r="LRE36" s="548">
        <f>SUM($J$22:LRE33)-1</f>
        <v>4.7269999999999985</v>
      </c>
      <c r="LRF36" s="548">
        <f>SUM($J$22:LRF33)-1</f>
        <v>4.7269999999999985</v>
      </c>
      <c r="LRG36" s="548">
        <f>SUM($J$22:LRG33)-1</f>
        <v>4.7269999999999985</v>
      </c>
      <c r="LRH36" s="548">
        <f>SUM($J$22:LRH33)-1</f>
        <v>4.7269999999999985</v>
      </c>
      <c r="LRI36" s="548">
        <f>SUM($J$22:LRI33)-1</f>
        <v>4.7269999999999985</v>
      </c>
      <c r="LRJ36" s="548">
        <f>SUM($J$22:LRJ33)-1</f>
        <v>4.7269999999999985</v>
      </c>
      <c r="LRK36" s="548">
        <f>SUM($J$22:LRK33)-1</f>
        <v>4.7269999999999985</v>
      </c>
      <c r="LRL36" s="548">
        <f>SUM($J$22:LRL33)-1</f>
        <v>4.7269999999999985</v>
      </c>
      <c r="LRM36" s="548">
        <f>SUM($J$22:LRM33)-1</f>
        <v>4.7269999999999985</v>
      </c>
      <c r="LRN36" s="548">
        <f>SUM($J$22:LRN33)-1</f>
        <v>4.7269999999999985</v>
      </c>
      <c r="LRO36" s="548">
        <f>SUM($J$22:LRO33)-1</f>
        <v>4.7269999999999985</v>
      </c>
      <c r="LRP36" s="548">
        <f>SUM($J$22:LRP33)-1</f>
        <v>4.7269999999999985</v>
      </c>
      <c r="LRQ36" s="548">
        <f>SUM($J$22:LRQ33)-1</f>
        <v>4.7269999999999985</v>
      </c>
      <c r="LRR36" s="548">
        <f>SUM($J$22:LRR33)-1</f>
        <v>4.7269999999999985</v>
      </c>
      <c r="LRS36" s="548">
        <f>SUM($J$22:LRS33)-1</f>
        <v>4.7269999999999985</v>
      </c>
      <c r="LRT36" s="548">
        <f>SUM($J$22:LRT33)-1</f>
        <v>4.7269999999999985</v>
      </c>
      <c r="LRU36" s="548">
        <f>SUM($J$22:LRU33)-1</f>
        <v>4.7269999999999985</v>
      </c>
      <c r="LRV36" s="548">
        <f>SUM($J$22:LRV33)-1</f>
        <v>4.7269999999999985</v>
      </c>
      <c r="LRW36" s="548">
        <f>SUM($J$22:LRW33)-1</f>
        <v>4.7269999999999985</v>
      </c>
      <c r="LRX36" s="548">
        <f>SUM($J$22:LRX33)-1</f>
        <v>4.7269999999999985</v>
      </c>
      <c r="LRY36" s="548">
        <f>SUM($J$22:LRY33)-1</f>
        <v>4.7269999999999985</v>
      </c>
      <c r="LRZ36" s="548">
        <f>SUM($J$22:LRZ33)-1</f>
        <v>4.7269999999999985</v>
      </c>
      <c r="LSA36" s="548">
        <f>SUM($J$22:LSA33)-1</f>
        <v>4.7269999999999985</v>
      </c>
      <c r="LSB36" s="548">
        <f>SUM($J$22:LSB33)-1</f>
        <v>4.7269999999999985</v>
      </c>
      <c r="LSC36" s="548">
        <f>SUM($J$22:LSC33)-1</f>
        <v>4.7269999999999985</v>
      </c>
      <c r="LSD36" s="548">
        <f>SUM($J$22:LSD33)-1</f>
        <v>4.7269999999999985</v>
      </c>
      <c r="LSE36" s="548">
        <f>SUM($J$22:LSE33)-1</f>
        <v>4.7269999999999985</v>
      </c>
      <c r="LSF36" s="548">
        <f>SUM($J$22:LSF33)-1</f>
        <v>4.7269999999999985</v>
      </c>
      <c r="LSG36" s="548">
        <f>SUM($J$22:LSG33)-1</f>
        <v>4.7269999999999985</v>
      </c>
      <c r="LSH36" s="548">
        <f>SUM($J$22:LSH33)-1</f>
        <v>4.7269999999999985</v>
      </c>
      <c r="LSI36" s="548">
        <f>SUM($J$22:LSI33)-1</f>
        <v>4.7269999999999985</v>
      </c>
      <c r="LSJ36" s="548">
        <f>SUM($J$22:LSJ33)-1</f>
        <v>4.7269999999999985</v>
      </c>
      <c r="LSK36" s="548">
        <f>SUM($J$22:LSK33)-1</f>
        <v>4.7269999999999985</v>
      </c>
      <c r="LSL36" s="548">
        <f>SUM($J$22:LSL33)-1</f>
        <v>4.7269999999999985</v>
      </c>
      <c r="LSM36" s="548">
        <f>SUM($J$22:LSM33)-1</f>
        <v>4.7269999999999985</v>
      </c>
      <c r="LSN36" s="548">
        <f>SUM($J$22:LSN33)-1</f>
        <v>4.7269999999999985</v>
      </c>
      <c r="LSO36" s="548">
        <f>SUM($J$22:LSO33)-1</f>
        <v>4.7269999999999985</v>
      </c>
      <c r="LSP36" s="548">
        <f>SUM($J$22:LSP33)-1</f>
        <v>4.7269999999999985</v>
      </c>
      <c r="LSQ36" s="548">
        <f>SUM($J$22:LSQ33)-1</f>
        <v>4.7269999999999985</v>
      </c>
      <c r="LSR36" s="548">
        <f>SUM($J$22:LSR33)-1</f>
        <v>4.7269999999999985</v>
      </c>
      <c r="LSS36" s="548">
        <f>SUM($J$22:LSS33)-1</f>
        <v>4.7269999999999985</v>
      </c>
      <c r="LST36" s="548">
        <f>SUM($J$22:LST33)-1</f>
        <v>4.7269999999999985</v>
      </c>
      <c r="LSU36" s="548">
        <f>SUM($J$22:LSU33)-1</f>
        <v>4.7269999999999985</v>
      </c>
      <c r="LSV36" s="548">
        <f>SUM($J$22:LSV33)-1</f>
        <v>4.7269999999999985</v>
      </c>
      <c r="LSW36" s="548">
        <f>SUM($J$22:LSW33)-1</f>
        <v>4.7269999999999985</v>
      </c>
      <c r="LSX36" s="548">
        <f>SUM($J$22:LSX33)-1</f>
        <v>4.7269999999999985</v>
      </c>
      <c r="LSY36" s="548">
        <f>SUM($J$22:LSY33)-1</f>
        <v>4.7269999999999985</v>
      </c>
      <c r="LSZ36" s="548">
        <f>SUM($J$22:LSZ33)-1</f>
        <v>4.7269999999999985</v>
      </c>
      <c r="LTA36" s="548">
        <f>SUM($J$22:LTA33)-1</f>
        <v>4.7269999999999985</v>
      </c>
      <c r="LTB36" s="548">
        <f>SUM($J$22:LTB33)-1</f>
        <v>4.7269999999999985</v>
      </c>
      <c r="LTC36" s="548">
        <f>SUM($J$22:LTC33)-1</f>
        <v>4.7269999999999985</v>
      </c>
      <c r="LTD36" s="548">
        <f>SUM($J$22:LTD33)-1</f>
        <v>4.7269999999999985</v>
      </c>
      <c r="LTE36" s="548">
        <f>SUM($J$22:LTE33)-1</f>
        <v>4.7269999999999985</v>
      </c>
      <c r="LTF36" s="548">
        <f>SUM($J$22:LTF33)-1</f>
        <v>4.7269999999999985</v>
      </c>
      <c r="LTG36" s="548">
        <f>SUM($J$22:LTG33)-1</f>
        <v>4.7269999999999985</v>
      </c>
      <c r="LTH36" s="548">
        <f>SUM($J$22:LTH33)-1</f>
        <v>4.7269999999999985</v>
      </c>
      <c r="LTI36" s="548">
        <f>SUM($J$22:LTI33)-1</f>
        <v>4.7269999999999985</v>
      </c>
      <c r="LTJ36" s="548">
        <f>SUM($J$22:LTJ33)-1</f>
        <v>4.7269999999999985</v>
      </c>
      <c r="LTK36" s="548">
        <f>SUM($J$22:LTK33)-1</f>
        <v>4.7269999999999985</v>
      </c>
      <c r="LTL36" s="548">
        <f>SUM($J$22:LTL33)-1</f>
        <v>4.7269999999999985</v>
      </c>
      <c r="LTM36" s="548">
        <f>SUM($J$22:LTM33)-1</f>
        <v>4.7269999999999985</v>
      </c>
      <c r="LTN36" s="548">
        <f>SUM($J$22:LTN33)-1</f>
        <v>4.7269999999999985</v>
      </c>
      <c r="LTO36" s="548">
        <f>SUM($J$22:LTO33)-1</f>
        <v>4.7269999999999985</v>
      </c>
      <c r="LTP36" s="548">
        <f>SUM($J$22:LTP33)-1</f>
        <v>4.7269999999999985</v>
      </c>
      <c r="LTQ36" s="548">
        <f>SUM($J$22:LTQ33)-1</f>
        <v>4.7269999999999985</v>
      </c>
      <c r="LTR36" s="548">
        <f>SUM($J$22:LTR33)-1</f>
        <v>4.7269999999999985</v>
      </c>
      <c r="LTS36" s="548">
        <f>SUM($J$22:LTS33)-1</f>
        <v>4.7269999999999985</v>
      </c>
      <c r="LTT36" s="548">
        <f>SUM($J$22:LTT33)-1</f>
        <v>4.7269999999999985</v>
      </c>
      <c r="LTU36" s="548">
        <f>SUM($J$22:LTU33)-1</f>
        <v>4.7269999999999985</v>
      </c>
      <c r="LTV36" s="548">
        <f>SUM($J$22:LTV33)-1</f>
        <v>4.7269999999999985</v>
      </c>
      <c r="LTW36" s="548">
        <f>SUM($J$22:LTW33)-1</f>
        <v>4.7269999999999985</v>
      </c>
      <c r="LTX36" s="548">
        <f>SUM($J$22:LTX33)-1</f>
        <v>4.7269999999999985</v>
      </c>
      <c r="LTY36" s="548">
        <f>SUM($J$22:LTY33)-1</f>
        <v>4.7269999999999985</v>
      </c>
      <c r="LTZ36" s="548">
        <f>SUM($J$22:LTZ33)-1</f>
        <v>4.7269999999999985</v>
      </c>
      <c r="LUA36" s="548">
        <f>SUM($J$22:LUA33)-1</f>
        <v>4.7269999999999985</v>
      </c>
      <c r="LUB36" s="548">
        <f>SUM($J$22:LUB33)-1</f>
        <v>4.7269999999999985</v>
      </c>
      <c r="LUC36" s="548">
        <f>SUM($J$22:LUC33)-1</f>
        <v>4.7269999999999985</v>
      </c>
      <c r="LUD36" s="548">
        <f>SUM($J$22:LUD33)-1</f>
        <v>4.7269999999999985</v>
      </c>
      <c r="LUE36" s="548">
        <f>SUM($J$22:LUE33)-1</f>
        <v>4.7269999999999985</v>
      </c>
      <c r="LUF36" s="548">
        <f>SUM($J$22:LUF33)-1</f>
        <v>4.7269999999999985</v>
      </c>
      <c r="LUG36" s="548">
        <f>SUM($J$22:LUG33)-1</f>
        <v>4.7269999999999985</v>
      </c>
      <c r="LUH36" s="548">
        <f>SUM($J$22:LUH33)-1</f>
        <v>4.7269999999999985</v>
      </c>
      <c r="LUI36" s="548">
        <f>SUM($J$22:LUI33)-1</f>
        <v>4.7269999999999985</v>
      </c>
      <c r="LUJ36" s="548">
        <f>SUM($J$22:LUJ33)-1</f>
        <v>4.7269999999999985</v>
      </c>
      <c r="LUK36" s="548">
        <f>SUM($J$22:LUK33)-1</f>
        <v>4.7269999999999985</v>
      </c>
      <c r="LUL36" s="548">
        <f>SUM($J$22:LUL33)-1</f>
        <v>4.7269999999999985</v>
      </c>
      <c r="LUM36" s="548">
        <f>SUM($J$22:LUM33)-1</f>
        <v>4.7269999999999985</v>
      </c>
      <c r="LUN36" s="548">
        <f>SUM($J$22:LUN33)-1</f>
        <v>4.7269999999999985</v>
      </c>
      <c r="LUO36" s="548">
        <f>SUM($J$22:LUO33)-1</f>
        <v>4.7269999999999985</v>
      </c>
      <c r="LUP36" s="548">
        <f>SUM($J$22:LUP33)-1</f>
        <v>4.7269999999999985</v>
      </c>
      <c r="LUQ36" s="548">
        <f>SUM($J$22:LUQ33)-1</f>
        <v>4.7269999999999985</v>
      </c>
      <c r="LUR36" s="548">
        <f>SUM($J$22:LUR33)-1</f>
        <v>4.7269999999999985</v>
      </c>
      <c r="LUS36" s="548">
        <f>SUM($J$22:LUS33)-1</f>
        <v>4.7269999999999985</v>
      </c>
      <c r="LUT36" s="548">
        <f>SUM($J$22:LUT33)-1</f>
        <v>4.7269999999999985</v>
      </c>
      <c r="LUU36" s="548">
        <f>SUM($J$22:LUU33)-1</f>
        <v>4.7269999999999985</v>
      </c>
      <c r="LUV36" s="548">
        <f>SUM($J$22:LUV33)-1</f>
        <v>4.7269999999999985</v>
      </c>
      <c r="LUW36" s="548">
        <f>SUM($J$22:LUW33)-1</f>
        <v>4.7269999999999985</v>
      </c>
      <c r="LUX36" s="548">
        <f>SUM($J$22:LUX33)-1</f>
        <v>4.7269999999999985</v>
      </c>
      <c r="LUY36" s="548">
        <f>SUM($J$22:LUY33)-1</f>
        <v>4.7269999999999985</v>
      </c>
      <c r="LUZ36" s="548">
        <f>SUM($J$22:LUZ33)-1</f>
        <v>4.7269999999999985</v>
      </c>
      <c r="LVA36" s="548">
        <f>SUM($J$22:LVA33)-1</f>
        <v>4.7269999999999985</v>
      </c>
      <c r="LVB36" s="548">
        <f>SUM($J$22:LVB33)-1</f>
        <v>4.7269999999999985</v>
      </c>
      <c r="LVC36" s="548">
        <f>SUM($J$22:LVC33)-1</f>
        <v>4.7269999999999985</v>
      </c>
      <c r="LVD36" s="548">
        <f>SUM($J$22:LVD33)-1</f>
        <v>4.7269999999999985</v>
      </c>
      <c r="LVE36" s="548">
        <f>SUM($J$22:LVE33)-1</f>
        <v>4.7269999999999985</v>
      </c>
      <c r="LVF36" s="548">
        <f>SUM($J$22:LVF33)-1</f>
        <v>4.7269999999999985</v>
      </c>
      <c r="LVG36" s="548">
        <f>SUM($J$22:LVG33)-1</f>
        <v>4.7269999999999985</v>
      </c>
      <c r="LVH36" s="548">
        <f>SUM($J$22:LVH33)-1</f>
        <v>4.7269999999999985</v>
      </c>
      <c r="LVI36" s="548">
        <f>SUM($J$22:LVI33)-1</f>
        <v>4.7269999999999985</v>
      </c>
      <c r="LVJ36" s="548">
        <f>SUM($J$22:LVJ33)-1</f>
        <v>4.7269999999999985</v>
      </c>
      <c r="LVK36" s="548">
        <f>SUM($J$22:LVK33)-1</f>
        <v>4.7269999999999985</v>
      </c>
      <c r="LVL36" s="548">
        <f>SUM($J$22:LVL33)-1</f>
        <v>4.7269999999999985</v>
      </c>
      <c r="LVM36" s="548">
        <f>SUM($J$22:LVM33)-1</f>
        <v>4.7269999999999985</v>
      </c>
      <c r="LVN36" s="548">
        <f>SUM($J$22:LVN33)-1</f>
        <v>4.7269999999999985</v>
      </c>
      <c r="LVO36" s="548">
        <f>SUM($J$22:LVO33)-1</f>
        <v>4.7269999999999985</v>
      </c>
      <c r="LVP36" s="548">
        <f>SUM($J$22:LVP33)-1</f>
        <v>4.7269999999999985</v>
      </c>
      <c r="LVQ36" s="548">
        <f>SUM($J$22:LVQ33)-1</f>
        <v>4.7269999999999985</v>
      </c>
      <c r="LVR36" s="548">
        <f>SUM($J$22:LVR33)-1</f>
        <v>4.7269999999999985</v>
      </c>
      <c r="LVS36" s="548">
        <f>SUM($J$22:LVS33)-1</f>
        <v>4.7269999999999985</v>
      </c>
      <c r="LVT36" s="548">
        <f>SUM($J$22:LVT33)-1</f>
        <v>4.7269999999999985</v>
      </c>
      <c r="LVU36" s="548">
        <f>SUM($J$22:LVU33)-1</f>
        <v>4.7269999999999985</v>
      </c>
      <c r="LVV36" s="548">
        <f>SUM($J$22:LVV33)-1</f>
        <v>4.7269999999999985</v>
      </c>
      <c r="LVW36" s="548">
        <f>SUM($J$22:LVW33)-1</f>
        <v>4.7269999999999985</v>
      </c>
      <c r="LVX36" s="548">
        <f>SUM($J$22:LVX33)-1</f>
        <v>4.7269999999999985</v>
      </c>
      <c r="LVY36" s="548">
        <f>SUM($J$22:LVY33)-1</f>
        <v>4.7269999999999985</v>
      </c>
      <c r="LVZ36" s="548">
        <f>SUM($J$22:LVZ33)-1</f>
        <v>4.7269999999999985</v>
      </c>
      <c r="LWA36" s="548">
        <f>SUM($J$22:LWA33)-1</f>
        <v>4.7269999999999985</v>
      </c>
      <c r="LWB36" s="548">
        <f>SUM($J$22:LWB33)-1</f>
        <v>4.7269999999999985</v>
      </c>
      <c r="LWC36" s="548">
        <f>SUM($J$22:LWC33)-1</f>
        <v>4.7269999999999985</v>
      </c>
      <c r="LWD36" s="548">
        <f>SUM($J$22:LWD33)-1</f>
        <v>4.7269999999999985</v>
      </c>
      <c r="LWE36" s="548">
        <f>SUM($J$22:LWE33)-1</f>
        <v>4.7269999999999985</v>
      </c>
      <c r="LWF36" s="548">
        <f>SUM($J$22:LWF33)-1</f>
        <v>4.7269999999999985</v>
      </c>
      <c r="LWG36" s="548">
        <f>SUM($J$22:LWG33)-1</f>
        <v>4.7269999999999985</v>
      </c>
      <c r="LWH36" s="548">
        <f>SUM($J$22:LWH33)-1</f>
        <v>4.7269999999999985</v>
      </c>
      <c r="LWI36" s="548">
        <f>SUM($J$22:LWI33)-1</f>
        <v>4.7269999999999985</v>
      </c>
      <c r="LWJ36" s="548">
        <f>SUM($J$22:LWJ33)-1</f>
        <v>4.7269999999999985</v>
      </c>
      <c r="LWK36" s="548">
        <f>SUM($J$22:LWK33)-1</f>
        <v>4.7269999999999985</v>
      </c>
      <c r="LWL36" s="548">
        <f>SUM($J$22:LWL33)-1</f>
        <v>4.7269999999999985</v>
      </c>
      <c r="LWM36" s="548">
        <f>SUM($J$22:LWM33)-1</f>
        <v>4.7269999999999985</v>
      </c>
      <c r="LWN36" s="548">
        <f>SUM($J$22:LWN33)-1</f>
        <v>4.7269999999999985</v>
      </c>
      <c r="LWO36" s="548">
        <f>SUM($J$22:LWO33)-1</f>
        <v>4.7269999999999985</v>
      </c>
      <c r="LWP36" s="548">
        <f>SUM($J$22:LWP33)-1</f>
        <v>4.7269999999999985</v>
      </c>
      <c r="LWQ36" s="548">
        <f>SUM($J$22:LWQ33)-1</f>
        <v>4.7269999999999985</v>
      </c>
      <c r="LWR36" s="548">
        <f>SUM($J$22:LWR33)-1</f>
        <v>4.7269999999999985</v>
      </c>
      <c r="LWS36" s="548">
        <f>SUM($J$22:LWS33)-1</f>
        <v>4.7269999999999985</v>
      </c>
      <c r="LWT36" s="548">
        <f>SUM($J$22:LWT33)-1</f>
        <v>4.7269999999999985</v>
      </c>
      <c r="LWU36" s="548">
        <f>SUM($J$22:LWU33)-1</f>
        <v>4.7269999999999985</v>
      </c>
      <c r="LWV36" s="548">
        <f>SUM($J$22:LWV33)-1</f>
        <v>4.7269999999999985</v>
      </c>
      <c r="LWW36" s="548">
        <f>SUM($J$22:LWW33)-1</f>
        <v>4.7269999999999985</v>
      </c>
      <c r="LWX36" s="548">
        <f>SUM($J$22:LWX33)-1</f>
        <v>4.7269999999999985</v>
      </c>
      <c r="LWY36" s="548">
        <f>SUM($J$22:LWY33)-1</f>
        <v>4.7269999999999985</v>
      </c>
      <c r="LWZ36" s="548">
        <f>SUM($J$22:LWZ33)-1</f>
        <v>4.7269999999999985</v>
      </c>
      <c r="LXA36" s="548">
        <f>SUM($J$22:LXA33)-1</f>
        <v>4.7269999999999985</v>
      </c>
      <c r="LXB36" s="548">
        <f>SUM($J$22:LXB33)-1</f>
        <v>4.7269999999999985</v>
      </c>
      <c r="LXC36" s="548">
        <f>SUM($J$22:LXC33)-1</f>
        <v>4.7269999999999985</v>
      </c>
      <c r="LXD36" s="548">
        <f>SUM($J$22:LXD33)-1</f>
        <v>4.7269999999999985</v>
      </c>
      <c r="LXE36" s="548">
        <f>SUM($J$22:LXE33)-1</f>
        <v>4.7269999999999985</v>
      </c>
      <c r="LXF36" s="548">
        <f>SUM($J$22:LXF33)-1</f>
        <v>4.7269999999999985</v>
      </c>
      <c r="LXG36" s="548">
        <f>SUM($J$22:LXG33)-1</f>
        <v>4.7269999999999985</v>
      </c>
      <c r="LXH36" s="548">
        <f>SUM($J$22:LXH33)-1</f>
        <v>4.7269999999999985</v>
      </c>
      <c r="LXI36" s="548">
        <f>SUM($J$22:LXI33)-1</f>
        <v>4.7269999999999985</v>
      </c>
      <c r="LXJ36" s="548">
        <f>SUM($J$22:LXJ33)-1</f>
        <v>4.7269999999999985</v>
      </c>
      <c r="LXK36" s="548">
        <f>SUM($J$22:LXK33)-1</f>
        <v>4.7269999999999985</v>
      </c>
      <c r="LXL36" s="548">
        <f>SUM($J$22:LXL33)-1</f>
        <v>4.7269999999999985</v>
      </c>
      <c r="LXM36" s="548">
        <f>SUM($J$22:LXM33)-1</f>
        <v>4.7269999999999985</v>
      </c>
      <c r="LXN36" s="548">
        <f>SUM($J$22:LXN33)-1</f>
        <v>4.7269999999999985</v>
      </c>
      <c r="LXO36" s="548">
        <f>SUM($J$22:LXO33)-1</f>
        <v>4.7269999999999985</v>
      </c>
      <c r="LXP36" s="548">
        <f>SUM($J$22:LXP33)-1</f>
        <v>4.7269999999999985</v>
      </c>
      <c r="LXQ36" s="548">
        <f>SUM($J$22:LXQ33)-1</f>
        <v>4.7269999999999985</v>
      </c>
      <c r="LXR36" s="548">
        <f>SUM($J$22:LXR33)-1</f>
        <v>4.7269999999999985</v>
      </c>
      <c r="LXS36" s="548">
        <f>SUM($J$22:LXS33)-1</f>
        <v>4.7269999999999985</v>
      </c>
      <c r="LXT36" s="548">
        <f>SUM($J$22:LXT33)-1</f>
        <v>4.7269999999999985</v>
      </c>
      <c r="LXU36" s="548">
        <f>SUM($J$22:LXU33)-1</f>
        <v>4.7269999999999985</v>
      </c>
      <c r="LXV36" s="548">
        <f>SUM($J$22:LXV33)-1</f>
        <v>4.7269999999999985</v>
      </c>
      <c r="LXW36" s="548">
        <f>SUM($J$22:LXW33)-1</f>
        <v>4.7269999999999985</v>
      </c>
      <c r="LXX36" s="548">
        <f>SUM($J$22:LXX33)-1</f>
        <v>4.7269999999999985</v>
      </c>
      <c r="LXY36" s="548">
        <f>SUM($J$22:LXY33)-1</f>
        <v>4.7269999999999985</v>
      </c>
      <c r="LXZ36" s="548">
        <f>SUM($J$22:LXZ33)-1</f>
        <v>4.7269999999999985</v>
      </c>
      <c r="LYA36" s="548">
        <f>SUM($J$22:LYA33)-1</f>
        <v>4.7269999999999985</v>
      </c>
      <c r="LYB36" s="548">
        <f>SUM($J$22:LYB33)-1</f>
        <v>4.7269999999999985</v>
      </c>
      <c r="LYC36" s="548">
        <f>SUM($J$22:LYC33)-1</f>
        <v>4.7269999999999985</v>
      </c>
      <c r="LYD36" s="548">
        <f>SUM($J$22:LYD33)-1</f>
        <v>4.7269999999999985</v>
      </c>
      <c r="LYE36" s="548">
        <f>SUM($J$22:LYE33)-1</f>
        <v>4.7269999999999985</v>
      </c>
      <c r="LYF36" s="548">
        <f>SUM($J$22:LYF33)-1</f>
        <v>4.7269999999999985</v>
      </c>
      <c r="LYG36" s="548">
        <f>SUM($J$22:LYG33)-1</f>
        <v>4.7269999999999985</v>
      </c>
      <c r="LYH36" s="548">
        <f>SUM($J$22:LYH33)-1</f>
        <v>4.7269999999999985</v>
      </c>
      <c r="LYI36" s="548">
        <f>SUM($J$22:LYI33)-1</f>
        <v>4.7269999999999985</v>
      </c>
      <c r="LYJ36" s="548">
        <f>SUM($J$22:LYJ33)-1</f>
        <v>4.7269999999999985</v>
      </c>
      <c r="LYK36" s="548">
        <f>SUM($J$22:LYK33)-1</f>
        <v>4.7269999999999985</v>
      </c>
      <c r="LYL36" s="548">
        <f>SUM($J$22:LYL33)-1</f>
        <v>4.7269999999999985</v>
      </c>
      <c r="LYM36" s="548">
        <f>SUM($J$22:LYM33)-1</f>
        <v>4.7269999999999985</v>
      </c>
      <c r="LYN36" s="548">
        <f>SUM($J$22:LYN33)-1</f>
        <v>4.7269999999999985</v>
      </c>
      <c r="LYO36" s="548">
        <f>SUM($J$22:LYO33)-1</f>
        <v>4.7269999999999985</v>
      </c>
      <c r="LYP36" s="548">
        <f>SUM($J$22:LYP33)-1</f>
        <v>4.7269999999999985</v>
      </c>
      <c r="LYQ36" s="548">
        <f>SUM($J$22:LYQ33)-1</f>
        <v>4.7269999999999985</v>
      </c>
      <c r="LYR36" s="548">
        <f>SUM($J$22:LYR33)-1</f>
        <v>4.7269999999999985</v>
      </c>
      <c r="LYS36" s="548">
        <f>SUM($J$22:LYS33)-1</f>
        <v>4.7269999999999985</v>
      </c>
      <c r="LYT36" s="548">
        <f>SUM($J$22:LYT33)-1</f>
        <v>4.7269999999999985</v>
      </c>
      <c r="LYU36" s="548">
        <f>SUM($J$22:LYU33)-1</f>
        <v>4.7269999999999985</v>
      </c>
      <c r="LYV36" s="548">
        <f>SUM($J$22:LYV33)-1</f>
        <v>4.7269999999999985</v>
      </c>
      <c r="LYW36" s="548">
        <f>SUM($J$22:LYW33)-1</f>
        <v>4.7269999999999985</v>
      </c>
      <c r="LYX36" s="548">
        <f>SUM($J$22:LYX33)-1</f>
        <v>4.7269999999999985</v>
      </c>
      <c r="LYY36" s="548">
        <f>SUM($J$22:LYY33)-1</f>
        <v>4.7269999999999985</v>
      </c>
      <c r="LYZ36" s="548">
        <f>SUM($J$22:LYZ33)-1</f>
        <v>4.7269999999999985</v>
      </c>
      <c r="LZA36" s="548">
        <f>SUM($J$22:LZA33)-1</f>
        <v>4.7269999999999985</v>
      </c>
      <c r="LZB36" s="548">
        <f>SUM($J$22:LZB33)-1</f>
        <v>4.7269999999999985</v>
      </c>
      <c r="LZC36" s="548">
        <f>SUM($J$22:LZC33)-1</f>
        <v>4.7269999999999985</v>
      </c>
      <c r="LZD36" s="548">
        <f>SUM($J$22:LZD33)-1</f>
        <v>4.7269999999999985</v>
      </c>
      <c r="LZE36" s="548">
        <f>SUM($J$22:LZE33)-1</f>
        <v>4.7269999999999985</v>
      </c>
      <c r="LZF36" s="548">
        <f>SUM($J$22:LZF33)-1</f>
        <v>4.7269999999999985</v>
      </c>
      <c r="LZG36" s="548">
        <f>SUM($J$22:LZG33)-1</f>
        <v>4.7269999999999985</v>
      </c>
      <c r="LZH36" s="548">
        <f>SUM($J$22:LZH33)-1</f>
        <v>4.7269999999999985</v>
      </c>
      <c r="LZI36" s="548">
        <f>SUM($J$22:LZI33)-1</f>
        <v>4.7269999999999985</v>
      </c>
      <c r="LZJ36" s="548">
        <f>SUM($J$22:LZJ33)-1</f>
        <v>4.7269999999999985</v>
      </c>
      <c r="LZK36" s="548">
        <f>SUM($J$22:LZK33)-1</f>
        <v>4.7269999999999985</v>
      </c>
      <c r="LZL36" s="548">
        <f>SUM($J$22:LZL33)-1</f>
        <v>4.7269999999999985</v>
      </c>
      <c r="LZM36" s="548">
        <f>SUM($J$22:LZM33)-1</f>
        <v>4.7269999999999985</v>
      </c>
      <c r="LZN36" s="548">
        <f>SUM($J$22:LZN33)-1</f>
        <v>4.7269999999999985</v>
      </c>
      <c r="LZO36" s="548">
        <f>SUM($J$22:LZO33)-1</f>
        <v>4.7269999999999985</v>
      </c>
      <c r="LZP36" s="548">
        <f>SUM($J$22:LZP33)-1</f>
        <v>4.7269999999999985</v>
      </c>
      <c r="LZQ36" s="548">
        <f>SUM($J$22:LZQ33)-1</f>
        <v>4.7269999999999985</v>
      </c>
      <c r="LZR36" s="548">
        <f>SUM($J$22:LZR33)-1</f>
        <v>4.7269999999999985</v>
      </c>
      <c r="LZS36" s="548">
        <f>SUM($J$22:LZS33)-1</f>
        <v>4.7269999999999985</v>
      </c>
      <c r="LZT36" s="548">
        <f>SUM($J$22:LZT33)-1</f>
        <v>4.7269999999999985</v>
      </c>
      <c r="LZU36" s="548">
        <f>SUM($J$22:LZU33)-1</f>
        <v>4.7269999999999985</v>
      </c>
      <c r="LZV36" s="548">
        <f>SUM($J$22:LZV33)-1</f>
        <v>4.7269999999999985</v>
      </c>
      <c r="LZW36" s="548">
        <f>SUM($J$22:LZW33)-1</f>
        <v>4.7269999999999985</v>
      </c>
      <c r="LZX36" s="548">
        <f>SUM($J$22:LZX33)-1</f>
        <v>4.7269999999999985</v>
      </c>
      <c r="LZY36" s="548">
        <f>SUM($J$22:LZY33)-1</f>
        <v>4.7269999999999985</v>
      </c>
      <c r="LZZ36" s="548">
        <f>SUM($J$22:LZZ33)-1</f>
        <v>4.7269999999999985</v>
      </c>
      <c r="MAA36" s="548">
        <f>SUM($J$22:MAA33)-1</f>
        <v>4.7269999999999985</v>
      </c>
      <c r="MAB36" s="548">
        <f>SUM($J$22:MAB33)-1</f>
        <v>4.7269999999999985</v>
      </c>
      <c r="MAC36" s="548">
        <f>SUM($J$22:MAC33)-1</f>
        <v>4.7269999999999985</v>
      </c>
      <c r="MAD36" s="548">
        <f>SUM($J$22:MAD33)-1</f>
        <v>4.7269999999999985</v>
      </c>
      <c r="MAE36" s="548">
        <f>SUM($J$22:MAE33)-1</f>
        <v>4.7269999999999985</v>
      </c>
      <c r="MAF36" s="548">
        <f>SUM($J$22:MAF33)-1</f>
        <v>4.7269999999999985</v>
      </c>
      <c r="MAG36" s="548">
        <f>SUM($J$22:MAG33)-1</f>
        <v>4.7269999999999985</v>
      </c>
      <c r="MAH36" s="548">
        <f>SUM($J$22:MAH33)-1</f>
        <v>4.7269999999999985</v>
      </c>
      <c r="MAI36" s="548">
        <f>SUM($J$22:MAI33)-1</f>
        <v>4.7269999999999985</v>
      </c>
      <c r="MAJ36" s="548">
        <f>SUM($J$22:MAJ33)-1</f>
        <v>4.7269999999999985</v>
      </c>
      <c r="MAK36" s="548">
        <f>SUM($J$22:MAK33)-1</f>
        <v>4.7269999999999985</v>
      </c>
      <c r="MAL36" s="548">
        <f>SUM($J$22:MAL33)-1</f>
        <v>4.7269999999999985</v>
      </c>
      <c r="MAM36" s="548">
        <f>SUM($J$22:MAM33)-1</f>
        <v>4.7269999999999985</v>
      </c>
      <c r="MAN36" s="548">
        <f>SUM($J$22:MAN33)-1</f>
        <v>4.7269999999999985</v>
      </c>
      <c r="MAO36" s="548">
        <f>SUM($J$22:MAO33)-1</f>
        <v>4.7269999999999985</v>
      </c>
      <c r="MAP36" s="548">
        <f>SUM($J$22:MAP33)-1</f>
        <v>4.7269999999999985</v>
      </c>
      <c r="MAQ36" s="548">
        <f>SUM($J$22:MAQ33)-1</f>
        <v>4.7269999999999985</v>
      </c>
      <c r="MAR36" s="548">
        <f>SUM($J$22:MAR33)-1</f>
        <v>4.7269999999999985</v>
      </c>
      <c r="MAS36" s="548">
        <f>SUM($J$22:MAS33)-1</f>
        <v>4.7269999999999985</v>
      </c>
      <c r="MAT36" s="548">
        <f>SUM($J$22:MAT33)-1</f>
        <v>4.7269999999999985</v>
      </c>
      <c r="MAU36" s="548">
        <f>SUM($J$22:MAU33)-1</f>
        <v>4.7269999999999985</v>
      </c>
      <c r="MAV36" s="548">
        <f>SUM($J$22:MAV33)-1</f>
        <v>4.7269999999999985</v>
      </c>
      <c r="MAW36" s="548">
        <f>SUM($J$22:MAW33)-1</f>
        <v>4.7269999999999985</v>
      </c>
      <c r="MAX36" s="548">
        <f>SUM($J$22:MAX33)-1</f>
        <v>4.7269999999999985</v>
      </c>
      <c r="MAY36" s="548">
        <f>SUM($J$22:MAY33)-1</f>
        <v>4.7269999999999985</v>
      </c>
      <c r="MAZ36" s="548">
        <f>SUM($J$22:MAZ33)-1</f>
        <v>4.7269999999999985</v>
      </c>
      <c r="MBA36" s="548">
        <f>SUM($J$22:MBA33)-1</f>
        <v>4.7269999999999985</v>
      </c>
      <c r="MBB36" s="548">
        <f>SUM($J$22:MBB33)-1</f>
        <v>4.7269999999999985</v>
      </c>
      <c r="MBC36" s="548">
        <f>SUM($J$22:MBC33)-1</f>
        <v>4.7269999999999985</v>
      </c>
      <c r="MBD36" s="548">
        <f>SUM($J$22:MBD33)-1</f>
        <v>4.7269999999999985</v>
      </c>
      <c r="MBE36" s="548">
        <f>SUM($J$22:MBE33)-1</f>
        <v>4.7269999999999985</v>
      </c>
      <c r="MBF36" s="548">
        <f>SUM($J$22:MBF33)-1</f>
        <v>4.7269999999999985</v>
      </c>
      <c r="MBG36" s="548">
        <f>SUM($J$22:MBG33)-1</f>
        <v>4.7269999999999985</v>
      </c>
      <c r="MBH36" s="548">
        <f>SUM($J$22:MBH33)-1</f>
        <v>4.7269999999999985</v>
      </c>
      <c r="MBI36" s="548">
        <f>SUM($J$22:MBI33)-1</f>
        <v>4.7269999999999985</v>
      </c>
      <c r="MBJ36" s="548">
        <f>SUM($J$22:MBJ33)-1</f>
        <v>4.7269999999999985</v>
      </c>
      <c r="MBK36" s="548">
        <f>SUM($J$22:MBK33)-1</f>
        <v>4.7269999999999985</v>
      </c>
      <c r="MBL36" s="548">
        <f>SUM($J$22:MBL33)-1</f>
        <v>4.7269999999999985</v>
      </c>
      <c r="MBM36" s="548">
        <f>SUM($J$22:MBM33)-1</f>
        <v>4.7269999999999985</v>
      </c>
      <c r="MBN36" s="548">
        <f>SUM($J$22:MBN33)-1</f>
        <v>4.7269999999999985</v>
      </c>
      <c r="MBO36" s="548">
        <f>SUM($J$22:MBO33)-1</f>
        <v>4.7269999999999985</v>
      </c>
      <c r="MBP36" s="548">
        <f>SUM($J$22:MBP33)-1</f>
        <v>4.7269999999999985</v>
      </c>
      <c r="MBQ36" s="548">
        <f>SUM($J$22:MBQ33)-1</f>
        <v>4.7269999999999985</v>
      </c>
      <c r="MBR36" s="548">
        <f>SUM($J$22:MBR33)-1</f>
        <v>4.7269999999999985</v>
      </c>
      <c r="MBS36" s="548">
        <f>SUM($J$22:MBS33)-1</f>
        <v>4.7269999999999985</v>
      </c>
      <c r="MBT36" s="548">
        <f>SUM($J$22:MBT33)-1</f>
        <v>4.7269999999999985</v>
      </c>
      <c r="MBU36" s="548">
        <f>SUM($J$22:MBU33)-1</f>
        <v>4.7269999999999985</v>
      </c>
      <c r="MBV36" s="548">
        <f>SUM($J$22:MBV33)-1</f>
        <v>4.7269999999999985</v>
      </c>
      <c r="MBW36" s="548">
        <f>SUM($J$22:MBW33)-1</f>
        <v>4.7269999999999985</v>
      </c>
      <c r="MBX36" s="548">
        <f>SUM($J$22:MBX33)-1</f>
        <v>4.7269999999999985</v>
      </c>
      <c r="MBY36" s="548">
        <f>SUM($J$22:MBY33)-1</f>
        <v>4.7269999999999985</v>
      </c>
      <c r="MBZ36" s="548">
        <f>SUM($J$22:MBZ33)-1</f>
        <v>4.7269999999999985</v>
      </c>
      <c r="MCA36" s="548">
        <f>SUM($J$22:MCA33)-1</f>
        <v>4.7269999999999985</v>
      </c>
      <c r="MCB36" s="548">
        <f>SUM($J$22:MCB33)-1</f>
        <v>4.7269999999999985</v>
      </c>
      <c r="MCC36" s="548">
        <f>SUM($J$22:MCC33)-1</f>
        <v>4.7269999999999985</v>
      </c>
      <c r="MCD36" s="548">
        <f>SUM($J$22:MCD33)-1</f>
        <v>4.7269999999999985</v>
      </c>
      <c r="MCE36" s="548">
        <f>SUM($J$22:MCE33)-1</f>
        <v>4.7269999999999985</v>
      </c>
      <c r="MCF36" s="548">
        <f>SUM($J$22:MCF33)-1</f>
        <v>4.7269999999999985</v>
      </c>
      <c r="MCG36" s="548">
        <f>SUM($J$22:MCG33)-1</f>
        <v>4.7269999999999985</v>
      </c>
      <c r="MCH36" s="548">
        <f>SUM($J$22:MCH33)-1</f>
        <v>4.7269999999999985</v>
      </c>
      <c r="MCI36" s="548">
        <f>SUM($J$22:MCI33)-1</f>
        <v>4.7269999999999985</v>
      </c>
      <c r="MCJ36" s="548">
        <f>SUM($J$22:MCJ33)-1</f>
        <v>4.7269999999999985</v>
      </c>
      <c r="MCK36" s="548">
        <f>SUM($J$22:MCK33)-1</f>
        <v>4.7269999999999985</v>
      </c>
      <c r="MCL36" s="548">
        <f>SUM($J$22:MCL33)-1</f>
        <v>4.7269999999999985</v>
      </c>
      <c r="MCM36" s="548">
        <f>SUM($J$22:MCM33)-1</f>
        <v>4.7269999999999985</v>
      </c>
      <c r="MCN36" s="548">
        <f>SUM($J$22:MCN33)-1</f>
        <v>4.7269999999999985</v>
      </c>
      <c r="MCO36" s="548">
        <f>SUM($J$22:MCO33)-1</f>
        <v>4.7269999999999985</v>
      </c>
      <c r="MCP36" s="548">
        <f>SUM($J$22:MCP33)-1</f>
        <v>4.7269999999999985</v>
      </c>
      <c r="MCQ36" s="548">
        <f>SUM($J$22:MCQ33)-1</f>
        <v>4.7269999999999985</v>
      </c>
      <c r="MCR36" s="548">
        <f>SUM($J$22:MCR33)-1</f>
        <v>4.7269999999999985</v>
      </c>
      <c r="MCS36" s="548">
        <f>SUM($J$22:MCS33)-1</f>
        <v>4.7269999999999985</v>
      </c>
      <c r="MCT36" s="548">
        <f>SUM($J$22:MCT33)-1</f>
        <v>4.7269999999999985</v>
      </c>
      <c r="MCU36" s="548">
        <f>SUM($J$22:MCU33)-1</f>
        <v>4.7269999999999985</v>
      </c>
      <c r="MCV36" s="548">
        <f>SUM($J$22:MCV33)-1</f>
        <v>4.7269999999999985</v>
      </c>
      <c r="MCW36" s="548">
        <f>SUM($J$22:MCW33)-1</f>
        <v>4.7269999999999985</v>
      </c>
      <c r="MCX36" s="548">
        <f>SUM($J$22:MCX33)-1</f>
        <v>4.7269999999999985</v>
      </c>
      <c r="MCY36" s="548">
        <f>SUM($J$22:MCY33)-1</f>
        <v>4.7269999999999985</v>
      </c>
      <c r="MCZ36" s="548">
        <f>SUM($J$22:MCZ33)-1</f>
        <v>4.7269999999999985</v>
      </c>
      <c r="MDA36" s="548">
        <f>SUM($J$22:MDA33)-1</f>
        <v>4.7269999999999985</v>
      </c>
      <c r="MDB36" s="548">
        <f>SUM($J$22:MDB33)-1</f>
        <v>4.7269999999999985</v>
      </c>
      <c r="MDC36" s="548">
        <f>SUM($J$22:MDC33)-1</f>
        <v>4.7269999999999985</v>
      </c>
      <c r="MDD36" s="548">
        <f>SUM($J$22:MDD33)-1</f>
        <v>4.7269999999999985</v>
      </c>
      <c r="MDE36" s="548">
        <f>SUM($J$22:MDE33)-1</f>
        <v>4.7269999999999985</v>
      </c>
      <c r="MDF36" s="548">
        <f>SUM($J$22:MDF33)-1</f>
        <v>4.7269999999999985</v>
      </c>
      <c r="MDG36" s="548">
        <f>SUM($J$22:MDG33)-1</f>
        <v>4.7269999999999985</v>
      </c>
      <c r="MDH36" s="548">
        <f>SUM($J$22:MDH33)-1</f>
        <v>4.7269999999999985</v>
      </c>
      <c r="MDI36" s="548">
        <f>SUM($J$22:MDI33)-1</f>
        <v>4.7269999999999985</v>
      </c>
      <c r="MDJ36" s="548">
        <f>SUM($J$22:MDJ33)-1</f>
        <v>4.7269999999999985</v>
      </c>
      <c r="MDK36" s="548">
        <f>SUM($J$22:MDK33)-1</f>
        <v>4.7269999999999985</v>
      </c>
      <c r="MDL36" s="548">
        <f>SUM($J$22:MDL33)-1</f>
        <v>4.7269999999999985</v>
      </c>
      <c r="MDM36" s="548">
        <f>SUM($J$22:MDM33)-1</f>
        <v>4.7269999999999985</v>
      </c>
      <c r="MDN36" s="548">
        <f>SUM($J$22:MDN33)-1</f>
        <v>4.7269999999999985</v>
      </c>
      <c r="MDO36" s="548">
        <f>SUM($J$22:MDO33)-1</f>
        <v>4.7269999999999985</v>
      </c>
      <c r="MDP36" s="548">
        <f>SUM($J$22:MDP33)-1</f>
        <v>4.7269999999999985</v>
      </c>
      <c r="MDQ36" s="548">
        <f>SUM($J$22:MDQ33)-1</f>
        <v>4.7269999999999985</v>
      </c>
      <c r="MDR36" s="548">
        <f>SUM($J$22:MDR33)-1</f>
        <v>4.7269999999999985</v>
      </c>
      <c r="MDS36" s="548">
        <f>SUM($J$22:MDS33)-1</f>
        <v>4.7269999999999985</v>
      </c>
      <c r="MDT36" s="548">
        <f>SUM($J$22:MDT33)-1</f>
        <v>4.7269999999999985</v>
      </c>
      <c r="MDU36" s="548">
        <f>SUM($J$22:MDU33)-1</f>
        <v>4.7269999999999985</v>
      </c>
      <c r="MDV36" s="548">
        <f>SUM($J$22:MDV33)-1</f>
        <v>4.7269999999999985</v>
      </c>
      <c r="MDW36" s="548">
        <f>SUM($J$22:MDW33)-1</f>
        <v>4.7269999999999985</v>
      </c>
      <c r="MDX36" s="548">
        <f>SUM($J$22:MDX33)-1</f>
        <v>4.7269999999999985</v>
      </c>
      <c r="MDY36" s="548">
        <f>SUM($J$22:MDY33)-1</f>
        <v>4.7269999999999985</v>
      </c>
      <c r="MDZ36" s="548">
        <f>SUM($J$22:MDZ33)-1</f>
        <v>4.7269999999999985</v>
      </c>
      <c r="MEA36" s="548">
        <f>SUM($J$22:MEA33)-1</f>
        <v>4.7269999999999985</v>
      </c>
      <c r="MEB36" s="548">
        <f>SUM($J$22:MEB33)-1</f>
        <v>4.7269999999999985</v>
      </c>
      <c r="MEC36" s="548">
        <f>SUM($J$22:MEC33)-1</f>
        <v>4.7269999999999985</v>
      </c>
      <c r="MED36" s="548">
        <f>SUM($J$22:MED33)-1</f>
        <v>4.7269999999999985</v>
      </c>
      <c r="MEE36" s="548">
        <f>SUM($J$22:MEE33)-1</f>
        <v>4.7269999999999985</v>
      </c>
      <c r="MEF36" s="548">
        <f>SUM($J$22:MEF33)-1</f>
        <v>4.7269999999999985</v>
      </c>
      <c r="MEG36" s="548">
        <f>SUM($J$22:MEG33)-1</f>
        <v>4.7269999999999985</v>
      </c>
      <c r="MEH36" s="548">
        <f>SUM($J$22:MEH33)-1</f>
        <v>4.7269999999999985</v>
      </c>
      <c r="MEI36" s="548">
        <f>SUM($J$22:MEI33)-1</f>
        <v>4.7269999999999985</v>
      </c>
      <c r="MEJ36" s="548">
        <f>SUM($J$22:MEJ33)-1</f>
        <v>4.7269999999999985</v>
      </c>
      <c r="MEK36" s="548">
        <f>SUM($J$22:MEK33)-1</f>
        <v>4.7269999999999985</v>
      </c>
      <c r="MEL36" s="548">
        <f>SUM($J$22:MEL33)-1</f>
        <v>4.7269999999999985</v>
      </c>
      <c r="MEM36" s="548">
        <f>SUM($J$22:MEM33)-1</f>
        <v>4.7269999999999985</v>
      </c>
      <c r="MEN36" s="548">
        <f>SUM($J$22:MEN33)-1</f>
        <v>4.7269999999999985</v>
      </c>
      <c r="MEO36" s="548">
        <f>SUM($J$22:MEO33)-1</f>
        <v>4.7269999999999985</v>
      </c>
      <c r="MEP36" s="548">
        <f>SUM($J$22:MEP33)-1</f>
        <v>4.7269999999999985</v>
      </c>
      <c r="MEQ36" s="548">
        <f>SUM($J$22:MEQ33)-1</f>
        <v>4.7269999999999985</v>
      </c>
      <c r="MER36" s="548">
        <f>SUM($J$22:MER33)-1</f>
        <v>4.7269999999999985</v>
      </c>
      <c r="MES36" s="548">
        <f>SUM($J$22:MES33)-1</f>
        <v>4.7269999999999985</v>
      </c>
      <c r="MET36" s="548">
        <f>SUM($J$22:MET33)-1</f>
        <v>4.7269999999999985</v>
      </c>
      <c r="MEU36" s="548">
        <f>SUM($J$22:MEU33)-1</f>
        <v>4.7269999999999985</v>
      </c>
      <c r="MEV36" s="548">
        <f>SUM($J$22:MEV33)-1</f>
        <v>4.7269999999999985</v>
      </c>
      <c r="MEW36" s="548">
        <f>SUM($J$22:MEW33)-1</f>
        <v>4.7269999999999985</v>
      </c>
      <c r="MEX36" s="548">
        <f>SUM($J$22:MEX33)-1</f>
        <v>4.7269999999999985</v>
      </c>
      <c r="MEY36" s="548">
        <f>SUM($J$22:MEY33)-1</f>
        <v>4.7269999999999985</v>
      </c>
      <c r="MEZ36" s="548">
        <f>SUM($J$22:MEZ33)-1</f>
        <v>4.7269999999999985</v>
      </c>
      <c r="MFA36" s="548">
        <f>SUM($J$22:MFA33)-1</f>
        <v>4.7269999999999985</v>
      </c>
      <c r="MFB36" s="548">
        <f>SUM($J$22:MFB33)-1</f>
        <v>4.7269999999999985</v>
      </c>
      <c r="MFC36" s="548">
        <f>SUM($J$22:MFC33)-1</f>
        <v>4.7269999999999985</v>
      </c>
      <c r="MFD36" s="548">
        <f>SUM($J$22:MFD33)-1</f>
        <v>4.7269999999999985</v>
      </c>
      <c r="MFE36" s="548">
        <f>SUM($J$22:MFE33)-1</f>
        <v>4.7269999999999985</v>
      </c>
      <c r="MFF36" s="548">
        <f>SUM($J$22:MFF33)-1</f>
        <v>4.7269999999999985</v>
      </c>
      <c r="MFG36" s="548">
        <f>SUM($J$22:MFG33)-1</f>
        <v>4.7269999999999985</v>
      </c>
      <c r="MFH36" s="548">
        <f>SUM($J$22:MFH33)-1</f>
        <v>4.7269999999999985</v>
      </c>
      <c r="MFI36" s="548">
        <f>SUM($J$22:MFI33)-1</f>
        <v>4.7269999999999985</v>
      </c>
      <c r="MFJ36" s="548">
        <f>SUM($J$22:MFJ33)-1</f>
        <v>4.7269999999999985</v>
      </c>
      <c r="MFK36" s="548">
        <f>SUM($J$22:MFK33)-1</f>
        <v>4.7269999999999985</v>
      </c>
      <c r="MFL36" s="548">
        <f>SUM($J$22:MFL33)-1</f>
        <v>4.7269999999999985</v>
      </c>
      <c r="MFM36" s="548">
        <f>SUM($J$22:MFM33)-1</f>
        <v>4.7269999999999985</v>
      </c>
      <c r="MFN36" s="548">
        <f>SUM($J$22:MFN33)-1</f>
        <v>4.7269999999999985</v>
      </c>
      <c r="MFO36" s="548">
        <f>SUM($J$22:MFO33)-1</f>
        <v>4.7269999999999985</v>
      </c>
      <c r="MFP36" s="548">
        <f>SUM($J$22:MFP33)-1</f>
        <v>4.7269999999999985</v>
      </c>
      <c r="MFQ36" s="548">
        <f>SUM($J$22:MFQ33)-1</f>
        <v>4.7269999999999985</v>
      </c>
      <c r="MFR36" s="548">
        <f>SUM($J$22:MFR33)-1</f>
        <v>4.7269999999999985</v>
      </c>
      <c r="MFS36" s="548">
        <f>SUM($J$22:MFS33)-1</f>
        <v>4.7269999999999985</v>
      </c>
      <c r="MFT36" s="548">
        <f>SUM($J$22:MFT33)-1</f>
        <v>4.7269999999999985</v>
      </c>
      <c r="MFU36" s="548">
        <f>SUM($J$22:MFU33)-1</f>
        <v>4.7269999999999985</v>
      </c>
      <c r="MFV36" s="548">
        <f>SUM($J$22:MFV33)-1</f>
        <v>4.7269999999999985</v>
      </c>
      <c r="MFW36" s="548">
        <f>SUM($J$22:MFW33)-1</f>
        <v>4.7269999999999985</v>
      </c>
      <c r="MFX36" s="548">
        <f>SUM($J$22:MFX33)-1</f>
        <v>4.7269999999999985</v>
      </c>
      <c r="MFY36" s="548">
        <f>SUM($J$22:MFY33)-1</f>
        <v>4.7269999999999985</v>
      </c>
      <c r="MFZ36" s="548">
        <f>SUM($J$22:MFZ33)-1</f>
        <v>4.7269999999999985</v>
      </c>
      <c r="MGA36" s="548">
        <f>SUM($J$22:MGA33)-1</f>
        <v>4.7269999999999985</v>
      </c>
      <c r="MGB36" s="548">
        <f>SUM($J$22:MGB33)-1</f>
        <v>4.7269999999999985</v>
      </c>
      <c r="MGC36" s="548">
        <f>SUM($J$22:MGC33)-1</f>
        <v>4.7269999999999985</v>
      </c>
      <c r="MGD36" s="548">
        <f>SUM($J$22:MGD33)-1</f>
        <v>4.7269999999999985</v>
      </c>
      <c r="MGE36" s="548">
        <f>SUM($J$22:MGE33)-1</f>
        <v>4.7269999999999985</v>
      </c>
      <c r="MGF36" s="548">
        <f>SUM($J$22:MGF33)-1</f>
        <v>4.7269999999999985</v>
      </c>
      <c r="MGG36" s="548">
        <f>SUM($J$22:MGG33)-1</f>
        <v>4.7269999999999985</v>
      </c>
      <c r="MGH36" s="548">
        <f>SUM($J$22:MGH33)-1</f>
        <v>4.7269999999999985</v>
      </c>
      <c r="MGI36" s="548">
        <f>SUM($J$22:MGI33)-1</f>
        <v>4.7269999999999985</v>
      </c>
      <c r="MGJ36" s="548">
        <f>SUM($J$22:MGJ33)-1</f>
        <v>4.7269999999999985</v>
      </c>
      <c r="MGK36" s="548">
        <f>SUM($J$22:MGK33)-1</f>
        <v>4.7269999999999985</v>
      </c>
      <c r="MGL36" s="548">
        <f>SUM($J$22:MGL33)-1</f>
        <v>4.7269999999999985</v>
      </c>
      <c r="MGM36" s="548">
        <f>SUM($J$22:MGM33)-1</f>
        <v>4.7269999999999985</v>
      </c>
      <c r="MGN36" s="548">
        <f>SUM($J$22:MGN33)-1</f>
        <v>4.7269999999999985</v>
      </c>
      <c r="MGO36" s="548">
        <f>SUM($J$22:MGO33)-1</f>
        <v>4.7269999999999985</v>
      </c>
      <c r="MGP36" s="548">
        <f>SUM($J$22:MGP33)-1</f>
        <v>4.7269999999999985</v>
      </c>
      <c r="MGQ36" s="548">
        <f>SUM($J$22:MGQ33)-1</f>
        <v>4.7269999999999985</v>
      </c>
      <c r="MGR36" s="548">
        <f>SUM($J$22:MGR33)-1</f>
        <v>4.7269999999999985</v>
      </c>
      <c r="MGS36" s="548">
        <f>SUM($J$22:MGS33)-1</f>
        <v>4.7269999999999985</v>
      </c>
      <c r="MGT36" s="548">
        <f>SUM($J$22:MGT33)-1</f>
        <v>4.7269999999999985</v>
      </c>
      <c r="MGU36" s="548">
        <f>SUM($J$22:MGU33)-1</f>
        <v>4.7269999999999985</v>
      </c>
      <c r="MGV36" s="548">
        <f>SUM($J$22:MGV33)-1</f>
        <v>4.7269999999999985</v>
      </c>
      <c r="MGW36" s="548">
        <f>SUM($J$22:MGW33)-1</f>
        <v>4.7269999999999985</v>
      </c>
      <c r="MGX36" s="548">
        <f>SUM($J$22:MGX33)-1</f>
        <v>4.7269999999999985</v>
      </c>
      <c r="MGY36" s="548">
        <f>SUM($J$22:MGY33)-1</f>
        <v>4.7269999999999985</v>
      </c>
      <c r="MGZ36" s="548">
        <f>SUM($J$22:MGZ33)-1</f>
        <v>4.7269999999999985</v>
      </c>
      <c r="MHA36" s="548">
        <f>SUM($J$22:MHA33)-1</f>
        <v>4.7269999999999985</v>
      </c>
      <c r="MHB36" s="548">
        <f>SUM($J$22:MHB33)-1</f>
        <v>4.7269999999999985</v>
      </c>
      <c r="MHC36" s="548">
        <f>SUM($J$22:MHC33)-1</f>
        <v>4.7269999999999985</v>
      </c>
      <c r="MHD36" s="548">
        <f>SUM($J$22:MHD33)-1</f>
        <v>4.7269999999999985</v>
      </c>
      <c r="MHE36" s="548">
        <f>SUM($J$22:MHE33)-1</f>
        <v>4.7269999999999985</v>
      </c>
      <c r="MHF36" s="548">
        <f>SUM($J$22:MHF33)-1</f>
        <v>4.7269999999999985</v>
      </c>
      <c r="MHG36" s="548">
        <f>SUM($J$22:MHG33)-1</f>
        <v>4.7269999999999985</v>
      </c>
      <c r="MHH36" s="548">
        <f>SUM($J$22:MHH33)-1</f>
        <v>4.7269999999999985</v>
      </c>
      <c r="MHI36" s="548">
        <f>SUM($J$22:MHI33)-1</f>
        <v>4.7269999999999985</v>
      </c>
      <c r="MHJ36" s="548">
        <f>SUM($J$22:MHJ33)-1</f>
        <v>4.7269999999999985</v>
      </c>
      <c r="MHK36" s="548">
        <f>SUM($J$22:MHK33)-1</f>
        <v>4.7269999999999985</v>
      </c>
      <c r="MHL36" s="548">
        <f>SUM($J$22:MHL33)-1</f>
        <v>4.7269999999999985</v>
      </c>
      <c r="MHM36" s="548">
        <f>SUM($J$22:MHM33)-1</f>
        <v>4.7269999999999985</v>
      </c>
      <c r="MHN36" s="548">
        <f>SUM($J$22:MHN33)-1</f>
        <v>4.7269999999999985</v>
      </c>
      <c r="MHO36" s="548">
        <f>SUM($J$22:MHO33)-1</f>
        <v>4.7269999999999985</v>
      </c>
      <c r="MHP36" s="548">
        <f>SUM($J$22:MHP33)-1</f>
        <v>4.7269999999999985</v>
      </c>
      <c r="MHQ36" s="548">
        <f>SUM($J$22:MHQ33)-1</f>
        <v>4.7269999999999985</v>
      </c>
      <c r="MHR36" s="548">
        <f>SUM($J$22:MHR33)-1</f>
        <v>4.7269999999999985</v>
      </c>
      <c r="MHS36" s="548">
        <f>SUM($J$22:MHS33)-1</f>
        <v>4.7269999999999985</v>
      </c>
      <c r="MHT36" s="548">
        <f>SUM($J$22:MHT33)-1</f>
        <v>4.7269999999999985</v>
      </c>
      <c r="MHU36" s="548">
        <f>SUM($J$22:MHU33)-1</f>
        <v>4.7269999999999985</v>
      </c>
      <c r="MHV36" s="548">
        <f>SUM($J$22:MHV33)-1</f>
        <v>4.7269999999999985</v>
      </c>
      <c r="MHW36" s="548">
        <f>SUM($J$22:MHW33)-1</f>
        <v>4.7269999999999985</v>
      </c>
      <c r="MHX36" s="548">
        <f>SUM($J$22:MHX33)-1</f>
        <v>4.7269999999999985</v>
      </c>
      <c r="MHY36" s="548">
        <f>SUM($J$22:MHY33)-1</f>
        <v>4.7269999999999985</v>
      </c>
      <c r="MHZ36" s="548">
        <f>SUM($J$22:MHZ33)-1</f>
        <v>4.7269999999999985</v>
      </c>
      <c r="MIA36" s="548">
        <f>SUM($J$22:MIA33)-1</f>
        <v>4.7269999999999985</v>
      </c>
      <c r="MIB36" s="548">
        <f>SUM($J$22:MIB33)-1</f>
        <v>4.7269999999999985</v>
      </c>
      <c r="MIC36" s="548">
        <f>SUM($J$22:MIC33)-1</f>
        <v>4.7269999999999985</v>
      </c>
      <c r="MID36" s="548">
        <f>SUM($J$22:MID33)-1</f>
        <v>4.7269999999999985</v>
      </c>
      <c r="MIE36" s="548">
        <f>SUM($J$22:MIE33)-1</f>
        <v>4.7269999999999985</v>
      </c>
      <c r="MIF36" s="548">
        <f>SUM($J$22:MIF33)-1</f>
        <v>4.7269999999999985</v>
      </c>
      <c r="MIG36" s="548">
        <f>SUM($J$22:MIG33)-1</f>
        <v>4.7269999999999985</v>
      </c>
      <c r="MIH36" s="548">
        <f>SUM($J$22:MIH33)-1</f>
        <v>4.7269999999999985</v>
      </c>
      <c r="MII36" s="548">
        <f>SUM($J$22:MII33)-1</f>
        <v>4.7269999999999985</v>
      </c>
      <c r="MIJ36" s="548">
        <f>SUM($J$22:MIJ33)-1</f>
        <v>4.7269999999999985</v>
      </c>
      <c r="MIK36" s="548">
        <f>SUM($J$22:MIK33)-1</f>
        <v>4.7269999999999985</v>
      </c>
      <c r="MIL36" s="548">
        <f>SUM($J$22:MIL33)-1</f>
        <v>4.7269999999999985</v>
      </c>
      <c r="MIM36" s="548">
        <f>SUM($J$22:MIM33)-1</f>
        <v>4.7269999999999985</v>
      </c>
      <c r="MIN36" s="548">
        <f>SUM($J$22:MIN33)-1</f>
        <v>4.7269999999999985</v>
      </c>
      <c r="MIO36" s="548">
        <f>SUM($J$22:MIO33)-1</f>
        <v>4.7269999999999985</v>
      </c>
      <c r="MIP36" s="548">
        <f>SUM($J$22:MIP33)-1</f>
        <v>4.7269999999999985</v>
      </c>
      <c r="MIQ36" s="548">
        <f>SUM($J$22:MIQ33)-1</f>
        <v>4.7269999999999985</v>
      </c>
      <c r="MIR36" s="548">
        <f>SUM($J$22:MIR33)-1</f>
        <v>4.7269999999999985</v>
      </c>
      <c r="MIS36" s="548">
        <f>SUM($J$22:MIS33)-1</f>
        <v>4.7269999999999985</v>
      </c>
      <c r="MIT36" s="548">
        <f>SUM($J$22:MIT33)-1</f>
        <v>4.7269999999999985</v>
      </c>
      <c r="MIU36" s="548">
        <f>SUM($J$22:MIU33)-1</f>
        <v>4.7269999999999985</v>
      </c>
      <c r="MIV36" s="548">
        <f>SUM($J$22:MIV33)-1</f>
        <v>4.7269999999999985</v>
      </c>
      <c r="MIW36" s="548">
        <f>SUM($J$22:MIW33)-1</f>
        <v>4.7269999999999985</v>
      </c>
      <c r="MIX36" s="548">
        <f>SUM($J$22:MIX33)-1</f>
        <v>4.7269999999999985</v>
      </c>
      <c r="MIY36" s="548">
        <f>SUM($J$22:MIY33)-1</f>
        <v>4.7269999999999985</v>
      </c>
      <c r="MIZ36" s="548">
        <f>SUM($J$22:MIZ33)-1</f>
        <v>4.7269999999999985</v>
      </c>
      <c r="MJA36" s="548">
        <f>SUM($J$22:MJA33)-1</f>
        <v>4.7269999999999985</v>
      </c>
      <c r="MJB36" s="548">
        <f>SUM($J$22:MJB33)-1</f>
        <v>4.7269999999999985</v>
      </c>
      <c r="MJC36" s="548">
        <f>SUM($J$22:MJC33)-1</f>
        <v>4.7269999999999985</v>
      </c>
      <c r="MJD36" s="548">
        <f>SUM($J$22:MJD33)-1</f>
        <v>4.7269999999999985</v>
      </c>
      <c r="MJE36" s="548">
        <f>SUM($J$22:MJE33)-1</f>
        <v>4.7269999999999985</v>
      </c>
      <c r="MJF36" s="548">
        <f>SUM($J$22:MJF33)-1</f>
        <v>4.7269999999999985</v>
      </c>
      <c r="MJG36" s="548">
        <f>SUM($J$22:MJG33)-1</f>
        <v>4.7269999999999985</v>
      </c>
      <c r="MJH36" s="548">
        <f>SUM($J$22:MJH33)-1</f>
        <v>4.7269999999999985</v>
      </c>
      <c r="MJI36" s="548">
        <f>SUM($J$22:MJI33)-1</f>
        <v>4.7269999999999985</v>
      </c>
      <c r="MJJ36" s="548">
        <f>SUM($J$22:MJJ33)-1</f>
        <v>4.7269999999999985</v>
      </c>
      <c r="MJK36" s="548">
        <f>SUM($J$22:MJK33)-1</f>
        <v>4.7269999999999985</v>
      </c>
      <c r="MJL36" s="548">
        <f>SUM($J$22:MJL33)-1</f>
        <v>4.7269999999999985</v>
      </c>
      <c r="MJM36" s="548">
        <f>SUM($J$22:MJM33)-1</f>
        <v>4.7269999999999985</v>
      </c>
      <c r="MJN36" s="548">
        <f>SUM($J$22:MJN33)-1</f>
        <v>4.7269999999999985</v>
      </c>
      <c r="MJO36" s="548">
        <f>SUM($J$22:MJO33)-1</f>
        <v>4.7269999999999985</v>
      </c>
      <c r="MJP36" s="548">
        <f>SUM($J$22:MJP33)-1</f>
        <v>4.7269999999999985</v>
      </c>
      <c r="MJQ36" s="548">
        <f>SUM($J$22:MJQ33)-1</f>
        <v>4.7269999999999985</v>
      </c>
      <c r="MJR36" s="548">
        <f>SUM($J$22:MJR33)-1</f>
        <v>4.7269999999999985</v>
      </c>
      <c r="MJS36" s="548">
        <f>SUM($J$22:MJS33)-1</f>
        <v>4.7269999999999985</v>
      </c>
      <c r="MJT36" s="548">
        <f>SUM($J$22:MJT33)-1</f>
        <v>4.7269999999999985</v>
      </c>
      <c r="MJU36" s="548">
        <f>SUM($J$22:MJU33)-1</f>
        <v>4.7269999999999985</v>
      </c>
      <c r="MJV36" s="548">
        <f>SUM($J$22:MJV33)-1</f>
        <v>4.7269999999999985</v>
      </c>
      <c r="MJW36" s="548">
        <f>SUM($J$22:MJW33)-1</f>
        <v>4.7269999999999985</v>
      </c>
      <c r="MJX36" s="548">
        <f>SUM($J$22:MJX33)-1</f>
        <v>4.7269999999999985</v>
      </c>
      <c r="MJY36" s="548">
        <f>SUM($J$22:MJY33)-1</f>
        <v>4.7269999999999985</v>
      </c>
      <c r="MJZ36" s="548">
        <f>SUM($J$22:MJZ33)-1</f>
        <v>4.7269999999999985</v>
      </c>
      <c r="MKA36" s="548">
        <f>SUM($J$22:MKA33)-1</f>
        <v>4.7269999999999985</v>
      </c>
      <c r="MKB36" s="548">
        <f>SUM($J$22:MKB33)-1</f>
        <v>4.7269999999999985</v>
      </c>
      <c r="MKC36" s="548">
        <f>SUM($J$22:MKC33)-1</f>
        <v>4.7269999999999985</v>
      </c>
      <c r="MKD36" s="548">
        <f>SUM($J$22:MKD33)-1</f>
        <v>4.7269999999999985</v>
      </c>
      <c r="MKE36" s="548">
        <f>SUM($J$22:MKE33)-1</f>
        <v>4.7269999999999985</v>
      </c>
      <c r="MKF36" s="548">
        <f>SUM($J$22:MKF33)-1</f>
        <v>4.7269999999999985</v>
      </c>
      <c r="MKG36" s="548">
        <f>SUM($J$22:MKG33)-1</f>
        <v>4.7269999999999985</v>
      </c>
      <c r="MKH36" s="548">
        <f>SUM($J$22:MKH33)-1</f>
        <v>4.7269999999999985</v>
      </c>
      <c r="MKI36" s="548">
        <f>SUM($J$22:MKI33)-1</f>
        <v>4.7269999999999985</v>
      </c>
      <c r="MKJ36" s="548">
        <f>SUM($J$22:MKJ33)-1</f>
        <v>4.7269999999999985</v>
      </c>
      <c r="MKK36" s="548">
        <f>SUM($J$22:MKK33)-1</f>
        <v>4.7269999999999985</v>
      </c>
      <c r="MKL36" s="548">
        <f>SUM($J$22:MKL33)-1</f>
        <v>4.7269999999999985</v>
      </c>
      <c r="MKM36" s="548">
        <f>SUM($J$22:MKM33)-1</f>
        <v>4.7269999999999985</v>
      </c>
      <c r="MKN36" s="548">
        <f>SUM($J$22:MKN33)-1</f>
        <v>4.7269999999999985</v>
      </c>
      <c r="MKO36" s="548">
        <f>SUM($J$22:MKO33)-1</f>
        <v>4.7269999999999985</v>
      </c>
      <c r="MKP36" s="548">
        <f>SUM($J$22:MKP33)-1</f>
        <v>4.7269999999999985</v>
      </c>
      <c r="MKQ36" s="548">
        <f>SUM($J$22:MKQ33)-1</f>
        <v>4.7269999999999985</v>
      </c>
      <c r="MKR36" s="548">
        <f>SUM($J$22:MKR33)-1</f>
        <v>4.7269999999999985</v>
      </c>
      <c r="MKS36" s="548">
        <f>SUM($J$22:MKS33)-1</f>
        <v>4.7269999999999985</v>
      </c>
      <c r="MKT36" s="548">
        <f>SUM($J$22:MKT33)-1</f>
        <v>4.7269999999999985</v>
      </c>
      <c r="MKU36" s="548">
        <f>SUM($J$22:MKU33)-1</f>
        <v>4.7269999999999985</v>
      </c>
      <c r="MKV36" s="548">
        <f>SUM($J$22:MKV33)-1</f>
        <v>4.7269999999999985</v>
      </c>
      <c r="MKW36" s="548">
        <f>SUM($J$22:MKW33)-1</f>
        <v>4.7269999999999985</v>
      </c>
      <c r="MKX36" s="548">
        <f>SUM($J$22:MKX33)-1</f>
        <v>4.7269999999999985</v>
      </c>
      <c r="MKY36" s="548">
        <f>SUM($J$22:MKY33)-1</f>
        <v>4.7269999999999985</v>
      </c>
      <c r="MKZ36" s="548">
        <f>SUM($J$22:MKZ33)-1</f>
        <v>4.7269999999999985</v>
      </c>
      <c r="MLA36" s="548">
        <f>SUM($J$22:MLA33)-1</f>
        <v>4.7269999999999985</v>
      </c>
      <c r="MLB36" s="548">
        <f>SUM($J$22:MLB33)-1</f>
        <v>4.7269999999999985</v>
      </c>
      <c r="MLC36" s="548">
        <f>SUM($J$22:MLC33)-1</f>
        <v>4.7269999999999985</v>
      </c>
      <c r="MLD36" s="548">
        <f>SUM($J$22:MLD33)-1</f>
        <v>4.7269999999999985</v>
      </c>
      <c r="MLE36" s="548">
        <f>SUM($J$22:MLE33)-1</f>
        <v>4.7269999999999985</v>
      </c>
      <c r="MLF36" s="548">
        <f>SUM($J$22:MLF33)-1</f>
        <v>4.7269999999999985</v>
      </c>
      <c r="MLG36" s="548">
        <f>SUM($J$22:MLG33)-1</f>
        <v>4.7269999999999985</v>
      </c>
      <c r="MLH36" s="548">
        <f>SUM($J$22:MLH33)-1</f>
        <v>4.7269999999999985</v>
      </c>
      <c r="MLI36" s="548">
        <f>SUM($J$22:MLI33)-1</f>
        <v>4.7269999999999985</v>
      </c>
      <c r="MLJ36" s="548">
        <f>SUM($J$22:MLJ33)-1</f>
        <v>4.7269999999999985</v>
      </c>
      <c r="MLK36" s="548">
        <f>SUM($J$22:MLK33)-1</f>
        <v>4.7269999999999985</v>
      </c>
      <c r="MLL36" s="548">
        <f>SUM($J$22:MLL33)-1</f>
        <v>4.7269999999999985</v>
      </c>
      <c r="MLM36" s="548">
        <f>SUM($J$22:MLM33)-1</f>
        <v>4.7269999999999985</v>
      </c>
      <c r="MLN36" s="548">
        <f>SUM($J$22:MLN33)-1</f>
        <v>4.7269999999999985</v>
      </c>
      <c r="MLO36" s="548">
        <f>SUM($J$22:MLO33)-1</f>
        <v>4.7269999999999985</v>
      </c>
      <c r="MLP36" s="548">
        <f>SUM($J$22:MLP33)-1</f>
        <v>4.7269999999999985</v>
      </c>
      <c r="MLQ36" s="548">
        <f>SUM($J$22:MLQ33)-1</f>
        <v>4.7269999999999985</v>
      </c>
      <c r="MLR36" s="548">
        <f>SUM($J$22:MLR33)-1</f>
        <v>4.7269999999999985</v>
      </c>
      <c r="MLS36" s="548">
        <f>SUM($J$22:MLS33)-1</f>
        <v>4.7269999999999985</v>
      </c>
      <c r="MLT36" s="548">
        <f>SUM($J$22:MLT33)-1</f>
        <v>4.7269999999999985</v>
      </c>
      <c r="MLU36" s="548">
        <f>SUM($J$22:MLU33)-1</f>
        <v>4.7269999999999985</v>
      </c>
      <c r="MLV36" s="548">
        <f>SUM($J$22:MLV33)-1</f>
        <v>4.7269999999999985</v>
      </c>
      <c r="MLW36" s="548">
        <f>SUM($J$22:MLW33)-1</f>
        <v>4.7269999999999985</v>
      </c>
      <c r="MLX36" s="548">
        <f>SUM($J$22:MLX33)-1</f>
        <v>4.7269999999999985</v>
      </c>
      <c r="MLY36" s="548">
        <f>SUM($J$22:MLY33)-1</f>
        <v>4.7269999999999985</v>
      </c>
      <c r="MLZ36" s="548">
        <f>SUM($J$22:MLZ33)-1</f>
        <v>4.7269999999999985</v>
      </c>
      <c r="MMA36" s="548">
        <f>SUM($J$22:MMA33)-1</f>
        <v>4.7269999999999985</v>
      </c>
      <c r="MMB36" s="548">
        <f>SUM($J$22:MMB33)-1</f>
        <v>4.7269999999999985</v>
      </c>
      <c r="MMC36" s="548">
        <f>SUM($J$22:MMC33)-1</f>
        <v>4.7269999999999985</v>
      </c>
      <c r="MMD36" s="548">
        <f>SUM($J$22:MMD33)-1</f>
        <v>4.7269999999999985</v>
      </c>
      <c r="MME36" s="548">
        <f>SUM($J$22:MME33)-1</f>
        <v>4.7269999999999985</v>
      </c>
      <c r="MMF36" s="548">
        <f>SUM($J$22:MMF33)-1</f>
        <v>4.7269999999999985</v>
      </c>
      <c r="MMG36" s="548">
        <f>SUM($J$22:MMG33)-1</f>
        <v>4.7269999999999985</v>
      </c>
      <c r="MMH36" s="548">
        <f>SUM($J$22:MMH33)-1</f>
        <v>4.7269999999999985</v>
      </c>
      <c r="MMI36" s="548">
        <f>SUM($J$22:MMI33)-1</f>
        <v>4.7269999999999985</v>
      </c>
      <c r="MMJ36" s="548">
        <f>SUM($J$22:MMJ33)-1</f>
        <v>4.7269999999999985</v>
      </c>
      <c r="MMK36" s="548">
        <f>SUM($J$22:MMK33)-1</f>
        <v>4.7269999999999985</v>
      </c>
      <c r="MML36" s="548">
        <f>SUM($J$22:MML33)-1</f>
        <v>4.7269999999999985</v>
      </c>
      <c r="MMM36" s="548">
        <f>SUM($J$22:MMM33)-1</f>
        <v>4.7269999999999985</v>
      </c>
      <c r="MMN36" s="548">
        <f>SUM($J$22:MMN33)-1</f>
        <v>4.7269999999999985</v>
      </c>
      <c r="MMO36" s="548">
        <f>SUM($J$22:MMO33)-1</f>
        <v>4.7269999999999985</v>
      </c>
      <c r="MMP36" s="548">
        <f>SUM($J$22:MMP33)-1</f>
        <v>4.7269999999999985</v>
      </c>
      <c r="MMQ36" s="548">
        <f>SUM($J$22:MMQ33)-1</f>
        <v>4.7269999999999985</v>
      </c>
      <c r="MMR36" s="548">
        <f>SUM($J$22:MMR33)-1</f>
        <v>4.7269999999999985</v>
      </c>
      <c r="MMS36" s="548">
        <f>SUM($J$22:MMS33)-1</f>
        <v>4.7269999999999985</v>
      </c>
      <c r="MMT36" s="548">
        <f>SUM($J$22:MMT33)-1</f>
        <v>4.7269999999999985</v>
      </c>
      <c r="MMU36" s="548">
        <f>SUM($J$22:MMU33)-1</f>
        <v>4.7269999999999985</v>
      </c>
      <c r="MMV36" s="548">
        <f>SUM($J$22:MMV33)-1</f>
        <v>4.7269999999999985</v>
      </c>
      <c r="MMW36" s="548">
        <f>SUM($J$22:MMW33)-1</f>
        <v>4.7269999999999985</v>
      </c>
      <c r="MMX36" s="548">
        <f>SUM($J$22:MMX33)-1</f>
        <v>4.7269999999999985</v>
      </c>
      <c r="MMY36" s="548">
        <f>SUM($J$22:MMY33)-1</f>
        <v>4.7269999999999985</v>
      </c>
      <c r="MMZ36" s="548">
        <f>SUM($J$22:MMZ33)-1</f>
        <v>4.7269999999999985</v>
      </c>
      <c r="MNA36" s="548">
        <f>SUM($J$22:MNA33)-1</f>
        <v>4.7269999999999985</v>
      </c>
      <c r="MNB36" s="548">
        <f>SUM($J$22:MNB33)-1</f>
        <v>4.7269999999999985</v>
      </c>
      <c r="MNC36" s="548">
        <f>SUM($J$22:MNC33)-1</f>
        <v>4.7269999999999985</v>
      </c>
      <c r="MND36" s="548">
        <f>SUM($J$22:MND33)-1</f>
        <v>4.7269999999999985</v>
      </c>
      <c r="MNE36" s="548">
        <f>SUM($J$22:MNE33)-1</f>
        <v>4.7269999999999985</v>
      </c>
      <c r="MNF36" s="548">
        <f>SUM($J$22:MNF33)-1</f>
        <v>4.7269999999999985</v>
      </c>
      <c r="MNG36" s="548">
        <f>SUM($J$22:MNG33)-1</f>
        <v>4.7269999999999985</v>
      </c>
      <c r="MNH36" s="548">
        <f>SUM($J$22:MNH33)-1</f>
        <v>4.7269999999999985</v>
      </c>
      <c r="MNI36" s="548">
        <f>SUM($J$22:MNI33)-1</f>
        <v>4.7269999999999985</v>
      </c>
      <c r="MNJ36" s="548">
        <f>SUM($J$22:MNJ33)-1</f>
        <v>4.7269999999999985</v>
      </c>
      <c r="MNK36" s="548">
        <f>SUM($J$22:MNK33)-1</f>
        <v>4.7269999999999985</v>
      </c>
      <c r="MNL36" s="548">
        <f>SUM($J$22:MNL33)-1</f>
        <v>4.7269999999999985</v>
      </c>
      <c r="MNM36" s="548">
        <f>SUM($J$22:MNM33)-1</f>
        <v>4.7269999999999985</v>
      </c>
      <c r="MNN36" s="548">
        <f>SUM($J$22:MNN33)-1</f>
        <v>4.7269999999999985</v>
      </c>
      <c r="MNO36" s="548">
        <f>SUM($J$22:MNO33)-1</f>
        <v>4.7269999999999985</v>
      </c>
      <c r="MNP36" s="548">
        <f>SUM($J$22:MNP33)-1</f>
        <v>4.7269999999999985</v>
      </c>
      <c r="MNQ36" s="548">
        <f>SUM($J$22:MNQ33)-1</f>
        <v>4.7269999999999985</v>
      </c>
      <c r="MNR36" s="548">
        <f>SUM($J$22:MNR33)-1</f>
        <v>4.7269999999999985</v>
      </c>
      <c r="MNS36" s="548">
        <f>SUM($J$22:MNS33)-1</f>
        <v>4.7269999999999985</v>
      </c>
      <c r="MNT36" s="548">
        <f>SUM($J$22:MNT33)-1</f>
        <v>4.7269999999999985</v>
      </c>
      <c r="MNU36" s="548">
        <f>SUM($J$22:MNU33)-1</f>
        <v>4.7269999999999985</v>
      </c>
      <c r="MNV36" s="548">
        <f>SUM($J$22:MNV33)-1</f>
        <v>4.7269999999999985</v>
      </c>
      <c r="MNW36" s="548">
        <f>SUM($J$22:MNW33)-1</f>
        <v>4.7269999999999985</v>
      </c>
      <c r="MNX36" s="548">
        <f>SUM($J$22:MNX33)-1</f>
        <v>4.7269999999999985</v>
      </c>
      <c r="MNY36" s="548">
        <f>SUM($J$22:MNY33)-1</f>
        <v>4.7269999999999985</v>
      </c>
      <c r="MNZ36" s="548">
        <f>SUM($J$22:MNZ33)-1</f>
        <v>4.7269999999999985</v>
      </c>
      <c r="MOA36" s="548">
        <f>SUM($J$22:MOA33)-1</f>
        <v>4.7269999999999985</v>
      </c>
      <c r="MOB36" s="548">
        <f>SUM($J$22:MOB33)-1</f>
        <v>4.7269999999999985</v>
      </c>
      <c r="MOC36" s="548">
        <f>SUM($J$22:MOC33)-1</f>
        <v>4.7269999999999985</v>
      </c>
      <c r="MOD36" s="548">
        <f>SUM($J$22:MOD33)-1</f>
        <v>4.7269999999999985</v>
      </c>
      <c r="MOE36" s="548">
        <f>SUM($J$22:MOE33)-1</f>
        <v>4.7269999999999985</v>
      </c>
      <c r="MOF36" s="548">
        <f>SUM($J$22:MOF33)-1</f>
        <v>4.7269999999999985</v>
      </c>
      <c r="MOG36" s="548">
        <f>SUM($J$22:MOG33)-1</f>
        <v>4.7269999999999985</v>
      </c>
      <c r="MOH36" s="548">
        <f>SUM($J$22:MOH33)-1</f>
        <v>4.7269999999999985</v>
      </c>
      <c r="MOI36" s="548">
        <f>SUM($J$22:MOI33)-1</f>
        <v>4.7269999999999985</v>
      </c>
      <c r="MOJ36" s="548">
        <f>SUM($J$22:MOJ33)-1</f>
        <v>4.7269999999999985</v>
      </c>
      <c r="MOK36" s="548">
        <f>SUM($J$22:MOK33)-1</f>
        <v>4.7269999999999985</v>
      </c>
      <c r="MOL36" s="548">
        <f>SUM($J$22:MOL33)-1</f>
        <v>4.7269999999999985</v>
      </c>
      <c r="MOM36" s="548">
        <f>SUM($J$22:MOM33)-1</f>
        <v>4.7269999999999985</v>
      </c>
      <c r="MON36" s="548">
        <f>SUM($J$22:MON33)-1</f>
        <v>4.7269999999999985</v>
      </c>
      <c r="MOO36" s="548">
        <f>SUM($J$22:MOO33)-1</f>
        <v>4.7269999999999985</v>
      </c>
      <c r="MOP36" s="548">
        <f>SUM($J$22:MOP33)-1</f>
        <v>4.7269999999999985</v>
      </c>
      <c r="MOQ36" s="548">
        <f>SUM($J$22:MOQ33)-1</f>
        <v>4.7269999999999985</v>
      </c>
      <c r="MOR36" s="548">
        <f>SUM($J$22:MOR33)-1</f>
        <v>4.7269999999999985</v>
      </c>
      <c r="MOS36" s="548">
        <f>SUM($J$22:MOS33)-1</f>
        <v>4.7269999999999985</v>
      </c>
      <c r="MOT36" s="548">
        <f>SUM($J$22:MOT33)-1</f>
        <v>4.7269999999999985</v>
      </c>
      <c r="MOU36" s="548">
        <f>SUM($J$22:MOU33)-1</f>
        <v>4.7269999999999985</v>
      </c>
      <c r="MOV36" s="548">
        <f>SUM($J$22:MOV33)-1</f>
        <v>4.7269999999999985</v>
      </c>
      <c r="MOW36" s="548">
        <f>SUM($J$22:MOW33)-1</f>
        <v>4.7269999999999985</v>
      </c>
      <c r="MOX36" s="548">
        <f>SUM($J$22:MOX33)-1</f>
        <v>4.7269999999999985</v>
      </c>
      <c r="MOY36" s="548">
        <f>SUM($J$22:MOY33)-1</f>
        <v>4.7269999999999985</v>
      </c>
      <c r="MOZ36" s="548">
        <f>SUM($J$22:MOZ33)-1</f>
        <v>4.7269999999999985</v>
      </c>
      <c r="MPA36" s="548">
        <f>SUM($J$22:MPA33)-1</f>
        <v>4.7269999999999985</v>
      </c>
      <c r="MPB36" s="548">
        <f>SUM($J$22:MPB33)-1</f>
        <v>4.7269999999999985</v>
      </c>
      <c r="MPC36" s="548">
        <f>SUM($J$22:MPC33)-1</f>
        <v>4.7269999999999985</v>
      </c>
      <c r="MPD36" s="548">
        <f>SUM($J$22:MPD33)-1</f>
        <v>4.7269999999999985</v>
      </c>
      <c r="MPE36" s="548">
        <f>SUM($J$22:MPE33)-1</f>
        <v>4.7269999999999985</v>
      </c>
      <c r="MPF36" s="548">
        <f>SUM($J$22:MPF33)-1</f>
        <v>4.7269999999999985</v>
      </c>
      <c r="MPG36" s="548">
        <f>SUM($J$22:MPG33)-1</f>
        <v>4.7269999999999985</v>
      </c>
      <c r="MPH36" s="548">
        <f>SUM($J$22:MPH33)-1</f>
        <v>4.7269999999999985</v>
      </c>
      <c r="MPI36" s="548">
        <f>SUM($J$22:MPI33)-1</f>
        <v>4.7269999999999985</v>
      </c>
      <c r="MPJ36" s="548">
        <f>SUM($J$22:MPJ33)-1</f>
        <v>4.7269999999999985</v>
      </c>
      <c r="MPK36" s="548">
        <f>SUM($J$22:MPK33)-1</f>
        <v>4.7269999999999985</v>
      </c>
      <c r="MPL36" s="548">
        <f>SUM($J$22:MPL33)-1</f>
        <v>4.7269999999999985</v>
      </c>
      <c r="MPM36" s="548">
        <f>SUM($J$22:MPM33)-1</f>
        <v>4.7269999999999985</v>
      </c>
      <c r="MPN36" s="548">
        <f>SUM($J$22:MPN33)-1</f>
        <v>4.7269999999999985</v>
      </c>
      <c r="MPO36" s="548">
        <f>SUM($J$22:MPO33)-1</f>
        <v>4.7269999999999985</v>
      </c>
      <c r="MPP36" s="548">
        <f>SUM($J$22:MPP33)-1</f>
        <v>4.7269999999999985</v>
      </c>
      <c r="MPQ36" s="548">
        <f>SUM($J$22:MPQ33)-1</f>
        <v>4.7269999999999985</v>
      </c>
      <c r="MPR36" s="548">
        <f>SUM($J$22:MPR33)-1</f>
        <v>4.7269999999999985</v>
      </c>
      <c r="MPS36" s="548">
        <f>SUM($J$22:MPS33)-1</f>
        <v>4.7269999999999985</v>
      </c>
      <c r="MPT36" s="548">
        <f>SUM($J$22:MPT33)-1</f>
        <v>4.7269999999999985</v>
      </c>
      <c r="MPU36" s="548">
        <f>SUM($J$22:MPU33)-1</f>
        <v>4.7269999999999985</v>
      </c>
      <c r="MPV36" s="548">
        <f>SUM($J$22:MPV33)-1</f>
        <v>4.7269999999999985</v>
      </c>
      <c r="MPW36" s="548">
        <f>SUM($J$22:MPW33)-1</f>
        <v>4.7269999999999985</v>
      </c>
      <c r="MPX36" s="548">
        <f>SUM($J$22:MPX33)-1</f>
        <v>4.7269999999999985</v>
      </c>
      <c r="MPY36" s="548">
        <f>SUM($J$22:MPY33)-1</f>
        <v>4.7269999999999985</v>
      </c>
      <c r="MPZ36" s="548">
        <f>SUM($J$22:MPZ33)-1</f>
        <v>4.7269999999999985</v>
      </c>
      <c r="MQA36" s="548">
        <f>SUM($J$22:MQA33)-1</f>
        <v>4.7269999999999985</v>
      </c>
      <c r="MQB36" s="548">
        <f>SUM($J$22:MQB33)-1</f>
        <v>4.7269999999999985</v>
      </c>
      <c r="MQC36" s="548">
        <f>SUM($J$22:MQC33)-1</f>
        <v>4.7269999999999985</v>
      </c>
      <c r="MQD36" s="548">
        <f>SUM($J$22:MQD33)-1</f>
        <v>4.7269999999999985</v>
      </c>
      <c r="MQE36" s="548">
        <f>SUM($J$22:MQE33)-1</f>
        <v>4.7269999999999985</v>
      </c>
      <c r="MQF36" s="548">
        <f>SUM($J$22:MQF33)-1</f>
        <v>4.7269999999999985</v>
      </c>
      <c r="MQG36" s="548">
        <f>SUM($J$22:MQG33)-1</f>
        <v>4.7269999999999985</v>
      </c>
      <c r="MQH36" s="548">
        <f>SUM($J$22:MQH33)-1</f>
        <v>4.7269999999999985</v>
      </c>
      <c r="MQI36" s="548">
        <f>SUM($J$22:MQI33)-1</f>
        <v>4.7269999999999985</v>
      </c>
      <c r="MQJ36" s="548">
        <f>SUM($J$22:MQJ33)-1</f>
        <v>4.7269999999999985</v>
      </c>
      <c r="MQK36" s="548">
        <f>SUM($J$22:MQK33)-1</f>
        <v>4.7269999999999985</v>
      </c>
      <c r="MQL36" s="548">
        <f>SUM($J$22:MQL33)-1</f>
        <v>4.7269999999999985</v>
      </c>
      <c r="MQM36" s="548">
        <f>SUM($J$22:MQM33)-1</f>
        <v>4.7269999999999985</v>
      </c>
      <c r="MQN36" s="548">
        <f>SUM($J$22:MQN33)-1</f>
        <v>4.7269999999999985</v>
      </c>
      <c r="MQO36" s="548">
        <f>SUM($J$22:MQO33)-1</f>
        <v>4.7269999999999985</v>
      </c>
      <c r="MQP36" s="548">
        <f>SUM($J$22:MQP33)-1</f>
        <v>4.7269999999999985</v>
      </c>
      <c r="MQQ36" s="548">
        <f>SUM($J$22:MQQ33)-1</f>
        <v>4.7269999999999985</v>
      </c>
      <c r="MQR36" s="548">
        <f>SUM($J$22:MQR33)-1</f>
        <v>4.7269999999999985</v>
      </c>
      <c r="MQS36" s="548">
        <f>SUM($J$22:MQS33)-1</f>
        <v>4.7269999999999985</v>
      </c>
      <c r="MQT36" s="548">
        <f>SUM($J$22:MQT33)-1</f>
        <v>4.7269999999999985</v>
      </c>
      <c r="MQU36" s="548">
        <f>SUM($J$22:MQU33)-1</f>
        <v>4.7269999999999985</v>
      </c>
      <c r="MQV36" s="548">
        <f>SUM($J$22:MQV33)-1</f>
        <v>4.7269999999999985</v>
      </c>
      <c r="MQW36" s="548">
        <f>SUM($J$22:MQW33)-1</f>
        <v>4.7269999999999985</v>
      </c>
      <c r="MQX36" s="548">
        <f>SUM($J$22:MQX33)-1</f>
        <v>4.7269999999999985</v>
      </c>
      <c r="MQY36" s="548">
        <f>SUM($J$22:MQY33)-1</f>
        <v>4.7269999999999985</v>
      </c>
      <c r="MQZ36" s="548">
        <f>SUM($J$22:MQZ33)-1</f>
        <v>4.7269999999999985</v>
      </c>
      <c r="MRA36" s="548">
        <f>SUM($J$22:MRA33)-1</f>
        <v>4.7269999999999985</v>
      </c>
      <c r="MRB36" s="548">
        <f>SUM($J$22:MRB33)-1</f>
        <v>4.7269999999999985</v>
      </c>
      <c r="MRC36" s="548">
        <f>SUM($J$22:MRC33)-1</f>
        <v>4.7269999999999985</v>
      </c>
      <c r="MRD36" s="548">
        <f>SUM($J$22:MRD33)-1</f>
        <v>4.7269999999999985</v>
      </c>
      <c r="MRE36" s="548">
        <f>SUM($J$22:MRE33)-1</f>
        <v>4.7269999999999985</v>
      </c>
      <c r="MRF36" s="548">
        <f>SUM($J$22:MRF33)-1</f>
        <v>4.7269999999999985</v>
      </c>
      <c r="MRG36" s="548">
        <f>SUM($J$22:MRG33)-1</f>
        <v>4.7269999999999985</v>
      </c>
      <c r="MRH36" s="548">
        <f>SUM($J$22:MRH33)-1</f>
        <v>4.7269999999999985</v>
      </c>
      <c r="MRI36" s="548">
        <f>SUM($J$22:MRI33)-1</f>
        <v>4.7269999999999985</v>
      </c>
      <c r="MRJ36" s="548">
        <f>SUM($J$22:MRJ33)-1</f>
        <v>4.7269999999999985</v>
      </c>
      <c r="MRK36" s="548">
        <f>SUM($J$22:MRK33)-1</f>
        <v>4.7269999999999985</v>
      </c>
      <c r="MRL36" s="548">
        <f>SUM($J$22:MRL33)-1</f>
        <v>4.7269999999999985</v>
      </c>
      <c r="MRM36" s="548">
        <f>SUM($J$22:MRM33)-1</f>
        <v>4.7269999999999985</v>
      </c>
      <c r="MRN36" s="548">
        <f>SUM($J$22:MRN33)-1</f>
        <v>4.7269999999999985</v>
      </c>
      <c r="MRO36" s="548">
        <f>SUM($J$22:MRO33)-1</f>
        <v>4.7269999999999985</v>
      </c>
      <c r="MRP36" s="548">
        <f>SUM($J$22:MRP33)-1</f>
        <v>4.7269999999999985</v>
      </c>
      <c r="MRQ36" s="548">
        <f>SUM($J$22:MRQ33)-1</f>
        <v>4.7269999999999985</v>
      </c>
      <c r="MRR36" s="548">
        <f>SUM($J$22:MRR33)-1</f>
        <v>4.7269999999999985</v>
      </c>
      <c r="MRS36" s="548">
        <f>SUM($J$22:MRS33)-1</f>
        <v>4.7269999999999985</v>
      </c>
      <c r="MRT36" s="548">
        <f>SUM($J$22:MRT33)-1</f>
        <v>4.7269999999999985</v>
      </c>
      <c r="MRU36" s="548">
        <f>SUM($J$22:MRU33)-1</f>
        <v>4.7269999999999985</v>
      </c>
      <c r="MRV36" s="548">
        <f>SUM($J$22:MRV33)-1</f>
        <v>4.7269999999999985</v>
      </c>
      <c r="MRW36" s="548">
        <f>SUM($J$22:MRW33)-1</f>
        <v>4.7269999999999985</v>
      </c>
      <c r="MRX36" s="548">
        <f>SUM($J$22:MRX33)-1</f>
        <v>4.7269999999999985</v>
      </c>
      <c r="MRY36" s="548">
        <f>SUM($J$22:MRY33)-1</f>
        <v>4.7269999999999985</v>
      </c>
      <c r="MRZ36" s="548">
        <f>SUM($J$22:MRZ33)-1</f>
        <v>4.7269999999999985</v>
      </c>
      <c r="MSA36" s="548">
        <f>SUM($J$22:MSA33)-1</f>
        <v>4.7269999999999985</v>
      </c>
      <c r="MSB36" s="548">
        <f>SUM($J$22:MSB33)-1</f>
        <v>4.7269999999999985</v>
      </c>
      <c r="MSC36" s="548">
        <f>SUM($J$22:MSC33)-1</f>
        <v>4.7269999999999985</v>
      </c>
      <c r="MSD36" s="548">
        <f>SUM($J$22:MSD33)-1</f>
        <v>4.7269999999999985</v>
      </c>
      <c r="MSE36" s="548">
        <f>SUM($J$22:MSE33)-1</f>
        <v>4.7269999999999985</v>
      </c>
      <c r="MSF36" s="548">
        <f>SUM($J$22:MSF33)-1</f>
        <v>4.7269999999999985</v>
      </c>
      <c r="MSG36" s="548">
        <f>SUM($J$22:MSG33)-1</f>
        <v>4.7269999999999985</v>
      </c>
      <c r="MSH36" s="548">
        <f>SUM($J$22:MSH33)-1</f>
        <v>4.7269999999999985</v>
      </c>
      <c r="MSI36" s="548">
        <f>SUM($J$22:MSI33)-1</f>
        <v>4.7269999999999985</v>
      </c>
      <c r="MSJ36" s="548">
        <f>SUM($J$22:MSJ33)-1</f>
        <v>4.7269999999999985</v>
      </c>
      <c r="MSK36" s="548">
        <f>SUM($J$22:MSK33)-1</f>
        <v>4.7269999999999985</v>
      </c>
      <c r="MSL36" s="548">
        <f>SUM($J$22:MSL33)-1</f>
        <v>4.7269999999999985</v>
      </c>
      <c r="MSM36" s="548">
        <f>SUM($J$22:MSM33)-1</f>
        <v>4.7269999999999985</v>
      </c>
      <c r="MSN36" s="548">
        <f>SUM($J$22:MSN33)-1</f>
        <v>4.7269999999999985</v>
      </c>
      <c r="MSO36" s="548">
        <f>SUM($J$22:MSO33)-1</f>
        <v>4.7269999999999985</v>
      </c>
      <c r="MSP36" s="548">
        <f>SUM($J$22:MSP33)-1</f>
        <v>4.7269999999999985</v>
      </c>
      <c r="MSQ36" s="548">
        <f>SUM($J$22:MSQ33)-1</f>
        <v>4.7269999999999985</v>
      </c>
      <c r="MSR36" s="548">
        <f>SUM($J$22:MSR33)-1</f>
        <v>4.7269999999999985</v>
      </c>
      <c r="MSS36" s="548">
        <f>SUM($J$22:MSS33)-1</f>
        <v>4.7269999999999985</v>
      </c>
      <c r="MST36" s="548">
        <f>SUM($J$22:MST33)-1</f>
        <v>4.7269999999999985</v>
      </c>
      <c r="MSU36" s="548">
        <f>SUM($J$22:MSU33)-1</f>
        <v>4.7269999999999985</v>
      </c>
      <c r="MSV36" s="548">
        <f>SUM($J$22:MSV33)-1</f>
        <v>4.7269999999999985</v>
      </c>
      <c r="MSW36" s="548">
        <f>SUM($J$22:MSW33)-1</f>
        <v>4.7269999999999985</v>
      </c>
      <c r="MSX36" s="548">
        <f>SUM($J$22:MSX33)-1</f>
        <v>4.7269999999999985</v>
      </c>
      <c r="MSY36" s="548">
        <f>SUM($J$22:MSY33)-1</f>
        <v>4.7269999999999985</v>
      </c>
      <c r="MSZ36" s="548">
        <f>SUM($J$22:MSZ33)-1</f>
        <v>4.7269999999999985</v>
      </c>
      <c r="MTA36" s="548">
        <f>SUM($J$22:MTA33)-1</f>
        <v>4.7269999999999985</v>
      </c>
      <c r="MTB36" s="548">
        <f>SUM($J$22:MTB33)-1</f>
        <v>4.7269999999999985</v>
      </c>
      <c r="MTC36" s="548">
        <f>SUM($J$22:MTC33)-1</f>
        <v>4.7269999999999985</v>
      </c>
      <c r="MTD36" s="548">
        <f>SUM($J$22:MTD33)-1</f>
        <v>4.7269999999999985</v>
      </c>
      <c r="MTE36" s="548">
        <f>SUM($J$22:MTE33)-1</f>
        <v>4.7269999999999985</v>
      </c>
      <c r="MTF36" s="548">
        <f>SUM($J$22:MTF33)-1</f>
        <v>4.7269999999999985</v>
      </c>
      <c r="MTG36" s="548">
        <f>SUM($J$22:MTG33)-1</f>
        <v>4.7269999999999985</v>
      </c>
      <c r="MTH36" s="548">
        <f>SUM($J$22:MTH33)-1</f>
        <v>4.7269999999999985</v>
      </c>
      <c r="MTI36" s="548">
        <f>SUM($J$22:MTI33)-1</f>
        <v>4.7269999999999985</v>
      </c>
      <c r="MTJ36" s="548">
        <f>SUM($J$22:MTJ33)-1</f>
        <v>4.7269999999999985</v>
      </c>
      <c r="MTK36" s="548">
        <f>SUM($J$22:MTK33)-1</f>
        <v>4.7269999999999985</v>
      </c>
      <c r="MTL36" s="548">
        <f>SUM($J$22:MTL33)-1</f>
        <v>4.7269999999999985</v>
      </c>
      <c r="MTM36" s="548">
        <f>SUM($J$22:MTM33)-1</f>
        <v>4.7269999999999985</v>
      </c>
      <c r="MTN36" s="548">
        <f>SUM($J$22:MTN33)-1</f>
        <v>4.7269999999999985</v>
      </c>
      <c r="MTO36" s="548">
        <f>SUM($J$22:MTO33)-1</f>
        <v>4.7269999999999985</v>
      </c>
      <c r="MTP36" s="548">
        <f>SUM($J$22:MTP33)-1</f>
        <v>4.7269999999999985</v>
      </c>
      <c r="MTQ36" s="548">
        <f>SUM($J$22:MTQ33)-1</f>
        <v>4.7269999999999985</v>
      </c>
      <c r="MTR36" s="548">
        <f>SUM($J$22:MTR33)-1</f>
        <v>4.7269999999999985</v>
      </c>
      <c r="MTS36" s="548">
        <f>SUM($J$22:MTS33)-1</f>
        <v>4.7269999999999985</v>
      </c>
      <c r="MTT36" s="548">
        <f>SUM($J$22:MTT33)-1</f>
        <v>4.7269999999999985</v>
      </c>
      <c r="MTU36" s="548">
        <f>SUM($J$22:MTU33)-1</f>
        <v>4.7269999999999985</v>
      </c>
      <c r="MTV36" s="548">
        <f>SUM($J$22:MTV33)-1</f>
        <v>4.7269999999999985</v>
      </c>
      <c r="MTW36" s="548">
        <f>SUM($J$22:MTW33)-1</f>
        <v>4.7269999999999985</v>
      </c>
      <c r="MTX36" s="548">
        <f>SUM($J$22:MTX33)-1</f>
        <v>4.7269999999999985</v>
      </c>
      <c r="MTY36" s="548">
        <f>SUM($J$22:MTY33)-1</f>
        <v>4.7269999999999985</v>
      </c>
      <c r="MTZ36" s="548">
        <f>SUM($J$22:MTZ33)-1</f>
        <v>4.7269999999999985</v>
      </c>
      <c r="MUA36" s="548">
        <f>SUM($J$22:MUA33)-1</f>
        <v>4.7269999999999985</v>
      </c>
      <c r="MUB36" s="548">
        <f>SUM($J$22:MUB33)-1</f>
        <v>4.7269999999999985</v>
      </c>
      <c r="MUC36" s="548">
        <f>SUM($J$22:MUC33)-1</f>
        <v>4.7269999999999985</v>
      </c>
      <c r="MUD36" s="548">
        <f>SUM($J$22:MUD33)-1</f>
        <v>4.7269999999999985</v>
      </c>
      <c r="MUE36" s="548">
        <f>SUM($J$22:MUE33)-1</f>
        <v>4.7269999999999985</v>
      </c>
      <c r="MUF36" s="548">
        <f>SUM($J$22:MUF33)-1</f>
        <v>4.7269999999999985</v>
      </c>
      <c r="MUG36" s="548">
        <f>SUM($J$22:MUG33)-1</f>
        <v>4.7269999999999985</v>
      </c>
      <c r="MUH36" s="548">
        <f>SUM($J$22:MUH33)-1</f>
        <v>4.7269999999999985</v>
      </c>
      <c r="MUI36" s="548">
        <f>SUM($J$22:MUI33)-1</f>
        <v>4.7269999999999985</v>
      </c>
      <c r="MUJ36" s="548">
        <f>SUM($J$22:MUJ33)-1</f>
        <v>4.7269999999999985</v>
      </c>
      <c r="MUK36" s="548">
        <f>SUM($J$22:MUK33)-1</f>
        <v>4.7269999999999985</v>
      </c>
      <c r="MUL36" s="548">
        <f>SUM($J$22:MUL33)-1</f>
        <v>4.7269999999999985</v>
      </c>
      <c r="MUM36" s="548">
        <f>SUM($J$22:MUM33)-1</f>
        <v>4.7269999999999985</v>
      </c>
      <c r="MUN36" s="548">
        <f>SUM($J$22:MUN33)-1</f>
        <v>4.7269999999999985</v>
      </c>
      <c r="MUO36" s="548">
        <f>SUM($J$22:MUO33)-1</f>
        <v>4.7269999999999985</v>
      </c>
      <c r="MUP36" s="548">
        <f>SUM($J$22:MUP33)-1</f>
        <v>4.7269999999999985</v>
      </c>
      <c r="MUQ36" s="548">
        <f>SUM($J$22:MUQ33)-1</f>
        <v>4.7269999999999985</v>
      </c>
      <c r="MUR36" s="548">
        <f>SUM($J$22:MUR33)-1</f>
        <v>4.7269999999999985</v>
      </c>
      <c r="MUS36" s="548">
        <f>SUM($J$22:MUS33)-1</f>
        <v>4.7269999999999985</v>
      </c>
      <c r="MUT36" s="548">
        <f>SUM($J$22:MUT33)-1</f>
        <v>4.7269999999999985</v>
      </c>
      <c r="MUU36" s="548">
        <f>SUM($J$22:MUU33)-1</f>
        <v>4.7269999999999985</v>
      </c>
      <c r="MUV36" s="548">
        <f>SUM($J$22:MUV33)-1</f>
        <v>4.7269999999999985</v>
      </c>
      <c r="MUW36" s="548">
        <f>SUM($J$22:MUW33)-1</f>
        <v>4.7269999999999985</v>
      </c>
      <c r="MUX36" s="548">
        <f>SUM($J$22:MUX33)-1</f>
        <v>4.7269999999999985</v>
      </c>
      <c r="MUY36" s="548">
        <f>SUM($J$22:MUY33)-1</f>
        <v>4.7269999999999985</v>
      </c>
      <c r="MUZ36" s="548">
        <f>SUM($J$22:MUZ33)-1</f>
        <v>4.7269999999999985</v>
      </c>
      <c r="MVA36" s="548">
        <f>SUM($J$22:MVA33)-1</f>
        <v>4.7269999999999985</v>
      </c>
      <c r="MVB36" s="548">
        <f>SUM($J$22:MVB33)-1</f>
        <v>4.7269999999999985</v>
      </c>
      <c r="MVC36" s="548">
        <f>SUM($J$22:MVC33)-1</f>
        <v>4.7269999999999985</v>
      </c>
      <c r="MVD36" s="548">
        <f>SUM($J$22:MVD33)-1</f>
        <v>4.7269999999999985</v>
      </c>
      <c r="MVE36" s="548">
        <f>SUM($J$22:MVE33)-1</f>
        <v>4.7269999999999985</v>
      </c>
      <c r="MVF36" s="548">
        <f>SUM($J$22:MVF33)-1</f>
        <v>4.7269999999999985</v>
      </c>
      <c r="MVG36" s="548">
        <f>SUM($J$22:MVG33)-1</f>
        <v>4.7269999999999985</v>
      </c>
      <c r="MVH36" s="548">
        <f>SUM($J$22:MVH33)-1</f>
        <v>4.7269999999999985</v>
      </c>
      <c r="MVI36" s="548">
        <f>SUM($J$22:MVI33)-1</f>
        <v>4.7269999999999985</v>
      </c>
      <c r="MVJ36" s="548">
        <f>SUM($J$22:MVJ33)-1</f>
        <v>4.7269999999999985</v>
      </c>
      <c r="MVK36" s="548">
        <f>SUM($J$22:MVK33)-1</f>
        <v>4.7269999999999985</v>
      </c>
      <c r="MVL36" s="548">
        <f>SUM($J$22:MVL33)-1</f>
        <v>4.7269999999999985</v>
      </c>
      <c r="MVM36" s="548">
        <f>SUM($J$22:MVM33)-1</f>
        <v>4.7269999999999985</v>
      </c>
      <c r="MVN36" s="548">
        <f>SUM($J$22:MVN33)-1</f>
        <v>4.7269999999999985</v>
      </c>
      <c r="MVO36" s="548">
        <f>SUM($J$22:MVO33)-1</f>
        <v>4.7269999999999985</v>
      </c>
      <c r="MVP36" s="548">
        <f>SUM($J$22:MVP33)-1</f>
        <v>4.7269999999999985</v>
      </c>
      <c r="MVQ36" s="548">
        <f>SUM($J$22:MVQ33)-1</f>
        <v>4.7269999999999985</v>
      </c>
      <c r="MVR36" s="548">
        <f>SUM($J$22:MVR33)-1</f>
        <v>4.7269999999999985</v>
      </c>
      <c r="MVS36" s="548">
        <f>SUM($J$22:MVS33)-1</f>
        <v>4.7269999999999985</v>
      </c>
      <c r="MVT36" s="548">
        <f>SUM($J$22:MVT33)-1</f>
        <v>4.7269999999999985</v>
      </c>
      <c r="MVU36" s="548">
        <f>SUM($J$22:MVU33)-1</f>
        <v>4.7269999999999985</v>
      </c>
      <c r="MVV36" s="548">
        <f>SUM($J$22:MVV33)-1</f>
        <v>4.7269999999999985</v>
      </c>
      <c r="MVW36" s="548">
        <f>SUM($J$22:MVW33)-1</f>
        <v>4.7269999999999985</v>
      </c>
      <c r="MVX36" s="548">
        <f>SUM($J$22:MVX33)-1</f>
        <v>4.7269999999999985</v>
      </c>
      <c r="MVY36" s="548">
        <f>SUM($J$22:MVY33)-1</f>
        <v>4.7269999999999985</v>
      </c>
      <c r="MVZ36" s="548">
        <f>SUM($J$22:MVZ33)-1</f>
        <v>4.7269999999999985</v>
      </c>
      <c r="MWA36" s="548">
        <f>SUM($J$22:MWA33)-1</f>
        <v>4.7269999999999985</v>
      </c>
      <c r="MWB36" s="548">
        <f>SUM($J$22:MWB33)-1</f>
        <v>4.7269999999999985</v>
      </c>
      <c r="MWC36" s="548">
        <f>SUM($J$22:MWC33)-1</f>
        <v>4.7269999999999985</v>
      </c>
      <c r="MWD36" s="548">
        <f>SUM($J$22:MWD33)-1</f>
        <v>4.7269999999999985</v>
      </c>
      <c r="MWE36" s="548">
        <f>SUM($J$22:MWE33)-1</f>
        <v>4.7269999999999985</v>
      </c>
      <c r="MWF36" s="548">
        <f>SUM($J$22:MWF33)-1</f>
        <v>4.7269999999999985</v>
      </c>
      <c r="MWG36" s="548">
        <f>SUM($J$22:MWG33)-1</f>
        <v>4.7269999999999985</v>
      </c>
      <c r="MWH36" s="548">
        <f>SUM($J$22:MWH33)-1</f>
        <v>4.7269999999999985</v>
      </c>
      <c r="MWI36" s="548">
        <f>SUM($J$22:MWI33)-1</f>
        <v>4.7269999999999985</v>
      </c>
      <c r="MWJ36" s="548">
        <f>SUM($J$22:MWJ33)-1</f>
        <v>4.7269999999999985</v>
      </c>
      <c r="MWK36" s="548">
        <f>SUM($J$22:MWK33)-1</f>
        <v>4.7269999999999985</v>
      </c>
      <c r="MWL36" s="548">
        <f>SUM($J$22:MWL33)-1</f>
        <v>4.7269999999999985</v>
      </c>
      <c r="MWM36" s="548">
        <f>SUM($J$22:MWM33)-1</f>
        <v>4.7269999999999985</v>
      </c>
      <c r="MWN36" s="548">
        <f>SUM($J$22:MWN33)-1</f>
        <v>4.7269999999999985</v>
      </c>
      <c r="MWO36" s="548">
        <f>SUM($J$22:MWO33)-1</f>
        <v>4.7269999999999985</v>
      </c>
      <c r="MWP36" s="548">
        <f>SUM($J$22:MWP33)-1</f>
        <v>4.7269999999999985</v>
      </c>
      <c r="MWQ36" s="548">
        <f>SUM($J$22:MWQ33)-1</f>
        <v>4.7269999999999985</v>
      </c>
      <c r="MWR36" s="548">
        <f>SUM($J$22:MWR33)-1</f>
        <v>4.7269999999999985</v>
      </c>
      <c r="MWS36" s="548">
        <f>SUM($J$22:MWS33)-1</f>
        <v>4.7269999999999985</v>
      </c>
      <c r="MWT36" s="548">
        <f>SUM($J$22:MWT33)-1</f>
        <v>4.7269999999999985</v>
      </c>
      <c r="MWU36" s="548">
        <f>SUM($J$22:MWU33)-1</f>
        <v>4.7269999999999985</v>
      </c>
      <c r="MWV36" s="548">
        <f>SUM($J$22:MWV33)-1</f>
        <v>4.7269999999999985</v>
      </c>
      <c r="MWW36" s="548">
        <f>SUM($J$22:MWW33)-1</f>
        <v>4.7269999999999985</v>
      </c>
      <c r="MWX36" s="548">
        <f>SUM($J$22:MWX33)-1</f>
        <v>4.7269999999999985</v>
      </c>
      <c r="MWY36" s="548">
        <f>SUM($J$22:MWY33)-1</f>
        <v>4.7269999999999985</v>
      </c>
      <c r="MWZ36" s="548">
        <f>SUM($J$22:MWZ33)-1</f>
        <v>4.7269999999999985</v>
      </c>
      <c r="MXA36" s="548">
        <f>SUM($J$22:MXA33)-1</f>
        <v>4.7269999999999985</v>
      </c>
      <c r="MXB36" s="548">
        <f>SUM($J$22:MXB33)-1</f>
        <v>4.7269999999999985</v>
      </c>
      <c r="MXC36" s="548">
        <f>SUM($J$22:MXC33)-1</f>
        <v>4.7269999999999985</v>
      </c>
      <c r="MXD36" s="548">
        <f>SUM($J$22:MXD33)-1</f>
        <v>4.7269999999999985</v>
      </c>
      <c r="MXE36" s="548">
        <f>SUM($J$22:MXE33)-1</f>
        <v>4.7269999999999985</v>
      </c>
      <c r="MXF36" s="548">
        <f>SUM($J$22:MXF33)-1</f>
        <v>4.7269999999999985</v>
      </c>
      <c r="MXG36" s="548">
        <f>SUM($J$22:MXG33)-1</f>
        <v>4.7269999999999985</v>
      </c>
      <c r="MXH36" s="548">
        <f>SUM($J$22:MXH33)-1</f>
        <v>4.7269999999999985</v>
      </c>
      <c r="MXI36" s="548">
        <f>SUM($J$22:MXI33)-1</f>
        <v>4.7269999999999985</v>
      </c>
      <c r="MXJ36" s="548">
        <f>SUM($J$22:MXJ33)-1</f>
        <v>4.7269999999999985</v>
      </c>
      <c r="MXK36" s="548">
        <f>SUM($J$22:MXK33)-1</f>
        <v>4.7269999999999985</v>
      </c>
      <c r="MXL36" s="548">
        <f>SUM($J$22:MXL33)-1</f>
        <v>4.7269999999999985</v>
      </c>
      <c r="MXM36" s="548">
        <f>SUM($J$22:MXM33)-1</f>
        <v>4.7269999999999985</v>
      </c>
      <c r="MXN36" s="548">
        <f>SUM($J$22:MXN33)-1</f>
        <v>4.7269999999999985</v>
      </c>
      <c r="MXO36" s="548">
        <f>SUM($J$22:MXO33)-1</f>
        <v>4.7269999999999985</v>
      </c>
      <c r="MXP36" s="548">
        <f>SUM($J$22:MXP33)-1</f>
        <v>4.7269999999999985</v>
      </c>
      <c r="MXQ36" s="548">
        <f>SUM($J$22:MXQ33)-1</f>
        <v>4.7269999999999985</v>
      </c>
      <c r="MXR36" s="548">
        <f>SUM($J$22:MXR33)-1</f>
        <v>4.7269999999999985</v>
      </c>
      <c r="MXS36" s="548">
        <f>SUM($J$22:MXS33)-1</f>
        <v>4.7269999999999985</v>
      </c>
      <c r="MXT36" s="548">
        <f>SUM($J$22:MXT33)-1</f>
        <v>4.7269999999999985</v>
      </c>
      <c r="MXU36" s="548">
        <f>SUM($J$22:MXU33)-1</f>
        <v>4.7269999999999985</v>
      </c>
      <c r="MXV36" s="548">
        <f>SUM($J$22:MXV33)-1</f>
        <v>4.7269999999999985</v>
      </c>
      <c r="MXW36" s="548">
        <f>SUM($J$22:MXW33)-1</f>
        <v>4.7269999999999985</v>
      </c>
      <c r="MXX36" s="548">
        <f>SUM($J$22:MXX33)-1</f>
        <v>4.7269999999999985</v>
      </c>
      <c r="MXY36" s="548">
        <f>SUM($J$22:MXY33)-1</f>
        <v>4.7269999999999985</v>
      </c>
      <c r="MXZ36" s="548">
        <f>SUM($J$22:MXZ33)-1</f>
        <v>4.7269999999999985</v>
      </c>
      <c r="MYA36" s="548">
        <f>SUM($J$22:MYA33)-1</f>
        <v>4.7269999999999985</v>
      </c>
      <c r="MYB36" s="548">
        <f>SUM($J$22:MYB33)-1</f>
        <v>4.7269999999999985</v>
      </c>
      <c r="MYC36" s="548">
        <f>SUM($J$22:MYC33)-1</f>
        <v>4.7269999999999985</v>
      </c>
      <c r="MYD36" s="548">
        <f>SUM($J$22:MYD33)-1</f>
        <v>4.7269999999999985</v>
      </c>
      <c r="MYE36" s="548">
        <f>SUM($J$22:MYE33)-1</f>
        <v>4.7269999999999985</v>
      </c>
      <c r="MYF36" s="548">
        <f>SUM($J$22:MYF33)-1</f>
        <v>4.7269999999999985</v>
      </c>
      <c r="MYG36" s="548">
        <f>SUM($J$22:MYG33)-1</f>
        <v>4.7269999999999985</v>
      </c>
      <c r="MYH36" s="548">
        <f>SUM($J$22:MYH33)-1</f>
        <v>4.7269999999999985</v>
      </c>
      <c r="MYI36" s="548">
        <f>SUM($J$22:MYI33)-1</f>
        <v>4.7269999999999985</v>
      </c>
      <c r="MYJ36" s="548">
        <f>SUM($J$22:MYJ33)-1</f>
        <v>4.7269999999999985</v>
      </c>
      <c r="MYK36" s="548">
        <f>SUM($J$22:MYK33)-1</f>
        <v>4.7269999999999985</v>
      </c>
      <c r="MYL36" s="548">
        <f>SUM($J$22:MYL33)-1</f>
        <v>4.7269999999999985</v>
      </c>
      <c r="MYM36" s="548">
        <f>SUM($J$22:MYM33)-1</f>
        <v>4.7269999999999985</v>
      </c>
      <c r="MYN36" s="548">
        <f>SUM($J$22:MYN33)-1</f>
        <v>4.7269999999999985</v>
      </c>
      <c r="MYO36" s="548">
        <f>SUM($J$22:MYO33)-1</f>
        <v>4.7269999999999985</v>
      </c>
      <c r="MYP36" s="548">
        <f>SUM($J$22:MYP33)-1</f>
        <v>4.7269999999999985</v>
      </c>
      <c r="MYQ36" s="548">
        <f>SUM($J$22:MYQ33)-1</f>
        <v>4.7269999999999985</v>
      </c>
      <c r="MYR36" s="548">
        <f>SUM($J$22:MYR33)-1</f>
        <v>4.7269999999999985</v>
      </c>
      <c r="MYS36" s="548">
        <f>SUM($J$22:MYS33)-1</f>
        <v>4.7269999999999985</v>
      </c>
      <c r="MYT36" s="548">
        <f>SUM($J$22:MYT33)-1</f>
        <v>4.7269999999999985</v>
      </c>
      <c r="MYU36" s="548">
        <f>SUM($J$22:MYU33)-1</f>
        <v>4.7269999999999985</v>
      </c>
      <c r="MYV36" s="548">
        <f>SUM($J$22:MYV33)-1</f>
        <v>4.7269999999999985</v>
      </c>
      <c r="MYW36" s="548">
        <f>SUM($J$22:MYW33)-1</f>
        <v>4.7269999999999985</v>
      </c>
      <c r="MYX36" s="548">
        <f>SUM($J$22:MYX33)-1</f>
        <v>4.7269999999999985</v>
      </c>
      <c r="MYY36" s="548">
        <f>SUM($J$22:MYY33)-1</f>
        <v>4.7269999999999985</v>
      </c>
      <c r="MYZ36" s="548">
        <f>SUM($J$22:MYZ33)-1</f>
        <v>4.7269999999999985</v>
      </c>
      <c r="MZA36" s="548">
        <f>SUM($J$22:MZA33)-1</f>
        <v>4.7269999999999985</v>
      </c>
      <c r="MZB36" s="548">
        <f>SUM($J$22:MZB33)-1</f>
        <v>4.7269999999999985</v>
      </c>
      <c r="MZC36" s="548">
        <f>SUM($J$22:MZC33)-1</f>
        <v>4.7269999999999985</v>
      </c>
      <c r="MZD36" s="548">
        <f>SUM($J$22:MZD33)-1</f>
        <v>4.7269999999999985</v>
      </c>
      <c r="MZE36" s="548">
        <f>SUM($J$22:MZE33)-1</f>
        <v>4.7269999999999985</v>
      </c>
      <c r="MZF36" s="548">
        <f>SUM($J$22:MZF33)-1</f>
        <v>4.7269999999999985</v>
      </c>
      <c r="MZG36" s="548">
        <f>SUM($J$22:MZG33)-1</f>
        <v>4.7269999999999985</v>
      </c>
      <c r="MZH36" s="548">
        <f>SUM($J$22:MZH33)-1</f>
        <v>4.7269999999999985</v>
      </c>
      <c r="MZI36" s="548">
        <f>SUM($J$22:MZI33)-1</f>
        <v>4.7269999999999985</v>
      </c>
      <c r="MZJ36" s="548">
        <f>SUM($J$22:MZJ33)-1</f>
        <v>4.7269999999999985</v>
      </c>
      <c r="MZK36" s="548">
        <f>SUM($J$22:MZK33)-1</f>
        <v>4.7269999999999985</v>
      </c>
      <c r="MZL36" s="548">
        <f>SUM($J$22:MZL33)-1</f>
        <v>4.7269999999999985</v>
      </c>
      <c r="MZM36" s="548">
        <f>SUM($J$22:MZM33)-1</f>
        <v>4.7269999999999985</v>
      </c>
      <c r="MZN36" s="548">
        <f>SUM($J$22:MZN33)-1</f>
        <v>4.7269999999999985</v>
      </c>
      <c r="MZO36" s="548">
        <f>SUM($J$22:MZO33)-1</f>
        <v>4.7269999999999985</v>
      </c>
      <c r="MZP36" s="548">
        <f>SUM($J$22:MZP33)-1</f>
        <v>4.7269999999999985</v>
      </c>
      <c r="MZQ36" s="548">
        <f>SUM($J$22:MZQ33)-1</f>
        <v>4.7269999999999985</v>
      </c>
      <c r="MZR36" s="548">
        <f>SUM($J$22:MZR33)-1</f>
        <v>4.7269999999999985</v>
      </c>
      <c r="MZS36" s="548">
        <f>SUM($J$22:MZS33)-1</f>
        <v>4.7269999999999985</v>
      </c>
      <c r="MZT36" s="548">
        <f>SUM($J$22:MZT33)-1</f>
        <v>4.7269999999999985</v>
      </c>
      <c r="MZU36" s="548">
        <f>SUM($J$22:MZU33)-1</f>
        <v>4.7269999999999985</v>
      </c>
      <c r="MZV36" s="548">
        <f>SUM($J$22:MZV33)-1</f>
        <v>4.7269999999999985</v>
      </c>
      <c r="MZW36" s="548">
        <f>SUM($J$22:MZW33)-1</f>
        <v>4.7269999999999985</v>
      </c>
      <c r="MZX36" s="548">
        <f>SUM($J$22:MZX33)-1</f>
        <v>4.7269999999999985</v>
      </c>
      <c r="MZY36" s="548">
        <f>SUM($J$22:MZY33)-1</f>
        <v>4.7269999999999985</v>
      </c>
      <c r="MZZ36" s="548">
        <f>SUM($J$22:MZZ33)-1</f>
        <v>4.7269999999999985</v>
      </c>
      <c r="NAA36" s="548">
        <f>SUM($J$22:NAA33)-1</f>
        <v>4.7269999999999985</v>
      </c>
      <c r="NAB36" s="548">
        <f>SUM($J$22:NAB33)-1</f>
        <v>4.7269999999999985</v>
      </c>
      <c r="NAC36" s="548">
        <f>SUM($J$22:NAC33)-1</f>
        <v>4.7269999999999985</v>
      </c>
      <c r="NAD36" s="548">
        <f>SUM($J$22:NAD33)-1</f>
        <v>4.7269999999999985</v>
      </c>
      <c r="NAE36" s="548">
        <f>SUM($J$22:NAE33)-1</f>
        <v>4.7269999999999985</v>
      </c>
      <c r="NAF36" s="548">
        <f>SUM($J$22:NAF33)-1</f>
        <v>4.7269999999999985</v>
      </c>
      <c r="NAG36" s="548">
        <f>SUM($J$22:NAG33)-1</f>
        <v>4.7269999999999985</v>
      </c>
      <c r="NAH36" s="548">
        <f>SUM($J$22:NAH33)-1</f>
        <v>4.7269999999999985</v>
      </c>
      <c r="NAI36" s="548">
        <f>SUM($J$22:NAI33)-1</f>
        <v>4.7269999999999985</v>
      </c>
      <c r="NAJ36" s="548">
        <f>SUM($J$22:NAJ33)-1</f>
        <v>4.7269999999999985</v>
      </c>
      <c r="NAK36" s="548">
        <f>SUM($J$22:NAK33)-1</f>
        <v>4.7269999999999985</v>
      </c>
      <c r="NAL36" s="548">
        <f>SUM($J$22:NAL33)-1</f>
        <v>4.7269999999999985</v>
      </c>
      <c r="NAM36" s="548">
        <f>SUM($J$22:NAM33)-1</f>
        <v>4.7269999999999985</v>
      </c>
      <c r="NAN36" s="548">
        <f>SUM($J$22:NAN33)-1</f>
        <v>4.7269999999999985</v>
      </c>
      <c r="NAO36" s="548">
        <f>SUM($J$22:NAO33)-1</f>
        <v>4.7269999999999985</v>
      </c>
      <c r="NAP36" s="548">
        <f>SUM($J$22:NAP33)-1</f>
        <v>4.7269999999999985</v>
      </c>
      <c r="NAQ36" s="548">
        <f>SUM($J$22:NAQ33)-1</f>
        <v>4.7269999999999985</v>
      </c>
      <c r="NAR36" s="548">
        <f>SUM($J$22:NAR33)-1</f>
        <v>4.7269999999999985</v>
      </c>
      <c r="NAS36" s="548">
        <f>SUM($J$22:NAS33)-1</f>
        <v>4.7269999999999985</v>
      </c>
      <c r="NAT36" s="548">
        <f>SUM($J$22:NAT33)-1</f>
        <v>4.7269999999999985</v>
      </c>
      <c r="NAU36" s="548">
        <f>SUM($J$22:NAU33)-1</f>
        <v>4.7269999999999985</v>
      </c>
      <c r="NAV36" s="548">
        <f>SUM($J$22:NAV33)-1</f>
        <v>4.7269999999999985</v>
      </c>
      <c r="NAW36" s="548">
        <f>SUM($J$22:NAW33)-1</f>
        <v>4.7269999999999985</v>
      </c>
      <c r="NAX36" s="548">
        <f>SUM($J$22:NAX33)-1</f>
        <v>4.7269999999999985</v>
      </c>
      <c r="NAY36" s="548">
        <f>SUM($J$22:NAY33)-1</f>
        <v>4.7269999999999985</v>
      </c>
      <c r="NAZ36" s="548">
        <f>SUM($J$22:NAZ33)-1</f>
        <v>4.7269999999999985</v>
      </c>
      <c r="NBA36" s="548">
        <f>SUM($J$22:NBA33)-1</f>
        <v>4.7269999999999985</v>
      </c>
      <c r="NBB36" s="548">
        <f>SUM($J$22:NBB33)-1</f>
        <v>4.7269999999999985</v>
      </c>
      <c r="NBC36" s="548">
        <f>SUM($J$22:NBC33)-1</f>
        <v>4.7269999999999985</v>
      </c>
      <c r="NBD36" s="548">
        <f>SUM($J$22:NBD33)-1</f>
        <v>4.7269999999999985</v>
      </c>
      <c r="NBE36" s="548">
        <f>SUM($J$22:NBE33)-1</f>
        <v>4.7269999999999985</v>
      </c>
      <c r="NBF36" s="548">
        <f>SUM($J$22:NBF33)-1</f>
        <v>4.7269999999999985</v>
      </c>
      <c r="NBG36" s="548">
        <f>SUM($J$22:NBG33)-1</f>
        <v>4.7269999999999985</v>
      </c>
      <c r="NBH36" s="548">
        <f>SUM($J$22:NBH33)-1</f>
        <v>4.7269999999999985</v>
      </c>
      <c r="NBI36" s="548">
        <f>SUM($J$22:NBI33)-1</f>
        <v>4.7269999999999985</v>
      </c>
      <c r="NBJ36" s="548">
        <f>SUM($J$22:NBJ33)-1</f>
        <v>4.7269999999999985</v>
      </c>
      <c r="NBK36" s="548">
        <f>SUM($J$22:NBK33)-1</f>
        <v>4.7269999999999985</v>
      </c>
      <c r="NBL36" s="548">
        <f>SUM($J$22:NBL33)-1</f>
        <v>4.7269999999999985</v>
      </c>
      <c r="NBM36" s="548">
        <f>SUM($J$22:NBM33)-1</f>
        <v>4.7269999999999985</v>
      </c>
      <c r="NBN36" s="548">
        <f>SUM($J$22:NBN33)-1</f>
        <v>4.7269999999999985</v>
      </c>
      <c r="NBO36" s="548">
        <f>SUM($J$22:NBO33)-1</f>
        <v>4.7269999999999985</v>
      </c>
      <c r="NBP36" s="548">
        <f>SUM($J$22:NBP33)-1</f>
        <v>4.7269999999999985</v>
      </c>
      <c r="NBQ36" s="548">
        <f>SUM($J$22:NBQ33)-1</f>
        <v>4.7269999999999985</v>
      </c>
      <c r="NBR36" s="548">
        <f>SUM($J$22:NBR33)-1</f>
        <v>4.7269999999999985</v>
      </c>
      <c r="NBS36" s="548">
        <f>SUM($J$22:NBS33)-1</f>
        <v>4.7269999999999985</v>
      </c>
      <c r="NBT36" s="548">
        <f>SUM($J$22:NBT33)-1</f>
        <v>4.7269999999999985</v>
      </c>
      <c r="NBU36" s="548">
        <f>SUM($J$22:NBU33)-1</f>
        <v>4.7269999999999985</v>
      </c>
      <c r="NBV36" s="548">
        <f>SUM($J$22:NBV33)-1</f>
        <v>4.7269999999999985</v>
      </c>
      <c r="NBW36" s="548">
        <f>SUM($J$22:NBW33)-1</f>
        <v>4.7269999999999985</v>
      </c>
      <c r="NBX36" s="548">
        <f>SUM($J$22:NBX33)-1</f>
        <v>4.7269999999999985</v>
      </c>
      <c r="NBY36" s="548">
        <f>SUM($J$22:NBY33)-1</f>
        <v>4.7269999999999985</v>
      </c>
      <c r="NBZ36" s="548">
        <f>SUM($J$22:NBZ33)-1</f>
        <v>4.7269999999999985</v>
      </c>
      <c r="NCA36" s="548">
        <f>SUM($J$22:NCA33)-1</f>
        <v>4.7269999999999985</v>
      </c>
      <c r="NCB36" s="548">
        <f>SUM($J$22:NCB33)-1</f>
        <v>4.7269999999999985</v>
      </c>
      <c r="NCC36" s="548">
        <f>SUM($J$22:NCC33)-1</f>
        <v>4.7269999999999985</v>
      </c>
      <c r="NCD36" s="548">
        <f>SUM($J$22:NCD33)-1</f>
        <v>4.7269999999999985</v>
      </c>
      <c r="NCE36" s="548">
        <f>SUM($J$22:NCE33)-1</f>
        <v>4.7269999999999985</v>
      </c>
      <c r="NCF36" s="548">
        <f>SUM($J$22:NCF33)-1</f>
        <v>4.7269999999999985</v>
      </c>
      <c r="NCG36" s="548">
        <f>SUM($J$22:NCG33)-1</f>
        <v>4.7269999999999985</v>
      </c>
      <c r="NCH36" s="548">
        <f>SUM($J$22:NCH33)-1</f>
        <v>4.7269999999999985</v>
      </c>
      <c r="NCI36" s="548">
        <f>SUM($J$22:NCI33)-1</f>
        <v>4.7269999999999985</v>
      </c>
      <c r="NCJ36" s="548">
        <f>SUM($J$22:NCJ33)-1</f>
        <v>4.7269999999999985</v>
      </c>
      <c r="NCK36" s="548">
        <f>SUM($J$22:NCK33)-1</f>
        <v>4.7269999999999985</v>
      </c>
      <c r="NCL36" s="548">
        <f>SUM($J$22:NCL33)-1</f>
        <v>4.7269999999999985</v>
      </c>
      <c r="NCM36" s="548">
        <f>SUM($J$22:NCM33)-1</f>
        <v>4.7269999999999985</v>
      </c>
      <c r="NCN36" s="548">
        <f>SUM($J$22:NCN33)-1</f>
        <v>4.7269999999999985</v>
      </c>
      <c r="NCO36" s="548">
        <f>SUM($J$22:NCO33)-1</f>
        <v>4.7269999999999985</v>
      </c>
      <c r="NCP36" s="548">
        <f>SUM($J$22:NCP33)-1</f>
        <v>4.7269999999999985</v>
      </c>
      <c r="NCQ36" s="548">
        <f>SUM($J$22:NCQ33)-1</f>
        <v>4.7269999999999985</v>
      </c>
      <c r="NCR36" s="548">
        <f>SUM($J$22:NCR33)-1</f>
        <v>4.7269999999999985</v>
      </c>
      <c r="NCS36" s="548">
        <f>SUM($J$22:NCS33)-1</f>
        <v>4.7269999999999985</v>
      </c>
      <c r="NCT36" s="548">
        <f>SUM($J$22:NCT33)-1</f>
        <v>4.7269999999999985</v>
      </c>
      <c r="NCU36" s="548">
        <f>SUM($J$22:NCU33)-1</f>
        <v>4.7269999999999985</v>
      </c>
      <c r="NCV36" s="548">
        <f>SUM($J$22:NCV33)-1</f>
        <v>4.7269999999999985</v>
      </c>
      <c r="NCW36" s="548">
        <f>SUM($J$22:NCW33)-1</f>
        <v>4.7269999999999985</v>
      </c>
      <c r="NCX36" s="548">
        <f>SUM($J$22:NCX33)-1</f>
        <v>4.7269999999999985</v>
      </c>
      <c r="NCY36" s="548">
        <f>SUM($J$22:NCY33)-1</f>
        <v>4.7269999999999985</v>
      </c>
      <c r="NCZ36" s="548">
        <f>SUM($J$22:NCZ33)-1</f>
        <v>4.7269999999999985</v>
      </c>
      <c r="NDA36" s="548">
        <f>SUM($J$22:NDA33)-1</f>
        <v>4.7269999999999985</v>
      </c>
      <c r="NDB36" s="548">
        <f>SUM($J$22:NDB33)-1</f>
        <v>4.7269999999999985</v>
      </c>
      <c r="NDC36" s="548">
        <f>SUM($J$22:NDC33)-1</f>
        <v>4.7269999999999985</v>
      </c>
      <c r="NDD36" s="548">
        <f>SUM($J$22:NDD33)-1</f>
        <v>4.7269999999999985</v>
      </c>
      <c r="NDE36" s="548">
        <f>SUM($J$22:NDE33)-1</f>
        <v>4.7269999999999985</v>
      </c>
      <c r="NDF36" s="548">
        <f>SUM($J$22:NDF33)-1</f>
        <v>4.7269999999999985</v>
      </c>
      <c r="NDG36" s="548">
        <f>SUM($J$22:NDG33)-1</f>
        <v>4.7269999999999985</v>
      </c>
      <c r="NDH36" s="548">
        <f>SUM($J$22:NDH33)-1</f>
        <v>4.7269999999999985</v>
      </c>
      <c r="NDI36" s="548">
        <f>SUM($J$22:NDI33)-1</f>
        <v>4.7269999999999985</v>
      </c>
      <c r="NDJ36" s="548">
        <f>SUM($J$22:NDJ33)-1</f>
        <v>4.7269999999999985</v>
      </c>
      <c r="NDK36" s="548">
        <f>SUM($J$22:NDK33)-1</f>
        <v>4.7269999999999985</v>
      </c>
      <c r="NDL36" s="548">
        <f>SUM($J$22:NDL33)-1</f>
        <v>4.7269999999999985</v>
      </c>
      <c r="NDM36" s="548">
        <f>SUM($J$22:NDM33)-1</f>
        <v>4.7269999999999985</v>
      </c>
      <c r="NDN36" s="548">
        <f>SUM($J$22:NDN33)-1</f>
        <v>4.7269999999999985</v>
      </c>
      <c r="NDO36" s="548">
        <f>SUM($J$22:NDO33)-1</f>
        <v>4.7269999999999985</v>
      </c>
      <c r="NDP36" s="548">
        <f>SUM($J$22:NDP33)-1</f>
        <v>4.7269999999999985</v>
      </c>
      <c r="NDQ36" s="548">
        <f>SUM($J$22:NDQ33)-1</f>
        <v>4.7269999999999985</v>
      </c>
      <c r="NDR36" s="548">
        <f>SUM($J$22:NDR33)-1</f>
        <v>4.7269999999999985</v>
      </c>
      <c r="NDS36" s="548">
        <f>SUM($J$22:NDS33)-1</f>
        <v>4.7269999999999985</v>
      </c>
      <c r="NDT36" s="548">
        <f>SUM($J$22:NDT33)-1</f>
        <v>4.7269999999999985</v>
      </c>
      <c r="NDU36" s="548">
        <f>SUM($J$22:NDU33)-1</f>
        <v>4.7269999999999985</v>
      </c>
      <c r="NDV36" s="548">
        <f>SUM($J$22:NDV33)-1</f>
        <v>4.7269999999999985</v>
      </c>
      <c r="NDW36" s="548">
        <f>SUM($J$22:NDW33)-1</f>
        <v>4.7269999999999985</v>
      </c>
      <c r="NDX36" s="548">
        <f>SUM($J$22:NDX33)-1</f>
        <v>4.7269999999999985</v>
      </c>
      <c r="NDY36" s="548">
        <f>SUM($J$22:NDY33)-1</f>
        <v>4.7269999999999985</v>
      </c>
      <c r="NDZ36" s="548">
        <f>SUM($J$22:NDZ33)-1</f>
        <v>4.7269999999999985</v>
      </c>
      <c r="NEA36" s="548">
        <f>SUM($J$22:NEA33)-1</f>
        <v>4.7269999999999985</v>
      </c>
      <c r="NEB36" s="548">
        <f>SUM($J$22:NEB33)-1</f>
        <v>4.7269999999999985</v>
      </c>
      <c r="NEC36" s="548">
        <f>SUM($J$22:NEC33)-1</f>
        <v>4.7269999999999985</v>
      </c>
      <c r="NED36" s="548">
        <f>SUM($J$22:NED33)-1</f>
        <v>4.7269999999999985</v>
      </c>
      <c r="NEE36" s="548">
        <f>SUM($J$22:NEE33)-1</f>
        <v>4.7269999999999985</v>
      </c>
      <c r="NEF36" s="548">
        <f>SUM($J$22:NEF33)-1</f>
        <v>4.7269999999999985</v>
      </c>
      <c r="NEG36" s="548">
        <f>SUM($J$22:NEG33)-1</f>
        <v>4.7269999999999985</v>
      </c>
      <c r="NEH36" s="548">
        <f>SUM($J$22:NEH33)-1</f>
        <v>4.7269999999999985</v>
      </c>
      <c r="NEI36" s="548">
        <f>SUM($J$22:NEI33)-1</f>
        <v>4.7269999999999985</v>
      </c>
      <c r="NEJ36" s="548">
        <f>SUM($J$22:NEJ33)-1</f>
        <v>4.7269999999999985</v>
      </c>
      <c r="NEK36" s="548">
        <f>SUM($J$22:NEK33)-1</f>
        <v>4.7269999999999985</v>
      </c>
      <c r="NEL36" s="548">
        <f>SUM($J$22:NEL33)-1</f>
        <v>4.7269999999999985</v>
      </c>
      <c r="NEM36" s="548">
        <f>SUM($J$22:NEM33)-1</f>
        <v>4.7269999999999985</v>
      </c>
      <c r="NEN36" s="548">
        <f>SUM($J$22:NEN33)-1</f>
        <v>4.7269999999999985</v>
      </c>
      <c r="NEO36" s="548">
        <f>SUM($J$22:NEO33)-1</f>
        <v>4.7269999999999985</v>
      </c>
      <c r="NEP36" s="548">
        <f>SUM($J$22:NEP33)-1</f>
        <v>4.7269999999999985</v>
      </c>
      <c r="NEQ36" s="548">
        <f>SUM($J$22:NEQ33)-1</f>
        <v>4.7269999999999985</v>
      </c>
      <c r="NER36" s="548">
        <f>SUM($J$22:NER33)-1</f>
        <v>4.7269999999999985</v>
      </c>
      <c r="NES36" s="548">
        <f>SUM($J$22:NES33)-1</f>
        <v>4.7269999999999985</v>
      </c>
      <c r="NET36" s="548">
        <f>SUM($J$22:NET33)-1</f>
        <v>4.7269999999999985</v>
      </c>
      <c r="NEU36" s="548">
        <f>SUM($J$22:NEU33)-1</f>
        <v>4.7269999999999985</v>
      </c>
      <c r="NEV36" s="548">
        <f>SUM($J$22:NEV33)-1</f>
        <v>4.7269999999999985</v>
      </c>
      <c r="NEW36" s="548">
        <f>SUM($J$22:NEW33)-1</f>
        <v>4.7269999999999985</v>
      </c>
      <c r="NEX36" s="548">
        <f>SUM($J$22:NEX33)-1</f>
        <v>4.7269999999999985</v>
      </c>
      <c r="NEY36" s="548">
        <f>SUM($J$22:NEY33)-1</f>
        <v>4.7269999999999985</v>
      </c>
      <c r="NEZ36" s="548">
        <f>SUM($J$22:NEZ33)-1</f>
        <v>4.7269999999999985</v>
      </c>
      <c r="NFA36" s="548">
        <f>SUM($J$22:NFA33)-1</f>
        <v>4.7269999999999985</v>
      </c>
      <c r="NFB36" s="548">
        <f>SUM($J$22:NFB33)-1</f>
        <v>4.7269999999999985</v>
      </c>
      <c r="NFC36" s="548">
        <f>SUM($J$22:NFC33)-1</f>
        <v>4.7269999999999985</v>
      </c>
      <c r="NFD36" s="548">
        <f>SUM($J$22:NFD33)-1</f>
        <v>4.7269999999999985</v>
      </c>
      <c r="NFE36" s="548">
        <f>SUM($J$22:NFE33)-1</f>
        <v>4.7269999999999985</v>
      </c>
      <c r="NFF36" s="548">
        <f>SUM($J$22:NFF33)-1</f>
        <v>4.7269999999999985</v>
      </c>
      <c r="NFG36" s="548">
        <f>SUM($J$22:NFG33)-1</f>
        <v>4.7269999999999985</v>
      </c>
      <c r="NFH36" s="548">
        <f>SUM($J$22:NFH33)-1</f>
        <v>4.7269999999999985</v>
      </c>
      <c r="NFI36" s="548">
        <f>SUM($J$22:NFI33)-1</f>
        <v>4.7269999999999985</v>
      </c>
      <c r="NFJ36" s="548">
        <f>SUM($J$22:NFJ33)-1</f>
        <v>4.7269999999999985</v>
      </c>
      <c r="NFK36" s="548">
        <f>SUM($J$22:NFK33)-1</f>
        <v>4.7269999999999985</v>
      </c>
      <c r="NFL36" s="548">
        <f>SUM($J$22:NFL33)-1</f>
        <v>4.7269999999999985</v>
      </c>
      <c r="NFM36" s="548">
        <f>SUM($J$22:NFM33)-1</f>
        <v>4.7269999999999985</v>
      </c>
      <c r="NFN36" s="548">
        <f>SUM($J$22:NFN33)-1</f>
        <v>4.7269999999999985</v>
      </c>
      <c r="NFO36" s="548">
        <f>SUM($J$22:NFO33)-1</f>
        <v>4.7269999999999985</v>
      </c>
      <c r="NFP36" s="548">
        <f>SUM($J$22:NFP33)-1</f>
        <v>4.7269999999999985</v>
      </c>
      <c r="NFQ36" s="548">
        <f>SUM($J$22:NFQ33)-1</f>
        <v>4.7269999999999985</v>
      </c>
      <c r="NFR36" s="548">
        <f>SUM($J$22:NFR33)-1</f>
        <v>4.7269999999999985</v>
      </c>
      <c r="NFS36" s="548">
        <f>SUM($J$22:NFS33)-1</f>
        <v>4.7269999999999985</v>
      </c>
      <c r="NFT36" s="548">
        <f>SUM($J$22:NFT33)-1</f>
        <v>4.7269999999999985</v>
      </c>
      <c r="NFU36" s="548">
        <f>SUM($J$22:NFU33)-1</f>
        <v>4.7269999999999985</v>
      </c>
      <c r="NFV36" s="548">
        <f>SUM($J$22:NFV33)-1</f>
        <v>4.7269999999999985</v>
      </c>
      <c r="NFW36" s="548">
        <f>SUM($J$22:NFW33)-1</f>
        <v>4.7269999999999985</v>
      </c>
      <c r="NFX36" s="548">
        <f>SUM($J$22:NFX33)-1</f>
        <v>4.7269999999999985</v>
      </c>
      <c r="NFY36" s="548">
        <f>SUM($J$22:NFY33)-1</f>
        <v>4.7269999999999985</v>
      </c>
      <c r="NFZ36" s="548">
        <f>SUM($J$22:NFZ33)-1</f>
        <v>4.7269999999999985</v>
      </c>
      <c r="NGA36" s="548">
        <f>SUM($J$22:NGA33)-1</f>
        <v>4.7269999999999985</v>
      </c>
      <c r="NGB36" s="548">
        <f>SUM($J$22:NGB33)-1</f>
        <v>4.7269999999999985</v>
      </c>
      <c r="NGC36" s="548">
        <f>SUM($J$22:NGC33)-1</f>
        <v>4.7269999999999985</v>
      </c>
      <c r="NGD36" s="548">
        <f>SUM($J$22:NGD33)-1</f>
        <v>4.7269999999999985</v>
      </c>
      <c r="NGE36" s="548">
        <f>SUM($J$22:NGE33)-1</f>
        <v>4.7269999999999985</v>
      </c>
      <c r="NGF36" s="548">
        <f>SUM($J$22:NGF33)-1</f>
        <v>4.7269999999999985</v>
      </c>
      <c r="NGG36" s="548">
        <f>SUM($J$22:NGG33)-1</f>
        <v>4.7269999999999985</v>
      </c>
      <c r="NGH36" s="548">
        <f>SUM($J$22:NGH33)-1</f>
        <v>4.7269999999999985</v>
      </c>
      <c r="NGI36" s="548">
        <f>SUM($J$22:NGI33)-1</f>
        <v>4.7269999999999985</v>
      </c>
      <c r="NGJ36" s="548">
        <f>SUM($J$22:NGJ33)-1</f>
        <v>4.7269999999999985</v>
      </c>
      <c r="NGK36" s="548">
        <f>SUM($J$22:NGK33)-1</f>
        <v>4.7269999999999985</v>
      </c>
      <c r="NGL36" s="548">
        <f>SUM($J$22:NGL33)-1</f>
        <v>4.7269999999999985</v>
      </c>
      <c r="NGM36" s="548">
        <f>SUM($J$22:NGM33)-1</f>
        <v>4.7269999999999985</v>
      </c>
      <c r="NGN36" s="548">
        <f>SUM($J$22:NGN33)-1</f>
        <v>4.7269999999999985</v>
      </c>
      <c r="NGO36" s="548">
        <f>SUM($J$22:NGO33)-1</f>
        <v>4.7269999999999985</v>
      </c>
      <c r="NGP36" s="548">
        <f>SUM($J$22:NGP33)-1</f>
        <v>4.7269999999999985</v>
      </c>
      <c r="NGQ36" s="548">
        <f>SUM($J$22:NGQ33)-1</f>
        <v>4.7269999999999985</v>
      </c>
      <c r="NGR36" s="548">
        <f>SUM($J$22:NGR33)-1</f>
        <v>4.7269999999999985</v>
      </c>
      <c r="NGS36" s="548">
        <f>SUM($J$22:NGS33)-1</f>
        <v>4.7269999999999985</v>
      </c>
      <c r="NGT36" s="548">
        <f>SUM($J$22:NGT33)-1</f>
        <v>4.7269999999999985</v>
      </c>
      <c r="NGU36" s="548">
        <f>SUM($J$22:NGU33)-1</f>
        <v>4.7269999999999985</v>
      </c>
      <c r="NGV36" s="548">
        <f>SUM($J$22:NGV33)-1</f>
        <v>4.7269999999999985</v>
      </c>
      <c r="NGW36" s="548">
        <f>SUM($J$22:NGW33)-1</f>
        <v>4.7269999999999985</v>
      </c>
      <c r="NGX36" s="548">
        <f>SUM($J$22:NGX33)-1</f>
        <v>4.7269999999999985</v>
      </c>
      <c r="NGY36" s="548">
        <f>SUM($J$22:NGY33)-1</f>
        <v>4.7269999999999985</v>
      </c>
      <c r="NGZ36" s="548">
        <f>SUM($J$22:NGZ33)-1</f>
        <v>4.7269999999999985</v>
      </c>
      <c r="NHA36" s="548">
        <f>SUM($J$22:NHA33)-1</f>
        <v>4.7269999999999985</v>
      </c>
      <c r="NHB36" s="548">
        <f>SUM($J$22:NHB33)-1</f>
        <v>4.7269999999999985</v>
      </c>
      <c r="NHC36" s="548">
        <f>SUM($J$22:NHC33)-1</f>
        <v>4.7269999999999985</v>
      </c>
      <c r="NHD36" s="548">
        <f>SUM($J$22:NHD33)-1</f>
        <v>4.7269999999999985</v>
      </c>
      <c r="NHE36" s="548">
        <f>SUM($J$22:NHE33)-1</f>
        <v>4.7269999999999985</v>
      </c>
      <c r="NHF36" s="548">
        <f>SUM($J$22:NHF33)-1</f>
        <v>4.7269999999999985</v>
      </c>
      <c r="NHG36" s="548">
        <f>SUM($J$22:NHG33)-1</f>
        <v>4.7269999999999985</v>
      </c>
      <c r="NHH36" s="548">
        <f>SUM($J$22:NHH33)-1</f>
        <v>4.7269999999999985</v>
      </c>
      <c r="NHI36" s="548">
        <f>SUM($J$22:NHI33)-1</f>
        <v>4.7269999999999985</v>
      </c>
      <c r="NHJ36" s="548">
        <f>SUM($J$22:NHJ33)-1</f>
        <v>4.7269999999999985</v>
      </c>
      <c r="NHK36" s="548">
        <f>SUM($J$22:NHK33)-1</f>
        <v>4.7269999999999985</v>
      </c>
      <c r="NHL36" s="548">
        <f>SUM($J$22:NHL33)-1</f>
        <v>4.7269999999999985</v>
      </c>
      <c r="NHM36" s="548">
        <f>SUM($J$22:NHM33)-1</f>
        <v>4.7269999999999985</v>
      </c>
      <c r="NHN36" s="548">
        <f>SUM($J$22:NHN33)-1</f>
        <v>4.7269999999999985</v>
      </c>
      <c r="NHO36" s="548">
        <f>SUM($J$22:NHO33)-1</f>
        <v>4.7269999999999985</v>
      </c>
      <c r="NHP36" s="548">
        <f>SUM($J$22:NHP33)-1</f>
        <v>4.7269999999999985</v>
      </c>
      <c r="NHQ36" s="548">
        <f>SUM($J$22:NHQ33)-1</f>
        <v>4.7269999999999985</v>
      </c>
      <c r="NHR36" s="548">
        <f>SUM($J$22:NHR33)-1</f>
        <v>4.7269999999999985</v>
      </c>
      <c r="NHS36" s="548">
        <f>SUM($J$22:NHS33)-1</f>
        <v>4.7269999999999985</v>
      </c>
      <c r="NHT36" s="548">
        <f>SUM($J$22:NHT33)-1</f>
        <v>4.7269999999999985</v>
      </c>
      <c r="NHU36" s="548">
        <f>SUM($J$22:NHU33)-1</f>
        <v>4.7269999999999985</v>
      </c>
      <c r="NHV36" s="548">
        <f>SUM($J$22:NHV33)-1</f>
        <v>4.7269999999999985</v>
      </c>
      <c r="NHW36" s="548">
        <f>SUM($J$22:NHW33)-1</f>
        <v>4.7269999999999985</v>
      </c>
      <c r="NHX36" s="548">
        <f>SUM($J$22:NHX33)-1</f>
        <v>4.7269999999999985</v>
      </c>
      <c r="NHY36" s="548">
        <f>SUM($J$22:NHY33)-1</f>
        <v>4.7269999999999985</v>
      </c>
      <c r="NHZ36" s="548">
        <f>SUM($J$22:NHZ33)-1</f>
        <v>4.7269999999999985</v>
      </c>
      <c r="NIA36" s="548">
        <f>SUM($J$22:NIA33)-1</f>
        <v>4.7269999999999985</v>
      </c>
      <c r="NIB36" s="548">
        <f>SUM($J$22:NIB33)-1</f>
        <v>4.7269999999999985</v>
      </c>
      <c r="NIC36" s="548">
        <f>SUM($J$22:NIC33)-1</f>
        <v>4.7269999999999985</v>
      </c>
      <c r="NID36" s="548">
        <f>SUM($J$22:NID33)-1</f>
        <v>4.7269999999999985</v>
      </c>
      <c r="NIE36" s="548">
        <f>SUM($J$22:NIE33)-1</f>
        <v>4.7269999999999985</v>
      </c>
      <c r="NIF36" s="548">
        <f>SUM($J$22:NIF33)-1</f>
        <v>4.7269999999999985</v>
      </c>
      <c r="NIG36" s="548">
        <f>SUM($J$22:NIG33)-1</f>
        <v>4.7269999999999985</v>
      </c>
      <c r="NIH36" s="548">
        <f>SUM($J$22:NIH33)-1</f>
        <v>4.7269999999999985</v>
      </c>
      <c r="NII36" s="548">
        <f>SUM($J$22:NII33)-1</f>
        <v>4.7269999999999985</v>
      </c>
      <c r="NIJ36" s="548">
        <f>SUM($J$22:NIJ33)-1</f>
        <v>4.7269999999999985</v>
      </c>
      <c r="NIK36" s="548">
        <f>SUM($J$22:NIK33)-1</f>
        <v>4.7269999999999985</v>
      </c>
      <c r="NIL36" s="548">
        <f>SUM($J$22:NIL33)-1</f>
        <v>4.7269999999999985</v>
      </c>
      <c r="NIM36" s="548">
        <f>SUM($J$22:NIM33)-1</f>
        <v>4.7269999999999985</v>
      </c>
      <c r="NIN36" s="548">
        <f>SUM($J$22:NIN33)-1</f>
        <v>4.7269999999999985</v>
      </c>
      <c r="NIO36" s="548">
        <f>SUM($J$22:NIO33)-1</f>
        <v>4.7269999999999985</v>
      </c>
      <c r="NIP36" s="548">
        <f>SUM($J$22:NIP33)-1</f>
        <v>4.7269999999999985</v>
      </c>
      <c r="NIQ36" s="548">
        <f>SUM($J$22:NIQ33)-1</f>
        <v>4.7269999999999985</v>
      </c>
      <c r="NIR36" s="548">
        <f>SUM($J$22:NIR33)-1</f>
        <v>4.7269999999999985</v>
      </c>
      <c r="NIS36" s="548">
        <f>SUM($J$22:NIS33)-1</f>
        <v>4.7269999999999985</v>
      </c>
      <c r="NIT36" s="548">
        <f>SUM($J$22:NIT33)-1</f>
        <v>4.7269999999999985</v>
      </c>
      <c r="NIU36" s="548">
        <f>SUM($J$22:NIU33)-1</f>
        <v>4.7269999999999985</v>
      </c>
      <c r="NIV36" s="548">
        <f>SUM($J$22:NIV33)-1</f>
        <v>4.7269999999999985</v>
      </c>
      <c r="NIW36" s="548">
        <f>SUM($J$22:NIW33)-1</f>
        <v>4.7269999999999985</v>
      </c>
      <c r="NIX36" s="548">
        <f>SUM($J$22:NIX33)-1</f>
        <v>4.7269999999999985</v>
      </c>
      <c r="NIY36" s="548">
        <f>SUM($J$22:NIY33)-1</f>
        <v>4.7269999999999985</v>
      </c>
      <c r="NIZ36" s="548">
        <f>SUM($J$22:NIZ33)-1</f>
        <v>4.7269999999999985</v>
      </c>
      <c r="NJA36" s="548">
        <f>SUM($J$22:NJA33)-1</f>
        <v>4.7269999999999985</v>
      </c>
      <c r="NJB36" s="548">
        <f>SUM($J$22:NJB33)-1</f>
        <v>4.7269999999999985</v>
      </c>
      <c r="NJC36" s="548">
        <f>SUM($J$22:NJC33)-1</f>
        <v>4.7269999999999985</v>
      </c>
      <c r="NJD36" s="548">
        <f>SUM($J$22:NJD33)-1</f>
        <v>4.7269999999999985</v>
      </c>
      <c r="NJE36" s="548">
        <f>SUM($J$22:NJE33)-1</f>
        <v>4.7269999999999985</v>
      </c>
      <c r="NJF36" s="548">
        <f>SUM($J$22:NJF33)-1</f>
        <v>4.7269999999999985</v>
      </c>
      <c r="NJG36" s="548">
        <f>SUM($J$22:NJG33)-1</f>
        <v>4.7269999999999985</v>
      </c>
      <c r="NJH36" s="548">
        <f>SUM($J$22:NJH33)-1</f>
        <v>4.7269999999999985</v>
      </c>
      <c r="NJI36" s="548">
        <f>SUM($J$22:NJI33)-1</f>
        <v>4.7269999999999985</v>
      </c>
      <c r="NJJ36" s="548">
        <f>SUM($J$22:NJJ33)-1</f>
        <v>4.7269999999999985</v>
      </c>
      <c r="NJK36" s="548">
        <f>SUM($J$22:NJK33)-1</f>
        <v>4.7269999999999985</v>
      </c>
      <c r="NJL36" s="548">
        <f>SUM($J$22:NJL33)-1</f>
        <v>4.7269999999999985</v>
      </c>
      <c r="NJM36" s="548">
        <f>SUM($J$22:NJM33)-1</f>
        <v>4.7269999999999985</v>
      </c>
      <c r="NJN36" s="548">
        <f>SUM($J$22:NJN33)-1</f>
        <v>4.7269999999999985</v>
      </c>
      <c r="NJO36" s="548">
        <f>SUM($J$22:NJO33)-1</f>
        <v>4.7269999999999985</v>
      </c>
      <c r="NJP36" s="548">
        <f>SUM($J$22:NJP33)-1</f>
        <v>4.7269999999999985</v>
      </c>
      <c r="NJQ36" s="548">
        <f>SUM($J$22:NJQ33)-1</f>
        <v>4.7269999999999985</v>
      </c>
      <c r="NJR36" s="548">
        <f>SUM($J$22:NJR33)-1</f>
        <v>4.7269999999999985</v>
      </c>
      <c r="NJS36" s="548">
        <f>SUM($J$22:NJS33)-1</f>
        <v>4.7269999999999985</v>
      </c>
      <c r="NJT36" s="548">
        <f>SUM($J$22:NJT33)-1</f>
        <v>4.7269999999999985</v>
      </c>
      <c r="NJU36" s="548">
        <f>SUM($J$22:NJU33)-1</f>
        <v>4.7269999999999985</v>
      </c>
      <c r="NJV36" s="548">
        <f>SUM($J$22:NJV33)-1</f>
        <v>4.7269999999999985</v>
      </c>
      <c r="NJW36" s="548">
        <f>SUM($J$22:NJW33)-1</f>
        <v>4.7269999999999985</v>
      </c>
      <c r="NJX36" s="548">
        <f>SUM($J$22:NJX33)-1</f>
        <v>4.7269999999999985</v>
      </c>
      <c r="NJY36" s="548">
        <f>SUM($J$22:NJY33)-1</f>
        <v>4.7269999999999985</v>
      </c>
      <c r="NJZ36" s="548">
        <f>SUM($J$22:NJZ33)-1</f>
        <v>4.7269999999999985</v>
      </c>
      <c r="NKA36" s="548">
        <f>SUM($J$22:NKA33)-1</f>
        <v>4.7269999999999985</v>
      </c>
      <c r="NKB36" s="548">
        <f>SUM($J$22:NKB33)-1</f>
        <v>4.7269999999999985</v>
      </c>
      <c r="NKC36" s="548">
        <f>SUM($J$22:NKC33)-1</f>
        <v>4.7269999999999985</v>
      </c>
      <c r="NKD36" s="548">
        <f>SUM($J$22:NKD33)-1</f>
        <v>4.7269999999999985</v>
      </c>
      <c r="NKE36" s="548">
        <f>SUM($J$22:NKE33)-1</f>
        <v>4.7269999999999985</v>
      </c>
      <c r="NKF36" s="548">
        <f>SUM($J$22:NKF33)-1</f>
        <v>4.7269999999999985</v>
      </c>
      <c r="NKG36" s="548">
        <f>SUM($J$22:NKG33)-1</f>
        <v>4.7269999999999985</v>
      </c>
      <c r="NKH36" s="548">
        <f>SUM($J$22:NKH33)-1</f>
        <v>4.7269999999999985</v>
      </c>
      <c r="NKI36" s="548">
        <f>SUM($J$22:NKI33)-1</f>
        <v>4.7269999999999985</v>
      </c>
      <c r="NKJ36" s="548">
        <f>SUM($J$22:NKJ33)-1</f>
        <v>4.7269999999999985</v>
      </c>
      <c r="NKK36" s="548">
        <f>SUM($J$22:NKK33)-1</f>
        <v>4.7269999999999985</v>
      </c>
      <c r="NKL36" s="548">
        <f>SUM($J$22:NKL33)-1</f>
        <v>4.7269999999999985</v>
      </c>
      <c r="NKM36" s="548">
        <f>SUM($J$22:NKM33)-1</f>
        <v>4.7269999999999985</v>
      </c>
      <c r="NKN36" s="548">
        <f>SUM($J$22:NKN33)-1</f>
        <v>4.7269999999999985</v>
      </c>
      <c r="NKO36" s="548">
        <f>SUM($J$22:NKO33)-1</f>
        <v>4.7269999999999985</v>
      </c>
      <c r="NKP36" s="548">
        <f>SUM($J$22:NKP33)-1</f>
        <v>4.7269999999999985</v>
      </c>
      <c r="NKQ36" s="548">
        <f>SUM($J$22:NKQ33)-1</f>
        <v>4.7269999999999985</v>
      </c>
      <c r="NKR36" s="548">
        <f>SUM($J$22:NKR33)-1</f>
        <v>4.7269999999999985</v>
      </c>
      <c r="NKS36" s="548">
        <f>SUM($J$22:NKS33)-1</f>
        <v>4.7269999999999985</v>
      </c>
      <c r="NKT36" s="548">
        <f>SUM($J$22:NKT33)-1</f>
        <v>4.7269999999999985</v>
      </c>
      <c r="NKU36" s="548">
        <f>SUM($J$22:NKU33)-1</f>
        <v>4.7269999999999985</v>
      </c>
      <c r="NKV36" s="548">
        <f>SUM($J$22:NKV33)-1</f>
        <v>4.7269999999999985</v>
      </c>
      <c r="NKW36" s="548">
        <f>SUM($J$22:NKW33)-1</f>
        <v>4.7269999999999985</v>
      </c>
      <c r="NKX36" s="548">
        <f>SUM($J$22:NKX33)-1</f>
        <v>4.7269999999999985</v>
      </c>
      <c r="NKY36" s="548">
        <f>SUM($J$22:NKY33)-1</f>
        <v>4.7269999999999985</v>
      </c>
      <c r="NKZ36" s="548">
        <f>SUM($J$22:NKZ33)-1</f>
        <v>4.7269999999999985</v>
      </c>
      <c r="NLA36" s="548">
        <f>SUM($J$22:NLA33)-1</f>
        <v>4.7269999999999985</v>
      </c>
      <c r="NLB36" s="548">
        <f>SUM($J$22:NLB33)-1</f>
        <v>4.7269999999999985</v>
      </c>
      <c r="NLC36" s="548">
        <f>SUM($J$22:NLC33)-1</f>
        <v>4.7269999999999985</v>
      </c>
      <c r="NLD36" s="548">
        <f>SUM($J$22:NLD33)-1</f>
        <v>4.7269999999999985</v>
      </c>
      <c r="NLE36" s="548">
        <f>SUM($J$22:NLE33)-1</f>
        <v>4.7269999999999985</v>
      </c>
      <c r="NLF36" s="548">
        <f>SUM($J$22:NLF33)-1</f>
        <v>4.7269999999999985</v>
      </c>
      <c r="NLG36" s="548">
        <f>SUM($J$22:NLG33)-1</f>
        <v>4.7269999999999985</v>
      </c>
      <c r="NLH36" s="548">
        <f>SUM($J$22:NLH33)-1</f>
        <v>4.7269999999999985</v>
      </c>
      <c r="NLI36" s="548">
        <f>SUM($J$22:NLI33)-1</f>
        <v>4.7269999999999985</v>
      </c>
      <c r="NLJ36" s="548">
        <f>SUM($J$22:NLJ33)-1</f>
        <v>4.7269999999999985</v>
      </c>
      <c r="NLK36" s="548">
        <f>SUM($J$22:NLK33)-1</f>
        <v>4.7269999999999985</v>
      </c>
      <c r="NLL36" s="548">
        <f>SUM($J$22:NLL33)-1</f>
        <v>4.7269999999999985</v>
      </c>
      <c r="NLM36" s="548">
        <f>SUM($J$22:NLM33)-1</f>
        <v>4.7269999999999985</v>
      </c>
      <c r="NLN36" s="548">
        <f>SUM($J$22:NLN33)-1</f>
        <v>4.7269999999999985</v>
      </c>
      <c r="NLO36" s="548">
        <f>SUM($J$22:NLO33)-1</f>
        <v>4.7269999999999985</v>
      </c>
      <c r="NLP36" s="548">
        <f>SUM($J$22:NLP33)-1</f>
        <v>4.7269999999999985</v>
      </c>
      <c r="NLQ36" s="548">
        <f>SUM($J$22:NLQ33)-1</f>
        <v>4.7269999999999985</v>
      </c>
      <c r="NLR36" s="548">
        <f>SUM($J$22:NLR33)-1</f>
        <v>4.7269999999999985</v>
      </c>
      <c r="NLS36" s="548">
        <f>SUM($J$22:NLS33)-1</f>
        <v>4.7269999999999985</v>
      </c>
      <c r="NLT36" s="548">
        <f>SUM($J$22:NLT33)-1</f>
        <v>4.7269999999999985</v>
      </c>
      <c r="NLU36" s="548">
        <f>SUM($J$22:NLU33)-1</f>
        <v>4.7269999999999985</v>
      </c>
      <c r="NLV36" s="548">
        <f>SUM($J$22:NLV33)-1</f>
        <v>4.7269999999999985</v>
      </c>
      <c r="NLW36" s="548">
        <f>SUM($J$22:NLW33)-1</f>
        <v>4.7269999999999985</v>
      </c>
      <c r="NLX36" s="548">
        <f>SUM($J$22:NLX33)-1</f>
        <v>4.7269999999999985</v>
      </c>
      <c r="NLY36" s="548">
        <f>SUM($J$22:NLY33)-1</f>
        <v>4.7269999999999985</v>
      </c>
      <c r="NLZ36" s="548">
        <f>SUM($J$22:NLZ33)-1</f>
        <v>4.7269999999999985</v>
      </c>
      <c r="NMA36" s="548">
        <f>SUM($J$22:NMA33)-1</f>
        <v>4.7269999999999985</v>
      </c>
      <c r="NMB36" s="548">
        <f>SUM($J$22:NMB33)-1</f>
        <v>4.7269999999999985</v>
      </c>
      <c r="NMC36" s="548">
        <f>SUM($J$22:NMC33)-1</f>
        <v>4.7269999999999985</v>
      </c>
      <c r="NMD36" s="548">
        <f>SUM($J$22:NMD33)-1</f>
        <v>4.7269999999999985</v>
      </c>
      <c r="NME36" s="548">
        <f>SUM($J$22:NME33)-1</f>
        <v>4.7269999999999985</v>
      </c>
      <c r="NMF36" s="548">
        <f>SUM($J$22:NMF33)-1</f>
        <v>4.7269999999999985</v>
      </c>
      <c r="NMG36" s="548">
        <f>SUM($J$22:NMG33)-1</f>
        <v>4.7269999999999985</v>
      </c>
      <c r="NMH36" s="548">
        <f>SUM($J$22:NMH33)-1</f>
        <v>4.7269999999999985</v>
      </c>
      <c r="NMI36" s="548">
        <f>SUM($J$22:NMI33)-1</f>
        <v>4.7269999999999985</v>
      </c>
      <c r="NMJ36" s="548">
        <f>SUM($J$22:NMJ33)-1</f>
        <v>4.7269999999999985</v>
      </c>
      <c r="NMK36" s="548">
        <f>SUM($J$22:NMK33)-1</f>
        <v>4.7269999999999985</v>
      </c>
      <c r="NML36" s="548">
        <f>SUM($J$22:NML33)-1</f>
        <v>4.7269999999999985</v>
      </c>
      <c r="NMM36" s="548">
        <f>SUM($J$22:NMM33)-1</f>
        <v>4.7269999999999985</v>
      </c>
      <c r="NMN36" s="548">
        <f>SUM($J$22:NMN33)-1</f>
        <v>4.7269999999999985</v>
      </c>
      <c r="NMO36" s="548">
        <f>SUM($J$22:NMO33)-1</f>
        <v>4.7269999999999985</v>
      </c>
      <c r="NMP36" s="548">
        <f>SUM($J$22:NMP33)-1</f>
        <v>4.7269999999999985</v>
      </c>
      <c r="NMQ36" s="548">
        <f>SUM($J$22:NMQ33)-1</f>
        <v>4.7269999999999985</v>
      </c>
      <c r="NMR36" s="548">
        <f>SUM($J$22:NMR33)-1</f>
        <v>4.7269999999999985</v>
      </c>
      <c r="NMS36" s="548">
        <f>SUM($J$22:NMS33)-1</f>
        <v>4.7269999999999985</v>
      </c>
      <c r="NMT36" s="548">
        <f>SUM($J$22:NMT33)-1</f>
        <v>4.7269999999999985</v>
      </c>
      <c r="NMU36" s="548">
        <f>SUM($J$22:NMU33)-1</f>
        <v>4.7269999999999985</v>
      </c>
      <c r="NMV36" s="548">
        <f>SUM($J$22:NMV33)-1</f>
        <v>4.7269999999999985</v>
      </c>
      <c r="NMW36" s="548">
        <f>SUM($J$22:NMW33)-1</f>
        <v>4.7269999999999985</v>
      </c>
      <c r="NMX36" s="548">
        <f>SUM($J$22:NMX33)-1</f>
        <v>4.7269999999999985</v>
      </c>
      <c r="NMY36" s="548">
        <f>SUM($J$22:NMY33)-1</f>
        <v>4.7269999999999985</v>
      </c>
      <c r="NMZ36" s="548">
        <f>SUM($J$22:NMZ33)-1</f>
        <v>4.7269999999999985</v>
      </c>
      <c r="NNA36" s="548">
        <f>SUM($J$22:NNA33)-1</f>
        <v>4.7269999999999985</v>
      </c>
      <c r="NNB36" s="548">
        <f>SUM($J$22:NNB33)-1</f>
        <v>4.7269999999999985</v>
      </c>
      <c r="NNC36" s="548">
        <f>SUM($J$22:NNC33)-1</f>
        <v>4.7269999999999985</v>
      </c>
      <c r="NND36" s="548">
        <f>SUM($J$22:NND33)-1</f>
        <v>4.7269999999999985</v>
      </c>
      <c r="NNE36" s="548">
        <f>SUM($J$22:NNE33)-1</f>
        <v>4.7269999999999985</v>
      </c>
      <c r="NNF36" s="548">
        <f>SUM($J$22:NNF33)-1</f>
        <v>4.7269999999999985</v>
      </c>
      <c r="NNG36" s="548">
        <f>SUM($J$22:NNG33)-1</f>
        <v>4.7269999999999985</v>
      </c>
      <c r="NNH36" s="548">
        <f>SUM($J$22:NNH33)-1</f>
        <v>4.7269999999999985</v>
      </c>
      <c r="NNI36" s="548">
        <f>SUM($J$22:NNI33)-1</f>
        <v>4.7269999999999985</v>
      </c>
      <c r="NNJ36" s="548">
        <f>SUM($J$22:NNJ33)-1</f>
        <v>4.7269999999999985</v>
      </c>
      <c r="NNK36" s="548">
        <f>SUM($J$22:NNK33)-1</f>
        <v>4.7269999999999985</v>
      </c>
      <c r="NNL36" s="548">
        <f>SUM($J$22:NNL33)-1</f>
        <v>4.7269999999999985</v>
      </c>
      <c r="NNM36" s="548">
        <f>SUM($J$22:NNM33)-1</f>
        <v>4.7269999999999985</v>
      </c>
      <c r="NNN36" s="548">
        <f>SUM($J$22:NNN33)-1</f>
        <v>4.7269999999999985</v>
      </c>
      <c r="NNO36" s="548">
        <f>SUM($J$22:NNO33)-1</f>
        <v>4.7269999999999985</v>
      </c>
      <c r="NNP36" s="548">
        <f>SUM($J$22:NNP33)-1</f>
        <v>4.7269999999999985</v>
      </c>
      <c r="NNQ36" s="548">
        <f>SUM($J$22:NNQ33)-1</f>
        <v>4.7269999999999985</v>
      </c>
      <c r="NNR36" s="548">
        <f>SUM($J$22:NNR33)-1</f>
        <v>4.7269999999999985</v>
      </c>
      <c r="NNS36" s="548">
        <f>SUM($J$22:NNS33)-1</f>
        <v>4.7269999999999985</v>
      </c>
      <c r="NNT36" s="548">
        <f>SUM($J$22:NNT33)-1</f>
        <v>4.7269999999999985</v>
      </c>
      <c r="NNU36" s="548">
        <f>SUM($J$22:NNU33)-1</f>
        <v>4.7269999999999985</v>
      </c>
      <c r="NNV36" s="548">
        <f>SUM($J$22:NNV33)-1</f>
        <v>4.7269999999999985</v>
      </c>
      <c r="NNW36" s="548">
        <f>SUM($J$22:NNW33)-1</f>
        <v>4.7269999999999985</v>
      </c>
      <c r="NNX36" s="548">
        <f>SUM($J$22:NNX33)-1</f>
        <v>4.7269999999999985</v>
      </c>
      <c r="NNY36" s="548">
        <f>SUM($J$22:NNY33)-1</f>
        <v>4.7269999999999985</v>
      </c>
      <c r="NNZ36" s="548">
        <f>SUM($J$22:NNZ33)-1</f>
        <v>4.7269999999999985</v>
      </c>
      <c r="NOA36" s="548">
        <f>SUM($J$22:NOA33)-1</f>
        <v>4.7269999999999985</v>
      </c>
      <c r="NOB36" s="548">
        <f>SUM($J$22:NOB33)-1</f>
        <v>4.7269999999999985</v>
      </c>
      <c r="NOC36" s="548">
        <f>SUM($J$22:NOC33)-1</f>
        <v>4.7269999999999985</v>
      </c>
      <c r="NOD36" s="548">
        <f>SUM($J$22:NOD33)-1</f>
        <v>4.7269999999999985</v>
      </c>
      <c r="NOE36" s="548">
        <f>SUM($J$22:NOE33)-1</f>
        <v>4.7269999999999985</v>
      </c>
      <c r="NOF36" s="548">
        <f>SUM($J$22:NOF33)-1</f>
        <v>4.7269999999999985</v>
      </c>
      <c r="NOG36" s="548">
        <f>SUM($J$22:NOG33)-1</f>
        <v>4.7269999999999985</v>
      </c>
      <c r="NOH36" s="548">
        <f>SUM($J$22:NOH33)-1</f>
        <v>4.7269999999999985</v>
      </c>
      <c r="NOI36" s="548">
        <f>SUM($J$22:NOI33)-1</f>
        <v>4.7269999999999985</v>
      </c>
      <c r="NOJ36" s="548">
        <f>SUM($J$22:NOJ33)-1</f>
        <v>4.7269999999999985</v>
      </c>
      <c r="NOK36" s="548">
        <f>SUM($J$22:NOK33)-1</f>
        <v>4.7269999999999985</v>
      </c>
      <c r="NOL36" s="548">
        <f>SUM($J$22:NOL33)-1</f>
        <v>4.7269999999999985</v>
      </c>
      <c r="NOM36" s="548">
        <f>SUM($J$22:NOM33)-1</f>
        <v>4.7269999999999985</v>
      </c>
      <c r="NON36" s="548">
        <f>SUM($J$22:NON33)-1</f>
        <v>4.7269999999999985</v>
      </c>
      <c r="NOO36" s="548">
        <f>SUM($J$22:NOO33)-1</f>
        <v>4.7269999999999985</v>
      </c>
      <c r="NOP36" s="548">
        <f>SUM($J$22:NOP33)-1</f>
        <v>4.7269999999999985</v>
      </c>
      <c r="NOQ36" s="548">
        <f>SUM($J$22:NOQ33)-1</f>
        <v>4.7269999999999985</v>
      </c>
      <c r="NOR36" s="548">
        <f>SUM($J$22:NOR33)-1</f>
        <v>4.7269999999999985</v>
      </c>
      <c r="NOS36" s="548">
        <f>SUM($J$22:NOS33)-1</f>
        <v>4.7269999999999985</v>
      </c>
      <c r="NOT36" s="548">
        <f>SUM($J$22:NOT33)-1</f>
        <v>4.7269999999999985</v>
      </c>
      <c r="NOU36" s="548">
        <f>SUM($J$22:NOU33)-1</f>
        <v>4.7269999999999985</v>
      </c>
      <c r="NOV36" s="548">
        <f>SUM($J$22:NOV33)-1</f>
        <v>4.7269999999999985</v>
      </c>
      <c r="NOW36" s="548">
        <f>SUM($J$22:NOW33)-1</f>
        <v>4.7269999999999985</v>
      </c>
      <c r="NOX36" s="548">
        <f>SUM($J$22:NOX33)-1</f>
        <v>4.7269999999999985</v>
      </c>
      <c r="NOY36" s="548">
        <f>SUM($J$22:NOY33)-1</f>
        <v>4.7269999999999985</v>
      </c>
      <c r="NOZ36" s="548">
        <f>SUM($J$22:NOZ33)-1</f>
        <v>4.7269999999999985</v>
      </c>
      <c r="NPA36" s="548">
        <f>SUM($J$22:NPA33)-1</f>
        <v>4.7269999999999985</v>
      </c>
      <c r="NPB36" s="548">
        <f>SUM($J$22:NPB33)-1</f>
        <v>4.7269999999999985</v>
      </c>
      <c r="NPC36" s="548">
        <f>SUM($J$22:NPC33)-1</f>
        <v>4.7269999999999985</v>
      </c>
      <c r="NPD36" s="548">
        <f>SUM($J$22:NPD33)-1</f>
        <v>4.7269999999999985</v>
      </c>
      <c r="NPE36" s="548">
        <f>SUM($J$22:NPE33)-1</f>
        <v>4.7269999999999985</v>
      </c>
      <c r="NPF36" s="548">
        <f>SUM($J$22:NPF33)-1</f>
        <v>4.7269999999999985</v>
      </c>
      <c r="NPG36" s="548">
        <f>SUM($J$22:NPG33)-1</f>
        <v>4.7269999999999985</v>
      </c>
      <c r="NPH36" s="548">
        <f>SUM($J$22:NPH33)-1</f>
        <v>4.7269999999999985</v>
      </c>
      <c r="NPI36" s="548">
        <f>SUM($J$22:NPI33)-1</f>
        <v>4.7269999999999985</v>
      </c>
      <c r="NPJ36" s="548">
        <f>SUM($J$22:NPJ33)-1</f>
        <v>4.7269999999999985</v>
      </c>
      <c r="NPK36" s="548">
        <f>SUM($J$22:NPK33)-1</f>
        <v>4.7269999999999985</v>
      </c>
      <c r="NPL36" s="548">
        <f>SUM($J$22:NPL33)-1</f>
        <v>4.7269999999999985</v>
      </c>
      <c r="NPM36" s="548">
        <f>SUM($J$22:NPM33)-1</f>
        <v>4.7269999999999985</v>
      </c>
      <c r="NPN36" s="548">
        <f>SUM($J$22:NPN33)-1</f>
        <v>4.7269999999999985</v>
      </c>
      <c r="NPO36" s="548">
        <f>SUM($J$22:NPO33)-1</f>
        <v>4.7269999999999985</v>
      </c>
      <c r="NPP36" s="548">
        <f>SUM($J$22:NPP33)-1</f>
        <v>4.7269999999999985</v>
      </c>
      <c r="NPQ36" s="548">
        <f>SUM($J$22:NPQ33)-1</f>
        <v>4.7269999999999985</v>
      </c>
      <c r="NPR36" s="548">
        <f>SUM($J$22:NPR33)-1</f>
        <v>4.7269999999999985</v>
      </c>
      <c r="NPS36" s="548">
        <f>SUM($J$22:NPS33)-1</f>
        <v>4.7269999999999985</v>
      </c>
      <c r="NPT36" s="548">
        <f>SUM($J$22:NPT33)-1</f>
        <v>4.7269999999999985</v>
      </c>
      <c r="NPU36" s="548">
        <f>SUM($J$22:NPU33)-1</f>
        <v>4.7269999999999985</v>
      </c>
      <c r="NPV36" s="548">
        <f>SUM($J$22:NPV33)-1</f>
        <v>4.7269999999999985</v>
      </c>
      <c r="NPW36" s="548">
        <f>SUM($J$22:NPW33)-1</f>
        <v>4.7269999999999985</v>
      </c>
      <c r="NPX36" s="548">
        <f>SUM($J$22:NPX33)-1</f>
        <v>4.7269999999999985</v>
      </c>
      <c r="NPY36" s="548">
        <f>SUM($J$22:NPY33)-1</f>
        <v>4.7269999999999985</v>
      </c>
      <c r="NPZ36" s="548">
        <f>SUM($J$22:NPZ33)-1</f>
        <v>4.7269999999999985</v>
      </c>
      <c r="NQA36" s="548">
        <f>SUM($J$22:NQA33)-1</f>
        <v>4.7269999999999985</v>
      </c>
      <c r="NQB36" s="548">
        <f>SUM($J$22:NQB33)-1</f>
        <v>4.7269999999999985</v>
      </c>
      <c r="NQC36" s="548">
        <f>SUM($J$22:NQC33)-1</f>
        <v>4.7269999999999985</v>
      </c>
      <c r="NQD36" s="548">
        <f>SUM($J$22:NQD33)-1</f>
        <v>4.7269999999999985</v>
      </c>
      <c r="NQE36" s="548">
        <f>SUM($J$22:NQE33)-1</f>
        <v>4.7269999999999985</v>
      </c>
      <c r="NQF36" s="548">
        <f>SUM($J$22:NQF33)-1</f>
        <v>4.7269999999999985</v>
      </c>
      <c r="NQG36" s="548">
        <f>SUM($J$22:NQG33)-1</f>
        <v>4.7269999999999985</v>
      </c>
      <c r="NQH36" s="548">
        <f>SUM($J$22:NQH33)-1</f>
        <v>4.7269999999999985</v>
      </c>
      <c r="NQI36" s="548">
        <f>SUM($J$22:NQI33)-1</f>
        <v>4.7269999999999985</v>
      </c>
      <c r="NQJ36" s="548">
        <f>SUM($J$22:NQJ33)-1</f>
        <v>4.7269999999999985</v>
      </c>
      <c r="NQK36" s="548">
        <f>SUM($J$22:NQK33)-1</f>
        <v>4.7269999999999985</v>
      </c>
      <c r="NQL36" s="548">
        <f>SUM($J$22:NQL33)-1</f>
        <v>4.7269999999999985</v>
      </c>
      <c r="NQM36" s="548">
        <f>SUM($J$22:NQM33)-1</f>
        <v>4.7269999999999985</v>
      </c>
      <c r="NQN36" s="548">
        <f>SUM($J$22:NQN33)-1</f>
        <v>4.7269999999999985</v>
      </c>
      <c r="NQO36" s="548">
        <f>SUM($J$22:NQO33)-1</f>
        <v>4.7269999999999985</v>
      </c>
      <c r="NQP36" s="548">
        <f>SUM($J$22:NQP33)-1</f>
        <v>4.7269999999999985</v>
      </c>
      <c r="NQQ36" s="548">
        <f>SUM($J$22:NQQ33)-1</f>
        <v>4.7269999999999985</v>
      </c>
      <c r="NQR36" s="548">
        <f>SUM($J$22:NQR33)-1</f>
        <v>4.7269999999999985</v>
      </c>
      <c r="NQS36" s="548">
        <f>SUM($J$22:NQS33)-1</f>
        <v>4.7269999999999985</v>
      </c>
      <c r="NQT36" s="548">
        <f>SUM($J$22:NQT33)-1</f>
        <v>4.7269999999999985</v>
      </c>
      <c r="NQU36" s="548">
        <f>SUM($J$22:NQU33)-1</f>
        <v>4.7269999999999985</v>
      </c>
      <c r="NQV36" s="548">
        <f>SUM($J$22:NQV33)-1</f>
        <v>4.7269999999999985</v>
      </c>
      <c r="NQW36" s="548">
        <f>SUM($J$22:NQW33)-1</f>
        <v>4.7269999999999985</v>
      </c>
      <c r="NQX36" s="548">
        <f>SUM($J$22:NQX33)-1</f>
        <v>4.7269999999999985</v>
      </c>
      <c r="NQY36" s="548">
        <f>SUM($J$22:NQY33)-1</f>
        <v>4.7269999999999985</v>
      </c>
      <c r="NQZ36" s="548">
        <f>SUM($J$22:NQZ33)-1</f>
        <v>4.7269999999999985</v>
      </c>
      <c r="NRA36" s="548">
        <f>SUM($J$22:NRA33)-1</f>
        <v>4.7269999999999985</v>
      </c>
      <c r="NRB36" s="548">
        <f>SUM($J$22:NRB33)-1</f>
        <v>4.7269999999999985</v>
      </c>
      <c r="NRC36" s="548">
        <f>SUM($J$22:NRC33)-1</f>
        <v>4.7269999999999985</v>
      </c>
      <c r="NRD36" s="548">
        <f>SUM($J$22:NRD33)-1</f>
        <v>4.7269999999999985</v>
      </c>
      <c r="NRE36" s="548">
        <f>SUM($J$22:NRE33)-1</f>
        <v>4.7269999999999985</v>
      </c>
      <c r="NRF36" s="548">
        <f>SUM($J$22:NRF33)-1</f>
        <v>4.7269999999999985</v>
      </c>
      <c r="NRG36" s="548">
        <f>SUM($J$22:NRG33)-1</f>
        <v>4.7269999999999985</v>
      </c>
      <c r="NRH36" s="548">
        <f>SUM($J$22:NRH33)-1</f>
        <v>4.7269999999999985</v>
      </c>
      <c r="NRI36" s="548">
        <f>SUM($J$22:NRI33)-1</f>
        <v>4.7269999999999985</v>
      </c>
      <c r="NRJ36" s="548">
        <f>SUM($J$22:NRJ33)-1</f>
        <v>4.7269999999999985</v>
      </c>
      <c r="NRK36" s="548">
        <f>SUM($J$22:NRK33)-1</f>
        <v>4.7269999999999985</v>
      </c>
      <c r="NRL36" s="548">
        <f>SUM($J$22:NRL33)-1</f>
        <v>4.7269999999999985</v>
      </c>
      <c r="NRM36" s="548">
        <f>SUM($J$22:NRM33)-1</f>
        <v>4.7269999999999985</v>
      </c>
      <c r="NRN36" s="548">
        <f>SUM($J$22:NRN33)-1</f>
        <v>4.7269999999999985</v>
      </c>
      <c r="NRO36" s="548">
        <f>SUM($J$22:NRO33)-1</f>
        <v>4.7269999999999985</v>
      </c>
      <c r="NRP36" s="548">
        <f>SUM($J$22:NRP33)-1</f>
        <v>4.7269999999999985</v>
      </c>
      <c r="NRQ36" s="548">
        <f>SUM($J$22:NRQ33)-1</f>
        <v>4.7269999999999985</v>
      </c>
      <c r="NRR36" s="548">
        <f>SUM($J$22:NRR33)-1</f>
        <v>4.7269999999999985</v>
      </c>
      <c r="NRS36" s="548">
        <f>SUM($J$22:NRS33)-1</f>
        <v>4.7269999999999985</v>
      </c>
      <c r="NRT36" s="548">
        <f>SUM($J$22:NRT33)-1</f>
        <v>4.7269999999999985</v>
      </c>
      <c r="NRU36" s="548">
        <f>SUM($J$22:NRU33)-1</f>
        <v>4.7269999999999985</v>
      </c>
      <c r="NRV36" s="548">
        <f>SUM($J$22:NRV33)-1</f>
        <v>4.7269999999999985</v>
      </c>
      <c r="NRW36" s="548">
        <f>SUM($J$22:NRW33)-1</f>
        <v>4.7269999999999985</v>
      </c>
      <c r="NRX36" s="548">
        <f>SUM($J$22:NRX33)-1</f>
        <v>4.7269999999999985</v>
      </c>
      <c r="NRY36" s="548">
        <f>SUM($J$22:NRY33)-1</f>
        <v>4.7269999999999985</v>
      </c>
      <c r="NRZ36" s="548">
        <f>SUM($J$22:NRZ33)-1</f>
        <v>4.7269999999999985</v>
      </c>
      <c r="NSA36" s="548">
        <f>SUM($J$22:NSA33)-1</f>
        <v>4.7269999999999985</v>
      </c>
      <c r="NSB36" s="548">
        <f>SUM($J$22:NSB33)-1</f>
        <v>4.7269999999999985</v>
      </c>
      <c r="NSC36" s="548">
        <f>SUM($J$22:NSC33)-1</f>
        <v>4.7269999999999985</v>
      </c>
      <c r="NSD36" s="548">
        <f>SUM($J$22:NSD33)-1</f>
        <v>4.7269999999999985</v>
      </c>
      <c r="NSE36" s="548">
        <f>SUM($J$22:NSE33)-1</f>
        <v>4.7269999999999985</v>
      </c>
      <c r="NSF36" s="548">
        <f>SUM($J$22:NSF33)-1</f>
        <v>4.7269999999999985</v>
      </c>
      <c r="NSG36" s="548">
        <f>SUM($J$22:NSG33)-1</f>
        <v>4.7269999999999985</v>
      </c>
      <c r="NSH36" s="548">
        <f>SUM($J$22:NSH33)-1</f>
        <v>4.7269999999999985</v>
      </c>
      <c r="NSI36" s="548">
        <f>SUM($J$22:NSI33)-1</f>
        <v>4.7269999999999985</v>
      </c>
      <c r="NSJ36" s="548">
        <f>SUM($J$22:NSJ33)-1</f>
        <v>4.7269999999999985</v>
      </c>
      <c r="NSK36" s="548">
        <f>SUM($J$22:NSK33)-1</f>
        <v>4.7269999999999985</v>
      </c>
      <c r="NSL36" s="548">
        <f>SUM($J$22:NSL33)-1</f>
        <v>4.7269999999999985</v>
      </c>
      <c r="NSM36" s="548">
        <f>SUM($J$22:NSM33)-1</f>
        <v>4.7269999999999985</v>
      </c>
      <c r="NSN36" s="548">
        <f>SUM($J$22:NSN33)-1</f>
        <v>4.7269999999999985</v>
      </c>
      <c r="NSO36" s="548">
        <f>SUM($J$22:NSO33)-1</f>
        <v>4.7269999999999985</v>
      </c>
      <c r="NSP36" s="548">
        <f>SUM($J$22:NSP33)-1</f>
        <v>4.7269999999999985</v>
      </c>
      <c r="NSQ36" s="548">
        <f>SUM($J$22:NSQ33)-1</f>
        <v>4.7269999999999985</v>
      </c>
      <c r="NSR36" s="548">
        <f>SUM($J$22:NSR33)-1</f>
        <v>4.7269999999999985</v>
      </c>
      <c r="NSS36" s="548">
        <f>SUM($J$22:NSS33)-1</f>
        <v>4.7269999999999985</v>
      </c>
      <c r="NST36" s="548">
        <f>SUM($J$22:NST33)-1</f>
        <v>4.7269999999999985</v>
      </c>
      <c r="NSU36" s="548">
        <f>SUM($J$22:NSU33)-1</f>
        <v>4.7269999999999985</v>
      </c>
      <c r="NSV36" s="548">
        <f>SUM($J$22:NSV33)-1</f>
        <v>4.7269999999999985</v>
      </c>
      <c r="NSW36" s="548">
        <f>SUM($J$22:NSW33)-1</f>
        <v>4.7269999999999985</v>
      </c>
      <c r="NSX36" s="548">
        <f>SUM($J$22:NSX33)-1</f>
        <v>4.7269999999999985</v>
      </c>
      <c r="NSY36" s="548">
        <f>SUM($J$22:NSY33)-1</f>
        <v>4.7269999999999985</v>
      </c>
      <c r="NSZ36" s="548">
        <f>SUM($J$22:NSZ33)-1</f>
        <v>4.7269999999999985</v>
      </c>
      <c r="NTA36" s="548">
        <f>SUM($J$22:NTA33)-1</f>
        <v>4.7269999999999985</v>
      </c>
      <c r="NTB36" s="548">
        <f>SUM($J$22:NTB33)-1</f>
        <v>4.7269999999999985</v>
      </c>
      <c r="NTC36" s="548">
        <f>SUM($J$22:NTC33)-1</f>
        <v>4.7269999999999985</v>
      </c>
      <c r="NTD36" s="548">
        <f>SUM($J$22:NTD33)-1</f>
        <v>4.7269999999999985</v>
      </c>
      <c r="NTE36" s="548">
        <f>SUM($J$22:NTE33)-1</f>
        <v>4.7269999999999985</v>
      </c>
      <c r="NTF36" s="548">
        <f>SUM($J$22:NTF33)-1</f>
        <v>4.7269999999999985</v>
      </c>
      <c r="NTG36" s="548">
        <f>SUM($J$22:NTG33)-1</f>
        <v>4.7269999999999985</v>
      </c>
      <c r="NTH36" s="548">
        <f>SUM($J$22:NTH33)-1</f>
        <v>4.7269999999999985</v>
      </c>
      <c r="NTI36" s="548">
        <f>SUM($J$22:NTI33)-1</f>
        <v>4.7269999999999985</v>
      </c>
      <c r="NTJ36" s="548">
        <f>SUM($J$22:NTJ33)-1</f>
        <v>4.7269999999999985</v>
      </c>
      <c r="NTK36" s="548">
        <f>SUM($J$22:NTK33)-1</f>
        <v>4.7269999999999985</v>
      </c>
      <c r="NTL36" s="548">
        <f>SUM($J$22:NTL33)-1</f>
        <v>4.7269999999999985</v>
      </c>
      <c r="NTM36" s="548">
        <f>SUM($J$22:NTM33)-1</f>
        <v>4.7269999999999985</v>
      </c>
      <c r="NTN36" s="548">
        <f>SUM($J$22:NTN33)-1</f>
        <v>4.7269999999999985</v>
      </c>
      <c r="NTO36" s="548">
        <f>SUM($J$22:NTO33)-1</f>
        <v>4.7269999999999985</v>
      </c>
      <c r="NTP36" s="548">
        <f>SUM($J$22:NTP33)-1</f>
        <v>4.7269999999999985</v>
      </c>
      <c r="NTQ36" s="548">
        <f>SUM($J$22:NTQ33)-1</f>
        <v>4.7269999999999985</v>
      </c>
      <c r="NTR36" s="548">
        <f>SUM($J$22:NTR33)-1</f>
        <v>4.7269999999999985</v>
      </c>
      <c r="NTS36" s="548">
        <f>SUM($J$22:NTS33)-1</f>
        <v>4.7269999999999985</v>
      </c>
      <c r="NTT36" s="548">
        <f>SUM($J$22:NTT33)-1</f>
        <v>4.7269999999999985</v>
      </c>
      <c r="NTU36" s="548">
        <f>SUM($J$22:NTU33)-1</f>
        <v>4.7269999999999985</v>
      </c>
      <c r="NTV36" s="548">
        <f>SUM($J$22:NTV33)-1</f>
        <v>4.7269999999999985</v>
      </c>
      <c r="NTW36" s="548">
        <f>SUM($J$22:NTW33)-1</f>
        <v>4.7269999999999985</v>
      </c>
      <c r="NTX36" s="548">
        <f>SUM($J$22:NTX33)-1</f>
        <v>4.7269999999999985</v>
      </c>
      <c r="NTY36" s="548">
        <f>SUM($J$22:NTY33)-1</f>
        <v>4.7269999999999985</v>
      </c>
      <c r="NTZ36" s="548">
        <f>SUM($J$22:NTZ33)-1</f>
        <v>4.7269999999999985</v>
      </c>
      <c r="NUA36" s="548">
        <f>SUM($J$22:NUA33)-1</f>
        <v>4.7269999999999985</v>
      </c>
      <c r="NUB36" s="548">
        <f>SUM($J$22:NUB33)-1</f>
        <v>4.7269999999999985</v>
      </c>
      <c r="NUC36" s="548">
        <f>SUM($J$22:NUC33)-1</f>
        <v>4.7269999999999985</v>
      </c>
      <c r="NUD36" s="548">
        <f>SUM($J$22:NUD33)-1</f>
        <v>4.7269999999999985</v>
      </c>
      <c r="NUE36" s="548">
        <f>SUM($J$22:NUE33)-1</f>
        <v>4.7269999999999985</v>
      </c>
      <c r="NUF36" s="548">
        <f>SUM($J$22:NUF33)-1</f>
        <v>4.7269999999999985</v>
      </c>
      <c r="NUG36" s="548">
        <f>SUM($J$22:NUG33)-1</f>
        <v>4.7269999999999985</v>
      </c>
      <c r="NUH36" s="548">
        <f>SUM($J$22:NUH33)-1</f>
        <v>4.7269999999999985</v>
      </c>
      <c r="NUI36" s="548">
        <f>SUM($J$22:NUI33)-1</f>
        <v>4.7269999999999985</v>
      </c>
      <c r="NUJ36" s="548">
        <f>SUM($J$22:NUJ33)-1</f>
        <v>4.7269999999999985</v>
      </c>
      <c r="NUK36" s="548">
        <f>SUM($J$22:NUK33)-1</f>
        <v>4.7269999999999985</v>
      </c>
      <c r="NUL36" s="548">
        <f>SUM($J$22:NUL33)-1</f>
        <v>4.7269999999999985</v>
      </c>
      <c r="NUM36" s="548">
        <f>SUM($J$22:NUM33)-1</f>
        <v>4.7269999999999985</v>
      </c>
      <c r="NUN36" s="548">
        <f>SUM($J$22:NUN33)-1</f>
        <v>4.7269999999999985</v>
      </c>
      <c r="NUO36" s="548">
        <f>SUM($J$22:NUO33)-1</f>
        <v>4.7269999999999985</v>
      </c>
      <c r="NUP36" s="548">
        <f>SUM($J$22:NUP33)-1</f>
        <v>4.7269999999999985</v>
      </c>
      <c r="NUQ36" s="548">
        <f>SUM($J$22:NUQ33)-1</f>
        <v>4.7269999999999985</v>
      </c>
      <c r="NUR36" s="548">
        <f>SUM($J$22:NUR33)-1</f>
        <v>4.7269999999999985</v>
      </c>
      <c r="NUS36" s="548">
        <f>SUM($J$22:NUS33)-1</f>
        <v>4.7269999999999985</v>
      </c>
      <c r="NUT36" s="548">
        <f>SUM($J$22:NUT33)-1</f>
        <v>4.7269999999999985</v>
      </c>
      <c r="NUU36" s="548">
        <f>SUM($J$22:NUU33)-1</f>
        <v>4.7269999999999985</v>
      </c>
      <c r="NUV36" s="548">
        <f>SUM($J$22:NUV33)-1</f>
        <v>4.7269999999999985</v>
      </c>
      <c r="NUW36" s="548">
        <f>SUM($J$22:NUW33)-1</f>
        <v>4.7269999999999985</v>
      </c>
      <c r="NUX36" s="548">
        <f>SUM($J$22:NUX33)-1</f>
        <v>4.7269999999999985</v>
      </c>
      <c r="NUY36" s="548">
        <f>SUM($J$22:NUY33)-1</f>
        <v>4.7269999999999985</v>
      </c>
      <c r="NUZ36" s="548">
        <f>SUM($J$22:NUZ33)-1</f>
        <v>4.7269999999999985</v>
      </c>
      <c r="NVA36" s="548">
        <f>SUM($J$22:NVA33)-1</f>
        <v>4.7269999999999985</v>
      </c>
      <c r="NVB36" s="548">
        <f>SUM($J$22:NVB33)-1</f>
        <v>4.7269999999999985</v>
      </c>
      <c r="NVC36" s="548">
        <f>SUM($J$22:NVC33)-1</f>
        <v>4.7269999999999985</v>
      </c>
      <c r="NVD36" s="548">
        <f>SUM($J$22:NVD33)-1</f>
        <v>4.7269999999999985</v>
      </c>
      <c r="NVE36" s="548">
        <f>SUM($J$22:NVE33)-1</f>
        <v>4.7269999999999985</v>
      </c>
      <c r="NVF36" s="548">
        <f>SUM($J$22:NVF33)-1</f>
        <v>4.7269999999999985</v>
      </c>
      <c r="NVG36" s="548">
        <f>SUM($J$22:NVG33)-1</f>
        <v>4.7269999999999985</v>
      </c>
      <c r="NVH36" s="548">
        <f>SUM($J$22:NVH33)-1</f>
        <v>4.7269999999999985</v>
      </c>
      <c r="NVI36" s="548">
        <f>SUM($J$22:NVI33)-1</f>
        <v>4.7269999999999985</v>
      </c>
      <c r="NVJ36" s="548">
        <f>SUM($J$22:NVJ33)-1</f>
        <v>4.7269999999999985</v>
      </c>
      <c r="NVK36" s="548">
        <f>SUM($J$22:NVK33)-1</f>
        <v>4.7269999999999985</v>
      </c>
      <c r="NVL36" s="548">
        <f>SUM($J$22:NVL33)-1</f>
        <v>4.7269999999999985</v>
      </c>
      <c r="NVM36" s="548">
        <f>SUM($J$22:NVM33)-1</f>
        <v>4.7269999999999985</v>
      </c>
      <c r="NVN36" s="548">
        <f>SUM($J$22:NVN33)-1</f>
        <v>4.7269999999999985</v>
      </c>
      <c r="NVO36" s="548">
        <f>SUM($J$22:NVO33)-1</f>
        <v>4.7269999999999985</v>
      </c>
      <c r="NVP36" s="548">
        <f>SUM($J$22:NVP33)-1</f>
        <v>4.7269999999999985</v>
      </c>
      <c r="NVQ36" s="548">
        <f>SUM($J$22:NVQ33)-1</f>
        <v>4.7269999999999985</v>
      </c>
      <c r="NVR36" s="548">
        <f>SUM($J$22:NVR33)-1</f>
        <v>4.7269999999999985</v>
      </c>
      <c r="NVS36" s="548">
        <f>SUM($J$22:NVS33)-1</f>
        <v>4.7269999999999985</v>
      </c>
      <c r="NVT36" s="548">
        <f>SUM($J$22:NVT33)-1</f>
        <v>4.7269999999999985</v>
      </c>
      <c r="NVU36" s="548">
        <f>SUM($J$22:NVU33)-1</f>
        <v>4.7269999999999985</v>
      </c>
      <c r="NVV36" s="548">
        <f>SUM($J$22:NVV33)-1</f>
        <v>4.7269999999999985</v>
      </c>
      <c r="NVW36" s="548">
        <f>SUM($J$22:NVW33)-1</f>
        <v>4.7269999999999985</v>
      </c>
      <c r="NVX36" s="548">
        <f>SUM($J$22:NVX33)-1</f>
        <v>4.7269999999999985</v>
      </c>
      <c r="NVY36" s="548">
        <f>SUM($J$22:NVY33)-1</f>
        <v>4.7269999999999985</v>
      </c>
      <c r="NVZ36" s="548">
        <f>SUM($J$22:NVZ33)-1</f>
        <v>4.7269999999999985</v>
      </c>
      <c r="NWA36" s="548">
        <f>SUM($J$22:NWA33)-1</f>
        <v>4.7269999999999985</v>
      </c>
      <c r="NWB36" s="548">
        <f>SUM($J$22:NWB33)-1</f>
        <v>4.7269999999999985</v>
      </c>
      <c r="NWC36" s="548">
        <f>SUM($J$22:NWC33)-1</f>
        <v>4.7269999999999985</v>
      </c>
      <c r="NWD36" s="548">
        <f>SUM($J$22:NWD33)-1</f>
        <v>4.7269999999999985</v>
      </c>
      <c r="NWE36" s="548">
        <f>SUM($J$22:NWE33)-1</f>
        <v>4.7269999999999985</v>
      </c>
      <c r="NWF36" s="548">
        <f>SUM($J$22:NWF33)-1</f>
        <v>4.7269999999999985</v>
      </c>
      <c r="NWG36" s="548">
        <f>SUM($J$22:NWG33)-1</f>
        <v>4.7269999999999985</v>
      </c>
      <c r="NWH36" s="548">
        <f>SUM($J$22:NWH33)-1</f>
        <v>4.7269999999999985</v>
      </c>
      <c r="NWI36" s="548">
        <f>SUM($J$22:NWI33)-1</f>
        <v>4.7269999999999985</v>
      </c>
      <c r="NWJ36" s="548">
        <f>SUM($J$22:NWJ33)-1</f>
        <v>4.7269999999999985</v>
      </c>
      <c r="NWK36" s="548">
        <f>SUM($J$22:NWK33)-1</f>
        <v>4.7269999999999985</v>
      </c>
      <c r="NWL36" s="548">
        <f>SUM($J$22:NWL33)-1</f>
        <v>4.7269999999999985</v>
      </c>
      <c r="NWM36" s="548">
        <f>SUM($J$22:NWM33)-1</f>
        <v>4.7269999999999985</v>
      </c>
      <c r="NWN36" s="548">
        <f>SUM($J$22:NWN33)-1</f>
        <v>4.7269999999999985</v>
      </c>
      <c r="NWO36" s="548">
        <f>SUM($J$22:NWO33)-1</f>
        <v>4.7269999999999985</v>
      </c>
      <c r="NWP36" s="548">
        <f>SUM($J$22:NWP33)-1</f>
        <v>4.7269999999999985</v>
      </c>
      <c r="NWQ36" s="548">
        <f>SUM($J$22:NWQ33)-1</f>
        <v>4.7269999999999985</v>
      </c>
      <c r="NWR36" s="548">
        <f>SUM($J$22:NWR33)-1</f>
        <v>4.7269999999999985</v>
      </c>
      <c r="NWS36" s="548">
        <f>SUM($J$22:NWS33)-1</f>
        <v>4.7269999999999985</v>
      </c>
      <c r="NWT36" s="548">
        <f>SUM($J$22:NWT33)-1</f>
        <v>4.7269999999999985</v>
      </c>
      <c r="NWU36" s="548">
        <f>SUM($J$22:NWU33)-1</f>
        <v>4.7269999999999985</v>
      </c>
      <c r="NWV36" s="548">
        <f>SUM($J$22:NWV33)-1</f>
        <v>4.7269999999999985</v>
      </c>
      <c r="NWW36" s="548">
        <f>SUM($J$22:NWW33)-1</f>
        <v>4.7269999999999985</v>
      </c>
      <c r="NWX36" s="548">
        <f>SUM($J$22:NWX33)-1</f>
        <v>4.7269999999999985</v>
      </c>
      <c r="NWY36" s="548">
        <f>SUM($J$22:NWY33)-1</f>
        <v>4.7269999999999985</v>
      </c>
      <c r="NWZ36" s="548">
        <f>SUM($J$22:NWZ33)-1</f>
        <v>4.7269999999999985</v>
      </c>
      <c r="NXA36" s="548">
        <f>SUM($J$22:NXA33)-1</f>
        <v>4.7269999999999985</v>
      </c>
      <c r="NXB36" s="548">
        <f>SUM($J$22:NXB33)-1</f>
        <v>4.7269999999999985</v>
      </c>
      <c r="NXC36" s="548">
        <f>SUM($J$22:NXC33)-1</f>
        <v>4.7269999999999985</v>
      </c>
      <c r="NXD36" s="548">
        <f>SUM($J$22:NXD33)-1</f>
        <v>4.7269999999999985</v>
      </c>
      <c r="NXE36" s="548">
        <f>SUM($J$22:NXE33)-1</f>
        <v>4.7269999999999985</v>
      </c>
      <c r="NXF36" s="548">
        <f>SUM($J$22:NXF33)-1</f>
        <v>4.7269999999999985</v>
      </c>
      <c r="NXG36" s="548">
        <f>SUM($J$22:NXG33)-1</f>
        <v>4.7269999999999985</v>
      </c>
      <c r="NXH36" s="548">
        <f>SUM($J$22:NXH33)-1</f>
        <v>4.7269999999999985</v>
      </c>
      <c r="NXI36" s="548">
        <f>SUM($J$22:NXI33)-1</f>
        <v>4.7269999999999985</v>
      </c>
      <c r="NXJ36" s="548">
        <f>SUM($J$22:NXJ33)-1</f>
        <v>4.7269999999999985</v>
      </c>
      <c r="NXK36" s="548">
        <f>SUM($J$22:NXK33)-1</f>
        <v>4.7269999999999985</v>
      </c>
      <c r="NXL36" s="548">
        <f>SUM($J$22:NXL33)-1</f>
        <v>4.7269999999999985</v>
      </c>
      <c r="NXM36" s="548">
        <f>SUM($J$22:NXM33)-1</f>
        <v>4.7269999999999985</v>
      </c>
      <c r="NXN36" s="548">
        <f>SUM($J$22:NXN33)-1</f>
        <v>4.7269999999999985</v>
      </c>
      <c r="NXO36" s="548">
        <f>SUM($J$22:NXO33)-1</f>
        <v>4.7269999999999985</v>
      </c>
      <c r="NXP36" s="548">
        <f>SUM($J$22:NXP33)-1</f>
        <v>4.7269999999999985</v>
      </c>
      <c r="NXQ36" s="548">
        <f>SUM($J$22:NXQ33)-1</f>
        <v>4.7269999999999985</v>
      </c>
      <c r="NXR36" s="548">
        <f>SUM($J$22:NXR33)-1</f>
        <v>4.7269999999999985</v>
      </c>
      <c r="NXS36" s="548">
        <f>SUM($J$22:NXS33)-1</f>
        <v>4.7269999999999985</v>
      </c>
      <c r="NXT36" s="548">
        <f>SUM($J$22:NXT33)-1</f>
        <v>4.7269999999999985</v>
      </c>
      <c r="NXU36" s="548">
        <f>SUM($J$22:NXU33)-1</f>
        <v>4.7269999999999985</v>
      </c>
      <c r="NXV36" s="548">
        <f>SUM($J$22:NXV33)-1</f>
        <v>4.7269999999999985</v>
      </c>
      <c r="NXW36" s="548">
        <f>SUM($J$22:NXW33)-1</f>
        <v>4.7269999999999985</v>
      </c>
      <c r="NXX36" s="548">
        <f>SUM($J$22:NXX33)-1</f>
        <v>4.7269999999999985</v>
      </c>
      <c r="NXY36" s="548">
        <f>SUM($J$22:NXY33)-1</f>
        <v>4.7269999999999985</v>
      </c>
      <c r="NXZ36" s="548">
        <f>SUM($J$22:NXZ33)-1</f>
        <v>4.7269999999999985</v>
      </c>
      <c r="NYA36" s="548">
        <f>SUM($J$22:NYA33)-1</f>
        <v>4.7269999999999985</v>
      </c>
      <c r="NYB36" s="548">
        <f>SUM($J$22:NYB33)-1</f>
        <v>4.7269999999999985</v>
      </c>
      <c r="NYC36" s="548">
        <f>SUM($J$22:NYC33)-1</f>
        <v>4.7269999999999985</v>
      </c>
      <c r="NYD36" s="548">
        <f>SUM($J$22:NYD33)-1</f>
        <v>4.7269999999999985</v>
      </c>
      <c r="NYE36" s="548">
        <f>SUM($J$22:NYE33)-1</f>
        <v>4.7269999999999985</v>
      </c>
      <c r="NYF36" s="548">
        <f>SUM($J$22:NYF33)-1</f>
        <v>4.7269999999999985</v>
      </c>
      <c r="NYG36" s="548">
        <f>SUM($J$22:NYG33)-1</f>
        <v>4.7269999999999985</v>
      </c>
      <c r="NYH36" s="548">
        <f>SUM($J$22:NYH33)-1</f>
        <v>4.7269999999999985</v>
      </c>
      <c r="NYI36" s="548">
        <f>SUM($J$22:NYI33)-1</f>
        <v>4.7269999999999985</v>
      </c>
      <c r="NYJ36" s="548">
        <f>SUM($J$22:NYJ33)-1</f>
        <v>4.7269999999999985</v>
      </c>
      <c r="NYK36" s="548">
        <f>SUM($J$22:NYK33)-1</f>
        <v>4.7269999999999985</v>
      </c>
      <c r="NYL36" s="548">
        <f>SUM($J$22:NYL33)-1</f>
        <v>4.7269999999999985</v>
      </c>
      <c r="NYM36" s="548">
        <f>SUM($J$22:NYM33)-1</f>
        <v>4.7269999999999985</v>
      </c>
      <c r="NYN36" s="548">
        <f>SUM($J$22:NYN33)-1</f>
        <v>4.7269999999999985</v>
      </c>
      <c r="NYO36" s="548">
        <f>SUM($J$22:NYO33)-1</f>
        <v>4.7269999999999985</v>
      </c>
      <c r="NYP36" s="548">
        <f>SUM($J$22:NYP33)-1</f>
        <v>4.7269999999999985</v>
      </c>
      <c r="NYQ36" s="548">
        <f>SUM($J$22:NYQ33)-1</f>
        <v>4.7269999999999985</v>
      </c>
      <c r="NYR36" s="548">
        <f>SUM($J$22:NYR33)-1</f>
        <v>4.7269999999999985</v>
      </c>
      <c r="NYS36" s="548">
        <f>SUM($J$22:NYS33)-1</f>
        <v>4.7269999999999985</v>
      </c>
      <c r="NYT36" s="548">
        <f>SUM($J$22:NYT33)-1</f>
        <v>4.7269999999999985</v>
      </c>
      <c r="NYU36" s="548">
        <f>SUM($J$22:NYU33)-1</f>
        <v>4.7269999999999985</v>
      </c>
      <c r="NYV36" s="548">
        <f>SUM($J$22:NYV33)-1</f>
        <v>4.7269999999999985</v>
      </c>
      <c r="NYW36" s="548">
        <f>SUM($J$22:NYW33)-1</f>
        <v>4.7269999999999985</v>
      </c>
      <c r="NYX36" s="548">
        <f>SUM($J$22:NYX33)-1</f>
        <v>4.7269999999999985</v>
      </c>
      <c r="NYY36" s="548">
        <f>SUM($J$22:NYY33)-1</f>
        <v>4.7269999999999985</v>
      </c>
      <c r="NYZ36" s="548">
        <f>SUM($J$22:NYZ33)-1</f>
        <v>4.7269999999999985</v>
      </c>
      <c r="NZA36" s="548">
        <f>SUM($J$22:NZA33)-1</f>
        <v>4.7269999999999985</v>
      </c>
      <c r="NZB36" s="548">
        <f>SUM($J$22:NZB33)-1</f>
        <v>4.7269999999999985</v>
      </c>
      <c r="NZC36" s="548">
        <f>SUM($J$22:NZC33)-1</f>
        <v>4.7269999999999985</v>
      </c>
      <c r="NZD36" s="548">
        <f>SUM($J$22:NZD33)-1</f>
        <v>4.7269999999999985</v>
      </c>
      <c r="NZE36" s="548">
        <f>SUM($J$22:NZE33)-1</f>
        <v>4.7269999999999985</v>
      </c>
      <c r="NZF36" s="548">
        <f>SUM($J$22:NZF33)-1</f>
        <v>4.7269999999999985</v>
      </c>
      <c r="NZG36" s="548">
        <f>SUM($J$22:NZG33)-1</f>
        <v>4.7269999999999985</v>
      </c>
      <c r="NZH36" s="548">
        <f>SUM($J$22:NZH33)-1</f>
        <v>4.7269999999999985</v>
      </c>
      <c r="NZI36" s="548">
        <f>SUM($J$22:NZI33)-1</f>
        <v>4.7269999999999985</v>
      </c>
      <c r="NZJ36" s="548">
        <f>SUM($J$22:NZJ33)-1</f>
        <v>4.7269999999999985</v>
      </c>
      <c r="NZK36" s="548">
        <f>SUM($J$22:NZK33)-1</f>
        <v>4.7269999999999985</v>
      </c>
      <c r="NZL36" s="548">
        <f>SUM($J$22:NZL33)-1</f>
        <v>4.7269999999999985</v>
      </c>
      <c r="NZM36" s="548">
        <f>SUM($J$22:NZM33)-1</f>
        <v>4.7269999999999985</v>
      </c>
      <c r="NZN36" s="548">
        <f>SUM($J$22:NZN33)-1</f>
        <v>4.7269999999999985</v>
      </c>
      <c r="NZO36" s="548">
        <f>SUM($J$22:NZO33)-1</f>
        <v>4.7269999999999985</v>
      </c>
      <c r="NZP36" s="548">
        <f>SUM($J$22:NZP33)-1</f>
        <v>4.7269999999999985</v>
      </c>
      <c r="NZQ36" s="548">
        <f>SUM($J$22:NZQ33)-1</f>
        <v>4.7269999999999985</v>
      </c>
      <c r="NZR36" s="548">
        <f>SUM($J$22:NZR33)-1</f>
        <v>4.7269999999999985</v>
      </c>
      <c r="NZS36" s="548">
        <f>SUM($J$22:NZS33)-1</f>
        <v>4.7269999999999985</v>
      </c>
      <c r="NZT36" s="548">
        <f>SUM($J$22:NZT33)-1</f>
        <v>4.7269999999999985</v>
      </c>
      <c r="NZU36" s="548">
        <f>SUM($J$22:NZU33)-1</f>
        <v>4.7269999999999985</v>
      </c>
      <c r="NZV36" s="548">
        <f>SUM($J$22:NZV33)-1</f>
        <v>4.7269999999999985</v>
      </c>
      <c r="NZW36" s="548">
        <f>SUM($J$22:NZW33)-1</f>
        <v>4.7269999999999985</v>
      </c>
      <c r="NZX36" s="548">
        <f>SUM($J$22:NZX33)-1</f>
        <v>4.7269999999999985</v>
      </c>
      <c r="NZY36" s="548">
        <f>SUM($J$22:NZY33)-1</f>
        <v>4.7269999999999985</v>
      </c>
      <c r="NZZ36" s="548">
        <f>SUM($J$22:NZZ33)-1</f>
        <v>4.7269999999999985</v>
      </c>
      <c r="OAA36" s="548">
        <f>SUM($J$22:OAA33)-1</f>
        <v>4.7269999999999985</v>
      </c>
      <c r="OAB36" s="548">
        <f>SUM($J$22:OAB33)-1</f>
        <v>4.7269999999999985</v>
      </c>
      <c r="OAC36" s="548">
        <f>SUM($J$22:OAC33)-1</f>
        <v>4.7269999999999985</v>
      </c>
      <c r="OAD36" s="548">
        <f>SUM($J$22:OAD33)-1</f>
        <v>4.7269999999999985</v>
      </c>
      <c r="OAE36" s="548">
        <f>SUM($J$22:OAE33)-1</f>
        <v>4.7269999999999985</v>
      </c>
      <c r="OAF36" s="548">
        <f>SUM($J$22:OAF33)-1</f>
        <v>4.7269999999999985</v>
      </c>
      <c r="OAG36" s="548">
        <f>SUM($J$22:OAG33)-1</f>
        <v>4.7269999999999985</v>
      </c>
      <c r="OAH36" s="548">
        <f>SUM($J$22:OAH33)-1</f>
        <v>4.7269999999999985</v>
      </c>
      <c r="OAI36" s="548">
        <f>SUM($J$22:OAI33)-1</f>
        <v>4.7269999999999985</v>
      </c>
      <c r="OAJ36" s="548">
        <f>SUM($J$22:OAJ33)-1</f>
        <v>4.7269999999999985</v>
      </c>
      <c r="OAK36" s="548">
        <f>SUM($J$22:OAK33)-1</f>
        <v>4.7269999999999985</v>
      </c>
      <c r="OAL36" s="548">
        <f>SUM($J$22:OAL33)-1</f>
        <v>4.7269999999999985</v>
      </c>
      <c r="OAM36" s="548">
        <f>SUM($J$22:OAM33)-1</f>
        <v>4.7269999999999985</v>
      </c>
      <c r="OAN36" s="548">
        <f>SUM($J$22:OAN33)-1</f>
        <v>4.7269999999999985</v>
      </c>
      <c r="OAO36" s="548">
        <f>SUM($J$22:OAO33)-1</f>
        <v>4.7269999999999985</v>
      </c>
      <c r="OAP36" s="548">
        <f>SUM($J$22:OAP33)-1</f>
        <v>4.7269999999999985</v>
      </c>
      <c r="OAQ36" s="548">
        <f>SUM($J$22:OAQ33)-1</f>
        <v>4.7269999999999985</v>
      </c>
      <c r="OAR36" s="548">
        <f>SUM($J$22:OAR33)-1</f>
        <v>4.7269999999999985</v>
      </c>
      <c r="OAS36" s="548">
        <f>SUM($J$22:OAS33)-1</f>
        <v>4.7269999999999985</v>
      </c>
      <c r="OAT36" s="548">
        <f>SUM($J$22:OAT33)-1</f>
        <v>4.7269999999999985</v>
      </c>
      <c r="OAU36" s="548">
        <f>SUM($J$22:OAU33)-1</f>
        <v>4.7269999999999985</v>
      </c>
      <c r="OAV36" s="548">
        <f>SUM($J$22:OAV33)-1</f>
        <v>4.7269999999999985</v>
      </c>
      <c r="OAW36" s="548">
        <f>SUM($J$22:OAW33)-1</f>
        <v>4.7269999999999985</v>
      </c>
      <c r="OAX36" s="548">
        <f>SUM($J$22:OAX33)-1</f>
        <v>4.7269999999999985</v>
      </c>
      <c r="OAY36" s="548">
        <f>SUM($J$22:OAY33)-1</f>
        <v>4.7269999999999985</v>
      </c>
      <c r="OAZ36" s="548">
        <f>SUM($J$22:OAZ33)-1</f>
        <v>4.7269999999999985</v>
      </c>
      <c r="OBA36" s="548">
        <f>SUM($J$22:OBA33)-1</f>
        <v>4.7269999999999985</v>
      </c>
      <c r="OBB36" s="548">
        <f>SUM($J$22:OBB33)-1</f>
        <v>4.7269999999999985</v>
      </c>
      <c r="OBC36" s="548">
        <f>SUM($J$22:OBC33)-1</f>
        <v>4.7269999999999985</v>
      </c>
      <c r="OBD36" s="548">
        <f>SUM($J$22:OBD33)-1</f>
        <v>4.7269999999999985</v>
      </c>
      <c r="OBE36" s="548">
        <f>SUM($J$22:OBE33)-1</f>
        <v>4.7269999999999985</v>
      </c>
      <c r="OBF36" s="548">
        <f>SUM($J$22:OBF33)-1</f>
        <v>4.7269999999999985</v>
      </c>
      <c r="OBG36" s="548">
        <f>SUM($J$22:OBG33)-1</f>
        <v>4.7269999999999985</v>
      </c>
      <c r="OBH36" s="548">
        <f>SUM($J$22:OBH33)-1</f>
        <v>4.7269999999999985</v>
      </c>
      <c r="OBI36" s="548">
        <f>SUM($J$22:OBI33)-1</f>
        <v>4.7269999999999985</v>
      </c>
      <c r="OBJ36" s="548">
        <f>SUM($J$22:OBJ33)-1</f>
        <v>4.7269999999999985</v>
      </c>
      <c r="OBK36" s="548">
        <f>SUM($J$22:OBK33)-1</f>
        <v>4.7269999999999985</v>
      </c>
      <c r="OBL36" s="548">
        <f>SUM($J$22:OBL33)-1</f>
        <v>4.7269999999999985</v>
      </c>
      <c r="OBM36" s="548">
        <f>SUM($J$22:OBM33)-1</f>
        <v>4.7269999999999985</v>
      </c>
      <c r="OBN36" s="548">
        <f>SUM($J$22:OBN33)-1</f>
        <v>4.7269999999999985</v>
      </c>
      <c r="OBO36" s="548">
        <f>SUM($J$22:OBO33)-1</f>
        <v>4.7269999999999985</v>
      </c>
      <c r="OBP36" s="548">
        <f>SUM($J$22:OBP33)-1</f>
        <v>4.7269999999999985</v>
      </c>
      <c r="OBQ36" s="548">
        <f>SUM($J$22:OBQ33)-1</f>
        <v>4.7269999999999985</v>
      </c>
      <c r="OBR36" s="548">
        <f>SUM($J$22:OBR33)-1</f>
        <v>4.7269999999999985</v>
      </c>
      <c r="OBS36" s="548">
        <f>SUM($J$22:OBS33)-1</f>
        <v>4.7269999999999985</v>
      </c>
      <c r="OBT36" s="548">
        <f>SUM($J$22:OBT33)-1</f>
        <v>4.7269999999999985</v>
      </c>
      <c r="OBU36" s="548">
        <f>SUM($J$22:OBU33)-1</f>
        <v>4.7269999999999985</v>
      </c>
      <c r="OBV36" s="548">
        <f>SUM($J$22:OBV33)-1</f>
        <v>4.7269999999999985</v>
      </c>
      <c r="OBW36" s="548">
        <f>SUM($J$22:OBW33)-1</f>
        <v>4.7269999999999985</v>
      </c>
      <c r="OBX36" s="548">
        <f>SUM($J$22:OBX33)-1</f>
        <v>4.7269999999999985</v>
      </c>
      <c r="OBY36" s="548">
        <f>SUM($J$22:OBY33)-1</f>
        <v>4.7269999999999985</v>
      </c>
      <c r="OBZ36" s="548">
        <f>SUM($J$22:OBZ33)-1</f>
        <v>4.7269999999999985</v>
      </c>
      <c r="OCA36" s="548">
        <f>SUM($J$22:OCA33)-1</f>
        <v>4.7269999999999985</v>
      </c>
      <c r="OCB36" s="548">
        <f>SUM($J$22:OCB33)-1</f>
        <v>4.7269999999999985</v>
      </c>
      <c r="OCC36" s="548">
        <f>SUM($J$22:OCC33)-1</f>
        <v>4.7269999999999985</v>
      </c>
      <c r="OCD36" s="548">
        <f>SUM($J$22:OCD33)-1</f>
        <v>4.7269999999999985</v>
      </c>
      <c r="OCE36" s="548">
        <f>SUM($J$22:OCE33)-1</f>
        <v>4.7269999999999985</v>
      </c>
      <c r="OCF36" s="548">
        <f>SUM($J$22:OCF33)-1</f>
        <v>4.7269999999999985</v>
      </c>
      <c r="OCG36" s="548">
        <f>SUM($J$22:OCG33)-1</f>
        <v>4.7269999999999985</v>
      </c>
      <c r="OCH36" s="548">
        <f>SUM($J$22:OCH33)-1</f>
        <v>4.7269999999999985</v>
      </c>
      <c r="OCI36" s="548">
        <f>SUM($J$22:OCI33)-1</f>
        <v>4.7269999999999985</v>
      </c>
      <c r="OCJ36" s="548">
        <f>SUM($J$22:OCJ33)-1</f>
        <v>4.7269999999999985</v>
      </c>
      <c r="OCK36" s="548">
        <f>SUM($J$22:OCK33)-1</f>
        <v>4.7269999999999985</v>
      </c>
      <c r="OCL36" s="548">
        <f>SUM($J$22:OCL33)-1</f>
        <v>4.7269999999999985</v>
      </c>
      <c r="OCM36" s="548">
        <f>SUM($J$22:OCM33)-1</f>
        <v>4.7269999999999985</v>
      </c>
      <c r="OCN36" s="548">
        <f>SUM($J$22:OCN33)-1</f>
        <v>4.7269999999999985</v>
      </c>
      <c r="OCO36" s="548">
        <f>SUM($J$22:OCO33)-1</f>
        <v>4.7269999999999985</v>
      </c>
      <c r="OCP36" s="548">
        <f>SUM($J$22:OCP33)-1</f>
        <v>4.7269999999999985</v>
      </c>
      <c r="OCQ36" s="548">
        <f>SUM($J$22:OCQ33)-1</f>
        <v>4.7269999999999985</v>
      </c>
      <c r="OCR36" s="548">
        <f>SUM($J$22:OCR33)-1</f>
        <v>4.7269999999999985</v>
      </c>
      <c r="OCS36" s="548">
        <f>SUM($J$22:OCS33)-1</f>
        <v>4.7269999999999985</v>
      </c>
      <c r="OCT36" s="548">
        <f>SUM($J$22:OCT33)-1</f>
        <v>4.7269999999999985</v>
      </c>
      <c r="OCU36" s="548">
        <f>SUM($J$22:OCU33)-1</f>
        <v>4.7269999999999985</v>
      </c>
      <c r="OCV36" s="548">
        <f>SUM($J$22:OCV33)-1</f>
        <v>4.7269999999999985</v>
      </c>
      <c r="OCW36" s="548">
        <f>SUM($J$22:OCW33)-1</f>
        <v>4.7269999999999985</v>
      </c>
      <c r="OCX36" s="548">
        <f>SUM($J$22:OCX33)-1</f>
        <v>4.7269999999999985</v>
      </c>
      <c r="OCY36" s="548">
        <f>SUM($J$22:OCY33)-1</f>
        <v>4.7269999999999985</v>
      </c>
      <c r="OCZ36" s="548">
        <f>SUM($J$22:OCZ33)-1</f>
        <v>4.7269999999999985</v>
      </c>
      <c r="ODA36" s="548">
        <f>SUM($J$22:ODA33)-1</f>
        <v>4.7269999999999985</v>
      </c>
      <c r="ODB36" s="548">
        <f>SUM($J$22:ODB33)-1</f>
        <v>4.7269999999999985</v>
      </c>
      <c r="ODC36" s="548">
        <f>SUM($J$22:ODC33)-1</f>
        <v>4.7269999999999985</v>
      </c>
      <c r="ODD36" s="548">
        <f>SUM($J$22:ODD33)-1</f>
        <v>4.7269999999999985</v>
      </c>
      <c r="ODE36" s="548">
        <f>SUM($J$22:ODE33)-1</f>
        <v>4.7269999999999985</v>
      </c>
      <c r="ODF36" s="548">
        <f>SUM($J$22:ODF33)-1</f>
        <v>4.7269999999999985</v>
      </c>
      <c r="ODG36" s="548">
        <f>SUM($J$22:ODG33)-1</f>
        <v>4.7269999999999985</v>
      </c>
      <c r="ODH36" s="548">
        <f>SUM($J$22:ODH33)-1</f>
        <v>4.7269999999999985</v>
      </c>
      <c r="ODI36" s="548">
        <f>SUM($J$22:ODI33)-1</f>
        <v>4.7269999999999985</v>
      </c>
      <c r="ODJ36" s="548">
        <f>SUM($J$22:ODJ33)-1</f>
        <v>4.7269999999999985</v>
      </c>
      <c r="ODK36" s="548">
        <f>SUM($J$22:ODK33)-1</f>
        <v>4.7269999999999985</v>
      </c>
      <c r="ODL36" s="548">
        <f>SUM($J$22:ODL33)-1</f>
        <v>4.7269999999999985</v>
      </c>
      <c r="ODM36" s="548">
        <f>SUM($J$22:ODM33)-1</f>
        <v>4.7269999999999985</v>
      </c>
      <c r="ODN36" s="548">
        <f>SUM($J$22:ODN33)-1</f>
        <v>4.7269999999999985</v>
      </c>
      <c r="ODO36" s="548">
        <f>SUM($J$22:ODO33)-1</f>
        <v>4.7269999999999985</v>
      </c>
      <c r="ODP36" s="548">
        <f>SUM($J$22:ODP33)-1</f>
        <v>4.7269999999999985</v>
      </c>
      <c r="ODQ36" s="548">
        <f>SUM($J$22:ODQ33)-1</f>
        <v>4.7269999999999985</v>
      </c>
      <c r="ODR36" s="548">
        <f>SUM($J$22:ODR33)-1</f>
        <v>4.7269999999999985</v>
      </c>
      <c r="ODS36" s="548">
        <f>SUM($J$22:ODS33)-1</f>
        <v>4.7269999999999985</v>
      </c>
      <c r="ODT36" s="548">
        <f>SUM($J$22:ODT33)-1</f>
        <v>4.7269999999999985</v>
      </c>
      <c r="ODU36" s="548">
        <f>SUM($J$22:ODU33)-1</f>
        <v>4.7269999999999985</v>
      </c>
      <c r="ODV36" s="548">
        <f>SUM($J$22:ODV33)-1</f>
        <v>4.7269999999999985</v>
      </c>
      <c r="ODW36" s="548">
        <f>SUM($J$22:ODW33)-1</f>
        <v>4.7269999999999985</v>
      </c>
      <c r="ODX36" s="548">
        <f>SUM($J$22:ODX33)-1</f>
        <v>4.7269999999999985</v>
      </c>
      <c r="ODY36" s="548">
        <f>SUM($J$22:ODY33)-1</f>
        <v>4.7269999999999985</v>
      </c>
      <c r="ODZ36" s="548">
        <f>SUM($J$22:ODZ33)-1</f>
        <v>4.7269999999999985</v>
      </c>
      <c r="OEA36" s="548">
        <f>SUM($J$22:OEA33)-1</f>
        <v>4.7269999999999985</v>
      </c>
      <c r="OEB36" s="548">
        <f>SUM($J$22:OEB33)-1</f>
        <v>4.7269999999999985</v>
      </c>
      <c r="OEC36" s="548">
        <f>SUM($J$22:OEC33)-1</f>
        <v>4.7269999999999985</v>
      </c>
      <c r="OED36" s="548">
        <f>SUM($J$22:OED33)-1</f>
        <v>4.7269999999999985</v>
      </c>
      <c r="OEE36" s="548">
        <f>SUM($J$22:OEE33)-1</f>
        <v>4.7269999999999985</v>
      </c>
      <c r="OEF36" s="548">
        <f>SUM($J$22:OEF33)-1</f>
        <v>4.7269999999999985</v>
      </c>
      <c r="OEG36" s="548">
        <f>SUM($J$22:OEG33)-1</f>
        <v>4.7269999999999985</v>
      </c>
      <c r="OEH36" s="548">
        <f>SUM($J$22:OEH33)-1</f>
        <v>4.7269999999999985</v>
      </c>
      <c r="OEI36" s="548">
        <f>SUM($J$22:OEI33)-1</f>
        <v>4.7269999999999985</v>
      </c>
      <c r="OEJ36" s="548">
        <f>SUM($J$22:OEJ33)-1</f>
        <v>4.7269999999999985</v>
      </c>
      <c r="OEK36" s="548">
        <f>SUM($J$22:OEK33)-1</f>
        <v>4.7269999999999985</v>
      </c>
      <c r="OEL36" s="548">
        <f>SUM($J$22:OEL33)-1</f>
        <v>4.7269999999999985</v>
      </c>
      <c r="OEM36" s="548">
        <f>SUM($J$22:OEM33)-1</f>
        <v>4.7269999999999985</v>
      </c>
      <c r="OEN36" s="548">
        <f>SUM($J$22:OEN33)-1</f>
        <v>4.7269999999999985</v>
      </c>
      <c r="OEO36" s="548">
        <f>SUM($J$22:OEO33)-1</f>
        <v>4.7269999999999985</v>
      </c>
      <c r="OEP36" s="548">
        <f>SUM($J$22:OEP33)-1</f>
        <v>4.7269999999999985</v>
      </c>
      <c r="OEQ36" s="548">
        <f>SUM($J$22:OEQ33)-1</f>
        <v>4.7269999999999985</v>
      </c>
      <c r="OER36" s="548">
        <f>SUM($J$22:OER33)-1</f>
        <v>4.7269999999999985</v>
      </c>
      <c r="OES36" s="548">
        <f>SUM($J$22:OES33)-1</f>
        <v>4.7269999999999985</v>
      </c>
      <c r="OET36" s="548">
        <f>SUM($J$22:OET33)-1</f>
        <v>4.7269999999999985</v>
      </c>
      <c r="OEU36" s="548">
        <f>SUM($J$22:OEU33)-1</f>
        <v>4.7269999999999985</v>
      </c>
      <c r="OEV36" s="548">
        <f>SUM($J$22:OEV33)-1</f>
        <v>4.7269999999999985</v>
      </c>
      <c r="OEW36" s="548">
        <f>SUM($J$22:OEW33)-1</f>
        <v>4.7269999999999985</v>
      </c>
      <c r="OEX36" s="548">
        <f>SUM($J$22:OEX33)-1</f>
        <v>4.7269999999999985</v>
      </c>
      <c r="OEY36" s="548">
        <f>SUM($J$22:OEY33)-1</f>
        <v>4.7269999999999985</v>
      </c>
      <c r="OEZ36" s="548">
        <f>SUM($J$22:OEZ33)-1</f>
        <v>4.7269999999999985</v>
      </c>
      <c r="OFA36" s="548">
        <f>SUM($J$22:OFA33)-1</f>
        <v>4.7269999999999985</v>
      </c>
      <c r="OFB36" s="548">
        <f>SUM($J$22:OFB33)-1</f>
        <v>4.7269999999999985</v>
      </c>
      <c r="OFC36" s="548">
        <f>SUM($J$22:OFC33)-1</f>
        <v>4.7269999999999985</v>
      </c>
      <c r="OFD36" s="548">
        <f>SUM($J$22:OFD33)-1</f>
        <v>4.7269999999999985</v>
      </c>
      <c r="OFE36" s="548">
        <f>SUM($J$22:OFE33)-1</f>
        <v>4.7269999999999985</v>
      </c>
      <c r="OFF36" s="548">
        <f>SUM($J$22:OFF33)-1</f>
        <v>4.7269999999999985</v>
      </c>
      <c r="OFG36" s="548">
        <f>SUM($J$22:OFG33)-1</f>
        <v>4.7269999999999985</v>
      </c>
      <c r="OFH36" s="548">
        <f>SUM($J$22:OFH33)-1</f>
        <v>4.7269999999999985</v>
      </c>
      <c r="OFI36" s="548">
        <f>SUM($J$22:OFI33)-1</f>
        <v>4.7269999999999985</v>
      </c>
      <c r="OFJ36" s="548">
        <f>SUM($J$22:OFJ33)-1</f>
        <v>4.7269999999999985</v>
      </c>
      <c r="OFK36" s="548">
        <f>SUM($J$22:OFK33)-1</f>
        <v>4.7269999999999985</v>
      </c>
      <c r="OFL36" s="548">
        <f>SUM($J$22:OFL33)-1</f>
        <v>4.7269999999999985</v>
      </c>
      <c r="OFM36" s="548">
        <f>SUM($J$22:OFM33)-1</f>
        <v>4.7269999999999985</v>
      </c>
      <c r="OFN36" s="548">
        <f>SUM($J$22:OFN33)-1</f>
        <v>4.7269999999999985</v>
      </c>
      <c r="OFO36" s="548">
        <f>SUM($J$22:OFO33)-1</f>
        <v>4.7269999999999985</v>
      </c>
      <c r="OFP36" s="548">
        <f>SUM($J$22:OFP33)-1</f>
        <v>4.7269999999999985</v>
      </c>
      <c r="OFQ36" s="548">
        <f>SUM($J$22:OFQ33)-1</f>
        <v>4.7269999999999985</v>
      </c>
      <c r="OFR36" s="548">
        <f>SUM($J$22:OFR33)-1</f>
        <v>4.7269999999999985</v>
      </c>
      <c r="OFS36" s="548">
        <f>SUM($J$22:OFS33)-1</f>
        <v>4.7269999999999985</v>
      </c>
      <c r="OFT36" s="548">
        <f>SUM($J$22:OFT33)-1</f>
        <v>4.7269999999999985</v>
      </c>
      <c r="OFU36" s="548">
        <f>SUM($J$22:OFU33)-1</f>
        <v>4.7269999999999985</v>
      </c>
      <c r="OFV36" s="548">
        <f>SUM($J$22:OFV33)-1</f>
        <v>4.7269999999999985</v>
      </c>
      <c r="OFW36" s="548">
        <f>SUM($J$22:OFW33)-1</f>
        <v>4.7269999999999985</v>
      </c>
      <c r="OFX36" s="548">
        <f>SUM($J$22:OFX33)-1</f>
        <v>4.7269999999999985</v>
      </c>
      <c r="OFY36" s="548">
        <f>SUM($J$22:OFY33)-1</f>
        <v>4.7269999999999985</v>
      </c>
      <c r="OFZ36" s="548">
        <f>SUM($J$22:OFZ33)-1</f>
        <v>4.7269999999999985</v>
      </c>
      <c r="OGA36" s="548">
        <f>SUM($J$22:OGA33)-1</f>
        <v>4.7269999999999985</v>
      </c>
      <c r="OGB36" s="548">
        <f>SUM($J$22:OGB33)-1</f>
        <v>4.7269999999999985</v>
      </c>
      <c r="OGC36" s="548">
        <f>SUM($J$22:OGC33)-1</f>
        <v>4.7269999999999985</v>
      </c>
      <c r="OGD36" s="548">
        <f>SUM($J$22:OGD33)-1</f>
        <v>4.7269999999999985</v>
      </c>
      <c r="OGE36" s="548">
        <f>SUM($J$22:OGE33)-1</f>
        <v>4.7269999999999985</v>
      </c>
      <c r="OGF36" s="548">
        <f>SUM($J$22:OGF33)-1</f>
        <v>4.7269999999999985</v>
      </c>
      <c r="OGG36" s="548">
        <f>SUM($J$22:OGG33)-1</f>
        <v>4.7269999999999985</v>
      </c>
      <c r="OGH36" s="548">
        <f>SUM($J$22:OGH33)-1</f>
        <v>4.7269999999999985</v>
      </c>
      <c r="OGI36" s="548">
        <f>SUM($J$22:OGI33)-1</f>
        <v>4.7269999999999985</v>
      </c>
      <c r="OGJ36" s="548">
        <f>SUM($J$22:OGJ33)-1</f>
        <v>4.7269999999999985</v>
      </c>
      <c r="OGK36" s="548">
        <f>SUM($J$22:OGK33)-1</f>
        <v>4.7269999999999985</v>
      </c>
      <c r="OGL36" s="548">
        <f>SUM($J$22:OGL33)-1</f>
        <v>4.7269999999999985</v>
      </c>
      <c r="OGM36" s="548">
        <f>SUM($J$22:OGM33)-1</f>
        <v>4.7269999999999985</v>
      </c>
      <c r="OGN36" s="548">
        <f>SUM($J$22:OGN33)-1</f>
        <v>4.7269999999999985</v>
      </c>
      <c r="OGO36" s="548">
        <f>SUM($J$22:OGO33)-1</f>
        <v>4.7269999999999985</v>
      </c>
      <c r="OGP36" s="548">
        <f>SUM($J$22:OGP33)-1</f>
        <v>4.7269999999999985</v>
      </c>
      <c r="OGQ36" s="548">
        <f>SUM($J$22:OGQ33)-1</f>
        <v>4.7269999999999985</v>
      </c>
      <c r="OGR36" s="548">
        <f>SUM($J$22:OGR33)-1</f>
        <v>4.7269999999999985</v>
      </c>
      <c r="OGS36" s="548">
        <f>SUM($J$22:OGS33)-1</f>
        <v>4.7269999999999985</v>
      </c>
      <c r="OGT36" s="548">
        <f>SUM($J$22:OGT33)-1</f>
        <v>4.7269999999999985</v>
      </c>
      <c r="OGU36" s="548">
        <f>SUM($J$22:OGU33)-1</f>
        <v>4.7269999999999985</v>
      </c>
      <c r="OGV36" s="548">
        <f>SUM($J$22:OGV33)-1</f>
        <v>4.7269999999999985</v>
      </c>
      <c r="OGW36" s="548">
        <f>SUM($J$22:OGW33)-1</f>
        <v>4.7269999999999985</v>
      </c>
      <c r="OGX36" s="548">
        <f>SUM($J$22:OGX33)-1</f>
        <v>4.7269999999999985</v>
      </c>
      <c r="OGY36" s="548">
        <f>SUM($J$22:OGY33)-1</f>
        <v>4.7269999999999985</v>
      </c>
      <c r="OGZ36" s="548">
        <f>SUM($J$22:OGZ33)-1</f>
        <v>4.7269999999999985</v>
      </c>
      <c r="OHA36" s="548">
        <f>SUM($J$22:OHA33)-1</f>
        <v>4.7269999999999985</v>
      </c>
      <c r="OHB36" s="548">
        <f>SUM($J$22:OHB33)-1</f>
        <v>4.7269999999999985</v>
      </c>
      <c r="OHC36" s="548">
        <f>SUM($J$22:OHC33)-1</f>
        <v>4.7269999999999985</v>
      </c>
      <c r="OHD36" s="548">
        <f>SUM($J$22:OHD33)-1</f>
        <v>4.7269999999999985</v>
      </c>
      <c r="OHE36" s="548">
        <f>SUM($J$22:OHE33)-1</f>
        <v>4.7269999999999985</v>
      </c>
      <c r="OHF36" s="548">
        <f>SUM($J$22:OHF33)-1</f>
        <v>4.7269999999999985</v>
      </c>
      <c r="OHG36" s="548">
        <f>SUM($J$22:OHG33)-1</f>
        <v>4.7269999999999985</v>
      </c>
      <c r="OHH36" s="548">
        <f>SUM($J$22:OHH33)-1</f>
        <v>4.7269999999999985</v>
      </c>
      <c r="OHI36" s="548">
        <f>SUM($J$22:OHI33)-1</f>
        <v>4.7269999999999985</v>
      </c>
      <c r="OHJ36" s="548">
        <f>SUM($J$22:OHJ33)-1</f>
        <v>4.7269999999999985</v>
      </c>
      <c r="OHK36" s="548">
        <f>SUM($J$22:OHK33)-1</f>
        <v>4.7269999999999985</v>
      </c>
      <c r="OHL36" s="548">
        <f>SUM($J$22:OHL33)-1</f>
        <v>4.7269999999999985</v>
      </c>
      <c r="OHM36" s="548">
        <f>SUM($J$22:OHM33)-1</f>
        <v>4.7269999999999985</v>
      </c>
      <c r="OHN36" s="548">
        <f>SUM($J$22:OHN33)-1</f>
        <v>4.7269999999999985</v>
      </c>
      <c r="OHO36" s="548">
        <f>SUM($J$22:OHO33)-1</f>
        <v>4.7269999999999985</v>
      </c>
      <c r="OHP36" s="548">
        <f>SUM($J$22:OHP33)-1</f>
        <v>4.7269999999999985</v>
      </c>
      <c r="OHQ36" s="548">
        <f>SUM($J$22:OHQ33)-1</f>
        <v>4.7269999999999985</v>
      </c>
      <c r="OHR36" s="548">
        <f>SUM($J$22:OHR33)-1</f>
        <v>4.7269999999999985</v>
      </c>
      <c r="OHS36" s="548">
        <f>SUM($J$22:OHS33)-1</f>
        <v>4.7269999999999985</v>
      </c>
      <c r="OHT36" s="548">
        <f>SUM($J$22:OHT33)-1</f>
        <v>4.7269999999999985</v>
      </c>
      <c r="OHU36" s="548">
        <f>SUM($J$22:OHU33)-1</f>
        <v>4.7269999999999985</v>
      </c>
      <c r="OHV36" s="548">
        <f>SUM($J$22:OHV33)-1</f>
        <v>4.7269999999999985</v>
      </c>
      <c r="OHW36" s="548">
        <f>SUM($J$22:OHW33)-1</f>
        <v>4.7269999999999985</v>
      </c>
      <c r="OHX36" s="548">
        <f>SUM($J$22:OHX33)-1</f>
        <v>4.7269999999999985</v>
      </c>
      <c r="OHY36" s="548">
        <f>SUM($J$22:OHY33)-1</f>
        <v>4.7269999999999985</v>
      </c>
      <c r="OHZ36" s="548">
        <f>SUM($J$22:OHZ33)-1</f>
        <v>4.7269999999999985</v>
      </c>
      <c r="OIA36" s="548">
        <f>SUM($J$22:OIA33)-1</f>
        <v>4.7269999999999985</v>
      </c>
      <c r="OIB36" s="548">
        <f>SUM($J$22:OIB33)-1</f>
        <v>4.7269999999999985</v>
      </c>
      <c r="OIC36" s="548">
        <f>SUM($J$22:OIC33)-1</f>
        <v>4.7269999999999985</v>
      </c>
      <c r="OID36" s="548">
        <f>SUM($J$22:OID33)-1</f>
        <v>4.7269999999999985</v>
      </c>
      <c r="OIE36" s="548">
        <f>SUM($J$22:OIE33)-1</f>
        <v>4.7269999999999985</v>
      </c>
      <c r="OIF36" s="548">
        <f>SUM($J$22:OIF33)-1</f>
        <v>4.7269999999999985</v>
      </c>
      <c r="OIG36" s="548">
        <f>SUM($J$22:OIG33)-1</f>
        <v>4.7269999999999985</v>
      </c>
      <c r="OIH36" s="548">
        <f>SUM($J$22:OIH33)-1</f>
        <v>4.7269999999999985</v>
      </c>
      <c r="OII36" s="548">
        <f>SUM($J$22:OII33)-1</f>
        <v>4.7269999999999985</v>
      </c>
      <c r="OIJ36" s="548">
        <f>SUM($J$22:OIJ33)-1</f>
        <v>4.7269999999999985</v>
      </c>
      <c r="OIK36" s="548">
        <f>SUM($J$22:OIK33)-1</f>
        <v>4.7269999999999985</v>
      </c>
      <c r="OIL36" s="548">
        <f>SUM($J$22:OIL33)-1</f>
        <v>4.7269999999999985</v>
      </c>
      <c r="OIM36" s="548">
        <f>SUM($J$22:OIM33)-1</f>
        <v>4.7269999999999985</v>
      </c>
      <c r="OIN36" s="548">
        <f>SUM($J$22:OIN33)-1</f>
        <v>4.7269999999999985</v>
      </c>
      <c r="OIO36" s="548">
        <f>SUM($J$22:OIO33)-1</f>
        <v>4.7269999999999985</v>
      </c>
      <c r="OIP36" s="548">
        <f>SUM($J$22:OIP33)-1</f>
        <v>4.7269999999999985</v>
      </c>
      <c r="OIQ36" s="548">
        <f>SUM($J$22:OIQ33)-1</f>
        <v>4.7269999999999985</v>
      </c>
      <c r="OIR36" s="548">
        <f>SUM($J$22:OIR33)-1</f>
        <v>4.7269999999999985</v>
      </c>
      <c r="OIS36" s="548">
        <f>SUM($J$22:OIS33)-1</f>
        <v>4.7269999999999985</v>
      </c>
      <c r="OIT36" s="548">
        <f>SUM($J$22:OIT33)-1</f>
        <v>4.7269999999999985</v>
      </c>
      <c r="OIU36" s="548">
        <f>SUM($J$22:OIU33)-1</f>
        <v>4.7269999999999985</v>
      </c>
      <c r="OIV36" s="548">
        <f>SUM($J$22:OIV33)-1</f>
        <v>4.7269999999999985</v>
      </c>
      <c r="OIW36" s="548">
        <f>SUM($J$22:OIW33)-1</f>
        <v>4.7269999999999985</v>
      </c>
      <c r="OIX36" s="548">
        <f>SUM($J$22:OIX33)-1</f>
        <v>4.7269999999999985</v>
      </c>
      <c r="OIY36" s="548">
        <f>SUM($J$22:OIY33)-1</f>
        <v>4.7269999999999985</v>
      </c>
      <c r="OIZ36" s="548">
        <f>SUM($J$22:OIZ33)-1</f>
        <v>4.7269999999999985</v>
      </c>
      <c r="OJA36" s="548">
        <f>SUM($J$22:OJA33)-1</f>
        <v>4.7269999999999985</v>
      </c>
      <c r="OJB36" s="548">
        <f>SUM($J$22:OJB33)-1</f>
        <v>4.7269999999999985</v>
      </c>
      <c r="OJC36" s="548">
        <f>SUM($J$22:OJC33)-1</f>
        <v>4.7269999999999985</v>
      </c>
      <c r="OJD36" s="548">
        <f>SUM($J$22:OJD33)-1</f>
        <v>4.7269999999999985</v>
      </c>
      <c r="OJE36" s="548">
        <f>SUM($J$22:OJE33)-1</f>
        <v>4.7269999999999985</v>
      </c>
      <c r="OJF36" s="548">
        <f>SUM($J$22:OJF33)-1</f>
        <v>4.7269999999999985</v>
      </c>
      <c r="OJG36" s="548">
        <f>SUM($J$22:OJG33)-1</f>
        <v>4.7269999999999985</v>
      </c>
      <c r="OJH36" s="548">
        <f>SUM($J$22:OJH33)-1</f>
        <v>4.7269999999999985</v>
      </c>
      <c r="OJI36" s="548">
        <f>SUM($J$22:OJI33)-1</f>
        <v>4.7269999999999985</v>
      </c>
      <c r="OJJ36" s="548">
        <f>SUM($J$22:OJJ33)-1</f>
        <v>4.7269999999999985</v>
      </c>
      <c r="OJK36" s="548">
        <f>SUM($J$22:OJK33)-1</f>
        <v>4.7269999999999985</v>
      </c>
      <c r="OJL36" s="548">
        <f>SUM($J$22:OJL33)-1</f>
        <v>4.7269999999999985</v>
      </c>
      <c r="OJM36" s="548">
        <f>SUM($J$22:OJM33)-1</f>
        <v>4.7269999999999985</v>
      </c>
      <c r="OJN36" s="548">
        <f>SUM($J$22:OJN33)-1</f>
        <v>4.7269999999999985</v>
      </c>
      <c r="OJO36" s="548">
        <f>SUM($J$22:OJO33)-1</f>
        <v>4.7269999999999985</v>
      </c>
      <c r="OJP36" s="548">
        <f>SUM($J$22:OJP33)-1</f>
        <v>4.7269999999999985</v>
      </c>
      <c r="OJQ36" s="548">
        <f>SUM($J$22:OJQ33)-1</f>
        <v>4.7269999999999985</v>
      </c>
      <c r="OJR36" s="548">
        <f>SUM($J$22:OJR33)-1</f>
        <v>4.7269999999999985</v>
      </c>
      <c r="OJS36" s="548">
        <f>SUM($J$22:OJS33)-1</f>
        <v>4.7269999999999985</v>
      </c>
      <c r="OJT36" s="548">
        <f>SUM($J$22:OJT33)-1</f>
        <v>4.7269999999999985</v>
      </c>
      <c r="OJU36" s="548">
        <f>SUM($J$22:OJU33)-1</f>
        <v>4.7269999999999985</v>
      </c>
      <c r="OJV36" s="548">
        <f>SUM($J$22:OJV33)-1</f>
        <v>4.7269999999999985</v>
      </c>
      <c r="OJW36" s="548">
        <f>SUM($J$22:OJW33)-1</f>
        <v>4.7269999999999985</v>
      </c>
      <c r="OJX36" s="548">
        <f>SUM($J$22:OJX33)-1</f>
        <v>4.7269999999999985</v>
      </c>
      <c r="OJY36" s="548">
        <f>SUM($J$22:OJY33)-1</f>
        <v>4.7269999999999985</v>
      </c>
      <c r="OJZ36" s="548">
        <f>SUM($J$22:OJZ33)-1</f>
        <v>4.7269999999999985</v>
      </c>
      <c r="OKA36" s="548">
        <f>SUM($J$22:OKA33)-1</f>
        <v>4.7269999999999985</v>
      </c>
      <c r="OKB36" s="548">
        <f>SUM($J$22:OKB33)-1</f>
        <v>4.7269999999999985</v>
      </c>
      <c r="OKC36" s="548">
        <f>SUM($J$22:OKC33)-1</f>
        <v>4.7269999999999985</v>
      </c>
      <c r="OKD36" s="548">
        <f>SUM($J$22:OKD33)-1</f>
        <v>4.7269999999999985</v>
      </c>
      <c r="OKE36" s="548">
        <f>SUM($J$22:OKE33)-1</f>
        <v>4.7269999999999985</v>
      </c>
      <c r="OKF36" s="548">
        <f>SUM($J$22:OKF33)-1</f>
        <v>4.7269999999999985</v>
      </c>
      <c r="OKG36" s="548">
        <f>SUM($J$22:OKG33)-1</f>
        <v>4.7269999999999985</v>
      </c>
      <c r="OKH36" s="548">
        <f>SUM($J$22:OKH33)-1</f>
        <v>4.7269999999999985</v>
      </c>
      <c r="OKI36" s="548">
        <f>SUM($J$22:OKI33)-1</f>
        <v>4.7269999999999985</v>
      </c>
      <c r="OKJ36" s="548">
        <f>SUM($J$22:OKJ33)-1</f>
        <v>4.7269999999999985</v>
      </c>
      <c r="OKK36" s="548">
        <f>SUM($J$22:OKK33)-1</f>
        <v>4.7269999999999985</v>
      </c>
      <c r="OKL36" s="548">
        <f>SUM($J$22:OKL33)-1</f>
        <v>4.7269999999999985</v>
      </c>
      <c r="OKM36" s="548">
        <f>SUM($J$22:OKM33)-1</f>
        <v>4.7269999999999985</v>
      </c>
      <c r="OKN36" s="548">
        <f>SUM($J$22:OKN33)-1</f>
        <v>4.7269999999999985</v>
      </c>
      <c r="OKO36" s="548">
        <f>SUM($J$22:OKO33)-1</f>
        <v>4.7269999999999985</v>
      </c>
      <c r="OKP36" s="548">
        <f>SUM($J$22:OKP33)-1</f>
        <v>4.7269999999999985</v>
      </c>
      <c r="OKQ36" s="548">
        <f>SUM($J$22:OKQ33)-1</f>
        <v>4.7269999999999985</v>
      </c>
      <c r="OKR36" s="548">
        <f>SUM($J$22:OKR33)-1</f>
        <v>4.7269999999999985</v>
      </c>
      <c r="OKS36" s="548">
        <f>SUM($J$22:OKS33)-1</f>
        <v>4.7269999999999985</v>
      </c>
      <c r="OKT36" s="548">
        <f>SUM($J$22:OKT33)-1</f>
        <v>4.7269999999999985</v>
      </c>
      <c r="OKU36" s="548">
        <f>SUM($J$22:OKU33)-1</f>
        <v>4.7269999999999985</v>
      </c>
      <c r="OKV36" s="548">
        <f>SUM($J$22:OKV33)-1</f>
        <v>4.7269999999999985</v>
      </c>
      <c r="OKW36" s="548">
        <f>SUM($J$22:OKW33)-1</f>
        <v>4.7269999999999985</v>
      </c>
      <c r="OKX36" s="548">
        <f>SUM($J$22:OKX33)-1</f>
        <v>4.7269999999999985</v>
      </c>
      <c r="OKY36" s="548">
        <f>SUM($J$22:OKY33)-1</f>
        <v>4.7269999999999985</v>
      </c>
      <c r="OKZ36" s="548">
        <f>SUM($J$22:OKZ33)-1</f>
        <v>4.7269999999999985</v>
      </c>
      <c r="OLA36" s="548">
        <f>SUM($J$22:OLA33)-1</f>
        <v>4.7269999999999985</v>
      </c>
      <c r="OLB36" s="548">
        <f>SUM($J$22:OLB33)-1</f>
        <v>4.7269999999999985</v>
      </c>
      <c r="OLC36" s="548">
        <f>SUM($J$22:OLC33)-1</f>
        <v>4.7269999999999985</v>
      </c>
      <c r="OLD36" s="548">
        <f>SUM($J$22:OLD33)-1</f>
        <v>4.7269999999999985</v>
      </c>
      <c r="OLE36" s="548">
        <f>SUM($J$22:OLE33)-1</f>
        <v>4.7269999999999985</v>
      </c>
      <c r="OLF36" s="548">
        <f>SUM($J$22:OLF33)-1</f>
        <v>4.7269999999999985</v>
      </c>
      <c r="OLG36" s="548">
        <f>SUM($J$22:OLG33)-1</f>
        <v>4.7269999999999985</v>
      </c>
      <c r="OLH36" s="548">
        <f>SUM($J$22:OLH33)-1</f>
        <v>4.7269999999999985</v>
      </c>
      <c r="OLI36" s="548">
        <f>SUM($J$22:OLI33)-1</f>
        <v>4.7269999999999985</v>
      </c>
      <c r="OLJ36" s="548">
        <f>SUM($J$22:OLJ33)-1</f>
        <v>4.7269999999999985</v>
      </c>
      <c r="OLK36" s="548">
        <f>SUM($J$22:OLK33)-1</f>
        <v>4.7269999999999985</v>
      </c>
      <c r="OLL36" s="548">
        <f>SUM($J$22:OLL33)-1</f>
        <v>4.7269999999999985</v>
      </c>
      <c r="OLM36" s="548">
        <f>SUM($J$22:OLM33)-1</f>
        <v>4.7269999999999985</v>
      </c>
      <c r="OLN36" s="548">
        <f>SUM($J$22:OLN33)-1</f>
        <v>4.7269999999999985</v>
      </c>
      <c r="OLO36" s="548">
        <f>SUM($J$22:OLO33)-1</f>
        <v>4.7269999999999985</v>
      </c>
      <c r="OLP36" s="548">
        <f>SUM($J$22:OLP33)-1</f>
        <v>4.7269999999999985</v>
      </c>
      <c r="OLQ36" s="548">
        <f>SUM($J$22:OLQ33)-1</f>
        <v>4.7269999999999985</v>
      </c>
      <c r="OLR36" s="548">
        <f>SUM($J$22:OLR33)-1</f>
        <v>4.7269999999999985</v>
      </c>
      <c r="OLS36" s="548">
        <f>SUM($J$22:OLS33)-1</f>
        <v>4.7269999999999985</v>
      </c>
      <c r="OLT36" s="548">
        <f>SUM($J$22:OLT33)-1</f>
        <v>4.7269999999999985</v>
      </c>
      <c r="OLU36" s="548">
        <f>SUM($J$22:OLU33)-1</f>
        <v>4.7269999999999985</v>
      </c>
      <c r="OLV36" s="548">
        <f>SUM($J$22:OLV33)-1</f>
        <v>4.7269999999999985</v>
      </c>
      <c r="OLW36" s="548">
        <f>SUM($J$22:OLW33)-1</f>
        <v>4.7269999999999985</v>
      </c>
      <c r="OLX36" s="548">
        <f>SUM($J$22:OLX33)-1</f>
        <v>4.7269999999999985</v>
      </c>
      <c r="OLY36" s="548">
        <f>SUM($J$22:OLY33)-1</f>
        <v>4.7269999999999985</v>
      </c>
      <c r="OLZ36" s="548">
        <f>SUM($J$22:OLZ33)-1</f>
        <v>4.7269999999999985</v>
      </c>
      <c r="OMA36" s="548">
        <f>SUM($J$22:OMA33)-1</f>
        <v>4.7269999999999985</v>
      </c>
      <c r="OMB36" s="548">
        <f>SUM($J$22:OMB33)-1</f>
        <v>4.7269999999999985</v>
      </c>
      <c r="OMC36" s="548">
        <f>SUM($J$22:OMC33)-1</f>
        <v>4.7269999999999985</v>
      </c>
      <c r="OMD36" s="548">
        <f>SUM($J$22:OMD33)-1</f>
        <v>4.7269999999999985</v>
      </c>
      <c r="OME36" s="548">
        <f>SUM($J$22:OME33)-1</f>
        <v>4.7269999999999985</v>
      </c>
      <c r="OMF36" s="548">
        <f>SUM($J$22:OMF33)-1</f>
        <v>4.7269999999999985</v>
      </c>
      <c r="OMG36" s="548">
        <f>SUM($J$22:OMG33)-1</f>
        <v>4.7269999999999985</v>
      </c>
      <c r="OMH36" s="548">
        <f>SUM($J$22:OMH33)-1</f>
        <v>4.7269999999999985</v>
      </c>
      <c r="OMI36" s="548">
        <f>SUM($J$22:OMI33)-1</f>
        <v>4.7269999999999985</v>
      </c>
      <c r="OMJ36" s="548">
        <f>SUM($J$22:OMJ33)-1</f>
        <v>4.7269999999999985</v>
      </c>
      <c r="OMK36" s="548">
        <f>SUM($J$22:OMK33)-1</f>
        <v>4.7269999999999985</v>
      </c>
      <c r="OML36" s="548">
        <f>SUM($J$22:OML33)-1</f>
        <v>4.7269999999999985</v>
      </c>
      <c r="OMM36" s="548">
        <f>SUM($J$22:OMM33)-1</f>
        <v>4.7269999999999985</v>
      </c>
      <c r="OMN36" s="548">
        <f>SUM($J$22:OMN33)-1</f>
        <v>4.7269999999999985</v>
      </c>
      <c r="OMO36" s="548">
        <f>SUM($J$22:OMO33)-1</f>
        <v>4.7269999999999985</v>
      </c>
      <c r="OMP36" s="548">
        <f>SUM($J$22:OMP33)-1</f>
        <v>4.7269999999999985</v>
      </c>
      <c r="OMQ36" s="548">
        <f>SUM($J$22:OMQ33)-1</f>
        <v>4.7269999999999985</v>
      </c>
      <c r="OMR36" s="548">
        <f>SUM($J$22:OMR33)-1</f>
        <v>4.7269999999999985</v>
      </c>
      <c r="OMS36" s="548">
        <f>SUM($J$22:OMS33)-1</f>
        <v>4.7269999999999985</v>
      </c>
      <c r="OMT36" s="548">
        <f>SUM($J$22:OMT33)-1</f>
        <v>4.7269999999999985</v>
      </c>
      <c r="OMU36" s="548">
        <f>SUM($J$22:OMU33)-1</f>
        <v>4.7269999999999985</v>
      </c>
      <c r="OMV36" s="548">
        <f>SUM($J$22:OMV33)-1</f>
        <v>4.7269999999999985</v>
      </c>
      <c r="OMW36" s="548">
        <f>SUM($J$22:OMW33)-1</f>
        <v>4.7269999999999985</v>
      </c>
      <c r="OMX36" s="548">
        <f>SUM($J$22:OMX33)-1</f>
        <v>4.7269999999999985</v>
      </c>
      <c r="OMY36" s="548">
        <f>SUM($J$22:OMY33)-1</f>
        <v>4.7269999999999985</v>
      </c>
      <c r="OMZ36" s="548">
        <f>SUM($J$22:OMZ33)-1</f>
        <v>4.7269999999999985</v>
      </c>
      <c r="ONA36" s="548">
        <f>SUM($J$22:ONA33)-1</f>
        <v>4.7269999999999985</v>
      </c>
      <c r="ONB36" s="548">
        <f>SUM($J$22:ONB33)-1</f>
        <v>4.7269999999999985</v>
      </c>
      <c r="ONC36" s="548">
        <f>SUM($J$22:ONC33)-1</f>
        <v>4.7269999999999985</v>
      </c>
      <c r="OND36" s="548">
        <f>SUM($J$22:OND33)-1</f>
        <v>4.7269999999999985</v>
      </c>
      <c r="ONE36" s="548">
        <f>SUM($J$22:ONE33)-1</f>
        <v>4.7269999999999985</v>
      </c>
      <c r="ONF36" s="548">
        <f>SUM($J$22:ONF33)-1</f>
        <v>4.7269999999999985</v>
      </c>
      <c r="ONG36" s="548">
        <f>SUM($J$22:ONG33)-1</f>
        <v>4.7269999999999985</v>
      </c>
      <c r="ONH36" s="548">
        <f>SUM($J$22:ONH33)-1</f>
        <v>4.7269999999999985</v>
      </c>
      <c r="ONI36" s="548">
        <f>SUM($J$22:ONI33)-1</f>
        <v>4.7269999999999985</v>
      </c>
      <c r="ONJ36" s="548">
        <f>SUM($J$22:ONJ33)-1</f>
        <v>4.7269999999999985</v>
      </c>
      <c r="ONK36" s="548">
        <f>SUM($J$22:ONK33)-1</f>
        <v>4.7269999999999985</v>
      </c>
      <c r="ONL36" s="548">
        <f>SUM($J$22:ONL33)-1</f>
        <v>4.7269999999999985</v>
      </c>
      <c r="ONM36" s="548">
        <f>SUM($J$22:ONM33)-1</f>
        <v>4.7269999999999985</v>
      </c>
      <c r="ONN36" s="548">
        <f>SUM($J$22:ONN33)-1</f>
        <v>4.7269999999999985</v>
      </c>
      <c r="ONO36" s="548">
        <f>SUM($J$22:ONO33)-1</f>
        <v>4.7269999999999985</v>
      </c>
      <c r="ONP36" s="548">
        <f>SUM($J$22:ONP33)-1</f>
        <v>4.7269999999999985</v>
      </c>
      <c r="ONQ36" s="548">
        <f>SUM($J$22:ONQ33)-1</f>
        <v>4.7269999999999985</v>
      </c>
      <c r="ONR36" s="548">
        <f>SUM($J$22:ONR33)-1</f>
        <v>4.7269999999999985</v>
      </c>
      <c r="ONS36" s="548">
        <f>SUM($J$22:ONS33)-1</f>
        <v>4.7269999999999985</v>
      </c>
      <c r="ONT36" s="548">
        <f>SUM($J$22:ONT33)-1</f>
        <v>4.7269999999999985</v>
      </c>
      <c r="ONU36" s="548">
        <f>SUM($J$22:ONU33)-1</f>
        <v>4.7269999999999985</v>
      </c>
      <c r="ONV36" s="548">
        <f>SUM($J$22:ONV33)-1</f>
        <v>4.7269999999999985</v>
      </c>
      <c r="ONW36" s="548">
        <f>SUM($J$22:ONW33)-1</f>
        <v>4.7269999999999985</v>
      </c>
      <c r="ONX36" s="548">
        <f>SUM($J$22:ONX33)-1</f>
        <v>4.7269999999999985</v>
      </c>
      <c r="ONY36" s="548">
        <f>SUM($J$22:ONY33)-1</f>
        <v>4.7269999999999985</v>
      </c>
      <c r="ONZ36" s="548">
        <f>SUM($J$22:ONZ33)-1</f>
        <v>4.7269999999999985</v>
      </c>
      <c r="OOA36" s="548">
        <f>SUM($J$22:OOA33)-1</f>
        <v>4.7269999999999985</v>
      </c>
      <c r="OOB36" s="548">
        <f>SUM($J$22:OOB33)-1</f>
        <v>4.7269999999999985</v>
      </c>
      <c r="OOC36" s="548">
        <f>SUM($J$22:OOC33)-1</f>
        <v>4.7269999999999985</v>
      </c>
      <c r="OOD36" s="548">
        <f>SUM($J$22:OOD33)-1</f>
        <v>4.7269999999999985</v>
      </c>
      <c r="OOE36" s="548">
        <f>SUM($J$22:OOE33)-1</f>
        <v>4.7269999999999985</v>
      </c>
      <c r="OOF36" s="548">
        <f>SUM($J$22:OOF33)-1</f>
        <v>4.7269999999999985</v>
      </c>
      <c r="OOG36" s="548">
        <f>SUM($J$22:OOG33)-1</f>
        <v>4.7269999999999985</v>
      </c>
      <c r="OOH36" s="548">
        <f>SUM($J$22:OOH33)-1</f>
        <v>4.7269999999999985</v>
      </c>
      <c r="OOI36" s="548">
        <f>SUM($J$22:OOI33)-1</f>
        <v>4.7269999999999985</v>
      </c>
      <c r="OOJ36" s="548">
        <f>SUM($J$22:OOJ33)-1</f>
        <v>4.7269999999999985</v>
      </c>
      <c r="OOK36" s="548">
        <f>SUM($J$22:OOK33)-1</f>
        <v>4.7269999999999985</v>
      </c>
      <c r="OOL36" s="548">
        <f>SUM($J$22:OOL33)-1</f>
        <v>4.7269999999999985</v>
      </c>
      <c r="OOM36" s="548">
        <f>SUM($J$22:OOM33)-1</f>
        <v>4.7269999999999985</v>
      </c>
      <c r="OON36" s="548">
        <f>SUM($J$22:OON33)-1</f>
        <v>4.7269999999999985</v>
      </c>
      <c r="OOO36" s="548">
        <f>SUM($J$22:OOO33)-1</f>
        <v>4.7269999999999985</v>
      </c>
      <c r="OOP36" s="548">
        <f>SUM($J$22:OOP33)-1</f>
        <v>4.7269999999999985</v>
      </c>
      <c r="OOQ36" s="548">
        <f>SUM($J$22:OOQ33)-1</f>
        <v>4.7269999999999985</v>
      </c>
      <c r="OOR36" s="548">
        <f>SUM($J$22:OOR33)-1</f>
        <v>4.7269999999999985</v>
      </c>
      <c r="OOS36" s="548">
        <f>SUM($J$22:OOS33)-1</f>
        <v>4.7269999999999985</v>
      </c>
      <c r="OOT36" s="548">
        <f>SUM($J$22:OOT33)-1</f>
        <v>4.7269999999999985</v>
      </c>
      <c r="OOU36" s="548">
        <f>SUM($J$22:OOU33)-1</f>
        <v>4.7269999999999985</v>
      </c>
      <c r="OOV36" s="548">
        <f>SUM($J$22:OOV33)-1</f>
        <v>4.7269999999999985</v>
      </c>
      <c r="OOW36" s="548">
        <f>SUM($J$22:OOW33)-1</f>
        <v>4.7269999999999985</v>
      </c>
      <c r="OOX36" s="548">
        <f>SUM($J$22:OOX33)-1</f>
        <v>4.7269999999999985</v>
      </c>
      <c r="OOY36" s="548">
        <f>SUM($J$22:OOY33)-1</f>
        <v>4.7269999999999985</v>
      </c>
      <c r="OOZ36" s="548">
        <f>SUM($J$22:OOZ33)-1</f>
        <v>4.7269999999999985</v>
      </c>
      <c r="OPA36" s="548">
        <f>SUM($J$22:OPA33)-1</f>
        <v>4.7269999999999985</v>
      </c>
      <c r="OPB36" s="548">
        <f>SUM($J$22:OPB33)-1</f>
        <v>4.7269999999999985</v>
      </c>
      <c r="OPC36" s="548">
        <f>SUM($J$22:OPC33)-1</f>
        <v>4.7269999999999985</v>
      </c>
      <c r="OPD36" s="548">
        <f>SUM($J$22:OPD33)-1</f>
        <v>4.7269999999999985</v>
      </c>
      <c r="OPE36" s="548">
        <f>SUM($J$22:OPE33)-1</f>
        <v>4.7269999999999985</v>
      </c>
      <c r="OPF36" s="548">
        <f>SUM($J$22:OPF33)-1</f>
        <v>4.7269999999999985</v>
      </c>
      <c r="OPG36" s="548">
        <f>SUM($J$22:OPG33)-1</f>
        <v>4.7269999999999985</v>
      </c>
      <c r="OPH36" s="548">
        <f>SUM($J$22:OPH33)-1</f>
        <v>4.7269999999999985</v>
      </c>
      <c r="OPI36" s="548">
        <f>SUM($J$22:OPI33)-1</f>
        <v>4.7269999999999985</v>
      </c>
      <c r="OPJ36" s="548">
        <f>SUM($J$22:OPJ33)-1</f>
        <v>4.7269999999999985</v>
      </c>
      <c r="OPK36" s="548">
        <f>SUM($J$22:OPK33)-1</f>
        <v>4.7269999999999985</v>
      </c>
      <c r="OPL36" s="548">
        <f>SUM($J$22:OPL33)-1</f>
        <v>4.7269999999999985</v>
      </c>
      <c r="OPM36" s="548">
        <f>SUM($J$22:OPM33)-1</f>
        <v>4.7269999999999985</v>
      </c>
      <c r="OPN36" s="548">
        <f>SUM($J$22:OPN33)-1</f>
        <v>4.7269999999999985</v>
      </c>
      <c r="OPO36" s="548">
        <f>SUM($J$22:OPO33)-1</f>
        <v>4.7269999999999985</v>
      </c>
      <c r="OPP36" s="548">
        <f>SUM($J$22:OPP33)-1</f>
        <v>4.7269999999999985</v>
      </c>
      <c r="OPQ36" s="548">
        <f>SUM($J$22:OPQ33)-1</f>
        <v>4.7269999999999985</v>
      </c>
      <c r="OPR36" s="548">
        <f>SUM($J$22:OPR33)-1</f>
        <v>4.7269999999999985</v>
      </c>
      <c r="OPS36" s="548">
        <f>SUM($J$22:OPS33)-1</f>
        <v>4.7269999999999985</v>
      </c>
      <c r="OPT36" s="548">
        <f>SUM($J$22:OPT33)-1</f>
        <v>4.7269999999999985</v>
      </c>
      <c r="OPU36" s="548">
        <f>SUM($J$22:OPU33)-1</f>
        <v>4.7269999999999985</v>
      </c>
      <c r="OPV36" s="548">
        <f>SUM($J$22:OPV33)-1</f>
        <v>4.7269999999999985</v>
      </c>
      <c r="OPW36" s="548">
        <f>SUM($J$22:OPW33)-1</f>
        <v>4.7269999999999985</v>
      </c>
      <c r="OPX36" s="548">
        <f>SUM($J$22:OPX33)-1</f>
        <v>4.7269999999999985</v>
      </c>
      <c r="OPY36" s="548">
        <f>SUM($J$22:OPY33)-1</f>
        <v>4.7269999999999985</v>
      </c>
      <c r="OPZ36" s="548">
        <f>SUM($J$22:OPZ33)-1</f>
        <v>4.7269999999999985</v>
      </c>
      <c r="OQA36" s="548">
        <f>SUM($J$22:OQA33)-1</f>
        <v>4.7269999999999985</v>
      </c>
      <c r="OQB36" s="548">
        <f>SUM($J$22:OQB33)-1</f>
        <v>4.7269999999999985</v>
      </c>
      <c r="OQC36" s="548">
        <f>SUM($J$22:OQC33)-1</f>
        <v>4.7269999999999985</v>
      </c>
      <c r="OQD36" s="548">
        <f>SUM($J$22:OQD33)-1</f>
        <v>4.7269999999999985</v>
      </c>
      <c r="OQE36" s="548">
        <f>SUM($J$22:OQE33)-1</f>
        <v>4.7269999999999985</v>
      </c>
      <c r="OQF36" s="548">
        <f>SUM($J$22:OQF33)-1</f>
        <v>4.7269999999999985</v>
      </c>
      <c r="OQG36" s="548">
        <f>SUM($J$22:OQG33)-1</f>
        <v>4.7269999999999985</v>
      </c>
      <c r="OQH36" s="548">
        <f>SUM($J$22:OQH33)-1</f>
        <v>4.7269999999999985</v>
      </c>
      <c r="OQI36" s="548">
        <f>SUM($J$22:OQI33)-1</f>
        <v>4.7269999999999985</v>
      </c>
      <c r="OQJ36" s="548">
        <f>SUM($J$22:OQJ33)-1</f>
        <v>4.7269999999999985</v>
      </c>
      <c r="OQK36" s="548">
        <f>SUM($J$22:OQK33)-1</f>
        <v>4.7269999999999985</v>
      </c>
      <c r="OQL36" s="548">
        <f>SUM($J$22:OQL33)-1</f>
        <v>4.7269999999999985</v>
      </c>
      <c r="OQM36" s="548">
        <f>SUM($J$22:OQM33)-1</f>
        <v>4.7269999999999985</v>
      </c>
      <c r="OQN36" s="548">
        <f>SUM($J$22:OQN33)-1</f>
        <v>4.7269999999999985</v>
      </c>
      <c r="OQO36" s="548">
        <f>SUM($J$22:OQO33)-1</f>
        <v>4.7269999999999985</v>
      </c>
      <c r="OQP36" s="548">
        <f>SUM($J$22:OQP33)-1</f>
        <v>4.7269999999999985</v>
      </c>
      <c r="OQQ36" s="548">
        <f>SUM($J$22:OQQ33)-1</f>
        <v>4.7269999999999985</v>
      </c>
      <c r="OQR36" s="548">
        <f>SUM($J$22:OQR33)-1</f>
        <v>4.7269999999999985</v>
      </c>
      <c r="OQS36" s="548">
        <f>SUM($J$22:OQS33)-1</f>
        <v>4.7269999999999985</v>
      </c>
      <c r="OQT36" s="548">
        <f>SUM($J$22:OQT33)-1</f>
        <v>4.7269999999999985</v>
      </c>
      <c r="OQU36" s="548">
        <f>SUM($J$22:OQU33)-1</f>
        <v>4.7269999999999985</v>
      </c>
      <c r="OQV36" s="548">
        <f>SUM($J$22:OQV33)-1</f>
        <v>4.7269999999999985</v>
      </c>
      <c r="OQW36" s="548">
        <f>SUM($J$22:OQW33)-1</f>
        <v>4.7269999999999985</v>
      </c>
      <c r="OQX36" s="548">
        <f>SUM($J$22:OQX33)-1</f>
        <v>4.7269999999999985</v>
      </c>
      <c r="OQY36" s="548">
        <f>SUM($J$22:OQY33)-1</f>
        <v>4.7269999999999985</v>
      </c>
      <c r="OQZ36" s="548">
        <f>SUM($J$22:OQZ33)-1</f>
        <v>4.7269999999999985</v>
      </c>
      <c r="ORA36" s="548">
        <f>SUM($J$22:ORA33)-1</f>
        <v>4.7269999999999985</v>
      </c>
      <c r="ORB36" s="548">
        <f>SUM($J$22:ORB33)-1</f>
        <v>4.7269999999999985</v>
      </c>
      <c r="ORC36" s="548">
        <f>SUM($J$22:ORC33)-1</f>
        <v>4.7269999999999985</v>
      </c>
      <c r="ORD36" s="548">
        <f>SUM($J$22:ORD33)-1</f>
        <v>4.7269999999999985</v>
      </c>
      <c r="ORE36" s="548">
        <f>SUM($J$22:ORE33)-1</f>
        <v>4.7269999999999985</v>
      </c>
      <c r="ORF36" s="548">
        <f>SUM($J$22:ORF33)-1</f>
        <v>4.7269999999999985</v>
      </c>
      <c r="ORG36" s="548">
        <f>SUM($J$22:ORG33)-1</f>
        <v>4.7269999999999985</v>
      </c>
      <c r="ORH36" s="548">
        <f>SUM($J$22:ORH33)-1</f>
        <v>4.7269999999999985</v>
      </c>
      <c r="ORI36" s="548">
        <f>SUM($J$22:ORI33)-1</f>
        <v>4.7269999999999985</v>
      </c>
      <c r="ORJ36" s="548">
        <f>SUM($J$22:ORJ33)-1</f>
        <v>4.7269999999999985</v>
      </c>
      <c r="ORK36" s="548">
        <f>SUM($J$22:ORK33)-1</f>
        <v>4.7269999999999985</v>
      </c>
      <c r="ORL36" s="548">
        <f>SUM($J$22:ORL33)-1</f>
        <v>4.7269999999999985</v>
      </c>
      <c r="ORM36" s="548">
        <f>SUM($J$22:ORM33)-1</f>
        <v>4.7269999999999985</v>
      </c>
      <c r="ORN36" s="548">
        <f>SUM($J$22:ORN33)-1</f>
        <v>4.7269999999999985</v>
      </c>
      <c r="ORO36" s="548">
        <f>SUM($J$22:ORO33)-1</f>
        <v>4.7269999999999985</v>
      </c>
      <c r="ORP36" s="548">
        <f>SUM($J$22:ORP33)-1</f>
        <v>4.7269999999999985</v>
      </c>
      <c r="ORQ36" s="548">
        <f>SUM($J$22:ORQ33)-1</f>
        <v>4.7269999999999985</v>
      </c>
      <c r="ORR36" s="548">
        <f>SUM($J$22:ORR33)-1</f>
        <v>4.7269999999999985</v>
      </c>
      <c r="ORS36" s="548">
        <f>SUM($J$22:ORS33)-1</f>
        <v>4.7269999999999985</v>
      </c>
      <c r="ORT36" s="548">
        <f>SUM($J$22:ORT33)-1</f>
        <v>4.7269999999999985</v>
      </c>
      <c r="ORU36" s="548">
        <f>SUM($J$22:ORU33)-1</f>
        <v>4.7269999999999985</v>
      </c>
      <c r="ORV36" s="548">
        <f>SUM($J$22:ORV33)-1</f>
        <v>4.7269999999999985</v>
      </c>
      <c r="ORW36" s="548">
        <f>SUM($J$22:ORW33)-1</f>
        <v>4.7269999999999985</v>
      </c>
      <c r="ORX36" s="548">
        <f>SUM($J$22:ORX33)-1</f>
        <v>4.7269999999999985</v>
      </c>
      <c r="ORY36" s="548">
        <f>SUM($J$22:ORY33)-1</f>
        <v>4.7269999999999985</v>
      </c>
      <c r="ORZ36" s="548">
        <f>SUM($J$22:ORZ33)-1</f>
        <v>4.7269999999999985</v>
      </c>
      <c r="OSA36" s="548">
        <f>SUM($J$22:OSA33)-1</f>
        <v>4.7269999999999985</v>
      </c>
      <c r="OSB36" s="548">
        <f>SUM($J$22:OSB33)-1</f>
        <v>4.7269999999999985</v>
      </c>
      <c r="OSC36" s="548">
        <f>SUM($J$22:OSC33)-1</f>
        <v>4.7269999999999985</v>
      </c>
      <c r="OSD36" s="548">
        <f>SUM($J$22:OSD33)-1</f>
        <v>4.7269999999999985</v>
      </c>
      <c r="OSE36" s="548">
        <f>SUM($J$22:OSE33)-1</f>
        <v>4.7269999999999985</v>
      </c>
      <c r="OSF36" s="548">
        <f>SUM($J$22:OSF33)-1</f>
        <v>4.7269999999999985</v>
      </c>
      <c r="OSG36" s="548">
        <f>SUM($J$22:OSG33)-1</f>
        <v>4.7269999999999985</v>
      </c>
      <c r="OSH36" s="548">
        <f>SUM($J$22:OSH33)-1</f>
        <v>4.7269999999999985</v>
      </c>
      <c r="OSI36" s="548">
        <f>SUM($J$22:OSI33)-1</f>
        <v>4.7269999999999985</v>
      </c>
      <c r="OSJ36" s="548">
        <f>SUM($J$22:OSJ33)-1</f>
        <v>4.7269999999999985</v>
      </c>
      <c r="OSK36" s="548">
        <f>SUM($J$22:OSK33)-1</f>
        <v>4.7269999999999985</v>
      </c>
      <c r="OSL36" s="548">
        <f>SUM($J$22:OSL33)-1</f>
        <v>4.7269999999999985</v>
      </c>
      <c r="OSM36" s="548">
        <f>SUM($J$22:OSM33)-1</f>
        <v>4.7269999999999985</v>
      </c>
      <c r="OSN36" s="548">
        <f>SUM($J$22:OSN33)-1</f>
        <v>4.7269999999999985</v>
      </c>
      <c r="OSO36" s="548">
        <f>SUM($J$22:OSO33)-1</f>
        <v>4.7269999999999985</v>
      </c>
      <c r="OSP36" s="548">
        <f>SUM($J$22:OSP33)-1</f>
        <v>4.7269999999999985</v>
      </c>
      <c r="OSQ36" s="548">
        <f>SUM($J$22:OSQ33)-1</f>
        <v>4.7269999999999985</v>
      </c>
      <c r="OSR36" s="548">
        <f>SUM($J$22:OSR33)-1</f>
        <v>4.7269999999999985</v>
      </c>
      <c r="OSS36" s="548">
        <f>SUM($J$22:OSS33)-1</f>
        <v>4.7269999999999985</v>
      </c>
      <c r="OST36" s="548">
        <f>SUM($J$22:OST33)-1</f>
        <v>4.7269999999999985</v>
      </c>
      <c r="OSU36" s="548">
        <f>SUM($J$22:OSU33)-1</f>
        <v>4.7269999999999985</v>
      </c>
      <c r="OSV36" s="548">
        <f>SUM($J$22:OSV33)-1</f>
        <v>4.7269999999999985</v>
      </c>
      <c r="OSW36" s="548">
        <f>SUM($J$22:OSW33)-1</f>
        <v>4.7269999999999985</v>
      </c>
      <c r="OSX36" s="548">
        <f>SUM($J$22:OSX33)-1</f>
        <v>4.7269999999999985</v>
      </c>
      <c r="OSY36" s="548">
        <f>SUM($J$22:OSY33)-1</f>
        <v>4.7269999999999985</v>
      </c>
      <c r="OSZ36" s="548">
        <f>SUM($J$22:OSZ33)-1</f>
        <v>4.7269999999999985</v>
      </c>
      <c r="OTA36" s="548">
        <f>SUM($J$22:OTA33)-1</f>
        <v>4.7269999999999985</v>
      </c>
      <c r="OTB36" s="548">
        <f>SUM($J$22:OTB33)-1</f>
        <v>4.7269999999999985</v>
      </c>
      <c r="OTC36" s="548">
        <f>SUM($J$22:OTC33)-1</f>
        <v>4.7269999999999985</v>
      </c>
      <c r="OTD36" s="548">
        <f>SUM($J$22:OTD33)-1</f>
        <v>4.7269999999999985</v>
      </c>
      <c r="OTE36" s="548">
        <f>SUM($J$22:OTE33)-1</f>
        <v>4.7269999999999985</v>
      </c>
      <c r="OTF36" s="548">
        <f>SUM($J$22:OTF33)-1</f>
        <v>4.7269999999999985</v>
      </c>
      <c r="OTG36" s="548">
        <f>SUM($J$22:OTG33)-1</f>
        <v>4.7269999999999985</v>
      </c>
      <c r="OTH36" s="548">
        <f>SUM($J$22:OTH33)-1</f>
        <v>4.7269999999999985</v>
      </c>
      <c r="OTI36" s="548">
        <f>SUM($J$22:OTI33)-1</f>
        <v>4.7269999999999985</v>
      </c>
      <c r="OTJ36" s="548">
        <f>SUM($J$22:OTJ33)-1</f>
        <v>4.7269999999999985</v>
      </c>
      <c r="OTK36" s="548">
        <f>SUM($J$22:OTK33)-1</f>
        <v>4.7269999999999985</v>
      </c>
      <c r="OTL36" s="548">
        <f>SUM($J$22:OTL33)-1</f>
        <v>4.7269999999999985</v>
      </c>
      <c r="OTM36" s="548">
        <f>SUM($J$22:OTM33)-1</f>
        <v>4.7269999999999985</v>
      </c>
      <c r="OTN36" s="548">
        <f>SUM($J$22:OTN33)-1</f>
        <v>4.7269999999999985</v>
      </c>
      <c r="OTO36" s="548">
        <f>SUM($J$22:OTO33)-1</f>
        <v>4.7269999999999985</v>
      </c>
      <c r="OTP36" s="548">
        <f>SUM($J$22:OTP33)-1</f>
        <v>4.7269999999999985</v>
      </c>
      <c r="OTQ36" s="548">
        <f>SUM($J$22:OTQ33)-1</f>
        <v>4.7269999999999985</v>
      </c>
      <c r="OTR36" s="548">
        <f>SUM($J$22:OTR33)-1</f>
        <v>4.7269999999999985</v>
      </c>
      <c r="OTS36" s="548">
        <f>SUM($J$22:OTS33)-1</f>
        <v>4.7269999999999985</v>
      </c>
      <c r="OTT36" s="548">
        <f>SUM($J$22:OTT33)-1</f>
        <v>4.7269999999999985</v>
      </c>
      <c r="OTU36" s="548">
        <f>SUM($J$22:OTU33)-1</f>
        <v>4.7269999999999985</v>
      </c>
      <c r="OTV36" s="548">
        <f>SUM($J$22:OTV33)-1</f>
        <v>4.7269999999999985</v>
      </c>
      <c r="OTW36" s="548">
        <f>SUM($J$22:OTW33)-1</f>
        <v>4.7269999999999985</v>
      </c>
      <c r="OTX36" s="548">
        <f>SUM($J$22:OTX33)-1</f>
        <v>4.7269999999999985</v>
      </c>
      <c r="OTY36" s="548">
        <f>SUM($J$22:OTY33)-1</f>
        <v>4.7269999999999985</v>
      </c>
      <c r="OTZ36" s="548">
        <f>SUM($J$22:OTZ33)-1</f>
        <v>4.7269999999999985</v>
      </c>
      <c r="OUA36" s="548">
        <f>SUM($J$22:OUA33)-1</f>
        <v>4.7269999999999985</v>
      </c>
      <c r="OUB36" s="548">
        <f>SUM($J$22:OUB33)-1</f>
        <v>4.7269999999999985</v>
      </c>
      <c r="OUC36" s="548">
        <f>SUM($J$22:OUC33)-1</f>
        <v>4.7269999999999985</v>
      </c>
      <c r="OUD36" s="548">
        <f>SUM($J$22:OUD33)-1</f>
        <v>4.7269999999999985</v>
      </c>
      <c r="OUE36" s="548">
        <f>SUM($J$22:OUE33)-1</f>
        <v>4.7269999999999985</v>
      </c>
      <c r="OUF36" s="548">
        <f>SUM($J$22:OUF33)-1</f>
        <v>4.7269999999999985</v>
      </c>
      <c r="OUG36" s="548">
        <f>SUM($J$22:OUG33)-1</f>
        <v>4.7269999999999985</v>
      </c>
      <c r="OUH36" s="548">
        <f>SUM($J$22:OUH33)-1</f>
        <v>4.7269999999999985</v>
      </c>
      <c r="OUI36" s="548">
        <f>SUM($J$22:OUI33)-1</f>
        <v>4.7269999999999985</v>
      </c>
      <c r="OUJ36" s="548">
        <f>SUM($J$22:OUJ33)-1</f>
        <v>4.7269999999999985</v>
      </c>
      <c r="OUK36" s="548">
        <f>SUM($J$22:OUK33)-1</f>
        <v>4.7269999999999985</v>
      </c>
      <c r="OUL36" s="548">
        <f>SUM($J$22:OUL33)-1</f>
        <v>4.7269999999999985</v>
      </c>
      <c r="OUM36" s="548">
        <f>SUM($J$22:OUM33)-1</f>
        <v>4.7269999999999985</v>
      </c>
      <c r="OUN36" s="548">
        <f>SUM($J$22:OUN33)-1</f>
        <v>4.7269999999999985</v>
      </c>
      <c r="OUO36" s="548">
        <f>SUM($J$22:OUO33)-1</f>
        <v>4.7269999999999985</v>
      </c>
      <c r="OUP36" s="548">
        <f>SUM($J$22:OUP33)-1</f>
        <v>4.7269999999999985</v>
      </c>
      <c r="OUQ36" s="548">
        <f>SUM($J$22:OUQ33)-1</f>
        <v>4.7269999999999985</v>
      </c>
      <c r="OUR36" s="548">
        <f>SUM($J$22:OUR33)-1</f>
        <v>4.7269999999999985</v>
      </c>
      <c r="OUS36" s="548">
        <f>SUM($J$22:OUS33)-1</f>
        <v>4.7269999999999985</v>
      </c>
      <c r="OUT36" s="548">
        <f>SUM($J$22:OUT33)-1</f>
        <v>4.7269999999999985</v>
      </c>
      <c r="OUU36" s="548">
        <f>SUM($J$22:OUU33)-1</f>
        <v>4.7269999999999985</v>
      </c>
      <c r="OUV36" s="548">
        <f>SUM($J$22:OUV33)-1</f>
        <v>4.7269999999999985</v>
      </c>
      <c r="OUW36" s="548">
        <f>SUM($J$22:OUW33)-1</f>
        <v>4.7269999999999985</v>
      </c>
      <c r="OUX36" s="548">
        <f>SUM($J$22:OUX33)-1</f>
        <v>4.7269999999999985</v>
      </c>
      <c r="OUY36" s="548">
        <f>SUM($J$22:OUY33)-1</f>
        <v>4.7269999999999985</v>
      </c>
      <c r="OUZ36" s="548">
        <f>SUM($J$22:OUZ33)-1</f>
        <v>4.7269999999999985</v>
      </c>
      <c r="OVA36" s="548">
        <f>SUM($J$22:OVA33)-1</f>
        <v>4.7269999999999985</v>
      </c>
      <c r="OVB36" s="548">
        <f>SUM($J$22:OVB33)-1</f>
        <v>4.7269999999999985</v>
      </c>
      <c r="OVC36" s="548">
        <f>SUM($J$22:OVC33)-1</f>
        <v>4.7269999999999985</v>
      </c>
      <c r="OVD36" s="548">
        <f>SUM($J$22:OVD33)-1</f>
        <v>4.7269999999999985</v>
      </c>
      <c r="OVE36" s="548">
        <f>SUM($J$22:OVE33)-1</f>
        <v>4.7269999999999985</v>
      </c>
      <c r="OVF36" s="548">
        <f>SUM($J$22:OVF33)-1</f>
        <v>4.7269999999999985</v>
      </c>
      <c r="OVG36" s="548">
        <f>SUM($J$22:OVG33)-1</f>
        <v>4.7269999999999985</v>
      </c>
      <c r="OVH36" s="548">
        <f>SUM($J$22:OVH33)-1</f>
        <v>4.7269999999999985</v>
      </c>
      <c r="OVI36" s="548">
        <f>SUM($J$22:OVI33)-1</f>
        <v>4.7269999999999985</v>
      </c>
      <c r="OVJ36" s="548">
        <f>SUM($J$22:OVJ33)-1</f>
        <v>4.7269999999999985</v>
      </c>
      <c r="OVK36" s="548">
        <f>SUM($J$22:OVK33)-1</f>
        <v>4.7269999999999985</v>
      </c>
      <c r="OVL36" s="548">
        <f>SUM($J$22:OVL33)-1</f>
        <v>4.7269999999999985</v>
      </c>
      <c r="OVM36" s="548">
        <f>SUM($J$22:OVM33)-1</f>
        <v>4.7269999999999985</v>
      </c>
      <c r="OVN36" s="548">
        <f>SUM($J$22:OVN33)-1</f>
        <v>4.7269999999999985</v>
      </c>
      <c r="OVO36" s="548">
        <f>SUM($J$22:OVO33)-1</f>
        <v>4.7269999999999985</v>
      </c>
      <c r="OVP36" s="548">
        <f>SUM($J$22:OVP33)-1</f>
        <v>4.7269999999999985</v>
      </c>
      <c r="OVQ36" s="548">
        <f>SUM($J$22:OVQ33)-1</f>
        <v>4.7269999999999985</v>
      </c>
      <c r="OVR36" s="548">
        <f>SUM($J$22:OVR33)-1</f>
        <v>4.7269999999999985</v>
      </c>
      <c r="OVS36" s="548">
        <f>SUM($J$22:OVS33)-1</f>
        <v>4.7269999999999985</v>
      </c>
      <c r="OVT36" s="548">
        <f>SUM($J$22:OVT33)-1</f>
        <v>4.7269999999999985</v>
      </c>
      <c r="OVU36" s="548">
        <f>SUM($J$22:OVU33)-1</f>
        <v>4.7269999999999985</v>
      </c>
      <c r="OVV36" s="548">
        <f>SUM($J$22:OVV33)-1</f>
        <v>4.7269999999999985</v>
      </c>
      <c r="OVW36" s="548">
        <f>SUM($J$22:OVW33)-1</f>
        <v>4.7269999999999985</v>
      </c>
      <c r="OVX36" s="548">
        <f>SUM($J$22:OVX33)-1</f>
        <v>4.7269999999999985</v>
      </c>
      <c r="OVY36" s="548">
        <f>SUM($J$22:OVY33)-1</f>
        <v>4.7269999999999985</v>
      </c>
      <c r="OVZ36" s="548">
        <f>SUM($J$22:OVZ33)-1</f>
        <v>4.7269999999999985</v>
      </c>
      <c r="OWA36" s="548">
        <f>SUM($J$22:OWA33)-1</f>
        <v>4.7269999999999985</v>
      </c>
      <c r="OWB36" s="548">
        <f>SUM($J$22:OWB33)-1</f>
        <v>4.7269999999999985</v>
      </c>
      <c r="OWC36" s="548">
        <f>SUM($J$22:OWC33)-1</f>
        <v>4.7269999999999985</v>
      </c>
      <c r="OWD36" s="548">
        <f>SUM($J$22:OWD33)-1</f>
        <v>4.7269999999999985</v>
      </c>
      <c r="OWE36" s="548">
        <f>SUM($J$22:OWE33)-1</f>
        <v>4.7269999999999985</v>
      </c>
      <c r="OWF36" s="548">
        <f>SUM($J$22:OWF33)-1</f>
        <v>4.7269999999999985</v>
      </c>
      <c r="OWG36" s="548">
        <f>SUM($J$22:OWG33)-1</f>
        <v>4.7269999999999985</v>
      </c>
      <c r="OWH36" s="548">
        <f>SUM($J$22:OWH33)-1</f>
        <v>4.7269999999999985</v>
      </c>
      <c r="OWI36" s="548">
        <f>SUM($J$22:OWI33)-1</f>
        <v>4.7269999999999985</v>
      </c>
      <c r="OWJ36" s="548">
        <f>SUM($J$22:OWJ33)-1</f>
        <v>4.7269999999999985</v>
      </c>
      <c r="OWK36" s="548">
        <f>SUM($J$22:OWK33)-1</f>
        <v>4.7269999999999985</v>
      </c>
      <c r="OWL36" s="548">
        <f>SUM($J$22:OWL33)-1</f>
        <v>4.7269999999999985</v>
      </c>
      <c r="OWM36" s="548">
        <f>SUM($J$22:OWM33)-1</f>
        <v>4.7269999999999985</v>
      </c>
      <c r="OWN36" s="548">
        <f>SUM($J$22:OWN33)-1</f>
        <v>4.7269999999999985</v>
      </c>
      <c r="OWO36" s="548">
        <f>SUM($J$22:OWO33)-1</f>
        <v>4.7269999999999985</v>
      </c>
      <c r="OWP36" s="548">
        <f>SUM($J$22:OWP33)-1</f>
        <v>4.7269999999999985</v>
      </c>
      <c r="OWQ36" s="548">
        <f>SUM($J$22:OWQ33)-1</f>
        <v>4.7269999999999985</v>
      </c>
      <c r="OWR36" s="548">
        <f>SUM($J$22:OWR33)-1</f>
        <v>4.7269999999999985</v>
      </c>
      <c r="OWS36" s="548">
        <f>SUM($J$22:OWS33)-1</f>
        <v>4.7269999999999985</v>
      </c>
      <c r="OWT36" s="548">
        <f>SUM($J$22:OWT33)-1</f>
        <v>4.7269999999999985</v>
      </c>
      <c r="OWU36" s="548">
        <f>SUM($J$22:OWU33)-1</f>
        <v>4.7269999999999985</v>
      </c>
      <c r="OWV36" s="548">
        <f>SUM($J$22:OWV33)-1</f>
        <v>4.7269999999999985</v>
      </c>
      <c r="OWW36" s="548">
        <f>SUM($J$22:OWW33)-1</f>
        <v>4.7269999999999985</v>
      </c>
      <c r="OWX36" s="548">
        <f>SUM($J$22:OWX33)-1</f>
        <v>4.7269999999999985</v>
      </c>
      <c r="OWY36" s="548">
        <f>SUM($J$22:OWY33)-1</f>
        <v>4.7269999999999985</v>
      </c>
      <c r="OWZ36" s="548">
        <f>SUM($J$22:OWZ33)-1</f>
        <v>4.7269999999999985</v>
      </c>
      <c r="OXA36" s="548">
        <f>SUM($J$22:OXA33)-1</f>
        <v>4.7269999999999985</v>
      </c>
      <c r="OXB36" s="548">
        <f>SUM($J$22:OXB33)-1</f>
        <v>4.7269999999999985</v>
      </c>
      <c r="OXC36" s="548">
        <f>SUM($J$22:OXC33)-1</f>
        <v>4.7269999999999985</v>
      </c>
      <c r="OXD36" s="548">
        <f>SUM($J$22:OXD33)-1</f>
        <v>4.7269999999999985</v>
      </c>
      <c r="OXE36" s="548">
        <f>SUM($J$22:OXE33)-1</f>
        <v>4.7269999999999985</v>
      </c>
      <c r="OXF36" s="548">
        <f>SUM($J$22:OXF33)-1</f>
        <v>4.7269999999999985</v>
      </c>
      <c r="OXG36" s="548">
        <f>SUM($J$22:OXG33)-1</f>
        <v>4.7269999999999985</v>
      </c>
      <c r="OXH36" s="548">
        <f>SUM($J$22:OXH33)-1</f>
        <v>4.7269999999999985</v>
      </c>
      <c r="OXI36" s="548">
        <f>SUM($J$22:OXI33)-1</f>
        <v>4.7269999999999985</v>
      </c>
      <c r="OXJ36" s="548">
        <f>SUM($J$22:OXJ33)-1</f>
        <v>4.7269999999999985</v>
      </c>
      <c r="OXK36" s="548">
        <f>SUM($J$22:OXK33)-1</f>
        <v>4.7269999999999985</v>
      </c>
      <c r="OXL36" s="548">
        <f>SUM($J$22:OXL33)-1</f>
        <v>4.7269999999999985</v>
      </c>
      <c r="OXM36" s="548">
        <f>SUM($J$22:OXM33)-1</f>
        <v>4.7269999999999985</v>
      </c>
      <c r="OXN36" s="548">
        <f>SUM($J$22:OXN33)-1</f>
        <v>4.7269999999999985</v>
      </c>
      <c r="OXO36" s="548">
        <f>SUM($J$22:OXO33)-1</f>
        <v>4.7269999999999985</v>
      </c>
      <c r="OXP36" s="548">
        <f>SUM($J$22:OXP33)-1</f>
        <v>4.7269999999999985</v>
      </c>
      <c r="OXQ36" s="548">
        <f>SUM($J$22:OXQ33)-1</f>
        <v>4.7269999999999985</v>
      </c>
      <c r="OXR36" s="548">
        <f>SUM($J$22:OXR33)-1</f>
        <v>4.7269999999999985</v>
      </c>
      <c r="OXS36" s="548">
        <f>SUM($J$22:OXS33)-1</f>
        <v>4.7269999999999985</v>
      </c>
      <c r="OXT36" s="548">
        <f>SUM($J$22:OXT33)-1</f>
        <v>4.7269999999999985</v>
      </c>
      <c r="OXU36" s="548">
        <f>SUM($J$22:OXU33)-1</f>
        <v>4.7269999999999985</v>
      </c>
      <c r="OXV36" s="548">
        <f>SUM($J$22:OXV33)-1</f>
        <v>4.7269999999999985</v>
      </c>
      <c r="OXW36" s="548">
        <f>SUM($J$22:OXW33)-1</f>
        <v>4.7269999999999985</v>
      </c>
      <c r="OXX36" s="548">
        <f>SUM($J$22:OXX33)-1</f>
        <v>4.7269999999999985</v>
      </c>
      <c r="OXY36" s="548">
        <f>SUM($J$22:OXY33)-1</f>
        <v>4.7269999999999985</v>
      </c>
      <c r="OXZ36" s="548">
        <f>SUM($J$22:OXZ33)-1</f>
        <v>4.7269999999999985</v>
      </c>
      <c r="OYA36" s="548">
        <f>SUM($J$22:OYA33)-1</f>
        <v>4.7269999999999985</v>
      </c>
      <c r="OYB36" s="548">
        <f>SUM($J$22:OYB33)-1</f>
        <v>4.7269999999999985</v>
      </c>
      <c r="OYC36" s="548">
        <f>SUM($J$22:OYC33)-1</f>
        <v>4.7269999999999985</v>
      </c>
      <c r="OYD36" s="548">
        <f>SUM($J$22:OYD33)-1</f>
        <v>4.7269999999999985</v>
      </c>
      <c r="OYE36" s="548">
        <f>SUM($J$22:OYE33)-1</f>
        <v>4.7269999999999985</v>
      </c>
      <c r="OYF36" s="548">
        <f>SUM($J$22:OYF33)-1</f>
        <v>4.7269999999999985</v>
      </c>
      <c r="OYG36" s="548">
        <f>SUM($J$22:OYG33)-1</f>
        <v>4.7269999999999985</v>
      </c>
      <c r="OYH36" s="548">
        <f>SUM($J$22:OYH33)-1</f>
        <v>4.7269999999999985</v>
      </c>
      <c r="OYI36" s="548">
        <f>SUM($J$22:OYI33)-1</f>
        <v>4.7269999999999985</v>
      </c>
      <c r="OYJ36" s="548">
        <f>SUM($J$22:OYJ33)-1</f>
        <v>4.7269999999999985</v>
      </c>
      <c r="OYK36" s="548">
        <f>SUM($J$22:OYK33)-1</f>
        <v>4.7269999999999985</v>
      </c>
      <c r="OYL36" s="548">
        <f>SUM($J$22:OYL33)-1</f>
        <v>4.7269999999999985</v>
      </c>
      <c r="OYM36" s="548">
        <f>SUM($J$22:OYM33)-1</f>
        <v>4.7269999999999985</v>
      </c>
      <c r="OYN36" s="548">
        <f>SUM($J$22:OYN33)-1</f>
        <v>4.7269999999999985</v>
      </c>
      <c r="OYO36" s="548">
        <f>SUM($J$22:OYO33)-1</f>
        <v>4.7269999999999985</v>
      </c>
      <c r="OYP36" s="548">
        <f>SUM($J$22:OYP33)-1</f>
        <v>4.7269999999999985</v>
      </c>
      <c r="OYQ36" s="548">
        <f>SUM($J$22:OYQ33)-1</f>
        <v>4.7269999999999985</v>
      </c>
      <c r="OYR36" s="548">
        <f>SUM($J$22:OYR33)-1</f>
        <v>4.7269999999999985</v>
      </c>
      <c r="OYS36" s="548">
        <f>SUM($J$22:OYS33)-1</f>
        <v>4.7269999999999985</v>
      </c>
      <c r="OYT36" s="548">
        <f>SUM($J$22:OYT33)-1</f>
        <v>4.7269999999999985</v>
      </c>
      <c r="OYU36" s="548">
        <f>SUM($J$22:OYU33)-1</f>
        <v>4.7269999999999985</v>
      </c>
      <c r="OYV36" s="548">
        <f>SUM($J$22:OYV33)-1</f>
        <v>4.7269999999999985</v>
      </c>
      <c r="OYW36" s="548">
        <f>SUM($J$22:OYW33)-1</f>
        <v>4.7269999999999985</v>
      </c>
      <c r="OYX36" s="548">
        <f>SUM($J$22:OYX33)-1</f>
        <v>4.7269999999999985</v>
      </c>
      <c r="OYY36" s="548">
        <f>SUM($J$22:OYY33)-1</f>
        <v>4.7269999999999985</v>
      </c>
      <c r="OYZ36" s="548">
        <f>SUM($J$22:OYZ33)-1</f>
        <v>4.7269999999999985</v>
      </c>
      <c r="OZA36" s="548">
        <f>SUM($J$22:OZA33)-1</f>
        <v>4.7269999999999985</v>
      </c>
      <c r="OZB36" s="548">
        <f>SUM($J$22:OZB33)-1</f>
        <v>4.7269999999999985</v>
      </c>
      <c r="OZC36" s="548">
        <f>SUM($J$22:OZC33)-1</f>
        <v>4.7269999999999985</v>
      </c>
      <c r="OZD36" s="548">
        <f>SUM($J$22:OZD33)-1</f>
        <v>4.7269999999999985</v>
      </c>
      <c r="OZE36" s="548">
        <f>SUM($J$22:OZE33)-1</f>
        <v>4.7269999999999985</v>
      </c>
      <c r="OZF36" s="548">
        <f>SUM($J$22:OZF33)-1</f>
        <v>4.7269999999999985</v>
      </c>
      <c r="OZG36" s="548">
        <f>SUM($J$22:OZG33)-1</f>
        <v>4.7269999999999985</v>
      </c>
      <c r="OZH36" s="548">
        <f>SUM($J$22:OZH33)-1</f>
        <v>4.7269999999999985</v>
      </c>
      <c r="OZI36" s="548">
        <f>SUM($J$22:OZI33)-1</f>
        <v>4.7269999999999985</v>
      </c>
      <c r="OZJ36" s="548">
        <f>SUM($J$22:OZJ33)-1</f>
        <v>4.7269999999999985</v>
      </c>
      <c r="OZK36" s="548">
        <f>SUM($J$22:OZK33)-1</f>
        <v>4.7269999999999985</v>
      </c>
      <c r="OZL36" s="548">
        <f>SUM($J$22:OZL33)-1</f>
        <v>4.7269999999999985</v>
      </c>
      <c r="OZM36" s="548">
        <f>SUM($J$22:OZM33)-1</f>
        <v>4.7269999999999985</v>
      </c>
      <c r="OZN36" s="548">
        <f>SUM($J$22:OZN33)-1</f>
        <v>4.7269999999999985</v>
      </c>
      <c r="OZO36" s="548">
        <f>SUM($J$22:OZO33)-1</f>
        <v>4.7269999999999985</v>
      </c>
      <c r="OZP36" s="548">
        <f>SUM($J$22:OZP33)-1</f>
        <v>4.7269999999999985</v>
      </c>
      <c r="OZQ36" s="548">
        <f>SUM($J$22:OZQ33)-1</f>
        <v>4.7269999999999985</v>
      </c>
      <c r="OZR36" s="548">
        <f>SUM($J$22:OZR33)-1</f>
        <v>4.7269999999999985</v>
      </c>
      <c r="OZS36" s="548">
        <f>SUM($J$22:OZS33)-1</f>
        <v>4.7269999999999985</v>
      </c>
      <c r="OZT36" s="548">
        <f>SUM($J$22:OZT33)-1</f>
        <v>4.7269999999999985</v>
      </c>
      <c r="OZU36" s="548">
        <f>SUM($J$22:OZU33)-1</f>
        <v>4.7269999999999985</v>
      </c>
      <c r="OZV36" s="548">
        <f>SUM($J$22:OZV33)-1</f>
        <v>4.7269999999999985</v>
      </c>
      <c r="OZW36" s="548">
        <f>SUM($J$22:OZW33)-1</f>
        <v>4.7269999999999985</v>
      </c>
      <c r="OZX36" s="548">
        <f>SUM($J$22:OZX33)-1</f>
        <v>4.7269999999999985</v>
      </c>
      <c r="OZY36" s="548">
        <f>SUM($J$22:OZY33)-1</f>
        <v>4.7269999999999985</v>
      </c>
      <c r="OZZ36" s="548">
        <f>SUM($J$22:OZZ33)-1</f>
        <v>4.7269999999999985</v>
      </c>
      <c r="PAA36" s="548">
        <f>SUM($J$22:PAA33)-1</f>
        <v>4.7269999999999985</v>
      </c>
      <c r="PAB36" s="548">
        <f>SUM($J$22:PAB33)-1</f>
        <v>4.7269999999999985</v>
      </c>
      <c r="PAC36" s="548">
        <f>SUM($J$22:PAC33)-1</f>
        <v>4.7269999999999985</v>
      </c>
      <c r="PAD36" s="548">
        <f>SUM($J$22:PAD33)-1</f>
        <v>4.7269999999999985</v>
      </c>
      <c r="PAE36" s="548">
        <f>SUM($J$22:PAE33)-1</f>
        <v>4.7269999999999985</v>
      </c>
      <c r="PAF36" s="548">
        <f>SUM($J$22:PAF33)-1</f>
        <v>4.7269999999999985</v>
      </c>
      <c r="PAG36" s="548">
        <f>SUM($J$22:PAG33)-1</f>
        <v>4.7269999999999985</v>
      </c>
      <c r="PAH36" s="548">
        <f>SUM($J$22:PAH33)-1</f>
        <v>4.7269999999999985</v>
      </c>
      <c r="PAI36" s="548">
        <f>SUM($J$22:PAI33)-1</f>
        <v>4.7269999999999985</v>
      </c>
      <c r="PAJ36" s="548">
        <f>SUM($J$22:PAJ33)-1</f>
        <v>4.7269999999999985</v>
      </c>
      <c r="PAK36" s="548">
        <f>SUM($J$22:PAK33)-1</f>
        <v>4.7269999999999985</v>
      </c>
      <c r="PAL36" s="548">
        <f>SUM($J$22:PAL33)-1</f>
        <v>4.7269999999999985</v>
      </c>
      <c r="PAM36" s="548">
        <f>SUM($J$22:PAM33)-1</f>
        <v>4.7269999999999985</v>
      </c>
      <c r="PAN36" s="548">
        <f>SUM($J$22:PAN33)-1</f>
        <v>4.7269999999999985</v>
      </c>
      <c r="PAO36" s="548">
        <f>SUM($J$22:PAO33)-1</f>
        <v>4.7269999999999985</v>
      </c>
      <c r="PAP36" s="548">
        <f>SUM($J$22:PAP33)-1</f>
        <v>4.7269999999999985</v>
      </c>
      <c r="PAQ36" s="548">
        <f>SUM($J$22:PAQ33)-1</f>
        <v>4.7269999999999985</v>
      </c>
      <c r="PAR36" s="548">
        <f>SUM($J$22:PAR33)-1</f>
        <v>4.7269999999999985</v>
      </c>
      <c r="PAS36" s="548">
        <f>SUM($J$22:PAS33)-1</f>
        <v>4.7269999999999985</v>
      </c>
      <c r="PAT36" s="548">
        <f>SUM($J$22:PAT33)-1</f>
        <v>4.7269999999999985</v>
      </c>
      <c r="PAU36" s="548">
        <f>SUM($J$22:PAU33)-1</f>
        <v>4.7269999999999985</v>
      </c>
      <c r="PAV36" s="548">
        <f>SUM($J$22:PAV33)-1</f>
        <v>4.7269999999999985</v>
      </c>
      <c r="PAW36" s="548">
        <f>SUM($J$22:PAW33)-1</f>
        <v>4.7269999999999985</v>
      </c>
      <c r="PAX36" s="548">
        <f>SUM($J$22:PAX33)-1</f>
        <v>4.7269999999999985</v>
      </c>
      <c r="PAY36" s="548">
        <f>SUM($J$22:PAY33)-1</f>
        <v>4.7269999999999985</v>
      </c>
      <c r="PAZ36" s="548">
        <f>SUM($J$22:PAZ33)-1</f>
        <v>4.7269999999999985</v>
      </c>
      <c r="PBA36" s="548">
        <f>SUM($J$22:PBA33)-1</f>
        <v>4.7269999999999985</v>
      </c>
      <c r="PBB36" s="548">
        <f>SUM($J$22:PBB33)-1</f>
        <v>4.7269999999999985</v>
      </c>
      <c r="PBC36" s="548">
        <f>SUM($J$22:PBC33)-1</f>
        <v>4.7269999999999985</v>
      </c>
      <c r="PBD36" s="548">
        <f>SUM($J$22:PBD33)-1</f>
        <v>4.7269999999999985</v>
      </c>
      <c r="PBE36" s="548">
        <f>SUM($J$22:PBE33)-1</f>
        <v>4.7269999999999985</v>
      </c>
      <c r="PBF36" s="548">
        <f>SUM($J$22:PBF33)-1</f>
        <v>4.7269999999999985</v>
      </c>
      <c r="PBG36" s="548">
        <f>SUM($J$22:PBG33)-1</f>
        <v>4.7269999999999985</v>
      </c>
      <c r="PBH36" s="548">
        <f>SUM($J$22:PBH33)-1</f>
        <v>4.7269999999999985</v>
      </c>
      <c r="PBI36" s="548">
        <f>SUM($J$22:PBI33)-1</f>
        <v>4.7269999999999985</v>
      </c>
      <c r="PBJ36" s="548">
        <f>SUM($J$22:PBJ33)-1</f>
        <v>4.7269999999999985</v>
      </c>
      <c r="PBK36" s="548">
        <f>SUM($J$22:PBK33)-1</f>
        <v>4.7269999999999985</v>
      </c>
      <c r="PBL36" s="548">
        <f>SUM($J$22:PBL33)-1</f>
        <v>4.7269999999999985</v>
      </c>
      <c r="PBM36" s="548">
        <f>SUM($J$22:PBM33)-1</f>
        <v>4.7269999999999985</v>
      </c>
      <c r="PBN36" s="548">
        <f>SUM($J$22:PBN33)-1</f>
        <v>4.7269999999999985</v>
      </c>
      <c r="PBO36" s="548">
        <f>SUM($J$22:PBO33)-1</f>
        <v>4.7269999999999985</v>
      </c>
      <c r="PBP36" s="548">
        <f>SUM($J$22:PBP33)-1</f>
        <v>4.7269999999999985</v>
      </c>
      <c r="PBQ36" s="548">
        <f>SUM($J$22:PBQ33)-1</f>
        <v>4.7269999999999985</v>
      </c>
      <c r="PBR36" s="548">
        <f>SUM($J$22:PBR33)-1</f>
        <v>4.7269999999999985</v>
      </c>
      <c r="PBS36" s="548">
        <f>SUM($J$22:PBS33)-1</f>
        <v>4.7269999999999985</v>
      </c>
      <c r="PBT36" s="548">
        <f>SUM($J$22:PBT33)-1</f>
        <v>4.7269999999999985</v>
      </c>
      <c r="PBU36" s="548">
        <f>SUM($J$22:PBU33)-1</f>
        <v>4.7269999999999985</v>
      </c>
      <c r="PBV36" s="548">
        <f>SUM($J$22:PBV33)-1</f>
        <v>4.7269999999999985</v>
      </c>
      <c r="PBW36" s="548">
        <f>SUM($J$22:PBW33)-1</f>
        <v>4.7269999999999985</v>
      </c>
      <c r="PBX36" s="548">
        <f>SUM($J$22:PBX33)-1</f>
        <v>4.7269999999999985</v>
      </c>
      <c r="PBY36" s="548">
        <f>SUM($J$22:PBY33)-1</f>
        <v>4.7269999999999985</v>
      </c>
      <c r="PBZ36" s="548">
        <f>SUM($J$22:PBZ33)-1</f>
        <v>4.7269999999999985</v>
      </c>
      <c r="PCA36" s="548">
        <f>SUM($J$22:PCA33)-1</f>
        <v>4.7269999999999985</v>
      </c>
      <c r="PCB36" s="548">
        <f>SUM($J$22:PCB33)-1</f>
        <v>4.7269999999999985</v>
      </c>
      <c r="PCC36" s="548">
        <f>SUM($J$22:PCC33)-1</f>
        <v>4.7269999999999985</v>
      </c>
      <c r="PCD36" s="548">
        <f>SUM($J$22:PCD33)-1</f>
        <v>4.7269999999999985</v>
      </c>
      <c r="PCE36" s="548">
        <f>SUM($J$22:PCE33)-1</f>
        <v>4.7269999999999985</v>
      </c>
      <c r="PCF36" s="548">
        <f>SUM($J$22:PCF33)-1</f>
        <v>4.7269999999999985</v>
      </c>
      <c r="PCG36" s="548">
        <f>SUM($J$22:PCG33)-1</f>
        <v>4.7269999999999985</v>
      </c>
      <c r="PCH36" s="548">
        <f>SUM($J$22:PCH33)-1</f>
        <v>4.7269999999999985</v>
      </c>
      <c r="PCI36" s="548">
        <f>SUM($J$22:PCI33)-1</f>
        <v>4.7269999999999985</v>
      </c>
      <c r="PCJ36" s="548">
        <f>SUM($J$22:PCJ33)-1</f>
        <v>4.7269999999999985</v>
      </c>
      <c r="PCK36" s="548">
        <f>SUM($J$22:PCK33)-1</f>
        <v>4.7269999999999985</v>
      </c>
      <c r="PCL36" s="548">
        <f>SUM($J$22:PCL33)-1</f>
        <v>4.7269999999999985</v>
      </c>
      <c r="PCM36" s="548">
        <f>SUM($J$22:PCM33)-1</f>
        <v>4.7269999999999985</v>
      </c>
      <c r="PCN36" s="548">
        <f>SUM($J$22:PCN33)-1</f>
        <v>4.7269999999999985</v>
      </c>
      <c r="PCO36" s="548">
        <f>SUM($J$22:PCO33)-1</f>
        <v>4.7269999999999985</v>
      </c>
      <c r="PCP36" s="548">
        <f>SUM($J$22:PCP33)-1</f>
        <v>4.7269999999999985</v>
      </c>
      <c r="PCQ36" s="548">
        <f>SUM($J$22:PCQ33)-1</f>
        <v>4.7269999999999985</v>
      </c>
      <c r="PCR36" s="548">
        <f>SUM($J$22:PCR33)-1</f>
        <v>4.7269999999999985</v>
      </c>
      <c r="PCS36" s="548">
        <f>SUM($J$22:PCS33)-1</f>
        <v>4.7269999999999985</v>
      </c>
      <c r="PCT36" s="548">
        <f>SUM($J$22:PCT33)-1</f>
        <v>4.7269999999999985</v>
      </c>
      <c r="PCU36" s="548">
        <f>SUM($J$22:PCU33)-1</f>
        <v>4.7269999999999985</v>
      </c>
      <c r="PCV36" s="548">
        <f>SUM($J$22:PCV33)-1</f>
        <v>4.7269999999999985</v>
      </c>
      <c r="PCW36" s="548">
        <f>SUM($J$22:PCW33)-1</f>
        <v>4.7269999999999985</v>
      </c>
      <c r="PCX36" s="548">
        <f>SUM($J$22:PCX33)-1</f>
        <v>4.7269999999999985</v>
      </c>
      <c r="PCY36" s="548">
        <f>SUM($J$22:PCY33)-1</f>
        <v>4.7269999999999985</v>
      </c>
      <c r="PCZ36" s="548">
        <f>SUM($J$22:PCZ33)-1</f>
        <v>4.7269999999999985</v>
      </c>
      <c r="PDA36" s="548">
        <f>SUM($J$22:PDA33)-1</f>
        <v>4.7269999999999985</v>
      </c>
      <c r="PDB36" s="548">
        <f>SUM($J$22:PDB33)-1</f>
        <v>4.7269999999999985</v>
      </c>
      <c r="PDC36" s="548">
        <f>SUM($J$22:PDC33)-1</f>
        <v>4.7269999999999985</v>
      </c>
      <c r="PDD36" s="548">
        <f>SUM($J$22:PDD33)-1</f>
        <v>4.7269999999999985</v>
      </c>
      <c r="PDE36" s="548">
        <f>SUM($J$22:PDE33)-1</f>
        <v>4.7269999999999985</v>
      </c>
      <c r="PDF36" s="548">
        <f>SUM($J$22:PDF33)-1</f>
        <v>4.7269999999999985</v>
      </c>
      <c r="PDG36" s="548">
        <f>SUM($J$22:PDG33)-1</f>
        <v>4.7269999999999985</v>
      </c>
      <c r="PDH36" s="548">
        <f>SUM($J$22:PDH33)-1</f>
        <v>4.7269999999999985</v>
      </c>
      <c r="PDI36" s="548">
        <f>SUM($J$22:PDI33)-1</f>
        <v>4.7269999999999985</v>
      </c>
      <c r="PDJ36" s="548">
        <f>SUM($J$22:PDJ33)-1</f>
        <v>4.7269999999999985</v>
      </c>
      <c r="PDK36" s="548">
        <f>SUM($J$22:PDK33)-1</f>
        <v>4.7269999999999985</v>
      </c>
      <c r="PDL36" s="548">
        <f>SUM($J$22:PDL33)-1</f>
        <v>4.7269999999999985</v>
      </c>
      <c r="PDM36" s="548">
        <f>SUM($J$22:PDM33)-1</f>
        <v>4.7269999999999985</v>
      </c>
      <c r="PDN36" s="548">
        <f>SUM($J$22:PDN33)-1</f>
        <v>4.7269999999999985</v>
      </c>
      <c r="PDO36" s="548">
        <f>SUM($J$22:PDO33)-1</f>
        <v>4.7269999999999985</v>
      </c>
      <c r="PDP36" s="548">
        <f>SUM($J$22:PDP33)-1</f>
        <v>4.7269999999999985</v>
      </c>
      <c r="PDQ36" s="548">
        <f>SUM($J$22:PDQ33)-1</f>
        <v>4.7269999999999985</v>
      </c>
      <c r="PDR36" s="548">
        <f>SUM($J$22:PDR33)-1</f>
        <v>4.7269999999999985</v>
      </c>
      <c r="PDS36" s="548">
        <f>SUM($J$22:PDS33)-1</f>
        <v>4.7269999999999985</v>
      </c>
      <c r="PDT36" s="548">
        <f>SUM($J$22:PDT33)-1</f>
        <v>4.7269999999999985</v>
      </c>
      <c r="PDU36" s="548">
        <f>SUM($J$22:PDU33)-1</f>
        <v>4.7269999999999985</v>
      </c>
      <c r="PDV36" s="548">
        <f>SUM($J$22:PDV33)-1</f>
        <v>4.7269999999999985</v>
      </c>
      <c r="PDW36" s="548">
        <f>SUM($J$22:PDW33)-1</f>
        <v>4.7269999999999985</v>
      </c>
      <c r="PDX36" s="548">
        <f>SUM($J$22:PDX33)-1</f>
        <v>4.7269999999999985</v>
      </c>
      <c r="PDY36" s="548">
        <f>SUM($J$22:PDY33)-1</f>
        <v>4.7269999999999985</v>
      </c>
      <c r="PDZ36" s="548">
        <f>SUM($J$22:PDZ33)-1</f>
        <v>4.7269999999999985</v>
      </c>
      <c r="PEA36" s="548">
        <f>SUM($J$22:PEA33)-1</f>
        <v>4.7269999999999985</v>
      </c>
      <c r="PEB36" s="548">
        <f>SUM($J$22:PEB33)-1</f>
        <v>4.7269999999999985</v>
      </c>
      <c r="PEC36" s="548">
        <f>SUM($J$22:PEC33)-1</f>
        <v>4.7269999999999985</v>
      </c>
      <c r="PED36" s="548">
        <f>SUM($J$22:PED33)-1</f>
        <v>4.7269999999999985</v>
      </c>
      <c r="PEE36" s="548">
        <f>SUM($J$22:PEE33)-1</f>
        <v>4.7269999999999985</v>
      </c>
      <c r="PEF36" s="548">
        <f>SUM($J$22:PEF33)-1</f>
        <v>4.7269999999999985</v>
      </c>
      <c r="PEG36" s="548">
        <f>SUM($J$22:PEG33)-1</f>
        <v>4.7269999999999985</v>
      </c>
      <c r="PEH36" s="548">
        <f>SUM($J$22:PEH33)-1</f>
        <v>4.7269999999999985</v>
      </c>
      <c r="PEI36" s="548">
        <f>SUM($J$22:PEI33)-1</f>
        <v>4.7269999999999985</v>
      </c>
      <c r="PEJ36" s="548">
        <f>SUM($J$22:PEJ33)-1</f>
        <v>4.7269999999999985</v>
      </c>
      <c r="PEK36" s="548">
        <f>SUM($J$22:PEK33)-1</f>
        <v>4.7269999999999985</v>
      </c>
      <c r="PEL36" s="548">
        <f>SUM($J$22:PEL33)-1</f>
        <v>4.7269999999999985</v>
      </c>
      <c r="PEM36" s="548">
        <f>SUM($J$22:PEM33)-1</f>
        <v>4.7269999999999985</v>
      </c>
      <c r="PEN36" s="548">
        <f>SUM($J$22:PEN33)-1</f>
        <v>4.7269999999999985</v>
      </c>
      <c r="PEO36" s="548">
        <f>SUM($J$22:PEO33)-1</f>
        <v>4.7269999999999985</v>
      </c>
      <c r="PEP36" s="548">
        <f>SUM($J$22:PEP33)-1</f>
        <v>4.7269999999999985</v>
      </c>
      <c r="PEQ36" s="548">
        <f>SUM($J$22:PEQ33)-1</f>
        <v>4.7269999999999985</v>
      </c>
      <c r="PER36" s="548">
        <f>SUM($J$22:PER33)-1</f>
        <v>4.7269999999999985</v>
      </c>
      <c r="PES36" s="548">
        <f>SUM($J$22:PES33)-1</f>
        <v>4.7269999999999985</v>
      </c>
      <c r="PET36" s="548">
        <f>SUM($J$22:PET33)-1</f>
        <v>4.7269999999999985</v>
      </c>
      <c r="PEU36" s="548">
        <f>SUM($J$22:PEU33)-1</f>
        <v>4.7269999999999985</v>
      </c>
      <c r="PEV36" s="548">
        <f>SUM($J$22:PEV33)-1</f>
        <v>4.7269999999999985</v>
      </c>
      <c r="PEW36" s="548">
        <f>SUM($J$22:PEW33)-1</f>
        <v>4.7269999999999985</v>
      </c>
      <c r="PEX36" s="548">
        <f>SUM($J$22:PEX33)-1</f>
        <v>4.7269999999999985</v>
      </c>
      <c r="PEY36" s="548">
        <f>SUM($J$22:PEY33)-1</f>
        <v>4.7269999999999985</v>
      </c>
      <c r="PEZ36" s="548">
        <f>SUM($J$22:PEZ33)-1</f>
        <v>4.7269999999999985</v>
      </c>
      <c r="PFA36" s="548">
        <f>SUM($J$22:PFA33)-1</f>
        <v>4.7269999999999985</v>
      </c>
      <c r="PFB36" s="548">
        <f>SUM($J$22:PFB33)-1</f>
        <v>4.7269999999999985</v>
      </c>
      <c r="PFC36" s="548">
        <f>SUM($J$22:PFC33)-1</f>
        <v>4.7269999999999985</v>
      </c>
      <c r="PFD36" s="548">
        <f>SUM($J$22:PFD33)-1</f>
        <v>4.7269999999999985</v>
      </c>
      <c r="PFE36" s="548">
        <f>SUM($J$22:PFE33)-1</f>
        <v>4.7269999999999985</v>
      </c>
      <c r="PFF36" s="548">
        <f>SUM($J$22:PFF33)-1</f>
        <v>4.7269999999999985</v>
      </c>
      <c r="PFG36" s="548">
        <f>SUM($J$22:PFG33)-1</f>
        <v>4.7269999999999985</v>
      </c>
      <c r="PFH36" s="548">
        <f>SUM($J$22:PFH33)-1</f>
        <v>4.7269999999999985</v>
      </c>
      <c r="PFI36" s="548">
        <f>SUM($J$22:PFI33)-1</f>
        <v>4.7269999999999985</v>
      </c>
      <c r="PFJ36" s="548">
        <f>SUM($J$22:PFJ33)-1</f>
        <v>4.7269999999999985</v>
      </c>
      <c r="PFK36" s="548">
        <f>SUM($J$22:PFK33)-1</f>
        <v>4.7269999999999985</v>
      </c>
      <c r="PFL36" s="548">
        <f>SUM($J$22:PFL33)-1</f>
        <v>4.7269999999999985</v>
      </c>
      <c r="PFM36" s="548">
        <f>SUM($J$22:PFM33)-1</f>
        <v>4.7269999999999985</v>
      </c>
      <c r="PFN36" s="548">
        <f>SUM($J$22:PFN33)-1</f>
        <v>4.7269999999999985</v>
      </c>
      <c r="PFO36" s="548">
        <f>SUM($J$22:PFO33)-1</f>
        <v>4.7269999999999985</v>
      </c>
      <c r="PFP36" s="548">
        <f>SUM($J$22:PFP33)-1</f>
        <v>4.7269999999999985</v>
      </c>
      <c r="PFQ36" s="548">
        <f>SUM($J$22:PFQ33)-1</f>
        <v>4.7269999999999985</v>
      </c>
      <c r="PFR36" s="548">
        <f>SUM($J$22:PFR33)-1</f>
        <v>4.7269999999999985</v>
      </c>
      <c r="PFS36" s="548">
        <f>SUM($J$22:PFS33)-1</f>
        <v>4.7269999999999985</v>
      </c>
      <c r="PFT36" s="548">
        <f>SUM($J$22:PFT33)-1</f>
        <v>4.7269999999999985</v>
      </c>
      <c r="PFU36" s="548">
        <f>SUM($J$22:PFU33)-1</f>
        <v>4.7269999999999985</v>
      </c>
      <c r="PFV36" s="548">
        <f>SUM($J$22:PFV33)-1</f>
        <v>4.7269999999999985</v>
      </c>
      <c r="PFW36" s="548">
        <f>SUM($J$22:PFW33)-1</f>
        <v>4.7269999999999985</v>
      </c>
      <c r="PFX36" s="548">
        <f>SUM($J$22:PFX33)-1</f>
        <v>4.7269999999999985</v>
      </c>
      <c r="PFY36" s="548">
        <f>SUM($J$22:PFY33)-1</f>
        <v>4.7269999999999985</v>
      </c>
      <c r="PFZ36" s="548">
        <f>SUM($J$22:PFZ33)-1</f>
        <v>4.7269999999999985</v>
      </c>
      <c r="PGA36" s="548">
        <f>SUM($J$22:PGA33)-1</f>
        <v>4.7269999999999985</v>
      </c>
      <c r="PGB36" s="548">
        <f>SUM($J$22:PGB33)-1</f>
        <v>4.7269999999999985</v>
      </c>
      <c r="PGC36" s="548">
        <f>SUM($J$22:PGC33)-1</f>
        <v>4.7269999999999985</v>
      </c>
      <c r="PGD36" s="548">
        <f>SUM($J$22:PGD33)-1</f>
        <v>4.7269999999999985</v>
      </c>
      <c r="PGE36" s="548">
        <f>SUM($J$22:PGE33)-1</f>
        <v>4.7269999999999985</v>
      </c>
      <c r="PGF36" s="548">
        <f>SUM($J$22:PGF33)-1</f>
        <v>4.7269999999999985</v>
      </c>
      <c r="PGG36" s="548">
        <f>SUM($J$22:PGG33)-1</f>
        <v>4.7269999999999985</v>
      </c>
      <c r="PGH36" s="548">
        <f>SUM($J$22:PGH33)-1</f>
        <v>4.7269999999999985</v>
      </c>
      <c r="PGI36" s="548">
        <f>SUM($J$22:PGI33)-1</f>
        <v>4.7269999999999985</v>
      </c>
      <c r="PGJ36" s="548">
        <f>SUM($J$22:PGJ33)-1</f>
        <v>4.7269999999999985</v>
      </c>
      <c r="PGK36" s="548">
        <f>SUM($J$22:PGK33)-1</f>
        <v>4.7269999999999985</v>
      </c>
      <c r="PGL36" s="548">
        <f>SUM($J$22:PGL33)-1</f>
        <v>4.7269999999999985</v>
      </c>
      <c r="PGM36" s="548">
        <f>SUM($J$22:PGM33)-1</f>
        <v>4.7269999999999985</v>
      </c>
      <c r="PGN36" s="548">
        <f>SUM($J$22:PGN33)-1</f>
        <v>4.7269999999999985</v>
      </c>
      <c r="PGO36" s="548">
        <f>SUM($J$22:PGO33)-1</f>
        <v>4.7269999999999985</v>
      </c>
      <c r="PGP36" s="548">
        <f>SUM($J$22:PGP33)-1</f>
        <v>4.7269999999999985</v>
      </c>
      <c r="PGQ36" s="548">
        <f>SUM($J$22:PGQ33)-1</f>
        <v>4.7269999999999985</v>
      </c>
      <c r="PGR36" s="548">
        <f>SUM($J$22:PGR33)-1</f>
        <v>4.7269999999999985</v>
      </c>
      <c r="PGS36" s="548">
        <f>SUM($J$22:PGS33)-1</f>
        <v>4.7269999999999985</v>
      </c>
      <c r="PGT36" s="548">
        <f>SUM($J$22:PGT33)-1</f>
        <v>4.7269999999999985</v>
      </c>
      <c r="PGU36" s="548">
        <f>SUM($J$22:PGU33)-1</f>
        <v>4.7269999999999985</v>
      </c>
      <c r="PGV36" s="548">
        <f>SUM($J$22:PGV33)-1</f>
        <v>4.7269999999999985</v>
      </c>
      <c r="PGW36" s="548">
        <f>SUM($J$22:PGW33)-1</f>
        <v>4.7269999999999985</v>
      </c>
      <c r="PGX36" s="548">
        <f>SUM($J$22:PGX33)-1</f>
        <v>4.7269999999999985</v>
      </c>
      <c r="PGY36" s="548">
        <f>SUM($J$22:PGY33)-1</f>
        <v>4.7269999999999985</v>
      </c>
      <c r="PGZ36" s="548">
        <f>SUM($J$22:PGZ33)-1</f>
        <v>4.7269999999999985</v>
      </c>
      <c r="PHA36" s="548">
        <f>SUM($J$22:PHA33)-1</f>
        <v>4.7269999999999985</v>
      </c>
      <c r="PHB36" s="548">
        <f>SUM($J$22:PHB33)-1</f>
        <v>4.7269999999999985</v>
      </c>
      <c r="PHC36" s="548">
        <f>SUM($J$22:PHC33)-1</f>
        <v>4.7269999999999985</v>
      </c>
      <c r="PHD36" s="548">
        <f>SUM($J$22:PHD33)-1</f>
        <v>4.7269999999999985</v>
      </c>
      <c r="PHE36" s="548">
        <f>SUM($J$22:PHE33)-1</f>
        <v>4.7269999999999985</v>
      </c>
      <c r="PHF36" s="548">
        <f>SUM($J$22:PHF33)-1</f>
        <v>4.7269999999999985</v>
      </c>
      <c r="PHG36" s="548">
        <f>SUM($J$22:PHG33)-1</f>
        <v>4.7269999999999985</v>
      </c>
      <c r="PHH36" s="548">
        <f>SUM($J$22:PHH33)-1</f>
        <v>4.7269999999999985</v>
      </c>
      <c r="PHI36" s="548">
        <f>SUM($J$22:PHI33)-1</f>
        <v>4.7269999999999985</v>
      </c>
      <c r="PHJ36" s="548">
        <f>SUM($J$22:PHJ33)-1</f>
        <v>4.7269999999999985</v>
      </c>
      <c r="PHK36" s="548">
        <f>SUM($J$22:PHK33)-1</f>
        <v>4.7269999999999985</v>
      </c>
      <c r="PHL36" s="548">
        <f>SUM($J$22:PHL33)-1</f>
        <v>4.7269999999999985</v>
      </c>
      <c r="PHM36" s="548">
        <f>SUM($J$22:PHM33)-1</f>
        <v>4.7269999999999985</v>
      </c>
      <c r="PHN36" s="548">
        <f>SUM($J$22:PHN33)-1</f>
        <v>4.7269999999999985</v>
      </c>
      <c r="PHO36" s="548">
        <f>SUM($J$22:PHO33)-1</f>
        <v>4.7269999999999985</v>
      </c>
      <c r="PHP36" s="548">
        <f>SUM($J$22:PHP33)-1</f>
        <v>4.7269999999999985</v>
      </c>
      <c r="PHQ36" s="548">
        <f>SUM($J$22:PHQ33)-1</f>
        <v>4.7269999999999985</v>
      </c>
      <c r="PHR36" s="548">
        <f>SUM($J$22:PHR33)-1</f>
        <v>4.7269999999999985</v>
      </c>
      <c r="PHS36" s="548">
        <f>SUM($J$22:PHS33)-1</f>
        <v>4.7269999999999985</v>
      </c>
      <c r="PHT36" s="548">
        <f>SUM($J$22:PHT33)-1</f>
        <v>4.7269999999999985</v>
      </c>
      <c r="PHU36" s="548">
        <f>SUM($J$22:PHU33)-1</f>
        <v>4.7269999999999985</v>
      </c>
      <c r="PHV36" s="548">
        <f>SUM($J$22:PHV33)-1</f>
        <v>4.7269999999999985</v>
      </c>
      <c r="PHW36" s="548">
        <f>SUM($J$22:PHW33)-1</f>
        <v>4.7269999999999985</v>
      </c>
      <c r="PHX36" s="548">
        <f>SUM($J$22:PHX33)-1</f>
        <v>4.7269999999999985</v>
      </c>
      <c r="PHY36" s="548">
        <f>SUM($J$22:PHY33)-1</f>
        <v>4.7269999999999985</v>
      </c>
      <c r="PHZ36" s="548">
        <f>SUM($J$22:PHZ33)-1</f>
        <v>4.7269999999999985</v>
      </c>
      <c r="PIA36" s="548">
        <f>SUM($J$22:PIA33)-1</f>
        <v>4.7269999999999985</v>
      </c>
      <c r="PIB36" s="548">
        <f>SUM($J$22:PIB33)-1</f>
        <v>4.7269999999999985</v>
      </c>
      <c r="PIC36" s="548">
        <f>SUM($J$22:PIC33)-1</f>
        <v>4.7269999999999985</v>
      </c>
      <c r="PID36" s="548">
        <f>SUM($J$22:PID33)-1</f>
        <v>4.7269999999999985</v>
      </c>
      <c r="PIE36" s="548">
        <f>SUM($J$22:PIE33)-1</f>
        <v>4.7269999999999985</v>
      </c>
      <c r="PIF36" s="548">
        <f>SUM($J$22:PIF33)-1</f>
        <v>4.7269999999999985</v>
      </c>
      <c r="PIG36" s="548">
        <f>SUM($J$22:PIG33)-1</f>
        <v>4.7269999999999985</v>
      </c>
      <c r="PIH36" s="548">
        <f>SUM($J$22:PIH33)-1</f>
        <v>4.7269999999999985</v>
      </c>
      <c r="PII36" s="548">
        <f>SUM($J$22:PII33)-1</f>
        <v>4.7269999999999985</v>
      </c>
      <c r="PIJ36" s="548">
        <f>SUM($J$22:PIJ33)-1</f>
        <v>4.7269999999999985</v>
      </c>
      <c r="PIK36" s="548">
        <f>SUM($J$22:PIK33)-1</f>
        <v>4.7269999999999985</v>
      </c>
      <c r="PIL36" s="548">
        <f>SUM($J$22:PIL33)-1</f>
        <v>4.7269999999999985</v>
      </c>
      <c r="PIM36" s="548">
        <f>SUM($J$22:PIM33)-1</f>
        <v>4.7269999999999985</v>
      </c>
      <c r="PIN36" s="548">
        <f>SUM($J$22:PIN33)-1</f>
        <v>4.7269999999999985</v>
      </c>
      <c r="PIO36" s="548">
        <f>SUM($J$22:PIO33)-1</f>
        <v>4.7269999999999985</v>
      </c>
      <c r="PIP36" s="548">
        <f>SUM($J$22:PIP33)-1</f>
        <v>4.7269999999999985</v>
      </c>
      <c r="PIQ36" s="548">
        <f>SUM($J$22:PIQ33)-1</f>
        <v>4.7269999999999985</v>
      </c>
      <c r="PIR36" s="548">
        <f>SUM($J$22:PIR33)-1</f>
        <v>4.7269999999999985</v>
      </c>
      <c r="PIS36" s="548">
        <f>SUM($J$22:PIS33)-1</f>
        <v>4.7269999999999985</v>
      </c>
      <c r="PIT36" s="548">
        <f>SUM($J$22:PIT33)-1</f>
        <v>4.7269999999999985</v>
      </c>
      <c r="PIU36" s="548">
        <f>SUM($J$22:PIU33)-1</f>
        <v>4.7269999999999985</v>
      </c>
      <c r="PIV36" s="548">
        <f>SUM($J$22:PIV33)-1</f>
        <v>4.7269999999999985</v>
      </c>
      <c r="PIW36" s="548">
        <f>SUM($J$22:PIW33)-1</f>
        <v>4.7269999999999985</v>
      </c>
      <c r="PIX36" s="548">
        <f>SUM($J$22:PIX33)-1</f>
        <v>4.7269999999999985</v>
      </c>
      <c r="PIY36" s="548">
        <f>SUM($J$22:PIY33)-1</f>
        <v>4.7269999999999985</v>
      </c>
      <c r="PIZ36" s="548">
        <f>SUM($J$22:PIZ33)-1</f>
        <v>4.7269999999999985</v>
      </c>
      <c r="PJA36" s="548">
        <f>SUM($J$22:PJA33)-1</f>
        <v>4.7269999999999985</v>
      </c>
      <c r="PJB36" s="548">
        <f>SUM($J$22:PJB33)-1</f>
        <v>4.7269999999999985</v>
      </c>
      <c r="PJC36" s="548">
        <f>SUM($J$22:PJC33)-1</f>
        <v>4.7269999999999985</v>
      </c>
      <c r="PJD36" s="548">
        <f>SUM($J$22:PJD33)-1</f>
        <v>4.7269999999999985</v>
      </c>
      <c r="PJE36" s="548">
        <f>SUM($J$22:PJE33)-1</f>
        <v>4.7269999999999985</v>
      </c>
      <c r="PJF36" s="548">
        <f>SUM($J$22:PJF33)-1</f>
        <v>4.7269999999999985</v>
      </c>
      <c r="PJG36" s="548">
        <f>SUM($J$22:PJG33)-1</f>
        <v>4.7269999999999985</v>
      </c>
      <c r="PJH36" s="548">
        <f>SUM($J$22:PJH33)-1</f>
        <v>4.7269999999999985</v>
      </c>
      <c r="PJI36" s="548">
        <f>SUM($J$22:PJI33)-1</f>
        <v>4.7269999999999985</v>
      </c>
      <c r="PJJ36" s="548">
        <f>SUM($J$22:PJJ33)-1</f>
        <v>4.7269999999999985</v>
      </c>
      <c r="PJK36" s="548">
        <f>SUM($J$22:PJK33)-1</f>
        <v>4.7269999999999985</v>
      </c>
      <c r="PJL36" s="548">
        <f>SUM($J$22:PJL33)-1</f>
        <v>4.7269999999999985</v>
      </c>
      <c r="PJM36" s="548">
        <f>SUM($J$22:PJM33)-1</f>
        <v>4.7269999999999985</v>
      </c>
      <c r="PJN36" s="548">
        <f>SUM($J$22:PJN33)-1</f>
        <v>4.7269999999999985</v>
      </c>
      <c r="PJO36" s="548">
        <f>SUM($J$22:PJO33)-1</f>
        <v>4.7269999999999985</v>
      </c>
      <c r="PJP36" s="548">
        <f>SUM($J$22:PJP33)-1</f>
        <v>4.7269999999999985</v>
      </c>
      <c r="PJQ36" s="548">
        <f>SUM($J$22:PJQ33)-1</f>
        <v>4.7269999999999985</v>
      </c>
      <c r="PJR36" s="548">
        <f>SUM($J$22:PJR33)-1</f>
        <v>4.7269999999999985</v>
      </c>
      <c r="PJS36" s="548">
        <f>SUM($J$22:PJS33)-1</f>
        <v>4.7269999999999985</v>
      </c>
      <c r="PJT36" s="548">
        <f>SUM($J$22:PJT33)-1</f>
        <v>4.7269999999999985</v>
      </c>
      <c r="PJU36" s="548">
        <f>SUM($J$22:PJU33)-1</f>
        <v>4.7269999999999985</v>
      </c>
      <c r="PJV36" s="548">
        <f>SUM($J$22:PJV33)-1</f>
        <v>4.7269999999999985</v>
      </c>
      <c r="PJW36" s="548">
        <f>SUM($J$22:PJW33)-1</f>
        <v>4.7269999999999985</v>
      </c>
      <c r="PJX36" s="548">
        <f>SUM($J$22:PJX33)-1</f>
        <v>4.7269999999999985</v>
      </c>
      <c r="PJY36" s="548">
        <f>SUM($J$22:PJY33)-1</f>
        <v>4.7269999999999985</v>
      </c>
      <c r="PJZ36" s="548">
        <f>SUM($J$22:PJZ33)-1</f>
        <v>4.7269999999999985</v>
      </c>
      <c r="PKA36" s="548">
        <f>SUM($J$22:PKA33)-1</f>
        <v>4.7269999999999985</v>
      </c>
      <c r="PKB36" s="548">
        <f>SUM($J$22:PKB33)-1</f>
        <v>4.7269999999999985</v>
      </c>
      <c r="PKC36" s="548">
        <f>SUM($J$22:PKC33)-1</f>
        <v>4.7269999999999985</v>
      </c>
      <c r="PKD36" s="548">
        <f>SUM($J$22:PKD33)-1</f>
        <v>4.7269999999999985</v>
      </c>
      <c r="PKE36" s="548">
        <f>SUM($J$22:PKE33)-1</f>
        <v>4.7269999999999985</v>
      </c>
      <c r="PKF36" s="548">
        <f>SUM($J$22:PKF33)-1</f>
        <v>4.7269999999999985</v>
      </c>
      <c r="PKG36" s="548">
        <f>SUM($J$22:PKG33)-1</f>
        <v>4.7269999999999985</v>
      </c>
      <c r="PKH36" s="548">
        <f>SUM($J$22:PKH33)-1</f>
        <v>4.7269999999999985</v>
      </c>
      <c r="PKI36" s="548">
        <f>SUM($J$22:PKI33)-1</f>
        <v>4.7269999999999985</v>
      </c>
      <c r="PKJ36" s="548">
        <f>SUM($J$22:PKJ33)-1</f>
        <v>4.7269999999999985</v>
      </c>
      <c r="PKK36" s="548">
        <f>SUM($J$22:PKK33)-1</f>
        <v>4.7269999999999985</v>
      </c>
      <c r="PKL36" s="548">
        <f>SUM($J$22:PKL33)-1</f>
        <v>4.7269999999999985</v>
      </c>
      <c r="PKM36" s="548">
        <f>SUM($J$22:PKM33)-1</f>
        <v>4.7269999999999985</v>
      </c>
      <c r="PKN36" s="548">
        <f>SUM($J$22:PKN33)-1</f>
        <v>4.7269999999999985</v>
      </c>
      <c r="PKO36" s="548">
        <f>SUM($J$22:PKO33)-1</f>
        <v>4.7269999999999985</v>
      </c>
      <c r="PKP36" s="548">
        <f>SUM($J$22:PKP33)-1</f>
        <v>4.7269999999999985</v>
      </c>
      <c r="PKQ36" s="548">
        <f>SUM($J$22:PKQ33)-1</f>
        <v>4.7269999999999985</v>
      </c>
      <c r="PKR36" s="548">
        <f>SUM($J$22:PKR33)-1</f>
        <v>4.7269999999999985</v>
      </c>
      <c r="PKS36" s="548">
        <f>SUM($J$22:PKS33)-1</f>
        <v>4.7269999999999985</v>
      </c>
      <c r="PKT36" s="548">
        <f>SUM($J$22:PKT33)-1</f>
        <v>4.7269999999999985</v>
      </c>
      <c r="PKU36" s="548">
        <f>SUM($J$22:PKU33)-1</f>
        <v>4.7269999999999985</v>
      </c>
      <c r="PKV36" s="548">
        <f>SUM($J$22:PKV33)-1</f>
        <v>4.7269999999999985</v>
      </c>
      <c r="PKW36" s="548">
        <f>SUM($J$22:PKW33)-1</f>
        <v>4.7269999999999985</v>
      </c>
      <c r="PKX36" s="548">
        <f>SUM($J$22:PKX33)-1</f>
        <v>4.7269999999999985</v>
      </c>
      <c r="PKY36" s="548">
        <f>SUM($J$22:PKY33)-1</f>
        <v>4.7269999999999985</v>
      </c>
      <c r="PKZ36" s="548">
        <f>SUM($J$22:PKZ33)-1</f>
        <v>4.7269999999999985</v>
      </c>
      <c r="PLA36" s="548">
        <f>SUM($J$22:PLA33)-1</f>
        <v>4.7269999999999985</v>
      </c>
      <c r="PLB36" s="548">
        <f>SUM($J$22:PLB33)-1</f>
        <v>4.7269999999999985</v>
      </c>
      <c r="PLC36" s="548">
        <f>SUM($J$22:PLC33)-1</f>
        <v>4.7269999999999985</v>
      </c>
      <c r="PLD36" s="548">
        <f>SUM($J$22:PLD33)-1</f>
        <v>4.7269999999999985</v>
      </c>
      <c r="PLE36" s="548">
        <f>SUM($J$22:PLE33)-1</f>
        <v>4.7269999999999985</v>
      </c>
      <c r="PLF36" s="548">
        <f>SUM($J$22:PLF33)-1</f>
        <v>4.7269999999999985</v>
      </c>
      <c r="PLG36" s="548">
        <f>SUM($J$22:PLG33)-1</f>
        <v>4.7269999999999985</v>
      </c>
      <c r="PLH36" s="548">
        <f>SUM($J$22:PLH33)-1</f>
        <v>4.7269999999999985</v>
      </c>
      <c r="PLI36" s="548">
        <f>SUM($J$22:PLI33)-1</f>
        <v>4.7269999999999985</v>
      </c>
      <c r="PLJ36" s="548">
        <f>SUM($J$22:PLJ33)-1</f>
        <v>4.7269999999999985</v>
      </c>
      <c r="PLK36" s="548">
        <f>SUM($J$22:PLK33)-1</f>
        <v>4.7269999999999985</v>
      </c>
      <c r="PLL36" s="548">
        <f>SUM($J$22:PLL33)-1</f>
        <v>4.7269999999999985</v>
      </c>
      <c r="PLM36" s="548">
        <f>SUM($J$22:PLM33)-1</f>
        <v>4.7269999999999985</v>
      </c>
      <c r="PLN36" s="548">
        <f>SUM($J$22:PLN33)-1</f>
        <v>4.7269999999999985</v>
      </c>
      <c r="PLO36" s="548">
        <f>SUM($J$22:PLO33)-1</f>
        <v>4.7269999999999985</v>
      </c>
      <c r="PLP36" s="548">
        <f>SUM($J$22:PLP33)-1</f>
        <v>4.7269999999999985</v>
      </c>
      <c r="PLQ36" s="548">
        <f>SUM($J$22:PLQ33)-1</f>
        <v>4.7269999999999985</v>
      </c>
      <c r="PLR36" s="548">
        <f>SUM($J$22:PLR33)-1</f>
        <v>4.7269999999999985</v>
      </c>
      <c r="PLS36" s="548">
        <f>SUM($J$22:PLS33)-1</f>
        <v>4.7269999999999985</v>
      </c>
      <c r="PLT36" s="548">
        <f>SUM($J$22:PLT33)-1</f>
        <v>4.7269999999999985</v>
      </c>
      <c r="PLU36" s="548">
        <f>SUM($J$22:PLU33)-1</f>
        <v>4.7269999999999985</v>
      </c>
      <c r="PLV36" s="548">
        <f>SUM($J$22:PLV33)-1</f>
        <v>4.7269999999999985</v>
      </c>
      <c r="PLW36" s="548">
        <f>SUM($J$22:PLW33)-1</f>
        <v>4.7269999999999985</v>
      </c>
      <c r="PLX36" s="548">
        <f>SUM($J$22:PLX33)-1</f>
        <v>4.7269999999999985</v>
      </c>
      <c r="PLY36" s="548">
        <f>SUM($J$22:PLY33)-1</f>
        <v>4.7269999999999985</v>
      </c>
      <c r="PLZ36" s="548">
        <f>SUM($J$22:PLZ33)-1</f>
        <v>4.7269999999999985</v>
      </c>
      <c r="PMA36" s="548">
        <f>SUM($J$22:PMA33)-1</f>
        <v>4.7269999999999985</v>
      </c>
      <c r="PMB36" s="548">
        <f>SUM($J$22:PMB33)-1</f>
        <v>4.7269999999999985</v>
      </c>
      <c r="PMC36" s="548">
        <f>SUM($J$22:PMC33)-1</f>
        <v>4.7269999999999985</v>
      </c>
      <c r="PMD36" s="548">
        <f>SUM($J$22:PMD33)-1</f>
        <v>4.7269999999999985</v>
      </c>
      <c r="PME36" s="548">
        <f>SUM($J$22:PME33)-1</f>
        <v>4.7269999999999985</v>
      </c>
      <c r="PMF36" s="548">
        <f>SUM($J$22:PMF33)-1</f>
        <v>4.7269999999999985</v>
      </c>
      <c r="PMG36" s="548">
        <f>SUM($J$22:PMG33)-1</f>
        <v>4.7269999999999985</v>
      </c>
      <c r="PMH36" s="548">
        <f>SUM($J$22:PMH33)-1</f>
        <v>4.7269999999999985</v>
      </c>
      <c r="PMI36" s="548">
        <f>SUM($J$22:PMI33)-1</f>
        <v>4.7269999999999985</v>
      </c>
      <c r="PMJ36" s="548">
        <f>SUM($J$22:PMJ33)-1</f>
        <v>4.7269999999999985</v>
      </c>
      <c r="PMK36" s="548">
        <f>SUM($J$22:PMK33)-1</f>
        <v>4.7269999999999985</v>
      </c>
      <c r="PML36" s="548">
        <f>SUM($J$22:PML33)-1</f>
        <v>4.7269999999999985</v>
      </c>
      <c r="PMM36" s="548">
        <f>SUM($J$22:PMM33)-1</f>
        <v>4.7269999999999985</v>
      </c>
      <c r="PMN36" s="548">
        <f>SUM($J$22:PMN33)-1</f>
        <v>4.7269999999999985</v>
      </c>
      <c r="PMO36" s="548">
        <f>SUM($J$22:PMO33)-1</f>
        <v>4.7269999999999985</v>
      </c>
      <c r="PMP36" s="548">
        <f>SUM($J$22:PMP33)-1</f>
        <v>4.7269999999999985</v>
      </c>
      <c r="PMQ36" s="548">
        <f>SUM($J$22:PMQ33)-1</f>
        <v>4.7269999999999985</v>
      </c>
      <c r="PMR36" s="548">
        <f>SUM($J$22:PMR33)-1</f>
        <v>4.7269999999999985</v>
      </c>
      <c r="PMS36" s="548">
        <f>SUM($J$22:PMS33)-1</f>
        <v>4.7269999999999985</v>
      </c>
      <c r="PMT36" s="548">
        <f>SUM($J$22:PMT33)-1</f>
        <v>4.7269999999999985</v>
      </c>
      <c r="PMU36" s="548">
        <f>SUM($J$22:PMU33)-1</f>
        <v>4.7269999999999985</v>
      </c>
      <c r="PMV36" s="548">
        <f>SUM($J$22:PMV33)-1</f>
        <v>4.7269999999999985</v>
      </c>
      <c r="PMW36" s="548">
        <f>SUM($J$22:PMW33)-1</f>
        <v>4.7269999999999985</v>
      </c>
      <c r="PMX36" s="548">
        <f>SUM($J$22:PMX33)-1</f>
        <v>4.7269999999999985</v>
      </c>
      <c r="PMY36" s="548">
        <f>SUM($J$22:PMY33)-1</f>
        <v>4.7269999999999985</v>
      </c>
      <c r="PMZ36" s="548">
        <f>SUM($J$22:PMZ33)-1</f>
        <v>4.7269999999999985</v>
      </c>
      <c r="PNA36" s="548">
        <f>SUM($J$22:PNA33)-1</f>
        <v>4.7269999999999985</v>
      </c>
      <c r="PNB36" s="548">
        <f>SUM($J$22:PNB33)-1</f>
        <v>4.7269999999999985</v>
      </c>
      <c r="PNC36" s="548">
        <f>SUM($J$22:PNC33)-1</f>
        <v>4.7269999999999985</v>
      </c>
      <c r="PND36" s="548">
        <f>SUM($J$22:PND33)-1</f>
        <v>4.7269999999999985</v>
      </c>
      <c r="PNE36" s="548">
        <f>SUM($J$22:PNE33)-1</f>
        <v>4.7269999999999985</v>
      </c>
      <c r="PNF36" s="548">
        <f>SUM($J$22:PNF33)-1</f>
        <v>4.7269999999999985</v>
      </c>
      <c r="PNG36" s="548">
        <f>SUM($J$22:PNG33)-1</f>
        <v>4.7269999999999985</v>
      </c>
      <c r="PNH36" s="548">
        <f>SUM($J$22:PNH33)-1</f>
        <v>4.7269999999999985</v>
      </c>
      <c r="PNI36" s="548">
        <f>SUM($J$22:PNI33)-1</f>
        <v>4.7269999999999985</v>
      </c>
      <c r="PNJ36" s="548">
        <f>SUM($J$22:PNJ33)-1</f>
        <v>4.7269999999999985</v>
      </c>
      <c r="PNK36" s="548">
        <f>SUM($J$22:PNK33)-1</f>
        <v>4.7269999999999985</v>
      </c>
      <c r="PNL36" s="548">
        <f>SUM($J$22:PNL33)-1</f>
        <v>4.7269999999999985</v>
      </c>
      <c r="PNM36" s="548">
        <f>SUM($J$22:PNM33)-1</f>
        <v>4.7269999999999985</v>
      </c>
      <c r="PNN36" s="548">
        <f>SUM($J$22:PNN33)-1</f>
        <v>4.7269999999999985</v>
      </c>
      <c r="PNO36" s="548">
        <f>SUM($J$22:PNO33)-1</f>
        <v>4.7269999999999985</v>
      </c>
      <c r="PNP36" s="548">
        <f>SUM($J$22:PNP33)-1</f>
        <v>4.7269999999999985</v>
      </c>
      <c r="PNQ36" s="548">
        <f>SUM($J$22:PNQ33)-1</f>
        <v>4.7269999999999985</v>
      </c>
      <c r="PNR36" s="548">
        <f>SUM($J$22:PNR33)-1</f>
        <v>4.7269999999999985</v>
      </c>
      <c r="PNS36" s="548">
        <f>SUM($J$22:PNS33)-1</f>
        <v>4.7269999999999985</v>
      </c>
      <c r="PNT36" s="548">
        <f>SUM($J$22:PNT33)-1</f>
        <v>4.7269999999999985</v>
      </c>
      <c r="PNU36" s="548">
        <f>SUM($J$22:PNU33)-1</f>
        <v>4.7269999999999985</v>
      </c>
      <c r="PNV36" s="548">
        <f>SUM($J$22:PNV33)-1</f>
        <v>4.7269999999999985</v>
      </c>
      <c r="PNW36" s="548">
        <f>SUM($J$22:PNW33)-1</f>
        <v>4.7269999999999985</v>
      </c>
      <c r="PNX36" s="548">
        <f>SUM($J$22:PNX33)-1</f>
        <v>4.7269999999999985</v>
      </c>
      <c r="PNY36" s="548">
        <f>SUM($J$22:PNY33)-1</f>
        <v>4.7269999999999985</v>
      </c>
      <c r="PNZ36" s="548">
        <f>SUM($J$22:PNZ33)-1</f>
        <v>4.7269999999999985</v>
      </c>
      <c r="POA36" s="548">
        <f>SUM($J$22:POA33)-1</f>
        <v>4.7269999999999985</v>
      </c>
      <c r="POB36" s="548">
        <f>SUM($J$22:POB33)-1</f>
        <v>4.7269999999999985</v>
      </c>
      <c r="POC36" s="548">
        <f>SUM($J$22:POC33)-1</f>
        <v>4.7269999999999985</v>
      </c>
      <c r="POD36" s="548">
        <f>SUM($J$22:POD33)-1</f>
        <v>4.7269999999999985</v>
      </c>
      <c r="POE36" s="548">
        <f>SUM($J$22:POE33)-1</f>
        <v>4.7269999999999985</v>
      </c>
      <c r="POF36" s="548">
        <f>SUM($J$22:POF33)-1</f>
        <v>4.7269999999999985</v>
      </c>
      <c r="POG36" s="548">
        <f>SUM($J$22:POG33)-1</f>
        <v>4.7269999999999985</v>
      </c>
      <c r="POH36" s="548">
        <f>SUM($J$22:POH33)-1</f>
        <v>4.7269999999999985</v>
      </c>
      <c r="POI36" s="548">
        <f>SUM($J$22:POI33)-1</f>
        <v>4.7269999999999985</v>
      </c>
      <c r="POJ36" s="548">
        <f>SUM($J$22:POJ33)-1</f>
        <v>4.7269999999999985</v>
      </c>
      <c r="POK36" s="548">
        <f>SUM($J$22:POK33)-1</f>
        <v>4.7269999999999985</v>
      </c>
      <c r="POL36" s="548">
        <f>SUM($J$22:POL33)-1</f>
        <v>4.7269999999999985</v>
      </c>
      <c r="POM36" s="548">
        <f>SUM($J$22:POM33)-1</f>
        <v>4.7269999999999985</v>
      </c>
      <c r="PON36" s="548">
        <f>SUM($J$22:PON33)-1</f>
        <v>4.7269999999999985</v>
      </c>
      <c r="POO36" s="548">
        <f>SUM($J$22:POO33)-1</f>
        <v>4.7269999999999985</v>
      </c>
      <c r="POP36" s="548">
        <f>SUM($J$22:POP33)-1</f>
        <v>4.7269999999999985</v>
      </c>
      <c r="POQ36" s="548">
        <f>SUM($J$22:POQ33)-1</f>
        <v>4.7269999999999985</v>
      </c>
      <c r="POR36" s="548">
        <f>SUM($J$22:POR33)-1</f>
        <v>4.7269999999999985</v>
      </c>
      <c r="POS36" s="548">
        <f>SUM($J$22:POS33)-1</f>
        <v>4.7269999999999985</v>
      </c>
      <c r="POT36" s="548">
        <f>SUM($J$22:POT33)-1</f>
        <v>4.7269999999999985</v>
      </c>
      <c r="POU36" s="548">
        <f>SUM($J$22:POU33)-1</f>
        <v>4.7269999999999985</v>
      </c>
      <c r="POV36" s="548">
        <f>SUM($J$22:POV33)-1</f>
        <v>4.7269999999999985</v>
      </c>
      <c r="POW36" s="548">
        <f>SUM($J$22:POW33)-1</f>
        <v>4.7269999999999985</v>
      </c>
      <c r="POX36" s="548">
        <f>SUM($J$22:POX33)-1</f>
        <v>4.7269999999999985</v>
      </c>
      <c r="POY36" s="548">
        <f>SUM($J$22:POY33)-1</f>
        <v>4.7269999999999985</v>
      </c>
      <c r="POZ36" s="548">
        <f>SUM($J$22:POZ33)-1</f>
        <v>4.7269999999999985</v>
      </c>
      <c r="PPA36" s="548">
        <f>SUM($J$22:PPA33)-1</f>
        <v>4.7269999999999985</v>
      </c>
      <c r="PPB36" s="548">
        <f>SUM($J$22:PPB33)-1</f>
        <v>4.7269999999999985</v>
      </c>
      <c r="PPC36" s="548">
        <f>SUM($J$22:PPC33)-1</f>
        <v>4.7269999999999985</v>
      </c>
      <c r="PPD36" s="548">
        <f>SUM($J$22:PPD33)-1</f>
        <v>4.7269999999999985</v>
      </c>
      <c r="PPE36" s="548">
        <f>SUM($J$22:PPE33)-1</f>
        <v>4.7269999999999985</v>
      </c>
      <c r="PPF36" s="548">
        <f>SUM($J$22:PPF33)-1</f>
        <v>4.7269999999999985</v>
      </c>
      <c r="PPG36" s="548">
        <f>SUM($J$22:PPG33)-1</f>
        <v>4.7269999999999985</v>
      </c>
      <c r="PPH36" s="548">
        <f>SUM($J$22:PPH33)-1</f>
        <v>4.7269999999999985</v>
      </c>
      <c r="PPI36" s="548">
        <f>SUM($J$22:PPI33)-1</f>
        <v>4.7269999999999985</v>
      </c>
      <c r="PPJ36" s="548">
        <f>SUM($J$22:PPJ33)-1</f>
        <v>4.7269999999999985</v>
      </c>
      <c r="PPK36" s="548">
        <f>SUM($J$22:PPK33)-1</f>
        <v>4.7269999999999985</v>
      </c>
      <c r="PPL36" s="548">
        <f>SUM($J$22:PPL33)-1</f>
        <v>4.7269999999999985</v>
      </c>
      <c r="PPM36" s="548">
        <f>SUM($J$22:PPM33)-1</f>
        <v>4.7269999999999985</v>
      </c>
      <c r="PPN36" s="548">
        <f>SUM($J$22:PPN33)-1</f>
        <v>4.7269999999999985</v>
      </c>
      <c r="PPO36" s="548">
        <f>SUM($J$22:PPO33)-1</f>
        <v>4.7269999999999985</v>
      </c>
      <c r="PPP36" s="548">
        <f>SUM($J$22:PPP33)-1</f>
        <v>4.7269999999999985</v>
      </c>
      <c r="PPQ36" s="548">
        <f>SUM($J$22:PPQ33)-1</f>
        <v>4.7269999999999985</v>
      </c>
      <c r="PPR36" s="548">
        <f>SUM($J$22:PPR33)-1</f>
        <v>4.7269999999999985</v>
      </c>
      <c r="PPS36" s="548">
        <f>SUM($J$22:PPS33)-1</f>
        <v>4.7269999999999985</v>
      </c>
      <c r="PPT36" s="548">
        <f>SUM($J$22:PPT33)-1</f>
        <v>4.7269999999999985</v>
      </c>
      <c r="PPU36" s="548">
        <f>SUM($J$22:PPU33)-1</f>
        <v>4.7269999999999985</v>
      </c>
      <c r="PPV36" s="548">
        <f>SUM($J$22:PPV33)-1</f>
        <v>4.7269999999999985</v>
      </c>
      <c r="PPW36" s="548">
        <f>SUM($J$22:PPW33)-1</f>
        <v>4.7269999999999985</v>
      </c>
      <c r="PPX36" s="548">
        <f>SUM($J$22:PPX33)-1</f>
        <v>4.7269999999999985</v>
      </c>
      <c r="PPY36" s="548">
        <f>SUM($J$22:PPY33)-1</f>
        <v>4.7269999999999985</v>
      </c>
      <c r="PPZ36" s="548">
        <f>SUM($J$22:PPZ33)-1</f>
        <v>4.7269999999999985</v>
      </c>
      <c r="PQA36" s="548">
        <f>SUM($J$22:PQA33)-1</f>
        <v>4.7269999999999985</v>
      </c>
      <c r="PQB36" s="548">
        <f>SUM($J$22:PQB33)-1</f>
        <v>4.7269999999999985</v>
      </c>
      <c r="PQC36" s="548">
        <f>SUM($J$22:PQC33)-1</f>
        <v>4.7269999999999985</v>
      </c>
      <c r="PQD36" s="548">
        <f>SUM($J$22:PQD33)-1</f>
        <v>4.7269999999999985</v>
      </c>
      <c r="PQE36" s="548">
        <f>SUM($J$22:PQE33)-1</f>
        <v>4.7269999999999985</v>
      </c>
      <c r="PQF36" s="548">
        <f>SUM($J$22:PQF33)-1</f>
        <v>4.7269999999999985</v>
      </c>
      <c r="PQG36" s="548">
        <f>SUM($J$22:PQG33)-1</f>
        <v>4.7269999999999985</v>
      </c>
      <c r="PQH36" s="548">
        <f>SUM($J$22:PQH33)-1</f>
        <v>4.7269999999999985</v>
      </c>
      <c r="PQI36" s="548">
        <f>SUM($J$22:PQI33)-1</f>
        <v>4.7269999999999985</v>
      </c>
      <c r="PQJ36" s="548">
        <f>SUM($J$22:PQJ33)-1</f>
        <v>4.7269999999999985</v>
      </c>
      <c r="PQK36" s="548">
        <f>SUM($J$22:PQK33)-1</f>
        <v>4.7269999999999985</v>
      </c>
      <c r="PQL36" s="548">
        <f>SUM($J$22:PQL33)-1</f>
        <v>4.7269999999999985</v>
      </c>
      <c r="PQM36" s="548">
        <f>SUM($J$22:PQM33)-1</f>
        <v>4.7269999999999985</v>
      </c>
      <c r="PQN36" s="548">
        <f>SUM($J$22:PQN33)-1</f>
        <v>4.7269999999999985</v>
      </c>
      <c r="PQO36" s="548">
        <f>SUM($J$22:PQO33)-1</f>
        <v>4.7269999999999985</v>
      </c>
      <c r="PQP36" s="548">
        <f>SUM($J$22:PQP33)-1</f>
        <v>4.7269999999999985</v>
      </c>
      <c r="PQQ36" s="548">
        <f>SUM($J$22:PQQ33)-1</f>
        <v>4.7269999999999985</v>
      </c>
      <c r="PQR36" s="548">
        <f>SUM($J$22:PQR33)-1</f>
        <v>4.7269999999999985</v>
      </c>
      <c r="PQS36" s="548">
        <f>SUM($J$22:PQS33)-1</f>
        <v>4.7269999999999985</v>
      </c>
      <c r="PQT36" s="548">
        <f>SUM($J$22:PQT33)-1</f>
        <v>4.7269999999999985</v>
      </c>
      <c r="PQU36" s="548">
        <f>SUM($J$22:PQU33)-1</f>
        <v>4.7269999999999985</v>
      </c>
      <c r="PQV36" s="548">
        <f>SUM($J$22:PQV33)-1</f>
        <v>4.7269999999999985</v>
      </c>
      <c r="PQW36" s="548">
        <f>SUM($J$22:PQW33)-1</f>
        <v>4.7269999999999985</v>
      </c>
      <c r="PQX36" s="548">
        <f>SUM($J$22:PQX33)-1</f>
        <v>4.7269999999999985</v>
      </c>
      <c r="PQY36" s="548">
        <f>SUM($J$22:PQY33)-1</f>
        <v>4.7269999999999985</v>
      </c>
      <c r="PQZ36" s="548">
        <f>SUM($J$22:PQZ33)-1</f>
        <v>4.7269999999999985</v>
      </c>
      <c r="PRA36" s="548">
        <f>SUM($J$22:PRA33)-1</f>
        <v>4.7269999999999985</v>
      </c>
      <c r="PRB36" s="548">
        <f>SUM($J$22:PRB33)-1</f>
        <v>4.7269999999999985</v>
      </c>
      <c r="PRC36" s="548">
        <f>SUM($J$22:PRC33)-1</f>
        <v>4.7269999999999985</v>
      </c>
      <c r="PRD36" s="548">
        <f>SUM($J$22:PRD33)-1</f>
        <v>4.7269999999999985</v>
      </c>
      <c r="PRE36" s="548">
        <f>SUM($J$22:PRE33)-1</f>
        <v>4.7269999999999985</v>
      </c>
      <c r="PRF36" s="548">
        <f>SUM($J$22:PRF33)-1</f>
        <v>4.7269999999999985</v>
      </c>
      <c r="PRG36" s="548">
        <f>SUM($J$22:PRG33)-1</f>
        <v>4.7269999999999985</v>
      </c>
      <c r="PRH36" s="548">
        <f>SUM($J$22:PRH33)-1</f>
        <v>4.7269999999999985</v>
      </c>
      <c r="PRI36" s="548">
        <f>SUM($J$22:PRI33)-1</f>
        <v>4.7269999999999985</v>
      </c>
      <c r="PRJ36" s="548">
        <f>SUM($J$22:PRJ33)-1</f>
        <v>4.7269999999999985</v>
      </c>
      <c r="PRK36" s="548">
        <f>SUM($J$22:PRK33)-1</f>
        <v>4.7269999999999985</v>
      </c>
      <c r="PRL36" s="548">
        <f>SUM($J$22:PRL33)-1</f>
        <v>4.7269999999999985</v>
      </c>
      <c r="PRM36" s="548">
        <f>SUM($J$22:PRM33)-1</f>
        <v>4.7269999999999985</v>
      </c>
      <c r="PRN36" s="548">
        <f>SUM($J$22:PRN33)-1</f>
        <v>4.7269999999999985</v>
      </c>
      <c r="PRO36" s="548">
        <f>SUM($J$22:PRO33)-1</f>
        <v>4.7269999999999985</v>
      </c>
      <c r="PRP36" s="548">
        <f>SUM($J$22:PRP33)-1</f>
        <v>4.7269999999999985</v>
      </c>
      <c r="PRQ36" s="548">
        <f>SUM($J$22:PRQ33)-1</f>
        <v>4.7269999999999985</v>
      </c>
      <c r="PRR36" s="548">
        <f>SUM($J$22:PRR33)-1</f>
        <v>4.7269999999999985</v>
      </c>
      <c r="PRS36" s="548">
        <f>SUM($J$22:PRS33)-1</f>
        <v>4.7269999999999985</v>
      </c>
      <c r="PRT36" s="548">
        <f>SUM($J$22:PRT33)-1</f>
        <v>4.7269999999999985</v>
      </c>
      <c r="PRU36" s="548">
        <f>SUM($J$22:PRU33)-1</f>
        <v>4.7269999999999985</v>
      </c>
      <c r="PRV36" s="548">
        <f>SUM($J$22:PRV33)-1</f>
        <v>4.7269999999999985</v>
      </c>
      <c r="PRW36" s="548">
        <f>SUM($J$22:PRW33)-1</f>
        <v>4.7269999999999985</v>
      </c>
      <c r="PRX36" s="548">
        <f>SUM($J$22:PRX33)-1</f>
        <v>4.7269999999999985</v>
      </c>
      <c r="PRY36" s="548">
        <f>SUM($J$22:PRY33)-1</f>
        <v>4.7269999999999985</v>
      </c>
      <c r="PRZ36" s="548">
        <f>SUM($J$22:PRZ33)-1</f>
        <v>4.7269999999999985</v>
      </c>
      <c r="PSA36" s="548">
        <f>SUM($J$22:PSA33)-1</f>
        <v>4.7269999999999985</v>
      </c>
      <c r="PSB36" s="548">
        <f>SUM($J$22:PSB33)-1</f>
        <v>4.7269999999999985</v>
      </c>
      <c r="PSC36" s="548">
        <f>SUM($J$22:PSC33)-1</f>
        <v>4.7269999999999985</v>
      </c>
      <c r="PSD36" s="548">
        <f>SUM($J$22:PSD33)-1</f>
        <v>4.7269999999999985</v>
      </c>
      <c r="PSE36" s="548">
        <f>SUM($J$22:PSE33)-1</f>
        <v>4.7269999999999985</v>
      </c>
      <c r="PSF36" s="548">
        <f>SUM($J$22:PSF33)-1</f>
        <v>4.7269999999999985</v>
      </c>
      <c r="PSG36" s="548">
        <f>SUM($J$22:PSG33)-1</f>
        <v>4.7269999999999985</v>
      </c>
      <c r="PSH36" s="548">
        <f>SUM($J$22:PSH33)-1</f>
        <v>4.7269999999999985</v>
      </c>
      <c r="PSI36" s="548">
        <f>SUM($J$22:PSI33)-1</f>
        <v>4.7269999999999985</v>
      </c>
      <c r="PSJ36" s="548">
        <f>SUM($J$22:PSJ33)-1</f>
        <v>4.7269999999999985</v>
      </c>
      <c r="PSK36" s="548">
        <f>SUM($J$22:PSK33)-1</f>
        <v>4.7269999999999985</v>
      </c>
      <c r="PSL36" s="548">
        <f>SUM($J$22:PSL33)-1</f>
        <v>4.7269999999999985</v>
      </c>
      <c r="PSM36" s="548">
        <f>SUM($J$22:PSM33)-1</f>
        <v>4.7269999999999985</v>
      </c>
      <c r="PSN36" s="548">
        <f>SUM($J$22:PSN33)-1</f>
        <v>4.7269999999999985</v>
      </c>
      <c r="PSO36" s="548">
        <f>SUM($J$22:PSO33)-1</f>
        <v>4.7269999999999985</v>
      </c>
      <c r="PSP36" s="548">
        <f>SUM($J$22:PSP33)-1</f>
        <v>4.7269999999999985</v>
      </c>
      <c r="PSQ36" s="548">
        <f>SUM($J$22:PSQ33)-1</f>
        <v>4.7269999999999985</v>
      </c>
      <c r="PSR36" s="548">
        <f>SUM($J$22:PSR33)-1</f>
        <v>4.7269999999999985</v>
      </c>
      <c r="PSS36" s="548">
        <f>SUM($J$22:PSS33)-1</f>
        <v>4.7269999999999985</v>
      </c>
      <c r="PST36" s="548">
        <f>SUM($J$22:PST33)-1</f>
        <v>4.7269999999999985</v>
      </c>
      <c r="PSU36" s="548">
        <f>SUM($J$22:PSU33)-1</f>
        <v>4.7269999999999985</v>
      </c>
      <c r="PSV36" s="548">
        <f>SUM($J$22:PSV33)-1</f>
        <v>4.7269999999999985</v>
      </c>
      <c r="PSW36" s="548">
        <f>SUM($J$22:PSW33)-1</f>
        <v>4.7269999999999985</v>
      </c>
      <c r="PSX36" s="548">
        <f>SUM($J$22:PSX33)-1</f>
        <v>4.7269999999999985</v>
      </c>
      <c r="PSY36" s="548">
        <f>SUM($J$22:PSY33)-1</f>
        <v>4.7269999999999985</v>
      </c>
      <c r="PSZ36" s="548">
        <f>SUM($J$22:PSZ33)-1</f>
        <v>4.7269999999999985</v>
      </c>
      <c r="PTA36" s="548">
        <f>SUM($J$22:PTA33)-1</f>
        <v>4.7269999999999985</v>
      </c>
      <c r="PTB36" s="548">
        <f>SUM($J$22:PTB33)-1</f>
        <v>4.7269999999999985</v>
      </c>
      <c r="PTC36" s="548">
        <f>SUM($J$22:PTC33)-1</f>
        <v>4.7269999999999985</v>
      </c>
      <c r="PTD36" s="548">
        <f>SUM($J$22:PTD33)-1</f>
        <v>4.7269999999999985</v>
      </c>
      <c r="PTE36" s="548">
        <f>SUM($J$22:PTE33)-1</f>
        <v>4.7269999999999985</v>
      </c>
      <c r="PTF36" s="548">
        <f>SUM($J$22:PTF33)-1</f>
        <v>4.7269999999999985</v>
      </c>
      <c r="PTG36" s="548">
        <f>SUM($J$22:PTG33)-1</f>
        <v>4.7269999999999985</v>
      </c>
      <c r="PTH36" s="548">
        <f>SUM($J$22:PTH33)-1</f>
        <v>4.7269999999999985</v>
      </c>
      <c r="PTI36" s="548">
        <f>SUM($J$22:PTI33)-1</f>
        <v>4.7269999999999985</v>
      </c>
      <c r="PTJ36" s="548">
        <f>SUM($J$22:PTJ33)-1</f>
        <v>4.7269999999999985</v>
      </c>
      <c r="PTK36" s="548">
        <f>SUM($J$22:PTK33)-1</f>
        <v>4.7269999999999985</v>
      </c>
      <c r="PTL36" s="548">
        <f>SUM($J$22:PTL33)-1</f>
        <v>4.7269999999999985</v>
      </c>
      <c r="PTM36" s="548">
        <f>SUM($J$22:PTM33)-1</f>
        <v>4.7269999999999985</v>
      </c>
      <c r="PTN36" s="548">
        <f>SUM($J$22:PTN33)-1</f>
        <v>4.7269999999999985</v>
      </c>
      <c r="PTO36" s="548">
        <f>SUM($J$22:PTO33)-1</f>
        <v>4.7269999999999985</v>
      </c>
      <c r="PTP36" s="548">
        <f>SUM($J$22:PTP33)-1</f>
        <v>4.7269999999999985</v>
      </c>
      <c r="PTQ36" s="548">
        <f>SUM($J$22:PTQ33)-1</f>
        <v>4.7269999999999985</v>
      </c>
      <c r="PTR36" s="548">
        <f>SUM($J$22:PTR33)-1</f>
        <v>4.7269999999999985</v>
      </c>
      <c r="PTS36" s="548">
        <f>SUM($J$22:PTS33)-1</f>
        <v>4.7269999999999985</v>
      </c>
      <c r="PTT36" s="548">
        <f>SUM($J$22:PTT33)-1</f>
        <v>4.7269999999999985</v>
      </c>
      <c r="PTU36" s="548">
        <f>SUM($J$22:PTU33)-1</f>
        <v>4.7269999999999985</v>
      </c>
      <c r="PTV36" s="548">
        <f>SUM($J$22:PTV33)-1</f>
        <v>4.7269999999999985</v>
      </c>
      <c r="PTW36" s="548">
        <f>SUM($J$22:PTW33)-1</f>
        <v>4.7269999999999985</v>
      </c>
      <c r="PTX36" s="548">
        <f>SUM($J$22:PTX33)-1</f>
        <v>4.7269999999999985</v>
      </c>
      <c r="PTY36" s="548">
        <f>SUM($J$22:PTY33)-1</f>
        <v>4.7269999999999985</v>
      </c>
      <c r="PTZ36" s="548">
        <f>SUM($J$22:PTZ33)-1</f>
        <v>4.7269999999999985</v>
      </c>
      <c r="PUA36" s="548">
        <f>SUM($J$22:PUA33)-1</f>
        <v>4.7269999999999985</v>
      </c>
      <c r="PUB36" s="548">
        <f>SUM($J$22:PUB33)-1</f>
        <v>4.7269999999999985</v>
      </c>
      <c r="PUC36" s="548">
        <f>SUM($J$22:PUC33)-1</f>
        <v>4.7269999999999985</v>
      </c>
      <c r="PUD36" s="548">
        <f>SUM($J$22:PUD33)-1</f>
        <v>4.7269999999999985</v>
      </c>
      <c r="PUE36" s="548">
        <f>SUM($J$22:PUE33)-1</f>
        <v>4.7269999999999985</v>
      </c>
      <c r="PUF36" s="548">
        <f>SUM($J$22:PUF33)-1</f>
        <v>4.7269999999999985</v>
      </c>
      <c r="PUG36" s="548">
        <f>SUM($J$22:PUG33)-1</f>
        <v>4.7269999999999985</v>
      </c>
      <c r="PUH36" s="548">
        <f>SUM($J$22:PUH33)-1</f>
        <v>4.7269999999999985</v>
      </c>
      <c r="PUI36" s="548">
        <f>SUM($J$22:PUI33)-1</f>
        <v>4.7269999999999985</v>
      </c>
      <c r="PUJ36" s="548">
        <f>SUM($J$22:PUJ33)-1</f>
        <v>4.7269999999999985</v>
      </c>
      <c r="PUK36" s="548">
        <f>SUM($J$22:PUK33)-1</f>
        <v>4.7269999999999985</v>
      </c>
      <c r="PUL36" s="548">
        <f>SUM($J$22:PUL33)-1</f>
        <v>4.7269999999999985</v>
      </c>
      <c r="PUM36" s="548">
        <f>SUM($J$22:PUM33)-1</f>
        <v>4.7269999999999985</v>
      </c>
      <c r="PUN36" s="548">
        <f>SUM($J$22:PUN33)-1</f>
        <v>4.7269999999999985</v>
      </c>
      <c r="PUO36" s="548">
        <f>SUM($J$22:PUO33)-1</f>
        <v>4.7269999999999985</v>
      </c>
      <c r="PUP36" s="548">
        <f>SUM($J$22:PUP33)-1</f>
        <v>4.7269999999999985</v>
      </c>
      <c r="PUQ36" s="548">
        <f>SUM($J$22:PUQ33)-1</f>
        <v>4.7269999999999985</v>
      </c>
      <c r="PUR36" s="548">
        <f>SUM($J$22:PUR33)-1</f>
        <v>4.7269999999999985</v>
      </c>
      <c r="PUS36" s="548">
        <f>SUM($J$22:PUS33)-1</f>
        <v>4.7269999999999985</v>
      </c>
      <c r="PUT36" s="548">
        <f>SUM($J$22:PUT33)-1</f>
        <v>4.7269999999999985</v>
      </c>
      <c r="PUU36" s="548">
        <f>SUM($J$22:PUU33)-1</f>
        <v>4.7269999999999985</v>
      </c>
      <c r="PUV36" s="548">
        <f>SUM($J$22:PUV33)-1</f>
        <v>4.7269999999999985</v>
      </c>
      <c r="PUW36" s="548">
        <f>SUM($J$22:PUW33)-1</f>
        <v>4.7269999999999985</v>
      </c>
      <c r="PUX36" s="548">
        <f>SUM($J$22:PUX33)-1</f>
        <v>4.7269999999999985</v>
      </c>
      <c r="PUY36" s="548">
        <f>SUM($J$22:PUY33)-1</f>
        <v>4.7269999999999985</v>
      </c>
      <c r="PUZ36" s="548">
        <f>SUM($J$22:PUZ33)-1</f>
        <v>4.7269999999999985</v>
      </c>
      <c r="PVA36" s="548">
        <f>SUM($J$22:PVA33)-1</f>
        <v>4.7269999999999985</v>
      </c>
      <c r="PVB36" s="548">
        <f>SUM($J$22:PVB33)-1</f>
        <v>4.7269999999999985</v>
      </c>
      <c r="PVC36" s="548">
        <f>SUM($J$22:PVC33)-1</f>
        <v>4.7269999999999985</v>
      </c>
      <c r="PVD36" s="548">
        <f>SUM($J$22:PVD33)-1</f>
        <v>4.7269999999999985</v>
      </c>
      <c r="PVE36" s="548">
        <f>SUM($J$22:PVE33)-1</f>
        <v>4.7269999999999985</v>
      </c>
      <c r="PVF36" s="548">
        <f>SUM($J$22:PVF33)-1</f>
        <v>4.7269999999999985</v>
      </c>
      <c r="PVG36" s="548">
        <f>SUM($J$22:PVG33)-1</f>
        <v>4.7269999999999985</v>
      </c>
      <c r="PVH36" s="548">
        <f>SUM($J$22:PVH33)-1</f>
        <v>4.7269999999999985</v>
      </c>
      <c r="PVI36" s="548">
        <f>SUM($J$22:PVI33)-1</f>
        <v>4.7269999999999985</v>
      </c>
      <c r="PVJ36" s="548">
        <f>SUM($J$22:PVJ33)-1</f>
        <v>4.7269999999999985</v>
      </c>
      <c r="PVK36" s="548">
        <f>SUM($J$22:PVK33)-1</f>
        <v>4.7269999999999985</v>
      </c>
      <c r="PVL36" s="548">
        <f>SUM($J$22:PVL33)-1</f>
        <v>4.7269999999999985</v>
      </c>
      <c r="PVM36" s="548">
        <f>SUM($J$22:PVM33)-1</f>
        <v>4.7269999999999985</v>
      </c>
      <c r="PVN36" s="548">
        <f>SUM($J$22:PVN33)-1</f>
        <v>4.7269999999999985</v>
      </c>
      <c r="PVO36" s="548">
        <f>SUM($J$22:PVO33)-1</f>
        <v>4.7269999999999985</v>
      </c>
      <c r="PVP36" s="548">
        <f>SUM($J$22:PVP33)-1</f>
        <v>4.7269999999999985</v>
      </c>
      <c r="PVQ36" s="548">
        <f>SUM($J$22:PVQ33)-1</f>
        <v>4.7269999999999985</v>
      </c>
      <c r="PVR36" s="548">
        <f>SUM($J$22:PVR33)-1</f>
        <v>4.7269999999999985</v>
      </c>
      <c r="PVS36" s="548">
        <f>SUM($J$22:PVS33)-1</f>
        <v>4.7269999999999985</v>
      </c>
      <c r="PVT36" s="548">
        <f>SUM($J$22:PVT33)-1</f>
        <v>4.7269999999999985</v>
      </c>
      <c r="PVU36" s="548">
        <f>SUM($J$22:PVU33)-1</f>
        <v>4.7269999999999985</v>
      </c>
      <c r="PVV36" s="548">
        <f>SUM($J$22:PVV33)-1</f>
        <v>4.7269999999999985</v>
      </c>
      <c r="PVW36" s="548">
        <f>SUM($J$22:PVW33)-1</f>
        <v>4.7269999999999985</v>
      </c>
      <c r="PVX36" s="548">
        <f>SUM($J$22:PVX33)-1</f>
        <v>4.7269999999999985</v>
      </c>
      <c r="PVY36" s="548">
        <f>SUM($J$22:PVY33)-1</f>
        <v>4.7269999999999985</v>
      </c>
      <c r="PVZ36" s="548">
        <f>SUM($J$22:PVZ33)-1</f>
        <v>4.7269999999999985</v>
      </c>
      <c r="PWA36" s="548">
        <f>SUM($J$22:PWA33)-1</f>
        <v>4.7269999999999985</v>
      </c>
      <c r="PWB36" s="548">
        <f>SUM($J$22:PWB33)-1</f>
        <v>4.7269999999999985</v>
      </c>
      <c r="PWC36" s="548">
        <f>SUM($J$22:PWC33)-1</f>
        <v>4.7269999999999985</v>
      </c>
      <c r="PWD36" s="548">
        <f>SUM($J$22:PWD33)-1</f>
        <v>4.7269999999999985</v>
      </c>
      <c r="PWE36" s="548">
        <f>SUM($J$22:PWE33)-1</f>
        <v>4.7269999999999985</v>
      </c>
      <c r="PWF36" s="548">
        <f>SUM($J$22:PWF33)-1</f>
        <v>4.7269999999999985</v>
      </c>
      <c r="PWG36" s="548">
        <f>SUM($J$22:PWG33)-1</f>
        <v>4.7269999999999985</v>
      </c>
      <c r="PWH36" s="548">
        <f>SUM($J$22:PWH33)-1</f>
        <v>4.7269999999999985</v>
      </c>
      <c r="PWI36" s="548">
        <f>SUM($J$22:PWI33)-1</f>
        <v>4.7269999999999985</v>
      </c>
      <c r="PWJ36" s="548">
        <f>SUM($J$22:PWJ33)-1</f>
        <v>4.7269999999999985</v>
      </c>
      <c r="PWK36" s="548">
        <f>SUM($J$22:PWK33)-1</f>
        <v>4.7269999999999985</v>
      </c>
      <c r="PWL36" s="548">
        <f>SUM($J$22:PWL33)-1</f>
        <v>4.7269999999999985</v>
      </c>
      <c r="PWM36" s="548">
        <f>SUM($J$22:PWM33)-1</f>
        <v>4.7269999999999985</v>
      </c>
      <c r="PWN36" s="548">
        <f>SUM($J$22:PWN33)-1</f>
        <v>4.7269999999999985</v>
      </c>
      <c r="PWO36" s="548">
        <f>SUM($J$22:PWO33)-1</f>
        <v>4.7269999999999985</v>
      </c>
      <c r="PWP36" s="548">
        <f>SUM($J$22:PWP33)-1</f>
        <v>4.7269999999999985</v>
      </c>
      <c r="PWQ36" s="548">
        <f>SUM($J$22:PWQ33)-1</f>
        <v>4.7269999999999985</v>
      </c>
      <c r="PWR36" s="548">
        <f>SUM($J$22:PWR33)-1</f>
        <v>4.7269999999999985</v>
      </c>
      <c r="PWS36" s="548">
        <f>SUM($J$22:PWS33)-1</f>
        <v>4.7269999999999985</v>
      </c>
      <c r="PWT36" s="548">
        <f>SUM($J$22:PWT33)-1</f>
        <v>4.7269999999999985</v>
      </c>
      <c r="PWU36" s="548">
        <f>SUM($J$22:PWU33)-1</f>
        <v>4.7269999999999985</v>
      </c>
      <c r="PWV36" s="548">
        <f>SUM($J$22:PWV33)-1</f>
        <v>4.7269999999999985</v>
      </c>
      <c r="PWW36" s="548">
        <f>SUM($J$22:PWW33)-1</f>
        <v>4.7269999999999985</v>
      </c>
      <c r="PWX36" s="548">
        <f>SUM($J$22:PWX33)-1</f>
        <v>4.7269999999999985</v>
      </c>
      <c r="PWY36" s="548">
        <f>SUM($J$22:PWY33)-1</f>
        <v>4.7269999999999985</v>
      </c>
      <c r="PWZ36" s="548">
        <f>SUM($J$22:PWZ33)-1</f>
        <v>4.7269999999999985</v>
      </c>
      <c r="PXA36" s="548">
        <f>SUM($J$22:PXA33)-1</f>
        <v>4.7269999999999985</v>
      </c>
      <c r="PXB36" s="548">
        <f>SUM($J$22:PXB33)-1</f>
        <v>4.7269999999999985</v>
      </c>
      <c r="PXC36" s="548">
        <f>SUM($J$22:PXC33)-1</f>
        <v>4.7269999999999985</v>
      </c>
      <c r="PXD36" s="548">
        <f>SUM($J$22:PXD33)-1</f>
        <v>4.7269999999999985</v>
      </c>
      <c r="PXE36" s="548">
        <f>SUM($J$22:PXE33)-1</f>
        <v>4.7269999999999985</v>
      </c>
      <c r="PXF36" s="548">
        <f>SUM($J$22:PXF33)-1</f>
        <v>4.7269999999999985</v>
      </c>
      <c r="PXG36" s="548">
        <f>SUM($J$22:PXG33)-1</f>
        <v>4.7269999999999985</v>
      </c>
      <c r="PXH36" s="548">
        <f>SUM($J$22:PXH33)-1</f>
        <v>4.7269999999999985</v>
      </c>
      <c r="PXI36" s="548">
        <f>SUM($J$22:PXI33)-1</f>
        <v>4.7269999999999985</v>
      </c>
      <c r="PXJ36" s="548">
        <f>SUM($J$22:PXJ33)-1</f>
        <v>4.7269999999999985</v>
      </c>
      <c r="PXK36" s="548">
        <f>SUM($J$22:PXK33)-1</f>
        <v>4.7269999999999985</v>
      </c>
      <c r="PXL36" s="548">
        <f>SUM($J$22:PXL33)-1</f>
        <v>4.7269999999999985</v>
      </c>
      <c r="PXM36" s="548">
        <f>SUM($J$22:PXM33)-1</f>
        <v>4.7269999999999985</v>
      </c>
      <c r="PXN36" s="548">
        <f>SUM($J$22:PXN33)-1</f>
        <v>4.7269999999999985</v>
      </c>
      <c r="PXO36" s="548">
        <f>SUM($J$22:PXO33)-1</f>
        <v>4.7269999999999985</v>
      </c>
      <c r="PXP36" s="548">
        <f>SUM($J$22:PXP33)-1</f>
        <v>4.7269999999999985</v>
      </c>
      <c r="PXQ36" s="548">
        <f>SUM($J$22:PXQ33)-1</f>
        <v>4.7269999999999985</v>
      </c>
      <c r="PXR36" s="548">
        <f>SUM($J$22:PXR33)-1</f>
        <v>4.7269999999999985</v>
      </c>
      <c r="PXS36" s="548">
        <f>SUM($J$22:PXS33)-1</f>
        <v>4.7269999999999985</v>
      </c>
      <c r="PXT36" s="548">
        <f>SUM($J$22:PXT33)-1</f>
        <v>4.7269999999999985</v>
      </c>
      <c r="PXU36" s="548">
        <f>SUM($J$22:PXU33)-1</f>
        <v>4.7269999999999985</v>
      </c>
      <c r="PXV36" s="548">
        <f>SUM($J$22:PXV33)-1</f>
        <v>4.7269999999999985</v>
      </c>
      <c r="PXW36" s="548">
        <f>SUM($J$22:PXW33)-1</f>
        <v>4.7269999999999985</v>
      </c>
      <c r="PXX36" s="548">
        <f>SUM($J$22:PXX33)-1</f>
        <v>4.7269999999999985</v>
      </c>
      <c r="PXY36" s="548">
        <f>SUM($J$22:PXY33)-1</f>
        <v>4.7269999999999985</v>
      </c>
      <c r="PXZ36" s="548">
        <f>SUM($J$22:PXZ33)-1</f>
        <v>4.7269999999999985</v>
      </c>
      <c r="PYA36" s="548">
        <f>SUM($J$22:PYA33)-1</f>
        <v>4.7269999999999985</v>
      </c>
      <c r="PYB36" s="548">
        <f>SUM($J$22:PYB33)-1</f>
        <v>4.7269999999999985</v>
      </c>
      <c r="PYC36" s="548">
        <f>SUM($J$22:PYC33)-1</f>
        <v>4.7269999999999985</v>
      </c>
      <c r="PYD36" s="548">
        <f>SUM($J$22:PYD33)-1</f>
        <v>4.7269999999999985</v>
      </c>
      <c r="PYE36" s="548">
        <f>SUM($J$22:PYE33)-1</f>
        <v>4.7269999999999985</v>
      </c>
      <c r="PYF36" s="548">
        <f>SUM($J$22:PYF33)-1</f>
        <v>4.7269999999999985</v>
      </c>
      <c r="PYG36" s="548">
        <f>SUM($J$22:PYG33)-1</f>
        <v>4.7269999999999985</v>
      </c>
      <c r="PYH36" s="548">
        <f>SUM($J$22:PYH33)-1</f>
        <v>4.7269999999999985</v>
      </c>
      <c r="PYI36" s="548">
        <f>SUM($J$22:PYI33)-1</f>
        <v>4.7269999999999985</v>
      </c>
      <c r="PYJ36" s="548">
        <f>SUM($J$22:PYJ33)-1</f>
        <v>4.7269999999999985</v>
      </c>
      <c r="PYK36" s="548">
        <f>SUM($J$22:PYK33)-1</f>
        <v>4.7269999999999985</v>
      </c>
      <c r="PYL36" s="548">
        <f>SUM($J$22:PYL33)-1</f>
        <v>4.7269999999999985</v>
      </c>
      <c r="PYM36" s="548">
        <f>SUM($J$22:PYM33)-1</f>
        <v>4.7269999999999985</v>
      </c>
      <c r="PYN36" s="548">
        <f>SUM($J$22:PYN33)-1</f>
        <v>4.7269999999999985</v>
      </c>
      <c r="PYO36" s="548">
        <f>SUM($J$22:PYO33)-1</f>
        <v>4.7269999999999985</v>
      </c>
      <c r="PYP36" s="548">
        <f>SUM($J$22:PYP33)-1</f>
        <v>4.7269999999999985</v>
      </c>
      <c r="PYQ36" s="548">
        <f>SUM($J$22:PYQ33)-1</f>
        <v>4.7269999999999985</v>
      </c>
      <c r="PYR36" s="548">
        <f>SUM($J$22:PYR33)-1</f>
        <v>4.7269999999999985</v>
      </c>
      <c r="PYS36" s="548">
        <f>SUM($J$22:PYS33)-1</f>
        <v>4.7269999999999985</v>
      </c>
      <c r="PYT36" s="548">
        <f>SUM($J$22:PYT33)-1</f>
        <v>4.7269999999999985</v>
      </c>
      <c r="PYU36" s="548">
        <f>SUM($J$22:PYU33)-1</f>
        <v>4.7269999999999985</v>
      </c>
      <c r="PYV36" s="548">
        <f>SUM($J$22:PYV33)-1</f>
        <v>4.7269999999999985</v>
      </c>
      <c r="PYW36" s="548">
        <f>SUM($J$22:PYW33)-1</f>
        <v>4.7269999999999985</v>
      </c>
      <c r="PYX36" s="548">
        <f>SUM($J$22:PYX33)-1</f>
        <v>4.7269999999999985</v>
      </c>
      <c r="PYY36" s="548">
        <f>SUM($J$22:PYY33)-1</f>
        <v>4.7269999999999985</v>
      </c>
      <c r="PYZ36" s="548">
        <f>SUM($J$22:PYZ33)-1</f>
        <v>4.7269999999999985</v>
      </c>
      <c r="PZA36" s="548">
        <f>SUM($J$22:PZA33)-1</f>
        <v>4.7269999999999985</v>
      </c>
      <c r="PZB36" s="548">
        <f>SUM($J$22:PZB33)-1</f>
        <v>4.7269999999999985</v>
      </c>
      <c r="PZC36" s="548">
        <f>SUM($J$22:PZC33)-1</f>
        <v>4.7269999999999985</v>
      </c>
      <c r="PZD36" s="548">
        <f>SUM($J$22:PZD33)-1</f>
        <v>4.7269999999999985</v>
      </c>
      <c r="PZE36" s="548">
        <f>SUM($J$22:PZE33)-1</f>
        <v>4.7269999999999985</v>
      </c>
      <c r="PZF36" s="548">
        <f>SUM($J$22:PZF33)-1</f>
        <v>4.7269999999999985</v>
      </c>
      <c r="PZG36" s="548">
        <f>SUM($J$22:PZG33)-1</f>
        <v>4.7269999999999985</v>
      </c>
      <c r="PZH36" s="548">
        <f>SUM($J$22:PZH33)-1</f>
        <v>4.7269999999999985</v>
      </c>
      <c r="PZI36" s="548">
        <f>SUM($J$22:PZI33)-1</f>
        <v>4.7269999999999985</v>
      </c>
      <c r="PZJ36" s="548">
        <f>SUM($J$22:PZJ33)-1</f>
        <v>4.7269999999999985</v>
      </c>
      <c r="PZK36" s="548">
        <f>SUM($J$22:PZK33)-1</f>
        <v>4.7269999999999985</v>
      </c>
      <c r="PZL36" s="548">
        <f>SUM($J$22:PZL33)-1</f>
        <v>4.7269999999999985</v>
      </c>
      <c r="PZM36" s="548">
        <f>SUM($J$22:PZM33)-1</f>
        <v>4.7269999999999985</v>
      </c>
      <c r="PZN36" s="548">
        <f>SUM($J$22:PZN33)-1</f>
        <v>4.7269999999999985</v>
      </c>
      <c r="PZO36" s="548">
        <f>SUM($J$22:PZO33)-1</f>
        <v>4.7269999999999985</v>
      </c>
      <c r="PZP36" s="548">
        <f>SUM($J$22:PZP33)-1</f>
        <v>4.7269999999999985</v>
      </c>
      <c r="PZQ36" s="548">
        <f>SUM($J$22:PZQ33)-1</f>
        <v>4.7269999999999985</v>
      </c>
      <c r="PZR36" s="548">
        <f>SUM($J$22:PZR33)-1</f>
        <v>4.7269999999999985</v>
      </c>
      <c r="PZS36" s="548">
        <f>SUM($J$22:PZS33)-1</f>
        <v>4.7269999999999985</v>
      </c>
      <c r="PZT36" s="548">
        <f>SUM($J$22:PZT33)-1</f>
        <v>4.7269999999999985</v>
      </c>
      <c r="PZU36" s="548">
        <f>SUM($J$22:PZU33)-1</f>
        <v>4.7269999999999985</v>
      </c>
      <c r="PZV36" s="548">
        <f>SUM($J$22:PZV33)-1</f>
        <v>4.7269999999999985</v>
      </c>
      <c r="PZW36" s="548">
        <f>SUM($J$22:PZW33)-1</f>
        <v>4.7269999999999985</v>
      </c>
      <c r="PZX36" s="548">
        <f>SUM($J$22:PZX33)-1</f>
        <v>4.7269999999999985</v>
      </c>
      <c r="PZY36" s="548">
        <f>SUM($J$22:PZY33)-1</f>
        <v>4.7269999999999985</v>
      </c>
      <c r="PZZ36" s="548">
        <f>SUM($J$22:PZZ33)-1</f>
        <v>4.7269999999999985</v>
      </c>
      <c r="QAA36" s="548">
        <f>SUM($J$22:QAA33)-1</f>
        <v>4.7269999999999985</v>
      </c>
      <c r="QAB36" s="548">
        <f>SUM($J$22:QAB33)-1</f>
        <v>4.7269999999999985</v>
      </c>
      <c r="QAC36" s="548">
        <f>SUM($J$22:QAC33)-1</f>
        <v>4.7269999999999985</v>
      </c>
      <c r="QAD36" s="548">
        <f>SUM($J$22:QAD33)-1</f>
        <v>4.7269999999999985</v>
      </c>
      <c r="QAE36" s="548">
        <f>SUM($J$22:QAE33)-1</f>
        <v>4.7269999999999985</v>
      </c>
      <c r="QAF36" s="548">
        <f>SUM($J$22:QAF33)-1</f>
        <v>4.7269999999999985</v>
      </c>
      <c r="QAG36" s="548">
        <f>SUM($J$22:QAG33)-1</f>
        <v>4.7269999999999985</v>
      </c>
      <c r="QAH36" s="548">
        <f>SUM($J$22:QAH33)-1</f>
        <v>4.7269999999999985</v>
      </c>
      <c r="QAI36" s="548">
        <f>SUM($J$22:QAI33)-1</f>
        <v>4.7269999999999985</v>
      </c>
      <c r="QAJ36" s="548">
        <f>SUM($J$22:QAJ33)-1</f>
        <v>4.7269999999999985</v>
      </c>
      <c r="QAK36" s="548">
        <f>SUM($J$22:QAK33)-1</f>
        <v>4.7269999999999985</v>
      </c>
      <c r="QAL36" s="548">
        <f>SUM($J$22:QAL33)-1</f>
        <v>4.7269999999999985</v>
      </c>
      <c r="QAM36" s="548">
        <f>SUM($J$22:QAM33)-1</f>
        <v>4.7269999999999985</v>
      </c>
      <c r="QAN36" s="548">
        <f>SUM($J$22:QAN33)-1</f>
        <v>4.7269999999999985</v>
      </c>
      <c r="QAO36" s="548">
        <f>SUM($J$22:QAO33)-1</f>
        <v>4.7269999999999985</v>
      </c>
      <c r="QAP36" s="548">
        <f>SUM($J$22:QAP33)-1</f>
        <v>4.7269999999999985</v>
      </c>
      <c r="QAQ36" s="548">
        <f>SUM($J$22:QAQ33)-1</f>
        <v>4.7269999999999985</v>
      </c>
      <c r="QAR36" s="548">
        <f>SUM($J$22:QAR33)-1</f>
        <v>4.7269999999999985</v>
      </c>
      <c r="QAS36" s="548">
        <f>SUM($J$22:QAS33)-1</f>
        <v>4.7269999999999985</v>
      </c>
      <c r="QAT36" s="548">
        <f>SUM($J$22:QAT33)-1</f>
        <v>4.7269999999999985</v>
      </c>
      <c r="QAU36" s="548">
        <f>SUM($J$22:QAU33)-1</f>
        <v>4.7269999999999985</v>
      </c>
      <c r="QAV36" s="548">
        <f>SUM($J$22:QAV33)-1</f>
        <v>4.7269999999999985</v>
      </c>
      <c r="QAW36" s="548">
        <f>SUM($J$22:QAW33)-1</f>
        <v>4.7269999999999985</v>
      </c>
      <c r="QAX36" s="548">
        <f>SUM($J$22:QAX33)-1</f>
        <v>4.7269999999999985</v>
      </c>
      <c r="QAY36" s="548">
        <f>SUM($J$22:QAY33)-1</f>
        <v>4.7269999999999985</v>
      </c>
      <c r="QAZ36" s="548">
        <f>SUM($J$22:QAZ33)-1</f>
        <v>4.7269999999999985</v>
      </c>
      <c r="QBA36" s="548">
        <f>SUM($J$22:QBA33)-1</f>
        <v>4.7269999999999985</v>
      </c>
      <c r="QBB36" s="548">
        <f>SUM($J$22:QBB33)-1</f>
        <v>4.7269999999999985</v>
      </c>
      <c r="QBC36" s="548">
        <f>SUM($J$22:QBC33)-1</f>
        <v>4.7269999999999985</v>
      </c>
      <c r="QBD36" s="548">
        <f>SUM($J$22:QBD33)-1</f>
        <v>4.7269999999999985</v>
      </c>
      <c r="QBE36" s="548">
        <f>SUM($J$22:QBE33)-1</f>
        <v>4.7269999999999985</v>
      </c>
      <c r="QBF36" s="548">
        <f>SUM($J$22:QBF33)-1</f>
        <v>4.7269999999999985</v>
      </c>
      <c r="QBG36" s="548">
        <f>SUM($J$22:QBG33)-1</f>
        <v>4.7269999999999985</v>
      </c>
      <c r="QBH36" s="548">
        <f>SUM($J$22:QBH33)-1</f>
        <v>4.7269999999999985</v>
      </c>
      <c r="QBI36" s="548">
        <f>SUM($J$22:QBI33)-1</f>
        <v>4.7269999999999985</v>
      </c>
      <c r="QBJ36" s="548">
        <f>SUM($J$22:QBJ33)-1</f>
        <v>4.7269999999999985</v>
      </c>
      <c r="QBK36" s="548">
        <f>SUM($J$22:QBK33)-1</f>
        <v>4.7269999999999985</v>
      </c>
      <c r="QBL36" s="548">
        <f>SUM($J$22:QBL33)-1</f>
        <v>4.7269999999999985</v>
      </c>
      <c r="QBM36" s="548">
        <f>SUM($J$22:QBM33)-1</f>
        <v>4.7269999999999985</v>
      </c>
      <c r="QBN36" s="548">
        <f>SUM($J$22:QBN33)-1</f>
        <v>4.7269999999999985</v>
      </c>
      <c r="QBO36" s="548">
        <f>SUM($J$22:QBO33)-1</f>
        <v>4.7269999999999985</v>
      </c>
      <c r="QBP36" s="548">
        <f>SUM($J$22:QBP33)-1</f>
        <v>4.7269999999999985</v>
      </c>
      <c r="QBQ36" s="548">
        <f>SUM($J$22:QBQ33)-1</f>
        <v>4.7269999999999985</v>
      </c>
      <c r="QBR36" s="548">
        <f>SUM($J$22:QBR33)-1</f>
        <v>4.7269999999999985</v>
      </c>
      <c r="QBS36" s="548">
        <f>SUM($J$22:QBS33)-1</f>
        <v>4.7269999999999985</v>
      </c>
      <c r="QBT36" s="548">
        <f>SUM($J$22:QBT33)-1</f>
        <v>4.7269999999999985</v>
      </c>
      <c r="QBU36" s="548">
        <f>SUM($J$22:QBU33)-1</f>
        <v>4.7269999999999985</v>
      </c>
      <c r="QBV36" s="548">
        <f>SUM($J$22:QBV33)-1</f>
        <v>4.7269999999999985</v>
      </c>
      <c r="QBW36" s="548">
        <f>SUM($J$22:QBW33)-1</f>
        <v>4.7269999999999985</v>
      </c>
      <c r="QBX36" s="548">
        <f>SUM($J$22:QBX33)-1</f>
        <v>4.7269999999999985</v>
      </c>
      <c r="QBY36" s="548">
        <f>SUM($J$22:QBY33)-1</f>
        <v>4.7269999999999985</v>
      </c>
      <c r="QBZ36" s="548">
        <f>SUM($J$22:QBZ33)-1</f>
        <v>4.7269999999999985</v>
      </c>
      <c r="QCA36" s="548">
        <f>SUM($J$22:QCA33)-1</f>
        <v>4.7269999999999985</v>
      </c>
      <c r="QCB36" s="548">
        <f>SUM($J$22:QCB33)-1</f>
        <v>4.7269999999999985</v>
      </c>
      <c r="QCC36" s="548">
        <f>SUM($J$22:QCC33)-1</f>
        <v>4.7269999999999985</v>
      </c>
      <c r="QCD36" s="548">
        <f>SUM($J$22:QCD33)-1</f>
        <v>4.7269999999999985</v>
      </c>
      <c r="QCE36" s="548">
        <f>SUM($J$22:QCE33)-1</f>
        <v>4.7269999999999985</v>
      </c>
      <c r="QCF36" s="548">
        <f>SUM($J$22:QCF33)-1</f>
        <v>4.7269999999999985</v>
      </c>
      <c r="QCG36" s="548">
        <f>SUM($J$22:QCG33)-1</f>
        <v>4.7269999999999985</v>
      </c>
      <c r="QCH36" s="548">
        <f>SUM($J$22:QCH33)-1</f>
        <v>4.7269999999999985</v>
      </c>
      <c r="QCI36" s="548">
        <f>SUM($J$22:QCI33)-1</f>
        <v>4.7269999999999985</v>
      </c>
      <c r="QCJ36" s="548">
        <f>SUM($J$22:QCJ33)-1</f>
        <v>4.7269999999999985</v>
      </c>
      <c r="QCK36" s="548">
        <f>SUM($J$22:QCK33)-1</f>
        <v>4.7269999999999985</v>
      </c>
      <c r="QCL36" s="548">
        <f>SUM($J$22:QCL33)-1</f>
        <v>4.7269999999999985</v>
      </c>
      <c r="QCM36" s="548">
        <f>SUM($J$22:QCM33)-1</f>
        <v>4.7269999999999985</v>
      </c>
      <c r="QCN36" s="548">
        <f>SUM($J$22:QCN33)-1</f>
        <v>4.7269999999999985</v>
      </c>
      <c r="QCO36" s="548">
        <f>SUM($J$22:QCO33)-1</f>
        <v>4.7269999999999985</v>
      </c>
      <c r="QCP36" s="548">
        <f>SUM($J$22:QCP33)-1</f>
        <v>4.7269999999999985</v>
      </c>
      <c r="QCQ36" s="548">
        <f>SUM($J$22:QCQ33)-1</f>
        <v>4.7269999999999985</v>
      </c>
      <c r="QCR36" s="548">
        <f>SUM($J$22:QCR33)-1</f>
        <v>4.7269999999999985</v>
      </c>
      <c r="QCS36" s="548">
        <f>SUM($J$22:QCS33)-1</f>
        <v>4.7269999999999985</v>
      </c>
      <c r="QCT36" s="548">
        <f>SUM($J$22:QCT33)-1</f>
        <v>4.7269999999999985</v>
      </c>
      <c r="QCU36" s="548">
        <f>SUM($J$22:QCU33)-1</f>
        <v>4.7269999999999985</v>
      </c>
      <c r="QCV36" s="548">
        <f>SUM($J$22:QCV33)-1</f>
        <v>4.7269999999999985</v>
      </c>
      <c r="QCW36" s="548">
        <f>SUM($J$22:QCW33)-1</f>
        <v>4.7269999999999985</v>
      </c>
      <c r="QCX36" s="548">
        <f>SUM($J$22:QCX33)-1</f>
        <v>4.7269999999999985</v>
      </c>
      <c r="QCY36" s="548">
        <f>SUM($J$22:QCY33)-1</f>
        <v>4.7269999999999985</v>
      </c>
      <c r="QCZ36" s="548">
        <f>SUM($J$22:QCZ33)-1</f>
        <v>4.7269999999999985</v>
      </c>
      <c r="QDA36" s="548">
        <f>SUM($J$22:QDA33)-1</f>
        <v>4.7269999999999985</v>
      </c>
      <c r="QDB36" s="548">
        <f>SUM($J$22:QDB33)-1</f>
        <v>4.7269999999999985</v>
      </c>
      <c r="QDC36" s="548">
        <f>SUM($J$22:QDC33)-1</f>
        <v>4.7269999999999985</v>
      </c>
      <c r="QDD36" s="548">
        <f>SUM($J$22:QDD33)-1</f>
        <v>4.7269999999999985</v>
      </c>
      <c r="QDE36" s="548">
        <f>SUM($J$22:QDE33)-1</f>
        <v>4.7269999999999985</v>
      </c>
      <c r="QDF36" s="548">
        <f>SUM($J$22:QDF33)-1</f>
        <v>4.7269999999999985</v>
      </c>
      <c r="QDG36" s="548">
        <f>SUM($J$22:QDG33)-1</f>
        <v>4.7269999999999985</v>
      </c>
      <c r="QDH36" s="548">
        <f>SUM($J$22:QDH33)-1</f>
        <v>4.7269999999999985</v>
      </c>
      <c r="QDI36" s="548">
        <f>SUM($J$22:QDI33)-1</f>
        <v>4.7269999999999985</v>
      </c>
      <c r="QDJ36" s="548">
        <f>SUM($J$22:QDJ33)-1</f>
        <v>4.7269999999999985</v>
      </c>
      <c r="QDK36" s="548">
        <f>SUM($J$22:QDK33)-1</f>
        <v>4.7269999999999985</v>
      </c>
      <c r="QDL36" s="548">
        <f>SUM($J$22:QDL33)-1</f>
        <v>4.7269999999999985</v>
      </c>
      <c r="QDM36" s="548">
        <f>SUM($J$22:QDM33)-1</f>
        <v>4.7269999999999985</v>
      </c>
      <c r="QDN36" s="548">
        <f>SUM($J$22:QDN33)-1</f>
        <v>4.7269999999999985</v>
      </c>
      <c r="QDO36" s="548">
        <f>SUM($J$22:QDO33)-1</f>
        <v>4.7269999999999985</v>
      </c>
      <c r="QDP36" s="548">
        <f>SUM($J$22:QDP33)-1</f>
        <v>4.7269999999999985</v>
      </c>
      <c r="QDQ36" s="548">
        <f>SUM($J$22:QDQ33)-1</f>
        <v>4.7269999999999985</v>
      </c>
      <c r="QDR36" s="548">
        <f>SUM($J$22:QDR33)-1</f>
        <v>4.7269999999999985</v>
      </c>
      <c r="QDS36" s="548">
        <f>SUM($J$22:QDS33)-1</f>
        <v>4.7269999999999985</v>
      </c>
      <c r="QDT36" s="548">
        <f>SUM($J$22:QDT33)-1</f>
        <v>4.7269999999999985</v>
      </c>
      <c r="QDU36" s="548">
        <f>SUM($J$22:QDU33)-1</f>
        <v>4.7269999999999985</v>
      </c>
      <c r="QDV36" s="548">
        <f>SUM($J$22:QDV33)-1</f>
        <v>4.7269999999999985</v>
      </c>
      <c r="QDW36" s="548">
        <f>SUM($J$22:QDW33)-1</f>
        <v>4.7269999999999985</v>
      </c>
      <c r="QDX36" s="548">
        <f>SUM($J$22:QDX33)-1</f>
        <v>4.7269999999999985</v>
      </c>
      <c r="QDY36" s="548">
        <f>SUM($J$22:QDY33)-1</f>
        <v>4.7269999999999985</v>
      </c>
      <c r="QDZ36" s="548">
        <f>SUM($J$22:QDZ33)-1</f>
        <v>4.7269999999999985</v>
      </c>
      <c r="QEA36" s="548">
        <f>SUM($J$22:QEA33)-1</f>
        <v>4.7269999999999985</v>
      </c>
      <c r="QEB36" s="548">
        <f>SUM($J$22:QEB33)-1</f>
        <v>4.7269999999999985</v>
      </c>
      <c r="QEC36" s="548">
        <f>SUM($J$22:QEC33)-1</f>
        <v>4.7269999999999985</v>
      </c>
      <c r="QED36" s="548">
        <f>SUM($J$22:QED33)-1</f>
        <v>4.7269999999999985</v>
      </c>
      <c r="QEE36" s="548">
        <f>SUM($J$22:QEE33)-1</f>
        <v>4.7269999999999985</v>
      </c>
      <c r="QEF36" s="548">
        <f>SUM($J$22:QEF33)-1</f>
        <v>4.7269999999999985</v>
      </c>
      <c r="QEG36" s="548">
        <f>SUM($J$22:QEG33)-1</f>
        <v>4.7269999999999985</v>
      </c>
      <c r="QEH36" s="548">
        <f>SUM($J$22:QEH33)-1</f>
        <v>4.7269999999999985</v>
      </c>
      <c r="QEI36" s="548">
        <f>SUM($J$22:QEI33)-1</f>
        <v>4.7269999999999985</v>
      </c>
      <c r="QEJ36" s="548">
        <f>SUM($J$22:QEJ33)-1</f>
        <v>4.7269999999999985</v>
      </c>
      <c r="QEK36" s="548">
        <f>SUM($J$22:QEK33)-1</f>
        <v>4.7269999999999985</v>
      </c>
      <c r="QEL36" s="548">
        <f>SUM($J$22:QEL33)-1</f>
        <v>4.7269999999999985</v>
      </c>
      <c r="QEM36" s="548">
        <f>SUM($J$22:QEM33)-1</f>
        <v>4.7269999999999985</v>
      </c>
      <c r="QEN36" s="548">
        <f>SUM($J$22:QEN33)-1</f>
        <v>4.7269999999999985</v>
      </c>
      <c r="QEO36" s="548">
        <f>SUM($J$22:QEO33)-1</f>
        <v>4.7269999999999985</v>
      </c>
      <c r="QEP36" s="548">
        <f>SUM($J$22:QEP33)-1</f>
        <v>4.7269999999999985</v>
      </c>
      <c r="QEQ36" s="548">
        <f>SUM($J$22:QEQ33)-1</f>
        <v>4.7269999999999985</v>
      </c>
      <c r="QER36" s="548">
        <f>SUM($J$22:QER33)-1</f>
        <v>4.7269999999999985</v>
      </c>
      <c r="QES36" s="548">
        <f>SUM($J$22:QES33)-1</f>
        <v>4.7269999999999985</v>
      </c>
      <c r="QET36" s="548">
        <f>SUM($J$22:QET33)-1</f>
        <v>4.7269999999999985</v>
      </c>
      <c r="QEU36" s="548">
        <f>SUM($J$22:QEU33)-1</f>
        <v>4.7269999999999985</v>
      </c>
      <c r="QEV36" s="548">
        <f>SUM($J$22:QEV33)-1</f>
        <v>4.7269999999999985</v>
      </c>
      <c r="QEW36" s="548">
        <f>SUM($J$22:QEW33)-1</f>
        <v>4.7269999999999985</v>
      </c>
      <c r="QEX36" s="548">
        <f>SUM($J$22:QEX33)-1</f>
        <v>4.7269999999999985</v>
      </c>
      <c r="QEY36" s="548">
        <f>SUM($J$22:QEY33)-1</f>
        <v>4.7269999999999985</v>
      </c>
      <c r="QEZ36" s="548">
        <f>SUM($J$22:QEZ33)-1</f>
        <v>4.7269999999999985</v>
      </c>
      <c r="QFA36" s="548">
        <f>SUM($J$22:QFA33)-1</f>
        <v>4.7269999999999985</v>
      </c>
      <c r="QFB36" s="548">
        <f>SUM($J$22:QFB33)-1</f>
        <v>4.7269999999999985</v>
      </c>
      <c r="QFC36" s="548">
        <f>SUM($J$22:QFC33)-1</f>
        <v>4.7269999999999985</v>
      </c>
      <c r="QFD36" s="548">
        <f>SUM($J$22:QFD33)-1</f>
        <v>4.7269999999999985</v>
      </c>
      <c r="QFE36" s="548">
        <f>SUM($J$22:QFE33)-1</f>
        <v>4.7269999999999985</v>
      </c>
      <c r="QFF36" s="548">
        <f>SUM($J$22:QFF33)-1</f>
        <v>4.7269999999999985</v>
      </c>
      <c r="QFG36" s="548">
        <f>SUM($J$22:QFG33)-1</f>
        <v>4.7269999999999985</v>
      </c>
      <c r="QFH36" s="548">
        <f>SUM($J$22:QFH33)-1</f>
        <v>4.7269999999999985</v>
      </c>
      <c r="QFI36" s="548">
        <f>SUM($J$22:QFI33)-1</f>
        <v>4.7269999999999985</v>
      </c>
      <c r="QFJ36" s="548">
        <f>SUM($J$22:QFJ33)-1</f>
        <v>4.7269999999999985</v>
      </c>
      <c r="QFK36" s="548">
        <f>SUM($J$22:QFK33)-1</f>
        <v>4.7269999999999985</v>
      </c>
      <c r="QFL36" s="548">
        <f>SUM($J$22:QFL33)-1</f>
        <v>4.7269999999999985</v>
      </c>
      <c r="QFM36" s="548">
        <f>SUM($J$22:QFM33)-1</f>
        <v>4.7269999999999985</v>
      </c>
      <c r="QFN36" s="548">
        <f>SUM($J$22:QFN33)-1</f>
        <v>4.7269999999999985</v>
      </c>
      <c r="QFO36" s="548">
        <f>SUM($J$22:QFO33)-1</f>
        <v>4.7269999999999985</v>
      </c>
      <c r="QFP36" s="548">
        <f>SUM($J$22:QFP33)-1</f>
        <v>4.7269999999999985</v>
      </c>
      <c r="QFQ36" s="548">
        <f>SUM($J$22:QFQ33)-1</f>
        <v>4.7269999999999985</v>
      </c>
      <c r="QFR36" s="548">
        <f>SUM($J$22:QFR33)-1</f>
        <v>4.7269999999999985</v>
      </c>
      <c r="QFS36" s="548">
        <f>SUM($J$22:QFS33)-1</f>
        <v>4.7269999999999985</v>
      </c>
      <c r="QFT36" s="548">
        <f>SUM($J$22:QFT33)-1</f>
        <v>4.7269999999999985</v>
      </c>
      <c r="QFU36" s="548">
        <f>SUM($J$22:QFU33)-1</f>
        <v>4.7269999999999985</v>
      </c>
      <c r="QFV36" s="548">
        <f>SUM($J$22:QFV33)-1</f>
        <v>4.7269999999999985</v>
      </c>
      <c r="QFW36" s="548">
        <f>SUM($J$22:QFW33)-1</f>
        <v>4.7269999999999985</v>
      </c>
      <c r="QFX36" s="548">
        <f>SUM($J$22:QFX33)-1</f>
        <v>4.7269999999999985</v>
      </c>
      <c r="QFY36" s="548">
        <f>SUM($J$22:QFY33)-1</f>
        <v>4.7269999999999985</v>
      </c>
      <c r="QFZ36" s="548">
        <f>SUM($J$22:QFZ33)-1</f>
        <v>4.7269999999999985</v>
      </c>
      <c r="QGA36" s="548">
        <f>SUM($J$22:QGA33)-1</f>
        <v>4.7269999999999985</v>
      </c>
      <c r="QGB36" s="548">
        <f>SUM($J$22:QGB33)-1</f>
        <v>4.7269999999999985</v>
      </c>
      <c r="QGC36" s="548">
        <f>SUM($J$22:QGC33)-1</f>
        <v>4.7269999999999985</v>
      </c>
      <c r="QGD36" s="548">
        <f>SUM($J$22:QGD33)-1</f>
        <v>4.7269999999999985</v>
      </c>
      <c r="QGE36" s="548">
        <f>SUM($J$22:QGE33)-1</f>
        <v>4.7269999999999985</v>
      </c>
      <c r="QGF36" s="548">
        <f>SUM($J$22:QGF33)-1</f>
        <v>4.7269999999999985</v>
      </c>
      <c r="QGG36" s="548">
        <f>SUM($J$22:QGG33)-1</f>
        <v>4.7269999999999985</v>
      </c>
      <c r="QGH36" s="548">
        <f>SUM($J$22:QGH33)-1</f>
        <v>4.7269999999999985</v>
      </c>
      <c r="QGI36" s="548">
        <f>SUM($J$22:QGI33)-1</f>
        <v>4.7269999999999985</v>
      </c>
      <c r="QGJ36" s="548">
        <f>SUM($J$22:QGJ33)-1</f>
        <v>4.7269999999999985</v>
      </c>
      <c r="QGK36" s="548">
        <f>SUM($J$22:QGK33)-1</f>
        <v>4.7269999999999985</v>
      </c>
      <c r="QGL36" s="548">
        <f>SUM($J$22:QGL33)-1</f>
        <v>4.7269999999999985</v>
      </c>
      <c r="QGM36" s="548">
        <f>SUM($J$22:QGM33)-1</f>
        <v>4.7269999999999985</v>
      </c>
      <c r="QGN36" s="548">
        <f>SUM($J$22:QGN33)-1</f>
        <v>4.7269999999999985</v>
      </c>
      <c r="QGO36" s="548">
        <f>SUM($J$22:QGO33)-1</f>
        <v>4.7269999999999985</v>
      </c>
      <c r="QGP36" s="548">
        <f>SUM($J$22:QGP33)-1</f>
        <v>4.7269999999999985</v>
      </c>
      <c r="QGQ36" s="548">
        <f>SUM($J$22:QGQ33)-1</f>
        <v>4.7269999999999985</v>
      </c>
      <c r="QGR36" s="548">
        <f>SUM($J$22:QGR33)-1</f>
        <v>4.7269999999999985</v>
      </c>
      <c r="QGS36" s="548">
        <f>SUM($J$22:QGS33)-1</f>
        <v>4.7269999999999985</v>
      </c>
      <c r="QGT36" s="548">
        <f>SUM($J$22:QGT33)-1</f>
        <v>4.7269999999999985</v>
      </c>
      <c r="QGU36" s="548">
        <f>SUM($J$22:QGU33)-1</f>
        <v>4.7269999999999985</v>
      </c>
      <c r="QGV36" s="548">
        <f>SUM($J$22:QGV33)-1</f>
        <v>4.7269999999999985</v>
      </c>
      <c r="QGW36" s="548">
        <f>SUM($J$22:QGW33)-1</f>
        <v>4.7269999999999985</v>
      </c>
      <c r="QGX36" s="548">
        <f>SUM($J$22:QGX33)-1</f>
        <v>4.7269999999999985</v>
      </c>
      <c r="QGY36" s="548">
        <f>SUM($J$22:QGY33)-1</f>
        <v>4.7269999999999985</v>
      </c>
      <c r="QGZ36" s="548">
        <f>SUM($J$22:QGZ33)-1</f>
        <v>4.7269999999999985</v>
      </c>
      <c r="QHA36" s="548">
        <f>SUM($J$22:QHA33)-1</f>
        <v>4.7269999999999985</v>
      </c>
      <c r="QHB36" s="548">
        <f>SUM($J$22:QHB33)-1</f>
        <v>4.7269999999999985</v>
      </c>
      <c r="QHC36" s="548">
        <f>SUM($J$22:QHC33)-1</f>
        <v>4.7269999999999985</v>
      </c>
      <c r="QHD36" s="548">
        <f>SUM($J$22:QHD33)-1</f>
        <v>4.7269999999999985</v>
      </c>
      <c r="QHE36" s="548">
        <f>SUM($J$22:QHE33)-1</f>
        <v>4.7269999999999985</v>
      </c>
      <c r="QHF36" s="548">
        <f>SUM($J$22:QHF33)-1</f>
        <v>4.7269999999999985</v>
      </c>
      <c r="QHG36" s="548">
        <f>SUM($J$22:QHG33)-1</f>
        <v>4.7269999999999985</v>
      </c>
      <c r="QHH36" s="548">
        <f>SUM($J$22:QHH33)-1</f>
        <v>4.7269999999999985</v>
      </c>
      <c r="QHI36" s="548">
        <f>SUM($J$22:QHI33)-1</f>
        <v>4.7269999999999985</v>
      </c>
      <c r="QHJ36" s="548">
        <f>SUM($J$22:QHJ33)-1</f>
        <v>4.7269999999999985</v>
      </c>
      <c r="QHK36" s="548">
        <f>SUM($J$22:QHK33)-1</f>
        <v>4.7269999999999985</v>
      </c>
      <c r="QHL36" s="548">
        <f>SUM($J$22:QHL33)-1</f>
        <v>4.7269999999999985</v>
      </c>
      <c r="QHM36" s="548">
        <f>SUM($J$22:QHM33)-1</f>
        <v>4.7269999999999985</v>
      </c>
      <c r="QHN36" s="548">
        <f>SUM($J$22:QHN33)-1</f>
        <v>4.7269999999999985</v>
      </c>
      <c r="QHO36" s="548">
        <f>SUM($J$22:QHO33)-1</f>
        <v>4.7269999999999985</v>
      </c>
      <c r="QHP36" s="548">
        <f>SUM($J$22:QHP33)-1</f>
        <v>4.7269999999999985</v>
      </c>
      <c r="QHQ36" s="548">
        <f>SUM($J$22:QHQ33)-1</f>
        <v>4.7269999999999985</v>
      </c>
      <c r="QHR36" s="548">
        <f>SUM($J$22:QHR33)-1</f>
        <v>4.7269999999999985</v>
      </c>
      <c r="QHS36" s="548">
        <f>SUM($J$22:QHS33)-1</f>
        <v>4.7269999999999985</v>
      </c>
      <c r="QHT36" s="548">
        <f>SUM($J$22:QHT33)-1</f>
        <v>4.7269999999999985</v>
      </c>
      <c r="QHU36" s="548">
        <f>SUM($J$22:QHU33)-1</f>
        <v>4.7269999999999985</v>
      </c>
      <c r="QHV36" s="548">
        <f>SUM($J$22:QHV33)-1</f>
        <v>4.7269999999999985</v>
      </c>
      <c r="QHW36" s="548">
        <f>SUM($J$22:QHW33)-1</f>
        <v>4.7269999999999985</v>
      </c>
      <c r="QHX36" s="548">
        <f>SUM($J$22:QHX33)-1</f>
        <v>4.7269999999999985</v>
      </c>
      <c r="QHY36" s="548">
        <f>SUM($J$22:QHY33)-1</f>
        <v>4.7269999999999985</v>
      </c>
      <c r="QHZ36" s="548">
        <f>SUM($J$22:QHZ33)-1</f>
        <v>4.7269999999999985</v>
      </c>
      <c r="QIA36" s="548">
        <f>SUM($J$22:QIA33)-1</f>
        <v>4.7269999999999985</v>
      </c>
      <c r="QIB36" s="548">
        <f>SUM($J$22:QIB33)-1</f>
        <v>4.7269999999999985</v>
      </c>
      <c r="QIC36" s="548">
        <f>SUM($J$22:QIC33)-1</f>
        <v>4.7269999999999985</v>
      </c>
      <c r="QID36" s="548">
        <f>SUM($J$22:QID33)-1</f>
        <v>4.7269999999999985</v>
      </c>
      <c r="QIE36" s="548">
        <f>SUM($J$22:QIE33)-1</f>
        <v>4.7269999999999985</v>
      </c>
      <c r="QIF36" s="548">
        <f>SUM($J$22:QIF33)-1</f>
        <v>4.7269999999999985</v>
      </c>
      <c r="QIG36" s="548">
        <f>SUM($J$22:QIG33)-1</f>
        <v>4.7269999999999985</v>
      </c>
      <c r="QIH36" s="548">
        <f>SUM($J$22:QIH33)-1</f>
        <v>4.7269999999999985</v>
      </c>
      <c r="QII36" s="548">
        <f>SUM($J$22:QII33)-1</f>
        <v>4.7269999999999985</v>
      </c>
      <c r="QIJ36" s="548">
        <f>SUM($J$22:QIJ33)-1</f>
        <v>4.7269999999999985</v>
      </c>
      <c r="QIK36" s="548">
        <f>SUM($J$22:QIK33)-1</f>
        <v>4.7269999999999985</v>
      </c>
      <c r="QIL36" s="548">
        <f>SUM($J$22:QIL33)-1</f>
        <v>4.7269999999999985</v>
      </c>
      <c r="QIM36" s="548">
        <f>SUM($J$22:QIM33)-1</f>
        <v>4.7269999999999985</v>
      </c>
      <c r="QIN36" s="548">
        <f>SUM($J$22:QIN33)-1</f>
        <v>4.7269999999999985</v>
      </c>
      <c r="QIO36" s="548">
        <f>SUM($J$22:QIO33)-1</f>
        <v>4.7269999999999985</v>
      </c>
      <c r="QIP36" s="548">
        <f>SUM($J$22:QIP33)-1</f>
        <v>4.7269999999999985</v>
      </c>
      <c r="QIQ36" s="548">
        <f>SUM($J$22:QIQ33)-1</f>
        <v>4.7269999999999985</v>
      </c>
      <c r="QIR36" s="548">
        <f>SUM($J$22:QIR33)-1</f>
        <v>4.7269999999999985</v>
      </c>
      <c r="QIS36" s="548">
        <f>SUM($J$22:QIS33)-1</f>
        <v>4.7269999999999985</v>
      </c>
      <c r="QIT36" s="548">
        <f>SUM($J$22:QIT33)-1</f>
        <v>4.7269999999999985</v>
      </c>
      <c r="QIU36" s="548">
        <f>SUM($J$22:QIU33)-1</f>
        <v>4.7269999999999985</v>
      </c>
      <c r="QIV36" s="548">
        <f>SUM($J$22:QIV33)-1</f>
        <v>4.7269999999999985</v>
      </c>
      <c r="QIW36" s="548">
        <f>SUM($J$22:QIW33)-1</f>
        <v>4.7269999999999985</v>
      </c>
      <c r="QIX36" s="548">
        <f>SUM($J$22:QIX33)-1</f>
        <v>4.7269999999999985</v>
      </c>
      <c r="QIY36" s="548">
        <f>SUM($J$22:QIY33)-1</f>
        <v>4.7269999999999985</v>
      </c>
      <c r="QIZ36" s="548">
        <f>SUM($J$22:QIZ33)-1</f>
        <v>4.7269999999999985</v>
      </c>
      <c r="QJA36" s="548">
        <f>SUM($J$22:QJA33)-1</f>
        <v>4.7269999999999985</v>
      </c>
      <c r="QJB36" s="548">
        <f>SUM($J$22:QJB33)-1</f>
        <v>4.7269999999999985</v>
      </c>
      <c r="QJC36" s="548">
        <f>SUM($J$22:QJC33)-1</f>
        <v>4.7269999999999985</v>
      </c>
      <c r="QJD36" s="548">
        <f>SUM($J$22:QJD33)-1</f>
        <v>4.7269999999999985</v>
      </c>
      <c r="QJE36" s="548">
        <f>SUM($J$22:QJE33)-1</f>
        <v>4.7269999999999985</v>
      </c>
      <c r="QJF36" s="548">
        <f>SUM($J$22:QJF33)-1</f>
        <v>4.7269999999999985</v>
      </c>
      <c r="QJG36" s="548">
        <f>SUM($J$22:QJG33)-1</f>
        <v>4.7269999999999985</v>
      </c>
      <c r="QJH36" s="548">
        <f>SUM($J$22:QJH33)-1</f>
        <v>4.7269999999999985</v>
      </c>
      <c r="QJI36" s="548">
        <f>SUM($J$22:QJI33)-1</f>
        <v>4.7269999999999985</v>
      </c>
      <c r="QJJ36" s="548">
        <f>SUM($J$22:QJJ33)-1</f>
        <v>4.7269999999999985</v>
      </c>
      <c r="QJK36" s="548">
        <f>SUM($J$22:QJK33)-1</f>
        <v>4.7269999999999985</v>
      </c>
      <c r="QJL36" s="548">
        <f>SUM($J$22:QJL33)-1</f>
        <v>4.7269999999999985</v>
      </c>
      <c r="QJM36" s="548">
        <f>SUM($J$22:QJM33)-1</f>
        <v>4.7269999999999985</v>
      </c>
      <c r="QJN36" s="548">
        <f>SUM($J$22:QJN33)-1</f>
        <v>4.7269999999999985</v>
      </c>
      <c r="QJO36" s="548">
        <f>SUM($J$22:QJO33)-1</f>
        <v>4.7269999999999985</v>
      </c>
      <c r="QJP36" s="548">
        <f>SUM($J$22:QJP33)-1</f>
        <v>4.7269999999999985</v>
      </c>
      <c r="QJQ36" s="548">
        <f>SUM($J$22:QJQ33)-1</f>
        <v>4.7269999999999985</v>
      </c>
      <c r="QJR36" s="548">
        <f>SUM($J$22:QJR33)-1</f>
        <v>4.7269999999999985</v>
      </c>
      <c r="QJS36" s="548">
        <f>SUM($J$22:QJS33)-1</f>
        <v>4.7269999999999985</v>
      </c>
      <c r="QJT36" s="548">
        <f>SUM($J$22:QJT33)-1</f>
        <v>4.7269999999999985</v>
      </c>
      <c r="QJU36" s="548">
        <f>SUM($J$22:QJU33)-1</f>
        <v>4.7269999999999985</v>
      </c>
      <c r="QJV36" s="548">
        <f>SUM($J$22:QJV33)-1</f>
        <v>4.7269999999999985</v>
      </c>
      <c r="QJW36" s="548">
        <f>SUM($J$22:QJW33)-1</f>
        <v>4.7269999999999985</v>
      </c>
      <c r="QJX36" s="548">
        <f>SUM($J$22:QJX33)-1</f>
        <v>4.7269999999999985</v>
      </c>
      <c r="QJY36" s="548">
        <f>SUM($J$22:QJY33)-1</f>
        <v>4.7269999999999985</v>
      </c>
      <c r="QJZ36" s="548">
        <f>SUM($J$22:QJZ33)-1</f>
        <v>4.7269999999999985</v>
      </c>
      <c r="QKA36" s="548">
        <f>SUM($J$22:QKA33)-1</f>
        <v>4.7269999999999985</v>
      </c>
      <c r="QKB36" s="548">
        <f>SUM($J$22:QKB33)-1</f>
        <v>4.7269999999999985</v>
      </c>
      <c r="QKC36" s="548">
        <f>SUM($J$22:QKC33)-1</f>
        <v>4.7269999999999985</v>
      </c>
      <c r="QKD36" s="548">
        <f>SUM($J$22:QKD33)-1</f>
        <v>4.7269999999999985</v>
      </c>
      <c r="QKE36" s="548">
        <f>SUM($J$22:QKE33)-1</f>
        <v>4.7269999999999985</v>
      </c>
      <c r="QKF36" s="548">
        <f>SUM($J$22:QKF33)-1</f>
        <v>4.7269999999999985</v>
      </c>
      <c r="QKG36" s="548">
        <f>SUM($J$22:QKG33)-1</f>
        <v>4.7269999999999985</v>
      </c>
      <c r="QKH36" s="548">
        <f>SUM($J$22:QKH33)-1</f>
        <v>4.7269999999999985</v>
      </c>
      <c r="QKI36" s="548">
        <f>SUM($J$22:QKI33)-1</f>
        <v>4.7269999999999985</v>
      </c>
      <c r="QKJ36" s="548">
        <f>SUM($J$22:QKJ33)-1</f>
        <v>4.7269999999999985</v>
      </c>
      <c r="QKK36" s="548">
        <f>SUM($J$22:QKK33)-1</f>
        <v>4.7269999999999985</v>
      </c>
      <c r="QKL36" s="548">
        <f>SUM($J$22:QKL33)-1</f>
        <v>4.7269999999999985</v>
      </c>
      <c r="QKM36" s="548">
        <f>SUM($J$22:QKM33)-1</f>
        <v>4.7269999999999985</v>
      </c>
      <c r="QKN36" s="548">
        <f>SUM($J$22:QKN33)-1</f>
        <v>4.7269999999999985</v>
      </c>
      <c r="QKO36" s="548">
        <f>SUM($J$22:QKO33)-1</f>
        <v>4.7269999999999985</v>
      </c>
      <c r="QKP36" s="548">
        <f>SUM($J$22:QKP33)-1</f>
        <v>4.7269999999999985</v>
      </c>
      <c r="QKQ36" s="548">
        <f>SUM($J$22:QKQ33)-1</f>
        <v>4.7269999999999985</v>
      </c>
      <c r="QKR36" s="548">
        <f>SUM($J$22:QKR33)-1</f>
        <v>4.7269999999999985</v>
      </c>
      <c r="QKS36" s="548">
        <f>SUM($J$22:QKS33)-1</f>
        <v>4.7269999999999985</v>
      </c>
      <c r="QKT36" s="548">
        <f>SUM($J$22:QKT33)-1</f>
        <v>4.7269999999999985</v>
      </c>
      <c r="QKU36" s="548">
        <f>SUM($J$22:QKU33)-1</f>
        <v>4.7269999999999985</v>
      </c>
      <c r="QKV36" s="548">
        <f>SUM($J$22:QKV33)-1</f>
        <v>4.7269999999999985</v>
      </c>
      <c r="QKW36" s="548">
        <f>SUM($J$22:QKW33)-1</f>
        <v>4.7269999999999985</v>
      </c>
      <c r="QKX36" s="548">
        <f>SUM($J$22:QKX33)-1</f>
        <v>4.7269999999999985</v>
      </c>
      <c r="QKY36" s="548">
        <f>SUM($J$22:QKY33)-1</f>
        <v>4.7269999999999985</v>
      </c>
      <c r="QKZ36" s="548">
        <f>SUM($J$22:QKZ33)-1</f>
        <v>4.7269999999999985</v>
      </c>
      <c r="QLA36" s="548">
        <f>SUM($J$22:QLA33)-1</f>
        <v>4.7269999999999985</v>
      </c>
      <c r="QLB36" s="548">
        <f>SUM($J$22:QLB33)-1</f>
        <v>4.7269999999999985</v>
      </c>
      <c r="QLC36" s="548">
        <f>SUM($J$22:QLC33)-1</f>
        <v>4.7269999999999985</v>
      </c>
      <c r="QLD36" s="548">
        <f>SUM($J$22:QLD33)-1</f>
        <v>4.7269999999999985</v>
      </c>
      <c r="QLE36" s="548">
        <f>SUM($J$22:QLE33)-1</f>
        <v>4.7269999999999985</v>
      </c>
      <c r="QLF36" s="548">
        <f>SUM($J$22:QLF33)-1</f>
        <v>4.7269999999999985</v>
      </c>
      <c r="QLG36" s="548">
        <f>SUM($J$22:QLG33)-1</f>
        <v>4.7269999999999985</v>
      </c>
      <c r="QLH36" s="548">
        <f>SUM($J$22:QLH33)-1</f>
        <v>4.7269999999999985</v>
      </c>
      <c r="QLI36" s="548">
        <f>SUM($J$22:QLI33)-1</f>
        <v>4.7269999999999985</v>
      </c>
      <c r="QLJ36" s="548">
        <f>SUM($J$22:QLJ33)-1</f>
        <v>4.7269999999999985</v>
      </c>
      <c r="QLK36" s="548">
        <f>SUM($J$22:QLK33)-1</f>
        <v>4.7269999999999985</v>
      </c>
      <c r="QLL36" s="548">
        <f>SUM($J$22:QLL33)-1</f>
        <v>4.7269999999999985</v>
      </c>
      <c r="QLM36" s="548">
        <f>SUM($J$22:QLM33)-1</f>
        <v>4.7269999999999985</v>
      </c>
      <c r="QLN36" s="548">
        <f>SUM($J$22:QLN33)-1</f>
        <v>4.7269999999999985</v>
      </c>
      <c r="QLO36" s="548">
        <f>SUM($J$22:QLO33)-1</f>
        <v>4.7269999999999985</v>
      </c>
      <c r="QLP36" s="548">
        <f>SUM($J$22:QLP33)-1</f>
        <v>4.7269999999999985</v>
      </c>
      <c r="QLQ36" s="548">
        <f>SUM($J$22:QLQ33)-1</f>
        <v>4.7269999999999985</v>
      </c>
      <c r="QLR36" s="548">
        <f>SUM($J$22:QLR33)-1</f>
        <v>4.7269999999999985</v>
      </c>
      <c r="QLS36" s="548">
        <f>SUM($J$22:QLS33)-1</f>
        <v>4.7269999999999985</v>
      </c>
      <c r="QLT36" s="548">
        <f>SUM($J$22:QLT33)-1</f>
        <v>4.7269999999999985</v>
      </c>
      <c r="QLU36" s="548">
        <f>SUM($J$22:QLU33)-1</f>
        <v>4.7269999999999985</v>
      </c>
      <c r="QLV36" s="548">
        <f>SUM($J$22:QLV33)-1</f>
        <v>4.7269999999999985</v>
      </c>
      <c r="QLW36" s="548">
        <f>SUM($J$22:QLW33)-1</f>
        <v>4.7269999999999985</v>
      </c>
      <c r="QLX36" s="548">
        <f>SUM($J$22:QLX33)-1</f>
        <v>4.7269999999999985</v>
      </c>
      <c r="QLY36" s="548">
        <f>SUM($J$22:QLY33)-1</f>
        <v>4.7269999999999985</v>
      </c>
      <c r="QLZ36" s="548">
        <f>SUM($J$22:QLZ33)-1</f>
        <v>4.7269999999999985</v>
      </c>
      <c r="QMA36" s="548">
        <f>SUM($J$22:QMA33)-1</f>
        <v>4.7269999999999985</v>
      </c>
      <c r="QMB36" s="548">
        <f>SUM($J$22:QMB33)-1</f>
        <v>4.7269999999999985</v>
      </c>
      <c r="QMC36" s="548">
        <f>SUM($J$22:QMC33)-1</f>
        <v>4.7269999999999985</v>
      </c>
      <c r="QMD36" s="548">
        <f>SUM($J$22:QMD33)-1</f>
        <v>4.7269999999999985</v>
      </c>
      <c r="QME36" s="548">
        <f>SUM($J$22:QME33)-1</f>
        <v>4.7269999999999985</v>
      </c>
      <c r="QMF36" s="548">
        <f>SUM($J$22:QMF33)-1</f>
        <v>4.7269999999999985</v>
      </c>
      <c r="QMG36" s="548">
        <f>SUM($J$22:QMG33)-1</f>
        <v>4.7269999999999985</v>
      </c>
      <c r="QMH36" s="548">
        <f>SUM($J$22:QMH33)-1</f>
        <v>4.7269999999999985</v>
      </c>
      <c r="QMI36" s="548">
        <f>SUM($J$22:QMI33)-1</f>
        <v>4.7269999999999985</v>
      </c>
      <c r="QMJ36" s="548">
        <f>SUM($J$22:QMJ33)-1</f>
        <v>4.7269999999999985</v>
      </c>
      <c r="QMK36" s="548">
        <f>SUM($J$22:QMK33)-1</f>
        <v>4.7269999999999985</v>
      </c>
      <c r="QML36" s="548">
        <f>SUM($J$22:QML33)-1</f>
        <v>4.7269999999999985</v>
      </c>
      <c r="QMM36" s="548">
        <f>SUM($J$22:QMM33)-1</f>
        <v>4.7269999999999985</v>
      </c>
      <c r="QMN36" s="548">
        <f>SUM($J$22:QMN33)-1</f>
        <v>4.7269999999999985</v>
      </c>
      <c r="QMO36" s="548">
        <f>SUM($J$22:QMO33)-1</f>
        <v>4.7269999999999985</v>
      </c>
      <c r="QMP36" s="548">
        <f>SUM($J$22:QMP33)-1</f>
        <v>4.7269999999999985</v>
      </c>
      <c r="QMQ36" s="548">
        <f>SUM($J$22:QMQ33)-1</f>
        <v>4.7269999999999985</v>
      </c>
      <c r="QMR36" s="548">
        <f>SUM($J$22:QMR33)-1</f>
        <v>4.7269999999999985</v>
      </c>
      <c r="QMS36" s="548">
        <f>SUM($J$22:QMS33)-1</f>
        <v>4.7269999999999985</v>
      </c>
      <c r="QMT36" s="548">
        <f>SUM($J$22:QMT33)-1</f>
        <v>4.7269999999999985</v>
      </c>
      <c r="QMU36" s="548">
        <f>SUM($J$22:QMU33)-1</f>
        <v>4.7269999999999985</v>
      </c>
      <c r="QMV36" s="548">
        <f>SUM($J$22:QMV33)-1</f>
        <v>4.7269999999999985</v>
      </c>
      <c r="QMW36" s="548">
        <f>SUM($J$22:QMW33)-1</f>
        <v>4.7269999999999985</v>
      </c>
      <c r="QMX36" s="548">
        <f>SUM($J$22:QMX33)-1</f>
        <v>4.7269999999999985</v>
      </c>
      <c r="QMY36" s="548">
        <f>SUM($J$22:QMY33)-1</f>
        <v>4.7269999999999985</v>
      </c>
      <c r="QMZ36" s="548">
        <f>SUM($J$22:QMZ33)-1</f>
        <v>4.7269999999999985</v>
      </c>
      <c r="QNA36" s="548">
        <f>SUM($J$22:QNA33)-1</f>
        <v>4.7269999999999985</v>
      </c>
      <c r="QNB36" s="548">
        <f>SUM($J$22:QNB33)-1</f>
        <v>4.7269999999999985</v>
      </c>
      <c r="QNC36" s="548">
        <f>SUM($J$22:QNC33)-1</f>
        <v>4.7269999999999985</v>
      </c>
      <c r="QND36" s="548">
        <f>SUM($J$22:QND33)-1</f>
        <v>4.7269999999999985</v>
      </c>
      <c r="QNE36" s="548">
        <f>SUM($J$22:QNE33)-1</f>
        <v>4.7269999999999985</v>
      </c>
      <c r="QNF36" s="548">
        <f>SUM($J$22:QNF33)-1</f>
        <v>4.7269999999999985</v>
      </c>
      <c r="QNG36" s="548">
        <f>SUM($J$22:QNG33)-1</f>
        <v>4.7269999999999985</v>
      </c>
      <c r="QNH36" s="548">
        <f>SUM($J$22:QNH33)-1</f>
        <v>4.7269999999999985</v>
      </c>
      <c r="QNI36" s="548">
        <f>SUM($J$22:QNI33)-1</f>
        <v>4.7269999999999985</v>
      </c>
      <c r="QNJ36" s="548">
        <f>SUM($J$22:QNJ33)-1</f>
        <v>4.7269999999999985</v>
      </c>
      <c r="QNK36" s="548">
        <f>SUM($J$22:QNK33)-1</f>
        <v>4.7269999999999985</v>
      </c>
      <c r="QNL36" s="548">
        <f>SUM($J$22:QNL33)-1</f>
        <v>4.7269999999999985</v>
      </c>
      <c r="QNM36" s="548">
        <f>SUM($J$22:QNM33)-1</f>
        <v>4.7269999999999985</v>
      </c>
      <c r="QNN36" s="548">
        <f>SUM($J$22:QNN33)-1</f>
        <v>4.7269999999999985</v>
      </c>
      <c r="QNO36" s="548">
        <f>SUM($J$22:QNO33)-1</f>
        <v>4.7269999999999985</v>
      </c>
      <c r="QNP36" s="548">
        <f>SUM($J$22:QNP33)-1</f>
        <v>4.7269999999999985</v>
      </c>
      <c r="QNQ36" s="548">
        <f>SUM($J$22:QNQ33)-1</f>
        <v>4.7269999999999985</v>
      </c>
      <c r="QNR36" s="548">
        <f>SUM($J$22:QNR33)-1</f>
        <v>4.7269999999999985</v>
      </c>
      <c r="QNS36" s="548">
        <f>SUM($J$22:QNS33)-1</f>
        <v>4.7269999999999985</v>
      </c>
      <c r="QNT36" s="548">
        <f>SUM($J$22:QNT33)-1</f>
        <v>4.7269999999999985</v>
      </c>
      <c r="QNU36" s="548">
        <f>SUM($J$22:QNU33)-1</f>
        <v>4.7269999999999985</v>
      </c>
      <c r="QNV36" s="548">
        <f>SUM($J$22:QNV33)-1</f>
        <v>4.7269999999999985</v>
      </c>
      <c r="QNW36" s="548">
        <f>SUM($J$22:QNW33)-1</f>
        <v>4.7269999999999985</v>
      </c>
      <c r="QNX36" s="548">
        <f>SUM($J$22:QNX33)-1</f>
        <v>4.7269999999999985</v>
      </c>
      <c r="QNY36" s="548">
        <f>SUM($J$22:QNY33)-1</f>
        <v>4.7269999999999985</v>
      </c>
      <c r="QNZ36" s="548">
        <f>SUM($J$22:QNZ33)-1</f>
        <v>4.7269999999999985</v>
      </c>
      <c r="QOA36" s="548">
        <f>SUM($J$22:QOA33)-1</f>
        <v>4.7269999999999985</v>
      </c>
      <c r="QOB36" s="548">
        <f>SUM($J$22:QOB33)-1</f>
        <v>4.7269999999999985</v>
      </c>
      <c r="QOC36" s="548">
        <f>SUM($J$22:QOC33)-1</f>
        <v>4.7269999999999985</v>
      </c>
      <c r="QOD36" s="548">
        <f>SUM($J$22:QOD33)-1</f>
        <v>4.7269999999999985</v>
      </c>
      <c r="QOE36" s="548">
        <f>SUM($J$22:QOE33)-1</f>
        <v>4.7269999999999985</v>
      </c>
      <c r="QOF36" s="548">
        <f>SUM($J$22:QOF33)-1</f>
        <v>4.7269999999999985</v>
      </c>
      <c r="QOG36" s="548">
        <f>SUM($J$22:QOG33)-1</f>
        <v>4.7269999999999985</v>
      </c>
      <c r="QOH36" s="548">
        <f>SUM($J$22:QOH33)-1</f>
        <v>4.7269999999999985</v>
      </c>
      <c r="QOI36" s="548">
        <f>SUM($J$22:QOI33)-1</f>
        <v>4.7269999999999985</v>
      </c>
      <c r="QOJ36" s="548">
        <f>SUM($J$22:QOJ33)-1</f>
        <v>4.7269999999999985</v>
      </c>
      <c r="QOK36" s="548">
        <f>SUM($J$22:QOK33)-1</f>
        <v>4.7269999999999985</v>
      </c>
      <c r="QOL36" s="548">
        <f>SUM($J$22:QOL33)-1</f>
        <v>4.7269999999999985</v>
      </c>
      <c r="QOM36" s="548">
        <f>SUM($J$22:QOM33)-1</f>
        <v>4.7269999999999985</v>
      </c>
      <c r="QON36" s="548">
        <f>SUM($J$22:QON33)-1</f>
        <v>4.7269999999999985</v>
      </c>
      <c r="QOO36" s="548">
        <f>SUM($J$22:QOO33)-1</f>
        <v>4.7269999999999985</v>
      </c>
      <c r="QOP36" s="548">
        <f>SUM($J$22:QOP33)-1</f>
        <v>4.7269999999999985</v>
      </c>
      <c r="QOQ36" s="548">
        <f>SUM($J$22:QOQ33)-1</f>
        <v>4.7269999999999985</v>
      </c>
      <c r="QOR36" s="548">
        <f>SUM($J$22:QOR33)-1</f>
        <v>4.7269999999999985</v>
      </c>
      <c r="QOS36" s="548">
        <f>SUM($J$22:QOS33)-1</f>
        <v>4.7269999999999985</v>
      </c>
      <c r="QOT36" s="548">
        <f>SUM($J$22:QOT33)-1</f>
        <v>4.7269999999999985</v>
      </c>
      <c r="QOU36" s="548">
        <f>SUM($J$22:QOU33)-1</f>
        <v>4.7269999999999985</v>
      </c>
      <c r="QOV36" s="548">
        <f>SUM($J$22:QOV33)-1</f>
        <v>4.7269999999999985</v>
      </c>
      <c r="QOW36" s="548">
        <f>SUM($J$22:QOW33)-1</f>
        <v>4.7269999999999985</v>
      </c>
      <c r="QOX36" s="548">
        <f>SUM($J$22:QOX33)-1</f>
        <v>4.7269999999999985</v>
      </c>
      <c r="QOY36" s="548">
        <f>SUM($J$22:QOY33)-1</f>
        <v>4.7269999999999985</v>
      </c>
      <c r="QOZ36" s="548">
        <f>SUM($J$22:QOZ33)-1</f>
        <v>4.7269999999999985</v>
      </c>
      <c r="QPA36" s="548">
        <f>SUM($J$22:QPA33)-1</f>
        <v>4.7269999999999985</v>
      </c>
      <c r="QPB36" s="548">
        <f>SUM($J$22:QPB33)-1</f>
        <v>4.7269999999999985</v>
      </c>
      <c r="QPC36" s="548">
        <f>SUM($J$22:QPC33)-1</f>
        <v>4.7269999999999985</v>
      </c>
      <c r="QPD36" s="548">
        <f>SUM($J$22:QPD33)-1</f>
        <v>4.7269999999999985</v>
      </c>
      <c r="QPE36" s="548">
        <f>SUM($J$22:QPE33)-1</f>
        <v>4.7269999999999985</v>
      </c>
      <c r="QPF36" s="548">
        <f>SUM($J$22:QPF33)-1</f>
        <v>4.7269999999999985</v>
      </c>
      <c r="QPG36" s="548">
        <f>SUM($J$22:QPG33)-1</f>
        <v>4.7269999999999985</v>
      </c>
      <c r="QPH36" s="548">
        <f>SUM($J$22:QPH33)-1</f>
        <v>4.7269999999999985</v>
      </c>
      <c r="QPI36" s="548">
        <f>SUM($J$22:QPI33)-1</f>
        <v>4.7269999999999985</v>
      </c>
      <c r="QPJ36" s="548">
        <f>SUM($J$22:QPJ33)-1</f>
        <v>4.7269999999999985</v>
      </c>
      <c r="QPK36" s="548">
        <f>SUM($J$22:QPK33)-1</f>
        <v>4.7269999999999985</v>
      </c>
      <c r="QPL36" s="548">
        <f>SUM($J$22:QPL33)-1</f>
        <v>4.7269999999999985</v>
      </c>
      <c r="QPM36" s="548">
        <f>SUM($J$22:QPM33)-1</f>
        <v>4.7269999999999985</v>
      </c>
      <c r="QPN36" s="548">
        <f>SUM($J$22:QPN33)-1</f>
        <v>4.7269999999999985</v>
      </c>
      <c r="QPO36" s="548">
        <f>SUM($J$22:QPO33)-1</f>
        <v>4.7269999999999985</v>
      </c>
      <c r="QPP36" s="548">
        <f>SUM($J$22:QPP33)-1</f>
        <v>4.7269999999999985</v>
      </c>
      <c r="QPQ36" s="548">
        <f>SUM($J$22:QPQ33)-1</f>
        <v>4.7269999999999985</v>
      </c>
      <c r="QPR36" s="548">
        <f>SUM($J$22:QPR33)-1</f>
        <v>4.7269999999999985</v>
      </c>
      <c r="QPS36" s="548">
        <f>SUM($J$22:QPS33)-1</f>
        <v>4.7269999999999985</v>
      </c>
      <c r="QPT36" s="548">
        <f>SUM($J$22:QPT33)-1</f>
        <v>4.7269999999999985</v>
      </c>
      <c r="QPU36" s="548">
        <f>SUM($J$22:QPU33)-1</f>
        <v>4.7269999999999985</v>
      </c>
      <c r="QPV36" s="548">
        <f>SUM($J$22:QPV33)-1</f>
        <v>4.7269999999999985</v>
      </c>
      <c r="QPW36" s="548">
        <f>SUM($J$22:QPW33)-1</f>
        <v>4.7269999999999985</v>
      </c>
      <c r="QPX36" s="548">
        <f>SUM($J$22:QPX33)-1</f>
        <v>4.7269999999999985</v>
      </c>
      <c r="QPY36" s="548">
        <f>SUM($J$22:QPY33)-1</f>
        <v>4.7269999999999985</v>
      </c>
      <c r="QPZ36" s="548">
        <f>SUM($J$22:QPZ33)-1</f>
        <v>4.7269999999999985</v>
      </c>
      <c r="QQA36" s="548">
        <f>SUM($J$22:QQA33)-1</f>
        <v>4.7269999999999985</v>
      </c>
      <c r="QQB36" s="548">
        <f>SUM($J$22:QQB33)-1</f>
        <v>4.7269999999999985</v>
      </c>
      <c r="QQC36" s="548">
        <f>SUM($J$22:QQC33)-1</f>
        <v>4.7269999999999985</v>
      </c>
      <c r="QQD36" s="548">
        <f>SUM($J$22:QQD33)-1</f>
        <v>4.7269999999999985</v>
      </c>
      <c r="QQE36" s="548">
        <f>SUM($J$22:QQE33)-1</f>
        <v>4.7269999999999985</v>
      </c>
      <c r="QQF36" s="548">
        <f>SUM($J$22:QQF33)-1</f>
        <v>4.7269999999999985</v>
      </c>
      <c r="QQG36" s="548">
        <f>SUM($J$22:QQG33)-1</f>
        <v>4.7269999999999985</v>
      </c>
      <c r="QQH36" s="548">
        <f>SUM($J$22:QQH33)-1</f>
        <v>4.7269999999999985</v>
      </c>
      <c r="QQI36" s="548">
        <f>SUM($J$22:QQI33)-1</f>
        <v>4.7269999999999985</v>
      </c>
      <c r="QQJ36" s="548">
        <f>SUM($J$22:QQJ33)-1</f>
        <v>4.7269999999999985</v>
      </c>
      <c r="QQK36" s="548">
        <f>SUM($J$22:QQK33)-1</f>
        <v>4.7269999999999985</v>
      </c>
      <c r="QQL36" s="548">
        <f>SUM($J$22:QQL33)-1</f>
        <v>4.7269999999999985</v>
      </c>
      <c r="QQM36" s="548">
        <f>SUM($J$22:QQM33)-1</f>
        <v>4.7269999999999985</v>
      </c>
      <c r="QQN36" s="548">
        <f>SUM($J$22:QQN33)-1</f>
        <v>4.7269999999999985</v>
      </c>
      <c r="QQO36" s="548">
        <f>SUM($J$22:QQO33)-1</f>
        <v>4.7269999999999985</v>
      </c>
      <c r="QQP36" s="548">
        <f>SUM($J$22:QQP33)-1</f>
        <v>4.7269999999999985</v>
      </c>
      <c r="QQQ36" s="548">
        <f>SUM($J$22:QQQ33)-1</f>
        <v>4.7269999999999985</v>
      </c>
      <c r="QQR36" s="548">
        <f>SUM($J$22:QQR33)-1</f>
        <v>4.7269999999999985</v>
      </c>
      <c r="QQS36" s="548">
        <f>SUM($J$22:QQS33)-1</f>
        <v>4.7269999999999985</v>
      </c>
      <c r="QQT36" s="548">
        <f>SUM($J$22:QQT33)-1</f>
        <v>4.7269999999999985</v>
      </c>
      <c r="QQU36" s="548">
        <f>SUM($J$22:QQU33)-1</f>
        <v>4.7269999999999985</v>
      </c>
      <c r="QQV36" s="548">
        <f>SUM($J$22:QQV33)-1</f>
        <v>4.7269999999999985</v>
      </c>
      <c r="QQW36" s="548">
        <f>SUM($J$22:QQW33)-1</f>
        <v>4.7269999999999985</v>
      </c>
      <c r="QQX36" s="548">
        <f>SUM($J$22:QQX33)-1</f>
        <v>4.7269999999999985</v>
      </c>
      <c r="QQY36" s="548">
        <f>SUM($J$22:QQY33)-1</f>
        <v>4.7269999999999985</v>
      </c>
      <c r="QQZ36" s="548">
        <f>SUM($J$22:QQZ33)-1</f>
        <v>4.7269999999999985</v>
      </c>
      <c r="QRA36" s="548">
        <f>SUM($J$22:QRA33)-1</f>
        <v>4.7269999999999985</v>
      </c>
      <c r="QRB36" s="548">
        <f>SUM($J$22:QRB33)-1</f>
        <v>4.7269999999999985</v>
      </c>
      <c r="QRC36" s="548">
        <f>SUM($J$22:QRC33)-1</f>
        <v>4.7269999999999985</v>
      </c>
      <c r="QRD36" s="548">
        <f>SUM($J$22:QRD33)-1</f>
        <v>4.7269999999999985</v>
      </c>
      <c r="QRE36" s="548">
        <f>SUM($J$22:QRE33)-1</f>
        <v>4.7269999999999985</v>
      </c>
      <c r="QRF36" s="548">
        <f>SUM($J$22:QRF33)-1</f>
        <v>4.7269999999999985</v>
      </c>
      <c r="QRG36" s="548">
        <f>SUM($J$22:QRG33)-1</f>
        <v>4.7269999999999985</v>
      </c>
      <c r="QRH36" s="548">
        <f>SUM($J$22:QRH33)-1</f>
        <v>4.7269999999999985</v>
      </c>
      <c r="QRI36" s="548">
        <f>SUM($J$22:QRI33)-1</f>
        <v>4.7269999999999985</v>
      </c>
      <c r="QRJ36" s="548">
        <f>SUM($J$22:QRJ33)-1</f>
        <v>4.7269999999999985</v>
      </c>
      <c r="QRK36" s="548">
        <f>SUM($J$22:QRK33)-1</f>
        <v>4.7269999999999985</v>
      </c>
      <c r="QRL36" s="548">
        <f>SUM($J$22:QRL33)-1</f>
        <v>4.7269999999999985</v>
      </c>
      <c r="QRM36" s="548">
        <f>SUM($J$22:QRM33)-1</f>
        <v>4.7269999999999985</v>
      </c>
      <c r="QRN36" s="548">
        <f>SUM($J$22:QRN33)-1</f>
        <v>4.7269999999999985</v>
      </c>
      <c r="QRO36" s="548">
        <f>SUM($J$22:QRO33)-1</f>
        <v>4.7269999999999985</v>
      </c>
      <c r="QRP36" s="548">
        <f>SUM($J$22:QRP33)-1</f>
        <v>4.7269999999999985</v>
      </c>
      <c r="QRQ36" s="548">
        <f>SUM($J$22:QRQ33)-1</f>
        <v>4.7269999999999985</v>
      </c>
      <c r="QRR36" s="548">
        <f>SUM($J$22:QRR33)-1</f>
        <v>4.7269999999999985</v>
      </c>
      <c r="QRS36" s="548">
        <f>SUM($J$22:QRS33)-1</f>
        <v>4.7269999999999985</v>
      </c>
      <c r="QRT36" s="548">
        <f>SUM($J$22:QRT33)-1</f>
        <v>4.7269999999999985</v>
      </c>
      <c r="QRU36" s="548">
        <f>SUM($J$22:QRU33)-1</f>
        <v>4.7269999999999985</v>
      </c>
      <c r="QRV36" s="548">
        <f>SUM($J$22:QRV33)-1</f>
        <v>4.7269999999999985</v>
      </c>
      <c r="QRW36" s="548">
        <f>SUM($J$22:QRW33)-1</f>
        <v>4.7269999999999985</v>
      </c>
      <c r="QRX36" s="548">
        <f>SUM($J$22:QRX33)-1</f>
        <v>4.7269999999999985</v>
      </c>
      <c r="QRY36" s="548">
        <f>SUM($J$22:QRY33)-1</f>
        <v>4.7269999999999985</v>
      </c>
      <c r="QRZ36" s="548">
        <f>SUM($J$22:QRZ33)-1</f>
        <v>4.7269999999999985</v>
      </c>
      <c r="QSA36" s="548">
        <f>SUM($J$22:QSA33)-1</f>
        <v>4.7269999999999985</v>
      </c>
      <c r="QSB36" s="548">
        <f>SUM($J$22:QSB33)-1</f>
        <v>4.7269999999999985</v>
      </c>
      <c r="QSC36" s="548">
        <f>SUM($J$22:QSC33)-1</f>
        <v>4.7269999999999985</v>
      </c>
      <c r="QSD36" s="548">
        <f>SUM($J$22:QSD33)-1</f>
        <v>4.7269999999999985</v>
      </c>
      <c r="QSE36" s="548">
        <f>SUM($J$22:QSE33)-1</f>
        <v>4.7269999999999985</v>
      </c>
      <c r="QSF36" s="548">
        <f>SUM($J$22:QSF33)-1</f>
        <v>4.7269999999999985</v>
      </c>
      <c r="QSG36" s="548">
        <f>SUM($J$22:QSG33)-1</f>
        <v>4.7269999999999985</v>
      </c>
      <c r="QSH36" s="548">
        <f>SUM($J$22:QSH33)-1</f>
        <v>4.7269999999999985</v>
      </c>
      <c r="QSI36" s="548">
        <f>SUM($J$22:QSI33)-1</f>
        <v>4.7269999999999985</v>
      </c>
      <c r="QSJ36" s="548">
        <f>SUM($J$22:QSJ33)-1</f>
        <v>4.7269999999999985</v>
      </c>
      <c r="QSK36" s="548">
        <f>SUM($J$22:QSK33)-1</f>
        <v>4.7269999999999985</v>
      </c>
      <c r="QSL36" s="548">
        <f>SUM($J$22:QSL33)-1</f>
        <v>4.7269999999999985</v>
      </c>
      <c r="QSM36" s="548">
        <f>SUM($J$22:QSM33)-1</f>
        <v>4.7269999999999985</v>
      </c>
      <c r="QSN36" s="548">
        <f>SUM($J$22:QSN33)-1</f>
        <v>4.7269999999999985</v>
      </c>
      <c r="QSO36" s="548">
        <f>SUM($J$22:QSO33)-1</f>
        <v>4.7269999999999985</v>
      </c>
      <c r="QSP36" s="548">
        <f>SUM($J$22:QSP33)-1</f>
        <v>4.7269999999999985</v>
      </c>
      <c r="QSQ36" s="548">
        <f>SUM($J$22:QSQ33)-1</f>
        <v>4.7269999999999985</v>
      </c>
      <c r="QSR36" s="548">
        <f>SUM($J$22:QSR33)-1</f>
        <v>4.7269999999999985</v>
      </c>
      <c r="QSS36" s="548">
        <f>SUM($J$22:QSS33)-1</f>
        <v>4.7269999999999985</v>
      </c>
      <c r="QST36" s="548">
        <f>SUM($J$22:QST33)-1</f>
        <v>4.7269999999999985</v>
      </c>
      <c r="QSU36" s="548">
        <f>SUM($J$22:QSU33)-1</f>
        <v>4.7269999999999985</v>
      </c>
      <c r="QSV36" s="548">
        <f>SUM($J$22:QSV33)-1</f>
        <v>4.7269999999999985</v>
      </c>
      <c r="QSW36" s="548">
        <f>SUM($J$22:QSW33)-1</f>
        <v>4.7269999999999985</v>
      </c>
      <c r="QSX36" s="548">
        <f>SUM($J$22:QSX33)-1</f>
        <v>4.7269999999999985</v>
      </c>
      <c r="QSY36" s="548">
        <f>SUM($J$22:QSY33)-1</f>
        <v>4.7269999999999985</v>
      </c>
      <c r="QSZ36" s="548">
        <f>SUM($J$22:QSZ33)-1</f>
        <v>4.7269999999999985</v>
      </c>
      <c r="QTA36" s="548">
        <f>SUM($J$22:QTA33)-1</f>
        <v>4.7269999999999985</v>
      </c>
      <c r="QTB36" s="548">
        <f>SUM($J$22:QTB33)-1</f>
        <v>4.7269999999999985</v>
      </c>
      <c r="QTC36" s="548">
        <f>SUM($J$22:QTC33)-1</f>
        <v>4.7269999999999985</v>
      </c>
      <c r="QTD36" s="548">
        <f>SUM($J$22:QTD33)-1</f>
        <v>4.7269999999999985</v>
      </c>
      <c r="QTE36" s="548">
        <f>SUM($J$22:QTE33)-1</f>
        <v>4.7269999999999985</v>
      </c>
      <c r="QTF36" s="548">
        <f>SUM($J$22:QTF33)-1</f>
        <v>4.7269999999999985</v>
      </c>
      <c r="QTG36" s="548">
        <f>SUM($J$22:QTG33)-1</f>
        <v>4.7269999999999985</v>
      </c>
      <c r="QTH36" s="548">
        <f>SUM($J$22:QTH33)-1</f>
        <v>4.7269999999999985</v>
      </c>
      <c r="QTI36" s="548">
        <f>SUM($J$22:QTI33)-1</f>
        <v>4.7269999999999985</v>
      </c>
      <c r="QTJ36" s="548">
        <f>SUM($J$22:QTJ33)-1</f>
        <v>4.7269999999999985</v>
      </c>
      <c r="QTK36" s="548">
        <f>SUM($J$22:QTK33)-1</f>
        <v>4.7269999999999985</v>
      </c>
      <c r="QTL36" s="548">
        <f>SUM($J$22:QTL33)-1</f>
        <v>4.7269999999999985</v>
      </c>
      <c r="QTM36" s="548">
        <f>SUM($J$22:QTM33)-1</f>
        <v>4.7269999999999985</v>
      </c>
      <c r="QTN36" s="548">
        <f>SUM($J$22:QTN33)-1</f>
        <v>4.7269999999999985</v>
      </c>
      <c r="QTO36" s="548">
        <f>SUM($J$22:QTO33)-1</f>
        <v>4.7269999999999985</v>
      </c>
      <c r="QTP36" s="548">
        <f>SUM($J$22:QTP33)-1</f>
        <v>4.7269999999999985</v>
      </c>
      <c r="QTQ36" s="548">
        <f>SUM($J$22:QTQ33)-1</f>
        <v>4.7269999999999985</v>
      </c>
      <c r="QTR36" s="548">
        <f>SUM($J$22:QTR33)-1</f>
        <v>4.7269999999999985</v>
      </c>
      <c r="QTS36" s="548">
        <f>SUM($J$22:QTS33)-1</f>
        <v>4.7269999999999985</v>
      </c>
      <c r="QTT36" s="548">
        <f>SUM($J$22:QTT33)-1</f>
        <v>4.7269999999999985</v>
      </c>
      <c r="QTU36" s="548">
        <f>SUM($J$22:QTU33)-1</f>
        <v>4.7269999999999985</v>
      </c>
      <c r="QTV36" s="548">
        <f>SUM($J$22:QTV33)-1</f>
        <v>4.7269999999999985</v>
      </c>
      <c r="QTW36" s="548">
        <f>SUM($J$22:QTW33)-1</f>
        <v>4.7269999999999985</v>
      </c>
      <c r="QTX36" s="548">
        <f>SUM($J$22:QTX33)-1</f>
        <v>4.7269999999999985</v>
      </c>
      <c r="QTY36" s="548">
        <f>SUM($J$22:QTY33)-1</f>
        <v>4.7269999999999985</v>
      </c>
      <c r="QTZ36" s="548">
        <f>SUM($J$22:QTZ33)-1</f>
        <v>4.7269999999999985</v>
      </c>
      <c r="QUA36" s="548">
        <f>SUM($J$22:QUA33)-1</f>
        <v>4.7269999999999985</v>
      </c>
      <c r="QUB36" s="548">
        <f>SUM($J$22:QUB33)-1</f>
        <v>4.7269999999999985</v>
      </c>
      <c r="QUC36" s="548">
        <f>SUM($J$22:QUC33)-1</f>
        <v>4.7269999999999985</v>
      </c>
      <c r="QUD36" s="548">
        <f>SUM($J$22:QUD33)-1</f>
        <v>4.7269999999999985</v>
      </c>
      <c r="QUE36" s="548">
        <f>SUM($J$22:QUE33)-1</f>
        <v>4.7269999999999985</v>
      </c>
      <c r="QUF36" s="548">
        <f>SUM($J$22:QUF33)-1</f>
        <v>4.7269999999999985</v>
      </c>
      <c r="QUG36" s="548">
        <f>SUM($J$22:QUG33)-1</f>
        <v>4.7269999999999985</v>
      </c>
      <c r="QUH36" s="548">
        <f>SUM($J$22:QUH33)-1</f>
        <v>4.7269999999999985</v>
      </c>
      <c r="QUI36" s="548">
        <f>SUM($J$22:QUI33)-1</f>
        <v>4.7269999999999985</v>
      </c>
      <c r="QUJ36" s="548">
        <f>SUM($J$22:QUJ33)-1</f>
        <v>4.7269999999999985</v>
      </c>
      <c r="QUK36" s="548">
        <f>SUM($J$22:QUK33)-1</f>
        <v>4.7269999999999985</v>
      </c>
      <c r="QUL36" s="548">
        <f>SUM($J$22:QUL33)-1</f>
        <v>4.7269999999999985</v>
      </c>
      <c r="QUM36" s="548">
        <f>SUM($J$22:QUM33)-1</f>
        <v>4.7269999999999985</v>
      </c>
      <c r="QUN36" s="548">
        <f>SUM($J$22:QUN33)-1</f>
        <v>4.7269999999999985</v>
      </c>
      <c r="QUO36" s="548">
        <f>SUM($J$22:QUO33)-1</f>
        <v>4.7269999999999985</v>
      </c>
      <c r="QUP36" s="548">
        <f>SUM($J$22:QUP33)-1</f>
        <v>4.7269999999999985</v>
      </c>
      <c r="QUQ36" s="548">
        <f>SUM($J$22:QUQ33)-1</f>
        <v>4.7269999999999985</v>
      </c>
      <c r="QUR36" s="548">
        <f>SUM($J$22:QUR33)-1</f>
        <v>4.7269999999999985</v>
      </c>
      <c r="QUS36" s="548">
        <f>SUM($J$22:QUS33)-1</f>
        <v>4.7269999999999985</v>
      </c>
      <c r="QUT36" s="548">
        <f>SUM($J$22:QUT33)-1</f>
        <v>4.7269999999999985</v>
      </c>
      <c r="QUU36" s="548">
        <f>SUM($J$22:QUU33)-1</f>
        <v>4.7269999999999985</v>
      </c>
      <c r="QUV36" s="548">
        <f>SUM($J$22:QUV33)-1</f>
        <v>4.7269999999999985</v>
      </c>
      <c r="QUW36" s="548">
        <f>SUM($J$22:QUW33)-1</f>
        <v>4.7269999999999985</v>
      </c>
      <c r="QUX36" s="548">
        <f>SUM($J$22:QUX33)-1</f>
        <v>4.7269999999999985</v>
      </c>
      <c r="QUY36" s="548">
        <f>SUM($J$22:QUY33)-1</f>
        <v>4.7269999999999985</v>
      </c>
      <c r="QUZ36" s="548">
        <f>SUM($J$22:QUZ33)-1</f>
        <v>4.7269999999999985</v>
      </c>
      <c r="QVA36" s="548">
        <f>SUM($J$22:QVA33)-1</f>
        <v>4.7269999999999985</v>
      </c>
      <c r="QVB36" s="548">
        <f>SUM($J$22:QVB33)-1</f>
        <v>4.7269999999999985</v>
      </c>
      <c r="QVC36" s="548">
        <f>SUM($J$22:QVC33)-1</f>
        <v>4.7269999999999985</v>
      </c>
      <c r="QVD36" s="548">
        <f>SUM($J$22:QVD33)-1</f>
        <v>4.7269999999999985</v>
      </c>
      <c r="QVE36" s="548">
        <f>SUM($J$22:QVE33)-1</f>
        <v>4.7269999999999985</v>
      </c>
      <c r="QVF36" s="548">
        <f>SUM($J$22:QVF33)-1</f>
        <v>4.7269999999999985</v>
      </c>
      <c r="QVG36" s="548">
        <f>SUM($J$22:QVG33)-1</f>
        <v>4.7269999999999985</v>
      </c>
      <c r="QVH36" s="548">
        <f>SUM($J$22:QVH33)-1</f>
        <v>4.7269999999999985</v>
      </c>
      <c r="QVI36" s="548">
        <f>SUM($J$22:QVI33)-1</f>
        <v>4.7269999999999985</v>
      </c>
      <c r="QVJ36" s="548">
        <f>SUM($J$22:QVJ33)-1</f>
        <v>4.7269999999999985</v>
      </c>
      <c r="QVK36" s="548">
        <f>SUM($J$22:QVK33)-1</f>
        <v>4.7269999999999985</v>
      </c>
      <c r="QVL36" s="548">
        <f>SUM($J$22:QVL33)-1</f>
        <v>4.7269999999999985</v>
      </c>
      <c r="QVM36" s="548">
        <f>SUM($J$22:QVM33)-1</f>
        <v>4.7269999999999985</v>
      </c>
      <c r="QVN36" s="548">
        <f>SUM($J$22:QVN33)-1</f>
        <v>4.7269999999999985</v>
      </c>
      <c r="QVO36" s="548">
        <f>SUM($J$22:QVO33)-1</f>
        <v>4.7269999999999985</v>
      </c>
      <c r="QVP36" s="548">
        <f>SUM($J$22:QVP33)-1</f>
        <v>4.7269999999999985</v>
      </c>
      <c r="QVQ36" s="548">
        <f>SUM($J$22:QVQ33)-1</f>
        <v>4.7269999999999985</v>
      </c>
      <c r="QVR36" s="548">
        <f>SUM($J$22:QVR33)-1</f>
        <v>4.7269999999999985</v>
      </c>
      <c r="QVS36" s="548">
        <f>SUM($J$22:QVS33)-1</f>
        <v>4.7269999999999985</v>
      </c>
      <c r="QVT36" s="548">
        <f>SUM($J$22:QVT33)-1</f>
        <v>4.7269999999999985</v>
      </c>
      <c r="QVU36" s="548">
        <f>SUM($J$22:QVU33)-1</f>
        <v>4.7269999999999985</v>
      </c>
      <c r="QVV36" s="548">
        <f>SUM($J$22:QVV33)-1</f>
        <v>4.7269999999999985</v>
      </c>
      <c r="QVW36" s="548">
        <f>SUM($J$22:QVW33)-1</f>
        <v>4.7269999999999985</v>
      </c>
      <c r="QVX36" s="548">
        <f>SUM($J$22:QVX33)-1</f>
        <v>4.7269999999999985</v>
      </c>
      <c r="QVY36" s="548">
        <f>SUM($J$22:QVY33)-1</f>
        <v>4.7269999999999985</v>
      </c>
      <c r="QVZ36" s="548">
        <f>SUM($J$22:QVZ33)-1</f>
        <v>4.7269999999999985</v>
      </c>
      <c r="QWA36" s="548">
        <f>SUM($J$22:QWA33)-1</f>
        <v>4.7269999999999985</v>
      </c>
      <c r="QWB36" s="548">
        <f>SUM($J$22:QWB33)-1</f>
        <v>4.7269999999999985</v>
      </c>
      <c r="QWC36" s="548">
        <f>SUM($J$22:QWC33)-1</f>
        <v>4.7269999999999985</v>
      </c>
      <c r="QWD36" s="548">
        <f>SUM($J$22:QWD33)-1</f>
        <v>4.7269999999999985</v>
      </c>
      <c r="QWE36" s="548">
        <f>SUM($J$22:QWE33)-1</f>
        <v>4.7269999999999985</v>
      </c>
      <c r="QWF36" s="548">
        <f>SUM($J$22:QWF33)-1</f>
        <v>4.7269999999999985</v>
      </c>
      <c r="QWG36" s="548">
        <f>SUM($J$22:QWG33)-1</f>
        <v>4.7269999999999985</v>
      </c>
      <c r="QWH36" s="548">
        <f>SUM($J$22:QWH33)-1</f>
        <v>4.7269999999999985</v>
      </c>
      <c r="QWI36" s="548">
        <f>SUM($J$22:QWI33)-1</f>
        <v>4.7269999999999985</v>
      </c>
      <c r="QWJ36" s="548">
        <f>SUM($J$22:QWJ33)-1</f>
        <v>4.7269999999999985</v>
      </c>
      <c r="QWK36" s="548">
        <f>SUM($J$22:QWK33)-1</f>
        <v>4.7269999999999985</v>
      </c>
      <c r="QWL36" s="548">
        <f>SUM($J$22:QWL33)-1</f>
        <v>4.7269999999999985</v>
      </c>
      <c r="QWM36" s="548">
        <f>SUM($J$22:QWM33)-1</f>
        <v>4.7269999999999985</v>
      </c>
      <c r="QWN36" s="548">
        <f>SUM($J$22:QWN33)-1</f>
        <v>4.7269999999999985</v>
      </c>
      <c r="QWO36" s="548">
        <f>SUM($J$22:QWO33)-1</f>
        <v>4.7269999999999985</v>
      </c>
      <c r="QWP36" s="548">
        <f>SUM($J$22:QWP33)-1</f>
        <v>4.7269999999999985</v>
      </c>
      <c r="QWQ36" s="548">
        <f>SUM($J$22:QWQ33)-1</f>
        <v>4.7269999999999985</v>
      </c>
      <c r="QWR36" s="548">
        <f>SUM($J$22:QWR33)-1</f>
        <v>4.7269999999999985</v>
      </c>
      <c r="QWS36" s="548">
        <f>SUM($J$22:QWS33)-1</f>
        <v>4.7269999999999985</v>
      </c>
      <c r="QWT36" s="548">
        <f>SUM($J$22:QWT33)-1</f>
        <v>4.7269999999999985</v>
      </c>
      <c r="QWU36" s="548">
        <f>SUM($J$22:QWU33)-1</f>
        <v>4.7269999999999985</v>
      </c>
      <c r="QWV36" s="548">
        <f>SUM($J$22:QWV33)-1</f>
        <v>4.7269999999999985</v>
      </c>
      <c r="QWW36" s="548">
        <f>SUM($J$22:QWW33)-1</f>
        <v>4.7269999999999985</v>
      </c>
      <c r="QWX36" s="548">
        <f>SUM($J$22:QWX33)-1</f>
        <v>4.7269999999999985</v>
      </c>
      <c r="QWY36" s="548">
        <f>SUM($J$22:QWY33)-1</f>
        <v>4.7269999999999985</v>
      </c>
      <c r="QWZ36" s="548">
        <f>SUM($J$22:QWZ33)-1</f>
        <v>4.7269999999999985</v>
      </c>
      <c r="QXA36" s="548">
        <f>SUM($J$22:QXA33)-1</f>
        <v>4.7269999999999985</v>
      </c>
      <c r="QXB36" s="548">
        <f>SUM($J$22:QXB33)-1</f>
        <v>4.7269999999999985</v>
      </c>
      <c r="QXC36" s="548">
        <f>SUM($J$22:QXC33)-1</f>
        <v>4.7269999999999985</v>
      </c>
      <c r="QXD36" s="548">
        <f>SUM($J$22:QXD33)-1</f>
        <v>4.7269999999999985</v>
      </c>
      <c r="QXE36" s="548">
        <f>SUM($J$22:QXE33)-1</f>
        <v>4.7269999999999985</v>
      </c>
      <c r="QXF36" s="548">
        <f>SUM($J$22:QXF33)-1</f>
        <v>4.7269999999999985</v>
      </c>
      <c r="QXG36" s="548">
        <f>SUM($J$22:QXG33)-1</f>
        <v>4.7269999999999985</v>
      </c>
      <c r="QXH36" s="548">
        <f>SUM($J$22:QXH33)-1</f>
        <v>4.7269999999999985</v>
      </c>
      <c r="QXI36" s="548">
        <f>SUM($J$22:QXI33)-1</f>
        <v>4.7269999999999985</v>
      </c>
      <c r="QXJ36" s="548">
        <f>SUM($J$22:QXJ33)-1</f>
        <v>4.7269999999999985</v>
      </c>
      <c r="QXK36" s="548">
        <f>SUM($J$22:QXK33)-1</f>
        <v>4.7269999999999985</v>
      </c>
      <c r="QXL36" s="548">
        <f>SUM($J$22:QXL33)-1</f>
        <v>4.7269999999999985</v>
      </c>
      <c r="QXM36" s="548">
        <f>SUM($J$22:QXM33)-1</f>
        <v>4.7269999999999985</v>
      </c>
      <c r="QXN36" s="548">
        <f>SUM($J$22:QXN33)-1</f>
        <v>4.7269999999999985</v>
      </c>
      <c r="QXO36" s="548">
        <f>SUM($J$22:QXO33)-1</f>
        <v>4.7269999999999985</v>
      </c>
      <c r="QXP36" s="548">
        <f>SUM($J$22:QXP33)-1</f>
        <v>4.7269999999999985</v>
      </c>
      <c r="QXQ36" s="548">
        <f>SUM($J$22:QXQ33)-1</f>
        <v>4.7269999999999985</v>
      </c>
      <c r="QXR36" s="548">
        <f>SUM($J$22:QXR33)-1</f>
        <v>4.7269999999999985</v>
      </c>
      <c r="QXS36" s="548">
        <f>SUM($J$22:QXS33)-1</f>
        <v>4.7269999999999985</v>
      </c>
      <c r="QXT36" s="548">
        <f>SUM($J$22:QXT33)-1</f>
        <v>4.7269999999999985</v>
      </c>
      <c r="QXU36" s="548">
        <f>SUM($J$22:QXU33)-1</f>
        <v>4.7269999999999985</v>
      </c>
      <c r="QXV36" s="548">
        <f>SUM($J$22:QXV33)-1</f>
        <v>4.7269999999999985</v>
      </c>
      <c r="QXW36" s="548">
        <f>SUM($J$22:QXW33)-1</f>
        <v>4.7269999999999985</v>
      </c>
      <c r="QXX36" s="548">
        <f>SUM($J$22:QXX33)-1</f>
        <v>4.7269999999999985</v>
      </c>
      <c r="QXY36" s="548">
        <f>SUM($J$22:QXY33)-1</f>
        <v>4.7269999999999985</v>
      </c>
      <c r="QXZ36" s="548">
        <f>SUM($J$22:QXZ33)-1</f>
        <v>4.7269999999999985</v>
      </c>
      <c r="QYA36" s="548">
        <f>SUM($J$22:QYA33)-1</f>
        <v>4.7269999999999985</v>
      </c>
      <c r="QYB36" s="548">
        <f>SUM($J$22:QYB33)-1</f>
        <v>4.7269999999999985</v>
      </c>
      <c r="QYC36" s="548">
        <f>SUM($J$22:QYC33)-1</f>
        <v>4.7269999999999985</v>
      </c>
      <c r="QYD36" s="548">
        <f>SUM($J$22:QYD33)-1</f>
        <v>4.7269999999999985</v>
      </c>
      <c r="QYE36" s="548">
        <f>SUM($J$22:QYE33)-1</f>
        <v>4.7269999999999985</v>
      </c>
      <c r="QYF36" s="548">
        <f>SUM($J$22:QYF33)-1</f>
        <v>4.7269999999999985</v>
      </c>
      <c r="QYG36" s="548">
        <f>SUM($J$22:QYG33)-1</f>
        <v>4.7269999999999985</v>
      </c>
      <c r="QYH36" s="548">
        <f>SUM($J$22:QYH33)-1</f>
        <v>4.7269999999999985</v>
      </c>
      <c r="QYI36" s="548">
        <f>SUM($J$22:QYI33)-1</f>
        <v>4.7269999999999985</v>
      </c>
      <c r="QYJ36" s="548">
        <f>SUM($J$22:QYJ33)-1</f>
        <v>4.7269999999999985</v>
      </c>
      <c r="QYK36" s="548">
        <f>SUM($J$22:QYK33)-1</f>
        <v>4.7269999999999985</v>
      </c>
      <c r="QYL36" s="548">
        <f>SUM($J$22:QYL33)-1</f>
        <v>4.7269999999999985</v>
      </c>
      <c r="QYM36" s="548">
        <f>SUM($J$22:QYM33)-1</f>
        <v>4.7269999999999985</v>
      </c>
      <c r="QYN36" s="548">
        <f>SUM($J$22:QYN33)-1</f>
        <v>4.7269999999999985</v>
      </c>
      <c r="QYO36" s="548">
        <f>SUM($J$22:QYO33)-1</f>
        <v>4.7269999999999985</v>
      </c>
      <c r="QYP36" s="548">
        <f>SUM($J$22:QYP33)-1</f>
        <v>4.7269999999999985</v>
      </c>
      <c r="QYQ36" s="548">
        <f>SUM($J$22:QYQ33)-1</f>
        <v>4.7269999999999985</v>
      </c>
      <c r="QYR36" s="548">
        <f>SUM($J$22:QYR33)-1</f>
        <v>4.7269999999999985</v>
      </c>
      <c r="QYS36" s="548">
        <f>SUM($J$22:QYS33)-1</f>
        <v>4.7269999999999985</v>
      </c>
      <c r="QYT36" s="548">
        <f>SUM($J$22:QYT33)-1</f>
        <v>4.7269999999999985</v>
      </c>
      <c r="QYU36" s="548">
        <f>SUM($J$22:QYU33)-1</f>
        <v>4.7269999999999985</v>
      </c>
      <c r="QYV36" s="548">
        <f>SUM($J$22:QYV33)-1</f>
        <v>4.7269999999999985</v>
      </c>
      <c r="QYW36" s="548">
        <f>SUM($J$22:QYW33)-1</f>
        <v>4.7269999999999985</v>
      </c>
      <c r="QYX36" s="548">
        <f>SUM($J$22:QYX33)-1</f>
        <v>4.7269999999999985</v>
      </c>
      <c r="QYY36" s="548">
        <f>SUM($J$22:QYY33)-1</f>
        <v>4.7269999999999985</v>
      </c>
      <c r="QYZ36" s="548">
        <f>SUM($J$22:QYZ33)-1</f>
        <v>4.7269999999999985</v>
      </c>
      <c r="QZA36" s="548">
        <f>SUM($J$22:QZA33)-1</f>
        <v>4.7269999999999985</v>
      </c>
      <c r="QZB36" s="548">
        <f>SUM($J$22:QZB33)-1</f>
        <v>4.7269999999999985</v>
      </c>
      <c r="QZC36" s="548">
        <f>SUM($J$22:QZC33)-1</f>
        <v>4.7269999999999985</v>
      </c>
      <c r="QZD36" s="548">
        <f>SUM($J$22:QZD33)-1</f>
        <v>4.7269999999999985</v>
      </c>
      <c r="QZE36" s="548">
        <f>SUM($J$22:QZE33)-1</f>
        <v>4.7269999999999985</v>
      </c>
      <c r="QZF36" s="548">
        <f>SUM($J$22:QZF33)-1</f>
        <v>4.7269999999999985</v>
      </c>
      <c r="QZG36" s="548">
        <f>SUM($J$22:QZG33)-1</f>
        <v>4.7269999999999985</v>
      </c>
      <c r="QZH36" s="548">
        <f>SUM($J$22:QZH33)-1</f>
        <v>4.7269999999999985</v>
      </c>
      <c r="QZI36" s="548">
        <f>SUM($J$22:QZI33)-1</f>
        <v>4.7269999999999985</v>
      </c>
      <c r="QZJ36" s="548">
        <f>SUM($J$22:QZJ33)-1</f>
        <v>4.7269999999999985</v>
      </c>
      <c r="QZK36" s="548">
        <f>SUM($J$22:QZK33)-1</f>
        <v>4.7269999999999985</v>
      </c>
      <c r="QZL36" s="548">
        <f>SUM($J$22:QZL33)-1</f>
        <v>4.7269999999999985</v>
      </c>
      <c r="QZM36" s="548">
        <f>SUM($J$22:QZM33)-1</f>
        <v>4.7269999999999985</v>
      </c>
      <c r="QZN36" s="548">
        <f>SUM($J$22:QZN33)-1</f>
        <v>4.7269999999999985</v>
      </c>
      <c r="QZO36" s="548">
        <f>SUM($J$22:QZO33)-1</f>
        <v>4.7269999999999985</v>
      </c>
      <c r="QZP36" s="548">
        <f>SUM($J$22:QZP33)-1</f>
        <v>4.7269999999999985</v>
      </c>
      <c r="QZQ36" s="548">
        <f>SUM($J$22:QZQ33)-1</f>
        <v>4.7269999999999985</v>
      </c>
      <c r="QZR36" s="548">
        <f>SUM($J$22:QZR33)-1</f>
        <v>4.7269999999999985</v>
      </c>
      <c r="QZS36" s="548">
        <f>SUM($J$22:QZS33)-1</f>
        <v>4.7269999999999985</v>
      </c>
      <c r="QZT36" s="548">
        <f>SUM($J$22:QZT33)-1</f>
        <v>4.7269999999999985</v>
      </c>
      <c r="QZU36" s="548">
        <f>SUM($J$22:QZU33)-1</f>
        <v>4.7269999999999985</v>
      </c>
      <c r="QZV36" s="548">
        <f>SUM($J$22:QZV33)-1</f>
        <v>4.7269999999999985</v>
      </c>
      <c r="QZW36" s="548">
        <f>SUM($J$22:QZW33)-1</f>
        <v>4.7269999999999985</v>
      </c>
      <c r="QZX36" s="548">
        <f>SUM($J$22:QZX33)-1</f>
        <v>4.7269999999999985</v>
      </c>
      <c r="QZY36" s="548">
        <f>SUM($J$22:QZY33)-1</f>
        <v>4.7269999999999985</v>
      </c>
      <c r="QZZ36" s="548">
        <f>SUM($J$22:QZZ33)-1</f>
        <v>4.7269999999999985</v>
      </c>
      <c r="RAA36" s="548">
        <f>SUM($J$22:RAA33)-1</f>
        <v>4.7269999999999985</v>
      </c>
      <c r="RAB36" s="548">
        <f>SUM($J$22:RAB33)-1</f>
        <v>4.7269999999999985</v>
      </c>
      <c r="RAC36" s="548">
        <f>SUM($J$22:RAC33)-1</f>
        <v>4.7269999999999985</v>
      </c>
      <c r="RAD36" s="548">
        <f>SUM($J$22:RAD33)-1</f>
        <v>4.7269999999999985</v>
      </c>
      <c r="RAE36" s="548">
        <f>SUM($J$22:RAE33)-1</f>
        <v>4.7269999999999985</v>
      </c>
      <c r="RAF36" s="548">
        <f>SUM($J$22:RAF33)-1</f>
        <v>4.7269999999999985</v>
      </c>
      <c r="RAG36" s="548">
        <f>SUM($J$22:RAG33)-1</f>
        <v>4.7269999999999985</v>
      </c>
      <c r="RAH36" s="548">
        <f>SUM($J$22:RAH33)-1</f>
        <v>4.7269999999999985</v>
      </c>
      <c r="RAI36" s="548">
        <f>SUM($J$22:RAI33)-1</f>
        <v>4.7269999999999985</v>
      </c>
      <c r="RAJ36" s="548">
        <f>SUM($J$22:RAJ33)-1</f>
        <v>4.7269999999999985</v>
      </c>
      <c r="RAK36" s="548">
        <f>SUM($J$22:RAK33)-1</f>
        <v>4.7269999999999985</v>
      </c>
      <c r="RAL36" s="548">
        <f>SUM($J$22:RAL33)-1</f>
        <v>4.7269999999999985</v>
      </c>
      <c r="RAM36" s="548">
        <f>SUM($J$22:RAM33)-1</f>
        <v>4.7269999999999985</v>
      </c>
      <c r="RAN36" s="548">
        <f>SUM($J$22:RAN33)-1</f>
        <v>4.7269999999999985</v>
      </c>
      <c r="RAO36" s="548">
        <f>SUM($J$22:RAO33)-1</f>
        <v>4.7269999999999985</v>
      </c>
      <c r="RAP36" s="548">
        <f>SUM($J$22:RAP33)-1</f>
        <v>4.7269999999999985</v>
      </c>
      <c r="RAQ36" s="548">
        <f>SUM($J$22:RAQ33)-1</f>
        <v>4.7269999999999985</v>
      </c>
      <c r="RAR36" s="548">
        <f>SUM($J$22:RAR33)-1</f>
        <v>4.7269999999999985</v>
      </c>
      <c r="RAS36" s="548">
        <f>SUM($J$22:RAS33)-1</f>
        <v>4.7269999999999985</v>
      </c>
      <c r="RAT36" s="548">
        <f>SUM($J$22:RAT33)-1</f>
        <v>4.7269999999999985</v>
      </c>
      <c r="RAU36" s="548">
        <f>SUM($J$22:RAU33)-1</f>
        <v>4.7269999999999985</v>
      </c>
      <c r="RAV36" s="548">
        <f>SUM($J$22:RAV33)-1</f>
        <v>4.7269999999999985</v>
      </c>
      <c r="RAW36" s="548">
        <f>SUM($J$22:RAW33)-1</f>
        <v>4.7269999999999985</v>
      </c>
      <c r="RAX36" s="548">
        <f>SUM($J$22:RAX33)-1</f>
        <v>4.7269999999999985</v>
      </c>
      <c r="RAY36" s="548">
        <f>SUM($J$22:RAY33)-1</f>
        <v>4.7269999999999985</v>
      </c>
      <c r="RAZ36" s="548">
        <f>SUM($J$22:RAZ33)-1</f>
        <v>4.7269999999999985</v>
      </c>
      <c r="RBA36" s="548">
        <f>SUM($J$22:RBA33)-1</f>
        <v>4.7269999999999985</v>
      </c>
      <c r="RBB36" s="548">
        <f>SUM($J$22:RBB33)-1</f>
        <v>4.7269999999999985</v>
      </c>
      <c r="RBC36" s="548">
        <f>SUM($J$22:RBC33)-1</f>
        <v>4.7269999999999985</v>
      </c>
      <c r="RBD36" s="548">
        <f>SUM($J$22:RBD33)-1</f>
        <v>4.7269999999999985</v>
      </c>
      <c r="RBE36" s="548">
        <f>SUM($J$22:RBE33)-1</f>
        <v>4.7269999999999985</v>
      </c>
      <c r="RBF36" s="548">
        <f>SUM($J$22:RBF33)-1</f>
        <v>4.7269999999999985</v>
      </c>
      <c r="RBG36" s="548">
        <f>SUM($J$22:RBG33)-1</f>
        <v>4.7269999999999985</v>
      </c>
      <c r="RBH36" s="548">
        <f>SUM($J$22:RBH33)-1</f>
        <v>4.7269999999999985</v>
      </c>
      <c r="RBI36" s="548">
        <f>SUM($J$22:RBI33)-1</f>
        <v>4.7269999999999985</v>
      </c>
      <c r="RBJ36" s="548">
        <f>SUM($J$22:RBJ33)-1</f>
        <v>4.7269999999999985</v>
      </c>
      <c r="RBK36" s="548">
        <f>SUM($J$22:RBK33)-1</f>
        <v>4.7269999999999985</v>
      </c>
      <c r="RBL36" s="548">
        <f>SUM($J$22:RBL33)-1</f>
        <v>4.7269999999999985</v>
      </c>
      <c r="RBM36" s="548">
        <f>SUM($J$22:RBM33)-1</f>
        <v>4.7269999999999985</v>
      </c>
      <c r="RBN36" s="548">
        <f>SUM($J$22:RBN33)-1</f>
        <v>4.7269999999999985</v>
      </c>
      <c r="RBO36" s="548">
        <f>SUM($J$22:RBO33)-1</f>
        <v>4.7269999999999985</v>
      </c>
      <c r="RBP36" s="548">
        <f>SUM($J$22:RBP33)-1</f>
        <v>4.7269999999999985</v>
      </c>
      <c r="RBQ36" s="548">
        <f>SUM($J$22:RBQ33)-1</f>
        <v>4.7269999999999985</v>
      </c>
      <c r="RBR36" s="548">
        <f>SUM($J$22:RBR33)-1</f>
        <v>4.7269999999999985</v>
      </c>
      <c r="RBS36" s="548">
        <f>SUM($J$22:RBS33)-1</f>
        <v>4.7269999999999985</v>
      </c>
      <c r="RBT36" s="548">
        <f>SUM($J$22:RBT33)-1</f>
        <v>4.7269999999999985</v>
      </c>
      <c r="RBU36" s="548">
        <f>SUM($J$22:RBU33)-1</f>
        <v>4.7269999999999985</v>
      </c>
      <c r="RBV36" s="548">
        <f>SUM($J$22:RBV33)-1</f>
        <v>4.7269999999999985</v>
      </c>
      <c r="RBW36" s="548">
        <f>SUM($J$22:RBW33)-1</f>
        <v>4.7269999999999985</v>
      </c>
      <c r="RBX36" s="548">
        <f>SUM($J$22:RBX33)-1</f>
        <v>4.7269999999999985</v>
      </c>
      <c r="RBY36" s="548">
        <f>SUM($J$22:RBY33)-1</f>
        <v>4.7269999999999985</v>
      </c>
      <c r="RBZ36" s="548">
        <f>SUM($J$22:RBZ33)-1</f>
        <v>4.7269999999999985</v>
      </c>
      <c r="RCA36" s="548">
        <f>SUM($J$22:RCA33)-1</f>
        <v>4.7269999999999985</v>
      </c>
      <c r="RCB36" s="548">
        <f>SUM($J$22:RCB33)-1</f>
        <v>4.7269999999999985</v>
      </c>
      <c r="RCC36" s="548">
        <f>SUM($J$22:RCC33)-1</f>
        <v>4.7269999999999985</v>
      </c>
      <c r="RCD36" s="548">
        <f>SUM($J$22:RCD33)-1</f>
        <v>4.7269999999999985</v>
      </c>
      <c r="RCE36" s="548">
        <f>SUM($J$22:RCE33)-1</f>
        <v>4.7269999999999985</v>
      </c>
      <c r="RCF36" s="548">
        <f>SUM($J$22:RCF33)-1</f>
        <v>4.7269999999999985</v>
      </c>
      <c r="RCG36" s="548">
        <f>SUM($J$22:RCG33)-1</f>
        <v>4.7269999999999985</v>
      </c>
      <c r="RCH36" s="548">
        <f>SUM($J$22:RCH33)-1</f>
        <v>4.7269999999999985</v>
      </c>
      <c r="RCI36" s="548">
        <f>SUM($J$22:RCI33)-1</f>
        <v>4.7269999999999985</v>
      </c>
      <c r="RCJ36" s="548">
        <f>SUM($J$22:RCJ33)-1</f>
        <v>4.7269999999999985</v>
      </c>
      <c r="RCK36" s="548">
        <f>SUM($J$22:RCK33)-1</f>
        <v>4.7269999999999985</v>
      </c>
      <c r="RCL36" s="548">
        <f>SUM($J$22:RCL33)-1</f>
        <v>4.7269999999999985</v>
      </c>
      <c r="RCM36" s="548">
        <f>SUM($J$22:RCM33)-1</f>
        <v>4.7269999999999985</v>
      </c>
      <c r="RCN36" s="548">
        <f>SUM($J$22:RCN33)-1</f>
        <v>4.7269999999999985</v>
      </c>
      <c r="RCO36" s="548">
        <f>SUM($J$22:RCO33)-1</f>
        <v>4.7269999999999985</v>
      </c>
      <c r="RCP36" s="548">
        <f>SUM($J$22:RCP33)-1</f>
        <v>4.7269999999999985</v>
      </c>
      <c r="RCQ36" s="548">
        <f>SUM($J$22:RCQ33)-1</f>
        <v>4.7269999999999985</v>
      </c>
      <c r="RCR36" s="548">
        <f>SUM($J$22:RCR33)-1</f>
        <v>4.7269999999999985</v>
      </c>
      <c r="RCS36" s="548">
        <f>SUM($J$22:RCS33)-1</f>
        <v>4.7269999999999985</v>
      </c>
      <c r="RCT36" s="548">
        <f>SUM($J$22:RCT33)-1</f>
        <v>4.7269999999999985</v>
      </c>
      <c r="RCU36" s="548">
        <f>SUM($J$22:RCU33)-1</f>
        <v>4.7269999999999985</v>
      </c>
      <c r="RCV36" s="548">
        <f>SUM($J$22:RCV33)-1</f>
        <v>4.7269999999999985</v>
      </c>
      <c r="RCW36" s="548">
        <f>SUM($J$22:RCW33)-1</f>
        <v>4.7269999999999985</v>
      </c>
      <c r="RCX36" s="548">
        <f>SUM($J$22:RCX33)-1</f>
        <v>4.7269999999999985</v>
      </c>
      <c r="RCY36" s="548">
        <f>SUM($J$22:RCY33)-1</f>
        <v>4.7269999999999985</v>
      </c>
      <c r="RCZ36" s="548">
        <f>SUM($J$22:RCZ33)-1</f>
        <v>4.7269999999999985</v>
      </c>
      <c r="RDA36" s="548">
        <f>SUM($J$22:RDA33)-1</f>
        <v>4.7269999999999985</v>
      </c>
      <c r="RDB36" s="548">
        <f>SUM($J$22:RDB33)-1</f>
        <v>4.7269999999999985</v>
      </c>
      <c r="RDC36" s="548">
        <f>SUM($J$22:RDC33)-1</f>
        <v>4.7269999999999985</v>
      </c>
      <c r="RDD36" s="548">
        <f>SUM($J$22:RDD33)-1</f>
        <v>4.7269999999999985</v>
      </c>
      <c r="RDE36" s="548">
        <f>SUM($J$22:RDE33)-1</f>
        <v>4.7269999999999985</v>
      </c>
      <c r="RDF36" s="548">
        <f>SUM($J$22:RDF33)-1</f>
        <v>4.7269999999999985</v>
      </c>
      <c r="RDG36" s="548">
        <f>SUM($J$22:RDG33)-1</f>
        <v>4.7269999999999985</v>
      </c>
      <c r="RDH36" s="548">
        <f>SUM($J$22:RDH33)-1</f>
        <v>4.7269999999999985</v>
      </c>
      <c r="RDI36" s="548">
        <f>SUM($J$22:RDI33)-1</f>
        <v>4.7269999999999985</v>
      </c>
      <c r="RDJ36" s="548">
        <f>SUM($J$22:RDJ33)-1</f>
        <v>4.7269999999999985</v>
      </c>
      <c r="RDK36" s="548">
        <f>SUM($J$22:RDK33)-1</f>
        <v>4.7269999999999985</v>
      </c>
      <c r="RDL36" s="548">
        <f>SUM($J$22:RDL33)-1</f>
        <v>4.7269999999999985</v>
      </c>
      <c r="RDM36" s="548">
        <f>SUM($J$22:RDM33)-1</f>
        <v>4.7269999999999985</v>
      </c>
      <c r="RDN36" s="548">
        <f>SUM($J$22:RDN33)-1</f>
        <v>4.7269999999999985</v>
      </c>
      <c r="RDO36" s="548">
        <f>SUM($J$22:RDO33)-1</f>
        <v>4.7269999999999985</v>
      </c>
      <c r="RDP36" s="548">
        <f>SUM($J$22:RDP33)-1</f>
        <v>4.7269999999999985</v>
      </c>
      <c r="RDQ36" s="548">
        <f>SUM($J$22:RDQ33)-1</f>
        <v>4.7269999999999985</v>
      </c>
      <c r="RDR36" s="548">
        <f>SUM($J$22:RDR33)-1</f>
        <v>4.7269999999999985</v>
      </c>
      <c r="RDS36" s="548">
        <f>SUM($J$22:RDS33)-1</f>
        <v>4.7269999999999985</v>
      </c>
      <c r="RDT36" s="548">
        <f>SUM($J$22:RDT33)-1</f>
        <v>4.7269999999999985</v>
      </c>
      <c r="RDU36" s="548">
        <f>SUM($J$22:RDU33)-1</f>
        <v>4.7269999999999985</v>
      </c>
      <c r="RDV36" s="548">
        <f>SUM($J$22:RDV33)-1</f>
        <v>4.7269999999999985</v>
      </c>
      <c r="RDW36" s="548">
        <f>SUM($J$22:RDW33)-1</f>
        <v>4.7269999999999985</v>
      </c>
      <c r="RDX36" s="548">
        <f>SUM($J$22:RDX33)-1</f>
        <v>4.7269999999999985</v>
      </c>
      <c r="RDY36" s="548">
        <f>SUM($J$22:RDY33)-1</f>
        <v>4.7269999999999985</v>
      </c>
      <c r="RDZ36" s="548">
        <f>SUM($J$22:RDZ33)-1</f>
        <v>4.7269999999999985</v>
      </c>
      <c r="REA36" s="548">
        <f>SUM($J$22:REA33)-1</f>
        <v>4.7269999999999985</v>
      </c>
      <c r="REB36" s="548">
        <f>SUM($J$22:REB33)-1</f>
        <v>4.7269999999999985</v>
      </c>
      <c r="REC36" s="548">
        <f>SUM($J$22:REC33)-1</f>
        <v>4.7269999999999985</v>
      </c>
      <c r="RED36" s="548">
        <f>SUM($J$22:RED33)-1</f>
        <v>4.7269999999999985</v>
      </c>
      <c r="REE36" s="548">
        <f>SUM($J$22:REE33)-1</f>
        <v>4.7269999999999985</v>
      </c>
      <c r="REF36" s="548">
        <f>SUM($J$22:REF33)-1</f>
        <v>4.7269999999999985</v>
      </c>
      <c r="REG36" s="548">
        <f>SUM($J$22:REG33)-1</f>
        <v>4.7269999999999985</v>
      </c>
      <c r="REH36" s="548">
        <f>SUM($J$22:REH33)-1</f>
        <v>4.7269999999999985</v>
      </c>
      <c r="REI36" s="548">
        <f>SUM($J$22:REI33)-1</f>
        <v>4.7269999999999985</v>
      </c>
      <c r="REJ36" s="548">
        <f>SUM($J$22:REJ33)-1</f>
        <v>4.7269999999999985</v>
      </c>
      <c r="REK36" s="548">
        <f>SUM($J$22:REK33)-1</f>
        <v>4.7269999999999985</v>
      </c>
      <c r="REL36" s="548">
        <f>SUM($J$22:REL33)-1</f>
        <v>4.7269999999999985</v>
      </c>
      <c r="REM36" s="548">
        <f>SUM($J$22:REM33)-1</f>
        <v>4.7269999999999985</v>
      </c>
      <c r="REN36" s="548">
        <f>SUM($J$22:REN33)-1</f>
        <v>4.7269999999999985</v>
      </c>
      <c r="REO36" s="548">
        <f>SUM($J$22:REO33)-1</f>
        <v>4.7269999999999985</v>
      </c>
      <c r="REP36" s="548">
        <f>SUM($J$22:REP33)-1</f>
        <v>4.7269999999999985</v>
      </c>
      <c r="REQ36" s="548">
        <f>SUM($J$22:REQ33)-1</f>
        <v>4.7269999999999985</v>
      </c>
      <c r="RER36" s="548">
        <f>SUM($J$22:RER33)-1</f>
        <v>4.7269999999999985</v>
      </c>
      <c r="RES36" s="548">
        <f>SUM($J$22:RES33)-1</f>
        <v>4.7269999999999985</v>
      </c>
      <c r="RET36" s="548">
        <f>SUM($J$22:RET33)-1</f>
        <v>4.7269999999999985</v>
      </c>
      <c r="REU36" s="548">
        <f>SUM($J$22:REU33)-1</f>
        <v>4.7269999999999985</v>
      </c>
      <c r="REV36" s="548">
        <f>SUM($J$22:REV33)-1</f>
        <v>4.7269999999999985</v>
      </c>
      <c r="REW36" s="548">
        <f>SUM($J$22:REW33)-1</f>
        <v>4.7269999999999985</v>
      </c>
      <c r="REX36" s="548">
        <f>SUM($J$22:REX33)-1</f>
        <v>4.7269999999999985</v>
      </c>
      <c r="REY36" s="548">
        <f>SUM($J$22:REY33)-1</f>
        <v>4.7269999999999985</v>
      </c>
      <c r="REZ36" s="548">
        <f>SUM($J$22:REZ33)-1</f>
        <v>4.7269999999999985</v>
      </c>
      <c r="RFA36" s="548">
        <f>SUM($J$22:RFA33)-1</f>
        <v>4.7269999999999985</v>
      </c>
      <c r="RFB36" s="548">
        <f>SUM($J$22:RFB33)-1</f>
        <v>4.7269999999999985</v>
      </c>
      <c r="RFC36" s="548">
        <f>SUM($J$22:RFC33)-1</f>
        <v>4.7269999999999985</v>
      </c>
      <c r="RFD36" s="548">
        <f>SUM($J$22:RFD33)-1</f>
        <v>4.7269999999999985</v>
      </c>
      <c r="RFE36" s="548">
        <f>SUM($J$22:RFE33)-1</f>
        <v>4.7269999999999985</v>
      </c>
      <c r="RFF36" s="548">
        <f>SUM($J$22:RFF33)-1</f>
        <v>4.7269999999999985</v>
      </c>
      <c r="RFG36" s="548">
        <f>SUM($J$22:RFG33)-1</f>
        <v>4.7269999999999985</v>
      </c>
      <c r="RFH36" s="548">
        <f>SUM($J$22:RFH33)-1</f>
        <v>4.7269999999999985</v>
      </c>
      <c r="RFI36" s="548">
        <f>SUM($J$22:RFI33)-1</f>
        <v>4.7269999999999985</v>
      </c>
      <c r="RFJ36" s="548">
        <f>SUM($J$22:RFJ33)-1</f>
        <v>4.7269999999999985</v>
      </c>
      <c r="RFK36" s="548">
        <f>SUM($J$22:RFK33)-1</f>
        <v>4.7269999999999985</v>
      </c>
      <c r="RFL36" s="548">
        <f>SUM($J$22:RFL33)-1</f>
        <v>4.7269999999999985</v>
      </c>
      <c r="RFM36" s="548">
        <f>SUM($J$22:RFM33)-1</f>
        <v>4.7269999999999985</v>
      </c>
      <c r="RFN36" s="548">
        <f>SUM($J$22:RFN33)-1</f>
        <v>4.7269999999999985</v>
      </c>
      <c r="RFO36" s="548">
        <f>SUM($J$22:RFO33)-1</f>
        <v>4.7269999999999985</v>
      </c>
      <c r="RFP36" s="548">
        <f>SUM($J$22:RFP33)-1</f>
        <v>4.7269999999999985</v>
      </c>
      <c r="RFQ36" s="548">
        <f>SUM($J$22:RFQ33)-1</f>
        <v>4.7269999999999985</v>
      </c>
      <c r="RFR36" s="548">
        <f>SUM($J$22:RFR33)-1</f>
        <v>4.7269999999999985</v>
      </c>
      <c r="RFS36" s="548">
        <f>SUM($J$22:RFS33)-1</f>
        <v>4.7269999999999985</v>
      </c>
      <c r="RFT36" s="548">
        <f>SUM($J$22:RFT33)-1</f>
        <v>4.7269999999999985</v>
      </c>
      <c r="RFU36" s="548">
        <f>SUM($J$22:RFU33)-1</f>
        <v>4.7269999999999985</v>
      </c>
      <c r="RFV36" s="548">
        <f>SUM($J$22:RFV33)-1</f>
        <v>4.7269999999999985</v>
      </c>
      <c r="RFW36" s="548">
        <f>SUM($J$22:RFW33)-1</f>
        <v>4.7269999999999985</v>
      </c>
      <c r="RFX36" s="548">
        <f>SUM($J$22:RFX33)-1</f>
        <v>4.7269999999999985</v>
      </c>
      <c r="RFY36" s="548">
        <f>SUM($J$22:RFY33)-1</f>
        <v>4.7269999999999985</v>
      </c>
      <c r="RFZ36" s="548">
        <f>SUM($J$22:RFZ33)-1</f>
        <v>4.7269999999999985</v>
      </c>
      <c r="RGA36" s="548">
        <f>SUM($J$22:RGA33)-1</f>
        <v>4.7269999999999985</v>
      </c>
      <c r="RGB36" s="548">
        <f>SUM($J$22:RGB33)-1</f>
        <v>4.7269999999999985</v>
      </c>
      <c r="RGC36" s="548">
        <f>SUM($J$22:RGC33)-1</f>
        <v>4.7269999999999985</v>
      </c>
      <c r="RGD36" s="548">
        <f>SUM($J$22:RGD33)-1</f>
        <v>4.7269999999999985</v>
      </c>
      <c r="RGE36" s="548">
        <f>SUM($J$22:RGE33)-1</f>
        <v>4.7269999999999985</v>
      </c>
      <c r="RGF36" s="548">
        <f>SUM($J$22:RGF33)-1</f>
        <v>4.7269999999999985</v>
      </c>
      <c r="RGG36" s="548">
        <f>SUM($J$22:RGG33)-1</f>
        <v>4.7269999999999985</v>
      </c>
      <c r="RGH36" s="548">
        <f>SUM($J$22:RGH33)-1</f>
        <v>4.7269999999999985</v>
      </c>
      <c r="RGI36" s="548">
        <f>SUM($J$22:RGI33)-1</f>
        <v>4.7269999999999985</v>
      </c>
      <c r="RGJ36" s="548">
        <f>SUM($J$22:RGJ33)-1</f>
        <v>4.7269999999999985</v>
      </c>
      <c r="RGK36" s="548">
        <f>SUM($J$22:RGK33)-1</f>
        <v>4.7269999999999985</v>
      </c>
      <c r="RGL36" s="548">
        <f>SUM($J$22:RGL33)-1</f>
        <v>4.7269999999999985</v>
      </c>
      <c r="RGM36" s="548">
        <f>SUM($J$22:RGM33)-1</f>
        <v>4.7269999999999985</v>
      </c>
      <c r="RGN36" s="548">
        <f>SUM($J$22:RGN33)-1</f>
        <v>4.7269999999999985</v>
      </c>
      <c r="RGO36" s="548">
        <f>SUM($J$22:RGO33)-1</f>
        <v>4.7269999999999985</v>
      </c>
      <c r="RGP36" s="548">
        <f>SUM($J$22:RGP33)-1</f>
        <v>4.7269999999999985</v>
      </c>
      <c r="RGQ36" s="548">
        <f>SUM($J$22:RGQ33)-1</f>
        <v>4.7269999999999985</v>
      </c>
      <c r="RGR36" s="548">
        <f>SUM($J$22:RGR33)-1</f>
        <v>4.7269999999999985</v>
      </c>
      <c r="RGS36" s="548">
        <f>SUM($J$22:RGS33)-1</f>
        <v>4.7269999999999985</v>
      </c>
      <c r="RGT36" s="548">
        <f>SUM($J$22:RGT33)-1</f>
        <v>4.7269999999999985</v>
      </c>
      <c r="RGU36" s="548">
        <f>SUM($J$22:RGU33)-1</f>
        <v>4.7269999999999985</v>
      </c>
      <c r="RGV36" s="548">
        <f>SUM($J$22:RGV33)-1</f>
        <v>4.7269999999999985</v>
      </c>
      <c r="RGW36" s="548">
        <f>SUM($J$22:RGW33)-1</f>
        <v>4.7269999999999985</v>
      </c>
      <c r="RGX36" s="548">
        <f>SUM($J$22:RGX33)-1</f>
        <v>4.7269999999999985</v>
      </c>
      <c r="RGY36" s="548">
        <f>SUM($J$22:RGY33)-1</f>
        <v>4.7269999999999985</v>
      </c>
      <c r="RGZ36" s="548">
        <f>SUM($J$22:RGZ33)-1</f>
        <v>4.7269999999999985</v>
      </c>
      <c r="RHA36" s="548">
        <f>SUM($J$22:RHA33)-1</f>
        <v>4.7269999999999985</v>
      </c>
      <c r="RHB36" s="548">
        <f>SUM($J$22:RHB33)-1</f>
        <v>4.7269999999999985</v>
      </c>
      <c r="RHC36" s="548">
        <f>SUM($J$22:RHC33)-1</f>
        <v>4.7269999999999985</v>
      </c>
      <c r="RHD36" s="548">
        <f>SUM($J$22:RHD33)-1</f>
        <v>4.7269999999999985</v>
      </c>
      <c r="RHE36" s="548">
        <f>SUM($J$22:RHE33)-1</f>
        <v>4.7269999999999985</v>
      </c>
      <c r="RHF36" s="548">
        <f>SUM($J$22:RHF33)-1</f>
        <v>4.7269999999999985</v>
      </c>
      <c r="RHG36" s="548">
        <f>SUM($J$22:RHG33)-1</f>
        <v>4.7269999999999985</v>
      </c>
      <c r="RHH36" s="548">
        <f>SUM($J$22:RHH33)-1</f>
        <v>4.7269999999999985</v>
      </c>
      <c r="RHI36" s="548">
        <f>SUM($J$22:RHI33)-1</f>
        <v>4.7269999999999985</v>
      </c>
      <c r="RHJ36" s="548">
        <f>SUM($J$22:RHJ33)-1</f>
        <v>4.7269999999999985</v>
      </c>
      <c r="RHK36" s="548">
        <f>SUM($J$22:RHK33)-1</f>
        <v>4.7269999999999985</v>
      </c>
      <c r="RHL36" s="548">
        <f>SUM($J$22:RHL33)-1</f>
        <v>4.7269999999999985</v>
      </c>
      <c r="RHM36" s="548">
        <f>SUM($J$22:RHM33)-1</f>
        <v>4.7269999999999985</v>
      </c>
      <c r="RHN36" s="548">
        <f>SUM($J$22:RHN33)-1</f>
        <v>4.7269999999999985</v>
      </c>
      <c r="RHO36" s="548">
        <f>SUM($J$22:RHO33)-1</f>
        <v>4.7269999999999985</v>
      </c>
      <c r="RHP36" s="548">
        <f>SUM($J$22:RHP33)-1</f>
        <v>4.7269999999999985</v>
      </c>
      <c r="RHQ36" s="548">
        <f>SUM($J$22:RHQ33)-1</f>
        <v>4.7269999999999985</v>
      </c>
      <c r="RHR36" s="548">
        <f>SUM($J$22:RHR33)-1</f>
        <v>4.7269999999999985</v>
      </c>
      <c r="RHS36" s="548">
        <f>SUM($J$22:RHS33)-1</f>
        <v>4.7269999999999985</v>
      </c>
      <c r="RHT36" s="548">
        <f>SUM($J$22:RHT33)-1</f>
        <v>4.7269999999999985</v>
      </c>
      <c r="RHU36" s="548">
        <f>SUM($J$22:RHU33)-1</f>
        <v>4.7269999999999985</v>
      </c>
      <c r="RHV36" s="548">
        <f>SUM($J$22:RHV33)-1</f>
        <v>4.7269999999999985</v>
      </c>
      <c r="RHW36" s="548">
        <f>SUM($J$22:RHW33)-1</f>
        <v>4.7269999999999985</v>
      </c>
      <c r="RHX36" s="548">
        <f>SUM($J$22:RHX33)-1</f>
        <v>4.7269999999999985</v>
      </c>
      <c r="RHY36" s="548">
        <f>SUM($J$22:RHY33)-1</f>
        <v>4.7269999999999985</v>
      </c>
      <c r="RHZ36" s="548">
        <f>SUM($J$22:RHZ33)-1</f>
        <v>4.7269999999999985</v>
      </c>
      <c r="RIA36" s="548">
        <f>SUM($J$22:RIA33)-1</f>
        <v>4.7269999999999985</v>
      </c>
      <c r="RIB36" s="548">
        <f>SUM($J$22:RIB33)-1</f>
        <v>4.7269999999999985</v>
      </c>
      <c r="RIC36" s="548">
        <f>SUM($J$22:RIC33)-1</f>
        <v>4.7269999999999985</v>
      </c>
      <c r="RID36" s="548">
        <f>SUM($J$22:RID33)-1</f>
        <v>4.7269999999999985</v>
      </c>
      <c r="RIE36" s="548">
        <f>SUM($J$22:RIE33)-1</f>
        <v>4.7269999999999985</v>
      </c>
      <c r="RIF36" s="548">
        <f>SUM($J$22:RIF33)-1</f>
        <v>4.7269999999999985</v>
      </c>
      <c r="RIG36" s="548">
        <f>SUM($J$22:RIG33)-1</f>
        <v>4.7269999999999985</v>
      </c>
      <c r="RIH36" s="548">
        <f>SUM($J$22:RIH33)-1</f>
        <v>4.7269999999999985</v>
      </c>
      <c r="RII36" s="548">
        <f>SUM($J$22:RII33)-1</f>
        <v>4.7269999999999985</v>
      </c>
      <c r="RIJ36" s="548">
        <f>SUM($J$22:RIJ33)-1</f>
        <v>4.7269999999999985</v>
      </c>
      <c r="RIK36" s="548">
        <f>SUM($J$22:RIK33)-1</f>
        <v>4.7269999999999985</v>
      </c>
      <c r="RIL36" s="548">
        <f>SUM($J$22:RIL33)-1</f>
        <v>4.7269999999999985</v>
      </c>
      <c r="RIM36" s="548">
        <f>SUM($J$22:RIM33)-1</f>
        <v>4.7269999999999985</v>
      </c>
      <c r="RIN36" s="548">
        <f>SUM($J$22:RIN33)-1</f>
        <v>4.7269999999999985</v>
      </c>
      <c r="RIO36" s="548">
        <f>SUM($J$22:RIO33)-1</f>
        <v>4.7269999999999985</v>
      </c>
      <c r="RIP36" s="548">
        <f>SUM($J$22:RIP33)-1</f>
        <v>4.7269999999999985</v>
      </c>
      <c r="RIQ36" s="548">
        <f>SUM($J$22:RIQ33)-1</f>
        <v>4.7269999999999985</v>
      </c>
      <c r="RIR36" s="548">
        <f>SUM($J$22:RIR33)-1</f>
        <v>4.7269999999999985</v>
      </c>
      <c r="RIS36" s="548">
        <f>SUM($J$22:RIS33)-1</f>
        <v>4.7269999999999985</v>
      </c>
      <c r="RIT36" s="548">
        <f>SUM($J$22:RIT33)-1</f>
        <v>4.7269999999999985</v>
      </c>
      <c r="RIU36" s="548">
        <f>SUM($J$22:RIU33)-1</f>
        <v>4.7269999999999985</v>
      </c>
      <c r="RIV36" s="548">
        <f>SUM($J$22:RIV33)-1</f>
        <v>4.7269999999999985</v>
      </c>
      <c r="RIW36" s="548">
        <f>SUM($J$22:RIW33)-1</f>
        <v>4.7269999999999985</v>
      </c>
      <c r="RIX36" s="548">
        <f>SUM($J$22:RIX33)-1</f>
        <v>4.7269999999999985</v>
      </c>
      <c r="RIY36" s="548">
        <f>SUM($J$22:RIY33)-1</f>
        <v>4.7269999999999985</v>
      </c>
      <c r="RIZ36" s="548">
        <f>SUM($J$22:RIZ33)-1</f>
        <v>4.7269999999999985</v>
      </c>
      <c r="RJA36" s="548">
        <f>SUM($J$22:RJA33)-1</f>
        <v>4.7269999999999985</v>
      </c>
      <c r="RJB36" s="548">
        <f>SUM($J$22:RJB33)-1</f>
        <v>4.7269999999999985</v>
      </c>
      <c r="RJC36" s="548">
        <f>SUM($J$22:RJC33)-1</f>
        <v>4.7269999999999985</v>
      </c>
      <c r="RJD36" s="548">
        <f>SUM($J$22:RJD33)-1</f>
        <v>4.7269999999999985</v>
      </c>
      <c r="RJE36" s="548">
        <f>SUM($J$22:RJE33)-1</f>
        <v>4.7269999999999985</v>
      </c>
      <c r="RJF36" s="548">
        <f>SUM($J$22:RJF33)-1</f>
        <v>4.7269999999999985</v>
      </c>
      <c r="RJG36" s="548">
        <f>SUM($J$22:RJG33)-1</f>
        <v>4.7269999999999985</v>
      </c>
      <c r="RJH36" s="548">
        <f>SUM($J$22:RJH33)-1</f>
        <v>4.7269999999999985</v>
      </c>
      <c r="RJI36" s="548">
        <f>SUM($J$22:RJI33)-1</f>
        <v>4.7269999999999985</v>
      </c>
      <c r="RJJ36" s="548">
        <f>SUM($J$22:RJJ33)-1</f>
        <v>4.7269999999999985</v>
      </c>
      <c r="RJK36" s="548">
        <f>SUM($J$22:RJK33)-1</f>
        <v>4.7269999999999985</v>
      </c>
      <c r="RJL36" s="548">
        <f>SUM($J$22:RJL33)-1</f>
        <v>4.7269999999999985</v>
      </c>
      <c r="RJM36" s="548">
        <f>SUM($J$22:RJM33)-1</f>
        <v>4.7269999999999985</v>
      </c>
      <c r="RJN36" s="548">
        <f>SUM($J$22:RJN33)-1</f>
        <v>4.7269999999999985</v>
      </c>
      <c r="RJO36" s="548">
        <f>SUM($J$22:RJO33)-1</f>
        <v>4.7269999999999985</v>
      </c>
      <c r="RJP36" s="548">
        <f>SUM($J$22:RJP33)-1</f>
        <v>4.7269999999999985</v>
      </c>
      <c r="RJQ36" s="548">
        <f>SUM($J$22:RJQ33)-1</f>
        <v>4.7269999999999985</v>
      </c>
      <c r="RJR36" s="548">
        <f>SUM($J$22:RJR33)-1</f>
        <v>4.7269999999999985</v>
      </c>
      <c r="RJS36" s="548">
        <f>SUM($J$22:RJS33)-1</f>
        <v>4.7269999999999985</v>
      </c>
      <c r="RJT36" s="548">
        <f>SUM($J$22:RJT33)-1</f>
        <v>4.7269999999999985</v>
      </c>
      <c r="RJU36" s="548">
        <f>SUM($J$22:RJU33)-1</f>
        <v>4.7269999999999985</v>
      </c>
      <c r="RJV36" s="548">
        <f>SUM($J$22:RJV33)-1</f>
        <v>4.7269999999999985</v>
      </c>
      <c r="RJW36" s="548">
        <f>SUM($J$22:RJW33)-1</f>
        <v>4.7269999999999985</v>
      </c>
      <c r="RJX36" s="548">
        <f>SUM($J$22:RJX33)-1</f>
        <v>4.7269999999999985</v>
      </c>
      <c r="RJY36" s="548">
        <f>SUM($J$22:RJY33)-1</f>
        <v>4.7269999999999985</v>
      </c>
      <c r="RJZ36" s="548">
        <f>SUM($J$22:RJZ33)-1</f>
        <v>4.7269999999999985</v>
      </c>
      <c r="RKA36" s="548">
        <f>SUM($J$22:RKA33)-1</f>
        <v>4.7269999999999985</v>
      </c>
      <c r="RKB36" s="548">
        <f>SUM($J$22:RKB33)-1</f>
        <v>4.7269999999999985</v>
      </c>
      <c r="RKC36" s="548">
        <f>SUM($J$22:RKC33)-1</f>
        <v>4.7269999999999985</v>
      </c>
      <c r="RKD36" s="548">
        <f>SUM($J$22:RKD33)-1</f>
        <v>4.7269999999999985</v>
      </c>
      <c r="RKE36" s="548">
        <f>SUM($J$22:RKE33)-1</f>
        <v>4.7269999999999985</v>
      </c>
      <c r="RKF36" s="548">
        <f>SUM($J$22:RKF33)-1</f>
        <v>4.7269999999999985</v>
      </c>
      <c r="RKG36" s="548">
        <f>SUM($J$22:RKG33)-1</f>
        <v>4.7269999999999985</v>
      </c>
      <c r="RKH36" s="548">
        <f>SUM($J$22:RKH33)-1</f>
        <v>4.7269999999999985</v>
      </c>
      <c r="RKI36" s="548">
        <f>SUM($J$22:RKI33)-1</f>
        <v>4.7269999999999985</v>
      </c>
      <c r="RKJ36" s="548">
        <f>SUM($J$22:RKJ33)-1</f>
        <v>4.7269999999999985</v>
      </c>
      <c r="RKK36" s="548">
        <f>SUM($J$22:RKK33)-1</f>
        <v>4.7269999999999985</v>
      </c>
      <c r="RKL36" s="548">
        <f>SUM($J$22:RKL33)-1</f>
        <v>4.7269999999999985</v>
      </c>
      <c r="RKM36" s="548">
        <f>SUM($J$22:RKM33)-1</f>
        <v>4.7269999999999985</v>
      </c>
      <c r="RKN36" s="548">
        <f>SUM($J$22:RKN33)-1</f>
        <v>4.7269999999999985</v>
      </c>
      <c r="RKO36" s="548">
        <f>SUM($J$22:RKO33)-1</f>
        <v>4.7269999999999985</v>
      </c>
      <c r="RKP36" s="548">
        <f>SUM($J$22:RKP33)-1</f>
        <v>4.7269999999999985</v>
      </c>
      <c r="RKQ36" s="548">
        <f>SUM($J$22:RKQ33)-1</f>
        <v>4.7269999999999985</v>
      </c>
      <c r="RKR36" s="548">
        <f>SUM($J$22:RKR33)-1</f>
        <v>4.7269999999999985</v>
      </c>
      <c r="RKS36" s="548">
        <f>SUM($J$22:RKS33)-1</f>
        <v>4.7269999999999985</v>
      </c>
      <c r="RKT36" s="548">
        <f>SUM($J$22:RKT33)-1</f>
        <v>4.7269999999999985</v>
      </c>
      <c r="RKU36" s="548">
        <f>SUM($J$22:RKU33)-1</f>
        <v>4.7269999999999985</v>
      </c>
      <c r="RKV36" s="548">
        <f>SUM($J$22:RKV33)-1</f>
        <v>4.7269999999999985</v>
      </c>
      <c r="RKW36" s="548">
        <f>SUM($J$22:RKW33)-1</f>
        <v>4.7269999999999985</v>
      </c>
      <c r="RKX36" s="548">
        <f>SUM($J$22:RKX33)-1</f>
        <v>4.7269999999999985</v>
      </c>
      <c r="RKY36" s="548">
        <f>SUM($J$22:RKY33)-1</f>
        <v>4.7269999999999985</v>
      </c>
      <c r="RKZ36" s="548">
        <f>SUM($J$22:RKZ33)-1</f>
        <v>4.7269999999999985</v>
      </c>
      <c r="RLA36" s="548">
        <f>SUM($J$22:RLA33)-1</f>
        <v>4.7269999999999985</v>
      </c>
      <c r="RLB36" s="548">
        <f>SUM($J$22:RLB33)-1</f>
        <v>4.7269999999999985</v>
      </c>
      <c r="RLC36" s="548">
        <f>SUM($J$22:RLC33)-1</f>
        <v>4.7269999999999985</v>
      </c>
      <c r="RLD36" s="548">
        <f>SUM($J$22:RLD33)-1</f>
        <v>4.7269999999999985</v>
      </c>
      <c r="RLE36" s="548">
        <f>SUM($J$22:RLE33)-1</f>
        <v>4.7269999999999985</v>
      </c>
      <c r="RLF36" s="548">
        <f>SUM($J$22:RLF33)-1</f>
        <v>4.7269999999999985</v>
      </c>
      <c r="RLG36" s="548">
        <f>SUM($J$22:RLG33)-1</f>
        <v>4.7269999999999985</v>
      </c>
      <c r="RLH36" s="548">
        <f>SUM($J$22:RLH33)-1</f>
        <v>4.7269999999999985</v>
      </c>
      <c r="RLI36" s="548">
        <f>SUM($J$22:RLI33)-1</f>
        <v>4.7269999999999985</v>
      </c>
      <c r="RLJ36" s="548">
        <f>SUM($J$22:RLJ33)-1</f>
        <v>4.7269999999999985</v>
      </c>
      <c r="RLK36" s="548">
        <f>SUM($J$22:RLK33)-1</f>
        <v>4.7269999999999985</v>
      </c>
      <c r="RLL36" s="548">
        <f>SUM($J$22:RLL33)-1</f>
        <v>4.7269999999999985</v>
      </c>
      <c r="RLM36" s="548">
        <f>SUM($J$22:RLM33)-1</f>
        <v>4.7269999999999985</v>
      </c>
      <c r="RLN36" s="548">
        <f>SUM($J$22:RLN33)-1</f>
        <v>4.7269999999999985</v>
      </c>
      <c r="RLO36" s="548">
        <f>SUM($J$22:RLO33)-1</f>
        <v>4.7269999999999985</v>
      </c>
      <c r="RLP36" s="548">
        <f>SUM($J$22:RLP33)-1</f>
        <v>4.7269999999999985</v>
      </c>
      <c r="RLQ36" s="548">
        <f>SUM($J$22:RLQ33)-1</f>
        <v>4.7269999999999985</v>
      </c>
      <c r="RLR36" s="548">
        <f>SUM($J$22:RLR33)-1</f>
        <v>4.7269999999999985</v>
      </c>
      <c r="RLS36" s="548">
        <f>SUM($J$22:RLS33)-1</f>
        <v>4.7269999999999985</v>
      </c>
      <c r="RLT36" s="548">
        <f>SUM($J$22:RLT33)-1</f>
        <v>4.7269999999999985</v>
      </c>
      <c r="RLU36" s="548">
        <f>SUM($J$22:RLU33)-1</f>
        <v>4.7269999999999985</v>
      </c>
      <c r="RLV36" s="548">
        <f>SUM($J$22:RLV33)-1</f>
        <v>4.7269999999999985</v>
      </c>
      <c r="RLW36" s="548">
        <f>SUM($J$22:RLW33)-1</f>
        <v>4.7269999999999985</v>
      </c>
      <c r="RLX36" s="548">
        <f>SUM($J$22:RLX33)-1</f>
        <v>4.7269999999999985</v>
      </c>
      <c r="RLY36" s="548">
        <f>SUM($J$22:RLY33)-1</f>
        <v>4.7269999999999985</v>
      </c>
      <c r="RLZ36" s="548">
        <f>SUM($J$22:RLZ33)-1</f>
        <v>4.7269999999999985</v>
      </c>
      <c r="RMA36" s="548">
        <f>SUM($J$22:RMA33)-1</f>
        <v>4.7269999999999985</v>
      </c>
      <c r="RMB36" s="548">
        <f>SUM($J$22:RMB33)-1</f>
        <v>4.7269999999999985</v>
      </c>
      <c r="RMC36" s="548">
        <f>SUM($J$22:RMC33)-1</f>
        <v>4.7269999999999985</v>
      </c>
      <c r="RMD36" s="548">
        <f>SUM($J$22:RMD33)-1</f>
        <v>4.7269999999999985</v>
      </c>
      <c r="RME36" s="548">
        <f>SUM($J$22:RME33)-1</f>
        <v>4.7269999999999985</v>
      </c>
      <c r="RMF36" s="548">
        <f>SUM($J$22:RMF33)-1</f>
        <v>4.7269999999999985</v>
      </c>
      <c r="RMG36" s="548">
        <f>SUM($J$22:RMG33)-1</f>
        <v>4.7269999999999985</v>
      </c>
      <c r="RMH36" s="548">
        <f>SUM($J$22:RMH33)-1</f>
        <v>4.7269999999999985</v>
      </c>
      <c r="RMI36" s="548">
        <f>SUM($J$22:RMI33)-1</f>
        <v>4.7269999999999985</v>
      </c>
      <c r="RMJ36" s="548">
        <f>SUM($J$22:RMJ33)-1</f>
        <v>4.7269999999999985</v>
      </c>
      <c r="RMK36" s="548">
        <f>SUM($J$22:RMK33)-1</f>
        <v>4.7269999999999985</v>
      </c>
      <c r="RML36" s="548">
        <f>SUM($J$22:RML33)-1</f>
        <v>4.7269999999999985</v>
      </c>
      <c r="RMM36" s="548">
        <f>SUM($J$22:RMM33)-1</f>
        <v>4.7269999999999985</v>
      </c>
      <c r="RMN36" s="548">
        <f>SUM($J$22:RMN33)-1</f>
        <v>4.7269999999999985</v>
      </c>
      <c r="RMO36" s="548">
        <f>SUM($J$22:RMO33)-1</f>
        <v>4.7269999999999985</v>
      </c>
      <c r="RMP36" s="548">
        <f>SUM($J$22:RMP33)-1</f>
        <v>4.7269999999999985</v>
      </c>
      <c r="RMQ36" s="548">
        <f>SUM($J$22:RMQ33)-1</f>
        <v>4.7269999999999985</v>
      </c>
      <c r="RMR36" s="548">
        <f>SUM($J$22:RMR33)-1</f>
        <v>4.7269999999999985</v>
      </c>
      <c r="RMS36" s="548">
        <f>SUM($J$22:RMS33)-1</f>
        <v>4.7269999999999985</v>
      </c>
      <c r="RMT36" s="548">
        <f>SUM($J$22:RMT33)-1</f>
        <v>4.7269999999999985</v>
      </c>
      <c r="RMU36" s="548">
        <f>SUM($J$22:RMU33)-1</f>
        <v>4.7269999999999985</v>
      </c>
      <c r="RMV36" s="548">
        <f>SUM($J$22:RMV33)-1</f>
        <v>4.7269999999999985</v>
      </c>
      <c r="RMW36" s="548">
        <f>SUM($J$22:RMW33)-1</f>
        <v>4.7269999999999985</v>
      </c>
      <c r="RMX36" s="548">
        <f>SUM($J$22:RMX33)-1</f>
        <v>4.7269999999999985</v>
      </c>
      <c r="RMY36" s="548">
        <f>SUM($J$22:RMY33)-1</f>
        <v>4.7269999999999985</v>
      </c>
      <c r="RMZ36" s="548">
        <f>SUM($J$22:RMZ33)-1</f>
        <v>4.7269999999999985</v>
      </c>
      <c r="RNA36" s="548">
        <f>SUM($J$22:RNA33)-1</f>
        <v>4.7269999999999985</v>
      </c>
      <c r="RNB36" s="548">
        <f>SUM($J$22:RNB33)-1</f>
        <v>4.7269999999999985</v>
      </c>
      <c r="RNC36" s="548">
        <f>SUM($J$22:RNC33)-1</f>
        <v>4.7269999999999985</v>
      </c>
      <c r="RND36" s="548">
        <f>SUM($J$22:RND33)-1</f>
        <v>4.7269999999999985</v>
      </c>
      <c r="RNE36" s="548">
        <f>SUM($J$22:RNE33)-1</f>
        <v>4.7269999999999985</v>
      </c>
      <c r="RNF36" s="548">
        <f>SUM($J$22:RNF33)-1</f>
        <v>4.7269999999999985</v>
      </c>
      <c r="RNG36" s="548">
        <f>SUM($J$22:RNG33)-1</f>
        <v>4.7269999999999985</v>
      </c>
      <c r="RNH36" s="548">
        <f>SUM($J$22:RNH33)-1</f>
        <v>4.7269999999999985</v>
      </c>
      <c r="RNI36" s="548">
        <f>SUM($J$22:RNI33)-1</f>
        <v>4.7269999999999985</v>
      </c>
      <c r="RNJ36" s="548">
        <f>SUM($J$22:RNJ33)-1</f>
        <v>4.7269999999999985</v>
      </c>
      <c r="RNK36" s="548">
        <f>SUM($J$22:RNK33)-1</f>
        <v>4.7269999999999985</v>
      </c>
      <c r="RNL36" s="548">
        <f>SUM($J$22:RNL33)-1</f>
        <v>4.7269999999999985</v>
      </c>
      <c r="RNM36" s="548">
        <f>SUM($J$22:RNM33)-1</f>
        <v>4.7269999999999985</v>
      </c>
      <c r="RNN36" s="548">
        <f>SUM($J$22:RNN33)-1</f>
        <v>4.7269999999999985</v>
      </c>
      <c r="RNO36" s="548">
        <f>SUM($J$22:RNO33)-1</f>
        <v>4.7269999999999985</v>
      </c>
      <c r="RNP36" s="548">
        <f>SUM($J$22:RNP33)-1</f>
        <v>4.7269999999999985</v>
      </c>
      <c r="RNQ36" s="548">
        <f>SUM($J$22:RNQ33)-1</f>
        <v>4.7269999999999985</v>
      </c>
      <c r="RNR36" s="548">
        <f>SUM($J$22:RNR33)-1</f>
        <v>4.7269999999999985</v>
      </c>
      <c r="RNS36" s="548">
        <f>SUM($J$22:RNS33)-1</f>
        <v>4.7269999999999985</v>
      </c>
      <c r="RNT36" s="548">
        <f>SUM($J$22:RNT33)-1</f>
        <v>4.7269999999999985</v>
      </c>
      <c r="RNU36" s="548">
        <f>SUM($J$22:RNU33)-1</f>
        <v>4.7269999999999985</v>
      </c>
      <c r="RNV36" s="548">
        <f>SUM($J$22:RNV33)-1</f>
        <v>4.7269999999999985</v>
      </c>
      <c r="RNW36" s="548">
        <f>SUM($J$22:RNW33)-1</f>
        <v>4.7269999999999985</v>
      </c>
      <c r="RNX36" s="548">
        <f>SUM($J$22:RNX33)-1</f>
        <v>4.7269999999999985</v>
      </c>
      <c r="RNY36" s="548">
        <f>SUM($J$22:RNY33)-1</f>
        <v>4.7269999999999985</v>
      </c>
      <c r="RNZ36" s="548">
        <f>SUM($J$22:RNZ33)-1</f>
        <v>4.7269999999999985</v>
      </c>
      <c r="ROA36" s="548">
        <f>SUM($J$22:ROA33)-1</f>
        <v>4.7269999999999985</v>
      </c>
      <c r="ROB36" s="548">
        <f>SUM($J$22:ROB33)-1</f>
        <v>4.7269999999999985</v>
      </c>
      <c r="ROC36" s="548">
        <f>SUM($J$22:ROC33)-1</f>
        <v>4.7269999999999985</v>
      </c>
      <c r="ROD36" s="548">
        <f>SUM($J$22:ROD33)-1</f>
        <v>4.7269999999999985</v>
      </c>
      <c r="ROE36" s="548">
        <f>SUM($J$22:ROE33)-1</f>
        <v>4.7269999999999985</v>
      </c>
      <c r="ROF36" s="548">
        <f>SUM($J$22:ROF33)-1</f>
        <v>4.7269999999999985</v>
      </c>
      <c r="ROG36" s="548">
        <f>SUM($J$22:ROG33)-1</f>
        <v>4.7269999999999985</v>
      </c>
      <c r="ROH36" s="548">
        <f>SUM($J$22:ROH33)-1</f>
        <v>4.7269999999999985</v>
      </c>
      <c r="ROI36" s="548">
        <f>SUM($J$22:ROI33)-1</f>
        <v>4.7269999999999985</v>
      </c>
      <c r="ROJ36" s="548">
        <f>SUM($J$22:ROJ33)-1</f>
        <v>4.7269999999999985</v>
      </c>
      <c r="ROK36" s="548">
        <f>SUM($J$22:ROK33)-1</f>
        <v>4.7269999999999985</v>
      </c>
      <c r="ROL36" s="548">
        <f>SUM($J$22:ROL33)-1</f>
        <v>4.7269999999999985</v>
      </c>
      <c r="ROM36" s="548">
        <f>SUM($J$22:ROM33)-1</f>
        <v>4.7269999999999985</v>
      </c>
      <c r="RON36" s="548">
        <f>SUM($J$22:RON33)-1</f>
        <v>4.7269999999999985</v>
      </c>
      <c r="ROO36" s="548">
        <f>SUM($J$22:ROO33)-1</f>
        <v>4.7269999999999985</v>
      </c>
      <c r="ROP36" s="548">
        <f>SUM($J$22:ROP33)-1</f>
        <v>4.7269999999999985</v>
      </c>
      <c r="ROQ36" s="548">
        <f>SUM($J$22:ROQ33)-1</f>
        <v>4.7269999999999985</v>
      </c>
      <c r="ROR36" s="548">
        <f>SUM($J$22:ROR33)-1</f>
        <v>4.7269999999999985</v>
      </c>
      <c r="ROS36" s="548">
        <f>SUM($J$22:ROS33)-1</f>
        <v>4.7269999999999985</v>
      </c>
      <c r="ROT36" s="548">
        <f>SUM($J$22:ROT33)-1</f>
        <v>4.7269999999999985</v>
      </c>
      <c r="ROU36" s="548">
        <f>SUM($J$22:ROU33)-1</f>
        <v>4.7269999999999985</v>
      </c>
      <c r="ROV36" s="548">
        <f>SUM($J$22:ROV33)-1</f>
        <v>4.7269999999999985</v>
      </c>
      <c r="ROW36" s="548">
        <f>SUM($J$22:ROW33)-1</f>
        <v>4.7269999999999985</v>
      </c>
      <c r="ROX36" s="548">
        <f>SUM($J$22:ROX33)-1</f>
        <v>4.7269999999999985</v>
      </c>
      <c r="ROY36" s="548">
        <f>SUM($J$22:ROY33)-1</f>
        <v>4.7269999999999985</v>
      </c>
      <c r="ROZ36" s="548">
        <f>SUM($J$22:ROZ33)-1</f>
        <v>4.7269999999999985</v>
      </c>
      <c r="RPA36" s="548">
        <f>SUM($J$22:RPA33)-1</f>
        <v>4.7269999999999985</v>
      </c>
      <c r="RPB36" s="548">
        <f>SUM($J$22:RPB33)-1</f>
        <v>4.7269999999999985</v>
      </c>
      <c r="RPC36" s="548">
        <f>SUM($J$22:RPC33)-1</f>
        <v>4.7269999999999985</v>
      </c>
      <c r="RPD36" s="548">
        <f>SUM($J$22:RPD33)-1</f>
        <v>4.7269999999999985</v>
      </c>
      <c r="RPE36" s="548">
        <f>SUM($J$22:RPE33)-1</f>
        <v>4.7269999999999985</v>
      </c>
      <c r="RPF36" s="548">
        <f>SUM($J$22:RPF33)-1</f>
        <v>4.7269999999999985</v>
      </c>
      <c r="RPG36" s="548">
        <f>SUM($J$22:RPG33)-1</f>
        <v>4.7269999999999985</v>
      </c>
      <c r="RPH36" s="548">
        <f>SUM($J$22:RPH33)-1</f>
        <v>4.7269999999999985</v>
      </c>
      <c r="RPI36" s="548">
        <f>SUM($J$22:RPI33)-1</f>
        <v>4.7269999999999985</v>
      </c>
      <c r="RPJ36" s="548">
        <f>SUM($J$22:RPJ33)-1</f>
        <v>4.7269999999999985</v>
      </c>
      <c r="RPK36" s="548">
        <f>SUM($J$22:RPK33)-1</f>
        <v>4.7269999999999985</v>
      </c>
      <c r="RPL36" s="548">
        <f>SUM($J$22:RPL33)-1</f>
        <v>4.7269999999999985</v>
      </c>
      <c r="RPM36" s="548">
        <f>SUM($J$22:RPM33)-1</f>
        <v>4.7269999999999985</v>
      </c>
      <c r="RPN36" s="548">
        <f>SUM($J$22:RPN33)-1</f>
        <v>4.7269999999999985</v>
      </c>
      <c r="RPO36" s="548">
        <f>SUM($J$22:RPO33)-1</f>
        <v>4.7269999999999985</v>
      </c>
      <c r="RPP36" s="548">
        <f>SUM($J$22:RPP33)-1</f>
        <v>4.7269999999999985</v>
      </c>
      <c r="RPQ36" s="548">
        <f>SUM($J$22:RPQ33)-1</f>
        <v>4.7269999999999985</v>
      </c>
      <c r="RPR36" s="548">
        <f>SUM($J$22:RPR33)-1</f>
        <v>4.7269999999999985</v>
      </c>
      <c r="RPS36" s="548">
        <f>SUM($J$22:RPS33)-1</f>
        <v>4.7269999999999985</v>
      </c>
      <c r="RPT36" s="548">
        <f>SUM($J$22:RPT33)-1</f>
        <v>4.7269999999999985</v>
      </c>
      <c r="RPU36" s="548">
        <f>SUM($J$22:RPU33)-1</f>
        <v>4.7269999999999985</v>
      </c>
      <c r="RPV36" s="548">
        <f>SUM($J$22:RPV33)-1</f>
        <v>4.7269999999999985</v>
      </c>
      <c r="RPW36" s="548">
        <f>SUM($J$22:RPW33)-1</f>
        <v>4.7269999999999985</v>
      </c>
      <c r="RPX36" s="548">
        <f>SUM($J$22:RPX33)-1</f>
        <v>4.7269999999999985</v>
      </c>
      <c r="RPY36" s="548">
        <f>SUM($J$22:RPY33)-1</f>
        <v>4.7269999999999985</v>
      </c>
      <c r="RPZ36" s="548">
        <f>SUM($J$22:RPZ33)-1</f>
        <v>4.7269999999999985</v>
      </c>
      <c r="RQA36" s="548">
        <f>SUM($J$22:RQA33)-1</f>
        <v>4.7269999999999985</v>
      </c>
      <c r="RQB36" s="548">
        <f>SUM($J$22:RQB33)-1</f>
        <v>4.7269999999999985</v>
      </c>
      <c r="RQC36" s="548">
        <f>SUM($J$22:RQC33)-1</f>
        <v>4.7269999999999985</v>
      </c>
      <c r="RQD36" s="548">
        <f>SUM($J$22:RQD33)-1</f>
        <v>4.7269999999999985</v>
      </c>
      <c r="RQE36" s="548">
        <f>SUM($J$22:RQE33)-1</f>
        <v>4.7269999999999985</v>
      </c>
      <c r="RQF36" s="548">
        <f>SUM($J$22:RQF33)-1</f>
        <v>4.7269999999999985</v>
      </c>
      <c r="RQG36" s="548">
        <f>SUM($J$22:RQG33)-1</f>
        <v>4.7269999999999985</v>
      </c>
      <c r="RQH36" s="548">
        <f>SUM($J$22:RQH33)-1</f>
        <v>4.7269999999999985</v>
      </c>
      <c r="RQI36" s="548">
        <f>SUM($J$22:RQI33)-1</f>
        <v>4.7269999999999985</v>
      </c>
      <c r="RQJ36" s="548">
        <f>SUM($J$22:RQJ33)-1</f>
        <v>4.7269999999999985</v>
      </c>
      <c r="RQK36" s="548">
        <f>SUM($J$22:RQK33)-1</f>
        <v>4.7269999999999985</v>
      </c>
      <c r="RQL36" s="548">
        <f>SUM($J$22:RQL33)-1</f>
        <v>4.7269999999999985</v>
      </c>
      <c r="RQM36" s="548">
        <f>SUM($J$22:RQM33)-1</f>
        <v>4.7269999999999985</v>
      </c>
      <c r="RQN36" s="548">
        <f>SUM($J$22:RQN33)-1</f>
        <v>4.7269999999999985</v>
      </c>
      <c r="RQO36" s="548">
        <f>SUM($J$22:RQO33)-1</f>
        <v>4.7269999999999985</v>
      </c>
      <c r="RQP36" s="548">
        <f>SUM($J$22:RQP33)-1</f>
        <v>4.7269999999999985</v>
      </c>
      <c r="RQQ36" s="548">
        <f>SUM($J$22:RQQ33)-1</f>
        <v>4.7269999999999985</v>
      </c>
      <c r="RQR36" s="548">
        <f>SUM($J$22:RQR33)-1</f>
        <v>4.7269999999999985</v>
      </c>
      <c r="RQS36" s="548">
        <f>SUM($J$22:RQS33)-1</f>
        <v>4.7269999999999985</v>
      </c>
      <c r="RQT36" s="548">
        <f>SUM($J$22:RQT33)-1</f>
        <v>4.7269999999999985</v>
      </c>
      <c r="RQU36" s="548">
        <f>SUM($J$22:RQU33)-1</f>
        <v>4.7269999999999985</v>
      </c>
      <c r="RQV36" s="548">
        <f>SUM($J$22:RQV33)-1</f>
        <v>4.7269999999999985</v>
      </c>
      <c r="RQW36" s="548">
        <f>SUM($J$22:RQW33)-1</f>
        <v>4.7269999999999985</v>
      </c>
      <c r="RQX36" s="548">
        <f>SUM($J$22:RQX33)-1</f>
        <v>4.7269999999999985</v>
      </c>
      <c r="RQY36" s="548">
        <f>SUM($J$22:RQY33)-1</f>
        <v>4.7269999999999985</v>
      </c>
      <c r="RQZ36" s="548">
        <f>SUM($J$22:RQZ33)-1</f>
        <v>4.7269999999999985</v>
      </c>
      <c r="RRA36" s="548">
        <f>SUM($J$22:RRA33)-1</f>
        <v>4.7269999999999985</v>
      </c>
      <c r="RRB36" s="548">
        <f>SUM($J$22:RRB33)-1</f>
        <v>4.7269999999999985</v>
      </c>
      <c r="RRC36" s="548">
        <f>SUM($J$22:RRC33)-1</f>
        <v>4.7269999999999985</v>
      </c>
      <c r="RRD36" s="548">
        <f>SUM($J$22:RRD33)-1</f>
        <v>4.7269999999999985</v>
      </c>
      <c r="RRE36" s="548">
        <f>SUM($J$22:RRE33)-1</f>
        <v>4.7269999999999985</v>
      </c>
      <c r="RRF36" s="548">
        <f>SUM($J$22:RRF33)-1</f>
        <v>4.7269999999999985</v>
      </c>
      <c r="RRG36" s="548">
        <f>SUM($J$22:RRG33)-1</f>
        <v>4.7269999999999985</v>
      </c>
      <c r="RRH36" s="548">
        <f>SUM($J$22:RRH33)-1</f>
        <v>4.7269999999999985</v>
      </c>
      <c r="RRI36" s="548">
        <f>SUM($J$22:RRI33)-1</f>
        <v>4.7269999999999985</v>
      </c>
      <c r="RRJ36" s="548">
        <f>SUM($J$22:RRJ33)-1</f>
        <v>4.7269999999999985</v>
      </c>
      <c r="RRK36" s="548">
        <f>SUM($J$22:RRK33)-1</f>
        <v>4.7269999999999985</v>
      </c>
      <c r="RRL36" s="548">
        <f>SUM($J$22:RRL33)-1</f>
        <v>4.7269999999999985</v>
      </c>
      <c r="RRM36" s="548">
        <f>SUM($J$22:RRM33)-1</f>
        <v>4.7269999999999985</v>
      </c>
      <c r="RRN36" s="548">
        <f>SUM($J$22:RRN33)-1</f>
        <v>4.7269999999999985</v>
      </c>
      <c r="RRO36" s="548">
        <f>SUM($J$22:RRO33)-1</f>
        <v>4.7269999999999985</v>
      </c>
      <c r="RRP36" s="548">
        <f>SUM($J$22:RRP33)-1</f>
        <v>4.7269999999999985</v>
      </c>
      <c r="RRQ36" s="548">
        <f>SUM($J$22:RRQ33)-1</f>
        <v>4.7269999999999985</v>
      </c>
      <c r="RRR36" s="548">
        <f>SUM($J$22:RRR33)-1</f>
        <v>4.7269999999999985</v>
      </c>
      <c r="RRS36" s="548">
        <f>SUM($J$22:RRS33)-1</f>
        <v>4.7269999999999985</v>
      </c>
      <c r="RRT36" s="548">
        <f>SUM($J$22:RRT33)-1</f>
        <v>4.7269999999999985</v>
      </c>
      <c r="RRU36" s="548">
        <f>SUM($J$22:RRU33)-1</f>
        <v>4.7269999999999985</v>
      </c>
      <c r="RRV36" s="548">
        <f>SUM($J$22:RRV33)-1</f>
        <v>4.7269999999999985</v>
      </c>
      <c r="RRW36" s="548">
        <f>SUM($J$22:RRW33)-1</f>
        <v>4.7269999999999985</v>
      </c>
      <c r="RRX36" s="548">
        <f>SUM($J$22:RRX33)-1</f>
        <v>4.7269999999999985</v>
      </c>
      <c r="RRY36" s="548">
        <f>SUM($J$22:RRY33)-1</f>
        <v>4.7269999999999985</v>
      </c>
      <c r="RRZ36" s="548">
        <f>SUM($J$22:RRZ33)-1</f>
        <v>4.7269999999999985</v>
      </c>
      <c r="RSA36" s="548">
        <f>SUM($J$22:RSA33)-1</f>
        <v>4.7269999999999985</v>
      </c>
      <c r="RSB36" s="548">
        <f>SUM($J$22:RSB33)-1</f>
        <v>4.7269999999999985</v>
      </c>
      <c r="RSC36" s="548">
        <f>SUM($J$22:RSC33)-1</f>
        <v>4.7269999999999985</v>
      </c>
      <c r="RSD36" s="548">
        <f>SUM($J$22:RSD33)-1</f>
        <v>4.7269999999999985</v>
      </c>
      <c r="RSE36" s="548">
        <f>SUM($J$22:RSE33)-1</f>
        <v>4.7269999999999985</v>
      </c>
      <c r="RSF36" s="548">
        <f>SUM($J$22:RSF33)-1</f>
        <v>4.7269999999999985</v>
      </c>
      <c r="RSG36" s="548">
        <f>SUM($J$22:RSG33)-1</f>
        <v>4.7269999999999985</v>
      </c>
      <c r="RSH36" s="548">
        <f>SUM($J$22:RSH33)-1</f>
        <v>4.7269999999999985</v>
      </c>
      <c r="RSI36" s="548">
        <f>SUM($J$22:RSI33)-1</f>
        <v>4.7269999999999985</v>
      </c>
      <c r="RSJ36" s="548">
        <f>SUM($J$22:RSJ33)-1</f>
        <v>4.7269999999999985</v>
      </c>
      <c r="RSK36" s="548">
        <f>SUM($J$22:RSK33)-1</f>
        <v>4.7269999999999985</v>
      </c>
      <c r="RSL36" s="548">
        <f>SUM($J$22:RSL33)-1</f>
        <v>4.7269999999999985</v>
      </c>
      <c r="RSM36" s="548">
        <f>SUM($J$22:RSM33)-1</f>
        <v>4.7269999999999985</v>
      </c>
      <c r="RSN36" s="548">
        <f>SUM($J$22:RSN33)-1</f>
        <v>4.7269999999999985</v>
      </c>
      <c r="RSO36" s="548">
        <f>SUM($J$22:RSO33)-1</f>
        <v>4.7269999999999985</v>
      </c>
      <c r="RSP36" s="548">
        <f>SUM($J$22:RSP33)-1</f>
        <v>4.7269999999999985</v>
      </c>
      <c r="RSQ36" s="548">
        <f>SUM($J$22:RSQ33)-1</f>
        <v>4.7269999999999985</v>
      </c>
      <c r="RSR36" s="548">
        <f>SUM($J$22:RSR33)-1</f>
        <v>4.7269999999999985</v>
      </c>
      <c r="RSS36" s="548">
        <f>SUM($J$22:RSS33)-1</f>
        <v>4.7269999999999985</v>
      </c>
      <c r="RST36" s="548">
        <f>SUM($J$22:RST33)-1</f>
        <v>4.7269999999999985</v>
      </c>
      <c r="RSU36" s="548">
        <f>SUM($J$22:RSU33)-1</f>
        <v>4.7269999999999985</v>
      </c>
      <c r="RSV36" s="548">
        <f>SUM($J$22:RSV33)-1</f>
        <v>4.7269999999999985</v>
      </c>
      <c r="RSW36" s="548">
        <f>SUM($J$22:RSW33)-1</f>
        <v>4.7269999999999985</v>
      </c>
      <c r="RSX36" s="548">
        <f>SUM($J$22:RSX33)-1</f>
        <v>4.7269999999999985</v>
      </c>
      <c r="RSY36" s="548">
        <f>SUM($J$22:RSY33)-1</f>
        <v>4.7269999999999985</v>
      </c>
      <c r="RSZ36" s="548">
        <f>SUM($J$22:RSZ33)-1</f>
        <v>4.7269999999999985</v>
      </c>
      <c r="RTA36" s="548">
        <f>SUM($J$22:RTA33)-1</f>
        <v>4.7269999999999985</v>
      </c>
      <c r="RTB36" s="548">
        <f>SUM($J$22:RTB33)-1</f>
        <v>4.7269999999999985</v>
      </c>
      <c r="RTC36" s="548">
        <f>SUM($J$22:RTC33)-1</f>
        <v>4.7269999999999985</v>
      </c>
      <c r="RTD36" s="548">
        <f>SUM($J$22:RTD33)-1</f>
        <v>4.7269999999999985</v>
      </c>
      <c r="RTE36" s="548">
        <f>SUM($J$22:RTE33)-1</f>
        <v>4.7269999999999985</v>
      </c>
      <c r="RTF36" s="548">
        <f>SUM($J$22:RTF33)-1</f>
        <v>4.7269999999999985</v>
      </c>
      <c r="RTG36" s="548">
        <f>SUM($J$22:RTG33)-1</f>
        <v>4.7269999999999985</v>
      </c>
      <c r="RTH36" s="548">
        <f>SUM($J$22:RTH33)-1</f>
        <v>4.7269999999999985</v>
      </c>
      <c r="RTI36" s="548">
        <f>SUM($J$22:RTI33)-1</f>
        <v>4.7269999999999985</v>
      </c>
      <c r="RTJ36" s="548">
        <f>SUM($J$22:RTJ33)-1</f>
        <v>4.7269999999999985</v>
      </c>
      <c r="RTK36" s="548">
        <f>SUM($J$22:RTK33)-1</f>
        <v>4.7269999999999985</v>
      </c>
      <c r="RTL36" s="548">
        <f>SUM($J$22:RTL33)-1</f>
        <v>4.7269999999999985</v>
      </c>
      <c r="RTM36" s="548">
        <f>SUM($J$22:RTM33)-1</f>
        <v>4.7269999999999985</v>
      </c>
      <c r="RTN36" s="548">
        <f>SUM($J$22:RTN33)-1</f>
        <v>4.7269999999999985</v>
      </c>
      <c r="RTO36" s="548">
        <f>SUM($J$22:RTO33)-1</f>
        <v>4.7269999999999985</v>
      </c>
      <c r="RTP36" s="548">
        <f>SUM($J$22:RTP33)-1</f>
        <v>4.7269999999999985</v>
      </c>
      <c r="RTQ36" s="548">
        <f>SUM($J$22:RTQ33)-1</f>
        <v>4.7269999999999985</v>
      </c>
      <c r="RTR36" s="548">
        <f>SUM($J$22:RTR33)-1</f>
        <v>4.7269999999999985</v>
      </c>
      <c r="RTS36" s="548">
        <f>SUM($J$22:RTS33)-1</f>
        <v>4.7269999999999985</v>
      </c>
      <c r="RTT36" s="548">
        <f>SUM($J$22:RTT33)-1</f>
        <v>4.7269999999999985</v>
      </c>
      <c r="RTU36" s="548">
        <f>SUM($J$22:RTU33)-1</f>
        <v>4.7269999999999985</v>
      </c>
      <c r="RTV36" s="548">
        <f>SUM($J$22:RTV33)-1</f>
        <v>4.7269999999999985</v>
      </c>
      <c r="RTW36" s="548">
        <f>SUM($J$22:RTW33)-1</f>
        <v>4.7269999999999985</v>
      </c>
      <c r="RTX36" s="548">
        <f>SUM($J$22:RTX33)-1</f>
        <v>4.7269999999999985</v>
      </c>
      <c r="RTY36" s="548">
        <f>SUM($J$22:RTY33)-1</f>
        <v>4.7269999999999985</v>
      </c>
      <c r="RTZ36" s="548">
        <f>SUM($J$22:RTZ33)-1</f>
        <v>4.7269999999999985</v>
      </c>
      <c r="RUA36" s="548">
        <f>SUM($J$22:RUA33)-1</f>
        <v>4.7269999999999985</v>
      </c>
      <c r="RUB36" s="548">
        <f>SUM($J$22:RUB33)-1</f>
        <v>4.7269999999999985</v>
      </c>
      <c r="RUC36" s="548">
        <f>SUM($J$22:RUC33)-1</f>
        <v>4.7269999999999985</v>
      </c>
      <c r="RUD36" s="548">
        <f>SUM($J$22:RUD33)-1</f>
        <v>4.7269999999999985</v>
      </c>
      <c r="RUE36" s="548">
        <f>SUM($J$22:RUE33)-1</f>
        <v>4.7269999999999985</v>
      </c>
      <c r="RUF36" s="548">
        <f>SUM($J$22:RUF33)-1</f>
        <v>4.7269999999999985</v>
      </c>
      <c r="RUG36" s="548">
        <f>SUM($J$22:RUG33)-1</f>
        <v>4.7269999999999985</v>
      </c>
      <c r="RUH36" s="548">
        <f>SUM($J$22:RUH33)-1</f>
        <v>4.7269999999999985</v>
      </c>
      <c r="RUI36" s="548">
        <f>SUM($J$22:RUI33)-1</f>
        <v>4.7269999999999985</v>
      </c>
      <c r="RUJ36" s="548">
        <f>SUM($J$22:RUJ33)-1</f>
        <v>4.7269999999999985</v>
      </c>
      <c r="RUK36" s="548">
        <f>SUM($J$22:RUK33)-1</f>
        <v>4.7269999999999985</v>
      </c>
      <c r="RUL36" s="548">
        <f>SUM($J$22:RUL33)-1</f>
        <v>4.7269999999999985</v>
      </c>
      <c r="RUM36" s="548">
        <f>SUM($J$22:RUM33)-1</f>
        <v>4.7269999999999985</v>
      </c>
      <c r="RUN36" s="548">
        <f>SUM($J$22:RUN33)-1</f>
        <v>4.7269999999999985</v>
      </c>
      <c r="RUO36" s="548">
        <f>SUM($J$22:RUO33)-1</f>
        <v>4.7269999999999985</v>
      </c>
      <c r="RUP36" s="548">
        <f>SUM($J$22:RUP33)-1</f>
        <v>4.7269999999999985</v>
      </c>
      <c r="RUQ36" s="548">
        <f>SUM($J$22:RUQ33)-1</f>
        <v>4.7269999999999985</v>
      </c>
      <c r="RUR36" s="548">
        <f>SUM($J$22:RUR33)-1</f>
        <v>4.7269999999999985</v>
      </c>
      <c r="RUS36" s="548">
        <f>SUM($J$22:RUS33)-1</f>
        <v>4.7269999999999985</v>
      </c>
      <c r="RUT36" s="548">
        <f>SUM($J$22:RUT33)-1</f>
        <v>4.7269999999999985</v>
      </c>
      <c r="RUU36" s="548">
        <f>SUM($J$22:RUU33)-1</f>
        <v>4.7269999999999985</v>
      </c>
      <c r="RUV36" s="548">
        <f>SUM($J$22:RUV33)-1</f>
        <v>4.7269999999999985</v>
      </c>
      <c r="RUW36" s="548">
        <f>SUM($J$22:RUW33)-1</f>
        <v>4.7269999999999985</v>
      </c>
      <c r="RUX36" s="548">
        <f>SUM($J$22:RUX33)-1</f>
        <v>4.7269999999999985</v>
      </c>
      <c r="RUY36" s="548">
        <f>SUM($J$22:RUY33)-1</f>
        <v>4.7269999999999985</v>
      </c>
      <c r="RUZ36" s="548">
        <f>SUM($J$22:RUZ33)-1</f>
        <v>4.7269999999999985</v>
      </c>
      <c r="RVA36" s="548">
        <f>SUM($J$22:RVA33)-1</f>
        <v>4.7269999999999985</v>
      </c>
      <c r="RVB36" s="548">
        <f>SUM($J$22:RVB33)-1</f>
        <v>4.7269999999999985</v>
      </c>
      <c r="RVC36" s="548">
        <f>SUM($J$22:RVC33)-1</f>
        <v>4.7269999999999985</v>
      </c>
      <c r="RVD36" s="548">
        <f>SUM($J$22:RVD33)-1</f>
        <v>4.7269999999999985</v>
      </c>
      <c r="RVE36" s="548">
        <f>SUM($J$22:RVE33)-1</f>
        <v>4.7269999999999985</v>
      </c>
      <c r="RVF36" s="548">
        <f>SUM($J$22:RVF33)-1</f>
        <v>4.7269999999999985</v>
      </c>
      <c r="RVG36" s="548">
        <f>SUM($J$22:RVG33)-1</f>
        <v>4.7269999999999985</v>
      </c>
      <c r="RVH36" s="548">
        <f>SUM($J$22:RVH33)-1</f>
        <v>4.7269999999999985</v>
      </c>
      <c r="RVI36" s="548">
        <f>SUM($J$22:RVI33)-1</f>
        <v>4.7269999999999985</v>
      </c>
      <c r="RVJ36" s="548">
        <f>SUM($J$22:RVJ33)-1</f>
        <v>4.7269999999999985</v>
      </c>
      <c r="RVK36" s="548">
        <f>SUM($J$22:RVK33)-1</f>
        <v>4.7269999999999985</v>
      </c>
      <c r="RVL36" s="548">
        <f>SUM($J$22:RVL33)-1</f>
        <v>4.7269999999999985</v>
      </c>
      <c r="RVM36" s="548">
        <f>SUM($J$22:RVM33)-1</f>
        <v>4.7269999999999985</v>
      </c>
      <c r="RVN36" s="548">
        <f>SUM($J$22:RVN33)-1</f>
        <v>4.7269999999999985</v>
      </c>
      <c r="RVO36" s="548">
        <f>SUM($J$22:RVO33)-1</f>
        <v>4.7269999999999985</v>
      </c>
      <c r="RVP36" s="548">
        <f>SUM($J$22:RVP33)-1</f>
        <v>4.7269999999999985</v>
      </c>
      <c r="RVQ36" s="548">
        <f>SUM($J$22:RVQ33)-1</f>
        <v>4.7269999999999985</v>
      </c>
      <c r="RVR36" s="548">
        <f>SUM($J$22:RVR33)-1</f>
        <v>4.7269999999999985</v>
      </c>
      <c r="RVS36" s="548">
        <f>SUM($J$22:RVS33)-1</f>
        <v>4.7269999999999985</v>
      </c>
      <c r="RVT36" s="548">
        <f>SUM($J$22:RVT33)-1</f>
        <v>4.7269999999999985</v>
      </c>
      <c r="RVU36" s="548">
        <f>SUM($J$22:RVU33)-1</f>
        <v>4.7269999999999985</v>
      </c>
      <c r="RVV36" s="548">
        <f>SUM($J$22:RVV33)-1</f>
        <v>4.7269999999999985</v>
      </c>
      <c r="RVW36" s="548">
        <f>SUM($J$22:RVW33)-1</f>
        <v>4.7269999999999985</v>
      </c>
      <c r="RVX36" s="548">
        <f>SUM($J$22:RVX33)-1</f>
        <v>4.7269999999999985</v>
      </c>
      <c r="RVY36" s="548">
        <f>SUM($J$22:RVY33)-1</f>
        <v>4.7269999999999985</v>
      </c>
      <c r="RVZ36" s="548">
        <f>SUM($J$22:RVZ33)-1</f>
        <v>4.7269999999999985</v>
      </c>
      <c r="RWA36" s="548">
        <f>SUM($J$22:RWA33)-1</f>
        <v>4.7269999999999985</v>
      </c>
      <c r="RWB36" s="548">
        <f>SUM($J$22:RWB33)-1</f>
        <v>4.7269999999999985</v>
      </c>
      <c r="RWC36" s="548">
        <f>SUM($J$22:RWC33)-1</f>
        <v>4.7269999999999985</v>
      </c>
      <c r="RWD36" s="548">
        <f>SUM($J$22:RWD33)-1</f>
        <v>4.7269999999999985</v>
      </c>
      <c r="RWE36" s="548">
        <f>SUM($J$22:RWE33)-1</f>
        <v>4.7269999999999985</v>
      </c>
      <c r="RWF36" s="548">
        <f>SUM($J$22:RWF33)-1</f>
        <v>4.7269999999999985</v>
      </c>
      <c r="RWG36" s="548">
        <f>SUM($J$22:RWG33)-1</f>
        <v>4.7269999999999985</v>
      </c>
      <c r="RWH36" s="548">
        <f>SUM($J$22:RWH33)-1</f>
        <v>4.7269999999999985</v>
      </c>
      <c r="RWI36" s="548">
        <f>SUM($J$22:RWI33)-1</f>
        <v>4.7269999999999985</v>
      </c>
      <c r="RWJ36" s="548">
        <f>SUM($J$22:RWJ33)-1</f>
        <v>4.7269999999999985</v>
      </c>
      <c r="RWK36" s="548">
        <f>SUM($J$22:RWK33)-1</f>
        <v>4.7269999999999985</v>
      </c>
      <c r="RWL36" s="548">
        <f>SUM($J$22:RWL33)-1</f>
        <v>4.7269999999999985</v>
      </c>
      <c r="RWM36" s="548">
        <f>SUM($J$22:RWM33)-1</f>
        <v>4.7269999999999985</v>
      </c>
      <c r="RWN36" s="548">
        <f>SUM($J$22:RWN33)-1</f>
        <v>4.7269999999999985</v>
      </c>
      <c r="RWO36" s="548">
        <f>SUM($J$22:RWO33)-1</f>
        <v>4.7269999999999985</v>
      </c>
      <c r="RWP36" s="548">
        <f>SUM($J$22:RWP33)-1</f>
        <v>4.7269999999999985</v>
      </c>
      <c r="RWQ36" s="548">
        <f>SUM($J$22:RWQ33)-1</f>
        <v>4.7269999999999985</v>
      </c>
      <c r="RWR36" s="548">
        <f>SUM($J$22:RWR33)-1</f>
        <v>4.7269999999999985</v>
      </c>
      <c r="RWS36" s="548">
        <f>SUM($J$22:RWS33)-1</f>
        <v>4.7269999999999985</v>
      </c>
      <c r="RWT36" s="548">
        <f>SUM($J$22:RWT33)-1</f>
        <v>4.7269999999999985</v>
      </c>
      <c r="RWU36" s="548">
        <f>SUM($J$22:RWU33)-1</f>
        <v>4.7269999999999985</v>
      </c>
      <c r="RWV36" s="548">
        <f>SUM($J$22:RWV33)-1</f>
        <v>4.7269999999999985</v>
      </c>
      <c r="RWW36" s="548">
        <f>SUM($J$22:RWW33)-1</f>
        <v>4.7269999999999985</v>
      </c>
      <c r="RWX36" s="548">
        <f>SUM($J$22:RWX33)-1</f>
        <v>4.7269999999999985</v>
      </c>
      <c r="RWY36" s="548">
        <f>SUM($J$22:RWY33)-1</f>
        <v>4.7269999999999985</v>
      </c>
      <c r="RWZ36" s="548">
        <f>SUM($J$22:RWZ33)-1</f>
        <v>4.7269999999999985</v>
      </c>
      <c r="RXA36" s="548">
        <f>SUM($J$22:RXA33)-1</f>
        <v>4.7269999999999985</v>
      </c>
      <c r="RXB36" s="548">
        <f>SUM($J$22:RXB33)-1</f>
        <v>4.7269999999999985</v>
      </c>
      <c r="RXC36" s="548">
        <f>SUM($J$22:RXC33)-1</f>
        <v>4.7269999999999985</v>
      </c>
      <c r="RXD36" s="548">
        <f>SUM($J$22:RXD33)-1</f>
        <v>4.7269999999999985</v>
      </c>
      <c r="RXE36" s="548">
        <f>SUM($J$22:RXE33)-1</f>
        <v>4.7269999999999985</v>
      </c>
      <c r="RXF36" s="548">
        <f>SUM($J$22:RXF33)-1</f>
        <v>4.7269999999999985</v>
      </c>
      <c r="RXG36" s="548">
        <f>SUM($J$22:RXG33)-1</f>
        <v>4.7269999999999985</v>
      </c>
      <c r="RXH36" s="548">
        <f>SUM($J$22:RXH33)-1</f>
        <v>4.7269999999999985</v>
      </c>
      <c r="RXI36" s="548">
        <f>SUM($J$22:RXI33)-1</f>
        <v>4.7269999999999985</v>
      </c>
      <c r="RXJ36" s="548">
        <f>SUM($J$22:RXJ33)-1</f>
        <v>4.7269999999999985</v>
      </c>
      <c r="RXK36" s="548">
        <f>SUM($J$22:RXK33)-1</f>
        <v>4.7269999999999985</v>
      </c>
      <c r="RXL36" s="548">
        <f>SUM($J$22:RXL33)-1</f>
        <v>4.7269999999999985</v>
      </c>
      <c r="RXM36" s="548">
        <f>SUM($J$22:RXM33)-1</f>
        <v>4.7269999999999985</v>
      </c>
      <c r="RXN36" s="548">
        <f>SUM($J$22:RXN33)-1</f>
        <v>4.7269999999999985</v>
      </c>
      <c r="RXO36" s="548">
        <f>SUM($J$22:RXO33)-1</f>
        <v>4.7269999999999985</v>
      </c>
      <c r="RXP36" s="548">
        <f>SUM($J$22:RXP33)-1</f>
        <v>4.7269999999999985</v>
      </c>
      <c r="RXQ36" s="548">
        <f>SUM($J$22:RXQ33)-1</f>
        <v>4.7269999999999985</v>
      </c>
      <c r="RXR36" s="548">
        <f>SUM($J$22:RXR33)-1</f>
        <v>4.7269999999999985</v>
      </c>
      <c r="RXS36" s="548">
        <f>SUM($J$22:RXS33)-1</f>
        <v>4.7269999999999985</v>
      </c>
      <c r="RXT36" s="548">
        <f>SUM($J$22:RXT33)-1</f>
        <v>4.7269999999999985</v>
      </c>
      <c r="RXU36" s="548">
        <f>SUM($J$22:RXU33)-1</f>
        <v>4.7269999999999985</v>
      </c>
      <c r="RXV36" s="548">
        <f>SUM($J$22:RXV33)-1</f>
        <v>4.7269999999999985</v>
      </c>
      <c r="RXW36" s="548">
        <f>SUM($J$22:RXW33)-1</f>
        <v>4.7269999999999985</v>
      </c>
      <c r="RXX36" s="548">
        <f>SUM($J$22:RXX33)-1</f>
        <v>4.7269999999999985</v>
      </c>
      <c r="RXY36" s="548">
        <f>SUM($J$22:RXY33)-1</f>
        <v>4.7269999999999985</v>
      </c>
      <c r="RXZ36" s="548">
        <f>SUM($J$22:RXZ33)-1</f>
        <v>4.7269999999999985</v>
      </c>
      <c r="RYA36" s="548">
        <f>SUM($J$22:RYA33)-1</f>
        <v>4.7269999999999985</v>
      </c>
      <c r="RYB36" s="548">
        <f>SUM($J$22:RYB33)-1</f>
        <v>4.7269999999999985</v>
      </c>
      <c r="RYC36" s="548">
        <f>SUM($J$22:RYC33)-1</f>
        <v>4.7269999999999985</v>
      </c>
      <c r="RYD36" s="548">
        <f>SUM($J$22:RYD33)-1</f>
        <v>4.7269999999999985</v>
      </c>
      <c r="RYE36" s="548">
        <f>SUM($J$22:RYE33)-1</f>
        <v>4.7269999999999985</v>
      </c>
      <c r="RYF36" s="548">
        <f>SUM($J$22:RYF33)-1</f>
        <v>4.7269999999999985</v>
      </c>
      <c r="RYG36" s="548">
        <f>SUM($J$22:RYG33)-1</f>
        <v>4.7269999999999985</v>
      </c>
      <c r="RYH36" s="548">
        <f>SUM($J$22:RYH33)-1</f>
        <v>4.7269999999999985</v>
      </c>
      <c r="RYI36" s="548">
        <f>SUM($J$22:RYI33)-1</f>
        <v>4.7269999999999985</v>
      </c>
      <c r="RYJ36" s="548">
        <f>SUM($J$22:RYJ33)-1</f>
        <v>4.7269999999999985</v>
      </c>
      <c r="RYK36" s="548">
        <f>SUM($J$22:RYK33)-1</f>
        <v>4.7269999999999985</v>
      </c>
      <c r="RYL36" s="548">
        <f>SUM($J$22:RYL33)-1</f>
        <v>4.7269999999999985</v>
      </c>
      <c r="RYM36" s="548">
        <f>SUM($J$22:RYM33)-1</f>
        <v>4.7269999999999985</v>
      </c>
      <c r="RYN36" s="548">
        <f>SUM($J$22:RYN33)-1</f>
        <v>4.7269999999999985</v>
      </c>
      <c r="RYO36" s="548">
        <f>SUM($J$22:RYO33)-1</f>
        <v>4.7269999999999985</v>
      </c>
      <c r="RYP36" s="548">
        <f>SUM($J$22:RYP33)-1</f>
        <v>4.7269999999999985</v>
      </c>
      <c r="RYQ36" s="548">
        <f>SUM($J$22:RYQ33)-1</f>
        <v>4.7269999999999985</v>
      </c>
      <c r="RYR36" s="548">
        <f>SUM($J$22:RYR33)-1</f>
        <v>4.7269999999999985</v>
      </c>
      <c r="RYS36" s="548">
        <f>SUM($J$22:RYS33)-1</f>
        <v>4.7269999999999985</v>
      </c>
      <c r="RYT36" s="548">
        <f>SUM($J$22:RYT33)-1</f>
        <v>4.7269999999999985</v>
      </c>
      <c r="RYU36" s="548">
        <f>SUM($J$22:RYU33)-1</f>
        <v>4.7269999999999985</v>
      </c>
      <c r="RYV36" s="548">
        <f>SUM($J$22:RYV33)-1</f>
        <v>4.7269999999999985</v>
      </c>
      <c r="RYW36" s="548">
        <f>SUM($J$22:RYW33)-1</f>
        <v>4.7269999999999985</v>
      </c>
      <c r="RYX36" s="548">
        <f>SUM($J$22:RYX33)-1</f>
        <v>4.7269999999999985</v>
      </c>
      <c r="RYY36" s="548">
        <f>SUM($J$22:RYY33)-1</f>
        <v>4.7269999999999985</v>
      </c>
      <c r="RYZ36" s="548">
        <f>SUM($J$22:RYZ33)-1</f>
        <v>4.7269999999999985</v>
      </c>
      <c r="RZA36" s="548">
        <f>SUM($J$22:RZA33)-1</f>
        <v>4.7269999999999985</v>
      </c>
      <c r="RZB36" s="548">
        <f>SUM($J$22:RZB33)-1</f>
        <v>4.7269999999999985</v>
      </c>
      <c r="RZC36" s="548">
        <f>SUM($J$22:RZC33)-1</f>
        <v>4.7269999999999985</v>
      </c>
      <c r="RZD36" s="548">
        <f>SUM($J$22:RZD33)-1</f>
        <v>4.7269999999999985</v>
      </c>
      <c r="RZE36" s="548">
        <f>SUM($J$22:RZE33)-1</f>
        <v>4.7269999999999985</v>
      </c>
      <c r="RZF36" s="548">
        <f>SUM($J$22:RZF33)-1</f>
        <v>4.7269999999999985</v>
      </c>
      <c r="RZG36" s="548">
        <f>SUM($J$22:RZG33)-1</f>
        <v>4.7269999999999985</v>
      </c>
      <c r="RZH36" s="548">
        <f>SUM($J$22:RZH33)-1</f>
        <v>4.7269999999999985</v>
      </c>
      <c r="RZI36" s="548">
        <f>SUM($J$22:RZI33)-1</f>
        <v>4.7269999999999985</v>
      </c>
      <c r="RZJ36" s="548">
        <f>SUM($J$22:RZJ33)-1</f>
        <v>4.7269999999999985</v>
      </c>
      <c r="RZK36" s="548">
        <f>SUM($J$22:RZK33)-1</f>
        <v>4.7269999999999985</v>
      </c>
      <c r="RZL36" s="548">
        <f>SUM($J$22:RZL33)-1</f>
        <v>4.7269999999999985</v>
      </c>
      <c r="RZM36" s="548">
        <f>SUM($J$22:RZM33)-1</f>
        <v>4.7269999999999985</v>
      </c>
      <c r="RZN36" s="548">
        <f>SUM($J$22:RZN33)-1</f>
        <v>4.7269999999999985</v>
      </c>
      <c r="RZO36" s="548">
        <f>SUM($J$22:RZO33)-1</f>
        <v>4.7269999999999985</v>
      </c>
      <c r="RZP36" s="548">
        <f>SUM($J$22:RZP33)-1</f>
        <v>4.7269999999999985</v>
      </c>
      <c r="RZQ36" s="548">
        <f>SUM($J$22:RZQ33)-1</f>
        <v>4.7269999999999985</v>
      </c>
      <c r="RZR36" s="548">
        <f>SUM($J$22:RZR33)-1</f>
        <v>4.7269999999999985</v>
      </c>
      <c r="RZS36" s="548">
        <f>SUM($J$22:RZS33)-1</f>
        <v>4.7269999999999985</v>
      </c>
      <c r="RZT36" s="548">
        <f>SUM($J$22:RZT33)-1</f>
        <v>4.7269999999999985</v>
      </c>
      <c r="RZU36" s="548">
        <f>SUM($J$22:RZU33)-1</f>
        <v>4.7269999999999985</v>
      </c>
      <c r="RZV36" s="548">
        <f>SUM($J$22:RZV33)-1</f>
        <v>4.7269999999999985</v>
      </c>
      <c r="RZW36" s="548">
        <f>SUM($J$22:RZW33)-1</f>
        <v>4.7269999999999985</v>
      </c>
      <c r="RZX36" s="548">
        <f>SUM($J$22:RZX33)-1</f>
        <v>4.7269999999999985</v>
      </c>
      <c r="RZY36" s="548">
        <f>SUM($J$22:RZY33)-1</f>
        <v>4.7269999999999985</v>
      </c>
      <c r="RZZ36" s="548">
        <f>SUM($J$22:RZZ33)-1</f>
        <v>4.7269999999999985</v>
      </c>
      <c r="SAA36" s="548">
        <f>SUM($J$22:SAA33)-1</f>
        <v>4.7269999999999985</v>
      </c>
      <c r="SAB36" s="548">
        <f>SUM($J$22:SAB33)-1</f>
        <v>4.7269999999999985</v>
      </c>
      <c r="SAC36" s="548">
        <f>SUM($J$22:SAC33)-1</f>
        <v>4.7269999999999985</v>
      </c>
      <c r="SAD36" s="548">
        <f>SUM($J$22:SAD33)-1</f>
        <v>4.7269999999999985</v>
      </c>
      <c r="SAE36" s="548">
        <f>SUM($J$22:SAE33)-1</f>
        <v>4.7269999999999985</v>
      </c>
      <c r="SAF36" s="548">
        <f>SUM($J$22:SAF33)-1</f>
        <v>4.7269999999999985</v>
      </c>
      <c r="SAG36" s="548">
        <f>SUM($J$22:SAG33)-1</f>
        <v>4.7269999999999985</v>
      </c>
      <c r="SAH36" s="548">
        <f>SUM($J$22:SAH33)-1</f>
        <v>4.7269999999999985</v>
      </c>
      <c r="SAI36" s="548">
        <f>SUM($J$22:SAI33)-1</f>
        <v>4.7269999999999985</v>
      </c>
      <c r="SAJ36" s="548">
        <f>SUM($J$22:SAJ33)-1</f>
        <v>4.7269999999999985</v>
      </c>
      <c r="SAK36" s="548">
        <f>SUM($J$22:SAK33)-1</f>
        <v>4.7269999999999985</v>
      </c>
      <c r="SAL36" s="548">
        <f>SUM($J$22:SAL33)-1</f>
        <v>4.7269999999999985</v>
      </c>
      <c r="SAM36" s="548">
        <f>SUM($J$22:SAM33)-1</f>
        <v>4.7269999999999985</v>
      </c>
      <c r="SAN36" s="548">
        <f>SUM($J$22:SAN33)-1</f>
        <v>4.7269999999999985</v>
      </c>
      <c r="SAO36" s="548">
        <f>SUM($J$22:SAO33)-1</f>
        <v>4.7269999999999985</v>
      </c>
      <c r="SAP36" s="548">
        <f>SUM($J$22:SAP33)-1</f>
        <v>4.7269999999999985</v>
      </c>
      <c r="SAQ36" s="548">
        <f>SUM($J$22:SAQ33)-1</f>
        <v>4.7269999999999985</v>
      </c>
      <c r="SAR36" s="548">
        <f>SUM($J$22:SAR33)-1</f>
        <v>4.7269999999999985</v>
      </c>
      <c r="SAS36" s="548">
        <f>SUM($J$22:SAS33)-1</f>
        <v>4.7269999999999985</v>
      </c>
      <c r="SAT36" s="548">
        <f>SUM($J$22:SAT33)-1</f>
        <v>4.7269999999999985</v>
      </c>
      <c r="SAU36" s="548">
        <f>SUM($J$22:SAU33)-1</f>
        <v>4.7269999999999985</v>
      </c>
      <c r="SAV36" s="548">
        <f>SUM($J$22:SAV33)-1</f>
        <v>4.7269999999999985</v>
      </c>
      <c r="SAW36" s="548">
        <f>SUM($J$22:SAW33)-1</f>
        <v>4.7269999999999985</v>
      </c>
      <c r="SAX36" s="548">
        <f>SUM($J$22:SAX33)-1</f>
        <v>4.7269999999999985</v>
      </c>
      <c r="SAY36" s="548">
        <f>SUM($J$22:SAY33)-1</f>
        <v>4.7269999999999985</v>
      </c>
      <c r="SAZ36" s="548">
        <f>SUM($J$22:SAZ33)-1</f>
        <v>4.7269999999999985</v>
      </c>
      <c r="SBA36" s="548">
        <f>SUM($J$22:SBA33)-1</f>
        <v>4.7269999999999985</v>
      </c>
      <c r="SBB36" s="548">
        <f>SUM($J$22:SBB33)-1</f>
        <v>4.7269999999999985</v>
      </c>
      <c r="SBC36" s="548">
        <f>SUM($J$22:SBC33)-1</f>
        <v>4.7269999999999985</v>
      </c>
      <c r="SBD36" s="548">
        <f>SUM($J$22:SBD33)-1</f>
        <v>4.7269999999999985</v>
      </c>
      <c r="SBE36" s="548">
        <f>SUM($J$22:SBE33)-1</f>
        <v>4.7269999999999985</v>
      </c>
      <c r="SBF36" s="548">
        <f>SUM($J$22:SBF33)-1</f>
        <v>4.7269999999999985</v>
      </c>
      <c r="SBG36" s="548">
        <f>SUM($J$22:SBG33)-1</f>
        <v>4.7269999999999985</v>
      </c>
      <c r="SBH36" s="548">
        <f>SUM($J$22:SBH33)-1</f>
        <v>4.7269999999999985</v>
      </c>
      <c r="SBI36" s="548">
        <f>SUM($J$22:SBI33)-1</f>
        <v>4.7269999999999985</v>
      </c>
      <c r="SBJ36" s="548">
        <f>SUM($J$22:SBJ33)-1</f>
        <v>4.7269999999999985</v>
      </c>
      <c r="SBK36" s="548">
        <f>SUM($J$22:SBK33)-1</f>
        <v>4.7269999999999985</v>
      </c>
      <c r="SBL36" s="548">
        <f>SUM($J$22:SBL33)-1</f>
        <v>4.7269999999999985</v>
      </c>
      <c r="SBM36" s="548">
        <f>SUM($J$22:SBM33)-1</f>
        <v>4.7269999999999985</v>
      </c>
      <c r="SBN36" s="548">
        <f>SUM($J$22:SBN33)-1</f>
        <v>4.7269999999999985</v>
      </c>
      <c r="SBO36" s="548">
        <f>SUM($J$22:SBO33)-1</f>
        <v>4.7269999999999985</v>
      </c>
      <c r="SBP36" s="548">
        <f>SUM($J$22:SBP33)-1</f>
        <v>4.7269999999999985</v>
      </c>
      <c r="SBQ36" s="548">
        <f>SUM($J$22:SBQ33)-1</f>
        <v>4.7269999999999985</v>
      </c>
      <c r="SBR36" s="548">
        <f>SUM($J$22:SBR33)-1</f>
        <v>4.7269999999999985</v>
      </c>
      <c r="SBS36" s="548">
        <f>SUM($J$22:SBS33)-1</f>
        <v>4.7269999999999985</v>
      </c>
      <c r="SBT36" s="548">
        <f>SUM($J$22:SBT33)-1</f>
        <v>4.7269999999999985</v>
      </c>
      <c r="SBU36" s="548">
        <f>SUM($J$22:SBU33)-1</f>
        <v>4.7269999999999985</v>
      </c>
      <c r="SBV36" s="548">
        <f>SUM($J$22:SBV33)-1</f>
        <v>4.7269999999999985</v>
      </c>
      <c r="SBW36" s="548">
        <f>SUM($J$22:SBW33)-1</f>
        <v>4.7269999999999985</v>
      </c>
      <c r="SBX36" s="548">
        <f>SUM($J$22:SBX33)-1</f>
        <v>4.7269999999999985</v>
      </c>
      <c r="SBY36" s="548">
        <f>SUM($J$22:SBY33)-1</f>
        <v>4.7269999999999985</v>
      </c>
      <c r="SBZ36" s="548">
        <f>SUM($J$22:SBZ33)-1</f>
        <v>4.7269999999999985</v>
      </c>
      <c r="SCA36" s="548">
        <f>SUM($J$22:SCA33)-1</f>
        <v>4.7269999999999985</v>
      </c>
      <c r="SCB36" s="548">
        <f>SUM($J$22:SCB33)-1</f>
        <v>4.7269999999999985</v>
      </c>
      <c r="SCC36" s="548">
        <f>SUM($J$22:SCC33)-1</f>
        <v>4.7269999999999985</v>
      </c>
      <c r="SCD36" s="548">
        <f>SUM($J$22:SCD33)-1</f>
        <v>4.7269999999999985</v>
      </c>
      <c r="SCE36" s="548">
        <f>SUM($J$22:SCE33)-1</f>
        <v>4.7269999999999985</v>
      </c>
      <c r="SCF36" s="548">
        <f>SUM($J$22:SCF33)-1</f>
        <v>4.7269999999999985</v>
      </c>
      <c r="SCG36" s="548">
        <f>SUM($J$22:SCG33)-1</f>
        <v>4.7269999999999985</v>
      </c>
      <c r="SCH36" s="548">
        <f>SUM($J$22:SCH33)-1</f>
        <v>4.7269999999999985</v>
      </c>
      <c r="SCI36" s="548">
        <f>SUM($J$22:SCI33)-1</f>
        <v>4.7269999999999985</v>
      </c>
      <c r="SCJ36" s="548">
        <f>SUM($J$22:SCJ33)-1</f>
        <v>4.7269999999999985</v>
      </c>
      <c r="SCK36" s="548">
        <f>SUM($J$22:SCK33)-1</f>
        <v>4.7269999999999985</v>
      </c>
      <c r="SCL36" s="548">
        <f>SUM($J$22:SCL33)-1</f>
        <v>4.7269999999999985</v>
      </c>
      <c r="SCM36" s="548">
        <f>SUM($J$22:SCM33)-1</f>
        <v>4.7269999999999985</v>
      </c>
      <c r="SCN36" s="548">
        <f>SUM($J$22:SCN33)-1</f>
        <v>4.7269999999999985</v>
      </c>
      <c r="SCO36" s="548">
        <f>SUM($J$22:SCO33)-1</f>
        <v>4.7269999999999985</v>
      </c>
      <c r="SCP36" s="548">
        <f>SUM($J$22:SCP33)-1</f>
        <v>4.7269999999999985</v>
      </c>
      <c r="SCQ36" s="548">
        <f>SUM($J$22:SCQ33)-1</f>
        <v>4.7269999999999985</v>
      </c>
      <c r="SCR36" s="548">
        <f>SUM($J$22:SCR33)-1</f>
        <v>4.7269999999999985</v>
      </c>
      <c r="SCS36" s="548">
        <f>SUM($J$22:SCS33)-1</f>
        <v>4.7269999999999985</v>
      </c>
      <c r="SCT36" s="548">
        <f>SUM($J$22:SCT33)-1</f>
        <v>4.7269999999999985</v>
      </c>
      <c r="SCU36" s="548">
        <f>SUM($J$22:SCU33)-1</f>
        <v>4.7269999999999985</v>
      </c>
      <c r="SCV36" s="548">
        <f>SUM($J$22:SCV33)-1</f>
        <v>4.7269999999999985</v>
      </c>
      <c r="SCW36" s="548">
        <f>SUM($J$22:SCW33)-1</f>
        <v>4.7269999999999985</v>
      </c>
      <c r="SCX36" s="548">
        <f>SUM($J$22:SCX33)-1</f>
        <v>4.7269999999999985</v>
      </c>
      <c r="SCY36" s="548">
        <f>SUM($J$22:SCY33)-1</f>
        <v>4.7269999999999985</v>
      </c>
      <c r="SCZ36" s="548">
        <f>SUM($J$22:SCZ33)-1</f>
        <v>4.7269999999999985</v>
      </c>
      <c r="SDA36" s="548">
        <f>SUM($J$22:SDA33)-1</f>
        <v>4.7269999999999985</v>
      </c>
      <c r="SDB36" s="548">
        <f>SUM($J$22:SDB33)-1</f>
        <v>4.7269999999999985</v>
      </c>
      <c r="SDC36" s="548">
        <f>SUM($J$22:SDC33)-1</f>
        <v>4.7269999999999985</v>
      </c>
      <c r="SDD36" s="548">
        <f>SUM($J$22:SDD33)-1</f>
        <v>4.7269999999999985</v>
      </c>
      <c r="SDE36" s="548">
        <f>SUM($J$22:SDE33)-1</f>
        <v>4.7269999999999985</v>
      </c>
      <c r="SDF36" s="548">
        <f>SUM($J$22:SDF33)-1</f>
        <v>4.7269999999999985</v>
      </c>
      <c r="SDG36" s="548">
        <f>SUM($J$22:SDG33)-1</f>
        <v>4.7269999999999985</v>
      </c>
      <c r="SDH36" s="548">
        <f>SUM($J$22:SDH33)-1</f>
        <v>4.7269999999999985</v>
      </c>
      <c r="SDI36" s="548">
        <f>SUM($J$22:SDI33)-1</f>
        <v>4.7269999999999985</v>
      </c>
      <c r="SDJ36" s="548">
        <f>SUM($J$22:SDJ33)-1</f>
        <v>4.7269999999999985</v>
      </c>
      <c r="SDK36" s="548">
        <f>SUM($J$22:SDK33)-1</f>
        <v>4.7269999999999985</v>
      </c>
      <c r="SDL36" s="548">
        <f>SUM($J$22:SDL33)-1</f>
        <v>4.7269999999999985</v>
      </c>
      <c r="SDM36" s="548">
        <f>SUM($J$22:SDM33)-1</f>
        <v>4.7269999999999985</v>
      </c>
      <c r="SDN36" s="548">
        <f>SUM($J$22:SDN33)-1</f>
        <v>4.7269999999999985</v>
      </c>
      <c r="SDO36" s="548">
        <f>SUM($J$22:SDO33)-1</f>
        <v>4.7269999999999985</v>
      </c>
      <c r="SDP36" s="548">
        <f>SUM($J$22:SDP33)-1</f>
        <v>4.7269999999999985</v>
      </c>
      <c r="SDQ36" s="548">
        <f>SUM($J$22:SDQ33)-1</f>
        <v>4.7269999999999985</v>
      </c>
      <c r="SDR36" s="548">
        <f>SUM($J$22:SDR33)-1</f>
        <v>4.7269999999999985</v>
      </c>
      <c r="SDS36" s="548">
        <f>SUM($J$22:SDS33)-1</f>
        <v>4.7269999999999985</v>
      </c>
      <c r="SDT36" s="548">
        <f>SUM($J$22:SDT33)-1</f>
        <v>4.7269999999999985</v>
      </c>
      <c r="SDU36" s="548">
        <f>SUM($J$22:SDU33)-1</f>
        <v>4.7269999999999985</v>
      </c>
      <c r="SDV36" s="548">
        <f>SUM($J$22:SDV33)-1</f>
        <v>4.7269999999999985</v>
      </c>
      <c r="SDW36" s="548">
        <f>SUM($J$22:SDW33)-1</f>
        <v>4.7269999999999985</v>
      </c>
      <c r="SDX36" s="548">
        <f>SUM($J$22:SDX33)-1</f>
        <v>4.7269999999999985</v>
      </c>
      <c r="SDY36" s="548">
        <f>SUM($J$22:SDY33)-1</f>
        <v>4.7269999999999985</v>
      </c>
      <c r="SDZ36" s="548">
        <f>SUM($J$22:SDZ33)-1</f>
        <v>4.7269999999999985</v>
      </c>
      <c r="SEA36" s="548">
        <f>SUM($J$22:SEA33)-1</f>
        <v>4.7269999999999985</v>
      </c>
      <c r="SEB36" s="548">
        <f>SUM($J$22:SEB33)-1</f>
        <v>4.7269999999999985</v>
      </c>
      <c r="SEC36" s="548">
        <f>SUM($J$22:SEC33)-1</f>
        <v>4.7269999999999985</v>
      </c>
      <c r="SED36" s="548">
        <f>SUM($J$22:SED33)-1</f>
        <v>4.7269999999999985</v>
      </c>
      <c r="SEE36" s="548">
        <f>SUM($J$22:SEE33)-1</f>
        <v>4.7269999999999985</v>
      </c>
      <c r="SEF36" s="548">
        <f>SUM($J$22:SEF33)-1</f>
        <v>4.7269999999999985</v>
      </c>
      <c r="SEG36" s="548">
        <f>SUM($J$22:SEG33)-1</f>
        <v>4.7269999999999985</v>
      </c>
      <c r="SEH36" s="548">
        <f>SUM($J$22:SEH33)-1</f>
        <v>4.7269999999999985</v>
      </c>
      <c r="SEI36" s="548">
        <f>SUM($J$22:SEI33)-1</f>
        <v>4.7269999999999985</v>
      </c>
      <c r="SEJ36" s="548">
        <f>SUM($J$22:SEJ33)-1</f>
        <v>4.7269999999999985</v>
      </c>
      <c r="SEK36" s="548">
        <f>SUM($J$22:SEK33)-1</f>
        <v>4.7269999999999985</v>
      </c>
      <c r="SEL36" s="548">
        <f>SUM($J$22:SEL33)-1</f>
        <v>4.7269999999999985</v>
      </c>
      <c r="SEM36" s="548">
        <f>SUM($J$22:SEM33)-1</f>
        <v>4.7269999999999985</v>
      </c>
      <c r="SEN36" s="548">
        <f>SUM($J$22:SEN33)-1</f>
        <v>4.7269999999999985</v>
      </c>
      <c r="SEO36" s="548">
        <f>SUM($J$22:SEO33)-1</f>
        <v>4.7269999999999985</v>
      </c>
      <c r="SEP36" s="548">
        <f>SUM($J$22:SEP33)-1</f>
        <v>4.7269999999999985</v>
      </c>
      <c r="SEQ36" s="548">
        <f>SUM($J$22:SEQ33)-1</f>
        <v>4.7269999999999985</v>
      </c>
      <c r="SER36" s="548">
        <f>SUM($J$22:SER33)-1</f>
        <v>4.7269999999999985</v>
      </c>
      <c r="SES36" s="548">
        <f>SUM($J$22:SES33)-1</f>
        <v>4.7269999999999985</v>
      </c>
      <c r="SET36" s="548">
        <f>SUM($J$22:SET33)-1</f>
        <v>4.7269999999999985</v>
      </c>
      <c r="SEU36" s="548">
        <f>SUM($J$22:SEU33)-1</f>
        <v>4.7269999999999985</v>
      </c>
      <c r="SEV36" s="548">
        <f>SUM($J$22:SEV33)-1</f>
        <v>4.7269999999999985</v>
      </c>
      <c r="SEW36" s="548">
        <f>SUM($J$22:SEW33)-1</f>
        <v>4.7269999999999985</v>
      </c>
      <c r="SEX36" s="548">
        <f>SUM($J$22:SEX33)-1</f>
        <v>4.7269999999999985</v>
      </c>
      <c r="SEY36" s="548">
        <f>SUM($J$22:SEY33)-1</f>
        <v>4.7269999999999985</v>
      </c>
      <c r="SEZ36" s="548">
        <f>SUM($J$22:SEZ33)-1</f>
        <v>4.7269999999999985</v>
      </c>
      <c r="SFA36" s="548">
        <f>SUM($J$22:SFA33)-1</f>
        <v>4.7269999999999985</v>
      </c>
      <c r="SFB36" s="548">
        <f>SUM($J$22:SFB33)-1</f>
        <v>4.7269999999999985</v>
      </c>
      <c r="SFC36" s="548">
        <f>SUM($J$22:SFC33)-1</f>
        <v>4.7269999999999985</v>
      </c>
      <c r="SFD36" s="548">
        <f>SUM($J$22:SFD33)-1</f>
        <v>4.7269999999999985</v>
      </c>
      <c r="SFE36" s="548">
        <f>SUM($J$22:SFE33)-1</f>
        <v>4.7269999999999985</v>
      </c>
      <c r="SFF36" s="548">
        <f>SUM($J$22:SFF33)-1</f>
        <v>4.7269999999999985</v>
      </c>
      <c r="SFG36" s="548">
        <f>SUM($J$22:SFG33)-1</f>
        <v>4.7269999999999985</v>
      </c>
      <c r="SFH36" s="548">
        <f>SUM($J$22:SFH33)-1</f>
        <v>4.7269999999999985</v>
      </c>
      <c r="SFI36" s="548">
        <f>SUM($J$22:SFI33)-1</f>
        <v>4.7269999999999985</v>
      </c>
      <c r="SFJ36" s="548">
        <f>SUM($J$22:SFJ33)-1</f>
        <v>4.7269999999999985</v>
      </c>
      <c r="SFK36" s="548">
        <f>SUM($J$22:SFK33)-1</f>
        <v>4.7269999999999985</v>
      </c>
      <c r="SFL36" s="548">
        <f>SUM($J$22:SFL33)-1</f>
        <v>4.7269999999999985</v>
      </c>
      <c r="SFM36" s="548">
        <f>SUM($J$22:SFM33)-1</f>
        <v>4.7269999999999985</v>
      </c>
      <c r="SFN36" s="548">
        <f>SUM($J$22:SFN33)-1</f>
        <v>4.7269999999999985</v>
      </c>
      <c r="SFO36" s="548">
        <f>SUM($J$22:SFO33)-1</f>
        <v>4.7269999999999985</v>
      </c>
      <c r="SFP36" s="548">
        <f>SUM($J$22:SFP33)-1</f>
        <v>4.7269999999999985</v>
      </c>
      <c r="SFQ36" s="548">
        <f>SUM($J$22:SFQ33)-1</f>
        <v>4.7269999999999985</v>
      </c>
      <c r="SFR36" s="548">
        <f>SUM($J$22:SFR33)-1</f>
        <v>4.7269999999999985</v>
      </c>
      <c r="SFS36" s="548">
        <f>SUM($J$22:SFS33)-1</f>
        <v>4.7269999999999985</v>
      </c>
      <c r="SFT36" s="548">
        <f>SUM($J$22:SFT33)-1</f>
        <v>4.7269999999999985</v>
      </c>
      <c r="SFU36" s="548">
        <f>SUM($J$22:SFU33)-1</f>
        <v>4.7269999999999985</v>
      </c>
      <c r="SFV36" s="548">
        <f>SUM($J$22:SFV33)-1</f>
        <v>4.7269999999999985</v>
      </c>
      <c r="SFW36" s="548">
        <f>SUM($J$22:SFW33)-1</f>
        <v>4.7269999999999985</v>
      </c>
      <c r="SFX36" s="548">
        <f>SUM($J$22:SFX33)-1</f>
        <v>4.7269999999999985</v>
      </c>
      <c r="SFY36" s="548">
        <f>SUM($J$22:SFY33)-1</f>
        <v>4.7269999999999985</v>
      </c>
      <c r="SFZ36" s="548">
        <f>SUM($J$22:SFZ33)-1</f>
        <v>4.7269999999999985</v>
      </c>
      <c r="SGA36" s="548">
        <f>SUM($J$22:SGA33)-1</f>
        <v>4.7269999999999985</v>
      </c>
      <c r="SGB36" s="548">
        <f>SUM($J$22:SGB33)-1</f>
        <v>4.7269999999999985</v>
      </c>
      <c r="SGC36" s="548">
        <f>SUM($J$22:SGC33)-1</f>
        <v>4.7269999999999985</v>
      </c>
      <c r="SGD36" s="548">
        <f>SUM($J$22:SGD33)-1</f>
        <v>4.7269999999999985</v>
      </c>
      <c r="SGE36" s="548">
        <f>SUM($J$22:SGE33)-1</f>
        <v>4.7269999999999985</v>
      </c>
      <c r="SGF36" s="548">
        <f>SUM($J$22:SGF33)-1</f>
        <v>4.7269999999999985</v>
      </c>
      <c r="SGG36" s="548">
        <f>SUM($J$22:SGG33)-1</f>
        <v>4.7269999999999985</v>
      </c>
      <c r="SGH36" s="548">
        <f>SUM($J$22:SGH33)-1</f>
        <v>4.7269999999999985</v>
      </c>
      <c r="SGI36" s="548">
        <f>SUM($J$22:SGI33)-1</f>
        <v>4.7269999999999985</v>
      </c>
      <c r="SGJ36" s="548">
        <f>SUM($J$22:SGJ33)-1</f>
        <v>4.7269999999999985</v>
      </c>
      <c r="SGK36" s="548">
        <f>SUM($J$22:SGK33)-1</f>
        <v>4.7269999999999985</v>
      </c>
      <c r="SGL36" s="548">
        <f>SUM($J$22:SGL33)-1</f>
        <v>4.7269999999999985</v>
      </c>
      <c r="SGM36" s="548">
        <f>SUM($J$22:SGM33)-1</f>
        <v>4.7269999999999985</v>
      </c>
      <c r="SGN36" s="548">
        <f>SUM($J$22:SGN33)-1</f>
        <v>4.7269999999999985</v>
      </c>
      <c r="SGO36" s="548">
        <f>SUM($J$22:SGO33)-1</f>
        <v>4.7269999999999985</v>
      </c>
      <c r="SGP36" s="548">
        <f>SUM($J$22:SGP33)-1</f>
        <v>4.7269999999999985</v>
      </c>
      <c r="SGQ36" s="548">
        <f>SUM($J$22:SGQ33)-1</f>
        <v>4.7269999999999985</v>
      </c>
      <c r="SGR36" s="548">
        <f>SUM($J$22:SGR33)-1</f>
        <v>4.7269999999999985</v>
      </c>
      <c r="SGS36" s="548">
        <f>SUM($J$22:SGS33)-1</f>
        <v>4.7269999999999985</v>
      </c>
      <c r="SGT36" s="548">
        <f>SUM($J$22:SGT33)-1</f>
        <v>4.7269999999999985</v>
      </c>
      <c r="SGU36" s="548">
        <f>SUM($J$22:SGU33)-1</f>
        <v>4.7269999999999985</v>
      </c>
      <c r="SGV36" s="548">
        <f>SUM($J$22:SGV33)-1</f>
        <v>4.7269999999999985</v>
      </c>
      <c r="SGW36" s="548">
        <f>SUM($J$22:SGW33)-1</f>
        <v>4.7269999999999985</v>
      </c>
      <c r="SGX36" s="548">
        <f>SUM($J$22:SGX33)-1</f>
        <v>4.7269999999999985</v>
      </c>
      <c r="SGY36" s="548">
        <f>SUM($J$22:SGY33)-1</f>
        <v>4.7269999999999985</v>
      </c>
      <c r="SGZ36" s="548">
        <f>SUM($J$22:SGZ33)-1</f>
        <v>4.7269999999999985</v>
      </c>
      <c r="SHA36" s="548">
        <f>SUM($J$22:SHA33)-1</f>
        <v>4.7269999999999985</v>
      </c>
      <c r="SHB36" s="548">
        <f>SUM($J$22:SHB33)-1</f>
        <v>4.7269999999999985</v>
      </c>
      <c r="SHC36" s="548">
        <f>SUM($J$22:SHC33)-1</f>
        <v>4.7269999999999985</v>
      </c>
      <c r="SHD36" s="548">
        <f>SUM($J$22:SHD33)-1</f>
        <v>4.7269999999999985</v>
      </c>
      <c r="SHE36" s="548">
        <f>SUM($J$22:SHE33)-1</f>
        <v>4.7269999999999985</v>
      </c>
      <c r="SHF36" s="548">
        <f>SUM($J$22:SHF33)-1</f>
        <v>4.7269999999999985</v>
      </c>
      <c r="SHG36" s="548">
        <f>SUM($J$22:SHG33)-1</f>
        <v>4.7269999999999985</v>
      </c>
      <c r="SHH36" s="548">
        <f>SUM($J$22:SHH33)-1</f>
        <v>4.7269999999999985</v>
      </c>
      <c r="SHI36" s="548">
        <f>SUM($J$22:SHI33)-1</f>
        <v>4.7269999999999985</v>
      </c>
      <c r="SHJ36" s="548">
        <f>SUM($J$22:SHJ33)-1</f>
        <v>4.7269999999999985</v>
      </c>
      <c r="SHK36" s="548">
        <f>SUM($J$22:SHK33)-1</f>
        <v>4.7269999999999985</v>
      </c>
      <c r="SHL36" s="548">
        <f>SUM($J$22:SHL33)-1</f>
        <v>4.7269999999999985</v>
      </c>
      <c r="SHM36" s="548">
        <f>SUM($J$22:SHM33)-1</f>
        <v>4.7269999999999985</v>
      </c>
      <c r="SHN36" s="548">
        <f>SUM($J$22:SHN33)-1</f>
        <v>4.7269999999999985</v>
      </c>
      <c r="SHO36" s="548">
        <f>SUM($J$22:SHO33)-1</f>
        <v>4.7269999999999985</v>
      </c>
      <c r="SHP36" s="548">
        <f>SUM($J$22:SHP33)-1</f>
        <v>4.7269999999999985</v>
      </c>
      <c r="SHQ36" s="548">
        <f>SUM($J$22:SHQ33)-1</f>
        <v>4.7269999999999985</v>
      </c>
      <c r="SHR36" s="548">
        <f>SUM($J$22:SHR33)-1</f>
        <v>4.7269999999999985</v>
      </c>
      <c r="SHS36" s="548">
        <f>SUM($J$22:SHS33)-1</f>
        <v>4.7269999999999985</v>
      </c>
      <c r="SHT36" s="548">
        <f>SUM($J$22:SHT33)-1</f>
        <v>4.7269999999999985</v>
      </c>
      <c r="SHU36" s="548">
        <f>SUM($J$22:SHU33)-1</f>
        <v>4.7269999999999985</v>
      </c>
      <c r="SHV36" s="548">
        <f>SUM($J$22:SHV33)-1</f>
        <v>4.7269999999999985</v>
      </c>
      <c r="SHW36" s="548">
        <f>SUM($J$22:SHW33)-1</f>
        <v>4.7269999999999985</v>
      </c>
      <c r="SHX36" s="548">
        <f>SUM($J$22:SHX33)-1</f>
        <v>4.7269999999999985</v>
      </c>
      <c r="SHY36" s="548">
        <f>SUM($J$22:SHY33)-1</f>
        <v>4.7269999999999985</v>
      </c>
      <c r="SHZ36" s="548">
        <f>SUM($J$22:SHZ33)-1</f>
        <v>4.7269999999999985</v>
      </c>
      <c r="SIA36" s="548">
        <f>SUM($J$22:SIA33)-1</f>
        <v>4.7269999999999985</v>
      </c>
      <c r="SIB36" s="548">
        <f>SUM($J$22:SIB33)-1</f>
        <v>4.7269999999999985</v>
      </c>
      <c r="SIC36" s="548">
        <f>SUM($J$22:SIC33)-1</f>
        <v>4.7269999999999985</v>
      </c>
      <c r="SID36" s="548">
        <f>SUM($J$22:SID33)-1</f>
        <v>4.7269999999999985</v>
      </c>
      <c r="SIE36" s="548">
        <f>SUM($J$22:SIE33)-1</f>
        <v>4.7269999999999985</v>
      </c>
      <c r="SIF36" s="548">
        <f>SUM($J$22:SIF33)-1</f>
        <v>4.7269999999999985</v>
      </c>
      <c r="SIG36" s="548">
        <f>SUM($J$22:SIG33)-1</f>
        <v>4.7269999999999985</v>
      </c>
      <c r="SIH36" s="548">
        <f>SUM($J$22:SIH33)-1</f>
        <v>4.7269999999999985</v>
      </c>
      <c r="SII36" s="548">
        <f>SUM($J$22:SII33)-1</f>
        <v>4.7269999999999985</v>
      </c>
      <c r="SIJ36" s="548">
        <f>SUM($J$22:SIJ33)-1</f>
        <v>4.7269999999999985</v>
      </c>
      <c r="SIK36" s="548">
        <f>SUM($J$22:SIK33)-1</f>
        <v>4.7269999999999985</v>
      </c>
      <c r="SIL36" s="548">
        <f>SUM($J$22:SIL33)-1</f>
        <v>4.7269999999999985</v>
      </c>
      <c r="SIM36" s="548">
        <f>SUM($J$22:SIM33)-1</f>
        <v>4.7269999999999985</v>
      </c>
      <c r="SIN36" s="548">
        <f>SUM($J$22:SIN33)-1</f>
        <v>4.7269999999999985</v>
      </c>
      <c r="SIO36" s="548">
        <f>SUM($J$22:SIO33)-1</f>
        <v>4.7269999999999985</v>
      </c>
      <c r="SIP36" s="548">
        <f>SUM($J$22:SIP33)-1</f>
        <v>4.7269999999999985</v>
      </c>
      <c r="SIQ36" s="548">
        <f>SUM($J$22:SIQ33)-1</f>
        <v>4.7269999999999985</v>
      </c>
      <c r="SIR36" s="548">
        <f>SUM($J$22:SIR33)-1</f>
        <v>4.7269999999999985</v>
      </c>
      <c r="SIS36" s="548">
        <f>SUM($J$22:SIS33)-1</f>
        <v>4.7269999999999985</v>
      </c>
      <c r="SIT36" s="548">
        <f>SUM($J$22:SIT33)-1</f>
        <v>4.7269999999999985</v>
      </c>
      <c r="SIU36" s="548">
        <f>SUM($J$22:SIU33)-1</f>
        <v>4.7269999999999985</v>
      </c>
      <c r="SIV36" s="548">
        <f>SUM($J$22:SIV33)-1</f>
        <v>4.7269999999999985</v>
      </c>
      <c r="SIW36" s="548">
        <f>SUM($J$22:SIW33)-1</f>
        <v>4.7269999999999985</v>
      </c>
      <c r="SIX36" s="548">
        <f>SUM($J$22:SIX33)-1</f>
        <v>4.7269999999999985</v>
      </c>
      <c r="SIY36" s="548">
        <f>SUM($J$22:SIY33)-1</f>
        <v>4.7269999999999985</v>
      </c>
      <c r="SIZ36" s="548">
        <f>SUM($J$22:SIZ33)-1</f>
        <v>4.7269999999999985</v>
      </c>
      <c r="SJA36" s="548">
        <f>SUM($J$22:SJA33)-1</f>
        <v>4.7269999999999985</v>
      </c>
      <c r="SJB36" s="548">
        <f>SUM($J$22:SJB33)-1</f>
        <v>4.7269999999999985</v>
      </c>
      <c r="SJC36" s="548">
        <f>SUM($J$22:SJC33)-1</f>
        <v>4.7269999999999985</v>
      </c>
      <c r="SJD36" s="548">
        <f>SUM($J$22:SJD33)-1</f>
        <v>4.7269999999999985</v>
      </c>
      <c r="SJE36" s="548">
        <f>SUM($J$22:SJE33)-1</f>
        <v>4.7269999999999985</v>
      </c>
      <c r="SJF36" s="548">
        <f>SUM($J$22:SJF33)-1</f>
        <v>4.7269999999999985</v>
      </c>
      <c r="SJG36" s="548">
        <f>SUM($J$22:SJG33)-1</f>
        <v>4.7269999999999985</v>
      </c>
      <c r="SJH36" s="548">
        <f>SUM($J$22:SJH33)-1</f>
        <v>4.7269999999999985</v>
      </c>
      <c r="SJI36" s="548">
        <f>SUM($J$22:SJI33)-1</f>
        <v>4.7269999999999985</v>
      </c>
      <c r="SJJ36" s="548">
        <f>SUM($J$22:SJJ33)-1</f>
        <v>4.7269999999999985</v>
      </c>
      <c r="SJK36" s="548">
        <f>SUM($J$22:SJK33)-1</f>
        <v>4.7269999999999985</v>
      </c>
      <c r="SJL36" s="548">
        <f>SUM($J$22:SJL33)-1</f>
        <v>4.7269999999999985</v>
      </c>
      <c r="SJM36" s="548">
        <f>SUM($J$22:SJM33)-1</f>
        <v>4.7269999999999985</v>
      </c>
      <c r="SJN36" s="548">
        <f>SUM($J$22:SJN33)-1</f>
        <v>4.7269999999999985</v>
      </c>
      <c r="SJO36" s="548">
        <f>SUM($J$22:SJO33)-1</f>
        <v>4.7269999999999985</v>
      </c>
      <c r="SJP36" s="548">
        <f>SUM($J$22:SJP33)-1</f>
        <v>4.7269999999999985</v>
      </c>
      <c r="SJQ36" s="548">
        <f>SUM($J$22:SJQ33)-1</f>
        <v>4.7269999999999985</v>
      </c>
      <c r="SJR36" s="548">
        <f>SUM($J$22:SJR33)-1</f>
        <v>4.7269999999999985</v>
      </c>
      <c r="SJS36" s="548">
        <f>SUM($J$22:SJS33)-1</f>
        <v>4.7269999999999985</v>
      </c>
      <c r="SJT36" s="548">
        <f>SUM($J$22:SJT33)-1</f>
        <v>4.7269999999999985</v>
      </c>
      <c r="SJU36" s="548">
        <f>SUM($J$22:SJU33)-1</f>
        <v>4.7269999999999985</v>
      </c>
      <c r="SJV36" s="548">
        <f>SUM($J$22:SJV33)-1</f>
        <v>4.7269999999999985</v>
      </c>
      <c r="SJW36" s="548">
        <f>SUM($J$22:SJW33)-1</f>
        <v>4.7269999999999985</v>
      </c>
      <c r="SJX36" s="548">
        <f>SUM($J$22:SJX33)-1</f>
        <v>4.7269999999999985</v>
      </c>
      <c r="SJY36" s="548">
        <f>SUM($J$22:SJY33)-1</f>
        <v>4.7269999999999985</v>
      </c>
      <c r="SJZ36" s="548">
        <f>SUM($J$22:SJZ33)-1</f>
        <v>4.7269999999999985</v>
      </c>
      <c r="SKA36" s="548">
        <f>SUM($J$22:SKA33)-1</f>
        <v>4.7269999999999985</v>
      </c>
      <c r="SKB36" s="548">
        <f>SUM($J$22:SKB33)-1</f>
        <v>4.7269999999999985</v>
      </c>
      <c r="SKC36" s="548">
        <f>SUM($J$22:SKC33)-1</f>
        <v>4.7269999999999985</v>
      </c>
      <c r="SKD36" s="548">
        <f>SUM($J$22:SKD33)-1</f>
        <v>4.7269999999999985</v>
      </c>
      <c r="SKE36" s="548">
        <f>SUM($J$22:SKE33)-1</f>
        <v>4.7269999999999985</v>
      </c>
      <c r="SKF36" s="548">
        <f>SUM($J$22:SKF33)-1</f>
        <v>4.7269999999999985</v>
      </c>
      <c r="SKG36" s="548">
        <f>SUM($J$22:SKG33)-1</f>
        <v>4.7269999999999985</v>
      </c>
      <c r="SKH36" s="548">
        <f>SUM($J$22:SKH33)-1</f>
        <v>4.7269999999999985</v>
      </c>
      <c r="SKI36" s="548">
        <f>SUM($J$22:SKI33)-1</f>
        <v>4.7269999999999985</v>
      </c>
      <c r="SKJ36" s="548">
        <f>SUM($J$22:SKJ33)-1</f>
        <v>4.7269999999999985</v>
      </c>
      <c r="SKK36" s="548">
        <f>SUM($J$22:SKK33)-1</f>
        <v>4.7269999999999985</v>
      </c>
      <c r="SKL36" s="548">
        <f>SUM($J$22:SKL33)-1</f>
        <v>4.7269999999999985</v>
      </c>
      <c r="SKM36" s="548">
        <f>SUM($J$22:SKM33)-1</f>
        <v>4.7269999999999985</v>
      </c>
      <c r="SKN36" s="548">
        <f>SUM($J$22:SKN33)-1</f>
        <v>4.7269999999999985</v>
      </c>
      <c r="SKO36" s="548">
        <f>SUM($J$22:SKO33)-1</f>
        <v>4.7269999999999985</v>
      </c>
      <c r="SKP36" s="548">
        <f>SUM($J$22:SKP33)-1</f>
        <v>4.7269999999999985</v>
      </c>
      <c r="SKQ36" s="548">
        <f>SUM($J$22:SKQ33)-1</f>
        <v>4.7269999999999985</v>
      </c>
      <c r="SKR36" s="548">
        <f>SUM($J$22:SKR33)-1</f>
        <v>4.7269999999999985</v>
      </c>
      <c r="SKS36" s="548">
        <f>SUM($J$22:SKS33)-1</f>
        <v>4.7269999999999985</v>
      </c>
      <c r="SKT36" s="548">
        <f>SUM($J$22:SKT33)-1</f>
        <v>4.7269999999999985</v>
      </c>
      <c r="SKU36" s="548">
        <f>SUM($J$22:SKU33)-1</f>
        <v>4.7269999999999985</v>
      </c>
      <c r="SKV36" s="548">
        <f>SUM($J$22:SKV33)-1</f>
        <v>4.7269999999999985</v>
      </c>
      <c r="SKW36" s="548">
        <f>SUM($J$22:SKW33)-1</f>
        <v>4.7269999999999985</v>
      </c>
      <c r="SKX36" s="548">
        <f>SUM($J$22:SKX33)-1</f>
        <v>4.7269999999999985</v>
      </c>
      <c r="SKY36" s="548">
        <f>SUM($J$22:SKY33)-1</f>
        <v>4.7269999999999985</v>
      </c>
      <c r="SKZ36" s="548">
        <f>SUM($J$22:SKZ33)-1</f>
        <v>4.7269999999999985</v>
      </c>
      <c r="SLA36" s="548">
        <f>SUM($J$22:SLA33)-1</f>
        <v>4.7269999999999985</v>
      </c>
      <c r="SLB36" s="548">
        <f>SUM($J$22:SLB33)-1</f>
        <v>4.7269999999999985</v>
      </c>
      <c r="SLC36" s="548">
        <f>SUM($J$22:SLC33)-1</f>
        <v>4.7269999999999985</v>
      </c>
      <c r="SLD36" s="548">
        <f>SUM($J$22:SLD33)-1</f>
        <v>4.7269999999999985</v>
      </c>
      <c r="SLE36" s="548">
        <f>SUM($J$22:SLE33)-1</f>
        <v>4.7269999999999985</v>
      </c>
      <c r="SLF36" s="548">
        <f>SUM($J$22:SLF33)-1</f>
        <v>4.7269999999999985</v>
      </c>
      <c r="SLG36" s="548">
        <f>SUM($J$22:SLG33)-1</f>
        <v>4.7269999999999985</v>
      </c>
      <c r="SLH36" s="548">
        <f>SUM($J$22:SLH33)-1</f>
        <v>4.7269999999999985</v>
      </c>
      <c r="SLI36" s="548">
        <f>SUM($J$22:SLI33)-1</f>
        <v>4.7269999999999985</v>
      </c>
      <c r="SLJ36" s="548">
        <f>SUM($J$22:SLJ33)-1</f>
        <v>4.7269999999999985</v>
      </c>
      <c r="SLK36" s="548">
        <f>SUM($J$22:SLK33)-1</f>
        <v>4.7269999999999985</v>
      </c>
      <c r="SLL36" s="548">
        <f>SUM($J$22:SLL33)-1</f>
        <v>4.7269999999999985</v>
      </c>
      <c r="SLM36" s="548">
        <f>SUM($J$22:SLM33)-1</f>
        <v>4.7269999999999985</v>
      </c>
      <c r="SLN36" s="548">
        <f>SUM($J$22:SLN33)-1</f>
        <v>4.7269999999999985</v>
      </c>
      <c r="SLO36" s="548">
        <f>SUM($J$22:SLO33)-1</f>
        <v>4.7269999999999985</v>
      </c>
      <c r="SLP36" s="548">
        <f>SUM($J$22:SLP33)-1</f>
        <v>4.7269999999999985</v>
      </c>
      <c r="SLQ36" s="548">
        <f>SUM($J$22:SLQ33)-1</f>
        <v>4.7269999999999985</v>
      </c>
      <c r="SLR36" s="548">
        <f>SUM($J$22:SLR33)-1</f>
        <v>4.7269999999999985</v>
      </c>
      <c r="SLS36" s="548">
        <f>SUM($J$22:SLS33)-1</f>
        <v>4.7269999999999985</v>
      </c>
      <c r="SLT36" s="548">
        <f>SUM($J$22:SLT33)-1</f>
        <v>4.7269999999999985</v>
      </c>
      <c r="SLU36" s="548">
        <f>SUM($J$22:SLU33)-1</f>
        <v>4.7269999999999985</v>
      </c>
      <c r="SLV36" s="548">
        <f>SUM($J$22:SLV33)-1</f>
        <v>4.7269999999999985</v>
      </c>
      <c r="SLW36" s="548">
        <f>SUM($J$22:SLW33)-1</f>
        <v>4.7269999999999985</v>
      </c>
      <c r="SLX36" s="548">
        <f>SUM($J$22:SLX33)-1</f>
        <v>4.7269999999999985</v>
      </c>
      <c r="SLY36" s="548">
        <f>SUM($J$22:SLY33)-1</f>
        <v>4.7269999999999985</v>
      </c>
      <c r="SLZ36" s="548">
        <f>SUM($J$22:SLZ33)-1</f>
        <v>4.7269999999999985</v>
      </c>
      <c r="SMA36" s="548">
        <f>SUM($J$22:SMA33)-1</f>
        <v>4.7269999999999985</v>
      </c>
      <c r="SMB36" s="548">
        <f>SUM($J$22:SMB33)-1</f>
        <v>4.7269999999999985</v>
      </c>
      <c r="SMC36" s="548">
        <f>SUM($J$22:SMC33)-1</f>
        <v>4.7269999999999985</v>
      </c>
      <c r="SMD36" s="548">
        <f>SUM($J$22:SMD33)-1</f>
        <v>4.7269999999999985</v>
      </c>
      <c r="SME36" s="548">
        <f>SUM($J$22:SME33)-1</f>
        <v>4.7269999999999985</v>
      </c>
      <c r="SMF36" s="548">
        <f>SUM($J$22:SMF33)-1</f>
        <v>4.7269999999999985</v>
      </c>
      <c r="SMG36" s="548">
        <f>SUM($J$22:SMG33)-1</f>
        <v>4.7269999999999985</v>
      </c>
      <c r="SMH36" s="548">
        <f>SUM($J$22:SMH33)-1</f>
        <v>4.7269999999999985</v>
      </c>
      <c r="SMI36" s="548">
        <f>SUM($J$22:SMI33)-1</f>
        <v>4.7269999999999985</v>
      </c>
      <c r="SMJ36" s="548">
        <f>SUM($J$22:SMJ33)-1</f>
        <v>4.7269999999999985</v>
      </c>
      <c r="SMK36" s="548">
        <f>SUM($J$22:SMK33)-1</f>
        <v>4.7269999999999985</v>
      </c>
      <c r="SML36" s="548">
        <f>SUM($J$22:SML33)-1</f>
        <v>4.7269999999999985</v>
      </c>
      <c r="SMM36" s="548">
        <f>SUM($J$22:SMM33)-1</f>
        <v>4.7269999999999985</v>
      </c>
      <c r="SMN36" s="548">
        <f>SUM($J$22:SMN33)-1</f>
        <v>4.7269999999999985</v>
      </c>
      <c r="SMO36" s="548">
        <f>SUM($J$22:SMO33)-1</f>
        <v>4.7269999999999985</v>
      </c>
      <c r="SMP36" s="548">
        <f>SUM($J$22:SMP33)-1</f>
        <v>4.7269999999999985</v>
      </c>
      <c r="SMQ36" s="548">
        <f>SUM($J$22:SMQ33)-1</f>
        <v>4.7269999999999985</v>
      </c>
      <c r="SMR36" s="548">
        <f>SUM($J$22:SMR33)-1</f>
        <v>4.7269999999999985</v>
      </c>
      <c r="SMS36" s="548">
        <f>SUM($J$22:SMS33)-1</f>
        <v>4.7269999999999985</v>
      </c>
      <c r="SMT36" s="548">
        <f>SUM($J$22:SMT33)-1</f>
        <v>4.7269999999999985</v>
      </c>
      <c r="SMU36" s="548">
        <f>SUM($J$22:SMU33)-1</f>
        <v>4.7269999999999985</v>
      </c>
      <c r="SMV36" s="548">
        <f>SUM($J$22:SMV33)-1</f>
        <v>4.7269999999999985</v>
      </c>
      <c r="SMW36" s="548">
        <f>SUM($J$22:SMW33)-1</f>
        <v>4.7269999999999985</v>
      </c>
      <c r="SMX36" s="548">
        <f>SUM($J$22:SMX33)-1</f>
        <v>4.7269999999999985</v>
      </c>
      <c r="SMY36" s="548">
        <f>SUM($J$22:SMY33)-1</f>
        <v>4.7269999999999985</v>
      </c>
      <c r="SMZ36" s="548">
        <f>SUM($J$22:SMZ33)-1</f>
        <v>4.7269999999999985</v>
      </c>
      <c r="SNA36" s="548">
        <f>SUM($J$22:SNA33)-1</f>
        <v>4.7269999999999985</v>
      </c>
      <c r="SNB36" s="548">
        <f>SUM($J$22:SNB33)-1</f>
        <v>4.7269999999999985</v>
      </c>
      <c r="SNC36" s="548">
        <f>SUM($J$22:SNC33)-1</f>
        <v>4.7269999999999985</v>
      </c>
      <c r="SND36" s="548">
        <f>SUM($J$22:SND33)-1</f>
        <v>4.7269999999999985</v>
      </c>
      <c r="SNE36" s="548">
        <f>SUM($J$22:SNE33)-1</f>
        <v>4.7269999999999985</v>
      </c>
      <c r="SNF36" s="548">
        <f>SUM($J$22:SNF33)-1</f>
        <v>4.7269999999999985</v>
      </c>
      <c r="SNG36" s="548">
        <f>SUM($J$22:SNG33)-1</f>
        <v>4.7269999999999985</v>
      </c>
      <c r="SNH36" s="548">
        <f>SUM($J$22:SNH33)-1</f>
        <v>4.7269999999999985</v>
      </c>
      <c r="SNI36" s="548">
        <f>SUM($J$22:SNI33)-1</f>
        <v>4.7269999999999985</v>
      </c>
      <c r="SNJ36" s="548">
        <f>SUM($J$22:SNJ33)-1</f>
        <v>4.7269999999999985</v>
      </c>
      <c r="SNK36" s="548">
        <f>SUM($J$22:SNK33)-1</f>
        <v>4.7269999999999985</v>
      </c>
      <c r="SNL36" s="548">
        <f>SUM($J$22:SNL33)-1</f>
        <v>4.7269999999999985</v>
      </c>
      <c r="SNM36" s="548">
        <f>SUM($J$22:SNM33)-1</f>
        <v>4.7269999999999985</v>
      </c>
      <c r="SNN36" s="548">
        <f>SUM($J$22:SNN33)-1</f>
        <v>4.7269999999999985</v>
      </c>
      <c r="SNO36" s="548">
        <f>SUM($J$22:SNO33)-1</f>
        <v>4.7269999999999985</v>
      </c>
      <c r="SNP36" s="548">
        <f>SUM($J$22:SNP33)-1</f>
        <v>4.7269999999999985</v>
      </c>
      <c r="SNQ36" s="548">
        <f>SUM($J$22:SNQ33)-1</f>
        <v>4.7269999999999985</v>
      </c>
      <c r="SNR36" s="548">
        <f>SUM($J$22:SNR33)-1</f>
        <v>4.7269999999999985</v>
      </c>
      <c r="SNS36" s="548">
        <f>SUM($J$22:SNS33)-1</f>
        <v>4.7269999999999985</v>
      </c>
      <c r="SNT36" s="548">
        <f>SUM($J$22:SNT33)-1</f>
        <v>4.7269999999999985</v>
      </c>
      <c r="SNU36" s="548">
        <f>SUM($J$22:SNU33)-1</f>
        <v>4.7269999999999985</v>
      </c>
      <c r="SNV36" s="548">
        <f>SUM($J$22:SNV33)-1</f>
        <v>4.7269999999999985</v>
      </c>
      <c r="SNW36" s="548">
        <f>SUM($J$22:SNW33)-1</f>
        <v>4.7269999999999985</v>
      </c>
      <c r="SNX36" s="548">
        <f>SUM($J$22:SNX33)-1</f>
        <v>4.7269999999999985</v>
      </c>
      <c r="SNY36" s="548">
        <f>SUM($J$22:SNY33)-1</f>
        <v>4.7269999999999985</v>
      </c>
      <c r="SNZ36" s="548">
        <f>SUM($J$22:SNZ33)-1</f>
        <v>4.7269999999999985</v>
      </c>
      <c r="SOA36" s="548">
        <f>SUM($J$22:SOA33)-1</f>
        <v>4.7269999999999985</v>
      </c>
      <c r="SOB36" s="548">
        <f>SUM($J$22:SOB33)-1</f>
        <v>4.7269999999999985</v>
      </c>
      <c r="SOC36" s="548">
        <f>SUM($J$22:SOC33)-1</f>
        <v>4.7269999999999985</v>
      </c>
      <c r="SOD36" s="548">
        <f>SUM($J$22:SOD33)-1</f>
        <v>4.7269999999999985</v>
      </c>
      <c r="SOE36" s="548">
        <f>SUM($J$22:SOE33)-1</f>
        <v>4.7269999999999985</v>
      </c>
      <c r="SOF36" s="548">
        <f>SUM($J$22:SOF33)-1</f>
        <v>4.7269999999999985</v>
      </c>
      <c r="SOG36" s="548">
        <f>SUM($J$22:SOG33)-1</f>
        <v>4.7269999999999985</v>
      </c>
      <c r="SOH36" s="548">
        <f>SUM($J$22:SOH33)-1</f>
        <v>4.7269999999999985</v>
      </c>
      <c r="SOI36" s="548">
        <f>SUM($J$22:SOI33)-1</f>
        <v>4.7269999999999985</v>
      </c>
      <c r="SOJ36" s="548">
        <f>SUM($J$22:SOJ33)-1</f>
        <v>4.7269999999999985</v>
      </c>
      <c r="SOK36" s="548">
        <f>SUM($J$22:SOK33)-1</f>
        <v>4.7269999999999985</v>
      </c>
      <c r="SOL36" s="548">
        <f>SUM($J$22:SOL33)-1</f>
        <v>4.7269999999999985</v>
      </c>
      <c r="SOM36" s="548">
        <f>SUM($J$22:SOM33)-1</f>
        <v>4.7269999999999985</v>
      </c>
      <c r="SON36" s="548">
        <f>SUM($J$22:SON33)-1</f>
        <v>4.7269999999999985</v>
      </c>
      <c r="SOO36" s="548">
        <f>SUM($J$22:SOO33)-1</f>
        <v>4.7269999999999985</v>
      </c>
      <c r="SOP36" s="548">
        <f>SUM($J$22:SOP33)-1</f>
        <v>4.7269999999999985</v>
      </c>
      <c r="SOQ36" s="548">
        <f>SUM($J$22:SOQ33)-1</f>
        <v>4.7269999999999985</v>
      </c>
      <c r="SOR36" s="548">
        <f>SUM($J$22:SOR33)-1</f>
        <v>4.7269999999999985</v>
      </c>
      <c r="SOS36" s="548">
        <f>SUM($J$22:SOS33)-1</f>
        <v>4.7269999999999985</v>
      </c>
      <c r="SOT36" s="548">
        <f>SUM($J$22:SOT33)-1</f>
        <v>4.7269999999999985</v>
      </c>
      <c r="SOU36" s="548">
        <f>SUM($J$22:SOU33)-1</f>
        <v>4.7269999999999985</v>
      </c>
      <c r="SOV36" s="548">
        <f>SUM($J$22:SOV33)-1</f>
        <v>4.7269999999999985</v>
      </c>
      <c r="SOW36" s="548">
        <f>SUM($J$22:SOW33)-1</f>
        <v>4.7269999999999985</v>
      </c>
      <c r="SOX36" s="548">
        <f>SUM($J$22:SOX33)-1</f>
        <v>4.7269999999999985</v>
      </c>
      <c r="SOY36" s="548">
        <f>SUM($J$22:SOY33)-1</f>
        <v>4.7269999999999985</v>
      </c>
      <c r="SOZ36" s="548">
        <f>SUM($J$22:SOZ33)-1</f>
        <v>4.7269999999999985</v>
      </c>
      <c r="SPA36" s="548">
        <f>SUM($J$22:SPA33)-1</f>
        <v>4.7269999999999985</v>
      </c>
      <c r="SPB36" s="548">
        <f>SUM($J$22:SPB33)-1</f>
        <v>4.7269999999999985</v>
      </c>
      <c r="SPC36" s="548">
        <f>SUM($J$22:SPC33)-1</f>
        <v>4.7269999999999985</v>
      </c>
      <c r="SPD36" s="548">
        <f>SUM($J$22:SPD33)-1</f>
        <v>4.7269999999999985</v>
      </c>
      <c r="SPE36" s="548">
        <f>SUM($J$22:SPE33)-1</f>
        <v>4.7269999999999985</v>
      </c>
      <c r="SPF36" s="548">
        <f>SUM($J$22:SPF33)-1</f>
        <v>4.7269999999999985</v>
      </c>
      <c r="SPG36" s="548">
        <f>SUM($J$22:SPG33)-1</f>
        <v>4.7269999999999985</v>
      </c>
      <c r="SPH36" s="548">
        <f>SUM($J$22:SPH33)-1</f>
        <v>4.7269999999999985</v>
      </c>
      <c r="SPI36" s="548">
        <f>SUM($J$22:SPI33)-1</f>
        <v>4.7269999999999985</v>
      </c>
      <c r="SPJ36" s="548">
        <f>SUM($J$22:SPJ33)-1</f>
        <v>4.7269999999999985</v>
      </c>
      <c r="SPK36" s="548">
        <f>SUM($J$22:SPK33)-1</f>
        <v>4.7269999999999985</v>
      </c>
      <c r="SPL36" s="548">
        <f>SUM($J$22:SPL33)-1</f>
        <v>4.7269999999999985</v>
      </c>
      <c r="SPM36" s="548">
        <f>SUM($J$22:SPM33)-1</f>
        <v>4.7269999999999985</v>
      </c>
      <c r="SPN36" s="548">
        <f>SUM($J$22:SPN33)-1</f>
        <v>4.7269999999999985</v>
      </c>
      <c r="SPO36" s="548">
        <f>SUM($J$22:SPO33)-1</f>
        <v>4.7269999999999985</v>
      </c>
      <c r="SPP36" s="548">
        <f>SUM($J$22:SPP33)-1</f>
        <v>4.7269999999999985</v>
      </c>
      <c r="SPQ36" s="548">
        <f>SUM($J$22:SPQ33)-1</f>
        <v>4.7269999999999985</v>
      </c>
      <c r="SPR36" s="548">
        <f>SUM($J$22:SPR33)-1</f>
        <v>4.7269999999999985</v>
      </c>
      <c r="SPS36" s="548">
        <f>SUM($J$22:SPS33)-1</f>
        <v>4.7269999999999985</v>
      </c>
      <c r="SPT36" s="548">
        <f>SUM($J$22:SPT33)-1</f>
        <v>4.7269999999999985</v>
      </c>
      <c r="SPU36" s="548">
        <f>SUM($J$22:SPU33)-1</f>
        <v>4.7269999999999985</v>
      </c>
      <c r="SPV36" s="548">
        <f>SUM($J$22:SPV33)-1</f>
        <v>4.7269999999999985</v>
      </c>
      <c r="SPW36" s="548">
        <f>SUM($J$22:SPW33)-1</f>
        <v>4.7269999999999985</v>
      </c>
      <c r="SPX36" s="548">
        <f>SUM($J$22:SPX33)-1</f>
        <v>4.7269999999999985</v>
      </c>
      <c r="SPY36" s="548">
        <f>SUM($J$22:SPY33)-1</f>
        <v>4.7269999999999985</v>
      </c>
      <c r="SPZ36" s="548">
        <f>SUM($J$22:SPZ33)-1</f>
        <v>4.7269999999999985</v>
      </c>
      <c r="SQA36" s="548">
        <f>SUM($J$22:SQA33)-1</f>
        <v>4.7269999999999985</v>
      </c>
      <c r="SQB36" s="548">
        <f>SUM($J$22:SQB33)-1</f>
        <v>4.7269999999999985</v>
      </c>
      <c r="SQC36" s="548">
        <f>SUM($J$22:SQC33)-1</f>
        <v>4.7269999999999985</v>
      </c>
      <c r="SQD36" s="548">
        <f>SUM($J$22:SQD33)-1</f>
        <v>4.7269999999999985</v>
      </c>
      <c r="SQE36" s="548">
        <f>SUM($J$22:SQE33)-1</f>
        <v>4.7269999999999985</v>
      </c>
      <c r="SQF36" s="548">
        <f>SUM($J$22:SQF33)-1</f>
        <v>4.7269999999999985</v>
      </c>
      <c r="SQG36" s="548">
        <f>SUM($J$22:SQG33)-1</f>
        <v>4.7269999999999985</v>
      </c>
      <c r="SQH36" s="548">
        <f>SUM($J$22:SQH33)-1</f>
        <v>4.7269999999999985</v>
      </c>
      <c r="SQI36" s="548">
        <f>SUM($J$22:SQI33)-1</f>
        <v>4.7269999999999985</v>
      </c>
      <c r="SQJ36" s="548">
        <f>SUM($J$22:SQJ33)-1</f>
        <v>4.7269999999999985</v>
      </c>
      <c r="SQK36" s="548">
        <f>SUM($J$22:SQK33)-1</f>
        <v>4.7269999999999985</v>
      </c>
      <c r="SQL36" s="548">
        <f>SUM($J$22:SQL33)-1</f>
        <v>4.7269999999999985</v>
      </c>
      <c r="SQM36" s="548">
        <f>SUM($J$22:SQM33)-1</f>
        <v>4.7269999999999985</v>
      </c>
      <c r="SQN36" s="548">
        <f>SUM($J$22:SQN33)-1</f>
        <v>4.7269999999999985</v>
      </c>
      <c r="SQO36" s="548">
        <f>SUM($J$22:SQO33)-1</f>
        <v>4.7269999999999985</v>
      </c>
      <c r="SQP36" s="548">
        <f>SUM($J$22:SQP33)-1</f>
        <v>4.7269999999999985</v>
      </c>
      <c r="SQQ36" s="548">
        <f>SUM($J$22:SQQ33)-1</f>
        <v>4.7269999999999985</v>
      </c>
      <c r="SQR36" s="548">
        <f>SUM($J$22:SQR33)-1</f>
        <v>4.7269999999999985</v>
      </c>
      <c r="SQS36" s="548">
        <f>SUM($J$22:SQS33)-1</f>
        <v>4.7269999999999985</v>
      </c>
      <c r="SQT36" s="548">
        <f>SUM($J$22:SQT33)-1</f>
        <v>4.7269999999999985</v>
      </c>
      <c r="SQU36" s="548">
        <f>SUM($J$22:SQU33)-1</f>
        <v>4.7269999999999985</v>
      </c>
      <c r="SQV36" s="548">
        <f>SUM($J$22:SQV33)-1</f>
        <v>4.7269999999999985</v>
      </c>
      <c r="SQW36" s="548">
        <f>SUM($J$22:SQW33)-1</f>
        <v>4.7269999999999985</v>
      </c>
      <c r="SQX36" s="548">
        <f>SUM($J$22:SQX33)-1</f>
        <v>4.7269999999999985</v>
      </c>
      <c r="SQY36" s="548">
        <f>SUM($J$22:SQY33)-1</f>
        <v>4.7269999999999985</v>
      </c>
      <c r="SQZ36" s="548">
        <f>SUM($J$22:SQZ33)-1</f>
        <v>4.7269999999999985</v>
      </c>
      <c r="SRA36" s="548">
        <f>SUM($J$22:SRA33)-1</f>
        <v>4.7269999999999985</v>
      </c>
      <c r="SRB36" s="548">
        <f>SUM($J$22:SRB33)-1</f>
        <v>4.7269999999999985</v>
      </c>
      <c r="SRC36" s="548">
        <f>SUM($J$22:SRC33)-1</f>
        <v>4.7269999999999985</v>
      </c>
      <c r="SRD36" s="548">
        <f>SUM($J$22:SRD33)-1</f>
        <v>4.7269999999999985</v>
      </c>
      <c r="SRE36" s="548">
        <f>SUM($J$22:SRE33)-1</f>
        <v>4.7269999999999985</v>
      </c>
      <c r="SRF36" s="548">
        <f>SUM($J$22:SRF33)-1</f>
        <v>4.7269999999999985</v>
      </c>
      <c r="SRG36" s="548">
        <f>SUM($J$22:SRG33)-1</f>
        <v>4.7269999999999985</v>
      </c>
      <c r="SRH36" s="548">
        <f>SUM($J$22:SRH33)-1</f>
        <v>4.7269999999999985</v>
      </c>
      <c r="SRI36" s="548">
        <f>SUM($J$22:SRI33)-1</f>
        <v>4.7269999999999985</v>
      </c>
      <c r="SRJ36" s="548">
        <f>SUM($J$22:SRJ33)-1</f>
        <v>4.7269999999999985</v>
      </c>
      <c r="SRK36" s="548">
        <f>SUM($J$22:SRK33)-1</f>
        <v>4.7269999999999985</v>
      </c>
      <c r="SRL36" s="548">
        <f>SUM($J$22:SRL33)-1</f>
        <v>4.7269999999999985</v>
      </c>
      <c r="SRM36" s="548">
        <f>SUM($J$22:SRM33)-1</f>
        <v>4.7269999999999985</v>
      </c>
      <c r="SRN36" s="548">
        <f>SUM($J$22:SRN33)-1</f>
        <v>4.7269999999999985</v>
      </c>
      <c r="SRO36" s="548">
        <f>SUM($J$22:SRO33)-1</f>
        <v>4.7269999999999985</v>
      </c>
      <c r="SRP36" s="548">
        <f>SUM($J$22:SRP33)-1</f>
        <v>4.7269999999999985</v>
      </c>
      <c r="SRQ36" s="548">
        <f>SUM($J$22:SRQ33)-1</f>
        <v>4.7269999999999985</v>
      </c>
      <c r="SRR36" s="548">
        <f>SUM($J$22:SRR33)-1</f>
        <v>4.7269999999999985</v>
      </c>
      <c r="SRS36" s="548">
        <f>SUM($J$22:SRS33)-1</f>
        <v>4.7269999999999985</v>
      </c>
      <c r="SRT36" s="548">
        <f>SUM($J$22:SRT33)-1</f>
        <v>4.7269999999999985</v>
      </c>
      <c r="SRU36" s="548">
        <f>SUM($J$22:SRU33)-1</f>
        <v>4.7269999999999985</v>
      </c>
      <c r="SRV36" s="548">
        <f>SUM($J$22:SRV33)-1</f>
        <v>4.7269999999999985</v>
      </c>
      <c r="SRW36" s="548">
        <f>SUM($J$22:SRW33)-1</f>
        <v>4.7269999999999985</v>
      </c>
      <c r="SRX36" s="548">
        <f>SUM($J$22:SRX33)-1</f>
        <v>4.7269999999999985</v>
      </c>
      <c r="SRY36" s="548">
        <f>SUM($J$22:SRY33)-1</f>
        <v>4.7269999999999985</v>
      </c>
      <c r="SRZ36" s="548">
        <f>SUM($J$22:SRZ33)-1</f>
        <v>4.7269999999999985</v>
      </c>
      <c r="SSA36" s="548">
        <f>SUM($J$22:SSA33)-1</f>
        <v>4.7269999999999985</v>
      </c>
      <c r="SSB36" s="548">
        <f>SUM($J$22:SSB33)-1</f>
        <v>4.7269999999999985</v>
      </c>
      <c r="SSC36" s="548">
        <f>SUM($J$22:SSC33)-1</f>
        <v>4.7269999999999985</v>
      </c>
      <c r="SSD36" s="548">
        <f>SUM($J$22:SSD33)-1</f>
        <v>4.7269999999999985</v>
      </c>
      <c r="SSE36" s="548">
        <f>SUM($J$22:SSE33)-1</f>
        <v>4.7269999999999985</v>
      </c>
      <c r="SSF36" s="548">
        <f>SUM($J$22:SSF33)-1</f>
        <v>4.7269999999999985</v>
      </c>
      <c r="SSG36" s="548">
        <f>SUM($J$22:SSG33)-1</f>
        <v>4.7269999999999985</v>
      </c>
      <c r="SSH36" s="548">
        <f>SUM($J$22:SSH33)-1</f>
        <v>4.7269999999999985</v>
      </c>
      <c r="SSI36" s="548">
        <f>SUM($J$22:SSI33)-1</f>
        <v>4.7269999999999985</v>
      </c>
      <c r="SSJ36" s="548">
        <f>SUM($J$22:SSJ33)-1</f>
        <v>4.7269999999999985</v>
      </c>
      <c r="SSK36" s="548">
        <f>SUM($J$22:SSK33)-1</f>
        <v>4.7269999999999985</v>
      </c>
      <c r="SSL36" s="548">
        <f>SUM($J$22:SSL33)-1</f>
        <v>4.7269999999999985</v>
      </c>
      <c r="SSM36" s="548">
        <f>SUM($J$22:SSM33)-1</f>
        <v>4.7269999999999985</v>
      </c>
      <c r="SSN36" s="548">
        <f>SUM($J$22:SSN33)-1</f>
        <v>4.7269999999999985</v>
      </c>
      <c r="SSO36" s="548">
        <f>SUM($J$22:SSO33)-1</f>
        <v>4.7269999999999985</v>
      </c>
      <c r="SSP36" s="548">
        <f>SUM($J$22:SSP33)-1</f>
        <v>4.7269999999999985</v>
      </c>
      <c r="SSQ36" s="548">
        <f>SUM($J$22:SSQ33)-1</f>
        <v>4.7269999999999985</v>
      </c>
      <c r="SSR36" s="548">
        <f>SUM($J$22:SSR33)-1</f>
        <v>4.7269999999999985</v>
      </c>
      <c r="SSS36" s="548">
        <f>SUM($J$22:SSS33)-1</f>
        <v>4.7269999999999985</v>
      </c>
      <c r="SST36" s="548">
        <f>SUM($J$22:SST33)-1</f>
        <v>4.7269999999999985</v>
      </c>
      <c r="SSU36" s="548">
        <f>SUM($J$22:SSU33)-1</f>
        <v>4.7269999999999985</v>
      </c>
      <c r="SSV36" s="548">
        <f>SUM($J$22:SSV33)-1</f>
        <v>4.7269999999999985</v>
      </c>
      <c r="SSW36" s="548">
        <f>SUM($J$22:SSW33)-1</f>
        <v>4.7269999999999985</v>
      </c>
      <c r="SSX36" s="548">
        <f>SUM($J$22:SSX33)-1</f>
        <v>4.7269999999999985</v>
      </c>
      <c r="SSY36" s="548">
        <f>SUM($J$22:SSY33)-1</f>
        <v>4.7269999999999985</v>
      </c>
      <c r="SSZ36" s="548">
        <f>SUM($J$22:SSZ33)-1</f>
        <v>4.7269999999999985</v>
      </c>
      <c r="STA36" s="548">
        <f>SUM($J$22:STA33)-1</f>
        <v>4.7269999999999985</v>
      </c>
      <c r="STB36" s="548">
        <f>SUM($J$22:STB33)-1</f>
        <v>4.7269999999999985</v>
      </c>
      <c r="STC36" s="548">
        <f>SUM($J$22:STC33)-1</f>
        <v>4.7269999999999985</v>
      </c>
      <c r="STD36" s="548">
        <f>SUM($J$22:STD33)-1</f>
        <v>4.7269999999999985</v>
      </c>
      <c r="STE36" s="548">
        <f>SUM($J$22:STE33)-1</f>
        <v>4.7269999999999985</v>
      </c>
      <c r="STF36" s="548">
        <f>SUM($J$22:STF33)-1</f>
        <v>4.7269999999999985</v>
      </c>
      <c r="STG36" s="548">
        <f>SUM($J$22:STG33)-1</f>
        <v>4.7269999999999985</v>
      </c>
      <c r="STH36" s="548">
        <f>SUM($J$22:STH33)-1</f>
        <v>4.7269999999999985</v>
      </c>
      <c r="STI36" s="548">
        <f>SUM($J$22:STI33)-1</f>
        <v>4.7269999999999985</v>
      </c>
      <c r="STJ36" s="548">
        <f>SUM($J$22:STJ33)-1</f>
        <v>4.7269999999999985</v>
      </c>
      <c r="STK36" s="548">
        <f>SUM($J$22:STK33)-1</f>
        <v>4.7269999999999985</v>
      </c>
      <c r="STL36" s="548">
        <f>SUM($J$22:STL33)-1</f>
        <v>4.7269999999999985</v>
      </c>
      <c r="STM36" s="548">
        <f>SUM($J$22:STM33)-1</f>
        <v>4.7269999999999985</v>
      </c>
      <c r="STN36" s="548">
        <f>SUM($J$22:STN33)-1</f>
        <v>4.7269999999999985</v>
      </c>
      <c r="STO36" s="548">
        <f>SUM($J$22:STO33)-1</f>
        <v>4.7269999999999985</v>
      </c>
      <c r="STP36" s="548">
        <f>SUM($J$22:STP33)-1</f>
        <v>4.7269999999999985</v>
      </c>
      <c r="STQ36" s="548">
        <f>SUM($J$22:STQ33)-1</f>
        <v>4.7269999999999985</v>
      </c>
      <c r="STR36" s="548">
        <f>SUM($J$22:STR33)-1</f>
        <v>4.7269999999999985</v>
      </c>
      <c r="STS36" s="548">
        <f>SUM($J$22:STS33)-1</f>
        <v>4.7269999999999985</v>
      </c>
      <c r="STT36" s="548">
        <f>SUM($J$22:STT33)-1</f>
        <v>4.7269999999999985</v>
      </c>
      <c r="STU36" s="548">
        <f>SUM($J$22:STU33)-1</f>
        <v>4.7269999999999985</v>
      </c>
      <c r="STV36" s="548">
        <f>SUM($J$22:STV33)-1</f>
        <v>4.7269999999999985</v>
      </c>
      <c r="STW36" s="548">
        <f>SUM($J$22:STW33)-1</f>
        <v>4.7269999999999985</v>
      </c>
      <c r="STX36" s="548">
        <f>SUM($J$22:STX33)-1</f>
        <v>4.7269999999999985</v>
      </c>
      <c r="STY36" s="548">
        <f>SUM($J$22:STY33)-1</f>
        <v>4.7269999999999985</v>
      </c>
      <c r="STZ36" s="548">
        <f>SUM($J$22:STZ33)-1</f>
        <v>4.7269999999999985</v>
      </c>
      <c r="SUA36" s="548">
        <f>SUM($J$22:SUA33)-1</f>
        <v>4.7269999999999985</v>
      </c>
      <c r="SUB36" s="548">
        <f>SUM($J$22:SUB33)-1</f>
        <v>4.7269999999999985</v>
      </c>
      <c r="SUC36" s="548">
        <f>SUM($J$22:SUC33)-1</f>
        <v>4.7269999999999985</v>
      </c>
      <c r="SUD36" s="548">
        <f>SUM($J$22:SUD33)-1</f>
        <v>4.7269999999999985</v>
      </c>
      <c r="SUE36" s="548">
        <f>SUM($J$22:SUE33)-1</f>
        <v>4.7269999999999985</v>
      </c>
      <c r="SUF36" s="548">
        <f>SUM($J$22:SUF33)-1</f>
        <v>4.7269999999999985</v>
      </c>
      <c r="SUG36" s="548">
        <f>SUM($J$22:SUG33)-1</f>
        <v>4.7269999999999985</v>
      </c>
      <c r="SUH36" s="548">
        <f>SUM($J$22:SUH33)-1</f>
        <v>4.7269999999999985</v>
      </c>
      <c r="SUI36" s="548">
        <f>SUM($J$22:SUI33)-1</f>
        <v>4.7269999999999985</v>
      </c>
      <c r="SUJ36" s="548">
        <f>SUM($J$22:SUJ33)-1</f>
        <v>4.7269999999999985</v>
      </c>
      <c r="SUK36" s="548">
        <f>SUM($J$22:SUK33)-1</f>
        <v>4.7269999999999985</v>
      </c>
      <c r="SUL36" s="548">
        <f>SUM($J$22:SUL33)-1</f>
        <v>4.7269999999999985</v>
      </c>
      <c r="SUM36" s="548">
        <f>SUM($J$22:SUM33)-1</f>
        <v>4.7269999999999985</v>
      </c>
      <c r="SUN36" s="548">
        <f>SUM($J$22:SUN33)-1</f>
        <v>4.7269999999999985</v>
      </c>
      <c r="SUO36" s="548">
        <f>SUM($J$22:SUO33)-1</f>
        <v>4.7269999999999985</v>
      </c>
      <c r="SUP36" s="548">
        <f>SUM($J$22:SUP33)-1</f>
        <v>4.7269999999999985</v>
      </c>
      <c r="SUQ36" s="548">
        <f>SUM($J$22:SUQ33)-1</f>
        <v>4.7269999999999985</v>
      </c>
      <c r="SUR36" s="548">
        <f>SUM($J$22:SUR33)-1</f>
        <v>4.7269999999999985</v>
      </c>
      <c r="SUS36" s="548">
        <f>SUM($J$22:SUS33)-1</f>
        <v>4.7269999999999985</v>
      </c>
      <c r="SUT36" s="548">
        <f>SUM($J$22:SUT33)-1</f>
        <v>4.7269999999999985</v>
      </c>
      <c r="SUU36" s="548">
        <f>SUM($J$22:SUU33)-1</f>
        <v>4.7269999999999985</v>
      </c>
      <c r="SUV36" s="548">
        <f>SUM($J$22:SUV33)-1</f>
        <v>4.7269999999999985</v>
      </c>
      <c r="SUW36" s="548">
        <f>SUM($J$22:SUW33)-1</f>
        <v>4.7269999999999985</v>
      </c>
      <c r="SUX36" s="548">
        <f>SUM($J$22:SUX33)-1</f>
        <v>4.7269999999999985</v>
      </c>
      <c r="SUY36" s="548">
        <f>SUM($J$22:SUY33)-1</f>
        <v>4.7269999999999985</v>
      </c>
      <c r="SUZ36" s="548">
        <f>SUM($J$22:SUZ33)-1</f>
        <v>4.7269999999999985</v>
      </c>
      <c r="SVA36" s="548">
        <f>SUM($J$22:SVA33)-1</f>
        <v>4.7269999999999985</v>
      </c>
      <c r="SVB36" s="548">
        <f>SUM($J$22:SVB33)-1</f>
        <v>4.7269999999999985</v>
      </c>
      <c r="SVC36" s="548">
        <f>SUM($J$22:SVC33)-1</f>
        <v>4.7269999999999985</v>
      </c>
      <c r="SVD36" s="548">
        <f>SUM($J$22:SVD33)-1</f>
        <v>4.7269999999999985</v>
      </c>
      <c r="SVE36" s="548">
        <f>SUM($J$22:SVE33)-1</f>
        <v>4.7269999999999985</v>
      </c>
      <c r="SVF36" s="548">
        <f>SUM($J$22:SVF33)-1</f>
        <v>4.7269999999999985</v>
      </c>
      <c r="SVG36" s="548">
        <f>SUM($J$22:SVG33)-1</f>
        <v>4.7269999999999985</v>
      </c>
      <c r="SVH36" s="548">
        <f>SUM($J$22:SVH33)-1</f>
        <v>4.7269999999999985</v>
      </c>
      <c r="SVI36" s="548">
        <f>SUM($J$22:SVI33)-1</f>
        <v>4.7269999999999985</v>
      </c>
      <c r="SVJ36" s="548">
        <f>SUM($J$22:SVJ33)-1</f>
        <v>4.7269999999999985</v>
      </c>
      <c r="SVK36" s="548">
        <f>SUM($J$22:SVK33)-1</f>
        <v>4.7269999999999985</v>
      </c>
      <c r="SVL36" s="548">
        <f>SUM($J$22:SVL33)-1</f>
        <v>4.7269999999999985</v>
      </c>
      <c r="SVM36" s="548">
        <f>SUM($J$22:SVM33)-1</f>
        <v>4.7269999999999985</v>
      </c>
      <c r="SVN36" s="548">
        <f>SUM($J$22:SVN33)-1</f>
        <v>4.7269999999999985</v>
      </c>
      <c r="SVO36" s="548">
        <f>SUM($J$22:SVO33)-1</f>
        <v>4.7269999999999985</v>
      </c>
      <c r="SVP36" s="548">
        <f>SUM($J$22:SVP33)-1</f>
        <v>4.7269999999999985</v>
      </c>
      <c r="SVQ36" s="548">
        <f>SUM($J$22:SVQ33)-1</f>
        <v>4.7269999999999985</v>
      </c>
      <c r="SVR36" s="548">
        <f>SUM($J$22:SVR33)-1</f>
        <v>4.7269999999999985</v>
      </c>
      <c r="SVS36" s="548">
        <f>SUM($J$22:SVS33)-1</f>
        <v>4.7269999999999985</v>
      </c>
      <c r="SVT36" s="548">
        <f>SUM($J$22:SVT33)-1</f>
        <v>4.7269999999999985</v>
      </c>
      <c r="SVU36" s="548">
        <f>SUM($J$22:SVU33)-1</f>
        <v>4.7269999999999985</v>
      </c>
      <c r="SVV36" s="548">
        <f>SUM($J$22:SVV33)-1</f>
        <v>4.7269999999999985</v>
      </c>
      <c r="SVW36" s="548">
        <f>SUM($J$22:SVW33)-1</f>
        <v>4.7269999999999985</v>
      </c>
      <c r="SVX36" s="548">
        <f>SUM($J$22:SVX33)-1</f>
        <v>4.7269999999999985</v>
      </c>
      <c r="SVY36" s="548">
        <f>SUM($J$22:SVY33)-1</f>
        <v>4.7269999999999985</v>
      </c>
      <c r="SVZ36" s="548">
        <f>SUM($J$22:SVZ33)-1</f>
        <v>4.7269999999999985</v>
      </c>
      <c r="SWA36" s="548">
        <f>SUM($J$22:SWA33)-1</f>
        <v>4.7269999999999985</v>
      </c>
      <c r="SWB36" s="548">
        <f>SUM($J$22:SWB33)-1</f>
        <v>4.7269999999999985</v>
      </c>
      <c r="SWC36" s="548">
        <f>SUM($J$22:SWC33)-1</f>
        <v>4.7269999999999985</v>
      </c>
      <c r="SWD36" s="548">
        <f>SUM($J$22:SWD33)-1</f>
        <v>4.7269999999999985</v>
      </c>
      <c r="SWE36" s="548">
        <f>SUM($J$22:SWE33)-1</f>
        <v>4.7269999999999985</v>
      </c>
      <c r="SWF36" s="548">
        <f>SUM($J$22:SWF33)-1</f>
        <v>4.7269999999999985</v>
      </c>
      <c r="SWG36" s="548">
        <f>SUM($J$22:SWG33)-1</f>
        <v>4.7269999999999985</v>
      </c>
      <c r="SWH36" s="548">
        <f>SUM($J$22:SWH33)-1</f>
        <v>4.7269999999999985</v>
      </c>
      <c r="SWI36" s="548">
        <f>SUM($J$22:SWI33)-1</f>
        <v>4.7269999999999985</v>
      </c>
      <c r="SWJ36" s="548">
        <f>SUM($J$22:SWJ33)-1</f>
        <v>4.7269999999999985</v>
      </c>
      <c r="SWK36" s="548">
        <f>SUM($J$22:SWK33)-1</f>
        <v>4.7269999999999985</v>
      </c>
      <c r="SWL36" s="548">
        <f>SUM($J$22:SWL33)-1</f>
        <v>4.7269999999999985</v>
      </c>
      <c r="SWM36" s="548">
        <f>SUM($J$22:SWM33)-1</f>
        <v>4.7269999999999985</v>
      </c>
      <c r="SWN36" s="548">
        <f>SUM($J$22:SWN33)-1</f>
        <v>4.7269999999999985</v>
      </c>
      <c r="SWO36" s="548">
        <f>SUM($J$22:SWO33)-1</f>
        <v>4.7269999999999985</v>
      </c>
      <c r="SWP36" s="548">
        <f>SUM($J$22:SWP33)-1</f>
        <v>4.7269999999999985</v>
      </c>
      <c r="SWQ36" s="548">
        <f>SUM($J$22:SWQ33)-1</f>
        <v>4.7269999999999985</v>
      </c>
      <c r="SWR36" s="548">
        <f>SUM($J$22:SWR33)-1</f>
        <v>4.7269999999999985</v>
      </c>
      <c r="SWS36" s="548">
        <f>SUM($J$22:SWS33)-1</f>
        <v>4.7269999999999985</v>
      </c>
      <c r="SWT36" s="548">
        <f>SUM($J$22:SWT33)-1</f>
        <v>4.7269999999999985</v>
      </c>
      <c r="SWU36" s="548">
        <f>SUM($J$22:SWU33)-1</f>
        <v>4.7269999999999985</v>
      </c>
      <c r="SWV36" s="548">
        <f>SUM($J$22:SWV33)-1</f>
        <v>4.7269999999999985</v>
      </c>
      <c r="SWW36" s="548">
        <f>SUM($J$22:SWW33)-1</f>
        <v>4.7269999999999985</v>
      </c>
      <c r="SWX36" s="548">
        <f>SUM($J$22:SWX33)-1</f>
        <v>4.7269999999999985</v>
      </c>
      <c r="SWY36" s="548">
        <f>SUM($J$22:SWY33)-1</f>
        <v>4.7269999999999985</v>
      </c>
      <c r="SWZ36" s="548">
        <f>SUM($J$22:SWZ33)-1</f>
        <v>4.7269999999999985</v>
      </c>
      <c r="SXA36" s="548">
        <f>SUM($J$22:SXA33)-1</f>
        <v>4.7269999999999985</v>
      </c>
      <c r="SXB36" s="548">
        <f>SUM($J$22:SXB33)-1</f>
        <v>4.7269999999999985</v>
      </c>
      <c r="SXC36" s="548">
        <f>SUM($J$22:SXC33)-1</f>
        <v>4.7269999999999985</v>
      </c>
      <c r="SXD36" s="548">
        <f>SUM($J$22:SXD33)-1</f>
        <v>4.7269999999999985</v>
      </c>
      <c r="SXE36" s="548">
        <f>SUM($J$22:SXE33)-1</f>
        <v>4.7269999999999985</v>
      </c>
      <c r="SXF36" s="548">
        <f>SUM($J$22:SXF33)-1</f>
        <v>4.7269999999999985</v>
      </c>
      <c r="SXG36" s="548">
        <f>SUM($J$22:SXG33)-1</f>
        <v>4.7269999999999985</v>
      </c>
      <c r="SXH36" s="548">
        <f>SUM($J$22:SXH33)-1</f>
        <v>4.7269999999999985</v>
      </c>
      <c r="SXI36" s="548">
        <f>SUM($J$22:SXI33)-1</f>
        <v>4.7269999999999985</v>
      </c>
      <c r="SXJ36" s="548">
        <f>SUM($J$22:SXJ33)-1</f>
        <v>4.7269999999999985</v>
      </c>
      <c r="SXK36" s="548">
        <f>SUM($J$22:SXK33)-1</f>
        <v>4.7269999999999985</v>
      </c>
      <c r="SXL36" s="548">
        <f>SUM($J$22:SXL33)-1</f>
        <v>4.7269999999999985</v>
      </c>
      <c r="SXM36" s="548">
        <f>SUM($J$22:SXM33)-1</f>
        <v>4.7269999999999985</v>
      </c>
      <c r="SXN36" s="548">
        <f>SUM($J$22:SXN33)-1</f>
        <v>4.7269999999999985</v>
      </c>
      <c r="SXO36" s="548">
        <f>SUM($J$22:SXO33)-1</f>
        <v>4.7269999999999985</v>
      </c>
      <c r="SXP36" s="548">
        <f>SUM($J$22:SXP33)-1</f>
        <v>4.7269999999999985</v>
      </c>
      <c r="SXQ36" s="548">
        <f>SUM($J$22:SXQ33)-1</f>
        <v>4.7269999999999985</v>
      </c>
      <c r="SXR36" s="548">
        <f>SUM($J$22:SXR33)-1</f>
        <v>4.7269999999999985</v>
      </c>
      <c r="SXS36" s="548">
        <f>SUM($J$22:SXS33)-1</f>
        <v>4.7269999999999985</v>
      </c>
      <c r="SXT36" s="548">
        <f>SUM($J$22:SXT33)-1</f>
        <v>4.7269999999999985</v>
      </c>
      <c r="SXU36" s="548">
        <f>SUM($J$22:SXU33)-1</f>
        <v>4.7269999999999985</v>
      </c>
      <c r="SXV36" s="548">
        <f>SUM($J$22:SXV33)-1</f>
        <v>4.7269999999999985</v>
      </c>
      <c r="SXW36" s="548">
        <f>SUM($J$22:SXW33)-1</f>
        <v>4.7269999999999985</v>
      </c>
      <c r="SXX36" s="548">
        <f>SUM($J$22:SXX33)-1</f>
        <v>4.7269999999999985</v>
      </c>
      <c r="SXY36" s="548">
        <f>SUM($J$22:SXY33)-1</f>
        <v>4.7269999999999985</v>
      </c>
      <c r="SXZ36" s="548">
        <f>SUM($J$22:SXZ33)-1</f>
        <v>4.7269999999999985</v>
      </c>
      <c r="SYA36" s="548">
        <f>SUM($J$22:SYA33)-1</f>
        <v>4.7269999999999985</v>
      </c>
      <c r="SYB36" s="548">
        <f>SUM($J$22:SYB33)-1</f>
        <v>4.7269999999999985</v>
      </c>
      <c r="SYC36" s="548">
        <f>SUM($J$22:SYC33)-1</f>
        <v>4.7269999999999985</v>
      </c>
      <c r="SYD36" s="548">
        <f>SUM($J$22:SYD33)-1</f>
        <v>4.7269999999999985</v>
      </c>
      <c r="SYE36" s="548">
        <f>SUM($J$22:SYE33)-1</f>
        <v>4.7269999999999985</v>
      </c>
      <c r="SYF36" s="548">
        <f>SUM($J$22:SYF33)-1</f>
        <v>4.7269999999999985</v>
      </c>
      <c r="SYG36" s="548">
        <f>SUM($J$22:SYG33)-1</f>
        <v>4.7269999999999985</v>
      </c>
      <c r="SYH36" s="548">
        <f>SUM($J$22:SYH33)-1</f>
        <v>4.7269999999999985</v>
      </c>
      <c r="SYI36" s="548">
        <f>SUM($J$22:SYI33)-1</f>
        <v>4.7269999999999985</v>
      </c>
      <c r="SYJ36" s="548">
        <f>SUM($J$22:SYJ33)-1</f>
        <v>4.7269999999999985</v>
      </c>
      <c r="SYK36" s="548">
        <f>SUM($J$22:SYK33)-1</f>
        <v>4.7269999999999985</v>
      </c>
      <c r="SYL36" s="548">
        <f>SUM($J$22:SYL33)-1</f>
        <v>4.7269999999999985</v>
      </c>
      <c r="SYM36" s="548">
        <f>SUM($J$22:SYM33)-1</f>
        <v>4.7269999999999985</v>
      </c>
      <c r="SYN36" s="548">
        <f>SUM($J$22:SYN33)-1</f>
        <v>4.7269999999999985</v>
      </c>
      <c r="SYO36" s="548">
        <f>SUM($J$22:SYO33)-1</f>
        <v>4.7269999999999985</v>
      </c>
      <c r="SYP36" s="548">
        <f>SUM($J$22:SYP33)-1</f>
        <v>4.7269999999999985</v>
      </c>
      <c r="SYQ36" s="548">
        <f>SUM($J$22:SYQ33)-1</f>
        <v>4.7269999999999985</v>
      </c>
      <c r="SYR36" s="548">
        <f>SUM($J$22:SYR33)-1</f>
        <v>4.7269999999999985</v>
      </c>
      <c r="SYS36" s="548">
        <f>SUM($J$22:SYS33)-1</f>
        <v>4.7269999999999985</v>
      </c>
      <c r="SYT36" s="548">
        <f>SUM($J$22:SYT33)-1</f>
        <v>4.7269999999999985</v>
      </c>
      <c r="SYU36" s="548">
        <f>SUM($J$22:SYU33)-1</f>
        <v>4.7269999999999985</v>
      </c>
      <c r="SYV36" s="548">
        <f>SUM($J$22:SYV33)-1</f>
        <v>4.7269999999999985</v>
      </c>
      <c r="SYW36" s="548">
        <f>SUM($J$22:SYW33)-1</f>
        <v>4.7269999999999985</v>
      </c>
      <c r="SYX36" s="548">
        <f>SUM($J$22:SYX33)-1</f>
        <v>4.7269999999999985</v>
      </c>
      <c r="SYY36" s="548">
        <f>SUM($J$22:SYY33)-1</f>
        <v>4.7269999999999985</v>
      </c>
      <c r="SYZ36" s="548">
        <f>SUM($J$22:SYZ33)-1</f>
        <v>4.7269999999999985</v>
      </c>
      <c r="SZA36" s="548">
        <f>SUM($J$22:SZA33)-1</f>
        <v>4.7269999999999985</v>
      </c>
      <c r="SZB36" s="548">
        <f>SUM($J$22:SZB33)-1</f>
        <v>4.7269999999999985</v>
      </c>
      <c r="SZC36" s="548">
        <f>SUM($J$22:SZC33)-1</f>
        <v>4.7269999999999985</v>
      </c>
      <c r="SZD36" s="548">
        <f>SUM($J$22:SZD33)-1</f>
        <v>4.7269999999999985</v>
      </c>
      <c r="SZE36" s="548">
        <f>SUM($J$22:SZE33)-1</f>
        <v>4.7269999999999985</v>
      </c>
      <c r="SZF36" s="548">
        <f>SUM($J$22:SZF33)-1</f>
        <v>4.7269999999999985</v>
      </c>
      <c r="SZG36" s="548">
        <f>SUM($J$22:SZG33)-1</f>
        <v>4.7269999999999985</v>
      </c>
      <c r="SZH36" s="548">
        <f>SUM($J$22:SZH33)-1</f>
        <v>4.7269999999999985</v>
      </c>
      <c r="SZI36" s="548">
        <f>SUM($J$22:SZI33)-1</f>
        <v>4.7269999999999985</v>
      </c>
      <c r="SZJ36" s="548">
        <f>SUM($J$22:SZJ33)-1</f>
        <v>4.7269999999999985</v>
      </c>
      <c r="SZK36" s="548">
        <f>SUM($J$22:SZK33)-1</f>
        <v>4.7269999999999985</v>
      </c>
      <c r="SZL36" s="548">
        <f>SUM($J$22:SZL33)-1</f>
        <v>4.7269999999999985</v>
      </c>
      <c r="SZM36" s="548">
        <f>SUM($J$22:SZM33)-1</f>
        <v>4.7269999999999985</v>
      </c>
      <c r="SZN36" s="548">
        <f>SUM($J$22:SZN33)-1</f>
        <v>4.7269999999999985</v>
      </c>
      <c r="SZO36" s="548">
        <f>SUM($J$22:SZO33)-1</f>
        <v>4.7269999999999985</v>
      </c>
      <c r="SZP36" s="548">
        <f>SUM($J$22:SZP33)-1</f>
        <v>4.7269999999999985</v>
      </c>
      <c r="SZQ36" s="548">
        <f>SUM($J$22:SZQ33)-1</f>
        <v>4.7269999999999985</v>
      </c>
      <c r="SZR36" s="548">
        <f>SUM($J$22:SZR33)-1</f>
        <v>4.7269999999999985</v>
      </c>
      <c r="SZS36" s="548">
        <f>SUM($J$22:SZS33)-1</f>
        <v>4.7269999999999985</v>
      </c>
      <c r="SZT36" s="548">
        <f>SUM($J$22:SZT33)-1</f>
        <v>4.7269999999999985</v>
      </c>
      <c r="SZU36" s="548">
        <f>SUM($J$22:SZU33)-1</f>
        <v>4.7269999999999985</v>
      </c>
      <c r="SZV36" s="548">
        <f>SUM($J$22:SZV33)-1</f>
        <v>4.7269999999999985</v>
      </c>
      <c r="SZW36" s="548">
        <f>SUM($J$22:SZW33)-1</f>
        <v>4.7269999999999985</v>
      </c>
      <c r="SZX36" s="548">
        <f>SUM($J$22:SZX33)-1</f>
        <v>4.7269999999999985</v>
      </c>
      <c r="SZY36" s="548">
        <f>SUM($J$22:SZY33)-1</f>
        <v>4.7269999999999985</v>
      </c>
      <c r="SZZ36" s="548">
        <f>SUM($J$22:SZZ33)-1</f>
        <v>4.7269999999999985</v>
      </c>
      <c r="TAA36" s="548">
        <f>SUM($J$22:TAA33)-1</f>
        <v>4.7269999999999985</v>
      </c>
      <c r="TAB36" s="548">
        <f>SUM($J$22:TAB33)-1</f>
        <v>4.7269999999999985</v>
      </c>
      <c r="TAC36" s="548">
        <f>SUM($J$22:TAC33)-1</f>
        <v>4.7269999999999985</v>
      </c>
      <c r="TAD36" s="548">
        <f>SUM($J$22:TAD33)-1</f>
        <v>4.7269999999999985</v>
      </c>
      <c r="TAE36" s="548">
        <f>SUM($J$22:TAE33)-1</f>
        <v>4.7269999999999985</v>
      </c>
      <c r="TAF36" s="548">
        <f>SUM($J$22:TAF33)-1</f>
        <v>4.7269999999999985</v>
      </c>
      <c r="TAG36" s="548">
        <f>SUM($J$22:TAG33)-1</f>
        <v>4.7269999999999985</v>
      </c>
      <c r="TAH36" s="548">
        <f>SUM($J$22:TAH33)-1</f>
        <v>4.7269999999999985</v>
      </c>
      <c r="TAI36" s="548">
        <f>SUM($J$22:TAI33)-1</f>
        <v>4.7269999999999985</v>
      </c>
      <c r="TAJ36" s="548">
        <f>SUM($J$22:TAJ33)-1</f>
        <v>4.7269999999999985</v>
      </c>
      <c r="TAK36" s="548">
        <f>SUM($J$22:TAK33)-1</f>
        <v>4.7269999999999985</v>
      </c>
      <c r="TAL36" s="548">
        <f>SUM($J$22:TAL33)-1</f>
        <v>4.7269999999999985</v>
      </c>
      <c r="TAM36" s="548">
        <f>SUM($J$22:TAM33)-1</f>
        <v>4.7269999999999985</v>
      </c>
      <c r="TAN36" s="548">
        <f>SUM($J$22:TAN33)-1</f>
        <v>4.7269999999999985</v>
      </c>
      <c r="TAO36" s="548">
        <f>SUM($J$22:TAO33)-1</f>
        <v>4.7269999999999985</v>
      </c>
      <c r="TAP36" s="548">
        <f>SUM($J$22:TAP33)-1</f>
        <v>4.7269999999999985</v>
      </c>
      <c r="TAQ36" s="548">
        <f>SUM($J$22:TAQ33)-1</f>
        <v>4.7269999999999985</v>
      </c>
      <c r="TAR36" s="548">
        <f>SUM($J$22:TAR33)-1</f>
        <v>4.7269999999999985</v>
      </c>
      <c r="TAS36" s="548">
        <f>SUM($J$22:TAS33)-1</f>
        <v>4.7269999999999985</v>
      </c>
      <c r="TAT36" s="548">
        <f>SUM($J$22:TAT33)-1</f>
        <v>4.7269999999999985</v>
      </c>
      <c r="TAU36" s="548">
        <f>SUM($J$22:TAU33)-1</f>
        <v>4.7269999999999985</v>
      </c>
      <c r="TAV36" s="548">
        <f>SUM($J$22:TAV33)-1</f>
        <v>4.7269999999999985</v>
      </c>
      <c r="TAW36" s="548">
        <f>SUM($J$22:TAW33)-1</f>
        <v>4.7269999999999985</v>
      </c>
      <c r="TAX36" s="548">
        <f>SUM($J$22:TAX33)-1</f>
        <v>4.7269999999999985</v>
      </c>
      <c r="TAY36" s="548">
        <f>SUM($J$22:TAY33)-1</f>
        <v>4.7269999999999985</v>
      </c>
      <c r="TAZ36" s="548">
        <f>SUM($J$22:TAZ33)-1</f>
        <v>4.7269999999999985</v>
      </c>
      <c r="TBA36" s="548">
        <f>SUM($J$22:TBA33)-1</f>
        <v>4.7269999999999985</v>
      </c>
      <c r="TBB36" s="548">
        <f>SUM($J$22:TBB33)-1</f>
        <v>4.7269999999999985</v>
      </c>
      <c r="TBC36" s="548">
        <f>SUM($J$22:TBC33)-1</f>
        <v>4.7269999999999985</v>
      </c>
      <c r="TBD36" s="548">
        <f>SUM($J$22:TBD33)-1</f>
        <v>4.7269999999999985</v>
      </c>
      <c r="TBE36" s="548">
        <f>SUM($J$22:TBE33)-1</f>
        <v>4.7269999999999985</v>
      </c>
      <c r="TBF36" s="548">
        <f>SUM($J$22:TBF33)-1</f>
        <v>4.7269999999999985</v>
      </c>
      <c r="TBG36" s="548">
        <f>SUM($J$22:TBG33)-1</f>
        <v>4.7269999999999985</v>
      </c>
      <c r="TBH36" s="548">
        <f>SUM($J$22:TBH33)-1</f>
        <v>4.7269999999999985</v>
      </c>
      <c r="TBI36" s="548">
        <f>SUM($J$22:TBI33)-1</f>
        <v>4.7269999999999985</v>
      </c>
      <c r="TBJ36" s="548">
        <f>SUM($J$22:TBJ33)-1</f>
        <v>4.7269999999999985</v>
      </c>
      <c r="TBK36" s="548">
        <f>SUM($J$22:TBK33)-1</f>
        <v>4.7269999999999985</v>
      </c>
      <c r="TBL36" s="548">
        <f>SUM($J$22:TBL33)-1</f>
        <v>4.7269999999999985</v>
      </c>
      <c r="TBM36" s="548">
        <f>SUM($J$22:TBM33)-1</f>
        <v>4.7269999999999985</v>
      </c>
      <c r="TBN36" s="548">
        <f>SUM($J$22:TBN33)-1</f>
        <v>4.7269999999999985</v>
      </c>
      <c r="TBO36" s="548">
        <f>SUM($J$22:TBO33)-1</f>
        <v>4.7269999999999985</v>
      </c>
      <c r="TBP36" s="548">
        <f>SUM($J$22:TBP33)-1</f>
        <v>4.7269999999999985</v>
      </c>
      <c r="TBQ36" s="548">
        <f>SUM($J$22:TBQ33)-1</f>
        <v>4.7269999999999985</v>
      </c>
      <c r="TBR36" s="548">
        <f>SUM($J$22:TBR33)-1</f>
        <v>4.7269999999999985</v>
      </c>
      <c r="TBS36" s="548">
        <f>SUM($J$22:TBS33)-1</f>
        <v>4.7269999999999985</v>
      </c>
      <c r="TBT36" s="548">
        <f>SUM($J$22:TBT33)-1</f>
        <v>4.7269999999999985</v>
      </c>
      <c r="TBU36" s="548">
        <f>SUM($J$22:TBU33)-1</f>
        <v>4.7269999999999985</v>
      </c>
      <c r="TBV36" s="548">
        <f>SUM($J$22:TBV33)-1</f>
        <v>4.7269999999999985</v>
      </c>
      <c r="TBW36" s="548">
        <f>SUM($J$22:TBW33)-1</f>
        <v>4.7269999999999985</v>
      </c>
      <c r="TBX36" s="548">
        <f>SUM($J$22:TBX33)-1</f>
        <v>4.7269999999999985</v>
      </c>
      <c r="TBY36" s="548">
        <f>SUM($J$22:TBY33)-1</f>
        <v>4.7269999999999985</v>
      </c>
      <c r="TBZ36" s="548">
        <f>SUM($J$22:TBZ33)-1</f>
        <v>4.7269999999999985</v>
      </c>
      <c r="TCA36" s="548">
        <f>SUM($J$22:TCA33)-1</f>
        <v>4.7269999999999985</v>
      </c>
      <c r="TCB36" s="548">
        <f>SUM($J$22:TCB33)-1</f>
        <v>4.7269999999999985</v>
      </c>
      <c r="TCC36" s="548">
        <f>SUM($J$22:TCC33)-1</f>
        <v>4.7269999999999985</v>
      </c>
      <c r="TCD36" s="548">
        <f>SUM($J$22:TCD33)-1</f>
        <v>4.7269999999999985</v>
      </c>
      <c r="TCE36" s="548">
        <f>SUM($J$22:TCE33)-1</f>
        <v>4.7269999999999985</v>
      </c>
      <c r="TCF36" s="548">
        <f>SUM($J$22:TCF33)-1</f>
        <v>4.7269999999999985</v>
      </c>
      <c r="TCG36" s="548">
        <f>SUM($J$22:TCG33)-1</f>
        <v>4.7269999999999985</v>
      </c>
      <c r="TCH36" s="548">
        <f>SUM($J$22:TCH33)-1</f>
        <v>4.7269999999999985</v>
      </c>
      <c r="TCI36" s="548">
        <f>SUM($J$22:TCI33)-1</f>
        <v>4.7269999999999985</v>
      </c>
      <c r="TCJ36" s="548">
        <f>SUM($J$22:TCJ33)-1</f>
        <v>4.7269999999999985</v>
      </c>
      <c r="TCK36" s="548">
        <f>SUM($J$22:TCK33)-1</f>
        <v>4.7269999999999985</v>
      </c>
      <c r="TCL36" s="548">
        <f>SUM($J$22:TCL33)-1</f>
        <v>4.7269999999999985</v>
      </c>
      <c r="TCM36" s="548">
        <f>SUM($J$22:TCM33)-1</f>
        <v>4.7269999999999985</v>
      </c>
      <c r="TCN36" s="548">
        <f>SUM($J$22:TCN33)-1</f>
        <v>4.7269999999999985</v>
      </c>
      <c r="TCO36" s="548">
        <f>SUM($J$22:TCO33)-1</f>
        <v>4.7269999999999985</v>
      </c>
      <c r="TCP36" s="548">
        <f>SUM($J$22:TCP33)-1</f>
        <v>4.7269999999999985</v>
      </c>
      <c r="TCQ36" s="548">
        <f>SUM($J$22:TCQ33)-1</f>
        <v>4.7269999999999985</v>
      </c>
      <c r="TCR36" s="548">
        <f>SUM($J$22:TCR33)-1</f>
        <v>4.7269999999999985</v>
      </c>
      <c r="TCS36" s="548">
        <f>SUM($J$22:TCS33)-1</f>
        <v>4.7269999999999985</v>
      </c>
      <c r="TCT36" s="548">
        <f>SUM($J$22:TCT33)-1</f>
        <v>4.7269999999999985</v>
      </c>
      <c r="TCU36" s="548">
        <f>SUM($J$22:TCU33)-1</f>
        <v>4.7269999999999985</v>
      </c>
      <c r="TCV36" s="548">
        <f>SUM($J$22:TCV33)-1</f>
        <v>4.7269999999999985</v>
      </c>
      <c r="TCW36" s="548">
        <f>SUM($J$22:TCW33)-1</f>
        <v>4.7269999999999985</v>
      </c>
      <c r="TCX36" s="548">
        <f>SUM($J$22:TCX33)-1</f>
        <v>4.7269999999999985</v>
      </c>
      <c r="TCY36" s="548">
        <f>SUM($J$22:TCY33)-1</f>
        <v>4.7269999999999985</v>
      </c>
      <c r="TCZ36" s="548">
        <f>SUM($J$22:TCZ33)-1</f>
        <v>4.7269999999999985</v>
      </c>
      <c r="TDA36" s="548">
        <f>SUM($J$22:TDA33)-1</f>
        <v>4.7269999999999985</v>
      </c>
      <c r="TDB36" s="548">
        <f>SUM($J$22:TDB33)-1</f>
        <v>4.7269999999999985</v>
      </c>
      <c r="TDC36" s="548">
        <f>SUM($J$22:TDC33)-1</f>
        <v>4.7269999999999985</v>
      </c>
      <c r="TDD36" s="548">
        <f>SUM($J$22:TDD33)-1</f>
        <v>4.7269999999999985</v>
      </c>
      <c r="TDE36" s="548">
        <f>SUM($J$22:TDE33)-1</f>
        <v>4.7269999999999985</v>
      </c>
      <c r="TDF36" s="548">
        <f>SUM($J$22:TDF33)-1</f>
        <v>4.7269999999999985</v>
      </c>
      <c r="TDG36" s="548">
        <f>SUM($J$22:TDG33)-1</f>
        <v>4.7269999999999985</v>
      </c>
      <c r="TDH36" s="548">
        <f>SUM($J$22:TDH33)-1</f>
        <v>4.7269999999999985</v>
      </c>
      <c r="TDI36" s="548">
        <f>SUM($J$22:TDI33)-1</f>
        <v>4.7269999999999985</v>
      </c>
      <c r="TDJ36" s="548">
        <f>SUM($J$22:TDJ33)-1</f>
        <v>4.7269999999999985</v>
      </c>
      <c r="TDK36" s="548">
        <f>SUM($J$22:TDK33)-1</f>
        <v>4.7269999999999985</v>
      </c>
      <c r="TDL36" s="548">
        <f>SUM($J$22:TDL33)-1</f>
        <v>4.7269999999999985</v>
      </c>
      <c r="TDM36" s="548">
        <f>SUM($J$22:TDM33)-1</f>
        <v>4.7269999999999985</v>
      </c>
      <c r="TDN36" s="548">
        <f>SUM($J$22:TDN33)-1</f>
        <v>4.7269999999999985</v>
      </c>
      <c r="TDO36" s="548">
        <f>SUM($J$22:TDO33)-1</f>
        <v>4.7269999999999985</v>
      </c>
      <c r="TDP36" s="548">
        <f>SUM($J$22:TDP33)-1</f>
        <v>4.7269999999999985</v>
      </c>
      <c r="TDQ36" s="548">
        <f>SUM($J$22:TDQ33)-1</f>
        <v>4.7269999999999985</v>
      </c>
      <c r="TDR36" s="548">
        <f>SUM($J$22:TDR33)-1</f>
        <v>4.7269999999999985</v>
      </c>
      <c r="TDS36" s="548">
        <f>SUM($J$22:TDS33)-1</f>
        <v>4.7269999999999985</v>
      </c>
      <c r="TDT36" s="548">
        <f>SUM($J$22:TDT33)-1</f>
        <v>4.7269999999999985</v>
      </c>
      <c r="TDU36" s="548">
        <f>SUM($J$22:TDU33)-1</f>
        <v>4.7269999999999985</v>
      </c>
      <c r="TDV36" s="548">
        <f>SUM($J$22:TDV33)-1</f>
        <v>4.7269999999999985</v>
      </c>
      <c r="TDW36" s="548">
        <f>SUM($J$22:TDW33)-1</f>
        <v>4.7269999999999985</v>
      </c>
      <c r="TDX36" s="548">
        <f>SUM($J$22:TDX33)-1</f>
        <v>4.7269999999999985</v>
      </c>
      <c r="TDY36" s="548">
        <f>SUM($J$22:TDY33)-1</f>
        <v>4.7269999999999985</v>
      </c>
      <c r="TDZ36" s="548">
        <f>SUM($J$22:TDZ33)-1</f>
        <v>4.7269999999999985</v>
      </c>
      <c r="TEA36" s="548">
        <f>SUM($J$22:TEA33)-1</f>
        <v>4.7269999999999985</v>
      </c>
      <c r="TEB36" s="548">
        <f>SUM($J$22:TEB33)-1</f>
        <v>4.7269999999999985</v>
      </c>
      <c r="TEC36" s="548">
        <f>SUM($J$22:TEC33)-1</f>
        <v>4.7269999999999985</v>
      </c>
      <c r="TED36" s="548">
        <f>SUM($J$22:TED33)-1</f>
        <v>4.7269999999999985</v>
      </c>
      <c r="TEE36" s="548">
        <f>SUM($J$22:TEE33)-1</f>
        <v>4.7269999999999985</v>
      </c>
      <c r="TEF36" s="548">
        <f>SUM($J$22:TEF33)-1</f>
        <v>4.7269999999999985</v>
      </c>
      <c r="TEG36" s="548">
        <f>SUM($J$22:TEG33)-1</f>
        <v>4.7269999999999985</v>
      </c>
      <c r="TEH36" s="548">
        <f>SUM($J$22:TEH33)-1</f>
        <v>4.7269999999999985</v>
      </c>
      <c r="TEI36" s="548">
        <f>SUM($J$22:TEI33)-1</f>
        <v>4.7269999999999985</v>
      </c>
      <c r="TEJ36" s="548">
        <f>SUM($J$22:TEJ33)-1</f>
        <v>4.7269999999999985</v>
      </c>
      <c r="TEK36" s="548">
        <f>SUM($J$22:TEK33)-1</f>
        <v>4.7269999999999985</v>
      </c>
      <c r="TEL36" s="548">
        <f>SUM($J$22:TEL33)-1</f>
        <v>4.7269999999999985</v>
      </c>
      <c r="TEM36" s="548">
        <f>SUM($J$22:TEM33)-1</f>
        <v>4.7269999999999985</v>
      </c>
      <c r="TEN36" s="548">
        <f>SUM($J$22:TEN33)-1</f>
        <v>4.7269999999999985</v>
      </c>
      <c r="TEO36" s="548">
        <f>SUM($J$22:TEO33)-1</f>
        <v>4.7269999999999985</v>
      </c>
      <c r="TEP36" s="548">
        <f>SUM($J$22:TEP33)-1</f>
        <v>4.7269999999999985</v>
      </c>
      <c r="TEQ36" s="548">
        <f>SUM($J$22:TEQ33)-1</f>
        <v>4.7269999999999985</v>
      </c>
      <c r="TER36" s="548">
        <f>SUM($J$22:TER33)-1</f>
        <v>4.7269999999999985</v>
      </c>
      <c r="TES36" s="548">
        <f>SUM($J$22:TES33)-1</f>
        <v>4.7269999999999985</v>
      </c>
      <c r="TET36" s="548">
        <f>SUM($J$22:TET33)-1</f>
        <v>4.7269999999999985</v>
      </c>
      <c r="TEU36" s="548">
        <f>SUM($J$22:TEU33)-1</f>
        <v>4.7269999999999985</v>
      </c>
      <c r="TEV36" s="548">
        <f>SUM($J$22:TEV33)-1</f>
        <v>4.7269999999999985</v>
      </c>
      <c r="TEW36" s="548">
        <f>SUM($J$22:TEW33)-1</f>
        <v>4.7269999999999985</v>
      </c>
      <c r="TEX36" s="548">
        <f>SUM($J$22:TEX33)-1</f>
        <v>4.7269999999999985</v>
      </c>
      <c r="TEY36" s="548">
        <f>SUM($J$22:TEY33)-1</f>
        <v>4.7269999999999985</v>
      </c>
      <c r="TEZ36" s="548">
        <f>SUM($J$22:TEZ33)-1</f>
        <v>4.7269999999999985</v>
      </c>
      <c r="TFA36" s="548">
        <f>SUM($J$22:TFA33)-1</f>
        <v>4.7269999999999985</v>
      </c>
      <c r="TFB36" s="548">
        <f>SUM($J$22:TFB33)-1</f>
        <v>4.7269999999999985</v>
      </c>
      <c r="TFC36" s="548">
        <f>SUM($J$22:TFC33)-1</f>
        <v>4.7269999999999985</v>
      </c>
      <c r="TFD36" s="548">
        <f>SUM($J$22:TFD33)-1</f>
        <v>4.7269999999999985</v>
      </c>
      <c r="TFE36" s="548">
        <f>SUM($J$22:TFE33)-1</f>
        <v>4.7269999999999985</v>
      </c>
      <c r="TFF36" s="548">
        <f>SUM($J$22:TFF33)-1</f>
        <v>4.7269999999999985</v>
      </c>
      <c r="TFG36" s="548">
        <f>SUM($J$22:TFG33)-1</f>
        <v>4.7269999999999985</v>
      </c>
      <c r="TFH36" s="548">
        <f>SUM($J$22:TFH33)-1</f>
        <v>4.7269999999999985</v>
      </c>
      <c r="TFI36" s="548">
        <f>SUM($J$22:TFI33)-1</f>
        <v>4.7269999999999985</v>
      </c>
      <c r="TFJ36" s="548">
        <f>SUM($J$22:TFJ33)-1</f>
        <v>4.7269999999999985</v>
      </c>
      <c r="TFK36" s="548">
        <f>SUM($J$22:TFK33)-1</f>
        <v>4.7269999999999985</v>
      </c>
      <c r="TFL36" s="548">
        <f>SUM($J$22:TFL33)-1</f>
        <v>4.7269999999999985</v>
      </c>
      <c r="TFM36" s="548">
        <f>SUM($J$22:TFM33)-1</f>
        <v>4.7269999999999985</v>
      </c>
      <c r="TFN36" s="548">
        <f>SUM($J$22:TFN33)-1</f>
        <v>4.7269999999999985</v>
      </c>
      <c r="TFO36" s="548">
        <f>SUM($J$22:TFO33)-1</f>
        <v>4.7269999999999985</v>
      </c>
      <c r="TFP36" s="548">
        <f>SUM($J$22:TFP33)-1</f>
        <v>4.7269999999999985</v>
      </c>
      <c r="TFQ36" s="548">
        <f>SUM($J$22:TFQ33)-1</f>
        <v>4.7269999999999985</v>
      </c>
      <c r="TFR36" s="548">
        <f>SUM($J$22:TFR33)-1</f>
        <v>4.7269999999999985</v>
      </c>
      <c r="TFS36" s="548">
        <f>SUM($J$22:TFS33)-1</f>
        <v>4.7269999999999985</v>
      </c>
      <c r="TFT36" s="548">
        <f>SUM($J$22:TFT33)-1</f>
        <v>4.7269999999999985</v>
      </c>
      <c r="TFU36" s="548">
        <f>SUM($J$22:TFU33)-1</f>
        <v>4.7269999999999985</v>
      </c>
      <c r="TFV36" s="548">
        <f>SUM($J$22:TFV33)-1</f>
        <v>4.7269999999999985</v>
      </c>
      <c r="TFW36" s="548">
        <f>SUM($J$22:TFW33)-1</f>
        <v>4.7269999999999985</v>
      </c>
      <c r="TFX36" s="548">
        <f>SUM($J$22:TFX33)-1</f>
        <v>4.7269999999999985</v>
      </c>
      <c r="TFY36" s="548">
        <f>SUM($J$22:TFY33)-1</f>
        <v>4.7269999999999985</v>
      </c>
      <c r="TFZ36" s="548">
        <f>SUM($J$22:TFZ33)-1</f>
        <v>4.7269999999999985</v>
      </c>
      <c r="TGA36" s="548">
        <f>SUM($J$22:TGA33)-1</f>
        <v>4.7269999999999985</v>
      </c>
      <c r="TGB36" s="548">
        <f>SUM($J$22:TGB33)-1</f>
        <v>4.7269999999999985</v>
      </c>
      <c r="TGC36" s="548">
        <f>SUM($J$22:TGC33)-1</f>
        <v>4.7269999999999985</v>
      </c>
      <c r="TGD36" s="548">
        <f>SUM($J$22:TGD33)-1</f>
        <v>4.7269999999999985</v>
      </c>
      <c r="TGE36" s="548">
        <f>SUM($J$22:TGE33)-1</f>
        <v>4.7269999999999985</v>
      </c>
      <c r="TGF36" s="548">
        <f>SUM($J$22:TGF33)-1</f>
        <v>4.7269999999999985</v>
      </c>
      <c r="TGG36" s="548">
        <f>SUM($J$22:TGG33)-1</f>
        <v>4.7269999999999985</v>
      </c>
      <c r="TGH36" s="548">
        <f>SUM($J$22:TGH33)-1</f>
        <v>4.7269999999999985</v>
      </c>
      <c r="TGI36" s="548">
        <f>SUM($J$22:TGI33)-1</f>
        <v>4.7269999999999985</v>
      </c>
      <c r="TGJ36" s="548">
        <f>SUM($J$22:TGJ33)-1</f>
        <v>4.7269999999999985</v>
      </c>
      <c r="TGK36" s="548">
        <f>SUM($J$22:TGK33)-1</f>
        <v>4.7269999999999985</v>
      </c>
      <c r="TGL36" s="548">
        <f>SUM($J$22:TGL33)-1</f>
        <v>4.7269999999999985</v>
      </c>
      <c r="TGM36" s="548">
        <f>SUM($J$22:TGM33)-1</f>
        <v>4.7269999999999985</v>
      </c>
      <c r="TGN36" s="548">
        <f>SUM($J$22:TGN33)-1</f>
        <v>4.7269999999999985</v>
      </c>
      <c r="TGO36" s="548">
        <f>SUM($J$22:TGO33)-1</f>
        <v>4.7269999999999985</v>
      </c>
      <c r="TGP36" s="548">
        <f>SUM($J$22:TGP33)-1</f>
        <v>4.7269999999999985</v>
      </c>
      <c r="TGQ36" s="548">
        <f>SUM($J$22:TGQ33)-1</f>
        <v>4.7269999999999985</v>
      </c>
      <c r="TGR36" s="548">
        <f>SUM($J$22:TGR33)-1</f>
        <v>4.7269999999999985</v>
      </c>
      <c r="TGS36" s="548">
        <f>SUM($J$22:TGS33)-1</f>
        <v>4.7269999999999985</v>
      </c>
      <c r="TGT36" s="548">
        <f>SUM($J$22:TGT33)-1</f>
        <v>4.7269999999999985</v>
      </c>
      <c r="TGU36" s="548">
        <f>SUM($J$22:TGU33)-1</f>
        <v>4.7269999999999985</v>
      </c>
      <c r="TGV36" s="548">
        <f>SUM($J$22:TGV33)-1</f>
        <v>4.7269999999999985</v>
      </c>
      <c r="TGW36" s="548">
        <f>SUM($J$22:TGW33)-1</f>
        <v>4.7269999999999985</v>
      </c>
      <c r="TGX36" s="548">
        <f>SUM($J$22:TGX33)-1</f>
        <v>4.7269999999999985</v>
      </c>
      <c r="TGY36" s="548">
        <f>SUM($J$22:TGY33)-1</f>
        <v>4.7269999999999985</v>
      </c>
      <c r="TGZ36" s="548">
        <f>SUM($J$22:TGZ33)-1</f>
        <v>4.7269999999999985</v>
      </c>
      <c r="THA36" s="548">
        <f>SUM($J$22:THA33)-1</f>
        <v>4.7269999999999985</v>
      </c>
      <c r="THB36" s="548">
        <f>SUM($J$22:THB33)-1</f>
        <v>4.7269999999999985</v>
      </c>
      <c r="THC36" s="548">
        <f>SUM($J$22:THC33)-1</f>
        <v>4.7269999999999985</v>
      </c>
      <c r="THD36" s="548">
        <f>SUM($J$22:THD33)-1</f>
        <v>4.7269999999999985</v>
      </c>
      <c r="THE36" s="548">
        <f>SUM($J$22:THE33)-1</f>
        <v>4.7269999999999985</v>
      </c>
      <c r="THF36" s="548">
        <f>SUM($J$22:THF33)-1</f>
        <v>4.7269999999999985</v>
      </c>
      <c r="THG36" s="548">
        <f>SUM($J$22:THG33)-1</f>
        <v>4.7269999999999985</v>
      </c>
      <c r="THH36" s="548">
        <f>SUM($J$22:THH33)-1</f>
        <v>4.7269999999999985</v>
      </c>
      <c r="THI36" s="548">
        <f>SUM($J$22:THI33)-1</f>
        <v>4.7269999999999985</v>
      </c>
      <c r="THJ36" s="548">
        <f>SUM($J$22:THJ33)-1</f>
        <v>4.7269999999999985</v>
      </c>
      <c r="THK36" s="548">
        <f>SUM($J$22:THK33)-1</f>
        <v>4.7269999999999985</v>
      </c>
      <c r="THL36" s="548">
        <f>SUM($J$22:THL33)-1</f>
        <v>4.7269999999999985</v>
      </c>
      <c r="THM36" s="548">
        <f>SUM($J$22:THM33)-1</f>
        <v>4.7269999999999985</v>
      </c>
      <c r="THN36" s="548">
        <f>SUM($J$22:THN33)-1</f>
        <v>4.7269999999999985</v>
      </c>
      <c r="THO36" s="548">
        <f>SUM($J$22:THO33)-1</f>
        <v>4.7269999999999985</v>
      </c>
      <c r="THP36" s="548">
        <f>SUM($J$22:THP33)-1</f>
        <v>4.7269999999999985</v>
      </c>
      <c r="THQ36" s="548">
        <f>SUM($J$22:THQ33)-1</f>
        <v>4.7269999999999985</v>
      </c>
      <c r="THR36" s="548">
        <f>SUM($J$22:THR33)-1</f>
        <v>4.7269999999999985</v>
      </c>
      <c r="THS36" s="548">
        <f>SUM($J$22:THS33)-1</f>
        <v>4.7269999999999985</v>
      </c>
      <c r="THT36" s="548">
        <f>SUM($J$22:THT33)-1</f>
        <v>4.7269999999999985</v>
      </c>
      <c r="THU36" s="548">
        <f>SUM($J$22:THU33)-1</f>
        <v>4.7269999999999985</v>
      </c>
      <c r="THV36" s="548">
        <f>SUM($J$22:THV33)-1</f>
        <v>4.7269999999999985</v>
      </c>
      <c r="THW36" s="548">
        <f>SUM($J$22:THW33)-1</f>
        <v>4.7269999999999985</v>
      </c>
      <c r="THX36" s="548">
        <f>SUM($J$22:THX33)-1</f>
        <v>4.7269999999999985</v>
      </c>
      <c r="THY36" s="548">
        <f>SUM($J$22:THY33)-1</f>
        <v>4.7269999999999985</v>
      </c>
      <c r="THZ36" s="548">
        <f>SUM($J$22:THZ33)-1</f>
        <v>4.7269999999999985</v>
      </c>
      <c r="TIA36" s="548">
        <f>SUM($J$22:TIA33)-1</f>
        <v>4.7269999999999985</v>
      </c>
      <c r="TIB36" s="548">
        <f>SUM($J$22:TIB33)-1</f>
        <v>4.7269999999999985</v>
      </c>
      <c r="TIC36" s="548">
        <f>SUM($J$22:TIC33)-1</f>
        <v>4.7269999999999985</v>
      </c>
      <c r="TID36" s="548">
        <f>SUM($J$22:TID33)-1</f>
        <v>4.7269999999999985</v>
      </c>
      <c r="TIE36" s="548">
        <f>SUM($J$22:TIE33)-1</f>
        <v>4.7269999999999985</v>
      </c>
      <c r="TIF36" s="548">
        <f>SUM($J$22:TIF33)-1</f>
        <v>4.7269999999999985</v>
      </c>
      <c r="TIG36" s="548">
        <f>SUM($J$22:TIG33)-1</f>
        <v>4.7269999999999985</v>
      </c>
      <c r="TIH36" s="548">
        <f>SUM($J$22:TIH33)-1</f>
        <v>4.7269999999999985</v>
      </c>
      <c r="TII36" s="548">
        <f>SUM($J$22:TII33)-1</f>
        <v>4.7269999999999985</v>
      </c>
      <c r="TIJ36" s="548">
        <f>SUM($J$22:TIJ33)-1</f>
        <v>4.7269999999999985</v>
      </c>
      <c r="TIK36" s="548">
        <f>SUM($J$22:TIK33)-1</f>
        <v>4.7269999999999985</v>
      </c>
      <c r="TIL36" s="548">
        <f>SUM($J$22:TIL33)-1</f>
        <v>4.7269999999999985</v>
      </c>
      <c r="TIM36" s="548">
        <f>SUM($J$22:TIM33)-1</f>
        <v>4.7269999999999985</v>
      </c>
      <c r="TIN36" s="548">
        <f>SUM($J$22:TIN33)-1</f>
        <v>4.7269999999999985</v>
      </c>
      <c r="TIO36" s="548">
        <f>SUM($J$22:TIO33)-1</f>
        <v>4.7269999999999985</v>
      </c>
      <c r="TIP36" s="548">
        <f>SUM($J$22:TIP33)-1</f>
        <v>4.7269999999999985</v>
      </c>
      <c r="TIQ36" s="548">
        <f>SUM($J$22:TIQ33)-1</f>
        <v>4.7269999999999985</v>
      </c>
      <c r="TIR36" s="548">
        <f>SUM($J$22:TIR33)-1</f>
        <v>4.7269999999999985</v>
      </c>
      <c r="TIS36" s="548">
        <f>SUM($J$22:TIS33)-1</f>
        <v>4.7269999999999985</v>
      </c>
      <c r="TIT36" s="548">
        <f>SUM($J$22:TIT33)-1</f>
        <v>4.7269999999999985</v>
      </c>
      <c r="TIU36" s="548">
        <f>SUM($J$22:TIU33)-1</f>
        <v>4.7269999999999985</v>
      </c>
      <c r="TIV36" s="548">
        <f>SUM($J$22:TIV33)-1</f>
        <v>4.7269999999999985</v>
      </c>
      <c r="TIW36" s="548">
        <f>SUM($J$22:TIW33)-1</f>
        <v>4.7269999999999985</v>
      </c>
      <c r="TIX36" s="548">
        <f>SUM($J$22:TIX33)-1</f>
        <v>4.7269999999999985</v>
      </c>
      <c r="TIY36" s="548">
        <f>SUM($J$22:TIY33)-1</f>
        <v>4.7269999999999985</v>
      </c>
      <c r="TIZ36" s="548">
        <f>SUM($J$22:TIZ33)-1</f>
        <v>4.7269999999999985</v>
      </c>
      <c r="TJA36" s="548">
        <f>SUM($J$22:TJA33)-1</f>
        <v>4.7269999999999985</v>
      </c>
      <c r="TJB36" s="548">
        <f>SUM($J$22:TJB33)-1</f>
        <v>4.7269999999999985</v>
      </c>
      <c r="TJC36" s="548">
        <f>SUM($J$22:TJC33)-1</f>
        <v>4.7269999999999985</v>
      </c>
      <c r="TJD36" s="548">
        <f>SUM($J$22:TJD33)-1</f>
        <v>4.7269999999999985</v>
      </c>
      <c r="TJE36" s="548">
        <f>SUM($J$22:TJE33)-1</f>
        <v>4.7269999999999985</v>
      </c>
      <c r="TJF36" s="548">
        <f>SUM($J$22:TJF33)-1</f>
        <v>4.7269999999999985</v>
      </c>
      <c r="TJG36" s="548">
        <f>SUM($J$22:TJG33)-1</f>
        <v>4.7269999999999985</v>
      </c>
      <c r="TJH36" s="548">
        <f>SUM($J$22:TJH33)-1</f>
        <v>4.7269999999999985</v>
      </c>
      <c r="TJI36" s="548">
        <f>SUM($J$22:TJI33)-1</f>
        <v>4.7269999999999985</v>
      </c>
      <c r="TJJ36" s="548">
        <f>SUM($J$22:TJJ33)-1</f>
        <v>4.7269999999999985</v>
      </c>
      <c r="TJK36" s="548">
        <f>SUM($J$22:TJK33)-1</f>
        <v>4.7269999999999985</v>
      </c>
      <c r="TJL36" s="548">
        <f>SUM($J$22:TJL33)-1</f>
        <v>4.7269999999999985</v>
      </c>
      <c r="TJM36" s="548">
        <f>SUM($J$22:TJM33)-1</f>
        <v>4.7269999999999985</v>
      </c>
      <c r="TJN36" s="548">
        <f>SUM($J$22:TJN33)-1</f>
        <v>4.7269999999999985</v>
      </c>
      <c r="TJO36" s="548">
        <f>SUM($J$22:TJO33)-1</f>
        <v>4.7269999999999985</v>
      </c>
      <c r="TJP36" s="548">
        <f>SUM($J$22:TJP33)-1</f>
        <v>4.7269999999999985</v>
      </c>
      <c r="TJQ36" s="548">
        <f>SUM($J$22:TJQ33)-1</f>
        <v>4.7269999999999985</v>
      </c>
      <c r="TJR36" s="548">
        <f>SUM($J$22:TJR33)-1</f>
        <v>4.7269999999999985</v>
      </c>
      <c r="TJS36" s="548">
        <f>SUM($J$22:TJS33)-1</f>
        <v>4.7269999999999985</v>
      </c>
      <c r="TJT36" s="548">
        <f>SUM($J$22:TJT33)-1</f>
        <v>4.7269999999999985</v>
      </c>
      <c r="TJU36" s="548">
        <f>SUM($J$22:TJU33)-1</f>
        <v>4.7269999999999985</v>
      </c>
      <c r="TJV36" s="548">
        <f>SUM($J$22:TJV33)-1</f>
        <v>4.7269999999999985</v>
      </c>
      <c r="TJW36" s="548">
        <f>SUM($J$22:TJW33)-1</f>
        <v>4.7269999999999985</v>
      </c>
      <c r="TJX36" s="548">
        <f>SUM($J$22:TJX33)-1</f>
        <v>4.7269999999999985</v>
      </c>
      <c r="TJY36" s="548">
        <f>SUM($J$22:TJY33)-1</f>
        <v>4.7269999999999985</v>
      </c>
      <c r="TJZ36" s="548">
        <f>SUM($J$22:TJZ33)-1</f>
        <v>4.7269999999999985</v>
      </c>
      <c r="TKA36" s="548">
        <f>SUM($J$22:TKA33)-1</f>
        <v>4.7269999999999985</v>
      </c>
      <c r="TKB36" s="548">
        <f>SUM($J$22:TKB33)-1</f>
        <v>4.7269999999999985</v>
      </c>
      <c r="TKC36" s="548">
        <f>SUM($J$22:TKC33)-1</f>
        <v>4.7269999999999985</v>
      </c>
      <c r="TKD36" s="548">
        <f>SUM($J$22:TKD33)-1</f>
        <v>4.7269999999999985</v>
      </c>
      <c r="TKE36" s="548">
        <f>SUM($J$22:TKE33)-1</f>
        <v>4.7269999999999985</v>
      </c>
      <c r="TKF36" s="548">
        <f>SUM($J$22:TKF33)-1</f>
        <v>4.7269999999999985</v>
      </c>
      <c r="TKG36" s="548">
        <f>SUM($J$22:TKG33)-1</f>
        <v>4.7269999999999985</v>
      </c>
      <c r="TKH36" s="548">
        <f>SUM($J$22:TKH33)-1</f>
        <v>4.7269999999999985</v>
      </c>
      <c r="TKI36" s="548">
        <f>SUM($J$22:TKI33)-1</f>
        <v>4.7269999999999985</v>
      </c>
      <c r="TKJ36" s="548">
        <f>SUM($J$22:TKJ33)-1</f>
        <v>4.7269999999999985</v>
      </c>
      <c r="TKK36" s="548">
        <f>SUM($J$22:TKK33)-1</f>
        <v>4.7269999999999985</v>
      </c>
      <c r="TKL36" s="548">
        <f>SUM($J$22:TKL33)-1</f>
        <v>4.7269999999999985</v>
      </c>
      <c r="TKM36" s="548">
        <f>SUM($J$22:TKM33)-1</f>
        <v>4.7269999999999985</v>
      </c>
      <c r="TKN36" s="548">
        <f>SUM($J$22:TKN33)-1</f>
        <v>4.7269999999999985</v>
      </c>
      <c r="TKO36" s="548">
        <f>SUM($J$22:TKO33)-1</f>
        <v>4.7269999999999985</v>
      </c>
      <c r="TKP36" s="548">
        <f>SUM($J$22:TKP33)-1</f>
        <v>4.7269999999999985</v>
      </c>
      <c r="TKQ36" s="548">
        <f>SUM($J$22:TKQ33)-1</f>
        <v>4.7269999999999985</v>
      </c>
      <c r="TKR36" s="548">
        <f>SUM($J$22:TKR33)-1</f>
        <v>4.7269999999999985</v>
      </c>
      <c r="TKS36" s="548">
        <f>SUM($J$22:TKS33)-1</f>
        <v>4.7269999999999985</v>
      </c>
      <c r="TKT36" s="548">
        <f>SUM($J$22:TKT33)-1</f>
        <v>4.7269999999999985</v>
      </c>
      <c r="TKU36" s="548">
        <f>SUM($J$22:TKU33)-1</f>
        <v>4.7269999999999985</v>
      </c>
      <c r="TKV36" s="548">
        <f>SUM($J$22:TKV33)-1</f>
        <v>4.7269999999999985</v>
      </c>
      <c r="TKW36" s="548">
        <f>SUM($J$22:TKW33)-1</f>
        <v>4.7269999999999985</v>
      </c>
      <c r="TKX36" s="548">
        <f>SUM($J$22:TKX33)-1</f>
        <v>4.7269999999999985</v>
      </c>
      <c r="TKY36" s="548">
        <f>SUM($J$22:TKY33)-1</f>
        <v>4.7269999999999985</v>
      </c>
      <c r="TKZ36" s="548">
        <f>SUM($J$22:TKZ33)-1</f>
        <v>4.7269999999999985</v>
      </c>
      <c r="TLA36" s="548">
        <f>SUM($J$22:TLA33)-1</f>
        <v>4.7269999999999985</v>
      </c>
      <c r="TLB36" s="548">
        <f>SUM($J$22:TLB33)-1</f>
        <v>4.7269999999999985</v>
      </c>
      <c r="TLC36" s="548">
        <f>SUM($J$22:TLC33)-1</f>
        <v>4.7269999999999985</v>
      </c>
      <c r="TLD36" s="548">
        <f>SUM($J$22:TLD33)-1</f>
        <v>4.7269999999999985</v>
      </c>
      <c r="TLE36" s="548">
        <f>SUM($J$22:TLE33)-1</f>
        <v>4.7269999999999985</v>
      </c>
      <c r="TLF36" s="548">
        <f>SUM($J$22:TLF33)-1</f>
        <v>4.7269999999999985</v>
      </c>
      <c r="TLG36" s="548">
        <f>SUM($J$22:TLG33)-1</f>
        <v>4.7269999999999985</v>
      </c>
      <c r="TLH36" s="548">
        <f>SUM($J$22:TLH33)-1</f>
        <v>4.7269999999999985</v>
      </c>
      <c r="TLI36" s="548">
        <f>SUM($J$22:TLI33)-1</f>
        <v>4.7269999999999985</v>
      </c>
      <c r="TLJ36" s="548">
        <f>SUM($J$22:TLJ33)-1</f>
        <v>4.7269999999999985</v>
      </c>
      <c r="TLK36" s="548">
        <f>SUM($J$22:TLK33)-1</f>
        <v>4.7269999999999985</v>
      </c>
      <c r="TLL36" s="548">
        <f>SUM($J$22:TLL33)-1</f>
        <v>4.7269999999999985</v>
      </c>
      <c r="TLM36" s="548">
        <f>SUM($J$22:TLM33)-1</f>
        <v>4.7269999999999985</v>
      </c>
      <c r="TLN36" s="548">
        <f>SUM($J$22:TLN33)-1</f>
        <v>4.7269999999999985</v>
      </c>
      <c r="TLO36" s="548">
        <f>SUM($J$22:TLO33)-1</f>
        <v>4.7269999999999985</v>
      </c>
      <c r="TLP36" s="548">
        <f>SUM($J$22:TLP33)-1</f>
        <v>4.7269999999999985</v>
      </c>
      <c r="TLQ36" s="548">
        <f>SUM($J$22:TLQ33)-1</f>
        <v>4.7269999999999985</v>
      </c>
      <c r="TLR36" s="548">
        <f>SUM($J$22:TLR33)-1</f>
        <v>4.7269999999999985</v>
      </c>
      <c r="TLS36" s="548">
        <f>SUM($J$22:TLS33)-1</f>
        <v>4.7269999999999985</v>
      </c>
      <c r="TLT36" s="548">
        <f>SUM($J$22:TLT33)-1</f>
        <v>4.7269999999999985</v>
      </c>
      <c r="TLU36" s="548">
        <f>SUM($J$22:TLU33)-1</f>
        <v>4.7269999999999985</v>
      </c>
      <c r="TLV36" s="548">
        <f>SUM($J$22:TLV33)-1</f>
        <v>4.7269999999999985</v>
      </c>
      <c r="TLW36" s="548">
        <f>SUM($J$22:TLW33)-1</f>
        <v>4.7269999999999985</v>
      </c>
      <c r="TLX36" s="548">
        <f>SUM($J$22:TLX33)-1</f>
        <v>4.7269999999999985</v>
      </c>
      <c r="TLY36" s="548">
        <f>SUM($J$22:TLY33)-1</f>
        <v>4.7269999999999985</v>
      </c>
      <c r="TLZ36" s="548">
        <f>SUM($J$22:TLZ33)-1</f>
        <v>4.7269999999999985</v>
      </c>
      <c r="TMA36" s="548">
        <f>SUM($J$22:TMA33)-1</f>
        <v>4.7269999999999985</v>
      </c>
      <c r="TMB36" s="548">
        <f>SUM($J$22:TMB33)-1</f>
        <v>4.7269999999999985</v>
      </c>
      <c r="TMC36" s="548">
        <f>SUM($J$22:TMC33)-1</f>
        <v>4.7269999999999985</v>
      </c>
      <c r="TMD36" s="548">
        <f>SUM($J$22:TMD33)-1</f>
        <v>4.7269999999999985</v>
      </c>
      <c r="TME36" s="548">
        <f>SUM($J$22:TME33)-1</f>
        <v>4.7269999999999985</v>
      </c>
      <c r="TMF36" s="548">
        <f>SUM($J$22:TMF33)-1</f>
        <v>4.7269999999999985</v>
      </c>
      <c r="TMG36" s="548">
        <f>SUM($J$22:TMG33)-1</f>
        <v>4.7269999999999985</v>
      </c>
      <c r="TMH36" s="548">
        <f>SUM($J$22:TMH33)-1</f>
        <v>4.7269999999999985</v>
      </c>
      <c r="TMI36" s="548">
        <f>SUM($J$22:TMI33)-1</f>
        <v>4.7269999999999985</v>
      </c>
      <c r="TMJ36" s="548">
        <f>SUM($J$22:TMJ33)-1</f>
        <v>4.7269999999999985</v>
      </c>
      <c r="TMK36" s="548">
        <f>SUM($J$22:TMK33)-1</f>
        <v>4.7269999999999985</v>
      </c>
      <c r="TML36" s="548">
        <f>SUM($J$22:TML33)-1</f>
        <v>4.7269999999999985</v>
      </c>
      <c r="TMM36" s="548">
        <f>SUM($J$22:TMM33)-1</f>
        <v>4.7269999999999985</v>
      </c>
      <c r="TMN36" s="548">
        <f>SUM($J$22:TMN33)-1</f>
        <v>4.7269999999999985</v>
      </c>
      <c r="TMO36" s="548">
        <f>SUM($J$22:TMO33)-1</f>
        <v>4.7269999999999985</v>
      </c>
      <c r="TMP36" s="548">
        <f>SUM($J$22:TMP33)-1</f>
        <v>4.7269999999999985</v>
      </c>
      <c r="TMQ36" s="548">
        <f>SUM($J$22:TMQ33)-1</f>
        <v>4.7269999999999985</v>
      </c>
      <c r="TMR36" s="548">
        <f>SUM($J$22:TMR33)-1</f>
        <v>4.7269999999999985</v>
      </c>
      <c r="TMS36" s="548">
        <f>SUM($J$22:TMS33)-1</f>
        <v>4.7269999999999985</v>
      </c>
      <c r="TMT36" s="548">
        <f>SUM($J$22:TMT33)-1</f>
        <v>4.7269999999999985</v>
      </c>
      <c r="TMU36" s="548">
        <f>SUM($J$22:TMU33)-1</f>
        <v>4.7269999999999985</v>
      </c>
      <c r="TMV36" s="548">
        <f>SUM($J$22:TMV33)-1</f>
        <v>4.7269999999999985</v>
      </c>
      <c r="TMW36" s="548">
        <f>SUM($J$22:TMW33)-1</f>
        <v>4.7269999999999985</v>
      </c>
      <c r="TMX36" s="548">
        <f>SUM($J$22:TMX33)-1</f>
        <v>4.7269999999999985</v>
      </c>
      <c r="TMY36" s="548">
        <f>SUM($J$22:TMY33)-1</f>
        <v>4.7269999999999985</v>
      </c>
      <c r="TMZ36" s="548">
        <f>SUM($J$22:TMZ33)-1</f>
        <v>4.7269999999999985</v>
      </c>
      <c r="TNA36" s="548">
        <f>SUM($J$22:TNA33)-1</f>
        <v>4.7269999999999985</v>
      </c>
      <c r="TNB36" s="548">
        <f>SUM($J$22:TNB33)-1</f>
        <v>4.7269999999999985</v>
      </c>
      <c r="TNC36" s="548">
        <f>SUM($J$22:TNC33)-1</f>
        <v>4.7269999999999985</v>
      </c>
      <c r="TND36" s="548">
        <f>SUM($J$22:TND33)-1</f>
        <v>4.7269999999999985</v>
      </c>
      <c r="TNE36" s="548">
        <f>SUM($J$22:TNE33)-1</f>
        <v>4.7269999999999985</v>
      </c>
      <c r="TNF36" s="548">
        <f>SUM($J$22:TNF33)-1</f>
        <v>4.7269999999999985</v>
      </c>
      <c r="TNG36" s="548">
        <f>SUM($J$22:TNG33)-1</f>
        <v>4.7269999999999985</v>
      </c>
      <c r="TNH36" s="548">
        <f>SUM($J$22:TNH33)-1</f>
        <v>4.7269999999999985</v>
      </c>
      <c r="TNI36" s="548">
        <f>SUM($J$22:TNI33)-1</f>
        <v>4.7269999999999985</v>
      </c>
      <c r="TNJ36" s="548">
        <f>SUM($J$22:TNJ33)-1</f>
        <v>4.7269999999999985</v>
      </c>
      <c r="TNK36" s="548">
        <f>SUM($J$22:TNK33)-1</f>
        <v>4.7269999999999985</v>
      </c>
      <c r="TNL36" s="548">
        <f>SUM($J$22:TNL33)-1</f>
        <v>4.7269999999999985</v>
      </c>
      <c r="TNM36" s="548">
        <f>SUM($J$22:TNM33)-1</f>
        <v>4.7269999999999985</v>
      </c>
      <c r="TNN36" s="548">
        <f>SUM($J$22:TNN33)-1</f>
        <v>4.7269999999999985</v>
      </c>
      <c r="TNO36" s="548">
        <f>SUM($J$22:TNO33)-1</f>
        <v>4.7269999999999985</v>
      </c>
      <c r="TNP36" s="548">
        <f>SUM($J$22:TNP33)-1</f>
        <v>4.7269999999999985</v>
      </c>
      <c r="TNQ36" s="548">
        <f>SUM($J$22:TNQ33)-1</f>
        <v>4.7269999999999985</v>
      </c>
      <c r="TNR36" s="548">
        <f>SUM($J$22:TNR33)-1</f>
        <v>4.7269999999999985</v>
      </c>
      <c r="TNS36" s="548">
        <f>SUM($J$22:TNS33)-1</f>
        <v>4.7269999999999985</v>
      </c>
      <c r="TNT36" s="548">
        <f>SUM($J$22:TNT33)-1</f>
        <v>4.7269999999999985</v>
      </c>
      <c r="TNU36" s="548">
        <f>SUM($J$22:TNU33)-1</f>
        <v>4.7269999999999985</v>
      </c>
      <c r="TNV36" s="548">
        <f>SUM($J$22:TNV33)-1</f>
        <v>4.7269999999999985</v>
      </c>
      <c r="TNW36" s="548">
        <f>SUM($J$22:TNW33)-1</f>
        <v>4.7269999999999985</v>
      </c>
      <c r="TNX36" s="548">
        <f>SUM($J$22:TNX33)-1</f>
        <v>4.7269999999999985</v>
      </c>
      <c r="TNY36" s="548">
        <f>SUM($J$22:TNY33)-1</f>
        <v>4.7269999999999985</v>
      </c>
      <c r="TNZ36" s="548">
        <f>SUM($J$22:TNZ33)-1</f>
        <v>4.7269999999999985</v>
      </c>
      <c r="TOA36" s="548">
        <f>SUM($J$22:TOA33)-1</f>
        <v>4.7269999999999985</v>
      </c>
      <c r="TOB36" s="548">
        <f>SUM($J$22:TOB33)-1</f>
        <v>4.7269999999999985</v>
      </c>
      <c r="TOC36" s="548">
        <f>SUM($J$22:TOC33)-1</f>
        <v>4.7269999999999985</v>
      </c>
      <c r="TOD36" s="548">
        <f>SUM($J$22:TOD33)-1</f>
        <v>4.7269999999999985</v>
      </c>
      <c r="TOE36" s="548">
        <f>SUM($J$22:TOE33)-1</f>
        <v>4.7269999999999985</v>
      </c>
      <c r="TOF36" s="548">
        <f>SUM($J$22:TOF33)-1</f>
        <v>4.7269999999999985</v>
      </c>
      <c r="TOG36" s="548">
        <f>SUM($J$22:TOG33)-1</f>
        <v>4.7269999999999985</v>
      </c>
      <c r="TOH36" s="548">
        <f>SUM($J$22:TOH33)-1</f>
        <v>4.7269999999999985</v>
      </c>
      <c r="TOI36" s="548">
        <f>SUM($J$22:TOI33)-1</f>
        <v>4.7269999999999985</v>
      </c>
      <c r="TOJ36" s="548">
        <f>SUM($J$22:TOJ33)-1</f>
        <v>4.7269999999999985</v>
      </c>
      <c r="TOK36" s="548">
        <f>SUM($J$22:TOK33)-1</f>
        <v>4.7269999999999985</v>
      </c>
      <c r="TOL36" s="548">
        <f>SUM($J$22:TOL33)-1</f>
        <v>4.7269999999999985</v>
      </c>
      <c r="TOM36" s="548">
        <f>SUM($J$22:TOM33)-1</f>
        <v>4.7269999999999985</v>
      </c>
      <c r="TON36" s="548">
        <f>SUM($J$22:TON33)-1</f>
        <v>4.7269999999999985</v>
      </c>
      <c r="TOO36" s="548">
        <f>SUM($J$22:TOO33)-1</f>
        <v>4.7269999999999985</v>
      </c>
      <c r="TOP36" s="548">
        <f>SUM($J$22:TOP33)-1</f>
        <v>4.7269999999999985</v>
      </c>
      <c r="TOQ36" s="548">
        <f>SUM($J$22:TOQ33)-1</f>
        <v>4.7269999999999985</v>
      </c>
      <c r="TOR36" s="548">
        <f>SUM($J$22:TOR33)-1</f>
        <v>4.7269999999999985</v>
      </c>
      <c r="TOS36" s="548">
        <f>SUM($J$22:TOS33)-1</f>
        <v>4.7269999999999985</v>
      </c>
      <c r="TOT36" s="548">
        <f>SUM($J$22:TOT33)-1</f>
        <v>4.7269999999999985</v>
      </c>
      <c r="TOU36" s="548">
        <f>SUM($J$22:TOU33)-1</f>
        <v>4.7269999999999985</v>
      </c>
      <c r="TOV36" s="548">
        <f>SUM($J$22:TOV33)-1</f>
        <v>4.7269999999999985</v>
      </c>
      <c r="TOW36" s="548">
        <f>SUM($J$22:TOW33)-1</f>
        <v>4.7269999999999985</v>
      </c>
      <c r="TOX36" s="548">
        <f>SUM($J$22:TOX33)-1</f>
        <v>4.7269999999999985</v>
      </c>
      <c r="TOY36" s="548">
        <f>SUM($J$22:TOY33)-1</f>
        <v>4.7269999999999985</v>
      </c>
      <c r="TOZ36" s="548">
        <f>SUM($J$22:TOZ33)-1</f>
        <v>4.7269999999999985</v>
      </c>
      <c r="TPA36" s="548">
        <f>SUM($J$22:TPA33)-1</f>
        <v>4.7269999999999985</v>
      </c>
      <c r="TPB36" s="548">
        <f>SUM($J$22:TPB33)-1</f>
        <v>4.7269999999999985</v>
      </c>
      <c r="TPC36" s="548">
        <f>SUM($J$22:TPC33)-1</f>
        <v>4.7269999999999985</v>
      </c>
      <c r="TPD36" s="548">
        <f>SUM($J$22:TPD33)-1</f>
        <v>4.7269999999999985</v>
      </c>
      <c r="TPE36" s="548">
        <f>SUM($J$22:TPE33)-1</f>
        <v>4.7269999999999985</v>
      </c>
      <c r="TPF36" s="548">
        <f>SUM($J$22:TPF33)-1</f>
        <v>4.7269999999999985</v>
      </c>
      <c r="TPG36" s="548">
        <f>SUM($J$22:TPG33)-1</f>
        <v>4.7269999999999985</v>
      </c>
      <c r="TPH36" s="548">
        <f>SUM($J$22:TPH33)-1</f>
        <v>4.7269999999999985</v>
      </c>
      <c r="TPI36" s="548">
        <f>SUM($J$22:TPI33)-1</f>
        <v>4.7269999999999985</v>
      </c>
      <c r="TPJ36" s="548">
        <f>SUM($J$22:TPJ33)-1</f>
        <v>4.7269999999999985</v>
      </c>
      <c r="TPK36" s="548">
        <f>SUM($J$22:TPK33)-1</f>
        <v>4.7269999999999985</v>
      </c>
      <c r="TPL36" s="548">
        <f>SUM($J$22:TPL33)-1</f>
        <v>4.7269999999999985</v>
      </c>
      <c r="TPM36" s="548">
        <f>SUM($J$22:TPM33)-1</f>
        <v>4.7269999999999985</v>
      </c>
      <c r="TPN36" s="548">
        <f>SUM($J$22:TPN33)-1</f>
        <v>4.7269999999999985</v>
      </c>
      <c r="TPO36" s="548">
        <f>SUM($J$22:TPO33)-1</f>
        <v>4.7269999999999985</v>
      </c>
      <c r="TPP36" s="548">
        <f>SUM($J$22:TPP33)-1</f>
        <v>4.7269999999999985</v>
      </c>
      <c r="TPQ36" s="548">
        <f>SUM($J$22:TPQ33)-1</f>
        <v>4.7269999999999985</v>
      </c>
      <c r="TPR36" s="548">
        <f>SUM($J$22:TPR33)-1</f>
        <v>4.7269999999999985</v>
      </c>
      <c r="TPS36" s="548">
        <f>SUM($J$22:TPS33)-1</f>
        <v>4.7269999999999985</v>
      </c>
      <c r="TPT36" s="548">
        <f>SUM($J$22:TPT33)-1</f>
        <v>4.7269999999999985</v>
      </c>
      <c r="TPU36" s="548">
        <f>SUM($J$22:TPU33)-1</f>
        <v>4.7269999999999985</v>
      </c>
      <c r="TPV36" s="548">
        <f>SUM($J$22:TPV33)-1</f>
        <v>4.7269999999999985</v>
      </c>
      <c r="TPW36" s="548">
        <f>SUM($J$22:TPW33)-1</f>
        <v>4.7269999999999985</v>
      </c>
      <c r="TPX36" s="548">
        <f>SUM($J$22:TPX33)-1</f>
        <v>4.7269999999999985</v>
      </c>
      <c r="TPY36" s="548">
        <f>SUM($J$22:TPY33)-1</f>
        <v>4.7269999999999985</v>
      </c>
      <c r="TPZ36" s="548">
        <f>SUM($J$22:TPZ33)-1</f>
        <v>4.7269999999999985</v>
      </c>
      <c r="TQA36" s="548">
        <f>SUM($J$22:TQA33)-1</f>
        <v>4.7269999999999985</v>
      </c>
      <c r="TQB36" s="548">
        <f>SUM($J$22:TQB33)-1</f>
        <v>4.7269999999999985</v>
      </c>
      <c r="TQC36" s="548">
        <f>SUM($J$22:TQC33)-1</f>
        <v>4.7269999999999985</v>
      </c>
      <c r="TQD36" s="548">
        <f>SUM($J$22:TQD33)-1</f>
        <v>4.7269999999999985</v>
      </c>
      <c r="TQE36" s="548">
        <f>SUM($J$22:TQE33)-1</f>
        <v>4.7269999999999985</v>
      </c>
      <c r="TQF36" s="548">
        <f>SUM($J$22:TQF33)-1</f>
        <v>4.7269999999999985</v>
      </c>
      <c r="TQG36" s="548">
        <f>SUM($J$22:TQG33)-1</f>
        <v>4.7269999999999985</v>
      </c>
      <c r="TQH36" s="548">
        <f>SUM($J$22:TQH33)-1</f>
        <v>4.7269999999999985</v>
      </c>
      <c r="TQI36" s="548">
        <f>SUM($J$22:TQI33)-1</f>
        <v>4.7269999999999985</v>
      </c>
      <c r="TQJ36" s="548">
        <f>SUM($J$22:TQJ33)-1</f>
        <v>4.7269999999999985</v>
      </c>
      <c r="TQK36" s="548">
        <f>SUM($J$22:TQK33)-1</f>
        <v>4.7269999999999985</v>
      </c>
      <c r="TQL36" s="548">
        <f>SUM($J$22:TQL33)-1</f>
        <v>4.7269999999999985</v>
      </c>
      <c r="TQM36" s="548">
        <f>SUM($J$22:TQM33)-1</f>
        <v>4.7269999999999985</v>
      </c>
      <c r="TQN36" s="548">
        <f>SUM($J$22:TQN33)-1</f>
        <v>4.7269999999999985</v>
      </c>
      <c r="TQO36" s="548">
        <f>SUM($J$22:TQO33)-1</f>
        <v>4.7269999999999985</v>
      </c>
      <c r="TQP36" s="548">
        <f>SUM($J$22:TQP33)-1</f>
        <v>4.7269999999999985</v>
      </c>
      <c r="TQQ36" s="548">
        <f>SUM($J$22:TQQ33)-1</f>
        <v>4.7269999999999985</v>
      </c>
      <c r="TQR36" s="548">
        <f>SUM($J$22:TQR33)-1</f>
        <v>4.7269999999999985</v>
      </c>
      <c r="TQS36" s="548">
        <f>SUM($J$22:TQS33)-1</f>
        <v>4.7269999999999985</v>
      </c>
      <c r="TQT36" s="548">
        <f>SUM($J$22:TQT33)-1</f>
        <v>4.7269999999999985</v>
      </c>
      <c r="TQU36" s="548">
        <f>SUM($J$22:TQU33)-1</f>
        <v>4.7269999999999985</v>
      </c>
      <c r="TQV36" s="548">
        <f>SUM($J$22:TQV33)-1</f>
        <v>4.7269999999999985</v>
      </c>
      <c r="TQW36" s="548">
        <f>SUM($J$22:TQW33)-1</f>
        <v>4.7269999999999985</v>
      </c>
      <c r="TQX36" s="548">
        <f>SUM($J$22:TQX33)-1</f>
        <v>4.7269999999999985</v>
      </c>
      <c r="TQY36" s="548">
        <f>SUM($J$22:TQY33)-1</f>
        <v>4.7269999999999985</v>
      </c>
      <c r="TQZ36" s="548">
        <f>SUM($J$22:TQZ33)-1</f>
        <v>4.7269999999999985</v>
      </c>
      <c r="TRA36" s="548">
        <f>SUM($J$22:TRA33)-1</f>
        <v>4.7269999999999985</v>
      </c>
      <c r="TRB36" s="548">
        <f>SUM($J$22:TRB33)-1</f>
        <v>4.7269999999999985</v>
      </c>
      <c r="TRC36" s="548">
        <f>SUM($J$22:TRC33)-1</f>
        <v>4.7269999999999985</v>
      </c>
      <c r="TRD36" s="548">
        <f>SUM($J$22:TRD33)-1</f>
        <v>4.7269999999999985</v>
      </c>
      <c r="TRE36" s="548">
        <f>SUM($J$22:TRE33)-1</f>
        <v>4.7269999999999985</v>
      </c>
      <c r="TRF36" s="548">
        <f>SUM($J$22:TRF33)-1</f>
        <v>4.7269999999999985</v>
      </c>
      <c r="TRG36" s="548">
        <f>SUM($J$22:TRG33)-1</f>
        <v>4.7269999999999985</v>
      </c>
      <c r="TRH36" s="548">
        <f>SUM($J$22:TRH33)-1</f>
        <v>4.7269999999999985</v>
      </c>
      <c r="TRI36" s="548">
        <f>SUM($J$22:TRI33)-1</f>
        <v>4.7269999999999985</v>
      </c>
      <c r="TRJ36" s="548">
        <f>SUM($J$22:TRJ33)-1</f>
        <v>4.7269999999999985</v>
      </c>
      <c r="TRK36" s="548">
        <f>SUM($J$22:TRK33)-1</f>
        <v>4.7269999999999985</v>
      </c>
      <c r="TRL36" s="548">
        <f>SUM($J$22:TRL33)-1</f>
        <v>4.7269999999999985</v>
      </c>
      <c r="TRM36" s="548">
        <f>SUM($J$22:TRM33)-1</f>
        <v>4.7269999999999985</v>
      </c>
      <c r="TRN36" s="548">
        <f>SUM($J$22:TRN33)-1</f>
        <v>4.7269999999999985</v>
      </c>
      <c r="TRO36" s="548">
        <f>SUM($J$22:TRO33)-1</f>
        <v>4.7269999999999985</v>
      </c>
      <c r="TRP36" s="548">
        <f>SUM($J$22:TRP33)-1</f>
        <v>4.7269999999999985</v>
      </c>
      <c r="TRQ36" s="548">
        <f>SUM($J$22:TRQ33)-1</f>
        <v>4.7269999999999985</v>
      </c>
      <c r="TRR36" s="548">
        <f>SUM($J$22:TRR33)-1</f>
        <v>4.7269999999999985</v>
      </c>
      <c r="TRS36" s="548">
        <f>SUM($J$22:TRS33)-1</f>
        <v>4.7269999999999985</v>
      </c>
      <c r="TRT36" s="548">
        <f>SUM($J$22:TRT33)-1</f>
        <v>4.7269999999999985</v>
      </c>
      <c r="TRU36" s="548">
        <f>SUM($J$22:TRU33)-1</f>
        <v>4.7269999999999985</v>
      </c>
      <c r="TRV36" s="548">
        <f>SUM($J$22:TRV33)-1</f>
        <v>4.7269999999999985</v>
      </c>
      <c r="TRW36" s="548">
        <f>SUM($J$22:TRW33)-1</f>
        <v>4.7269999999999985</v>
      </c>
      <c r="TRX36" s="548">
        <f>SUM($J$22:TRX33)-1</f>
        <v>4.7269999999999985</v>
      </c>
      <c r="TRY36" s="548">
        <f>SUM($J$22:TRY33)-1</f>
        <v>4.7269999999999985</v>
      </c>
      <c r="TRZ36" s="548">
        <f>SUM($J$22:TRZ33)-1</f>
        <v>4.7269999999999985</v>
      </c>
      <c r="TSA36" s="548">
        <f>SUM($J$22:TSA33)-1</f>
        <v>4.7269999999999985</v>
      </c>
      <c r="TSB36" s="548">
        <f>SUM($J$22:TSB33)-1</f>
        <v>4.7269999999999985</v>
      </c>
      <c r="TSC36" s="548">
        <f>SUM($J$22:TSC33)-1</f>
        <v>4.7269999999999985</v>
      </c>
      <c r="TSD36" s="548">
        <f>SUM($J$22:TSD33)-1</f>
        <v>4.7269999999999985</v>
      </c>
      <c r="TSE36" s="548">
        <f>SUM($J$22:TSE33)-1</f>
        <v>4.7269999999999985</v>
      </c>
      <c r="TSF36" s="548">
        <f>SUM($J$22:TSF33)-1</f>
        <v>4.7269999999999985</v>
      </c>
      <c r="TSG36" s="548">
        <f>SUM($J$22:TSG33)-1</f>
        <v>4.7269999999999985</v>
      </c>
      <c r="TSH36" s="548">
        <f>SUM($J$22:TSH33)-1</f>
        <v>4.7269999999999985</v>
      </c>
      <c r="TSI36" s="548">
        <f>SUM($J$22:TSI33)-1</f>
        <v>4.7269999999999985</v>
      </c>
      <c r="TSJ36" s="548">
        <f>SUM($J$22:TSJ33)-1</f>
        <v>4.7269999999999985</v>
      </c>
      <c r="TSK36" s="548">
        <f>SUM($J$22:TSK33)-1</f>
        <v>4.7269999999999985</v>
      </c>
      <c r="TSL36" s="548">
        <f>SUM($J$22:TSL33)-1</f>
        <v>4.7269999999999985</v>
      </c>
      <c r="TSM36" s="548">
        <f>SUM($J$22:TSM33)-1</f>
        <v>4.7269999999999985</v>
      </c>
      <c r="TSN36" s="548">
        <f>SUM($J$22:TSN33)-1</f>
        <v>4.7269999999999985</v>
      </c>
      <c r="TSO36" s="548">
        <f>SUM($J$22:TSO33)-1</f>
        <v>4.7269999999999985</v>
      </c>
      <c r="TSP36" s="548">
        <f>SUM($J$22:TSP33)-1</f>
        <v>4.7269999999999985</v>
      </c>
      <c r="TSQ36" s="548">
        <f>SUM($J$22:TSQ33)-1</f>
        <v>4.7269999999999985</v>
      </c>
      <c r="TSR36" s="548">
        <f>SUM($J$22:TSR33)-1</f>
        <v>4.7269999999999985</v>
      </c>
      <c r="TSS36" s="548">
        <f>SUM($J$22:TSS33)-1</f>
        <v>4.7269999999999985</v>
      </c>
      <c r="TST36" s="548">
        <f>SUM($J$22:TST33)-1</f>
        <v>4.7269999999999985</v>
      </c>
      <c r="TSU36" s="548">
        <f>SUM($J$22:TSU33)-1</f>
        <v>4.7269999999999985</v>
      </c>
      <c r="TSV36" s="548">
        <f>SUM($J$22:TSV33)-1</f>
        <v>4.7269999999999985</v>
      </c>
      <c r="TSW36" s="548">
        <f>SUM($J$22:TSW33)-1</f>
        <v>4.7269999999999985</v>
      </c>
      <c r="TSX36" s="548">
        <f>SUM($J$22:TSX33)-1</f>
        <v>4.7269999999999985</v>
      </c>
      <c r="TSY36" s="548">
        <f>SUM($J$22:TSY33)-1</f>
        <v>4.7269999999999985</v>
      </c>
      <c r="TSZ36" s="548">
        <f>SUM($J$22:TSZ33)-1</f>
        <v>4.7269999999999985</v>
      </c>
      <c r="TTA36" s="548">
        <f>SUM($J$22:TTA33)-1</f>
        <v>4.7269999999999985</v>
      </c>
      <c r="TTB36" s="548">
        <f>SUM($J$22:TTB33)-1</f>
        <v>4.7269999999999985</v>
      </c>
      <c r="TTC36" s="548">
        <f>SUM($J$22:TTC33)-1</f>
        <v>4.7269999999999985</v>
      </c>
      <c r="TTD36" s="548">
        <f>SUM($J$22:TTD33)-1</f>
        <v>4.7269999999999985</v>
      </c>
      <c r="TTE36" s="548">
        <f>SUM($J$22:TTE33)-1</f>
        <v>4.7269999999999985</v>
      </c>
      <c r="TTF36" s="548">
        <f>SUM($J$22:TTF33)-1</f>
        <v>4.7269999999999985</v>
      </c>
      <c r="TTG36" s="548">
        <f>SUM($J$22:TTG33)-1</f>
        <v>4.7269999999999985</v>
      </c>
      <c r="TTH36" s="548">
        <f>SUM($J$22:TTH33)-1</f>
        <v>4.7269999999999985</v>
      </c>
      <c r="TTI36" s="548">
        <f>SUM($J$22:TTI33)-1</f>
        <v>4.7269999999999985</v>
      </c>
      <c r="TTJ36" s="548">
        <f>SUM($J$22:TTJ33)-1</f>
        <v>4.7269999999999985</v>
      </c>
      <c r="TTK36" s="548">
        <f>SUM($J$22:TTK33)-1</f>
        <v>4.7269999999999985</v>
      </c>
      <c r="TTL36" s="548">
        <f>SUM($J$22:TTL33)-1</f>
        <v>4.7269999999999985</v>
      </c>
      <c r="TTM36" s="548">
        <f>SUM($J$22:TTM33)-1</f>
        <v>4.7269999999999985</v>
      </c>
      <c r="TTN36" s="548">
        <f>SUM($J$22:TTN33)-1</f>
        <v>4.7269999999999985</v>
      </c>
      <c r="TTO36" s="548">
        <f>SUM($J$22:TTO33)-1</f>
        <v>4.7269999999999985</v>
      </c>
      <c r="TTP36" s="548">
        <f>SUM($J$22:TTP33)-1</f>
        <v>4.7269999999999985</v>
      </c>
      <c r="TTQ36" s="548">
        <f>SUM($J$22:TTQ33)-1</f>
        <v>4.7269999999999985</v>
      </c>
      <c r="TTR36" s="548">
        <f>SUM($J$22:TTR33)-1</f>
        <v>4.7269999999999985</v>
      </c>
      <c r="TTS36" s="548">
        <f>SUM($J$22:TTS33)-1</f>
        <v>4.7269999999999985</v>
      </c>
      <c r="TTT36" s="548">
        <f>SUM($J$22:TTT33)-1</f>
        <v>4.7269999999999985</v>
      </c>
      <c r="TTU36" s="548">
        <f>SUM($J$22:TTU33)-1</f>
        <v>4.7269999999999985</v>
      </c>
      <c r="TTV36" s="548">
        <f>SUM($J$22:TTV33)-1</f>
        <v>4.7269999999999985</v>
      </c>
      <c r="TTW36" s="548">
        <f>SUM($J$22:TTW33)-1</f>
        <v>4.7269999999999985</v>
      </c>
      <c r="TTX36" s="548">
        <f>SUM($J$22:TTX33)-1</f>
        <v>4.7269999999999985</v>
      </c>
      <c r="TTY36" s="548">
        <f>SUM($J$22:TTY33)-1</f>
        <v>4.7269999999999985</v>
      </c>
      <c r="TTZ36" s="548">
        <f>SUM($J$22:TTZ33)-1</f>
        <v>4.7269999999999985</v>
      </c>
      <c r="TUA36" s="548">
        <f>SUM($J$22:TUA33)-1</f>
        <v>4.7269999999999985</v>
      </c>
      <c r="TUB36" s="548">
        <f>SUM($J$22:TUB33)-1</f>
        <v>4.7269999999999985</v>
      </c>
      <c r="TUC36" s="548">
        <f>SUM($J$22:TUC33)-1</f>
        <v>4.7269999999999985</v>
      </c>
      <c r="TUD36" s="548">
        <f>SUM($J$22:TUD33)-1</f>
        <v>4.7269999999999985</v>
      </c>
      <c r="TUE36" s="548">
        <f>SUM($J$22:TUE33)-1</f>
        <v>4.7269999999999985</v>
      </c>
      <c r="TUF36" s="548">
        <f>SUM($J$22:TUF33)-1</f>
        <v>4.7269999999999985</v>
      </c>
      <c r="TUG36" s="548">
        <f>SUM($J$22:TUG33)-1</f>
        <v>4.7269999999999985</v>
      </c>
      <c r="TUH36" s="548">
        <f>SUM($J$22:TUH33)-1</f>
        <v>4.7269999999999985</v>
      </c>
      <c r="TUI36" s="548">
        <f>SUM($J$22:TUI33)-1</f>
        <v>4.7269999999999985</v>
      </c>
      <c r="TUJ36" s="548">
        <f>SUM($J$22:TUJ33)-1</f>
        <v>4.7269999999999985</v>
      </c>
      <c r="TUK36" s="548">
        <f>SUM($J$22:TUK33)-1</f>
        <v>4.7269999999999985</v>
      </c>
      <c r="TUL36" s="548">
        <f>SUM($J$22:TUL33)-1</f>
        <v>4.7269999999999985</v>
      </c>
      <c r="TUM36" s="548">
        <f>SUM($J$22:TUM33)-1</f>
        <v>4.7269999999999985</v>
      </c>
      <c r="TUN36" s="548">
        <f>SUM($J$22:TUN33)-1</f>
        <v>4.7269999999999985</v>
      </c>
      <c r="TUO36" s="548">
        <f>SUM($J$22:TUO33)-1</f>
        <v>4.7269999999999985</v>
      </c>
      <c r="TUP36" s="548">
        <f>SUM($J$22:TUP33)-1</f>
        <v>4.7269999999999985</v>
      </c>
      <c r="TUQ36" s="548">
        <f>SUM($J$22:TUQ33)-1</f>
        <v>4.7269999999999985</v>
      </c>
      <c r="TUR36" s="548">
        <f>SUM($J$22:TUR33)-1</f>
        <v>4.7269999999999985</v>
      </c>
      <c r="TUS36" s="548">
        <f>SUM($J$22:TUS33)-1</f>
        <v>4.7269999999999985</v>
      </c>
      <c r="TUT36" s="548">
        <f>SUM($J$22:TUT33)-1</f>
        <v>4.7269999999999985</v>
      </c>
      <c r="TUU36" s="548">
        <f>SUM($J$22:TUU33)-1</f>
        <v>4.7269999999999985</v>
      </c>
      <c r="TUV36" s="548">
        <f>SUM($J$22:TUV33)-1</f>
        <v>4.7269999999999985</v>
      </c>
      <c r="TUW36" s="548">
        <f>SUM($J$22:TUW33)-1</f>
        <v>4.7269999999999985</v>
      </c>
      <c r="TUX36" s="548">
        <f>SUM($J$22:TUX33)-1</f>
        <v>4.7269999999999985</v>
      </c>
      <c r="TUY36" s="548">
        <f>SUM($J$22:TUY33)-1</f>
        <v>4.7269999999999985</v>
      </c>
      <c r="TUZ36" s="548">
        <f>SUM($J$22:TUZ33)-1</f>
        <v>4.7269999999999985</v>
      </c>
      <c r="TVA36" s="548">
        <f>SUM($J$22:TVA33)-1</f>
        <v>4.7269999999999985</v>
      </c>
      <c r="TVB36" s="548">
        <f>SUM($J$22:TVB33)-1</f>
        <v>4.7269999999999985</v>
      </c>
      <c r="TVC36" s="548">
        <f>SUM($J$22:TVC33)-1</f>
        <v>4.7269999999999985</v>
      </c>
      <c r="TVD36" s="548">
        <f>SUM($J$22:TVD33)-1</f>
        <v>4.7269999999999985</v>
      </c>
      <c r="TVE36" s="548">
        <f>SUM($J$22:TVE33)-1</f>
        <v>4.7269999999999985</v>
      </c>
      <c r="TVF36" s="548">
        <f>SUM($J$22:TVF33)-1</f>
        <v>4.7269999999999985</v>
      </c>
      <c r="TVG36" s="548">
        <f>SUM($J$22:TVG33)-1</f>
        <v>4.7269999999999985</v>
      </c>
      <c r="TVH36" s="548">
        <f>SUM($J$22:TVH33)-1</f>
        <v>4.7269999999999985</v>
      </c>
      <c r="TVI36" s="548">
        <f>SUM($J$22:TVI33)-1</f>
        <v>4.7269999999999985</v>
      </c>
      <c r="TVJ36" s="548">
        <f>SUM($J$22:TVJ33)-1</f>
        <v>4.7269999999999985</v>
      </c>
      <c r="TVK36" s="548">
        <f>SUM($J$22:TVK33)-1</f>
        <v>4.7269999999999985</v>
      </c>
      <c r="TVL36" s="548">
        <f>SUM($J$22:TVL33)-1</f>
        <v>4.7269999999999985</v>
      </c>
      <c r="TVM36" s="548">
        <f>SUM($J$22:TVM33)-1</f>
        <v>4.7269999999999985</v>
      </c>
      <c r="TVN36" s="548">
        <f>SUM($J$22:TVN33)-1</f>
        <v>4.7269999999999985</v>
      </c>
      <c r="TVO36" s="548">
        <f>SUM($J$22:TVO33)-1</f>
        <v>4.7269999999999985</v>
      </c>
      <c r="TVP36" s="548">
        <f>SUM($J$22:TVP33)-1</f>
        <v>4.7269999999999985</v>
      </c>
      <c r="TVQ36" s="548">
        <f>SUM($J$22:TVQ33)-1</f>
        <v>4.7269999999999985</v>
      </c>
      <c r="TVR36" s="548">
        <f>SUM($J$22:TVR33)-1</f>
        <v>4.7269999999999985</v>
      </c>
      <c r="TVS36" s="548">
        <f>SUM($J$22:TVS33)-1</f>
        <v>4.7269999999999985</v>
      </c>
      <c r="TVT36" s="548">
        <f>SUM($J$22:TVT33)-1</f>
        <v>4.7269999999999985</v>
      </c>
      <c r="TVU36" s="548">
        <f>SUM($J$22:TVU33)-1</f>
        <v>4.7269999999999985</v>
      </c>
      <c r="TVV36" s="548">
        <f>SUM($J$22:TVV33)-1</f>
        <v>4.7269999999999985</v>
      </c>
      <c r="TVW36" s="548">
        <f>SUM($J$22:TVW33)-1</f>
        <v>4.7269999999999985</v>
      </c>
      <c r="TVX36" s="548">
        <f>SUM($J$22:TVX33)-1</f>
        <v>4.7269999999999985</v>
      </c>
      <c r="TVY36" s="548">
        <f>SUM($J$22:TVY33)-1</f>
        <v>4.7269999999999985</v>
      </c>
      <c r="TVZ36" s="548">
        <f>SUM($J$22:TVZ33)-1</f>
        <v>4.7269999999999985</v>
      </c>
      <c r="TWA36" s="548">
        <f>SUM($J$22:TWA33)-1</f>
        <v>4.7269999999999985</v>
      </c>
      <c r="TWB36" s="548">
        <f>SUM($J$22:TWB33)-1</f>
        <v>4.7269999999999985</v>
      </c>
      <c r="TWC36" s="548">
        <f>SUM($J$22:TWC33)-1</f>
        <v>4.7269999999999985</v>
      </c>
      <c r="TWD36" s="548">
        <f>SUM($J$22:TWD33)-1</f>
        <v>4.7269999999999985</v>
      </c>
      <c r="TWE36" s="548">
        <f>SUM($J$22:TWE33)-1</f>
        <v>4.7269999999999985</v>
      </c>
      <c r="TWF36" s="548">
        <f>SUM($J$22:TWF33)-1</f>
        <v>4.7269999999999985</v>
      </c>
      <c r="TWG36" s="548">
        <f>SUM($J$22:TWG33)-1</f>
        <v>4.7269999999999985</v>
      </c>
      <c r="TWH36" s="548">
        <f>SUM($J$22:TWH33)-1</f>
        <v>4.7269999999999985</v>
      </c>
      <c r="TWI36" s="548">
        <f>SUM($J$22:TWI33)-1</f>
        <v>4.7269999999999985</v>
      </c>
      <c r="TWJ36" s="548">
        <f>SUM($J$22:TWJ33)-1</f>
        <v>4.7269999999999985</v>
      </c>
      <c r="TWK36" s="548">
        <f>SUM($J$22:TWK33)-1</f>
        <v>4.7269999999999985</v>
      </c>
      <c r="TWL36" s="548">
        <f>SUM($J$22:TWL33)-1</f>
        <v>4.7269999999999985</v>
      </c>
      <c r="TWM36" s="548">
        <f>SUM($J$22:TWM33)-1</f>
        <v>4.7269999999999985</v>
      </c>
      <c r="TWN36" s="548">
        <f>SUM($J$22:TWN33)-1</f>
        <v>4.7269999999999985</v>
      </c>
      <c r="TWO36" s="548">
        <f>SUM($J$22:TWO33)-1</f>
        <v>4.7269999999999985</v>
      </c>
      <c r="TWP36" s="548">
        <f>SUM($J$22:TWP33)-1</f>
        <v>4.7269999999999985</v>
      </c>
      <c r="TWQ36" s="548">
        <f>SUM($J$22:TWQ33)-1</f>
        <v>4.7269999999999985</v>
      </c>
      <c r="TWR36" s="548">
        <f>SUM($J$22:TWR33)-1</f>
        <v>4.7269999999999985</v>
      </c>
      <c r="TWS36" s="548">
        <f>SUM($J$22:TWS33)-1</f>
        <v>4.7269999999999985</v>
      </c>
      <c r="TWT36" s="548">
        <f>SUM($J$22:TWT33)-1</f>
        <v>4.7269999999999985</v>
      </c>
      <c r="TWU36" s="548">
        <f>SUM($J$22:TWU33)-1</f>
        <v>4.7269999999999985</v>
      </c>
      <c r="TWV36" s="548">
        <f>SUM($J$22:TWV33)-1</f>
        <v>4.7269999999999985</v>
      </c>
      <c r="TWW36" s="548">
        <f>SUM($J$22:TWW33)-1</f>
        <v>4.7269999999999985</v>
      </c>
      <c r="TWX36" s="548">
        <f>SUM($J$22:TWX33)-1</f>
        <v>4.7269999999999985</v>
      </c>
      <c r="TWY36" s="548">
        <f>SUM($J$22:TWY33)-1</f>
        <v>4.7269999999999985</v>
      </c>
      <c r="TWZ36" s="548">
        <f>SUM($J$22:TWZ33)-1</f>
        <v>4.7269999999999985</v>
      </c>
      <c r="TXA36" s="548">
        <f>SUM($J$22:TXA33)-1</f>
        <v>4.7269999999999985</v>
      </c>
      <c r="TXB36" s="548">
        <f>SUM($J$22:TXB33)-1</f>
        <v>4.7269999999999985</v>
      </c>
      <c r="TXC36" s="548">
        <f>SUM($J$22:TXC33)-1</f>
        <v>4.7269999999999985</v>
      </c>
      <c r="TXD36" s="548">
        <f>SUM($J$22:TXD33)-1</f>
        <v>4.7269999999999985</v>
      </c>
      <c r="TXE36" s="548">
        <f>SUM($J$22:TXE33)-1</f>
        <v>4.7269999999999985</v>
      </c>
      <c r="TXF36" s="548">
        <f>SUM($J$22:TXF33)-1</f>
        <v>4.7269999999999985</v>
      </c>
      <c r="TXG36" s="548">
        <f>SUM($J$22:TXG33)-1</f>
        <v>4.7269999999999985</v>
      </c>
      <c r="TXH36" s="548">
        <f>SUM($J$22:TXH33)-1</f>
        <v>4.7269999999999985</v>
      </c>
      <c r="TXI36" s="548">
        <f>SUM($J$22:TXI33)-1</f>
        <v>4.7269999999999985</v>
      </c>
      <c r="TXJ36" s="548">
        <f>SUM($J$22:TXJ33)-1</f>
        <v>4.7269999999999985</v>
      </c>
      <c r="TXK36" s="548">
        <f>SUM($J$22:TXK33)-1</f>
        <v>4.7269999999999985</v>
      </c>
      <c r="TXL36" s="548">
        <f>SUM($J$22:TXL33)-1</f>
        <v>4.7269999999999985</v>
      </c>
      <c r="TXM36" s="548">
        <f>SUM($J$22:TXM33)-1</f>
        <v>4.7269999999999985</v>
      </c>
      <c r="TXN36" s="548">
        <f>SUM($J$22:TXN33)-1</f>
        <v>4.7269999999999985</v>
      </c>
      <c r="TXO36" s="548">
        <f>SUM($J$22:TXO33)-1</f>
        <v>4.7269999999999985</v>
      </c>
      <c r="TXP36" s="548">
        <f>SUM($J$22:TXP33)-1</f>
        <v>4.7269999999999985</v>
      </c>
      <c r="TXQ36" s="548">
        <f>SUM($J$22:TXQ33)-1</f>
        <v>4.7269999999999985</v>
      </c>
      <c r="TXR36" s="548">
        <f>SUM($J$22:TXR33)-1</f>
        <v>4.7269999999999985</v>
      </c>
      <c r="TXS36" s="548">
        <f>SUM($J$22:TXS33)-1</f>
        <v>4.7269999999999985</v>
      </c>
      <c r="TXT36" s="548">
        <f>SUM($J$22:TXT33)-1</f>
        <v>4.7269999999999985</v>
      </c>
      <c r="TXU36" s="548">
        <f>SUM($J$22:TXU33)-1</f>
        <v>4.7269999999999985</v>
      </c>
      <c r="TXV36" s="548">
        <f>SUM($J$22:TXV33)-1</f>
        <v>4.7269999999999985</v>
      </c>
      <c r="TXW36" s="548">
        <f>SUM($J$22:TXW33)-1</f>
        <v>4.7269999999999985</v>
      </c>
      <c r="TXX36" s="548">
        <f>SUM($J$22:TXX33)-1</f>
        <v>4.7269999999999985</v>
      </c>
      <c r="TXY36" s="548">
        <f>SUM($J$22:TXY33)-1</f>
        <v>4.7269999999999985</v>
      </c>
      <c r="TXZ36" s="548">
        <f>SUM($J$22:TXZ33)-1</f>
        <v>4.7269999999999985</v>
      </c>
      <c r="TYA36" s="548">
        <f>SUM($J$22:TYA33)-1</f>
        <v>4.7269999999999985</v>
      </c>
      <c r="TYB36" s="548">
        <f>SUM($J$22:TYB33)-1</f>
        <v>4.7269999999999985</v>
      </c>
      <c r="TYC36" s="548">
        <f>SUM($J$22:TYC33)-1</f>
        <v>4.7269999999999985</v>
      </c>
      <c r="TYD36" s="548">
        <f>SUM($J$22:TYD33)-1</f>
        <v>4.7269999999999985</v>
      </c>
      <c r="TYE36" s="548">
        <f>SUM($J$22:TYE33)-1</f>
        <v>4.7269999999999985</v>
      </c>
      <c r="TYF36" s="548">
        <f>SUM($J$22:TYF33)-1</f>
        <v>4.7269999999999985</v>
      </c>
      <c r="TYG36" s="548">
        <f>SUM($J$22:TYG33)-1</f>
        <v>4.7269999999999985</v>
      </c>
      <c r="TYH36" s="548">
        <f>SUM($J$22:TYH33)-1</f>
        <v>4.7269999999999985</v>
      </c>
      <c r="TYI36" s="548">
        <f>SUM($J$22:TYI33)-1</f>
        <v>4.7269999999999985</v>
      </c>
      <c r="TYJ36" s="548">
        <f>SUM($J$22:TYJ33)-1</f>
        <v>4.7269999999999985</v>
      </c>
      <c r="TYK36" s="548">
        <f>SUM($J$22:TYK33)-1</f>
        <v>4.7269999999999985</v>
      </c>
      <c r="TYL36" s="548">
        <f>SUM($J$22:TYL33)-1</f>
        <v>4.7269999999999985</v>
      </c>
      <c r="TYM36" s="548">
        <f>SUM($J$22:TYM33)-1</f>
        <v>4.7269999999999985</v>
      </c>
      <c r="TYN36" s="548">
        <f>SUM($J$22:TYN33)-1</f>
        <v>4.7269999999999985</v>
      </c>
      <c r="TYO36" s="548">
        <f>SUM($J$22:TYO33)-1</f>
        <v>4.7269999999999985</v>
      </c>
      <c r="TYP36" s="548">
        <f>SUM($J$22:TYP33)-1</f>
        <v>4.7269999999999985</v>
      </c>
      <c r="TYQ36" s="548">
        <f>SUM($J$22:TYQ33)-1</f>
        <v>4.7269999999999985</v>
      </c>
      <c r="TYR36" s="548">
        <f>SUM($J$22:TYR33)-1</f>
        <v>4.7269999999999985</v>
      </c>
      <c r="TYS36" s="548">
        <f>SUM($J$22:TYS33)-1</f>
        <v>4.7269999999999985</v>
      </c>
      <c r="TYT36" s="548">
        <f>SUM($J$22:TYT33)-1</f>
        <v>4.7269999999999985</v>
      </c>
      <c r="TYU36" s="548">
        <f>SUM($J$22:TYU33)-1</f>
        <v>4.7269999999999985</v>
      </c>
      <c r="TYV36" s="548">
        <f>SUM($J$22:TYV33)-1</f>
        <v>4.7269999999999985</v>
      </c>
      <c r="TYW36" s="548">
        <f>SUM($J$22:TYW33)-1</f>
        <v>4.7269999999999985</v>
      </c>
      <c r="TYX36" s="548">
        <f>SUM($J$22:TYX33)-1</f>
        <v>4.7269999999999985</v>
      </c>
      <c r="TYY36" s="548">
        <f>SUM($J$22:TYY33)-1</f>
        <v>4.7269999999999985</v>
      </c>
      <c r="TYZ36" s="548">
        <f>SUM($J$22:TYZ33)-1</f>
        <v>4.7269999999999985</v>
      </c>
      <c r="TZA36" s="548">
        <f>SUM($J$22:TZA33)-1</f>
        <v>4.7269999999999985</v>
      </c>
      <c r="TZB36" s="548">
        <f>SUM($J$22:TZB33)-1</f>
        <v>4.7269999999999985</v>
      </c>
      <c r="TZC36" s="548">
        <f>SUM($J$22:TZC33)-1</f>
        <v>4.7269999999999985</v>
      </c>
      <c r="TZD36" s="548">
        <f>SUM($J$22:TZD33)-1</f>
        <v>4.7269999999999985</v>
      </c>
      <c r="TZE36" s="548">
        <f>SUM($J$22:TZE33)-1</f>
        <v>4.7269999999999985</v>
      </c>
      <c r="TZF36" s="548">
        <f>SUM($J$22:TZF33)-1</f>
        <v>4.7269999999999985</v>
      </c>
      <c r="TZG36" s="548">
        <f>SUM($J$22:TZG33)-1</f>
        <v>4.7269999999999985</v>
      </c>
      <c r="TZH36" s="548">
        <f>SUM($J$22:TZH33)-1</f>
        <v>4.7269999999999985</v>
      </c>
      <c r="TZI36" s="548">
        <f>SUM($J$22:TZI33)-1</f>
        <v>4.7269999999999985</v>
      </c>
      <c r="TZJ36" s="548">
        <f>SUM($J$22:TZJ33)-1</f>
        <v>4.7269999999999985</v>
      </c>
      <c r="TZK36" s="548">
        <f>SUM($J$22:TZK33)-1</f>
        <v>4.7269999999999985</v>
      </c>
      <c r="TZL36" s="548">
        <f>SUM($J$22:TZL33)-1</f>
        <v>4.7269999999999985</v>
      </c>
      <c r="TZM36" s="548">
        <f>SUM($J$22:TZM33)-1</f>
        <v>4.7269999999999985</v>
      </c>
      <c r="TZN36" s="548">
        <f>SUM($J$22:TZN33)-1</f>
        <v>4.7269999999999985</v>
      </c>
      <c r="TZO36" s="548">
        <f>SUM($J$22:TZO33)-1</f>
        <v>4.7269999999999985</v>
      </c>
      <c r="TZP36" s="548">
        <f>SUM($J$22:TZP33)-1</f>
        <v>4.7269999999999985</v>
      </c>
      <c r="TZQ36" s="548">
        <f>SUM($J$22:TZQ33)-1</f>
        <v>4.7269999999999985</v>
      </c>
      <c r="TZR36" s="548">
        <f>SUM($J$22:TZR33)-1</f>
        <v>4.7269999999999985</v>
      </c>
      <c r="TZS36" s="548">
        <f>SUM($J$22:TZS33)-1</f>
        <v>4.7269999999999985</v>
      </c>
      <c r="TZT36" s="548">
        <f>SUM($J$22:TZT33)-1</f>
        <v>4.7269999999999985</v>
      </c>
      <c r="TZU36" s="548">
        <f>SUM($J$22:TZU33)-1</f>
        <v>4.7269999999999985</v>
      </c>
      <c r="TZV36" s="548">
        <f>SUM($J$22:TZV33)-1</f>
        <v>4.7269999999999985</v>
      </c>
      <c r="TZW36" s="548">
        <f>SUM($J$22:TZW33)-1</f>
        <v>4.7269999999999985</v>
      </c>
      <c r="TZX36" s="548">
        <f>SUM($J$22:TZX33)-1</f>
        <v>4.7269999999999985</v>
      </c>
      <c r="TZY36" s="548">
        <f>SUM($J$22:TZY33)-1</f>
        <v>4.7269999999999985</v>
      </c>
      <c r="TZZ36" s="548">
        <f>SUM($J$22:TZZ33)-1</f>
        <v>4.7269999999999985</v>
      </c>
      <c r="UAA36" s="548">
        <f>SUM($J$22:UAA33)-1</f>
        <v>4.7269999999999985</v>
      </c>
      <c r="UAB36" s="548">
        <f>SUM($J$22:UAB33)-1</f>
        <v>4.7269999999999985</v>
      </c>
      <c r="UAC36" s="548">
        <f>SUM($J$22:UAC33)-1</f>
        <v>4.7269999999999985</v>
      </c>
      <c r="UAD36" s="548">
        <f>SUM($J$22:UAD33)-1</f>
        <v>4.7269999999999985</v>
      </c>
      <c r="UAE36" s="548">
        <f>SUM($J$22:UAE33)-1</f>
        <v>4.7269999999999985</v>
      </c>
      <c r="UAF36" s="548">
        <f>SUM($J$22:UAF33)-1</f>
        <v>4.7269999999999985</v>
      </c>
      <c r="UAG36" s="548">
        <f>SUM($J$22:UAG33)-1</f>
        <v>4.7269999999999985</v>
      </c>
      <c r="UAH36" s="548">
        <f>SUM($J$22:UAH33)-1</f>
        <v>4.7269999999999985</v>
      </c>
      <c r="UAI36" s="548">
        <f>SUM($J$22:UAI33)-1</f>
        <v>4.7269999999999985</v>
      </c>
      <c r="UAJ36" s="548">
        <f>SUM($J$22:UAJ33)-1</f>
        <v>4.7269999999999985</v>
      </c>
      <c r="UAK36" s="548">
        <f>SUM($J$22:UAK33)-1</f>
        <v>4.7269999999999985</v>
      </c>
      <c r="UAL36" s="548">
        <f>SUM($J$22:UAL33)-1</f>
        <v>4.7269999999999985</v>
      </c>
      <c r="UAM36" s="548">
        <f>SUM($J$22:UAM33)-1</f>
        <v>4.7269999999999985</v>
      </c>
      <c r="UAN36" s="548">
        <f>SUM($J$22:UAN33)-1</f>
        <v>4.7269999999999985</v>
      </c>
      <c r="UAO36" s="548">
        <f>SUM($J$22:UAO33)-1</f>
        <v>4.7269999999999985</v>
      </c>
      <c r="UAP36" s="548">
        <f>SUM($J$22:UAP33)-1</f>
        <v>4.7269999999999985</v>
      </c>
      <c r="UAQ36" s="548">
        <f>SUM($J$22:UAQ33)-1</f>
        <v>4.7269999999999985</v>
      </c>
      <c r="UAR36" s="548">
        <f>SUM($J$22:UAR33)-1</f>
        <v>4.7269999999999985</v>
      </c>
      <c r="UAS36" s="548">
        <f>SUM($J$22:UAS33)-1</f>
        <v>4.7269999999999985</v>
      </c>
      <c r="UAT36" s="548">
        <f>SUM($J$22:UAT33)-1</f>
        <v>4.7269999999999985</v>
      </c>
      <c r="UAU36" s="548">
        <f>SUM($J$22:UAU33)-1</f>
        <v>4.7269999999999985</v>
      </c>
      <c r="UAV36" s="548">
        <f>SUM($J$22:UAV33)-1</f>
        <v>4.7269999999999985</v>
      </c>
      <c r="UAW36" s="548">
        <f>SUM($J$22:UAW33)-1</f>
        <v>4.7269999999999985</v>
      </c>
      <c r="UAX36" s="548">
        <f>SUM($J$22:UAX33)-1</f>
        <v>4.7269999999999985</v>
      </c>
      <c r="UAY36" s="548">
        <f>SUM($J$22:UAY33)-1</f>
        <v>4.7269999999999985</v>
      </c>
      <c r="UAZ36" s="548">
        <f>SUM($J$22:UAZ33)-1</f>
        <v>4.7269999999999985</v>
      </c>
      <c r="UBA36" s="548">
        <f>SUM($J$22:UBA33)-1</f>
        <v>4.7269999999999985</v>
      </c>
      <c r="UBB36" s="548">
        <f>SUM($J$22:UBB33)-1</f>
        <v>4.7269999999999985</v>
      </c>
      <c r="UBC36" s="548">
        <f>SUM($J$22:UBC33)-1</f>
        <v>4.7269999999999985</v>
      </c>
      <c r="UBD36" s="548">
        <f>SUM($J$22:UBD33)-1</f>
        <v>4.7269999999999985</v>
      </c>
      <c r="UBE36" s="548">
        <f>SUM($J$22:UBE33)-1</f>
        <v>4.7269999999999985</v>
      </c>
      <c r="UBF36" s="548">
        <f>SUM($J$22:UBF33)-1</f>
        <v>4.7269999999999985</v>
      </c>
      <c r="UBG36" s="548">
        <f>SUM($J$22:UBG33)-1</f>
        <v>4.7269999999999985</v>
      </c>
      <c r="UBH36" s="548">
        <f>SUM($J$22:UBH33)-1</f>
        <v>4.7269999999999985</v>
      </c>
      <c r="UBI36" s="548">
        <f>SUM($J$22:UBI33)-1</f>
        <v>4.7269999999999985</v>
      </c>
      <c r="UBJ36" s="548">
        <f>SUM($J$22:UBJ33)-1</f>
        <v>4.7269999999999985</v>
      </c>
      <c r="UBK36" s="548">
        <f>SUM($J$22:UBK33)-1</f>
        <v>4.7269999999999985</v>
      </c>
      <c r="UBL36" s="548">
        <f>SUM($J$22:UBL33)-1</f>
        <v>4.7269999999999985</v>
      </c>
      <c r="UBM36" s="548">
        <f>SUM($J$22:UBM33)-1</f>
        <v>4.7269999999999985</v>
      </c>
      <c r="UBN36" s="548">
        <f>SUM($J$22:UBN33)-1</f>
        <v>4.7269999999999985</v>
      </c>
      <c r="UBO36" s="548">
        <f>SUM($J$22:UBO33)-1</f>
        <v>4.7269999999999985</v>
      </c>
      <c r="UBP36" s="548">
        <f>SUM($J$22:UBP33)-1</f>
        <v>4.7269999999999985</v>
      </c>
      <c r="UBQ36" s="548">
        <f>SUM($J$22:UBQ33)-1</f>
        <v>4.7269999999999985</v>
      </c>
      <c r="UBR36" s="548">
        <f>SUM($J$22:UBR33)-1</f>
        <v>4.7269999999999985</v>
      </c>
      <c r="UBS36" s="548">
        <f>SUM($J$22:UBS33)-1</f>
        <v>4.7269999999999985</v>
      </c>
      <c r="UBT36" s="548">
        <f>SUM($J$22:UBT33)-1</f>
        <v>4.7269999999999985</v>
      </c>
      <c r="UBU36" s="548">
        <f>SUM($J$22:UBU33)-1</f>
        <v>4.7269999999999985</v>
      </c>
      <c r="UBV36" s="548">
        <f>SUM($J$22:UBV33)-1</f>
        <v>4.7269999999999985</v>
      </c>
      <c r="UBW36" s="548">
        <f>SUM($J$22:UBW33)-1</f>
        <v>4.7269999999999985</v>
      </c>
      <c r="UBX36" s="548">
        <f>SUM($J$22:UBX33)-1</f>
        <v>4.7269999999999985</v>
      </c>
      <c r="UBY36" s="548">
        <f>SUM($J$22:UBY33)-1</f>
        <v>4.7269999999999985</v>
      </c>
      <c r="UBZ36" s="548">
        <f>SUM($J$22:UBZ33)-1</f>
        <v>4.7269999999999985</v>
      </c>
      <c r="UCA36" s="548">
        <f>SUM($J$22:UCA33)-1</f>
        <v>4.7269999999999985</v>
      </c>
      <c r="UCB36" s="548">
        <f>SUM($J$22:UCB33)-1</f>
        <v>4.7269999999999985</v>
      </c>
      <c r="UCC36" s="548">
        <f>SUM($J$22:UCC33)-1</f>
        <v>4.7269999999999985</v>
      </c>
      <c r="UCD36" s="548">
        <f>SUM($J$22:UCD33)-1</f>
        <v>4.7269999999999985</v>
      </c>
      <c r="UCE36" s="548">
        <f>SUM($J$22:UCE33)-1</f>
        <v>4.7269999999999985</v>
      </c>
      <c r="UCF36" s="548">
        <f>SUM($J$22:UCF33)-1</f>
        <v>4.7269999999999985</v>
      </c>
      <c r="UCG36" s="548">
        <f>SUM($J$22:UCG33)-1</f>
        <v>4.7269999999999985</v>
      </c>
      <c r="UCH36" s="548">
        <f>SUM($J$22:UCH33)-1</f>
        <v>4.7269999999999985</v>
      </c>
      <c r="UCI36" s="548">
        <f>SUM($J$22:UCI33)-1</f>
        <v>4.7269999999999985</v>
      </c>
      <c r="UCJ36" s="548">
        <f>SUM($J$22:UCJ33)-1</f>
        <v>4.7269999999999985</v>
      </c>
      <c r="UCK36" s="548">
        <f>SUM($J$22:UCK33)-1</f>
        <v>4.7269999999999985</v>
      </c>
      <c r="UCL36" s="548">
        <f>SUM($J$22:UCL33)-1</f>
        <v>4.7269999999999985</v>
      </c>
      <c r="UCM36" s="548">
        <f>SUM($J$22:UCM33)-1</f>
        <v>4.7269999999999985</v>
      </c>
      <c r="UCN36" s="548">
        <f>SUM($J$22:UCN33)-1</f>
        <v>4.7269999999999985</v>
      </c>
      <c r="UCO36" s="548">
        <f>SUM($J$22:UCO33)-1</f>
        <v>4.7269999999999985</v>
      </c>
      <c r="UCP36" s="548">
        <f>SUM($J$22:UCP33)-1</f>
        <v>4.7269999999999985</v>
      </c>
      <c r="UCQ36" s="548">
        <f>SUM($J$22:UCQ33)-1</f>
        <v>4.7269999999999985</v>
      </c>
      <c r="UCR36" s="548">
        <f>SUM($J$22:UCR33)-1</f>
        <v>4.7269999999999985</v>
      </c>
      <c r="UCS36" s="548">
        <f>SUM($J$22:UCS33)-1</f>
        <v>4.7269999999999985</v>
      </c>
      <c r="UCT36" s="548">
        <f>SUM($J$22:UCT33)-1</f>
        <v>4.7269999999999985</v>
      </c>
      <c r="UCU36" s="548">
        <f>SUM($J$22:UCU33)-1</f>
        <v>4.7269999999999985</v>
      </c>
      <c r="UCV36" s="548">
        <f>SUM($J$22:UCV33)-1</f>
        <v>4.7269999999999985</v>
      </c>
      <c r="UCW36" s="548">
        <f>SUM($J$22:UCW33)-1</f>
        <v>4.7269999999999985</v>
      </c>
      <c r="UCX36" s="548">
        <f>SUM($J$22:UCX33)-1</f>
        <v>4.7269999999999985</v>
      </c>
      <c r="UCY36" s="548">
        <f>SUM($J$22:UCY33)-1</f>
        <v>4.7269999999999985</v>
      </c>
      <c r="UCZ36" s="548">
        <f>SUM($J$22:UCZ33)-1</f>
        <v>4.7269999999999985</v>
      </c>
      <c r="UDA36" s="548">
        <f>SUM($J$22:UDA33)-1</f>
        <v>4.7269999999999985</v>
      </c>
      <c r="UDB36" s="548">
        <f>SUM($J$22:UDB33)-1</f>
        <v>4.7269999999999985</v>
      </c>
      <c r="UDC36" s="548">
        <f>SUM($J$22:UDC33)-1</f>
        <v>4.7269999999999985</v>
      </c>
      <c r="UDD36" s="548">
        <f>SUM($J$22:UDD33)-1</f>
        <v>4.7269999999999985</v>
      </c>
      <c r="UDE36" s="548">
        <f>SUM($J$22:UDE33)-1</f>
        <v>4.7269999999999985</v>
      </c>
      <c r="UDF36" s="548">
        <f>SUM($J$22:UDF33)-1</f>
        <v>4.7269999999999985</v>
      </c>
      <c r="UDG36" s="548">
        <f>SUM($J$22:UDG33)-1</f>
        <v>4.7269999999999985</v>
      </c>
      <c r="UDH36" s="548">
        <f>SUM($J$22:UDH33)-1</f>
        <v>4.7269999999999985</v>
      </c>
      <c r="UDI36" s="548">
        <f>SUM($J$22:UDI33)-1</f>
        <v>4.7269999999999985</v>
      </c>
      <c r="UDJ36" s="548">
        <f>SUM($J$22:UDJ33)-1</f>
        <v>4.7269999999999985</v>
      </c>
      <c r="UDK36" s="548">
        <f>SUM($J$22:UDK33)-1</f>
        <v>4.7269999999999985</v>
      </c>
      <c r="UDL36" s="548">
        <f>SUM($J$22:UDL33)-1</f>
        <v>4.7269999999999985</v>
      </c>
      <c r="UDM36" s="548">
        <f>SUM($J$22:UDM33)-1</f>
        <v>4.7269999999999985</v>
      </c>
      <c r="UDN36" s="548">
        <f>SUM($J$22:UDN33)-1</f>
        <v>4.7269999999999985</v>
      </c>
      <c r="UDO36" s="548">
        <f>SUM($J$22:UDO33)-1</f>
        <v>4.7269999999999985</v>
      </c>
      <c r="UDP36" s="548">
        <f>SUM($J$22:UDP33)-1</f>
        <v>4.7269999999999985</v>
      </c>
      <c r="UDQ36" s="548">
        <f>SUM($J$22:UDQ33)-1</f>
        <v>4.7269999999999985</v>
      </c>
      <c r="UDR36" s="548">
        <f>SUM($J$22:UDR33)-1</f>
        <v>4.7269999999999985</v>
      </c>
      <c r="UDS36" s="548">
        <f>SUM($J$22:UDS33)-1</f>
        <v>4.7269999999999985</v>
      </c>
      <c r="UDT36" s="548">
        <f>SUM($J$22:UDT33)-1</f>
        <v>4.7269999999999985</v>
      </c>
      <c r="UDU36" s="548">
        <f>SUM($J$22:UDU33)-1</f>
        <v>4.7269999999999985</v>
      </c>
      <c r="UDV36" s="548">
        <f>SUM($J$22:UDV33)-1</f>
        <v>4.7269999999999985</v>
      </c>
      <c r="UDW36" s="548">
        <f>SUM($J$22:UDW33)-1</f>
        <v>4.7269999999999985</v>
      </c>
      <c r="UDX36" s="548">
        <f>SUM($J$22:UDX33)-1</f>
        <v>4.7269999999999985</v>
      </c>
      <c r="UDY36" s="548">
        <f>SUM($J$22:UDY33)-1</f>
        <v>4.7269999999999985</v>
      </c>
      <c r="UDZ36" s="548">
        <f>SUM($J$22:UDZ33)-1</f>
        <v>4.7269999999999985</v>
      </c>
      <c r="UEA36" s="548">
        <f>SUM($J$22:UEA33)-1</f>
        <v>4.7269999999999985</v>
      </c>
      <c r="UEB36" s="548">
        <f>SUM($J$22:UEB33)-1</f>
        <v>4.7269999999999985</v>
      </c>
      <c r="UEC36" s="548">
        <f>SUM($J$22:UEC33)-1</f>
        <v>4.7269999999999985</v>
      </c>
      <c r="UED36" s="548">
        <f>SUM($J$22:UED33)-1</f>
        <v>4.7269999999999985</v>
      </c>
      <c r="UEE36" s="548">
        <f>SUM($J$22:UEE33)-1</f>
        <v>4.7269999999999985</v>
      </c>
      <c r="UEF36" s="548">
        <f>SUM($J$22:UEF33)-1</f>
        <v>4.7269999999999985</v>
      </c>
      <c r="UEG36" s="548">
        <f>SUM($J$22:UEG33)-1</f>
        <v>4.7269999999999985</v>
      </c>
      <c r="UEH36" s="548">
        <f>SUM($J$22:UEH33)-1</f>
        <v>4.7269999999999985</v>
      </c>
      <c r="UEI36" s="548">
        <f>SUM($J$22:UEI33)-1</f>
        <v>4.7269999999999985</v>
      </c>
      <c r="UEJ36" s="548">
        <f>SUM($J$22:UEJ33)-1</f>
        <v>4.7269999999999985</v>
      </c>
      <c r="UEK36" s="548">
        <f>SUM($J$22:UEK33)-1</f>
        <v>4.7269999999999985</v>
      </c>
      <c r="UEL36" s="548">
        <f>SUM($J$22:UEL33)-1</f>
        <v>4.7269999999999985</v>
      </c>
      <c r="UEM36" s="548">
        <f>SUM($J$22:UEM33)-1</f>
        <v>4.7269999999999985</v>
      </c>
      <c r="UEN36" s="548">
        <f>SUM($J$22:UEN33)-1</f>
        <v>4.7269999999999985</v>
      </c>
      <c r="UEO36" s="548">
        <f>SUM($J$22:UEO33)-1</f>
        <v>4.7269999999999985</v>
      </c>
      <c r="UEP36" s="548">
        <f>SUM($J$22:UEP33)-1</f>
        <v>4.7269999999999985</v>
      </c>
      <c r="UEQ36" s="548">
        <f>SUM($J$22:UEQ33)-1</f>
        <v>4.7269999999999985</v>
      </c>
      <c r="UER36" s="548">
        <f>SUM($J$22:UER33)-1</f>
        <v>4.7269999999999985</v>
      </c>
      <c r="UES36" s="548">
        <f>SUM($J$22:UES33)-1</f>
        <v>4.7269999999999985</v>
      </c>
      <c r="UET36" s="548">
        <f>SUM($J$22:UET33)-1</f>
        <v>4.7269999999999985</v>
      </c>
      <c r="UEU36" s="548">
        <f>SUM($J$22:UEU33)-1</f>
        <v>4.7269999999999985</v>
      </c>
      <c r="UEV36" s="548">
        <f>SUM($J$22:UEV33)-1</f>
        <v>4.7269999999999985</v>
      </c>
      <c r="UEW36" s="548">
        <f>SUM($J$22:UEW33)-1</f>
        <v>4.7269999999999985</v>
      </c>
      <c r="UEX36" s="548">
        <f>SUM($J$22:UEX33)-1</f>
        <v>4.7269999999999985</v>
      </c>
      <c r="UEY36" s="548">
        <f>SUM($J$22:UEY33)-1</f>
        <v>4.7269999999999985</v>
      </c>
      <c r="UEZ36" s="548">
        <f>SUM($J$22:UEZ33)-1</f>
        <v>4.7269999999999985</v>
      </c>
      <c r="UFA36" s="548">
        <f>SUM($J$22:UFA33)-1</f>
        <v>4.7269999999999985</v>
      </c>
      <c r="UFB36" s="548">
        <f>SUM($J$22:UFB33)-1</f>
        <v>4.7269999999999985</v>
      </c>
      <c r="UFC36" s="548">
        <f>SUM($J$22:UFC33)-1</f>
        <v>4.7269999999999985</v>
      </c>
      <c r="UFD36" s="548">
        <f>SUM($J$22:UFD33)-1</f>
        <v>4.7269999999999985</v>
      </c>
      <c r="UFE36" s="548">
        <f>SUM($J$22:UFE33)-1</f>
        <v>4.7269999999999985</v>
      </c>
      <c r="UFF36" s="548">
        <f>SUM($J$22:UFF33)-1</f>
        <v>4.7269999999999985</v>
      </c>
      <c r="UFG36" s="548">
        <f>SUM($J$22:UFG33)-1</f>
        <v>4.7269999999999985</v>
      </c>
      <c r="UFH36" s="548">
        <f>SUM($J$22:UFH33)-1</f>
        <v>4.7269999999999985</v>
      </c>
      <c r="UFI36" s="548">
        <f>SUM($J$22:UFI33)-1</f>
        <v>4.7269999999999985</v>
      </c>
      <c r="UFJ36" s="548">
        <f>SUM($J$22:UFJ33)-1</f>
        <v>4.7269999999999985</v>
      </c>
      <c r="UFK36" s="548">
        <f>SUM($J$22:UFK33)-1</f>
        <v>4.7269999999999985</v>
      </c>
      <c r="UFL36" s="548">
        <f>SUM($J$22:UFL33)-1</f>
        <v>4.7269999999999985</v>
      </c>
      <c r="UFM36" s="548">
        <f>SUM($J$22:UFM33)-1</f>
        <v>4.7269999999999985</v>
      </c>
      <c r="UFN36" s="548">
        <f>SUM($J$22:UFN33)-1</f>
        <v>4.7269999999999985</v>
      </c>
      <c r="UFO36" s="548">
        <f>SUM($J$22:UFO33)-1</f>
        <v>4.7269999999999985</v>
      </c>
      <c r="UFP36" s="548">
        <f>SUM($J$22:UFP33)-1</f>
        <v>4.7269999999999985</v>
      </c>
      <c r="UFQ36" s="548">
        <f>SUM($J$22:UFQ33)-1</f>
        <v>4.7269999999999985</v>
      </c>
      <c r="UFR36" s="548">
        <f>SUM($J$22:UFR33)-1</f>
        <v>4.7269999999999985</v>
      </c>
      <c r="UFS36" s="548">
        <f>SUM($J$22:UFS33)-1</f>
        <v>4.7269999999999985</v>
      </c>
      <c r="UFT36" s="548">
        <f>SUM($J$22:UFT33)-1</f>
        <v>4.7269999999999985</v>
      </c>
      <c r="UFU36" s="548">
        <f>SUM($J$22:UFU33)-1</f>
        <v>4.7269999999999985</v>
      </c>
      <c r="UFV36" s="548">
        <f>SUM($J$22:UFV33)-1</f>
        <v>4.7269999999999985</v>
      </c>
      <c r="UFW36" s="548">
        <f>SUM($J$22:UFW33)-1</f>
        <v>4.7269999999999985</v>
      </c>
      <c r="UFX36" s="548">
        <f>SUM($J$22:UFX33)-1</f>
        <v>4.7269999999999985</v>
      </c>
      <c r="UFY36" s="548">
        <f>SUM($J$22:UFY33)-1</f>
        <v>4.7269999999999985</v>
      </c>
      <c r="UFZ36" s="548">
        <f>SUM($J$22:UFZ33)-1</f>
        <v>4.7269999999999985</v>
      </c>
      <c r="UGA36" s="548">
        <f>SUM($J$22:UGA33)-1</f>
        <v>4.7269999999999985</v>
      </c>
      <c r="UGB36" s="548">
        <f>SUM($J$22:UGB33)-1</f>
        <v>4.7269999999999985</v>
      </c>
      <c r="UGC36" s="548">
        <f>SUM($J$22:UGC33)-1</f>
        <v>4.7269999999999985</v>
      </c>
      <c r="UGD36" s="548">
        <f>SUM($J$22:UGD33)-1</f>
        <v>4.7269999999999985</v>
      </c>
      <c r="UGE36" s="548">
        <f>SUM($J$22:UGE33)-1</f>
        <v>4.7269999999999985</v>
      </c>
      <c r="UGF36" s="548">
        <f>SUM($J$22:UGF33)-1</f>
        <v>4.7269999999999985</v>
      </c>
      <c r="UGG36" s="548">
        <f>SUM($J$22:UGG33)-1</f>
        <v>4.7269999999999985</v>
      </c>
      <c r="UGH36" s="548">
        <f>SUM($J$22:UGH33)-1</f>
        <v>4.7269999999999985</v>
      </c>
      <c r="UGI36" s="548">
        <f>SUM($J$22:UGI33)-1</f>
        <v>4.7269999999999985</v>
      </c>
      <c r="UGJ36" s="548">
        <f>SUM($J$22:UGJ33)-1</f>
        <v>4.7269999999999985</v>
      </c>
      <c r="UGK36" s="548">
        <f>SUM($J$22:UGK33)-1</f>
        <v>4.7269999999999985</v>
      </c>
      <c r="UGL36" s="548">
        <f>SUM($J$22:UGL33)-1</f>
        <v>4.7269999999999985</v>
      </c>
      <c r="UGM36" s="548">
        <f>SUM($J$22:UGM33)-1</f>
        <v>4.7269999999999985</v>
      </c>
      <c r="UGN36" s="548">
        <f>SUM($J$22:UGN33)-1</f>
        <v>4.7269999999999985</v>
      </c>
      <c r="UGO36" s="548">
        <f>SUM($J$22:UGO33)-1</f>
        <v>4.7269999999999985</v>
      </c>
      <c r="UGP36" s="548">
        <f>SUM($J$22:UGP33)-1</f>
        <v>4.7269999999999985</v>
      </c>
      <c r="UGQ36" s="548">
        <f>SUM($J$22:UGQ33)-1</f>
        <v>4.7269999999999985</v>
      </c>
      <c r="UGR36" s="548">
        <f>SUM($J$22:UGR33)-1</f>
        <v>4.7269999999999985</v>
      </c>
      <c r="UGS36" s="548">
        <f>SUM($J$22:UGS33)-1</f>
        <v>4.7269999999999985</v>
      </c>
      <c r="UGT36" s="548">
        <f>SUM($J$22:UGT33)-1</f>
        <v>4.7269999999999985</v>
      </c>
      <c r="UGU36" s="548">
        <f>SUM($J$22:UGU33)-1</f>
        <v>4.7269999999999985</v>
      </c>
      <c r="UGV36" s="548">
        <f>SUM($J$22:UGV33)-1</f>
        <v>4.7269999999999985</v>
      </c>
      <c r="UGW36" s="548">
        <f>SUM($J$22:UGW33)-1</f>
        <v>4.7269999999999985</v>
      </c>
      <c r="UGX36" s="548">
        <f>SUM($J$22:UGX33)-1</f>
        <v>4.7269999999999985</v>
      </c>
      <c r="UGY36" s="548">
        <f>SUM($J$22:UGY33)-1</f>
        <v>4.7269999999999985</v>
      </c>
      <c r="UGZ36" s="548">
        <f>SUM($J$22:UGZ33)-1</f>
        <v>4.7269999999999985</v>
      </c>
      <c r="UHA36" s="548">
        <f>SUM($J$22:UHA33)-1</f>
        <v>4.7269999999999985</v>
      </c>
      <c r="UHB36" s="548">
        <f>SUM($J$22:UHB33)-1</f>
        <v>4.7269999999999985</v>
      </c>
      <c r="UHC36" s="548">
        <f>SUM($J$22:UHC33)-1</f>
        <v>4.7269999999999985</v>
      </c>
      <c r="UHD36" s="548">
        <f>SUM($J$22:UHD33)-1</f>
        <v>4.7269999999999985</v>
      </c>
      <c r="UHE36" s="548">
        <f>SUM($J$22:UHE33)-1</f>
        <v>4.7269999999999985</v>
      </c>
      <c r="UHF36" s="548">
        <f>SUM($J$22:UHF33)-1</f>
        <v>4.7269999999999985</v>
      </c>
      <c r="UHG36" s="548">
        <f>SUM($J$22:UHG33)-1</f>
        <v>4.7269999999999985</v>
      </c>
      <c r="UHH36" s="548">
        <f>SUM($J$22:UHH33)-1</f>
        <v>4.7269999999999985</v>
      </c>
      <c r="UHI36" s="548">
        <f>SUM($J$22:UHI33)-1</f>
        <v>4.7269999999999985</v>
      </c>
      <c r="UHJ36" s="548">
        <f>SUM($J$22:UHJ33)-1</f>
        <v>4.7269999999999985</v>
      </c>
      <c r="UHK36" s="548">
        <f>SUM($J$22:UHK33)-1</f>
        <v>4.7269999999999985</v>
      </c>
      <c r="UHL36" s="548">
        <f>SUM($J$22:UHL33)-1</f>
        <v>4.7269999999999985</v>
      </c>
      <c r="UHM36" s="548">
        <f>SUM($J$22:UHM33)-1</f>
        <v>4.7269999999999985</v>
      </c>
      <c r="UHN36" s="548">
        <f>SUM($J$22:UHN33)-1</f>
        <v>4.7269999999999985</v>
      </c>
      <c r="UHO36" s="548">
        <f>SUM($J$22:UHO33)-1</f>
        <v>4.7269999999999985</v>
      </c>
      <c r="UHP36" s="548">
        <f>SUM($J$22:UHP33)-1</f>
        <v>4.7269999999999985</v>
      </c>
      <c r="UHQ36" s="548">
        <f>SUM($J$22:UHQ33)-1</f>
        <v>4.7269999999999985</v>
      </c>
      <c r="UHR36" s="548">
        <f>SUM($J$22:UHR33)-1</f>
        <v>4.7269999999999985</v>
      </c>
      <c r="UHS36" s="548">
        <f>SUM($J$22:UHS33)-1</f>
        <v>4.7269999999999985</v>
      </c>
      <c r="UHT36" s="548">
        <f>SUM($J$22:UHT33)-1</f>
        <v>4.7269999999999985</v>
      </c>
      <c r="UHU36" s="548">
        <f>SUM($J$22:UHU33)-1</f>
        <v>4.7269999999999985</v>
      </c>
      <c r="UHV36" s="548">
        <f>SUM($J$22:UHV33)-1</f>
        <v>4.7269999999999985</v>
      </c>
      <c r="UHW36" s="548">
        <f>SUM($J$22:UHW33)-1</f>
        <v>4.7269999999999985</v>
      </c>
      <c r="UHX36" s="548">
        <f>SUM($J$22:UHX33)-1</f>
        <v>4.7269999999999985</v>
      </c>
      <c r="UHY36" s="548">
        <f>SUM($J$22:UHY33)-1</f>
        <v>4.7269999999999985</v>
      </c>
      <c r="UHZ36" s="548">
        <f>SUM($J$22:UHZ33)-1</f>
        <v>4.7269999999999985</v>
      </c>
      <c r="UIA36" s="548">
        <f>SUM($J$22:UIA33)-1</f>
        <v>4.7269999999999985</v>
      </c>
      <c r="UIB36" s="548">
        <f>SUM($J$22:UIB33)-1</f>
        <v>4.7269999999999985</v>
      </c>
      <c r="UIC36" s="548">
        <f>SUM($J$22:UIC33)-1</f>
        <v>4.7269999999999985</v>
      </c>
      <c r="UID36" s="548">
        <f>SUM($J$22:UID33)-1</f>
        <v>4.7269999999999985</v>
      </c>
      <c r="UIE36" s="548">
        <f>SUM($J$22:UIE33)-1</f>
        <v>4.7269999999999985</v>
      </c>
      <c r="UIF36" s="548">
        <f>SUM($J$22:UIF33)-1</f>
        <v>4.7269999999999985</v>
      </c>
      <c r="UIG36" s="548">
        <f>SUM($J$22:UIG33)-1</f>
        <v>4.7269999999999985</v>
      </c>
      <c r="UIH36" s="548">
        <f>SUM($J$22:UIH33)-1</f>
        <v>4.7269999999999985</v>
      </c>
      <c r="UII36" s="548">
        <f>SUM($J$22:UII33)-1</f>
        <v>4.7269999999999985</v>
      </c>
      <c r="UIJ36" s="548">
        <f>SUM($J$22:UIJ33)-1</f>
        <v>4.7269999999999985</v>
      </c>
      <c r="UIK36" s="548">
        <f>SUM($J$22:UIK33)-1</f>
        <v>4.7269999999999985</v>
      </c>
      <c r="UIL36" s="548">
        <f>SUM($J$22:UIL33)-1</f>
        <v>4.7269999999999985</v>
      </c>
      <c r="UIM36" s="548">
        <f>SUM($J$22:UIM33)-1</f>
        <v>4.7269999999999985</v>
      </c>
      <c r="UIN36" s="548">
        <f>SUM($J$22:UIN33)-1</f>
        <v>4.7269999999999985</v>
      </c>
      <c r="UIO36" s="548">
        <f>SUM($J$22:UIO33)-1</f>
        <v>4.7269999999999985</v>
      </c>
      <c r="UIP36" s="548">
        <f>SUM($J$22:UIP33)-1</f>
        <v>4.7269999999999985</v>
      </c>
      <c r="UIQ36" s="548">
        <f>SUM($J$22:UIQ33)-1</f>
        <v>4.7269999999999985</v>
      </c>
      <c r="UIR36" s="548">
        <f>SUM($J$22:UIR33)-1</f>
        <v>4.7269999999999985</v>
      </c>
      <c r="UIS36" s="548">
        <f>SUM($J$22:UIS33)-1</f>
        <v>4.7269999999999985</v>
      </c>
      <c r="UIT36" s="548">
        <f>SUM($J$22:UIT33)-1</f>
        <v>4.7269999999999985</v>
      </c>
      <c r="UIU36" s="548">
        <f>SUM($J$22:UIU33)-1</f>
        <v>4.7269999999999985</v>
      </c>
      <c r="UIV36" s="548">
        <f>SUM($J$22:UIV33)-1</f>
        <v>4.7269999999999985</v>
      </c>
      <c r="UIW36" s="548">
        <f>SUM($J$22:UIW33)-1</f>
        <v>4.7269999999999985</v>
      </c>
      <c r="UIX36" s="548">
        <f>SUM($J$22:UIX33)-1</f>
        <v>4.7269999999999985</v>
      </c>
      <c r="UIY36" s="548">
        <f>SUM($J$22:UIY33)-1</f>
        <v>4.7269999999999985</v>
      </c>
      <c r="UIZ36" s="548">
        <f>SUM($J$22:UIZ33)-1</f>
        <v>4.7269999999999985</v>
      </c>
      <c r="UJA36" s="548">
        <f>SUM($J$22:UJA33)-1</f>
        <v>4.7269999999999985</v>
      </c>
      <c r="UJB36" s="548">
        <f>SUM($J$22:UJB33)-1</f>
        <v>4.7269999999999985</v>
      </c>
      <c r="UJC36" s="548">
        <f>SUM($J$22:UJC33)-1</f>
        <v>4.7269999999999985</v>
      </c>
      <c r="UJD36" s="548">
        <f>SUM($J$22:UJD33)-1</f>
        <v>4.7269999999999985</v>
      </c>
      <c r="UJE36" s="548">
        <f>SUM($J$22:UJE33)-1</f>
        <v>4.7269999999999985</v>
      </c>
      <c r="UJF36" s="548">
        <f>SUM($J$22:UJF33)-1</f>
        <v>4.7269999999999985</v>
      </c>
      <c r="UJG36" s="548">
        <f>SUM($J$22:UJG33)-1</f>
        <v>4.7269999999999985</v>
      </c>
      <c r="UJH36" s="548">
        <f>SUM($J$22:UJH33)-1</f>
        <v>4.7269999999999985</v>
      </c>
      <c r="UJI36" s="548">
        <f>SUM($J$22:UJI33)-1</f>
        <v>4.7269999999999985</v>
      </c>
      <c r="UJJ36" s="548">
        <f>SUM($J$22:UJJ33)-1</f>
        <v>4.7269999999999985</v>
      </c>
      <c r="UJK36" s="548">
        <f>SUM($J$22:UJK33)-1</f>
        <v>4.7269999999999985</v>
      </c>
      <c r="UJL36" s="548">
        <f>SUM($J$22:UJL33)-1</f>
        <v>4.7269999999999985</v>
      </c>
      <c r="UJM36" s="548">
        <f>SUM($J$22:UJM33)-1</f>
        <v>4.7269999999999985</v>
      </c>
      <c r="UJN36" s="548">
        <f>SUM($J$22:UJN33)-1</f>
        <v>4.7269999999999985</v>
      </c>
      <c r="UJO36" s="548">
        <f>SUM($J$22:UJO33)-1</f>
        <v>4.7269999999999985</v>
      </c>
      <c r="UJP36" s="548">
        <f>SUM($J$22:UJP33)-1</f>
        <v>4.7269999999999985</v>
      </c>
      <c r="UJQ36" s="548">
        <f>SUM($J$22:UJQ33)-1</f>
        <v>4.7269999999999985</v>
      </c>
      <c r="UJR36" s="548">
        <f>SUM($J$22:UJR33)-1</f>
        <v>4.7269999999999985</v>
      </c>
      <c r="UJS36" s="548">
        <f>SUM($J$22:UJS33)-1</f>
        <v>4.7269999999999985</v>
      </c>
      <c r="UJT36" s="548">
        <f>SUM($J$22:UJT33)-1</f>
        <v>4.7269999999999985</v>
      </c>
      <c r="UJU36" s="548">
        <f>SUM($J$22:UJU33)-1</f>
        <v>4.7269999999999985</v>
      </c>
      <c r="UJV36" s="548">
        <f>SUM($J$22:UJV33)-1</f>
        <v>4.7269999999999985</v>
      </c>
      <c r="UJW36" s="548">
        <f>SUM($J$22:UJW33)-1</f>
        <v>4.7269999999999985</v>
      </c>
      <c r="UJX36" s="548">
        <f>SUM($J$22:UJX33)-1</f>
        <v>4.7269999999999985</v>
      </c>
      <c r="UJY36" s="548">
        <f>SUM($J$22:UJY33)-1</f>
        <v>4.7269999999999985</v>
      </c>
      <c r="UJZ36" s="548">
        <f>SUM($J$22:UJZ33)-1</f>
        <v>4.7269999999999985</v>
      </c>
      <c r="UKA36" s="548">
        <f>SUM($J$22:UKA33)-1</f>
        <v>4.7269999999999985</v>
      </c>
      <c r="UKB36" s="548">
        <f>SUM($J$22:UKB33)-1</f>
        <v>4.7269999999999985</v>
      </c>
      <c r="UKC36" s="548">
        <f>SUM($J$22:UKC33)-1</f>
        <v>4.7269999999999985</v>
      </c>
      <c r="UKD36" s="548">
        <f>SUM($J$22:UKD33)-1</f>
        <v>4.7269999999999985</v>
      </c>
      <c r="UKE36" s="548">
        <f>SUM($J$22:UKE33)-1</f>
        <v>4.7269999999999985</v>
      </c>
      <c r="UKF36" s="548">
        <f>SUM($J$22:UKF33)-1</f>
        <v>4.7269999999999985</v>
      </c>
      <c r="UKG36" s="548">
        <f>SUM($J$22:UKG33)-1</f>
        <v>4.7269999999999985</v>
      </c>
      <c r="UKH36" s="548">
        <f>SUM($J$22:UKH33)-1</f>
        <v>4.7269999999999985</v>
      </c>
      <c r="UKI36" s="548">
        <f>SUM($J$22:UKI33)-1</f>
        <v>4.7269999999999985</v>
      </c>
      <c r="UKJ36" s="548">
        <f>SUM($J$22:UKJ33)-1</f>
        <v>4.7269999999999985</v>
      </c>
      <c r="UKK36" s="548">
        <f>SUM($J$22:UKK33)-1</f>
        <v>4.7269999999999985</v>
      </c>
      <c r="UKL36" s="548">
        <f>SUM($J$22:UKL33)-1</f>
        <v>4.7269999999999985</v>
      </c>
      <c r="UKM36" s="548">
        <f>SUM($J$22:UKM33)-1</f>
        <v>4.7269999999999985</v>
      </c>
      <c r="UKN36" s="548">
        <f>SUM($J$22:UKN33)-1</f>
        <v>4.7269999999999985</v>
      </c>
      <c r="UKO36" s="548">
        <f>SUM($J$22:UKO33)-1</f>
        <v>4.7269999999999985</v>
      </c>
      <c r="UKP36" s="548">
        <f>SUM($J$22:UKP33)-1</f>
        <v>4.7269999999999985</v>
      </c>
      <c r="UKQ36" s="548">
        <f>SUM($J$22:UKQ33)-1</f>
        <v>4.7269999999999985</v>
      </c>
      <c r="UKR36" s="548">
        <f>SUM($J$22:UKR33)-1</f>
        <v>4.7269999999999985</v>
      </c>
      <c r="UKS36" s="548">
        <f>SUM($J$22:UKS33)-1</f>
        <v>4.7269999999999985</v>
      </c>
      <c r="UKT36" s="548">
        <f>SUM($J$22:UKT33)-1</f>
        <v>4.7269999999999985</v>
      </c>
      <c r="UKU36" s="548">
        <f>SUM($J$22:UKU33)-1</f>
        <v>4.7269999999999985</v>
      </c>
      <c r="UKV36" s="548">
        <f>SUM($J$22:UKV33)-1</f>
        <v>4.7269999999999985</v>
      </c>
      <c r="UKW36" s="548">
        <f>SUM($J$22:UKW33)-1</f>
        <v>4.7269999999999985</v>
      </c>
      <c r="UKX36" s="548">
        <f>SUM($J$22:UKX33)-1</f>
        <v>4.7269999999999985</v>
      </c>
      <c r="UKY36" s="548">
        <f>SUM($J$22:UKY33)-1</f>
        <v>4.7269999999999985</v>
      </c>
      <c r="UKZ36" s="548">
        <f>SUM($J$22:UKZ33)-1</f>
        <v>4.7269999999999985</v>
      </c>
      <c r="ULA36" s="548">
        <f>SUM($J$22:ULA33)-1</f>
        <v>4.7269999999999985</v>
      </c>
      <c r="ULB36" s="548">
        <f>SUM($J$22:ULB33)-1</f>
        <v>4.7269999999999985</v>
      </c>
      <c r="ULC36" s="548">
        <f>SUM($J$22:ULC33)-1</f>
        <v>4.7269999999999985</v>
      </c>
      <c r="ULD36" s="548">
        <f>SUM($J$22:ULD33)-1</f>
        <v>4.7269999999999985</v>
      </c>
      <c r="ULE36" s="548">
        <f>SUM($J$22:ULE33)-1</f>
        <v>4.7269999999999985</v>
      </c>
      <c r="ULF36" s="548">
        <f>SUM($J$22:ULF33)-1</f>
        <v>4.7269999999999985</v>
      </c>
      <c r="ULG36" s="548">
        <f>SUM($J$22:ULG33)-1</f>
        <v>4.7269999999999985</v>
      </c>
      <c r="ULH36" s="548">
        <f>SUM($J$22:ULH33)-1</f>
        <v>4.7269999999999985</v>
      </c>
      <c r="ULI36" s="548">
        <f>SUM($J$22:ULI33)-1</f>
        <v>4.7269999999999985</v>
      </c>
      <c r="ULJ36" s="548">
        <f>SUM($J$22:ULJ33)-1</f>
        <v>4.7269999999999985</v>
      </c>
      <c r="ULK36" s="548">
        <f>SUM($J$22:ULK33)-1</f>
        <v>4.7269999999999985</v>
      </c>
      <c r="ULL36" s="548">
        <f>SUM($J$22:ULL33)-1</f>
        <v>4.7269999999999985</v>
      </c>
      <c r="ULM36" s="548">
        <f>SUM($J$22:ULM33)-1</f>
        <v>4.7269999999999985</v>
      </c>
      <c r="ULN36" s="548">
        <f>SUM($J$22:ULN33)-1</f>
        <v>4.7269999999999985</v>
      </c>
      <c r="ULO36" s="548">
        <f>SUM($J$22:ULO33)-1</f>
        <v>4.7269999999999985</v>
      </c>
      <c r="ULP36" s="548">
        <f>SUM($J$22:ULP33)-1</f>
        <v>4.7269999999999985</v>
      </c>
      <c r="ULQ36" s="548">
        <f>SUM($J$22:ULQ33)-1</f>
        <v>4.7269999999999985</v>
      </c>
      <c r="ULR36" s="548">
        <f>SUM($J$22:ULR33)-1</f>
        <v>4.7269999999999985</v>
      </c>
      <c r="ULS36" s="548">
        <f>SUM($J$22:ULS33)-1</f>
        <v>4.7269999999999985</v>
      </c>
      <c r="ULT36" s="548">
        <f>SUM($J$22:ULT33)-1</f>
        <v>4.7269999999999985</v>
      </c>
      <c r="ULU36" s="548">
        <f>SUM($J$22:ULU33)-1</f>
        <v>4.7269999999999985</v>
      </c>
      <c r="ULV36" s="548">
        <f>SUM($J$22:ULV33)-1</f>
        <v>4.7269999999999985</v>
      </c>
      <c r="ULW36" s="548">
        <f>SUM($J$22:ULW33)-1</f>
        <v>4.7269999999999985</v>
      </c>
      <c r="ULX36" s="548">
        <f>SUM($J$22:ULX33)-1</f>
        <v>4.7269999999999985</v>
      </c>
      <c r="ULY36" s="548">
        <f>SUM($J$22:ULY33)-1</f>
        <v>4.7269999999999985</v>
      </c>
      <c r="ULZ36" s="548">
        <f>SUM($J$22:ULZ33)-1</f>
        <v>4.7269999999999985</v>
      </c>
      <c r="UMA36" s="548">
        <f>SUM($J$22:UMA33)-1</f>
        <v>4.7269999999999985</v>
      </c>
      <c r="UMB36" s="548">
        <f>SUM($J$22:UMB33)-1</f>
        <v>4.7269999999999985</v>
      </c>
      <c r="UMC36" s="548">
        <f>SUM($J$22:UMC33)-1</f>
        <v>4.7269999999999985</v>
      </c>
      <c r="UMD36" s="548">
        <f>SUM($J$22:UMD33)-1</f>
        <v>4.7269999999999985</v>
      </c>
      <c r="UME36" s="548">
        <f>SUM($J$22:UME33)-1</f>
        <v>4.7269999999999985</v>
      </c>
      <c r="UMF36" s="548">
        <f>SUM($J$22:UMF33)-1</f>
        <v>4.7269999999999985</v>
      </c>
      <c r="UMG36" s="548">
        <f>SUM($J$22:UMG33)-1</f>
        <v>4.7269999999999985</v>
      </c>
      <c r="UMH36" s="548">
        <f>SUM($J$22:UMH33)-1</f>
        <v>4.7269999999999985</v>
      </c>
      <c r="UMI36" s="548">
        <f>SUM($J$22:UMI33)-1</f>
        <v>4.7269999999999985</v>
      </c>
      <c r="UMJ36" s="548">
        <f>SUM($J$22:UMJ33)-1</f>
        <v>4.7269999999999985</v>
      </c>
      <c r="UMK36" s="548">
        <f>SUM($J$22:UMK33)-1</f>
        <v>4.7269999999999985</v>
      </c>
      <c r="UML36" s="548">
        <f>SUM($J$22:UML33)-1</f>
        <v>4.7269999999999985</v>
      </c>
      <c r="UMM36" s="548">
        <f>SUM($J$22:UMM33)-1</f>
        <v>4.7269999999999985</v>
      </c>
      <c r="UMN36" s="548">
        <f>SUM($J$22:UMN33)-1</f>
        <v>4.7269999999999985</v>
      </c>
      <c r="UMO36" s="548">
        <f>SUM($J$22:UMO33)-1</f>
        <v>4.7269999999999985</v>
      </c>
      <c r="UMP36" s="548">
        <f>SUM($J$22:UMP33)-1</f>
        <v>4.7269999999999985</v>
      </c>
      <c r="UMQ36" s="548">
        <f>SUM($J$22:UMQ33)-1</f>
        <v>4.7269999999999985</v>
      </c>
      <c r="UMR36" s="548">
        <f>SUM($J$22:UMR33)-1</f>
        <v>4.7269999999999985</v>
      </c>
      <c r="UMS36" s="548">
        <f>SUM($J$22:UMS33)-1</f>
        <v>4.7269999999999985</v>
      </c>
      <c r="UMT36" s="548">
        <f>SUM($J$22:UMT33)-1</f>
        <v>4.7269999999999985</v>
      </c>
      <c r="UMU36" s="548">
        <f>SUM($J$22:UMU33)-1</f>
        <v>4.7269999999999985</v>
      </c>
      <c r="UMV36" s="548">
        <f>SUM($J$22:UMV33)-1</f>
        <v>4.7269999999999985</v>
      </c>
      <c r="UMW36" s="548">
        <f>SUM($J$22:UMW33)-1</f>
        <v>4.7269999999999985</v>
      </c>
      <c r="UMX36" s="548">
        <f>SUM($J$22:UMX33)-1</f>
        <v>4.7269999999999985</v>
      </c>
      <c r="UMY36" s="548">
        <f>SUM($J$22:UMY33)-1</f>
        <v>4.7269999999999985</v>
      </c>
      <c r="UMZ36" s="548">
        <f>SUM($J$22:UMZ33)-1</f>
        <v>4.7269999999999985</v>
      </c>
      <c r="UNA36" s="548">
        <f>SUM($J$22:UNA33)-1</f>
        <v>4.7269999999999985</v>
      </c>
      <c r="UNB36" s="548">
        <f>SUM($J$22:UNB33)-1</f>
        <v>4.7269999999999985</v>
      </c>
      <c r="UNC36" s="548">
        <f>SUM($J$22:UNC33)-1</f>
        <v>4.7269999999999985</v>
      </c>
      <c r="UND36" s="548">
        <f>SUM($J$22:UND33)-1</f>
        <v>4.7269999999999985</v>
      </c>
      <c r="UNE36" s="548">
        <f>SUM($J$22:UNE33)-1</f>
        <v>4.7269999999999985</v>
      </c>
      <c r="UNF36" s="548">
        <f>SUM($J$22:UNF33)-1</f>
        <v>4.7269999999999985</v>
      </c>
      <c r="UNG36" s="548">
        <f>SUM($J$22:UNG33)-1</f>
        <v>4.7269999999999985</v>
      </c>
      <c r="UNH36" s="548">
        <f>SUM($J$22:UNH33)-1</f>
        <v>4.7269999999999985</v>
      </c>
      <c r="UNI36" s="548">
        <f>SUM($J$22:UNI33)-1</f>
        <v>4.7269999999999985</v>
      </c>
      <c r="UNJ36" s="548">
        <f>SUM($J$22:UNJ33)-1</f>
        <v>4.7269999999999985</v>
      </c>
      <c r="UNK36" s="548">
        <f>SUM($J$22:UNK33)-1</f>
        <v>4.7269999999999985</v>
      </c>
      <c r="UNL36" s="548">
        <f>SUM($J$22:UNL33)-1</f>
        <v>4.7269999999999985</v>
      </c>
      <c r="UNM36" s="548">
        <f>SUM($J$22:UNM33)-1</f>
        <v>4.7269999999999985</v>
      </c>
      <c r="UNN36" s="548">
        <f>SUM($J$22:UNN33)-1</f>
        <v>4.7269999999999985</v>
      </c>
      <c r="UNO36" s="548">
        <f>SUM($J$22:UNO33)-1</f>
        <v>4.7269999999999985</v>
      </c>
      <c r="UNP36" s="548">
        <f>SUM($J$22:UNP33)-1</f>
        <v>4.7269999999999985</v>
      </c>
      <c r="UNQ36" s="548">
        <f>SUM($J$22:UNQ33)-1</f>
        <v>4.7269999999999985</v>
      </c>
      <c r="UNR36" s="548">
        <f>SUM($J$22:UNR33)-1</f>
        <v>4.7269999999999985</v>
      </c>
      <c r="UNS36" s="548">
        <f>SUM($J$22:UNS33)-1</f>
        <v>4.7269999999999985</v>
      </c>
      <c r="UNT36" s="548">
        <f>SUM($J$22:UNT33)-1</f>
        <v>4.7269999999999985</v>
      </c>
      <c r="UNU36" s="548">
        <f>SUM($J$22:UNU33)-1</f>
        <v>4.7269999999999985</v>
      </c>
      <c r="UNV36" s="548">
        <f>SUM($J$22:UNV33)-1</f>
        <v>4.7269999999999985</v>
      </c>
      <c r="UNW36" s="548">
        <f>SUM($J$22:UNW33)-1</f>
        <v>4.7269999999999985</v>
      </c>
      <c r="UNX36" s="548">
        <f>SUM($J$22:UNX33)-1</f>
        <v>4.7269999999999985</v>
      </c>
      <c r="UNY36" s="548">
        <f>SUM($J$22:UNY33)-1</f>
        <v>4.7269999999999985</v>
      </c>
      <c r="UNZ36" s="548">
        <f>SUM($J$22:UNZ33)-1</f>
        <v>4.7269999999999985</v>
      </c>
      <c r="UOA36" s="548">
        <f>SUM($J$22:UOA33)-1</f>
        <v>4.7269999999999985</v>
      </c>
      <c r="UOB36" s="548">
        <f>SUM($J$22:UOB33)-1</f>
        <v>4.7269999999999985</v>
      </c>
      <c r="UOC36" s="548">
        <f>SUM($J$22:UOC33)-1</f>
        <v>4.7269999999999985</v>
      </c>
      <c r="UOD36" s="548">
        <f>SUM($J$22:UOD33)-1</f>
        <v>4.7269999999999985</v>
      </c>
      <c r="UOE36" s="548">
        <f>SUM($J$22:UOE33)-1</f>
        <v>4.7269999999999985</v>
      </c>
      <c r="UOF36" s="548">
        <f>SUM($J$22:UOF33)-1</f>
        <v>4.7269999999999985</v>
      </c>
      <c r="UOG36" s="548">
        <f>SUM($J$22:UOG33)-1</f>
        <v>4.7269999999999985</v>
      </c>
      <c r="UOH36" s="548">
        <f>SUM($J$22:UOH33)-1</f>
        <v>4.7269999999999985</v>
      </c>
      <c r="UOI36" s="548">
        <f>SUM($J$22:UOI33)-1</f>
        <v>4.7269999999999985</v>
      </c>
      <c r="UOJ36" s="548">
        <f>SUM($J$22:UOJ33)-1</f>
        <v>4.7269999999999985</v>
      </c>
      <c r="UOK36" s="548">
        <f>SUM($J$22:UOK33)-1</f>
        <v>4.7269999999999985</v>
      </c>
      <c r="UOL36" s="548">
        <f>SUM($J$22:UOL33)-1</f>
        <v>4.7269999999999985</v>
      </c>
      <c r="UOM36" s="548">
        <f>SUM($J$22:UOM33)-1</f>
        <v>4.7269999999999985</v>
      </c>
      <c r="UON36" s="548">
        <f>SUM($J$22:UON33)-1</f>
        <v>4.7269999999999985</v>
      </c>
      <c r="UOO36" s="548">
        <f>SUM($J$22:UOO33)-1</f>
        <v>4.7269999999999985</v>
      </c>
      <c r="UOP36" s="548">
        <f>SUM($J$22:UOP33)-1</f>
        <v>4.7269999999999985</v>
      </c>
      <c r="UOQ36" s="548">
        <f>SUM($J$22:UOQ33)-1</f>
        <v>4.7269999999999985</v>
      </c>
      <c r="UOR36" s="548">
        <f>SUM($J$22:UOR33)-1</f>
        <v>4.7269999999999985</v>
      </c>
      <c r="UOS36" s="548">
        <f>SUM($J$22:UOS33)-1</f>
        <v>4.7269999999999985</v>
      </c>
      <c r="UOT36" s="548">
        <f>SUM($J$22:UOT33)-1</f>
        <v>4.7269999999999985</v>
      </c>
      <c r="UOU36" s="548">
        <f>SUM($J$22:UOU33)-1</f>
        <v>4.7269999999999985</v>
      </c>
      <c r="UOV36" s="548">
        <f>SUM($J$22:UOV33)-1</f>
        <v>4.7269999999999985</v>
      </c>
      <c r="UOW36" s="548">
        <f>SUM($J$22:UOW33)-1</f>
        <v>4.7269999999999985</v>
      </c>
      <c r="UOX36" s="548">
        <f>SUM($J$22:UOX33)-1</f>
        <v>4.7269999999999985</v>
      </c>
      <c r="UOY36" s="548">
        <f>SUM($J$22:UOY33)-1</f>
        <v>4.7269999999999985</v>
      </c>
      <c r="UOZ36" s="548">
        <f>SUM($J$22:UOZ33)-1</f>
        <v>4.7269999999999985</v>
      </c>
      <c r="UPA36" s="548">
        <f>SUM($J$22:UPA33)-1</f>
        <v>4.7269999999999985</v>
      </c>
      <c r="UPB36" s="548">
        <f>SUM($J$22:UPB33)-1</f>
        <v>4.7269999999999985</v>
      </c>
      <c r="UPC36" s="548">
        <f>SUM($J$22:UPC33)-1</f>
        <v>4.7269999999999985</v>
      </c>
      <c r="UPD36" s="548">
        <f>SUM($J$22:UPD33)-1</f>
        <v>4.7269999999999985</v>
      </c>
      <c r="UPE36" s="548">
        <f>SUM($J$22:UPE33)-1</f>
        <v>4.7269999999999985</v>
      </c>
      <c r="UPF36" s="548">
        <f>SUM($J$22:UPF33)-1</f>
        <v>4.7269999999999985</v>
      </c>
      <c r="UPG36" s="548">
        <f>SUM($J$22:UPG33)-1</f>
        <v>4.7269999999999985</v>
      </c>
      <c r="UPH36" s="548">
        <f>SUM($J$22:UPH33)-1</f>
        <v>4.7269999999999985</v>
      </c>
      <c r="UPI36" s="548">
        <f>SUM($J$22:UPI33)-1</f>
        <v>4.7269999999999985</v>
      </c>
      <c r="UPJ36" s="548">
        <f>SUM($J$22:UPJ33)-1</f>
        <v>4.7269999999999985</v>
      </c>
      <c r="UPK36" s="548">
        <f>SUM($J$22:UPK33)-1</f>
        <v>4.7269999999999985</v>
      </c>
      <c r="UPL36" s="548">
        <f>SUM($J$22:UPL33)-1</f>
        <v>4.7269999999999985</v>
      </c>
      <c r="UPM36" s="548">
        <f>SUM($J$22:UPM33)-1</f>
        <v>4.7269999999999985</v>
      </c>
      <c r="UPN36" s="548">
        <f>SUM($J$22:UPN33)-1</f>
        <v>4.7269999999999985</v>
      </c>
      <c r="UPO36" s="548">
        <f>SUM($J$22:UPO33)-1</f>
        <v>4.7269999999999985</v>
      </c>
      <c r="UPP36" s="548">
        <f>SUM($J$22:UPP33)-1</f>
        <v>4.7269999999999985</v>
      </c>
      <c r="UPQ36" s="548">
        <f>SUM($J$22:UPQ33)-1</f>
        <v>4.7269999999999985</v>
      </c>
      <c r="UPR36" s="548">
        <f>SUM($J$22:UPR33)-1</f>
        <v>4.7269999999999985</v>
      </c>
      <c r="UPS36" s="548">
        <f>SUM($J$22:UPS33)-1</f>
        <v>4.7269999999999985</v>
      </c>
      <c r="UPT36" s="548">
        <f>SUM($J$22:UPT33)-1</f>
        <v>4.7269999999999985</v>
      </c>
      <c r="UPU36" s="548">
        <f>SUM($J$22:UPU33)-1</f>
        <v>4.7269999999999985</v>
      </c>
      <c r="UPV36" s="548">
        <f>SUM($J$22:UPV33)-1</f>
        <v>4.7269999999999985</v>
      </c>
      <c r="UPW36" s="548">
        <f>SUM($J$22:UPW33)-1</f>
        <v>4.7269999999999985</v>
      </c>
      <c r="UPX36" s="548">
        <f>SUM($J$22:UPX33)-1</f>
        <v>4.7269999999999985</v>
      </c>
      <c r="UPY36" s="548">
        <f>SUM($J$22:UPY33)-1</f>
        <v>4.7269999999999985</v>
      </c>
      <c r="UPZ36" s="548">
        <f>SUM($J$22:UPZ33)-1</f>
        <v>4.7269999999999985</v>
      </c>
      <c r="UQA36" s="548">
        <f>SUM($J$22:UQA33)-1</f>
        <v>4.7269999999999985</v>
      </c>
      <c r="UQB36" s="548">
        <f>SUM($J$22:UQB33)-1</f>
        <v>4.7269999999999985</v>
      </c>
      <c r="UQC36" s="548">
        <f>SUM($J$22:UQC33)-1</f>
        <v>4.7269999999999985</v>
      </c>
      <c r="UQD36" s="548">
        <f>SUM($J$22:UQD33)-1</f>
        <v>4.7269999999999985</v>
      </c>
      <c r="UQE36" s="548">
        <f>SUM($J$22:UQE33)-1</f>
        <v>4.7269999999999985</v>
      </c>
      <c r="UQF36" s="548">
        <f>SUM($J$22:UQF33)-1</f>
        <v>4.7269999999999985</v>
      </c>
      <c r="UQG36" s="548">
        <f>SUM($J$22:UQG33)-1</f>
        <v>4.7269999999999985</v>
      </c>
      <c r="UQH36" s="548">
        <f>SUM($J$22:UQH33)-1</f>
        <v>4.7269999999999985</v>
      </c>
      <c r="UQI36" s="548">
        <f>SUM($J$22:UQI33)-1</f>
        <v>4.7269999999999985</v>
      </c>
      <c r="UQJ36" s="548">
        <f>SUM($J$22:UQJ33)-1</f>
        <v>4.7269999999999985</v>
      </c>
      <c r="UQK36" s="548">
        <f>SUM($J$22:UQK33)-1</f>
        <v>4.7269999999999985</v>
      </c>
      <c r="UQL36" s="548">
        <f>SUM($J$22:UQL33)-1</f>
        <v>4.7269999999999985</v>
      </c>
      <c r="UQM36" s="548">
        <f>SUM($J$22:UQM33)-1</f>
        <v>4.7269999999999985</v>
      </c>
      <c r="UQN36" s="548">
        <f>SUM($J$22:UQN33)-1</f>
        <v>4.7269999999999985</v>
      </c>
      <c r="UQO36" s="548">
        <f>SUM($J$22:UQO33)-1</f>
        <v>4.7269999999999985</v>
      </c>
      <c r="UQP36" s="548">
        <f>SUM($J$22:UQP33)-1</f>
        <v>4.7269999999999985</v>
      </c>
      <c r="UQQ36" s="548">
        <f>SUM($J$22:UQQ33)-1</f>
        <v>4.7269999999999985</v>
      </c>
      <c r="UQR36" s="548">
        <f>SUM($J$22:UQR33)-1</f>
        <v>4.7269999999999985</v>
      </c>
      <c r="UQS36" s="548">
        <f>SUM($J$22:UQS33)-1</f>
        <v>4.7269999999999985</v>
      </c>
      <c r="UQT36" s="548">
        <f>SUM($J$22:UQT33)-1</f>
        <v>4.7269999999999985</v>
      </c>
      <c r="UQU36" s="548">
        <f>SUM($J$22:UQU33)-1</f>
        <v>4.7269999999999985</v>
      </c>
      <c r="UQV36" s="548">
        <f>SUM($J$22:UQV33)-1</f>
        <v>4.7269999999999985</v>
      </c>
      <c r="UQW36" s="548">
        <f>SUM($J$22:UQW33)-1</f>
        <v>4.7269999999999985</v>
      </c>
      <c r="UQX36" s="548">
        <f>SUM($J$22:UQX33)-1</f>
        <v>4.7269999999999985</v>
      </c>
      <c r="UQY36" s="548">
        <f>SUM($J$22:UQY33)-1</f>
        <v>4.7269999999999985</v>
      </c>
      <c r="UQZ36" s="548">
        <f>SUM($J$22:UQZ33)-1</f>
        <v>4.7269999999999985</v>
      </c>
      <c r="URA36" s="548">
        <f>SUM($J$22:URA33)-1</f>
        <v>4.7269999999999985</v>
      </c>
      <c r="URB36" s="548">
        <f>SUM($J$22:URB33)-1</f>
        <v>4.7269999999999985</v>
      </c>
      <c r="URC36" s="548">
        <f>SUM($J$22:URC33)-1</f>
        <v>4.7269999999999985</v>
      </c>
      <c r="URD36" s="548">
        <f>SUM($J$22:URD33)-1</f>
        <v>4.7269999999999985</v>
      </c>
      <c r="URE36" s="548">
        <f>SUM($J$22:URE33)-1</f>
        <v>4.7269999999999985</v>
      </c>
      <c r="URF36" s="548">
        <f>SUM($J$22:URF33)-1</f>
        <v>4.7269999999999985</v>
      </c>
      <c r="URG36" s="548">
        <f>SUM($J$22:URG33)-1</f>
        <v>4.7269999999999985</v>
      </c>
      <c r="URH36" s="548">
        <f>SUM($J$22:URH33)-1</f>
        <v>4.7269999999999985</v>
      </c>
      <c r="URI36" s="548">
        <f>SUM($J$22:URI33)-1</f>
        <v>4.7269999999999985</v>
      </c>
      <c r="URJ36" s="548">
        <f>SUM($J$22:URJ33)-1</f>
        <v>4.7269999999999985</v>
      </c>
      <c r="URK36" s="548">
        <f>SUM($J$22:URK33)-1</f>
        <v>4.7269999999999985</v>
      </c>
      <c r="URL36" s="548">
        <f>SUM($J$22:URL33)-1</f>
        <v>4.7269999999999985</v>
      </c>
      <c r="URM36" s="548">
        <f>SUM($J$22:URM33)-1</f>
        <v>4.7269999999999985</v>
      </c>
      <c r="URN36" s="548">
        <f>SUM($J$22:URN33)-1</f>
        <v>4.7269999999999985</v>
      </c>
      <c r="URO36" s="548">
        <f>SUM($J$22:URO33)-1</f>
        <v>4.7269999999999985</v>
      </c>
      <c r="URP36" s="548">
        <f>SUM($J$22:URP33)-1</f>
        <v>4.7269999999999985</v>
      </c>
      <c r="URQ36" s="548">
        <f>SUM($J$22:URQ33)-1</f>
        <v>4.7269999999999985</v>
      </c>
      <c r="URR36" s="548">
        <f>SUM($J$22:URR33)-1</f>
        <v>4.7269999999999985</v>
      </c>
      <c r="URS36" s="548">
        <f>SUM($J$22:URS33)-1</f>
        <v>4.7269999999999985</v>
      </c>
      <c r="URT36" s="548">
        <f>SUM($J$22:URT33)-1</f>
        <v>4.7269999999999985</v>
      </c>
      <c r="URU36" s="548">
        <f>SUM($J$22:URU33)-1</f>
        <v>4.7269999999999985</v>
      </c>
      <c r="URV36" s="548">
        <f>SUM($J$22:URV33)-1</f>
        <v>4.7269999999999985</v>
      </c>
      <c r="URW36" s="548">
        <f>SUM($J$22:URW33)-1</f>
        <v>4.7269999999999985</v>
      </c>
      <c r="URX36" s="548">
        <f>SUM($J$22:URX33)-1</f>
        <v>4.7269999999999985</v>
      </c>
      <c r="URY36" s="548">
        <f>SUM($J$22:URY33)-1</f>
        <v>4.7269999999999985</v>
      </c>
      <c r="URZ36" s="548">
        <f>SUM($J$22:URZ33)-1</f>
        <v>4.7269999999999985</v>
      </c>
      <c r="USA36" s="548">
        <f>SUM($J$22:USA33)-1</f>
        <v>4.7269999999999985</v>
      </c>
      <c r="USB36" s="548">
        <f>SUM($J$22:USB33)-1</f>
        <v>4.7269999999999985</v>
      </c>
      <c r="USC36" s="548">
        <f>SUM($J$22:USC33)-1</f>
        <v>4.7269999999999985</v>
      </c>
      <c r="USD36" s="548">
        <f>SUM($J$22:USD33)-1</f>
        <v>4.7269999999999985</v>
      </c>
      <c r="USE36" s="548">
        <f>SUM($J$22:USE33)-1</f>
        <v>4.7269999999999985</v>
      </c>
      <c r="USF36" s="548">
        <f>SUM($J$22:USF33)-1</f>
        <v>4.7269999999999985</v>
      </c>
      <c r="USG36" s="548">
        <f>SUM($J$22:USG33)-1</f>
        <v>4.7269999999999985</v>
      </c>
      <c r="USH36" s="548">
        <f>SUM($J$22:USH33)-1</f>
        <v>4.7269999999999985</v>
      </c>
      <c r="USI36" s="548">
        <f>SUM($J$22:USI33)-1</f>
        <v>4.7269999999999985</v>
      </c>
      <c r="USJ36" s="548">
        <f>SUM($J$22:USJ33)-1</f>
        <v>4.7269999999999985</v>
      </c>
      <c r="USK36" s="548">
        <f>SUM($J$22:USK33)-1</f>
        <v>4.7269999999999985</v>
      </c>
      <c r="USL36" s="548">
        <f>SUM($J$22:USL33)-1</f>
        <v>4.7269999999999985</v>
      </c>
      <c r="USM36" s="548">
        <f>SUM($J$22:USM33)-1</f>
        <v>4.7269999999999985</v>
      </c>
      <c r="USN36" s="548">
        <f>SUM($J$22:USN33)-1</f>
        <v>4.7269999999999985</v>
      </c>
      <c r="USO36" s="548">
        <f>SUM($J$22:USO33)-1</f>
        <v>4.7269999999999985</v>
      </c>
      <c r="USP36" s="548">
        <f>SUM($J$22:USP33)-1</f>
        <v>4.7269999999999985</v>
      </c>
      <c r="USQ36" s="548">
        <f>SUM($J$22:USQ33)-1</f>
        <v>4.7269999999999985</v>
      </c>
      <c r="USR36" s="548">
        <f>SUM($J$22:USR33)-1</f>
        <v>4.7269999999999985</v>
      </c>
      <c r="USS36" s="548">
        <f>SUM($J$22:USS33)-1</f>
        <v>4.7269999999999985</v>
      </c>
      <c r="UST36" s="548">
        <f>SUM($J$22:UST33)-1</f>
        <v>4.7269999999999985</v>
      </c>
      <c r="USU36" s="548">
        <f>SUM($J$22:USU33)-1</f>
        <v>4.7269999999999985</v>
      </c>
      <c r="USV36" s="548">
        <f>SUM($J$22:USV33)-1</f>
        <v>4.7269999999999985</v>
      </c>
      <c r="USW36" s="548">
        <f>SUM($J$22:USW33)-1</f>
        <v>4.7269999999999985</v>
      </c>
      <c r="USX36" s="548">
        <f>SUM($J$22:USX33)-1</f>
        <v>4.7269999999999985</v>
      </c>
      <c r="USY36" s="548">
        <f>SUM($J$22:USY33)-1</f>
        <v>4.7269999999999985</v>
      </c>
      <c r="USZ36" s="548">
        <f>SUM($J$22:USZ33)-1</f>
        <v>4.7269999999999985</v>
      </c>
      <c r="UTA36" s="548">
        <f>SUM($J$22:UTA33)-1</f>
        <v>4.7269999999999985</v>
      </c>
      <c r="UTB36" s="548">
        <f>SUM($J$22:UTB33)-1</f>
        <v>4.7269999999999985</v>
      </c>
      <c r="UTC36" s="548">
        <f>SUM($J$22:UTC33)-1</f>
        <v>4.7269999999999985</v>
      </c>
      <c r="UTD36" s="548">
        <f>SUM($J$22:UTD33)-1</f>
        <v>4.7269999999999985</v>
      </c>
      <c r="UTE36" s="548">
        <f>SUM($J$22:UTE33)-1</f>
        <v>4.7269999999999985</v>
      </c>
      <c r="UTF36" s="548">
        <f>SUM($J$22:UTF33)-1</f>
        <v>4.7269999999999985</v>
      </c>
      <c r="UTG36" s="548">
        <f>SUM($J$22:UTG33)-1</f>
        <v>4.7269999999999985</v>
      </c>
      <c r="UTH36" s="548">
        <f>SUM($J$22:UTH33)-1</f>
        <v>4.7269999999999985</v>
      </c>
      <c r="UTI36" s="548">
        <f>SUM($J$22:UTI33)-1</f>
        <v>4.7269999999999985</v>
      </c>
      <c r="UTJ36" s="548">
        <f>SUM($J$22:UTJ33)-1</f>
        <v>4.7269999999999985</v>
      </c>
      <c r="UTK36" s="548">
        <f>SUM($J$22:UTK33)-1</f>
        <v>4.7269999999999985</v>
      </c>
      <c r="UTL36" s="548">
        <f>SUM($J$22:UTL33)-1</f>
        <v>4.7269999999999985</v>
      </c>
      <c r="UTM36" s="548">
        <f>SUM($J$22:UTM33)-1</f>
        <v>4.7269999999999985</v>
      </c>
      <c r="UTN36" s="548">
        <f>SUM($J$22:UTN33)-1</f>
        <v>4.7269999999999985</v>
      </c>
      <c r="UTO36" s="548">
        <f>SUM($J$22:UTO33)-1</f>
        <v>4.7269999999999985</v>
      </c>
      <c r="UTP36" s="548">
        <f>SUM($J$22:UTP33)-1</f>
        <v>4.7269999999999985</v>
      </c>
      <c r="UTQ36" s="548">
        <f>SUM($J$22:UTQ33)-1</f>
        <v>4.7269999999999985</v>
      </c>
      <c r="UTR36" s="548">
        <f>SUM($J$22:UTR33)-1</f>
        <v>4.7269999999999985</v>
      </c>
      <c r="UTS36" s="548">
        <f>SUM($J$22:UTS33)-1</f>
        <v>4.7269999999999985</v>
      </c>
      <c r="UTT36" s="548">
        <f>SUM($J$22:UTT33)-1</f>
        <v>4.7269999999999985</v>
      </c>
      <c r="UTU36" s="548">
        <f>SUM($J$22:UTU33)-1</f>
        <v>4.7269999999999985</v>
      </c>
      <c r="UTV36" s="548">
        <f>SUM($J$22:UTV33)-1</f>
        <v>4.7269999999999985</v>
      </c>
      <c r="UTW36" s="548">
        <f>SUM($J$22:UTW33)-1</f>
        <v>4.7269999999999985</v>
      </c>
      <c r="UTX36" s="548">
        <f>SUM($J$22:UTX33)-1</f>
        <v>4.7269999999999985</v>
      </c>
      <c r="UTY36" s="548">
        <f>SUM($J$22:UTY33)-1</f>
        <v>4.7269999999999985</v>
      </c>
      <c r="UTZ36" s="548">
        <f>SUM($J$22:UTZ33)-1</f>
        <v>4.7269999999999985</v>
      </c>
      <c r="UUA36" s="548">
        <f>SUM($J$22:UUA33)-1</f>
        <v>4.7269999999999985</v>
      </c>
      <c r="UUB36" s="548">
        <f>SUM($J$22:UUB33)-1</f>
        <v>4.7269999999999985</v>
      </c>
      <c r="UUC36" s="548">
        <f>SUM($J$22:UUC33)-1</f>
        <v>4.7269999999999985</v>
      </c>
      <c r="UUD36" s="548">
        <f>SUM($J$22:UUD33)-1</f>
        <v>4.7269999999999985</v>
      </c>
      <c r="UUE36" s="548">
        <f>SUM($J$22:UUE33)-1</f>
        <v>4.7269999999999985</v>
      </c>
      <c r="UUF36" s="548">
        <f>SUM($J$22:UUF33)-1</f>
        <v>4.7269999999999985</v>
      </c>
      <c r="UUG36" s="548">
        <f>SUM($J$22:UUG33)-1</f>
        <v>4.7269999999999985</v>
      </c>
      <c r="UUH36" s="548">
        <f>SUM($J$22:UUH33)-1</f>
        <v>4.7269999999999985</v>
      </c>
      <c r="UUI36" s="548">
        <f>SUM($J$22:UUI33)-1</f>
        <v>4.7269999999999985</v>
      </c>
      <c r="UUJ36" s="548">
        <f>SUM($J$22:UUJ33)-1</f>
        <v>4.7269999999999985</v>
      </c>
      <c r="UUK36" s="548">
        <f>SUM($J$22:UUK33)-1</f>
        <v>4.7269999999999985</v>
      </c>
      <c r="UUL36" s="548">
        <f>SUM($J$22:UUL33)-1</f>
        <v>4.7269999999999985</v>
      </c>
      <c r="UUM36" s="548">
        <f>SUM($J$22:UUM33)-1</f>
        <v>4.7269999999999985</v>
      </c>
      <c r="UUN36" s="548">
        <f>SUM($J$22:UUN33)-1</f>
        <v>4.7269999999999985</v>
      </c>
      <c r="UUO36" s="548">
        <f>SUM($J$22:UUO33)-1</f>
        <v>4.7269999999999985</v>
      </c>
      <c r="UUP36" s="548">
        <f>SUM($J$22:UUP33)-1</f>
        <v>4.7269999999999985</v>
      </c>
      <c r="UUQ36" s="548">
        <f>SUM($J$22:UUQ33)-1</f>
        <v>4.7269999999999985</v>
      </c>
      <c r="UUR36" s="548">
        <f>SUM($J$22:UUR33)-1</f>
        <v>4.7269999999999985</v>
      </c>
      <c r="UUS36" s="548">
        <f>SUM($J$22:UUS33)-1</f>
        <v>4.7269999999999985</v>
      </c>
      <c r="UUT36" s="548">
        <f>SUM($J$22:UUT33)-1</f>
        <v>4.7269999999999985</v>
      </c>
      <c r="UUU36" s="548">
        <f>SUM($J$22:UUU33)-1</f>
        <v>4.7269999999999985</v>
      </c>
      <c r="UUV36" s="548">
        <f>SUM($J$22:UUV33)-1</f>
        <v>4.7269999999999985</v>
      </c>
      <c r="UUW36" s="548">
        <f>SUM($J$22:UUW33)-1</f>
        <v>4.7269999999999985</v>
      </c>
      <c r="UUX36" s="548">
        <f>SUM($J$22:UUX33)-1</f>
        <v>4.7269999999999985</v>
      </c>
      <c r="UUY36" s="548">
        <f>SUM($J$22:UUY33)-1</f>
        <v>4.7269999999999985</v>
      </c>
      <c r="UUZ36" s="548">
        <f>SUM($J$22:UUZ33)-1</f>
        <v>4.7269999999999985</v>
      </c>
      <c r="UVA36" s="548">
        <f>SUM($J$22:UVA33)-1</f>
        <v>4.7269999999999985</v>
      </c>
      <c r="UVB36" s="548">
        <f>SUM($J$22:UVB33)-1</f>
        <v>4.7269999999999985</v>
      </c>
      <c r="UVC36" s="548">
        <f>SUM($J$22:UVC33)-1</f>
        <v>4.7269999999999985</v>
      </c>
      <c r="UVD36" s="548">
        <f>SUM($J$22:UVD33)-1</f>
        <v>4.7269999999999985</v>
      </c>
      <c r="UVE36" s="548">
        <f>SUM($J$22:UVE33)-1</f>
        <v>4.7269999999999985</v>
      </c>
      <c r="UVF36" s="548">
        <f>SUM($J$22:UVF33)-1</f>
        <v>4.7269999999999985</v>
      </c>
      <c r="UVG36" s="548">
        <f>SUM($J$22:UVG33)-1</f>
        <v>4.7269999999999985</v>
      </c>
      <c r="UVH36" s="548">
        <f>SUM($J$22:UVH33)-1</f>
        <v>4.7269999999999985</v>
      </c>
      <c r="UVI36" s="548">
        <f>SUM($J$22:UVI33)-1</f>
        <v>4.7269999999999985</v>
      </c>
      <c r="UVJ36" s="548">
        <f>SUM($J$22:UVJ33)-1</f>
        <v>4.7269999999999985</v>
      </c>
      <c r="UVK36" s="548">
        <f>SUM($J$22:UVK33)-1</f>
        <v>4.7269999999999985</v>
      </c>
      <c r="UVL36" s="548">
        <f>SUM($J$22:UVL33)-1</f>
        <v>4.7269999999999985</v>
      </c>
      <c r="UVM36" s="548">
        <f>SUM($J$22:UVM33)-1</f>
        <v>4.7269999999999985</v>
      </c>
      <c r="UVN36" s="548">
        <f>SUM($J$22:UVN33)-1</f>
        <v>4.7269999999999985</v>
      </c>
      <c r="UVO36" s="548">
        <f>SUM($J$22:UVO33)-1</f>
        <v>4.7269999999999985</v>
      </c>
      <c r="UVP36" s="548">
        <f>SUM($J$22:UVP33)-1</f>
        <v>4.7269999999999985</v>
      </c>
      <c r="UVQ36" s="548">
        <f>SUM($J$22:UVQ33)-1</f>
        <v>4.7269999999999985</v>
      </c>
      <c r="UVR36" s="548">
        <f>SUM($J$22:UVR33)-1</f>
        <v>4.7269999999999985</v>
      </c>
      <c r="UVS36" s="548">
        <f>SUM($J$22:UVS33)-1</f>
        <v>4.7269999999999985</v>
      </c>
      <c r="UVT36" s="548">
        <f>SUM($J$22:UVT33)-1</f>
        <v>4.7269999999999985</v>
      </c>
      <c r="UVU36" s="548">
        <f>SUM($J$22:UVU33)-1</f>
        <v>4.7269999999999985</v>
      </c>
      <c r="UVV36" s="548">
        <f>SUM($J$22:UVV33)-1</f>
        <v>4.7269999999999985</v>
      </c>
      <c r="UVW36" s="548">
        <f>SUM($J$22:UVW33)-1</f>
        <v>4.7269999999999985</v>
      </c>
      <c r="UVX36" s="548">
        <f>SUM($J$22:UVX33)-1</f>
        <v>4.7269999999999985</v>
      </c>
      <c r="UVY36" s="548">
        <f>SUM($J$22:UVY33)-1</f>
        <v>4.7269999999999985</v>
      </c>
      <c r="UVZ36" s="548">
        <f>SUM($J$22:UVZ33)-1</f>
        <v>4.7269999999999985</v>
      </c>
      <c r="UWA36" s="548">
        <f>SUM($J$22:UWA33)-1</f>
        <v>4.7269999999999985</v>
      </c>
      <c r="UWB36" s="548">
        <f>SUM($J$22:UWB33)-1</f>
        <v>4.7269999999999985</v>
      </c>
      <c r="UWC36" s="548">
        <f>SUM($J$22:UWC33)-1</f>
        <v>4.7269999999999985</v>
      </c>
      <c r="UWD36" s="548">
        <f>SUM($J$22:UWD33)-1</f>
        <v>4.7269999999999985</v>
      </c>
      <c r="UWE36" s="548">
        <f>SUM($J$22:UWE33)-1</f>
        <v>4.7269999999999985</v>
      </c>
      <c r="UWF36" s="548">
        <f>SUM($J$22:UWF33)-1</f>
        <v>4.7269999999999985</v>
      </c>
      <c r="UWG36" s="548">
        <f>SUM($J$22:UWG33)-1</f>
        <v>4.7269999999999985</v>
      </c>
      <c r="UWH36" s="548">
        <f>SUM($J$22:UWH33)-1</f>
        <v>4.7269999999999985</v>
      </c>
      <c r="UWI36" s="548">
        <f>SUM($J$22:UWI33)-1</f>
        <v>4.7269999999999985</v>
      </c>
      <c r="UWJ36" s="548">
        <f>SUM($J$22:UWJ33)-1</f>
        <v>4.7269999999999985</v>
      </c>
      <c r="UWK36" s="548">
        <f>SUM($J$22:UWK33)-1</f>
        <v>4.7269999999999985</v>
      </c>
      <c r="UWL36" s="548">
        <f>SUM($J$22:UWL33)-1</f>
        <v>4.7269999999999985</v>
      </c>
      <c r="UWM36" s="548">
        <f>SUM($J$22:UWM33)-1</f>
        <v>4.7269999999999985</v>
      </c>
      <c r="UWN36" s="548">
        <f>SUM($J$22:UWN33)-1</f>
        <v>4.7269999999999985</v>
      </c>
      <c r="UWO36" s="548">
        <f>SUM($J$22:UWO33)-1</f>
        <v>4.7269999999999985</v>
      </c>
      <c r="UWP36" s="548">
        <f>SUM($J$22:UWP33)-1</f>
        <v>4.7269999999999985</v>
      </c>
      <c r="UWQ36" s="548">
        <f>SUM($J$22:UWQ33)-1</f>
        <v>4.7269999999999985</v>
      </c>
      <c r="UWR36" s="548">
        <f>SUM($J$22:UWR33)-1</f>
        <v>4.7269999999999985</v>
      </c>
      <c r="UWS36" s="548">
        <f>SUM($J$22:UWS33)-1</f>
        <v>4.7269999999999985</v>
      </c>
      <c r="UWT36" s="548">
        <f>SUM($J$22:UWT33)-1</f>
        <v>4.7269999999999985</v>
      </c>
      <c r="UWU36" s="548">
        <f>SUM($J$22:UWU33)-1</f>
        <v>4.7269999999999985</v>
      </c>
      <c r="UWV36" s="548">
        <f>SUM($J$22:UWV33)-1</f>
        <v>4.7269999999999985</v>
      </c>
      <c r="UWW36" s="548">
        <f>SUM($J$22:UWW33)-1</f>
        <v>4.7269999999999985</v>
      </c>
      <c r="UWX36" s="548">
        <f>SUM($J$22:UWX33)-1</f>
        <v>4.7269999999999985</v>
      </c>
      <c r="UWY36" s="548">
        <f>SUM($J$22:UWY33)-1</f>
        <v>4.7269999999999985</v>
      </c>
      <c r="UWZ36" s="548">
        <f>SUM($J$22:UWZ33)-1</f>
        <v>4.7269999999999985</v>
      </c>
      <c r="UXA36" s="548">
        <f>SUM($J$22:UXA33)-1</f>
        <v>4.7269999999999985</v>
      </c>
      <c r="UXB36" s="548">
        <f>SUM($J$22:UXB33)-1</f>
        <v>4.7269999999999985</v>
      </c>
      <c r="UXC36" s="548">
        <f>SUM($J$22:UXC33)-1</f>
        <v>4.7269999999999985</v>
      </c>
      <c r="UXD36" s="548">
        <f>SUM($J$22:UXD33)-1</f>
        <v>4.7269999999999985</v>
      </c>
      <c r="UXE36" s="548">
        <f>SUM($J$22:UXE33)-1</f>
        <v>4.7269999999999985</v>
      </c>
      <c r="UXF36" s="548">
        <f>SUM($J$22:UXF33)-1</f>
        <v>4.7269999999999985</v>
      </c>
      <c r="UXG36" s="548">
        <f>SUM($J$22:UXG33)-1</f>
        <v>4.7269999999999985</v>
      </c>
      <c r="UXH36" s="548">
        <f>SUM($J$22:UXH33)-1</f>
        <v>4.7269999999999985</v>
      </c>
      <c r="UXI36" s="548">
        <f>SUM($J$22:UXI33)-1</f>
        <v>4.7269999999999985</v>
      </c>
      <c r="UXJ36" s="548">
        <f>SUM($J$22:UXJ33)-1</f>
        <v>4.7269999999999985</v>
      </c>
      <c r="UXK36" s="548">
        <f>SUM($J$22:UXK33)-1</f>
        <v>4.7269999999999985</v>
      </c>
      <c r="UXL36" s="548">
        <f>SUM($J$22:UXL33)-1</f>
        <v>4.7269999999999985</v>
      </c>
      <c r="UXM36" s="548">
        <f>SUM($J$22:UXM33)-1</f>
        <v>4.7269999999999985</v>
      </c>
      <c r="UXN36" s="548">
        <f>SUM($J$22:UXN33)-1</f>
        <v>4.7269999999999985</v>
      </c>
      <c r="UXO36" s="548">
        <f>SUM($J$22:UXO33)-1</f>
        <v>4.7269999999999985</v>
      </c>
      <c r="UXP36" s="548">
        <f>SUM($J$22:UXP33)-1</f>
        <v>4.7269999999999985</v>
      </c>
      <c r="UXQ36" s="548">
        <f>SUM($J$22:UXQ33)-1</f>
        <v>4.7269999999999985</v>
      </c>
      <c r="UXR36" s="548">
        <f>SUM($J$22:UXR33)-1</f>
        <v>4.7269999999999985</v>
      </c>
      <c r="UXS36" s="548">
        <f>SUM($J$22:UXS33)-1</f>
        <v>4.7269999999999985</v>
      </c>
      <c r="UXT36" s="548">
        <f>SUM($J$22:UXT33)-1</f>
        <v>4.7269999999999985</v>
      </c>
      <c r="UXU36" s="548">
        <f>SUM($J$22:UXU33)-1</f>
        <v>4.7269999999999985</v>
      </c>
      <c r="UXV36" s="548">
        <f>SUM($J$22:UXV33)-1</f>
        <v>4.7269999999999985</v>
      </c>
      <c r="UXW36" s="548">
        <f>SUM($J$22:UXW33)-1</f>
        <v>4.7269999999999985</v>
      </c>
      <c r="UXX36" s="548">
        <f>SUM($J$22:UXX33)-1</f>
        <v>4.7269999999999985</v>
      </c>
      <c r="UXY36" s="548">
        <f>SUM($J$22:UXY33)-1</f>
        <v>4.7269999999999985</v>
      </c>
      <c r="UXZ36" s="548">
        <f>SUM($J$22:UXZ33)-1</f>
        <v>4.7269999999999985</v>
      </c>
      <c r="UYA36" s="548">
        <f>SUM($J$22:UYA33)-1</f>
        <v>4.7269999999999985</v>
      </c>
      <c r="UYB36" s="548">
        <f>SUM($J$22:UYB33)-1</f>
        <v>4.7269999999999985</v>
      </c>
      <c r="UYC36" s="548">
        <f>SUM($J$22:UYC33)-1</f>
        <v>4.7269999999999985</v>
      </c>
      <c r="UYD36" s="548">
        <f>SUM($J$22:UYD33)-1</f>
        <v>4.7269999999999985</v>
      </c>
      <c r="UYE36" s="548">
        <f>SUM($J$22:UYE33)-1</f>
        <v>4.7269999999999985</v>
      </c>
      <c r="UYF36" s="548">
        <f>SUM($J$22:UYF33)-1</f>
        <v>4.7269999999999985</v>
      </c>
      <c r="UYG36" s="548">
        <f>SUM($J$22:UYG33)-1</f>
        <v>4.7269999999999985</v>
      </c>
      <c r="UYH36" s="548">
        <f>SUM($J$22:UYH33)-1</f>
        <v>4.7269999999999985</v>
      </c>
      <c r="UYI36" s="548">
        <f>SUM($J$22:UYI33)-1</f>
        <v>4.7269999999999985</v>
      </c>
      <c r="UYJ36" s="548">
        <f>SUM($J$22:UYJ33)-1</f>
        <v>4.7269999999999985</v>
      </c>
      <c r="UYK36" s="548">
        <f>SUM($J$22:UYK33)-1</f>
        <v>4.7269999999999985</v>
      </c>
      <c r="UYL36" s="548">
        <f>SUM($J$22:UYL33)-1</f>
        <v>4.7269999999999985</v>
      </c>
      <c r="UYM36" s="548">
        <f>SUM($J$22:UYM33)-1</f>
        <v>4.7269999999999985</v>
      </c>
      <c r="UYN36" s="548">
        <f>SUM($J$22:UYN33)-1</f>
        <v>4.7269999999999985</v>
      </c>
      <c r="UYO36" s="548">
        <f>SUM($J$22:UYO33)-1</f>
        <v>4.7269999999999985</v>
      </c>
      <c r="UYP36" s="548">
        <f>SUM($J$22:UYP33)-1</f>
        <v>4.7269999999999985</v>
      </c>
      <c r="UYQ36" s="548">
        <f>SUM($J$22:UYQ33)-1</f>
        <v>4.7269999999999985</v>
      </c>
      <c r="UYR36" s="548">
        <f>SUM($J$22:UYR33)-1</f>
        <v>4.7269999999999985</v>
      </c>
      <c r="UYS36" s="548">
        <f>SUM($J$22:UYS33)-1</f>
        <v>4.7269999999999985</v>
      </c>
      <c r="UYT36" s="548">
        <f>SUM($J$22:UYT33)-1</f>
        <v>4.7269999999999985</v>
      </c>
      <c r="UYU36" s="548">
        <f>SUM($J$22:UYU33)-1</f>
        <v>4.7269999999999985</v>
      </c>
      <c r="UYV36" s="548">
        <f>SUM($J$22:UYV33)-1</f>
        <v>4.7269999999999985</v>
      </c>
      <c r="UYW36" s="548">
        <f>SUM($J$22:UYW33)-1</f>
        <v>4.7269999999999985</v>
      </c>
      <c r="UYX36" s="548">
        <f>SUM($J$22:UYX33)-1</f>
        <v>4.7269999999999985</v>
      </c>
      <c r="UYY36" s="548">
        <f>SUM($J$22:UYY33)-1</f>
        <v>4.7269999999999985</v>
      </c>
      <c r="UYZ36" s="548">
        <f>SUM($J$22:UYZ33)-1</f>
        <v>4.7269999999999985</v>
      </c>
      <c r="UZA36" s="548">
        <f>SUM($J$22:UZA33)-1</f>
        <v>4.7269999999999985</v>
      </c>
      <c r="UZB36" s="548">
        <f>SUM($J$22:UZB33)-1</f>
        <v>4.7269999999999985</v>
      </c>
      <c r="UZC36" s="548">
        <f>SUM($J$22:UZC33)-1</f>
        <v>4.7269999999999985</v>
      </c>
      <c r="UZD36" s="548">
        <f>SUM($J$22:UZD33)-1</f>
        <v>4.7269999999999985</v>
      </c>
      <c r="UZE36" s="548">
        <f>SUM($J$22:UZE33)-1</f>
        <v>4.7269999999999985</v>
      </c>
      <c r="UZF36" s="548">
        <f>SUM($J$22:UZF33)-1</f>
        <v>4.7269999999999985</v>
      </c>
      <c r="UZG36" s="548">
        <f>SUM($J$22:UZG33)-1</f>
        <v>4.7269999999999985</v>
      </c>
      <c r="UZH36" s="548">
        <f>SUM($J$22:UZH33)-1</f>
        <v>4.7269999999999985</v>
      </c>
      <c r="UZI36" s="548">
        <f>SUM($J$22:UZI33)-1</f>
        <v>4.7269999999999985</v>
      </c>
      <c r="UZJ36" s="548">
        <f>SUM($J$22:UZJ33)-1</f>
        <v>4.7269999999999985</v>
      </c>
      <c r="UZK36" s="548">
        <f>SUM($J$22:UZK33)-1</f>
        <v>4.7269999999999985</v>
      </c>
      <c r="UZL36" s="548">
        <f>SUM($J$22:UZL33)-1</f>
        <v>4.7269999999999985</v>
      </c>
      <c r="UZM36" s="548">
        <f>SUM($J$22:UZM33)-1</f>
        <v>4.7269999999999985</v>
      </c>
      <c r="UZN36" s="548">
        <f>SUM($J$22:UZN33)-1</f>
        <v>4.7269999999999985</v>
      </c>
      <c r="UZO36" s="548">
        <f>SUM($J$22:UZO33)-1</f>
        <v>4.7269999999999985</v>
      </c>
      <c r="UZP36" s="548">
        <f>SUM($J$22:UZP33)-1</f>
        <v>4.7269999999999985</v>
      </c>
      <c r="UZQ36" s="548">
        <f>SUM($J$22:UZQ33)-1</f>
        <v>4.7269999999999985</v>
      </c>
      <c r="UZR36" s="548">
        <f>SUM($J$22:UZR33)-1</f>
        <v>4.7269999999999985</v>
      </c>
      <c r="UZS36" s="548">
        <f>SUM($J$22:UZS33)-1</f>
        <v>4.7269999999999985</v>
      </c>
      <c r="UZT36" s="548">
        <f>SUM($J$22:UZT33)-1</f>
        <v>4.7269999999999985</v>
      </c>
      <c r="UZU36" s="548">
        <f>SUM($J$22:UZU33)-1</f>
        <v>4.7269999999999985</v>
      </c>
      <c r="UZV36" s="548">
        <f>SUM($J$22:UZV33)-1</f>
        <v>4.7269999999999985</v>
      </c>
      <c r="UZW36" s="548">
        <f>SUM($J$22:UZW33)-1</f>
        <v>4.7269999999999985</v>
      </c>
      <c r="UZX36" s="548">
        <f>SUM($J$22:UZX33)-1</f>
        <v>4.7269999999999985</v>
      </c>
      <c r="UZY36" s="548">
        <f>SUM($J$22:UZY33)-1</f>
        <v>4.7269999999999985</v>
      </c>
      <c r="UZZ36" s="548">
        <f>SUM($J$22:UZZ33)-1</f>
        <v>4.7269999999999985</v>
      </c>
      <c r="VAA36" s="548">
        <f>SUM($J$22:VAA33)-1</f>
        <v>4.7269999999999985</v>
      </c>
      <c r="VAB36" s="548">
        <f>SUM($J$22:VAB33)-1</f>
        <v>4.7269999999999985</v>
      </c>
      <c r="VAC36" s="548">
        <f>SUM($J$22:VAC33)-1</f>
        <v>4.7269999999999985</v>
      </c>
      <c r="VAD36" s="548">
        <f>SUM($J$22:VAD33)-1</f>
        <v>4.7269999999999985</v>
      </c>
      <c r="VAE36" s="548">
        <f>SUM($J$22:VAE33)-1</f>
        <v>4.7269999999999985</v>
      </c>
      <c r="VAF36" s="548">
        <f>SUM($J$22:VAF33)-1</f>
        <v>4.7269999999999985</v>
      </c>
      <c r="VAG36" s="548">
        <f>SUM($J$22:VAG33)-1</f>
        <v>4.7269999999999985</v>
      </c>
      <c r="VAH36" s="548">
        <f>SUM($J$22:VAH33)-1</f>
        <v>4.7269999999999985</v>
      </c>
      <c r="VAI36" s="548">
        <f>SUM($J$22:VAI33)-1</f>
        <v>4.7269999999999985</v>
      </c>
      <c r="VAJ36" s="548">
        <f>SUM($J$22:VAJ33)-1</f>
        <v>4.7269999999999985</v>
      </c>
      <c r="VAK36" s="548">
        <f>SUM($J$22:VAK33)-1</f>
        <v>4.7269999999999985</v>
      </c>
      <c r="VAL36" s="548">
        <f>SUM($J$22:VAL33)-1</f>
        <v>4.7269999999999985</v>
      </c>
      <c r="VAM36" s="548">
        <f>SUM($J$22:VAM33)-1</f>
        <v>4.7269999999999985</v>
      </c>
      <c r="VAN36" s="548">
        <f>SUM($J$22:VAN33)-1</f>
        <v>4.7269999999999985</v>
      </c>
      <c r="VAO36" s="548">
        <f>SUM($J$22:VAO33)-1</f>
        <v>4.7269999999999985</v>
      </c>
      <c r="VAP36" s="548">
        <f>SUM($J$22:VAP33)-1</f>
        <v>4.7269999999999985</v>
      </c>
      <c r="VAQ36" s="548">
        <f>SUM($J$22:VAQ33)-1</f>
        <v>4.7269999999999985</v>
      </c>
      <c r="VAR36" s="548">
        <f>SUM($J$22:VAR33)-1</f>
        <v>4.7269999999999985</v>
      </c>
      <c r="VAS36" s="548">
        <f>SUM($J$22:VAS33)-1</f>
        <v>4.7269999999999985</v>
      </c>
      <c r="VAT36" s="548">
        <f>SUM($J$22:VAT33)-1</f>
        <v>4.7269999999999985</v>
      </c>
      <c r="VAU36" s="548">
        <f>SUM($J$22:VAU33)-1</f>
        <v>4.7269999999999985</v>
      </c>
      <c r="VAV36" s="548">
        <f>SUM($J$22:VAV33)-1</f>
        <v>4.7269999999999985</v>
      </c>
      <c r="VAW36" s="548">
        <f>SUM($J$22:VAW33)-1</f>
        <v>4.7269999999999985</v>
      </c>
      <c r="VAX36" s="548">
        <f>SUM($J$22:VAX33)-1</f>
        <v>4.7269999999999985</v>
      </c>
      <c r="VAY36" s="548">
        <f>SUM($J$22:VAY33)-1</f>
        <v>4.7269999999999985</v>
      </c>
      <c r="VAZ36" s="548">
        <f>SUM($J$22:VAZ33)-1</f>
        <v>4.7269999999999985</v>
      </c>
      <c r="VBA36" s="548">
        <f>SUM($J$22:VBA33)-1</f>
        <v>4.7269999999999985</v>
      </c>
      <c r="VBB36" s="548">
        <f>SUM($J$22:VBB33)-1</f>
        <v>4.7269999999999985</v>
      </c>
      <c r="VBC36" s="548">
        <f>SUM($J$22:VBC33)-1</f>
        <v>4.7269999999999985</v>
      </c>
      <c r="VBD36" s="548">
        <f>SUM($J$22:VBD33)-1</f>
        <v>4.7269999999999985</v>
      </c>
      <c r="VBE36" s="548">
        <f>SUM($J$22:VBE33)-1</f>
        <v>4.7269999999999985</v>
      </c>
      <c r="VBF36" s="548">
        <f>SUM($J$22:VBF33)-1</f>
        <v>4.7269999999999985</v>
      </c>
      <c r="VBG36" s="548">
        <f>SUM($J$22:VBG33)-1</f>
        <v>4.7269999999999985</v>
      </c>
      <c r="VBH36" s="548">
        <f>SUM($J$22:VBH33)-1</f>
        <v>4.7269999999999985</v>
      </c>
      <c r="VBI36" s="548">
        <f>SUM($J$22:VBI33)-1</f>
        <v>4.7269999999999985</v>
      </c>
      <c r="VBJ36" s="548">
        <f>SUM($J$22:VBJ33)-1</f>
        <v>4.7269999999999985</v>
      </c>
      <c r="VBK36" s="548">
        <f>SUM($J$22:VBK33)-1</f>
        <v>4.7269999999999985</v>
      </c>
      <c r="VBL36" s="548">
        <f>SUM($J$22:VBL33)-1</f>
        <v>4.7269999999999985</v>
      </c>
      <c r="VBM36" s="548">
        <f>SUM($J$22:VBM33)-1</f>
        <v>4.7269999999999985</v>
      </c>
      <c r="VBN36" s="548">
        <f>SUM($J$22:VBN33)-1</f>
        <v>4.7269999999999985</v>
      </c>
      <c r="VBO36" s="548">
        <f>SUM($J$22:VBO33)-1</f>
        <v>4.7269999999999985</v>
      </c>
      <c r="VBP36" s="548">
        <f>SUM($J$22:VBP33)-1</f>
        <v>4.7269999999999985</v>
      </c>
      <c r="VBQ36" s="548">
        <f>SUM($J$22:VBQ33)-1</f>
        <v>4.7269999999999985</v>
      </c>
      <c r="VBR36" s="548">
        <f>SUM($J$22:VBR33)-1</f>
        <v>4.7269999999999985</v>
      </c>
      <c r="VBS36" s="548">
        <f>SUM($J$22:VBS33)-1</f>
        <v>4.7269999999999985</v>
      </c>
      <c r="VBT36" s="548">
        <f>SUM($J$22:VBT33)-1</f>
        <v>4.7269999999999985</v>
      </c>
      <c r="VBU36" s="548">
        <f>SUM($J$22:VBU33)-1</f>
        <v>4.7269999999999985</v>
      </c>
      <c r="VBV36" s="548">
        <f>SUM($J$22:VBV33)-1</f>
        <v>4.7269999999999985</v>
      </c>
      <c r="VBW36" s="548">
        <f>SUM($J$22:VBW33)-1</f>
        <v>4.7269999999999985</v>
      </c>
      <c r="VBX36" s="548">
        <f>SUM($J$22:VBX33)-1</f>
        <v>4.7269999999999985</v>
      </c>
      <c r="VBY36" s="548">
        <f>SUM($J$22:VBY33)-1</f>
        <v>4.7269999999999985</v>
      </c>
      <c r="VBZ36" s="548">
        <f>SUM($J$22:VBZ33)-1</f>
        <v>4.7269999999999985</v>
      </c>
      <c r="VCA36" s="548">
        <f>SUM($J$22:VCA33)-1</f>
        <v>4.7269999999999985</v>
      </c>
      <c r="VCB36" s="548">
        <f>SUM($J$22:VCB33)-1</f>
        <v>4.7269999999999985</v>
      </c>
      <c r="VCC36" s="548">
        <f>SUM($J$22:VCC33)-1</f>
        <v>4.7269999999999985</v>
      </c>
      <c r="VCD36" s="548">
        <f>SUM($J$22:VCD33)-1</f>
        <v>4.7269999999999985</v>
      </c>
      <c r="VCE36" s="548">
        <f>SUM($J$22:VCE33)-1</f>
        <v>4.7269999999999985</v>
      </c>
      <c r="VCF36" s="548">
        <f>SUM($J$22:VCF33)-1</f>
        <v>4.7269999999999985</v>
      </c>
      <c r="VCG36" s="548">
        <f>SUM($J$22:VCG33)-1</f>
        <v>4.7269999999999985</v>
      </c>
      <c r="VCH36" s="548">
        <f>SUM($J$22:VCH33)-1</f>
        <v>4.7269999999999985</v>
      </c>
      <c r="VCI36" s="548">
        <f>SUM($J$22:VCI33)-1</f>
        <v>4.7269999999999985</v>
      </c>
      <c r="VCJ36" s="548">
        <f>SUM($J$22:VCJ33)-1</f>
        <v>4.7269999999999985</v>
      </c>
      <c r="VCK36" s="548">
        <f>SUM($J$22:VCK33)-1</f>
        <v>4.7269999999999985</v>
      </c>
      <c r="VCL36" s="548">
        <f>SUM($J$22:VCL33)-1</f>
        <v>4.7269999999999985</v>
      </c>
      <c r="VCM36" s="548">
        <f>SUM($J$22:VCM33)-1</f>
        <v>4.7269999999999985</v>
      </c>
      <c r="VCN36" s="548">
        <f>SUM($J$22:VCN33)-1</f>
        <v>4.7269999999999985</v>
      </c>
      <c r="VCO36" s="548">
        <f>SUM($J$22:VCO33)-1</f>
        <v>4.7269999999999985</v>
      </c>
      <c r="VCP36" s="548">
        <f>SUM($J$22:VCP33)-1</f>
        <v>4.7269999999999985</v>
      </c>
      <c r="VCQ36" s="548">
        <f>SUM($J$22:VCQ33)-1</f>
        <v>4.7269999999999985</v>
      </c>
      <c r="VCR36" s="548">
        <f>SUM($J$22:VCR33)-1</f>
        <v>4.7269999999999985</v>
      </c>
      <c r="VCS36" s="548">
        <f>SUM($J$22:VCS33)-1</f>
        <v>4.7269999999999985</v>
      </c>
      <c r="VCT36" s="548">
        <f>SUM($J$22:VCT33)-1</f>
        <v>4.7269999999999985</v>
      </c>
      <c r="VCU36" s="548">
        <f>SUM($J$22:VCU33)-1</f>
        <v>4.7269999999999985</v>
      </c>
      <c r="VCV36" s="548">
        <f>SUM($J$22:VCV33)-1</f>
        <v>4.7269999999999985</v>
      </c>
      <c r="VCW36" s="548">
        <f>SUM($J$22:VCW33)-1</f>
        <v>4.7269999999999985</v>
      </c>
      <c r="VCX36" s="548">
        <f>SUM($J$22:VCX33)-1</f>
        <v>4.7269999999999985</v>
      </c>
      <c r="VCY36" s="548">
        <f>SUM($J$22:VCY33)-1</f>
        <v>4.7269999999999985</v>
      </c>
      <c r="VCZ36" s="548">
        <f>SUM($J$22:VCZ33)-1</f>
        <v>4.7269999999999985</v>
      </c>
      <c r="VDA36" s="548">
        <f>SUM($J$22:VDA33)-1</f>
        <v>4.7269999999999985</v>
      </c>
      <c r="VDB36" s="548">
        <f>SUM($J$22:VDB33)-1</f>
        <v>4.7269999999999985</v>
      </c>
      <c r="VDC36" s="548">
        <f>SUM($J$22:VDC33)-1</f>
        <v>4.7269999999999985</v>
      </c>
      <c r="VDD36" s="548">
        <f>SUM($J$22:VDD33)-1</f>
        <v>4.7269999999999985</v>
      </c>
      <c r="VDE36" s="548">
        <f>SUM($J$22:VDE33)-1</f>
        <v>4.7269999999999985</v>
      </c>
      <c r="VDF36" s="548">
        <f>SUM($J$22:VDF33)-1</f>
        <v>4.7269999999999985</v>
      </c>
      <c r="VDG36" s="548">
        <f>SUM($J$22:VDG33)-1</f>
        <v>4.7269999999999985</v>
      </c>
      <c r="VDH36" s="548">
        <f>SUM($J$22:VDH33)-1</f>
        <v>4.7269999999999985</v>
      </c>
      <c r="VDI36" s="548">
        <f>SUM($J$22:VDI33)-1</f>
        <v>4.7269999999999985</v>
      </c>
      <c r="VDJ36" s="548">
        <f>SUM($J$22:VDJ33)-1</f>
        <v>4.7269999999999985</v>
      </c>
      <c r="VDK36" s="548">
        <f>SUM($J$22:VDK33)-1</f>
        <v>4.7269999999999985</v>
      </c>
      <c r="VDL36" s="548">
        <f>SUM($J$22:VDL33)-1</f>
        <v>4.7269999999999985</v>
      </c>
      <c r="VDM36" s="548">
        <f>SUM($J$22:VDM33)-1</f>
        <v>4.7269999999999985</v>
      </c>
      <c r="VDN36" s="548">
        <f>SUM($J$22:VDN33)-1</f>
        <v>4.7269999999999985</v>
      </c>
      <c r="VDO36" s="548">
        <f>SUM($J$22:VDO33)-1</f>
        <v>4.7269999999999985</v>
      </c>
      <c r="VDP36" s="548">
        <f>SUM($J$22:VDP33)-1</f>
        <v>4.7269999999999985</v>
      </c>
      <c r="VDQ36" s="548">
        <f>SUM($J$22:VDQ33)-1</f>
        <v>4.7269999999999985</v>
      </c>
      <c r="VDR36" s="548">
        <f>SUM($J$22:VDR33)-1</f>
        <v>4.7269999999999985</v>
      </c>
      <c r="VDS36" s="548">
        <f>SUM($J$22:VDS33)-1</f>
        <v>4.7269999999999985</v>
      </c>
      <c r="VDT36" s="548">
        <f>SUM($J$22:VDT33)-1</f>
        <v>4.7269999999999985</v>
      </c>
      <c r="VDU36" s="548">
        <f>SUM($J$22:VDU33)-1</f>
        <v>4.7269999999999985</v>
      </c>
      <c r="VDV36" s="548">
        <f>SUM($J$22:VDV33)-1</f>
        <v>4.7269999999999985</v>
      </c>
      <c r="VDW36" s="548">
        <f>SUM($J$22:VDW33)-1</f>
        <v>4.7269999999999985</v>
      </c>
      <c r="VDX36" s="548">
        <f>SUM($J$22:VDX33)-1</f>
        <v>4.7269999999999985</v>
      </c>
      <c r="VDY36" s="548">
        <f>SUM($J$22:VDY33)-1</f>
        <v>4.7269999999999985</v>
      </c>
      <c r="VDZ36" s="548">
        <f>SUM($J$22:VDZ33)-1</f>
        <v>4.7269999999999985</v>
      </c>
      <c r="VEA36" s="548">
        <f>SUM($J$22:VEA33)-1</f>
        <v>4.7269999999999985</v>
      </c>
      <c r="VEB36" s="548">
        <f>SUM($J$22:VEB33)-1</f>
        <v>4.7269999999999985</v>
      </c>
      <c r="VEC36" s="548">
        <f>SUM($J$22:VEC33)-1</f>
        <v>4.7269999999999985</v>
      </c>
      <c r="VED36" s="548">
        <f>SUM($J$22:VED33)-1</f>
        <v>4.7269999999999985</v>
      </c>
      <c r="VEE36" s="548">
        <f>SUM($J$22:VEE33)-1</f>
        <v>4.7269999999999985</v>
      </c>
      <c r="VEF36" s="548">
        <f>SUM($J$22:VEF33)-1</f>
        <v>4.7269999999999985</v>
      </c>
      <c r="VEG36" s="548">
        <f>SUM($J$22:VEG33)-1</f>
        <v>4.7269999999999985</v>
      </c>
      <c r="VEH36" s="548">
        <f>SUM($J$22:VEH33)-1</f>
        <v>4.7269999999999985</v>
      </c>
      <c r="VEI36" s="548">
        <f>SUM($J$22:VEI33)-1</f>
        <v>4.7269999999999985</v>
      </c>
      <c r="VEJ36" s="548">
        <f>SUM($J$22:VEJ33)-1</f>
        <v>4.7269999999999985</v>
      </c>
      <c r="VEK36" s="548">
        <f>SUM($J$22:VEK33)-1</f>
        <v>4.7269999999999985</v>
      </c>
      <c r="VEL36" s="548">
        <f>SUM($J$22:VEL33)-1</f>
        <v>4.7269999999999985</v>
      </c>
      <c r="VEM36" s="548">
        <f>SUM($J$22:VEM33)-1</f>
        <v>4.7269999999999985</v>
      </c>
      <c r="VEN36" s="548">
        <f>SUM($J$22:VEN33)-1</f>
        <v>4.7269999999999985</v>
      </c>
      <c r="VEO36" s="548">
        <f>SUM($J$22:VEO33)-1</f>
        <v>4.7269999999999985</v>
      </c>
      <c r="VEP36" s="548">
        <f>SUM($J$22:VEP33)-1</f>
        <v>4.7269999999999985</v>
      </c>
      <c r="VEQ36" s="548">
        <f>SUM($J$22:VEQ33)-1</f>
        <v>4.7269999999999985</v>
      </c>
      <c r="VER36" s="548">
        <f>SUM($J$22:VER33)-1</f>
        <v>4.7269999999999985</v>
      </c>
      <c r="VES36" s="548">
        <f>SUM($J$22:VES33)-1</f>
        <v>4.7269999999999985</v>
      </c>
      <c r="VET36" s="548">
        <f>SUM($J$22:VET33)-1</f>
        <v>4.7269999999999985</v>
      </c>
      <c r="VEU36" s="548">
        <f>SUM($J$22:VEU33)-1</f>
        <v>4.7269999999999985</v>
      </c>
      <c r="VEV36" s="548">
        <f>SUM($J$22:VEV33)-1</f>
        <v>4.7269999999999985</v>
      </c>
      <c r="VEW36" s="548">
        <f>SUM($J$22:VEW33)-1</f>
        <v>4.7269999999999985</v>
      </c>
      <c r="VEX36" s="548">
        <f>SUM($J$22:VEX33)-1</f>
        <v>4.7269999999999985</v>
      </c>
      <c r="VEY36" s="548">
        <f>SUM($J$22:VEY33)-1</f>
        <v>4.7269999999999985</v>
      </c>
      <c r="VEZ36" s="548">
        <f>SUM($J$22:VEZ33)-1</f>
        <v>4.7269999999999985</v>
      </c>
      <c r="VFA36" s="548">
        <f>SUM($J$22:VFA33)-1</f>
        <v>4.7269999999999985</v>
      </c>
      <c r="VFB36" s="548">
        <f>SUM($J$22:VFB33)-1</f>
        <v>4.7269999999999985</v>
      </c>
      <c r="VFC36" s="548">
        <f>SUM($J$22:VFC33)-1</f>
        <v>4.7269999999999985</v>
      </c>
      <c r="VFD36" s="548">
        <f>SUM($J$22:VFD33)-1</f>
        <v>4.7269999999999985</v>
      </c>
      <c r="VFE36" s="548">
        <f>SUM($J$22:VFE33)-1</f>
        <v>4.7269999999999985</v>
      </c>
      <c r="VFF36" s="548">
        <f>SUM($J$22:VFF33)-1</f>
        <v>4.7269999999999985</v>
      </c>
      <c r="VFG36" s="548">
        <f>SUM($J$22:VFG33)-1</f>
        <v>4.7269999999999985</v>
      </c>
      <c r="VFH36" s="548">
        <f>SUM($J$22:VFH33)-1</f>
        <v>4.7269999999999985</v>
      </c>
      <c r="VFI36" s="548">
        <f>SUM($J$22:VFI33)-1</f>
        <v>4.7269999999999985</v>
      </c>
      <c r="VFJ36" s="548">
        <f>SUM($J$22:VFJ33)-1</f>
        <v>4.7269999999999985</v>
      </c>
      <c r="VFK36" s="548">
        <f>SUM($J$22:VFK33)-1</f>
        <v>4.7269999999999985</v>
      </c>
      <c r="VFL36" s="548">
        <f>SUM($J$22:VFL33)-1</f>
        <v>4.7269999999999985</v>
      </c>
      <c r="VFM36" s="548">
        <f>SUM($J$22:VFM33)-1</f>
        <v>4.7269999999999985</v>
      </c>
      <c r="VFN36" s="548">
        <f>SUM($J$22:VFN33)-1</f>
        <v>4.7269999999999985</v>
      </c>
      <c r="VFO36" s="548">
        <f>SUM($J$22:VFO33)-1</f>
        <v>4.7269999999999985</v>
      </c>
      <c r="VFP36" s="548">
        <f>SUM($J$22:VFP33)-1</f>
        <v>4.7269999999999985</v>
      </c>
      <c r="VFQ36" s="548">
        <f>SUM($J$22:VFQ33)-1</f>
        <v>4.7269999999999985</v>
      </c>
      <c r="VFR36" s="548">
        <f>SUM($J$22:VFR33)-1</f>
        <v>4.7269999999999985</v>
      </c>
      <c r="VFS36" s="548">
        <f>SUM($J$22:VFS33)-1</f>
        <v>4.7269999999999985</v>
      </c>
      <c r="VFT36" s="548">
        <f>SUM($J$22:VFT33)-1</f>
        <v>4.7269999999999985</v>
      </c>
      <c r="VFU36" s="548">
        <f>SUM($J$22:VFU33)-1</f>
        <v>4.7269999999999985</v>
      </c>
      <c r="VFV36" s="548">
        <f>SUM($J$22:VFV33)-1</f>
        <v>4.7269999999999985</v>
      </c>
      <c r="VFW36" s="548">
        <f>SUM($J$22:VFW33)-1</f>
        <v>4.7269999999999985</v>
      </c>
      <c r="VFX36" s="548">
        <f>SUM($J$22:VFX33)-1</f>
        <v>4.7269999999999985</v>
      </c>
      <c r="VFY36" s="548">
        <f>SUM($J$22:VFY33)-1</f>
        <v>4.7269999999999985</v>
      </c>
      <c r="VFZ36" s="548">
        <f>SUM($J$22:VFZ33)-1</f>
        <v>4.7269999999999985</v>
      </c>
      <c r="VGA36" s="548">
        <f>SUM($J$22:VGA33)-1</f>
        <v>4.7269999999999985</v>
      </c>
      <c r="VGB36" s="548">
        <f>SUM($J$22:VGB33)-1</f>
        <v>4.7269999999999985</v>
      </c>
      <c r="VGC36" s="548">
        <f>SUM($J$22:VGC33)-1</f>
        <v>4.7269999999999985</v>
      </c>
      <c r="VGD36" s="548">
        <f>SUM($J$22:VGD33)-1</f>
        <v>4.7269999999999985</v>
      </c>
      <c r="VGE36" s="548">
        <f>SUM($J$22:VGE33)-1</f>
        <v>4.7269999999999985</v>
      </c>
      <c r="VGF36" s="548">
        <f>SUM($J$22:VGF33)-1</f>
        <v>4.7269999999999985</v>
      </c>
      <c r="VGG36" s="548">
        <f>SUM($J$22:VGG33)-1</f>
        <v>4.7269999999999985</v>
      </c>
      <c r="VGH36" s="548">
        <f>SUM($J$22:VGH33)-1</f>
        <v>4.7269999999999985</v>
      </c>
      <c r="VGI36" s="548">
        <f>SUM($J$22:VGI33)-1</f>
        <v>4.7269999999999985</v>
      </c>
      <c r="VGJ36" s="548">
        <f>SUM($J$22:VGJ33)-1</f>
        <v>4.7269999999999985</v>
      </c>
      <c r="VGK36" s="548">
        <f>SUM($J$22:VGK33)-1</f>
        <v>4.7269999999999985</v>
      </c>
      <c r="VGL36" s="548">
        <f>SUM($J$22:VGL33)-1</f>
        <v>4.7269999999999985</v>
      </c>
      <c r="VGM36" s="548">
        <f>SUM($J$22:VGM33)-1</f>
        <v>4.7269999999999985</v>
      </c>
      <c r="VGN36" s="548">
        <f>SUM($J$22:VGN33)-1</f>
        <v>4.7269999999999985</v>
      </c>
      <c r="VGO36" s="548">
        <f>SUM($J$22:VGO33)-1</f>
        <v>4.7269999999999985</v>
      </c>
      <c r="VGP36" s="548">
        <f>SUM($J$22:VGP33)-1</f>
        <v>4.7269999999999985</v>
      </c>
      <c r="VGQ36" s="548">
        <f>SUM($J$22:VGQ33)-1</f>
        <v>4.7269999999999985</v>
      </c>
      <c r="VGR36" s="548">
        <f>SUM($J$22:VGR33)-1</f>
        <v>4.7269999999999985</v>
      </c>
      <c r="VGS36" s="548">
        <f>SUM($J$22:VGS33)-1</f>
        <v>4.7269999999999985</v>
      </c>
      <c r="VGT36" s="548">
        <f>SUM($J$22:VGT33)-1</f>
        <v>4.7269999999999985</v>
      </c>
      <c r="VGU36" s="548">
        <f>SUM($J$22:VGU33)-1</f>
        <v>4.7269999999999985</v>
      </c>
      <c r="VGV36" s="548">
        <f>SUM($J$22:VGV33)-1</f>
        <v>4.7269999999999985</v>
      </c>
      <c r="VGW36" s="548">
        <f>SUM($J$22:VGW33)-1</f>
        <v>4.7269999999999985</v>
      </c>
      <c r="VGX36" s="548">
        <f>SUM($J$22:VGX33)-1</f>
        <v>4.7269999999999985</v>
      </c>
      <c r="VGY36" s="548">
        <f>SUM($J$22:VGY33)-1</f>
        <v>4.7269999999999985</v>
      </c>
      <c r="VGZ36" s="548">
        <f>SUM($J$22:VGZ33)-1</f>
        <v>4.7269999999999985</v>
      </c>
      <c r="VHA36" s="548">
        <f>SUM($J$22:VHA33)-1</f>
        <v>4.7269999999999985</v>
      </c>
      <c r="VHB36" s="548">
        <f>SUM($J$22:VHB33)-1</f>
        <v>4.7269999999999985</v>
      </c>
      <c r="VHC36" s="548">
        <f>SUM($J$22:VHC33)-1</f>
        <v>4.7269999999999985</v>
      </c>
      <c r="VHD36" s="548">
        <f>SUM($J$22:VHD33)-1</f>
        <v>4.7269999999999985</v>
      </c>
      <c r="VHE36" s="548">
        <f>SUM($J$22:VHE33)-1</f>
        <v>4.7269999999999985</v>
      </c>
      <c r="VHF36" s="548">
        <f>SUM($J$22:VHF33)-1</f>
        <v>4.7269999999999985</v>
      </c>
      <c r="VHG36" s="548">
        <f>SUM($J$22:VHG33)-1</f>
        <v>4.7269999999999985</v>
      </c>
      <c r="VHH36" s="548">
        <f>SUM($J$22:VHH33)-1</f>
        <v>4.7269999999999985</v>
      </c>
      <c r="VHI36" s="548">
        <f>SUM($J$22:VHI33)-1</f>
        <v>4.7269999999999985</v>
      </c>
      <c r="VHJ36" s="548">
        <f>SUM($J$22:VHJ33)-1</f>
        <v>4.7269999999999985</v>
      </c>
      <c r="VHK36" s="548">
        <f>SUM($J$22:VHK33)-1</f>
        <v>4.7269999999999985</v>
      </c>
      <c r="VHL36" s="548">
        <f>SUM($J$22:VHL33)-1</f>
        <v>4.7269999999999985</v>
      </c>
      <c r="VHM36" s="548">
        <f>SUM($J$22:VHM33)-1</f>
        <v>4.7269999999999985</v>
      </c>
      <c r="VHN36" s="548">
        <f>SUM($J$22:VHN33)-1</f>
        <v>4.7269999999999985</v>
      </c>
      <c r="VHO36" s="548">
        <f>SUM($J$22:VHO33)-1</f>
        <v>4.7269999999999985</v>
      </c>
      <c r="VHP36" s="548">
        <f>SUM($J$22:VHP33)-1</f>
        <v>4.7269999999999985</v>
      </c>
      <c r="VHQ36" s="548">
        <f>SUM($J$22:VHQ33)-1</f>
        <v>4.7269999999999985</v>
      </c>
      <c r="VHR36" s="548">
        <f>SUM($J$22:VHR33)-1</f>
        <v>4.7269999999999985</v>
      </c>
      <c r="VHS36" s="548">
        <f>SUM($J$22:VHS33)-1</f>
        <v>4.7269999999999985</v>
      </c>
      <c r="VHT36" s="548">
        <f>SUM($J$22:VHT33)-1</f>
        <v>4.7269999999999985</v>
      </c>
      <c r="VHU36" s="548">
        <f>SUM($J$22:VHU33)-1</f>
        <v>4.7269999999999985</v>
      </c>
      <c r="VHV36" s="548">
        <f>SUM($J$22:VHV33)-1</f>
        <v>4.7269999999999985</v>
      </c>
      <c r="VHW36" s="548">
        <f>SUM($J$22:VHW33)-1</f>
        <v>4.7269999999999985</v>
      </c>
      <c r="VHX36" s="548">
        <f>SUM($J$22:VHX33)-1</f>
        <v>4.7269999999999985</v>
      </c>
      <c r="VHY36" s="548">
        <f>SUM($J$22:VHY33)-1</f>
        <v>4.7269999999999985</v>
      </c>
      <c r="VHZ36" s="548">
        <f>SUM($J$22:VHZ33)-1</f>
        <v>4.7269999999999985</v>
      </c>
      <c r="VIA36" s="548">
        <f>SUM($J$22:VIA33)-1</f>
        <v>4.7269999999999985</v>
      </c>
      <c r="VIB36" s="548">
        <f>SUM($J$22:VIB33)-1</f>
        <v>4.7269999999999985</v>
      </c>
      <c r="VIC36" s="548">
        <f>SUM($J$22:VIC33)-1</f>
        <v>4.7269999999999985</v>
      </c>
      <c r="VID36" s="548">
        <f>SUM($J$22:VID33)-1</f>
        <v>4.7269999999999985</v>
      </c>
      <c r="VIE36" s="548">
        <f>SUM($J$22:VIE33)-1</f>
        <v>4.7269999999999985</v>
      </c>
      <c r="VIF36" s="548">
        <f>SUM($J$22:VIF33)-1</f>
        <v>4.7269999999999985</v>
      </c>
      <c r="VIG36" s="548">
        <f>SUM($J$22:VIG33)-1</f>
        <v>4.7269999999999985</v>
      </c>
      <c r="VIH36" s="548">
        <f>SUM($J$22:VIH33)-1</f>
        <v>4.7269999999999985</v>
      </c>
      <c r="VII36" s="548">
        <f>SUM($J$22:VII33)-1</f>
        <v>4.7269999999999985</v>
      </c>
      <c r="VIJ36" s="548">
        <f>SUM($J$22:VIJ33)-1</f>
        <v>4.7269999999999985</v>
      </c>
      <c r="VIK36" s="548">
        <f>SUM($J$22:VIK33)-1</f>
        <v>4.7269999999999985</v>
      </c>
      <c r="VIL36" s="548">
        <f>SUM($J$22:VIL33)-1</f>
        <v>4.7269999999999985</v>
      </c>
      <c r="VIM36" s="548">
        <f>SUM($J$22:VIM33)-1</f>
        <v>4.7269999999999985</v>
      </c>
      <c r="VIN36" s="548">
        <f>SUM($J$22:VIN33)-1</f>
        <v>4.7269999999999985</v>
      </c>
      <c r="VIO36" s="548">
        <f>SUM($J$22:VIO33)-1</f>
        <v>4.7269999999999985</v>
      </c>
      <c r="VIP36" s="548">
        <f>SUM($J$22:VIP33)-1</f>
        <v>4.7269999999999985</v>
      </c>
      <c r="VIQ36" s="548">
        <f>SUM($J$22:VIQ33)-1</f>
        <v>4.7269999999999985</v>
      </c>
      <c r="VIR36" s="548">
        <f>SUM($J$22:VIR33)-1</f>
        <v>4.7269999999999985</v>
      </c>
      <c r="VIS36" s="548">
        <f>SUM($J$22:VIS33)-1</f>
        <v>4.7269999999999985</v>
      </c>
      <c r="VIT36" s="548">
        <f>SUM($J$22:VIT33)-1</f>
        <v>4.7269999999999985</v>
      </c>
      <c r="VIU36" s="548">
        <f>SUM($J$22:VIU33)-1</f>
        <v>4.7269999999999985</v>
      </c>
      <c r="VIV36" s="548">
        <f>SUM($J$22:VIV33)-1</f>
        <v>4.7269999999999985</v>
      </c>
      <c r="VIW36" s="548">
        <f>SUM($J$22:VIW33)-1</f>
        <v>4.7269999999999985</v>
      </c>
      <c r="VIX36" s="548">
        <f>SUM($J$22:VIX33)-1</f>
        <v>4.7269999999999985</v>
      </c>
      <c r="VIY36" s="548">
        <f>SUM($J$22:VIY33)-1</f>
        <v>4.7269999999999985</v>
      </c>
      <c r="VIZ36" s="548">
        <f>SUM($J$22:VIZ33)-1</f>
        <v>4.7269999999999985</v>
      </c>
      <c r="VJA36" s="548">
        <f>SUM($J$22:VJA33)-1</f>
        <v>4.7269999999999985</v>
      </c>
      <c r="VJB36" s="548">
        <f>SUM($J$22:VJB33)-1</f>
        <v>4.7269999999999985</v>
      </c>
      <c r="VJC36" s="548">
        <f>SUM($J$22:VJC33)-1</f>
        <v>4.7269999999999985</v>
      </c>
      <c r="VJD36" s="548">
        <f>SUM($J$22:VJD33)-1</f>
        <v>4.7269999999999985</v>
      </c>
      <c r="VJE36" s="548">
        <f>SUM($J$22:VJE33)-1</f>
        <v>4.7269999999999985</v>
      </c>
      <c r="VJF36" s="548">
        <f>SUM($J$22:VJF33)-1</f>
        <v>4.7269999999999985</v>
      </c>
      <c r="VJG36" s="548">
        <f>SUM($J$22:VJG33)-1</f>
        <v>4.7269999999999985</v>
      </c>
      <c r="VJH36" s="548">
        <f>SUM($J$22:VJH33)-1</f>
        <v>4.7269999999999985</v>
      </c>
      <c r="VJI36" s="548">
        <f>SUM($J$22:VJI33)-1</f>
        <v>4.7269999999999985</v>
      </c>
      <c r="VJJ36" s="548">
        <f>SUM($J$22:VJJ33)-1</f>
        <v>4.7269999999999985</v>
      </c>
      <c r="VJK36" s="548">
        <f>SUM($J$22:VJK33)-1</f>
        <v>4.7269999999999985</v>
      </c>
      <c r="VJL36" s="548">
        <f>SUM($J$22:VJL33)-1</f>
        <v>4.7269999999999985</v>
      </c>
      <c r="VJM36" s="548">
        <f>SUM($J$22:VJM33)-1</f>
        <v>4.7269999999999985</v>
      </c>
      <c r="VJN36" s="548">
        <f>SUM($J$22:VJN33)-1</f>
        <v>4.7269999999999985</v>
      </c>
      <c r="VJO36" s="548">
        <f>SUM($J$22:VJO33)-1</f>
        <v>4.7269999999999985</v>
      </c>
      <c r="VJP36" s="548">
        <f>SUM($J$22:VJP33)-1</f>
        <v>4.7269999999999985</v>
      </c>
      <c r="VJQ36" s="548">
        <f>SUM($J$22:VJQ33)-1</f>
        <v>4.7269999999999985</v>
      </c>
      <c r="VJR36" s="548">
        <f>SUM($J$22:VJR33)-1</f>
        <v>4.7269999999999985</v>
      </c>
      <c r="VJS36" s="548">
        <f>SUM($J$22:VJS33)-1</f>
        <v>4.7269999999999985</v>
      </c>
      <c r="VJT36" s="548">
        <f>SUM($J$22:VJT33)-1</f>
        <v>4.7269999999999985</v>
      </c>
      <c r="VJU36" s="548">
        <f>SUM($J$22:VJU33)-1</f>
        <v>4.7269999999999985</v>
      </c>
      <c r="VJV36" s="548">
        <f>SUM($J$22:VJV33)-1</f>
        <v>4.7269999999999985</v>
      </c>
      <c r="VJW36" s="548">
        <f>SUM($J$22:VJW33)-1</f>
        <v>4.7269999999999985</v>
      </c>
      <c r="VJX36" s="548">
        <f>SUM($J$22:VJX33)-1</f>
        <v>4.7269999999999985</v>
      </c>
      <c r="VJY36" s="548">
        <f>SUM($J$22:VJY33)-1</f>
        <v>4.7269999999999985</v>
      </c>
      <c r="VJZ36" s="548">
        <f>SUM($J$22:VJZ33)-1</f>
        <v>4.7269999999999985</v>
      </c>
      <c r="VKA36" s="548">
        <f>SUM($J$22:VKA33)-1</f>
        <v>4.7269999999999985</v>
      </c>
      <c r="VKB36" s="548">
        <f>SUM($J$22:VKB33)-1</f>
        <v>4.7269999999999985</v>
      </c>
      <c r="VKC36" s="548">
        <f>SUM($J$22:VKC33)-1</f>
        <v>4.7269999999999985</v>
      </c>
      <c r="VKD36" s="548">
        <f>SUM($J$22:VKD33)-1</f>
        <v>4.7269999999999985</v>
      </c>
      <c r="VKE36" s="548">
        <f>SUM($J$22:VKE33)-1</f>
        <v>4.7269999999999985</v>
      </c>
      <c r="VKF36" s="548">
        <f>SUM($J$22:VKF33)-1</f>
        <v>4.7269999999999985</v>
      </c>
      <c r="VKG36" s="548">
        <f>SUM($J$22:VKG33)-1</f>
        <v>4.7269999999999985</v>
      </c>
      <c r="VKH36" s="548">
        <f>SUM($J$22:VKH33)-1</f>
        <v>4.7269999999999985</v>
      </c>
      <c r="VKI36" s="548">
        <f>SUM($J$22:VKI33)-1</f>
        <v>4.7269999999999985</v>
      </c>
      <c r="VKJ36" s="548">
        <f>SUM($J$22:VKJ33)-1</f>
        <v>4.7269999999999985</v>
      </c>
      <c r="VKK36" s="548">
        <f>SUM($J$22:VKK33)-1</f>
        <v>4.7269999999999985</v>
      </c>
      <c r="VKL36" s="548">
        <f>SUM($J$22:VKL33)-1</f>
        <v>4.7269999999999985</v>
      </c>
      <c r="VKM36" s="548">
        <f>SUM($J$22:VKM33)-1</f>
        <v>4.7269999999999985</v>
      </c>
      <c r="VKN36" s="548">
        <f>SUM($J$22:VKN33)-1</f>
        <v>4.7269999999999985</v>
      </c>
      <c r="VKO36" s="548">
        <f>SUM($J$22:VKO33)-1</f>
        <v>4.7269999999999985</v>
      </c>
      <c r="VKP36" s="548">
        <f>SUM($J$22:VKP33)-1</f>
        <v>4.7269999999999985</v>
      </c>
      <c r="VKQ36" s="548">
        <f>SUM($J$22:VKQ33)-1</f>
        <v>4.7269999999999985</v>
      </c>
      <c r="VKR36" s="548">
        <f>SUM($J$22:VKR33)-1</f>
        <v>4.7269999999999985</v>
      </c>
      <c r="VKS36" s="548">
        <f>SUM($J$22:VKS33)-1</f>
        <v>4.7269999999999985</v>
      </c>
      <c r="VKT36" s="548">
        <f>SUM($J$22:VKT33)-1</f>
        <v>4.7269999999999985</v>
      </c>
      <c r="VKU36" s="548">
        <f>SUM($J$22:VKU33)-1</f>
        <v>4.7269999999999985</v>
      </c>
      <c r="VKV36" s="548">
        <f>SUM($J$22:VKV33)-1</f>
        <v>4.7269999999999985</v>
      </c>
      <c r="VKW36" s="548">
        <f>SUM($J$22:VKW33)-1</f>
        <v>4.7269999999999985</v>
      </c>
      <c r="VKX36" s="548">
        <f>SUM($J$22:VKX33)-1</f>
        <v>4.7269999999999985</v>
      </c>
      <c r="VKY36" s="548">
        <f>SUM($J$22:VKY33)-1</f>
        <v>4.7269999999999985</v>
      </c>
      <c r="VKZ36" s="548">
        <f>SUM($J$22:VKZ33)-1</f>
        <v>4.7269999999999985</v>
      </c>
      <c r="VLA36" s="548">
        <f>SUM($J$22:VLA33)-1</f>
        <v>4.7269999999999985</v>
      </c>
      <c r="VLB36" s="548">
        <f>SUM($J$22:VLB33)-1</f>
        <v>4.7269999999999985</v>
      </c>
      <c r="VLC36" s="548">
        <f>SUM($J$22:VLC33)-1</f>
        <v>4.7269999999999985</v>
      </c>
      <c r="VLD36" s="548">
        <f>SUM($J$22:VLD33)-1</f>
        <v>4.7269999999999985</v>
      </c>
      <c r="VLE36" s="548">
        <f>SUM($J$22:VLE33)-1</f>
        <v>4.7269999999999985</v>
      </c>
      <c r="VLF36" s="548">
        <f>SUM($J$22:VLF33)-1</f>
        <v>4.7269999999999985</v>
      </c>
      <c r="VLG36" s="548">
        <f>SUM($J$22:VLG33)-1</f>
        <v>4.7269999999999985</v>
      </c>
      <c r="VLH36" s="548">
        <f>SUM($J$22:VLH33)-1</f>
        <v>4.7269999999999985</v>
      </c>
      <c r="VLI36" s="548">
        <f>SUM($J$22:VLI33)-1</f>
        <v>4.7269999999999985</v>
      </c>
      <c r="VLJ36" s="548">
        <f>SUM($J$22:VLJ33)-1</f>
        <v>4.7269999999999985</v>
      </c>
      <c r="VLK36" s="548">
        <f>SUM($J$22:VLK33)-1</f>
        <v>4.7269999999999985</v>
      </c>
      <c r="VLL36" s="548">
        <f>SUM($J$22:VLL33)-1</f>
        <v>4.7269999999999985</v>
      </c>
      <c r="VLM36" s="548">
        <f>SUM($J$22:VLM33)-1</f>
        <v>4.7269999999999985</v>
      </c>
      <c r="VLN36" s="548">
        <f>SUM($J$22:VLN33)-1</f>
        <v>4.7269999999999985</v>
      </c>
      <c r="VLO36" s="548">
        <f>SUM($J$22:VLO33)-1</f>
        <v>4.7269999999999985</v>
      </c>
      <c r="VLP36" s="548">
        <f>SUM($J$22:VLP33)-1</f>
        <v>4.7269999999999985</v>
      </c>
      <c r="VLQ36" s="548">
        <f>SUM($J$22:VLQ33)-1</f>
        <v>4.7269999999999985</v>
      </c>
      <c r="VLR36" s="548">
        <f>SUM($J$22:VLR33)-1</f>
        <v>4.7269999999999985</v>
      </c>
      <c r="VLS36" s="548">
        <f>SUM($J$22:VLS33)-1</f>
        <v>4.7269999999999985</v>
      </c>
      <c r="VLT36" s="548">
        <f>SUM($J$22:VLT33)-1</f>
        <v>4.7269999999999985</v>
      </c>
      <c r="VLU36" s="548">
        <f>SUM($J$22:VLU33)-1</f>
        <v>4.7269999999999985</v>
      </c>
      <c r="VLV36" s="548">
        <f>SUM($J$22:VLV33)-1</f>
        <v>4.7269999999999985</v>
      </c>
      <c r="VLW36" s="548">
        <f>SUM($J$22:VLW33)-1</f>
        <v>4.7269999999999985</v>
      </c>
      <c r="VLX36" s="548">
        <f>SUM($J$22:VLX33)-1</f>
        <v>4.7269999999999985</v>
      </c>
      <c r="VLY36" s="548">
        <f>SUM($J$22:VLY33)-1</f>
        <v>4.7269999999999985</v>
      </c>
      <c r="VLZ36" s="548">
        <f>SUM($J$22:VLZ33)-1</f>
        <v>4.7269999999999985</v>
      </c>
      <c r="VMA36" s="548">
        <f>SUM($J$22:VMA33)-1</f>
        <v>4.7269999999999985</v>
      </c>
      <c r="VMB36" s="548">
        <f>SUM($J$22:VMB33)-1</f>
        <v>4.7269999999999985</v>
      </c>
      <c r="VMC36" s="548">
        <f>SUM($J$22:VMC33)-1</f>
        <v>4.7269999999999985</v>
      </c>
      <c r="VMD36" s="548">
        <f>SUM($J$22:VMD33)-1</f>
        <v>4.7269999999999985</v>
      </c>
      <c r="VME36" s="548">
        <f>SUM($J$22:VME33)-1</f>
        <v>4.7269999999999985</v>
      </c>
      <c r="VMF36" s="548">
        <f>SUM($J$22:VMF33)-1</f>
        <v>4.7269999999999985</v>
      </c>
      <c r="VMG36" s="548">
        <f>SUM($J$22:VMG33)-1</f>
        <v>4.7269999999999985</v>
      </c>
      <c r="VMH36" s="548">
        <f>SUM($J$22:VMH33)-1</f>
        <v>4.7269999999999985</v>
      </c>
      <c r="VMI36" s="548">
        <f>SUM($J$22:VMI33)-1</f>
        <v>4.7269999999999985</v>
      </c>
      <c r="VMJ36" s="548">
        <f>SUM($J$22:VMJ33)-1</f>
        <v>4.7269999999999985</v>
      </c>
      <c r="VMK36" s="548">
        <f>SUM($J$22:VMK33)-1</f>
        <v>4.7269999999999985</v>
      </c>
      <c r="VML36" s="548">
        <f>SUM($J$22:VML33)-1</f>
        <v>4.7269999999999985</v>
      </c>
      <c r="VMM36" s="548">
        <f>SUM($J$22:VMM33)-1</f>
        <v>4.7269999999999985</v>
      </c>
      <c r="VMN36" s="548">
        <f>SUM($J$22:VMN33)-1</f>
        <v>4.7269999999999985</v>
      </c>
      <c r="VMO36" s="548">
        <f>SUM($J$22:VMO33)-1</f>
        <v>4.7269999999999985</v>
      </c>
      <c r="VMP36" s="548">
        <f>SUM($J$22:VMP33)-1</f>
        <v>4.7269999999999985</v>
      </c>
      <c r="VMQ36" s="548">
        <f>SUM($J$22:VMQ33)-1</f>
        <v>4.7269999999999985</v>
      </c>
      <c r="VMR36" s="548">
        <f>SUM($J$22:VMR33)-1</f>
        <v>4.7269999999999985</v>
      </c>
      <c r="VMS36" s="548">
        <f>SUM($J$22:VMS33)-1</f>
        <v>4.7269999999999985</v>
      </c>
      <c r="VMT36" s="548">
        <f>SUM($J$22:VMT33)-1</f>
        <v>4.7269999999999985</v>
      </c>
      <c r="VMU36" s="548">
        <f>SUM($J$22:VMU33)-1</f>
        <v>4.7269999999999985</v>
      </c>
      <c r="VMV36" s="548">
        <f>SUM($J$22:VMV33)-1</f>
        <v>4.7269999999999985</v>
      </c>
      <c r="VMW36" s="548">
        <f>SUM($J$22:VMW33)-1</f>
        <v>4.7269999999999985</v>
      </c>
      <c r="VMX36" s="548">
        <f>SUM($J$22:VMX33)-1</f>
        <v>4.7269999999999985</v>
      </c>
      <c r="VMY36" s="548">
        <f>SUM($J$22:VMY33)-1</f>
        <v>4.7269999999999985</v>
      </c>
      <c r="VMZ36" s="548">
        <f>SUM($J$22:VMZ33)-1</f>
        <v>4.7269999999999985</v>
      </c>
      <c r="VNA36" s="548">
        <f>SUM($J$22:VNA33)-1</f>
        <v>4.7269999999999985</v>
      </c>
      <c r="VNB36" s="548">
        <f>SUM($J$22:VNB33)-1</f>
        <v>4.7269999999999985</v>
      </c>
      <c r="VNC36" s="548">
        <f>SUM($J$22:VNC33)-1</f>
        <v>4.7269999999999985</v>
      </c>
      <c r="VND36" s="548">
        <f>SUM($J$22:VND33)-1</f>
        <v>4.7269999999999985</v>
      </c>
      <c r="VNE36" s="548">
        <f>SUM($J$22:VNE33)-1</f>
        <v>4.7269999999999985</v>
      </c>
      <c r="VNF36" s="548">
        <f>SUM($J$22:VNF33)-1</f>
        <v>4.7269999999999985</v>
      </c>
      <c r="VNG36" s="548">
        <f>SUM($J$22:VNG33)-1</f>
        <v>4.7269999999999985</v>
      </c>
      <c r="VNH36" s="548">
        <f>SUM($J$22:VNH33)-1</f>
        <v>4.7269999999999985</v>
      </c>
      <c r="VNI36" s="548">
        <f>SUM($J$22:VNI33)-1</f>
        <v>4.7269999999999985</v>
      </c>
      <c r="VNJ36" s="548">
        <f>SUM($J$22:VNJ33)-1</f>
        <v>4.7269999999999985</v>
      </c>
      <c r="VNK36" s="548">
        <f>SUM($J$22:VNK33)-1</f>
        <v>4.7269999999999985</v>
      </c>
      <c r="VNL36" s="548">
        <f>SUM($J$22:VNL33)-1</f>
        <v>4.7269999999999985</v>
      </c>
      <c r="VNM36" s="548">
        <f>SUM($J$22:VNM33)-1</f>
        <v>4.7269999999999985</v>
      </c>
      <c r="VNN36" s="548">
        <f>SUM($J$22:VNN33)-1</f>
        <v>4.7269999999999985</v>
      </c>
      <c r="VNO36" s="548">
        <f>SUM($J$22:VNO33)-1</f>
        <v>4.7269999999999985</v>
      </c>
      <c r="VNP36" s="548">
        <f>SUM($J$22:VNP33)-1</f>
        <v>4.7269999999999985</v>
      </c>
      <c r="VNQ36" s="548">
        <f>SUM($J$22:VNQ33)-1</f>
        <v>4.7269999999999985</v>
      </c>
      <c r="VNR36" s="548">
        <f>SUM($J$22:VNR33)-1</f>
        <v>4.7269999999999985</v>
      </c>
      <c r="VNS36" s="548">
        <f>SUM($J$22:VNS33)-1</f>
        <v>4.7269999999999985</v>
      </c>
      <c r="VNT36" s="548">
        <f>SUM($J$22:VNT33)-1</f>
        <v>4.7269999999999985</v>
      </c>
      <c r="VNU36" s="548">
        <f>SUM($J$22:VNU33)-1</f>
        <v>4.7269999999999985</v>
      </c>
      <c r="VNV36" s="548">
        <f>SUM($J$22:VNV33)-1</f>
        <v>4.7269999999999985</v>
      </c>
      <c r="VNW36" s="548">
        <f>SUM($J$22:VNW33)-1</f>
        <v>4.7269999999999985</v>
      </c>
      <c r="VNX36" s="548">
        <f>SUM($J$22:VNX33)-1</f>
        <v>4.7269999999999985</v>
      </c>
      <c r="VNY36" s="548">
        <f>SUM($J$22:VNY33)-1</f>
        <v>4.7269999999999985</v>
      </c>
      <c r="VNZ36" s="548">
        <f>SUM($J$22:VNZ33)-1</f>
        <v>4.7269999999999985</v>
      </c>
      <c r="VOA36" s="548">
        <f>SUM($J$22:VOA33)-1</f>
        <v>4.7269999999999985</v>
      </c>
      <c r="VOB36" s="548">
        <f>SUM($J$22:VOB33)-1</f>
        <v>4.7269999999999985</v>
      </c>
      <c r="VOC36" s="548">
        <f>SUM($J$22:VOC33)-1</f>
        <v>4.7269999999999985</v>
      </c>
      <c r="VOD36" s="548">
        <f>SUM($J$22:VOD33)-1</f>
        <v>4.7269999999999985</v>
      </c>
      <c r="VOE36" s="548">
        <f>SUM($J$22:VOE33)-1</f>
        <v>4.7269999999999985</v>
      </c>
      <c r="VOF36" s="548">
        <f>SUM($J$22:VOF33)-1</f>
        <v>4.7269999999999985</v>
      </c>
      <c r="VOG36" s="548">
        <f>SUM($J$22:VOG33)-1</f>
        <v>4.7269999999999985</v>
      </c>
      <c r="VOH36" s="548">
        <f>SUM($J$22:VOH33)-1</f>
        <v>4.7269999999999985</v>
      </c>
      <c r="VOI36" s="548">
        <f>SUM($J$22:VOI33)-1</f>
        <v>4.7269999999999985</v>
      </c>
      <c r="VOJ36" s="548">
        <f>SUM($J$22:VOJ33)-1</f>
        <v>4.7269999999999985</v>
      </c>
      <c r="VOK36" s="548">
        <f>SUM($J$22:VOK33)-1</f>
        <v>4.7269999999999985</v>
      </c>
      <c r="VOL36" s="548">
        <f>SUM($J$22:VOL33)-1</f>
        <v>4.7269999999999985</v>
      </c>
      <c r="VOM36" s="548">
        <f>SUM($J$22:VOM33)-1</f>
        <v>4.7269999999999985</v>
      </c>
      <c r="VON36" s="548">
        <f>SUM($J$22:VON33)-1</f>
        <v>4.7269999999999985</v>
      </c>
      <c r="VOO36" s="548">
        <f>SUM($J$22:VOO33)-1</f>
        <v>4.7269999999999985</v>
      </c>
      <c r="VOP36" s="548">
        <f>SUM($J$22:VOP33)-1</f>
        <v>4.7269999999999985</v>
      </c>
      <c r="VOQ36" s="548">
        <f>SUM($J$22:VOQ33)-1</f>
        <v>4.7269999999999985</v>
      </c>
      <c r="VOR36" s="548">
        <f>SUM($J$22:VOR33)-1</f>
        <v>4.7269999999999985</v>
      </c>
      <c r="VOS36" s="548">
        <f>SUM($J$22:VOS33)-1</f>
        <v>4.7269999999999985</v>
      </c>
      <c r="VOT36" s="548">
        <f>SUM($J$22:VOT33)-1</f>
        <v>4.7269999999999985</v>
      </c>
      <c r="VOU36" s="548">
        <f>SUM($J$22:VOU33)-1</f>
        <v>4.7269999999999985</v>
      </c>
      <c r="VOV36" s="548">
        <f>SUM($J$22:VOV33)-1</f>
        <v>4.7269999999999985</v>
      </c>
      <c r="VOW36" s="548">
        <f>SUM($J$22:VOW33)-1</f>
        <v>4.7269999999999985</v>
      </c>
      <c r="VOX36" s="548">
        <f>SUM($J$22:VOX33)-1</f>
        <v>4.7269999999999985</v>
      </c>
      <c r="VOY36" s="548">
        <f>SUM($J$22:VOY33)-1</f>
        <v>4.7269999999999985</v>
      </c>
      <c r="VOZ36" s="548">
        <f>SUM($J$22:VOZ33)-1</f>
        <v>4.7269999999999985</v>
      </c>
      <c r="VPA36" s="548">
        <f>SUM($J$22:VPA33)-1</f>
        <v>4.7269999999999985</v>
      </c>
      <c r="VPB36" s="548">
        <f>SUM($J$22:VPB33)-1</f>
        <v>4.7269999999999985</v>
      </c>
      <c r="VPC36" s="548">
        <f>SUM($J$22:VPC33)-1</f>
        <v>4.7269999999999985</v>
      </c>
      <c r="VPD36" s="548">
        <f>SUM($J$22:VPD33)-1</f>
        <v>4.7269999999999985</v>
      </c>
      <c r="VPE36" s="548">
        <f>SUM($J$22:VPE33)-1</f>
        <v>4.7269999999999985</v>
      </c>
      <c r="VPF36" s="548">
        <f>SUM($J$22:VPF33)-1</f>
        <v>4.7269999999999985</v>
      </c>
      <c r="VPG36" s="548">
        <f>SUM($J$22:VPG33)-1</f>
        <v>4.7269999999999985</v>
      </c>
      <c r="VPH36" s="548">
        <f>SUM($J$22:VPH33)-1</f>
        <v>4.7269999999999985</v>
      </c>
      <c r="VPI36" s="548">
        <f>SUM($J$22:VPI33)-1</f>
        <v>4.7269999999999985</v>
      </c>
      <c r="VPJ36" s="548">
        <f>SUM($J$22:VPJ33)-1</f>
        <v>4.7269999999999985</v>
      </c>
      <c r="VPK36" s="548">
        <f>SUM($J$22:VPK33)-1</f>
        <v>4.7269999999999985</v>
      </c>
      <c r="VPL36" s="548">
        <f>SUM($J$22:VPL33)-1</f>
        <v>4.7269999999999985</v>
      </c>
      <c r="VPM36" s="548">
        <f>SUM($J$22:VPM33)-1</f>
        <v>4.7269999999999985</v>
      </c>
      <c r="VPN36" s="548">
        <f>SUM($J$22:VPN33)-1</f>
        <v>4.7269999999999985</v>
      </c>
      <c r="VPO36" s="548">
        <f>SUM($J$22:VPO33)-1</f>
        <v>4.7269999999999985</v>
      </c>
      <c r="VPP36" s="548">
        <f>SUM($J$22:VPP33)-1</f>
        <v>4.7269999999999985</v>
      </c>
      <c r="VPQ36" s="548">
        <f>SUM($J$22:VPQ33)-1</f>
        <v>4.7269999999999985</v>
      </c>
      <c r="VPR36" s="548">
        <f>SUM($J$22:VPR33)-1</f>
        <v>4.7269999999999985</v>
      </c>
      <c r="VPS36" s="548">
        <f>SUM($J$22:VPS33)-1</f>
        <v>4.7269999999999985</v>
      </c>
      <c r="VPT36" s="548">
        <f>SUM($J$22:VPT33)-1</f>
        <v>4.7269999999999985</v>
      </c>
      <c r="VPU36" s="548">
        <f>SUM($J$22:VPU33)-1</f>
        <v>4.7269999999999985</v>
      </c>
      <c r="VPV36" s="548">
        <f>SUM($J$22:VPV33)-1</f>
        <v>4.7269999999999985</v>
      </c>
      <c r="VPW36" s="548">
        <f>SUM($J$22:VPW33)-1</f>
        <v>4.7269999999999985</v>
      </c>
      <c r="VPX36" s="548">
        <f>SUM($J$22:VPX33)-1</f>
        <v>4.7269999999999985</v>
      </c>
      <c r="VPY36" s="548">
        <f>SUM($J$22:VPY33)-1</f>
        <v>4.7269999999999985</v>
      </c>
      <c r="VPZ36" s="548">
        <f>SUM($J$22:VPZ33)-1</f>
        <v>4.7269999999999985</v>
      </c>
      <c r="VQA36" s="548">
        <f>SUM($J$22:VQA33)-1</f>
        <v>4.7269999999999985</v>
      </c>
      <c r="VQB36" s="548">
        <f>SUM($J$22:VQB33)-1</f>
        <v>4.7269999999999985</v>
      </c>
      <c r="VQC36" s="548">
        <f>SUM($J$22:VQC33)-1</f>
        <v>4.7269999999999985</v>
      </c>
      <c r="VQD36" s="548">
        <f>SUM($J$22:VQD33)-1</f>
        <v>4.7269999999999985</v>
      </c>
      <c r="VQE36" s="548">
        <f>SUM($J$22:VQE33)-1</f>
        <v>4.7269999999999985</v>
      </c>
      <c r="VQF36" s="548">
        <f>SUM($J$22:VQF33)-1</f>
        <v>4.7269999999999985</v>
      </c>
      <c r="VQG36" s="548">
        <f>SUM($J$22:VQG33)-1</f>
        <v>4.7269999999999985</v>
      </c>
      <c r="VQH36" s="548">
        <f>SUM($J$22:VQH33)-1</f>
        <v>4.7269999999999985</v>
      </c>
      <c r="VQI36" s="548">
        <f>SUM($J$22:VQI33)-1</f>
        <v>4.7269999999999985</v>
      </c>
      <c r="VQJ36" s="548">
        <f>SUM($J$22:VQJ33)-1</f>
        <v>4.7269999999999985</v>
      </c>
      <c r="VQK36" s="548">
        <f>SUM($J$22:VQK33)-1</f>
        <v>4.7269999999999985</v>
      </c>
      <c r="VQL36" s="548">
        <f>SUM($J$22:VQL33)-1</f>
        <v>4.7269999999999985</v>
      </c>
      <c r="VQM36" s="548">
        <f>SUM($J$22:VQM33)-1</f>
        <v>4.7269999999999985</v>
      </c>
      <c r="VQN36" s="548">
        <f>SUM($J$22:VQN33)-1</f>
        <v>4.7269999999999985</v>
      </c>
      <c r="VQO36" s="548">
        <f>SUM($J$22:VQO33)-1</f>
        <v>4.7269999999999985</v>
      </c>
      <c r="VQP36" s="548">
        <f>SUM($J$22:VQP33)-1</f>
        <v>4.7269999999999985</v>
      </c>
      <c r="VQQ36" s="548">
        <f>SUM($J$22:VQQ33)-1</f>
        <v>4.7269999999999985</v>
      </c>
      <c r="VQR36" s="548">
        <f>SUM($J$22:VQR33)-1</f>
        <v>4.7269999999999985</v>
      </c>
      <c r="VQS36" s="548">
        <f>SUM($J$22:VQS33)-1</f>
        <v>4.7269999999999985</v>
      </c>
      <c r="VQT36" s="548">
        <f>SUM($J$22:VQT33)-1</f>
        <v>4.7269999999999985</v>
      </c>
      <c r="VQU36" s="548">
        <f>SUM($J$22:VQU33)-1</f>
        <v>4.7269999999999985</v>
      </c>
      <c r="VQV36" s="548">
        <f>SUM($J$22:VQV33)-1</f>
        <v>4.7269999999999985</v>
      </c>
      <c r="VQW36" s="548">
        <f>SUM($J$22:VQW33)-1</f>
        <v>4.7269999999999985</v>
      </c>
      <c r="VQX36" s="548">
        <f>SUM($J$22:VQX33)-1</f>
        <v>4.7269999999999985</v>
      </c>
      <c r="VQY36" s="548">
        <f>SUM($J$22:VQY33)-1</f>
        <v>4.7269999999999985</v>
      </c>
      <c r="VQZ36" s="548">
        <f>SUM($J$22:VQZ33)-1</f>
        <v>4.7269999999999985</v>
      </c>
      <c r="VRA36" s="548">
        <f>SUM($J$22:VRA33)-1</f>
        <v>4.7269999999999985</v>
      </c>
      <c r="VRB36" s="548">
        <f>SUM($J$22:VRB33)-1</f>
        <v>4.7269999999999985</v>
      </c>
      <c r="VRC36" s="548">
        <f>SUM($J$22:VRC33)-1</f>
        <v>4.7269999999999985</v>
      </c>
      <c r="VRD36" s="548">
        <f>SUM($J$22:VRD33)-1</f>
        <v>4.7269999999999985</v>
      </c>
      <c r="VRE36" s="548">
        <f>SUM($J$22:VRE33)-1</f>
        <v>4.7269999999999985</v>
      </c>
      <c r="VRF36" s="548">
        <f>SUM($J$22:VRF33)-1</f>
        <v>4.7269999999999985</v>
      </c>
      <c r="VRG36" s="548">
        <f>SUM($J$22:VRG33)-1</f>
        <v>4.7269999999999985</v>
      </c>
      <c r="VRH36" s="548">
        <f>SUM($J$22:VRH33)-1</f>
        <v>4.7269999999999985</v>
      </c>
      <c r="VRI36" s="548">
        <f>SUM($J$22:VRI33)-1</f>
        <v>4.7269999999999985</v>
      </c>
      <c r="VRJ36" s="548">
        <f>SUM($J$22:VRJ33)-1</f>
        <v>4.7269999999999985</v>
      </c>
      <c r="VRK36" s="548">
        <f>SUM($J$22:VRK33)-1</f>
        <v>4.7269999999999985</v>
      </c>
      <c r="VRL36" s="548">
        <f>SUM($J$22:VRL33)-1</f>
        <v>4.7269999999999985</v>
      </c>
      <c r="VRM36" s="548">
        <f>SUM($J$22:VRM33)-1</f>
        <v>4.7269999999999985</v>
      </c>
      <c r="VRN36" s="548">
        <f>SUM($J$22:VRN33)-1</f>
        <v>4.7269999999999985</v>
      </c>
      <c r="VRO36" s="548">
        <f>SUM($J$22:VRO33)-1</f>
        <v>4.7269999999999985</v>
      </c>
      <c r="VRP36" s="548">
        <f>SUM($J$22:VRP33)-1</f>
        <v>4.7269999999999985</v>
      </c>
      <c r="VRQ36" s="548">
        <f>SUM($J$22:VRQ33)-1</f>
        <v>4.7269999999999985</v>
      </c>
      <c r="VRR36" s="548">
        <f>SUM($J$22:VRR33)-1</f>
        <v>4.7269999999999985</v>
      </c>
      <c r="VRS36" s="548">
        <f>SUM($J$22:VRS33)-1</f>
        <v>4.7269999999999985</v>
      </c>
      <c r="VRT36" s="548">
        <f>SUM($J$22:VRT33)-1</f>
        <v>4.7269999999999985</v>
      </c>
      <c r="VRU36" s="548">
        <f>SUM($J$22:VRU33)-1</f>
        <v>4.7269999999999985</v>
      </c>
      <c r="VRV36" s="548">
        <f>SUM($J$22:VRV33)-1</f>
        <v>4.7269999999999985</v>
      </c>
      <c r="VRW36" s="548">
        <f>SUM($J$22:VRW33)-1</f>
        <v>4.7269999999999985</v>
      </c>
      <c r="VRX36" s="548">
        <f>SUM($J$22:VRX33)-1</f>
        <v>4.7269999999999985</v>
      </c>
      <c r="VRY36" s="548">
        <f>SUM($J$22:VRY33)-1</f>
        <v>4.7269999999999985</v>
      </c>
      <c r="VRZ36" s="548">
        <f>SUM($J$22:VRZ33)-1</f>
        <v>4.7269999999999985</v>
      </c>
      <c r="VSA36" s="548">
        <f>SUM($J$22:VSA33)-1</f>
        <v>4.7269999999999985</v>
      </c>
      <c r="VSB36" s="548">
        <f>SUM($J$22:VSB33)-1</f>
        <v>4.7269999999999985</v>
      </c>
      <c r="VSC36" s="548">
        <f>SUM($J$22:VSC33)-1</f>
        <v>4.7269999999999985</v>
      </c>
      <c r="VSD36" s="548">
        <f>SUM($J$22:VSD33)-1</f>
        <v>4.7269999999999985</v>
      </c>
      <c r="VSE36" s="548">
        <f>SUM($J$22:VSE33)-1</f>
        <v>4.7269999999999985</v>
      </c>
      <c r="VSF36" s="548">
        <f>SUM($J$22:VSF33)-1</f>
        <v>4.7269999999999985</v>
      </c>
      <c r="VSG36" s="548">
        <f>SUM($J$22:VSG33)-1</f>
        <v>4.7269999999999985</v>
      </c>
      <c r="VSH36" s="548">
        <f>SUM($J$22:VSH33)-1</f>
        <v>4.7269999999999985</v>
      </c>
      <c r="VSI36" s="548">
        <f>SUM($J$22:VSI33)-1</f>
        <v>4.7269999999999985</v>
      </c>
      <c r="VSJ36" s="548">
        <f>SUM($J$22:VSJ33)-1</f>
        <v>4.7269999999999985</v>
      </c>
      <c r="VSK36" s="548">
        <f>SUM($J$22:VSK33)-1</f>
        <v>4.7269999999999985</v>
      </c>
      <c r="VSL36" s="548">
        <f>SUM($J$22:VSL33)-1</f>
        <v>4.7269999999999985</v>
      </c>
      <c r="VSM36" s="548">
        <f>SUM($J$22:VSM33)-1</f>
        <v>4.7269999999999985</v>
      </c>
      <c r="VSN36" s="548">
        <f>SUM($J$22:VSN33)-1</f>
        <v>4.7269999999999985</v>
      </c>
      <c r="VSO36" s="548">
        <f>SUM($J$22:VSO33)-1</f>
        <v>4.7269999999999985</v>
      </c>
      <c r="VSP36" s="548">
        <f>SUM($J$22:VSP33)-1</f>
        <v>4.7269999999999985</v>
      </c>
      <c r="VSQ36" s="548">
        <f>SUM($J$22:VSQ33)-1</f>
        <v>4.7269999999999985</v>
      </c>
      <c r="VSR36" s="548">
        <f>SUM($J$22:VSR33)-1</f>
        <v>4.7269999999999985</v>
      </c>
      <c r="VSS36" s="548">
        <f>SUM($J$22:VSS33)-1</f>
        <v>4.7269999999999985</v>
      </c>
      <c r="VST36" s="548">
        <f>SUM($J$22:VST33)-1</f>
        <v>4.7269999999999985</v>
      </c>
      <c r="VSU36" s="548">
        <f>SUM($J$22:VSU33)-1</f>
        <v>4.7269999999999985</v>
      </c>
      <c r="VSV36" s="548">
        <f>SUM($J$22:VSV33)-1</f>
        <v>4.7269999999999985</v>
      </c>
      <c r="VSW36" s="548">
        <f>SUM($J$22:VSW33)-1</f>
        <v>4.7269999999999985</v>
      </c>
      <c r="VSX36" s="548">
        <f>SUM($J$22:VSX33)-1</f>
        <v>4.7269999999999985</v>
      </c>
      <c r="VSY36" s="548">
        <f>SUM($J$22:VSY33)-1</f>
        <v>4.7269999999999985</v>
      </c>
      <c r="VSZ36" s="548">
        <f>SUM($J$22:VSZ33)-1</f>
        <v>4.7269999999999985</v>
      </c>
      <c r="VTA36" s="548">
        <f>SUM($J$22:VTA33)-1</f>
        <v>4.7269999999999985</v>
      </c>
      <c r="VTB36" s="548">
        <f>SUM($J$22:VTB33)-1</f>
        <v>4.7269999999999985</v>
      </c>
      <c r="VTC36" s="548">
        <f>SUM($J$22:VTC33)-1</f>
        <v>4.7269999999999985</v>
      </c>
      <c r="VTD36" s="548">
        <f>SUM($J$22:VTD33)-1</f>
        <v>4.7269999999999985</v>
      </c>
      <c r="VTE36" s="548">
        <f>SUM($J$22:VTE33)-1</f>
        <v>4.7269999999999985</v>
      </c>
      <c r="VTF36" s="548">
        <f>SUM($J$22:VTF33)-1</f>
        <v>4.7269999999999985</v>
      </c>
      <c r="VTG36" s="548">
        <f>SUM($J$22:VTG33)-1</f>
        <v>4.7269999999999985</v>
      </c>
      <c r="VTH36" s="548">
        <f>SUM($J$22:VTH33)-1</f>
        <v>4.7269999999999985</v>
      </c>
      <c r="VTI36" s="548">
        <f>SUM($J$22:VTI33)-1</f>
        <v>4.7269999999999985</v>
      </c>
      <c r="VTJ36" s="548">
        <f>SUM($J$22:VTJ33)-1</f>
        <v>4.7269999999999985</v>
      </c>
      <c r="VTK36" s="548">
        <f>SUM($J$22:VTK33)-1</f>
        <v>4.7269999999999985</v>
      </c>
      <c r="VTL36" s="548">
        <f>SUM($J$22:VTL33)-1</f>
        <v>4.7269999999999985</v>
      </c>
      <c r="VTM36" s="548">
        <f>SUM($J$22:VTM33)-1</f>
        <v>4.7269999999999985</v>
      </c>
      <c r="VTN36" s="548">
        <f>SUM($J$22:VTN33)-1</f>
        <v>4.7269999999999985</v>
      </c>
      <c r="VTO36" s="548">
        <f>SUM($J$22:VTO33)-1</f>
        <v>4.7269999999999985</v>
      </c>
      <c r="VTP36" s="548">
        <f>SUM($J$22:VTP33)-1</f>
        <v>4.7269999999999985</v>
      </c>
      <c r="VTQ36" s="548">
        <f>SUM($J$22:VTQ33)-1</f>
        <v>4.7269999999999985</v>
      </c>
      <c r="VTR36" s="548">
        <f>SUM($J$22:VTR33)-1</f>
        <v>4.7269999999999985</v>
      </c>
      <c r="VTS36" s="548">
        <f>SUM($J$22:VTS33)-1</f>
        <v>4.7269999999999985</v>
      </c>
      <c r="VTT36" s="548">
        <f>SUM($J$22:VTT33)-1</f>
        <v>4.7269999999999985</v>
      </c>
      <c r="VTU36" s="548">
        <f>SUM($J$22:VTU33)-1</f>
        <v>4.7269999999999985</v>
      </c>
      <c r="VTV36" s="548">
        <f>SUM($J$22:VTV33)-1</f>
        <v>4.7269999999999985</v>
      </c>
      <c r="VTW36" s="548">
        <f>SUM($J$22:VTW33)-1</f>
        <v>4.7269999999999985</v>
      </c>
      <c r="VTX36" s="548">
        <f>SUM($J$22:VTX33)-1</f>
        <v>4.7269999999999985</v>
      </c>
      <c r="VTY36" s="548">
        <f>SUM($J$22:VTY33)-1</f>
        <v>4.7269999999999985</v>
      </c>
      <c r="VTZ36" s="548">
        <f>SUM($J$22:VTZ33)-1</f>
        <v>4.7269999999999985</v>
      </c>
      <c r="VUA36" s="548">
        <f>SUM($J$22:VUA33)-1</f>
        <v>4.7269999999999985</v>
      </c>
      <c r="VUB36" s="548">
        <f>SUM($J$22:VUB33)-1</f>
        <v>4.7269999999999985</v>
      </c>
      <c r="VUC36" s="548">
        <f>SUM($J$22:VUC33)-1</f>
        <v>4.7269999999999985</v>
      </c>
      <c r="VUD36" s="548">
        <f>SUM($J$22:VUD33)-1</f>
        <v>4.7269999999999985</v>
      </c>
      <c r="VUE36" s="548">
        <f>SUM($J$22:VUE33)-1</f>
        <v>4.7269999999999985</v>
      </c>
      <c r="VUF36" s="548">
        <f>SUM($J$22:VUF33)-1</f>
        <v>4.7269999999999985</v>
      </c>
      <c r="VUG36" s="548">
        <f>SUM($J$22:VUG33)-1</f>
        <v>4.7269999999999985</v>
      </c>
      <c r="VUH36" s="548">
        <f>SUM($J$22:VUH33)-1</f>
        <v>4.7269999999999985</v>
      </c>
      <c r="VUI36" s="548">
        <f>SUM($J$22:VUI33)-1</f>
        <v>4.7269999999999985</v>
      </c>
      <c r="VUJ36" s="548">
        <f>SUM($J$22:VUJ33)-1</f>
        <v>4.7269999999999985</v>
      </c>
      <c r="VUK36" s="548">
        <f>SUM($J$22:VUK33)-1</f>
        <v>4.7269999999999985</v>
      </c>
      <c r="VUL36" s="548">
        <f>SUM($J$22:VUL33)-1</f>
        <v>4.7269999999999985</v>
      </c>
      <c r="VUM36" s="548">
        <f>SUM($J$22:VUM33)-1</f>
        <v>4.7269999999999985</v>
      </c>
      <c r="VUN36" s="548">
        <f>SUM($J$22:VUN33)-1</f>
        <v>4.7269999999999985</v>
      </c>
      <c r="VUO36" s="548">
        <f>SUM($J$22:VUO33)-1</f>
        <v>4.7269999999999985</v>
      </c>
      <c r="VUP36" s="548">
        <f>SUM($J$22:VUP33)-1</f>
        <v>4.7269999999999985</v>
      </c>
      <c r="VUQ36" s="548">
        <f>SUM($J$22:VUQ33)-1</f>
        <v>4.7269999999999985</v>
      </c>
      <c r="VUR36" s="548">
        <f>SUM($J$22:VUR33)-1</f>
        <v>4.7269999999999985</v>
      </c>
      <c r="VUS36" s="548">
        <f>SUM($J$22:VUS33)-1</f>
        <v>4.7269999999999985</v>
      </c>
      <c r="VUT36" s="548">
        <f>SUM($J$22:VUT33)-1</f>
        <v>4.7269999999999985</v>
      </c>
      <c r="VUU36" s="548">
        <f>SUM($J$22:VUU33)-1</f>
        <v>4.7269999999999985</v>
      </c>
      <c r="VUV36" s="548">
        <f>SUM($J$22:VUV33)-1</f>
        <v>4.7269999999999985</v>
      </c>
      <c r="VUW36" s="548">
        <f>SUM($J$22:VUW33)-1</f>
        <v>4.7269999999999985</v>
      </c>
      <c r="VUX36" s="548">
        <f>SUM($J$22:VUX33)-1</f>
        <v>4.7269999999999985</v>
      </c>
      <c r="VUY36" s="548">
        <f>SUM($J$22:VUY33)-1</f>
        <v>4.7269999999999985</v>
      </c>
      <c r="VUZ36" s="548">
        <f>SUM($J$22:VUZ33)-1</f>
        <v>4.7269999999999985</v>
      </c>
      <c r="VVA36" s="548">
        <f>SUM($J$22:VVA33)-1</f>
        <v>4.7269999999999985</v>
      </c>
      <c r="VVB36" s="548">
        <f>SUM($J$22:VVB33)-1</f>
        <v>4.7269999999999985</v>
      </c>
      <c r="VVC36" s="548">
        <f>SUM($J$22:VVC33)-1</f>
        <v>4.7269999999999985</v>
      </c>
      <c r="VVD36" s="548">
        <f>SUM($J$22:VVD33)-1</f>
        <v>4.7269999999999985</v>
      </c>
      <c r="VVE36" s="548">
        <f>SUM($J$22:VVE33)-1</f>
        <v>4.7269999999999985</v>
      </c>
      <c r="VVF36" s="548">
        <f>SUM($J$22:VVF33)-1</f>
        <v>4.7269999999999985</v>
      </c>
      <c r="VVG36" s="548">
        <f>SUM($J$22:VVG33)-1</f>
        <v>4.7269999999999985</v>
      </c>
      <c r="VVH36" s="548">
        <f>SUM($J$22:VVH33)-1</f>
        <v>4.7269999999999985</v>
      </c>
      <c r="VVI36" s="548">
        <f>SUM($J$22:VVI33)-1</f>
        <v>4.7269999999999985</v>
      </c>
      <c r="VVJ36" s="548">
        <f>SUM($J$22:VVJ33)-1</f>
        <v>4.7269999999999985</v>
      </c>
      <c r="VVK36" s="548">
        <f>SUM($J$22:VVK33)-1</f>
        <v>4.7269999999999985</v>
      </c>
      <c r="VVL36" s="548">
        <f>SUM($J$22:VVL33)-1</f>
        <v>4.7269999999999985</v>
      </c>
      <c r="VVM36" s="548">
        <f>SUM($J$22:VVM33)-1</f>
        <v>4.7269999999999985</v>
      </c>
      <c r="VVN36" s="548">
        <f>SUM($J$22:VVN33)-1</f>
        <v>4.7269999999999985</v>
      </c>
      <c r="VVO36" s="548">
        <f>SUM($J$22:VVO33)-1</f>
        <v>4.7269999999999985</v>
      </c>
      <c r="VVP36" s="548">
        <f>SUM($J$22:VVP33)-1</f>
        <v>4.7269999999999985</v>
      </c>
      <c r="VVQ36" s="548">
        <f>SUM($J$22:VVQ33)-1</f>
        <v>4.7269999999999985</v>
      </c>
      <c r="VVR36" s="548">
        <f>SUM($J$22:VVR33)-1</f>
        <v>4.7269999999999985</v>
      </c>
      <c r="VVS36" s="548">
        <f>SUM($J$22:VVS33)-1</f>
        <v>4.7269999999999985</v>
      </c>
      <c r="VVT36" s="548">
        <f>SUM($J$22:VVT33)-1</f>
        <v>4.7269999999999985</v>
      </c>
      <c r="VVU36" s="548">
        <f>SUM($J$22:VVU33)-1</f>
        <v>4.7269999999999985</v>
      </c>
      <c r="VVV36" s="548">
        <f>SUM($J$22:VVV33)-1</f>
        <v>4.7269999999999985</v>
      </c>
      <c r="VVW36" s="548">
        <f>SUM($J$22:VVW33)-1</f>
        <v>4.7269999999999985</v>
      </c>
      <c r="VVX36" s="548">
        <f>SUM($J$22:VVX33)-1</f>
        <v>4.7269999999999985</v>
      </c>
      <c r="VVY36" s="548">
        <f>SUM($J$22:VVY33)-1</f>
        <v>4.7269999999999985</v>
      </c>
      <c r="VVZ36" s="548">
        <f>SUM($J$22:VVZ33)-1</f>
        <v>4.7269999999999985</v>
      </c>
      <c r="VWA36" s="548">
        <f>SUM($J$22:VWA33)-1</f>
        <v>4.7269999999999985</v>
      </c>
      <c r="VWB36" s="548">
        <f>SUM($J$22:VWB33)-1</f>
        <v>4.7269999999999985</v>
      </c>
      <c r="VWC36" s="548">
        <f>SUM($J$22:VWC33)-1</f>
        <v>4.7269999999999985</v>
      </c>
      <c r="VWD36" s="548">
        <f>SUM($J$22:VWD33)-1</f>
        <v>4.7269999999999985</v>
      </c>
      <c r="VWE36" s="548">
        <f>SUM($J$22:VWE33)-1</f>
        <v>4.7269999999999985</v>
      </c>
      <c r="VWF36" s="548">
        <f>SUM($J$22:VWF33)-1</f>
        <v>4.7269999999999985</v>
      </c>
      <c r="VWG36" s="548">
        <f>SUM($J$22:VWG33)-1</f>
        <v>4.7269999999999985</v>
      </c>
      <c r="VWH36" s="548">
        <f>SUM($J$22:VWH33)-1</f>
        <v>4.7269999999999985</v>
      </c>
      <c r="VWI36" s="548">
        <f>SUM($J$22:VWI33)-1</f>
        <v>4.7269999999999985</v>
      </c>
      <c r="VWJ36" s="548">
        <f>SUM($J$22:VWJ33)-1</f>
        <v>4.7269999999999985</v>
      </c>
      <c r="VWK36" s="548">
        <f>SUM($J$22:VWK33)-1</f>
        <v>4.7269999999999985</v>
      </c>
      <c r="VWL36" s="548">
        <f>SUM($J$22:VWL33)-1</f>
        <v>4.7269999999999985</v>
      </c>
      <c r="VWM36" s="548">
        <f>SUM($J$22:VWM33)-1</f>
        <v>4.7269999999999985</v>
      </c>
      <c r="VWN36" s="548">
        <f>SUM($J$22:VWN33)-1</f>
        <v>4.7269999999999985</v>
      </c>
      <c r="VWO36" s="548">
        <f>SUM($J$22:VWO33)-1</f>
        <v>4.7269999999999985</v>
      </c>
      <c r="VWP36" s="548">
        <f>SUM($J$22:VWP33)-1</f>
        <v>4.7269999999999985</v>
      </c>
      <c r="VWQ36" s="548">
        <f>SUM($J$22:VWQ33)-1</f>
        <v>4.7269999999999985</v>
      </c>
      <c r="VWR36" s="548">
        <f>SUM($J$22:VWR33)-1</f>
        <v>4.7269999999999985</v>
      </c>
      <c r="VWS36" s="548">
        <f>SUM($J$22:VWS33)-1</f>
        <v>4.7269999999999985</v>
      </c>
      <c r="VWT36" s="548">
        <f>SUM($J$22:VWT33)-1</f>
        <v>4.7269999999999985</v>
      </c>
      <c r="VWU36" s="548">
        <f>SUM($J$22:VWU33)-1</f>
        <v>4.7269999999999985</v>
      </c>
      <c r="VWV36" s="548">
        <f>SUM($J$22:VWV33)-1</f>
        <v>4.7269999999999985</v>
      </c>
      <c r="VWW36" s="548">
        <f>SUM($J$22:VWW33)-1</f>
        <v>4.7269999999999985</v>
      </c>
      <c r="VWX36" s="548">
        <f>SUM($J$22:VWX33)-1</f>
        <v>4.7269999999999985</v>
      </c>
      <c r="VWY36" s="548">
        <f>SUM($J$22:VWY33)-1</f>
        <v>4.7269999999999985</v>
      </c>
      <c r="VWZ36" s="548">
        <f>SUM($J$22:VWZ33)-1</f>
        <v>4.7269999999999985</v>
      </c>
      <c r="VXA36" s="548">
        <f>SUM($J$22:VXA33)-1</f>
        <v>4.7269999999999985</v>
      </c>
      <c r="VXB36" s="548">
        <f>SUM($J$22:VXB33)-1</f>
        <v>4.7269999999999985</v>
      </c>
      <c r="VXC36" s="548">
        <f>SUM($J$22:VXC33)-1</f>
        <v>4.7269999999999985</v>
      </c>
      <c r="VXD36" s="548">
        <f>SUM($J$22:VXD33)-1</f>
        <v>4.7269999999999985</v>
      </c>
      <c r="VXE36" s="548">
        <f>SUM($J$22:VXE33)-1</f>
        <v>4.7269999999999985</v>
      </c>
      <c r="VXF36" s="548">
        <f>SUM($J$22:VXF33)-1</f>
        <v>4.7269999999999985</v>
      </c>
      <c r="VXG36" s="548">
        <f>SUM($J$22:VXG33)-1</f>
        <v>4.7269999999999985</v>
      </c>
      <c r="VXH36" s="548">
        <f>SUM($J$22:VXH33)-1</f>
        <v>4.7269999999999985</v>
      </c>
      <c r="VXI36" s="548">
        <f>SUM($J$22:VXI33)-1</f>
        <v>4.7269999999999985</v>
      </c>
      <c r="VXJ36" s="548">
        <f>SUM($J$22:VXJ33)-1</f>
        <v>4.7269999999999985</v>
      </c>
      <c r="VXK36" s="548">
        <f>SUM($J$22:VXK33)-1</f>
        <v>4.7269999999999985</v>
      </c>
      <c r="VXL36" s="548">
        <f>SUM($J$22:VXL33)-1</f>
        <v>4.7269999999999985</v>
      </c>
      <c r="VXM36" s="548">
        <f>SUM($J$22:VXM33)-1</f>
        <v>4.7269999999999985</v>
      </c>
      <c r="VXN36" s="548">
        <f>SUM($J$22:VXN33)-1</f>
        <v>4.7269999999999985</v>
      </c>
      <c r="VXO36" s="548">
        <f>SUM($J$22:VXO33)-1</f>
        <v>4.7269999999999985</v>
      </c>
      <c r="VXP36" s="548">
        <f>SUM($J$22:VXP33)-1</f>
        <v>4.7269999999999985</v>
      </c>
      <c r="VXQ36" s="548">
        <f>SUM($J$22:VXQ33)-1</f>
        <v>4.7269999999999985</v>
      </c>
      <c r="VXR36" s="548">
        <f>SUM($J$22:VXR33)-1</f>
        <v>4.7269999999999985</v>
      </c>
      <c r="VXS36" s="548">
        <f>SUM($J$22:VXS33)-1</f>
        <v>4.7269999999999985</v>
      </c>
      <c r="VXT36" s="548">
        <f>SUM($J$22:VXT33)-1</f>
        <v>4.7269999999999985</v>
      </c>
      <c r="VXU36" s="548">
        <f>SUM($J$22:VXU33)-1</f>
        <v>4.7269999999999985</v>
      </c>
      <c r="VXV36" s="548">
        <f>SUM($J$22:VXV33)-1</f>
        <v>4.7269999999999985</v>
      </c>
      <c r="VXW36" s="548">
        <f>SUM($J$22:VXW33)-1</f>
        <v>4.7269999999999985</v>
      </c>
      <c r="VXX36" s="548">
        <f>SUM($J$22:VXX33)-1</f>
        <v>4.7269999999999985</v>
      </c>
      <c r="VXY36" s="548">
        <f>SUM($J$22:VXY33)-1</f>
        <v>4.7269999999999985</v>
      </c>
      <c r="VXZ36" s="548">
        <f>SUM($J$22:VXZ33)-1</f>
        <v>4.7269999999999985</v>
      </c>
      <c r="VYA36" s="548">
        <f>SUM($J$22:VYA33)-1</f>
        <v>4.7269999999999985</v>
      </c>
      <c r="VYB36" s="548">
        <f>SUM($J$22:VYB33)-1</f>
        <v>4.7269999999999985</v>
      </c>
      <c r="VYC36" s="548">
        <f>SUM($J$22:VYC33)-1</f>
        <v>4.7269999999999985</v>
      </c>
      <c r="VYD36" s="548">
        <f>SUM($J$22:VYD33)-1</f>
        <v>4.7269999999999985</v>
      </c>
      <c r="VYE36" s="548">
        <f>SUM($J$22:VYE33)-1</f>
        <v>4.7269999999999985</v>
      </c>
      <c r="VYF36" s="548">
        <f>SUM($J$22:VYF33)-1</f>
        <v>4.7269999999999985</v>
      </c>
      <c r="VYG36" s="548">
        <f>SUM($J$22:VYG33)-1</f>
        <v>4.7269999999999985</v>
      </c>
      <c r="VYH36" s="548">
        <f>SUM($J$22:VYH33)-1</f>
        <v>4.7269999999999985</v>
      </c>
      <c r="VYI36" s="548">
        <f>SUM($J$22:VYI33)-1</f>
        <v>4.7269999999999985</v>
      </c>
      <c r="VYJ36" s="548">
        <f>SUM($J$22:VYJ33)-1</f>
        <v>4.7269999999999985</v>
      </c>
      <c r="VYK36" s="548">
        <f>SUM($J$22:VYK33)-1</f>
        <v>4.7269999999999985</v>
      </c>
      <c r="VYL36" s="548">
        <f>SUM($J$22:VYL33)-1</f>
        <v>4.7269999999999985</v>
      </c>
      <c r="VYM36" s="548">
        <f>SUM($J$22:VYM33)-1</f>
        <v>4.7269999999999985</v>
      </c>
      <c r="VYN36" s="548">
        <f>SUM($J$22:VYN33)-1</f>
        <v>4.7269999999999985</v>
      </c>
      <c r="VYO36" s="548">
        <f>SUM($J$22:VYO33)-1</f>
        <v>4.7269999999999985</v>
      </c>
      <c r="VYP36" s="548">
        <f>SUM($J$22:VYP33)-1</f>
        <v>4.7269999999999985</v>
      </c>
      <c r="VYQ36" s="548">
        <f>SUM($J$22:VYQ33)-1</f>
        <v>4.7269999999999985</v>
      </c>
      <c r="VYR36" s="548">
        <f>SUM($J$22:VYR33)-1</f>
        <v>4.7269999999999985</v>
      </c>
      <c r="VYS36" s="548">
        <f>SUM($J$22:VYS33)-1</f>
        <v>4.7269999999999985</v>
      </c>
      <c r="VYT36" s="548">
        <f>SUM($J$22:VYT33)-1</f>
        <v>4.7269999999999985</v>
      </c>
      <c r="VYU36" s="548">
        <f>SUM($J$22:VYU33)-1</f>
        <v>4.7269999999999985</v>
      </c>
      <c r="VYV36" s="548">
        <f>SUM($J$22:VYV33)-1</f>
        <v>4.7269999999999985</v>
      </c>
      <c r="VYW36" s="548">
        <f>SUM($J$22:VYW33)-1</f>
        <v>4.7269999999999985</v>
      </c>
      <c r="VYX36" s="548">
        <f>SUM($J$22:VYX33)-1</f>
        <v>4.7269999999999985</v>
      </c>
      <c r="VYY36" s="548">
        <f>SUM($J$22:VYY33)-1</f>
        <v>4.7269999999999985</v>
      </c>
      <c r="VYZ36" s="548">
        <f>SUM($J$22:VYZ33)-1</f>
        <v>4.7269999999999985</v>
      </c>
      <c r="VZA36" s="548">
        <f>SUM($J$22:VZA33)-1</f>
        <v>4.7269999999999985</v>
      </c>
      <c r="VZB36" s="548">
        <f>SUM($J$22:VZB33)-1</f>
        <v>4.7269999999999985</v>
      </c>
      <c r="VZC36" s="548">
        <f>SUM($J$22:VZC33)-1</f>
        <v>4.7269999999999985</v>
      </c>
      <c r="VZD36" s="548">
        <f>SUM($J$22:VZD33)-1</f>
        <v>4.7269999999999985</v>
      </c>
      <c r="VZE36" s="548">
        <f>SUM($J$22:VZE33)-1</f>
        <v>4.7269999999999985</v>
      </c>
      <c r="VZF36" s="548">
        <f>SUM($J$22:VZF33)-1</f>
        <v>4.7269999999999985</v>
      </c>
      <c r="VZG36" s="548">
        <f>SUM($J$22:VZG33)-1</f>
        <v>4.7269999999999985</v>
      </c>
      <c r="VZH36" s="548">
        <f>SUM($J$22:VZH33)-1</f>
        <v>4.7269999999999985</v>
      </c>
      <c r="VZI36" s="548">
        <f>SUM($J$22:VZI33)-1</f>
        <v>4.7269999999999985</v>
      </c>
      <c r="VZJ36" s="548">
        <f>SUM($J$22:VZJ33)-1</f>
        <v>4.7269999999999985</v>
      </c>
      <c r="VZK36" s="548">
        <f>SUM($J$22:VZK33)-1</f>
        <v>4.7269999999999985</v>
      </c>
      <c r="VZL36" s="548">
        <f>SUM($J$22:VZL33)-1</f>
        <v>4.7269999999999985</v>
      </c>
      <c r="VZM36" s="548">
        <f>SUM($J$22:VZM33)-1</f>
        <v>4.7269999999999985</v>
      </c>
      <c r="VZN36" s="548">
        <f>SUM($J$22:VZN33)-1</f>
        <v>4.7269999999999985</v>
      </c>
      <c r="VZO36" s="548">
        <f>SUM($J$22:VZO33)-1</f>
        <v>4.7269999999999985</v>
      </c>
      <c r="VZP36" s="548">
        <f>SUM($J$22:VZP33)-1</f>
        <v>4.7269999999999985</v>
      </c>
      <c r="VZQ36" s="548">
        <f>SUM($J$22:VZQ33)-1</f>
        <v>4.7269999999999985</v>
      </c>
      <c r="VZR36" s="548">
        <f>SUM($J$22:VZR33)-1</f>
        <v>4.7269999999999985</v>
      </c>
      <c r="VZS36" s="548">
        <f>SUM($J$22:VZS33)-1</f>
        <v>4.7269999999999985</v>
      </c>
      <c r="VZT36" s="548">
        <f>SUM($J$22:VZT33)-1</f>
        <v>4.7269999999999985</v>
      </c>
      <c r="VZU36" s="548">
        <f>SUM($J$22:VZU33)-1</f>
        <v>4.7269999999999985</v>
      </c>
      <c r="VZV36" s="548">
        <f>SUM($J$22:VZV33)-1</f>
        <v>4.7269999999999985</v>
      </c>
      <c r="VZW36" s="548">
        <f>SUM($J$22:VZW33)-1</f>
        <v>4.7269999999999985</v>
      </c>
      <c r="VZX36" s="548">
        <f>SUM($J$22:VZX33)-1</f>
        <v>4.7269999999999985</v>
      </c>
      <c r="VZY36" s="548">
        <f>SUM($J$22:VZY33)-1</f>
        <v>4.7269999999999985</v>
      </c>
      <c r="VZZ36" s="548">
        <f>SUM($J$22:VZZ33)-1</f>
        <v>4.7269999999999985</v>
      </c>
      <c r="WAA36" s="548">
        <f>SUM($J$22:WAA33)-1</f>
        <v>4.7269999999999985</v>
      </c>
      <c r="WAB36" s="548">
        <f>SUM($J$22:WAB33)-1</f>
        <v>4.7269999999999985</v>
      </c>
      <c r="WAC36" s="548">
        <f>SUM($J$22:WAC33)-1</f>
        <v>4.7269999999999985</v>
      </c>
      <c r="WAD36" s="548">
        <f>SUM($J$22:WAD33)-1</f>
        <v>4.7269999999999985</v>
      </c>
      <c r="WAE36" s="548">
        <f>SUM($J$22:WAE33)-1</f>
        <v>4.7269999999999985</v>
      </c>
      <c r="WAF36" s="548">
        <f>SUM($J$22:WAF33)-1</f>
        <v>4.7269999999999985</v>
      </c>
      <c r="WAG36" s="548">
        <f>SUM($J$22:WAG33)-1</f>
        <v>4.7269999999999985</v>
      </c>
      <c r="WAH36" s="548">
        <f>SUM($J$22:WAH33)-1</f>
        <v>4.7269999999999985</v>
      </c>
      <c r="WAI36" s="548">
        <f>SUM($J$22:WAI33)-1</f>
        <v>4.7269999999999985</v>
      </c>
      <c r="WAJ36" s="548">
        <f>SUM($J$22:WAJ33)-1</f>
        <v>4.7269999999999985</v>
      </c>
      <c r="WAK36" s="548">
        <f>SUM($J$22:WAK33)-1</f>
        <v>4.7269999999999985</v>
      </c>
      <c r="WAL36" s="548">
        <f>SUM($J$22:WAL33)-1</f>
        <v>4.7269999999999985</v>
      </c>
      <c r="WAM36" s="548">
        <f>SUM($J$22:WAM33)-1</f>
        <v>4.7269999999999985</v>
      </c>
      <c r="WAN36" s="548">
        <f>SUM($J$22:WAN33)-1</f>
        <v>4.7269999999999985</v>
      </c>
      <c r="WAO36" s="548">
        <f>SUM($J$22:WAO33)-1</f>
        <v>4.7269999999999985</v>
      </c>
      <c r="WAP36" s="548">
        <f>SUM($J$22:WAP33)-1</f>
        <v>4.7269999999999985</v>
      </c>
      <c r="WAQ36" s="548">
        <f>SUM($J$22:WAQ33)-1</f>
        <v>4.7269999999999985</v>
      </c>
      <c r="WAR36" s="548">
        <f>SUM($J$22:WAR33)-1</f>
        <v>4.7269999999999985</v>
      </c>
      <c r="WAS36" s="548">
        <f>SUM($J$22:WAS33)-1</f>
        <v>4.7269999999999985</v>
      </c>
      <c r="WAT36" s="548">
        <f>SUM($J$22:WAT33)-1</f>
        <v>4.7269999999999985</v>
      </c>
      <c r="WAU36" s="548">
        <f>SUM($J$22:WAU33)-1</f>
        <v>4.7269999999999985</v>
      </c>
      <c r="WAV36" s="548">
        <f>SUM($J$22:WAV33)-1</f>
        <v>4.7269999999999985</v>
      </c>
      <c r="WAW36" s="548">
        <f>SUM($J$22:WAW33)-1</f>
        <v>4.7269999999999985</v>
      </c>
      <c r="WAX36" s="548">
        <f>SUM($J$22:WAX33)-1</f>
        <v>4.7269999999999985</v>
      </c>
      <c r="WAY36" s="548">
        <f>SUM($J$22:WAY33)-1</f>
        <v>4.7269999999999985</v>
      </c>
      <c r="WAZ36" s="548">
        <f>SUM($J$22:WAZ33)-1</f>
        <v>4.7269999999999985</v>
      </c>
      <c r="WBA36" s="548">
        <f>SUM($J$22:WBA33)-1</f>
        <v>4.7269999999999985</v>
      </c>
      <c r="WBB36" s="548">
        <f>SUM($J$22:WBB33)-1</f>
        <v>4.7269999999999985</v>
      </c>
      <c r="WBC36" s="548">
        <f>SUM($J$22:WBC33)-1</f>
        <v>4.7269999999999985</v>
      </c>
      <c r="WBD36" s="548">
        <f>SUM($J$22:WBD33)-1</f>
        <v>4.7269999999999985</v>
      </c>
      <c r="WBE36" s="548">
        <f>SUM($J$22:WBE33)-1</f>
        <v>4.7269999999999985</v>
      </c>
      <c r="WBF36" s="548">
        <f>SUM($J$22:WBF33)-1</f>
        <v>4.7269999999999985</v>
      </c>
      <c r="WBG36" s="548">
        <f>SUM($J$22:WBG33)-1</f>
        <v>4.7269999999999985</v>
      </c>
      <c r="WBH36" s="548">
        <f>SUM($J$22:WBH33)-1</f>
        <v>4.7269999999999985</v>
      </c>
      <c r="WBI36" s="548">
        <f>SUM($J$22:WBI33)-1</f>
        <v>4.7269999999999985</v>
      </c>
      <c r="WBJ36" s="548">
        <f>SUM($J$22:WBJ33)-1</f>
        <v>4.7269999999999985</v>
      </c>
      <c r="WBK36" s="548">
        <f>SUM($J$22:WBK33)-1</f>
        <v>4.7269999999999985</v>
      </c>
      <c r="WBL36" s="548">
        <f>SUM($J$22:WBL33)-1</f>
        <v>4.7269999999999985</v>
      </c>
      <c r="WBM36" s="548">
        <f>SUM($J$22:WBM33)-1</f>
        <v>4.7269999999999985</v>
      </c>
      <c r="WBN36" s="548">
        <f>SUM($J$22:WBN33)-1</f>
        <v>4.7269999999999985</v>
      </c>
      <c r="WBO36" s="548">
        <f>SUM($J$22:WBO33)-1</f>
        <v>4.7269999999999985</v>
      </c>
      <c r="WBP36" s="548">
        <f>SUM($J$22:WBP33)-1</f>
        <v>4.7269999999999985</v>
      </c>
      <c r="WBQ36" s="548">
        <f>SUM($J$22:WBQ33)-1</f>
        <v>4.7269999999999985</v>
      </c>
      <c r="WBR36" s="548">
        <f>SUM($J$22:WBR33)-1</f>
        <v>4.7269999999999985</v>
      </c>
      <c r="WBS36" s="548">
        <f>SUM($J$22:WBS33)-1</f>
        <v>4.7269999999999985</v>
      </c>
      <c r="WBT36" s="548">
        <f>SUM($J$22:WBT33)-1</f>
        <v>4.7269999999999985</v>
      </c>
      <c r="WBU36" s="548">
        <f>SUM($J$22:WBU33)-1</f>
        <v>4.7269999999999985</v>
      </c>
      <c r="WBV36" s="548">
        <f>SUM($J$22:WBV33)-1</f>
        <v>4.7269999999999985</v>
      </c>
      <c r="WBW36" s="548">
        <f>SUM($J$22:WBW33)-1</f>
        <v>4.7269999999999985</v>
      </c>
      <c r="WBX36" s="548">
        <f>SUM($J$22:WBX33)-1</f>
        <v>4.7269999999999985</v>
      </c>
      <c r="WBY36" s="548">
        <f>SUM($J$22:WBY33)-1</f>
        <v>4.7269999999999985</v>
      </c>
      <c r="WBZ36" s="548">
        <f>SUM($J$22:WBZ33)-1</f>
        <v>4.7269999999999985</v>
      </c>
      <c r="WCA36" s="548">
        <f>SUM($J$22:WCA33)-1</f>
        <v>4.7269999999999985</v>
      </c>
      <c r="WCB36" s="548">
        <f>SUM($J$22:WCB33)-1</f>
        <v>4.7269999999999985</v>
      </c>
      <c r="WCC36" s="548">
        <f>SUM($J$22:WCC33)-1</f>
        <v>4.7269999999999985</v>
      </c>
      <c r="WCD36" s="548">
        <f>SUM($J$22:WCD33)-1</f>
        <v>4.7269999999999985</v>
      </c>
      <c r="WCE36" s="548">
        <f>SUM($J$22:WCE33)-1</f>
        <v>4.7269999999999985</v>
      </c>
      <c r="WCF36" s="548">
        <f>SUM($J$22:WCF33)-1</f>
        <v>4.7269999999999985</v>
      </c>
      <c r="WCG36" s="548">
        <f>SUM($J$22:WCG33)-1</f>
        <v>4.7269999999999985</v>
      </c>
      <c r="WCH36" s="548">
        <f>SUM($J$22:WCH33)-1</f>
        <v>4.7269999999999985</v>
      </c>
      <c r="WCI36" s="548">
        <f>SUM($J$22:WCI33)-1</f>
        <v>4.7269999999999985</v>
      </c>
      <c r="WCJ36" s="548">
        <f>SUM($J$22:WCJ33)-1</f>
        <v>4.7269999999999985</v>
      </c>
      <c r="WCK36" s="548">
        <f>SUM($J$22:WCK33)-1</f>
        <v>4.7269999999999985</v>
      </c>
      <c r="WCL36" s="548">
        <f>SUM($J$22:WCL33)-1</f>
        <v>4.7269999999999985</v>
      </c>
      <c r="WCM36" s="548">
        <f>SUM($J$22:WCM33)-1</f>
        <v>4.7269999999999985</v>
      </c>
      <c r="WCN36" s="548">
        <f>SUM($J$22:WCN33)-1</f>
        <v>4.7269999999999985</v>
      </c>
      <c r="WCO36" s="548">
        <f>SUM($J$22:WCO33)-1</f>
        <v>4.7269999999999985</v>
      </c>
      <c r="WCP36" s="548">
        <f>SUM($J$22:WCP33)-1</f>
        <v>4.7269999999999985</v>
      </c>
      <c r="WCQ36" s="548">
        <f>SUM($J$22:WCQ33)-1</f>
        <v>4.7269999999999985</v>
      </c>
      <c r="WCR36" s="548">
        <f>SUM($J$22:WCR33)-1</f>
        <v>4.7269999999999985</v>
      </c>
      <c r="WCS36" s="548">
        <f>SUM($J$22:WCS33)-1</f>
        <v>4.7269999999999985</v>
      </c>
      <c r="WCT36" s="548">
        <f>SUM($J$22:WCT33)-1</f>
        <v>4.7269999999999985</v>
      </c>
      <c r="WCU36" s="548">
        <f>SUM($J$22:WCU33)-1</f>
        <v>4.7269999999999985</v>
      </c>
      <c r="WCV36" s="548">
        <f>SUM($J$22:WCV33)-1</f>
        <v>4.7269999999999985</v>
      </c>
      <c r="WCW36" s="548">
        <f>SUM($J$22:WCW33)-1</f>
        <v>4.7269999999999985</v>
      </c>
      <c r="WCX36" s="548">
        <f>SUM($J$22:WCX33)-1</f>
        <v>4.7269999999999985</v>
      </c>
      <c r="WCY36" s="548">
        <f>SUM($J$22:WCY33)-1</f>
        <v>4.7269999999999985</v>
      </c>
      <c r="WCZ36" s="548">
        <f>SUM($J$22:WCZ33)-1</f>
        <v>4.7269999999999985</v>
      </c>
      <c r="WDA36" s="548">
        <f>SUM($J$22:WDA33)-1</f>
        <v>4.7269999999999985</v>
      </c>
      <c r="WDB36" s="548">
        <f>SUM($J$22:WDB33)-1</f>
        <v>4.7269999999999985</v>
      </c>
      <c r="WDC36" s="548">
        <f>SUM($J$22:WDC33)-1</f>
        <v>4.7269999999999985</v>
      </c>
      <c r="WDD36" s="548">
        <f>SUM($J$22:WDD33)-1</f>
        <v>4.7269999999999985</v>
      </c>
      <c r="WDE36" s="548">
        <f>SUM($J$22:WDE33)-1</f>
        <v>4.7269999999999985</v>
      </c>
      <c r="WDF36" s="548">
        <f>SUM($J$22:WDF33)-1</f>
        <v>4.7269999999999985</v>
      </c>
      <c r="WDG36" s="548">
        <f>SUM($J$22:WDG33)-1</f>
        <v>4.7269999999999985</v>
      </c>
      <c r="WDH36" s="548">
        <f>SUM($J$22:WDH33)-1</f>
        <v>4.7269999999999985</v>
      </c>
      <c r="WDI36" s="548">
        <f>SUM($J$22:WDI33)-1</f>
        <v>4.7269999999999985</v>
      </c>
      <c r="WDJ36" s="548">
        <f>SUM($J$22:WDJ33)-1</f>
        <v>4.7269999999999985</v>
      </c>
      <c r="WDK36" s="548">
        <f>SUM($J$22:WDK33)-1</f>
        <v>4.7269999999999985</v>
      </c>
      <c r="WDL36" s="548">
        <f>SUM($J$22:WDL33)-1</f>
        <v>4.7269999999999985</v>
      </c>
      <c r="WDM36" s="548">
        <f>SUM($J$22:WDM33)-1</f>
        <v>4.7269999999999985</v>
      </c>
      <c r="WDN36" s="548">
        <f>SUM($J$22:WDN33)-1</f>
        <v>4.7269999999999985</v>
      </c>
      <c r="WDO36" s="548">
        <f>SUM($J$22:WDO33)-1</f>
        <v>4.7269999999999985</v>
      </c>
      <c r="WDP36" s="548">
        <f>SUM($J$22:WDP33)-1</f>
        <v>4.7269999999999985</v>
      </c>
      <c r="WDQ36" s="548">
        <f>SUM($J$22:WDQ33)-1</f>
        <v>4.7269999999999985</v>
      </c>
      <c r="WDR36" s="548">
        <f>SUM($J$22:WDR33)-1</f>
        <v>4.7269999999999985</v>
      </c>
      <c r="WDS36" s="548">
        <f>SUM($J$22:WDS33)-1</f>
        <v>4.7269999999999985</v>
      </c>
      <c r="WDT36" s="548">
        <f>SUM($J$22:WDT33)-1</f>
        <v>4.7269999999999985</v>
      </c>
      <c r="WDU36" s="548">
        <f>SUM($J$22:WDU33)-1</f>
        <v>4.7269999999999985</v>
      </c>
      <c r="WDV36" s="548">
        <f>SUM($J$22:WDV33)-1</f>
        <v>4.7269999999999985</v>
      </c>
      <c r="WDW36" s="548">
        <f>SUM($J$22:WDW33)-1</f>
        <v>4.7269999999999985</v>
      </c>
      <c r="WDX36" s="548">
        <f>SUM($J$22:WDX33)-1</f>
        <v>4.7269999999999985</v>
      </c>
      <c r="WDY36" s="548">
        <f>SUM($J$22:WDY33)-1</f>
        <v>4.7269999999999985</v>
      </c>
      <c r="WDZ36" s="548">
        <f>SUM($J$22:WDZ33)-1</f>
        <v>4.7269999999999985</v>
      </c>
      <c r="WEA36" s="548">
        <f>SUM($J$22:WEA33)-1</f>
        <v>4.7269999999999985</v>
      </c>
      <c r="WEB36" s="548">
        <f>SUM($J$22:WEB33)-1</f>
        <v>4.7269999999999985</v>
      </c>
      <c r="WEC36" s="548">
        <f>SUM($J$22:WEC33)-1</f>
        <v>4.7269999999999985</v>
      </c>
      <c r="WED36" s="548">
        <f>SUM($J$22:WED33)-1</f>
        <v>4.7269999999999985</v>
      </c>
      <c r="WEE36" s="548">
        <f>SUM($J$22:WEE33)-1</f>
        <v>4.7269999999999985</v>
      </c>
      <c r="WEF36" s="548">
        <f>SUM($J$22:WEF33)-1</f>
        <v>4.7269999999999985</v>
      </c>
      <c r="WEG36" s="548">
        <f>SUM($J$22:WEG33)-1</f>
        <v>4.7269999999999985</v>
      </c>
      <c r="WEH36" s="548">
        <f>SUM($J$22:WEH33)-1</f>
        <v>4.7269999999999985</v>
      </c>
      <c r="WEI36" s="548">
        <f>SUM($J$22:WEI33)-1</f>
        <v>4.7269999999999985</v>
      </c>
      <c r="WEJ36" s="548">
        <f>SUM($J$22:WEJ33)-1</f>
        <v>4.7269999999999985</v>
      </c>
      <c r="WEK36" s="548">
        <f>SUM($J$22:WEK33)-1</f>
        <v>4.7269999999999985</v>
      </c>
      <c r="WEL36" s="548">
        <f>SUM($J$22:WEL33)-1</f>
        <v>4.7269999999999985</v>
      </c>
      <c r="WEM36" s="548">
        <f>SUM($J$22:WEM33)-1</f>
        <v>4.7269999999999985</v>
      </c>
      <c r="WEN36" s="548">
        <f>SUM($J$22:WEN33)-1</f>
        <v>4.7269999999999985</v>
      </c>
      <c r="WEO36" s="548">
        <f>SUM($J$22:WEO33)-1</f>
        <v>4.7269999999999985</v>
      </c>
      <c r="WEP36" s="548">
        <f>SUM($J$22:WEP33)-1</f>
        <v>4.7269999999999985</v>
      </c>
      <c r="WEQ36" s="548">
        <f>SUM($J$22:WEQ33)-1</f>
        <v>4.7269999999999985</v>
      </c>
      <c r="WER36" s="548">
        <f>SUM($J$22:WER33)-1</f>
        <v>4.7269999999999985</v>
      </c>
      <c r="WES36" s="548">
        <f>SUM($J$22:WES33)-1</f>
        <v>4.7269999999999985</v>
      </c>
      <c r="WET36" s="548">
        <f>SUM($J$22:WET33)-1</f>
        <v>4.7269999999999985</v>
      </c>
      <c r="WEU36" s="548">
        <f>SUM($J$22:WEU33)-1</f>
        <v>4.7269999999999985</v>
      </c>
      <c r="WEV36" s="548">
        <f>SUM($J$22:WEV33)-1</f>
        <v>4.7269999999999985</v>
      </c>
      <c r="WEW36" s="548">
        <f>SUM($J$22:WEW33)-1</f>
        <v>4.7269999999999985</v>
      </c>
      <c r="WEX36" s="548">
        <f>SUM($J$22:WEX33)-1</f>
        <v>4.7269999999999985</v>
      </c>
      <c r="WEY36" s="548">
        <f>SUM($J$22:WEY33)-1</f>
        <v>4.7269999999999985</v>
      </c>
      <c r="WEZ36" s="548">
        <f>SUM($J$22:WEZ33)-1</f>
        <v>4.7269999999999985</v>
      </c>
      <c r="WFA36" s="548">
        <f>SUM($J$22:WFA33)-1</f>
        <v>4.7269999999999985</v>
      </c>
      <c r="WFB36" s="548">
        <f>SUM($J$22:WFB33)-1</f>
        <v>4.7269999999999985</v>
      </c>
      <c r="WFC36" s="548">
        <f>SUM($J$22:WFC33)-1</f>
        <v>4.7269999999999985</v>
      </c>
      <c r="WFD36" s="548">
        <f>SUM($J$22:WFD33)-1</f>
        <v>4.7269999999999985</v>
      </c>
      <c r="WFE36" s="548">
        <f>SUM($J$22:WFE33)-1</f>
        <v>4.7269999999999985</v>
      </c>
      <c r="WFF36" s="548">
        <f>SUM($J$22:WFF33)-1</f>
        <v>4.7269999999999985</v>
      </c>
      <c r="WFG36" s="548">
        <f>SUM($J$22:WFG33)-1</f>
        <v>4.7269999999999985</v>
      </c>
      <c r="WFH36" s="548">
        <f>SUM($J$22:WFH33)-1</f>
        <v>4.7269999999999985</v>
      </c>
      <c r="WFI36" s="548">
        <f>SUM($J$22:WFI33)-1</f>
        <v>4.7269999999999985</v>
      </c>
      <c r="WFJ36" s="548">
        <f>SUM($J$22:WFJ33)-1</f>
        <v>4.7269999999999985</v>
      </c>
      <c r="WFK36" s="548">
        <f>SUM($J$22:WFK33)-1</f>
        <v>4.7269999999999985</v>
      </c>
      <c r="WFL36" s="548">
        <f>SUM($J$22:WFL33)-1</f>
        <v>4.7269999999999985</v>
      </c>
      <c r="WFM36" s="548">
        <f>SUM($J$22:WFM33)-1</f>
        <v>4.7269999999999985</v>
      </c>
      <c r="WFN36" s="548">
        <f>SUM($J$22:WFN33)-1</f>
        <v>4.7269999999999985</v>
      </c>
      <c r="WFO36" s="548">
        <f>SUM($J$22:WFO33)-1</f>
        <v>4.7269999999999985</v>
      </c>
      <c r="WFP36" s="548">
        <f>SUM($J$22:WFP33)-1</f>
        <v>4.7269999999999985</v>
      </c>
      <c r="WFQ36" s="548">
        <f>SUM($J$22:WFQ33)-1</f>
        <v>4.7269999999999985</v>
      </c>
      <c r="WFR36" s="548">
        <f>SUM($J$22:WFR33)-1</f>
        <v>4.7269999999999985</v>
      </c>
      <c r="WFS36" s="548">
        <f>SUM($J$22:WFS33)-1</f>
        <v>4.7269999999999985</v>
      </c>
      <c r="WFT36" s="548">
        <f>SUM($J$22:WFT33)-1</f>
        <v>4.7269999999999985</v>
      </c>
      <c r="WFU36" s="548">
        <f>SUM($J$22:WFU33)-1</f>
        <v>4.7269999999999985</v>
      </c>
      <c r="WFV36" s="548">
        <f>SUM($J$22:WFV33)-1</f>
        <v>4.7269999999999985</v>
      </c>
      <c r="WFW36" s="548">
        <f>SUM($J$22:WFW33)-1</f>
        <v>4.7269999999999985</v>
      </c>
      <c r="WFX36" s="548">
        <f>SUM($J$22:WFX33)-1</f>
        <v>4.7269999999999985</v>
      </c>
      <c r="WFY36" s="548">
        <f>SUM($J$22:WFY33)-1</f>
        <v>4.7269999999999985</v>
      </c>
      <c r="WFZ36" s="548">
        <f>SUM($J$22:WFZ33)-1</f>
        <v>4.7269999999999985</v>
      </c>
      <c r="WGA36" s="548">
        <f>SUM($J$22:WGA33)-1</f>
        <v>4.7269999999999985</v>
      </c>
      <c r="WGB36" s="548">
        <f>SUM($J$22:WGB33)-1</f>
        <v>4.7269999999999985</v>
      </c>
      <c r="WGC36" s="548">
        <f>SUM($J$22:WGC33)-1</f>
        <v>4.7269999999999985</v>
      </c>
      <c r="WGD36" s="548">
        <f>SUM($J$22:WGD33)-1</f>
        <v>4.7269999999999985</v>
      </c>
      <c r="WGE36" s="548">
        <f>SUM($J$22:WGE33)-1</f>
        <v>4.7269999999999985</v>
      </c>
      <c r="WGF36" s="548">
        <f>SUM($J$22:WGF33)-1</f>
        <v>4.7269999999999985</v>
      </c>
      <c r="WGG36" s="548">
        <f>SUM($J$22:WGG33)-1</f>
        <v>4.7269999999999985</v>
      </c>
      <c r="WGH36" s="548">
        <f>SUM($J$22:WGH33)-1</f>
        <v>4.7269999999999985</v>
      </c>
      <c r="WGI36" s="548">
        <f>SUM($J$22:WGI33)-1</f>
        <v>4.7269999999999985</v>
      </c>
      <c r="WGJ36" s="548">
        <f>SUM($J$22:WGJ33)-1</f>
        <v>4.7269999999999985</v>
      </c>
      <c r="WGK36" s="548">
        <f>SUM($J$22:WGK33)-1</f>
        <v>4.7269999999999985</v>
      </c>
      <c r="WGL36" s="548">
        <f>SUM($J$22:WGL33)-1</f>
        <v>4.7269999999999985</v>
      </c>
      <c r="WGM36" s="548">
        <f>SUM($J$22:WGM33)-1</f>
        <v>4.7269999999999985</v>
      </c>
      <c r="WGN36" s="548">
        <f>SUM($J$22:WGN33)-1</f>
        <v>4.7269999999999985</v>
      </c>
      <c r="WGO36" s="548">
        <f>SUM($J$22:WGO33)-1</f>
        <v>4.7269999999999985</v>
      </c>
      <c r="WGP36" s="548">
        <f>SUM($J$22:WGP33)-1</f>
        <v>4.7269999999999985</v>
      </c>
      <c r="WGQ36" s="548">
        <f>SUM($J$22:WGQ33)-1</f>
        <v>4.7269999999999985</v>
      </c>
      <c r="WGR36" s="548">
        <f>SUM($J$22:WGR33)-1</f>
        <v>4.7269999999999985</v>
      </c>
      <c r="WGS36" s="548">
        <f>SUM($J$22:WGS33)-1</f>
        <v>4.7269999999999985</v>
      </c>
      <c r="WGT36" s="548">
        <f>SUM($J$22:WGT33)-1</f>
        <v>4.7269999999999985</v>
      </c>
      <c r="WGU36" s="548">
        <f>SUM($J$22:WGU33)-1</f>
        <v>4.7269999999999985</v>
      </c>
      <c r="WGV36" s="548">
        <f>SUM($J$22:WGV33)-1</f>
        <v>4.7269999999999985</v>
      </c>
      <c r="WGW36" s="548">
        <f>SUM($J$22:WGW33)-1</f>
        <v>4.7269999999999985</v>
      </c>
      <c r="WGX36" s="548">
        <f>SUM($J$22:WGX33)-1</f>
        <v>4.7269999999999985</v>
      </c>
      <c r="WGY36" s="548">
        <f>SUM($J$22:WGY33)-1</f>
        <v>4.7269999999999985</v>
      </c>
      <c r="WGZ36" s="548">
        <f>SUM($J$22:WGZ33)-1</f>
        <v>4.7269999999999985</v>
      </c>
      <c r="WHA36" s="548">
        <f>SUM($J$22:WHA33)-1</f>
        <v>4.7269999999999985</v>
      </c>
      <c r="WHB36" s="548">
        <f>SUM($J$22:WHB33)-1</f>
        <v>4.7269999999999985</v>
      </c>
      <c r="WHC36" s="548">
        <f>SUM($J$22:WHC33)-1</f>
        <v>4.7269999999999985</v>
      </c>
      <c r="WHD36" s="548">
        <f>SUM($J$22:WHD33)-1</f>
        <v>4.7269999999999985</v>
      </c>
      <c r="WHE36" s="548">
        <f>SUM($J$22:WHE33)-1</f>
        <v>4.7269999999999985</v>
      </c>
      <c r="WHF36" s="548">
        <f>SUM($J$22:WHF33)-1</f>
        <v>4.7269999999999985</v>
      </c>
      <c r="WHG36" s="548">
        <f>SUM($J$22:WHG33)-1</f>
        <v>4.7269999999999985</v>
      </c>
      <c r="WHH36" s="548">
        <f>SUM($J$22:WHH33)-1</f>
        <v>4.7269999999999985</v>
      </c>
      <c r="WHI36" s="548">
        <f>SUM($J$22:WHI33)-1</f>
        <v>4.7269999999999985</v>
      </c>
      <c r="WHJ36" s="548">
        <f>SUM($J$22:WHJ33)-1</f>
        <v>4.7269999999999985</v>
      </c>
      <c r="WHK36" s="548">
        <f>SUM($J$22:WHK33)-1</f>
        <v>4.7269999999999985</v>
      </c>
      <c r="WHL36" s="548">
        <f>SUM($J$22:WHL33)-1</f>
        <v>4.7269999999999985</v>
      </c>
      <c r="WHM36" s="548">
        <f>SUM($J$22:WHM33)-1</f>
        <v>4.7269999999999985</v>
      </c>
      <c r="WHN36" s="548">
        <f>SUM($J$22:WHN33)-1</f>
        <v>4.7269999999999985</v>
      </c>
      <c r="WHO36" s="548">
        <f>SUM($J$22:WHO33)-1</f>
        <v>4.7269999999999985</v>
      </c>
      <c r="WHP36" s="548">
        <f>SUM($J$22:WHP33)-1</f>
        <v>4.7269999999999985</v>
      </c>
      <c r="WHQ36" s="548">
        <f>SUM($J$22:WHQ33)-1</f>
        <v>4.7269999999999985</v>
      </c>
      <c r="WHR36" s="548">
        <f>SUM($J$22:WHR33)-1</f>
        <v>4.7269999999999985</v>
      </c>
      <c r="WHS36" s="548">
        <f>SUM($J$22:WHS33)-1</f>
        <v>4.7269999999999985</v>
      </c>
      <c r="WHT36" s="548">
        <f>SUM($J$22:WHT33)-1</f>
        <v>4.7269999999999985</v>
      </c>
      <c r="WHU36" s="548">
        <f>SUM($J$22:WHU33)-1</f>
        <v>4.7269999999999985</v>
      </c>
      <c r="WHV36" s="548">
        <f>SUM($J$22:WHV33)-1</f>
        <v>4.7269999999999985</v>
      </c>
      <c r="WHW36" s="548">
        <f>SUM($J$22:WHW33)-1</f>
        <v>4.7269999999999985</v>
      </c>
      <c r="WHX36" s="548">
        <f>SUM($J$22:WHX33)-1</f>
        <v>4.7269999999999985</v>
      </c>
      <c r="WHY36" s="548">
        <f>SUM($J$22:WHY33)-1</f>
        <v>4.7269999999999985</v>
      </c>
      <c r="WHZ36" s="548">
        <f>SUM($J$22:WHZ33)-1</f>
        <v>4.7269999999999985</v>
      </c>
      <c r="WIA36" s="548">
        <f>SUM($J$22:WIA33)-1</f>
        <v>4.7269999999999985</v>
      </c>
      <c r="WIB36" s="548">
        <f>SUM($J$22:WIB33)-1</f>
        <v>4.7269999999999985</v>
      </c>
      <c r="WIC36" s="548">
        <f>SUM($J$22:WIC33)-1</f>
        <v>4.7269999999999985</v>
      </c>
      <c r="WID36" s="548">
        <f>SUM($J$22:WID33)-1</f>
        <v>4.7269999999999985</v>
      </c>
      <c r="WIE36" s="548">
        <f>SUM($J$22:WIE33)-1</f>
        <v>4.7269999999999985</v>
      </c>
      <c r="WIF36" s="548">
        <f>SUM($J$22:WIF33)-1</f>
        <v>4.7269999999999985</v>
      </c>
      <c r="WIG36" s="548">
        <f>SUM($J$22:WIG33)-1</f>
        <v>4.7269999999999985</v>
      </c>
      <c r="WIH36" s="548">
        <f>SUM($J$22:WIH33)-1</f>
        <v>4.7269999999999985</v>
      </c>
      <c r="WII36" s="548">
        <f>SUM($J$22:WII33)-1</f>
        <v>4.7269999999999985</v>
      </c>
      <c r="WIJ36" s="548">
        <f>SUM($J$22:WIJ33)-1</f>
        <v>4.7269999999999985</v>
      </c>
      <c r="WIK36" s="548">
        <f>SUM($J$22:WIK33)-1</f>
        <v>4.7269999999999985</v>
      </c>
      <c r="WIL36" s="548">
        <f>SUM($J$22:WIL33)-1</f>
        <v>4.7269999999999985</v>
      </c>
      <c r="WIM36" s="548">
        <f>SUM($J$22:WIM33)-1</f>
        <v>4.7269999999999985</v>
      </c>
      <c r="WIN36" s="548">
        <f>SUM($J$22:WIN33)-1</f>
        <v>4.7269999999999985</v>
      </c>
      <c r="WIO36" s="548">
        <f>SUM($J$22:WIO33)-1</f>
        <v>4.7269999999999985</v>
      </c>
      <c r="WIP36" s="548">
        <f>SUM($J$22:WIP33)-1</f>
        <v>4.7269999999999985</v>
      </c>
      <c r="WIQ36" s="548">
        <f>SUM($J$22:WIQ33)-1</f>
        <v>4.7269999999999985</v>
      </c>
      <c r="WIR36" s="548">
        <f>SUM($J$22:WIR33)-1</f>
        <v>4.7269999999999985</v>
      </c>
      <c r="WIS36" s="548">
        <f>SUM($J$22:WIS33)-1</f>
        <v>4.7269999999999985</v>
      </c>
      <c r="WIT36" s="548">
        <f>SUM($J$22:WIT33)-1</f>
        <v>4.7269999999999985</v>
      </c>
      <c r="WIU36" s="548">
        <f>SUM($J$22:WIU33)-1</f>
        <v>4.7269999999999985</v>
      </c>
      <c r="WIV36" s="548">
        <f>SUM($J$22:WIV33)-1</f>
        <v>4.7269999999999985</v>
      </c>
      <c r="WIW36" s="548">
        <f>SUM($J$22:WIW33)-1</f>
        <v>4.7269999999999985</v>
      </c>
      <c r="WIX36" s="548">
        <f>SUM($J$22:WIX33)-1</f>
        <v>4.7269999999999985</v>
      </c>
      <c r="WIY36" s="548">
        <f>SUM($J$22:WIY33)-1</f>
        <v>4.7269999999999985</v>
      </c>
      <c r="WIZ36" s="548">
        <f>SUM($J$22:WIZ33)-1</f>
        <v>4.7269999999999985</v>
      </c>
      <c r="WJA36" s="548">
        <f>SUM($J$22:WJA33)-1</f>
        <v>4.7269999999999985</v>
      </c>
      <c r="WJB36" s="548">
        <f>SUM($J$22:WJB33)-1</f>
        <v>4.7269999999999985</v>
      </c>
      <c r="WJC36" s="548">
        <f>SUM($J$22:WJC33)-1</f>
        <v>4.7269999999999985</v>
      </c>
      <c r="WJD36" s="548">
        <f>SUM($J$22:WJD33)-1</f>
        <v>4.7269999999999985</v>
      </c>
      <c r="WJE36" s="548">
        <f>SUM($J$22:WJE33)-1</f>
        <v>4.7269999999999985</v>
      </c>
      <c r="WJF36" s="548">
        <f>SUM($J$22:WJF33)-1</f>
        <v>4.7269999999999985</v>
      </c>
      <c r="WJG36" s="548">
        <f>SUM($J$22:WJG33)-1</f>
        <v>4.7269999999999985</v>
      </c>
      <c r="WJH36" s="548">
        <f>SUM($J$22:WJH33)-1</f>
        <v>4.7269999999999985</v>
      </c>
      <c r="WJI36" s="548">
        <f>SUM($J$22:WJI33)-1</f>
        <v>4.7269999999999985</v>
      </c>
      <c r="WJJ36" s="548">
        <f>SUM($J$22:WJJ33)-1</f>
        <v>4.7269999999999985</v>
      </c>
      <c r="WJK36" s="548">
        <f>SUM($J$22:WJK33)-1</f>
        <v>4.7269999999999985</v>
      </c>
      <c r="WJL36" s="548">
        <f>SUM($J$22:WJL33)-1</f>
        <v>4.7269999999999985</v>
      </c>
      <c r="WJM36" s="548">
        <f>SUM($J$22:WJM33)-1</f>
        <v>4.7269999999999985</v>
      </c>
      <c r="WJN36" s="548">
        <f>SUM($J$22:WJN33)-1</f>
        <v>4.7269999999999985</v>
      </c>
      <c r="WJO36" s="548">
        <f>SUM($J$22:WJO33)-1</f>
        <v>4.7269999999999985</v>
      </c>
      <c r="WJP36" s="548">
        <f>SUM($J$22:WJP33)-1</f>
        <v>4.7269999999999985</v>
      </c>
      <c r="WJQ36" s="548">
        <f>SUM($J$22:WJQ33)-1</f>
        <v>4.7269999999999985</v>
      </c>
      <c r="WJR36" s="548">
        <f>SUM($J$22:WJR33)-1</f>
        <v>4.7269999999999985</v>
      </c>
      <c r="WJS36" s="548">
        <f>SUM($J$22:WJS33)-1</f>
        <v>4.7269999999999985</v>
      </c>
      <c r="WJT36" s="548">
        <f>SUM($J$22:WJT33)-1</f>
        <v>4.7269999999999985</v>
      </c>
      <c r="WJU36" s="548">
        <f>SUM($J$22:WJU33)-1</f>
        <v>4.7269999999999985</v>
      </c>
      <c r="WJV36" s="548">
        <f>SUM($J$22:WJV33)-1</f>
        <v>4.7269999999999985</v>
      </c>
      <c r="WJW36" s="548">
        <f>SUM($J$22:WJW33)-1</f>
        <v>4.7269999999999985</v>
      </c>
      <c r="WJX36" s="548">
        <f>SUM($J$22:WJX33)-1</f>
        <v>4.7269999999999985</v>
      </c>
      <c r="WJY36" s="548">
        <f>SUM($J$22:WJY33)-1</f>
        <v>4.7269999999999985</v>
      </c>
      <c r="WJZ36" s="548">
        <f>SUM($J$22:WJZ33)-1</f>
        <v>4.7269999999999985</v>
      </c>
      <c r="WKA36" s="548">
        <f>SUM($J$22:WKA33)-1</f>
        <v>4.7269999999999985</v>
      </c>
      <c r="WKB36" s="548">
        <f>SUM($J$22:WKB33)-1</f>
        <v>4.7269999999999985</v>
      </c>
      <c r="WKC36" s="548">
        <f>SUM($J$22:WKC33)-1</f>
        <v>4.7269999999999985</v>
      </c>
      <c r="WKD36" s="548">
        <f>SUM($J$22:WKD33)-1</f>
        <v>4.7269999999999985</v>
      </c>
      <c r="WKE36" s="548">
        <f>SUM($J$22:WKE33)-1</f>
        <v>4.7269999999999985</v>
      </c>
      <c r="WKF36" s="548">
        <f>SUM($J$22:WKF33)-1</f>
        <v>4.7269999999999985</v>
      </c>
      <c r="WKG36" s="548">
        <f>SUM($J$22:WKG33)-1</f>
        <v>4.7269999999999985</v>
      </c>
      <c r="WKH36" s="548">
        <f>SUM($J$22:WKH33)-1</f>
        <v>4.7269999999999985</v>
      </c>
      <c r="WKI36" s="548">
        <f>SUM($J$22:WKI33)-1</f>
        <v>4.7269999999999985</v>
      </c>
      <c r="WKJ36" s="548">
        <f>SUM($J$22:WKJ33)-1</f>
        <v>4.7269999999999985</v>
      </c>
      <c r="WKK36" s="548">
        <f>SUM($J$22:WKK33)-1</f>
        <v>4.7269999999999985</v>
      </c>
      <c r="WKL36" s="548">
        <f>SUM($J$22:WKL33)-1</f>
        <v>4.7269999999999985</v>
      </c>
      <c r="WKM36" s="548">
        <f>SUM($J$22:WKM33)-1</f>
        <v>4.7269999999999985</v>
      </c>
      <c r="WKN36" s="548">
        <f>SUM($J$22:WKN33)-1</f>
        <v>4.7269999999999985</v>
      </c>
      <c r="WKO36" s="548">
        <f>SUM($J$22:WKO33)-1</f>
        <v>4.7269999999999985</v>
      </c>
      <c r="WKP36" s="548">
        <f>SUM($J$22:WKP33)-1</f>
        <v>4.7269999999999985</v>
      </c>
      <c r="WKQ36" s="548">
        <f>SUM($J$22:WKQ33)-1</f>
        <v>4.7269999999999985</v>
      </c>
      <c r="WKR36" s="548">
        <f>SUM($J$22:WKR33)-1</f>
        <v>4.7269999999999985</v>
      </c>
      <c r="WKS36" s="548">
        <f>SUM($J$22:WKS33)-1</f>
        <v>4.7269999999999985</v>
      </c>
      <c r="WKT36" s="548">
        <f>SUM($J$22:WKT33)-1</f>
        <v>4.7269999999999985</v>
      </c>
      <c r="WKU36" s="548">
        <f>SUM($J$22:WKU33)-1</f>
        <v>4.7269999999999985</v>
      </c>
      <c r="WKV36" s="548">
        <f>SUM($J$22:WKV33)-1</f>
        <v>4.7269999999999985</v>
      </c>
      <c r="WKW36" s="548">
        <f>SUM($J$22:WKW33)-1</f>
        <v>4.7269999999999985</v>
      </c>
      <c r="WKX36" s="548">
        <f>SUM($J$22:WKX33)-1</f>
        <v>4.7269999999999985</v>
      </c>
      <c r="WKY36" s="548">
        <f>SUM($J$22:WKY33)-1</f>
        <v>4.7269999999999985</v>
      </c>
      <c r="WKZ36" s="548">
        <f>SUM($J$22:WKZ33)-1</f>
        <v>4.7269999999999985</v>
      </c>
      <c r="WLA36" s="548">
        <f>SUM($J$22:WLA33)-1</f>
        <v>4.7269999999999985</v>
      </c>
      <c r="WLB36" s="548">
        <f>SUM($J$22:WLB33)-1</f>
        <v>4.7269999999999985</v>
      </c>
      <c r="WLC36" s="548">
        <f>SUM($J$22:WLC33)-1</f>
        <v>4.7269999999999985</v>
      </c>
      <c r="WLD36" s="548">
        <f>SUM($J$22:WLD33)-1</f>
        <v>4.7269999999999985</v>
      </c>
      <c r="WLE36" s="548">
        <f>SUM($J$22:WLE33)-1</f>
        <v>4.7269999999999985</v>
      </c>
      <c r="WLF36" s="548">
        <f>SUM($J$22:WLF33)-1</f>
        <v>4.7269999999999985</v>
      </c>
      <c r="WLG36" s="548">
        <f>SUM($J$22:WLG33)-1</f>
        <v>4.7269999999999985</v>
      </c>
      <c r="WLH36" s="548">
        <f>SUM($J$22:WLH33)-1</f>
        <v>4.7269999999999985</v>
      </c>
      <c r="WLI36" s="548">
        <f>SUM($J$22:WLI33)-1</f>
        <v>4.7269999999999985</v>
      </c>
      <c r="WLJ36" s="548">
        <f>SUM($J$22:WLJ33)-1</f>
        <v>4.7269999999999985</v>
      </c>
      <c r="WLK36" s="548">
        <f>SUM($J$22:WLK33)-1</f>
        <v>4.7269999999999985</v>
      </c>
      <c r="WLL36" s="548">
        <f>SUM($J$22:WLL33)-1</f>
        <v>4.7269999999999985</v>
      </c>
      <c r="WLM36" s="548">
        <f>SUM($J$22:WLM33)-1</f>
        <v>4.7269999999999985</v>
      </c>
      <c r="WLN36" s="548">
        <f>SUM($J$22:WLN33)-1</f>
        <v>4.7269999999999985</v>
      </c>
      <c r="WLO36" s="548">
        <f>SUM($J$22:WLO33)-1</f>
        <v>4.7269999999999985</v>
      </c>
      <c r="WLP36" s="548">
        <f>SUM($J$22:WLP33)-1</f>
        <v>4.7269999999999985</v>
      </c>
      <c r="WLQ36" s="548">
        <f>SUM($J$22:WLQ33)-1</f>
        <v>4.7269999999999985</v>
      </c>
      <c r="WLR36" s="548">
        <f>SUM($J$22:WLR33)-1</f>
        <v>4.7269999999999985</v>
      </c>
      <c r="WLS36" s="548">
        <f>SUM($J$22:WLS33)-1</f>
        <v>4.7269999999999985</v>
      </c>
      <c r="WLT36" s="548">
        <f>SUM($J$22:WLT33)-1</f>
        <v>4.7269999999999985</v>
      </c>
      <c r="WLU36" s="548">
        <f>SUM($J$22:WLU33)-1</f>
        <v>4.7269999999999985</v>
      </c>
      <c r="WLV36" s="548">
        <f>SUM($J$22:WLV33)-1</f>
        <v>4.7269999999999985</v>
      </c>
      <c r="WLW36" s="548">
        <f>SUM($J$22:WLW33)-1</f>
        <v>4.7269999999999985</v>
      </c>
      <c r="WLX36" s="548">
        <f>SUM($J$22:WLX33)-1</f>
        <v>4.7269999999999985</v>
      </c>
      <c r="WLY36" s="548">
        <f>SUM($J$22:WLY33)-1</f>
        <v>4.7269999999999985</v>
      </c>
      <c r="WLZ36" s="548">
        <f>SUM($J$22:WLZ33)-1</f>
        <v>4.7269999999999985</v>
      </c>
      <c r="WMA36" s="548">
        <f>SUM($J$22:WMA33)-1</f>
        <v>4.7269999999999985</v>
      </c>
      <c r="WMB36" s="548">
        <f>SUM($J$22:WMB33)-1</f>
        <v>4.7269999999999985</v>
      </c>
      <c r="WMC36" s="548">
        <f>SUM($J$22:WMC33)-1</f>
        <v>4.7269999999999985</v>
      </c>
      <c r="WMD36" s="548">
        <f>SUM($J$22:WMD33)-1</f>
        <v>4.7269999999999985</v>
      </c>
      <c r="WME36" s="548">
        <f>SUM($J$22:WME33)-1</f>
        <v>4.7269999999999985</v>
      </c>
      <c r="WMF36" s="548">
        <f>SUM($J$22:WMF33)-1</f>
        <v>4.7269999999999985</v>
      </c>
      <c r="WMG36" s="548">
        <f>SUM($J$22:WMG33)-1</f>
        <v>4.7269999999999985</v>
      </c>
      <c r="WMH36" s="548">
        <f>SUM($J$22:WMH33)-1</f>
        <v>4.7269999999999985</v>
      </c>
      <c r="WMI36" s="548">
        <f>SUM($J$22:WMI33)-1</f>
        <v>4.7269999999999985</v>
      </c>
      <c r="WMJ36" s="548">
        <f>SUM($J$22:WMJ33)-1</f>
        <v>4.7269999999999985</v>
      </c>
      <c r="WMK36" s="548">
        <f>SUM($J$22:WMK33)-1</f>
        <v>4.7269999999999985</v>
      </c>
      <c r="WML36" s="548">
        <f>SUM($J$22:WML33)-1</f>
        <v>4.7269999999999985</v>
      </c>
      <c r="WMM36" s="548">
        <f>SUM($J$22:WMM33)-1</f>
        <v>4.7269999999999985</v>
      </c>
      <c r="WMN36" s="548">
        <f>SUM($J$22:WMN33)-1</f>
        <v>4.7269999999999985</v>
      </c>
      <c r="WMO36" s="548">
        <f>SUM($J$22:WMO33)-1</f>
        <v>4.7269999999999985</v>
      </c>
      <c r="WMP36" s="548">
        <f>SUM($J$22:WMP33)-1</f>
        <v>4.7269999999999985</v>
      </c>
      <c r="WMQ36" s="548">
        <f>SUM($J$22:WMQ33)-1</f>
        <v>4.7269999999999985</v>
      </c>
      <c r="WMR36" s="548">
        <f>SUM($J$22:WMR33)-1</f>
        <v>4.7269999999999985</v>
      </c>
      <c r="WMS36" s="548">
        <f>SUM($J$22:WMS33)-1</f>
        <v>4.7269999999999985</v>
      </c>
      <c r="WMT36" s="548">
        <f>SUM($J$22:WMT33)-1</f>
        <v>4.7269999999999985</v>
      </c>
      <c r="WMU36" s="548">
        <f>SUM($J$22:WMU33)-1</f>
        <v>4.7269999999999985</v>
      </c>
      <c r="WMV36" s="548">
        <f>SUM($J$22:WMV33)-1</f>
        <v>4.7269999999999985</v>
      </c>
      <c r="WMW36" s="548">
        <f>SUM($J$22:WMW33)-1</f>
        <v>4.7269999999999985</v>
      </c>
      <c r="WMX36" s="548">
        <f>SUM($J$22:WMX33)-1</f>
        <v>4.7269999999999985</v>
      </c>
      <c r="WMY36" s="548">
        <f>SUM($J$22:WMY33)-1</f>
        <v>4.7269999999999985</v>
      </c>
      <c r="WMZ36" s="548">
        <f>SUM($J$22:WMZ33)-1</f>
        <v>4.7269999999999985</v>
      </c>
      <c r="WNA36" s="548">
        <f>SUM($J$22:WNA33)-1</f>
        <v>4.7269999999999985</v>
      </c>
      <c r="WNB36" s="548">
        <f>SUM($J$22:WNB33)-1</f>
        <v>4.7269999999999985</v>
      </c>
      <c r="WNC36" s="548">
        <f>SUM($J$22:WNC33)-1</f>
        <v>4.7269999999999985</v>
      </c>
      <c r="WND36" s="548">
        <f>SUM($J$22:WND33)-1</f>
        <v>4.7269999999999985</v>
      </c>
      <c r="WNE36" s="548">
        <f>SUM($J$22:WNE33)-1</f>
        <v>4.7269999999999985</v>
      </c>
      <c r="WNF36" s="548">
        <f>SUM($J$22:WNF33)-1</f>
        <v>4.7269999999999985</v>
      </c>
      <c r="WNG36" s="548">
        <f>SUM($J$22:WNG33)-1</f>
        <v>4.7269999999999985</v>
      </c>
      <c r="WNH36" s="548">
        <f>SUM($J$22:WNH33)-1</f>
        <v>4.7269999999999985</v>
      </c>
      <c r="WNI36" s="548">
        <f>SUM($J$22:WNI33)-1</f>
        <v>4.7269999999999985</v>
      </c>
      <c r="WNJ36" s="548">
        <f>SUM($J$22:WNJ33)-1</f>
        <v>4.7269999999999985</v>
      </c>
      <c r="WNK36" s="548">
        <f>SUM($J$22:WNK33)-1</f>
        <v>4.7269999999999985</v>
      </c>
      <c r="WNL36" s="548">
        <f>SUM($J$22:WNL33)-1</f>
        <v>4.7269999999999985</v>
      </c>
      <c r="WNM36" s="548">
        <f>SUM($J$22:WNM33)-1</f>
        <v>4.7269999999999985</v>
      </c>
      <c r="WNN36" s="548">
        <f>SUM($J$22:WNN33)-1</f>
        <v>4.7269999999999985</v>
      </c>
      <c r="WNO36" s="548">
        <f>SUM($J$22:WNO33)-1</f>
        <v>4.7269999999999985</v>
      </c>
      <c r="WNP36" s="548">
        <f>SUM($J$22:WNP33)-1</f>
        <v>4.7269999999999985</v>
      </c>
      <c r="WNQ36" s="548">
        <f>SUM($J$22:WNQ33)-1</f>
        <v>4.7269999999999985</v>
      </c>
      <c r="WNR36" s="548">
        <f>SUM($J$22:WNR33)-1</f>
        <v>4.7269999999999985</v>
      </c>
      <c r="WNS36" s="548">
        <f>SUM($J$22:WNS33)-1</f>
        <v>4.7269999999999985</v>
      </c>
      <c r="WNT36" s="548">
        <f>SUM($J$22:WNT33)-1</f>
        <v>4.7269999999999985</v>
      </c>
      <c r="WNU36" s="548">
        <f>SUM($J$22:WNU33)-1</f>
        <v>4.7269999999999985</v>
      </c>
      <c r="WNV36" s="548">
        <f>SUM($J$22:WNV33)-1</f>
        <v>4.7269999999999985</v>
      </c>
      <c r="WNW36" s="548">
        <f>SUM($J$22:WNW33)-1</f>
        <v>4.7269999999999985</v>
      </c>
      <c r="WNX36" s="548">
        <f>SUM($J$22:WNX33)-1</f>
        <v>4.7269999999999985</v>
      </c>
      <c r="WNY36" s="548">
        <f>SUM($J$22:WNY33)-1</f>
        <v>4.7269999999999985</v>
      </c>
      <c r="WNZ36" s="548">
        <f>SUM($J$22:WNZ33)-1</f>
        <v>4.7269999999999985</v>
      </c>
      <c r="WOA36" s="548">
        <f>SUM($J$22:WOA33)-1</f>
        <v>4.7269999999999985</v>
      </c>
      <c r="WOB36" s="548">
        <f>SUM($J$22:WOB33)-1</f>
        <v>4.7269999999999985</v>
      </c>
      <c r="WOC36" s="548">
        <f>SUM($J$22:WOC33)-1</f>
        <v>4.7269999999999985</v>
      </c>
      <c r="WOD36" s="548">
        <f>SUM($J$22:WOD33)-1</f>
        <v>4.7269999999999985</v>
      </c>
      <c r="WOE36" s="548">
        <f>SUM($J$22:WOE33)-1</f>
        <v>4.7269999999999985</v>
      </c>
      <c r="WOF36" s="548">
        <f>SUM($J$22:WOF33)-1</f>
        <v>4.7269999999999985</v>
      </c>
      <c r="WOG36" s="548">
        <f>SUM($J$22:WOG33)-1</f>
        <v>4.7269999999999985</v>
      </c>
      <c r="WOH36" s="548">
        <f>SUM($J$22:WOH33)-1</f>
        <v>4.7269999999999985</v>
      </c>
      <c r="WOI36" s="548">
        <f>SUM($J$22:WOI33)-1</f>
        <v>4.7269999999999985</v>
      </c>
      <c r="WOJ36" s="548">
        <f>SUM($J$22:WOJ33)-1</f>
        <v>4.7269999999999985</v>
      </c>
      <c r="WOK36" s="548">
        <f>SUM($J$22:WOK33)-1</f>
        <v>4.7269999999999985</v>
      </c>
      <c r="WOL36" s="548">
        <f>SUM($J$22:WOL33)-1</f>
        <v>4.7269999999999985</v>
      </c>
      <c r="WOM36" s="548">
        <f>SUM($J$22:WOM33)-1</f>
        <v>4.7269999999999985</v>
      </c>
      <c r="WON36" s="548">
        <f>SUM($J$22:WON33)-1</f>
        <v>4.7269999999999985</v>
      </c>
      <c r="WOO36" s="548">
        <f>SUM($J$22:WOO33)-1</f>
        <v>4.7269999999999985</v>
      </c>
      <c r="WOP36" s="548">
        <f>SUM($J$22:WOP33)-1</f>
        <v>4.7269999999999985</v>
      </c>
      <c r="WOQ36" s="548">
        <f>SUM($J$22:WOQ33)-1</f>
        <v>4.7269999999999985</v>
      </c>
      <c r="WOR36" s="548">
        <f>SUM($J$22:WOR33)-1</f>
        <v>4.7269999999999985</v>
      </c>
      <c r="WOS36" s="548">
        <f>SUM($J$22:WOS33)-1</f>
        <v>4.7269999999999985</v>
      </c>
      <c r="WOT36" s="548">
        <f>SUM($J$22:WOT33)-1</f>
        <v>4.7269999999999985</v>
      </c>
      <c r="WOU36" s="548">
        <f>SUM($J$22:WOU33)-1</f>
        <v>4.7269999999999985</v>
      </c>
      <c r="WOV36" s="548">
        <f>SUM($J$22:WOV33)-1</f>
        <v>4.7269999999999985</v>
      </c>
      <c r="WOW36" s="548">
        <f>SUM($J$22:WOW33)-1</f>
        <v>4.7269999999999985</v>
      </c>
      <c r="WOX36" s="548">
        <f>SUM($J$22:WOX33)-1</f>
        <v>4.7269999999999985</v>
      </c>
      <c r="WOY36" s="548">
        <f>SUM($J$22:WOY33)-1</f>
        <v>4.7269999999999985</v>
      </c>
      <c r="WOZ36" s="548">
        <f>SUM($J$22:WOZ33)-1</f>
        <v>4.7269999999999985</v>
      </c>
      <c r="WPA36" s="548">
        <f>SUM($J$22:WPA33)-1</f>
        <v>4.7269999999999985</v>
      </c>
      <c r="WPB36" s="548">
        <f>SUM($J$22:WPB33)-1</f>
        <v>4.7269999999999985</v>
      </c>
      <c r="WPC36" s="548">
        <f>SUM($J$22:WPC33)-1</f>
        <v>4.7269999999999985</v>
      </c>
      <c r="WPD36" s="548">
        <f>SUM($J$22:WPD33)-1</f>
        <v>4.7269999999999985</v>
      </c>
      <c r="WPE36" s="548">
        <f>SUM($J$22:WPE33)-1</f>
        <v>4.7269999999999985</v>
      </c>
      <c r="WPF36" s="548">
        <f>SUM($J$22:WPF33)-1</f>
        <v>4.7269999999999985</v>
      </c>
      <c r="WPG36" s="548">
        <f>SUM($J$22:WPG33)-1</f>
        <v>4.7269999999999985</v>
      </c>
      <c r="WPH36" s="548">
        <f>SUM($J$22:WPH33)-1</f>
        <v>4.7269999999999985</v>
      </c>
      <c r="WPI36" s="548">
        <f>SUM($J$22:WPI33)-1</f>
        <v>4.7269999999999985</v>
      </c>
      <c r="WPJ36" s="548">
        <f>SUM($J$22:WPJ33)-1</f>
        <v>4.7269999999999985</v>
      </c>
      <c r="WPK36" s="548">
        <f>SUM($J$22:WPK33)-1</f>
        <v>4.7269999999999985</v>
      </c>
      <c r="WPL36" s="548">
        <f>SUM($J$22:WPL33)-1</f>
        <v>4.7269999999999985</v>
      </c>
      <c r="WPM36" s="548">
        <f>SUM($J$22:WPM33)-1</f>
        <v>4.7269999999999985</v>
      </c>
      <c r="WPN36" s="548">
        <f>SUM($J$22:WPN33)-1</f>
        <v>4.7269999999999985</v>
      </c>
      <c r="WPO36" s="548">
        <f>SUM($J$22:WPO33)-1</f>
        <v>4.7269999999999985</v>
      </c>
      <c r="WPP36" s="548">
        <f>SUM($J$22:WPP33)-1</f>
        <v>4.7269999999999985</v>
      </c>
      <c r="WPQ36" s="548">
        <f>SUM($J$22:WPQ33)-1</f>
        <v>4.7269999999999985</v>
      </c>
      <c r="WPR36" s="548">
        <f>SUM($J$22:WPR33)-1</f>
        <v>4.7269999999999985</v>
      </c>
      <c r="WPS36" s="548">
        <f>SUM($J$22:WPS33)-1</f>
        <v>4.7269999999999985</v>
      </c>
      <c r="WPT36" s="548">
        <f>SUM($J$22:WPT33)-1</f>
        <v>4.7269999999999985</v>
      </c>
      <c r="WPU36" s="548">
        <f>SUM($J$22:WPU33)-1</f>
        <v>4.7269999999999985</v>
      </c>
      <c r="WPV36" s="548">
        <f>SUM($J$22:WPV33)-1</f>
        <v>4.7269999999999985</v>
      </c>
      <c r="WPW36" s="548">
        <f>SUM($J$22:WPW33)-1</f>
        <v>4.7269999999999985</v>
      </c>
      <c r="WPX36" s="548">
        <f>SUM($J$22:WPX33)-1</f>
        <v>4.7269999999999985</v>
      </c>
      <c r="WPY36" s="548">
        <f>SUM($J$22:WPY33)-1</f>
        <v>4.7269999999999985</v>
      </c>
      <c r="WPZ36" s="548">
        <f>SUM($J$22:WPZ33)-1</f>
        <v>4.7269999999999985</v>
      </c>
      <c r="WQA36" s="548">
        <f>SUM($J$22:WQA33)-1</f>
        <v>4.7269999999999985</v>
      </c>
      <c r="WQB36" s="548">
        <f>SUM($J$22:WQB33)-1</f>
        <v>4.7269999999999985</v>
      </c>
      <c r="WQC36" s="548">
        <f>SUM($J$22:WQC33)-1</f>
        <v>4.7269999999999985</v>
      </c>
      <c r="WQD36" s="548">
        <f>SUM($J$22:WQD33)-1</f>
        <v>4.7269999999999985</v>
      </c>
      <c r="WQE36" s="548">
        <f>SUM($J$22:WQE33)-1</f>
        <v>4.7269999999999985</v>
      </c>
      <c r="WQF36" s="548">
        <f>SUM($J$22:WQF33)-1</f>
        <v>4.7269999999999985</v>
      </c>
      <c r="WQG36" s="548">
        <f>SUM($J$22:WQG33)-1</f>
        <v>4.7269999999999985</v>
      </c>
      <c r="WQH36" s="548">
        <f>SUM($J$22:WQH33)-1</f>
        <v>4.7269999999999985</v>
      </c>
      <c r="WQI36" s="548">
        <f>SUM($J$22:WQI33)-1</f>
        <v>4.7269999999999985</v>
      </c>
      <c r="WQJ36" s="548">
        <f>SUM($J$22:WQJ33)-1</f>
        <v>4.7269999999999985</v>
      </c>
      <c r="WQK36" s="548">
        <f>SUM($J$22:WQK33)-1</f>
        <v>4.7269999999999985</v>
      </c>
      <c r="WQL36" s="548">
        <f>SUM($J$22:WQL33)-1</f>
        <v>4.7269999999999985</v>
      </c>
      <c r="WQM36" s="548">
        <f>SUM($J$22:WQM33)-1</f>
        <v>4.7269999999999985</v>
      </c>
      <c r="WQN36" s="548">
        <f>SUM($J$22:WQN33)-1</f>
        <v>4.7269999999999985</v>
      </c>
      <c r="WQO36" s="548">
        <f>SUM($J$22:WQO33)-1</f>
        <v>4.7269999999999985</v>
      </c>
      <c r="WQP36" s="548">
        <f>SUM($J$22:WQP33)-1</f>
        <v>4.7269999999999985</v>
      </c>
      <c r="WQQ36" s="548">
        <f>SUM($J$22:WQQ33)-1</f>
        <v>4.7269999999999985</v>
      </c>
      <c r="WQR36" s="548">
        <f>SUM($J$22:WQR33)-1</f>
        <v>4.7269999999999985</v>
      </c>
      <c r="WQS36" s="548">
        <f>SUM($J$22:WQS33)-1</f>
        <v>4.7269999999999985</v>
      </c>
      <c r="WQT36" s="548">
        <f>SUM($J$22:WQT33)-1</f>
        <v>4.7269999999999985</v>
      </c>
      <c r="WQU36" s="548">
        <f>SUM($J$22:WQU33)-1</f>
        <v>4.7269999999999985</v>
      </c>
      <c r="WQV36" s="548">
        <f>SUM($J$22:WQV33)-1</f>
        <v>4.7269999999999985</v>
      </c>
      <c r="WQW36" s="548">
        <f>SUM($J$22:WQW33)-1</f>
        <v>4.7269999999999985</v>
      </c>
      <c r="WQX36" s="548">
        <f>SUM($J$22:WQX33)-1</f>
        <v>4.7269999999999985</v>
      </c>
      <c r="WQY36" s="548">
        <f>SUM($J$22:WQY33)-1</f>
        <v>4.7269999999999985</v>
      </c>
      <c r="WQZ36" s="548">
        <f>SUM($J$22:WQZ33)-1</f>
        <v>4.7269999999999985</v>
      </c>
      <c r="WRA36" s="548">
        <f>SUM($J$22:WRA33)-1</f>
        <v>4.7269999999999985</v>
      </c>
      <c r="WRB36" s="548">
        <f>SUM($J$22:WRB33)-1</f>
        <v>4.7269999999999985</v>
      </c>
      <c r="WRC36" s="548">
        <f>SUM($J$22:WRC33)-1</f>
        <v>4.7269999999999985</v>
      </c>
      <c r="WRD36" s="548">
        <f>SUM($J$22:WRD33)-1</f>
        <v>4.7269999999999985</v>
      </c>
      <c r="WRE36" s="548">
        <f>SUM($J$22:WRE33)-1</f>
        <v>4.7269999999999985</v>
      </c>
      <c r="WRF36" s="548">
        <f>SUM($J$22:WRF33)-1</f>
        <v>4.7269999999999985</v>
      </c>
      <c r="WRG36" s="548">
        <f>SUM($J$22:WRG33)-1</f>
        <v>4.7269999999999985</v>
      </c>
      <c r="WRH36" s="548">
        <f>SUM($J$22:WRH33)-1</f>
        <v>4.7269999999999985</v>
      </c>
      <c r="WRI36" s="548">
        <f>SUM($J$22:WRI33)-1</f>
        <v>4.7269999999999985</v>
      </c>
      <c r="WRJ36" s="548">
        <f>SUM($J$22:WRJ33)-1</f>
        <v>4.7269999999999985</v>
      </c>
      <c r="WRK36" s="548">
        <f>SUM($J$22:WRK33)-1</f>
        <v>4.7269999999999985</v>
      </c>
      <c r="WRL36" s="548">
        <f>SUM($J$22:WRL33)-1</f>
        <v>4.7269999999999985</v>
      </c>
      <c r="WRM36" s="548">
        <f>SUM($J$22:WRM33)-1</f>
        <v>4.7269999999999985</v>
      </c>
      <c r="WRN36" s="548">
        <f>SUM($J$22:WRN33)-1</f>
        <v>4.7269999999999985</v>
      </c>
      <c r="WRO36" s="548">
        <f>SUM($J$22:WRO33)-1</f>
        <v>4.7269999999999985</v>
      </c>
      <c r="WRP36" s="548">
        <f>SUM($J$22:WRP33)-1</f>
        <v>4.7269999999999985</v>
      </c>
      <c r="WRQ36" s="548">
        <f>SUM($J$22:WRQ33)-1</f>
        <v>4.7269999999999985</v>
      </c>
      <c r="WRR36" s="548">
        <f>SUM($J$22:WRR33)-1</f>
        <v>4.7269999999999985</v>
      </c>
      <c r="WRS36" s="548">
        <f>SUM($J$22:WRS33)-1</f>
        <v>4.7269999999999985</v>
      </c>
      <c r="WRT36" s="548">
        <f>SUM($J$22:WRT33)-1</f>
        <v>4.7269999999999985</v>
      </c>
      <c r="WRU36" s="548">
        <f>SUM($J$22:WRU33)-1</f>
        <v>4.7269999999999985</v>
      </c>
      <c r="WRV36" s="548">
        <f>SUM($J$22:WRV33)-1</f>
        <v>4.7269999999999985</v>
      </c>
      <c r="WRW36" s="548">
        <f>SUM($J$22:WRW33)-1</f>
        <v>4.7269999999999985</v>
      </c>
      <c r="WRX36" s="548">
        <f>SUM($J$22:WRX33)-1</f>
        <v>4.7269999999999985</v>
      </c>
      <c r="WRY36" s="548">
        <f>SUM($J$22:WRY33)-1</f>
        <v>4.7269999999999985</v>
      </c>
      <c r="WRZ36" s="548">
        <f>SUM($J$22:WRZ33)-1</f>
        <v>4.7269999999999985</v>
      </c>
      <c r="WSA36" s="548">
        <f>SUM($J$22:WSA33)-1</f>
        <v>4.7269999999999985</v>
      </c>
      <c r="WSB36" s="548">
        <f>SUM($J$22:WSB33)-1</f>
        <v>4.7269999999999985</v>
      </c>
      <c r="WSC36" s="548">
        <f>SUM($J$22:WSC33)-1</f>
        <v>4.7269999999999985</v>
      </c>
      <c r="WSD36" s="548">
        <f>SUM($J$22:WSD33)-1</f>
        <v>4.7269999999999985</v>
      </c>
      <c r="WSE36" s="548">
        <f>SUM($J$22:WSE33)-1</f>
        <v>4.7269999999999985</v>
      </c>
      <c r="WSF36" s="548">
        <f>SUM($J$22:WSF33)-1</f>
        <v>4.7269999999999985</v>
      </c>
      <c r="WSG36" s="548">
        <f>SUM($J$22:WSG33)-1</f>
        <v>4.7269999999999985</v>
      </c>
      <c r="WSH36" s="548">
        <f>SUM($J$22:WSH33)-1</f>
        <v>4.7269999999999985</v>
      </c>
      <c r="WSI36" s="548">
        <f>SUM($J$22:WSI33)-1</f>
        <v>4.7269999999999985</v>
      </c>
      <c r="WSJ36" s="548">
        <f>SUM($J$22:WSJ33)-1</f>
        <v>4.7269999999999985</v>
      </c>
      <c r="WSK36" s="548">
        <f>SUM($J$22:WSK33)-1</f>
        <v>4.7269999999999985</v>
      </c>
      <c r="WSL36" s="548">
        <f>SUM($J$22:WSL33)-1</f>
        <v>4.7269999999999985</v>
      </c>
      <c r="WSM36" s="548">
        <f>SUM($J$22:WSM33)-1</f>
        <v>4.7269999999999985</v>
      </c>
      <c r="WSN36" s="548">
        <f>SUM($J$22:WSN33)-1</f>
        <v>4.7269999999999985</v>
      </c>
      <c r="WSO36" s="548">
        <f>SUM($J$22:WSO33)-1</f>
        <v>4.7269999999999985</v>
      </c>
      <c r="WSP36" s="548">
        <f>SUM($J$22:WSP33)-1</f>
        <v>4.7269999999999985</v>
      </c>
      <c r="WSQ36" s="548">
        <f>SUM($J$22:WSQ33)-1</f>
        <v>4.7269999999999985</v>
      </c>
      <c r="WSR36" s="548">
        <f>SUM($J$22:WSR33)-1</f>
        <v>4.7269999999999985</v>
      </c>
      <c r="WSS36" s="548">
        <f>SUM($J$22:WSS33)-1</f>
        <v>4.7269999999999985</v>
      </c>
      <c r="WST36" s="548">
        <f>SUM($J$22:WST33)-1</f>
        <v>4.7269999999999985</v>
      </c>
      <c r="WSU36" s="548">
        <f>SUM($J$22:WSU33)-1</f>
        <v>4.7269999999999985</v>
      </c>
      <c r="WSV36" s="548">
        <f>SUM($J$22:WSV33)-1</f>
        <v>4.7269999999999985</v>
      </c>
      <c r="WSW36" s="548">
        <f>SUM($J$22:WSW33)-1</f>
        <v>4.7269999999999985</v>
      </c>
      <c r="WSX36" s="548">
        <f>SUM($J$22:WSX33)-1</f>
        <v>4.7269999999999985</v>
      </c>
      <c r="WSY36" s="548">
        <f>SUM($J$22:WSY33)-1</f>
        <v>4.7269999999999985</v>
      </c>
      <c r="WSZ36" s="548">
        <f>SUM($J$22:WSZ33)-1</f>
        <v>4.7269999999999985</v>
      </c>
      <c r="WTA36" s="548">
        <f>SUM($J$22:WTA33)-1</f>
        <v>4.7269999999999985</v>
      </c>
      <c r="WTB36" s="548">
        <f>SUM($J$22:WTB33)-1</f>
        <v>4.7269999999999985</v>
      </c>
      <c r="WTC36" s="548">
        <f>SUM($J$22:WTC33)-1</f>
        <v>4.7269999999999985</v>
      </c>
      <c r="WTD36" s="548">
        <f>SUM($J$22:WTD33)-1</f>
        <v>4.7269999999999985</v>
      </c>
      <c r="WTE36" s="548">
        <f>SUM($J$22:WTE33)-1</f>
        <v>4.7269999999999985</v>
      </c>
      <c r="WTF36" s="548">
        <f>SUM($J$22:WTF33)-1</f>
        <v>4.7269999999999985</v>
      </c>
      <c r="WTG36" s="548">
        <f>SUM($J$22:WTG33)-1</f>
        <v>4.7269999999999985</v>
      </c>
      <c r="WTH36" s="548">
        <f>SUM($J$22:WTH33)-1</f>
        <v>4.7269999999999985</v>
      </c>
      <c r="WTI36" s="548">
        <f>SUM($J$22:WTI33)-1</f>
        <v>4.7269999999999985</v>
      </c>
      <c r="WTJ36" s="548">
        <f>SUM($J$22:WTJ33)-1</f>
        <v>4.7269999999999985</v>
      </c>
      <c r="WTK36" s="548">
        <f>SUM($J$22:WTK33)-1</f>
        <v>4.7269999999999985</v>
      </c>
      <c r="WTL36" s="548">
        <f>SUM($J$22:WTL33)-1</f>
        <v>4.7269999999999985</v>
      </c>
      <c r="WTM36" s="548">
        <f>SUM($J$22:WTM33)-1</f>
        <v>4.7269999999999985</v>
      </c>
      <c r="WTN36" s="548">
        <f>SUM($J$22:WTN33)-1</f>
        <v>4.7269999999999985</v>
      </c>
      <c r="WTO36" s="548">
        <f>SUM($J$22:WTO33)-1</f>
        <v>4.7269999999999985</v>
      </c>
      <c r="WTP36" s="548">
        <f>SUM($J$22:WTP33)-1</f>
        <v>4.7269999999999985</v>
      </c>
      <c r="WTQ36" s="548">
        <f>SUM($J$22:WTQ33)-1</f>
        <v>4.7269999999999985</v>
      </c>
      <c r="WTR36" s="548">
        <f>SUM($J$22:WTR33)-1</f>
        <v>4.7269999999999985</v>
      </c>
      <c r="WTS36" s="548">
        <f>SUM($J$22:WTS33)-1</f>
        <v>4.7269999999999985</v>
      </c>
      <c r="WTT36" s="548">
        <f>SUM($J$22:WTT33)-1</f>
        <v>4.7269999999999985</v>
      </c>
      <c r="WTU36" s="548">
        <f>SUM($J$22:WTU33)-1</f>
        <v>4.7269999999999985</v>
      </c>
      <c r="WTV36" s="548">
        <f>SUM($J$22:WTV33)-1</f>
        <v>4.7269999999999985</v>
      </c>
      <c r="WTW36" s="548">
        <f>SUM($J$22:WTW33)-1</f>
        <v>4.7269999999999985</v>
      </c>
      <c r="WTX36" s="548">
        <f>SUM($J$22:WTX33)-1</f>
        <v>4.7269999999999985</v>
      </c>
      <c r="WTY36" s="548">
        <f>SUM($J$22:WTY33)-1</f>
        <v>4.7269999999999985</v>
      </c>
      <c r="WTZ36" s="548">
        <f>SUM($J$22:WTZ33)-1</f>
        <v>4.7269999999999985</v>
      </c>
      <c r="WUA36" s="548">
        <f>SUM($J$22:WUA33)-1</f>
        <v>4.7269999999999985</v>
      </c>
      <c r="WUB36" s="548">
        <f>SUM($J$22:WUB33)-1</f>
        <v>4.7269999999999985</v>
      </c>
      <c r="WUC36" s="548">
        <f>SUM($J$22:WUC33)-1</f>
        <v>4.7269999999999985</v>
      </c>
      <c r="WUD36" s="548">
        <f>SUM($J$22:WUD33)-1</f>
        <v>4.7269999999999985</v>
      </c>
      <c r="WUE36" s="548">
        <f>SUM($J$22:WUE33)-1</f>
        <v>4.7269999999999985</v>
      </c>
      <c r="WUF36" s="548">
        <f>SUM($J$22:WUF33)-1</f>
        <v>4.7269999999999985</v>
      </c>
      <c r="WUG36" s="548">
        <f>SUM($J$22:WUG33)-1</f>
        <v>4.7269999999999985</v>
      </c>
      <c r="WUH36" s="548">
        <f>SUM($J$22:WUH33)-1</f>
        <v>4.7269999999999985</v>
      </c>
      <c r="WUI36" s="548">
        <f>SUM($J$22:WUI33)-1</f>
        <v>4.7269999999999985</v>
      </c>
      <c r="WUJ36" s="548">
        <f>SUM($J$22:WUJ33)-1</f>
        <v>4.7269999999999985</v>
      </c>
      <c r="WUK36" s="548">
        <f>SUM($J$22:WUK33)-1</f>
        <v>4.7269999999999985</v>
      </c>
      <c r="WUL36" s="548">
        <f>SUM($J$22:WUL33)-1</f>
        <v>4.7269999999999985</v>
      </c>
      <c r="WUM36" s="548">
        <f>SUM($J$22:WUM33)-1</f>
        <v>4.7269999999999985</v>
      </c>
      <c r="WUN36" s="548">
        <f>SUM($J$22:WUN33)-1</f>
        <v>4.7269999999999985</v>
      </c>
      <c r="WUO36" s="548">
        <f>SUM($J$22:WUO33)-1</f>
        <v>4.7269999999999985</v>
      </c>
      <c r="WUP36" s="548">
        <f>SUM($J$22:WUP33)-1</f>
        <v>4.7269999999999985</v>
      </c>
      <c r="WUQ36" s="548">
        <f>SUM($J$22:WUQ33)-1</f>
        <v>4.7269999999999985</v>
      </c>
      <c r="WUR36" s="548">
        <f>SUM($J$22:WUR33)-1</f>
        <v>4.7269999999999985</v>
      </c>
      <c r="WUS36" s="548">
        <f>SUM($J$22:WUS33)-1</f>
        <v>4.7269999999999985</v>
      </c>
      <c r="WUT36" s="548">
        <f>SUM($J$22:WUT33)-1</f>
        <v>4.7269999999999985</v>
      </c>
      <c r="WUU36" s="548">
        <f>SUM($J$22:WUU33)-1</f>
        <v>4.7269999999999985</v>
      </c>
      <c r="WUV36" s="548">
        <f>SUM($J$22:WUV33)-1</f>
        <v>4.7269999999999985</v>
      </c>
      <c r="WUW36" s="548">
        <f>SUM($J$22:WUW33)-1</f>
        <v>4.7269999999999985</v>
      </c>
      <c r="WUX36" s="548">
        <f>SUM($J$22:WUX33)-1</f>
        <v>4.7269999999999985</v>
      </c>
      <c r="WUY36" s="548">
        <f>SUM($J$22:WUY33)-1</f>
        <v>4.7269999999999985</v>
      </c>
      <c r="WUZ36" s="548">
        <f>SUM($J$22:WUZ33)-1</f>
        <v>4.7269999999999985</v>
      </c>
      <c r="WVA36" s="548">
        <f>SUM($J$22:WVA33)-1</f>
        <v>4.7269999999999985</v>
      </c>
      <c r="WVB36" s="548">
        <f>SUM($J$22:WVB33)-1</f>
        <v>4.7269999999999985</v>
      </c>
      <c r="WVC36" s="548">
        <f>SUM($J$22:WVC33)-1</f>
        <v>4.7269999999999985</v>
      </c>
      <c r="WVD36" s="548">
        <f>SUM($J$22:WVD33)-1</f>
        <v>4.7269999999999985</v>
      </c>
      <c r="WVE36" s="548">
        <f>SUM($J$22:WVE33)-1</f>
        <v>4.7269999999999985</v>
      </c>
      <c r="WVF36" s="548">
        <f>SUM($J$22:WVF33)-1</f>
        <v>4.7269999999999985</v>
      </c>
      <c r="WVG36" s="548">
        <f>SUM($J$22:WVG33)-1</f>
        <v>4.7269999999999985</v>
      </c>
      <c r="WVH36" s="548">
        <f>SUM($J$22:WVH33)-1</f>
        <v>4.7269999999999985</v>
      </c>
      <c r="WVI36" s="548">
        <f>SUM($J$22:WVI33)-1</f>
        <v>4.7269999999999985</v>
      </c>
      <c r="WVJ36" s="548">
        <f>SUM($J$22:WVJ33)-1</f>
        <v>4.7269999999999985</v>
      </c>
      <c r="WVK36" s="548">
        <f>SUM($J$22:WVK33)-1</f>
        <v>4.7269999999999985</v>
      </c>
      <c r="WVL36" s="548">
        <f>SUM($J$22:WVL33)-1</f>
        <v>4.7269999999999985</v>
      </c>
      <c r="WVM36" s="548">
        <f>SUM($J$22:WVM33)-1</f>
        <v>4.7269999999999985</v>
      </c>
      <c r="WVN36" s="548">
        <f>SUM($J$22:WVN33)-1</f>
        <v>4.7269999999999985</v>
      </c>
      <c r="WVO36" s="548">
        <f>SUM($J$22:WVO33)-1</f>
        <v>4.7269999999999985</v>
      </c>
      <c r="WVP36" s="548">
        <f>SUM($J$22:WVP33)-1</f>
        <v>4.7269999999999985</v>
      </c>
      <c r="WVQ36" s="548">
        <f>SUM($J$22:WVQ33)-1</f>
        <v>4.7269999999999985</v>
      </c>
      <c r="WVR36" s="548">
        <f>SUM($J$22:WVR33)-1</f>
        <v>4.7269999999999985</v>
      </c>
      <c r="WVS36" s="548">
        <f>SUM($J$22:WVS33)-1</f>
        <v>4.7269999999999985</v>
      </c>
      <c r="WVT36" s="548">
        <f>SUM($J$22:WVT33)-1</f>
        <v>4.7269999999999985</v>
      </c>
      <c r="WVU36" s="548">
        <f>SUM($J$22:WVU33)-1</f>
        <v>4.7269999999999985</v>
      </c>
      <c r="WVV36" s="548">
        <f>SUM($J$22:WVV33)-1</f>
        <v>4.7269999999999985</v>
      </c>
      <c r="WVW36" s="548">
        <f>SUM($J$22:WVW33)-1</f>
        <v>4.7269999999999985</v>
      </c>
      <c r="WVX36" s="548">
        <f>SUM($J$22:WVX33)-1</f>
        <v>4.7269999999999985</v>
      </c>
      <c r="WVY36" s="548">
        <f>SUM($J$22:WVY33)-1</f>
        <v>4.7269999999999985</v>
      </c>
      <c r="WVZ36" s="548">
        <f>SUM($J$22:WVZ33)-1</f>
        <v>4.7269999999999985</v>
      </c>
      <c r="WWA36" s="548">
        <f>SUM($J$22:WWA33)-1</f>
        <v>4.7269999999999985</v>
      </c>
      <c r="WWB36" s="548">
        <f>SUM($J$22:WWB33)-1</f>
        <v>4.7269999999999985</v>
      </c>
      <c r="WWC36" s="548">
        <f>SUM($J$22:WWC33)-1</f>
        <v>4.7269999999999985</v>
      </c>
      <c r="WWD36" s="548">
        <f>SUM($J$22:WWD33)-1</f>
        <v>4.7269999999999985</v>
      </c>
      <c r="WWE36" s="548">
        <f>SUM($J$22:WWE33)-1</f>
        <v>4.7269999999999985</v>
      </c>
      <c r="WWF36" s="548">
        <f>SUM($J$22:WWF33)-1</f>
        <v>4.7269999999999985</v>
      </c>
      <c r="WWG36" s="548">
        <f>SUM($J$22:WWG33)-1</f>
        <v>4.7269999999999985</v>
      </c>
      <c r="WWH36" s="548">
        <f>SUM($J$22:WWH33)-1</f>
        <v>4.7269999999999985</v>
      </c>
      <c r="WWI36" s="548">
        <f>SUM($J$22:WWI33)-1</f>
        <v>4.7269999999999985</v>
      </c>
      <c r="WWJ36" s="548">
        <f>SUM($J$22:WWJ33)-1</f>
        <v>4.7269999999999985</v>
      </c>
      <c r="WWK36" s="548">
        <f>SUM($J$22:WWK33)-1</f>
        <v>4.7269999999999985</v>
      </c>
      <c r="WWL36" s="548">
        <f>SUM($J$22:WWL33)-1</f>
        <v>4.7269999999999985</v>
      </c>
      <c r="WWM36" s="548">
        <f>SUM($J$22:WWM33)-1</f>
        <v>4.7269999999999985</v>
      </c>
      <c r="WWN36" s="548">
        <f>SUM($J$22:WWN33)-1</f>
        <v>4.7269999999999985</v>
      </c>
      <c r="WWO36" s="548">
        <f>SUM($J$22:WWO33)-1</f>
        <v>4.7269999999999985</v>
      </c>
      <c r="WWP36" s="548">
        <f>SUM($J$22:WWP33)-1</f>
        <v>4.7269999999999985</v>
      </c>
      <c r="WWQ36" s="548">
        <f>SUM($J$22:WWQ33)-1</f>
        <v>4.7269999999999985</v>
      </c>
      <c r="WWR36" s="548">
        <f>SUM($J$22:WWR33)-1</f>
        <v>4.7269999999999985</v>
      </c>
      <c r="WWS36" s="548">
        <f>SUM($J$22:WWS33)-1</f>
        <v>4.7269999999999985</v>
      </c>
      <c r="WWT36" s="548">
        <f>SUM($J$22:WWT33)-1</f>
        <v>4.7269999999999985</v>
      </c>
      <c r="WWU36" s="548">
        <f>SUM($J$22:WWU33)-1</f>
        <v>4.7269999999999985</v>
      </c>
      <c r="WWV36" s="548">
        <f>SUM($J$22:WWV33)-1</f>
        <v>4.7269999999999985</v>
      </c>
      <c r="WWW36" s="548">
        <f>SUM($J$22:WWW33)-1</f>
        <v>4.7269999999999985</v>
      </c>
      <c r="WWX36" s="548">
        <f>SUM($J$22:WWX33)-1</f>
        <v>4.7269999999999985</v>
      </c>
      <c r="WWY36" s="548">
        <f>SUM($J$22:WWY33)-1</f>
        <v>4.7269999999999985</v>
      </c>
      <c r="WWZ36" s="548">
        <f>SUM($J$22:WWZ33)-1</f>
        <v>4.7269999999999985</v>
      </c>
      <c r="WXA36" s="548">
        <f>SUM($J$22:WXA33)-1</f>
        <v>4.7269999999999985</v>
      </c>
      <c r="WXB36" s="548">
        <f>SUM($J$22:WXB33)-1</f>
        <v>4.7269999999999985</v>
      </c>
      <c r="WXC36" s="548">
        <f>SUM($J$22:WXC33)-1</f>
        <v>4.7269999999999985</v>
      </c>
      <c r="WXD36" s="548">
        <f>SUM($J$22:WXD33)-1</f>
        <v>4.7269999999999985</v>
      </c>
      <c r="WXE36" s="548">
        <f>SUM($J$22:WXE33)-1</f>
        <v>4.7269999999999985</v>
      </c>
      <c r="WXF36" s="548">
        <f>SUM($J$22:WXF33)-1</f>
        <v>4.7269999999999985</v>
      </c>
      <c r="WXG36" s="548">
        <f>SUM($J$22:WXG33)-1</f>
        <v>4.7269999999999985</v>
      </c>
      <c r="WXH36" s="548">
        <f>SUM($J$22:WXH33)-1</f>
        <v>4.7269999999999985</v>
      </c>
      <c r="WXI36" s="548">
        <f>SUM($J$22:WXI33)-1</f>
        <v>4.7269999999999985</v>
      </c>
      <c r="WXJ36" s="548">
        <f>SUM($J$22:WXJ33)-1</f>
        <v>4.7269999999999985</v>
      </c>
      <c r="WXK36" s="548">
        <f>SUM($J$22:WXK33)-1</f>
        <v>4.7269999999999985</v>
      </c>
      <c r="WXL36" s="548">
        <f>SUM($J$22:WXL33)-1</f>
        <v>4.7269999999999985</v>
      </c>
      <c r="WXM36" s="548">
        <f>SUM($J$22:WXM33)-1</f>
        <v>4.7269999999999985</v>
      </c>
      <c r="WXN36" s="548">
        <f>SUM($J$22:WXN33)-1</f>
        <v>4.7269999999999985</v>
      </c>
      <c r="WXO36" s="548">
        <f>SUM($J$22:WXO33)-1</f>
        <v>4.7269999999999985</v>
      </c>
      <c r="WXP36" s="548">
        <f>SUM($J$22:WXP33)-1</f>
        <v>4.7269999999999985</v>
      </c>
      <c r="WXQ36" s="548">
        <f>SUM($J$22:WXQ33)-1</f>
        <v>4.7269999999999985</v>
      </c>
      <c r="WXR36" s="548">
        <f>SUM($J$22:WXR33)-1</f>
        <v>4.7269999999999985</v>
      </c>
      <c r="WXS36" s="548">
        <f>SUM($J$22:WXS33)-1</f>
        <v>4.7269999999999985</v>
      </c>
      <c r="WXT36" s="548">
        <f>SUM($J$22:WXT33)-1</f>
        <v>4.7269999999999985</v>
      </c>
      <c r="WXU36" s="548">
        <f>SUM($J$22:WXU33)-1</f>
        <v>4.7269999999999985</v>
      </c>
      <c r="WXV36" s="548">
        <f>SUM($J$22:WXV33)-1</f>
        <v>4.7269999999999985</v>
      </c>
      <c r="WXW36" s="548">
        <f>SUM($J$22:WXW33)-1</f>
        <v>4.7269999999999985</v>
      </c>
      <c r="WXX36" s="548">
        <f>SUM($J$22:WXX33)-1</f>
        <v>4.7269999999999985</v>
      </c>
      <c r="WXY36" s="548">
        <f>SUM($J$22:WXY33)-1</f>
        <v>4.7269999999999985</v>
      </c>
      <c r="WXZ36" s="548">
        <f>SUM($J$22:WXZ33)-1</f>
        <v>4.7269999999999985</v>
      </c>
      <c r="WYA36" s="548">
        <f>SUM($J$22:WYA33)-1</f>
        <v>4.7269999999999985</v>
      </c>
      <c r="WYB36" s="548">
        <f>SUM($J$22:WYB33)-1</f>
        <v>4.7269999999999985</v>
      </c>
      <c r="WYC36" s="548">
        <f>SUM($J$22:WYC33)-1</f>
        <v>4.7269999999999985</v>
      </c>
      <c r="WYD36" s="548">
        <f>SUM($J$22:WYD33)-1</f>
        <v>4.7269999999999985</v>
      </c>
      <c r="WYE36" s="548">
        <f>SUM($J$22:WYE33)-1</f>
        <v>4.7269999999999985</v>
      </c>
      <c r="WYF36" s="548">
        <f>SUM($J$22:WYF33)-1</f>
        <v>4.7269999999999985</v>
      </c>
      <c r="WYG36" s="548">
        <f>SUM($J$22:WYG33)-1</f>
        <v>4.7269999999999985</v>
      </c>
      <c r="WYH36" s="548">
        <f>SUM($J$22:WYH33)-1</f>
        <v>4.7269999999999985</v>
      </c>
      <c r="WYI36" s="548">
        <f>SUM($J$22:WYI33)-1</f>
        <v>4.7269999999999985</v>
      </c>
      <c r="WYJ36" s="548">
        <f>SUM($J$22:WYJ33)-1</f>
        <v>4.7269999999999985</v>
      </c>
      <c r="WYK36" s="548">
        <f>SUM($J$22:WYK33)-1</f>
        <v>4.7269999999999985</v>
      </c>
      <c r="WYL36" s="548">
        <f>SUM($J$22:WYL33)-1</f>
        <v>4.7269999999999985</v>
      </c>
      <c r="WYM36" s="548">
        <f>SUM($J$22:WYM33)-1</f>
        <v>4.7269999999999985</v>
      </c>
      <c r="WYN36" s="548">
        <f>SUM($J$22:WYN33)-1</f>
        <v>4.7269999999999985</v>
      </c>
      <c r="WYO36" s="548">
        <f>SUM($J$22:WYO33)-1</f>
        <v>4.7269999999999985</v>
      </c>
      <c r="WYP36" s="548">
        <f>SUM($J$22:WYP33)-1</f>
        <v>4.7269999999999985</v>
      </c>
      <c r="WYQ36" s="548">
        <f>SUM($J$22:WYQ33)-1</f>
        <v>4.7269999999999985</v>
      </c>
      <c r="WYR36" s="548">
        <f>SUM($J$22:WYR33)-1</f>
        <v>4.7269999999999985</v>
      </c>
      <c r="WYS36" s="548">
        <f>SUM($J$22:WYS33)-1</f>
        <v>4.7269999999999985</v>
      </c>
      <c r="WYT36" s="548">
        <f>SUM($J$22:WYT33)-1</f>
        <v>4.7269999999999985</v>
      </c>
      <c r="WYU36" s="548">
        <f>SUM($J$22:WYU33)-1</f>
        <v>4.7269999999999985</v>
      </c>
      <c r="WYV36" s="548">
        <f>SUM($J$22:WYV33)-1</f>
        <v>4.7269999999999985</v>
      </c>
      <c r="WYW36" s="548">
        <f>SUM($J$22:WYW33)-1</f>
        <v>4.7269999999999985</v>
      </c>
      <c r="WYX36" s="548">
        <f>SUM($J$22:WYX33)-1</f>
        <v>4.7269999999999985</v>
      </c>
      <c r="WYY36" s="548">
        <f>SUM($J$22:WYY33)-1</f>
        <v>4.7269999999999985</v>
      </c>
      <c r="WYZ36" s="548">
        <f>SUM($J$22:WYZ33)-1</f>
        <v>4.7269999999999985</v>
      </c>
      <c r="WZA36" s="548">
        <f>SUM($J$22:WZA33)-1</f>
        <v>4.7269999999999985</v>
      </c>
      <c r="WZB36" s="548">
        <f>SUM($J$22:WZB33)-1</f>
        <v>4.7269999999999985</v>
      </c>
      <c r="WZC36" s="548">
        <f>SUM($J$22:WZC33)-1</f>
        <v>4.7269999999999985</v>
      </c>
      <c r="WZD36" s="548">
        <f>SUM($J$22:WZD33)-1</f>
        <v>4.7269999999999985</v>
      </c>
      <c r="WZE36" s="548">
        <f>SUM($J$22:WZE33)-1</f>
        <v>4.7269999999999985</v>
      </c>
      <c r="WZF36" s="548">
        <f>SUM($J$22:WZF33)-1</f>
        <v>4.7269999999999985</v>
      </c>
      <c r="WZG36" s="548">
        <f>SUM($J$22:WZG33)-1</f>
        <v>4.7269999999999985</v>
      </c>
      <c r="WZH36" s="548">
        <f>SUM($J$22:WZH33)-1</f>
        <v>4.7269999999999985</v>
      </c>
      <c r="WZI36" s="548">
        <f>SUM($J$22:WZI33)-1</f>
        <v>4.7269999999999985</v>
      </c>
      <c r="WZJ36" s="548">
        <f>SUM($J$22:WZJ33)-1</f>
        <v>4.7269999999999985</v>
      </c>
      <c r="WZK36" s="548">
        <f>SUM($J$22:WZK33)-1</f>
        <v>4.7269999999999985</v>
      </c>
      <c r="WZL36" s="548">
        <f>SUM($J$22:WZL33)-1</f>
        <v>4.7269999999999985</v>
      </c>
      <c r="WZM36" s="548">
        <f>SUM($J$22:WZM33)-1</f>
        <v>4.7269999999999985</v>
      </c>
      <c r="WZN36" s="548">
        <f>SUM($J$22:WZN33)-1</f>
        <v>4.7269999999999985</v>
      </c>
      <c r="WZO36" s="548">
        <f>SUM($J$22:WZO33)-1</f>
        <v>4.7269999999999985</v>
      </c>
      <c r="WZP36" s="548">
        <f>SUM($J$22:WZP33)-1</f>
        <v>4.7269999999999985</v>
      </c>
      <c r="WZQ36" s="548">
        <f>SUM($J$22:WZQ33)-1</f>
        <v>4.7269999999999985</v>
      </c>
      <c r="WZR36" s="548">
        <f>SUM($J$22:WZR33)-1</f>
        <v>4.7269999999999985</v>
      </c>
      <c r="WZS36" s="548">
        <f>SUM($J$22:WZS33)-1</f>
        <v>4.7269999999999985</v>
      </c>
      <c r="WZT36" s="548">
        <f>SUM($J$22:WZT33)-1</f>
        <v>4.7269999999999985</v>
      </c>
      <c r="WZU36" s="548">
        <f>SUM($J$22:WZU33)-1</f>
        <v>4.7269999999999985</v>
      </c>
      <c r="WZV36" s="548">
        <f>SUM($J$22:WZV33)-1</f>
        <v>4.7269999999999985</v>
      </c>
      <c r="WZW36" s="548">
        <f>SUM($J$22:WZW33)-1</f>
        <v>4.7269999999999985</v>
      </c>
      <c r="WZX36" s="548">
        <f>SUM($J$22:WZX33)-1</f>
        <v>4.7269999999999985</v>
      </c>
      <c r="WZY36" s="548">
        <f>SUM($J$22:WZY33)-1</f>
        <v>4.7269999999999985</v>
      </c>
      <c r="WZZ36" s="548">
        <f>SUM($J$22:WZZ33)-1</f>
        <v>4.7269999999999985</v>
      </c>
      <c r="XAA36" s="548">
        <f>SUM($J$22:XAA33)-1</f>
        <v>4.7269999999999985</v>
      </c>
      <c r="XAB36" s="548">
        <f>SUM($J$22:XAB33)-1</f>
        <v>4.7269999999999985</v>
      </c>
      <c r="XAC36" s="548">
        <f>SUM($J$22:XAC33)-1</f>
        <v>4.7269999999999985</v>
      </c>
      <c r="XAD36" s="548">
        <f>SUM($J$22:XAD33)-1</f>
        <v>4.7269999999999985</v>
      </c>
      <c r="XAE36" s="548">
        <f>SUM($J$22:XAE33)-1</f>
        <v>4.7269999999999985</v>
      </c>
      <c r="XAF36" s="548">
        <f>SUM($J$22:XAF33)-1</f>
        <v>4.7269999999999985</v>
      </c>
      <c r="XAG36" s="548">
        <f>SUM($J$22:XAG33)-1</f>
        <v>4.7269999999999985</v>
      </c>
      <c r="XAH36" s="548">
        <f>SUM($J$22:XAH33)-1</f>
        <v>4.7269999999999985</v>
      </c>
      <c r="XAI36" s="548">
        <f>SUM($J$22:XAI33)-1</f>
        <v>4.7269999999999985</v>
      </c>
      <c r="XAJ36" s="548">
        <f>SUM($J$22:XAJ33)-1</f>
        <v>4.7269999999999985</v>
      </c>
      <c r="XAK36" s="548">
        <f>SUM($J$22:XAK33)-1</f>
        <v>4.7269999999999985</v>
      </c>
      <c r="XAL36" s="548">
        <f>SUM($J$22:XAL33)-1</f>
        <v>4.7269999999999985</v>
      </c>
      <c r="XAM36" s="548">
        <f>SUM($J$22:XAM33)-1</f>
        <v>4.7269999999999985</v>
      </c>
      <c r="XAN36" s="548">
        <f>SUM($J$22:XAN33)-1</f>
        <v>4.7269999999999985</v>
      </c>
      <c r="XAO36" s="548">
        <f>SUM($J$22:XAO33)-1</f>
        <v>4.7269999999999985</v>
      </c>
      <c r="XAP36" s="548">
        <f>SUM($J$22:XAP33)-1</f>
        <v>4.7269999999999985</v>
      </c>
      <c r="XAQ36" s="548">
        <f>SUM($J$22:XAQ33)-1</f>
        <v>4.7269999999999985</v>
      </c>
      <c r="XAR36" s="548">
        <f>SUM($J$22:XAR33)-1</f>
        <v>4.7269999999999985</v>
      </c>
      <c r="XAS36" s="548">
        <f>SUM($J$22:XAS33)-1</f>
        <v>4.7269999999999985</v>
      </c>
      <c r="XAT36" s="548">
        <f>SUM($J$22:XAT33)-1</f>
        <v>4.7269999999999985</v>
      </c>
      <c r="XAU36" s="548">
        <f>SUM($J$22:XAU33)-1</f>
        <v>4.7269999999999985</v>
      </c>
      <c r="XAV36" s="548">
        <f>SUM($J$22:XAV33)-1</f>
        <v>4.7269999999999985</v>
      </c>
      <c r="XAW36" s="548">
        <f>SUM($J$22:XAW33)-1</f>
        <v>4.7269999999999985</v>
      </c>
      <c r="XAX36" s="548">
        <f>SUM($J$22:XAX33)-1</f>
        <v>4.7269999999999985</v>
      </c>
      <c r="XAY36" s="548">
        <f>SUM($J$22:XAY33)-1</f>
        <v>4.7269999999999985</v>
      </c>
      <c r="XAZ36" s="548">
        <f>SUM($J$22:XAZ33)-1</f>
        <v>4.7269999999999985</v>
      </c>
      <c r="XBA36" s="548">
        <f>SUM($J$22:XBA33)-1</f>
        <v>4.7269999999999985</v>
      </c>
      <c r="XBB36" s="548">
        <f>SUM($J$22:XBB33)-1</f>
        <v>4.7269999999999985</v>
      </c>
      <c r="XBC36" s="548">
        <f>SUM($J$22:XBC33)-1</f>
        <v>4.7269999999999985</v>
      </c>
      <c r="XBD36" s="548">
        <f>SUM($J$22:XBD33)-1</f>
        <v>4.7269999999999985</v>
      </c>
      <c r="XBE36" s="548">
        <f>SUM($J$22:XBE33)-1</f>
        <v>4.7269999999999985</v>
      </c>
      <c r="XBF36" s="548">
        <f>SUM($J$22:XBF33)-1</f>
        <v>4.7269999999999985</v>
      </c>
      <c r="XBG36" s="548">
        <f>SUM($J$22:XBG33)-1</f>
        <v>4.7269999999999985</v>
      </c>
      <c r="XBH36" s="548">
        <f>SUM($J$22:XBH33)-1</f>
        <v>4.7269999999999985</v>
      </c>
      <c r="XBI36" s="548">
        <f>SUM($J$22:XBI33)-1</f>
        <v>4.7269999999999985</v>
      </c>
      <c r="XBJ36" s="548">
        <f>SUM($J$22:XBJ33)-1</f>
        <v>4.7269999999999985</v>
      </c>
      <c r="XBK36" s="548">
        <f>SUM($J$22:XBK33)-1</f>
        <v>4.7269999999999985</v>
      </c>
      <c r="XBL36" s="548">
        <f>SUM($J$22:XBL33)-1</f>
        <v>4.7269999999999985</v>
      </c>
      <c r="XBM36" s="548">
        <f>SUM($J$22:XBM33)-1</f>
        <v>4.7269999999999985</v>
      </c>
      <c r="XBN36" s="548">
        <f>SUM($J$22:XBN33)-1</f>
        <v>4.7269999999999985</v>
      </c>
      <c r="XBO36" s="548">
        <f>SUM($J$22:XBO33)-1</f>
        <v>4.7269999999999985</v>
      </c>
      <c r="XBP36" s="548">
        <f>SUM($J$22:XBP33)-1</f>
        <v>4.7269999999999985</v>
      </c>
      <c r="XBQ36" s="548">
        <f>SUM($J$22:XBQ33)-1</f>
        <v>4.7269999999999985</v>
      </c>
      <c r="XBR36" s="548">
        <f>SUM($J$22:XBR33)-1</f>
        <v>4.7269999999999985</v>
      </c>
      <c r="XBS36" s="548">
        <f>SUM($J$22:XBS33)-1</f>
        <v>4.7269999999999985</v>
      </c>
      <c r="XBT36" s="548">
        <f>SUM($J$22:XBT33)-1</f>
        <v>4.7269999999999985</v>
      </c>
      <c r="XBU36" s="548">
        <f>SUM($J$22:XBU33)-1</f>
        <v>4.7269999999999985</v>
      </c>
      <c r="XBV36" s="548">
        <f>SUM($J$22:XBV33)-1</f>
        <v>4.7269999999999985</v>
      </c>
      <c r="XBW36" s="548">
        <f>SUM($J$22:XBW33)-1</f>
        <v>4.7269999999999985</v>
      </c>
      <c r="XBX36" s="548">
        <f>SUM($J$22:XBX33)-1</f>
        <v>4.7269999999999985</v>
      </c>
      <c r="XBY36" s="548">
        <f>SUM($J$22:XBY33)-1</f>
        <v>4.7269999999999985</v>
      </c>
      <c r="XBZ36" s="548">
        <f>SUM($J$22:XBZ33)-1</f>
        <v>4.7269999999999985</v>
      </c>
      <c r="XCA36" s="548">
        <f>SUM($J$22:XCA33)-1</f>
        <v>4.7269999999999985</v>
      </c>
      <c r="XCB36" s="548">
        <f>SUM($J$22:XCB33)-1</f>
        <v>4.7269999999999985</v>
      </c>
      <c r="XCC36" s="548">
        <f>SUM($J$22:XCC33)-1</f>
        <v>4.7269999999999985</v>
      </c>
      <c r="XCD36" s="548">
        <f>SUM($J$22:XCD33)-1</f>
        <v>4.7269999999999985</v>
      </c>
      <c r="XCE36" s="548">
        <f>SUM($J$22:XCE33)-1</f>
        <v>4.7269999999999985</v>
      </c>
      <c r="XCF36" s="548">
        <f>SUM($J$22:XCF33)-1</f>
        <v>4.7269999999999985</v>
      </c>
      <c r="XCG36" s="548">
        <f>SUM($J$22:XCG33)-1</f>
        <v>4.7269999999999985</v>
      </c>
      <c r="XCH36" s="548">
        <f>SUM($J$22:XCH33)-1</f>
        <v>4.7269999999999985</v>
      </c>
      <c r="XCI36" s="548">
        <f>SUM($J$22:XCI33)-1</f>
        <v>4.7269999999999985</v>
      </c>
      <c r="XCJ36" s="548">
        <f>SUM($J$22:XCJ33)-1</f>
        <v>4.7269999999999985</v>
      </c>
      <c r="XCK36" s="548">
        <f>SUM($J$22:XCK33)-1</f>
        <v>4.7269999999999985</v>
      </c>
      <c r="XCL36" s="548">
        <f>SUM($J$22:XCL33)-1</f>
        <v>4.7269999999999985</v>
      </c>
      <c r="XCM36" s="548">
        <f>SUM($J$22:XCM33)-1</f>
        <v>4.7269999999999985</v>
      </c>
      <c r="XCN36" s="548">
        <f>SUM($J$22:XCN33)-1</f>
        <v>4.7269999999999985</v>
      </c>
      <c r="XCO36" s="548">
        <f>SUM($J$22:XCO33)-1</f>
        <v>4.7269999999999985</v>
      </c>
      <c r="XCP36" s="548">
        <f>SUM($J$22:XCP33)-1</f>
        <v>4.7269999999999985</v>
      </c>
      <c r="XCQ36" s="548">
        <f>SUM($J$22:XCQ33)-1</f>
        <v>4.7269999999999985</v>
      </c>
      <c r="XCR36" s="548">
        <f>SUM($J$22:XCR33)-1</f>
        <v>4.7269999999999985</v>
      </c>
      <c r="XCS36" s="548">
        <f>SUM($J$22:XCS33)-1</f>
        <v>4.7269999999999985</v>
      </c>
      <c r="XCT36" s="548">
        <f>SUM($J$22:XCT33)-1</f>
        <v>4.7269999999999985</v>
      </c>
      <c r="XCU36" s="548">
        <f>SUM($J$22:XCU33)-1</f>
        <v>4.7269999999999985</v>
      </c>
      <c r="XCV36" s="548">
        <f>SUM($J$22:XCV33)-1</f>
        <v>4.7269999999999985</v>
      </c>
      <c r="XCW36" s="548">
        <f>SUM($J$22:XCW33)-1</f>
        <v>4.7269999999999985</v>
      </c>
      <c r="XCX36" s="548">
        <f>SUM($J$22:XCX33)-1</f>
        <v>4.7269999999999985</v>
      </c>
      <c r="XCY36" s="548">
        <f>SUM($J$22:XCY33)-1</f>
        <v>4.7269999999999985</v>
      </c>
      <c r="XCZ36" s="548">
        <f>SUM($J$22:XCZ33)-1</f>
        <v>4.7269999999999985</v>
      </c>
      <c r="XDA36" s="548">
        <f>SUM($J$22:XDA33)-1</f>
        <v>4.7269999999999985</v>
      </c>
      <c r="XDB36" s="548">
        <f>SUM($J$22:XDB33)-1</f>
        <v>4.7269999999999985</v>
      </c>
      <c r="XDC36" s="548">
        <f>SUM($J$22:XDC33)-1</f>
        <v>4.7269999999999985</v>
      </c>
      <c r="XDD36" s="548">
        <f>SUM($J$22:XDD33)-1</f>
        <v>4.7269999999999985</v>
      </c>
      <c r="XDE36" s="548">
        <f>SUM($J$22:XDE33)-1</f>
        <v>4.7269999999999985</v>
      </c>
      <c r="XDF36" s="548">
        <f>SUM($J$22:XDF33)-1</f>
        <v>4.7269999999999985</v>
      </c>
      <c r="XDG36" s="548">
        <f>SUM($J$22:XDG33)-1</f>
        <v>4.7269999999999985</v>
      </c>
      <c r="XDH36" s="548">
        <f>SUM($J$22:XDH33)-1</f>
        <v>4.7269999999999985</v>
      </c>
      <c r="XDI36" s="548">
        <f>SUM($J$22:XDI33)-1</f>
        <v>4.7269999999999985</v>
      </c>
      <c r="XDJ36" s="548">
        <f>SUM($J$22:XDJ33)-1</f>
        <v>4.7269999999999985</v>
      </c>
      <c r="XDK36" s="548">
        <f>SUM($J$22:XDK33)-1</f>
        <v>4.7269999999999985</v>
      </c>
      <c r="XDL36" s="548">
        <f>SUM($J$22:XDL33)-1</f>
        <v>4.7269999999999985</v>
      </c>
      <c r="XDM36" s="548">
        <f>SUM($J$22:XDM33)-1</f>
        <v>4.7269999999999985</v>
      </c>
      <c r="XDN36" s="548">
        <f>SUM($J$22:XDN33)-1</f>
        <v>4.7269999999999985</v>
      </c>
      <c r="XDO36" s="548">
        <f>SUM($J$22:XDO33)-1</f>
        <v>4.7269999999999985</v>
      </c>
      <c r="XDP36" s="548">
        <f>SUM($J$22:XDP33)-1</f>
        <v>4.7269999999999985</v>
      </c>
      <c r="XDQ36" s="548">
        <f>SUM($J$22:XDQ33)-1</f>
        <v>4.7269999999999985</v>
      </c>
      <c r="XDR36" s="548">
        <f>SUM($J$22:XDR33)-1</f>
        <v>4.7269999999999985</v>
      </c>
      <c r="XDS36" s="548">
        <f>SUM($J$22:XDS33)-1</f>
        <v>4.7269999999999985</v>
      </c>
      <c r="XDT36" s="548">
        <f>SUM($J$22:XDT33)-1</f>
        <v>4.7269999999999985</v>
      </c>
      <c r="XDU36" s="548">
        <f>SUM($J$22:XDU33)-1</f>
        <v>4.7269999999999985</v>
      </c>
      <c r="XDV36" s="548">
        <f>SUM($J$22:XDV33)-1</f>
        <v>4.7269999999999985</v>
      </c>
      <c r="XDW36" s="548">
        <f>SUM($J$22:XDW33)-1</f>
        <v>4.7269999999999985</v>
      </c>
      <c r="XDX36" s="548">
        <f>SUM($J$22:XDX33)-1</f>
        <v>4.7269999999999985</v>
      </c>
      <c r="XDY36" s="548">
        <f>SUM($J$22:XDY33)-1</f>
        <v>4.7269999999999985</v>
      </c>
      <c r="XDZ36" s="548">
        <f>SUM($J$22:XDZ33)-1</f>
        <v>4.7269999999999985</v>
      </c>
      <c r="XEA36" s="548">
        <f>SUM($J$22:XEA33)-1</f>
        <v>4.7269999999999985</v>
      </c>
      <c r="XEB36" s="548">
        <f>SUM($J$22:XEB33)-1</f>
        <v>4.7269999999999985</v>
      </c>
      <c r="XEC36" s="548">
        <f>SUM($J$22:XEC33)-1</f>
        <v>4.7269999999999985</v>
      </c>
      <c r="XED36" s="548">
        <f>SUM($J$22:XED33)-1</f>
        <v>4.7269999999999985</v>
      </c>
      <c r="XEE36" s="548">
        <f>SUM($J$22:XEE33)-1</f>
        <v>4.7269999999999985</v>
      </c>
      <c r="XEF36" s="548">
        <f>SUM($J$22:XEF33)-1</f>
        <v>4.7269999999999985</v>
      </c>
      <c r="XEG36" s="548">
        <f>SUM($J$22:XEG33)-1</f>
        <v>4.7269999999999985</v>
      </c>
      <c r="XEH36" s="548">
        <f>SUM($J$22:XEH33)-1</f>
        <v>4.7269999999999985</v>
      </c>
      <c r="XEI36" s="548">
        <f>SUM($J$22:XEI33)-1</f>
        <v>4.7269999999999985</v>
      </c>
      <c r="XEJ36" s="548">
        <f>SUM($J$22:XEJ33)-1</f>
        <v>4.7269999999999985</v>
      </c>
      <c r="XEK36" s="548">
        <f>SUM($J$22:XEK33)-1</f>
        <v>4.7269999999999985</v>
      </c>
      <c r="XEL36" s="548">
        <f>SUM($J$22:XEL33)-1</f>
        <v>4.7269999999999985</v>
      </c>
      <c r="XEM36" s="548">
        <f>SUM($J$22:XEM33)-1</f>
        <v>4.7269999999999985</v>
      </c>
      <c r="XEN36" s="548">
        <f>SUM($J$22:XEN33)-1</f>
        <v>4.7269999999999985</v>
      </c>
      <c r="XEO36" s="548">
        <f>SUM($J$22:XEO33)-1</f>
        <v>4.7269999999999985</v>
      </c>
      <c r="XEP36" s="548">
        <f>SUM($J$22:XEP33)-1</f>
        <v>4.7269999999999985</v>
      </c>
      <c r="XEQ36" s="548">
        <f>SUM($J$22:XEQ33)-1</f>
        <v>4.7269999999999985</v>
      </c>
      <c r="XER36" s="548">
        <f>SUM($J$22:XER33)-1</f>
        <v>4.7269999999999985</v>
      </c>
      <c r="XES36" s="548">
        <f>SUM($J$22:XES33)-1</f>
        <v>4.7269999999999985</v>
      </c>
      <c r="XET36" s="548">
        <f>SUM($J$22:XET33)-1</f>
        <v>4.7269999999999985</v>
      </c>
      <c r="XEU36" s="548">
        <f>SUM($J$22:XEU33)-1</f>
        <v>4.7269999999999985</v>
      </c>
      <c r="XEV36" s="548">
        <f>SUM($J$22:XEV33)-1</f>
        <v>4.7269999999999985</v>
      </c>
      <c r="XEW36" s="548">
        <f>SUM($J$22:XEW33)-1</f>
        <v>4.7269999999999985</v>
      </c>
      <c r="XEX36" s="548">
        <f>SUM($J$22:XEX33)-1</f>
        <v>4.7269999999999985</v>
      </c>
      <c r="XEY36" s="548">
        <f>SUM($J$22:XEY33)-1</f>
        <v>4.7269999999999985</v>
      </c>
      <c r="XEZ36" s="548">
        <f>SUM($J$22:XEZ33)-1</f>
        <v>4.7269999999999985</v>
      </c>
      <c r="XFA36" s="548">
        <f>SUM($J$22:XFA33)-1</f>
        <v>4.7269999999999985</v>
      </c>
      <c r="XFB36" s="548">
        <f>SUM($J$22:XFB33)-1</f>
        <v>4.7269999999999985</v>
      </c>
      <c r="XFC36" s="548">
        <f>SUM($J$22:XFC33)-1</f>
        <v>4.7269999999999985</v>
      </c>
      <c r="XFD36" s="548">
        <f>SUM($J$22:XFD33)-1</f>
        <v>4.7269999999999985</v>
      </c>
    </row>
    <row r="37" spans="1:16384" s="548" customFormat="1" x14ac:dyDescent="0.25">
      <c r="A37" s="545"/>
      <c r="B37" s="545"/>
      <c r="C37" s="546"/>
      <c r="D37" s="547"/>
      <c r="E37" s="171"/>
      <c r="F37" s="171"/>
      <c r="G37" s="171"/>
      <c r="I37" s="549"/>
    </row>
    <row r="38" spans="1:16384" x14ac:dyDescent="0.25">
      <c r="A38" s="317"/>
      <c r="B38" s="317"/>
      <c r="C38" s="733" t="s">
        <v>639</v>
      </c>
      <c r="D38" s="319"/>
      <c r="E38" s="320"/>
      <c r="F38" s="320"/>
      <c r="G38" s="320"/>
      <c r="H38" s="320"/>
      <c r="I38" s="321"/>
      <c r="J38" s="548"/>
      <c r="K38" s="548"/>
      <c r="L38" s="548"/>
      <c r="M38" s="548"/>
      <c r="N38" s="548"/>
      <c r="O38" s="548"/>
      <c r="P38" s="548"/>
      <c r="Q38" s="548"/>
      <c r="R38" s="548"/>
      <c r="S38" s="548"/>
      <c r="T38" s="548"/>
      <c r="U38" s="548"/>
      <c r="V38" s="548"/>
      <c r="W38" s="548"/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48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  <c r="BC38" s="548"/>
      <c r="BD38" s="548"/>
      <c r="BE38" s="548"/>
      <c r="BF38" s="548"/>
      <c r="BG38" s="548"/>
      <c r="BH38" s="548"/>
      <c r="BI38" s="548"/>
      <c r="BJ38" s="548"/>
      <c r="BK38" s="548"/>
      <c r="BL38" s="548"/>
      <c r="BM38" s="548"/>
      <c r="BN38" s="548"/>
      <c r="BO38" s="548"/>
      <c r="BP38" s="548"/>
      <c r="BQ38" s="548"/>
      <c r="BR38" s="548"/>
      <c r="BS38" s="548"/>
      <c r="BT38" s="548"/>
      <c r="BU38" s="548"/>
      <c r="BV38" s="548"/>
      <c r="BW38" s="548"/>
      <c r="BX38" s="548"/>
      <c r="BY38" s="548"/>
      <c r="BZ38" s="548"/>
      <c r="CA38" s="548"/>
      <c r="CB38" s="548"/>
      <c r="CC38" s="548"/>
      <c r="CD38" s="548"/>
      <c r="CE38" s="548"/>
      <c r="CF38" s="548"/>
      <c r="CG38" s="548"/>
      <c r="CH38" s="548"/>
      <c r="CI38" s="548"/>
      <c r="CJ38" s="548"/>
      <c r="CK38" s="548"/>
      <c r="CL38" s="548"/>
      <c r="CM38" s="548"/>
      <c r="CN38" s="548"/>
      <c r="CO38" s="548"/>
      <c r="CP38" s="548"/>
      <c r="CQ38" s="548"/>
      <c r="CR38" s="548"/>
      <c r="CS38" s="548"/>
      <c r="CT38" s="548"/>
      <c r="CU38" s="548"/>
      <c r="CV38" s="548"/>
      <c r="CW38" s="548"/>
      <c r="CX38" s="548"/>
      <c r="CY38" s="548"/>
      <c r="CZ38" s="548"/>
      <c r="DA38" s="548"/>
      <c r="DB38" s="548"/>
      <c r="DC38" s="548"/>
      <c r="DD38" s="548"/>
      <c r="DE38" s="548"/>
      <c r="DF38" s="548"/>
      <c r="DG38" s="548"/>
      <c r="DH38" s="548"/>
      <c r="DI38" s="548"/>
      <c r="DJ38" s="548"/>
      <c r="DK38" s="548"/>
      <c r="DL38" s="548"/>
      <c r="DM38" s="548"/>
      <c r="DN38" s="548"/>
      <c r="DO38" s="548"/>
      <c r="DP38" s="548"/>
      <c r="DQ38" s="548"/>
      <c r="DR38" s="548"/>
      <c r="DS38" s="548"/>
      <c r="DT38" s="548"/>
      <c r="DU38" s="548"/>
      <c r="DV38" s="548"/>
      <c r="DW38" s="548"/>
      <c r="DX38" s="548"/>
      <c r="DY38" s="548"/>
      <c r="DZ38" s="548"/>
      <c r="EA38" s="548"/>
      <c r="EB38" s="548"/>
      <c r="EC38" s="548"/>
      <c r="ED38" s="548"/>
      <c r="EE38" s="548"/>
      <c r="EF38" s="548"/>
      <c r="EG38" s="548"/>
      <c r="EH38" s="548"/>
      <c r="EI38" s="548"/>
      <c r="EJ38" s="548"/>
      <c r="EK38" s="548"/>
      <c r="EL38" s="548"/>
      <c r="EM38" s="548"/>
      <c r="EN38" s="548"/>
      <c r="EO38" s="548"/>
      <c r="EP38" s="548"/>
      <c r="EQ38" s="548"/>
      <c r="ER38" s="548"/>
      <c r="ES38" s="548"/>
      <c r="ET38" s="548"/>
      <c r="EU38" s="548"/>
      <c r="EV38" s="548"/>
      <c r="EW38" s="548"/>
      <c r="EX38" s="548"/>
      <c r="EY38" s="548"/>
      <c r="EZ38" s="548"/>
      <c r="FA38" s="548"/>
      <c r="FB38" s="548"/>
      <c r="FC38" s="548"/>
      <c r="FD38" s="548"/>
      <c r="FE38" s="548"/>
      <c r="FF38" s="548"/>
      <c r="FG38" s="548"/>
      <c r="FH38" s="548"/>
      <c r="FI38" s="548"/>
      <c r="FJ38" s="548"/>
      <c r="FK38" s="548"/>
      <c r="FL38" s="548"/>
      <c r="FM38" s="548"/>
      <c r="FN38" s="548"/>
      <c r="FO38" s="548"/>
      <c r="FP38" s="548"/>
      <c r="FQ38" s="548"/>
      <c r="FR38" s="548"/>
      <c r="FS38" s="548"/>
      <c r="FT38" s="548"/>
      <c r="FU38" s="548"/>
      <c r="FV38" s="548"/>
      <c r="FW38" s="548"/>
      <c r="FX38" s="548"/>
      <c r="FY38" s="548"/>
      <c r="FZ38" s="548"/>
      <c r="GA38" s="548"/>
      <c r="GB38" s="548"/>
      <c r="GC38" s="548"/>
      <c r="GD38" s="548"/>
      <c r="GE38" s="548"/>
      <c r="GF38" s="548"/>
      <c r="GG38" s="548"/>
      <c r="GH38" s="548"/>
      <c r="GI38" s="548"/>
      <c r="GJ38" s="548"/>
    </row>
    <row r="39" spans="1:16384" x14ac:dyDescent="0.25">
      <c r="A39" s="317"/>
      <c r="B39" s="317"/>
      <c r="C39" s="318"/>
      <c r="D39" s="319"/>
      <c r="E39" s="320" t="s">
        <v>666</v>
      </c>
      <c r="F39" s="488">
        <v>2.7E-2</v>
      </c>
      <c r="G39" s="320" t="s">
        <v>118</v>
      </c>
      <c r="H39" s="320"/>
      <c r="I39" s="321"/>
      <c r="J39" s="515">
        <f>IF(InpC!$F$4=6,IF(I36=1,$F$39+InpC!$F$118,0),IF(I36=1,$F$39,0))</f>
        <v>0</v>
      </c>
      <c r="K39" s="515">
        <f>IF(InpC!$F$4=6,IF(J36=1,$F$39+InpC!$F$118,0),IF(J36=1,$F$39,0))</f>
        <v>0</v>
      </c>
      <c r="L39" s="515">
        <f>IF(InpC!$F$4=6,IF(K36=1,$F$39+InpC!$F$118,0),IF(K36=1,$F$39,0))</f>
        <v>2.7E-2</v>
      </c>
      <c r="M39" s="515">
        <f>IF(InpC!$F$4=6,IF(L36=1,$F$39+InpC!$F$118,0),IF(L36=1,$F$39,0))</f>
        <v>2.7E-2</v>
      </c>
      <c r="N39" s="515">
        <f>IF(InpC!$F$4=6,IF(M36=1,$F$39+InpC!$F$118,0),IF(M36=1,$F$39,0))</f>
        <v>2.7E-2</v>
      </c>
      <c r="O39" s="515">
        <f>IF(InpC!$F$4=6,IF(N36=1,$F$39+InpC!$F$118,0),IF(N36=1,$F$39,0))</f>
        <v>2.7E-2</v>
      </c>
      <c r="P39" s="515">
        <f>IF(InpC!$F$4=6,IF(O36=1,$F$39+InpC!$F$118,0),IF(O36=1,$F$39,0))</f>
        <v>2.7E-2</v>
      </c>
      <c r="Q39" s="515">
        <f>IF(InpC!$F$4=6,IF(P36=1,$F$39+InpC!$F$118,0),IF(P36=1,$F$39,0))</f>
        <v>0</v>
      </c>
      <c r="R39" s="515">
        <f>IF(InpC!$F$4=6,IF(Q36=1,$F$39+InpC!$F$118,0),IF(Q36=1,$F$39,0))</f>
        <v>0</v>
      </c>
      <c r="S39" s="515">
        <f>IF(InpC!$F$4=6,IF(R36=1,$F$39+InpC!$F$118,0),IF(R36=1,$F$39,0))</f>
        <v>0</v>
      </c>
      <c r="T39" s="515">
        <f>IF(InpC!$F$4=6,IF(S36=1,$F$39+InpC!$F$118,0),IF(S36=1,$F$39,0))</f>
        <v>0</v>
      </c>
      <c r="U39" s="515">
        <f>IF(InpC!$F$4=6,IF(T36=1,$F$39+InpC!$F$118,0),IF(T36=1,$F$39,0))</f>
        <v>0</v>
      </c>
      <c r="V39" s="515">
        <f>IF(InpC!$F$4=6,IF(U36=1,$F$39+InpC!$F$118,0),IF(U36=1,$F$39,0))</f>
        <v>0</v>
      </c>
      <c r="W39" s="515">
        <f>IF(InpC!$F$4=6,IF(V36=1,$F$39+InpC!$F$118,0),IF(V36=1,$F$39,0))</f>
        <v>0</v>
      </c>
      <c r="X39" s="515">
        <f>IF(InpC!$F$4=6,IF(W36=1,$F$39+InpC!$F$118,0),IF(W36=1,$F$39,0))</f>
        <v>0</v>
      </c>
      <c r="Y39" s="515">
        <f>IF(InpC!$F$4=6,IF(X36=1,$F$39+InpC!$F$118,0),IF(X36=1,$F$39,0))</f>
        <v>0</v>
      </c>
      <c r="Z39" s="515">
        <f>IF(InpC!$F$4=6,IF(Y36=1,$F$39+InpC!$F$118,0),IF(Y36=1,$F$39,0))</f>
        <v>0</v>
      </c>
      <c r="AA39" s="515">
        <f>IF(InpC!$F$4=6,IF(Z36=1,$F$39+InpC!$F$118,0),IF(Z36=1,$F$39,0))</f>
        <v>0</v>
      </c>
      <c r="AB39" s="515">
        <f>IF(InpC!$F$4=6,IF(AA36=1,$F$39+InpC!$F$118,0),IF(AA36=1,$F$39,0))</f>
        <v>0</v>
      </c>
      <c r="AC39" s="515">
        <f>IF(InpC!$F$4=6,IF(AB36=1,$F$39+InpC!$F$118,0),IF(AB36=1,$F$39,0))</f>
        <v>0</v>
      </c>
      <c r="AD39" s="515">
        <f>IF(InpC!$F$4=6,IF(AC36=1,$F$39+InpC!$F$118,0),IF(AC36=1,$F$39,0))</f>
        <v>0</v>
      </c>
      <c r="AE39" s="515">
        <f>IF(InpC!$F$4=6,IF(AD36=1,$F$39+InpC!$F$118,0),IF(AD36=1,$F$39,0))</f>
        <v>0</v>
      </c>
      <c r="AF39" s="515">
        <f>IF(InpC!$F$4=6,IF(AE36=1,$F$39+InpC!$F$118,0),IF(AE36=1,$F$39,0))</f>
        <v>0</v>
      </c>
      <c r="AG39" s="515">
        <f>IF(InpC!$F$4=6,IF(AF36=1,$F$39+InpC!$F$118,0),IF(AF36=1,$F$39,0))</f>
        <v>0</v>
      </c>
      <c r="AH39" s="515">
        <f>IF(InpC!$F$4=6,IF(AG36=1,$F$39+InpC!$F$118,0),IF(AG36=1,$F$39,0))</f>
        <v>0</v>
      </c>
      <c r="AI39" s="515">
        <f>IF(InpC!$F$4=6,IF(AH36=1,$F$39+InpC!$F$118,0),IF(AH36=1,$F$39,0))</f>
        <v>0</v>
      </c>
      <c r="AJ39" s="515">
        <f>IF(InpC!$F$4=6,IF(AI36=1,$F$39+InpC!$F$118,0),IF(AI36=1,$F$39,0))</f>
        <v>0</v>
      </c>
      <c r="AK39" s="515">
        <f>IF(InpC!$F$4=6,IF(AJ36=1,$F$39+InpC!$F$118,0),IF(AJ36=1,$F$39,0))</f>
        <v>0</v>
      </c>
      <c r="AL39" s="515">
        <f>IF(InpC!$F$4=6,IF(AK36=1,$F$39+InpC!$F$118,0),IF(AK36=1,$F$39,0))</f>
        <v>0</v>
      </c>
      <c r="AM39" s="515">
        <f>IF(InpC!$F$4=6,IF(AL36=1,$F$39+InpC!$F$118,0),IF(AL36=1,$F$39,0))</f>
        <v>0</v>
      </c>
      <c r="AN39" s="515">
        <f>IF(InpC!$F$4=6,IF(AM36=1,$F$39+InpC!$F$118,0),IF(AM36=1,$F$39,0))</f>
        <v>0</v>
      </c>
      <c r="AO39" s="515">
        <f>IF(InpC!$F$4=6,IF(AN36=1,$F$39+InpC!$F$118,0),IF(AN36=1,$F$39,0))</f>
        <v>0</v>
      </c>
      <c r="AP39" s="515">
        <f>IF(InpC!$F$4=6,IF(AO36=1,$F$39+InpC!$F$118,0),IF(AO36=1,$F$39,0))</f>
        <v>0</v>
      </c>
      <c r="AQ39" s="515">
        <f>IF(InpC!$F$4=6,IF(AP36=1,$F$39+InpC!$F$118,0),IF(AP36=1,$F$39,0))</f>
        <v>0</v>
      </c>
      <c r="AR39" s="515">
        <f>IF(InpC!$F$4=6,IF(AQ36=1,$F$39+InpC!$F$118,0),IF(AQ36=1,$F$39,0))</f>
        <v>0</v>
      </c>
      <c r="AS39" s="515">
        <f>IF(InpC!$F$4=6,IF(AR36=1,$F$39+InpC!$F$118,0),IF(AR36=1,$F$39,0))</f>
        <v>0</v>
      </c>
      <c r="AT39" s="515">
        <f>IF(InpC!$F$4=6,IF(AS36=1,$F$39+InpC!$F$118,0),IF(AS36=1,$F$39,0))</f>
        <v>0</v>
      </c>
      <c r="AU39" s="515">
        <f>IF(InpC!$F$4=6,IF(AT36=1,$F$39+InpC!$F$118,0),IF(AT36=1,$F$39,0))</f>
        <v>0</v>
      </c>
      <c r="AV39" s="515">
        <f>IF(InpC!$F$4=6,IF(AU36=1,$F$39+InpC!$F$118,0),IF(AU36=1,$F$39,0))</f>
        <v>0</v>
      </c>
      <c r="AW39" s="515">
        <f>IF(InpC!$F$4=6,IF(AV36=1,$F$39+InpC!$F$118,0),IF(AV36=1,$F$39,0))</f>
        <v>0</v>
      </c>
      <c r="AX39" s="515">
        <f>IF(InpC!$F$4=6,IF(AW36=1,$F$39+InpC!$F$118,0),IF(AW36=1,$F$39,0))</f>
        <v>0</v>
      </c>
      <c r="AY39" s="515">
        <f>IF(InpC!$F$4=6,IF(AX36=1,$F$39+InpC!$F$118,0),IF(AX36=1,$F$39,0))</f>
        <v>0</v>
      </c>
      <c r="AZ39" s="515">
        <f>IF(InpC!$F$4=6,IF(AY36=1,$F$39+InpC!$F$118,0),IF(AY36=1,$F$39,0))</f>
        <v>0</v>
      </c>
      <c r="BA39" s="515">
        <f>IF(InpC!$F$4=6,IF(AZ36=1,$F$39+InpC!$F$118,0),IF(AZ36=1,$F$39,0))</f>
        <v>0</v>
      </c>
      <c r="BB39" s="515">
        <f>IF(InpC!$F$4=6,IF(BA36=1,$F$39+InpC!$F$118,0),IF(BA36=1,$F$39,0))</f>
        <v>0</v>
      </c>
      <c r="BC39" s="515">
        <f>IF(InpC!$F$4=6,IF(BB36=1,$F$39+InpC!$F$118,0),IF(BB36=1,$F$39,0))</f>
        <v>0</v>
      </c>
      <c r="BD39" s="515">
        <f>IF(InpC!$F$4=6,IF(BC36=1,$F$39+InpC!$F$118,0),IF(BC36=1,$F$39,0))</f>
        <v>0</v>
      </c>
      <c r="BE39" s="515">
        <f>IF(InpC!$F$4=6,IF(BD36=1,$F$39+InpC!$F$118,0),IF(BD36=1,$F$39,0))</f>
        <v>0</v>
      </c>
      <c r="BF39" s="515">
        <f>IF(InpC!$F$4=6,IF(BE36=1,$F$39+InpC!$F$118,0),IF(BE36=1,$F$39,0))</f>
        <v>0</v>
      </c>
      <c r="BG39" s="515">
        <f>IF(InpC!$F$4=6,IF(BF36=1,$F$39+InpC!$F$118,0),IF(BF36=1,$F$39,0))</f>
        <v>0</v>
      </c>
      <c r="BH39" s="515">
        <f>IF(InpC!$F$4=6,IF(BG36=1,$F$39+InpC!$F$118,0),IF(BG36=1,$F$39,0))</f>
        <v>0</v>
      </c>
      <c r="BI39" s="515">
        <f>IF(InpC!$F$4=6,IF(BH36=1,$F$39+InpC!$F$118,0),IF(BH36=1,$F$39,0))</f>
        <v>0</v>
      </c>
      <c r="BJ39" s="515">
        <f>IF(InpC!$F$4=6,IF(BI36=1,$F$39+InpC!$F$118,0),IF(BI36=1,$F$39,0))</f>
        <v>0</v>
      </c>
      <c r="BK39" s="515">
        <f>IF(InpC!$F$4=6,IF(BJ36=1,$F$39+InpC!$F$118,0),IF(BJ36=1,$F$39,0))</f>
        <v>0</v>
      </c>
      <c r="BL39" s="515">
        <f>IF(InpC!$F$4=6,IF(BK36=1,$F$39+InpC!$F$118,0),IF(BK36=1,$F$39,0))</f>
        <v>0</v>
      </c>
      <c r="BM39" s="515">
        <f>IF(InpC!$F$4=6,IF(BL36=1,$F$39+InpC!$F$118,0),IF(BL36=1,$F$39,0))</f>
        <v>0</v>
      </c>
      <c r="BN39" s="515">
        <f>IF(InpC!$F$4=6,IF(BM36=1,$F$39+InpC!$F$118,0),IF(BM36=1,$F$39,0))</f>
        <v>0</v>
      </c>
      <c r="BO39" s="515">
        <f>IF(InpC!$F$4=6,IF(BN36=1,$F$39+InpC!$F$118,0),IF(BN36=1,$F$39,0))</f>
        <v>0</v>
      </c>
      <c r="BP39" s="515">
        <f>IF(InpC!$F$4=6,IF(BO36=1,$F$39+InpC!$F$118,0),IF(BO36=1,$F$39,0))</f>
        <v>0</v>
      </c>
      <c r="BQ39" s="515">
        <f>IF(InpC!$F$4=6,IF(BP36=1,$F$39+InpC!$F$118,0),IF(BP36=1,$F$39,0))</f>
        <v>0</v>
      </c>
      <c r="BR39" s="515">
        <f>IF(InpC!$F$4=6,IF(BQ36=1,$F$39+InpC!$F$118,0),IF(BQ36=1,$F$39,0))</f>
        <v>0</v>
      </c>
      <c r="BS39" s="515">
        <f>IF(InpC!$F$4=6,IF(BR36=1,$F$39+InpC!$F$118,0),IF(BR36=1,$F$39,0))</f>
        <v>0</v>
      </c>
      <c r="BT39" s="515">
        <f>IF(InpC!$F$4=6,IF(BS36=1,$F$39+InpC!$F$118,0),IF(BS36=1,$F$39,0))</f>
        <v>0</v>
      </c>
      <c r="BU39" s="515">
        <f>IF(InpC!$F$4=6,IF(BT36=1,$F$39+InpC!$F$118,0),IF(BT36=1,$F$39,0))</f>
        <v>0</v>
      </c>
      <c r="BV39" s="515">
        <f>IF(InpC!$F$4=6,IF(BU36=1,$F$39+InpC!$F$118,0),IF(BU36=1,$F$39,0))</f>
        <v>0</v>
      </c>
      <c r="BW39" s="515">
        <f>IF(InpC!$F$4=6,IF(BV36=1,$F$39+InpC!$F$118,0),IF(BV36=1,$F$39,0))</f>
        <v>0</v>
      </c>
      <c r="BX39" s="515">
        <f>IF(InpC!$F$4=6,IF(BW36=1,$F$39+InpC!$F$118,0),IF(BW36=1,$F$39,0))</f>
        <v>0</v>
      </c>
      <c r="BY39" s="515">
        <f>IF(InpC!$F$4=6,IF(BX36=1,$F$39+InpC!$F$118,0),IF(BX36=1,$F$39,0))</f>
        <v>0</v>
      </c>
      <c r="BZ39" s="515">
        <f>IF(InpC!$F$4=6,IF(BY36=1,$F$39+InpC!$F$118,0),IF(BY36=1,$F$39,0))</f>
        <v>0</v>
      </c>
      <c r="CA39" s="515">
        <f>IF(InpC!$F$4=6,IF(BZ36=1,$F$39+InpC!$F$118,0),IF(BZ36=1,$F$39,0))</f>
        <v>0</v>
      </c>
      <c r="CB39" s="515">
        <f>IF(InpC!$F$4=6,IF(CA36=1,$F$39+InpC!$F$118,0),IF(CA36=1,$F$39,0))</f>
        <v>0</v>
      </c>
      <c r="CC39" s="515">
        <f>IF(InpC!$F$4=6,IF(CB36=1,$F$39+InpC!$F$118,0),IF(CB36=1,$F$39,0))</f>
        <v>0</v>
      </c>
      <c r="CD39" s="515">
        <f>IF(InpC!$F$4=6,IF(CC36=1,$F$39+InpC!$F$118,0),IF(CC36=1,$F$39,0))</f>
        <v>0</v>
      </c>
      <c r="CE39" s="515">
        <f>IF(InpC!$F$4=6,IF(CD36=1,$F$39+InpC!$F$118,0),IF(CD36=1,$F$39,0))</f>
        <v>0</v>
      </c>
      <c r="CF39" s="515">
        <f>IF(InpC!$F$4=6,IF(CE36=1,$F$39+InpC!$F$118,0),IF(CE36=1,$F$39,0))</f>
        <v>0</v>
      </c>
      <c r="CG39" s="515">
        <f>IF(InpC!$F$4=6,IF(CF36=1,$F$39+InpC!$F$118,0),IF(CF36=1,$F$39,0))</f>
        <v>0</v>
      </c>
      <c r="CH39" s="515">
        <f>IF(InpC!$F$4=6,IF(CG36=1,$F$39+InpC!$F$118,0),IF(CG36=1,$F$39,0))</f>
        <v>0</v>
      </c>
      <c r="CI39" s="515">
        <f>IF(InpC!$F$4=6,IF(CH36=1,$F$39+InpC!$F$118,0),IF(CH36=1,$F$39,0))</f>
        <v>0</v>
      </c>
      <c r="CJ39" s="515">
        <f>IF(InpC!$F$4=6,IF(CI36=1,$F$39+InpC!$F$118,0),IF(CI36=1,$F$39,0))</f>
        <v>0</v>
      </c>
      <c r="CK39" s="515">
        <f>IF(InpC!$F$4=6,IF(CJ36=1,$F$39+InpC!$F$118,0),IF(CJ36=1,$F$39,0))</f>
        <v>0</v>
      </c>
      <c r="CL39" s="515">
        <f>IF(InpC!$F$4=6,IF(CK36=1,$F$39+InpC!$F$118,0),IF(CK36=1,$F$39,0))</f>
        <v>0</v>
      </c>
      <c r="CM39" s="515">
        <f>IF(InpC!$F$4=6,IF(CL36=1,$F$39+InpC!$F$118,0),IF(CL36=1,$F$39,0))</f>
        <v>0</v>
      </c>
      <c r="CN39" s="515">
        <f>IF(InpC!$F$4=6,IF(CM36=1,$F$39+InpC!$F$118,0),IF(CM36=1,$F$39,0))</f>
        <v>0</v>
      </c>
      <c r="CO39" s="515">
        <f>IF(InpC!$F$4=6,IF(CN36=1,$F$39+InpC!$F$118,0),IF(CN36=1,$F$39,0))</f>
        <v>0</v>
      </c>
      <c r="CP39" s="515">
        <f>IF(InpC!$F$4=6,IF(CO36=1,$F$39+InpC!$F$118,0),IF(CO36=1,$F$39,0))</f>
        <v>0</v>
      </c>
      <c r="CQ39" s="515">
        <f>IF(InpC!$F$4=6,IF(CP36=1,$F$39+InpC!$F$118,0),IF(CP36=1,$F$39,0))</f>
        <v>0</v>
      </c>
      <c r="CR39" s="515">
        <f>IF(InpC!$F$4=6,IF(CQ36=1,$F$39+InpC!$F$118,0),IF(CQ36=1,$F$39,0))</f>
        <v>0</v>
      </c>
      <c r="CS39" s="515">
        <f>IF(InpC!$F$4=6,IF(CR36=1,$F$39+InpC!$F$118,0),IF(CR36=1,$F$39,0))</f>
        <v>0</v>
      </c>
      <c r="CT39" s="515">
        <f>IF(InpC!$F$4=6,IF(CS36=1,$F$39+InpC!$F$118,0),IF(CS36=1,$F$39,0))</f>
        <v>0</v>
      </c>
      <c r="CU39" s="515">
        <f>IF(InpC!$F$4=6,IF(CT36=1,$F$39+InpC!$F$118,0),IF(CT36=1,$F$39,0))</f>
        <v>0</v>
      </c>
      <c r="CV39" s="515">
        <f>IF(InpC!$F$4=6,IF(CU36=1,$F$39+InpC!$F$118,0),IF(CU36=1,$F$39,0))</f>
        <v>0</v>
      </c>
      <c r="CW39" s="515">
        <f>IF(InpC!$F$4=6,IF(CV36=1,$F$39+InpC!$F$118,0),IF(CV36=1,$F$39,0))</f>
        <v>0</v>
      </c>
      <c r="CX39" s="515">
        <f>IF(InpC!$F$4=6,IF(CW36=1,$F$39+InpC!$F$118,0),IF(CW36=1,$F$39,0))</f>
        <v>0</v>
      </c>
      <c r="CY39" s="515">
        <f>IF(InpC!$F$4=6,IF(CX36=1,$F$39+InpC!$F$118,0),IF(CX36=1,$F$39,0))</f>
        <v>0</v>
      </c>
      <c r="CZ39" s="515">
        <f>IF(InpC!$F$4=6,IF(CY36=1,$F$39+InpC!$F$118,0),IF(CY36=1,$F$39,0))</f>
        <v>0</v>
      </c>
      <c r="DA39" s="515">
        <f>IF(InpC!$F$4=6,IF(CZ36=1,$F$39+InpC!$F$118,0),IF(CZ36=1,$F$39,0))</f>
        <v>0</v>
      </c>
      <c r="DB39" s="515">
        <f>IF(InpC!$F$4=6,IF(DA36=1,$F$39+InpC!$F$118,0),IF(DA36=1,$F$39,0))</f>
        <v>0</v>
      </c>
      <c r="DC39" s="515">
        <f>IF(InpC!$F$4=6,IF(DB36=1,$F$39+InpC!$F$118,0),IF(DB36=1,$F$39,0))</f>
        <v>0</v>
      </c>
      <c r="DD39" s="515">
        <f>IF(InpC!$F$4=6,IF(DC36=1,$F$39+InpC!$F$118,0),IF(DC36=1,$F$39,0))</f>
        <v>0</v>
      </c>
      <c r="DE39" s="515">
        <f>IF(InpC!$F$4=6,IF(DD36=1,$F$39+InpC!$F$118,0),IF(DD36=1,$F$39,0))</f>
        <v>0</v>
      </c>
      <c r="DF39" s="515">
        <f>IF(InpC!$F$4=6,IF(DE36=1,$F$39+InpC!$F$118,0),IF(DE36=1,$F$39,0))</f>
        <v>0</v>
      </c>
      <c r="DG39" s="515">
        <f>IF(InpC!$F$4=6,IF(DF36=1,$F$39+InpC!$F$118,0),IF(DF36=1,$F$39,0))</f>
        <v>0</v>
      </c>
      <c r="DH39" s="515">
        <f>IF(InpC!$F$4=6,IF(DG36=1,$F$39+InpC!$F$118,0),IF(DG36=1,$F$39,0))</f>
        <v>0</v>
      </c>
      <c r="DI39" s="515">
        <f>IF(InpC!$F$4=6,IF(DH36=1,$F$39+InpC!$F$118,0),IF(DH36=1,$F$39,0))</f>
        <v>0</v>
      </c>
      <c r="DJ39" s="515">
        <f>IF(InpC!$F$4=6,IF(DI36=1,$F$39+InpC!$F$118,0),IF(DI36=1,$F$39,0))</f>
        <v>0</v>
      </c>
      <c r="DK39" s="515">
        <f>IF(InpC!$F$4=6,IF(DJ36=1,$F$39+InpC!$F$118,0),IF(DJ36=1,$F$39,0))</f>
        <v>0</v>
      </c>
      <c r="DL39" s="515">
        <f>IF(InpC!$F$4=6,IF(DK36=1,$F$39+InpC!$F$118,0),IF(DK36=1,$F$39,0))</f>
        <v>0</v>
      </c>
      <c r="DM39" s="515">
        <f>IF(InpC!$F$4=6,IF(DL36=1,$F$39+InpC!$F$118,0),IF(DL36=1,$F$39,0))</f>
        <v>0</v>
      </c>
      <c r="DN39" s="515">
        <f>IF(InpC!$F$4=6,IF(DM36=1,$F$39+InpC!$F$118,0),IF(DM36=1,$F$39,0))</f>
        <v>0</v>
      </c>
      <c r="DO39" s="515">
        <f>IF(InpC!$F$4=6,IF(DN36=1,$F$39+InpC!$F$118,0),IF(DN36=1,$F$39,0))</f>
        <v>0</v>
      </c>
      <c r="DP39" s="515">
        <f>IF(InpC!$F$4=6,IF(DO36=1,$F$39+InpC!$F$118,0),IF(DO36=1,$F$39,0))</f>
        <v>0</v>
      </c>
      <c r="DQ39" s="515">
        <f>IF(InpC!$F$4=6,IF(DP36=1,$F$39+InpC!$F$118,0),IF(DP36=1,$F$39,0))</f>
        <v>0</v>
      </c>
      <c r="DR39" s="515">
        <f>IF(InpC!$F$4=6,IF(DQ36=1,$F$39+InpC!$F$118,0),IF(DQ36=1,$F$39,0))</f>
        <v>0</v>
      </c>
      <c r="DS39" s="515">
        <f>IF(InpC!$F$4=6,IF(DR36=1,$F$39+InpC!$F$118,0),IF(DR36=1,$F$39,0))</f>
        <v>0</v>
      </c>
      <c r="DT39" s="515">
        <f>IF(InpC!$F$4=6,IF(DS36=1,$F$39+InpC!$F$118,0),IF(DS36=1,$F$39,0))</f>
        <v>0</v>
      </c>
      <c r="DU39" s="515">
        <f>IF(InpC!$F$4=6,IF(DT36=1,$F$39+InpC!$F$118,0),IF(DT36=1,$F$39,0))</f>
        <v>0</v>
      </c>
      <c r="DV39" s="515">
        <f>IF(InpC!$F$4=6,IF(DU36=1,$F$39+InpC!$F$118,0),IF(DU36=1,$F$39,0))</f>
        <v>0</v>
      </c>
      <c r="DW39" s="515">
        <f>IF(InpC!$F$4=6,IF(DV36=1,$F$39+InpC!$F$118,0),IF(DV36=1,$F$39,0))</f>
        <v>0</v>
      </c>
      <c r="DX39" s="515">
        <f>IF(InpC!$F$4=6,IF(DW36=1,$F$39+InpC!$F$118,0),IF(DW36=1,$F$39,0))</f>
        <v>0</v>
      </c>
      <c r="DY39" s="515">
        <f>IF(InpC!$F$4=6,IF(DX36=1,$F$39+InpC!$F$118,0),IF(DX36=1,$F$39,0))</f>
        <v>0</v>
      </c>
      <c r="DZ39" s="515">
        <f>IF(InpC!$F$4=6,IF(DY36=1,$F$39+InpC!$F$118,0),IF(DY36=1,$F$39,0))</f>
        <v>0</v>
      </c>
      <c r="EA39" s="515">
        <f>IF(InpC!$F$4=6,IF(DZ36=1,$F$39+InpC!$F$118,0),IF(DZ36=1,$F$39,0))</f>
        <v>0</v>
      </c>
      <c r="EB39" s="515">
        <f>IF(InpC!$F$4=6,IF(EA36=1,$F$39+InpC!$F$118,0),IF(EA36=1,$F$39,0))</f>
        <v>0</v>
      </c>
      <c r="EC39" s="515">
        <f>IF(InpC!$F$4=6,IF(EB36=1,$F$39+InpC!$F$118,0),IF(EB36=1,$F$39,0))</f>
        <v>0</v>
      </c>
      <c r="ED39" s="515">
        <f>IF(InpC!$F$4=6,IF(EC36=1,$F$39+InpC!$F$118,0),IF(EC36=1,$F$39,0))</f>
        <v>0</v>
      </c>
      <c r="EE39" s="515">
        <f>IF(InpC!$F$4=6,IF(ED36=1,$F$39+InpC!$F$118,0),IF(ED36=1,$F$39,0))</f>
        <v>0</v>
      </c>
      <c r="EF39" s="515">
        <f>IF(InpC!$F$4=6,IF(EE36=1,$F$39+InpC!$F$118,0),IF(EE36=1,$F$39,0))</f>
        <v>0</v>
      </c>
      <c r="EG39" s="515">
        <f>IF(InpC!$F$4=6,IF(EF36=1,$F$39+InpC!$F$118,0),IF(EF36=1,$F$39,0))</f>
        <v>0</v>
      </c>
      <c r="EH39" s="515">
        <f>IF(InpC!$F$4=6,IF(EG36=1,$F$39+InpC!$F$118,0),IF(EG36=1,$F$39,0))</f>
        <v>0</v>
      </c>
      <c r="EI39" s="515">
        <f>IF(InpC!$F$4=6,IF(EH36=1,$F$39+InpC!$F$118,0),IF(EH36=1,$F$39,0))</f>
        <v>0</v>
      </c>
      <c r="EJ39" s="515">
        <f>IF(InpC!$F$4=6,IF(EI36=1,$F$39+InpC!$F$118,0),IF(EI36=1,$F$39,0))</f>
        <v>0</v>
      </c>
      <c r="EK39" s="515">
        <f>IF(InpC!$F$4=6,IF(EJ36=1,$F$39+InpC!$F$118,0),IF(EJ36=1,$F$39,0))</f>
        <v>0</v>
      </c>
      <c r="EL39" s="515">
        <f>IF(InpC!$F$4=6,IF(EK36=1,$F$39+InpC!$F$118,0),IF(EK36=1,$F$39,0))</f>
        <v>0</v>
      </c>
      <c r="EM39" s="515">
        <f>IF(InpC!$F$4=6,IF(EL36=1,$F$39+InpC!$F$118,0),IF(EL36=1,$F$39,0))</f>
        <v>0</v>
      </c>
      <c r="EN39" s="515">
        <f>IF(InpC!$F$4=6,IF(EM36=1,$F$39+InpC!$F$118,0),IF(EM36=1,$F$39,0))</f>
        <v>0</v>
      </c>
      <c r="EO39" s="515">
        <f>IF(InpC!$F$4=6,IF(EN36=1,$F$39+InpC!$F$118,0),IF(EN36=1,$F$39,0))</f>
        <v>0</v>
      </c>
      <c r="EP39" s="515">
        <f>IF(InpC!$F$4=6,IF(EO36=1,$F$39+InpC!$F$118,0),IF(EO36=1,$F$39,0))</f>
        <v>0</v>
      </c>
      <c r="EQ39" s="515">
        <f>IF(InpC!$F$4=6,IF(EP36=1,$F$39+InpC!$F$118,0),IF(EP36=1,$F$39,0))</f>
        <v>0</v>
      </c>
      <c r="ER39" s="515">
        <f>IF(InpC!$F$4=6,IF(EQ36=1,$F$39+InpC!$F$118,0),IF(EQ36=1,$F$39,0))</f>
        <v>0</v>
      </c>
      <c r="ES39" s="515">
        <f>IF(InpC!$F$4=6,IF(ER36=1,$F$39+InpC!$F$118,0),IF(ER36=1,$F$39,0))</f>
        <v>0</v>
      </c>
      <c r="ET39" s="515">
        <f>IF(InpC!$F$4=6,IF(ES36=1,$F$39+InpC!$F$118,0),IF(ES36=1,$F$39,0))</f>
        <v>0</v>
      </c>
      <c r="EU39" s="515">
        <f>IF(InpC!$F$4=6,IF(ET36=1,$F$39+InpC!$F$118,0),IF(ET36=1,$F$39,0))</f>
        <v>0</v>
      </c>
      <c r="EV39" s="515">
        <f>IF(InpC!$F$4=6,IF(EU36=1,$F$39+InpC!$F$118,0),IF(EU36=1,$F$39,0))</f>
        <v>0</v>
      </c>
      <c r="EW39" s="515">
        <f>IF(InpC!$F$4=6,IF(EV36=1,$F$39+InpC!$F$118,0),IF(EV36=1,$F$39,0))</f>
        <v>0</v>
      </c>
      <c r="EX39" s="515">
        <f>IF(InpC!$F$4=6,IF(EW36=1,$F$39+InpC!$F$118,0),IF(EW36=1,$F$39,0))</f>
        <v>0</v>
      </c>
      <c r="EY39" s="515">
        <f>IF(InpC!$F$4=6,IF(EX36=1,$F$39+InpC!$F$118,0),IF(EX36=1,$F$39,0))</f>
        <v>0</v>
      </c>
      <c r="EZ39" s="515">
        <f>IF(InpC!$F$4=6,IF(EY36=1,$F$39+InpC!$F$118,0),IF(EY36=1,$F$39,0))</f>
        <v>0</v>
      </c>
      <c r="FA39" s="515">
        <f>IF(InpC!$F$4=6,IF(EZ36=1,$F$39+InpC!$F$118,0),IF(EZ36=1,$F$39,0))</f>
        <v>0</v>
      </c>
      <c r="FB39" s="515">
        <f>IF(InpC!$F$4=6,IF(FA36=1,$F$39+InpC!$F$118,0),IF(FA36=1,$F$39,0))</f>
        <v>0</v>
      </c>
      <c r="FC39" s="515">
        <f>IF(InpC!$F$4=6,IF(FB36=1,$F$39+InpC!$F$118,0),IF(FB36=1,$F$39,0))</f>
        <v>0</v>
      </c>
      <c r="FD39" s="515">
        <f>IF(InpC!$F$4=6,IF(FC36=1,$F$39+InpC!$F$118,0),IF(FC36=1,$F$39,0))</f>
        <v>0</v>
      </c>
      <c r="FE39" s="515">
        <f>IF(InpC!$F$4=6,IF(FD36=1,$F$39+InpC!$F$118,0),IF(FD36=1,$F$39,0))</f>
        <v>0</v>
      </c>
      <c r="FF39" s="515">
        <f>IF(InpC!$F$4=6,IF(FE36=1,$F$39+InpC!$F$118,0),IF(FE36=1,$F$39,0))</f>
        <v>0</v>
      </c>
      <c r="FG39" s="515">
        <f>IF(InpC!$F$4=6,IF(FF36=1,$F$39+InpC!$F$118,0),IF(FF36=1,$F$39,0))</f>
        <v>0</v>
      </c>
      <c r="FH39" s="515">
        <f>IF(InpC!$F$4=6,IF(FG36=1,$F$39+InpC!$F$118,0),IF(FG36=1,$F$39,0))</f>
        <v>0</v>
      </c>
      <c r="FI39" s="515">
        <f>IF(InpC!$F$4=6,IF(FH36=1,$F$39+InpC!$F$118,0),IF(FH36=1,$F$39,0))</f>
        <v>0</v>
      </c>
      <c r="FJ39" s="515">
        <f>IF(InpC!$F$4=6,IF(FI36=1,$F$39+InpC!$F$118,0),IF(FI36=1,$F$39,0))</f>
        <v>0</v>
      </c>
      <c r="FK39" s="515">
        <f>IF(InpC!$F$4=6,IF(FJ36=1,$F$39+InpC!$F$118,0),IF(FJ36=1,$F$39,0))</f>
        <v>0</v>
      </c>
      <c r="FL39" s="515">
        <f>IF(InpC!$F$4=6,IF(FK36=1,$F$39+InpC!$F$118,0),IF(FK36=1,$F$39,0))</f>
        <v>0</v>
      </c>
      <c r="FM39" s="515">
        <f>IF(InpC!$F$4=6,IF(FL36=1,$F$39+InpC!$F$118,0),IF(FL36=1,$F$39,0))</f>
        <v>0</v>
      </c>
      <c r="FN39" s="515">
        <f>IF(InpC!$F$4=6,IF(FM36=1,$F$39+InpC!$F$118,0),IF(FM36=1,$F$39,0))</f>
        <v>0</v>
      </c>
      <c r="FO39" s="515">
        <f>IF(InpC!$F$4=6,IF(FN36=1,$F$39+InpC!$F$118,0),IF(FN36=1,$F$39,0))</f>
        <v>0</v>
      </c>
      <c r="FP39" s="515">
        <f>IF(InpC!$F$4=6,IF(FO36=1,$F$39+InpC!$F$118,0),IF(FO36=1,$F$39,0))</f>
        <v>0</v>
      </c>
      <c r="FQ39" s="515">
        <f>IF(InpC!$F$4=6,IF(FP36=1,$F$39+InpC!$F$118,0),IF(FP36=1,$F$39,0))</f>
        <v>0</v>
      </c>
      <c r="FR39" s="515">
        <f>IF(InpC!$F$4=6,IF(FQ36=1,$F$39+InpC!$F$118,0),IF(FQ36=1,$F$39,0))</f>
        <v>0</v>
      </c>
      <c r="FS39" s="515">
        <f>IF(InpC!$F$4=6,IF(FR36=1,$F$39+InpC!$F$118,0),IF(FR36=1,$F$39,0))</f>
        <v>0</v>
      </c>
      <c r="FT39" s="515">
        <f>IF(InpC!$F$4=6,IF(FS36=1,$F$39+InpC!$F$118,0),IF(FS36=1,$F$39,0))</f>
        <v>0</v>
      </c>
      <c r="FU39" s="515">
        <f>IF(InpC!$F$4=6,IF(FT36=1,$F$39+InpC!$F$118,0),IF(FT36=1,$F$39,0))</f>
        <v>0</v>
      </c>
      <c r="FV39" s="515">
        <f>IF(InpC!$F$4=6,IF(FU36=1,$F$39+InpC!$F$118,0),IF(FU36=1,$F$39,0))</f>
        <v>0</v>
      </c>
      <c r="FW39" s="515">
        <f>IF(InpC!$F$4=6,IF(FV36=1,$F$39+InpC!$F$118,0),IF(FV36=1,$F$39,0))</f>
        <v>0</v>
      </c>
      <c r="FX39" s="515">
        <f>IF(InpC!$F$4=6,IF(FW36=1,$F$39+InpC!$F$118,0),IF(FW36=1,$F$39,0))</f>
        <v>0</v>
      </c>
      <c r="FY39" s="515">
        <f>IF(InpC!$F$4=6,IF(FX36=1,$F$39+InpC!$F$118,0),IF(FX36=1,$F$39,0))</f>
        <v>0</v>
      </c>
      <c r="FZ39" s="515">
        <f>IF(InpC!$F$4=6,IF(FY36=1,$F$39+InpC!$F$118,0),IF(FY36=1,$F$39,0))</f>
        <v>0</v>
      </c>
      <c r="GA39" s="515">
        <f>IF(InpC!$F$4=6,IF(FZ36=1,$F$39+InpC!$F$118,0),IF(FZ36=1,$F$39,0))</f>
        <v>0</v>
      </c>
      <c r="GB39" s="515">
        <f>IF(InpC!$F$4=6,IF(GA36=1,$F$39+InpC!$F$118,0),IF(GA36=1,$F$39,0))</f>
        <v>0</v>
      </c>
      <c r="GC39" s="515">
        <f>IF(InpC!$F$4=6,IF(GB36=1,$F$39+InpC!$F$118,0),IF(GB36=1,$F$39,0))</f>
        <v>0</v>
      </c>
      <c r="GD39" s="515">
        <f>IF(InpC!$F$4=6,IF(GC36=1,$F$39+InpC!$F$118,0),IF(GC36=1,$F$39,0))</f>
        <v>0</v>
      </c>
      <c r="GE39" s="515">
        <f>IF(InpC!$F$4=6,IF(GD36=1,$F$39+InpC!$F$118,0),IF(GD36=1,$F$39,0))</f>
        <v>0</v>
      </c>
      <c r="GF39" s="515">
        <f>IF(InpC!$F$4=6,IF(GE36=1,$F$39+InpC!$F$118,0),IF(GE36=1,$F$39,0))</f>
        <v>0</v>
      </c>
      <c r="GG39" s="515">
        <f>IF(InpC!$F$4=6,IF(GF36=1,$F$39+InpC!$F$118,0),IF(GF36=1,$F$39,0))</f>
        <v>0</v>
      </c>
      <c r="GH39" s="515">
        <f>IF(InpC!$F$4=6,IF(GG36=1,$F$39+InpC!$F$118,0),IF(GG36=1,$F$39,0))</f>
        <v>0</v>
      </c>
      <c r="GI39" s="515">
        <f>IF(InpC!$F$4=6,IF(GH36=1,$F$39+InpC!$F$118,0),IF(GH36=1,$F$39,0))</f>
        <v>0</v>
      </c>
      <c r="GJ39" s="515">
        <f>IF(InpC!$F$4=6,IF(GI36=1,$F$39+InpC!$F$118,0),IF(GI36=1,$F$39,0))</f>
        <v>0</v>
      </c>
    </row>
    <row r="40" spans="1:16384" x14ac:dyDescent="0.25">
      <c r="A40" s="317"/>
      <c r="B40" s="317"/>
      <c r="C40" s="318"/>
      <c r="D40" s="319"/>
      <c r="E40" s="320" t="s">
        <v>667</v>
      </c>
      <c r="F40" s="488">
        <v>0.03</v>
      </c>
      <c r="G40" s="320" t="s">
        <v>118</v>
      </c>
      <c r="H40" s="320"/>
      <c r="I40" s="321"/>
      <c r="J40" s="515">
        <f>IF(InpC!$F$4=6,IF(I36=2,$F$40+InpC!$F$118,0),IF(I36=2,$F$40,0))</f>
        <v>0</v>
      </c>
      <c r="K40" s="515">
        <f>IF(InpC!$F$4=6,IF(J36=2,$F$40+InpC!$F$118,0),IF(J36=2,$F$40,0))</f>
        <v>0</v>
      </c>
      <c r="L40" s="515">
        <f>IF(InpC!$F$4=6,IF(K36=2,$F$40+InpC!$F$118,0),IF(K36=2,$F$40,0))</f>
        <v>0</v>
      </c>
      <c r="M40" s="515">
        <f>IF(InpC!$F$4=6,IF(L36=2,$F$40+InpC!$F$118,0),IF(L36=2,$F$40,0))</f>
        <v>0</v>
      </c>
      <c r="N40" s="515">
        <f>IF(InpC!$F$4=6,IF(M36=2,$F$40+InpC!$F$118,0),IF(M36=2,$F$40,0))</f>
        <v>0</v>
      </c>
      <c r="O40" s="515">
        <f>IF(InpC!$F$4=6,IF(N36=2,$F$40+InpC!$F$118,0),IF(N36=2,$F$40,0))</f>
        <v>0</v>
      </c>
      <c r="P40" s="515">
        <f>IF(InpC!$F$4=6,IF(O36=2,$F$40+InpC!$F$118,0),IF(O36=2,$F$40,0))</f>
        <v>0</v>
      </c>
      <c r="Q40" s="515">
        <f>IF(InpC!$F$4=6,IF(P36=2,$F$40+InpC!$F$118,0),IF(P36=2,$F$40,0))</f>
        <v>0.03</v>
      </c>
      <c r="R40" s="515">
        <f>IF(InpC!$F$4=6,IF(Q36=2,$F$40+InpC!$F$118,0),IF(Q36=2,$F$40,0))</f>
        <v>0.03</v>
      </c>
      <c r="S40" s="515">
        <f>IF(InpC!$F$4=6,IF(R36=2,$F$40+InpC!$F$118,0),IF(R36=2,$F$40,0))</f>
        <v>0.03</v>
      </c>
      <c r="T40" s="515">
        <f>IF(InpC!$F$4=6,IF(S36=2,$F$40+InpC!$F$118,0),IF(S36=2,$F$40,0))</f>
        <v>0.03</v>
      </c>
      <c r="U40" s="515">
        <f>IF(InpC!$F$4=6,IF(T36=2,$F$40+InpC!$F$118,0),IF(T36=2,$F$40,0))</f>
        <v>0.03</v>
      </c>
      <c r="V40" s="515">
        <f>IF(InpC!$F$4=6,IF(U36=2,$F$40+InpC!$F$118,0),IF(U36=2,$F$40,0))</f>
        <v>0.03</v>
      </c>
      <c r="W40" s="515">
        <f>IF(InpC!$F$4=6,IF(V36=2,$F$40+InpC!$F$118,0),IF(V36=2,$F$40,0))</f>
        <v>0.03</v>
      </c>
      <c r="X40" s="515">
        <f>IF(InpC!$F$4=6,IF(W36=2,$F$40+InpC!$F$118,0),IF(W36=2,$F$40,0))</f>
        <v>0.03</v>
      </c>
      <c r="Y40" s="515">
        <f>IF(InpC!$F$4=6,IF(X36=2,$F$40+InpC!$F$118,0),IF(X36=2,$F$40,0))</f>
        <v>0.03</v>
      </c>
      <c r="Z40" s="515">
        <f>IF(InpC!$F$4=6,IF(Y36=2,$F$40+InpC!$F$118,0),IF(Y36=2,$F$40,0))</f>
        <v>0.03</v>
      </c>
      <c r="AA40" s="515">
        <f>IF(InpC!$F$4=6,IF(Z36=2,$F$40+InpC!$F$118,0),IF(Z36=2,$F$40,0))</f>
        <v>0</v>
      </c>
      <c r="AB40" s="515">
        <f>IF(InpC!$F$4=6,IF(AA36=2,$F$40+InpC!$F$118,0),IF(AA36=2,$F$40,0))</f>
        <v>0</v>
      </c>
      <c r="AC40" s="515">
        <f>IF(InpC!$F$4=6,IF(AB36=2,$F$40+InpC!$F$118,0),IF(AB36=2,$F$40,0))</f>
        <v>0</v>
      </c>
      <c r="AD40" s="515">
        <f>IF(InpC!$F$4=6,IF(AC36=2,$F$40+InpC!$F$118,0),IF(AC36=2,$F$40,0))</f>
        <v>0</v>
      </c>
      <c r="AE40" s="515">
        <f>IF(InpC!$F$4=6,IF(AD36=2,$F$40+InpC!$F$118,0),IF(AD36=2,$F$40,0))</f>
        <v>0</v>
      </c>
      <c r="AF40" s="515">
        <f>IF(InpC!$F$4=6,IF(AE36=2,$F$40+InpC!$F$118,0),IF(AE36=2,$F$40,0))</f>
        <v>0</v>
      </c>
      <c r="AG40" s="515">
        <f>IF(InpC!$F$4=6,IF(AF36=2,$F$40+InpC!$F$118,0),IF(AF36=2,$F$40,0))</f>
        <v>0</v>
      </c>
      <c r="AH40" s="515">
        <f>IF(InpC!$F$4=6,IF(AG36=2,$F$40+InpC!$F$118,0),IF(AG36=2,$F$40,0))</f>
        <v>0</v>
      </c>
      <c r="AI40" s="515">
        <f>IF(InpC!$F$4=6,IF(AH36=2,$F$40+InpC!$F$118,0),IF(AH36=2,$F$40,0))</f>
        <v>0</v>
      </c>
      <c r="AJ40" s="515">
        <f>IF(InpC!$F$4=6,IF(AI36=2,$F$40+InpC!$F$118,0),IF(AI36=2,$F$40,0))</f>
        <v>0</v>
      </c>
      <c r="AK40" s="515">
        <f>IF(InpC!$F$4=6,IF(AJ36=2,$F$40+InpC!$F$118,0),IF(AJ36=2,$F$40,0))</f>
        <v>0</v>
      </c>
      <c r="AL40" s="515">
        <f>IF(InpC!$F$4=6,IF(AK36=2,$F$40+InpC!$F$118,0),IF(AK36=2,$F$40,0))</f>
        <v>0</v>
      </c>
      <c r="AM40" s="515">
        <f>IF(InpC!$F$4=6,IF(AL36=2,$F$40+InpC!$F$118,0),IF(AL36=2,$F$40,0))</f>
        <v>0</v>
      </c>
      <c r="AN40" s="515">
        <f>IF(InpC!$F$4=6,IF(AM36=2,$F$40+InpC!$F$118,0),IF(AM36=2,$F$40,0))</f>
        <v>0</v>
      </c>
      <c r="AO40" s="515">
        <f>IF(InpC!$F$4=6,IF(AN36=2,$F$40+InpC!$F$118,0),IF(AN36=2,$F$40,0))</f>
        <v>0</v>
      </c>
      <c r="AP40" s="515">
        <f>IF(InpC!$F$4=6,IF(AO36=2,$F$40+InpC!$F$118,0),IF(AO36=2,$F$40,0))</f>
        <v>0</v>
      </c>
      <c r="AQ40" s="515">
        <f>IF(InpC!$F$4=6,IF(AP36=2,$F$40+InpC!$F$118,0),IF(AP36=2,$F$40,0))</f>
        <v>0</v>
      </c>
      <c r="AR40" s="515">
        <f>IF(InpC!$F$4=6,IF(AQ36=2,$F$40+InpC!$F$118,0),IF(AQ36=2,$F$40,0))</f>
        <v>0</v>
      </c>
      <c r="AS40" s="515">
        <f>IF(InpC!$F$4=6,IF(AR36=2,$F$40+InpC!$F$118,0),IF(AR36=2,$F$40,0))</f>
        <v>0</v>
      </c>
      <c r="AT40" s="515">
        <f>IF(InpC!$F$4=6,IF(AS36=2,$F$40+InpC!$F$118,0),IF(AS36=2,$F$40,0))</f>
        <v>0</v>
      </c>
      <c r="AU40" s="515">
        <f>IF(InpC!$F$4=6,IF(AT36=2,$F$40+InpC!$F$118,0),IF(AT36=2,$F$40,0))</f>
        <v>0</v>
      </c>
      <c r="AV40" s="515">
        <f>IF(InpC!$F$4=6,IF(AU36=2,$F$40+InpC!$F$118,0),IF(AU36=2,$F$40,0))</f>
        <v>0</v>
      </c>
      <c r="AW40" s="515">
        <f>IF(InpC!$F$4=6,IF(AV36=2,$F$40+InpC!$F$118,0),IF(AV36=2,$F$40,0))</f>
        <v>0</v>
      </c>
      <c r="AX40" s="515">
        <f>IF(InpC!$F$4=6,IF(AW36=2,$F$40+InpC!$F$118,0),IF(AW36=2,$F$40,0))</f>
        <v>0</v>
      </c>
      <c r="AY40" s="515">
        <f>IF(InpC!$F$4=6,IF(AX36=2,$F$40+InpC!$F$118,0),IF(AX36=2,$F$40,0))</f>
        <v>0</v>
      </c>
      <c r="AZ40" s="515">
        <f>IF(InpC!$F$4=6,IF(AY36=2,$F$40+InpC!$F$118,0),IF(AY36=2,$F$40,0))</f>
        <v>0</v>
      </c>
      <c r="BA40" s="515">
        <f>IF(InpC!$F$4=6,IF(AZ36=2,$F$40+InpC!$F$118,0),IF(AZ36=2,$F$40,0))</f>
        <v>0</v>
      </c>
      <c r="BB40" s="515">
        <f>IF(InpC!$F$4=6,IF(BA36=2,$F$40+InpC!$F$118,0),IF(BA36=2,$F$40,0))</f>
        <v>0</v>
      </c>
      <c r="BC40" s="515">
        <f>IF(InpC!$F$4=6,IF(BB36=2,$F$40+InpC!$F$118,0),IF(BB36=2,$F$40,0))</f>
        <v>0</v>
      </c>
      <c r="BD40" s="515">
        <f>IF(InpC!$F$4=6,IF(BC36=2,$F$40+InpC!$F$118,0),IF(BC36=2,$F$40,0))</f>
        <v>0</v>
      </c>
      <c r="BE40" s="515">
        <f>IF(InpC!$F$4=6,IF(BD36=2,$F$40+InpC!$F$118,0),IF(BD36=2,$F$40,0))</f>
        <v>0</v>
      </c>
      <c r="BF40" s="515">
        <f>IF(InpC!$F$4=6,IF(BE36=2,$F$40+InpC!$F$118,0),IF(BE36=2,$F$40,0))</f>
        <v>0</v>
      </c>
      <c r="BG40" s="515">
        <f>IF(InpC!$F$4=6,IF(BF36=2,$F$40+InpC!$F$118,0),IF(BF36=2,$F$40,0))</f>
        <v>0</v>
      </c>
      <c r="BH40" s="515">
        <f>IF(InpC!$F$4=6,IF(BG36=2,$F$40+InpC!$F$118,0),IF(BG36=2,$F$40,0))</f>
        <v>0</v>
      </c>
      <c r="BI40" s="515">
        <f>IF(InpC!$F$4=6,IF(BH36=2,$F$40+InpC!$F$118,0),IF(BH36=2,$F$40,0))</f>
        <v>0</v>
      </c>
      <c r="BJ40" s="515">
        <f>IF(InpC!$F$4=6,IF(BI36=2,$F$40+InpC!$F$118,0),IF(BI36=2,$F$40,0))</f>
        <v>0</v>
      </c>
      <c r="BK40" s="515">
        <f>IF(InpC!$F$4=6,IF(BJ36=2,$F$40+InpC!$F$118,0),IF(BJ36=2,$F$40,0))</f>
        <v>0</v>
      </c>
      <c r="BL40" s="515">
        <f>IF(InpC!$F$4=6,IF(BK36=2,$F$40+InpC!$F$118,0),IF(BK36=2,$F$40,0))</f>
        <v>0</v>
      </c>
      <c r="BM40" s="515">
        <f>IF(InpC!$F$4=6,IF(BL36=2,$F$40+InpC!$F$118,0),IF(BL36=2,$F$40,0))</f>
        <v>0</v>
      </c>
      <c r="BN40" s="515">
        <f>IF(InpC!$F$4=6,IF(BM36=2,$F$40+InpC!$F$118,0),IF(BM36=2,$F$40,0))</f>
        <v>0</v>
      </c>
      <c r="BO40" s="515">
        <f>IF(InpC!$F$4=6,IF(BN36=2,$F$40+InpC!$F$118,0),IF(BN36=2,$F$40,0))</f>
        <v>0</v>
      </c>
      <c r="BP40" s="515">
        <f>IF(InpC!$F$4=6,IF(BO36=2,$F$40+InpC!$F$118,0),IF(BO36=2,$F$40,0))</f>
        <v>0</v>
      </c>
      <c r="BQ40" s="515">
        <f>IF(InpC!$F$4=6,IF(BP36=2,$F$40+InpC!$F$118,0),IF(BP36=2,$F$40,0))</f>
        <v>0</v>
      </c>
      <c r="BR40" s="515">
        <f>IF(InpC!$F$4=6,IF(BQ36=2,$F$40+InpC!$F$118,0),IF(BQ36=2,$F$40,0))</f>
        <v>0</v>
      </c>
      <c r="BS40" s="515">
        <f>IF(InpC!$F$4=6,IF(BR36=2,$F$40+InpC!$F$118,0),IF(BR36=2,$F$40,0))</f>
        <v>0</v>
      </c>
      <c r="BT40" s="515">
        <f>IF(InpC!$F$4=6,IF(BS36=2,$F$40+InpC!$F$118,0),IF(BS36=2,$F$40,0))</f>
        <v>0</v>
      </c>
      <c r="BU40" s="515">
        <f>IF(InpC!$F$4=6,IF(BT36=2,$F$40+InpC!$F$118,0),IF(BT36=2,$F$40,0))</f>
        <v>0</v>
      </c>
      <c r="BV40" s="515">
        <f>IF(InpC!$F$4=6,IF(BU36=2,$F$40+InpC!$F$118,0),IF(BU36=2,$F$40,0))</f>
        <v>0</v>
      </c>
      <c r="BW40" s="515">
        <f>IF(InpC!$F$4=6,IF(BV36=2,$F$40+InpC!$F$118,0),IF(BV36=2,$F$40,0))</f>
        <v>0</v>
      </c>
      <c r="BX40" s="515">
        <f>IF(InpC!$F$4=6,IF(BW36=2,$F$40+InpC!$F$118,0),IF(BW36=2,$F$40,0))</f>
        <v>0</v>
      </c>
      <c r="BY40" s="515">
        <f>IF(InpC!$F$4=6,IF(BX36=2,$F$40+InpC!$F$118,0),IF(BX36=2,$F$40,0))</f>
        <v>0</v>
      </c>
      <c r="BZ40" s="515">
        <f>IF(InpC!$F$4=6,IF(BY36=2,$F$40+InpC!$F$118,0),IF(BY36=2,$F$40,0))</f>
        <v>0</v>
      </c>
      <c r="CA40" s="515">
        <f>IF(InpC!$F$4=6,IF(BZ36=2,$F$40+InpC!$F$118,0),IF(BZ36=2,$F$40,0))</f>
        <v>0</v>
      </c>
      <c r="CB40" s="515">
        <f>IF(InpC!$F$4=6,IF(CA36=2,$F$40+InpC!$F$118,0),IF(CA36=2,$F$40,0))</f>
        <v>0</v>
      </c>
      <c r="CC40" s="515">
        <f>IF(InpC!$F$4=6,IF(CB36=2,$F$40+InpC!$F$118,0),IF(CB36=2,$F$40,0))</f>
        <v>0</v>
      </c>
      <c r="CD40" s="515">
        <f>IF(InpC!$F$4=6,IF(CC36=2,$F$40+InpC!$F$118,0),IF(CC36=2,$F$40,0))</f>
        <v>0</v>
      </c>
      <c r="CE40" s="515">
        <f>IF(InpC!$F$4=6,IF(CD36=2,$F$40+InpC!$F$118,0),IF(CD36=2,$F$40,0))</f>
        <v>0</v>
      </c>
      <c r="CF40" s="515">
        <f>IF(InpC!$F$4=6,IF(CE36=2,$F$40+InpC!$F$118,0),IF(CE36=2,$F$40,0))</f>
        <v>0</v>
      </c>
      <c r="CG40" s="515">
        <f>IF(InpC!$F$4=6,IF(CF36=2,$F$40+InpC!$F$118,0),IF(CF36=2,$F$40,0))</f>
        <v>0</v>
      </c>
      <c r="CH40" s="515">
        <f>IF(InpC!$F$4=6,IF(CG36=2,$F$40+InpC!$F$118,0),IF(CG36=2,$F$40,0))</f>
        <v>0</v>
      </c>
      <c r="CI40" s="515">
        <f>IF(InpC!$F$4=6,IF(CH36=2,$F$40+InpC!$F$118,0),IF(CH36=2,$F$40,0))</f>
        <v>0</v>
      </c>
      <c r="CJ40" s="515">
        <f>IF(InpC!$F$4=6,IF(CI36=2,$F$40+InpC!$F$118,0),IF(CI36=2,$F$40,0))</f>
        <v>0</v>
      </c>
      <c r="CK40" s="515">
        <f>IF(InpC!$F$4=6,IF(CJ36=2,$F$40+InpC!$F$118,0),IF(CJ36=2,$F$40,0))</f>
        <v>0</v>
      </c>
      <c r="CL40" s="515">
        <f>IF(InpC!$F$4=6,IF(CK36=2,$F$40+InpC!$F$118,0),IF(CK36=2,$F$40,0))</f>
        <v>0</v>
      </c>
      <c r="CM40" s="515">
        <f>IF(InpC!$F$4=6,IF(CL36=2,$F$40+InpC!$F$118,0),IF(CL36=2,$F$40,0))</f>
        <v>0</v>
      </c>
      <c r="CN40" s="515">
        <f>IF(InpC!$F$4=6,IF(CM36=2,$F$40+InpC!$F$118,0),IF(CM36=2,$F$40,0))</f>
        <v>0</v>
      </c>
      <c r="CO40" s="515">
        <f>IF(InpC!$F$4=6,IF(CN36=2,$F$40+InpC!$F$118,0),IF(CN36=2,$F$40,0))</f>
        <v>0</v>
      </c>
      <c r="CP40" s="515">
        <f>IF(InpC!$F$4=6,IF(CO36=2,$F$40+InpC!$F$118,0),IF(CO36=2,$F$40,0))</f>
        <v>0</v>
      </c>
      <c r="CQ40" s="515">
        <f>IF(InpC!$F$4=6,IF(CP36=2,$F$40+InpC!$F$118,0),IF(CP36=2,$F$40,0))</f>
        <v>0</v>
      </c>
      <c r="CR40" s="515">
        <f>IF(InpC!$F$4=6,IF(CQ36=2,$F$40+InpC!$F$118,0),IF(CQ36=2,$F$40,0))</f>
        <v>0</v>
      </c>
      <c r="CS40" s="515">
        <f>IF(InpC!$F$4=6,IF(CR36=2,$F$40+InpC!$F$118,0),IF(CR36=2,$F$40,0))</f>
        <v>0</v>
      </c>
      <c r="CT40" s="515">
        <f>IF(InpC!$F$4=6,IF(CS36=2,$F$40+InpC!$F$118,0),IF(CS36=2,$F$40,0))</f>
        <v>0</v>
      </c>
      <c r="CU40" s="515">
        <f>IF(InpC!$F$4=6,IF(CT36=2,$F$40+InpC!$F$118,0),IF(CT36=2,$F$40,0))</f>
        <v>0</v>
      </c>
      <c r="CV40" s="515">
        <f>IF(InpC!$F$4=6,IF(CU36=2,$F$40+InpC!$F$118,0),IF(CU36=2,$F$40,0))</f>
        <v>0</v>
      </c>
      <c r="CW40" s="515">
        <f>IF(InpC!$F$4=6,IF(CV36=2,$F$40+InpC!$F$118,0),IF(CV36=2,$F$40,0))</f>
        <v>0</v>
      </c>
      <c r="CX40" s="515">
        <f>IF(InpC!$F$4=6,IF(CW36=2,$F$40+InpC!$F$118,0),IF(CW36=2,$F$40,0))</f>
        <v>0</v>
      </c>
      <c r="CY40" s="515">
        <f>IF(InpC!$F$4=6,IF(CX36=2,$F$40+InpC!$F$118,0),IF(CX36=2,$F$40,0))</f>
        <v>0</v>
      </c>
      <c r="CZ40" s="515">
        <f>IF(InpC!$F$4=6,IF(CY36=2,$F$40+InpC!$F$118,0),IF(CY36=2,$F$40,0))</f>
        <v>0</v>
      </c>
      <c r="DA40" s="515">
        <f>IF(InpC!$F$4=6,IF(CZ36=2,$F$40+InpC!$F$118,0),IF(CZ36=2,$F$40,0))</f>
        <v>0</v>
      </c>
      <c r="DB40" s="515">
        <f>IF(InpC!$F$4=6,IF(DA36=2,$F$40+InpC!$F$118,0),IF(DA36=2,$F$40,0))</f>
        <v>0</v>
      </c>
      <c r="DC40" s="515">
        <f>IF(InpC!$F$4=6,IF(DB36=2,$F$40+InpC!$F$118,0),IF(DB36=2,$F$40,0))</f>
        <v>0</v>
      </c>
      <c r="DD40" s="515">
        <f>IF(InpC!$F$4=6,IF(DC36=2,$F$40+InpC!$F$118,0),IF(DC36=2,$F$40,0))</f>
        <v>0</v>
      </c>
      <c r="DE40" s="515">
        <f>IF(InpC!$F$4=6,IF(DD36=2,$F$40+InpC!$F$118,0),IF(DD36=2,$F$40,0))</f>
        <v>0</v>
      </c>
      <c r="DF40" s="515">
        <f>IF(InpC!$F$4=6,IF(DE36=2,$F$40+InpC!$F$118,0),IF(DE36=2,$F$40,0))</f>
        <v>0</v>
      </c>
      <c r="DG40" s="515">
        <f>IF(InpC!$F$4=6,IF(DF36=2,$F$40+InpC!$F$118,0),IF(DF36=2,$F$40,0))</f>
        <v>0</v>
      </c>
      <c r="DH40" s="515">
        <f>IF(InpC!$F$4=6,IF(DG36=2,$F$40+InpC!$F$118,0),IF(DG36=2,$F$40,0))</f>
        <v>0</v>
      </c>
      <c r="DI40" s="515">
        <f>IF(InpC!$F$4=6,IF(DH36=2,$F$40+InpC!$F$118,0),IF(DH36=2,$F$40,0))</f>
        <v>0</v>
      </c>
      <c r="DJ40" s="515">
        <f>IF(InpC!$F$4=6,IF(DI36=2,$F$40+InpC!$F$118,0),IF(DI36=2,$F$40,0))</f>
        <v>0</v>
      </c>
      <c r="DK40" s="515">
        <f>IF(InpC!$F$4=6,IF(DJ36=2,$F$40+InpC!$F$118,0),IF(DJ36=2,$F$40,0))</f>
        <v>0</v>
      </c>
      <c r="DL40" s="515">
        <f>IF(InpC!$F$4=6,IF(DK36=2,$F$40+InpC!$F$118,0),IF(DK36=2,$F$40,0))</f>
        <v>0</v>
      </c>
      <c r="DM40" s="515">
        <f>IF(InpC!$F$4=6,IF(DL36=2,$F$40+InpC!$F$118,0),IF(DL36=2,$F$40,0))</f>
        <v>0</v>
      </c>
      <c r="DN40" s="515">
        <f>IF(InpC!$F$4=6,IF(DM36=2,$F$40+InpC!$F$118,0),IF(DM36=2,$F$40,0))</f>
        <v>0</v>
      </c>
      <c r="DO40" s="515">
        <f>IF(InpC!$F$4=6,IF(DN36=2,$F$40+InpC!$F$118,0),IF(DN36=2,$F$40,0))</f>
        <v>0</v>
      </c>
      <c r="DP40" s="515">
        <f>IF(InpC!$F$4=6,IF(DO36=2,$F$40+InpC!$F$118,0),IF(DO36=2,$F$40,0))</f>
        <v>0</v>
      </c>
      <c r="DQ40" s="515">
        <f>IF(InpC!$F$4=6,IF(DP36=2,$F$40+InpC!$F$118,0),IF(DP36=2,$F$40,0))</f>
        <v>0</v>
      </c>
      <c r="DR40" s="515">
        <f>IF(InpC!$F$4=6,IF(DQ36=2,$F$40+InpC!$F$118,0),IF(DQ36=2,$F$40,0))</f>
        <v>0</v>
      </c>
      <c r="DS40" s="515">
        <f>IF(InpC!$F$4=6,IF(DR36=2,$F$40+InpC!$F$118,0),IF(DR36=2,$F$40,0))</f>
        <v>0</v>
      </c>
      <c r="DT40" s="515">
        <f>IF(InpC!$F$4=6,IF(DS36=2,$F$40+InpC!$F$118,0),IF(DS36=2,$F$40,0))</f>
        <v>0</v>
      </c>
      <c r="DU40" s="515">
        <f>IF(InpC!$F$4=6,IF(DT36=2,$F$40+InpC!$F$118,0),IF(DT36=2,$F$40,0))</f>
        <v>0</v>
      </c>
      <c r="DV40" s="515">
        <f>IF(InpC!$F$4=6,IF(DU36=2,$F$40+InpC!$F$118,0),IF(DU36=2,$F$40,0))</f>
        <v>0</v>
      </c>
      <c r="DW40" s="515">
        <f>IF(InpC!$F$4=6,IF(DV36=2,$F$40+InpC!$F$118,0),IF(DV36=2,$F$40,0))</f>
        <v>0</v>
      </c>
      <c r="DX40" s="515">
        <f>IF(InpC!$F$4=6,IF(DW36=2,$F$40+InpC!$F$118,0),IF(DW36=2,$F$40,0))</f>
        <v>0</v>
      </c>
      <c r="DY40" s="515">
        <f>IF(InpC!$F$4=6,IF(DX36=2,$F$40+InpC!$F$118,0),IF(DX36=2,$F$40,0))</f>
        <v>0</v>
      </c>
      <c r="DZ40" s="515">
        <f>IF(InpC!$F$4=6,IF(DY36=2,$F$40+InpC!$F$118,0),IF(DY36=2,$F$40,0))</f>
        <v>0</v>
      </c>
      <c r="EA40" s="515">
        <f>IF(InpC!$F$4=6,IF(DZ36=2,$F$40+InpC!$F$118,0),IF(DZ36=2,$F$40,0))</f>
        <v>0</v>
      </c>
      <c r="EB40" s="515">
        <f>IF(InpC!$F$4=6,IF(EA36=2,$F$40+InpC!$F$118,0),IF(EA36=2,$F$40,0))</f>
        <v>0</v>
      </c>
      <c r="EC40" s="515">
        <f>IF(InpC!$F$4=6,IF(EB36=2,$F$40+InpC!$F$118,0),IF(EB36=2,$F$40,0))</f>
        <v>0</v>
      </c>
      <c r="ED40" s="515">
        <f>IF(InpC!$F$4=6,IF(EC36=2,$F$40+InpC!$F$118,0),IF(EC36=2,$F$40,0))</f>
        <v>0</v>
      </c>
      <c r="EE40" s="515">
        <f>IF(InpC!$F$4=6,IF(ED36=2,$F$40+InpC!$F$118,0),IF(ED36=2,$F$40,0))</f>
        <v>0</v>
      </c>
      <c r="EF40" s="515">
        <f>IF(InpC!$F$4=6,IF(EE36=2,$F$40+InpC!$F$118,0),IF(EE36=2,$F$40,0))</f>
        <v>0</v>
      </c>
      <c r="EG40" s="515">
        <f>IF(InpC!$F$4=6,IF(EF36=2,$F$40+InpC!$F$118,0),IF(EF36=2,$F$40,0))</f>
        <v>0</v>
      </c>
      <c r="EH40" s="515">
        <f>IF(InpC!$F$4=6,IF(EG36=2,$F$40+InpC!$F$118,0),IF(EG36=2,$F$40,0))</f>
        <v>0</v>
      </c>
      <c r="EI40" s="515">
        <f>IF(InpC!$F$4=6,IF(EH36=2,$F$40+InpC!$F$118,0),IF(EH36=2,$F$40,0))</f>
        <v>0</v>
      </c>
      <c r="EJ40" s="515">
        <f>IF(InpC!$F$4=6,IF(EI36=2,$F$40+InpC!$F$118,0),IF(EI36=2,$F$40,0))</f>
        <v>0</v>
      </c>
      <c r="EK40" s="515">
        <f>IF(InpC!$F$4=6,IF(EJ36=2,$F$40+InpC!$F$118,0),IF(EJ36=2,$F$40,0))</f>
        <v>0</v>
      </c>
      <c r="EL40" s="515">
        <f>IF(InpC!$F$4=6,IF(EK36=2,$F$40+InpC!$F$118,0),IF(EK36=2,$F$40,0))</f>
        <v>0</v>
      </c>
      <c r="EM40" s="515">
        <f>IF(InpC!$F$4=6,IF(EL36=2,$F$40+InpC!$F$118,0),IF(EL36=2,$F$40,0))</f>
        <v>0</v>
      </c>
      <c r="EN40" s="515">
        <f>IF(InpC!$F$4=6,IF(EM36=2,$F$40+InpC!$F$118,0),IF(EM36=2,$F$40,0))</f>
        <v>0</v>
      </c>
      <c r="EO40" s="515">
        <f>IF(InpC!$F$4=6,IF(EN36=2,$F$40+InpC!$F$118,0),IF(EN36=2,$F$40,0))</f>
        <v>0</v>
      </c>
      <c r="EP40" s="515">
        <f>IF(InpC!$F$4=6,IF(EO36=2,$F$40+InpC!$F$118,0),IF(EO36=2,$F$40,0))</f>
        <v>0</v>
      </c>
      <c r="EQ40" s="515">
        <f>IF(InpC!$F$4=6,IF(EP36=2,$F$40+InpC!$F$118,0),IF(EP36=2,$F$40,0))</f>
        <v>0</v>
      </c>
      <c r="ER40" s="515">
        <f>IF(InpC!$F$4=6,IF(EQ36=2,$F$40+InpC!$F$118,0),IF(EQ36=2,$F$40,0))</f>
        <v>0</v>
      </c>
      <c r="ES40" s="515">
        <f>IF(InpC!$F$4=6,IF(ER36=2,$F$40+InpC!$F$118,0),IF(ER36=2,$F$40,0))</f>
        <v>0</v>
      </c>
      <c r="ET40" s="515">
        <f>IF(InpC!$F$4=6,IF(ES36=2,$F$40+InpC!$F$118,0),IF(ES36=2,$F$40,0))</f>
        <v>0</v>
      </c>
      <c r="EU40" s="515">
        <f>IF(InpC!$F$4=6,IF(ET36=2,$F$40+InpC!$F$118,0),IF(ET36=2,$F$40,0))</f>
        <v>0</v>
      </c>
      <c r="EV40" s="515">
        <f>IF(InpC!$F$4=6,IF(EU36=2,$F$40+InpC!$F$118,0),IF(EU36=2,$F$40,0))</f>
        <v>0</v>
      </c>
      <c r="EW40" s="515">
        <f>IF(InpC!$F$4=6,IF(EV36=2,$F$40+InpC!$F$118,0),IF(EV36=2,$F$40,0))</f>
        <v>0</v>
      </c>
      <c r="EX40" s="515">
        <f>IF(InpC!$F$4=6,IF(EW36=2,$F$40+InpC!$F$118,0),IF(EW36=2,$F$40,0))</f>
        <v>0</v>
      </c>
      <c r="EY40" s="515">
        <f>IF(InpC!$F$4=6,IF(EX36=2,$F$40+InpC!$F$118,0),IF(EX36=2,$F$40,0))</f>
        <v>0</v>
      </c>
      <c r="EZ40" s="515">
        <f>IF(InpC!$F$4=6,IF(EY36=2,$F$40+InpC!$F$118,0),IF(EY36=2,$F$40,0))</f>
        <v>0</v>
      </c>
      <c r="FA40" s="515">
        <f>IF(InpC!$F$4=6,IF(EZ36=2,$F$40+InpC!$F$118,0),IF(EZ36=2,$F$40,0))</f>
        <v>0</v>
      </c>
      <c r="FB40" s="515">
        <f>IF(InpC!$F$4=6,IF(FA36=2,$F$40+InpC!$F$118,0),IF(FA36=2,$F$40,0))</f>
        <v>0</v>
      </c>
      <c r="FC40" s="515">
        <f>IF(InpC!$F$4=6,IF(FB36=2,$F$40+InpC!$F$118,0),IF(FB36=2,$F$40,0))</f>
        <v>0</v>
      </c>
      <c r="FD40" s="515">
        <f>IF(InpC!$F$4=6,IF(FC36=2,$F$40+InpC!$F$118,0),IF(FC36=2,$F$40,0))</f>
        <v>0</v>
      </c>
      <c r="FE40" s="515">
        <f>IF(InpC!$F$4=6,IF(FD36=2,$F$40+InpC!$F$118,0),IF(FD36=2,$F$40,0))</f>
        <v>0</v>
      </c>
      <c r="FF40" s="515">
        <f>IF(InpC!$F$4=6,IF(FE36=2,$F$40+InpC!$F$118,0),IF(FE36=2,$F$40,0))</f>
        <v>0</v>
      </c>
      <c r="FG40" s="515">
        <f>IF(InpC!$F$4=6,IF(FF36=2,$F$40+InpC!$F$118,0),IF(FF36=2,$F$40,0))</f>
        <v>0</v>
      </c>
      <c r="FH40" s="515">
        <f>IF(InpC!$F$4=6,IF(FG36=2,$F$40+InpC!$F$118,0),IF(FG36=2,$F$40,0))</f>
        <v>0</v>
      </c>
      <c r="FI40" s="515">
        <f>IF(InpC!$F$4=6,IF(FH36=2,$F$40+InpC!$F$118,0),IF(FH36=2,$F$40,0))</f>
        <v>0</v>
      </c>
      <c r="FJ40" s="515">
        <f>IF(InpC!$F$4=6,IF(FI36=2,$F$40+InpC!$F$118,0),IF(FI36=2,$F$40,0))</f>
        <v>0</v>
      </c>
      <c r="FK40" s="515">
        <f>IF(InpC!$F$4=6,IF(FJ36=2,$F$40+InpC!$F$118,0),IF(FJ36=2,$F$40,0))</f>
        <v>0</v>
      </c>
      <c r="FL40" s="515">
        <f>IF(InpC!$F$4=6,IF(FK36=2,$F$40+InpC!$F$118,0),IF(FK36=2,$F$40,0))</f>
        <v>0</v>
      </c>
      <c r="FM40" s="515">
        <f>IF(InpC!$F$4=6,IF(FL36=2,$F$40+InpC!$F$118,0),IF(FL36=2,$F$40,0))</f>
        <v>0</v>
      </c>
      <c r="FN40" s="515">
        <f>IF(InpC!$F$4=6,IF(FM36=2,$F$40+InpC!$F$118,0),IF(FM36=2,$F$40,0))</f>
        <v>0</v>
      </c>
      <c r="FO40" s="515">
        <f>IF(InpC!$F$4=6,IF(FN36=2,$F$40+InpC!$F$118,0),IF(FN36=2,$F$40,0))</f>
        <v>0</v>
      </c>
      <c r="FP40" s="515">
        <f>IF(InpC!$F$4=6,IF(FO36=2,$F$40+InpC!$F$118,0),IF(FO36=2,$F$40,0))</f>
        <v>0</v>
      </c>
      <c r="FQ40" s="515">
        <f>IF(InpC!$F$4=6,IF(FP36=2,$F$40+InpC!$F$118,0),IF(FP36=2,$F$40,0))</f>
        <v>0</v>
      </c>
      <c r="FR40" s="515">
        <f>IF(InpC!$F$4=6,IF(FQ36=2,$F$40+InpC!$F$118,0),IF(FQ36=2,$F$40,0))</f>
        <v>0</v>
      </c>
      <c r="FS40" s="515">
        <f>IF(InpC!$F$4=6,IF(FR36=2,$F$40+InpC!$F$118,0),IF(FR36=2,$F$40,0))</f>
        <v>0</v>
      </c>
      <c r="FT40" s="515">
        <f>IF(InpC!$F$4=6,IF(FS36=2,$F$40+InpC!$F$118,0),IF(FS36=2,$F$40,0))</f>
        <v>0</v>
      </c>
      <c r="FU40" s="515">
        <f>IF(InpC!$F$4=6,IF(FT36=2,$F$40+InpC!$F$118,0),IF(FT36=2,$F$40,0))</f>
        <v>0</v>
      </c>
      <c r="FV40" s="515">
        <f>IF(InpC!$F$4=6,IF(FU36=2,$F$40+InpC!$F$118,0),IF(FU36=2,$F$40,0))</f>
        <v>0</v>
      </c>
      <c r="FW40" s="515">
        <f>IF(InpC!$F$4=6,IF(FV36=2,$F$40+InpC!$F$118,0),IF(FV36=2,$F$40,0))</f>
        <v>0</v>
      </c>
      <c r="FX40" s="515">
        <f>IF(InpC!$F$4=6,IF(FW36=2,$F$40+InpC!$F$118,0),IF(FW36=2,$F$40,0))</f>
        <v>0</v>
      </c>
      <c r="FY40" s="515">
        <f>IF(InpC!$F$4=6,IF(FX36=2,$F$40+InpC!$F$118,0),IF(FX36=2,$F$40,0))</f>
        <v>0</v>
      </c>
      <c r="FZ40" s="515">
        <f>IF(InpC!$F$4=6,IF(FY36=2,$F$40+InpC!$F$118,0),IF(FY36=2,$F$40,0))</f>
        <v>0</v>
      </c>
      <c r="GA40" s="515">
        <f>IF(InpC!$F$4=6,IF(FZ36=2,$F$40+InpC!$F$118,0),IF(FZ36=2,$F$40,0))</f>
        <v>0</v>
      </c>
      <c r="GB40" s="515">
        <f>IF(InpC!$F$4=6,IF(GA36=2,$F$40+InpC!$F$118,0),IF(GA36=2,$F$40,0))</f>
        <v>0</v>
      </c>
      <c r="GC40" s="515">
        <f>IF(InpC!$F$4=6,IF(GB36=2,$F$40+InpC!$F$118,0),IF(GB36=2,$F$40,0))</f>
        <v>0</v>
      </c>
      <c r="GD40" s="515">
        <f>IF(InpC!$F$4=6,IF(GC36=2,$F$40+InpC!$F$118,0),IF(GC36=2,$F$40,0))</f>
        <v>0</v>
      </c>
      <c r="GE40" s="515">
        <f>IF(InpC!$F$4=6,IF(GD36=2,$F$40+InpC!$F$118,0),IF(GD36=2,$F$40,0))</f>
        <v>0</v>
      </c>
      <c r="GF40" s="515">
        <f>IF(InpC!$F$4=6,IF(GE36=2,$F$40+InpC!$F$118,0),IF(GE36=2,$F$40,0))</f>
        <v>0</v>
      </c>
      <c r="GG40" s="515">
        <f>IF(InpC!$F$4=6,IF(GF36=2,$F$40+InpC!$F$118,0),IF(GF36=2,$F$40,0))</f>
        <v>0</v>
      </c>
      <c r="GH40" s="515">
        <f>IF(InpC!$F$4=6,IF(GG36=2,$F$40+InpC!$F$118,0),IF(GG36=2,$F$40,0))</f>
        <v>0</v>
      </c>
      <c r="GI40" s="515">
        <f>IF(InpC!$F$4=6,IF(GH36=2,$F$40+InpC!$F$118,0),IF(GH36=2,$F$40,0))</f>
        <v>0</v>
      </c>
      <c r="GJ40" s="515">
        <f>IF(InpC!$F$4=6,IF(GI36=2,$F$40+InpC!$F$118,0),IF(GI36=2,$F$40,0))</f>
        <v>0</v>
      </c>
    </row>
    <row r="41" spans="1:16384" x14ac:dyDescent="0.25">
      <c r="A41" s="317"/>
      <c r="B41" s="317"/>
      <c r="C41" s="318"/>
      <c r="D41" s="319"/>
      <c r="E41" s="320" t="s">
        <v>668</v>
      </c>
      <c r="F41" s="488">
        <v>3.2000000000000001E-2</v>
      </c>
      <c r="G41" s="320" t="s">
        <v>118</v>
      </c>
      <c r="H41" s="320"/>
      <c r="I41" s="321"/>
      <c r="J41" s="515">
        <f>IF(InpC!$F$4=6,IF(I36=3,$F$41+InpC!$F$118,0),IF(I36=3,$F$41,0))</f>
        <v>0</v>
      </c>
      <c r="K41" s="515">
        <f>IF(InpC!$F$4=6,IF(J36=3,$F$41+InpC!$F$118,0),IF(J36=3,$F$41,0))</f>
        <v>0</v>
      </c>
      <c r="L41" s="515">
        <f>IF(InpC!$F$4=6,IF(K36=3,$F$41+InpC!$F$118,0),IF(K36=3,$F$41,0))</f>
        <v>0</v>
      </c>
      <c r="M41" s="515">
        <f>IF(InpC!$F$4=6,IF(L36=3,$F$41+InpC!$F$118,0),IF(L36=3,$F$41,0))</f>
        <v>0</v>
      </c>
      <c r="N41" s="515">
        <f>IF(InpC!$F$4=6,IF(M36=3,$F$41+InpC!$F$118,0),IF(M36=3,$F$41,0))</f>
        <v>0</v>
      </c>
      <c r="O41" s="515">
        <f>IF(InpC!$F$4=6,IF(N36=3,$F$41+InpC!$F$118,0),IF(N36=3,$F$41,0))</f>
        <v>0</v>
      </c>
      <c r="P41" s="515">
        <f>IF(InpC!$F$4=6,IF(O36=3,$F$41+InpC!$F$118,0),IF(O36=3,$F$41,0))</f>
        <v>0</v>
      </c>
      <c r="Q41" s="515">
        <f>IF(InpC!$F$4=6,IF(P36=3,$F$41+InpC!$F$118,0),IF(P36=3,$F$41,0))</f>
        <v>0</v>
      </c>
      <c r="R41" s="515">
        <f>IF(InpC!$F$4=6,IF(Q36=3,$F$41+InpC!$F$118,0),IF(Q36=3,$F$41,0))</f>
        <v>0</v>
      </c>
      <c r="S41" s="515">
        <f>IF(InpC!$F$4=6,IF(R36=3,$F$41+InpC!$F$118,0),IF(R36=3,$F$41,0))</f>
        <v>0</v>
      </c>
      <c r="T41" s="515">
        <f>IF(InpC!$F$4=6,IF(S36=3,$F$41+InpC!$F$118,0),IF(S36=3,$F$41,0))</f>
        <v>0</v>
      </c>
      <c r="U41" s="515">
        <f>IF(InpC!$F$4=6,IF(T36=3,$F$41+InpC!$F$118,0),IF(T36=3,$F$41,0))</f>
        <v>0</v>
      </c>
      <c r="V41" s="515">
        <f>IF(InpC!$F$4=6,IF(U36=3,$F$41+InpC!$F$118,0),IF(U36=3,$F$41,0))</f>
        <v>0</v>
      </c>
      <c r="W41" s="515">
        <f>IF(InpC!$F$4=6,IF(V36=3,$F$41+InpC!$F$118,0),IF(V36=3,$F$41,0))</f>
        <v>0</v>
      </c>
      <c r="X41" s="515">
        <f>IF(InpC!$F$4=6,IF(W36=3,$F$41+InpC!$F$118,0),IF(W36=3,$F$41,0))</f>
        <v>0</v>
      </c>
      <c r="Y41" s="515">
        <f>IF(InpC!$F$4=6,IF(X36=3,$F$41+InpC!$F$118,0),IF(X36=3,$F$41,0))</f>
        <v>0</v>
      </c>
      <c r="Z41" s="515">
        <f>IF(InpC!$F$4=6,IF(Y36=3,$F$41+InpC!$F$118,0),IF(Y36=3,$F$41,0))</f>
        <v>0</v>
      </c>
      <c r="AA41" s="515">
        <f>IF(InpC!$F$4=6,IF(Z36=3,$F$41+InpC!$F$118,0),IF(Z36=3,$F$41,0))</f>
        <v>3.2000000000000001E-2</v>
      </c>
      <c r="AB41" s="515">
        <f>IF(InpC!$F$4=6,IF(AA36=3,$F$41+InpC!$F$118,0),IF(AA36=3,$F$41,0))</f>
        <v>3.2000000000000001E-2</v>
      </c>
      <c r="AC41" s="515">
        <f>IF(InpC!$F$4=6,IF(AB36=3,$F$41+InpC!$F$118,0),IF(AB36=3,$F$41,0))</f>
        <v>3.2000000000000001E-2</v>
      </c>
      <c r="AD41" s="515">
        <f>IF(InpC!$F$4=6,IF(AC36=3,$F$41+InpC!$F$118,0),IF(AC36=3,$F$41,0))</f>
        <v>3.2000000000000001E-2</v>
      </c>
      <c r="AE41" s="515">
        <f>IF(InpC!$F$4=6,IF(AD36=3,$F$41+InpC!$F$118,0),IF(AD36=3,$F$41,0))</f>
        <v>3.2000000000000001E-2</v>
      </c>
      <c r="AF41" s="515">
        <f>IF(InpC!$F$4=6,IF(AE36=3,$F$41+InpC!$F$118,0),IF(AE36=3,$F$41,0))</f>
        <v>3.2000000000000001E-2</v>
      </c>
      <c r="AG41" s="515">
        <f>IF(InpC!$F$4=6,IF(AF36=3,$F$41+InpC!$F$118,0),IF(AF36=3,$F$41,0))</f>
        <v>3.2000000000000001E-2</v>
      </c>
      <c r="AH41" s="515">
        <f>IF(InpC!$F$4=6,IF(AG36=3,$F$41+InpC!$F$118,0),IF(AG36=3,$F$41,0))</f>
        <v>3.2000000000000001E-2</v>
      </c>
      <c r="AI41" s="515">
        <f>IF(InpC!$F$4=6,IF(AH36=3,$F$41+InpC!$F$118,0),IF(AH36=3,$F$41,0))</f>
        <v>3.2000000000000001E-2</v>
      </c>
      <c r="AJ41" s="515">
        <f>IF(InpC!$F$4=6,IF(AI36=3,$F$41+InpC!$F$118,0),IF(AI36=3,$F$41,0))</f>
        <v>3.2000000000000001E-2</v>
      </c>
      <c r="AK41" s="515">
        <f>IF(InpC!$F$4=6,IF(AJ36=3,$F$41+InpC!$F$118,0),IF(AJ36=3,$F$41,0))</f>
        <v>0</v>
      </c>
      <c r="AL41" s="515">
        <f>IF(InpC!$F$4=6,IF(AK36=3,$F$41+InpC!$F$118,0),IF(AK36=3,$F$41,0))</f>
        <v>0</v>
      </c>
      <c r="AM41" s="515">
        <f>IF(InpC!$F$4=6,IF(AL36=3,$F$41+InpC!$F$118,0),IF(AL36=3,$F$41,0))</f>
        <v>0</v>
      </c>
      <c r="AN41" s="515">
        <f>IF(InpC!$F$4=6,IF(AM36=3,$F$41+InpC!$F$118,0),IF(AM36=3,$F$41,0))</f>
        <v>0</v>
      </c>
      <c r="AO41" s="515">
        <f>IF(InpC!$F$4=6,IF(AN36=3,$F$41+InpC!$F$118,0),IF(AN36=3,$F$41,0))</f>
        <v>0</v>
      </c>
      <c r="AP41" s="515">
        <f>IF(InpC!$F$4=6,IF(AO36=3,$F$41+InpC!$F$118,0),IF(AO36=3,$F$41,0))</f>
        <v>0</v>
      </c>
      <c r="AQ41" s="515">
        <f>IF(InpC!$F$4=6,IF(AP36=3,$F$41+InpC!$F$118,0),IF(AP36=3,$F$41,0))</f>
        <v>0</v>
      </c>
      <c r="AR41" s="515">
        <f>IF(InpC!$F$4=6,IF(AQ36=3,$F$41+InpC!$F$118,0),IF(AQ36=3,$F$41,0))</f>
        <v>0</v>
      </c>
      <c r="AS41" s="515">
        <f>IF(InpC!$F$4=6,IF(AR36=3,$F$41+InpC!$F$118,0),IF(AR36=3,$F$41,0))</f>
        <v>0</v>
      </c>
      <c r="AT41" s="515">
        <f>IF(InpC!$F$4=6,IF(AS36=3,$F$41+InpC!$F$118,0),IF(AS36=3,$F$41,0))</f>
        <v>0</v>
      </c>
      <c r="AU41" s="515">
        <f>IF(InpC!$F$4=6,IF(AT36=3,$F$41+InpC!$F$118,0),IF(AT36=3,$F$41,0))</f>
        <v>0</v>
      </c>
      <c r="AV41" s="515">
        <f>IF(InpC!$F$4=6,IF(AU36=3,$F$41+InpC!$F$118,0),IF(AU36=3,$F$41,0))</f>
        <v>0</v>
      </c>
      <c r="AW41" s="515">
        <f>IF(InpC!$F$4=6,IF(AV36=3,$F$41+InpC!$F$118,0),IF(AV36=3,$F$41,0))</f>
        <v>0</v>
      </c>
      <c r="AX41" s="515">
        <f>IF(InpC!$F$4=6,IF(AW36=3,$F$41+InpC!$F$118,0),IF(AW36=3,$F$41,0))</f>
        <v>0</v>
      </c>
      <c r="AY41" s="515">
        <f>IF(InpC!$F$4=6,IF(AX36=3,$F$41+InpC!$F$118,0),IF(AX36=3,$F$41,0))</f>
        <v>0</v>
      </c>
      <c r="AZ41" s="515">
        <f>IF(InpC!$F$4=6,IF(AY36=3,$F$41+InpC!$F$118,0),IF(AY36=3,$F$41,0))</f>
        <v>0</v>
      </c>
      <c r="BA41" s="515">
        <f>IF(InpC!$F$4=6,IF(AZ36=3,$F$41+InpC!$F$118,0),IF(AZ36=3,$F$41,0))</f>
        <v>0</v>
      </c>
      <c r="BB41" s="515">
        <f>IF(InpC!$F$4=6,IF(BA36=3,$F$41+InpC!$F$118,0),IF(BA36=3,$F$41,0))</f>
        <v>0</v>
      </c>
      <c r="BC41" s="515">
        <f>IF(InpC!$F$4=6,IF(BB36=3,$F$41+InpC!$F$118,0),IF(BB36=3,$F$41,0))</f>
        <v>0</v>
      </c>
      <c r="BD41" s="515">
        <f>IF(InpC!$F$4=6,IF(BC36=3,$F$41+InpC!$F$118,0),IF(BC36=3,$F$41,0))</f>
        <v>0</v>
      </c>
      <c r="BE41" s="515">
        <f>IF(InpC!$F$4=6,IF(BD36=3,$F$41+InpC!$F$118,0),IF(BD36=3,$F$41,0))</f>
        <v>0</v>
      </c>
      <c r="BF41" s="515">
        <f>IF(InpC!$F$4=6,IF(BE36=3,$F$41+InpC!$F$118,0),IF(BE36=3,$F$41,0))</f>
        <v>0</v>
      </c>
      <c r="BG41" s="515">
        <f>IF(InpC!$F$4=6,IF(BF36=3,$F$41+InpC!$F$118,0),IF(BF36=3,$F$41,0))</f>
        <v>0</v>
      </c>
      <c r="BH41" s="515">
        <f>IF(InpC!$F$4=6,IF(BG36=3,$F$41+InpC!$F$118,0),IF(BG36=3,$F$41,0))</f>
        <v>0</v>
      </c>
      <c r="BI41" s="515">
        <f>IF(InpC!$F$4=6,IF(BH36=3,$F$41+InpC!$F$118,0),IF(BH36=3,$F$41,0))</f>
        <v>0</v>
      </c>
      <c r="BJ41" s="515">
        <f>IF(InpC!$F$4=6,IF(BI36=3,$F$41+InpC!$F$118,0),IF(BI36=3,$F$41,0))</f>
        <v>0</v>
      </c>
      <c r="BK41" s="515">
        <f>IF(InpC!$F$4=6,IF(BJ36=3,$F$41+InpC!$F$118,0),IF(BJ36=3,$F$41,0))</f>
        <v>0</v>
      </c>
      <c r="BL41" s="515">
        <f>IF(InpC!$F$4=6,IF(BK36=3,$F$41+InpC!$F$118,0),IF(BK36=3,$F$41,0))</f>
        <v>0</v>
      </c>
      <c r="BM41" s="515">
        <f>IF(InpC!$F$4=6,IF(BL36=3,$F$41+InpC!$F$118,0),IF(BL36=3,$F$41,0))</f>
        <v>0</v>
      </c>
      <c r="BN41" s="515">
        <f>IF(InpC!$F$4=6,IF(BM36=3,$F$41+InpC!$F$118,0),IF(BM36=3,$F$41,0))</f>
        <v>0</v>
      </c>
      <c r="BO41" s="515">
        <f>IF(InpC!$F$4=6,IF(BN36=3,$F$41+InpC!$F$118,0),IF(BN36=3,$F$41,0))</f>
        <v>0</v>
      </c>
      <c r="BP41" s="515">
        <f>IF(InpC!$F$4=6,IF(BO36=3,$F$41+InpC!$F$118,0),IF(BO36=3,$F$41,0))</f>
        <v>0</v>
      </c>
      <c r="BQ41" s="515">
        <f>IF(InpC!$F$4=6,IF(BP36=3,$F$41+InpC!$F$118,0),IF(BP36=3,$F$41,0))</f>
        <v>0</v>
      </c>
      <c r="BR41" s="515">
        <f>IF(InpC!$F$4=6,IF(BQ36=3,$F$41+InpC!$F$118,0),IF(BQ36=3,$F$41,0))</f>
        <v>0</v>
      </c>
      <c r="BS41" s="515">
        <f>IF(InpC!$F$4=6,IF(BR36=3,$F$41+InpC!$F$118,0),IF(BR36=3,$F$41,0))</f>
        <v>0</v>
      </c>
      <c r="BT41" s="515">
        <f>IF(InpC!$F$4=6,IF(BS36=3,$F$41+InpC!$F$118,0),IF(BS36=3,$F$41,0))</f>
        <v>0</v>
      </c>
      <c r="BU41" s="515">
        <f>IF(InpC!$F$4=6,IF(BT36=3,$F$41+InpC!$F$118,0),IF(BT36=3,$F$41,0))</f>
        <v>0</v>
      </c>
      <c r="BV41" s="515">
        <f>IF(InpC!$F$4=6,IF(BU36=3,$F$41+InpC!$F$118,0),IF(BU36=3,$F$41,0))</f>
        <v>0</v>
      </c>
      <c r="BW41" s="515">
        <f>IF(InpC!$F$4=6,IF(BV36=3,$F$41+InpC!$F$118,0),IF(BV36=3,$F$41,0))</f>
        <v>0</v>
      </c>
      <c r="BX41" s="515">
        <f>IF(InpC!$F$4=6,IF(BW36=3,$F$41+InpC!$F$118,0),IF(BW36=3,$F$41,0))</f>
        <v>0</v>
      </c>
      <c r="BY41" s="515">
        <f>IF(InpC!$F$4=6,IF(BX36=3,$F$41+InpC!$F$118,0),IF(BX36=3,$F$41,0))</f>
        <v>0</v>
      </c>
      <c r="BZ41" s="515">
        <f>IF(InpC!$F$4=6,IF(BY36=3,$F$41+InpC!$F$118,0),IF(BY36=3,$F$41,0))</f>
        <v>0</v>
      </c>
      <c r="CA41" s="515">
        <f>IF(InpC!$F$4=6,IF(BZ36=3,$F$41+InpC!$F$118,0),IF(BZ36=3,$F$41,0))</f>
        <v>0</v>
      </c>
      <c r="CB41" s="515">
        <f>IF(InpC!$F$4=6,IF(CA36=3,$F$41+InpC!$F$118,0),IF(CA36=3,$F$41,0))</f>
        <v>0</v>
      </c>
      <c r="CC41" s="515">
        <f>IF(InpC!$F$4=6,IF(CB36=3,$F$41+InpC!$F$118,0),IF(CB36=3,$F$41,0))</f>
        <v>0</v>
      </c>
      <c r="CD41" s="515">
        <f>IF(InpC!$F$4=6,IF(CC36=3,$F$41+InpC!$F$118,0),IF(CC36=3,$F$41,0))</f>
        <v>0</v>
      </c>
      <c r="CE41" s="515">
        <f>IF(InpC!$F$4=6,IF(CD36=3,$F$41+InpC!$F$118,0),IF(CD36=3,$F$41,0))</f>
        <v>0</v>
      </c>
      <c r="CF41" s="515">
        <f>IF(InpC!$F$4=6,IF(CE36=3,$F$41+InpC!$F$118,0),IF(CE36=3,$F$41,0))</f>
        <v>0</v>
      </c>
      <c r="CG41" s="515">
        <f>IF(InpC!$F$4=6,IF(CF36=3,$F$41+InpC!$F$118,0),IF(CF36=3,$F$41,0))</f>
        <v>0</v>
      </c>
      <c r="CH41" s="515">
        <f>IF(InpC!$F$4=6,IF(CG36=3,$F$41+InpC!$F$118,0),IF(CG36=3,$F$41,0))</f>
        <v>0</v>
      </c>
      <c r="CI41" s="515">
        <f>IF(InpC!$F$4=6,IF(CH36=3,$F$41+InpC!$F$118,0),IF(CH36=3,$F$41,0))</f>
        <v>0</v>
      </c>
      <c r="CJ41" s="515">
        <f>IF(InpC!$F$4=6,IF(CI36=3,$F$41+InpC!$F$118,0),IF(CI36=3,$F$41,0))</f>
        <v>0</v>
      </c>
      <c r="CK41" s="515">
        <f>IF(InpC!$F$4=6,IF(CJ36=3,$F$41+InpC!$F$118,0),IF(CJ36=3,$F$41,0))</f>
        <v>0</v>
      </c>
      <c r="CL41" s="515">
        <f>IF(InpC!$F$4=6,IF(CK36=3,$F$41+InpC!$F$118,0),IF(CK36=3,$F$41,0))</f>
        <v>0</v>
      </c>
      <c r="CM41" s="515">
        <f>IF(InpC!$F$4=6,IF(CL36=3,$F$41+InpC!$F$118,0),IF(CL36=3,$F$41,0))</f>
        <v>0</v>
      </c>
      <c r="CN41" s="515">
        <f>IF(InpC!$F$4=6,IF(CM36=3,$F$41+InpC!$F$118,0),IF(CM36=3,$F$41,0))</f>
        <v>0</v>
      </c>
      <c r="CO41" s="515">
        <f>IF(InpC!$F$4=6,IF(CN36=3,$F$41+InpC!$F$118,0),IF(CN36=3,$F$41,0))</f>
        <v>0</v>
      </c>
      <c r="CP41" s="515">
        <f>IF(InpC!$F$4=6,IF(CO36=3,$F$41+InpC!$F$118,0),IF(CO36=3,$F$41,0))</f>
        <v>0</v>
      </c>
      <c r="CQ41" s="515">
        <f>IF(InpC!$F$4=6,IF(CP36=3,$F$41+InpC!$F$118,0),IF(CP36=3,$F$41,0))</f>
        <v>0</v>
      </c>
      <c r="CR41" s="515">
        <f>IF(InpC!$F$4=6,IF(CQ36=3,$F$41+InpC!$F$118,0),IF(CQ36=3,$F$41,0))</f>
        <v>0</v>
      </c>
      <c r="CS41" s="515">
        <f>IF(InpC!$F$4=6,IF(CR36=3,$F$41+InpC!$F$118,0),IF(CR36=3,$F$41,0))</f>
        <v>0</v>
      </c>
      <c r="CT41" s="515">
        <f>IF(InpC!$F$4=6,IF(CS36=3,$F$41+InpC!$F$118,0),IF(CS36=3,$F$41,0))</f>
        <v>0</v>
      </c>
      <c r="CU41" s="515">
        <f>IF(InpC!$F$4=6,IF(CT36=3,$F$41+InpC!$F$118,0),IF(CT36=3,$F$41,0))</f>
        <v>0</v>
      </c>
      <c r="CV41" s="515">
        <f>IF(InpC!$F$4=6,IF(CU36=3,$F$41+InpC!$F$118,0),IF(CU36=3,$F$41,0))</f>
        <v>0</v>
      </c>
      <c r="CW41" s="515">
        <f>IF(InpC!$F$4=6,IF(CV36=3,$F$41+InpC!$F$118,0),IF(CV36=3,$F$41,0))</f>
        <v>0</v>
      </c>
      <c r="CX41" s="515">
        <f>IF(InpC!$F$4=6,IF(CW36=3,$F$41+InpC!$F$118,0),IF(CW36=3,$F$41,0))</f>
        <v>0</v>
      </c>
      <c r="CY41" s="515">
        <f>IF(InpC!$F$4=6,IF(CX36=3,$F$41+InpC!$F$118,0),IF(CX36=3,$F$41,0))</f>
        <v>0</v>
      </c>
      <c r="CZ41" s="515">
        <f>IF(InpC!$F$4=6,IF(CY36=3,$F$41+InpC!$F$118,0),IF(CY36=3,$F$41,0))</f>
        <v>0</v>
      </c>
      <c r="DA41" s="515">
        <f>IF(InpC!$F$4=6,IF(CZ36=3,$F$41+InpC!$F$118,0),IF(CZ36=3,$F$41,0))</f>
        <v>0</v>
      </c>
      <c r="DB41" s="515">
        <f>IF(InpC!$F$4=6,IF(DA36=3,$F$41+InpC!$F$118,0),IF(DA36=3,$F$41,0))</f>
        <v>0</v>
      </c>
      <c r="DC41" s="515">
        <f>IF(InpC!$F$4=6,IF(DB36=3,$F$41+InpC!$F$118,0),IF(DB36=3,$F$41,0))</f>
        <v>0</v>
      </c>
      <c r="DD41" s="515">
        <f>IF(InpC!$F$4=6,IF(DC36=3,$F$41+InpC!$F$118,0),IF(DC36=3,$F$41,0))</f>
        <v>0</v>
      </c>
      <c r="DE41" s="515">
        <f>IF(InpC!$F$4=6,IF(DD36=3,$F$41+InpC!$F$118,0),IF(DD36=3,$F$41,0))</f>
        <v>0</v>
      </c>
      <c r="DF41" s="515">
        <f>IF(InpC!$F$4=6,IF(DE36=3,$F$41+InpC!$F$118,0),IF(DE36=3,$F$41,0))</f>
        <v>0</v>
      </c>
      <c r="DG41" s="515">
        <f>IF(InpC!$F$4=6,IF(DF36=3,$F$41+InpC!$F$118,0),IF(DF36=3,$F$41,0))</f>
        <v>0</v>
      </c>
      <c r="DH41" s="515">
        <f>IF(InpC!$F$4=6,IF(DG36=3,$F$41+InpC!$F$118,0),IF(DG36=3,$F$41,0))</f>
        <v>0</v>
      </c>
      <c r="DI41" s="515">
        <f>IF(InpC!$F$4=6,IF(DH36=3,$F$41+InpC!$F$118,0),IF(DH36=3,$F$41,0))</f>
        <v>0</v>
      </c>
      <c r="DJ41" s="515">
        <f>IF(InpC!$F$4=6,IF(DI36=3,$F$41+InpC!$F$118,0),IF(DI36=3,$F$41,0))</f>
        <v>0</v>
      </c>
      <c r="DK41" s="515">
        <f>IF(InpC!$F$4=6,IF(DJ36=3,$F$41+InpC!$F$118,0),IF(DJ36=3,$F$41,0))</f>
        <v>0</v>
      </c>
      <c r="DL41" s="515">
        <f>IF(InpC!$F$4=6,IF(DK36=3,$F$41+InpC!$F$118,0),IF(DK36=3,$F$41,0))</f>
        <v>0</v>
      </c>
      <c r="DM41" s="515">
        <f>IF(InpC!$F$4=6,IF(DL36=3,$F$41+InpC!$F$118,0),IF(DL36=3,$F$41,0))</f>
        <v>0</v>
      </c>
      <c r="DN41" s="515">
        <f>IF(InpC!$F$4=6,IF(DM36=3,$F$41+InpC!$F$118,0),IF(DM36=3,$F$41,0))</f>
        <v>0</v>
      </c>
      <c r="DO41" s="515">
        <f>IF(InpC!$F$4=6,IF(DN36=3,$F$41+InpC!$F$118,0),IF(DN36=3,$F$41,0))</f>
        <v>0</v>
      </c>
      <c r="DP41" s="515">
        <f>IF(InpC!$F$4=6,IF(DO36=3,$F$41+InpC!$F$118,0),IF(DO36=3,$F$41,0))</f>
        <v>0</v>
      </c>
      <c r="DQ41" s="515">
        <f>IF(InpC!$F$4=6,IF(DP36=3,$F$41+InpC!$F$118,0),IF(DP36=3,$F$41,0))</f>
        <v>0</v>
      </c>
      <c r="DR41" s="515">
        <f>IF(InpC!$F$4=6,IF(DQ36=3,$F$41+InpC!$F$118,0),IF(DQ36=3,$F$41,0))</f>
        <v>0</v>
      </c>
      <c r="DS41" s="515">
        <f>IF(InpC!$F$4=6,IF(DR36=3,$F$41+InpC!$F$118,0),IF(DR36=3,$F$41,0))</f>
        <v>0</v>
      </c>
      <c r="DT41" s="515">
        <f>IF(InpC!$F$4=6,IF(DS36=3,$F$41+InpC!$F$118,0),IF(DS36=3,$F$41,0))</f>
        <v>0</v>
      </c>
      <c r="DU41" s="515">
        <f>IF(InpC!$F$4=6,IF(DT36=3,$F$41+InpC!$F$118,0),IF(DT36=3,$F$41,0))</f>
        <v>0</v>
      </c>
      <c r="DV41" s="515">
        <f>IF(InpC!$F$4=6,IF(DU36=3,$F$41+InpC!$F$118,0),IF(DU36=3,$F$41,0))</f>
        <v>0</v>
      </c>
      <c r="DW41" s="515">
        <f>IF(InpC!$F$4=6,IF(DV36=3,$F$41+InpC!$F$118,0),IF(DV36=3,$F$41,0))</f>
        <v>0</v>
      </c>
      <c r="DX41" s="515">
        <f>IF(InpC!$F$4=6,IF(DW36=3,$F$41+InpC!$F$118,0),IF(DW36=3,$F$41,0))</f>
        <v>0</v>
      </c>
      <c r="DY41" s="515">
        <f>IF(InpC!$F$4=6,IF(DX36=3,$F$41+InpC!$F$118,0),IF(DX36=3,$F$41,0))</f>
        <v>0</v>
      </c>
      <c r="DZ41" s="515">
        <f>IF(InpC!$F$4=6,IF(DY36=3,$F$41+InpC!$F$118,0),IF(DY36=3,$F$41,0))</f>
        <v>0</v>
      </c>
      <c r="EA41" s="515">
        <f>IF(InpC!$F$4=6,IF(DZ36=3,$F$41+InpC!$F$118,0),IF(DZ36=3,$F$41,0))</f>
        <v>0</v>
      </c>
      <c r="EB41" s="515">
        <f>IF(InpC!$F$4=6,IF(EA36=3,$F$41+InpC!$F$118,0),IF(EA36=3,$F$41,0))</f>
        <v>0</v>
      </c>
      <c r="EC41" s="515">
        <f>IF(InpC!$F$4=6,IF(EB36=3,$F$41+InpC!$F$118,0),IF(EB36=3,$F$41,0))</f>
        <v>0</v>
      </c>
      <c r="ED41" s="515">
        <f>IF(InpC!$F$4=6,IF(EC36=3,$F$41+InpC!$F$118,0),IF(EC36=3,$F$41,0))</f>
        <v>0</v>
      </c>
      <c r="EE41" s="515">
        <f>IF(InpC!$F$4=6,IF(ED36=3,$F$41+InpC!$F$118,0),IF(ED36=3,$F$41,0))</f>
        <v>0</v>
      </c>
      <c r="EF41" s="515">
        <f>IF(InpC!$F$4=6,IF(EE36=3,$F$41+InpC!$F$118,0),IF(EE36=3,$F$41,0))</f>
        <v>0</v>
      </c>
      <c r="EG41" s="515">
        <f>IF(InpC!$F$4=6,IF(EF36=3,$F$41+InpC!$F$118,0),IF(EF36=3,$F$41,0))</f>
        <v>0</v>
      </c>
      <c r="EH41" s="515">
        <f>IF(InpC!$F$4=6,IF(EG36=3,$F$41+InpC!$F$118,0),IF(EG36=3,$F$41,0))</f>
        <v>0</v>
      </c>
      <c r="EI41" s="515">
        <f>IF(InpC!$F$4=6,IF(EH36=3,$F$41+InpC!$F$118,0),IF(EH36=3,$F$41,0))</f>
        <v>0</v>
      </c>
      <c r="EJ41" s="515">
        <f>IF(InpC!$F$4=6,IF(EI36=3,$F$41+InpC!$F$118,0),IF(EI36=3,$F$41,0))</f>
        <v>0</v>
      </c>
      <c r="EK41" s="515">
        <f>IF(InpC!$F$4=6,IF(EJ36=3,$F$41+InpC!$F$118,0),IF(EJ36=3,$F$41,0))</f>
        <v>0</v>
      </c>
      <c r="EL41" s="515">
        <f>IF(InpC!$F$4=6,IF(EK36=3,$F$41+InpC!$F$118,0),IF(EK36=3,$F$41,0))</f>
        <v>0</v>
      </c>
      <c r="EM41" s="515">
        <f>IF(InpC!$F$4=6,IF(EL36=3,$F$41+InpC!$F$118,0),IF(EL36=3,$F$41,0))</f>
        <v>0</v>
      </c>
      <c r="EN41" s="515">
        <f>IF(InpC!$F$4=6,IF(EM36=3,$F$41+InpC!$F$118,0),IF(EM36=3,$F$41,0))</f>
        <v>0</v>
      </c>
      <c r="EO41" s="515">
        <f>IF(InpC!$F$4=6,IF(EN36=3,$F$41+InpC!$F$118,0),IF(EN36=3,$F$41,0))</f>
        <v>0</v>
      </c>
      <c r="EP41" s="515">
        <f>IF(InpC!$F$4=6,IF(EO36=3,$F$41+InpC!$F$118,0),IF(EO36=3,$F$41,0))</f>
        <v>0</v>
      </c>
      <c r="EQ41" s="515">
        <f>IF(InpC!$F$4=6,IF(EP36=3,$F$41+InpC!$F$118,0),IF(EP36=3,$F$41,0))</f>
        <v>0</v>
      </c>
      <c r="ER41" s="515">
        <f>IF(InpC!$F$4=6,IF(EQ36=3,$F$41+InpC!$F$118,0),IF(EQ36=3,$F$41,0))</f>
        <v>0</v>
      </c>
      <c r="ES41" s="515">
        <f>IF(InpC!$F$4=6,IF(ER36=3,$F$41+InpC!$F$118,0),IF(ER36=3,$F$41,0))</f>
        <v>0</v>
      </c>
      <c r="ET41" s="515">
        <f>IF(InpC!$F$4=6,IF(ES36=3,$F$41+InpC!$F$118,0),IF(ES36=3,$F$41,0))</f>
        <v>0</v>
      </c>
      <c r="EU41" s="515">
        <f>IF(InpC!$F$4=6,IF(ET36=3,$F$41+InpC!$F$118,0),IF(ET36=3,$F$41,0))</f>
        <v>0</v>
      </c>
      <c r="EV41" s="515">
        <f>IF(InpC!$F$4=6,IF(EU36=3,$F$41+InpC!$F$118,0),IF(EU36=3,$F$41,0))</f>
        <v>0</v>
      </c>
      <c r="EW41" s="515">
        <f>IF(InpC!$F$4=6,IF(EV36=3,$F$41+InpC!$F$118,0),IF(EV36=3,$F$41,0))</f>
        <v>0</v>
      </c>
      <c r="EX41" s="515">
        <f>IF(InpC!$F$4=6,IF(EW36=3,$F$41+InpC!$F$118,0),IF(EW36=3,$F$41,0))</f>
        <v>0</v>
      </c>
      <c r="EY41" s="515">
        <f>IF(InpC!$F$4=6,IF(EX36=3,$F$41+InpC!$F$118,0),IF(EX36=3,$F$41,0))</f>
        <v>0</v>
      </c>
      <c r="EZ41" s="515">
        <f>IF(InpC!$F$4=6,IF(EY36=3,$F$41+InpC!$F$118,0),IF(EY36=3,$F$41,0))</f>
        <v>0</v>
      </c>
      <c r="FA41" s="515">
        <f>IF(InpC!$F$4=6,IF(EZ36=3,$F$41+InpC!$F$118,0),IF(EZ36=3,$F$41,0))</f>
        <v>0</v>
      </c>
      <c r="FB41" s="515">
        <f>IF(InpC!$F$4=6,IF(FA36=3,$F$41+InpC!$F$118,0),IF(FA36=3,$F$41,0))</f>
        <v>0</v>
      </c>
      <c r="FC41" s="515">
        <f>IF(InpC!$F$4=6,IF(FB36=3,$F$41+InpC!$F$118,0),IF(FB36=3,$F$41,0))</f>
        <v>0</v>
      </c>
      <c r="FD41" s="515">
        <f>IF(InpC!$F$4=6,IF(FC36=3,$F$41+InpC!$F$118,0),IF(FC36=3,$F$41,0))</f>
        <v>0</v>
      </c>
      <c r="FE41" s="515">
        <f>IF(InpC!$F$4=6,IF(FD36=3,$F$41+InpC!$F$118,0),IF(FD36=3,$F$41,0))</f>
        <v>0</v>
      </c>
      <c r="FF41" s="515">
        <f>IF(InpC!$F$4=6,IF(FE36=3,$F$41+InpC!$F$118,0),IF(FE36=3,$F$41,0))</f>
        <v>0</v>
      </c>
      <c r="FG41" s="515">
        <f>IF(InpC!$F$4=6,IF(FF36=3,$F$41+InpC!$F$118,0),IF(FF36=3,$F$41,0))</f>
        <v>0</v>
      </c>
      <c r="FH41" s="515">
        <f>IF(InpC!$F$4=6,IF(FG36=3,$F$41+InpC!$F$118,0),IF(FG36=3,$F$41,0))</f>
        <v>0</v>
      </c>
      <c r="FI41" s="515">
        <f>IF(InpC!$F$4=6,IF(FH36=3,$F$41+InpC!$F$118,0),IF(FH36=3,$F$41,0))</f>
        <v>0</v>
      </c>
      <c r="FJ41" s="515">
        <f>IF(InpC!$F$4=6,IF(FI36=3,$F$41+InpC!$F$118,0),IF(FI36=3,$F$41,0))</f>
        <v>0</v>
      </c>
      <c r="FK41" s="515">
        <f>IF(InpC!$F$4=6,IF(FJ36=3,$F$41+InpC!$F$118,0),IF(FJ36=3,$F$41,0))</f>
        <v>0</v>
      </c>
      <c r="FL41" s="515">
        <f>IF(InpC!$F$4=6,IF(FK36=3,$F$41+InpC!$F$118,0),IF(FK36=3,$F$41,0))</f>
        <v>0</v>
      </c>
      <c r="FM41" s="515">
        <f>IF(InpC!$F$4=6,IF(FL36=3,$F$41+InpC!$F$118,0),IF(FL36=3,$F$41,0))</f>
        <v>0</v>
      </c>
      <c r="FN41" s="515">
        <f>IF(InpC!$F$4=6,IF(FM36=3,$F$41+InpC!$F$118,0),IF(FM36=3,$F$41,0))</f>
        <v>0</v>
      </c>
      <c r="FO41" s="515">
        <f>IF(InpC!$F$4=6,IF(FN36=3,$F$41+InpC!$F$118,0),IF(FN36=3,$F$41,0))</f>
        <v>0</v>
      </c>
      <c r="FP41" s="515">
        <f>IF(InpC!$F$4=6,IF(FO36=3,$F$41+InpC!$F$118,0),IF(FO36=3,$F$41,0))</f>
        <v>0</v>
      </c>
      <c r="FQ41" s="515">
        <f>IF(InpC!$F$4=6,IF(FP36=3,$F$41+InpC!$F$118,0),IF(FP36=3,$F$41,0))</f>
        <v>0</v>
      </c>
      <c r="FR41" s="515">
        <f>IF(InpC!$F$4=6,IF(FQ36=3,$F$41+InpC!$F$118,0),IF(FQ36=3,$F$41,0))</f>
        <v>0</v>
      </c>
      <c r="FS41" s="515">
        <f>IF(InpC!$F$4=6,IF(FR36=3,$F$41+InpC!$F$118,0),IF(FR36=3,$F$41,0))</f>
        <v>0</v>
      </c>
      <c r="FT41" s="515">
        <f>IF(InpC!$F$4=6,IF(FS36=3,$F$41+InpC!$F$118,0),IF(FS36=3,$F$41,0))</f>
        <v>0</v>
      </c>
      <c r="FU41" s="515">
        <f>IF(InpC!$F$4=6,IF(FT36=3,$F$41+InpC!$F$118,0),IF(FT36=3,$F$41,0))</f>
        <v>0</v>
      </c>
      <c r="FV41" s="515">
        <f>IF(InpC!$F$4=6,IF(FU36=3,$F$41+InpC!$F$118,0),IF(FU36=3,$F$41,0))</f>
        <v>0</v>
      </c>
      <c r="FW41" s="515">
        <f>IF(InpC!$F$4=6,IF(FV36=3,$F$41+InpC!$F$118,0),IF(FV36=3,$F$41,0))</f>
        <v>0</v>
      </c>
      <c r="FX41" s="515">
        <f>IF(InpC!$F$4=6,IF(FW36=3,$F$41+InpC!$F$118,0),IF(FW36=3,$F$41,0))</f>
        <v>0</v>
      </c>
      <c r="FY41" s="515">
        <f>IF(InpC!$F$4=6,IF(FX36=3,$F$41+InpC!$F$118,0),IF(FX36=3,$F$41,0))</f>
        <v>0</v>
      </c>
      <c r="FZ41" s="515">
        <f>IF(InpC!$F$4=6,IF(FY36=3,$F$41+InpC!$F$118,0),IF(FY36=3,$F$41,0))</f>
        <v>0</v>
      </c>
      <c r="GA41" s="515">
        <f>IF(InpC!$F$4=6,IF(FZ36=3,$F$41+InpC!$F$118,0),IF(FZ36=3,$F$41,0))</f>
        <v>0</v>
      </c>
      <c r="GB41" s="515">
        <f>IF(InpC!$F$4=6,IF(GA36=3,$F$41+InpC!$F$118,0),IF(GA36=3,$F$41,0))</f>
        <v>0</v>
      </c>
      <c r="GC41" s="515">
        <f>IF(InpC!$F$4=6,IF(GB36=3,$F$41+InpC!$F$118,0),IF(GB36=3,$F$41,0))</f>
        <v>0</v>
      </c>
      <c r="GD41" s="515">
        <f>IF(InpC!$F$4=6,IF(GC36=3,$F$41+InpC!$F$118,0),IF(GC36=3,$F$41,0))</f>
        <v>0</v>
      </c>
      <c r="GE41" s="515">
        <f>IF(InpC!$F$4=6,IF(GD36=3,$F$41+InpC!$F$118,0),IF(GD36=3,$F$41,0))</f>
        <v>0</v>
      </c>
      <c r="GF41" s="515">
        <f>IF(InpC!$F$4=6,IF(GE36=3,$F$41+InpC!$F$118,0),IF(GE36=3,$F$41,0))</f>
        <v>0</v>
      </c>
      <c r="GG41" s="515">
        <f>IF(InpC!$F$4=6,IF(GF36=3,$F$41+InpC!$F$118,0),IF(GF36=3,$F$41,0))</f>
        <v>0</v>
      </c>
      <c r="GH41" s="515">
        <f>IF(InpC!$F$4=6,IF(GG36=3,$F$41+InpC!$F$118,0),IF(GG36=3,$F$41,0))</f>
        <v>0</v>
      </c>
      <c r="GI41" s="515">
        <f>IF(InpC!$F$4=6,IF(GH36=3,$F$41+InpC!$F$118,0),IF(GH36=3,$F$41,0))</f>
        <v>0</v>
      </c>
      <c r="GJ41" s="515">
        <f>IF(InpC!$F$4=6,IF(GI36=3,$F$41+InpC!$F$118,0),IF(GI36=3,$F$41,0))</f>
        <v>0</v>
      </c>
    </row>
    <row r="42" spans="1:16384" x14ac:dyDescent="0.25">
      <c r="A42" s="317"/>
      <c r="B42" s="317"/>
      <c r="C42" s="318"/>
      <c r="D42" s="319"/>
      <c r="E42" s="320" t="s">
        <v>669</v>
      </c>
      <c r="F42" s="488">
        <v>3.5000000000000003E-2</v>
      </c>
      <c r="G42" s="320" t="s">
        <v>118</v>
      </c>
      <c r="H42" s="320"/>
      <c r="I42" s="321"/>
      <c r="J42" s="515">
        <f>IF(InpC!$F$4=6,IF(I36=4,$F$42+InpC!$F$118,0),IF(I36=4,$F$42,0))</f>
        <v>0</v>
      </c>
      <c r="K42" s="515">
        <f>IF(InpC!$F$4=6,IF(J36=4,$F$42+InpC!$F$118,0),IF(J36=4,$F$42,0))</f>
        <v>0</v>
      </c>
      <c r="L42" s="515">
        <f>IF(InpC!$F$4=6,IF(K36=4,$F$42+InpC!$F$118,0),IF(K36=4,$F$42,0))</f>
        <v>0</v>
      </c>
      <c r="M42" s="515">
        <f>IF(InpC!$F$4=6,IF(L36=4,$F$42+InpC!$F$118,0),IF(L36=4,$F$42,0))</f>
        <v>0</v>
      </c>
      <c r="N42" s="515">
        <f>IF(InpC!$F$4=6,IF(M36=4,$F$42+InpC!$F$118,0),IF(M36=4,$F$42,0))</f>
        <v>0</v>
      </c>
      <c r="O42" s="515">
        <f>IF(InpC!$F$4=6,IF(N36=4,$F$42+InpC!$F$118,0),IF(N36=4,$F$42,0))</f>
        <v>0</v>
      </c>
      <c r="P42" s="515">
        <f>IF(InpC!$F$4=6,IF(O36=4,$F$42+InpC!$F$118,0),IF(O36=4,$F$42,0))</f>
        <v>0</v>
      </c>
      <c r="Q42" s="515">
        <f>IF(InpC!$F$4=6,IF(P36=4,$F$42+InpC!$F$118,0),IF(P36=4,$F$42,0))</f>
        <v>0</v>
      </c>
      <c r="R42" s="515">
        <f>IF(InpC!$F$4=6,IF(Q36=4,$F$42+InpC!$F$118,0),IF(Q36=4,$F$42,0))</f>
        <v>0</v>
      </c>
      <c r="S42" s="515">
        <f>IF(InpC!$F$4=6,IF(R36=4,$F$42+InpC!$F$118,0),IF(R36=4,$F$42,0))</f>
        <v>0</v>
      </c>
      <c r="T42" s="515">
        <f>IF(InpC!$F$4=6,IF(S36=4,$F$42+InpC!$F$118,0),IF(S36=4,$F$42,0))</f>
        <v>0</v>
      </c>
      <c r="U42" s="515">
        <f>IF(InpC!$F$4=6,IF(T36=4,$F$42+InpC!$F$118,0),IF(T36=4,$F$42,0))</f>
        <v>0</v>
      </c>
      <c r="V42" s="515">
        <f>IF(InpC!$F$4=6,IF(U36=4,$F$42+InpC!$F$118,0),IF(U36=4,$F$42,0))</f>
        <v>0</v>
      </c>
      <c r="W42" s="515">
        <f>IF(InpC!$F$4=6,IF(V36=4,$F$42+InpC!$F$118,0),IF(V36=4,$F$42,0))</f>
        <v>0</v>
      </c>
      <c r="X42" s="515">
        <f>IF(InpC!$F$4=6,IF(W36=4,$F$42+InpC!$F$118,0),IF(W36=4,$F$42,0))</f>
        <v>0</v>
      </c>
      <c r="Y42" s="515">
        <f>IF(InpC!$F$4=6,IF(X36=4,$F$42+InpC!$F$118,0),IF(X36=4,$F$42,0))</f>
        <v>0</v>
      </c>
      <c r="Z42" s="515">
        <f>IF(InpC!$F$4=6,IF(Y36=4,$F$42+InpC!$F$118,0),IF(Y36=4,$F$42,0))</f>
        <v>0</v>
      </c>
      <c r="AA42" s="515">
        <f>IF(InpC!$F$4=6,IF(Z36=4,$F$42+InpC!$F$118,0),IF(Z36=4,$F$42,0))</f>
        <v>0</v>
      </c>
      <c r="AB42" s="515">
        <f>IF(InpC!$F$4=6,IF(AA36=4,$F$42+InpC!$F$118,0),IF(AA36=4,$F$42,0))</f>
        <v>0</v>
      </c>
      <c r="AC42" s="515">
        <f>IF(InpC!$F$4=6,IF(AB36=4,$F$42+InpC!$F$118,0),IF(AB36=4,$F$42,0))</f>
        <v>0</v>
      </c>
      <c r="AD42" s="515">
        <f>IF(InpC!$F$4=6,IF(AC36=4,$F$42+InpC!$F$118,0),IF(AC36=4,$F$42,0))</f>
        <v>0</v>
      </c>
      <c r="AE42" s="515">
        <f>IF(InpC!$F$4=6,IF(AD36=4,$F$42+InpC!$F$118,0),IF(AD36=4,$F$42,0))</f>
        <v>0</v>
      </c>
      <c r="AF42" s="515">
        <f>IF(InpC!$F$4=6,IF(AE36=4,$F$42+InpC!$F$118,0),IF(AE36=4,$F$42,0))</f>
        <v>0</v>
      </c>
      <c r="AG42" s="515">
        <f>IF(InpC!$F$4=6,IF(AF36=4,$F$42+InpC!$F$118,0),IF(AF36=4,$F$42,0))</f>
        <v>0</v>
      </c>
      <c r="AH42" s="515">
        <f>IF(InpC!$F$4=6,IF(AG36=4,$F$42+InpC!$F$118,0),IF(AG36=4,$F$42,0))</f>
        <v>0</v>
      </c>
      <c r="AI42" s="515">
        <f>IF(InpC!$F$4=6,IF(AH36=4,$F$42+InpC!$F$118,0),IF(AH36=4,$F$42,0))</f>
        <v>0</v>
      </c>
      <c r="AJ42" s="515">
        <f>IF(InpC!$F$4=6,IF(AI36=4,$F$42+InpC!$F$118,0),IF(AI36=4,$F$42,0))</f>
        <v>0</v>
      </c>
      <c r="AK42" s="515">
        <f>IF(InpC!$F$4=6,IF(AJ36=4,$F$42+InpC!$F$118,0),IF(AJ36=4,$F$42,0))</f>
        <v>3.5000000000000003E-2</v>
      </c>
      <c r="AL42" s="515">
        <f>IF(InpC!$F$4=6,IF(AK36=4,$F$42+InpC!$F$118,0),IF(AK36=4,$F$42,0))</f>
        <v>3.5000000000000003E-2</v>
      </c>
      <c r="AM42" s="515">
        <f>IF(InpC!$F$4=6,IF(AL36=4,$F$42+InpC!$F$118,0),IF(AL36=4,$F$42,0))</f>
        <v>3.5000000000000003E-2</v>
      </c>
      <c r="AN42" s="515">
        <f>IF(InpC!$F$4=6,IF(AM36=4,$F$42+InpC!$F$118,0),IF(AM36=4,$F$42,0))</f>
        <v>3.5000000000000003E-2</v>
      </c>
      <c r="AO42" s="515">
        <f>IF(InpC!$F$4=6,IF(AN36=4,$F$42+InpC!$F$118,0),IF(AN36=4,$F$42,0))</f>
        <v>3.5000000000000003E-2</v>
      </c>
      <c r="AP42" s="515">
        <f>IF(InpC!$F$4=6,IF(AO36=4,$F$42+InpC!$F$118,0),IF(AO36=4,$F$42,0))</f>
        <v>3.5000000000000003E-2</v>
      </c>
      <c r="AQ42" s="515">
        <f>IF(InpC!$F$4=6,IF(AP36=4,$F$42+InpC!$F$118,0),IF(AP36=4,$F$42,0))</f>
        <v>3.5000000000000003E-2</v>
      </c>
      <c r="AR42" s="515">
        <f>IF(InpC!$F$4=6,IF(AQ36=4,$F$42+InpC!$F$118,0),IF(AQ36=4,$F$42,0))</f>
        <v>3.5000000000000003E-2</v>
      </c>
      <c r="AS42" s="515">
        <f>IF(InpC!$F$4=6,IF(AR36=4,$F$42+InpC!$F$118,0),IF(AR36=4,$F$42,0))</f>
        <v>3.5000000000000003E-2</v>
      </c>
      <c r="AT42" s="515">
        <f>IF(InpC!$F$4=6,IF(AS36=4,$F$42+InpC!$F$118,0),IF(AS36=4,$F$42,0))</f>
        <v>3.5000000000000003E-2</v>
      </c>
      <c r="AU42" s="515">
        <f>IF(InpC!$F$4=6,IF(AT36=4,$F$42+InpC!$F$118,0),IF(AT36=4,$F$42,0))</f>
        <v>3.5000000000000003E-2</v>
      </c>
      <c r="AV42" s="515">
        <f>IF(InpC!$F$4=6,IF(AU36=4,$F$42+InpC!$F$118,0),IF(AU36=4,$F$42,0))</f>
        <v>3.5000000000000003E-2</v>
      </c>
      <c r="AW42" s="515">
        <f>IF(InpC!$F$4=6,IF(AV36=4,$F$42+InpC!$F$118,0),IF(AV36=4,$F$42,0))</f>
        <v>3.5000000000000003E-2</v>
      </c>
      <c r="AX42" s="515">
        <f>IF(InpC!$F$4=6,IF(AW36=4,$F$42+InpC!$F$118,0),IF(AW36=4,$F$42,0))</f>
        <v>3.5000000000000003E-2</v>
      </c>
      <c r="AY42" s="515">
        <f>IF(InpC!$F$4=6,IF(AX36=4,$F$42+InpC!$F$118,0),IF(AX36=4,$F$42,0))</f>
        <v>0</v>
      </c>
      <c r="AZ42" s="515">
        <f>IF(InpC!$F$4=6,IF(AY36=4,$F$42+InpC!$F$118,0),IF(AY36=4,$F$42,0))</f>
        <v>0</v>
      </c>
      <c r="BA42" s="515">
        <f>IF(InpC!$F$4=6,IF(AZ36=4,$F$42+InpC!$F$118,0),IF(AZ36=4,$F$42,0))</f>
        <v>0</v>
      </c>
      <c r="BB42" s="515">
        <f>IF(InpC!$F$4=6,IF(BA36=4,$F$42+InpC!$F$118,0),IF(BA36=4,$F$42,0))</f>
        <v>0</v>
      </c>
      <c r="BC42" s="515">
        <f>IF(InpC!$F$4=6,IF(BB36=4,$F$42+InpC!$F$118,0),IF(BB36=4,$F$42,0))</f>
        <v>0</v>
      </c>
      <c r="BD42" s="515">
        <f>IF(InpC!$F$4=6,IF(BC36=4,$F$42+InpC!$F$118,0),IF(BC36=4,$F$42,0))</f>
        <v>0</v>
      </c>
      <c r="BE42" s="515">
        <f>IF(InpC!$F$4=6,IF(BD36=4,$F$42+InpC!$F$118,0),IF(BD36=4,$F$42,0))</f>
        <v>0</v>
      </c>
      <c r="BF42" s="515">
        <f>IF(InpC!$F$4=6,IF(BE36=4,$F$42+InpC!$F$118,0),IF(BE36=4,$F$42,0))</f>
        <v>0</v>
      </c>
      <c r="BG42" s="515">
        <f>IF(InpC!$F$4=6,IF(BF36=4,$F$42+InpC!$F$118,0),IF(BF36=4,$F$42,0))</f>
        <v>0</v>
      </c>
      <c r="BH42" s="515">
        <f>IF(InpC!$F$4=6,IF(BG36=4,$F$42+InpC!$F$118,0),IF(BG36=4,$F$42,0))</f>
        <v>0</v>
      </c>
      <c r="BI42" s="515">
        <f>IF(InpC!$F$4=6,IF(BH36=4,$F$42+InpC!$F$118,0),IF(BH36=4,$F$42,0))</f>
        <v>0</v>
      </c>
      <c r="BJ42" s="515">
        <f>IF(InpC!$F$4=6,IF(BI36=4,$F$42+InpC!$F$118,0),IF(BI36=4,$F$42,0))</f>
        <v>0</v>
      </c>
      <c r="BK42" s="515">
        <f>IF(InpC!$F$4=6,IF(BJ36=4,$F$42+InpC!$F$118,0),IF(BJ36=4,$F$42,0))</f>
        <v>0</v>
      </c>
      <c r="BL42" s="515">
        <f>IF(InpC!$F$4=6,IF(BK36=4,$F$42+InpC!$F$118,0),IF(BK36=4,$F$42,0))</f>
        <v>0</v>
      </c>
      <c r="BM42" s="515">
        <f>IF(InpC!$F$4=6,IF(BL36=4,$F$42+InpC!$F$118,0),IF(BL36=4,$F$42,0))</f>
        <v>0</v>
      </c>
      <c r="BN42" s="515">
        <f>IF(InpC!$F$4=6,IF(BM36=4,$F$42+InpC!$F$118,0),IF(BM36=4,$F$42,0))</f>
        <v>0</v>
      </c>
      <c r="BO42" s="515">
        <f>IF(InpC!$F$4=6,IF(BN36=4,$F$42+InpC!$F$118,0),IF(BN36=4,$F$42,0))</f>
        <v>0</v>
      </c>
      <c r="BP42" s="515">
        <f>IF(InpC!$F$4=6,IF(BO36=4,$F$42+InpC!$F$118,0),IF(BO36=4,$F$42,0))</f>
        <v>0</v>
      </c>
      <c r="BQ42" s="515">
        <f>IF(InpC!$F$4=6,IF(BP36=4,$F$42+InpC!$F$118,0),IF(BP36=4,$F$42,0))</f>
        <v>0</v>
      </c>
      <c r="BR42" s="515">
        <f>IF(InpC!$F$4=6,IF(BQ36=4,$F$42+InpC!$F$118,0),IF(BQ36=4,$F$42,0))</f>
        <v>0</v>
      </c>
      <c r="BS42" s="515">
        <f>IF(InpC!$F$4=6,IF(BR36=4,$F$42+InpC!$F$118,0),IF(BR36=4,$F$42,0))</f>
        <v>0</v>
      </c>
      <c r="BT42" s="515">
        <f>IF(InpC!$F$4=6,IF(BS36=4,$F$42+InpC!$F$118,0),IF(BS36=4,$F$42,0))</f>
        <v>0</v>
      </c>
      <c r="BU42" s="515">
        <f>IF(InpC!$F$4=6,IF(BT36=4,$F$42+InpC!$F$118,0),IF(BT36=4,$F$42,0))</f>
        <v>0</v>
      </c>
      <c r="BV42" s="515">
        <f>IF(InpC!$F$4=6,IF(BU36=4,$F$42+InpC!$F$118,0),IF(BU36=4,$F$42,0))</f>
        <v>0</v>
      </c>
      <c r="BW42" s="515">
        <f>IF(InpC!$F$4=6,IF(BV36=4,$F$42+InpC!$F$118,0),IF(BV36=4,$F$42,0))</f>
        <v>0</v>
      </c>
      <c r="BX42" s="515">
        <f>IF(InpC!$F$4=6,IF(BW36=4,$F$42+InpC!$F$118,0),IF(BW36=4,$F$42,0))</f>
        <v>0</v>
      </c>
      <c r="BY42" s="515">
        <f>IF(InpC!$F$4=6,IF(BX36=4,$F$42+InpC!$F$118,0),IF(BX36=4,$F$42,0))</f>
        <v>0</v>
      </c>
      <c r="BZ42" s="515">
        <f>IF(InpC!$F$4=6,IF(BY36=4,$F$42+InpC!$F$118,0),IF(BY36=4,$F$42,0))</f>
        <v>0</v>
      </c>
      <c r="CA42" s="515">
        <f>IF(InpC!$F$4=6,IF(BZ36=4,$F$42+InpC!$F$118,0),IF(BZ36=4,$F$42,0))</f>
        <v>0</v>
      </c>
      <c r="CB42" s="515">
        <f>IF(InpC!$F$4=6,IF(CA36=4,$F$42+InpC!$F$118,0),IF(CA36=4,$F$42,0))</f>
        <v>0</v>
      </c>
      <c r="CC42" s="515">
        <f>IF(InpC!$F$4=6,IF(CB36=4,$F$42+InpC!$F$118,0),IF(CB36=4,$F$42,0))</f>
        <v>0</v>
      </c>
      <c r="CD42" s="515">
        <f>IF(InpC!$F$4=6,IF(CC36=4,$F$42+InpC!$F$118,0),IF(CC36=4,$F$42,0))</f>
        <v>0</v>
      </c>
      <c r="CE42" s="515">
        <f>IF(InpC!$F$4=6,IF(CD36=4,$F$42+InpC!$F$118,0),IF(CD36=4,$F$42,0))</f>
        <v>0</v>
      </c>
      <c r="CF42" s="515">
        <f>IF(InpC!$F$4=6,IF(CE36=4,$F$42+InpC!$F$118,0),IF(CE36=4,$F$42,0))</f>
        <v>0</v>
      </c>
      <c r="CG42" s="515">
        <f>IF(InpC!$F$4=6,IF(CF36=4,$F$42+InpC!$F$118,0),IF(CF36=4,$F$42,0))</f>
        <v>0</v>
      </c>
      <c r="CH42" s="515">
        <f>IF(InpC!$F$4=6,IF(CG36=4,$F$42+InpC!$F$118,0),IF(CG36=4,$F$42,0))</f>
        <v>0</v>
      </c>
      <c r="CI42" s="515">
        <f>IF(InpC!$F$4=6,IF(CH36=4,$F$42+InpC!$F$118,0),IF(CH36=4,$F$42,0))</f>
        <v>0</v>
      </c>
      <c r="CJ42" s="515">
        <f>IF(InpC!$F$4=6,IF(CI36=4,$F$42+InpC!$F$118,0),IF(CI36=4,$F$42,0))</f>
        <v>0</v>
      </c>
      <c r="CK42" s="515">
        <f>IF(InpC!$F$4=6,IF(CJ36=4,$F$42+InpC!$F$118,0),IF(CJ36=4,$F$42,0))</f>
        <v>0</v>
      </c>
      <c r="CL42" s="515">
        <f>IF(InpC!$F$4=6,IF(CK36=4,$F$42+InpC!$F$118,0),IF(CK36=4,$F$42,0))</f>
        <v>0</v>
      </c>
      <c r="CM42" s="515">
        <f>IF(InpC!$F$4=6,IF(CL36=4,$F$42+InpC!$F$118,0),IF(CL36=4,$F$42,0))</f>
        <v>0</v>
      </c>
      <c r="CN42" s="515">
        <f>IF(InpC!$F$4=6,IF(CM36=4,$F$42+InpC!$F$118,0),IF(CM36=4,$F$42,0))</f>
        <v>0</v>
      </c>
      <c r="CO42" s="515">
        <f>IF(InpC!$F$4=6,IF(CN36=4,$F$42+InpC!$F$118,0),IF(CN36=4,$F$42,0))</f>
        <v>0</v>
      </c>
      <c r="CP42" s="515">
        <f>IF(InpC!$F$4=6,IF(CO36=4,$F$42+InpC!$F$118,0),IF(CO36=4,$F$42,0))</f>
        <v>0</v>
      </c>
      <c r="CQ42" s="515">
        <f>IF(InpC!$F$4=6,IF(CP36=4,$F$42+InpC!$F$118,0),IF(CP36=4,$F$42,0))</f>
        <v>0</v>
      </c>
      <c r="CR42" s="515">
        <f>IF(InpC!$F$4=6,IF(CQ36=4,$F$42+InpC!$F$118,0),IF(CQ36=4,$F$42,0))</f>
        <v>0</v>
      </c>
      <c r="CS42" s="515">
        <f>IF(InpC!$F$4=6,IF(CR36=4,$F$42+InpC!$F$118,0),IF(CR36=4,$F$42,0))</f>
        <v>0</v>
      </c>
      <c r="CT42" s="515">
        <f>IF(InpC!$F$4=6,IF(CS36=4,$F$42+InpC!$F$118,0),IF(CS36=4,$F$42,0))</f>
        <v>0</v>
      </c>
      <c r="CU42" s="515">
        <f>IF(InpC!$F$4=6,IF(CT36=4,$F$42+InpC!$F$118,0),IF(CT36=4,$F$42,0))</f>
        <v>0</v>
      </c>
      <c r="CV42" s="515">
        <f>IF(InpC!$F$4=6,IF(CU36=4,$F$42+InpC!$F$118,0),IF(CU36=4,$F$42,0))</f>
        <v>0</v>
      </c>
      <c r="CW42" s="515">
        <f>IF(InpC!$F$4=6,IF(CV36=4,$F$42+InpC!$F$118,0),IF(CV36=4,$F$42,0))</f>
        <v>0</v>
      </c>
      <c r="CX42" s="515">
        <f>IF(InpC!$F$4=6,IF(CW36=4,$F$42+InpC!$F$118,0),IF(CW36=4,$F$42,0))</f>
        <v>0</v>
      </c>
      <c r="CY42" s="515">
        <f>IF(InpC!$F$4=6,IF(CX36=4,$F$42+InpC!$F$118,0),IF(CX36=4,$F$42,0))</f>
        <v>0</v>
      </c>
      <c r="CZ42" s="515">
        <f>IF(InpC!$F$4=6,IF(CY36=4,$F$42+InpC!$F$118,0),IF(CY36=4,$F$42,0))</f>
        <v>0</v>
      </c>
      <c r="DA42" s="515">
        <f>IF(InpC!$F$4=6,IF(CZ36=4,$F$42+InpC!$F$118,0),IF(CZ36=4,$F$42,0))</f>
        <v>0</v>
      </c>
      <c r="DB42" s="515">
        <f>IF(InpC!$F$4=6,IF(DA36=4,$F$42+InpC!$F$118,0),IF(DA36=4,$F$42,0))</f>
        <v>0</v>
      </c>
      <c r="DC42" s="515">
        <f>IF(InpC!$F$4=6,IF(DB36=4,$F$42+InpC!$F$118,0),IF(DB36=4,$F$42,0))</f>
        <v>0</v>
      </c>
      <c r="DD42" s="515">
        <f>IF(InpC!$F$4=6,IF(DC36=4,$F$42+InpC!$F$118,0),IF(DC36=4,$F$42,0))</f>
        <v>0</v>
      </c>
      <c r="DE42" s="515">
        <f>IF(InpC!$F$4=6,IF(DD36=4,$F$42+InpC!$F$118,0),IF(DD36=4,$F$42,0))</f>
        <v>0</v>
      </c>
      <c r="DF42" s="515">
        <f>IF(InpC!$F$4=6,IF(DE36=4,$F$42+InpC!$F$118,0),IF(DE36=4,$F$42,0))</f>
        <v>0</v>
      </c>
      <c r="DG42" s="515">
        <f>IF(InpC!$F$4=6,IF(DF36=4,$F$42+InpC!$F$118,0),IF(DF36=4,$F$42,0))</f>
        <v>0</v>
      </c>
      <c r="DH42" s="515">
        <f>IF(InpC!$F$4=6,IF(DG36=4,$F$42+InpC!$F$118,0),IF(DG36=4,$F$42,0))</f>
        <v>0</v>
      </c>
      <c r="DI42" s="515">
        <f>IF(InpC!$F$4=6,IF(DH36=4,$F$42+InpC!$F$118,0),IF(DH36=4,$F$42,0))</f>
        <v>0</v>
      </c>
      <c r="DJ42" s="515">
        <f>IF(InpC!$F$4=6,IF(DI36=4,$F$42+InpC!$F$118,0),IF(DI36=4,$F$42,0))</f>
        <v>0</v>
      </c>
      <c r="DK42" s="515">
        <f>IF(InpC!$F$4=6,IF(DJ36=4,$F$42+InpC!$F$118,0),IF(DJ36=4,$F$42,0))</f>
        <v>0</v>
      </c>
      <c r="DL42" s="515">
        <f>IF(InpC!$F$4=6,IF(DK36=4,$F$42+InpC!$F$118,0),IF(DK36=4,$F$42,0))</f>
        <v>0</v>
      </c>
      <c r="DM42" s="515">
        <f>IF(InpC!$F$4=6,IF(DL36=4,$F$42+InpC!$F$118,0),IF(DL36=4,$F$42,0))</f>
        <v>0</v>
      </c>
      <c r="DN42" s="515">
        <f>IF(InpC!$F$4=6,IF(DM36=4,$F$42+InpC!$F$118,0),IF(DM36=4,$F$42,0))</f>
        <v>0</v>
      </c>
      <c r="DO42" s="515">
        <f>IF(InpC!$F$4=6,IF(DN36=4,$F$42+InpC!$F$118,0),IF(DN36=4,$F$42,0))</f>
        <v>0</v>
      </c>
      <c r="DP42" s="515">
        <f>IF(InpC!$F$4=6,IF(DO36=4,$F$42+InpC!$F$118,0),IF(DO36=4,$F$42,0))</f>
        <v>0</v>
      </c>
      <c r="DQ42" s="515">
        <f>IF(InpC!$F$4=6,IF(DP36=4,$F$42+InpC!$F$118,0),IF(DP36=4,$F$42,0))</f>
        <v>0</v>
      </c>
      <c r="DR42" s="515">
        <f>IF(InpC!$F$4=6,IF(DQ36=4,$F$42+InpC!$F$118,0),IF(DQ36=4,$F$42,0))</f>
        <v>0</v>
      </c>
      <c r="DS42" s="515">
        <f>IF(InpC!$F$4=6,IF(DR36=4,$F$42+InpC!$F$118,0),IF(DR36=4,$F$42,0))</f>
        <v>0</v>
      </c>
      <c r="DT42" s="515">
        <f>IF(InpC!$F$4=6,IF(DS36=4,$F$42+InpC!$F$118,0),IF(DS36=4,$F$42,0))</f>
        <v>0</v>
      </c>
      <c r="DU42" s="515">
        <f>IF(InpC!$F$4=6,IF(DT36=4,$F$42+InpC!$F$118,0),IF(DT36=4,$F$42,0))</f>
        <v>0</v>
      </c>
      <c r="DV42" s="515">
        <f>IF(InpC!$F$4=6,IF(DU36=4,$F$42+InpC!$F$118,0),IF(DU36=4,$F$42,0))</f>
        <v>0</v>
      </c>
      <c r="DW42" s="515">
        <f>IF(InpC!$F$4=6,IF(DV36=4,$F$42+InpC!$F$118,0),IF(DV36=4,$F$42,0))</f>
        <v>0</v>
      </c>
      <c r="DX42" s="515">
        <f>IF(InpC!$F$4=6,IF(DW36=4,$F$42+InpC!$F$118,0),IF(DW36=4,$F$42,0))</f>
        <v>0</v>
      </c>
      <c r="DY42" s="515">
        <f>IF(InpC!$F$4=6,IF(DX36=4,$F$42+InpC!$F$118,0),IF(DX36=4,$F$42,0))</f>
        <v>0</v>
      </c>
      <c r="DZ42" s="515">
        <f>IF(InpC!$F$4=6,IF(DY36=4,$F$42+InpC!$F$118,0),IF(DY36=4,$F$42,0))</f>
        <v>0</v>
      </c>
      <c r="EA42" s="515">
        <f>IF(InpC!$F$4=6,IF(DZ36=4,$F$42+InpC!$F$118,0),IF(DZ36=4,$F$42,0))</f>
        <v>0</v>
      </c>
      <c r="EB42" s="515">
        <f>IF(InpC!$F$4=6,IF(EA36=4,$F$42+InpC!$F$118,0),IF(EA36=4,$F$42,0))</f>
        <v>0</v>
      </c>
      <c r="EC42" s="515">
        <f>IF(InpC!$F$4=6,IF(EB36=4,$F$42+InpC!$F$118,0),IF(EB36=4,$F$42,0))</f>
        <v>0</v>
      </c>
      <c r="ED42" s="515">
        <f>IF(InpC!$F$4=6,IF(EC36=4,$F$42+InpC!$F$118,0),IF(EC36=4,$F$42,0))</f>
        <v>0</v>
      </c>
      <c r="EE42" s="515">
        <f>IF(InpC!$F$4=6,IF(ED36=4,$F$42+InpC!$F$118,0),IF(ED36=4,$F$42,0))</f>
        <v>0</v>
      </c>
      <c r="EF42" s="515">
        <f>IF(InpC!$F$4=6,IF(EE36=4,$F$42+InpC!$F$118,0),IF(EE36=4,$F$42,0))</f>
        <v>0</v>
      </c>
      <c r="EG42" s="515">
        <f>IF(InpC!$F$4=6,IF(EF36=4,$F$42+InpC!$F$118,0),IF(EF36=4,$F$42,0))</f>
        <v>0</v>
      </c>
      <c r="EH42" s="515">
        <f>IF(InpC!$F$4=6,IF(EG36=4,$F$42+InpC!$F$118,0),IF(EG36=4,$F$42,0))</f>
        <v>0</v>
      </c>
      <c r="EI42" s="515">
        <f>IF(InpC!$F$4=6,IF(EH36=4,$F$42+InpC!$F$118,0),IF(EH36=4,$F$42,0))</f>
        <v>0</v>
      </c>
      <c r="EJ42" s="515">
        <f>IF(InpC!$F$4=6,IF(EI36=4,$F$42+InpC!$F$118,0),IF(EI36=4,$F$42,0))</f>
        <v>0</v>
      </c>
      <c r="EK42" s="515">
        <f>IF(InpC!$F$4=6,IF(EJ36=4,$F$42+InpC!$F$118,0),IF(EJ36=4,$F$42,0))</f>
        <v>0</v>
      </c>
      <c r="EL42" s="515">
        <f>IF(InpC!$F$4=6,IF(EK36=4,$F$42+InpC!$F$118,0),IF(EK36=4,$F$42,0))</f>
        <v>0</v>
      </c>
      <c r="EM42" s="515">
        <f>IF(InpC!$F$4=6,IF(EL36=4,$F$42+InpC!$F$118,0),IF(EL36=4,$F$42,0))</f>
        <v>0</v>
      </c>
      <c r="EN42" s="515">
        <f>IF(InpC!$F$4=6,IF(EM36=4,$F$42+InpC!$F$118,0),IF(EM36=4,$F$42,0))</f>
        <v>0</v>
      </c>
      <c r="EO42" s="515">
        <f>IF(InpC!$F$4=6,IF(EN36=4,$F$42+InpC!$F$118,0),IF(EN36=4,$F$42,0))</f>
        <v>0</v>
      </c>
      <c r="EP42" s="515">
        <f>IF(InpC!$F$4=6,IF(EO36=4,$F$42+InpC!$F$118,0),IF(EO36=4,$F$42,0))</f>
        <v>0</v>
      </c>
      <c r="EQ42" s="515">
        <f>IF(InpC!$F$4=6,IF(EP36=4,$F$42+InpC!$F$118,0),IF(EP36=4,$F$42,0))</f>
        <v>0</v>
      </c>
      <c r="ER42" s="515">
        <f>IF(InpC!$F$4=6,IF(EQ36=4,$F$42+InpC!$F$118,0),IF(EQ36=4,$F$42,0))</f>
        <v>0</v>
      </c>
      <c r="ES42" s="515">
        <f>IF(InpC!$F$4=6,IF(ER36=4,$F$42+InpC!$F$118,0),IF(ER36=4,$F$42,0))</f>
        <v>0</v>
      </c>
      <c r="ET42" s="515">
        <f>IF(InpC!$F$4=6,IF(ES36=4,$F$42+InpC!$F$118,0),IF(ES36=4,$F$42,0))</f>
        <v>0</v>
      </c>
      <c r="EU42" s="515">
        <f>IF(InpC!$F$4=6,IF(ET36=4,$F$42+InpC!$F$118,0),IF(ET36=4,$F$42,0))</f>
        <v>0</v>
      </c>
      <c r="EV42" s="515">
        <f>IF(InpC!$F$4=6,IF(EU36=4,$F$42+InpC!$F$118,0),IF(EU36=4,$F$42,0))</f>
        <v>0</v>
      </c>
      <c r="EW42" s="515">
        <f>IF(InpC!$F$4=6,IF(EV36=4,$F$42+InpC!$F$118,0),IF(EV36=4,$F$42,0))</f>
        <v>0</v>
      </c>
      <c r="EX42" s="515">
        <f>IF(InpC!$F$4=6,IF(EW36=4,$F$42+InpC!$F$118,0),IF(EW36=4,$F$42,0))</f>
        <v>0</v>
      </c>
      <c r="EY42" s="515">
        <f>IF(InpC!$F$4=6,IF(EX36=4,$F$42+InpC!$F$118,0),IF(EX36=4,$F$42,0))</f>
        <v>0</v>
      </c>
      <c r="EZ42" s="515">
        <f>IF(InpC!$F$4=6,IF(EY36=4,$F$42+InpC!$F$118,0),IF(EY36=4,$F$42,0))</f>
        <v>0</v>
      </c>
      <c r="FA42" s="515">
        <f>IF(InpC!$F$4=6,IF(EZ36=4,$F$42+InpC!$F$118,0),IF(EZ36=4,$F$42,0))</f>
        <v>0</v>
      </c>
      <c r="FB42" s="515">
        <f>IF(InpC!$F$4=6,IF(FA36=4,$F$42+InpC!$F$118,0),IF(FA36=4,$F$42,0))</f>
        <v>0</v>
      </c>
      <c r="FC42" s="515">
        <f>IF(InpC!$F$4=6,IF(FB36=4,$F$42+InpC!$F$118,0),IF(FB36=4,$F$42,0))</f>
        <v>0</v>
      </c>
      <c r="FD42" s="515">
        <f>IF(InpC!$F$4=6,IF(FC36=4,$F$42+InpC!$F$118,0),IF(FC36=4,$F$42,0))</f>
        <v>0</v>
      </c>
      <c r="FE42" s="515">
        <f>IF(InpC!$F$4=6,IF(FD36=4,$F$42+InpC!$F$118,0),IF(FD36=4,$F$42,0))</f>
        <v>0</v>
      </c>
      <c r="FF42" s="515">
        <f>IF(InpC!$F$4=6,IF(FE36=4,$F$42+InpC!$F$118,0),IF(FE36=4,$F$42,0))</f>
        <v>0</v>
      </c>
      <c r="FG42" s="515">
        <f>IF(InpC!$F$4=6,IF(FF36=4,$F$42+InpC!$F$118,0),IF(FF36=4,$F$42,0))</f>
        <v>0</v>
      </c>
      <c r="FH42" s="515">
        <f>IF(InpC!$F$4=6,IF(FG36=4,$F$42+InpC!$F$118,0),IF(FG36=4,$F$42,0))</f>
        <v>0</v>
      </c>
      <c r="FI42" s="515">
        <f>IF(InpC!$F$4=6,IF(FH36=4,$F$42+InpC!$F$118,0),IF(FH36=4,$F$42,0))</f>
        <v>0</v>
      </c>
      <c r="FJ42" s="515">
        <f>IF(InpC!$F$4=6,IF(FI36=4,$F$42+InpC!$F$118,0),IF(FI36=4,$F$42,0))</f>
        <v>0</v>
      </c>
      <c r="FK42" s="515">
        <f>IF(InpC!$F$4=6,IF(FJ36=4,$F$42+InpC!$F$118,0),IF(FJ36=4,$F$42,0))</f>
        <v>0</v>
      </c>
      <c r="FL42" s="515">
        <f>IF(InpC!$F$4=6,IF(FK36=4,$F$42+InpC!$F$118,0),IF(FK36=4,$F$42,0))</f>
        <v>0</v>
      </c>
      <c r="FM42" s="515">
        <f>IF(InpC!$F$4=6,IF(FL36=4,$F$42+InpC!$F$118,0),IF(FL36=4,$F$42,0))</f>
        <v>0</v>
      </c>
      <c r="FN42" s="515">
        <f>IF(InpC!$F$4=6,IF(FM36=4,$F$42+InpC!$F$118,0),IF(FM36=4,$F$42,0))</f>
        <v>0</v>
      </c>
      <c r="FO42" s="515">
        <f>IF(InpC!$F$4=6,IF(FN36=4,$F$42+InpC!$F$118,0),IF(FN36=4,$F$42,0))</f>
        <v>0</v>
      </c>
      <c r="FP42" s="515">
        <f>IF(InpC!$F$4=6,IF(FO36=4,$F$42+InpC!$F$118,0),IF(FO36=4,$F$42,0))</f>
        <v>0</v>
      </c>
      <c r="FQ42" s="515">
        <f>IF(InpC!$F$4=6,IF(FP36=4,$F$42+InpC!$F$118,0),IF(FP36=4,$F$42,0))</f>
        <v>0</v>
      </c>
      <c r="FR42" s="515">
        <f>IF(InpC!$F$4=6,IF(FQ36=4,$F$42+InpC!$F$118,0),IF(FQ36=4,$F$42,0))</f>
        <v>0</v>
      </c>
      <c r="FS42" s="515">
        <f>IF(InpC!$F$4=6,IF(FR36=4,$F$42+InpC!$F$118,0),IF(FR36=4,$F$42,0))</f>
        <v>0</v>
      </c>
      <c r="FT42" s="515">
        <f>IF(InpC!$F$4=6,IF(FS36=4,$F$42+InpC!$F$118,0),IF(FS36=4,$F$42,0))</f>
        <v>0</v>
      </c>
      <c r="FU42" s="515">
        <f>IF(InpC!$F$4=6,IF(FT36=4,$F$42+InpC!$F$118,0),IF(FT36=4,$F$42,0))</f>
        <v>0</v>
      </c>
      <c r="FV42" s="515">
        <f>IF(InpC!$F$4=6,IF(FU36=4,$F$42+InpC!$F$118,0),IF(FU36=4,$F$42,0))</f>
        <v>0</v>
      </c>
      <c r="FW42" s="515">
        <f>IF(InpC!$F$4=6,IF(FV36=4,$F$42+InpC!$F$118,0),IF(FV36=4,$F$42,0))</f>
        <v>0</v>
      </c>
      <c r="FX42" s="515">
        <f>IF(InpC!$F$4=6,IF(FW36=4,$F$42+InpC!$F$118,0),IF(FW36=4,$F$42,0))</f>
        <v>0</v>
      </c>
      <c r="FY42" s="515">
        <f>IF(InpC!$F$4=6,IF(FX36=4,$F$42+InpC!$F$118,0),IF(FX36=4,$F$42,0))</f>
        <v>0</v>
      </c>
      <c r="FZ42" s="515">
        <f>IF(InpC!$F$4=6,IF(FY36=4,$F$42+InpC!$F$118,0),IF(FY36=4,$F$42,0))</f>
        <v>0</v>
      </c>
      <c r="GA42" s="515">
        <f>IF(InpC!$F$4=6,IF(FZ36=4,$F$42+InpC!$F$118,0),IF(FZ36=4,$F$42,0))</f>
        <v>0</v>
      </c>
      <c r="GB42" s="515">
        <f>IF(InpC!$F$4=6,IF(GA36=4,$F$42+InpC!$F$118,0),IF(GA36=4,$F$42,0))</f>
        <v>0</v>
      </c>
      <c r="GC42" s="515">
        <f>IF(InpC!$F$4=6,IF(GB36=4,$F$42+InpC!$F$118,0),IF(GB36=4,$F$42,0))</f>
        <v>0</v>
      </c>
      <c r="GD42" s="515">
        <f>IF(InpC!$F$4=6,IF(GC36=4,$F$42+InpC!$F$118,0),IF(GC36=4,$F$42,0))</f>
        <v>0</v>
      </c>
      <c r="GE42" s="515">
        <f>IF(InpC!$F$4=6,IF(GD36=4,$F$42+InpC!$F$118,0),IF(GD36=4,$F$42,0))</f>
        <v>0</v>
      </c>
      <c r="GF42" s="515">
        <f>IF(InpC!$F$4=6,IF(GE36=4,$F$42+InpC!$F$118,0),IF(GE36=4,$F$42,0))</f>
        <v>0</v>
      </c>
      <c r="GG42" s="515">
        <f>IF(InpC!$F$4=6,IF(GF36=4,$F$42+InpC!$F$118,0),IF(GF36=4,$F$42,0))</f>
        <v>0</v>
      </c>
      <c r="GH42" s="515">
        <f>IF(InpC!$F$4=6,IF(GG36=4,$F$42+InpC!$F$118,0),IF(GG36=4,$F$42,0))</f>
        <v>0</v>
      </c>
      <c r="GI42" s="515">
        <f>IF(InpC!$F$4=6,IF(GH36=4,$F$42+InpC!$F$118,0),IF(GH36=4,$F$42,0))</f>
        <v>0</v>
      </c>
      <c r="GJ42" s="515">
        <f>IF(InpC!$F$4=6,IF(GI36=4,$F$42+InpC!$F$118,0),IF(GI36=4,$F$42,0))</f>
        <v>0</v>
      </c>
    </row>
    <row r="43" spans="1:16384" x14ac:dyDescent="0.25">
      <c r="A43" s="550"/>
      <c r="B43" s="550"/>
      <c r="C43" s="551"/>
      <c r="D43" s="552"/>
      <c r="E43" s="548" t="s">
        <v>670</v>
      </c>
      <c r="F43" s="548"/>
      <c r="G43" s="548"/>
      <c r="H43" s="548"/>
      <c r="I43" s="549"/>
      <c r="J43" s="287">
        <f>SUM(J39:J42)</f>
        <v>0</v>
      </c>
      <c r="K43" s="287">
        <f t="shared" ref="K43:BV43" si="25">SUM(K39:K42)</f>
        <v>0</v>
      </c>
      <c r="L43" s="287">
        <f t="shared" si="25"/>
        <v>2.7E-2</v>
      </c>
      <c r="M43" s="287">
        <f t="shared" si="25"/>
        <v>2.7E-2</v>
      </c>
      <c r="N43" s="287">
        <f t="shared" si="25"/>
        <v>2.7E-2</v>
      </c>
      <c r="O43" s="287">
        <f t="shared" si="25"/>
        <v>2.7E-2</v>
      </c>
      <c r="P43" s="287">
        <f t="shared" si="25"/>
        <v>2.7E-2</v>
      </c>
      <c r="Q43" s="287">
        <f t="shared" si="25"/>
        <v>0.03</v>
      </c>
      <c r="R43" s="287">
        <f t="shared" si="25"/>
        <v>0.03</v>
      </c>
      <c r="S43" s="287">
        <f t="shared" si="25"/>
        <v>0.03</v>
      </c>
      <c r="T43" s="287">
        <f t="shared" si="25"/>
        <v>0.03</v>
      </c>
      <c r="U43" s="287">
        <f t="shared" si="25"/>
        <v>0.03</v>
      </c>
      <c r="V43" s="287">
        <f t="shared" si="25"/>
        <v>0.03</v>
      </c>
      <c r="W43" s="287">
        <f t="shared" si="25"/>
        <v>0.03</v>
      </c>
      <c r="X43" s="287">
        <f t="shared" si="25"/>
        <v>0.03</v>
      </c>
      <c r="Y43" s="287">
        <f t="shared" si="25"/>
        <v>0.03</v>
      </c>
      <c r="Z43" s="287">
        <f t="shared" si="25"/>
        <v>0.03</v>
      </c>
      <c r="AA43" s="287">
        <f t="shared" si="25"/>
        <v>3.2000000000000001E-2</v>
      </c>
      <c r="AB43" s="287">
        <f t="shared" si="25"/>
        <v>3.2000000000000001E-2</v>
      </c>
      <c r="AC43" s="287">
        <f t="shared" si="25"/>
        <v>3.2000000000000001E-2</v>
      </c>
      <c r="AD43" s="287">
        <f t="shared" si="25"/>
        <v>3.2000000000000001E-2</v>
      </c>
      <c r="AE43" s="287">
        <f t="shared" si="25"/>
        <v>3.2000000000000001E-2</v>
      </c>
      <c r="AF43" s="287">
        <f t="shared" si="25"/>
        <v>3.2000000000000001E-2</v>
      </c>
      <c r="AG43" s="287">
        <f t="shared" si="25"/>
        <v>3.2000000000000001E-2</v>
      </c>
      <c r="AH43" s="287">
        <f t="shared" si="25"/>
        <v>3.2000000000000001E-2</v>
      </c>
      <c r="AI43" s="287">
        <f t="shared" si="25"/>
        <v>3.2000000000000001E-2</v>
      </c>
      <c r="AJ43" s="287">
        <f t="shared" si="25"/>
        <v>3.2000000000000001E-2</v>
      </c>
      <c r="AK43" s="287">
        <f t="shared" si="25"/>
        <v>3.5000000000000003E-2</v>
      </c>
      <c r="AL43" s="287">
        <f t="shared" si="25"/>
        <v>3.5000000000000003E-2</v>
      </c>
      <c r="AM43" s="287">
        <f t="shared" si="25"/>
        <v>3.5000000000000003E-2</v>
      </c>
      <c r="AN43" s="287">
        <f t="shared" si="25"/>
        <v>3.5000000000000003E-2</v>
      </c>
      <c r="AO43" s="287">
        <f t="shared" si="25"/>
        <v>3.5000000000000003E-2</v>
      </c>
      <c r="AP43" s="287">
        <f t="shared" si="25"/>
        <v>3.5000000000000003E-2</v>
      </c>
      <c r="AQ43" s="287">
        <f t="shared" si="25"/>
        <v>3.5000000000000003E-2</v>
      </c>
      <c r="AR43" s="287">
        <f t="shared" si="25"/>
        <v>3.5000000000000003E-2</v>
      </c>
      <c r="AS43" s="287">
        <f t="shared" si="25"/>
        <v>3.5000000000000003E-2</v>
      </c>
      <c r="AT43" s="287">
        <f t="shared" si="25"/>
        <v>3.5000000000000003E-2</v>
      </c>
      <c r="AU43" s="287">
        <f t="shared" si="25"/>
        <v>3.5000000000000003E-2</v>
      </c>
      <c r="AV43" s="287">
        <f t="shared" si="25"/>
        <v>3.5000000000000003E-2</v>
      </c>
      <c r="AW43" s="287">
        <f t="shared" si="25"/>
        <v>3.5000000000000003E-2</v>
      </c>
      <c r="AX43" s="287">
        <f t="shared" si="25"/>
        <v>3.5000000000000003E-2</v>
      </c>
      <c r="AY43" s="287">
        <f t="shared" si="25"/>
        <v>0</v>
      </c>
      <c r="AZ43" s="287">
        <f t="shared" si="25"/>
        <v>0</v>
      </c>
      <c r="BA43" s="287">
        <f t="shared" si="25"/>
        <v>0</v>
      </c>
      <c r="BB43" s="287">
        <f t="shared" si="25"/>
        <v>0</v>
      </c>
      <c r="BC43" s="287">
        <f t="shared" si="25"/>
        <v>0</v>
      </c>
      <c r="BD43" s="287">
        <f t="shared" si="25"/>
        <v>0</v>
      </c>
      <c r="BE43" s="287">
        <f t="shared" si="25"/>
        <v>0</v>
      </c>
      <c r="BF43" s="287">
        <f t="shared" si="25"/>
        <v>0</v>
      </c>
      <c r="BG43" s="287">
        <f t="shared" si="25"/>
        <v>0</v>
      </c>
      <c r="BH43" s="287">
        <f t="shared" si="25"/>
        <v>0</v>
      </c>
      <c r="BI43" s="287">
        <f t="shared" si="25"/>
        <v>0</v>
      </c>
      <c r="BJ43" s="287">
        <f t="shared" si="25"/>
        <v>0</v>
      </c>
      <c r="BK43" s="287">
        <f t="shared" si="25"/>
        <v>0</v>
      </c>
      <c r="BL43" s="287">
        <f t="shared" si="25"/>
        <v>0</v>
      </c>
      <c r="BM43" s="287">
        <f t="shared" si="25"/>
        <v>0</v>
      </c>
      <c r="BN43" s="287">
        <f t="shared" si="25"/>
        <v>0</v>
      </c>
      <c r="BO43" s="287">
        <f t="shared" si="25"/>
        <v>0</v>
      </c>
      <c r="BP43" s="287">
        <f t="shared" si="25"/>
        <v>0</v>
      </c>
      <c r="BQ43" s="287">
        <f t="shared" si="25"/>
        <v>0</v>
      </c>
      <c r="BR43" s="287">
        <f t="shared" si="25"/>
        <v>0</v>
      </c>
      <c r="BS43" s="287">
        <f t="shared" si="25"/>
        <v>0</v>
      </c>
      <c r="BT43" s="287">
        <f t="shared" si="25"/>
        <v>0</v>
      </c>
      <c r="BU43" s="287">
        <f t="shared" si="25"/>
        <v>0</v>
      </c>
      <c r="BV43" s="287">
        <f t="shared" si="25"/>
        <v>0</v>
      </c>
      <c r="BW43" s="287">
        <f t="shared" ref="BW43:EH43" si="26">SUM(BW39:BW42)</f>
        <v>0</v>
      </c>
      <c r="BX43" s="287">
        <f t="shared" si="26"/>
        <v>0</v>
      </c>
      <c r="BY43" s="287">
        <f t="shared" si="26"/>
        <v>0</v>
      </c>
      <c r="BZ43" s="287">
        <f t="shared" si="26"/>
        <v>0</v>
      </c>
      <c r="CA43" s="287">
        <f t="shared" si="26"/>
        <v>0</v>
      </c>
      <c r="CB43" s="287">
        <f t="shared" si="26"/>
        <v>0</v>
      </c>
      <c r="CC43" s="287">
        <f t="shared" si="26"/>
        <v>0</v>
      </c>
      <c r="CD43" s="287">
        <f t="shared" si="26"/>
        <v>0</v>
      </c>
      <c r="CE43" s="287">
        <f t="shared" si="26"/>
        <v>0</v>
      </c>
      <c r="CF43" s="287">
        <f t="shared" si="26"/>
        <v>0</v>
      </c>
      <c r="CG43" s="287">
        <f t="shared" si="26"/>
        <v>0</v>
      </c>
      <c r="CH43" s="287">
        <f t="shared" si="26"/>
        <v>0</v>
      </c>
      <c r="CI43" s="287">
        <f t="shared" si="26"/>
        <v>0</v>
      </c>
      <c r="CJ43" s="287">
        <f t="shared" si="26"/>
        <v>0</v>
      </c>
      <c r="CK43" s="287">
        <f t="shared" si="26"/>
        <v>0</v>
      </c>
      <c r="CL43" s="287">
        <f t="shared" si="26"/>
        <v>0</v>
      </c>
      <c r="CM43" s="287">
        <f t="shared" si="26"/>
        <v>0</v>
      </c>
      <c r="CN43" s="287">
        <f t="shared" si="26"/>
        <v>0</v>
      </c>
      <c r="CO43" s="287">
        <f t="shared" si="26"/>
        <v>0</v>
      </c>
      <c r="CP43" s="287">
        <f t="shared" si="26"/>
        <v>0</v>
      </c>
      <c r="CQ43" s="287">
        <f t="shared" si="26"/>
        <v>0</v>
      </c>
      <c r="CR43" s="287">
        <f t="shared" si="26"/>
        <v>0</v>
      </c>
      <c r="CS43" s="287">
        <f t="shared" si="26"/>
        <v>0</v>
      </c>
      <c r="CT43" s="287">
        <f t="shared" si="26"/>
        <v>0</v>
      </c>
      <c r="CU43" s="287">
        <f t="shared" si="26"/>
        <v>0</v>
      </c>
      <c r="CV43" s="287">
        <f t="shared" si="26"/>
        <v>0</v>
      </c>
      <c r="CW43" s="287">
        <f t="shared" si="26"/>
        <v>0</v>
      </c>
      <c r="CX43" s="287">
        <f t="shared" si="26"/>
        <v>0</v>
      </c>
      <c r="CY43" s="287">
        <f t="shared" si="26"/>
        <v>0</v>
      </c>
      <c r="CZ43" s="287">
        <f t="shared" si="26"/>
        <v>0</v>
      </c>
      <c r="DA43" s="287">
        <f t="shared" si="26"/>
        <v>0</v>
      </c>
      <c r="DB43" s="287">
        <f t="shared" si="26"/>
        <v>0</v>
      </c>
      <c r="DC43" s="287">
        <f t="shared" si="26"/>
        <v>0</v>
      </c>
      <c r="DD43" s="287">
        <f t="shared" si="26"/>
        <v>0</v>
      </c>
      <c r="DE43" s="287">
        <f t="shared" si="26"/>
        <v>0</v>
      </c>
      <c r="DF43" s="287">
        <f t="shared" si="26"/>
        <v>0</v>
      </c>
      <c r="DG43" s="287">
        <f t="shared" si="26"/>
        <v>0</v>
      </c>
      <c r="DH43" s="287">
        <f t="shared" si="26"/>
        <v>0</v>
      </c>
      <c r="DI43" s="287">
        <f t="shared" si="26"/>
        <v>0</v>
      </c>
      <c r="DJ43" s="287">
        <f t="shared" si="26"/>
        <v>0</v>
      </c>
      <c r="DK43" s="287">
        <f t="shared" si="26"/>
        <v>0</v>
      </c>
      <c r="DL43" s="287">
        <f t="shared" si="26"/>
        <v>0</v>
      </c>
      <c r="DM43" s="287">
        <f t="shared" si="26"/>
        <v>0</v>
      </c>
      <c r="DN43" s="287">
        <f t="shared" si="26"/>
        <v>0</v>
      </c>
      <c r="DO43" s="287">
        <f t="shared" si="26"/>
        <v>0</v>
      </c>
      <c r="DP43" s="287">
        <f t="shared" si="26"/>
        <v>0</v>
      </c>
      <c r="DQ43" s="287">
        <f t="shared" si="26"/>
        <v>0</v>
      </c>
      <c r="DR43" s="287">
        <f t="shared" si="26"/>
        <v>0</v>
      </c>
      <c r="DS43" s="287">
        <f t="shared" si="26"/>
        <v>0</v>
      </c>
      <c r="DT43" s="287">
        <f t="shared" si="26"/>
        <v>0</v>
      </c>
      <c r="DU43" s="287">
        <f t="shared" si="26"/>
        <v>0</v>
      </c>
      <c r="DV43" s="287">
        <f t="shared" si="26"/>
        <v>0</v>
      </c>
      <c r="DW43" s="287">
        <f t="shared" si="26"/>
        <v>0</v>
      </c>
      <c r="DX43" s="287">
        <f t="shared" si="26"/>
        <v>0</v>
      </c>
      <c r="DY43" s="287">
        <f t="shared" si="26"/>
        <v>0</v>
      </c>
      <c r="DZ43" s="287">
        <f t="shared" si="26"/>
        <v>0</v>
      </c>
      <c r="EA43" s="287">
        <f t="shared" si="26"/>
        <v>0</v>
      </c>
      <c r="EB43" s="287">
        <f t="shared" si="26"/>
        <v>0</v>
      </c>
      <c r="EC43" s="287">
        <f t="shared" si="26"/>
        <v>0</v>
      </c>
      <c r="ED43" s="287">
        <f t="shared" si="26"/>
        <v>0</v>
      </c>
      <c r="EE43" s="287">
        <f t="shared" si="26"/>
        <v>0</v>
      </c>
      <c r="EF43" s="287">
        <f t="shared" si="26"/>
        <v>0</v>
      </c>
      <c r="EG43" s="287">
        <f t="shared" si="26"/>
        <v>0</v>
      </c>
      <c r="EH43" s="287">
        <f t="shared" si="26"/>
        <v>0</v>
      </c>
      <c r="EI43" s="287">
        <f t="shared" ref="EI43:GJ43" si="27">SUM(EI39:EI42)</f>
        <v>0</v>
      </c>
      <c r="EJ43" s="287">
        <f t="shared" si="27"/>
        <v>0</v>
      </c>
      <c r="EK43" s="287">
        <f t="shared" si="27"/>
        <v>0</v>
      </c>
      <c r="EL43" s="287">
        <f t="shared" si="27"/>
        <v>0</v>
      </c>
      <c r="EM43" s="287">
        <f t="shared" si="27"/>
        <v>0</v>
      </c>
      <c r="EN43" s="287">
        <f t="shared" si="27"/>
        <v>0</v>
      </c>
      <c r="EO43" s="287">
        <f t="shared" si="27"/>
        <v>0</v>
      </c>
      <c r="EP43" s="287">
        <f t="shared" si="27"/>
        <v>0</v>
      </c>
      <c r="EQ43" s="287">
        <f t="shared" si="27"/>
        <v>0</v>
      </c>
      <c r="ER43" s="287">
        <f t="shared" si="27"/>
        <v>0</v>
      </c>
      <c r="ES43" s="287">
        <f t="shared" si="27"/>
        <v>0</v>
      </c>
      <c r="ET43" s="287">
        <f t="shared" si="27"/>
        <v>0</v>
      </c>
      <c r="EU43" s="287">
        <f t="shared" si="27"/>
        <v>0</v>
      </c>
      <c r="EV43" s="287">
        <f t="shared" si="27"/>
        <v>0</v>
      </c>
      <c r="EW43" s="287">
        <f t="shared" si="27"/>
        <v>0</v>
      </c>
      <c r="EX43" s="287">
        <f t="shared" si="27"/>
        <v>0</v>
      </c>
      <c r="EY43" s="287">
        <f t="shared" si="27"/>
        <v>0</v>
      </c>
      <c r="EZ43" s="287">
        <f t="shared" si="27"/>
        <v>0</v>
      </c>
      <c r="FA43" s="287">
        <f t="shared" si="27"/>
        <v>0</v>
      </c>
      <c r="FB43" s="287">
        <f t="shared" si="27"/>
        <v>0</v>
      </c>
      <c r="FC43" s="287">
        <f t="shared" si="27"/>
        <v>0</v>
      </c>
      <c r="FD43" s="287">
        <f t="shared" si="27"/>
        <v>0</v>
      </c>
      <c r="FE43" s="287">
        <f t="shared" si="27"/>
        <v>0</v>
      </c>
      <c r="FF43" s="287">
        <f t="shared" si="27"/>
        <v>0</v>
      </c>
      <c r="FG43" s="287">
        <f t="shared" si="27"/>
        <v>0</v>
      </c>
      <c r="FH43" s="287">
        <f t="shared" si="27"/>
        <v>0</v>
      </c>
      <c r="FI43" s="287">
        <f t="shared" si="27"/>
        <v>0</v>
      </c>
      <c r="FJ43" s="287">
        <f t="shared" si="27"/>
        <v>0</v>
      </c>
      <c r="FK43" s="287">
        <f t="shared" si="27"/>
        <v>0</v>
      </c>
      <c r="FL43" s="287">
        <f t="shared" si="27"/>
        <v>0</v>
      </c>
      <c r="FM43" s="287">
        <f t="shared" si="27"/>
        <v>0</v>
      </c>
      <c r="FN43" s="287">
        <f t="shared" si="27"/>
        <v>0</v>
      </c>
      <c r="FO43" s="287">
        <f t="shared" si="27"/>
        <v>0</v>
      </c>
      <c r="FP43" s="287">
        <f t="shared" si="27"/>
        <v>0</v>
      </c>
      <c r="FQ43" s="287">
        <f t="shared" si="27"/>
        <v>0</v>
      </c>
      <c r="FR43" s="287">
        <f t="shared" si="27"/>
        <v>0</v>
      </c>
      <c r="FS43" s="287">
        <f t="shared" si="27"/>
        <v>0</v>
      </c>
      <c r="FT43" s="287">
        <f t="shared" si="27"/>
        <v>0</v>
      </c>
      <c r="FU43" s="287">
        <f t="shared" si="27"/>
        <v>0</v>
      </c>
      <c r="FV43" s="287">
        <f t="shared" si="27"/>
        <v>0</v>
      </c>
      <c r="FW43" s="287">
        <f t="shared" si="27"/>
        <v>0</v>
      </c>
      <c r="FX43" s="287">
        <f t="shared" si="27"/>
        <v>0</v>
      </c>
      <c r="FY43" s="287">
        <f t="shared" si="27"/>
        <v>0</v>
      </c>
      <c r="FZ43" s="287">
        <f t="shared" si="27"/>
        <v>0</v>
      </c>
      <c r="GA43" s="287">
        <f t="shared" si="27"/>
        <v>0</v>
      </c>
      <c r="GB43" s="287">
        <f t="shared" si="27"/>
        <v>0</v>
      </c>
      <c r="GC43" s="287">
        <f t="shared" si="27"/>
        <v>0</v>
      </c>
      <c r="GD43" s="287">
        <f t="shared" si="27"/>
        <v>0</v>
      </c>
      <c r="GE43" s="287">
        <f t="shared" si="27"/>
        <v>0</v>
      </c>
      <c r="GF43" s="287">
        <f t="shared" si="27"/>
        <v>0</v>
      </c>
      <c r="GG43" s="287">
        <f t="shared" si="27"/>
        <v>0</v>
      </c>
      <c r="GH43" s="287">
        <f t="shared" si="27"/>
        <v>0</v>
      </c>
      <c r="GI43" s="287">
        <f t="shared" si="27"/>
        <v>0</v>
      </c>
      <c r="GJ43" s="287">
        <f t="shared" si="27"/>
        <v>0</v>
      </c>
    </row>
    <row r="44" spans="1:16384" x14ac:dyDescent="0.25">
      <c r="A44" s="550"/>
      <c r="B44" s="550"/>
      <c r="C44" s="551"/>
      <c r="D44" s="552"/>
      <c r="E44" s="548"/>
      <c r="F44" s="548"/>
      <c r="G44" s="548"/>
      <c r="H44" s="548"/>
      <c r="I44" s="549"/>
      <c r="J44" s="548"/>
      <c r="K44" s="548"/>
      <c r="L44" s="548"/>
      <c r="M44" s="548"/>
      <c r="N44" s="548"/>
      <c r="O44" s="548"/>
      <c r="P44" s="548"/>
      <c r="Q44" s="548"/>
      <c r="R44" s="548"/>
      <c r="S44" s="548"/>
      <c r="T44" s="548"/>
      <c r="U44" s="548"/>
      <c r="V44" s="548"/>
      <c r="W44" s="548"/>
      <c r="X44" s="548"/>
      <c r="Y44" s="548"/>
      <c r="Z44" s="548"/>
      <c r="AA44" s="548"/>
      <c r="AB44" s="548"/>
      <c r="AC44" s="548"/>
      <c r="AD44" s="548"/>
      <c r="AE44" s="548"/>
      <c r="AF44" s="548"/>
      <c r="AG44" s="548"/>
      <c r="AH44" s="548"/>
      <c r="AI44" s="548"/>
      <c r="AJ44" s="548"/>
      <c r="AK44" s="548"/>
      <c r="AL44" s="548"/>
      <c r="AM44" s="548"/>
      <c r="AN44" s="548"/>
      <c r="AO44" s="548"/>
      <c r="AP44" s="548"/>
      <c r="AQ44" s="548"/>
      <c r="AR44" s="548"/>
      <c r="AS44" s="548"/>
      <c r="AT44" s="548"/>
      <c r="AU44" s="548"/>
      <c r="AV44" s="548"/>
      <c r="AW44" s="548"/>
      <c r="AX44" s="548"/>
      <c r="AY44" s="548"/>
      <c r="AZ44" s="548"/>
      <c r="BA44" s="548"/>
      <c r="BB44" s="548"/>
      <c r="BC44" s="548"/>
      <c r="BD44" s="548"/>
      <c r="BE44" s="548"/>
      <c r="BF44" s="548"/>
      <c r="BG44" s="548"/>
      <c r="BH44" s="548"/>
      <c r="BI44" s="548"/>
      <c r="BJ44" s="548"/>
      <c r="BK44" s="548"/>
      <c r="BL44" s="548"/>
      <c r="BM44" s="548"/>
      <c r="BN44" s="548"/>
      <c r="BO44" s="548"/>
      <c r="BP44" s="548"/>
      <c r="BQ44" s="548"/>
      <c r="BR44" s="548"/>
      <c r="BS44" s="548"/>
      <c r="BT44" s="548"/>
      <c r="BU44" s="548"/>
      <c r="BV44" s="548"/>
      <c r="BW44" s="548"/>
      <c r="BX44" s="548"/>
      <c r="BY44" s="548"/>
      <c r="BZ44" s="548"/>
      <c r="CA44" s="548"/>
      <c r="CB44" s="548"/>
      <c r="CC44" s="548"/>
      <c r="CD44" s="548"/>
      <c r="CE44" s="548"/>
      <c r="CF44" s="548"/>
      <c r="CG44" s="548"/>
      <c r="CH44" s="548"/>
      <c r="CI44" s="548"/>
      <c r="CJ44" s="548"/>
      <c r="CK44" s="548"/>
      <c r="CL44" s="548"/>
      <c r="CM44" s="548"/>
      <c r="CN44" s="548"/>
      <c r="CO44" s="548"/>
      <c r="CP44" s="548"/>
      <c r="CQ44" s="548"/>
      <c r="CR44" s="548"/>
      <c r="CS44" s="548"/>
      <c r="CT44" s="548"/>
      <c r="CU44" s="548"/>
      <c r="CV44" s="548"/>
      <c r="CW44" s="548"/>
      <c r="CX44" s="548"/>
      <c r="CY44" s="548"/>
      <c r="CZ44" s="548"/>
      <c r="DA44" s="548"/>
      <c r="DB44" s="548"/>
      <c r="DC44" s="548"/>
      <c r="DD44" s="548"/>
      <c r="DE44" s="548"/>
      <c r="DF44" s="548"/>
      <c r="DG44" s="548"/>
      <c r="DH44" s="548"/>
      <c r="DI44" s="548"/>
      <c r="DJ44" s="548"/>
      <c r="DK44" s="548"/>
      <c r="DL44" s="548"/>
      <c r="DM44" s="548"/>
      <c r="DN44" s="548"/>
      <c r="DO44" s="548"/>
      <c r="DP44" s="548"/>
      <c r="DQ44" s="548"/>
      <c r="DR44" s="548"/>
      <c r="DS44" s="548"/>
      <c r="DT44" s="548"/>
      <c r="DU44" s="548"/>
      <c r="DV44" s="548"/>
      <c r="DW44" s="548"/>
      <c r="DX44" s="548"/>
      <c r="DY44" s="548"/>
      <c r="DZ44" s="548"/>
      <c r="EA44" s="548"/>
      <c r="EB44" s="548"/>
      <c r="EC44" s="548"/>
      <c r="ED44" s="548"/>
      <c r="EE44" s="548"/>
      <c r="EF44" s="548"/>
      <c r="EG44" s="548"/>
      <c r="EH44" s="548"/>
      <c r="EI44" s="548"/>
      <c r="EJ44" s="548"/>
      <c r="EK44" s="548"/>
      <c r="EL44" s="548"/>
      <c r="EM44" s="548"/>
      <c r="EN44" s="548"/>
      <c r="EO44" s="548"/>
      <c r="EP44" s="548"/>
      <c r="EQ44" s="548"/>
      <c r="ER44" s="548"/>
      <c r="ES44" s="548"/>
      <c r="ET44" s="548"/>
      <c r="EU44" s="548"/>
      <c r="EV44" s="548"/>
      <c r="EW44" s="548"/>
      <c r="EX44" s="548"/>
      <c r="EY44" s="548"/>
      <c r="EZ44" s="548"/>
      <c r="FA44" s="548"/>
      <c r="FB44" s="548"/>
      <c r="FC44" s="548"/>
      <c r="FD44" s="548"/>
      <c r="FE44" s="548"/>
      <c r="FF44" s="548"/>
      <c r="FG44" s="548"/>
      <c r="FH44" s="548"/>
      <c r="FI44" s="548"/>
      <c r="FJ44" s="548"/>
      <c r="FK44" s="548"/>
      <c r="FL44" s="548"/>
      <c r="FM44" s="548"/>
      <c r="FN44" s="548"/>
      <c r="FO44" s="548"/>
      <c r="FP44" s="548"/>
      <c r="FQ44" s="548"/>
      <c r="FR44" s="548"/>
      <c r="FS44" s="548"/>
      <c r="FT44" s="548"/>
      <c r="FU44" s="548"/>
      <c r="FV44" s="548"/>
      <c r="FW44" s="548"/>
      <c r="FX44" s="548"/>
      <c r="FY44" s="548"/>
      <c r="FZ44" s="548"/>
      <c r="GA44" s="548"/>
      <c r="GB44" s="548"/>
      <c r="GC44" s="548"/>
      <c r="GD44" s="548"/>
      <c r="GE44" s="548"/>
      <c r="GF44" s="548"/>
      <c r="GG44" s="548"/>
      <c r="GH44" s="548"/>
      <c r="GI44" s="548"/>
      <c r="GJ44" s="548"/>
    </row>
    <row r="45" spans="1:16384" x14ac:dyDescent="0.25">
      <c r="A45" s="545"/>
      <c r="B45" s="545"/>
      <c r="C45" s="546"/>
      <c r="D45" s="547"/>
      <c r="E45" s="548"/>
      <c r="F45" s="548"/>
      <c r="G45" s="548"/>
      <c r="H45" s="548"/>
      <c r="I45" s="549"/>
      <c r="J45" s="548"/>
      <c r="K45" s="548"/>
      <c r="L45" s="548"/>
      <c r="M45" s="548"/>
      <c r="N45" s="548"/>
      <c r="O45" s="548"/>
      <c r="P45" s="548"/>
      <c r="Q45" s="548"/>
      <c r="R45" s="548"/>
      <c r="S45" s="548"/>
      <c r="T45" s="548"/>
      <c r="U45" s="548"/>
      <c r="V45" s="548"/>
      <c r="W45" s="548"/>
      <c r="X45" s="548"/>
      <c r="Y45" s="548"/>
      <c r="Z45" s="548"/>
      <c r="AA45" s="548"/>
      <c r="AB45" s="548"/>
      <c r="AC45" s="548"/>
      <c r="AD45" s="548"/>
      <c r="AE45" s="548"/>
      <c r="AF45" s="548"/>
      <c r="AG45" s="548"/>
      <c r="AH45" s="548"/>
      <c r="AI45" s="548"/>
      <c r="AJ45" s="548"/>
      <c r="AK45" s="548"/>
      <c r="AL45" s="548"/>
      <c r="AM45" s="548"/>
      <c r="AN45" s="548"/>
      <c r="AO45" s="548"/>
      <c r="AP45" s="548"/>
      <c r="AQ45" s="548"/>
      <c r="AR45" s="548"/>
      <c r="AS45" s="548"/>
      <c r="AT45" s="548"/>
      <c r="AU45" s="548"/>
      <c r="AV45" s="548"/>
      <c r="AW45" s="548"/>
      <c r="AX45" s="548"/>
      <c r="AY45" s="548"/>
      <c r="AZ45" s="548"/>
      <c r="BA45" s="548"/>
      <c r="BB45" s="548"/>
      <c r="BC45" s="548"/>
      <c r="BD45" s="548"/>
      <c r="BE45" s="548"/>
      <c r="BF45" s="548"/>
      <c r="BG45" s="548"/>
      <c r="BH45" s="548"/>
      <c r="BI45" s="548"/>
      <c r="BJ45" s="548"/>
      <c r="BK45" s="548"/>
      <c r="BL45" s="548"/>
      <c r="BM45" s="548"/>
      <c r="BN45" s="548"/>
      <c r="BO45" s="548"/>
      <c r="BP45" s="548"/>
      <c r="BQ45" s="548"/>
      <c r="BR45" s="548"/>
      <c r="BS45" s="548"/>
      <c r="BT45" s="548"/>
      <c r="BU45" s="548"/>
      <c r="BV45" s="548"/>
      <c r="BW45" s="548"/>
      <c r="BX45" s="548"/>
      <c r="BY45" s="548"/>
      <c r="BZ45" s="548"/>
      <c r="CA45" s="548"/>
      <c r="CB45" s="548"/>
      <c r="CC45" s="548"/>
      <c r="CD45" s="548"/>
      <c r="CE45" s="548"/>
      <c r="CF45" s="548"/>
      <c r="CG45" s="548"/>
      <c r="CH45" s="548"/>
      <c r="CI45" s="548"/>
      <c r="CJ45" s="548"/>
      <c r="CK45" s="548"/>
      <c r="CL45" s="548"/>
      <c r="CM45" s="548"/>
      <c r="CN45" s="548"/>
      <c r="CO45" s="548"/>
      <c r="CP45" s="548"/>
      <c r="CQ45" s="548"/>
      <c r="CR45" s="548"/>
      <c r="CS45" s="548"/>
      <c r="CT45" s="548"/>
      <c r="CU45" s="548"/>
      <c r="CV45" s="548"/>
      <c r="CW45" s="548"/>
      <c r="CX45" s="548"/>
      <c r="CY45" s="548"/>
      <c r="CZ45" s="548"/>
      <c r="DA45" s="548"/>
      <c r="DB45" s="548"/>
      <c r="DC45" s="548"/>
      <c r="DD45" s="548"/>
      <c r="DE45" s="548"/>
      <c r="DF45" s="548"/>
      <c r="DG45" s="548"/>
      <c r="DH45" s="548"/>
      <c r="DI45" s="548"/>
      <c r="DJ45" s="548"/>
      <c r="DK45" s="548"/>
      <c r="DL45" s="548"/>
      <c r="DM45" s="548"/>
      <c r="DN45" s="548"/>
      <c r="DO45" s="548"/>
      <c r="DP45" s="548"/>
      <c r="DQ45" s="548"/>
      <c r="DR45" s="548"/>
      <c r="DS45" s="548"/>
      <c r="DT45" s="548"/>
      <c r="DU45" s="548"/>
      <c r="DV45" s="548"/>
      <c r="DW45" s="548"/>
      <c r="DX45" s="548"/>
      <c r="DY45" s="548"/>
      <c r="DZ45" s="548"/>
      <c r="EA45" s="548"/>
      <c r="EB45" s="548"/>
      <c r="EC45" s="548"/>
      <c r="ED45" s="548"/>
      <c r="EE45" s="548"/>
      <c r="EF45" s="548"/>
      <c r="EG45" s="548"/>
      <c r="EH45" s="548"/>
      <c r="EI45" s="548"/>
      <c r="EJ45" s="548"/>
      <c r="EK45" s="548"/>
      <c r="EL45" s="548"/>
      <c r="EM45" s="548"/>
      <c r="EN45" s="548"/>
      <c r="EO45" s="548"/>
      <c r="EP45" s="548"/>
      <c r="EQ45" s="548"/>
      <c r="ER45" s="548"/>
      <c r="ES45" s="548"/>
      <c r="ET45" s="548"/>
      <c r="EU45" s="548"/>
      <c r="EV45" s="548"/>
      <c r="EW45" s="548"/>
      <c r="EX45" s="548"/>
      <c r="EY45" s="548"/>
      <c r="EZ45" s="548"/>
      <c r="FA45" s="548"/>
      <c r="FB45" s="548"/>
      <c r="FC45" s="548"/>
      <c r="FD45" s="548"/>
      <c r="FE45" s="548"/>
      <c r="FF45" s="548"/>
      <c r="FG45" s="548"/>
      <c r="FH45" s="548"/>
      <c r="FI45" s="548"/>
      <c r="FJ45" s="548"/>
      <c r="FK45" s="548"/>
      <c r="FL45" s="548"/>
      <c r="FM45" s="548"/>
      <c r="FN45" s="548"/>
      <c r="FO45" s="548"/>
      <c r="FP45" s="548"/>
      <c r="FQ45" s="548"/>
      <c r="FR45" s="548"/>
      <c r="FS45" s="548"/>
      <c r="FT45" s="548"/>
      <c r="FU45" s="548"/>
      <c r="FV45" s="548"/>
      <c r="FW45" s="548"/>
      <c r="FX45" s="548"/>
      <c r="FY45" s="548"/>
      <c r="FZ45" s="548"/>
      <c r="GA45" s="548"/>
      <c r="GB45" s="548"/>
      <c r="GC45" s="548"/>
      <c r="GD45" s="548"/>
      <c r="GE45" s="548"/>
      <c r="GF45" s="548"/>
      <c r="GG45" s="548"/>
      <c r="GH45" s="548"/>
      <c r="GI45" s="548"/>
      <c r="GJ45" s="548"/>
    </row>
    <row r="46" spans="1:16384" s="548" customFormat="1" x14ac:dyDescent="0.25">
      <c r="A46" s="545"/>
      <c r="B46" s="545"/>
      <c r="C46" s="546"/>
      <c r="D46" s="547"/>
      <c r="E46" s="171"/>
      <c r="F46" s="171"/>
      <c r="G46" s="171"/>
      <c r="I46" s="549"/>
    </row>
    <row r="47" spans="1:16384" x14ac:dyDescent="0.25">
      <c r="A47" s="545"/>
      <c r="B47" s="545"/>
      <c r="C47" s="546"/>
      <c r="D47" s="547"/>
      <c r="E47" s="548"/>
      <c r="F47" s="548"/>
      <c r="G47" s="548"/>
      <c r="H47" s="548"/>
      <c r="I47" s="549"/>
      <c r="J47" s="548"/>
      <c r="K47" s="548"/>
      <c r="L47" s="548"/>
      <c r="M47" s="548"/>
      <c r="N47" s="548"/>
      <c r="O47" s="548"/>
      <c r="P47" s="548"/>
      <c r="Q47" s="548"/>
      <c r="R47" s="548"/>
      <c r="S47" s="548"/>
      <c r="T47" s="548"/>
      <c r="U47" s="548"/>
      <c r="V47" s="548"/>
      <c r="W47" s="548"/>
      <c r="X47" s="548"/>
      <c r="Y47" s="548"/>
      <c r="Z47" s="548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8"/>
      <c r="AN47" s="548"/>
      <c r="AO47" s="548"/>
      <c r="AP47" s="548"/>
      <c r="AQ47" s="548"/>
      <c r="AR47" s="548"/>
      <c r="AS47" s="548"/>
      <c r="AT47" s="548"/>
      <c r="AU47" s="548"/>
      <c r="AV47" s="548"/>
      <c r="AW47" s="548"/>
      <c r="AX47" s="548"/>
      <c r="AY47" s="548"/>
      <c r="AZ47" s="548"/>
      <c r="BA47" s="548"/>
      <c r="BB47" s="548"/>
      <c r="BC47" s="548"/>
      <c r="BD47" s="548"/>
      <c r="BE47" s="548"/>
      <c r="BF47" s="548"/>
      <c r="BG47" s="548"/>
      <c r="BH47" s="548"/>
      <c r="BI47" s="548"/>
      <c r="BJ47" s="548"/>
      <c r="BK47" s="548"/>
      <c r="BL47" s="548"/>
      <c r="BM47" s="548"/>
      <c r="BN47" s="548"/>
      <c r="BO47" s="548"/>
      <c r="BP47" s="548"/>
      <c r="BQ47" s="548"/>
      <c r="BR47" s="548"/>
      <c r="BS47" s="548"/>
      <c r="BT47" s="548"/>
      <c r="BU47" s="548"/>
      <c r="BV47" s="548"/>
      <c r="BW47" s="548"/>
      <c r="BX47" s="548"/>
      <c r="BY47" s="548"/>
      <c r="BZ47" s="548"/>
      <c r="CA47" s="548"/>
      <c r="CB47" s="548"/>
      <c r="CC47" s="548"/>
      <c r="CD47" s="548"/>
      <c r="CE47" s="548"/>
      <c r="CF47" s="548"/>
      <c r="CG47" s="548"/>
      <c r="CH47" s="548"/>
      <c r="CI47" s="548"/>
      <c r="CJ47" s="548"/>
      <c r="CK47" s="548"/>
      <c r="CL47" s="548"/>
      <c r="CM47" s="548"/>
      <c r="CN47" s="548"/>
      <c r="CO47" s="548"/>
      <c r="CP47" s="548"/>
      <c r="CQ47" s="548"/>
      <c r="CR47" s="548"/>
      <c r="CS47" s="548"/>
      <c r="CT47" s="548"/>
      <c r="CU47" s="548"/>
      <c r="CV47" s="548"/>
      <c r="CW47" s="548"/>
      <c r="CX47" s="548"/>
      <c r="CY47" s="548"/>
      <c r="CZ47" s="548"/>
      <c r="DA47" s="548"/>
      <c r="DB47" s="548"/>
      <c r="DC47" s="548"/>
      <c r="DD47" s="548"/>
      <c r="DE47" s="548"/>
      <c r="DF47" s="548"/>
      <c r="DG47" s="548"/>
      <c r="DH47" s="548"/>
      <c r="DI47" s="548"/>
      <c r="DJ47" s="548"/>
      <c r="DK47" s="548"/>
      <c r="DL47" s="548"/>
      <c r="DM47" s="548"/>
      <c r="DN47" s="548"/>
      <c r="DO47" s="548"/>
      <c r="DP47" s="548"/>
      <c r="DQ47" s="548"/>
      <c r="DR47" s="548"/>
      <c r="DS47" s="548"/>
      <c r="DT47" s="548"/>
      <c r="DU47" s="548"/>
      <c r="DV47" s="548"/>
      <c r="DW47" s="548"/>
      <c r="DX47" s="548"/>
      <c r="DY47" s="548"/>
      <c r="DZ47" s="548"/>
      <c r="EA47" s="548"/>
      <c r="EB47" s="548"/>
      <c r="EC47" s="548"/>
      <c r="ED47" s="548"/>
      <c r="EE47" s="548"/>
      <c r="EF47" s="548"/>
      <c r="EG47" s="548"/>
      <c r="EH47" s="548"/>
      <c r="EI47" s="548"/>
      <c r="EJ47" s="548"/>
      <c r="EK47" s="548"/>
      <c r="EL47" s="548"/>
      <c r="EM47" s="548"/>
      <c r="EN47" s="548"/>
      <c r="EO47" s="548"/>
      <c r="EP47" s="548"/>
      <c r="EQ47" s="548"/>
      <c r="ER47" s="548"/>
      <c r="ES47" s="548"/>
      <c r="ET47" s="548"/>
      <c r="EU47" s="548"/>
      <c r="EV47" s="548"/>
      <c r="EW47" s="548"/>
      <c r="EX47" s="548"/>
      <c r="EY47" s="548"/>
      <c r="EZ47" s="548"/>
      <c r="FA47" s="548"/>
      <c r="FB47" s="548"/>
      <c r="FC47" s="548"/>
      <c r="FD47" s="548"/>
      <c r="FE47" s="548"/>
      <c r="FF47" s="548"/>
      <c r="FG47" s="548"/>
      <c r="FH47" s="548"/>
      <c r="FI47" s="548"/>
      <c r="FJ47" s="548"/>
      <c r="FK47" s="548"/>
      <c r="FL47" s="548"/>
      <c r="FM47" s="548"/>
      <c r="FN47" s="548"/>
      <c r="FO47" s="548"/>
      <c r="FP47" s="548"/>
      <c r="FQ47" s="548"/>
      <c r="FR47" s="548"/>
      <c r="FS47" s="548"/>
      <c r="FT47" s="548"/>
      <c r="FU47" s="548"/>
      <c r="FV47" s="548"/>
      <c r="FW47" s="548"/>
      <c r="FX47" s="548"/>
      <c r="FY47" s="548"/>
      <c r="FZ47" s="548"/>
      <c r="GA47" s="548"/>
      <c r="GB47" s="548"/>
      <c r="GC47" s="548"/>
      <c r="GD47" s="548"/>
      <c r="GE47" s="548"/>
      <c r="GF47" s="548"/>
      <c r="GG47" s="548"/>
      <c r="GH47" s="548"/>
      <c r="GI47" s="548"/>
      <c r="GJ47" s="548"/>
    </row>
    <row r="48" spans="1:16384" x14ac:dyDescent="0.25">
      <c r="A48" s="545" t="s">
        <v>679</v>
      </c>
      <c r="B48" s="317"/>
      <c r="C48" s="318"/>
      <c r="D48" s="319"/>
      <c r="E48" s="320"/>
      <c r="F48" s="320"/>
      <c r="G48" s="320"/>
      <c r="H48" s="320"/>
      <c r="I48" s="321"/>
      <c r="J48" s="548"/>
      <c r="K48" s="548"/>
      <c r="L48" s="548"/>
      <c r="M48" s="548"/>
      <c r="N48" s="548"/>
      <c r="O48" s="548"/>
      <c r="P48" s="548"/>
      <c r="Q48" s="548"/>
      <c r="R48" s="548"/>
      <c r="S48" s="548"/>
      <c r="T48" s="548"/>
      <c r="U48" s="548"/>
      <c r="V48" s="548"/>
      <c r="W48" s="548"/>
      <c r="X48" s="548"/>
      <c r="Y48" s="548"/>
      <c r="Z48" s="548"/>
      <c r="AA48" s="548"/>
      <c r="AB48" s="548"/>
      <c r="AC48" s="548"/>
      <c r="AD48" s="548"/>
      <c r="AE48" s="548"/>
      <c r="AF48" s="548"/>
      <c r="AG48" s="548"/>
      <c r="AH48" s="548"/>
      <c r="AI48" s="548"/>
      <c r="AJ48" s="548"/>
      <c r="AK48" s="548"/>
      <c r="AL48" s="548"/>
      <c r="AM48" s="548"/>
      <c r="AN48" s="548"/>
      <c r="AO48" s="548"/>
      <c r="AP48" s="548"/>
      <c r="AQ48" s="548"/>
      <c r="AR48" s="548"/>
      <c r="AS48" s="548"/>
      <c r="AT48" s="548"/>
      <c r="AU48" s="548"/>
      <c r="AV48" s="548"/>
      <c r="AW48" s="548"/>
      <c r="AX48" s="548"/>
      <c r="AY48" s="548"/>
      <c r="AZ48" s="548"/>
      <c r="BA48" s="548"/>
      <c r="BB48" s="548"/>
      <c r="BC48" s="548"/>
      <c r="BD48" s="548"/>
      <c r="BE48" s="548"/>
      <c r="BF48" s="548"/>
      <c r="BG48" s="548"/>
      <c r="BH48" s="548"/>
      <c r="BI48" s="548"/>
      <c r="BJ48" s="548"/>
      <c r="BK48" s="548"/>
      <c r="BL48" s="548"/>
      <c r="BM48" s="548"/>
      <c r="BN48" s="548"/>
      <c r="BO48" s="548"/>
      <c r="BP48" s="548"/>
      <c r="BQ48" s="548"/>
      <c r="BR48" s="548"/>
      <c r="BS48" s="548"/>
      <c r="BT48" s="548"/>
      <c r="BU48" s="548"/>
      <c r="BV48" s="548"/>
      <c r="BW48" s="548"/>
      <c r="BX48" s="548"/>
      <c r="BY48" s="548"/>
      <c r="BZ48" s="548"/>
      <c r="CA48" s="548"/>
      <c r="CB48" s="548"/>
      <c r="CC48" s="548"/>
      <c r="CD48" s="548"/>
      <c r="CE48" s="548"/>
      <c r="CF48" s="548"/>
      <c r="CG48" s="548"/>
      <c r="CH48" s="548"/>
      <c r="CI48" s="548"/>
      <c r="CJ48" s="548"/>
      <c r="CK48" s="548"/>
      <c r="CL48" s="548"/>
      <c r="CM48" s="548"/>
      <c r="CN48" s="548"/>
      <c r="CO48" s="548"/>
      <c r="CP48" s="548"/>
      <c r="CQ48" s="548"/>
      <c r="CR48" s="548"/>
      <c r="CS48" s="548"/>
      <c r="CT48" s="548"/>
      <c r="CU48" s="548"/>
      <c r="CV48" s="548"/>
      <c r="CW48" s="548"/>
      <c r="CX48" s="548"/>
      <c r="CY48" s="548"/>
      <c r="CZ48" s="548"/>
      <c r="DA48" s="548"/>
      <c r="DB48" s="548"/>
      <c r="DC48" s="548"/>
      <c r="DD48" s="548"/>
      <c r="DE48" s="548"/>
      <c r="DF48" s="548"/>
      <c r="DG48" s="548"/>
      <c r="DH48" s="548"/>
      <c r="DI48" s="548"/>
      <c r="DJ48" s="548"/>
      <c r="DK48" s="548"/>
      <c r="DL48" s="548"/>
      <c r="DM48" s="548"/>
      <c r="DN48" s="548"/>
      <c r="DO48" s="548"/>
      <c r="DP48" s="548"/>
      <c r="DQ48" s="548"/>
      <c r="DR48" s="548"/>
      <c r="DS48" s="548"/>
      <c r="DT48" s="548"/>
      <c r="DU48" s="548"/>
      <c r="DV48" s="548"/>
      <c r="DW48" s="548"/>
      <c r="DX48" s="548"/>
      <c r="DY48" s="548"/>
      <c r="DZ48" s="548"/>
      <c r="EA48" s="548"/>
      <c r="EB48" s="548"/>
      <c r="EC48" s="548"/>
      <c r="ED48" s="548"/>
      <c r="EE48" s="548"/>
      <c r="EF48" s="548"/>
      <c r="EG48" s="548"/>
      <c r="EH48" s="548"/>
      <c r="EI48" s="548"/>
      <c r="EJ48" s="548"/>
      <c r="EK48" s="548"/>
      <c r="EL48" s="548"/>
      <c r="EM48" s="548"/>
      <c r="EN48" s="548"/>
      <c r="EO48" s="548"/>
      <c r="EP48" s="548"/>
      <c r="EQ48" s="548"/>
      <c r="ER48" s="548"/>
      <c r="ES48" s="548"/>
      <c r="ET48" s="548"/>
      <c r="EU48" s="548"/>
      <c r="EV48" s="548"/>
      <c r="EW48" s="548"/>
      <c r="EX48" s="548"/>
      <c r="EY48" s="548"/>
      <c r="EZ48" s="548"/>
      <c r="FA48" s="548"/>
      <c r="FB48" s="548"/>
      <c r="FC48" s="548"/>
      <c r="FD48" s="548"/>
      <c r="FE48" s="548"/>
      <c r="FF48" s="548"/>
      <c r="FG48" s="548"/>
      <c r="FH48" s="548"/>
      <c r="FI48" s="548"/>
      <c r="FJ48" s="548"/>
      <c r="FK48" s="548"/>
      <c r="FL48" s="548"/>
      <c r="FM48" s="548"/>
      <c r="FN48" s="548"/>
      <c r="FO48" s="548"/>
      <c r="FP48" s="548"/>
      <c r="FQ48" s="548"/>
      <c r="FR48" s="548"/>
      <c r="FS48" s="548"/>
      <c r="FT48" s="548"/>
      <c r="FU48" s="548"/>
      <c r="FV48" s="548"/>
      <c r="FW48" s="548"/>
      <c r="FX48" s="548"/>
      <c r="FY48" s="548"/>
      <c r="FZ48" s="548"/>
      <c r="GA48" s="548"/>
      <c r="GB48" s="548"/>
      <c r="GC48" s="548"/>
      <c r="GD48" s="548"/>
      <c r="GE48" s="548"/>
      <c r="GF48" s="548"/>
      <c r="GG48" s="548"/>
      <c r="GH48" s="548"/>
      <c r="GI48" s="548"/>
      <c r="GJ48" s="548"/>
    </row>
    <row r="49" spans="1:192" x14ac:dyDescent="0.25">
      <c r="A49" s="317"/>
      <c r="B49" s="317"/>
      <c r="C49" s="318"/>
      <c r="D49" s="319"/>
      <c r="E49" s="320"/>
      <c r="F49" s="320"/>
      <c r="G49" s="320"/>
      <c r="H49" s="320"/>
      <c r="I49" s="321"/>
      <c r="J49" s="548"/>
      <c r="K49" s="548"/>
      <c r="L49" s="548"/>
      <c r="M49" s="548"/>
      <c r="N49" s="548"/>
      <c r="O49" s="548"/>
      <c r="P49" s="548"/>
      <c r="Q49" s="548"/>
      <c r="R49" s="548"/>
      <c r="S49" s="548"/>
      <c r="T49" s="548"/>
      <c r="U49" s="548"/>
      <c r="V49" s="548"/>
      <c r="W49" s="548"/>
      <c r="X49" s="548"/>
      <c r="Y49" s="548"/>
      <c r="Z49" s="548"/>
      <c r="AA49" s="548"/>
      <c r="AB49" s="548"/>
      <c r="AC49" s="548"/>
      <c r="AD49" s="548"/>
      <c r="AE49" s="548"/>
      <c r="AF49" s="548"/>
      <c r="AG49" s="548"/>
      <c r="AH49" s="548"/>
      <c r="AI49" s="548"/>
      <c r="AJ49" s="548"/>
      <c r="AK49" s="548"/>
      <c r="AL49" s="548"/>
      <c r="AM49" s="548"/>
      <c r="AN49" s="548"/>
      <c r="AO49" s="548"/>
      <c r="AP49" s="548"/>
      <c r="AQ49" s="548"/>
      <c r="AR49" s="548"/>
      <c r="AS49" s="548"/>
      <c r="AT49" s="548"/>
      <c r="AU49" s="548"/>
      <c r="AV49" s="548"/>
      <c r="AW49" s="548"/>
      <c r="AX49" s="548"/>
      <c r="AY49" s="548"/>
      <c r="AZ49" s="548"/>
      <c r="BA49" s="548"/>
      <c r="BB49" s="548"/>
      <c r="BC49" s="548"/>
      <c r="BD49" s="548"/>
      <c r="BE49" s="548"/>
      <c r="BF49" s="548"/>
      <c r="BG49" s="548"/>
      <c r="BH49" s="548"/>
      <c r="BI49" s="548"/>
      <c r="BJ49" s="548"/>
      <c r="BK49" s="548"/>
      <c r="BL49" s="548"/>
      <c r="BM49" s="548"/>
      <c r="BN49" s="548"/>
      <c r="BO49" s="548"/>
      <c r="BP49" s="548"/>
      <c r="BQ49" s="548"/>
      <c r="BR49" s="548"/>
      <c r="BS49" s="548"/>
      <c r="BT49" s="548"/>
      <c r="BU49" s="548"/>
      <c r="BV49" s="548"/>
      <c r="BW49" s="548"/>
      <c r="BX49" s="548"/>
      <c r="BY49" s="548"/>
      <c r="BZ49" s="548"/>
      <c r="CA49" s="548"/>
      <c r="CB49" s="548"/>
      <c r="CC49" s="548"/>
      <c r="CD49" s="548"/>
      <c r="CE49" s="548"/>
      <c r="CF49" s="548"/>
      <c r="CG49" s="548"/>
      <c r="CH49" s="548"/>
      <c r="CI49" s="548"/>
      <c r="CJ49" s="548"/>
      <c r="CK49" s="548"/>
      <c r="CL49" s="548"/>
      <c r="CM49" s="548"/>
      <c r="CN49" s="548"/>
      <c r="CO49" s="548"/>
      <c r="CP49" s="548"/>
      <c r="CQ49" s="548"/>
      <c r="CR49" s="548"/>
      <c r="CS49" s="548"/>
      <c r="CT49" s="548"/>
      <c r="CU49" s="548"/>
      <c r="CV49" s="548"/>
      <c r="CW49" s="548"/>
      <c r="CX49" s="548"/>
      <c r="CY49" s="548"/>
      <c r="CZ49" s="548"/>
      <c r="DA49" s="548"/>
      <c r="DB49" s="548"/>
      <c r="DC49" s="548"/>
      <c r="DD49" s="548"/>
      <c r="DE49" s="548"/>
      <c r="DF49" s="548"/>
      <c r="DG49" s="548"/>
      <c r="DH49" s="548"/>
      <c r="DI49" s="548"/>
      <c r="DJ49" s="548"/>
      <c r="DK49" s="548"/>
      <c r="DL49" s="548"/>
      <c r="DM49" s="548"/>
      <c r="DN49" s="548"/>
      <c r="DO49" s="548"/>
      <c r="DP49" s="548"/>
      <c r="DQ49" s="548"/>
      <c r="DR49" s="548"/>
      <c r="DS49" s="548"/>
      <c r="DT49" s="548"/>
      <c r="DU49" s="548"/>
      <c r="DV49" s="548"/>
      <c r="DW49" s="548"/>
      <c r="DX49" s="548"/>
      <c r="DY49" s="548"/>
      <c r="DZ49" s="548"/>
      <c r="EA49" s="548"/>
      <c r="EB49" s="548"/>
      <c r="EC49" s="548"/>
      <c r="ED49" s="548"/>
      <c r="EE49" s="548"/>
      <c r="EF49" s="548"/>
      <c r="EG49" s="548"/>
      <c r="EH49" s="548"/>
      <c r="EI49" s="548"/>
      <c r="EJ49" s="548"/>
      <c r="EK49" s="548"/>
      <c r="EL49" s="548"/>
      <c r="EM49" s="548"/>
      <c r="EN49" s="548"/>
      <c r="EO49" s="548"/>
      <c r="EP49" s="548"/>
      <c r="EQ49" s="548"/>
      <c r="ER49" s="548"/>
      <c r="ES49" s="548"/>
      <c r="ET49" s="548"/>
      <c r="EU49" s="548"/>
      <c r="EV49" s="548"/>
      <c r="EW49" s="548"/>
      <c r="EX49" s="548"/>
      <c r="EY49" s="548"/>
      <c r="EZ49" s="548"/>
      <c r="FA49" s="548"/>
      <c r="FB49" s="548"/>
      <c r="FC49" s="548"/>
      <c r="FD49" s="548"/>
      <c r="FE49" s="548"/>
      <c r="FF49" s="548"/>
      <c r="FG49" s="548"/>
      <c r="FH49" s="548"/>
      <c r="FI49" s="548"/>
      <c r="FJ49" s="548"/>
      <c r="FK49" s="548"/>
      <c r="FL49" s="548"/>
      <c r="FM49" s="548"/>
      <c r="FN49" s="548"/>
      <c r="FO49" s="548"/>
      <c r="FP49" s="548"/>
      <c r="FQ49" s="548"/>
      <c r="FR49" s="548"/>
      <c r="FS49" s="548"/>
      <c r="FT49" s="548"/>
      <c r="FU49" s="548"/>
      <c r="FV49" s="548"/>
      <c r="FW49" s="548"/>
      <c r="FX49" s="548"/>
      <c r="FY49" s="548"/>
      <c r="FZ49" s="548"/>
      <c r="GA49" s="548"/>
      <c r="GB49" s="548"/>
      <c r="GC49" s="548"/>
      <c r="GD49" s="548"/>
      <c r="GE49" s="548"/>
      <c r="GF49" s="548"/>
      <c r="GG49" s="548"/>
      <c r="GH49" s="548"/>
      <c r="GI49" s="548"/>
      <c r="GJ49" s="548"/>
    </row>
    <row r="50" spans="1:192" x14ac:dyDescent="0.25">
      <c r="A50" s="317"/>
      <c r="B50" s="317"/>
      <c r="C50" s="318"/>
      <c r="D50" s="319"/>
      <c r="E50" s="320" t="s">
        <v>680</v>
      </c>
      <c r="F50" s="737">
        <v>1.4999999999999999E-2</v>
      </c>
      <c r="G50" s="320" t="s">
        <v>118</v>
      </c>
      <c r="H50" s="320"/>
      <c r="I50" s="321"/>
      <c r="J50" s="515">
        <f>IF(I36&lt;2,$F$50,0)</f>
        <v>1.4999999999999999E-2</v>
      </c>
      <c r="K50" s="515">
        <f t="shared" ref="K50:S50" si="28">IF(J36&lt;2,$F$50,0)</f>
        <v>1.4999999999999999E-2</v>
      </c>
      <c r="L50" s="515">
        <f t="shared" si="28"/>
        <v>1.4999999999999999E-2</v>
      </c>
      <c r="M50" s="515">
        <f t="shared" si="28"/>
        <v>1.4999999999999999E-2</v>
      </c>
      <c r="N50" s="515">
        <f t="shared" si="28"/>
        <v>1.4999999999999999E-2</v>
      </c>
      <c r="O50" s="515">
        <f t="shared" si="28"/>
        <v>1.4999999999999999E-2</v>
      </c>
      <c r="P50" s="515">
        <f t="shared" si="28"/>
        <v>1.4999999999999999E-2</v>
      </c>
      <c r="Q50" s="515">
        <f>IF(P36&lt;2,$F$50,0)</f>
        <v>0</v>
      </c>
      <c r="R50" s="515">
        <f t="shared" si="28"/>
        <v>0</v>
      </c>
      <c r="S50" s="515">
        <f t="shared" si="28"/>
        <v>0</v>
      </c>
      <c r="T50" s="515">
        <f t="shared" ref="T50:BY50" si="29">IF(R59=1,$F$35,0)</f>
        <v>0</v>
      </c>
      <c r="U50" s="515">
        <f t="shared" si="29"/>
        <v>0</v>
      </c>
      <c r="V50" s="515">
        <f t="shared" si="29"/>
        <v>0</v>
      </c>
      <c r="W50" s="515">
        <f t="shared" si="29"/>
        <v>0</v>
      </c>
      <c r="X50" s="515">
        <f t="shared" si="29"/>
        <v>0</v>
      </c>
      <c r="Y50" s="515">
        <f t="shared" si="29"/>
        <v>0</v>
      </c>
      <c r="Z50" s="515">
        <f t="shared" si="29"/>
        <v>0</v>
      </c>
      <c r="AA50" s="515">
        <f t="shared" si="29"/>
        <v>0</v>
      </c>
      <c r="AB50" s="515">
        <f t="shared" si="29"/>
        <v>0</v>
      </c>
      <c r="AC50" s="515">
        <f t="shared" si="29"/>
        <v>0</v>
      </c>
      <c r="AD50" s="515">
        <f t="shared" si="29"/>
        <v>0</v>
      </c>
      <c r="AE50" s="515">
        <f t="shared" si="29"/>
        <v>0</v>
      </c>
      <c r="AF50" s="515">
        <f t="shared" si="29"/>
        <v>0</v>
      </c>
      <c r="AG50" s="515">
        <f t="shared" si="29"/>
        <v>0</v>
      </c>
      <c r="AH50" s="515">
        <f t="shared" si="29"/>
        <v>0</v>
      </c>
      <c r="AI50" s="515">
        <f t="shared" si="29"/>
        <v>0</v>
      </c>
      <c r="AJ50" s="515">
        <f t="shared" si="29"/>
        <v>0</v>
      </c>
      <c r="AK50" s="515">
        <f t="shared" si="29"/>
        <v>0</v>
      </c>
      <c r="AL50" s="515">
        <f t="shared" si="29"/>
        <v>0</v>
      </c>
      <c r="AM50" s="515">
        <f t="shared" si="29"/>
        <v>0</v>
      </c>
      <c r="AN50" s="515">
        <f t="shared" si="29"/>
        <v>0</v>
      </c>
      <c r="AO50" s="515">
        <f t="shared" si="29"/>
        <v>0</v>
      </c>
      <c r="AP50" s="515">
        <f t="shared" si="29"/>
        <v>0</v>
      </c>
      <c r="AQ50" s="515">
        <f t="shared" si="29"/>
        <v>0</v>
      </c>
      <c r="AR50" s="515">
        <f t="shared" si="29"/>
        <v>0</v>
      </c>
      <c r="AS50" s="515">
        <f t="shared" si="29"/>
        <v>0</v>
      </c>
      <c r="AT50" s="515">
        <f t="shared" si="29"/>
        <v>0</v>
      </c>
      <c r="AU50" s="515">
        <f t="shared" si="29"/>
        <v>0</v>
      </c>
      <c r="AV50" s="515">
        <f t="shared" si="29"/>
        <v>0</v>
      </c>
      <c r="AW50" s="515">
        <f t="shared" si="29"/>
        <v>0</v>
      </c>
      <c r="AX50" s="515">
        <f t="shared" si="29"/>
        <v>0</v>
      </c>
      <c r="AY50" s="515">
        <f t="shared" si="29"/>
        <v>0</v>
      </c>
      <c r="AZ50" s="515">
        <f t="shared" si="29"/>
        <v>0</v>
      </c>
      <c r="BA50" s="515">
        <f t="shared" si="29"/>
        <v>0</v>
      </c>
      <c r="BB50" s="515">
        <f t="shared" si="29"/>
        <v>0</v>
      </c>
      <c r="BC50" s="515">
        <f t="shared" si="29"/>
        <v>0</v>
      </c>
      <c r="BD50" s="515">
        <f t="shared" si="29"/>
        <v>0</v>
      </c>
      <c r="BE50" s="515">
        <f t="shared" si="29"/>
        <v>0</v>
      </c>
      <c r="BF50" s="515">
        <f t="shared" si="29"/>
        <v>0</v>
      </c>
      <c r="BG50" s="515">
        <f t="shared" si="29"/>
        <v>0</v>
      </c>
      <c r="BH50" s="515">
        <f t="shared" si="29"/>
        <v>0</v>
      </c>
      <c r="BI50" s="515">
        <f t="shared" si="29"/>
        <v>0</v>
      </c>
      <c r="BJ50" s="515">
        <f t="shared" si="29"/>
        <v>0</v>
      </c>
      <c r="BK50" s="515">
        <f t="shared" si="29"/>
        <v>0</v>
      </c>
      <c r="BL50" s="515">
        <f t="shared" si="29"/>
        <v>0</v>
      </c>
      <c r="BM50" s="515">
        <f t="shared" si="29"/>
        <v>0</v>
      </c>
      <c r="BN50" s="515">
        <f t="shared" si="29"/>
        <v>0</v>
      </c>
      <c r="BO50" s="515">
        <f t="shared" si="29"/>
        <v>0</v>
      </c>
      <c r="BP50" s="515">
        <f t="shared" si="29"/>
        <v>0</v>
      </c>
      <c r="BQ50" s="515">
        <f t="shared" si="29"/>
        <v>0</v>
      </c>
      <c r="BR50" s="515">
        <f t="shared" si="29"/>
        <v>0</v>
      </c>
      <c r="BS50" s="515">
        <f t="shared" si="29"/>
        <v>0</v>
      </c>
      <c r="BT50" s="515">
        <f t="shared" si="29"/>
        <v>0</v>
      </c>
      <c r="BU50" s="515">
        <f t="shared" si="29"/>
        <v>0</v>
      </c>
      <c r="BV50" s="515">
        <f t="shared" si="29"/>
        <v>0</v>
      </c>
      <c r="BW50" s="515">
        <f t="shared" si="29"/>
        <v>0</v>
      </c>
      <c r="BX50" s="515">
        <f t="shared" si="29"/>
        <v>0</v>
      </c>
      <c r="BY50" s="515">
        <f t="shared" si="29"/>
        <v>0</v>
      </c>
      <c r="BZ50" s="515">
        <f t="shared" ref="BZ50:EK50" si="30">IF(BX59=1,$F$35,0)</f>
        <v>0</v>
      </c>
      <c r="CA50" s="515">
        <f t="shared" si="30"/>
        <v>0</v>
      </c>
      <c r="CB50" s="515">
        <f t="shared" si="30"/>
        <v>0</v>
      </c>
      <c r="CC50" s="515">
        <f t="shared" si="30"/>
        <v>0</v>
      </c>
      <c r="CD50" s="515">
        <f t="shared" si="30"/>
        <v>0</v>
      </c>
      <c r="CE50" s="515">
        <f t="shared" si="30"/>
        <v>0</v>
      </c>
      <c r="CF50" s="515">
        <f t="shared" si="30"/>
        <v>0</v>
      </c>
      <c r="CG50" s="515">
        <f t="shared" si="30"/>
        <v>0</v>
      </c>
      <c r="CH50" s="515">
        <f t="shared" si="30"/>
        <v>0</v>
      </c>
      <c r="CI50" s="515">
        <f t="shared" si="30"/>
        <v>0</v>
      </c>
      <c r="CJ50" s="515">
        <f t="shared" si="30"/>
        <v>0</v>
      </c>
      <c r="CK50" s="515">
        <f t="shared" si="30"/>
        <v>0</v>
      </c>
      <c r="CL50" s="515">
        <f t="shared" si="30"/>
        <v>0</v>
      </c>
      <c r="CM50" s="515">
        <f t="shared" si="30"/>
        <v>0</v>
      </c>
      <c r="CN50" s="515">
        <f t="shared" si="30"/>
        <v>0</v>
      </c>
      <c r="CO50" s="515">
        <f t="shared" si="30"/>
        <v>0</v>
      </c>
      <c r="CP50" s="515">
        <f t="shared" si="30"/>
        <v>0</v>
      </c>
      <c r="CQ50" s="515">
        <f t="shared" si="30"/>
        <v>0</v>
      </c>
      <c r="CR50" s="515">
        <f t="shared" si="30"/>
        <v>0</v>
      </c>
      <c r="CS50" s="515">
        <f t="shared" si="30"/>
        <v>0</v>
      </c>
      <c r="CT50" s="515">
        <f t="shared" si="30"/>
        <v>0</v>
      </c>
      <c r="CU50" s="515">
        <f t="shared" si="30"/>
        <v>0</v>
      </c>
      <c r="CV50" s="515">
        <f t="shared" si="30"/>
        <v>0</v>
      </c>
      <c r="CW50" s="515">
        <f t="shared" si="30"/>
        <v>0</v>
      </c>
      <c r="CX50" s="515">
        <f t="shared" si="30"/>
        <v>0</v>
      </c>
      <c r="CY50" s="515">
        <f t="shared" si="30"/>
        <v>0</v>
      </c>
      <c r="CZ50" s="515">
        <f t="shared" si="30"/>
        <v>0</v>
      </c>
      <c r="DA50" s="515">
        <f t="shared" si="30"/>
        <v>0</v>
      </c>
      <c r="DB50" s="515">
        <f t="shared" si="30"/>
        <v>0</v>
      </c>
      <c r="DC50" s="515">
        <f t="shared" si="30"/>
        <v>0</v>
      </c>
      <c r="DD50" s="515">
        <f t="shared" si="30"/>
        <v>0</v>
      </c>
      <c r="DE50" s="515">
        <f t="shared" si="30"/>
        <v>0</v>
      </c>
      <c r="DF50" s="515">
        <f t="shared" si="30"/>
        <v>0</v>
      </c>
      <c r="DG50" s="515">
        <f t="shared" si="30"/>
        <v>0</v>
      </c>
      <c r="DH50" s="515">
        <f t="shared" si="30"/>
        <v>0</v>
      </c>
      <c r="DI50" s="515">
        <f t="shared" si="30"/>
        <v>0</v>
      </c>
      <c r="DJ50" s="515">
        <f t="shared" si="30"/>
        <v>0</v>
      </c>
      <c r="DK50" s="515">
        <f t="shared" si="30"/>
        <v>0</v>
      </c>
      <c r="DL50" s="515">
        <f t="shared" si="30"/>
        <v>0</v>
      </c>
      <c r="DM50" s="515">
        <f t="shared" si="30"/>
        <v>0</v>
      </c>
      <c r="DN50" s="515">
        <f t="shared" si="30"/>
        <v>0</v>
      </c>
      <c r="DO50" s="515">
        <f t="shared" si="30"/>
        <v>0</v>
      </c>
      <c r="DP50" s="515">
        <f t="shared" si="30"/>
        <v>0</v>
      </c>
      <c r="DQ50" s="515">
        <f t="shared" si="30"/>
        <v>0</v>
      </c>
      <c r="DR50" s="515">
        <f t="shared" si="30"/>
        <v>0</v>
      </c>
      <c r="DS50" s="515">
        <f t="shared" si="30"/>
        <v>0</v>
      </c>
      <c r="DT50" s="515">
        <f t="shared" si="30"/>
        <v>0</v>
      </c>
      <c r="DU50" s="515">
        <f t="shared" si="30"/>
        <v>0</v>
      </c>
      <c r="DV50" s="515">
        <f t="shared" si="30"/>
        <v>0</v>
      </c>
      <c r="DW50" s="515">
        <f t="shared" si="30"/>
        <v>0</v>
      </c>
      <c r="DX50" s="515">
        <f t="shared" si="30"/>
        <v>0</v>
      </c>
      <c r="DY50" s="515">
        <f t="shared" si="30"/>
        <v>0</v>
      </c>
      <c r="DZ50" s="515">
        <f t="shared" si="30"/>
        <v>0</v>
      </c>
      <c r="EA50" s="515">
        <f t="shared" si="30"/>
        <v>0</v>
      </c>
      <c r="EB50" s="515">
        <f t="shared" si="30"/>
        <v>0</v>
      </c>
      <c r="EC50" s="515">
        <f t="shared" si="30"/>
        <v>0</v>
      </c>
      <c r="ED50" s="515">
        <f t="shared" si="30"/>
        <v>0</v>
      </c>
      <c r="EE50" s="515">
        <f t="shared" si="30"/>
        <v>0</v>
      </c>
      <c r="EF50" s="515">
        <f t="shared" si="30"/>
        <v>0</v>
      </c>
      <c r="EG50" s="515">
        <f t="shared" si="30"/>
        <v>0</v>
      </c>
      <c r="EH50" s="515">
        <f t="shared" si="30"/>
        <v>0</v>
      </c>
      <c r="EI50" s="515">
        <f t="shared" si="30"/>
        <v>0</v>
      </c>
      <c r="EJ50" s="515">
        <f t="shared" si="30"/>
        <v>0</v>
      </c>
      <c r="EK50" s="515">
        <f t="shared" si="30"/>
        <v>0</v>
      </c>
      <c r="EL50" s="515">
        <f t="shared" ref="EL50:GJ50" si="31">IF(EJ59=1,$F$35,0)</f>
        <v>0</v>
      </c>
      <c r="EM50" s="515">
        <f t="shared" si="31"/>
        <v>0</v>
      </c>
      <c r="EN50" s="515">
        <f t="shared" si="31"/>
        <v>0</v>
      </c>
      <c r="EO50" s="515">
        <f t="shared" si="31"/>
        <v>0</v>
      </c>
      <c r="EP50" s="515">
        <f t="shared" si="31"/>
        <v>0</v>
      </c>
      <c r="EQ50" s="515">
        <f t="shared" si="31"/>
        <v>0</v>
      </c>
      <c r="ER50" s="515">
        <f t="shared" si="31"/>
        <v>0</v>
      </c>
      <c r="ES50" s="515">
        <f t="shared" si="31"/>
        <v>0</v>
      </c>
      <c r="ET50" s="515">
        <f t="shared" si="31"/>
        <v>0</v>
      </c>
      <c r="EU50" s="515">
        <f t="shared" si="31"/>
        <v>0</v>
      </c>
      <c r="EV50" s="515">
        <f t="shared" si="31"/>
        <v>0</v>
      </c>
      <c r="EW50" s="515">
        <f t="shared" si="31"/>
        <v>0</v>
      </c>
      <c r="EX50" s="515">
        <f t="shared" si="31"/>
        <v>0</v>
      </c>
      <c r="EY50" s="515">
        <f t="shared" si="31"/>
        <v>0</v>
      </c>
      <c r="EZ50" s="515">
        <f t="shared" si="31"/>
        <v>0</v>
      </c>
      <c r="FA50" s="515">
        <f t="shared" si="31"/>
        <v>0</v>
      </c>
      <c r="FB50" s="515">
        <f t="shared" si="31"/>
        <v>0</v>
      </c>
      <c r="FC50" s="515">
        <f t="shared" si="31"/>
        <v>0</v>
      </c>
      <c r="FD50" s="515">
        <f t="shared" si="31"/>
        <v>0</v>
      </c>
      <c r="FE50" s="515">
        <f t="shared" si="31"/>
        <v>0</v>
      </c>
      <c r="FF50" s="515">
        <f t="shared" si="31"/>
        <v>0</v>
      </c>
      <c r="FG50" s="515">
        <f t="shared" si="31"/>
        <v>0</v>
      </c>
      <c r="FH50" s="515">
        <f t="shared" si="31"/>
        <v>0</v>
      </c>
      <c r="FI50" s="515">
        <f t="shared" si="31"/>
        <v>0</v>
      </c>
      <c r="FJ50" s="515">
        <f t="shared" si="31"/>
        <v>0</v>
      </c>
      <c r="FK50" s="515">
        <f t="shared" si="31"/>
        <v>0</v>
      </c>
      <c r="FL50" s="515">
        <f t="shared" si="31"/>
        <v>0</v>
      </c>
      <c r="FM50" s="515">
        <f t="shared" si="31"/>
        <v>0</v>
      </c>
      <c r="FN50" s="515">
        <f t="shared" si="31"/>
        <v>0</v>
      </c>
      <c r="FO50" s="515">
        <f t="shared" si="31"/>
        <v>0</v>
      </c>
      <c r="FP50" s="515">
        <f t="shared" si="31"/>
        <v>0</v>
      </c>
      <c r="FQ50" s="515">
        <f t="shared" si="31"/>
        <v>0</v>
      </c>
      <c r="FR50" s="515">
        <f t="shared" si="31"/>
        <v>0</v>
      </c>
      <c r="FS50" s="515">
        <f t="shared" si="31"/>
        <v>0</v>
      </c>
      <c r="FT50" s="515">
        <f t="shared" si="31"/>
        <v>0</v>
      </c>
      <c r="FU50" s="515">
        <f t="shared" si="31"/>
        <v>0</v>
      </c>
      <c r="FV50" s="515">
        <f t="shared" si="31"/>
        <v>0</v>
      </c>
      <c r="FW50" s="515">
        <f t="shared" si="31"/>
        <v>0</v>
      </c>
      <c r="FX50" s="515">
        <f t="shared" si="31"/>
        <v>0</v>
      </c>
      <c r="FY50" s="515">
        <f t="shared" si="31"/>
        <v>0</v>
      </c>
      <c r="FZ50" s="515">
        <f t="shared" si="31"/>
        <v>0</v>
      </c>
      <c r="GA50" s="515">
        <f t="shared" si="31"/>
        <v>0</v>
      </c>
      <c r="GB50" s="515">
        <f t="shared" si="31"/>
        <v>0</v>
      </c>
      <c r="GC50" s="515">
        <f t="shared" si="31"/>
        <v>0</v>
      </c>
      <c r="GD50" s="515">
        <f t="shared" si="31"/>
        <v>0</v>
      </c>
      <c r="GE50" s="515">
        <f t="shared" si="31"/>
        <v>0</v>
      </c>
      <c r="GF50" s="515">
        <f t="shared" si="31"/>
        <v>0</v>
      </c>
      <c r="GG50" s="515">
        <f t="shared" si="31"/>
        <v>0</v>
      </c>
      <c r="GH50" s="515">
        <f t="shared" si="31"/>
        <v>0</v>
      </c>
      <c r="GI50" s="515">
        <f t="shared" si="31"/>
        <v>0</v>
      </c>
      <c r="GJ50" s="515">
        <f t="shared" si="31"/>
        <v>0</v>
      </c>
    </row>
    <row r="51" spans="1:192" x14ac:dyDescent="0.25">
      <c r="A51" s="317"/>
      <c r="B51" s="317"/>
      <c r="C51" s="318"/>
      <c r="D51" s="319"/>
      <c r="E51" s="320" t="s">
        <v>681</v>
      </c>
      <c r="F51" s="737">
        <v>1.7000000000000001E-2</v>
      </c>
      <c r="G51" s="320" t="s">
        <v>118</v>
      </c>
      <c r="H51" s="320"/>
      <c r="I51" s="321"/>
      <c r="J51" s="515">
        <f>IF(I36&gt;1,$F$51,0)</f>
        <v>0</v>
      </c>
      <c r="K51" s="515">
        <f t="shared" ref="K51:BV51" si="32">IF(J36&gt;1,$F$51,0)</f>
        <v>0</v>
      </c>
      <c r="L51" s="515">
        <f t="shared" si="32"/>
        <v>0</v>
      </c>
      <c r="M51" s="515">
        <f t="shared" si="32"/>
        <v>0</v>
      </c>
      <c r="N51" s="515">
        <f t="shared" si="32"/>
        <v>0</v>
      </c>
      <c r="O51" s="515">
        <f t="shared" si="32"/>
        <v>0</v>
      </c>
      <c r="P51" s="515">
        <f t="shared" si="32"/>
        <v>0</v>
      </c>
      <c r="Q51" s="515">
        <f t="shared" si="32"/>
        <v>1.7000000000000001E-2</v>
      </c>
      <c r="R51" s="515">
        <f t="shared" si="32"/>
        <v>1.7000000000000001E-2</v>
      </c>
      <c r="S51" s="515">
        <f t="shared" si="32"/>
        <v>1.7000000000000001E-2</v>
      </c>
      <c r="T51" s="515">
        <f t="shared" si="32"/>
        <v>1.7000000000000001E-2</v>
      </c>
      <c r="U51" s="515">
        <f t="shared" si="32"/>
        <v>1.7000000000000001E-2</v>
      </c>
      <c r="V51" s="515">
        <f t="shared" si="32"/>
        <v>1.7000000000000001E-2</v>
      </c>
      <c r="W51" s="515">
        <f t="shared" si="32"/>
        <v>1.7000000000000001E-2</v>
      </c>
      <c r="X51" s="515">
        <f t="shared" si="32"/>
        <v>1.7000000000000001E-2</v>
      </c>
      <c r="Y51" s="515">
        <f t="shared" si="32"/>
        <v>1.7000000000000001E-2</v>
      </c>
      <c r="Z51" s="515">
        <f t="shared" si="32"/>
        <v>1.7000000000000001E-2</v>
      </c>
      <c r="AA51" s="515">
        <f t="shared" si="32"/>
        <v>1.7000000000000001E-2</v>
      </c>
      <c r="AB51" s="515">
        <f t="shared" si="32"/>
        <v>1.7000000000000001E-2</v>
      </c>
      <c r="AC51" s="515">
        <f t="shared" si="32"/>
        <v>1.7000000000000001E-2</v>
      </c>
      <c r="AD51" s="515">
        <f t="shared" si="32"/>
        <v>1.7000000000000001E-2</v>
      </c>
      <c r="AE51" s="515">
        <f t="shared" si="32"/>
        <v>1.7000000000000001E-2</v>
      </c>
      <c r="AF51" s="515">
        <f t="shared" si="32"/>
        <v>1.7000000000000001E-2</v>
      </c>
      <c r="AG51" s="515">
        <f t="shared" si="32"/>
        <v>1.7000000000000001E-2</v>
      </c>
      <c r="AH51" s="515">
        <f t="shared" si="32"/>
        <v>1.7000000000000001E-2</v>
      </c>
      <c r="AI51" s="515">
        <f t="shared" si="32"/>
        <v>1.7000000000000001E-2</v>
      </c>
      <c r="AJ51" s="515">
        <f t="shared" si="32"/>
        <v>1.7000000000000001E-2</v>
      </c>
      <c r="AK51" s="515">
        <f t="shared" si="32"/>
        <v>1.7000000000000001E-2</v>
      </c>
      <c r="AL51" s="515">
        <f t="shared" si="32"/>
        <v>1.7000000000000001E-2</v>
      </c>
      <c r="AM51" s="515">
        <f t="shared" si="32"/>
        <v>1.7000000000000001E-2</v>
      </c>
      <c r="AN51" s="515">
        <f t="shared" si="32"/>
        <v>1.7000000000000001E-2</v>
      </c>
      <c r="AO51" s="515">
        <f t="shared" si="32"/>
        <v>1.7000000000000001E-2</v>
      </c>
      <c r="AP51" s="515">
        <f t="shared" si="32"/>
        <v>1.7000000000000001E-2</v>
      </c>
      <c r="AQ51" s="515">
        <f t="shared" si="32"/>
        <v>1.7000000000000001E-2</v>
      </c>
      <c r="AR51" s="515">
        <f t="shared" si="32"/>
        <v>1.7000000000000001E-2</v>
      </c>
      <c r="AS51" s="515">
        <f t="shared" si="32"/>
        <v>1.7000000000000001E-2</v>
      </c>
      <c r="AT51" s="515">
        <f t="shared" si="32"/>
        <v>1.7000000000000001E-2</v>
      </c>
      <c r="AU51" s="515">
        <f t="shared" si="32"/>
        <v>1.7000000000000001E-2</v>
      </c>
      <c r="AV51" s="515">
        <f t="shared" si="32"/>
        <v>1.7000000000000001E-2</v>
      </c>
      <c r="AW51" s="515">
        <f t="shared" si="32"/>
        <v>1.7000000000000001E-2</v>
      </c>
      <c r="AX51" s="515">
        <f t="shared" si="32"/>
        <v>1.7000000000000001E-2</v>
      </c>
      <c r="AY51" s="515">
        <f t="shared" si="32"/>
        <v>1.7000000000000001E-2</v>
      </c>
      <c r="AZ51" s="515">
        <f t="shared" si="32"/>
        <v>1.7000000000000001E-2</v>
      </c>
      <c r="BA51" s="515">
        <f t="shared" si="32"/>
        <v>1.7000000000000001E-2</v>
      </c>
      <c r="BB51" s="515">
        <f t="shared" si="32"/>
        <v>1.7000000000000001E-2</v>
      </c>
      <c r="BC51" s="515">
        <f t="shared" si="32"/>
        <v>1.7000000000000001E-2</v>
      </c>
      <c r="BD51" s="515">
        <f t="shared" si="32"/>
        <v>1.7000000000000001E-2</v>
      </c>
      <c r="BE51" s="515">
        <f t="shared" si="32"/>
        <v>1.7000000000000001E-2</v>
      </c>
      <c r="BF51" s="515">
        <f t="shared" si="32"/>
        <v>1.7000000000000001E-2</v>
      </c>
      <c r="BG51" s="515">
        <f t="shared" si="32"/>
        <v>1.7000000000000001E-2</v>
      </c>
      <c r="BH51" s="515">
        <f t="shared" si="32"/>
        <v>1.7000000000000001E-2</v>
      </c>
      <c r="BI51" s="515">
        <f t="shared" si="32"/>
        <v>1.7000000000000001E-2</v>
      </c>
      <c r="BJ51" s="515">
        <f t="shared" si="32"/>
        <v>1.7000000000000001E-2</v>
      </c>
      <c r="BK51" s="515">
        <f t="shared" si="32"/>
        <v>1.7000000000000001E-2</v>
      </c>
      <c r="BL51" s="515">
        <f t="shared" si="32"/>
        <v>1.7000000000000001E-2</v>
      </c>
      <c r="BM51" s="515">
        <f t="shared" si="32"/>
        <v>1.7000000000000001E-2</v>
      </c>
      <c r="BN51" s="515">
        <f t="shared" si="32"/>
        <v>1.7000000000000001E-2</v>
      </c>
      <c r="BO51" s="515">
        <f t="shared" si="32"/>
        <v>1.7000000000000001E-2</v>
      </c>
      <c r="BP51" s="515">
        <f t="shared" si="32"/>
        <v>1.7000000000000001E-2</v>
      </c>
      <c r="BQ51" s="515">
        <f t="shared" si="32"/>
        <v>1.7000000000000001E-2</v>
      </c>
      <c r="BR51" s="515">
        <f t="shared" si="32"/>
        <v>1.7000000000000001E-2</v>
      </c>
      <c r="BS51" s="515">
        <f t="shared" si="32"/>
        <v>1.7000000000000001E-2</v>
      </c>
      <c r="BT51" s="515">
        <f t="shared" si="32"/>
        <v>1.7000000000000001E-2</v>
      </c>
      <c r="BU51" s="515">
        <f t="shared" si="32"/>
        <v>1.7000000000000001E-2</v>
      </c>
      <c r="BV51" s="515">
        <f t="shared" si="32"/>
        <v>1.7000000000000001E-2</v>
      </c>
      <c r="BW51" s="515">
        <f t="shared" ref="BW51:EH51" si="33">IF(BV36&gt;1,$F$51,0)</f>
        <v>1.7000000000000001E-2</v>
      </c>
      <c r="BX51" s="515">
        <f t="shared" si="33"/>
        <v>1.7000000000000001E-2</v>
      </c>
      <c r="BY51" s="515">
        <f t="shared" si="33"/>
        <v>1.7000000000000001E-2</v>
      </c>
      <c r="BZ51" s="515">
        <f t="shared" si="33"/>
        <v>1.7000000000000001E-2</v>
      </c>
      <c r="CA51" s="515">
        <f t="shared" si="33"/>
        <v>1.7000000000000001E-2</v>
      </c>
      <c r="CB51" s="515">
        <f t="shared" si="33"/>
        <v>1.7000000000000001E-2</v>
      </c>
      <c r="CC51" s="515">
        <f t="shared" si="33"/>
        <v>1.7000000000000001E-2</v>
      </c>
      <c r="CD51" s="515">
        <f t="shared" si="33"/>
        <v>1.7000000000000001E-2</v>
      </c>
      <c r="CE51" s="515">
        <f t="shared" si="33"/>
        <v>1.7000000000000001E-2</v>
      </c>
      <c r="CF51" s="515">
        <f t="shared" si="33"/>
        <v>1.7000000000000001E-2</v>
      </c>
      <c r="CG51" s="515">
        <f t="shared" si="33"/>
        <v>1.7000000000000001E-2</v>
      </c>
      <c r="CH51" s="515">
        <f t="shared" si="33"/>
        <v>1.7000000000000001E-2</v>
      </c>
      <c r="CI51" s="515">
        <f t="shared" si="33"/>
        <v>1.7000000000000001E-2</v>
      </c>
      <c r="CJ51" s="515">
        <f t="shared" si="33"/>
        <v>1.7000000000000001E-2</v>
      </c>
      <c r="CK51" s="515">
        <f t="shared" si="33"/>
        <v>1.7000000000000001E-2</v>
      </c>
      <c r="CL51" s="515">
        <f t="shared" si="33"/>
        <v>1.7000000000000001E-2</v>
      </c>
      <c r="CM51" s="515">
        <f t="shared" si="33"/>
        <v>1.7000000000000001E-2</v>
      </c>
      <c r="CN51" s="515">
        <f t="shared" si="33"/>
        <v>1.7000000000000001E-2</v>
      </c>
      <c r="CO51" s="515">
        <f t="shared" si="33"/>
        <v>1.7000000000000001E-2</v>
      </c>
      <c r="CP51" s="515">
        <f t="shared" si="33"/>
        <v>1.7000000000000001E-2</v>
      </c>
      <c r="CQ51" s="515">
        <f t="shared" si="33"/>
        <v>1.7000000000000001E-2</v>
      </c>
      <c r="CR51" s="515">
        <f t="shared" si="33"/>
        <v>1.7000000000000001E-2</v>
      </c>
      <c r="CS51" s="515">
        <f t="shared" si="33"/>
        <v>1.7000000000000001E-2</v>
      </c>
      <c r="CT51" s="515">
        <f t="shared" si="33"/>
        <v>1.7000000000000001E-2</v>
      </c>
      <c r="CU51" s="515">
        <f t="shared" si="33"/>
        <v>1.7000000000000001E-2</v>
      </c>
      <c r="CV51" s="515">
        <f t="shared" si="33"/>
        <v>1.7000000000000001E-2</v>
      </c>
      <c r="CW51" s="515">
        <f t="shared" si="33"/>
        <v>1.7000000000000001E-2</v>
      </c>
      <c r="CX51" s="515">
        <f t="shared" si="33"/>
        <v>1.7000000000000001E-2</v>
      </c>
      <c r="CY51" s="515">
        <f t="shared" si="33"/>
        <v>1.7000000000000001E-2</v>
      </c>
      <c r="CZ51" s="515">
        <f t="shared" si="33"/>
        <v>1.7000000000000001E-2</v>
      </c>
      <c r="DA51" s="515">
        <f t="shared" si="33"/>
        <v>1.7000000000000001E-2</v>
      </c>
      <c r="DB51" s="515">
        <f t="shared" si="33"/>
        <v>1.7000000000000001E-2</v>
      </c>
      <c r="DC51" s="515">
        <f t="shared" si="33"/>
        <v>1.7000000000000001E-2</v>
      </c>
      <c r="DD51" s="515">
        <f t="shared" si="33"/>
        <v>1.7000000000000001E-2</v>
      </c>
      <c r="DE51" s="515">
        <f t="shared" si="33"/>
        <v>1.7000000000000001E-2</v>
      </c>
      <c r="DF51" s="515">
        <f t="shared" si="33"/>
        <v>1.7000000000000001E-2</v>
      </c>
      <c r="DG51" s="515">
        <f t="shared" si="33"/>
        <v>1.7000000000000001E-2</v>
      </c>
      <c r="DH51" s="515">
        <f t="shared" si="33"/>
        <v>1.7000000000000001E-2</v>
      </c>
      <c r="DI51" s="515">
        <f t="shared" si="33"/>
        <v>1.7000000000000001E-2</v>
      </c>
      <c r="DJ51" s="515">
        <f t="shared" si="33"/>
        <v>1.7000000000000001E-2</v>
      </c>
      <c r="DK51" s="515">
        <f t="shared" si="33"/>
        <v>1.7000000000000001E-2</v>
      </c>
      <c r="DL51" s="515">
        <f t="shared" si="33"/>
        <v>1.7000000000000001E-2</v>
      </c>
      <c r="DM51" s="515">
        <f t="shared" si="33"/>
        <v>1.7000000000000001E-2</v>
      </c>
      <c r="DN51" s="515">
        <f t="shared" si="33"/>
        <v>1.7000000000000001E-2</v>
      </c>
      <c r="DO51" s="515">
        <f t="shared" si="33"/>
        <v>1.7000000000000001E-2</v>
      </c>
      <c r="DP51" s="515">
        <f t="shared" si="33"/>
        <v>1.7000000000000001E-2</v>
      </c>
      <c r="DQ51" s="515">
        <f t="shared" si="33"/>
        <v>1.7000000000000001E-2</v>
      </c>
      <c r="DR51" s="515">
        <f t="shared" si="33"/>
        <v>1.7000000000000001E-2</v>
      </c>
      <c r="DS51" s="515">
        <f t="shared" si="33"/>
        <v>1.7000000000000001E-2</v>
      </c>
      <c r="DT51" s="515">
        <f t="shared" si="33"/>
        <v>1.7000000000000001E-2</v>
      </c>
      <c r="DU51" s="515">
        <f t="shared" si="33"/>
        <v>1.7000000000000001E-2</v>
      </c>
      <c r="DV51" s="515">
        <f t="shared" si="33"/>
        <v>1.7000000000000001E-2</v>
      </c>
      <c r="DW51" s="515">
        <f t="shared" si="33"/>
        <v>1.7000000000000001E-2</v>
      </c>
      <c r="DX51" s="515">
        <f t="shared" si="33"/>
        <v>1.7000000000000001E-2</v>
      </c>
      <c r="DY51" s="515">
        <f t="shared" si="33"/>
        <v>1.7000000000000001E-2</v>
      </c>
      <c r="DZ51" s="515">
        <f t="shared" si="33"/>
        <v>1.7000000000000001E-2</v>
      </c>
      <c r="EA51" s="515">
        <f t="shared" si="33"/>
        <v>1.7000000000000001E-2</v>
      </c>
      <c r="EB51" s="515">
        <f t="shared" si="33"/>
        <v>1.7000000000000001E-2</v>
      </c>
      <c r="EC51" s="515">
        <f t="shared" si="33"/>
        <v>1.7000000000000001E-2</v>
      </c>
      <c r="ED51" s="515">
        <f t="shared" si="33"/>
        <v>1.7000000000000001E-2</v>
      </c>
      <c r="EE51" s="515">
        <f t="shared" si="33"/>
        <v>1.7000000000000001E-2</v>
      </c>
      <c r="EF51" s="515">
        <f t="shared" si="33"/>
        <v>1.7000000000000001E-2</v>
      </c>
      <c r="EG51" s="515">
        <f t="shared" si="33"/>
        <v>1.7000000000000001E-2</v>
      </c>
      <c r="EH51" s="515">
        <f t="shared" si="33"/>
        <v>1.7000000000000001E-2</v>
      </c>
      <c r="EI51" s="515">
        <f t="shared" ref="EI51:GJ51" si="34">IF(EH36&gt;1,$F$51,0)</f>
        <v>1.7000000000000001E-2</v>
      </c>
      <c r="EJ51" s="515">
        <f t="shared" si="34"/>
        <v>1.7000000000000001E-2</v>
      </c>
      <c r="EK51" s="515">
        <f t="shared" si="34"/>
        <v>1.7000000000000001E-2</v>
      </c>
      <c r="EL51" s="515">
        <f t="shared" si="34"/>
        <v>1.7000000000000001E-2</v>
      </c>
      <c r="EM51" s="515">
        <f t="shared" si="34"/>
        <v>1.7000000000000001E-2</v>
      </c>
      <c r="EN51" s="515">
        <f t="shared" si="34"/>
        <v>1.7000000000000001E-2</v>
      </c>
      <c r="EO51" s="515">
        <f t="shared" si="34"/>
        <v>1.7000000000000001E-2</v>
      </c>
      <c r="EP51" s="515">
        <f t="shared" si="34"/>
        <v>1.7000000000000001E-2</v>
      </c>
      <c r="EQ51" s="515">
        <f t="shared" si="34"/>
        <v>1.7000000000000001E-2</v>
      </c>
      <c r="ER51" s="515">
        <f t="shared" si="34"/>
        <v>1.7000000000000001E-2</v>
      </c>
      <c r="ES51" s="515">
        <f t="shared" si="34"/>
        <v>1.7000000000000001E-2</v>
      </c>
      <c r="ET51" s="515">
        <f t="shared" si="34"/>
        <v>1.7000000000000001E-2</v>
      </c>
      <c r="EU51" s="515">
        <f t="shared" si="34"/>
        <v>1.7000000000000001E-2</v>
      </c>
      <c r="EV51" s="515">
        <f t="shared" si="34"/>
        <v>1.7000000000000001E-2</v>
      </c>
      <c r="EW51" s="515">
        <f t="shared" si="34"/>
        <v>1.7000000000000001E-2</v>
      </c>
      <c r="EX51" s="515">
        <f t="shared" si="34"/>
        <v>1.7000000000000001E-2</v>
      </c>
      <c r="EY51" s="515">
        <f t="shared" si="34"/>
        <v>1.7000000000000001E-2</v>
      </c>
      <c r="EZ51" s="515">
        <f t="shared" si="34"/>
        <v>1.7000000000000001E-2</v>
      </c>
      <c r="FA51" s="515">
        <f t="shared" si="34"/>
        <v>1.7000000000000001E-2</v>
      </c>
      <c r="FB51" s="515">
        <f t="shared" si="34"/>
        <v>1.7000000000000001E-2</v>
      </c>
      <c r="FC51" s="515">
        <f t="shared" si="34"/>
        <v>1.7000000000000001E-2</v>
      </c>
      <c r="FD51" s="515">
        <f t="shared" si="34"/>
        <v>1.7000000000000001E-2</v>
      </c>
      <c r="FE51" s="515">
        <f t="shared" si="34"/>
        <v>1.7000000000000001E-2</v>
      </c>
      <c r="FF51" s="515">
        <f t="shared" si="34"/>
        <v>1.7000000000000001E-2</v>
      </c>
      <c r="FG51" s="515">
        <f t="shared" si="34"/>
        <v>1.7000000000000001E-2</v>
      </c>
      <c r="FH51" s="515">
        <f t="shared" si="34"/>
        <v>1.7000000000000001E-2</v>
      </c>
      <c r="FI51" s="515">
        <f t="shared" si="34"/>
        <v>1.7000000000000001E-2</v>
      </c>
      <c r="FJ51" s="515">
        <f t="shared" si="34"/>
        <v>1.7000000000000001E-2</v>
      </c>
      <c r="FK51" s="515">
        <f t="shared" si="34"/>
        <v>1.7000000000000001E-2</v>
      </c>
      <c r="FL51" s="515">
        <f t="shared" si="34"/>
        <v>1.7000000000000001E-2</v>
      </c>
      <c r="FM51" s="515">
        <f t="shared" si="34"/>
        <v>1.7000000000000001E-2</v>
      </c>
      <c r="FN51" s="515">
        <f t="shared" si="34"/>
        <v>1.7000000000000001E-2</v>
      </c>
      <c r="FO51" s="515">
        <f t="shared" si="34"/>
        <v>1.7000000000000001E-2</v>
      </c>
      <c r="FP51" s="515">
        <f t="shared" si="34"/>
        <v>1.7000000000000001E-2</v>
      </c>
      <c r="FQ51" s="515">
        <f t="shared" si="34"/>
        <v>1.7000000000000001E-2</v>
      </c>
      <c r="FR51" s="515">
        <f t="shared" si="34"/>
        <v>1.7000000000000001E-2</v>
      </c>
      <c r="FS51" s="515">
        <f t="shared" si="34"/>
        <v>1.7000000000000001E-2</v>
      </c>
      <c r="FT51" s="515">
        <f t="shared" si="34"/>
        <v>1.7000000000000001E-2</v>
      </c>
      <c r="FU51" s="515">
        <f t="shared" si="34"/>
        <v>1.7000000000000001E-2</v>
      </c>
      <c r="FV51" s="515">
        <f t="shared" si="34"/>
        <v>1.7000000000000001E-2</v>
      </c>
      <c r="FW51" s="515">
        <f t="shared" si="34"/>
        <v>1.7000000000000001E-2</v>
      </c>
      <c r="FX51" s="515">
        <f t="shared" si="34"/>
        <v>1.7000000000000001E-2</v>
      </c>
      <c r="FY51" s="515">
        <f t="shared" si="34"/>
        <v>1.7000000000000001E-2</v>
      </c>
      <c r="FZ51" s="515">
        <f t="shared" si="34"/>
        <v>1.7000000000000001E-2</v>
      </c>
      <c r="GA51" s="515">
        <f t="shared" si="34"/>
        <v>1.7000000000000001E-2</v>
      </c>
      <c r="GB51" s="515">
        <f t="shared" si="34"/>
        <v>1.7000000000000001E-2</v>
      </c>
      <c r="GC51" s="515">
        <f t="shared" si="34"/>
        <v>1.7000000000000001E-2</v>
      </c>
      <c r="GD51" s="515">
        <f t="shared" si="34"/>
        <v>1.7000000000000001E-2</v>
      </c>
      <c r="GE51" s="515">
        <f t="shared" si="34"/>
        <v>1.7000000000000001E-2</v>
      </c>
      <c r="GF51" s="515">
        <f t="shared" si="34"/>
        <v>1.7000000000000001E-2</v>
      </c>
      <c r="GG51" s="515">
        <f t="shared" si="34"/>
        <v>1.7000000000000001E-2</v>
      </c>
      <c r="GH51" s="515">
        <f t="shared" si="34"/>
        <v>1.7000000000000001E-2</v>
      </c>
      <c r="GI51" s="515">
        <f t="shared" si="34"/>
        <v>1.7000000000000001E-2</v>
      </c>
      <c r="GJ51" s="515">
        <f t="shared" si="34"/>
        <v>1.7000000000000001E-2</v>
      </c>
    </row>
    <row r="52" spans="1:192" x14ac:dyDescent="0.25">
      <c r="A52" s="317"/>
      <c r="B52" s="317"/>
      <c r="C52" s="318"/>
      <c r="D52" s="319"/>
      <c r="E52" s="548" t="s">
        <v>682</v>
      </c>
      <c r="F52" s="320"/>
      <c r="G52" s="320"/>
      <c r="H52" s="320"/>
      <c r="I52" s="321"/>
      <c r="J52" s="287">
        <f>SUM(J50:J51)</f>
        <v>1.4999999999999999E-2</v>
      </c>
      <c r="K52" s="287">
        <f t="shared" ref="K52:BV52" si="35">SUM(K50:K51)</f>
        <v>1.4999999999999999E-2</v>
      </c>
      <c r="L52" s="287">
        <f t="shared" si="35"/>
        <v>1.4999999999999999E-2</v>
      </c>
      <c r="M52" s="287">
        <f t="shared" si="35"/>
        <v>1.4999999999999999E-2</v>
      </c>
      <c r="N52" s="287">
        <f t="shared" si="35"/>
        <v>1.4999999999999999E-2</v>
      </c>
      <c r="O52" s="287">
        <f t="shared" si="35"/>
        <v>1.4999999999999999E-2</v>
      </c>
      <c r="P52" s="287">
        <f t="shared" si="35"/>
        <v>1.4999999999999999E-2</v>
      </c>
      <c r="Q52" s="287">
        <f t="shared" si="35"/>
        <v>1.7000000000000001E-2</v>
      </c>
      <c r="R52" s="287">
        <f t="shared" si="35"/>
        <v>1.7000000000000001E-2</v>
      </c>
      <c r="S52" s="287">
        <f t="shared" si="35"/>
        <v>1.7000000000000001E-2</v>
      </c>
      <c r="T52" s="287">
        <f t="shared" si="35"/>
        <v>1.7000000000000001E-2</v>
      </c>
      <c r="U52" s="287">
        <f t="shared" si="35"/>
        <v>1.7000000000000001E-2</v>
      </c>
      <c r="V52" s="287">
        <f t="shared" si="35"/>
        <v>1.7000000000000001E-2</v>
      </c>
      <c r="W52" s="287">
        <f t="shared" si="35"/>
        <v>1.7000000000000001E-2</v>
      </c>
      <c r="X52" s="287">
        <f t="shared" si="35"/>
        <v>1.7000000000000001E-2</v>
      </c>
      <c r="Y52" s="287">
        <f t="shared" si="35"/>
        <v>1.7000000000000001E-2</v>
      </c>
      <c r="Z52" s="287">
        <f t="shared" si="35"/>
        <v>1.7000000000000001E-2</v>
      </c>
      <c r="AA52" s="287">
        <f t="shared" si="35"/>
        <v>1.7000000000000001E-2</v>
      </c>
      <c r="AB52" s="287">
        <f t="shared" si="35"/>
        <v>1.7000000000000001E-2</v>
      </c>
      <c r="AC52" s="287">
        <f t="shared" si="35"/>
        <v>1.7000000000000001E-2</v>
      </c>
      <c r="AD52" s="287">
        <f t="shared" si="35"/>
        <v>1.7000000000000001E-2</v>
      </c>
      <c r="AE52" s="287">
        <f t="shared" si="35"/>
        <v>1.7000000000000001E-2</v>
      </c>
      <c r="AF52" s="287">
        <f t="shared" si="35"/>
        <v>1.7000000000000001E-2</v>
      </c>
      <c r="AG52" s="287">
        <f t="shared" si="35"/>
        <v>1.7000000000000001E-2</v>
      </c>
      <c r="AH52" s="287">
        <f t="shared" si="35"/>
        <v>1.7000000000000001E-2</v>
      </c>
      <c r="AI52" s="287">
        <f t="shared" si="35"/>
        <v>1.7000000000000001E-2</v>
      </c>
      <c r="AJ52" s="287">
        <f t="shared" si="35"/>
        <v>1.7000000000000001E-2</v>
      </c>
      <c r="AK52" s="287">
        <f t="shared" si="35"/>
        <v>1.7000000000000001E-2</v>
      </c>
      <c r="AL52" s="287">
        <f t="shared" si="35"/>
        <v>1.7000000000000001E-2</v>
      </c>
      <c r="AM52" s="287">
        <f t="shared" si="35"/>
        <v>1.7000000000000001E-2</v>
      </c>
      <c r="AN52" s="287">
        <f t="shared" si="35"/>
        <v>1.7000000000000001E-2</v>
      </c>
      <c r="AO52" s="287">
        <f t="shared" si="35"/>
        <v>1.7000000000000001E-2</v>
      </c>
      <c r="AP52" s="287">
        <f t="shared" si="35"/>
        <v>1.7000000000000001E-2</v>
      </c>
      <c r="AQ52" s="287">
        <f t="shared" si="35"/>
        <v>1.7000000000000001E-2</v>
      </c>
      <c r="AR52" s="287">
        <f t="shared" si="35"/>
        <v>1.7000000000000001E-2</v>
      </c>
      <c r="AS52" s="287">
        <f t="shared" si="35"/>
        <v>1.7000000000000001E-2</v>
      </c>
      <c r="AT52" s="287">
        <f t="shared" si="35"/>
        <v>1.7000000000000001E-2</v>
      </c>
      <c r="AU52" s="287">
        <f t="shared" si="35"/>
        <v>1.7000000000000001E-2</v>
      </c>
      <c r="AV52" s="287">
        <f t="shared" si="35"/>
        <v>1.7000000000000001E-2</v>
      </c>
      <c r="AW52" s="287">
        <f t="shared" si="35"/>
        <v>1.7000000000000001E-2</v>
      </c>
      <c r="AX52" s="287">
        <f t="shared" si="35"/>
        <v>1.7000000000000001E-2</v>
      </c>
      <c r="AY52" s="287">
        <f t="shared" si="35"/>
        <v>1.7000000000000001E-2</v>
      </c>
      <c r="AZ52" s="287">
        <f t="shared" si="35"/>
        <v>1.7000000000000001E-2</v>
      </c>
      <c r="BA52" s="287">
        <f t="shared" si="35"/>
        <v>1.7000000000000001E-2</v>
      </c>
      <c r="BB52" s="287">
        <f t="shared" si="35"/>
        <v>1.7000000000000001E-2</v>
      </c>
      <c r="BC52" s="287">
        <f t="shared" si="35"/>
        <v>1.7000000000000001E-2</v>
      </c>
      <c r="BD52" s="287">
        <f t="shared" si="35"/>
        <v>1.7000000000000001E-2</v>
      </c>
      <c r="BE52" s="287">
        <f t="shared" si="35"/>
        <v>1.7000000000000001E-2</v>
      </c>
      <c r="BF52" s="287">
        <f t="shared" si="35"/>
        <v>1.7000000000000001E-2</v>
      </c>
      <c r="BG52" s="287">
        <f t="shared" si="35"/>
        <v>1.7000000000000001E-2</v>
      </c>
      <c r="BH52" s="287">
        <f t="shared" si="35"/>
        <v>1.7000000000000001E-2</v>
      </c>
      <c r="BI52" s="287">
        <f t="shared" si="35"/>
        <v>1.7000000000000001E-2</v>
      </c>
      <c r="BJ52" s="287">
        <f t="shared" si="35"/>
        <v>1.7000000000000001E-2</v>
      </c>
      <c r="BK52" s="287">
        <f t="shared" si="35"/>
        <v>1.7000000000000001E-2</v>
      </c>
      <c r="BL52" s="287">
        <f t="shared" si="35"/>
        <v>1.7000000000000001E-2</v>
      </c>
      <c r="BM52" s="287">
        <f t="shared" si="35"/>
        <v>1.7000000000000001E-2</v>
      </c>
      <c r="BN52" s="287">
        <f t="shared" si="35"/>
        <v>1.7000000000000001E-2</v>
      </c>
      <c r="BO52" s="287">
        <f t="shared" si="35"/>
        <v>1.7000000000000001E-2</v>
      </c>
      <c r="BP52" s="287">
        <f t="shared" si="35"/>
        <v>1.7000000000000001E-2</v>
      </c>
      <c r="BQ52" s="287">
        <f t="shared" si="35"/>
        <v>1.7000000000000001E-2</v>
      </c>
      <c r="BR52" s="287">
        <f t="shared" si="35"/>
        <v>1.7000000000000001E-2</v>
      </c>
      <c r="BS52" s="287">
        <f t="shared" si="35"/>
        <v>1.7000000000000001E-2</v>
      </c>
      <c r="BT52" s="287">
        <f t="shared" si="35"/>
        <v>1.7000000000000001E-2</v>
      </c>
      <c r="BU52" s="287">
        <f t="shared" si="35"/>
        <v>1.7000000000000001E-2</v>
      </c>
      <c r="BV52" s="287">
        <f t="shared" si="35"/>
        <v>1.7000000000000001E-2</v>
      </c>
      <c r="BW52" s="287">
        <f t="shared" ref="BW52:EH52" si="36">SUM(BW50:BW51)</f>
        <v>1.7000000000000001E-2</v>
      </c>
      <c r="BX52" s="287">
        <f t="shared" si="36"/>
        <v>1.7000000000000001E-2</v>
      </c>
      <c r="BY52" s="287">
        <f t="shared" si="36"/>
        <v>1.7000000000000001E-2</v>
      </c>
      <c r="BZ52" s="287">
        <f t="shared" si="36"/>
        <v>1.7000000000000001E-2</v>
      </c>
      <c r="CA52" s="287">
        <f t="shared" si="36"/>
        <v>1.7000000000000001E-2</v>
      </c>
      <c r="CB52" s="287">
        <f t="shared" si="36"/>
        <v>1.7000000000000001E-2</v>
      </c>
      <c r="CC52" s="287">
        <f t="shared" si="36"/>
        <v>1.7000000000000001E-2</v>
      </c>
      <c r="CD52" s="287">
        <f t="shared" si="36"/>
        <v>1.7000000000000001E-2</v>
      </c>
      <c r="CE52" s="287">
        <f t="shared" si="36"/>
        <v>1.7000000000000001E-2</v>
      </c>
      <c r="CF52" s="287">
        <f t="shared" si="36"/>
        <v>1.7000000000000001E-2</v>
      </c>
      <c r="CG52" s="287">
        <f t="shared" si="36"/>
        <v>1.7000000000000001E-2</v>
      </c>
      <c r="CH52" s="287">
        <f t="shared" si="36"/>
        <v>1.7000000000000001E-2</v>
      </c>
      <c r="CI52" s="287">
        <f t="shared" si="36"/>
        <v>1.7000000000000001E-2</v>
      </c>
      <c r="CJ52" s="287">
        <f t="shared" si="36"/>
        <v>1.7000000000000001E-2</v>
      </c>
      <c r="CK52" s="287">
        <f t="shared" si="36"/>
        <v>1.7000000000000001E-2</v>
      </c>
      <c r="CL52" s="287">
        <f t="shared" si="36"/>
        <v>1.7000000000000001E-2</v>
      </c>
      <c r="CM52" s="287">
        <f t="shared" si="36"/>
        <v>1.7000000000000001E-2</v>
      </c>
      <c r="CN52" s="287">
        <f t="shared" si="36"/>
        <v>1.7000000000000001E-2</v>
      </c>
      <c r="CO52" s="287">
        <f t="shared" si="36"/>
        <v>1.7000000000000001E-2</v>
      </c>
      <c r="CP52" s="287">
        <f t="shared" si="36"/>
        <v>1.7000000000000001E-2</v>
      </c>
      <c r="CQ52" s="287">
        <f t="shared" si="36"/>
        <v>1.7000000000000001E-2</v>
      </c>
      <c r="CR52" s="287">
        <f t="shared" si="36"/>
        <v>1.7000000000000001E-2</v>
      </c>
      <c r="CS52" s="287">
        <f t="shared" si="36"/>
        <v>1.7000000000000001E-2</v>
      </c>
      <c r="CT52" s="287">
        <f t="shared" si="36"/>
        <v>1.7000000000000001E-2</v>
      </c>
      <c r="CU52" s="287">
        <f t="shared" si="36"/>
        <v>1.7000000000000001E-2</v>
      </c>
      <c r="CV52" s="287">
        <f t="shared" si="36"/>
        <v>1.7000000000000001E-2</v>
      </c>
      <c r="CW52" s="287">
        <f t="shared" si="36"/>
        <v>1.7000000000000001E-2</v>
      </c>
      <c r="CX52" s="287">
        <f t="shared" si="36"/>
        <v>1.7000000000000001E-2</v>
      </c>
      <c r="CY52" s="287">
        <f t="shared" si="36"/>
        <v>1.7000000000000001E-2</v>
      </c>
      <c r="CZ52" s="287">
        <f t="shared" si="36"/>
        <v>1.7000000000000001E-2</v>
      </c>
      <c r="DA52" s="287">
        <f t="shared" si="36"/>
        <v>1.7000000000000001E-2</v>
      </c>
      <c r="DB52" s="287">
        <f t="shared" si="36"/>
        <v>1.7000000000000001E-2</v>
      </c>
      <c r="DC52" s="287">
        <f t="shared" si="36"/>
        <v>1.7000000000000001E-2</v>
      </c>
      <c r="DD52" s="287">
        <f t="shared" si="36"/>
        <v>1.7000000000000001E-2</v>
      </c>
      <c r="DE52" s="287">
        <f t="shared" si="36"/>
        <v>1.7000000000000001E-2</v>
      </c>
      <c r="DF52" s="287">
        <f t="shared" si="36"/>
        <v>1.7000000000000001E-2</v>
      </c>
      <c r="DG52" s="287">
        <f t="shared" si="36"/>
        <v>1.7000000000000001E-2</v>
      </c>
      <c r="DH52" s="287">
        <f t="shared" si="36"/>
        <v>1.7000000000000001E-2</v>
      </c>
      <c r="DI52" s="287">
        <f t="shared" si="36"/>
        <v>1.7000000000000001E-2</v>
      </c>
      <c r="DJ52" s="287">
        <f t="shared" si="36"/>
        <v>1.7000000000000001E-2</v>
      </c>
      <c r="DK52" s="287">
        <f t="shared" si="36"/>
        <v>1.7000000000000001E-2</v>
      </c>
      <c r="DL52" s="287">
        <f t="shared" si="36"/>
        <v>1.7000000000000001E-2</v>
      </c>
      <c r="DM52" s="287">
        <f t="shared" si="36"/>
        <v>1.7000000000000001E-2</v>
      </c>
      <c r="DN52" s="287">
        <f t="shared" si="36"/>
        <v>1.7000000000000001E-2</v>
      </c>
      <c r="DO52" s="287">
        <f t="shared" si="36"/>
        <v>1.7000000000000001E-2</v>
      </c>
      <c r="DP52" s="287">
        <f t="shared" si="36"/>
        <v>1.7000000000000001E-2</v>
      </c>
      <c r="DQ52" s="287">
        <f t="shared" si="36"/>
        <v>1.7000000000000001E-2</v>
      </c>
      <c r="DR52" s="287">
        <f t="shared" si="36"/>
        <v>1.7000000000000001E-2</v>
      </c>
      <c r="DS52" s="287">
        <f t="shared" si="36"/>
        <v>1.7000000000000001E-2</v>
      </c>
      <c r="DT52" s="287">
        <f t="shared" si="36"/>
        <v>1.7000000000000001E-2</v>
      </c>
      <c r="DU52" s="287">
        <f t="shared" si="36"/>
        <v>1.7000000000000001E-2</v>
      </c>
      <c r="DV52" s="287">
        <f t="shared" si="36"/>
        <v>1.7000000000000001E-2</v>
      </c>
      <c r="DW52" s="287">
        <f t="shared" si="36"/>
        <v>1.7000000000000001E-2</v>
      </c>
      <c r="DX52" s="287">
        <f t="shared" si="36"/>
        <v>1.7000000000000001E-2</v>
      </c>
      <c r="DY52" s="287">
        <f t="shared" si="36"/>
        <v>1.7000000000000001E-2</v>
      </c>
      <c r="DZ52" s="287">
        <f t="shared" si="36"/>
        <v>1.7000000000000001E-2</v>
      </c>
      <c r="EA52" s="287">
        <f t="shared" si="36"/>
        <v>1.7000000000000001E-2</v>
      </c>
      <c r="EB52" s="287">
        <f t="shared" si="36"/>
        <v>1.7000000000000001E-2</v>
      </c>
      <c r="EC52" s="287">
        <f t="shared" si="36"/>
        <v>1.7000000000000001E-2</v>
      </c>
      <c r="ED52" s="287">
        <f t="shared" si="36"/>
        <v>1.7000000000000001E-2</v>
      </c>
      <c r="EE52" s="287">
        <f t="shared" si="36"/>
        <v>1.7000000000000001E-2</v>
      </c>
      <c r="EF52" s="287">
        <f t="shared" si="36"/>
        <v>1.7000000000000001E-2</v>
      </c>
      <c r="EG52" s="287">
        <f t="shared" si="36"/>
        <v>1.7000000000000001E-2</v>
      </c>
      <c r="EH52" s="287">
        <f t="shared" si="36"/>
        <v>1.7000000000000001E-2</v>
      </c>
      <c r="EI52" s="287">
        <f t="shared" ref="EI52:GJ52" si="37">SUM(EI50:EI51)</f>
        <v>1.7000000000000001E-2</v>
      </c>
      <c r="EJ52" s="287">
        <f t="shared" si="37"/>
        <v>1.7000000000000001E-2</v>
      </c>
      <c r="EK52" s="287">
        <f t="shared" si="37"/>
        <v>1.7000000000000001E-2</v>
      </c>
      <c r="EL52" s="287">
        <f t="shared" si="37"/>
        <v>1.7000000000000001E-2</v>
      </c>
      <c r="EM52" s="287">
        <f t="shared" si="37"/>
        <v>1.7000000000000001E-2</v>
      </c>
      <c r="EN52" s="287">
        <f t="shared" si="37"/>
        <v>1.7000000000000001E-2</v>
      </c>
      <c r="EO52" s="287">
        <f t="shared" si="37"/>
        <v>1.7000000000000001E-2</v>
      </c>
      <c r="EP52" s="287">
        <f t="shared" si="37"/>
        <v>1.7000000000000001E-2</v>
      </c>
      <c r="EQ52" s="287">
        <f t="shared" si="37"/>
        <v>1.7000000000000001E-2</v>
      </c>
      <c r="ER52" s="287">
        <f t="shared" si="37"/>
        <v>1.7000000000000001E-2</v>
      </c>
      <c r="ES52" s="287">
        <f t="shared" si="37"/>
        <v>1.7000000000000001E-2</v>
      </c>
      <c r="ET52" s="287">
        <f t="shared" si="37"/>
        <v>1.7000000000000001E-2</v>
      </c>
      <c r="EU52" s="287">
        <f t="shared" si="37"/>
        <v>1.7000000000000001E-2</v>
      </c>
      <c r="EV52" s="287">
        <f t="shared" si="37"/>
        <v>1.7000000000000001E-2</v>
      </c>
      <c r="EW52" s="287">
        <f t="shared" si="37"/>
        <v>1.7000000000000001E-2</v>
      </c>
      <c r="EX52" s="287">
        <f t="shared" si="37"/>
        <v>1.7000000000000001E-2</v>
      </c>
      <c r="EY52" s="287">
        <f t="shared" si="37"/>
        <v>1.7000000000000001E-2</v>
      </c>
      <c r="EZ52" s="287">
        <f t="shared" si="37"/>
        <v>1.7000000000000001E-2</v>
      </c>
      <c r="FA52" s="287">
        <f t="shared" si="37"/>
        <v>1.7000000000000001E-2</v>
      </c>
      <c r="FB52" s="287">
        <f t="shared" si="37"/>
        <v>1.7000000000000001E-2</v>
      </c>
      <c r="FC52" s="287">
        <f t="shared" si="37"/>
        <v>1.7000000000000001E-2</v>
      </c>
      <c r="FD52" s="287">
        <f t="shared" si="37"/>
        <v>1.7000000000000001E-2</v>
      </c>
      <c r="FE52" s="287">
        <f t="shared" si="37"/>
        <v>1.7000000000000001E-2</v>
      </c>
      <c r="FF52" s="287">
        <f t="shared" si="37"/>
        <v>1.7000000000000001E-2</v>
      </c>
      <c r="FG52" s="287">
        <f t="shared" si="37"/>
        <v>1.7000000000000001E-2</v>
      </c>
      <c r="FH52" s="287">
        <f t="shared" si="37"/>
        <v>1.7000000000000001E-2</v>
      </c>
      <c r="FI52" s="287">
        <f t="shared" si="37"/>
        <v>1.7000000000000001E-2</v>
      </c>
      <c r="FJ52" s="287">
        <f t="shared" si="37"/>
        <v>1.7000000000000001E-2</v>
      </c>
      <c r="FK52" s="287">
        <f t="shared" si="37"/>
        <v>1.7000000000000001E-2</v>
      </c>
      <c r="FL52" s="287">
        <f t="shared" si="37"/>
        <v>1.7000000000000001E-2</v>
      </c>
      <c r="FM52" s="287">
        <f t="shared" si="37"/>
        <v>1.7000000000000001E-2</v>
      </c>
      <c r="FN52" s="287">
        <f t="shared" si="37"/>
        <v>1.7000000000000001E-2</v>
      </c>
      <c r="FO52" s="287">
        <f t="shared" si="37"/>
        <v>1.7000000000000001E-2</v>
      </c>
      <c r="FP52" s="287">
        <f t="shared" si="37"/>
        <v>1.7000000000000001E-2</v>
      </c>
      <c r="FQ52" s="287">
        <f t="shared" si="37"/>
        <v>1.7000000000000001E-2</v>
      </c>
      <c r="FR52" s="287">
        <f t="shared" si="37"/>
        <v>1.7000000000000001E-2</v>
      </c>
      <c r="FS52" s="287">
        <f t="shared" si="37"/>
        <v>1.7000000000000001E-2</v>
      </c>
      <c r="FT52" s="287">
        <f t="shared" si="37"/>
        <v>1.7000000000000001E-2</v>
      </c>
      <c r="FU52" s="287">
        <f t="shared" si="37"/>
        <v>1.7000000000000001E-2</v>
      </c>
      <c r="FV52" s="287">
        <f t="shared" si="37"/>
        <v>1.7000000000000001E-2</v>
      </c>
      <c r="FW52" s="287">
        <f t="shared" si="37"/>
        <v>1.7000000000000001E-2</v>
      </c>
      <c r="FX52" s="287">
        <f t="shared" si="37"/>
        <v>1.7000000000000001E-2</v>
      </c>
      <c r="FY52" s="287">
        <f t="shared" si="37"/>
        <v>1.7000000000000001E-2</v>
      </c>
      <c r="FZ52" s="287">
        <f t="shared" si="37"/>
        <v>1.7000000000000001E-2</v>
      </c>
      <c r="GA52" s="287">
        <f t="shared" si="37"/>
        <v>1.7000000000000001E-2</v>
      </c>
      <c r="GB52" s="287">
        <f t="shared" si="37"/>
        <v>1.7000000000000001E-2</v>
      </c>
      <c r="GC52" s="287">
        <f t="shared" si="37"/>
        <v>1.7000000000000001E-2</v>
      </c>
      <c r="GD52" s="287">
        <f t="shared" si="37"/>
        <v>1.7000000000000001E-2</v>
      </c>
      <c r="GE52" s="287">
        <f t="shared" si="37"/>
        <v>1.7000000000000001E-2</v>
      </c>
      <c r="GF52" s="287">
        <f t="shared" si="37"/>
        <v>1.7000000000000001E-2</v>
      </c>
      <c r="GG52" s="287">
        <f t="shared" si="37"/>
        <v>1.7000000000000001E-2</v>
      </c>
      <c r="GH52" s="287">
        <f t="shared" si="37"/>
        <v>1.7000000000000001E-2</v>
      </c>
      <c r="GI52" s="287">
        <f t="shared" si="37"/>
        <v>1.7000000000000001E-2</v>
      </c>
      <c r="GJ52" s="287">
        <f t="shared" si="37"/>
        <v>1.7000000000000001E-2</v>
      </c>
    </row>
    <row r="53" spans="1:192" x14ac:dyDescent="0.25">
      <c r="A53" s="545"/>
      <c r="B53" s="545"/>
      <c r="C53" s="546"/>
      <c r="D53" s="547"/>
      <c r="E53" s="548"/>
      <c r="F53" s="548"/>
      <c r="G53" s="548"/>
      <c r="H53" s="548"/>
      <c r="I53" s="549"/>
      <c r="J53" s="548"/>
      <c r="K53" s="548"/>
      <c r="L53" s="548"/>
      <c r="M53" s="548"/>
      <c r="N53" s="548"/>
      <c r="O53" s="548"/>
      <c r="P53" s="548"/>
      <c r="Q53" s="548"/>
      <c r="R53" s="548"/>
      <c r="S53" s="548"/>
      <c r="T53" s="548"/>
      <c r="U53" s="548"/>
      <c r="V53" s="548"/>
      <c r="W53" s="548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  <c r="BK53" s="548"/>
      <c r="BL53" s="548"/>
      <c r="BM53" s="548"/>
      <c r="BN53" s="548"/>
      <c r="BO53" s="548"/>
      <c r="BP53" s="548"/>
      <c r="BQ53" s="548"/>
      <c r="BR53" s="548"/>
      <c r="BS53" s="548"/>
      <c r="BT53" s="548"/>
      <c r="BU53" s="548"/>
      <c r="BV53" s="548"/>
      <c r="BW53" s="548"/>
      <c r="BX53" s="548"/>
      <c r="BY53" s="548"/>
      <c r="BZ53" s="548"/>
      <c r="CA53" s="548"/>
      <c r="CB53" s="548"/>
      <c r="CC53" s="548"/>
      <c r="CD53" s="548"/>
      <c r="CE53" s="548"/>
      <c r="CF53" s="548"/>
      <c r="CG53" s="548"/>
      <c r="CH53" s="548"/>
      <c r="CI53" s="548"/>
      <c r="CJ53" s="548"/>
      <c r="CK53" s="548"/>
      <c r="CL53" s="548"/>
      <c r="CM53" s="548"/>
      <c r="CN53" s="548"/>
      <c r="CO53" s="548"/>
      <c r="CP53" s="548"/>
      <c r="CQ53" s="548"/>
      <c r="CR53" s="548"/>
      <c r="CS53" s="548"/>
      <c r="CT53" s="548"/>
      <c r="CU53" s="548"/>
      <c r="CV53" s="548"/>
      <c r="CW53" s="548"/>
      <c r="CX53" s="548"/>
      <c r="CY53" s="548"/>
      <c r="CZ53" s="548"/>
      <c r="DA53" s="548"/>
      <c r="DB53" s="548"/>
      <c r="DC53" s="548"/>
      <c r="DD53" s="548"/>
      <c r="DE53" s="548"/>
      <c r="DF53" s="548"/>
      <c r="DG53" s="548"/>
      <c r="DH53" s="548"/>
      <c r="DI53" s="548"/>
      <c r="DJ53" s="548"/>
      <c r="DK53" s="548"/>
      <c r="DL53" s="548"/>
      <c r="DM53" s="548"/>
      <c r="DN53" s="548"/>
      <c r="DO53" s="548"/>
      <c r="DP53" s="548"/>
      <c r="DQ53" s="548"/>
      <c r="DR53" s="548"/>
      <c r="DS53" s="548"/>
      <c r="DT53" s="548"/>
      <c r="DU53" s="548"/>
      <c r="DV53" s="548"/>
      <c r="DW53" s="548"/>
      <c r="DX53" s="548"/>
      <c r="DY53" s="548"/>
      <c r="DZ53" s="548"/>
      <c r="EA53" s="548"/>
      <c r="EB53" s="548"/>
      <c r="EC53" s="548"/>
      <c r="ED53" s="548"/>
      <c r="EE53" s="548"/>
      <c r="EF53" s="548"/>
      <c r="EG53" s="548"/>
      <c r="EH53" s="548"/>
      <c r="EI53" s="548"/>
      <c r="EJ53" s="548"/>
      <c r="EK53" s="548"/>
      <c r="EL53" s="548"/>
      <c r="EM53" s="548"/>
      <c r="EN53" s="548"/>
      <c r="EO53" s="548"/>
      <c r="EP53" s="548"/>
      <c r="EQ53" s="548"/>
      <c r="ER53" s="548"/>
      <c r="ES53" s="548"/>
      <c r="ET53" s="548"/>
      <c r="EU53" s="548"/>
      <c r="EV53" s="548"/>
      <c r="EW53" s="548"/>
      <c r="EX53" s="548"/>
      <c r="EY53" s="548"/>
      <c r="EZ53" s="548"/>
      <c r="FA53" s="548"/>
      <c r="FB53" s="548"/>
      <c r="FC53" s="548"/>
      <c r="FD53" s="548"/>
      <c r="FE53" s="548"/>
      <c r="FF53" s="548"/>
      <c r="FG53" s="548"/>
      <c r="FH53" s="548"/>
      <c r="FI53" s="548"/>
      <c r="FJ53" s="548"/>
      <c r="FK53" s="548"/>
      <c r="FL53" s="548"/>
      <c r="FM53" s="548"/>
      <c r="FN53" s="548"/>
      <c r="FO53" s="548"/>
      <c r="FP53" s="548"/>
      <c r="FQ53" s="548"/>
      <c r="FR53" s="548"/>
      <c r="FS53" s="548"/>
      <c r="FT53" s="548"/>
      <c r="FU53" s="548"/>
      <c r="FV53" s="548"/>
      <c r="FW53" s="548"/>
      <c r="FX53" s="548"/>
      <c r="FY53" s="548"/>
      <c r="FZ53" s="548"/>
      <c r="GA53" s="548"/>
      <c r="GB53" s="548"/>
      <c r="GC53" s="548"/>
      <c r="GD53" s="548"/>
      <c r="GE53" s="548"/>
      <c r="GF53" s="548"/>
      <c r="GG53" s="548"/>
      <c r="GH53" s="548"/>
      <c r="GI53" s="548"/>
      <c r="GJ53" s="548"/>
    </row>
    <row r="54" spans="1:192" x14ac:dyDescent="0.25">
      <c r="A54" s="545"/>
      <c r="B54" s="545"/>
      <c r="C54" s="546"/>
      <c r="D54" s="547"/>
      <c r="E54" s="320"/>
      <c r="F54" s="736"/>
      <c r="G54" s="548"/>
      <c r="H54" s="548"/>
      <c r="I54" s="549"/>
      <c r="J54" s="548"/>
      <c r="K54" s="548"/>
      <c r="L54" s="548"/>
      <c r="M54" s="548"/>
      <c r="N54" s="548"/>
      <c r="O54" s="548"/>
      <c r="P54" s="548"/>
      <c r="Q54" s="548"/>
      <c r="R54" s="548"/>
      <c r="S54" s="548"/>
      <c r="T54" s="548"/>
      <c r="U54" s="548"/>
      <c r="V54" s="548"/>
      <c r="W54" s="548"/>
      <c r="X54" s="548"/>
      <c r="Y54" s="548"/>
      <c r="Z54" s="548"/>
      <c r="AA54" s="548"/>
      <c r="AB54" s="548"/>
      <c r="AC54" s="548"/>
      <c r="AD54" s="548"/>
      <c r="AE54" s="548"/>
      <c r="AF54" s="548"/>
      <c r="AG54" s="548"/>
      <c r="AH54" s="548"/>
      <c r="AI54" s="548"/>
      <c r="AJ54" s="548"/>
      <c r="AK54" s="548"/>
      <c r="AL54" s="548"/>
      <c r="AM54" s="548"/>
      <c r="AN54" s="548"/>
      <c r="AO54" s="548"/>
      <c r="AP54" s="548"/>
      <c r="AQ54" s="548"/>
      <c r="AR54" s="548"/>
      <c r="AS54" s="548"/>
      <c r="AT54" s="548"/>
      <c r="AU54" s="548"/>
      <c r="AV54" s="548"/>
      <c r="AW54" s="548"/>
      <c r="AX54" s="548"/>
      <c r="AY54" s="548"/>
      <c r="AZ54" s="548"/>
      <c r="BA54" s="548"/>
      <c r="BB54" s="548"/>
      <c r="BC54" s="548"/>
      <c r="BD54" s="548"/>
      <c r="BE54" s="548"/>
      <c r="BF54" s="548"/>
      <c r="BG54" s="548"/>
      <c r="BH54" s="548"/>
      <c r="BI54" s="548"/>
      <c r="BJ54" s="548"/>
      <c r="BK54" s="548"/>
      <c r="BL54" s="548"/>
      <c r="BM54" s="548"/>
      <c r="BN54" s="548"/>
      <c r="BO54" s="548"/>
      <c r="BP54" s="548"/>
      <c r="BQ54" s="548"/>
      <c r="BR54" s="548"/>
      <c r="BS54" s="548"/>
      <c r="BT54" s="548"/>
      <c r="BU54" s="548"/>
      <c r="BV54" s="548"/>
      <c r="BW54" s="548"/>
      <c r="BX54" s="548"/>
      <c r="BY54" s="548"/>
      <c r="BZ54" s="548"/>
      <c r="CA54" s="548"/>
      <c r="CB54" s="548"/>
      <c r="CC54" s="548"/>
      <c r="CD54" s="548"/>
      <c r="CE54" s="548"/>
      <c r="CF54" s="548"/>
      <c r="CG54" s="548"/>
      <c r="CH54" s="548"/>
      <c r="CI54" s="548"/>
      <c r="CJ54" s="548"/>
      <c r="CK54" s="548"/>
      <c r="CL54" s="548"/>
      <c r="CM54" s="548"/>
      <c r="CN54" s="548"/>
      <c r="CO54" s="548"/>
      <c r="CP54" s="548"/>
      <c r="CQ54" s="548"/>
      <c r="CR54" s="548"/>
      <c r="CS54" s="548"/>
      <c r="CT54" s="548"/>
      <c r="CU54" s="548"/>
      <c r="CV54" s="548"/>
      <c r="CW54" s="548"/>
      <c r="CX54" s="548"/>
      <c r="CY54" s="548"/>
      <c r="CZ54" s="548"/>
      <c r="DA54" s="548"/>
      <c r="DB54" s="548"/>
      <c r="DC54" s="548"/>
      <c r="DD54" s="548"/>
      <c r="DE54" s="548"/>
      <c r="DF54" s="548"/>
      <c r="DG54" s="548"/>
      <c r="DH54" s="548"/>
      <c r="DI54" s="548"/>
      <c r="DJ54" s="548"/>
      <c r="DK54" s="548"/>
      <c r="DL54" s="548"/>
      <c r="DM54" s="548"/>
      <c r="DN54" s="548"/>
      <c r="DO54" s="548"/>
      <c r="DP54" s="548"/>
      <c r="DQ54" s="548"/>
      <c r="DR54" s="548"/>
      <c r="DS54" s="548"/>
      <c r="DT54" s="548"/>
      <c r="DU54" s="548"/>
      <c r="DV54" s="548"/>
      <c r="DW54" s="548"/>
      <c r="DX54" s="548"/>
      <c r="DY54" s="548"/>
      <c r="DZ54" s="548"/>
      <c r="EA54" s="548"/>
      <c r="EB54" s="548"/>
      <c r="EC54" s="548"/>
      <c r="ED54" s="548"/>
      <c r="EE54" s="548"/>
      <c r="EF54" s="548"/>
      <c r="EG54" s="548"/>
      <c r="EH54" s="548"/>
      <c r="EI54" s="548"/>
      <c r="EJ54" s="548"/>
      <c r="EK54" s="548"/>
      <c r="EL54" s="548"/>
      <c r="EM54" s="548"/>
      <c r="EN54" s="548"/>
      <c r="EO54" s="548"/>
      <c r="EP54" s="548"/>
      <c r="EQ54" s="548"/>
      <c r="ER54" s="548"/>
      <c r="ES54" s="548"/>
      <c r="ET54" s="548"/>
      <c r="EU54" s="548"/>
      <c r="EV54" s="548"/>
      <c r="EW54" s="548"/>
      <c r="EX54" s="548"/>
      <c r="EY54" s="548"/>
      <c r="EZ54" s="548"/>
      <c r="FA54" s="548"/>
      <c r="FB54" s="548"/>
      <c r="FC54" s="548"/>
      <c r="FD54" s="548"/>
      <c r="FE54" s="548"/>
      <c r="FF54" s="548"/>
      <c r="FG54" s="548"/>
      <c r="FH54" s="548"/>
      <c r="FI54" s="548"/>
      <c r="FJ54" s="548"/>
      <c r="FK54" s="548"/>
      <c r="FL54" s="548"/>
      <c r="FM54" s="548"/>
      <c r="FN54" s="548"/>
      <c r="FO54" s="548"/>
      <c r="FP54" s="548"/>
      <c r="FQ54" s="548"/>
      <c r="FR54" s="548"/>
      <c r="FS54" s="548"/>
      <c r="FT54" s="548"/>
      <c r="FU54" s="548"/>
      <c r="FV54" s="548"/>
      <c r="FW54" s="548"/>
      <c r="FX54" s="548"/>
      <c r="FY54" s="548"/>
      <c r="FZ54" s="548"/>
      <c r="GA54" s="548"/>
      <c r="GB54" s="548"/>
      <c r="GC54" s="548"/>
      <c r="GD54" s="548"/>
      <c r="GE54" s="548"/>
      <c r="GF54" s="548"/>
      <c r="GG54" s="548"/>
      <c r="GH54" s="548"/>
      <c r="GI54" s="548"/>
      <c r="GJ54" s="548"/>
    </row>
    <row r="55" spans="1:192" x14ac:dyDescent="0.25">
      <c r="A55" s="545"/>
      <c r="B55" s="545"/>
      <c r="C55" s="546"/>
      <c r="D55" s="547"/>
      <c r="E55" s="320"/>
      <c r="F55" s="548"/>
      <c r="G55" s="548"/>
      <c r="H55" s="548"/>
      <c r="I55" s="549"/>
      <c r="J55" s="548"/>
      <c r="K55" s="548"/>
      <c r="L55" s="548"/>
      <c r="M55" s="548"/>
      <c r="N55" s="548"/>
      <c r="O55" s="548"/>
      <c r="P55" s="548"/>
      <c r="Q55" s="548"/>
      <c r="R55" s="548"/>
      <c r="S55" s="548"/>
      <c r="T55" s="548"/>
      <c r="U55" s="548"/>
      <c r="V55" s="548"/>
      <c r="W55" s="548"/>
      <c r="X55" s="548"/>
      <c r="Y55" s="548"/>
      <c r="Z55" s="548"/>
      <c r="AA55" s="548"/>
      <c r="AB55" s="548"/>
      <c r="AC55" s="548"/>
      <c r="AD55" s="548"/>
      <c r="AE55" s="548"/>
      <c r="AF55" s="548"/>
      <c r="AG55" s="548"/>
      <c r="AH55" s="548"/>
      <c r="AI55" s="548"/>
      <c r="AJ55" s="548"/>
      <c r="AK55" s="548"/>
      <c r="AL55" s="548"/>
      <c r="AM55" s="548"/>
      <c r="AN55" s="548"/>
      <c r="AO55" s="548"/>
      <c r="AP55" s="548"/>
      <c r="AQ55" s="548"/>
      <c r="AR55" s="548"/>
      <c r="AS55" s="548"/>
      <c r="AT55" s="548"/>
      <c r="AU55" s="548"/>
      <c r="AV55" s="548"/>
      <c r="AW55" s="548"/>
      <c r="AX55" s="548"/>
      <c r="AY55" s="548"/>
      <c r="AZ55" s="548"/>
      <c r="BA55" s="548"/>
      <c r="BB55" s="548"/>
      <c r="BC55" s="548"/>
      <c r="BD55" s="548"/>
      <c r="BE55" s="548"/>
      <c r="BF55" s="548"/>
      <c r="BG55" s="548"/>
      <c r="BH55" s="548"/>
      <c r="BI55" s="548"/>
      <c r="BJ55" s="548"/>
      <c r="BK55" s="548"/>
      <c r="BL55" s="548"/>
      <c r="BM55" s="548"/>
      <c r="BN55" s="548"/>
      <c r="BO55" s="548"/>
      <c r="BP55" s="548"/>
      <c r="BQ55" s="548"/>
      <c r="BR55" s="548"/>
      <c r="BS55" s="548"/>
      <c r="BT55" s="548"/>
      <c r="BU55" s="548"/>
      <c r="BV55" s="548"/>
      <c r="BW55" s="548"/>
      <c r="BX55" s="548"/>
      <c r="BY55" s="548"/>
      <c r="BZ55" s="548"/>
      <c r="CA55" s="548"/>
      <c r="CB55" s="548"/>
      <c r="CC55" s="548"/>
      <c r="CD55" s="548"/>
      <c r="CE55" s="548"/>
      <c r="CF55" s="548"/>
      <c r="CG55" s="548"/>
      <c r="CH55" s="548"/>
      <c r="CI55" s="548"/>
      <c r="CJ55" s="548"/>
      <c r="CK55" s="548"/>
      <c r="CL55" s="548"/>
      <c r="CM55" s="548"/>
      <c r="CN55" s="548"/>
      <c r="CO55" s="548"/>
      <c r="CP55" s="548"/>
      <c r="CQ55" s="548"/>
      <c r="CR55" s="548"/>
      <c r="CS55" s="548"/>
      <c r="CT55" s="548"/>
      <c r="CU55" s="548"/>
      <c r="CV55" s="548"/>
      <c r="CW55" s="548"/>
      <c r="CX55" s="548"/>
      <c r="CY55" s="548"/>
      <c r="CZ55" s="548"/>
      <c r="DA55" s="548"/>
      <c r="DB55" s="548"/>
      <c r="DC55" s="548"/>
      <c r="DD55" s="548"/>
      <c r="DE55" s="548"/>
      <c r="DF55" s="548"/>
      <c r="DG55" s="548"/>
      <c r="DH55" s="548"/>
      <c r="DI55" s="548"/>
      <c r="DJ55" s="548"/>
      <c r="DK55" s="548"/>
      <c r="DL55" s="548"/>
      <c r="DM55" s="548"/>
      <c r="DN55" s="548"/>
      <c r="DO55" s="548"/>
      <c r="DP55" s="548"/>
      <c r="DQ55" s="548"/>
      <c r="DR55" s="548"/>
      <c r="DS55" s="548"/>
      <c r="DT55" s="548"/>
      <c r="DU55" s="548"/>
      <c r="DV55" s="548"/>
      <c r="DW55" s="548"/>
      <c r="DX55" s="548"/>
      <c r="DY55" s="548"/>
      <c r="DZ55" s="548"/>
      <c r="EA55" s="548"/>
      <c r="EB55" s="548"/>
      <c r="EC55" s="548"/>
      <c r="ED55" s="548"/>
      <c r="EE55" s="548"/>
      <c r="EF55" s="548"/>
      <c r="EG55" s="548"/>
      <c r="EH55" s="548"/>
      <c r="EI55" s="548"/>
      <c r="EJ55" s="548"/>
      <c r="EK55" s="548"/>
      <c r="EL55" s="548"/>
      <c r="EM55" s="548"/>
      <c r="EN55" s="548"/>
      <c r="EO55" s="548"/>
      <c r="EP55" s="548"/>
      <c r="EQ55" s="548"/>
      <c r="ER55" s="548"/>
      <c r="ES55" s="548"/>
      <c r="ET55" s="548"/>
      <c r="EU55" s="548"/>
      <c r="EV55" s="548"/>
      <c r="EW55" s="548"/>
      <c r="EX55" s="548"/>
      <c r="EY55" s="548"/>
      <c r="EZ55" s="548"/>
      <c r="FA55" s="548"/>
      <c r="FB55" s="548"/>
      <c r="FC55" s="548"/>
      <c r="FD55" s="548"/>
      <c r="FE55" s="548"/>
      <c r="FF55" s="548"/>
      <c r="FG55" s="548"/>
      <c r="FH55" s="548"/>
      <c r="FI55" s="548"/>
      <c r="FJ55" s="548"/>
      <c r="FK55" s="548"/>
      <c r="FL55" s="548"/>
      <c r="FM55" s="548"/>
      <c r="FN55" s="548"/>
      <c r="FO55" s="548"/>
      <c r="FP55" s="548"/>
      <c r="FQ55" s="548"/>
      <c r="FR55" s="548"/>
      <c r="FS55" s="548"/>
      <c r="FT55" s="548"/>
      <c r="FU55" s="548"/>
      <c r="FV55" s="548"/>
      <c r="FW55" s="548"/>
      <c r="FX55" s="548"/>
      <c r="FY55" s="548"/>
      <c r="FZ55" s="548"/>
      <c r="GA55" s="548"/>
      <c r="GB55" s="548"/>
      <c r="GC55" s="548"/>
      <c r="GD55" s="548"/>
      <c r="GE55" s="548"/>
      <c r="GF55" s="548"/>
      <c r="GG55" s="548"/>
      <c r="GH55" s="548"/>
      <c r="GI55" s="548"/>
      <c r="GJ55" s="548"/>
    </row>
    <row r="56" spans="1:192" x14ac:dyDescent="0.25">
      <c r="A56" s="545"/>
      <c r="B56" s="545"/>
      <c r="C56" s="546"/>
      <c r="D56" s="547"/>
      <c r="E56" s="320"/>
      <c r="F56" s="736"/>
      <c r="G56" s="548"/>
      <c r="H56" s="548"/>
      <c r="I56" s="549"/>
      <c r="J56" s="548"/>
      <c r="K56" s="548"/>
      <c r="L56" s="548"/>
      <c r="M56" s="548"/>
      <c r="N56" s="548"/>
      <c r="O56" s="548"/>
      <c r="P56" s="548"/>
      <c r="Q56" s="548"/>
      <c r="R56" s="548"/>
      <c r="S56" s="548"/>
      <c r="T56" s="548"/>
      <c r="U56" s="548"/>
      <c r="V56" s="548"/>
      <c r="W56" s="548"/>
      <c r="X56" s="548"/>
      <c r="Y56" s="548"/>
      <c r="Z56" s="548"/>
      <c r="AA56" s="548"/>
      <c r="AB56" s="548"/>
      <c r="AC56" s="548"/>
      <c r="AD56" s="548"/>
      <c r="AE56" s="548"/>
      <c r="AF56" s="548"/>
      <c r="AG56" s="548"/>
      <c r="AH56" s="548"/>
      <c r="AI56" s="548"/>
      <c r="AJ56" s="548"/>
      <c r="AK56" s="548"/>
      <c r="AL56" s="548"/>
      <c r="AM56" s="548"/>
      <c r="AN56" s="548"/>
      <c r="AO56" s="548"/>
      <c r="AP56" s="548"/>
      <c r="AQ56" s="548"/>
      <c r="AR56" s="548"/>
      <c r="AS56" s="548"/>
      <c r="AT56" s="548"/>
      <c r="AU56" s="548"/>
      <c r="AV56" s="548"/>
      <c r="AW56" s="548"/>
      <c r="AX56" s="548"/>
      <c r="AY56" s="548"/>
      <c r="AZ56" s="548"/>
      <c r="BA56" s="548"/>
      <c r="BB56" s="548"/>
      <c r="BC56" s="548"/>
      <c r="BD56" s="548"/>
      <c r="BE56" s="548"/>
      <c r="BF56" s="548"/>
      <c r="BG56" s="548"/>
      <c r="BH56" s="548"/>
      <c r="BI56" s="548"/>
      <c r="BJ56" s="548"/>
      <c r="BK56" s="548"/>
      <c r="BL56" s="548"/>
      <c r="BM56" s="548"/>
      <c r="BN56" s="548"/>
      <c r="BO56" s="548"/>
      <c r="BP56" s="548"/>
      <c r="BQ56" s="548"/>
      <c r="BR56" s="548"/>
      <c r="BS56" s="548"/>
      <c r="BT56" s="548"/>
      <c r="BU56" s="548"/>
      <c r="BV56" s="548"/>
      <c r="BW56" s="548"/>
      <c r="BX56" s="548"/>
      <c r="BY56" s="548"/>
      <c r="BZ56" s="548"/>
      <c r="CA56" s="548"/>
      <c r="CB56" s="548"/>
      <c r="CC56" s="548"/>
      <c r="CD56" s="548"/>
      <c r="CE56" s="548"/>
      <c r="CF56" s="548"/>
      <c r="CG56" s="548"/>
      <c r="CH56" s="548"/>
      <c r="CI56" s="548"/>
      <c r="CJ56" s="548"/>
      <c r="CK56" s="548"/>
      <c r="CL56" s="548"/>
      <c r="CM56" s="548"/>
      <c r="CN56" s="548"/>
      <c r="CO56" s="548"/>
      <c r="CP56" s="548"/>
      <c r="CQ56" s="548"/>
      <c r="CR56" s="548"/>
      <c r="CS56" s="548"/>
      <c r="CT56" s="548"/>
      <c r="CU56" s="548"/>
      <c r="CV56" s="548"/>
      <c r="CW56" s="548"/>
      <c r="CX56" s="548"/>
      <c r="CY56" s="548"/>
      <c r="CZ56" s="548"/>
      <c r="DA56" s="548"/>
      <c r="DB56" s="548"/>
      <c r="DC56" s="548"/>
      <c r="DD56" s="548"/>
      <c r="DE56" s="548"/>
      <c r="DF56" s="548"/>
      <c r="DG56" s="548"/>
      <c r="DH56" s="548"/>
      <c r="DI56" s="548"/>
      <c r="DJ56" s="548"/>
      <c r="DK56" s="548"/>
      <c r="DL56" s="548"/>
      <c r="DM56" s="548"/>
      <c r="DN56" s="548"/>
      <c r="DO56" s="548"/>
      <c r="DP56" s="548"/>
      <c r="DQ56" s="548"/>
      <c r="DR56" s="548"/>
      <c r="DS56" s="548"/>
      <c r="DT56" s="548"/>
      <c r="DU56" s="548"/>
      <c r="DV56" s="548"/>
      <c r="DW56" s="548"/>
      <c r="DX56" s="548"/>
      <c r="DY56" s="548"/>
      <c r="DZ56" s="548"/>
      <c r="EA56" s="548"/>
      <c r="EB56" s="548"/>
      <c r="EC56" s="548"/>
      <c r="ED56" s="548"/>
      <c r="EE56" s="548"/>
      <c r="EF56" s="548"/>
      <c r="EG56" s="548"/>
      <c r="EH56" s="548"/>
      <c r="EI56" s="548"/>
      <c r="EJ56" s="548"/>
      <c r="EK56" s="548"/>
      <c r="EL56" s="548"/>
      <c r="EM56" s="548"/>
      <c r="EN56" s="548"/>
      <c r="EO56" s="548"/>
      <c r="EP56" s="548"/>
      <c r="EQ56" s="548"/>
      <c r="ER56" s="548"/>
      <c r="ES56" s="548"/>
      <c r="ET56" s="548"/>
      <c r="EU56" s="548"/>
      <c r="EV56" s="548"/>
      <c r="EW56" s="548"/>
      <c r="EX56" s="548"/>
      <c r="EY56" s="548"/>
      <c r="EZ56" s="548"/>
      <c r="FA56" s="548"/>
      <c r="FB56" s="548"/>
      <c r="FC56" s="548"/>
      <c r="FD56" s="548"/>
      <c r="FE56" s="548"/>
      <c r="FF56" s="548"/>
      <c r="FG56" s="548"/>
      <c r="FH56" s="548"/>
      <c r="FI56" s="548"/>
      <c r="FJ56" s="548"/>
      <c r="FK56" s="548"/>
      <c r="FL56" s="548"/>
      <c r="FM56" s="548"/>
      <c r="FN56" s="548"/>
      <c r="FO56" s="548"/>
      <c r="FP56" s="548"/>
      <c r="FQ56" s="548"/>
      <c r="FR56" s="548"/>
      <c r="FS56" s="548"/>
      <c r="FT56" s="548"/>
      <c r="FU56" s="548"/>
      <c r="FV56" s="548"/>
      <c r="FW56" s="548"/>
      <c r="FX56" s="548"/>
      <c r="FY56" s="548"/>
      <c r="FZ56" s="548"/>
      <c r="GA56" s="548"/>
      <c r="GB56" s="548"/>
      <c r="GC56" s="548"/>
      <c r="GD56" s="548"/>
      <c r="GE56" s="548"/>
      <c r="GF56" s="548"/>
      <c r="GG56" s="548"/>
      <c r="GH56" s="548"/>
      <c r="GI56" s="548"/>
      <c r="GJ56" s="548"/>
    </row>
    <row r="57" spans="1:192" x14ac:dyDescent="0.25">
      <c r="A57" s="545"/>
      <c r="B57" s="545"/>
      <c r="C57" s="546"/>
      <c r="D57" s="547"/>
      <c r="E57" s="320"/>
      <c r="F57" s="548"/>
      <c r="G57" s="548"/>
      <c r="H57" s="548"/>
      <c r="I57" s="549"/>
      <c r="J57" s="548"/>
      <c r="K57" s="548"/>
      <c r="L57" s="548"/>
      <c r="M57" s="548"/>
      <c r="N57" s="548"/>
      <c r="O57" s="548"/>
      <c r="P57" s="548"/>
      <c r="Q57" s="548"/>
      <c r="R57" s="548"/>
      <c r="S57" s="548"/>
      <c r="T57" s="548"/>
      <c r="U57" s="548"/>
      <c r="V57" s="548"/>
      <c r="W57" s="548"/>
      <c r="X57" s="548"/>
      <c r="Y57" s="548"/>
      <c r="Z57" s="548"/>
      <c r="AA57" s="548"/>
      <c r="AB57" s="548"/>
      <c r="AC57" s="548"/>
      <c r="AD57" s="548"/>
      <c r="AE57" s="548"/>
      <c r="AF57" s="548"/>
      <c r="AG57" s="548"/>
      <c r="AH57" s="548"/>
      <c r="AI57" s="548"/>
      <c r="AJ57" s="548"/>
      <c r="AK57" s="548"/>
      <c r="AL57" s="548"/>
      <c r="AM57" s="548"/>
      <c r="AN57" s="548"/>
      <c r="AO57" s="548"/>
      <c r="AP57" s="548"/>
      <c r="AQ57" s="548"/>
      <c r="AR57" s="548"/>
      <c r="AS57" s="548"/>
      <c r="AT57" s="548"/>
      <c r="AU57" s="548"/>
      <c r="AV57" s="548"/>
      <c r="AW57" s="548"/>
      <c r="AX57" s="548"/>
      <c r="AY57" s="548"/>
      <c r="AZ57" s="548"/>
      <c r="BA57" s="548"/>
      <c r="BB57" s="548"/>
      <c r="BC57" s="548"/>
      <c r="BD57" s="548"/>
      <c r="BE57" s="548"/>
      <c r="BF57" s="548"/>
      <c r="BG57" s="548"/>
      <c r="BH57" s="548"/>
      <c r="BI57" s="548"/>
      <c r="BJ57" s="548"/>
      <c r="BK57" s="548"/>
      <c r="BL57" s="548"/>
      <c r="BM57" s="548"/>
      <c r="BN57" s="548"/>
      <c r="BO57" s="548"/>
      <c r="BP57" s="548"/>
      <c r="BQ57" s="548"/>
      <c r="BR57" s="548"/>
      <c r="BS57" s="548"/>
      <c r="BT57" s="548"/>
      <c r="BU57" s="548"/>
      <c r="BV57" s="548"/>
      <c r="BW57" s="548"/>
      <c r="BX57" s="548"/>
      <c r="BY57" s="548"/>
      <c r="BZ57" s="548"/>
      <c r="CA57" s="548"/>
      <c r="CB57" s="548"/>
      <c r="CC57" s="548"/>
      <c r="CD57" s="548"/>
      <c r="CE57" s="548"/>
      <c r="CF57" s="548"/>
      <c r="CG57" s="548"/>
      <c r="CH57" s="548"/>
      <c r="CI57" s="548"/>
      <c r="CJ57" s="548"/>
      <c r="CK57" s="548"/>
      <c r="CL57" s="548"/>
      <c r="CM57" s="548"/>
      <c r="CN57" s="548"/>
      <c r="CO57" s="548"/>
      <c r="CP57" s="548"/>
      <c r="CQ57" s="548"/>
      <c r="CR57" s="548"/>
      <c r="CS57" s="548"/>
      <c r="CT57" s="548"/>
      <c r="CU57" s="548"/>
      <c r="CV57" s="548"/>
      <c r="CW57" s="548"/>
      <c r="CX57" s="548"/>
      <c r="CY57" s="548"/>
      <c r="CZ57" s="548"/>
      <c r="DA57" s="548"/>
      <c r="DB57" s="548"/>
      <c r="DC57" s="548"/>
      <c r="DD57" s="548"/>
      <c r="DE57" s="548"/>
      <c r="DF57" s="548"/>
      <c r="DG57" s="548"/>
      <c r="DH57" s="548"/>
      <c r="DI57" s="548"/>
      <c r="DJ57" s="548"/>
      <c r="DK57" s="548"/>
      <c r="DL57" s="548"/>
      <c r="DM57" s="548"/>
      <c r="DN57" s="548"/>
      <c r="DO57" s="548"/>
      <c r="DP57" s="548"/>
      <c r="DQ57" s="548"/>
      <c r="DR57" s="548"/>
      <c r="DS57" s="548"/>
      <c r="DT57" s="548"/>
      <c r="DU57" s="548"/>
      <c r="DV57" s="548"/>
      <c r="DW57" s="548"/>
      <c r="DX57" s="548"/>
      <c r="DY57" s="548"/>
      <c r="DZ57" s="548"/>
      <c r="EA57" s="548"/>
      <c r="EB57" s="548"/>
      <c r="EC57" s="548"/>
      <c r="ED57" s="548"/>
      <c r="EE57" s="548"/>
      <c r="EF57" s="548"/>
      <c r="EG57" s="548"/>
      <c r="EH57" s="548"/>
      <c r="EI57" s="548"/>
      <c r="EJ57" s="548"/>
      <c r="EK57" s="548"/>
      <c r="EL57" s="548"/>
      <c r="EM57" s="548"/>
      <c r="EN57" s="548"/>
      <c r="EO57" s="548"/>
      <c r="EP57" s="548"/>
      <c r="EQ57" s="548"/>
      <c r="ER57" s="548"/>
      <c r="ES57" s="548"/>
      <c r="ET57" s="548"/>
      <c r="EU57" s="548"/>
      <c r="EV57" s="548"/>
      <c r="EW57" s="548"/>
      <c r="EX57" s="548"/>
      <c r="EY57" s="548"/>
      <c r="EZ57" s="548"/>
      <c r="FA57" s="548"/>
      <c r="FB57" s="548"/>
      <c r="FC57" s="548"/>
      <c r="FD57" s="548"/>
      <c r="FE57" s="548"/>
      <c r="FF57" s="548"/>
      <c r="FG57" s="548"/>
      <c r="FH57" s="548"/>
      <c r="FI57" s="548"/>
      <c r="FJ57" s="548"/>
      <c r="FK57" s="548"/>
      <c r="FL57" s="548"/>
      <c r="FM57" s="548"/>
      <c r="FN57" s="548"/>
      <c r="FO57" s="548"/>
      <c r="FP57" s="548"/>
      <c r="FQ57" s="548"/>
      <c r="FR57" s="548"/>
      <c r="FS57" s="548"/>
      <c r="FT57" s="548"/>
      <c r="FU57" s="548"/>
      <c r="FV57" s="548"/>
      <c r="FW57" s="548"/>
      <c r="FX57" s="548"/>
      <c r="FY57" s="548"/>
      <c r="FZ57" s="548"/>
      <c r="GA57" s="548"/>
      <c r="GB57" s="548"/>
      <c r="GC57" s="548"/>
      <c r="GD57" s="548"/>
      <c r="GE57" s="548"/>
      <c r="GF57" s="548"/>
      <c r="GG57" s="548"/>
      <c r="GH57" s="548"/>
      <c r="GI57" s="548"/>
      <c r="GJ57" s="548"/>
    </row>
    <row r="58" spans="1:192" x14ac:dyDescent="0.25">
      <c r="A58" s="545"/>
      <c r="B58" s="545"/>
      <c r="C58" s="546"/>
      <c r="D58" s="547"/>
      <c r="E58" s="320"/>
      <c r="F58" s="736"/>
      <c r="G58" s="548"/>
      <c r="H58" s="548"/>
      <c r="I58" s="549"/>
      <c r="J58" s="548"/>
      <c r="K58" s="548"/>
      <c r="L58" s="548"/>
      <c r="M58" s="548"/>
      <c r="N58" s="548"/>
      <c r="O58" s="548"/>
      <c r="P58" s="548"/>
      <c r="Q58" s="548"/>
      <c r="R58" s="548"/>
      <c r="S58" s="548"/>
      <c r="T58" s="548"/>
      <c r="U58" s="548"/>
      <c r="V58" s="548"/>
      <c r="W58" s="548"/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8"/>
      <c r="AP58" s="548"/>
      <c r="AQ58" s="548"/>
      <c r="AR58" s="548"/>
      <c r="AS58" s="548"/>
      <c r="AT58" s="548"/>
      <c r="AU58" s="548"/>
      <c r="AV58" s="548"/>
      <c r="AW58" s="548"/>
      <c r="AX58" s="548"/>
      <c r="AY58" s="548"/>
      <c r="AZ58" s="548"/>
      <c r="BA58" s="548"/>
      <c r="BB58" s="548"/>
      <c r="BC58" s="548"/>
      <c r="BD58" s="548"/>
      <c r="BE58" s="548"/>
      <c r="BF58" s="548"/>
      <c r="BG58" s="548"/>
      <c r="BH58" s="548"/>
      <c r="BI58" s="548"/>
      <c r="BJ58" s="548"/>
      <c r="BK58" s="548"/>
      <c r="BL58" s="548"/>
      <c r="BM58" s="548"/>
      <c r="BN58" s="548"/>
      <c r="BO58" s="548"/>
      <c r="BP58" s="548"/>
      <c r="BQ58" s="548"/>
      <c r="BR58" s="548"/>
      <c r="BS58" s="548"/>
      <c r="BT58" s="548"/>
      <c r="BU58" s="548"/>
      <c r="BV58" s="548"/>
      <c r="BW58" s="548"/>
      <c r="BX58" s="548"/>
      <c r="BY58" s="548"/>
      <c r="BZ58" s="548"/>
      <c r="CA58" s="548"/>
      <c r="CB58" s="548"/>
      <c r="CC58" s="548"/>
      <c r="CD58" s="548"/>
      <c r="CE58" s="548"/>
      <c r="CF58" s="548"/>
      <c r="CG58" s="548"/>
      <c r="CH58" s="548"/>
      <c r="CI58" s="548"/>
      <c r="CJ58" s="548"/>
      <c r="CK58" s="548"/>
      <c r="CL58" s="548"/>
      <c r="CM58" s="548"/>
      <c r="CN58" s="548"/>
      <c r="CO58" s="548"/>
      <c r="CP58" s="548"/>
      <c r="CQ58" s="548"/>
      <c r="CR58" s="548"/>
      <c r="CS58" s="548"/>
      <c r="CT58" s="548"/>
      <c r="CU58" s="548"/>
      <c r="CV58" s="548"/>
      <c r="CW58" s="548"/>
      <c r="CX58" s="548"/>
      <c r="CY58" s="548"/>
      <c r="CZ58" s="548"/>
      <c r="DA58" s="548"/>
      <c r="DB58" s="548"/>
      <c r="DC58" s="548"/>
      <c r="DD58" s="548"/>
      <c r="DE58" s="548"/>
      <c r="DF58" s="548"/>
      <c r="DG58" s="548"/>
      <c r="DH58" s="548"/>
      <c r="DI58" s="548"/>
      <c r="DJ58" s="548"/>
      <c r="DK58" s="548"/>
      <c r="DL58" s="548"/>
      <c r="DM58" s="548"/>
      <c r="DN58" s="548"/>
      <c r="DO58" s="548"/>
      <c r="DP58" s="548"/>
      <c r="DQ58" s="548"/>
      <c r="DR58" s="548"/>
      <c r="DS58" s="548"/>
      <c r="DT58" s="548"/>
      <c r="DU58" s="548"/>
      <c r="DV58" s="548"/>
      <c r="DW58" s="548"/>
      <c r="DX58" s="548"/>
      <c r="DY58" s="548"/>
      <c r="DZ58" s="548"/>
      <c r="EA58" s="548"/>
      <c r="EB58" s="548"/>
      <c r="EC58" s="548"/>
      <c r="ED58" s="548"/>
      <c r="EE58" s="548"/>
      <c r="EF58" s="548"/>
      <c r="EG58" s="548"/>
      <c r="EH58" s="548"/>
      <c r="EI58" s="548"/>
      <c r="EJ58" s="548"/>
      <c r="EK58" s="548"/>
      <c r="EL58" s="548"/>
      <c r="EM58" s="548"/>
      <c r="EN58" s="548"/>
      <c r="EO58" s="548"/>
      <c r="EP58" s="548"/>
      <c r="EQ58" s="548"/>
      <c r="ER58" s="548"/>
      <c r="ES58" s="548"/>
      <c r="ET58" s="548"/>
      <c r="EU58" s="548"/>
      <c r="EV58" s="548"/>
      <c r="EW58" s="548"/>
      <c r="EX58" s="548"/>
      <c r="EY58" s="548"/>
      <c r="EZ58" s="548"/>
      <c r="FA58" s="548"/>
      <c r="FB58" s="548"/>
      <c r="FC58" s="548"/>
      <c r="FD58" s="548"/>
      <c r="FE58" s="548"/>
      <c r="FF58" s="548"/>
      <c r="FG58" s="548"/>
      <c r="FH58" s="548"/>
      <c r="FI58" s="548"/>
      <c r="FJ58" s="548"/>
      <c r="FK58" s="548"/>
      <c r="FL58" s="548"/>
      <c r="FM58" s="548"/>
      <c r="FN58" s="548"/>
      <c r="FO58" s="548"/>
      <c r="FP58" s="548"/>
      <c r="FQ58" s="548"/>
      <c r="FR58" s="548"/>
      <c r="FS58" s="548"/>
      <c r="FT58" s="548"/>
      <c r="FU58" s="548"/>
      <c r="FV58" s="548"/>
      <c r="FW58" s="548"/>
      <c r="FX58" s="548"/>
      <c r="FY58" s="548"/>
      <c r="FZ58" s="548"/>
      <c r="GA58" s="548"/>
      <c r="GB58" s="548"/>
      <c r="GC58" s="548"/>
      <c r="GD58" s="548"/>
      <c r="GE58" s="548"/>
      <c r="GF58" s="548"/>
      <c r="GG58" s="548"/>
      <c r="GH58" s="548"/>
      <c r="GI58" s="548"/>
      <c r="GJ58" s="548"/>
    </row>
    <row r="59" spans="1:192" x14ac:dyDescent="0.25">
      <c r="A59" s="545"/>
      <c r="B59" s="545"/>
      <c r="C59" s="546"/>
      <c r="D59" s="547"/>
      <c r="E59" s="171"/>
      <c r="F59" s="171"/>
      <c r="G59" s="171"/>
      <c r="H59" s="548"/>
      <c r="I59" s="549"/>
      <c r="J59" s="548"/>
      <c r="K59" s="548"/>
      <c r="L59" s="548"/>
      <c r="M59" s="548"/>
      <c r="N59" s="548"/>
      <c r="O59" s="548"/>
      <c r="P59" s="548"/>
      <c r="Q59" s="548"/>
      <c r="R59" s="548"/>
      <c r="S59" s="548"/>
      <c r="T59" s="548"/>
      <c r="U59" s="548"/>
      <c r="V59" s="548"/>
      <c r="W59" s="548"/>
      <c r="X59" s="548"/>
      <c r="Y59" s="548"/>
      <c r="Z59" s="548"/>
      <c r="AA59" s="548"/>
      <c r="AB59" s="548"/>
      <c r="AC59" s="548"/>
      <c r="AD59" s="548"/>
      <c r="AE59" s="548"/>
      <c r="AF59" s="548"/>
      <c r="AG59" s="548"/>
      <c r="AH59" s="548"/>
      <c r="AI59" s="548"/>
      <c r="AJ59" s="548"/>
      <c r="AK59" s="548"/>
      <c r="AL59" s="548"/>
      <c r="AM59" s="548"/>
      <c r="AN59" s="548"/>
      <c r="AO59" s="548"/>
      <c r="AP59" s="548"/>
      <c r="AQ59" s="548"/>
      <c r="AR59" s="548"/>
      <c r="AS59" s="548"/>
      <c r="AT59" s="548"/>
      <c r="AU59" s="548"/>
      <c r="AV59" s="548"/>
      <c r="AW59" s="548"/>
      <c r="AX59" s="548"/>
      <c r="AY59" s="548"/>
      <c r="AZ59" s="548"/>
      <c r="BA59" s="548"/>
      <c r="BB59" s="548"/>
      <c r="BC59" s="548"/>
      <c r="BD59" s="548"/>
      <c r="BE59" s="548"/>
      <c r="BF59" s="548"/>
      <c r="BG59" s="548"/>
      <c r="BH59" s="548"/>
      <c r="BI59" s="548"/>
      <c r="BJ59" s="548"/>
      <c r="BK59" s="548"/>
      <c r="BL59" s="548"/>
      <c r="BM59" s="548"/>
      <c r="BN59" s="548"/>
      <c r="BO59" s="548"/>
      <c r="BP59" s="548"/>
      <c r="BQ59" s="548"/>
      <c r="BR59" s="548"/>
      <c r="BS59" s="548"/>
      <c r="BT59" s="548"/>
      <c r="BU59" s="548"/>
      <c r="BV59" s="548"/>
      <c r="BW59" s="548"/>
      <c r="BX59" s="548"/>
      <c r="BY59" s="548"/>
      <c r="BZ59" s="548"/>
      <c r="CA59" s="548"/>
      <c r="CB59" s="548"/>
      <c r="CC59" s="548"/>
      <c r="CD59" s="548"/>
      <c r="CE59" s="548"/>
      <c r="CF59" s="548"/>
      <c r="CG59" s="548"/>
      <c r="CH59" s="548"/>
      <c r="CI59" s="548"/>
      <c r="CJ59" s="548"/>
      <c r="CK59" s="548"/>
      <c r="CL59" s="548"/>
      <c r="CM59" s="548"/>
      <c r="CN59" s="548"/>
      <c r="CO59" s="548"/>
      <c r="CP59" s="548"/>
      <c r="CQ59" s="548"/>
      <c r="CR59" s="548"/>
      <c r="CS59" s="548"/>
      <c r="CT59" s="548"/>
      <c r="CU59" s="548"/>
      <c r="CV59" s="548"/>
      <c r="CW59" s="548"/>
      <c r="CX59" s="548"/>
      <c r="CY59" s="548"/>
      <c r="CZ59" s="548"/>
      <c r="DA59" s="548"/>
      <c r="DB59" s="548"/>
      <c r="DC59" s="548"/>
      <c r="DD59" s="548"/>
      <c r="DE59" s="548"/>
      <c r="DF59" s="548"/>
      <c r="DG59" s="548"/>
      <c r="DH59" s="548"/>
      <c r="DI59" s="548"/>
      <c r="DJ59" s="548"/>
      <c r="DK59" s="548"/>
      <c r="DL59" s="548"/>
      <c r="DM59" s="548"/>
      <c r="DN59" s="548"/>
      <c r="DO59" s="548"/>
      <c r="DP59" s="548"/>
      <c r="DQ59" s="548"/>
      <c r="DR59" s="548"/>
      <c r="DS59" s="548"/>
      <c r="DT59" s="548"/>
      <c r="DU59" s="548"/>
      <c r="DV59" s="548"/>
      <c r="DW59" s="548"/>
      <c r="DX59" s="548"/>
      <c r="DY59" s="548"/>
      <c r="DZ59" s="548"/>
      <c r="EA59" s="548"/>
      <c r="EB59" s="548"/>
      <c r="EC59" s="548"/>
      <c r="ED59" s="548"/>
      <c r="EE59" s="548"/>
      <c r="EF59" s="548"/>
      <c r="EG59" s="548"/>
      <c r="EH59" s="548"/>
      <c r="EI59" s="548"/>
      <c r="EJ59" s="548"/>
      <c r="EK59" s="548"/>
      <c r="EL59" s="548"/>
      <c r="EM59" s="548"/>
      <c r="EN59" s="548"/>
      <c r="EO59" s="548"/>
      <c r="EP59" s="548"/>
      <c r="EQ59" s="548"/>
      <c r="ER59" s="548"/>
      <c r="ES59" s="548"/>
      <c r="ET59" s="548"/>
      <c r="EU59" s="548"/>
      <c r="EV59" s="548"/>
      <c r="EW59" s="548"/>
      <c r="EX59" s="548"/>
      <c r="EY59" s="548"/>
      <c r="EZ59" s="548"/>
      <c r="FA59" s="548"/>
      <c r="FB59" s="548"/>
      <c r="FC59" s="548"/>
      <c r="FD59" s="548"/>
      <c r="FE59" s="548"/>
      <c r="FF59" s="548"/>
      <c r="FG59" s="548"/>
      <c r="FH59" s="548"/>
      <c r="FI59" s="548"/>
      <c r="FJ59" s="548"/>
      <c r="FK59" s="548"/>
      <c r="FL59" s="548"/>
      <c r="FM59" s="548"/>
      <c r="FN59" s="548"/>
      <c r="FO59" s="548"/>
      <c r="FP59" s="548"/>
      <c r="FQ59" s="548"/>
      <c r="FR59" s="548"/>
      <c r="FS59" s="548"/>
      <c r="FT59" s="548"/>
      <c r="FU59" s="548"/>
      <c r="FV59" s="548"/>
      <c r="FW59" s="548"/>
      <c r="FX59" s="548"/>
      <c r="FY59" s="548"/>
      <c r="FZ59" s="548"/>
      <c r="GA59" s="548"/>
      <c r="GB59" s="548"/>
      <c r="GC59" s="548"/>
      <c r="GD59" s="548"/>
      <c r="GE59" s="548"/>
      <c r="GF59" s="548"/>
      <c r="GG59" s="548"/>
      <c r="GH59" s="548"/>
      <c r="GI59" s="548"/>
      <c r="GJ59" s="548"/>
    </row>
  </sheetData>
  <conditionalFormatting sqref="J3:GJ3">
    <cfRule type="cellIs" dxfId="284" priority="8" stopIfTrue="1" operator="equal">
      <formula>"Construction"</formula>
    </cfRule>
    <cfRule type="cellIs" dxfId="283" priority="9" stopIfTrue="1" operator="equal">
      <formula>"Operations"</formula>
    </cfRule>
  </conditionalFormatting>
  <conditionalFormatting sqref="J3:GJ3">
    <cfRule type="cellIs" dxfId="282" priority="7" operator="equal">
      <formula>"Fin Close"</formula>
    </cfRule>
  </conditionalFormatting>
  <conditionalFormatting sqref="J3:GJ3">
    <cfRule type="cellIs" dxfId="281" priority="5" operator="equal">
      <formula>"PPA ext."</formula>
    </cfRule>
    <cfRule type="cellIs" dxfId="280" priority="6" operator="equal">
      <formula>"Delay"</formula>
    </cfRule>
  </conditionalFormatting>
  <conditionalFormatting sqref="F2:F4">
    <cfRule type="cellIs" dxfId="279" priority="1" stopIfTrue="1" operator="notEqual">
      <formula>0</formula>
    </cfRule>
    <cfRule type="cellIs" dxfId="278" priority="2" stopIfTrue="1" operator="equal">
      <formula>""</formula>
    </cfRule>
  </conditionalFormatting>
  <conditionalFormatting sqref="F2:F4">
    <cfRule type="cellIs" dxfId="277" priority="3" stopIfTrue="1" operator="notEqual">
      <formula>0</formula>
    </cfRule>
    <cfRule type="cellIs" dxfId="276" priority="4" stopIfTrue="1" operator="equal">
      <formula>""</formula>
    </cfRule>
  </conditionalFormatting>
  <dataValidations disablePrompts="1" count="1">
    <dataValidation allowBlank="1" showInputMessage="1" showErrorMessage="1" sqref="E9:H9" xr:uid="{25D7B221-C55D-4875-A949-BA37C6B42936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FFD8-69A0-42E5-8BB3-5E7703FA2F79}">
  <sheetPr codeName="Sheet23">
    <tabColor rgb="FFFFFF99"/>
    <outlinePr summaryBelow="0" summaryRight="0"/>
  </sheetPr>
  <dimension ref="A1:KT24"/>
  <sheetViews>
    <sheetView defaultGridColor="0" colorId="8" zoomScale="42" zoomScaleNormal="80" workbookViewId="0">
      <pane xSplit="9" ySplit="5" topLeftCell="AD6" activePane="bottomRight" state="frozen"/>
      <selection activeCell="F117" sqref="F117"/>
      <selection pane="topRight" activeCell="F117" sqref="F117"/>
      <selection pane="bottomLeft" activeCell="F117" sqref="F117"/>
      <selection pane="bottomRight" activeCell="J22" sqref="J22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InpS -m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00" customFormat="1" x14ac:dyDescent="0.25">
      <c r="C2" s="298"/>
      <c r="D2" s="299"/>
      <c r="E2" s="199" t="str">
        <f xml:space="preserve"> ConTime!E$23</f>
        <v>Model period ending - m</v>
      </c>
      <c r="F2" s="501">
        <f xml:space="preserve"> Check!$F$9</f>
        <v>0</v>
      </c>
      <c r="G2" s="502" t="s">
        <v>23</v>
      </c>
      <c r="H2" s="199"/>
      <c r="I2" s="460"/>
      <c r="J2" s="200">
        <f xml:space="preserve"> ConTime!J$23</f>
        <v>44227</v>
      </c>
      <c r="K2" s="200">
        <f xml:space="preserve"> ConTime!K$23</f>
        <v>44255</v>
      </c>
      <c r="L2" s="200">
        <f xml:space="preserve"> ConTime!L$23</f>
        <v>44286</v>
      </c>
      <c r="M2" s="200">
        <f xml:space="preserve"> ConTime!M$23</f>
        <v>44316</v>
      </c>
      <c r="N2" s="200">
        <f xml:space="preserve"> ConTime!N$23</f>
        <v>44347</v>
      </c>
      <c r="O2" s="200">
        <f xml:space="preserve"> ConTime!O$23</f>
        <v>44377</v>
      </c>
      <c r="P2" s="200">
        <f xml:space="preserve"> ConTime!P$23</f>
        <v>44408</v>
      </c>
      <c r="Q2" s="200">
        <f xml:space="preserve"> ConTime!Q$23</f>
        <v>44439</v>
      </c>
      <c r="R2" s="200">
        <f xml:space="preserve"> ConTime!R$23</f>
        <v>44469</v>
      </c>
      <c r="S2" s="200">
        <f xml:space="preserve"> ConTime!S$23</f>
        <v>44500</v>
      </c>
      <c r="T2" s="200">
        <f xml:space="preserve"> ConTime!T$23</f>
        <v>44530</v>
      </c>
      <c r="U2" s="200">
        <f xml:space="preserve"> ConTime!U$23</f>
        <v>44561</v>
      </c>
      <c r="V2" s="200">
        <f xml:space="preserve"> ConTime!V$23</f>
        <v>44592</v>
      </c>
      <c r="W2" s="200">
        <f xml:space="preserve"> ConTime!W$23</f>
        <v>44620</v>
      </c>
      <c r="X2" s="200">
        <f xml:space="preserve"> ConTime!X$23</f>
        <v>44651</v>
      </c>
      <c r="Y2" s="200">
        <f xml:space="preserve"> ConTime!Y$23</f>
        <v>44681</v>
      </c>
      <c r="Z2" s="200">
        <f xml:space="preserve"> ConTime!Z$23</f>
        <v>44712</v>
      </c>
      <c r="AA2" s="200">
        <f xml:space="preserve"> ConTime!AA$23</f>
        <v>44742</v>
      </c>
      <c r="AB2" s="200">
        <f xml:space="preserve"> ConTime!AB$23</f>
        <v>44773</v>
      </c>
      <c r="AC2" s="200">
        <f xml:space="preserve"> ConTime!AC$23</f>
        <v>44804</v>
      </c>
      <c r="AD2" s="200">
        <f xml:space="preserve"> ConTime!AD$23</f>
        <v>44834</v>
      </c>
      <c r="AE2" s="200">
        <f xml:space="preserve"> ConTime!AE$23</f>
        <v>44865</v>
      </c>
      <c r="AF2" s="200">
        <f xml:space="preserve"> ConTime!AF$23</f>
        <v>44895</v>
      </c>
      <c r="AG2" s="200">
        <f xml:space="preserve"> ConTime!AG$23</f>
        <v>44926</v>
      </c>
      <c r="AH2" s="200">
        <f xml:space="preserve"> ConTime!AH$23</f>
        <v>44957</v>
      </c>
      <c r="AI2" s="200">
        <f xml:space="preserve"> ConTime!AI$23</f>
        <v>44985</v>
      </c>
      <c r="AJ2" s="200">
        <f xml:space="preserve"> ConTime!AJ$23</f>
        <v>45016</v>
      </c>
      <c r="AK2" s="200">
        <f xml:space="preserve"> ConTime!AK$23</f>
        <v>45046</v>
      </c>
      <c r="AL2" s="200">
        <f xml:space="preserve"> ConTime!AL$23</f>
        <v>45077</v>
      </c>
      <c r="AM2" s="200">
        <f xml:space="preserve"> ConTime!AM$23</f>
        <v>45107</v>
      </c>
      <c r="AN2" s="200">
        <f xml:space="preserve"> ConTime!AN$23</f>
        <v>45138</v>
      </c>
      <c r="AO2" s="200">
        <f xml:space="preserve"> ConTime!AO$23</f>
        <v>45169</v>
      </c>
      <c r="AP2" s="200">
        <f xml:space="preserve"> ConTime!AP$23</f>
        <v>45199</v>
      </c>
      <c r="AQ2" s="200">
        <f xml:space="preserve"> ConTime!AQ$23</f>
        <v>45230</v>
      </c>
      <c r="AR2" s="200">
        <f xml:space="preserve"> ConTime!AR$23</f>
        <v>45260</v>
      </c>
      <c r="AS2" s="200">
        <f xml:space="preserve"> ConTime!AS$23</f>
        <v>45291</v>
      </c>
      <c r="AT2" s="200">
        <f xml:space="preserve"> ConTime!AT$23</f>
        <v>45322</v>
      </c>
      <c r="AU2" s="200">
        <f xml:space="preserve"> ConTime!AU$23</f>
        <v>45351</v>
      </c>
      <c r="AV2" s="200">
        <f xml:space="preserve"> ConTime!AV$23</f>
        <v>45382</v>
      </c>
      <c r="AW2" s="200">
        <f xml:space="preserve"> ConTime!AW$23</f>
        <v>45412</v>
      </c>
      <c r="AX2" s="200">
        <f xml:space="preserve"> ConTime!AX$23</f>
        <v>45443</v>
      </c>
      <c r="AY2" s="200">
        <f xml:space="preserve"> ConTime!AY$23</f>
        <v>45473</v>
      </c>
      <c r="AZ2" s="200">
        <f xml:space="preserve"> ConTime!AZ$23</f>
        <v>45504</v>
      </c>
      <c r="BA2" s="200">
        <f xml:space="preserve"> ConTime!BA$23</f>
        <v>45535</v>
      </c>
      <c r="BB2" s="200">
        <f xml:space="preserve"> ConTime!BB$23</f>
        <v>45565</v>
      </c>
      <c r="BC2" s="200">
        <f xml:space="preserve"> ConTime!BC$23</f>
        <v>45596</v>
      </c>
      <c r="BD2" s="200">
        <f xml:space="preserve"> ConTime!BD$23</f>
        <v>45626</v>
      </c>
      <c r="BE2" s="200">
        <f xml:space="preserve"> ConTime!BE$23</f>
        <v>45657</v>
      </c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196"/>
      <c r="CC2" s="196"/>
      <c r="CD2" s="196"/>
      <c r="CE2" s="196"/>
      <c r="CF2" s="196"/>
      <c r="CG2" s="196"/>
      <c r="CH2" s="196"/>
      <c r="CI2" s="196"/>
      <c r="CJ2" s="196"/>
      <c r="CK2" s="196"/>
      <c r="CL2" s="196"/>
      <c r="CM2" s="196"/>
      <c r="CN2" s="196"/>
      <c r="CO2" s="196"/>
      <c r="CP2" s="196"/>
      <c r="CQ2" s="196"/>
      <c r="CR2" s="196"/>
      <c r="CS2" s="196"/>
      <c r="CT2" s="196"/>
      <c r="CU2" s="196"/>
      <c r="CV2" s="196"/>
      <c r="CW2" s="196"/>
      <c r="CX2" s="196"/>
      <c r="CY2" s="196"/>
      <c r="CZ2" s="196"/>
      <c r="DA2" s="196"/>
      <c r="DB2" s="196"/>
      <c r="DC2" s="196"/>
      <c r="DD2" s="196"/>
      <c r="DE2" s="196"/>
      <c r="DF2" s="196"/>
      <c r="DG2" s="196"/>
      <c r="DH2" s="196"/>
      <c r="DI2" s="196"/>
      <c r="DJ2" s="196"/>
      <c r="DK2" s="196"/>
      <c r="DL2" s="196"/>
      <c r="DM2" s="196"/>
      <c r="DN2" s="196"/>
      <c r="DO2" s="196"/>
      <c r="DP2" s="196"/>
      <c r="DQ2" s="196"/>
      <c r="DR2" s="196"/>
      <c r="DS2" s="196"/>
      <c r="DT2" s="196"/>
      <c r="DU2" s="196"/>
      <c r="DV2" s="196"/>
      <c r="DW2" s="196"/>
      <c r="DX2" s="196"/>
      <c r="DY2" s="196"/>
      <c r="DZ2" s="196"/>
      <c r="EA2" s="196"/>
      <c r="EB2" s="196"/>
      <c r="EC2" s="196"/>
      <c r="ED2" s="196"/>
      <c r="EE2" s="196"/>
      <c r="EF2" s="196"/>
      <c r="EG2" s="196"/>
      <c r="EH2" s="196"/>
      <c r="EI2" s="196"/>
      <c r="EJ2" s="196"/>
      <c r="EK2" s="196"/>
      <c r="EL2" s="196"/>
      <c r="EM2" s="196"/>
      <c r="EN2" s="196"/>
      <c r="EO2" s="196"/>
      <c r="EP2" s="196"/>
      <c r="EQ2" s="196"/>
      <c r="ER2" s="196"/>
      <c r="ES2" s="196"/>
      <c r="ET2" s="196"/>
      <c r="EU2" s="196"/>
      <c r="EV2" s="196"/>
      <c r="EW2" s="196"/>
      <c r="EX2" s="196"/>
      <c r="EY2" s="196"/>
      <c r="EZ2" s="196"/>
      <c r="FA2" s="196"/>
      <c r="FB2" s="196"/>
      <c r="FC2" s="196"/>
      <c r="FD2" s="196"/>
      <c r="FE2" s="196"/>
      <c r="FF2" s="196"/>
      <c r="FG2" s="196"/>
      <c r="FH2" s="196"/>
      <c r="FI2" s="196"/>
      <c r="FJ2" s="196"/>
      <c r="FK2" s="196"/>
      <c r="FL2" s="196"/>
      <c r="FM2" s="196"/>
      <c r="FN2" s="196"/>
      <c r="FO2" s="196"/>
      <c r="FP2" s="196"/>
      <c r="FQ2" s="196"/>
      <c r="FR2" s="196"/>
      <c r="FS2" s="196"/>
      <c r="FT2" s="196"/>
      <c r="FU2" s="196"/>
      <c r="FV2" s="196"/>
      <c r="FW2" s="196"/>
      <c r="FX2" s="196"/>
      <c r="FY2" s="196"/>
      <c r="FZ2" s="196"/>
      <c r="GA2" s="196"/>
      <c r="GB2" s="196"/>
      <c r="GC2" s="196"/>
      <c r="GD2" s="196"/>
      <c r="GE2" s="196"/>
      <c r="GF2" s="196"/>
      <c r="GG2" s="196"/>
      <c r="GH2" s="196"/>
      <c r="GI2" s="196"/>
      <c r="GJ2" s="196"/>
      <c r="GK2" s="196"/>
      <c r="GL2" s="196"/>
      <c r="GM2" s="196"/>
      <c r="GN2" s="196"/>
      <c r="GO2" s="196"/>
      <c r="GP2" s="196"/>
      <c r="GQ2" s="196"/>
      <c r="GR2" s="196"/>
      <c r="GS2" s="196"/>
      <c r="GT2" s="196"/>
      <c r="GU2" s="196"/>
      <c r="GV2" s="196"/>
      <c r="GW2" s="196"/>
      <c r="GX2" s="196"/>
      <c r="GY2" s="196"/>
      <c r="GZ2" s="196"/>
      <c r="HA2" s="196"/>
      <c r="HB2" s="196"/>
      <c r="HC2" s="196"/>
      <c r="HD2" s="196"/>
      <c r="HE2" s="196"/>
      <c r="HF2" s="196"/>
      <c r="HG2" s="196"/>
      <c r="HH2" s="196"/>
      <c r="HI2" s="196"/>
      <c r="HJ2" s="196"/>
      <c r="HK2" s="196"/>
      <c r="HL2" s="196"/>
      <c r="HM2" s="196"/>
      <c r="HN2" s="196"/>
      <c r="HO2" s="196"/>
      <c r="HP2" s="196"/>
      <c r="HQ2" s="196"/>
      <c r="HR2" s="196"/>
      <c r="HS2" s="196"/>
      <c r="HT2" s="196"/>
      <c r="HU2" s="196"/>
      <c r="HV2" s="196"/>
      <c r="HW2" s="196"/>
      <c r="HX2" s="196"/>
      <c r="HY2" s="196"/>
      <c r="HZ2" s="196"/>
      <c r="IA2" s="196"/>
      <c r="IB2" s="196"/>
      <c r="IC2" s="196"/>
      <c r="ID2" s="196"/>
      <c r="IE2" s="196"/>
      <c r="IF2" s="196"/>
      <c r="IG2" s="196"/>
      <c r="IH2" s="196"/>
      <c r="II2" s="196"/>
      <c r="IJ2" s="196"/>
      <c r="IK2" s="196"/>
      <c r="IL2" s="196"/>
      <c r="IM2" s="196"/>
      <c r="IN2" s="196"/>
      <c r="IO2" s="196"/>
      <c r="IP2" s="196"/>
      <c r="IQ2" s="196"/>
      <c r="IR2" s="196"/>
      <c r="IS2" s="196"/>
      <c r="IT2" s="196"/>
      <c r="IU2" s="196"/>
      <c r="IV2" s="196"/>
      <c r="IW2" s="196"/>
      <c r="IX2" s="196"/>
      <c r="IY2" s="196"/>
      <c r="IZ2" s="196"/>
      <c r="JA2" s="196"/>
      <c r="JB2" s="196"/>
      <c r="JC2" s="196"/>
      <c r="JD2" s="196"/>
      <c r="JE2" s="196"/>
      <c r="JF2" s="196"/>
      <c r="JG2" s="196"/>
      <c r="JH2" s="196"/>
      <c r="JI2" s="196"/>
      <c r="JJ2" s="196"/>
      <c r="JK2" s="196"/>
      <c r="JL2" s="196"/>
      <c r="JM2" s="196"/>
      <c r="JN2" s="196"/>
      <c r="JO2" s="196"/>
      <c r="JP2" s="196"/>
      <c r="JQ2" s="196"/>
      <c r="JR2" s="196"/>
      <c r="JS2" s="196"/>
      <c r="JT2" s="196"/>
      <c r="JU2" s="196"/>
      <c r="JV2" s="196"/>
      <c r="JW2" s="196"/>
      <c r="JX2" s="196"/>
      <c r="JY2" s="196"/>
      <c r="JZ2" s="196"/>
      <c r="KA2" s="196"/>
      <c r="KB2" s="196"/>
      <c r="KC2" s="196"/>
      <c r="KD2" s="196"/>
      <c r="KE2" s="196"/>
      <c r="KF2" s="196"/>
      <c r="KG2" s="196"/>
      <c r="KH2" s="196"/>
      <c r="KI2" s="196"/>
      <c r="KJ2" s="196"/>
      <c r="KK2" s="196"/>
      <c r="KL2" s="196"/>
      <c r="KM2" s="196"/>
      <c r="KN2" s="196"/>
      <c r="KO2" s="196"/>
      <c r="KP2" s="196"/>
      <c r="KQ2" s="196"/>
      <c r="KR2" s="196"/>
      <c r="KS2" s="196"/>
      <c r="KT2" s="196"/>
    </row>
    <row r="3" spans="1:306" s="286" customFormat="1" x14ac:dyDescent="0.25">
      <c r="A3" s="242"/>
      <c r="B3" s="242"/>
      <c r="C3" s="243"/>
      <c r="D3" s="244"/>
      <c r="E3" s="487" t="str">
        <f xml:space="preserve"> ConTime!E$50</f>
        <v>Timeline label - m</v>
      </c>
      <c r="F3" s="501">
        <f xml:space="preserve"> Output!J2</f>
        <v>40</v>
      </c>
      <c r="G3" s="510" t="s">
        <v>25</v>
      </c>
      <c r="H3" s="240"/>
      <c r="I3" s="241"/>
      <c r="J3" s="508" t="str">
        <f xml:space="preserve"> ConTime!J$50</f>
        <v>Pre-fcst</v>
      </c>
      <c r="K3" s="508" t="str">
        <f xml:space="preserve"> ConTime!K$50</f>
        <v>Pre-fcst</v>
      </c>
      <c r="L3" s="508" t="str">
        <f xml:space="preserve"> ConTime!L$50</f>
        <v>Pre-fcst</v>
      </c>
      <c r="M3" s="508" t="str">
        <f xml:space="preserve"> ConTime!M$50</f>
        <v>Pre-fcst</v>
      </c>
      <c r="N3" s="508" t="str">
        <f xml:space="preserve"> ConTime!N$50</f>
        <v>Pre-fcst</v>
      </c>
      <c r="O3" s="508" t="str">
        <f xml:space="preserve"> ConTime!O$50</f>
        <v>Pre-fcst</v>
      </c>
      <c r="P3" s="508" t="str">
        <f xml:space="preserve"> ConTime!P$50</f>
        <v>Pre-fcst</v>
      </c>
      <c r="Q3" s="508" t="str">
        <f xml:space="preserve"> ConTime!Q$50</f>
        <v>Pre-fcst</v>
      </c>
      <c r="R3" s="508" t="str">
        <f xml:space="preserve"> ConTime!R$50</f>
        <v>Pre-fcst</v>
      </c>
      <c r="S3" s="508" t="str">
        <f xml:space="preserve"> ConTime!S$50</f>
        <v>Pre-fcst</v>
      </c>
      <c r="T3" s="508" t="str">
        <f xml:space="preserve"> ConTime!T$50</f>
        <v>Pre-fcst</v>
      </c>
      <c r="U3" s="508" t="str">
        <f xml:space="preserve"> ConTime!U$50</f>
        <v>Pre-fcst</v>
      </c>
      <c r="V3" s="508" t="str">
        <f xml:space="preserve"> ConTime!V$50</f>
        <v>Pre-fcst</v>
      </c>
      <c r="W3" s="508" t="str">
        <f xml:space="preserve"> ConTime!W$50</f>
        <v>Pre-fcst</v>
      </c>
      <c r="X3" s="508" t="str">
        <f xml:space="preserve"> ConTime!X$50</f>
        <v>Pre-fcst</v>
      </c>
      <c r="Y3" s="508" t="str">
        <f xml:space="preserve"> ConTime!Y$50</f>
        <v>Fin Close</v>
      </c>
      <c r="Z3" s="508" t="str">
        <f xml:space="preserve"> ConTime!Z$50</f>
        <v>Construction</v>
      </c>
      <c r="AA3" s="508" t="str">
        <f xml:space="preserve"> ConTime!AA$50</f>
        <v>Construction</v>
      </c>
      <c r="AB3" s="508" t="str">
        <f xml:space="preserve"> ConTime!AB$50</f>
        <v>Construction</v>
      </c>
      <c r="AC3" s="508" t="str">
        <f xml:space="preserve"> ConTime!AC$50</f>
        <v>Construction</v>
      </c>
      <c r="AD3" s="508" t="str">
        <f xml:space="preserve"> ConTime!AD$50</f>
        <v>Construction</v>
      </c>
      <c r="AE3" s="508" t="str">
        <f xml:space="preserve"> ConTime!AE$50</f>
        <v>Construction</v>
      </c>
      <c r="AF3" s="508" t="str">
        <f xml:space="preserve"> ConTime!AF$50</f>
        <v>Construction</v>
      </c>
      <c r="AG3" s="508" t="str">
        <f xml:space="preserve"> ConTime!AG$50</f>
        <v>Construction</v>
      </c>
      <c r="AH3" s="508" t="str">
        <f xml:space="preserve"> ConTime!AH$50</f>
        <v>Construction</v>
      </c>
      <c r="AI3" s="508" t="str">
        <f xml:space="preserve"> ConTime!AI$50</f>
        <v>Construction</v>
      </c>
      <c r="AJ3" s="508" t="str">
        <f xml:space="preserve"> ConTime!AJ$50</f>
        <v>Construction</v>
      </c>
      <c r="AK3" s="508" t="str">
        <f xml:space="preserve"> ConTime!AK$50</f>
        <v>Construction</v>
      </c>
      <c r="AL3" s="508" t="str">
        <f xml:space="preserve"> ConTime!AL$50</f>
        <v>Construction</v>
      </c>
      <c r="AM3" s="508" t="str">
        <f xml:space="preserve"> ConTime!AM$50</f>
        <v>Construction</v>
      </c>
      <c r="AN3" s="508" t="str">
        <f xml:space="preserve"> ConTime!AN$50</f>
        <v>Construction</v>
      </c>
      <c r="AO3" s="508" t="str">
        <f xml:space="preserve"> ConTime!AO$50</f>
        <v>Construction</v>
      </c>
      <c r="AP3" s="508" t="str">
        <f xml:space="preserve"> ConTime!AP$50</f>
        <v>Construction</v>
      </c>
      <c r="AQ3" s="508" t="str">
        <f xml:space="preserve"> ConTime!AQ$50</f>
        <v>Construction</v>
      </c>
      <c r="AR3" s="508" t="str">
        <f xml:space="preserve"> ConTime!AR$50</f>
        <v>Construction</v>
      </c>
      <c r="AS3" s="508" t="str">
        <f xml:space="preserve"> ConTime!AS$50</f>
        <v>Construction</v>
      </c>
      <c r="AT3" s="508" t="str">
        <f xml:space="preserve"> ConTime!AT$50</f>
        <v>Construction</v>
      </c>
      <c r="AU3" s="508" t="str">
        <f xml:space="preserve"> ConTime!AU$50</f>
        <v>Construction</v>
      </c>
      <c r="AV3" s="508" t="str">
        <f xml:space="preserve"> ConTime!AV$50</f>
        <v>Construction</v>
      </c>
      <c r="AW3" s="508" t="str">
        <f xml:space="preserve"> ConTime!AW$50</f>
        <v>Construction</v>
      </c>
      <c r="AX3" s="508" t="str">
        <f xml:space="preserve"> ConTime!AX$50</f>
        <v>Construction</v>
      </c>
      <c r="AY3" s="508" t="str">
        <f xml:space="preserve"> ConTime!AY$50</f>
        <v>Construction</v>
      </c>
      <c r="AZ3" s="508" t="str">
        <f xml:space="preserve"> ConTime!AZ$50</f>
        <v>Operations</v>
      </c>
      <c r="BA3" s="508" t="str">
        <f xml:space="preserve"> ConTime!BA$50</f>
        <v>Operations</v>
      </c>
      <c r="BB3" s="508" t="str">
        <f xml:space="preserve"> ConTime!BB$50</f>
        <v>Operations</v>
      </c>
      <c r="BC3" s="508" t="str">
        <f xml:space="preserve"> ConTime!BC$50</f>
        <v>Operations</v>
      </c>
      <c r="BD3" s="508" t="str">
        <f xml:space="preserve"> ConTime!BD$50</f>
        <v>Operations</v>
      </c>
      <c r="BE3" s="508" t="str">
        <f xml:space="preserve"> ConTime!BE$50</f>
        <v>Operations</v>
      </c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6"/>
      <c r="BR3" s="196"/>
      <c r="BS3" s="196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6"/>
      <c r="CG3" s="196"/>
      <c r="CH3" s="196"/>
      <c r="CI3" s="196"/>
      <c r="CJ3" s="196"/>
      <c r="CK3" s="196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6"/>
      <c r="CY3" s="196"/>
      <c r="CZ3" s="196"/>
      <c r="DA3" s="196"/>
      <c r="DB3" s="196"/>
      <c r="DC3" s="196"/>
      <c r="DD3" s="196"/>
      <c r="DE3" s="196"/>
      <c r="DF3" s="196"/>
      <c r="DG3" s="196"/>
      <c r="DH3" s="196"/>
      <c r="DI3" s="196"/>
      <c r="DJ3" s="196"/>
      <c r="DK3" s="196"/>
      <c r="DL3" s="196"/>
      <c r="DM3" s="196"/>
      <c r="DN3" s="196"/>
      <c r="DO3" s="196"/>
      <c r="DP3" s="196"/>
      <c r="DQ3" s="196"/>
      <c r="DR3" s="196"/>
      <c r="DS3" s="196"/>
      <c r="DT3" s="196"/>
      <c r="DU3" s="196"/>
      <c r="DV3" s="196"/>
      <c r="DW3" s="196"/>
      <c r="DX3" s="196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6"/>
      <c r="ER3" s="196"/>
      <c r="ES3" s="196"/>
      <c r="ET3" s="196"/>
      <c r="EU3" s="196"/>
      <c r="EV3" s="196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6"/>
      <c r="FJ3" s="196"/>
      <c r="FK3" s="196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6"/>
      <c r="GB3" s="196"/>
      <c r="GC3" s="196"/>
      <c r="GD3" s="196"/>
      <c r="GE3" s="196"/>
      <c r="GF3" s="196"/>
      <c r="GG3" s="196"/>
      <c r="GH3" s="196"/>
      <c r="GI3" s="196"/>
      <c r="GJ3" s="196"/>
      <c r="GK3" s="196"/>
      <c r="GL3" s="196"/>
      <c r="GM3" s="196"/>
      <c r="GN3" s="196"/>
      <c r="GO3" s="196"/>
      <c r="GP3" s="196"/>
      <c r="GQ3" s="196"/>
      <c r="GR3" s="196"/>
      <c r="GS3" s="196"/>
      <c r="GT3" s="196"/>
      <c r="GU3" s="196"/>
      <c r="GV3" s="196"/>
      <c r="GW3" s="196"/>
      <c r="GX3" s="196"/>
      <c r="GY3" s="196"/>
      <c r="GZ3" s="196"/>
      <c r="HA3" s="196"/>
      <c r="HB3" s="196"/>
      <c r="HC3" s="196"/>
      <c r="HD3" s="196"/>
      <c r="HE3" s="196"/>
      <c r="HF3" s="196"/>
      <c r="HG3" s="196"/>
      <c r="HH3" s="196"/>
      <c r="HI3" s="196"/>
      <c r="HJ3" s="196"/>
      <c r="HK3" s="196"/>
      <c r="HL3" s="196"/>
      <c r="HM3" s="196"/>
      <c r="HN3" s="196"/>
      <c r="HO3" s="196"/>
      <c r="HP3" s="196"/>
      <c r="HQ3" s="196"/>
      <c r="HR3" s="196"/>
      <c r="HS3" s="196"/>
      <c r="HT3" s="196"/>
      <c r="HU3" s="196"/>
      <c r="HV3" s="196"/>
      <c r="HW3" s="196"/>
      <c r="HX3" s="196"/>
      <c r="HY3" s="196"/>
      <c r="HZ3" s="196"/>
      <c r="IA3" s="196"/>
      <c r="IB3" s="196"/>
      <c r="IC3" s="196"/>
      <c r="ID3" s="196"/>
      <c r="IE3" s="196"/>
      <c r="IF3" s="196"/>
      <c r="IG3" s="196"/>
      <c r="IH3" s="196"/>
      <c r="II3" s="196"/>
      <c r="IJ3" s="196"/>
      <c r="IK3" s="196"/>
      <c r="IL3" s="196"/>
      <c r="IM3" s="196"/>
      <c r="IN3" s="196"/>
      <c r="IO3" s="196"/>
      <c r="IP3" s="196"/>
      <c r="IQ3" s="196"/>
      <c r="IR3" s="196"/>
      <c r="IS3" s="196"/>
      <c r="IT3" s="196"/>
      <c r="IU3" s="196"/>
      <c r="IV3" s="196"/>
      <c r="IW3" s="196"/>
      <c r="IX3" s="196"/>
      <c r="IY3" s="196"/>
      <c r="IZ3" s="196"/>
      <c r="JA3" s="196"/>
      <c r="JB3" s="196"/>
      <c r="JC3" s="196"/>
      <c r="JD3" s="196"/>
      <c r="JE3" s="196"/>
      <c r="JF3" s="196"/>
      <c r="JG3" s="196"/>
      <c r="JH3" s="196"/>
      <c r="JI3" s="196"/>
      <c r="JJ3" s="196"/>
      <c r="JK3" s="196"/>
      <c r="JL3" s="196"/>
      <c r="JM3" s="196"/>
      <c r="JN3" s="196"/>
      <c r="JO3" s="196"/>
      <c r="JP3" s="196"/>
      <c r="JQ3" s="196"/>
      <c r="JR3" s="196"/>
      <c r="JS3" s="196"/>
      <c r="JT3" s="196"/>
      <c r="JU3" s="196"/>
      <c r="JV3" s="196"/>
      <c r="JW3" s="196"/>
      <c r="JX3" s="196"/>
      <c r="JY3" s="196"/>
      <c r="JZ3" s="196"/>
      <c r="KA3" s="196"/>
      <c r="KB3" s="196"/>
      <c r="KC3" s="196"/>
      <c r="KD3" s="196"/>
      <c r="KE3" s="196"/>
      <c r="KF3" s="196"/>
      <c r="KG3" s="196"/>
      <c r="KH3" s="196"/>
      <c r="KI3" s="196"/>
      <c r="KJ3" s="196"/>
      <c r="KK3" s="196"/>
      <c r="KL3" s="196"/>
      <c r="KM3" s="196"/>
      <c r="KN3" s="196"/>
      <c r="KO3" s="196"/>
      <c r="KP3" s="196"/>
      <c r="KQ3" s="196"/>
      <c r="KR3" s="196"/>
      <c r="KS3" s="196"/>
      <c r="KT3" s="196"/>
    </row>
    <row r="4" spans="1:306" s="286" customFormat="1" x14ac:dyDescent="0.25">
      <c r="A4" s="242"/>
      <c r="B4" s="242"/>
      <c r="C4" s="243"/>
      <c r="D4" s="244"/>
      <c r="E4" s="511" t="str">
        <f xml:space="preserve"> Time!E$39</f>
        <v>Financial year</v>
      </c>
      <c r="F4" s="501">
        <f xml:space="preserve"> Check!$F$25</f>
        <v>0</v>
      </c>
      <c r="G4" s="510" t="s">
        <v>24</v>
      </c>
      <c r="H4" s="240"/>
      <c r="I4" s="241"/>
      <c r="J4" s="511">
        <f xml:space="preserve"> Time!J$39</f>
        <v>2021</v>
      </c>
      <c r="K4" s="511">
        <f xml:space="preserve"> Time!K$39</f>
        <v>2021</v>
      </c>
      <c r="L4" s="511">
        <f xml:space="preserve"> Time!L$39</f>
        <v>2022</v>
      </c>
      <c r="M4" s="511">
        <f xml:space="preserve"> Time!M$39</f>
        <v>2022</v>
      </c>
      <c r="N4" s="511">
        <f xml:space="preserve"> Time!N$39</f>
        <v>2023</v>
      </c>
      <c r="O4" s="511">
        <f xml:space="preserve"> Time!O$39</f>
        <v>2023</v>
      </c>
      <c r="P4" s="511">
        <f xml:space="preserve"> Time!P$39</f>
        <v>2024</v>
      </c>
      <c r="Q4" s="511">
        <f xml:space="preserve"> Time!Q$39</f>
        <v>2024</v>
      </c>
      <c r="R4" s="511">
        <f xml:space="preserve"> Time!R$39</f>
        <v>2025</v>
      </c>
      <c r="S4" s="511">
        <f xml:space="preserve"> Time!S$39</f>
        <v>2025</v>
      </c>
      <c r="T4" s="511">
        <f xml:space="preserve"> Time!T$39</f>
        <v>2026</v>
      </c>
      <c r="U4" s="511">
        <f xml:space="preserve"> Time!U$39</f>
        <v>2026</v>
      </c>
      <c r="V4" s="511">
        <f xml:space="preserve"> Time!V$39</f>
        <v>2027</v>
      </c>
      <c r="W4" s="511">
        <f xml:space="preserve"> Time!W$39</f>
        <v>2027</v>
      </c>
      <c r="X4" s="511">
        <f xml:space="preserve"> Time!X$39</f>
        <v>2028</v>
      </c>
      <c r="Y4" s="511">
        <f xml:space="preserve"> Time!Y$39</f>
        <v>2028</v>
      </c>
      <c r="Z4" s="511">
        <f xml:space="preserve"> Time!Z$39</f>
        <v>2029</v>
      </c>
      <c r="AA4" s="511">
        <f xml:space="preserve"> Time!AA$39</f>
        <v>2029</v>
      </c>
      <c r="AB4" s="511">
        <f xml:space="preserve"> Time!AB$39</f>
        <v>2030</v>
      </c>
      <c r="AC4" s="511">
        <f xml:space="preserve"> Time!AC$39</f>
        <v>2030</v>
      </c>
      <c r="AD4" s="511">
        <f xml:space="preserve"> Time!AD$39</f>
        <v>2031</v>
      </c>
      <c r="AE4" s="511">
        <f xml:space="preserve"> Time!AE$39</f>
        <v>2031</v>
      </c>
      <c r="AF4" s="511">
        <f xml:space="preserve"> Time!AF$39</f>
        <v>2032</v>
      </c>
      <c r="AG4" s="511">
        <f xml:space="preserve"> Time!AG$39</f>
        <v>2032</v>
      </c>
      <c r="AH4" s="511">
        <f xml:space="preserve"> Time!AH$39</f>
        <v>2033</v>
      </c>
      <c r="AI4" s="511">
        <f xml:space="preserve"> Time!AI$39</f>
        <v>2033</v>
      </c>
      <c r="AJ4" s="511">
        <f xml:space="preserve"> Time!AJ$39</f>
        <v>2034</v>
      </c>
      <c r="AK4" s="511">
        <f xml:space="preserve"> Time!AK$39</f>
        <v>2034</v>
      </c>
      <c r="AL4" s="511">
        <f xml:space="preserve"> Time!AL$39</f>
        <v>2035</v>
      </c>
      <c r="AM4" s="511">
        <f xml:space="preserve"> Time!AM$39</f>
        <v>2035</v>
      </c>
      <c r="AN4" s="511">
        <f xml:space="preserve"> Time!AN$39</f>
        <v>2036</v>
      </c>
      <c r="AO4" s="511">
        <f xml:space="preserve"> Time!AO$39</f>
        <v>2036</v>
      </c>
      <c r="AP4" s="511">
        <f xml:space="preserve"> Time!AP$39</f>
        <v>2037</v>
      </c>
      <c r="AQ4" s="511">
        <f xml:space="preserve"> Time!AQ$39</f>
        <v>2037</v>
      </c>
      <c r="AR4" s="511">
        <f xml:space="preserve"> Time!AR$39</f>
        <v>2038</v>
      </c>
      <c r="AS4" s="511">
        <f xml:space="preserve"> Time!AS$39</f>
        <v>2038</v>
      </c>
      <c r="AT4" s="511">
        <f xml:space="preserve"> Time!AT$39</f>
        <v>2039</v>
      </c>
      <c r="AU4" s="511">
        <f xml:space="preserve"> Time!AU$39</f>
        <v>2039</v>
      </c>
      <c r="AV4" s="511">
        <f xml:space="preserve"> Time!AV$39</f>
        <v>2040</v>
      </c>
      <c r="AW4" s="511">
        <f xml:space="preserve"> Time!AW$39</f>
        <v>2040</v>
      </c>
      <c r="AX4" s="511">
        <f xml:space="preserve"> Time!AX$39</f>
        <v>2041</v>
      </c>
      <c r="AY4" s="511">
        <f xml:space="preserve"> Time!AY$39</f>
        <v>2041</v>
      </c>
      <c r="AZ4" s="511">
        <f xml:space="preserve"> Time!AZ$39</f>
        <v>2042</v>
      </c>
      <c r="BA4" s="511">
        <f xml:space="preserve"> Time!BA$39</f>
        <v>2042</v>
      </c>
      <c r="BB4" s="511">
        <f xml:space="preserve"> Time!BB$39</f>
        <v>2043</v>
      </c>
      <c r="BC4" s="511">
        <f xml:space="preserve"> Time!BC$39</f>
        <v>2043</v>
      </c>
      <c r="BD4" s="511">
        <f xml:space="preserve"> Time!BD$39</f>
        <v>2044</v>
      </c>
      <c r="BE4" s="511">
        <f xml:space="preserve"> Time!BE$39</f>
        <v>2044</v>
      </c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6"/>
      <c r="BQ4" s="196"/>
      <c r="BR4" s="196"/>
      <c r="BS4" s="196"/>
      <c r="BT4" s="196"/>
      <c r="BU4" s="196"/>
      <c r="BV4" s="196"/>
      <c r="BW4" s="196"/>
      <c r="BX4" s="196"/>
      <c r="BY4" s="196"/>
      <c r="BZ4" s="196"/>
      <c r="CA4" s="196"/>
      <c r="CB4" s="196"/>
      <c r="CC4" s="196"/>
      <c r="CD4" s="196"/>
      <c r="CE4" s="196"/>
      <c r="CF4" s="196"/>
      <c r="CG4" s="196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196"/>
      <c r="DB4" s="196"/>
      <c r="DC4" s="196"/>
      <c r="DD4" s="196"/>
      <c r="DE4" s="196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96"/>
      <c r="EB4" s="196"/>
      <c r="EC4" s="196"/>
      <c r="ED4" s="196"/>
      <c r="EE4" s="196"/>
      <c r="EF4" s="196"/>
      <c r="EG4" s="196"/>
      <c r="EH4" s="196"/>
      <c r="EI4" s="196"/>
      <c r="EJ4" s="196"/>
      <c r="EK4" s="196"/>
      <c r="EL4" s="196"/>
      <c r="EM4" s="196"/>
      <c r="EN4" s="196"/>
      <c r="EO4" s="196"/>
      <c r="EP4" s="196"/>
      <c r="EQ4" s="196"/>
      <c r="ER4" s="196"/>
      <c r="ES4" s="196"/>
      <c r="ET4" s="196"/>
      <c r="EU4" s="196"/>
      <c r="EV4" s="196"/>
      <c r="EW4" s="196"/>
      <c r="EX4" s="196"/>
      <c r="EY4" s="196"/>
      <c r="EZ4" s="196"/>
      <c r="FA4" s="196"/>
      <c r="FB4" s="196"/>
      <c r="FC4" s="196"/>
      <c r="FD4" s="196"/>
      <c r="FE4" s="196"/>
      <c r="FF4" s="196"/>
      <c r="FG4" s="196"/>
      <c r="FH4" s="196"/>
      <c r="FI4" s="196"/>
      <c r="FJ4" s="196"/>
      <c r="FK4" s="196"/>
      <c r="FL4" s="196"/>
      <c r="FM4" s="196"/>
      <c r="FN4" s="196"/>
      <c r="FO4" s="196"/>
      <c r="FP4" s="196"/>
      <c r="FQ4" s="196"/>
      <c r="FR4" s="196"/>
      <c r="FS4" s="196"/>
      <c r="FT4" s="196"/>
      <c r="FU4" s="196"/>
      <c r="FV4" s="196"/>
      <c r="FW4" s="196"/>
      <c r="FX4" s="196"/>
      <c r="FY4" s="196"/>
      <c r="FZ4" s="196"/>
      <c r="GA4" s="196"/>
      <c r="GB4" s="196"/>
      <c r="GC4" s="196"/>
      <c r="GD4" s="196"/>
      <c r="GE4" s="196"/>
      <c r="GF4" s="196"/>
      <c r="GG4" s="196"/>
      <c r="GH4" s="196"/>
      <c r="GI4" s="196"/>
      <c r="GJ4" s="196"/>
      <c r="GK4" s="196"/>
      <c r="GL4" s="196"/>
      <c r="GM4" s="196"/>
      <c r="GN4" s="196"/>
      <c r="GO4" s="196"/>
      <c r="GP4" s="196"/>
      <c r="GQ4" s="196"/>
      <c r="GR4" s="196"/>
      <c r="GS4" s="196"/>
      <c r="GT4" s="196"/>
      <c r="GU4" s="196"/>
      <c r="GV4" s="196"/>
      <c r="GW4" s="196"/>
      <c r="GX4" s="196"/>
      <c r="GY4" s="196"/>
      <c r="GZ4" s="196"/>
      <c r="HA4" s="196"/>
      <c r="HB4" s="196"/>
      <c r="HC4" s="196"/>
      <c r="HD4" s="196"/>
      <c r="HE4" s="196"/>
      <c r="HF4" s="196"/>
      <c r="HG4" s="196"/>
      <c r="HH4" s="196"/>
      <c r="HI4" s="196"/>
      <c r="HJ4" s="196"/>
      <c r="HK4" s="196"/>
      <c r="HL4" s="196"/>
      <c r="HM4" s="196"/>
      <c r="HN4" s="196"/>
      <c r="HO4" s="196"/>
      <c r="HP4" s="196"/>
      <c r="HQ4" s="196"/>
      <c r="HR4" s="196"/>
      <c r="HS4" s="196"/>
      <c r="HT4" s="196"/>
      <c r="HU4" s="196"/>
      <c r="HV4" s="196"/>
      <c r="HW4" s="196"/>
      <c r="HX4" s="196"/>
      <c r="HY4" s="196"/>
      <c r="HZ4" s="196"/>
      <c r="IA4" s="196"/>
      <c r="IB4" s="196"/>
      <c r="IC4" s="196"/>
      <c r="ID4" s="196"/>
      <c r="IE4" s="196"/>
      <c r="IF4" s="196"/>
      <c r="IG4" s="196"/>
      <c r="IH4" s="196"/>
      <c r="II4" s="196"/>
      <c r="IJ4" s="196"/>
      <c r="IK4" s="196"/>
      <c r="IL4" s="196"/>
      <c r="IM4" s="196"/>
      <c r="IN4" s="196"/>
      <c r="IO4" s="196"/>
      <c r="IP4" s="196"/>
      <c r="IQ4" s="196"/>
      <c r="IR4" s="196"/>
      <c r="IS4" s="196"/>
      <c r="IT4" s="196"/>
      <c r="IU4" s="196"/>
      <c r="IV4" s="196"/>
      <c r="IW4" s="196"/>
      <c r="IX4" s="196"/>
      <c r="IY4" s="196"/>
      <c r="IZ4" s="196"/>
      <c r="JA4" s="196"/>
      <c r="JB4" s="196"/>
      <c r="JC4" s="196"/>
      <c r="JD4" s="196"/>
      <c r="JE4" s="196"/>
      <c r="JF4" s="196"/>
      <c r="JG4" s="196"/>
      <c r="JH4" s="196"/>
      <c r="JI4" s="196"/>
      <c r="JJ4" s="196"/>
      <c r="JK4" s="196"/>
      <c r="JL4" s="196"/>
      <c r="JM4" s="196"/>
      <c r="JN4" s="196"/>
      <c r="JO4" s="196"/>
      <c r="JP4" s="196"/>
      <c r="JQ4" s="196"/>
      <c r="JR4" s="196"/>
      <c r="JS4" s="196"/>
      <c r="JT4" s="196"/>
      <c r="JU4" s="196"/>
      <c r="JV4" s="196"/>
      <c r="JW4" s="196"/>
      <c r="JX4" s="196"/>
      <c r="JY4" s="196"/>
      <c r="JZ4" s="196"/>
      <c r="KA4" s="196"/>
      <c r="KB4" s="196"/>
      <c r="KC4" s="196"/>
      <c r="KD4" s="196"/>
      <c r="KE4" s="196"/>
      <c r="KF4" s="196"/>
      <c r="KG4" s="196"/>
      <c r="KH4" s="196"/>
      <c r="KI4" s="196"/>
      <c r="KJ4" s="196"/>
      <c r="KK4" s="196"/>
      <c r="KL4" s="196"/>
      <c r="KM4" s="196"/>
      <c r="KN4" s="196"/>
      <c r="KO4" s="196"/>
      <c r="KP4" s="196"/>
      <c r="KQ4" s="196"/>
      <c r="KR4" s="196"/>
      <c r="KS4" s="196"/>
      <c r="KT4" s="196"/>
    </row>
    <row r="5" spans="1:306" s="286" customFormat="1" x14ac:dyDescent="0.25">
      <c r="A5" s="242"/>
      <c r="B5" s="242"/>
      <c r="C5" s="243"/>
      <c r="D5" s="244"/>
      <c r="E5" s="240" t="str">
        <f xml:space="preserve"> Time!E$10</f>
        <v>Model column counter</v>
      </c>
      <c r="F5" s="512" t="s">
        <v>19</v>
      </c>
      <c r="G5" s="513" t="s">
        <v>17</v>
      </c>
      <c r="H5" s="512" t="s">
        <v>18</v>
      </c>
      <c r="I5" s="241"/>
      <c r="J5" s="240">
        <f xml:space="preserve"> Time!J$10</f>
        <v>1</v>
      </c>
      <c r="K5" s="240">
        <f xml:space="preserve"> Time!K$10</f>
        <v>2</v>
      </c>
      <c r="L5" s="240">
        <f xml:space="preserve"> Time!L$10</f>
        <v>3</v>
      </c>
      <c r="M5" s="240">
        <f xml:space="preserve"> Time!M$10</f>
        <v>4</v>
      </c>
      <c r="N5" s="240">
        <f xml:space="preserve"> Time!N$10</f>
        <v>5</v>
      </c>
      <c r="O5" s="240">
        <f xml:space="preserve"> Time!O$10</f>
        <v>6</v>
      </c>
      <c r="P5" s="240">
        <f xml:space="preserve"> Time!P$10</f>
        <v>7</v>
      </c>
      <c r="Q5" s="240">
        <f xml:space="preserve"> Time!Q$10</f>
        <v>8</v>
      </c>
      <c r="R5" s="240">
        <f xml:space="preserve"> Time!R$10</f>
        <v>9</v>
      </c>
      <c r="S5" s="240">
        <f xml:space="preserve"> Time!S$10</f>
        <v>10</v>
      </c>
      <c r="T5" s="240">
        <f xml:space="preserve"> Time!T$10</f>
        <v>11</v>
      </c>
      <c r="U5" s="240">
        <f xml:space="preserve"> Time!U$10</f>
        <v>12</v>
      </c>
      <c r="V5" s="240">
        <f xml:space="preserve"> Time!V$10</f>
        <v>13</v>
      </c>
      <c r="W5" s="240">
        <f xml:space="preserve"> Time!W$10</f>
        <v>14</v>
      </c>
      <c r="X5" s="240">
        <f xml:space="preserve"> Time!X$10</f>
        <v>15</v>
      </c>
      <c r="Y5" s="240">
        <f xml:space="preserve"> Time!Y$10</f>
        <v>16</v>
      </c>
      <c r="Z5" s="240">
        <f xml:space="preserve"> Time!Z$10</f>
        <v>17</v>
      </c>
      <c r="AA5" s="240">
        <f xml:space="preserve"> Time!AA$10</f>
        <v>18</v>
      </c>
      <c r="AB5" s="240">
        <f xml:space="preserve"> Time!AB$10</f>
        <v>19</v>
      </c>
      <c r="AC5" s="240">
        <f xml:space="preserve"> Time!AC$10</f>
        <v>20</v>
      </c>
      <c r="AD5" s="240">
        <f xml:space="preserve"> Time!AD$10</f>
        <v>21</v>
      </c>
      <c r="AE5" s="240">
        <f xml:space="preserve"> Time!AE$10</f>
        <v>22</v>
      </c>
      <c r="AF5" s="240">
        <f xml:space="preserve"> Time!AF$10</f>
        <v>23</v>
      </c>
      <c r="AG5" s="240">
        <f xml:space="preserve"> Time!AG$10</f>
        <v>24</v>
      </c>
      <c r="AH5" s="240">
        <f xml:space="preserve"> Time!AH$10</f>
        <v>25</v>
      </c>
      <c r="AI5" s="240">
        <f xml:space="preserve"> Time!AI$10</f>
        <v>26</v>
      </c>
      <c r="AJ5" s="240">
        <f xml:space="preserve"> Time!AJ$10</f>
        <v>27</v>
      </c>
      <c r="AK5" s="240">
        <f xml:space="preserve"> Time!AK$10</f>
        <v>28</v>
      </c>
      <c r="AL5" s="240">
        <f xml:space="preserve"> Time!AL$10</f>
        <v>29</v>
      </c>
      <c r="AM5" s="240">
        <f xml:space="preserve"> Time!AM$10</f>
        <v>30</v>
      </c>
      <c r="AN5" s="240">
        <f xml:space="preserve"> Time!AN$10</f>
        <v>31</v>
      </c>
      <c r="AO5" s="240">
        <f xml:space="preserve"> Time!AO$10</f>
        <v>32</v>
      </c>
      <c r="AP5" s="240">
        <f xml:space="preserve"> Time!AP$10</f>
        <v>33</v>
      </c>
      <c r="AQ5" s="240">
        <f xml:space="preserve"> Time!AQ$10</f>
        <v>34</v>
      </c>
      <c r="AR5" s="240">
        <f xml:space="preserve"> Time!AR$10</f>
        <v>35</v>
      </c>
      <c r="AS5" s="240">
        <f xml:space="preserve"> Time!AS$10</f>
        <v>36</v>
      </c>
      <c r="AT5" s="240">
        <f xml:space="preserve"> Time!AT$10</f>
        <v>37</v>
      </c>
      <c r="AU5" s="240">
        <f xml:space="preserve"> Time!AU$10</f>
        <v>38</v>
      </c>
      <c r="AV5" s="240">
        <f xml:space="preserve"> Time!AV$10</f>
        <v>39</v>
      </c>
      <c r="AW5" s="240">
        <f xml:space="preserve"> Time!AW$10</f>
        <v>40</v>
      </c>
      <c r="AX5" s="240">
        <f xml:space="preserve"> Time!AX$10</f>
        <v>41</v>
      </c>
      <c r="AY5" s="240">
        <f xml:space="preserve"> Time!AY$10</f>
        <v>42</v>
      </c>
      <c r="AZ5" s="240">
        <f xml:space="preserve"> Time!AZ$10</f>
        <v>43</v>
      </c>
      <c r="BA5" s="240">
        <f xml:space="preserve"> Time!BA$10</f>
        <v>44</v>
      </c>
      <c r="BB5" s="240">
        <f xml:space="preserve"> Time!BB$10</f>
        <v>45</v>
      </c>
      <c r="BC5" s="240">
        <f xml:space="preserve"> Time!BC$10</f>
        <v>46</v>
      </c>
      <c r="BD5" s="240">
        <f xml:space="preserve"> Time!BD$10</f>
        <v>47</v>
      </c>
      <c r="BE5" s="240">
        <f xml:space="preserve"> Time!BE$10</f>
        <v>48</v>
      </c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6"/>
      <c r="BQ5" s="196"/>
      <c r="BR5" s="196"/>
      <c r="BS5" s="196"/>
      <c r="BT5" s="196"/>
      <c r="BU5" s="196"/>
      <c r="BV5" s="196"/>
      <c r="BW5" s="196"/>
      <c r="BX5" s="196"/>
      <c r="BY5" s="196"/>
      <c r="BZ5" s="196"/>
      <c r="CA5" s="196"/>
      <c r="CB5" s="196"/>
      <c r="CC5" s="196"/>
      <c r="CD5" s="196"/>
      <c r="CE5" s="196"/>
      <c r="CF5" s="196"/>
      <c r="CG5" s="196"/>
      <c r="CH5" s="196"/>
      <c r="CI5" s="196"/>
      <c r="CJ5" s="196"/>
      <c r="CK5" s="196"/>
      <c r="CL5" s="196"/>
      <c r="CM5" s="196"/>
      <c r="CN5" s="196"/>
      <c r="CO5" s="196"/>
      <c r="CP5" s="196"/>
      <c r="CQ5" s="196"/>
      <c r="CR5" s="196"/>
      <c r="CS5" s="196"/>
      <c r="CT5" s="196"/>
      <c r="CU5" s="196"/>
      <c r="CV5" s="196"/>
      <c r="CW5" s="196"/>
      <c r="CX5" s="196"/>
      <c r="CY5" s="196"/>
      <c r="CZ5" s="196"/>
      <c r="DA5" s="196"/>
      <c r="DB5" s="196"/>
      <c r="DC5" s="196"/>
      <c r="DD5" s="196"/>
      <c r="DE5" s="196"/>
      <c r="DF5" s="196"/>
      <c r="DG5" s="196"/>
      <c r="DH5" s="196"/>
      <c r="DI5" s="196"/>
      <c r="DJ5" s="196"/>
      <c r="DK5" s="196"/>
      <c r="DL5" s="196"/>
      <c r="DM5" s="196"/>
      <c r="DN5" s="196"/>
      <c r="DO5" s="196"/>
      <c r="DP5" s="196"/>
      <c r="DQ5" s="196"/>
      <c r="DR5" s="196"/>
      <c r="DS5" s="196"/>
      <c r="DT5" s="196"/>
      <c r="DU5" s="196"/>
      <c r="DV5" s="196"/>
      <c r="DW5" s="196"/>
      <c r="DX5" s="196"/>
      <c r="DY5" s="196"/>
      <c r="DZ5" s="196"/>
      <c r="EA5" s="196"/>
      <c r="EB5" s="196"/>
      <c r="EC5" s="196"/>
      <c r="ED5" s="196"/>
      <c r="EE5" s="196"/>
      <c r="EF5" s="196"/>
      <c r="EG5" s="196"/>
      <c r="EH5" s="196"/>
      <c r="EI5" s="196"/>
      <c r="EJ5" s="196"/>
      <c r="EK5" s="196"/>
      <c r="EL5" s="196"/>
      <c r="EM5" s="196"/>
      <c r="EN5" s="196"/>
      <c r="EO5" s="196"/>
      <c r="EP5" s="196"/>
      <c r="EQ5" s="196"/>
      <c r="ER5" s="196"/>
      <c r="ES5" s="196"/>
      <c r="ET5" s="196"/>
      <c r="EU5" s="196"/>
      <c r="EV5" s="196"/>
      <c r="EW5" s="196"/>
      <c r="EX5" s="196"/>
      <c r="EY5" s="196"/>
      <c r="EZ5" s="196"/>
      <c r="FA5" s="196"/>
      <c r="FB5" s="196"/>
      <c r="FC5" s="196"/>
      <c r="FD5" s="196"/>
      <c r="FE5" s="196"/>
      <c r="FF5" s="196"/>
      <c r="FG5" s="196"/>
      <c r="FH5" s="196"/>
      <c r="FI5" s="196"/>
      <c r="FJ5" s="196"/>
      <c r="FK5" s="196"/>
      <c r="FL5" s="196"/>
      <c r="FM5" s="196"/>
      <c r="FN5" s="196"/>
      <c r="FO5" s="196"/>
      <c r="FP5" s="196"/>
      <c r="FQ5" s="196"/>
      <c r="FR5" s="196"/>
      <c r="FS5" s="196"/>
      <c r="FT5" s="196"/>
      <c r="FU5" s="196"/>
      <c r="FV5" s="196"/>
      <c r="FW5" s="196"/>
      <c r="FX5" s="196"/>
      <c r="FY5" s="196"/>
      <c r="FZ5" s="196"/>
      <c r="GA5" s="196"/>
      <c r="GB5" s="196"/>
      <c r="GC5" s="196"/>
      <c r="GD5" s="196"/>
      <c r="GE5" s="196"/>
      <c r="GF5" s="196"/>
      <c r="GG5" s="196"/>
      <c r="GH5" s="196"/>
      <c r="GI5" s="196"/>
      <c r="GJ5" s="196"/>
      <c r="GK5" s="196"/>
      <c r="GL5" s="196"/>
      <c r="GM5" s="196"/>
      <c r="GN5" s="196"/>
      <c r="GO5" s="196"/>
      <c r="GP5" s="196"/>
      <c r="GQ5" s="196"/>
      <c r="GR5" s="196"/>
      <c r="GS5" s="196"/>
      <c r="GT5" s="196"/>
      <c r="GU5" s="196"/>
      <c r="GV5" s="196"/>
      <c r="GW5" s="196"/>
      <c r="GX5" s="196"/>
      <c r="GY5" s="196"/>
      <c r="GZ5" s="196"/>
      <c r="HA5" s="196"/>
      <c r="HB5" s="196"/>
      <c r="HC5" s="196"/>
      <c r="HD5" s="196"/>
      <c r="HE5" s="196"/>
      <c r="HF5" s="196"/>
      <c r="HG5" s="196"/>
      <c r="HH5" s="196"/>
      <c r="HI5" s="196"/>
      <c r="HJ5" s="196"/>
      <c r="HK5" s="196"/>
      <c r="HL5" s="196"/>
      <c r="HM5" s="196"/>
      <c r="HN5" s="196"/>
      <c r="HO5" s="196"/>
      <c r="HP5" s="196"/>
      <c r="HQ5" s="196"/>
      <c r="HR5" s="196"/>
      <c r="HS5" s="196"/>
      <c r="HT5" s="196"/>
      <c r="HU5" s="196"/>
      <c r="HV5" s="196"/>
      <c r="HW5" s="196"/>
      <c r="HX5" s="196"/>
      <c r="HY5" s="196"/>
      <c r="HZ5" s="196"/>
      <c r="IA5" s="196"/>
      <c r="IB5" s="196"/>
      <c r="IC5" s="196"/>
      <c r="ID5" s="196"/>
      <c r="IE5" s="196"/>
      <c r="IF5" s="196"/>
      <c r="IG5" s="196"/>
      <c r="IH5" s="196"/>
      <c r="II5" s="196"/>
      <c r="IJ5" s="196"/>
      <c r="IK5" s="196"/>
      <c r="IL5" s="196"/>
      <c r="IM5" s="196"/>
      <c r="IN5" s="196"/>
      <c r="IO5" s="196"/>
      <c r="IP5" s="196"/>
      <c r="IQ5" s="196"/>
      <c r="IR5" s="196"/>
      <c r="IS5" s="196"/>
      <c r="IT5" s="196"/>
      <c r="IU5" s="196"/>
      <c r="IV5" s="196"/>
      <c r="IW5" s="196"/>
      <c r="IX5" s="196"/>
      <c r="IY5" s="196"/>
      <c r="IZ5" s="196"/>
      <c r="JA5" s="196"/>
      <c r="JB5" s="196"/>
      <c r="JC5" s="196"/>
      <c r="JD5" s="196"/>
      <c r="JE5" s="196"/>
      <c r="JF5" s="196"/>
      <c r="JG5" s="196"/>
      <c r="JH5" s="196"/>
      <c r="JI5" s="196"/>
      <c r="JJ5" s="196"/>
      <c r="JK5" s="196"/>
      <c r="JL5" s="196"/>
      <c r="JM5" s="196"/>
      <c r="JN5" s="196"/>
      <c r="JO5" s="196"/>
      <c r="JP5" s="196"/>
      <c r="JQ5" s="196"/>
      <c r="JR5" s="196"/>
      <c r="JS5" s="196"/>
      <c r="JT5" s="196"/>
      <c r="JU5" s="196"/>
      <c r="JV5" s="196"/>
      <c r="JW5" s="196"/>
      <c r="JX5" s="196"/>
      <c r="JY5" s="196"/>
      <c r="JZ5" s="196"/>
      <c r="KA5" s="196"/>
      <c r="KB5" s="196"/>
      <c r="KC5" s="196"/>
      <c r="KD5" s="196"/>
      <c r="KE5" s="196"/>
      <c r="KF5" s="196"/>
      <c r="KG5" s="196"/>
      <c r="KH5" s="196"/>
      <c r="KI5" s="196"/>
      <c r="KJ5" s="196"/>
      <c r="KK5" s="196"/>
      <c r="KL5" s="196"/>
      <c r="KM5" s="196"/>
      <c r="KN5" s="196"/>
      <c r="KO5" s="196"/>
      <c r="KP5" s="196"/>
      <c r="KQ5" s="196"/>
      <c r="KR5" s="196"/>
      <c r="KS5" s="196"/>
      <c r="KT5" s="196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520</v>
      </c>
    </row>
    <row r="9" spans="1:306" s="320" customFormat="1" x14ac:dyDescent="0.25">
      <c r="A9" s="317"/>
      <c r="B9" s="317"/>
      <c r="C9" s="318"/>
      <c r="D9" s="319"/>
      <c r="E9" s="320" t="s">
        <v>348</v>
      </c>
      <c r="G9" s="320" t="s">
        <v>104</v>
      </c>
      <c r="H9" s="320">
        <f xml:space="preserve"> SUM(J9:BE9)</f>
        <v>0.99999999999999956</v>
      </c>
      <c r="I9" s="321"/>
      <c r="J9" s="515"/>
      <c r="K9" s="515"/>
      <c r="L9" s="515"/>
      <c r="M9" s="515"/>
      <c r="N9" s="515"/>
      <c r="O9" s="515"/>
      <c r="P9" s="515"/>
      <c r="Q9" s="515"/>
      <c r="R9" s="515"/>
      <c r="S9" s="515"/>
      <c r="T9" s="515"/>
      <c r="U9" s="515"/>
      <c r="V9" s="515"/>
      <c r="W9" s="515"/>
      <c r="X9" s="515"/>
      <c r="Y9" s="515"/>
      <c r="Z9" s="515">
        <f t="shared" ref="Z9:AK9" si="0">1/26</f>
        <v>3.8461538461538464E-2</v>
      </c>
      <c r="AA9" s="515">
        <f t="shared" si="0"/>
        <v>3.8461538461538464E-2</v>
      </c>
      <c r="AB9" s="515">
        <f t="shared" si="0"/>
        <v>3.8461538461538464E-2</v>
      </c>
      <c r="AC9" s="515">
        <f t="shared" si="0"/>
        <v>3.8461538461538464E-2</v>
      </c>
      <c r="AD9" s="515">
        <f t="shared" si="0"/>
        <v>3.8461538461538464E-2</v>
      </c>
      <c r="AE9" s="515">
        <f t="shared" si="0"/>
        <v>3.8461538461538464E-2</v>
      </c>
      <c r="AF9" s="515">
        <f t="shared" si="0"/>
        <v>3.8461538461538464E-2</v>
      </c>
      <c r="AG9" s="515">
        <f t="shared" si="0"/>
        <v>3.8461538461538464E-2</v>
      </c>
      <c r="AH9" s="515">
        <f t="shared" si="0"/>
        <v>3.8461538461538464E-2</v>
      </c>
      <c r="AI9" s="515">
        <f t="shared" si="0"/>
        <v>3.8461538461538464E-2</v>
      </c>
      <c r="AJ9" s="515">
        <f t="shared" si="0"/>
        <v>3.8461538461538464E-2</v>
      </c>
      <c r="AK9" s="515">
        <f t="shared" si="0"/>
        <v>3.8461538461538464E-2</v>
      </c>
      <c r="AL9" s="515">
        <f>1/26</f>
        <v>3.8461538461538464E-2</v>
      </c>
      <c r="AM9" s="515">
        <f t="shared" ref="AM9:AY9" si="1">1/26</f>
        <v>3.8461538461538464E-2</v>
      </c>
      <c r="AN9" s="515">
        <f t="shared" si="1"/>
        <v>3.8461538461538464E-2</v>
      </c>
      <c r="AO9" s="515">
        <f t="shared" si="1"/>
        <v>3.8461538461538464E-2</v>
      </c>
      <c r="AP9" s="515">
        <f t="shared" si="1"/>
        <v>3.8461538461538464E-2</v>
      </c>
      <c r="AQ9" s="515">
        <f t="shared" si="1"/>
        <v>3.8461538461538464E-2</v>
      </c>
      <c r="AR9" s="515">
        <f t="shared" si="1"/>
        <v>3.8461538461538464E-2</v>
      </c>
      <c r="AS9" s="515">
        <f t="shared" si="1"/>
        <v>3.8461538461538464E-2</v>
      </c>
      <c r="AT9" s="515">
        <f t="shared" si="1"/>
        <v>3.8461538461538464E-2</v>
      </c>
      <c r="AU9" s="515">
        <f t="shared" si="1"/>
        <v>3.8461538461538464E-2</v>
      </c>
      <c r="AV9" s="515">
        <f t="shared" si="1"/>
        <v>3.8461538461538464E-2</v>
      </c>
      <c r="AW9" s="515">
        <f t="shared" si="1"/>
        <v>3.8461538461538464E-2</v>
      </c>
      <c r="AX9" s="515">
        <f t="shared" si="1"/>
        <v>3.8461538461538464E-2</v>
      </c>
      <c r="AY9" s="515">
        <f t="shared" si="1"/>
        <v>3.8461538461538464E-2</v>
      </c>
      <c r="AZ9" s="515"/>
      <c r="BA9" s="515"/>
      <c r="BB9" s="515"/>
      <c r="BC9" s="515"/>
      <c r="BD9" s="515"/>
      <c r="BE9" s="515"/>
    </row>
    <row r="11" spans="1:306" x14ac:dyDescent="0.25">
      <c r="A11" s="15" t="s">
        <v>617</v>
      </c>
    </row>
    <row r="13" spans="1:306" s="320" customFormat="1" x14ac:dyDescent="0.25">
      <c r="A13" s="317"/>
      <c r="B13" s="317"/>
      <c r="C13" s="318"/>
      <c r="D13" s="319"/>
      <c r="E13" s="319" t="s">
        <v>618</v>
      </c>
      <c r="G13" s="320" t="s">
        <v>104</v>
      </c>
      <c r="I13" s="321"/>
      <c r="J13" s="515"/>
      <c r="K13" s="515"/>
      <c r="L13" s="515"/>
      <c r="M13" s="515"/>
      <c r="N13" s="515"/>
      <c r="O13" s="515"/>
      <c r="P13" s="515"/>
      <c r="Q13" s="515"/>
      <c r="R13" s="515"/>
      <c r="S13" s="515"/>
      <c r="T13" s="515"/>
      <c r="U13" s="515"/>
      <c r="V13" s="515"/>
      <c r="W13" s="515"/>
      <c r="X13" s="515"/>
      <c r="Y13" s="515"/>
      <c r="Z13" s="515"/>
      <c r="AA13" s="515"/>
      <c r="AB13" s="515"/>
      <c r="AC13" s="515"/>
      <c r="AD13" s="515"/>
      <c r="AE13" s="515"/>
      <c r="AF13" s="515"/>
      <c r="AG13" s="515"/>
      <c r="AH13" s="515"/>
      <c r="AI13" s="515"/>
      <c r="AJ13" s="515"/>
      <c r="AK13" s="515"/>
      <c r="AL13" s="515"/>
      <c r="AM13" s="515"/>
      <c r="AN13" s="515"/>
      <c r="AO13" s="515"/>
      <c r="AP13" s="515"/>
      <c r="AQ13" s="515"/>
      <c r="AR13" s="515"/>
      <c r="AS13" s="515"/>
      <c r="AT13" s="515">
        <v>0.33329999999999999</v>
      </c>
      <c r="AU13" s="515">
        <v>0.33329999999999999</v>
      </c>
      <c r="AV13" s="515">
        <v>0.33329999999999999</v>
      </c>
      <c r="AW13" s="515">
        <v>0.33329999999999999</v>
      </c>
      <c r="AX13" s="515">
        <v>0.33329999999999999</v>
      </c>
      <c r="AY13" s="515">
        <v>0.33329999999999999</v>
      </c>
      <c r="AZ13" s="515"/>
      <c r="BA13" s="515"/>
      <c r="BB13" s="515"/>
      <c r="BC13" s="515"/>
      <c r="BD13" s="515"/>
      <c r="BE13" s="515"/>
    </row>
    <row r="14" spans="1:306" x14ac:dyDescent="0.25">
      <c r="AE14" s="287"/>
      <c r="AF14" s="287"/>
      <c r="AG14" s="287"/>
      <c r="AH14" s="287"/>
      <c r="AI14" s="287"/>
      <c r="AJ14" s="287"/>
    </row>
    <row r="15" spans="1:306" x14ac:dyDescent="0.25">
      <c r="A15" s="15" t="s">
        <v>304</v>
      </c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</row>
    <row r="16" spans="1:306" x14ac:dyDescent="0.25"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</row>
    <row r="17" spans="1:192" x14ac:dyDescent="0.25">
      <c r="E17" s="146" t="str">
        <f xml:space="preserve"> InpC!E$110</f>
        <v>Senior debt forward curve selection</v>
      </c>
      <c r="F17" s="146">
        <f xml:space="preserve"> InpC!F$110</f>
        <v>1</v>
      </c>
      <c r="G17" s="146" t="str">
        <f xml:space="preserve"> InpC!G$110</f>
        <v>profile</v>
      </c>
      <c r="H17" s="38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</row>
    <row r="18" spans="1:192" x14ac:dyDescent="0.25">
      <c r="A18" s="317"/>
      <c r="B18" s="317"/>
      <c r="C18" s="318"/>
      <c r="D18" s="319"/>
      <c r="E18" s="320" t="s">
        <v>305</v>
      </c>
      <c r="F18" s="320"/>
      <c r="G18" s="320" t="s">
        <v>118</v>
      </c>
      <c r="H18" s="320"/>
      <c r="I18" s="321"/>
      <c r="J18" s="735">
        <v>1.9172E-3</v>
      </c>
      <c r="K18" s="735">
        <v>1.8992E-3</v>
      </c>
      <c r="L18" s="735">
        <v>1.5041E-3</v>
      </c>
      <c r="M18" s="735">
        <v>1.0983E-3</v>
      </c>
      <c r="N18" s="735">
        <v>1.0581E-3</v>
      </c>
      <c r="O18" s="735">
        <v>1.5092E-3</v>
      </c>
      <c r="P18" s="735">
        <v>1.4649999999999999E-3</v>
      </c>
      <c r="Q18" s="735">
        <v>1.3595999999999999E-3</v>
      </c>
      <c r="R18" s="735">
        <v>1.4169E-3</v>
      </c>
      <c r="S18" s="735">
        <v>1.4812E-3</v>
      </c>
      <c r="T18" s="735">
        <v>1.4021000000000001E-3</v>
      </c>
      <c r="U18" s="735">
        <v>1.6615E-3</v>
      </c>
      <c r="V18" s="735">
        <v>2.0192000000000001E-3</v>
      </c>
      <c r="W18" s="735">
        <v>2.0403999999999999E-3</v>
      </c>
      <c r="X18" s="735">
        <v>2.0627000000000002E-3</v>
      </c>
      <c r="Y18" s="735">
        <v>2.0866000000000001E-3</v>
      </c>
      <c r="Z18" s="735">
        <v>2.1135999999999998E-3</v>
      </c>
      <c r="AA18" s="735">
        <v>2.2486999999999997E-3</v>
      </c>
      <c r="AB18" s="735">
        <v>2.2722000000000003E-3</v>
      </c>
      <c r="AC18" s="735">
        <v>2.2961000000000001E-3</v>
      </c>
      <c r="AD18" s="735">
        <v>2.3203999999999998E-3</v>
      </c>
      <c r="AE18" s="735">
        <v>2.3438999999999999E-3</v>
      </c>
      <c r="AF18" s="735">
        <v>2.3666E-3</v>
      </c>
      <c r="AG18" s="735">
        <v>2.3907999999999998E-3</v>
      </c>
      <c r="AH18" s="735">
        <v>2.4146000000000003E-3</v>
      </c>
      <c r="AI18" s="735">
        <v>2.4364E-3</v>
      </c>
      <c r="AJ18" s="735">
        <v>2.4598999999999997E-3</v>
      </c>
      <c r="AK18" s="735">
        <v>2.4835999999999999E-3</v>
      </c>
      <c r="AL18" s="735">
        <v>2.5635999999999996E-3</v>
      </c>
      <c r="AM18" s="735">
        <v>3.4166999999999999E-3</v>
      </c>
      <c r="AN18" s="735">
        <v>3.4851999999999999E-3</v>
      </c>
      <c r="AO18" s="735">
        <v>3.5525000000000001E-3</v>
      </c>
      <c r="AP18" s="735">
        <v>3.6220000000000002E-3</v>
      </c>
      <c r="AQ18" s="735">
        <v>3.6902000000000003E-3</v>
      </c>
      <c r="AR18" s="735">
        <v>3.7572999999999999E-3</v>
      </c>
      <c r="AS18" s="735">
        <v>3.8265999999999999E-3</v>
      </c>
      <c r="AT18" s="735">
        <v>3.8E-3</v>
      </c>
      <c r="AU18" s="735">
        <v>3.8999999999999998E-3</v>
      </c>
      <c r="AV18" s="735">
        <v>4.0000000000000001E-3</v>
      </c>
      <c r="AW18" s="735">
        <v>4.1000000000000003E-3</v>
      </c>
      <c r="AX18" s="735">
        <v>4.1999999999999997E-3</v>
      </c>
      <c r="AY18" s="735">
        <v>4.4000000000000003E-3</v>
      </c>
      <c r="AZ18" s="735">
        <v>4.4999999999999997E-3</v>
      </c>
      <c r="BA18" s="735">
        <v>4.4999999999999997E-3</v>
      </c>
      <c r="BB18" s="735">
        <v>4.4000000000000003E-3</v>
      </c>
      <c r="BC18" s="735">
        <v>4.4000000000000003E-3</v>
      </c>
      <c r="BD18" s="735">
        <v>4.4000000000000003E-3</v>
      </c>
      <c r="BE18" s="735">
        <v>4.4000000000000003E-3</v>
      </c>
      <c r="BF18" s="488">
        <v>2.2683999999999999E-2</v>
      </c>
      <c r="BG18" s="488">
        <v>2.2734000000000001E-2</v>
      </c>
      <c r="BH18" s="488">
        <v>2.2806E-2</v>
      </c>
      <c r="BI18" s="488">
        <v>2.2852000000000001E-2</v>
      </c>
      <c r="BJ18" s="488">
        <v>2.2898999999999999E-2</v>
      </c>
      <c r="BK18" s="488">
        <v>2.2952999999999998E-2</v>
      </c>
      <c r="BL18" s="488">
        <v>2.3027999999999996E-2</v>
      </c>
      <c r="BM18" s="488">
        <v>2.3093999999999996E-2</v>
      </c>
      <c r="BN18" s="488">
        <v>2.3145999999999996E-2</v>
      </c>
      <c r="BO18" s="488">
        <v>2.3211999999999997E-2</v>
      </c>
      <c r="BP18" s="488">
        <v>2.3253999999999997E-2</v>
      </c>
      <c r="BQ18" s="488">
        <v>2.3288999999999997E-2</v>
      </c>
      <c r="BR18" s="488">
        <v>2.3333999999999997E-2</v>
      </c>
      <c r="BS18" s="488">
        <v>2.3372999999999998E-2</v>
      </c>
      <c r="BT18" s="488">
        <v>2.3413999999999997E-2</v>
      </c>
      <c r="BU18" s="488">
        <v>2.3472999999999997E-2</v>
      </c>
      <c r="BV18" s="488">
        <v>2.3519999999999996E-2</v>
      </c>
      <c r="BW18" s="488">
        <v>2.3592999999999996E-2</v>
      </c>
      <c r="BX18" s="488">
        <v>2.3660999999999995E-2</v>
      </c>
      <c r="BY18" s="488">
        <v>2.3728999999999993E-2</v>
      </c>
      <c r="BZ18" s="488">
        <v>2.3785999999999995E-2</v>
      </c>
      <c r="CA18" s="488">
        <v>2.3841999999999995E-2</v>
      </c>
      <c r="CB18" s="488">
        <v>2.3907999999999995E-2</v>
      </c>
      <c r="CC18" s="488">
        <v>2.3961999999999994E-2</v>
      </c>
      <c r="CD18" s="488">
        <v>2.4011999999999995E-2</v>
      </c>
      <c r="CE18" s="488">
        <v>2.4070999999999995E-2</v>
      </c>
      <c r="CF18" s="488">
        <v>2.4119999999999996E-2</v>
      </c>
      <c r="CG18" s="488">
        <v>2.4166999999999994E-2</v>
      </c>
      <c r="CH18" s="488">
        <v>2.4215999999999994E-2</v>
      </c>
      <c r="CI18" s="488">
        <v>2.4263999999999994E-2</v>
      </c>
      <c r="CJ18" s="488">
        <v>2.4301999999999994E-2</v>
      </c>
      <c r="CK18" s="488">
        <v>2.4365999999999995E-2</v>
      </c>
      <c r="CL18" s="488">
        <v>2.4408999999999997E-2</v>
      </c>
      <c r="CM18" s="488">
        <v>2.4462999999999995E-2</v>
      </c>
      <c r="CN18" s="488">
        <v>2.4530999999999994E-2</v>
      </c>
      <c r="CO18" s="488">
        <v>2.4586999999999994E-2</v>
      </c>
      <c r="CP18" s="488">
        <v>2.4622999999999996E-2</v>
      </c>
      <c r="CQ18" s="488">
        <v>2.4688999999999996E-2</v>
      </c>
      <c r="CR18" s="488">
        <v>2.4738999999999997E-2</v>
      </c>
      <c r="CS18" s="488">
        <v>2.4789999999999996E-2</v>
      </c>
      <c r="CT18" s="488">
        <v>2.4834999999999996E-2</v>
      </c>
      <c r="CU18" s="488">
        <v>2.4872999999999996E-2</v>
      </c>
      <c r="CV18" s="488">
        <v>2.4930999999999995E-2</v>
      </c>
      <c r="CW18" s="488">
        <v>2.4983999999999996E-2</v>
      </c>
      <c r="CX18" s="488">
        <v>2.5048999999999995E-2</v>
      </c>
      <c r="CY18" s="488">
        <v>2.5111999999999995E-2</v>
      </c>
      <c r="CZ18" s="488">
        <v>2.5181999999999996E-2</v>
      </c>
      <c r="DA18" s="488">
        <v>2.5251999999999997E-2</v>
      </c>
      <c r="DB18" s="488">
        <v>2.5289999999999997E-2</v>
      </c>
      <c r="DC18" s="488">
        <v>2.5332999999999998E-2</v>
      </c>
      <c r="DD18" s="488">
        <v>2.5393999999999996E-2</v>
      </c>
      <c r="DE18" s="488">
        <v>2.5438999999999996E-2</v>
      </c>
      <c r="DF18" s="488">
        <v>2.5490999999999996E-2</v>
      </c>
      <c r="DG18" s="488">
        <v>2.5561999999999998E-2</v>
      </c>
      <c r="DH18" s="488">
        <v>2.5623999999999997E-2</v>
      </c>
      <c r="DI18" s="488">
        <v>2.5665999999999998E-2</v>
      </c>
      <c r="DJ18" s="488">
        <v>2.5738999999999998E-2</v>
      </c>
      <c r="DK18" s="488">
        <v>2.5798999999999999E-2</v>
      </c>
      <c r="DL18" s="488">
        <v>2.5836999999999999E-2</v>
      </c>
      <c r="DM18" s="488">
        <v>2.5906999999999999E-2</v>
      </c>
      <c r="DN18" s="488">
        <v>2.5946999999999998E-2</v>
      </c>
      <c r="DO18" s="488">
        <v>2.5985999999999999E-2</v>
      </c>
      <c r="DP18" s="488">
        <v>2.6058999999999999E-2</v>
      </c>
      <c r="DQ18" s="488">
        <v>2.6103999999999999E-2</v>
      </c>
      <c r="DR18" s="488">
        <v>2.6176999999999999E-2</v>
      </c>
      <c r="DS18" s="488">
        <v>2.622E-2</v>
      </c>
      <c r="DT18" s="488">
        <v>2.6291000000000002E-2</v>
      </c>
      <c r="DU18" s="488">
        <v>2.6347000000000002E-2</v>
      </c>
      <c r="DV18" s="488">
        <v>2.6388000000000002E-2</v>
      </c>
      <c r="DW18" s="488">
        <v>2.6447000000000002E-2</v>
      </c>
      <c r="DX18" s="488">
        <v>2.6511000000000003E-2</v>
      </c>
      <c r="DY18" s="488">
        <v>2.6547000000000005E-2</v>
      </c>
      <c r="DZ18" s="488">
        <v>2.6589000000000005E-2</v>
      </c>
      <c r="EA18" s="488">
        <v>2.6655000000000005E-2</v>
      </c>
      <c r="EB18" s="488">
        <v>2.6693000000000005E-2</v>
      </c>
      <c r="EC18" s="488">
        <v>2.6738000000000005E-2</v>
      </c>
      <c r="ED18" s="488">
        <v>2.6811000000000005E-2</v>
      </c>
      <c r="EE18" s="488">
        <v>2.6864000000000006E-2</v>
      </c>
      <c r="EF18" s="488">
        <v>2.6917000000000007E-2</v>
      </c>
      <c r="EG18" s="488">
        <v>2.6985000000000006E-2</v>
      </c>
      <c r="EH18" s="488">
        <v>2.7028000000000007E-2</v>
      </c>
      <c r="EI18" s="488">
        <v>2.7090000000000006E-2</v>
      </c>
      <c r="EJ18" s="488">
        <v>2.7134000000000005E-2</v>
      </c>
      <c r="EK18" s="488">
        <v>2.7205000000000007E-2</v>
      </c>
      <c r="EL18" s="488">
        <v>2.7270000000000006E-2</v>
      </c>
      <c r="EM18" s="488">
        <v>2.7308000000000006E-2</v>
      </c>
      <c r="EN18" s="488">
        <v>2.7346000000000006E-2</v>
      </c>
      <c r="EO18" s="488">
        <v>2.7391000000000006E-2</v>
      </c>
      <c r="EP18" s="488">
        <v>2.7437000000000007E-2</v>
      </c>
      <c r="EQ18" s="488">
        <v>2.7496000000000007E-2</v>
      </c>
      <c r="ER18" s="488">
        <v>2.7551000000000006E-2</v>
      </c>
      <c r="ES18" s="488">
        <v>2.7621000000000007E-2</v>
      </c>
      <c r="ET18" s="488">
        <v>2.7689000000000005E-2</v>
      </c>
      <c r="EU18" s="488">
        <v>2.7753000000000007E-2</v>
      </c>
      <c r="EV18" s="488">
        <v>2.7788000000000007E-2</v>
      </c>
      <c r="EW18" s="488">
        <v>2.7828000000000006E-2</v>
      </c>
      <c r="EX18" s="488">
        <v>2.7891000000000006E-2</v>
      </c>
      <c r="EY18" s="488">
        <v>2.7952000000000005E-2</v>
      </c>
      <c r="EZ18" s="488">
        <v>2.8004000000000005E-2</v>
      </c>
      <c r="FA18" s="488">
        <v>2.8051000000000003E-2</v>
      </c>
      <c r="FB18" s="488">
        <v>2.8117000000000003E-2</v>
      </c>
      <c r="FC18" s="488">
        <v>2.8162000000000003E-2</v>
      </c>
      <c r="FD18" s="488">
        <v>2.8226000000000005E-2</v>
      </c>
      <c r="FE18" s="488">
        <v>2.8283000000000006E-2</v>
      </c>
      <c r="FF18" s="488">
        <v>2.8351000000000005E-2</v>
      </c>
      <c r="FG18" s="488">
        <v>2.8407000000000005E-2</v>
      </c>
      <c r="FH18" s="488">
        <v>2.8452000000000005E-2</v>
      </c>
      <c r="FI18" s="488">
        <v>2.8495000000000006E-2</v>
      </c>
      <c r="FJ18" s="488">
        <v>2.8570000000000005E-2</v>
      </c>
      <c r="FK18" s="488">
        <v>2.8613000000000006E-2</v>
      </c>
      <c r="FL18" s="488">
        <v>2.8678000000000006E-2</v>
      </c>
      <c r="FM18" s="488">
        <v>2.8726000000000005E-2</v>
      </c>
      <c r="FN18" s="488">
        <v>2.8797000000000007E-2</v>
      </c>
      <c r="FO18" s="488">
        <v>2.8861000000000008E-2</v>
      </c>
      <c r="FP18" s="488">
        <v>2.8935000000000009E-2</v>
      </c>
      <c r="FQ18" s="488">
        <v>2.899500000000001E-2</v>
      </c>
      <c r="FR18" s="488">
        <v>2.905000000000001E-2</v>
      </c>
      <c r="FS18" s="488">
        <v>2.910900000000001E-2</v>
      </c>
      <c r="FT18" s="488">
        <v>2.9181000000000009E-2</v>
      </c>
      <c r="FU18" s="488">
        <v>2.9232000000000008E-2</v>
      </c>
      <c r="FV18" s="488">
        <v>2.9283000000000007E-2</v>
      </c>
      <c r="FW18" s="488">
        <v>2.9322000000000008E-2</v>
      </c>
      <c r="FX18" s="488">
        <v>2.9382000000000009E-2</v>
      </c>
      <c r="FY18" s="488">
        <v>2.9447000000000008E-2</v>
      </c>
      <c r="FZ18" s="488">
        <v>2.9488000000000007E-2</v>
      </c>
      <c r="GA18" s="488">
        <v>2.9557000000000007E-2</v>
      </c>
      <c r="GB18" s="488">
        <v>2.9595000000000007E-2</v>
      </c>
      <c r="GC18" s="488">
        <v>2.9670000000000005E-2</v>
      </c>
      <c r="GD18" s="488">
        <v>2.9737000000000006E-2</v>
      </c>
      <c r="GE18" s="488">
        <v>2.9788000000000005E-2</v>
      </c>
      <c r="GF18" s="488">
        <v>2.9841000000000006E-2</v>
      </c>
      <c r="GG18" s="488">
        <v>2.9881000000000005E-2</v>
      </c>
      <c r="GH18" s="488">
        <v>2.9955000000000006E-2</v>
      </c>
      <c r="GI18" s="488">
        <v>3.0029000000000007E-2</v>
      </c>
      <c r="GJ18" s="488">
        <v>3.0092000000000008E-2</v>
      </c>
    </row>
    <row r="19" spans="1:192" x14ac:dyDescent="0.25">
      <c r="A19" s="317"/>
      <c r="B19" s="317"/>
      <c r="C19" s="318"/>
      <c r="D19" s="319"/>
      <c r="E19" s="320" t="s">
        <v>307</v>
      </c>
      <c r="F19" s="320"/>
      <c r="G19" s="320" t="s">
        <v>118</v>
      </c>
      <c r="H19" s="320"/>
      <c r="I19" s="321"/>
      <c r="J19" s="488"/>
      <c r="K19" s="488"/>
      <c r="L19" s="488"/>
      <c r="M19" s="488"/>
      <c r="N19" s="488"/>
      <c r="O19" s="488"/>
      <c r="P19" s="488"/>
      <c r="Q19" s="488"/>
      <c r="R19" s="488"/>
      <c r="S19" s="488"/>
      <c r="T19" s="488"/>
      <c r="U19" s="488"/>
      <c r="V19" s="488"/>
      <c r="W19" s="488"/>
      <c r="X19" s="488"/>
      <c r="Y19" s="488"/>
      <c r="Z19" s="488"/>
      <c r="AA19" s="488"/>
      <c r="AB19" s="488"/>
      <c r="AC19" s="488"/>
      <c r="AD19" s="488"/>
      <c r="AE19" s="488"/>
      <c r="AF19" s="488"/>
      <c r="AG19" s="488"/>
      <c r="AH19" s="488"/>
      <c r="AI19" s="488"/>
      <c r="AJ19" s="488"/>
      <c r="AK19" s="488"/>
      <c r="AL19" s="488"/>
      <c r="AM19" s="488"/>
      <c r="AN19" s="488"/>
      <c r="AO19" s="488"/>
      <c r="AP19" s="488"/>
      <c r="AQ19" s="488"/>
      <c r="AR19" s="488"/>
      <c r="AS19" s="488"/>
      <c r="AT19" s="488"/>
      <c r="AU19" s="488"/>
      <c r="AV19" s="488"/>
      <c r="AW19" s="488"/>
      <c r="AX19" s="488"/>
      <c r="AY19" s="488"/>
      <c r="AZ19" s="488"/>
      <c r="BA19" s="488"/>
      <c r="BB19" s="488"/>
      <c r="BC19" s="488"/>
      <c r="BD19" s="488"/>
      <c r="BE19" s="488"/>
      <c r="BF19" s="488"/>
      <c r="BG19" s="488"/>
      <c r="BH19" s="488"/>
      <c r="BI19" s="488"/>
      <c r="BJ19" s="488"/>
      <c r="BK19" s="488"/>
      <c r="BL19" s="488"/>
      <c r="BM19" s="488"/>
      <c r="BN19" s="488"/>
      <c r="BO19" s="488"/>
      <c r="BP19" s="488"/>
      <c r="BQ19" s="488"/>
      <c r="BR19" s="488"/>
      <c r="BS19" s="488"/>
      <c r="BT19" s="488"/>
      <c r="BU19" s="488"/>
      <c r="BV19" s="488"/>
      <c r="BW19" s="488"/>
      <c r="BX19" s="488"/>
      <c r="BY19" s="488"/>
      <c r="BZ19" s="488"/>
      <c r="CA19" s="488"/>
      <c r="CB19" s="488"/>
      <c r="CC19" s="488"/>
      <c r="CD19" s="488"/>
      <c r="CE19" s="488"/>
      <c r="CF19" s="488"/>
      <c r="CG19" s="488"/>
      <c r="CH19" s="488"/>
      <c r="CI19" s="488"/>
      <c r="CJ19" s="488"/>
      <c r="CK19" s="488"/>
      <c r="CL19" s="488"/>
      <c r="CM19" s="488"/>
      <c r="CN19" s="488"/>
      <c r="CO19" s="488"/>
      <c r="CP19" s="488"/>
      <c r="CQ19" s="488"/>
      <c r="CR19" s="488"/>
      <c r="CS19" s="488"/>
      <c r="CT19" s="488"/>
      <c r="CU19" s="488"/>
      <c r="CV19" s="488"/>
      <c r="CW19" s="488"/>
      <c r="CX19" s="488"/>
      <c r="CY19" s="488"/>
      <c r="CZ19" s="488"/>
      <c r="DA19" s="488"/>
      <c r="DB19" s="488"/>
      <c r="DC19" s="488"/>
      <c r="DD19" s="488"/>
      <c r="DE19" s="488"/>
      <c r="DF19" s="488"/>
      <c r="DG19" s="488"/>
      <c r="DH19" s="488"/>
      <c r="DI19" s="488"/>
      <c r="DJ19" s="488"/>
      <c r="DK19" s="488"/>
      <c r="DL19" s="488"/>
      <c r="DM19" s="488"/>
      <c r="DN19" s="488"/>
      <c r="DO19" s="488"/>
      <c r="DP19" s="488"/>
      <c r="DQ19" s="488"/>
      <c r="DR19" s="488"/>
      <c r="DS19" s="488"/>
      <c r="DT19" s="488"/>
      <c r="DU19" s="488"/>
      <c r="DV19" s="488"/>
      <c r="DW19" s="488"/>
      <c r="DX19" s="488"/>
      <c r="DY19" s="488"/>
      <c r="DZ19" s="488"/>
      <c r="EA19" s="488"/>
      <c r="EB19" s="488"/>
      <c r="EC19" s="488"/>
      <c r="ED19" s="488"/>
      <c r="EE19" s="488"/>
      <c r="EF19" s="488"/>
      <c r="EG19" s="488"/>
      <c r="EH19" s="488"/>
      <c r="EI19" s="488"/>
      <c r="EJ19" s="488"/>
      <c r="EK19" s="488"/>
      <c r="EL19" s="488"/>
      <c r="EM19" s="488"/>
      <c r="EN19" s="488"/>
      <c r="EO19" s="488"/>
      <c r="EP19" s="488"/>
      <c r="EQ19" s="488"/>
      <c r="ER19" s="488"/>
      <c r="ES19" s="488"/>
      <c r="ET19" s="488"/>
      <c r="EU19" s="488"/>
      <c r="EV19" s="488"/>
      <c r="EW19" s="488"/>
      <c r="EX19" s="488"/>
      <c r="EY19" s="488"/>
      <c r="EZ19" s="488"/>
      <c r="FA19" s="488"/>
      <c r="FB19" s="488"/>
      <c r="FC19" s="488"/>
      <c r="FD19" s="488"/>
      <c r="FE19" s="488"/>
      <c r="FF19" s="488"/>
      <c r="FG19" s="488"/>
      <c r="FH19" s="488"/>
      <c r="FI19" s="488"/>
      <c r="FJ19" s="488"/>
      <c r="FK19" s="488"/>
      <c r="FL19" s="488"/>
      <c r="FM19" s="488"/>
      <c r="FN19" s="488"/>
      <c r="FO19" s="488"/>
      <c r="FP19" s="488"/>
      <c r="FQ19" s="488"/>
      <c r="FR19" s="488"/>
      <c r="FS19" s="488"/>
      <c r="FT19" s="488"/>
      <c r="FU19" s="488"/>
      <c r="FV19" s="488"/>
      <c r="FW19" s="488"/>
      <c r="FX19" s="488"/>
      <c r="FY19" s="488"/>
      <c r="FZ19" s="488"/>
      <c r="GA19" s="488"/>
      <c r="GB19" s="488"/>
      <c r="GC19" s="488"/>
      <c r="GD19" s="488"/>
      <c r="GE19" s="488"/>
      <c r="GF19" s="488"/>
      <c r="GG19" s="488"/>
      <c r="GH19" s="488"/>
      <c r="GI19" s="488"/>
      <c r="GJ19" s="488"/>
    </row>
    <row r="20" spans="1:192" x14ac:dyDescent="0.25">
      <c r="A20" s="317"/>
      <c r="B20" s="317"/>
      <c r="C20" s="318"/>
      <c r="D20" s="319"/>
      <c r="E20" s="320" t="s">
        <v>307</v>
      </c>
      <c r="F20" s="320"/>
      <c r="G20" s="320" t="s">
        <v>118</v>
      </c>
      <c r="H20" s="320"/>
      <c r="I20" s="321"/>
      <c r="J20" s="488"/>
      <c r="K20" s="488"/>
      <c r="L20" s="488"/>
      <c r="M20" s="488"/>
      <c r="N20" s="488"/>
      <c r="O20" s="488"/>
      <c r="P20" s="488"/>
      <c r="Q20" s="488"/>
      <c r="R20" s="488"/>
      <c r="S20" s="488"/>
      <c r="T20" s="488"/>
      <c r="U20" s="488"/>
      <c r="V20" s="488"/>
      <c r="W20" s="488"/>
      <c r="X20" s="488"/>
      <c r="Y20" s="488"/>
      <c r="Z20" s="488"/>
      <c r="AA20" s="488"/>
      <c r="AB20" s="488"/>
      <c r="AC20" s="488"/>
      <c r="AD20" s="488"/>
      <c r="AE20" s="488"/>
      <c r="AF20" s="488"/>
      <c r="AG20" s="488"/>
      <c r="AH20" s="488"/>
      <c r="AI20" s="488"/>
      <c r="AJ20" s="488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488"/>
      <c r="AV20" s="488"/>
      <c r="AW20" s="488"/>
      <c r="AX20" s="488"/>
      <c r="AY20" s="488"/>
      <c r="AZ20" s="488"/>
      <c r="BA20" s="488"/>
      <c r="BB20" s="488"/>
      <c r="BC20" s="488"/>
      <c r="BD20" s="488"/>
      <c r="BE20" s="488"/>
      <c r="BF20" s="488"/>
      <c r="BG20" s="488"/>
      <c r="BH20" s="488"/>
      <c r="BI20" s="488"/>
      <c r="BJ20" s="488"/>
      <c r="BK20" s="488"/>
      <c r="BL20" s="488"/>
      <c r="BM20" s="488"/>
      <c r="BN20" s="488"/>
      <c r="BO20" s="488"/>
      <c r="BP20" s="488"/>
      <c r="BQ20" s="488"/>
      <c r="BR20" s="488"/>
      <c r="BS20" s="488"/>
      <c r="BT20" s="488"/>
      <c r="BU20" s="488"/>
      <c r="BV20" s="488"/>
      <c r="BW20" s="488"/>
      <c r="BX20" s="488"/>
      <c r="BY20" s="488"/>
      <c r="BZ20" s="488"/>
      <c r="CA20" s="488"/>
      <c r="CB20" s="488"/>
      <c r="CC20" s="488"/>
      <c r="CD20" s="488"/>
      <c r="CE20" s="488"/>
      <c r="CF20" s="488"/>
      <c r="CG20" s="488"/>
      <c r="CH20" s="488"/>
      <c r="CI20" s="488"/>
      <c r="CJ20" s="488"/>
      <c r="CK20" s="488"/>
      <c r="CL20" s="488"/>
      <c r="CM20" s="488"/>
      <c r="CN20" s="488"/>
      <c r="CO20" s="488"/>
      <c r="CP20" s="488"/>
      <c r="CQ20" s="488"/>
      <c r="CR20" s="488"/>
      <c r="CS20" s="488"/>
      <c r="CT20" s="488"/>
      <c r="CU20" s="488"/>
      <c r="CV20" s="488"/>
      <c r="CW20" s="488"/>
      <c r="CX20" s="488"/>
      <c r="CY20" s="488"/>
      <c r="CZ20" s="488"/>
      <c r="DA20" s="488"/>
      <c r="DB20" s="488"/>
      <c r="DC20" s="488"/>
      <c r="DD20" s="488"/>
      <c r="DE20" s="488"/>
      <c r="DF20" s="488"/>
      <c r="DG20" s="488"/>
      <c r="DH20" s="488"/>
      <c r="DI20" s="488"/>
      <c r="DJ20" s="488"/>
      <c r="DK20" s="488"/>
      <c r="DL20" s="488"/>
      <c r="DM20" s="488"/>
      <c r="DN20" s="488"/>
      <c r="DO20" s="488"/>
      <c r="DP20" s="488"/>
      <c r="DQ20" s="488"/>
      <c r="DR20" s="488"/>
      <c r="DS20" s="488"/>
      <c r="DT20" s="488"/>
      <c r="DU20" s="488"/>
      <c r="DV20" s="488"/>
      <c r="DW20" s="488"/>
      <c r="DX20" s="488"/>
      <c r="DY20" s="488"/>
      <c r="DZ20" s="488"/>
      <c r="EA20" s="488"/>
      <c r="EB20" s="488"/>
      <c r="EC20" s="488"/>
      <c r="ED20" s="488"/>
      <c r="EE20" s="488"/>
      <c r="EF20" s="488"/>
      <c r="EG20" s="488"/>
      <c r="EH20" s="488"/>
      <c r="EI20" s="488"/>
      <c r="EJ20" s="488"/>
      <c r="EK20" s="488"/>
      <c r="EL20" s="488"/>
      <c r="EM20" s="488"/>
      <c r="EN20" s="488"/>
      <c r="EO20" s="488"/>
      <c r="EP20" s="488"/>
      <c r="EQ20" s="488"/>
      <c r="ER20" s="488"/>
      <c r="ES20" s="488"/>
      <c r="ET20" s="488"/>
      <c r="EU20" s="488"/>
      <c r="EV20" s="488"/>
      <c r="EW20" s="488"/>
      <c r="EX20" s="488"/>
      <c r="EY20" s="488"/>
      <c r="EZ20" s="488"/>
      <c r="FA20" s="488"/>
      <c r="FB20" s="488"/>
      <c r="FC20" s="488"/>
      <c r="FD20" s="488"/>
      <c r="FE20" s="488"/>
      <c r="FF20" s="488"/>
      <c r="FG20" s="488"/>
      <c r="FH20" s="488"/>
      <c r="FI20" s="488"/>
      <c r="FJ20" s="488"/>
      <c r="FK20" s="488"/>
      <c r="FL20" s="488"/>
      <c r="FM20" s="488"/>
      <c r="FN20" s="488"/>
      <c r="FO20" s="488"/>
      <c r="FP20" s="488"/>
      <c r="FQ20" s="488"/>
      <c r="FR20" s="488"/>
      <c r="FS20" s="488"/>
      <c r="FT20" s="488"/>
      <c r="FU20" s="488"/>
      <c r="FV20" s="488"/>
      <c r="FW20" s="488"/>
      <c r="FX20" s="488"/>
      <c r="FY20" s="488"/>
      <c r="FZ20" s="488"/>
      <c r="GA20" s="488"/>
      <c r="GB20" s="488"/>
      <c r="GC20" s="488"/>
      <c r="GD20" s="488"/>
      <c r="GE20" s="488"/>
      <c r="GF20" s="488"/>
      <c r="GG20" s="488"/>
      <c r="GH20" s="488"/>
      <c r="GI20" s="488"/>
      <c r="GJ20" s="488"/>
    </row>
    <row r="21" spans="1:192" s="320" customFormat="1" x14ac:dyDescent="0.25">
      <c r="A21" s="317"/>
      <c r="B21" s="317"/>
      <c r="C21" s="318"/>
      <c r="D21" s="319"/>
      <c r="E21" s="320" t="s">
        <v>560</v>
      </c>
      <c r="G21" s="320" t="s">
        <v>118</v>
      </c>
      <c r="I21" s="321"/>
      <c r="J21" s="320">
        <f t="shared" ref="J21:BU21" si="2" xml:space="preserve"> INDEX(J18:J20, $F17)</f>
        <v>1.9172E-3</v>
      </c>
      <c r="K21" s="320">
        <f t="shared" si="2"/>
        <v>1.8992E-3</v>
      </c>
      <c r="L21" s="320">
        <f t="shared" si="2"/>
        <v>1.5041E-3</v>
      </c>
      <c r="M21" s="320">
        <f t="shared" si="2"/>
        <v>1.0983E-3</v>
      </c>
      <c r="N21" s="320">
        <f t="shared" si="2"/>
        <v>1.0581E-3</v>
      </c>
      <c r="O21" s="320">
        <f t="shared" si="2"/>
        <v>1.5092E-3</v>
      </c>
      <c r="P21" s="320">
        <f t="shared" si="2"/>
        <v>1.4649999999999999E-3</v>
      </c>
      <c r="Q21" s="320">
        <f t="shared" si="2"/>
        <v>1.3595999999999999E-3</v>
      </c>
      <c r="R21" s="320">
        <f t="shared" si="2"/>
        <v>1.4169E-3</v>
      </c>
      <c r="S21" s="320">
        <f t="shared" si="2"/>
        <v>1.4812E-3</v>
      </c>
      <c r="T21" s="320">
        <f t="shared" si="2"/>
        <v>1.4021000000000001E-3</v>
      </c>
      <c r="U21" s="320">
        <f t="shared" si="2"/>
        <v>1.6615E-3</v>
      </c>
      <c r="V21" s="320">
        <f t="shared" si="2"/>
        <v>2.0192000000000001E-3</v>
      </c>
      <c r="W21" s="320">
        <f t="shared" si="2"/>
        <v>2.0403999999999999E-3</v>
      </c>
      <c r="X21" s="320">
        <f t="shared" si="2"/>
        <v>2.0627000000000002E-3</v>
      </c>
      <c r="Y21" s="320">
        <f t="shared" si="2"/>
        <v>2.0866000000000001E-3</v>
      </c>
      <c r="Z21" s="320">
        <f t="shared" si="2"/>
        <v>2.1135999999999998E-3</v>
      </c>
      <c r="AA21" s="320">
        <f t="shared" si="2"/>
        <v>2.2486999999999997E-3</v>
      </c>
      <c r="AB21" s="320">
        <f t="shared" si="2"/>
        <v>2.2722000000000003E-3</v>
      </c>
      <c r="AC21" s="320">
        <f t="shared" si="2"/>
        <v>2.2961000000000001E-3</v>
      </c>
      <c r="AD21" s="320">
        <f t="shared" si="2"/>
        <v>2.3203999999999998E-3</v>
      </c>
      <c r="AE21" s="320">
        <f t="shared" si="2"/>
        <v>2.3438999999999999E-3</v>
      </c>
      <c r="AF21" s="320">
        <f t="shared" si="2"/>
        <v>2.3666E-3</v>
      </c>
      <c r="AG21" s="320">
        <f t="shared" si="2"/>
        <v>2.3907999999999998E-3</v>
      </c>
      <c r="AH21" s="320">
        <f t="shared" si="2"/>
        <v>2.4146000000000003E-3</v>
      </c>
      <c r="AI21" s="320">
        <f t="shared" si="2"/>
        <v>2.4364E-3</v>
      </c>
      <c r="AJ21" s="320">
        <f t="shared" si="2"/>
        <v>2.4598999999999997E-3</v>
      </c>
      <c r="AK21" s="320">
        <f t="shared" si="2"/>
        <v>2.4835999999999999E-3</v>
      </c>
      <c r="AL21" s="320">
        <f t="shared" si="2"/>
        <v>2.5635999999999996E-3</v>
      </c>
      <c r="AM21" s="320">
        <f t="shared" si="2"/>
        <v>3.4166999999999999E-3</v>
      </c>
      <c r="AN21" s="320">
        <f t="shared" si="2"/>
        <v>3.4851999999999999E-3</v>
      </c>
      <c r="AO21" s="320">
        <f t="shared" si="2"/>
        <v>3.5525000000000001E-3</v>
      </c>
      <c r="AP21" s="320">
        <f t="shared" si="2"/>
        <v>3.6220000000000002E-3</v>
      </c>
      <c r="AQ21" s="320">
        <f t="shared" si="2"/>
        <v>3.6902000000000003E-3</v>
      </c>
      <c r="AR21" s="320">
        <f t="shared" si="2"/>
        <v>3.7572999999999999E-3</v>
      </c>
      <c r="AS21" s="320">
        <f t="shared" si="2"/>
        <v>3.8265999999999999E-3</v>
      </c>
      <c r="AT21" s="320">
        <f t="shared" si="2"/>
        <v>3.8E-3</v>
      </c>
      <c r="AU21" s="320">
        <f t="shared" si="2"/>
        <v>3.8999999999999998E-3</v>
      </c>
      <c r="AV21" s="320">
        <f t="shared" si="2"/>
        <v>4.0000000000000001E-3</v>
      </c>
      <c r="AW21" s="320">
        <f t="shared" si="2"/>
        <v>4.1000000000000003E-3</v>
      </c>
      <c r="AX21" s="320">
        <f t="shared" si="2"/>
        <v>4.1999999999999997E-3</v>
      </c>
      <c r="AY21" s="320">
        <f t="shared" si="2"/>
        <v>4.4000000000000003E-3</v>
      </c>
      <c r="AZ21" s="320">
        <f t="shared" si="2"/>
        <v>4.4999999999999997E-3</v>
      </c>
      <c r="BA21" s="320">
        <f t="shared" si="2"/>
        <v>4.4999999999999997E-3</v>
      </c>
      <c r="BB21" s="320">
        <f t="shared" si="2"/>
        <v>4.4000000000000003E-3</v>
      </c>
      <c r="BC21" s="320">
        <f t="shared" si="2"/>
        <v>4.4000000000000003E-3</v>
      </c>
      <c r="BD21" s="320">
        <f t="shared" si="2"/>
        <v>4.4000000000000003E-3</v>
      </c>
      <c r="BE21" s="320">
        <f t="shared" si="2"/>
        <v>4.4000000000000003E-3</v>
      </c>
      <c r="BF21" s="320">
        <f t="shared" si="2"/>
        <v>2.2683999999999999E-2</v>
      </c>
      <c r="BG21" s="320">
        <f t="shared" si="2"/>
        <v>2.2734000000000001E-2</v>
      </c>
      <c r="BH21" s="320">
        <f t="shared" si="2"/>
        <v>2.2806E-2</v>
      </c>
      <c r="BI21" s="320">
        <f t="shared" si="2"/>
        <v>2.2852000000000001E-2</v>
      </c>
      <c r="BJ21" s="320">
        <f t="shared" si="2"/>
        <v>2.2898999999999999E-2</v>
      </c>
      <c r="BK21" s="320">
        <f t="shared" si="2"/>
        <v>2.2952999999999998E-2</v>
      </c>
      <c r="BL21" s="320">
        <f t="shared" si="2"/>
        <v>2.3027999999999996E-2</v>
      </c>
      <c r="BM21" s="320">
        <f t="shared" si="2"/>
        <v>2.3093999999999996E-2</v>
      </c>
      <c r="BN21" s="320">
        <f t="shared" si="2"/>
        <v>2.3145999999999996E-2</v>
      </c>
      <c r="BO21" s="320">
        <f t="shared" si="2"/>
        <v>2.3211999999999997E-2</v>
      </c>
      <c r="BP21" s="320">
        <f t="shared" si="2"/>
        <v>2.3253999999999997E-2</v>
      </c>
      <c r="BQ21" s="320">
        <f t="shared" si="2"/>
        <v>2.3288999999999997E-2</v>
      </c>
      <c r="BR21" s="320">
        <f t="shared" si="2"/>
        <v>2.3333999999999997E-2</v>
      </c>
      <c r="BS21" s="320">
        <f t="shared" si="2"/>
        <v>2.3372999999999998E-2</v>
      </c>
      <c r="BT21" s="320">
        <f t="shared" si="2"/>
        <v>2.3413999999999997E-2</v>
      </c>
      <c r="BU21" s="320">
        <f t="shared" si="2"/>
        <v>2.3472999999999997E-2</v>
      </c>
      <c r="BV21" s="320">
        <f t="shared" ref="BV21:EG21" si="3" xml:space="preserve"> INDEX(BV18:BV20, $F17)</f>
        <v>2.3519999999999996E-2</v>
      </c>
      <c r="BW21" s="320">
        <f t="shared" si="3"/>
        <v>2.3592999999999996E-2</v>
      </c>
      <c r="BX21" s="320">
        <f t="shared" si="3"/>
        <v>2.3660999999999995E-2</v>
      </c>
      <c r="BY21" s="320">
        <f t="shared" si="3"/>
        <v>2.3728999999999993E-2</v>
      </c>
      <c r="BZ21" s="320">
        <f t="shared" si="3"/>
        <v>2.3785999999999995E-2</v>
      </c>
      <c r="CA21" s="320">
        <f t="shared" si="3"/>
        <v>2.3841999999999995E-2</v>
      </c>
      <c r="CB21" s="320">
        <f t="shared" si="3"/>
        <v>2.3907999999999995E-2</v>
      </c>
      <c r="CC21" s="320">
        <f t="shared" si="3"/>
        <v>2.3961999999999994E-2</v>
      </c>
      <c r="CD21" s="320">
        <f t="shared" si="3"/>
        <v>2.4011999999999995E-2</v>
      </c>
      <c r="CE21" s="320">
        <f t="shared" si="3"/>
        <v>2.4070999999999995E-2</v>
      </c>
      <c r="CF21" s="320">
        <f t="shared" si="3"/>
        <v>2.4119999999999996E-2</v>
      </c>
      <c r="CG21" s="320">
        <f t="shared" si="3"/>
        <v>2.4166999999999994E-2</v>
      </c>
      <c r="CH21" s="320">
        <f t="shared" si="3"/>
        <v>2.4215999999999994E-2</v>
      </c>
      <c r="CI21" s="320">
        <f t="shared" si="3"/>
        <v>2.4263999999999994E-2</v>
      </c>
      <c r="CJ21" s="320">
        <f t="shared" si="3"/>
        <v>2.4301999999999994E-2</v>
      </c>
      <c r="CK21" s="320">
        <f t="shared" si="3"/>
        <v>2.4365999999999995E-2</v>
      </c>
      <c r="CL21" s="320">
        <f t="shared" si="3"/>
        <v>2.4408999999999997E-2</v>
      </c>
      <c r="CM21" s="320">
        <f t="shared" si="3"/>
        <v>2.4462999999999995E-2</v>
      </c>
      <c r="CN21" s="320">
        <f t="shared" si="3"/>
        <v>2.4530999999999994E-2</v>
      </c>
      <c r="CO21" s="320">
        <f t="shared" si="3"/>
        <v>2.4586999999999994E-2</v>
      </c>
      <c r="CP21" s="320">
        <f t="shared" si="3"/>
        <v>2.4622999999999996E-2</v>
      </c>
      <c r="CQ21" s="320">
        <f t="shared" si="3"/>
        <v>2.4688999999999996E-2</v>
      </c>
      <c r="CR21" s="320">
        <f t="shared" si="3"/>
        <v>2.4738999999999997E-2</v>
      </c>
      <c r="CS21" s="320">
        <f t="shared" si="3"/>
        <v>2.4789999999999996E-2</v>
      </c>
      <c r="CT21" s="320">
        <f t="shared" si="3"/>
        <v>2.4834999999999996E-2</v>
      </c>
      <c r="CU21" s="320">
        <f t="shared" si="3"/>
        <v>2.4872999999999996E-2</v>
      </c>
      <c r="CV21" s="320">
        <f t="shared" si="3"/>
        <v>2.4930999999999995E-2</v>
      </c>
      <c r="CW21" s="320">
        <f t="shared" si="3"/>
        <v>2.4983999999999996E-2</v>
      </c>
      <c r="CX21" s="320">
        <f t="shared" si="3"/>
        <v>2.5048999999999995E-2</v>
      </c>
      <c r="CY21" s="320">
        <f t="shared" si="3"/>
        <v>2.5111999999999995E-2</v>
      </c>
      <c r="CZ21" s="320">
        <f t="shared" si="3"/>
        <v>2.5181999999999996E-2</v>
      </c>
      <c r="DA21" s="320">
        <f t="shared" si="3"/>
        <v>2.5251999999999997E-2</v>
      </c>
      <c r="DB21" s="320">
        <f t="shared" si="3"/>
        <v>2.5289999999999997E-2</v>
      </c>
      <c r="DC21" s="320">
        <f t="shared" si="3"/>
        <v>2.5332999999999998E-2</v>
      </c>
      <c r="DD21" s="320">
        <f t="shared" si="3"/>
        <v>2.5393999999999996E-2</v>
      </c>
      <c r="DE21" s="320">
        <f t="shared" si="3"/>
        <v>2.5438999999999996E-2</v>
      </c>
      <c r="DF21" s="320">
        <f t="shared" si="3"/>
        <v>2.5490999999999996E-2</v>
      </c>
      <c r="DG21" s="320">
        <f t="shared" si="3"/>
        <v>2.5561999999999998E-2</v>
      </c>
      <c r="DH21" s="320">
        <f t="shared" si="3"/>
        <v>2.5623999999999997E-2</v>
      </c>
      <c r="DI21" s="320">
        <f t="shared" si="3"/>
        <v>2.5665999999999998E-2</v>
      </c>
      <c r="DJ21" s="320">
        <f t="shared" si="3"/>
        <v>2.5738999999999998E-2</v>
      </c>
      <c r="DK21" s="320">
        <f t="shared" si="3"/>
        <v>2.5798999999999999E-2</v>
      </c>
      <c r="DL21" s="320">
        <f t="shared" si="3"/>
        <v>2.5836999999999999E-2</v>
      </c>
      <c r="DM21" s="320">
        <f t="shared" si="3"/>
        <v>2.5906999999999999E-2</v>
      </c>
      <c r="DN21" s="320">
        <f t="shared" si="3"/>
        <v>2.5946999999999998E-2</v>
      </c>
      <c r="DO21" s="320">
        <f t="shared" si="3"/>
        <v>2.5985999999999999E-2</v>
      </c>
      <c r="DP21" s="320">
        <f t="shared" si="3"/>
        <v>2.6058999999999999E-2</v>
      </c>
      <c r="DQ21" s="320">
        <f t="shared" si="3"/>
        <v>2.6103999999999999E-2</v>
      </c>
      <c r="DR21" s="320">
        <f t="shared" si="3"/>
        <v>2.6176999999999999E-2</v>
      </c>
      <c r="DS21" s="320">
        <f t="shared" si="3"/>
        <v>2.622E-2</v>
      </c>
      <c r="DT21" s="320">
        <f t="shared" si="3"/>
        <v>2.6291000000000002E-2</v>
      </c>
      <c r="DU21" s="320">
        <f t="shared" si="3"/>
        <v>2.6347000000000002E-2</v>
      </c>
      <c r="DV21" s="320">
        <f t="shared" si="3"/>
        <v>2.6388000000000002E-2</v>
      </c>
      <c r="DW21" s="320">
        <f t="shared" si="3"/>
        <v>2.6447000000000002E-2</v>
      </c>
      <c r="DX21" s="320">
        <f t="shared" si="3"/>
        <v>2.6511000000000003E-2</v>
      </c>
      <c r="DY21" s="320">
        <f t="shared" si="3"/>
        <v>2.6547000000000005E-2</v>
      </c>
      <c r="DZ21" s="320">
        <f t="shared" si="3"/>
        <v>2.6589000000000005E-2</v>
      </c>
      <c r="EA21" s="320">
        <f t="shared" si="3"/>
        <v>2.6655000000000005E-2</v>
      </c>
      <c r="EB21" s="320">
        <f t="shared" si="3"/>
        <v>2.6693000000000005E-2</v>
      </c>
      <c r="EC21" s="320">
        <f t="shared" si="3"/>
        <v>2.6738000000000005E-2</v>
      </c>
      <c r="ED21" s="320">
        <f t="shared" si="3"/>
        <v>2.6811000000000005E-2</v>
      </c>
      <c r="EE21" s="320">
        <f t="shared" si="3"/>
        <v>2.6864000000000006E-2</v>
      </c>
      <c r="EF21" s="320">
        <f t="shared" si="3"/>
        <v>2.6917000000000007E-2</v>
      </c>
      <c r="EG21" s="320">
        <f t="shared" si="3"/>
        <v>2.6985000000000006E-2</v>
      </c>
      <c r="EH21" s="320">
        <f t="shared" ref="EH21:GJ21" si="4" xml:space="preserve"> INDEX(EH18:EH20, $F17)</f>
        <v>2.7028000000000007E-2</v>
      </c>
      <c r="EI21" s="320">
        <f t="shared" si="4"/>
        <v>2.7090000000000006E-2</v>
      </c>
      <c r="EJ21" s="320">
        <f t="shared" si="4"/>
        <v>2.7134000000000005E-2</v>
      </c>
      <c r="EK21" s="320">
        <f t="shared" si="4"/>
        <v>2.7205000000000007E-2</v>
      </c>
      <c r="EL21" s="320">
        <f t="shared" si="4"/>
        <v>2.7270000000000006E-2</v>
      </c>
      <c r="EM21" s="320">
        <f t="shared" si="4"/>
        <v>2.7308000000000006E-2</v>
      </c>
      <c r="EN21" s="320">
        <f t="shared" si="4"/>
        <v>2.7346000000000006E-2</v>
      </c>
      <c r="EO21" s="320">
        <f t="shared" si="4"/>
        <v>2.7391000000000006E-2</v>
      </c>
      <c r="EP21" s="320">
        <f t="shared" si="4"/>
        <v>2.7437000000000007E-2</v>
      </c>
      <c r="EQ21" s="320">
        <f t="shared" si="4"/>
        <v>2.7496000000000007E-2</v>
      </c>
      <c r="ER21" s="320">
        <f t="shared" si="4"/>
        <v>2.7551000000000006E-2</v>
      </c>
      <c r="ES21" s="320">
        <f t="shared" si="4"/>
        <v>2.7621000000000007E-2</v>
      </c>
      <c r="ET21" s="320">
        <f t="shared" si="4"/>
        <v>2.7689000000000005E-2</v>
      </c>
      <c r="EU21" s="320">
        <f t="shared" si="4"/>
        <v>2.7753000000000007E-2</v>
      </c>
      <c r="EV21" s="320">
        <f t="shared" si="4"/>
        <v>2.7788000000000007E-2</v>
      </c>
      <c r="EW21" s="320">
        <f t="shared" si="4"/>
        <v>2.7828000000000006E-2</v>
      </c>
      <c r="EX21" s="320">
        <f t="shared" si="4"/>
        <v>2.7891000000000006E-2</v>
      </c>
      <c r="EY21" s="320">
        <f t="shared" si="4"/>
        <v>2.7952000000000005E-2</v>
      </c>
      <c r="EZ21" s="320">
        <f t="shared" si="4"/>
        <v>2.8004000000000005E-2</v>
      </c>
      <c r="FA21" s="320">
        <f t="shared" si="4"/>
        <v>2.8051000000000003E-2</v>
      </c>
      <c r="FB21" s="320">
        <f t="shared" si="4"/>
        <v>2.8117000000000003E-2</v>
      </c>
      <c r="FC21" s="320">
        <f t="shared" si="4"/>
        <v>2.8162000000000003E-2</v>
      </c>
      <c r="FD21" s="320">
        <f t="shared" si="4"/>
        <v>2.8226000000000005E-2</v>
      </c>
      <c r="FE21" s="320">
        <f t="shared" si="4"/>
        <v>2.8283000000000006E-2</v>
      </c>
      <c r="FF21" s="320">
        <f t="shared" si="4"/>
        <v>2.8351000000000005E-2</v>
      </c>
      <c r="FG21" s="320">
        <f t="shared" si="4"/>
        <v>2.8407000000000005E-2</v>
      </c>
      <c r="FH21" s="320">
        <f t="shared" si="4"/>
        <v>2.8452000000000005E-2</v>
      </c>
      <c r="FI21" s="320">
        <f t="shared" si="4"/>
        <v>2.8495000000000006E-2</v>
      </c>
      <c r="FJ21" s="320">
        <f t="shared" si="4"/>
        <v>2.8570000000000005E-2</v>
      </c>
      <c r="FK21" s="320">
        <f t="shared" si="4"/>
        <v>2.8613000000000006E-2</v>
      </c>
      <c r="FL21" s="320">
        <f t="shared" si="4"/>
        <v>2.8678000000000006E-2</v>
      </c>
      <c r="FM21" s="320">
        <f t="shared" si="4"/>
        <v>2.8726000000000005E-2</v>
      </c>
      <c r="FN21" s="320">
        <f t="shared" si="4"/>
        <v>2.8797000000000007E-2</v>
      </c>
      <c r="FO21" s="320">
        <f t="shared" si="4"/>
        <v>2.8861000000000008E-2</v>
      </c>
      <c r="FP21" s="320">
        <f t="shared" si="4"/>
        <v>2.8935000000000009E-2</v>
      </c>
      <c r="FQ21" s="320">
        <f t="shared" si="4"/>
        <v>2.899500000000001E-2</v>
      </c>
      <c r="FR21" s="320">
        <f t="shared" si="4"/>
        <v>2.905000000000001E-2</v>
      </c>
      <c r="FS21" s="320">
        <f t="shared" si="4"/>
        <v>2.910900000000001E-2</v>
      </c>
      <c r="FT21" s="320">
        <f t="shared" si="4"/>
        <v>2.9181000000000009E-2</v>
      </c>
      <c r="FU21" s="320">
        <f t="shared" si="4"/>
        <v>2.9232000000000008E-2</v>
      </c>
      <c r="FV21" s="320">
        <f t="shared" si="4"/>
        <v>2.9283000000000007E-2</v>
      </c>
      <c r="FW21" s="320">
        <f t="shared" si="4"/>
        <v>2.9322000000000008E-2</v>
      </c>
      <c r="FX21" s="320">
        <f t="shared" si="4"/>
        <v>2.9382000000000009E-2</v>
      </c>
      <c r="FY21" s="320">
        <f t="shared" si="4"/>
        <v>2.9447000000000008E-2</v>
      </c>
      <c r="FZ21" s="320">
        <f t="shared" si="4"/>
        <v>2.9488000000000007E-2</v>
      </c>
      <c r="GA21" s="320">
        <f t="shared" si="4"/>
        <v>2.9557000000000007E-2</v>
      </c>
      <c r="GB21" s="320">
        <f t="shared" si="4"/>
        <v>2.9595000000000007E-2</v>
      </c>
      <c r="GC21" s="320">
        <f t="shared" si="4"/>
        <v>2.9670000000000005E-2</v>
      </c>
      <c r="GD21" s="320">
        <f t="shared" si="4"/>
        <v>2.9737000000000006E-2</v>
      </c>
      <c r="GE21" s="320">
        <f t="shared" si="4"/>
        <v>2.9788000000000005E-2</v>
      </c>
      <c r="GF21" s="320">
        <f t="shared" si="4"/>
        <v>2.9841000000000006E-2</v>
      </c>
      <c r="GG21" s="320">
        <f t="shared" si="4"/>
        <v>2.9881000000000005E-2</v>
      </c>
      <c r="GH21" s="320">
        <f t="shared" si="4"/>
        <v>2.9955000000000006E-2</v>
      </c>
      <c r="GI21" s="320">
        <f t="shared" si="4"/>
        <v>3.0029000000000007E-2</v>
      </c>
      <c r="GJ21" s="320">
        <f t="shared" si="4"/>
        <v>3.0092000000000008E-2</v>
      </c>
    </row>
    <row r="24" spans="1:192" x14ac:dyDescent="0.25">
      <c r="A24" s="15" t="s">
        <v>63</v>
      </c>
    </row>
  </sheetData>
  <conditionalFormatting sqref="J3:BE3">
    <cfRule type="cellIs" dxfId="275" priority="8" stopIfTrue="1" operator="equal">
      <formula>"Construction"</formula>
    </cfRule>
    <cfRule type="cellIs" dxfId="274" priority="9" stopIfTrue="1" operator="equal">
      <formula>"Operations"</formula>
    </cfRule>
  </conditionalFormatting>
  <conditionalFormatting sqref="J3:BE3">
    <cfRule type="cellIs" dxfId="273" priority="7" operator="equal">
      <formula>"Fin Close"</formula>
    </cfRule>
  </conditionalFormatting>
  <conditionalFormatting sqref="J3:BE3">
    <cfRule type="cellIs" dxfId="272" priority="5" operator="equal">
      <formula>"PPA ext."</formula>
    </cfRule>
    <cfRule type="cellIs" dxfId="271" priority="6" operator="equal">
      <formula>"Delay"</formula>
    </cfRule>
  </conditionalFormatting>
  <conditionalFormatting sqref="F2:F4">
    <cfRule type="cellIs" dxfId="270" priority="1" stopIfTrue="1" operator="notEqual">
      <formula>0</formula>
    </cfRule>
    <cfRule type="cellIs" dxfId="269" priority="2" stopIfTrue="1" operator="equal">
      <formula>""</formula>
    </cfRule>
  </conditionalFormatting>
  <conditionalFormatting sqref="F2:F4">
    <cfRule type="cellIs" dxfId="268" priority="3" stopIfTrue="1" operator="notEqual">
      <formula>0</formula>
    </cfRule>
    <cfRule type="cellIs" dxfId="267" priority="4" stopIfTrue="1" operator="equal">
      <formula>""</formula>
    </cfRule>
  </conditionalFormatting>
  <dataValidations count="1">
    <dataValidation allowBlank="1" showInputMessage="1" showErrorMessage="1" sqref="E17:H17 E13" xr:uid="{EF5001C0-D4FE-44E8-B2C5-96F9DD05E83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1881-E785-4032-A0E3-C178C52A39D6}">
  <sheetPr codeName="Sheet20">
    <tabColor theme="1" tint="0.499984740745262"/>
    <outlinePr summaryBelow="0" summaryRight="0"/>
  </sheetPr>
  <dimension ref="A1:KT96"/>
  <sheetViews>
    <sheetView defaultGridColor="0" colorId="8" zoomScale="56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5" sqref="J5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306" width="11.5429687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ConTime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" customFormat="1" x14ac:dyDescent="0.25">
      <c r="A2" s="50"/>
      <c r="B2" s="50"/>
      <c r="C2" s="51"/>
      <c r="D2" s="52"/>
      <c r="E2" s="490" t="str">
        <f xml:space="preserve"> E$23</f>
        <v>Model period ending - m</v>
      </c>
      <c r="F2" s="276">
        <f xml:space="preserve"> Check!$F$9</f>
        <v>0</v>
      </c>
      <c r="G2" s="37" t="s">
        <v>23</v>
      </c>
      <c r="H2" s="25"/>
      <c r="I2" s="133"/>
      <c r="J2" s="22">
        <f t="shared" ref="J2:AO2" si="0" xml:space="preserve"> J$23</f>
        <v>44227</v>
      </c>
      <c r="K2" s="22">
        <f t="shared" si="0"/>
        <v>44255</v>
      </c>
      <c r="L2" s="22">
        <f t="shared" si="0"/>
        <v>44286</v>
      </c>
      <c r="M2" s="22">
        <f t="shared" si="0"/>
        <v>44316</v>
      </c>
      <c r="N2" s="22">
        <f t="shared" si="0"/>
        <v>44347</v>
      </c>
      <c r="O2" s="22">
        <f t="shared" si="0"/>
        <v>44377</v>
      </c>
      <c r="P2" s="22">
        <f t="shared" si="0"/>
        <v>44408</v>
      </c>
      <c r="Q2" s="22">
        <f t="shared" si="0"/>
        <v>44439</v>
      </c>
      <c r="R2" s="22">
        <f t="shared" si="0"/>
        <v>44469</v>
      </c>
      <c r="S2" s="22">
        <f t="shared" si="0"/>
        <v>44500</v>
      </c>
      <c r="T2" s="22">
        <f t="shared" si="0"/>
        <v>44530</v>
      </c>
      <c r="U2" s="22">
        <f t="shared" si="0"/>
        <v>44561</v>
      </c>
      <c r="V2" s="22">
        <f t="shared" si="0"/>
        <v>44592</v>
      </c>
      <c r="W2" s="22">
        <f t="shared" si="0"/>
        <v>44620</v>
      </c>
      <c r="X2" s="22">
        <f t="shared" si="0"/>
        <v>44651</v>
      </c>
      <c r="Y2" s="22">
        <f t="shared" si="0"/>
        <v>44681</v>
      </c>
      <c r="Z2" s="22">
        <f t="shared" si="0"/>
        <v>44712</v>
      </c>
      <c r="AA2" s="22">
        <f t="shared" si="0"/>
        <v>44742</v>
      </c>
      <c r="AB2" s="22">
        <f t="shared" si="0"/>
        <v>44773</v>
      </c>
      <c r="AC2" s="22">
        <f t="shared" si="0"/>
        <v>44804</v>
      </c>
      <c r="AD2" s="22">
        <f t="shared" si="0"/>
        <v>44834</v>
      </c>
      <c r="AE2" s="22">
        <f t="shared" si="0"/>
        <v>44865</v>
      </c>
      <c r="AF2" s="22">
        <f t="shared" si="0"/>
        <v>44895</v>
      </c>
      <c r="AG2" s="22">
        <f t="shared" si="0"/>
        <v>44926</v>
      </c>
      <c r="AH2" s="22">
        <f t="shared" si="0"/>
        <v>44957</v>
      </c>
      <c r="AI2" s="22">
        <f t="shared" si="0"/>
        <v>44985</v>
      </c>
      <c r="AJ2" s="22">
        <f t="shared" si="0"/>
        <v>45016</v>
      </c>
      <c r="AK2" s="22">
        <f t="shared" si="0"/>
        <v>45046</v>
      </c>
      <c r="AL2" s="22">
        <f t="shared" si="0"/>
        <v>45077</v>
      </c>
      <c r="AM2" s="22">
        <f t="shared" si="0"/>
        <v>45107</v>
      </c>
      <c r="AN2" s="22">
        <f t="shared" si="0"/>
        <v>45138</v>
      </c>
      <c r="AO2" s="22">
        <f t="shared" si="0"/>
        <v>45169</v>
      </c>
      <c r="AP2" s="22">
        <f t="shared" ref="AP2:BE2" si="1" xml:space="preserve"> AP$23</f>
        <v>45199</v>
      </c>
      <c r="AQ2" s="22">
        <f t="shared" si="1"/>
        <v>45230</v>
      </c>
      <c r="AR2" s="22">
        <f t="shared" si="1"/>
        <v>45260</v>
      </c>
      <c r="AS2" s="22">
        <f t="shared" si="1"/>
        <v>45291</v>
      </c>
      <c r="AT2" s="22">
        <f t="shared" si="1"/>
        <v>45322</v>
      </c>
      <c r="AU2" s="22">
        <f t="shared" si="1"/>
        <v>45351</v>
      </c>
      <c r="AV2" s="22">
        <f t="shared" si="1"/>
        <v>45382</v>
      </c>
      <c r="AW2" s="22">
        <f t="shared" si="1"/>
        <v>45412</v>
      </c>
      <c r="AX2" s="22">
        <f t="shared" si="1"/>
        <v>45443</v>
      </c>
      <c r="AY2" s="22">
        <f t="shared" si="1"/>
        <v>45473</v>
      </c>
      <c r="AZ2" s="22">
        <f t="shared" si="1"/>
        <v>45504</v>
      </c>
      <c r="BA2" s="22">
        <f t="shared" si="1"/>
        <v>45535</v>
      </c>
      <c r="BB2" s="22">
        <f t="shared" si="1"/>
        <v>45565</v>
      </c>
      <c r="BC2" s="22">
        <f t="shared" si="1"/>
        <v>45596</v>
      </c>
      <c r="BD2" s="22">
        <f t="shared" si="1"/>
        <v>45626</v>
      </c>
      <c r="BE2" s="22">
        <f t="shared" si="1"/>
        <v>45657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</row>
    <row r="3" spans="1:306" s="18" customFormat="1" x14ac:dyDescent="0.25">
      <c r="A3" s="15"/>
      <c r="B3" s="15"/>
      <c r="C3" s="21"/>
      <c r="D3" s="48"/>
      <c r="E3" s="68" t="s">
        <v>334</v>
      </c>
      <c r="F3" s="276">
        <f xml:space="preserve"> Output!J2</f>
        <v>40</v>
      </c>
      <c r="G3" s="81" t="s">
        <v>25</v>
      </c>
      <c r="H3" s="17"/>
      <c r="I3" s="134"/>
      <c r="J3" s="492" t="str">
        <f t="shared" ref="J3:BE3" si="2" xml:space="preserve"> J$50</f>
        <v>Pre-fcst</v>
      </c>
      <c r="K3" s="492" t="str">
        <f t="shared" si="2"/>
        <v>Pre-fcst</v>
      </c>
      <c r="L3" s="492" t="str">
        <f t="shared" si="2"/>
        <v>Pre-fcst</v>
      </c>
      <c r="M3" s="492" t="str">
        <f t="shared" si="2"/>
        <v>Pre-fcst</v>
      </c>
      <c r="N3" s="492" t="str">
        <f t="shared" si="2"/>
        <v>Pre-fcst</v>
      </c>
      <c r="O3" s="492" t="str">
        <f t="shared" si="2"/>
        <v>Pre-fcst</v>
      </c>
      <c r="P3" s="492" t="str">
        <f t="shared" si="2"/>
        <v>Pre-fcst</v>
      </c>
      <c r="Q3" s="492" t="str">
        <f t="shared" si="2"/>
        <v>Pre-fcst</v>
      </c>
      <c r="R3" s="492" t="str">
        <f t="shared" si="2"/>
        <v>Pre-fcst</v>
      </c>
      <c r="S3" s="492" t="str">
        <f t="shared" si="2"/>
        <v>Pre-fcst</v>
      </c>
      <c r="T3" s="492" t="str">
        <f t="shared" si="2"/>
        <v>Pre-fcst</v>
      </c>
      <c r="U3" s="492" t="str">
        <f t="shared" si="2"/>
        <v>Pre-fcst</v>
      </c>
      <c r="V3" s="492" t="str">
        <f t="shared" si="2"/>
        <v>Pre-fcst</v>
      </c>
      <c r="W3" s="492" t="str">
        <f t="shared" si="2"/>
        <v>Pre-fcst</v>
      </c>
      <c r="X3" s="492" t="str">
        <f t="shared" si="2"/>
        <v>Pre-fcst</v>
      </c>
      <c r="Y3" s="492" t="str">
        <f t="shared" si="2"/>
        <v>Fin Close</v>
      </c>
      <c r="Z3" s="492" t="str">
        <f t="shared" si="2"/>
        <v>Construction</v>
      </c>
      <c r="AA3" s="492" t="str">
        <f t="shared" si="2"/>
        <v>Construction</v>
      </c>
      <c r="AB3" s="492" t="str">
        <f t="shared" si="2"/>
        <v>Construction</v>
      </c>
      <c r="AC3" s="492" t="str">
        <f t="shared" si="2"/>
        <v>Construction</v>
      </c>
      <c r="AD3" s="492" t="str">
        <f t="shared" si="2"/>
        <v>Construction</v>
      </c>
      <c r="AE3" s="492" t="str">
        <f t="shared" si="2"/>
        <v>Construction</v>
      </c>
      <c r="AF3" s="492" t="str">
        <f t="shared" si="2"/>
        <v>Construction</v>
      </c>
      <c r="AG3" s="492" t="str">
        <f t="shared" si="2"/>
        <v>Construction</v>
      </c>
      <c r="AH3" s="492" t="str">
        <f t="shared" si="2"/>
        <v>Construction</v>
      </c>
      <c r="AI3" s="492" t="str">
        <f t="shared" si="2"/>
        <v>Construction</v>
      </c>
      <c r="AJ3" s="492" t="str">
        <f t="shared" si="2"/>
        <v>Construction</v>
      </c>
      <c r="AK3" s="492" t="str">
        <f t="shared" si="2"/>
        <v>Construction</v>
      </c>
      <c r="AL3" s="492" t="str">
        <f t="shared" si="2"/>
        <v>Construction</v>
      </c>
      <c r="AM3" s="492" t="str">
        <f t="shared" si="2"/>
        <v>Construction</v>
      </c>
      <c r="AN3" s="492" t="str">
        <f t="shared" si="2"/>
        <v>Construction</v>
      </c>
      <c r="AO3" s="492" t="str">
        <f t="shared" si="2"/>
        <v>Construction</v>
      </c>
      <c r="AP3" s="492" t="str">
        <f t="shared" si="2"/>
        <v>Construction</v>
      </c>
      <c r="AQ3" s="492" t="str">
        <f t="shared" si="2"/>
        <v>Construction</v>
      </c>
      <c r="AR3" s="492" t="str">
        <f t="shared" si="2"/>
        <v>Construction</v>
      </c>
      <c r="AS3" s="492" t="str">
        <f t="shared" si="2"/>
        <v>Construction</v>
      </c>
      <c r="AT3" s="492" t="str">
        <f t="shared" si="2"/>
        <v>Construction</v>
      </c>
      <c r="AU3" s="492" t="str">
        <f t="shared" si="2"/>
        <v>Construction</v>
      </c>
      <c r="AV3" s="492" t="str">
        <f t="shared" si="2"/>
        <v>Construction</v>
      </c>
      <c r="AW3" s="492" t="str">
        <f t="shared" si="2"/>
        <v>Construction</v>
      </c>
      <c r="AX3" s="492" t="str">
        <f t="shared" si="2"/>
        <v>Construction</v>
      </c>
      <c r="AY3" s="492" t="str">
        <f t="shared" si="2"/>
        <v>Construction</v>
      </c>
      <c r="AZ3" s="492" t="str">
        <f t="shared" si="2"/>
        <v>Operations</v>
      </c>
      <c r="BA3" s="492" t="str">
        <f t="shared" si="2"/>
        <v>Operations</v>
      </c>
      <c r="BB3" s="492" t="str">
        <f t="shared" si="2"/>
        <v>Operations</v>
      </c>
      <c r="BC3" s="492" t="str">
        <f t="shared" si="2"/>
        <v>Operations</v>
      </c>
      <c r="BD3" s="492" t="str">
        <f t="shared" si="2"/>
        <v>Operations</v>
      </c>
      <c r="BE3" s="492" t="str">
        <f t="shared" si="2"/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</row>
    <row r="4" spans="1:306" s="10" customFormat="1" x14ac:dyDescent="0.25">
      <c r="A4" s="15"/>
      <c r="B4" s="15"/>
      <c r="C4" s="21"/>
      <c r="D4" s="48"/>
      <c r="E4" s="201" t="str">
        <f xml:space="preserve"> E$35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t="shared" ref="J4:BE4" si="3" xml:space="preserve"> J$35</f>
        <v>2021</v>
      </c>
      <c r="K4" s="201">
        <f t="shared" si="3"/>
        <v>2021</v>
      </c>
      <c r="L4" s="201">
        <f t="shared" si="3"/>
        <v>2021</v>
      </c>
      <c r="M4" s="201">
        <f t="shared" si="3"/>
        <v>2021</v>
      </c>
      <c r="N4" s="201">
        <f t="shared" si="3"/>
        <v>2021</v>
      </c>
      <c r="O4" s="201">
        <f t="shared" si="3"/>
        <v>2021</v>
      </c>
      <c r="P4" s="201">
        <f t="shared" si="3"/>
        <v>2021</v>
      </c>
      <c r="Q4" s="201">
        <f t="shared" si="3"/>
        <v>2021</v>
      </c>
      <c r="R4" s="201">
        <f t="shared" si="3"/>
        <v>2021</v>
      </c>
      <c r="S4" s="201">
        <f t="shared" si="3"/>
        <v>2021</v>
      </c>
      <c r="T4" s="201">
        <f t="shared" si="3"/>
        <v>2021</v>
      </c>
      <c r="U4" s="201">
        <f t="shared" si="3"/>
        <v>2021</v>
      </c>
      <c r="V4" s="201">
        <f t="shared" si="3"/>
        <v>2022</v>
      </c>
      <c r="W4" s="201">
        <f t="shared" si="3"/>
        <v>2022</v>
      </c>
      <c r="X4" s="201">
        <f t="shared" si="3"/>
        <v>2022</v>
      </c>
      <c r="Y4" s="201">
        <f t="shared" si="3"/>
        <v>2022</v>
      </c>
      <c r="Z4" s="201">
        <f t="shared" si="3"/>
        <v>2022</v>
      </c>
      <c r="AA4" s="201">
        <f t="shared" si="3"/>
        <v>2022</v>
      </c>
      <c r="AB4" s="201">
        <f t="shared" si="3"/>
        <v>2022</v>
      </c>
      <c r="AC4" s="201">
        <f t="shared" si="3"/>
        <v>2022</v>
      </c>
      <c r="AD4" s="201">
        <f t="shared" si="3"/>
        <v>2022</v>
      </c>
      <c r="AE4" s="201">
        <f t="shared" si="3"/>
        <v>2022</v>
      </c>
      <c r="AF4" s="201">
        <f t="shared" si="3"/>
        <v>2022</v>
      </c>
      <c r="AG4" s="201">
        <f t="shared" si="3"/>
        <v>2022</v>
      </c>
      <c r="AH4" s="201">
        <f t="shared" si="3"/>
        <v>2023</v>
      </c>
      <c r="AI4" s="201">
        <f t="shared" si="3"/>
        <v>2023</v>
      </c>
      <c r="AJ4" s="201">
        <f t="shared" si="3"/>
        <v>2023</v>
      </c>
      <c r="AK4" s="201">
        <f t="shared" si="3"/>
        <v>2023</v>
      </c>
      <c r="AL4" s="201">
        <f t="shared" si="3"/>
        <v>2023</v>
      </c>
      <c r="AM4" s="201">
        <f t="shared" si="3"/>
        <v>2023</v>
      </c>
      <c r="AN4" s="201">
        <f t="shared" si="3"/>
        <v>2023</v>
      </c>
      <c r="AO4" s="201">
        <f t="shared" si="3"/>
        <v>2023</v>
      </c>
      <c r="AP4" s="201">
        <f t="shared" si="3"/>
        <v>2023</v>
      </c>
      <c r="AQ4" s="201">
        <f t="shared" si="3"/>
        <v>2023</v>
      </c>
      <c r="AR4" s="201">
        <f t="shared" si="3"/>
        <v>2023</v>
      </c>
      <c r="AS4" s="201">
        <f t="shared" si="3"/>
        <v>2023</v>
      </c>
      <c r="AT4" s="201">
        <f t="shared" si="3"/>
        <v>2024</v>
      </c>
      <c r="AU4" s="201">
        <f t="shared" si="3"/>
        <v>2024</v>
      </c>
      <c r="AV4" s="201">
        <f t="shared" si="3"/>
        <v>2024</v>
      </c>
      <c r="AW4" s="201">
        <f t="shared" si="3"/>
        <v>2024</v>
      </c>
      <c r="AX4" s="201">
        <f t="shared" si="3"/>
        <v>2024</v>
      </c>
      <c r="AY4" s="201">
        <f t="shared" si="3"/>
        <v>2024</v>
      </c>
      <c r="AZ4" s="201">
        <f t="shared" si="3"/>
        <v>2024</v>
      </c>
      <c r="BA4" s="201">
        <f t="shared" si="3"/>
        <v>2024</v>
      </c>
      <c r="BB4" s="201">
        <f t="shared" si="3"/>
        <v>2024</v>
      </c>
      <c r="BC4" s="201">
        <f t="shared" si="3"/>
        <v>2024</v>
      </c>
      <c r="BD4" s="201">
        <f t="shared" si="3"/>
        <v>2024</v>
      </c>
      <c r="BE4" s="201">
        <f t="shared" si="3"/>
        <v>2024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</row>
    <row r="5" spans="1:306" s="10" customFormat="1" x14ac:dyDescent="0.25">
      <c r="A5" s="15"/>
      <c r="B5" s="15"/>
      <c r="C5" s="21"/>
      <c r="D5" s="48"/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</v>
      </c>
      <c r="E7" s="7"/>
      <c r="F7" s="7"/>
      <c r="G7" s="8"/>
      <c r="H7" s="7"/>
      <c r="I7" s="46"/>
      <c r="J7" s="7"/>
    </row>
    <row r="8" spans="1:306" x14ac:dyDescent="0.25">
      <c r="E8" s="7"/>
      <c r="F8" s="7"/>
      <c r="G8" s="8"/>
      <c r="H8" s="7"/>
      <c r="I8" s="46"/>
      <c r="J8" s="7"/>
    </row>
    <row r="9" spans="1:306" x14ac:dyDescent="0.25">
      <c r="B9" s="15" t="s">
        <v>79</v>
      </c>
      <c r="E9" s="7"/>
      <c r="F9" s="7"/>
      <c r="G9" s="8"/>
      <c r="H9" s="7"/>
      <c r="I9" s="46"/>
      <c r="J9" s="7"/>
    </row>
    <row r="10" spans="1:306" x14ac:dyDescent="0.25">
      <c r="A10" s="54"/>
      <c r="B10" s="55"/>
      <c r="C10" s="56"/>
      <c r="D10" s="57"/>
      <c r="E10" s="49" t="s">
        <v>0</v>
      </c>
      <c r="F10" s="49"/>
      <c r="G10" s="49" t="s">
        <v>14</v>
      </c>
      <c r="H10" s="49"/>
      <c r="I10" s="135"/>
      <c r="J10" s="49">
        <f t="shared" ref="J10:AO10" si="4" xml:space="preserve"> I10 + 1</f>
        <v>1</v>
      </c>
      <c r="K10" s="49">
        <f t="shared" si="4"/>
        <v>2</v>
      </c>
      <c r="L10" s="49">
        <f t="shared" si="4"/>
        <v>3</v>
      </c>
      <c r="M10" s="49">
        <f t="shared" si="4"/>
        <v>4</v>
      </c>
      <c r="N10" s="49">
        <f t="shared" si="4"/>
        <v>5</v>
      </c>
      <c r="O10" s="49">
        <f t="shared" si="4"/>
        <v>6</v>
      </c>
      <c r="P10" s="49">
        <f t="shared" si="4"/>
        <v>7</v>
      </c>
      <c r="Q10" s="49">
        <f t="shared" si="4"/>
        <v>8</v>
      </c>
      <c r="R10" s="49">
        <f t="shared" si="4"/>
        <v>9</v>
      </c>
      <c r="S10" s="49">
        <f t="shared" si="4"/>
        <v>10</v>
      </c>
      <c r="T10" s="49">
        <f t="shared" si="4"/>
        <v>11</v>
      </c>
      <c r="U10" s="49">
        <f t="shared" si="4"/>
        <v>12</v>
      </c>
      <c r="V10" s="49">
        <f t="shared" si="4"/>
        <v>13</v>
      </c>
      <c r="W10" s="49">
        <f t="shared" si="4"/>
        <v>14</v>
      </c>
      <c r="X10" s="49">
        <f t="shared" si="4"/>
        <v>15</v>
      </c>
      <c r="Y10" s="49">
        <f t="shared" si="4"/>
        <v>16</v>
      </c>
      <c r="Z10" s="49">
        <f t="shared" si="4"/>
        <v>17</v>
      </c>
      <c r="AA10" s="49">
        <f t="shared" si="4"/>
        <v>18</v>
      </c>
      <c r="AB10" s="49">
        <f t="shared" si="4"/>
        <v>19</v>
      </c>
      <c r="AC10" s="49">
        <f t="shared" si="4"/>
        <v>20</v>
      </c>
      <c r="AD10" s="49">
        <f t="shared" si="4"/>
        <v>21</v>
      </c>
      <c r="AE10" s="49">
        <f t="shared" si="4"/>
        <v>22</v>
      </c>
      <c r="AF10" s="49">
        <f t="shared" si="4"/>
        <v>23</v>
      </c>
      <c r="AG10" s="49">
        <f t="shared" si="4"/>
        <v>24</v>
      </c>
      <c r="AH10" s="49">
        <f t="shared" si="4"/>
        <v>25</v>
      </c>
      <c r="AI10" s="49">
        <f t="shared" si="4"/>
        <v>26</v>
      </c>
      <c r="AJ10" s="49">
        <f t="shared" si="4"/>
        <v>27</v>
      </c>
      <c r="AK10" s="49">
        <f t="shared" si="4"/>
        <v>28</v>
      </c>
      <c r="AL10" s="49">
        <f t="shared" si="4"/>
        <v>29</v>
      </c>
      <c r="AM10" s="49">
        <f t="shared" si="4"/>
        <v>30</v>
      </c>
      <c r="AN10" s="49">
        <f t="shared" si="4"/>
        <v>31</v>
      </c>
      <c r="AO10" s="49">
        <f t="shared" si="4"/>
        <v>32</v>
      </c>
      <c r="AP10" s="49">
        <f t="shared" ref="AP10:BE10" si="5" xml:space="preserve"> AO10 + 1</f>
        <v>33</v>
      </c>
      <c r="AQ10" s="49">
        <f t="shared" si="5"/>
        <v>34</v>
      </c>
      <c r="AR10" s="49">
        <f t="shared" si="5"/>
        <v>35</v>
      </c>
      <c r="AS10" s="49">
        <f t="shared" si="5"/>
        <v>36</v>
      </c>
      <c r="AT10" s="49">
        <f t="shared" si="5"/>
        <v>37</v>
      </c>
      <c r="AU10" s="49">
        <f t="shared" si="5"/>
        <v>38</v>
      </c>
      <c r="AV10" s="49">
        <f t="shared" si="5"/>
        <v>39</v>
      </c>
      <c r="AW10" s="49">
        <f t="shared" si="5"/>
        <v>40</v>
      </c>
      <c r="AX10" s="49">
        <f t="shared" si="5"/>
        <v>41</v>
      </c>
      <c r="AY10" s="49">
        <f t="shared" si="5"/>
        <v>42</v>
      </c>
      <c r="AZ10" s="49">
        <f t="shared" si="5"/>
        <v>43</v>
      </c>
      <c r="BA10" s="49">
        <f t="shared" si="5"/>
        <v>44</v>
      </c>
      <c r="BB10" s="49">
        <f t="shared" si="5"/>
        <v>45</v>
      </c>
      <c r="BC10" s="49">
        <f t="shared" si="5"/>
        <v>46</v>
      </c>
      <c r="BD10" s="49">
        <f t="shared" si="5"/>
        <v>47</v>
      </c>
      <c r="BE10" s="49">
        <f t="shared" si="5"/>
        <v>48</v>
      </c>
    </row>
    <row r="11" spans="1:306" x14ac:dyDescent="0.25">
      <c r="A11" s="54"/>
      <c r="B11" s="55"/>
      <c r="C11" s="56"/>
      <c r="D11" s="57"/>
      <c r="E11" s="29" t="s">
        <v>22</v>
      </c>
      <c r="F11" s="28">
        <f xml:space="preserve"> MAX(J10:BE10)</f>
        <v>48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</row>
    <row r="12" spans="1:306" x14ac:dyDescent="0.25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</row>
    <row r="13" spans="1:306" x14ac:dyDescent="0.25">
      <c r="A13" s="54"/>
      <c r="B13" s="55"/>
      <c r="C13" s="56"/>
      <c r="D13" s="57"/>
      <c r="E13" s="28" t="str">
        <f t="shared" ref="E13:I13" si="6" xml:space="preserve"> E$10</f>
        <v>Model column counter</v>
      </c>
      <c r="F13" s="28">
        <f t="shared" si="6"/>
        <v>0</v>
      </c>
      <c r="G13" s="28" t="str">
        <f t="shared" si="6"/>
        <v>counter</v>
      </c>
      <c r="H13" s="28">
        <f t="shared" si="6"/>
        <v>0</v>
      </c>
      <c r="I13" s="28">
        <f t="shared" si="6"/>
        <v>0</v>
      </c>
      <c r="J13" s="28">
        <f t="shared" ref="J13:AO13" si="7" xml:space="preserve"> J$10</f>
        <v>1</v>
      </c>
      <c r="K13" s="28">
        <f t="shared" si="7"/>
        <v>2</v>
      </c>
      <c r="L13" s="28">
        <f t="shared" si="7"/>
        <v>3</v>
      </c>
      <c r="M13" s="28">
        <f t="shared" si="7"/>
        <v>4</v>
      </c>
      <c r="N13" s="28">
        <f t="shared" si="7"/>
        <v>5</v>
      </c>
      <c r="O13" s="28">
        <f t="shared" si="7"/>
        <v>6</v>
      </c>
      <c r="P13" s="28">
        <f t="shared" si="7"/>
        <v>7</v>
      </c>
      <c r="Q13" s="28">
        <f t="shared" si="7"/>
        <v>8</v>
      </c>
      <c r="R13" s="28">
        <f t="shared" si="7"/>
        <v>9</v>
      </c>
      <c r="S13" s="28">
        <f t="shared" si="7"/>
        <v>10</v>
      </c>
      <c r="T13" s="28">
        <f t="shared" si="7"/>
        <v>11</v>
      </c>
      <c r="U13" s="28">
        <f t="shared" si="7"/>
        <v>12</v>
      </c>
      <c r="V13" s="28">
        <f t="shared" si="7"/>
        <v>13</v>
      </c>
      <c r="W13" s="28">
        <f t="shared" si="7"/>
        <v>14</v>
      </c>
      <c r="X13" s="28">
        <f t="shared" si="7"/>
        <v>15</v>
      </c>
      <c r="Y13" s="28">
        <f t="shared" si="7"/>
        <v>16</v>
      </c>
      <c r="Z13" s="28">
        <f t="shared" si="7"/>
        <v>17</v>
      </c>
      <c r="AA13" s="28">
        <f t="shared" si="7"/>
        <v>18</v>
      </c>
      <c r="AB13" s="28">
        <f t="shared" si="7"/>
        <v>19</v>
      </c>
      <c r="AC13" s="28">
        <f t="shared" si="7"/>
        <v>20</v>
      </c>
      <c r="AD13" s="28">
        <f t="shared" si="7"/>
        <v>21</v>
      </c>
      <c r="AE13" s="28">
        <f t="shared" si="7"/>
        <v>22</v>
      </c>
      <c r="AF13" s="28">
        <f t="shared" si="7"/>
        <v>23</v>
      </c>
      <c r="AG13" s="28">
        <f t="shared" si="7"/>
        <v>24</v>
      </c>
      <c r="AH13" s="28">
        <f t="shared" si="7"/>
        <v>25</v>
      </c>
      <c r="AI13" s="28">
        <f t="shared" si="7"/>
        <v>26</v>
      </c>
      <c r="AJ13" s="28">
        <f t="shared" si="7"/>
        <v>27</v>
      </c>
      <c r="AK13" s="28">
        <f t="shared" si="7"/>
        <v>28</v>
      </c>
      <c r="AL13" s="28">
        <f t="shared" si="7"/>
        <v>29</v>
      </c>
      <c r="AM13" s="28">
        <f t="shared" si="7"/>
        <v>30</v>
      </c>
      <c r="AN13" s="28">
        <f t="shared" si="7"/>
        <v>31</v>
      </c>
      <c r="AO13" s="28">
        <f t="shared" si="7"/>
        <v>32</v>
      </c>
      <c r="AP13" s="28">
        <f t="shared" ref="AP13:BE13" si="8" xml:space="preserve"> AP$10</f>
        <v>33</v>
      </c>
      <c r="AQ13" s="28">
        <f t="shared" si="8"/>
        <v>34</v>
      </c>
      <c r="AR13" s="28">
        <f t="shared" si="8"/>
        <v>35</v>
      </c>
      <c r="AS13" s="28">
        <f t="shared" si="8"/>
        <v>36</v>
      </c>
      <c r="AT13" s="28">
        <f t="shared" si="8"/>
        <v>37</v>
      </c>
      <c r="AU13" s="28">
        <f t="shared" si="8"/>
        <v>38</v>
      </c>
      <c r="AV13" s="28">
        <f t="shared" si="8"/>
        <v>39</v>
      </c>
      <c r="AW13" s="28">
        <f t="shared" si="8"/>
        <v>40</v>
      </c>
      <c r="AX13" s="28">
        <f t="shared" si="8"/>
        <v>41</v>
      </c>
      <c r="AY13" s="28">
        <f t="shared" si="8"/>
        <v>42</v>
      </c>
      <c r="AZ13" s="28">
        <f t="shared" si="8"/>
        <v>43</v>
      </c>
      <c r="BA13" s="28">
        <f t="shared" si="8"/>
        <v>44</v>
      </c>
      <c r="BB13" s="28">
        <f t="shared" si="8"/>
        <v>45</v>
      </c>
      <c r="BC13" s="28">
        <f t="shared" si="8"/>
        <v>46</v>
      </c>
      <c r="BD13" s="28">
        <f t="shared" si="8"/>
        <v>47</v>
      </c>
      <c r="BE13" s="28">
        <f t="shared" si="8"/>
        <v>48</v>
      </c>
    </row>
    <row r="14" spans="1:306" s="193" customFormat="1" x14ac:dyDescent="0.25">
      <c r="A14" s="142"/>
      <c r="B14" s="142"/>
      <c r="C14" s="143"/>
      <c r="D14" s="144"/>
      <c r="E14" s="192" t="s">
        <v>331</v>
      </c>
      <c r="F14" s="192"/>
      <c r="G14" s="192" t="s">
        <v>5</v>
      </c>
      <c r="H14" s="193">
        <f xml:space="preserve"> SUM(J14:BE14)</f>
        <v>1</v>
      </c>
      <c r="I14" s="145"/>
      <c r="J14" s="192">
        <f t="shared" ref="J14:AO14" si="9" xml:space="preserve"> IF(J13 = 1, 1, 0)</f>
        <v>1</v>
      </c>
      <c r="K14" s="192">
        <f t="shared" si="9"/>
        <v>0</v>
      </c>
      <c r="L14" s="192">
        <f t="shared" si="9"/>
        <v>0</v>
      </c>
      <c r="M14" s="192">
        <f t="shared" si="9"/>
        <v>0</v>
      </c>
      <c r="N14" s="192">
        <f t="shared" si="9"/>
        <v>0</v>
      </c>
      <c r="O14" s="192">
        <f t="shared" si="9"/>
        <v>0</v>
      </c>
      <c r="P14" s="192">
        <f t="shared" si="9"/>
        <v>0</v>
      </c>
      <c r="Q14" s="192">
        <f t="shared" si="9"/>
        <v>0</v>
      </c>
      <c r="R14" s="192">
        <f t="shared" si="9"/>
        <v>0</v>
      </c>
      <c r="S14" s="192">
        <f t="shared" si="9"/>
        <v>0</v>
      </c>
      <c r="T14" s="192">
        <f t="shared" si="9"/>
        <v>0</v>
      </c>
      <c r="U14" s="192">
        <f t="shared" si="9"/>
        <v>0</v>
      </c>
      <c r="V14" s="192">
        <f t="shared" si="9"/>
        <v>0</v>
      </c>
      <c r="W14" s="192">
        <f t="shared" si="9"/>
        <v>0</v>
      </c>
      <c r="X14" s="192">
        <f t="shared" si="9"/>
        <v>0</v>
      </c>
      <c r="Y14" s="192">
        <f t="shared" si="9"/>
        <v>0</v>
      </c>
      <c r="Z14" s="192">
        <f t="shared" si="9"/>
        <v>0</v>
      </c>
      <c r="AA14" s="192">
        <f t="shared" si="9"/>
        <v>0</v>
      </c>
      <c r="AB14" s="192">
        <f t="shared" si="9"/>
        <v>0</v>
      </c>
      <c r="AC14" s="192">
        <f t="shared" si="9"/>
        <v>0</v>
      </c>
      <c r="AD14" s="192">
        <f t="shared" si="9"/>
        <v>0</v>
      </c>
      <c r="AE14" s="192">
        <f t="shared" si="9"/>
        <v>0</v>
      </c>
      <c r="AF14" s="192">
        <f t="shared" si="9"/>
        <v>0</v>
      </c>
      <c r="AG14" s="192">
        <f t="shared" si="9"/>
        <v>0</v>
      </c>
      <c r="AH14" s="192">
        <f t="shared" si="9"/>
        <v>0</v>
      </c>
      <c r="AI14" s="192">
        <f t="shared" si="9"/>
        <v>0</v>
      </c>
      <c r="AJ14" s="192">
        <f t="shared" si="9"/>
        <v>0</v>
      </c>
      <c r="AK14" s="192">
        <f t="shared" si="9"/>
        <v>0</v>
      </c>
      <c r="AL14" s="192">
        <f t="shared" si="9"/>
        <v>0</v>
      </c>
      <c r="AM14" s="192">
        <f t="shared" si="9"/>
        <v>0</v>
      </c>
      <c r="AN14" s="192">
        <f t="shared" si="9"/>
        <v>0</v>
      </c>
      <c r="AO14" s="192">
        <f t="shared" si="9"/>
        <v>0</v>
      </c>
      <c r="AP14" s="192">
        <f t="shared" ref="AP14:BE14" si="10" xml:space="preserve"> IF(AP13 = 1, 1, 0)</f>
        <v>0</v>
      </c>
      <c r="AQ14" s="192">
        <f t="shared" si="10"/>
        <v>0</v>
      </c>
      <c r="AR14" s="192">
        <f t="shared" si="10"/>
        <v>0</v>
      </c>
      <c r="AS14" s="192">
        <f t="shared" si="10"/>
        <v>0</v>
      </c>
      <c r="AT14" s="192">
        <f t="shared" si="10"/>
        <v>0</v>
      </c>
      <c r="AU14" s="192">
        <f t="shared" si="10"/>
        <v>0</v>
      </c>
      <c r="AV14" s="192">
        <f t="shared" si="10"/>
        <v>0</v>
      </c>
      <c r="AW14" s="192">
        <f t="shared" si="10"/>
        <v>0</v>
      </c>
      <c r="AX14" s="192">
        <f t="shared" si="10"/>
        <v>0</v>
      </c>
      <c r="AY14" s="192">
        <f t="shared" si="10"/>
        <v>0</v>
      </c>
      <c r="AZ14" s="192">
        <f t="shared" si="10"/>
        <v>0</v>
      </c>
      <c r="BA14" s="192">
        <f t="shared" si="10"/>
        <v>0</v>
      </c>
      <c r="BB14" s="192">
        <f t="shared" si="10"/>
        <v>0</v>
      </c>
      <c r="BC14" s="192">
        <f t="shared" si="10"/>
        <v>0</v>
      </c>
      <c r="BD14" s="192">
        <f t="shared" si="10"/>
        <v>0</v>
      </c>
      <c r="BE14" s="192">
        <f t="shared" si="10"/>
        <v>0</v>
      </c>
    </row>
    <row r="15" spans="1:306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</row>
    <row r="16" spans="1:306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A17" s="55"/>
      <c r="B17" s="55"/>
      <c r="C17" s="58"/>
      <c r="D17" s="59"/>
      <c r="E17" s="306" t="str">
        <f xml:space="preserve"> InpC!E$13</f>
        <v>First date of time rulers</v>
      </c>
      <c r="F17" s="306">
        <f xml:space="preserve"> InpC!F$13</f>
        <v>44197</v>
      </c>
      <c r="G17" s="306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</row>
    <row r="18" spans="1:57" x14ac:dyDescent="0.25">
      <c r="B18" s="55"/>
      <c r="E18" s="2" t="str">
        <f t="shared" ref="E18:I18" si="11" xml:space="preserve"> E$14</f>
        <v>First model column flag - m</v>
      </c>
      <c r="F18" s="2">
        <f t="shared" si="11"/>
        <v>0</v>
      </c>
      <c r="G18" s="2" t="str">
        <f t="shared" si="11"/>
        <v>flag</v>
      </c>
      <c r="H18" s="2">
        <f t="shared" si="11"/>
        <v>1</v>
      </c>
      <c r="I18" s="16">
        <f t="shared" si="11"/>
        <v>0</v>
      </c>
      <c r="J18" s="2">
        <f t="shared" ref="J18:AO18" si="12" xml:space="preserve"> J$14</f>
        <v>1</v>
      </c>
      <c r="K18" s="2">
        <f t="shared" si="12"/>
        <v>0</v>
      </c>
      <c r="L18" s="2">
        <f t="shared" si="12"/>
        <v>0</v>
      </c>
      <c r="M18" s="2">
        <f t="shared" si="12"/>
        <v>0</v>
      </c>
      <c r="N18" s="2">
        <f t="shared" si="12"/>
        <v>0</v>
      </c>
      <c r="O18" s="2">
        <f t="shared" si="12"/>
        <v>0</v>
      </c>
      <c r="P18" s="2">
        <f t="shared" si="12"/>
        <v>0</v>
      </c>
      <c r="Q18" s="2">
        <f t="shared" si="12"/>
        <v>0</v>
      </c>
      <c r="R18" s="2">
        <f t="shared" si="12"/>
        <v>0</v>
      </c>
      <c r="S18" s="2">
        <f t="shared" si="12"/>
        <v>0</v>
      </c>
      <c r="T18" s="2">
        <f t="shared" si="12"/>
        <v>0</v>
      </c>
      <c r="U18" s="2">
        <f t="shared" si="12"/>
        <v>0</v>
      </c>
      <c r="V18" s="2">
        <f t="shared" si="12"/>
        <v>0</v>
      </c>
      <c r="W18" s="2">
        <f t="shared" si="12"/>
        <v>0</v>
      </c>
      <c r="X18" s="2">
        <f t="shared" si="12"/>
        <v>0</v>
      </c>
      <c r="Y18" s="2">
        <f t="shared" si="12"/>
        <v>0</v>
      </c>
      <c r="Z18" s="2">
        <f t="shared" si="12"/>
        <v>0</v>
      </c>
      <c r="AA18" s="2">
        <f t="shared" si="12"/>
        <v>0</v>
      </c>
      <c r="AB18" s="2">
        <f t="shared" si="12"/>
        <v>0</v>
      </c>
      <c r="AC18" s="2">
        <f t="shared" si="12"/>
        <v>0</v>
      </c>
      <c r="AD18" s="2">
        <f t="shared" si="12"/>
        <v>0</v>
      </c>
      <c r="AE18" s="2">
        <f t="shared" si="12"/>
        <v>0</v>
      </c>
      <c r="AF18" s="2">
        <f t="shared" si="12"/>
        <v>0</v>
      </c>
      <c r="AG18" s="2">
        <f t="shared" si="12"/>
        <v>0</v>
      </c>
      <c r="AH18" s="2">
        <f t="shared" si="12"/>
        <v>0</v>
      </c>
      <c r="AI18" s="2">
        <f t="shared" si="12"/>
        <v>0</v>
      </c>
      <c r="AJ18" s="2">
        <f t="shared" si="12"/>
        <v>0</v>
      </c>
      <c r="AK18" s="2">
        <f t="shared" si="12"/>
        <v>0</v>
      </c>
      <c r="AL18" s="2">
        <f t="shared" si="12"/>
        <v>0</v>
      </c>
      <c r="AM18" s="2">
        <f t="shared" si="12"/>
        <v>0</v>
      </c>
      <c r="AN18" s="2">
        <f t="shared" si="12"/>
        <v>0</v>
      </c>
      <c r="AO18" s="2">
        <f t="shared" si="12"/>
        <v>0</v>
      </c>
      <c r="AP18" s="2">
        <f t="shared" ref="AP18:BE18" si="13" xml:space="preserve"> AP$14</f>
        <v>0</v>
      </c>
      <c r="AQ18" s="2">
        <f t="shared" si="13"/>
        <v>0</v>
      </c>
      <c r="AR18" s="2">
        <f t="shared" si="13"/>
        <v>0</v>
      </c>
      <c r="AS18" s="2">
        <f t="shared" si="13"/>
        <v>0</v>
      </c>
      <c r="AT18" s="2">
        <f t="shared" si="13"/>
        <v>0</v>
      </c>
      <c r="AU18" s="2">
        <f t="shared" si="13"/>
        <v>0</v>
      </c>
      <c r="AV18" s="2">
        <f t="shared" si="13"/>
        <v>0</v>
      </c>
      <c r="AW18" s="2">
        <f t="shared" si="13"/>
        <v>0</v>
      </c>
      <c r="AX18" s="2">
        <f t="shared" si="13"/>
        <v>0</v>
      </c>
      <c r="AY18" s="2">
        <f t="shared" si="13"/>
        <v>0</v>
      </c>
      <c r="AZ18" s="2">
        <f t="shared" si="13"/>
        <v>0</v>
      </c>
      <c r="BA18" s="2">
        <f t="shared" si="13"/>
        <v>0</v>
      </c>
      <c r="BB18" s="2">
        <f t="shared" si="13"/>
        <v>0</v>
      </c>
      <c r="BC18" s="2">
        <f t="shared" si="13"/>
        <v>0</v>
      </c>
      <c r="BD18" s="2">
        <f t="shared" si="13"/>
        <v>0</v>
      </c>
      <c r="BE18" s="2">
        <f t="shared" si="13"/>
        <v>0</v>
      </c>
    </row>
    <row r="19" spans="1:57" x14ac:dyDescent="0.25">
      <c r="A19" s="50"/>
      <c r="B19" s="55"/>
      <c r="C19" s="51"/>
      <c r="D19" s="52"/>
      <c r="E19" s="27" t="s">
        <v>318</v>
      </c>
      <c r="F19" s="27"/>
      <c r="G19" s="27" t="s">
        <v>6</v>
      </c>
      <c r="H19" s="27"/>
      <c r="I19" s="136"/>
      <c r="J19" s="27">
        <f t="shared" ref="J19:BE19" si="14" xml:space="preserve"> IF(J18 = 1, $F17, DATE(YEAR(I19), MONTH(I19) + 1, DAY(1)))</f>
        <v>44197</v>
      </c>
      <c r="K19" s="27">
        <f t="shared" si="14"/>
        <v>44228</v>
      </c>
      <c r="L19" s="27">
        <f t="shared" si="14"/>
        <v>44256</v>
      </c>
      <c r="M19" s="27">
        <f t="shared" si="14"/>
        <v>44287</v>
      </c>
      <c r="N19" s="27">
        <f t="shared" si="14"/>
        <v>44317</v>
      </c>
      <c r="O19" s="27">
        <f t="shared" si="14"/>
        <v>44348</v>
      </c>
      <c r="P19" s="27">
        <f t="shared" si="14"/>
        <v>44378</v>
      </c>
      <c r="Q19" s="27">
        <f t="shared" si="14"/>
        <v>44409</v>
      </c>
      <c r="R19" s="27">
        <f t="shared" si="14"/>
        <v>44440</v>
      </c>
      <c r="S19" s="27">
        <f t="shared" si="14"/>
        <v>44470</v>
      </c>
      <c r="T19" s="27">
        <f t="shared" si="14"/>
        <v>44501</v>
      </c>
      <c r="U19" s="27">
        <f t="shared" si="14"/>
        <v>44531</v>
      </c>
      <c r="V19" s="27">
        <f t="shared" si="14"/>
        <v>44562</v>
      </c>
      <c r="W19" s="27">
        <f t="shared" si="14"/>
        <v>44593</v>
      </c>
      <c r="X19" s="27">
        <f t="shared" si="14"/>
        <v>44621</v>
      </c>
      <c r="Y19" s="27">
        <f t="shared" si="14"/>
        <v>44652</v>
      </c>
      <c r="Z19" s="27">
        <f t="shared" si="14"/>
        <v>44682</v>
      </c>
      <c r="AA19" s="27">
        <f t="shared" si="14"/>
        <v>44713</v>
      </c>
      <c r="AB19" s="27">
        <f t="shared" si="14"/>
        <v>44743</v>
      </c>
      <c r="AC19" s="27">
        <f t="shared" si="14"/>
        <v>44774</v>
      </c>
      <c r="AD19" s="27">
        <f t="shared" si="14"/>
        <v>44805</v>
      </c>
      <c r="AE19" s="27">
        <f t="shared" si="14"/>
        <v>44835</v>
      </c>
      <c r="AF19" s="27">
        <f t="shared" si="14"/>
        <v>44866</v>
      </c>
      <c r="AG19" s="27">
        <f t="shared" si="14"/>
        <v>44896</v>
      </c>
      <c r="AH19" s="27">
        <f t="shared" si="14"/>
        <v>44927</v>
      </c>
      <c r="AI19" s="27">
        <f t="shared" si="14"/>
        <v>44958</v>
      </c>
      <c r="AJ19" s="27">
        <f t="shared" si="14"/>
        <v>44986</v>
      </c>
      <c r="AK19" s="27">
        <f t="shared" si="14"/>
        <v>45017</v>
      </c>
      <c r="AL19" s="27">
        <f t="shared" si="14"/>
        <v>45047</v>
      </c>
      <c r="AM19" s="27">
        <f t="shared" si="14"/>
        <v>45078</v>
      </c>
      <c r="AN19" s="27">
        <f t="shared" si="14"/>
        <v>45108</v>
      </c>
      <c r="AO19" s="27">
        <f t="shared" si="14"/>
        <v>45139</v>
      </c>
      <c r="AP19" s="27">
        <f t="shared" si="14"/>
        <v>45170</v>
      </c>
      <c r="AQ19" s="27">
        <f t="shared" si="14"/>
        <v>45200</v>
      </c>
      <c r="AR19" s="27">
        <f t="shared" si="14"/>
        <v>45231</v>
      </c>
      <c r="AS19" s="27">
        <f t="shared" si="14"/>
        <v>45261</v>
      </c>
      <c r="AT19" s="27">
        <f t="shared" si="14"/>
        <v>45292</v>
      </c>
      <c r="AU19" s="27">
        <f t="shared" si="14"/>
        <v>45323</v>
      </c>
      <c r="AV19" s="27">
        <f t="shared" si="14"/>
        <v>45352</v>
      </c>
      <c r="AW19" s="27">
        <f t="shared" si="14"/>
        <v>45383</v>
      </c>
      <c r="AX19" s="27">
        <f t="shared" si="14"/>
        <v>45413</v>
      </c>
      <c r="AY19" s="27">
        <f t="shared" si="14"/>
        <v>45444</v>
      </c>
      <c r="AZ19" s="27">
        <f t="shared" si="14"/>
        <v>45474</v>
      </c>
      <c r="BA19" s="27">
        <f t="shared" si="14"/>
        <v>45505</v>
      </c>
      <c r="BB19" s="27">
        <f t="shared" si="14"/>
        <v>45536</v>
      </c>
      <c r="BC19" s="27">
        <f t="shared" si="14"/>
        <v>45566</v>
      </c>
      <c r="BD19" s="27">
        <f t="shared" si="14"/>
        <v>45597</v>
      </c>
      <c r="BE19" s="27">
        <f t="shared" si="14"/>
        <v>45627</v>
      </c>
    </row>
    <row r="20" spans="1:57" x14ac:dyDescent="0.25">
      <c r="B20" s="55"/>
    </row>
    <row r="21" spans="1:57" x14ac:dyDescent="0.25">
      <c r="B21" s="55" t="s">
        <v>11</v>
      </c>
    </row>
    <row r="22" spans="1:57" x14ac:dyDescent="0.25">
      <c r="A22" s="50"/>
      <c r="C22" s="51"/>
      <c r="D22" s="52"/>
      <c r="E22" s="490" t="str">
        <f t="shared" ref="E22:AJ22" si="15" xml:space="preserve"> E$19</f>
        <v>Model period beginning - m</v>
      </c>
      <c r="F22" s="490">
        <f t="shared" si="15"/>
        <v>0</v>
      </c>
      <c r="G22" s="490" t="str">
        <f t="shared" si="15"/>
        <v>date</v>
      </c>
      <c r="H22" s="490">
        <f t="shared" si="15"/>
        <v>0</v>
      </c>
      <c r="I22" s="490">
        <f t="shared" si="15"/>
        <v>0</v>
      </c>
      <c r="J22" s="490">
        <f t="shared" si="15"/>
        <v>44197</v>
      </c>
      <c r="K22" s="490">
        <f t="shared" si="15"/>
        <v>44228</v>
      </c>
      <c r="L22" s="490">
        <f t="shared" si="15"/>
        <v>44256</v>
      </c>
      <c r="M22" s="490">
        <f t="shared" si="15"/>
        <v>44287</v>
      </c>
      <c r="N22" s="490">
        <f t="shared" si="15"/>
        <v>44317</v>
      </c>
      <c r="O22" s="490">
        <f t="shared" si="15"/>
        <v>44348</v>
      </c>
      <c r="P22" s="490">
        <f t="shared" si="15"/>
        <v>44378</v>
      </c>
      <c r="Q22" s="490">
        <f t="shared" si="15"/>
        <v>44409</v>
      </c>
      <c r="R22" s="490">
        <f t="shared" si="15"/>
        <v>44440</v>
      </c>
      <c r="S22" s="490">
        <f t="shared" si="15"/>
        <v>44470</v>
      </c>
      <c r="T22" s="490">
        <f t="shared" si="15"/>
        <v>44501</v>
      </c>
      <c r="U22" s="490">
        <f t="shared" si="15"/>
        <v>44531</v>
      </c>
      <c r="V22" s="490">
        <f t="shared" si="15"/>
        <v>44562</v>
      </c>
      <c r="W22" s="490">
        <f t="shared" si="15"/>
        <v>44593</v>
      </c>
      <c r="X22" s="490">
        <f t="shared" si="15"/>
        <v>44621</v>
      </c>
      <c r="Y22" s="490">
        <f t="shared" si="15"/>
        <v>44652</v>
      </c>
      <c r="Z22" s="490">
        <f t="shared" si="15"/>
        <v>44682</v>
      </c>
      <c r="AA22" s="490">
        <f t="shared" si="15"/>
        <v>44713</v>
      </c>
      <c r="AB22" s="490">
        <f t="shared" si="15"/>
        <v>44743</v>
      </c>
      <c r="AC22" s="490">
        <f t="shared" si="15"/>
        <v>44774</v>
      </c>
      <c r="AD22" s="490">
        <f t="shared" si="15"/>
        <v>44805</v>
      </c>
      <c r="AE22" s="490">
        <f t="shared" si="15"/>
        <v>44835</v>
      </c>
      <c r="AF22" s="490">
        <f t="shared" si="15"/>
        <v>44866</v>
      </c>
      <c r="AG22" s="490">
        <f t="shared" si="15"/>
        <v>44896</v>
      </c>
      <c r="AH22" s="490">
        <f t="shared" si="15"/>
        <v>44927</v>
      </c>
      <c r="AI22" s="490">
        <f t="shared" si="15"/>
        <v>44958</v>
      </c>
      <c r="AJ22" s="490">
        <f t="shared" si="15"/>
        <v>44986</v>
      </c>
      <c r="AK22" s="490">
        <f t="shared" ref="AK22:BE22" si="16" xml:space="preserve"> AK$19</f>
        <v>45017</v>
      </c>
      <c r="AL22" s="490">
        <f t="shared" si="16"/>
        <v>45047</v>
      </c>
      <c r="AM22" s="490">
        <f t="shared" si="16"/>
        <v>45078</v>
      </c>
      <c r="AN22" s="490">
        <f t="shared" si="16"/>
        <v>45108</v>
      </c>
      <c r="AO22" s="490">
        <f t="shared" si="16"/>
        <v>45139</v>
      </c>
      <c r="AP22" s="490">
        <f t="shared" si="16"/>
        <v>45170</v>
      </c>
      <c r="AQ22" s="490">
        <f t="shared" si="16"/>
        <v>45200</v>
      </c>
      <c r="AR22" s="490">
        <f t="shared" si="16"/>
        <v>45231</v>
      </c>
      <c r="AS22" s="490">
        <f t="shared" si="16"/>
        <v>45261</v>
      </c>
      <c r="AT22" s="490">
        <f t="shared" si="16"/>
        <v>45292</v>
      </c>
      <c r="AU22" s="490">
        <f t="shared" si="16"/>
        <v>45323</v>
      </c>
      <c r="AV22" s="490">
        <f t="shared" si="16"/>
        <v>45352</v>
      </c>
      <c r="AW22" s="490">
        <f t="shared" si="16"/>
        <v>45383</v>
      </c>
      <c r="AX22" s="490">
        <f t="shared" si="16"/>
        <v>45413</v>
      </c>
      <c r="AY22" s="490">
        <f t="shared" si="16"/>
        <v>45444</v>
      </c>
      <c r="AZ22" s="490">
        <f t="shared" si="16"/>
        <v>45474</v>
      </c>
      <c r="BA22" s="490">
        <f t="shared" si="16"/>
        <v>45505</v>
      </c>
      <c r="BB22" s="490">
        <f t="shared" si="16"/>
        <v>45536</v>
      </c>
      <c r="BC22" s="490">
        <f t="shared" si="16"/>
        <v>45566</v>
      </c>
      <c r="BD22" s="490">
        <f t="shared" si="16"/>
        <v>45597</v>
      </c>
      <c r="BE22" s="490">
        <f t="shared" si="16"/>
        <v>45627</v>
      </c>
    </row>
    <row r="23" spans="1:57" s="193" customFormat="1" x14ac:dyDescent="0.25">
      <c r="A23" s="129"/>
      <c r="B23" s="142"/>
      <c r="C23" s="130"/>
      <c r="D23" s="198"/>
      <c r="E23" s="140" t="s">
        <v>319</v>
      </c>
      <c r="F23" s="140"/>
      <c r="G23" s="140" t="s">
        <v>6</v>
      </c>
      <c r="H23" s="140"/>
      <c r="I23" s="140"/>
      <c r="J23" s="140">
        <f t="shared" ref="J23:AO23" si="17" xml:space="preserve"> DATE(YEAR(J22), MONTH(J22) +1, DAY(J22) -1)</f>
        <v>44227</v>
      </c>
      <c r="K23" s="140">
        <f t="shared" si="17"/>
        <v>44255</v>
      </c>
      <c r="L23" s="140">
        <f t="shared" si="17"/>
        <v>44286</v>
      </c>
      <c r="M23" s="140">
        <f t="shared" si="17"/>
        <v>44316</v>
      </c>
      <c r="N23" s="140">
        <f t="shared" si="17"/>
        <v>44347</v>
      </c>
      <c r="O23" s="140">
        <f t="shared" si="17"/>
        <v>44377</v>
      </c>
      <c r="P23" s="140">
        <f t="shared" si="17"/>
        <v>44408</v>
      </c>
      <c r="Q23" s="140">
        <f t="shared" si="17"/>
        <v>44439</v>
      </c>
      <c r="R23" s="140">
        <f t="shared" si="17"/>
        <v>44469</v>
      </c>
      <c r="S23" s="140">
        <f t="shared" si="17"/>
        <v>44500</v>
      </c>
      <c r="T23" s="140">
        <f t="shared" si="17"/>
        <v>44530</v>
      </c>
      <c r="U23" s="140">
        <f t="shared" si="17"/>
        <v>44561</v>
      </c>
      <c r="V23" s="140">
        <f t="shared" si="17"/>
        <v>44592</v>
      </c>
      <c r="W23" s="140">
        <f t="shared" si="17"/>
        <v>44620</v>
      </c>
      <c r="X23" s="140">
        <f t="shared" si="17"/>
        <v>44651</v>
      </c>
      <c r="Y23" s="140">
        <f t="shared" si="17"/>
        <v>44681</v>
      </c>
      <c r="Z23" s="140">
        <f t="shared" si="17"/>
        <v>44712</v>
      </c>
      <c r="AA23" s="140">
        <f t="shared" si="17"/>
        <v>44742</v>
      </c>
      <c r="AB23" s="140">
        <f t="shared" si="17"/>
        <v>44773</v>
      </c>
      <c r="AC23" s="140">
        <f t="shared" si="17"/>
        <v>44804</v>
      </c>
      <c r="AD23" s="140">
        <f t="shared" si="17"/>
        <v>44834</v>
      </c>
      <c r="AE23" s="140">
        <f t="shared" si="17"/>
        <v>44865</v>
      </c>
      <c r="AF23" s="140">
        <f t="shared" si="17"/>
        <v>44895</v>
      </c>
      <c r="AG23" s="140">
        <f t="shared" si="17"/>
        <v>44926</v>
      </c>
      <c r="AH23" s="140">
        <f t="shared" si="17"/>
        <v>44957</v>
      </c>
      <c r="AI23" s="140">
        <f t="shared" si="17"/>
        <v>44985</v>
      </c>
      <c r="AJ23" s="140">
        <f t="shared" si="17"/>
        <v>45016</v>
      </c>
      <c r="AK23" s="140">
        <f t="shared" si="17"/>
        <v>45046</v>
      </c>
      <c r="AL23" s="140">
        <f t="shared" si="17"/>
        <v>45077</v>
      </c>
      <c r="AM23" s="140">
        <f t="shared" si="17"/>
        <v>45107</v>
      </c>
      <c r="AN23" s="140">
        <f t="shared" si="17"/>
        <v>45138</v>
      </c>
      <c r="AO23" s="140">
        <f t="shared" si="17"/>
        <v>45169</v>
      </c>
      <c r="AP23" s="140">
        <f t="shared" ref="AP23:BE23" si="18" xml:space="preserve"> DATE(YEAR(AP22), MONTH(AP22) +1, DAY(AP22) -1)</f>
        <v>45199</v>
      </c>
      <c r="AQ23" s="140">
        <f t="shared" si="18"/>
        <v>45230</v>
      </c>
      <c r="AR23" s="140">
        <f t="shared" si="18"/>
        <v>45260</v>
      </c>
      <c r="AS23" s="140">
        <f t="shared" si="18"/>
        <v>45291</v>
      </c>
      <c r="AT23" s="140">
        <f t="shared" si="18"/>
        <v>45322</v>
      </c>
      <c r="AU23" s="140">
        <f t="shared" si="18"/>
        <v>45351</v>
      </c>
      <c r="AV23" s="140">
        <f t="shared" si="18"/>
        <v>45382</v>
      </c>
      <c r="AW23" s="140">
        <f t="shared" si="18"/>
        <v>45412</v>
      </c>
      <c r="AX23" s="140">
        <f t="shared" si="18"/>
        <v>45443</v>
      </c>
      <c r="AY23" s="140">
        <f t="shared" si="18"/>
        <v>45473</v>
      </c>
      <c r="AZ23" s="140">
        <f t="shared" si="18"/>
        <v>45504</v>
      </c>
      <c r="BA23" s="140">
        <f t="shared" si="18"/>
        <v>45535</v>
      </c>
      <c r="BB23" s="140">
        <f t="shared" si="18"/>
        <v>45565</v>
      </c>
      <c r="BC23" s="140">
        <f t="shared" si="18"/>
        <v>45596</v>
      </c>
      <c r="BD23" s="140">
        <f t="shared" si="18"/>
        <v>45626</v>
      </c>
      <c r="BE23" s="140">
        <f t="shared" si="18"/>
        <v>45657</v>
      </c>
    </row>
    <row r="25" spans="1:57" x14ac:dyDescent="0.25">
      <c r="E25" s="405" t="str">
        <f xml:space="preserve"> InpC!E$15</f>
        <v>Financial year end month number</v>
      </c>
      <c r="F25" s="405">
        <f xml:space="preserve"> InpC!F$15</f>
        <v>12</v>
      </c>
      <c r="G25" s="405" t="str">
        <f xml:space="preserve"> InpC!G$15</f>
        <v>month #</v>
      </c>
      <c r="H25" s="9"/>
      <c r="J25" s="9"/>
    </row>
    <row r="26" spans="1:57" x14ac:dyDescent="0.25">
      <c r="E26" s="490" t="str">
        <f t="shared" ref="E26:AJ26" si="19" xml:space="preserve"> E$23</f>
        <v>Model period ending - m</v>
      </c>
      <c r="F26" s="490">
        <f t="shared" si="19"/>
        <v>0</v>
      </c>
      <c r="G26" s="490" t="str">
        <f t="shared" si="19"/>
        <v>date</v>
      </c>
      <c r="H26" s="490">
        <f t="shared" si="19"/>
        <v>0</v>
      </c>
      <c r="I26" s="490">
        <f t="shared" si="19"/>
        <v>0</v>
      </c>
      <c r="J26" s="490">
        <f t="shared" si="19"/>
        <v>44227</v>
      </c>
      <c r="K26" s="490">
        <f t="shared" si="19"/>
        <v>44255</v>
      </c>
      <c r="L26" s="490">
        <f t="shared" si="19"/>
        <v>44286</v>
      </c>
      <c r="M26" s="490">
        <f t="shared" si="19"/>
        <v>44316</v>
      </c>
      <c r="N26" s="490">
        <f t="shared" si="19"/>
        <v>44347</v>
      </c>
      <c r="O26" s="490">
        <f t="shared" si="19"/>
        <v>44377</v>
      </c>
      <c r="P26" s="490">
        <f t="shared" si="19"/>
        <v>44408</v>
      </c>
      <c r="Q26" s="490">
        <f t="shared" si="19"/>
        <v>44439</v>
      </c>
      <c r="R26" s="490">
        <f t="shared" si="19"/>
        <v>44469</v>
      </c>
      <c r="S26" s="490">
        <f t="shared" si="19"/>
        <v>44500</v>
      </c>
      <c r="T26" s="490">
        <f t="shared" si="19"/>
        <v>44530</v>
      </c>
      <c r="U26" s="490">
        <f t="shared" si="19"/>
        <v>44561</v>
      </c>
      <c r="V26" s="490">
        <f t="shared" si="19"/>
        <v>44592</v>
      </c>
      <c r="W26" s="490">
        <f t="shared" si="19"/>
        <v>44620</v>
      </c>
      <c r="X26" s="490">
        <f t="shared" si="19"/>
        <v>44651</v>
      </c>
      <c r="Y26" s="490">
        <f t="shared" si="19"/>
        <v>44681</v>
      </c>
      <c r="Z26" s="490">
        <f t="shared" si="19"/>
        <v>44712</v>
      </c>
      <c r="AA26" s="490">
        <f t="shared" si="19"/>
        <v>44742</v>
      </c>
      <c r="AB26" s="490">
        <f t="shared" si="19"/>
        <v>44773</v>
      </c>
      <c r="AC26" s="490">
        <f t="shared" si="19"/>
        <v>44804</v>
      </c>
      <c r="AD26" s="490">
        <f t="shared" si="19"/>
        <v>44834</v>
      </c>
      <c r="AE26" s="490">
        <f t="shared" si="19"/>
        <v>44865</v>
      </c>
      <c r="AF26" s="490">
        <f t="shared" si="19"/>
        <v>44895</v>
      </c>
      <c r="AG26" s="490">
        <f t="shared" si="19"/>
        <v>44926</v>
      </c>
      <c r="AH26" s="490">
        <f t="shared" si="19"/>
        <v>44957</v>
      </c>
      <c r="AI26" s="490">
        <f t="shared" si="19"/>
        <v>44985</v>
      </c>
      <c r="AJ26" s="490">
        <f t="shared" si="19"/>
        <v>45016</v>
      </c>
      <c r="AK26" s="490">
        <f t="shared" ref="AK26:BE26" si="20" xml:space="preserve"> AK$23</f>
        <v>45046</v>
      </c>
      <c r="AL26" s="490">
        <f t="shared" si="20"/>
        <v>45077</v>
      </c>
      <c r="AM26" s="490">
        <f t="shared" si="20"/>
        <v>45107</v>
      </c>
      <c r="AN26" s="490">
        <f t="shared" si="20"/>
        <v>45138</v>
      </c>
      <c r="AO26" s="490">
        <f t="shared" si="20"/>
        <v>45169</v>
      </c>
      <c r="AP26" s="490">
        <f t="shared" si="20"/>
        <v>45199</v>
      </c>
      <c r="AQ26" s="490">
        <f t="shared" si="20"/>
        <v>45230</v>
      </c>
      <c r="AR26" s="490">
        <f t="shared" si="20"/>
        <v>45260</v>
      </c>
      <c r="AS26" s="490">
        <f t="shared" si="20"/>
        <v>45291</v>
      </c>
      <c r="AT26" s="490">
        <f t="shared" si="20"/>
        <v>45322</v>
      </c>
      <c r="AU26" s="490">
        <f t="shared" si="20"/>
        <v>45351</v>
      </c>
      <c r="AV26" s="490">
        <f t="shared" si="20"/>
        <v>45382</v>
      </c>
      <c r="AW26" s="490">
        <f t="shared" si="20"/>
        <v>45412</v>
      </c>
      <c r="AX26" s="490">
        <f t="shared" si="20"/>
        <v>45443</v>
      </c>
      <c r="AY26" s="490">
        <f t="shared" si="20"/>
        <v>45473</v>
      </c>
      <c r="AZ26" s="490">
        <f t="shared" si="20"/>
        <v>45504</v>
      </c>
      <c r="BA26" s="490">
        <f t="shared" si="20"/>
        <v>45535</v>
      </c>
      <c r="BB26" s="490">
        <f t="shared" si="20"/>
        <v>45565</v>
      </c>
      <c r="BC26" s="490">
        <f t="shared" si="20"/>
        <v>45596</v>
      </c>
      <c r="BD26" s="490">
        <f t="shared" si="20"/>
        <v>45626</v>
      </c>
      <c r="BE26" s="490">
        <f t="shared" si="20"/>
        <v>45657</v>
      </c>
    </row>
    <row r="27" spans="1:57" x14ac:dyDescent="0.25">
      <c r="E27" s="9" t="s">
        <v>342</v>
      </c>
      <c r="F27" s="9"/>
      <c r="G27" s="9" t="s">
        <v>5</v>
      </c>
      <c r="H27" s="9">
        <f xml:space="preserve"> SUM(J27:BE27)</f>
        <v>4</v>
      </c>
      <c r="J27" s="9">
        <f t="shared" ref="J27:BE27" si="21" xml:space="preserve"> IF( MONTH(J26) = $F25, 1, 0)</f>
        <v>0</v>
      </c>
      <c r="K27" s="9">
        <f t="shared" si="21"/>
        <v>0</v>
      </c>
      <c r="L27" s="9">
        <f t="shared" si="21"/>
        <v>0</v>
      </c>
      <c r="M27" s="9">
        <f t="shared" si="21"/>
        <v>0</v>
      </c>
      <c r="N27" s="9">
        <f t="shared" si="21"/>
        <v>0</v>
      </c>
      <c r="O27" s="9">
        <f t="shared" si="21"/>
        <v>0</v>
      </c>
      <c r="P27" s="9">
        <f t="shared" si="21"/>
        <v>0</v>
      </c>
      <c r="Q27" s="9">
        <f t="shared" si="21"/>
        <v>0</v>
      </c>
      <c r="R27" s="9">
        <f t="shared" si="21"/>
        <v>0</v>
      </c>
      <c r="S27" s="9">
        <f t="shared" si="21"/>
        <v>0</v>
      </c>
      <c r="T27" s="9">
        <f t="shared" si="21"/>
        <v>0</v>
      </c>
      <c r="U27" s="9">
        <f t="shared" si="21"/>
        <v>1</v>
      </c>
      <c r="V27" s="9">
        <f t="shared" si="21"/>
        <v>0</v>
      </c>
      <c r="W27" s="9">
        <f t="shared" si="21"/>
        <v>0</v>
      </c>
      <c r="X27" s="9">
        <f t="shared" si="21"/>
        <v>0</v>
      </c>
      <c r="Y27" s="9">
        <f t="shared" si="21"/>
        <v>0</v>
      </c>
      <c r="Z27" s="9">
        <f t="shared" si="21"/>
        <v>0</v>
      </c>
      <c r="AA27" s="9">
        <f t="shared" si="21"/>
        <v>0</v>
      </c>
      <c r="AB27" s="9">
        <f t="shared" si="21"/>
        <v>0</v>
      </c>
      <c r="AC27" s="9">
        <f t="shared" si="21"/>
        <v>0</v>
      </c>
      <c r="AD27" s="9">
        <f t="shared" si="21"/>
        <v>0</v>
      </c>
      <c r="AE27" s="9">
        <f t="shared" si="21"/>
        <v>0</v>
      </c>
      <c r="AF27" s="9">
        <f t="shared" si="21"/>
        <v>0</v>
      </c>
      <c r="AG27" s="9">
        <f t="shared" si="21"/>
        <v>1</v>
      </c>
      <c r="AH27" s="9">
        <f t="shared" si="21"/>
        <v>0</v>
      </c>
      <c r="AI27" s="9">
        <f t="shared" si="21"/>
        <v>0</v>
      </c>
      <c r="AJ27" s="9">
        <f t="shared" si="21"/>
        <v>0</v>
      </c>
      <c r="AK27" s="9">
        <f t="shared" si="21"/>
        <v>0</v>
      </c>
      <c r="AL27" s="9">
        <f t="shared" si="21"/>
        <v>0</v>
      </c>
      <c r="AM27" s="9">
        <f t="shared" si="21"/>
        <v>0</v>
      </c>
      <c r="AN27" s="9">
        <f t="shared" si="21"/>
        <v>0</v>
      </c>
      <c r="AO27" s="9">
        <f t="shared" si="21"/>
        <v>0</v>
      </c>
      <c r="AP27" s="9">
        <f t="shared" si="21"/>
        <v>0</v>
      </c>
      <c r="AQ27" s="9">
        <f t="shared" si="21"/>
        <v>0</v>
      </c>
      <c r="AR27" s="9">
        <f t="shared" si="21"/>
        <v>0</v>
      </c>
      <c r="AS27" s="9">
        <f t="shared" si="21"/>
        <v>1</v>
      </c>
      <c r="AT27" s="9">
        <f t="shared" si="21"/>
        <v>0</v>
      </c>
      <c r="AU27" s="9">
        <f t="shared" si="21"/>
        <v>0</v>
      </c>
      <c r="AV27" s="9">
        <f t="shared" si="21"/>
        <v>0</v>
      </c>
      <c r="AW27" s="9">
        <f t="shared" si="21"/>
        <v>0</v>
      </c>
      <c r="AX27" s="9">
        <f t="shared" si="21"/>
        <v>0</v>
      </c>
      <c r="AY27" s="9">
        <f t="shared" si="21"/>
        <v>0</v>
      </c>
      <c r="AZ27" s="9">
        <f t="shared" si="21"/>
        <v>0</v>
      </c>
      <c r="BA27" s="9">
        <f t="shared" si="21"/>
        <v>0</v>
      </c>
      <c r="BB27" s="9">
        <f t="shared" si="21"/>
        <v>0</v>
      </c>
      <c r="BC27" s="9">
        <f t="shared" si="21"/>
        <v>0</v>
      </c>
      <c r="BD27" s="9">
        <f t="shared" si="21"/>
        <v>0</v>
      </c>
      <c r="BE27" s="9">
        <f t="shared" si="21"/>
        <v>1</v>
      </c>
    </row>
    <row r="28" spans="1:57" x14ac:dyDescent="0.25">
      <c r="E28" s="9"/>
      <c r="F28" s="9"/>
      <c r="G28" s="9"/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</row>
    <row r="29" spans="1:57" x14ac:dyDescent="0.25">
      <c r="E29" s="209" t="str">
        <f xml:space="preserve"> InpC!E$14</f>
        <v>Financial year end date of first model period</v>
      </c>
      <c r="F29" s="209">
        <f xml:space="preserve"> InpC!F$14</f>
        <v>44561</v>
      </c>
      <c r="G29" s="209" t="str">
        <f xml:space="preserve"> InpC!G$14</f>
        <v>date</v>
      </c>
      <c r="H29" s="70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</row>
    <row r="30" spans="1:57" x14ac:dyDescent="0.25">
      <c r="E30" s="12" t="str">
        <f t="shared" ref="E30:AJ30" si="22" xml:space="preserve"> E$14</f>
        <v>First model column flag - m</v>
      </c>
      <c r="F30" s="12">
        <f t="shared" si="22"/>
        <v>0</v>
      </c>
      <c r="G30" s="12" t="str">
        <f t="shared" si="22"/>
        <v>flag</v>
      </c>
      <c r="H30" s="12">
        <f t="shared" si="22"/>
        <v>1</v>
      </c>
      <c r="I30" s="12">
        <f t="shared" si="22"/>
        <v>0</v>
      </c>
      <c r="J30" s="12">
        <f t="shared" si="22"/>
        <v>1</v>
      </c>
      <c r="K30" s="12">
        <f t="shared" si="22"/>
        <v>0</v>
      </c>
      <c r="L30" s="12">
        <f t="shared" si="22"/>
        <v>0</v>
      </c>
      <c r="M30" s="12">
        <f t="shared" si="22"/>
        <v>0</v>
      </c>
      <c r="N30" s="12">
        <f t="shared" si="22"/>
        <v>0</v>
      </c>
      <c r="O30" s="12">
        <f t="shared" si="22"/>
        <v>0</v>
      </c>
      <c r="P30" s="12">
        <f t="shared" si="22"/>
        <v>0</v>
      </c>
      <c r="Q30" s="12">
        <f t="shared" si="22"/>
        <v>0</v>
      </c>
      <c r="R30" s="12">
        <f t="shared" si="22"/>
        <v>0</v>
      </c>
      <c r="S30" s="12">
        <f t="shared" si="22"/>
        <v>0</v>
      </c>
      <c r="T30" s="12">
        <f t="shared" si="22"/>
        <v>0</v>
      </c>
      <c r="U30" s="12">
        <f t="shared" si="22"/>
        <v>0</v>
      </c>
      <c r="V30" s="12">
        <f t="shared" si="22"/>
        <v>0</v>
      </c>
      <c r="W30" s="12">
        <f t="shared" si="22"/>
        <v>0</v>
      </c>
      <c r="X30" s="12">
        <f t="shared" si="22"/>
        <v>0</v>
      </c>
      <c r="Y30" s="12">
        <f t="shared" si="22"/>
        <v>0</v>
      </c>
      <c r="Z30" s="12">
        <f t="shared" si="22"/>
        <v>0</v>
      </c>
      <c r="AA30" s="12">
        <f t="shared" si="22"/>
        <v>0</v>
      </c>
      <c r="AB30" s="12">
        <f t="shared" si="22"/>
        <v>0</v>
      </c>
      <c r="AC30" s="12">
        <f t="shared" si="22"/>
        <v>0</v>
      </c>
      <c r="AD30" s="12">
        <f t="shared" si="22"/>
        <v>0</v>
      </c>
      <c r="AE30" s="12">
        <f t="shared" si="22"/>
        <v>0</v>
      </c>
      <c r="AF30" s="12">
        <f t="shared" si="22"/>
        <v>0</v>
      </c>
      <c r="AG30" s="12">
        <f t="shared" si="22"/>
        <v>0</v>
      </c>
      <c r="AH30" s="12">
        <f t="shared" si="22"/>
        <v>0</v>
      </c>
      <c r="AI30" s="12">
        <f t="shared" si="22"/>
        <v>0</v>
      </c>
      <c r="AJ30" s="12">
        <f t="shared" si="22"/>
        <v>0</v>
      </c>
      <c r="AK30" s="12">
        <f t="shared" ref="AK30:BE30" si="23" xml:space="preserve"> AK$14</f>
        <v>0</v>
      </c>
      <c r="AL30" s="12">
        <f t="shared" si="23"/>
        <v>0</v>
      </c>
      <c r="AM30" s="12">
        <f t="shared" si="23"/>
        <v>0</v>
      </c>
      <c r="AN30" s="12">
        <f t="shared" si="23"/>
        <v>0</v>
      </c>
      <c r="AO30" s="12">
        <f t="shared" si="23"/>
        <v>0</v>
      </c>
      <c r="AP30" s="12">
        <f t="shared" si="23"/>
        <v>0</v>
      </c>
      <c r="AQ30" s="12">
        <f t="shared" si="23"/>
        <v>0</v>
      </c>
      <c r="AR30" s="12">
        <f t="shared" si="23"/>
        <v>0</v>
      </c>
      <c r="AS30" s="12">
        <f t="shared" si="23"/>
        <v>0</v>
      </c>
      <c r="AT30" s="12">
        <f t="shared" si="23"/>
        <v>0</v>
      </c>
      <c r="AU30" s="12">
        <f t="shared" si="23"/>
        <v>0</v>
      </c>
      <c r="AV30" s="12">
        <f t="shared" si="23"/>
        <v>0</v>
      </c>
      <c r="AW30" s="12">
        <f t="shared" si="23"/>
        <v>0</v>
      </c>
      <c r="AX30" s="12">
        <f t="shared" si="23"/>
        <v>0</v>
      </c>
      <c r="AY30" s="12">
        <f t="shared" si="23"/>
        <v>0</v>
      </c>
      <c r="AZ30" s="12">
        <f t="shared" si="23"/>
        <v>0</v>
      </c>
      <c r="BA30" s="12">
        <f t="shared" si="23"/>
        <v>0</v>
      </c>
      <c r="BB30" s="12">
        <f t="shared" si="23"/>
        <v>0</v>
      </c>
      <c r="BC30" s="12">
        <f t="shared" si="23"/>
        <v>0</v>
      </c>
      <c r="BD30" s="12">
        <f t="shared" si="23"/>
        <v>0</v>
      </c>
      <c r="BE30" s="12">
        <f t="shared" si="23"/>
        <v>0</v>
      </c>
    </row>
    <row r="31" spans="1:57" x14ac:dyDescent="0.25">
      <c r="E31" s="12" t="str">
        <f t="shared" ref="E31:AJ31" si="24" xml:space="preserve"> E$27</f>
        <v>End of financial year flag - m</v>
      </c>
      <c r="F31" s="12">
        <f t="shared" si="24"/>
        <v>0</v>
      </c>
      <c r="G31" s="12" t="str">
        <f t="shared" si="24"/>
        <v>flag</v>
      </c>
      <c r="H31" s="12">
        <f t="shared" si="24"/>
        <v>4</v>
      </c>
      <c r="I31" s="12">
        <f t="shared" si="24"/>
        <v>0</v>
      </c>
      <c r="J31" s="12">
        <f t="shared" si="24"/>
        <v>0</v>
      </c>
      <c r="K31" s="12">
        <f t="shared" si="24"/>
        <v>0</v>
      </c>
      <c r="L31" s="12">
        <f t="shared" si="24"/>
        <v>0</v>
      </c>
      <c r="M31" s="12">
        <f t="shared" si="24"/>
        <v>0</v>
      </c>
      <c r="N31" s="12">
        <f t="shared" si="24"/>
        <v>0</v>
      </c>
      <c r="O31" s="12">
        <f t="shared" si="24"/>
        <v>0</v>
      </c>
      <c r="P31" s="12">
        <f t="shared" si="24"/>
        <v>0</v>
      </c>
      <c r="Q31" s="12">
        <f t="shared" si="24"/>
        <v>0</v>
      </c>
      <c r="R31" s="12">
        <f t="shared" si="24"/>
        <v>0</v>
      </c>
      <c r="S31" s="12">
        <f t="shared" si="24"/>
        <v>0</v>
      </c>
      <c r="T31" s="12">
        <f t="shared" si="24"/>
        <v>0</v>
      </c>
      <c r="U31" s="12">
        <f t="shared" si="24"/>
        <v>1</v>
      </c>
      <c r="V31" s="12">
        <f t="shared" si="24"/>
        <v>0</v>
      </c>
      <c r="W31" s="12">
        <f t="shared" si="24"/>
        <v>0</v>
      </c>
      <c r="X31" s="12">
        <f t="shared" si="24"/>
        <v>0</v>
      </c>
      <c r="Y31" s="12">
        <f t="shared" si="24"/>
        <v>0</v>
      </c>
      <c r="Z31" s="12">
        <f t="shared" si="24"/>
        <v>0</v>
      </c>
      <c r="AA31" s="12">
        <f t="shared" si="24"/>
        <v>0</v>
      </c>
      <c r="AB31" s="12">
        <f t="shared" si="24"/>
        <v>0</v>
      </c>
      <c r="AC31" s="12">
        <f t="shared" si="24"/>
        <v>0</v>
      </c>
      <c r="AD31" s="12">
        <f t="shared" si="24"/>
        <v>0</v>
      </c>
      <c r="AE31" s="12">
        <f t="shared" si="24"/>
        <v>0</v>
      </c>
      <c r="AF31" s="12">
        <f t="shared" si="24"/>
        <v>0</v>
      </c>
      <c r="AG31" s="12">
        <f t="shared" si="24"/>
        <v>1</v>
      </c>
      <c r="AH31" s="12">
        <f t="shared" si="24"/>
        <v>0</v>
      </c>
      <c r="AI31" s="12">
        <f t="shared" si="24"/>
        <v>0</v>
      </c>
      <c r="AJ31" s="12">
        <f t="shared" si="24"/>
        <v>0</v>
      </c>
      <c r="AK31" s="12">
        <f t="shared" ref="AK31:BE31" si="25" xml:space="preserve"> AK$27</f>
        <v>0</v>
      </c>
      <c r="AL31" s="12">
        <f t="shared" si="25"/>
        <v>0</v>
      </c>
      <c r="AM31" s="12">
        <f t="shared" si="25"/>
        <v>0</v>
      </c>
      <c r="AN31" s="12">
        <f t="shared" si="25"/>
        <v>0</v>
      </c>
      <c r="AO31" s="12">
        <f t="shared" si="25"/>
        <v>0</v>
      </c>
      <c r="AP31" s="12">
        <f t="shared" si="25"/>
        <v>0</v>
      </c>
      <c r="AQ31" s="12">
        <f t="shared" si="25"/>
        <v>0</v>
      </c>
      <c r="AR31" s="12">
        <f t="shared" si="25"/>
        <v>0</v>
      </c>
      <c r="AS31" s="12">
        <f t="shared" si="25"/>
        <v>1</v>
      </c>
      <c r="AT31" s="12">
        <f t="shared" si="25"/>
        <v>0</v>
      </c>
      <c r="AU31" s="12">
        <f t="shared" si="25"/>
        <v>0</v>
      </c>
      <c r="AV31" s="12">
        <f t="shared" si="25"/>
        <v>0</v>
      </c>
      <c r="AW31" s="12">
        <f t="shared" si="25"/>
        <v>0</v>
      </c>
      <c r="AX31" s="12">
        <f t="shared" si="25"/>
        <v>0</v>
      </c>
      <c r="AY31" s="12">
        <f t="shared" si="25"/>
        <v>0</v>
      </c>
      <c r="AZ31" s="12">
        <f t="shared" si="25"/>
        <v>0</v>
      </c>
      <c r="BA31" s="12">
        <f t="shared" si="25"/>
        <v>0</v>
      </c>
      <c r="BB31" s="12">
        <f t="shared" si="25"/>
        <v>0</v>
      </c>
      <c r="BC31" s="12">
        <f t="shared" si="25"/>
        <v>0</v>
      </c>
      <c r="BD31" s="12">
        <f t="shared" si="25"/>
        <v>0</v>
      </c>
      <c r="BE31" s="12">
        <f t="shared" si="25"/>
        <v>1</v>
      </c>
    </row>
    <row r="32" spans="1:57" x14ac:dyDescent="0.25">
      <c r="E32" s="9" t="s">
        <v>340</v>
      </c>
      <c r="F32" s="9"/>
      <c r="G32" s="9" t="s">
        <v>6</v>
      </c>
      <c r="H32" s="9"/>
      <c r="J32" s="138">
        <f t="shared" ref="J32:BE32" si="26" xml:space="preserve"> IF( J30 = 1, $F29, IF( I31 = 1, EOMONTH(I32, 12), I32))</f>
        <v>44561</v>
      </c>
      <c r="K32" s="138">
        <f t="shared" si="26"/>
        <v>44561</v>
      </c>
      <c r="L32" s="138">
        <f t="shared" si="26"/>
        <v>44561</v>
      </c>
      <c r="M32" s="138">
        <f t="shared" si="26"/>
        <v>44561</v>
      </c>
      <c r="N32" s="138">
        <f t="shared" si="26"/>
        <v>44561</v>
      </c>
      <c r="O32" s="138">
        <f t="shared" si="26"/>
        <v>44561</v>
      </c>
      <c r="P32" s="138">
        <f t="shared" si="26"/>
        <v>44561</v>
      </c>
      <c r="Q32" s="138">
        <f t="shared" si="26"/>
        <v>44561</v>
      </c>
      <c r="R32" s="138">
        <f t="shared" si="26"/>
        <v>44561</v>
      </c>
      <c r="S32" s="138">
        <f t="shared" si="26"/>
        <v>44561</v>
      </c>
      <c r="T32" s="138">
        <f t="shared" si="26"/>
        <v>44561</v>
      </c>
      <c r="U32" s="138">
        <f t="shared" si="26"/>
        <v>44561</v>
      </c>
      <c r="V32" s="138">
        <f t="shared" si="26"/>
        <v>44926</v>
      </c>
      <c r="W32" s="138">
        <f t="shared" si="26"/>
        <v>44926</v>
      </c>
      <c r="X32" s="138">
        <f t="shared" si="26"/>
        <v>44926</v>
      </c>
      <c r="Y32" s="138">
        <f t="shared" si="26"/>
        <v>44926</v>
      </c>
      <c r="Z32" s="138">
        <f t="shared" si="26"/>
        <v>44926</v>
      </c>
      <c r="AA32" s="138">
        <f t="shared" si="26"/>
        <v>44926</v>
      </c>
      <c r="AB32" s="138">
        <f t="shared" si="26"/>
        <v>44926</v>
      </c>
      <c r="AC32" s="138">
        <f t="shared" si="26"/>
        <v>44926</v>
      </c>
      <c r="AD32" s="138">
        <f t="shared" si="26"/>
        <v>44926</v>
      </c>
      <c r="AE32" s="138">
        <f t="shared" si="26"/>
        <v>44926</v>
      </c>
      <c r="AF32" s="138">
        <f t="shared" si="26"/>
        <v>44926</v>
      </c>
      <c r="AG32" s="138">
        <f t="shared" si="26"/>
        <v>44926</v>
      </c>
      <c r="AH32" s="138">
        <f t="shared" si="26"/>
        <v>45291</v>
      </c>
      <c r="AI32" s="138">
        <f t="shared" si="26"/>
        <v>45291</v>
      </c>
      <c r="AJ32" s="138">
        <f t="shared" si="26"/>
        <v>45291</v>
      </c>
      <c r="AK32" s="138">
        <f t="shared" si="26"/>
        <v>45291</v>
      </c>
      <c r="AL32" s="138">
        <f t="shared" si="26"/>
        <v>45291</v>
      </c>
      <c r="AM32" s="138">
        <f t="shared" si="26"/>
        <v>45291</v>
      </c>
      <c r="AN32" s="138">
        <f t="shared" si="26"/>
        <v>45291</v>
      </c>
      <c r="AO32" s="138">
        <f t="shared" si="26"/>
        <v>45291</v>
      </c>
      <c r="AP32" s="138">
        <f t="shared" si="26"/>
        <v>45291</v>
      </c>
      <c r="AQ32" s="138">
        <f t="shared" si="26"/>
        <v>45291</v>
      </c>
      <c r="AR32" s="138">
        <f t="shared" si="26"/>
        <v>45291</v>
      </c>
      <c r="AS32" s="138">
        <f t="shared" si="26"/>
        <v>45291</v>
      </c>
      <c r="AT32" s="138">
        <f t="shared" si="26"/>
        <v>45657</v>
      </c>
      <c r="AU32" s="138">
        <f t="shared" si="26"/>
        <v>45657</v>
      </c>
      <c r="AV32" s="138">
        <f t="shared" si="26"/>
        <v>45657</v>
      </c>
      <c r="AW32" s="138">
        <f t="shared" si="26"/>
        <v>45657</v>
      </c>
      <c r="AX32" s="138">
        <f t="shared" si="26"/>
        <v>45657</v>
      </c>
      <c r="AY32" s="138">
        <f t="shared" si="26"/>
        <v>45657</v>
      </c>
      <c r="AZ32" s="138">
        <f t="shared" si="26"/>
        <v>45657</v>
      </c>
      <c r="BA32" s="138">
        <f t="shared" si="26"/>
        <v>45657</v>
      </c>
      <c r="BB32" s="138">
        <f t="shared" si="26"/>
        <v>45657</v>
      </c>
      <c r="BC32" s="138">
        <f t="shared" si="26"/>
        <v>45657</v>
      </c>
      <c r="BD32" s="138">
        <f t="shared" si="26"/>
        <v>45657</v>
      </c>
      <c r="BE32" s="138">
        <f t="shared" si="26"/>
        <v>45657</v>
      </c>
    </row>
    <row r="33" spans="1:57" x14ac:dyDescent="0.25">
      <c r="E33" s="9"/>
      <c r="F33" s="9"/>
      <c r="G33" s="9"/>
      <c r="H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</row>
    <row r="34" spans="1:57" s="509" customFormat="1" x14ac:dyDescent="0.25">
      <c r="A34" s="55"/>
      <c r="B34" s="55"/>
      <c r="C34" s="58"/>
      <c r="D34" s="70"/>
      <c r="E34" s="26" t="str">
        <f t="shared" ref="E34:AJ34" si="27" xml:space="preserve"> E$32</f>
        <v>Financial year end applicable to period</v>
      </c>
      <c r="F34" s="26">
        <f t="shared" si="27"/>
        <v>0</v>
      </c>
      <c r="G34" s="26" t="str">
        <f t="shared" si="27"/>
        <v>date</v>
      </c>
      <c r="H34" s="26">
        <f t="shared" si="27"/>
        <v>0</v>
      </c>
      <c r="I34" s="26">
        <f t="shared" si="27"/>
        <v>0</v>
      </c>
      <c r="J34" s="26">
        <f t="shared" si="27"/>
        <v>44561</v>
      </c>
      <c r="K34" s="26">
        <f t="shared" si="27"/>
        <v>44561</v>
      </c>
      <c r="L34" s="26">
        <f t="shared" si="27"/>
        <v>44561</v>
      </c>
      <c r="M34" s="26">
        <f t="shared" si="27"/>
        <v>44561</v>
      </c>
      <c r="N34" s="26">
        <f t="shared" si="27"/>
        <v>44561</v>
      </c>
      <c r="O34" s="26">
        <f t="shared" si="27"/>
        <v>44561</v>
      </c>
      <c r="P34" s="26">
        <f t="shared" si="27"/>
        <v>44561</v>
      </c>
      <c r="Q34" s="26">
        <f t="shared" si="27"/>
        <v>44561</v>
      </c>
      <c r="R34" s="26">
        <f t="shared" si="27"/>
        <v>44561</v>
      </c>
      <c r="S34" s="26">
        <f t="shared" si="27"/>
        <v>44561</v>
      </c>
      <c r="T34" s="26">
        <f t="shared" si="27"/>
        <v>44561</v>
      </c>
      <c r="U34" s="26">
        <f t="shared" si="27"/>
        <v>44561</v>
      </c>
      <c r="V34" s="26">
        <f t="shared" si="27"/>
        <v>44926</v>
      </c>
      <c r="W34" s="26">
        <f t="shared" si="27"/>
        <v>44926</v>
      </c>
      <c r="X34" s="26">
        <f t="shared" si="27"/>
        <v>44926</v>
      </c>
      <c r="Y34" s="26">
        <f t="shared" si="27"/>
        <v>44926</v>
      </c>
      <c r="Z34" s="26">
        <f t="shared" si="27"/>
        <v>44926</v>
      </c>
      <c r="AA34" s="26">
        <f t="shared" si="27"/>
        <v>44926</v>
      </c>
      <c r="AB34" s="26">
        <f t="shared" si="27"/>
        <v>44926</v>
      </c>
      <c r="AC34" s="26">
        <f t="shared" si="27"/>
        <v>44926</v>
      </c>
      <c r="AD34" s="26">
        <f t="shared" si="27"/>
        <v>44926</v>
      </c>
      <c r="AE34" s="26">
        <f t="shared" si="27"/>
        <v>44926</v>
      </c>
      <c r="AF34" s="26">
        <f t="shared" si="27"/>
        <v>44926</v>
      </c>
      <c r="AG34" s="26">
        <f t="shared" si="27"/>
        <v>44926</v>
      </c>
      <c r="AH34" s="26">
        <f t="shared" si="27"/>
        <v>45291</v>
      </c>
      <c r="AI34" s="26">
        <f t="shared" si="27"/>
        <v>45291</v>
      </c>
      <c r="AJ34" s="26">
        <f t="shared" si="27"/>
        <v>45291</v>
      </c>
      <c r="AK34" s="26">
        <f t="shared" ref="AK34:BE34" si="28" xml:space="preserve"> AK$32</f>
        <v>45291</v>
      </c>
      <c r="AL34" s="26">
        <f t="shared" si="28"/>
        <v>45291</v>
      </c>
      <c r="AM34" s="26">
        <f t="shared" si="28"/>
        <v>45291</v>
      </c>
      <c r="AN34" s="26">
        <f t="shared" si="28"/>
        <v>45291</v>
      </c>
      <c r="AO34" s="26">
        <f t="shared" si="28"/>
        <v>45291</v>
      </c>
      <c r="AP34" s="26">
        <f t="shared" si="28"/>
        <v>45291</v>
      </c>
      <c r="AQ34" s="26">
        <f t="shared" si="28"/>
        <v>45291</v>
      </c>
      <c r="AR34" s="26">
        <f t="shared" si="28"/>
        <v>45291</v>
      </c>
      <c r="AS34" s="26">
        <f t="shared" si="28"/>
        <v>45291</v>
      </c>
      <c r="AT34" s="26">
        <f t="shared" si="28"/>
        <v>45657</v>
      </c>
      <c r="AU34" s="26">
        <f t="shared" si="28"/>
        <v>45657</v>
      </c>
      <c r="AV34" s="26">
        <f t="shared" si="28"/>
        <v>45657</v>
      </c>
      <c r="AW34" s="26">
        <f t="shared" si="28"/>
        <v>45657</v>
      </c>
      <c r="AX34" s="26">
        <f t="shared" si="28"/>
        <v>45657</v>
      </c>
      <c r="AY34" s="26">
        <f t="shared" si="28"/>
        <v>45657</v>
      </c>
      <c r="AZ34" s="26">
        <f t="shared" si="28"/>
        <v>45657</v>
      </c>
      <c r="BA34" s="26">
        <f t="shared" si="28"/>
        <v>45657</v>
      </c>
      <c r="BB34" s="26">
        <f t="shared" si="28"/>
        <v>45657</v>
      </c>
      <c r="BC34" s="26">
        <f t="shared" si="28"/>
        <v>45657</v>
      </c>
      <c r="BD34" s="26">
        <f t="shared" si="28"/>
        <v>45657</v>
      </c>
      <c r="BE34" s="26">
        <f t="shared" si="28"/>
        <v>45657</v>
      </c>
    </row>
    <row r="35" spans="1:57" x14ac:dyDescent="0.25">
      <c r="E35" s="151" t="s">
        <v>341</v>
      </c>
      <c r="F35" s="151"/>
      <c r="G35" s="151" t="s">
        <v>15</v>
      </c>
      <c r="H35" s="151"/>
      <c r="I35" s="151"/>
      <c r="J35" s="151">
        <f t="shared" ref="J35:BE35" si="29" xml:space="preserve"> YEAR(J34)</f>
        <v>2021</v>
      </c>
      <c r="K35" s="151">
        <f t="shared" si="29"/>
        <v>2021</v>
      </c>
      <c r="L35" s="151">
        <f t="shared" si="29"/>
        <v>2021</v>
      </c>
      <c r="M35" s="151">
        <f t="shared" si="29"/>
        <v>2021</v>
      </c>
      <c r="N35" s="151">
        <f t="shared" si="29"/>
        <v>2021</v>
      </c>
      <c r="O35" s="151">
        <f t="shared" si="29"/>
        <v>2021</v>
      </c>
      <c r="P35" s="151">
        <f t="shared" si="29"/>
        <v>2021</v>
      </c>
      <c r="Q35" s="151">
        <f t="shared" si="29"/>
        <v>2021</v>
      </c>
      <c r="R35" s="151">
        <f t="shared" si="29"/>
        <v>2021</v>
      </c>
      <c r="S35" s="151">
        <f t="shared" si="29"/>
        <v>2021</v>
      </c>
      <c r="T35" s="151">
        <f t="shared" si="29"/>
        <v>2021</v>
      </c>
      <c r="U35" s="151">
        <f t="shared" si="29"/>
        <v>2021</v>
      </c>
      <c r="V35" s="151">
        <f t="shared" si="29"/>
        <v>2022</v>
      </c>
      <c r="W35" s="151">
        <f t="shared" si="29"/>
        <v>2022</v>
      </c>
      <c r="X35" s="151">
        <f t="shared" si="29"/>
        <v>2022</v>
      </c>
      <c r="Y35" s="151">
        <f t="shared" si="29"/>
        <v>2022</v>
      </c>
      <c r="Z35" s="151">
        <f t="shared" si="29"/>
        <v>2022</v>
      </c>
      <c r="AA35" s="151">
        <f t="shared" si="29"/>
        <v>2022</v>
      </c>
      <c r="AB35" s="151">
        <f t="shared" si="29"/>
        <v>2022</v>
      </c>
      <c r="AC35" s="151">
        <f t="shared" si="29"/>
        <v>2022</v>
      </c>
      <c r="AD35" s="151">
        <f t="shared" si="29"/>
        <v>2022</v>
      </c>
      <c r="AE35" s="151">
        <f t="shared" si="29"/>
        <v>2022</v>
      </c>
      <c r="AF35" s="151">
        <f t="shared" si="29"/>
        <v>2022</v>
      </c>
      <c r="AG35" s="151">
        <f t="shared" si="29"/>
        <v>2022</v>
      </c>
      <c r="AH35" s="151">
        <f t="shared" si="29"/>
        <v>2023</v>
      </c>
      <c r="AI35" s="151">
        <f t="shared" si="29"/>
        <v>2023</v>
      </c>
      <c r="AJ35" s="151">
        <f t="shared" si="29"/>
        <v>2023</v>
      </c>
      <c r="AK35" s="151">
        <f t="shared" si="29"/>
        <v>2023</v>
      </c>
      <c r="AL35" s="151">
        <f t="shared" si="29"/>
        <v>2023</v>
      </c>
      <c r="AM35" s="151">
        <f t="shared" si="29"/>
        <v>2023</v>
      </c>
      <c r="AN35" s="151">
        <f t="shared" si="29"/>
        <v>2023</v>
      </c>
      <c r="AO35" s="151">
        <f t="shared" si="29"/>
        <v>2023</v>
      </c>
      <c r="AP35" s="151">
        <f t="shared" si="29"/>
        <v>2023</v>
      </c>
      <c r="AQ35" s="151">
        <f t="shared" si="29"/>
        <v>2023</v>
      </c>
      <c r="AR35" s="151">
        <f t="shared" si="29"/>
        <v>2023</v>
      </c>
      <c r="AS35" s="151">
        <f t="shared" si="29"/>
        <v>2023</v>
      </c>
      <c r="AT35" s="151">
        <f t="shared" si="29"/>
        <v>2024</v>
      </c>
      <c r="AU35" s="151">
        <f t="shared" si="29"/>
        <v>2024</v>
      </c>
      <c r="AV35" s="151">
        <f t="shared" si="29"/>
        <v>2024</v>
      </c>
      <c r="AW35" s="151">
        <f t="shared" si="29"/>
        <v>2024</v>
      </c>
      <c r="AX35" s="151">
        <f t="shared" si="29"/>
        <v>2024</v>
      </c>
      <c r="AY35" s="151">
        <f t="shared" si="29"/>
        <v>2024</v>
      </c>
      <c r="AZ35" s="151">
        <f t="shared" si="29"/>
        <v>2024</v>
      </c>
      <c r="BA35" s="151">
        <f t="shared" si="29"/>
        <v>2024</v>
      </c>
      <c r="BB35" s="151">
        <f t="shared" si="29"/>
        <v>2024</v>
      </c>
      <c r="BC35" s="151">
        <f t="shared" si="29"/>
        <v>2024</v>
      </c>
      <c r="BD35" s="151">
        <f t="shared" si="29"/>
        <v>2024</v>
      </c>
      <c r="BE35" s="151">
        <f t="shared" si="29"/>
        <v>2024</v>
      </c>
    </row>
    <row r="37" spans="1:57" x14ac:dyDescent="0.25">
      <c r="B37" s="15" t="s">
        <v>330</v>
      </c>
    </row>
    <row r="38" spans="1:57" x14ac:dyDescent="0.25">
      <c r="A38" s="33"/>
      <c r="B38" s="33"/>
      <c r="C38" s="30"/>
      <c r="D38" s="61"/>
      <c r="E38" s="32" t="str">
        <f t="shared" ref="E38:AJ38" si="30" xml:space="preserve"> E$14</f>
        <v>First model column flag - m</v>
      </c>
      <c r="F38" s="32">
        <f t="shared" si="30"/>
        <v>0</v>
      </c>
      <c r="G38" s="32" t="str">
        <f t="shared" si="30"/>
        <v>flag</v>
      </c>
      <c r="H38" s="32">
        <f t="shared" si="30"/>
        <v>1</v>
      </c>
      <c r="I38" s="32">
        <f t="shared" si="30"/>
        <v>0</v>
      </c>
      <c r="J38" s="32">
        <f t="shared" si="30"/>
        <v>1</v>
      </c>
      <c r="K38" s="32">
        <f t="shared" si="30"/>
        <v>0</v>
      </c>
      <c r="L38" s="32">
        <f t="shared" si="30"/>
        <v>0</v>
      </c>
      <c r="M38" s="32">
        <f t="shared" si="30"/>
        <v>0</v>
      </c>
      <c r="N38" s="32">
        <f t="shared" si="30"/>
        <v>0</v>
      </c>
      <c r="O38" s="32">
        <f t="shared" si="30"/>
        <v>0</v>
      </c>
      <c r="P38" s="32">
        <f t="shared" si="30"/>
        <v>0</v>
      </c>
      <c r="Q38" s="32">
        <f t="shared" si="30"/>
        <v>0</v>
      </c>
      <c r="R38" s="32">
        <f t="shared" si="30"/>
        <v>0</v>
      </c>
      <c r="S38" s="32">
        <f t="shared" si="30"/>
        <v>0</v>
      </c>
      <c r="T38" s="32">
        <f t="shared" si="30"/>
        <v>0</v>
      </c>
      <c r="U38" s="32">
        <f t="shared" si="30"/>
        <v>0</v>
      </c>
      <c r="V38" s="32">
        <f t="shared" si="30"/>
        <v>0</v>
      </c>
      <c r="W38" s="32">
        <f t="shared" si="30"/>
        <v>0</v>
      </c>
      <c r="X38" s="32">
        <f t="shared" si="30"/>
        <v>0</v>
      </c>
      <c r="Y38" s="32">
        <f t="shared" si="30"/>
        <v>0</v>
      </c>
      <c r="Z38" s="32">
        <f t="shared" si="30"/>
        <v>0</v>
      </c>
      <c r="AA38" s="32">
        <f t="shared" si="30"/>
        <v>0</v>
      </c>
      <c r="AB38" s="32">
        <f t="shared" si="30"/>
        <v>0</v>
      </c>
      <c r="AC38" s="32">
        <f t="shared" si="30"/>
        <v>0</v>
      </c>
      <c r="AD38" s="32">
        <f t="shared" si="30"/>
        <v>0</v>
      </c>
      <c r="AE38" s="32">
        <f t="shared" si="30"/>
        <v>0</v>
      </c>
      <c r="AF38" s="32">
        <f t="shared" si="30"/>
        <v>0</v>
      </c>
      <c r="AG38" s="32">
        <f t="shared" si="30"/>
        <v>0</v>
      </c>
      <c r="AH38" s="32">
        <f t="shared" si="30"/>
        <v>0</v>
      </c>
      <c r="AI38" s="32">
        <f t="shared" si="30"/>
        <v>0</v>
      </c>
      <c r="AJ38" s="32">
        <f t="shared" si="30"/>
        <v>0</v>
      </c>
      <c r="AK38" s="32">
        <f t="shared" ref="AK38:BE38" si="31" xml:space="preserve"> AK$14</f>
        <v>0</v>
      </c>
      <c r="AL38" s="32">
        <f t="shared" si="31"/>
        <v>0</v>
      </c>
      <c r="AM38" s="32">
        <f t="shared" si="31"/>
        <v>0</v>
      </c>
      <c r="AN38" s="32">
        <f t="shared" si="31"/>
        <v>0</v>
      </c>
      <c r="AO38" s="32">
        <f t="shared" si="31"/>
        <v>0</v>
      </c>
      <c r="AP38" s="32">
        <f t="shared" si="31"/>
        <v>0</v>
      </c>
      <c r="AQ38" s="32">
        <f t="shared" si="31"/>
        <v>0</v>
      </c>
      <c r="AR38" s="32">
        <f t="shared" si="31"/>
        <v>0</v>
      </c>
      <c r="AS38" s="32">
        <f t="shared" si="31"/>
        <v>0</v>
      </c>
      <c r="AT38" s="32">
        <f t="shared" si="31"/>
        <v>0</v>
      </c>
      <c r="AU38" s="32">
        <f t="shared" si="31"/>
        <v>0</v>
      </c>
      <c r="AV38" s="32">
        <f t="shared" si="31"/>
        <v>0</v>
      </c>
      <c r="AW38" s="32">
        <f t="shared" si="31"/>
        <v>0</v>
      </c>
      <c r="AX38" s="32">
        <f t="shared" si="31"/>
        <v>0</v>
      </c>
      <c r="AY38" s="32">
        <f t="shared" si="31"/>
        <v>0</v>
      </c>
      <c r="AZ38" s="32">
        <f t="shared" si="31"/>
        <v>0</v>
      </c>
      <c r="BA38" s="32">
        <f t="shared" si="31"/>
        <v>0</v>
      </c>
      <c r="BB38" s="32">
        <f t="shared" si="31"/>
        <v>0</v>
      </c>
      <c r="BC38" s="32">
        <f t="shared" si="31"/>
        <v>0</v>
      </c>
      <c r="BD38" s="32">
        <f t="shared" si="31"/>
        <v>0</v>
      </c>
      <c r="BE38" s="32">
        <f t="shared" si="31"/>
        <v>0</v>
      </c>
    </row>
    <row r="39" spans="1:57" x14ac:dyDescent="0.25">
      <c r="A39" s="33"/>
      <c r="B39" s="33"/>
      <c r="C39" s="30"/>
      <c r="D39" s="61"/>
      <c r="E39" s="32" t="str">
        <f t="shared" ref="E39:AJ39" si="32" xml:space="preserve"> E$64</f>
        <v>Financial close date flag - m</v>
      </c>
      <c r="F39" s="32">
        <f t="shared" si="32"/>
        <v>0</v>
      </c>
      <c r="G39" s="32" t="str">
        <f t="shared" si="32"/>
        <v>flag</v>
      </c>
      <c r="H39" s="32">
        <f t="shared" si="32"/>
        <v>1</v>
      </c>
      <c r="I39" s="32">
        <f t="shared" si="32"/>
        <v>0</v>
      </c>
      <c r="J39" s="32">
        <f t="shared" si="32"/>
        <v>0</v>
      </c>
      <c r="K39" s="32">
        <f t="shared" si="32"/>
        <v>0</v>
      </c>
      <c r="L39" s="32">
        <f t="shared" si="32"/>
        <v>0</v>
      </c>
      <c r="M39" s="32">
        <f t="shared" si="32"/>
        <v>0</v>
      </c>
      <c r="N39" s="32">
        <f t="shared" si="32"/>
        <v>0</v>
      </c>
      <c r="O39" s="32">
        <f t="shared" si="32"/>
        <v>0</v>
      </c>
      <c r="P39" s="32">
        <f t="shared" si="32"/>
        <v>0</v>
      </c>
      <c r="Q39" s="32">
        <f t="shared" si="32"/>
        <v>0</v>
      </c>
      <c r="R39" s="32">
        <f t="shared" si="32"/>
        <v>0</v>
      </c>
      <c r="S39" s="32">
        <f t="shared" si="32"/>
        <v>0</v>
      </c>
      <c r="T39" s="32">
        <f t="shared" si="32"/>
        <v>0</v>
      </c>
      <c r="U39" s="32">
        <f t="shared" si="32"/>
        <v>0</v>
      </c>
      <c r="V39" s="32">
        <f t="shared" si="32"/>
        <v>0</v>
      </c>
      <c r="W39" s="32">
        <f t="shared" si="32"/>
        <v>0</v>
      </c>
      <c r="X39" s="32">
        <f t="shared" si="32"/>
        <v>0</v>
      </c>
      <c r="Y39" s="32">
        <f t="shared" si="32"/>
        <v>1</v>
      </c>
      <c r="Z39" s="32">
        <f t="shared" si="32"/>
        <v>0</v>
      </c>
      <c r="AA39" s="32">
        <f t="shared" si="32"/>
        <v>0</v>
      </c>
      <c r="AB39" s="32">
        <f t="shared" si="32"/>
        <v>0</v>
      </c>
      <c r="AC39" s="32">
        <f t="shared" si="32"/>
        <v>0</v>
      </c>
      <c r="AD39" s="32">
        <f t="shared" si="32"/>
        <v>0</v>
      </c>
      <c r="AE39" s="32">
        <f t="shared" si="32"/>
        <v>0</v>
      </c>
      <c r="AF39" s="32">
        <f t="shared" si="32"/>
        <v>0</v>
      </c>
      <c r="AG39" s="32">
        <f t="shared" si="32"/>
        <v>0</v>
      </c>
      <c r="AH39" s="32">
        <f t="shared" si="32"/>
        <v>0</v>
      </c>
      <c r="AI39" s="32">
        <f t="shared" si="32"/>
        <v>0</v>
      </c>
      <c r="AJ39" s="32">
        <f t="shared" si="32"/>
        <v>0</v>
      </c>
      <c r="AK39" s="32">
        <f t="shared" ref="AK39:BE39" si="33" xml:space="preserve"> AK$64</f>
        <v>0</v>
      </c>
      <c r="AL39" s="32">
        <f t="shared" si="33"/>
        <v>0</v>
      </c>
      <c r="AM39" s="32">
        <f t="shared" si="33"/>
        <v>0</v>
      </c>
      <c r="AN39" s="32">
        <f t="shared" si="33"/>
        <v>0</v>
      </c>
      <c r="AO39" s="32">
        <f t="shared" si="33"/>
        <v>0</v>
      </c>
      <c r="AP39" s="32">
        <f t="shared" si="33"/>
        <v>0</v>
      </c>
      <c r="AQ39" s="32">
        <f t="shared" si="33"/>
        <v>0</v>
      </c>
      <c r="AR39" s="32">
        <f t="shared" si="33"/>
        <v>0</v>
      </c>
      <c r="AS39" s="32">
        <f t="shared" si="33"/>
        <v>0</v>
      </c>
      <c r="AT39" s="32">
        <f t="shared" si="33"/>
        <v>0</v>
      </c>
      <c r="AU39" s="32">
        <f t="shared" si="33"/>
        <v>0</v>
      </c>
      <c r="AV39" s="32">
        <f t="shared" si="33"/>
        <v>0</v>
      </c>
      <c r="AW39" s="32">
        <f t="shared" si="33"/>
        <v>0</v>
      </c>
      <c r="AX39" s="32">
        <f t="shared" si="33"/>
        <v>0</v>
      </c>
      <c r="AY39" s="32">
        <f t="shared" si="33"/>
        <v>0</v>
      </c>
      <c r="AZ39" s="32">
        <f t="shared" si="33"/>
        <v>0</v>
      </c>
      <c r="BA39" s="32">
        <f t="shared" si="33"/>
        <v>0</v>
      </c>
      <c r="BB39" s="32">
        <f t="shared" si="33"/>
        <v>0</v>
      </c>
      <c r="BC39" s="32">
        <f t="shared" si="33"/>
        <v>0</v>
      </c>
      <c r="BD39" s="32">
        <f t="shared" si="33"/>
        <v>0</v>
      </c>
      <c r="BE39" s="32">
        <f t="shared" si="33"/>
        <v>0</v>
      </c>
    </row>
    <row r="40" spans="1:57" x14ac:dyDescent="0.25">
      <c r="A40" s="33"/>
      <c r="B40" s="33"/>
      <c r="C40" s="30"/>
      <c r="D40" s="61"/>
      <c r="E40" s="32" t="str">
        <f t="shared" ref="E40:AJ40" si="34" xml:space="preserve"> E$68</f>
        <v>First construction period flag - m</v>
      </c>
      <c r="F40" s="32">
        <f t="shared" si="34"/>
        <v>0</v>
      </c>
      <c r="G40" s="32" t="str">
        <f t="shared" si="34"/>
        <v>flag</v>
      </c>
      <c r="H40" s="32">
        <f t="shared" si="34"/>
        <v>1</v>
      </c>
      <c r="I40" s="32">
        <f t="shared" si="34"/>
        <v>0</v>
      </c>
      <c r="J40" s="32">
        <f t="shared" si="34"/>
        <v>0</v>
      </c>
      <c r="K40" s="32">
        <f t="shared" si="34"/>
        <v>0</v>
      </c>
      <c r="L40" s="32">
        <f t="shared" si="34"/>
        <v>0</v>
      </c>
      <c r="M40" s="32">
        <f t="shared" si="34"/>
        <v>0</v>
      </c>
      <c r="N40" s="32">
        <f t="shared" si="34"/>
        <v>0</v>
      </c>
      <c r="O40" s="32">
        <f t="shared" si="34"/>
        <v>0</v>
      </c>
      <c r="P40" s="32">
        <f t="shared" si="34"/>
        <v>0</v>
      </c>
      <c r="Q40" s="32">
        <f t="shared" si="34"/>
        <v>0</v>
      </c>
      <c r="R40" s="32">
        <f t="shared" si="34"/>
        <v>0</v>
      </c>
      <c r="S40" s="32">
        <f t="shared" si="34"/>
        <v>0</v>
      </c>
      <c r="T40" s="32">
        <f t="shared" si="34"/>
        <v>0</v>
      </c>
      <c r="U40" s="32">
        <f t="shared" si="34"/>
        <v>0</v>
      </c>
      <c r="V40" s="32">
        <f t="shared" si="34"/>
        <v>0</v>
      </c>
      <c r="W40" s="32">
        <f t="shared" si="34"/>
        <v>0</v>
      </c>
      <c r="X40" s="32">
        <f t="shared" si="34"/>
        <v>0</v>
      </c>
      <c r="Y40" s="32">
        <f t="shared" si="34"/>
        <v>0</v>
      </c>
      <c r="Z40" s="32">
        <f t="shared" si="34"/>
        <v>1</v>
      </c>
      <c r="AA40" s="32">
        <f t="shared" si="34"/>
        <v>0</v>
      </c>
      <c r="AB40" s="32">
        <f t="shared" si="34"/>
        <v>0</v>
      </c>
      <c r="AC40" s="32">
        <f t="shared" si="34"/>
        <v>0</v>
      </c>
      <c r="AD40" s="32">
        <f t="shared" si="34"/>
        <v>0</v>
      </c>
      <c r="AE40" s="32">
        <f t="shared" si="34"/>
        <v>0</v>
      </c>
      <c r="AF40" s="32">
        <f t="shared" si="34"/>
        <v>0</v>
      </c>
      <c r="AG40" s="32">
        <f t="shared" si="34"/>
        <v>0</v>
      </c>
      <c r="AH40" s="32">
        <f t="shared" si="34"/>
        <v>0</v>
      </c>
      <c r="AI40" s="32">
        <f t="shared" si="34"/>
        <v>0</v>
      </c>
      <c r="AJ40" s="32">
        <f t="shared" si="34"/>
        <v>0</v>
      </c>
      <c r="AK40" s="32">
        <f t="shared" ref="AK40:BE40" si="35" xml:space="preserve"> AK$68</f>
        <v>0</v>
      </c>
      <c r="AL40" s="32">
        <f t="shared" si="35"/>
        <v>0</v>
      </c>
      <c r="AM40" s="32">
        <f t="shared" si="35"/>
        <v>0</v>
      </c>
      <c r="AN40" s="32">
        <f t="shared" si="35"/>
        <v>0</v>
      </c>
      <c r="AO40" s="32">
        <f t="shared" si="35"/>
        <v>0</v>
      </c>
      <c r="AP40" s="32">
        <f t="shared" si="35"/>
        <v>0</v>
      </c>
      <c r="AQ40" s="32">
        <f t="shared" si="35"/>
        <v>0</v>
      </c>
      <c r="AR40" s="32">
        <f t="shared" si="35"/>
        <v>0</v>
      </c>
      <c r="AS40" s="32">
        <f t="shared" si="35"/>
        <v>0</v>
      </c>
      <c r="AT40" s="32">
        <f t="shared" si="35"/>
        <v>0</v>
      </c>
      <c r="AU40" s="32">
        <f t="shared" si="35"/>
        <v>0</v>
      </c>
      <c r="AV40" s="32">
        <f t="shared" si="35"/>
        <v>0</v>
      </c>
      <c r="AW40" s="32">
        <f t="shared" si="35"/>
        <v>0</v>
      </c>
      <c r="AX40" s="32">
        <f t="shared" si="35"/>
        <v>0</v>
      </c>
      <c r="AY40" s="32">
        <f t="shared" si="35"/>
        <v>0</v>
      </c>
      <c r="AZ40" s="32">
        <f t="shared" si="35"/>
        <v>0</v>
      </c>
      <c r="BA40" s="32">
        <f t="shared" si="35"/>
        <v>0</v>
      </c>
      <c r="BB40" s="32">
        <f t="shared" si="35"/>
        <v>0</v>
      </c>
      <c r="BC40" s="32">
        <f t="shared" si="35"/>
        <v>0</v>
      </c>
      <c r="BD40" s="32">
        <f t="shared" si="35"/>
        <v>0</v>
      </c>
      <c r="BE40" s="32">
        <f t="shared" si="35"/>
        <v>0</v>
      </c>
    </row>
    <row r="41" spans="1:57" x14ac:dyDescent="0.25">
      <c r="A41" s="33"/>
      <c r="B41" s="33"/>
      <c r="C41" s="30"/>
      <c r="D41" s="61"/>
      <c r="E41" s="32" t="str">
        <f t="shared" ref="E41:AJ41" si="36" xml:space="preserve"> E$86</f>
        <v>First operating period flag - m</v>
      </c>
      <c r="F41" s="32">
        <f t="shared" si="36"/>
        <v>0</v>
      </c>
      <c r="G41" s="32" t="str">
        <f t="shared" si="36"/>
        <v>flag</v>
      </c>
      <c r="H41" s="32">
        <f t="shared" si="36"/>
        <v>1</v>
      </c>
      <c r="I41" s="32">
        <f t="shared" si="36"/>
        <v>0</v>
      </c>
      <c r="J41" s="32">
        <f t="shared" si="36"/>
        <v>0</v>
      </c>
      <c r="K41" s="32">
        <f t="shared" si="36"/>
        <v>0</v>
      </c>
      <c r="L41" s="32">
        <f t="shared" si="36"/>
        <v>0</v>
      </c>
      <c r="M41" s="32">
        <f t="shared" si="36"/>
        <v>0</v>
      </c>
      <c r="N41" s="32">
        <f t="shared" si="36"/>
        <v>0</v>
      </c>
      <c r="O41" s="32">
        <f t="shared" si="36"/>
        <v>0</v>
      </c>
      <c r="P41" s="32">
        <f t="shared" si="36"/>
        <v>0</v>
      </c>
      <c r="Q41" s="32">
        <f t="shared" si="36"/>
        <v>0</v>
      </c>
      <c r="R41" s="32">
        <f t="shared" si="36"/>
        <v>0</v>
      </c>
      <c r="S41" s="32">
        <f t="shared" si="36"/>
        <v>0</v>
      </c>
      <c r="T41" s="32">
        <f t="shared" si="36"/>
        <v>0</v>
      </c>
      <c r="U41" s="32">
        <f t="shared" si="36"/>
        <v>0</v>
      </c>
      <c r="V41" s="32">
        <f t="shared" si="36"/>
        <v>0</v>
      </c>
      <c r="W41" s="32">
        <f t="shared" si="36"/>
        <v>0</v>
      </c>
      <c r="X41" s="32">
        <f t="shared" si="36"/>
        <v>0</v>
      </c>
      <c r="Y41" s="32">
        <f t="shared" si="36"/>
        <v>0</v>
      </c>
      <c r="Z41" s="32">
        <f t="shared" si="36"/>
        <v>0</v>
      </c>
      <c r="AA41" s="32">
        <f t="shared" si="36"/>
        <v>0</v>
      </c>
      <c r="AB41" s="32">
        <f t="shared" si="36"/>
        <v>0</v>
      </c>
      <c r="AC41" s="32">
        <f t="shared" si="36"/>
        <v>0</v>
      </c>
      <c r="AD41" s="32">
        <f t="shared" si="36"/>
        <v>0</v>
      </c>
      <c r="AE41" s="32">
        <f t="shared" si="36"/>
        <v>0</v>
      </c>
      <c r="AF41" s="32">
        <f t="shared" si="36"/>
        <v>0</v>
      </c>
      <c r="AG41" s="32">
        <f t="shared" si="36"/>
        <v>0</v>
      </c>
      <c r="AH41" s="32">
        <f t="shared" si="36"/>
        <v>0</v>
      </c>
      <c r="AI41" s="32">
        <f t="shared" si="36"/>
        <v>0</v>
      </c>
      <c r="AJ41" s="32">
        <f t="shared" si="36"/>
        <v>0</v>
      </c>
      <c r="AK41" s="32">
        <f t="shared" ref="AK41:BE41" si="37" xml:space="preserve"> AK$86</f>
        <v>0</v>
      </c>
      <c r="AL41" s="32">
        <f t="shared" si="37"/>
        <v>0</v>
      </c>
      <c r="AM41" s="32">
        <f t="shared" si="37"/>
        <v>0</v>
      </c>
      <c r="AN41" s="32">
        <f t="shared" si="37"/>
        <v>0</v>
      </c>
      <c r="AO41" s="32">
        <f t="shared" si="37"/>
        <v>0</v>
      </c>
      <c r="AP41" s="32">
        <f t="shared" si="37"/>
        <v>0</v>
      </c>
      <c r="AQ41" s="32">
        <f t="shared" si="37"/>
        <v>0</v>
      </c>
      <c r="AR41" s="32">
        <f t="shared" si="37"/>
        <v>0</v>
      </c>
      <c r="AS41" s="32">
        <f t="shared" si="37"/>
        <v>0</v>
      </c>
      <c r="AT41" s="32">
        <f t="shared" si="37"/>
        <v>0</v>
      </c>
      <c r="AU41" s="32">
        <f t="shared" si="37"/>
        <v>0</v>
      </c>
      <c r="AV41" s="32">
        <f t="shared" si="37"/>
        <v>0</v>
      </c>
      <c r="AW41" s="32">
        <f t="shared" si="37"/>
        <v>0</v>
      </c>
      <c r="AX41" s="32">
        <f t="shared" si="37"/>
        <v>0</v>
      </c>
      <c r="AY41" s="32">
        <f t="shared" si="37"/>
        <v>0</v>
      </c>
      <c r="AZ41" s="32">
        <f t="shared" si="37"/>
        <v>1</v>
      </c>
      <c r="BA41" s="32">
        <f t="shared" si="37"/>
        <v>0</v>
      </c>
      <c r="BB41" s="32">
        <f t="shared" si="37"/>
        <v>0</v>
      </c>
      <c r="BC41" s="32">
        <f t="shared" si="37"/>
        <v>0</v>
      </c>
      <c r="BD41" s="32">
        <f t="shared" si="37"/>
        <v>0</v>
      </c>
      <c r="BE41" s="32">
        <f t="shared" si="37"/>
        <v>0</v>
      </c>
    </row>
    <row r="42" spans="1:57" x14ac:dyDescent="0.25">
      <c r="A42" s="33"/>
      <c r="B42" s="33"/>
      <c r="C42" s="30"/>
      <c r="D42" s="32"/>
      <c r="E42" s="32" t="s">
        <v>333</v>
      </c>
      <c r="F42" s="32"/>
      <c r="G42" s="32" t="s">
        <v>14</v>
      </c>
      <c r="H42" s="32"/>
      <c r="I42" s="31"/>
      <c r="J42" s="32">
        <f t="shared" ref="J42:BE42" si="38" xml:space="preserve"> I42 + MAX(J38:J41)</f>
        <v>1</v>
      </c>
      <c r="K42" s="32">
        <f t="shared" si="38"/>
        <v>1</v>
      </c>
      <c r="L42" s="32">
        <f t="shared" si="38"/>
        <v>1</v>
      </c>
      <c r="M42" s="32">
        <f t="shared" si="38"/>
        <v>1</v>
      </c>
      <c r="N42" s="32">
        <f t="shared" si="38"/>
        <v>1</v>
      </c>
      <c r="O42" s="32">
        <f t="shared" si="38"/>
        <v>1</v>
      </c>
      <c r="P42" s="32">
        <f t="shared" si="38"/>
        <v>1</v>
      </c>
      <c r="Q42" s="32">
        <f t="shared" si="38"/>
        <v>1</v>
      </c>
      <c r="R42" s="32">
        <f t="shared" si="38"/>
        <v>1</v>
      </c>
      <c r="S42" s="32">
        <f t="shared" si="38"/>
        <v>1</v>
      </c>
      <c r="T42" s="32">
        <f t="shared" si="38"/>
        <v>1</v>
      </c>
      <c r="U42" s="32">
        <f t="shared" si="38"/>
        <v>1</v>
      </c>
      <c r="V42" s="32">
        <f t="shared" si="38"/>
        <v>1</v>
      </c>
      <c r="W42" s="32">
        <f t="shared" si="38"/>
        <v>1</v>
      </c>
      <c r="X42" s="32">
        <f t="shared" si="38"/>
        <v>1</v>
      </c>
      <c r="Y42" s="32">
        <f t="shared" si="38"/>
        <v>2</v>
      </c>
      <c r="Z42" s="32">
        <f t="shared" si="38"/>
        <v>3</v>
      </c>
      <c r="AA42" s="32">
        <f t="shared" si="38"/>
        <v>3</v>
      </c>
      <c r="AB42" s="32">
        <f t="shared" si="38"/>
        <v>3</v>
      </c>
      <c r="AC42" s="32">
        <f t="shared" si="38"/>
        <v>3</v>
      </c>
      <c r="AD42" s="32">
        <f t="shared" si="38"/>
        <v>3</v>
      </c>
      <c r="AE42" s="32">
        <f t="shared" si="38"/>
        <v>3</v>
      </c>
      <c r="AF42" s="32">
        <f t="shared" si="38"/>
        <v>3</v>
      </c>
      <c r="AG42" s="32">
        <f t="shared" si="38"/>
        <v>3</v>
      </c>
      <c r="AH42" s="32">
        <f t="shared" si="38"/>
        <v>3</v>
      </c>
      <c r="AI42" s="32">
        <f t="shared" si="38"/>
        <v>3</v>
      </c>
      <c r="AJ42" s="32">
        <f t="shared" si="38"/>
        <v>3</v>
      </c>
      <c r="AK42" s="32">
        <f t="shared" si="38"/>
        <v>3</v>
      </c>
      <c r="AL42" s="32">
        <f t="shared" si="38"/>
        <v>3</v>
      </c>
      <c r="AM42" s="32">
        <f t="shared" si="38"/>
        <v>3</v>
      </c>
      <c r="AN42" s="32">
        <f t="shared" si="38"/>
        <v>3</v>
      </c>
      <c r="AO42" s="32">
        <f t="shared" si="38"/>
        <v>3</v>
      </c>
      <c r="AP42" s="32">
        <f t="shared" si="38"/>
        <v>3</v>
      </c>
      <c r="AQ42" s="32">
        <f t="shared" si="38"/>
        <v>3</v>
      </c>
      <c r="AR42" s="32">
        <f t="shared" si="38"/>
        <v>3</v>
      </c>
      <c r="AS42" s="32">
        <f t="shared" si="38"/>
        <v>3</v>
      </c>
      <c r="AT42" s="32">
        <f t="shared" si="38"/>
        <v>3</v>
      </c>
      <c r="AU42" s="32">
        <f t="shared" si="38"/>
        <v>3</v>
      </c>
      <c r="AV42" s="32">
        <f t="shared" si="38"/>
        <v>3</v>
      </c>
      <c r="AW42" s="32">
        <f t="shared" si="38"/>
        <v>3</v>
      </c>
      <c r="AX42" s="32">
        <f t="shared" si="38"/>
        <v>3</v>
      </c>
      <c r="AY42" s="32">
        <f t="shared" si="38"/>
        <v>3</v>
      </c>
      <c r="AZ42" s="32">
        <f t="shared" si="38"/>
        <v>4</v>
      </c>
      <c r="BA42" s="32">
        <f t="shared" si="38"/>
        <v>4</v>
      </c>
      <c r="BB42" s="32">
        <f t="shared" si="38"/>
        <v>4</v>
      </c>
      <c r="BC42" s="32">
        <f t="shared" si="38"/>
        <v>4</v>
      </c>
      <c r="BD42" s="32">
        <f t="shared" si="38"/>
        <v>4</v>
      </c>
      <c r="BE42" s="32">
        <f t="shared" si="38"/>
        <v>4</v>
      </c>
    </row>
    <row r="43" spans="1:57" x14ac:dyDescent="0.25">
      <c r="E43" s="9"/>
      <c r="F43" s="9"/>
      <c r="G43" s="9"/>
      <c r="H43" s="9"/>
      <c r="J43" s="9"/>
    </row>
    <row r="44" spans="1:57" x14ac:dyDescent="0.25">
      <c r="E44" s="191" t="str">
        <f xml:space="preserve"> InpC!E$226</f>
        <v>Pre-forecast period</v>
      </c>
      <c r="F44" s="191" t="str">
        <f xml:space="preserve"> InpC!F$226</f>
        <v>Pre-fcst</v>
      </c>
      <c r="G44" s="191" t="str">
        <f xml:space="preserve"> InpC!G$226</f>
        <v>label</v>
      </c>
    </row>
    <row r="45" spans="1:57" x14ac:dyDescent="0.25">
      <c r="E45" s="69" t="str">
        <f xml:space="preserve"> InpC!E$227</f>
        <v>Financial Close</v>
      </c>
      <c r="F45" s="69" t="str">
        <f xml:space="preserve"> InpC!F$227</f>
        <v>Fin Close</v>
      </c>
      <c r="G45" s="69" t="str">
        <f xml:space="preserve"> InpC!G$227</f>
        <v>label</v>
      </c>
      <c r="H45" s="9"/>
      <c r="J45" s="9"/>
    </row>
    <row r="46" spans="1:57" x14ac:dyDescent="0.25">
      <c r="E46" s="69" t="str">
        <f xml:space="preserve"> InpC!E$228</f>
        <v>Construction</v>
      </c>
      <c r="F46" s="69" t="str">
        <f xml:space="preserve"> InpC!F$228</f>
        <v>Construction</v>
      </c>
      <c r="G46" s="69" t="str">
        <f xml:space="preserve"> InpC!G$228</f>
        <v>label</v>
      </c>
      <c r="H46" s="9"/>
      <c r="J46" s="9"/>
    </row>
    <row r="47" spans="1:57" x14ac:dyDescent="0.25">
      <c r="E47" s="69" t="str">
        <f xml:space="preserve"> InpC!E$229</f>
        <v>Operations</v>
      </c>
      <c r="F47" s="69" t="str">
        <f xml:space="preserve"> InpC!F$229</f>
        <v>Operations</v>
      </c>
      <c r="G47" s="69" t="str">
        <f xml:space="preserve"> InpC!G$229</f>
        <v>label</v>
      </c>
      <c r="H47" s="9"/>
      <c r="J47" s="9"/>
    </row>
    <row r="48" spans="1:57" x14ac:dyDescent="0.25">
      <c r="E48" s="69" t="str">
        <f xml:space="preserve"> InpC!E$230</f>
        <v>Post ops</v>
      </c>
      <c r="F48" s="69" t="str">
        <f xml:space="preserve"> InpC!F$230</f>
        <v>Post ops</v>
      </c>
      <c r="G48" s="69" t="str">
        <f xml:space="preserve"> InpC!G$230</f>
        <v>label</v>
      </c>
      <c r="H48" s="9"/>
      <c r="J48" s="9"/>
    </row>
    <row r="49" spans="1:57" x14ac:dyDescent="0.25">
      <c r="A49" s="62"/>
      <c r="B49" s="62"/>
      <c r="C49" s="63"/>
      <c r="D49" s="65"/>
      <c r="E49" s="152" t="str">
        <f t="shared" ref="E49:AJ49" si="39" xml:space="preserve"> E$42</f>
        <v>Timeline label counter - m</v>
      </c>
      <c r="F49" s="152">
        <f t="shared" si="39"/>
        <v>0</v>
      </c>
      <c r="G49" s="152" t="str">
        <f t="shared" si="39"/>
        <v>counter</v>
      </c>
      <c r="H49" s="152">
        <f t="shared" si="39"/>
        <v>0</v>
      </c>
      <c r="I49" s="152">
        <f t="shared" si="39"/>
        <v>0</v>
      </c>
      <c r="J49" s="152">
        <f t="shared" si="39"/>
        <v>1</v>
      </c>
      <c r="K49" s="152">
        <f t="shared" si="39"/>
        <v>1</v>
      </c>
      <c r="L49" s="152">
        <f t="shared" si="39"/>
        <v>1</v>
      </c>
      <c r="M49" s="152">
        <f t="shared" si="39"/>
        <v>1</v>
      </c>
      <c r="N49" s="152">
        <f t="shared" si="39"/>
        <v>1</v>
      </c>
      <c r="O49" s="152">
        <f t="shared" si="39"/>
        <v>1</v>
      </c>
      <c r="P49" s="152">
        <f t="shared" si="39"/>
        <v>1</v>
      </c>
      <c r="Q49" s="152">
        <f t="shared" si="39"/>
        <v>1</v>
      </c>
      <c r="R49" s="152">
        <f t="shared" si="39"/>
        <v>1</v>
      </c>
      <c r="S49" s="152">
        <f t="shared" si="39"/>
        <v>1</v>
      </c>
      <c r="T49" s="152">
        <f t="shared" si="39"/>
        <v>1</v>
      </c>
      <c r="U49" s="152">
        <f t="shared" si="39"/>
        <v>1</v>
      </c>
      <c r="V49" s="152">
        <f t="shared" si="39"/>
        <v>1</v>
      </c>
      <c r="W49" s="152">
        <f t="shared" si="39"/>
        <v>1</v>
      </c>
      <c r="X49" s="152">
        <f t="shared" si="39"/>
        <v>1</v>
      </c>
      <c r="Y49" s="152">
        <f t="shared" si="39"/>
        <v>2</v>
      </c>
      <c r="Z49" s="152">
        <f t="shared" si="39"/>
        <v>3</v>
      </c>
      <c r="AA49" s="152">
        <f t="shared" si="39"/>
        <v>3</v>
      </c>
      <c r="AB49" s="152">
        <f t="shared" si="39"/>
        <v>3</v>
      </c>
      <c r="AC49" s="152">
        <f t="shared" si="39"/>
        <v>3</v>
      </c>
      <c r="AD49" s="152">
        <f t="shared" si="39"/>
        <v>3</v>
      </c>
      <c r="AE49" s="152">
        <f t="shared" si="39"/>
        <v>3</v>
      </c>
      <c r="AF49" s="152">
        <f t="shared" si="39"/>
        <v>3</v>
      </c>
      <c r="AG49" s="152">
        <f t="shared" si="39"/>
        <v>3</v>
      </c>
      <c r="AH49" s="152">
        <f t="shared" si="39"/>
        <v>3</v>
      </c>
      <c r="AI49" s="152">
        <f t="shared" si="39"/>
        <v>3</v>
      </c>
      <c r="AJ49" s="152">
        <f t="shared" si="39"/>
        <v>3</v>
      </c>
      <c r="AK49" s="152">
        <f t="shared" ref="AK49:BE49" si="40" xml:space="preserve"> AK$42</f>
        <v>3</v>
      </c>
      <c r="AL49" s="152">
        <f t="shared" si="40"/>
        <v>3</v>
      </c>
      <c r="AM49" s="152">
        <f t="shared" si="40"/>
        <v>3</v>
      </c>
      <c r="AN49" s="152">
        <f t="shared" si="40"/>
        <v>3</v>
      </c>
      <c r="AO49" s="152">
        <f t="shared" si="40"/>
        <v>3</v>
      </c>
      <c r="AP49" s="152">
        <f t="shared" si="40"/>
        <v>3</v>
      </c>
      <c r="AQ49" s="152">
        <f t="shared" si="40"/>
        <v>3</v>
      </c>
      <c r="AR49" s="152">
        <f t="shared" si="40"/>
        <v>3</v>
      </c>
      <c r="AS49" s="152">
        <f t="shared" si="40"/>
        <v>3</v>
      </c>
      <c r="AT49" s="152">
        <f t="shared" si="40"/>
        <v>3</v>
      </c>
      <c r="AU49" s="152">
        <f t="shared" si="40"/>
        <v>3</v>
      </c>
      <c r="AV49" s="152">
        <f t="shared" si="40"/>
        <v>3</v>
      </c>
      <c r="AW49" s="152">
        <f t="shared" si="40"/>
        <v>3</v>
      </c>
      <c r="AX49" s="152">
        <f t="shared" si="40"/>
        <v>3</v>
      </c>
      <c r="AY49" s="152">
        <f t="shared" si="40"/>
        <v>3</v>
      </c>
      <c r="AZ49" s="152">
        <f t="shared" si="40"/>
        <v>4</v>
      </c>
      <c r="BA49" s="152">
        <f t="shared" si="40"/>
        <v>4</v>
      </c>
      <c r="BB49" s="152">
        <f t="shared" si="40"/>
        <v>4</v>
      </c>
      <c r="BC49" s="152">
        <f t="shared" si="40"/>
        <v>4</v>
      </c>
      <c r="BD49" s="152">
        <f t="shared" si="40"/>
        <v>4</v>
      </c>
      <c r="BE49" s="152">
        <f t="shared" si="40"/>
        <v>4</v>
      </c>
    </row>
    <row r="50" spans="1:57" s="193" customFormat="1" x14ac:dyDescent="0.25">
      <c r="A50" s="503"/>
      <c r="B50" s="503"/>
      <c r="C50" s="504"/>
      <c r="D50" s="505"/>
      <c r="E50" s="506" t="s">
        <v>334</v>
      </c>
      <c r="F50" s="506"/>
      <c r="G50" s="506" t="s">
        <v>26</v>
      </c>
      <c r="H50" s="507"/>
      <c r="I50" s="507"/>
      <c r="J50" s="507" t="str">
        <f t="shared" ref="J50:BE50" si="41">INDEX($F44:$F48, J49)</f>
        <v>Pre-fcst</v>
      </c>
      <c r="K50" s="507" t="str">
        <f t="shared" si="41"/>
        <v>Pre-fcst</v>
      </c>
      <c r="L50" s="507" t="str">
        <f t="shared" si="41"/>
        <v>Pre-fcst</v>
      </c>
      <c r="M50" s="507" t="str">
        <f t="shared" si="41"/>
        <v>Pre-fcst</v>
      </c>
      <c r="N50" s="507" t="str">
        <f t="shared" si="41"/>
        <v>Pre-fcst</v>
      </c>
      <c r="O50" s="507" t="str">
        <f t="shared" si="41"/>
        <v>Pre-fcst</v>
      </c>
      <c r="P50" s="507" t="str">
        <f t="shared" si="41"/>
        <v>Pre-fcst</v>
      </c>
      <c r="Q50" s="507" t="str">
        <f t="shared" si="41"/>
        <v>Pre-fcst</v>
      </c>
      <c r="R50" s="507" t="str">
        <f t="shared" si="41"/>
        <v>Pre-fcst</v>
      </c>
      <c r="S50" s="507" t="str">
        <f t="shared" si="41"/>
        <v>Pre-fcst</v>
      </c>
      <c r="T50" s="507" t="str">
        <f t="shared" si="41"/>
        <v>Pre-fcst</v>
      </c>
      <c r="U50" s="507" t="str">
        <f t="shared" si="41"/>
        <v>Pre-fcst</v>
      </c>
      <c r="V50" s="507" t="str">
        <f t="shared" si="41"/>
        <v>Pre-fcst</v>
      </c>
      <c r="W50" s="507" t="str">
        <f t="shared" si="41"/>
        <v>Pre-fcst</v>
      </c>
      <c r="X50" s="507" t="str">
        <f t="shared" si="41"/>
        <v>Pre-fcst</v>
      </c>
      <c r="Y50" s="507" t="str">
        <f t="shared" si="41"/>
        <v>Fin Close</v>
      </c>
      <c r="Z50" s="507" t="str">
        <f t="shared" si="41"/>
        <v>Construction</v>
      </c>
      <c r="AA50" s="507" t="str">
        <f t="shared" si="41"/>
        <v>Construction</v>
      </c>
      <c r="AB50" s="507" t="str">
        <f t="shared" si="41"/>
        <v>Construction</v>
      </c>
      <c r="AC50" s="507" t="str">
        <f t="shared" si="41"/>
        <v>Construction</v>
      </c>
      <c r="AD50" s="507" t="str">
        <f t="shared" si="41"/>
        <v>Construction</v>
      </c>
      <c r="AE50" s="507" t="str">
        <f t="shared" si="41"/>
        <v>Construction</v>
      </c>
      <c r="AF50" s="507" t="str">
        <f t="shared" si="41"/>
        <v>Construction</v>
      </c>
      <c r="AG50" s="507" t="str">
        <f t="shared" si="41"/>
        <v>Construction</v>
      </c>
      <c r="AH50" s="507" t="str">
        <f t="shared" si="41"/>
        <v>Construction</v>
      </c>
      <c r="AI50" s="507" t="str">
        <f t="shared" si="41"/>
        <v>Construction</v>
      </c>
      <c r="AJ50" s="507" t="str">
        <f t="shared" si="41"/>
        <v>Construction</v>
      </c>
      <c r="AK50" s="507" t="str">
        <f t="shared" si="41"/>
        <v>Construction</v>
      </c>
      <c r="AL50" s="507" t="str">
        <f t="shared" si="41"/>
        <v>Construction</v>
      </c>
      <c r="AM50" s="507" t="str">
        <f t="shared" si="41"/>
        <v>Construction</v>
      </c>
      <c r="AN50" s="507" t="str">
        <f t="shared" si="41"/>
        <v>Construction</v>
      </c>
      <c r="AO50" s="507" t="str">
        <f t="shared" si="41"/>
        <v>Construction</v>
      </c>
      <c r="AP50" s="507" t="str">
        <f t="shared" si="41"/>
        <v>Construction</v>
      </c>
      <c r="AQ50" s="507" t="str">
        <f t="shared" si="41"/>
        <v>Construction</v>
      </c>
      <c r="AR50" s="507" t="str">
        <f t="shared" si="41"/>
        <v>Construction</v>
      </c>
      <c r="AS50" s="507" t="str">
        <f t="shared" si="41"/>
        <v>Construction</v>
      </c>
      <c r="AT50" s="507" t="str">
        <f t="shared" si="41"/>
        <v>Construction</v>
      </c>
      <c r="AU50" s="507" t="str">
        <f t="shared" si="41"/>
        <v>Construction</v>
      </c>
      <c r="AV50" s="507" t="str">
        <f t="shared" si="41"/>
        <v>Construction</v>
      </c>
      <c r="AW50" s="507" t="str">
        <f t="shared" si="41"/>
        <v>Construction</v>
      </c>
      <c r="AX50" s="507" t="str">
        <f t="shared" si="41"/>
        <v>Construction</v>
      </c>
      <c r="AY50" s="507" t="str">
        <f t="shared" si="41"/>
        <v>Construction</v>
      </c>
      <c r="AZ50" s="507" t="str">
        <f t="shared" si="41"/>
        <v>Operations</v>
      </c>
      <c r="BA50" s="507" t="str">
        <f t="shared" si="41"/>
        <v>Operations</v>
      </c>
      <c r="BB50" s="507" t="str">
        <f t="shared" si="41"/>
        <v>Operations</v>
      </c>
      <c r="BC50" s="507" t="str">
        <f t="shared" si="41"/>
        <v>Operations</v>
      </c>
      <c r="BD50" s="507" t="str">
        <f t="shared" si="41"/>
        <v>Operations</v>
      </c>
      <c r="BE50" s="507" t="str">
        <f t="shared" si="41"/>
        <v>Operations</v>
      </c>
    </row>
    <row r="52" spans="1:57" x14ac:dyDescent="0.25">
      <c r="A52" s="545"/>
      <c r="B52" s="545" t="s">
        <v>630</v>
      </c>
      <c r="C52" s="546"/>
      <c r="D52" s="547"/>
      <c r="E52" s="548"/>
      <c r="F52" s="548"/>
      <c r="G52" s="548"/>
      <c r="H52" s="548"/>
      <c r="I52" s="549"/>
      <c r="J52" s="548"/>
    </row>
    <row r="53" spans="1:57" x14ac:dyDescent="0.25">
      <c r="E53" s="194" t="str">
        <f xml:space="preserve"> InpC!E$16</f>
        <v>Length of operating period</v>
      </c>
      <c r="F53" s="194">
        <f xml:space="preserve"> InpC!F$16</f>
        <v>6</v>
      </c>
      <c r="G53" s="194" t="str">
        <f xml:space="preserve"> InpC!G$16</f>
        <v>months</v>
      </c>
      <c r="H53" s="2"/>
      <c r="I53" s="1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</row>
    <row r="54" spans="1:57" x14ac:dyDescent="0.25">
      <c r="A54" s="33"/>
      <c r="B54" s="33"/>
      <c r="C54" s="30"/>
      <c r="D54" s="61"/>
      <c r="E54" s="32" t="str">
        <f t="shared" ref="E54:AJ54" si="42" xml:space="preserve"> E$14</f>
        <v>First model column flag - m</v>
      </c>
      <c r="F54" s="32">
        <f t="shared" si="42"/>
        <v>0</v>
      </c>
      <c r="G54" s="32" t="str">
        <f t="shared" si="42"/>
        <v>flag</v>
      </c>
      <c r="H54" s="32">
        <f t="shared" si="42"/>
        <v>1</v>
      </c>
      <c r="I54" s="32">
        <f t="shared" si="42"/>
        <v>0</v>
      </c>
      <c r="J54" s="32">
        <f t="shared" si="42"/>
        <v>1</v>
      </c>
      <c r="K54" s="32">
        <f t="shared" si="42"/>
        <v>0</v>
      </c>
      <c r="L54" s="32">
        <f t="shared" si="42"/>
        <v>0</v>
      </c>
      <c r="M54" s="32">
        <f t="shared" si="42"/>
        <v>0</v>
      </c>
      <c r="N54" s="32">
        <f t="shared" si="42"/>
        <v>0</v>
      </c>
      <c r="O54" s="32">
        <f t="shared" si="42"/>
        <v>0</v>
      </c>
      <c r="P54" s="32">
        <f t="shared" si="42"/>
        <v>0</v>
      </c>
      <c r="Q54" s="32">
        <f t="shared" si="42"/>
        <v>0</v>
      </c>
      <c r="R54" s="32">
        <f t="shared" si="42"/>
        <v>0</v>
      </c>
      <c r="S54" s="32">
        <f t="shared" si="42"/>
        <v>0</v>
      </c>
      <c r="T54" s="32">
        <f t="shared" si="42"/>
        <v>0</v>
      </c>
      <c r="U54" s="32">
        <f t="shared" si="42"/>
        <v>0</v>
      </c>
      <c r="V54" s="32">
        <f t="shared" si="42"/>
        <v>0</v>
      </c>
      <c r="W54" s="32">
        <f t="shared" si="42"/>
        <v>0</v>
      </c>
      <c r="X54" s="32">
        <f t="shared" si="42"/>
        <v>0</v>
      </c>
      <c r="Y54" s="32">
        <f t="shared" si="42"/>
        <v>0</v>
      </c>
      <c r="Z54" s="32">
        <f t="shared" si="42"/>
        <v>0</v>
      </c>
      <c r="AA54" s="32">
        <f t="shared" si="42"/>
        <v>0</v>
      </c>
      <c r="AB54" s="32">
        <f t="shared" si="42"/>
        <v>0</v>
      </c>
      <c r="AC54" s="32">
        <f t="shared" si="42"/>
        <v>0</v>
      </c>
      <c r="AD54" s="32">
        <f t="shared" si="42"/>
        <v>0</v>
      </c>
      <c r="AE54" s="32">
        <f t="shared" si="42"/>
        <v>0</v>
      </c>
      <c r="AF54" s="32">
        <f t="shared" si="42"/>
        <v>0</v>
      </c>
      <c r="AG54" s="32">
        <f t="shared" si="42"/>
        <v>0</v>
      </c>
      <c r="AH54" s="32">
        <f t="shared" si="42"/>
        <v>0</v>
      </c>
      <c r="AI54" s="32">
        <f t="shared" si="42"/>
        <v>0</v>
      </c>
      <c r="AJ54" s="32">
        <f t="shared" si="42"/>
        <v>0</v>
      </c>
      <c r="AK54" s="32">
        <f t="shared" ref="AK54:BE54" si="43" xml:space="preserve"> AK$14</f>
        <v>0</v>
      </c>
      <c r="AL54" s="32">
        <f t="shared" si="43"/>
        <v>0</v>
      </c>
      <c r="AM54" s="32">
        <f t="shared" si="43"/>
        <v>0</v>
      </c>
      <c r="AN54" s="32">
        <f t="shared" si="43"/>
        <v>0</v>
      </c>
      <c r="AO54" s="32">
        <f t="shared" si="43"/>
        <v>0</v>
      </c>
      <c r="AP54" s="32">
        <f t="shared" si="43"/>
        <v>0</v>
      </c>
      <c r="AQ54" s="32">
        <f t="shared" si="43"/>
        <v>0</v>
      </c>
      <c r="AR54" s="32">
        <f t="shared" si="43"/>
        <v>0</v>
      </c>
      <c r="AS54" s="32">
        <f t="shared" si="43"/>
        <v>0</v>
      </c>
      <c r="AT54" s="32">
        <f t="shared" si="43"/>
        <v>0</v>
      </c>
      <c r="AU54" s="32">
        <f t="shared" si="43"/>
        <v>0</v>
      </c>
      <c r="AV54" s="32">
        <f t="shared" si="43"/>
        <v>0</v>
      </c>
      <c r="AW54" s="32">
        <f t="shared" si="43"/>
        <v>0</v>
      </c>
      <c r="AX54" s="32">
        <f t="shared" si="43"/>
        <v>0</v>
      </c>
      <c r="AY54" s="32">
        <f t="shared" si="43"/>
        <v>0</v>
      </c>
      <c r="AZ54" s="32">
        <f t="shared" si="43"/>
        <v>0</v>
      </c>
      <c r="BA54" s="32">
        <f t="shared" si="43"/>
        <v>0</v>
      </c>
      <c r="BB54" s="32">
        <f t="shared" si="43"/>
        <v>0</v>
      </c>
      <c r="BC54" s="32">
        <f t="shared" si="43"/>
        <v>0</v>
      </c>
      <c r="BD54" s="32">
        <f t="shared" si="43"/>
        <v>0</v>
      </c>
      <c r="BE54" s="32">
        <f t="shared" si="43"/>
        <v>0</v>
      </c>
    </row>
    <row r="55" spans="1:57" s="172" customFormat="1" x14ac:dyDescent="0.25">
      <c r="A55" s="555"/>
      <c r="B55" s="555"/>
      <c r="C55" s="556"/>
      <c r="D55" s="274"/>
      <c r="E55" s="171" t="str">
        <f t="shared" ref="E55:AJ55" si="44" xml:space="preserve"> E$10</f>
        <v>Model column counter</v>
      </c>
      <c r="F55" s="171">
        <f t="shared" si="44"/>
        <v>0</v>
      </c>
      <c r="G55" s="171" t="str">
        <f t="shared" si="44"/>
        <v>counter</v>
      </c>
      <c r="H55" s="171">
        <f t="shared" si="44"/>
        <v>0</v>
      </c>
      <c r="I55" s="171">
        <f t="shared" si="44"/>
        <v>0</v>
      </c>
      <c r="J55" s="171">
        <f t="shared" si="44"/>
        <v>1</v>
      </c>
      <c r="K55" s="171">
        <f t="shared" si="44"/>
        <v>2</v>
      </c>
      <c r="L55" s="171">
        <f t="shared" si="44"/>
        <v>3</v>
      </c>
      <c r="M55" s="171">
        <f t="shared" si="44"/>
        <v>4</v>
      </c>
      <c r="N55" s="171">
        <f t="shared" si="44"/>
        <v>5</v>
      </c>
      <c r="O55" s="171">
        <f t="shared" si="44"/>
        <v>6</v>
      </c>
      <c r="P55" s="171">
        <f t="shared" si="44"/>
        <v>7</v>
      </c>
      <c r="Q55" s="171">
        <f t="shared" si="44"/>
        <v>8</v>
      </c>
      <c r="R55" s="171">
        <f t="shared" si="44"/>
        <v>9</v>
      </c>
      <c r="S55" s="171">
        <f t="shared" si="44"/>
        <v>10</v>
      </c>
      <c r="T55" s="171">
        <f t="shared" si="44"/>
        <v>11</v>
      </c>
      <c r="U55" s="171">
        <f t="shared" si="44"/>
        <v>12</v>
      </c>
      <c r="V55" s="171">
        <f t="shared" si="44"/>
        <v>13</v>
      </c>
      <c r="W55" s="171">
        <f t="shared" si="44"/>
        <v>14</v>
      </c>
      <c r="X55" s="171">
        <f t="shared" si="44"/>
        <v>15</v>
      </c>
      <c r="Y55" s="171">
        <f t="shared" si="44"/>
        <v>16</v>
      </c>
      <c r="Z55" s="171">
        <f t="shared" si="44"/>
        <v>17</v>
      </c>
      <c r="AA55" s="171">
        <f t="shared" si="44"/>
        <v>18</v>
      </c>
      <c r="AB55" s="171">
        <f t="shared" si="44"/>
        <v>19</v>
      </c>
      <c r="AC55" s="171">
        <f t="shared" si="44"/>
        <v>20</v>
      </c>
      <c r="AD55" s="171">
        <f t="shared" si="44"/>
        <v>21</v>
      </c>
      <c r="AE55" s="171">
        <f t="shared" si="44"/>
        <v>22</v>
      </c>
      <c r="AF55" s="171">
        <f t="shared" si="44"/>
        <v>23</v>
      </c>
      <c r="AG55" s="171">
        <f t="shared" si="44"/>
        <v>24</v>
      </c>
      <c r="AH55" s="171">
        <f t="shared" si="44"/>
        <v>25</v>
      </c>
      <c r="AI55" s="171">
        <f t="shared" si="44"/>
        <v>26</v>
      </c>
      <c r="AJ55" s="171">
        <f t="shared" si="44"/>
        <v>27</v>
      </c>
      <c r="AK55" s="171">
        <f t="shared" ref="AK55:BE55" si="45" xml:space="preserve"> AK$10</f>
        <v>28</v>
      </c>
      <c r="AL55" s="171">
        <f t="shared" si="45"/>
        <v>29</v>
      </c>
      <c r="AM55" s="171">
        <f t="shared" si="45"/>
        <v>30</v>
      </c>
      <c r="AN55" s="171">
        <f t="shared" si="45"/>
        <v>31</v>
      </c>
      <c r="AO55" s="171">
        <f t="shared" si="45"/>
        <v>32</v>
      </c>
      <c r="AP55" s="171">
        <f t="shared" si="45"/>
        <v>33</v>
      </c>
      <c r="AQ55" s="171">
        <f t="shared" si="45"/>
        <v>34</v>
      </c>
      <c r="AR55" s="171">
        <f t="shared" si="45"/>
        <v>35</v>
      </c>
      <c r="AS55" s="171">
        <f t="shared" si="45"/>
        <v>36</v>
      </c>
      <c r="AT55" s="171">
        <f t="shared" si="45"/>
        <v>37</v>
      </c>
      <c r="AU55" s="171">
        <f t="shared" si="45"/>
        <v>38</v>
      </c>
      <c r="AV55" s="171">
        <f t="shared" si="45"/>
        <v>39</v>
      </c>
      <c r="AW55" s="171">
        <f t="shared" si="45"/>
        <v>40</v>
      </c>
      <c r="AX55" s="171">
        <f t="shared" si="45"/>
        <v>41</v>
      </c>
      <c r="AY55" s="171">
        <f t="shared" si="45"/>
        <v>42</v>
      </c>
      <c r="AZ55" s="171">
        <f t="shared" si="45"/>
        <v>43</v>
      </c>
      <c r="BA55" s="171">
        <f t="shared" si="45"/>
        <v>44</v>
      </c>
      <c r="BB55" s="171">
        <f t="shared" si="45"/>
        <v>45</v>
      </c>
      <c r="BC55" s="171">
        <f t="shared" si="45"/>
        <v>46</v>
      </c>
      <c r="BD55" s="171">
        <f t="shared" si="45"/>
        <v>47</v>
      </c>
      <c r="BE55" s="171">
        <f t="shared" si="45"/>
        <v>48</v>
      </c>
    </row>
    <row r="56" spans="1:57" s="193" customFormat="1" x14ac:dyDescent="0.25">
      <c r="A56" s="550"/>
      <c r="B56" s="550"/>
      <c r="C56" s="551"/>
      <c r="D56" s="552"/>
      <c r="E56" s="553" t="s">
        <v>398</v>
      </c>
      <c r="F56" s="553"/>
      <c r="G56" s="553" t="s">
        <v>14</v>
      </c>
      <c r="H56" s="553"/>
      <c r="I56" s="554"/>
      <c r="J56" s="553">
        <f t="shared" ref="J56:BE56" si="46">IF(J54=1,1,IF(MOD(I55,$F53)=0,I56+1,I56))</f>
        <v>1</v>
      </c>
      <c r="K56" s="553">
        <f t="shared" si="46"/>
        <v>1</v>
      </c>
      <c r="L56" s="553">
        <f t="shared" si="46"/>
        <v>1</v>
      </c>
      <c r="M56" s="553">
        <f t="shared" si="46"/>
        <v>1</v>
      </c>
      <c r="N56" s="553">
        <f t="shared" si="46"/>
        <v>1</v>
      </c>
      <c r="O56" s="553">
        <f t="shared" si="46"/>
        <v>1</v>
      </c>
      <c r="P56" s="553">
        <f t="shared" si="46"/>
        <v>2</v>
      </c>
      <c r="Q56" s="553">
        <f t="shared" si="46"/>
        <v>2</v>
      </c>
      <c r="R56" s="553">
        <f t="shared" si="46"/>
        <v>2</v>
      </c>
      <c r="S56" s="553">
        <f t="shared" si="46"/>
        <v>2</v>
      </c>
      <c r="T56" s="553">
        <f t="shared" si="46"/>
        <v>2</v>
      </c>
      <c r="U56" s="553">
        <f t="shared" si="46"/>
        <v>2</v>
      </c>
      <c r="V56" s="553">
        <f t="shared" si="46"/>
        <v>3</v>
      </c>
      <c r="W56" s="553">
        <f t="shared" si="46"/>
        <v>3</v>
      </c>
      <c r="X56" s="553">
        <f t="shared" si="46"/>
        <v>3</v>
      </c>
      <c r="Y56" s="553">
        <f t="shared" si="46"/>
        <v>3</v>
      </c>
      <c r="Z56" s="553">
        <f t="shared" si="46"/>
        <v>3</v>
      </c>
      <c r="AA56" s="553">
        <f t="shared" si="46"/>
        <v>3</v>
      </c>
      <c r="AB56" s="553">
        <f t="shared" si="46"/>
        <v>4</v>
      </c>
      <c r="AC56" s="553">
        <f t="shared" si="46"/>
        <v>4</v>
      </c>
      <c r="AD56" s="553">
        <f t="shared" si="46"/>
        <v>4</v>
      </c>
      <c r="AE56" s="553">
        <f t="shared" si="46"/>
        <v>4</v>
      </c>
      <c r="AF56" s="553">
        <f t="shared" si="46"/>
        <v>4</v>
      </c>
      <c r="AG56" s="553">
        <f t="shared" si="46"/>
        <v>4</v>
      </c>
      <c r="AH56" s="553">
        <f t="shared" si="46"/>
        <v>5</v>
      </c>
      <c r="AI56" s="553">
        <f t="shared" si="46"/>
        <v>5</v>
      </c>
      <c r="AJ56" s="553">
        <f t="shared" si="46"/>
        <v>5</v>
      </c>
      <c r="AK56" s="553">
        <f t="shared" si="46"/>
        <v>5</v>
      </c>
      <c r="AL56" s="553">
        <f t="shared" si="46"/>
        <v>5</v>
      </c>
      <c r="AM56" s="553">
        <f t="shared" si="46"/>
        <v>5</v>
      </c>
      <c r="AN56" s="553">
        <f t="shared" si="46"/>
        <v>6</v>
      </c>
      <c r="AO56" s="553">
        <f t="shared" si="46"/>
        <v>6</v>
      </c>
      <c r="AP56" s="553">
        <f t="shared" si="46"/>
        <v>6</v>
      </c>
      <c r="AQ56" s="553">
        <f t="shared" si="46"/>
        <v>6</v>
      </c>
      <c r="AR56" s="553">
        <f t="shared" si="46"/>
        <v>6</v>
      </c>
      <c r="AS56" s="553">
        <f t="shared" si="46"/>
        <v>6</v>
      </c>
      <c r="AT56" s="553">
        <f t="shared" si="46"/>
        <v>7</v>
      </c>
      <c r="AU56" s="553">
        <f t="shared" si="46"/>
        <v>7</v>
      </c>
      <c r="AV56" s="553">
        <f t="shared" si="46"/>
        <v>7</v>
      </c>
      <c r="AW56" s="553">
        <f t="shared" si="46"/>
        <v>7</v>
      </c>
      <c r="AX56" s="553">
        <f t="shared" si="46"/>
        <v>7</v>
      </c>
      <c r="AY56" s="553">
        <f t="shared" si="46"/>
        <v>7</v>
      </c>
      <c r="AZ56" s="553">
        <f t="shared" si="46"/>
        <v>8</v>
      </c>
      <c r="BA56" s="553">
        <f t="shared" si="46"/>
        <v>8</v>
      </c>
      <c r="BB56" s="553">
        <f t="shared" si="46"/>
        <v>8</v>
      </c>
      <c r="BC56" s="553">
        <f t="shared" si="46"/>
        <v>8</v>
      </c>
      <c r="BD56" s="553">
        <f t="shared" si="46"/>
        <v>8</v>
      </c>
      <c r="BE56" s="553">
        <f t="shared" si="46"/>
        <v>8</v>
      </c>
    </row>
    <row r="59" spans="1:57" x14ac:dyDescent="0.25">
      <c r="A59" s="15" t="s">
        <v>2</v>
      </c>
    </row>
    <row r="61" spans="1:57" x14ac:dyDescent="0.25">
      <c r="A61" s="50"/>
      <c r="B61" s="15" t="s">
        <v>42</v>
      </c>
      <c r="C61" s="51"/>
      <c r="D61" s="52"/>
      <c r="E61" s="13"/>
      <c r="F61" s="13"/>
      <c r="G61" s="13"/>
      <c r="H61" s="13"/>
      <c r="I61" s="13"/>
      <c r="J61" s="16"/>
    </row>
    <row r="62" spans="1:57" x14ac:dyDescent="0.25">
      <c r="A62" s="55"/>
      <c r="C62" s="58"/>
      <c r="D62" s="59"/>
      <c r="E62" s="14" t="str">
        <f xml:space="preserve"> InpC!E$18</f>
        <v>Financial close date</v>
      </c>
      <c r="F62" s="14">
        <f xml:space="preserve"> InpC!F$18</f>
        <v>44681</v>
      </c>
      <c r="G62" s="14" t="str">
        <f xml:space="preserve"> InpC!G$18</f>
        <v>date</v>
      </c>
      <c r="H62" s="45"/>
      <c r="I62" s="26"/>
      <c r="J62" s="45"/>
    </row>
    <row r="63" spans="1:57" x14ac:dyDescent="0.25">
      <c r="A63" s="50"/>
      <c r="C63" s="51"/>
      <c r="D63" s="52"/>
      <c r="E63" s="490" t="str">
        <f t="shared" ref="E63:AJ63" si="47" xml:space="preserve"> E$23</f>
        <v>Model period ending - m</v>
      </c>
      <c r="F63" s="490">
        <f t="shared" si="47"/>
        <v>0</v>
      </c>
      <c r="G63" s="490" t="str">
        <f t="shared" si="47"/>
        <v>date</v>
      </c>
      <c r="H63" s="490">
        <f t="shared" si="47"/>
        <v>0</v>
      </c>
      <c r="I63" s="490">
        <f t="shared" si="47"/>
        <v>0</v>
      </c>
      <c r="J63" s="490">
        <f t="shared" si="47"/>
        <v>44227</v>
      </c>
      <c r="K63" s="490">
        <f t="shared" si="47"/>
        <v>44255</v>
      </c>
      <c r="L63" s="490">
        <f t="shared" si="47"/>
        <v>44286</v>
      </c>
      <c r="M63" s="490">
        <f t="shared" si="47"/>
        <v>44316</v>
      </c>
      <c r="N63" s="490">
        <f t="shared" si="47"/>
        <v>44347</v>
      </c>
      <c r="O63" s="490">
        <f t="shared" si="47"/>
        <v>44377</v>
      </c>
      <c r="P63" s="490">
        <f t="shared" si="47"/>
        <v>44408</v>
      </c>
      <c r="Q63" s="490">
        <f t="shared" si="47"/>
        <v>44439</v>
      </c>
      <c r="R63" s="490">
        <f t="shared" si="47"/>
        <v>44469</v>
      </c>
      <c r="S63" s="490">
        <f t="shared" si="47"/>
        <v>44500</v>
      </c>
      <c r="T63" s="490">
        <f t="shared" si="47"/>
        <v>44530</v>
      </c>
      <c r="U63" s="490">
        <f t="shared" si="47"/>
        <v>44561</v>
      </c>
      <c r="V63" s="490">
        <f t="shared" si="47"/>
        <v>44592</v>
      </c>
      <c r="W63" s="490">
        <f t="shared" si="47"/>
        <v>44620</v>
      </c>
      <c r="X63" s="490">
        <f t="shared" si="47"/>
        <v>44651</v>
      </c>
      <c r="Y63" s="490">
        <f t="shared" si="47"/>
        <v>44681</v>
      </c>
      <c r="Z63" s="490">
        <f t="shared" si="47"/>
        <v>44712</v>
      </c>
      <c r="AA63" s="490">
        <f t="shared" si="47"/>
        <v>44742</v>
      </c>
      <c r="AB63" s="490">
        <f t="shared" si="47"/>
        <v>44773</v>
      </c>
      <c r="AC63" s="490">
        <f t="shared" si="47"/>
        <v>44804</v>
      </c>
      <c r="AD63" s="490">
        <f t="shared" si="47"/>
        <v>44834</v>
      </c>
      <c r="AE63" s="490">
        <f t="shared" si="47"/>
        <v>44865</v>
      </c>
      <c r="AF63" s="490">
        <f t="shared" si="47"/>
        <v>44895</v>
      </c>
      <c r="AG63" s="490">
        <f t="shared" si="47"/>
        <v>44926</v>
      </c>
      <c r="AH63" s="490">
        <f t="shared" si="47"/>
        <v>44957</v>
      </c>
      <c r="AI63" s="490">
        <f t="shared" si="47"/>
        <v>44985</v>
      </c>
      <c r="AJ63" s="490">
        <f t="shared" si="47"/>
        <v>45016</v>
      </c>
      <c r="AK63" s="490">
        <f t="shared" ref="AK63:BE63" si="48" xml:space="preserve"> AK$23</f>
        <v>45046</v>
      </c>
      <c r="AL63" s="490">
        <f t="shared" si="48"/>
        <v>45077</v>
      </c>
      <c r="AM63" s="490">
        <f t="shared" si="48"/>
        <v>45107</v>
      </c>
      <c r="AN63" s="490">
        <f t="shared" si="48"/>
        <v>45138</v>
      </c>
      <c r="AO63" s="490">
        <f t="shared" si="48"/>
        <v>45169</v>
      </c>
      <c r="AP63" s="490">
        <f t="shared" si="48"/>
        <v>45199</v>
      </c>
      <c r="AQ63" s="490">
        <f t="shared" si="48"/>
        <v>45230</v>
      </c>
      <c r="AR63" s="490">
        <f t="shared" si="48"/>
        <v>45260</v>
      </c>
      <c r="AS63" s="490">
        <f t="shared" si="48"/>
        <v>45291</v>
      </c>
      <c r="AT63" s="490">
        <f t="shared" si="48"/>
        <v>45322</v>
      </c>
      <c r="AU63" s="490">
        <f t="shared" si="48"/>
        <v>45351</v>
      </c>
      <c r="AV63" s="490">
        <f t="shared" si="48"/>
        <v>45382</v>
      </c>
      <c r="AW63" s="490">
        <f t="shared" si="48"/>
        <v>45412</v>
      </c>
      <c r="AX63" s="490">
        <f t="shared" si="48"/>
        <v>45443</v>
      </c>
      <c r="AY63" s="490">
        <f t="shared" si="48"/>
        <v>45473</v>
      </c>
      <c r="AZ63" s="490">
        <f t="shared" si="48"/>
        <v>45504</v>
      </c>
      <c r="BA63" s="490">
        <f t="shared" si="48"/>
        <v>45535</v>
      </c>
      <c r="BB63" s="490">
        <f t="shared" si="48"/>
        <v>45565</v>
      </c>
      <c r="BC63" s="490">
        <f t="shared" si="48"/>
        <v>45596</v>
      </c>
      <c r="BD63" s="490">
        <f t="shared" si="48"/>
        <v>45626</v>
      </c>
      <c r="BE63" s="490">
        <f t="shared" si="48"/>
        <v>45657</v>
      </c>
    </row>
    <row r="64" spans="1:57" s="193" customFormat="1" x14ac:dyDescent="0.25">
      <c r="A64" s="233"/>
      <c r="B64" s="233"/>
      <c r="C64" s="234"/>
      <c r="D64" s="235"/>
      <c r="E64" s="193" t="s">
        <v>320</v>
      </c>
      <c r="G64" s="193" t="s">
        <v>5</v>
      </c>
      <c r="H64" s="193">
        <f xml:space="preserve"> SUM(J64:BE64)</f>
        <v>1</v>
      </c>
      <c r="I64" s="236"/>
      <c r="J64" s="193">
        <f t="shared" ref="J64:AO64" si="49" xml:space="preserve"> IF(AND(I63 &lt; $F62, J63 &gt;= $F62), 1, 0)</f>
        <v>0</v>
      </c>
      <c r="K64" s="193">
        <f t="shared" si="49"/>
        <v>0</v>
      </c>
      <c r="L64" s="193">
        <f t="shared" si="49"/>
        <v>0</v>
      </c>
      <c r="M64" s="193">
        <f t="shared" si="49"/>
        <v>0</v>
      </c>
      <c r="N64" s="193">
        <f t="shared" si="49"/>
        <v>0</v>
      </c>
      <c r="O64" s="193">
        <f t="shared" si="49"/>
        <v>0</v>
      </c>
      <c r="P64" s="193">
        <f t="shared" si="49"/>
        <v>0</v>
      </c>
      <c r="Q64" s="193">
        <f t="shared" si="49"/>
        <v>0</v>
      </c>
      <c r="R64" s="193">
        <f t="shared" si="49"/>
        <v>0</v>
      </c>
      <c r="S64" s="193">
        <f t="shared" si="49"/>
        <v>0</v>
      </c>
      <c r="T64" s="193">
        <f t="shared" si="49"/>
        <v>0</v>
      </c>
      <c r="U64" s="193">
        <f t="shared" si="49"/>
        <v>0</v>
      </c>
      <c r="V64" s="193">
        <f t="shared" si="49"/>
        <v>0</v>
      </c>
      <c r="W64" s="193">
        <f t="shared" si="49"/>
        <v>0</v>
      </c>
      <c r="X64" s="193">
        <f t="shared" si="49"/>
        <v>0</v>
      </c>
      <c r="Y64" s="193">
        <f t="shared" si="49"/>
        <v>1</v>
      </c>
      <c r="Z64" s="193">
        <f t="shared" si="49"/>
        <v>0</v>
      </c>
      <c r="AA64" s="193">
        <f t="shared" si="49"/>
        <v>0</v>
      </c>
      <c r="AB64" s="193">
        <f t="shared" si="49"/>
        <v>0</v>
      </c>
      <c r="AC64" s="193">
        <f t="shared" si="49"/>
        <v>0</v>
      </c>
      <c r="AD64" s="193">
        <f t="shared" si="49"/>
        <v>0</v>
      </c>
      <c r="AE64" s="193">
        <f t="shared" si="49"/>
        <v>0</v>
      </c>
      <c r="AF64" s="193">
        <f t="shared" si="49"/>
        <v>0</v>
      </c>
      <c r="AG64" s="193">
        <f t="shared" si="49"/>
        <v>0</v>
      </c>
      <c r="AH64" s="193">
        <f t="shared" si="49"/>
        <v>0</v>
      </c>
      <c r="AI64" s="193">
        <f t="shared" si="49"/>
        <v>0</v>
      </c>
      <c r="AJ64" s="193">
        <f t="shared" si="49"/>
        <v>0</v>
      </c>
      <c r="AK64" s="193">
        <f t="shared" si="49"/>
        <v>0</v>
      </c>
      <c r="AL64" s="193">
        <f t="shared" si="49"/>
        <v>0</v>
      </c>
      <c r="AM64" s="193">
        <f t="shared" si="49"/>
        <v>0</v>
      </c>
      <c r="AN64" s="193">
        <f t="shared" si="49"/>
        <v>0</v>
      </c>
      <c r="AO64" s="193">
        <f t="shared" si="49"/>
        <v>0</v>
      </c>
      <c r="AP64" s="193">
        <f t="shared" ref="AP64:BE64" si="50" xml:space="preserve"> IF(AND(AO63 &lt; $F62, AP63 &gt;= $F62), 1, 0)</f>
        <v>0</v>
      </c>
      <c r="AQ64" s="193">
        <f t="shared" si="50"/>
        <v>0</v>
      </c>
      <c r="AR64" s="193">
        <f t="shared" si="50"/>
        <v>0</v>
      </c>
      <c r="AS64" s="193">
        <f t="shared" si="50"/>
        <v>0</v>
      </c>
      <c r="AT64" s="193">
        <f t="shared" si="50"/>
        <v>0</v>
      </c>
      <c r="AU64" s="193">
        <f t="shared" si="50"/>
        <v>0</v>
      </c>
      <c r="AV64" s="193">
        <f t="shared" si="50"/>
        <v>0</v>
      </c>
      <c r="AW64" s="193">
        <f t="shared" si="50"/>
        <v>0</v>
      </c>
      <c r="AX64" s="193">
        <f t="shared" si="50"/>
        <v>0</v>
      </c>
      <c r="AY64" s="193">
        <f t="shared" si="50"/>
        <v>0</v>
      </c>
      <c r="AZ64" s="193">
        <f t="shared" si="50"/>
        <v>0</v>
      </c>
      <c r="BA64" s="193">
        <f t="shared" si="50"/>
        <v>0</v>
      </c>
      <c r="BB64" s="193">
        <f t="shared" si="50"/>
        <v>0</v>
      </c>
      <c r="BC64" s="193">
        <f t="shared" si="50"/>
        <v>0</v>
      </c>
      <c r="BD64" s="193">
        <f t="shared" si="50"/>
        <v>0</v>
      </c>
      <c r="BE64" s="193">
        <f t="shared" si="50"/>
        <v>0</v>
      </c>
    </row>
    <row r="65" spans="1:57" x14ac:dyDescent="0.25">
      <c r="E65" s="6"/>
      <c r="F65" s="6"/>
      <c r="G65" s="6"/>
      <c r="H65" s="6"/>
      <c r="I65" s="72"/>
      <c r="J65" s="6"/>
    </row>
    <row r="66" spans="1:57" x14ac:dyDescent="0.25">
      <c r="A66" s="21"/>
      <c r="B66" s="15" t="s">
        <v>321</v>
      </c>
      <c r="D66" s="21"/>
      <c r="E66" s="21"/>
      <c r="F66" s="21"/>
      <c r="G66" s="21"/>
      <c r="H66" s="21"/>
      <c r="I66" s="21"/>
      <c r="J66" s="21"/>
    </row>
    <row r="67" spans="1:57" x14ac:dyDescent="0.25">
      <c r="E67" s="152" t="str">
        <f t="shared" ref="E67:AJ67" si="51" xml:space="preserve"> E$64</f>
        <v>Financial close date flag - m</v>
      </c>
      <c r="F67" s="152">
        <f t="shared" si="51"/>
        <v>0</v>
      </c>
      <c r="G67" s="152" t="str">
        <f t="shared" si="51"/>
        <v>flag</v>
      </c>
      <c r="H67" s="152">
        <f t="shared" si="51"/>
        <v>1</v>
      </c>
      <c r="I67" s="152">
        <f t="shared" si="51"/>
        <v>0</v>
      </c>
      <c r="J67" s="152">
        <f t="shared" si="51"/>
        <v>0</v>
      </c>
      <c r="K67" s="152">
        <f t="shared" si="51"/>
        <v>0</v>
      </c>
      <c r="L67" s="152">
        <f t="shared" si="51"/>
        <v>0</v>
      </c>
      <c r="M67" s="152">
        <f t="shared" si="51"/>
        <v>0</v>
      </c>
      <c r="N67" s="152">
        <f t="shared" si="51"/>
        <v>0</v>
      </c>
      <c r="O67" s="152">
        <f t="shared" si="51"/>
        <v>0</v>
      </c>
      <c r="P67" s="152">
        <f t="shared" si="51"/>
        <v>0</v>
      </c>
      <c r="Q67" s="152">
        <f t="shared" si="51"/>
        <v>0</v>
      </c>
      <c r="R67" s="152">
        <f t="shared" si="51"/>
        <v>0</v>
      </c>
      <c r="S67" s="152">
        <f t="shared" si="51"/>
        <v>0</v>
      </c>
      <c r="T67" s="152">
        <f t="shared" si="51"/>
        <v>0</v>
      </c>
      <c r="U67" s="152">
        <f t="shared" si="51"/>
        <v>0</v>
      </c>
      <c r="V67" s="152">
        <f t="shared" si="51"/>
        <v>0</v>
      </c>
      <c r="W67" s="152">
        <f t="shared" si="51"/>
        <v>0</v>
      </c>
      <c r="X67" s="152">
        <f t="shared" si="51"/>
        <v>0</v>
      </c>
      <c r="Y67" s="152">
        <f t="shared" si="51"/>
        <v>1</v>
      </c>
      <c r="Z67" s="152">
        <f t="shared" si="51"/>
        <v>0</v>
      </c>
      <c r="AA67" s="152">
        <f t="shared" si="51"/>
        <v>0</v>
      </c>
      <c r="AB67" s="152">
        <f t="shared" si="51"/>
        <v>0</v>
      </c>
      <c r="AC67" s="152">
        <f t="shared" si="51"/>
        <v>0</v>
      </c>
      <c r="AD67" s="152">
        <f t="shared" si="51"/>
        <v>0</v>
      </c>
      <c r="AE67" s="152">
        <f t="shared" si="51"/>
        <v>0</v>
      </c>
      <c r="AF67" s="152">
        <f t="shared" si="51"/>
        <v>0</v>
      </c>
      <c r="AG67" s="152">
        <f t="shared" si="51"/>
        <v>0</v>
      </c>
      <c r="AH67" s="152">
        <f t="shared" si="51"/>
        <v>0</v>
      </c>
      <c r="AI67" s="152">
        <f t="shared" si="51"/>
        <v>0</v>
      </c>
      <c r="AJ67" s="152">
        <f t="shared" si="51"/>
        <v>0</v>
      </c>
      <c r="AK67" s="152">
        <f t="shared" ref="AK67:BE67" si="52" xml:space="preserve"> AK$64</f>
        <v>0</v>
      </c>
      <c r="AL67" s="152">
        <f t="shared" si="52"/>
        <v>0</v>
      </c>
      <c r="AM67" s="152">
        <f t="shared" si="52"/>
        <v>0</v>
      </c>
      <c r="AN67" s="152">
        <f t="shared" si="52"/>
        <v>0</v>
      </c>
      <c r="AO67" s="152">
        <f t="shared" si="52"/>
        <v>0</v>
      </c>
      <c r="AP67" s="152">
        <f t="shared" si="52"/>
        <v>0</v>
      </c>
      <c r="AQ67" s="152">
        <f t="shared" si="52"/>
        <v>0</v>
      </c>
      <c r="AR67" s="152">
        <f t="shared" si="52"/>
        <v>0</v>
      </c>
      <c r="AS67" s="152">
        <f t="shared" si="52"/>
        <v>0</v>
      </c>
      <c r="AT67" s="152">
        <f t="shared" si="52"/>
        <v>0</v>
      </c>
      <c r="AU67" s="152">
        <f t="shared" si="52"/>
        <v>0</v>
      </c>
      <c r="AV67" s="152">
        <f t="shared" si="52"/>
        <v>0</v>
      </c>
      <c r="AW67" s="152">
        <f t="shared" si="52"/>
        <v>0</v>
      </c>
      <c r="AX67" s="152">
        <f t="shared" si="52"/>
        <v>0</v>
      </c>
      <c r="AY67" s="152">
        <f t="shared" si="52"/>
        <v>0</v>
      </c>
      <c r="AZ67" s="152">
        <f t="shared" si="52"/>
        <v>0</v>
      </c>
      <c r="BA67" s="152">
        <f t="shared" si="52"/>
        <v>0</v>
      </c>
      <c r="BB67" s="152">
        <f t="shared" si="52"/>
        <v>0</v>
      </c>
      <c r="BC67" s="152">
        <f t="shared" si="52"/>
        <v>0</v>
      </c>
      <c r="BD67" s="152">
        <f t="shared" si="52"/>
        <v>0</v>
      </c>
      <c r="BE67" s="152">
        <f t="shared" si="52"/>
        <v>0</v>
      </c>
    </row>
    <row r="68" spans="1:57" x14ac:dyDescent="0.25">
      <c r="A68" s="53"/>
      <c r="B68" s="53"/>
      <c r="C68" s="34"/>
      <c r="D68" s="35"/>
      <c r="E68" s="32" t="s">
        <v>321</v>
      </c>
      <c r="F68" s="32"/>
      <c r="G68" s="32" t="s">
        <v>5</v>
      </c>
      <c r="H68" s="32">
        <f xml:space="preserve"> SUM(J68:BE68)</f>
        <v>1</v>
      </c>
      <c r="I68" s="31"/>
      <c r="J68" s="6">
        <f t="shared" ref="J68:AO68" si="53" xml:space="preserve"> I67</f>
        <v>0</v>
      </c>
      <c r="K68" s="6">
        <f t="shared" si="53"/>
        <v>0</v>
      </c>
      <c r="L68" s="6">
        <f t="shared" si="53"/>
        <v>0</v>
      </c>
      <c r="M68" s="6">
        <f t="shared" si="53"/>
        <v>0</v>
      </c>
      <c r="N68" s="6">
        <f t="shared" si="53"/>
        <v>0</v>
      </c>
      <c r="O68" s="6">
        <f t="shared" si="53"/>
        <v>0</v>
      </c>
      <c r="P68" s="6">
        <f t="shared" si="53"/>
        <v>0</v>
      </c>
      <c r="Q68" s="6">
        <f t="shared" si="53"/>
        <v>0</v>
      </c>
      <c r="R68" s="6">
        <f t="shared" si="53"/>
        <v>0</v>
      </c>
      <c r="S68" s="6">
        <f t="shared" si="53"/>
        <v>0</v>
      </c>
      <c r="T68" s="6">
        <f t="shared" si="53"/>
        <v>0</v>
      </c>
      <c r="U68" s="6">
        <f t="shared" si="53"/>
        <v>0</v>
      </c>
      <c r="V68" s="6">
        <f t="shared" si="53"/>
        <v>0</v>
      </c>
      <c r="W68" s="6">
        <f t="shared" si="53"/>
        <v>0</v>
      </c>
      <c r="X68" s="6">
        <f t="shared" si="53"/>
        <v>0</v>
      </c>
      <c r="Y68" s="6">
        <f t="shared" si="53"/>
        <v>0</v>
      </c>
      <c r="Z68" s="6">
        <f t="shared" si="53"/>
        <v>1</v>
      </c>
      <c r="AA68" s="6">
        <f t="shared" si="53"/>
        <v>0</v>
      </c>
      <c r="AB68" s="6">
        <f t="shared" si="53"/>
        <v>0</v>
      </c>
      <c r="AC68" s="6">
        <f t="shared" si="53"/>
        <v>0</v>
      </c>
      <c r="AD68" s="6">
        <f t="shared" si="53"/>
        <v>0</v>
      </c>
      <c r="AE68" s="6">
        <f t="shared" si="53"/>
        <v>0</v>
      </c>
      <c r="AF68" s="6">
        <f t="shared" si="53"/>
        <v>0</v>
      </c>
      <c r="AG68" s="6">
        <f t="shared" si="53"/>
        <v>0</v>
      </c>
      <c r="AH68" s="6">
        <f t="shared" si="53"/>
        <v>0</v>
      </c>
      <c r="AI68" s="6">
        <f t="shared" si="53"/>
        <v>0</v>
      </c>
      <c r="AJ68" s="6">
        <f t="shared" si="53"/>
        <v>0</v>
      </c>
      <c r="AK68" s="6">
        <f t="shared" si="53"/>
        <v>0</v>
      </c>
      <c r="AL68" s="6">
        <f t="shared" si="53"/>
        <v>0</v>
      </c>
      <c r="AM68" s="6">
        <f t="shared" si="53"/>
        <v>0</v>
      </c>
      <c r="AN68" s="6">
        <f t="shared" si="53"/>
        <v>0</v>
      </c>
      <c r="AO68" s="6">
        <f t="shared" si="53"/>
        <v>0</v>
      </c>
      <c r="AP68" s="6">
        <f t="shared" ref="AP68:BE68" si="54" xml:space="preserve"> AO67</f>
        <v>0</v>
      </c>
      <c r="AQ68" s="6">
        <f t="shared" si="54"/>
        <v>0</v>
      </c>
      <c r="AR68" s="6">
        <f t="shared" si="54"/>
        <v>0</v>
      </c>
      <c r="AS68" s="6">
        <f t="shared" si="54"/>
        <v>0</v>
      </c>
      <c r="AT68" s="6">
        <f t="shared" si="54"/>
        <v>0</v>
      </c>
      <c r="AU68" s="6">
        <f t="shared" si="54"/>
        <v>0</v>
      </c>
      <c r="AV68" s="6">
        <f t="shared" si="54"/>
        <v>0</v>
      </c>
      <c r="AW68" s="6">
        <f t="shared" si="54"/>
        <v>0</v>
      </c>
      <c r="AX68" s="6">
        <f t="shared" si="54"/>
        <v>0</v>
      </c>
      <c r="AY68" s="6">
        <f t="shared" si="54"/>
        <v>0</v>
      </c>
      <c r="AZ68" s="6">
        <f t="shared" si="54"/>
        <v>0</v>
      </c>
      <c r="BA68" s="6">
        <f t="shared" si="54"/>
        <v>0</v>
      </c>
      <c r="BB68" s="6">
        <f t="shared" si="54"/>
        <v>0</v>
      </c>
      <c r="BC68" s="6">
        <f t="shared" si="54"/>
        <v>0</v>
      </c>
      <c r="BD68" s="6">
        <f t="shared" si="54"/>
        <v>0</v>
      </c>
      <c r="BE68" s="6">
        <f t="shared" si="54"/>
        <v>0</v>
      </c>
    </row>
    <row r="70" spans="1:57" x14ac:dyDescent="0.25">
      <c r="B70" s="15" t="s">
        <v>322</v>
      </c>
    </row>
    <row r="71" spans="1:57" x14ac:dyDescent="0.25">
      <c r="A71" s="55"/>
      <c r="C71" s="58"/>
      <c r="D71" s="59"/>
      <c r="E71" s="14" t="str">
        <f xml:space="preserve"> InpC!E$18</f>
        <v>Financial close date</v>
      </c>
      <c r="F71" s="14">
        <f xml:space="preserve"> InpC!F$18</f>
        <v>44681</v>
      </c>
      <c r="G71" s="14" t="str">
        <f xml:space="preserve"> InpC!G$18</f>
        <v>date</v>
      </c>
      <c r="H71" s="45"/>
      <c r="I71" s="26"/>
      <c r="J71" s="45"/>
    </row>
    <row r="72" spans="1:57" x14ac:dyDescent="0.25">
      <c r="E72" s="194" t="str">
        <f xml:space="preserve"> InpC!E$19</f>
        <v>Construction period length</v>
      </c>
      <c r="F72" s="194">
        <f xml:space="preserve"> InpC!F$19</f>
        <v>26</v>
      </c>
      <c r="G72" s="194" t="str">
        <f xml:space="preserve"> InpC!G$19</f>
        <v>months</v>
      </c>
    </row>
    <row r="73" spans="1:57" s="689" customFormat="1" x14ac:dyDescent="0.25">
      <c r="A73" s="558"/>
      <c r="B73" s="558"/>
      <c r="C73" s="687"/>
      <c r="D73" s="688"/>
      <c r="E73" s="689" t="s">
        <v>323</v>
      </c>
      <c r="F73" s="689">
        <f xml:space="preserve"> EOMONTH(F71, F72)</f>
        <v>45473</v>
      </c>
      <c r="G73" s="689" t="s">
        <v>6</v>
      </c>
      <c r="I73" s="690"/>
    </row>
    <row r="75" spans="1:57" x14ac:dyDescent="0.25">
      <c r="A75" s="55"/>
      <c r="C75" s="58"/>
      <c r="D75" s="59"/>
      <c r="E75" s="45" t="str">
        <f xml:space="preserve"> E$73</f>
        <v>End of construction period date</v>
      </c>
      <c r="F75" s="45">
        <f xml:space="preserve"> F$73</f>
        <v>45473</v>
      </c>
      <c r="G75" s="45" t="str">
        <f xml:space="preserve"> G$73</f>
        <v>date</v>
      </c>
      <c r="H75" s="45"/>
      <c r="I75" s="26"/>
      <c r="J75" s="45"/>
    </row>
    <row r="76" spans="1:57" x14ac:dyDescent="0.25">
      <c r="A76" s="50"/>
      <c r="C76" s="51"/>
      <c r="D76" s="52"/>
      <c r="E76" s="490" t="str">
        <f t="shared" ref="E76:BE76" si="55" xml:space="preserve"> E$23</f>
        <v>Model period ending - m</v>
      </c>
      <c r="F76" s="490">
        <f t="shared" si="55"/>
        <v>0</v>
      </c>
      <c r="G76" s="490" t="str">
        <f t="shared" si="55"/>
        <v>date</v>
      </c>
      <c r="H76" s="490">
        <f t="shared" si="55"/>
        <v>0</v>
      </c>
      <c r="I76" s="490">
        <f t="shared" si="55"/>
        <v>0</v>
      </c>
      <c r="J76" s="490">
        <f t="shared" si="55"/>
        <v>44227</v>
      </c>
      <c r="K76" s="490">
        <f t="shared" si="55"/>
        <v>44255</v>
      </c>
      <c r="L76" s="490">
        <f t="shared" si="55"/>
        <v>44286</v>
      </c>
      <c r="M76" s="490">
        <f t="shared" si="55"/>
        <v>44316</v>
      </c>
      <c r="N76" s="490">
        <f t="shared" si="55"/>
        <v>44347</v>
      </c>
      <c r="O76" s="490">
        <f t="shared" si="55"/>
        <v>44377</v>
      </c>
      <c r="P76" s="490">
        <f t="shared" si="55"/>
        <v>44408</v>
      </c>
      <c r="Q76" s="490">
        <f t="shared" si="55"/>
        <v>44439</v>
      </c>
      <c r="R76" s="490">
        <f t="shared" si="55"/>
        <v>44469</v>
      </c>
      <c r="S76" s="490">
        <f t="shared" si="55"/>
        <v>44500</v>
      </c>
      <c r="T76" s="490">
        <f t="shared" si="55"/>
        <v>44530</v>
      </c>
      <c r="U76" s="490">
        <f t="shared" si="55"/>
        <v>44561</v>
      </c>
      <c r="V76" s="490">
        <f t="shared" si="55"/>
        <v>44592</v>
      </c>
      <c r="W76" s="490">
        <f t="shared" si="55"/>
        <v>44620</v>
      </c>
      <c r="X76" s="490">
        <f t="shared" si="55"/>
        <v>44651</v>
      </c>
      <c r="Y76" s="490">
        <f t="shared" si="55"/>
        <v>44681</v>
      </c>
      <c r="Z76" s="490">
        <f t="shared" si="55"/>
        <v>44712</v>
      </c>
      <c r="AA76" s="490">
        <f t="shared" si="55"/>
        <v>44742</v>
      </c>
      <c r="AB76" s="490">
        <f t="shared" si="55"/>
        <v>44773</v>
      </c>
      <c r="AC76" s="490">
        <f t="shared" si="55"/>
        <v>44804</v>
      </c>
      <c r="AD76" s="490">
        <f t="shared" si="55"/>
        <v>44834</v>
      </c>
      <c r="AE76" s="490">
        <f t="shared" si="55"/>
        <v>44865</v>
      </c>
      <c r="AF76" s="490">
        <f t="shared" si="55"/>
        <v>44895</v>
      </c>
      <c r="AG76" s="490">
        <f t="shared" si="55"/>
        <v>44926</v>
      </c>
      <c r="AH76" s="490">
        <f t="shared" si="55"/>
        <v>44957</v>
      </c>
      <c r="AI76" s="490">
        <f t="shared" si="55"/>
        <v>44985</v>
      </c>
      <c r="AJ76" s="490">
        <f t="shared" si="55"/>
        <v>45016</v>
      </c>
      <c r="AK76" s="490">
        <f t="shared" si="55"/>
        <v>45046</v>
      </c>
      <c r="AL76" s="490">
        <f t="shared" si="55"/>
        <v>45077</v>
      </c>
      <c r="AM76" s="490">
        <f t="shared" si="55"/>
        <v>45107</v>
      </c>
      <c r="AN76" s="490">
        <f t="shared" si="55"/>
        <v>45138</v>
      </c>
      <c r="AO76" s="490">
        <f t="shared" si="55"/>
        <v>45169</v>
      </c>
      <c r="AP76" s="490">
        <f t="shared" si="55"/>
        <v>45199</v>
      </c>
      <c r="AQ76" s="490">
        <f t="shared" si="55"/>
        <v>45230</v>
      </c>
      <c r="AR76" s="490">
        <f t="shared" si="55"/>
        <v>45260</v>
      </c>
      <c r="AS76" s="490">
        <f t="shared" si="55"/>
        <v>45291</v>
      </c>
      <c r="AT76" s="490">
        <f t="shared" si="55"/>
        <v>45322</v>
      </c>
      <c r="AU76" s="490">
        <f t="shared" si="55"/>
        <v>45351</v>
      </c>
      <c r="AV76" s="490">
        <f t="shared" si="55"/>
        <v>45382</v>
      </c>
      <c r="AW76" s="490">
        <f t="shared" si="55"/>
        <v>45412</v>
      </c>
      <c r="AX76" s="490">
        <f t="shared" si="55"/>
        <v>45443</v>
      </c>
      <c r="AY76" s="490">
        <f t="shared" si="55"/>
        <v>45473</v>
      </c>
      <c r="AZ76" s="490">
        <f t="shared" si="55"/>
        <v>45504</v>
      </c>
      <c r="BA76" s="490">
        <f t="shared" si="55"/>
        <v>45535</v>
      </c>
      <c r="BB76" s="490">
        <f t="shared" si="55"/>
        <v>45565</v>
      </c>
      <c r="BC76" s="490">
        <f t="shared" si="55"/>
        <v>45596</v>
      </c>
      <c r="BD76" s="490">
        <f t="shared" si="55"/>
        <v>45626</v>
      </c>
      <c r="BE76" s="490">
        <f t="shared" si="55"/>
        <v>45657</v>
      </c>
    </row>
    <row r="77" spans="1:57" s="193" customFormat="1" x14ac:dyDescent="0.25">
      <c r="A77" s="233"/>
      <c r="B77" s="233"/>
      <c r="C77" s="234"/>
      <c r="D77" s="235"/>
      <c r="E77" s="193" t="s">
        <v>324</v>
      </c>
      <c r="G77" s="193" t="s">
        <v>5</v>
      </c>
      <c r="H77" s="193">
        <f xml:space="preserve"> SUM(J77:BE77)</f>
        <v>1</v>
      </c>
      <c r="I77" s="236"/>
      <c r="J77" s="193">
        <f t="shared" ref="J77" si="56" xml:space="preserve"> IF(AND(I76 &lt; $F75, J76 &gt;= $F75), 1, 0)</f>
        <v>0</v>
      </c>
      <c r="K77" s="193">
        <f t="shared" ref="K77" si="57" xml:space="preserve"> IF(AND(J76 &lt; $F75, K76 &gt;= $F75), 1, 0)</f>
        <v>0</v>
      </c>
      <c r="L77" s="193">
        <f t="shared" ref="L77" si="58" xml:space="preserve"> IF(AND(K76 &lt; $F75, L76 &gt;= $F75), 1, 0)</f>
        <v>0</v>
      </c>
      <c r="M77" s="193">
        <f t="shared" ref="M77" si="59" xml:space="preserve"> IF(AND(L76 &lt; $F75, M76 &gt;= $F75), 1, 0)</f>
        <v>0</v>
      </c>
      <c r="N77" s="193">
        <f t="shared" ref="N77" si="60" xml:space="preserve"> IF(AND(M76 &lt; $F75, N76 &gt;= $F75), 1, 0)</f>
        <v>0</v>
      </c>
      <c r="O77" s="193">
        <f t="shared" ref="O77" si="61" xml:space="preserve"> IF(AND(N76 &lt; $F75, O76 &gt;= $F75), 1, 0)</f>
        <v>0</v>
      </c>
      <c r="P77" s="193">
        <f t="shared" ref="P77" si="62" xml:space="preserve"> IF(AND(O76 &lt; $F75, P76 &gt;= $F75), 1, 0)</f>
        <v>0</v>
      </c>
      <c r="Q77" s="193">
        <f t="shared" ref="Q77" si="63" xml:space="preserve"> IF(AND(P76 &lt; $F75, Q76 &gt;= $F75), 1, 0)</f>
        <v>0</v>
      </c>
      <c r="R77" s="193">
        <f t="shared" ref="R77" si="64" xml:space="preserve"> IF(AND(Q76 &lt; $F75, R76 &gt;= $F75), 1, 0)</f>
        <v>0</v>
      </c>
      <c r="S77" s="193">
        <f t="shared" ref="S77" si="65" xml:space="preserve"> IF(AND(R76 &lt; $F75, S76 &gt;= $F75), 1, 0)</f>
        <v>0</v>
      </c>
      <c r="T77" s="193">
        <f t="shared" ref="T77" si="66" xml:space="preserve"> IF(AND(S76 &lt; $F75, T76 &gt;= $F75), 1, 0)</f>
        <v>0</v>
      </c>
      <c r="U77" s="193">
        <f t="shared" ref="U77" si="67" xml:space="preserve"> IF(AND(T76 &lt; $F75, U76 &gt;= $F75), 1, 0)</f>
        <v>0</v>
      </c>
      <c r="V77" s="193">
        <f t="shared" ref="V77" si="68" xml:space="preserve"> IF(AND(U76 &lt; $F75, V76 &gt;= $F75), 1, 0)</f>
        <v>0</v>
      </c>
      <c r="W77" s="193">
        <f t="shared" ref="W77" si="69" xml:space="preserve"> IF(AND(V76 &lt; $F75, W76 &gt;= $F75), 1, 0)</f>
        <v>0</v>
      </c>
      <c r="X77" s="193">
        <f t="shared" ref="X77" si="70" xml:space="preserve"> IF(AND(W76 &lt; $F75, X76 &gt;= $F75), 1, 0)</f>
        <v>0</v>
      </c>
      <c r="Y77" s="193">
        <f t="shared" ref="Y77" si="71" xml:space="preserve"> IF(AND(X76 &lt; $F75, Y76 &gt;= $F75), 1, 0)</f>
        <v>0</v>
      </c>
      <c r="Z77" s="193">
        <f t="shared" ref="Z77" si="72" xml:space="preserve"> IF(AND(Y76 &lt; $F75, Z76 &gt;= $F75), 1, 0)</f>
        <v>0</v>
      </c>
      <c r="AA77" s="193">
        <f t="shared" ref="AA77" si="73" xml:space="preserve"> IF(AND(Z76 &lt; $F75, AA76 &gt;= $F75), 1, 0)</f>
        <v>0</v>
      </c>
      <c r="AB77" s="193">
        <f t="shared" ref="AB77" si="74" xml:space="preserve"> IF(AND(AA76 &lt; $F75, AB76 &gt;= $F75), 1, 0)</f>
        <v>0</v>
      </c>
      <c r="AC77" s="193">
        <f t="shared" ref="AC77" si="75" xml:space="preserve"> IF(AND(AB76 &lt; $F75, AC76 &gt;= $F75), 1, 0)</f>
        <v>0</v>
      </c>
      <c r="AD77" s="193">
        <f t="shared" ref="AD77" si="76" xml:space="preserve"> IF(AND(AC76 &lt; $F75, AD76 &gt;= $F75), 1, 0)</f>
        <v>0</v>
      </c>
      <c r="AE77" s="193">
        <f t="shared" ref="AE77" si="77" xml:space="preserve"> IF(AND(AD76 &lt; $F75, AE76 &gt;= $F75), 1, 0)</f>
        <v>0</v>
      </c>
      <c r="AF77" s="193">
        <f t="shared" ref="AF77" si="78" xml:space="preserve"> IF(AND(AE76 &lt; $F75, AF76 &gt;= $F75), 1, 0)</f>
        <v>0</v>
      </c>
      <c r="AG77" s="193">
        <f t="shared" ref="AG77" si="79" xml:space="preserve"> IF(AND(AF76 &lt; $F75, AG76 &gt;= $F75), 1, 0)</f>
        <v>0</v>
      </c>
      <c r="AH77" s="193">
        <f t="shared" ref="AH77" si="80" xml:space="preserve"> IF(AND(AG76 &lt; $F75, AH76 &gt;= $F75), 1, 0)</f>
        <v>0</v>
      </c>
      <c r="AI77" s="193">
        <f t="shared" ref="AI77" si="81" xml:space="preserve"> IF(AND(AH76 &lt; $F75, AI76 &gt;= $F75), 1, 0)</f>
        <v>0</v>
      </c>
      <c r="AJ77" s="193">
        <f t="shared" ref="AJ77" si="82" xml:space="preserve"> IF(AND(AI76 &lt; $F75, AJ76 &gt;= $F75), 1, 0)</f>
        <v>0</v>
      </c>
      <c r="AK77" s="193">
        <f t="shared" ref="AK77" si="83" xml:space="preserve"> IF(AND(AJ76 &lt; $F75, AK76 &gt;= $F75), 1, 0)</f>
        <v>0</v>
      </c>
      <c r="AL77" s="193">
        <f t="shared" ref="AL77" si="84" xml:space="preserve"> IF(AND(AK76 &lt; $F75, AL76 &gt;= $F75), 1, 0)</f>
        <v>0</v>
      </c>
      <c r="AM77" s="193">
        <f t="shared" ref="AM77" si="85" xml:space="preserve"> IF(AND(AL76 &lt; $F75, AM76 &gt;= $F75), 1, 0)</f>
        <v>0</v>
      </c>
      <c r="AN77" s="193">
        <f t="shared" ref="AN77" si="86" xml:space="preserve"> IF(AND(AM76 &lt; $F75, AN76 &gt;= $F75), 1, 0)</f>
        <v>0</v>
      </c>
      <c r="AO77" s="193">
        <f t="shared" ref="AO77" si="87" xml:space="preserve"> IF(AND(AN76 &lt; $F75, AO76 &gt;= $F75), 1, 0)</f>
        <v>0</v>
      </c>
      <c r="AP77" s="193">
        <f t="shared" ref="AP77" si="88" xml:space="preserve"> IF(AND(AO76 &lt; $F75, AP76 &gt;= $F75), 1, 0)</f>
        <v>0</v>
      </c>
      <c r="AQ77" s="193">
        <f t="shared" ref="AQ77" si="89" xml:space="preserve"> IF(AND(AP76 &lt; $F75, AQ76 &gt;= $F75), 1, 0)</f>
        <v>0</v>
      </c>
      <c r="AR77" s="193">
        <f t="shared" ref="AR77" si="90" xml:space="preserve"> IF(AND(AQ76 &lt; $F75, AR76 &gt;= $F75), 1, 0)</f>
        <v>0</v>
      </c>
      <c r="AS77" s="193">
        <f t="shared" ref="AS77" si="91" xml:space="preserve"> IF(AND(AR76 &lt; $F75, AS76 &gt;= $F75), 1, 0)</f>
        <v>0</v>
      </c>
      <c r="AT77" s="193">
        <f t="shared" ref="AT77" si="92" xml:space="preserve"> IF(AND(AS76 &lt; $F75, AT76 &gt;= $F75), 1, 0)</f>
        <v>0</v>
      </c>
      <c r="AU77" s="193">
        <f t="shared" ref="AU77" si="93" xml:space="preserve"> IF(AND(AT76 &lt; $F75, AU76 &gt;= $F75), 1, 0)</f>
        <v>0</v>
      </c>
      <c r="AV77" s="193">
        <f t="shared" ref="AV77" si="94" xml:space="preserve"> IF(AND(AU76 &lt; $F75, AV76 &gt;= $F75), 1, 0)</f>
        <v>0</v>
      </c>
      <c r="AW77" s="193">
        <f t="shared" ref="AW77" si="95" xml:space="preserve"> IF(AND(AV76 &lt; $F75, AW76 &gt;= $F75), 1, 0)</f>
        <v>0</v>
      </c>
      <c r="AX77" s="193">
        <f t="shared" ref="AX77" si="96" xml:space="preserve"> IF(AND(AW76 &lt; $F75, AX76 &gt;= $F75), 1, 0)</f>
        <v>0</v>
      </c>
      <c r="AY77" s="193">
        <f t="shared" ref="AY77" si="97" xml:space="preserve"> IF(AND(AX76 &lt; $F75, AY76 &gt;= $F75), 1, 0)</f>
        <v>1</v>
      </c>
      <c r="AZ77" s="193">
        <f t="shared" ref="AZ77" si="98" xml:space="preserve"> IF(AND(AY76 &lt; $F75, AZ76 &gt;= $F75), 1, 0)</f>
        <v>0</v>
      </c>
      <c r="BA77" s="193">
        <f t="shared" ref="BA77" si="99" xml:space="preserve"> IF(AND(AZ76 &lt; $F75, BA76 &gt;= $F75), 1, 0)</f>
        <v>0</v>
      </c>
      <c r="BB77" s="193">
        <f t="shared" ref="BB77" si="100" xml:space="preserve"> IF(AND(BA76 &lt; $F75, BB76 &gt;= $F75), 1, 0)</f>
        <v>0</v>
      </c>
      <c r="BC77" s="193">
        <f t="shared" ref="BC77" si="101" xml:space="preserve"> IF(AND(BB76 &lt; $F75, BC76 &gt;= $F75), 1, 0)</f>
        <v>0</v>
      </c>
      <c r="BD77" s="193">
        <f t="shared" ref="BD77" si="102" xml:space="preserve"> IF(AND(BC76 &lt; $F75, BD76 &gt;= $F75), 1, 0)</f>
        <v>0</v>
      </c>
      <c r="BE77" s="193">
        <f t="shared" ref="BE77" si="103" xml:space="preserve"> IF(AND(BD76 &lt; $F75, BE76 &gt;= $F75), 1, 0)</f>
        <v>0</v>
      </c>
    </row>
    <row r="79" spans="1:57" x14ac:dyDescent="0.25">
      <c r="B79" s="15" t="s">
        <v>325</v>
      </c>
    </row>
    <row r="80" spans="1:57" x14ac:dyDescent="0.25">
      <c r="E80" s="203" t="str">
        <f t="shared" ref="E80:AJ80" si="104" xml:space="preserve"> E$68</f>
        <v>First construction period flag - m</v>
      </c>
      <c r="F80" s="203">
        <f t="shared" si="104"/>
        <v>0</v>
      </c>
      <c r="G80" s="203" t="str">
        <f t="shared" si="104"/>
        <v>flag</v>
      </c>
      <c r="H80" s="203">
        <f t="shared" si="104"/>
        <v>1</v>
      </c>
      <c r="I80" s="203">
        <f t="shared" si="104"/>
        <v>0</v>
      </c>
      <c r="J80" s="203">
        <f t="shared" si="104"/>
        <v>0</v>
      </c>
      <c r="K80" s="203">
        <f t="shared" si="104"/>
        <v>0</v>
      </c>
      <c r="L80" s="203">
        <f t="shared" si="104"/>
        <v>0</v>
      </c>
      <c r="M80" s="203">
        <f t="shared" si="104"/>
        <v>0</v>
      </c>
      <c r="N80" s="203">
        <f t="shared" si="104"/>
        <v>0</v>
      </c>
      <c r="O80" s="203">
        <f t="shared" si="104"/>
        <v>0</v>
      </c>
      <c r="P80" s="203">
        <f t="shared" si="104"/>
        <v>0</v>
      </c>
      <c r="Q80" s="203">
        <f t="shared" si="104"/>
        <v>0</v>
      </c>
      <c r="R80" s="203">
        <f t="shared" si="104"/>
        <v>0</v>
      </c>
      <c r="S80" s="203">
        <f t="shared" si="104"/>
        <v>0</v>
      </c>
      <c r="T80" s="203">
        <f t="shared" si="104"/>
        <v>0</v>
      </c>
      <c r="U80" s="203">
        <f t="shared" si="104"/>
        <v>0</v>
      </c>
      <c r="V80" s="203">
        <f t="shared" si="104"/>
        <v>0</v>
      </c>
      <c r="W80" s="203">
        <f t="shared" si="104"/>
        <v>0</v>
      </c>
      <c r="X80" s="203">
        <f t="shared" si="104"/>
        <v>0</v>
      </c>
      <c r="Y80" s="203">
        <f t="shared" si="104"/>
        <v>0</v>
      </c>
      <c r="Z80" s="203">
        <f t="shared" si="104"/>
        <v>1</v>
      </c>
      <c r="AA80" s="203">
        <f t="shared" si="104"/>
        <v>0</v>
      </c>
      <c r="AB80" s="203">
        <f t="shared" si="104"/>
        <v>0</v>
      </c>
      <c r="AC80" s="203">
        <f t="shared" si="104"/>
        <v>0</v>
      </c>
      <c r="AD80" s="203">
        <f t="shared" si="104"/>
        <v>0</v>
      </c>
      <c r="AE80" s="203">
        <f t="shared" si="104"/>
        <v>0</v>
      </c>
      <c r="AF80" s="203">
        <f t="shared" si="104"/>
        <v>0</v>
      </c>
      <c r="AG80" s="203">
        <f t="shared" si="104"/>
        <v>0</v>
      </c>
      <c r="AH80" s="203">
        <f t="shared" si="104"/>
        <v>0</v>
      </c>
      <c r="AI80" s="203">
        <f t="shared" si="104"/>
        <v>0</v>
      </c>
      <c r="AJ80" s="203">
        <f t="shared" si="104"/>
        <v>0</v>
      </c>
      <c r="AK80" s="203">
        <f t="shared" ref="AK80:BE80" si="105" xml:space="preserve"> AK$68</f>
        <v>0</v>
      </c>
      <c r="AL80" s="203">
        <f t="shared" si="105"/>
        <v>0</v>
      </c>
      <c r="AM80" s="203">
        <f t="shared" si="105"/>
        <v>0</v>
      </c>
      <c r="AN80" s="203">
        <f t="shared" si="105"/>
        <v>0</v>
      </c>
      <c r="AO80" s="203">
        <f t="shared" si="105"/>
        <v>0</v>
      </c>
      <c r="AP80" s="203">
        <f t="shared" si="105"/>
        <v>0</v>
      </c>
      <c r="AQ80" s="203">
        <f t="shared" si="105"/>
        <v>0</v>
      </c>
      <c r="AR80" s="203">
        <f t="shared" si="105"/>
        <v>0</v>
      </c>
      <c r="AS80" s="203">
        <f t="shared" si="105"/>
        <v>0</v>
      </c>
      <c r="AT80" s="203">
        <f t="shared" si="105"/>
        <v>0</v>
      </c>
      <c r="AU80" s="203">
        <f t="shared" si="105"/>
        <v>0</v>
      </c>
      <c r="AV80" s="203">
        <f t="shared" si="105"/>
        <v>0</v>
      </c>
      <c r="AW80" s="203">
        <f t="shared" si="105"/>
        <v>0</v>
      </c>
      <c r="AX80" s="203">
        <f t="shared" si="105"/>
        <v>0</v>
      </c>
      <c r="AY80" s="203">
        <f t="shared" si="105"/>
        <v>0</v>
      </c>
      <c r="AZ80" s="203">
        <f t="shared" si="105"/>
        <v>0</v>
      </c>
      <c r="BA80" s="203">
        <f t="shared" si="105"/>
        <v>0</v>
      </c>
      <c r="BB80" s="203">
        <f t="shared" si="105"/>
        <v>0</v>
      </c>
      <c r="BC80" s="203">
        <f t="shared" si="105"/>
        <v>0</v>
      </c>
      <c r="BD80" s="203">
        <f t="shared" si="105"/>
        <v>0</v>
      </c>
      <c r="BE80" s="203">
        <f t="shared" si="105"/>
        <v>0</v>
      </c>
    </row>
    <row r="81" spans="1:57" x14ac:dyDescent="0.25">
      <c r="E81" s="203" t="str">
        <f t="shared" ref="E81:AJ81" si="106" xml:space="preserve"> E$77</f>
        <v>Last construction period flag - m</v>
      </c>
      <c r="F81" s="203">
        <f t="shared" si="106"/>
        <v>0</v>
      </c>
      <c r="G81" s="203" t="str">
        <f t="shared" si="106"/>
        <v>flag</v>
      </c>
      <c r="H81" s="203">
        <f t="shared" si="106"/>
        <v>1</v>
      </c>
      <c r="I81" s="203">
        <f t="shared" si="106"/>
        <v>0</v>
      </c>
      <c r="J81" s="203">
        <f t="shared" si="106"/>
        <v>0</v>
      </c>
      <c r="K81" s="203">
        <f t="shared" si="106"/>
        <v>0</v>
      </c>
      <c r="L81" s="203">
        <f t="shared" si="106"/>
        <v>0</v>
      </c>
      <c r="M81" s="203">
        <f t="shared" si="106"/>
        <v>0</v>
      </c>
      <c r="N81" s="203">
        <f t="shared" si="106"/>
        <v>0</v>
      </c>
      <c r="O81" s="203">
        <f t="shared" si="106"/>
        <v>0</v>
      </c>
      <c r="P81" s="203">
        <f t="shared" si="106"/>
        <v>0</v>
      </c>
      <c r="Q81" s="203">
        <f t="shared" si="106"/>
        <v>0</v>
      </c>
      <c r="R81" s="203">
        <f t="shared" si="106"/>
        <v>0</v>
      </c>
      <c r="S81" s="203">
        <f t="shared" si="106"/>
        <v>0</v>
      </c>
      <c r="T81" s="203">
        <f t="shared" si="106"/>
        <v>0</v>
      </c>
      <c r="U81" s="203">
        <f t="shared" si="106"/>
        <v>0</v>
      </c>
      <c r="V81" s="203">
        <f t="shared" si="106"/>
        <v>0</v>
      </c>
      <c r="W81" s="203">
        <f t="shared" si="106"/>
        <v>0</v>
      </c>
      <c r="X81" s="203">
        <f t="shared" si="106"/>
        <v>0</v>
      </c>
      <c r="Y81" s="203">
        <f t="shared" si="106"/>
        <v>0</v>
      </c>
      <c r="Z81" s="203">
        <f t="shared" si="106"/>
        <v>0</v>
      </c>
      <c r="AA81" s="203">
        <f t="shared" si="106"/>
        <v>0</v>
      </c>
      <c r="AB81" s="203">
        <f t="shared" si="106"/>
        <v>0</v>
      </c>
      <c r="AC81" s="203">
        <f t="shared" si="106"/>
        <v>0</v>
      </c>
      <c r="AD81" s="203">
        <f t="shared" si="106"/>
        <v>0</v>
      </c>
      <c r="AE81" s="203">
        <f t="shared" si="106"/>
        <v>0</v>
      </c>
      <c r="AF81" s="203">
        <f t="shared" si="106"/>
        <v>0</v>
      </c>
      <c r="AG81" s="203">
        <f t="shared" si="106"/>
        <v>0</v>
      </c>
      <c r="AH81" s="203">
        <f t="shared" si="106"/>
        <v>0</v>
      </c>
      <c r="AI81" s="203">
        <f t="shared" si="106"/>
        <v>0</v>
      </c>
      <c r="AJ81" s="203">
        <f t="shared" si="106"/>
        <v>0</v>
      </c>
      <c r="AK81" s="203">
        <f t="shared" ref="AK81:BE81" si="107" xml:space="preserve"> AK$77</f>
        <v>0</v>
      </c>
      <c r="AL81" s="203">
        <f t="shared" si="107"/>
        <v>0</v>
      </c>
      <c r="AM81" s="203">
        <f t="shared" si="107"/>
        <v>0</v>
      </c>
      <c r="AN81" s="203">
        <f t="shared" si="107"/>
        <v>0</v>
      </c>
      <c r="AO81" s="203">
        <f t="shared" si="107"/>
        <v>0</v>
      </c>
      <c r="AP81" s="203">
        <f t="shared" si="107"/>
        <v>0</v>
      </c>
      <c r="AQ81" s="203">
        <f t="shared" si="107"/>
        <v>0</v>
      </c>
      <c r="AR81" s="203">
        <f t="shared" si="107"/>
        <v>0</v>
      </c>
      <c r="AS81" s="203">
        <f t="shared" si="107"/>
        <v>0</v>
      </c>
      <c r="AT81" s="203">
        <f t="shared" si="107"/>
        <v>0</v>
      </c>
      <c r="AU81" s="203">
        <f t="shared" si="107"/>
        <v>0</v>
      </c>
      <c r="AV81" s="203">
        <f t="shared" si="107"/>
        <v>0</v>
      </c>
      <c r="AW81" s="203">
        <f t="shared" si="107"/>
        <v>0</v>
      </c>
      <c r="AX81" s="203">
        <f t="shared" si="107"/>
        <v>0</v>
      </c>
      <c r="AY81" s="203">
        <f t="shared" si="107"/>
        <v>1</v>
      </c>
      <c r="AZ81" s="203">
        <f t="shared" si="107"/>
        <v>0</v>
      </c>
      <c r="BA81" s="203">
        <f t="shared" si="107"/>
        <v>0</v>
      </c>
      <c r="BB81" s="203">
        <f t="shared" si="107"/>
        <v>0</v>
      </c>
      <c r="BC81" s="203">
        <f t="shared" si="107"/>
        <v>0</v>
      </c>
      <c r="BD81" s="203">
        <f t="shared" si="107"/>
        <v>0</v>
      </c>
      <c r="BE81" s="203">
        <f t="shared" si="107"/>
        <v>0</v>
      </c>
    </row>
    <row r="82" spans="1:57" s="193" customFormat="1" x14ac:dyDescent="0.25">
      <c r="A82" s="142"/>
      <c r="B82" s="142"/>
      <c r="C82" s="143"/>
      <c r="D82" s="144"/>
      <c r="E82" s="192" t="s">
        <v>325</v>
      </c>
      <c r="F82" s="192"/>
      <c r="G82" s="192" t="s">
        <v>5</v>
      </c>
      <c r="H82" s="192">
        <f xml:space="preserve"> SUM(J82:BE82)</f>
        <v>26</v>
      </c>
      <c r="I82" s="145"/>
      <c r="J82" s="192">
        <f t="shared" ref="J82:AO82" si="108" xml:space="preserve"> I82 + J80 - I81</f>
        <v>0</v>
      </c>
      <c r="K82" s="192">
        <f t="shared" si="108"/>
        <v>0</v>
      </c>
      <c r="L82" s="192">
        <f t="shared" si="108"/>
        <v>0</v>
      </c>
      <c r="M82" s="192">
        <f t="shared" si="108"/>
        <v>0</v>
      </c>
      <c r="N82" s="192">
        <f t="shared" si="108"/>
        <v>0</v>
      </c>
      <c r="O82" s="192">
        <f t="shared" si="108"/>
        <v>0</v>
      </c>
      <c r="P82" s="192">
        <f t="shared" si="108"/>
        <v>0</v>
      </c>
      <c r="Q82" s="192">
        <f t="shared" si="108"/>
        <v>0</v>
      </c>
      <c r="R82" s="192">
        <f t="shared" si="108"/>
        <v>0</v>
      </c>
      <c r="S82" s="192">
        <f t="shared" si="108"/>
        <v>0</v>
      </c>
      <c r="T82" s="192">
        <f t="shared" si="108"/>
        <v>0</v>
      </c>
      <c r="U82" s="192">
        <f t="shared" si="108"/>
        <v>0</v>
      </c>
      <c r="V82" s="192">
        <f t="shared" si="108"/>
        <v>0</v>
      </c>
      <c r="W82" s="192">
        <f t="shared" si="108"/>
        <v>0</v>
      </c>
      <c r="X82" s="192">
        <f t="shared" si="108"/>
        <v>0</v>
      </c>
      <c r="Y82" s="192">
        <f t="shared" si="108"/>
        <v>0</v>
      </c>
      <c r="Z82" s="192">
        <f t="shared" si="108"/>
        <v>1</v>
      </c>
      <c r="AA82" s="192">
        <f t="shared" si="108"/>
        <v>1</v>
      </c>
      <c r="AB82" s="192">
        <f t="shared" si="108"/>
        <v>1</v>
      </c>
      <c r="AC82" s="192">
        <f t="shared" si="108"/>
        <v>1</v>
      </c>
      <c r="AD82" s="192">
        <f t="shared" si="108"/>
        <v>1</v>
      </c>
      <c r="AE82" s="192">
        <f t="shared" si="108"/>
        <v>1</v>
      </c>
      <c r="AF82" s="192">
        <f t="shared" si="108"/>
        <v>1</v>
      </c>
      <c r="AG82" s="192">
        <f t="shared" si="108"/>
        <v>1</v>
      </c>
      <c r="AH82" s="192">
        <f t="shared" si="108"/>
        <v>1</v>
      </c>
      <c r="AI82" s="192">
        <f t="shared" si="108"/>
        <v>1</v>
      </c>
      <c r="AJ82" s="192">
        <f t="shared" si="108"/>
        <v>1</v>
      </c>
      <c r="AK82" s="192">
        <f t="shared" si="108"/>
        <v>1</v>
      </c>
      <c r="AL82" s="192">
        <f t="shared" si="108"/>
        <v>1</v>
      </c>
      <c r="AM82" s="192">
        <f t="shared" si="108"/>
        <v>1</v>
      </c>
      <c r="AN82" s="192">
        <f t="shared" si="108"/>
        <v>1</v>
      </c>
      <c r="AO82" s="192">
        <f t="shared" si="108"/>
        <v>1</v>
      </c>
      <c r="AP82" s="192">
        <f t="shared" ref="AP82:BE82" si="109" xml:space="preserve"> AO82 + AP80 - AO81</f>
        <v>1</v>
      </c>
      <c r="AQ82" s="192">
        <f t="shared" si="109"/>
        <v>1</v>
      </c>
      <c r="AR82" s="192">
        <f t="shared" si="109"/>
        <v>1</v>
      </c>
      <c r="AS82" s="192">
        <f t="shared" si="109"/>
        <v>1</v>
      </c>
      <c r="AT82" s="192">
        <f t="shared" si="109"/>
        <v>1</v>
      </c>
      <c r="AU82" s="192">
        <f t="shared" si="109"/>
        <v>1</v>
      </c>
      <c r="AV82" s="192">
        <f t="shared" si="109"/>
        <v>1</v>
      </c>
      <c r="AW82" s="192">
        <f t="shared" si="109"/>
        <v>1</v>
      </c>
      <c r="AX82" s="192">
        <f t="shared" si="109"/>
        <v>1</v>
      </c>
      <c r="AY82" s="192">
        <f t="shared" si="109"/>
        <v>1</v>
      </c>
      <c r="AZ82" s="192">
        <f t="shared" si="109"/>
        <v>0</v>
      </c>
      <c r="BA82" s="192">
        <f t="shared" si="109"/>
        <v>0</v>
      </c>
      <c r="BB82" s="192">
        <f t="shared" si="109"/>
        <v>0</v>
      </c>
      <c r="BC82" s="192">
        <f t="shared" si="109"/>
        <v>0</v>
      </c>
      <c r="BD82" s="192">
        <f t="shared" si="109"/>
        <v>0</v>
      </c>
      <c r="BE82" s="192">
        <f t="shared" si="109"/>
        <v>0</v>
      </c>
    </row>
    <row r="84" spans="1:57" x14ac:dyDescent="0.25">
      <c r="B84" s="15" t="s">
        <v>44</v>
      </c>
    </row>
    <row r="85" spans="1:57" x14ac:dyDescent="0.25">
      <c r="E85" s="203" t="str">
        <f t="shared" ref="E85:AJ85" si="110" xml:space="preserve"> E$77</f>
        <v>Last construction period flag - m</v>
      </c>
      <c r="F85" s="203">
        <f t="shared" si="110"/>
        <v>0</v>
      </c>
      <c r="G85" s="203" t="str">
        <f t="shared" si="110"/>
        <v>flag</v>
      </c>
      <c r="H85" s="203">
        <f t="shared" si="110"/>
        <v>1</v>
      </c>
      <c r="I85" s="203">
        <f t="shared" si="110"/>
        <v>0</v>
      </c>
      <c r="J85" s="203">
        <f t="shared" si="110"/>
        <v>0</v>
      </c>
      <c r="K85" s="203">
        <f t="shared" si="110"/>
        <v>0</v>
      </c>
      <c r="L85" s="203">
        <f t="shared" si="110"/>
        <v>0</v>
      </c>
      <c r="M85" s="203">
        <f t="shared" si="110"/>
        <v>0</v>
      </c>
      <c r="N85" s="203">
        <f t="shared" si="110"/>
        <v>0</v>
      </c>
      <c r="O85" s="203">
        <f t="shared" si="110"/>
        <v>0</v>
      </c>
      <c r="P85" s="203">
        <f t="shared" si="110"/>
        <v>0</v>
      </c>
      <c r="Q85" s="203">
        <f t="shared" si="110"/>
        <v>0</v>
      </c>
      <c r="R85" s="203">
        <f t="shared" si="110"/>
        <v>0</v>
      </c>
      <c r="S85" s="203">
        <f t="shared" si="110"/>
        <v>0</v>
      </c>
      <c r="T85" s="203">
        <f t="shared" si="110"/>
        <v>0</v>
      </c>
      <c r="U85" s="203">
        <f t="shared" si="110"/>
        <v>0</v>
      </c>
      <c r="V85" s="203">
        <f t="shared" si="110"/>
        <v>0</v>
      </c>
      <c r="W85" s="203">
        <f t="shared" si="110"/>
        <v>0</v>
      </c>
      <c r="X85" s="203">
        <f t="shared" si="110"/>
        <v>0</v>
      </c>
      <c r="Y85" s="203">
        <f t="shared" si="110"/>
        <v>0</v>
      </c>
      <c r="Z85" s="203">
        <f t="shared" si="110"/>
        <v>0</v>
      </c>
      <c r="AA85" s="203">
        <f t="shared" si="110"/>
        <v>0</v>
      </c>
      <c r="AB85" s="203">
        <f t="shared" si="110"/>
        <v>0</v>
      </c>
      <c r="AC85" s="203">
        <f t="shared" si="110"/>
        <v>0</v>
      </c>
      <c r="AD85" s="203">
        <f t="shared" si="110"/>
        <v>0</v>
      </c>
      <c r="AE85" s="203">
        <f t="shared" si="110"/>
        <v>0</v>
      </c>
      <c r="AF85" s="203">
        <f t="shared" si="110"/>
        <v>0</v>
      </c>
      <c r="AG85" s="203">
        <f t="shared" si="110"/>
        <v>0</v>
      </c>
      <c r="AH85" s="203">
        <f t="shared" si="110"/>
        <v>0</v>
      </c>
      <c r="AI85" s="203">
        <f t="shared" si="110"/>
        <v>0</v>
      </c>
      <c r="AJ85" s="203">
        <f t="shared" si="110"/>
        <v>0</v>
      </c>
      <c r="AK85" s="203">
        <f t="shared" ref="AK85:BE85" si="111" xml:space="preserve"> AK$77</f>
        <v>0</v>
      </c>
      <c r="AL85" s="203">
        <f t="shared" si="111"/>
        <v>0</v>
      </c>
      <c r="AM85" s="203">
        <f t="shared" si="111"/>
        <v>0</v>
      </c>
      <c r="AN85" s="203">
        <f t="shared" si="111"/>
        <v>0</v>
      </c>
      <c r="AO85" s="203">
        <f t="shared" si="111"/>
        <v>0</v>
      </c>
      <c r="AP85" s="203">
        <f t="shared" si="111"/>
        <v>0</v>
      </c>
      <c r="AQ85" s="203">
        <f t="shared" si="111"/>
        <v>0</v>
      </c>
      <c r="AR85" s="203">
        <f t="shared" si="111"/>
        <v>0</v>
      </c>
      <c r="AS85" s="203">
        <f t="shared" si="111"/>
        <v>0</v>
      </c>
      <c r="AT85" s="203">
        <f t="shared" si="111"/>
        <v>0</v>
      </c>
      <c r="AU85" s="203">
        <f t="shared" si="111"/>
        <v>0</v>
      </c>
      <c r="AV85" s="203">
        <f t="shared" si="111"/>
        <v>0</v>
      </c>
      <c r="AW85" s="203">
        <f t="shared" si="111"/>
        <v>0</v>
      </c>
      <c r="AX85" s="203">
        <f t="shared" si="111"/>
        <v>0</v>
      </c>
      <c r="AY85" s="203">
        <f t="shared" si="111"/>
        <v>1</v>
      </c>
      <c r="AZ85" s="203">
        <f t="shared" si="111"/>
        <v>0</v>
      </c>
      <c r="BA85" s="203">
        <f t="shared" si="111"/>
        <v>0</v>
      </c>
      <c r="BB85" s="203">
        <f t="shared" si="111"/>
        <v>0</v>
      </c>
      <c r="BC85" s="203">
        <f t="shared" si="111"/>
        <v>0</v>
      </c>
      <c r="BD85" s="203">
        <f t="shared" si="111"/>
        <v>0</v>
      </c>
      <c r="BE85" s="203">
        <f t="shared" si="111"/>
        <v>0</v>
      </c>
    </row>
    <row r="86" spans="1:57" s="196" customFormat="1" x14ac:dyDescent="0.25">
      <c r="A86" s="242"/>
      <c r="B86" s="242"/>
      <c r="C86" s="243"/>
      <c r="D86" s="244"/>
      <c r="E86" s="240" t="s">
        <v>332</v>
      </c>
      <c r="F86" s="240"/>
      <c r="G86" s="240" t="s">
        <v>5</v>
      </c>
      <c r="H86" s="240">
        <f xml:space="preserve"> SUM(J86:BE86)</f>
        <v>1</v>
      </c>
      <c r="I86" s="241"/>
      <c r="J86" s="240">
        <f t="shared" ref="J86:BE86" si="112" xml:space="preserve"> I85</f>
        <v>0</v>
      </c>
      <c r="K86" s="240">
        <f t="shared" si="112"/>
        <v>0</v>
      </c>
      <c r="L86" s="240">
        <f t="shared" si="112"/>
        <v>0</v>
      </c>
      <c r="M86" s="240">
        <f t="shared" si="112"/>
        <v>0</v>
      </c>
      <c r="N86" s="240">
        <f t="shared" si="112"/>
        <v>0</v>
      </c>
      <c r="O86" s="240">
        <f t="shared" si="112"/>
        <v>0</v>
      </c>
      <c r="P86" s="240">
        <f t="shared" si="112"/>
        <v>0</v>
      </c>
      <c r="Q86" s="240">
        <f t="shared" si="112"/>
        <v>0</v>
      </c>
      <c r="R86" s="240">
        <f t="shared" si="112"/>
        <v>0</v>
      </c>
      <c r="S86" s="240">
        <f t="shared" si="112"/>
        <v>0</v>
      </c>
      <c r="T86" s="240">
        <f t="shared" si="112"/>
        <v>0</v>
      </c>
      <c r="U86" s="240">
        <f t="shared" si="112"/>
        <v>0</v>
      </c>
      <c r="V86" s="240">
        <f t="shared" si="112"/>
        <v>0</v>
      </c>
      <c r="W86" s="240">
        <f t="shared" si="112"/>
        <v>0</v>
      </c>
      <c r="X86" s="240">
        <f t="shared" si="112"/>
        <v>0</v>
      </c>
      <c r="Y86" s="240">
        <f t="shared" si="112"/>
        <v>0</v>
      </c>
      <c r="Z86" s="240">
        <f t="shared" si="112"/>
        <v>0</v>
      </c>
      <c r="AA86" s="240">
        <f t="shared" si="112"/>
        <v>0</v>
      </c>
      <c r="AB86" s="240">
        <f t="shared" si="112"/>
        <v>0</v>
      </c>
      <c r="AC86" s="240">
        <f t="shared" si="112"/>
        <v>0</v>
      </c>
      <c r="AD86" s="240">
        <f t="shared" si="112"/>
        <v>0</v>
      </c>
      <c r="AE86" s="240">
        <f t="shared" si="112"/>
        <v>0</v>
      </c>
      <c r="AF86" s="240">
        <f t="shared" si="112"/>
        <v>0</v>
      </c>
      <c r="AG86" s="240">
        <f t="shared" si="112"/>
        <v>0</v>
      </c>
      <c r="AH86" s="240">
        <f t="shared" si="112"/>
        <v>0</v>
      </c>
      <c r="AI86" s="240">
        <f t="shared" si="112"/>
        <v>0</v>
      </c>
      <c r="AJ86" s="240">
        <f t="shared" si="112"/>
        <v>0</v>
      </c>
      <c r="AK86" s="240">
        <f t="shared" si="112"/>
        <v>0</v>
      </c>
      <c r="AL86" s="240">
        <f t="shared" si="112"/>
        <v>0</v>
      </c>
      <c r="AM86" s="240">
        <f t="shared" si="112"/>
        <v>0</v>
      </c>
      <c r="AN86" s="240">
        <f t="shared" si="112"/>
        <v>0</v>
      </c>
      <c r="AO86" s="240">
        <f t="shared" si="112"/>
        <v>0</v>
      </c>
      <c r="AP86" s="240">
        <f t="shared" si="112"/>
        <v>0</v>
      </c>
      <c r="AQ86" s="240">
        <f t="shared" si="112"/>
        <v>0</v>
      </c>
      <c r="AR86" s="240">
        <f t="shared" si="112"/>
        <v>0</v>
      </c>
      <c r="AS86" s="240">
        <f t="shared" si="112"/>
        <v>0</v>
      </c>
      <c r="AT86" s="240">
        <f t="shared" si="112"/>
        <v>0</v>
      </c>
      <c r="AU86" s="240">
        <f t="shared" si="112"/>
        <v>0</v>
      </c>
      <c r="AV86" s="240">
        <f t="shared" si="112"/>
        <v>0</v>
      </c>
      <c r="AW86" s="240">
        <f t="shared" si="112"/>
        <v>0</v>
      </c>
      <c r="AX86" s="240">
        <f t="shared" si="112"/>
        <v>0</v>
      </c>
      <c r="AY86" s="240">
        <f t="shared" si="112"/>
        <v>0</v>
      </c>
      <c r="AZ86" s="240">
        <f t="shared" si="112"/>
        <v>1</v>
      </c>
      <c r="BA86" s="240">
        <f t="shared" si="112"/>
        <v>0</v>
      </c>
      <c r="BB86" s="240">
        <f t="shared" si="112"/>
        <v>0</v>
      </c>
      <c r="BC86" s="240">
        <f t="shared" si="112"/>
        <v>0</v>
      </c>
      <c r="BD86" s="240">
        <f t="shared" si="112"/>
        <v>0</v>
      </c>
      <c r="BE86" s="240">
        <f t="shared" si="112"/>
        <v>0</v>
      </c>
    </row>
    <row r="89" spans="1:57" x14ac:dyDescent="0.25">
      <c r="A89" s="15" t="s">
        <v>179</v>
      </c>
    </row>
    <row r="91" spans="1:57" x14ac:dyDescent="0.25">
      <c r="E91" s="490" t="str">
        <f t="shared" ref="E91:AJ91" si="113" xml:space="preserve"> E$19</f>
        <v>Model period beginning - m</v>
      </c>
      <c r="F91" s="490">
        <f t="shared" si="113"/>
        <v>0</v>
      </c>
      <c r="G91" s="490" t="str">
        <f t="shared" si="113"/>
        <v>date</v>
      </c>
      <c r="H91" s="490">
        <f t="shared" si="113"/>
        <v>0</v>
      </c>
      <c r="I91" s="490">
        <f t="shared" si="113"/>
        <v>0</v>
      </c>
      <c r="J91" s="490">
        <f t="shared" si="113"/>
        <v>44197</v>
      </c>
      <c r="K91" s="490">
        <f t="shared" si="113"/>
        <v>44228</v>
      </c>
      <c r="L91" s="490">
        <f t="shared" si="113"/>
        <v>44256</v>
      </c>
      <c r="M91" s="490">
        <f t="shared" si="113"/>
        <v>44287</v>
      </c>
      <c r="N91" s="490">
        <f t="shared" si="113"/>
        <v>44317</v>
      </c>
      <c r="O91" s="490">
        <f t="shared" si="113"/>
        <v>44348</v>
      </c>
      <c r="P91" s="490">
        <f t="shared" si="113"/>
        <v>44378</v>
      </c>
      <c r="Q91" s="490">
        <f t="shared" si="113"/>
        <v>44409</v>
      </c>
      <c r="R91" s="490">
        <f t="shared" si="113"/>
        <v>44440</v>
      </c>
      <c r="S91" s="490">
        <f t="shared" si="113"/>
        <v>44470</v>
      </c>
      <c r="T91" s="490">
        <f t="shared" si="113"/>
        <v>44501</v>
      </c>
      <c r="U91" s="490">
        <f t="shared" si="113"/>
        <v>44531</v>
      </c>
      <c r="V91" s="490">
        <f t="shared" si="113"/>
        <v>44562</v>
      </c>
      <c r="W91" s="490">
        <f t="shared" si="113"/>
        <v>44593</v>
      </c>
      <c r="X91" s="490">
        <f t="shared" si="113"/>
        <v>44621</v>
      </c>
      <c r="Y91" s="490">
        <f t="shared" si="113"/>
        <v>44652</v>
      </c>
      <c r="Z91" s="490">
        <f t="shared" si="113"/>
        <v>44682</v>
      </c>
      <c r="AA91" s="490">
        <f t="shared" si="113"/>
        <v>44713</v>
      </c>
      <c r="AB91" s="490">
        <f t="shared" si="113"/>
        <v>44743</v>
      </c>
      <c r="AC91" s="490">
        <f t="shared" si="113"/>
        <v>44774</v>
      </c>
      <c r="AD91" s="490">
        <f t="shared" si="113"/>
        <v>44805</v>
      </c>
      <c r="AE91" s="490">
        <f t="shared" si="113"/>
        <v>44835</v>
      </c>
      <c r="AF91" s="490">
        <f t="shared" si="113"/>
        <v>44866</v>
      </c>
      <c r="AG91" s="490">
        <f t="shared" si="113"/>
        <v>44896</v>
      </c>
      <c r="AH91" s="490">
        <f t="shared" si="113"/>
        <v>44927</v>
      </c>
      <c r="AI91" s="490">
        <f t="shared" si="113"/>
        <v>44958</v>
      </c>
      <c r="AJ91" s="490">
        <f t="shared" si="113"/>
        <v>44986</v>
      </c>
      <c r="AK91" s="490">
        <f t="shared" ref="AK91:BE91" si="114" xml:space="preserve"> AK$19</f>
        <v>45017</v>
      </c>
      <c r="AL91" s="490">
        <f t="shared" si="114"/>
        <v>45047</v>
      </c>
      <c r="AM91" s="490">
        <f t="shared" si="114"/>
        <v>45078</v>
      </c>
      <c r="AN91" s="490">
        <f t="shared" si="114"/>
        <v>45108</v>
      </c>
      <c r="AO91" s="490">
        <f t="shared" si="114"/>
        <v>45139</v>
      </c>
      <c r="AP91" s="490">
        <f t="shared" si="114"/>
        <v>45170</v>
      </c>
      <c r="AQ91" s="490">
        <f t="shared" si="114"/>
        <v>45200</v>
      </c>
      <c r="AR91" s="490">
        <f t="shared" si="114"/>
        <v>45231</v>
      </c>
      <c r="AS91" s="490">
        <f t="shared" si="114"/>
        <v>45261</v>
      </c>
      <c r="AT91" s="490">
        <f t="shared" si="114"/>
        <v>45292</v>
      </c>
      <c r="AU91" s="490">
        <f t="shared" si="114"/>
        <v>45323</v>
      </c>
      <c r="AV91" s="490">
        <f t="shared" si="114"/>
        <v>45352</v>
      </c>
      <c r="AW91" s="490">
        <f t="shared" si="114"/>
        <v>45383</v>
      </c>
      <c r="AX91" s="490">
        <f t="shared" si="114"/>
        <v>45413</v>
      </c>
      <c r="AY91" s="490">
        <f t="shared" si="114"/>
        <v>45444</v>
      </c>
      <c r="AZ91" s="490">
        <f t="shared" si="114"/>
        <v>45474</v>
      </c>
      <c r="BA91" s="490">
        <f t="shared" si="114"/>
        <v>45505</v>
      </c>
      <c r="BB91" s="490">
        <f t="shared" si="114"/>
        <v>45536</v>
      </c>
      <c r="BC91" s="490">
        <f t="shared" si="114"/>
        <v>45566</v>
      </c>
      <c r="BD91" s="490">
        <f t="shared" si="114"/>
        <v>45597</v>
      </c>
      <c r="BE91" s="490">
        <f t="shared" si="114"/>
        <v>45627</v>
      </c>
    </row>
    <row r="92" spans="1:57" x14ac:dyDescent="0.25">
      <c r="A92" s="50"/>
      <c r="C92" s="51"/>
      <c r="D92" s="52"/>
      <c r="E92" s="490" t="str">
        <f t="shared" ref="E92:BE92" si="115" xml:space="preserve"> E$23</f>
        <v>Model period ending - m</v>
      </c>
      <c r="F92" s="490">
        <f t="shared" si="115"/>
        <v>0</v>
      </c>
      <c r="G92" s="490" t="str">
        <f t="shared" si="115"/>
        <v>date</v>
      </c>
      <c r="H92" s="490">
        <f t="shared" si="115"/>
        <v>0</v>
      </c>
      <c r="I92" s="490">
        <f t="shared" si="115"/>
        <v>0</v>
      </c>
      <c r="J92" s="490">
        <f t="shared" si="115"/>
        <v>44227</v>
      </c>
      <c r="K92" s="490">
        <f t="shared" si="115"/>
        <v>44255</v>
      </c>
      <c r="L92" s="490">
        <f t="shared" si="115"/>
        <v>44286</v>
      </c>
      <c r="M92" s="490">
        <f t="shared" si="115"/>
        <v>44316</v>
      </c>
      <c r="N92" s="490">
        <f t="shared" si="115"/>
        <v>44347</v>
      </c>
      <c r="O92" s="490">
        <f t="shared" si="115"/>
        <v>44377</v>
      </c>
      <c r="P92" s="490">
        <f t="shared" si="115"/>
        <v>44408</v>
      </c>
      <c r="Q92" s="490">
        <f t="shared" si="115"/>
        <v>44439</v>
      </c>
      <c r="R92" s="490">
        <f t="shared" si="115"/>
        <v>44469</v>
      </c>
      <c r="S92" s="490">
        <f t="shared" si="115"/>
        <v>44500</v>
      </c>
      <c r="T92" s="490">
        <f t="shared" si="115"/>
        <v>44530</v>
      </c>
      <c r="U92" s="490">
        <f t="shared" si="115"/>
        <v>44561</v>
      </c>
      <c r="V92" s="490">
        <f t="shared" si="115"/>
        <v>44592</v>
      </c>
      <c r="W92" s="490">
        <f t="shared" si="115"/>
        <v>44620</v>
      </c>
      <c r="X92" s="490">
        <f t="shared" si="115"/>
        <v>44651</v>
      </c>
      <c r="Y92" s="490">
        <f t="shared" si="115"/>
        <v>44681</v>
      </c>
      <c r="Z92" s="490">
        <f t="shared" si="115"/>
        <v>44712</v>
      </c>
      <c r="AA92" s="490">
        <f t="shared" si="115"/>
        <v>44742</v>
      </c>
      <c r="AB92" s="490">
        <f t="shared" si="115"/>
        <v>44773</v>
      </c>
      <c r="AC92" s="490">
        <f t="shared" si="115"/>
        <v>44804</v>
      </c>
      <c r="AD92" s="490">
        <f t="shared" si="115"/>
        <v>44834</v>
      </c>
      <c r="AE92" s="490">
        <f t="shared" si="115"/>
        <v>44865</v>
      </c>
      <c r="AF92" s="490">
        <f t="shared" si="115"/>
        <v>44895</v>
      </c>
      <c r="AG92" s="490">
        <f t="shared" si="115"/>
        <v>44926</v>
      </c>
      <c r="AH92" s="490">
        <f t="shared" si="115"/>
        <v>44957</v>
      </c>
      <c r="AI92" s="490">
        <f t="shared" si="115"/>
        <v>44985</v>
      </c>
      <c r="AJ92" s="490">
        <f t="shared" si="115"/>
        <v>45016</v>
      </c>
      <c r="AK92" s="490">
        <f t="shared" si="115"/>
        <v>45046</v>
      </c>
      <c r="AL92" s="490">
        <f t="shared" si="115"/>
        <v>45077</v>
      </c>
      <c r="AM92" s="490">
        <f t="shared" si="115"/>
        <v>45107</v>
      </c>
      <c r="AN92" s="490">
        <f t="shared" si="115"/>
        <v>45138</v>
      </c>
      <c r="AO92" s="490">
        <f t="shared" si="115"/>
        <v>45169</v>
      </c>
      <c r="AP92" s="490">
        <f t="shared" si="115"/>
        <v>45199</v>
      </c>
      <c r="AQ92" s="490">
        <f t="shared" si="115"/>
        <v>45230</v>
      </c>
      <c r="AR92" s="490">
        <f t="shared" si="115"/>
        <v>45260</v>
      </c>
      <c r="AS92" s="490">
        <f t="shared" si="115"/>
        <v>45291</v>
      </c>
      <c r="AT92" s="490">
        <f t="shared" si="115"/>
        <v>45322</v>
      </c>
      <c r="AU92" s="490">
        <f t="shared" si="115"/>
        <v>45351</v>
      </c>
      <c r="AV92" s="490">
        <f t="shared" si="115"/>
        <v>45382</v>
      </c>
      <c r="AW92" s="490">
        <f t="shared" si="115"/>
        <v>45412</v>
      </c>
      <c r="AX92" s="490">
        <f t="shared" si="115"/>
        <v>45443</v>
      </c>
      <c r="AY92" s="490">
        <f t="shared" si="115"/>
        <v>45473</v>
      </c>
      <c r="AZ92" s="490">
        <f t="shared" si="115"/>
        <v>45504</v>
      </c>
      <c r="BA92" s="490">
        <f t="shared" si="115"/>
        <v>45535</v>
      </c>
      <c r="BB92" s="490">
        <f t="shared" si="115"/>
        <v>45565</v>
      </c>
      <c r="BC92" s="490">
        <f t="shared" si="115"/>
        <v>45596</v>
      </c>
      <c r="BD92" s="490">
        <f t="shared" si="115"/>
        <v>45626</v>
      </c>
      <c r="BE92" s="490">
        <f t="shared" si="115"/>
        <v>45657</v>
      </c>
    </row>
    <row r="93" spans="1:57" s="193" customFormat="1" x14ac:dyDescent="0.25">
      <c r="A93" s="142"/>
      <c r="B93" s="142"/>
      <c r="C93" s="143"/>
      <c r="D93" s="144"/>
      <c r="E93" s="192" t="s">
        <v>382</v>
      </c>
      <c r="F93" s="192"/>
      <c r="G93" s="192" t="s">
        <v>180</v>
      </c>
      <c r="H93" s="192"/>
      <c r="I93" s="145"/>
      <c r="J93" s="145">
        <f t="shared" ref="J93:BE93" si="116" xml:space="preserve"> J92 - J91 + 1</f>
        <v>31</v>
      </c>
      <c r="K93" s="145">
        <f t="shared" si="116"/>
        <v>28</v>
      </c>
      <c r="L93" s="145">
        <f t="shared" si="116"/>
        <v>31</v>
      </c>
      <c r="M93" s="145">
        <f t="shared" si="116"/>
        <v>30</v>
      </c>
      <c r="N93" s="145">
        <f t="shared" si="116"/>
        <v>31</v>
      </c>
      <c r="O93" s="145">
        <f t="shared" si="116"/>
        <v>30</v>
      </c>
      <c r="P93" s="145">
        <f t="shared" si="116"/>
        <v>31</v>
      </c>
      <c r="Q93" s="145">
        <f t="shared" si="116"/>
        <v>31</v>
      </c>
      <c r="R93" s="145">
        <f t="shared" si="116"/>
        <v>30</v>
      </c>
      <c r="S93" s="145">
        <f t="shared" si="116"/>
        <v>31</v>
      </c>
      <c r="T93" s="145">
        <f t="shared" si="116"/>
        <v>30</v>
      </c>
      <c r="U93" s="145">
        <f t="shared" si="116"/>
        <v>31</v>
      </c>
      <c r="V93" s="145">
        <f t="shared" si="116"/>
        <v>31</v>
      </c>
      <c r="W93" s="145">
        <f t="shared" si="116"/>
        <v>28</v>
      </c>
      <c r="X93" s="145">
        <f t="shared" si="116"/>
        <v>31</v>
      </c>
      <c r="Y93" s="145">
        <f t="shared" si="116"/>
        <v>30</v>
      </c>
      <c r="Z93" s="145">
        <f t="shared" si="116"/>
        <v>31</v>
      </c>
      <c r="AA93" s="145">
        <f t="shared" si="116"/>
        <v>30</v>
      </c>
      <c r="AB93" s="145">
        <f t="shared" si="116"/>
        <v>31</v>
      </c>
      <c r="AC93" s="145">
        <f t="shared" si="116"/>
        <v>31</v>
      </c>
      <c r="AD93" s="145">
        <f t="shared" si="116"/>
        <v>30</v>
      </c>
      <c r="AE93" s="145">
        <f t="shared" si="116"/>
        <v>31</v>
      </c>
      <c r="AF93" s="145">
        <f t="shared" si="116"/>
        <v>30</v>
      </c>
      <c r="AG93" s="145">
        <f t="shared" si="116"/>
        <v>31</v>
      </c>
      <c r="AH93" s="145">
        <f t="shared" si="116"/>
        <v>31</v>
      </c>
      <c r="AI93" s="145">
        <f t="shared" si="116"/>
        <v>28</v>
      </c>
      <c r="AJ93" s="145">
        <f t="shared" si="116"/>
        <v>31</v>
      </c>
      <c r="AK93" s="145">
        <f t="shared" si="116"/>
        <v>30</v>
      </c>
      <c r="AL93" s="145">
        <f t="shared" si="116"/>
        <v>31</v>
      </c>
      <c r="AM93" s="145">
        <f t="shared" si="116"/>
        <v>30</v>
      </c>
      <c r="AN93" s="145">
        <f t="shared" si="116"/>
        <v>31</v>
      </c>
      <c r="AO93" s="145">
        <f t="shared" si="116"/>
        <v>31</v>
      </c>
      <c r="AP93" s="145">
        <f t="shared" si="116"/>
        <v>30</v>
      </c>
      <c r="AQ93" s="145">
        <f t="shared" si="116"/>
        <v>31</v>
      </c>
      <c r="AR93" s="145">
        <f t="shared" si="116"/>
        <v>30</v>
      </c>
      <c r="AS93" s="145">
        <f t="shared" si="116"/>
        <v>31</v>
      </c>
      <c r="AT93" s="145">
        <f t="shared" si="116"/>
        <v>31</v>
      </c>
      <c r="AU93" s="145">
        <f t="shared" si="116"/>
        <v>29</v>
      </c>
      <c r="AV93" s="145">
        <f t="shared" si="116"/>
        <v>31</v>
      </c>
      <c r="AW93" s="145">
        <f t="shared" si="116"/>
        <v>30</v>
      </c>
      <c r="AX93" s="145">
        <f t="shared" si="116"/>
        <v>31</v>
      </c>
      <c r="AY93" s="145">
        <f t="shared" si="116"/>
        <v>30</v>
      </c>
      <c r="AZ93" s="145">
        <f t="shared" si="116"/>
        <v>31</v>
      </c>
      <c r="BA93" s="145">
        <f t="shared" si="116"/>
        <v>31</v>
      </c>
      <c r="BB93" s="145">
        <f t="shared" si="116"/>
        <v>30</v>
      </c>
      <c r="BC93" s="145">
        <f t="shared" si="116"/>
        <v>31</v>
      </c>
      <c r="BD93" s="145">
        <f t="shared" si="116"/>
        <v>30</v>
      </c>
      <c r="BE93" s="145">
        <f t="shared" si="116"/>
        <v>31</v>
      </c>
    </row>
    <row r="96" spans="1:57" x14ac:dyDescent="0.25">
      <c r="A96" s="15" t="s">
        <v>63</v>
      </c>
    </row>
  </sheetData>
  <conditionalFormatting sqref="J3:BE3">
    <cfRule type="cellIs" dxfId="266" priority="8" stopIfTrue="1" operator="equal">
      <formula>"Construction"</formula>
    </cfRule>
    <cfRule type="cellIs" dxfId="265" priority="9" stopIfTrue="1" operator="equal">
      <formula>"Operations"</formula>
    </cfRule>
  </conditionalFormatting>
  <conditionalFormatting sqref="J3:BE3">
    <cfRule type="cellIs" dxfId="264" priority="7" operator="equal">
      <formula>"Fin Close"</formula>
    </cfRule>
  </conditionalFormatting>
  <conditionalFormatting sqref="J3:BE3">
    <cfRule type="cellIs" dxfId="263" priority="5" operator="equal">
      <formula>"PPA ext."</formula>
    </cfRule>
    <cfRule type="cellIs" dxfId="262" priority="6" operator="equal">
      <formula>"Delay"</formula>
    </cfRule>
  </conditionalFormatting>
  <conditionalFormatting sqref="F2:F4">
    <cfRule type="cellIs" dxfId="261" priority="1" stopIfTrue="1" operator="notEqual">
      <formula>0</formula>
    </cfRule>
    <cfRule type="cellIs" dxfId="260" priority="2" stopIfTrue="1" operator="equal">
      <formula>""</formula>
    </cfRule>
  </conditionalFormatting>
  <conditionalFormatting sqref="F2:F4">
    <cfRule type="cellIs" dxfId="259" priority="3" stopIfTrue="1" operator="notEqual">
      <formula>0</formula>
    </cfRule>
    <cfRule type="cellIs" dxfId="258" priority="4" stopIfTrue="1" operator="equal">
      <formula>""</formula>
    </cfRule>
  </conditionalFormatting>
  <dataValidations disablePrompts="1" count="1">
    <dataValidation allowBlank="1" showInputMessage="1" showErrorMessage="1" sqref="E29:H29" xr:uid="{B0054384-46BB-4CE2-89B1-707362A5665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63BC-D684-43BE-B2D4-745FCE112896}">
  <sheetPr codeName="Sheet21">
    <tabColor theme="1" tint="0.499984740745262"/>
    <outlinePr summaryBelow="0" summaryRight="0"/>
  </sheetPr>
  <dimension ref="A1:KT94"/>
  <sheetViews>
    <sheetView defaultGridColor="0" colorId="8" zoomScale="59" zoomScaleNormal="80" workbookViewId="0">
      <pane xSplit="9" ySplit="5" topLeftCell="T43" activePane="bottomRight" state="frozen"/>
      <selection activeCell="F117" sqref="F117"/>
      <selection pane="topRight" activeCell="F117" sqref="F117"/>
      <selection pane="bottomLeft" activeCell="F117" sqref="F117"/>
      <selection pane="bottomRight" activeCell="V22" sqref="V22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ConCost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00" customFormat="1" x14ac:dyDescent="0.25">
      <c r="C2" s="298"/>
      <c r="D2" s="299"/>
      <c r="E2" s="199" t="str">
        <f xml:space="preserve"> ConTime!E$23</f>
        <v>Model period ending - m</v>
      </c>
      <c r="F2" s="501">
        <f xml:space="preserve"> Check!$F$9</f>
        <v>0</v>
      </c>
      <c r="G2" s="502" t="s">
        <v>23</v>
      </c>
      <c r="H2" s="199"/>
      <c r="I2" s="460"/>
      <c r="J2" s="200">
        <f xml:space="preserve"> ConTime!J$23</f>
        <v>44227</v>
      </c>
      <c r="K2" s="200">
        <f xml:space="preserve"> ConTime!K$23</f>
        <v>44255</v>
      </c>
      <c r="L2" s="200">
        <f xml:space="preserve"> ConTime!L$23</f>
        <v>44286</v>
      </c>
      <c r="M2" s="200">
        <f xml:space="preserve"> ConTime!M$23</f>
        <v>44316</v>
      </c>
      <c r="N2" s="200">
        <f xml:space="preserve"> ConTime!N$23</f>
        <v>44347</v>
      </c>
      <c r="O2" s="200">
        <f xml:space="preserve"> ConTime!O$23</f>
        <v>44377</v>
      </c>
      <c r="P2" s="200">
        <f xml:space="preserve"> ConTime!P$23</f>
        <v>44408</v>
      </c>
      <c r="Q2" s="200">
        <f xml:space="preserve"> ConTime!Q$23</f>
        <v>44439</v>
      </c>
      <c r="R2" s="200">
        <f xml:space="preserve"> ConTime!R$23</f>
        <v>44469</v>
      </c>
      <c r="S2" s="200">
        <f xml:space="preserve"> ConTime!S$23</f>
        <v>44500</v>
      </c>
      <c r="T2" s="200">
        <f xml:space="preserve"> ConTime!T$23</f>
        <v>44530</v>
      </c>
      <c r="U2" s="200">
        <f xml:space="preserve"> ConTime!U$23</f>
        <v>44561</v>
      </c>
      <c r="V2" s="200">
        <f xml:space="preserve"> ConTime!V$23</f>
        <v>44592</v>
      </c>
      <c r="W2" s="200">
        <f xml:space="preserve"> ConTime!W$23</f>
        <v>44620</v>
      </c>
      <c r="X2" s="200">
        <f xml:space="preserve"> ConTime!X$23</f>
        <v>44651</v>
      </c>
      <c r="Y2" s="200">
        <f xml:space="preserve"> ConTime!Y$23</f>
        <v>44681</v>
      </c>
      <c r="Z2" s="200">
        <f xml:space="preserve"> ConTime!Z$23</f>
        <v>44712</v>
      </c>
      <c r="AA2" s="200">
        <f xml:space="preserve"> ConTime!AA$23</f>
        <v>44742</v>
      </c>
      <c r="AB2" s="200">
        <f xml:space="preserve"> ConTime!AB$23</f>
        <v>44773</v>
      </c>
      <c r="AC2" s="200">
        <f xml:space="preserve"> ConTime!AC$23</f>
        <v>44804</v>
      </c>
      <c r="AD2" s="200">
        <f xml:space="preserve"> ConTime!AD$23</f>
        <v>44834</v>
      </c>
      <c r="AE2" s="200">
        <f xml:space="preserve"> ConTime!AE$23</f>
        <v>44865</v>
      </c>
      <c r="AF2" s="200">
        <f xml:space="preserve"> ConTime!AF$23</f>
        <v>44895</v>
      </c>
      <c r="AG2" s="200">
        <f xml:space="preserve"> ConTime!AG$23</f>
        <v>44926</v>
      </c>
      <c r="AH2" s="200">
        <f xml:space="preserve"> ConTime!AH$23</f>
        <v>44957</v>
      </c>
      <c r="AI2" s="200">
        <f xml:space="preserve"> ConTime!AI$23</f>
        <v>44985</v>
      </c>
      <c r="AJ2" s="200">
        <f xml:space="preserve"> ConTime!AJ$23</f>
        <v>45016</v>
      </c>
      <c r="AK2" s="200">
        <f xml:space="preserve"> ConTime!AK$23</f>
        <v>45046</v>
      </c>
      <c r="AL2" s="200">
        <f xml:space="preserve"> ConTime!AL$23</f>
        <v>45077</v>
      </c>
      <c r="AM2" s="200">
        <f xml:space="preserve"> ConTime!AM$23</f>
        <v>45107</v>
      </c>
      <c r="AN2" s="200">
        <f xml:space="preserve"> ConTime!AN$23</f>
        <v>45138</v>
      </c>
      <c r="AO2" s="200">
        <f xml:space="preserve"> ConTime!AO$23</f>
        <v>45169</v>
      </c>
      <c r="AP2" s="200">
        <f xml:space="preserve"> ConTime!AP$23</f>
        <v>45199</v>
      </c>
      <c r="AQ2" s="200">
        <f xml:space="preserve"> ConTime!AQ$23</f>
        <v>45230</v>
      </c>
      <c r="AR2" s="200">
        <f xml:space="preserve"> ConTime!AR$23</f>
        <v>45260</v>
      </c>
      <c r="AS2" s="200">
        <f xml:space="preserve"> ConTime!AS$23</f>
        <v>45291</v>
      </c>
      <c r="AT2" s="200">
        <f xml:space="preserve"> ConTime!AT$23</f>
        <v>45322</v>
      </c>
      <c r="AU2" s="200">
        <f xml:space="preserve"> ConTime!AU$23</f>
        <v>45351</v>
      </c>
      <c r="AV2" s="200">
        <f xml:space="preserve"> ConTime!AV$23</f>
        <v>45382</v>
      </c>
      <c r="AW2" s="200">
        <f xml:space="preserve"> ConTime!AW$23</f>
        <v>45412</v>
      </c>
      <c r="AX2" s="200">
        <f xml:space="preserve"> ConTime!AX$23</f>
        <v>45443</v>
      </c>
      <c r="AY2" s="200">
        <f xml:space="preserve"> ConTime!AY$23</f>
        <v>45473</v>
      </c>
      <c r="AZ2" s="200">
        <f xml:space="preserve"> ConTime!AZ$23</f>
        <v>45504</v>
      </c>
      <c r="BA2" s="200">
        <f xml:space="preserve"> ConTime!BA$23</f>
        <v>45535</v>
      </c>
      <c r="BB2" s="200">
        <f xml:space="preserve"> ConTime!BB$23</f>
        <v>45565</v>
      </c>
      <c r="BC2" s="200">
        <f xml:space="preserve"> ConTime!BC$23</f>
        <v>45596</v>
      </c>
      <c r="BD2" s="200">
        <f xml:space="preserve"> ConTime!BD$23</f>
        <v>45626</v>
      </c>
      <c r="BE2" s="200">
        <f xml:space="preserve"> ConTime!BE$23</f>
        <v>45657</v>
      </c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196"/>
      <c r="CC2" s="196"/>
      <c r="CD2" s="196"/>
      <c r="CE2" s="196"/>
      <c r="CF2" s="196"/>
      <c r="CG2" s="196"/>
      <c r="CH2" s="196"/>
      <c r="CI2" s="196"/>
      <c r="CJ2" s="196"/>
      <c r="CK2" s="196"/>
      <c r="CL2" s="196"/>
      <c r="CM2" s="196"/>
      <c r="CN2" s="196"/>
      <c r="CO2" s="196"/>
      <c r="CP2" s="196"/>
      <c r="CQ2" s="196"/>
      <c r="CR2" s="196"/>
      <c r="CS2" s="196"/>
      <c r="CT2" s="196"/>
      <c r="CU2" s="196"/>
      <c r="CV2" s="196"/>
      <c r="CW2" s="196"/>
      <c r="CX2" s="196"/>
      <c r="CY2" s="196"/>
      <c r="CZ2" s="196"/>
      <c r="DA2" s="196"/>
      <c r="DB2" s="196"/>
      <c r="DC2" s="196"/>
      <c r="DD2" s="196"/>
      <c r="DE2" s="196"/>
      <c r="DF2" s="196"/>
      <c r="DG2" s="196"/>
      <c r="DH2" s="196"/>
      <c r="DI2" s="196"/>
      <c r="DJ2" s="196"/>
      <c r="DK2" s="196"/>
      <c r="DL2" s="196"/>
      <c r="DM2" s="196"/>
      <c r="DN2" s="196"/>
      <c r="DO2" s="196"/>
      <c r="DP2" s="196"/>
      <c r="DQ2" s="196"/>
      <c r="DR2" s="196"/>
      <c r="DS2" s="196"/>
      <c r="DT2" s="196"/>
      <c r="DU2" s="196"/>
      <c r="DV2" s="196"/>
      <c r="DW2" s="196"/>
      <c r="DX2" s="196"/>
      <c r="DY2" s="196"/>
      <c r="DZ2" s="196"/>
      <c r="EA2" s="196"/>
      <c r="EB2" s="196"/>
      <c r="EC2" s="196"/>
      <c r="ED2" s="196"/>
      <c r="EE2" s="196"/>
      <c r="EF2" s="196"/>
      <c r="EG2" s="196"/>
      <c r="EH2" s="196"/>
      <c r="EI2" s="196"/>
      <c r="EJ2" s="196"/>
      <c r="EK2" s="196"/>
      <c r="EL2" s="196"/>
      <c r="EM2" s="196"/>
      <c r="EN2" s="196"/>
      <c r="EO2" s="196"/>
      <c r="EP2" s="196"/>
      <c r="EQ2" s="196"/>
      <c r="ER2" s="196"/>
      <c r="ES2" s="196"/>
      <c r="ET2" s="196"/>
      <c r="EU2" s="196"/>
      <c r="EV2" s="196"/>
      <c r="EW2" s="196"/>
      <c r="EX2" s="196"/>
      <c r="EY2" s="196"/>
      <c r="EZ2" s="196"/>
      <c r="FA2" s="196"/>
      <c r="FB2" s="196"/>
      <c r="FC2" s="196"/>
      <c r="FD2" s="196"/>
      <c r="FE2" s="196"/>
      <c r="FF2" s="196"/>
      <c r="FG2" s="196"/>
      <c r="FH2" s="196"/>
      <c r="FI2" s="196"/>
      <c r="FJ2" s="196"/>
      <c r="FK2" s="196"/>
      <c r="FL2" s="196"/>
      <c r="FM2" s="196"/>
      <c r="FN2" s="196"/>
      <c r="FO2" s="196"/>
      <c r="FP2" s="196"/>
      <c r="FQ2" s="196"/>
      <c r="FR2" s="196"/>
      <c r="FS2" s="196"/>
      <c r="FT2" s="196"/>
      <c r="FU2" s="196"/>
      <c r="FV2" s="196"/>
      <c r="FW2" s="196"/>
      <c r="FX2" s="196"/>
      <c r="FY2" s="196"/>
      <c r="FZ2" s="196"/>
      <c r="GA2" s="196"/>
      <c r="GB2" s="196"/>
      <c r="GC2" s="196"/>
      <c r="GD2" s="196"/>
      <c r="GE2" s="196"/>
      <c r="GF2" s="196"/>
      <c r="GG2" s="196"/>
      <c r="GH2" s="196"/>
      <c r="GI2" s="196"/>
      <c r="GJ2" s="196"/>
      <c r="GK2" s="196"/>
      <c r="GL2" s="196"/>
      <c r="GM2" s="196"/>
      <c r="GN2" s="196"/>
      <c r="GO2" s="196"/>
      <c r="GP2" s="196"/>
      <c r="GQ2" s="196"/>
      <c r="GR2" s="196"/>
      <c r="GS2" s="196"/>
      <c r="GT2" s="196"/>
      <c r="GU2" s="196"/>
      <c r="GV2" s="196"/>
      <c r="GW2" s="196"/>
      <c r="GX2" s="196"/>
      <c r="GY2" s="196"/>
      <c r="GZ2" s="196"/>
      <c r="HA2" s="196"/>
      <c r="HB2" s="196"/>
      <c r="HC2" s="196"/>
      <c r="HD2" s="196"/>
      <c r="HE2" s="196"/>
      <c r="HF2" s="196"/>
      <c r="HG2" s="196"/>
      <c r="HH2" s="196"/>
      <c r="HI2" s="196"/>
      <c r="HJ2" s="196"/>
      <c r="HK2" s="196"/>
      <c r="HL2" s="196"/>
      <c r="HM2" s="196"/>
      <c r="HN2" s="196"/>
      <c r="HO2" s="196"/>
      <c r="HP2" s="196"/>
      <c r="HQ2" s="196"/>
      <c r="HR2" s="196"/>
      <c r="HS2" s="196"/>
      <c r="HT2" s="196"/>
      <c r="HU2" s="196"/>
      <c r="HV2" s="196"/>
      <c r="HW2" s="196"/>
      <c r="HX2" s="196"/>
      <c r="HY2" s="196"/>
      <c r="HZ2" s="196"/>
      <c r="IA2" s="196"/>
      <c r="IB2" s="196"/>
      <c r="IC2" s="196"/>
      <c r="ID2" s="196"/>
      <c r="IE2" s="196"/>
      <c r="IF2" s="196"/>
      <c r="IG2" s="196"/>
      <c r="IH2" s="196"/>
      <c r="II2" s="196"/>
      <c r="IJ2" s="196"/>
      <c r="IK2" s="196"/>
      <c r="IL2" s="196"/>
      <c r="IM2" s="196"/>
      <c r="IN2" s="196"/>
      <c r="IO2" s="196"/>
      <c r="IP2" s="196"/>
      <c r="IQ2" s="196"/>
      <c r="IR2" s="196"/>
      <c r="IS2" s="196"/>
      <c r="IT2" s="196"/>
      <c r="IU2" s="196"/>
      <c r="IV2" s="196"/>
      <c r="IW2" s="196"/>
      <c r="IX2" s="196"/>
      <c r="IY2" s="196"/>
      <c r="IZ2" s="196"/>
      <c r="JA2" s="196"/>
      <c r="JB2" s="196"/>
      <c r="JC2" s="196"/>
      <c r="JD2" s="196"/>
      <c r="JE2" s="196"/>
      <c r="JF2" s="196"/>
      <c r="JG2" s="196"/>
      <c r="JH2" s="196"/>
      <c r="JI2" s="196"/>
      <c r="JJ2" s="196"/>
      <c r="JK2" s="196"/>
      <c r="JL2" s="196"/>
      <c r="JM2" s="196"/>
      <c r="JN2" s="196"/>
      <c r="JO2" s="196"/>
      <c r="JP2" s="196"/>
      <c r="JQ2" s="196"/>
      <c r="JR2" s="196"/>
      <c r="JS2" s="196"/>
      <c r="JT2" s="196"/>
      <c r="JU2" s="196"/>
      <c r="JV2" s="196"/>
      <c r="JW2" s="196"/>
      <c r="JX2" s="196"/>
      <c r="JY2" s="196"/>
      <c r="JZ2" s="196"/>
      <c r="KA2" s="196"/>
      <c r="KB2" s="196"/>
      <c r="KC2" s="196"/>
      <c r="KD2" s="196"/>
      <c r="KE2" s="196"/>
      <c r="KF2" s="196"/>
      <c r="KG2" s="196"/>
      <c r="KH2" s="196"/>
      <c r="KI2" s="196"/>
      <c r="KJ2" s="196"/>
      <c r="KK2" s="196"/>
      <c r="KL2" s="196"/>
      <c r="KM2" s="196"/>
      <c r="KN2" s="196"/>
      <c r="KO2" s="196"/>
      <c r="KP2" s="196"/>
      <c r="KQ2" s="196"/>
      <c r="KR2" s="196"/>
      <c r="KS2" s="196"/>
      <c r="KT2" s="196"/>
    </row>
    <row r="3" spans="1:306" s="286" customFormat="1" x14ac:dyDescent="0.25">
      <c r="A3" s="242"/>
      <c r="B3" s="242"/>
      <c r="C3" s="243"/>
      <c r="D3" s="244"/>
      <c r="E3" s="487" t="str">
        <f xml:space="preserve"> ConTime!E$50</f>
        <v>Timeline label - m</v>
      </c>
      <c r="F3" s="501">
        <f xml:space="preserve"> Output!J2</f>
        <v>40</v>
      </c>
      <c r="G3" s="510" t="s">
        <v>25</v>
      </c>
      <c r="H3" s="240"/>
      <c r="I3" s="241"/>
      <c r="J3" s="508" t="str">
        <f xml:space="preserve"> ConTime!J$50</f>
        <v>Pre-fcst</v>
      </c>
      <c r="K3" s="508" t="str">
        <f xml:space="preserve"> ConTime!K$50</f>
        <v>Pre-fcst</v>
      </c>
      <c r="L3" s="508" t="str">
        <f xml:space="preserve"> ConTime!L$50</f>
        <v>Pre-fcst</v>
      </c>
      <c r="M3" s="508" t="str">
        <f xml:space="preserve"> ConTime!M$50</f>
        <v>Pre-fcst</v>
      </c>
      <c r="N3" s="508" t="str">
        <f xml:space="preserve"> ConTime!N$50</f>
        <v>Pre-fcst</v>
      </c>
      <c r="O3" s="508" t="str">
        <f xml:space="preserve"> ConTime!O$50</f>
        <v>Pre-fcst</v>
      </c>
      <c r="P3" s="508" t="str">
        <f xml:space="preserve"> ConTime!P$50</f>
        <v>Pre-fcst</v>
      </c>
      <c r="Q3" s="508" t="str">
        <f xml:space="preserve"> ConTime!Q$50</f>
        <v>Pre-fcst</v>
      </c>
      <c r="R3" s="508" t="str">
        <f xml:space="preserve"> ConTime!R$50</f>
        <v>Pre-fcst</v>
      </c>
      <c r="S3" s="508" t="str">
        <f xml:space="preserve"> ConTime!S$50</f>
        <v>Pre-fcst</v>
      </c>
      <c r="T3" s="508" t="str">
        <f xml:space="preserve"> ConTime!T$50</f>
        <v>Pre-fcst</v>
      </c>
      <c r="U3" s="508" t="str">
        <f xml:space="preserve"> ConTime!U$50</f>
        <v>Pre-fcst</v>
      </c>
      <c r="V3" s="508" t="str">
        <f xml:space="preserve"> ConTime!V$50</f>
        <v>Pre-fcst</v>
      </c>
      <c r="W3" s="508" t="str">
        <f xml:space="preserve"> ConTime!W$50</f>
        <v>Pre-fcst</v>
      </c>
      <c r="X3" s="508" t="str">
        <f xml:space="preserve"> ConTime!X$50</f>
        <v>Pre-fcst</v>
      </c>
      <c r="Y3" s="508" t="str">
        <f xml:space="preserve"> ConTime!Y$50</f>
        <v>Fin Close</v>
      </c>
      <c r="Z3" s="508" t="str">
        <f xml:space="preserve"> ConTime!Z$50</f>
        <v>Construction</v>
      </c>
      <c r="AA3" s="508" t="str">
        <f xml:space="preserve"> ConTime!AA$50</f>
        <v>Construction</v>
      </c>
      <c r="AB3" s="508" t="str">
        <f xml:space="preserve"> ConTime!AB$50</f>
        <v>Construction</v>
      </c>
      <c r="AC3" s="508" t="str">
        <f xml:space="preserve"> ConTime!AC$50</f>
        <v>Construction</v>
      </c>
      <c r="AD3" s="508" t="str">
        <f xml:space="preserve"> ConTime!AD$50</f>
        <v>Construction</v>
      </c>
      <c r="AE3" s="508" t="str">
        <f xml:space="preserve"> ConTime!AE$50</f>
        <v>Construction</v>
      </c>
      <c r="AF3" s="508" t="str">
        <f xml:space="preserve"> ConTime!AF$50</f>
        <v>Construction</v>
      </c>
      <c r="AG3" s="508" t="str">
        <f xml:space="preserve"> ConTime!AG$50</f>
        <v>Construction</v>
      </c>
      <c r="AH3" s="508" t="str">
        <f xml:space="preserve"> ConTime!AH$50</f>
        <v>Construction</v>
      </c>
      <c r="AI3" s="508" t="str">
        <f xml:space="preserve"> ConTime!AI$50</f>
        <v>Construction</v>
      </c>
      <c r="AJ3" s="508" t="str">
        <f xml:space="preserve"> ConTime!AJ$50</f>
        <v>Construction</v>
      </c>
      <c r="AK3" s="508" t="str">
        <f xml:space="preserve"> ConTime!AK$50</f>
        <v>Construction</v>
      </c>
      <c r="AL3" s="508" t="str">
        <f xml:space="preserve"> ConTime!AL$50</f>
        <v>Construction</v>
      </c>
      <c r="AM3" s="508" t="str">
        <f xml:space="preserve"> ConTime!AM$50</f>
        <v>Construction</v>
      </c>
      <c r="AN3" s="508" t="str">
        <f xml:space="preserve"> ConTime!AN$50</f>
        <v>Construction</v>
      </c>
      <c r="AO3" s="508" t="str">
        <f xml:space="preserve"> ConTime!AO$50</f>
        <v>Construction</v>
      </c>
      <c r="AP3" s="508" t="str">
        <f xml:space="preserve"> ConTime!AP$50</f>
        <v>Construction</v>
      </c>
      <c r="AQ3" s="508" t="str">
        <f xml:space="preserve"> ConTime!AQ$50</f>
        <v>Construction</v>
      </c>
      <c r="AR3" s="508" t="str">
        <f xml:space="preserve"> ConTime!AR$50</f>
        <v>Construction</v>
      </c>
      <c r="AS3" s="508" t="str">
        <f xml:space="preserve"> ConTime!AS$50</f>
        <v>Construction</v>
      </c>
      <c r="AT3" s="508" t="str">
        <f xml:space="preserve"> ConTime!AT$50</f>
        <v>Construction</v>
      </c>
      <c r="AU3" s="508" t="str">
        <f xml:space="preserve"> ConTime!AU$50</f>
        <v>Construction</v>
      </c>
      <c r="AV3" s="508" t="str">
        <f xml:space="preserve"> ConTime!AV$50</f>
        <v>Construction</v>
      </c>
      <c r="AW3" s="508" t="str">
        <f xml:space="preserve"> ConTime!AW$50</f>
        <v>Construction</v>
      </c>
      <c r="AX3" s="508" t="str">
        <f xml:space="preserve"> ConTime!AX$50</f>
        <v>Construction</v>
      </c>
      <c r="AY3" s="508" t="str">
        <f xml:space="preserve"> ConTime!AY$50</f>
        <v>Construction</v>
      </c>
      <c r="AZ3" s="508" t="str">
        <f xml:space="preserve"> ConTime!AZ$50</f>
        <v>Operations</v>
      </c>
      <c r="BA3" s="508" t="str">
        <f xml:space="preserve"> ConTime!BA$50</f>
        <v>Operations</v>
      </c>
      <c r="BB3" s="508" t="str">
        <f xml:space="preserve"> ConTime!BB$50</f>
        <v>Operations</v>
      </c>
      <c r="BC3" s="508" t="str">
        <f xml:space="preserve"> ConTime!BC$50</f>
        <v>Operations</v>
      </c>
      <c r="BD3" s="508" t="str">
        <f xml:space="preserve"> ConTime!BD$50</f>
        <v>Operations</v>
      </c>
      <c r="BE3" s="508" t="str">
        <f xml:space="preserve"> ConTime!BE$50</f>
        <v>Operations</v>
      </c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6"/>
      <c r="BR3" s="196"/>
      <c r="BS3" s="196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6"/>
      <c r="CG3" s="196"/>
      <c r="CH3" s="196"/>
      <c r="CI3" s="196"/>
      <c r="CJ3" s="196"/>
      <c r="CK3" s="196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6"/>
      <c r="CY3" s="196"/>
      <c r="CZ3" s="196"/>
      <c r="DA3" s="196"/>
      <c r="DB3" s="196"/>
      <c r="DC3" s="196"/>
      <c r="DD3" s="196"/>
      <c r="DE3" s="196"/>
      <c r="DF3" s="196"/>
      <c r="DG3" s="196"/>
      <c r="DH3" s="196"/>
      <c r="DI3" s="196"/>
      <c r="DJ3" s="196"/>
      <c r="DK3" s="196"/>
      <c r="DL3" s="196"/>
      <c r="DM3" s="196"/>
      <c r="DN3" s="196"/>
      <c r="DO3" s="196"/>
      <c r="DP3" s="196"/>
      <c r="DQ3" s="196"/>
      <c r="DR3" s="196"/>
      <c r="DS3" s="196"/>
      <c r="DT3" s="196"/>
      <c r="DU3" s="196"/>
      <c r="DV3" s="196"/>
      <c r="DW3" s="196"/>
      <c r="DX3" s="196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6"/>
      <c r="ER3" s="196"/>
      <c r="ES3" s="196"/>
      <c r="ET3" s="196"/>
      <c r="EU3" s="196"/>
      <c r="EV3" s="196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6"/>
      <c r="FJ3" s="196"/>
      <c r="FK3" s="196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6"/>
      <c r="GB3" s="196"/>
      <c r="GC3" s="196"/>
      <c r="GD3" s="196"/>
      <c r="GE3" s="196"/>
      <c r="GF3" s="196"/>
      <c r="GG3" s="196"/>
      <c r="GH3" s="196"/>
      <c r="GI3" s="196"/>
      <c r="GJ3" s="196"/>
      <c r="GK3" s="196"/>
      <c r="GL3" s="196"/>
      <c r="GM3" s="196"/>
      <c r="GN3" s="196"/>
      <c r="GO3" s="196"/>
      <c r="GP3" s="196"/>
      <c r="GQ3" s="196"/>
      <c r="GR3" s="196"/>
      <c r="GS3" s="196"/>
      <c r="GT3" s="196"/>
      <c r="GU3" s="196"/>
      <c r="GV3" s="196"/>
      <c r="GW3" s="196"/>
      <c r="GX3" s="196"/>
      <c r="GY3" s="196"/>
      <c r="GZ3" s="196"/>
      <c r="HA3" s="196"/>
      <c r="HB3" s="196"/>
      <c r="HC3" s="196"/>
      <c r="HD3" s="196"/>
      <c r="HE3" s="196"/>
      <c r="HF3" s="196"/>
      <c r="HG3" s="196"/>
      <c r="HH3" s="196"/>
      <c r="HI3" s="196"/>
      <c r="HJ3" s="196"/>
      <c r="HK3" s="196"/>
      <c r="HL3" s="196"/>
      <c r="HM3" s="196"/>
      <c r="HN3" s="196"/>
      <c r="HO3" s="196"/>
      <c r="HP3" s="196"/>
      <c r="HQ3" s="196"/>
      <c r="HR3" s="196"/>
      <c r="HS3" s="196"/>
      <c r="HT3" s="196"/>
      <c r="HU3" s="196"/>
      <c r="HV3" s="196"/>
      <c r="HW3" s="196"/>
      <c r="HX3" s="196"/>
      <c r="HY3" s="196"/>
      <c r="HZ3" s="196"/>
      <c r="IA3" s="196"/>
      <c r="IB3" s="196"/>
      <c r="IC3" s="196"/>
      <c r="ID3" s="196"/>
      <c r="IE3" s="196"/>
      <c r="IF3" s="196"/>
      <c r="IG3" s="196"/>
      <c r="IH3" s="196"/>
      <c r="II3" s="196"/>
      <c r="IJ3" s="196"/>
      <c r="IK3" s="196"/>
      <c r="IL3" s="196"/>
      <c r="IM3" s="196"/>
      <c r="IN3" s="196"/>
      <c r="IO3" s="196"/>
      <c r="IP3" s="196"/>
      <c r="IQ3" s="196"/>
      <c r="IR3" s="196"/>
      <c r="IS3" s="196"/>
      <c r="IT3" s="196"/>
      <c r="IU3" s="196"/>
      <c r="IV3" s="196"/>
      <c r="IW3" s="196"/>
      <c r="IX3" s="196"/>
      <c r="IY3" s="196"/>
      <c r="IZ3" s="196"/>
      <c r="JA3" s="196"/>
      <c r="JB3" s="196"/>
      <c r="JC3" s="196"/>
      <c r="JD3" s="196"/>
      <c r="JE3" s="196"/>
      <c r="JF3" s="196"/>
      <c r="JG3" s="196"/>
      <c r="JH3" s="196"/>
      <c r="JI3" s="196"/>
      <c r="JJ3" s="196"/>
      <c r="JK3" s="196"/>
      <c r="JL3" s="196"/>
      <c r="JM3" s="196"/>
      <c r="JN3" s="196"/>
      <c r="JO3" s="196"/>
      <c r="JP3" s="196"/>
      <c r="JQ3" s="196"/>
      <c r="JR3" s="196"/>
      <c r="JS3" s="196"/>
      <c r="JT3" s="196"/>
      <c r="JU3" s="196"/>
      <c r="JV3" s="196"/>
      <c r="JW3" s="196"/>
      <c r="JX3" s="196"/>
      <c r="JY3" s="196"/>
      <c r="JZ3" s="196"/>
      <c r="KA3" s="196"/>
      <c r="KB3" s="196"/>
      <c r="KC3" s="196"/>
      <c r="KD3" s="196"/>
      <c r="KE3" s="196"/>
      <c r="KF3" s="196"/>
      <c r="KG3" s="196"/>
      <c r="KH3" s="196"/>
      <c r="KI3" s="196"/>
      <c r="KJ3" s="196"/>
      <c r="KK3" s="196"/>
      <c r="KL3" s="196"/>
      <c r="KM3" s="196"/>
      <c r="KN3" s="196"/>
      <c r="KO3" s="196"/>
      <c r="KP3" s="196"/>
      <c r="KQ3" s="196"/>
      <c r="KR3" s="196"/>
      <c r="KS3" s="196"/>
      <c r="KT3" s="196"/>
    </row>
    <row r="4" spans="1:306" s="286" customFormat="1" x14ac:dyDescent="0.25">
      <c r="A4" s="242"/>
      <c r="B4" s="242"/>
      <c r="C4" s="243"/>
      <c r="D4" s="244"/>
      <c r="E4" s="511" t="str">
        <f xml:space="preserve"> Time!E$39</f>
        <v>Financial year</v>
      </c>
      <c r="F4" s="501">
        <f xml:space="preserve"> Check!$F$25</f>
        <v>0</v>
      </c>
      <c r="G4" s="510" t="s">
        <v>24</v>
      </c>
      <c r="H4" s="240"/>
      <c r="I4" s="241"/>
      <c r="J4" s="511">
        <f xml:space="preserve"> Time!J$39</f>
        <v>2021</v>
      </c>
      <c r="K4" s="511">
        <f xml:space="preserve"> Time!K$39</f>
        <v>2021</v>
      </c>
      <c r="L4" s="511">
        <f xml:space="preserve"> Time!L$39</f>
        <v>2022</v>
      </c>
      <c r="M4" s="511">
        <f xml:space="preserve"> Time!M$39</f>
        <v>2022</v>
      </c>
      <c r="N4" s="511">
        <f xml:space="preserve"> Time!N$39</f>
        <v>2023</v>
      </c>
      <c r="O4" s="511">
        <f xml:space="preserve"> Time!O$39</f>
        <v>2023</v>
      </c>
      <c r="P4" s="511">
        <f xml:space="preserve"> Time!P$39</f>
        <v>2024</v>
      </c>
      <c r="Q4" s="511">
        <f xml:space="preserve"> Time!Q$39</f>
        <v>2024</v>
      </c>
      <c r="R4" s="511">
        <f xml:space="preserve"> Time!R$39</f>
        <v>2025</v>
      </c>
      <c r="S4" s="511">
        <f xml:space="preserve"> Time!S$39</f>
        <v>2025</v>
      </c>
      <c r="T4" s="511">
        <f xml:space="preserve"> Time!T$39</f>
        <v>2026</v>
      </c>
      <c r="U4" s="511">
        <f xml:space="preserve"> Time!U$39</f>
        <v>2026</v>
      </c>
      <c r="V4" s="511">
        <f xml:space="preserve"> Time!V$39</f>
        <v>2027</v>
      </c>
      <c r="W4" s="511">
        <f xml:space="preserve"> Time!W$39</f>
        <v>2027</v>
      </c>
      <c r="X4" s="511">
        <f xml:space="preserve"> Time!X$39</f>
        <v>2028</v>
      </c>
      <c r="Y4" s="511">
        <f xml:space="preserve"> Time!Y$39</f>
        <v>2028</v>
      </c>
      <c r="Z4" s="511">
        <f xml:space="preserve"> Time!Z$39</f>
        <v>2029</v>
      </c>
      <c r="AA4" s="511">
        <f xml:space="preserve"> Time!AA$39</f>
        <v>2029</v>
      </c>
      <c r="AB4" s="511">
        <f xml:space="preserve"> Time!AB$39</f>
        <v>2030</v>
      </c>
      <c r="AC4" s="511">
        <f xml:space="preserve"> Time!AC$39</f>
        <v>2030</v>
      </c>
      <c r="AD4" s="511">
        <f xml:space="preserve"> Time!AD$39</f>
        <v>2031</v>
      </c>
      <c r="AE4" s="511">
        <f xml:space="preserve"> Time!AE$39</f>
        <v>2031</v>
      </c>
      <c r="AF4" s="511">
        <f xml:space="preserve"> Time!AF$39</f>
        <v>2032</v>
      </c>
      <c r="AG4" s="511">
        <f xml:space="preserve"> Time!AG$39</f>
        <v>2032</v>
      </c>
      <c r="AH4" s="511">
        <f xml:space="preserve"> Time!AH$39</f>
        <v>2033</v>
      </c>
      <c r="AI4" s="511">
        <f xml:space="preserve"> Time!AI$39</f>
        <v>2033</v>
      </c>
      <c r="AJ4" s="511">
        <f xml:space="preserve"> Time!AJ$39</f>
        <v>2034</v>
      </c>
      <c r="AK4" s="511">
        <f xml:space="preserve"> Time!AK$39</f>
        <v>2034</v>
      </c>
      <c r="AL4" s="511">
        <f xml:space="preserve"> Time!AL$39</f>
        <v>2035</v>
      </c>
      <c r="AM4" s="511">
        <f xml:space="preserve"> Time!AM$39</f>
        <v>2035</v>
      </c>
      <c r="AN4" s="511">
        <f xml:space="preserve"> Time!AN$39</f>
        <v>2036</v>
      </c>
      <c r="AO4" s="511">
        <f xml:space="preserve"> Time!AO$39</f>
        <v>2036</v>
      </c>
      <c r="AP4" s="511">
        <f xml:space="preserve"> Time!AP$39</f>
        <v>2037</v>
      </c>
      <c r="AQ4" s="511">
        <f xml:space="preserve"> Time!AQ$39</f>
        <v>2037</v>
      </c>
      <c r="AR4" s="511">
        <f xml:space="preserve"> Time!AR$39</f>
        <v>2038</v>
      </c>
      <c r="AS4" s="511">
        <f xml:space="preserve"> Time!AS$39</f>
        <v>2038</v>
      </c>
      <c r="AT4" s="511">
        <f xml:space="preserve"> Time!AT$39</f>
        <v>2039</v>
      </c>
      <c r="AU4" s="511">
        <f xml:space="preserve"> Time!AU$39</f>
        <v>2039</v>
      </c>
      <c r="AV4" s="511">
        <f xml:space="preserve"> Time!AV$39</f>
        <v>2040</v>
      </c>
      <c r="AW4" s="511">
        <f xml:space="preserve"> Time!AW$39</f>
        <v>2040</v>
      </c>
      <c r="AX4" s="511">
        <f xml:space="preserve"> Time!AX$39</f>
        <v>2041</v>
      </c>
      <c r="AY4" s="511">
        <f xml:space="preserve"> Time!AY$39</f>
        <v>2041</v>
      </c>
      <c r="AZ4" s="511">
        <f xml:space="preserve"> Time!AZ$39</f>
        <v>2042</v>
      </c>
      <c r="BA4" s="511">
        <f xml:space="preserve"> Time!BA$39</f>
        <v>2042</v>
      </c>
      <c r="BB4" s="511">
        <f xml:space="preserve"> Time!BB$39</f>
        <v>2043</v>
      </c>
      <c r="BC4" s="511">
        <f xml:space="preserve"> Time!BC$39</f>
        <v>2043</v>
      </c>
      <c r="BD4" s="511">
        <f xml:space="preserve"> Time!BD$39</f>
        <v>2044</v>
      </c>
      <c r="BE4" s="511">
        <f xml:space="preserve"> Time!BE$39</f>
        <v>2044</v>
      </c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6"/>
      <c r="BQ4" s="196"/>
      <c r="BR4" s="196"/>
      <c r="BS4" s="196"/>
      <c r="BT4" s="196"/>
      <c r="BU4" s="196"/>
      <c r="BV4" s="196"/>
      <c r="BW4" s="196"/>
      <c r="BX4" s="196"/>
      <c r="BY4" s="196"/>
      <c r="BZ4" s="196"/>
      <c r="CA4" s="196"/>
      <c r="CB4" s="196"/>
      <c r="CC4" s="196"/>
      <c r="CD4" s="196"/>
      <c r="CE4" s="196"/>
      <c r="CF4" s="196"/>
      <c r="CG4" s="196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196"/>
      <c r="DB4" s="196"/>
      <c r="DC4" s="196"/>
      <c r="DD4" s="196"/>
      <c r="DE4" s="196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96"/>
      <c r="EB4" s="196"/>
      <c r="EC4" s="196"/>
      <c r="ED4" s="196"/>
      <c r="EE4" s="196"/>
      <c r="EF4" s="196"/>
      <c r="EG4" s="196"/>
      <c r="EH4" s="196"/>
      <c r="EI4" s="196"/>
      <c r="EJ4" s="196"/>
      <c r="EK4" s="196"/>
      <c r="EL4" s="196"/>
      <c r="EM4" s="196"/>
      <c r="EN4" s="196"/>
      <c r="EO4" s="196"/>
      <c r="EP4" s="196"/>
      <c r="EQ4" s="196"/>
      <c r="ER4" s="196"/>
      <c r="ES4" s="196"/>
      <c r="ET4" s="196"/>
      <c r="EU4" s="196"/>
      <c r="EV4" s="196"/>
      <c r="EW4" s="196"/>
      <c r="EX4" s="196"/>
      <c r="EY4" s="196"/>
      <c r="EZ4" s="196"/>
      <c r="FA4" s="196"/>
      <c r="FB4" s="196"/>
      <c r="FC4" s="196"/>
      <c r="FD4" s="196"/>
      <c r="FE4" s="196"/>
      <c r="FF4" s="196"/>
      <c r="FG4" s="196"/>
      <c r="FH4" s="196"/>
      <c r="FI4" s="196"/>
      <c r="FJ4" s="196"/>
      <c r="FK4" s="196"/>
      <c r="FL4" s="196"/>
      <c r="FM4" s="196"/>
      <c r="FN4" s="196"/>
      <c r="FO4" s="196"/>
      <c r="FP4" s="196"/>
      <c r="FQ4" s="196"/>
      <c r="FR4" s="196"/>
      <c r="FS4" s="196"/>
      <c r="FT4" s="196"/>
      <c r="FU4" s="196"/>
      <c r="FV4" s="196"/>
      <c r="FW4" s="196"/>
      <c r="FX4" s="196"/>
      <c r="FY4" s="196"/>
      <c r="FZ4" s="196"/>
      <c r="GA4" s="196"/>
      <c r="GB4" s="196"/>
      <c r="GC4" s="196"/>
      <c r="GD4" s="196"/>
      <c r="GE4" s="196"/>
      <c r="GF4" s="196"/>
      <c r="GG4" s="196"/>
      <c r="GH4" s="196"/>
      <c r="GI4" s="196"/>
      <c r="GJ4" s="196"/>
      <c r="GK4" s="196"/>
      <c r="GL4" s="196"/>
      <c r="GM4" s="196"/>
      <c r="GN4" s="196"/>
      <c r="GO4" s="196"/>
      <c r="GP4" s="196"/>
      <c r="GQ4" s="196"/>
      <c r="GR4" s="196"/>
      <c r="GS4" s="196"/>
      <c r="GT4" s="196"/>
      <c r="GU4" s="196"/>
      <c r="GV4" s="196"/>
      <c r="GW4" s="196"/>
      <c r="GX4" s="196"/>
      <c r="GY4" s="196"/>
      <c r="GZ4" s="196"/>
      <c r="HA4" s="196"/>
      <c r="HB4" s="196"/>
      <c r="HC4" s="196"/>
      <c r="HD4" s="196"/>
      <c r="HE4" s="196"/>
      <c r="HF4" s="196"/>
      <c r="HG4" s="196"/>
      <c r="HH4" s="196"/>
      <c r="HI4" s="196"/>
      <c r="HJ4" s="196"/>
      <c r="HK4" s="196"/>
      <c r="HL4" s="196"/>
      <c r="HM4" s="196"/>
      <c r="HN4" s="196"/>
      <c r="HO4" s="196"/>
      <c r="HP4" s="196"/>
      <c r="HQ4" s="196"/>
      <c r="HR4" s="196"/>
      <c r="HS4" s="196"/>
      <c r="HT4" s="196"/>
      <c r="HU4" s="196"/>
      <c r="HV4" s="196"/>
      <c r="HW4" s="196"/>
      <c r="HX4" s="196"/>
      <c r="HY4" s="196"/>
      <c r="HZ4" s="196"/>
      <c r="IA4" s="196"/>
      <c r="IB4" s="196"/>
      <c r="IC4" s="196"/>
      <c r="ID4" s="196"/>
      <c r="IE4" s="196"/>
      <c r="IF4" s="196"/>
      <c r="IG4" s="196"/>
      <c r="IH4" s="196"/>
      <c r="II4" s="196"/>
      <c r="IJ4" s="196"/>
      <c r="IK4" s="196"/>
      <c r="IL4" s="196"/>
      <c r="IM4" s="196"/>
      <c r="IN4" s="196"/>
      <c r="IO4" s="196"/>
      <c r="IP4" s="196"/>
      <c r="IQ4" s="196"/>
      <c r="IR4" s="196"/>
      <c r="IS4" s="196"/>
      <c r="IT4" s="196"/>
      <c r="IU4" s="196"/>
      <c r="IV4" s="196"/>
      <c r="IW4" s="196"/>
      <c r="IX4" s="196"/>
      <c r="IY4" s="196"/>
      <c r="IZ4" s="196"/>
      <c r="JA4" s="196"/>
      <c r="JB4" s="196"/>
      <c r="JC4" s="196"/>
      <c r="JD4" s="196"/>
      <c r="JE4" s="196"/>
      <c r="JF4" s="196"/>
      <c r="JG4" s="196"/>
      <c r="JH4" s="196"/>
      <c r="JI4" s="196"/>
      <c r="JJ4" s="196"/>
      <c r="JK4" s="196"/>
      <c r="JL4" s="196"/>
      <c r="JM4" s="196"/>
      <c r="JN4" s="196"/>
      <c r="JO4" s="196"/>
      <c r="JP4" s="196"/>
      <c r="JQ4" s="196"/>
      <c r="JR4" s="196"/>
      <c r="JS4" s="196"/>
      <c r="JT4" s="196"/>
      <c r="JU4" s="196"/>
      <c r="JV4" s="196"/>
      <c r="JW4" s="196"/>
      <c r="JX4" s="196"/>
      <c r="JY4" s="196"/>
      <c r="JZ4" s="196"/>
      <c r="KA4" s="196"/>
      <c r="KB4" s="196"/>
      <c r="KC4" s="196"/>
      <c r="KD4" s="196"/>
      <c r="KE4" s="196"/>
      <c r="KF4" s="196"/>
      <c r="KG4" s="196"/>
      <c r="KH4" s="196"/>
      <c r="KI4" s="196"/>
      <c r="KJ4" s="196"/>
      <c r="KK4" s="196"/>
      <c r="KL4" s="196"/>
      <c r="KM4" s="196"/>
      <c r="KN4" s="196"/>
      <c r="KO4" s="196"/>
      <c r="KP4" s="196"/>
      <c r="KQ4" s="196"/>
      <c r="KR4" s="196"/>
      <c r="KS4" s="196"/>
      <c r="KT4" s="196"/>
    </row>
    <row r="5" spans="1:306" s="286" customFormat="1" x14ac:dyDescent="0.25">
      <c r="A5" s="242"/>
      <c r="B5" s="242"/>
      <c r="C5" s="243"/>
      <c r="D5" s="244"/>
      <c r="E5" s="240" t="str">
        <f xml:space="preserve"> Time!E$10</f>
        <v>Model column counter</v>
      </c>
      <c r="F5" s="512" t="s">
        <v>19</v>
      </c>
      <c r="G5" s="513" t="s">
        <v>17</v>
      </c>
      <c r="H5" s="512" t="s">
        <v>18</v>
      </c>
      <c r="I5" s="241"/>
      <c r="J5" s="240">
        <f xml:space="preserve"> Time!J$10</f>
        <v>1</v>
      </c>
      <c r="K5" s="240">
        <f xml:space="preserve"> Time!K$10</f>
        <v>2</v>
      </c>
      <c r="L5" s="240">
        <f xml:space="preserve"> Time!L$10</f>
        <v>3</v>
      </c>
      <c r="M5" s="240">
        <f xml:space="preserve"> Time!M$10</f>
        <v>4</v>
      </c>
      <c r="N5" s="240">
        <f xml:space="preserve"> Time!N$10</f>
        <v>5</v>
      </c>
      <c r="O5" s="240">
        <f xml:space="preserve"> Time!O$10</f>
        <v>6</v>
      </c>
      <c r="P5" s="240">
        <f xml:space="preserve"> Time!P$10</f>
        <v>7</v>
      </c>
      <c r="Q5" s="240">
        <f xml:space="preserve"> Time!Q$10</f>
        <v>8</v>
      </c>
      <c r="R5" s="240">
        <f xml:space="preserve"> Time!R$10</f>
        <v>9</v>
      </c>
      <c r="S5" s="240">
        <f xml:space="preserve"> Time!S$10</f>
        <v>10</v>
      </c>
      <c r="T5" s="240">
        <f xml:space="preserve"> Time!T$10</f>
        <v>11</v>
      </c>
      <c r="U5" s="240">
        <f xml:space="preserve"> Time!U$10</f>
        <v>12</v>
      </c>
      <c r="V5" s="240">
        <f xml:space="preserve"> Time!V$10</f>
        <v>13</v>
      </c>
      <c r="W5" s="240">
        <f xml:space="preserve"> Time!W$10</f>
        <v>14</v>
      </c>
      <c r="X5" s="240">
        <f xml:space="preserve"> Time!X$10</f>
        <v>15</v>
      </c>
      <c r="Y5" s="240">
        <f xml:space="preserve"> Time!Y$10</f>
        <v>16</v>
      </c>
      <c r="Z5" s="240">
        <f xml:space="preserve"> Time!Z$10</f>
        <v>17</v>
      </c>
      <c r="AA5" s="240">
        <f xml:space="preserve"> Time!AA$10</f>
        <v>18</v>
      </c>
      <c r="AB5" s="240">
        <f xml:space="preserve"> Time!AB$10</f>
        <v>19</v>
      </c>
      <c r="AC5" s="240">
        <f xml:space="preserve"> Time!AC$10</f>
        <v>20</v>
      </c>
      <c r="AD5" s="240">
        <f xml:space="preserve"> Time!AD$10</f>
        <v>21</v>
      </c>
      <c r="AE5" s="240">
        <f xml:space="preserve"> Time!AE$10</f>
        <v>22</v>
      </c>
      <c r="AF5" s="240">
        <f xml:space="preserve"> Time!AF$10</f>
        <v>23</v>
      </c>
      <c r="AG5" s="240">
        <f xml:space="preserve"> Time!AG$10</f>
        <v>24</v>
      </c>
      <c r="AH5" s="240">
        <f xml:space="preserve"> Time!AH$10</f>
        <v>25</v>
      </c>
      <c r="AI5" s="240">
        <f xml:space="preserve"> Time!AI$10</f>
        <v>26</v>
      </c>
      <c r="AJ5" s="240">
        <f xml:space="preserve"> Time!AJ$10</f>
        <v>27</v>
      </c>
      <c r="AK5" s="240">
        <f xml:space="preserve"> Time!AK$10</f>
        <v>28</v>
      </c>
      <c r="AL5" s="240">
        <f xml:space="preserve"> Time!AL$10</f>
        <v>29</v>
      </c>
      <c r="AM5" s="240">
        <f xml:space="preserve"> Time!AM$10</f>
        <v>30</v>
      </c>
      <c r="AN5" s="240">
        <f xml:space="preserve"> Time!AN$10</f>
        <v>31</v>
      </c>
      <c r="AO5" s="240">
        <f xml:space="preserve"> Time!AO$10</f>
        <v>32</v>
      </c>
      <c r="AP5" s="240">
        <f xml:space="preserve"> Time!AP$10</f>
        <v>33</v>
      </c>
      <c r="AQ5" s="240">
        <f xml:space="preserve"> Time!AQ$10</f>
        <v>34</v>
      </c>
      <c r="AR5" s="240">
        <f xml:space="preserve"> Time!AR$10</f>
        <v>35</v>
      </c>
      <c r="AS5" s="240">
        <f xml:space="preserve"> Time!AS$10</f>
        <v>36</v>
      </c>
      <c r="AT5" s="240">
        <f xml:space="preserve"> Time!AT$10</f>
        <v>37</v>
      </c>
      <c r="AU5" s="240">
        <f xml:space="preserve"> Time!AU$10</f>
        <v>38</v>
      </c>
      <c r="AV5" s="240">
        <f xml:space="preserve"> Time!AV$10</f>
        <v>39</v>
      </c>
      <c r="AW5" s="240">
        <f xml:space="preserve"> Time!AW$10</f>
        <v>40</v>
      </c>
      <c r="AX5" s="240">
        <f xml:space="preserve"> Time!AX$10</f>
        <v>41</v>
      </c>
      <c r="AY5" s="240">
        <f xml:space="preserve"> Time!AY$10</f>
        <v>42</v>
      </c>
      <c r="AZ5" s="240">
        <f xml:space="preserve"> Time!AZ$10</f>
        <v>43</v>
      </c>
      <c r="BA5" s="240">
        <f xml:space="preserve"> Time!BA$10</f>
        <v>44</v>
      </c>
      <c r="BB5" s="240">
        <f xml:space="preserve"> Time!BB$10</f>
        <v>45</v>
      </c>
      <c r="BC5" s="240">
        <f xml:space="preserve"> Time!BC$10</f>
        <v>46</v>
      </c>
      <c r="BD5" s="240">
        <f xml:space="preserve"> Time!BD$10</f>
        <v>47</v>
      </c>
      <c r="BE5" s="240">
        <f xml:space="preserve"> Time!BE$10</f>
        <v>48</v>
      </c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6"/>
      <c r="BQ5" s="196"/>
      <c r="BR5" s="196"/>
      <c r="BS5" s="196"/>
      <c r="BT5" s="196"/>
      <c r="BU5" s="196"/>
      <c r="BV5" s="196"/>
      <c r="BW5" s="196"/>
      <c r="BX5" s="196"/>
      <c r="BY5" s="196"/>
      <c r="BZ5" s="196"/>
      <c r="CA5" s="196"/>
      <c r="CB5" s="196"/>
      <c r="CC5" s="196"/>
      <c r="CD5" s="196"/>
      <c r="CE5" s="196"/>
      <c r="CF5" s="196"/>
      <c r="CG5" s="196"/>
      <c r="CH5" s="196"/>
      <c r="CI5" s="196"/>
      <c r="CJ5" s="196"/>
      <c r="CK5" s="196"/>
      <c r="CL5" s="196"/>
      <c r="CM5" s="196"/>
      <c r="CN5" s="196"/>
      <c r="CO5" s="196"/>
      <c r="CP5" s="196"/>
      <c r="CQ5" s="196"/>
      <c r="CR5" s="196"/>
      <c r="CS5" s="196"/>
      <c r="CT5" s="196"/>
      <c r="CU5" s="196"/>
      <c r="CV5" s="196"/>
      <c r="CW5" s="196"/>
      <c r="CX5" s="196"/>
      <c r="CY5" s="196"/>
      <c r="CZ5" s="196"/>
      <c r="DA5" s="196"/>
      <c r="DB5" s="196"/>
      <c r="DC5" s="196"/>
      <c r="DD5" s="196"/>
      <c r="DE5" s="196"/>
      <c r="DF5" s="196"/>
      <c r="DG5" s="196"/>
      <c r="DH5" s="196"/>
      <c r="DI5" s="196"/>
      <c r="DJ5" s="196"/>
      <c r="DK5" s="196"/>
      <c r="DL5" s="196"/>
      <c r="DM5" s="196"/>
      <c r="DN5" s="196"/>
      <c r="DO5" s="196"/>
      <c r="DP5" s="196"/>
      <c r="DQ5" s="196"/>
      <c r="DR5" s="196"/>
      <c r="DS5" s="196"/>
      <c r="DT5" s="196"/>
      <c r="DU5" s="196"/>
      <c r="DV5" s="196"/>
      <c r="DW5" s="196"/>
      <c r="DX5" s="196"/>
      <c r="DY5" s="196"/>
      <c r="DZ5" s="196"/>
      <c r="EA5" s="196"/>
      <c r="EB5" s="196"/>
      <c r="EC5" s="196"/>
      <c r="ED5" s="196"/>
      <c r="EE5" s="196"/>
      <c r="EF5" s="196"/>
      <c r="EG5" s="196"/>
      <c r="EH5" s="196"/>
      <c r="EI5" s="196"/>
      <c r="EJ5" s="196"/>
      <c r="EK5" s="196"/>
      <c r="EL5" s="196"/>
      <c r="EM5" s="196"/>
      <c r="EN5" s="196"/>
      <c r="EO5" s="196"/>
      <c r="EP5" s="196"/>
      <c r="EQ5" s="196"/>
      <c r="ER5" s="196"/>
      <c r="ES5" s="196"/>
      <c r="ET5" s="196"/>
      <c r="EU5" s="196"/>
      <c r="EV5" s="196"/>
      <c r="EW5" s="196"/>
      <c r="EX5" s="196"/>
      <c r="EY5" s="196"/>
      <c r="EZ5" s="196"/>
      <c r="FA5" s="196"/>
      <c r="FB5" s="196"/>
      <c r="FC5" s="196"/>
      <c r="FD5" s="196"/>
      <c r="FE5" s="196"/>
      <c r="FF5" s="196"/>
      <c r="FG5" s="196"/>
      <c r="FH5" s="196"/>
      <c r="FI5" s="196"/>
      <c r="FJ5" s="196"/>
      <c r="FK5" s="196"/>
      <c r="FL5" s="196"/>
      <c r="FM5" s="196"/>
      <c r="FN5" s="196"/>
      <c r="FO5" s="196"/>
      <c r="FP5" s="196"/>
      <c r="FQ5" s="196"/>
      <c r="FR5" s="196"/>
      <c r="FS5" s="196"/>
      <c r="FT5" s="196"/>
      <c r="FU5" s="196"/>
      <c r="FV5" s="196"/>
      <c r="FW5" s="196"/>
      <c r="FX5" s="196"/>
      <c r="FY5" s="196"/>
      <c r="FZ5" s="196"/>
      <c r="GA5" s="196"/>
      <c r="GB5" s="196"/>
      <c r="GC5" s="196"/>
      <c r="GD5" s="196"/>
      <c r="GE5" s="196"/>
      <c r="GF5" s="196"/>
      <c r="GG5" s="196"/>
      <c r="GH5" s="196"/>
      <c r="GI5" s="196"/>
      <c r="GJ5" s="196"/>
      <c r="GK5" s="196"/>
      <c r="GL5" s="196"/>
      <c r="GM5" s="196"/>
      <c r="GN5" s="196"/>
      <c r="GO5" s="196"/>
      <c r="GP5" s="196"/>
      <c r="GQ5" s="196"/>
      <c r="GR5" s="196"/>
      <c r="GS5" s="196"/>
      <c r="GT5" s="196"/>
      <c r="GU5" s="196"/>
      <c r="GV5" s="196"/>
      <c r="GW5" s="196"/>
      <c r="GX5" s="196"/>
      <c r="GY5" s="196"/>
      <c r="GZ5" s="196"/>
      <c r="HA5" s="196"/>
      <c r="HB5" s="196"/>
      <c r="HC5" s="196"/>
      <c r="HD5" s="196"/>
      <c r="HE5" s="196"/>
      <c r="HF5" s="196"/>
      <c r="HG5" s="196"/>
      <c r="HH5" s="196"/>
      <c r="HI5" s="196"/>
      <c r="HJ5" s="196"/>
      <c r="HK5" s="196"/>
      <c r="HL5" s="196"/>
      <c r="HM5" s="196"/>
      <c r="HN5" s="196"/>
      <c r="HO5" s="196"/>
      <c r="HP5" s="196"/>
      <c r="HQ5" s="196"/>
      <c r="HR5" s="196"/>
      <c r="HS5" s="196"/>
      <c r="HT5" s="196"/>
      <c r="HU5" s="196"/>
      <c r="HV5" s="196"/>
      <c r="HW5" s="196"/>
      <c r="HX5" s="196"/>
      <c r="HY5" s="196"/>
      <c r="HZ5" s="196"/>
      <c r="IA5" s="196"/>
      <c r="IB5" s="196"/>
      <c r="IC5" s="196"/>
      <c r="ID5" s="196"/>
      <c r="IE5" s="196"/>
      <c r="IF5" s="196"/>
      <c r="IG5" s="196"/>
      <c r="IH5" s="196"/>
      <c r="II5" s="196"/>
      <c r="IJ5" s="196"/>
      <c r="IK5" s="196"/>
      <c r="IL5" s="196"/>
      <c r="IM5" s="196"/>
      <c r="IN5" s="196"/>
      <c r="IO5" s="196"/>
      <c r="IP5" s="196"/>
      <c r="IQ5" s="196"/>
      <c r="IR5" s="196"/>
      <c r="IS5" s="196"/>
      <c r="IT5" s="196"/>
      <c r="IU5" s="196"/>
      <c r="IV5" s="196"/>
      <c r="IW5" s="196"/>
      <c r="IX5" s="196"/>
      <c r="IY5" s="196"/>
      <c r="IZ5" s="196"/>
      <c r="JA5" s="196"/>
      <c r="JB5" s="196"/>
      <c r="JC5" s="196"/>
      <c r="JD5" s="196"/>
      <c r="JE5" s="196"/>
      <c r="JF5" s="196"/>
      <c r="JG5" s="196"/>
      <c r="JH5" s="196"/>
      <c r="JI5" s="196"/>
      <c r="JJ5" s="196"/>
      <c r="JK5" s="196"/>
      <c r="JL5" s="196"/>
      <c r="JM5" s="196"/>
      <c r="JN5" s="196"/>
      <c r="JO5" s="196"/>
      <c r="JP5" s="196"/>
      <c r="JQ5" s="196"/>
      <c r="JR5" s="196"/>
      <c r="JS5" s="196"/>
      <c r="JT5" s="196"/>
      <c r="JU5" s="196"/>
      <c r="JV5" s="196"/>
      <c r="JW5" s="196"/>
      <c r="JX5" s="196"/>
      <c r="JY5" s="196"/>
      <c r="JZ5" s="196"/>
      <c r="KA5" s="196"/>
      <c r="KB5" s="196"/>
      <c r="KC5" s="196"/>
      <c r="KD5" s="196"/>
      <c r="KE5" s="196"/>
      <c r="KF5" s="196"/>
      <c r="KG5" s="196"/>
      <c r="KH5" s="196"/>
      <c r="KI5" s="196"/>
      <c r="KJ5" s="196"/>
      <c r="KK5" s="196"/>
      <c r="KL5" s="196"/>
      <c r="KM5" s="196"/>
      <c r="KN5" s="196"/>
      <c r="KO5" s="196"/>
      <c r="KP5" s="196"/>
      <c r="KQ5" s="196"/>
      <c r="KR5" s="196"/>
      <c r="KS5" s="196"/>
      <c r="KT5" s="196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354</v>
      </c>
    </row>
    <row r="9" spans="1:306" s="196" customFormat="1" x14ac:dyDescent="0.25">
      <c r="A9" s="242"/>
      <c r="B9" s="242"/>
      <c r="C9" s="243"/>
      <c r="D9" s="244"/>
      <c r="E9" s="146" t="str">
        <f xml:space="preserve"> InpC!E$59</f>
        <v>EPC cost</v>
      </c>
      <c r="F9" s="146">
        <f xml:space="preserve"> InpC!F$59</f>
        <v>300000</v>
      </c>
      <c r="G9" s="146" t="str">
        <f xml:space="preserve"> InpC!G$59</f>
        <v>$ 000s</v>
      </c>
      <c r="H9" s="286"/>
      <c r="I9" s="241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40"/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0"/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240"/>
      <c r="AY9" s="240"/>
      <c r="AZ9" s="240"/>
      <c r="BA9" s="240"/>
      <c r="BB9" s="240"/>
      <c r="BC9" s="240"/>
      <c r="BD9" s="240"/>
      <c r="BE9" s="240"/>
    </row>
    <row r="10" spans="1:306" x14ac:dyDescent="0.25">
      <c r="E10" s="516" t="str">
        <f xml:space="preserve"> 'InpS -m'!E$9</f>
        <v>Base EPC spend curve</v>
      </c>
      <c r="F10" s="516">
        <f xml:space="preserve"> 'InpS -m'!F$9</f>
        <v>0</v>
      </c>
      <c r="G10" s="516" t="str">
        <f xml:space="preserve"> 'InpS -m'!G$9</f>
        <v>%</v>
      </c>
      <c r="H10" s="516">
        <f xml:space="preserve"> 'InpS -m'!H$9</f>
        <v>0.99999999999999956</v>
      </c>
      <c r="I10" s="516">
        <f xml:space="preserve"> 'InpS -m'!I$9</f>
        <v>0</v>
      </c>
      <c r="J10" s="516">
        <f xml:space="preserve"> 'InpS -m'!J$9</f>
        <v>0</v>
      </c>
      <c r="K10" s="516">
        <f xml:space="preserve"> 'InpS -m'!K$9</f>
        <v>0</v>
      </c>
      <c r="L10" s="516">
        <f xml:space="preserve"> 'InpS -m'!L$9</f>
        <v>0</v>
      </c>
      <c r="M10" s="516">
        <f xml:space="preserve"> 'InpS -m'!M$9</f>
        <v>0</v>
      </c>
      <c r="N10" s="516">
        <f xml:space="preserve"> 'InpS -m'!N$9</f>
        <v>0</v>
      </c>
      <c r="O10" s="516">
        <f xml:space="preserve"> 'InpS -m'!O$9</f>
        <v>0</v>
      </c>
      <c r="P10" s="516">
        <f xml:space="preserve"> 'InpS -m'!P$9</f>
        <v>0</v>
      </c>
      <c r="Q10" s="516">
        <f xml:space="preserve"> 'InpS -m'!Q$9</f>
        <v>0</v>
      </c>
      <c r="R10" s="516">
        <f xml:space="preserve"> 'InpS -m'!R$9</f>
        <v>0</v>
      </c>
      <c r="S10" s="516">
        <f xml:space="preserve"> 'InpS -m'!S$9</f>
        <v>0</v>
      </c>
      <c r="T10" s="516">
        <f xml:space="preserve"> 'InpS -m'!T$9</f>
        <v>0</v>
      </c>
      <c r="U10" s="516">
        <f xml:space="preserve"> 'InpS -m'!U$9</f>
        <v>0</v>
      </c>
      <c r="V10" s="516">
        <f xml:space="preserve"> 'InpS -m'!V$9</f>
        <v>0</v>
      </c>
      <c r="W10" s="516">
        <f xml:space="preserve"> 'InpS -m'!W$9</f>
        <v>0</v>
      </c>
      <c r="X10" s="516">
        <f xml:space="preserve"> 'InpS -m'!X$9</f>
        <v>0</v>
      </c>
      <c r="Y10" s="516">
        <f xml:space="preserve"> 'InpS -m'!Y$9</f>
        <v>0</v>
      </c>
      <c r="Z10" s="516">
        <f xml:space="preserve"> 'InpS -m'!Z$9</f>
        <v>3.8461538461538464E-2</v>
      </c>
      <c r="AA10" s="516">
        <f xml:space="preserve"> 'InpS -m'!AA$9</f>
        <v>3.8461538461538464E-2</v>
      </c>
      <c r="AB10" s="516">
        <f xml:space="preserve"> 'InpS -m'!AB$9</f>
        <v>3.8461538461538464E-2</v>
      </c>
      <c r="AC10" s="516">
        <f xml:space="preserve"> 'InpS -m'!AC$9</f>
        <v>3.8461538461538464E-2</v>
      </c>
      <c r="AD10" s="516">
        <f xml:space="preserve"> 'InpS -m'!AD$9</f>
        <v>3.8461538461538464E-2</v>
      </c>
      <c r="AE10" s="516">
        <f xml:space="preserve"> 'InpS -m'!AE$9</f>
        <v>3.8461538461538464E-2</v>
      </c>
      <c r="AF10" s="516">
        <f xml:space="preserve"> 'InpS -m'!AF$9</f>
        <v>3.8461538461538464E-2</v>
      </c>
      <c r="AG10" s="516">
        <f xml:space="preserve"> 'InpS -m'!AG$9</f>
        <v>3.8461538461538464E-2</v>
      </c>
      <c r="AH10" s="516">
        <f xml:space="preserve"> 'InpS -m'!AH$9</f>
        <v>3.8461538461538464E-2</v>
      </c>
      <c r="AI10" s="516">
        <f xml:space="preserve"> 'InpS -m'!AI$9</f>
        <v>3.8461538461538464E-2</v>
      </c>
      <c r="AJ10" s="516">
        <f xml:space="preserve"> 'InpS -m'!AJ$9</f>
        <v>3.8461538461538464E-2</v>
      </c>
      <c r="AK10" s="516">
        <f xml:space="preserve"> 'InpS -m'!AK$9</f>
        <v>3.8461538461538464E-2</v>
      </c>
      <c r="AL10" s="516">
        <f xml:space="preserve"> 'InpS -m'!AL$9</f>
        <v>3.8461538461538464E-2</v>
      </c>
      <c r="AM10" s="516">
        <f xml:space="preserve"> 'InpS -m'!AM$9</f>
        <v>3.8461538461538464E-2</v>
      </c>
      <c r="AN10" s="516">
        <f xml:space="preserve"> 'InpS -m'!AN$9</f>
        <v>3.8461538461538464E-2</v>
      </c>
      <c r="AO10" s="516">
        <f xml:space="preserve"> 'InpS -m'!AO$9</f>
        <v>3.8461538461538464E-2</v>
      </c>
      <c r="AP10" s="516">
        <f xml:space="preserve"> 'InpS -m'!AP$9</f>
        <v>3.8461538461538464E-2</v>
      </c>
      <c r="AQ10" s="516">
        <f xml:space="preserve"> 'InpS -m'!AQ$9</f>
        <v>3.8461538461538464E-2</v>
      </c>
      <c r="AR10" s="516">
        <f xml:space="preserve"> 'InpS -m'!AR$9</f>
        <v>3.8461538461538464E-2</v>
      </c>
      <c r="AS10" s="516">
        <f xml:space="preserve"> 'InpS -m'!AS$9</f>
        <v>3.8461538461538464E-2</v>
      </c>
      <c r="AT10" s="516">
        <f xml:space="preserve"> 'InpS -m'!AT$9</f>
        <v>3.8461538461538464E-2</v>
      </c>
      <c r="AU10" s="516">
        <f xml:space="preserve"> 'InpS -m'!AU$9</f>
        <v>3.8461538461538464E-2</v>
      </c>
      <c r="AV10" s="516">
        <f xml:space="preserve"> 'InpS -m'!AV$9</f>
        <v>3.8461538461538464E-2</v>
      </c>
      <c r="AW10" s="516">
        <f xml:space="preserve"> 'InpS -m'!AW$9</f>
        <v>3.8461538461538464E-2</v>
      </c>
      <c r="AX10" s="516">
        <f xml:space="preserve"> 'InpS -m'!AX$9</f>
        <v>3.8461538461538464E-2</v>
      </c>
      <c r="AY10" s="516">
        <f xml:space="preserve"> 'InpS -m'!AY$9</f>
        <v>3.8461538461538464E-2</v>
      </c>
      <c r="AZ10" s="516">
        <f xml:space="preserve"> 'InpS -m'!AZ$9</f>
        <v>0</v>
      </c>
      <c r="BA10" s="516">
        <f xml:space="preserve"> 'InpS -m'!BA$9</f>
        <v>0</v>
      </c>
      <c r="BB10" s="516">
        <f xml:space="preserve"> 'InpS -m'!BB$9</f>
        <v>0</v>
      </c>
      <c r="BC10" s="516">
        <f xml:space="preserve"> 'InpS -m'!BC$9</f>
        <v>0</v>
      </c>
      <c r="BD10" s="516">
        <f xml:space="preserve"> 'InpS -m'!BD$9</f>
        <v>0</v>
      </c>
      <c r="BE10" s="516">
        <f xml:space="preserve"> 'InpS -m'!BE$9</f>
        <v>0</v>
      </c>
    </row>
    <row r="11" spans="1:306" s="193" customFormat="1" x14ac:dyDescent="0.25">
      <c r="A11" s="142"/>
      <c r="B11" s="142"/>
      <c r="C11" s="143"/>
      <c r="D11" s="144"/>
      <c r="E11" s="192" t="s">
        <v>355</v>
      </c>
      <c r="F11" s="192"/>
      <c r="G11" s="192" t="str">
        <f xml:space="preserve"> SMU</f>
        <v>$ 000s</v>
      </c>
      <c r="H11" s="192">
        <f xml:space="preserve"> SUM(J11:BE11)</f>
        <v>300000</v>
      </c>
      <c r="I11" s="145"/>
      <c r="J11" s="192">
        <f t="shared" ref="J11:BE11" si="0" xml:space="preserve"> $F9 * J10</f>
        <v>0</v>
      </c>
      <c r="K11" s="192">
        <f t="shared" si="0"/>
        <v>0</v>
      </c>
      <c r="L11" s="192">
        <f t="shared" si="0"/>
        <v>0</v>
      </c>
      <c r="M11" s="192">
        <f t="shared" si="0"/>
        <v>0</v>
      </c>
      <c r="N11" s="192">
        <f t="shared" si="0"/>
        <v>0</v>
      </c>
      <c r="O11" s="192">
        <f t="shared" si="0"/>
        <v>0</v>
      </c>
      <c r="P11" s="192">
        <f t="shared" si="0"/>
        <v>0</v>
      </c>
      <c r="Q11" s="192">
        <f t="shared" si="0"/>
        <v>0</v>
      </c>
      <c r="R11" s="192">
        <f t="shared" si="0"/>
        <v>0</v>
      </c>
      <c r="S11" s="192">
        <f t="shared" si="0"/>
        <v>0</v>
      </c>
      <c r="T11" s="192">
        <f t="shared" si="0"/>
        <v>0</v>
      </c>
      <c r="U11" s="192">
        <f t="shared" si="0"/>
        <v>0</v>
      </c>
      <c r="V11" s="192">
        <f t="shared" si="0"/>
        <v>0</v>
      </c>
      <c r="W11" s="192">
        <f t="shared" si="0"/>
        <v>0</v>
      </c>
      <c r="X11" s="192">
        <f t="shared" si="0"/>
        <v>0</v>
      </c>
      <c r="Y11" s="192">
        <f t="shared" si="0"/>
        <v>0</v>
      </c>
      <c r="Z11" s="192">
        <f t="shared" si="0"/>
        <v>11538.461538461539</v>
      </c>
      <c r="AA11" s="192">
        <f t="shared" si="0"/>
        <v>11538.461538461539</v>
      </c>
      <c r="AB11" s="192">
        <f t="shared" si="0"/>
        <v>11538.461538461539</v>
      </c>
      <c r="AC11" s="192">
        <f t="shared" si="0"/>
        <v>11538.461538461539</v>
      </c>
      <c r="AD11" s="192">
        <f t="shared" si="0"/>
        <v>11538.461538461539</v>
      </c>
      <c r="AE11" s="192">
        <f t="shared" si="0"/>
        <v>11538.461538461539</v>
      </c>
      <c r="AF11" s="192">
        <f t="shared" si="0"/>
        <v>11538.461538461539</v>
      </c>
      <c r="AG11" s="192">
        <f t="shared" si="0"/>
        <v>11538.461538461539</v>
      </c>
      <c r="AH11" s="192">
        <f t="shared" si="0"/>
        <v>11538.461538461539</v>
      </c>
      <c r="AI11" s="192">
        <f t="shared" si="0"/>
        <v>11538.461538461539</v>
      </c>
      <c r="AJ11" s="192">
        <f t="shared" si="0"/>
        <v>11538.461538461539</v>
      </c>
      <c r="AK11" s="192">
        <f t="shared" si="0"/>
        <v>11538.461538461539</v>
      </c>
      <c r="AL11" s="192">
        <f t="shared" si="0"/>
        <v>11538.461538461539</v>
      </c>
      <c r="AM11" s="192">
        <f t="shared" si="0"/>
        <v>11538.461538461539</v>
      </c>
      <c r="AN11" s="192">
        <f t="shared" si="0"/>
        <v>11538.461538461539</v>
      </c>
      <c r="AO11" s="192">
        <f t="shared" si="0"/>
        <v>11538.461538461539</v>
      </c>
      <c r="AP11" s="192">
        <f t="shared" si="0"/>
        <v>11538.461538461539</v>
      </c>
      <c r="AQ11" s="192">
        <f t="shared" si="0"/>
        <v>11538.461538461539</v>
      </c>
      <c r="AR11" s="192">
        <f t="shared" si="0"/>
        <v>11538.461538461539</v>
      </c>
      <c r="AS11" s="192">
        <f t="shared" si="0"/>
        <v>11538.461538461539</v>
      </c>
      <c r="AT11" s="192">
        <f t="shared" si="0"/>
        <v>11538.461538461539</v>
      </c>
      <c r="AU11" s="192">
        <f t="shared" si="0"/>
        <v>11538.461538461539</v>
      </c>
      <c r="AV11" s="192">
        <f t="shared" si="0"/>
        <v>11538.461538461539</v>
      </c>
      <c r="AW11" s="192">
        <f t="shared" si="0"/>
        <v>11538.461538461539</v>
      </c>
      <c r="AX11" s="192">
        <f t="shared" si="0"/>
        <v>11538.461538461539</v>
      </c>
      <c r="AY11" s="192">
        <f t="shared" si="0"/>
        <v>11538.461538461539</v>
      </c>
      <c r="AZ11" s="192">
        <f t="shared" si="0"/>
        <v>0</v>
      </c>
      <c r="BA11" s="192">
        <f t="shared" si="0"/>
        <v>0</v>
      </c>
      <c r="BB11" s="192">
        <f t="shared" si="0"/>
        <v>0</v>
      </c>
      <c r="BC11" s="192">
        <f t="shared" si="0"/>
        <v>0</v>
      </c>
      <c r="BD11" s="192">
        <f t="shared" si="0"/>
        <v>0</v>
      </c>
      <c r="BE11" s="192">
        <f t="shared" si="0"/>
        <v>0</v>
      </c>
    </row>
    <row r="13" spans="1:306" s="196" customFormat="1" x14ac:dyDescent="0.25">
      <c r="A13" s="242"/>
      <c r="B13" s="242"/>
      <c r="C13" s="243"/>
      <c r="D13" s="244"/>
      <c r="E13" s="146" t="str">
        <f xml:space="preserve"> InpC!E$60</f>
        <v>EPC spent contingency</v>
      </c>
      <c r="F13" s="323">
        <f xml:space="preserve"> InpC!F$60</f>
        <v>0.02</v>
      </c>
      <c r="G13" s="146" t="str">
        <f xml:space="preserve"> InpC!G$60</f>
        <v>%</v>
      </c>
      <c r="H13" s="286"/>
      <c r="I13" s="241"/>
      <c r="J13" s="240"/>
      <c r="K13" s="240"/>
      <c r="L13" s="240"/>
      <c r="M13" s="240"/>
      <c r="N13" s="240"/>
      <c r="O13" s="240"/>
      <c r="P13" s="240"/>
      <c r="Q13" s="240"/>
      <c r="R13" s="240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0"/>
      <c r="BE13" s="240"/>
    </row>
    <row r="14" spans="1:306" x14ac:dyDescent="0.25">
      <c r="E14" s="12" t="str">
        <f t="shared" ref="E14:AJ14" si="1" xml:space="preserve"> E$11</f>
        <v>EPC base cost</v>
      </c>
      <c r="F14" s="12">
        <f t="shared" si="1"/>
        <v>0</v>
      </c>
      <c r="G14" s="12" t="str">
        <f t="shared" si="1"/>
        <v>$ 000s</v>
      </c>
      <c r="H14" s="12">
        <f t="shared" si="1"/>
        <v>300000</v>
      </c>
      <c r="I14" s="12">
        <f t="shared" si="1"/>
        <v>0</v>
      </c>
      <c r="J14" s="12">
        <f t="shared" si="1"/>
        <v>0</v>
      </c>
      <c r="K14" s="12">
        <f t="shared" si="1"/>
        <v>0</v>
      </c>
      <c r="L14" s="12">
        <f t="shared" si="1"/>
        <v>0</v>
      </c>
      <c r="M14" s="12">
        <f t="shared" si="1"/>
        <v>0</v>
      </c>
      <c r="N14" s="12">
        <f t="shared" si="1"/>
        <v>0</v>
      </c>
      <c r="O14" s="12">
        <f t="shared" si="1"/>
        <v>0</v>
      </c>
      <c r="P14" s="12">
        <f t="shared" si="1"/>
        <v>0</v>
      </c>
      <c r="Q14" s="12">
        <f t="shared" si="1"/>
        <v>0</v>
      </c>
      <c r="R14" s="12">
        <f t="shared" si="1"/>
        <v>0</v>
      </c>
      <c r="S14" s="12">
        <f t="shared" si="1"/>
        <v>0</v>
      </c>
      <c r="T14" s="12">
        <f t="shared" si="1"/>
        <v>0</v>
      </c>
      <c r="U14" s="12">
        <f t="shared" si="1"/>
        <v>0</v>
      </c>
      <c r="V14" s="12">
        <f t="shared" si="1"/>
        <v>0</v>
      </c>
      <c r="W14" s="12">
        <f t="shared" si="1"/>
        <v>0</v>
      </c>
      <c r="X14" s="12">
        <f t="shared" si="1"/>
        <v>0</v>
      </c>
      <c r="Y14" s="12">
        <f t="shared" si="1"/>
        <v>0</v>
      </c>
      <c r="Z14" s="12">
        <f t="shared" si="1"/>
        <v>11538.461538461539</v>
      </c>
      <c r="AA14" s="12">
        <f t="shared" si="1"/>
        <v>11538.461538461539</v>
      </c>
      <c r="AB14" s="12">
        <f t="shared" si="1"/>
        <v>11538.461538461539</v>
      </c>
      <c r="AC14" s="12">
        <f t="shared" si="1"/>
        <v>11538.461538461539</v>
      </c>
      <c r="AD14" s="12">
        <f t="shared" si="1"/>
        <v>11538.461538461539</v>
      </c>
      <c r="AE14" s="12">
        <f t="shared" si="1"/>
        <v>11538.461538461539</v>
      </c>
      <c r="AF14" s="12">
        <f t="shared" si="1"/>
        <v>11538.461538461539</v>
      </c>
      <c r="AG14" s="12">
        <f t="shared" si="1"/>
        <v>11538.461538461539</v>
      </c>
      <c r="AH14" s="12">
        <f t="shared" si="1"/>
        <v>11538.461538461539</v>
      </c>
      <c r="AI14" s="12">
        <f t="shared" si="1"/>
        <v>11538.461538461539</v>
      </c>
      <c r="AJ14" s="12">
        <f t="shared" si="1"/>
        <v>11538.461538461539</v>
      </c>
      <c r="AK14" s="12">
        <f t="shared" ref="AK14:BE14" si="2" xml:space="preserve"> AK$11</f>
        <v>11538.461538461539</v>
      </c>
      <c r="AL14" s="12">
        <f t="shared" si="2"/>
        <v>11538.461538461539</v>
      </c>
      <c r="AM14" s="12">
        <f t="shared" si="2"/>
        <v>11538.461538461539</v>
      </c>
      <c r="AN14" s="12">
        <f t="shared" si="2"/>
        <v>11538.461538461539</v>
      </c>
      <c r="AO14" s="12">
        <f t="shared" si="2"/>
        <v>11538.461538461539</v>
      </c>
      <c r="AP14" s="12">
        <f t="shared" si="2"/>
        <v>11538.461538461539</v>
      </c>
      <c r="AQ14" s="12">
        <f t="shared" si="2"/>
        <v>11538.461538461539</v>
      </c>
      <c r="AR14" s="12">
        <f t="shared" si="2"/>
        <v>11538.461538461539</v>
      </c>
      <c r="AS14" s="12">
        <f t="shared" si="2"/>
        <v>11538.461538461539</v>
      </c>
      <c r="AT14" s="12">
        <f t="shared" si="2"/>
        <v>11538.461538461539</v>
      </c>
      <c r="AU14" s="12">
        <f t="shared" si="2"/>
        <v>11538.461538461539</v>
      </c>
      <c r="AV14" s="12">
        <f t="shared" si="2"/>
        <v>11538.461538461539</v>
      </c>
      <c r="AW14" s="12">
        <f t="shared" si="2"/>
        <v>11538.461538461539</v>
      </c>
      <c r="AX14" s="12">
        <f t="shared" si="2"/>
        <v>11538.461538461539</v>
      </c>
      <c r="AY14" s="12">
        <f t="shared" si="2"/>
        <v>11538.461538461539</v>
      </c>
      <c r="AZ14" s="12">
        <f t="shared" si="2"/>
        <v>0</v>
      </c>
      <c r="BA14" s="12">
        <f t="shared" si="2"/>
        <v>0</v>
      </c>
      <c r="BB14" s="12">
        <f t="shared" si="2"/>
        <v>0</v>
      </c>
      <c r="BC14" s="12">
        <f t="shared" si="2"/>
        <v>0</v>
      </c>
      <c r="BD14" s="12">
        <f t="shared" si="2"/>
        <v>0</v>
      </c>
      <c r="BE14" s="12">
        <f t="shared" si="2"/>
        <v>0</v>
      </c>
    </row>
    <row r="15" spans="1:306" s="193" customFormat="1" x14ac:dyDescent="0.25">
      <c r="A15" s="142"/>
      <c r="B15" s="142"/>
      <c r="C15" s="143"/>
      <c r="D15" s="144"/>
      <c r="E15" s="192" t="s">
        <v>356</v>
      </c>
      <c r="F15" s="192"/>
      <c r="G15" s="192" t="str">
        <f xml:space="preserve"> SMU</f>
        <v>$ 000s</v>
      </c>
      <c r="H15" s="192">
        <f xml:space="preserve"> SUM(J15:BE15)</f>
        <v>5999.9999999999991</v>
      </c>
      <c r="I15" s="145"/>
      <c r="J15" s="192">
        <f t="shared" ref="J15:BE15" si="3" xml:space="preserve"> $F13 * J14</f>
        <v>0</v>
      </c>
      <c r="K15" s="192">
        <f t="shared" si="3"/>
        <v>0</v>
      </c>
      <c r="L15" s="192">
        <f t="shared" si="3"/>
        <v>0</v>
      </c>
      <c r="M15" s="192">
        <f t="shared" si="3"/>
        <v>0</v>
      </c>
      <c r="N15" s="192">
        <f t="shared" si="3"/>
        <v>0</v>
      </c>
      <c r="O15" s="192">
        <f t="shared" si="3"/>
        <v>0</v>
      </c>
      <c r="P15" s="192">
        <f t="shared" si="3"/>
        <v>0</v>
      </c>
      <c r="Q15" s="192">
        <f t="shared" si="3"/>
        <v>0</v>
      </c>
      <c r="R15" s="192">
        <f t="shared" si="3"/>
        <v>0</v>
      </c>
      <c r="S15" s="192">
        <f t="shared" si="3"/>
        <v>0</v>
      </c>
      <c r="T15" s="192">
        <f t="shared" si="3"/>
        <v>0</v>
      </c>
      <c r="U15" s="192">
        <f t="shared" si="3"/>
        <v>0</v>
      </c>
      <c r="V15" s="192">
        <f t="shared" si="3"/>
        <v>0</v>
      </c>
      <c r="W15" s="192">
        <f t="shared" si="3"/>
        <v>0</v>
      </c>
      <c r="X15" s="192">
        <f t="shared" si="3"/>
        <v>0</v>
      </c>
      <c r="Y15" s="192">
        <f t="shared" si="3"/>
        <v>0</v>
      </c>
      <c r="Z15" s="192">
        <f t="shared" si="3"/>
        <v>230.76923076923077</v>
      </c>
      <c r="AA15" s="192">
        <f t="shared" si="3"/>
        <v>230.76923076923077</v>
      </c>
      <c r="AB15" s="192">
        <f t="shared" si="3"/>
        <v>230.76923076923077</v>
      </c>
      <c r="AC15" s="192">
        <f t="shared" si="3"/>
        <v>230.76923076923077</v>
      </c>
      <c r="AD15" s="192">
        <f t="shared" si="3"/>
        <v>230.76923076923077</v>
      </c>
      <c r="AE15" s="192">
        <f t="shared" si="3"/>
        <v>230.76923076923077</v>
      </c>
      <c r="AF15" s="192">
        <f t="shared" si="3"/>
        <v>230.76923076923077</v>
      </c>
      <c r="AG15" s="192">
        <f t="shared" si="3"/>
        <v>230.76923076923077</v>
      </c>
      <c r="AH15" s="192">
        <f t="shared" si="3"/>
        <v>230.76923076923077</v>
      </c>
      <c r="AI15" s="192">
        <f t="shared" si="3"/>
        <v>230.76923076923077</v>
      </c>
      <c r="AJ15" s="192">
        <f t="shared" si="3"/>
        <v>230.76923076923077</v>
      </c>
      <c r="AK15" s="192">
        <f t="shared" si="3"/>
        <v>230.76923076923077</v>
      </c>
      <c r="AL15" s="192">
        <f t="shared" si="3"/>
        <v>230.76923076923077</v>
      </c>
      <c r="AM15" s="192">
        <f t="shared" si="3"/>
        <v>230.76923076923077</v>
      </c>
      <c r="AN15" s="192">
        <f t="shared" si="3"/>
        <v>230.76923076923077</v>
      </c>
      <c r="AO15" s="192">
        <f t="shared" si="3"/>
        <v>230.76923076923077</v>
      </c>
      <c r="AP15" s="192">
        <f t="shared" si="3"/>
        <v>230.76923076923077</v>
      </c>
      <c r="AQ15" s="192">
        <f t="shared" si="3"/>
        <v>230.76923076923077</v>
      </c>
      <c r="AR15" s="192">
        <f t="shared" si="3"/>
        <v>230.76923076923077</v>
      </c>
      <c r="AS15" s="192">
        <f t="shared" si="3"/>
        <v>230.76923076923077</v>
      </c>
      <c r="AT15" s="192">
        <f t="shared" si="3"/>
        <v>230.76923076923077</v>
      </c>
      <c r="AU15" s="192">
        <f t="shared" si="3"/>
        <v>230.76923076923077</v>
      </c>
      <c r="AV15" s="192">
        <f t="shared" si="3"/>
        <v>230.76923076923077</v>
      </c>
      <c r="AW15" s="192">
        <f t="shared" si="3"/>
        <v>230.76923076923077</v>
      </c>
      <c r="AX15" s="192">
        <f t="shared" si="3"/>
        <v>230.76923076923077</v>
      </c>
      <c r="AY15" s="192">
        <f t="shared" si="3"/>
        <v>230.76923076923077</v>
      </c>
      <c r="AZ15" s="192">
        <f t="shared" si="3"/>
        <v>0</v>
      </c>
      <c r="BA15" s="192">
        <f t="shared" si="3"/>
        <v>0</v>
      </c>
      <c r="BB15" s="192">
        <f t="shared" si="3"/>
        <v>0</v>
      </c>
      <c r="BC15" s="192">
        <f t="shared" si="3"/>
        <v>0</v>
      </c>
      <c r="BD15" s="192">
        <f t="shared" si="3"/>
        <v>0</v>
      </c>
      <c r="BE15" s="192">
        <f t="shared" si="3"/>
        <v>0</v>
      </c>
    </row>
    <row r="18" spans="1:57" x14ac:dyDescent="0.25">
      <c r="A18" s="15" t="s">
        <v>521</v>
      </c>
    </row>
    <row r="20" spans="1:57" x14ac:dyDescent="0.25">
      <c r="B20" s="15" t="s">
        <v>625</v>
      </c>
    </row>
    <row r="21" spans="1:57" s="196" customFormat="1" x14ac:dyDescent="0.25">
      <c r="A21" s="242"/>
      <c r="B21" s="242"/>
      <c r="C21" s="243"/>
      <c r="D21" s="244"/>
      <c r="E21" s="146" t="str">
        <f xml:space="preserve"> InpC!E$61</f>
        <v>ProjectCo costs during construction</v>
      </c>
      <c r="F21" s="146">
        <f xml:space="preserve"> InpC!F$61</f>
        <v>1500</v>
      </c>
      <c r="G21" s="146" t="str">
        <f xml:space="preserve"> InpC!G$61</f>
        <v>$ 000s p.a.</v>
      </c>
      <c r="H21" s="286"/>
      <c r="I21" s="241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AG21" s="240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  <c r="AR21" s="240"/>
      <c r="AS21" s="240"/>
      <c r="AT21" s="240"/>
      <c r="AU21" s="240"/>
      <c r="AV21" s="240"/>
      <c r="AW21" s="240"/>
      <c r="AX21" s="240"/>
      <c r="AY21" s="240"/>
      <c r="AZ21" s="240"/>
      <c r="BA21" s="240"/>
      <c r="BB21" s="240"/>
      <c r="BC21" s="240"/>
      <c r="BD21" s="240"/>
      <c r="BE21" s="240"/>
    </row>
    <row r="22" spans="1:57" x14ac:dyDescent="0.25">
      <c r="E22" s="194" t="str">
        <f xml:space="preserve"> InpC!E$216</f>
        <v>Months in year</v>
      </c>
      <c r="F22" s="194">
        <f xml:space="preserve"> InpC!F$216</f>
        <v>12</v>
      </c>
      <c r="G22" s="194" t="str">
        <f xml:space="preserve"> InpC!G$216</f>
        <v>months</v>
      </c>
    </row>
    <row r="23" spans="1:57" x14ac:dyDescent="0.25">
      <c r="E23" s="191" t="str">
        <f xml:space="preserve"> ConTime!E$82</f>
        <v>Construction period flag</v>
      </c>
      <c r="F23" s="191">
        <f xml:space="preserve"> ConTime!F$82</f>
        <v>0</v>
      </c>
      <c r="G23" s="191" t="str">
        <f xml:space="preserve"> ConTime!G$82</f>
        <v>flag</v>
      </c>
      <c r="H23" s="191">
        <f xml:space="preserve"> ConTime!H$82</f>
        <v>26</v>
      </c>
      <c r="I23" s="191">
        <f xml:space="preserve"> ConTime!I$82</f>
        <v>0</v>
      </c>
      <c r="J23" s="191">
        <f xml:space="preserve"> ConTime!J$82</f>
        <v>0</v>
      </c>
      <c r="K23" s="191">
        <f xml:space="preserve"> ConTime!K$82</f>
        <v>0</v>
      </c>
      <c r="L23" s="191">
        <f xml:space="preserve"> ConTime!L$82</f>
        <v>0</v>
      </c>
      <c r="M23" s="191">
        <f xml:space="preserve"> ConTime!M$82</f>
        <v>0</v>
      </c>
      <c r="N23" s="191">
        <f xml:space="preserve"> ConTime!N$82</f>
        <v>0</v>
      </c>
      <c r="O23" s="191">
        <f xml:space="preserve"> ConTime!O$82</f>
        <v>0</v>
      </c>
      <c r="P23" s="191">
        <f xml:space="preserve"> ConTime!P$82</f>
        <v>0</v>
      </c>
      <c r="Q23" s="191">
        <f xml:space="preserve"> ConTime!Q$82</f>
        <v>0</v>
      </c>
      <c r="R23" s="191">
        <f xml:space="preserve"> ConTime!R$82</f>
        <v>0</v>
      </c>
      <c r="S23" s="191">
        <f xml:space="preserve"> ConTime!S$82</f>
        <v>0</v>
      </c>
      <c r="T23" s="191">
        <f xml:space="preserve"> ConTime!T$82</f>
        <v>0</v>
      </c>
      <c r="U23" s="191">
        <f xml:space="preserve"> ConTime!U$82</f>
        <v>0</v>
      </c>
      <c r="V23" s="191">
        <f xml:space="preserve"> ConTime!V$82</f>
        <v>0</v>
      </c>
      <c r="W23" s="191">
        <f xml:space="preserve"> ConTime!W$82</f>
        <v>0</v>
      </c>
      <c r="X23" s="191">
        <f xml:space="preserve"> ConTime!X$82</f>
        <v>0</v>
      </c>
      <c r="Y23" s="191">
        <f xml:space="preserve"> ConTime!Y$82</f>
        <v>0</v>
      </c>
      <c r="Z23" s="191">
        <f xml:space="preserve"> ConTime!Z$82</f>
        <v>1</v>
      </c>
      <c r="AA23" s="191">
        <f xml:space="preserve"> ConTime!AA$82</f>
        <v>1</v>
      </c>
      <c r="AB23" s="191">
        <f xml:space="preserve"> ConTime!AB$82</f>
        <v>1</v>
      </c>
      <c r="AC23" s="191">
        <f xml:space="preserve"> ConTime!AC$82</f>
        <v>1</v>
      </c>
      <c r="AD23" s="191">
        <f xml:space="preserve"> ConTime!AD$82</f>
        <v>1</v>
      </c>
      <c r="AE23" s="191">
        <f xml:space="preserve"> ConTime!AE$82</f>
        <v>1</v>
      </c>
      <c r="AF23" s="191">
        <f xml:space="preserve"> ConTime!AF$82</f>
        <v>1</v>
      </c>
      <c r="AG23" s="191">
        <f xml:space="preserve"> ConTime!AG$82</f>
        <v>1</v>
      </c>
      <c r="AH23" s="191">
        <f xml:space="preserve"> ConTime!AH$82</f>
        <v>1</v>
      </c>
      <c r="AI23" s="191">
        <f xml:space="preserve"> ConTime!AI$82</f>
        <v>1</v>
      </c>
      <c r="AJ23" s="191">
        <f xml:space="preserve"> ConTime!AJ$82</f>
        <v>1</v>
      </c>
      <c r="AK23" s="191">
        <f xml:space="preserve"> ConTime!AK$82</f>
        <v>1</v>
      </c>
      <c r="AL23" s="191">
        <f xml:space="preserve"> ConTime!AL$82</f>
        <v>1</v>
      </c>
      <c r="AM23" s="191">
        <f xml:space="preserve"> ConTime!AM$82</f>
        <v>1</v>
      </c>
      <c r="AN23" s="191">
        <f xml:space="preserve"> ConTime!AN$82</f>
        <v>1</v>
      </c>
      <c r="AO23" s="191">
        <f xml:space="preserve"> ConTime!AO$82</f>
        <v>1</v>
      </c>
      <c r="AP23" s="191">
        <f xml:space="preserve"> ConTime!AP$82</f>
        <v>1</v>
      </c>
      <c r="AQ23" s="191">
        <f xml:space="preserve"> ConTime!AQ$82</f>
        <v>1</v>
      </c>
      <c r="AR23" s="191">
        <f xml:space="preserve"> ConTime!AR$82</f>
        <v>1</v>
      </c>
      <c r="AS23" s="191">
        <f xml:space="preserve"> ConTime!AS$82</f>
        <v>1</v>
      </c>
      <c r="AT23" s="191">
        <f xml:space="preserve"> ConTime!AT$82</f>
        <v>1</v>
      </c>
      <c r="AU23" s="191">
        <f xml:space="preserve"> ConTime!AU$82</f>
        <v>1</v>
      </c>
      <c r="AV23" s="191">
        <f xml:space="preserve"> ConTime!AV$82</f>
        <v>1</v>
      </c>
      <c r="AW23" s="191">
        <f xml:space="preserve"> ConTime!AW$82</f>
        <v>1</v>
      </c>
      <c r="AX23" s="191">
        <f xml:space="preserve"> ConTime!AX$82</f>
        <v>1</v>
      </c>
      <c r="AY23" s="191">
        <f xml:space="preserve"> ConTime!AY$82</f>
        <v>1</v>
      </c>
      <c r="AZ23" s="191">
        <f xml:space="preserve"> ConTime!AZ$82</f>
        <v>0</v>
      </c>
      <c r="BA23" s="191">
        <f xml:space="preserve"> ConTime!BA$82</f>
        <v>0</v>
      </c>
      <c r="BB23" s="191">
        <f xml:space="preserve"> ConTime!BB$82</f>
        <v>0</v>
      </c>
      <c r="BC23" s="191">
        <f xml:space="preserve"> ConTime!BC$82</f>
        <v>0</v>
      </c>
      <c r="BD23" s="191">
        <f xml:space="preserve"> ConTime!BD$82</f>
        <v>0</v>
      </c>
      <c r="BE23" s="191">
        <f xml:space="preserve"> ConTime!BE$82</f>
        <v>0</v>
      </c>
    </row>
    <row r="24" spans="1:57" s="193" customFormat="1" x14ac:dyDescent="0.25">
      <c r="A24" s="142"/>
      <c r="B24" s="142"/>
      <c r="C24" s="143"/>
      <c r="D24" s="144"/>
      <c r="E24" s="192" t="s">
        <v>625</v>
      </c>
      <c r="F24" s="192"/>
      <c r="G24" s="192" t="str">
        <f xml:space="preserve"> SMU</f>
        <v>$ 000s</v>
      </c>
      <c r="H24" s="192">
        <f xml:space="preserve"> SUM(J24:BE24)</f>
        <v>3250</v>
      </c>
      <c r="I24" s="145"/>
      <c r="J24" s="192">
        <f t="shared" ref="J24:BE24" si="4" xml:space="preserve"> $F21 / $F22 * J23</f>
        <v>0</v>
      </c>
      <c r="K24" s="192">
        <f t="shared" si="4"/>
        <v>0</v>
      </c>
      <c r="L24" s="192">
        <f t="shared" si="4"/>
        <v>0</v>
      </c>
      <c r="M24" s="192">
        <f t="shared" si="4"/>
        <v>0</v>
      </c>
      <c r="N24" s="192">
        <f t="shared" si="4"/>
        <v>0</v>
      </c>
      <c r="O24" s="192">
        <f t="shared" si="4"/>
        <v>0</v>
      </c>
      <c r="P24" s="192">
        <f t="shared" si="4"/>
        <v>0</v>
      </c>
      <c r="Q24" s="192">
        <f t="shared" si="4"/>
        <v>0</v>
      </c>
      <c r="R24" s="192">
        <f t="shared" si="4"/>
        <v>0</v>
      </c>
      <c r="S24" s="192">
        <f t="shared" si="4"/>
        <v>0</v>
      </c>
      <c r="T24" s="192">
        <f t="shared" si="4"/>
        <v>0</v>
      </c>
      <c r="U24" s="192">
        <f t="shared" si="4"/>
        <v>0</v>
      </c>
      <c r="V24" s="192">
        <f t="shared" si="4"/>
        <v>0</v>
      </c>
      <c r="W24" s="192">
        <f t="shared" si="4"/>
        <v>0</v>
      </c>
      <c r="X24" s="192">
        <f t="shared" si="4"/>
        <v>0</v>
      </c>
      <c r="Y24" s="192">
        <f t="shared" si="4"/>
        <v>0</v>
      </c>
      <c r="Z24" s="192">
        <f t="shared" si="4"/>
        <v>125</v>
      </c>
      <c r="AA24" s="192">
        <f t="shared" si="4"/>
        <v>125</v>
      </c>
      <c r="AB24" s="192">
        <f t="shared" si="4"/>
        <v>125</v>
      </c>
      <c r="AC24" s="192">
        <f t="shared" si="4"/>
        <v>125</v>
      </c>
      <c r="AD24" s="192">
        <f t="shared" si="4"/>
        <v>125</v>
      </c>
      <c r="AE24" s="192">
        <f t="shared" si="4"/>
        <v>125</v>
      </c>
      <c r="AF24" s="192">
        <f t="shared" si="4"/>
        <v>125</v>
      </c>
      <c r="AG24" s="192">
        <f t="shared" si="4"/>
        <v>125</v>
      </c>
      <c r="AH24" s="192">
        <f t="shared" si="4"/>
        <v>125</v>
      </c>
      <c r="AI24" s="192">
        <f t="shared" si="4"/>
        <v>125</v>
      </c>
      <c r="AJ24" s="192">
        <f t="shared" si="4"/>
        <v>125</v>
      </c>
      <c r="AK24" s="192">
        <f t="shared" si="4"/>
        <v>125</v>
      </c>
      <c r="AL24" s="192">
        <f t="shared" si="4"/>
        <v>125</v>
      </c>
      <c r="AM24" s="192">
        <f t="shared" si="4"/>
        <v>125</v>
      </c>
      <c r="AN24" s="192">
        <f t="shared" si="4"/>
        <v>125</v>
      </c>
      <c r="AO24" s="192">
        <f t="shared" si="4"/>
        <v>125</v>
      </c>
      <c r="AP24" s="192">
        <f t="shared" si="4"/>
        <v>125</v>
      </c>
      <c r="AQ24" s="192">
        <f t="shared" si="4"/>
        <v>125</v>
      </c>
      <c r="AR24" s="192">
        <f t="shared" si="4"/>
        <v>125</v>
      </c>
      <c r="AS24" s="192">
        <f t="shared" si="4"/>
        <v>125</v>
      </c>
      <c r="AT24" s="192">
        <f t="shared" si="4"/>
        <v>125</v>
      </c>
      <c r="AU24" s="192">
        <f t="shared" si="4"/>
        <v>125</v>
      </c>
      <c r="AV24" s="192">
        <f t="shared" si="4"/>
        <v>125</v>
      </c>
      <c r="AW24" s="192">
        <f t="shared" si="4"/>
        <v>125</v>
      </c>
      <c r="AX24" s="192">
        <f t="shared" si="4"/>
        <v>125</v>
      </c>
      <c r="AY24" s="192">
        <f t="shared" si="4"/>
        <v>125</v>
      </c>
      <c r="AZ24" s="192">
        <f t="shared" si="4"/>
        <v>0</v>
      </c>
      <c r="BA24" s="192">
        <f t="shared" si="4"/>
        <v>0</v>
      </c>
      <c r="BB24" s="192">
        <f t="shared" si="4"/>
        <v>0</v>
      </c>
      <c r="BC24" s="192">
        <f t="shared" si="4"/>
        <v>0</v>
      </c>
      <c r="BD24" s="192">
        <f t="shared" si="4"/>
        <v>0</v>
      </c>
      <c r="BE24" s="192">
        <f t="shared" si="4"/>
        <v>0</v>
      </c>
    </row>
    <row r="26" spans="1:57" x14ac:dyDescent="0.25">
      <c r="B26" s="15" t="s">
        <v>345</v>
      </c>
    </row>
    <row r="27" spans="1:57" s="196" customFormat="1" x14ac:dyDescent="0.25">
      <c r="A27" s="242"/>
      <c r="B27" s="242"/>
      <c r="C27" s="243"/>
      <c r="D27" s="244"/>
      <c r="E27" s="146" t="str">
        <f xml:space="preserve"> InpC!E$62</f>
        <v>Construction insurance - base amount</v>
      </c>
      <c r="F27" s="146">
        <f xml:space="preserve"> InpC!F$62</f>
        <v>1300</v>
      </c>
      <c r="G27" s="146" t="str">
        <f xml:space="preserve"> InpC!G$62</f>
        <v>$ 000s</v>
      </c>
      <c r="H27" s="286"/>
      <c r="I27" s="241"/>
      <c r="J27" s="240"/>
      <c r="K27" s="240"/>
      <c r="L27" s="240"/>
      <c r="M27" s="240"/>
      <c r="N27" s="240"/>
      <c r="O27" s="240"/>
      <c r="P27" s="240"/>
      <c r="Q27" s="240"/>
      <c r="R27" s="240"/>
      <c r="S27" s="240"/>
      <c r="T27" s="240"/>
      <c r="U27" s="240"/>
      <c r="V27" s="240"/>
      <c r="W27" s="240"/>
      <c r="X27" s="240"/>
      <c r="Y27" s="240"/>
      <c r="Z27" s="240"/>
      <c r="AA27" s="240"/>
      <c r="AB27" s="240"/>
      <c r="AC27" s="240"/>
      <c r="AD27" s="240"/>
      <c r="AE27" s="240"/>
      <c r="AF27" s="240"/>
      <c r="AG27" s="240"/>
      <c r="AH27" s="240"/>
      <c r="AI27" s="240"/>
      <c r="AJ27" s="240"/>
      <c r="AK27" s="240"/>
      <c r="AL27" s="240"/>
      <c r="AM27" s="240"/>
      <c r="AN27" s="240"/>
      <c r="AO27" s="240"/>
      <c r="AP27" s="240"/>
      <c r="AQ27" s="240"/>
      <c r="AR27" s="240"/>
      <c r="AS27" s="240"/>
      <c r="AT27" s="240"/>
      <c r="AU27" s="240"/>
      <c r="AV27" s="240"/>
      <c r="AW27" s="240"/>
      <c r="AX27" s="240"/>
      <c r="AY27" s="240"/>
      <c r="AZ27" s="240"/>
      <c r="BA27" s="240"/>
      <c r="BB27" s="240"/>
      <c r="BC27" s="240"/>
      <c r="BD27" s="240"/>
      <c r="BE27" s="240"/>
    </row>
    <row r="28" spans="1:57" x14ac:dyDescent="0.25">
      <c r="E28" s="194" t="str">
        <f xml:space="preserve"> ConTime!E$64</f>
        <v>Financial close date flag - m</v>
      </c>
      <c r="F28" s="194">
        <f xml:space="preserve"> ConTime!F$64</f>
        <v>0</v>
      </c>
      <c r="G28" s="194" t="str">
        <f xml:space="preserve"> ConTime!G$64</f>
        <v>flag</v>
      </c>
      <c r="H28" s="194">
        <f xml:space="preserve"> ConTime!H$64</f>
        <v>1</v>
      </c>
      <c r="I28" s="194">
        <f xml:space="preserve"> ConTime!I$64</f>
        <v>0</v>
      </c>
      <c r="J28" s="194">
        <f xml:space="preserve"> ConTime!J$64</f>
        <v>0</v>
      </c>
      <c r="K28" s="194">
        <f xml:space="preserve"> ConTime!K$64</f>
        <v>0</v>
      </c>
      <c r="L28" s="194">
        <f xml:space="preserve"> ConTime!L$64</f>
        <v>0</v>
      </c>
      <c r="M28" s="194">
        <f xml:space="preserve"> ConTime!M$64</f>
        <v>0</v>
      </c>
      <c r="N28" s="194">
        <f xml:space="preserve"> ConTime!N$64</f>
        <v>0</v>
      </c>
      <c r="O28" s="194">
        <f xml:space="preserve"> ConTime!O$64</f>
        <v>0</v>
      </c>
      <c r="P28" s="194">
        <f xml:space="preserve"> ConTime!P$64</f>
        <v>0</v>
      </c>
      <c r="Q28" s="194">
        <f xml:space="preserve"> ConTime!Q$64</f>
        <v>0</v>
      </c>
      <c r="R28" s="194">
        <f xml:space="preserve"> ConTime!R$64</f>
        <v>0</v>
      </c>
      <c r="S28" s="194">
        <f xml:space="preserve"> ConTime!S$64</f>
        <v>0</v>
      </c>
      <c r="T28" s="194">
        <f xml:space="preserve"> ConTime!T$64</f>
        <v>0</v>
      </c>
      <c r="U28" s="194">
        <f xml:space="preserve"> ConTime!U$64</f>
        <v>0</v>
      </c>
      <c r="V28" s="194">
        <f xml:space="preserve"> ConTime!V$64</f>
        <v>0</v>
      </c>
      <c r="W28" s="194">
        <f xml:space="preserve"> ConTime!W$64</f>
        <v>0</v>
      </c>
      <c r="X28" s="194">
        <f xml:space="preserve"> ConTime!X$64</f>
        <v>0</v>
      </c>
      <c r="Y28" s="194">
        <f xml:space="preserve"> ConTime!Y$64</f>
        <v>1</v>
      </c>
      <c r="Z28" s="194">
        <f xml:space="preserve"> ConTime!Z$64</f>
        <v>0</v>
      </c>
      <c r="AA28" s="194">
        <f xml:space="preserve"> ConTime!AA$64</f>
        <v>0</v>
      </c>
      <c r="AB28" s="194">
        <f xml:space="preserve"> ConTime!AB$64</f>
        <v>0</v>
      </c>
      <c r="AC28" s="194">
        <f xml:space="preserve"> ConTime!AC$64</f>
        <v>0</v>
      </c>
      <c r="AD28" s="194">
        <f xml:space="preserve"> ConTime!AD$64</f>
        <v>0</v>
      </c>
      <c r="AE28" s="194">
        <f xml:space="preserve"> ConTime!AE$64</f>
        <v>0</v>
      </c>
      <c r="AF28" s="194">
        <f xml:space="preserve"> ConTime!AF$64</f>
        <v>0</v>
      </c>
      <c r="AG28" s="194">
        <f xml:space="preserve"> ConTime!AG$64</f>
        <v>0</v>
      </c>
      <c r="AH28" s="194">
        <f xml:space="preserve"> ConTime!AH$64</f>
        <v>0</v>
      </c>
      <c r="AI28" s="194">
        <f xml:space="preserve"> ConTime!AI$64</f>
        <v>0</v>
      </c>
      <c r="AJ28" s="194">
        <f xml:space="preserve"> ConTime!AJ$64</f>
        <v>0</v>
      </c>
      <c r="AK28" s="194">
        <f xml:space="preserve"> ConTime!AK$64</f>
        <v>0</v>
      </c>
      <c r="AL28" s="194">
        <f xml:space="preserve"> ConTime!AL$64</f>
        <v>0</v>
      </c>
      <c r="AM28" s="194">
        <f xml:space="preserve"> ConTime!AM$64</f>
        <v>0</v>
      </c>
      <c r="AN28" s="194">
        <f xml:space="preserve"> ConTime!AN$64</f>
        <v>0</v>
      </c>
      <c r="AO28" s="194">
        <f xml:space="preserve"> ConTime!AO$64</f>
        <v>0</v>
      </c>
      <c r="AP28" s="194">
        <f xml:space="preserve"> ConTime!AP$64</f>
        <v>0</v>
      </c>
      <c r="AQ28" s="194">
        <f xml:space="preserve"> ConTime!AQ$64</f>
        <v>0</v>
      </c>
      <c r="AR28" s="194">
        <f xml:space="preserve"> ConTime!AR$64</f>
        <v>0</v>
      </c>
      <c r="AS28" s="194">
        <f xml:space="preserve"> ConTime!AS$64</f>
        <v>0</v>
      </c>
      <c r="AT28" s="194">
        <f xml:space="preserve"> ConTime!AT$64</f>
        <v>0</v>
      </c>
      <c r="AU28" s="194">
        <f xml:space="preserve"> ConTime!AU$64</f>
        <v>0</v>
      </c>
      <c r="AV28" s="194">
        <f xml:space="preserve"> ConTime!AV$64</f>
        <v>0</v>
      </c>
      <c r="AW28" s="194">
        <f xml:space="preserve"> ConTime!AW$64</f>
        <v>0</v>
      </c>
      <c r="AX28" s="194">
        <f xml:space="preserve"> ConTime!AX$64</f>
        <v>0</v>
      </c>
      <c r="AY28" s="194">
        <f xml:space="preserve"> ConTime!AY$64</f>
        <v>0</v>
      </c>
      <c r="AZ28" s="194">
        <f xml:space="preserve"> ConTime!AZ$64</f>
        <v>0</v>
      </c>
      <c r="BA28" s="194">
        <f xml:space="preserve"> ConTime!BA$64</f>
        <v>0</v>
      </c>
      <c r="BB28" s="194">
        <f xml:space="preserve"> ConTime!BB$64</f>
        <v>0</v>
      </c>
      <c r="BC28" s="194">
        <f xml:space="preserve"> ConTime!BC$64</f>
        <v>0</v>
      </c>
      <c r="BD28" s="194">
        <f xml:space="preserve"> ConTime!BD$64</f>
        <v>0</v>
      </c>
      <c r="BE28" s="194">
        <f xml:space="preserve"> ConTime!BE$64</f>
        <v>0</v>
      </c>
    </row>
    <row r="29" spans="1:57" s="193" customFormat="1" x14ac:dyDescent="0.25">
      <c r="A29" s="142"/>
      <c r="B29" s="142"/>
      <c r="C29" s="143"/>
      <c r="D29" s="144"/>
      <c r="E29" s="192" t="s">
        <v>358</v>
      </c>
      <c r="F29" s="192"/>
      <c r="G29" s="192" t="str">
        <f xml:space="preserve"> SMU</f>
        <v>$ 000s</v>
      </c>
      <c r="H29" s="192">
        <f xml:space="preserve"> SUM(J29:BE29)</f>
        <v>1300</v>
      </c>
      <c r="I29" s="145"/>
      <c r="J29" s="192">
        <f t="shared" ref="J29:BE29" si="5" xml:space="preserve"> $F27 * J28</f>
        <v>0</v>
      </c>
      <c r="K29" s="192">
        <f t="shared" si="5"/>
        <v>0</v>
      </c>
      <c r="L29" s="192">
        <f t="shared" si="5"/>
        <v>0</v>
      </c>
      <c r="M29" s="192">
        <f t="shared" si="5"/>
        <v>0</v>
      </c>
      <c r="N29" s="192">
        <f t="shared" si="5"/>
        <v>0</v>
      </c>
      <c r="O29" s="192">
        <f t="shared" si="5"/>
        <v>0</v>
      </c>
      <c r="P29" s="192">
        <f t="shared" si="5"/>
        <v>0</v>
      </c>
      <c r="Q29" s="192">
        <f t="shared" si="5"/>
        <v>0</v>
      </c>
      <c r="R29" s="192">
        <f t="shared" si="5"/>
        <v>0</v>
      </c>
      <c r="S29" s="192">
        <f t="shared" si="5"/>
        <v>0</v>
      </c>
      <c r="T29" s="192">
        <f t="shared" si="5"/>
        <v>0</v>
      </c>
      <c r="U29" s="192">
        <f t="shared" si="5"/>
        <v>0</v>
      </c>
      <c r="V29" s="192">
        <f t="shared" si="5"/>
        <v>0</v>
      </c>
      <c r="W29" s="192">
        <f t="shared" si="5"/>
        <v>0</v>
      </c>
      <c r="X29" s="192">
        <f t="shared" si="5"/>
        <v>0</v>
      </c>
      <c r="Y29" s="192">
        <f t="shared" si="5"/>
        <v>1300</v>
      </c>
      <c r="Z29" s="192">
        <f t="shared" si="5"/>
        <v>0</v>
      </c>
      <c r="AA29" s="192">
        <f t="shared" si="5"/>
        <v>0</v>
      </c>
      <c r="AB29" s="192">
        <f t="shared" si="5"/>
        <v>0</v>
      </c>
      <c r="AC29" s="192">
        <f t="shared" si="5"/>
        <v>0</v>
      </c>
      <c r="AD29" s="192">
        <f t="shared" si="5"/>
        <v>0</v>
      </c>
      <c r="AE29" s="192">
        <f t="shared" si="5"/>
        <v>0</v>
      </c>
      <c r="AF29" s="192">
        <f t="shared" si="5"/>
        <v>0</v>
      </c>
      <c r="AG29" s="192">
        <f t="shared" si="5"/>
        <v>0</v>
      </c>
      <c r="AH29" s="192">
        <f t="shared" si="5"/>
        <v>0</v>
      </c>
      <c r="AI29" s="192">
        <f t="shared" si="5"/>
        <v>0</v>
      </c>
      <c r="AJ29" s="192">
        <f t="shared" si="5"/>
        <v>0</v>
      </c>
      <c r="AK29" s="192">
        <f t="shared" si="5"/>
        <v>0</v>
      </c>
      <c r="AL29" s="192">
        <f t="shared" si="5"/>
        <v>0</v>
      </c>
      <c r="AM29" s="192">
        <f t="shared" si="5"/>
        <v>0</v>
      </c>
      <c r="AN29" s="192">
        <f t="shared" si="5"/>
        <v>0</v>
      </c>
      <c r="AO29" s="192">
        <f t="shared" si="5"/>
        <v>0</v>
      </c>
      <c r="AP29" s="192">
        <f t="shared" si="5"/>
        <v>0</v>
      </c>
      <c r="AQ29" s="192">
        <f t="shared" si="5"/>
        <v>0</v>
      </c>
      <c r="AR29" s="192">
        <f t="shared" si="5"/>
        <v>0</v>
      </c>
      <c r="AS29" s="192">
        <f t="shared" si="5"/>
        <v>0</v>
      </c>
      <c r="AT29" s="192">
        <f t="shared" si="5"/>
        <v>0</v>
      </c>
      <c r="AU29" s="192">
        <f t="shared" si="5"/>
        <v>0</v>
      </c>
      <c r="AV29" s="192">
        <f t="shared" si="5"/>
        <v>0</v>
      </c>
      <c r="AW29" s="192">
        <f t="shared" si="5"/>
        <v>0</v>
      </c>
      <c r="AX29" s="192">
        <f t="shared" si="5"/>
        <v>0</v>
      </c>
      <c r="AY29" s="192">
        <f t="shared" si="5"/>
        <v>0</v>
      </c>
      <c r="AZ29" s="192">
        <f t="shared" si="5"/>
        <v>0</v>
      </c>
      <c r="BA29" s="192">
        <f t="shared" si="5"/>
        <v>0</v>
      </c>
      <c r="BB29" s="192">
        <f t="shared" si="5"/>
        <v>0</v>
      </c>
      <c r="BC29" s="192">
        <f t="shared" si="5"/>
        <v>0</v>
      </c>
      <c r="BD29" s="192">
        <f t="shared" si="5"/>
        <v>0</v>
      </c>
      <c r="BE29" s="192">
        <f t="shared" si="5"/>
        <v>0</v>
      </c>
    </row>
    <row r="31" spans="1:57" x14ac:dyDescent="0.25">
      <c r="B31" s="15" t="s">
        <v>346</v>
      </c>
    </row>
    <row r="32" spans="1:57" s="196" customFormat="1" x14ac:dyDescent="0.25">
      <c r="A32" s="242"/>
      <c r="B32" s="242"/>
      <c r="C32" s="243"/>
      <c r="D32" s="244"/>
      <c r="E32" s="146" t="str">
        <f xml:space="preserve"> InpC!E$63</f>
        <v>Development costs - base amount</v>
      </c>
      <c r="F32" s="146">
        <f xml:space="preserve"> InpC!F$63</f>
        <v>5000</v>
      </c>
      <c r="G32" s="146" t="str">
        <f xml:space="preserve"> InpC!G$63</f>
        <v>$ 000s</v>
      </c>
      <c r="H32" s="286"/>
      <c r="I32" s="241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/>
      <c r="AR32" s="240"/>
      <c r="AS32" s="240"/>
      <c r="AT32" s="240"/>
      <c r="AU32" s="240"/>
      <c r="AV32" s="240"/>
      <c r="AW32" s="240"/>
      <c r="AX32" s="240"/>
      <c r="AY32" s="240"/>
      <c r="AZ32" s="240"/>
      <c r="BA32" s="240"/>
      <c r="BB32" s="240"/>
      <c r="BC32" s="240"/>
      <c r="BD32" s="240"/>
      <c r="BE32" s="240"/>
    </row>
    <row r="33" spans="1:57" x14ac:dyDescent="0.25">
      <c r="E33" s="194" t="str">
        <f xml:space="preserve"> ConTime!E$64</f>
        <v>Financial close date flag - m</v>
      </c>
      <c r="F33" s="194">
        <f xml:space="preserve"> ConTime!F$64</f>
        <v>0</v>
      </c>
      <c r="G33" s="194" t="str">
        <f xml:space="preserve"> ConTime!G$64</f>
        <v>flag</v>
      </c>
      <c r="H33" s="194">
        <f xml:space="preserve"> ConTime!H$64</f>
        <v>1</v>
      </c>
      <c r="I33" s="194">
        <f xml:space="preserve"> ConTime!I$64</f>
        <v>0</v>
      </c>
      <c r="J33" s="194">
        <f xml:space="preserve"> ConTime!J$64</f>
        <v>0</v>
      </c>
      <c r="K33" s="194">
        <f xml:space="preserve"> ConTime!K$64</f>
        <v>0</v>
      </c>
      <c r="L33" s="194">
        <f xml:space="preserve"> ConTime!L$64</f>
        <v>0</v>
      </c>
      <c r="M33" s="194">
        <f xml:space="preserve"> ConTime!M$64</f>
        <v>0</v>
      </c>
      <c r="N33" s="194">
        <f xml:space="preserve"> ConTime!N$64</f>
        <v>0</v>
      </c>
      <c r="O33" s="194">
        <f xml:space="preserve"> ConTime!O$64</f>
        <v>0</v>
      </c>
      <c r="P33" s="194">
        <f xml:space="preserve"> ConTime!P$64</f>
        <v>0</v>
      </c>
      <c r="Q33" s="194">
        <f xml:space="preserve"> ConTime!Q$64</f>
        <v>0</v>
      </c>
      <c r="R33" s="194">
        <f xml:space="preserve"> ConTime!R$64</f>
        <v>0</v>
      </c>
      <c r="S33" s="194">
        <f xml:space="preserve"> ConTime!S$64</f>
        <v>0</v>
      </c>
      <c r="T33" s="194">
        <f xml:space="preserve"> ConTime!T$64</f>
        <v>0</v>
      </c>
      <c r="U33" s="194">
        <f xml:space="preserve"> ConTime!U$64</f>
        <v>0</v>
      </c>
      <c r="V33" s="194">
        <f xml:space="preserve"> ConTime!V$64</f>
        <v>0</v>
      </c>
      <c r="W33" s="194">
        <f xml:space="preserve"> ConTime!W$64</f>
        <v>0</v>
      </c>
      <c r="X33" s="194">
        <f xml:space="preserve"> ConTime!X$64</f>
        <v>0</v>
      </c>
      <c r="Y33" s="194">
        <f xml:space="preserve"> ConTime!Y$64</f>
        <v>1</v>
      </c>
      <c r="Z33" s="194">
        <f xml:space="preserve"> ConTime!Z$64</f>
        <v>0</v>
      </c>
      <c r="AA33" s="194">
        <f xml:space="preserve"> ConTime!AA$64</f>
        <v>0</v>
      </c>
      <c r="AB33" s="194">
        <f xml:space="preserve"> ConTime!AB$64</f>
        <v>0</v>
      </c>
      <c r="AC33" s="194">
        <f xml:space="preserve"> ConTime!AC$64</f>
        <v>0</v>
      </c>
      <c r="AD33" s="194">
        <f xml:space="preserve"> ConTime!AD$64</f>
        <v>0</v>
      </c>
      <c r="AE33" s="194">
        <f xml:space="preserve"> ConTime!AE$64</f>
        <v>0</v>
      </c>
      <c r="AF33" s="194">
        <f xml:space="preserve"> ConTime!AF$64</f>
        <v>0</v>
      </c>
      <c r="AG33" s="194">
        <f xml:space="preserve"> ConTime!AG$64</f>
        <v>0</v>
      </c>
      <c r="AH33" s="194">
        <f xml:space="preserve"> ConTime!AH$64</f>
        <v>0</v>
      </c>
      <c r="AI33" s="194">
        <f xml:space="preserve"> ConTime!AI$64</f>
        <v>0</v>
      </c>
      <c r="AJ33" s="194">
        <f xml:space="preserve"> ConTime!AJ$64</f>
        <v>0</v>
      </c>
      <c r="AK33" s="194">
        <f xml:space="preserve"> ConTime!AK$64</f>
        <v>0</v>
      </c>
      <c r="AL33" s="194">
        <f xml:space="preserve"> ConTime!AL$64</f>
        <v>0</v>
      </c>
      <c r="AM33" s="194">
        <f xml:space="preserve"> ConTime!AM$64</f>
        <v>0</v>
      </c>
      <c r="AN33" s="194">
        <f xml:space="preserve"> ConTime!AN$64</f>
        <v>0</v>
      </c>
      <c r="AO33" s="194">
        <f xml:space="preserve"> ConTime!AO$64</f>
        <v>0</v>
      </c>
      <c r="AP33" s="194">
        <f xml:space="preserve"> ConTime!AP$64</f>
        <v>0</v>
      </c>
      <c r="AQ33" s="194">
        <f xml:space="preserve"> ConTime!AQ$64</f>
        <v>0</v>
      </c>
      <c r="AR33" s="194">
        <f xml:space="preserve"> ConTime!AR$64</f>
        <v>0</v>
      </c>
      <c r="AS33" s="194">
        <f xml:space="preserve"> ConTime!AS$64</f>
        <v>0</v>
      </c>
      <c r="AT33" s="194">
        <f xml:space="preserve"> ConTime!AT$64</f>
        <v>0</v>
      </c>
      <c r="AU33" s="194">
        <f xml:space="preserve"> ConTime!AU$64</f>
        <v>0</v>
      </c>
      <c r="AV33" s="194">
        <f xml:space="preserve"> ConTime!AV$64</f>
        <v>0</v>
      </c>
      <c r="AW33" s="194">
        <f xml:space="preserve"> ConTime!AW$64</f>
        <v>0</v>
      </c>
      <c r="AX33" s="194">
        <f xml:space="preserve"> ConTime!AX$64</f>
        <v>0</v>
      </c>
      <c r="AY33" s="194">
        <f xml:space="preserve"> ConTime!AY$64</f>
        <v>0</v>
      </c>
      <c r="AZ33" s="194">
        <f xml:space="preserve"> ConTime!AZ$64</f>
        <v>0</v>
      </c>
      <c r="BA33" s="194">
        <f xml:space="preserve"> ConTime!BA$64</f>
        <v>0</v>
      </c>
      <c r="BB33" s="194">
        <f xml:space="preserve"> ConTime!BB$64</f>
        <v>0</v>
      </c>
      <c r="BC33" s="194">
        <f xml:space="preserve"> ConTime!BC$64</f>
        <v>0</v>
      </c>
      <c r="BD33" s="194">
        <f xml:space="preserve"> ConTime!BD$64</f>
        <v>0</v>
      </c>
      <c r="BE33" s="194">
        <f xml:space="preserve"> ConTime!BE$64</f>
        <v>0</v>
      </c>
    </row>
    <row r="34" spans="1:57" s="193" customFormat="1" x14ac:dyDescent="0.25">
      <c r="A34" s="142"/>
      <c r="B34" s="142"/>
      <c r="C34" s="143"/>
      <c r="D34" s="144"/>
      <c r="E34" s="192" t="s">
        <v>346</v>
      </c>
      <c r="F34" s="192"/>
      <c r="G34" s="192" t="str">
        <f xml:space="preserve"> SMU</f>
        <v>$ 000s</v>
      </c>
      <c r="H34" s="192">
        <f xml:space="preserve"> SUM(J34:BE34)</f>
        <v>5000</v>
      </c>
      <c r="I34" s="145"/>
      <c r="J34" s="192">
        <f t="shared" ref="J34:BE34" si="6" xml:space="preserve"> $F32 * J33</f>
        <v>0</v>
      </c>
      <c r="K34" s="192">
        <f t="shared" si="6"/>
        <v>0</v>
      </c>
      <c r="L34" s="192">
        <f t="shared" si="6"/>
        <v>0</v>
      </c>
      <c r="M34" s="192">
        <f t="shared" si="6"/>
        <v>0</v>
      </c>
      <c r="N34" s="192">
        <f t="shared" si="6"/>
        <v>0</v>
      </c>
      <c r="O34" s="192">
        <f t="shared" si="6"/>
        <v>0</v>
      </c>
      <c r="P34" s="192">
        <f t="shared" si="6"/>
        <v>0</v>
      </c>
      <c r="Q34" s="192">
        <f t="shared" si="6"/>
        <v>0</v>
      </c>
      <c r="R34" s="192">
        <f t="shared" si="6"/>
        <v>0</v>
      </c>
      <c r="S34" s="192">
        <f t="shared" si="6"/>
        <v>0</v>
      </c>
      <c r="T34" s="192">
        <f t="shared" si="6"/>
        <v>0</v>
      </c>
      <c r="U34" s="192">
        <f t="shared" si="6"/>
        <v>0</v>
      </c>
      <c r="V34" s="192">
        <f t="shared" si="6"/>
        <v>0</v>
      </c>
      <c r="W34" s="192">
        <f t="shared" si="6"/>
        <v>0</v>
      </c>
      <c r="X34" s="192">
        <f t="shared" si="6"/>
        <v>0</v>
      </c>
      <c r="Y34" s="192">
        <f t="shared" si="6"/>
        <v>5000</v>
      </c>
      <c r="Z34" s="192">
        <f t="shared" si="6"/>
        <v>0</v>
      </c>
      <c r="AA34" s="192">
        <f t="shared" si="6"/>
        <v>0</v>
      </c>
      <c r="AB34" s="192">
        <f t="shared" si="6"/>
        <v>0</v>
      </c>
      <c r="AC34" s="192">
        <f t="shared" si="6"/>
        <v>0</v>
      </c>
      <c r="AD34" s="192">
        <f t="shared" si="6"/>
        <v>0</v>
      </c>
      <c r="AE34" s="192">
        <f t="shared" si="6"/>
        <v>0</v>
      </c>
      <c r="AF34" s="192">
        <f t="shared" si="6"/>
        <v>0</v>
      </c>
      <c r="AG34" s="192">
        <f t="shared" si="6"/>
        <v>0</v>
      </c>
      <c r="AH34" s="192">
        <f t="shared" si="6"/>
        <v>0</v>
      </c>
      <c r="AI34" s="192">
        <f t="shared" si="6"/>
        <v>0</v>
      </c>
      <c r="AJ34" s="192">
        <f t="shared" si="6"/>
        <v>0</v>
      </c>
      <c r="AK34" s="192">
        <f t="shared" si="6"/>
        <v>0</v>
      </c>
      <c r="AL34" s="192">
        <f t="shared" si="6"/>
        <v>0</v>
      </c>
      <c r="AM34" s="192">
        <f t="shared" si="6"/>
        <v>0</v>
      </c>
      <c r="AN34" s="192">
        <f t="shared" si="6"/>
        <v>0</v>
      </c>
      <c r="AO34" s="192">
        <f t="shared" si="6"/>
        <v>0</v>
      </c>
      <c r="AP34" s="192">
        <f t="shared" si="6"/>
        <v>0</v>
      </c>
      <c r="AQ34" s="192">
        <f t="shared" si="6"/>
        <v>0</v>
      </c>
      <c r="AR34" s="192">
        <f t="shared" si="6"/>
        <v>0</v>
      </c>
      <c r="AS34" s="192">
        <f t="shared" si="6"/>
        <v>0</v>
      </c>
      <c r="AT34" s="192">
        <f t="shared" si="6"/>
        <v>0</v>
      </c>
      <c r="AU34" s="192">
        <f t="shared" si="6"/>
        <v>0</v>
      </c>
      <c r="AV34" s="192">
        <f t="shared" si="6"/>
        <v>0</v>
      </c>
      <c r="AW34" s="192">
        <f t="shared" si="6"/>
        <v>0</v>
      </c>
      <c r="AX34" s="192">
        <f t="shared" si="6"/>
        <v>0</v>
      </c>
      <c r="AY34" s="192">
        <f t="shared" si="6"/>
        <v>0</v>
      </c>
      <c r="AZ34" s="192">
        <f t="shared" si="6"/>
        <v>0</v>
      </c>
      <c r="BA34" s="192">
        <f t="shared" si="6"/>
        <v>0</v>
      </c>
      <c r="BB34" s="192">
        <f t="shared" si="6"/>
        <v>0</v>
      </c>
      <c r="BC34" s="192">
        <f t="shared" si="6"/>
        <v>0</v>
      </c>
      <c r="BD34" s="192">
        <f t="shared" si="6"/>
        <v>0</v>
      </c>
      <c r="BE34" s="192">
        <f t="shared" si="6"/>
        <v>0</v>
      </c>
    </row>
    <row r="36" spans="1:57" x14ac:dyDescent="0.25">
      <c r="B36" s="15" t="s">
        <v>695</v>
      </c>
    </row>
    <row r="37" spans="1:57" s="196" customFormat="1" x14ac:dyDescent="0.25">
      <c r="A37" s="242"/>
      <c r="B37" s="242"/>
      <c r="C37" s="243"/>
      <c r="D37" s="244"/>
      <c r="E37" s="146" t="str">
        <f xml:space="preserve"> InpC!E$64</f>
        <v>Success fee - base amount</v>
      </c>
      <c r="F37" s="146">
        <f xml:space="preserve"> InpC!F$64</f>
        <v>2000</v>
      </c>
      <c r="G37" s="146" t="str">
        <f xml:space="preserve"> InpC!G$64</f>
        <v>$ 000s</v>
      </c>
      <c r="H37" s="286"/>
      <c r="I37" s="241"/>
      <c r="J37" s="240"/>
      <c r="K37" s="240"/>
      <c r="L37" s="240"/>
      <c r="M37" s="240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0"/>
      <c r="AY37" s="240"/>
      <c r="AZ37" s="240"/>
      <c r="BA37" s="240"/>
      <c r="BB37" s="240"/>
      <c r="BC37" s="240"/>
      <c r="BD37" s="240"/>
      <c r="BE37" s="240"/>
    </row>
    <row r="38" spans="1:57" x14ac:dyDescent="0.25">
      <c r="E38" s="194" t="str">
        <f xml:space="preserve"> ConTime!E$64</f>
        <v>Financial close date flag - m</v>
      </c>
      <c r="F38" s="194">
        <f xml:space="preserve"> ConTime!F$64</f>
        <v>0</v>
      </c>
      <c r="G38" s="194" t="str">
        <f xml:space="preserve"> ConTime!G$64</f>
        <v>flag</v>
      </c>
      <c r="H38" s="194">
        <f xml:space="preserve"> ConTime!H$64</f>
        <v>1</v>
      </c>
      <c r="I38" s="194">
        <f xml:space="preserve"> ConTime!I$64</f>
        <v>0</v>
      </c>
      <c r="J38" s="194">
        <f xml:space="preserve"> ConTime!J$64</f>
        <v>0</v>
      </c>
      <c r="K38" s="194">
        <f xml:space="preserve"> ConTime!K$64</f>
        <v>0</v>
      </c>
      <c r="L38" s="194">
        <f xml:space="preserve"> ConTime!L$64</f>
        <v>0</v>
      </c>
      <c r="M38" s="194">
        <f xml:space="preserve"> ConTime!M$64</f>
        <v>0</v>
      </c>
      <c r="N38" s="194">
        <f xml:space="preserve"> ConTime!N$64</f>
        <v>0</v>
      </c>
      <c r="O38" s="194">
        <f xml:space="preserve"> ConTime!O$64</f>
        <v>0</v>
      </c>
      <c r="P38" s="194">
        <f xml:space="preserve"> ConTime!P$64</f>
        <v>0</v>
      </c>
      <c r="Q38" s="194">
        <f xml:space="preserve"> ConTime!Q$64</f>
        <v>0</v>
      </c>
      <c r="R38" s="194">
        <f xml:space="preserve"> ConTime!R$64</f>
        <v>0</v>
      </c>
      <c r="S38" s="194">
        <f xml:space="preserve"> ConTime!S$64</f>
        <v>0</v>
      </c>
      <c r="T38" s="194">
        <f xml:space="preserve"> ConTime!T$64</f>
        <v>0</v>
      </c>
      <c r="U38" s="194">
        <f xml:space="preserve"> ConTime!U$64</f>
        <v>0</v>
      </c>
      <c r="V38" s="194">
        <f xml:space="preserve"> ConTime!V$64</f>
        <v>0</v>
      </c>
      <c r="W38" s="194">
        <f xml:space="preserve"> ConTime!W$64</f>
        <v>0</v>
      </c>
      <c r="X38" s="194">
        <f xml:space="preserve"> ConTime!X$64</f>
        <v>0</v>
      </c>
      <c r="Y38" s="194">
        <f xml:space="preserve"> ConTime!Y$64</f>
        <v>1</v>
      </c>
      <c r="Z38" s="194">
        <f xml:space="preserve"> ConTime!Z$64</f>
        <v>0</v>
      </c>
      <c r="AA38" s="194">
        <f xml:space="preserve"> ConTime!AA$64</f>
        <v>0</v>
      </c>
      <c r="AB38" s="194">
        <f xml:space="preserve"> ConTime!AB$64</f>
        <v>0</v>
      </c>
      <c r="AC38" s="194">
        <f xml:space="preserve"> ConTime!AC$64</f>
        <v>0</v>
      </c>
      <c r="AD38" s="194">
        <f xml:space="preserve"> ConTime!AD$64</f>
        <v>0</v>
      </c>
      <c r="AE38" s="194">
        <f xml:space="preserve"> ConTime!AE$64</f>
        <v>0</v>
      </c>
      <c r="AF38" s="194">
        <f xml:space="preserve"> ConTime!AF$64</f>
        <v>0</v>
      </c>
      <c r="AG38" s="194">
        <f xml:space="preserve"> ConTime!AG$64</f>
        <v>0</v>
      </c>
      <c r="AH38" s="194">
        <f xml:space="preserve"> ConTime!AH$64</f>
        <v>0</v>
      </c>
      <c r="AI38" s="194">
        <f xml:space="preserve"> ConTime!AI$64</f>
        <v>0</v>
      </c>
      <c r="AJ38" s="194">
        <f xml:space="preserve"> ConTime!AJ$64</f>
        <v>0</v>
      </c>
      <c r="AK38" s="194">
        <f xml:space="preserve"> ConTime!AK$64</f>
        <v>0</v>
      </c>
      <c r="AL38" s="194">
        <f xml:space="preserve"> ConTime!AL$64</f>
        <v>0</v>
      </c>
      <c r="AM38" s="194">
        <f xml:space="preserve"> ConTime!AM$64</f>
        <v>0</v>
      </c>
      <c r="AN38" s="194">
        <f xml:space="preserve"> ConTime!AN$64</f>
        <v>0</v>
      </c>
      <c r="AO38" s="194">
        <f xml:space="preserve"> ConTime!AO$64</f>
        <v>0</v>
      </c>
      <c r="AP38" s="194">
        <f xml:space="preserve"> ConTime!AP$64</f>
        <v>0</v>
      </c>
      <c r="AQ38" s="194">
        <f xml:space="preserve"> ConTime!AQ$64</f>
        <v>0</v>
      </c>
      <c r="AR38" s="194">
        <f xml:space="preserve"> ConTime!AR$64</f>
        <v>0</v>
      </c>
      <c r="AS38" s="194">
        <f xml:space="preserve"> ConTime!AS$64</f>
        <v>0</v>
      </c>
      <c r="AT38" s="194">
        <f xml:space="preserve"> ConTime!AT$64</f>
        <v>0</v>
      </c>
      <c r="AU38" s="194">
        <f xml:space="preserve"> ConTime!AU$64</f>
        <v>0</v>
      </c>
      <c r="AV38" s="194">
        <f xml:space="preserve"> ConTime!AV$64</f>
        <v>0</v>
      </c>
      <c r="AW38" s="194">
        <f xml:space="preserve"> ConTime!AW$64</f>
        <v>0</v>
      </c>
      <c r="AX38" s="194">
        <f xml:space="preserve"> ConTime!AX$64</f>
        <v>0</v>
      </c>
      <c r="AY38" s="194">
        <f xml:space="preserve"> ConTime!AY$64</f>
        <v>0</v>
      </c>
      <c r="AZ38" s="194">
        <f xml:space="preserve"> ConTime!AZ$64</f>
        <v>0</v>
      </c>
      <c r="BA38" s="194">
        <f xml:space="preserve"> ConTime!BA$64</f>
        <v>0</v>
      </c>
      <c r="BB38" s="194">
        <f xml:space="preserve"> ConTime!BB$64</f>
        <v>0</v>
      </c>
      <c r="BC38" s="194">
        <f xml:space="preserve"> ConTime!BC$64</f>
        <v>0</v>
      </c>
      <c r="BD38" s="194">
        <f xml:space="preserve"> ConTime!BD$64</f>
        <v>0</v>
      </c>
      <c r="BE38" s="194">
        <f xml:space="preserve"> ConTime!BE$64</f>
        <v>0</v>
      </c>
    </row>
    <row r="39" spans="1:57" s="193" customFormat="1" x14ac:dyDescent="0.25">
      <c r="A39" s="142"/>
      <c r="B39" s="142"/>
      <c r="C39" s="143"/>
      <c r="D39" s="144"/>
      <c r="E39" s="192" t="s">
        <v>695</v>
      </c>
      <c r="F39" s="192"/>
      <c r="G39" s="192" t="str">
        <f xml:space="preserve"> SMU</f>
        <v>$ 000s</v>
      </c>
      <c r="H39" s="192">
        <f xml:space="preserve"> SUM(J39:BE39)</f>
        <v>2000</v>
      </c>
      <c r="I39" s="145"/>
      <c r="J39" s="192">
        <f t="shared" ref="J39:BE39" si="7" xml:space="preserve"> $F37 * J38</f>
        <v>0</v>
      </c>
      <c r="K39" s="192">
        <f t="shared" si="7"/>
        <v>0</v>
      </c>
      <c r="L39" s="192">
        <f t="shared" si="7"/>
        <v>0</v>
      </c>
      <c r="M39" s="192">
        <f t="shared" si="7"/>
        <v>0</v>
      </c>
      <c r="N39" s="192">
        <f t="shared" si="7"/>
        <v>0</v>
      </c>
      <c r="O39" s="192">
        <f t="shared" si="7"/>
        <v>0</v>
      </c>
      <c r="P39" s="192">
        <f t="shared" si="7"/>
        <v>0</v>
      </c>
      <c r="Q39" s="192">
        <f t="shared" si="7"/>
        <v>0</v>
      </c>
      <c r="R39" s="192">
        <f t="shared" si="7"/>
        <v>0</v>
      </c>
      <c r="S39" s="192">
        <f t="shared" si="7"/>
        <v>0</v>
      </c>
      <c r="T39" s="192">
        <f t="shared" si="7"/>
        <v>0</v>
      </c>
      <c r="U39" s="192">
        <f t="shared" si="7"/>
        <v>0</v>
      </c>
      <c r="V39" s="192">
        <f t="shared" si="7"/>
        <v>0</v>
      </c>
      <c r="W39" s="192">
        <f t="shared" si="7"/>
        <v>0</v>
      </c>
      <c r="X39" s="192">
        <f t="shared" si="7"/>
        <v>0</v>
      </c>
      <c r="Y39" s="192">
        <f t="shared" si="7"/>
        <v>2000</v>
      </c>
      <c r="Z39" s="192">
        <f t="shared" si="7"/>
        <v>0</v>
      </c>
      <c r="AA39" s="192">
        <f t="shared" si="7"/>
        <v>0</v>
      </c>
      <c r="AB39" s="192">
        <f t="shared" si="7"/>
        <v>0</v>
      </c>
      <c r="AC39" s="192">
        <f t="shared" si="7"/>
        <v>0</v>
      </c>
      <c r="AD39" s="192">
        <f t="shared" si="7"/>
        <v>0</v>
      </c>
      <c r="AE39" s="192">
        <f t="shared" si="7"/>
        <v>0</v>
      </c>
      <c r="AF39" s="192">
        <f t="shared" si="7"/>
        <v>0</v>
      </c>
      <c r="AG39" s="192">
        <f t="shared" si="7"/>
        <v>0</v>
      </c>
      <c r="AH39" s="192">
        <f t="shared" si="7"/>
        <v>0</v>
      </c>
      <c r="AI39" s="192">
        <f t="shared" si="7"/>
        <v>0</v>
      </c>
      <c r="AJ39" s="192">
        <f t="shared" si="7"/>
        <v>0</v>
      </c>
      <c r="AK39" s="192">
        <f t="shared" si="7"/>
        <v>0</v>
      </c>
      <c r="AL39" s="192">
        <f t="shared" si="7"/>
        <v>0</v>
      </c>
      <c r="AM39" s="192">
        <f t="shared" si="7"/>
        <v>0</v>
      </c>
      <c r="AN39" s="192">
        <f t="shared" si="7"/>
        <v>0</v>
      </c>
      <c r="AO39" s="192">
        <f t="shared" si="7"/>
        <v>0</v>
      </c>
      <c r="AP39" s="192">
        <f t="shared" si="7"/>
        <v>0</v>
      </c>
      <c r="AQ39" s="192">
        <f t="shared" si="7"/>
        <v>0</v>
      </c>
      <c r="AR39" s="192">
        <f t="shared" si="7"/>
        <v>0</v>
      </c>
      <c r="AS39" s="192">
        <f t="shared" si="7"/>
        <v>0</v>
      </c>
      <c r="AT39" s="192">
        <f t="shared" si="7"/>
        <v>0</v>
      </c>
      <c r="AU39" s="192">
        <f t="shared" si="7"/>
        <v>0</v>
      </c>
      <c r="AV39" s="192">
        <f t="shared" si="7"/>
        <v>0</v>
      </c>
      <c r="AW39" s="192">
        <f t="shared" si="7"/>
        <v>0</v>
      </c>
      <c r="AX39" s="192">
        <f t="shared" si="7"/>
        <v>0</v>
      </c>
      <c r="AY39" s="192">
        <f t="shared" si="7"/>
        <v>0</v>
      </c>
      <c r="AZ39" s="192">
        <f t="shared" si="7"/>
        <v>0</v>
      </c>
      <c r="BA39" s="192">
        <f t="shared" si="7"/>
        <v>0</v>
      </c>
      <c r="BB39" s="192">
        <f t="shared" si="7"/>
        <v>0</v>
      </c>
      <c r="BC39" s="192">
        <f t="shared" si="7"/>
        <v>0</v>
      </c>
      <c r="BD39" s="192">
        <f t="shared" si="7"/>
        <v>0</v>
      </c>
      <c r="BE39" s="192">
        <f t="shared" si="7"/>
        <v>0</v>
      </c>
    </row>
    <row r="41" spans="1:57" s="738" customFormat="1" x14ac:dyDescent="0.25">
      <c r="A41" s="739"/>
      <c r="B41" s="739" t="s">
        <v>347</v>
      </c>
      <c r="C41" s="740"/>
      <c r="D41" s="741"/>
      <c r="E41" s="742"/>
      <c r="F41" s="742"/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  <c r="U41" s="742"/>
      <c r="V41" s="742"/>
      <c r="W41" s="742"/>
      <c r="X41" s="742"/>
      <c r="Y41" s="742"/>
      <c r="Z41" s="742"/>
      <c r="AA41" s="742"/>
      <c r="AB41" s="742"/>
      <c r="AC41" s="742"/>
      <c r="AD41" s="742"/>
      <c r="AE41" s="742"/>
      <c r="AF41" s="742"/>
      <c r="AG41" s="742"/>
      <c r="AH41" s="742"/>
      <c r="AI41" s="742"/>
      <c r="AJ41" s="742"/>
      <c r="AK41" s="742"/>
      <c r="AL41" s="742"/>
      <c r="AM41" s="742"/>
      <c r="AN41" s="742"/>
      <c r="AO41" s="742"/>
      <c r="AP41" s="742"/>
      <c r="AQ41" s="742"/>
      <c r="AR41" s="742"/>
      <c r="AS41" s="742"/>
      <c r="AT41" s="742"/>
      <c r="AU41" s="742"/>
      <c r="AV41" s="742"/>
      <c r="AW41" s="742"/>
      <c r="AX41" s="742"/>
      <c r="AY41" s="742"/>
      <c r="AZ41" s="742"/>
      <c r="BA41" s="742"/>
      <c r="BB41" s="742"/>
      <c r="BC41" s="742"/>
      <c r="BD41" s="742"/>
      <c r="BE41" s="742"/>
    </row>
    <row r="42" spans="1:57" s="749" customFormat="1" x14ac:dyDescent="0.25">
      <c r="A42" s="743"/>
      <c r="B42" s="743"/>
      <c r="C42" s="744"/>
      <c r="D42" s="745"/>
      <c r="E42" s="746" t="str">
        <f xml:space="preserve"> InpC!E$65</f>
        <v>O&amp;M mobilisation - base amount</v>
      </c>
      <c r="F42" s="746">
        <f xml:space="preserve"> InpC!F$65</f>
        <v>0</v>
      </c>
      <c r="G42" s="746" t="str">
        <f xml:space="preserve"> InpC!G$65</f>
        <v>$ 000s</v>
      </c>
      <c r="H42" s="747"/>
      <c r="I42" s="748"/>
      <c r="J42" s="748"/>
      <c r="K42" s="748"/>
      <c r="L42" s="748"/>
      <c r="M42" s="748"/>
      <c r="N42" s="748"/>
      <c r="O42" s="748"/>
      <c r="P42" s="748"/>
      <c r="Q42" s="748"/>
      <c r="R42" s="748"/>
      <c r="S42" s="748"/>
      <c r="T42" s="748"/>
      <c r="U42" s="748"/>
      <c r="V42" s="748"/>
      <c r="W42" s="748"/>
      <c r="X42" s="748"/>
      <c r="Y42" s="748"/>
      <c r="Z42" s="748"/>
      <c r="AA42" s="748"/>
      <c r="AB42" s="748"/>
      <c r="AC42" s="748"/>
      <c r="AD42" s="748"/>
      <c r="AE42" s="748"/>
      <c r="AF42" s="748"/>
      <c r="AG42" s="748"/>
      <c r="AH42" s="748"/>
      <c r="AI42" s="748"/>
      <c r="AJ42" s="748"/>
      <c r="AK42" s="748"/>
      <c r="AL42" s="748"/>
      <c r="AM42" s="748"/>
      <c r="AN42" s="748"/>
      <c r="AO42" s="748"/>
      <c r="AP42" s="748"/>
      <c r="AQ42" s="748"/>
      <c r="AR42" s="748"/>
      <c r="AS42" s="748"/>
      <c r="AT42" s="748"/>
      <c r="AU42" s="748"/>
      <c r="AV42" s="748"/>
      <c r="AW42" s="748"/>
      <c r="AX42" s="748"/>
      <c r="AY42" s="748"/>
      <c r="AZ42" s="748"/>
      <c r="BA42" s="748"/>
      <c r="BB42" s="748"/>
      <c r="BC42" s="748"/>
      <c r="BD42" s="748"/>
      <c r="BE42" s="748"/>
    </row>
    <row r="43" spans="1:57" s="738" customFormat="1" x14ac:dyDescent="0.25">
      <c r="A43" s="739"/>
      <c r="B43" s="739"/>
      <c r="C43" s="740"/>
      <c r="D43" s="741"/>
      <c r="E43" s="750" t="str">
        <f xml:space="preserve"> ConTime!E$77</f>
        <v>Last construction period flag - m</v>
      </c>
      <c r="F43" s="750">
        <f xml:space="preserve"> ConTime!F$77</f>
        <v>0</v>
      </c>
      <c r="G43" s="750" t="str">
        <f xml:space="preserve"> ConTime!G$77</f>
        <v>flag</v>
      </c>
      <c r="H43" s="750">
        <f xml:space="preserve"> ConTime!H$77</f>
        <v>1</v>
      </c>
      <c r="I43" s="750">
        <f xml:space="preserve"> ConTime!I$77</f>
        <v>0</v>
      </c>
      <c r="J43" s="750">
        <f xml:space="preserve"> ConTime!J$77</f>
        <v>0</v>
      </c>
      <c r="K43" s="750">
        <f xml:space="preserve"> ConTime!K$77</f>
        <v>0</v>
      </c>
      <c r="L43" s="750">
        <f xml:space="preserve"> ConTime!L$77</f>
        <v>0</v>
      </c>
      <c r="M43" s="750">
        <f xml:space="preserve"> ConTime!M$77</f>
        <v>0</v>
      </c>
      <c r="N43" s="750">
        <f xml:space="preserve"> ConTime!N$77</f>
        <v>0</v>
      </c>
      <c r="O43" s="750">
        <f xml:space="preserve"> ConTime!O$77</f>
        <v>0</v>
      </c>
      <c r="P43" s="750">
        <f xml:space="preserve"> ConTime!P$77</f>
        <v>0</v>
      </c>
      <c r="Q43" s="750">
        <f xml:space="preserve"> ConTime!Q$77</f>
        <v>0</v>
      </c>
      <c r="R43" s="750">
        <f xml:space="preserve"> ConTime!R$77</f>
        <v>0</v>
      </c>
      <c r="S43" s="750">
        <f xml:space="preserve"> ConTime!S$77</f>
        <v>0</v>
      </c>
      <c r="T43" s="750">
        <f xml:space="preserve"> ConTime!T$77</f>
        <v>0</v>
      </c>
      <c r="U43" s="750">
        <f xml:space="preserve"> ConTime!U$77</f>
        <v>0</v>
      </c>
      <c r="V43" s="750">
        <f xml:space="preserve"> ConTime!V$77</f>
        <v>0</v>
      </c>
      <c r="W43" s="750">
        <f xml:space="preserve"> ConTime!W$77</f>
        <v>0</v>
      </c>
      <c r="X43" s="750">
        <f xml:space="preserve"> ConTime!X$77</f>
        <v>0</v>
      </c>
      <c r="Y43" s="750">
        <f xml:space="preserve"> ConTime!Y$77</f>
        <v>0</v>
      </c>
      <c r="Z43" s="750">
        <f xml:space="preserve"> ConTime!Z$77</f>
        <v>0</v>
      </c>
      <c r="AA43" s="750">
        <f xml:space="preserve"> ConTime!AA$77</f>
        <v>0</v>
      </c>
      <c r="AB43" s="750">
        <f xml:space="preserve"> ConTime!AB$77</f>
        <v>0</v>
      </c>
      <c r="AC43" s="750">
        <f xml:space="preserve"> ConTime!AC$77</f>
        <v>0</v>
      </c>
      <c r="AD43" s="750">
        <f xml:space="preserve"> ConTime!AD$77</f>
        <v>0</v>
      </c>
      <c r="AE43" s="750">
        <f xml:space="preserve"> ConTime!AE$77</f>
        <v>0</v>
      </c>
      <c r="AF43" s="750">
        <f xml:space="preserve"> ConTime!AF$77</f>
        <v>0</v>
      </c>
      <c r="AG43" s="750">
        <f xml:space="preserve"> ConTime!AG$77</f>
        <v>0</v>
      </c>
      <c r="AH43" s="750">
        <f xml:space="preserve"> ConTime!AH$77</f>
        <v>0</v>
      </c>
      <c r="AI43" s="750">
        <f xml:space="preserve"> ConTime!AI$77</f>
        <v>0</v>
      </c>
      <c r="AJ43" s="750">
        <f xml:space="preserve"> ConTime!AJ$77</f>
        <v>0</v>
      </c>
      <c r="AK43" s="750">
        <f xml:space="preserve"> ConTime!AK$77</f>
        <v>0</v>
      </c>
      <c r="AL43" s="750">
        <f xml:space="preserve"> ConTime!AL$77</f>
        <v>0</v>
      </c>
      <c r="AM43" s="750">
        <f xml:space="preserve"> ConTime!AM$77</f>
        <v>0</v>
      </c>
      <c r="AN43" s="750">
        <f xml:space="preserve"> ConTime!AN$77</f>
        <v>0</v>
      </c>
      <c r="AO43" s="750">
        <f xml:space="preserve"> ConTime!AO$77</f>
        <v>0</v>
      </c>
      <c r="AP43" s="750">
        <f xml:space="preserve"> ConTime!AP$77</f>
        <v>0</v>
      </c>
      <c r="AQ43" s="750">
        <f xml:space="preserve"> ConTime!AQ$77</f>
        <v>0</v>
      </c>
      <c r="AR43" s="750">
        <f xml:space="preserve"> ConTime!AR$77</f>
        <v>0</v>
      </c>
      <c r="AS43" s="750">
        <f xml:space="preserve"> ConTime!AS$77</f>
        <v>0</v>
      </c>
      <c r="AT43" s="750">
        <f xml:space="preserve"> ConTime!AT$77</f>
        <v>0</v>
      </c>
      <c r="AU43" s="750">
        <f xml:space="preserve"> ConTime!AU$77</f>
        <v>0</v>
      </c>
      <c r="AV43" s="750">
        <f xml:space="preserve"> ConTime!AV$77</f>
        <v>0</v>
      </c>
      <c r="AW43" s="750">
        <f xml:space="preserve"> ConTime!AW$77</f>
        <v>0</v>
      </c>
      <c r="AX43" s="750">
        <f xml:space="preserve"> ConTime!AX$77</f>
        <v>0</v>
      </c>
      <c r="AY43" s="750">
        <f xml:space="preserve"> ConTime!AY$77</f>
        <v>1</v>
      </c>
      <c r="AZ43" s="750">
        <f xml:space="preserve"> ConTime!AZ$77</f>
        <v>0</v>
      </c>
      <c r="BA43" s="750">
        <f xml:space="preserve"> ConTime!BA$77</f>
        <v>0</v>
      </c>
      <c r="BB43" s="750">
        <f xml:space="preserve"> ConTime!BB$77</f>
        <v>0</v>
      </c>
      <c r="BC43" s="750">
        <f xml:space="preserve"> ConTime!BC$77</f>
        <v>0</v>
      </c>
      <c r="BD43" s="750">
        <f xml:space="preserve"> ConTime!BD$77</f>
        <v>0</v>
      </c>
      <c r="BE43" s="750">
        <f xml:space="preserve"> ConTime!BE$77</f>
        <v>0</v>
      </c>
    </row>
    <row r="44" spans="1:57" s="755" customFormat="1" x14ac:dyDescent="0.25">
      <c r="A44" s="751"/>
      <c r="B44" s="751"/>
      <c r="C44" s="752"/>
      <c r="D44" s="753"/>
      <c r="E44" s="754" t="s">
        <v>347</v>
      </c>
      <c r="F44" s="754"/>
      <c r="G44" s="754" t="str">
        <f xml:space="preserve"> SMU</f>
        <v>$ 000s</v>
      </c>
      <c r="H44" s="754">
        <f xml:space="preserve"> SUM(J44:BE44)</f>
        <v>0</v>
      </c>
      <c r="I44" s="754"/>
      <c r="J44" s="754">
        <f t="shared" ref="J44:BE44" si="8" xml:space="preserve"> $F42 * J43</f>
        <v>0</v>
      </c>
      <c r="K44" s="754">
        <f t="shared" si="8"/>
        <v>0</v>
      </c>
      <c r="L44" s="754">
        <f t="shared" si="8"/>
        <v>0</v>
      </c>
      <c r="M44" s="754">
        <f t="shared" si="8"/>
        <v>0</v>
      </c>
      <c r="N44" s="754">
        <f t="shared" si="8"/>
        <v>0</v>
      </c>
      <c r="O44" s="754">
        <f t="shared" si="8"/>
        <v>0</v>
      </c>
      <c r="P44" s="754">
        <f t="shared" si="8"/>
        <v>0</v>
      </c>
      <c r="Q44" s="754">
        <f t="shared" si="8"/>
        <v>0</v>
      </c>
      <c r="R44" s="754">
        <f t="shared" si="8"/>
        <v>0</v>
      </c>
      <c r="S44" s="754">
        <f t="shared" si="8"/>
        <v>0</v>
      </c>
      <c r="T44" s="754">
        <f t="shared" si="8"/>
        <v>0</v>
      </c>
      <c r="U44" s="754">
        <f t="shared" si="8"/>
        <v>0</v>
      </c>
      <c r="V44" s="754">
        <f t="shared" si="8"/>
        <v>0</v>
      </c>
      <c r="W44" s="754">
        <f t="shared" si="8"/>
        <v>0</v>
      </c>
      <c r="X44" s="754">
        <f t="shared" si="8"/>
        <v>0</v>
      </c>
      <c r="Y44" s="754">
        <f t="shared" si="8"/>
        <v>0</v>
      </c>
      <c r="Z44" s="754">
        <f t="shared" si="8"/>
        <v>0</v>
      </c>
      <c r="AA44" s="754">
        <f t="shared" si="8"/>
        <v>0</v>
      </c>
      <c r="AB44" s="754">
        <f t="shared" si="8"/>
        <v>0</v>
      </c>
      <c r="AC44" s="754">
        <f t="shared" si="8"/>
        <v>0</v>
      </c>
      <c r="AD44" s="754">
        <f t="shared" si="8"/>
        <v>0</v>
      </c>
      <c r="AE44" s="754">
        <f t="shared" si="8"/>
        <v>0</v>
      </c>
      <c r="AF44" s="754">
        <f t="shared" si="8"/>
        <v>0</v>
      </c>
      <c r="AG44" s="754">
        <f t="shared" si="8"/>
        <v>0</v>
      </c>
      <c r="AH44" s="754">
        <f t="shared" si="8"/>
        <v>0</v>
      </c>
      <c r="AI44" s="754">
        <f t="shared" si="8"/>
        <v>0</v>
      </c>
      <c r="AJ44" s="754">
        <f t="shared" si="8"/>
        <v>0</v>
      </c>
      <c r="AK44" s="754">
        <f t="shared" si="8"/>
        <v>0</v>
      </c>
      <c r="AL44" s="754">
        <f t="shared" si="8"/>
        <v>0</v>
      </c>
      <c r="AM44" s="754">
        <f t="shared" si="8"/>
        <v>0</v>
      </c>
      <c r="AN44" s="754">
        <f t="shared" si="8"/>
        <v>0</v>
      </c>
      <c r="AO44" s="754">
        <f t="shared" si="8"/>
        <v>0</v>
      </c>
      <c r="AP44" s="754">
        <f t="shared" si="8"/>
        <v>0</v>
      </c>
      <c r="AQ44" s="754">
        <f t="shared" si="8"/>
        <v>0</v>
      </c>
      <c r="AR44" s="754">
        <f t="shared" si="8"/>
        <v>0</v>
      </c>
      <c r="AS44" s="754">
        <f t="shared" si="8"/>
        <v>0</v>
      </c>
      <c r="AT44" s="754">
        <f t="shared" si="8"/>
        <v>0</v>
      </c>
      <c r="AU44" s="754">
        <f t="shared" si="8"/>
        <v>0</v>
      </c>
      <c r="AV44" s="754">
        <f t="shared" si="8"/>
        <v>0</v>
      </c>
      <c r="AW44" s="754">
        <f t="shared" si="8"/>
        <v>0</v>
      </c>
      <c r="AX44" s="754">
        <f t="shared" si="8"/>
        <v>0</v>
      </c>
      <c r="AY44" s="754">
        <f t="shared" si="8"/>
        <v>0</v>
      </c>
      <c r="AZ44" s="754">
        <f t="shared" si="8"/>
        <v>0</v>
      </c>
      <c r="BA44" s="754">
        <f t="shared" si="8"/>
        <v>0</v>
      </c>
      <c r="BB44" s="754">
        <f t="shared" si="8"/>
        <v>0</v>
      </c>
      <c r="BC44" s="754">
        <f t="shared" si="8"/>
        <v>0</v>
      </c>
      <c r="BD44" s="754">
        <f t="shared" si="8"/>
        <v>0</v>
      </c>
      <c r="BE44" s="754">
        <f t="shared" si="8"/>
        <v>0</v>
      </c>
    </row>
    <row r="47" spans="1:57" x14ac:dyDescent="0.25">
      <c r="A47" s="15" t="s">
        <v>418</v>
      </c>
    </row>
    <row r="49" spans="1:57" s="196" customFormat="1" x14ac:dyDescent="0.25">
      <c r="A49" s="242"/>
      <c r="B49" s="242"/>
      <c r="C49" s="243"/>
      <c r="D49" s="244"/>
      <c r="E49" s="240" t="str">
        <f t="shared" ref="E49:AJ49" si="9" xml:space="preserve"> E$11</f>
        <v>EPC base cost</v>
      </c>
      <c r="F49" s="240">
        <f t="shared" si="9"/>
        <v>0</v>
      </c>
      <c r="G49" s="240" t="str">
        <f t="shared" si="9"/>
        <v>$ 000s</v>
      </c>
      <c r="H49" s="240">
        <f t="shared" si="9"/>
        <v>300000</v>
      </c>
      <c r="I49" s="240">
        <f t="shared" si="9"/>
        <v>0</v>
      </c>
      <c r="J49" s="240">
        <f t="shared" si="9"/>
        <v>0</v>
      </c>
      <c r="K49" s="240">
        <f t="shared" si="9"/>
        <v>0</v>
      </c>
      <c r="L49" s="240">
        <f t="shared" si="9"/>
        <v>0</v>
      </c>
      <c r="M49" s="240">
        <f t="shared" si="9"/>
        <v>0</v>
      </c>
      <c r="N49" s="240">
        <f t="shared" si="9"/>
        <v>0</v>
      </c>
      <c r="O49" s="240">
        <f t="shared" si="9"/>
        <v>0</v>
      </c>
      <c r="P49" s="240">
        <f t="shared" si="9"/>
        <v>0</v>
      </c>
      <c r="Q49" s="240">
        <f t="shared" si="9"/>
        <v>0</v>
      </c>
      <c r="R49" s="240">
        <f t="shared" si="9"/>
        <v>0</v>
      </c>
      <c r="S49" s="240">
        <f t="shared" si="9"/>
        <v>0</v>
      </c>
      <c r="T49" s="240">
        <f t="shared" si="9"/>
        <v>0</v>
      </c>
      <c r="U49" s="240">
        <f t="shared" si="9"/>
        <v>0</v>
      </c>
      <c r="V49" s="240">
        <f t="shared" si="9"/>
        <v>0</v>
      </c>
      <c r="W49" s="240">
        <f t="shared" si="9"/>
        <v>0</v>
      </c>
      <c r="X49" s="240">
        <f t="shared" si="9"/>
        <v>0</v>
      </c>
      <c r="Y49" s="240">
        <f t="shared" si="9"/>
        <v>0</v>
      </c>
      <c r="Z49" s="240">
        <f t="shared" si="9"/>
        <v>11538.461538461539</v>
      </c>
      <c r="AA49" s="240">
        <f t="shared" si="9"/>
        <v>11538.461538461539</v>
      </c>
      <c r="AB49" s="240">
        <f t="shared" si="9"/>
        <v>11538.461538461539</v>
      </c>
      <c r="AC49" s="240">
        <f t="shared" si="9"/>
        <v>11538.461538461539</v>
      </c>
      <c r="AD49" s="240">
        <f t="shared" si="9"/>
        <v>11538.461538461539</v>
      </c>
      <c r="AE49" s="240">
        <f t="shared" si="9"/>
        <v>11538.461538461539</v>
      </c>
      <c r="AF49" s="240">
        <f t="shared" si="9"/>
        <v>11538.461538461539</v>
      </c>
      <c r="AG49" s="240">
        <f t="shared" si="9"/>
        <v>11538.461538461539</v>
      </c>
      <c r="AH49" s="240">
        <f t="shared" si="9"/>
        <v>11538.461538461539</v>
      </c>
      <c r="AI49" s="240">
        <f t="shared" si="9"/>
        <v>11538.461538461539</v>
      </c>
      <c r="AJ49" s="240">
        <f t="shared" si="9"/>
        <v>11538.461538461539</v>
      </c>
      <c r="AK49" s="240">
        <f t="shared" ref="AK49:BE49" si="10" xml:space="preserve"> AK$11</f>
        <v>11538.461538461539</v>
      </c>
      <c r="AL49" s="240">
        <f t="shared" si="10"/>
        <v>11538.461538461539</v>
      </c>
      <c r="AM49" s="240">
        <f t="shared" si="10"/>
        <v>11538.461538461539</v>
      </c>
      <c r="AN49" s="240">
        <f t="shared" si="10"/>
        <v>11538.461538461539</v>
      </c>
      <c r="AO49" s="240">
        <f t="shared" si="10"/>
        <v>11538.461538461539</v>
      </c>
      <c r="AP49" s="240">
        <f t="shared" si="10"/>
        <v>11538.461538461539</v>
      </c>
      <c r="AQ49" s="240">
        <f t="shared" si="10"/>
        <v>11538.461538461539</v>
      </c>
      <c r="AR49" s="240">
        <f t="shared" si="10"/>
        <v>11538.461538461539</v>
      </c>
      <c r="AS49" s="240">
        <f t="shared" si="10"/>
        <v>11538.461538461539</v>
      </c>
      <c r="AT49" s="240">
        <f t="shared" si="10"/>
        <v>11538.461538461539</v>
      </c>
      <c r="AU49" s="240">
        <f t="shared" si="10"/>
        <v>11538.461538461539</v>
      </c>
      <c r="AV49" s="240">
        <f t="shared" si="10"/>
        <v>11538.461538461539</v>
      </c>
      <c r="AW49" s="240">
        <f t="shared" si="10"/>
        <v>11538.461538461539</v>
      </c>
      <c r="AX49" s="240">
        <f t="shared" si="10"/>
        <v>11538.461538461539</v>
      </c>
      <c r="AY49" s="240">
        <f t="shared" si="10"/>
        <v>11538.461538461539</v>
      </c>
      <c r="AZ49" s="240">
        <f t="shared" si="10"/>
        <v>0</v>
      </c>
      <c r="BA49" s="240">
        <f t="shared" si="10"/>
        <v>0</v>
      </c>
      <c r="BB49" s="240">
        <f t="shared" si="10"/>
        <v>0</v>
      </c>
      <c r="BC49" s="240">
        <f t="shared" si="10"/>
        <v>0</v>
      </c>
      <c r="BD49" s="240">
        <f t="shared" si="10"/>
        <v>0</v>
      </c>
      <c r="BE49" s="240">
        <f t="shared" si="10"/>
        <v>0</v>
      </c>
    </row>
    <row r="50" spans="1:57" s="196" customFormat="1" x14ac:dyDescent="0.25">
      <c r="A50" s="242"/>
      <c r="B50" s="242"/>
      <c r="C50" s="243"/>
      <c r="D50" s="244"/>
      <c r="E50" s="240" t="str">
        <f t="shared" ref="E50:AJ50" si="11" xml:space="preserve"> E$15</f>
        <v>EPC contingency</v>
      </c>
      <c r="F50" s="240">
        <f t="shared" si="11"/>
        <v>0</v>
      </c>
      <c r="G50" s="240" t="str">
        <f t="shared" si="11"/>
        <v>$ 000s</v>
      </c>
      <c r="H50" s="240">
        <f t="shared" si="11"/>
        <v>5999.9999999999991</v>
      </c>
      <c r="I50" s="240">
        <f t="shared" si="11"/>
        <v>0</v>
      </c>
      <c r="J50" s="240">
        <f t="shared" si="11"/>
        <v>0</v>
      </c>
      <c r="K50" s="240">
        <f t="shared" si="11"/>
        <v>0</v>
      </c>
      <c r="L50" s="240">
        <f t="shared" si="11"/>
        <v>0</v>
      </c>
      <c r="M50" s="240">
        <f t="shared" si="11"/>
        <v>0</v>
      </c>
      <c r="N50" s="240">
        <f t="shared" si="11"/>
        <v>0</v>
      </c>
      <c r="O50" s="240">
        <f t="shared" si="11"/>
        <v>0</v>
      </c>
      <c r="P50" s="240">
        <f t="shared" si="11"/>
        <v>0</v>
      </c>
      <c r="Q50" s="240">
        <f t="shared" si="11"/>
        <v>0</v>
      </c>
      <c r="R50" s="240">
        <f t="shared" si="11"/>
        <v>0</v>
      </c>
      <c r="S50" s="240">
        <f t="shared" si="11"/>
        <v>0</v>
      </c>
      <c r="T50" s="240">
        <f t="shared" si="11"/>
        <v>0</v>
      </c>
      <c r="U50" s="240">
        <f t="shared" si="11"/>
        <v>0</v>
      </c>
      <c r="V50" s="240">
        <f t="shared" si="11"/>
        <v>0</v>
      </c>
      <c r="W50" s="240">
        <f t="shared" si="11"/>
        <v>0</v>
      </c>
      <c r="X50" s="240">
        <f t="shared" si="11"/>
        <v>0</v>
      </c>
      <c r="Y50" s="240">
        <f t="shared" si="11"/>
        <v>0</v>
      </c>
      <c r="Z50" s="240">
        <f t="shared" si="11"/>
        <v>230.76923076923077</v>
      </c>
      <c r="AA50" s="240">
        <f t="shared" si="11"/>
        <v>230.76923076923077</v>
      </c>
      <c r="AB50" s="240">
        <f t="shared" si="11"/>
        <v>230.76923076923077</v>
      </c>
      <c r="AC50" s="240">
        <f t="shared" si="11"/>
        <v>230.76923076923077</v>
      </c>
      <c r="AD50" s="240">
        <f t="shared" si="11"/>
        <v>230.76923076923077</v>
      </c>
      <c r="AE50" s="240">
        <f t="shared" si="11"/>
        <v>230.76923076923077</v>
      </c>
      <c r="AF50" s="240">
        <f t="shared" si="11"/>
        <v>230.76923076923077</v>
      </c>
      <c r="AG50" s="240">
        <f t="shared" si="11"/>
        <v>230.76923076923077</v>
      </c>
      <c r="AH50" s="240">
        <f t="shared" si="11"/>
        <v>230.76923076923077</v>
      </c>
      <c r="AI50" s="240">
        <f t="shared" si="11"/>
        <v>230.76923076923077</v>
      </c>
      <c r="AJ50" s="240">
        <f t="shared" si="11"/>
        <v>230.76923076923077</v>
      </c>
      <c r="AK50" s="240">
        <f t="shared" ref="AK50:BE50" si="12" xml:space="preserve"> AK$15</f>
        <v>230.76923076923077</v>
      </c>
      <c r="AL50" s="240">
        <f t="shared" si="12"/>
        <v>230.76923076923077</v>
      </c>
      <c r="AM50" s="240">
        <f t="shared" si="12"/>
        <v>230.76923076923077</v>
      </c>
      <c r="AN50" s="240">
        <f t="shared" si="12"/>
        <v>230.76923076923077</v>
      </c>
      <c r="AO50" s="240">
        <f t="shared" si="12"/>
        <v>230.76923076923077</v>
      </c>
      <c r="AP50" s="240">
        <f t="shared" si="12"/>
        <v>230.76923076923077</v>
      </c>
      <c r="AQ50" s="240">
        <f t="shared" si="12"/>
        <v>230.76923076923077</v>
      </c>
      <c r="AR50" s="240">
        <f t="shared" si="12"/>
        <v>230.76923076923077</v>
      </c>
      <c r="AS50" s="240">
        <f t="shared" si="12"/>
        <v>230.76923076923077</v>
      </c>
      <c r="AT50" s="240">
        <f t="shared" si="12"/>
        <v>230.76923076923077</v>
      </c>
      <c r="AU50" s="240">
        <f t="shared" si="12"/>
        <v>230.76923076923077</v>
      </c>
      <c r="AV50" s="240">
        <f t="shared" si="12"/>
        <v>230.76923076923077</v>
      </c>
      <c r="AW50" s="240">
        <f t="shared" si="12"/>
        <v>230.76923076923077</v>
      </c>
      <c r="AX50" s="240">
        <f t="shared" si="12"/>
        <v>230.76923076923077</v>
      </c>
      <c r="AY50" s="240">
        <f t="shared" si="12"/>
        <v>230.76923076923077</v>
      </c>
      <c r="AZ50" s="240">
        <f t="shared" si="12"/>
        <v>0</v>
      </c>
      <c r="BA50" s="240">
        <f t="shared" si="12"/>
        <v>0</v>
      </c>
      <c r="BB50" s="240">
        <f t="shared" si="12"/>
        <v>0</v>
      </c>
      <c r="BC50" s="240">
        <f t="shared" si="12"/>
        <v>0</v>
      </c>
      <c r="BD50" s="240">
        <f t="shared" si="12"/>
        <v>0</v>
      </c>
      <c r="BE50" s="240">
        <f t="shared" si="12"/>
        <v>0</v>
      </c>
    </row>
    <row r="51" spans="1:57" s="196" customFormat="1" x14ac:dyDescent="0.25">
      <c r="A51" s="242"/>
      <c r="B51" s="242"/>
      <c r="C51" s="243"/>
      <c r="D51" s="244"/>
      <c r="E51" s="240" t="str">
        <f t="shared" ref="E51:AJ51" si="13" xml:space="preserve"> E$24</f>
        <v>ProjectCo costs during construction</v>
      </c>
      <c r="F51" s="240">
        <f t="shared" si="13"/>
        <v>0</v>
      </c>
      <c r="G51" s="240" t="str">
        <f t="shared" si="13"/>
        <v>$ 000s</v>
      </c>
      <c r="H51" s="240">
        <f t="shared" si="13"/>
        <v>3250</v>
      </c>
      <c r="I51" s="240">
        <f t="shared" si="13"/>
        <v>0</v>
      </c>
      <c r="J51" s="240">
        <f t="shared" si="13"/>
        <v>0</v>
      </c>
      <c r="K51" s="240">
        <f t="shared" si="13"/>
        <v>0</v>
      </c>
      <c r="L51" s="240">
        <f t="shared" si="13"/>
        <v>0</v>
      </c>
      <c r="M51" s="240">
        <f t="shared" si="13"/>
        <v>0</v>
      </c>
      <c r="N51" s="240">
        <f t="shared" si="13"/>
        <v>0</v>
      </c>
      <c r="O51" s="240">
        <f t="shared" si="13"/>
        <v>0</v>
      </c>
      <c r="P51" s="240">
        <f t="shared" si="13"/>
        <v>0</v>
      </c>
      <c r="Q51" s="240">
        <f t="shared" si="13"/>
        <v>0</v>
      </c>
      <c r="R51" s="240">
        <f t="shared" si="13"/>
        <v>0</v>
      </c>
      <c r="S51" s="240">
        <f t="shared" si="13"/>
        <v>0</v>
      </c>
      <c r="T51" s="240">
        <f t="shared" si="13"/>
        <v>0</v>
      </c>
      <c r="U51" s="240">
        <f t="shared" si="13"/>
        <v>0</v>
      </c>
      <c r="V51" s="240">
        <f t="shared" si="13"/>
        <v>0</v>
      </c>
      <c r="W51" s="240">
        <f t="shared" si="13"/>
        <v>0</v>
      </c>
      <c r="X51" s="240">
        <f t="shared" si="13"/>
        <v>0</v>
      </c>
      <c r="Y51" s="240">
        <f t="shared" si="13"/>
        <v>0</v>
      </c>
      <c r="Z51" s="240">
        <f t="shared" si="13"/>
        <v>125</v>
      </c>
      <c r="AA51" s="240">
        <f t="shared" si="13"/>
        <v>125</v>
      </c>
      <c r="AB51" s="240">
        <f t="shared" si="13"/>
        <v>125</v>
      </c>
      <c r="AC51" s="240">
        <f t="shared" si="13"/>
        <v>125</v>
      </c>
      <c r="AD51" s="240">
        <f t="shared" si="13"/>
        <v>125</v>
      </c>
      <c r="AE51" s="240">
        <f t="shared" si="13"/>
        <v>125</v>
      </c>
      <c r="AF51" s="240">
        <f t="shared" si="13"/>
        <v>125</v>
      </c>
      <c r="AG51" s="240">
        <f t="shared" si="13"/>
        <v>125</v>
      </c>
      <c r="AH51" s="240">
        <f t="shared" si="13"/>
        <v>125</v>
      </c>
      <c r="AI51" s="240">
        <f t="shared" si="13"/>
        <v>125</v>
      </c>
      <c r="AJ51" s="240">
        <f t="shared" si="13"/>
        <v>125</v>
      </c>
      <c r="AK51" s="240">
        <f t="shared" ref="AK51:BE51" si="14" xml:space="preserve"> AK$24</f>
        <v>125</v>
      </c>
      <c r="AL51" s="240">
        <f t="shared" si="14"/>
        <v>125</v>
      </c>
      <c r="AM51" s="240">
        <f t="shared" si="14"/>
        <v>125</v>
      </c>
      <c r="AN51" s="240">
        <f t="shared" si="14"/>
        <v>125</v>
      </c>
      <c r="AO51" s="240">
        <f t="shared" si="14"/>
        <v>125</v>
      </c>
      <c r="AP51" s="240">
        <f t="shared" si="14"/>
        <v>125</v>
      </c>
      <c r="AQ51" s="240">
        <f t="shared" si="14"/>
        <v>125</v>
      </c>
      <c r="AR51" s="240">
        <f t="shared" si="14"/>
        <v>125</v>
      </c>
      <c r="AS51" s="240">
        <f t="shared" si="14"/>
        <v>125</v>
      </c>
      <c r="AT51" s="240">
        <f t="shared" si="14"/>
        <v>125</v>
      </c>
      <c r="AU51" s="240">
        <f t="shared" si="14"/>
        <v>125</v>
      </c>
      <c r="AV51" s="240">
        <f t="shared" si="14"/>
        <v>125</v>
      </c>
      <c r="AW51" s="240">
        <f t="shared" si="14"/>
        <v>125</v>
      </c>
      <c r="AX51" s="240">
        <f t="shared" si="14"/>
        <v>125</v>
      </c>
      <c r="AY51" s="240">
        <f t="shared" si="14"/>
        <v>125</v>
      </c>
      <c r="AZ51" s="240">
        <f t="shared" si="14"/>
        <v>0</v>
      </c>
      <c r="BA51" s="240">
        <f t="shared" si="14"/>
        <v>0</v>
      </c>
      <c r="BB51" s="240">
        <f t="shared" si="14"/>
        <v>0</v>
      </c>
      <c r="BC51" s="240">
        <f t="shared" si="14"/>
        <v>0</v>
      </c>
      <c r="BD51" s="240">
        <f t="shared" si="14"/>
        <v>0</v>
      </c>
      <c r="BE51" s="240">
        <f t="shared" si="14"/>
        <v>0</v>
      </c>
    </row>
    <row r="52" spans="1:57" s="196" customFormat="1" x14ac:dyDescent="0.25">
      <c r="A52" s="242"/>
      <c r="B52" s="242"/>
      <c r="C52" s="243"/>
      <c r="D52" s="244"/>
      <c r="E52" s="240" t="str">
        <f t="shared" ref="E52:AJ52" si="15" xml:space="preserve"> E$29</f>
        <v>Construction insurance cost</v>
      </c>
      <c r="F52" s="240">
        <f t="shared" si="15"/>
        <v>0</v>
      </c>
      <c r="G52" s="240" t="str">
        <f t="shared" si="15"/>
        <v>$ 000s</v>
      </c>
      <c r="H52" s="240">
        <f t="shared" si="15"/>
        <v>1300</v>
      </c>
      <c r="I52" s="240">
        <f t="shared" si="15"/>
        <v>0</v>
      </c>
      <c r="J52" s="240">
        <f t="shared" si="15"/>
        <v>0</v>
      </c>
      <c r="K52" s="240">
        <f t="shared" si="15"/>
        <v>0</v>
      </c>
      <c r="L52" s="240">
        <f t="shared" si="15"/>
        <v>0</v>
      </c>
      <c r="M52" s="240">
        <f t="shared" si="15"/>
        <v>0</v>
      </c>
      <c r="N52" s="240">
        <f t="shared" si="15"/>
        <v>0</v>
      </c>
      <c r="O52" s="240">
        <f t="shared" si="15"/>
        <v>0</v>
      </c>
      <c r="P52" s="240">
        <f t="shared" si="15"/>
        <v>0</v>
      </c>
      <c r="Q52" s="240">
        <f t="shared" si="15"/>
        <v>0</v>
      </c>
      <c r="R52" s="240">
        <f t="shared" si="15"/>
        <v>0</v>
      </c>
      <c r="S52" s="240">
        <f t="shared" si="15"/>
        <v>0</v>
      </c>
      <c r="T52" s="240">
        <f t="shared" si="15"/>
        <v>0</v>
      </c>
      <c r="U52" s="240">
        <f t="shared" si="15"/>
        <v>0</v>
      </c>
      <c r="V52" s="240">
        <f t="shared" si="15"/>
        <v>0</v>
      </c>
      <c r="W52" s="240">
        <f t="shared" si="15"/>
        <v>0</v>
      </c>
      <c r="X52" s="240">
        <f t="shared" si="15"/>
        <v>0</v>
      </c>
      <c r="Y52" s="240">
        <f t="shared" si="15"/>
        <v>1300</v>
      </c>
      <c r="Z52" s="240">
        <f t="shared" si="15"/>
        <v>0</v>
      </c>
      <c r="AA52" s="240">
        <f t="shared" si="15"/>
        <v>0</v>
      </c>
      <c r="AB52" s="240">
        <f t="shared" si="15"/>
        <v>0</v>
      </c>
      <c r="AC52" s="240">
        <f t="shared" si="15"/>
        <v>0</v>
      </c>
      <c r="AD52" s="240">
        <f t="shared" si="15"/>
        <v>0</v>
      </c>
      <c r="AE52" s="240">
        <f t="shared" si="15"/>
        <v>0</v>
      </c>
      <c r="AF52" s="240">
        <f t="shared" si="15"/>
        <v>0</v>
      </c>
      <c r="AG52" s="240">
        <f t="shared" si="15"/>
        <v>0</v>
      </c>
      <c r="AH52" s="240">
        <f t="shared" si="15"/>
        <v>0</v>
      </c>
      <c r="AI52" s="240">
        <f t="shared" si="15"/>
        <v>0</v>
      </c>
      <c r="AJ52" s="240">
        <f t="shared" si="15"/>
        <v>0</v>
      </c>
      <c r="AK52" s="240">
        <f t="shared" ref="AK52:BE52" si="16" xml:space="preserve"> AK$29</f>
        <v>0</v>
      </c>
      <c r="AL52" s="240">
        <f t="shared" si="16"/>
        <v>0</v>
      </c>
      <c r="AM52" s="240">
        <f t="shared" si="16"/>
        <v>0</v>
      </c>
      <c r="AN52" s="240">
        <f t="shared" si="16"/>
        <v>0</v>
      </c>
      <c r="AO52" s="240">
        <f t="shared" si="16"/>
        <v>0</v>
      </c>
      <c r="AP52" s="240">
        <f t="shared" si="16"/>
        <v>0</v>
      </c>
      <c r="AQ52" s="240">
        <f t="shared" si="16"/>
        <v>0</v>
      </c>
      <c r="AR52" s="240">
        <f t="shared" si="16"/>
        <v>0</v>
      </c>
      <c r="AS52" s="240">
        <f t="shared" si="16"/>
        <v>0</v>
      </c>
      <c r="AT52" s="240">
        <f t="shared" si="16"/>
        <v>0</v>
      </c>
      <c r="AU52" s="240">
        <f t="shared" si="16"/>
        <v>0</v>
      </c>
      <c r="AV52" s="240">
        <f t="shared" si="16"/>
        <v>0</v>
      </c>
      <c r="AW52" s="240">
        <f t="shared" si="16"/>
        <v>0</v>
      </c>
      <c r="AX52" s="240">
        <f t="shared" si="16"/>
        <v>0</v>
      </c>
      <c r="AY52" s="240">
        <f t="shared" si="16"/>
        <v>0</v>
      </c>
      <c r="AZ52" s="240">
        <f t="shared" si="16"/>
        <v>0</v>
      </c>
      <c r="BA52" s="240">
        <f t="shared" si="16"/>
        <v>0</v>
      </c>
      <c r="BB52" s="240">
        <f t="shared" si="16"/>
        <v>0</v>
      </c>
      <c r="BC52" s="240">
        <f t="shared" si="16"/>
        <v>0</v>
      </c>
      <c r="BD52" s="240">
        <f t="shared" si="16"/>
        <v>0</v>
      </c>
      <c r="BE52" s="240">
        <f t="shared" si="16"/>
        <v>0</v>
      </c>
    </row>
    <row r="53" spans="1:57" s="196" customFormat="1" x14ac:dyDescent="0.25">
      <c r="A53" s="242"/>
      <c r="B53" s="242"/>
      <c r="C53" s="243"/>
      <c r="D53" s="244"/>
      <c r="E53" s="240" t="str">
        <f t="shared" ref="E53:AJ53" si="17" xml:space="preserve"> E$34</f>
        <v>Development costs</v>
      </c>
      <c r="F53" s="240">
        <f t="shared" si="17"/>
        <v>0</v>
      </c>
      <c r="G53" s="240" t="str">
        <f t="shared" si="17"/>
        <v>$ 000s</v>
      </c>
      <c r="H53" s="240">
        <f t="shared" si="17"/>
        <v>5000</v>
      </c>
      <c r="I53" s="240">
        <f t="shared" si="17"/>
        <v>0</v>
      </c>
      <c r="J53" s="240">
        <f t="shared" si="17"/>
        <v>0</v>
      </c>
      <c r="K53" s="240">
        <f t="shared" si="17"/>
        <v>0</v>
      </c>
      <c r="L53" s="240">
        <f t="shared" si="17"/>
        <v>0</v>
      </c>
      <c r="M53" s="240">
        <f t="shared" si="17"/>
        <v>0</v>
      </c>
      <c r="N53" s="240">
        <f t="shared" si="17"/>
        <v>0</v>
      </c>
      <c r="O53" s="240">
        <f t="shared" si="17"/>
        <v>0</v>
      </c>
      <c r="P53" s="240">
        <f t="shared" si="17"/>
        <v>0</v>
      </c>
      <c r="Q53" s="240">
        <f t="shared" si="17"/>
        <v>0</v>
      </c>
      <c r="R53" s="240">
        <f t="shared" si="17"/>
        <v>0</v>
      </c>
      <c r="S53" s="240">
        <f t="shared" si="17"/>
        <v>0</v>
      </c>
      <c r="T53" s="240">
        <f t="shared" si="17"/>
        <v>0</v>
      </c>
      <c r="U53" s="240">
        <f t="shared" si="17"/>
        <v>0</v>
      </c>
      <c r="V53" s="240">
        <f t="shared" si="17"/>
        <v>0</v>
      </c>
      <c r="W53" s="240">
        <f t="shared" si="17"/>
        <v>0</v>
      </c>
      <c r="X53" s="240">
        <f t="shared" si="17"/>
        <v>0</v>
      </c>
      <c r="Y53" s="240">
        <f t="shared" si="17"/>
        <v>5000</v>
      </c>
      <c r="Z53" s="240">
        <f t="shared" si="17"/>
        <v>0</v>
      </c>
      <c r="AA53" s="240">
        <f t="shared" si="17"/>
        <v>0</v>
      </c>
      <c r="AB53" s="240">
        <f t="shared" si="17"/>
        <v>0</v>
      </c>
      <c r="AC53" s="240">
        <f t="shared" si="17"/>
        <v>0</v>
      </c>
      <c r="AD53" s="240">
        <f t="shared" si="17"/>
        <v>0</v>
      </c>
      <c r="AE53" s="240">
        <f t="shared" si="17"/>
        <v>0</v>
      </c>
      <c r="AF53" s="240">
        <f t="shared" si="17"/>
        <v>0</v>
      </c>
      <c r="AG53" s="240">
        <f t="shared" si="17"/>
        <v>0</v>
      </c>
      <c r="AH53" s="240">
        <f t="shared" si="17"/>
        <v>0</v>
      </c>
      <c r="AI53" s="240">
        <f t="shared" si="17"/>
        <v>0</v>
      </c>
      <c r="AJ53" s="240">
        <f t="shared" si="17"/>
        <v>0</v>
      </c>
      <c r="AK53" s="240">
        <f t="shared" ref="AK53:BE53" si="18" xml:space="preserve"> AK$34</f>
        <v>0</v>
      </c>
      <c r="AL53" s="240">
        <f t="shared" si="18"/>
        <v>0</v>
      </c>
      <c r="AM53" s="240">
        <f t="shared" si="18"/>
        <v>0</v>
      </c>
      <c r="AN53" s="240">
        <f t="shared" si="18"/>
        <v>0</v>
      </c>
      <c r="AO53" s="240">
        <f t="shared" si="18"/>
        <v>0</v>
      </c>
      <c r="AP53" s="240">
        <f t="shared" si="18"/>
        <v>0</v>
      </c>
      <c r="AQ53" s="240">
        <f t="shared" si="18"/>
        <v>0</v>
      </c>
      <c r="AR53" s="240">
        <f t="shared" si="18"/>
        <v>0</v>
      </c>
      <c r="AS53" s="240">
        <f t="shared" si="18"/>
        <v>0</v>
      </c>
      <c r="AT53" s="240">
        <f t="shared" si="18"/>
        <v>0</v>
      </c>
      <c r="AU53" s="240">
        <f t="shared" si="18"/>
        <v>0</v>
      </c>
      <c r="AV53" s="240">
        <f t="shared" si="18"/>
        <v>0</v>
      </c>
      <c r="AW53" s="240">
        <f t="shared" si="18"/>
        <v>0</v>
      </c>
      <c r="AX53" s="240">
        <f t="shared" si="18"/>
        <v>0</v>
      </c>
      <c r="AY53" s="240">
        <f t="shared" si="18"/>
        <v>0</v>
      </c>
      <c r="AZ53" s="240">
        <f t="shared" si="18"/>
        <v>0</v>
      </c>
      <c r="BA53" s="240">
        <f t="shared" si="18"/>
        <v>0</v>
      </c>
      <c r="BB53" s="240">
        <f t="shared" si="18"/>
        <v>0</v>
      </c>
      <c r="BC53" s="240">
        <f t="shared" si="18"/>
        <v>0</v>
      </c>
      <c r="BD53" s="240">
        <f t="shared" si="18"/>
        <v>0</v>
      </c>
      <c r="BE53" s="240">
        <f t="shared" si="18"/>
        <v>0</v>
      </c>
    </row>
    <row r="54" spans="1:57" s="196" customFormat="1" x14ac:dyDescent="0.25">
      <c r="A54" s="242"/>
      <c r="B54" s="242"/>
      <c r="C54" s="243"/>
      <c r="D54" s="244"/>
      <c r="E54" s="240" t="str">
        <f t="shared" ref="E54:AJ54" si="19" xml:space="preserve"> E$39</f>
        <v>Success fee</v>
      </c>
      <c r="F54" s="240">
        <f t="shared" si="19"/>
        <v>0</v>
      </c>
      <c r="G54" s="240" t="str">
        <f t="shared" si="19"/>
        <v>$ 000s</v>
      </c>
      <c r="H54" s="240">
        <f t="shared" si="19"/>
        <v>2000</v>
      </c>
      <c r="I54" s="240">
        <f t="shared" si="19"/>
        <v>0</v>
      </c>
      <c r="J54" s="240">
        <f t="shared" si="19"/>
        <v>0</v>
      </c>
      <c r="K54" s="240">
        <f t="shared" si="19"/>
        <v>0</v>
      </c>
      <c r="L54" s="240">
        <f t="shared" si="19"/>
        <v>0</v>
      </c>
      <c r="M54" s="240">
        <f t="shared" si="19"/>
        <v>0</v>
      </c>
      <c r="N54" s="240">
        <f t="shared" si="19"/>
        <v>0</v>
      </c>
      <c r="O54" s="240">
        <f t="shared" si="19"/>
        <v>0</v>
      </c>
      <c r="P54" s="240">
        <f t="shared" si="19"/>
        <v>0</v>
      </c>
      <c r="Q54" s="240">
        <f t="shared" si="19"/>
        <v>0</v>
      </c>
      <c r="R54" s="240">
        <f t="shared" si="19"/>
        <v>0</v>
      </c>
      <c r="S54" s="240">
        <f t="shared" si="19"/>
        <v>0</v>
      </c>
      <c r="T54" s="240">
        <f t="shared" si="19"/>
        <v>0</v>
      </c>
      <c r="U54" s="240">
        <f t="shared" si="19"/>
        <v>0</v>
      </c>
      <c r="V54" s="240">
        <f t="shared" si="19"/>
        <v>0</v>
      </c>
      <c r="W54" s="240">
        <f t="shared" si="19"/>
        <v>0</v>
      </c>
      <c r="X54" s="240">
        <f t="shared" si="19"/>
        <v>0</v>
      </c>
      <c r="Y54" s="240">
        <f t="shared" si="19"/>
        <v>2000</v>
      </c>
      <c r="Z54" s="240">
        <f t="shared" si="19"/>
        <v>0</v>
      </c>
      <c r="AA54" s="240">
        <f t="shared" si="19"/>
        <v>0</v>
      </c>
      <c r="AB54" s="240">
        <f t="shared" si="19"/>
        <v>0</v>
      </c>
      <c r="AC54" s="240">
        <f t="shared" si="19"/>
        <v>0</v>
      </c>
      <c r="AD54" s="240">
        <f t="shared" si="19"/>
        <v>0</v>
      </c>
      <c r="AE54" s="240">
        <f t="shared" si="19"/>
        <v>0</v>
      </c>
      <c r="AF54" s="240">
        <f t="shared" si="19"/>
        <v>0</v>
      </c>
      <c r="AG54" s="240">
        <f t="shared" si="19"/>
        <v>0</v>
      </c>
      <c r="AH54" s="240">
        <f t="shared" si="19"/>
        <v>0</v>
      </c>
      <c r="AI54" s="240">
        <f t="shared" si="19"/>
        <v>0</v>
      </c>
      <c r="AJ54" s="240">
        <f t="shared" si="19"/>
        <v>0</v>
      </c>
      <c r="AK54" s="240">
        <f t="shared" ref="AK54:BE54" si="20" xml:space="preserve"> AK$39</f>
        <v>0</v>
      </c>
      <c r="AL54" s="240">
        <f t="shared" si="20"/>
        <v>0</v>
      </c>
      <c r="AM54" s="240">
        <f t="shared" si="20"/>
        <v>0</v>
      </c>
      <c r="AN54" s="240">
        <f t="shared" si="20"/>
        <v>0</v>
      </c>
      <c r="AO54" s="240">
        <f t="shared" si="20"/>
        <v>0</v>
      </c>
      <c r="AP54" s="240">
        <f t="shared" si="20"/>
        <v>0</v>
      </c>
      <c r="AQ54" s="240">
        <f t="shared" si="20"/>
        <v>0</v>
      </c>
      <c r="AR54" s="240">
        <f t="shared" si="20"/>
        <v>0</v>
      </c>
      <c r="AS54" s="240">
        <f t="shared" si="20"/>
        <v>0</v>
      </c>
      <c r="AT54" s="240">
        <f t="shared" si="20"/>
        <v>0</v>
      </c>
      <c r="AU54" s="240">
        <f t="shared" si="20"/>
        <v>0</v>
      </c>
      <c r="AV54" s="240">
        <f t="shared" si="20"/>
        <v>0</v>
      </c>
      <c r="AW54" s="240">
        <f t="shared" si="20"/>
        <v>0</v>
      </c>
      <c r="AX54" s="240">
        <f t="shared" si="20"/>
        <v>0</v>
      </c>
      <c r="AY54" s="240">
        <f t="shared" si="20"/>
        <v>0</v>
      </c>
      <c r="AZ54" s="240">
        <f t="shared" si="20"/>
        <v>0</v>
      </c>
      <c r="BA54" s="240">
        <f t="shared" si="20"/>
        <v>0</v>
      </c>
      <c r="BB54" s="240">
        <f t="shared" si="20"/>
        <v>0</v>
      </c>
      <c r="BC54" s="240">
        <f t="shared" si="20"/>
        <v>0</v>
      </c>
      <c r="BD54" s="240">
        <f t="shared" si="20"/>
        <v>0</v>
      </c>
      <c r="BE54" s="240">
        <f t="shared" si="20"/>
        <v>0</v>
      </c>
    </row>
    <row r="55" spans="1:57" s="749" customFormat="1" x14ac:dyDescent="0.25">
      <c r="A55" s="743"/>
      <c r="B55" s="743"/>
      <c r="C55" s="744"/>
      <c r="D55" s="745"/>
      <c r="E55" s="748" t="str">
        <f t="shared" ref="E55:AJ55" si="21" xml:space="preserve"> E$44</f>
        <v>O&amp;M mobilisation</v>
      </c>
      <c r="F55" s="748">
        <f t="shared" si="21"/>
        <v>0</v>
      </c>
      <c r="G55" s="748" t="str">
        <f t="shared" si="21"/>
        <v>$ 000s</v>
      </c>
      <c r="H55" s="748">
        <f t="shared" si="21"/>
        <v>0</v>
      </c>
      <c r="I55" s="748">
        <f t="shared" si="21"/>
        <v>0</v>
      </c>
      <c r="J55" s="748">
        <f t="shared" si="21"/>
        <v>0</v>
      </c>
      <c r="K55" s="748">
        <f t="shared" si="21"/>
        <v>0</v>
      </c>
      <c r="L55" s="748">
        <f t="shared" si="21"/>
        <v>0</v>
      </c>
      <c r="M55" s="748">
        <f t="shared" si="21"/>
        <v>0</v>
      </c>
      <c r="N55" s="748">
        <f t="shared" si="21"/>
        <v>0</v>
      </c>
      <c r="O55" s="748">
        <f t="shared" si="21"/>
        <v>0</v>
      </c>
      <c r="P55" s="748">
        <f t="shared" si="21"/>
        <v>0</v>
      </c>
      <c r="Q55" s="748">
        <f t="shared" si="21"/>
        <v>0</v>
      </c>
      <c r="R55" s="748">
        <f t="shared" si="21"/>
        <v>0</v>
      </c>
      <c r="S55" s="748">
        <f t="shared" si="21"/>
        <v>0</v>
      </c>
      <c r="T55" s="748">
        <f t="shared" si="21"/>
        <v>0</v>
      </c>
      <c r="U55" s="748">
        <f t="shared" si="21"/>
        <v>0</v>
      </c>
      <c r="V55" s="748">
        <f t="shared" si="21"/>
        <v>0</v>
      </c>
      <c r="W55" s="748">
        <f t="shared" si="21"/>
        <v>0</v>
      </c>
      <c r="X55" s="748">
        <f t="shared" si="21"/>
        <v>0</v>
      </c>
      <c r="Y55" s="748">
        <f t="shared" si="21"/>
        <v>0</v>
      </c>
      <c r="Z55" s="748">
        <f t="shared" si="21"/>
        <v>0</v>
      </c>
      <c r="AA55" s="748">
        <f t="shared" si="21"/>
        <v>0</v>
      </c>
      <c r="AB55" s="748">
        <f t="shared" si="21"/>
        <v>0</v>
      </c>
      <c r="AC55" s="748">
        <f t="shared" si="21"/>
        <v>0</v>
      </c>
      <c r="AD55" s="748">
        <f t="shared" si="21"/>
        <v>0</v>
      </c>
      <c r="AE55" s="748">
        <f t="shared" si="21"/>
        <v>0</v>
      </c>
      <c r="AF55" s="748">
        <f t="shared" si="21"/>
        <v>0</v>
      </c>
      <c r="AG55" s="748">
        <f t="shared" si="21"/>
        <v>0</v>
      </c>
      <c r="AH55" s="748">
        <f t="shared" si="21"/>
        <v>0</v>
      </c>
      <c r="AI55" s="748">
        <f t="shared" si="21"/>
        <v>0</v>
      </c>
      <c r="AJ55" s="748">
        <f t="shared" si="21"/>
        <v>0</v>
      </c>
      <c r="AK55" s="748">
        <f t="shared" ref="AK55:BE55" si="22" xml:space="preserve"> AK$44</f>
        <v>0</v>
      </c>
      <c r="AL55" s="748">
        <f t="shared" si="22"/>
        <v>0</v>
      </c>
      <c r="AM55" s="748">
        <f t="shared" si="22"/>
        <v>0</v>
      </c>
      <c r="AN55" s="748">
        <f t="shared" si="22"/>
        <v>0</v>
      </c>
      <c r="AO55" s="748">
        <f t="shared" si="22"/>
        <v>0</v>
      </c>
      <c r="AP55" s="748">
        <f t="shared" si="22"/>
        <v>0</v>
      </c>
      <c r="AQ55" s="748">
        <f t="shared" si="22"/>
        <v>0</v>
      </c>
      <c r="AR55" s="748">
        <f t="shared" si="22"/>
        <v>0</v>
      </c>
      <c r="AS55" s="748">
        <f t="shared" si="22"/>
        <v>0</v>
      </c>
      <c r="AT55" s="748">
        <f t="shared" si="22"/>
        <v>0</v>
      </c>
      <c r="AU55" s="748">
        <f t="shared" si="22"/>
        <v>0</v>
      </c>
      <c r="AV55" s="748">
        <f t="shared" si="22"/>
        <v>0</v>
      </c>
      <c r="AW55" s="748">
        <f t="shared" si="22"/>
        <v>0</v>
      </c>
      <c r="AX55" s="748">
        <f t="shared" si="22"/>
        <v>0</v>
      </c>
      <c r="AY55" s="748">
        <f t="shared" si="22"/>
        <v>0</v>
      </c>
      <c r="AZ55" s="748">
        <f t="shared" si="22"/>
        <v>0</v>
      </c>
      <c r="BA55" s="748">
        <f t="shared" si="22"/>
        <v>0</v>
      </c>
      <c r="BB55" s="748">
        <f t="shared" si="22"/>
        <v>0</v>
      </c>
      <c r="BC55" s="748">
        <f t="shared" si="22"/>
        <v>0</v>
      </c>
      <c r="BD55" s="748">
        <f t="shared" si="22"/>
        <v>0</v>
      </c>
      <c r="BE55" s="748">
        <f t="shared" si="22"/>
        <v>0</v>
      </c>
    </row>
    <row r="56" spans="1:57" x14ac:dyDescent="0.25">
      <c r="E56" s="514" t="s">
        <v>362</v>
      </c>
      <c r="F56" s="514"/>
      <c r="G56" s="514" t="str">
        <f xml:space="preserve"> SMU</f>
        <v>$ 000s</v>
      </c>
      <c r="H56" s="514">
        <f xml:space="preserve"> SUM(J56:BE56)</f>
        <v>317550</v>
      </c>
      <c r="I56" s="239"/>
      <c r="J56" s="514">
        <f t="shared" ref="J56:BE56" si="23">SUM(J49:J55)</f>
        <v>0</v>
      </c>
      <c r="K56" s="514">
        <f t="shared" si="23"/>
        <v>0</v>
      </c>
      <c r="L56" s="514">
        <f t="shared" si="23"/>
        <v>0</v>
      </c>
      <c r="M56" s="514">
        <f t="shared" si="23"/>
        <v>0</v>
      </c>
      <c r="N56" s="514">
        <f t="shared" si="23"/>
        <v>0</v>
      </c>
      <c r="O56" s="514">
        <f t="shared" si="23"/>
        <v>0</v>
      </c>
      <c r="P56" s="514">
        <f t="shared" si="23"/>
        <v>0</v>
      </c>
      <c r="Q56" s="514">
        <f t="shared" si="23"/>
        <v>0</v>
      </c>
      <c r="R56" s="514">
        <f t="shared" si="23"/>
        <v>0</v>
      </c>
      <c r="S56" s="514">
        <f t="shared" si="23"/>
        <v>0</v>
      </c>
      <c r="T56" s="514">
        <f t="shared" si="23"/>
        <v>0</v>
      </c>
      <c r="U56" s="514">
        <f t="shared" si="23"/>
        <v>0</v>
      </c>
      <c r="V56" s="514">
        <f t="shared" si="23"/>
        <v>0</v>
      </c>
      <c r="W56" s="514">
        <f t="shared" si="23"/>
        <v>0</v>
      </c>
      <c r="X56" s="514">
        <f t="shared" si="23"/>
        <v>0</v>
      </c>
      <c r="Y56" s="514">
        <f t="shared" si="23"/>
        <v>8300</v>
      </c>
      <c r="Z56" s="514">
        <f t="shared" si="23"/>
        <v>11894.23076923077</v>
      </c>
      <c r="AA56" s="514">
        <f t="shared" si="23"/>
        <v>11894.23076923077</v>
      </c>
      <c r="AB56" s="514">
        <f t="shared" si="23"/>
        <v>11894.23076923077</v>
      </c>
      <c r="AC56" s="514">
        <f t="shared" si="23"/>
        <v>11894.23076923077</v>
      </c>
      <c r="AD56" s="514">
        <f t="shared" si="23"/>
        <v>11894.23076923077</v>
      </c>
      <c r="AE56" s="514">
        <f t="shared" si="23"/>
        <v>11894.23076923077</v>
      </c>
      <c r="AF56" s="514">
        <f t="shared" si="23"/>
        <v>11894.23076923077</v>
      </c>
      <c r="AG56" s="514">
        <f t="shared" si="23"/>
        <v>11894.23076923077</v>
      </c>
      <c r="AH56" s="514">
        <f t="shared" si="23"/>
        <v>11894.23076923077</v>
      </c>
      <c r="AI56" s="514">
        <f t="shared" si="23"/>
        <v>11894.23076923077</v>
      </c>
      <c r="AJ56" s="514">
        <f t="shared" si="23"/>
        <v>11894.23076923077</v>
      </c>
      <c r="AK56" s="514">
        <f t="shared" si="23"/>
        <v>11894.23076923077</v>
      </c>
      <c r="AL56" s="514">
        <f t="shared" si="23"/>
        <v>11894.23076923077</v>
      </c>
      <c r="AM56" s="514">
        <f t="shared" si="23"/>
        <v>11894.23076923077</v>
      </c>
      <c r="AN56" s="514">
        <f t="shared" si="23"/>
        <v>11894.23076923077</v>
      </c>
      <c r="AO56" s="514">
        <f t="shared" si="23"/>
        <v>11894.23076923077</v>
      </c>
      <c r="AP56" s="514">
        <f t="shared" si="23"/>
        <v>11894.23076923077</v>
      </c>
      <c r="AQ56" s="514">
        <f t="shared" si="23"/>
        <v>11894.23076923077</v>
      </c>
      <c r="AR56" s="514">
        <f t="shared" si="23"/>
        <v>11894.23076923077</v>
      </c>
      <c r="AS56" s="514">
        <f t="shared" si="23"/>
        <v>11894.23076923077</v>
      </c>
      <c r="AT56" s="514">
        <f t="shared" si="23"/>
        <v>11894.23076923077</v>
      </c>
      <c r="AU56" s="514">
        <f t="shared" si="23"/>
        <v>11894.23076923077</v>
      </c>
      <c r="AV56" s="514">
        <f t="shared" si="23"/>
        <v>11894.23076923077</v>
      </c>
      <c r="AW56" s="514">
        <f t="shared" si="23"/>
        <v>11894.23076923077</v>
      </c>
      <c r="AX56" s="514">
        <f t="shared" si="23"/>
        <v>11894.23076923077</v>
      </c>
      <c r="AY56" s="514">
        <f t="shared" si="23"/>
        <v>11894.23076923077</v>
      </c>
      <c r="AZ56" s="514">
        <f t="shared" si="23"/>
        <v>0</v>
      </c>
      <c r="BA56" s="514">
        <f t="shared" si="23"/>
        <v>0</v>
      </c>
      <c r="BB56" s="514">
        <f t="shared" si="23"/>
        <v>0</v>
      </c>
      <c r="BC56" s="514">
        <f t="shared" si="23"/>
        <v>0</v>
      </c>
      <c r="BD56" s="514">
        <f t="shared" si="23"/>
        <v>0</v>
      </c>
      <c r="BE56" s="514">
        <f t="shared" si="23"/>
        <v>0</v>
      </c>
    </row>
    <row r="57" spans="1:57" s="193" customFormat="1" x14ac:dyDescent="0.25">
      <c r="A57" s="142"/>
      <c r="B57" s="142"/>
      <c r="C57" s="143"/>
      <c r="D57" s="144"/>
      <c r="E57" s="192" t="str">
        <f xml:space="preserve"> "Sum of " &amp; LOWER(E56)</f>
        <v>Sum of construction costs - m</v>
      </c>
      <c r="F57" s="192">
        <f xml:space="preserve"> SUM(J56:BE56)</f>
        <v>317550</v>
      </c>
      <c r="G57" s="192" t="str">
        <f xml:space="preserve"> SMU</f>
        <v>$ 000s</v>
      </c>
      <c r="H57" s="564"/>
      <c r="I57" s="145"/>
      <c r="J57" s="192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</row>
    <row r="60" spans="1:57" x14ac:dyDescent="0.25">
      <c r="A60" s="15" t="s">
        <v>417</v>
      </c>
    </row>
    <row r="62" spans="1:57" x14ac:dyDescent="0.25">
      <c r="B62" s="15" t="s">
        <v>412</v>
      </c>
    </row>
    <row r="63" spans="1:57" x14ac:dyDescent="0.25">
      <c r="E63" s="191" t="str">
        <f xml:space="preserve"> Ops!E$101</f>
        <v>Pre-funding of working capital amount</v>
      </c>
      <c r="F63" s="191">
        <f xml:space="preserve"> Ops!F$101</f>
        <v>4045.2001882529712</v>
      </c>
      <c r="G63" s="191" t="str">
        <f xml:space="preserve"> Ops!G$101</f>
        <v>$ 000s</v>
      </c>
    </row>
    <row r="64" spans="1:57" x14ac:dyDescent="0.25">
      <c r="E64" s="194" t="str">
        <f xml:space="preserve"> ConTime!E$77</f>
        <v>Last construction period flag - m</v>
      </c>
      <c r="F64" s="194">
        <f xml:space="preserve"> ConTime!F$77</f>
        <v>0</v>
      </c>
      <c r="G64" s="194" t="str">
        <f xml:space="preserve"> ConTime!G$77</f>
        <v>flag</v>
      </c>
      <c r="H64" s="194">
        <f xml:space="preserve"> ConTime!H$77</f>
        <v>1</v>
      </c>
      <c r="I64" s="194">
        <f xml:space="preserve"> ConTime!I$77</f>
        <v>0</v>
      </c>
      <c r="J64" s="194">
        <f xml:space="preserve"> ConTime!J$77</f>
        <v>0</v>
      </c>
      <c r="K64" s="194">
        <f xml:space="preserve"> ConTime!K$77</f>
        <v>0</v>
      </c>
      <c r="L64" s="194">
        <f xml:space="preserve"> ConTime!L$77</f>
        <v>0</v>
      </c>
      <c r="M64" s="194">
        <f xml:space="preserve"> ConTime!M$77</f>
        <v>0</v>
      </c>
      <c r="N64" s="194">
        <f xml:space="preserve"> ConTime!N$77</f>
        <v>0</v>
      </c>
      <c r="O64" s="194">
        <f xml:space="preserve"> ConTime!O$77</f>
        <v>0</v>
      </c>
      <c r="P64" s="194">
        <f xml:space="preserve"> ConTime!P$77</f>
        <v>0</v>
      </c>
      <c r="Q64" s="194">
        <f xml:space="preserve"> ConTime!Q$77</f>
        <v>0</v>
      </c>
      <c r="R64" s="194">
        <f xml:space="preserve"> ConTime!R$77</f>
        <v>0</v>
      </c>
      <c r="S64" s="194">
        <f xml:space="preserve"> ConTime!S$77</f>
        <v>0</v>
      </c>
      <c r="T64" s="194">
        <f xml:space="preserve"> ConTime!T$77</f>
        <v>0</v>
      </c>
      <c r="U64" s="194">
        <f xml:space="preserve"> ConTime!U$77</f>
        <v>0</v>
      </c>
      <c r="V64" s="194">
        <f xml:space="preserve"> ConTime!V$77</f>
        <v>0</v>
      </c>
      <c r="W64" s="194">
        <f xml:space="preserve"> ConTime!W$77</f>
        <v>0</v>
      </c>
      <c r="X64" s="194">
        <f xml:space="preserve"> ConTime!X$77</f>
        <v>0</v>
      </c>
      <c r="Y64" s="194">
        <f xml:space="preserve"> ConTime!Y$77</f>
        <v>0</v>
      </c>
      <c r="Z64" s="194">
        <f xml:space="preserve"> ConTime!Z$77</f>
        <v>0</v>
      </c>
      <c r="AA64" s="194">
        <f xml:space="preserve"> ConTime!AA$77</f>
        <v>0</v>
      </c>
      <c r="AB64" s="194">
        <f xml:space="preserve"> ConTime!AB$77</f>
        <v>0</v>
      </c>
      <c r="AC64" s="194">
        <f xml:space="preserve"> ConTime!AC$77</f>
        <v>0</v>
      </c>
      <c r="AD64" s="194">
        <f xml:space="preserve"> ConTime!AD$77</f>
        <v>0</v>
      </c>
      <c r="AE64" s="194">
        <f xml:space="preserve"> ConTime!AE$77</f>
        <v>0</v>
      </c>
      <c r="AF64" s="194">
        <f xml:space="preserve"> ConTime!AF$77</f>
        <v>0</v>
      </c>
      <c r="AG64" s="194">
        <f xml:space="preserve"> ConTime!AG$77</f>
        <v>0</v>
      </c>
      <c r="AH64" s="194">
        <f xml:space="preserve"> ConTime!AH$77</f>
        <v>0</v>
      </c>
      <c r="AI64" s="194">
        <f xml:space="preserve"> ConTime!AI$77</f>
        <v>0</v>
      </c>
      <c r="AJ64" s="194">
        <f xml:space="preserve"> ConTime!AJ$77</f>
        <v>0</v>
      </c>
      <c r="AK64" s="194">
        <f xml:space="preserve"> ConTime!AK$77</f>
        <v>0</v>
      </c>
      <c r="AL64" s="194">
        <f xml:space="preserve"> ConTime!AL$77</f>
        <v>0</v>
      </c>
      <c r="AM64" s="194">
        <f xml:space="preserve"> ConTime!AM$77</f>
        <v>0</v>
      </c>
      <c r="AN64" s="194">
        <f xml:space="preserve"> ConTime!AN$77</f>
        <v>0</v>
      </c>
      <c r="AO64" s="194">
        <f xml:space="preserve"> ConTime!AO$77</f>
        <v>0</v>
      </c>
      <c r="AP64" s="194">
        <f xml:space="preserve"> ConTime!AP$77</f>
        <v>0</v>
      </c>
      <c r="AQ64" s="194">
        <f xml:space="preserve"> ConTime!AQ$77</f>
        <v>0</v>
      </c>
      <c r="AR64" s="194">
        <f xml:space="preserve"> ConTime!AR$77</f>
        <v>0</v>
      </c>
      <c r="AS64" s="194">
        <f xml:space="preserve"> ConTime!AS$77</f>
        <v>0</v>
      </c>
      <c r="AT64" s="194">
        <f xml:space="preserve"> ConTime!AT$77</f>
        <v>0</v>
      </c>
      <c r="AU64" s="194">
        <f xml:space="preserve"> ConTime!AU$77</f>
        <v>0</v>
      </c>
      <c r="AV64" s="194">
        <f xml:space="preserve"> ConTime!AV$77</f>
        <v>0</v>
      </c>
      <c r="AW64" s="194">
        <f xml:space="preserve"> ConTime!AW$77</f>
        <v>0</v>
      </c>
      <c r="AX64" s="194">
        <f xml:space="preserve"> ConTime!AX$77</f>
        <v>0</v>
      </c>
      <c r="AY64" s="194">
        <f xml:space="preserve"> ConTime!AY$77</f>
        <v>1</v>
      </c>
      <c r="AZ64" s="194">
        <f xml:space="preserve"> ConTime!AZ$77</f>
        <v>0</v>
      </c>
      <c r="BA64" s="194">
        <f xml:space="preserve"> ConTime!BA$77</f>
        <v>0</v>
      </c>
      <c r="BB64" s="194">
        <f xml:space="preserve"> ConTime!BB$77</f>
        <v>0</v>
      </c>
      <c r="BC64" s="194">
        <f xml:space="preserve"> ConTime!BC$77</f>
        <v>0</v>
      </c>
      <c r="BD64" s="194">
        <f xml:space="preserve"> ConTime!BD$77</f>
        <v>0</v>
      </c>
      <c r="BE64" s="194">
        <f xml:space="preserve"> ConTime!BE$77</f>
        <v>0</v>
      </c>
    </row>
    <row r="65" spans="1:57" s="193" customFormat="1" x14ac:dyDescent="0.25">
      <c r="A65" s="142"/>
      <c r="B65" s="142"/>
      <c r="C65" s="143"/>
      <c r="D65" s="144"/>
      <c r="E65" s="192" t="s">
        <v>420</v>
      </c>
      <c r="F65" s="192"/>
      <c r="G65" s="192" t="str">
        <f xml:space="preserve"> SMU</f>
        <v>$ 000s</v>
      </c>
      <c r="H65" s="192">
        <f xml:space="preserve"> SUM(J65:BE65)</f>
        <v>4045.2001882529712</v>
      </c>
      <c r="I65" s="145"/>
      <c r="J65" s="192">
        <f t="shared" ref="J65:BE65" si="24" xml:space="preserve"> $F63 * J64</f>
        <v>0</v>
      </c>
      <c r="K65" s="192">
        <f t="shared" si="24"/>
        <v>0</v>
      </c>
      <c r="L65" s="192">
        <f t="shared" si="24"/>
        <v>0</v>
      </c>
      <c r="M65" s="192">
        <f t="shared" si="24"/>
        <v>0</v>
      </c>
      <c r="N65" s="192">
        <f t="shared" si="24"/>
        <v>0</v>
      </c>
      <c r="O65" s="192">
        <f t="shared" si="24"/>
        <v>0</v>
      </c>
      <c r="P65" s="192">
        <f t="shared" si="24"/>
        <v>0</v>
      </c>
      <c r="Q65" s="192">
        <f t="shared" si="24"/>
        <v>0</v>
      </c>
      <c r="R65" s="192">
        <f t="shared" si="24"/>
        <v>0</v>
      </c>
      <c r="S65" s="192">
        <f t="shared" si="24"/>
        <v>0</v>
      </c>
      <c r="T65" s="192">
        <f t="shared" si="24"/>
        <v>0</v>
      </c>
      <c r="U65" s="192">
        <f t="shared" si="24"/>
        <v>0</v>
      </c>
      <c r="V65" s="192">
        <f t="shared" si="24"/>
        <v>0</v>
      </c>
      <c r="W65" s="192">
        <f t="shared" si="24"/>
        <v>0</v>
      </c>
      <c r="X65" s="192">
        <f t="shared" si="24"/>
        <v>0</v>
      </c>
      <c r="Y65" s="192">
        <f t="shared" si="24"/>
        <v>0</v>
      </c>
      <c r="Z65" s="192">
        <f t="shared" si="24"/>
        <v>0</v>
      </c>
      <c r="AA65" s="192">
        <f t="shared" si="24"/>
        <v>0</v>
      </c>
      <c r="AB65" s="192">
        <f t="shared" si="24"/>
        <v>0</v>
      </c>
      <c r="AC65" s="192">
        <f t="shared" si="24"/>
        <v>0</v>
      </c>
      <c r="AD65" s="192">
        <f t="shared" si="24"/>
        <v>0</v>
      </c>
      <c r="AE65" s="192">
        <f t="shared" si="24"/>
        <v>0</v>
      </c>
      <c r="AF65" s="192">
        <f t="shared" si="24"/>
        <v>0</v>
      </c>
      <c r="AG65" s="192">
        <f t="shared" si="24"/>
        <v>0</v>
      </c>
      <c r="AH65" s="192">
        <f t="shared" si="24"/>
        <v>0</v>
      </c>
      <c r="AI65" s="192">
        <f t="shared" si="24"/>
        <v>0</v>
      </c>
      <c r="AJ65" s="192">
        <f t="shared" si="24"/>
        <v>0</v>
      </c>
      <c r="AK65" s="192">
        <f t="shared" si="24"/>
        <v>0</v>
      </c>
      <c r="AL65" s="192">
        <f t="shared" si="24"/>
        <v>0</v>
      </c>
      <c r="AM65" s="192">
        <f t="shared" si="24"/>
        <v>0</v>
      </c>
      <c r="AN65" s="192">
        <f t="shared" si="24"/>
        <v>0</v>
      </c>
      <c r="AO65" s="192">
        <f t="shared" si="24"/>
        <v>0</v>
      </c>
      <c r="AP65" s="192">
        <f t="shared" si="24"/>
        <v>0</v>
      </c>
      <c r="AQ65" s="192">
        <f t="shared" si="24"/>
        <v>0</v>
      </c>
      <c r="AR65" s="192">
        <f t="shared" si="24"/>
        <v>0</v>
      </c>
      <c r="AS65" s="192">
        <f t="shared" si="24"/>
        <v>0</v>
      </c>
      <c r="AT65" s="192">
        <f t="shared" si="24"/>
        <v>0</v>
      </c>
      <c r="AU65" s="192">
        <f t="shared" si="24"/>
        <v>0</v>
      </c>
      <c r="AV65" s="192">
        <f t="shared" si="24"/>
        <v>0</v>
      </c>
      <c r="AW65" s="192">
        <f t="shared" si="24"/>
        <v>0</v>
      </c>
      <c r="AX65" s="192">
        <f t="shared" si="24"/>
        <v>0</v>
      </c>
      <c r="AY65" s="192">
        <f t="shared" si="24"/>
        <v>4045.2001882529712</v>
      </c>
      <c r="AZ65" s="192">
        <f t="shared" si="24"/>
        <v>0</v>
      </c>
      <c r="BA65" s="192">
        <f t="shared" si="24"/>
        <v>0</v>
      </c>
      <c r="BB65" s="192">
        <f t="shared" si="24"/>
        <v>0</v>
      </c>
      <c r="BC65" s="192">
        <f t="shared" si="24"/>
        <v>0</v>
      </c>
      <c r="BD65" s="192">
        <f t="shared" si="24"/>
        <v>0</v>
      </c>
      <c r="BE65" s="192">
        <f t="shared" si="24"/>
        <v>0</v>
      </c>
    </row>
    <row r="67" spans="1:57" x14ac:dyDescent="0.25">
      <c r="B67" s="15" t="s">
        <v>485</v>
      </c>
    </row>
    <row r="68" spans="1:57" x14ac:dyDescent="0.25">
      <c r="E68" s="191" t="str">
        <f xml:space="preserve"> DSRA!E$33</f>
        <v>Target DSRA balance at end construction</v>
      </c>
      <c r="F68" s="191">
        <f xml:space="preserve"> DSRA!F$33</f>
        <v>11772.218053613331</v>
      </c>
      <c r="G68" s="191" t="str">
        <f xml:space="preserve"> DSRA!G$33</f>
        <v>$ 000s</v>
      </c>
    </row>
    <row r="69" spans="1:57" x14ac:dyDescent="0.25">
      <c r="E69" s="194" t="str">
        <f xml:space="preserve"> ConTime!E$77</f>
        <v>Last construction period flag - m</v>
      </c>
      <c r="F69" s="194">
        <f xml:space="preserve"> ConTime!F$77</f>
        <v>0</v>
      </c>
      <c r="G69" s="194" t="str">
        <f xml:space="preserve"> ConTime!G$77</f>
        <v>flag</v>
      </c>
      <c r="H69" s="194">
        <f xml:space="preserve"> ConTime!H$77</f>
        <v>1</v>
      </c>
      <c r="I69" s="194">
        <f xml:space="preserve"> ConTime!I$77</f>
        <v>0</v>
      </c>
      <c r="J69" s="194">
        <f xml:space="preserve"> ConTime!J$77</f>
        <v>0</v>
      </c>
      <c r="K69" s="194">
        <f xml:space="preserve"> ConTime!K$77</f>
        <v>0</v>
      </c>
      <c r="L69" s="194">
        <f xml:space="preserve"> ConTime!L$77</f>
        <v>0</v>
      </c>
      <c r="M69" s="194">
        <f xml:space="preserve"> ConTime!M$77</f>
        <v>0</v>
      </c>
      <c r="N69" s="194">
        <f xml:space="preserve"> ConTime!N$77</f>
        <v>0</v>
      </c>
      <c r="O69" s="194">
        <f xml:space="preserve"> ConTime!O$77</f>
        <v>0</v>
      </c>
      <c r="P69" s="194">
        <f xml:space="preserve"> ConTime!P$77</f>
        <v>0</v>
      </c>
      <c r="Q69" s="194">
        <f xml:space="preserve"> ConTime!Q$77</f>
        <v>0</v>
      </c>
      <c r="R69" s="194">
        <f xml:space="preserve"> ConTime!R$77</f>
        <v>0</v>
      </c>
      <c r="S69" s="194">
        <f xml:space="preserve"> ConTime!S$77</f>
        <v>0</v>
      </c>
      <c r="T69" s="194">
        <f xml:space="preserve"> ConTime!T$77</f>
        <v>0</v>
      </c>
      <c r="U69" s="194">
        <f xml:space="preserve"> ConTime!U$77</f>
        <v>0</v>
      </c>
      <c r="V69" s="194">
        <f xml:space="preserve"> ConTime!V$77</f>
        <v>0</v>
      </c>
      <c r="W69" s="194">
        <f xml:space="preserve"> ConTime!W$77</f>
        <v>0</v>
      </c>
      <c r="X69" s="194">
        <f xml:space="preserve"> ConTime!X$77</f>
        <v>0</v>
      </c>
      <c r="Y69" s="194">
        <f xml:space="preserve"> ConTime!Y$77</f>
        <v>0</v>
      </c>
      <c r="Z69" s="194">
        <f xml:space="preserve"> ConTime!Z$77</f>
        <v>0</v>
      </c>
      <c r="AA69" s="194">
        <f xml:space="preserve"> ConTime!AA$77</f>
        <v>0</v>
      </c>
      <c r="AB69" s="194">
        <f xml:space="preserve"> ConTime!AB$77</f>
        <v>0</v>
      </c>
      <c r="AC69" s="194">
        <f xml:space="preserve"> ConTime!AC$77</f>
        <v>0</v>
      </c>
      <c r="AD69" s="194">
        <f xml:space="preserve"> ConTime!AD$77</f>
        <v>0</v>
      </c>
      <c r="AE69" s="194">
        <f xml:space="preserve"> ConTime!AE$77</f>
        <v>0</v>
      </c>
      <c r="AF69" s="194">
        <f xml:space="preserve"> ConTime!AF$77</f>
        <v>0</v>
      </c>
      <c r="AG69" s="194">
        <f xml:space="preserve"> ConTime!AG$77</f>
        <v>0</v>
      </c>
      <c r="AH69" s="194">
        <f xml:space="preserve"> ConTime!AH$77</f>
        <v>0</v>
      </c>
      <c r="AI69" s="194">
        <f xml:space="preserve"> ConTime!AI$77</f>
        <v>0</v>
      </c>
      <c r="AJ69" s="194">
        <f xml:space="preserve"> ConTime!AJ$77</f>
        <v>0</v>
      </c>
      <c r="AK69" s="194">
        <f xml:space="preserve"> ConTime!AK$77</f>
        <v>0</v>
      </c>
      <c r="AL69" s="194">
        <f xml:space="preserve"> ConTime!AL$77</f>
        <v>0</v>
      </c>
      <c r="AM69" s="194">
        <f xml:space="preserve"> ConTime!AM$77</f>
        <v>0</v>
      </c>
      <c r="AN69" s="194">
        <f xml:space="preserve"> ConTime!AN$77</f>
        <v>0</v>
      </c>
      <c r="AO69" s="194">
        <f xml:space="preserve"> ConTime!AO$77</f>
        <v>0</v>
      </c>
      <c r="AP69" s="194">
        <f xml:space="preserve"> ConTime!AP$77</f>
        <v>0</v>
      </c>
      <c r="AQ69" s="194">
        <f xml:space="preserve"> ConTime!AQ$77</f>
        <v>0</v>
      </c>
      <c r="AR69" s="194">
        <f xml:space="preserve"> ConTime!AR$77</f>
        <v>0</v>
      </c>
      <c r="AS69" s="194">
        <f xml:space="preserve"> ConTime!AS$77</f>
        <v>0</v>
      </c>
      <c r="AT69" s="194">
        <f xml:space="preserve"> ConTime!AT$77</f>
        <v>0</v>
      </c>
      <c r="AU69" s="194">
        <f xml:space="preserve"> ConTime!AU$77</f>
        <v>0</v>
      </c>
      <c r="AV69" s="194">
        <f xml:space="preserve"> ConTime!AV$77</f>
        <v>0</v>
      </c>
      <c r="AW69" s="194">
        <f xml:space="preserve"> ConTime!AW$77</f>
        <v>0</v>
      </c>
      <c r="AX69" s="194">
        <f xml:space="preserve"> ConTime!AX$77</f>
        <v>0</v>
      </c>
      <c r="AY69" s="194">
        <f xml:space="preserve"> ConTime!AY$77</f>
        <v>1</v>
      </c>
      <c r="AZ69" s="194">
        <f xml:space="preserve"> ConTime!AZ$77</f>
        <v>0</v>
      </c>
      <c r="BA69" s="194">
        <f xml:space="preserve"> ConTime!BA$77</f>
        <v>0</v>
      </c>
      <c r="BB69" s="194">
        <f xml:space="preserve"> ConTime!BB$77</f>
        <v>0</v>
      </c>
      <c r="BC69" s="194">
        <f xml:space="preserve"> ConTime!BC$77</f>
        <v>0</v>
      </c>
      <c r="BD69" s="194">
        <f xml:space="preserve"> ConTime!BD$77</f>
        <v>0</v>
      </c>
      <c r="BE69" s="194">
        <f xml:space="preserve"> ConTime!BE$77</f>
        <v>0</v>
      </c>
    </row>
    <row r="70" spans="1:57" s="193" customFormat="1" x14ac:dyDescent="0.25">
      <c r="A70" s="142"/>
      <c r="B70" s="142"/>
      <c r="C70" s="143"/>
      <c r="D70" s="144"/>
      <c r="E70" s="192" t="s">
        <v>486</v>
      </c>
      <c r="F70" s="192"/>
      <c r="G70" s="192" t="str">
        <f xml:space="preserve"> SMU</f>
        <v>$ 000s</v>
      </c>
      <c r="H70" s="192">
        <f xml:space="preserve"> SUM(J70:BE70)</f>
        <v>11772.218053613331</v>
      </c>
      <c r="I70" s="145"/>
      <c r="J70" s="192">
        <f xml:space="preserve"> $F68 * J69</f>
        <v>0</v>
      </c>
      <c r="K70" s="192">
        <f t="shared" ref="K70:BE70" si="25" xml:space="preserve"> $F68 * K69</f>
        <v>0</v>
      </c>
      <c r="L70" s="192">
        <f t="shared" si="25"/>
        <v>0</v>
      </c>
      <c r="M70" s="192">
        <f xml:space="preserve"> $F68 * M69</f>
        <v>0</v>
      </c>
      <c r="N70" s="192">
        <f t="shared" si="25"/>
        <v>0</v>
      </c>
      <c r="O70" s="192">
        <f t="shared" si="25"/>
        <v>0</v>
      </c>
      <c r="P70" s="192">
        <f t="shared" si="25"/>
        <v>0</v>
      </c>
      <c r="Q70" s="192">
        <f t="shared" si="25"/>
        <v>0</v>
      </c>
      <c r="R70" s="192">
        <f t="shared" si="25"/>
        <v>0</v>
      </c>
      <c r="S70" s="192">
        <f t="shared" si="25"/>
        <v>0</v>
      </c>
      <c r="T70" s="192">
        <f t="shared" si="25"/>
        <v>0</v>
      </c>
      <c r="U70" s="192">
        <f t="shared" si="25"/>
        <v>0</v>
      </c>
      <c r="V70" s="192">
        <f t="shared" si="25"/>
        <v>0</v>
      </c>
      <c r="W70" s="192">
        <f t="shared" si="25"/>
        <v>0</v>
      </c>
      <c r="X70" s="192">
        <f t="shared" si="25"/>
        <v>0</v>
      </c>
      <c r="Y70" s="192">
        <f t="shared" si="25"/>
        <v>0</v>
      </c>
      <c r="Z70" s="192">
        <f t="shared" si="25"/>
        <v>0</v>
      </c>
      <c r="AA70" s="192">
        <f t="shared" si="25"/>
        <v>0</v>
      </c>
      <c r="AB70" s="192">
        <f t="shared" si="25"/>
        <v>0</v>
      </c>
      <c r="AC70" s="192">
        <f t="shared" si="25"/>
        <v>0</v>
      </c>
      <c r="AD70" s="192">
        <f t="shared" si="25"/>
        <v>0</v>
      </c>
      <c r="AE70" s="192">
        <f t="shared" si="25"/>
        <v>0</v>
      </c>
      <c r="AF70" s="192">
        <f t="shared" si="25"/>
        <v>0</v>
      </c>
      <c r="AG70" s="192">
        <f t="shared" si="25"/>
        <v>0</v>
      </c>
      <c r="AH70" s="192">
        <f t="shared" si="25"/>
        <v>0</v>
      </c>
      <c r="AI70" s="192">
        <f t="shared" si="25"/>
        <v>0</v>
      </c>
      <c r="AJ70" s="192">
        <f t="shared" si="25"/>
        <v>0</v>
      </c>
      <c r="AK70" s="192">
        <f t="shared" si="25"/>
        <v>0</v>
      </c>
      <c r="AL70" s="192">
        <f t="shared" si="25"/>
        <v>0</v>
      </c>
      <c r="AM70" s="192">
        <f t="shared" si="25"/>
        <v>0</v>
      </c>
      <c r="AN70" s="192">
        <f t="shared" si="25"/>
        <v>0</v>
      </c>
      <c r="AO70" s="192">
        <f t="shared" si="25"/>
        <v>0</v>
      </c>
      <c r="AP70" s="192">
        <f t="shared" si="25"/>
        <v>0</v>
      </c>
      <c r="AQ70" s="192">
        <f t="shared" si="25"/>
        <v>0</v>
      </c>
      <c r="AR70" s="192">
        <f t="shared" si="25"/>
        <v>0</v>
      </c>
      <c r="AS70" s="192">
        <f t="shared" si="25"/>
        <v>0</v>
      </c>
      <c r="AT70" s="192">
        <f t="shared" si="25"/>
        <v>0</v>
      </c>
      <c r="AU70" s="192">
        <f t="shared" si="25"/>
        <v>0</v>
      </c>
      <c r="AV70" s="192">
        <f t="shared" si="25"/>
        <v>0</v>
      </c>
      <c r="AW70" s="192">
        <f t="shared" si="25"/>
        <v>0</v>
      </c>
      <c r="AX70" s="192">
        <f t="shared" si="25"/>
        <v>0</v>
      </c>
      <c r="AY70" s="192">
        <f t="shared" si="25"/>
        <v>11772.218053613331</v>
      </c>
      <c r="AZ70" s="192">
        <f t="shared" si="25"/>
        <v>0</v>
      </c>
      <c r="BA70" s="192">
        <f t="shared" si="25"/>
        <v>0</v>
      </c>
      <c r="BB70" s="192">
        <f t="shared" si="25"/>
        <v>0</v>
      </c>
      <c r="BC70" s="192">
        <f t="shared" si="25"/>
        <v>0</v>
      </c>
      <c r="BD70" s="192">
        <f t="shared" si="25"/>
        <v>0</v>
      </c>
      <c r="BE70" s="192">
        <f t="shared" si="25"/>
        <v>0</v>
      </c>
    </row>
    <row r="73" spans="1:57" x14ac:dyDescent="0.25">
      <c r="A73" s="15" t="s">
        <v>399</v>
      </c>
    </row>
    <row r="75" spans="1:57" x14ac:dyDescent="0.25">
      <c r="E75" s="563" t="str">
        <f xml:space="preserve"> Time!E$10</f>
        <v>Model column counter</v>
      </c>
      <c r="F75" s="563">
        <f xml:space="preserve"> Time!F$10</f>
        <v>0</v>
      </c>
      <c r="G75" s="563" t="str">
        <f xml:space="preserve"> Time!G$10</f>
        <v>counter</v>
      </c>
      <c r="H75" s="563">
        <f xml:space="preserve"> Time!H$10</f>
        <v>0</v>
      </c>
      <c r="I75" s="563">
        <f xml:space="preserve"> Time!I$10</f>
        <v>0</v>
      </c>
      <c r="J75" s="563">
        <f xml:space="preserve"> Time!J$10</f>
        <v>1</v>
      </c>
      <c r="K75" s="563">
        <f xml:space="preserve"> Time!K$10</f>
        <v>2</v>
      </c>
      <c r="L75" s="563">
        <f xml:space="preserve"> Time!L$10</f>
        <v>3</v>
      </c>
      <c r="M75" s="563">
        <f xml:space="preserve"> Time!M$10</f>
        <v>4</v>
      </c>
      <c r="N75" s="563">
        <f xml:space="preserve"> Time!N$10</f>
        <v>5</v>
      </c>
      <c r="O75" s="563">
        <f xml:space="preserve"> Time!O$10</f>
        <v>6</v>
      </c>
      <c r="P75" s="563">
        <f xml:space="preserve"> Time!P$10</f>
        <v>7</v>
      </c>
      <c r="Q75" s="563">
        <f xml:space="preserve"> Time!Q$10</f>
        <v>8</v>
      </c>
      <c r="R75" s="563">
        <f xml:space="preserve"> Time!R$10</f>
        <v>9</v>
      </c>
      <c r="S75" s="563">
        <f xml:space="preserve"> Time!S$10</f>
        <v>10</v>
      </c>
      <c r="T75" s="563">
        <f xml:space="preserve"> Time!T$10</f>
        <v>11</v>
      </c>
      <c r="U75" s="563">
        <f xml:space="preserve"> Time!U$10</f>
        <v>12</v>
      </c>
      <c r="V75" s="563">
        <f xml:space="preserve"> Time!V$10</f>
        <v>13</v>
      </c>
      <c r="W75" s="563">
        <f xml:space="preserve"> Time!W$10</f>
        <v>14</v>
      </c>
      <c r="X75" s="563">
        <f xml:space="preserve"> Time!X$10</f>
        <v>15</v>
      </c>
      <c r="Y75" s="563">
        <f xml:space="preserve"> Time!Y$10</f>
        <v>16</v>
      </c>
      <c r="Z75" s="563">
        <f xml:space="preserve"> Time!Z$10</f>
        <v>17</v>
      </c>
      <c r="AA75" s="563">
        <f xml:space="preserve"> Time!AA$10</f>
        <v>18</v>
      </c>
      <c r="AB75" s="563">
        <f xml:space="preserve"> Time!AB$10</f>
        <v>19</v>
      </c>
      <c r="AC75" s="563">
        <f xml:space="preserve"> Time!AC$10</f>
        <v>20</v>
      </c>
      <c r="AD75" s="563">
        <f xml:space="preserve"> Time!AD$10</f>
        <v>21</v>
      </c>
      <c r="AE75" s="563">
        <f xml:space="preserve"> Time!AE$10</f>
        <v>22</v>
      </c>
      <c r="AF75" s="563">
        <f xml:space="preserve"> Time!AF$10</f>
        <v>23</v>
      </c>
      <c r="AG75" s="563">
        <f xml:space="preserve"> Time!AG$10</f>
        <v>24</v>
      </c>
      <c r="AH75" s="563">
        <f xml:space="preserve"> Time!AH$10</f>
        <v>25</v>
      </c>
      <c r="AI75" s="563">
        <f xml:space="preserve"> Time!AI$10</f>
        <v>26</v>
      </c>
      <c r="AJ75" s="563">
        <f xml:space="preserve"> Time!AJ$10</f>
        <v>27</v>
      </c>
      <c r="AK75" s="563">
        <f xml:space="preserve"> Time!AK$10</f>
        <v>28</v>
      </c>
      <c r="AL75" s="563">
        <f xml:space="preserve"> Time!AL$10</f>
        <v>29</v>
      </c>
      <c r="AM75" s="563">
        <f xml:space="preserve"> Time!AM$10</f>
        <v>30</v>
      </c>
      <c r="AN75" s="563">
        <f xml:space="preserve"> Time!AN$10</f>
        <v>31</v>
      </c>
      <c r="AO75" s="563">
        <f xml:space="preserve"> Time!AO$10</f>
        <v>32</v>
      </c>
      <c r="AP75" s="563">
        <f xml:space="preserve"> Time!AP$10</f>
        <v>33</v>
      </c>
      <c r="AQ75" s="563">
        <f xml:space="preserve"> Time!AQ$10</f>
        <v>34</v>
      </c>
      <c r="AR75" s="563">
        <f xml:space="preserve"> Time!AR$10</f>
        <v>35</v>
      </c>
      <c r="AS75" s="563">
        <f xml:space="preserve"> Time!AS$10</f>
        <v>36</v>
      </c>
      <c r="AT75" s="563">
        <f xml:space="preserve"> Time!AT$10</f>
        <v>37</v>
      </c>
      <c r="AU75" s="563">
        <f xml:space="preserve"> Time!AU$10</f>
        <v>38</v>
      </c>
      <c r="AV75" s="563">
        <f xml:space="preserve"> Time!AV$10</f>
        <v>39</v>
      </c>
      <c r="AW75" s="563">
        <f xml:space="preserve"> Time!AW$10</f>
        <v>40</v>
      </c>
      <c r="AX75" s="563">
        <f xml:space="preserve"> Time!AX$10</f>
        <v>41</v>
      </c>
      <c r="AY75" s="563">
        <f xml:space="preserve"> Time!AY$10</f>
        <v>42</v>
      </c>
      <c r="AZ75" s="563">
        <f xml:space="preserve"> Time!AZ$10</f>
        <v>43</v>
      </c>
      <c r="BA75" s="563">
        <f xml:space="preserve"> Time!BA$10</f>
        <v>44</v>
      </c>
      <c r="BB75" s="563">
        <f xml:space="preserve"> Time!BB$10</f>
        <v>45</v>
      </c>
      <c r="BC75" s="563">
        <f xml:space="preserve"> Time!BC$10</f>
        <v>46</v>
      </c>
      <c r="BD75" s="563">
        <f xml:space="preserve"> Time!BD$10</f>
        <v>47</v>
      </c>
      <c r="BE75" s="563">
        <f xml:space="preserve"> Time!BE$10</f>
        <v>48</v>
      </c>
    </row>
    <row r="76" spans="1:57" x14ac:dyDescent="0.25">
      <c r="E76" s="191" t="str">
        <f xml:space="preserve"> ConTime!E$56</f>
        <v>Model ops period counter - m</v>
      </c>
      <c r="F76" s="191">
        <f xml:space="preserve"> ConTime!F$56</f>
        <v>0</v>
      </c>
      <c r="G76" s="191" t="str">
        <f xml:space="preserve"> ConTime!G$56</f>
        <v>counter</v>
      </c>
      <c r="H76" s="191">
        <f xml:space="preserve"> ConTime!H$56</f>
        <v>0</v>
      </c>
      <c r="I76" s="191">
        <f xml:space="preserve"> ConTime!I$56</f>
        <v>0</v>
      </c>
      <c r="J76" s="191">
        <f xml:space="preserve"> ConTime!J$56</f>
        <v>1</v>
      </c>
      <c r="K76" s="191">
        <f xml:space="preserve"> ConTime!K$56</f>
        <v>1</v>
      </c>
      <c r="L76" s="191">
        <f xml:space="preserve"> ConTime!L$56</f>
        <v>1</v>
      </c>
      <c r="M76" s="191">
        <f xml:space="preserve"> ConTime!M$56</f>
        <v>1</v>
      </c>
      <c r="N76" s="191">
        <f xml:space="preserve"> ConTime!N$56</f>
        <v>1</v>
      </c>
      <c r="O76" s="191">
        <f xml:space="preserve"> ConTime!O$56</f>
        <v>1</v>
      </c>
      <c r="P76" s="191">
        <f xml:space="preserve"> ConTime!P$56</f>
        <v>2</v>
      </c>
      <c r="Q76" s="191">
        <f xml:space="preserve"> ConTime!Q$56</f>
        <v>2</v>
      </c>
      <c r="R76" s="191">
        <f xml:space="preserve"> ConTime!R$56</f>
        <v>2</v>
      </c>
      <c r="S76" s="191">
        <f xml:space="preserve"> ConTime!S$56</f>
        <v>2</v>
      </c>
      <c r="T76" s="191">
        <f xml:space="preserve"> ConTime!T$56</f>
        <v>2</v>
      </c>
      <c r="U76" s="191">
        <f xml:space="preserve"> ConTime!U$56</f>
        <v>2</v>
      </c>
      <c r="V76" s="191">
        <f xml:space="preserve"> ConTime!V$56</f>
        <v>3</v>
      </c>
      <c r="W76" s="191">
        <f xml:space="preserve"> ConTime!W$56</f>
        <v>3</v>
      </c>
      <c r="X76" s="191">
        <f xml:space="preserve"> ConTime!X$56</f>
        <v>3</v>
      </c>
      <c r="Y76" s="191">
        <f xml:space="preserve"> ConTime!Y$56</f>
        <v>3</v>
      </c>
      <c r="Z76" s="191">
        <f xml:space="preserve"> ConTime!Z$56</f>
        <v>3</v>
      </c>
      <c r="AA76" s="191">
        <f xml:space="preserve"> ConTime!AA$56</f>
        <v>3</v>
      </c>
      <c r="AB76" s="191">
        <f xml:space="preserve"> ConTime!AB$56</f>
        <v>4</v>
      </c>
      <c r="AC76" s="191">
        <f xml:space="preserve"> ConTime!AC$56</f>
        <v>4</v>
      </c>
      <c r="AD76" s="191">
        <f xml:space="preserve"> ConTime!AD$56</f>
        <v>4</v>
      </c>
      <c r="AE76" s="191">
        <f xml:space="preserve"> ConTime!AE$56</f>
        <v>4</v>
      </c>
      <c r="AF76" s="191">
        <f xml:space="preserve"> ConTime!AF$56</f>
        <v>4</v>
      </c>
      <c r="AG76" s="191">
        <f xml:space="preserve"> ConTime!AG$56</f>
        <v>4</v>
      </c>
      <c r="AH76" s="191">
        <f xml:space="preserve"> ConTime!AH$56</f>
        <v>5</v>
      </c>
      <c r="AI76" s="191">
        <f xml:space="preserve"> ConTime!AI$56</f>
        <v>5</v>
      </c>
      <c r="AJ76" s="191">
        <f xml:space="preserve"> ConTime!AJ$56</f>
        <v>5</v>
      </c>
      <c r="AK76" s="191">
        <f xml:space="preserve"> ConTime!AK$56</f>
        <v>5</v>
      </c>
      <c r="AL76" s="191">
        <f xml:space="preserve"> ConTime!AL$56</f>
        <v>5</v>
      </c>
      <c r="AM76" s="191">
        <f xml:space="preserve"> ConTime!AM$56</f>
        <v>5</v>
      </c>
      <c r="AN76" s="191">
        <f xml:space="preserve"> ConTime!AN$56</f>
        <v>6</v>
      </c>
      <c r="AO76" s="191">
        <f xml:space="preserve"> ConTime!AO$56</f>
        <v>6</v>
      </c>
      <c r="AP76" s="191">
        <f xml:space="preserve"> ConTime!AP$56</f>
        <v>6</v>
      </c>
      <c r="AQ76" s="191">
        <f xml:space="preserve"> ConTime!AQ$56</f>
        <v>6</v>
      </c>
      <c r="AR76" s="191">
        <f xml:space="preserve"> ConTime!AR$56</f>
        <v>6</v>
      </c>
      <c r="AS76" s="191">
        <f xml:space="preserve"> ConTime!AS$56</f>
        <v>6</v>
      </c>
      <c r="AT76" s="191">
        <f xml:space="preserve"> ConTime!AT$56</f>
        <v>7</v>
      </c>
      <c r="AU76" s="191">
        <f xml:space="preserve"> ConTime!AU$56</f>
        <v>7</v>
      </c>
      <c r="AV76" s="191">
        <f xml:space="preserve"> ConTime!AV$56</f>
        <v>7</v>
      </c>
      <c r="AW76" s="191">
        <f xml:space="preserve"> ConTime!AW$56</f>
        <v>7</v>
      </c>
      <c r="AX76" s="191">
        <f xml:space="preserve"> ConTime!AX$56</f>
        <v>7</v>
      </c>
      <c r="AY76" s="191">
        <f xml:space="preserve"> ConTime!AY$56</f>
        <v>7</v>
      </c>
      <c r="AZ76" s="191">
        <f xml:space="preserve"> ConTime!AZ$56</f>
        <v>8</v>
      </c>
      <c r="BA76" s="191">
        <f xml:space="preserve"> ConTime!BA$56</f>
        <v>8</v>
      </c>
      <c r="BB76" s="191">
        <f xml:space="preserve"> ConTime!BB$56</f>
        <v>8</v>
      </c>
      <c r="BC76" s="191">
        <f xml:space="preserve"> ConTime!BC$56</f>
        <v>8</v>
      </c>
      <c r="BD76" s="191">
        <f xml:space="preserve"> ConTime!BD$56</f>
        <v>8</v>
      </c>
      <c r="BE76" s="191">
        <f xml:space="preserve"> ConTime!BE$56</f>
        <v>8</v>
      </c>
    </row>
    <row r="77" spans="1:57" x14ac:dyDescent="0.25">
      <c r="E77" s="12" t="str">
        <f t="shared" ref="E77:AJ77" si="26" xml:space="preserve"> E$56</f>
        <v>Construction costs - m</v>
      </c>
      <c r="F77" s="12">
        <f t="shared" si="26"/>
        <v>0</v>
      </c>
      <c r="G77" s="12" t="str">
        <f t="shared" si="26"/>
        <v>$ 000s</v>
      </c>
      <c r="H77" s="12">
        <f t="shared" si="26"/>
        <v>317550</v>
      </c>
      <c r="I77" s="12">
        <f t="shared" si="26"/>
        <v>0</v>
      </c>
      <c r="J77" s="12">
        <f t="shared" si="26"/>
        <v>0</v>
      </c>
      <c r="K77" s="12">
        <f t="shared" si="26"/>
        <v>0</v>
      </c>
      <c r="L77" s="12">
        <f t="shared" si="26"/>
        <v>0</v>
      </c>
      <c r="M77" s="12">
        <f t="shared" si="26"/>
        <v>0</v>
      </c>
      <c r="N77" s="12">
        <f t="shared" si="26"/>
        <v>0</v>
      </c>
      <c r="O77" s="12">
        <f t="shared" si="26"/>
        <v>0</v>
      </c>
      <c r="P77" s="12">
        <f t="shared" si="26"/>
        <v>0</v>
      </c>
      <c r="Q77" s="12">
        <f t="shared" si="26"/>
        <v>0</v>
      </c>
      <c r="R77" s="12">
        <f t="shared" si="26"/>
        <v>0</v>
      </c>
      <c r="S77" s="12">
        <f t="shared" si="26"/>
        <v>0</v>
      </c>
      <c r="T77" s="12">
        <f t="shared" si="26"/>
        <v>0</v>
      </c>
      <c r="U77" s="12">
        <f t="shared" si="26"/>
        <v>0</v>
      </c>
      <c r="V77" s="12">
        <f t="shared" si="26"/>
        <v>0</v>
      </c>
      <c r="W77" s="12">
        <f t="shared" si="26"/>
        <v>0</v>
      </c>
      <c r="X77" s="12">
        <f t="shared" si="26"/>
        <v>0</v>
      </c>
      <c r="Y77" s="12">
        <f t="shared" si="26"/>
        <v>8300</v>
      </c>
      <c r="Z77" s="12">
        <f t="shared" si="26"/>
        <v>11894.23076923077</v>
      </c>
      <c r="AA77" s="12">
        <f t="shared" si="26"/>
        <v>11894.23076923077</v>
      </c>
      <c r="AB77" s="12">
        <f t="shared" si="26"/>
        <v>11894.23076923077</v>
      </c>
      <c r="AC77" s="12">
        <f t="shared" si="26"/>
        <v>11894.23076923077</v>
      </c>
      <c r="AD77" s="12">
        <f t="shared" si="26"/>
        <v>11894.23076923077</v>
      </c>
      <c r="AE77" s="12">
        <f t="shared" si="26"/>
        <v>11894.23076923077</v>
      </c>
      <c r="AF77" s="12">
        <f t="shared" si="26"/>
        <v>11894.23076923077</v>
      </c>
      <c r="AG77" s="12">
        <f t="shared" si="26"/>
        <v>11894.23076923077</v>
      </c>
      <c r="AH77" s="12">
        <f t="shared" si="26"/>
        <v>11894.23076923077</v>
      </c>
      <c r="AI77" s="12">
        <f t="shared" si="26"/>
        <v>11894.23076923077</v>
      </c>
      <c r="AJ77" s="12">
        <f t="shared" si="26"/>
        <v>11894.23076923077</v>
      </c>
      <c r="AK77" s="12">
        <f t="shared" ref="AK77:BE77" si="27" xml:space="preserve"> AK$56</f>
        <v>11894.23076923077</v>
      </c>
      <c r="AL77" s="12">
        <f t="shared" si="27"/>
        <v>11894.23076923077</v>
      </c>
      <c r="AM77" s="12">
        <f t="shared" si="27"/>
        <v>11894.23076923077</v>
      </c>
      <c r="AN77" s="12">
        <f t="shared" si="27"/>
        <v>11894.23076923077</v>
      </c>
      <c r="AO77" s="12">
        <f t="shared" si="27"/>
        <v>11894.23076923077</v>
      </c>
      <c r="AP77" s="12">
        <f t="shared" si="27"/>
        <v>11894.23076923077</v>
      </c>
      <c r="AQ77" s="12">
        <f t="shared" si="27"/>
        <v>11894.23076923077</v>
      </c>
      <c r="AR77" s="12">
        <f t="shared" si="27"/>
        <v>11894.23076923077</v>
      </c>
      <c r="AS77" s="12">
        <f t="shared" si="27"/>
        <v>11894.23076923077</v>
      </c>
      <c r="AT77" s="12">
        <f t="shared" si="27"/>
        <v>11894.23076923077</v>
      </c>
      <c r="AU77" s="12">
        <f t="shared" si="27"/>
        <v>11894.23076923077</v>
      </c>
      <c r="AV77" s="12">
        <f t="shared" si="27"/>
        <v>11894.23076923077</v>
      </c>
      <c r="AW77" s="12">
        <f t="shared" si="27"/>
        <v>11894.23076923077</v>
      </c>
      <c r="AX77" s="12">
        <f t="shared" si="27"/>
        <v>11894.23076923077</v>
      </c>
      <c r="AY77" s="12">
        <f t="shared" si="27"/>
        <v>11894.23076923077</v>
      </c>
      <c r="AZ77" s="12">
        <f t="shared" si="27"/>
        <v>0</v>
      </c>
      <c r="BA77" s="12">
        <f t="shared" si="27"/>
        <v>0</v>
      </c>
      <c r="BB77" s="12">
        <f t="shared" si="27"/>
        <v>0</v>
      </c>
      <c r="BC77" s="12">
        <f t="shared" si="27"/>
        <v>0</v>
      </c>
      <c r="BD77" s="12">
        <f t="shared" si="27"/>
        <v>0</v>
      </c>
      <c r="BE77" s="12">
        <f t="shared" si="27"/>
        <v>0</v>
      </c>
    </row>
    <row r="78" spans="1:57" s="193" customFormat="1" x14ac:dyDescent="0.25">
      <c r="A78" s="142"/>
      <c r="B78" s="142"/>
      <c r="C78" s="143"/>
      <c r="D78" s="144"/>
      <c r="E78" s="192" t="s">
        <v>400</v>
      </c>
      <c r="F78" s="192"/>
      <c r="G78" s="192" t="str">
        <f xml:space="preserve"> SMU</f>
        <v>$ 000s</v>
      </c>
      <c r="H78" s="192">
        <f xml:space="preserve"> SUM(J78:BE78)</f>
        <v>317550</v>
      </c>
      <c r="I78" s="145"/>
      <c r="J78" s="192">
        <f t="shared" ref="J78:BE78" si="28" xml:space="preserve"> SUMIF($J76:$BE76, J75, $J77:$BE77)</f>
        <v>0</v>
      </c>
      <c r="K78" s="192">
        <f t="shared" si="28"/>
        <v>0</v>
      </c>
      <c r="L78" s="192">
        <f t="shared" si="28"/>
        <v>32088.461538461539</v>
      </c>
      <c r="M78" s="192">
        <f t="shared" si="28"/>
        <v>71365.38461538461</v>
      </c>
      <c r="N78" s="192">
        <f t="shared" si="28"/>
        <v>71365.38461538461</v>
      </c>
      <c r="O78" s="192">
        <f t="shared" si="28"/>
        <v>71365.38461538461</v>
      </c>
      <c r="P78" s="192">
        <f t="shared" si="28"/>
        <v>71365.38461538461</v>
      </c>
      <c r="Q78" s="192">
        <f t="shared" si="28"/>
        <v>0</v>
      </c>
      <c r="R78" s="192">
        <f t="shared" si="28"/>
        <v>0</v>
      </c>
      <c r="S78" s="192">
        <f t="shared" si="28"/>
        <v>0</v>
      </c>
      <c r="T78" s="192">
        <f t="shared" si="28"/>
        <v>0</v>
      </c>
      <c r="U78" s="192">
        <f t="shared" si="28"/>
        <v>0</v>
      </c>
      <c r="V78" s="192">
        <f t="shared" si="28"/>
        <v>0</v>
      </c>
      <c r="W78" s="192">
        <f t="shared" si="28"/>
        <v>0</v>
      </c>
      <c r="X78" s="192">
        <f t="shared" si="28"/>
        <v>0</v>
      </c>
      <c r="Y78" s="192">
        <f t="shared" si="28"/>
        <v>0</v>
      </c>
      <c r="Z78" s="192">
        <f t="shared" si="28"/>
        <v>0</v>
      </c>
      <c r="AA78" s="192">
        <f t="shared" si="28"/>
        <v>0</v>
      </c>
      <c r="AB78" s="192">
        <f t="shared" si="28"/>
        <v>0</v>
      </c>
      <c r="AC78" s="192">
        <f t="shared" si="28"/>
        <v>0</v>
      </c>
      <c r="AD78" s="192">
        <f t="shared" si="28"/>
        <v>0</v>
      </c>
      <c r="AE78" s="192">
        <f t="shared" si="28"/>
        <v>0</v>
      </c>
      <c r="AF78" s="192">
        <f t="shared" si="28"/>
        <v>0</v>
      </c>
      <c r="AG78" s="192">
        <f t="shared" si="28"/>
        <v>0</v>
      </c>
      <c r="AH78" s="192">
        <f t="shared" si="28"/>
        <v>0</v>
      </c>
      <c r="AI78" s="192">
        <f t="shared" si="28"/>
        <v>0</v>
      </c>
      <c r="AJ78" s="192">
        <f t="shared" si="28"/>
        <v>0</v>
      </c>
      <c r="AK78" s="192">
        <f t="shared" si="28"/>
        <v>0</v>
      </c>
      <c r="AL78" s="192">
        <f t="shared" si="28"/>
        <v>0</v>
      </c>
      <c r="AM78" s="192">
        <f t="shared" si="28"/>
        <v>0</v>
      </c>
      <c r="AN78" s="192">
        <f t="shared" si="28"/>
        <v>0</v>
      </c>
      <c r="AO78" s="192">
        <f t="shared" si="28"/>
        <v>0</v>
      </c>
      <c r="AP78" s="192">
        <f t="shared" si="28"/>
        <v>0</v>
      </c>
      <c r="AQ78" s="192">
        <f t="shared" si="28"/>
        <v>0</v>
      </c>
      <c r="AR78" s="192">
        <f t="shared" si="28"/>
        <v>0</v>
      </c>
      <c r="AS78" s="192">
        <f t="shared" si="28"/>
        <v>0</v>
      </c>
      <c r="AT78" s="192">
        <f t="shared" si="28"/>
        <v>0</v>
      </c>
      <c r="AU78" s="192">
        <f t="shared" si="28"/>
        <v>0</v>
      </c>
      <c r="AV78" s="192">
        <f t="shared" si="28"/>
        <v>0</v>
      </c>
      <c r="AW78" s="192">
        <f t="shared" si="28"/>
        <v>0</v>
      </c>
      <c r="AX78" s="192">
        <f t="shared" si="28"/>
        <v>0</v>
      </c>
      <c r="AY78" s="192">
        <f t="shared" si="28"/>
        <v>0</v>
      </c>
      <c r="AZ78" s="192">
        <f t="shared" si="28"/>
        <v>0</v>
      </c>
      <c r="BA78" s="192">
        <f t="shared" si="28"/>
        <v>0</v>
      </c>
      <c r="BB78" s="192">
        <f t="shared" si="28"/>
        <v>0</v>
      </c>
      <c r="BC78" s="192">
        <f t="shared" si="28"/>
        <v>0</v>
      </c>
      <c r="BD78" s="192">
        <f t="shared" si="28"/>
        <v>0</v>
      </c>
      <c r="BE78" s="192">
        <f t="shared" si="28"/>
        <v>0</v>
      </c>
    </row>
    <row r="79" spans="1:57" s="193" customFormat="1" x14ac:dyDescent="0.25">
      <c r="A79" s="142"/>
      <c r="B79" s="142"/>
      <c r="C79" s="143"/>
      <c r="D79" s="144"/>
      <c r="E79" s="192" t="str">
        <f xml:space="preserve"> LEFT(E78, LEN(E78) - 4)</f>
        <v>Construction costs</v>
      </c>
      <c r="F79" s="192"/>
      <c r="G79" s="192" t="str">
        <f xml:space="preserve"> SMU</f>
        <v>$ 000s</v>
      </c>
      <c r="H79" s="192">
        <f xml:space="preserve"> SUM(J79:BE79)</f>
        <v>-317550</v>
      </c>
      <c r="I79" s="145"/>
      <c r="J79" s="192">
        <f t="shared" ref="J79:BE79" si="29" xml:space="preserve"> -1 * J78</f>
        <v>0</v>
      </c>
      <c r="K79" s="192">
        <f t="shared" si="29"/>
        <v>0</v>
      </c>
      <c r="L79" s="192">
        <f t="shared" si="29"/>
        <v>-32088.461538461539</v>
      </c>
      <c r="M79" s="192">
        <f t="shared" si="29"/>
        <v>-71365.38461538461</v>
      </c>
      <c r="N79" s="192">
        <f t="shared" si="29"/>
        <v>-71365.38461538461</v>
      </c>
      <c r="O79" s="192">
        <f t="shared" si="29"/>
        <v>-71365.38461538461</v>
      </c>
      <c r="P79" s="192">
        <f t="shared" si="29"/>
        <v>-71365.38461538461</v>
      </c>
      <c r="Q79" s="192">
        <f t="shared" si="29"/>
        <v>0</v>
      </c>
      <c r="R79" s="192">
        <f t="shared" si="29"/>
        <v>0</v>
      </c>
      <c r="S79" s="192">
        <f t="shared" si="29"/>
        <v>0</v>
      </c>
      <c r="T79" s="192">
        <f t="shared" si="29"/>
        <v>0</v>
      </c>
      <c r="U79" s="192">
        <f t="shared" si="29"/>
        <v>0</v>
      </c>
      <c r="V79" s="192">
        <f t="shared" si="29"/>
        <v>0</v>
      </c>
      <c r="W79" s="192">
        <f t="shared" si="29"/>
        <v>0</v>
      </c>
      <c r="X79" s="192">
        <f t="shared" si="29"/>
        <v>0</v>
      </c>
      <c r="Y79" s="192">
        <f t="shared" si="29"/>
        <v>0</v>
      </c>
      <c r="Z79" s="192">
        <f t="shared" si="29"/>
        <v>0</v>
      </c>
      <c r="AA79" s="192">
        <f t="shared" si="29"/>
        <v>0</v>
      </c>
      <c r="AB79" s="192">
        <f t="shared" si="29"/>
        <v>0</v>
      </c>
      <c r="AC79" s="192">
        <f t="shared" si="29"/>
        <v>0</v>
      </c>
      <c r="AD79" s="192">
        <f t="shared" si="29"/>
        <v>0</v>
      </c>
      <c r="AE79" s="192">
        <f t="shared" si="29"/>
        <v>0</v>
      </c>
      <c r="AF79" s="192">
        <f t="shared" si="29"/>
        <v>0</v>
      </c>
      <c r="AG79" s="192">
        <f t="shared" si="29"/>
        <v>0</v>
      </c>
      <c r="AH79" s="192">
        <f t="shared" si="29"/>
        <v>0</v>
      </c>
      <c r="AI79" s="192">
        <f t="shared" si="29"/>
        <v>0</v>
      </c>
      <c r="AJ79" s="192">
        <f t="shared" si="29"/>
        <v>0</v>
      </c>
      <c r="AK79" s="192">
        <f t="shared" si="29"/>
        <v>0</v>
      </c>
      <c r="AL79" s="192">
        <f t="shared" si="29"/>
        <v>0</v>
      </c>
      <c r="AM79" s="192">
        <f t="shared" si="29"/>
        <v>0</v>
      </c>
      <c r="AN79" s="192">
        <f t="shared" si="29"/>
        <v>0</v>
      </c>
      <c r="AO79" s="192">
        <f t="shared" si="29"/>
        <v>0</v>
      </c>
      <c r="AP79" s="192">
        <f t="shared" si="29"/>
        <v>0</v>
      </c>
      <c r="AQ79" s="192">
        <f t="shared" si="29"/>
        <v>0</v>
      </c>
      <c r="AR79" s="192">
        <f t="shared" si="29"/>
        <v>0</v>
      </c>
      <c r="AS79" s="192">
        <f t="shared" si="29"/>
        <v>0</v>
      </c>
      <c r="AT79" s="192">
        <f t="shared" si="29"/>
        <v>0</v>
      </c>
      <c r="AU79" s="192">
        <f t="shared" si="29"/>
        <v>0</v>
      </c>
      <c r="AV79" s="192">
        <f t="shared" si="29"/>
        <v>0</v>
      </c>
      <c r="AW79" s="192">
        <f t="shared" si="29"/>
        <v>0</v>
      </c>
      <c r="AX79" s="192">
        <f t="shared" si="29"/>
        <v>0</v>
      </c>
      <c r="AY79" s="192">
        <f t="shared" si="29"/>
        <v>0</v>
      </c>
      <c r="AZ79" s="192">
        <f t="shared" si="29"/>
        <v>0</v>
      </c>
      <c r="BA79" s="192">
        <f t="shared" si="29"/>
        <v>0</v>
      </c>
      <c r="BB79" s="192">
        <f t="shared" si="29"/>
        <v>0</v>
      </c>
      <c r="BC79" s="192">
        <f t="shared" si="29"/>
        <v>0</v>
      </c>
      <c r="BD79" s="192">
        <f t="shared" si="29"/>
        <v>0</v>
      </c>
      <c r="BE79" s="192">
        <f t="shared" si="29"/>
        <v>0</v>
      </c>
    </row>
    <row r="81" spans="1:57" x14ac:dyDescent="0.25">
      <c r="E81" s="563" t="str">
        <f xml:space="preserve"> Time!E$10</f>
        <v>Model column counter</v>
      </c>
      <c r="F81" s="563">
        <f xml:space="preserve"> Time!F$10</f>
        <v>0</v>
      </c>
      <c r="G81" s="563" t="str">
        <f xml:space="preserve"> Time!G$10</f>
        <v>counter</v>
      </c>
      <c r="H81" s="563">
        <f xml:space="preserve"> Time!H$10</f>
        <v>0</v>
      </c>
      <c r="I81" s="563">
        <f xml:space="preserve"> Time!I$10</f>
        <v>0</v>
      </c>
      <c r="J81" s="563">
        <f xml:space="preserve"> Time!J$10</f>
        <v>1</v>
      </c>
      <c r="K81" s="563">
        <f xml:space="preserve"> Time!K$10</f>
        <v>2</v>
      </c>
      <c r="L81" s="563">
        <f xml:space="preserve"> Time!L$10</f>
        <v>3</v>
      </c>
      <c r="M81" s="563">
        <f xml:space="preserve"> Time!M$10</f>
        <v>4</v>
      </c>
      <c r="N81" s="563">
        <f xml:space="preserve"> Time!N$10</f>
        <v>5</v>
      </c>
      <c r="O81" s="563">
        <f xml:space="preserve"> Time!O$10</f>
        <v>6</v>
      </c>
      <c r="P81" s="563">
        <f xml:space="preserve"> Time!P$10</f>
        <v>7</v>
      </c>
      <c r="Q81" s="563">
        <f xml:space="preserve"> Time!Q$10</f>
        <v>8</v>
      </c>
      <c r="R81" s="563">
        <f xml:space="preserve"> Time!R$10</f>
        <v>9</v>
      </c>
      <c r="S81" s="563">
        <f xml:space="preserve"> Time!S$10</f>
        <v>10</v>
      </c>
      <c r="T81" s="563">
        <f xml:space="preserve"> Time!T$10</f>
        <v>11</v>
      </c>
      <c r="U81" s="563">
        <f xml:space="preserve"> Time!U$10</f>
        <v>12</v>
      </c>
      <c r="V81" s="563">
        <f xml:space="preserve"> Time!V$10</f>
        <v>13</v>
      </c>
      <c r="W81" s="563">
        <f xml:space="preserve"> Time!W$10</f>
        <v>14</v>
      </c>
      <c r="X81" s="563">
        <f xml:space="preserve"> Time!X$10</f>
        <v>15</v>
      </c>
      <c r="Y81" s="563">
        <f xml:space="preserve"> Time!Y$10</f>
        <v>16</v>
      </c>
      <c r="Z81" s="563">
        <f xml:space="preserve"> Time!Z$10</f>
        <v>17</v>
      </c>
      <c r="AA81" s="563">
        <f xml:space="preserve"> Time!AA$10</f>
        <v>18</v>
      </c>
      <c r="AB81" s="563">
        <f xml:space="preserve"> Time!AB$10</f>
        <v>19</v>
      </c>
      <c r="AC81" s="563">
        <f xml:space="preserve"> Time!AC$10</f>
        <v>20</v>
      </c>
      <c r="AD81" s="563">
        <f xml:space="preserve"> Time!AD$10</f>
        <v>21</v>
      </c>
      <c r="AE81" s="563">
        <f xml:space="preserve"> Time!AE$10</f>
        <v>22</v>
      </c>
      <c r="AF81" s="563">
        <f xml:space="preserve"> Time!AF$10</f>
        <v>23</v>
      </c>
      <c r="AG81" s="563">
        <f xml:space="preserve"> Time!AG$10</f>
        <v>24</v>
      </c>
      <c r="AH81" s="563">
        <f xml:space="preserve"> Time!AH$10</f>
        <v>25</v>
      </c>
      <c r="AI81" s="563">
        <f xml:space="preserve"> Time!AI$10</f>
        <v>26</v>
      </c>
      <c r="AJ81" s="563">
        <f xml:space="preserve"> Time!AJ$10</f>
        <v>27</v>
      </c>
      <c r="AK81" s="563">
        <f xml:space="preserve"> Time!AK$10</f>
        <v>28</v>
      </c>
      <c r="AL81" s="563">
        <f xml:space="preserve"> Time!AL$10</f>
        <v>29</v>
      </c>
      <c r="AM81" s="563">
        <f xml:space="preserve"> Time!AM$10</f>
        <v>30</v>
      </c>
      <c r="AN81" s="563">
        <f xml:space="preserve"> Time!AN$10</f>
        <v>31</v>
      </c>
      <c r="AO81" s="563">
        <f xml:space="preserve"> Time!AO$10</f>
        <v>32</v>
      </c>
      <c r="AP81" s="563">
        <f xml:space="preserve"> Time!AP$10</f>
        <v>33</v>
      </c>
      <c r="AQ81" s="563">
        <f xml:space="preserve"> Time!AQ$10</f>
        <v>34</v>
      </c>
      <c r="AR81" s="563">
        <f xml:space="preserve"> Time!AR$10</f>
        <v>35</v>
      </c>
      <c r="AS81" s="563">
        <f xml:space="preserve"> Time!AS$10</f>
        <v>36</v>
      </c>
      <c r="AT81" s="563">
        <f xml:space="preserve"> Time!AT$10</f>
        <v>37</v>
      </c>
      <c r="AU81" s="563">
        <f xml:space="preserve"> Time!AU$10</f>
        <v>38</v>
      </c>
      <c r="AV81" s="563">
        <f xml:space="preserve"> Time!AV$10</f>
        <v>39</v>
      </c>
      <c r="AW81" s="563">
        <f xml:space="preserve"> Time!AW$10</f>
        <v>40</v>
      </c>
      <c r="AX81" s="563">
        <f xml:space="preserve"> Time!AX$10</f>
        <v>41</v>
      </c>
      <c r="AY81" s="563">
        <f xml:space="preserve"> Time!AY$10</f>
        <v>42</v>
      </c>
      <c r="AZ81" s="563">
        <f xml:space="preserve"> Time!AZ$10</f>
        <v>43</v>
      </c>
      <c r="BA81" s="563">
        <f xml:space="preserve"> Time!BA$10</f>
        <v>44</v>
      </c>
      <c r="BB81" s="563">
        <f xml:space="preserve"> Time!BB$10</f>
        <v>45</v>
      </c>
      <c r="BC81" s="563">
        <f xml:space="preserve"> Time!BC$10</f>
        <v>46</v>
      </c>
      <c r="BD81" s="563">
        <f xml:space="preserve"> Time!BD$10</f>
        <v>47</v>
      </c>
      <c r="BE81" s="563">
        <f xml:space="preserve"> Time!BE$10</f>
        <v>48</v>
      </c>
    </row>
    <row r="82" spans="1:57" x14ac:dyDescent="0.25">
      <c r="E82" s="191" t="str">
        <f xml:space="preserve"> ConTime!E$56</f>
        <v>Model ops period counter - m</v>
      </c>
      <c r="F82" s="191">
        <f xml:space="preserve"> ConTime!F$56</f>
        <v>0</v>
      </c>
      <c r="G82" s="191" t="str">
        <f xml:space="preserve"> ConTime!G$56</f>
        <v>counter</v>
      </c>
      <c r="H82" s="191">
        <f xml:space="preserve"> ConTime!H$56</f>
        <v>0</v>
      </c>
      <c r="I82" s="191">
        <f xml:space="preserve"> ConTime!I$56</f>
        <v>0</v>
      </c>
      <c r="J82" s="191">
        <f xml:space="preserve"> ConTime!J$56</f>
        <v>1</v>
      </c>
      <c r="K82" s="191">
        <f xml:space="preserve"> ConTime!K$56</f>
        <v>1</v>
      </c>
      <c r="L82" s="191">
        <f xml:space="preserve"> ConTime!L$56</f>
        <v>1</v>
      </c>
      <c r="M82" s="191">
        <f xml:space="preserve"> ConTime!M$56</f>
        <v>1</v>
      </c>
      <c r="N82" s="191">
        <f xml:space="preserve"> ConTime!N$56</f>
        <v>1</v>
      </c>
      <c r="O82" s="191">
        <f xml:space="preserve"> ConTime!O$56</f>
        <v>1</v>
      </c>
      <c r="P82" s="191">
        <f xml:space="preserve"> ConTime!P$56</f>
        <v>2</v>
      </c>
      <c r="Q82" s="191">
        <f xml:space="preserve"> ConTime!Q$56</f>
        <v>2</v>
      </c>
      <c r="R82" s="191">
        <f xml:space="preserve"> ConTime!R$56</f>
        <v>2</v>
      </c>
      <c r="S82" s="191">
        <f xml:space="preserve"> ConTime!S$56</f>
        <v>2</v>
      </c>
      <c r="T82" s="191">
        <f xml:space="preserve"> ConTime!T$56</f>
        <v>2</v>
      </c>
      <c r="U82" s="191">
        <f xml:space="preserve"> ConTime!U$56</f>
        <v>2</v>
      </c>
      <c r="V82" s="191">
        <f xml:space="preserve"> ConTime!V$56</f>
        <v>3</v>
      </c>
      <c r="W82" s="191">
        <f xml:space="preserve"> ConTime!W$56</f>
        <v>3</v>
      </c>
      <c r="X82" s="191">
        <f xml:space="preserve"> ConTime!X$56</f>
        <v>3</v>
      </c>
      <c r="Y82" s="191">
        <f xml:space="preserve"> ConTime!Y$56</f>
        <v>3</v>
      </c>
      <c r="Z82" s="191">
        <f xml:space="preserve"> ConTime!Z$56</f>
        <v>3</v>
      </c>
      <c r="AA82" s="191">
        <f xml:space="preserve"> ConTime!AA$56</f>
        <v>3</v>
      </c>
      <c r="AB82" s="191">
        <f xml:space="preserve"> ConTime!AB$56</f>
        <v>4</v>
      </c>
      <c r="AC82" s="191">
        <f xml:space="preserve"> ConTime!AC$56</f>
        <v>4</v>
      </c>
      <c r="AD82" s="191">
        <f xml:space="preserve"> ConTime!AD$56</f>
        <v>4</v>
      </c>
      <c r="AE82" s="191">
        <f xml:space="preserve"> ConTime!AE$56</f>
        <v>4</v>
      </c>
      <c r="AF82" s="191">
        <f xml:space="preserve"> ConTime!AF$56</f>
        <v>4</v>
      </c>
      <c r="AG82" s="191">
        <f xml:space="preserve"> ConTime!AG$56</f>
        <v>4</v>
      </c>
      <c r="AH82" s="191">
        <f xml:space="preserve"> ConTime!AH$56</f>
        <v>5</v>
      </c>
      <c r="AI82" s="191">
        <f xml:space="preserve"> ConTime!AI$56</f>
        <v>5</v>
      </c>
      <c r="AJ82" s="191">
        <f xml:space="preserve"> ConTime!AJ$56</f>
        <v>5</v>
      </c>
      <c r="AK82" s="191">
        <f xml:space="preserve"> ConTime!AK$56</f>
        <v>5</v>
      </c>
      <c r="AL82" s="191">
        <f xml:space="preserve"> ConTime!AL$56</f>
        <v>5</v>
      </c>
      <c r="AM82" s="191">
        <f xml:space="preserve"> ConTime!AM$56</f>
        <v>5</v>
      </c>
      <c r="AN82" s="191">
        <f xml:space="preserve"> ConTime!AN$56</f>
        <v>6</v>
      </c>
      <c r="AO82" s="191">
        <f xml:space="preserve"> ConTime!AO$56</f>
        <v>6</v>
      </c>
      <c r="AP82" s="191">
        <f xml:space="preserve"> ConTime!AP$56</f>
        <v>6</v>
      </c>
      <c r="AQ82" s="191">
        <f xml:space="preserve"> ConTime!AQ$56</f>
        <v>6</v>
      </c>
      <c r="AR82" s="191">
        <f xml:space="preserve"> ConTime!AR$56</f>
        <v>6</v>
      </c>
      <c r="AS82" s="191">
        <f xml:space="preserve"> ConTime!AS$56</f>
        <v>6</v>
      </c>
      <c r="AT82" s="191">
        <f xml:space="preserve"> ConTime!AT$56</f>
        <v>7</v>
      </c>
      <c r="AU82" s="191">
        <f xml:space="preserve"> ConTime!AU$56</f>
        <v>7</v>
      </c>
      <c r="AV82" s="191">
        <f xml:space="preserve"> ConTime!AV$56</f>
        <v>7</v>
      </c>
      <c r="AW82" s="191">
        <f xml:space="preserve"> ConTime!AW$56</f>
        <v>7</v>
      </c>
      <c r="AX82" s="191">
        <f xml:space="preserve"> ConTime!AX$56</f>
        <v>7</v>
      </c>
      <c r="AY82" s="191">
        <f xml:space="preserve"> ConTime!AY$56</f>
        <v>7</v>
      </c>
      <c r="AZ82" s="191">
        <f xml:space="preserve"> ConTime!AZ$56</f>
        <v>8</v>
      </c>
      <c r="BA82" s="191">
        <f xml:space="preserve"> ConTime!BA$56</f>
        <v>8</v>
      </c>
      <c r="BB82" s="191">
        <f xml:space="preserve"> ConTime!BB$56</f>
        <v>8</v>
      </c>
      <c r="BC82" s="191">
        <f xml:space="preserve"> ConTime!BC$56</f>
        <v>8</v>
      </c>
      <c r="BD82" s="191">
        <f xml:space="preserve"> ConTime!BD$56</f>
        <v>8</v>
      </c>
      <c r="BE82" s="191">
        <f xml:space="preserve"> ConTime!BE$56</f>
        <v>8</v>
      </c>
    </row>
    <row r="83" spans="1:57" x14ac:dyDescent="0.25">
      <c r="E83" s="12" t="str">
        <f t="shared" ref="E83:AJ83" si="30" xml:space="preserve"> E$65</f>
        <v>Pre-funding of working capital - m</v>
      </c>
      <c r="F83" s="12">
        <f t="shared" si="30"/>
        <v>0</v>
      </c>
      <c r="G83" s="12" t="str">
        <f t="shared" si="30"/>
        <v>$ 000s</v>
      </c>
      <c r="H83" s="12">
        <f t="shared" si="30"/>
        <v>4045.2001882529712</v>
      </c>
      <c r="I83" s="12">
        <f t="shared" si="30"/>
        <v>0</v>
      </c>
      <c r="J83" s="12">
        <f t="shared" si="30"/>
        <v>0</v>
      </c>
      <c r="K83" s="12">
        <f t="shared" si="30"/>
        <v>0</v>
      </c>
      <c r="L83" s="12">
        <f t="shared" si="30"/>
        <v>0</v>
      </c>
      <c r="M83" s="12">
        <f t="shared" si="30"/>
        <v>0</v>
      </c>
      <c r="N83" s="12">
        <f t="shared" si="30"/>
        <v>0</v>
      </c>
      <c r="O83" s="12">
        <f t="shared" si="30"/>
        <v>0</v>
      </c>
      <c r="P83" s="12">
        <f t="shared" si="30"/>
        <v>0</v>
      </c>
      <c r="Q83" s="12">
        <f t="shared" si="30"/>
        <v>0</v>
      </c>
      <c r="R83" s="12">
        <f t="shared" si="30"/>
        <v>0</v>
      </c>
      <c r="S83" s="12">
        <f t="shared" si="30"/>
        <v>0</v>
      </c>
      <c r="T83" s="12">
        <f t="shared" si="30"/>
        <v>0</v>
      </c>
      <c r="U83" s="12">
        <f t="shared" si="30"/>
        <v>0</v>
      </c>
      <c r="V83" s="12">
        <f t="shared" si="30"/>
        <v>0</v>
      </c>
      <c r="W83" s="12">
        <f t="shared" si="30"/>
        <v>0</v>
      </c>
      <c r="X83" s="12">
        <f t="shared" si="30"/>
        <v>0</v>
      </c>
      <c r="Y83" s="12">
        <f t="shared" si="30"/>
        <v>0</v>
      </c>
      <c r="Z83" s="12">
        <f t="shared" si="30"/>
        <v>0</v>
      </c>
      <c r="AA83" s="12">
        <f t="shared" si="30"/>
        <v>0</v>
      </c>
      <c r="AB83" s="12">
        <f t="shared" si="30"/>
        <v>0</v>
      </c>
      <c r="AC83" s="12">
        <f t="shared" si="30"/>
        <v>0</v>
      </c>
      <c r="AD83" s="12">
        <f t="shared" si="30"/>
        <v>0</v>
      </c>
      <c r="AE83" s="12">
        <f t="shared" si="30"/>
        <v>0</v>
      </c>
      <c r="AF83" s="12">
        <f t="shared" si="30"/>
        <v>0</v>
      </c>
      <c r="AG83" s="12">
        <f t="shared" si="30"/>
        <v>0</v>
      </c>
      <c r="AH83" s="12">
        <f t="shared" si="30"/>
        <v>0</v>
      </c>
      <c r="AI83" s="12">
        <f t="shared" si="30"/>
        <v>0</v>
      </c>
      <c r="AJ83" s="12">
        <f t="shared" si="30"/>
        <v>0</v>
      </c>
      <c r="AK83" s="12">
        <f t="shared" ref="AK83:BE83" si="31" xml:space="preserve"> AK$65</f>
        <v>0</v>
      </c>
      <c r="AL83" s="12">
        <f t="shared" si="31"/>
        <v>0</v>
      </c>
      <c r="AM83" s="12">
        <f t="shared" si="31"/>
        <v>0</v>
      </c>
      <c r="AN83" s="12">
        <f t="shared" si="31"/>
        <v>0</v>
      </c>
      <c r="AO83" s="12">
        <f t="shared" si="31"/>
        <v>0</v>
      </c>
      <c r="AP83" s="12">
        <f t="shared" si="31"/>
        <v>0</v>
      </c>
      <c r="AQ83" s="12">
        <f t="shared" si="31"/>
        <v>0</v>
      </c>
      <c r="AR83" s="12">
        <f t="shared" si="31"/>
        <v>0</v>
      </c>
      <c r="AS83" s="12">
        <f t="shared" si="31"/>
        <v>0</v>
      </c>
      <c r="AT83" s="12">
        <f t="shared" si="31"/>
        <v>0</v>
      </c>
      <c r="AU83" s="12">
        <f t="shared" si="31"/>
        <v>0</v>
      </c>
      <c r="AV83" s="12">
        <f t="shared" si="31"/>
        <v>0</v>
      </c>
      <c r="AW83" s="12">
        <f t="shared" si="31"/>
        <v>0</v>
      </c>
      <c r="AX83" s="12">
        <f t="shared" si="31"/>
        <v>0</v>
      </c>
      <c r="AY83" s="12">
        <f t="shared" si="31"/>
        <v>4045.2001882529712</v>
      </c>
      <c r="AZ83" s="12">
        <f t="shared" si="31"/>
        <v>0</v>
      </c>
      <c r="BA83" s="12">
        <f t="shared" si="31"/>
        <v>0</v>
      </c>
      <c r="BB83" s="12">
        <f t="shared" si="31"/>
        <v>0</v>
      </c>
      <c r="BC83" s="12">
        <f t="shared" si="31"/>
        <v>0</v>
      </c>
      <c r="BD83" s="12">
        <f t="shared" si="31"/>
        <v>0</v>
      </c>
      <c r="BE83" s="12">
        <f t="shared" si="31"/>
        <v>0</v>
      </c>
    </row>
    <row r="84" spans="1:57" x14ac:dyDescent="0.25">
      <c r="E84" s="12" t="s">
        <v>419</v>
      </c>
      <c r="G84" s="12" t="str">
        <f xml:space="preserve"> SMU</f>
        <v>$ 000s</v>
      </c>
      <c r="H84" s="12">
        <f xml:space="preserve"> SUM(J84:BE84)</f>
        <v>4045.2001882529712</v>
      </c>
      <c r="J84" s="12">
        <f t="shared" ref="J84:BE84" si="32" xml:space="preserve"> SUMIF($J82:$BE82, J81, $J83:$BE83)</f>
        <v>0</v>
      </c>
      <c r="K84" s="12">
        <f t="shared" si="32"/>
        <v>0</v>
      </c>
      <c r="L84" s="12">
        <f t="shared" si="32"/>
        <v>0</v>
      </c>
      <c r="M84" s="12">
        <f t="shared" si="32"/>
        <v>0</v>
      </c>
      <c r="N84" s="12">
        <f t="shared" si="32"/>
        <v>0</v>
      </c>
      <c r="O84" s="12">
        <f t="shared" si="32"/>
        <v>0</v>
      </c>
      <c r="P84" s="12">
        <f t="shared" si="32"/>
        <v>4045.2001882529712</v>
      </c>
      <c r="Q84" s="12">
        <f t="shared" si="32"/>
        <v>0</v>
      </c>
      <c r="R84" s="12">
        <f t="shared" si="32"/>
        <v>0</v>
      </c>
      <c r="S84" s="12">
        <f t="shared" si="32"/>
        <v>0</v>
      </c>
      <c r="T84" s="12">
        <f t="shared" si="32"/>
        <v>0</v>
      </c>
      <c r="U84" s="12">
        <f t="shared" si="32"/>
        <v>0</v>
      </c>
      <c r="V84" s="12">
        <f t="shared" si="32"/>
        <v>0</v>
      </c>
      <c r="W84" s="12">
        <f t="shared" si="32"/>
        <v>0</v>
      </c>
      <c r="X84" s="12">
        <f t="shared" si="32"/>
        <v>0</v>
      </c>
      <c r="Y84" s="12">
        <f t="shared" si="32"/>
        <v>0</v>
      </c>
      <c r="Z84" s="12">
        <f t="shared" si="32"/>
        <v>0</v>
      </c>
      <c r="AA84" s="12">
        <f t="shared" si="32"/>
        <v>0</v>
      </c>
      <c r="AB84" s="12">
        <f t="shared" si="32"/>
        <v>0</v>
      </c>
      <c r="AC84" s="12">
        <f t="shared" si="32"/>
        <v>0</v>
      </c>
      <c r="AD84" s="12">
        <f t="shared" si="32"/>
        <v>0</v>
      </c>
      <c r="AE84" s="12">
        <f t="shared" si="32"/>
        <v>0</v>
      </c>
      <c r="AF84" s="12">
        <f t="shared" si="32"/>
        <v>0</v>
      </c>
      <c r="AG84" s="12">
        <f t="shared" si="32"/>
        <v>0</v>
      </c>
      <c r="AH84" s="12">
        <f t="shared" si="32"/>
        <v>0</v>
      </c>
      <c r="AI84" s="12">
        <f t="shared" si="32"/>
        <v>0</v>
      </c>
      <c r="AJ84" s="12">
        <f t="shared" si="32"/>
        <v>0</v>
      </c>
      <c r="AK84" s="12">
        <f t="shared" si="32"/>
        <v>0</v>
      </c>
      <c r="AL84" s="12">
        <f t="shared" si="32"/>
        <v>0</v>
      </c>
      <c r="AM84" s="12">
        <f t="shared" si="32"/>
        <v>0</v>
      </c>
      <c r="AN84" s="12">
        <f t="shared" si="32"/>
        <v>0</v>
      </c>
      <c r="AO84" s="12">
        <f t="shared" si="32"/>
        <v>0</v>
      </c>
      <c r="AP84" s="12">
        <f t="shared" si="32"/>
        <v>0</v>
      </c>
      <c r="AQ84" s="12">
        <f t="shared" si="32"/>
        <v>0</v>
      </c>
      <c r="AR84" s="12">
        <f t="shared" si="32"/>
        <v>0</v>
      </c>
      <c r="AS84" s="12">
        <f t="shared" si="32"/>
        <v>0</v>
      </c>
      <c r="AT84" s="12">
        <f t="shared" si="32"/>
        <v>0</v>
      </c>
      <c r="AU84" s="12">
        <f t="shared" si="32"/>
        <v>0</v>
      </c>
      <c r="AV84" s="12">
        <f t="shared" si="32"/>
        <v>0</v>
      </c>
      <c r="AW84" s="12">
        <f t="shared" si="32"/>
        <v>0</v>
      </c>
      <c r="AX84" s="12">
        <f t="shared" si="32"/>
        <v>0</v>
      </c>
      <c r="AY84" s="12">
        <f t="shared" si="32"/>
        <v>0</v>
      </c>
      <c r="AZ84" s="12">
        <f t="shared" si="32"/>
        <v>0</v>
      </c>
      <c r="BA84" s="12">
        <f t="shared" si="32"/>
        <v>0</v>
      </c>
      <c r="BB84" s="12">
        <f t="shared" si="32"/>
        <v>0</v>
      </c>
      <c r="BC84" s="12">
        <f t="shared" si="32"/>
        <v>0</v>
      </c>
      <c r="BD84" s="12">
        <f t="shared" si="32"/>
        <v>0</v>
      </c>
      <c r="BE84" s="12">
        <f t="shared" si="32"/>
        <v>0</v>
      </c>
    </row>
    <row r="85" spans="1:57" s="193" customFormat="1" x14ac:dyDescent="0.25">
      <c r="A85" s="142"/>
      <c r="B85" s="142"/>
      <c r="C85" s="143"/>
      <c r="D85" s="144"/>
      <c r="E85" s="192" t="str">
        <f xml:space="preserve"> LEFT(E84, LEN(E84) - 4)</f>
        <v>Pre-funding of working capital</v>
      </c>
      <c r="F85" s="192"/>
      <c r="G85" s="192" t="str">
        <f xml:space="preserve"> SMU</f>
        <v>$ 000s</v>
      </c>
      <c r="H85" s="192">
        <f xml:space="preserve"> SUM(J85:BE85)</f>
        <v>-4045.2001882529712</v>
      </c>
      <c r="I85" s="145"/>
      <c r="J85" s="192">
        <f t="shared" ref="J85:BE85" si="33" xml:space="preserve"> -1 * J84</f>
        <v>0</v>
      </c>
      <c r="K85" s="192">
        <f t="shared" si="33"/>
        <v>0</v>
      </c>
      <c r="L85" s="192">
        <f t="shared" si="33"/>
        <v>0</v>
      </c>
      <c r="M85" s="192">
        <f t="shared" si="33"/>
        <v>0</v>
      </c>
      <c r="N85" s="192">
        <f t="shared" si="33"/>
        <v>0</v>
      </c>
      <c r="O85" s="192">
        <f t="shared" si="33"/>
        <v>0</v>
      </c>
      <c r="P85" s="192">
        <f t="shared" si="33"/>
        <v>-4045.2001882529712</v>
      </c>
      <c r="Q85" s="192">
        <f t="shared" si="33"/>
        <v>0</v>
      </c>
      <c r="R85" s="192">
        <f t="shared" si="33"/>
        <v>0</v>
      </c>
      <c r="S85" s="192">
        <f t="shared" si="33"/>
        <v>0</v>
      </c>
      <c r="T85" s="192">
        <f t="shared" si="33"/>
        <v>0</v>
      </c>
      <c r="U85" s="192">
        <f t="shared" si="33"/>
        <v>0</v>
      </c>
      <c r="V85" s="192">
        <f t="shared" si="33"/>
        <v>0</v>
      </c>
      <c r="W85" s="192">
        <f t="shared" si="33"/>
        <v>0</v>
      </c>
      <c r="X85" s="192">
        <f t="shared" si="33"/>
        <v>0</v>
      </c>
      <c r="Y85" s="192">
        <f t="shared" si="33"/>
        <v>0</v>
      </c>
      <c r="Z85" s="192">
        <f t="shared" si="33"/>
        <v>0</v>
      </c>
      <c r="AA85" s="192">
        <f t="shared" si="33"/>
        <v>0</v>
      </c>
      <c r="AB85" s="192">
        <f t="shared" si="33"/>
        <v>0</v>
      </c>
      <c r="AC85" s="192">
        <f t="shared" si="33"/>
        <v>0</v>
      </c>
      <c r="AD85" s="192">
        <f t="shared" si="33"/>
        <v>0</v>
      </c>
      <c r="AE85" s="192">
        <f t="shared" si="33"/>
        <v>0</v>
      </c>
      <c r="AF85" s="192">
        <f t="shared" si="33"/>
        <v>0</v>
      </c>
      <c r="AG85" s="192">
        <f t="shared" si="33"/>
        <v>0</v>
      </c>
      <c r="AH85" s="192">
        <f t="shared" si="33"/>
        <v>0</v>
      </c>
      <c r="AI85" s="192">
        <f t="shared" si="33"/>
        <v>0</v>
      </c>
      <c r="AJ85" s="192">
        <f t="shared" si="33"/>
        <v>0</v>
      </c>
      <c r="AK85" s="192">
        <f t="shared" si="33"/>
        <v>0</v>
      </c>
      <c r="AL85" s="192">
        <f t="shared" si="33"/>
        <v>0</v>
      </c>
      <c r="AM85" s="192">
        <f t="shared" si="33"/>
        <v>0</v>
      </c>
      <c r="AN85" s="192">
        <f t="shared" si="33"/>
        <v>0</v>
      </c>
      <c r="AO85" s="192">
        <f t="shared" si="33"/>
        <v>0</v>
      </c>
      <c r="AP85" s="192">
        <f t="shared" si="33"/>
        <v>0</v>
      </c>
      <c r="AQ85" s="192">
        <f t="shared" si="33"/>
        <v>0</v>
      </c>
      <c r="AR85" s="192">
        <f t="shared" si="33"/>
        <v>0</v>
      </c>
      <c r="AS85" s="192">
        <f t="shared" si="33"/>
        <v>0</v>
      </c>
      <c r="AT85" s="192">
        <f t="shared" si="33"/>
        <v>0</v>
      </c>
      <c r="AU85" s="192">
        <f t="shared" si="33"/>
        <v>0</v>
      </c>
      <c r="AV85" s="192">
        <f t="shared" si="33"/>
        <v>0</v>
      </c>
      <c r="AW85" s="192">
        <f t="shared" si="33"/>
        <v>0</v>
      </c>
      <c r="AX85" s="192">
        <f t="shared" si="33"/>
        <v>0</v>
      </c>
      <c r="AY85" s="192">
        <f t="shared" si="33"/>
        <v>0</v>
      </c>
      <c r="AZ85" s="192">
        <f t="shared" si="33"/>
        <v>0</v>
      </c>
      <c r="BA85" s="192">
        <f t="shared" si="33"/>
        <v>0</v>
      </c>
      <c r="BB85" s="192">
        <f t="shared" si="33"/>
        <v>0</v>
      </c>
      <c r="BC85" s="192">
        <f t="shared" si="33"/>
        <v>0</v>
      </c>
      <c r="BD85" s="192">
        <f t="shared" si="33"/>
        <v>0</v>
      </c>
      <c r="BE85" s="192">
        <f t="shared" si="33"/>
        <v>0</v>
      </c>
    </row>
    <row r="87" spans="1:57" x14ac:dyDescent="0.25">
      <c r="E87" s="563" t="str">
        <f xml:space="preserve"> Time!E$10</f>
        <v>Model column counter</v>
      </c>
      <c r="F87" s="563">
        <f xml:space="preserve"> Time!F$10</f>
        <v>0</v>
      </c>
      <c r="G87" s="563" t="str">
        <f xml:space="preserve"> Time!G$10</f>
        <v>counter</v>
      </c>
      <c r="H87" s="563">
        <f xml:space="preserve"> Time!H$10</f>
        <v>0</v>
      </c>
      <c r="I87" s="563">
        <f xml:space="preserve"> Time!I$10</f>
        <v>0</v>
      </c>
      <c r="J87" s="563">
        <f xml:space="preserve"> Time!J$10</f>
        <v>1</v>
      </c>
      <c r="K87" s="563">
        <f xml:space="preserve"> Time!K$10</f>
        <v>2</v>
      </c>
      <c r="L87" s="563">
        <f xml:space="preserve"> Time!L$10</f>
        <v>3</v>
      </c>
      <c r="M87" s="563">
        <f xml:space="preserve"> Time!M$10</f>
        <v>4</v>
      </c>
      <c r="N87" s="563">
        <f xml:space="preserve"> Time!N$10</f>
        <v>5</v>
      </c>
      <c r="O87" s="563">
        <f xml:space="preserve"> Time!O$10</f>
        <v>6</v>
      </c>
      <c r="P87" s="563">
        <f xml:space="preserve"> Time!P$10</f>
        <v>7</v>
      </c>
      <c r="Q87" s="563">
        <f xml:space="preserve"> Time!Q$10</f>
        <v>8</v>
      </c>
      <c r="R87" s="563">
        <f xml:space="preserve"> Time!R$10</f>
        <v>9</v>
      </c>
      <c r="S87" s="563">
        <f xml:space="preserve"> Time!S$10</f>
        <v>10</v>
      </c>
      <c r="T87" s="563">
        <f xml:space="preserve"> Time!T$10</f>
        <v>11</v>
      </c>
      <c r="U87" s="563">
        <f xml:space="preserve"> Time!U$10</f>
        <v>12</v>
      </c>
      <c r="V87" s="563">
        <f xml:space="preserve"> Time!V$10</f>
        <v>13</v>
      </c>
      <c r="W87" s="563">
        <f xml:space="preserve"> Time!W$10</f>
        <v>14</v>
      </c>
      <c r="X87" s="563">
        <f xml:space="preserve"> Time!X$10</f>
        <v>15</v>
      </c>
      <c r="Y87" s="563">
        <f xml:space="preserve"> Time!Y$10</f>
        <v>16</v>
      </c>
      <c r="Z87" s="563">
        <f xml:space="preserve"> Time!Z$10</f>
        <v>17</v>
      </c>
      <c r="AA87" s="563">
        <f xml:space="preserve"> Time!AA$10</f>
        <v>18</v>
      </c>
      <c r="AB87" s="563">
        <f xml:space="preserve"> Time!AB$10</f>
        <v>19</v>
      </c>
      <c r="AC87" s="563">
        <f xml:space="preserve"> Time!AC$10</f>
        <v>20</v>
      </c>
      <c r="AD87" s="563">
        <f xml:space="preserve"> Time!AD$10</f>
        <v>21</v>
      </c>
      <c r="AE87" s="563">
        <f xml:space="preserve"> Time!AE$10</f>
        <v>22</v>
      </c>
      <c r="AF87" s="563">
        <f xml:space="preserve"> Time!AF$10</f>
        <v>23</v>
      </c>
      <c r="AG87" s="563">
        <f xml:space="preserve"> Time!AG$10</f>
        <v>24</v>
      </c>
      <c r="AH87" s="563">
        <f xml:space="preserve"> Time!AH$10</f>
        <v>25</v>
      </c>
      <c r="AI87" s="563">
        <f xml:space="preserve"> Time!AI$10</f>
        <v>26</v>
      </c>
      <c r="AJ87" s="563">
        <f xml:space="preserve"> Time!AJ$10</f>
        <v>27</v>
      </c>
      <c r="AK87" s="563">
        <f xml:space="preserve"> Time!AK$10</f>
        <v>28</v>
      </c>
      <c r="AL87" s="563">
        <f xml:space="preserve"> Time!AL$10</f>
        <v>29</v>
      </c>
      <c r="AM87" s="563">
        <f xml:space="preserve"> Time!AM$10</f>
        <v>30</v>
      </c>
      <c r="AN87" s="563">
        <f xml:space="preserve"> Time!AN$10</f>
        <v>31</v>
      </c>
      <c r="AO87" s="563">
        <f xml:space="preserve"> Time!AO$10</f>
        <v>32</v>
      </c>
      <c r="AP87" s="563">
        <f xml:space="preserve"> Time!AP$10</f>
        <v>33</v>
      </c>
      <c r="AQ87" s="563">
        <f xml:space="preserve"> Time!AQ$10</f>
        <v>34</v>
      </c>
      <c r="AR87" s="563">
        <f xml:space="preserve"> Time!AR$10</f>
        <v>35</v>
      </c>
      <c r="AS87" s="563">
        <f xml:space="preserve"> Time!AS$10</f>
        <v>36</v>
      </c>
      <c r="AT87" s="563">
        <f xml:space="preserve"> Time!AT$10</f>
        <v>37</v>
      </c>
      <c r="AU87" s="563">
        <f xml:space="preserve"> Time!AU$10</f>
        <v>38</v>
      </c>
      <c r="AV87" s="563">
        <f xml:space="preserve"> Time!AV$10</f>
        <v>39</v>
      </c>
      <c r="AW87" s="563">
        <f xml:space="preserve"> Time!AW$10</f>
        <v>40</v>
      </c>
      <c r="AX87" s="563">
        <f xml:space="preserve"> Time!AX$10</f>
        <v>41</v>
      </c>
      <c r="AY87" s="563">
        <f xml:space="preserve"> Time!AY$10</f>
        <v>42</v>
      </c>
      <c r="AZ87" s="563">
        <f xml:space="preserve"> Time!AZ$10</f>
        <v>43</v>
      </c>
      <c r="BA87" s="563">
        <f xml:space="preserve"> Time!BA$10</f>
        <v>44</v>
      </c>
      <c r="BB87" s="563">
        <f xml:space="preserve"> Time!BB$10</f>
        <v>45</v>
      </c>
      <c r="BC87" s="563">
        <f xml:space="preserve"> Time!BC$10</f>
        <v>46</v>
      </c>
      <c r="BD87" s="563">
        <f xml:space="preserve"> Time!BD$10</f>
        <v>47</v>
      </c>
      <c r="BE87" s="563">
        <f xml:space="preserve"> Time!BE$10</f>
        <v>48</v>
      </c>
    </row>
    <row r="88" spans="1:57" x14ac:dyDescent="0.25">
      <c r="E88" s="191" t="str">
        <f xml:space="preserve"> ConTime!E$56</f>
        <v>Model ops period counter - m</v>
      </c>
      <c r="F88" s="191">
        <f xml:space="preserve"> ConTime!F$56</f>
        <v>0</v>
      </c>
      <c r="G88" s="191" t="str">
        <f xml:space="preserve"> ConTime!G$56</f>
        <v>counter</v>
      </c>
      <c r="H88" s="191">
        <f xml:space="preserve"> ConTime!H$56</f>
        <v>0</v>
      </c>
      <c r="I88" s="191">
        <f xml:space="preserve"> ConTime!I$56</f>
        <v>0</v>
      </c>
      <c r="J88" s="191">
        <f xml:space="preserve"> ConTime!J$56</f>
        <v>1</v>
      </c>
      <c r="K88" s="191">
        <f xml:space="preserve"> ConTime!K$56</f>
        <v>1</v>
      </c>
      <c r="L88" s="191">
        <f xml:space="preserve"> ConTime!L$56</f>
        <v>1</v>
      </c>
      <c r="M88" s="191">
        <f xml:space="preserve"> ConTime!M$56</f>
        <v>1</v>
      </c>
      <c r="N88" s="191">
        <f xml:space="preserve"> ConTime!N$56</f>
        <v>1</v>
      </c>
      <c r="O88" s="191">
        <f xml:space="preserve"> ConTime!O$56</f>
        <v>1</v>
      </c>
      <c r="P88" s="191">
        <f xml:space="preserve"> ConTime!P$56</f>
        <v>2</v>
      </c>
      <c r="Q88" s="191">
        <f xml:space="preserve"> ConTime!Q$56</f>
        <v>2</v>
      </c>
      <c r="R88" s="191">
        <f xml:space="preserve"> ConTime!R$56</f>
        <v>2</v>
      </c>
      <c r="S88" s="191">
        <f xml:space="preserve"> ConTime!S$56</f>
        <v>2</v>
      </c>
      <c r="T88" s="191">
        <f xml:space="preserve"> ConTime!T$56</f>
        <v>2</v>
      </c>
      <c r="U88" s="191">
        <f xml:space="preserve"> ConTime!U$56</f>
        <v>2</v>
      </c>
      <c r="V88" s="191">
        <f xml:space="preserve"> ConTime!V$56</f>
        <v>3</v>
      </c>
      <c r="W88" s="191">
        <f xml:space="preserve"> ConTime!W$56</f>
        <v>3</v>
      </c>
      <c r="X88" s="191">
        <f xml:space="preserve"> ConTime!X$56</f>
        <v>3</v>
      </c>
      <c r="Y88" s="191">
        <f xml:space="preserve"> ConTime!Y$56</f>
        <v>3</v>
      </c>
      <c r="Z88" s="191">
        <f xml:space="preserve"> ConTime!Z$56</f>
        <v>3</v>
      </c>
      <c r="AA88" s="191">
        <f xml:space="preserve"> ConTime!AA$56</f>
        <v>3</v>
      </c>
      <c r="AB88" s="191">
        <f xml:space="preserve"> ConTime!AB$56</f>
        <v>4</v>
      </c>
      <c r="AC88" s="191">
        <f xml:space="preserve"> ConTime!AC$56</f>
        <v>4</v>
      </c>
      <c r="AD88" s="191">
        <f xml:space="preserve"> ConTime!AD$56</f>
        <v>4</v>
      </c>
      <c r="AE88" s="191">
        <f xml:space="preserve"> ConTime!AE$56</f>
        <v>4</v>
      </c>
      <c r="AF88" s="191">
        <f xml:space="preserve"> ConTime!AF$56</f>
        <v>4</v>
      </c>
      <c r="AG88" s="191">
        <f xml:space="preserve"> ConTime!AG$56</f>
        <v>4</v>
      </c>
      <c r="AH88" s="191">
        <f xml:space="preserve"> ConTime!AH$56</f>
        <v>5</v>
      </c>
      <c r="AI88" s="191">
        <f xml:space="preserve"> ConTime!AI$56</f>
        <v>5</v>
      </c>
      <c r="AJ88" s="191">
        <f xml:space="preserve"> ConTime!AJ$56</f>
        <v>5</v>
      </c>
      <c r="AK88" s="191">
        <f xml:space="preserve"> ConTime!AK$56</f>
        <v>5</v>
      </c>
      <c r="AL88" s="191">
        <f xml:space="preserve"> ConTime!AL$56</f>
        <v>5</v>
      </c>
      <c r="AM88" s="191">
        <f xml:space="preserve"> ConTime!AM$56</f>
        <v>5</v>
      </c>
      <c r="AN88" s="191">
        <f xml:space="preserve"> ConTime!AN$56</f>
        <v>6</v>
      </c>
      <c r="AO88" s="191">
        <f xml:space="preserve"> ConTime!AO$56</f>
        <v>6</v>
      </c>
      <c r="AP88" s="191">
        <f xml:space="preserve"> ConTime!AP$56</f>
        <v>6</v>
      </c>
      <c r="AQ88" s="191">
        <f xml:space="preserve"> ConTime!AQ$56</f>
        <v>6</v>
      </c>
      <c r="AR88" s="191">
        <f xml:space="preserve"> ConTime!AR$56</f>
        <v>6</v>
      </c>
      <c r="AS88" s="191">
        <f xml:space="preserve"> ConTime!AS$56</f>
        <v>6</v>
      </c>
      <c r="AT88" s="191">
        <f xml:space="preserve"> ConTime!AT$56</f>
        <v>7</v>
      </c>
      <c r="AU88" s="191">
        <f xml:space="preserve"> ConTime!AU$56</f>
        <v>7</v>
      </c>
      <c r="AV88" s="191">
        <f xml:space="preserve"> ConTime!AV$56</f>
        <v>7</v>
      </c>
      <c r="AW88" s="191">
        <f xml:space="preserve"> ConTime!AW$56</f>
        <v>7</v>
      </c>
      <c r="AX88" s="191">
        <f xml:space="preserve"> ConTime!AX$56</f>
        <v>7</v>
      </c>
      <c r="AY88" s="191">
        <f xml:space="preserve"> ConTime!AY$56</f>
        <v>7</v>
      </c>
      <c r="AZ88" s="191">
        <f xml:space="preserve"> ConTime!AZ$56</f>
        <v>8</v>
      </c>
      <c r="BA88" s="191">
        <f xml:space="preserve"> ConTime!BA$56</f>
        <v>8</v>
      </c>
      <c r="BB88" s="191">
        <f xml:space="preserve"> ConTime!BB$56</f>
        <v>8</v>
      </c>
      <c r="BC88" s="191">
        <f xml:space="preserve"> ConTime!BC$56</f>
        <v>8</v>
      </c>
      <c r="BD88" s="191">
        <f xml:space="preserve"> ConTime!BD$56</f>
        <v>8</v>
      </c>
      <c r="BE88" s="191">
        <f xml:space="preserve"> ConTime!BE$56</f>
        <v>8</v>
      </c>
    </row>
    <row r="89" spans="1:57" x14ac:dyDescent="0.25">
      <c r="E89" s="12" t="str">
        <f t="shared" ref="E89:AJ89" si="34" xml:space="preserve"> E$70</f>
        <v>Pre-funding of DSRA - m</v>
      </c>
      <c r="F89" s="12">
        <f t="shared" si="34"/>
        <v>0</v>
      </c>
      <c r="G89" s="12" t="str">
        <f t="shared" si="34"/>
        <v>$ 000s</v>
      </c>
      <c r="H89" s="12">
        <f xml:space="preserve"> H$70</f>
        <v>11772.218053613331</v>
      </c>
      <c r="I89" s="12">
        <f t="shared" si="34"/>
        <v>0</v>
      </c>
      <c r="J89" s="12">
        <f t="shared" si="34"/>
        <v>0</v>
      </c>
      <c r="K89" s="12">
        <f t="shared" si="34"/>
        <v>0</v>
      </c>
      <c r="L89" s="12">
        <f t="shared" si="34"/>
        <v>0</v>
      </c>
      <c r="M89" s="12">
        <f t="shared" si="34"/>
        <v>0</v>
      </c>
      <c r="N89" s="12">
        <f t="shared" si="34"/>
        <v>0</v>
      </c>
      <c r="O89" s="12">
        <f t="shared" si="34"/>
        <v>0</v>
      </c>
      <c r="P89" s="12">
        <f t="shared" si="34"/>
        <v>0</v>
      </c>
      <c r="Q89" s="12">
        <f t="shared" si="34"/>
        <v>0</v>
      </c>
      <c r="R89" s="12">
        <f t="shared" si="34"/>
        <v>0</v>
      </c>
      <c r="S89" s="12">
        <f t="shared" si="34"/>
        <v>0</v>
      </c>
      <c r="T89" s="12">
        <f t="shared" si="34"/>
        <v>0</v>
      </c>
      <c r="U89" s="12">
        <f t="shared" si="34"/>
        <v>0</v>
      </c>
      <c r="V89" s="12">
        <f t="shared" si="34"/>
        <v>0</v>
      </c>
      <c r="W89" s="12">
        <f t="shared" si="34"/>
        <v>0</v>
      </c>
      <c r="X89" s="12">
        <f t="shared" si="34"/>
        <v>0</v>
      </c>
      <c r="Y89" s="12">
        <f t="shared" si="34"/>
        <v>0</v>
      </c>
      <c r="Z89" s="12">
        <f t="shared" si="34"/>
        <v>0</v>
      </c>
      <c r="AA89" s="12">
        <f t="shared" si="34"/>
        <v>0</v>
      </c>
      <c r="AB89" s="12">
        <f t="shared" si="34"/>
        <v>0</v>
      </c>
      <c r="AC89" s="12">
        <f t="shared" si="34"/>
        <v>0</v>
      </c>
      <c r="AD89" s="12">
        <f t="shared" si="34"/>
        <v>0</v>
      </c>
      <c r="AE89" s="12">
        <f t="shared" si="34"/>
        <v>0</v>
      </c>
      <c r="AF89" s="12">
        <f t="shared" si="34"/>
        <v>0</v>
      </c>
      <c r="AG89" s="12">
        <f t="shared" si="34"/>
        <v>0</v>
      </c>
      <c r="AH89" s="12">
        <f t="shared" si="34"/>
        <v>0</v>
      </c>
      <c r="AI89" s="12">
        <f t="shared" si="34"/>
        <v>0</v>
      </c>
      <c r="AJ89" s="12">
        <f t="shared" si="34"/>
        <v>0</v>
      </c>
      <c r="AK89" s="12">
        <f t="shared" ref="AK89:BE89" si="35" xml:space="preserve"> AK$70</f>
        <v>0</v>
      </c>
      <c r="AL89" s="12">
        <f t="shared" si="35"/>
        <v>0</v>
      </c>
      <c r="AM89" s="12">
        <f t="shared" si="35"/>
        <v>0</v>
      </c>
      <c r="AN89" s="12">
        <f t="shared" si="35"/>
        <v>0</v>
      </c>
      <c r="AO89" s="12">
        <f t="shared" si="35"/>
        <v>0</v>
      </c>
      <c r="AP89" s="12">
        <f t="shared" si="35"/>
        <v>0</v>
      </c>
      <c r="AQ89" s="12">
        <f t="shared" si="35"/>
        <v>0</v>
      </c>
      <c r="AR89" s="12">
        <f t="shared" si="35"/>
        <v>0</v>
      </c>
      <c r="AS89" s="12">
        <f t="shared" si="35"/>
        <v>0</v>
      </c>
      <c r="AT89" s="12">
        <f t="shared" si="35"/>
        <v>0</v>
      </c>
      <c r="AU89" s="12">
        <f t="shared" si="35"/>
        <v>0</v>
      </c>
      <c r="AV89" s="12">
        <f t="shared" si="35"/>
        <v>0</v>
      </c>
      <c r="AW89" s="12">
        <f t="shared" si="35"/>
        <v>0</v>
      </c>
      <c r="AX89" s="12">
        <f t="shared" si="35"/>
        <v>0</v>
      </c>
      <c r="AY89" s="12">
        <f t="shared" si="35"/>
        <v>11772.218053613331</v>
      </c>
      <c r="AZ89" s="12">
        <f t="shared" si="35"/>
        <v>0</v>
      </c>
      <c r="BA89" s="12">
        <f t="shared" si="35"/>
        <v>0</v>
      </c>
      <c r="BB89" s="12">
        <f t="shared" si="35"/>
        <v>0</v>
      </c>
      <c r="BC89" s="12">
        <f t="shared" si="35"/>
        <v>0</v>
      </c>
      <c r="BD89" s="12">
        <f t="shared" si="35"/>
        <v>0</v>
      </c>
      <c r="BE89" s="12">
        <f t="shared" si="35"/>
        <v>0</v>
      </c>
    </row>
    <row r="90" spans="1:57" x14ac:dyDescent="0.25">
      <c r="E90" s="12" t="s">
        <v>487</v>
      </c>
      <c r="G90" s="12" t="str">
        <f xml:space="preserve"> SMU</f>
        <v>$ 000s</v>
      </c>
      <c r="H90" s="12">
        <f xml:space="preserve"> SUM(J90:BE90)</f>
        <v>11772.218053613331</v>
      </c>
      <c r="J90" s="12">
        <f t="shared" ref="J90:BE90" si="36" xml:space="preserve"> SUMIF($J88:$BE88, J87, $J89:$BE89)</f>
        <v>0</v>
      </c>
      <c r="K90" s="12">
        <f t="shared" si="36"/>
        <v>0</v>
      </c>
      <c r="L90" s="12">
        <f t="shared" si="36"/>
        <v>0</v>
      </c>
      <c r="M90" s="12">
        <f t="shared" si="36"/>
        <v>0</v>
      </c>
      <c r="N90" s="12">
        <f t="shared" si="36"/>
        <v>0</v>
      </c>
      <c r="O90" s="12">
        <f t="shared" si="36"/>
        <v>0</v>
      </c>
      <c r="P90" s="12">
        <f t="shared" si="36"/>
        <v>11772.218053613331</v>
      </c>
      <c r="Q90" s="12">
        <f t="shared" si="36"/>
        <v>0</v>
      </c>
      <c r="R90" s="12">
        <f t="shared" si="36"/>
        <v>0</v>
      </c>
      <c r="S90" s="12">
        <f t="shared" si="36"/>
        <v>0</v>
      </c>
      <c r="T90" s="12">
        <f t="shared" si="36"/>
        <v>0</v>
      </c>
      <c r="U90" s="12">
        <f t="shared" si="36"/>
        <v>0</v>
      </c>
      <c r="V90" s="12">
        <f t="shared" si="36"/>
        <v>0</v>
      </c>
      <c r="W90" s="12">
        <f t="shared" si="36"/>
        <v>0</v>
      </c>
      <c r="X90" s="12">
        <f t="shared" si="36"/>
        <v>0</v>
      </c>
      <c r="Y90" s="12">
        <f t="shared" si="36"/>
        <v>0</v>
      </c>
      <c r="Z90" s="12">
        <f t="shared" si="36"/>
        <v>0</v>
      </c>
      <c r="AA90" s="12">
        <f t="shared" si="36"/>
        <v>0</v>
      </c>
      <c r="AB90" s="12">
        <f t="shared" si="36"/>
        <v>0</v>
      </c>
      <c r="AC90" s="12">
        <f t="shared" si="36"/>
        <v>0</v>
      </c>
      <c r="AD90" s="12">
        <f t="shared" si="36"/>
        <v>0</v>
      </c>
      <c r="AE90" s="12">
        <f t="shared" si="36"/>
        <v>0</v>
      </c>
      <c r="AF90" s="12">
        <f t="shared" si="36"/>
        <v>0</v>
      </c>
      <c r="AG90" s="12">
        <f t="shared" si="36"/>
        <v>0</v>
      </c>
      <c r="AH90" s="12">
        <f t="shared" si="36"/>
        <v>0</v>
      </c>
      <c r="AI90" s="12">
        <f t="shared" si="36"/>
        <v>0</v>
      </c>
      <c r="AJ90" s="12">
        <f t="shared" si="36"/>
        <v>0</v>
      </c>
      <c r="AK90" s="12">
        <f t="shared" si="36"/>
        <v>0</v>
      </c>
      <c r="AL90" s="12">
        <f t="shared" si="36"/>
        <v>0</v>
      </c>
      <c r="AM90" s="12">
        <f t="shared" si="36"/>
        <v>0</v>
      </c>
      <c r="AN90" s="12">
        <f t="shared" si="36"/>
        <v>0</v>
      </c>
      <c r="AO90" s="12">
        <f t="shared" si="36"/>
        <v>0</v>
      </c>
      <c r="AP90" s="12">
        <f t="shared" si="36"/>
        <v>0</v>
      </c>
      <c r="AQ90" s="12">
        <f t="shared" si="36"/>
        <v>0</v>
      </c>
      <c r="AR90" s="12">
        <f t="shared" si="36"/>
        <v>0</v>
      </c>
      <c r="AS90" s="12">
        <f t="shared" si="36"/>
        <v>0</v>
      </c>
      <c r="AT90" s="12">
        <f t="shared" si="36"/>
        <v>0</v>
      </c>
      <c r="AU90" s="12">
        <f t="shared" si="36"/>
        <v>0</v>
      </c>
      <c r="AV90" s="12">
        <f t="shared" si="36"/>
        <v>0</v>
      </c>
      <c r="AW90" s="12">
        <f t="shared" si="36"/>
        <v>0</v>
      </c>
      <c r="AX90" s="12">
        <f t="shared" si="36"/>
        <v>0</v>
      </c>
      <c r="AY90" s="12">
        <f t="shared" si="36"/>
        <v>0</v>
      </c>
      <c r="AZ90" s="12">
        <f t="shared" si="36"/>
        <v>0</v>
      </c>
      <c r="BA90" s="12">
        <f t="shared" si="36"/>
        <v>0</v>
      </c>
      <c r="BB90" s="12">
        <f t="shared" si="36"/>
        <v>0</v>
      </c>
      <c r="BC90" s="12">
        <f t="shared" si="36"/>
        <v>0</v>
      </c>
      <c r="BD90" s="12">
        <f t="shared" si="36"/>
        <v>0</v>
      </c>
      <c r="BE90" s="12">
        <f t="shared" si="36"/>
        <v>0</v>
      </c>
    </row>
    <row r="91" spans="1:57" s="193" customFormat="1" x14ac:dyDescent="0.25">
      <c r="A91" s="142"/>
      <c r="B91" s="142"/>
      <c r="C91" s="143"/>
      <c r="D91" s="144"/>
      <c r="E91" s="192" t="str">
        <f xml:space="preserve"> LEFT(E90, LEN(E90) - 4)</f>
        <v>Pre-funding of DSRA</v>
      </c>
      <c r="F91" s="192"/>
      <c r="G91" s="192" t="str">
        <f xml:space="preserve"> SMU</f>
        <v>$ 000s</v>
      </c>
      <c r="H91" s="192">
        <f xml:space="preserve"> SUM(J91:BE91)</f>
        <v>-11772.218053613331</v>
      </c>
      <c r="I91" s="145"/>
      <c r="J91" s="192">
        <f t="shared" ref="J91:BE91" si="37" xml:space="preserve"> -1 * J90</f>
        <v>0</v>
      </c>
      <c r="K91" s="192">
        <f t="shared" si="37"/>
        <v>0</v>
      </c>
      <c r="L91" s="192">
        <f t="shared" si="37"/>
        <v>0</v>
      </c>
      <c r="M91" s="192">
        <f t="shared" si="37"/>
        <v>0</v>
      </c>
      <c r="N91" s="192">
        <f t="shared" si="37"/>
        <v>0</v>
      </c>
      <c r="O91" s="192">
        <f t="shared" si="37"/>
        <v>0</v>
      </c>
      <c r="P91" s="192">
        <f t="shared" si="37"/>
        <v>-11772.218053613331</v>
      </c>
      <c r="Q91" s="192">
        <f t="shared" si="37"/>
        <v>0</v>
      </c>
      <c r="R91" s="192">
        <f t="shared" si="37"/>
        <v>0</v>
      </c>
      <c r="S91" s="192">
        <f t="shared" si="37"/>
        <v>0</v>
      </c>
      <c r="T91" s="192">
        <f t="shared" si="37"/>
        <v>0</v>
      </c>
      <c r="U91" s="192">
        <f t="shared" si="37"/>
        <v>0</v>
      </c>
      <c r="V91" s="192">
        <f t="shared" si="37"/>
        <v>0</v>
      </c>
      <c r="W91" s="192">
        <f t="shared" si="37"/>
        <v>0</v>
      </c>
      <c r="X91" s="192">
        <f t="shared" si="37"/>
        <v>0</v>
      </c>
      <c r="Y91" s="192">
        <f t="shared" si="37"/>
        <v>0</v>
      </c>
      <c r="Z91" s="192">
        <f t="shared" si="37"/>
        <v>0</v>
      </c>
      <c r="AA91" s="192">
        <f t="shared" si="37"/>
        <v>0</v>
      </c>
      <c r="AB91" s="192">
        <f t="shared" si="37"/>
        <v>0</v>
      </c>
      <c r="AC91" s="192">
        <f t="shared" si="37"/>
        <v>0</v>
      </c>
      <c r="AD91" s="192">
        <f t="shared" si="37"/>
        <v>0</v>
      </c>
      <c r="AE91" s="192">
        <f t="shared" si="37"/>
        <v>0</v>
      </c>
      <c r="AF91" s="192">
        <f t="shared" si="37"/>
        <v>0</v>
      </c>
      <c r="AG91" s="192">
        <f t="shared" si="37"/>
        <v>0</v>
      </c>
      <c r="AH91" s="192">
        <f t="shared" si="37"/>
        <v>0</v>
      </c>
      <c r="AI91" s="192">
        <f t="shared" si="37"/>
        <v>0</v>
      </c>
      <c r="AJ91" s="192">
        <f t="shared" si="37"/>
        <v>0</v>
      </c>
      <c r="AK91" s="192">
        <f t="shared" si="37"/>
        <v>0</v>
      </c>
      <c r="AL91" s="192">
        <f t="shared" si="37"/>
        <v>0</v>
      </c>
      <c r="AM91" s="192">
        <f t="shared" si="37"/>
        <v>0</v>
      </c>
      <c r="AN91" s="192">
        <f t="shared" si="37"/>
        <v>0</v>
      </c>
      <c r="AO91" s="192">
        <f t="shared" si="37"/>
        <v>0</v>
      </c>
      <c r="AP91" s="192">
        <f t="shared" si="37"/>
        <v>0</v>
      </c>
      <c r="AQ91" s="192">
        <f t="shared" si="37"/>
        <v>0</v>
      </c>
      <c r="AR91" s="192">
        <f t="shared" si="37"/>
        <v>0</v>
      </c>
      <c r="AS91" s="192">
        <f t="shared" si="37"/>
        <v>0</v>
      </c>
      <c r="AT91" s="192">
        <f t="shared" si="37"/>
        <v>0</v>
      </c>
      <c r="AU91" s="192">
        <f t="shared" si="37"/>
        <v>0</v>
      </c>
      <c r="AV91" s="192">
        <f t="shared" si="37"/>
        <v>0</v>
      </c>
      <c r="AW91" s="192">
        <f t="shared" si="37"/>
        <v>0</v>
      </c>
      <c r="AX91" s="192">
        <f t="shared" si="37"/>
        <v>0</v>
      </c>
      <c r="AY91" s="192">
        <f t="shared" si="37"/>
        <v>0</v>
      </c>
      <c r="AZ91" s="192">
        <f t="shared" si="37"/>
        <v>0</v>
      </c>
      <c r="BA91" s="192">
        <f t="shared" si="37"/>
        <v>0</v>
      </c>
      <c r="BB91" s="192">
        <f t="shared" si="37"/>
        <v>0</v>
      </c>
      <c r="BC91" s="192">
        <f t="shared" si="37"/>
        <v>0</v>
      </c>
      <c r="BD91" s="192">
        <f t="shared" si="37"/>
        <v>0</v>
      </c>
      <c r="BE91" s="192">
        <f t="shared" si="37"/>
        <v>0</v>
      </c>
    </row>
    <row r="94" spans="1:57" x14ac:dyDescent="0.25">
      <c r="A94" s="15" t="s">
        <v>63</v>
      </c>
    </row>
  </sheetData>
  <conditionalFormatting sqref="J3:BE3">
    <cfRule type="cellIs" dxfId="257" priority="8" stopIfTrue="1" operator="equal">
      <formula>"Construction"</formula>
    </cfRule>
    <cfRule type="cellIs" dxfId="256" priority="9" stopIfTrue="1" operator="equal">
      <formula>"Operations"</formula>
    </cfRule>
  </conditionalFormatting>
  <conditionalFormatting sqref="J3:BE3">
    <cfRule type="cellIs" dxfId="255" priority="7" operator="equal">
      <formula>"Fin Close"</formula>
    </cfRule>
  </conditionalFormatting>
  <conditionalFormatting sqref="J3:BE3">
    <cfRule type="cellIs" dxfId="254" priority="5" operator="equal">
      <formula>"PPA ext."</formula>
    </cfRule>
    <cfRule type="cellIs" dxfId="253" priority="6" operator="equal">
      <formula>"Delay"</formula>
    </cfRule>
  </conditionalFormatting>
  <conditionalFormatting sqref="F2:F4">
    <cfRule type="cellIs" dxfId="252" priority="1" stopIfTrue="1" operator="notEqual">
      <formula>0</formula>
    </cfRule>
    <cfRule type="cellIs" dxfId="251" priority="2" stopIfTrue="1" operator="equal">
      <formula>""</formula>
    </cfRule>
  </conditionalFormatting>
  <conditionalFormatting sqref="F2:F4">
    <cfRule type="cellIs" dxfId="250" priority="3" stopIfTrue="1" operator="notEqual">
      <formula>0</formula>
    </cfRule>
    <cfRule type="cellIs" dxfId="249" priority="4" stopIfTrue="1" operator="equal">
      <formula>""</formula>
    </cfRule>
  </conditionalFormatting>
  <dataValidations count="1">
    <dataValidation allowBlank="1" showInputMessage="1" showErrorMessage="1" sqref="E9:H9 E13:H13 E21:H21 E27:H27 E32:H32 E37:H37 E42:H42" xr:uid="{4FC4BD48-1697-4644-A0DF-23A71E6F28F5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9F68-23B6-4F6D-B5A3-93E862BB0F78}">
  <sheetPr codeName="Sheet22">
    <tabColor theme="1" tint="0.499984740745262"/>
    <outlinePr summaryBelow="0" summaryRight="0"/>
  </sheetPr>
  <dimension ref="A1:KT404"/>
  <sheetViews>
    <sheetView defaultGridColor="0" colorId="8" zoomScale="61" zoomScaleNormal="100" workbookViewId="0">
      <pane xSplit="9" ySplit="5" topLeftCell="J337" activePane="bottomRight" state="frozen"/>
      <selection activeCell="F117" sqref="F117"/>
      <selection pane="topRight" activeCell="F117" sqref="F117"/>
      <selection pane="bottomLeft" activeCell="F117" sqref="F117"/>
      <selection pane="bottomRight" activeCell="A28" sqref="A28:XFD28"/>
    </sheetView>
  </sheetViews>
  <sheetFormatPr defaultColWidth="0" defaultRowHeight="13" zeroHeight="1" outlineLevelRow="2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6" width="11.54296875" style="12" customWidth="1"/>
    <col min="57" max="57" width="12.54296875" style="12" customWidth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ConFin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</row>
    <row r="2" spans="1:306" s="500" customFormat="1" x14ac:dyDescent="0.25">
      <c r="C2" s="298"/>
      <c r="D2" s="299"/>
      <c r="E2" s="199" t="str">
        <f xml:space="preserve"> ConTime!E$23</f>
        <v>Model period ending - m</v>
      </c>
      <c r="F2" s="501">
        <f xml:space="preserve"> Check!$F$9</f>
        <v>0</v>
      </c>
      <c r="G2" s="502" t="s">
        <v>23</v>
      </c>
      <c r="H2" s="199"/>
      <c r="I2" s="460"/>
      <c r="J2" s="200">
        <f xml:space="preserve"> ConTime!J$23</f>
        <v>44227</v>
      </c>
      <c r="K2" s="200">
        <f xml:space="preserve"> ConTime!K$23</f>
        <v>44255</v>
      </c>
      <c r="L2" s="200">
        <f xml:space="preserve"> ConTime!L$23</f>
        <v>44286</v>
      </c>
      <c r="M2" s="200">
        <f xml:space="preserve"> ConTime!M$23</f>
        <v>44316</v>
      </c>
      <c r="N2" s="200">
        <f xml:space="preserve"> ConTime!N$23</f>
        <v>44347</v>
      </c>
      <c r="O2" s="200">
        <f xml:space="preserve"> ConTime!O$23</f>
        <v>44377</v>
      </c>
      <c r="P2" s="200">
        <f xml:space="preserve"> ConTime!P$23</f>
        <v>44408</v>
      </c>
      <c r="Q2" s="200">
        <f xml:space="preserve"> ConTime!Q$23</f>
        <v>44439</v>
      </c>
      <c r="R2" s="200">
        <f xml:space="preserve"> ConTime!R$23</f>
        <v>44469</v>
      </c>
      <c r="S2" s="200">
        <f xml:space="preserve"> ConTime!S$23</f>
        <v>44500</v>
      </c>
      <c r="T2" s="200">
        <f xml:space="preserve"> ConTime!T$23</f>
        <v>44530</v>
      </c>
      <c r="U2" s="200">
        <f xml:space="preserve"> ConTime!U$23</f>
        <v>44561</v>
      </c>
      <c r="V2" s="200">
        <f xml:space="preserve"> ConTime!V$23</f>
        <v>44592</v>
      </c>
      <c r="W2" s="200">
        <f xml:space="preserve"> ConTime!W$23</f>
        <v>44620</v>
      </c>
      <c r="X2" s="200">
        <f xml:space="preserve"> ConTime!X$23</f>
        <v>44651</v>
      </c>
      <c r="Y2" s="200">
        <f xml:space="preserve"> ConTime!Y$23</f>
        <v>44681</v>
      </c>
      <c r="Z2" s="200">
        <f xml:space="preserve"> ConTime!Z$23</f>
        <v>44712</v>
      </c>
      <c r="AA2" s="200">
        <f xml:space="preserve"> ConTime!AA$23</f>
        <v>44742</v>
      </c>
      <c r="AB2" s="200">
        <f xml:space="preserve"> ConTime!AB$23</f>
        <v>44773</v>
      </c>
      <c r="AC2" s="200">
        <f xml:space="preserve"> ConTime!AC$23</f>
        <v>44804</v>
      </c>
      <c r="AD2" s="200">
        <f xml:space="preserve"> ConTime!AD$23</f>
        <v>44834</v>
      </c>
      <c r="AE2" s="200">
        <f xml:space="preserve"> ConTime!AE$23</f>
        <v>44865</v>
      </c>
      <c r="AF2" s="200">
        <f xml:space="preserve"> ConTime!AF$23</f>
        <v>44895</v>
      </c>
      <c r="AG2" s="200">
        <f xml:space="preserve"> ConTime!AG$23</f>
        <v>44926</v>
      </c>
      <c r="AH2" s="200">
        <f xml:space="preserve"> ConTime!AH$23</f>
        <v>44957</v>
      </c>
      <c r="AI2" s="200">
        <f xml:space="preserve"> ConTime!AI$23</f>
        <v>44985</v>
      </c>
      <c r="AJ2" s="200">
        <f xml:space="preserve"> ConTime!AJ$23</f>
        <v>45016</v>
      </c>
      <c r="AK2" s="200">
        <f xml:space="preserve"> ConTime!AK$23</f>
        <v>45046</v>
      </c>
      <c r="AL2" s="200">
        <f xml:space="preserve"> ConTime!AL$23</f>
        <v>45077</v>
      </c>
      <c r="AM2" s="200">
        <f xml:space="preserve"> ConTime!AM$23</f>
        <v>45107</v>
      </c>
      <c r="AN2" s="200">
        <f xml:space="preserve"> ConTime!AN$23</f>
        <v>45138</v>
      </c>
      <c r="AO2" s="200">
        <f xml:space="preserve"> ConTime!AO$23</f>
        <v>45169</v>
      </c>
      <c r="AP2" s="200">
        <f xml:space="preserve"> ConTime!AP$23</f>
        <v>45199</v>
      </c>
      <c r="AQ2" s="200">
        <f xml:space="preserve"> ConTime!AQ$23</f>
        <v>45230</v>
      </c>
      <c r="AR2" s="200">
        <f xml:space="preserve"> ConTime!AR$23</f>
        <v>45260</v>
      </c>
      <c r="AS2" s="200">
        <f xml:space="preserve"> ConTime!AS$23</f>
        <v>45291</v>
      </c>
      <c r="AT2" s="200">
        <f xml:space="preserve"> ConTime!AT$23</f>
        <v>45322</v>
      </c>
      <c r="AU2" s="200">
        <f xml:space="preserve"> ConTime!AU$23</f>
        <v>45351</v>
      </c>
      <c r="AV2" s="200">
        <f xml:space="preserve"> ConTime!AV$23</f>
        <v>45382</v>
      </c>
      <c r="AW2" s="200">
        <f xml:space="preserve"> ConTime!AW$23</f>
        <v>45412</v>
      </c>
      <c r="AX2" s="200">
        <f xml:space="preserve"> ConTime!AX$23</f>
        <v>45443</v>
      </c>
      <c r="AY2" s="200">
        <f xml:space="preserve"> ConTime!AY$23</f>
        <v>45473</v>
      </c>
      <c r="AZ2" s="200">
        <f xml:space="preserve"> ConTime!AZ$23</f>
        <v>45504</v>
      </c>
      <c r="BA2" s="200">
        <f xml:space="preserve"> ConTime!BA$23</f>
        <v>45535</v>
      </c>
      <c r="BB2" s="200">
        <f xml:space="preserve"> ConTime!BB$23</f>
        <v>45565</v>
      </c>
      <c r="BC2" s="200">
        <f xml:space="preserve"> ConTime!BC$23</f>
        <v>45596</v>
      </c>
      <c r="BD2" s="200">
        <f xml:space="preserve"> ConTime!BD$23</f>
        <v>45626</v>
      </c>
      <c r="BE2" s="200">
        <f xml:space="preserve"> ConTime!BE$23</f>
        <v>45657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</row>
    <row r="3" spans="1:306" s="286" customFormat="1" x14ac:dyDescent="0.25">
      <c r="A3" s="242"/>
      <c r="B3" s="242"/>
      <c r="C3" s="243"/>
      <c r="D3" s="244"/>
      <c r="E3" s="487" t="str">
        <f xml:space="preserve"> ConTime!E$50</f>
        <v>Timeline label - m</v>
      </c>
      <c r="F3" s="501">
        <f xml:space="preserve"> Output!J2</f>
        <v>40</v>
      </c>
      <c r="G3" s="510" t="s">
        <v>25</v>
      </c>
      <c r="H3" s="240"/>
      <c r="I3" s="241"/>
      <c r="J3" s="508" t="str">
        <f xml:space="preserve"> ConTime!J$50</f>
        <v>Pre-fcst</v>
      </c>
      <c r="K3" s="508" t="str">
        <f xml:space="preserve"> ConTime!K$50</f>
        <v>Pre-fcst</v>
      </c>
      <c r="L3" s="508" t="str">
        <f xml:space="preserve"> ConTime!L$50</f>
        <v>Pre-fcst</v>
      </c>
      <c r="M3" s="508" t="str">
        <f xml:space="preserve"> ConTime!M$50</f>
        <v>Pre-fcst</v>
      </c>
      <c r="N3" s="508" t="str">
        <f xml:space="preserve"> ConTime!N$50</f>
        <v>Pre-fcst</v>
      </c>
      <c r="O3" s="508" t="str">
        <f xml:space="preserve"> ConTime!O$50</f>
        <v>Pre-fcst</v>
      </c>
      <c r="P3" s="508" t="str">
        <f xml:space="preserve"> ConTime!P$50</f>
        <v>Pre-fcst</v>
      </c>
      <c r="Q3" s="508" t="str">
        <f xml:space="preserve"> ConTime!Q$50</f>
        <v>Pre-fcst</v>
      </c>
      <c r="R3" s="508" t="str">
        <f xml:space="preserve"> ConTime!R$50</f>
        <v>Pre-fcst</v>
      </c>
      <c r="S3" s="508" t="str">
        <f xml:space="preserve"> ConTime!S$50</f>
        <v>Pre-fcst</v>
      </c>
      <c r="T3" s="508" t="str">
        <f xml:space="preserve"> ConTime!T$50</f>
        <v>Pre-fcst</v>
      </c>
      <c r="U3" s="508" t="str">
        <f xml:space="preserve"> ConTime!U$50</f>
        <v>Pre-fcst</v>
      </c>
      <c r="V3" s="508" t="str">
        <f xml:space="preserve"> ConTime!V$50</f>
        <v>Pre-fcst</v>
      </c>
      <c r="W3" s="508" t="str">
        <f xml:space="preserve"> ConTime!W$50</f>
        <v>Pre-fcst</v>
      </c>
      <c r="X3" s="508" t="str">
        <f xml:space="preserve"> ConTime!X$50</f>
        <v>Pre-fcst</v>
      </c>
      <c r="Y3" s="508" t="str">
        <f xml:space="preserve"> ConTime!Y$50</f>
        <v>Fin Close</v>
      </c>
      <c r="Z3" s="508" t="str">
        <f xml:space="preserve"> ConTime!Z$50</f>
        <v>Construction</v>
      </c>
      <c r="AA3" s="508" t="str">
        <f xml:space="preserve"> ConTime!AA$50</f>
        <v>Construction</v>
      </c>
      <c r="AB3" s="508" t="str">
        <f xml:space="preserve"> ConTime!AB$50</f>
        <v>Construction</v>
      </c>
      <c r="AC3" s="508" t="str">
        <f xml:space="preserve"> ConTime!AC$50</f>
        <v>Construction</v>
      </c>
      <c r="AD3" s="508" t="str">
        <f xml:space="preserve"> ConTime!AD$50</f>
        <v>Construction</v>
      </c>
      <c r="AE3" s="508" t="str">
        <f xml:space="preserve"> ConTime!AE$50</f>
        <v>Construction</v>
      </c>
      <c r="AF3" s="508" t="str">
        <f xml:space="preserve"> ConTime!AF$50</f>
        <v>Construction</v>
      </c>
      <c r="AG3" s="508" t="str">
        <f xml:space="preserve"> ConTime!AG$50</f>
        <v>Construction</v>
      </c>
      <c r="AH3" s="508" t="str">
        <f xml:space="preserve"> ConTime!AH$50</f>
        <v>Construction</v>
      </c>
      <c r="AI3" s="508" t="str">
        <f xml:space="preserve"> ConTime!AI$50</f>
        <v>Construction</v>
      </c>
      <c r="AJ3" s="508" t="str">
        <f xml:space="preserve"> ConTime!AJ$50</f>
        <v>Construction</v>
      </c>
      <c r="AK3" s="508" t="str">
        <f xml:space="preserve"> ConTime!AK$50</f>
        <v>Construction</v>
      </c>
      <c r="AL3" s="508" t="str">
        <f xml:space="preserve"> ConTime!AL$50</f>
        <v>Construction</v>
      </c>
      <c r="AM3" s="508" t="str">
        <f xml:space="preserve"> ConTime!AM$50</f>
        <v>Construction</v>
      </c>
      <c r="AN3" s="508" t="str">
        <f xml:space="preserve"> ConTime!AN$50</f>
        <v>Construction</v>
      </c>
      <c r="AO3" s="508" t="str">
        <f xml:space="preserve"> ConTime!AO$50</f>
        <v>Construction</v>
      </c>
      <c r="AP3" s="508" t="str">
        <f xml:space="preserve"> ConTime!AP$50</f>
        <v>Construction</v>
      </c>
      <c r="AQ3" s="508" t="str">
        <f xml:space="preserve"> ConTime!AQ$50</f>
        <v>Construction</v>
      </c>
      <c r="AR3" s="508" t="str">
        <f xml:space="preserve"> ConTime!AR$50</f>
        <v>Construction</v>
      </c>
      <c r="AS3" s="508" t="str">
        <f xml:space="preserve"> ConTime!AS$50</f>
        <v>Construction</v>
      </c>
      <c r="AT3" s="508" t="str">
        <f xml:space="preserve"> ConTime!AT$50</f>
        <v>Construction</v>
      </c>
      <c r="AU3" s="508" t="str">
        <f xml:space="preserve"> ConTime!AU$50</f>
        <v>Construction</v>
      </c>
      <c r="AV3" s="508" t="str">
        <f xml:space="preserve"> ConTime!AV$50</f>
        <v>Construction</v>
      </c>
      <c r="AW3" s="508" t="str">
        <f xml:space="preserve"> ConTime!AW$50</f>
        <v>Construction</v>
      </c>
      <c r="AX3" s="508" t="str">
        <f xml:space="preserve"> ConTime!AX$50</f>
        <v>Construction</v>
      </c>
      <c r="AY3" s="508" t="str">
        <f xml:space="preserve"> ConTime!AY$50</f>
        <v>Construction</v>
      </c>
      <c r="AZ3" s="508" t="str">
        <f xml:space="preserve"> ConTime!AZ$50</f>
        <v>Operations</v>
      </c>
      <c r="BA3" s="508" t="str">
        <f xml:space="preserve"> ConTime!BA$50</f>
        <v>Operations</v>
      </c>
      <c r="BB3" s="508" t="str">
        <f xml:space="preserve"> ConTime!BB$50</f>
        <v>Operations</v>
      </c>
      <c r="BC3" s="508" t="str">
        <f xml:space="preserve"> ConTime!BC$50</f>
        <v>Operations</v>
      </c>
      <c r="BD3" s="508" t="str">
        <f xml:space="preserve"> ConTime!BD$50</f>
        <v>Operations</v>
      </c>
      <c r="BE3" s="508" t="str">
        <f xml:space="preserve"> ConTime!BE$50</f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</row>
    <row r="4" spans="1:306" s="286" customFormat="1" x14ac:dyDescent="0.25">
      <c r="A4" s="242"/>
      <c r="B4" s="242"/>
      <c r="C4" s="243"/>
      <c r="D4" s="244"/>
      <c r="E4" s="511" t="str">
        <f xml:space="preserve"> Time!E$39</f>
        <v>Financial year</v>
      </c>
      <c r="F4" s="501">
        <f xml:space="preserve"> Check!$F$25</f>
        <v>0</v>
      </c>
      <c r="G4" s="510" t="s">
        <v>24</v>
      </c>
      <c r="H4" s="240"/>
      <c r="I4" s="241"/>
      <c r="J4" s="511">
        <f xml:space="preserve"> Time!J$39</f>
        <v>2021</v>
      </c>
      <c r="K4" s="511">
        <f xml:space="preserve"> Time!K$39</f>
        <v>2021</v>
      </c>
      <c r="L4" s="511">
        <f xml:space="preserve"> Time!L$39</f>
        <v>2022</v>
      </c>
      <c r="M4" s="511">
        <f xml:space="preserve"> Time!M$39</f>
        <v>2022</v>
      </c>
      <c r="N4" s="511">
        <f xml:space="preserve"> Time!N$39</f>
        <v>2023</v>
      </c>
      <c r="O4" s="511">
        <f xml:space="preserve"> Time!O$39</f>
        <v>2023</v>
      </c>
      <c r="P4" s="511">
        <f xml:space="preserve"> Time!P$39</f>
        <v>2024</v>
      </c>
      <c r="Q4" s="511">
        <f xml:space="preserve"> Time!Q$39</f>
        <v>2024</v>
      </c>
      <c r="R4" s="511">
        <f xml:space="preserve"> Time!R$39</f>
        <v>2025</v>
      </c>
      <c r="S4" s="511">
        <f xml:space="preserve"> Time!S$39</f>
        <v>2025</v>
      </c>
      <c r="T4" s="511">
        <f xml:space="preserve"> Time!T$39</f>
        <v>2026</v>
      </c>
      <c r="U4" s="511">
        <f xml:space="preserve"> Time!U$39</f>
        <v>2026</v>
      </c>
      <c r="V4" s="511">
        <f xml:space="preserve"> Time!V$39</f>
        <v>2027</v>
      </c>
      <c r="W4" s="511">
        <f xml:space="preserve"> Time!W$39</f>
        <v>2027</v>
      </c>
      <c r="X4" s="511">
        <f xml:space="preserve"> Time!X$39</f>
        <v>2028</v>
      </c>
      <c r="Y4" s="511">
        <f xml:space="preserve"> Time!Y$39</f>
        <v>2028</v>
      </c>
      <c r="Z4" s="511">
        <f xml:space="preserve"> Time!Z$39</f>
        <v>2029</v>
      </c>
      <c r="AA4" s="511">
        <f xml:space="preserve"> Time!AA$39</f>
        <v>2029</v>
      </c>
      <c r="AB4" s="511">
        <f xml:space="preserve"> Time!AB$39</f>
        <v>2030</v>
      </c>
      <c r="AC4" s="511">
        <f xml:space="preserve"> Time!AC$39</f>
        <v>2030</v>
      </c>
      <c r="AD4" s="511">
        <f xml:space="preserve"> Time!AD$39</f>
        <v>2031</v>
      </c>
      <c r="AE4" s="511">
        <f xml:space="preserve"> Time!AE$39</f>
        <v>2031</v>
      </c>
      <c r="AF4" s="511">
        <f xml:space="preserve"> Time!AF$39</f>
        <v>2032</v>
      </c>
      <c r="AG4" s="511">
        <f xml:space="preserve"> Time!AG$39</f>
        <v>2032</v>
      </c>
      <c r="AH4" s="511">
        <f xml:space="preserve"> Time!AH$39</f>
        <v>2033</v>
      </c>
      <c r="AI4" s="511">
        <f xml:space="preserve"> Time!AI$39</f>
        <v>2033</v>
      </c>
      <c r="AJ4" s="511">
        <f xml:space="preserve"> Time!AJ$39</f>
        <v>2034</v>
      </c>
      <c r="AK4" s="511">
        <f xml:space="preserve"> Time!AK$39</f>
        <v>2034</v>
      </c>
      <c r="AL4" s="511">
        <f xml:space="preserve"> Time!AL$39</f>
        <v>2035</v>
      </c>
      <c r="AM4" s="511">
        <f xml:space="preserve"> Time!AM$39</f>
        <v>2035</v>
      </c>
      <c r="AN4" s="511">
        <f xml:space="preserve"> Time!AN$39</f>
        <v>2036</v>
      </c>
      <c r="AO4" s="511">
        <f xml:space="preserve"> Time!AO$39</f>
        <v>2036</v>
      </c>
      <c r="AP4" s="511">
        <f xml:space="preserve"> Time!AP$39</f>
        <v>2037</v>
      </c>
      <c r="AQ4" s="511">
        <f xml:space="preserve"> Time!AQ$39</f>
        <v>2037</v>
      </c>
      <c r="AR4" s="511">
        <f xml:space="preserve"> Time!AR$39</f>
        <v>2038</v>
      </c>
      <c r="AS4" s="511">
        <f xml:space="preserve"> Time!AS$39</f>
        <v>2038</v>
      </c>
      <c r="AT4" s="511">
        <f xml:space="preserve"> Time!AT$39</f>
        <v>2039</v>
      </c>
      <c r="AU4" s="511">
        <f xml:space="preserve"> Time!AU$39</f>
        <v>2039</v>
      </c>
      <c r="AV4" s="511">
        <f xml:space="preserve"> Time!AV$39</f>
        <v>2040</v>
      </c>
      <c r="AW4" s="511">
        <f xml:space="preserve"> Time!AW$39</f>
        <v>2040</v>
      </c>
      <c r="AX4" s="511">
        <f xml:space="preserve"> Time!AX$39</f>
        <v>2041</v>
      </c>
      <c r="AY4" s="511">
        <f xml:space="preserve"> Time!AY$39</f>
        <v>2041</v>
      </c>
      <c r="AZ4" s="511">
        <f xml:space="preserve"> Time!AZ$39</f>
        <v>2042</v>
      </c>
      <c r="BA4" s="511">
        <f xml:space="preserve"> Time!BA$39</f>
        <v>2042</v>
      </c>
      <c r="BB4" s="511">
        <f xml:space="preserve"> Time!BB$39</f>
        <v>2043</v>
      </c>
      <c r="BC4" s="511">
        <f xml:space="preserve"> Time!BC$39</f>
        <v>2043</v>
      </c>
      <c r="BD4" s="511">
        <f xml:space="preserve"> Time!BD$39</f>
        <v>2044</v>
      </c>
      <c r="BE4" s="511">
        <f xml:space="preserve"> Time!BE$39</f>
        <v>2044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</row>
    <row r="5" spans="1:306" s="286" customFormat="1" x14ac:dyDescent="0.25">
      <c r="A5" s="242"/>
      <c r="B5" s="242"/>
      <c r="C5" s="243"/>
      <c r="D5" s="244"/>
      <c r="E5" s="240" t="str">
        <f xml:space="preserve"> Time!E$10</f>
        <v>Model column counter</v>
      </c>
      <c r="F5" s="512" t="s">
        <v>19</v>
      </c>
      <c r="G5" s="513" t="s">
        <v>17</v>
      </c>
      <c r="H5" s="512" t="s">
        <v>18</v>
      </c>
      <c r="I5" s="241"/>
      <c r="J5" s="240">
        <f xml:space="preserve"> Time!J$10</f>
        <v>1</v>
      </c>
      <c r="K5" s="240">
        <f xml:space="preserve"> Time!K$10</f>
        <v>2</v>
      </c>
      <c r="L5" s="240">
        <f xml:space="preserve"> Time!L$10</f>
        <v>3</v>
      </c>
      <c r="M5" s="240">
        <f xml:space="preserve"> Time!M$10</f>
        <v>4</v>
      </c>
      <c r="N5" s="240">
        <f xml:space="preserve"> Time!N$10</f>
        <v>5</v>
      </c>
      <c r="O5" s="240">
        <f xml:space="preserve"> Time!O$10</f>
        <v>6</v>
      </c>
      <c r="P5" s="240">
        <f xml:space="preserve"> Time!P$10</f>
        <v>7</v>
      </c>
      <c r="Q5" s="240">
        <f xml:space="preserve"> Time!Q$10</f>
        <v>8</v>
      </c>
      <c r="R5" s="240">
        <f xml:space="preserve"> Time!R$10</f>
        <v>9</v>
      </c>
      <c r="S5" s="240">
        <f xml:space="preserve"> Time!S$10</f>
        <v>10</v>
      </c>
      <c r="T5" s="240">
        <f xml:space="preserve"> Time!T$10</f>
        <v>11</v>
      </c>
      <c r="U5" s="240">
        <f xml:space="preserve"> Time!U$10</f>
        <v>12</v>
      </c>
      <c r="V5" s="240">
        <f xml:space="preserve"> Time!V$10</f>
        <v>13</v>
      </c>
      <c r="W5" s="240">
        <f xml:space="preserve"> Time!W$10</f>
        <v>14</v>
      </c>
      <c r="X5" s="240">
        <f xml:space="preserve"> Time!X$10</f>
        <v>15</v>
      </c>
      <c r="Y5" s="240">
        <f xml:space="preserve"> Time!Y$10</f>
        <v>16</v>
      </c>
      <c r="Z5" s="240">
        <f xml:space="preserve"> Time!Z$10</f>
        <v>17</v>
      </c>
      <c r="AA5" s="240">
        <f xml:space="preserve"> Time!AA$10</f>
        <v>18</v>
      </c>
      <c r="AB5" s="240">
        <f xml:space="preserve"> Time!AB$10</f>
        <v>19</v>
      </c>
      <c r="AC5" s="240">
        <f xml:space="preserve"> Time!AC$10</f>
        <v>20</v>
      </c>
      <c r="AD5" s="240">
        <f xml:space="preserve"> Time!AD$10</f>
        <v>21</v>
      </c>
      <c r="AE5" s="240">
        <f xml:space="preserve"> Time!AE$10</f>
        <v>22</v>
      </c>
      <c r="AF5" s="240">
        <f xml:space="preserve"> Time!AF$10</f>
        <v>23</v>
      </c>
      <c r="AG5" s="240">
        <f xml:space="preserve"> Time!AG$10</f>
        <v>24</v>
      </c>
      <c r="AH5" s="240">
        <f xml:space="preserve"> Time!AH$10</f>
        <v>25</v>
      </c>
      <c r="AI5" s="240">
        <f xml:space="preserve"> Time!AI$10</f>
        <v>26</v>
      </c>
      <c r="AJ5" s="240">
        <f xml:space="preserve"> Time!AJ$10</f>
        <v>27</v>
      </c>
      <c r="AK5" s="240">
        <f xml:space="preserve"> Time!AK$10</f>
        <v>28</v>
      </c>
      <c r="AL5" s="240">
        <f xml:space="preserve"> Time!AL$10</f>
        <v>29</v>
      </c>
      <c r="AM5" s="240">
        <f xml:space="preserve"> Time!AM$10</f>
        <v>30</v>
      </c>
      <c r="AN5" s="240">
        <f xml:space="preserve"> Time!AN$10</f>
        <v>31</v>
      </c>
      <c r="AO5" s="240">
        <f xml:space="preserve"> Time!AO$10</f>
        <v>32</v>
      </c>
      <c r="AP5" s="240">
        <f xml:space="preserve"> Time!AP$10</f>
        <v>33</v>
      </c>
      <c r="AQ5" s="240">
        <f xml:space="preserve"> Time!AQ$10</f>
        <v>34</v>
      </c>
      <c r="AR5" s="240">
        <f xml:space="preserve"> Time!AR$10</f>
        <v>35</v>
      </c>
      <c r="AS5" s="240">
        <f xml:space="preserve"> Time!AS$10</f>
        <v>36</v>
      </c>
      <c r="AT5" s="240">
        <f xml:space="preserve"> Time!AT$10</f>
        <v>37</v>
      </c>
      <c r="AU5" s="240">
        <f xml:space="preserve"> Time!AU$10</f>
        <v>38</v>
      </c>
      <c r="AV5" s="240">
        <f xml:space="preserve"> Time!AV$10</f>
        <v>39</v>
      </c>
      <c r="AW5" s="240">
        <f xml:space="preserve"> Time!AW$10</f>
        <v>40</v>
      </c>
      <c r="AX5" s="240">
        <f xml:space="preserve"> Time!AX$10</f>
        <v>41</v>
      </c>
      <c r="AY5" s="240">
        <f xml:space="preserve"> Time!AY$10</f>
        <v>42</v>
      </c>
      <c r="AZ5" s="240">
        <f xml:space="preserve"> Time!AZ$10</f>
        <v>43</v>
      </c>
      <c r="BA5" s="240">
        <f xml:space="preserve"> Time!BA$10</f>
        <v>44</v>
      </c>
      <c r="BB5" s="240">
        <f xml:space="preserve"> Time!BB$10</f>
        <v>45</v>
      </c>
      <c r="BC5" s="240">
        <f xml:space="preserve"> Time!BC$10</f>
        <v>46</v>
      </c>
      <c r="BD5" s="240">
        <f xml:space="preserve"> Time!BD$10</f>
        <v>47</v>
      </c>
      <c r="BE5" s="240">
        <f xml:space="preserve"> 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</row>
    <row r="7" spans="1:306" s="38" customFormat="1" x14ac:dyDescent="0.25">
      <c r="A7" s="15" t="s">
        <v>598</v>
      </c>
      <c r="B7" s="15"/>
      <c r="C7" s="21"/>
      <c r="D7" s="48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</row>
    <row r="8" spans="1:306" s="38" customFormat="1" x14ac:dyDescent="0.25">
      <c r="A8" s="15"/>
      <c r="B8" s="15"/>
      <c r="C8" s="21"/>
      <c r="D8" s="48"/>
      <c r="E8" s="12"/>
      <c r="F8" s="12"/>
      <c r="G8" s="12"/>
      <c r="H8" s="12"/>
      <c r="I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</row>
    <row r="9" spans="1:306" s="38" customFormat="1" x14ac:dyDescent="0.25">
      <c r="A9" s="15"/>
      <c r="B9" s="15" t="s">
        <v>606</v>
      </c>
      <c r="C9" s="21"/>
      <c r="D9" s="48"/>
      <c r="E9" s="12"/>
      <c r="F9" s="12"/>
      <c r="G9" s="12"/>
      <c r="H9" s="12"/>
      <c r="I9" s="9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</row>
    <row r="10" spans="1:306" x14ac:dyDescent="0.25">
      <c r="A10" s="86"/>
      <c r="B10" s="86"/>
      <c r="C10" s="87"/>
      <c r="D10" s="88"/>
      <c r="E10" s="146" t="str">
        <f xml:space="preserve"> InpC!E$40</f>
        <v>Year 1 P50 production</v>
      </c>
      <c r="F10" s="146">
        <f xml:space="preserve"> InpC!F$40</f>
        <v>1051.2</v>
      </c>
      <c r="G10" s="146" t="str">
        <f xml:space="preserve"> InpC!G$40</f>
        <v>GWh p.a.</v>
      </c>
      <c r="H10" s="146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</row>
    <row r="11" spans="1:306" x14ac:dyDescent="0.25">
      <c r="A11" s="86"/>
      <c r="B11" s="86"/>
      <c r="C11" s="87"/>
      <c r="D11" s="88"/>
      <c r="E11" s="146" t="str">
        <f xml:space="preserve"> InpC!E$217</f>
        <v>Days in year</v>
      </c>
      <c r="F11" s="146">
        <f xml:space="preserve"> InpC!F$217</f>
        <v>365</v>
      </c>
      <c r="G11" s="146" t="str">
        <f xml:space="preserve"> InpC!G$217</f>
        <v>days</v>
      </c>
      <c r="H11" s="146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69"/>
      <c r="DW11" s="69"/>
      <c r="DX11" s="69"/>
      <c r="DY11" s="69"/>
      <c r="DZ11" s="69"/>
      <c r="EA11" s="69"/>
      <c r="EB11" s="69"/>
      <c r="EC11" s="69"/>
      <c r="ED11" s="69"/>
      <c r="EE11" s="69"/>
      <c r="EF11" s="69"/>
      <c r="EG11" s="69"/>
      <c r="EH11" s="69"/>
      <c r="EI11" s="69"/>
      <c r="EJ11" s="69"/>
      <c r="EK11" s="69"/>
      <c r="EL11" s="69"/>
      <c r="EM11" s="69"/>
      <c r="EN11" s="69"/>
      <c r="EO11" s="69"/>
      <c r="EP11" s="69"/>
      <c r="EQ11" s="69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69"/>
      <c r="FO11" s="69"/>
      <c r="FP11" s="69"/>
      <c r="FQ11" s="69"/>
      <c r="FR11" s="69"/>
      <c r="FS11" s="69"/>
      <c r="FT11" s="69"/>
      <c r="FU11" s="69"/>
      <c r="FV11" s="69"/>
      <c r="FW11" s="69"/>
      <c r="FX11" s="69"/>
      <c r="FY11" s="69"/>
      <c r="FZ11" s="69"/>
      <c r="GA11" s="69"/>
      <c r="GB11" s="69"/>
      <c r="GC11" s="69"/>
      <c r="GD11" s="69"/>
      <c r="GE11" s="69"/>
      <c r="GF11" s="69"/>
      <c r="GG11" s="69"/>
      <c r="GH11" s="69"/>
      <c r="GI11" s="69"/>
      <c r="GJ11" s="69"/>
    </row>
    <row r="12" spans="1:306" x14ac:dyDescent="0.25">
      <c r="A12" s="86"/>
      <c r="B12" s="86"/>
      <c r="C12" s="87"/>
      <c r="D12" s="88"/>
      <c r="E12" s="472" t="str">
        <f xml:space="preserve"> InpC!E$41</f>
        <v xml:space="preserve">Availability </v>
      </c>
      <c r="F12" s="472">
        <f xml:space="preserve"> InpC!F$41</f>
        <v>0.98</v>
      </c>
      <c r="G12" s="472" t="str">
        <f xml:space="preserve"> InpC!G$41</f>
        <v>%</v>
      </c>
      <c r="H12" s="146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69"/>
      <c r="FG12" s="69"/>
      <c r="FH12" s="69"/>
      <c r="FI12" s="69"/>
      <c r="FJ12" s="69"/>
      <c r="FK12" s="69"/>
      <c r="FL12" s="69"/>
      <c r="FM12" s="69"/>
      <c r="FN12" s="69"/>
      <c r="FO12" s="69"/>
      <c r="FP12" s="69"/>
      <c r="FQ12" s="69"/>
      <c r="FR12" s="69"/>
      <c r="FS12" s="69"/>
      <c r="FT12" s="69"/>
      <c r="FU12" s="69"/>
      <c r="FV12" s="69"/>
      <c r="FW12" s="69"/>
      <c r="FX12" s="69"/>
      <c r="FY12" s="69"/>
      <c r="FZ12" s="69"/>
      <c r="GA12" s="69"/>
      <c r="GB12" s="69"/>
      <c r="GC12" s="69"/>
      <c r="GD12" s="69"/>
      <c r="GE12" s="69"/>
      <c r="GF12" s="69"/>
      <c r="GG12" s="69"/>
      <c r="GH12" s="69"/>
      <c r="GI12" s="69"/>
      <c r="GJ12" s="69"/>
    </row>
    <row r="13" spans="1:306" s="319" customFormat="1" x14ac:dyDescent="0.25">
      <c r="A13" s="317"/>
      <c r="B13" s="317"/>
      <c r="C13" s="318"/>
      <c r="E13" s="323" t="str">
        <f xml:space="preserve"> 'InpS -m'!E$13</f>
        <v>% of plant completed - during EGR period</v>
      </c>
      <c r="F13" s="323">
        <f xml:space="preserve"> 'InpS -m'!F$13</f>
        <v>0</v>
      </c>
      <c r="G13" s="323" t="str">
        <f xml:space="preserve"> 'InpS -m'!G$13</f>
        <v>%</v>
      </c>
      <c r="H13" s="323">
        <f xml:space="preserve"> 'InpS -m'!H$13</f>
        <v>0</v>
      </c>
      <c r="I13" s="323">
        <f xml:space="preserve"> 'InpS -m'!I$13</f>
        <v>0</v>
      </c>
      <c r="J13" s="323">
        <f xml:space="preserve"> 'InpS -m'!J$13</f>
        <v>0</v>
      </c>
      <c r="K13" s="323">
        <f xml:space="preserve"> 'InpS -m'!K$13</f>
        <v>0</v>
      </c>
      <c r="L13" s="323">
        <f xml:space="preserve"> 'InpS -m'!L$13</f>
        <v>0</v>
      </c>
      <c r="M13" s="323">
        <f xml:space="preserve"> 'InpS -m'!M$13</f>
        <v>0</v>
      </c>
      <c r="N13" s="323">
        <f xml:space="preserve"> 'InpS -m'!N$13</f>
        <v>0</v>
      </c>
      <c r="O13" s="323">
        <f xml:space="preserve"> 'InpS -m'!O$13</f>
        <v>0</v>
      </c>
      <c r="P13" s="323">
        <f xml:space="preserve"> 'InpS -m'!P$13</f>
        <v>0</v>
      </c>
      <c r="Q13" s="323">
        <f xml:space="preserve"> 'InpS -m'!Q$13</f>
        <v>0</v>
      </c>
      <c r="R13" s="323">
        <f xml:space="preserve"> 'InpS -m'!R$13</f>
        <v>0</v>
      </c>
      <c r="S13" s="323">
        <f xml:space="preserve"> 'InpS -m'!S$13</f>
        <v>0</v>
      </c>
      <c r="T13" s="323">
        <f xml:space="preserve"> 'InpS -m'!T$13</f>
        <v>0</v>
      </c>
      <c r="U13" s="323">
        <f xml:space="preserve"> 'InpS -m'!U$13</f>
        <v>0</v>
      </c>
      <c r="V13" s="323">
        <f xml:space="preserve"> 'InpS -m'!V$13</f>
        <v>0</v>
      </c>
      <c r="W13" s="323">
        <f xml:space="preserve"> 'InpS -m'!W$13</f>
        <v>0</v>
      </c>
      <c r="X13" s="323">
        <f xml:space="preserve"> 'InpS -m'!X$13</f>
        <v>0</v>
      </c>
      <c r="Y13" s="323">
        <f xml:space="preserve"> 'InpS -m'!Y$13</f>
        <v>0</v>
      </c>
      <c r="Z13" s="323">
        <f xml:space="preserve"> 'InpS -m'!Z$13</f>
        <v>0</v>
      </c>
      <c r="AA13" s="323">
        <f xml:space="preserve"> 'InpS -m'!AA$13</f>
        <v>0</v>
      </c>
      <c r="AB13" s="323">
        <f xml:space="preserve"> 'InpS -m'!AB$13</f>
        <v>0</v>
      </c>
      <c r="AC13" s="323">
        <f xml:space="preserve"> 'InpS -m'!AC$13</f>
        <v>0</v>
      </c>
      <c r="AD13" s="323">
        <f xml:space="preserve"> 'InpS -m'!AD$13</f>
        <v>0</v>
      </c>
      <c r="AE13" s="323">
        <f xml:space="preserve"> 'InpS -m'!AE$13</f>
        <v>0</v>
      </c>
      <c r="AF13" s="323">
        <f xml:space="preserve"> 'InpS -m'!AF$13</f>
        <v>0</v>
      </c>
      <c r="AG13" s="323">
        <f xml:space="preserve"> 'InpS -m'!AG$13</f>
        <v>0</v>
      </c>
      <c r="AH13" s="323">
        <f xml:space="preserve"> 'InpS -m'!AH$13</f>
        <v>0</v>
      </c>
      <c r="AI13" s="323">
        <f xml:space="preserve"> 'InpS -m'!AI$13</f>
        <v>0</v>
      </c>
      <c r="AJ13" s="323">
        <f xml:space="preserve"> 'InpS -m'!AJ$13</f>
        <v>0</v>
      </c>
      <c r="AK13" s="323">
        <f xml:space="preserve"> 'InpS -m'!AK$13</f>
        <v>0</v>
      </c>
      <c r="AL13" s="323">
        <f xml:space="preserve"> 'InpS -m'!AL$13</f>
        <v>0</v>
      </c>
      <c r="AM13" s="323">
        <f xml:space="preserve"> 'InpS -m'!AM$13</f>
        <v>0</v>
      </c>
      <c r="AN13" s="323">
        <f xml:space="preserve"> 'InpS -m'!AN$13</f>
        <v>0</v>
      </c>
      <c r="AO13" s="323">
        <f xml:space="preserve"> 'InpS -m'!AO$13</f>
        <v>0</v>
      </c>
      <c r="AP13" s="323">
        <f xml:space="preserve"> 'InpS -m'!AP$13</f>
        <v>0</v>
      </c>
      <c r="AQ13" s="323">
        <f xml:space="preserve"> 'InpS -m'!AQ$13</f>
        <v>0</v>
      </c>
      <c r="AR13" s="323">
        <f xml:space="preserve"> 'InpS -m'!AR$13</f>
        <v>0</v>
      </c>
      <c r="AS13" s="323">
        <f xml:space="preserve"> 'InpS -m'!AS$13</f>
        <v>0</v>
      </c>
      <c r="AT13" s="323">
        <f xml:space="preserve"> 'InpS -m'!AT$13</f>
        <v>0.33329999999999999</v>
      </c>
      <c r="AU13" s="323">
        <f xml:space="preserve"> 'InpS -m'!AU$13</f>
        <v>0.33329999999999999</v>
      </c>
      <c r="AV13" s="323">
        <f xml:space="preserve"> 'InpS -m'!AV$13</f>
        <v>0.33329999999999999</v>
      </c>
      <c r="AW13" s="323">
        <f xml:space="preserve"> 'InpS -m'!AW$13</f>
        <v>0.33329999999999999</v>
      </c>
      <c r="AX13" s="323">
        <f xml:space="preserve"> 'InpS -m'!AX$13</f>
        <v>0.33329999999999999</v>
      </c>
      <c r="AY13" s="323">
        <f xml:space="preserve"> 'InpS -m'!AY$13</f>
        <v>0.33329999999999999</v>
      </c>
      <c r="AZ13" s="323">
        <f xml:space="preserve"> 'InpS -m'!AZ$13</f>
        <v>0</v>
      </c>
      <c r="BA13" s="323">
        <f xml:space="preserve"> 'InpS -m'!BA$13</f>
        <v>0</v>
      </c>
      <c r="BB13" s="323">
        <f xml:space="preserve"> 'InpS -m'!BB$13</f>
        <v>0</v>
      </c>
      <c r="BC13" s="323">
        <f xml:space="preserve"> 'InpS -m'!BC$13</f>
        <v>0</v>
      </c>
      <c r="BD13" s="323">
        <f xml:space="preserve"> 'InpS -m'!BD$13</f>
        <v>0</v>
      </c>
      <c r="BE13" s="323">
        <f xml:space="preserve"> 'InpS -m'!BE$13</f>
        <v>0</v>
      </c>
      <c r="BF13" s="320"/>
      <c r="BG13" s="320"/>
      <c r="BH13" s="320"/>
      <c r="BI13" s="320"/>
      <c r="BJ13" s="320"/>
      <c r="BK13" s="320"/>
      <c r="BL13" s="320"/>
      <c r="BM13" s="320"/>
      <c r="BN13" s="320"/>
      <c r="BO13" s="320"/>
      <c r="BP13" s="320"/>
      <c r="BQ13" s="320"/>
      <c r="BR13" s="320"/>
      <c r="BS13" s="320"/>
      <c r="BT13" s="320"/>
      <c r="BU13" s="320"/>
      <c r="BV13" s="320"/>
      <c r="BW13" s="320"/>
      <c r="BX13" s="320"/>
      <c r="BY13" s="320"/>
      <c r="BZ13" s="320"/>
      <c r="CA13" s="320"/>
      <c r="CB13" s="320"/>
      <c r="CC13" s="320"/>
      <c r="CD13" s="320"/>
      <c r="CE13" s="320"/>
      <c r="CF13" s="320"/>
      <c r="CG13" s="320"/>
      <c r="CH13" s="320"/>
      <c r="CI13" s="320"/>
      <c r="CJ13" s="320"/>
      <c r="CK13" s="320"/>
      <c r="CL13" s="320"/>
      <c r="CM13" s="320"/>
      <c r="CN13" s="320"/>
      <c r="CO13" s="320"/>
      <c r="CP13" s="320"/>
      <c r="CQ13" s="320"/>
      <c r="CR13" s="320"/>
      <c r="CS13" s="320"/>
      <c r="CT13" s="320"/>
      <c r="CU13" s="320"/>
      <c r="CV13" s="320"/>
      <c r="CW13" s="320"/>
      <c r="CX13" s="320"/>
      <c r="CY13" s="320"/>
      <c r="CZ13" s="320"/>
      <c r="DA13" s="320"/>
      <c r="DB13" s="320"/>
      <c r="DC13" s="320"/>
      <c r="DD13" s="320"/>
      <c r="DE13" s="320"/>
      <c r="DF13" s="320"/>
      <c r="DG13" s="320"/>
      <c r="DH13" s="320"/>
      <c r="DI13" s="320"/>
      <c r="DJ13" s="320"/>
      <c r="DK13" s="320"/>
      <c r="DL13" s="320"/>
      <c r="DM13" s="320"/>
      <c r="DN13" s="320"/>
      <c r="DO13" s="320"/>
      <c r="DP13" s="320"/>
      <c r="DQ13" s="320"/>
      <c r="DR13" s="320"/>
      <c r="DS13" s="320"/>
      <c r="DT13" s="320"/>
      <c r="DU13" s="320"/>
      <c r="DV13" s="320"/>
      <c r="DW13" s="320"/>
      <c r="DX13" s="320"/>
      <c r="DY13" s="320"/>
      <c r="DZ13" s="320"/>
      <c r="EA13" s="320"/>
      <c r="EB13" s="320"/>
      <c r="EC13" s="320"/>
      <c r="ED13" s="320"/>
      <c r="EE13" s="320"/>
      <c r="EF13" s="320"/>
      <c r="EG13" s="320"/>
      <c r="EH13" s="320"/>
      <c r="EI13" s="320"/>
      <c r="EJ13" s="320"/>
      <c r="EK13" s="320"/>
      <c r="EL13" s="320"/>
      <c r="EM13" s="320"/>
      <c r="EN13" s="320"/>
      <c r="EO13" s="320"/>
      <c r="EP13" s="320"/>
      <c r="EQ13" s="320"/>
      <c r="ER13" s="320"/>
      <c r="ES13" s="320"/>
      <c r="ET13" s="320"/>
      <c r="EU13" s="320"/>
      <c r="EV13" s="320"/>
      <c r="EW13" s="320"/>
      <c r="EX13" s="320"/>
      <c r="EY13" s="320"/>
      <c r="EZ13" s="320"/>
      <c r="FA13" s="320"/>
      <c r="FB13" s="320"/>
      <c r="FC13" s="320"/>
      <c r="FD13" s="320"/>
      <c r="FE13" s="320"/>
      <c r="FF13" s="320"/>
      <c r="FG13" s="320"/>
      <c r="FH13" s="320"/>
      <c r="FI13" s="320"/>
      <c r="FJ13" s="320"/>
      <c r="FK13" s="320"/>
      <c r="FL13" s="320"/>
      <c r="FM13" s="320"/>
      <c r="FN13" s="320"/>
      <c r="FO13" s="320"/>
      <c r="FP13" s="320"/>
      <c r="FQ13" s="320"/>
      <c r="FR13" s="320"/>
      <c r="FS13" s="320"/>
      <c r="FT13" s="320"/>
      <c r="FU13" s="320"/>
      <c r="FV13" s="320"/>
      <c r="FW13" s="320"/>
      <c r="FX13" s="320"/>
      <c r="FY13" s="320"/>
      <c r="FZ13" s="320"/>
      <c r="GA13" s="320"/>
      <c r="GB13" s="320"/>
      <c r="GC13" s="320"/>
      <c r="GD13" s="320"/>
      <c r="GE13" s="320"/>
      <c r="GF13" s="320"/>
      <c r="GG13" s="320"/>
      <c r="GH13" s="320"/>
      <c r="GI13" s="320"/>
      <c r="GJ13" s="320"/>
      <c r="GK13" s="320"/>
      <c r="GL13" s="320"/>
      <c r="GM13" s="320"/>
      <c r="GN13" s="320"/>
      <c r="GO13" s="320"/>
      <c r="GP13" s="320"/>
      <c r="GQ13" s="320"/>
      <c r="GR13" s="320"/>
      <c r="GS13" s="320"/>
      <c r="GT13" s="320"/>
      <c r="GU13" s="320"/>
      <c r="GV13" s="320"/>
      <c r="GW13" s="320"/>
      <c r="GX13" s="320"/>
      <c r="GY13" s="320"/>
      <c r="GZ13" s="320"/>
      <c r="HA13" s="320"/>
      <c r="HB13" s="320"/>
      <c r="HC13" s="320"/>
      <c r="HD13" s="320"/>
      <c r="HE13" s="320"/>
      <c r="HF13" s="320"/>
      <c r="HG13" s="320"/>
      <c r="HH13" s="320"/>
      <c r="HI13" s="320"/>
      <c r="HJ13" s="320"/>
      <c r="HK13" s="320"/>
      <c r="HL13" s="320"/>
      <c r="HM13" s="320"/>
      <c r="HN13" s="320"/>
      <c r="HO13" s="320"/>
      <c r="HP13" s="320"/>
      <c r="HQ13" s="320"/>
      <c r="HR13" s="320"/>
      <c r="HS13" s="320"/>
      <c r="HT13" s="320"/>
      <c r="HU13" s="320"/>
      <c r="HV13" s="320"/>
      <c r="HW13" s="320"/>
      <c r="HX13" s="320"/>
      <c r="HY13" s="320"/>
      <c r="HZ13" s="320"/>
      <c r="IA13" s="320"/>
      <c r="IB13" s="320"/>
      <c r="IC13" s="320"/>
      <c r="ID13" s="320"/>
      <c r="IE13" s="320"/>
      <c r="IF13" s="320"/>
      <c r="IG13" s="320"/>
      <c r="IH13" s="320"/>
      <c r="II13" s="320"/>
      <c r="IJ13" s="320"/>
      <c r="IK13" s="320"/>
      <c r="IL13" s="320"/>
      <c r="IM13" s="320"/>
      <c r="IN13" s="320"/>
      <c r="IO13" s="320"/>
      <c r="IP13" s="320"/>
      <c r="IQ13" s="320"/>
      <c r="IR13" s="320"/>
      <c r="IS13" s="320"/>
      <c r="IT13" s="320"/>
      <c r="IU13" s="320"/>
      <c r="IV13" s="320"/>
      <c r="IW13" s="320"/>
      <c r="IX13" s="320"/>
      <c r="IY13" s="320"/>
      <c r="IZ13" s="320"/>
      <c r="JA13" s="320"/>
      <c r="JB13" s="320"/>
      <c r="JC13" s="320"/>
      <c r="JD13" s="320"/>
      <c r="JE13" s="320"/>
      <c r="JF13" s="320"/>
      <c r="JG13" s="320"/>
      <c r="JH13" s="320"/>
      <c r="JI13" s="320"/>
      <c r="JJ13" s="320"/>
      <c r="JK13" s="320"/>
      <c r="JL13" s="320"/>
      <c r="JM13" s="320"/>
      <c r="JN13" s="320"/>
      <c r="JO13" s="320"/>
      <c r="JP13" s="320"/>
      <c r="JQ13" s="320"/>
      <c r="JR13" s="320"/>
      <c r="JS13" s="320"/>
      <c r="JT13" s="320"/>
      <c r="JU13" s="320"/>
      <c r="JV13" s="320"/>
      <c r="JW13" s="320"/>
      <c r="JX13" s="320"/>
      <c r="JY13" s="320"/>
      <c r="JZ13" s="320"/>
      <c r="KA13" s="320"/>
      <c r="KB13" s="320"/>
      <c r="KC13" s="320"/>
      <c r="KD13" s="320"/>
      <c r="KE13" s="320"/>
      <c r="KF13" s="320"/>
      <c r="KG13" s="320"/>
      <c r="KH13" s="320"/>
      <c r="KI13" s="320"/>
      <c r="KJ13" s="320"/>
      <c r="KK13" s="320"/>
      <c r="KL13" s="320"/>
      <c r="KM13" s="320"/>
      <c r="KN13" s="320"/>
      <c r="KO13" s="320"/>
      <c r="KP13" s="320"/>
      <c r="KQ13" s="320"/>
      <c r="KR13" s="320"/>
      <c r="KS13" s="320"/>
      <c r="KT13" s="320"/>
    </row>
    <row r="14" spans="1:306" s="319" customFormat="1" x14ac:dyDescent="0.25">
      <c r="A14" s="317"/>
      <c r="B14" s="317"/>
      <c r="C14" s="318"/>
      <c r="E14" s="727" t="str">
        <f xml:space="preserve"> ConTime!E$93</f>
        <v>Days in period - m</v>
      </c>
      <c r="F14" s="727">
        <f xml:space="preserve"> ConTime!F$93</f>
        <v>0</v>
      </c>
      <c r="G14" s="727" t="str">
        <f xml:space="preserve"> ConTime!G$93</f>
        <v>days</v>
      </c>
      <c r="H14" s="727">
        <f xml:space="preserve"> ConTime!H$93</f>
        <v>0</v>
      </c>
      <c r="I14" s="727">
        <f xml:space="preserve"> ConTime!I$93</f>
        <v>0</v>
      </c>
      <c r="J14" s="727">
        <f xml:space="preserve"> ConTime!J$93</f>
        <v>31</v>
      </c>
      <c r="K14" s="727">
        <f xml:space="preserve"> ConTime!K$93</f>
        <v>28</v>
      </c>
      <c r="L14" s="727">
        <f xml:space="preserve"> ConTime!L$93</f>
        <v>31</v>
      </c>
      <c r="M14" s="727">
        <f xml:space="preserve"> ConTime!M$93</f>
        <v>30</v>
      </c>
      <c r="N14" s="727">
        <f xml:space="preserve"> ConTime!N$93</f>
        <v>31</v>
      </c>
      <c r="O14" s="727">
        <f xml:space="preserve"> ConTime!O$93</f>
        <v>30</v>
      </c>
      <c r="P14" s="727">
        <f xml:space="preserve"> ConTime!P$93</f>
        <v>31</v>
      </c>
      <c r="Q14" s="727">
        <f xml:space="preserve"> ConTime!Q$93</f>
        <v>31</v>
      </c>
      <c r="R14" s="727">
        <f xml:space="preserve"> ConTime!R$93</f>
        <v>30</v>
      </c>
      <c r="S14" s="727">
        <f xml:space="preserve"> ConTime!S$93</f>
        <v>31</v>
      </c>
      <c r="T14" s="727">
        <f xml:space="preserve"> ConTime!T$93</f>
        <v>30</v>
      </c>
      <c r="U14" s="727">
        <f xml:space="preserve"> ConTime!U$93</f>
        <v>31</v>
      </c>
      <c r="V14" s="727">
        <f xml:space="preserve"> ConTime!V$93</f>
        <v>31</v>
      </c>
      <c r="W14" s="727">
        <f xml:space="preserve"> ConTime!W$93</f>
        <v>28</v>
      </c>
      <c r="X14" s="727">
        <f xml:space="preserve"> ConTime!X$93</f>
        <v>31</v>
      </c>
      <c r="Y14" s="727">
        <f xml:space="preserve"> ConTime!Y$93</f>
        <v>30</v>
      </c>
      <c r="Z14" s="727">
        <f xml:space="preserve"> ConTime!Z$93</f>
        <v>31</v>
      </c>
      <c r="AA14" s="727">
        <f xml:space="preserve"> ConTime!AA$93</f>
        <v>30</v>
      </c>
      <c r="AB14" s="727">
        <f xml:space="preserve"> ConTime!AB$93</f>
        <v>31</v>
      </c>
      <c r="AC14" s="727">
        <f xml:space="preserve"> ConTime!AC$93</f>
        <v>31</v>
      </c>
      <c r="AD14" s="727">
        <f xml:space="preserve"> ConTime!AD$93</f>
        <v>30</v>
      </c>
      <c r="AE14" s="727">
        <f xml:space="preserve"> ConTime!AE$93</f>
        <v>31</v>
      </c>
      <c r="AF14" s="727">
        <f xml:space="preserve"> ConTime!AF$93</f>
        <v>30</v>
      </c>
      <c r="AG14" s="727">
        <f xml:space="preserve"> ConTime!AG$93</f>
        <v>31</v>
      </c>
      <c r="AH14" s="727">
        <f xml:space="preserve"> ConTime!AH$93</f>
        <v>31</v>
      </c>
      <c r="AI14" s="727">
        <f xml:space="preserve"> ConTime!AI$93</f>
        <v>28</v>
      </c>
      <c r="AJ14" s="727">
        <f xml:space="preserve"> ConTime!AJ$93</f>
        <v>31</v>
      </c>
      <c r="AK14" s="727">
        <f xml:space="preserve"> ConTime!AK$93</f>
        <v>30</v>
      </c>
      <c r="AL14" s="727">
        <f xml:space="preserve"> ConTime!AL$93</f>
        <v>31</v>
      </c>
      <c r="AM14" s="727">
        <f xml:space="preserve"> ConTime!AM$93</f>
        <v>30</v>
      </c>
      <c r="AN14" s="727">
        <f xml:space="preserve"> ConTime!AN$93</f>
        <v>31</v>
      </c>
      <c r="AO14" s="727">
        <f xml:space="preserve"> ConTime!AO$93</f>
        <v>31</v>
      </c>
      <c r="AP14" s="727">
        <f xml:space="preserve"> ConTime!AP$93</f>
        <v>30</v>
      </c>
      <c r="AQ14" s="727">
        <f xml:space="preserve"> ConTime!AQ$93</f>
        <v>31</v>
      </c>
      <c r="AR14" s="727">
        <f xml:space="preserve"> ConTime!AR$93</f>
        <v>30</v>
      </c>
      <c r="AS14" s="727">
        <f xml:space="preserve"> ConTime!AS$93</f>
        <v>31</v>
      </c>
      <c r="AT14" s="727">
        <f xml:space="preserve"> ConTime!AT$93</f>
        <v>31</v>
      </c>
      <c r="AU14" s="727">
        <f xml:space="preserve"> ConTime!AU$93</f>
        <v>29</v>
      </c>
      <c r="AV14" s="727">
        <f xml:space="preserve"> ConTime!AV$93</f>
        <v>31</v>
      </c>
      <c r="AW14" s="727">
        <f xml:space="preserve"> ConTime!AW$93</f>
        <v>30</v>
      </c>
      <c r="AX14" s="727">
        <f xml:space="preserve"> ConTime!AX$93</f>
        <v>31</v>
      </c>
      <c r="AY14" s="727">
        <f xml:space="preserve"> ConTime!AY$93</f>
        <v>30</v>
      </c>
      <c r="AZ14" s="727">
        <f xml:space="preserve"> ConTime!AZ$93</f>
        <v>31</v>
      </c>
      <c r="BA14" s="727">
        <f xml:space="preserve"> ConTime!BA$93</f>
        <v>31</v>
      </c>
      <c r="BB14" s="727">
        <f xml:space="preserve"> ConTime!BB$93</f>
        <v>30</v>
      </c>
      <c r="BC14" s="727">
        <f xml:space="preserve"> ConTime!BC$93</f>
        <v>31</v>
      </c>
      <c r="BD14" s="727">
        <f xml:space="preserve"> ConTime!BD$93</f>
        <v>30</v>
      </c>
      <c r="BE14" s="727">
        <f xml:space="preserve"> ConTime!BE$93</f>
        <v>31</v>
      </c>
      <c r="BF14" s="320"/>
      <c r="BG14" s="320"/>
      <c r="BH14" s="320"/>
      <c r="BI14" s="320"/>
      <c r="BJ14" s="320"/>
      <c r="BK14" s="320"/>
      <c r="BL14" s="320"/>
      <c r="BM14" s="320"/>
      <c r="BN14" s="320"/>
      <c r="BO14" s="320"/>
      <c r="BP14" s="320"/>
      <c r="BQ14" s="320"/>
      <c r="BR14" s="320"/>
      <c r="BS14" s="320"/>
      <c r="BT14" s="320"/>
      <c r="BU14" s="320"/>
      <c r="BV14" s="320"/>
      <c r="BW14" s="320"/>
      <c r="BX14" s="320"/>
      <c r="BY14" s="320"/>
      <c r="BZ14" s="320"/>
      <c r="CA14" s="320"/>
      <c r="CB14" s="320"/>
      <c r="CC14" s="320"/>
      <c r="CD14" s="320"/>
      <c r="CE14" s="320"/>
      <c r="CF14" s="320"/>
      <c r="CG14" s="320"/>
      <c r="CH14" s="320"/>
      <c r="CI14" s="320"/>
      <c r="CJ14" s="320"/>
      <c r="CK14" s="320"/>
      <c r="CL14" s="320"/>
      <c r="CM14" s="320"/>
      <c r="CN14" s="320"/>
      <c r="CO14" s="320"/>
      <c r="CP14" s="320"/>
      <c r="CQ14" s="320"/>
      <c r="CR14" s="320"/>
      <c r="CS14" s="320"/>
      <c r="CT14" s="320"/>
      <c r="CU14" s="320"/>
      <c r="CV14" s="320"/>
      <c r="CW14" s="320"/>
      <c r="CX14" s="320"/>
      <c r="CY14" s="320"/>
      <c r="CZ14" s="320"/>
      <c r="DA14" s="320"/>
      <c r="DB14" s="320"/>
      <c r="DC14" s="320"/>
      <c r="DD14" s="320"/>
      <c r="DE14" s="320"/>
      <c r="DF14" s="320"/>
      <c r="DG14" s="320"/>
      <c r="DH14" s="320"/>
      <c r="DI14" s="320"/>
      <c r="DJ14" s="320"/>
      <c r="DK14" s="320"/>
      <c r="DL14" s="320"/>
      <c r="DM14" s="320"/>
      <c r="DN14" s="320"/>
      <c r="DO14" s="320"/>
      <c r="DP14" s="320"/>
      <c r="DQ14" s="320"/>
      <c r="DR14" s="320"/>
      <c r="DS14" s="320"/>
      <c r="DT14" s="320"/>
      <c r="DU14" s="320"/>
      <c r="DV14" s="320"/>
      <c r="DW14" s="320"/>
      <c r="DX14" s="320"/>
      <c r="DY14" s="320"/>
      <c r="DZ14" s="320"/>
      <c r="EA14" s="320"/>
      <c r="EB14" s="320"/>
      <c r="EC14" s="320"/>
      <c r="ED14" s="320"/>
      <c r="EE14" s="320"/>
      <c r="EF14" s="320"/>
      <c r="EG14" s="320"/>
      <c r="EH14" s="320"/>
      <c r="EI14" s="320"/>
      <c r="EJ14" s="320"/>
      <c r="EK14" s="320"/>
      <c r="EL14" s="320"/>
      <c r="EM14" s="320"/>
      <c r="EN14" s="320"/>
      <c r="EO14" s="320"/>
      <c r="EP14" s="320"/>
      <c r="EQ14" s="320"/>
      <c r="ER14" s="320"/>
      <c r="ES14" s="320"/>
      <c r="ET14" s="320"/>
      <c r="EU14" s="320"/>
      <c r="EV14" s="320"/>
      <c r="EW14" s="320"/>
      <c r="EX14" s="320"/>
      <c r="EY14" s="320"/>
      <c r="EZ14" s="320"/>
      <c r="FA14" s="320"/>
      <c r="FB14" s="320"/>
      <c r="FC14" s="320"/>
      <c r="FD14" s="320"/>
      <c r="FE14" s="320"/>
      <c r="FF14" s="320"/>
      <c r="FG14" s="320"/>
      <c r="FH14" s="320"/>
      <c r="FI14" s="320"/>
      <c r="FJ14" s="320"/>
      <c r="FK14" s="320"/>
      <c r="FL14" s="320"/>
      <c r="FM14" s="320"/>
      <c r="FN14" s="320"/>
      <c r="FO14" s="320"/>
      <c r="FP14" s="320"/>
      <c r="FQ14" s="320"/>
      <c r="FR14" s="320"/>
      <c r="FS14" s="320"/>
      <c r="FT14" s="320"/>
      <c r="FU14" s="320"/>
      <c r="FV14" s="320"/>
      <c r="FW14" s="320"/>
      <c r="FX14" s="320"/>
      <c r="FY14" s="320"/>
      <c r="FZ14" s="320"/>
      <c r="GA14" s="320"/>
      <c r="GB14" s="320"/>
      <c r="GC14" s="320"/>
      <c r="GD14" s="320"/>
      <c r="GE14" s="320"/>
      <c r="GF14" s="320"/>
      <c r="GG14" s="320"/>
      <c r="GH14" s="320"/>
      <c r="GI14" s="320"/>
      <c r="GJ14" s="320"/>
      <c r="GK14" s="320"/>
      <c r="GL14" s="320"/>
      <c r="GM14" s="320"/>
      <c r="GN14" s="320"/>
      <c r="GO14" s="320"/>
      <c r="GP14" s="320"/>
      <c r="GQ14" s="320"/>
      <c r="GR14" s="320"/>
      <c r="GS14" s="320"/>
      <c r="GT14" s="320"/>
      <c r="GU14" s="320"/>
      <c r="GV14" s="320"/>
      <c r="GW14" s="320"/>
      <c r="GX14" s="320"/>
      <c r="GY14" s="320"/>
      <c r="GZ14" s="320"/>
      <c r="HA14" s="320"/>
      <c r="HB14" s="320"/>
      <c r="HC14" s="320"/>
      <c r="HD14" s="320"/>
      <c r="HE14" s="320"/>
      <c r="HF14" s="320"/>
      <c r="HG14" s="320"/>
      <c r="HH14" s="320"/>
      <c r="HI14" s="320"/>
      <c r="HJ14" s="320"/>
      <c r="HK14" s="320"/>
      <c r="HL14" s="320"/>
      <c r="HM14" s="320"/>
      <c r="HN14" s="320"/>
      <c r="HO14" s="320"/>
      <c r="HP14" s="320"/>
      <c r="HQ14" s="320"/>
      <c r="HR14" s="320"/>
      <c r="HS14" s="320"/>
      <c r="HT14" s="320"/>
      <c r="HU14" s="320"/>
      <c r="HV14" s="320"/>
      <c r="HW14" s="320"/>
      <c r="HX14" s="320"/>
      <c r="HY14" s="320"/>
      <c r="HZ14" s="320"/>
      <c r="IA14" s="320"/>
      <c r="IB14" s="320"/>
      <c r="IC14" s="320"/>
      <c r="ID14" s="320"/>
      <c r="IE14" s="320"/>
      <c r="IF14" s="320"/>
      <c r="IG14" s="320"/>
      <c r="IH14" s="320"/>
      <c r="II14" s="320"/>
      <c r="IJ14" s="320"/>
      <c r="IK14" s="320"/>
      <c r="IL14" s="320"/>
      <c r="IM14" s="320"/>
      <c r="IN14" s="320"/>
      <c r="IO14" s="320"/>
      <c r="IP14" s="320"/>
      <c r="IQ14" s="320"/>
      <c r="IR14" s="320"/>
      <c r="IS14" s="320"/>
      <c r="IT14" s="320"/>
      <c r="IU14" s="320"/>
      <c r="IV14" s="320"/>
      <c r="IW14" s="320"/>
      <c r="IX14" s="320"/>
      <c r="IY14" s="320"/>
      <c r="IZ14" s="320"/>
      <c r="JA14" s="320"/>
      <c r="JB14" s="320"/>
      <c r="JC14" s="320"/>
      <c r="JD14" s="320"/>
      <c r="JE14" s="320"/>
      <c r="JF14" s="320"/>
      <c r="JG14" s="320"/>
      <c r="JH14" s="320"/>
      <c r="JI14" s="320"/>
      <c r="JJ14" s="320"/>
      <c r="JK14" s="320"/>
      <c r="JL14" s="320"/>
      <c r="JM14" s="320"/>
      <c r="JN14" s="320"/>
      <c r="JO14" s="320"/>
      <c r="JP14" s="320"/>
      <c r="JQ14" s="320"/>
      <c r="JR14" s="320"/>
      <c r="JS14" s="320"/>
      <c r="JT14" s="320"/>
      <c r="JU14" s="320"/>
      <c r="JV14" s="320"/>
      <c r="JW14" s="320"/>
      <c r="JX14" s="320"/>
      <c r="JY14" s="320"/>
      <c r="JZ14" s="320"/>
      <c r="KA14" s="320"/>
      <c r="KB14" s="320"/>
      <c r="KC14" s="320"/>
      <c r="KD14" s="320"/>
      <c r="KE14" s="320"/>
      <c r="KF14" s="320"/>
      <c r="KG14" s="320"/>
      <c r="KH14" s="320"/>
      <c r="KI14" s="320"/>
      <c r="KJ14" s="320"/>
      <c r="KK14" s="320"/>
      <c r="KL14" s="320"/>
      <c r="KM14" s="320"/>
      <c r="KN14" s="320"/>
      <c r="KO14" s="320"/>
      <c r="KP14" s="320"/>
      <c r="KQ14" s="320"/>
      <c r="KR14" s="320"/>
      <c r="KS14" s="320"/>
      <c r="KT14" s="320"/>
    </row>
    <row r="15" spans="1:306" s="710" customFormat="1" x14ac:dyDescent="0.25">
      <c r="A15" s="545"/>
      <c r="B15" s="545"/>
      <c r="C15" s="546"/>
      <c r="D15" s="547"/>
      <c r="E15" s="197" t="s">
        <v>599</v>
      </c>
      <c r="F15" s="197"/>
      <c r="G15" s="197" t="s">
        <v>120</v>
      </c>
      <c r="H15" s="197">
        <f xml:space="preserve"> SUM(J15:BE15)</f>
        <v>59.447387999999989</v>
      </c>
      <c r="I15" s="197"/>
      <c r="J15" s="197">
        <f t="shared" ref="J15:BE15" si="0" xml:space="preserve"> $F10 * $F12 * J13 / $F10 * J14</f>
        <v>0</v>
      </c>
      <c r="K15" s="197">
        <f t="shared" si="0"/>
        <v>0</v>
      </c>
      <c r="L15" s="197">
        <f t="shared" si="0"/>
        <v>0</v>
      </c>
      <c r="M15" s="197">
        <f t="shared" si="0"/>
        <v>0</v>
      </c>
      <c r="N15" s="197">
        <f t="shared" si="0"/>
        <v>0</v>
      </c>
      <c r="O15" s="197">
        <f t="shared" si="0"/>
        <v>0</v>
      </c>
      <c r="P15" s="197">
        <f t="shared" si="0"/>
        <v>0</v>
      </c>
      <c r="Q15" s="197">
        <f t="shared" si="0"/>
        <v>0</v>
      </c>
      <c r="R15" s="197">
        <f t="shared" si="0"/>
        <v>0</v>
      </c>
      <c r="S15" s="197">
        <f t="shared" si="0"/>
        <v>0</v>
      </c>
      <c r="T15" s="197">
        <f t="shared" si="0"/>
        <v>0</v>
      </c>
      <c r="U15" s="197">
        <f t="shared" si="0"/>
        <v>0</v>
      </c>
      <c r="V15" s="197">
        <f t="shared" si="0"/>
        <v>0</v>
      </c>
      <c r="W15" s="197">
        <f t="shared" si="0"/>
        <v>0</v>
      </c>
      <c r="X15" s="197">
        <f t="shared" si="0"/>
        <v>0</v>
      </c>
      <c r="Y15" s="197">
        <f t="shared" si="0"/>
        <v>0</v>
      </c>
      <c r="Z15" s="197">
        <f t="shared" si="0"/>
        <v>0</v>
      </c>
      <c r="AA15" s="197">
        <f t="shared" si="0"/>
        <v>0</v>
      </c>
      <c r="AB15" s="197">
        <f t="shared" si="0"/>
        <v>0</v>
      </c>
      <c r="AC15" s="197">
        <f t="shared" si="0"/>
        <v>0</v>
      </c>
      <c r="AD15" s="197">
        <f t="shared" si="0"/>
        <v>0</v>
      </c>
      <c r="AE15" s="197">
        <f t="shared" si="0"/>
        <v>0</v>
      </c>
      <c r="AF15" s="197">
        <f t="shared" si="0"/>
        <v>0</v>
      </c>
      <c r="AG15" s="197">
        <f t="shared" si="0"/>
        <v>0</v>
      </c>
      <c r="AH15" s="197">
        <f t="shared" si="0"/>
        <v>0</v>
      </c>
      <c r="AI15" s="197">
        <f t="shared" si="0"/>
        <v>0</v>
      </c>
      <c r="AJ15" s="197">
        <f t="shared" si="0"/>
        <v>0</v>
      </c>
      <c r="AK15" s="197">
        <f t="shared" si="0"/>
        <v>0</v>
      </c>
      <c r="AL15" s="197">
        <f t="shared" si="0"/>
        <v>0</v>
      </c>
      <c r="AM15" s="197">
        <f t="shared" si="0"/>
        <v>0</v>
      </c>
      <c r="AN15" s="197">
        <f t="shared" si="0"/>
        <v>0</v>
      </c>
      <c r="AO15" s="197">
        <f t="shared" si="0"/>
        <v>0</v>
      </c>
      <c r="AP15" s="197">
        <f t="shared" si="0"/>
        <v>0</v>
      </c>
      <c r="AQ15" s="197">
        <f t="shared" si="0"/>
        <v>0</v>
      </c>
      <c r="AR15" s="197">
        <f t="shared" si="0"/>
        <v>0</v>
      </c>
      <c r="AS15" s="197">
        <f t="shared" si="0"/>
        <v>0</v>
      </c>
      <c r="AT15" s="197">
        <f t="shared" si="0"/>
        <v>10.125653999999997</v>
      </c>
      <c r="AU15" s="197">
        <f t="shared" si="0"/>
        <v>9.4723859999999984</v>
      </c>
      <c r="AV15" s="197">
        <f t="shared" si="0"/>
        <v>10.125653999999997</v>
      </c>
      <c r="AW15" s="197">
        <f t="shared" si="0"/>
        <v>9.799019999999997</v>
      </c>
      <c r="AX15" s="197">
        <f t="shared" si="0"/>
        <v>10.125653999999997</v>
      </c>
      <c r="AY15" s="197">
        <f t="shared" si="0"/>
        <v>9.799019999999997</v>
      </c>
      <c r="AZ15" s="197">
        <f t="shared" si="0"/>
        <v>0</v>
      </c>
      <c r="BA15" s="197">
        <f t="shared" si="0"/>
        <v>0</v>
      </c>
      <c r="BB15" s="197">
        <f t="shared" si="0"/>
        <v>0</v>
      </c>
      <c r="BC15" s="197">
        <f t="shared" si="0"/>
        <v>0</v>
      </c>
      <c r="BD15" s="197">
        <f t="shared" si="0"/>
        <v>0</v>
      </c>
      <c r="BE15" s="197">
        <f t="shared" si="0"/>
        <v>0</v>
      </c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</row>
    <row r="16" spans="1:306" s="710" customFormat="1" x14ac:dyDescent="0.25">
      <c r="A16" s="545"/>
      <c r="B16" s="545"/>
      <c r="C16" s="546"/>
      <c r="D16" s="547"/>
      <c r="E16" s="548"/>
      <c r="F16" s="548"/>
      <c r="G16" s="548"/>
      <c r="H16" s="548"/>
      <c r="I16" s="549"/>
      <c r="J16" s="548"/>
      <c r="K16" s="548"/>
      <c r="L16" s="548"/>
      <c r="M16" s="548"/>
      <c r="N16" s="548"/>
      <c r="O16" s="548"/>
      <c r="P16" s="548"/>
      <c r="Q16" s="548"/>
      <c r="R16" s="548"/>
      <c r="S16" s="548"/>
      <c r="T16" s="548"/>
      <c r="U16" s="548"/>
      <c r="V16" s="548"/>
      <c r="W16" s="548"/>
      <c r="X16" s="548"/>
      <c r="Y16" s="548"/>
      <c r="Z16" s="548"/>
      <c r="AA16" s="548"/>
      <c r="AB16" s="548"/>
      <c r="AC16" s="548"/>
      <c r="AD16" s="548"/>
      <c r="AE16" s="548"/>
      <c r="AF16" s="548"/>
      <c r="AG16" s="548"/>
      <c r="AH16" s="548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</row>
    <row r="17" spans="1:306" x14ac:dyDescent="0.25">
      <c r="A17" s="86"/>
      <c r="B17" s="86"/>
      <c r="C17" s="87"/>
      <c r="D17" s="88"/>
      <c r="E17" s="497" t="str">
        <f xml:space="preserve"> Solve!E$41</f>
        <v>Power tariff</v>
      </c>
      <c r="F17" s="497">
        <f xml:space="preserve"> Solve!F$41</f>
        <v>4.1616055956732859E-2</v>
      </c>
      <c r="G17" s="497" t="str">
        <f xml:space="preserve"> Solve!G$41</f>
        <v>USD / kWh</v>
      </c>
      <c r="H17" s="146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69"/>
      <c r="CY17" s="69"/>
      <c r="CZ17" s="69"/>
      <c r="DA17" s="69"/>
      <c r="DB17" s="69"/>
      <c r="DC17" s="69"/>
      <c r="DD17" s="69"/>
      <c r="DE17" s="69"/>
      <c r="DF17" s="69"/>
      <c r="DG17" s="69"/>
      <c r="DH17" s="69"/>
      <c r="DI17" s="69"/>
      <c r="DJ17" s="69"/>
      <c r="DK17" s="69"/>
      <c r="DL17" s="69"/>
      <c r="DM17" s="69"/>
      <c r="DN17" s="69"/>
      <c r="DO17" s="69"/>
      <c r="DP17" s="69"/>
      <c r="DQ17" s="69"/>
      <c r="DR17" s="69"/>
      <c r="DS17" s="69"/>
      <c r="DT17" s="69"/>
      <c r="DU17" s="69"/>
      <c r="DV17" s="69"/>
      <c r="DW17" s="69"/>
      <c r="DX17" s="69"/>
      <c r="DY17" s="69"/>
      <c r="DZ17" s="69"/>
      <c r="EA17" s="69"/>
      <c r="EB17" s="69"/>
      <c r="EC17" s="69"/>
      <c r="ED17" s="69"/>
      <c r="EE17" s="69"/>
      <c r="EF17" s="69"/>
      <c r="EG17" s="69"/>
      <c r="EH17" s="69"/>
      <c r="EI17" s="69"/>
      <c r="EJ17" s="69"/>
      <c r="EK17" s="69"/>
      <c r="EL17" s="69"/>
      <c r="EM17" s="69"/>
      <c r="EN17" s="69"/>
      <c r="EO17" s="69"/>
      <c r="EP17" s="69"/>
      <c r="EQ17" s="69"/>
      <c r="ER17" s="69"/>
      <c r="ES17" s="69"/>
      <c r="ET17" s="69"/>
      <c r="EU17" s="69"/>
      <c r="EV17" s="69"/>
      <c r="EW17" s="69"/>
      <c r="EX17" s="69"/>
      <c r="EY17" s="69"/>
      <c r="EZ17" s="69"/>
      <c r="FA17" s="69"/>
      <c r="FB17" s="69"/>
      <c r="FC17" s="69"/>
      <c r="FD17" s="69"/>
      <c r="FE17" s="69"/>
      <c r="FF17" s="69"/>
      <c r="FG17" s="69"/>
      <c r="FH17" s="69"/>
      <c r="FI17" s="69"/>
      <c r="FJ17" s="69"/>
      <c r="FK17" s="69"/>
      <c r="FL17" s="69"/>
      <c r="FM17" s="69"/>
      <c r="FN17" s="69"/>
      <c r="FO17" s="69"/>
      <c r="FP17" s="69"/>
      <c r="FQ17" s="69"/>
      <c r="FR17" s="69"/>
      <c r="FS17" s="69"/>
      <c r="FT17" s="69"/>
      <c r="FU17" s="69"/>
      <c r="FV17" s="69"/>
      <c r="FW17" s="69"/>
      <c r="FX17" s="69"/>
      <c r="FY17" s="69"/>
      <c r="FZ17" s="69"/>
      <c r="GA17" s="69"/>
      <c r="GB17" s="69"/>
      <c r="GC17" s="69"/>
      <c r="GD17" s="69"/>
      <c r="GE17" s="69"/>
      <c r="GF17" s="69"/>
      <c r="GG17" s="69"/>
      <c r="GH17" s="69"/>
      <c r="GI17" s="69"/>
      <c r="GJ17" s="69"/>
    </row>
    <row r="18" spans="1:306" x14ac:dyDescent="0.25">
      <c r="A18" s="86"/>
      <c r="B18" s="86"/>
      <c r="C18" s="87"/>
      <c r="D18" s="88"/>
      <c r="E18" s="399" t="str">
        <f xml:space="preserve"> InpC!E$222</f>
        <v>Units in a thousand</v>
      </c>
      <c r="F18" s="399">
        <f xml:space="preserve"> InpC!F$222</f>
        <v>1000</v>
      </c>
      <c r="G18" s="399" t="str">
        <f xml:space="preserve"> InpC!G$222</f>
        <v>units</v>
      </c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  <c r="BC18" s="399"/>
      <c r="BD18" s="399"/>
      <c r="BE18" s="399"/>
      <c r="BF18" s="399"/>
      <c r="BG18" s="399"/>
      <c r="BH18" s="399"/>
      <c r="BI18" s="399"/>
      <c r="BJ18" s="399"/>
      <c r="BK18" s="399"/>
      <c r="BL18" s="399"/>
      <c r="BM18" s="399"/>
      <c r="BN18" s="399"/>
      <c r="BO18" s="399"/>
      <c r="BP18" s="399"/>
      <c r="BQ18" s="399"/>
      <c r="BR18" s="399"/>
      <c r="BS18" s="399"/>
      <c r="BT18" s="399"/>
      <c r="BU18" s="399"/>
      <c r="BV18" s="399"/>
      <c r="BW18" s="399"/>
      <c r="BX18" s="399"/>
      <c r="BY18" s="399"/>
      <c r="BZ18" s="399"/>
      <c r="CA18" s="399"/>
      <c r="CB18" s="399"/>
      <c r="CC18" s="399"/>
      <c r="CD18" s="399"/>
      <c r="CE18" s="399"/>
      <c r="CF18" s="399"/>
      <c r="CG18" s="399"/>
      <c r="CH18" s="399"/>
      <c r="CI18" s="399"/>
      <c r="CJ18" s="399"/>
      <c r="CK18" s="399"/>
      <c r="CL18" s="399"/>
      <c r="CM18" s="399"/>
      <c r="CN18" s="399"/>
      <c r="CO18" s="399"/>
      <c r="CP18" s="399"/>
      <c r="CQ18" s="399"/>
      <c r="CR18" s="399"/>
      <c r="CS18" s="399"/>
      <c r="CT18" s="399"/>
      <c r="CU18" s="399"/>
      <c r="CV18" s="399"/>
      <c r="CW18" s="399"/>
      <c r="CX18" s="399"/>
      <c r="CY18" s="399"/>
      <c r="CZ18" s="399"/>
      <c r="DA18" s="399"/>
      <c r="DB18" s="399"/>
      <c r="DC18" s="399"/>
      <c r="DD18" s="399"/>
      <c r="DE18" s="399"/>
      <c r="DF18" s="399"/>
      <c r="DG18" s="399"/>
      <c r="DH18" s="399"/>
      <c r="DI18" s="399"/>
      <c r="DJ18" s="399"/>
      <c r="DK18" s="399"/>
      <c r="DL18" s="399"/>
      <c r="DM18" s="399"/>
      <c r="DN18" s="399"/>
      <c r="DO18" s="399"/>
      <c r="DP18" s="399"/>
      <c r="DQ18" s="399"/>
      <c r="DR18" s="399"/>
      <c r="DS18" s="399"/>
      <c r="DT18" s="399"/>
      <c r="DU18" s="399"/>
      <c r="DV18" s="399"/>
      <c r="DW18" s="399"/>
      <c r="DX18" s="399"/>
      <c r="DY18" s="399"/>
      <c r="DZ18" s="399"/>
      <c r="EA18" s="399"/>
      <c r="EB18" s="399"/>
      <c r="EC18" s="399"/>
      <c r="ED18" s="399"/>
      <c r="EE18" s="399"/>
      <c r="EF18" s="399"/>
      <c r="EG18" s="399"/>
      <c r="EH18" s="399"/>
      <c r="EI18" s="399"/>
      <c r="EJ18" s="399"/>
      <c r="EK18" s="399"/>
      <c r="EL18" s="399"/>
      <c r="EM18" s="399"/>
      <c r="EN18" s="399"/>
      <c r="EO18" s="399"/>
      <c r="EP18" s="399"/>
      <c r="EQ18" s="399"/>
      <c r="ER18" s="399"/>
      <c r="ES18" s="399"/>
      <c r="ET18" s="399"/>
      <c r="EU18" s="399"/>
      <c r="EV18" s="399"/>
      <c r="EW18" s="399"/>
      <c r="EX18" s="399"/>
      <c r="EY18" s="399"/>
      <c r="EZ18" s="399"/>
      <c r="FA18" s="399"/>
      <c r="FB18" s="399"/>
      <c r="FC18" s="399"/>
      <c r="FD18" s="399"/>
      <c r="FE18" s="399"/>
      <c r="FF18" s="399"/>
      <c r="FG18" s="399"/>
      <c r="FH18" s="399"/>
      <c r="FI18" s="399"/>
      <c r="FJ18" s="399"/>
      <c r="FK18" s="399"/>
      <c r="FL18" s="399"/>
      <c r="FM18" s="399"/>
      <c r="FN18" s="399"/>
      <c r="FO18" s="399"/>
      <c r="FP18" s="399"/>
      <c r="FQ18" s="399"/>
      <c r="FR18" s="399"/>
      <c r="FS18" s="399"/>
      <c r="FT18" s="399"/>
      <c r="FU18" s="399"/>
      <c r="FV18" s="399"/>
      <c r="FW18" s="399"/>
      <c r="FX18" s="399"/>
      <c r="FY18" s="399"/>
      <c r="FZ18" s="399"/>
      <c r="GA18" s="399"/>
      <c r="GB18" s="399"/>
      <c r="GC18" s="399"/>
      <c r="GD18" s="399"/>
      <c r="GE18" s="399"/>
      <c r="GF18" s="399"/>
      <c r="GG18" s="399"/>
      <c r="GH18" s="399"/>
      <c r="GI18" s="399"/>
      <c r="GJ18" s="399"/>
    </row>
    <row r="19" spans="1:306" x14ac:dyDescent="0.25">
      <c r="A19" s="86"/>
      <c r="B19" s="86"/>
      <c r="C19" s="87"/>
      <c r="D19" s="88"/>
      <c r="E19" s="399" t="str">
        <f xml:space="preserve"> InpC!E$221</f>
        <v>GWh to KWh conversion</v>
      </c>
      <c r="F19" s="399">
        <f xml:space="preserve"> InpC!F$221</f>
        <v>1000000</v>
      </c>
      <c r="G19" s="399" t="str">
        <f xml:space="preserve"> InpC!G$221</f>
        <v>KWh / GWh</v>
      </c>
      <c r="H19" s="146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69"/>
      <c r="CY19" s="69"/>
      <c r="CZ19" s="69"/>
      <c r="DA19" s="69"/>
      <c r="DB19" s="69"/>
      <c r="DC19" s="69"/>
      <c r="DD19" s="69"/>
      <c r="DE19" s="69"/>
      <c r="DF19" s="69"/>
      <c r="DG19" s="69"/>
      <c r="DH19" s="69"/>
      <c r="DI19" s="69"/>
      <c r="DJ19" s="69"/>
      <c r="DK19" s="69"/>
      <c r="DL19" s="69"/>
      <c r="DM19" s="69"/>
      <c r="DN19" s="69"/>
      <c r="DO19" s="69"/>
      <c r="DP19" s="69"/>
      <c r="DQ19" s="69"/>
      <c r="DR19" s="69"/>
      <c r="DS19" s="69"/>
      <c r="DT19" s="69"/>
      <c r="DU19" s="69"/>
      <c r="DV19" s="69"/>
      <c r="DW19" s="69"/>
      <c r="DX19" s="69"/>
      <c r="DY19" s="69"/>
      <c r="DZ19" s="69"/>
      <c r="EA19" s="69"/>
      <c r="EB19" s="69"/>
      <c r="EC19" s="69"/>
      <c r="ED19" s="69"/>
      <c r="EE19" s="69"/>
      <c r="EF19" s="69"/>
      <c r="EG19" s="69"/>
      <c r="EH19" s="69"/>
      <c r="EI19" s="69"/>
      <c r="EJ19" s="69"/>
      <c r="EK19" s="69"/>
      <c r="EL19" s="69"/>
      <c r="EM19" s="69"/>
      <c r="EN19" s="69"/>
      <c r="EO19" s="69"/>
      <c r="EP19" s="69"/>
      <c r="EQ19" s="69"/>
      <c r="ER19" s="69"/>
      <c r="ES19" s="69"/>
      <c r="ET19" s="69"/>
      <c r="EU19" s="69"/>
      <c r="EV19" s="69"/>
      <c r="EW19" s="69"/>
      <c r="EX19" s="69"/>
      <c r="EY19" s="69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69"/>
      <c r="FO19" s="69"/>
      <c r="FP19" s="69"/>
      <c r="FQ19" s="69"/>
      <c r="FR19" s="69"/>
      <c r="FS19" s="69"/>
      <c r="FT19" s="69"/>
      <c r="FU19" s="69"/>
      <c r="FV19" s="69"/>
      <c r="FW19" s="69"/>
      <c r="FX19" s="69"/>
      <c r="FY19" s="69"/>
      <c r="FZ19" s="69"/>
      <c r="GA19" s="69"/>
      <c r="GB19" s="69"/>
      <c r="GC19" s="69"/>
      <c r="GD19" s="69"/>
      <c r="GE19" s="69"/>
      <c r="GF19" s="69"/>
      <c r="GG19" s="69"/>
      <c r="GH19" s="69"/>
      <c r="GI19" s="69"/>
      <c r="GJ19" s="69"/>
    </row>
    <row r="20" spans="1:306" s="710" customFormat="1" x14ac:dyDescent="0.25">
      <c r="A20" s="545"/>
      <c r="B20" s="545"/>
      <c r="C20" s="546"/>
      <c r="D20" s="547"/>
      <c r="E20" s="711" t="str">
        <f t="shared" ref="E20:AJ20" si="1" xml:space="preserve"> E$15</f>
        <v>EGR production</v>
      </c>
      <c r="F20" s="711">
        <f t="shared" si="1"/>
        <v>0</v>
      </c>
      <c r="G20" s="711" t="str">
        <f t="shared" si="1"/>
        <v>GWh</v>
      </c>
      <c r="H20" s="711">
        <f t="shared" si="1"/>
        <v>59.447387999999989</v>
      </c>
      <c r="I20" s="711">
        <f t="shared" si="1"/>
        <v>0</v>
      </c>
      <c r="J20" s="711">
        <f t="shared" si="1"/>
        <v>0</v>
      </c>
      <c r="K20" s="711">
        <f t="shared" si="1"/>
        <v>0</v>
      </c>
      <c r="L20" s="711">
        <f t="shared" si="1"/>
        <v>0</v>
      </c>
      <c r="M20" s="711">
        <f t="shared" si="1"/>
        <v>0</v>
      </c>
      <c r="N20" s="711">
        <f t="shared" si="1"/>
        <v>0</v>
      </c>
      <c r="O20" s="711">
        <f t="shared" si="1"/>
        <v>0</v>
      </c>
      <c r="P20" s="711">
        <f t="shared" si="1"/>
        <v>0</v>
      </c>
      <c r="Q20" s="711">
        <f t="shared" si="1"/>
        <v>0</v>
      </c>
      <c r="R20" s="711">
        <f t="shared" si="1"/>
        <v>0</v>
      </c>
      <c r="S20" s="711">
        <f t="shared" si="1"/>
        <v>0</v>
      </c>
      <c r="T20" s="711">
        <f t="shared" si="1"/>
        <v>0</v>
      </c>
      <c r="U20" s="711">
        <f t="shared" si="1"/>
        <v>0</v>
      </c>
      <c r="V20" s="711">
        <f t="shared" si="1"/>
        <v>0</v>
      </c>
      <c r="W20" s="711">
        <f t="shared" si="1"/>
        <v>0</v>
      </c>
      <c r="X20" s="711">
        <f t="shared" si="1"/>
        <v>0</v>
      </c>
      <c r="Y20" s="711">
        <f t="shared" si="1"/>
        <v>0</v>
      </c>
      <c r="Z20" s="711">
        <f t="shared" si="1"/>
        <v>0</v>
      </c>
      <c r="AA20" s="711">
        <f t="shared" si="1"/>
        <v>0</v>
      </c>
      <c r="AB20" s="711">
        <f t="shared" si="1"/>
        <v>0</v>
      </c>
      <c r="AC20" s="711">
        <f t="shared" si="1"/>
        <v>0</v>
      </c>
      <c r="AD20" s="711">
        <f t="shared" si="1"/>
        <v>0</v>
      </c>
      <c r="AE20" s="711">
        <f t="shared" si="1"/>
        <v>0</v>
      </c>
      <c r="AF20" s="711">
        <f t="shared" si="1"/>
        <v>0</v>
      </c>
      <c r="AG20" s="711">
        <f t="shared" si="1"/>
        <v>0</v>
      </c>
      <c r="AH20" s="711">
        <f t="shared" si="1"/>
        <v>0</v>
      </c>
      <c r="AI20" s="711">
        <f t="shared" si="1"/>
        <v>0</v>
      </c>
      <c r="AJ20" s="711">
        <f t="shared" si="1"/>
        <v>0</v>
      </c>
      <c r="AK20" s="711">
        <f t="shared" ref="AK20:BE20" si="2" xml:space="preserve"> AK$15</f>
        <v>0</v>
      </c>
      <c r="AL20" s="711">
        <f t="shared" si="2"/>
        <v>0</v>
      </c>
      <c r="AM20" s="711">
        <f t="shared" si="2"/>
        <v>0</v>
      </c>
      <c r="AN20" s="711">
        <f t="shared" si="2"/>
        <v>0</v>
      </c>
      <c r="AO20" s="711">
        <f t="shared" si="2"/>
        <v>0</v>
      </c>
      <c r="AP20" s="711">
        <f t="shared" si="2"/>
        <v>0</v>
      </c>
      <c r="AQ20" s="711">
        <f t="shared" si="2"/>
        <v>0</v>
      </c>
      <c r="AR20" s="711">
        <f t="shared" si="2"/>
        <v>0</v>
      </c>
      <c r="AS20" s="711">
        <f t="shared" si="2"/>
        <v>0</v>
      </c>
      <c r="AT20" s="711">
        <f t="shared" si="2"/>
        <v>10.125653999999997</v>
      </c>
      <c r="AU20" s="711">
        <f t="shared" si="2"/>
        <v>9.4723859999999984</v>
      </c>
      <c r="AV20" s="711">
        <f t="shared" si="2"/>
        <v>10.125653999999997</v>
      </c>
      <c r="AW20" s="711">
        <f t="shared" si="2"/>
        <v>9.799019999999997</v>
      </c>
      <c r="AX20" s="711">
        <f t="shared" si="2"/>
        <v>10.125653999999997</v>
      </c>
      <c r="AY20" s="711">
        <f t="shared" si="2"/>
        <v>9.799019999999997</v>
      </c>
      <c r="AZ20" s="711">
        <f t="shared" si="2"/>
        <v>0</v>
      </c>
      <c r="BA20" s="711">
        <f t="shared" si="2"/>
        <v>0</v>
      </c>
      <c r="BB20" s="711">
        <f t="shared" si="2"/>
        <v>0</v>
      </c>
      <c r="BC20" s="711">
        <f t="shared" si="2"/>
        <v>0</v>
      </c>
      <c r="BD20" s="711">
        <f t="shared" si="2"/>
        <v>0</v>
      </c>
      <c r="BE20" s="711">
        <f t="shared" si="2"/>
        <v>0</v>
      </c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</row>
    <row r="21" spans="1:306" s="716" customFormat="1" x14ac:dyDescent="0.25">
      <c r="A21" s="712"/>
      <c r="B21" s="712"/>
      <c r="C21" s="713"/>
      <c r="D21" s="714"/>
      <c r="E21" s="715" t="s">
        <v>610</v>
      </c>
      <c r="F21" s="715"/>
      <c r="G21" s="715" t="str">
        <f xml:space="preserve"> SMU</f>
        <v>$ 000s</v>
      </c>
      <c r="H21" s="715">
        <f xml:space="preserve"> SUM(J21:BE21)</f>
        <v>2473.965825489609</v>
      </c>
      <c r="I21" s="715"/>
      <c r="J21" s="715">
        <f t="shared" ref="J21:BE21" si="3" xml:space="preserve"> $F17 / $F18 * J20 * $F19</f>
        <v>0</v>
      </c>
      <c r="K21" s="715">
        <f t="shared" si="3"/>
        <v>0</v>
      </c>
      <c r="L21" s="715">
        <f t="shared" si="3"/>
        <v>0</v>
      </c>
      <c r="M21" s="715">
        <f t="shared" si="3"/>
        <v>0</v>
      </c>
      <c r="N21" s="715">
        <f t="shared" si="3"/>
        <v>0</v>
      </c>
      <c r="O21" s="715">
        <f t="shared" si="3"/>
        <v>0</v>
      </c>
      <c r="P21" s="715">
        <f t="shared" si="3"/>
        <v>0</v>
      </c>
      <c r="Q21" s="715">
        <f t="shared" si="3"/>
        <v>0</v>
      </c>
      <c r="R21" s="715">
        <f t="shared" si="3"/>
        <v>0</v>
      </c>
      <c r="S21" s="715">
        <f t="shared" si="3"/>
        <v>0</v>
      </c>
      <c r="T21" s="715">
        <f t="shared" si="3"/>
        <v>0</v>
      </c>
      <c r="U21" s="715">
        <f t="shared" si="3"/>
        <v>0</v>
      </c>
      <c r="V21" s="715">
        <f t="shared" si="3"/>
        <v>0</v>
      </c>
      <c r="W21" s="715">
        <f t="shared" si="3"/>
        <v>0</v>
      </c>
      <c r="X21" s="715">
        <f t="shared" si="3"/>
        <v>0</v>
      </c>
      <c r="Y21" s="715">
        <f t="shared" si="3"/>
        <v>0</v>
      </c>
      <c r="Z21" s="715">
        <f t="shared" si="3"/>
        <v>0</v>
      </c>
      <c r="AA21" s="715">
        <f t="shared" si="3"/>
        <v>0</v>
      </c>
      <c r="AB21" s="715">
        <f t="shared" si="3"/>
        <v>0</v>
      </c>
      <c r="AC21" s="715">
        <f t="shared" si="3"/>
        <v>0</v>
      </c>
      <c r="AD21" s="715">
        <f t="shared" si="3"/>
        <v>0</v>
      </c>
      <c r="AE21" s="715">
        <f t="shared" si="3"/>
        <v>0</v>
      </c>
      <c r="AF21" s="715">
        <f t="shared" si="3"/>
        <v>0</v>
      </c>
      <c r="AG21" s="715">
        <f t="shared" si="3"/>
        <v>0</v>
      </c>
      <c r="AH21" s="715">
        <f t="shared" si="3"/>
        <v>0</v>
      </c>
      <c r="AI21" s="715">
        <f t="shared" si="3"/>
        <v>0</v>
      </c>
      <c r="AJ21" s="715">
        <f t="shared" si="3"/>
        <v>0</v>
      </c>
      <c r="AK21" s="715">
        <f t="shared" si="3"/>
        <v>0</v>
      </c>
      <c r="AL21" s="715">
        <f t="shared" si="3"/>
        <v>0</v>
      </c>
      <c r="AM21" s="715">
        <f t="shared" si="3"/>
        <v>0</v>
      </c>
      <c r="AN21" s="715">
        <f t="shared" si="3"/>
        <v>0</v>
      </c>
      <c r="AO21" s="715">
        <f t="shared" si="3"/>
        <v>0</v>
      </c>
      <c r="AP21" s="715">
        <f t="shared" si="3"/>
        <v>0</v>
      </c>
      <c r="AQ21" s="715">
        <f t="shared" si="3"/>
        <v>0</v>
      </c>
      <c r="AR21" s="715">
        <f t="shared" si="3"/>
        <v>0</v>
      </c>
      <c r="AS21" s="715">
        <f t="shared" si="3"/>
        <v>0</v>
      </c>
      <c r="AT21" s="715">
        <f t="shared" si="3"/>
        <v>421.38978346251582</v>
      </c>
      <c r="AU21" s="715">
        <f t="shared" si="3"/>
        <v>394.20334581977289</v>
      </c>
      <c r="AV21" s="715">
        <f t="shared" si="3"/>
        <v>421.38978346251582</v>
      </c>
      <c r="AW21" s="715">
        <f t="shared" si="3"/>
        <v>407.7965646411443</v>
      </c>
      <c r="AX21" s="715">
        <f t="shared" si="3"/>
        <v>421.38978346251582</v>
      </c>
      <c r="AY21" s="715">
        <f t="shared" si="3"/>
        <v>407.7965646411443</v>
      </c>
      <c r="AZ21" s="715">
        <f t="shared" si="3"/>
        <v>0</v>
      </c>
      <c r="BA21" s="715">
        <f t="shared" si="3"/>
        <v>0</v>
      </c>
      <c r="BB21" s="715">
        <f t="shared" si="3"/>
        <v>0</v>
      </c>
      <c r="BC21" s="715">
        <f t="shared" si="3"/>
        <v>0</v>
      </c>
      <c r="BD21" s="715">
        <f t="shared" si="3"/>
        <v>0</v>
      </c>
      <c r="BE21" s="715">
        <f t="shared" si="3"/>
        <v>0</v>
      </c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  <c r="CI21" s="196"/>
      <c r="CJ21" s="196"/>
      <c r="CK21" s="196"/>
      <c r="CL21" s="196"/>
      <c r="CM21" s="196"/>
      <c r="CN21" s="196"/>
      <c r="CO21" s="196"/>
      <c r="CP21" s="196"/>
      <c r="CQ21" s="196"/>
      <c r="CR21" s="196"/>
      <c r="CS21" s="196"/>
      <c r="CT21" s="196"/>
      <c r="CU21" s="196"/>
      <c r="CV21" s="196"/>
      <c r="CW21" s="196"/>
      <c r="CX21" s="196"/>
      <c r="CY21" s="196"/>
      <c r="CZ21" s="196"/>
      <c r="DA21" s="196"/>
      <c r="DB21" s="196"/>
      <c r="DC21" s="196"/>
      <c r="DD21" s="196"/>
      <c r="DE21" s="196"/>
      <c r="DF21" s="196"/>
      <c r="DG21" s="196"/>
      <c r="DH21" s="196"/>
      <c r="DI21" s="196"/>
      <c r="DJ21" s="196"/>
      <c r="DK21" s="196"/>
      <c r="DL21" s="196"/>
      <c r="DM21" s="196"/>
      <c r="DN21" s="196"/>
      <c r="DO21" s="196"/>
      <c r="DP21" s="196"/>
      <c r="DQ21" s="196"/>
      <c r="DR21" s="196"/>
      <c r="DS21" s="196"/>
      <c r="DT21" s="196"/>
      <c r="DU21" s="196"/>
      <c r="DV21" s="196"/>
      <c r="DW21" s="196"/>
      <c r="DX21" s="196"/>
      <c r="DY21" s="196"/>
      <c r="DZ21" s="196"/>
      <c r="EA21" s="196"/>
      <c r="EB21" s="196"/>
      <c r="EC21" s="196"/>
      <c r="ED21" s="196"/>
      <c r="EE21" s="196"/>
      <c r="EF21" s="196"/>
      <c r="EG21" s="196"/>
      <c r="EH21" s="196"/>
      <c r="EI21" s="196"/>
      <c r="EJ21" s="196"/>
      <c r="EK21" s="196"/>
      <c r="EL21" s="196"/>
      <c r="EM21" s="196"/>
      <c r="EN21" s="196"/>
      <c r="EO21" s="196"/>
      <c r="EP21" s="196"/>
      <c r="EQ21" s="196"/>
      <c r="ER21" s="196"/>
      <c r="ES21" s="196"/>
      <c r="ET21" s="196"/>
      <c r="EU21" s="196"/>
      <c r="EV21" s="196"/>
      <c r="EW21" s="196"/>
      <c r="EX21" s="196"/>
      <c r="EY21" s="196"/>
      <c r="EZ21" s="196"/>
      <c r="FA21" s="196"/>
      <c r="FB21" s="196"/>
      <c r="FC21" s="196"/>
      <c r="FD21" s="196"/>
      <c r="FE21" s="196"/>
      <c r="FF21" s="196"/>
      <c r="FG21" s="196"/>
      <c r="FH21" s="196"/>
      <c r="FI21" s="196"/>
      <c r="FJ21" s="196"/>
      <c r="FK21" s="196"/>
      <c r="FL21" s="196"/>
      <c r="FM21" s="196"/>
      <c r="FN21" s="196"/>
      <c r="FO21" s="196"/>
      <c r="FP21" s="196"/>
      <c r="FQ21" s="196"/>
      <c r="FR21" s="196"/>
      <c r="FS21" s="196"/>
      <c r="FT21" s="196"/>
      <c r="FU21" s="196"/>
      <c r="FV21" s="196"/>
      <c r="FW21" s="196"/>
      <c r="FX21" s="196"/>
      <c r="FY21" s="196"/>
      <c r="FZ21" s="196"/>
      <c r="GA21" s="196"/>
      <c r="GB21" s="196"/>
      <c r="GC21" s="196"/>
      <c r="GD21" s="196"/>
      <c r="GE21" s="196"/>
      <c r="GF21" s="196"/>
      <c r="GG21" s="196"/>
      <c r="GH21" s="196"/>
      <c r="GI21" s="196"/>
      <c r="GJ21" s="196"/>
      <c r="GK21" s="196"/>
      <c r="GL21" s="196"/>
      <c r="GM21" s="196"/>
      <c r="GN21" s="196"/>
      <c r="GO21" s="196"/>
      <c r="GP21" s="196"/>
      <c r="GQ21" s="196"/>
      <c r="GR21" s="196"/>
      <c r="GS21" s="196"/>
      <c r="GT21" s="196"/>
      <c r="GU21" s="196"/>
      <c r="GV21" s="196"/>
      <c r="GW21" s="196"/>
      <c r="GX21" s="196"/>
      <c r="GY21" s="196"/>
      <c r="GZ21" s="196"/>
      <c r="HA21" s="196"/>
      <c r="HB21" s="196"/>
      <c r="HC21" s="196"/>
      <c r="HD21" s="196"/>
      <c r="HE21" s="196"/>
      <c r="HF21" s="196"/>
      <c r="HG21" s="196"/>
      <c r="HH21" s="196"/>
      <c r="HI21" s="196"/>
      <c r="HJ21" s="196"/>
      <c r="HK21" s="196"/>
      <c r="HL21" s="196"/>
      <c r="HM21" s="196"/>
      <c r="HN21" s="196"/>
      <c r="HO21" s="196"/>
      <c r="HP21" s="196"/>
      <c r="HQ21" s="196"/>
      <c r="HR21" s="196"/>
      <c r="HS21" s="196"/>
      <c r="HT21" s="196"/>
      <c r="HU21" s="196"/>
      <c r="HV21" s="196"/>
      <c r="HW21" s="196"/>
      <c r="HX21" s="196"/>
      <c r="HY21" s="196"/>
      <c r="HZ21" s="196"/>
      <c r="IA21" s="196"/>
      <c r="IB21" s="196"/>
      <c r="IC21" s="196"/>
      <c r="ID21" s="196"/>
      <c r="IE21" s="196"/>
      <c r="IF21" s="196"/>
      <c r="IG21" s="196"/>
      <c r="IH21" s="196"/>
      <c r="II21" s="196"/>
      <c r="IJ21" s="196"/>
      <c r="IK21" s="196"/>
      <c r="IL21" s="196"/>
      <c r="IM21" s="196"/>
      <c r="IN21" s="196"/>
      <c r="IO21" s="196"/>
      <c r="IP21" s="196"/>
      <c r="IQ21" s="196"/>
      <c r="IR21" s="196"/>
      <c r="IS21" s="196"/>
      <c r="IT21" s="196"/>
      <c r="IU21" s="196"/>
      <c r="IV21" s="196"/>
      <c r="IW21" s="196"/>
      <c r="IX21" s="196"/>
      <c r="IY21" s="196"/>
      <c r="IZ21" s="196"/>
      <c r="JA21" s="196"/>
      <c r="JB21" s="196"/>
      <c r="JC21" s="196"/>
      <c r="JD21" s="196"/>
      <c r="JE21" s="196"/>
      <c r="JF21" s="196"/>
      <c r="JG21" s="196"/>
      <c r="JH21" s="196"/>
      <c r="JI21" s="196"/>
      <c r="JJ21" s="196"/>
      <c r="JK21" s="196"/>
      <c r="JL21" s="196"/>
      <c r="JM21" s="196"/>
      <c r="JN21" s="196"/>
      <c r="JO21" s="196"/>
      <c r="JP21" s="196"/>
      <c r="JQ21" s="196"/>
      <c r="JR21" s="196"/>
      <c r="JS21" s="196"/>
      <c r="JT21" s="196"/>
      <c r="JU21" s="196"/>
      <c r="JV21" s="196"/>
      <c r="JW21" s="196"/>
      <c r="JX21" s="196"/>
      <c r="JY21" s="196"/>
      <c r="JZ21" s="196"/>
      <c r="KA21" s="196"/>
      <c r="KB21" s="196"/>
      <c r="KC21" s="196"/>
      <c r="KD21" s="196"/>
      <c r="KE21" s="196"/>
      <c r="KF21" s="196"/>
      <c r="KG21" s="196"/>
      <c r="KH21" s="196"/>
      <c r="KI21" s="196"/>
      <c r="KJ21" s="196"/>
      <c r="KK21" s="196"/>
      <c r="KL21" s="196"/>
      <c r="KM21" s="196"/>
      <c r="KN21" s="196"/>
      <c r="KO21" s="196"/>
      <c r="KP21" s="196"/>
      <c r="KQ21" s="196"/>
      <c r="KR21" s="196"/>
      <c r="KS21" s="196"/>
      <c r="KT21" s="196"/>
    </row>
    <row r="22" spans="1:306" s="716" customFormat="1" x14ac:dyDescent="0.25">
      <c r="A22" s="712"/>
      <c r="B22" s="712"/>
      <c r="C22" s="713"/>
      <c r="D22" s="714"/>
      <c r="E22" s="715" t="s">
        <v>600</v>
      </c>
      <c r="F22" s="715">
        <f xml:space="preserve"> SUM(J21:BE21)</f>
        <v>2473.965825489609</v>
      </c>
      <c r="G22" s="715" t="s">
        <v>107</v>
      </c>
      <c r="H22" s="715"/>
      <c r="I22" s="715"/>
      <c r="J22" s="715"/>
      <c r="K22" s="715"/>
      <c r="L22" s="715"/>
      <c r="M22" s="715"/>
      <c r="N22" s="715"/>
      <c r="O22" s="715"/>
      <c r="P22" s="715"/>
      <c r="Q22" s="715"/>
      <c r="R22" s="715"/>
      <c r="S22" s="715"/>
      <c r="T22" s="715"/>
      <c r="U22" s="715"/>
      <c r="V22" s="715"/>
      <c r="W22" s="715"/>
      <c r="X22" s="715"/>
      <c r="Y22" s="715"/>
      <c r="Z22" s="715"/>
      <c r="AA22" s="715"/>
      <c r="AB22" s="715"/>
      <c r="AC22" s="715"/>
      <c r="AD22" s="715"/>
      <c r="AE22" s="715"/>
      <c r="AF22" s="715"/>
      <c r="AG22" s="715"/>
      <c r="AH22" s="715"/>
      <c r="AI22" s="715"/>
      <c r="AJ22" s="715"/>
      <c r="AK22" s="715"/>
      <c r="AL22" s="715"/>
      <c r="AM22" s="715"/>
      <c r="AN22" s="715"/>
      <c r="AO22" s="715"/>
      <c r="AP22" s="715"/>
      <c r="AQ22" s="715"/>
      <c r="AR22" s="715"/>
      <c r="AS22" s="715"/>
      <c r="AT22" s="715"/>
      <c r="AU22" s="715"/>
      <c r="AV22" s="715"/>
      <c r="AW22" s="715"/>
      <c r="AX22" s="715"/>
      <c r="AY22" s="715"/>
      <c r="AZ22" s="715"/>
      <c r="BA22" s="715"/>
      <c r="BB22" s="715"/>
      <c r="BC22" s="715"/>
      <c r="BD22" s="715"/>
      <c r="BE22" s="715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  <c r="BV22" s="196"/>
      <c r="BW22" s="196"/>
      <c r="BX22" s="196"/>
      <c r="BY22" s="196"/>
      <c r="BZ22" s="196"/>
      <c r="CA22" s="196"/>
      <c r="CB22" s="196"/>
      <c r="CC22" s="196"/>
      <c r="CD22" s="196"/>
      <c r="CE22" s="196"/>
      <c r="CF22" s="196"/>
      <c r="CG22" s="196"/>
      <c r="CH22" s="196"/>
      <c r="CI22" s="196"/>
      <c r="CJ22" s="196"/>
      <c r="CK22" s="196"/>
      <c r="CL22" s="196"/>
      <c r="CM22" s="196"/>
      <c r="CN22" s="196"/>
      <c r="CO22" s="196"/>
      <c r="CP22" s="196"/>
      <c r="CQ22" s="196"/>
      <c r="CR22" s="196"/>
      <c r="CS22" s="196"/>
      <c r="CT22" s="196"/>
      <c r="CU22" s="196"/>
      <c r="CV22" s="196"/>
      <c r="CW22" s="196"/>
      <c r="CX22" s="196"/>
      <c r="CY22" s="196"/>
      <c r="CZ22" s="196"/>
      <c r="DA22" s="196"/>
      <c r="DB22" s="196"/>
      <c r="DC22" s="196"/>
      <c r="DD22" s="196"/>
      <c r="DE22" s="196"/>
      <c r="DF22" s="196"/>
      <c r="DG22" s="196"/>
      <c r="DH22" s="196"/>
      <c r="DI22" s="196"/>
      <c r="DJ22" s="196"/>
      <c r="DK22" s="196"/>
      <c r="DL22" s="196"/>
      <c r="DM22" s="196"/>
      <c r="DN22" s="196"/>
      <c r="DO22" s="196"/>
      <c r="DP22" s="196"/>
      <c r="DQ22" s="196"/>
      <c r="DR22" s="196"/>
      <c r="DS22" s="196"/>
      <c r="DT22" s="196"/>
      <c r="DU22" s="196"/>
      <c r="DV22" s="196"/>
      <c r="DW22" s="196"/>
      <c r="DX22" s="196"/>
      <c r="DY22" s="196"/>
      <c r="DZ22" s="196"/>
      <c r="EA22" s="196"/>
      <c r="EB22" s="196"/>
      <c r="EC22" s="196"/>
      <c r="ED22" s="196"/>
      <c r="EE22" s="196"/>
      <c r="EF22" s="196"/>
      <c r="EG22" s="196"/>
      <c r="EH22" s="196"/>
      <c r="EI22" s="196"/>
      <c r="EJ22" s="196"/>
      <c r="EK22" s="196"/>
      <c r="EL22" s="196"/>
      <c r="EM22" s="196"/>
      <c r="EN22" s="196"/>
      <c r="EO22" s="196"/>
      <c r="EP22" s="196"/>
      <c r="EQ22" s="196"/>
      <c r="ER22" s="196"/>
      <c r="ES22" s="196"/>
      <c r="ET22" s="196"/>
      <c r="EU22" s="196"/>
      <c r="EV22" s="196"/>
      <c r="EW22" s="196"/>
      <c r="EX22" s="196"/>
      <c r="EY22" s="196"/>
      <c r="EZ22" s="196"/>
      <c r="FA22" s="196"/>
      <c r="FB22" s="196"/>
      <c r="FC22" s="196"/>
      <c r="FD22" s="196"/>
      <c r="FE22" s="196"/>
      <c r="FF22" s="196"/>
      <c r="FG22" s="196"/>
      <c r="FH22" s="196"/>
      <c r="FI22" s="196"/>
      <c r="FJ22" s="196"/>
      <c r="FK22" s="196"/>
      <c r="FL22" s="196"/>
      <c r="FM22" s="196"/>
      <c r="FN22" s="196"/>
      <c r="FO22" s="196"/>
      <c r="FP22" s="196"/>
      <c r="FQ22" s="196"/>
      <c r="FR22" s="196"/>
      <c r="FS22" s="196"/>
      <c r="FT22" s="196"/>
      <c r="FU22" s="196"/>
      <c r="FV22" s="196"/>
      <c r="FW22" s="196"/>
      <c r="FX22" s="196"/>
      <c r="FY22" s="196"/>
      <c r="FZ22" s="196"/>
      <c r="GA22" s="196"/>
      <c r="GB22" s="196"/>
      <c r="GC22" s="196"/>
      <c r="GD22" s="196"/>
      <c r="GE22" s="196"/>
      <c r="GF22" s="196"/>
      <c r="GG22" s="196"/>
      <c r="GH22" s="196"/>
      <c r="GI22" s="196"/>
      <c r="GJ22" s="196"/>
      <c r="GK22" s="196"/>
      <c r="GL22" s="196"/>
      <c r="GM22" s="196"/>
      <c r="GN22" s="196"/>
      <c r="GO22" s="196"/>
      <c r="GP22" s="196"/>
      <c r="GQ22" s="196"/>
      <c r="GR22" s="196"/>
      <c r="GS22" s="196"/>
      <c r="GT22" s="196"/>
      <c r="GU22" s="196"/>
      <c r="GV22" s="196"/>
      <c r="GW22" s="196"/>
      <c r="GX22" s="196"/>
      <c r="GY22" s="196"/>
      <c r="GZ22" s="196"/>
      <c r="HA22" s="196"/>
      <c r="HB22" s="196"/>
      <c r="HC22" s="196"/>
      <c r="HD22" s="196"/>
      <c r="HE22" s="196"/>
      <c r="HF22" s="196"/>
      <c r="HG22" s="196"/>
      <c r="HH22" s="196"/>
      <c r="HI22" s="196"/>
      <c r="HJ22" s="196"/>
      <c r="HK22" s="196"/>
      <c r="HL22" s="196"/>
      <c r="HM22" s="196"/>
      <c r="HN22" s="196"/>
      <c r="HO22" s="196"/>
      <c r="HP22" s="196"/>
      <c r="HQ22" s="196"/>
      <c r="HR22" s="196"/>
      <c r="HS22" s="196"/>
      <c r="HT22" s="196"/>
      <c r="HU22" s="196"/>
      <c r="HV22" s="196"/>
      <c r="HW22" s="196"/>
      <c r="HX22" s="196"/>
      <c r="HY22" s="196"/>
      <c r="HZ22" s="196"/>
      <c r="IA22" s="196"/>
      <c r="IB22" s="196"/>
      <c r="IC22" s="196"/>
      <c r="ID22" s="196"/>
      <c r="IE22" s="196"/>
      <c r="IF22" s="196"/>
      <c r="IG22" s="196"/>
      <c r="IH22" s="196"/>
      <c r="II22" s="196"/>
      <c r="IJ22" s="196"/>
      <c r="IK22" s="196"/>
      <c r="IL22" s="196"/>
      <c r="IM22" s="196"/>
      <c r="IN22" s="196"/>
      <c r="IO22" s="196"/>
      <c r="IP22" s="196"/>
      <c r="IQ22" s="196"/>
      <c r="IR22" s="196"/>
      <c r="IS22" s="196"/>
      <c r="IT22" s="196"/>
      <c r="IU22" s="196"/>
      <c r="IV22" s="196"/>
      <c r="IW22" s="196"/>
      <c r="IX22" s="196"/>
      <c r="IY22" s="196"/>
      <c r="IZ22" s="196"/>
      <c r="JA22" s="196"/>
      <c r="JB22" s="196"/>
      <c r="JC22" s="196"/>
      <c r="JD22" s="196"/>
      <c r="JE22" s="196"/>
      <c r="JF22" s="196"/>
      <c r="JG22" s="196"/>
      <c r="JH22" s="196"/>
      <c r="JI22" s="196"/>
      <c r="JJ22" s="196"/>
      <c r="JK22" s="196"/>
      <c r="JL22" s="196"/>
      <c r="JM22" s="196"/>
      <c r="JN22" s="196"/>
      <c r="JO22" s="196"/>
      <c r="JP22" s="196"/>
      <c r="JQ22" s="196"/>
      <c r="JR22" s="196"/>
      <c r="JS22" s="196"/>
      <c r="JT22" s="196"/>
      <c r="JU22" s="196"/>
      <c r="JV22" s="196"/>
      <c r="JW22" s="196"/>
      <c r="JX22" s="196"/>
      <c r="JY22" s="196"/>
      <c r="JZ22" s="196"/>
      <c r="KA22" s="196"/>
      <c r="KB22" s="196"/>
      <c r="KC22" s="196"/>
      <c r="KD22" s="196"/>
      <c r="KE22" s="196"/>
      <c r="KF22" s="196"/>
      <c r="KG22" s="196"/>
      <c r="KH22" s="196"/>
      <c r="KI22" s="196"/>
      <c r="KJ22" s="196"/>
      <c r="KK22" s="196"/>
      <c r="KL22" s="196"/>
      <c r="KM22" s="196"/>
      <c r="KN22" s="196"/>
      <c r="KO22" s="196"/>
      <c r="KP22" s="196"/>
      <c r="KQ22" s="196"/>
      <c r="KR22" s="196"/>
      <c r="KS22" s="196"/>
      <c r="KT22" s="196"/>
    </row>
    <row r="23" spans="1:306" s="710" customFormat="1" x14ac:dyDescent="0.25">
      <c r="A23" s="545"/>
      <c r="B23" s="545"/>
      <c r="C23" s="546"/>
      <c r="D23" s="547"/>
      <c r="E23" s="548"/>
      <c r="F23" s="548"/>
      <c r="G23" s="548"/>
      <c r="H23" s="548"/>
      <c r="I23" s="549"/>
      <c r="J23" s="548"/>
      <c r="K23" s="548"/>
      <c r="L23" s="548"/>
      <c r="M23" s="548"/>
      <c r="N23" s="548"/>
      <c r="O23" s="548"/>
      <c r="P23" s="548"/>
      <c r="Q23" s="548"/>
      <c r="R23" s="548"/>
      <c r="S23" s="548"/>
      <c r="T23" s="548"/>
      <c r="U23" s="548"/>
      <c r="V23" s="548"/>
      <c r="W23" s="548"/>
      <c r="X23" s="548"/>
      <c r="Y23" s="548"/>
      <c r="Z23" s="548"/>
      <c r="AA23" s="548"/>
      <c r="AB23" s="548"/>
      <c r="AC23" s="548"/>
      <c r="AD23" s="548"/>
      <c r="AE23" s="548"/>
      <c r="AF23" s="548"/>
      <c r="AG23" s="548"/>
      <c r="AH23" s="548"/>
      <c r="AI23" s="548"/>
      <c r="AJ23" s="548"/>
      <c r="AK23" s="548"/>
      <c r="AL23" s="548"/>
      <c r="AM23" s="548"/>
      <c r="AN23" s="548"/>
      <c r="AO23" s="548"/>
      <c r="AP23" s="548"/>
      <c r="AQ23" s="548"/>
      <c r="AR23" s="548"/>
      <c r="AS23" s="548"/>
      <c r="AT23" s="548"/>
      <c r="AU23" s="548"/>
      <c r="AV23" s="548"/>
      <c r="AW23" s="548"/>
      <c r="AX23" s="548"/>
      <c r="AY23" s="548"/>
      <c r="AZ23" s="548"/>
      <c r="BA23" s="548"/>
      <c r="BB23" s="548"/>
      <c r="BC23" s="548"/>
      <c r="BD23" s="548"/>
      <c r="BE23" s="548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</row>
    <row r="24" spans="1:306" s="710" customFormat="1" x14ac:dyDescent="0.25">
      <c r="A24" s="545"/>
      <c r="B24" s="545" t="s">
        <v>607</v>
      </c>
      <c r="C24" s="546"/>
      <c r="D24" s="547"/>
      <c r="E24" s="548"/>
      <c r="F24" s="548"/>
      <c r="G24" s="548"/>
      <c r="H24" s="548"/>
      <c r="I24" s="549"/>
      <c r="J24" s="548"/>
      <c r="K24" s="548"/>
      <c r="L24" s="548"/>
      <c r="M24" s="548"/>
      <c r="N24" s="548"/>
      <c r="O24" s="548"/>
      <c r="P24" s="548"/>
      <c r="Q24" s="548"/>
      <c r="R24" s="548"/>
      <c r="S24" s="548"/>
      <c r="T24" s="548"/>
      <c r="U24" s="548"/>
      <c r="V24" s="548"/>
      <c r="W24" s="548"/>
      <c r="X24" s="548"/>
      <c r="Y24" s="548"/>
      <c r="Z24" s="548"/>
      <c r="AA24" s="548"/>
      <c r="AB24" s="548"/>
      <c r="AC24" s="548"/>
      <c r="AD24" s="548"/>
      <c r="AE24" s="548"/>
      <c r="AF24" s="548"/>
      <c r="AG24" s="548"/>
      <c r="AH24" s="548"/>
      <c r="AI24" s="548"/>
      <c r="AJ24" s="548"/>
      <c r="AK24" s="548"/>
      <c r="AL24" s="548"/>
      <c r="AM24" s="548"/>
      <c r="AN24" s="548"/>
      <c r="AO24" s="548"/>
      <c r="AP24" s="548"/>
      <c r="AQ24" s="548"/>
      <c r="AR24" s="548"/>
      <c r="AS24" s="548"/>
      <c r="AT24" s="548"/>
      <c r="AU24" s="548"/>
      <c r="AV24" s="548"/>
      <c r="AW24" s="548"/>
      <c r="AX24" s="548"/>
      <c r="AY24" s="548"/>
      <c r="AZ24" s="548"/>
      <c r="BA24" s="548"/>
      <c r="BB24" s="548"/>
      <c r="BC24" s="548"/>
      <c r="BD24" s="548"/>
      <c r="BE24" s="548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</row>
    <row r="25" spans="1:306" s="710" customFormat="1" x14ac:dyDescent="0.25">
      <c r="A25" s="545"/>
      <c r="B25" s="545"/>
      <c r="C25" s="546"/>
      <c r="D25" s="547"/>
      <c r="E25" s="723" t="str">
        <f xml:space="preserve"> InpC!E$181</f>
        <v>EGR payment delay (months)</v>
      </c>
      <c r="F25" s="723">
        <f xml:space="preserve"> InpC!F$181</f>
        <v>0</v>
      </c>
      <c r="G25" s="723" t="str">
        <f xml:space="preserve"> InpC!G$181</f>
        <v>months</v>
      </c>
      <c r="H25" s="548"/>
      <c r="I25" s="549"/>
      <c r="J25" s="548"/>
      <c r="K25" s="548"/>
      <c r="L25" s="548"/>
      <c r="M25" s="548"/>
      <c r="N25" s="548"/>
      <c r="O25" s="548"/>
      <c r="P25" s="548"/>
      <c r="Q25" s="548"/>
      <c r="R25" s="548"/>
      <c r="S25" s="548"/>
      <c r="T25" s="548"/>
      <c r="U25" s="548"/>
      <c r="V25" s="548"/>
      <c r="W25" s="548"/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48"/>
      <c r="AO25" s="548"/>
      <c r="AP25" s="548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</row>
    <row r="26" spans="1:306" s="710" customFormat="1" x14ac:dyDescent="0.25">
      <c r="A26" s="545"/>
      <c r="B26" s="545"/>
      <c r="C26" s="546"/>
      <c r="D26" s="547"/>
      <c r="E26" s="548" t="str">
        <f t="shared" ref="E26:AJ26" si="4" xml:space="preserve"> E$21</f>
        <v>Early generation revenue - m</v>
      </c>
      <c r="F26" s="548">
        <f t="shared" si="4"/>
        <v>0</v>
      </c>
      <c r="G26" s="548" t="str">
        <f t="shared" si="4"/>
        <v>$ 000s</v>
      </c>
      <c r="H26" s="548">
        <f t="shared" si="4"/>
        <v>2473.965825489609</v>
      </c>
      <c r="I26" s="548">
        <f t="shared" si="4"/>
        <v>0</v>
      </c>
      <c r="J26" s="548">
        <f t="shared" si="4"/>
        <v>0</v>
      </c>
      <c r="K26" s="548">
        <f t="shared" si="4"/>
        <v>0</v>
      </c>
      <c r="L26" s="548">
        <f t="shared" si="4"/>
        <v>0</v>
      </c>
      <c r="M26" s="548">
        <f t="shared" si="4"/>
        <v>0</v>
      </c>
      <c r="N26" s="548">
        <f t="shared" si="4"/>
        <v>0</v>
      </c>
      <c r="O26" s="548">
        <f t="shared" si="4"/>
        <v>0</v>
      </c>
      <c r="P26" s="548">
        <f t="shared" si="4"/>
        <v>0</v>
      </c>
      <c r="Q26" s="548">
        <f t="shared" si="4"/>
        <v>0</v>
      </c>
      <c r="R26" s="548">
        <f t="shared" si="4"/>
        <v>0</v>
      </c>
      <c r="S26" s="548">
        <f t="shared" si="4"/>
        <v>0</v>
      </c>
      <c r="T26" s="548">
        <f t="shared" si="4"/>
        <v>0</v>
      </c>
      <c r="U26" s="548">
        <f t="shared" si="4"/>
        <v>0</v>
      </c>
      <c r="V26" s="548">
        <f t="shared" si="4"/>
        <v>0</v>
      </c>
      <c r="W26" s="548">
        <f t="shared" si="4"/>
        <v>0</v>
      </c>
      <c r="X26" s="548">
        <f t="shared" si="4"/>
        <v>0</v>
      </c>
      <c r="Y26" s="548">
        <f t="shared" si="4"/>
        <v>0</v>
      </c>
      <c r="Z26" s="548">
        <f t="shared" si="4"/>
        <v>0</v>
      </c>
      <c r="AA26" s="548">
        <f t="shared" si="4"/>
        <v>0</v>
      </c>
      <c r="AB26" s="548">
        <f t="shared" si="4"/>
        <v>0</v>
      </c>
      <c r="AC26" s="548">
        <f t="shared" si="4"/>
        <v>0</v>
      </c>
      <c r="AD26" s="548">
        <f t="shared" si="4"/>
        <v>0</v>
      </c>
      <c r="AE26" s="548">
        <f t="shared" si="4"/>
        <v>0</v>
      </c>
      <c r="AF26" s="548">
        <f t="shared" si="4"/>
        <v>0</v>
      </c>
      <c r="AG26" s="548">
        <f t="shared" si="4"/>
        <v>0</v>
      </c>
      <c r="AH26" s="548">
        <f t="shared" si="4"/>
        <v>0</v>
      </c>
      <c r="AI26" s="548">
        <f t="shared" si="4"/>
        <v>0</v>
      </c>
      <c r="AJ26" s="548">
        <f t="shared" si="4"/>
        <v>0</v>
      </c>
      <c r="AK26" s="548">
        <f t="shared" ref="AK26:BE26" si="5" xml:space="preserve"> AK$21</f>
        <v>0</v>
      </c>
      <c r="AL26" s="548">
        <f t="shared" si="5"/>
        <v>0</v>
      </c>
      <c r="AM26" s="548">
        <f t="shared" si="5"/>
        <v>0</v>
      </c>
      <c r="AN26" s="548">
        <f t="shared" si="5"/>
        <v>0</v>
      </c>
      <c r="AO26" s="548">
        <f t="shared" si="5"/>
        <v>0</v>
      </c>
      <c r="AP26" s="548">
        <f t="shared" si="5"/>
        <v>0</v>
      </c>
      <c r="AQ26" s="548">
        <f t="shared" si="5"/>
        <v>0</v>
      </c>
      <c r="AR26" s="548">
        <f t="shared" si="5"/>
        <v>0</v>
      </c>
      <c r="AS26" s="548">
        <f t="shared" si="5"/>
        <v>0</v>
      </c>
      <c r="AT26" s="548">
        <f t="shared" si="5"/>
        <v>421.38978346251582</v>
      </c>
      <c r="AU26" s="548">
        <f t="shared" si="5"/>
        <v>394.20334581977289</v>
      </c>
      <c r="AV26" s="548">
        <f t="shared" si="5"/>
        <v>421.38978346251582</v>
      </c>
      <c r="AW26" s="548">
        <f t="shared" si="5"/>
        <v>407.7965646411443</v>
      </c>
      <c r="AX26" s="548">
        <f t="shared" si="5"/>
        <v>421.38978346251582</v>
      </c>
      <c r="AY26" s="548">
        <f t="shared" si="5"/>
        <v>407.7965646411443</v>
      </c>
      <c r="AZ26" s="548">
        <f t="shared" si="5"/>
        <v>0</v>
      </c>
      <c r="BA26" s="548">
        <f t="shared" si="5"/>
        <v>0</v>
      </c>
      <c r="BB26" s="548">
        <f t="shared" si="5"/>
        <v>0</v>
      </c>
      <c r="BC26" s="548">
        <f t="shared" si="5"/>
        <v>0</v>
      </c>
      <c r="BD26" s="548">
        <f t="shared" si="5"/>
        <v>0</v>
      </c>
      <c r="BE26" s="548">
        <f t="shared" si="5"/>
        <v>0</v>
      </c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</row>
    <row r="27" spans="1:306" s="710" customFormat="1" x14ac:dyDescent="0.25">
      <c r="A27" s="545"/>
      <c r="B27" s="545"/>
      <c r="C27" s="546"/>
      <c r="D27" s="547"/>
      <c r="E27" s="191" t="str">
        <f xml:space="preserve"> Time!E$10</f>
        <v>Model column counter</v>
      </c>
      <c r="F27" s="191">
        <f xml:space="preserve"> Time!F$10</f>
        <v>0</v>
      </c>
      <c r="G27" s="191" t="str">
        <f xml:space="preserve"> Time!G$10</f>
        <v>counter</v>
      </c>
      <c r="H27" s="191">
        <f xml:space="preserve"> Time!H$10</f>
        <v>0</v>
      </c>
      <c r="I27" s="191">
        <f xml:space="preserve"> Time!I$10</f>
        <v>0</v>
      </c>
      <c r="J27" s="191">
        <f xml:space="preserve"> Time!J$10</f>
        <v>1</v>
      </c>
      <c r="K27" s="191">
        <f xml:space="preserve"> Time!K$10</f>
        <v>2</v>
      </c>
      <c r="L27" s="191">
        <f xml:space="preserve"> Time!L$10</f>
        <v>3</v>
      </c>
      <c r="M27" s="191">
        <f xml:space="preserve"> Time!M$10</f>
        <v>4</v>
      </c>
      <c r="N27" s="191">
        <f xml:space="preserve"> Time!N$10</f>
        <v>5</v>
      </c>
      <c r="O27" s="191">
        <f xml:space="preserve"> Time!O$10</f>
        <v>6</v>
      </c>
      <c r="P27" s="191">
        <f xml:space="preserve"> Time!P$10</f>
        <v>7</v>
      </c>
      <c r="Q27" s="191">
        <f xml:space="preserve"> Time!Q$10</f>
        <v>8</v>
      </c>
      <c r="R27" s="191">
        <f xml:space="preserve"> Time!R$10</f>
        <v>9</v>
      </c>
      <c r="S27" s="191">
        <f xml:space="preserve"> Time!S$10</f>
        <v>10</v>
      </c>
      <c r="T27" s="191">
        <f xml:space="preserve"> Time!T$10</f>
        <v>11</v>
      </c>
      <c r="U27" s="191">
        <f xml:space="preserve"> Time!U$10</f>
        <v>12</v>
      </c>
      <c r="V27" s="191">
        <f xml:space="preserve"> Time!V$10</f>
        <v>13</v>
      </c>
      <c r="W27" s="191">
        <f xml:space="preserve"> Time!W$10</f>
        <v>14</v>
      </c>
      <c r="X27" s="191">
        <f xml:space="preserve"> Time!X$10</f>
        <v>15</v>
      </c>
      <c r="Y27" s="191">
        <f xml:space="preserve"> Time!Y$10</f>
        <v>16</v>
      </c>
      <c r="Z27" s="191">
        <f xml:space="preserve"> Time!Z$10</f>
        <v>17</v>
      </c>
      <c r="AA27" s="191">
        <f xml:space="preserve"> Time!AA$10</f>
        <v>18</v>
      </c>
      <c r="AB27" s="191">
        <f xml:space="preserve"> Time!AB$10</f>
        <v>19</v>
      </c>
      <c r="AC27" s="191">
        <f xml:space="preserve"> Time!AC$10</f>
        <v>20</v>
      </c>
      <c r="AD27" s="191">
        <f xml:space="preserve"> Time!AD$10</f>
        <v>21</v>
      </c>
      <c r="AE27" s="191">
        <f xml:space="preserve"> Time!AE$10</f>
        <v>22</v>
      </c>
      <c r="AF27" s="191">
        <f xml:space="preserve"> Time!AF$10</f>
        <v>23</v>
      </c>
      <c r="AG27" s="191">
        <f xml:space="preserve"> Time!AG$10</f>
        <v>24</v>
      </c>
      <c r="AH27" s="191">
        <f xml:space="preserve"> Time!AH$10</f>
        <v>25</v>
      </c>
      <c r="AI27" s="191">
        <f xml:space="preserve"> Time!AI$10</f>
        <v>26</v>
      </c>
      <c r="AJ27" s="191">
        <f xml:space="preserve"> Time!AJ$10</f>
        <v>27</v>
      </c>
      <c r="AK27" s="191">
        <f xml:space="preserve"> Time!AK$10</f>
        <v>28</v>
      </c>
      <c r="AL27" s="191">
        <f xml:space="preserve"> Time!AL$10</f>
        <v>29</v>
      </c>
      <c r="AM27" s="191">
        <f xml:space="preserve"> Time!AM$10</f>
        <v>30</v>
      </c>
      <c r="AN27" s="191">
        <f xml:space="preserve"> Time!AN$10</f>
        <v>31</v>
      </c>
      <c r="AO27" s="191">
        <f xml:space="preserve"> Time!AO$10</f>
        <v>32</v>
      </c>
      <c r="AP27" s="191">
        <f xml:space="preserve"> Time!AP$10</f>
        <v>33</v>
      </c>
      <c r="AQ27" s="191">
        <f xml:space="preserve"> Time!AQ$10</f>
        <v>34</v>
      </c>
      <c r="AR27" s="191">
        <f xml:space="preserve"> Time!AR$10</f>
        <v>35</v>
      </c>
      <c r="AS27" s="191">
        <f xml:space="preserve"> Time!AS$10</f>
        <v>36</v>
      </c>
      <c r="AT27" s="191">
        <f xml:space="preserve"> Time!AT$10</f>
        <v>37</v>
      </c>
      <c r="AU27" s="191">
        <f xml:space="preserve"> Time!AU$10</f>
        <v>38</v>
      </c>
      <c r="AV27" s="191">
        <f xml:space="preserve"> Time!AV$10</f>
        <v>39</v>
      </c>
      <c r="AW27" s="191">
        <f xml:space="preserve"> Time!AW$10</f>
        <v>40</v>
      </c>
      <c r="AX27" s="191">
        <f xml:space="preserve"> Time!AX$10</f>
        <v>41</v>
      </c>
      <c r="AY27" s="191">
        <f xml:space="preserve"> Time!AY$10</f>
        <v>42</v>
      </c>
      <c r="AZ27" s="191">
        <f xml:space="preserve"> Time!AZ$10</f>
        <v>43</v>
      </c>
      <c r="BA27" s="191">
        <f xml:space="preserve"> Time!BA$10</f>
        <v>44</v>
      </c>
      <c r="BB27" s="191">
        <f xml:space="preserve"> Time!BB$10</f>
        <v>45</v>
      </c>
      <c r="BC27" s="191">
        <f xml:space="preserve"> Time!BC$10</f>
        <v>46</v>
      </c>
      <c r="BD27" s="191">
        <f xml:space="preserve"> Time!BD$10</f>
        <v>47</v>
      </c>
      <c r="BE27" s="191">
        <f xml:space="preserve"> Time!BE$10</f>
        <v>48</v>
      </c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</row>
    <row r="28" spans="1:306" s="721" customFormat="1" x14ac:dyDescent="0.25">
      <c r="A28" s="550"/>
      <c r="B28" s="550"/>
      <c r="C28" s="551"/>
      <c r="D28" s="552"/>
      <c r="E28" s="553" t="s">
        <v>611</v>
      </c>
      <c r="F28" s="553"/>
      <c r="G28" s="553" t="str">
        <f xml:space="preserve"> SMU</f>
        <v>$ 000s</v>
      </c>
      <c r="H28" s="553">
        <f xml:space="preserve"> SUM(J28:BE28)</f>
        <v>2473.965825489609</v>
      </c>
      <c r="I28" s="554"/>
      <c r="J28" s="553">
        <f t="shared" ref="J28:BE28" si="6" xml:space="preserve"> IFERROR( _xlfn.XLOOKUP(J27 - $F25, $J$27:$BE$27, $J$26:$BE$26), 0)</f>
        <v>0</v>
      </c>
      <c r="K28" s="553">
        <f t="shared" si="6"/>
        <v>0</v>
      </c>
      <c r="L28" s="553">
        <f t="shared" si="6"/>
        <v>0</v>
      </c>
      <c r="M28" s="553">
        <f t="shared" si="6"/>
        <v>0</v>
      </c>
      <c r="N28" s="553">
        <f t="shared" si="6"/>
        <v>0</v>
      </c>
      <c r="O28" s="553">
        <f t="shared" si="6"/>
        <v>0</v>
      </c>
      <c r="P28" s="553">
        <f t="shared" si="6"/>
        <v>0</v>
      </c>
      <c r="Q28" s="553">
        <f t="shared" si="6"/>
        <v>0</v>
      </c>
      <c r="R28" s="553">
        <f t="shared" si="6"/>
        <v>0</v>
      </c>
      <c r="S28" s="553">
        <f t="shared" si="6"/>
        <v>0</v>
      </c>
      <c r="T28" s="553">
        <f t="shared" si="6"/>
        <v>0</v>
      </c>
      <c r="U28" s="553">
        <f t="shared" si="6"/>
        <v>0</v>
      </c>
      <c r="V28" s="553">
        <f t="shared" si="6"/>
        <v>0</v>
      </c>
      <c r="W28" s="553">
        <f t="shared" si="6"/>
        <v>0</v>
      </c>
      <c r="X28" s="553">
        <f t="shared" si="6"/>
        <v>0</v>
      </c>
      <c r="Y28" s="553">
        <f t="shared" si="6"/>
        <v>0</v>
      </c>
      <c r="Z28" s="553">
        <f t="shared" si="6"/>
        <v>0</v>
      </c>
      <c r="AA28" s="553">
        <f t="shared" si="6"/>
        <v>0</v>
      </c>
      <c r="AB28" s="554">
        <f t="shared" si="6"/>
        <v>0</v>
      </c>
      <c r="AC28" s="553">
        <f t="shared" si="6"/>
        <v>0</v>
      </c>
      <c r="AD28" s="553">
        <f t="shared" si="6"/>
        <v>0</v>
      </c>
      <c r="AE28" s="553">
        <f t="shared" si="6"/>
        <v>0</v>
      </c>
      <c r="AF28" s="553">
        <f t="shared" si="6"/>
        <v>0</v>
      </c>
      <c r="AG28" s="553">
        <f t="shared" si="6"/>
        <v>0</v>
      </c>
      <c r="AH28" s="553">
        <f t="shared" si="6"/>
        <v>0</v>
      </c>
      <c r="AI28" s="553">
        <f t="shared" si="6"/>
        <v>0</v>
      </c>
      <c r="AJ28" s="553">
        <f t="shared" si="6"/>
        <v>0</v>
      </c>
      <c r="AK28" s="553">
        <f t="shared" si="6"/>
        <v>0</v>
      </c>
      <c r="AL28" s="553">
        <f t="shared" si="6"/>
        <v>0</v>
      </c>
      <c r="AM28" s="553">
        <f t="shared" si="6"/>
        <v>0</v>
      </c>
      <c r="AN28" s="553">
        <f t="shared" si="6"/>
        <v>0</v>
      </c>
      <c r="AO28" s="553">
        <f t="shared" si="6"/>
        <v>0</v>
      </c>
      <c r="AP28" s="553">
        <f t="shared" si="6"/>
        <v>0</v>
      </c>
      <c r="AQ28" s="553">
        <f t="shared" si="6"/>
        <v>0</v>
      </c>
      <c r="AR28" s="553">
        <f t="shared" si="6"/>
        <v>0</v>
      </c>
      <c r="AS28" s="553">
        <f t="shared" si="6"/>
        <v>0</v>
      </c>
      <c r="AT28" s="553">
        <f t="shared" si="6"/>
        <v>421.38978346251582</v>
      </c>
      <c r="AU28" s="553">
        <f t="shared" si="6"/>
        <v>394.20334581977289</v>
      </c>
      <c r="AV28" s="553">
        <f t="shared" si="6"/>
        <v>421.38978346251582</v>
      </c>
      <c r="AW28" s="553">
        <f t="shared" si="6"/>
        <v>407.7965646411443</v>
      </c>
      <c r="AX28" s="553">
        <f t="shared" si="6"/>
        <v>421.38978346251582</v>
      </c>
      <c r="AY28" s="553">
        <f t="shared" si="6"/>
        <v>407.7965646411443</v>
      </c>
      <c r="AZ28" s="553">
        <f t="shared" si="6"/>
        <v>0</v>
      </c>
      <c r="BA28" s="553">
        <f t="shared" si="6"/>
        <v>0</v>
      </c>
      <c r="BB28" s="553">
        <f t="shared" si="6"/>
        <v>0</v>
      </c>
      <c r="BC28" s="553">
        <f t="shared" si="6"/>
        <v>0</v>
      </c>
      <c r="BD28" s="553">
        <f t="shared" si="6"/>
        <v>0</v>
      </c>
      <c r="BE28" s="553">
        <f t="shared" si="6"/>
        <v>0</v>
      </c>
      <c r="BF28" s="193"/>
      <c r="BG28" s="193"/>
      <c r="BH28" s="193"/>
      <c r="BI28" s="193"/>
      <c r="BJ28" s="193"/>
      <c r="BK28" s="193"/>
      <c r="BL28" s="193"/>
      <c r="BM28" s="193"/>
      <c r="BN28" s="193"/>
      <c r="BO28" s="193"/>
      <c r="BP28" s="193"/>
      <c r="BQ28" s="193"/>
      <c r="BR28" s="193"/>
      <c r="BS28" s="193"/>
      <c r="BT28" s="193"/>
      <c r="BU28" s="193"/>
      <c r="BV28" s="193"/>
      <c r="BW28" s="193"/>
      <c r="BX28" s="193"/>
      <c r="BY28" s="193"/>
      <c r="BZ28" s="193"/>
      <c r="CA28" s="193"/>
      <c r="CB28" s="193"/>
      <c r="CC28" s="193"/>
      <c r="CD28" s="193"/>
      <c r="CE28" s="193"/>
      <c r="CF28" s="193"/>
      <c r="CG28" s="193"/>
      <c r="CH28" s="193"/>
      <c r="CI28" s="193"/>
      <c r="CJ28" s="193"/>
      <c r="CK28" s="193"/>
      <c r="CL28" s="193"/>
      <c r="CM28" s="193"/>
      <c r="CN28" s="193"/>
      <c r="CO28" s="193"/>
      <c r="CP28" s="193"/>
      <c r="CQ28" s="193"/>
      <c r="CR28" s="193"/>
      <c r="CS28" s="193"/>
      <c r="CT28" s="193"/>
      <c r="CU28" s="193"/>
      <c r="CV28" s="193"/>
      <c r="CW28" s="193"/>
      <c r="CX28" s="193"/>
      <c r="CY28" s="193"/>
      <c r="CZ28" s="193"/>
      <c r="DA28" s="193"/>
      <c r="DB28" s="193"/>
      <c r="DC28" s="193"/>
      <c r="DD28" s="193"/>
      <c r="DE28" s="193"/>
      <c r="DF28" s="193"/>
      <c r="DG28" s="193"/>
      <c r="DH28" s="193"/>
      <c r="DI28" s="193"/>
      <c r="DJ28" s="193"/>
      <c r="DK28" s="193"/>
      <c r="DL28" s="193"/>
      <c r="DM28" s="193"/>
      <c r="DN28" s="193"/>
      <c r="DO28" s="193"/>
      <c r="DP28" s="193"/>
      <c r="DQ28" s="193"/>
      <c r="DR28" s="193"/>
      <c r="DS28" s="193"/>
      <c r="DT28" s="193"/>
      <c r="DU28" s="193"/>
      <c r="DV28" s="193"/>
      <c r="DW28" s="193"/>
      <c r="DX28" s="193"/>
      <c r="DY28" s="193"/>
      <c r="DZ28" s="193"/>
      <c r="EA28" s="193"/>
      <c r="EB28" s="193"/>
      <c r="EC28" s="193"/>
      <c r="ED28" s="193"/>
      <c r="EE28" s="193"/>
      <c r="EF28" s="193"/>
      <c r="EG28" s="193"/>
      <c r="EH28" s="193"/>
      <c r="EI28" s="193"/>
      <c r="EJ28" s="193"/>
      <c r="EK28" s="193"/>
      <c r="EL28" s="193"/>
      <c r="EM28" s="193"/>
      <c r="EN28" s="193"/>
      <c r="EO28" s="193"/>
      <c r="EP28" s="193"/>
      <c r="EQ28" s="193"/>
      <c r="ER28" s="193"/>
      <c r="ES28" s="193"/>
      <c r="ET28" s="193"/>
      <c r="EU28" s="193"/>
      <c r="EV28" s="193"/>
      <c r="EW28" s="193"/>
      <c r="EX28" s="193"/>
      <c r="EY28" s="193"/>
      <c r="EZ28" s="193"/>
      <c r="FA28" s="193"/>
      <c r="FB28" s="193"/>
      <c r="FC28" s="193"/>
      <c r="FD28" s="193"/>
      <c r="FE28" s="193"/>
      <c r="FF28" s="193"/>
      <c r="FG28" s="193"/>
      <c r="FH28" s="193"/>
      <c r="FI28" s="193"/>
      <c r="FJ28" s="193"/>
      <c r="FK28" s="193"/>
      <c r="FL28" s="193"/>
      <c r="FM28" s="193"/>
      <c r="FN28" s="193"/>
      <c r="FO28" s="193"/>
      <c r="FP28" s="193"/>
      <c r="FQ28" s="193"/>
      <c r="FR28" s="193"/>
      <c r="FS28" s="193"/>
      <c r="FT28" s="193"/>
      <c r="FU28" s="193"/>
      <c r="FV28" s="193"/>
      <c r="FW28" s="193"/>
      <c r="FX28" s="193"/>
      <c r="FY28" s="193"/>
      <c r="FZ28" s="193"/>
      <c r="GA28" s="193"/>
      <c r="GB28" s="193"/>
      <c r="GC28" s="193"/>
      <c r="GD28" s="193"/>
      <c r="GE28" s="193"/>
      <c r="GF28" s="193"/>
      <c r="GG28" s="193"/>
      <c r="GH28" s="193"/>
      <c r="GI28" s="193"/>
      <c r="GJ28" s="193"/>
      <c r="GK28" s="193"/>
      <c r="GL28" s="193"/>
      <c r="GM28" s="193"/>
      <c r="GN28" s="193"/>
      <c r="GO28" s="193"/>
      <c r="GP28" s="193"/>
      <c r="GQ28" s="193"/>
      <c r="GR28" s="193"/>
      <c r="GS28" s="193"/>
      <c r="GT28" s="193"/>
      <c r="GU28" s="193"/>
      <c r="GV28" s="193"/>
      <c r="GW28" s="193"/>
      <c r="GX28" s="193"/>
      <c r="GY28" s="193"/>
      <c r="GZ28" s="193"/>
      <c r="HA28" s="193"/>
      <c r="HB28" s="193"/>
      <c r="HC28" s="193"/>
      <c r="HD28" s="193"/>
      <c r="HE28" s="193"/>
      <c r="HF28" s="193"/>
      <c r="HG28" s="193"/>
      <c r="HH28" s="193"/>
      <c r="HI28" s="193"/>
      <c r="HJ28" s="193"/>
      <c r="HK28" s="193"/>
      <c r="HL28" s="193"/>
      <c r="HM28" s="193"/>
      <c r="HN28" s="193"/>
      <c r="HO28" s="193"/>
      <c r="HP28" s="193"/>
      <c r="HQ28" s="193"/>
      <c r="HR28" s="193"/>
      <c r="HS28" s="193"/>
      <c r="HT28" s="193"/>
      <c r="HU28" s="193"/>
      <c r="HV28" s="193"/>
      <c r="HW28" s="193"/>
      <c r="HX28" s="193"/>
      <c r="HY28" s="193"/>
      <c r="HZ28" s="193"/>
      <c r="IA28" s="193"/>
      <c r="IB28" s="193"/>
      <c r="IC28" s="193"/>
      <c r="ID28" s="193"/>
      <c r="IE28" s="193"/>
      <c r="IF28" s="193"/>
      <c r="IG28" s="193"/>
      <c r="IH28" s="193"/>
      <c r="II28" s="193"/>
      <c r="IJ28" s="193"/>
      <c r="IK28" s="193"/>
      <c r="IL28" s="193"/>
      <c r="IM28" s="193"/>
      <c r="IN28" s="193"/>
      <c r="IO28" s="193"/>
      <c r="IP28" s="193"/>
      <c r="IQ28" s="193"/>
      <c r="IR28" s="193"/>
      <c r="IS28" s="193"/>
      <c r="IT28" s="193"/>
      <c r="IU28" s="193"/>
      <c r="IV28" s="193"/>
      <c r="IW28" s="193"/>
      <c r="IX28" s="193"/>
      <c r="IY28" s="193"/>
      <c r="IZ28" s="193"/>
      <c r="JA28" s="193"/>
      <c r="JB28" s="193"/>
      <c r="JC28" s="193"/>
      <c r="JD28" s="193"/>
      <c r="JE28" s="193"/>
      <c r="JF28" s="193"/>
      <c r="JG28" s="193"/>
      <c r="JH28" s="193"/>
      <c r="JI28" s="193"/>
      <c r="JJ28" s="193"/>
      <c r="JK28" s="193"/>
      <c r="JL28" s="193"/>
      <c r="JM28" s="193"/>
      <c r="JN28" s="193"/>
      <c r="JO28" s="193"/>
      <c r="JP28" s="193"/>
      <c r="JQ28" s="193"/>
      <c r="JR28" s="193"/>
      <c r="JS28" s="193"/>
      <c r="JT28" s="193"/>
      <c r="JU28" s="193"/>
      <c r="JV28" s="193"/>
      <c r="JW28" s="193"/>
      <c r="JX28" s="193"/>
      <c r="JY28" s="193"/>
      <c r="JZ28" s="193"/>
      <c r="KA28" s="193"/>
      <c r="KB28" s="193"/>
      <c r="KC28" s="193"/>
      <c r="KD28" s="193"/>
      <c r="KE28" s="193"/>
      <c r="KF28" s="193"/>
      <c r="KG28" s="193"/>
      <c r="KH28" s="193"/>
      <c r="KI28" s="193"/>
      <c r="KJ28" s="193"/>
      <c r="KK28" s="193"/>
      <c r="KL28" s="193"/>
      <c r="KM28" s="193"/>
      <c r="KN28" s="193"/>
      <c r="KO28" s="193"/>
      <c r="KP28" s="193"/>
      <c r="KQ28" s="193"/>
      <c r="KR28" s="193"/>
      <c r="KS28" s="193"/>
      <c r="KT28" s="193"/>
    </row>
    <row r="29" spans="1:306" s="710" customFormat="1" x14ac:dyDescent="0.25">
      <c r="A29" s="545"/>
      <c r="B29" s="545"/>
      <c r="C29" s="546"/>
      <c r="D29" s="547"/>
      <c r="E29" s="548" t="s">
        <v>603</v>
      </c>
      <c r="F29" s="548">
        <f xml:space="preserve"> SUM(J28:BE28)</f>
        <v>2473.965825489609</v>
      </c>
      <c r="G29" s="548" t="s">
        <v>107</v>
      </c>
      <c r="H29" s="548"/>
      <c r="I29" s="549"/>
      <c r="J29" s="548"/>
      <c r="K29" s="548"/>
      <c r="L29" s="548"/>
      <c r="M29" s="548"/>
      <c r="N29" s="548"/>
      <c r="O29" s="548"/>
      <c r="P29" s="548"/>
      <c r="Q29" s="548"/>
      <c r="R29" s="548"/>
      <c r="S29" s="548"/>
      <c r="T29" s="548"/>
      <c r="U29" s="548"/>
      <c r="V29" s="548"/>
      <c r="W29" s="548"/>
      <c r="X29" s="548"/>
      <c r="Y29" s="548"/>
      <c r="Z29" s="548"/>
      <c r="AA29" s="548"/>
      <c r="AB29" s="548"/>
      <c r="AC29" s="548"/>
      <c r="AD29" s="548"/>
      <c r="AE29" s="548"/>
      <c r="AF29" s="548"/>
      <c r="AG29" s="548"/>
      <c r="AH29" s="548"/>
      <c r="AI29" s="548"/>
      <c r="AJ29" s="548"/>
      <c r="AK29" s="548"/>
      <c r="AL29" s="548"/>
      <c r="AM29" s="548"/>
      <c r="AN29" s="548"/>
      <c r="AO29" s="548"/>
      <c r="AP29" s="548"/>
      <c r="AQ29" s="548"/>
      <c r="AR29" s="548"/>
      <c r="AS29" s="548"/>
      <c r="AT29" s="548"/>
      <c r="AU29" s="548"/>
      <c r="AV29" s="548"/>
      <c r="AW29" s="548"/>
      <c r="AX29" s="548"/>
      <c r="AY29" s="548"/>
      <c r="AZ29" s="548"/>
      <c r="BA29" s="548"/>
      <c r="BB29" s="548"/>
      <c r="BC29" s="548"/>
      <c r="BD29" s="548"/>
      <c r="BE29" s="548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</row>
    <row r="30" spans="1:306" s="710" customFormat="1" x14ac:dyDescent="0.25">
      <c r="A30" s="545"/>
      <c r="B30" s="545"/>
      <c r="C30" s="546"/>
      <c r="D30" s="547"/>
      <c r="E30" s="548"/>
      <c r="F30" s="548"/>
      <c r="G30" s="548"/>
      <c r="H30" s="548"/>
      <c r="I30" s="549"/>
      <c r="J30" s="548"/>
      <c r="K30" s="548"/>
      <c r="L30" s="548"/>
      <c r="M30" s="548"/>
      <c r="N30" s="548"/>
      <c r="O30" s="548"/>
      <c r="P30" s="548"/>
      <c r="Q30" s="548"/>
      <c r="R30" s="548"/>
      <c r="S30" s="548"/>
      <c r="T30" s="548"/>
      <c r="U30" s="548"/>
      <c r="V30" s="548"/>
      <c r="W30" s="548"/>
      <c r="X30" s="548"/>
      <c r="Y30" s="548"/>
      <c r="Z30" s="548"/>
      <c r="AA30" s="548"/>
      <c r="AB30" s="548"/>
      <c r="AC30" s="548"/>
      <c r="AD30" s="548"/>
      <c r="AE30" s="548"/>
      <c r="AF30" s="548"/>
      <c r="AG30" s="548"/>
      <c r="AH30" s="548"/>
      <c r="AI30" s="548"/>
      <c r="AJ30" s="548"/>
      <c r="AK30" s="548"/>
      <c r="AL30" s="548"/>
      <c r="AM30" s="548"/>
      <c r="AN30" s="548"/>
      <c r="AO30" s="548"/>
      <c r="AP30" s="548"/>
      <c r="AQ30" s="548"/>
      <c r="AR30" s="548"/>
      <c r="AS30" s="548"/>
      <c r="AT30" s="548"/>
      <c r="AU30" s="548"/>
      <c r="AV30" s="548"/>
      <c r="AW30" s="548"/>
      <c r="AX30" s="548"/>
      <c r="AY30" s="548"/>
      <c r="AZ30" s="548"/>
      <c r="BA30" s="548"/>
      <c r="BB30" s="548"/>
      <c r="BC30" s="548"/>
      <c r="BD30" s="548"/>
      <c r="BE30" s="548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</row>
    <row r="31" spans="1:306" s="710" customFormat="1" x14ac:dyDescent="0.25">
      <c r="A31" s="545"/>
      <c r="B31" s="545" t="s">
        <v>608</v>
      </c>
      <c r="C31" s="546"/>
      <c r="D31" s="547"/>
      <c r="E31" s="548"/>
      <c r="F31" s="548"/>
      <c r="G31" s="548"/>
      <c r="H31" s="548"/>
      <c r="I31" s="549"/>
      <c r="J31" s="548"/>
      <c r="K31" s="548"/>
      <c r="L31" s="548"/>
      <c r="M31" s="548"/>
      <c r="N31" s="548"/>
      <c r="O31" s="548"/>
      <c r="P31" s="548"/>
      <c r="Q31" s="548"/>
      <c r="R31" s="548"/>
      <c r="S31" s="548"/>
      <c r="T31" s="548"/>
      <c r="U31" s="548"/>
      <c r="V31" s="548"/>
      <c r="W31" s="548"/>
      <c r="X31" s="548"/>
      <c r="Y31" s="548"/>
      <c r="Z31" s="548"/>
      <c r="AA31" s="548"/>
      <c r="AB31" s="548"/>
      <c r="AC31" s="548"/>
      <c r="AD31" s="548"/>
      <c r="AE31" s="548"/>
      <c r="AF31" s="548"/>
      <c r="AG31" s="548"/>
      <c r="AH31" s="548"/>
      <c r="AI31" s="548"/>
      <c r="AJ31" s="548"/>
      <c r="AK31" s="548"/>
      <c r="AL31" s="548"/>
      <c r="AM31" s="548"/>
      <c r="AN31" s="548"/>
      <c r="AO31" s="548"/>
      <c r="AP31" s="548"/>
      <c r="AQ31" s="548"/>
      <c r="AR31" s="548"/>
      <c r="AS31" s="548"/>
      <c r="AT31" s="548"/>
      <c r="AU31" s="548"/>
      <c r="AV31" s="548"/>
      <c r="AW31" s="548"/>
      <c r="AX31" s="548"/>
      <c r="AY31" s="548"/>
      <c r="AZ31" s="548"/>
      <c r="BA31" s="548"/>
      <c r="BB31" s="548"/>
      <c r="BC31" s="548"/>
      <c r="BD31" s="548"/>
      <c r="BE31" s="548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</row>
    <row r="32" spans="1:306" s="710" customFormat="1" x14ac:dyDescent="0.25">
      <c r="A32" s="545"/>
      <c r="B32" s="545"/>
      <c r="C32" s="546"/>
      <c r="D32" s="547"/>
      <c r="E32" s="548"/>
      <c r="F32" s="548"/>
      <c r="G32" s="548"/>
      <c r="H32" s="548"/>
      <c r="I32" s="549"/>
      <c r="J32" s="548"/>
      <c r="K32" s="548"/>
      <c r="L32" s="548"/>
      <c r="M32" s="548"/>
      <c r="N32" s="548"/>
      <c r="O32" s="548"/>
      <c r="P32" s="548"/>
      <c r="Q32" s="548"/>
      <c r="R32" s="548"/>
      <c r="S32" s="548"/>
      <c r="T32" s="548"/>
      <c r="U32" s="548"/>
      <c r="V32" s="548"/>
      <c r="W32" s="548"/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548"/>
      <c r="AN32" s="548"/>
      <c r="AO32" s="548"/>
      <c r="AP32" s="548"/>
      <c r="AQ32" s="548"/>
      <c r="AR32" s="548"/>
      <c r="AS32" s="548"/>
      <c r="AT32" s="548"/>
      <c r="AU32" s="548"/>
      <c r="AV32" s="548"/>
      <c r="AW32" s="548"/>
      <c r="AX32" s="548"/>
      <c r="AY32" s="548"/>
      <c r="AZ32" s="548"/>
      <c r="BA32" s="548"/>
      <c r="BB32" s="548"/>
      <c r="BC32" s="548"/>
      <c r="BD32" s="548"/>
      <c r="BE32" s="548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</row>
    <row r="33" spans="1:306" s="710" customFormat="1" x14ac:dyDescent="0.25">
      <c r="A33" s="545"/>
      <c r="B33" s="545"/>
      <c r="C33" s="546"/>
      <c r="D33" s="547"/>
      <c r="E33" s="717" t="s">
        <v>604</v>
      </c>
      <c r="F33" s="717"/>
      <c r="G33" s="717" t="str">
        <f xml:space="preserve"> SMU</f>
        <v>$ 000s</v>
      </c>
      <c r="H33" s="717"/>
      <c r="I33" s="718"/>
      <c r="J33" s="717">
        <f t="shared" ref="J33:BE33" si="7" xml:space="preserve"> I36</f>
        <v>0</v>
      </c>
      <c r="K33" s="717">
        <f t="shared" si="7"/>
        <v>0</v>
      </c>
      <c r="L33" s="717">
        <f t="shared" si="7"/>
        <v>0</v>
      </c>
      <c r="M33" s="717">
        <f t="shared" si="7"/>
        <v>0</v>
      </c>
      <c r="N33" s="717">
        <f t="shared" si="7"/>
        <v>0</v>
      </c>
      <c r="O33" s="717">
        <f t="shared" si="7"/>
        <v>0</v>
      </c>
      <c r="P33" s="717">
        <f t="shared" si="7"/>
        <v>0</v>
      </c>
      <c r="Q33" s="717">
        <f t="shared" si="7"/>
        <v>0</v>
      </c>
      <c r="R33" s="717">
        <f t="shared" si="7"/>
        <v>0</v>
      </c>
      <c r="S33" s="717">
        <f t="shared" si="7"/>
        <v>0</v>
      </c>
      <c r="T33" s="717">
        <f t="shared" si="7"/>
        <v>0</v>
      </c>
      <c r="U33" s="717">
        <f t="shared" si="7"/>
        <v>0</v>
      </c>
      <c r="V33" s="717">
        <f t="shared" si="7"/>
        <v>0</v>
      </c>
      <c r="W33" s="717">
        <f t="shared" si="7"/>
        <v>0</v>
      </c>
      <c r="X33" s="717">
        <f t="shared" si="7"/>
        <v>0</v>
      </c>
      <c r="Y33" s="717">
        <f t="shared" si="7"/>
        <v>0</v>
      </c>
      <c r="Z33" s="717">
        <f t="shared" si="7"/>
        <v>0</v>
      </c>
      <c r="AA33" s="717">
        <f t="shared" si="7"/>
        <v>0</v>
      </c>
      <c r="AB33" s="717">
        <f t="shared" si="7"/>
        <v>0</v>
      </c>
      <c r="AC33" s="717">
        <f t="shared" si="7"/>
        <v>0</v>
      </c>
      <c r="AD33" s="717">
        <f t="shared" si="7"/>
        <v>0</v>
      </c>
      <c r="AE33" s="717">
        <f t="shared" si="7"/>
        <v>0</v>
      </c>
      <c r="AF33" s="717">
        <f t="shared" si="7"/>
        <v>0</v>
      </c>
      <c r="AG33" s="717">
        <f t="shared" si="7"/>
        <v>0</v>
      </c>
      <c r="AH33" s="717">
        <f t="shared" si="7"/>
        <v>0</v>
      </c>
      <c r="AI33" s="717">
        <f t="shared" si="7"/>
        <v>0</v>
      </c>
      <c r="AJ33" s="717">
        <f t="shared" si="7"/>
        <v>0</v>
      </c>
      <c r="AK33" s="717">
        <f t="shared" si="7"/>
        <v>0</v>
      </c>
      <c r="AL33" s="717">
        <f t="shared" si="7"/>
        <v>0</v>
      </c>
      <c r="AM33" s="717">
        <f t="shared" si="7"/>
        <v>0</v>
      </c>
      <c r="AN33" s="717">
        <f t="shared" si="7"/>
        <v>0</v>
      </c>
      <c r="AO33" s="717">
        <f t="shared" si="7"/>
        <v>0</v>
      </c>
      <c r="AP33" s="717">
        <f t="shared" si="7"/>
        <v>0</v>
      </c>
      <c r="AQ33" s="717">
        <f t="shared" si="7"/>
        <v>0</v>
      </c>
      <c r="AR33" s="717">
        <f t="shared" si="7"/>
        <v>0</v>
      </c>
      <c r="AS33" s="717">
        <f t="shared" si="7"/>
        <v>0</v>
      </c>
      <c r="AT33" s="717">
        <f t="shared" si="7"/>
        <v>0</v>
      </c>
      <c r="AU33" s="717">
        <f t="shared" si="7"/>
        <v>0</v>
      </c>
      <c r="AV33" s="717">
        <f t="shared" si="7"/>
        <v>0</v>
      </c>
      <c r="AW33" s="717">
        <f t="shared" si="7"/>
        <v>0</v>
      </c>
      <c r="AX33" s="717">
        <f t="shared" si="7"/>
        <v>0</v>
      </c>
      <c r="AY33" s="717">
        <f t="shared" si="7"/>
        <v>0</v>
      </c>
      <c r="AZ33" s="717">
        <f t="shared" si="7"/>
        <v>0</v>
      </c>
      <c r="BA33" s="717">
        <f t="shared" si="7"/>
        <v>0</v>
      </c>
      <c r="BB33" s="717">
        <f t="shared" si="7"/>
        <v>0</v>
      </c>
      <c r="BC33" s="717">
        <f t="shared" si="7"/>
        <v>0</v>
      </c>
      <c r="BD33" s="717">
        <f t="shared" si="7"/>
        <v>0</v>
      </c>
      <c r="BE33" s="717">
        <f t="shared" si="7"/>
        <v>0</v>
      </c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</row>
    <row r="34" spans="1:306" s="710" customFormat="1" x14ac:dyDescent="0.25">
      <c r="A34" s="545"/>
      <c r="B34" s="545"/>
      <c r="C34" s="546"/>
      <c r="D34" s="547"/>
      <c r="E34" s="710" t="str">
        <f t="shared" ref="E34:AJ34" si="8" xml:space="preserve"> E$21</f>
        <v>Early generation revenue - m</v>
      </c>
      <c r="F34" s="710">
        <f t="shared" si="8"/>
        <v>0</v>
      </c>
      <c r="G34" s="710" t="str">
        <f t="shared" si="8"/>
        <v>$ 000s</v>
      </c>
      <c r="H34" s="710">
        <f t="shared" si="8"/>
        <v>2473.965825489609</v>
      </c>
      <c r="I34" s="710">
        <f t="shared" si="8"/>
        <v>0</v>
      </c>
      <c r="J34" s="710">
        <f t="shared" si="8"/>
        <v>0</v>
      </c>
      <c r="K34" s="710">
        <f t="shared" si="8"/>
        <v>0</v>
      </c>
      <c r="L34" s="710">
        <f t="shared" si="8"/>
        <v>0</v>
      </c>
      <c r="M34" s="710">
        <f t="shared" si="8"/>
        <v>0</v>
      </c>
      <c r="N34" s="710">
        <f t="shared" si="8"/>
        <v>0</v>
      </c>
      <c r="O34" s="710">
        <f t="shared" si="8"/>
        <v>0</v>
      </c>
      <c r="P34" s="710">
        <f t="shared" si="8"/>
        <v>0</v>
      </c>
      <c r="Q34" s="710">
        <f t="shared" si="8"/>
        <v>0</v>
      </c>
      <c r="R34" s="710">
        <f t="shared" si="8"/>
        <v>0</v>
      </c>
      <c r="S34" s="710">
        <f t="shared" si="8"/>
        <v>0</v>
      </c>
      <c r="T34" s="710">
        <f t="shared" si="8"/>
        <v>0</v>
      </c>
      <c r="U34" s="710">
        <f t="shared" si="8"/>
        <v>0</v>
      </c>
      <c r="V34" s="710">
        <f t="shared" si="8"/>
        <v>0</v>
      </c>
      <c r="W34" s="710">
        <f t="shared" si="8"/>
        <v>0</v>
      </c>
      <c r="X34" s="710">
        <f t="shared" si="8"/>
        <v>0</v>
      </c>
      <c r="Y34" s="710">
        <f t="shared" si="8"/>
        <v>0</v>
      </c>
      <c r="Z34" s="710">
        <f t="shared" si="8"/>
        <v>0</v>
      </c>
      <c r="AA34" s="710">
        <f t="shared" si="8"/>
        <v>0</v>
      </c>
      <c r="AB34" s="710">
        <f t="shared" si="8"/>
        <v>0</v>
      </c>
      <c r="AC34" s="710">
        <f t="shared" si="8"/>
        <v>0</v>
      </c>
      <c r="AD34" s="710">
        <f t="shared" si="8"/>
        <v>0</v>
      </c>
      <c r="AE34" s="710">
        <f t="shared" si="8"/>
        <v>0</v>
      </c>
      <c r="AF34" s="710">
        <f t="shared" si="8"/>
        <v>0</v>
      </c>
      <c r="AG34" s="710">
        <f t="shared" si="8"/>
        <v>0</v>
      </c>
      <c r="AH34" s="710">
        <f t="shared" si="8"/>
        <v>0</v>
      </c>
      <c r="AI34" s="710">
        <f t="shared" si="8"/>
        <v>0</v>
      </c>
      <c r="AJ34" s="710">
        <f t="shared" si="8"/>
        <v>0</v>
      </c>
      <c r="AK34" s="710">
        <f t="shared" ref="AK34:BE34" si="9" xml:space="preserve"> AK$21</f>
        <v>0</v>
      </c>
      <c r="AL34" s="710">
        <f t="shared" si="9"/>
        <v>0</v>
      </c>
      <c r="AM34" s="710">
        <f t="shared" si="9"/>
        <v>0</v>
      </c>
      <c r="AN34" s="710">
        <f t="shared" si="9"/>
        <v>0</v>
      </c>
      <c r="AO34" s="710">
        <f t="shared" si="9"/>
        <v>0</v>
      </c>
      <c r="AP34" s="710">
        <f t="shared" si="9"/>
        <v>0</v>
      </c>
      <c r="AQ34" s="710">
        <f t="shared" si="9"/>
        <v>0</v>
      </c>
      <c r="AR34" s="710">
        <f t="shared" si="9"/>
        <v>0</v>
      </c>
      <c r="AS34" s="710">
        <f t="shared" si="9"/>
        <v>0</v>
      </c>
      <c r="AT34" s="710">
        <f t="shared" si="9"/>
        <v>421.38978346251582</v>
      </c>
      <c r="AU34" s="710">
        <f t="shared" si="9"/>
        <v>394.20334581977289</v>
      </c>
      <c r="AV34" s="710">
        <f t="shared" si="9"/>
        <v>421.38978346251582</v>
      </c>
      <c r="AW34" s="710">
        <f t="shared" si="9"/>
        <v>407.7965646411443</v>
      </c>
      <c r="AX34" s="710">
        <f t="shared" si="9"/>
        <v>421.38978346251582</v>
      </c>
      <c r="AY34" s="710">
        <f t="shared" si="9"/>
        <v>407.7965646411443</v>
      </c>
      <c r="AZ34" s="710">
        <f t="shared" si="9"/>
        <v>0</v>
      </c>
      <c r="BA34" s="710">
        <f t="shared" si="9"/>
        <v>0</v>
      </c>
      <c r="BB34" s="710">
        <f t="shared" si="9"/>
        <v>0</v>
      </c>
      <c r="BC34" s="710">
        <f t="shared" si="9"/>
        <v>0</v>
      </c>
      <c r="BD34" s="710">
        <f t="shared" si="9"/>
        <v>0</v>
      </c>
      <c r="BE34" s="710">
        <f t="shared" si="9"/>
        <v>0</v>
      </c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  <c r="CI34" s="518"/>
      <c r="CJ34" s="518"/>
      <c r="CK34" s="518"/>
      <c r="CL34" s="518"/>
      <c r="CM34" s="518"/>
      <c r="CN34" s="518"/>
      <c r="CO34" s="518"/>
      <c r="CP34" s="518"/>
      <c r="CQ34" s="518"/>
      <c r="CR34" s="518"/>
      <c r="CS34" s="518"/>
      <c r="CT34" s="518"/>
      <c r="CU34" s="518"/>
      <c r="CV34" s="518"/>
      <c r="CW34" s="518"/>
      <c r="CX34" s="518"/>
      <c r="CY34" s="518"/>
      <c r="CZ34" s="518"/>
      <c r="DA34" s="518"/>
      <c r="DB34" s="518"/>
      <c r="DC34" s="518"/>
      <c r="DD34" s="518"/>
      <c r="DE34" s="518"/>
      <c r="DF34" s="518"/>
      <c r="DG34" s="518"/>
      <c r="DH34" s="518"/>
      <c r="DI34" s="518"/>
      <c r="DJ34" s="518"/>
      <c r="DK34" s="518"/>
      <c r="DL34" s="518"/>
      <c r="DM34" s="518"/>
      <c r="DN34" s="518"/>
      <c r="DO34" s="518"/>
      <c r="DP34" s="518"/>
      <c r="DQ34" s="518"/>
      <c r="DR34" s="518"/>
      <c r="DS34" s="518"/>
      <c r="DT34" s="518"/>
      <c r="DU34" s="518"/>
      <c r="DV34" s="518"/>
      <c r="DW34" s="518"/>
      <c r="DX34" s="518"/>
      <c r="DY34" s="518"/>
      <c r="DZ34" s="518"/>
      <c r="EA34" s="518"/>
      <c r="EB34" s="518"/>
      <c r="EC34" s="518"/>
      <c r="ED34" s="518"/>
      <c r="EE34" s="518"/>
      <c r="EF34" s="518"/>
      <c r="EG34" s="518"/>
      <c r="EH34" s="518"/>
      <c r="EI34" s="518"/>
      <c r="EJ34" s="518"/>
      <c r="EK34" s="518"/>
      <c r="EL34" s="518"/>
      <c r="EM34" s="518"/>
      <c r="EN34" s="518"/>
      <c r="EO34" s="518"/>
      <c r="EP34" s="518"/>
      <c r="EQ34" s="518"/>
      <c r="ER34" s="518"/>
      <c r="ES34" s="518"/>
      <c r="ET34" s="518"/>
      <c r="EU34" s="518"/>
      <c r="EV34" s="518"/>
      <c r="EW34" s="518"/>
      <c r="EX34" s="518"/>
      <c r="EY34" s="518"/>
      <c r="EZ34" s="518"/>
      <c r="FA34" s="518"/>
      <c r="FB34" s="518"/>
      <c r="FC34" s="518"/>
      <c r="FD34" s="518"/>
      <c r="FE34" s="518"/>
      <c r="FF34" s="518"/>
      <c r="FG34" s="518"/>
      <c r="FH34" s="518"/>
      <c r="FI34" s="518"/>
      <c r="FJ34" s="518"/>
      <c r="FK34" s="518"/>
      <c r="FL34" s="518"/>
      <c r="FM34" s="518"/>
      <c r="FN34" s="518"/>
      <c r="FO34" s="518"/>
      <c r="FP34" s="518"/>
      <c r="FQ34" s="518"/>
      <c r="FR34" s="518"/>
      <c r="FS34" s="518"/>
      <c r="FT34" s="518"/>
      <c r="FU34" s="518"/>
      <c r="FV34" s="518"/>
      <c r="FW34" s="518"/>
      <c r="FX34" s="518"/>
      <c r="FY34" s="518"/>
      <c r="FZ34" s="518"/>
      <c r="GA34" s="518"/>
      <c r="GB34" s="518"/>
      <c r="GC34" s="518"/>
      <c r="GD34" s="518"/>
      <c r="GE34" s="518"/>
      <c r="GF34" s="518"/>
      <c r="GG34" s="518"/>
      <c r="GH34" s="518"/>
      <c r="GI34" s="518"/>
      <c r="GJ34" s="518"/>
      <c r="GK34" s="518"/>
      <c r="GL34" s="518"/>
      <c r="GM34" s="518"/>
      <c r="GN34" s="518"/>
      <c r="GO34" s="518"/>
      <c r="GP34" s="518"/>
      <c r="GQ34" s="518"/>
      <c r="GR34" s="518"/>
      <c r="GS34" s="518"/>
      <c r="GT34" s="518"/>
      <c r="GU34" s="518"/>
      <c r="GV34" s="518"/>
      <c r="GW34" s="518"/>
      <c r="GX34" s="518"/>
      <c r="GY34" s="518"/>
      <c r="GZ34" s="518"/>
      <c r="HA34" s="518"/>
      <c r="HB34" s="518"/>
      <c r="HC34" s="518"/>
      <c r="HD34" s="518"/>
      <c r="HE34" s="518"/>
      <c r="HF34" s="518"/>
      <c r="HG34" s="518"/>
      <c r="HH34" s="518"/>
      <c r="HI34" s="518"/>
      <c r="HJ34" s="518"/>
      <c r="HK34" s="518"/>
      <c r="HL34" s="518"/>
      <c r="HM34" s="518"/>
      <c r="HN34" s="518"/>
      <c r="HO34" s="518"/>
      <c r="HP34" s="518"/>
      <c r="HQ34" s="518"/>
      <c r="HR34" s="518"/>
      <c r="HS34" s="518"/>
      <c r="HT34" s="518"/>
      <c r="HU34" s="518"/>
      <c r="HV34" s="518"/>
      <c r="HW34" s="518"/>
      <c r="HX34" s="518"/>
      <c r="HY34" s="518"/>
      <c r="HZ34" s="518"/>
      <c r="IA34" s="518"/>
      <c r="IB34" s="518"/>
      <c r="IC34" s="518"/>
      <c r="ID34" s="518"/>
      <c r="IE34" s="518"/>
      <c r="IF34" s="518"/>
      <c r="IG34" s="518"/>
      <c r="IH34" s="518"/>
      <c r="II34" s="518"/>
      <c r="IJ34" s="518"/>
      <c r="IK34" s="518"/>
      <c r="IL34" s="518"/>
      <c r="IM34" s="518"/>
      <c r="IN34" s="518"/>
      <c r="IO34" s="518"/>
      <c r="IP34" s="518"/>
      <c r="IQ34" s="518"/>
      <c r="IR34" s="518"/>
      <c r="IS34" s="518"/>
      <c r="IT34" s="518"/>
      <c r="IU34" s="518"/>
      <c r="IV34" s="518"/>
      <c r="IW34" s="518"/>
      <c r="IX34" s="518"/>
      <c r="IY34" s="518"/>
      <c r="IZ34" s="518"/>
      <c r="JA34" s="518"/>
      <c r="JB34" s="518"/>
      <c r="JC34" s="518"/>
      <c r="JD34" s="518"/>
      <c r="JE34" s="518"/>
      <c r="JF34" s="518"/>
      <c r="JG34" s="518"/>
      <c r="JH34" s="518"/>
      <c r="JI34" s="518"/>
      <c r="JJ34" s="518"/>
      <c r="JK34" s="518"/>
      <c r="JL34" s="518"/>
      <c r="JM34" s="518"/>
      <c r="JN34" s="518"/>
      <c r="JO34" s="518"/>
      <c r="JP34" s="518"/>
      <c r="JQ34" s="518"/>
      <c r="JR34" s="518"/>
      <c r="JS34" s="518"/>
      <c r="JT34" s="518"/>
      <c r="JU34" s="518"/>
      <c r="JV34" s="518"/>
      <c r="JW34" s="518"/>
      <c r="JX34" s="518"/>
      <c r="JY34" s="518"/>
      <c r="JZ34" s="518"/>
      <c r="KA34" s="518"/>
      <c r="KB34" s="518"/>
      <c r="KC34" s="518"/>
      <c r="KD34" s="518"/>
      <c r="KE34" s="518"/>
      <c r="KF34" s="518"/>
      <c r="KG34" s="518"/>
      <c r="KH34" s="518"/>
      <c r="KI34" s="518"/>
      <c r="KJ34" s="518"/>
      <c r="KK34" s="518"/>
      <c r="KL34" s="518"/>
      <c r="KM34" s="518"/>
      <c r="KN34" s="518"/>
      <c r="KO34" s="518"/>
      <c r="KP34" s="518"/>
      <c r="KQ34" s="518"/>
      <c r="KR34" s="518"/>
      <c r="KS34" s="518"/>
      <c r="KT34" s="518"/>
    </row>
    <row r="35" spans="1:306" s="710" customFormat="1" x14ac:dyDescent="0.25">
      <c r="A35" s="545"/>
      <c r="B35" s="545"/>
      <c r="C35" s="546"/>
      <c r="D35" s="547"/>
      <c r="E35" s="710" t="str">
        <f t="shared" ref="E35:AJ35" si="10" xml:space="preserve"> E$28</f>
        <v>Cash received from EGRs - m</v>
      </c>
      <c r="F35" s="710">
        <f t="shared" si="10"/>
        <v>0</v>
      </c>
      <c r="G35" s="710" t="str">
        <f t="shared" si="10"/>
        <v>$ 000s</v>
      </c>
      <c r="H35" s="710">
        <f t="shared" si="10"/>
        <v>2473.965825489609</v>
      </c>
      <c r="I35" s="710">
        <f t="shared" si="10"/>
        <v>0</v>
      </c>
      <c r="J35" s="710">
        <f t="shared" si="10"/>
        <v>0</v>
      </c>
      <c r="K35" s="710">
        <f t="shared" si="10"/>
        <v>0</v>
      </c>
      <c r="L35" s="710">
        <f t="shared" si="10"/>
        <v>0</v>
      </c>
      <c r="M35" s="710">
        <f t="shared" si="10"/>
        <v>0</v>
      </c>
      <c r="N35" s="710">
        <f t="shared" si="10"/>
        <v>0</v>
      </c>
      <c r="O35" s="710">
        <f t="shared" si="10"/>
        <v>0</v>
      </c>
      <c r="P35" s="710">
        <f t="shared" si="10"/>
        <v>0</v>
      </c>
      <c r="Q35" s="710">
        <f t="shared" si="10"/>
        <v>0</v>
      </c>
      <c r="R35" s="710">
        <f t="shared" si="10"/>
        <v>0</v>
      </c>
      <c r="S35" s="710">
        <f t="shared" si="10"/>
        <v>0</v>
      </c>
      <c r="T35" s="710">
        <f t="shared" si="10"/>
        <v>0</v>
      </c>
      <c r="U35" s="710">
        <f t="shared" si="10"/>
        <v>0</v>
      </c>
      <c r="V35" s="710">
        <f t="shared" si="10"/>
        <v>0</v>
      </c>
      <c r="W35" s="710">
        <f t="shared" si="10"/>
        <v>0</v>
      </c>
      <c r="X35" s="710">
        <f t="shared" si="10"/>
        <v>0</v>
      </c>
      <c r="Y35" s="710">
        <f t="shared" si="10"/>
        <v>0</v>
      </c>
      <c r="Z35" s="710">
        <f t="shared" si="10"/>
        <v>0</v>
      </c>
      <c r="AA35" s="710">
        <f t="shared" si="10"/>
        <v>0</v>
      </c>
      <c r="AB35" s="710">
        <f t="shared" si="10"/>
        <v>0</v>
      </c>
      <c r="AC35" s="710">
        <f t="shared" si="10"/>
        <v>0</v>
      </c>
      <c r="AD35" s="710">
        <f t="shared" si="10"/>
        <v>0</v>
      </c>
      <c r="AE35" s="710">
        <f t="shared" si="10"/>
        <v>0</v>
      </c>
      <c r="AF35" s="710">
        <f t="shared" si="10"/>
        <v>0</v>
      </c>
      <c r="AG35" s="710">
        <f t="shared" si="10"/>
        <v>0</v>
      </c>
      <c r="AH35" s="710">
        <f t="shared" si="10"/>
        <v>0</v>
      </c>
      <c r="AI35" s="710">
        <f t="shared" si="10"/>
        <v>0</v>
      </c>
      <c r="AJ35" s="710">
        <f t="shared" si="10"/>
        <v>0</v>
      </c>
      <c r="AK35" s="710">
        <f t="shared" ref="AK35:BE35" si="11" xml:space="preserve"> AK$28</f>
        <v>0</v>
      </c>
      <c r="AL35" s="710">
        <f t="shared" si="11"/>
        <v>0</v>
      </c>
      <c r="AM35" s="710">
        <f t="shared" si="11"/>
        <v>0</v>
      </c>
      <c r="AN35" s="710">
        <f t="shared" si="11"/>
        <v>0</v>
      </c>
      <c r="AO35" s="710">
        <f t="shared" si="11"/>
        <v>0</v>
      </c>
      <c r="AP35" s="710">
        <f t="shared" si="11"/>
        <v>0</v>
      </c>
      <c r="AQ35" s="710">
        <f t="shared" si="11"/>
        <v>0</v>
      </c>
      <c r="AR35" s="710">
        <f t="shared" si="11"/>
        <v>0</v>
      </c>
      <c r="AS35" s="710">
        <f t="shared" si="11"/>
        <v>0</v>
      </c>
      <c r="AT35" s="710">
        <f t="shared" si="11"/>
        <v>421.38978346251582</v>
      </c>
      <c r="AU35" s="710">
        <f t="shared" si="11"/>
        <v>394.20334581977289</v>
      </c>
      <c r="AV35" s="710">
        <f t="shared" si="11"/>
        <v>421.38978346251582</v>
      </c>
      <c r="AW35" s="710">
        <f t="shared" si="11"/>
        <v>407.7965646411443</v>
      </c>
      <c r="AX35" s="710">
        <f t="shared" si="11"/>
        <v>421.38978346251582</v>
      </c>
      <c r="AY35" s="710">
        <f t="shared" si="11"/>
        <v>407.7965646411443</v>
      </c>
      <c r="AZ35" s="710">
        <f t="shared" si="11"/>
        <v>0</v>
      </c>
      <c r="BA35" s="710">
        <f t="shared" si="11"/>
        <v>0</v>
      </c>
      <c r="BB35" s="710">
        <f t="shared" si="11"/>
        <v>0</v>
      </c>
      <c r="BC35" s="710">
        <f t="shared" si="11"/>
        <v>0</v>
      </c>
      <c r="BD35" s="710">
        <f t="shared" si="11"/>
        <v>0</v>
      </c>
      <c r="BE35" s="710">
        <f t="shared" si="11"/>
        <v>0</v>
      </c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  <c r="CI35" s="518"/>
      <c r="CJ35" s="518"/>
      <c r="CK35" s="518"/>
      <c r="CL35" s="518"/>
      <c r="CM35" s="518"/>
      <c r="CN35" s="518"/>
      <c r="CO35" s="518"/>
      <c r="CP35" s="518"/>
      <c r="CQ35" s="518"/>
      <c r="CR35" s="518"/>
      <c r="CS35" s="518"/>
      <c r="CT35" s="518"/>
      <c r="CU35" s="518"/>
      <c r="CV35" s="518"/>
      <c r="CW35" s="518"/>
      <c r="CX35" s="518"/>
      <c r="CY35" s="518"/>
      <c r="CZ35" s="518"/>
      <c r="DA35" s="518"/>
      <c r="DB35" s="518"/>
      <c r="DC35" s="518"/>
      <c r="DD35" s="518"/>
      <c r="DE35" s="518"/>
      <c r="DF35" s="518"/>
      <c r="DG35" s="518"/>
      <c r="DH35" s="518"/>
      <c r="DI35" s="518"/>
      <c r="DJ35" s="518"/>
      <c r="DK35" s="518"/>
      <c r="DL35" s="518"/>
      <c r="DM35" s="518"/>
      <c r="DN35" s="518"/>
      <c r="DO35" s="518"/>
      <c r="DP35" s="518"/>
      <c r="DQ35" s="518"/>
      <c r="DR35" s="518"/>
      <c r="DS35" s="518"/>
      <c r="DT35" s="518"/>
      <c r="DU35" s="518"/>
      <c r="DV35" s="518"/>
      <c r="DW35" s="518"/>
      <c r="DX35" s="518"/>
      <c r="DY35" s="518"/>
      <c r="DZ35" s="518"/>
      <c r="EA35" s="518"/>
      <c r="EB35" s="518"/>
      <c r="EC35" s="518"/>
      <c r="ED35" s="518"/>
      <c r="EE35" s="518"/>
      <c r="EF35" s="518"/>
      <c r="EG35" s="518"/>
      <c r="EH35" s="518"/>
      <c r="EI35" s="518"/>
      <c r="EJ35" s="518"/>
      <c r="EK35" s="518"/>
      <c r="EL35" s="518"/>
      <c r="EM35" s="518"/>
      <c r="EN35" s="518"/>
      <c r="EO35" s="518"/>
      <c r="EP35" s="518"/>
      <c r="EQ35" s="518"/>
      <c r="ER35" s="518"/>
      <c r="ES35" s="518"/>
      <c r="ET35" s="518"/>
      <c r="EU35" s="518"/>
      <c r="EV35" s="518"/>
      <c r="EW35" s="518"/>
      <c r="EX35" s="518"/>
      <c r="EY35" s="518"/>
      <c r="EZ35" s="518"/>
      <c r="FA35" s="518"/>
      <c r="FB35" s="518"/>
      <c r="FC35" s="518"/>
      <c r="FD35" s="518"/>
      <c r="FE35" s="518"/>
      <c r="FF35" s="518"/>
      <c r="FG35" s="518"/>
      <c r="FH35" s="518"/>
      <c r="FI35" s="518"/>
      <c r="FJ35" s="518"/>
      <c r="FK35" s="518"/>
      <c r="FL35" s="518"/>
      <c r="FM35" s="518"/>
      <c r="FN35" s="518"/>
      <c r="FO35" s="518"/>
      <c r="FP35" s="518"/>
      <c r="FQ35" s="518"/>
      <c r="FR35" s="518"/>
      <c r="FS35" s="518"/>
      <c r="FT35" s="518"/>
      <c r="FU35" s="518"/>
      <c r="FV35" s="518"/>
      <c r="FW35" s="518"/>
      <c r="FX35" s="518"/>
      <c r="FY35" s="518"/>
      <c r="FZ35" s="518"/>
      <c r="GA35" s="518"/>
      <c r="GB35" s="518"/>
      <c r="GC35" s="518"/>
      <c r="GD35" s="518"/>
      <c r="GE35" s="518"/>
      <c r="GF35" s="518"/>
      <c r="GG35" s="518"/>
      <c r="GH35" s="518"/>
      <c r="GI35" s="518"/>
      <c r="GJ35" s="518"/>
      <c r="GK35" s="518"/>
      <c r="GL35" s="518"/>
      <c r="GM35" s="518"/>
      <c r="GN35" s="518"/>
      <c r="GO35" s="518"/>
      <c r="GP35" s="518"/>
      <c r="GQ35" s="518"/>
      <c r="GR35" s="518"/>
      <c r="GS35" s="518"/>
      <c r="GT35" s="518"/>
      <c r="GU35" s="518"/>
      <c r="GV35" s="518"/>
      <c r="GW35" s="518"/>
      <c r="GX35" s="518"/>
      <c r="GY35" s="518"/>
      <c r="GZ35" s="518"/>
      <c r="HA35" s="518"/>
      <c r="HB35" s="518"/>
      <c r="HC35" s="518"/>
      <c r="HD35" s="518"/>
      <c r="HE35" s="518"/>
      <c r="HF35" s="518"/>
      <c r="HG35" s="518"/>
      <c r="HH35" s="518"/>
      <c r="HI35" s="518"/>
      <c r="HJ35" s="518"/>
      <c r="HK35" s="518"/>
      <c r="HL35" s="518"/>
      <c r="HM35" s="518"/>
      <c r="HN35" s="518"/>
      <c r="HO35" s="518"/>
      <c r="HP35" s="518"/>
      <c r="HQ35" s="518"/>
      <c r="HR35" s="518"/>
      <c r="HS35" s="518"/>
      <c r="HT35" s="518"/>
      <c r="HU35" s="518"/>
      <c r="HV35" s="518"/>
      <c r="HW35" s="518"/>
      <c r="HX35" s="518"/>
      <c r="HY35" s="518"/>
      <c r="HZ35" s="518"/>
      <c r="IA35" s="518"/>
      <c r="IB35" s="518"/>
      <c r="IC35" s="518"/>
      <c r="ID35" s="518"/>
      <c r="IE35" s="518"/>
      <c r="IF35" s="518"/>
      <c r="IG35" s="518"/>
      <c r="IH35" s="518"/>
      <c r="II35" s="518"/>
      <c r="IJ35" s="518"/>
      <c r="IK35" s="518"/>
      <c r="IL35" s="518"/>
      <c r="IM35" s="518"/>
      <c r="IN35" s="518"/>
      <c r="IO35" s="518"/>
      <c r="IP35" s="518"/>
      <c r="IQ35" s="518"/>
      <c r="IR35" s="518"/>
      <c r="IS35" s="518"/>
      <c r="IT35" s="518"/>
      <c r="IU35" s="518"/>
      <c r="IV35" s="518"/>
      <c r="IW35" s="518"/>
      <c r="IX35" s="518"/>
      <c r="IY35" s="518"/>
      <c r="IZ35" s="518"/>
      <c r="JA35" s="518"/>
      <c r="JB35" s="518"/>
      <c r="JC35" s="518"/>
      <c r="JD35" s="518"/>
      <c r="JE35" s="518"/>
      <c r="JF35" s="518"/>
      <c r="JG35" s="518"/>
      <c r="JH35" s="518"/>
      <c r="JI35" s="518"/>
      <c r="JJ35" s="518"/>
      <c r="JK35" s="518"/>
      <c r="JL35" s="518"/>
      <c r="JM35" s="518"/>
      <c r="JN35" s="518"/>
      <c r="JO35" s="518"/>
      <c r="JP35" s="518"/>
      <c r="JQ35" s="518"/>
      <c r="JR35" s="518"/>
      <c r="JS35" s="518"/>
      <c r="JT35" s="518"/>
      <c r="JU35" s="518"/>
      <c r="JV35" s="518"/>
      <c r="JW35" s="518"/>
      <c r="JX35" s="518"/>
      <c r="JY35" s="518"/>
      <c r="JZ35" s="518"/>
      <c r="KA35" s="518"/>
      <c r="KB35" s="518"/>
      <c r="KC35" s="518"/>
      <c r="KD35" s="518"/>
      <c r="KE35" s="518"/>
      <c r="KF35" s="518"/>
      <c r="KG35" s="518"/>
      <c r="KH35" s="518"/>
      <c r="KI35" s="518"/>
      <c r="KJ35" s="518"/>
      <c r="KK35" s="518"/>
      <c r="KL35" s="518"/>
      <c r="KM35" s="518"/>
      <c r="KN35" s="518"/>
      <c r="KO35" s="518"/>
      <c r="KP35" s="518"/>
      <c r="KQ35" s="518"/>
      <c r="KR35" s="518"/>
      <c r="KS35" s="518"/>
      <c r="KT35" s="518"/>
    </row>
    <row r="36" spans="1:306" s="710" customFormat="1" x14ac:dyDescent="0.25">
      <c r="A36" s="545"/>
      <c r="B36" s="545"/>
      <c r="C36" s="546"/>
      <c r="D36" s="547"/>
      <c r="E36" s="719" t="s">
        <v>605</v>
      </c>
      <c r="F36" s="719"/>
      <c r="G36" s="719" t="str">
        <f xml:space="preserve"> SMU</f>
        <v>$ 000s</v>
      </c>
      <c r="H36" s="719"/>
      <c r="I36" s="720"/>
      <c r="J36" s="719">
        <f t="shared" ref="J36:BE36" si="12" xml:space="preserve"> J33 + J34 - J35</f>
        <v>0</v>
      </c>
      <c r="K36" s="719">
        <f t="shared" si="12"/>
        <v>0</v>
      </c>
      <c r="L36" s="719">
        <f t="shared" si="12"/>
        <v>0</v>
      </c>
      <c r="M36" s="719">
        <f t="shared" si="12"/>
        <v>0</v>
      </c>
      <c r="N36" s="719">
        <f t="shared" si="12"/>
        <v>0</v>
      </c>
      <c r="O36" s="719">
        <f t="shared" si="12"/>
        <v>0</v>
      </c>
      <c r="P36" s="719">
        <f t="shared" si="12"/>
        <v>0</v>
      </c>
      <c r="Q36" s="719">
        <f t="shared" si="12"/>
        <v>0</v>
      </c>
      <c r="R36" s="719">
        <f t="shared" si="12"/>
        <v>0</v>
      </c>
      <c r="S36" s="719">
        <f t="shared" si="12"/>
        <v>0</v>
      </c>
      <c r="T36" s="719">
        <f t="shared" si="12"/>
        <v>0</v>
      </c>
      <c r="U36" s="719">
        <f t="shared" si="12"/>
        <v>0</v>
      </c>
      <c r="V36" s="719">
        <f t="shared" si="12"/>
        <v>0</v>
      </c>
      <c r="W36" s="719">
        <f t="shared" si="12"/>
        <v>0</v>
      </c>
      <c r="X36" s="719">
        <f t="shared" si="12"/>
        <v>0</v>
      </c>
      <c r="Y36" s="719">
        <f t="shared" si="12"/>
        <v>0</v>
      </c>
      <c r="Z36" s="719">
        <f t="shared" si="12"/>
        <v>0</v>
      </c>
      <c r="AA36" s="719">
        <f t="shared" si="12"/>
        <v>0</v>
      </c>
      <c r="AB36" s="719">
        <f t="shared" si="12"/>
        <v>0</v>
      </c>
      <c r="AC36" s="719">
        <f t="shared" si="12"/>
        <v>0</v>
      </c>
      <c r="AD36" s="719">
        <f t="shared" si="12"/>
        <v>0</v>
      </c>
      <c r="AE36" s="719">
        <f t="shared" si="12"/>
        <v>0</v>
      </c>
      <c r="AF36" s="719">
        <f t="shared" si="12"/>
        <v>0</v>
      </c>
      <c r="AG36" s="719">
        <f t="shared" si="12"/>
        <v>0</v>
      </c>
      <c r="AH36" s="719">
        <f t="shared" si="12"/>
        <v>0</v>
      </c>
      <c r="AI36" s="719">
        <f t="shared" si="12"/>
        <v>0</v>
      </c>
      <c r="AJ36" s="719">
        <f t="shared" si="12"/>
        <v>0</v>
      </c>
      <c r="AK36" s="719">
        <f t="shared" si="12"/>
        <v>0</v>
      </c>
      <c r="AL36" s="719">
        <f t="shared" si="12"/>
        <v>0</v>
      </c>
      <c r="AM36" s="719">
        <f t="shared" si="12"/>
        <v>0</v>
      </c>
      <c r="AN36" s="719">
        <f t="shared" si="12"/>
        <v>0</v>
      </c>
      <c r="AO36" s="719">
        <f t="shared" si="12"/>
        <v>0</v>
      </c>
      <c r="AP36" s="719">
        <f t="shared" si="12"/>
        <v>0</v>
      </c>
      <c r="AQ36" s="719">
        <f t="shared" si="12"/>
        <v>0</v>
      </c>
      <c r="AR36" s="719">
        <f t="shared" si="12"/>
        <v>0</v>
      </c>
      <c r="AS36" s="719">
        <f t="shared" si="12"/>
        <v>0</v>
      </c>
      <c r="AT36" s="719">
        <f t="shared" si="12"/>
        <v>0</v>
      </c>
      <c r="AU36" s="719">
        <f t="shared" si="12"/>
        <v>0</v>
      </c>
      <c r="AV36" s="719">
        <f t="shared" si="12"/>
        <v>0</v>
      </c>
      <c r="AW36" s="719">
        <f t="shared" si="12"/>
        <v>0</v>
      </c>
      <c r="AX36" s="719">
        <f t="shared" si="12"/>
        <v>0</v>
      </c>
      <c r="AY36" s="719">
        <f t="shared" si="12"/>
        <v>0</v>
      </c>
      <c r="AZ36" s="719">
        <f t="shared" si="12"/>
        <v>0</v>
      </c>
      <c r="BA36" s="719">
        <f t="shared" si="12"/>
        <v>0</v>
      </c>
      <c r="BB36" s="719">
        <f t="shared" si="12"/>
        <v>0</v>
      </c>
      <c r="BC36" s="719">
        <f t="shared" si="12"/>
        <v>0</v>
      </c>
      <c r="BD36" s="719">
        <f t="shared" si="12"/>
        <v>0</v>
      </c>
      <c r="BE36" s="719">
        <f t="shared" si="12"/>
        <v>0</v>
      </c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</row>
    <row r="37" spans="1:306" s="710" customFormat="1" x14ac:dyDescent="0.25">
      <c r="A37" s="545"/>
      <c r="B37" s="545"/>
      <c r="C37" s="546"/>
      <c r="D37" s="547"/>
      <c r="E37" s="548"/>
      <c r="F37" s="548"/>
      <c r="G37" s="548"/>
      <c r="H37" s="548"/>
      <c r="I37" s="549"/>
      <c r="J37" s="548"/>
      <c r="K37" s="548"/>
      <c r="L37" s="548"/>
      <c r="M37" s="548"/>
      <c r="N37" s="548"/>
      <c r="O37" s="548"/>
      <c r="P37" s="548"/>
      <c r="Q37" s="548"/>
      <c r="R37" s="548"/>
      <c r="S37" s="548"/>
      <c r="T37" s="548"/>
      <c r="U37" s="548"/>
      <c r="V37" s="548"/>
      <c r="W37" s="548"/>
      <c r="X37" s="548"/>
      <c r="Y37" s="548"/>
      <c r="Z37" s="548"/>
      <c r="AA37" s="548"/>
      <c r="AB37" s="548"/>
      <c r="AC37" s="548"/>
      <c r="AD37" s="548"/>
      <c r="AE37" s="548"/>
      <c r="AF37" s="548"/>
      <c r="AG37" s="548"/>
      <c r="AH37" s="548"/>
      <c r="AI37" s="548"/>
      <c r="AJ37" s="548"/>
      <c r="AK37" s="548"/>
      <c r="AL37" s="548"/>
      <c r="AM37" s="548"/>
      <c r="AN37" s="548"/>
      <c r="AO37" s="548"/>
      <c r="AP37" s="548"/>
      <c r="AQ37" s="548"/>
      <c r="AR37" s="548"/>
      <c r="AS37" s="548"/>
      <c r="AT37" s="548"/>
      <c r="AU37" s="548"/>
      <c r="AV37" s="548"/>
      <c r="AW37" s="548"/>
      <c r="AX37" s="548"/>
      <c r="AY37" s="548"/>
      <c r="AZ37" s="548"/>
      <c r="BA37" s="548"/>
      <c r="BB37" s="548"/>
      <c r="BC37" s="548"/>
      <c r="BD37" s="548"/>
      <c r="BE37" s="548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</row>
    <row r="38" spans="1:306" s="710" customFormat="1" x14ac:dyDescent="0.25">
      <c r="A38" s="545"/>
      <c r="B38" s="545" t="s">
        <v>609</v>
      </c>
      <c r="C38" s="546"/>
      <c r="D38" s="547"/>
      <c r="E38" s="548"/>
      <c r="F38" s="548"/>
      <c r="G38" s="548"/>
      <c r="H38" s="548"/>
      <c r="I38" s="549"/>
      <c r="J38" s="548"/>
      <c r="K38" s="548"/>
      <c r="L38" s="548"/>
      <c r="M38" s="548"/>
      <c r="N38" s="548"/>
      <c r="O38" s="548"/>
      <c r="P38" s="548"/>
      <c r="Q38" s="548"/>
      <c r="R38" s="548"/>
      <c r="S38" s="548"/>
      <c r="T38" s="548"/>
      <c r="U38" s="548"/>
      <c r="V38" s="548"/>
      <c r="W38" s="548"/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48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  <c r="BC38" s="548"/>
      <c r="BD38" s="548"/>
      <c r="BE38" s="54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</row>
    <row r="39" spans="1:306" x14ac:dyDescent="0.25">
      <c r="E39" s="563" t="str">
        <f xml:space="preserve"> Time!E$10</f>
        <v>Model column counter</v>
      </c>
      <c r="F39" s="563">
        <f xml:space="preserve"> Time!F$10</f>
        <v>0</v>
      </c>
      <c r="G39" s="563" t="str">
        <f xml:space="preserve"> Time!G$10</f>
        <v>counter</v>
      </c>
      <c r="H39" s="563">
        <f xml:space="preserve"> Time!H$10</f>
        <v>0</v>
      </c>
      <c r="I39" s="563">
        <f xml:space="preserve"> Time!I$10</f>
        <v>0</v>
      </c>
      <c r="J39" s="563">
        <f xml:space="preserve"> Time!J$10</f>
        <v>1</v>
      </c>
      <c r="K39" s="563">
        <f xml:space="preserve"> Time!K$10</f>
        <v>2</v>
      </c>
      <c r="L39" s="563">
        <f xml:space="preserve"> Time!L$10</f>
        <v>3</v>
      </c>
      <c r="M39" s="563">
        <f xml:space="preserve"> Time!M$10</f>
        <v>4</v>
      </c>
      <c r="N39" s="563">
        <f xml:space="preserve"> Time!N$10</f>
        <v>5</v>
      </c>
      <c r="O39" s="563">
        <f xml:space="preserve"> Time!O$10</f>
        <v>6</v>
      </c>
      <c r="P39" s="563">
        <f xml:space="preserve"> Time!P$10</f>
        <v>7</v>
      </c>
      <c r="Q39" s="563">
        <f xml:space="preserve"> Time!Q$10</f>
        <v>8</v>
      </c>
      <c r="R39" s="563">
        <f xml:space="preserve"> Time!R$10</f>
        <v>9</v>
      </c>
      <c r="S39" s="563">
        <f xml:space="preserve"> Time!S$10</f>
        <v>10</v>
      </c>
      <c r="T39" s="563">
        <f xml:space="preserve"> Time!T$10</f>
        <v>11</v>
      </c>
      <c r="U39" s="563">
        <f xml:space="preserve"> Time!U$10</f>
        <v>12</v>
      </c>
      <c r="V39" s="563">
        <f xml:space="preserve"> Time!V$10</f>
        <v>13</v>
      </c>
      <c r="W39" s="563">
        <f xml:space="preserve"> Time!W$10</f>
        <v>14</v>
      </c>
      <c r="X39" s="563">
        <f xml:space="preserve"> Time!X$10</f>
        <v>15</v>
      </c>
      <c r="Y39" s="563">
        <f xml:space="preserve"> Time!Y$10</f>
        <v>16</v>
      </c>
      <c r="Z39" s="563">
        <f xml:space="preserve"> Time!Z$10</f>
        <v>17</v>
      </c>
      <c r="AA39" s="563">
        <f xml:space="preserve"> Time!AA$10</f>
        <v>18</v>
      </c>
      <c r="AB39" s="563">
        <f xml:space="preserve"> Time!AB$10</f>
        <v>19</v>
      </c>
      <c r="AC39" s="563">
        <f xml:space="preserve"> Time!AC$10</f>
        <v>20</v>
      </c>
      <c r="AD39" s="563">
        <f xml:space="preserve"> Time!AD$10</f>
        <v>21</v>
      </c>
      <c r="AE39" s="563">
        <f xml:space="preserve"> Time!AE$10</f>
        <v>22</v>
      </c>
      <c r="AF39" s="563">
        <f xml:space="preserve"> Time!AF$10</f>
        <v>23</v>
      </c>
      <c r="AG39" s="563">
        <f xml:space="preserve"> Time!AG$10</f>
        <v>24</v>
      </c>
      <c r="AH39" s="563">
        <f xml:space="preserve"> Time!AH$10</f>
        <v>25</v>
      </c>
      <c r="AI39" s="563">
        <f xml:space="preserve"> Time!AI$10</f>
        <v>26</v>
      </c>
      <c r="AJ39" s="563">
        <f xml:space="preserve"> Time!AJ$10</f>
        <v>27</v>
      </c>
      <c r="AK39" s="563">
        <f xml:space="preserve"> Time!AK$10</f>
        <v>28</v>
      </c>
      <c r="AL39" s="563">
        <f xml:space="preserve"> Time!AL$10</f>
        <v>29</v>
      </c>
      <c r="AM39" s="563">
        <f xml:space="preserve"> Time!AM$10</f>
        <v>30</v>
      </c>
      <c r="AN39" s="563">
        <f xml:space="preserve"> Time!AN$10</f>
        <v>31</v>
      </c>
      <c r="AO39" s="563">
        <f xml:space="preserve"> Time!AO$10</f>
        <v>32</v>
      </c>
      <c r="AP39" s="563">
        <f xml:space="preserve"> Time!AP$10</f>
        <v>33</v>
      </c>
      <c r="AQ39" s="563">
        <f xml:space="preserve"> Time!AQ$10</f>
        <v>34</v>
      </c>
      <c r="AR39" s="563">
        <f xml:space="preserve"> Time!AR$10</f>
        <v>35</v>
      </c>
      <c r="AS39" s="563">
        <f xml:space="preserve"> Time!AS$10</f>
        <v>36</v>
      </c>
      <c r="AT39" s="563">
        <f xml:space="preserve"> Time!AT$10</f>
        <v>37</v>
      </c>
      <c r="AU39" s="563">
        <f xml:space="preserve"> Time!AU$10</f>
        <v>38</v>
      </c>
      <c r="AV39" s="563">
        <f xml:space="preserve"> Time!AV$10</f>
        <v>39</v>
      </c>
      <c r="AW39" s="563">
        <f xml:space="preserve"> Time!AW$10</f>
        <v>40</v>
      </c>
      <c r="AX39" s="563">
        <f xml:space="preserve"> Time!AX$10</f>
        <v>41</v>
      </c>
      <c r="AY39" s="563">
        <f xml:space="preserve"> Time!AY$10</f>
        <v>42</v>
      </c>
      <c r="AZ39" s="563">
        <f xml:space="preserve"> Time!AZ$10</f>
        <v>43</v>
      </c>
      <c r="BA39" s="563">
        <f xml:space="preserve"> Time!BA$10</f>
        <v>44</v>
      </c>
      <c r="BB39" s="563">
        <f xml:space="preserve"> Time!BB$10</f>
        <v>45</v>
      </c>
      <c r="BC39" s="563">
        <f xml:space="preserve"> Time!BC$10</f>
        <v>46</v>
      </c>
      <c r="BD39" s="563">
        <f xml:space="preserve"> Time!BD$10</f>
        <v>47</v>
      </c>
      <c r="BE39" s="563">
        <f xml:space="preserve"> Time!BE$10</f>
        <v>48</v>
      </c>
    </row>
    <row r="40" spans="1:306" x14ac:dyDescent="0.25">
      <c r="E40" s="191" t="str">
        <f xml:space="preserve"> ConTime!E$56</f>
        <v>Model ops period counter - m</v>
      </c>
      <c r="F40" s="191">
        <f xml:space="preserve"> ConTime!F$56</f>
        <v>0</v>
      </c>
      <c r="G40" s="191" t="str">
        <f xml:space="preserve"> ConTime!G$56</f>
        <v>counter</v>
      </c>
      <c r="H40" s="191">
        <f xml:space="preserve"> ConTime!H$56</f>
        <v>0</v>
      </c>
      <c r="I40" s="191">
        <f xml:space="preserve"> ConTime!I$56</f>
        <v>0</v>
      </c>
      <c r="J40" s="191">
        <f xml:space="preserve"> ConTime!J$56</f>
        <v>1</v>
      </c>
      <c r="K40" s="191">
        <f xml:space="preserve"> ConTime!K$56</f>
        <v>1</v>
      </c>
      <c r="L40" s="191">
        <f xml:space="preserve"> ConTime!L$56</f>
        <v>1</v>
      </c>
      <c r="M40" s="191">
        <f xml:space="preserve"> ConTime!M$56</f>
        <v>1</v>
      </c>
      <c r="N40" s="191">
        <f xml:space="preserve"> ConTime!N$56</f>
        <v>1</v>
      </c>
      <c r="O40" s="191">
        <f xml:space="preserve"> ConTime!O$56</f>
        <v>1</v>
      </c>
      <c r="P40" s="191">
        <f xml:space="preserve"> ConTime!P$56</f>
        <v>2</v>
      </c>
      <c r="Q40" s="191">
        <f xml:space="preserve"> ConTime!Q$56</f>
        <v>2</v>
      </c>
      <c r="R40" s="191">
        <f xml:space="preserve"> ConTime!R$56</f>
        <v>2</v>
      </c>
      <c r="S40" s="191">
        <f xml:space="preserve"> ConTime!S$56</f>
        <v>2</v>
      </c>
      <c r="T40" s="191">
        <f xml:space="preserve"> ConTime!T$56</f>
        <v>2</v>
      </c>
      <c r="U40" s="191">
        <f xml:space="preserve"> ConTime!U$56</f>
        <v>2</v>
      </c>
      <c r="V40" s="191">
        <f xml:space="preserve"> ConTime!V$56</f>
        <v>3</v>
      </c>
      <c r="W40" s="191">
        <f xml:space="preserve"> ConTime!W$56</f>
        <v>3</v>
      </c>
      <c r="X40" s="191">
        <f xml:space="preserve"> ConTime!X$56</f>
        <v>3</v>
      </c>
      <c r="Y40" s="191">
        <f xml:space="preserve"> ConTime!Y$56</f>
        <v>3</v>
      </c>
      <c r="Z40" s="191">
        <f xml:space="preserve"> ConTime!Z$56</f>
        <v>3</v>
      </c>
      <c r="AA40" s="191">
        <f xml:space="preserve"> ConTime!AA$56</f>
        <v>3</v>
      </c>
      <c r="AB40" s="191">
        <f xml:space="preserve"> ConTime!AB$56</f>
        <v>4</v>
      </c>
      <c r="AC40" s="191">
        <f xml:space="preserve"> ConTime!AC$56</f>
        <v>4</v>
      </c>
      <c r="AD40" s="191">
        <f xml:space="preserve"> ConTime!AD$56</f>
        <v>4</v>
      </c>
      <c r="AE40" s="191">
        <f xml:space="preserve"> ConTime!AE$56</f>
        <v>4</v>
      </c>
      <c r="AF40" s="191">
        <f xml:space="preserve"> ConTime!AF$56</f>
        <v>4</v>
      </c>
      <c r="AG40" s="191">
        <f xml:space="preserve"> ConTime!AG$56</f>
        <v>4</v>
      </c>
      <c r="AH40" s="191">
        <f xml:space="preserve"> ConTime!AH$56</f>
        <v>5</v>
      </c>
      <c r="AI40" s="191">
        <f xml:space="preserve"> ConTime!AI$56</f>
        <v>5</v>
      </c>
      <c r="AJ40" s="191">
        <f xml:space="preserve"> ConTime!AJ$56</f>
        <v>5</v>
      </c>
      <c r="AK40" s="191">
        <f xml:space="preserve"> ConTime!AK$56</f>
        <v>5</v>
      </c>
      <c r="AL40" s="191">
        <f xml:space="preserve"> ConTime!AL$56</f>
        <v>5</v>
      </c>
      <c r="AM40" s="191">
        <f xml:space="preserve"> ConTime!AM$56</f>
        <v>5</v>
      </c>
      <c r="AN40" s="191">
        <f xml:space="preserve"> ConTime!AN$56</f>
        <v>6</v>
      </c>
      <c r="AO40" s="191">
        <f xml:space="preserve"> ConTime!AO$56</f>
        <v>6</v>
      </c>
      <c r="AP40" s="191">
        <f xml:space="preserve"> ConTime!AP$56</f>
        <v>6</v>
      </c>
      <c r="AQ40" s="191">
        <f xml:space="preserve"> ConTime!AQ$56</f>
        <v>6</v>
      </c>
      <c r="AR40" s="191">
        <f xml:space="preserve"> ConTime!AR$56</f>
        <v>6</v>
      </c>
      <c r="AS40" s="191">
        <f xml:space="preserve"> ConTime!AS$56</f>
        <v>6</v>
      </c>
      <c r="AT40" s="191">
        <f xml:space="preserve"> ConTime!AT$56</f>
        <v>7</v>
      </c>
      <c r="AU40" s="191">
        <f xml:space="preserve"> ConTime!AU$56</f>
        <v>7</v>
      </c>
      <c r="AV40" s="191">
        <f xml:space="preserve"> ConTime!AV$56</f>
        <v>7</v>
      </c>
      <c r="AW40" s="191">
        <f xml:space="preserve"> ConTime!AW$56</f>
        <v>7</v>
      </c>
      <c r="AX40" s="191">
        <f xml:space="preserve"> ConTime!AX$56</f>
        <v>7</v>
      </c>
      <c r="AY40" s="191">
        <f xml:space="preserve"> ConTime!AY$56</f>
        <v>7</v>
      </c>
      <c r="AZ40" s="191">
        <f xml:space="preserve"> ConTime!AZ$56</f>
        <v>8</v>
      </c>
      <c r="BA40" s="191">
        <f xml:space="preserve"> ConTime!BA$56</f>
        <v>8</v>
      </c>
      <c r="BB40" s="191">
        <f xml:space="preserve"> ConTime!BB$56</f>
        <v>8</v>
      </c>
      <c r="BC40" s="191">
        <f xml:space="preserve"> ConTime!BC$56</f>
        <v>8</v>
      </c>
      <c r="BD40" s="191">
        <f xml:space="preserve"> ConTime!BD$56</f>
        <v>8</v>
      </c>
      <c r="BE40" s="191">
        <f xml:space="preserve"> ConTime!BE$56</f>
        <v>8</v>
      </c>
    </row>
    <row r="41" spans="1:306" x14ac:dyDescent="0.25">
      <c r="E41" s="12" t="str">
        <f t="shared" ref="E41:AJ41" si="13" xml:space="preserve"> E$21</f>
        <v>Early generation revenue - m</v>
      </c>
      <c r="F41" s="12">
        <f t="shared" si="13"/>
        <v>0</v>
      </c>
      <c r="G41" s="12" t="str">
        <f t="shared" si="13"/>
        <v>$ 000s</v>
      </c>
      <c r="H41" s="12">
        <f t="shared" si="13"/>
        <v>2473.965825489609</v>
      </c>
      <c r="I41" s="12">
        <f t="shared" si="13"/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13"/>
        <v>0</v>
      </c>
      <c r="T41" s="12">
        <f t="shared" si="13"/>
        <v>0</v>
      </c>
      <c r="U41" s="12">
        <f t="shared" si="13"/>
        <v>0</v>
      </c>
      <c r="V41" s="12">
        <f t="shared" si="13"/>
        <v>0</v>
      </c>
      <c r="W41" s="12">
        <f t="shared" si="13"/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ref="AK41:BE41" si="14" xml:space="preserve"> AK$21</f>
        <v>0</v>
      </c>
      <c r="AL41" s="12">
        <f t="shared" si="14"/>
        <v>0</v>
      </c>
      <c r="AM41" s="12">
        <f t="shared" si="14"/>
        <v>0</v>
      </c>
      <c r="AN41" s="12">
        <f t="shared" si="14"/>
        <v>0</v>
      </c>
      <c r="AO41" s="12">
        <f t="shared" si="14"/>
        <v>0</v>
      </c>
      <c r="AP41" s="12">
        <f t="shared" si="14"/>
        <v>0</v>
      </c>
      <c r="AQ41" s="12">
        <f t="shared" si="14"/>
        <v>0</v>
      </c>
      <c r="AR41" s="12">
        <f t="shared" si="14"/>
        <v>0</v>
      </c>
      <c r="AS41" s="12">
        <f t="shared" si="14"/>
        <v>0</v>
      </c>
      <c r="AT41" s="12">
        <f t="shared" si="14"/>
        <v>421.38978346251582</v>
      </c>
      <c r="AU41" s="12">
        <f t="shared" si="14"/>
        <v>394.20334581977289</v>
      </c>
      <c r="AV41" s="12">
        <f t="shared" si="14"/>
        <v>421.38978346251582</v>
      </c>
      <c r="AW41" s="12">
        <f t="shared" si="14"/>
        <v>407.7965646411443</v>
      </c>
      <c r="AX41" s="12">
        <f t="shared" si="14"/>
        <v>421.38978346251582</v>
      </c>
      <c r="AY41" s="12">
        <f t="shared" si="14"/>
        <v>407.7965646411443</v>
      </c>
      <c r="AZ41" s="12">
        <f t="shared" si="14"/>
        <v>0</v>
      </c>
      <c r="BA41" s="12">
        <f t="shared" si="14"/>
        <v>0</v>
      </c>
      <c r="BB41" s="12">
        <f t="shared" si="14"/>
        <v>0</v>
      </c>
      <c r="BC41" s="12">
        <f t="shared" si="14"/>
        <v>0</v>
      </c>
      <c r="BD41" s="12">
        <f t="shared" si="14"/>
        <v>0</v>
      </c>
      <c r="BE41" s="12">
        <f t="shared" si="14"/>
        <v>0</v>
      </c>
    </row>
    <row r="42" spans="1:306" s="193" customFormat="1" x14ac:dyDescent="0.25">
      <c r="A42" s="142"/>
      <c r="B42" s="142"/>
      <c r="C42" s="143"/>
      <c r="D42" s="144"/>
      <c r="E42" s="192" t="s">
        <v>612</v>
      </c>
      <c r="F42" s="192"/>
      <c r="G42" s="192" t="str">
        <f xml:space="preserve"> SMU</f>
        <v>$ 000s</v>
      </c>
      <c r="H42" s="192">
        <f xml:space="preserve"> SUM(J42:BE42)</f>
        <v>2473.965825489609</v>
      </c>
      <c r="I42" s="145"/>
      <c r="J42" s="192">
        <f t="shared" ref="J42:BE42" si="15" xml:space="preserve"> SUMIF($J40:$BE40, J39, $J41:$BE41)</f>
        <v>0</v>
      </c>
      <c r="K42" s="192">
        <f t="shared" si="15"/>
        <v>0</v>
      </c>
      <c r="L42" s="192">
        <f t="shared" si="15"/>
        <v>0</v>
      </c>
      <c r="M42" s="192">
        <f t="shared" si="15"/>
        <v>0</v>
      </c>
      <c r="N42" s="192">
        <f t="shared" si="15"/>
        <v>0</v>
      </c>
      <c r="O42" s="192">
        <f t="shared" si="15"/>
        <v>0</v>
      </c>
      <c r="P42" s="192">
        <f t="shared" si="15"/>
        <v>2473.965825489609</v>
      </c>
      <c r="Q42" s="192">
        <f t="shared" si="15"/>
        <v>0</v>
      </c>
      <c r="R42" s="192">
        <f t="shared" si="15"/>
        <v>0</v>
      </c>
      <c r="S42" s="192">
        <f t="shared" si="15"/>
        <v>0</v>
      </c>
      <c r="T42" s="192">
        <f t="shared" si="15"/>
        <v>0</v>
      </c>
      <c r="U42" s="192">
        <f t="shared" si="15"/>
        <v>0</v>
      </c>
      <c r="V42" s="192">
        <f t="shared" si="15"/>
        <v>0</v>
      </c>
      <c r="W42" s="192">
        <f t="shared" si="15"/>
        <v>0</v>
      </c>
      <c r="X42" s="192">
        <f t="shared" si="15"/>
        <v>0</v>
      </c>
      <c r="Y42" s="192">
        <f t="shared" si="15"/>
        <v>0</v>
      </c>
      <c r="Z42" s="192">
        <f t="shared" si="15"/>
        <v>0</v>
      </c>
      <c r="AA42" s="192">
        <f t="shared" si="15"/>
        <v>0</v>
      </c>
      <c r="AB42" s="192">
        <f t="shared" si="15"/>
        <v>0</v>
      </c>
      <c r="AC42" s="192">
        <f t="shared" si="15"/>
        <v>0</v>
      </c>
      <c r="AD42" s="192">
        <f t="shared" si="15"/>
        <v>0</v>
      </c>
      <c r="AE42" s="192">
        <f t="shared" si="15"/>
        <v>0</v>
      </c>
      <c r="AF42" s="192">
        <f t="shared" si="15"/>
        <v>0</v>
      </c>
      <c r="AG42" s="192">
        <f t="shared" si="15"/>
        <v>0</v>
      </c>
      <c r="AH42" s="192">
        <f t="shared" si="15"/>
        <v>0</v>
      </c>
      <c r="AI42" s="192">
        <f t="shared" si="15"/>
        <v>0</v>
      </c>
      <c r="AJ42" s="192">
        <f t="shared" si="15"/>
        <v>0</v>
      </c>
      <c r="AK42" s="192">
        <f t="shared" si="15"/>
        <v>0</v>
      </c>
      <c r="AL42" s="192">
        <f t="shared" si="15"/>
        <v>0</v>
      </c>
      <c r="AM42" s="192">
        <f t="shared" si="15"/>
        <v>0</v>
      </c>
      <c r="AN42" s="192">
        <f t="shared" si="15"/>
        <v>0</v>
      </c>
      <c r="AO42" s="192">
        <f t="shared" si="15"/>
        <v>0</v>
      </c>
      <c r="AP42" s="192">
        <f t="shared" si="15"/>
        <v>0</v>
      </c>
      <c r="AQ42" s="192">
        <f t="shared" si="15"/>
        <v>0</v>
      </c>
      <c r="AR42" s="192">
        <f t="shared" si="15"/>
        <v>0</v>
      </c>
      <c r="AS42" s="192">
        <f t="shared" si="15"/>
        <v>0</v>
      </c>
      <c r="AT42" s="192">
        <f t="shared" si="15"/>
        <v>0</v>
      </c>
      <c r="AU42" s="192">
        <f t="shared" si="15"/>
        <v>0</v>
      </c>
      <c r="AV42" s="192">
        <f t="shared" si="15"/>
        <v>0</v>
      </c>
      <c r="AW42" s="192">
        <f t="shared" si="15"/>
        <v>0</v>
      </c>
      <c r="AX42" s="192">
        <f t="shared" si="15"/>
        <v>0</v>
      </c>
      <c r="AY42" s="192">
        <f t="shared" si="15"/>
        <v>0</v>
      </c>
      <c r="AZ42" s="192">
        <f t="shared" si="15"/>
        <v>0</v>
      </c>
      <c r="BA42" s="192">
        <f t="shared" si="15"/>
        <v>0</v>
      </c>
      <c r="BB42" s="192">
        <f t="shared" si="15"/>
        <v>0</v>
      </c>
      <c r="BC42" s="192">
        <f t="shared" si="15"/>
        <v>0</v>
      </c>
      <c r="BD42" s="192">
        <f t="shared" si="15"/>
        <v>0</v>
      </c>
      <c r="BE42" s="192">
        <f t="shared" si="15"/>
        <v>0</v>
      </c>
    </row>
    <row r="43" spans="1:306" s="38" customFormat="1" x14ac:dyDescent="0.25">
      <c r="A43" s="15"/>
      <c r="B43" s="15"/>
      <c r="C43" s="21"/>
      <c r="D43" s="48"/>
      <c r="E43" s="12"/>
      <c r="F43" s="12"/>
      <c r="G43" s="12"/>
      <c r="H43" s="12"/>
      <c r="I43" s="9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</row>
    <row r="44" spans="1:306" x14ac:dyDescent="0.25">
      <c r="E44" s="563" t="str">
        <f xml:space="preserve"> Time!E$10</f>
        <v>Model column counter</v>
      </c>
      <c r="F44" s="563">
        <f xml:space="preserve"> Time!F$10</f>
        <v>0</v>
      </c>
      <c r="G44" s="563" t="str">
        <f xml:space="preserve"> Time!G$10</f>
        <v>counter</v>
      </c>
      <c r="H44" s="563">
        <f xml:space="preserve"> Time!H$10</f>
        <v>0</v>
      </c>
      <c r="I44" s="563">
        <f xml:space="preserve"> Time!I$10</f>
        <v>0</v>
      </c>
      <c r="J44" s="563">
        <f xml:space="preserve"> Time!J$10</f>
        <v>1</v>
      </c>
      <c r="K44" s="563">
        <f xml:space="preserve"> Time!K$10</f>
        <v>2</v>
      </c>
      <c r="L44" s="563">
        <f xml:space="preserve"> Time!L$10</f>
        <v>3</v>
      </c>
      <c r="M44" s="563">
        <f xml:space="preserve"> Time!M$10</f>
        <v>4</v>
      </c>
      <c r="N44" s="563">
        <f xml:space="preserve"> Time!N$10</f>
        <v>5</v>
      </c>
      <c r="O44" s="563">
        <f xml:space="preserve"> Time!O$10</f>
        <v>6</v>
      </c>
      <c r="P44" s="563">
        <f xml:space="preserve"> Time!P$10</f>
        <v>7</v>
      </c>
      <c r="Q44" s="563">
        <f xml:space="preserve"> Time!Q$10</f>
        <v>8</v>
      </c>
      <c r="R44" s="563">
        <f xml:space="preserve"> Time!R$10</f>
        <v>9</v>
      </c>
      <c r="S44" s="563">
        <f xml:space="preserve"> Time!S$10</f>
        <v>10</v>
      </c>
      <c r="T44" s="563">
        <f xml:space="preserve"> Time!T$10</f>
        <v>11</v>
      </c>
      <c r="U44" s="563">
        <f xml:space="preserve"> Time!U$10</f>
        <v>12</v>
      </c>
      <c r="V44" s="563">
        <f xml:space="preserve"> Time!V$10</f>
        <v>13</v>
      </c>
      <c r="W44" s="563">
        <f xml:space="preserve"> Time!W$10</f>
        <v>14</v>
      </c>
      <c r="X44" s="563">
        <f xml:space="preserve"> Time!X$10</f>
        <v>15</v>
      </c>
      <c r="Y44" s="563">
        <f xml:space="preserve"> Time!Y$10</f>
        <v>16</v>
      </c>
      <c r="Z44" s="563">
        <f xml:space="preserve"> Time!Z$10</f>
        <v>17</v>
      </c>
      <c r="AA44" s="563">
        <f xml:space="preserve"> Time!AA$10</f>
        <v>18</v>
      </c>
      <c r="AB44" s="563">
        <f xml:space="preserve"> Time!AB$10</f>
        <v>19</v>
      </c>
      <c r="AC44" s="563">
        <f xml:space="preserve"> Time!AC$10</f>
        <v>20</v>
      </c>
      <c r="AD44" s="563">
        <f xml:space="preserve"> Time!AD$10</f>
        <v>21</v>
      </c>
      <c r="AE44" s="563">
        <f xml:space="preserve"> Time!AE$10</f>
        <v>22</v>
      </c>
      <c r="AF44" s="563">
        <f xml:space="preserve"> Time!AF$10</f>
        <v>23</v>
      </c>
      <c r="AG44" s="563">
        <f xml:space="preserve"> Time!AG$10</f>
        <v>24</v>
      </c>
      <c r="AH44" s="563">
        <f xml:space="preserve"> Time!AH$10</f>
        <v>25</v>
      </c>
      <c r="AI44" s="563">
        <f xml:space="preserve"> Time!AI$10</f>
        <v>26</v>
      </c>
      <c r="AJ44" s="563">
        <f xml:space="preserve"> Time!AJ$10</f>
        <v>27</v>
      </c>
      <c r="AK44" s="563">
        <f xml:space="preserve"> Time!AK$10</f>
        <v>28</v>
      </c>
      <c r="AL44" s="563">
        <f xml:space="preserve"> Time!AL$10</f>
        <v>29</v>
      </c>
      <c r="AM44" s="563">
        <f xml:space="preserve"> Time!AM$10</f>
        <v>30</v>
      </c>
      <c r="AN44" s="563">
        <f xml:space="preserve"> Time!AN$10</f>
        <v>31</v>
      </c>
      <c r="AO44" s="563">
        <f xml:space="preserve"> Time!AO$10</f>
        <v>32</v>
      </c>
      <c r="AP44" s="563">
        <f xml:space="preserve"> Time!AP$10</f>
        <v>33</v>
      </c>
      <c r="AQ44" s="563">
        <f xml:space="preserve"> Time!AQ$10</f>
        <v>34</v>
      </c>
      <c r="AR44" s="563">
        <f xml:space="preserve"> Time!AR$10</f>
        <v>35</v>
      </c>
      <c r="AS44" s="563">
        <f xml:space="preserve"> Time!AS$10</f>
        <v>36</v>
      </c>
      <c r="AT44" s="563">
        <f xml:space="preserve"> Time!AT$10</f>
        <v>37</v>
      </c>
      <c r="AU44" s="563">
        <f xml:space="preserve"> Time!AU$10</f>
        <v>38</v>
      </c>
      <c r="AV44" s="563">
        <f xml:space="preserve"> Time!AV$10</f>
        <v>39</v>
      </c>
      <c r="AW44" s="563">
        <f xml:space="preserve"> Time!AW$10</f>
        <v>40</v>
      </c>
      <c r="AX44" s="563">
        <f xml:space="preserve"> Time!AX$10</f>
        <v>41</v>
      </c>
      <c r="AY44" s="563">
        <f xml:space="preserve"> Time!AY$10</f>
        <v>42</v>
      </c>
      <c r="AZ44" s="563">
        <f xml:space="preserve"> Time!AZ$10</f>
        <v>43</v>
      </c>
      <c r="BA44" s="563">
        <f xml:space="preserve"> Time!BA$10</f>
        <v>44</v>
      </c>
      <c r="BB44" s="563">
        <f xml:space="preserve"> Time!BB$10</f>
        <v>45</v>
      </c>
      <c r="BC44" s="563">
        <f xml:space="preserve"> Time!BC$10</f>
        <v>46</v>
      </c>
      <c r="BD44" s="563">
        <f xml:space="preserve"> Time!BD$10</f>
        <v>47</v>
      </c>
      <c r="BE44" s="563">
        <f xml:space="preserve"> Time!BE$10</f>
        <v>48</v>
      </c>
    </row>
    <row r="45" spans="1:306" x14ac:dyDescent="0.25">
      <c r="E45" s="191" t="str">
        <f xml:space="preserve"> ConTime!E$56</f>
        <v>Model ops period counter - m</v>
      </c>
      <c r="F45" s="191">
        <f xml:space="preserve"> ConTime!F$56</f>
        <v>0</v>
      </c>
      <c r="G45" s="191" t="str">
        <f xml:space="preserve"> ConTime!G$56</f>
        <v>counter</v>
      </c>
      <c r="H45" s="191">
        <f xml:space="preserve"> ConTime!H$56</f>
        <v>0</v>
      </c>
      <c r="I45" s="191">
        <f xml:space="preserve"> ConTime!I$56</f>
        <v>0</v>
      </c>
      <c r="J45" s="191">
        <f xml:space="preserve"> ConTime!J$56</f>
        <v>1</v>
      </c>
      <c r="K45" s="191">
        <f xml:space="preserve"> ConTime!K$56</f>
        <v>1</v>
      </c>
      <c r="L45" s="191">
        <f xml:space="preserve"> ConTime!L$56</f>
        <v>1</v>
      </c>
      <c r="M45" s="191">
        <f xml:space="preserve"> ConTime!M$56</f>
        <v>1</v>
      </c>
      <c r="N45" s="191">
        <f xml:space="preserve"> ConTime!N$56</f>
        <v>1</v>
      </c>
      <c r="O45" s="191">
        <f xml:space="preserve"> ConTime!O$56</f>
        <v>1</v>
      </c>
      <c r="P45" s="191">
        <f xml:space="preserve"> ConTime!P$56</f>
        <v>2</v>
      </c>
      <c r="Q45" s="191">
        <f xml:space="preserve"> ConTime!Q$56</f>
        <v>2</v>
      </c>
      <c r="R45" s="191">
        <f xml:space="preserve"> ConTime!R$56</f>
        <v>2</v>
      </c>
      <c r="S45" s="191">
        <f xml:space="preserve"> ConTime!S$56</f>
        <v>2</v>
      </c>
      <c r="T45" s="191">
        <f xml:space="preserve"> ConTime!T$56</f>
        <v>2</v>
      </c>
      <c r="U45" s="191">
        <f xml:space="preserve"> ConTime!U$56</f>
        <v>2</v>
      </c>
      <c r="V45" s="191">
        <f xml:space="preserve"> ConTime!V$56</f>
        <v>3</v>
      </c>
      <c r="W45" s="191">
        <f xml:space="preserve"> ConTime!W$56</f>
        <v>3</v>
      </c>
      <c r="X45" s="191">
        <f xml:space="preserve"> ConTime!X$56</f>
        <v>3</v>
      </c>
      <c r="Y45" s="191">
        <f xml:space="preserve"> ConTime!Y$56</f>
        <v>3</v>
      </c>
      <c r="Z45" s="191">
        <f xml:space="preserve"> ConTime!Z$56</f>
        <v>3</v>
      </c>
      <c r="AA45" s="191">
        <f xml:space="preserve"> ConTime!AA$56</f>
        <v>3</v>
      </c>
      <c r="AB45" s="191">
        <f xml:space="preserve"> ConTime!AB$56</f>
        <v>4</v>
      </c>
      <c r="AC45" s="191">
        <f xml:space="preserve"> ConTime!AC$56</f>
        <v>4</v>
      </c>
      <c r="AD45" s="191">
        <f xml:space="preserve"> ConTime!AD$56</f>
        <v>4</v>
      </c>
      <c r="AE45" s="191">
        <f xml:space="preserve"> ConTime!AE$56</f>
        <v>4</v>
      </c>
      <c r="AF45" s="191">
        <f xml:space="preserve"> ConTime!AF$56</f>
        <v>4</v>
      </c>
      <c r="AG45" s="191">
        <f xml:space="preserve"> ConTime!AG$56</f>
        <v>4</v>
      </c>
      <c r="AH45" s="191">
        <f xml:space="preserve"> ConTime!AH$56</f>
        <v>5</v>
      </c>
      <c r="AI45" s="191">
        <f xml:space="preserve"> ConTime!AI$56</f>
        <v>5</v>
      </c>
      <c r="AJ45" s="191">
        <f xml:space="preserve"> ConTime!AJ$56</f>
        <v>5</v>
      </c>
      <c r="AK45" s="191">
        <f xml:space="preserve"> ConTime!AK$56</f>
        <v>5</v>
      </c>
      <c r="AL45" s="191">
        <f xml:space="preserve"> ConTime!AL$56</f>
        <v>5</v>
      </c>
      <c r="AM45" s="191">
        <f xml:space="preserve"> ConTime!AM$56</f>
        <v>5</v>
      </c>
      <c r="AN45" s="191">
        <f xml:space="preserve"> ConTime!AN$56</f>
        <v>6</v>
      </c>
      <c r="AO45" s="191">
        <f xml:space="preserve"> ConTime!AO$56</f>
        <v>6</v>
      </c>
      <c r="AP45" s="191">
        <f xml:space="preserve"> ConTime!AP$56</f>
        <v>6</v>
      </c>
      <c r="AQ45" s="191">
        <f xml:space="preserve"> ConTime!AQ$56</f>
        <v>6</v>
      </c>
      <c r="AR45" s="191">
        <f xml:space="preserve"> ConTime!AR$56</f>
        <v>6</v>
      </c>
      <c r="AS45" s="191">
        <f xml:space="preserve"> ConTime!AS$56</f>
        <v>6</v>
      </c>
      <c r="AT45" s="191">
        <f xml:space="preserve"> ConTime!AT$56</f>
        <v>7</v>
      </c>
      <c r="AU45" s="191">
        <f xml:space="preserve"> ConTime!AU$56</f>
        <v>7</v>
      </c>
      <c r="AV45" s="191">
        <f xml:space="preserve"> ConTime!AV$56</f>
        <v>7</v>
      </c>
      <c r="AW45" s="191">
        <f xml:space="preserve"> ConTime!AW$56</f>
        <v>7</v>
      </c>
      <c r="AX45" s="191">
        <f xml:space="preserve"> ConTime!AX$56</f>
        <v>7</v>
      </c>
      <c r="AY45" s="191">
        <f xml:space="preserve"> ConTime!AY$56</f>
        <v>7</v>
      </c>
      <c r="AZ45" s="191">
        <f xml:space="preserve"> ConTime!AZ$56</f>
        <v>8</v>
      </c>
      <c r="BA45" s="191">
        <f xml:space="preserve"> ConTime!BA$56</f>
        <v>8</v>
      </c>
      <c r="BB45" s="191">
        <f xml:space="preserve"> ConTime!BB$56</f>
        <v>8</v>
      </c>
      <c r="BC45" s="191">
        <f xml:space="preserve"> ConTime!BC$56</f>
        <v>8</v>
      </c>
      <c r="BD45" s="191">
        <f xml:space="preserve"> ConTime!BD$56</f>
        <v>8</v>
      </c>
      <c r="BE45" s="191">
        <f xml:space="preserve"> ConTime!BE$56</f>
        <v>8</v>
      </c>
    </row>
    <row r="46" spans="1:306" x14ac:dyDescent="0.25">
      <c r="E46" s="12" t="str">
        <f t="shared" ref="E46:AJ46" si="16" xml:space="preserve"> E$28</f>
        <v>Cash received from EGRs - m</v>
      </c>
      <c r="F46" s="12">
        <f t="shared" si="16"/>
        <v>0</v>
      </c>
      <c r="G46" s="12" t="str">
        <f t="shared" si="16"/>
        <v>$ 000s</v>
      </c>
      <c r="H46" s="12">
        <f t="shared" si="16"/>
        <v>2473.965825489609</v>
      </c>
      <c r="I46" s="12">
        <f t="shared" si="16"/>
        <v>0</v>
      </c>
      <c r="J46" s="12">
        <f t="shared" si="16"/>
        <v>0</v>
      </c>
      <c r="K46" s="12">
        <f t="shared" si="16"/>
        <v>0</v>
      </c>
      <c r="L46" s="12">
        <f t="shared" si="16"/>
        <v>0</v>
      </c>
      <c r="M46" s="12">
        <f t="shared" si="16"/>
        <v>0</v>
      </c>
      <c r="N46" s="12">
        <f t="shared" si="16"/>
        <v>0</v>
      </c>
      <c r="O46" s="12">
        <f t="shared" si="16"/>
        <v>0</v>
      </c>
      <c r="P46" s="12">
        <f t="shared" si="16"/>
        <v>0</v>
      </c>
      <c r="Q46" s="12">
        <f t="shared" si="16"/>
        <v>0</v>
      </c>
      <c r="R46" s="12">
        <f t="shared" si="16"/>
        <v>0</v>
      </c>
      <c r="S46" s="12">
        <f t="shared" si="16"/>
        <v>0</v>
      </c>
      <c r="T46" s="12">
        <f t="shared" si="16"/>
        <v>0</v>
      </c>
      <c r="U46" s="12">
        <f t="shared" si="16"/>
        <v>0</v>
      </c>
      <c r="V46" s="12">
        <f t="shared" si="16"/>
        <v>0</v>
      </c>
      <c r="W46" s="12">
        <f t="shared" si="16"/>
        <v>0</v>
      </c>
      <c r="X46" s="12">
        <f t="shared" si="16"/>
        <v>0</v>
      </c>
      <c r="Y46" s="12">
        <f t="shared" si="16"/>
        <v>0</v>
      </c>
      <c r="Z46" s="12">
        <f t="shared" si="16"/>
        <v>0</v>
      </c>
      <c r="AA46" s="12">
        <f t="shared" si="16"/>
        <v>0</v>
      </c>
      <c r="AB46" s="12">
        <f t="shared" si="16"/>
        <v>0</v>
      </c>
      <c r="AC46" s="12">
        <f t="shared" si="16"/>
        <v>0</v>
      </c>
      <c r="AD46" s="12">
        <f t="shared" si="16"/>
        <v>0</v>
      </c>
      <c r="AE46" s="12">
        <f t="shared" si="16"/>
        <v>0</v>
      </c>
      <c r="AF46" s="12">
        <f t="shared" si="16"/>
        <v>0</v>
      </c>
      <c r="AG46" s="12">
        <f t="shared" si="16"/>
        <v>0</v>
      </c>
      <c r="AH46" s="12">
        <f t="shared" si="16"/>
        <v>0</v>
      </c>
      <c r="AI46" s="12">
        <f t="shared" si="16"/>
        <v>0</v>
      </c>
      <c r="AJ46" s="12">
        <f t="shared" si="16"/>
        <v>0</v>
      </c>
      <c r="AK46" s="9">
        <f t="shared" ref="AK46:BE46" si="17" xml:space="preserve"> AK$28</f>
        <v>0</v>
      </c>
      <c r="AL46" s="12">
        <f t="shared" si="17"/>
        <v>0</v>
      </c>
      <c r="AM46" s="12">
        <f t="shared" si="17"/>
        <v>0</v>
      </c>
      <c r="AN46" s="12">
        <f t="shared" si="17"/>
        <v>0</v>
      </c>
      <c r="AO46" s="12">
        <f t="shared" si="17"/>
        <v>0</v>
      </c>
      <c r="AP46" s="12">
        <f t="shared" si="17"/>
        <v>0</v>
      </c>
      <c r="AQ46" s="12">
        <f t="shared" si="17"/>
        <v>0</v>
      </c>
      <c r="AR46" s="12">
        <f t="shared" si="17"/>
        <v>0</v>
      </c>
      <c r="AS46" s="12">
        <f t="shared" si="17"/>
        <v>0</v>
      </c>
      <c r="AT46" s="12">
        <f t="shared" si="17"/>
        <v>421.38978346251582</v>
      </c>
      <c r="AU46" s="12">
        <f t="shared" si="17"/>
        <v>394.20334581977289</v>
      </c>
      <c r="AV46" s="12">
        <f t="shared" si="17"/>
        <v>421.38978346251582</v>
      </c>
      <c r="AW46" s="12">
        <f t="shared" si="17"/>
        <v>407.7965646411443</v>
      </c>
      <c r="AX46" s="12">
        <f t="shared" si="17"/>
        <v>421.38978346251582</v>
      </c>
      <c r="AY46" s="12">
        <f t="shared" si="17"/>
        <v>407.7965646411443</v>
      </c>
      <c r="AZ46" s="12">
        <f t="shared" si="17"/>
        <v>0</v>
      </c>
      <c r="BA46" s="12">
        <f t="shared" si="17"/>
        <v>0</v>
      </c>
      <c r="BB46" s="12">
        <f t="shared" si="17"/>
        <v>0</v>
      </c>
      <c r="BC46" s="12">
        <f t="shared" si="17"/>
        <v>0</v>
      </c>
      <c r="BD46" s="12">
        <f t="shared" si="17"/>
        <v>0</v>
      </c>
      <c r="BE46" s="12">
        <f t="shared" si="17"/>
        <v>0</v>
      </c>
    </row>
    <row r="47" spans="1:306" s="193" customFormat="1" x14ac:dyDescent="0.25">
      <c r="A47" s="142"/>
      <c r="B47" s="142"/>
      <c r="C47" s="143"/>
      <c r="D47" s="144"/>
      <c r="E47" s="192" t="s">
        <v>602</v>
      </c>
      <c r="F47" s="192"/>
      <c r="G47" s="192" t="str">
        <f xml:space="preserve"> SMU</f>
        <v>$ 000s</v>
      </c>
      <c r="H47" s="192">
        <f xml:space="preserve"> SUM(J47:BE47)</f>
        <v>2473.965825489609</v>
      </c>
      <c r="I47" s="145"/>
      <c r="J47" s="192">
        <f t="shared" ref="J47:BE47" si="18" xml:space="preserve"> SUMIF($J45:$BE45, J44, $J46:$BE46)</f>
        <v>0</v>
      </c>
      <c r="K47" s="192">
        <f t="shared" si="18"/>
        <v>0</v>
      </c>
      <c r="L47" s="192">
        <f t="shared" si="18"/>
        <v>0</v>
      </c>
      <c r="M47" s="192">
        <f t="shared" si="18"/>
        <v>0</v>
      </c>
      <c r="N47" s="192">
        <f t="shared" si="18"/>
        <v>0</v>
      </c>
      <c r="O47" s="192">
        <f t="shared" si="18"/>
        <v>0</v>
      </c>
      <c r="P47" s="192">
        <f t="shared" si="18"/>
        <v>2473.965825489609</v>
      </c>
      <c r="Q47" s="192">
        <f t="shared" si="18"/>
        <v>0</v>
      </c>
      <c r="R47" s="192">
        <f t="shared" si="18"/>
        <v>0</v>
      </c>
      <c r="S47" s="145">
        <f t="shared" si="18"/>
        <v>0</v>
      </c>
      <c r="T47" s="192">
        <f t="shared" si="18"/>
        <v>0</v>
      </c>
      <c r="U47" s="192">
        <f t="shared" si="18"/>
        <v>0</v>
      </c>
      <c r="V47" s="192">
        <f t="shared" si="18"/>
        <v>0</v>
      </c>
      <c r="W47" s="192">
        <f t="shared" si="18"/>
        <v>0</v>
      </c>
      <c r="X47" s="192">
        <f t="shared" si="18"/>
        <v>0</v>
      </c>
      <c r="Y47" s="192">
        <f t="shared" si="18"/>
        <v>0</v>
      </c>
      <c r="Z47" s="192">
        <f t="shared" si="18"/>
        <v>0</v>
      </c>
      <c r="AA47" s="192">
        <f t="shared" si="18"/>
        <v>0</v>
      </c>
      <c r="AB47" s="192">
        <f t="shared" si="18"/>
        <v>0</v>
      </c>
      <c r="AC47" s="192">
        <f t="shared" si="18"/>
        <v>0</v>
      </c>
      <c r="AD47" s="192">
        <f t="shared" si="18"/>
        <v>0</v>
      </c>
      <c r="AE47" s="192">
        <f t="shared" si="18"/>
        <v>0</v>
      </c>
      <c r="AF47" s="192">
        <f t="shared" si="18"/>
        <v>0</v>
      </c>
      <c r="AG47" s="192">
        <f t="shared" si="18"/>
        <v>0</v>
      </c>
      <c r="AH47" s="192">
        <f t="shared" si="18"/>
        <v>0</v>
      </c>
      <c r="AI47" s="192">
        <f t="shared" si="18"/>
        <v>0</v>
      </c>
      <c r="AJ47" s="192">
        <f t="shared" si="18"/>
        <v>0</v>
      </c>
      <c r="AK47" s="192">
        <f t="shared" si="18"/>
        <v>0</v>
      </c>
      <c r="AL47" s="192">
        <f t="shared" si="18"/>
        <v>0</v>
      </c>
      <c r="AM47" s="192">
        <f t="shared" si="18"/>
        <v>0</v>
      </c>
      <c r="AN47" s="192">
        <f t="shared" si="18"/>
        <v>0</v>
      </c>
      <c r="AO47" s="192">
        <f t="shared" si="18"/>
        <v>0</v>
      </c>
      <c r="AP47" s="192">
        <f t="shared" si="18"/>
        <v>0</v>
      </c>
      <c r="AQ47" s="192">
        <f t="shared" si="18"/>
        <v>0</v>
      </c>
      <c r="AR47" s="192">
        <f t="shared" si="18"/>
        <v>0</v>
      </c>
      <c r="AS47" s="192">
        <f t="shared" si="18"/>
        <v>0</v>
      </c>
      <c r="AT47" s="192">
        <f t="shared" si="18"/>
        <v>0</v>
      </c>
      <c r="AU47" s="192">
        <f t="shared" si="18"/>
        <v>0</v>
      </c>
      <c r="AV47" s="192">
        <f t="shared" si="18"/>
        <v>0</v>
      </c>
      <c r="AW47" s="192">
        <f t="shared" si="18"/>
        <v>0</v>
      </c>
      <c r="AX47" s="192">
        <f t="shared" si="18"/>
        <v>0</v>
      </c>
      <c r="AY47" s="192">
        <f t="shared" si="18"/>
        <v>0</v>
      </c>
      <c r="AZ47" s="192">
        <f t="shared" si="18"/>
        <v>0</v>
      </c>
      <c r="BA47" s="192">
        <f t="shared" si="18"/>
        <v>0</v>
      </c>
      <c r="BB47" s="192">
        <f t="shared" si="18"/>
        <v>0</v>
      </c>
      <c r="BC47" s="192">
        <f t="shared" si="18"/>
        <v>0</v>
      </c>
      <c r="BD47" s="192">
        <f t="shared" si="18"/>
        <v>0</v>
      </c>
      <c r="BE47" s="192">
        <f t="shared" si="18"/>
        <v>0</v>
      </c>
    </row>
    <row r="48" spans="1:306" s="38" customFormat="1" x14ac:dyDescent="0.25">
      <c r="A48" s="15"/>
      <c r="B48" s="15"/>
      <c r="C48" s="21"/>
      <c r="D48" s="48"/>
      <c r="E48" s="12"/>
      <c r="F48" s="12"/>
      <c r="G48" s="12"/>
      <c r="H48" s="12"/>
      <c r="I48" s="9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</row>
    <row r="49" spans="1:258" s="38" customFormat="1" x14ac:dyDescent="0.25">
      <c r="A49" s="15"/>
      <c r="B49" s="15"/>
      <c r="C49" s="21"/>
      <c r="D49" s="48"/>
      <c r="E49" s="12"/>
      <c r="F49" s="12"/>
      <c r="G49" s="12"/>
      <c r="H49" s="12"/>
      <c r="I49" s="9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</row>
    <row r="50" spans="1:258" s="38" customFormat="1" x14ac:dyDescent="0.25">
      <c r="A50" s="15"/>
      <c r="B50" s="15"/>
      <c r="C50" s="21"/>
      <c r="D50" s="48"/>
      <c r="E50" s="12"/>
      <c r="F50" s="12"/>
      <c r="G50" s="12"/>
      <c r="H50" s="12"/>
      <c r="I50" s="9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</row>
    <row r="51" spans="1:258" x14ac:dyDescent="0.25">
      <c r="A51" s="15" t="s">
        <v>361</v>
      </c>
    </row>
    <row r="52" spans="1:258" outlineLevel="1" x14ac:dyDescent="0.25"/>
    <row r="53" spans="1:258" s="78" customFormat="1" outlineLevel="1" x14ac:dyDescent="0.25">
      <c r="A53" s="86"/>
      <c r="B53" s="86"/>
      <c r="C53" s="87"/>
      <c r="D53" s="88"/>
      <c r="E53" s="69" t="str">
        <f xml:space="preserve"> ConCost!E$11</f>
        <v>EPC base cost</v>
      </c>
      <c r="F53" s="69">
        <f xml:space="preserve"> ConCost!F$11</f>
        <v>0</v>
      </c>
      <c r="G53" s="69" t="str">
        <f xml:space="preserve"> ConCost!G$11</f>
        <v>$ 000s</v>
      </c>
      <c r="H53" s="69">
        <f xml:space="preserve"> ConCost!H$11</f>
        <v>300000</v>
      </c>
      <c r="I53" s="69">
        <f xml:space="preserve"> ConCost!I$11</f>
        <v>0</v>
      </c>
      <c r="J53" s="69">
        <f xml:space="preserve"> ConCost!J$11</f>
        <v>0</v>
      </c>
      <c r="K53" s="69">
        <f xml:space="preserve"> ConCost!K$11</f>
        <v>0</v>
      </c>
      <c r="L53" s="69">
        <f xml:space="preserve"> ConCost!L$11</f>
        <v>0</v>
      </c>
      <c r="M53" s="69">
        <f xml:space="preserve"> ConCost!M$11</f>
        <v>0</v>
      </c>
      <c r="N53" s="69">
        <f xml:space="preserve"> ConCost!N$11</f>
        <v>0</v>
      </c>
      <c r="O53" s="69">
        <f xml:space="preserve"> ConCost!O$11</f>
        <v>0</v>
      </c>
      <c r="P53" s="69">
        <f xml:space="preserve"> ConCost!P$11</f>
        <v>0</v>
      </c>
      <c r="Q53" s="69">
        <f xml:space="preserve"> ConCost!Q$11</f>
        <v>0</v>
      </c>
      <c r="R53" s="69">
        <f xml:space="preserve"> ConCost!R$11</f>
        <v>0</v>
      </c>
      <c r="S53" s="69">
        <f xml:space="preserve"> ConCost!S$11</f>
        <v>0</v>
      </c>
      <c r="T53" s="69">
        <f xml:space="preserve"> ConCost!T$11</f>
        <v>0</v>
      </c>
      <c r="U53" s="69">
        <f xml:space="preserve"> ConCost!U$11</f>
        <v>0</v>
      </c>
      <c r="V53" s="69">
        <f xml:space="preserve"> ConCost!V$11</f>
        <v>0</v>
      </c>
      <c r="W53" s="69">
        <f xml:space="preserve"> ConCost!W$11</f>
        <v>0</v>
      </c>
      <c r="X53" s="69">
        <f xml:space="preserve"> ConCost!X$11</f>
        <v>0</v>
      </c>
      <c r="Y53" s="69">
        <f xml:space="preserve"> ConCost!Y$11</f>
        <v>0</v>
      </c>
      <c r="Z53" s="69">
        <f xml:space="preserve"> ConCost!Z$11</f>
        <v>11538.461538461539</v>
      </c>
      <c r="AA53" s="69">
        <f xml:space="preserve"> ConCost!AA$11</f>
        <v>11538.461538461539</v>
      </c>
      <c r="AB53" s="69">
        <f xml:space="preserve"> ConCost!AB$11</f>
        <v>11538.461538461539</v>
      </c>
      <c r="AC53" s="69">
        <f xml:space="preserve"> ConCost!AC$11</f>
        <v>11538.461538461539</v>
      </c>
      <c r="AD53" s="69">
        <f xml:space="preserve"> ConCost!AD$11</f>
        <v>11538.461538461539</v>
      </c>
      <c r="AE53" s="69">
        <f xml:space="preserve"> ConCost!AE$11</f>
        <v>11538.461538461539</v>
      </c>
      <c r="AF53" s="69">
        <f xml:space="preserve"> ConCost!AF$11</f>
        <v>11538.461538461539</v>
      </c>
      <c r="AG53" s="69">
        <f xml:space="preserve"> ConCost!AG$11</f>
        <v>11538.461538461539</v>
      </c>
      <c r="AH53" s="69">
        <f xml:space="preserve"> ConCost!AH$11</f>
        <v>11538.461538461539</v>
      </c>
      <c r="AI53" s="69">
        <f xml:space="preserve"> ConCost!AI$11</f>
        <v>11538.461538461539</v>
      </c>
      <c r="AJ53" s="69">
        <f xml:space="preserve"> ConCost!AJ$11</f>
        <v>11538.461538461539</v>
      </c>
      <c r="AK53" s="69">
        <f xml:space="preserve"> ConCost!AK$11</f>
        <v>11538.461538461539</v>
      </c>
      <c r="AL53" s="69">
        <f xml:space="preserve"> ConCost!AL$11</f>
        <v>11538.461538461539</v>
      </c>
      <c r="AM53" s="69">
        <f xml:space="preserve"> ConCost!AM$11</f>
        <v>11538.461538461539</v>
      </c>
      <c r="AN53" s="69">
        <f xml:space="preserve"> ConCost!AN$11</f>
        <v>11538.461538461539</v>
      </c>
      <c r="AO53" s="69">
        <f xml:space="preserve"> ConCost!AO$11</f>
        <v>11538.461538461539</v>
      </c>
      <c r="AP53" s="69">
        <f xml:space="preserve"> ConCost!AP$11</f>
        <v>11538.461538461539</v>
      </c>
      <c r="AQ53" s="69">
        <f xml:space="preserve"> ConCost!AQ$11</f>
        <v>11538.461538461539</v>
      </c>
      <c r="AR53" s="69">
        <f xml:space="preserve"> ConCost!AR$11</f>
        <v>11538.461538461539</v>
      </c>
      <c r="AS53" s="69">
        <f xml:space="preserve"> ConCost!AS$11</f>
        <v>11538.461538461539</v>
      </c>
      <c r="AT53" s="69">
        <f xml:space="preserve"> ConCost!AT$11</f>
        <v>11538.461538461539</v>
      </c>
      <c r="AU53" s="69">
        <f xml:space="preserve"> ConCost!AU$11</f>
        <v>11538.461538461539</v>
      </c>
      <c r="AV53" s="69">
        <f xml:space="preserve"> ConCost!AV$11</f>
        <v>11538.461538461539</v>
      </c>
      <c r="AW53" s="69">
        <f xml:space="preserve"> ConCost!AW$11</f>
        <v>11538.461538461539</v>
      </c>
      <c r="AX53" s="69">
        <f xml:space="preserve"> ConCost!AX$11</f>
        <v>11538.461538461539</v>
      </c>
      <c r="AY53" s="69">
        <f xml:space="preserve"> ConCost!AY$11</f>
        <v>11538.461538461539</v>
      </c>
      <c r="AZ53" s="69">
        <f xml:space="preserve"> ConCost!AZ$11</f>
        <v>0</v>
      </c>
      <c r="BA53" s="69">
        <f xml:space="preserve"> ConCost!BA$11</f>
        <v>0</v>
      </c>
      <c r="BB53" s="69">
        <f xml:space="preserve"> ConCost!BB$11</f>
        <v>0</v>
      </c>
      <c r="BC53" s="69">
        <f xml:space="preserve"> ConCost!BC$11</f>
        <v>0</v>
      </c>
      <c r="BD53" s="69">
        <f xml:space="preserve"> ConCost!BD$11</f>
        <v>0</v>
      </c>
      <c r="BE53" s="69">
        <f xml:space="preserve"> ConCost!BE$11</f>
        <v>0</v>
      </c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</row>
    <row r="54" spans="1:258" s="78" customFormat="1" outlineLevel="1" x14ac:dyDescent="0.25">
      <c r="A54" s="86"/>
      <c r="B54" s="86"/>
      <c r="C54" s="87"/>
      <c r="D54" s="88"/>
      <c r="E54" s="69" t="str">
        <f xml:space="preserve"> ConCost!E$15</f>
        <v>EPC contingency</v>
      </c>
      <c r="F54" s="69">
        <f xml:space="preserve"> ConCost!F$15</f>
        <v>0</v>
      </c>
      <c r="G54" s="69" t="str">
        <f xml:space="preserve"> ConCost!G$15</f>
        <v>$ 000s</v>
      </c>
      <c r="H54" s="69">
        <f xml:space="preserve"> ConCost!H$15</f>
        <v>5999.9999999999991</v>
      </c>
      <c r="I54" s="69">
        <f xml:space="preserve"> ConCost!I$15</f>
        <v>0</v>
      </c>
      <c r="J54" s="69">
        <f xml:space="preserve"> ConCost!J$15</f>
        <v>0</v>
      </c>
      <c r="K54" s="69">
        <f xml:space="preserve"> ConCost!K$15</f>
        <v>0</v>
      </c>
      <c r="L54" s="69">
        <f xml:space="preserve"> ConCost!L$15</f>
        <v>0</v>
      </c>
      <c r="M54" s="69">
        <f xml:space="preserve"> ConCost!M$15</f>
        <v>0</v>
      </c>
      <c r="N54" s="69">
        <f xml:space="preserve"> ConCost!N$15</f>
        <v>0</v>
      </c>
      <c r="O54" s="69">
        <f xml:space="preserve"> ConCost!O$15</f>
        <v>0</v>
      </c>
      <c r="P54" s="69">
        <f xml:space="preserve"> ConCost!P$15</f>
        <v>0</v>
      </c>
      <c r="Q54" s="69">
        <f xml:space="preserve"> ConCost!Q$15</f>
        <v>0</v>
      </c>
      <c r="R54" s="69">
        <f xml:space="preserve"> ConCost!R$15</f>
        <v>0</v>
      </c>
      <c r="S54" s="69">
        <f xml:space="preserve"> ConCost!S$15</f>
        <v>0</v>
      </c>
      <c r="T54" s="69">
        <f xml:space="preserve"> ConCost!T$15</f>
        <v>0</v>
      </c>
      <c r="U54" s="69">
        <f xml:space="preserve"> ConCost!U$15</f>
        <v>0</v>
      </c>
      <c r="V54" s="69">
        <f xml:space="preserve"> ConCost!V$15</f>
        <v>0</v>
      </c>
      <c r="W54" s="69">
        <f xml:space="preserve"> ConCost!W$15</f>
        <v>0</v>
      </c>
      <c r="X54" s="69">
        <f xml:space="preserve"> ConCost!X$15</f>
        <v>0</v>
      </c>
      <c r="Y54" s="69">
        <f xml:space="preserve"> ConCost!Y$15</f>
        <v>0</v>
      </c>
      <c r="Z54" s="69">
        <f xml:space="preserve"> ConCost!Z$15</f>
        <v>230.76923076923077</v>
      </c>
      <c r="AA54" s="69">
        <f xml:space="preserve"> ConCost!AA$15</f>
        <v>230.76923076923077</v>
      </c>
      <c r="AB54" s="69">
        <f xml:space="preserve"> ConCost!AB$15</f>
        <v>230.76923076923077</v>
      </c>
      <c r="AC54" s="69">
        <f xml:space="preserve"> ConCost!AC$15</f>
        <v>230.76923076923077</v>
      </c>
      <c r="AD54" s="69">
        <f xml:space="preserve"> ConCost!AD$15</f>
        <v>230.76923076923077</v>
      </c>
      <c r="AE54" s="69">
        <f xml:space="preserve"> ConCost!AE$15</f>
        <v>230.76923076923077</v>
      </c>
      <c r="AF54" s="69">
        <f xml:space="preserve"> ConCost!AF$15</f>
        <v>230.76923076923077</v>
      </c>
      <c r="AG54" s="69">
        <f xml:space="preserve"> ConCost!AG$15</f>
        <v>230.76923076923077</v>
      </c>
      <c r="AH54" s="69">
        <f xml:space="preserve"> ConCost!AH$15</f>
        <v>230.76923076923077</v>
      </c>
      <c r="AI54" s="69">
        <f xml:space="preserve"> ConCost!AI$15</f>
        <v>230.76923076923077</v>
      </c>
      <c r="AJ54" s="69">
        <f xml:space="preserve"> ConCost!AJ$15</f>
        <v>230.76923076923077</v>
      </c>
      <c r="AK54" s="69">
        <f xml:space="preserve"> ConCost!AK$15</f>
        <v>230.76923076923077</v>
      </c>
      <c r="AL54" s="69">
        <f xml:space="preserve"> ConCost!AL$15</f>
        <v>230.76923076923077</v>
      </c>
      <c r="AM54" s="69">
        <f xml:space="preserve"> ConCost!AM$15</f>
        <v>230.76923076923077</v>
      </c>
      <c r="AN54" s="69">
        <f xml:space="preserve"> ConCost!AN$15</f>
        <v>230.76923076923077</v>
      </c>
      <c r="AO54" s="69">
        <f xml:space="preserve"> ConCost!AO$15</f>
        <v>230.76923076923077</v>
      </c>
      <c r="AP54" s="69">
        <f xml:space="preserve"> ConCost!AP$15</f>
        <v>230.76923076923077</v>
      </c>
      <c r="AQ54" s="69">
        <f xml:space="preserve"> ConCost!AQ$15</f>
        <v>230.76923076923077</v>
      </c>
      <c r="AR54" s="69">
        <f xml:space="preserve"> ConCost!AR$15</f>
        <v>230.76923076923077</v>
      </c>
      <c r="AS54" s="69">
        <f xml:space="preserve"> ConCost!AS$15</f>
        <v>230.76923076923077</v>
      </c>
      <c r="AT54" s="69">
        <f xml:space="preserve"> ConCost!AT$15</f>
        <v>230.76923076923077</v>
      </c>
      <c r="AU54" s="69">
        <f xml:space="preserve"> ConCost!AU$15</f>
        <v>230.76923076923077</v>
      </c>
      <c r="AV54" s="69">
        <f xml:space="preserve"> ConCost!AV$15</f>
        <v>230.76923076923077</v>
      </c>
      <c r="AW54" s="69">
        <f xml:space="preserve"> ConCost!AW$15</f>
        <v>230.76923076923077</v>
      </c>
      <c r="AX54" s="69">
        <f xml:space="preserve"> ConCost!AX$15</f>
        <v>230.76923076923077</v>
      </c>
      <c r="AY54" s="69">
        <f xml:space="preserve"> ConCost!AY$15</f>
        <v>230.76923076923077</v>
      </c>
      <c r="AZ54" s="69">
        <f xml:space="preserve"> ConCost!AZ$15</f>
        <v>0</v>
      </c>
      <c r="BA54" s="69">
        <f xml:space="preserve"> ConCost!BA$15</f>
        <v>0</v>
      </c>
      <c r="BB54" s="69">
        <f xml:space="preserve"> ConCost!BB$15</f>
        <v>0</v>
      </c>
      <c r="BC54" s="69">
        <f xml:space="preserve"> ConCost!BC$15</f>
        <v>0</v>
      </c>
      <c r="BD54" s="69">
        <f xml:space="preserve"> ConCost!BD$15</f>
        <v>0</v>
      </c>
      <c r="BE54" s="69">
        <f xml:space="preserve"> ConCost!BE$15</f>
        <v>0</v>
      </c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</row>
    <row r="55" spans="1:258" s="78" customFormat="1" outlineLevel="1" x14ac:dyDescent="0.25">
      <c r="A55" s="86"/>
      <c r="B55" s="86"/>
      <c r="C55" s="87"/>
      <c r="D55" s="88"/>
      <c r="E55" s="69" t="str">
        <f xml:space="preserve"> ConCost!E$24</f>
        <v>ProjectCo costs during construction</v>
      </c>
      <c r="F55" s="69">
        <f xml:space="preserve"> ConCost!F$24</f>
        <v>0</v>
      </c>
      <c r="G55" s="69" t="str">
        <f xml:space="preserve"> ConCost!G$24</f>
        <v>$ 000s</v>
      </c>
      <c r="H55" s="69">
        <f xml:space="preserve"> ConCost!H$24</f>
        <v>3250</v>
      </c>
      <c r="I55" s="69">
        <f xml:space="preserve"> ConCost!I$24</f>
        <v>0</v>
      </c>
      <c r="J55" s="69">
        <f xml:space="preserve"> ConCost!J$24</f>
        <v>0</v>
      </c>
      <c r="K55" s="69">
        <f xml:space="preserve"> ConCost!K$24</f>
        <v>0</v>
      </c>
      <c r="L55" s="69">
        <f xml:space="preserve"> ConCost!L$24</f>
        <v>0</v>
      </c>
      <c r="M55" s="69">
        <f xml:space="preserve"> ConCost!M$24</f>
        <v>0</v>
      </c>
      <c r="N55" s="69">
        <f xml:space="preserve"> ConCost!N$24</f>
        <v>0</v>
      </c>
      <c r="O55" s="69">
        <f xml:space="preserve"> ConCost!O$24</f>
        <v>0</v>
      </c>
      <c r="P55" s="69">
        <f xml:space="preserve"> ConCost!P$24</f>
        <v>0</v>
      </c>
      <c r="Q55" s="69">
        <f xml:space="preserve"> ConCost!Q$24</f>
        <v>0</v>
      </c>
      <c r="R55" s="69">
        <f xml:space="preserve"> ConCost!R$24</f>
        <v>0</v>
      </c>
      <c r="S55" s="69">
        <f xml:space="preserve"> ConCost!S$24</f>
        <v>0</v>
      </c>
      <c r="T55" s="69">
        <f xml:space="preserve"> ConCost!T$24</f>
        <v>0</v>
      </c>
      <c r="U55" s="69">
        <f xml:space="preserve"> ConCost!U$24</f>
        <v>0</v>
      </c>
      <c r="V55" s="69">
        <f xml:space="preserve"> ConCost!V$24</f>
        <v>0</v>
      </c>
      <c r="W55" s="69">
        <f xml:space="preserve"> ConCost!W$24</f>
        <v>0</v>
      </c>
      <c r="X55" s="69">
        <f xml:space="preserve"> ConCost!X$24</f>
        <v>0</v>
      </c>
      <c r="Y55" s="69">
        <f xml:space="preserve"> ConCost!Y$24</f>
        <v>0</v>
      </c>
      <c r="Z55" s="69">
        <f xml:space="preserve"> ConCost!Z$24</f>
        <v>125</v>
      </c>
      <c r="AA55" s="69">
        <f xml:space="preserve"> ConCost!AA$24</f>
        <v>125</v>
      </c>
      <c r="AB55" s="69">
        <f xml:space="preserve"> ConCost!AB$24</f>
        <v>125</v>
      </c>
      <c r="AC55" s="69">
        <f xml:space="preserve"> ConCost!AC$24</f>
        <v>125</v>
      </c>
      <c r="AD55" s="69">
        <f xml:space="preserve"> ConCost!AD$24</f>
        <v>125</v>
      </c>
      <c r="AE55" s="69">
        <f xml:space="preserve"> ConCost!AE$24</f>
        <v>125</v>
      </c>
      <c r="AF55" s="69">
        <f xml:space="preserve"> ConCost!AF$24</f>
        <v>125</v>
      </c>
      <c r="AG55" s="69">
        <f xml:space="preserve"> ConCost!AG$24</f>
        <v>125</v>
      </c>
      <c r="AH55" s="69">
        <f xml:space="preserve"> ConCost!AH$24</f>
        <v>125</v>
      </c>
      <c r="AI55" s="69">
        <f xml:space="preserve"> ConCost!AI$24</f>
        <v>125</v>
      </c>
      <c r="AJ55" s="69">
        <f xml:space="preserve"> ConCost!AJ$24</f>
        <v>125</v>
      </c>
      <c r="AK55" s="69">
        <f xml:space="preserve"> ConCost!AK$24</f>
        <v>125</v>
      </c>
      <c r="AL55" s="69">
        <f xml:space="preserve"> ConCost!AL$24</f>
        <v>125</v>
      </c>
      <c r="AM55" s="69">
        <f xml:space="preserve"> ConCost!AM$24</f>
        <v>125</v>
      </c>
      <c r="AN55" s="69">
        <f xml:space="preserve"> ConCost!AN$24</f>
        <v>125</v>
      </c>
      <c r="AO55" s="69">
        <f xml:space="preserve"> ConCost!AO$24</f>
        <v>125</v>
      </c>
      <c r="AP55" s="69">
        <f xml:space="preserve"> ConCost!AP$24</f>
        <v>125</v>
      </c>
      <c r="AQ55" s="69">
        <f xml:space="preserve"> ConCost!AQ$24</f>
        <v>125</v>
      </c>
      <c r="AR55" s="69">
        <f xml:space="preserve"> ConCost!AR$24</f>
        <v>125</v>
      </c>
      <c r="AS55" s="69">
        <f xml:space="preserve"> ConCost!AS$24</f>
        <v>125</v>
      </c>
      <c r="AT55" s="69">
        <f xml:space="preserve"> ConCost!AT$24</f>
        <v>125</v>
      </c>
      <c r="AU55" s="69">
        <f xml:space="preserve"> ConCost!AU$24</f>
        <v>125</v>
      </c>
      <c r="AV55" s="69">
        <f xml:space="preserve"> ConCost!AV$24</f>
        <v>125</v>
      </c>
      <c r="AW55" s="69">
        <f xml:space="preserve"> ConCost!AW$24</f>
        <v>125</v>
      </c>
      <c r="AX55" s="69">
        <f xml:space="preserve"> ConCost!AX$24</f>
        <v>125</v>
      </c>
      <c r="AY55" s="69">
        <f xml:space="preserve"> ConCost!AY$24</f>
        <v>125</v>
      </c>
      <c r="AZ55" s="69">
        <f xml:space="preserve"> ConCost!AZ$24</f>
        <v>0</v>
      </c>
      <c r="BA55" s="69">
        <f xml:space="preserve"> ConCost!BA$24</f>
        <v>0</v>
      </c>
      <c r="BB55" s="69">
        <f xml:space="preserve"> ConCost!BB$24</f>
        <v>0</v>
      </c>
      <c r="BC55" s="69">
        <f xml:space="preserve"> ConCost!BC$24</f>
        <v>0</v>
      </c>
      <c r="BD55" s="69">
        <f xml:space="preserve"> ConCost!BD$24</f>
        <v>0</v>
      </c>
      <c r="BE55" s="69">
        <f xml:space="preserve"> ConCost!BE$24</f>
        <v>0</v>
      </c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</row>
    <row r="56" spans="1:258" s="78" customFormat="1" outlineLevel="1" x14ac:dyDescent="0.25">
      <c r="A56" s="86"/>
      <c r="B56" s="86"/>
      <c r="C56" s="87"/>
      <c r="D56" s="88"/>
      <c r="E56" s="69" t="str">
        <f xml:space="preserve"> ConCost!E$29</f>
        <v>Construction insurance cost</v>
      </c>
      <c r="F56" s="69">
        <f xml:space="preserve"> ConCost!F$29</f>
        <v>0</v>
      </c>
      <c r="G56" s="69" t="str">
        <f xml:space="preserve"> ConCost!G$29</f>
        <v>$ 000s</v>
      </c>
      <c r="H56" s="69">
        <f xml:space="preserve"> ConCost!H$29</f>
        <v>1300</v>
      </c>
      <c r="I56" s="69">
        <f xml:space="preserve"> ConCost!I$29</f>
        <v>0</v>
      </c>
      <c r="J56" s="69">
        <f xml:space="preserve"> ConCost!J$29</f>
        <v>0</v>
      </c>
      <c r="K56" s="69">
        <f xml:space="preserve"> ConCost!K$29</f>
        <v>0</v>
      </c>
      <c r="L56" s="69">
        <f xml:space="preserve"> ConCost!L$29</f>
        <v>0</v>
      </c>
      <c r="M56" s="69">
        <f xml:space="preserve"> ConCost!M$29</f>
        <v>0</v>
      </c>
      <c r="N56" s="69">
        <f xml:space="preserve"> ConCost!N$29</f>
        <v>0</v>
      </c>
      <c r="O56" s="69">
        <f xml:space="preserve"> ConCost!O$29</f>
        <v>0</v>
      </c>
      <c r="P56" s="69">
        <f xml:space="preserve"> ConCost!P$29</f>
        <v>0</v>
      </c>
      <c r="Q56" s="69">
        <f xml:space="preserve"> ConCost!Q$29</f>
        <v>0</v>
      </c>
      <c r="R56" s="69">
        <f xml:space="preserve"> ConCost!R$29</f>
        <v>0</v>
      </c>
      <c r="S56" s="69">
        <f xml:space="preserve"> ConCost!S$29</f>
        <v>0</v>
      </c>
      <c r="T56" s="69">
        <f xml:space="preserve"> ConCost!T$29</f>
        <v>0</v>
      </c>
      <c r="U56" s="69">
        <f xml:space="preserve"> ConCost!U$29</f>
        <v>0</v>
      </c>
      <c r="V56" s="69">
        <f xml:space="preserve"> ConCost!V$29</f>
        <v>0</v>
      </c>
      <c r="W56" s="69">
        <f xml:space="preserve"> ConCost!W$29</f>
        <v>0</v>
      </c>
      <c r="X56" s="69">
        <f xml:space="preserve"> ConCost!X$29</f>
        <v>0</v>
      </c>
      <c r="Y56" s="69">
        <f xml:space="preserve"> ConCost!Y$29</f>
        <v>1300</v>
      </c>
      <c r="Z56" s="69">
        <f xml:space="preserve"> ConCost!Z$29</f>
        <v>0</v>
      </c>
      <c r="AA56" s="69">
        <f xml:space="preserve"> ConCost!AA$29</f>
        <v>0</v>
      </c>
      <c r="AB56" s="69">
        <f xml:space="preserve"> ConCost!AB$29</f>
        <v>0</v>
      </c>
      <c r="AC56" s="69">
        <f xml:space="preserve"> ConCost!AC$29</f>
        <v>0</v>
      </c>
      <c r="AD56" s="69">
        <f xml:space="preserve"> ConCost!AD$29</f>
        <v>0</v>
      </c>
      <c r="AE56" s="69">
        <f xml:space="preserve"> ConCost!AE$29</f>
        <v>0</v>
      </c>
      <c r="AF56" s="69">
        <f xml:space="preserve"> ConCost!AF$29</f>
        <v>0</v>
      </c>
      <c r="AG56" s="69">
        <f xml:space="preserve"> ConCost!AG$29</f>
        <v>0</v>
      </c>
      <c r="AH56" s="69">
        <f xml:space="preserve"> ConCost!AH$29</f>
        <v>0</v>
      </c>
      <c r="AI56" s="69">
        <f xml:space="preserve"> ConCost!AI$29</f>
        <v>0</v>
      </c>
      <c r="AJ56" s="69">
        <f xml:space="preserve"> ConCost!AJ$29</f>
        <v>0</v>
      </c>
      <c r="AK56" s="69">
        <f xml:space="preserve"> ConCost!AK$29</f>
        <v>0</v>
      </c>
      <c r="AL56" s="69">
        <f xml:space="preserve"> ConCost!AL$29</f>
        <v>0</v>
      </c>
      <c r="AM56" s="69">
        <f xml:space="preserve"> ConCost!AM$29</f>
        <v>0</v>
      </c>
      <c r="AN56" s="69">
        <f xml:space="preserve"> ConCost!AN$29</f>
        <v>0</v>
      </c>
      <c r="AO56" s="69">
        <f xml:space="preserve"> ConCost!AO$29</f>
        <v>0</v>
      </c>
      <c r="AP56" s="69">
        <f xml:space="preserve"> ConCost!AP$29</f>
        <v>0</v>
      </c>
      <c r="AQ56" s="69">
        <f xml:space="preserve"> ConCost!AQ$29</f>
        <v>0</v>
      </c>
      <c r="AR56" s="69">
        <f xml:space="preserve"> ConCost!AR$29</f>
        <v>0</v>
      </c>
      <c r="AS56" s="69">
        <f xml:space="preserve"> ConCost!AS$29</f>
        <v>0</v>
      </c>
      <c r="AT56" s="69">
        <f xml:space="preserve"> ConCost!AT$29</f>
        <v>0</v>
      </c>
      <c r="AU56" s="69">
        <f xml:space="preserve"> ConCost!AU$29</f>
        <v>0</v>
      </c>
      <c r="AV56" s="69">
        <f xml:space="preserve"> ConCost!AV$29</f>
        <v>0</v>
      </c>
      <c r="AW56" s="69">
        <f xml:space="preserve"> ConCost!AW$29</f>
        <v>0</v>
      </c>
      <c r="AX56" s="69">
        <f xml:space="preserve"> ConCost!AX$29</f>
        <v>0</v>
      </c>
      <c r="AY56" s="69">
        <f xml:space="preserve"> ConCost!AY$29</f>
        <v>0</v>
      </c>
      <c r="AZ56" s="69">
        <f xml:space="preserve"> ConCost!AZ$29</f>
        <v>0</v>
      </c>
      <c r="BA56" s="69">
        <f xml:space="preserve"> ConCost!BA$29</f>
        <v>0</v>
      </c>
      <c r="BB56" s="69">
        <f xml:space="preserve"> ConCost!BB$29</f>
        <v>0</v>
      </c>
      <c r="BC56" s="69">
        <f xml:space="preserve"> ConCost!BC$29</f>
        <v>0</v>
      </c>
      <c r="BD56" s="69">
        <f xml:space="preserve"> ConCost!BD$29</f>
        <v>0</v>
      </c>
      <c r="BE56" s="69">
        <f xml:space="preserve"> ConCost!BE$29</f>
        <v>0</v>
      </c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</row>
    <row r="57" spans="1:258" s="78" customFormat="1" outlineLevel="1" x14ac:dyDescent="0.25">
      <c r="A57" s="86"/>
      <c r="B57" s="86"/>
      <c r="C57" s="87"/>
      <c r="D57" s="88"/>
      <c r="E57" s="69" t="str">
        <f xml:space="preserve"> ConCost!E$34</f>
        <v>Development costs</v>
      </c>
      <c r="F57" s="69">
        <f xml:space="preserve"> ConCost!F$34</f>
        <v>0</v>
      </c>
      <c r="G57" s="69" t="str">
        <f xml:space="preserve"> ConCost!G$34</f>
        <v>$ 000s</v>
      </c>
      <c r="H57" s="69">
        <f xml:space="preserve"> ConCost!H$34</f>
        <v>5000</v>
      </c>
      <c r="I57" s="69">
        <f xml:space="preserve"> ConCost!I$34</f>
        <v>0</v>
      </c>
      <c r="J57" s="69">
        <f xml:space="preserve"> ConCost!J$34</f>
        <v>0</v>
      </c>
      <c r="K57" s="69">
        <f xml:space="preserve"> ConCost!K$34</f>
        <v>0</v>
      </c>
      <c r="L57" s="69">
        <f xml:space="preserve"> ConCost!L$34</f>
        <v>0</v>
      </c>
      <c r="M57" s="69">
        <f xml:space="preserve"> ConCost!M$34</f>
        <v>0</v>
      </c>
      <c r="N57" s="69">
        <f xml:space="preserve"> ConCost!N$34</f>
        <v>0</v>
      </c>
      <c r="O57" s="69">
        <f xml:space="preserve"> ConCost!O$34</f>
        <v>0</v>
      </c>
      <c r="P57" s="69">
        <f xml:space="preserve"> ConCost!P$34</f>
        <v>0</v>
      </c>
      <c r="Q57" s="69">
        <f xml:space="preserve"> ConCost!Q$34</f>
        <v>0</v>
      </c>
      <c r="R57" s="69">
        <f xml:space="preserve"> ConCost!R$34</f>
        <v>0</v>
      </c>
      <c r="S57" s="69">
        <f xml:space="preserve"> ConCost!S$34</f>
        <v>0</v>
      </c>
      <c r="T57" s="69">
        <f xml:space="preserve"> ConCost!T$34</f>
        <v>0</v>
      </c>
      <c r="U57" s="69">
        <f xml:space="preserve"> ConCost!U$34</f>
        <v>0</v>
      </c>
      <c r="V57" s="69">
        <f xml:space="preserve"> ConCost!V$34</f>
        <v>0</v>
      </c>
      <c r="W57" s="69">
        <f xml:space="preserve"> ConCost!W$34</f>
        <v>0</v>
      </c>
      <c r="X57" s="69">
        <f xml:space="preserve"> ConCost!X$34</f>
        <v>0</v>
      </c>
      <c r="Y57" s="69">
        <f xml:space="preserve"> ConCost!Y$34</f>
        <v>5000</v>
      </c>
      <c r="Z57" s="69">
        <f xml:space="preserve"> ConCost!Z$34</f>
        <v>0</v>
      </c>
      <c r="AA57" s="69">
        <f xml:space="preserve"> ConCost!AA$34</f>
        <v>0</v>
      </c>
      <c r="AB57" s="69">
        <f xml:space="preserve"> ConCost!AB$34</f>
        <v>0</v>
      </c>
      <c r="AC57" s="69">
        <f xml:space="preserve"> ConCost!AC$34</f>
        <v>0</v>
      </c>
      <c r="AD57" s="69">
        <f xml:space="preserve"> ConCost!AD$34</f>
        <v>0</v>
      </c>
      <c r="AE57" s="69">
        <f xml:space="preserve"> ConCost!AE$34</f>
        <v>0</v>
      </c>
      <c r="AF57" s="69">
        <f xml:space="preserve"> ConCost!AF$34</f>
        <v>0</v>
      </c>
      <c r="AG57" s="69">
        <f xml:space="preserve"> ConCost!AG$34</f>
        <v>0</v>
      </c>
      <c r="AH57" s="69">
        <f xml:space="preserve"> ConCost!AH$34</f>
        <v>0</v>
      </c>
      <c r="AI57" s="69">
        <f xml:space="preserve"> ConCost!AI$34</f>
        <v>0</v>
      </c>
      <c r="AJ57" s="69">
        <f xml:space="preserve"> ConCost!AJ$34</f>
        <v>0</v>
      </c>
      <c r="AK57" s="69">
        <f xml:space="preserve"> ConCost!AK$34</f>
        <v>0</v>
      </c>
      <c r="AL57" s="69">
        <f xml:space="preserve"> ConCost!AL$34</f>
        <v>0</v>
      </c>
      <c r="AM57" s="69">
        <f xml:space="preserve"> ConCost!AM$34</f>
        <v>0</v>
      </c>
      <c r="AN57" s="69">
        <f xml:space="preserve"> ConCost!AN$34</f>
        <v>0</v>
      </c>
      <c r="AO57" s="69">
        <f xml:space="preserve"> ConCost!AO$34</f>
        <v>0</v>
      </c>
      <c r="AP57" s="69">
        <f xml:space="preserve"> ConCost!AP$34</f>
        <v>0</v>
      </c>
      <c r="AQ57" s="69">
        <f xml:space="preserve"> ConCost!AQ$34</f>
        <v>0</v>
      </c>
      <c r="AR57" s="69">
        <f xml:space="preserve"> ConCost!AR$34</f>
        <v>0</v>
      </c>
      <c r="AS57" s="69">
        <f xml:space="preserve"> ConCost!AS$34</f>
        <v>0</v>
      </c>
      <c r="AT57" s="69">
        <f xml:space="preserve"> ConCost!AT$34</f>
        <v>0</v>
      </c>
      <c r="AU57" s="69">
        <f xml:space="preserve"> ConCost!AU$34</f>
        <v>0</v>
      </c>
      <c r="AV57" s="69">
        <f xml:space="preserve"> ConCost!AV$34</f>
        <v>0</v>
      </c>
      <c r="AW57" s="69">
        <f xml:space="preserve"> ConCost!AW$34</f>
        <v>0</v>
      </c>
      <c r="AX57" s="69">
        <f xml:space="preserve"> ConCost!AX$34</f>
        <v>0</v>
      </c>
      <c r="AY57" s="69">
        <f xml:space="preserve"> ConCost!AY$34</f>
        <v>0</v>
      </c>
      <c r="AZ57" s="69">
        <f xml:space="preserve"> ConCost!AZ$34</f>
        <v>0</v>
      </c>
      <c r="BA57" s="69">
        <f xml:space="preserve"> ConCost!BA$34</f>
        <v>0</v>
      </c>
      <c r="BB57" s="69">
        <f xml:space="preserve"> ConCost!BB$34</f>
        <v>0</v>
      </c>
      <c r="BC57" s="69">
        <f xml:space="preserve"> ConCost!BC$34</f>
        <v>0</v>
      </c>
      <c r="BD57" s="69">
        <f xml:space="preserve"> ConCost!BD$34</f>
        <v>0</v>
      </c>
      <c r="BE57" s="69">
        <f xml:space="preserve"> ConCost!BE$34</f>
        <v>0</v>
      </c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</row>
    <row r="58" spans="1:258" s="78" customFormat="1" outlineLevel="1" x14ac:dyDescent="0.25">
      <c r="A58" s="86"/>
      <c r="B58" s="86"/>
      <c r="C58" s="87"/>
      <c r="D58" s="88"/>
      <c r="E58" s="69" t="str">
        <f xml:space="preserve"> ConCost!E$39</f>
        <v>Success fee</v>
      </c>
      <c r="F58" s="69">
        <f xml:space="preserve"> ConCost!F$39</f>
        <v>0</v>
      </c>
      <c r="G58" s="69" t="str">
        <f xml:space="preserve"> ConCost!G$39</f>
        <v>$ 000s</v>
      </c>
      <c r="H58" s="69">
        <f xml:space="preserve"> ConCost!H$39</f>
        <v>2000</v>
      </c>
      <c r="I58" s="69">
        <f xml:space="preserve"> ConCost!I$39</f>
        <v>0</v>
      </c>
      <c r="J58" s="69">
        <f xml:space="preserve"> ConCost!J$39</f>
        <v>0</v>
      </c>
      <c r="K58" s="69">
        <f xml:space="preserve"> ConCost!K$39</f>
        <v>0</v>
      </c>
      <c r="L58" s="69">
        <f xml:space="preserve"> ConCost!L$39</f>
        <v>0</v>
      </c>
      <c r="M58" s="69">
        <f xml:space="preserve"> ConCost!M$39</f>
        <v>0</v>
      </c>
      <c r="N58" s="69">
        <f xml:space="preserve"> ConCost!N$39</f>
        <v>0</v>
      </c>
      <c r="O58" s="69">
        <f xml:space="preserve"> ConCost!O$39</f>
        <v>0</v>
      </c>
      <c r="P58" s="69">
        <f xml:space="preserve"> ConCost!P$39</f>
        <v>0</v>
      </c>
      <c r="Q58" s="69">
        <f xml:space="preserve"> ConCost!Q$39</f>
        <v>0</v>
      </c>
      <c r="R58" s="69">
        <f xml:space="preserve"> ConCost!R$39</f>
        <v>0</v>
      </c>
      <c r="S58" s="69">
        <f xml:space="preserve"> ConCost!S$39</f>
        <v>0</v>
      </c>
      <c r="T58" s="69">
        <f xml:space="preserve"> ConCost!T$39</f>
        <v>0</v>
      </c>
      <c r="U58" s="69">
        <f xml:space="preserve"> ConCost!U$39</f>
        <v>0</v>
      </c>
      <c r="V58" s="69">
        <f xml:space="preserve"> ConCost!V$39</f>
        <v>0</v>
      </c>
      <c r="W58" s="69">
        <f xml:space="preserve"> ConCost!W$39</f>
        <v>0</v>
      </c>
      <c r="X58" s="69">
        <f xml:space="preserve"> ConCost!X$39</f>
        <v>0</v>
      </c>
      <c r="Y58" s="69">
        <f xml:space="preserve"> ConCost!Y$39</f>
        <v>2000</v>
      </c>
      <c r="Z58" s="69">
        <f xml:space="preserve"> ConCost!Z$39</f>
        <v>0</v>
      </c>
      <c r="AA58" s="69">
        <f xml:space="preserve"> ConCost!AA$39</f>
        <v>0</v>
      </c>
      <c r="AB58" s="69">
        <f xml:space="preserve"> ConCost!AB$39</f>
        <v>0</v>
      </c>
      <c r="AC58" s="69">
        <f xml:space="preserve"> ConCost!AC$39</f>
        <v>0</v>
      </c>
      <c r="AD58" s="69">
        <f xml:space="preserve"> ConCost!AD$39</f>
        <v>0</v>
      </c>
      <c r="AE58" s="69">
        <f xml:space="preserve"> ConCost!AE$39</f>
        <v>0</v>
      </c>
      <c r="AF58" s="69">
        <f xml:space="preserve"> ConCost!AF$39</f>
        <v>0</v>
      </c>
      <c r="AG58" s="69">
        <f xml:space="preserve"> ConCost!AG$39</f>
        <v>0</v>
      </c>
      <c r="AH58" s="69">
        <f xml:space="preserve"> ConCost!AH$39</f>
        <v>0</v>
      </c>
      <c r="AI58" s="69">
        <f xml:space="preserve"> ConCost!AI$39</f>
        <v>0</v>
      </c>
      <c r="AJ58" s="69">
        <f xml:space="preserve"> ConCost!AJ$39</f>
        <v>0</v>
      </c>
      <c r="AK58" s="69">
        <f xml:space="preserve"> ConCost!AK$39</f>
        <v>0</v>
      </c>
      <c r="AL58" s="69">
        <f xml:space="preserve"> ConCost!AL$39</f>
        <v>0</v>
      </c>
      <c r="AM58" s="69">
        <f xml:space="preserve"> ConCost!AM$39</f>
        <v>0</v>
      </c>
      <c r="AN58" s="69">
        <f xml:space="preserve"> ConCost!AN$39</f>
        <v>0</v>
      </c>
      <c r="AO58" s="69">
        <f xml:space="preserve"> ConCost!AO$39</f>
        <v>0</v>
      </c>
      <c r="AP58" s="69">
        <f xml:space="preserve"> ConCost!AP$39</f>
        <v>0</v>
      </c>
      <c r="AQ58" s="69">
        <f xml:space="preserve"> ConCost!AQ$39</f>
        <v>0</v>
      </c>
      <c r="AR58" s="69">
        <f xml:space="preserve"> ConCost!AR$39</f>
        <v>0</v>
      </c>
      <c r="AS58" s="69">
        <f xml:space="preserve"> ConCost!AS$39</f>
        <v>0</v>
      </c>
      <c r="AT58" s="69">
        <f xml:space="preserve"> ConCost!AT$39</f>
        <v>0</v>
      </c>
      <c r="AU58" s="69">
        <f xml:space="preserve"> ConCost!AU$39</f>
        <v>0</v>
      </c>
      <c r="AV58" s="69">
        <f xml:space="preserve"> ConCost!AV$39</f>
        <v>0</v>
      </c>
      <c r="AW58" s="69">
        <f xml:space="preserve"> ConCost!AW$39</f>
        <v>0</v>
      </c>
      <c r="AX58" s="69">
        <f xml:space="preserve"> ConCost!AX$39</f>
        <v>0</v>
      </c>
      <c r="AY58" s="69">
        <f xml:space="preserve"> ConCost!AY$39</f>
        <v>0</v>
      </c>
      <c r="AZ58" s="69">
        <f xml:space="preserve"> ConCost!AZ$39</f>
        <v>0</v>
      </c>
      <c r="BA58" s="69">
        <f xml:space="preserve"> ConCost!BA$39</f>
        <v>0</v>
      </c>
      <c r="BB58" s="69">
        <f xml:space="preserve"> ConCost!BB$39</f>
        <v>0</v>
      </c>
      <c r="BC58" s="69">
        <f xml:space="preserve"> ConCost!BC$39</f>
        <v>0</v>
      </c>
      <c r="BD58" s="69">
        <f xml:space="preserve"> ConCost!BD$39</f>
        <v>0</v>
      </c>
      <c r="BE58" s="69">
        <f xml:space="preserve"> ConCost!BE$39</f>
        <v>0</v>
      </c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</row>
    <row r="59" spans="1:258" s="126" customFormat="1" outlineLevel="1" x14ac:dyDescent="0.25">
      <c r="A59" s="86"/>
      <c r="B59" s="86"/>
      <c r="C59" s="87"/>
      <c r="D59" s="88"/>
      <c r="E59" s="69" t="str">
        <f xml:space="preserve"> ConCost!E$44</f>
        <v>O&amp;M mobilisation</v>
      </c>
      <c r="F59" s="69">
        <f xml:space="preserve"> ConCost!F$44</f>
        <v>0</v>
      </c>
      <c r="G59" s="69" t="str">
        <f xml:space="preserve"> ConCost!G$44</f>
        <v>$ 000s</v>
      </c>
      <c r="H59" s="69">
        <f xml:space="preserve"> ConCost!H$44</f>
        <v>0</v>
      </c>
      <c r="I59" s="69">
        <f xml:space="preserve"> ConCost!I$44</f>
        <v>0</v>
      </c>
      <c r="J59" s="69">
        <f xml:space="preserve"> ConCost!J$44</f>
        <v>0</v>
      </c>
      <c r="K59" s="69">
        <f xml:space="preserve"> ConCost!K$44</f>
        <v>0</v>
      </c>
      <c r="L59" s="69">
        <f xml:space="preserve"> ConCost!L$44</f>
        <v>0</v>
      </c>
      <c r="M59" s="69">
        <f xml:space="preserve"> ConCost!M$44</f>
        <v>0</v>
      </c>
      <c r="N59" s="69">
        <f xml:space="preserve"> ConCost!N$44</f>
        <v>0</v>
      </c>
      <c r="O59" s="69">
        <f xml:space="preserve"> ConCost!O$44</f>
        <v>0</v>
      </c>
      <c r="P59" s="69">
        <f xml:space="preserve"> ConCost!P$44</f>
        <v>0</v>
      </c>
      <c r="Q59" s="69">
        <f xml:space="preserve"> ConCost!Q$44</f>
        <v>0</v>
      </c>
      <c r="R59" s="69">
        <f xml:space="preserve"> ConCost!R$44</f>
        <v>0</v>
      </c>
      <c r="S59" s="69">
        <f xml:space="preserve"> ConCost!S$44</f>
        <v>0</v>
      </c>
      <c r="T59" s="69">
        <f xml:space="preserve"> ConCost!T$44</f>
        <v>0</v>
      </c>
      <c r="U59" s="69">
        <f xml:space="preserve"> ConCost!U$44</f>
        <v>0</v>
      </c>
      <c r="V59" s="69">
        <f xml:space="preserve"> ConCost!V$44</f>
        <v>0</v>
      </c>
      <c r="W59" s="69">
        <f xml:space="preserve"> ConCost!W$44</f>
        <v>0</v>
      </c>
      <c r="X59" s="69">
        <f xml:space="preserve"> ConCost!X$44</f>
        <v>0</v>
      </c>
      <c r="Y59" s="69">
        <f xml:space="preserve"> ConCost!Y$44</f>
        <v>0</v>
      </c>
      <c r="Z59" s="69">
        <f xml:space="preserve"> ConCost!Z$44</f>
        <v>0</v>
      </c>
      <c r="AA59" s="69">
        <f xml:space="preserve"> ConCost!AA$44</f>
        <v>0</v>
      </c>
      <c r="AB59" s="69">
        <f xml:space="preserve"> ConCost!AB$44</f>
        <v>0</v>
      </c>
      <c r="AC59" s="69">
        <f xml:space="preserve"> ConCost!AC$44</f>
        <v>0</v>
      </c>
      <c r="AD59" s="69">
        <f xml:space="preserve"> ConCost!AD$44</f>
        <v>0</v>
      </c>
      <c r="AE59" s="69">
        <f xml:space="preserve"> ConCost!AE$44</f>
        <v>0</v>
      </c>
      <c r="AF59" s="69">
        <f xml:space="preserve"> ConCost!AF$44</f>
        <v>0</v>
      </c>
      <c r="AG59" s="69">
        <f xml:space="preserve"> ConCost!AG$44</f>
        <v>0</v>
      </c>
      <c r="AH59" s="69">
        <f xml:space="preserve"> ConCost!AH$44</f>
        <v>0</v>
      </c>
      <c r="AI59" s="69">
        <f xml:space="preserve"> ConCost!AI$44</f>
        <v>0</v>
      </c>
      <c r="AJ59" s="69">
        <f xml:space="preserve"> ConCost!AJ$44</f>
        <v>0</v>
      </c>
      <c r="AK59" s="69">
        <f xml:space="preserve"> ConCost!AK$44</f>
        <v>0</v>
      </c>
      <c r="AL59" s="69">
        <f xml:space="preserve"> ConCost!AL$44</f>
        <v>0</v>
      </c>
      <c r="AM59" s="69">
        <f xml:space="preserve"> ConCost!AM$44</f>
        <v>0</v>
      </c>
      <c r="AN59" s="69">
        <f xml:space="preserve"> ConCost!AN$44</f>
        <v>0</v>
      </c>
      <c r="AO59" s="69">
        <f xml:space="preserve"> ConCost!AO$44</f>
        <v>0</v>
      </c>
      <c r="AP59" s="69">
        <f xml:space="preserve"> ConCost!AP$44</f>
        <v>0</v>
      </c>
      <c r="AQ59" s="69">
        <f xml:space="preserve"> ConCost!AQ$44</f>
        <v>0</v>
      </c>
      <c r="AR59" s="69">
        <f xml:space="preserve"> ConCost!AR$44</f>
        <v>0</v>
      </c>
      <c r="AS59" s="69">
        <f xml:space="preserve"> ConCost!AS$44</f>
        <v>0</v>
      </c>
      <c r="AT59" s="69">
        <f xml:space="preserve"> ConCost!AT$44</f>
        <v>0</v>
      </c>
      <c r="AU59" s="69">
        <f xml:space="preserve"> ConCost!AU$44</f>
        <v>0</v>
      </c>
      <c r="AV59" s="69">
        <f xml:space="preserve"> ConCost!AV$44</f>
        <v>0</v>
      </c>
      <c r="AW59" s="69">
        <f xml:space="preserve"> ConCost!AW$44</f>
        <v>0</v>
      </c>
      <c r="AX59" s="69">
        <f xml:space="preserve"> ConCost!AX$44</f>
        <v>0</v>
      </c>
      <c r="AY59" s="69">
        <f xml:space="preserve"> ConCost!AY$44</f>
        <v>0</v>
      </c>
      <c r="AZ59" s="69">
        <f xml:space="preserve"> ConCost!AZ$44</f>
        <v>0</v>
      </c>
      <c r="BA59" s="69">
        <f xml:space="preserve"> ConCost!BA$44</f>
        <v>0</v>
      </c>
      <c r="BB59" s="69">
        <f xml:space="preserve"> ConCost!BB$44</f>
        <v>0</v>
      </c>
      <c r="BC59" s="69">
        <f xml:space="preserve"> ConCost!BC$44</f>
        <v>0</v>
      </c>
      <c r="BD59" s="69">
        <f xml:space="preserve"> ConCost!BD$44</f>
        <v>0</v>
      </c>
      <c r="BE59" s="69">
        <f xml:space="preserve"> ConCost!BE$44</f>
        <v>0</v>
      </c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</row>
    <row r="60" spans="1:258" outlineLevel="1" x14ac:dyDescent="0.25">
      <c r="E60" s="405" t="str">
        <f t="shared" ref="E60:AJ60" si="19" xml:space="preserve"> E$209</f>
        <v>Equity bridge upfront fee - paid</v>
      </c>
      <c r="F60" s="405">
        <f t="shared" si="19"/>
        <v>0</v>
      </c>
      <c r="G60" s="405" t="str">
        <f t="shared" si="19"/>
        <v>$ 000s</v>
      </c>
      <c r="H60" s="405">
        <f t="shared" si="19"/>
        <v>1397.7737669339269</v>
      </c>
      <c r="I60" s="405">
        <f t="shared" si="19"/>
        <v>0</v>
      </c>
      <c r="J60" s="405">
        <f t="shared" si="19"/>
        <v>0</v>
      </c>
      <c r="K60" s="405">
        <f t="shared" si="19"/>
        <v>0</v>
      </c>
      <c r="L60" s="405">
        <f t="shared" si="19"/>
        <v>0</v>
      </c>
      <c r="M60" s="405">
        <f t="shared" si="19"/>
        <v>0</v>
      </c>
      <c r="N60" s="405">
        <f t="shared" si="19"/>
        <v>0</v>
      </c>
      <c r="O60" s="405">
        <f t="shared" si="19"/>
        <v>0</v>
      </c>
      <c r="P60" s="405">
        <f t="shared" si="19"/>
        <v>0</v>
      </c>
      <c r="Q60" s="405">
        <f t="shared" si="19"/>
        <v>0</v>
      </c>
      <c r="R60" s="405">
        <f t="shared" si="19"/>
        <v>0</v>
      </c>
      <c r="S60" s="405">
        <f t="shared" si="19"/>
        <v>0</v>
      </c>
      <c r="T60" s="405">
        <f t="shared" si="19"/>
        <v>0</v>
      </c>
      <c r="U60" s="405">
        <f t="shared" si="19"/>
        <v>0</v>
      </c>
      <c r="V60" s="405">
        <f t="shared" si="19"/>
        <v>0</v>
      </c>
      <c r="W60" s="405">
        <f t="shared" si="19"/>
        <v>0</v>
      </c>
      <c r="X60" s="405">
        <f t="shared" si="19"/>
        <v>0</v>
      </c>
      <c r="Y60" s="405">
        <f t="shared" si="19"/>
        <v>1397.7737669339269</v>
      </c>
      <c r="Z60" s="405">
        <f t="shared" si="19"/>
        <v>0</v>
      </c>
      <c r="AA60" s="405">
        <f t="shared" si="19"/>
        <v>0</v>
      </c>
      <c r="AB60" s="405">
        <f t="shared" si="19"/>
        <v>0</v>
      </c>
      <c r="AC60" s="405">
        <f t="shared" si="19"/>
        <v>0</v>
      </c>
      <c r="AD60" s="405">
        <f t="shared" si="19"/>
        <v>0</v>
      </c>
      <c r="AE60" s="405">
        <f t="shared" si="19"/>
        <v>0</v>
      </c>
      <c r="AF60" s="405">
        <f t="shared" si="19"/>
        <v>0</v>
      </c>
      <c r="AG60" s="405">
        <f t="shared" si="19"/>
        <v>0</v>
      </c>
      <c r="AH60" s="405">
        <f t="shared" si="19"/>
        <v>0</v>
      </c>
      <c r="AI60" s="405">
        <f t="shared" si="19"/>
        <v>0</v>
      </c>
      <c r="AJ60" s="405">
        <f t="shared" si="19"/>
        <v>0</v>
      </c>
      <c r="AK60" s="405">
        <f t="shared" ref="AK60:BE60" si="20" xml:space="preserve"> AK$209</f>
        <v>0</v>
      </c>
      <c r="AL60" s="405">
        <f t="shared" si="20"/>
        <v>0</v>
      </c>
      <c r="AM60" s="405">
        <f t="shared" si="20"/>
        <v>0</v>
      </c>
      <c r="AN60" s="405">
        <f t="shared" si="20"/>
        <v>0</v>
      </c>
      <c r="AO60" s="405">
        <f t="shared" si="20"/>
        <v>0</v>
      </c>
      <c r="AP60" s="405">
        <f t="shared" si="20"/>
        <v>0</v>
      </c>
      <c r="AQ60" s="405">
        <f t="shared" si="20"/>
        <v>0</v>
      </c>
      <c r="AR60" s="405">
        <f t="shared" si="20"/>
        <v>0</v>
      </c>
      <c r="AS60" s="405">
        <f t="shared" si="20"/>
        <v>0</v>
      </c>
      <c r="AT60" s="405">
        <f t="shared" si="20"/>
        <v>0</v>
      </c>
      <c r="AU60" s="405">
        <f t="shared" si="20"/>
        <v>0</v>
      </c>
      <c r="AV60" s="405">
        <f t="shared" si="20"/>
        <v>0</v>
      </c>
      <c r="AW60" s="405">
        <f t="shared" si="20"/>
        <v>0</v>
      </c>
      <c r="AX60" s="405">
        <f t="shared" si="20"/>
        <v>0</v>
      </c>
      <c r="AY60" s="405">
        <f t="shared" si="20"/>
        <v>0</v>
      </c>
      <c r="AZ60" s="405">
        <f t="shared" si="20"/>
        <v>0</v>
      </c>
      <c r="BA60" s="405">
        <f t="shared" si="20"/>
        <v>0</v>
      </c>
      <c r="BB60" s="405">
        <f t="shared" si="20"/>
        <v>0</v>
      </c>
      <c r="BC60" s="405">
        <f t="shared" si="20"/>
        <v>0</v>
      </c>
      <c r="BD60" s="405">
        <f t="shared" si="20"/>
        <v>0</v>
      </c>
      <c r="BE60" s="405">
        <f t="shared" si="20"/>
        <v>0</v>
      </c>
    </row>
    <row r="61" spans="1:258" outlineLevel="1" x14ac:dyDescent="0.25">
      <c r="E61" s="405" t="str">
        <f t="shared" ref="E61:AJ61" si="21" xml:space="preserve"> E$232</f>
        <v>Equity bridge commitment fee - paid</v>
      </c>
      <c r="F61" s="405">
        <f t="shared" si="21"/>
        <v>0</v>
      </c>
      <c r="G61" s="405" t="str">
        <f t="shared" si="21"/>
        <v>$ 000s</v>
      </c>
      <c r="H61" s="405">
        <f t="shared" si="21"/>
        <v>117.04830594146127</v>
      </c>
      <c r="I61" s="405">
        <f t="shared" si="21"/>
        <v>0</v>
      </c>
      <c r="J61" s="405">
        <f t="shared" si="21"/>
        <v>0</v>
      </c>
      <c r="K61" s="405">
        <f xml:space="preserve"> K$232</f>
        <v>0</v>
      </c>
      <c r="L61" s="405">
        <f t="shared" si="21"/>
        <v>0</v>
      </c>
      <c r="M61" s="405">
        <f t="shared" si="21"/>
        <v>0</v>
      </c>
      <c r="N61" s="405">
        <f t="shared" si="21"/>
        <v>0</v>
      </c>
      <c r="O61" s="405">
        <f t="shared" si="21"/>
        <v>0</v>
      </c>
      <c r="P61" s="405">
        <f t="shared" si="21"/>
        <v>0</v>
      </c>
      <c r="Q61" s="405">
        <f t="shared" si="21"/>
        <v>0</v>
      </c>
      <c r="R61" s="405">
        <f t="shared" si="21"/>
        <v>0</v>
      </c>
      <c r="S61" s="405">
        <f t="shared" si="21"/>
        <v>0</v>
      </c>
      <c r="T61" s="405">
        <f t="shared" si="21"/>
        <v>0</v>
      </c>
      <c r="U61" s="405">
        <f t="shared" si="21"/>
        <v>0</v>
      </c>
      <c r="V61" s="405">
        <f t="shared" si="21"/>
        <v>0</v>
      </c>
      <c r="W61" s="405">
        <f t="shared" si="21"/>
        <v>0</v>
      </c>
      <c r="X61" s="405">
        <f t="shared" si="21"/>
        <v>0</v>
      </c>
      <c r="Y61" s="405">
        <f t="shared" si="21"/>
        <v>0</v>
      </c>
      <c r="Z61" s="405">
        <f t="shared" si="21"/>
        <v>30.995016136635229</v>
      </c>
      <c r="AA61" s="405">
        <f t="shared" si="21"/>
        <v>25.468244326558761</v>
      </c>
      <c r="AB61" s="405">
        <f t="shared" si="21"/>
        <v>21.630228699991182</v>
      </c>
      <c r="AC61" s="405">
        <f t="shared" si="21"/>
        <v>16.931834854677522</v>
      </c>
      <c r="AD61" s="405">
        <f t="shared" si="21"/>
        <v>11.82882979292355</v>
      </c>
      <c r="AE61" s="405">
        <f t="shared" si="21"/>
        <v>7.5062171336065626</v>
      </c>
      <c r="AF61" s="405">
        <f t="shared" si="21"/>
        <v>2.6872348183831996</v>
      </c>
      <c r="AG61" s="405">
        <f t="shared" si="21"/>
        <v>3.7552836060058318E-5</v>
      </c>
      <c r="AH61" s="405">
        <f t="shared" si="21"/>
        <v>3.7552836060058318E-5</v>
      </c>
      <c r="AI61" s="405">
        <f t="shared" si="21"/>
        <v>3.3918690634891388E-5</v>
      </c>
      <c r="AJ61" s="405">
        <f t="shared" si="21"/>
        <v>3.7552836060058318E-5</v>
      </c>
      <c r="AK61" s="405">
        <f t="shared" ref="AK61:BE61" si="22" xml:space="preserve"> AK$232</f>
        <v>3.6341454251669343E-5</v>
      </c>
      <c r="AL61" s="405">
        <f t="shared" si="22"/>
        <v>3.7552836060058318E-5</v>
      </c>
      <c r="AM61" s="405">
        <f t="shared" si="22"/>
        <v>3.6341454251669343E-5</v>
      </c>
      <c r="AN61" s="405">
        <f t="shared" si="22"/>
        <v>3.7552836060058318E-5</v>
      </c>
      <c r="AO61" s="405">
        <f t="shared" si="22"/>
        <v>3.7552836060058318E-5</v>
      </c>
      <c r="AP61" s="405">
        <f t="shared" si="22"/>
        <v>3.6341454251669343E-5</v>
      </c>
      <c r="AQ61" s="405">
        <f t="shared" si="22"/>
        <v>3.7552836060058318E-5</v>
      </c>
      <c r="AR61" s="405">
        <f t="shared" si="22"/>
        <v>3.6341454251669343E-5</v>
      </c>
      <c r="AS61" s="405">
        <f t="shared" si="22"/>
        <v>3.7552836060058318E-5</v>
      </c>
      <c r="AT61" s="405">
        <f t="shared" si="22"/>
        <v>3.7552836060058318E-5</v>
      </c>
      <c r="AU61" s="405">
        <f t="shared" si="22"/>
        <v>3.5130072443280362E-5</v>
      </c>
      <c r="AV61" s="405">
        <f t="shared" si="22"/>
        <v>3.7552836060058318E-5</v>
      </c>
      <c r="AW61" s="405">
        <f t="shared" si="22"/>
        <v>3.6341454251669343E-5</v>
      </c>
      <c r="AX61" s="405">
        <f t="shared" si="22"/>
        <v>3.7552836060058318E-5</v>
      </c>
      <c r="AY61" s="405">
        <f t="shared" si="22"/>
        <v>3.6341454251669343E-5</v>
      </c>
      <c r="AZ61" s="405">
        <f t="shared" si="22"/>
        <v>0</v>
      </c>
      <c r="BA61" s="405">
        <f t="shared" si="22"/>
        <v>0</v>
      </c>
      <c r="BB61" s="405">
        <f t="shared" si="22"/>
        <v>0</v>
      </c>
      <c r="BC61" s="405">
        <f t="shared" si="22"/>
        <v>0</v>
      </c>
      <c r="BD61" s="405">
        <f t="shared" si="22"/>
        <v>0</v>
      </c>
      <c r="BE61" s="405">
        <f t="shared" si="22"/>
        <v>0</v>
      </c>
    </row>
    <row r="62" spans="1:258" outlineLevel="1" x14ac:dyDescent="0.25">
      <c r="E62" s="405" t="str">
        <f t="shared" ref="E62:AJ62" si="23" xml:space="preserve"> E$195</f>
        <v>Equity bridge interest - paid</v>
      </c>
      <c r="F62" s="405">
        <f t="shared" si="23"/>
        <v>0</v>
      </c>
      <c r="G62" s="405" t="str">
        <f t="shared" si="23"/>
        <v>$ 000s</v>
      </c>
      <c r="H62" s="405">
        <f t="shared" si="23"/>
        <v>5369.8825348995369</v>
      </c>
      <c r="I62" s="405">
        <f t="shared" si="23"/>
        <v>0</v>
      </c>
      <c r="J62" s="405">
        <f t="shared" si="23"/>
        <v>0</v>
      </c>
      <c r="K62" s="405">
        <f t="shared" si="23"/>
        <v>0</v>
      </c>
      <c r="L62" s="405">
        <f t="shared" si="23"/>
        <v>0</v>
      </c>
      <c r="M62" s="405">
        <f t="shared" si="23"/>
        <v>0</v>
      </c>
      <c r="N62" s="405">
        <f t="shared" si="23"/>
        <v>0</v>
      </c>
      <c r="O62" s="405">
        <f t="shared" si="23"/>
        <v>0</v>
      </c>
      <c r="P62" s="405">
        <f t="shared" si="23"/>
        <v>0</v>
      </c>
      <c r="Q62" s="405">
        <f t="shared" si="23"/>
        <v>0</v>
      </c>
      <c r="R62" s="405">
        <f t="shared" si="23"/>
        <v>0</v>
      </c>
      <c r="S62" s="405">
        <f t="shared" si="23"/>
        <v>0</v>
      </c>
      <c r="T62" s="405">
        <f t="shared" si="23"/>
        <v>0</v>
      </c>
      <c r="U62" s="405">
        <f t="shared" si="23"/>
        <v>0</v>
      </c>
      <c r="V62" s="405">
        <f t="shared" si="23"/>
        <v>0</v>
      </c>
      <c r="W62" s="405">
        <f t="shared" si="23"/>
        <v>0</v>
      </c>
      <c r="X62" s="405">
        <f t="shared" si="23"/>
        <v>0</v>
      </c>
      <c r="Y62" s="405">
        <f t="shared" si="23"/>
        <v>0</v>
      </c>
      <c r="Z62" s="405">
        <f t="shared" si="23"/>
        <v>34.09426339438587</v>
      </c>
      <c r="AA62" s="405">
        <f t="shared" si="23"/>
        <v>63.173998978596053</v>
      </c>
      <c r="AB62" s="405">
        <f t="shared" si="23"/>
        <v>96.526179638679523</v>
      </c>
      <c r="AC62" s="405">
        <f t="shared" si="23"/>
        <v>127.84880527410394</v>
      </c>
      <c r="AD62" s="405">
        <f t="shared" si="23"/>
        <v>154.10342920283082</v>
      </c>
      <c r="AE62" s="405">
        <f t="shared" si="23"/>
        <v>190.68625674791033</v>
      </c>
      <c r="AF62" s="405">
        <f t="shared" si="23"/>
        <v>215.0473956997665</v>
      </c>
      <c r="AG62" s="405">
        <f t="shared" si="23"/>
        <v>240.72745395304702</v>
      </c>
      <c r="AH62" s="405">
        <f t="shared" si="23"/>
        <v>240.72745395304702</v>
      </c>
      <c r="AI62" s="405">
        <f t="shared" si="23"/>
        <v>217.43124873178439</v>
      </c>
      <c r="AJ62" s="405">
        <f t="shared" si="23"/>
        <v>240.72745395304702</v>
      </c>
      <c r="AK62" s="405">
        <f t="shared" ref="AK62:BE62" si="24" xml:space="preserve"> AK$195</f>
        <v>232.96205221262616</v>
      </c>
      <c r="AL62" s="405">
        <f t="shared" si="24"/>
        <v>240.72745395304702</v>
      </c>
      <c r="AM62" s="405">
        <f t="shared" si="24"/>
        <v>232.96205221262616</v>
      </c>
      <c r="AN62" s="405">
        <f t="shared" si="24"/>
        <v>240.72745395304702</v>
      </c>
      <c r="AO62" s="405">
        <f t="shared" si="24"/>
        <v>240.72745395304702</v>
      </c>
      <c r="AP62" s="405">
        <f t="shared" si="24"/>
        <v>232.96205221262616</v>
      </c>
      <c r="AQ62" s="405">
        <f t="shared" si="24"/>
        <v>240.72745395304702</v>
      </c>
      <c r="AR62" s="405">
        <f t="shared" si="24"/>
        <v>232.96205221262616</v>
      </c>
      <c r="AS62" s="405">
        <f t="shared" si="24"/>
        <v>240.72745395304702</v>
      </c>
      <c r="AT62" s="405">
        <f t="shared" si="24"/>
        <v>240.72745395304702</v>
      </c>
      <c r="AU62" s="405">
        <f t="shared" si="24"/>
        <v>225.19665047220528</v>
      </c>
      <c r="AV62" s="405">
        <f t="shared" si="24"/>
        <v>240.72745395304702</v>
      </c>
      <c r="AW62" s="405">
        <f t="shared" si="24"/>
        <v>232.96205221262616</v>
      </c>
      <c r="AX62" s="405">
        <f t="shared" si="24"/>
        <v>240.72745395304702</v>
      </c>
      <c r="AY62" s="405">
        <f t="shared" si="24"/>
        <v>232.96205221262616</v>
      </c>
      <c r="AZ62" s="405">
        <f t="shared" si="24"/>
        <v>0</v>
      </c>
      <c r="BA62" s="405">
        <f t="shared" si="24"/>
        <v>0</v>
      </c>
      <c r="BB62" s="405">
        <f t="shared" si="24"/>
        <v>0</v>
      </c>
      <c r="BC62" s="405">
        <f t="shared" si="24"/>
        <v>0</v>
      </c>
      <c r="BD62" s="405">
        <f t="shared" si="24"/>
        <v>0</v>
      </c>
      <c r="BE62" s="405">
        <f t="shared" si="24"/>
        <v>0</v>
      </c>
    </row>
    <row r="63" spans="1:258" s="518" customFormat="1" outlineLevel="1" x14ac:dyDescent="0.25">
      <c r="A63" s="15"/>
      <c r="B63" s="15"/>
      <c r="C63" s="21"/>
      <c r="D63" s="48"/>
      <c r="E63" s="9" t="str">
        <f t="shared" ref="E63:AJ63" si="25" xml:space="preserve"> E$314</f>
        <v xml:space="preserve">Construction debt upfront fee </v>
      </c>
      <c r="F63" s="9">
        <f t="shared" si="25"/>
        <v>0</v>
      </c>
      <c r="G63" s="9" t="str">
        <f t="shared" si="25"/>
        <v>$ 000s</v>
      </c>
      <c r="H63" s="9">
        <f t="shared" si="25"/>
        <v>3600</v>
      </c>
      <c r="I63" s="9">
        <f t="shared" si="25"/>
        <v>0</v>
      </c>
      <c r="J63" s="9">
        <f t="shared" si="25"/>
        <v>0</v>
      </c>
      <c r="K63" s="9">
        <f t="shared" si="25"/>
        <v>0</v>
      </c>
      <c r="L63" s="9">
        <f t="shared" si="25"/>
        <v>0</v>
      </c>
      <c r="M63" s="9">
        <f t="shared" si="25"/>
        <v>0</v>
      </c>
      <c r="N63" s="9">
        <f t="shared" si="25"/>
        <v>0</v>
      </c>
      <c r="O63" s="9">
        <f t="shared" si="25"/>
        <v>0</v>
      </c>
      <c r="P63" s="9">
        <f t="shared" si="25"/>
        <v>0</v>
      </c>
      <c r="Q63" s="9">
        <f t="shared" si="25"/>
        <v>0</v>
      </c>
      <c r="R63" s="9">
        <f t="shared" si="25"/>
        <v>0</v>
      </c>
      <c r="S63" s="9">
        <f t="shared" si="25"/>
        <v>0</v>
      </c>
      <c r="T63" s="9">
        <f t="shared" si="25"/>
        <v>0</v>
      </c>
      <c r="U63" s="9">
        <f t="shared" si="25"/>
        <v>0</v>
      </c>
      <c r="V63" s="9">
        <f t="shared" si="25"/>
        <v>0</v>
      </c>
      <c r="W63" s="9">
        <f t="shared" si="25"/>
        <v>0</v>
      </c>
      <c r="X63" s="9">
        <f t="shared" si="25"/>
        <v>0</v>
      </c>
      <c r="Y63" s="9">
        <f t="shared" si="25"/>
        <v>3600</v>
      </c>
      <c r="Z63" s="9">
        <f t="shared" si="25"/>
        <v>0</v>
      </c>
      <c r="AA63" s="9">
        <f t="shared" si="25"/>
        <v>0</v>
      </c>
      <c r="AB63" s="9">
        <f t="shared" si="25"/>
        <v>0</v>
      </c>
      <c r="AC63" s="9">
        <f t="shared" si="25"/>
        <v>0</v>
      </c>
      <c r="AD63" s="9">
        <f t="shared" si="25"/>
        <v>0</v>
      </c>
      <c r="AE63" s="9">
        <f t="shared" si="25"/>
        <v>0</v>
      </c>
      <c r="AF63" s="9">
        <f t="shared" si="25"/>
        <v>0</v>
      </c>
      <c r="AG63" s="9">
        <f t="shared" si="25"/>
        <v>0</v>
      </c>
      <c r="AH63" s="9">
        <f t="shared" si="25"/>
        <v>0</v>
      </c>
      <c r="AI63" s="9">
        <f t="shared" si="25"/>
        <v>0</v>
      </c>
      <c r="AJ63" s="9">
        <f t="shared" si="25"/>
        <v>0</v>
      </c>
      <c r="AK63" s="9">
        <f t="shared" ref="AK63:BE63" si="26" xml:space="preserve"> AK$314</f>
        <v>0</v>
      </c>
      <c r="AL63" s="9">
        <f t="shared" si="26"/>
        <v>0</v>
      </c>
      <c r="AM63" s="9">
        <f t="shared" si="26"/>
        <v>0</v>
      </c>
      <c r="AN63" s="9">
        <f t="shared" si="26"/>
        <v>0</v>
      </c>
      <c r="AO63" s="9">
        <f t="shared" si="26"/>
        <v>0</v>
      </c>
      <c r="AP63" s="9">
        <f t="shared" si="26"/>
        <v>0</v>
      </c>
      <c r="AQ63" s="9">
        <f t="shared" si="26"/>
        <v>0</v>
      </c>
      <c r="AR63" s="9">
        <f t="shared" si="26"/>
        <v>0</v>
      </c>
      <c r="AS63" s="9">
        <f t="shared" si="26"/>
        <v>0</v>
      </c>
      <c r="AT63" s="9">
        <f t="shared" si="26"/>
        <v>0</v>
      </c>
      <c r="AU63" s="9">
        <f t="shared" si="26"/>
        <v>0</v>
      </c>
      <c r="AV63" s="9">
        <f t="shared" si="26"/>
        <v>0</v>
      </c>
      <c r="AW63" s="9">
        <f t="shared" si="26"/>
        <v>0</v>
      </c>
      <c r="AX63" s="9">
        <f t="shared" si="26"/>
        <v>0</v>
      </c>
      <c r="AY63" s="9">
        <f t="shared" si="26"/>
        <v>0</v>
      </c>
      <c r="AZ63" s="9">
        <f t="shared" si="26"/>
        <v>0</v>
      </c>
      <c r="BA63" s="9">
        <f t="shared" si="26"/>
        <v>0</v>
      </c>
      <c r="BB63" s="9">
        <f t="shared" si="26"/>
        <v>0</v>
      </c>
      <c r="BC63" s="9">
        <f t="shared" si="26"/>
        <v>0</v>
      </c>
      <c r="BD63" s="9">
        <f t="shared" si="26"/>
        <v>0</v>
      </c>
      <c r="BE63" s="9">
        <f t="shared" si="26"/>
        <v>0</v>
      </c>
    </row>
    <row r="64" spans="1:258" s="518" customFormat="1" outlineLevel="1" x14ac:dyDescent="0.25">
      <c r="A64" s="15"/>
      <c r="B64" s="15"/>
      <c r="C64" s="21"/>
      <c r="D64" s="48"/>
      <c r="E64" s="9" t="str">
        <f t="shared" ref="E64:H64" si="27" xml:space="preserve"> E$325</f>
        <v>Construction debt commitment fee</v>
      </c>
      <c r="F64" s="9">
        <f t="shared" si="27"/>
        <v>0</v>
      </c>
      <c r="G64" s="9" t="str">
        <f t="shared" si="27"/>
        <v>$ 000s</v>
      </c>
      <c r="H64" s="9">
        <f t="shared" si="27"/>
        <v>1538.1491360488508</v>
      </c>
      <c r="I64" s="9">
        <f t="shared" ref="I64:AN64" si="28" xml:space="preserve"> I$325</f>
        <v>0</v>
      </c>
      <c r="J64" s="9">
        <f t="shared" si="28"/>
        <v>0</v>
      </c>
      <c r="K64" s="9">
        <f t="shared" si="28"/>
        <v>0</v>
      </c>
      <c r="L64" s="9">
        <f t="shared" si="28"/>
        <v>0</v>
      </c>
      <c r="M64" s="9">
        <f t="shared" si="28"/>
        <v>0</v>
      </c>
      <c r="N64" s="9">
        <f t="shared" si="28"/>
        <v>0</v>
      </c>
      <c r="O64" s="9">
        <f t="shared" si="28"/>
        <v>0</v>
      </c>
      <c r="P64" s="9">
        <f t="shared" si="28"/>
        <v>0</v>
      </c>
      <c r="Q64" s="9">
        <f t="shared" si="28"/>
        <v>0</v>
      </c>
      <c r="R64" s="9">
        <f t="shared" si="28"/>
        <v>0</v>
      </c>
      <c r="S64" s="9">
        <f t="shared" si="28"/>
        <v>0</v>
      </c>
      <c r="T64" s="9">
        <f t="shared" si="28"/>
        <v>0</v>
      </c>
      <c r="U64" s="9">
        <f t="shared" si="28"/>
        <v>0</v>
      </c>
      <c r="V64" s="9">
        <f t="shared" si="28"/>
        <v>0</v>
      </c>
      <c r="W64" s="9">
        <f t="shared" si="28"/>
        <v>0</v>
      </c>
      <c r="X64" s="9">
        <f t="shared" si="28"/>
        <v>0</v>
      </c>
      <c r="Y64" s="9">
        <f t="shared" si="28"/>
        <v>0</v>
      </c>
      <c r="Z64" s="9">
        <f t="shared" si="28"/>
        <v>112.5</v>
      </c>
      <c r="AA64" s="9">
        <f t="shared" si="28"/>
        <v>112.5</v>
      </c>
      <c r="AB64" s="9">
        <f t="shared" si="28"/>
        <v>112.5</v>
      </c>
      <c r="AC64" s="9">
        <f t="shared" si="28"/>
        <v>112.5</v>
      </c>
      <c r="AD64" s="9">
        <f t="shared" si="28"/>
        <v>112.5</v>
      </c>
      <c r="AE64" s="9">
        <f t="shared" si="28"/>
        <v>112.5</v>
      </c>
      <c r="AF64" s="9">
        <f t="shared" si="28"/>
        <v>112.5</v>
      </c>
      <c r="AG64" s="9">
        <f t="shared" si="28"/>
        <v>109.33837315228743</v>
      </c>
      <c r="AH64" s="9">
        <f t="shared" si="28"/>
        <v>101.67479763707779</v>
      </c>
      <c r="AI64" s="9">
        <f t="shared" si="28"/>
        <v>93.989615096478516</v>
      </c>
      <c r="AJ64" s="9">
        <f t="shared" si="28"/>
        <v>86.303494873110921</v>
      </c>
      <c r="AK64" s="9">
        <f t="shared" si="28"/>
        <v>78.574973798335293</v>
      </c>
      <c r="AL64" s="9">
        <f t="shared" si="28"/>
        <v>70.833285413176668</v>
      </c>
      <c r="AM64" s="9">
        <f t="shared" si="28"/>
        <v>63.061146942328314</v>
      </c>
      <c r="AN64" s="9">
        <f t="shared" si="28"/>
        <v>55.277441942814896</v>
      </c>
      <c r="AO64" s="9">
        <f t="shared" ref="AO64:BE64" si="29" xml:space="preserve"> AO$325</f>
        <v>47.461444635569322</v>
      </c>
      <c r="AP64" s="9">
        <f t="shared" si="29"/>
        <v>39.623410558176339</v>
      </c>
      <c r="AQ64" s="9">
        <f t="shared" si="29"/>
        <v>31.776228356052325</v>
      </c>
      <c r="AR64" s="9">
        <f t="shared" si="29"/>
        <v>23.893970682830258</v>
      </c>
      <c r="AS64" s="9">
        <f t="shared" si="29"/>
        <v>16.004187914449851</v>
      </c>
      <c r="AT64" s="9">
        <f t="shared" si="29"/>
        <v>8.0774618495081452</v>
      </c>
      <c r="AU64" s="9">
        <f t="shared" si="29"/>
        <v>0.3917554589777319</v>
      </c>
      <c r="AV64" s="9">
        <f t="shared" si="29"/>
        <v>-7.2979921796435336</v>
      </c>
      <c r="AW64" s="9">
        <f t="shared" si="29"/>
        <v>-15.027048808972614</v>
      </c>
      <c r="AX64" s="9">
        <f t="shared" si="29"/>
        <v>-22.767369796625225</v>
      </c>
      <c r="AY64" s="9">
        <f t="shared" si="29"/>
        <v>-30.540041477081267</v>
      </c>
      <c r="AZ64" s="9">
        <f t="shared" si="29"/>
        <v>0</v>
      </c>
      <c r="BA64" s="9">
        <f t="shared" si="29"/>
        <v>0</v>
      </c>
      <c r="BB64" s="9">
        <f t="shared" si="29"/>
        <v>0</v>
      </c>
      <c r="BC64" s="9">
        <f t="shared" si="29"/>
        <v>0</v>
      </c>
      <c r="BD64" s="9">
        <f t="shared" si="29"/>
        <v>0</v>
      </c>
      <c r="BE64" s="9">
        <f t="shared" si="29"/>
        <v>0</v>
      </c>
    </row>
    <row r="65" spans="1:57" outlineLevel="1" x14ac:dyDescent="0.25">
      <c r="E65" s="9" t="str">
        <f t="shared" ref="E65:H65" si="30" xml:space="preserve"> E$337</f>
        <v>Construction debt interest</v>
      </c>
      <c r="F65" s="9">
        <f t="shared" si="30"/>
        <v>0</v>
      </c>
      <c r="G65" s="9" t="str">
        <f t="shared" si="30"/>
        <v>$ 000s</v>
      </c>
      <c r="H65" s="9">
        <f t="shared" si="30"/>
        <v>7501.7272089579774</v>
      </c>
      <c r="I65" s="9">
        <f t="shared" ref="I65:AN65" si="31" xml:space="preserve"> I$337</f>
        <v>0</v>
      </c>
      <c r="J65" s="9">
        <f t="shared" si="31"/>
        <v>0</v>
      </c>
      <c r="K65" s="9">
        <f t="shared" si="31"/>
        <v>0</v>
      </c>
      <c r="L65" s="9">
        <f t="shared" si="31"/>
        <v>0</v>
      </c>
      <c r="M65" s="9">
        <f t="shared" si="31"/>
        <v>0</v>
      </c>
      <c r="N65" s="9">
        <f t="shared" si="31"/>
        <v>0</v>
      </c>
      <c r="O65" s="9">
        <f t="shared" si="31"/>
        <v>0</v>
      </c>
      <c r="P65" s="9">
        <f t="shared" si="31"/>
        <v>0</v>
      </c>
      <c r="Q65" s="9">
        <f t="shared" si="31"/>
        <v>0</v>
      </c>
      <c r="R65" s="9">
        <f t="shared" si="31"/>
        <v>0</v>
      </c>
      <c r="S65" s="9">
        <f t="shared" si="31"/>
        <v>0</v>
      </c>
      <c r="T65" s="9">
        <f t="shared" si="31"/>
        <v>0</v>
      </c>
      <c r="U65" s="9">
        <f t="shared" si="31"/>
        <v>0</v>
      </c>
      <c r="V65" s="9">
        <f t="shared" si="31"/>
        <v>0</v>
      </c>
      <c r="W65" s="9">
        <f t="shared" si="31"/>
        <v>0</v>
      </c>
      <c r="X65" s="9">
        <f t="shared" si="31"/>
        <v>0</v>
      </c>
      <c r="Y65" s="9">
        <f t="shared" si="31"/>
        <v>0</v>
      </c>
      <c r="Z65" s="9">
        <f t="shared" si="31"/>
        <v>0</v>
      </c>
      <c r="AA65" s="9">
        <f t="shared" si="31"/>
        <v>0</v>
      </c>
      <c r="AB65" s="9">
        <f t="shared" si="31"/>
        <v>0</v>
      </c>
      <c r="AC65" s="9">
        <f t="shared" si="31"/>
        <v>0</v>
      </c>
      <c r="AD65" s="9">
        <f t="shared" si="31"/>
        <v>0</v>
      </c>
      <c r="AE65" s="9">
        <f t="shared" si="31"/>
        <v>0</v>
      </c>
      <c r="AF65" s="9">
        <f t="shared" si="31"/>
        <v>0</v>
      </c>
      <c r="AG65" s="9">
        <f t="shared" si="31"/>
        <v>17.424076849615972</v>
      </c>
      <c r="AH65" s="9">
        <f t="shared" si="31"/>
        <v>59.658893022326879</v>
      </c>
      <c r="AI65" s="9">
        <f t="shared" si="31"/>
        <v>92.140582630862482</v>
      </c>
      <c r="AJ65" s="9">
        <f t="shared" si="31"/>
        <v>144.37185047707757</v>
      </c>
      <c r="AK65" s="9">
        <f t="shared" si="31"/>
        <v>180.93347307554515</v>
      </c>
      <c r="AL65" s="9">
        <f t="shared" si="31"/>
        <v>229.62989372293745</v>
      </c>
      <c r="AM65" s="9">
        <f t="shared" si="31"/>
        <v>263.67388297424901</v>
      </c>
      <c r="AN65" s="9">
        <f t="shared" si="31"/>
        <v>315.35987551515348</v>
      </c>
      <c r="AO65" s="9">
        <f t="shared" ref="AO65:BE65" si="32" xml:space="preserve"> AO$337</f>
        <v>358.43470511952904</v>
      </c>
      <c r="AP65" s="9">
        <f t="shared" si="32"/>
        <v>388.67514368972621</v>
      </c>
      <c r="AQ65" s="9">
        <f t="shared" si="32"/>
        <v>444.87767483775605</v>
      </c>
      <c r="AR65" s="9">
        <f t="shared" si="32"/>
        <v>472.565489691572</v>
      </c>
      <c r="AS65" s="9">
        <f t="shared" si="32"/>
        <v>531.79914216036525</v>
      </c>
      <c r="AT65" s="9">
        <f t="shared" si="32"/>
        <v>575.48421025159951</v>
      </c>
      <c r="AU65" s="9">
        <f t="shared" si="32"/>
        <v>577.9802829670482</v>
      </c>
      <c r="AV65" s="9">
        <f t="shared" si="32"/>
        <v>660.22004579003544</v>
      </c>
      <c r="AW65" s="9">
        <f t="shared" si="32"/>
        <v>680.14426031452069</v>
      </c>
      <c r="AX65" s="9">
        <f t="shared" si="32"/>
        <v>745.47350465695683</v>
      </c>
      <c r="AY65" s="9">
        <f t="shared" si="32"/>
        <v>762.88022121110009</v>
      </c>
      <c r="AZ65" s="9">
        <f t="shared" si="32"/>
        <v>0</v>
      </c>
      <c r="BA65" s="9">
        <f t="shared" si="32"/>
        <v>0</v>
      </c>
      <c r="BB65" s="9">
        <f t="shared" si="32"/>
        <v>0</v>
      </c>
      <c r="BC65" s="9">
        <f t="shared" si="32"/>
        <v>0</v>
      </c>
      <c r="BD65" s="9">
        <f t="shared" si="32"/>
        <v>0</v>
      </c>
      <c r="BE65" s="9">
        <f t="shared" si="32"/>
        <v>0</v>
      </c>
    </row>
    <row r="66" spans="1:57" outlineLevel="1" x14ac:dyDescent="0.25">
      <c r="E66" s="69" t="str">
        <f xml:space="preserve"> ConCost!E$65</f>
        <v>Pre-funding of working capital - m</v>
      </c>
      <c r="F66" s="69">
        <f xml:space="preserve"> ConCost!F$65</f>
        <v>0</v>
      </c>
      <c r="G66" s="69" t="str">
        <f xml:space="preserve"> ConCost!G$65</f>
        <v>$ 000s</v>
      </c>
      <c r="H66" s="69">
        <f xml:space="preserve"> ConCost!H$65</f>
        <v>4045.2001882529712</v>
      </c>
      <c r="I66" s="69">
        <f xml:space="preserve"> ConCost!I$65</f>
        <v>0</v>
      </c>
      <c r="J66" s="69">
        <f xml:space="preserve"> ConCost!J$65</f>
        <v>0</v>
      </c>
      <c r="K66" s="69">
        <f xml:space="preserve"> ConCost!K$65</f>
        <v>0</v>
      </c>
      <c r="L66" s="69">
        <f xml:space="preserve"> ConCost!L$65</f>
        <v>0</v>
      </c>
      <c r="M66" s="69">
        <f xml:space="preserve"> ConCost!M$65</f>
        <v>0</v>
      </c>
      <c r="N66" s="69">
        <f xml:space="preserve"> ConCost!N$65</f>
        <v>0</v>
      </c>
      <c r="O66" s="69">
        <f xml:space="preserve"> ConCost!O$65</f>
        <v>0</v>
      </c>
      <c r="P66" s="69">
        <f xml:space="preserve"> ConCost!P$65</f>
        <v>0</v>
      </c>
      <c r="Q66" s="69">
        <f xml:space="preserve"> ConCost!Q$65</f>
        <v>0</v>
      </c>
      <c r="R66" s="69">
        <f xml:space="preserve"> ConCost!R$65</f>
        <v>0</v>
      </c>
      <c r="S66" s="69">
        <f xml:space="preserve"> ConCost!S$65</f>
        <v>0</v>
      </c>
      <c r="T66" s="69">
        <f xml:space="preserve"> ConCost!T$65</f>
        <v>0</v>
      </c>
      <c r="U66" s="69">
        <f xml:space="preserve"> ConCost!U$65</f>
        <v>0</v>
      </c>
      <c r="V66" s="69">
        <f xml:space="preserve"> ConCost!V$65</f>
        <v>0</v>
      </c>
      <c r="W66" s="69">
        <f xml:space="preserve"> ConCost!W$65</f>
        <v>0</v>
      </c>
      <c r="X66" s="69">
        <f xml:space="preserve"> ConCost!X$65</f>
        <v>0</v>
      </c>
      <c r="Y66" s="69">
        <f xml:space="preserve"> ConCost!Y$65</f>
        <v>0</v>
      </c>
      <c r="Z66" s="69">
        <f xml:space="preserve"> ConCost!Z$65</f>
        <v>0</v>
      </c>
      <c r="AA66" s="69">
        <f xml:space="preserve"> ConCost!AA$65</f>
        <v>0</v>
      </c>
      <c r="AB66" s="69">
        <f xml:space="preserve"> ConCost!AB$65</f>
        <v>0</v>
      </c>
      <c r="AC66" s="69">
        <f xml:space="preserve"> ConCost!AC$65</f>
        <v>0</v>
      </c>
      <c r="AD66" s="69">
        <f xml:space="preserve"> ConCost!AD$65</f>
        <v>0</v>
      </c>
      <c r="AE66" s="69">
        <f xml:space="preserve"> ConCost!AE$65</f>
        <v>0</v>
      </c>
      <c r="AF66" s="69">
        <f xml:space="preserve"> ConCost!AF$65</f>
        <v>0</v>
      </c>
      <c r="AG66" s="69">
        <f xml:space="preserve"> ConCost!AG$65</f>
        <v>0</v>
      </c>
      <c r="AH66" s="69">
        <f xml:space="preserve"> ConCost!AH$65</f>
        <v>0</v>
      </c>
      <c r="AI66" s="69">
        <f xml:space="preserve"> ConCost!AI$65</f>
        <v>0</v>
      </c>
      <c r="AJ66" s="69">
        <f xml:space="preserve"> ConCost!AJ$65</f>
        <v>0</v>
      </c>
      <c r="AK66" s="69">
        <f xml:space="preserve"> ConCost!AK$65</f>
        <v>0</v>
      </c>
      <c r="AL66" s="69">
        <f xml:space="preserve"> ConCost!AL$65</f>
        <v>0</v>
      </c>
      <c r="AM66" s="69">
        <f xml:space="preserve"> ConCost!AM$65</f>
        <v>0</v>
      </c>
      <c r="AN66" s="69">
        <f xml:space="preserve"> ConCost!AN$65</f>
        <v>0</v>
      </c>
      <c r="AO66" s="69">
        <f xml:space="preserve"> ConCost!AO$65</f>
        <v>0</v>
      </c>
      <c r="AP66" s="69">
        <f xml:space="preserve"> ConCost!AP$65</f>
        <v>0</v>
      </c>
      <c r="AQ66" s="69">
        <f xml:space="preserve"> ConCost!AQ$65</f>
        <v>0</v>
      </c>
      <c r="AR66" s="69">
        <f xml:space="preserve"> ConCost!AR$65</f>
        <v>0</v>
      </c>
      <c r="AS66" s="69">
        <f xml:space="preserve"> ConCost!AS$65</f>
        <v>0</v>
      </c>
      <c r="AT66" s="69">
        <f xml:space="preserve"> ConCost!AT$65</f>
        <v>0</v>
      </c>
      <c r="AU66" s="69">
        <f xml:space="preserve"> ConCost!AU$65</f>
        <v>0</v>
      </c>
      <c r="AV66" s="69">
        <f xml:space="preserve"> ConCost!AV$65</f>
        <v>0</v>
      </c>
      <c r="AW66" s="69">
        <f xml:space="preserve"> ConCost!AW$65</f>
        <v>0</v>
      </c>
      <c r="AX66" s="69">
        <f xml:space="preserve"> ConCost!AX$65</f>
        <v>0</v>
      </c>
      <c r="AY66" s="69">
        <f xml:space="preserve"> ConCost!AY$65</f>
        <v>4045.2001882529712</v>
      </c>
      <c r="AZ66" s="69">
        <f xml:space="preserve"> ConCost!AZ$65</f>
        <v>0</v>
      </c>
      <c r="BA66" s="69">
        <f xml:space="preserve"> ConCost!BA$65</f>
        <v>0</v>
      </c>
      <c r="BB66" s="69">
        <f xml:space="preserve"> ConCost!BB$65</f>
        <v>0</v>
      </c>
      <c r="BC66" s="69">
        <f xml:space="preserve"> ConCost!BC$65</f>
        <v>0</v>
      </c>
      <c r="BD66" s="69">
        <f xml:space="preserve"> ConCost!BD$65</f>
        <v>0</v>
      </c>
      <c r="BE66" s="69">
        <f xml:space="preserve"> ConCost!BE$65</f>
        <v>0</v>
      </c>
    </row>
    <row r="67" spans="1:57" outlineLevel="1" x14ac:dyDescent="0.25">
      <c r="E67" s="69" t="str">
        <f xml:space="preserve"> ConCost!E$70</f>
        <v>Pre-funding of DSRA - m</v>
      </c>
      <c r="F67" s="69">
        <f xml:space="preserve"> ConCost!F$70</f>
        <v>0</v>
      </c>
      <c r="G67" s="69" t="str">
        <f xml:space="preserve"> ConCost!G$70</f>
        <v>$ 000s</v>
      </c>
      <c r="H67" s="69">
        <f xml:space="preserve"> ConCost!H$70</f>
        <v>11772.218053613331</v>
      </c>
      <c r="I67" s="69">
        <f xml:space="preserve"> ConCost!I$70</f>
        <v>0</v>
      </c>
      <c r="J67" s="69">
        <f xml:space="preserve"> ConCost!J$70</f>
        <v>0</v>
      </c>
      <c r="K67" s="69">
        <f xml:space="preserve"> ConCost!K$70</f>
        <v>0</v>
      </c>
      <c r="L67" s="69">
        <f xml:space="preserve"> ConCost!L$70</f>
        <v>0</v>
      </c>
      <c r="M67" s="69">
        <f xml:space="preserve"> ConCost!M$70</f>
        <v>0</v>
      </c>
      <c r="N67" s="69">
        <f xml:space="preserve"> ConCost!N$70</f>
        <v>0</v>
      </c>
      <c r="O67" s="69">
        <f xml:space="preserve"> ConCost!O$70</f>
        <v>0</v>
      </c>
      <c r="P67" s="69">
        <f xml:space="preserve"> ConCost!P$70</f>
        <v>0</v>
      </c>
      <c r="Q67" s="69">
        <f xml:space="preserve"> ConCost!Q$70</f>
        <v>0</v>
      </c>
      <c r="R67" s="69">
        <f xml:space="preserve"> ConCost!R$70</f>
        <v>0</v>
      </c>
      <c r="S67" s="69">
        <f xml:space="preserve"> ConCost!S$70</f>
        <v>0</v>
      </c>
      <c r="T67" s="69">
        <f xml:space="preserve"> ConCost!T$70</f>
        <v>0</v>
      </c>
      <c r="U67" s="69">
        <f xml:space="preserve"> ConCost!U$70</f>
        <v>0</v>
      </c>
      <c r="V67" s="69">
        <f xml:space="preserve"> ConCost!V$70</f>
        <v>0</v>
      </c>
      <c r="W67" s="69">
        <f xml:space="preserve"> ConCost!W$70</f>
        <v>0</v>
      </c>
      <c r="X67" s="69">
        <f xml:space="preserve"> ConCost!X$70</f>
        <v>0</v>
      </c>
      <c r="Y67" s="69">
        <f xml:space="preserve"> ConCost!Y$70</f>
        <v>0</v>
      </c>
      <c r="Z67" s="69">
        <f xml:space="preserve"> ConCost!Z$70</f>
        <v>0</v>
      </c>
      <c r="AA67" s="69">
        <f xml:space="preserve"> ConCost!AA$70</f>
        <v>0</v>
      </c>
      <c r="AB67" s="69">
        <f xml:space="preserve"> ConCost!AB$70</f>
        <v>0</v>
      </c>
      <c r="AC67" s="69">
        <f xml:space="preserve"> ConCost!AC$70</f>
        <v>0</v>
      </c>
      <c r="AD67" s="69">
        <f xml:space="preserve"> ConCost!AD$70</f>
        <v>0</v>
      </c>
      <c r="AE67" s="69">
        <f xml:space="preserve"> ConCost!AE$70</f>
        <v>0</v>
      </c>
      <c r="AF67" s="69">
        <f xml:space="preserve"> ConCost!AF$70</f>
        <v>0</v>
      </c>
      <c r="AG67" s="69">
        <f xml:space="preserve"> ConCost!AG$70</f>
        <v>0</v>
      </c>
      <c r="AH67" s="69">
        <f xml:space="preserve"> ConCost!AH$70</f>
        <v>0</v>
      </c>
      <c r="AI67" s="69">
        <f xml:space="preserve"> ConCost!AI$70</f>
        <v>0</v>
      </c>
      <c r="AJ67" s="69">
        <f xml:space="preserve"> ConCost!AJ$70</f>
        <v>0</v>
      </c>
      <c r="AK67" s="69">
        <f xml:space="preserve"> ConCost!AK$70</f>
        <v>0</v>
      </c>
      <c r="AL67" s="69">
        <f xml:space="preserve"> ConCost!AL$70</f>
        <v>0</v>
      </c>
      <c r="AM67" s="69">
        <f xml:space="preserve"> ConCost!AM$70</f>
        <v>0</v>
      </c>
      <c r="AN67" s="69">
        <f xml:space="preserve"> ConCost!AN$70</f>
        <v>0</v>
      </c>
      <c r="AO67" s="69">
        <f xml:space="preserve"> ConCost!AO$70</f>
        <v>0</v>
      </c>
      <c r="AP67" s="69">
        <f xml:space="preserve"> ConCost!AP$70</f>
        <v>0</v>
      </c>
      <c r="AQ67" s="69">
        <f xml:space="preserve"> ConCost!AQ$70</f>
        <v>0</v>
      </c>
      <c r="AR67" s="69">
        <f xml:space="preserve"> ConCost!AR$70</f>
        <v>0</v>
      </c>
      <c r="AS67" s="69">
        <f xml:space="preserve"> ConCost!AS$70</f>
        <v>0</v>
      </c>
      <c r="AT67" s="69">
        <f xml:space="preserve"> ConCost!AT$70</f>
        <v>0</v>
      </c>
      <c r="AU67" s="69">
        <f xml:space="preserve"> ConCost!AU$70</f>
        <v>0</v>
      </c>
      <c r="AV67" s="69">
        <f xml:space="preserve"> ConCost!AV$70</f>
        <v>0</v>
      </c>
      <c r="AW67" s="69">
        <f xml:space="preserve"> ConCost!AW$70</f>
        <v>0</v>
      </c>
      <c r="AX67" s="69">
        <f xml:space="preserve"> ConCost!AX$70</f>
        <v>0</v>
      </c>
      <c r="AY67" s="69">
        <f xml:space="preserve"> ConCost!AY$70</f>
        <v>11772.218053613331</v>
      </c>
      <c r="AZ67" s="69">
        <f xml:space="preserve"> ConCost!AZ$70</f>
        <v>0</v>
      </c>
      <c r="BA67" s="69">
        <f xml:space="preserve"> ConCost!BA$70</f>
        <v>0</v>
      </c>
      <c r="BB67" s="69">
        <f xml:space="preserve"> ConCost!BB$70</f>
        <v>0</v>
      </c>
      <c r="BC67" s="69">
        <f xml:space="preserve"> ConCost!BC$70</f>
        <v>0</v>
      </c>
      <c r="BD67" s="69">
        <f xml:space="preserve"> ConCost!BD$70</f>
        <v>0</v>
      </c>
      <c r="BE67" s="69">
        <f xml:space="preserve"> ConCost!BE$70</f>
        <v>0</v>
      </c>
    </row>
    <row r="68" spans="1:57" outlineLevel="1" x14ac:dyDescent="0.25">
      <c r="E68" s="430" t="s">
        <v>363</v>
      </c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30"/>
      <c r="AE68" s="430"/>
      <c r="AF68" s="430"/>
      <c r="AG68" s="430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  <c r="AR68" s="430"/>
      <c r="AS68" s="430"/>
      <c r="AT68" s="430"/>
      <c r="AU68" s="430"/>
      <c r="AV68" s="430"/>
      <c r="AW68" s="430"/>
      <c r="AX68" s="430"/>
      <c r="AY68" s="430"/>
      <c r="AZ68" s="430"/>
      <c r="BA68" s="430"/>
      <c r="BB68" s="430"/>
      <c r="BC68" s="430"/>
      <c r="BD68" s="430"/>
      <c r="BE68" s="430"/>
    </row>
    <row r="69" spans="1:57" outlineLevel="1" x14ac:dyDescent="0.25">
      <c r="E69" s="430" t="s">
        <v>363</v>
      </c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30"/>
      <c r="AE69" s="430"/>
      <c r="AF69" s="430"/>
      <c r="AG69" s="430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  <c r="AR69" s="430"/>
      <c r="AS69" s="430"/>
      <c r="AT69" s="430"/>
      <c r="AU69" s="430"/>
      <c r="AV69" s="430"/>
      <c r="AW69" s="430"/>
      <c r="AX69" s="430"/>
      <c r="AY69" s="430"/>
      <c r="AZ69" s="430"/>
      <c r="BA69" s="430"/>
      <c r="BB69" s="430"/>
      <c r="BC69" s="430"/>
      <c r="BD69" s="430"/>
      <c r="BE69" s="430"/>
    </row>
    <row r="70" spans="1:57" outlineLevel="1" x14ac:dyDescent="0.25">
      <c r="D70" s="569" t="s">
        <v>203</v>
      </c>
      <c r="E70" s="9" t="str">
        <f xml:space="preserve"> E$28</f>
        <v>Cash received from EGRs - m</v>
      </c>
      <c r="F70" s="9">
        <f t="shared" ref="F70:AJ70" si="33" xml:space="preserve"> F$28</f>
        <v>0</v>
      </c>
      <c r="G70" s="9" t="str">
        <f t="shared" si="33"/>
        <v>$ 000s</v>
      </c>
      <c r="H70" s="9">
        <f t="shared" si="33"/>
        <v>2473.965825489609</v>
      </c>
      <c r="I70" s="9">
        <f t="shared" si="33"/>
        <v>0</v>
      </c>
      <c r="J70" s="9">
        <f t="shared" si="33"/>
        <v>0</v>
      </c>
      <c r="K70" s="9">
        <f t="shared" si="33"/>
        <v>0</v>
      </c>
      <c r="L70" s="9">
        <f t="shared" si="33"/>
        <v>0</v>
      </c>
      <c r="M70" s="9">
        <f t="shared" si="33"/>
        <v>0</v>
      </c>
      <c r="N70" s="9">
        <f t="shared" si="33"/>
        <v>0</v>
      </c>
      <c r="O70" s="9">
        <f t="shared" si="33"/>
        <v>0</v>
      </c>
      <c r="P70" s="9">
        <f t="shared" si="33"/>
        <v>0</v>
      </c>
      <c r="Q70" s="9">
        <f t="shared" si="33"/>
        <v>0</v>
      </c>
      <c r="R70" s="9">
        <f t="shared" si="33"/>
        <v>0</v>
      </c>
      <c r="S70" s="9">
        <f t="shared" si="33"/>
        <v>0</v>
      </c>
      <c r="T70" s="9">
        <f t="shared" si="33"/>
        <v>0</v>
      </c>
      <c r="U70" s="9">
        <f t="shared" si="33"/>
        <v>0</v>
      </c>
      <c r="V70" s="9">
        <f t="shared" si="33"/>
        <v>0</v>
      </c>
      <c r="W70" s="9">
        <f t="shared" si="33"/>
        <v>0</v>
      </c>
      <c r="X70" s="9">
        <f t="shared" si="33"/>
        <v>0</v>
      </c>
      <c r="Y70" s="9">
        <f t="shared" si="33"/>
        <v>0</v>
      </c>
      <c r="Z70" s="9">
        <f t="shared" si="33"/>
        <v>0</v>
      </c>
      <c r="AA70" s="9">
        <f t="shared" si="33"/>
        <v>0</v>
      </c>
      <c r="AB70" s="9">
        <f t="shared" si="33"/>
        <v>0</v>
      </c>
      <c r="AC70" s="9">
        <f t="shared" si="33"/>
        <v>0</v>
      </c>
      <c r="AD70" s="9">
        <f t="shared" si="33"/>
        <v>0</v>
      </c>
      <c r="AE70" s="9">
        <f t="shared" si="33"/>
        <v>0</v>
      </c>
      <c r="AF70" s="9">
        <f t="shared" si="33"/>
        <v>0</v>
      </c>
      <c r="AG70" s="9">
        <f t="shared" si="33"/>
        <v>0</v>
      </c>
      <c r="AH70" s="9">
        <f t="shared" si="33"/>
        <v>0</v>
      </c>
      <c r="AI70" s="9">
        <f t="shared" si="33"/>
        <v>0</v>
      </c>
      <c r="AJ70" s="9">
        <f t="shared" si="33"/>
        <v>0</v>
      </c>
      <c r="AK70" s="9">
        <f t="shared" ref="AK70:BE70" si="34" xml:space="preserve"> AK$28</f>
        <v>0</v>
      </c>
      <c r="AL70" s="9">
        <f t="shared" si="34"/>
        <v>0</v>
      </c>
      <c r="AM70" s="9">
        <f t="shared" si="34"/>
        <v>0</v>
      </c>
      <c r="AN70" s="9">
        <f t="shared" si="34"/>
        <v>0</v>
      </c>
      <c r="AO70" s="9">
        <f t="shared" si="34"/>
        <v>0</v>
      </c>
      <c r="AP70" s="9">
        <f t="shared" si="34"/>
        <v>0</v>
      </c>
      <c r="AQ70" s="9">
        <f t="shared" si="34"/>
        <v>0</v>
      </c>
      <c r="AR70" s="9">
        <f t="shared" si="34"/>
        <v>0</v>
      </c>
      <c r="AS70" s="9">
        <f t="shared" si="34"/>
        <v>0</v>
      </c>
      <c r="AT70" s="9">
        <f t="shared" si="34"/>
        <v>421.38978346251582</v>
      </c>
      <c r="AU70" s="9">
        <f t="shared" si="34"/>
        <v>394.20334581977289</v>
      </c>
      <c r="AV70" s="9">
        <f t="shared" si="34"/>
        <v>421.38978346251582</v>
      </c>
      <c r="AW70" s="9">
        <f t="shared" si="34"/>
        <v>407.7965646411443</v>
      </c>
      <c r="AX70" s="9">
        <f t="shared" si="34"/>
        <v>421.38978346251582</v>
      </c>
      <c r="AY70" s="9">
        <f t="shared" si="34"/>
        <v>407.7965646411443</v>
      </c>
      <c r="AZ70" s="9">
        <f t="shared" si="34"/>
        <v>0</v>
      </c>
      <c r="BA70" s="9">
        <f t="shared" si="34"/>
        <v>0</v>
      </c>
      <c r="BB70" s="9">
        <f t="shared" si="34"/>
        <v>0</v>
      </c>
      <c r="BC70" s="9">
        <f t="shared" si="34"/>
        <v>0</v>
      </c>
      <c r="BD70" s="9">
        <f t="shared" si="34"/>
        <v>0</v>
      </c>
      <c r="BE70" s="9">
        <f t="shared" si="34"/>
        <v>0</v>
      </c>
    </row>
    <row r="71" spans="1:57" s="518" customFormat="1" outlineLevel="1" x14ac:dyDescent="0.25">
      <c r="A71" s="15"/>
      <c r="B71" s="15"/>
      <c r="C71" s="21"/>
      <c r="D71" s="569"/>
      <c r="E71" s="69" t="str">
        <f xml:space="preserve"> ConTime!E$82</f>
        <v>Construction period flag</v>
      </c>
      <c r="F71" s="69">
        <f xml:space="preserve"> ConTime!F$82</f>
        <v>0</v>
      </c>
      <c r="G71" s="69" t="str">
        <f xml:space="preserve"> ConTime!G$82</f>
        <v>flag</v>
      </c>
      <c r="H71" s="69">
        <f xml:space="preserve"> ConTime!H$82</f>
        <v>26</v>
      </c>
      <c r="I71" s="69">
        <f xml:space="preserve"> ConTime!I$82</f>
        <v>0</v>
      </c>
      <c r="J71" s="69">
        <f xml:space="preserve"> ConTime!J$82</f>
        <v>0</v>
      </c>
      <c r="K71" s="69">
        <f xml:space="preserve"> ConTime!K$82</f>
        <v>0</v>
      </c>
      <c r="L71" s="69">
        <f xml:space="preserve"> ConTime!L$82</f>
        <v>0</v>
      </c>
      <c r="M71" s="69">
        <f xml:space="preserve"> ConTime!M$82</f>
        <v>0</v>
      </c>
      <c r="N71" s="69">
        <f xml:space="preserve"> ConTime!N$82</f>
        <v>0</v>
      </c>
      <c r="O71" s="69">
        <f xml:space="preserve"> ConTime!O$82</f>
        <v>0</v>
      </c>
      <c r="P71" s="69">
        <f xml:space="preserve"> ConTime!P$82</f>
        <v>0</v>
      </c>
      <c r="Q71" s="69">
        <f xml:space="preserve"> ConTime!Q$82</f>
        <v>0</v>
      </c>
      <c r="R71" s="69">
        <f xml:space="preserve"> ConTime!R$82</f>
        <v>0</v>
      </c>
      <c r="S71" s="69">
        <f xml:space="preserve"> ConTime!S$82</f>
        <v>0</v>
      </c>
      <c r="T71" s="69">
        <f xml:space="preserve"> ConTime!T$82</f>
        <v>0</v>
      </c>
      <c r="U71" s="69">
        <f xml:space="preserve"> ConTime!U$82</f>
        <v>0</v>
      </c>
      <c r="V71" s="69">
        <f xml:space="preserve"> ConTime!V$82</f>
        <v>0</v>
      </c>
      <c r="W71" s="69">
        <f xml:space="preserve"> ConTime!W$82</f>
        <v>0</v>
      </c>
      <c r="X71" s="69">
        <f xml:space="preserve"> ConTime!X$82</f>
        <v>0</v>
      </c>
      <c r="Y71" s="69">
        <f xml:space="preserve"> ConTime!Y$82</f>
        <v>0</v>
      </c>
      <c r="Z71" s="69">
        <f xml:space="preserve"> ConTime!Z$82</f>
        <v>1</v>
      </c>
      <c r="AA71" s="69">
        <f xml:space="preserve"> ConTime!AA$82</f>
        <v>1</v>
      </c>
      <c r="AB71" s="69">
        <f xml:space="preserve"> ConTime!AB$82</f>
        <v>1</v>
      </c>
      <c r="AC71" s="69">
        <f xml:space="preserve"> ConTime!AC$82</f>
        <v>1</v>
      </c>
      <c r="AD71" s="69">
        <f xml:space="preserve"> ConTime!AD$82</f>
        <v>1</v>
      </c>
      <c r="AE71" s="69">
        <f xml:space="preserve"> ConTime!AE$82</f>
        <v>1</v>
      </c>
      <c r="AF71" s="69">
        <f xml:space="preserve"> ConTime!AF$82</f>
        <v>1</v>
      </c>
      <c r="AG71" s="69">
        <f xml:space="preserve"> ConTime!AG$82</f>
        <v>1</v>
      </c>
      <c r="AH71" s="69">
        <f xml:space="preserve"> ConTime!AH$82</f>
        <v>1</v>
      </c>
      <c r="AI71" s="69">
        <f xml:space="preserve"> ConTime!AI$82</f>
        <v>1</v>
      </c>
      <c r="AJ71" s="69">
        <f xml:space="preserve"> ConTime!AJ$82</f>
        <v>1</v>
      </c>
      <c r="AK71" s="69">
        <f xml:space="preserve"> ConTime!AK$82</f>
        <v>1</v>
      </c>
      <c r="AL71" s="69">
        <f xml:space="preserve"> ConTime!AL$82</f>
        <v>1</v>
      </c>
      <c r="AM71" s="69">
        <f xml:space="preserve"> ConTime!AM$82</f>
        <v>1</v>
      </c>
      <c r="AN71" s="69">
        <f xml:space="preserve"> ConTime!AN$82</f>
        <v>1</v>
      </c>
      <c r="AO71" s="69">
        <f xml:space="preserve"> ConTime!AO$82</f>
        <v>1</v>
      </c>
      <c r="AP71" s="69">
        <f xml:space="preserve"> ConTime!AP$82</f>
        <v>1</v>
      </c>
      <c r="AQ71" s="69">
        <f xml:space="preserve"> ConTime!AQ$82</f>
        <v>1</v>
      </c>
      <c r="AR71" s="69">
        <f xml:space="preserve"> ConTime!AR$82</f>
        <v>1</v>
      </c>
      <c r="AS71" s="69">
        <f xml:space="preserve"> ConTime!AS$82</f>
        <v>1</v>
      </c>
      <c r="AT71" s="69">
        <f xml:space="preserve"> ConTime!AT$82</f>
        <v>1</v>
      </c>
      <c r="AU71" s="69">
        <f xml:space="preserve"> ConTime!AU$82</f>
        <v>1</v>
      </c>
      <c r="AV71" s="69">
        <f xml:space="preserve"> ConTime!AV$82</f>
        <v>1</v>
      </c>
      <c r="AW71" s="69">
        <f xml:space="preserve"> ConTime!AW$82</f>
        <v>1</v>
      </c>
      <c r="AX71" s="69">
        <f xml:space="preserve"> ConTime!AX$82</f>
        <v>1</v>
      </c>
      <c r="AY71" s="69">
        <f xml:space="preserve"> ConTime!AY$82</f>
        <v>1</v>
      </c>
      <c r="AZ71" s="69">
        <f xml:space="preserve"> ConTime!AZ$82</f>
        <v>0</v>
      </c>
      <c r="BA71" s="69">
        <f xml:space="preserve"> ConTime!BA$82</f>
        <v>0</v>
      </c>
      <c r="BB71" s="69">
        <f xml:space="preserve"> ConTime!BB$82</f>
        <v>0</v>
      </c>
      <c r="BC71" s="69">
        <f xml:space="preserve"> ConTime!BC$82</f>
        <v>0</v>
      </c>
      <c r="BD71" s="69">
        <f xml:space="preserve"> ConTime!BD$82</f>
        <v>0</v>
      </c>
      <c r="BE71" s="69">
        <f xml:space="preserve"> ConTime!BE$82</f>
        <v>0</v>
      </c>
    </row>
    <row r="72" spans="1:57" s="193" customFormat="1" outlineLevel="1" x14ac:dyDescent="0.25">
      <c r="A72" s="142"/>
      <c r="B72" s="142"/>
      <c r="C72" s="143"/>
      <c r="D72" s="144"/>
      <c r="E72" s="519" t="s">
        <v>364</v>
      </c>
      <c r="F72" s="519"/>
      <c r="G72" s="519" t="str">
        <f xml:space="preserve"> SMU</f>
        <v>$ 000s</v>
      </c>
      <c r="H72" s="519">
        <f xml:space="preserve"> SUM(J72:BE72)</f>
        <v>350418.03336915845</v>
      </c>
      <c r="I72" s="520"/>
      <c r="J72" s="519">
        <f t="shared" ref="J72:BE72" si="35">SUM(J53:J69) - J70 * J71</f>
        <v>0</v>
      </c>
      <c r="K72" s="519">
        <f t="shared" si="35"/>
        <v>0</v>
      </c>
      <c r="L72" s="519">
        <f t="shared" si="35"/>
        <v>0</v>
      </c>
      <c r="M72" s="519">
        <f t="shared" si="35"/>
        <v>0</v>
      </c>
      <c r="N72" s="519">
        <f t="shared" si="35"/>
        <v>0</v>
      </c>
      <c r="O72" s="519">
        <f t="shared" si="35"/>
        <v>0</v>
      </c>
      <c r="P72" s="519">
        <f t="shared" si="35"/>
        <v>0</v>
      </c>
      <c r="Q72" s="519">
        <f t="shared" si="35"/>
        <v>0</v>
      </c>
      <c r="R72" s="519">
        <f t="shared" si="35"/>
        <v>0</v>
      </c>
      <c r="S72" s="519">
        <f t="shared" si="35"/>
        <v>0</v>
      </c>
      <c r="T72" s="519">
        <f t="shared" si="35"/>
        <v>0</v>
      </c>
      <c r="U72" s="519">
        <f t="shared" si="35"/>
        <v>0</v>
      </c>
      <c r="V72" s="519">
        <f t="shared" si="35"/>
        <v>0</v>
      </c>
      <c r="W72" s="519">
        <f t="shared" si="35"/>
        <v>0</v>
      </c>
      <c r="X72" s="519">
        <f t="shared" si="35"/>
        <v>0</v>
      </c>
      <c r="Y72" s="519">
        <f t="shared" si="35"/>
        <v>13297.773766933928</v>
      </c>
      <c r="Z72" s="519">
        <f t="shared" si="35"/>
        <v>12071.820048761791</v>
      </c>
      <c r="AA72" s="519">
        <f t="shared" si="35"/>
        <v>12095.373012535925</v>
      </c>
      <c r="AB72" s="519">
        <f t="shared" si="35"/>
        <v>12124.887177569441</v>
      </c>
      <c r="AC72" s="519">
        <f t="shared" si="35"/>
        <v>12151.511409359549</v>
      </c>
      <c r="AD72" s="519">
        <f t="shared" si="35"/>
        <v>12172.663028226523</v>
      </c>
      <c r="AE72" s="519">
        <f t="shared" si="35"/>
        <v>12204.923243112287</v>
      </c>
      <c r="AF72" s="519">
        <f t="shared" si="35"/>
        <v>12224.465399748919</v>
      </c>
      <c r="AG72" s="519">
        <f t="shared" si="35"/>
        <v>12261.720710738557</v>
      </c>
      <c r="AH72" s="519">
        <f t="shared" si="35"/>
        <v>12296.291951396055</v>
      </c>
      <c r="AI72" s="519">
        <f t="shared" si="35"/>
        <v>12297.792249608583</v>
      </c>
      <c r="AJ72" s="519">
        <f t="shared" si="35"/>
        <v>12365.63360608684</v>
      </c>
      <c r="AK72" s="519">
        <f t="shared" si="35"/>
        <v>12386.701304658731</v>
      </c>
      <c r="AL72" s="519">
        <f t="shared" si="35"/>
        <v>12435.421439872765</v>
      </c>
      <c r="AM72" s="519">
        <f t="shared" si="35"/>
        <v>12453.927887701428</v>
      </c>
      <c r="AN72" s="519">
        <f t="shared" si="35"/>
        <v>12505.595578194621</v>
      </c>
      <c r="AO72" s="519">
        <f t="shared" si="35"/>
        <v>12540.854410491751</v>
      </c>
      <c r="AP72" s="519">
        <f t="shared" si="35"/>
        <v>12555.491412032754</v>
      </c>
      <c r="AQ72" s="519">
        <f t="shared" si="35"/>
        <v>12611.61216393046</v>
      </c>
      <c r="AR72" s="519">
        <f t="shared" si="35"/>
        <v>12623.652318159251</v>
      </c>
      <c r="AS72" s="519">
        <f t="shared" si="35"/>
        <v>12682.761590811468</v>
      </c>
      <c r="AT72" s="519">
        <f t="shared" si="35"/>
        <v>12297.130149375245</v>
      </c>
      <c r="AU72" s="519">
        <f t="shared" si="35"/>
        <v>12303.596147439301</v>
      </c>
      <c r="AV72" s="519">
        <f t="shared" si="35"/>
        <v>12366.49053088453</v>
      </c>
      <c r="AW72" s="519">
        <f t="shared" si="35"/>
        <v>12384.513504649254</v>
      </c>
      <c r="AX72" s="519">
        <f t="shared" si="35"/>
        <v>12436.274612134468</v>
      </c>
      <c r="AY72" s="519">
        <f t="shared" si="35"/>
        <v>28269.154714744029</v>
      </c>
      <c r="AZ72" s="519">
        <f t="shared" si="35"/>
        <v>0</v>
      </c>
      <c r="BA72" s="519">
        <f t="shared" si="35"/>
        <v>0</v>
      </c>
      <c r="BB72" s="519">
        <f t="shared" si="35"/>
        <v>0</v>
      </c>
      <c r="BC72" s="519">
        <f t="shared" si="35"/>
        <v>0</v>
      </c>
      <c r="BD72" s="519">
        <f t="shared" si="35"/>
        <v>0</v>
      </c>
      <c r="BE72" s="519">
        <f t="shared" si="35"/>
        <v>0</v>
      </c>
    </row>
    <row r="73" spans="1:57" outlineLevel="1" x14ac:dyDescent="0.25">
      <c r="E73" s="191" t="str">
        <f xml:space="preserve"> Solve!E$47</f>
        <v>Project costs / funding requirement - paste</v>
      </c>
      <c r="F73" s="191">
        <f xml:space="preserve"> Solve!F$47</f>
        <v>0</v>
      </c>
      <c r="G73" s="191" t="str">
        <f xml:space="preserve"> Solve!G$47</f>
        <v>$ 000s</v>
      </c>
      <c r="H73" s="191">
        <f xml:space="preserve"> Solve!H$47</f>
        <v>350418.03787133837</v>
      </c>
      <c r="I73" s="191">
        <f xml:space="preserve"> Solve!I$47</f>
        <v>0</v>
      </c>
      <c r="J73" s="191">
        <f xml:space="preserve"> Solve!J$47</f>
        <v>0</v>
      </c>
      <c r="K73" s="191">
        <f xml:space="preserve"> Solve!K$47</f>
        <v>0</v>
      </c>
      <c r="L73" s="191">
        <f xml:space="preserve"> Solve!L$47</f>
        <v>0</v>
      </c>
      <c r="M73" s="191">
        <f xml:space="preserve"> Solve!M$47</f>
        <v>0</v>
      </c>
      <c r="N73" s="191">
        <f xml:space="preserve"> Solve!N$47</f>
        <v>0</v>
      </c>
      <c r="O73" s="191">
        <f xml:space="preserve"> Solve!O$47</f>
        <v>0</v>
      </c>
      <c r="P73" s="191">
        <f xml:space="preserve"> Solve!P$47</f>
        <v>0</v>
      </c>
      <c r="Q73" s="191">
        <f xml:space="preserve"> Solve!Q$47</f>
        <v>0</v>
      </c>
      <c r="R73" s="191">
        <f xml:space="preserve"> Solve!R$47</f>
        <v>0</v>
      </c>
      <c r="S73" s="191">
        <f xml:space="preserve"> Solve!S$47</f>
        <v>0</v>
      </c>
      <c r="T73" s="191">
        <f xml:space="preserve"> Solve!T$47</f>
        <v>0</v>
      </c>
      <c r="U73" s="191">
        <f xml:space="preserve"> Solve!U$47</f>
        <v>0</v>
      </c>
      <c r="V73" s="191">
        <f xml:space="preserve"> Solve!V$47</f>
        <v>0</v>
      </c>
      <c r="W73" s="191">
        <f xml:space="preserve"> Solve!W$47</f>
        <v>0</v>
      </c>
      <c r="X73" s="191">
        <f xml:space="preserve"> Solve!X$47</f>
        <v>0</v>
      </c>
      <c r="Y73" s="191">
        <f xml:space="preserve"> Solve!Y$47</f>
        <v>13297.779378471951</v>
      </c>
      <c r="Z73" s="191">
        <f xml:space="preserve"> Solve!Z$47</f>
        <v>12071.820212966471</v>
      </c>
      <c r="AA73" s="191">
        <f xml:space="preserve"> Solve!AA$47</f>
        <v>12095.373171921394</v>
      </c>
      <c r="AB73" s="191">
        <f xml:space="preserve"> Solve!AB$47</f>
        <v>12124.887342744936</v>
      </c>
      <c r="AC73" s="191">
        <f xml:space="preserve"> Solve!AC$47</f>
        <v>12151.51157502758</v>
      </c>
      <c r="AD73" s="191">
        <f xml:space="preserve"> Solve!AD$47</f>
        <v>12172.663189026505</v>
      </c>
      <c r="AE73" s="191">
        <f xml:space="preserve"> Solve!AE$47</f>
        <v>12204.923409747764</v>
      </c>
      <c r="AF73" s="191">
        <f xml:space="preserve"> Solve!AF$47</f>
        <v>12224.465561483983</v>
      </c>
      <c r="AG73" s="191">
        <f xml:space="preserve"> Solve!AG$47</f>
        <v>12261.720824335425</v>
      </c>
      <c r="AH73" s="191">
        <f xml:space="preserve"> Solve!AH$47</f>
        <v>12296.292064958823</v>
      </c>
      <c r="AI73" s="191">
        <f xml:space="preserve"> Solve!AI$47</f>
        <v>12297.79235738816</v>
      </c>
      <c r="AJ73" s="191">
        <f xml:space="preserve"> Solve!AJ$47</f>
        <v>12365.633719641013</v>
      </c>
      <c r="AK73" s="191">
        <f xml:space="preserve"> Solve!AK$47</f>
        <v>12386.701416253774</v>
      </c>
      <c r="AL73" s="191">
        <f xml:space="preserve"> Solve!AL$47</f>
        <v>12435.421553357372</v>
      </c>
      <c r="AM73" s="191">
        <f xml:space="preserve"> Solve!AM$47</f>
        <v>12453.92799922148</v>
      </c>
      <c r="AN73" s="191">
        <f xml:space="preserve"> Solve!AN$47</f>
        <v>12505.595691592916</v>
      </c>
      <c r="AO73" s="191">
        <f xml:space="preserve"> Solve!AO$47</f>
        <v>12540.854523828781</v>
      </c>
      <c r="AP73" s="191">
        <f xml:space="preserve"> Solve!AP$47</f>
        <v>12555.491523398421</v>
      </c>
      <c r="AQ73" s="191">
        <f xml:space="preserve"> Solve!AQ$47</f>
        <v>12611.612277155316</v>
      </c>
      <c r="AR73" s="191">
        <f xml:space="preserve"> Solve!AR$47</f>
        <v>12623.652429408663</v>
      </c>
      <c r="AS73" s="191">
        <f xml:space="preserve"> Solve!AS$47</f>
        <v>12682.761703906723</v>
      </c>
      <c r="AT73" s="191">
        <f xml:space="preserve"> Solve!AT$47</f>
        <v>12297.130224848668</v>
      </c>
      <c r="AU73" s="191">
        <f xml:space="preserve"> Solve!AU$47</f>
        <v>12303.596221794036</v>
      </c>
      <c r="AV73" s="191">
        <f xml:space="preserve"> Solve!AV$47</f>
        <v>12366.490606926531</v>
      </c>
      <c r="AW73" s="191">
        <f xml:space="preserve"> Solve!AW$47</f>
        <v>12384.513580244184</v>
      </c>
      <c r="AX73" s="191">
        <f xml:space="preserve"> Solve!AX$47</f>
        <v>12436.27468872968</v>
      </c>
      <c r="AY73" s="191">
        <f xml:space="preserve"> Solve!AY$47</f>
        <v>28269.150622957801</v>
      </c>
      <c r="AZ73" s="191">
        <f xml:space="preserve"> Solve!AZ$47</f>
        <v>0</v>
      </c>
      <c r="BA73" s="191">
        <f xml:space="preserve"> Solve!BA$47</f>
        <v>0</v>
      </c>
      <c r="BB73" s="191">
        <f xml:space="preserve"> Solve!BB$47</f>
        <v>0</v>
      </c>
      <c r="BC73" s="191">
        <f xml:space="preserve"> Solve!BC$47</f>
        <v>0</v>
      </c>
      <c r="BD73" s="191">
        <f xml:space="preserve"> Solve!BD$47</f>
        <v>0</v>
      </c>
      <c r="BE73" s="191">
        <f xml:space="preserve"> Solve!BE$47</f>
        <v>0</v>
      </c>
    </row>
    <row r="74" spans="1:57" s="193" customFormat="1" outlineLevel="1" x14ac:dyDescent="0.25">
      <c r="A74" s="142"/>
      <c r="B74" s="142"/>
      <c r="C74" s="143"/>
      <c r="D74" s="144"/>
      <c r="E74" s="192" t="str">
        <f xml:space="preserve"> "Sum of " &amp; LOWER(E72)</f>
        <v>Sum of project costs / funding requirement</v>
      </c>
      <c r="F74" s="192">
        <f xml:space="preserve"> SUM(J73:BE73)</f>
        <v>350418.03787133837</v>
      </c>
      <c r="G74" s="192" t="str">
        <f xml:space="preserve"> SMU</f>
        <v>$ 000s</v>
      </c>
      <c r="H74" s="564"/>
      <c r="I74" s="145"/>
      <c r="J74" s="192"/>
      <c r="K74" s="192"/>
      <c r="L74" s="192"/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</row>
    <row r="75" spans="1:57" outlineLevel="1" x14ac:dyDescent="0.25"/>
    <row r="76" spans="1:57" x14ac:dyDescent="0.25"/>
    <row r="77" spans="1:57" s="80" customFormat="1" x14ac:dyDescent="0.25">
      <c r="A77" s="80" t="s">
        <v>365</v>
      </c>
    </row>
    <row r="78" spans="1:57" outlineLevel="1" x14ac:dyDescent="0.25"/>
    <row r="79" spans="1:57" outlineLevel="1" x14ac:dyDescent="0.25">
      <c r="E79" s="12" t="str">
        <f xml:space="preserve"> E$74</f>
        <v>Sum of project costs / funding requirement</v>
      </c>
      <c r="F79" s="12">
        <f xml:space="preserve"> F$74</f>
        <v>350418.03787133837</v>
      </c>
      <c r="G79" s="12" t="str">
        <f xml:space="preserve"> G$74</f>
        <v>$ 000s</v>
      </c>
    </row>
    <row r="80" spans="1:57" outlineLevel="1" x14ac:dyDescent="0.25">
      <c r="E80" s="191" t="str">
        <f xml:space="preserve"> Debt!E$65</f>
        <v>Senior debt drawdown</v>
      </c>
      <c r="F80" s="191">
        <f xml:space="preserve"> Debt!F$65</f>
        <v>257133.21698628791</v>
      </c>
      <c r="G80" s="191" t="str">
        <f xml:space="preserve"> Debt!G$65</f>
        <v>$ 000s</v>
      </c>
      <c r="H80" s="516"/>
      <c r="I80" s="516"/>
      <c r="J80" s="516"/>
      <c r="K80" s="516"/>
      <c r="L80" s="516"/>
      <c r="M80" s="516"/>
      <c r="N80" s="516"/>
      <c r="O80" s="516"/>
      <c r="P80" s="516"/>
      <c r="Q80" s="516"/>
      <c r="R80" s="516"/>
      <c r="S80" s="516"/>
      <c r="T80" s="516"/>
      <c r="U80" s="516"/>
      <c r="V80" s="516"/>
      <c r="W80" s="516"/>
      <c r="X80" s="516"/>
      <c r="Y80" s="516"/>
      <c r="Z80" s="516"/>
      <c r="AA80" s="516"/>
      <c r="AB80" s="516"/>
      <c r="AC80" s="516"/>
      <c r="AD80" s="516"/>
      <c r="AE80" s="516"/>
      <c r="AF80" s="516"/>
      <c r="AG80" s="516"/>
      <c r="AH80" s="516"/>
      <c r="AI80" s="516"/>
      <c r="AJ80" s="516"/>
      <c r="AK80" s="516"/>
      <c r="AL80" s="516"/>
      <c r="AM80" s="516"/>
      <c r="AN80" s="516"/>
      <c r="AO80" s="516"/>
      <c r="AP80" s="516"/>
      <c r="AQ80" s="516"/>
      <c r="AR80" s="516"/>
      <c r="AS80" s="516"/>
      <c r="AT80" s="516"/>
      <c r="AU80" s="516"/>
      <c r="AV80" s="516"/>
      <c r="AW80" s="516"/>
      <c r="AX80" s="516"/>
      <c r="AY80" s="516"/>
      <c r="AZ80" s="516"/>
      <c r="BA80" s="516"/>
      <c r="BB80" s="516"/>
      <c r="BC80" s="516"/>
      <c r="BD80" s="516"/>
      <c r="BE80" s="516"/>
    </row>
    <row r="81" spans="1:57" outlineLevel="1" x14ac:dyDescent="0.25">
      <c r="E81" s="191" t="str">
        <f xml:space="preserve"> Solve!E$43</f>
        <v>Equity bridge interest and fees rolled up - total - fixed</v>
      </c>
      <c r="F81" s="191">
        <f xml:space="preserve"> Solve!F$43</f>
        <v>0</v>
      </c>
      <c r="G81" s="191" t="str">
        <f xml:space="preserve"> Solve!G$43</f>
        <v>$ 000s</v>
      </c>
      <c r="H81" s="516"/>
      <c r="I81" s="516"/>
      <c r="J81" s="516"/>
      <c r="K81" s="516"/>
      <c r="L81" s="516"/>
      <c r="M81" s="516"/>
      <c r="N81" s="516"/>
      <c r="O81" s="516"/>
      <c r="P81" s="516"/>
      <c r="Q81" s="516"/>
      <c r="R81" s="516"/>
      <c r="S81" s="516"/>
      <c r="T81" s="516"/>
      <c r="U81" s="516"/>
      <c r="V81" s="516"/>
      <c r="W81" s="516"/>
      <c r="X81" s="516"/>
      <c r="Y81" s="516"/>
      <c r="Z81" s="516"/>
      <c r="AA81" s="516"/>
      <c r="AB81" s="516"/>
      <c r="AC81" s="516"/>
      <c r="AD81" s="516"/>
      <c r="AE81" s="516"/>
      <c r="AF81" s="516"/>
      <c r="AG81" s="516"/>
      <c r="AH81" s="516"/>
      <c r="AI81" s="516"/>
      <c r="AJ81" s="516"/>
      <c r="AK81" s="516"/>
      <c r="AL81" s="516"/>
      <c r="AM81" s="516"/>
      <c r="AN81" s="516"/>
      <c r="AO81" s="516"/>
      <c r="AP81" s="516"/>
      <c r="AQ81" s="516"/>
      <c r="AR81" s="516"/>
      <c r="AS81" s="516"/>
      <c r="AT81" s="516"/>
      <c r="AU81" s="516"/>
      <c r="AV81" s="516"/>
      <c r="AW81" s="516"/>
      <c r="AX81" s="516"/>
      <c r="AY81" s="516"/>
      <c r="AZ81" s="516"/>
      <c r="BA81" s="516"/>
      <c r="BB81" s="516"/>
      <c r="BC81" s="516"/>
      <c r="BD81" s="516"/>
      <c r="BE81" s="516"/>
    </row>
    <row r="82" spans="1:57" outlineLevel="1" x14ac:dyDescent="0.25">
      <c r="E82" s="9" t="s">
        <v>580</v>
      </c>
      <c r="F82" s="9">
        <f xml:space="preserve"> MAX(0, F79 - F80 + F81)</f>
        <v>93284.82088505046</v>
      </c>
      <c r="G82" s="12" t="str">
        <f xml:space="preserve"> SMU</f>
        <v>$ 000s</v>
      </c>
    </row>
    <row r="83" spans="1:57" outlineLevel="1" x14ac:dyDescent="0.25"/>
    <row r="84" spans="1:57" outlineLevel="1" x14ac:dyDescent="0.25">
      <c r="E84" s="146" t="str">
        <f xml:space="preserve"> InpC!E$172</f>
        <v>Share capital amount</v>
      </c>
      <c r="F84" s="146">
        <f xml:space="preserve"> InpC!F$172</f>
        <v>100</v>
      </c>
      <c r="G84" s="146" t="str">
        <f xml:space="preserve"> InpC!G$172</f>
        <v>$ 000s</v>
      </c>
      <c r="H84" s="38"/>
    </row>
    <row r="85" spans="1:57" outlineLevel="1" x14ac:dyDescent="0.25">
      <c r="E85" s="12" t="str">
        <f t="shared" ref="E85:AJ85" si="36" xml:space="preserve"> E$93</f>
        <v>Share capital during construction balance BEG</v>
      </c>
      <c r="F85" s="12">
        <f t="shared" si="36"/>
        <v>0</v>
      </c>
      <c r="G85" s="12" t="str">
        <f t="shared" si="36"/>
        <v>$ 000s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100</v>
      </c>
      <c r="AA85" s="12">
        <f t="shared" si="36"/>
        <v>100</v>
      </c>
      <c r="AB85" s="12">
        <f t="shared" si="36"/>
        <v>100</v>
      </c>
      <c r="AC85" s="12">
        <f t="shared" si="36"/>
        <v>100</v>
      </c>
      <c r="AD85" s="12">
        <f t="shared" si="36"/>
        <v>100</v>
      </c>
      <c r="AE85" s="12">
        <f t="shared" si="36"/>
        <v>100</v>
      </c>
      <c r="AF85" s="12">
        <f t="shared" si="36"/>
        <v>100</v>
      </c>
      <c r="AG85" s="12">
        <f t="shared" si="36"/>
        <v>100</v>
      </c>
      <c r="AH85" s="12">
        <f t="shared" si="36"/>
        <v>100</v>
      </c>
      <c r="AI85" s="12">
        <f t="shared" si="36"/>
        <v>100</v>
      </c>
      <c r="AJ85" s="12">
        <f t="shared" si="36"/>
        <v>100</v>
      </c>
      <c r="AK85" s="12">
        <f t="shared" ref="AK85:BE85" si="37" xml:space="preserve"> AK$93</f>
        <v>100</v>
      </c>
      <c r="AL85" s="12">
        <f t="shared" si="37"/>
        <v>100</v>
      </c>
      <c r="AM85" s="12">
        <f t="shared" si="37"/>
        <v>100</v>
      </c>
      <c r="AN85" s="12">
        <f t="shared" si="37"/>
        <v>100</v>
      </c>
      <c r="AO85" s="12">
        <f t="shared" si="37"/>
        <v>100</v>
      </c>
      <c r="AP85" s="12">
        <f t="shared" si="37"/>
        <v>100</v>
      </c>
      <c r="AQ85" s="12">
        <f t="shared" si="37"/>
        <v>100</v>
      </c>
      <c r="AR85" s="12">
        <f t="shared" si="37"/>
        <v>100</v>
      </c>
      <c r="AS85" s="12">
        <f t="shared" si="37"/>
        <v>100</v>
      </c>
      <c r="AT85" s="12">
        <f t="shared" si="37"/>
        <v>100</v>
      </c>
      <c r="AU85" s="12">
        <f t="shared" si="37"/>
        <v>100</v>
      </c>
      <c r="AV85" s="12">
        <f t="shared" si="37"/>
        <v>100</v>
      </c>
      <c r="AW85" s="12">
        <f t="shared" si="37"/>
        <v>100</v>
      </c>
      <c r="AX85" s="12">
        <f t="shared" si="37"/>
        <v>100</v>
      </c>
      <c r="AY85" s="12">
        <f t="shared" si="37"/>
        <v>100</v>
      </c>
      <c r="AZ85" s="12">
        <f t="shared" si="37"/>
        <v>100</v>
      </c>
      <c r="BA85" s="12">
        <f t="shared" si="37"/>
        <v>100</v>
      </c>
      <c r="BB85" s="12">
        <f t="shared" si="37"/>
        <v>100</v>
      </c>
      <c r="BC85" s="12">
        <f t="shared" si="37"/>
        <v>100</v>
      </c>
      <c r="BD85" s="12">
        <f t="shared" si="37"/>
        <v>100</v>
      </c>
      <c r="BE85" s="12">
        <f t="shared" si="37"/>
        <v>100</v>
      </c>
    </row>
    <row r="86" spans="1:57" outlineLevel="1" x14ac:dyDescent="0.25">
      <c r="E86" s="9" t="s">
        <v>581</v>
      </c>
      <c r="G86" s="12" t="str">
        <f xml:space="preserve"> SMU</f>
        <v>$ 000s</v>
      </c>
      <c r="J86" s="12">
        <f t="shared" ref="J86:BE86" si="38" xml:space="preserve"> ($F84 - J85)</f>
        <v>100</v>
      </c>
      <c r="K86" s="12">
        <f t="shared" si="38"/>
        <v>100</v>
      </c>
      <c r="L86" s="12">
        <f t="shared" si="38"/>
        <v>100</v>
      </c>
      <c r="M86" s="12">
        <f t="shared" si="38"/>
        <v>100</v>
      </c>
      <c r="N86" s="12">
        <f t="shared" si="38"/>
        <v>100</v>
      </c>
      <c r="O86" s="12">
        <f t="shared" si="38"/>
        <v>100</v>
      </c>
      <c r="P86" s="12">
        <f t="shared" si="38"/>
        <v>100</v>
      </c>
      <c r="Q86" s="12">
        <f t="shared" si="38"/>
        <v>100</v>
      </c>
      <c r="R86" s="12">
        <f t="shared" si="38"/>
        <v>100</v>
      </c>
      <c r="S86" s="12">
        <f t="shared" si="38"/>
        <v>100</v>
      </c>
      <c r="T86" s="12">
        <f t="shared" si="38"/>
        <v>100</v>
      </c>
      <c r="U86" s="12">
        <f t="shared" si="38"/>
        <v>100</v>
      </c>
      <c r="V86" s="12">
        <f t="shared" si="38"/>
        <v>100</v>
      </c>
      <c r="W86" s="12">
        <f t="shared" si="38"/>
        <v>100</v>
      </c>
      <c r="X86" s="12">
        <f t="shared" si="38"/>
        <v>100</v>
      </c>
      <c r="Y86" s="12">
        <f t="shared" si="38"/>
        <v>100</v>
      </c>
      <c r="Z86" s="12">
        <f t="shared" si="38"/>
        <v>0</v>
      </c>
      <c r="AA86" s="12">
        <f t="shared" si="38"/>
        <v>0</v>
      </c>
      <c r="AB86" s="12">
        <f t="shared" si="38"/>
        <v>0</v>
      </c>
      <c r="AC86" s="12">
        <f t="shared" si="38"/>
        <v>0</v>
      </c>
      <c r="AD86" s="12">
        <f t="shared" si="38"/>
        <v>0</v>
      </c>
      <c r="AE86" s="12">
        <f t="shared" si="38"/>
        <v>0</v>
      </c>
      <c r="AF86" s="12">
        <f t="shared" si="38"/>
        <v>0</v>
      </c>
      <c r="AG86" s="12">
        <f t="shared" si="38"/>
        <v>0</v>
      </c>
      <c r="AH86" s="12">
        <f t="shared" si="38"/>
        <v>0</v>
      </c>
      <c r="AI86" s="12">
        <f t="shared" si="38"/>
        <v>0</v>
      </c>
      <c r="AJ86" s="12">
        <f t="shared" si="38"/>
        <v>0</v>
      </c>
      <c r="AK86" s="12">
        <f t="shared" si="38"/>
        <v>0</v>
      </c>
      <c r="AL86" s="12">
        <f t="shared" si="38"/>
        <v>0</v>
      </c>
      <c r="AM86" s="12">
        <f t="shared" si="38"/>
        <v>0</v>
      </c>
      <c r="AN86" s="12">
        <f t="shared" si="38"/>
        <v>0</v>
      </c>
      <c r="AO86" s="12">
        <f t="shared" si="38"/>
        <v>0</v>
      </c>
      <c r="AP86" s="12">
        <f t="shared" si="38"/>
        <v>0</v>
      </c>
      <c r="AQ86" s="12">
        <f t="shared" si="38"/>
        <v>0</v>
      </c>
      <c r="AR86" s="12">
        <f t="shared" si="38"/>
        <v>0</v>
      </c>
      <c r="AS86" s="12">
        <f t="shared" si="38"/>
        <v>0</v>
      </c>
      <c r="AT86" s="12">
        <f t="shared" si="38"/>
        <v>0</v>
      </c>
      <c r="AU86" s="12">
        <f t="shared" si="38"/>
        <v>0</v>
      </c>
      <c r="AV86" s="12">
        <f t="shared" si="38"/>
        <v>0</v>
      </c>
      <c r="AW86" s="12">
        <f t="shared" si="38"/>
        <v>0</v>
      </c>
      <c r="AX86" s="12">
        <f t="shared" si="38"/>
        <v>0</v>
      </c>
      <c r="AY86" s="12">
        <f t="shared" si="38"/>
        <v>0</v>
      </c>
      <c r="AZ86" s="12">
        <f t="shared" si="38"/>
        <v>0</v>
      </c>
      <c r="BA86" s="12">
        <f t="shared" si="38"/>
        <v>0</v>
      </c>
      <c r="BB86" s="12">
        <f t="shared" si="38"/>
        <v>0</v>
      </c>
      <c r="BC86" s="12">
        <f t="shared" si="38"/>
        <v>0</v>
      </c>
      <c r="BD86" s="12">
        <f t="shared" si="38"/>
        <v>0</v>
      </c>
      <c r="BE86" s="12">
        <f t="shared" si="38"/>
        <v>0</v>
      </c>
    </row>
    <row r="87" spans="1:57" outlineLevel="1" x14ac:dyDescent="0.25"/>
    <row r="88" spans="1:57" outlineLevel="1" x14ac:dyDescent="0.25">
      <c r="E88" s="12" t="str">
        <f t="shared" ref="E88:AJ88" si="39" xml:space="preserve"> E$86</f>
        <v xml:space="preserve">Undrawn share capital </v>
      </c>
      <c r="F88" s="12">
        <f t="shared" si="39"/>
        <v>0</v>
      </c>
      <c r="G88" s="12" t="str">
        <f t="shared" si="39"/>
        <v>$ 000s</v>
      </c>
      <c r="H88" s="12">
        <f t="shared" si="39"/>
        <v>0</v>
      </c>
      <c r="I88" s="12">
        <f t="shared" si="39"/>
        <v>0</v>
      </c>
      <c r="J88" s="12">
        <f t="shared" si="39"/>
        <v>100</v>
      </c>
      <c r="K88" s="12">
        <f t="shared" si="39"/>
        <v>100</v>
      </c>
      <c r="L88" s="12">
        <f t="shared" si="39"/>
        <v>100</v>
      </c>
      <c r="M88" s="12">
        <f t="shared" si="39"/>
        <v>100</v>
      </c>
      <c r="N88" s="12">
        <f t="shared" si="39"/>
        <v>100</v>
      </c>
      <c r="O88" s="12">
        <f t="shared" si="39"/>
        <v>100</v>
      </c>
      <c r="P88" s="12">
        <f t="shared" si="39"/>
        <v>100</v>
      </c>
      <c r="Q88" s="12">
        <f t="shared" si="39"/>
        <v>100</v>
      </c>
      <c r="R88" s="12">
        <f t="shared" si="39"/>
        <v>100</v>
      </c>
      <c r="S88" s="12">
        <f t="shared" si="39"/>
        <v>100</v>
      </c>
      <c r="T88" s="12">
        <f t="shared" si="39"/>
        <v>100</v>
      </c>
      <c r="U88" s="12">
        <f t="shared" si="39"/>
        <v>100</v>
      </c>
      <c r="V88" s="12">
        <f t="shared" si="39"/>
        <v>100</v>
      </c>
      <c r="W88" s="12">
        <f t="shared" si="39"/>
        <v>100</v>
      </c>
      <c r="X88" s="12">
        <f t="shared" si="39"/>
        <v>100</v>
      </c>
      <c r="Y88" s="12">
        <f t="shared" si="39"/>
        <v>100</v>
      </c>
      <c r="Z88" s="12">
        <f t="shared" si="39"/>
        <v>0</v>
      </c>
      <c r="AA88" s="12">
        <f t="shared" si="39"/>
        <v>0</v>
      </c>
      <c r="AB88" s="12">
        <f t="shared" si="39"/>
        <v>0</v>
      </c>
      <c r="AC88" s="12">
        <f t="shared" si="39"/>
        <v>0</v>
      </c>
      <c r="AD88" s="12">
        <f t="shared" si="39"/>
        <v>0</v>
      </c>
      <c r="AE88" s="12">
        <f t="shared" si="39"/>
        <v>0</v>
      </c>
      <c r="AF88" s="12">
        <f t="shared" si="39"/>
        <v>0</v>
      </c>
      <c r="AG88" s="12">
        <f t="shared" si="39"/>
        <v>0</v>
      </c>
      <c r="AH88" s="12">
        <f t="shared" si="39"/>
        <v>0</v>
      </c>
      <c r="AI88" s="12">
        <f t="shared" si="39"/>
        <v>0</v>
      </c>
      <c r="AJ88" s="12">
        <f t="shared" si="39"/>
        <v>0</v>
      </c>
      <c r="AK88" s="12">
        <f t="shared" ref="AK88:BE88" si="40" xml:space="preserve"> AK$86</f>
        <v>0</v>
      </c>
      <c r="AL88" s="12">
        <f t="shared" si="40"/>
        <v>0</v>
      </c>
      <c r="AM88" s="12">
        <f t="shared" si="40"/>
        <v>0</v>
      </c>
      <c r="AN88" s="12">
        <f t="shared" si="40"/>
        <v>0</v>
      </c>
      <c r="AO88" s="12">
        <f t="shared" si="40"/>
        <v>0</v>
      </c>
      <c r="AP88" s="12">
        <f t="shared" si="40"/>
        <v>0</v>
      </c>
      <c r="AQ88" s="12">
        <f t="shared" si="40"/>
        <v>0</v>
      </c>
      <c r="AR88" s="12">
        <f t="shared" si="40"/>
        <v>0</v>
      </c>
      <c r="AS88" s="12">
        <f t="shared" si="40"/>
        <v>0</v>
      </c>
      <c r="AT88" s="12">
        <f t="shared" si="40"/>
        <v>0</v>
      </c>
      <c r="AU88" s="12">
        <f t="shared" si="40"/>
        <v>0</v>
      </c>
      <c r="AV88" s="12">
        <f t="shared" si="40"/>
        <v>0</v>
      </c>
      <c r="AW88" s="12">
        <f t="shared" si="40"/>
        <v>0</v>
      </c>
      <c r="AX88" s="12">
        <f t="shared" si="40"/>
        <v>0</v>
      </c>
      <c r="AY88" s="12">
        <f t="shared" si="40"/>
        <v>0</v>
      </c>
      <c r="AZ88" s="12">
        <f t="shared" si="40"/>
        <v>0</v>
      </c>
      <c r="BA88" s="12">
        <f t="shared" si="40"/>
        <v>0</v>
      </c>
      <c r="BB88" s="12">
        <f t="shared" si="40"/>
        <v>0</v>
      </c>
      <c r="BC88" s="12">
        <f t="shared" si="40"/>
        <v>0</v>
      </c>
      <c r="BD88" s="12">
        <f t="shared" si="40"/>
        <v>0</v>
      </c>
      <c r="BE88" s="12">
        <f t="shared" si="40"/>
        <v>0</v>
      </c>
    </row>
    <row r="89" spans="1:57" outlineLevel="1" x14ac:dyDescent="0.25">
      <c r="E89" s="191" t="str">
        <f xml:space="preserve"> Solve!E$47</f>
        <v>Project costs / funding requirement - paste</v>
      </c>
      <c r="F89" s="191">
        <f xml:space="preserve"> Solve!F$47</f>
        <v>0</v>
      </c>
      <c r="G89" s="191" t="str">
        <f xml:space="preserve"> Solve!G$47</f>
        <v>$ 000s</v>
      </c>
      <c r="H89" s="191">
        <f xml:space="preserve"> Solve!H$47</f>
        <v>350418.03787133837</v>
      </c>
      <c r="I89" s="191">
        <f xml:space="preserve"> Solve!I$47</f>
        <v>0</v>
      </c>
      <c r="J89" s="191">
        <f xml:space="preserve"> Solve!J$47</f>
        <v>0</v>
      </c>
      <c r="K89" s="191">
        <f xml:space="preserve"> Solve!K$47</f>
        <v>0</v>
      </c>
      <c r="L89" s="191">
        <f xml:space="preserve"> Solve!L$47</f>
        <v>0</v>
      </c>
      <c r="M89" s="191">
        <f xml:space="preserve"> Solve!M$47</f>
        <v>0</v>
      </c>
      <c r="N89" s="191">
        <f xml:space="preserve"> Solve!N$47</f>
        <v>0</v>
      </c>
      <c r="O89" s="191">
        <f xml:space="preserve"> Solve!O$47</f>
        <v>0</v>
      </c>
      <c r="P89" s="191">
        <f xml:space="preserve"> Solve!P$47</f>
        <v>0</v>
      </c>
      <c r="Q89" s="191">
        <f xml:space="preserve"> Solve!Q$47</f>
        <v>0</v>
      </c>
      <c r="R89" s="191">
        <f xml:space="preserve"> Solve!R$47</f>
        <v>0</v>
      </c>
      <c r="S89" s="191">
        <f xml:space="preserve"> Solve!S$47</f>
        <v>0</v>
      </c>
      <c r="T89" s="191">
        <f xml:space="preserve"> Solve!T$47</f>
        <v>0</v>
      </c>
      <c r="U89" s="191">
        <f xml:space="preserve"> Solve!U$47</f>
        <v>0</v>
      </c>
      <c r="V89" s="191">
        <f xml:space="preserve"> Solve!V$47</f>
        <v>0</v>
      </c>
      <c r="W89" s="191">
        <f xml:space="preserve"> Solve!W$47</f>
        <v>0</v>
      </c>
      <c r="X89" s="191">
        <f xml:space="preserve"> Solve!X$47</f>
        <v>0</v>
      </c>
      <c r="Y89" s="191">
        <f xml:space="preserve"> Solve!Y$47</f>
        <v>13297.779378471951</v>
      </c>
      <c r="Z89" s="191">
        <f xml:space="preserve"> Solve!Z$47</f>
        <v>12071.820212966471</v>
      </c>
      <c r="AA89" s="191">
        <f xml:space="preserve"> Solve!AA$47</f>
        <v>12095.373171921394</v>
      </c>
      <c r="AB89" s="191">
        <f xml:space="preserve"> Solve!AB$47</f>
        <v>12124.887342744936</v>
      </c>
      <c r="AC89" s="191">
        <f xml:space="preserve"> Solve!AC$47</f>
        <v>12151.51157502758</v>
      </c>
      <c r="AD89" s="191">
        <f xml:space="preserve"> Solve!AD$47</f>
        <v>12172.663189026505</v>
      </c>
      <c r="AE89" s="191">
        <f xml:space="preserve"> Solve!AE$47</f>
        <v>12204.923409747764</v>
      </c>
      <c r="AF89" s="191">
        <f xml:space="preserve"> Solve!AF$47</f>
        <v>12224.465561483983</v>
      </c>
      <c r="AG89" s="191">
        <f xml:space="preserve"> Solve!AG$47</f>
        <v>12261.720824335425</v>
      </c>
      <c r="AH89" s="191">
        <f xml:space="preserve"> Solve!AH$47</f>
        <v>12296.292064958823</v>
      </c>
      <c r="AI89" s="191">
        <f xml:space="preserve"> Solve!AI$47</f>
        <v>12297.79235738816</v>
      </c>
      <c r="AJ89" s="191">
        <f xml:space="preserve"> Solve!AJ$47</f>
        <v>12365.633719641013</v>
      </c>
      <c r="AK89" s="191">
        <f xml:space="preserve"> Solve!AK$47</f>
        <v>12386.701416253774</v>
      </c>
      <c r="AL89" s="191">
        <f xml:space="preserve"> Solve!AL$47</f>
        <v>12435.421553357372</v>
      </c>
      <c r="AM89" s="191">
        <f xml:space="preserve"> Solve!AM$47</f>
        <v>12453.92799922148</v>
      </c>
      <c r="AN89" s="191">
        <f xml:space="preserve"> Solve!AN$47</f>
        <v>12505.595691592916</v>
      </c>
      <c r="AO89" s="191">
        <f xml:space="preserve"> Solve!AO$47</f>
        <v>12540.854523828781</v>
      </c>
      <c r="AP89" s="191">
        <f xml:space="preserve"> Solve!AP$47</f>
        <v>12555.491523398421</v>
      </c>
      <c r="AQ89" s="191">
        <f xml:space="preserve"> Solve!AQ$47</f>
        <v>12611.612277155316</v>
      </c>
      <c r="AR89" s="191">
        <f xml:space="preserve"> Solve!AR$47</f>
        <v>12623.652429408663</v>
      </c>
      <c r="AS89" s="191">
        <f xml:space="preserve"> Solve!AS$47</f>
        <v>12682.761703906723</v>
      </c>
      <c r="AT89" s="191">
        <f xml:space="preserve"> Solve!AT$47</f>
        <v>12297.130224848668</v>
      </c>
      <c r="AU89" s="191">
        <f xml:space="preserve"> Solve!AU$47</f>
        <v>12303.596221794036</v>
      </c>
      <c r="AV89" s="191">
        <f xml:space="preserve"> Solve!AV$47</f>
        <v>12366.490606926531</v>
      </c>
      <c r="AW89" s="191">
        <f xml:space="preserve"> Solve!AW$47</f>
        <v>12384.513580244184</v>
      </c>
      <c r="AX89" s="191">
        <f xml:space="preserve"> Solve!AX$47</f>
        <v>12436.27468872968</v>
      </c>
      <c r="AY89" s="191">
        <f xml:space="preserve"> Solve!AY$47</f>
        <v>28269.150622957801</v>
      </c>
      <c r="AZ89" s="191">
        <f xml:space="preserve"> Solve!AZ$47</f>
        <v>0</v>
      </c>
      <c r="BA89" s="191">
        <f xml:space="preserve"> Solve!BA$47</f>
        <v>0</v>
      </c>
      <c r="BB89" s="191">
        <f xml:space="preserve"> Solve!BB$47</f>
        <v>0</v>
      </c>
      <c r="BC89" s="191">
        <f xml:space="preserve"> Solve!BC$47</f>
        <v>0</v>
      </c>
      <c r="BD89" s="191">
        <f xml:space="preserve"> Solve!BD$47</f>
        <v>0</v>
      </c>
      <c r="BE89" s="191">
        <f xml:space="preserve"> Solve!BE$47</f>
        <v>0</v>
      </c>
    </row>
    <row r="90" spans="1:57" outlineLevel="1" x14ac:dyDescent="0.25">
      <c r="E90" s="38" t="s">
        <v>588</v>
      </c>
      <c r="F90" s="38"/>
      <c r="G90" s="38" t="str">
        <f xml:space="preserve"> SMU</f>
        <v>$ 000s</v>
      </c>
      <c r="H90" s="38">
        <f xml:space="preserve"> SUM(J90:BE90)</f>
        <v>100</v>
      </c>
      <c r="I90" s="38"/>
      <c r="J90" s="38">
        <f t="shared" ref="J90:BE90" si="41" xml:space="preserve"> MIN(J88:J89)</f>
        <v>0</v>
      </c>
      <c r="K90" s="38">
        <f t="shared" si="41"/>
        <v>0</v>
      </c>
      <c r="L90" s="38">
        <f t="shared" si="41"/>
        <v>0</v>
      </c>
      <c r="M90" s="38">
        <f t="shared" si="41"/>
        <v>0</v>
      </c>
      <c r="N90" s="38">
        <f t="shared" si="41"/>
        <v>0</v>
      </c>
      <c r="O90" s="38">
        <f t="shared" si="41"/>
        <v>0</v>
      </c>
      <c r="P90" s="38">
        <f t="shared" si="41"/>
        <v>0</v>
      </c>
      <c r="Q90" s="38">
        <f t="shared" si="41"/>
        <v>0</v>
      </c>
      <c r="R90" s="38">
        <f t="shared" si="41"/>
        <v>0</v>
      </c>
      <c r="S90" s="38">
        <f t="shared" si="41"/>
        <v>0</v>
      </c>
      <c r="T90" s="38">
        <f t="shared" si="41"/>
        <v>0</v>
      </c>
      <c r="U90" s="38">
        <f t="shared" si="41"/>
        <v>0</v>
      </c>
      <c r="V90" s="38">
        <f t="shared" si="41"/>
        <v>0</v>
      </c>
      <c r="W90" s="38">
        <f t="shared" si="41"/>
        <v>0</v>
      </c>
      <c r="X90" s="38">
        <f t="shared" si="41"/>
        <v>0</v>
      </c>
      <c r="Y90" s="38">
        <f t="shared" si="41"/>
        <v>100</v>
      </c>
      <c r="Z90" s="38">
        <f t="shared" si="41"/>
        <v>0</v>
      </c>
      <c r="AA90" s="38">
        <f t="shared" si="41"/>
        <v>0</v>
      </c>
      <c r="AB90" s="38">
        <f t="shared" si="41"/>
        <v>0</v>
      </c>
      <c r="AC90" s="38">
        <f t="shared" si="41"/>
        <v>0</v>
      </c>
      <c r="AD90" s="38">
        <f t="shared" si="41"/>
        <v>0</v>
      </c>
      <c r="AE90" s="38">
        <f t="shared" si="41"/>
        <v>0</v>
      </c>
      <c r="AF90" s="38">
        <f t="shared" si="41"/>
        <v>0</v>
      </c>
      <c r="AG90" s="38">
        <f t="shared" si="41"/>
        <v>0</v>
      </c>
      <c r="AH90" s="38">
        <f t="shared" si="41"/>
        <v>0</v>
      </c>
      <c r="AI90" s="38">
        <f t="shared" si="41"/>
        <v>0</v>
      </c>
      <c r="AJ90" s="38">
        <f t="shared" si="41"/>
        <v>0</v>
      </c>
      <c r="AK90" s="38">
        <f t="shared" si="41"/>
        <v>0</v>
      </c>
      <c r="AL90" s="38">
        <f t="shared" si="41"/>
        <v>0</v>
      </c>
      <c r="AM90" s="38">
        <f t="shared" si="41"/>
        <v>0</v>
      </c>
      <c r="AN90" s="38">
        <f t="shared" si="41"/>
        <v>0</v>
      </c>
      <c r="AO90" s="38">
        <f t="shared" si="41"/>
        <v>0</v>
      </c>
      <c r="AP90" s="38">
        <f t="shared" si="41"/>
        <v>0</v>
      </c>
      <c r="AQ90" s="38">
        <f t="shared" si="41"/>
        <v>0</v>
      </c>
      <c r="AR90" s="38">
        <f t="shared" si="41"/>
        <v>0</v>
      </c>
      <c r="AS90" s="38">
        <f t="shared" si="41"/>
        <v>0</v>
      </c>
      <c r="AT90" s="38">
        <f t="shared" si="41"/>
        <v>0</v>
      </c>
      <c r="AU90" s="38">
        <f t="shared" si="41"/>
        <v>0</v>
      </c>
      <c r="AV90" s="38">
        <f t="shared" si="41"/>
        <v>0</v>
      </c>
      <c r="AW90" s="38">
        <f t="shared" si="41"/>
        <v>0</v>
      </c>
      <c r="AX90" s="38">
        <f t="shared" si="41"/>
        <v>0</v>
      </c>
      <c r="AY90" s="38">
        <f t="shared" si="41"/>
        <v>0</v>
      </c>
      <c r="AZ90" s="38">
        <f t="shared" si="41"/>
        <v>0</v>
      </c>
      <c r="BA90" s="38">
        <f t="shared" si="41"/>
        <v>0</v>
      </c>
      <c r="BB90" s="38">
        <f t="shared" si="41"/>
        <v>0</v>
      </c>
      <c r="BC90" s="38">
        <f t="shared" si="41"/>
        <v>0</v>
      </c>
      <c r="BD90" s="38">
        <f t="shared" si="41"/>
        <v>0</v>
      </c>
      <c r="BE90" s="38">
        <f t="shared" si="41"/>
        <v>0</v>
      </c>
    </row>
    <row r="91" spans="1:57" outlineLevel="1" x14ac:dyDescent="0.25">
      <c r="A91" s="142"/>
      <c r="B91" s="142"/>
      <c r="C91" s="143"/>
      <c r="D91" s="144"/>
      <c r="E91" s="192" t="str">
        <f xml:space="preserve"> "Sum of " &amp; LOWER(E90)</f>
        <v>Sum of share capital drawdown - m</v>
      </c>
      <c r="F91" s="192">
        <f xml:space="preserve"> SUM(J90:BE90)</f>
        <v>100</v>
      </c>
      <c r="G91" s="192" t="str">
        <f xml:space="preserve"> SMU</f>
        <v>$ 000s</v>
      </c>
      <c r="H91" s="564"/>
      <c r="I91" s="145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</row>
    <row r="92" spans="1:57" outlineLevel="1" x14ac:dyDescent="0.25"/>
    <row r="93" spans="1:57" outlineLevel="1" x14ac:dyDescent="0.25">
      <c r="E93" s="225" t="s">
        <v>367</v>
      </c>
      <c r="F93" s="225"/>
      <c r="G93" s="225" t="str">
        <f xml:space="preserve"> SMU</f>
        <v>$ 000s</v>
      </c>
      <c r="H93" s="225"/>
      <c r="I93" s="226"/>
      <c r="J93" s="225">
        <f t="shared" ref="J93" si="42" xml:space="preserve"> I96</f>
        <v>0</v>
      </c>
      <c r="K93" s="225">
        <f t="shared" ref="K93" si="43" xml:space="preserve"> J96</f>
        <v>0</v>
      </c>
      <c r="L93" s="225">
        <f t="shared" ref="L93" si="44" xml:space="preserve"> K96</f>
        <v>0</v>
      </c>
      <c r="M93" s="225">
        <f t="shared" ref="M93" si="45" xml:space="preserve"> L96</f>
        <v>0</v>
      </c>
      <c r="N93" s="225">
        <f t="shared" ref="N93" si="46" xml:space="preserve"> M96</f>
        <v>0</v>
      </c>
      <c r="O93" s="225">
        <f t="shared" ref="O93:BE93" si="47" xml:space="preserve"> N96</f>
        <v>0</v>
      </c>
      <c r="P93" s="225">
        <f t="shared" si="47"/>
        <v>0</v>
      </c>
      <c r="Q93" s="225">
        <f t="shared" si="47"/>
        <v>0</v>
      </c>
      <c r="R93" s="225">
        <f t="shared" si="47"/>
        <v>0</v>
      </c>
      <c r="S93" s="225">
        <f t="shared" si="47"/>
        <v>0</v>
      </c>
      <c r="T93" s="225">
        <f t="shared" si="47"/>
        <v>0</v>
      </c>
      <c r="U93" s="225">
        <f t="shared" si="47"/>
        <v>0</v>
      </c>
      <c r="V93" s="225">
        <f t="shared" si="47"/>
        <v>0</v>
      </c>
      <c r="W93" s="225">
        <f t="shared" si="47"/>
        <v>0</v>
      </c>
      <c r="X93" s="225">
        <f t="shared" si="47"/>
        <v>0</v>
      </c>
      <c r="Y93" s="225">
        <f t="shared" si="47"/>
        <v>0</v>
      </c>
      <c r="Z93" s="225">
        <f t="shared" si="47"/>
        <v>100</v>
      </c>
      <c r="AA93" s="225">
        <f t="shared" si="47"/>
        <v>100</v>
      </c>
      <c r="AB93" s="225">
        <f t="shared" si="47"/>
        <v>100</v>
      </c>
      <c r="AC93" s="225">
        <f t="shared" si="47"/>
        <v>100</v>
      </c>
      <c r="AD93" s="225">
        <f t="shared" si="47"/>
        <v>100</v>
      </c>
      <c r="AE93" s="225">
        <f t="shared" si="47"/>
        <v>100</v>
      </c>
      <c r="AF93" s="225">
        <f t="shared" si="47"/>
        <v>100</v>
      </c>
      <c r="AG93" s="225">
        <f t="shared" si="47"/>
        <v>100</v>
      </c>
      <c r="AH93" s="225">
        <f t="shared" si="47"/>
        <v>100</v>
      </c>
      <c r="AI93" s="225">
        <f t="shared" si="47"/>
        <v>100</v>
      </c>
      <c r="AJ93" s="225">
        <f t="shared" si="47"/>
        <v>100</v>
      </c>
      <c r="AK93" s="225">
        <f t="shared" si="47"/>
        <v>100</v>
      </c>
      <c r="AL93" s="225">
        <f t="shared" si="47"/>
        <v>100</v>
      </c>
      <c r="AM93" s="225">
        <f t="shared" si="47"/>
        <v>100</v>
      </c>
      <c r="AN93" s="225">
        <f t="shared" si="47"/>
        <v>100</v>
      </c>
      <c r="AO93" s="225">
        <f t="shared" si="47"/>
        <v>100</v>
      </c>
      <c r="AP93" s="225">
        <f t="shared" si="47"/>
        <v>100</v>
      </c>
      <c r="AQ93" s="225">
        <f t="shared" si="47"/>
        <v>100</v>
      </c>
      <c r="AR93" s="225">
        <f t="shared" si="47"/>
        <v>100</v>
      </c>
      <c r="AS93" s="225">
        <f t="shared" si="47"/>
        <v>100</v>
      </c>
      <c r="AT93" s="225">
        <f t="shared" si="47"/>
        <v>100</v>
      </c>
      <c r="AU93" s="225">
        <f t="shared" si="47"/>
        <v>100</v>
      </c>
      <c r="AV93" s="225">
        <f t="shared" si="47"/>
        <v>100</v>
      </c>
      <c r="AW93" s="225">
        <f t="shared" si="47"/>
        <v>100</v>
      </c>
      <c r="AX93" s="225">
        <f t="shared" si="47"/>
        <v>100</v>
      </c>
      <c r="AY93" s="225">
        <f t="shared" si="47"/>
        <v>100</v>
      </c>
      <c r="AZ93" s="225">
        <f t="shared" si="47"/>
        <v>100</v>
      </c>
      <c r="BA93" s="225">
        <f t="shared" si="47"/>
        <v>100</v>
      </c>
      <c r="BB93" s="225">
        <f t="shared" si="47"/>
        <v>100</v>
      </c>
      <c r="BC93" s="225">
        <f t="shared" si="47"/>
        <v>100</v>
      </c>
      <c r="BD93" s="225">
        <f t="shared" si="47"/>
        <v>100</v>
      </c>
      <c r="BE93" s="225">
        <f t="shared" si="47"/>
        <v>100</v>
      </c>
    </row>
    <row r="94" spans="1:57" outlineLevel="1" x14ac:dyDescent="0.25">
      <c r="E94" s="38" t="str">
        <f t="shared" ref="E94:AJ94" si="48" xml:space="preserve"> E$90</f>
        <v>Share capital drawdown - m</v>
      </c>
      <c r="F94" s="38">
        <f t="shared" si="48"/>
        <v>0</v>
      </c>
      <c r="G94" s="38" t="str">
        <f t="shared" si="48"/>
        <v>$ 000s</v>
      </c>
      <c r="H94" s="38">
        <f t="shared" si="48"/>
        <v>100</v>
      </c>
      <c r="I94" s="38">
        <f t="shared" si="48"/>
        <v>0</v>
      </c>
      <c r="J94" s="38">
        <f t="shared" si="48"/>
        <v>0</v>
      </c>
      <c r="K94" s="38">
        <f t="shared" si="48"/>
        <v>0</v>
      </c>
      <c r="L94" s="38">
        <f t="shared" si="48"/>
        <v>0</v>
      </c>
      <c r="M94" s="38">
        <f t="shared" si="48"/>
        <v>0</v>
      </c>
      <c r="N94" s="38">
        <f t="shared" si="48"/>
        <v>0</v>
      </c>
      <c r="O94" s="38">
        <f t="shared" si="48"/>
        <v>0</v>
      </c>
      <c r="P94" s="38">
        <f t="shared" si="48"/>
        <v>0</v>
      </c>
      <c r="Q94" s="38">
        <f t="shared" si="48"/>
        <v>0</v>
      </c>
      <c r="R94" s="38">
        <f t="shared" si="48"/>
        <v>0</v>
      </c>
      <c r="S94" s="38">
        <f t="shared" si="48"/>
        <v>0</v>
      </c>
      <c r="T94" s="38">
        <f t="shared" si="48"/>
        <v>0</v>
      </c>
      <c r="U94" s="38">
        <f t="shared" si="48"/>
        <v>0</v>
      </c>
      <c r="V94" s="38">
        <f t="shared" si="48"/>
        <v>0</v>
      </c>
      <c r="W94" s="38">
        <f t="shared" si="48"/>
        <v>0</v>
      </c>
      <c r="X94" s="38">
        <f t="shared" si="48"/>
        <v>0</v>
      </c>
      <c r="Y94" s="38">
        <f t="shared" si="48"/>
        <v>100</v>
      </c>
      <c r="Z94" s="38">
        <f t="shared" si="48"/>
        <v>0</v>
      </c>
      <c r="AA94" s="38">
        <f t="shared" si="48"/>
        <v>0</v>
      </c>
      <c r="AB94" s="38">
        <f t="shared" si="48"/>
        <v>0</v>
      </c>
      <c r="AC94" s="38">
        <f t="shared" si="48"/>
        <v>0</v>
      </c>
      <c r="AD94" s="38">
        <f t="shared" si="48"/>
        <v>0</v>
      </c>
      <c r="AE94" s="38">
        <f t="shared" si="48"/>
        <v>0</v>
      </c>
      <c r="AF94" s="38">
        <f t="shared" si="48"/>
        <v>0</v>
      </c>
      <c r="AG94" s="38">
        <f t="shared" si="48"/>
        <v>0</v>
      </c>
      <c r="AH94" s="38">
        <f t="shared" si="48"/>
        <v>0</v>
      </c>
      <c r="AI94" s="38">
        <f t="shared" si="48"/>
        <v>0</v>
      </c>
      <c r="AJ94" s="38">
        <f t="shared" si="48"/>
        <v>0</v>
      </c>
      <c r="AK94" s="38">
        <f t="shared" ref="AK94:BE94" si="49" xml:space="preserve"> AK$90</f>
        <v>0</v>
      </c>
      <c r="AL94" s="38">
        <f t="shared" si="49"/>
        <v>0</v>
      </c>
      <c r="AM94" s="38">
        <f t="shared" si="49"/>
        <v>0</v>
      </c>
      <c r="AN94" s="38">
        <f t="shared" si="49"/>
        <v>0</v>
      </c>
      <c r="AO94" s="38">
        <f t="shared" si="49"/>
        <v>0</v>
      </c>
      <c r="AP94" s="38">
        <f t="shared" si="49"/>
        <v>0</v>
      </c>
      <c r="AQ94" s="38">
        <f t="shared" si="49"/>
        <v>0</v>
      </c>
      <c r="AR94" s="38">
        <f t="shared" si="49"/>
        <v>0</v>
      </c>
      <c r="AS94" s="38">
        <f t="shared" si="49"/>
        <v>0</v>
      </c>
      <c r="AT94" s="38">
        <f t="shared" si="49"/>
        <v>0</v>
      </c>
      <c r="AU94" s="38">
        <f t="shared" si="49"/>
        <v>0</v>
      </c>
      <c r="AV94" s="38">
        <f t="shared" si="49"/>
        <v>0</v>
      </c>
      <c r="AW94" s="38">
        <f t="shared" si="49"/>
        <v>0</v>
      </c>
      <c r="AX94" s="38">
        <f t="shared" si="49"/>
        <v>0</v>
      </c>
      <c r="AY94" s="38">
        <f t="shared" si="49"/>
        <v>0</v>
      </c>
      <c r="AZ94" s="38">
        <f t="shared" si="49"/>
        <v>0</v>
      </c>
      <c r="BA94" s="38">
        <f t="shared" si="49"/>
        <v>0</v>
      </c>
      <c r="BB94" s="38">
        <f t="shared" si="49"/>
        <v>0</v>
      </c>
      <c r="BC94" s="38">
        <f t="shared" si="49"/>
        <v>0</v>
      </c>
      <c r="BD94" s="38">
        <f t="shared" si="49"/>
        <v>0</v>
      </c>
      <c r="BE94" s="38">
        <f t="shared" si="49"/>
        <v>0</v>
      </c>
    </row>
    <row r="95" spans="1:57" outlineLevel="1" x14ac:dyDescent="0.25">
      <c r="E95" s="221" t="s">
        <v>93</v>
      </c>
      <c r="F95" s="221"/>
      <c r="G95" s="221"/>
      <c r="H95" s="221"/>
      <c r="I95" s="221"/>
      <c r="J95" s="221"/>
      <c r="K95" s="221"/>
      <c r="L95" s="221"/>
      <c r="M95" s="221"/>
      <c r="N95" s="221"/>
      <c r="O95" s="221"/>
      <c r="P95" s="221"/>
      <c r="Q95" s="221"/>
      <c r="R95" s="221"/>
      <c r="S95" s="221"/>
      <c r="T95" s="22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1"/>
      <c r="AP95" s="221"/>
      <c r="AQ95" s="221"/>
      <c r="AR95" s="221"/>
      <c r="AS95" s="221"/>
      <c r="AT95" s="221"/>
      <c r="AU95" s="221"/>
      <c r="AV95" s="221"/>
      <c r="AW95" s="221"/>
      <c r="AX95" s="221"/>
      <c r="AY95" s="221"/>
      <c r="AZ95" s="221"/>
      <c r="BA95" s="221"/>
      <c r="BB95" s="221"/>
      <c r="BC95" s="221"/>
      <c r="BD95" s="221"/>
      <c r="BE95" s="221"/>
    </row>
    <row r="96" spans="1:57" outlineLevel="1" x14ac:dyDescent="0.25">
      <c r="E96" s="230" t="s">
        <v>368</v>
      </c>
      <c r="F96" s="230"/>
      <c r="G96" s="230" t="str">
        <f xml:space="preserve"> SMU</f>
        <v>$ 000s</v>
      </c>
      <c r="H96" s="230"/>
      <c r="I96" s="231"/>
      <c r="J96" s="230">
        <f t="shared" ref="J96" si="50" xml:space="preserve"> J93 + J94 - J95</f>
        <v>0</v>
      </c>
      <c r="K96" s="230">
        <f t="shared" ref="K96" si="51" xml:space="preserve"> K93 + K94 - K95</f>
        <v>0</v>
      </c>
      <c r="L96" s="230">
        <f t="shared" ref="L96" si="52" xml:space="preserve"> L93 + L94 - L95</f>
        <v>0</v>
      </c>
      <c r="M96" s="230">
        <f t="shared" ref="M96" si="53" xml:space="preserve"> M93 + M94 - M95</f>
        <v>0</v>
      </c>
      <c r="N96" s="230">
        <f t="shared" ref="N96" si="54" xml:space="preserve"> N93 + N94 - N95</f>
        <v>0</v>
      </c>
      <c r="O96" s="230">
        <f t="shared" ref="O96:BE96" si="55" xml:space="preserve"> O93 + O94 - O95</f>
        <v>0</v>
      </c>
      <c r="P96" s="230">
        <f t="shared" si="55"/>
        <v>0</v>
      </c>
      <c r="Q96" s="230">
        <f t="shared" si="55"/>
        <v>0</v>
      </c>
      <c r="R96" s="230">
        <f t="shared" si="55"/>
        <v>0</v>
      </c>
      <c r="S96" s="230">
        <f t="shared" si="55"/>
        <v>0</v>
      </c>
      <c r="T96" s="230">
        <f t="shared" si="55"/>
        <v>0</v>
      </c>
      <c r="U96" s="230">
        <f t="shared" si="55"/>
        <v>0</v>
      </c>
      <c r="V96" s="230">
        <f t="shared" si="55"/>
        <v>0</v>
      </c>
      <c r="W96" s="230">
        <f t="shared" si="55"/>
        <v>0</v>
      </c>
      <c r="X96" s="230">
        <f t="shared" si="55"/>
        <v>0</v>
      </c>
      <c r="Y96" s="230">
        <f t="shared" si="55"/>
        <v>100</v>
      </c>
      <c r="Z96" s="230">
        <f t="shared" si="55"/>
        <v>100</v>
      </c>
      <c r="AA96" s="230">
        <f t="shared" si="55"/>
        <v>100</v>
      </c>
      <c r="AB96" s="230">
        <f t="shared" si="55"/>
        <v>100</v>
      </c>
      <c r="AC96" s="230">
        <f t="shared" si="55"/>
        <v>100</v>
      </c>
      <c r="AD96" s="230">
        <f t="shared" si="55"/>
        <v>100</v>
      </c>
      <c r="AE96" s="230">
        <f t="shared" si="55"/>
        <v>100</v>
      </c>
      <c r="AF96" s="230">
        <f t="shared" si="55"/>
        <v>100</v>
      </c>
      <c r="AG96" s="230">
        <f t="shared" si="55"/>
        <v>100</v>
      </c>
      <c r="AH96" s="230">
        <f t="shared" si="55"/>
        <v>100</v>
      </c>
      <c r="AI96" s="230">
        <f t="shared" si="55"/>
        <v>100</v>
      </c>
      <c r="AJ96" s="230">
        <f t="shared" si="55"/>
        <v>100</v>
      </c>
      <c r="AK96" s="230">
        <f t="shared" si="55"/>
        <v>100</v>
      </c>
      <c r="AL96" s="230">
        <f t="shared" si="55"/>
        <v>100</v>
      </c>
      <c r="AM96" s="230">
        <f t="shared" si="55"/>
        <v>100</v>
      </c>
      <c r="AN96" s="230">
        <f t="shared" si="55"/>
        <v>100</v>
      </c>
      <c r="AO96" s="230">
        <f t="shared" si="55"/>
        <v>100</v>
      </c>
      <c r="AP96" s="230">
        <f t="shared" si="55"/>
        <v>100</v>
      </c>
      <c r="AQ96" s="230">
        <f t="shared" si="55"/>
        <v>100</v>
      </c>
      <c r="AR96" s="230">
        <f t="shared" si="55"/>
        <v>100</v>
      </c>
      <c r="AS96" s="230">
        <f t="shared" si="55"/>
        <v>100</v>
      </c>
      <c r="AT96" s="230">
        <f t="shared" si="55"/>
        <v>100</v>
      </c>
      <c r="AU96" s="230">
        <f t="shared" si="55"/>
        <v>100</v>
      </c>
      <c r="AV96" s="230">
        <f t="shared" si="55"/>
        <v>100</v>
      </c>
      <c r="AW96" s="230">
        <f t="shared" si="55"/>
        <v>100</v>
      </c>
      <c r="AX96" s="230">
        <f t="shared" si="55"/>
        <v>100</v>
      </c>
      <c r="AY96" s="230">
        <f t="shared" si="55"/>
        <v>100</v>
      </c>
      <c r="AZ96" s="230">
        <f t="shared" si="55"/>
        <v>100</v>
      </c>
      <c r="BA96" s="230">
        <f t="shared" si="55"/>
        <v>100</v>
      </c>
      <c r="BB96" s="230">
        <f t="shared" si="55"/>
        <v>100</v>
      </c>
      <c r="BC96" s="230">
        <f t="shared" si="55"/>
        <v>100</v>
      </c>
      <c r="BD96" s="230">
        <f t="shared" si="55"/>
        <v>100</v>
      </c>
      <c r="BE96" s="230">
        <f t="shared" si="55"/>
        <v>100</v>
      </c>
    </row>
    <row r="97" spans="1:57" outlineLevel="1" x14ac:dyDescent="0.25"/>
    <row r="98" spans="1:57" x14ac:dyDescent="0.25"/>
    <row r="99" spans="1:57" x14ac:dyDescent="0.25">
      <c r="A99" s="15" t="s">
        <v>441</v>
      </c>
    </row>
    <row r="100" spans="1:57" outlineLevel="1" x14ac:dyDescent="0.25"/>
    <row r="101" spans="1:57" outlineLevel="1" x14ac:dyDescent="0.25">
      <c r="E101" s="194" t="str">
        <f xml:space="preserve"> InpC!E$72</f>
        <v>EBL active switch</v>
      </c>
      <c r="F101" s="194">
        <f xml:space="preserve"> InpC!F$72</f>
        <v>1</v>
      </c>
      <c r="G101" s="194" t="str">
        <f xml:space="preserve"> InpC!G$72</f>
        <v>1 = yes; 0 = no</v>
      </c>
    </row>
    <row r="102" spans="1:57" outlineLevel="1" x14ac:dyDescent="0.25">
      <c r="E102" s="12" t="str">
        <f t="shared" ref="E102" si="56" xml:space="preserve"> E$82</f>
        <v>Total equity requirement</v>
      </c>
      <c r="F102" s="12">
        <f t="shared" ref="F102" si="57" xml:space="preserve"> F$82</f>
        <v>93284.82088505046</v>
      </c>
      <c r="G102" s="12" t="str">
        <f t="shared" ref="G102" si="58" xml:space="preserve"> G$82</f>
        <v>$ 000s</v>
      </c>
      <c r="I102" s="12"/>
    </row>
    <row r="103" spans="1:57" outlineLevel="1" x14ac:dyDescent="0.25">
      <c r="E103" s="146" t="str">
        <f xml:space="preserve"> InpC!E$172</f>
        <v>Share capital amount</v>
      </c>
      <c r="F103" s="146">
        <f xml:space="preserve"> InpC!F$172</f>
        <v>100</v>
      </c>
      <c r="G103" s="146" t="str">
        <f xml:space="preserve"> InpC!G$172</f>
        <v>$ 000s</v>
      </c>
      <c r="H103" s="38"/>
    </row>
    <row r="104" spans="1:57" outlineLevel="1" x14ac:dyDescent="0.25">
      <c r="E104" s="12" t="s">
        <v>442</v>
      </c>
      <c r="F104" s="12">
        <f xml:space="preserve"> (F102 - F103) * (1 - F101)</f>
        <v>0</v>
      </c>
      <c r="G104" s="12" t="str">
        <f xml:space="preserve"> SMU</f>
        <v>$ 000s</v>
      </c>
    </row>
    <row r="105" spans="1:57" outlineLevel="1" x14ac:dyDescent="0.25"/>
    <row r="106" spans="1:57" outlineLevel="1" x14ac:dyDescent="0.25">
      <c r="E106" s="191" t="str">
        <f xml:space="preserve"> Solve!E$47</f>
        <v>Project costs / funding requirement - paste</v>
      </c>
      <c r="F106" s="191">
        <f xml:space="preserve"> Solve!F$47</f>
        <v>0</v>
      </c>
      <c r="G106" s="191" t="str">
        <f xml:space="preserve"> Solve!G$47</f>
        <v>$ 000s</v>
      </c>
      <c r="H106" s="191">
        <f xml:space="preserve"> Solve!H$47</f>
        <v>350418.03787133837</v>
      </c>
      <c r="I106" s="191">
        <f xml:space="preserve"> Solve!I$47</f>
        <v>0</v>
      </c>
      <c r="J106" s="191">
        <f xml:space="preserve"> Solve!J$47</f>
        <v>0</v>
      </c>
      <c r="K106" s="191">
        <f xml:space="preserve"> Solve!K$47</f>
        <v>0</v>
      </c>
      <c r="L106" s="191">
        <f xml:space="preserve"> Solve!L$47</f>
        <v>0</v>
      </c>
      <c r="M106" s="191">
        <f xml:space="preserve"> Solve!M$47</f>
        <v>0</v>
      </c>
      <c r="N106" s="191">
        <f xml:space="preserve"> Solve!N$47</f>
        <v>0</v>
      </c>
      <c r="O106" s="191">
        <f xml:space="preserve"> Solve!O$47</f>
        <v>0</v>
      </c>
      <c r="P106" s="191">
        <f xml:space="preserve"> Solve!P$47</f>
        <v>0</v>
      </c>
      <c r="Q106" s="191">
        <f xml:space="preserve"> Solve!Q$47</f>
        <v>0</v>
      </c>
      <c r="R106" s="191">
        <f xml:space="preserve"> Solve!R$47</f>
        <v>0</v>
      </c>
      <c r="S106" s="191">
        <f xml:space="preserve"> Solve!S$47</f>
        <v>0</v>
      </c>
      <c r="T106" s="191">
        <f xml:space="preserve"> Solve!T$47</f>
        <v>0</v>
      </c>
      <c r="U106" s="191">
        <f xml:space="preserve"> Solve!U$47</f>
        <v>0</v>
      </c>
      <c r="V106" s="191">
        <f xml:space="preserve"> Solve!V$47</f>
        <v>0</v>
      </c>
      <c r="W106" s="191">
        <f xml:space="preserve"> Solve!W$47</f>
        <v>0</v>
      </c>
      <c r="X106" s="191">
        <f xml:space="preserve"> Solve!X$47</f>
        <v>0</v>
      </c>
      <c r="Y106" s="191">
        <f xml:space="preserve"> Solve!Y$47</f>
        <v>13297.779378471951</v>
      </c>
      <c r="Z106" s="191">
        <f xml:space="preserve"> Solve!Z$47</f>
        <v>12071.820212966471</v>
      </c>
      <c r="AA106" s="191">
        <f xml:space="preserve"> Solve!AA$47</f>
        <v>12095.373171921394</v>
      </c>
      <c r="AB106" s="191">
        <f xml:space="preserve"> Solve!AB$47</f>
        <v>12124.887342744936</v>
      </c>
      <c r="AC106" s="191">
        <f xml:space="preserve"> Solve!AC$47</f>
        <v>12151.51157502758</v>
      </c>
      <c r="AD106" s="191">
        <f xml:space="preserve"> Solve!AD$47</f>
        <v>12172.663189026505</v>
      </c>
      <c r="AE106" s="191">
        <f xml:space="preserve"> Solve!AE$47</f>
        <v>12204.923409747764</v>
      </c>
      <c r="AF106" s="191">
        <f xml:space="preserve"> Solve!AF$47</f>
        <v>12224.465561483983</v>
      </c>
      <c r="AG106" s="191">
        <f xml:space="preserve"> Solve!AG$47</f>
        <v>12261.720824335425</v>
      </c>
      <c r="AH106" s="191">
        <f xml:space="preserve"> Solve!AH$47</f>
        <v>12296.292064958823</v>
      </c>
      <c r="AI106" s="191">
        <f xml:space="preserve"> Solve!AI$47</f>
        <v>12297.79235738816</v>
      </c>
      <c r="AJ106" s="191">
        <f xml:space="preserve"> Solve!AJ$47</f>
        <v>12365.633719641013</v>
      </c>
      <c r="AK106" s="191">
        <f xml:space="preserve"> Solve!AK$47</f>
        <v>12386.701416253774</v>
      </c>
      <c r="AL106" s="191">
        <f xml:space="preserve"> Solve!AL$47</f>
        <v>12435.421553357372</v>
      </c>
      <c r="AM106" s="191">
        <f xml:space="preserve"> Solve!AM$47</f>
        <v>12453.92799922148</v>
      </c>
      <c r="AN106" s="191">
        <f xml:space="preserve"> Solve!AN$47</f>
        <v>12505.595691592916</v>
      </c>
      <c r="AO106" s="191">
        <f xml:space="preserve"> Solve!AO$47</f>
        <v>12540.854523828781</v>
      </c>
      <c r="AP106" s="191">
        <f xml:space="preserve"> Solve!AP$47</f>
        <v>12555.491523398421</v>
      </c>
      <c r="AQ106" s="191">
        <f xml:space="preserve"> Solve!AQ$47</f>
        <v>12611.612277155316</v>
      </c>
      <c r="AR106" s="191">
        <f xml:space="preserve"> Solve!AR$47</f>
        <v>12623.652429408663</v>
      </c>
      <c r="AS106" s="191">
        <f xml:space="preserve"> Solve!AS$47</f>
        <v>12682.761703906723</v>
      </c>
      <c r="AT106" s="191">
        <f xml:space="preserve"> Solve!AT$47</f>
        <v>12297.130224848668</v>
      </c>
      <c r="AU106" s="191">
        <f xml:space="preserve"> Solve!AU$47</f>
        <v>12303.596221794036</v>
      </c>
      <c r="AV106" s="191">
        <f xml:space="preserve"> Solve!AV$47</f>
        <v>12366.490606926531</v>
      </c>
      <c r="AW106" s="191">
        <f xml:space="preserve"> Solve!AW$47</f>
        <v>12384.513580244184</v>
      </c>
      <c r="AX106" s="191">
        <f xml:space="preserve"> Solve!AX$47</f>
        <v>12436.27468872968</v>
      </c>
      <c r="AY106" s="191">
        <f xml:space="preserve"> Solve!AY$47</f>
        <v>28269.150622957801</v>
      </c>
      <c r="AZ106" s="191">
        <f xml:space="preserve"> Solve!AZ$47</f>
        <v>0</v>
      </c>
      <c r="BA106" s="191">
        <f xml:space="preserve"> Solve!BA$47</f>
        <v>0</v>
      </c>
      <c r="BB106" s="191">
        <f xml:space="preserve"> Solve!BB$47</f>
        <v>0</v>
      </c>
      <c r="BC106" s="191">
        <f xml:space="preserve"> Solve!BC$47</f>
        <v>0</v>
      </c>
      <c r="BD106" s="191">
        <f xml:space="preserve"> Solve!BD$47</f>
        <v>0</v>
      </c>
      <c r="BE106" s="191">
        <f xml:space="preserve"> Solve!BE$47</f>
        <v>0</v>
      </c>
    </row>
    <row r="107" spans="1:57" outlineLevel="1" x14ac:dyDescent="0.25">
      <c r="E107" s="12" t="str">
        <f t="shared" ref="E107:BE107" si="59" xml:space="preserve"> E$90</f>
        <v>Share capital drawdown - m</v>
      </c>
      <c r="F107" s="12">
        <f t="shared" si="59"/>
        <v>0</v>
      </c>
      <c r="G107" s="12" t="str">
        <f t="shared" si="59"/>
        <v>$ 000s</v>
      </c>
      <c r="H107" s="12">
        <f t="shared" si="59"/>
        <v>100</v>
      </c>
      <c r="I107" s="12">
        <f t="shared" si="59"/>
        <v>0</v>
      </c>
      <c r="J107" s="12">
        <f t="shared" si="59"/>
        <v>0</v>
      </c>
      <c r="K107" s="12">
        <f t="shared" si="59"/>
        <v>0</v>
      </c>
      <c r="L107" s="12">
        <f t="shared" si="59"/>
        <v>0</v>
      </c>
      <c r="M107" s="12">
        <f t="shared" si="59"/>
        <v>0</v>
      </c>
      <c r="N107" s="12">
        <f t="shared" si="59"/>
        <v>0</v>
      </c>
      <c r="O107" s="12">
        <f t="shared" si="59"/>
        <v>0</v>
      </c>
      <c r="P107" s="12">
        <f t="shared" si="59"/>
        <v>0</v>
      </c>
      <c r="Q107" s="12">
        <f t="shared" si="59"/>
        <v>0</v>
      </c>
      <c r="R107" s="12">
        <f t="shared" si="59"/>
        <v>0</v>
      </c>
      <c r="S107" s="12">
        <f t="shared" si="59"/>
        <v>0</v>
      </c>
      <c r="T107" s="12">
        <f t="shared" si="59"/>
        <v>0</v>
      </c>
      <c r="U107" s="12">
        <f t="shared" si="59"/>
        <v>0</v>
      </c>
      <c r="V107" s="12">
        <f t="shared" si="59"/>
        <v>0</v>
      </c>
      <c r="W107" s="12">
        <f t="shared" si="59"/>
        <v>0</v>
      </c>
      <c r="X107" s="12">
        <f t="shared" si="59"/>
        <v>0</v>
      </c>
      <c r="Y107" s="12">
        <f t="shared" si="59"/>
        <v>100</v>
      </c>
      <c r="Z107" s="12">
        <f t="shared" si="59"/>
        <v>0</v>
      </c>
      <c r="AA107" s="12">
        <f t="shared" si="59"/>
        <v>0</v>
      </c>
      <c r="AB107" s="12">
        <f t="shared" si="59"/>
        <v>0</v>
      </c>
      <c r="AC107" s="12">
        <f t="shared" si="59"/>
        <v>0</v>
      </c>
      <c r="AD107" s="12">
        <f t="shared" si="59"/>
        <v>0</v>
      </c>
      <c r="AE107" s="12">
        <f t="shared" si="59"/>
        <v>0</v>
      </c>
      <c r="AF107" s="12">
        <f t="shared" si="59"/>
        <v>0</v>
      </c>
      <c r="AG107" s="12">
        <f t="shared" si="59"/>
        <v>0</v>
      </c>
      <c r="AH107" s="12">
        <f t="shared" si="59"/>
        <v>0</v>
      </c>
      <c r="AI107" s="12">
        <f t="shared" si="59"/>
        <v>0</v>
      </c>
      <c r="AJ107" s="12">
        <f t="shared" si="59"/>
        <v>0</v>
      </c>
      <c r="AK107" s="12">
        <f t="shared" si="59"/>
        <v>0</v>
      </c>
      <c r="AL107" s="12">
        <f t="shared" si="59"/>
        <v>0</v>
      </c>
      <c r="AM107" s="12">
        <f t="shared" si="59"/>
        <v>0</v>
      </c>
      <c r="AN107" s="12">
        <f t="shared" si="59"/>
        <v>0</v>
      </c>
      <c r="AO107" s="12">
        <f t="shared" si="59"/>
        <v>0</v>
      </c>
      <c r="AP107" s="12">
        <f t="shared" si="59"/>
        <v>0</v>
      </c>
      <c r="AQ107" s="12">
        <f t="shared" si="59"/>
        <v>0</v>
      </c>
      <c r="AR107" s="12">
        <f t="shared" si="59"/>
        <v>0</v>
      </c>
      <c r="AS107" s="12">
        <f t="shared" si="59"/>
        <v>0</v>
      </c>
      <c r="AT107" s="12">
        <f t="shared" si="59"/>
        <v>0</v>
      </c>
      <c r="AU107" s="12">
        <f t="shared" si="59"/>
        <v>0</v>
      </c>
      <c r="AV107" s="12">
        <f t="shared" si="59"/>
        <v>0</v>
      </c>
      <c r="AW107" s="12">
        <f t="shared" si="59"/>
        <v>0</v>
      </c>
      <c r="AX107" s="12">
        <f t="shared" si="59"/>
        <v>0</v>
      </c>
      <c r="AY107" s="12">
        <f t="shared" si="59"/>
        <v>0</v>
      </c>
      <c r="AZ107" s="12">
        <f t="shared" si="59"/>
        <v>0</v>
      </c>
      <c r="BA107" s="12">
        <f t="shared" si="59"/>
        <v>0</v>
      </c>
      <c r="BB107" s="12">
        <f t="shared" si="59"/>
        <v>0</v>
      </c>
      <c r="BC107" s="12">
        <f t="shared" si="59"/>
        <v>0</v>
      </c>
      <c r="BD107" s="12">
        <f t="shared" si="59"/>
        <v>0</v>
      </c>
      <c r="BE107" s="12">
        <f t="shared" si="59"/>
        <v>0</v>
      </c>
    </row>
    <row r="108" spans="1:57" outlineLevel="1" x14ac:dyDescent="0.25">
      <c r="E108" s="12" t="s">
        <v>443</v>
      </c>
      <c r="G108" s="12" t="str">
        <f xml:space="preserve"> SMU</f>
        <v>$ 000s</v>
      </c>
      <c r="H108" s="12">
        <f xml:space="preserve"> SUM(J108:BE108)</f>
        <v>350318.03787133837</v>
      </c>
      <c r="J108" s="12">
        <f t="shared" ref="J108:BE108" si="60" xml:space="preserve"> J106 - J107</f>
        <v>0</v>
      </c>
      <c r="K108" s="12">
        <f t="shared" si="60"/>
        <v>0</v>
      </c>
      <c r="L108" s="12">
        <f t="shared" si="60"/>
        <v>0</v>
      </c>
      <c r="M108" s="12">
        <f t="shared" si="60"/>
        <v>0</v>
      </c>
      <c r="N108" s="12">
        <f t="shared" si="60"/>
        <v>0</v>
      </c>
      <c r="O108" s="12">
        <f t="shared" si="60"/>
        <v>0</v>
      </c>
      <c r="P108" s="12">
        <f t="shared" si="60"/>
        <v>0</v>
      </c>
      <c r="Q108" s="12">
        <f t="shared" si="60"/>
        <v>0</v>
      </c>
      <c r="R108" s="12">
        <f t="shared" si="60"/>
        <v>0</v>
      </c>
      <c r="S108" s="12">
        <f t="shared" si="60"/>
        <v>0</v>
      </c>
      <c r="T108" s="12">
        <f t="shared" si="60"/>
        <v>0</v>
      </c>
      <c r="U108" s="12">
        <f t="shared" si="60"/>
        <v>0</v>
      </c>
      <c r="V108" s="12">
        <f t="shared" si="60"/>
        <v>0</v>
      </c>
      <c r="W108" s="12">
        <f t="shared" si="60"/>
        <v>0</v>
      </c>
      <c r="X108" s="12">
        <f t="shared" si="60"/>
        <v>0</v>
      </c>
      <c r="Y108" s="12">
        <f t="shared" si="60"/>
        <v>13197.779378471951</v>
      </c>
      <c r="Z108" s="12">
        <f t="shared" si="60"/>
        <v>12071.820212966471</v>
      </c>
      <c r="AA108" s="12">
        <f t="shared" si="60"/>
        <v>12095.373171921394</v>
      </c>
      <c r="AB108" s="12">
        <f t="shared" si="60"/>
        <v>12124.887342744936</v>
      </c>
      <c r="AC108" s="12">
        <f t="shared" si="60"/>
        <v>12151.51157502758</v>
      </c>
      <c r="AD108" s="12">
        <f t="shared" si="60"/>
        <v>12172.663189026505</v>
      </c>
      <c r="AE108" s="12">
        <f t="shared" si="60"/>
        <v>12204.923409747764</v>
      </c>
      <c r="AF108" s="12">
        <f t="shared" si="60"/>
        <v>12224.465561483983</v>
      </c>
      <c r="AG108" s="12">
        <f t="shared" si="60"/>
        <v>12261.720824335425</v>
      </c>
      <c r="AH108" s="12">
        <f t="shared" si="60"/>
        <v>12296.292064958823</v>
      </c>
      <c r="AI108" s="12">
        <f t="shared" si="60"/>
        <v>12297.79235738816</v>
      </c>
      <c r="AJ108" s="12">
        <f t="shared" si="60"/>
        <v>12365.633719641013</v>
      </c>
      <c r="AK108" s="12">
        <f t="shared" si="60"/>
        <v>12386.701416253774</v>
      </c>
      <c r="AL108" s="12">
        <f t="shared" si="60"/>
        <v>12435.421553357372</v>
      </c>
      <c r="AM108" s="12">
        <f t="shared" si="60"/>
        <v>12453.92799922148</v>
      </c>
      <c r="AN108" s="12">
        <f t="shared" si="60"/>
        <v>12505.595691592916</v>
      </c>
      <c r="AO108" s="12">
        <f t="shared" si="60"/>
        <v>12540.854523828781</v>
      </c>
      <c r="AP108" s="12">
        <f t="shared" si="60"/>
        <v>12555.491523398421</v>
      </c>
      <c r="AQ108" s="12">
        <f t="shared" si="60"/>
        <v>12611.612277155316</v>
      </c>
      <c r="AR108" s="12">
        <f t="shared" si="60"/>
        <v>12623.652429408663</v>
      </c>
      <c r="AS108" s="12">
        <f t="shared" si="60"/>
        <v>12682.761703906723</v>
      </c>
      <c r="AT108" s="12">
        <f t="shared" si="60"/>
        <v>12297.130224848668</v>
      </c>
      <c r="AU108" s="12">
        <f t="shared" si="60"/>
        <v>12303.596221794036</v>
      </c>
      <c r="AV108" s="12">
        <f t="shared" si="60"/>
        <v>12366.490606926531</v>
      </c>
      <c r="AW108" s="12">
        <f t="shared" si="60"/>
        <v>12384.513580244184</v>
      </c>
      <c r="AX108" s="12">
        <f t="shared" si="60"/>
        <v>12436.27468872968</v>
      </c>
      <c r="AY108" s="12">
        <f t="shared" si="60"/>
        <v>28269.150622957801</v>
      </c>
      <c r="AZ108" s="12">
        <f t="shared" si="60"/>
        <v>0</v>
      </c>
      <c r="BA108" s="12">
        <f t="shared" si="60"/>
        <v>0</v>
      </c>
      <c r="BB108" s="12">
        <f t="shared" si="60"/>
        <v>0</v>
      </c>
      <c r="BC108" s="12">
        <f t="shared" si="60"/>
        <v>0</v>
      </c>
      <c r="BD108" s="12">
        <f t="shared" si="60"/>
        <v>0</v>
      </c>
      <c r="BE108" s="12">
        <f t="shared" si="60"/>
        <v>0</v>
      </c>
    </row>
    <row r="109" spans="1:57" outlineLevel="1" x14ac:dyDescent="0.25"/>
    <row r="110" spans="1:57" outlineLevel="1" x14ac:dyDescent="0.25">
      <c r="E110" s="12" t="str">
        <f xml:space="preserve"> E$104</f>
        <v>Shareholder loan requirement</v>
      </c>
      <c r="F110" s="12">
        <f xml:space="preserve"> F$104</f>
        <v>0</v>
      </c>
      <c r="G110" s="12" t="str">
        <f xml:space="preserve"> G$104</f>
        <v>$ 000s</v>
      </c>
    </row>
    <row r="111" spans="1:57" outlineLevel="1" x14ac:dyDescent="0.25">
      <c r="E111" s="12" t="str">
        <f t="shared" ref="E111:AJ111" si="61" xml:space="preserve"> E$126</f>
        <v>Shareholder loan during construction balance BEG</v>
      </c>
      <c r="F111" s="12">
        <f t="shared" si="61"/>
        <v>0</v>
      </c>
      <c r="G111" s="12" t="str">
        <f t="shared" si="61"/>
        <v>$ 000s</v>
      </c>
      <c r="H111" s="12">
        <f t="shared" si="61"/>
        <v>0</v>
      </c>
      <c r="I111" s="12">
        <f t="shared" si="61"/>
        <v>0</v>
      </c>
      <c r="J111" s="12">
        <f t="shared" si="61"/>
        <v>0</v>
      </c>
      <c r="K111" s="12">
        <f t="shared" si="61"/>
        <v>0</v>
      </c>
      <c r="L111" s="12">
        <f t="shared" si="61"/>
        <v>0</v>
      </c>
      <c r="M111" s="12">
        <f t="shared" si="61"/>
        <v>0</v>
      </c>
      <c r="N111" s="12">
        <f t="shared" si="61"/>
        <v>0</v>
      </c>
      <c r="O111" s="12">
        <f t="shared" si="61"/>
        <v>0</v>
      </c>
      <c r="P111" s="12">
        <f t="shared" si="61"/>
        <v>0</v>
      </c>
      <c r="Q111" s="12">
        <f t="shared" si="61"/>
        <v>0</v>
      </c>
      <c r="R111" s="12">
        <f t="shared" si="61"/>
        <v>0</v>
      </c>
      <c r="S111" s="12">
        <f t="shared" si="61"/>
        <v>0</v>
      </c>
      <c r="T111" s="12">
        <f t="shared" si="61"/>
        <v>0</v>
      </c>
      <c r="U111" s="12">
        <f t="shared" si="61"/>
        <v>0</v>
      </c>
      <c r="V111" s="12">
        <f t="shared" si="61"/>
        <v>0</v>
      </c>
      <c r="W111" s="12">
        <f t="shared" si="61"/>
        <v>0</v>
      </c>
      <c r="X111" s="12">
        <f t="shared" si="61"/>
        <v>0</v>
      </c>
      <c r="Y111" s="12">
        <f t="shared" si="61"/>
        <v>0</v>
      </c>
      <c r="Z111" s="12">
        <f t="shared" si="61"/>
        <v>0</v>
      </c>
      <c r="AA111" s="12">
        <f t="shared" si="61"/>
        <v>0</v>
      </c>
      <c r="AB111" s="12">
        <f t="shared" si="61"/>
        <v>0</v>
      </c>
      <c r="AC111" s="12">
        <f t="shared" si="61"/>
        <v>0</v>
      </c>
      <c r="AD111" s="12">
        <f t="shared" si="61"/>
        <v>0</v>
      </c>
      <c r="AE111" s="12">
        <f t="shared" si="61"/>
        <v>0</v>
      </c>
      <c r="AF111" s="12">
        <f t="shared" si="61"/>
        <v>0</v>
      </c>
      <c r="AG111" s="12">
        <f t="shared" si="61"/>
        <v>0</v>
      </c>
      <c r="AH111" s="12">
        <f t="shared" si="61"/>
        <v>0</v>
      </c>
      <c r="AI111" s="12">
        <f t="shared" si="61"/>
        <v>0</v>
      </c>
      <c r="AJ111" s="12">
        <f t="shared" si="61"/>
        <v>0</v>
      </c>
      <c r="AK111" s="12">
        <f t="shared" ref="AK111:BE111" si="62" xml:space="preserve"> AK$126</f>
        <v>0</v>
      </c>
      <c r="AL111" s="12">
        <f t="shared" si="62"/>
        <v>0</v>
      </c>
      <c r="AM111" s="12">
        <f t="shared" si="62"/>
        <v>0</v>
      </c>
      <c r="AN111" s="12">
        <f t="shared" si="62"/>
        <v>0</v>
      </c>
      <c r="AO111" s="12">
        <f t="shared" si="62"/>
        <v>0</v>
      </c>
      <c r="AP111" s="12">
        <f t="shared" si="62"/>
        <v>0</v>
      </c>
      <c r="AQ111" s="12">
        <f t="shared" si="62"/>
        <v>0</v>
      </c>
      <c r="AR111" s="12">
        <f t="shared" si="62"/>
        <v>0</v>
      </c>
      <c r="AS111" s="12">
        <f t="shared" si="62"/>
        <v>0</v>
      </c>
      <c r="AT111" s="12">
        <f t="shared" si="62"/>
        <v>0</v>
      </c>
      <c r="AU111" s="12">
        <f t="shared" si="62"/>
        <v>0</v>
      </c>
      <c r="AV111" s="12">
        <f t="shared" si="62"/>
        <v>0</v>
      </c>
      <c r="AW111" s="12">
        <f t="shared" si="62"/>
        <v>0</v>
      </c>
      <c r="AX111" s="12">
        <f t="shared" si="62"/>
        <v>0</v>
      </c>
      <c r="AY111" s="12">
        <f t="shared" si="62"/>
        <v>0</v>
      </c>
      <c r="AZ111" s="12">
        <f t="shared" si="62"/>
        <v>93184.82088505046</v>
      </c>
      <c r="BA111" s="12">
        <f t="shared" si="62"/>
        <v>93184.82088505046</v>
      </c>
      <c r="BB111" s="12">
        <f t="shared" si="62"/>
        <v>93184.82088505046</v>
      </c>
      <c r="BC111" s="12">
        <f t="shared" si="62"/>
        <v>93184.82088505046</v>
      </c>
      <c r="BD111" s="12">
        <f t="shared" si="62"/>
        <v>93184.82088505046</v>
      </c>
      <c r="BE111" s="12">
        <f t="shared" si="62"/>
        <v>93184.82088505046</v>
      </c>
    </row>
    <row r="112" spans="1:57" outlineLevel="1" x14ac:dyDescent="0.25">
      <c r="E112" s="12" t="s">
        <v>446</v>
      </c>
      <c r="G112" s="12" t="str">
        <f xml:space="preserve"> SMU</f>
        <v>$ 000s</v>
      </c>
      <c r="J112" s="12">
        <f xml:space="preserve"> MAX(0, $F110 - J111)</f>
        <v>0</v>
      </c>
      <c r="K112" s="12">
        <f t="shared" ref="K112:BE112" si="63" xml:space="preserve"> MAX(0, $F110 - K111)</f>
        <v>0</v>
      </c>
      <c r="L112" s="12">
        <f t="shared" si="63"/>
        <v>0</v>
      </c>
      <c r="M112" s="12">
        <f t="shared" si="63"/>
        <v>0</v>
      </c>
      <c r="N112" s="12">
        <f t="shared" si="63"/>
        <v>0</v>
      </c>
      <c r="O112" s="12">
        <f t="shared" si="63"/>
        <v>0</v>
      </c>
      <c r="P112" s="12">
        <f t="shared" si="63"/>
        <v>0</v>
      </c>
      <c r="Q112" s="12">
        <f t="shared" si="63"/>
        <v>0</v>
      </c>
      <c r="R112" s="12">
        <f t="shared" si="63"/>
        <v>0</v>
      </c>
      <c r="S112" s="12">
        <f t="shared" si="63"/>
        <v>0</v>
      </c>
      <c r="T112" s="12">
        <f t="shared" si="63"/>
        <v>0</v>
      </c>
      <c r="U112" s="12">
        <f t="shared" si="63"/>
        <v>0</v>
      </c>
      <c r="V112" s="12">
        <f t="shared" si="63"/>
        <v>0</v>
      </c>
      <c r="W112" s="12">
        <f t="shared" si="63"/>
        <v>0</v>
      </c>
      <c r="X112" s="12">
        <f t="shared" si="63"/>
        <v>0</v>
      </c>
      <c r="Y112" s="12">
        <f t="shared" si="63"/>
        <v>0</v>
      </c>
      <c r="Z112" s="12">
        <f t="shared" si="63"/>
        <v>0</v>
      </c>
      <c r="AA112" s="12">
        <f t="shared" si="63"/>
        <v>0</v>
      </c>
      <c r="AB112" s="12">
        <f t="shared" si="63"/>
        <v>0</v>
      </c>
      <c r="AC112" s="12">
        <f t="shared" si="63"/>
        <v>0</v>
      </c>
      <c r="AD112" s="12">
        <f t="shared" si="63"/>
        <v>0</v>
      </c>
      <c r="AE112" s="12">
        <f t="shared" si="63"/>
        <v>0</v>
      </c>
      <c r="AF112" s="12">
        <f t="shared" si="63"/>
        <v>0</v>
      </c>
      <c r="AG112" s="12">
        <f t="shared" si="63"/>
        <v>0</v>
      </c>
      <c r="AH112" s="12">
        <f t="shared" si="63"/>
        <v>0</v>
      </c>
      <c r="AI112" s="12">
        <f t="shared" si="63"/>
        <v>0</v>
      </c>
      <c r="AJ112" s="12">
        <f t="shared" si="63"/>
        <v>0</v>
      </c>
      <c r="AK112" s="12">
        <f t="shared" si="63"/>
        <v>0</v>
      </c>
      <c r="AL112" s="12">
        <f t="shared" si="63"/>
        <v>0</v>
      </c>
      <c r="AM112" s="12">
        <f t="shared" si="63"/>
        <v>0</v>
      </c>
      <c r="AN112" s="12">
        <f t="shared" si="63"/>
        <v>0</v>
      </c>
      <c r="AO112" s="12">
        <f t="shared" si="63"/>
        <v>0</v>
      </c>
      <c r="AP112" s="12">
        <f t="shared" si="63"/>
        <v>0</v>
      </c>
      <c r="AQ112" s="12">
        <f t="shared" si="63"/>
        <v>0</v>
      </c>
      <c r="AR112" s="12">
        <f t="shared" si="63"/>
        <v>0</v>
      </c>
      <c r="AS112" s="12">
        <f t="shared" si="63"/>
        <v>0</v>
      </c>
      <c r="AT112" s="12">
        <f t="shared" si="63"/>
        <v>0</v>
      </c>
      <c r="AU112" s="12">
        <f t="shared" si="63"/>
        <v>0</v>
      </c>
      <c r="AV112" s="12">
        <f t="shared" si="63"/>
        <v>0</v>
      </c>
      <c r="AW112" s="12">
        <f t="shared" si="63"/>
        <v>0</v>
      </c>
      <c r="AX112" s="12">
        <f t="shared" si="63"/>
        <v>0</v>
      </c>
      <c r="AY112" s="12">
        <f t="shared" si="63"/>
        <v>0</v>
      </c>
      <c r="AZ112" s="12">
        <f t="shared" si="63"/>
        <v>0</v>
      </c>
      <c r="BA112" s="12">
        <f t="shared" si="63"/>
        <v>0</v>
      </c>
      <c r="BB112" s="12">
        <f t="shared" si="63"/>
        <v>0</v>
      </c>
      <c r="BC112" s="12">
        <f t="shared" si="63"/>
        <v>0</v>
      </c>
      <c r="BD112" s="12">
        <f t="shared" si="63"/>
        <v>0</v>
      </c>
      <c r="BE112" s="12">
        <f t="shared" si="63"/>
        <v>0</v>
      </c>
    </row>
    <row r="113" spans="1:57" outlineLevel="1" x14ac:dyDescent="0.25"/>
    <row r="114" spans="1:57" outlineLevel="1" x14ac:dyDescent="0.25">
      <c r="E114" s="12" t="str">
        <f t="shared" ref="E114:AJ114" si="64" xml:space="preserve"> E$108</f>
        <v>Funding requirement for shareholder loan</v>
      </c>
      <c r="F114" s="12">
        <f t="shared" si="64"/>
        <v>0</v>
      </c>
      <c r="G114" s="12" t="str">
        <f t="shared" si="64"/>
        <v>$ 000s</v>
      </c>
      <c r="H114" s="12">
        <f t="shared" si="64"/>
        <v>350318.03787133837</v>
      </c>
      <c r="I114" s="12">
        <f t="shared" si="64"/>
        <v>0</v>
      </c>
      <c r="J114" s="12">
        <f t="shared" si="64"/>
        <v>0</v>
      </c>
      <c r="K114" s="12">
        <f t="shared" si="64"/>
        <v>0</v>
      </c>
      <c r="L114" s="12">
        <f t="shared" si="64"/>
        <v>0</v>
      </c>
      <c r="M114" s="12">
        <f t="shared" si="64"/>
        <v>0</v>
      </c>
      <c r="N114" s="12">
        <f t="shared" si="64"/>
        <v>0</v>
      </c>
      <c r="O114" s="12">
        <f t="shared" si="64"/>
        <v>0</v>
      </c>
      <c r="P114" s="12">
        <f t="shared" si="64"/>
        <v>0</v>
      </c>
      <c r="Q114" s="12">
        <f t="shared" si="64"/>
        <v>0</v>
      </c>
      <c r="R114" s="12">
        <f t="shared" si="64"/>
        <v>0</v>
      </c>
      <c r="S114" s="12">
        <f t="shared" si="64"/>
        <v>0</v>
      </c>
      <c r="T114" s="12">
        <f t="shared" si="64"/>
        <v>0</v>
      </c>
      <c r="U114" s="12">
        <f t="shared" si="64"/>
        <v>0</v>
      </c>
      <c r="V114" s="12">
        <f t="shared" si="64"/>
        <v>0</v>
      </c>
      <c r="W114" s="12">
        <f t="shared" si="64"/>
        <v>0</v>
      </c>
      <c r="X114" s="12">
        <f t="shared" si="64"/>
        <v>0</v>
      </c>
      <c r="Y114" s="12">
        <f t="shared" si="64"/>
        <v>13197.779378471951</v>
      </c>
      <c r="Z114" s="12">
        <f t="shared" si="64"/>
        <v>12071.820212966471</v>
      </c>
      <c r="AA114" s="12">
        <f t="shared" si="64"/>
        <v>12095.373171921394</v>
      </c>
      <c r="AB114" s="12">
        <f t="shared" si="64"/>
        <v>12124.887342744936</v>
      </c>
      <c r="AC114" s="12">
        <f t="shared" si="64"/>
        <v>12151.51157502758</v>
      </c>
      <c r="AD114" s="12">
        <f t="shared" si="64"/>
        <v>12172.663189026505</v>
      </c>
      <c r="AE114" s="12">
        <f t="shared" si="64"/>
        <v>12204.923409747764</v>
      </c>
      <c r="AF114" s="12">
        <f t="shared" si="64"/>
        <v>12224.465561483983</v>
      </c>
      <c r="AG114" s="12">
        <f t="shared" si="64"/>
        <v>12261.720824335425</v>
      </c>
      <c r="AH114" s="12">
        <f t="shared" si="64"/>
        <v>12296.292064958823</v>
      </c>
      <c r="AI114" s="12">
        <f t="shared" si="64"/>
        <v>12297.79235738816</v>
      </c>
      <c r="AJ114" s="12">
        <f t="shared" si="64"/>
        <v>12365.633719641013</v>
      </c>
      <c r="AK114" s="12">
        <f t="shared" ref="AK114:BE114" si="65" xml:space="preserve"> AK$108</f>
        <v>12386.701416253774</v>
      </c>
      <c r="AL114" s="12">
        <f t="shared" si="65"/>
        <v>12435.421553357372</v>
      </c>
      <c r="AM114" s="12">
        <f t="shared" si="65"/>
        <v>12453.92799922148</v>
      </c>
      <c r="AN114" s="12">
        <f t="shared" si="65"/>
        <v>12505.595691592916</v>
      </c>
      <c r="AO114" s="12">
        <f t="shared" si="65"/>
        <v>12540.854523828781</v>
      </c>
      <c r="AP114" s="12">
        <f t="shared" si="65"/>
        <v>12555.491523398421</v>
      </c>
      <c r="AQ114" s="12">
        <f t="shared" si="65"/>
        <v>12611.612277155316</v>
      </c>
      <c r="AR114" s="12">
        <f t="shared" si="65"/>
        <v>12623.652429408663</v>
      </c>
      <c r="AS114" s="12">
        <f t="shared" si="65"/>
        <v>12682.761703906723</v>
      </c>
      <c r="AT114" s="12">
        <f t="shared" si="65"/>
        <v>12297.130224848668</v>
      </c>
      <c r="AU114" s="12">
        <f t="shared" si="65"/>
        <v>12303.596221794036</v>
      </c>
      <c r="AV114" s="12">
        <f t="shared" si="65"/>
        <v>12366.490606926531</v>
      </c>
      <c r="AW114" s="12">
        <f t="shared" si="65"/>
        <v>12384.513580244184</v>
      </c>
      <c r="AX114" s="12">
        <f t="shared" si="65"/>
        <v>12436.27468872968</v>
      </c>
      <c r="AY114" s="12">
        <f t="shared" si="65"/>
        <v>28269.150622957801</v>
      </c>
      <c r="AZ114" s="12">
        <f t="shared" si="65"/>
        <v>0</v>
      </c>
      <c r="BA114" s="12">
        <f t="shared" si="65"/>
        <v>0</v>
      </c>
      <c r="BB114" s="12">
        <f t="shared" si="65"/>
        <v>0</v>
      </c>
      <c r="BC114" s="12">
        <f t="shared" si="65"/>
        <v>0</v>
      </c>
      <c r="BD114" s="12">
        <f t="shared" si="65"/>
        <v>0</v>
      </c>
      <c r="BE114" s="12">
        <f t="shared" si="65"/>
        <v>0</v>
      </c>
    </row>
    <row r="115" spans="1:57" outlineLevel="1" x14ac:dyDescent="0.25">
      <c r="E115" s="12" t="str">
        <f t="shared" ref="E115:AJ115" si="66" xml:space="preserve"> E$112</f>
        <v>Undrawn shareholder loan</v>
      </c>
      <c r="F115" s="12">
        <f t="shared" si="66"/>
        <v>0</v>
      </c>
      <c r="G115" s="12" t="str">
        <f t="shared" si="66"/>
        <v>$ 000s</v>
      </c>
      <c r="H115" s="12">
        <f t="shared" si="66"/>
        <v>0</v>
      </c>
      <c r="I115" s="12">
        <f t="shared" si="66"/>
        <v>0</v>
      </c>
      <c r="J115" s="12">
        <f t="shared" si="66"/>
        <v>0</v>
      </c>
      <c r="K115" s="12">
        <f t="shared" si="66"/>
        <v>0</v>
      </c>
      <c r="L115" s="12">
        <f t="shared" si="66"/>
        <v>0</v>
      </c>
      <c r="M115" s="12">
        <f t="shared" si="66"/>
        <v>0</v>
      </c>
      <c r="N115" s="12">
        <f t="shared" si="66"/>
        <v>0</v>
      </c>
      <c r="O115" s="12">
        <f t="shared" si="66"/>
        <v>0</v>
      </c>
      <c r="P115" s="12">
        <f t="shared" si="66"/>
        <v>0</v>
      </c>
      <c r="Q115" s="12">
        <f t="shared" si="66"/>
        <v>0</v>
      </c>
      <c r="R115" s="12">
        <f t="shared" si="66"/>
        <v>0</v>
      </c>
      <c r="S115" s="12">
        <f t="shared" si="66"/>
        <v>0</v>
      </c>
      <c r="T115" s="12">
        <f t="shared" si="66"/>
        <v>0</v>
      </c>
      <c r="U115" s="12">
        <f t="shared" si="66"/>
        <v>0</v>
      </c>
      <c r="V115" s="12">
        <f t="shared" si="66"/>
        <v>0</v>
      </c>
      <c r="W115" s="12">
        <f t="shared" si="66"/>
        <v>0</v>
      </c>
      <c r="X115" s="12">
        <f t="shared" si="66"/>
        <v>0</v>
      </c>
      <c r="Y115" s="12">
        <f t="shared" si="66"/>
        <v>0</v>
      </c>
      <c r="Z115" s="12">
        <f t="shared" si="66"/>
        <v>0</v>
      </c>
      <c r="AA115" s="12">
        <f t="shared" si="66"/>
        <v>0</v>
      </c>
      <c r="AB115" s="12">
        <f t="shared" si="66"/>
        <v>0</v>
      </c>
      <c r="AC115" s="12">
        <f t="shared" si="66"/>
        <v>0</v>
      </c>
      <c r="AD115" s="12">
        <f t="shared" si="66"/>
        <v>0</v>
      </c>
      <c r="AE115" s="12">
        <f t="shared" si="66"/>
        <v>0</v>
      </c>
      <c r="AF115" s="12">
        <f t="shared" si="66"/>
        <v>0</v>
      </c>
      <c r="AG115" s="12">
        <f t="shared" si="66"/>
        <v>0</v>
      </c>
      <c r="AH115" s="12">
        <f t="shared" si="66"/>
        <v>0</v>
      </c>
      <c r="AI115" s="12">
        <f t="shared" si="66"/>
        <v>0</v>
      </c>
      <c r="AJ115" s="12">
        <f t="shared" si="66"/>
        <v>0</v>
      </c>
      <c r="AK115" s="12">
        <f t="shared" ref="AK115:BE115" si="67" xml:space="preserve"> AK$112</f>
        <v>0</v>
      </c>
      <c r="AL115" s="12">
        <f t="shared" si="67"/>
        <v>0</v>
      </c>
      <c r="AM115" s="12">
        <f t="shared" si="67"/>
        <v>0</v>
      </c>
      <c r="AN115" s="12">
        <f t="shared" si="67"/>
        <v>0</v>
      </c>
      <c r="AO115" s="12">
        <f t="shared" si="67"/>
        <v>0</v>
      </c>
      <c r="AP115" s="12">
        <f t="shared" si="67"/>
        <v>0</v>
      </c>
      <c r="AQ115" s="12">
        <f t="shared" si="67"/>
        <v>0</v>
      </c>
      <c r="AR115" s="12">
        <f t="shared" si="67"/>
        <v>0</v>
      </c>
      <c r="AS115" s="12">
        <f t="shared" si="67"/>
        <v>0</v>
      </c>
      <c r="AT115" s="12">
        <f t="shared" si="67"/>
        <v>0</v>
      </c>
      <c r="AU115" s="12">
        <f t="shared" si="67"/>
        <v>0</v>
      </c>
      <c r="AV115" s="12">
        <f t="shared" si="67"/>
        <v>0</v>
      </c>
      <c r="AW115" s="12">
        <f t="shared" si="67"/>
        <v>0</v>
      </c>
      <c r="AX115" s="12">
        <f t="shared" si="67"/>
        <v>0</v>
      </c>
      <c r="AY115" s="12">
        <f t="shared" si="67"/>
        <v>0</v>
      </c>
      <c r="AZ115" s="12">
        <f t="shared" si="67"/>
        <v>0</v>
      </c>
      <c r="BA115" s="12">
        <f t="shared" si="67"/>
        <v>0</v>
      </c>
      <c r="BB115" s="12">
        <f t="shared" si="67"/>
        <v>0</v>
      </c>
      <c r="BC115" s="12">
        <f t="shared" si="67"/>
        <v>0</v>
      </c>
      <c r="BD115" s="12">
        <f t="shared" si="67"/>
        <v>0</v>
      </c>
      <c r="BE115" s="12">
        <f t="shared" si="67"/>
        <v>0</v>
      </c>
    </row>
    <row r="116" spans="1:57" outlineLevel="1" x14ac:dyDescent="0.25">
      <c r="A116" s="142"/>
      <c r="B116" s="142"/>
      <c r="C116" s="143"/>
      <c r="D116" s="144"/>
      <c r="E116" s="192" t="s">
        <v>587</v>
      </c>
      <c r="F116" s="192"/>
      <c r="G116" s="192" t="str">
        <f xml:space="preserve"> SMU</f>
        <v>$ 000s</v>
      </c>
      <c r="H116" s="192">
        <f xml:space="preserve"> SUM(J116:BE116)</f>
        <v>0</v>
      </c>
      <c r="I116" s="145"/>
      <c r="J116" s="192">
        <f t="shared" ref="J116:BE116" si="68" xml:space="preserve"> MIN(J114:J115)</f>
        <v>0</v>
      </c>
      <c r="K116" s="192">
        <f t="shared" si="68"/>
        <v>0</v>
      </c>
      <c r="L116" s="192">
        <f t="shared" si="68"/>
        <v>0</v>
      </c>
      <c r="M116" s="192">
        <f t="shared" si="68"/>
        <v>0</v>
      </c>
      <c r="N116" s="192">
        <f t="shared" si="68"/>
        <v>0</v>
      </c>
      <c r="O116" s="192">
        <f t="shared" si="68"/>
        <v>0</v>
      </c>
      <c r="P116" s="192">
        <f t="shared" si="68"/>
        <v>0</v>
      </c>
      <c r="Q116" s="192">
        <f t="shared" si="68"/>
        <v>0</v>
      </c>
      <c r="R116" s="192">
        <f t="shared" si="68"/>
        <v>0</v>
      </c>
      <c r="S116" s="192">
        <f t="shared" si="68"/>
        <v>0</v>
      </c>
      <c r="T116" s="192">
        <f t="shared" si="68"/>
        <v>0</v>
      </c>
      <c r="U116" s="192">
        <f t="shared" si="68"/>
        <v>0</v>
      </c>
      <c r="V116" s="192">
        <f t="shared" si="68"/>
        <v>0</v>
      </c>
      <c r="W116" s="192">
        <f t="shared" si="68"/>
        <v>0</v>
      </c>
      <c r="X116" s="192">
        <f t="shared" si="68"/>
        <v>0</v>
      </c>
      <c r="Y116" s="192">
        <f t="shared" si="68"/>
        <v>0</v>
      </c>
      <c r="Z116" s="192">
        <f t="shared" si="68"/>
        <v>0</v>
      </c>
      <c r="AA116" s="192">
        <f t="shared" si="68"/>
        <v>0</v>
      </c>
      <c r="AB116" s="192">
        <f t="shared" si="68"/>
        <v>0</v>
      </c>
      <c r="AC116" s="192">
        <f t="shared" si="68"/>
        <v>0</v>
      </c>
      <c r="AD116" s="192">
        <f t="shared" si="68"/>
        <v>0</v>
      </c>
      <c r="AE116" s="192">
        <f t="shared" si="68"/>
        <v>0</v>
      </c>
      <c r="AF116" s="192">
        <f t="shared" si="68"/>
        <v>0</v>
      </c>
      <c r="AG116" s="192">
        <f t="shared" si="68"/>
        <v>0</v>
      </c>
      <c r="AH116" s="192">
        <f t="shared" si="68"/>
        <v>0</v>
      </c>
      <c r="AI116" s="192">
        <f t="shared" si="68"/>
        <v>0</v>
      </c>
      <c r="AJ116" s="192">
        <f t="shared" si="68"/>
        <v>0</v>
      </c>
      <c r="AK116" s="192">
        <f t="shared" si="68"/>
        <v>0</v>
      </c>
      <c r="AL116" s="192">
        <f t="shared" si="68"/>
        <v>0</v>
      </c>
      <c r="AM116" s="192">
        <f t="shared" si="68"/>
        <v>0</v>
      </c>
      <c r="AN116" s="192">
        <f t="shared" si="68"/>
        <v>0</v>
      </c>
      <c r="AO116" s="192">
        <f t="shared" si="68"/>
        <v>0</v>
      </c>
      <c r="AP116" s="192">
        <f t="shared" si="68"/>
        <v>0</v>
      </c>
      <c r="AQ116" s="192">
        <f t="shared" si="68"/>
        <v>0</v>
      </c>
      <c r="AR116" s="192">
        <f t="shared" si="68"/>
        <v>0</v>
      </c>
      <c r="AS116" s="192">
        <f t="shared" si="68"/>
        <v>0</v>
      </c>
      <c r="AT116" s="192">
        <f t="shared" si="68"/>
        <v>0</v>
      </c>
      <c r="AU116" s="192">
        <f t="shared" si="68"/>
        <v>0</v>
      </c>
      <c r="AV116" s="192">
        <f t="shared" si="68"/>
        <v>0</v>
      </c>
      <c r="AW116" s="192">
        <f t="shared" si="68"/>
        <v>0</v>
      </c>
      <c r="AX116" s="192">
        <f t="shared" si="68"/>
        <v>0</v>
      </c>
      <c r="AY116" s="192">
        <f t="shared" si="68"/>
        <v>0</v>
      </c>
      <c r="AZ116" s="192">
        <f t="shared" si="68"/>
        <v>0</v>
      </c>
      <c r="BA116" s="192">
        <f t="shared" si="68"/>
        <v>0</v>
      </c>
      <c r="BB116" s="192">
        <f t="shared" si="68"/>
        <v>0</v>
      </c>
      <c r="BC116" s="192">
        <f t="shared" si="68"/>
        <v>0</v>
      </c>
      <c r="BD116" s="192">
        <f t="shared" si="68"/>
        <v>0</v>
      </c>
      <c r="BE116" s="192">
        <f t="shared" si="68"/>
        <v>0</v>
      </c>
    </row>
    <row r="117" spans="1:57" outlineLevel="1" x14ac:dyDescent="0.25"/>
    <row r="118" spans="1:57" outlineLevel="1" x14ac:dyDescent="0.25">
      <c r="E118" s="203" t="str">
        <f t="shared" ref="E118:BE118" si="69" xml:space="preserve"> E$258</f>
        <v>Repayment of equity bridge POS</v>
      </c>
      <c r="F118" s="203">
        <f t="shared" si="69"/>
        <v>0</v>
      </c>
      <c r="G118" s="203" t="str">
        <f t="shared" si="69"/>
        <v>$ 000s</v>
      </c>
      <c r="H118" s="203">
        <f t="shared" si="69"/>
        <v>93184.82088505046</v>
      </c>
      <c r="I118" s="203">
        <f t="shared" si="69"/>
        <v>0</v>
      </c>
      <c r="J118" s="203">
        <f t="shared" si="69"/>
        <v>0</v>
      </c>
      <c r="K118" s="203">
        <f t="shared" si="69"/>
        <v>0</v>
      </c>
      <c r="L118" s="203">
        <f t="shared" si="69"/>
        <v>0</v>
      </c>
      <c r="M118" s="203">
        <f t="shared" si="69"/>
        <v>0</v>
      </c>
      <c r="N118" s="203">
        <f t="shared" si="69"/>
        <v>0</v>
      </c>
      <c r="O118" s="203">
        <f t="shared" si="69"/>
        <v>0</v>
      </c>
      <c r="P118" s="203">
        <f t="shared" si="69"/>
        <v>0</v>
      </c>
      <c r="Q118" s="203">
        <f t="shared" si="69"/>
        <v>0</v>
      </c>
      <c r="R118" s="203">
        <f t="shared" si="69"/>
        <v>0</v>
      </c>
      <c r="S118" s="203">
        <f t="shared" si="69"/>
        <v>0</v>
      </c>
      <c r="T118" s="203">
        <f t="shared" si="69"/>
        <v>0</v>
      </c>
      <c r="U118" s="203">
        <f t="shared" si="69"/>
        <v>0</v>
      </c>
      <c r="V118" s="203">
        <f t="shared" si="69"/>
        <v>0</v>
      </c>
      <c r="W118" s="203">
        <f t="shared" si="69"/>
        <v>0</v>
      </c>
      <c r="X118" s="203">
        <f t="shared" si="69"/>
        <v>0</v>
      </c>
      <c r="Y118" s="203">
        <f t="shared" si="69"/>
        <v>0</v>
      </c>
      <c r="Z118" s="203">
        <f t="shared" si="69"/>
        <v>0</v>
      </c>
      <c r="AA118" s="203">
        <f t="shared" si="69"/>
        <v>0</v>
      </c>
      <c r="AB118" s="203">
        <f t="shared" si="69"/>
        <v>0</v>
      </c>
      <c r="AC118" s="203">
        <f t="shared" si="69"/>
        <v>0</v>
      </c>
      <c r="AD118" s="203">
        <f t="shared" si="69"/>
        <v>0</v>
      </c>
      <c r="AE118" s="203">
        <f t="shared" si="69"/>
        <v>0</v>
      </c>
      <c r="AF118" s="203">
        <f t="shared" si="69"/>
        <v>0</v>
      </c>
      <c r="AG118" s="203">
        <f t="shared" si="69"/>
        <v>0</v>
      </c>
      <c r="AH118" s="203">
        <f t="shared" si="69"/>
        <v>0</v>
      </c>
      <c r="AI118" s="203">
        <f t="shared" si="69"/>
        <v>0</v>
      </c>
      <c r="AJ118" s="203">
        <f t="shared" si="69"/>
        <v>0</v>
      </c>
      <c r="AK118" s="203">
        <f t="shared" si="69"/>
        <v>0</v>
      </c>
      <c r="AL118" s="203">
        <f t="shared" si="69"/>
        <v>0</v>
      </c>
      <c r="AM118" s="203">
        <f t="shared" si="69"/>
        <v>0</v>
      </c>
      <c r="AN118" s="203">
        <f t="shared" si="69"/>
        <v>0</v>
      </c>
      <c r="AO118" s="203">
        <f t="shared" si="69"/>
        <v>0</v>
      </c>
      <c r="AP118" s="203">
        <f t="shared" si="69"/>
        <v>0</v>
      </c>
      <c r="AQ118" s="203">
        <f t="shared" si="69"/>
        <v>0</v>
      </c>
      <c r="AR118" s="203">
        <f t="shared" si="69"/>
        <v>0</v>
      </c>
      <c r="AS118" s="203">
        <f t="shared" si="69"/>
        <v>0</v>
      </c>
      <c r="AT118" s="203">
        <f t="shared" si="69"/>
        <v>0</v>
      </c>
      <c r="AU118" s="203">
        <f t="shared" si="69"/>
        <v>0</v>
      </c>
      <c r="AV118" s="203">
        <f t="shared" si="69"/>
        <v>0</v>
      </c>
      <c r="AW118" s="203">
        <f t="shared" si="69"/>
        <v>0</v>
      </c>
      <c r="AX118" s="203">
        <f t="shared" si="69"/>
        <v>0</v>
      </c>
      <c r="AY118" s="203">
        <f t="shared" si="69"/>
        <v>93184.82088505046</v>
      </c>
      <c r="AZ118" s="203">
        <f t="shared" si="69"/>
        <v>0</v>
      </c>
      <c r="BA118" s="203">
        <f t="shared" si="69"/>
        <v>0</v>
      </c>
      <c r="BB118" s="203">
        <f t="shared" si="69"/>
        <v>0</v>
      </c>
      <c r="BC118" s="203">
        <f t="shared" si="69"/>
        <v>0</v>
      </c>
      <c r="BD118" s="203">
        <f t="shared" si="69"/>
        <v>0</v>
      </c>
      <c r="BE118" s="203">
        <f t="shared" si="69"/>
        <v>0</v>
      </c>
    </row>
    <row r="119" spans="1:57" outlineLevel="1" x14ac:dyDescent="0.25">
      <c r="E119" s="12" t="s">
        <v>585</v>
      </c>
      <c r="G119" s="12" t="str">
        <f xml:space="preserve"> SMU</f>
        <v>$ 000s</v>
      </c>
      <c r="H119" s="12">
        <f xml:space="preserve"> SUM(J119:BE119)</f>
        <v>93184.82088505046</v>
      </c>
      <c r="J119" s="12">
        <f t="shared" ref="J119:BE119" si="70" xml:space="preserve"> J118</f>
        <v>0</v>
      </c>
      <c r="K119" s="12">
        <f t="shared" si="70"/>
        <v>0</v>
      </c>
      <c r="L119" s="12">
        <f t="shared" si="70"/>
        <v>0</v>
      </c>
      <c r="M119" s="12">
        <f t="shared" si="70"/>
        <v>0</v>
      </c>
      <c r="N119" s="12">
        <f t="shared" si="70"/>
        <v>0</v>
      </c>
      <c r="O119" s="12">
        <f t="shared" si="70"/>
        <v>0</v>
      </c>
      <c r="P119" s="12">
        <f t="shared" si="70"/>
        <v>0</v>
      </c>
      <c r="Q119" s="12">
        <f t="shared" si="70"/>
        <v>0</v>
      </c>
      <c r="R119" s="12">
        <f t="shared" si="70"/>
        <v>0</v>
      </c>
      <c r="S119" s="12">
        <f t="shared" si="70"/>
        <v>0</v>
      </c>
      <c r="T119" s="12">
        <f t="shared" si="70"/>
        <v>0</v>
      </c>
      <c r="U119" s="12">
        <f t="shared" si="70"/>
        <v>0</v>
      </c>
      <c r="V119" s="12">
        <f t="shared" si="70"/>
        <v>0</v>
      </c>
      <c r="W119" s="12">
        <f t="shared" si="70"/>
        <v>0</v>
      </c>
      <c r="X119" s="12">
        <f t="shared" si="70"/>
        <v>0</v>
      </c>
      <c r="Y119" s="12">
        <f t="shared" si="70"/>
        <v>0</v>
      </c>
      <c r="Z119" s="12">
        <f t="shared" si="70"/>
        <v>0</v>
      </c>
      <c r="AA119" s="12">
        <f t="shared" si="70"/>
        <v>0</v>
      </c>
      <c r="AB119" s="12">
        <f t="shared" si="70"/>
        <v>0</v>
      </c>
      <c r="AC119" s="12">
        <f t="shared" si="70"/>
        <v>0</v>
      </c>
      <c r="AD119" s="12">
        <f t="shared" si="70"/>
        <v>0</v>
      </c>
      <c r="AE119" s="12">
        <f t="shared" si="70"/>
        <v>0</v>
      </c>
      <c r="AF119" s="12">
        <f t="shared" si="70"/>
        <v>0</v>
      </c>
      <c r="AG119" s="12">
        <f t="shared" si="70"/>
        <v>0</v>
      </c>
      <c r="AH119" s="12">
        <f t="shared" si="70"/>
        <v>0</v>
      </c>
      <c r="AI119" s="12">
        <f t="shared" si="70"/>
        <v>0</v>
      </c>
      <c r="AJ119" s="12">
        <f t="shared" si="70"/>
        <v>0</v>
      </c>
      <c r="AK119" s="12">
        <f t="shared" si="70"/>
        <v>0</v>
      </c>
      <c r="AL119" s="12">
        <f t="shared" si="70"/>
        <v>0</v>
      </c>
      <c r="AM119" s="12">
        <f t="shared" si="70"/>
        <v>0</v>
      </c>
      <c r="AN119" s="12">
        <f t="shared" si="70"/>
        <v>0</v>
      </c>
      <c r="AO119" s="12">
        <f t="shared" si="70"/>
        <v>0</v>
      </c>
      <c r="AP119" s="12">
        <f t="shared" si="70"/>
        <v>0</v>
      </c>
      <c r="AQ119" s="12">
        <f t="shared" si="70"/>
        <v>0</v>
      </c>
      <c r="AR119" s="12">
        <f t="shared" si="70"/>
        <v>0</v>
      </c>
      <c r="AS119" s="12">
        <f t="shared" si="70"/>
        <v>0</v>
      </c>
      <c r="AT119" s="12">
        <f t="shared" si="70"/>
        <v>0</v>
      </c>
      <c r="AU119" s="12">
        <f t="shared" si="70"/>
        <v>0</v>
      </c>
      <c r="AV119" s="12">
        <f t="shared" si="70"/>
        <v>0</v>
      </c>
      <c r="AW119" s="12">
        <f t="shared" si="70"/>
        <v>0</v>
      </c>
      <c r="AX119" s="12">
        <f t="shared" si="70"/>
        <v>0</v>
      </c>
      <c r="AY119" s="12">
        <f t="shared" si="70"/>
        <v>93184.82088505046</v>
      </c>
      <c r="AZ119" s="12">
        <f t="shared" si="70"/>
        <v>0</v>
      </c>
      <c r="BA119" s="12">
        <f t="shared" si="70"/>
        <v>0</v>
      </c>
      <c r="BB119" s="12">
        <f t="shared" si="70"/>
        <v>0</v>
      </c>
      <c r="BC119" s="12">
        <f t="shared" si="70"/>
        <v>0</v>
      </c>
      <c r="BD119" s="12">
        <f t="shared" si="70"/>
        <v>0</v>
      </c>
      <c r="BE119" s="12">
        <f t="shared" si="70"/>
        <v>0</v>
      </c>
    </row>
    <row r="120" spans="1:57" outlineLevel="1" x14ac:dyDescent="0.25"/>
    <row r="121" spans="1:57" outlineLevel="1" x14ac:dyDescent="0.25">
      <c r="E121" s="12" t="str">
        <f xml:space="preserve"> E119</f>
        <v>Shareholder loan drawdown for EBL repayment - m</v>
      </c>
      <c r="F121" s="12">
        <f t="shared" ref="F121:BE121" si="71" xml:space="preserve"> F119</f>
        <v>0</v>
      </c>
      <c r="G121" s="12" t="str">
        <f t="shared" si="71"/>
        <v>$ 000s</v>
      </c>
      <c r="H121" s="12">
        <f t="shared" si="71"/>
        <v>93184.82088505046</v>
      </c>
      <c r="I121" s="12">
        <f t="shared" si="71"/>
        <v>0</v>
      </c>
      <c r="J121" s="12">
        <f t="shared" si="71"/>
        <v>0</v>
      </c>
      <c r="K121" s="12">
        <f t="shared" si="71"/>
        <v>0</v>
      </c>
      <c r="L121" s="12">
        <f t="shared" si="71"/>
        <v>0</v>
      </c>
      <c r="M121" s="12">
        <f t="shared" si="71"/>
        <v>0</v>
      </c>
      <c r="N121" s="12">
        <f t="shared" si="71"/>
        <v>0</v>
      </c>
      <c r="O121" s="12">
        <f t="shared" si="71"/>
        <v>0</v>
      </c>
      <c r="P121" s="12">
        <f t="shared" si="71"/>
        <v>0</v>
      </c>
      <c r="Q121" s="12">
        <f t="shared" si="71"/>
        <v>0</v>
      </c>
      <c r="R121" s="12">
        <f t="shared" si="71"/>
        <v>0</v>
      </c>
      <c r="S121" s="12">
        <f t="shared" si="71"/>
        <v>0</v>
      </c>
      <c r="T121" s="12">
        <f t="shared" si="71"/>
        <v>0</v>
      </c>
      <c r="U121" s="12">
        <f t="shared" si="71"/>
        <v>0</v>
      </c>
      <c r="V121" s="12">
        <f t="shared" si="71"/>
        <v>0</v>
      </c>
      <c r="W121" s="12">
        <f t="shared" si="71"/>
        <v>0</v>
      </c>
      <c r="X121" s="12">
        <f t="shared" si="71"/>
        <v>0</v>
      </c>
      <c r="Y121" s="12">
        <f t="shared" si="71"/>
        <v>0</v>
      </c>
      <c r="Z121" s="12">
        <f t="shared" si="71"/>
        <v>0</v>
      </c>
      <c r="AA121" s="12">
        <f t="shared" si="71"/>
        <v>0</v>
      </c>
      <c r="AB121" s="12">
        <f t="shared" si="71"/>
        <v>0</v>
      </c>
      <c r="AC121" s="12">
        <f t="shared" si="71"/>
        <v>0</v>
      </c>
      <c r="AD121" s="12">
        <f t="shared" si="71"/>
        <v>0</v>
      </c>
      <c r="AE121" s="12">
        <f t="shared" si="71"/>
        <v>0</v>
      </c>
      <c r="AF121" s="12">
        <f t="shared" si="71"/>
        <v>0</v>
      </c>
      <c r="AG121" s="12">
        <f t="shared" si="71"/>
        <v>0</v>
      </c>
      <c r="AH121" s="12">
        <f t="shared" si="71"/>
        <v>0</v>
      </c>
      <c r="AI121" s="12">
        <f t="shared" si="71"/>
        <v>0</v>
      </c>
      <c r="AJ121" s="12">
        <f t="shared" si="71"/>
        <v>0</v>
      </c>
      <c r="AK121" s="12">
        <f t="shared" si="71"/>
        <v>0</v>
      </c>
      <c r="AL121" s="12">
        <f t="shared" si="71"/>
        <v>0</v>
      </c>
      <c r="AM121" s="12">
        <f t="shared" si="71"/>
        <v>0</v>
      </c>
      <c r="AN121" s="12">
        <f t="shared" si="71"/>
        <v>0</v>
      </c>
      <c r="AO121" s="12">
        <f t="shared" si="71"/>
        <v>0</v>
      </c>
      <c r="AP121" s="12">
        <f t="shared" si="71"/>
        <v>0</v>
      </c>
      <c r="AQ121" s="12">
        <f t="shared" si="71"/>
        <v>0</v>
      </c>
      <c r="AR121" s="12">
        <f t="shared" si="71"/>
        <v>0</v>
      </c>
      <c r="AS121" s="12">
        <f t="shared" si="71"/>
        <v>0</v>
      </c>
      <c r="AT121" s="12">
        <f t="shared" si="71"/>
        <v>0</v>
      </c>
      <c r="AU121" s="12">
        <f t="shared" si="71"/>
        <v>0</v>
      </c>
      <c r="AV121" s="12">
        <f t="shared" si="71"/>
        <v>0</v>
      </c>
      <c r="AW121" s="12">
        <f t="shared" si="71"/>
        <v>0</v>
      </c>
      <c r="AX121" s="12">
        <f t="shared" si="71"/>
        <v>0</v>
      </c>
      <c r="AY121" s="12">
        <f t="shared" si="71"/>
        <v>93184.82088505046</v>
      </c>
      <c r="AZ121" s="12">
        <f t="shared" si="71"/>
        <v>0</v>
      </c>
      <c r="BA121" s="12">
        <f t="shared" si="71"/>
        <v>0</v>
      </c>
      <c r="BB121" s="12">
        <f t="shared" si="71"/>
        <v>0</v>
      </c>
      <c r="BC121" s="12">
        <f t="shared" si="71"/>
        <v>0</v>
      </c>
      <c r="BD121" s="12">
        <f t="shared" si="71"/>
        <v>0</v>
      </c>
      <c r="BE121" s="12">
        <f t="shared" si="71"/>
        <v>0</v>
      </c>
    </row>
    <row r="122" spans="1:57" outlineLevel="1" x14ac:dyDescent="0.25">
      <c r="E122" s="12" t="str">
        <f t="shared" ref="E122:AJ122" si="72" xml:space="preserve"> E116</f>
        <v>Shareholder loan drawdown excluding EBL repayment - m</v>
      </c>
      <c r="F122" s="12">
        <f t="shared" si="72"/>
        <v>0</v>
      </c>
      <c r="G122" s="12" t="str">
        <f t="shared" si="72"/>
        <v>$ 000s</v>
      </c>
      <c r="H122" s="12">
        <f t="shared" si="72"/>
        <v>0</v>
      </c>
      <c r="I122" s="12">
        <f t="shared" si="72"/>
        <v>0</v>
      </c>
      <c r="J122" s="12">
        <f t="shared" si="72"/>
        <v>0</v>
      </c>
      <c r="K122" s="12">
        <f t="shared" si="72"/>
        <v>0</v>
      </c>
      <c r="L122" s="12">
        <f t="shared" si="72"/>
        <v>0</v>
      </c>
      <c r="M122" s="12">
        <f t="shared" si="72"/>
        <v>0</v>
      </c>
      <c r="N122" s="12">
        <f t="shared" si="72"/>
        <v>0</v>
      </c>
      <c r="O122" s="12">
        <f t="shared" si="72"/>
        <v>0</v>
      </c>
      <c r="P122" s="12">
        <f t="shared" si="72"/>
        <v>0</v>
      </c>
      <c r="Q122" s="12">
        <f t="shared" si="72"/>
        <v>0</v>
      </c>
      <c r="R122" s="12">
        <f t="shared" si="72"/>
        <v>0</v>
      </c>
      <c r="S122" s="12">
        <f t="shared" si="72"/>
        <v>0</v>
      </c>
      <c r="T122" s="12">
        <f t="shared" si="72"/>
        <v>0</v>
      </c>
      <c r="U122" s="12">
        <f t="shared" si="72"/>
        <v>0</v>
      </c>
      <c r="V122" s="12">
        <f t="shared" si="72"/>
        <v>0</v>
      </c>
      <c r="W122" s="12">
        <f t="shared" si="72"/>
        <v>0</v>
      </c>
      <c r="X122" s="12">
        <f t="shared" si="72"/>
        <v>0</v>
      </c>
      <c r="Y122" s="12">
        <f t="shared" si="72"/>
        <v>0</v>
      </c>
      <c r="Z122" s="12">
        <f t="shared" si="72"/>
        <v>0</v>
      </c>
      <c r="AA122" s="12">
        <f t="shared" si="72"/>
        <v>0</v>
      </c>
      <c r="AB122" s="12">
        <f t="shared" si="72"/>
        <v>0</v>
      </c>
      <c r="AC122" s="12">
        <f t="shared" si="72"/>
        <v>0</v>
      </c>
      <c r="AD122" s="12">
        <f t="shared" si="72"/>
        <v>0</v>
      </c>
      <c r="AE122" s="12">
        <f t="shared" si="72"/>
        <v>0</v>
      </c>
      <c r="AF122" s="12">
        <f t="shared" si="72"/>
        <v>0</v>
      </c>
      <c r="AG122" s="12">
        <f t="shared" si="72"/>
        <v>0</v>
      </c>
      <c r="AH122" s="12">
        <f t="shared" si="72"/>
        <v>0</v>
      </c>
      <c r="AI122" s="12">
        <f t="shared" si="72"/>
        <v>0</v>
      </c>
      <c r="AJ122" s="12">
        <f t="shared" si="72"/>
        <v>0</v>
      </c>
      <c r="AK122" s="12">
        <f t="shared" ref="AK122:BE122" si="73" xml:space="preserve"> AK116</f>
        <v>0</v>
      </c>
      <c r="AL122" s="12">
        <f t="shared" si="73"/>
        <v>0</v>
      </c>
      <c r="AM122" s="12">
        <f t="shared" si="73"/>
        <v>0</v>
      </c>
      <c r="AN122" s="12">
        <f t="shared" si="73"/>
        <v>0</v>
      </c>
      <c r="AO122" s="12">
        <f t="shared" si="73"/>
        <v>0</v>
      </c>
      <c r="AP122" s="12">
        <f t="shared" si="73"/>
        <v>0</v>
      </c>
      <c r="AQ122" s="12">
        <f t="shared" si="73"/>
        <v>0</v>
      </c>
      <c r="AR122" s="12">
        <f t="shared" si="73"/>
        <v>0</v>
      </c>
      <c r="AS122" s="12">
        <f t="shared" si="73"/>
        <v>0</v>
      </c>
      <c r="AT122" s="12">
        <f t="shared" si="73"/>
        <v>0</v>
      </c>
      <c r="AU122" s="12">
        <f t="shared" si="73"/>
        <v>0</v>
      </c>
      <c r="AV122" s="12">
        <f t="shared" si="73"/>
        <v>0</v>
      </c>
      <c r="AW122" s="12">
        <f t="shared" si="73"/>
        <v>0</v>
      </c>
      <c r="AX122" s="12">
        <f t="shared" si="73"/>
        <v>0</v>
      </c>
      <c r="AY122" s="12">
        <f t="shared" si="73"/>
        <v>0</v>
      </c>
      <c r="AZ122" s="12">
        <f t="shared" si="73"/>
        <v>0</v>
      </c>
      <c r="BA122" s="12">
        <f t="shared" si="73"/>
        <v>0</v>
      </c>
      <c r="BB122" s="12">
        <f t="shared" si="73"/>
        <v>0</v>
      </c>
      <c r="BC122" s="12">
        <f t="shared" si="73"/>
        <v>0</v>
      </c>
      <c r="BD122" s="12">
        <f t="shared" si="73"/>
        <v>0</v>
      </c>
      <c r="BE122" s="12">
        <f t="shared" si="73"/>
        <v>0</v>
      </c>
    </row>
    <row r="123" spans="1:57" outlineLevel="1" x14ac:dyDescent="0.25">
      <c r="E123" s="514" t="s">
        <v>586</v>
      </c>
      <c r="F123" s="514"/>
      <c r="G123" s="514" t="str">
        <f xml:space="preserve"> SMU</f>
        <v>$ 000s</v>
      </c>
      <c r="H123" s="514">
        <f xml:space="preserve"> SUM(J123:BE123)</f>
        <v>93184.82088505046</v>
      </c>
      <c r="I123" s="239"/>
      <c r="J123" s="514">
        <f>SUM(J121:J122)</f>
        <v>0</v>
      </c>
      <c r="K123" s="514">
        <f t="shared" ref="K123" si="74">SUM(K121:K122)</f>
        <v>0</v>
      </c>
      <c r="L123" s="514">
        <f t="shared" ref="L123" si="75">SUM(L121:L122)</f>
        <v>0</v>
      </c>
      <c r="M123" s="514">
        <f t="shared" ref="M123" si="76">SUM(M121:M122)</f>
        <v>0</v>
      </c>
      <c r="N123" s="514">
        <f t="shared" ref="N123" si="77">SUM(N121:N122)</f>
        <v>0</v>
      </c>
      <c r="O123" s="514">
        <f t="shared" ref="O123" si="78">SUM(O121:O122)</f>
        <v>0</v>
      </c>
      <c r="P123" s="514">
        <f t="shared" ref="P123" si="79">SUM(P121:P122)</f>
        <v>0</v>
      </c>
      <c r="Q123" s="514">
        <f t="shared" ref="Q123" si="80">SUM(Q121:Q122)</f>
        <v>0</v>
      </c>
      <c r="R123" s="514">
        <f t="shared" ref="R123" si="81">SUM(R121:R122)</f>
        <v>0</v>
      </c>
      <c r="S123" s="514">
        <f t="shared" ref="S123" si="82">SUM(S121:S122)</f>
        <v>0</v>
      </c>
      <c r="T123" s="514">
        <f t="shared" ref="T123" si="83">SUM(T121:T122)</f>
        <v>0</v>
      </c>
      <c r="U123" s="514">
        <f t="shared" ref="U123" si="84">SUM(U121:U122)</f>
        <v>0</v>
      </c>
      <c r="V123" s="514">
        <f t="shared" ref="V123" si="85">SUM(V121:V122)</f>
        <v>0</v>
      </c>
      <c r="W123" s="514">
        <f t="shared" ref="W123" si="86">SUM(W121:W122)</f>
        <v>0</v>
      </c>
      <c r="X123" s="514">
        <f t="shared" ref="X123" si="87">SUM(X121:X122)</f>
        <v>0</v>
      </c>
      <c r="Y123" s="514">
        <f t="shared" ref="Y123" si="88">SUM(Y121:Y122)</f>
        <v>0</v>
      </c>
      <c r="Z123" s="514">
        <f t="shared" ref="Z123" si="89">SUM(Z121:Z122)</f>
        <v>0</v>
      </c>
      <c r="AA123" s="514">
        <f t="shared" ref="AA123" si="90">SUM(AA121:AA122)</f>
        <v>0</v>
      </c>
      <c r="AB123" s="514">
        <f t="shared" ref="AB123" si="91">SUM(AB121:AB122)</f>
        <v>0</v>
      </c>
      <c r="AC123" s="514">
        <f t="shared" ref="AC123" si="92">SUM(AC121:AC122)</f>
        <v>0</v>
      </c>
      <c r="AD123" s="514">
        <f t="shared" ref="AD123" si="93">SUM(AD121:AD122)</f>
        <v>0</v>
      </c>
      <c r="AE123" s="514">
        <f t="shared" ref="AE123" si="94">SUM(AE121:AE122)</f>
        <v>0</v>
      </c>
      <c r="AF123" s="514">
        <f t="shared" ref="AF123" si="95">SUM(AF121:AF122)</f>
        <v>0</v>
      </c>
      <c r="AG123" s="514">
        <f t="shared" ref="AG123" si="96">SUM(AG121:AG122)</f>
        <v>0</v>
      </c>
      <c r="AH123" s="514">
        <f t="shared" ref="AH123" si="97">SUM(AH121:AH122)</f>
        <v>0</v>
      </c>
      <c r="AI123" s="514">
        <f t="shared" ref="AI123" si="98">SUM(AI121:AI122)</f>
        <v>0</v>
      </c>
      <c r="AJ123" s="514">
        <f t="shared" ref="AJ123" si="99">SUM(AJ121:AJ122)</f>
        <v>0</v>
      </c>
      <c r="AK123" s="514">
        <f t="shared" ref="AK123" si="100">SUM(AK121:AK122)</f>
        <v>0</v>
      </c>
      <c r="AL123" s="514">
        <f t="shared" ref="AL123" si="101">SUM(AL121:AL122)</f>
        <v>0</v>
      </c>
      <c r="AM123" s="514">
        <f t="shared" ref="AM123" si="102">SUM(AM121:AM122)</f>
        <v>0</v>
      </c>
      <c r="AN123" s="514">
        <f t="shared" ref="AN123" si="103">SUM(AN121:AN122)</f>
        <v>0</v>
      </c>
      <c r="AO123" s="514">
        <f t="shared" ref="AO123" si="104">SUM(AO121:AO122)</f>
        <v>0</v>
      </c>
      <c r="AP123" s="514">
        <f t="shared" ref="AP123" si="105">SUM(AP121:AP122)</f>
        <v>0</v>
      </c>
      <c r="AQ123" s="514">
        <f t="shared" ref="AQ123" si="106">SUM(AQ121:AQ122)</f>
        <v>0</v>
      </c>
      <c r="AR123" s="514">
        <f t="shared" ref="AR123" si="107">SUM(AR121:AR122)</f>
        <v>0</v>
      </c>
      <c r="AS123" s="514">
        <f t="shared" ref="AS123" si="108">SUM(AS121:AS122)</f>
        <v>0</v>
      </c>
      <c r="AT123" s="514">
        <f t="shared" ref="AT123" si="109">SUM(AT121:AT122)</f>
        <v>0</v>
      </c>
      <c r="AU123" s="514">
        <f t="shared" ref="AU123" si="110">SUM(AU121:AU122)</f>
        <v>0</v>
      </c>
      <c r="AV123" s="514">
        <f t="shared" ref="AV123" si="111">SUM(AV121:AV122)</f>
        <v>0</v>
      </c>
      <c r="AW123" s="514">
        <f t="shared" ref="AW123" si="112">SUM(AW121:AW122)</f>
        <v>0</v>
      </c>
      <c r="AX123" s="514">
        <f t="shared" ref="AX123" si="113">SUM(AX121:AX122)</f>
        <v>0</v>
      </c>
      <c r="AY123" s="514">
        <f t="shared" ref="AY123" si="114">SUM(AY121:AY122)</f>
        <v>93184.82088505046</v>
      </c>
      <c r="AZ123" s="514">
        <f t="shared" ref="AZ123" si="115">SUM(AZ121:AZ122)</f>
        <v>0</v>
      </c>
      <c r="BA123" s="514">
        <f t="shared" ref="BA123" si="116">SUM(BA121:BA122)</f>
        <v>0</v>
      </c>
      <c r="BB123" s="514">
        <f t="shared" ref="BB123" si="117">SUM(BB121:BB122)</f>
        <v>0</v>
      </c>
      <c r="BC123" s="514">
        <f t="shared" ref="BC123" si="118">SUM(BC121:BC122)</f>
        <v>0</v>
      </c>
      <c r="BD123" s="514">
        <f t="shared" ref="BD123" si="119">SUM(BD121:BD122)</f>
        <v>0</v>
      </c>
      <c r="BE123" s="514">
        <f t="shared" ref="BE123" si="120">SUM(BE121:BE122)</f>
        <v>0</v>
      </c>
    </row>
    <row r="124" spans="1:57" outlineLevel="1" x14ac:dyDescent="0.25">
      <c r="A124" s="142"/>
      <c r="B124" s="142"/>
      <c r="C124" s="143"/>
      <c r="D124" s="144"/>
      <c r="E124" s="192" t="str">
        <f xml:space="preserve"> "Sum of " &amp; LOWER(E123)</f>
        <v>Sum of shareholder drawdown - m</v>
      </c>
      <c r="F124" s="192">
        <f xml:space="preserve"> SUM(J123:BE123)</f>
        <v>93184.82088505046</v>
      </c>
      <c r="G124" s="192" t="str">
        <f xml:space="preserve"> SMU</f>
        <v>$ 000s</v>
      </c>
      <c r="H124" s="564"/>
      <c r="I124" s="145"/>
      <c r="J124" s="192"/>
      <c r="K124" s="192"/>
      <c r="L124" s="192"/>
      <c r="M124" s="192"/>
      <c r="N124" s="192"/>
      <c r="O124" s="192"/>
      <c r="P124" s="192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192"/>
      <c r="AJ124" s="192"/>
      <c r="AK124" s="192"/>
      <c r="AL124" s="19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</row>
    <row r="125" spans="1:57" outlineLevel="1" x14ac:dyDescent="0.25"/>
    <row r="126" spans="1:57" outlineLevel="1" x14ac:dyDescent="0.25">
      <c r="E126" s="225" t="s">
        <v>444</v>
      </c>
      <c r="F126" s="225"/>
      <c r="G126" s="225" t="str">
        <f xml:space="preserve"> SMU</f>
        <v>$ 000s</v>
      </c>
      <c r="H126" s="225"/>
      <c r="I126" s="226"/>
      <c r="J126" s="225">
        <f t="shared" ref="J126" si="121" xml:space="preserve"> I128</f>
        <v>0</v>
      </c>
      <c r="K126" s="225">
        <f t="shared" ref="K126" si="122" xml:space="preserve"> J128</f>
        <v>0</v>
      </c>
      <c r="L126" s="225">
        <f t="shared" ref="L126" si="123" xml:space="preserve"> K128</f>
        <v>0</v>
      </c>
      <c r="M126" s="225">
        <f t="shared" ref="M126" si="124" xml:space="preserve"> L128</f>
        <v>0</v>
      </c>
      <c r="N126" s="225">
        <f t="shared" ref="N126" si="125" xml:space="preserve"> M128</f>
        <v>0</v>
      </c>
      <c r="O126" s="225">
        <f t="shared" ref="O126:BE126" si="126" xml:space="preserve"> N128</f>
        <v>0</v>
      </c>
      <c r="P126" s="225">
        <f t="shared" si="126"/>
        <v>0</v>
      </c>
      <c r="Q126" s="225">
        <f t="shared" si="126"/>
        <v>0</v>
      </c>
      <c r="R126" s="225">
        <f t="shared" si="126"/>
        <v>0</v>
      </c>
      <c r="S126" s="225">
        <f t="shared" si="126"/>
        <v>0</v>
      </c>
      <c r="T126" s="225">
        <f t="shared" si="126"/>
        <v>0</v>
      </c>
      <c r="U126" s="225">
        <f t="shared" si="126"/>
        <v>0</v>
      </c>
      <c r="V126" s="225">
        <f t="shared" si="126"/>
        <v>0</v>
      </c>
      <c r="W126" s="225">
        <f t="shared" si="126"/>
        <v>0</v>
      </c>
      <c r="X126" s="225">
        <f t="shared" si="126"/>
        <v>0</v>
      </c>
      <c r="Y126" s="225">
        <f t="shared" si="126"/>
        <v>0</v>
      </c>
      <c r="Z126" s="225">
        <f t="shared" si="126"/>
        <v>0</v>
      </c>
      <c r="AA126" s="225">
        <f t="shared" si="126"/>
        <v>0</v>
      </c>
      <c r="AB126" s="225">
        <f t="shared" si="126"/>
        <v>0</v>
      </c>
      <c r="AC126" s="225">
        <f t="shared" si="126"/>
        <v>0</v>
      </c>
      <c r="AD126" s="225">
        <f t="shared" si="126"/>
        <v>0</v>
      </c>
      <c r="AE126" s="225">
        <f t="shared" si="126"/>
        <v>0</v>
      </c>
      <c r="AF126" s="225">
        <f t="shared" si="126"/>
        <v>0</v>
      </c>
      <c r="AG126" s="225">
        <f t="shared" si="126"/>
        <v>0</v>
      </c>
      <c r="AH126" s="225">
        <f t="shared" si="126"/>
        <v>0</v>
      </c>
      <c r="AI126" s="225">
        <f t="shared" si="126"/>
        <v>0</v>
      </c>
      <c r="AJ126" s="225">
        <f t="shared" si="126"/>
        <v>0</v>
      </c>
      <c r="AK126" s="225">
        <f t="shared" si="126"/>
        <v>0</v>
      </c>
      <c r="AL126" s="225">
        <f t="shared" si="126"/>
        <v>0</v>
      </c>
      <c r="AM126" s="225">
        <f t="shared" si="126"/>
        <v>0</v>
      </c>
      <c r="AN126" s="225">
        <f t="shared" si="126"/>
        <v>0</v>
      </c>
      <c r="AO126" s="225">
        <f t="shared" si="126"/>
        <v>0</v>
      </c>
      <c r="AP126" s="225">
        <f t="shared" si="126"/>
        <v>0</v>
      </c>
      <c r="AQ126" s="225">
        <f t="shared" si="126"/>
        <v>0</v>
      </c>
      <c r="AR126" s="225">
        <f t="shared" si="126"/>
        <v>0</v>
      </c>
      <c r="AS126" s="225">
        <f t="shared" si="126"/>
        <v>0</v>
      </c>
      <c r="AT126" s="225">
        <f t="shared" si="126"/>
        <v>0</v>
      </c>
      <c r="AU126" s="225">
        <f t="shared" si="126"/>
        <v>0</v>
      </c>
      <c r="AV126" s="225">
        <f t="shared" si="126"/>
        <v>0</v>
      </c>
      <c r="AW126" s="225">
        <f t="shared" si="126"/>
        <v>0</v>
      </c>
      <c r="AX126" s="225">
        <f t="shared" si="126"/>
        <v>0</v>
      </c>
      <c r="AY126" s="225">
        <f t="shared" si="126"/>
        <v>0</v>
      </c>
      <c r="AZ126" s="225">
        <f t="shared" si="126"/>
        <v>93184.82088505046</v>
      </c>
      <c r="BA126" s="225">
        <f t="shared" si="126"/>
        <v>93184.82088505046</v>
      </c>
      <c r="BB126" s="225">
        <f t="shared" si="126"/>
        <v>93184.82088505046</v>
      </c>
      <c r="BC126" s="225">
        <f t="shared" si="126"/>
        <v>93184.82088505046</v>
      </c>
      <c r="BD126" s="225">
        <f t="shared" si="126"/>
        <v>93184.82088505046</v>
      </c>
      <c r="BE126" s="225">
        <f t="shared" si="126"/>
        <v>93184.82088505046</v>
      </c>
    </row>
    <row r="127" spans="1:57" outlineLevel="1" x14ac:dyDescent="0.25">
      <c r="E127" s="38" t="str">
        <f t="shared" ref="E127:AJ127" si="127" xml:space="preserve"> E$123</f>
        <v>Shareholder drawdown - m</v>
      </c>
      <c r="F127" s="38">
        <f t="shared" si="127"/>
        <v>0</v>
      </c>
      <c r="G127" s="38" t="str">
        <f t="shared" si="127"/>
        <v>$ 000s</v>
      </c>
      <c r="H127" s="38">
        <f t="shared" si="127"/>
        <v>93184.82088505046</v>
      </c>
      <c r="I127" s="38">
        <f t="shared" si="127"/>
        <v>0</v>
      </c>
      <c r="J127" s="38">
        <f t="shared" si="127"/>
        <v>0</v>
      </c>
      <c r="K127" s="38">
        <f t="shared" si="127"/>
        <v>0</v>
      </c>
      <c r="L127" s="38">
        <f t="shared" si="127"/>
        <v>0</v>
      </c>
      <c r="M127" s="38">
        <f t="shared" si="127"/>
        <v>0</v>
      </c>
      <c r="N127" s="38">
        <f t="shared" si="127"/>
        <v>0</v>
      </c>
      <c r="O127" s="38">
        <f t="shared" si="127"/>
        <v>0</v>
      </c>
      <c r="P127" s="38">
        <f t="shared" si="127"/>
        <v>0</v>
      </c>
      <c r="Q127" s="38">
        <f t="shared" si="127"/>
        <v>0</v>
      </c>
      <c r="R127" s="38">
        <f t="shared" si="127"/>
        <v>0</v>
      </c>
      <c r="S127" s="38">
        <f t="shared" si="127"/>
        <v>0</v>
      </c>
      <c r="T127" s="38">
        <f t="shared" si="127"/>
        <v>0</v>
      </c>
      <c r="U127" s="38">
        <f t="shared" si="127"/>
        <v>0</v>
      </c>
      <c r="V127" s="38">
        <f t="shared" si="127"/>
        <v>0</v>
      </c>
      <c r="W127" s="38">
        <f t="shared" si="127"/>
        <v>0</v>
      </c>
      <c r="X127" s="38">
        <f t="shared" si="127"/>
        <v>0</v>
      </c>
      <c r="Y127" s="38">
        <f t="shared" si="127"/>
        <v>0</v>
      </c>
      <c r="Z127" s="38">
        <f t="shared" si="127"/>
        <v>0</v>
      </c>
      <c r="AA127" s="38">
        <f t="shared" si="127"/>
        <v>0</v>
      </c>
      <c r="AB127" s="38">
        <f t="shared" si="127"/>
        <v>0</v>
      </c>
      <c r="AC127" s="38">
        <f t="shared" si="127"/>
        <v>0</v>
      </c>
      <c r="AD127" s="38">
        <f t="shared" si="127"/>
        <v>0</v>
      </c>
      <c r="AE127" s="38">
        <f t="shared" si="127"/>
        <v>0</v>
      </c>
      <c r="AF127" s="38">
        <f t="shared" si="127"/>
        <v>0</v>
      </c>
      <c r="AG127" s="38">
        <f t="shared" si="127"/>
        <v>0</v>
      </c>
      <c r="AH127" s="38">
        <f t="shared" si="127"/>
        <v>0</v>
      </c>
      <c r="AI127" s="38">
        <f t="shared" si="127"/>
        <v>0</v>
      </c>
      <c r="AJ127" s="38">
        <f t="shared" si="127"/>
        <v>0</v>
      </c>
      <c r="AK127" s="38">
        <f t="shared" ref="AK127:BE127" si="128" xml:space="preserve"> AK$123</f>
        <v>0</v>
      </c>
      <c r="AL127" s="38">
        <f t="shared" si="128"/>
        <v>0</v>
      </c>
      <c r="AM127" s="38">
        <f t="shared" si="128"/>
        <v>0</v>
      </c>
      <c r="AN127" s="38">
        <f t="shared" si="128"/>
        <v>0</v>
      </c>
      <c r="AO127" s="38">
        <f t="shared" si="128"/>
        <v>0</v>
      </c>
      <c r="AP127" s="38">
        <f t="shared" si="128"/>
        <v>0</v>
      </c>
      <c r="AQ127" s="38">
        <f t="shared" si="128"/>
        <v>0</v>
      </c>
      <c r="AR127" s="38">
        <f t="shared" si="128"/>
        <v>0</v>
      </c>
      <c r="AS127" s="38">
        <f t="shared" si="128"/>
        <v>0</v>
      </c>
      <c r="AT127" s="38">
        <f t="shared" si="128"/>
        <v>0</v>
      </c>
      <c r="AU127" s="38">
        <f t="shared" si="128"/>
        <v>0</v>
      </c>
      <c r="AV127" s="38">
        <f t="shared" si="128"/>
        <v>0</v>
      </c>
      <c r="AW127" s="38">
        <f t="shared" si="128"/>
        <v>0</v>
      </c>
      <c r="AX127" s="38">
        <f t="shared" si="128"/>
        <v>0</v>
      </c>
      <c r="AY127" s="38">
        <f t="shared" si="128"/>
        <v>93184.82088505046</v>
      </c>
      <c r="AZ127" s="38">
        <f t="shared" si="128"/>
        <v>0</v>
      </c>
      <c r="BA127" s="38">
        <f t="shared" si="128"/>
        <v>0</v>
      </c>
      <c r="BB127" s="38">
        <f t="shared" si="128"/>
        <v>0</v>
      </c>
      <c r="BC127" s="38">
        <f t="shared" si="128"/>
        <v>0</v>
      </c>
      <c r="BD127" s="38">
        <f t="shared" si="128"/>
        <v>0</v>
      </c>
      <c r="BE127" s="38">
        <f t="shared" si="128"/>
        <v>0</v>
      </c>
    </row>
    <row r="128" spans="1:57" outlineLevel="1" x14ac:dyDescent="0.25">
      <c r="E128" s="230" t="s">
        <v>445</v>
      </c>
      <c r="F128" s="230"/>
      <c r="G128" s="230" t="str">
        <f xml:space="preserve"> SMU</f>
        <v>$ 000s</v>
      </c>
      <c r="H128" s="230"/>
      <c r="I128" s="231"/>
      <c r="J128" s="230">
        <f t="shared" ref="J128:BE128" si="129" xml:space="preserve"> J126 + J127</f>
        <v>0</v>
      </c>
      <c r="K128" s="230">
        <f xml:space="preserve"> K126 + K127</f>
        <v>0</v>
      </c>
      <c r="L128" s="230">
        <f t="shared" si="129"/>
        <v>0</v>
      </c>
      <c r="M128" s="230">
        <f t="shared" si="129"/>
        <v>0</v>
      </c>
      <c r="N128" s="230">
        <f t="shared" si="129"/>
        <v>0</v>
      </c>
      <c r="O128" s="230">
        <f t="shared" si="129"/>
        <v>0</v>
      </c>
      <c r="P128" s="230">
        <f t="shared" si="129"/>
        <v>0</v>
      </c>
      <c r="Q128" s="230">
        <f t="shared" si="129"/>
        <v>0</v>
      </c>
      <c r="R128" s="230">
        <f t="shared" si="129"/>
        <v>0</v>
      </c>
      <c r="S128" s="230">
        <f t="shared" si="129"/>
        <v>0</v>
      </c>
      <c r="T128" s="230">
        <f t="shared" si="129"/>
        <v>0</v>
      </c>
      <c r="U128" s="230">
        <f t="shared" si="129"/>
        <v>0</v>
      </c>
      <c r="V128" s="230">
        <f t="shared" si="129"/>
        <v>0</v>
      </c>
      <c r="W128" s="230">
        <f t="shared" si="129"/>
        <v>0</v>
      </c>
      <c r="X128" s="230">
        <f t="shared" si="129"/>
        <v>0</v>
      </c>
      <c r="Y128" s="230">
        <f t="shared" si="129"/>
        <v>0</v>
      </c>
      <c r="Z128" s="230">
        <f t="shared" si="129"/>
        <v>0</v>
      </c>
      <c r="AA128" s="230">
        <f t="shared" si="129"/>
        <v>0</v>
      </c>
      <c r="AB128" s="230">
        <f t="shared" si="129"/>
        <v>0</v>
      </c>
      <c r="AC128" s="230">
        <f t="shared" si="129"/>
        <v>0</v>
      </c>
      <c r="AD128" s="230">
        <f t="shared" si="129"/>
        <v>0</v>
      </c>
      <c r="AE128" s="230">
        <f t="shared" si="129"/>
        <v>0</v>
      </c>
      <c r="AF128" s="230">
        <f t="shared" si="129"/>
        <v>0</v>
      </c>
      <c r="AG128" s="230">
        <f t="shared" si="129"/>
        <v>0</v>
      </c>
      <c r="AH128" s="230">
        <f t="shared" si="129"/>
        <v>0</v>
      </c>
      <c r="AI128" s="230">
        <f t="shared" si="129"/>
        <v>0</v>
      </c>
      <c r="AJ128" s="230">
        <f t="shared" si="129"/>
        <v>0</v>
      </c>
      <c r="AK128" s="230">
        <f t="shared" si="129"/>
        <v>0</v>
      </c>
      <c r="AL128" s="230">
        <f t="shared" si="129"/>
        <v>0</v>
      </c>
      <c r="AM128" s="230">
        <f t="shared" si="129"/>
        <v>0</v>
      </c>
      <c r="AN128" s="230">
        <f t="shared" si="129"/>
        <v>0</v>
      </c>
      <c r="AO128" s="230">
        <f t="shared" si="129"/>
        <v>0</v>
      </c>
      <c r="AP128" s="230">
        <f t="shared" si="129"/>
        <v>0</v>
      </c>
      <c r="AQ128" s="230">
        <f t="shared" si="129"/>
        <v>0</v>
      </c>
      <c r="AR128" s="230">
        <f t="shared" si="129"/>
        <v>0</v>
      </c>
      <c r="AS128" s="230">
        <f t="shared" si="129"/>
        <v>0</v>
      </c>
      <c r="AT128" s="230">
        <f t="shared" si="129"/>
        <v>0</v>
      </c>
      <c r="AU128" s="230">
        <f t="shared" si="129"/>
        <v>0</v>
      </c>
      <c r="AV128" s="230">
        <f t="shared" si="129"/>
        <v>0</v>
      </c>
      <c r="AW128" s="230">
        <f t="shared" si="129"/>
        <v>0</v>
      </c>
      <c r="AX128" s="230">
        <f t="shared" si="129"/>
        <v>0</v>
      </c>
      <c r="AY128" s="230">
        <f t="shared" si="129"/>
        <v>93184.82088505046</v>
      </c>
      <c r="AZ128" s="230">
        <f t="shared" si="129"/>
        <v>93184.82088505046</v>
      </c>
      <c r="BA128" s="230">
        <f t="shared" si="129"/>
        <v>93184.82088505046</v>
      </c>
      <c r="BB128" s="230">
        <f t="shared" si="129"/>
        <v>93184.82088505046</v>
      </c>
      <c r="BC128" s="230">
        <f t="shared" si="129"/>
        <v>93184.82088505046</v>
      </c>
      <c r="BD128" s="230">
        <f t="shared" si="129"/>
        <v>93184.82088505046</v>
      </c>
      <c r="BE128" s="230">
        <f t="shared" si="129"/>
        <v>93184.82088505046</v>
      </c>
    </row>
    <row r="129" spans="1:57" outlineLevel="1" x14ac:dyDescent="0.25"/>
    <row r="130" spans="1:57" x14ac:dyDescent="0.25"/>
    <row r="131" spans="1:57" ht="13" customHeight="1" x14ac:dyDescent="0.25">
      <c r="A131" s="660" t="s">
        <v>556</v>
      </c>
      <c r="B131" s="679"/>
      <c r="C131" s="518"/>
      <c r="D131" s="518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ht="13" customHeight="1" outlineLevel="1" x14ac:dyDescent="0.25">
      <c r="A132" s="660"/>
      <c r="B132" s="679"/>
      <c r="C132" s="518"/>
      <c r="D132" s="518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ht="13" customHeight="1" outlineLevel="1" x14ac:dyDescent="0.25">
      <c r="A133" s="565"/>
      <c r="B133" s="698" t="s">
        <v>555</v>
      </c>
      <c r="C133" s="699"/>
      <c r="D133" s="565"/>
      <c r="E133" s="521"/>
      <c r="F133" s="521"/>
      <c r="G133" s="521"/>
      <c r="H133" s="521"/>
      <c r="I133" s="521"/>
      <c r="J133" s="521"/>
      <c r="K133" s="521"/>
      <c r="L133" s="521"/>
      <c r="M133" s="521"/>
      <c r="N133" s="521"/>
      <c r="O133" s="521"/>
      <c r="P133" s="521"/>
      <c r="Q133" s="521"/>
      <c r="R133" s="521"/>
      <c r="S133" s="521"/>
      <c r="T133" s="521"/>
      <c r="U133" s="521"/>
      <c r="V133" s="521"/>
      <c r="W133" s="521"/>
      <c r="X133" s="521"/>
      <c r="Y133" s="521"/>
      <c r="Z133" s="521"/>
      <c r="AA133" s="521"/>
      <c r="AB133" s="521"/>
      <c r="AC133" s="521"/>
      <c r="AD133" s="521"/>
      <c r="AE133" s="521"/>
      <c r="AF133" s="521"/>
      <c r="AG133" s="521"/>
      <c r="AH133" s="521"/>
      <c r="AI133" s="521"/>
      <c r="AJ133" s="521"/>
      <c r="AK133" s="521"/>
      <c r="AL133" s="521"/>
      <c r="AM133" s="521"/>
      <c r="AN133" s="521"/>
      <c r="AO133" s="521"/>
      <c r="AP133" s="521"/>
      <c r="AQ133" s="521"/>
      <c r="AR133" s="521"/>
      <c r="AS133" s="521"/>
      <c r="AT133" s="521"/>
      <c r="AU133" s="521"/>
      <c r="AV133" s="521"/>
      <c r="AW133" s="521"/>
      <c r="AX133" s="521"/>
      <c r="AY133" s="521"/>
      <c r="AZ133" s="521"/>
      <c r="BA133" s="521"/>
      <c r="BB133" s="521"/>
      <c r="BC133" s="521"/>
      <c r="BD133" s="521"/>
      <c r="BE133" s="521"/>
    </row>
    <row r="134" spans="1:57" outlineLevel="2" x14ac:dyDescent="0.25">
      <c r="E134" s="194" t="str">
        <f xml:space="preserve"> InpC!E$72</f>
        <v>EBL active switch</v>
      </c>
      <c r="F134" s="194">
        <f xml:space="preserve"> InpC!F$72</f>
        <v>1</v>
      </c>
      <c r="G134" s="194" t="str">
        <f xml:space="preserve"> InpC!G$72</f>
        <v>1 = yes; 0 = no</v>
      </c>
    </row>
    <row r="135" spans="1:57" outlineLevel="2" x14ac:dyDescent="0.25">
      <c r="E135" s="12" t="str">
        <f t="shared" ref="E135:G135" si="130" xml:space="preserve"> E$82</f>
        <v>Total equity requirement</v>
      </c>
      <c r="F135" s="12">
        <f xml:space="preserve"> F$82</f>
        <v>93284.82088505046</v>
      </c>
      <c r="G135" s="12" t="str">
        <f t="shared" si="130"/>
        <v>$ 000s</v>
      </c>
      <c r="I135" s="12"/>
    </row>
    <row r="136" spans="1:57" outlineLevel="2" x14ac:dyDescent="0.25">
      <c r="E136" s="146" t="str">
        <f xml:space="preserve"> InpC!E$172</f>
        <v>Share capital amount</v>
      </c>
      <c r="F136" s="146">
        <f xml:space="preserve"> InpC!F$172</f>
        <v>100</v>
      </c>
      <c r="G136" s="146" t="str">
        <f xml:space="preserve"> InpC!G$172</f>
        <v>$ 000s</v>
      </c>
      <c r="H136" s="38"/>
    </row>
    <row r="137" spans="1:57" outlineLevel="2" x14ac:dyDescent="0.25">
      <c r="A137" s="142"/>
      <c r="B137" s="142"/>
      <c r="C137" s="143"/>
      <c r="D137" s="144"/>
      <c r="E137" s="192" t="s">
        <v>558</v>
      </c>
      <c r="F137" s="192">
        <f xml:space="preserve"> (F135 - F136) * F134</f>
        <v>93184.82088505046</v>
      </c>
      <c r="G137" s="192" t="str">
        <f xml:space="preserve"> SMU</f>
        <v>$ 000s</v>
      </c>
      <c r="H137" s="192"/>
      <c r="I137" s="145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192"/>
      <c r="AJ137" s="192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</row>
    <row r="138" spans="1:57" outlineLevel="2" x14ac:dyDescent="0.25"/>
    <row r="139" spans="1:57" outlineLevel="2" x14ac:dyDescent="0.25">
      <c r="E139" s="191" t="str">
        <f xml:space="preserve"> Solve!E$47</f>
        <v>Project costs / funding requirement - paste</v>
      </c>
      <c r="F139" s="191">
        <f xml:space="preserve"> Solve!F$47</f>
        <v>0</v>
      </c>
      <c r="G139" s="191" t="str">
        <f xml:space="preserve"> Solve!G$47</f>
        <v>$ 000s</v>
      </c>
      <c r="H139" s="191">
        <f xml:space="preserve"> Solve!H$47</f>
        <v>350418.03787133837</v>
      </c>
      <c r="I139" s="191">
        <f xml:space="preserve"> Solve!I$47</f>
        <v>0</v>
      </c>
      <c r="J139" s="191">
        <f xml:space="preserve"> Solve!J$47</f>
        <v>0</v>
      </c>
      <c r="K139" s="191">
        <f xml:space="preserve"> Solve!K$47</f>
        <v>0</v>
      </c>
      <c r="L139" s="191">
        <f xml:space="preserve"> Solve!L$47</f>
        <v>0</v>
      </c>
      <c r="M139" s="191">
        <f xml:space="preserve"> Solve!M$47</f>
        <v>0</v>
      </c>
      <c r="N139" s="191">
        <f xml:space="preserve"> Solve!N$47</f>
        <v>0</v>
      </c>
      <c r="O139" s="191">
        <f xml:space="preserve"> Solve!O$47</f>
        <v>0</v>
      </c>
      <c r="P139" s="191">
        <f xml:space="preserve"> Solve!P$47</f>
        <v>0</v>
      </c>
      <c r="Q139" s="191">
        <f xml:space="preserve"> Solve!Q$47</f>
        <v>0</v>
      </c>
      <c r="R139" s="191">
        <f xml:space="preserve"> Solve!R$47</f>
        <v>0</v>
      </c>
      <c r="S139" s="191">
        <f xml:space="preserve"> Solve!S$47</f>
        <v>0</v>
      </c>
      <c r="T139" s="191">
        <f xml:space="preserve"> Solve!T$47</f>
        <v>0</v>
      </c>
      <c r="U139" s="191">
        <f xml:space="preserve"> Solve!U$47</f>
        <v>0</v>
      </c>
      <c r="V139" s="191">
        <f xml:space="preserve"> Solve!V$47</f>
        <v>0</v>
      </c>
      <c r="W139" s="191">
        <f xml:space="preserve"> Solve!W$47</f>
        <v>0</v>
      </c>
      <c r="X139" s="191">
        <f xml:space="preserve"> Solve!X$47</f>
        <v>0</v>
      </c>
      <c r="Y139" s="191">
        <f xml:space="preserve"> Solve!Y$47</f>
        <v>13297.779378471951</v>
      </c>
      <c r="Z139" s="191">
        <f xml:space="preserve"> Solve!Z$47</f>
        <v>12071.820212966471</v>
      </c>
      <c r="AA139" s="191">
        <f xml:space="preserve"> Solve!AA$47</f>
        <v>12095.373171921394</v>
      </c>
      <c r="AB139" s="191">
        <f xml:space="preserve"> Solve!AB$47</f>
        <v>12124.887342744936</v>
      </c>
      <c r="AC139" s="191">
        <f xml:space="preserve"> Solve!AC$47</f>
        <v>12151.51157502758</v>
      </c>
      <c r="AD139" s="191">
        <f xml:space="preserve"> Solve!AD$47</f>
        <v>12172.663189026505</v>
      </c>
      <c r="AE139" s="191">
        <f xml:space="preserve"> Solve!AE$47</f>
        <v>12204.923409747764</v>
      </c>
      <c r="AF139" s="191">
        <f xml:space="preserve"> Solve!AF$47</f>
        <v>12224.465561483983</v>
      </c>
      <c r="AG139" s="191">
        <f xml:space="preserve"> Solve!AG$47</f>
        <v>12261.720824335425</v>
      </c>
      <c r="AH139" s="191">
        <f xml:space="preserve"> Solve!AH$47</f>
        <v>12296.292064958823</v>
      </c>
      <c r="AI139" s="191">
        <f xml:space="preserve"> Solve!AI$47</f>
        <v>12297.79235738816</v>
      </c>
      <c r="AJ139" s="191">
        <f xml:space="preserve"> Solve!AJ$47</f>
        <v>12365.633719641013</v>
      </c>
      <c r="AK139" s="191">
        <f xml:space="preserve"> Solve!AK$47</f>
        <v>12386.701416253774</v>
      </c>
      <c r="AL139" s="191">
        <f xml:space="preserve"> Solve!AL$47</f>
        <v>12435.421553357372</v>
      </c>
      <c r="AM139" s="191">
        <f xml:space="preserve"> Solve!AM$47</f>
        <v>12453.92799922148</v>
      </c>
      <c r="AN139" s="191">
        <f xml:space="preserve"> Solve!AN$47</f>
        <v>12505.595691592916</v>
      </c>
      <c r="AO139" s="191">
        <f xml:space="preserve"> Solve!AO$47</f>
        <v>12540.854523828781</v>
      </c>
      <c r="AP139" s="191">
        <f xml:space="preserve"> Solve!AP$47</f>
        <v>12555.491523398421</v>
      </c>
      <c r="AQ139" s="191">
        <f xml:space="preserve"> Solve!AQ$47</f>
        <v>12611.612277155316</v>
      </c>
      <c r="AR139" s="191">
        <f xml:space="preserve"> Solve!AR$47</f>
        <v>12623.652429408663</v>
      </c>
      <c r="AS139" s="191">
        <f xml:space="preserve"> Solve!AS$47</f>
        <v>12682.761703906723</v>
      </c>
      <c r="AT139" s="191">
        <f xml:space="preserve"> Solve!AT$47</f>
        <v>12297.130224848668</v>
      </c>
      <c r="AU139" s="191">
        <f xml:space="preserve"> Solve!AU$47</f>
        <v>12303.596221794036</v>
      </c>
      <c r="AV139" s="191">
        <f xml:space="preserve"> Solve!AV$47</f>
        <v>12366.490606926531</v>
      </c>
      <c r="AW139" s="191">
        <f xml:space="preserve"> Solve!AW$47</f>
        <v>12384.513580244184</v>
      </c>
      <c r="AX139" s="191">
        <f xml:space="preserve"> Solve!AX$47</f>
        <v>12436.27468872968</v>
      </c>
      <c r="AY139" s="191">
        <f xml:space="preserve"> Solve!AY$47</f>
        <v>28269.150622957801</v>
      </c>
      <c r="AZ139" s="191">
        <f xml:space="preserve"> Solve!AZ$47</f>
        <v>0</v>
      </c>
      <c r="BA139" s="191">
        <f xml:space="preserve"> Solve!BA$47</f>
        <v>0</v>
      </c>
      <c r="BB139" s="191">
        <f xml:space="preserve"> Solve!BB$47</f>
        <v>0</v>
      </c>
      <c r="BC139" s="191">
        <f xml:space="preserve"> Solve!BC$47</f>
        <v>0</v>
      </c>
      <c r="BD139" s="191">
        <f xml:space="preserve"> Solve!BD$47</f>
        <v>0</v>
      </c>
      <c r="BE139" s="191">
        <f xml:space="preserve"> Solve!BE$47</f>
        <v>0</v>
      </c>
    </row>
    <row r="140" spans="1:57" outlineLevel="2" x14ac:dyDescent="0.25">
      <c r="E140" s="12" t="str">
        <f t="shared" ref="E140:BE140" si="131" xml:space="preserve"> E$90</f>
        <v>Share capital drawdown - m</v>
      </c>
      <c r="F140" s="12">
        <f t="shared" si="131"/>
        <v>0</v>
      </c>
      <c r="G140" s="12" t="str">
        <f t="shared" si="131"/>
        <v>$ 000s</v>
      </c>
      <c r="H140" s="12">
        <f t="shared" si="131"/>
        <v>100</v>
      </c>
      <c r="I140" s="12">
        <f t="shared" si="131"/>
        <v>0</v>
      </c>
      <c r="J140" s="12">
        <f t="shared" si="131"/>
        <v>0</v>
      </c>
      <c r="K140" s="12">
        <f t="shared" si="131"/>
        <v>0</v>
      </c>
      <c r="L140" s="12">
        <f t="shared" si="131"/>
        <v>0</v>
      </c>
      <c r="M140" s="12">
        <f t="shared" si="131"/>
        <v>0</v>
      </c>
      <c r="N140" s="12">
        <f t="shared" si="131"/>
        <v>0</v>
      </c>
      <c r="O140" s="12">
        <f t="shared" si="131"/>
        <v>0</v>
      </c>
      <c r="P140" s="12">
        <f t="shared" si="131"/>
        <v>0</v>
      </c>
      <c r="Q140" s="12">
        <f t="shared" si="131"/>
        <v>0</v>
      </c>
      <c r="R140" s="12">
        <f t="shared" si="131"/>
        <v>0</v>
      </c>
      <c r="S140" s="12">
        <f t="shared" si="131"/>
        <v>0</v>
      </c>
      <c r="T140" s="12">
        <f t="shared" si="131"/>
        <v>0</v>
      </c>
      <c r="U140" s="12">
        <f t="shared" si="131"/>
        <v>0</v>
      </c>
      <c r="V140" s="12">
        <f t="shared" si="131"/>
        <v>0</v>
      </c>
      <c r="W140" s="12">
        <f t="shared" si="131"/>
        <v>0</v>
      </c>
      <c r="X140" s="12">
        <f t="shared" si="131"/>
        <v>0</v>
      </c>
      <c r="Y140" s="12">
        <f t="shared" si="131"/>
        <v>100</v>
      </c>
      <c r="Z140" s="12">
        <f t="shared" si="131"/>
        <v>0</v>
      </c>
      <c r="AA140" s="12">
        <f t="shared" si="131"/>
        <v>0</v>
      </c>
      <c r="AB140" s="12">
        <f t="shared" si="131"/>
        <v>0</v>
      </c>
      <c r="AC140" s="12">
        <f t="shared" si="131"/>
        <v>0</v>
      </c>
      <c r="AD140" s="12">
        <f t="shared" si="131"/>
        <v>0</v>
      </c>
      <c r="AE140" s="12">
        <f t="shared" si="131"/>
        <v>0</v>
      </c>
      <c r="AF140" s="12">
        <f t="shared" si="131"/>
        <v>0</v>
      </c>
      <c r="AG140" s="12">
        <f t="shared" si="131"/>
        <v>0</v>
      </c>
      <c r="AH140" s="12">
        <f t="shared" si="131"/>
        <v>0</v>
      </c>
      <c r="AI140" s="12">
        <f t="shared" si="131"/>
        <v>0</v>
      </c>
      <c r="AJ140" s="12">
        <f t="shared" si="131"/>
        <v>0</v>
      </c>
      <c r="AK140" s="12">
        <f t="shared" si="131"/>
        <v>0</v>
      </c>
      <c r="AL140" s="12">
        <f t="shared" si="131"/>
        <v>0</v>
      </c>
      <c r="AM140" s="12">
        <f t="shared" si="131"/>
        <v>0</v>
      </c>
      <c r="AN140" s="12">
        <f t="shared" si="131"/>
        <v>0</v>
      </c>
      <c r="AO140" s="12">
        <f t="shared" si="131"/>
        <v>0</v>
      </c>
      <c r="AP140" s="12">
        <f t="shared" si="131"/>
        <v>0</v>
      </c>
      <c r="AQ140" s="12">
        <f t="shared" si="131"/>
        <v>0</v>
      </c>
      <c r="AR140" s="12">
        <f t="shared" si="131"/>
        <v>0</v>
      </c>
      <c r="AS140" s="12">
        <f t="shared" si="131"/>
        <v>0</v>
      </c>
      <c r="AT140" s="12">
        <f t="shared" si="131"/>
        <v>0</v>
      </c>
      <c r="AU140" s="12">
        <f t="shared" si="131"/>
        <v>0</v>
      </c>
      <c r="AV140" s="12">
        <f t="shared" si="131"/>
        <v>0</v>
      </c>
      <c r="AW140" s="12">
        <f t="shared" si="131"/>
        <v>0</v>
      </c>
      <c r="AX140" s="12">
        <f t="shared" si="131"/>
        <v>0</v>
      </c>
      <c r="AY140" s="12">
        <f t="shared" si="131"/>
        <v>0</v>
      </c>
      <c r="AZ140" s="12">
        <f t="shared" si="131"/>
        <v>0</v>
      </c>
      <c r="BA140" s="12">
        <f t="shared" si="131"/>
        <v>0</v>
      </c>
      <c r="BB140" s="12">
        <f t="shared" si="131"/>
        <v>0</v>
      </c>
      <c r="BC140" s="12">
        <f t="shared" si="131"/>
        <v>0</v>
      </c>
      <c r="BD140" s="12">
        <f t="shared" si="131"/>
        <v>0</v>
      </c>
      <c r="BE140" s="12">
        <f t="shared" si="131"/>
        <v>0</v>
      </c>
    </row>
    <row r="141" spans="1:57" outlineLevel="2" x14ac:dyDescent="0.25">
      <c r="E141" s="12" t="s">
        <v>557</v>
      </c>
      <c r="G141" s="12" t="str">
        <f xml:space="preserve"> SMU</f>
        <v>$ 000s</v>
      </c>
      <c r="H141" s="12">
        <f xml:space="preserve"> SUM(J141:BE141)</f>
        <v>350318.03787133837</v>
      </c>
      <c r="J141" s="12">
        <f t="shared" ref="J141:BE141" si="132" xml:space="preserve"> J139 - J140</f>
        <v>0</v>
      </c>
      <c r="K141" s="12">
        <f t="shared" si="132"/>
        <v>0</v>
      </c>
      <c r="L141" s="12">
        <f t="shared" si="132"/>
        <v>0</v>
      </c>
      <c r="M141" s="12">
        <f t="shared" si="132"/>
        <v>0</v>
      </c>
      <c r="N141" s="12">
        <f t="shared" si="132"/>
        <v>0</v>
      </c>
      <c r="O141" s="12">
        <f t="shared" si="132"/>
        <v>0</v>
      </c>
      <c r="P141" s="12">
        <f t="shared" si="132"/>
        <v>0</v>
      </c>
      <c r="Q141" s="12">
        <f t="shared" si="132"/>
        <v>0</v>
      </c>
      <c r="R141" s="12">
        <f t="shared" si="132"/>
        <v>0</v>
      </c>
      <c r="S141" s="12">
        <f t="shared" si="132"/>
        <v>0</v>
      </c>
      <c r="T141" s="12">
        <f t="shared" si="132"/>
        <v>0</v>
      </c>
      <c r="U141" s="12">
        <f t="shared" si="132"/>
        <v>0</v>
      </c>
      <c r="V141" s="12">
        <f t="shared" si="132"/>
        <v>0</v>
      </c>
      <c r="W141" s="12">
        <f t="shared" si="132"/>
        <v>0</v>
      </c>
      <c r="X141" s="12">
        <f t="shared" si="132"/>
        <v>0</v>
      </c>
      <c r="Y141" s="12">
        <f t="shared" si="132"/>
        <v>13197.779378471951</v>
      </c>
      <c r="Z141" s="12">
        <f t="shared" si="132"/>
        <v>12071.820212966471</v>
      </c>
      <c r="AA141" s="12">
        <f t="shared" si="132"/>
        <v>12095.373171921394</v>
      </c>
      <c r="AB141" s="12">
        <f t="shared" si="132"/>
        <v>12124.887342744936</v>
      </c>
      <c r="AC141" s="12">
        <f t="shared" si="132"/>
        <v>12151.51157502758</v>
      </c>
      <c r="AD141" s="12">
        <f t="shared" si="132"/>
        <v>12172.663189026505</v>
      </c>
      <c r="AE141" s="12">
        <f t="shared" si="132"/>
        <v>12204.923409747764</v>
      </c>
      <c r="AF141" s="12">
        <f t="shared" si="132"/>
        <v>12224.465561483983</v>
      </c>
      <c r="AG141" s="12">
        <f t="shared" si="132"/>
        <v>12261.720824335425</v>
      </c>
      <c r="AH141" s="12">
        <f t="shared" si="132"/>
        <v>12296.292064958823</v>
      </c>
      <c r="AI141" s="12">
        <f t="shared" si="132"/>
        <v>12297.79235738816</v>
      </c>
      <c r="AJ141" s="12">
        <f t="shared" si="132"/>
        <v>12365.633719641013</v>
      </c>
      <c r="AK141" s="12">
        <f t="shared" si="132"/>
        <v>12386.701416253774</v>
      </c>
      <c r="AL141" s="12">
        <f t="shared" si="132"/>
        <v>12435.421553357372</v>
      </c>
      <c r="AM141" s="12">
        <f t="shared" si="132"/>
        <v>12453.92799922148</v>
      </c>
      <c r="AN141" s="12">
        <f t="shared" si="132"/>
        <v>12505.595691592916</v>
      </c>
      <c r="AO141" s="12">
        <f t="shared" si="132"/>
        <v>12540.854523828781</v>
      </c>
      <c r="AP141" s="12">
        <f t="shared" si="132"/>
        <v>12555.491523398421</v>
      </c>
      <c r="AQ141" s="12">
        <f t="shared" si="132"/>
        <v>12611.612277155316</v>
      </c>
      <c r="AR141" s="12">
        <f t="shared" si="132"/>
        <v>12623.652429408663</v>
      </c>
      <c r="AS141" s="12">
        <f t="shared" si="132"/>
        <v>12682.761703906723</v>
      </c>
      <c r="AT141" s="12">
        <f t="shared" si="132"/>
        <v>12297.130224848668</v>
      </c>
      <c r="AU141" s="12">
        <f t="shared" si="132"/>
        <v>12303.596221794036</v>
      </c>
      <c r="AV141" s="12">
        <f t="shared" si="132"/>
        <v>12366.490606926531</v>
      </c>
      <c r="AW141" s="12">
        <f t="shared" si="132"/>
        <v>12384.513580244184</v>
      </c>
      <c r="AX141" s="12">
        <f t="shared" si="132"/>
        <v>12436.27468872968</v>
      </c>
      <c r="AY141" s="12">
        <f t="shared" si="132"/>
        <v>28269.150622957801</v>
      </c>
      <c r="AZ141" s="12">
        <f t="shared" si="132"/>
        <v>0</v>
      </c>
      <c r="BA141" s="12">
        <f t="shared" si="132"/>
        <v>0</v>
      </c>
      <c r="BB141" s="12">
        <f t="shared" si="132"/>
        <v>0</v>
      </c>
      <c r="BC141" s="12">
        <f t="shared" si="132"/>
        <v>0</v>
      </c>
      <c r="BD141" s="12">
        <f t="shared" si="132"/>
        <v>0</v>
      </c>
      <c r="BE141" s="12">
        <f t="shared" si="132"/>
        <v>0</v>
      </c>
    </row>
    <row r="142" spans="1:57" outlineLevel="2" x14ac:dyDescent="0.25"/>
    <row r="143" spans="1:57" outlineLevel="2" x14ac:dyDescent="0.25">
      <c r="E143" s="12" t="str">
        <f t="shared" ref="E143:G143" si="133" xml:space="preserve"> E$137</f>
        <v>EBL requirement</v>
      </c>
      <c r="F143" s="12">
        <f t="shared" si="133"/>
        <v>93184.82088505046</v>
      </c>
      <c r="G143" s="12" t="str">
        <f t="shared" si="133"/>
        <v>$ 000s</v>
      </c>
    </row>
    <row r="144" spans="1:57" outlineLevel="2" x14ac:dyDescent="0.25">
      <c r="E144" s="191" t="str">
        <f xml:space="preserve"> Solve!E$43</f>
        <v>Equity bridge interest and fees rolled up - total - fixed</v>
      </c>
      <c r="F144" s="191">
        <f xml:space="preserve"> Solve!F$43</f>
        <v>0</v>
      </c>
      <c r="G144" s="191" t="str">
        <f xml:space="preserve"> Solve!G$43</f>
        <v>$ 000s</v>
      </c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</row>
    <row r="145" spans="1:57" outlineLevel="2" x14ac:dyDescent="0.25">
      <c r="E145" s="240" t="s">
        <v>578</v>
      </c>
      <c r="F145" s="240">
        <f xml:space="preserve"> F143 - F144</f>
        <v>93184.82088505046</v>
      </c>
      <c r="G145" s="240" t="str">
        <f xml:space="preserve"> SMU</f>
        <v>$ 000s</v>
      </c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/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</row>
    <row r="146" spans="1:57" outlineLevel="2" x14ac:dyDescent="0.25">
      <c r="E146" s="191"/>
      <c r="F146" s="191"/>
      <c r="G146" s="191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/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</row>
    <row r="147" spans="1:57" s="639" customFormat="1" ht="13" customHeight="1" outlineLevel="2" x14ac:dyDescent="0.25">
      <c r="A147" s="15"/>
      <c r="B147" s="518"/>
      <c r="C147" s="518"/>
      <c r="D147" s="518"/>
      <c r="E147" s="678" t="str">
        <f t="shared" ref="E147:G147" si="134" xml:space="preserve"> E$145</f>
        <v>EBL available for drawdown for costs</v>
      </c>
      <c r="F147" s="678">
        <f t="shared" si="134"/>
        <v>93184.82088505046</v>
      </c>
      <c r="G147" s="678" t="str">
        <f t="shared" si="134"/>
        <v>$ 000s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639" customFormat="1" ht="13" customHeight="1" outlineLevel="2" x14ac:dyDescent="0.25">
      <c r="A148" s="15"/>
      <c r="B148" s="518"/>
      <c r="C148" s="518"/>
      <c r="D148" s="518"/>
      <c r="E148" s="678" t="str">
        <f t="shared" ref="E148:AJ148" si="135" xml:space="preserve"> E$153</f>
        <v>Equity bridge drawdown - m</v>
      </c>
      <c r="F148" s="678">
        <f t="shared" si="135"/>
        <v>0</v>
      </c>
      <c r="G148" s="678" t="str">
        <f t="shared" si="135"/>
        <v>$ 000s</v>
      </c>
      <c r="H148" s="678">
        <f t="shared" si="135"/>
        <v>93184.82088505046</v>
      </c>
      <c r="I148" s="678">
        <f t="shared" si="135"/>
        <v>0</v>
      </c>
      <c r="J148" s="678">
        <f t="shared" si="135"/>
        <v>0</v>
      </c>
      <c r="K148" s="678">
        <f t="shared" si="135"/>
        <v>0</v>
      </c>
      <c r="L148" s="678">
        <f t="shared" si="135"/>
        <v>0</v>
      </c>
      <c r="M148" s="678">
        <f t="shared" si="135"/>
        <v>0</v>
      </c>
      <c r="N148" s="678">
        <f t="shared" si="135"/>
        <v>0</v>
      </c>
      <c r="O148" s="678">
        <f t="shared" si="135"/>
        <v>0</v>
      </c>
      <c r="P148" s="678">
        <f t="shared" si="135"/>
        <v>0</v>
      </c>
      <c r="Q148" s="678">
        <f t="shared" si="135"/>
        <v>0</v>
      </c>
      <c r="R148" s="678">
        <f t="shared" si="135"/>
        <v>0</v>
      </c>
      <c r="S148" s="678">
        <f t="shared" si="135"/>
        <v>0</v>
      </c>
      <c r="T148" s="678">
        <f t="shared" si="135"/>
        <v>0</v>
      </c>
      <c r="U148" s="678">
        <f t="shared" si="135"/>
        <v>0</v>
      </c>
      <c r="V148" s="678">
        <f t="shared" si="135"/>
        <v>0</v>
      </c>
      <c r="W148" s="678">
        <f t="shared" si="135"/>
        <v>0</v>
      </c>
      <c r="X148" s="678">
        <f t="shared" si="135"/>
        <v>0</v>
      </c>
      <c r="Y148" s="678">
        <f t="shared" si="135"/>
        <v>13197.779378471951</v>
      </c>
      <c r="Z148" s="678">
        <f t="shared" si="135"/>
        <v>12071.820212966471</v>
      </c>
      <c r="AA148" s="678">
        <f t="shared" si="135"/>
        <v>12095.373171921394</v>
      </c>
      <c r="AB148" s="678">
        <f t="shared" si="135"/>
        <v>12124.887342744936</v>
      </c>
      <c r="AC148" s="678">
        <f t="shared" si="135"/>
        <v>12151.51157502758</v>
      </c>
      <c r="AD148" s="678">
        <f t="shared" si="135"/>
        <v>12172.663189026505</v>
      </c>
      <c r="AE148" s="678">
        <f t="shared" si="135"/>
        <v>12204.923409747764</v>
      </c>
      <c r="AF148" s="678">
        <f t="shared" si="135"/>
        <v>7165.8626051438623</v>
      </c>
      <c r="AG148" s="678">
        <f t="shared" si="135"/>
        <v>0</v>
      </c>
      <c r="AH148" s="678">
        <f t="shared" si="135"/>
        <v>0</v>
      </c>
      <c r="AI148" s="678">
        <f t="shared" si="135"/>
        <v>0</v>
      </c>
      <c r="AJ148" s="678">
        <f t="shared" si="135"/>
        <v>0</v>
      </c>
      <c r="AK148" s="678">
        <f t="shared" ref="AK148:BE148" si="136" xml:space="preserve"> AK$153</f>
        <v>0</v>
      </c>
      <c r="AL148" s="678">
        <f t="shared" si="136"/>
        <v>0</v>
      </c>
      <c r="AM148" s="678">
        <f t="shared" si="136"/>
        <v>0</v>
      </c>
      <c r="AN148" s="678">
        <f t="shared" si="136"/>
        <v>0</v>
      </c>
      <c r="AO148" s="678">
        <f t="shared" si="136"/>
        <v>0</v>
      </c>
      <c r="AP148" s="678">
        <f t="shared" si="136"/>
        <v>0</v>
      </c>
      <c r="AQ148" s="678">
        <f t="shared" si="136"/>
        <v>0</v>
      </c>
      <c r="AR148" s="678">
        <f t="shared" si="136"/>
        <v>0</v>
      </c>
      <c r="AS148" s="678">
        <f t="shared" si="136"/>
        <v>0</v>
      </c>
      <c r="AT148" s="678">
        <f t="shared" si="136"/>
        <v>0</v>
      </c>
      <c r="AU148" s="678">
        <f t="shared" si="136"/>
        <v>0</v>
      </c>
      <c r="AV148" s="678">
        <f t="shared" si="136"/>
        <v>0</v>
      </c>
      <c r="AW148" s="678">
        <f t="shared" si="136"/>
        <v>0</v>
      </c>
      <c r="AX148" s="678">
        <f t="shared" si="136"/>
        <v>0</v>
      </c>
      <c r="AY148" s="678">
        <f t="shared" si="136"/>
        <v>0</v>
      </c>
      <c r="AZ148" s="678">
        <f t="shared" si="136"/>
        <v>0</v>
      </c>
      <c r="BA148" s="678">
        <f t="shared" si="136"/>
        <v>0</v>
      </c>
      <c r="BB148" s="678">
        <f t="shared" si="136"/>
        <v>0</v>
      </c>
      <c r="BC148" s="678">
        <f t="shared" si="136"/>
        <v>0</v>
      </c>
      <c r="BD148" s="678">
        <f t="shared" si="136"/>
        <v>0</v>
      </c>
      <c r="BE148" s="678">
        <f t="shared" si="136"/>
        <v>0</v>
      </c>
    </row>
    <row r="149" spans="1:57" s="639" customFormat="1" ht="13" customHeight="1" outlineLevel="2" x14ac:dyDescent="0.25">
      <c r="A149" s="15"/>
      <c r="B149" s="518"/>
      <c r="C149" s="518"/>
      <c r="D149" s="518"/>
      <c r="E149" s="650" t="s">
        <v>589</v>
      </c>
      <c r="F149" s="650"/>
      <c r="G149" s="650" t="str">
        <f>SMU</f>
        <v>$ 000s</v>
      </c>
      <c r="H149"/>
      <c r="I149"/>
      <c r="J149" s="650">
        <f xml:space="preserve"> ($F147 - SUM($I148:I148))</f>
        <v>93184.82088505046</v>
      </c>
      <c r="K149" s="650">
        <f xml:space="preserve"> ($F147 - SUM($I148:J148))</f>
        <v>93184.82088505046</v>
      </c>
      <c r="L149" s="650">
        <f xml:space="preserve"> ($F147 - SUM($I148:K148))</f>
        <v>93184.82088505046</v>
      </c>
      <c r="M149" s="650">
        <f xml:space="preserve"> ($F147 - SUM($I148:L148))</f>
        <v>93184.82088505046</v>
      </c>
      <c r="N149" s="650">
        <f xml:space="preserve"> ($F147 - SUM($I148:M148))</f>
        <v>93184.82088505046</v>
      </c>
      <c r="O149" s="650">
        <f xml:space="preserve"> ($F147 - SUM($I148:N148))</f>
        <v>93184.82088505046</v>
      </c>
      <c r="P149" s="650">
        <f xml:space="preserve"> ($F147 - SUM($I148:O148))</f>
        <v>93184.82088505046</v>
      </c>
      <c r="Q149" s="650">
        <f xml:space="preserve"> ($F147 - SUM($I148:P148))</f>
        <v>93184.82088505046</v>
      </c>
      <c r="R149" s="650">
        <f xml:space="preserve"> ($F147 - SUM($I148:Q148))</f>
        <v>93184.82088505046</v>
      </c>
      <c r="S149" s="650">
        <f xml:space="preserve"> ($F147 - SUM($I148:R148))</f>
        <v>93184.82088505046</v>
      </c>
      <c r="T149" s="650">
        <f xml:space="preserve"> ($F147 - SUM($I148:S148))</f>
        <v>93184.82088505046</v>
      </c>
      <c r="U149" s="650">
        <f xml:space="preserve"> ($F147 - SUM($I148:T148))</f>
        <v>93184.82088505046</v>
      </c>
      <c r="V149" s="650">
        <f xml:space="preserve"> ($F147 - SUM($I148:U148))</f>
        <v>93184.82088505046</v>
      </c>
      <c r="W149" s="650">
        <f xml:space="preserve"> ($F147 - SUM($I148:V148))</f>
        <v>93184.82088505046</v>
      </c>
      <c r="X149" s="650">
        <f xml:space="preserve"> ($F147 - SUM($I148:W148))</f>
        <v>93184.82088505046</v>
      </c>
      <c r="Y149" s="650">
        <f xml:space="preserve"> ($F147 - SUM($I148:X148))</f>
        <v>93184.82088505046</v>
      </c>
      <c r="Z149" s="650">
        <f xml:space="preserve"> ($F147 - SUM($I148:Y148))</f>
        <v>79987.041506578506</v>
      </c>
      <c r="AA149" s="650">
        <f xml:space="preserve"> ($F147 - SUM($I148:Z148))</f>
        <v>67915.221293612034</v>
      </c>
      <c r="AB149" s="650">
        <f xml:space="preserve"> ($F147 - SUM($I148:AA148))</f>
        <v>55819.848121690644</v>
      </c>
      <c r="AC149" s="650">
        <f xml:space="preserve"> ($F147 - SUM($I148:AB148))</f>
        <v>43694.960778945708</v>
      </c>
      <c r="AD149" s="650">
        <f xml:space="preserve"> ($F147 - SUM($I148:AC148))</f>
        <v>31543.449203918128</v>
      </c>
      <c r="AE149" s="650">
        <f xml:space="preserve"> ($F147 - SUM($I148:AD148))</f>
        <v>19370.786014891622</v>
      </c>
      <c r="AF149" s="650">
        <f xml:space="preserve"> ($F147 - SUM($I148:AE148))</f>
        <v>7165.8626051438623</v>
      </c>
      <c r="AG149" s="650">
        <f xml:space="preserve"> ($F147 - SUM($I148:AF148))</f>
        <v>0</v>
      </c>
      <c r="AH149" s="650">
        <f xml:space="preserve"> ($F147 - SUM($I148:AG148))</f>
        <v>0</v>
      </c>
      <c r="AI149" s="650">
        <f xml:space="preserve"> ($F147 - SUM($I148:AH148))</f>
        <v>0</v>
      </c>
      <c r="AJ149" s="650">
        <f xml:space="preserve"> ($F147 - SUM($I148:AI148))</f>
        <v>0</v>
      </c>
      <c r="AK149" s="650">
        <f xml:space="preserve"> ($F147 - SUM($I148:AJ148))</f>
        <v>0</v>
      </c>
      <c r="AL149" s="650">
        <f xml:space="preserve"> ($F147 - SUM($I148:AK148))</f>
        <v>0</v>
      </c>
      <c r="AM149" s="650">
        <f xml:space="preserve"> ($F147 - SUM($I148:AL148))</f>
        <v>0</v>
      </c>
      <c r="AN149" s="650">
        <f xml:space="preserve"> ($F147 - SUM($I148:AM148))</f>
        <v>0</v>
      </c>
      <c r="AO149" s="650">
        <f xml:space="preserve"> ($F147 - SUM($I148:AN148))</f>
        <v>0</v>
      </c>
      <c r="AP149" s="650">
        <f xml:space="preserve"> ($F147 - SUM($I148:AO148))</f>
        <v>0</v>
      </c>
      <c r="AQ149" s="650">
        <f xml:space="preserve"> ($F147 - SUM($I148:AP148))</f>
        <v>0</v>
      </c>
      <c r="AR149" s="650">
        <f xml:space="preserve"> ($F147 - SUM($I148:AQ148))</f>
        <v>0</v>
      </c>
      <c r="AS149" s="650">
        <f xml:space="preserve"> ($F147 - SUM($I148:AR148))</f>
        <v>0</v>
      </c>
      <c r="AT149" s="650">
        <f xml:space="preserve"> ($F147 - SUM($I148:AS148))</f>
        <v>0</v>
      </c>
      <c r="AU149" s="650">
        <f xml:space="preserve"> ($F147 - SUM($I148:AT148))</f>
        <v>0</v>
      </c>
      <c r="AV149" s="650">
        <f xml:space="preserve"> ($F147 - SUM($I148:AU148))</f>
        <v>0</v>
      </c>
      <c r="AW149" s="650">
        <f xml:space="preserve"> ($F147 - SUM($I148:AV148))</f>
        <v>0</v>
      </c>
      <c r="AX149" s="650">
        <f xml:space="preserve"> ($F147 - SUM($I148:AW148))</f>
        <v>0</v>
      </c>
      <c r="AY149" s="650">
        <f xml:space="preserve"> ($F147 - SUM($I148:AX148))</f>
        <v>0</v>
      </c>
      <c r="AZ149" s="650">
        <f xml:space="preserve"> ($F147 - SUM($I148:AY148))</f>
        <v>0</v>
      </c>
      <c r="BA149" s="650">
        <f xml:space="preserve"> ($F147 - SUM($I148:AZ148))</f>
        <v>0</v>
      </c>
      <c r="BB149" s="650">
        <f xml:space="preserve"> ($F147 - SUM($I148:BA148))</f>
        <v>0</v>
      </c>
      <c r="BC149" s="650">
        <f xml:space="preserve"> ($F147 - SUM($I148:BB148))</f>
        <v>0</v>
      </c>
      <c r="BD149" s="650">
        <f xml:space="preserve"> ($F147 - SUM($I148:BC148))</f>
        <v>0</v>
      </c>
      <c r="BE149" s="650">
        <f xml:space="preserve"> ($F147 - SUM($I148:BD148))</f>
        <v>0</v>
      </c>
    </row>
    <row r="150" spans="1:57" s="639" customFormat="1" ht="13" customHeight="1" outlineLevel="2" x14ac:dyDescent="0.25">
      <c r="A150" s="15"/>
      <c r="B150" s="518"/>
      <c r="C150" s="518"/>
      <c r="D150" s="518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679" customFormat="1" ht="13" customHeight="1" outlineLevel="2" x14ac:dyDescent="0.25">
      <c r="A151" s="15"/>
      <c r="B151" s="518"/>
      <c r="C151" s="518"/>
      <c r="D151" s="518"/>
      <c r="E151" s="678" t="str">
        <f t="shared" ref="E151:AJ151" si="137" xml:space="preserve"> E$141</f>
        <v>Funding requirement for EBL</v>
      </c>
      <c r="F151" s="678">
        <f t="shared" si="137"/>
        <v>0</v>
      </c>
      <c r="G151" s="678" t="str">
        <f t="shared" si="137"/>
        <v>$ 000s</v>
      </c>
      <c r="H151" s="678">
        <f t="shared" si="137"/>
        <v>350318.03787133837</v>
      </c>
      <c r="I151" s="678">
        <f t="shared" si="137"/>
        <v>0</v>
      </c>
      <c r="J151" s="678">
        <f t="shared" si="137"/>
        <v>0</v>
      </c>
      <c r="K151" s="678">
        <f t="shared" si="137"/>
        <v>0</v>
      </c>
      <c r="L151" s="678">
        <f t="shared" si="137"/>
        <v>0</v>
      </c>
      <c r="M151" s="678">
        <f t="shared" si="137"/>
        <v>0</v>
      </c>
      <c r="N151" s="678">
        <f t="shared" si="137"/>
        <v>0</v>
      </c>
      <c r="O151" s="678">
        <f t="shared" si="137"/>
        <v>0</v>
      </c>
      <c r="P151" s="678">
        <f t="shared" si="137"/>
        <v>0</v>
      </c>
      <c r="Q151" s="678">
        <f t="shared" si="137"/>
        <v>0</v>
      </c>
      <c r="R151" s="678">
        <f t="shared" si="137"/>
        <v>0</v>
      </c>
      <c r="S151" s="678">
        <f t="shared" si="137"/>
        <v>0</v>
      </c>
      <c r="T151" s="678">
        <f t="shared" si="137"/>
        <v>0</v>
      </c>
      <c r="U151" s="678">
        <f t="shared" si="137"/>
        <v>0</v>
      </c>
      <c r="V151" s="678">
        <f t="shared" si="137"/>
        <v>0</v>
      </c>
      <c r="W151" s="678">
        <f t="shared" si="137"/>
        <v>0</v>
      </c>
      <c r="X151" s="678">
        <f t="shared" si="137"/>
        <v>0</v>
      </c>
      <c r="Y151" s="678">
        <f t="shared" si="137"/>
        <v>13197.779378471951</v>
      </c>
      <c r="Z151" s="678">
        <f t="shared" si="137"/>
        <v>12071.820212966471</v>
      </c>
      <c r="AA151" s="678">
        <f t="shared" si="137"/>
        <v>12095.373171921394</v>
      </c>
      <c r="AB151" s="678">
        <f t="shared" si="137"/>
        <v>12124.887342744936</v>
      </c>
      <c r="AC151" s="678">
        <f t="shared" si="137"/>
        <v>12151.51157502758</v>
      </c>
      <c r="AD151" s="678">
        <f t="shared" si="137"/>
        <v>12172.663189026505</v>
      </c>
      <c r="AE151" s="678">
        <f t="shared" si="137"/>
        <v>12204.923409747764</v>
      </c>
      <c r="AF151" s="678">
        <f t="shared" si="137"/>
        <v>12224.465561483983</v>
      </c>
      <c r="AG151" s="678">
        <f t="shared" si="137"/>
        <v>12261.720824335425</v>
      </c>
      <c r="AH151" s="678">
        <f t="shared" si="137"/>
        <v>12296.292064958823</v>
      </c>
      <c r="AI151" s="678">
        <f t="shared" si="137"/>
        <v>12297.79235738816</v>
      </c>
      <c r="AJ151" s="678">
        <f t="shared" si="137"/>
        <v>12365.633719641013</v>
      </c>
      <c r="AK151" s="678">
        <f t="shared" ref="AK151:BE151" si="138" xml:space="preserve"> AK$141</f>
        <v>12386.701416253774</v>
      </c>
      <c r="AL151" s="678">
        <f t="shared" si="138"/>
        <v>12435.421553357372</v>
      </c>
      <c r="AM151" s="678">
        <f t="shared" si="138"/>
        <v>12453.92799922148</v>
      </c>
      <c r="AN151" s="678">
        <f t="shared" si="138"/>
        <v>12505.595691592916</v>
      </c>
      <c r="AO151" s="678">
        <f t="shared" si="138"/>
        <v>12540.854523828781</v>
      </c>
      <c r="AP151" s="678">
        <f t="shared" si="138"/>
        <v>12555.491523398421</v>
      </c>
      <c r="AQ151" s="678">
        <f t="shared" si="138"/>
        <v>12611.612277155316</v>
      </c>
      <c r="AR151" s="678">
        <f t="shared" si="138"/>
        <v>12623.652429408663</v>
      </c>
      <c r="AS151" s="678">
        <f t="shared" si="138"/>
        <v>12682.761703906723</v>
      </c>
      <c r="AT151" s="678">
        <f t="shared" si="138"/>
        <v>12297.130224848668</v>
      </c>
      <c r="AU151" s="678">
        <f t="shared" si="138"/>
        <v>12303.596221794036</v>
      </c>
      <c r="AV151" s="678">
        <f t="shared" si="138"/>
        <v>12366.490606926531</v>
      </c>
      <c r="AW151" s="678">
        <f t="shared" si="138"/>
        <v>12384.513580244184</v>
      </c>
      <c r="AX151" s="678">
        <f t="shared" si="138"/>
        <v>12436.27468872968</v>
      </c>
      <c r="AY151" s="678">
        <f t="shared" si="138"/>
        <v>28269.150622957801</v>
      </c>
      <c r="AZ151" s="678">
        <f t="shared" si="138"/>
        <v>0</v>
      </c>
      <c r="BA151" s="678">
        <f t="shared" si="138"/>
        <v>0</v>
      </c>
      <c r="BB151" s="678">
        <f t="shared" si="138"/>
        <v>0</v>
      </c>
      <c r="BC151" s="678">
        <f t="shared" si="138"/>
        <v>0</v>
      </c>
      <c r="BD151" s="678">
        <f t="shared" si="138"/>
        <v>0</v>
      </c>
      <c r="BE151" s="678">
        <f t="shared" si="138"/>
        <v>0</v>
      </c>
    </row>
    <row r="152" spans="1:57" s="639" customFormat="1" ht="13" customHeight="1" outlineLevel="2" x14ac:dyDescent="0.25">
      <c r="A152" s="15"/>
      <c r="B152" s="518"/>
      <c r="C152" s="518"/>
      <c r="D152" s="518"/>
      <c r="E152" s="650" t="str">
        <f t="shared" ref="E152:AJ152" si="139" xml:space="preserve"> E$149</f>
        <v>Undrawn equity bridge loan</v>
      </c>
      <c r="F152" s="650">
        <f t="shared" si="139"/>
        <v>0</v>
      </c>
      <c r="G152" s="650" t="str">
        <f t="shared" si="139"/>
        <v>$ 000s</v>
      </c>
      <c r="H152" s="650">
        <f t="shared" si="139"/>
        <v>0</v>
      </c>
      <c r="I152" s="650">
        <f t="shared" si="139"/>
        <v>0</v>
      </c>
      <c r="J152" s="650">
        <f t="shared" si="139"/>
        <v>93184.82088505046</v>
      </c>
      <c r="K152" s="650">
        <f t="shared" si="139"/>
        <v>93184.82088505046</v>
      </c>
      <c r="L152" s="650">
        <f t="shared" si="139"/>
        <v>93184.82088505046</v>
      </c>
      <c r="M152" s="650">
        <f t="shared" si="139"/>
        <v>93184.82088505046</v>
      </c>
      <c r="N152" s="650">
        <f t="shared" si="139"/>
        <v>93184.82088505046</v>
      </c>
      <c r="O152" s="650">
        <f t="shared" si="139"/>
        <v>93184.82088505046</v>
      </c>
      <c r="P152" s="650">
        <f t="shared" si="139"/>
        <v>93184.82088505046</v>
      </c>
      <c r="Q152" s="650">
        <f t="shared" si="139"/>
        <v>93184.82088505046</v>
      </c>
      <c r="R152" s="650">
        <f t="shared" si="139"/>
        <v>93184.82088505046</v>
      </c>
      <c r="S152" s="650">
        <f t="shared" si="139"/>
        <v>93184.82088505046</v>
      </c>
      <c r="T152" s="650">
        <f t="shared" si="139"/>
        <v>93184.82088505046</v>
      </c>
      <c r="U152" s="650">
        <f t="shared" si="139"/>
        <v>93184.82088505046</v>
      </c>
      <c r="V152" s="650">
        <f t="shared" si="139"/>
        <v>93184.82088505046</v>
      </c>
      <c r="W152" s="650">
        <f t="shared" si="139"/>
        <v>93184.82088505046</v>
      </c>
      <c r="X152" s="650">
        <f t="shared" si="139"/>
        <v>93184.82088505046</v>
      </c>
      <c r="Y152" s="650">
        <f t="shared" si="139"/>
        <v>93184.82088505046</v>
      </c>
      <c r="Z152" s="650">
        <f t="shared" si="139"/>
        <v>79987.041506578506</v>
      </c>
      <c r="AA152" s="650">
        <f t="shared" si="139"/>
        <v>67915.221293612034</v>
      </c>
      <c r="AB152" s="650">
        <f t="shared" si="139"/>
        <v>55819.848121690644</v>
      </c>
      <c r="AC152" s="650">
        <f t="shared" si="139"/>
        <v>43694.960778945708</v>
      </c>
      <c r="AD152" s="650">
        <f t="shared" si="139"/>
        <v>31543.449203918128</v>
      </c>
      <c r="AE152" s="650">
        <f t="shared" si="139"/>
        <v>19370.786014891622</v>
      </c>
      <c r="AF152" s="650">
        <f t="shared" si="139"/>
        <v>7165.8626051438623</v>
      </c>
      <c r="AG152" s="650">
        <f t="shared" si="139"/>
        <v>0</v>
      </c>
      <c r="AH152" s="650">
        <f t="shared" si="139"/>
        <v>0</v>
      </c>
      <c r="AI152" s="650">
        <f t="shared" si="139"/>
        <v>0</v>
      </c>
      <c r="AJ152" s="650">
        <f t="shared" si="139"/>
        <v>0</v>
      </c>
      <c r="AK152" s="650">
        <f t="shared" ref="AK152:BE152" si="140" xml:space="preserve"> AK$149</f>
        <v>0</v>
      </c>
      <c r="AL152" s="650">
        <f t="shared" si="140"/>
        <v>0</v>
      </c>
      <c r="AM152" s="650">
        <f t="shared" si="140"/>
        <v>0</v>
      </c>
      <c r="AN152" s="650">
        <f t="shared" si="140"/>
        <v>0</v>
      </c>
      <c r="AO152" s="650">
        <f t="shared" si="140"/>
        <v>0</v>
      </c>
      <c r="AP152" s="650">
        <f t="shared" si="140"/>
        <v>0</v>
      </c>
      <c r="AQ152" s="650">
        <f t="shared" si="140"/>
        <v>0</v>
      </c>
      <c r="AR152" s="650">
        <f t="shared" si="140"/>
        <v>0</v>
      </c>
      <c r="AS152" s="650">
        <f t="shared" si="140"/>
        <v>0</v>
      </c>
      <c r="AT152" s="650">
        <f t="shared" si="140"/>
        <v>0</v>
      </c>
      <c r="AU152" s="650">
        <f t="shared" si="140"/>
        <v>0</v>
      </c>
      <c r="AV152" s="650">
        <f t="shared" si="140"/>
        <v>0</v>
      </c>
      <c r="AW152" s="650">
        <f t="shared" si="140"/>
        <v>0</v>
      </c>
      <c r="AX152" s="650">
        <f t="shared" si="140"/>
        <v>0</v>
      </c>
      <c r="AY152" s="650">
        <f t="shared" si="140"/>
        <v>0</v>
      </c>
      <c r="AZ152" s="650">
        <f t="shared" si="140"/>
        <v>0</v>
      </c>
      <c r="BA152" s="650">
        <f t="shared" si="140"/>
        <v>0</v>
      </c>
      <c r="BB152" s="650">
        <f t="shared" si="140"/>
        <v>0</v>
      </c>
      <c r="BC152" s="650">
        <f t="shared" si="140"/>
        <v>0</v>
      </c>
      <c r="BD152" s="650">
        <f t="shared" si="140"/>
        <v>0</v>
      </c>
      <c r="BE152" s="650">
        <f t="shared" si="140"/>
        <v>0</v>
      </c>
    </row>
    <row r="153" spans="1:57" s="193" customFormat="1" ht="13" customHeight="1" outlineLevel="2" x14ac:dyDescent="0.25">
      <c r="A153" s="142"/>
      <c r="B153" s="655"/>
      <c r="C153" s="655"/>
      <c r="D153" s="655"/>
      <c r="E153" s="658" t="s">
        <v>570</v>
      </c>
      <c r="F153" s="658"/>
      <c r="G153" s="658" t="str">
        <f>SMU</f>
        <v>$ 000s</v>
      </c>
      <c r="H153" s="658">
        <f xml:space="preserve"> SUM(J153:BE153)</f>
        <v>93184.82088505046</v>
      </c>
      <c r="I153" s="654"/>
      <c r="J153" s="658">
        <f t="shared" ref="J153:AO153" si="141" xml:space="preserve"> MAX(0, MIN(J151:J152))</f>
        <v>0</v>
      </c>
      <c r="K153" s="658">
        <f t="shared" si="141"/>
        <v>0</v>
      </c>
      <c r="L153" s="658">
        <f t="shared" si="141"/>
        <v>0</v>
      </c>
      <c r="M153" s="658">
        <f t="shared" si="141"/>
        <v>0</v>
      </c>
      <c r="N153" s="658">
        <f t="shared" si="141"/>
        <v>0</v>
      </c>
      <c r="O153" s="658">
        <f t="shared" si="141"/>
        <v>0</v>
      </c>
      <c r="P153" s="658">
        <f t="shared" si="141"/>
        <v>0</v>
      </c>
      <c r="Q153" s="658">
        <f t="shared" si="141"/>
        <v>0</v>
      </c>
      <c r="R153" s="658">
        <f t="shared" si="141"/>
        <v>0</v>
      </c>
      <c r="S153" s="658">
        <f t="shared" si="141"/>
        <v>0</v>
      </c>
      <c r="T153" s="658">
        <f t="shared" si="141"/>
        <v>0</v>
      </c>
      <c r="U153" s="658">
        <f t="shared" si="141"/>
        <v>0</v>
      </c>
      <c r="V153" s="658">
        <f t="shared" si="141"/>
        <v>0</v>
      </c>
      <c r="W153" s="658">
        <f t="shared" si="141"/>
        <v>0</v>
      </c>
      <c r="X153" s="658">
        <f t="shared" si="141"/>
        <v>0</v>
      </c>
      <c r="Y153" s="658">
        <f t="shared" si="141"/>
        <v>13197.779378471951</v>
      </c>
      <c r="Z153" s="658">
        <f t="shared" si="141"/>
        <v>12071.820212966471</v>
      </c>
      <c r="AA153" s="658">
        <f t="shared" si="141"/>
        <v>12095.373171921394</v>
      </c>
      <c r="AB153" s="658">
        <f t="shared" si="141"/>
        <v>12124.887342744936</v>
      </c>
      <c r="AC153" s="658">
        <f t="shared" si="141"/>
        <v>12151.51157502758</v>
      </c>
      <c r="AD153" s="658">
        <f t="shared" si="141"/>
        <v>12172.663189026505</v>
      </c>
      <c r="AE153" s="658">
        <f t="shared" si="141"/>
        <v>12204.923409747764</v>
      </c>
      <c r="AF153" s="658">
        <f t="shared" si="141"/>
        <v>7165.8626051438623</v>
      </c>
      <c r="AG153" s="658">
        <f t="shared" si="141"/>
        <v>0</v>
      </c>
      <c r="AH153" s="658">
        <f t="shared" si="141"/>
        <v>0</v>
      </c>
      <c r="AI153" s="658">
        <f t="shared" si="141"/>
        <v>0</v>
      </c>
      <c r="AJ153" s="658">
        <f t="shared" si="141"/>
        <v>0</v>
      </c>
      <c r="AK153" s="658">
        <f t="shared" si="141"/>
        <v>0</v>
      </c>
      <c r="AL153" s="658">
        <f t="shared" si="141"/>
        <v>0</v>
      </c>
      <c r="AM153" s="658">
        <f t="shared" si="141"/>
        <v>0</v>
      </c>
      <c r="AN153" s="658">
        <f t="shared" si="141"/>
        <v>0</v>
      </c>
      <c r="AO153" s="658">
        <f t="shared" si="141"/>
        <v>0</v>
      </c>
      <c r="AP153" s="658">
        <f t="shared" ref="AP153:BE153" si="142" xml:space="preserve"> MAX(0, MIN(AP151:AP152))</f>
        <v>0</v>
      </c>
      <c r="AQ153" s="658">
        <f t="shared" si="142"/>
        <v>0</v>
      </c>
      <c r="AR153" s="658">
        <f t="shared" si="142"/>
        <v>0</v>
      </c>
      <c r="AS153" s="658">
        <f t="shared" si="142"/>
        <v>0</v>
      </c>
      <c r="AT153" s="658">
        <f t="shared" si="142"/>
        <v>0</v>
      </c>
      <c r="AU153" s="658">
        <f t="shared" si="142"/>
        <v>0</v>
      </c>
      <c r="AV153" s="658">
        <f t="shared" si="142"/>
        <v>0</v>
      </c>
      <c r="AW153" s="658">
        <f t="shared" si="142"/>
        <v>0</v>
      </c>
      <c r="AX153" s="658">
        <f t="shared" si="142"/>
        <v>0</v>
      </c>
      <c r="AY153" s="658">
        <f t="shared" si="142"/>
        <v>0</v>
      </c>
      <c r="AZ153" s="658">
        <f t="shared" si="142"/>
        <v>0</v>
      </c>
      <c r="BA153" s="658">
        <f t="shared" si="142"/>
        <v>0</v>
      </c>
      <c r="BB153" s="658">
        <f t="shared" si="142"/>
        <v>0</v>
      </c>
      <c r="BC153" s="658">
        <f t="shared" si="142"/>
        <v>0</v>
      </c>
      <c r="BD153" s="658">
        <f t="shared" si="142"/>
        <v>0</v>
      </c>
      <c r="BE153" s="658">
        <f t="shared" si="142"/>
        <v>0</v>
      </c>
    </row>
    <row r="154" spans="1:57" s="193" customFormat="1" outlineLevel="2" x14ac:dyDescent="0.25">
      <c r="A154" s="142"/>
      <c r="B154" s="142"/>
      <c r="C154" s="143"/>
      <c r="D154" s="144"/>
      <c r="E154" s="192" t="str">
        <f xml:space="preserve"> "Sum of " &amp; LOWER(E153)</f>
        <v>Sum of equity bridge drawdown - m</v>
      </c>
      <c r="F154" s="192">
        <f xml:space="preserve"> SUM(J153:BE153)</f>
        <v>93184.82088505046</v>
      </c>
      <c r="G154" s="192" t="str">
        <f xml:space="preserve"> SMU</f>
        <v>$ 000s</v>
      </c>
      <c r="H154" s="564"/>
      <c r="I154" s="145"/>
      <c r="J154" s="192"/>
      <c r="K154" s="192"/>
      <c r="L154" s="192"/>
      <c r="M154" s="192"/>
      <c r="N154" s="192"/>
      <c r="O154" s="192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192"/>
      <c r="AJ154" s="192"/>
      <c r="AK154" s="192"/>
      <c r="AL154" s="19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</row>
    <row r="155" spans="1:57" s="193" customFormat="1" ht="13" customHeight="1" outlineLevel="2" x14ac:dyDescent="0.25">
      <c r="A155" s="142"/>
      <c r="B155" s="655"/>
      <c r="C155" s="655"/>
      <c r="D155" s="655"/>
      <c r="E155" s="658"/>
      <c r="F155" s="658"/>
      <c r="G155" s="658"/>
      <c r="H155" s="658"/>
      <c r="I155" s="654"/>
      <c r="J155" s="658"/>
      <c r="K155" s="658"/>
      <c r="L155" s="658"/>
      <c r="M155" s="658"/>
      <c r="N155" s="658"/>
      <c r="O155" s="658"/>
      <c r="P155" s="658"/>
      <c r="Q155" s="658"/>
      <c r="R155" s="658"/>
      <c r="S155" s="658"/>
      <c r="T155" s="658"/>
      <c r="U155" s="658"/>
      <c r="V155" s="658"/>
      <c r="W155" s="658"/>
      <c r="X155" s="658"/>
      <c r="Y155" s="658"/>
      <c r="Z155" s="658"/>
      <c r="AA155" s="658"/>
      <c r="AB155" s="658"/>
      <c r="AC155" s="658"/>
      <c r="AD155" s="658"/>
      <c r="AE155" s="658"/>
      <c r="AF155" s="658"/>
      <c r="AG155" s="658"/>
      <c r="AH155" s="658"/>
      <c r="AI155" s="658"/>
      <c r="AJ155" s="658"/>
      <c r="AK155" s="658"/>
      <c r="AL155" s="658"/>
      <c r="AM155" s="658"/>
      <c r="AN155" s="658"/>
      <c r="AO155" s="658"/>
      <c r="AP155" s="658"/>
      <c r="AQ155" s="658"/>
      <c r="AR155" s="658"/>
      <c r="AS155" s="658"/>
      <c r="AT155" s="658"/>
      <c r="AU155" s="658"/>
      <c r="AV155" s="658"/>
      <c r="AW155" s="658"/>
      <c r="AX155" s="658"/>
      <c r="AY155" s="658"/>
      <c r="AZ155" s="658"/>
      <c r="BA155" s="658"/>
      <c r="BB155" s="658"/>
      <c r="BC155" s="658"/>
      <c r="BD155" s="658"/>
      <c r="BE155" s="658"/>
    </row>
    <row r="156" spans="1:57" s="193" customFormat="1" outlineLevel="2" x14ac:dyDescent="0.25">
      <c r="A156" s="142"/>
      <c r="B156" s="142"/>
      <c r="C156" s="143"/>
      <c r="D156" s="144"/>
      <c r="E156" s="533" t="str">
        <f xml:space="preserve"> E$250</f>
        <v>Equity bridge interest and fees rolled up - total - calc</v>
      </c>
      <c r="F156" s="533">
        <f xml:space="preserve"> F$250</f>
        <v>0</v>
      </c>
      <c r="G156" s="533" t="str">
        <f xml:space="preserve"> G$250</f>
        <v>$ 000s</v>
      </c>
      <c r="H156" s="586"/>
      <c r="I156" s="411"/>
      <c r="J156" s="586"/>
      <c r="K156" s="586"/>
      <c r="L156" s="586"/>
      <c r="M156" s="586"/>
      <c r="N156" s="586"/>
      <c r="O156" s="586"/>
      <c r="P156" s="586"/>
      <c r="Q156" s="586"/>
      <c r="R156" s="586"/>
      <c r="S156" s="586"/>
      <c r="T156" s="586"/>
      <c r="U156" s="586"/>
      <c r="V156" s="586"/>
      <c r="W156" s="586"/>
      <c r="X156" s="586"/>
      <c r="Y156" s="586"/>
      <c r="Z156" s="586"/>
      <c r="AA156" s="586"/>
      <c r="AB156" s="586"/>
      <c r="AC156" s="586"/>
      <c r="AD156" s="586"/>
      <c r="AE156" s="586"/>
      <c r="AF156" s="586"/>
      <c r="AG156" s="586"/>
      <c r="AH156" s="586"/>
      <c r="AI156" s="586"/>
      <c r="AJ156" s="586"/>
      <c r="AK156" s="586"/>
      <c r="AL156" s="586"/>
      <c r="AM156" s="586"/>
      <c r="AN156" s="586"/>
      <c r="AO156" s="586"/>
      <c r="AP156" s="586"/>
      <c r="AQ156" s="586"/>
      <c r="AR156" s="586"/>
      <c r="AS156" s="586"/>
      <c r="AT156" s="586"/>
      <c r="AU156" s="586"/>
      <c r="AV156" s="586"/>
      <c r="AW156" s="586"/>
      <c r="AX156" s="586"/>
      <c r="AY156" s="586"/>
      <c r="AZ156" s="586"/>
      <c r="BA156" s="586"/>
      <c r="BB156" s="586"/>
      <c r="BC156" s="586"/>
      <c r="BD156" s="586"/>
      <c r="BE156" s="586"/>
    </row>
    <row r="157" spans="1:57" s="193" customFormat="1" outlineLevel="2" x14ac:dyDescent="0.25">
      <c r="A157" s="142"/>
      <c r="B157" s="142"/>
      <c r="C157" s="143"/>
      <c r="D157" s="144"/>
      <c r="E157" s="220" t="str">
        <f xml:space="preserve"> E$154</f>
        <v>Sum of equity bridge drawdown - m</v>
      </c>
      <c r="F157" s="220">
        <f t="shared" ref="F157:G157" si="143" xml:space="preserve"> F$154</f>
        <v>93184.82088505046</v>
      </c>
      <c r="G157" s="220" t="str">
        <f t="shared" si="143"/>
        <v>$ 000s</v>
      </c>
      <c r="H157" s="586"/>
      <c r="I157" s="411"/>
      <c r="J157" s="586"/>
      <c r="K157" s="586"/>
      <c r="L157" s="586"/>
      <c r="M157" s="586"/>
      <c r="N157" s="586"/>
      <c r="O157" s="586"/>
      <c r="P157" s="586"/>
      <c r="Q157" s="586"/>
      <c r="R157" s="586"/>
      <c r="S157" s="586"/>
      <c r="T157" s="586"/>
      <c r="U157" s="586"/>
      <c r="V157" s="586"/>
      <c r="W157" s="586"/>
      <c r="X157" s="586"/>
      <c r="Y157" s="586"/>
      <c r="Z157" s="586"/>
      <c r="AA157" s="586"/>
      <c r="AB157" s="586"/>
      <c r="AC157" s="586"/>
      <c r="AD157" s="586"/>
      <c r="AE157" s="586"/>
      <c r="AF157" s="586"/>
      <c r="AG157" s="586"/>
      <c r="AH157" s="586"/>
      <c r="AI157" s="586"/>
      <c r="AJ157" s="586"/>
      <c r="AK157" s="586"/>
      <c r="AL157" s="586"/>
      <c r="AM157" s="586"/>
      <c r="AN157" s="586"/>
      <c r="AO157" s="586"/>
      <c r="AP157" s="586"/>
      <c r="AQ157" s="586"/>
      <c r="AR157" s="586"/>
      <c r="AS157" s="586"/>
      <c r="AT157" s="586"/>
      <c r="AU157" s="586"/>
      <c r="AV157" s="586"/>
      <c r="AW157" s="586"/>
      <c r="AX157" s="586"/>
      <c r="AY157" s="586"/>
      <c r="AZ157" s="586"/>
      <c r="BA157" s="586"/>
      <c r="BB157" s="586"/>
      <c r="BC157" s="586"/>
      <c r="BD157" s="586"/>
      <c r="BE157" s="586"/>
    </row>
    <row r="158" spans="1:57" s="193" customFormat="1" outlineLevel="2" x14ac:dyDescent="0.25">
      <c r="A158" s="142"/>
      <c r="B158" s="142"/>
      <c r="C158" s="143"/>
      <c r="D158" s="144"/>
      <c r="E158" s="519" t="s">
        <v>590</v>
      </c>
      <c r="F158" s="519">
        <f>SUM(F156:F157)</f>
        <v>93184.82088505046</v>
      </c>
      <c r="G158" s="519" t="str">
        <f xml:space="preserve"> SMU</f>
        <v>$ 000s</v>
      </c>
      <c r="H158" s="564"/>
      <c r="I158" s="145"/>
      <c r="J158" s="192"/>
      <c r="K158" s="192"/>
      <c r="L158" s="192"/>
      <c r="M158" s="192"/>
      <c r="N158" s="192"/>
      <c r="O158" s="192"/>
      <c r="P158" s="192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192"/>
      <c r="AJ158" s="192"/>
      <c r="AK158" s="192"/>
      <c r="AL158" s="19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</row>
    <row r="159" spans="1:57" s="639" customFormat="1" ht="13" customHeight="1" outlineLevel="2" x14ac:dyDescent="0.25">
      <c r="A159" s="518"/>
      <c r="B159" s="518"/>
      <c r="C159" s="518"/>
      <c r="D159" s="518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639" customFormat="1" ht="13" customHeight="1" outlineLevel="2" x14ac:dyDescent="0.25">
      <c r="A160" s="518"/>
      <c r="B160" s="518"/>
      <c r="C160" s="518"/>
      <c r="D160" s="518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675" customFormat="1" ht="13" customHeight="1" outlineLevel="2" x14ac:dyDescent="0.25">
      <c r="A161" s="677"/>
      <c r="B161" s="677"/>
      <c r="C161" s="677"/>
      <c r="D161" s="677"/>
      <c r="E161" s="676" t="s">
        <v>554</v>
      </c>
      <c r="F161" s="676"/>
      <c r="G161" s="676" t="str">
        <f>SMU</f>
        <v>$ 000s</v>
      </c>
      <c r="H161" s="525"/>
      <c r="I161" s="525"/>
      <c r="J161" s="676">
        <f t="shared" ref="J161:AO161" si="144">I167</f>
        <v>0</v>
      </c>
      <c r="K161" s="676">
        <f t="shared" si="144"/>
        <v>0</v>
      </c>
      <c r="L161" s="676">
        <f t="shared" si="144"/>
        <v>0</v>
      </c>
      <c r="M161" s="676">
        <f t="shared" si="144"/>
        <v>0</v>
      </c>
      <c r="N161" s="676">
        <f t="shared" si="144"/>
        <v>0</v>
      </c>
      <c r="O161" s="676">
        <f t="shared" si="144"/>
        <v>0</v>
      </c>
      <c r="P161" s="676">
        <f t="shared" si="144"/>
        <v>0</v>
      </c>
      <c r="Q161" s="676">
        <f t="shared" si="144"/>
        <v>0</v>
      </c>
      <c r="R161" s="676">
        <f t="shared" si="144"/>
        <v>0</v>
      </c>
      <c r="S161" s="676">
        <f t="shared" si="144"/>
        <v>0</v>
      </c>
      <c r="T161" s="676">
        <f t="shared" si="144"/>
        <v>0</v>
      </c>
      <c r="U161" s="676">
        <f t="shared" si="144"/>
        <v>0</v>
      </c>
      <c r="V161" s="676">
        <f t="shared" si="144"/>
        <v>0</v>
      </c>
      <c r="W161" s="676">
        <f t="shared" si="144"/>
        <v>0</v>
      </c>
      <c r="X161" s="676">
        <f t="shared" si="144"/>
        <v>0</v>
      </c>
      <c r="Y161" s="676">
        <f t="shared" si="144"/>
        <v>0</v>
      </c>
      <c r="Z161" s="676">
        <f t="shared" si="144"/>
        <v>13197.779378471951</v>
      </c>
      <c r="AA161" s="676">
        <f t="shared" si="144"/>
        <v>25269.599591438422</v>
      </c>
      <c r="AB161" s="676">
        <f t="shared" si="144"/>
        <v>37364.972763359816</v>
      </c>
      <c r="AC161" s="676">
        <f t="shared" si="144"/>
        <v>49489.860106104752</v>
      </c>
      <c r="AD161" s="676">
        <f t="shared" si="144"/>
        <v>61641.371681132332</v>
      </c>
      <c r="AE161" s="676">
        <f t="shared" si="144"/>
        <v>73814.034870158837</v>
      </c>
      <c r="AF161" s="676">
        <f t="shared" si="144"/>
        <v>86018.958279906597</v>
      </c>
      <c r="AG161" s="676">
        <f t="shared" si="144"/>
        <v>93184.82088505046</v>
      </c>
      <c r="AH161" s="676">
        <f t="shared" si="144"/>
        <v>93184.82088505046</v>
      </c>
      <c r="AI161" s="676">
        <f t="shared" si="144"/>
        <v>93184.82088505046</v>
      </c>
      <c r="AJ161" s="676">
        <f t="shared" si="144"/>
        <v>93184.82088505046</v>
      </c>
      <c r="AK161" s="676">
        <f t="shared" si="144"/>
        <v>93184.82088505046</v>
      </c>
      <c r="AL161" s="676">
        <f t="shared" si="144"/>
        <v>93184.82088505046</v>
      </c>
      <c r="AM161" s="676">
        <f t="shared" si="144"/>
        <v>93184.82088505046</v>
      </c>
      <c r="AN161" s="676">
        <f t="shared" si="144"/>
        <v>93184.82088505046</v>
      </c>
      <c r="AO161" s="676">
        <f t="shared" si="144"/>
        <v>93184.82088505046</v>
      </c>
      <c r="AP161" s="676">
        <f t="shared" ref="AP161:BE161" si="145">AO167</f>
        <v>93184.82088505046</v>
      </c>
      <c r="AQ161" s="676">
        <f t="shared" si="145"/>
        <v>93184.82088505046</v>
      </c>
      <c r="AR161" s="676">
        <f t="shared" si="145"/>
        <v>93184.82088505046</v>
      </c>
      <c r="AS161" s="676">
        <f t="shared" si="145"/>
        <v>93184.82088505046</v>
      </c>
      <c r="AT161" s="676">
        <f t="shared" si="145"/>
        <v>93184.82088505046</v>
      </c>
      <c r="AU161" s="676">
        <f t="shared" si="145"/>
        <v>93184.82088505046</v>
      </c>
      <c r="AV161" s="676">
        <f t="shared" si="145"/>
        <v>93184.82088505046</v>
      </c>
      <c r="AW161" s="676">
        <f t="shared" si="145"/>
        <v>93184.82088505046</v>
      </c>
      <c r="AX161" s="676">
        <f t="shared" si="145"/>
        <v>93184.82088505046</v>
      </c>
      <c r="AY161" s="676">
        <f t="shared" si="145"/>
        <v>93184.82088505046</v>
      </c>
      <c r="AZ161" s="676">
        <f t="shared" si="145"/>
        <v>0</v>
      </c>
      <c r="BA161" s="676">
        <f t="shared" si="145"/>
        <v>0</v>
      </c>
      <c r="BB161" s="676">
        <f t="shared" si="145"/>
        <v>0</v>
      </c>
      <c r="BC161" s="676">
        <f t="shared" si="145"/>
        <v>0</v>
      </c>
      <c r="BD161" s="676">
        <f t="shared" si="145"/>
        <v>0</v>
      </c>
      <c r="BE161" s="676">
        <f t="shared" si="145"/>
        <v>0</v>
      </c>
    </row>
    <row r="162" spans="1:57" s="672" customFormat="1" ht="13" customHeight="1" outlineLevel="2" x14ac:dyDescent="0.25">
      <c r="A162" s="565"/>
      <c r="B162" s="565"/>
      <c r="C162" s="565"/>
      <c r="D162" s="673" t="s">
        <v>475</v>
      </c>
      <c r="E162" s="674" t="str">
        <f t="shared" ref="E162:AJ162" si="146" xml:space="preserve"> E$153</f>
        <v>Equity bridge drawdown - m</v>
      </c>
      <c r="F162" s="674">
        <f t="shared" si="146"/>
        <v>0</v>
      </c>
      <c r="G162" s="674" t="str">
        <f t="shared" si="146"/>
        <v>$ 000s</v>
      </c>
      <c r="H162" s="674">
        <f t="shared" si="146"/>
        <v>93184.82088505046</v>
      </c>
      <c r="I162" s="674">
        <f t="shared" si="146"/>
        <v>0</v>
      </c>
      <c r="J162" s="674">
        <f t="shared" si="146"/>
        <v>0</v>
      </c>
      <c r="K162" s="674">
        <f t="shared" si="146"/>
        <v>0</v>
      </c>
      <c r="L162" s="674">
        <f t="shared" si="146"/>
        <v>0</v>
      </c>
      <c r="M162" s="674">
        <f t="shared" si="146"/>
        <v>0</v>
      </c>
      <c r="N162" s="674">
        <f t="shared" si="146"/>
        <v>0</v>
      </c>
      <c r="O162" s="674">
        <f t="shared" si="146"/>
        <v>0</v>
      </c>
      <c r="P162" s="674">
        <f t="shared" si="146"/>
        <v>0</v>
      </c>
      <c r="Q162" s="674">
        <f t="shared" si="146"/>
        <v>0</v>
      </c>
      <c r="R162" s="674">
        <f t="shared" si="146"/>
        <v>0</v>
      </c>
      <c r="S162" s="674">
        <f t="shared" si="146"/>
        <v>0</v>
      </c>
      <c r="T162" s="674">
        <f t="shared" si="146"/>
        <v>0</v>
      </c>
      <c r="U162" s="674">
        <f t="shared" si="146"/>
        <v>0</v>
      </c>
      <c r="V162" s="674">
        <f t="shared" si="146"/>
        <v>0</v>
      </c>
      <c r="W162" s="674">
        <f t="shared" si="146"/>
        <v>0</v>
      </c>
      <c r="X162" s="674">
        <f t="shared" si="146"/>
        <v>0</v>
      </c>
      <c r="Y162" s="674">
        <f t="shared" si="146"/>
        <v>13197.779378471951</v>
      </c>
      <c r="Z162" s="674">
        <f t="shared" si="146"/>
        <v>12071.820212966471</v>
      </c>
      <c r="AA162" s="674">
        <f t="shared" si="146"/>
        <v>12095.373171921394</v>
      </c>
      <c r="AB162" s="674">
        <f t="shared" si="146"/>
        <v>12124.887342744936</v>
      </c>
      <c r="AC162" s="674">
        <f t="shared" si="146"/>
        <v>12151.51157502758</v>
      </c>
      <c r="AD162" s="674">
        <f t="shared" si="146"/>
        <v>12172.663189026505</v>
      </c>
      <c r="AE162" s="674">
        <f t="shared" si="146"/>
        <v>12204.923409747764</v>
      </c>
      <c r="AF162" s="674">
        <f t="shared" si="146"/>
        <v>7165.8626051438623</v>
      </c>
      <c r="AG162" s="674">
        <f t="shared" si="146"/>
        <v>0</v>
      </c>
      <c r="AH162" s="674">
        <f t="shared" si="146"/>
        <v>0</v>
      </c>
      <c r="AI162" s="674">
        <f t="shared" si="146"/>
        <v>0</v>
      </c>
      <c r="AJ162" s="674">
        <f t="shared" si="146"/>
        <v>0</v>
      </c>
      <c r="AK162" s="674">
        <f t="shared" ref="AK162:BE162" si="147" xml:space="preserve"> AK$153</f>
        <v>0</v>
      </c>
      <c r="AL162" s="674">
        <f t="shared" si="147"/>
        <v>0</v>
      </c>
      <c r="AM162" s="674">
        <f t="shared" si="147"/>
        <v>0</v>
      </c>
      <c r="AN162" s="674">
        <f t="shared" si="147"/>
        <v>0</v>
      </c>
      <c r="AO162" s="674">
        <f t="shared" si="147"/>
        <v>0</v>
      </c>
      <c r="AP162" s="674">
        <f t="shared" si="147"/>
        <v>0</v>
      </c>
      <c r="AQ162" s="674">
        <f t="shared" si="147"/>
        <v>0</v>
      </c>
      <c r="AR162" s="674">
        <f t="shared" si="147"/>
        <v>0</v>
      </c>
      <c r="AS162" s="674">
        <f t="shared" si="147"/>
        <v>0</v>
      </c>
      <c r="AT162" s="674">
        <f t="shared" si="147"/>
        <v>0</v>
      </c>
      <c r="AU162" s="674">
        <f t="shared" si="147"/>
        <v>0</v>
      </c>
      <c r="AV162" s="674">
        <f t="shared" si="147"/>
        <v>0</v>
      </c>
      <c r="AW162" s="674">
        <f t="shared" si="147"/>
        <v>0</v>
      </c>
      <c r="AX162" s="674">
        <f t="shared" si="147"/>
        <v>0</v>
      </c>
      <c r="AY162" s="674">
        <f t="shared" si="147"/>
        <v>0</v>
      </c>
      <c r="AZ162" s="674">
        <f t="shared" si="147"/>
        <v>0</v>
      </c>
      <c r="BA162" s="674">
        <f t="shared" si="147"/>
        <v>0</v>
      </c>
      <c r="BB162" s="674">
        <f t="shared" si="147"/>
        <v>0</v>
      </c>
      <c r="BC162" s="674">
        <f t="shared" si="147"/>
        <v>0</v>
      </c>
      <c r="BD162" s="674">
        <f t="shared" si="147"/>
        <v>0</v>
      </c>
      <c r="BE162" s="674">
        <f t="shared" si="147"/>
        <v>0</v>
      </c>
    </row>
    <row r="163" spans="1:57" s="700" customFormat="1" ht="13" customHeight="1" outlineLevel="2" x14ac:dyDescent="0.25">
      <c r="A163" s="565"/>
      <c r="B163" s="565"/>
      <c r="C163" s="565"/>
      <c r="D163" s="673" t="s">
        <v>475</v>
      </c>
      <c r="E163" s="697" t="str">
        <f t="shared" ref="E163:AJ163" si="148" xml:space="preserve"> E$199</f>
        <v>Equity bridge interest - rolled up</v>
      </c>
      <c r="F163" s="697">
        <f t="shared" si="148"/>
        <v>0</v>
      </c>
      <c r="G163" s="697" t="str">
        <f t="shared" si="148"/>
        <v>$ 000s</v>
      </c>
      <c r="H163" s="697">
        <f t="shared" si="148"/>
        <v>0</v>
      </c>
      <c r="I163" s="697">
        <f t="shared" si="148"/>
        <v>0</v>
      </c>
      <c r="J163" s="697">
        <f t="shared" si="148"/>
        <v>0</v>
      </c>
      <c r="K163" s="697">
        <f t="shared" si="148"/>
        <v>0</v>
      </c>
      <c r="L163" s="697">
        <f t="shared" si="148"/>
        <v>0</v>
      </c>
      <c r="M163" s="697">
        <f t="shared" si="148"/>
        <v>0</v>
      </c>
      <c r="N163" s="697">
        <f t="shared" si="148"/>
        <v>0</v>
      </c>
      <c r="O163" s="697">
        <f t="shared" si="148"/>
        <v>0</v>
      </c>
      <c r="P163" s="697">
        <f t="shared" si="148"/>
        <v>0</v>
      </c>
      <c r="Q163" s="697">
        <f t="shared" si="148"/>
        <v>0</v>
      </c>
      <c r="R163" s="697">
        <f t="shared" si="148"/>
        <v>0</v>
      </c>
      <c r="S163" s="697">
        <f t="shared" si="148"/>
        <v>0</v>
      </c>
      <c r="T163" s="697">
        <f t="shared" si="148"/>
        <v>0</v>
      </c>
      <c r="U163" s="697">
        <f t="shared" si="148"/>
        <v>0</v>
      </c>
      <c r="V163" s="697">
        <f t="shared" si="148"/>
        <v>0</v>
      </c>
      <c r="W163" s="697">
        <f t="shared" si="148"/>
        <v>0</v>
      </c>
      <c r="X163" s="697">
        <f t="shared" si="148"/>
        <v>0</v>
      </c>
      <c r="Y163" s="697">
        <f t="shared" si="148"/>
        <v>0</v>
      </c>
      <c r="Z163" s="697">
        <f t="shared" si="148"/>
        <v>0</v>
      </c>
      <c r="AA163" s="697">
        <f t="shared" si="148"/>
        <v>0</v>
      </c>
      <c r="AB163" s="697">
        <f t="shared" si="148"/>
        <v>0</v>
      </c>
      <c r="AC163" s="697">
        <f t="shared" si="148"/>
        <v>0</v>
      </c>
      <c r="AD163" s="697">
        <f t="shared" si="148"/>
        <v>0</v>
      </c>
      <c r="AE163" s="697">
        <f t="shared" si="148"/>
        <v>0</v>
      </c>
      <c r="AF163" s="697">
        <f t="shared" si="148"/>
        <v>0</v>
      </c>
      <c r="AG163" s="697">
        <f t="shared" si="148"/>
        <v>0</v>
      </c>
      <c r="AH163" s="697">
        <f t="shared" si="148"/>
        <v>0</v>
      </c>
      <c r="AI163" s="697">
        <f t="shared" si="148"/>
        <v>0</v>
      </c>
      <c r="AJ163" s="697">
        <f t="shared" si="148"/>
        <v>0</v>
      </c>
      <c r="AK163" s="697">
        <f t="shared" ref="AK163:BE163" si="149" xml:space="preserve"> AK$199</f>
        <v>0</v>
      </c>
      <c r="AL163" s="697">
        <f t="shared" si="149"/>
        <v>0</v>
      </c>
      <c r="AM163" s="697">
        <f t="shared" si="149"/>
        <v>0</v>
      </c>
      <c r="AN163" s="697">
        <f t="shared" si="149"/>
        <v>0</v>
      </c>
      <c r="AO163" s="697">
        <f t="shared" si="149"/>
        <v>0</v>
      </c>
      <c r="AP163" s="697">
        <f t="shared" si="149"/>
        <v>0</v>
      </c>
      <c r="AQ163" s="697">
        <f t="shared" si="149"/>
        <v>0</v>
      </c>
      <c r="AR163" s="697">
        <f t="shared" si="149"/>
        <v>0</v>
      </c>
      <c r="AS163" s="697">
        <f t="shared" si="149"/>
        <v>0</v>
      </c>
      <c r="AT163" s="697">
        <f t="shared" si="149"/>
        <v>0</v>
      </c>
      <c r="AU163" s="697">
        <f t="shared" si="149"/>
        <v>0</v>
      </c>
      <c r="AV163" s="697">
        <f t="shared" si="149"/>
        <v>0</v>
      </c>
      <c r="AW163" s="697">
        <f t="shared" si="149"/>
        <v>0</v>
      </c>
      <c r="AX163" s="697">
        <f t="shared" si="149"/>
        <v>0</v>
      </c>
      <c r="AY163" s="697">
        <f t="shared" si="149"/>
        <v>0</v>
      </c>
      <c r="AZ163" s="697">
        <f t="shared" si="149"/>
        <v>0</v>
      </c>
      <c r="BA163" s="697">
        <f t="shared" si="149"/>
        <v>0</v>
      </c>
      <c r="BB163" s="697">
        <f t="shared" si="149"/>
        <v>0</v>
      </c>
      <c r="BC163" s="697">
        <f t="shared" si="149"/>
        <v>0</v>
      </c>
      <c r="BD163" s="697">
        <f t="shared" si="149"/>
        <v>0</v>
      </c>
      <c r="BE163" s="697">
        <f t="shared" si="149"/>
        <v>0</v>
      </c>
    </row>
    <row r="164" spans="1:57" s="700" customFormat="1" ht="13" customHeight="1" outlineLevel="2" x14ac:dyDescent="0.25">
      <c r="A164" s="565"/>
      <c r="B164" s="565"/>
      <c r="C164" s="565"/>
      <c r="D164" s="673" t="s">
        <v>475</v>
      </c>
      <c r="E164" s="697" t="str">
        <f t="shared" ref="E164:AJ164" si="150" xml:space="preserve"> E$213</f>
        <v>Equity bridge upfront fee - rolled up</v>
      </c>
      <c r="F164" s="697">
        <f t="shared" si="150"/>
        <v>0</v>
      </c>
      <c r="G164" s="697" t="str">
        <f t="shared" si="150"/>
        <v>$ 000s</v>
      </c>
      <c r="H164" s="697">
        <f t="shared" si="150"/>
        <v>0</v>
      </c>
      <c r="I164" s="697">
        <f t="shared" si="150"/>
        <v>0</v>
      </c>
      <c r="J164" s="697">
        <f t="shared" si="150"/>
        <v>0</v>
      </c>
      <c r="K164" s="697">
        <f t="shared" si="150"/>
        <v>0</v>
      </c>
      <c r="L164" s="697">
        <f t="shared" si="150"/>
        <v>0</v>
      </c>
      <c r="M164" s="697">
        <f t="shared" si="150"/>
        <v>0</v>
      </c>
      <c r="N164" s="697">
        <f t="shared" si="150"/>
        <v>0</v>
      </c>
      <c r="O164" s="697">
        <f t="shared" si="150"/>
        <v>0</v>
      </c>
      <c r="P164" s="697">
        <f t="shared" si="150"/>
        <v>0</v>
      </c>
      <c r="Q164" s="697">
        <f t="shared" si="150"/>
        <v>0</v>
      </c>
      <c r="R164" s="697">
        <f t="shared" si="150"/>
        <v>0</v>
      </c>
      <c r="S164" s="697">
        <f t="shared" si="150"/>
        <v>0</v>
      </c>
      <c r="T164" s="697">
        <f t="shared" si="150"/>
        <v>0</v>
      </c>
      <c r="U164" s="697">
        <f t="shared" si="150"/>
        <v>0</v>
      </c>
      <c r="V164" s="697">
        <f t="shared" si="150"/>
        <v>0</v>
      </c>
      <c r="W164" s="697">
        <f t="shared" si="150"/>
        <v>0</v>
      </c>
      <c r="X164" s="697">
        <f t="shared" si="150"/>
        <v>0</v>
      </c>
      <c r="Y164" s="697">
        <f t="shared" si="150"/>
        <v>0</v>
      </c>
      <c r="Z164" s="697">
        <f t="shared" si="150"/>
        <v>0</v>
      </c>
      <c r="AA164" s="697">
        <f t="shared" si="150"/>
        <v>0</v>
      </c>
      <c r="AB164" s="697">
        <f t="shared" si="150"/>
        <v>0</v>
      </c>
      <c r="AC164" s="697">
        <f t="shared" si="150"/>
        <v>0</v>
      </c>
      <c r="AD164" s="697">
        <f t="shared" si="150"/>
        <v>0</v>
      </c>
      <c r="AE164" s="697">
        <f t="shared" si="150"/>
        <v>0</v>
      </c>
      <c r="AF164" s="697">
        <f t="shared" si="150"/>
        <v>0</v>
      </c>
      <c r="AG164" s="697">
        <f t="shared" si="150"/>
        <v>0</v>
      </c>
      <c r="AH164" s="697">
        <f t="shared" si="150"/>
        <v>0</v>
      </c>
      <c r="AI164" s="697">
        <f t="shared" si="150"/>
        <v>0</v>
      </c>
      <c r="AJ164" s="697">
        <f t="shared" si="150"/>
        <v>0</v>
      </c>
      <c r="AK164" s="697">
        <f t="shared" ref="AK164:BE164" si="151" xml:space="preserve"> AK$213</f>
        <v>0</v>
      </c>
      <c r="AL164" s="697">
        <f t="shared" si="151"/>
        <v>0</v>
      </c>
      <c r="AM164" s="697">
        <f t="shared" si="151"/>
        <v>0</v>
      </c>
      <c r="AN164" s="697">
        <f t="shared" si="151"/>
        <v>0</v>
      </c>
      <c r="AO164" s="697">
        <f t="shared" si="151"/>
        <v>0</v>
      </c>
      <c r="AP164" s="697">
        <f t="shared" si="151"/>
        <v>0</v>
      </c>
      <c r="AQ164" s="697">
        <f t="shared" si="151"/>
        <v>0</v>
      </c>
      <c r="AR164" s="697">
        <f t="shared" si="151"/>
        <v>0</v>
      </c>
      <c r="AS164" s="697">
        <f t="shared" si="151"/>
        <v>0</v>
      </c>
      <c r="AT164" s="697">
        <f t="shared" si="151"/>
        <v>0</v>
      </c>
      <c r="AU164" s="697">
        <f t="shared" si="151"/>
        <v>0</v>
      </c>
      <c r="AV164" s="697">
        <f t="shared" si="151"/>
        <v>0</v>
      </c>
      <c r="AW164" s="697">
        <f t="shared" si="151"/>
        <v>0</v>
      </c>
      <c r="AX164" s="697">
        <f t="shared" si="151"/>
        <v>0</v>
      </c>
      <c r="AY164" s="697">
        <f t="shared" si="151"/>
        <v>0</v>
      </c>
      <c r="AZ164" s="697">
        <f t="shared" si="151"/>
        <v>0</v>
      </c>
      <c r="BA164" s="697">
        <f t="shared" si="151"/>
        <v>0</v>
      </c>
      <c r="BB164" s="697">
        <f t="shared" si="151"/>
        <v>0</v>
      </c>
      <c r="BC164" s="697">
        <f t="shared" si="151"/>
        <v>0</v>
      </c>
      <c r="BD164" s="697">
        <f t="shared" si="151"/>
        <v>0</v>
      </c>
      <c r="BE164" s="697">
        <f t="shared" si="151"/>
        <v>0</v>
      </c>
    </row>
    <row r="165" spans="1:57" s="700" customFormat="1" ht="13" customHeight="1" outlineLevel="2" x14ac:dyDescent="0.25">
      <c r="A165" s="565"/>
      <c r="B165" s="565"/>
      <c r="C165" s="565"/>
      <c r="D165" s="673" t="s">
        <v>475</v>
      </c>
      <c r="E165" s="697" t="str">
        <f t="shared" ref="E165:AJ165" si="152" xml:space="preserve"> E$236</f>
        <v>Equity bridge commitment fee - rolled up</v>
      </c>
      <c r="F165" s="697">
        <f t="shared" si="152"/>
        <v>0</v>
      </c>
      <c r="G165" s="697" t="str">
        <f t="shared" si="152"/>
        <v>$ 000s</v>
      </c>
      <c r="H165" s="697">
        <f t="shared" si="152"/>
        <v>0</v>
      </c>
      <c r="I165" s="697">
        <f t="shared" si="152"/>
        <v>0</v>
      </c>
      <c r="J165" s="697">
        <f t="shared" si="152"/>
        <v>0</v>
      </c>
      <c r="K165" s="697">
        <f t="shared" si="152"/>
        <v>0</v>
      </c>
      <c r="L165" s="697">
        <f t="shared" si="152"/>
        <v>0</v>
      </c>
      <c r="M165" s="697">
        <f t="shared" si="152"/>
        <v>0</v>
      </c>
      <c r="N165" s="697">
        <f t="shared" si="152"/>
        <v>0</v>
      </c>
      <c r="O165" s="697">
        <f t="shared" si="152"/>
        <v>0</v>
      </c>
      <c r="P165" s="697">
        <f t="shared" si="152"/>
        <v>0</v>
      </c>
      <c r="Q165" s="697">
        <f t="shared" si="152"/>
        <v>0</v>
      </c>
      <c r="R165" s="697">
        <f t="shared" si="152"/>
        <v>0</v>
      </c>
      <c r="S165" s="697">
        <f t="shared" si="152"/>
        <v>0</v>
      </c>
      <c r="T165" s="697">
        <f t="shared" si="152"/>
        <v>0</v>
      </c>
      <c r="U165" s="697">
        <f t="shared" si="152"/>
        <v>0</v>
      </c>
      <c r="V165" s="697">
        <f t="shared" si="152"/>
        <v>0</v>
      </c>
      <c r="W165" s="697">
        <f t="shared" si="152"/>
        <v>0</v>
      </c>
      <c r="X165" s="697">
        <f t="shared" si="152"/>
        <v>0</v>
      </c>
      <c r="Y165" s="697">
        <f t="shared" si="152"/>
        <v>0</v>
      </c>
      <c r="Z165" s="697">
        <f t="shared" si="152"/>
        <v>0</v>
      </c>
      <c r="AA165" s="697">
        <f t="shared" si="152"/>
        <v>0</v>
      </c>
      <c r="AB165" s="697">
        <f t="shared" si="152"/>
        <v>0</v>
      </c>
      <c r="AC165" s="697">
        <f t="shared" si="152"/>
        <v>0</v>
      </c>
      <c r="AD165" s="697">
        <f t="shared" si="152"/>
        <v>0</v>
      </c>
      <c r="AE165" s="697">
        <f t="shared" si="152"/>
        <v>0</v>
      </c>
      <c r="AF165" s="697">
        <f t="shared" si="152"/>
        <v>0</v>
      </c>
      <c r="AG165" s="697">
        <f t="shared" si="152"/>
        <v>0</v>
      </c>
      <c r="AH165" s="697">
        <f t="shared" si="152"/>
        <v>0</v>
      </c>
      <c r="AI165" s="697">
        <f t="shared" si="152"/>
        <v>0</v>
      </c>
      <c r="AJ165" s="697">
        <f t="shared" si="152"/>
        <v>0</v>
      </c>
      <c r="AK165" s="697">
        <f t="shared" ref="AK165:BE165" si="153" xml:space="preserve"> AK$236</f>
        <v>0</v>
      </c>
      <c r="AL165" s="697">
        <f t="shared" si="153"/>
        <v>0</v>
      </c>
      <c r="AM165" s="697">
        <f t="shared" si="153"/>
        <v>0</v>
      </c>
      <c r="AN165" s="697">
        <f t="shared" si="153"/>
        <v>0</v>
      </c>
      <c r="AO165" s="697">
        <f t="shared" si="153"/>
        <v>0</v>
      </c>
      <c r="AP165" s="697">
        <f t="shared" si="153"/>
        <v>0</v>
      </c>
      <c r="AQ165" s="697">
        <f t="shared" si="153"/>
        <v>0</v>
      </c>
      <c r="AR165" s="697">
        <f t="shared" si="153"/>
        <v>0</v>
      </c>
      <c r="AS165" s="697">
        <f t="shared" si="153"/>
        <v>0</v>
      </c>
      <c r="AT165" s="697">
        <f t="shared" si="153"/>
        <v>0</v>
      </c>
      <c r="AU165" s="697">
        <f t="shared" si="153"/>
        <v>0</v>
      </c>
      <c r="AV165" s="697">
        <f t="shared" si="153"/>
        <v>0</v>
      </c>
      <c r="AW165" s="697">
        <f t="shared" si="153"/>
        <v>0</v>
      </c>
      <c r="AX165" s="697">
        <f t="shared" si="153"/>
        <v>0</v>
      </c>
      <c r="AY165" s="697">
        <f t="shared" si="153"/>
        <v>0</v>
      </c>
      <c r="AZ165" s="697">
        <f t="shared" si="153"/>
        <v>0</v>
      </c>
      <c r="BA165" s="697">
        <f t="shared" si="153"/>
        <v>0</v>
      </c>
      <c r="BB165" s="697">
        <f t="shared" si="153"/>
        <v>0</v>
      </c>
      <c r="BC165" s="697">
        <f t="shared" si="153"/>
        <v>0</v>
      </c>
      <c r="BD165" s="697">
        <f t="shared" si="153"/>
        <v>0</v>
      </c>
      <c r="BE165" s="697">
        <f t="shared" si="153"/>
        <v>0</v>
      </c>
    </row>
    <row r="166" spans="1:57" s="700" customFormat="1" ht="13" customHeight="1" outlineLevel="2" x14ac:dyDescent="0.25">
      <c r="A166" s="565"/>
      <c r="B166" s="565"/>
      <c r="C166" s="565"/>
      <c r="D166" s="673" t="s">
        <v>203</v>
      </c>
      <c r="E166" s="697" t="str">
        <f t="shared" ref="E166:AJ166" si="154" xml:space="preserve"> E$258</f>
        <v>Repayment of equity bridge POS</v>
      </c>
      <c r="F166" s="697">
        <f t="shared" si="154"/>
        <v>0</v>
      </c>
      <c r="G166" s="697" t="str">
        <f t="shared" si="154"/>
        <v>$ 000s</v>
      </c>
      <c r="H166" s="697">
        <f t="shared" si="154"/>
        <v>93184.82088505046</v>
      </c>
      <c r="I166" s="697">
        <f t="shared" si="154"/>
        <v>0</v>
      </c>
      <c r="J166" s="697">
        <f t="shared" si="154"/>
        <v>0</v>
      </c>
      <c r="K166" s="697">
        <f t="shared" si="154"/>
        <v>0</v>
      </c>
      <c r="L166" s="697">
        <f t="shared" si="154"/>
        <v>0</v>
      </c>
      <c r="M166" s="697">
        <f t="shared" si="154"/>
        <v>0</v>
      </c>
      <c r="N166" s="697">
        <f t="shared" si="154"/>
        <v>0</v>
      </c>
      <c r="O166" s="697">
        <f t="shared" si="154"/>
        <v>0</v>
      </c>
      <c r="P166" s="697">
        <f t="shared" si="154"/>
        <v>0</v>
      </c>
      <c r="Q166" s="697">
        <f t="shared" si="154"/>
        <v>0</v>
      </c>
      <c r="R166" s="697">
        <f t="shared" si="154"/>
        <v>0</v>
      </c>
      <c r="S166" s="697">
        <f t="shared" si="154"/>
        <v>0</v>
      </c>
      <c r="T166" s="697">
        <f t="shared" si="154"/>
        <v>0</v>
      </c>
      <c r="U166" s="697">
        <f t="shared" si="154"/>
        <v>0</v>
      </c>
      <c r="V166" s="697">
        <f t="shared" si="154"/>
        <v>0</v>
      </c>
      <c r="W166" s="697">
        <f t="shared" si="154"/>
        <v>0</v>
      </c>
      <c r="X166" s="697">
        <f t="shared" si="154"/>
        <v>0</v>
      </c>
      <c r="Y166" s="697">
        <f t="shared" si="154"/>
        <v>0</v>
      </c>
      <c r="Z166" s="697">
        <f t="shared" si="154"/>
        <v>0</v>
      </c>
      <c r="AA166" s="697">
        <f t="shared" si="154"/>
        <v>0</v>
      </c>
      <c r="AB166" s="697">
        <f t="shared" si="154"/>
        <v>0</v>
      </c>
      <c r="AC166" s="697">
        <f t="shared" si="154"/>
        <v>0</v>
      </c>
      <c r="AD166" s="697">
        <f t="shared" si="154"/>
        <v>0</v>
      </c>
      <c r="AE166" s="697">
        <f t="shared" si="154"/>
        <v>0</v>
      </c>
      <c r="AF166" s="697">
        <f t="shared" si="154"/>
        <v>0</v>
      </c>
      <c r="AG166" s="697">
        <f t="shared" si="154"/>
        <v>0</v>
      </c>
      <c r="AH166" s="697">
        <f t="shared" si="154"/>
        <v>0</v>
      </c>
      <c r="AI166" s="697">
        <f t="shared" si="154"/>
        <v>0</v>
      </c>
      <c r="AJ166" s="697">
        <f t="shared" si="154"/>
        <v>0</v>
      </c>
      <c r="AK166" s="697">
        <f t="shared" ref="AK166:BE166" si="155" xml:space="preserve"> AK$258</f>
        <v>0</v>
      </c>
      <c r="AL166" s="697">
        <f t="shared" si="155"/>
        <v>0</v>
      </c>
      <c r="AM166" s="697">
        <f t="shared" si="155"/>
        <v>0</v>
      </c>
      <c r="AN166" s="697">
        <f t="shared" si="155"/>
        <v>0</v>
      </c>
      <c r="AO166" s="697">
        <f t="shared" si="155"/>
        <v>0</v>
      </c>
      <c r="AP166" s="697">
        <f t="shared" si="155"/>
        <v>0</v>
      </c>
      <c r="AQ166" s="697">
        <f t="shared" si="155"/>
        <v>0</v>
      </c>
      <c r="AR166" s="697">
        <f t="shared" si="155"/>
        <v>0</v>
      </c>
      <c r="AS166" s="697">
        <f t="shared" si="155"/>
        <v>0</v>
      </c>
      <c r="AT166" s="697">
        <f t="shared" si="155"/>
        <v>0</v>
      </c>
      <c r="AU166" s="697">
        <f t="shared" si="155"/>
        <v>0</v>
      </c>
      <c r="AV166" s="697">
        <f t="shared" si="155"/>
        <v>0</v>
      </c>
      <c r="AW166" s="697">
        <f t="shared" si="155"/>
        <v>0</v>
      </c>
      <c r="AX166" s="697">
        <f t="shared" si="155"/>
        <v>0</v>
      </c>
      <c r="AY166" s="697">
        <f t="shared" si="155"/>
        <v>93184.82088505046</v>
      </c>
      <c r="AZ166" s="697">
        <f t="shared" si="155"/>
        <v>0</v>
      </c>
      <c r="BA166" s="697">
        <f t="shared" si="155"/>
        <v>0</v>
      </c>
      <c r="BB166" s="697">
        <f t="shared" si="155"/>
        <v>0</v>
      </c>
      <c r="BC166" s="697">
        <f t="shared" si="155"/>
        <v>0</v>
      </c>
      <c r="BD166" s="697">
        <f t="shared" si="155"/>
        <v>0</v>
      </c>
      <c r="BE166" s="697">
        <f t="shared" si="155"/>
        <v>0</v>
      </c>
    </row>
    <row r="167" spans="1:57" s="667" customFormat="1" ht="13" customHeight="1" outlineLevel="2" x14ac:dyDescent="0.25">
      <c r="A167" s="671"/>
      <c r="B167" s="671"/>
      <c r="C167" s="671"/>
      <c r="D167" s="671"/>
      <c r="E167" s="668" t="s">
        <v>553</v>
      </c>
      <c r="F167" s="668"/>
      <c r="G167" s="668" t="str">
        <f>SMU</f>
        <v>$ 000s</v>
      </c>
      <c r="H167" s="670"/>
      <c r="I167" s="669"/>
      <c r="J167" s="668">
        <f t="shared" ref="J167:AO167" si="156" xml:space="preserve"> J161 + SUM(J162:J165) - J166</f>
        <v>0</v>
      </c>
      <c r="K167" s="668">
        <f t="shared" si="156"/>
        <v>0</v>
      </c>
      <c r="L167" s="668">
        <f t="shared" si="156"/>
        <v>0</v>
      </c>
      <c r="M167" s="668">
        <f t="shared" si="156"/>
        <v>0</v>
      </c>
      <c r="N167" s="668">
        <f t="shared" si="156"/>
        <v>0</v>
      </c>
      <c r="O167" s="668">
        <f t="shared" si="156"/>
        <v>0</v>
      </c>
      <c r="P167" s="668">
        <f t="shared" si="156"/>
        <v>0</v>
      </c>
      <c r="Q167" s="668">
        <f t="shared" si="156"/>
        <v>0</v>
      </c>
      <c r="R167" s="668">
        <f t="shared" si="156"/>
        <v>0</v>
      </c>
      <c r="S167" s="668">
        <f t="shared" si="156"/>
        <v>0</v>
      </c>
      <c r="T167" s="668">
        <f t="shared" si="156"/>
        <v>0</v>
      </c>
      <c r="U167" s="668">
        <f t="shared" si="156"/>
        <v>0</v>
      </c>
      <c r="V167" s="668">
        <f t="shared" si="156"/>
        <v>0</v>
      </c>
      <c r="W167" s="668">
        <f t="shared" si="156"/>
        <v>0</v>
      </c>
      <c r="X167" s="668">
        <f t="shared" si="156"/>
        <v>0</v>
      </c>
      <c r="Y167" s="668">
        <f t="shared" si="156"/>
        <v>13197.779378471951</v>
      </c>
      <c r="Z167" s="668">
        <f t="shared" si="156"/>
        <v>25269.599591438422</v>
      </c>
      <c r="AA167" s="668">
        <f t="shared" si="156"/>
        <v>37364.972763359816</v>
      </c>
      <c r="AB167" s="668">
        <f t="shared" si="156"/>
        <v>49489.860106104752</v>
      </c>
      <c r="AC167" s="668">
        <f t="shared" si="156"/>
        <v>61641.371681132332</v>
      </c>
      <c r="AD167" s="668">
        <f t="shared" si="156"/>
        <v>73814.034870158837</v>
      </c>
      <c r="AE167" s="668">
        <f t="shared" si="156"/>
        <v>86018.958279906597</v>
      </c>
      <c r="AF167" s="668">
        <f t="shared" si="156"/>
        <v>93184.82088505046</v>
      </c>
      <c r="AG167" s="668">
        <f t="shared" si="156"/>
        <v>93184.82088505046</v>
      </c>
      <c r="AH167" s="668">
        <f t="shared" si="156"/>
        <v>93184.82088505046</v>
      </c>
      <c r="AI167" s="668">
        <f t="shared" si="156"/>
        <v>93184.82088505046</v>
      </c>
      <c r="AJ167" s="668">
        <f t="shared" si="156"/>
        <v>93184.82088505046</v>
      </c>
      <c r="AK167" s="668">
        <f t="shared" si="156"/>
        <v>93184.82088505046</v>
      </c>
      <c r="AL167" s="668">
        <f t="shared" si="156"/>
        <v>93184.82088505046</v>
      </c>
      <c r="AM167" s="668">
        <f t="shared" si="156"/>
        <v>93184.82088505046</v>
      </c>
      <c r="AN167" s="668">
        <f t="shared" si="156"/>
        <v>93184.82088505046</v>
      </c>
      <c r="AO167" s="668">
        <f t="shared" si="156"/>
        <v>93184.82088505046</v>
      </c>
      <c r="AP167" s="668">
        <f t="shared" ref="AP167:BE167" si="157" xml:space="preserve"> AP161 + SUM(AP162:AP165) - AP166</f>
        <v>93184.82088505046</v>
      </c>
      <c r="AQ167" s="668">
        <f t="shared" si="157"/>
        <v>93184.82088505046</v>
      </c>
      <c r="AR167" s="668">
        <f t="shared" si="157"/>
        <v>93184.82088505046</v>
      </c>
      <c r="AS167" s="668">
        <f t="shared" si="157"/>
        <v>93184.82088505046</v>
      </c>
      <c r="AT167" s="668">
        <f t="shared" si="157"/>
        <v>93184.82088505046</v>
      </c>
      <c r="AU167" s="668">
        <f t="shared" si="157"/>
        <v>93184.82088505046</v>
      </c>
      <c r="AV167" s="668">
        <f t="shared" si="157"/>
        <v>93184.82088505046</v>
      </c>
      <c r="AW167" s="668">
        <f t="shared" si="157"/>
        <v>93184.82088505046</v>
      </c>
      <c r="AX167" s="668">
        <f t="shared" si="157"/>
        <v>93184.82088505046</v>
      </c>
      <c r="AY167" s="668">
        <f t="shared" si="157"/>
        <v>0</v>
      </c>
      <c r="AZ167" s="668">
        <f t="shared" si="157"/>
        <v>0</v>
      </c>
      <c r="BA167" s="668">
        <f t="shared" si="157"/>
        <v>0</v>
      </c>
      <c r="BB167" s="668">
        <f t="shared" si="157"/>
        <v>0</v>
      </c>
      <c r="BC167" s="668">
        <f t="shared" si="157"/>
        <v>0</v>
      </c>
      <c r="BD167" s="668">
        <f t="shared" si="157"/>
        <v>0</v>
      </c>
      <c r="BE167" s="668">
        <f t="shared" si="157"/>
        <v>0</v>
      </c>
    </row>
    <row r="168" spans="1:57" s="639" customFormat="1" ht="13" customHeight="1" outlineLevel="1" x14ac:dyDescent="0.25">
      <c r="A168" s="518"/>
      <c r="B168" s="518"/>
      <c r="C168" s="518"/>
      <c r="D168" s="51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639" customFormat="1" ht="13" customHeight="1" outlineLevel="1" x14ac:dyDescent="0.25">
      <c r="A169" s="518"/>
      <c r="B169" s="660" t="s">
        <v>549</v>
      </c>
      <c r="C169" s="657"/>
      <c r="D169" s="518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639" customFormat="1" ht="13" customHeight="1" outlineLevel="2" x14ac:dyDescent="0.25">
      <c r="A170" s="656"/>
      <c r="B170" s="656"/>
      <c r="C170" s="656"/>
      <c r="D170" s="656"/>
      <c r="E170" s="468" t="str">
        <f xml:space="preserve"> InpC!E$81</f>
        <v>% of EBL hedged</v>
      </c>
      <c r="F170" s="468">
        <f xml:space="preserve"> InpC!F$81</f>
        <v>1</v>
      </c>
      <c r="G170" s="468" t="str">
        <f xml:space="preserve"> InpC!G$81</f>
        <v>%</v>
      </c>
      <c r="H170" s="659"/>
      <c r="I170" s="659"/>
      <c r="J170" s="659"/>
      <c r="K170" s="659"/>
      <c r="L170" s="659"/>
      <c r="M170" s="659"/>
      <c r="N170" s="659"/>
      <c r="O170" s="659"/>
      <c r="P170" s="659"/>
      <c r="Q170" s="659"/>
      <c r="R170" s="659"/>
      <c r="S170" s="659"/>
      <c r="T170" s="659"/>
      <c r="U170" s="659"/>
      <c r="V170" s="659"/>
      <c r="W170" s="659"/>
      <c r="X170" s="659"/>
      <c r="Y170" s="659"/>
      <c r="Z170" s="659"/>
      <c r="AA170" s="659"/>
      <c r="AB170" s="659"/>
      <c r="AC170" s="659"/>
      <c r="AD170" s="659"/>
      <c r="AE170" s="659"/>
      <c r="AF170" s="659"/>
      <c r="AG170" s="659"/>
      <c r="AH170" s="659"/>
      <c r="AI170" s="659"/>
      <c r="AJ170" s="659"/>
      <c r="AK170" s="659"/>
      <c r="AL170" s="659"/>
      <c r="AM170" s="659"/>
      <c r="AN170" s="659"/>
      <c r="AO170" s="659"/>
      <c r="AP170" s="659"/>
      <c r="AQ170" s="659"/>
      <c r="AR170" s="659"/>
      <c r="AS170" s="659"/>
      <c r="AT170" s="659"/>
      <c r="AU170" s="659"/>
      <c r="AV170" s="659"/>
      <c r="AW170" s="659"/>
      <c r="AX170" s="659"/>
      <c r="AY170" s="659"/>
      <c r="AZ170" s="659"/>
      <c r="BA170" s="659"/>
      <c r="BB170" s="659"/>
      <c r="BC170" s="659"/>
      <c r="BD170" s="659"/>
      <c r="BE170" s="659"/>
    </row>
    <row r="171" spans="1:57" s="639" customFormat="1" ht="13" customHeight="1" outlineLevel="2" x14ac:dyDescent="0.25">
      <c r="A171" s="518"/>
      <c r="B171" s="518"/>
      <c r="C171" s="518"/>
      <c r="D171" s="518"/>
      <c r="E171" s="650" t="str">
        <f t="shared" ref="E171:AJ171" si="158" xml:space="preserve"> E$161</f>
        <v>Equity bridge balance BEG</v>
      </c>
      <c r="F171" s="650">
        <f t="shared" si="158"/>
        <v>0</v>
      </c>
      <c r="G171" s="650" t="str">
        <f t="shared" si="158"/>
        <v>$ 000s</v>
      </c>
      <c r="H171" s="650">
        <f t="shared" si="158"/>
        <v>0</v>
      </c>
      <c r="I171" s="650">
        <f t="shared" si="158"/>
        <v>0</v>
      </c>
      <c r="J171" s="650">
        <f t="shared" si="158"/>
        <v>0</v>
      </c>
      <c r="K171" s="650">
        <f t="shared" si="158"/>
        <v>0</v>
      </c>
      <c r="L171" s="650">
        <f t="shared" si="158"/>
        <v>0</v>
      </c>
      <c r="M171" s="650">
        <f t="shared" si="158"/>
        <v>0</v>
      </c>
      <c r="N171" s="650">
        <f t="shared" si="158"/>
        <v>0</v>
      </c>
      <c r="O171" s="650">
        <f t="shared" si="158"/>
        <v>0</v>
      </c>
      <c r="P171" s="650">
        <f t="shared" si="158"/>
        <v>0</v>
      </c>
      <c r="Q171" s="650">
        <f t="shared" si="158"/>
        <v>0</v>
      </c>
      <c r="R171" s="650">
        <f t="shared" si="158"/>
        <v>0</v>
      </c>
      <c r="S171" s="650">
        <f t="shared" si="158"/>
        <v>0</v>
      </c>
      <c r="T171" s="650">
        <f t="shared" si="158"/>
        <v>0</v>
      </c>
      <c r="U171" s="650">
        <f t="shared" si="158"/>
        <v>0</v>
      </c>
      <c r="V171" s="650">
        <f t="shared" si="158"/>
        <v>0</v>
      </c>
      <c r="W171" s="650">
        <f t="shared" si="158"/>
        <v>0</v>
      </c>
      <c r="X171" s="650">
        <f t="shared" si="158"/>
        <v>0</v>
      </c>
      <c r="Y171" s="650">
        <f t="shared" si="158"/>
        <v>0</v>
      </c>
      <c r="Z171" s="650">
        <f t="shared" si="158"/>
        <v>13197.779378471951</v>
      </c>
      <c r="AA171" s="650">
        <f t="shared" si="158"/>
        <v>25269.599591438422</v>
      </c>
      <c r="AB171" s="650">
        <f t="shared" si="158"/>
        <v>37364.972763359816</v>
      </c>
      <c r="AC171" s="650">
        <f t="shared" si="158"/>
        <v>49489.860106104752</v>
      </c>
      <c r="AD171" s="650">
        <f t="shared" si="158"/>
        <v>61641.371681132332</v>
      </c>
      <c r="AE171" s="650">
        <f t="shared" si="158"/>
        <v>73814.034870158837</v>
      </c>
      <c r="AF171" s="650">
        <f t="shared" si="158"/>
        <v>86018.958279906597</v>
      </c>
      <c r="AG171" s="650">
        <f t="shared" si="158"/>
        <v>93184.82088505046</v>
      </c>
      <c r="AH171" s="650">
        <f t="shared" si="158"/>
        <v>93184.82088505046</v>
      </c>
      <c r="AI171" s="650">
        <f t="shared" si="158"/>
        <v>93184.82088505046</v>
      </c>
      <c r="AJ171" s="650">
        <f t="shared" si="158"/>
        <v>93184.82088505046</v>
      </c>
      <c r="AK171" s="650">
        <f t="shared" ref="AK171:BE171" si="159" xml:space="preserve"> AK$161</f>
        <v>93184.82088505046</v>
      </c>
      <c r="AL171" s="650">
        <f t="shared" si="159"/>
        <v>93184.82088505046</v>
      </c>
      <c r="AM171" s="650">
        <f t="shared" si="159"/>
        <v>93184.82088505046</v>
      </c>
      <c r="AN171" s="650">
        <f t="shared" si="159"/>
        <v>93184.82088505046</v>
      </c>
      <c r="AO171" s="650">
        <f t="shared" si="159"/>
        <v>93184.82088505046</v>
      </c>
      <c r="AP171" s="650">
        <f t="shared" si="159"/>
        <v>93184.82088505046</v>
      </c>
      <c r="AQ171" s="650">
        <f t="shared" si="159"/>
        <v>93184.82088505046</v>
      </c>
      <c r="AR171" s="650">
        <f t="shared" si="159"/>
        <v>93184.82088505046</v>
      </c>
      <c r="AS171" s="650">
        <f t="shared" si="159"/>
        <v>93184.82088505046</v>
      </c>
      <c r="AT171" s="650">
        <f t="shared" si="159"/>
        <v>93184.82088505046</v>
      </c>
      <c r="AU171" s="650">
        <f t="shared" si="159"/>
        <v>93184.82088505046</v>
      </c>
      <c r="AV171" s="650">
        <f t="shared" si="159"/>
        <v>93184.82088505046</v>
      </c>
      <c r="AW171" s="650">
        <f t="shared" si="159"/>
        <v>93184.82088505046</v>
      </c>
      <c r="AX171" s="650">
        <f t="shared" si="159"/>
        <v>93184.82088505046</v>
      </c>
      <c r="AY171" s="650">
        <f t="shared" si="159"/>
        <v>93184.82088505046</v>
      </c>
      <c r="AZ171" s="650">
        <f t="shared" si="159"/>
        <v>0</v>
      </c>
      <c r="BA171" s="650">
        <f t="shared" si="159"/>
        <v>0</v>
      </c>
      <c r="BB171" s="650">
        <f t="shared" si="159"/>
        <v>0</v>
      </c>
      <c r="BC171" s="650">
        <f t="shared" si="159"/>
        <v>0</v>
      </c>
      <c r="BD171" s="650">
        <f t="shared" si="159"/>
        <v>0</v>
      </c>
      <c r="BE171" s="650">
        <f t="shared" si="159"/>
        <v>0</v>
      </c>
    </row>
    <row r="172" spans="1:57" s="679" customFormat="1" ht="13" customHeight="1" outlineLevel="2" x14ac:dyDescent="0.25">
      <c r="A172" s="656"/>
      <c r="B172" s="656"/>
      <c r="C172" s="656"/>
      <c r="D172" s="656"/>
      <c r="E172" s="680" t="str">
        <f xml:space="preserve"> ConTime!E$82</f>
        <v>Construction period flag</v>
      </c>
      <c r="F172" s="680">
        <f xml:space="preserve"> ConTime!F$82</f>
        <v>0</v>
      </c>
      <c r="G172" s="680" t="str">
        <f xml:space="preserve"> ConTime!G$82</f>
        <v>flag</v>
      </c>
      <c r="H172" s="680">
        <f xml:space="preserve"> ConTime!H$82</f>
        <v>26</v>
      </c>
      <c r="I172" s="680">
        <f xml:space="preserve"> ConTime!I$82</f>
        <v>0</v>
      </c>
      <c r="J172" s="680">
        <f xml:space="preserve"> ConTime!J$82</f>
        <v>0</v>
      </c>
      <c r="K172" s="680">
        <f xml:space="preserve"> ConTime!K$82</f>
        <v>0</v>
      </c>
      <c r="L172" s="680">
        <f xml:space="preserve"> ConTime!L$82</f>
        <v>0</v>
      </c>
      <c r="M172" s="680">
        <f xml:space="preserve"> ConTime!M$82</f>
        <v>0</v>
      </c>
      <c r="N172" s="680">
        <f xml:space="preserve"> ConTime!N$82</f>
        <v>0</v>
      </c>
      <c r="O172" s="680">
        <f xml:space="preserve"> ConTime!O$82</f>
        <v>0</v>
      </c>
      <c r="P172" s="680">
        <f xml:space="preserve"> ConTime!P$82</f>
        <v>0</v>
      </c>
      <c r="Q172" s="680">
        <f xml:space="preserve"> ConTime!Q$82</f>
        <v>0</v>
      </c>
      <c r="R172" s="680">
        <f xml:space="preserve"> ConTime!R$82</f>
        <v>0</v>
      </c>
      <c r="S172" s="680">
        <f xml:space="preserve"> ConTime!S$82</f>
        <v>0</v>
      </c>
      <c r="T172" s="680">
        <f xml:space="preserve"> ConTime!T$82</f>
        <v>0</v>
      </c>
      <c r="U172" s="680">
        <f xml:space="preserve"> ConTime!U$82</f>
        <v>0</v>
      </c>
      <c r="V172" s="680">
        <f xml:space="preserve"> ConTime!V$82</f>
        <v>0</v>
      </c>
      <c r="W172" s="680">
        <f xml:space="preserve"> ConTime!W$82</f>
        <v>0</v>
      </c>
      <c r="X172" s="680">
        <f xml:space="preserve"> ConTime!X$82</f>
        <v>0</v>
      </c>
      <c r="Y172" s="680">
        <f xml:space="preserve"> ConTime!Y$82</f>
        <v>0</v>
      </c>
      <c r="Z172" s="680">
        <f xml:space="preserve"> ConTime!Z$82</f>
        <v>1</v>
      </c>
      <c r="AA172" s="680">
        <f xml:space="preserve"> ConTime!AA$82</f>
        <v>1</v>
      </c>
      <c r="AB172" s="680">
        <f xml:space="preserve"> ConTime!AB$82</f>
        <v>1</v>
      </c>
      <c r="AC172" s="680">
        <f xml:space="preserve"> ConTime!AC$82</f>
        <v>1</v>
      </c>
      <c r="AD172" s="680">
        <f xml:space="preserve"> ConTime!AD$82</f>
        <v>1</v>
      </c>
      <c r="AE172" s="680">
        <f xml:space="preserve"> ConTime!AE$82</f>
        <v>1</v>
      </c>
      <c r="AF172" s="680">
        <f xml:space="preserve"> ConTime!AF$82</f>
        <v>1</v>
      </c>
      <c r="AG172" s="680">
        <f xml:space="preserve"> ConTime!AG$82</f>
        <v>1</v>
      </c>
      <c r="AH172" s="680">
        <f xml:space="preserve"> ConTime!AH$82</f>
        <v>1</v>
      </c>
      <c r="AI172" s="680">
        <f xml:space="preserve"> ConTime!AI$82</f>
        <v>1</v>
      </c>
      <c r="AJ172" s="680">
        <f xml:space="preserve"> ConTime!AJ$82</f>
        <v>1</v>
      </c>
      <c r="AK172" s="680">
        <f xml:space="preserve"> ConTime!AK$82</f>
        <v>1</v>
      </c>
      <c r="AL172" s="680">
        <f xml:space="preserve"> ConTime!AL$82</f>
        <v>1</v>
      </c>
      <c r="AM172" s="680">
        <f xml:space="preserve"> ConTime!AM$82</f>
        <v>1</v>
      </c>
      <c r="AN172" s="680">
        <f xml:space="preserve"> ConTime!AN$82</f>
        <v>1</v>
      </c>
      <c r="AO172" s="680">
        <f xml:space="preserve"> ConTime!AO$82</f>
        <v>1</v>
      </c>
      <c r="AP172" s="680">
        <f xml:space="preserve"> ConTime!AP$82</f>
        <v>1</v>
      </c>
      <c r="AQ172" s="680">
        <f xml:space="preserve"> ConTime!AQ$82</f>
        <v>1</v>
      </c>
      <c r="AR172" s="680">
        <f xml:space="preserve"> ConTime!AR$82</f>
        <v>1</v>
      </c>
      <c r="AS172" s="680">
        <f xml:space="preserve"> ConTime!AS$82</f>
        <v>1</v>
      </c>
      <c r="AT172" s="680">
        <f xml:space="preserve"> ConTime!AT$82</f>
        <v>1</v>
      </c>
      <c r="AU172" s="680">
        <f xml:space="preserve"> ConTime!AU$82</f>
        <v>1</v>
      </c>
      <c r="AV172" s="680">
        <f xml:space="preserve"> ConTime!AV$82</f>
        <v>1</v>
      </c>
      <c r="AW172" s="680">
        <f xml:space="preserve"> ConTime!AW$82</f>
        <v>1</v>
      </c>
      <c r="AX172" s="680">
        <f xml:space="preserve"> ConTime!AX$82</f>
        <v>1</v>
      </c>
      <c r="AY172" s="680">
        <f xml:space="preserve"> ConTime!AY$82</f>
        <v>1</v>
      </c>
      <c r="AZ172" s="680">
        <f xml:space="preserve"> ConTime!AZ$82</f>
        <v>0</v>
      </c>
      <c r="BA172" s="680">
        <f xml:space="preserve"> ConTime!BA$82</f>
        <v>0</v>
      </c>
      <c r="BB172" s="680">
        <f xml:space="preserve"> ConTime!BB$82</f>
        <v>0</v>
      </c>
      <c r="BC172" s="680">
        <f xml:space="preserve"> ConTime!BC$82</f>
        <v>0</v>
      </c>
      <c r="BD172" s="680">
        <f xml:space="preserve"> ConTime!BD$82</f>
        <v>0</v>
      </c>
      <c r="BE172" s="680">
        <f xml:space="preserve"> ConTime!BE$82</f>
        <v>0</v>
      </c>
    </row>
    <row r="173" spans="1:57" s="639" customFormat="1" ht="13" customHeight="1" outlineLevel="2" x14ac:dyDescent="0.25">
      <c r="A173" s="518"/>
      <c r="B173" s="518"/>
      <c r="C173" s="518"/>
      <c r="D173" s="518"/>
      <c r="E173" s="287" t="s">
        <v>552</v>
      </c>
      <c r="F173" s="287"/>
      <c r="G173" s="287" t="s">
        <v>104</v>
      </c>
      <c r="H173"/>
      <c r="I173"/>
      <c r="J173" s="287">
        <f t="shared" ref="J173:AO173" si="160" xml:space="preserve"> IF(AND(J172 = 1, J171 &gt; 0), $F170, 0)</f>
        <v>0</v>
      </c>
      <c r="K173" s="287">
        <f t="shared" si="160"/>
        <v>0</v>
      </c>
      <c r="L173" s="287">
        <f t="shared" si="160"/>
        <v>0</v>
      </c>
      <c r="M173" s="287">
        <f t="shared" si="160"/>
        <v>0</v>
      </c>
      <c r="N173" s="287">
        <f t="shared" si="160"/>
        <v>0</v>
      </c>
      <c r="O173" s="287">
        <f t="shared" si="160"/>
        <v>0</v>
      </c>
      <c r="P173" s="287">
        <f t="shared" si="160"/>
        <v>0</v>
      </c>
      <c r="Q173" s="287">
        <f t="shared" si="160"/>
        <v>0</v>
      </c>
      <c r="R173" s="287">
        <f t="shared" si="160"/>
        <v>0</v>
      </c>
      <c r="S173" s="287">
        <f t="shared" si="160"/>
        <v>0</v>
      </c>
      <c r="T173" s="287">
        <f t="shared" si="160"/>
        <v>0</v>
      </c>
      <c r="U173" s="287">
        <f t="shared" si="160"/>
        <v>0</v>
      </c>
      <c r="V173" s="287">
        <f t="shared" si="160"/>
        <v>0</v>
      </c>
      <c r="W173" s="287">
        <f t="shared" si="160"/>
        <v>0</v>
      </c>
      <c r="X173" s="287">
        <f t="shared" si="160"/>
        <v>0</v>
      </c>
      <c r="Y173" s="287">
        <f t="shared" si="160"/>
        <v>0</v>
      </c>
      <c r="Z173" s="287">
        <f t="shared" si="160"/>
        <v>1</v>
      </c>
      <c r="AA173" s="287">
        <f t="shared" si="160"/>
        <v>1</v>
      </c>
      <c r="AB173" s="287">
        <f t="shared" si="160"/>
        <v>1</v>
      </c>
      <c r="AC173" s="287">
        <f t="shared" si="160"/>
        <v>1</v>
      </c>
      <c r="AD173" s="287">
        <f t="shared" si="160"/>
        <v>1</v>
      </c>
      <c r="AE173" s="287">
        <f t="shared" si="160"/>
        <v>1</v>
      </c>
      <c r="AF173" s="287">
        <f t="shared" si="160"/>
        <v>1</v>
      </c>
      <c r="AG173" s="287">
        <f t="shared" si="160"/>
        <v>1</v>
      </c>
      <c r="AH173" s="287">
        <f t="shared" si="160"/>
        <v>1</v>
      </c>
      <c r="AI173" s="287">
        <f t="shared" si="160"/>
        <v>1</v>
      </c>
      <c r="AJ173" s="287">
        <f t="shared" si="160"/>
        <v>1</v>
      </c>
      <c r="AK173" s="287">
        <f t="shared" si="160"/>
        <v>1</v>
      </c>
      <c r="AL173" s="287">
        <f t="shared" si="160"/>
        <v>1</v>
      </c>
      <c r="AM173" s="287">
        <f t="shared" si="160"/>
        <v>1</v>
      </c>
      <c r="AN173" s="287">
        <f t="shared" si="160"/>
        <v>1</v>
      </c>
      <c r="AO173" s="287">
        <f t="shared" si="160"/>
        <v>1</v>
      </c>
      <c r="AP173" s="287">
        <f t="shared" ref="AP173:BE173" si="161" xml:space="preserve"> IF(AND(AP172 = 1, AP171 &gt; 0), $F170, 0)</f>
        <v>1</v>
      </c>
      <c r="AQ173" s="287">
        <f t="shared" si="161"/>
        <v>1</v>
      </c>
      <c r="AR173" s="287">
        <f t="shared" si="161"/>
        <v>1</v>
      </c>
      <c r="AS173" s="287">
        <f t="shared" si="161"/>
        <v>1</v>
      </c>
      <c r="AT173" s="287">
        <f t="shared" si="161"/>
        <v>1</v>
      </c>
      <c r="AU173" s="287">
        <f t="shared" si="161"/>
        <v>1</v>
      </c>
      <c r="AV173" s="287">
        <f t="shared" si="161"/>
        <v>1</v>
      </c>
      <c r="AW173" s="287">
        <f t="shared" si="161"/>
        <v>1</v>
      </c>
      <c r="AX173" s="287">
        <f t="shared" si="161"/>
        <v>1</v>
      </c>
      <c r="AY173" s="287">
        <f t="shared" si="161"/>
        <v>1</v>
      </c>
      <c r="AZ173" s="287">
        <f t="shared" si="161"/>
        <v>0</v>
      </c>
      <c r="BA173" s="287">
        <f t="shared" si="161"/>
        <v>0</v>
      </c>
      <c r="BB173" s="287">
        <f t="shared" si="161"/>
        <v>0</v>
      </c>
      <c r="BC173" s="287">
        <f t="shared" si="161"/>
        <v>0</v>
      </c>
      <c r="BD173" s="287">
        <f t="shared" si="161"/>
        <v>0</v>
      </c>
      <c r="BE173" s="287">
        <f t="shared" si="161"/>
        <v>0</v>
      </c>
    </row>
    <row r="174" spans="1:57" s="639" customFormat="1" ht="13" customHeight="1" outlineLevel="2" x14ac:dyDescent="0.25">
      <c r="A174" s="518"/>
      <c r="B174" s="518"/>
      <c r="C174" s="518"/>
      <c r="D174" s="518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ht="13" customHeight="1" outlineLevel="2" x14ac:dyDescent="0.25">
      <c r="A175" s="656"/>
      <c r="B175" s="656"/>
      <c r="C175" s="656"/>
      <c r="D175" s="656"/>
      <c r="E175" s="666" t="str">
        <f xml:space="preserve"> InpC!E$82</f>
        <v>Equity bridge swap rate</v>
      </c>
      <c r="F175" s="666">
        <f xml:space="preserve"> InpC!F$82</f>
        <v>1.4999999999999999E-2</v>
      </c>
      <c r="G175" s="666" t="str">
        <f xml:space="preserve"> InpC!G$82</f>
        <v>% p.a.</v>
      </c>
      <c r="H175" s="659"/>
      <c r="I175" s="659"/>
      <c r="J175" s="659"/>
      <c r="K175" s="659"/>
      <c r="L175" s="659"/>
      <c r="M175" s="659"/>
      <c r="N175" s="659"/>
      <c r="O175" s="659"/>
      <c r="P175" s="659"/>
      <c r="Q175" s="659"/>
      <c r="R175" s="659"/>
      <c r="S175" s="659"/>
      <c r="T175" s="659"/>
      <c r="U175" s="659"/>
      <c r="V175" s="659"/>
      <c r="W175" s="659"/>
      <c r="X175" s="659"/>
      <c r="Y175" s="659"/>
      <c r="Z175" s="659"/>
      <c r="AA175" s="659"/>
      <c r="AB175" s="659"/>
      <c r="AC175" s="659"/>
      <c r="AD175" s="659"/>
      <c r="AE175" s="659"/>
      <c r="AF175" s="659"/>
      <c r="AG175" s="659"/>
      <c r="AH175" s="659"/>
      <c r="AI175" s="659"/>
      <c r="AJ175" s="659"/>
      <c r="AK175" s="659"/>
      <c r="AL175" s="659"/>
      <c r="AM175" s="659"/>
      <c r="AN175" s="659"/>
      <c r="AO175" s="659"/>
      <c r="AP175" s="659"/>
      <c r="AQ175" s="659"/>
      <c r="AR175" s="659"/>
      <c r="AS175" s="659"/>
      <c r="AT175" s="659"/>
      <c r="AU175" s="659"/>
      <c r="AV175" s="659"/>
      <c r="AW175" s="659"/>
      <c r="AX175" s="659"/>
      <c r="AY175" s="659"/>
      <c r="AZ175" s="659"/>
      <c r="BA175" s="659"/>
      <c r="BB175" s="659"/>
      <c r="BC175" s="659"/>
      <c r="BD175" s="659"/>
      <c r="BE175" s="659"/>
    </row>
    <row r="176" spans="1:57" ht="13" customHeight="1" outlineLevel="2" x14ac:dyDescent="0.25">
      <c r="A176" s="518"/>
      <c r="B176" s="518"/>
      <c r="C176" s="518"/>
      <c r="D176" s="518"/>
      <c r="E176" s="287" t="str">
        <f t="shared" ref="E176:AJ176" si="162" xml:space="preserve"> E$173</f>
        <v>% of EBL hedged during construction</v>
      </c>
      <c r="F176" s="287">
        <f t="shared" si="162"/>
        <v>0</v>
      </c>
      <c r="G176" s="287" t="str">
        <f t="shared" si="162"/>
        <v>%</v>
      </c>
      <c r="H176" s="287">
        <f t="shared" si="162"/>
        <v>0</v>
      </c>
      <c r="I176" s="287">
        <f t="shared" si="162"/>
        <v>0</v>
      </c>
      <c r="J176" s="287">
        <f t="shared" si="162"/>
        <v>0</v>
      </c>
      <c r="K176" s="287">
        <f t="shared" si="162"/>
        <v>0</v>
      </c>
      <c r="L176" s="287">
        <f t="shared" si="162"/>
        <v>0</v>
      </c>
      <c r="M176" s="287">
        <f t="shared" si="162"/>
        <v>0</v>
      </c>
      <c r="N176" s="287">
        <f t="shared" si="162"/>
        <v>0</v>
      </c>
      <c r="O176" s="287">
        <f t="shared" si="162"/>
        <v>0</v>
      </c>
      <c r="P176" s="287">
        <f t="shared" si="162"/>
        <v>0</v>
      </c>
      <c r="Q176" s="287">
        <f t="shared" si="162"/>
        <v>0</v>
      </c>
      <c r="R176" s="287">
        <f t="shared" si="162"/>
        <v>0</v>
      </c>
      <c r="S176" s="287">
        <f t="shared" si="162"/>
        <v>0</v>
      </c>
      <c r="T176" s="287">
        <f t="shared" si="162"/>
        <v>0</v>
      </c>
      <c r="U176" s="287">
        <f t="shared" si="162"/>
        <v>0</v>
      </c>
      <c r="V176" s="287">
        <f t="shared" si="162"/>
        <v>0</v>
      </c>
      <c r="W176" s="287">
        <f t="shared" si="162"/>
        <v>0</v>
      </c>
      <c r="X176" s="287">
        <f t="shared" si="162"/>
        <v>0</v>
      </c>
      <c r="Y176" s="287">
        <f t="shared" si="162"/>
        <v>0</v>
      </c>
      <c r="Z176" s="287">
        <f t="shared" si="162"/>
        <v>1</v>
      </c>
      <c r="AA176" s="287">
        <f t="shared" si="162"/>
        <v>1</v>
      </c>
      <c r="AB176" s="287">
        <f t="shared" si="162"/>
        <v>1</v>
      </c>
      <c r="AC176" s="287">
        <f t="shared" si="162"/>
        <v>1</v>
      </c>
      <c r="AD176" s="287">
        <f t="shared" si="162"/>
        <v>1</v>
      </c>
      <c r="AE176" s="287">
        <f t="shared" si="162"/>
        <v>1</v>
      </c>
      <c r="AF176" s="287">
        <f t="shared" si="162"/>
        <v>1</v>
      </c>
      <c r="AG176" s="287">
        <f t="shared" si="162"/>
        <v>1</v>
      </c>
      <c r="AH176" s="287">
        <f t="shared" si="162"/>
        <v>1</v>
      </c>
      <c r="AI176" s="287">
        <f t="shared" si="162"/>
        <v>1</v>
      </c>
      <c r="AJ176" s="287">
        <f t="shared" si="162"/>
        <v>1</v>
      </c>
      <c r="AK176" s="287">
        <f t="shared" ref="AK176:BE176" si="163" xml:space="preserve"> AK$173</f>
        <v>1</v>
      </c>
      <c r="AL176" s="287">
        <f t="shared" si="163"/>
        <v>1</v>
      </c>
      <c r="AM176" s="287">
        <f t="shared" si="163"/>
        <v>1</v>
      </c>
      <c r="AN176" s="287">
        <f t="shared" si="163"/>
        <v>1</v>
      </c>
      <c r="AO176" s="287">
        <f t="shared" si="163"/>
        <v>1</v>
      </c>
      <c r="AP176" s="287">
        <f t="shared" si="163"/>
        <v>1</v>
      </c>
      <c r="AQ176" s="287">
        <f t="shared" si="163"/>
        <v>1</v>
      </c>
      <c r="AR176" s="287">
        <f t="shared" si="163"/>
        <v>1</v>
      </c>
      <c r="AS176" s="287">
        <f t="shared" si="163"/>
        <v>1</v>
      </c>
      <c r="AT176" s="287">
        <f t="shared" si="163"/>
        <v>1</v>
      </c>
      <c r="AU176" s="287">
        <f t="shared" si="163"/>
        <v>1</v>
      </c>
      <c r="AV176" s="287">
        <f t="shared" si="163"/>
        <v>1</v>
      </c>
      <c r="AW176" s="287">
        <f t="shared" si="163"/>
        <v>1</v>
      </c>
      <c r="AX176" s="287">
        <f t="shared" si="163"/>
        <v>1</v>
      </c>
      <c r="AY176" s="287">
        <f t="shared" si="163"/>
        <v>1</v>
      </c>
      <c r="AZ176" s="287">
        <f t="shared" si="163"/>
        <v>0</v>
      </c>
      <c r="BA176" s="287">
        <f t="shared" si="163"/>
        <v>0</v>
      </c>
      <c r="BB176" s="287">
        <f t="shared" si="163"/>
        <v>0</v>
      </c>
      <c r="BC176" s="287">
        <f t="shared" si="163"/>
        <v>0</v>
      </c>
      <c r="BD176" s="287">
        <f t="shared" si="163"/>
        <v>0</v>
      </c>
      <c r="BE176" s="287">
        <f t="shared" si="163"/>
        <v>0</v>
      </c>
    </row>
    <row r="177" spans="1:57" ht="13" customHeight="1" outlineLevel="2" x14ac:dyDescent="0.25">
      <c r="A177" s="518"/>
      <c r="B177" s="518"/>
      <c r="C177" s="518"/>
      <c r="D177" s="518"/>
      <c r="E177" s="468" t="str">
        <f xml:space="preserve"> 'InpS -m'!E$21</f>
        <v>Active senior debt forward curve -m</v>
      </c>
      <c r="F177" s="468">
        <f xml:space="preserve"> 'InpS -m'!F$21</f>
        <v>0</v>
      </c>
      <c r="G177" s="468" t="str">
        <f xml:space="preserve"> 'InpS -m'!G$21</f>
        <v>% p.a.</v>
      </c>
      <c r="H177" s="468">
        <f xml:space="preserve"> 'InpS -m'!H$21</f>
        <v>0</v>
      </c>
      <c r="I177" s="468">
        <f xml:space="preserve"> 'InpS -m'!I$21</f>
        <v>0</v>
      </c>
      <c r="J177" s="468">
        <f xml:space="preserve"> 'InpS -m'!J$21</f>
        <v>1.9172E-3</v>
      </c>
      <c r="K177" s="468">
        <f xml:space="preserve"> 'InpS -m'!K$21</f>
        <v>1.8992E-3</v>
      </c>
      <c r="L177" s="468">
        <f xml:space="preserve"> 'InpS -m'!L$21</f>
        <v>1.5041E-3</v>
      </c>
      <c r="M177" s="468">
        <f xml:space="preserve"> 'InpS -m'!M$21</f>
        <v>1.0983E-3</v>
      </c>
      <c r="N177" s="468">
        <f xml:space="preserve"> 'InpS -m'!N$21</f>
        <v>1.0581E-3</v>
      </c>
      <c r="O177" s="468">
        <f xml:space="preserve"> 'InpS -m'!O$21</f>
        <v>1.5092E-3</v>
      </c>
      <c r="P177" s="468">
        <f xml:space="preserve"> 'InpS -m'!P$21</f>
        <v>1.4649999999999999E-3</v>
      </c>
      <c r="Q177" s="468">
        <f xml:space="preserve"> 'InpS -m'!Q$21</f>
        <v>1.3595999999999999E-3</v>
      </c>
      <c r="R177" s="468">
        <f xml:space="preserve"> 'InpS -m'!R$21</f>
        <v>1.4169E-3</v>
      </c>
      <c r="S177" s="468">
        <f xml:space="preserve"> 'InpS -m'!S$21</f>
        <v>1.4812E-3</v>
      </c>
      <c r="T177" s="468">
        <f xml:space="preserve"> 'InpS -m'!T$21</f>
        <v>1.4021000000000001E-3</v>
      </c>
      <c r="U177" s="468">
        <f xml:space="preserve"> 'InpS -m'!U$21</f>
        <v>1.6615E-3</v>
      </c>
      <c r="V177" s="468">
        <f xml:space="preserve"> 'InpS -m'!V$21</f>
        <v>2.0192000000000001E-3</v>
      </c>
      <c r="W177" s="468">
        <f xml:space="preserve"> 'InpS -m'!W$21</f>
        <v>2.0403999999999999E-3</v>
      </c>
      <c r="X177" s="468">
        <f xml:space="preserve"> 'InpS -m'!X$21</f>
        <v>2.0627000000000002E-3</v>
      </c>
      <c r="Y177" s="468">
        <f xml:space="preserve"> 'InpS -m'!Y$21</f>
        <v>2.0866000000000001E-3</v>
      </c>
      <c r="Z177" s="468">
        <f xml:space="preserve"> 'InpS -m'!Z$21</f>
        <v>2.1135999999999998E-3</v>
      </c>
      <c r="AA177" s="468">
        <f xml:space="preserve"> 'InpS -m'!AA$21</f>
        <v>2.2486999999999997E-3</v>
      </c>
      <c r="AB177" s="468">
        <f xml:space="preserve"> 'InpS -m'!AB$21</f>
        <v>2.2722000000000003E-3</v>
      </c>
      <c r="AC177" s="468">
        <f xml:space="preserve"> 'InpS -m'!AC$21</f>
        <v>2.2961000000000001E-3</v>
      </c>
      <c r="AD177" s="468">
        <f xml:space="preserve"> 'InpS -m'!AD$21</f>
        <v>2.3203999999999998E-3</v>
      </c>
      <c r="AE177" s="468">
        <f xml:space="preserve"> 'InpS -m'!AE$21</f>
        <v>2.3438999999999999E-3</v>
      </c>
      <c r="AF177" s="468">
        <f xml:space="preserve"> 'InpS -m'!AF$21</f>
        <v>2.3666E-3</v>
      </c>
      <c r="AG177" s="468">
        <f xml:space="preserve"> 'InpS -m'!AG$21</f>
        <v>2.3907999999999998E-3</v>
      </c>
      <c r="AH177" s="468">
        <f xml:space="preserve"> 'InpS -m'!AH$21</f>
        <v>2.4146000000000003E-3</v>
      </c>
      <c r="AI177" s="468">
        <f xml:space="preserve"> 'InpS -m'!AI$21</f>
        <v>2.4364E-3</v>
      </c>
      <c r="AJ177" s="468">
        <f xml:space="preserve"> 'InpS -m'!AJ$21</f>
        <v>2.4598999999999997E-3</v>
      </c>
      <c r="AK177" s="468">
        <f xml:space="preserve"> 'InpS -m'!AK$21</f>
        <v>2.4835999999999999E-3</v>
      </c>
      <c r="AL177" s="468">
        <f xml:space="preserve"> 'InpS -m'!AL$21</f>
        <v>2.5635999999999996E-3</v>
      </c>
      <c r="AM177" s="468">
        <f xml:space="preserve"> 'InpS -m'!AM$21</f>
        <v>3.4166999999999999E-3</v>
      </c>
      <c r="AN177" s="468">
        <f xml:space="preserve"> 'InpS -m'!AN$21</f>
        <v>3.4851999999999999E-3</v>
      </c>
      <c r="AO177" s="468">
        <f xml:space="preserve"> 'InpS -m'!AO$21</f>
        <v>3.5525000000000001E-3</v>
      </c>
      <c r="AP177" s="468">
        <f xml:space="preserve"> 'InpS -m'!AP$21</f>
        <v>3.6220000000000002E-3</v>
      </c>
      <c r="AQ177" s="468">
        <f xml:space="preserve"> 'InpS -m'!AQ$21</f>
        <v>3.6902000000000003E-3</v>
      </c>
      <c r="AR177" s="468">
        <f xml:space="preserve"> 'InpS -m'!AR$21</f>
        <v>3.7572999999999999E-3</v>
      </c>
      <c r="AS177" s="468">
        <f xml:space="preserve"> 'InpS -m'!AS$21</f>
        <v>3.8265999999999999E-3</v>
      </c>
      <c r="AT177" s="468">
        <f xml:space="preserve"> 'InpS -m'!AT$21</f>
        <v>3.8E-3</v>
      </c>
      <c r="AU177" s="468">
        <f xml:space="preserve"> 'InpS -m'!AU$21</f>
        <v>3.8999999999999998E-3</v>
      </c>
      <c r="AV177" s="468">
        <f xml:space="preserve"> 'InpS -m'!AV$21</f>
        <v>4.0000000000000001E-3</v>
      </c>
      <c r="AW177" s="468">
        <f xml:space="preserve"> 'InpS -m'!AW$21</f>
        <v>4.1000000000000003E-3</v>
      </c>
      <c r="AX177" s="468">
        <f xml:space="preserve"> 'InpS -m'!AX$21</f>
        <v>4.1999999999999997E-3</v>
      </c>
      <c r="AY177" s="468">
        <f xml:space="preserve"> 'InpS -m'!AY$21</f>
        <v>4.4000000000000003E-3</v>
      </c>
      <c r="AZ177" s="468">
        <f xml:space="preserve"> 'InpS -m'!AZ$21</f>
        <v>4.4999999999999997E-3</v>
      </c>
      <c r="BA177" s="468">
        <f xml:space="preserve"> 'InpS -m'!BA$21</f>
        <v>4.4999999999999997E-3</v>
      </c>
      <c r="BB177" s="468">
        <f xml:space="preserve"> 'InpS -m'!BB$21</f>
        <v>4.4000000000000003E-3</v>
      </c>
      <c r="BC177" s="468">
        <f xml:space="preserve"> 'InpS -m'!BC$21</f>
        <v>4.4000000000000003E-3</v>
      </c>
      <c r="BD177" s="468">
        <f xml:space="preserve"> 'InpS -m'!BD$21</f>
        <v>4.4000000000000003E-3</v>
      </c>
      <c r="BE177" s="468">
        <f xml:space="preserve"> 'InpS -m'!BE$21</f>
        <v>4.4000000000000003E-3</v>
      </c>
    </row>
    <row r="178" spans="1:57" ht="13" customHeight="1" outlineLevel="2" x14ac:dyDescent="0.25">
      <c r="A178" s="656"/>
      <c r="B178" s="656"/>
      <c r="C178" s="656"/>
      <c r="D178" s="656"/>
      <c r="E178" s="680" t="str">
        <f xml:space="preserve"> ConTime!E$82</f>
        <v>Construction period flag</v>
      </c>
      <c r="F178" s="680">
        <f xml:space="preserve"> ConTime!F$82</f>
        <v>0</v>
      </c>
      <c r="G178" s="680" t="str">
        <f xml:space="preserve"> ConTime!G$82</f>
        <v>flag</v>
      </c>
      <c r="H178" s="680">
        <f xml:space="preserve"> ConTime!H$82</f>
        <v>26</v>
      </c>
      <c r="I178" s="680">
        <f xml:space="preserve"> ConTime!I$82</f>
        <v>0</v>
      </c>
      <c r="J178" s="680">
        <f xml:space="preserve"> ConTime!J$82</f>
        <v>0</v>
      </c>
      <c r="K178" s="680">
        <f xml:space="preserve"> ConTime!K$82</f>
        <v>0</v>
      </c>
      <c r="L178" s="680">
        <f xml:space="preserve"> ConTime!L$82</f>
        <v>0</v>
      </c>
      <c r="M178" s="680">
        <f xml:space="preserve"> ConTime!M$82</f>
        <v>0</v>
      </c>
      <c r="N178" s="680">
        <f xml:space="preserve"> ConTime!N$82</f>
        <v>0</v>
      </c>
      <c r="O178" s="680">
        <f xml:space="preserve"> ConTime!O$82</f>
        <v>0</v>
      </c>
      <c r="P178" s="680">
        <f xml:space="preserve"> ConTime!P$82</f>
        <v>0</v>
      </c>
      <c r="Q178" s="680">
        <f xml:space="preserve"> ConTime!Q$82</f>
        <v>0</v>
      </c>
      <c r="R178" s="680">
        <f xml:space="preserve"> ConTime!R$82</f>
        <v>0</v>
      </c>
      <c r="S178" s="680">
        <f xml:space="preserve"> ConTime!S$82</f>
        <v>0</v>
      </c>
      <c r="T178" s="680">
        <f xml:space="preserve"> ConTime!T$82</f>
        <v>0</v>
      </c>
      <c r="U178" s="680">
        <f xml:space="preserve"> ConTime!U$82</f>
        <v>0</v>
      </c>
      <c r="V178" s="680">
        <f xml:space="preserve"> ConTime!V$82</f>
        <v>0</v>
      </c>
      <c r="W178" s="680">
        <f xml:space="preserve"> ConTime!W$82</f>
        <v>0</v>
      </c>
      <c r="X178" s="680">
        <f xml:space="preserve"> ConTime!X$82</f>
        <v>0</v>
      </c>
      <c r="Y178" s="680">
        <f xml:space="preserve"> ConTime!Y$82</f>
        <v>0</v>
      </c>
      <c r="Z178" s="680">
        <f xml:space="preserve"> ConTime!Z$82</f>
        <v>1</v>
      </c>
      <c r="AA178" s="680">
        <f xml:space="preserve"> ConTime!AA$82</f>
        <v>1</v>
      </c>
      <c r="AB178" s="680">
        <f xml:space="preserve"> ConTime!AB$82</f>
        <v>1</v>
      </c>
      <c r="AC178" s="680">
        <f xml:space="preserve"> ConTime!AC$82</f>
        <v>1</v>
      </c>
      <c r="AD178" s="680">
        <f xml:space="preserve"> ConTime!AD$82</f>
        <v>1</v>
      </c>
      <c r="AE178" s="680">
        <f xml:space="preserve"> ConTime!AE$82</f>
        <v>1</v>
      </c>
      <c r="AF178" s="680">
        <f xml:space="preserve"> ConTime!AF$82</f>
        <v>1</v>
      </c>
      <c r="AG178" s="680">
        <f xml:space="preserve"> ConTime!AG$82</f>
        <v>1</v>
      </c>
      <c r="AH178" s="680">
        <f xml:space="preserve"> ConTime!AH$82</f>
        <v>1</v>
      </c>
      <c r="AI178" s="680">
        <f xml:space="preserve"> ConTime!AI$82</f>
        <v>1</v>
      </c>
      <c r="AJ178" s="680">
        <f xml:space="preserve"> ConTime!AJ$82</f>
        <v>1</v>
      </c>
      <c r="AK178" s="680">
        <f xml:space="preserve"> ConTime!AK$82</f>
        <v>1</v>
      </c>
      <c r="AL178" s="680">
        <f xml:space="preserve"> ConTime!AL$82</f>
        <v>1</v>
      </c>
      <c r="AM178" s="680">
        <f xml:space="preserve"> ConTime!AM$82</f>
        <v>1</v>
      </c>
      <c r="AN178" s="680">
        <f xml:space="preserve"> ConTime!AN$82</f>
        <v>1</v>
      </c>
      <c r="AO178" s="680">
        <f xml:space="preserve"> ConTime!AO$82</f>
        <v>1</v>
      </c>
      <c r="AP178" s="680">
        <f xml:space="preserve"> ConTime!AP$82</f>
        <v>1</v>
      </c>
      <c r="AQ178" s="680">
        <f xml:space="preserve"> ConTime!AQ$82</f>
        <v>1</v>
      </c>
      <c r="AR178" s="680">
        <f xml:space="preserve"> ConTime!AR$82</f>
        <v>1</v>
      </c>
      <c r="AS178" s="680">
        <f xml:space="preserve"> ConTime!AS$82</f>
        <v>1</v>
      </c>
      <c r="AT178" s="680">
        <f xml:space="preserve"> ConTime!AT$82</f>
        <v>1</v>
      </c>
      <c r="AU178" s="680">
        <f xml:space="preserve"> ConTime!AU$82</f>
        <v>1</v>
      </c>
      <c r="AV178" s="680">
        <f xml:space="preserve"> ConTime!AV$82</f>
        <v>1</v>
      </c>
      <c r="AW178" s="680">
        <f xml:space="preserve"> ConTime!AW$82</f>
        <v>1</v>
      </c>
      <c r="AX178" s="680">
        <f xml:space="preserve"> ConTime!AX$82</f>
        <v>1</v>
      </c>
      <c r="AY178" s="680">
        <f xml:space="preserve"> ConTime!AY$82</f>
        <v>1</v>
      </c>
      <c r="AZ178" s="680">
        <f xml:space="preserve"> ConTime!AZ$82</f>
        <v>0</v>
      </c>
      <c r="BA178" s="680">
        <f xml:space="preserve"> ConTime!BA$82</f>
        <v>0</v>
      </c>
      <c r="BB178" s="680">
        <f xml:space="preserve"> ConTime!BB$82</f>
        <v>0</v>
      </c>
      <c r="BC178" s="680">
        <f xml:space="preserve"> ConTime!BC$82</f>
        <v>0</v>
      </c>
      <c r="BD178" s="680">
        <f xml:space="preserve"> ConTime!BD$82</f>
        <v>0</v>
      </c>
      <c r="BE178" s="680">
        <f xml:space="preserve"> ConTime!BE$82</f>
        <v>0</v>
      </c>
    </row>
    <row r="179" spans="1:57" ht="13" customHeight="1" outlineLevel="2" x14ac:dyDescent="0.25">
      <c r="A179" s="518"/>
      <c r="B179" s="518"/>
      <c r="C179" s="518"/>
      <c r="D179" s="518"/>
      <c r="E179" s="650" t="s">
        <v>551</v>
      </c>
      <c r="F179" s="650"/>
      <c r="G179" s="650" t="s">
        <v>118</v>
      </c>
      <c r="H179"/>
      <c r="I179"/>
      <c r="J179" s="287">
        <f t="shared" ref="J179:BE179" si="164" xml:space="preserve"> IF(J178 = 1, (J176 * $F175) + ((1 - J176) * (J177)), 0)</f>
        <v>0</v>
      </c>
      <c r="K179" s="287">
        <f t="shared" si="164"/>
        <v>0</v>
      </c>
      <c r="L179" s="287">
        <f t="shared" si="164"/>
        <v>0</v>
      </c>
      <c r="M179" s="287">
        <f t="shared" si="164"/>
        <v>0</v>
      </c>
      <c r="N179" s="287">
        <f t="shared" si="164"/>
        <v>0</v>
      </c>
      <c r="O179" s="287">
        <f t="shared" si="164"/>
        <v>0</v>
      </c>
      <c r="P179" s="287">
        <f t="shared" si="164"/>
        <v>0</v>
      </c>
      <c r="Q179" s="287">
        <f t="shared" si="164"/>
        <v>0</v>
      </c>
      <c r="R179" s="287">
        <f t="shared" si="164"/>
        <v>0</v>
      </c>
      <c r="S179" s="287">
        <f t="shared" si="164"/>
        <v>0</v>
      </c>
      <c r="T179" s="287">
        <f t="shared" si="164"/>
        <v>0</v>
      </c>
      <c r="U179" s="287">
        <f t="shared" si="164"/>
        <v>0</v>
      </c>
      <c r="V179" s="287">
        <f t="shared" si="164"/>
        <v>0</v>
      </c>
      <c r="W179" s="287">
        <f t="shared" si="164"/>
        <v>0</v>
      </c>
      <c r="X179" s="287">
        <f t="shared" si="164"/>
        <v>0</v>
      </c>
      <c r="Y179" s="287">
        <f t="shared" si="164"/>
        <v>0</v>
      </c>
      <c r="Z179" s="287">
        <f t="shared" si="164"/>
        <v>1.4999999999999999E-2</v>
      </c>
      <c r="AA179" s="287">
        <f t="shared" si="164"/>
        <v>1.4999999999999999E-2</v>
      </c>
      <c r="AB179" s="287">
        <f t="shared" si="164"/>
        <v>1.4999999999999999E-2</v>
      </c>
      <c r="AC179" s="287">
        <f t="shared" si="164"/>
        <v>1.4999999999999999E-2</v>
      </c>
      <c r="AD179" s="287">
        <f t="shared" si="164"/>
        <v>1.4999999999999999E-2</v>
      </c>
      <c r="AE179" s="287">
        <f t="shared" si="164"/>
        <v>1.4999999999999999E-2</v>
      </c>
      <c r="AF179" s="287">
        <f t="shared" si="164"/>
        <v>1.4999999999999999E-2</v>
      </c>
      <c r="AG179" s="287">
        <f t="shared" si="164"/>
        <v>1.4999999999999999E-2</v>
      </c>
      <c r="AH179" s="287">
        <f t="shared" si="164"/>
        <v>1.4999999999999999E-2</v>
      </c>
      <c r="AI179" s="287">
        <f t="shared" si="164"/>
        <v>1.4999999999999999E-2</v>
      </c>
      <c r="AJ179" s="287">
        <f t="shared" si="164"/>
        <v>1.4999999999999999E-2</v>
      </c>
      <c r="AK179" s="287">
        <f t="shared" si="164"/>
        <v>1.4999999999999999E-2</v>
      </c>
      <c r="AL179" s="287">
        <f t="shared" si="164"/>
        <v>1.4999999999999999E-2</v>
      </c>
      <c r="AM179" s="287">
        <f t="shared" si="164"/>
        <v>1.4999999999999999E-2</v>
      </c>
      <c r="AN179" s="287">
        <f t="shared" si="164"/>
        <v>1.4999999999999999E-2</v>
      </c>
      <c r="AO179" s="287">
        <f t="shared" si="164"/>
        <v>1.4999999999999999E-2</v>
      </c>
      <c r="AP179" s="287">
        <f t="shared" si="164"/>
        <v>1.4999999999999999E-2</v>
      </c>
      <c r="AQ179" s="287">
        <f t="shared" si="164"/>
        <v>1.4999999999999999E-2</v>
      </c>
      <c r="AR179" s="287">
        <f t="shared" si="164"/>
        <v>1.4999999999999999E-2</v>
      </c>
      <c r="AS179" s="287">
        <f t="shared" si="164"/>
        <v>1.4999999999999999E-2</v>
      </c>
      <c r="AT179" s="287">
        <f t="shared" si="164"/>
        <v>1.4999999999999999E-2</v>
      </c>
      <c r="AU179" s="287">
        <f t="shared" si="164"/>
        <v>1.4999999999999999E-2</v>
      </c>
      <c r="AV179" s="287">
        <f t="shared" si="164"/>
        <v>1.4999999999999999E-2</v>
      </c>
      <c r="AW179" s="287">
        <f t="shared" si="164"/>
        <v>1.4999999999999999E-2</v>
      </c>
      <c r="AX179" s="287">
        <f t="shared" si="164"/>
        <v>1.4999999999999999E-2</v>
      </c>
      <c r="AY179" s="287">
        <f t="shared" si="164"/>
        <v>1.4999999999999999E-2</v>
      </c>
      <c r="AZ179" s="287">
        <f t="shared" si="164"/>
        <v>0</v>
      </c>
      <c r="BA179" s="287">
        <f t="shared" si="164"/>
        <v>0</v>
      </c>
      <c r="BB179" s="287">
        <f t="shared" si="164"/>
        <v>0</v>
      </c>
      <c r="BC179" s="287">
        <f t="shared" si="164"/>
        <v>0</v>
      </c>
      <c r="BD179" s="287">
        <f t="shared" si="164"/>
        <v>0</v>
      </c>
      <c r="BE179" s="287">
        <f t="shared" si="164"/>
        <v>0</v>
      </c>
    </row>
    <row r="180" spans="1:57" ht="13" customHeight="1" outlineLevel="2" x14ac:dyDescent="0.25">
      <c r="A180" s="518"/>
      <c r="B180" s="518"/>
      <c r="C180" s="518"/>
      <c r="D180" s="518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ht="13" customHeight="1" outlineLevel="2" x14ac:dyDescent="0.25">
      <c r="A181" s="656"/>
      <c r="B181" s="656"/>
      <c r="C181" s="656"/>
      <c r="D181" s="656"/>
      <c r="E181" s="666" t="str">
        <f xml:space="preserve"> InpC!E$84</f>
        <v>Equity bridge margin - construction</v>
      </c>
      <c r="F181" s="666">
        <f xml:space="preserve"> InpC!F$84</f>
        <v>1.4999999999999999E-2</v>
      </c>
      <c r="G181" s="666" t="str">
        <f xml:space="preserve"> InpC!G$84</f>
        <v>% p.a.</v>
      </c>
      <c r="H181" s="659"/>
      <c r="I181" s="659"/>
      <c r="J181" s="659"/>
      <c r="K181" s="659"/>
      <c r="L181" s="659"/>
      <c r="M181" s="659"/>
      <c r="N181" s="659"/>
      <c r="O181" s="659"/>
      <c r="P181" s="659"/>
      <c r="Q181" s="659"/>
      <c r="R181" s="659"/>
      <c r="S181" s="659"/>
      <c r="T181" s="659"/>
      <c r="U181" s="659"/>
      <c r="V181" s="659"/>
      <c r="W181" s="659"/>
      <c r="X181" s="659"/>
      <c r="Y181" s="659"/>
      <c r="Z181" s="659"/>
      <c r="AA181" s="659"/>
      <c r="AB181" s="659"/>
      <c r="AC181" s="659"/>
      <c r="AD181" s="659"/>
      <c r="AE181" s="659"/>
      <c r="AF181" s="659"/>
      <c r="AG181" s="659"/>
      <c r="AH181" s="659"/>
      <c r="AI181" s="659"/>
      <c r="AJ181" s="659"/>
      <c r="AK181" s="659"/>
      <c r="AL181" s="659"/>
      <c r="AM181" s="659"/>
      <c r="AN181" s="659"/>
      <c r="AO181" s="659"/>
      <c r="AP181" s="659"/>
      <c r="AQ181" s="659"/>
      <c r="AR181" s="659"/>
      <c r="AS181" s="659"/>
      <c r="AT181" s="659"/>
      <c r="AU181" s="659"/>
      <c r="AV181" s="659"/>
      <c r="AW181" s="659"/>
      <c r="AX181" s="659"/>
      <c r="AY181" s="659"/>
      <c r="AZ181" s="659"/>
      <c r="BA181" s="659"/>
      <c r="BB181" s="659"/>
      <c r="BC181" s="659"/>
      <c r="BD181" s="659"/>
      <c r="BE181" s="659"/>
    </row>
    <row r="182" spans="1:57" ht="13" customHeight="1" outlineLevel="2" x14ac:dyDescent="0.25">
      <c r="A182" s="656"/>
      <c r="B182" s="656"/>
      <c r="C182" s="656"/>
      <c r="D182" s="656"/>
      <c r="E182" s="665" t="str">
        <f xml:space="preserve"> InpC!E$76</f>
        <v>Equity bridge day count convention</v>
      </c>
      <c r="F182" s="665">
        <f xml:space="preserve"> InpC!F$76</f>
        <v>360</v>
      </c>
      <c r="G182" s="665" t="str">
        <f xml:space="preserve"> InpC!G$76</f>
        <v>days</v>
      </c>
      <c r="H182" s="659"/>
      <c r="I182" s="659"/>
      <c r="J182" s="659"/>
      <c r="K182" s="659"/>
      <c r="L182" s="659"/>
      <c r="M182" s="659"/>
      <c r="N182" s="659"/>
      <c r="O182" s="659"/>
      <c r="P182" s="659"/>
      <c r="Q182" s="659"/>
      <c r="R182" s="659"/>
      <c r="S182" s="287"/>
      <c r="T182" s="659"/>
      <c r="U182" s="659"/>
      <c r="V182" s="659"/>
      <c r="W182" s="659"/>
      <c r="X182" s="659"/>
      <c r="Y182" s="659"/>
      <c r="Z182" s="659"/>
      <c r="AA182" s="659"/>
      <c r="AB182" s="659"/>
      <c r="AC182" s="659"/>
      <c r="AD182" s="659"/>
      <c r="AE182" s="659"/>
      <c r="AF182" s="659"/>
      <c r="AG182" s="659"/>
      <c r="AH182" s="659"/>
      <c r="AI182" s="659"/>
      <c r="AJ182" s="659"/>
      <c r="AK182" s="659"/>
      <c r="AL182" s="659"/>
      <c r="AM182" s="659"/>
      <c r="AN182" s="659"/>
      <c r="AO182" s="659"/>
      <c r="AP182" s="659"/>
      <c r="AQ182" s="659"/>
      <c r="AR182" s="659"/>
      <c r="AS182" s="659"/>
      <c r="AT182" s="659"/>
      <c r="AU182" s="659"/>
      <c r="AV182" s="659"/>
      <c r="AW182" s="659"/>
      <c r="AX182" s="659"/>
      <c r="AY182" s="659"/>
      <c r="AZ182" s="659"/>
      <c r="BA182" s="659"/>
      <c r="BB182" s="659"/>
      <c r="BC182" s="659"/>
      <c r="BD182" s="659"/>
      <c r="BE182" s="659"/>
    </row>
    <row r="183" spans="1:57" ht="13" customHeight="1" outlineLevel="2" x14ac:dyDescent="0.25">
      <c r="A183" s="518"/>
      <c r="B183" s="518"/>
      <c r="C183" s="518"/>
      <c r="D183" s="518"/>
      <c r="E183" s="287" t="str">
        <f t="shared" ref="E183:AJ183" si="165" xml:space="preserve"> E$179</f>
        <v>Equity bridge - availability period base rate</v>
      </c>
      <c r="F183" s="287">
        <f t="shared" si="165"/>
        <v>0</v>
      </c>
      <c r="G183" s="287" t="str">
        <f t="shared" si="165"/>
        <v>% p.a.</v>
      </c>
      <c r="H183" s="287">
        <f t="shared" si="165"/>
        <v>0</v>
      </c>
      <c r="I183" s="287">
        <f t="shared" si="165"/>
        <v>0</v>
      </c>
      <c r="J183" s="287">
        <f t="shared" si="165"/>
        <v>0</v>
      </c>
      <c r="K183" s="287">
        <f t="shared" si="165"/>
        <v>0</v>
      </c>
      <c r="L183" s="287">
        <f t="shared" si="165"/>
        <v>0</v>
      </c>
      <c r="M183" s="287">
        <f t="shared" si="165"/>
        <v>0</v>
      </c>
      <c r="N183" s="287">
        <f t="shared" si="165"/>
        <v>0</v>
      </c>
      <c r="O183" s="287">
        <f t="shared" si="165"/>
        <v>0</v>
      </c>
      <c r="P183" s="287">
        <f t="shared" si="165"/>
        <v>0</v>
      </c>
      <c r="Q183" s="287">
        <f t="shared" si="165"/>
        <v>0</v>
      </c>
      <c r="R183" s="287">
        <f t="shared" si="165"/>
        <v>0</v>
      </c>
      <c r="S183" s="287">
        <f t="shared" si="165"/>
        <v>0</v>
      </c>
      <c r="T183" s="287">
        <f t="shared" si="165"/>
        <v>0</v>
      </c>
      <c r="U183" s="287">
        <f t="shared" si="165"/>
        <v>0</v>
      </c>
      <c r="V183" s="287">
        <f t="shared" si="165"/>
        <v>0</v>
      </c>
      <c r="W183" s="287">
        <f t="shared" si="165"/>
        <v>0</v>
      </c>
      <c r="X183" s="287">
        <f t="shared" si="165"/>
        <v>0</v>
      </c>
      <c r="Y183" s="287">
        <f t="shared" si="165"/>
        <v>0</v>
      </c>
      <c r="Z183" s="287">
        <f t="shared" si="165"/>
        <v>1.4999999999999999E-2</v>
      </c>
      <c r="AA183" s="287">
        <f t="shared" si="165"/>
        <v>1.4999999999999999E-2</v>
      </c>
      <c r="AB183" s="287">
        <f t="shared" si="165"/>
        <v>1.4999999999999999E-2</v>
      </c>
      <c r="AC183" s="287">
        <f t="shared" si="165"/>
        <v>1.4999999999999999E-2</v>
      </c>
      <c r="AD183" s="287">
        <f t="shared" si="165"/>
        <v>1.4999999999999999E-2</v>
      </c>
      <c r="AE183" s="287">
        <f t="shared" si="165"/>
        <v>1.4999999999999999E-2</v>
      </c>
      <c r="AF183" s="287">
        <f t="shared" si="165"/>
        <v>1.4999999999999999E-2</v>
      </c>
      <c r="AG183" s="287">
        <f t="shared" si="165"/>
        <v>1.4999999999999999E-2</v>
      </c>
      <c r="AH183" s="287">
        <f t="shared" si="165"/>
        <v>1.4999999999999999E-2</v>
      </c>
      <c r="AI183" s="287">
        <f t="shared" si="165"/>
        <v>1.4999999999999999E-2</v>
      </c>
      <c r="AJ183" s="287">
        <f t="shared" si="165"/>
        <v>1.4999999999999999E-2</v>
      </c>
      <c r="AK183" s="287">
        <f t="shared" ref="AK183:BE183" si="166" xml:space="preserve"> AK$179</f>
        <v>1.4999999999999999E-2</v>
      </c>
      <c r="AL183" s="287">
        <f t="shared" si="166"/>
        <v>1.4999999999999999E-2</v>
      </c>
      <c r="AM183" s="287">
        <f t="shared" si="166"/>
        <v>1.4999999999999999E-2</v>
      </c>
      <c r="AN183" s="287">
        <f t="shared" si="166"/>
        <v>1.4999999999999999E-2</v>
      </c>
      <c r="AO183" s="287">
        <f t="shared" si="166"/>
        <v>1.4999999999999999E-2</v>
      </c>
      <c r="AP183" s="287">
        <f t="shared" si="166"/>
        <v>1.4999999999999999E-2</v>
      </c>
      <c r="AQ183" s="287">
        <f t="shared" si="166"/>
        <v>1.4999999999999999E-2</v>
      </c>
      <c r="AR183" s="287">
        <f t="shared" si="166"/>
        <v>1.4999999999999999E-2</v>
      </c>
      <c r="AS183" s="287">
        <f t="shared" si="166"/>
        <v>1.4999999999999999E-2</v>
      </c>
      <c r="AT183" s="287">
        <f t="shared" si="166"/>
        <v>1.4999999999999999E-2</v>
      </c>
      <c r="AU183" s="287">
        <f t="shared" si="166"/>
        <v>1.4999999999999999E-2</v>
      </c>
      <c r="AV183" s="287">
        <f t="shared" si="166"/>
        <v>1.4999999999999999E-2</v>
      </c>
      <c r="AW183" s="287">
        <f t="shared" si="166"/>
        <v>1.4999999999999999E-2</v>
      </c>
      <c r="AX183" s="287">
        <f t="shared" si="166"/>
        <v>1.4999999999999999E-2</v>
      </c>
      <c r="AY183" s="287">
        <f t="shared" si="166"/>
        <v>1.4999999999999999E-2</v>
      </c>
      <c r="AZ183" s="287">
        <f t="shared" si="166"/>
        <v>0</v>
      </c>
      <c r="BA183" s="287">
        <f t="shared" si="166"/>
        <v>0</v>
      </c>
      <c r="BB183" s="287">
        <f t="shared" si="166"/>
        <v>0</v>
      </c>
      <c r="BC183" s="287">
        <f t="shared" si="166"/>
        <v>0</v>
      </c>
      <c r="BD183" s="287">
        <f t="shared" si="166"/>
        <v>0</v>
      </c>
      <c r="BE183" s="287">
        <f t="shared" si="166"/>
        <v>0</v>
      </c>
    </row>
    <row r="184" spans="1:57" ht="13" customHeight="1" outlineLevel="2" x14ac:dyDescent="0.25">
      <c r="A184" s="656"/>
      <c r="B184" s="656"/>
      <c r="C184" s="656"/>
      <c r="D184" s="656"/>
      <c r="E184" s="680" t="str">
        <f xml:space="preserve"> ConTime!E$93</f>
        <v>Days in period - m</v>
      </c>
      <c r="F184" s="680">
        <f xml:space="preserve"> ConTime!F$93</f>
        <v>0</v>
      </c>
      <c r="G184" s="680" t="str">
        <f xml:space="preserve"> ConTime!G$93</f>
        <v>days</v>
      </c>
      <c r="H184" s="680">
        <f xml:space="preserve"> ConTime!H$93</f>
        <v>0</v>
      </c>
      <c r="I184" s="680">
        <f xml:space="preserve"> ConTime!I$93</f>
        <v>0</v>
      </c>
      <c r="J184" s="680">
        <f xml:space="preserve"> ConTime!J$93</f>
        <v>31</v>
      </c>
      <c r="K184" s="680">
        <f xml:space="preserve"> ConTime!K$93</f>
        <v>28</v>
      </c>
      <c r="L184" s="680">
        <f xml:space="preserve"> ConTime!L$93</f>
        <v>31</v>
      </c>
      <c r="M184" s="680">
        <f xml:space="preserve"> ConTime!M$93</f>
        <v>30</v>
      </c>
      <c r="N184" s="680">
        <f xml:space="preserve"> ConTime!N$93</f>
        <v>31</v>
      </c>
      <c r="O184" s="680">
        <f xml:space="preserve"> ConTime!O$93</f>
        <v>30</v>
      </c>
      <c r="P184" s="680">
        <f xml:space="preserve"> ConTime!P$93</f>
        <v>31</v>
      </c>
      <c r="Q184" s="680">
        <f xml:space="preserve"> ConTime!Q$93</f>
        <v>31</v>
      </c>
      <c r="R184" s="680">
        <f xml:space="preserve"> ConTime!R$93</f>
        <v>30</v>
      </c>
      <c r="S184" s="680">
        <f xml:space="preserve"> ConTime!S$93</f>
        <v>31</v>
      </c>
      <c r="T184" s="680">
        <f xml:space="preserve"> ConTime!T$93</f>
        <v>30</v>
      </c>
      <c r="U184" s="680">
        <f xml:space="preserve"> ConTime!U$93</f>
        <v>31</v>
      </c>
      <c r="V184" s="680">
        <f xml:space="preserve"> ConTime!V$93</f>
        <v>31</v>
      </c>
      <c r="W184" s="680">
        <f xml:space="preserve"> ConTime!W$93</f>
        <v>28</v>
      </c>
      <c r="X184" s="680">
        <f xml:space="preserve"> ConTime!X$93</f>
        <v>31</v>
      </c>
      <c r="Y184" s="680">
        <f xml:space="preserve"> ConTime!Y$93</f>
        <v>30</v>
      </c>
      <c r="Z184" s="680">
        <f xml:space="preserve"> ConTime!Z$93</f>
        <v>31</v>
      </c>
      <c r="AA184" s="680">
        <f xml:space="preserve"> ConTime!AA$93</f>
        <v>30</v>
      </c>
      <c r="AB184" s="680">
        <f xml:space="preserve"> ConTime!AB$93</f>
        <v>31</v>
      </c>
      <c r="AC184" s="680">
        <f xml:space="preserve"> ConTime!AC$93</f>
        <v>31</v>
      </c>
      <c r="AD184" s="680">
        <f xml:space="preserve"> ConTime!AD$93</f>
        <v>30</v>
      </c>
      <c r="AE184" s="680">
        <f xml:space="preserve"> ConTime!AE$93</f>
        <v>31</v>
      </c>
      <c r="AF184" s="680">
        <f xml:space="preserve"> ConTime!AF$93</f>
        <v>30</v>
      </c>
      <c r="AG184" s="680">
        <f xml:space="preserve"> ConTime!AG$93</f>
        <v>31</v>
      </c>
      <c r="AH184" s="680">
        <f xml:space="preserve"> ConTime!AH$93</f>
        <v>31</v>
      </c>
      <c r="AI184" s="680">
        <f xml:space="preserve"> ConTime!AI$93</f>
        <v>28</v>
      </c>
      <c r="AJ184" s="680">
        <f xml:space="preserve"> ConTime!AJ$93</f>
        <v>31</v>
      </c>
      <c r="AK184" s="680">
        <f xml:space="preserve"> ConTime!AK$93</f>
        <v>30</v>
      </c>
      <c r="AL184" s="680">
        <f xml:space="preserve"> ConTime!AL$93</f>
        <v>31</v>
      </c>
      <c r="AM184" s="680">
        <f xml:space="preserve"> ConTime!AM$93</f>
        <v>30</v>
      </c>
      <c r="AN184" s="680">
        <f xml:space="preserve"> ConTime!AN$93</f>
        <v>31</v>
      </c>
      <c r="AO184" s="680">
        <f xml:space="preserve"> ConTime!AO$93</f>
        <v>31</v>
      </c>
      <c r="AP184" s="680">
        <f xml:space="preserve"> ConTime!AP$93</f>
        <v>30</v>
      </c>
      <c r="AQ184" s="680">
        <f xml:space="preserve"> ConTime!AQ$93</f>
        <v>31</v>
      </c>
      <c r="AR184" s="680">
        <f xml:space="preserve"> ConTime!AR$93</f>
        <v>30</v>
      </c>
      <c r="AS184" s="680">
        <f xml:space="preserve"> ConTime!AS$93</f>
        <v>31</v>
      </c>
      <c r="AT184" s="680">
        <f xml:space="preserve"> ConTime!AT$93</f>
        <v>31</v>
      </c>
      <c r="AU184" s="680">
        <f xml:space="preserve"> ConTime!AU$93</f>
        <v>29</v>
      </c>
      <c r="AV184" s="680">
        <f xml:space="preserve"> ConTime!AV$93</f>
        <v>31</v>
      </c>
      <c r="AW184" s="680">
        <f xml:space="preserve"> ConTime!AW$93</f>
        <v>30</v>
      </c>
      <c r="AX184" s="680">
        <f xml:space="preserve"> ConTime!AX$93</f>
        <v>31</v>
      </c>
      <c r="AY184" s="680">
        <f xml:space="preserve"> ConTime!AY$93</f>
        <v>30</v>
      </c>
      <c r="AZ184" s="680">
        <f xml:space="preserve"> ConTime!AZ$93</f>
        <v>31</v>
      </c>
      <c r="BA184" s="680">
        <f xml:space="preserve"> ConTime!BA$93</f>
        <v>31</v>
      </c>
      <c r="BB184" s="680">
        <f xml:space="preserve"> ConTime!BB$93</f>
        <v>30</v>
      </c>
      <c r="BC184" s="680">
        <f xml:space="preserve"> ConTime!BC$93</f>
        <v>31</v>
      </c>
      <c r="BD184" s="680">
        <f xml:space="preserve"> ConTime!BD$93</f>
        <v>30</v>
      </c>
      <c r="BE184" s="680">
        <f xml:space="preserve"> ConTime!BE$93</f>
        <v>31</v>
      </c>
    </row>
    <row r="185" spans="1:57" ht="13" customHeight="1" outlineLevel="2" x14ac:dyDescent="0.25">
      <c r="A185" s="656"/>
      <c r="B185" s="656"/>
      <c r="C185" s="656"/>
      <c r="D185" s="656"/>
      <c r="E185" s="680" t="str">
        <f xml:space="preserve"> ConTime!E$82</f>
        <v>Construction period flag</v>
      </c>
      <c r="F185" s="680">
        <f xml:space="preserve"> ConTime!F$82</f>
        <v>0</v>
      </c>
      <c r="G185" s="680" t="str">
        <f xml:space="preserve"> ConTime!G$82</f>
        <v>flag</v>
      </c>
      <c r="H185" s="680">
        <f xml:space="preserve"> ConTime!H$82</f>
        <v>26</v>
      </c>
      <c r="I185" s="680">
        <f xml:space="preserve"> ConTime!I$82</f>
        <v>0</v>
      </c>
      <c r="J185" s="680">
        <f xml:space="preserve"> ConTime!J$82</f>
        <v>0</v>
      </c>
      <c r="K185" s="680">
        <f xml:space="preserve"> ConTime!K$82</f>
        <v>0</v>
      </c>
      <c r="L185" s="680">
        <f xml:space="preserve"> ConTime!L$82</f>
        <v>0</v>
      </c>
      <c r="M185" s="680">
        <f xml:space="preserve"> ConTime!M$82</f>
        <v>0</v>
      </c>
      <c r="N185" s="680">
        <f xml:space="preserve"> ConTime!N$82</f>
        <v>0</v>
      </c>
      <c r="O185" s="680">
        <f xml:space="preserve"> ConTime!O$82</f>
        <v>0</v>
      </c>
      <c r="P185" s="680">
        <f xml:space="preserve"> ConTime!P$82</f>
        <v>0</v>
      </c>
      <c r="Q185" s="680">
        <f xml:space="preserve"> ConTime!Q$82</f>
        <v>0</v>
      </c>
      <c r="R185" s="680">
        <f xml:space="preserve"> ConTime!R$82</f>
        <v>0</v>
      </c>
      <c r="S185" s="680">
        <f xml:space="preserve"> ConTime!S$82</f>
        <v>0</v>
      </c>
      <c r="T185" s="680">
        <f xml:space="preserve"> ConTime!T$82</f>
        <v>0</v>
      </c>
      <c r="U185" s="680">
        <f xml:space="preserve"> ConTime!U$82</f>
        <v>0</v>
      </c>
      <c r="V185" s="680">
        <f xml:space="preserve"> ConTime!V$82</f>
        <v>0</v>
      </c>
      <c r="W185" s="680">
        <f xml:space="preserve"> ConTime!W$82</f>
        <v>0</v>
      </c>
      <c r="X185" s="680">
        <f xml:space="preserve"> ConTime!X$82</f>
        <v>0</v>
      </c>
      <c r="Y185" s="680">
        <f xml:space="preserve"> ConTime!Y$82</f>
        <v>0</v>
      </c>
      <c r="Z185" s="680">
        <f xml:space="preserve"> ConTime!Z$82</f>
        <v>1</v>
      </c>
      <c r="AA185" s="680">
        <f xml:space="preserve"> ConTime!AA$82</f>
        <v>1</v>
      </c>
      <c r="AB185" s="680">
        <f xml:space="preserve"> ConTime!AB$82</f>
        <v>1</v>
      </c>
      <c r="AC185" s="680">
        <f xml:space="preserve"> ConTime!AC$82</f>
        <v>1</v>
      </c>
      <c r="AD185" s="680">
        <f xml:space="preserve"> ConTime!AD$82</f>
        <v>1</v>
      </c>
      <c r="AE185" s="680">
        <f xml:space="preserve"> ConTime!AE$82</f>
        <v>1</v>
      </c>
      <c r="AF185" s="680">
        <f xml:space="preserve"> ConTime!AF$82</f>
        <v>1</v>
      </c>
      <c r="AG185" s="680">
        <f xml:space="preserve"> ConTime!AG$82</f>
        <v>1</v>
      </c>
      <c r="AH185" s="680">
        <f xml:space="preserve"> ConTime!AH$82</f>
        <v>1</v>
      </c>
      <c r="AI185" s="680">
        <f xml:space="preserve"> ConTime!AI$82</f>
        <v>1</v>
      </c>
      <c r="AJ185" s="680">
        <f xml:space="preserve"> ConTime!AJ$82</f>
        <v>1</v>
      </c>
      <c r="AK185" s="680">
        <f xml:space="preserve"> ConTime!AK$82</f>
        <v>1</v>
      </c>
      <c r="AL185" s="680">
        <f xml:space="preserve"> ConTime!AL$82</f>
        <v>1</v>
      </c>
      <c r="AM185" s="680">
        <f xml:space="preserve"> ConTime!AM$82</f>
        <v>1</v>
      </c>
      <c r="AN185" s="680">
        <f xml:space="preserve"> ConTime!AN$82</f>
        <v>1</v>
      </c>
      <c r="AO185" s="680">
        <f xml:space="preserve"> ConTime!AO$82</f>
        <v>1</v>
      </c>
      <c r="AP185" s="680">
        <f xml:space="preserve"> ConTime!AP$82</f>
        <v>1</v>
      </c>
      <c r="AQ185" s="680">
        <f xml:space="preserve"> ConTime!AQ$82</f>
        <v>1</v>
      </c>
      <c r="AR185" s="680">
        <f xml:space="preserve"> ConTime!AR$82</f>
        <v>1</v>
      </c>
      <c r="AS185" s="680">
        <f xml:space="preserve"> ConTime!AS$82</f>
        <v>1</v>
      </c>
      <c r="AT185" s="680">
        <f xml:space="preserve"> ConTime!AT$82</f>
        <v>1</v>
      </c>
      <c r="AU185" s="680">
        <f xml:space="preserve"> ConTime!AU$82</f>
        <v>1</v>
      </c>
      <c r="AV185" s="680">
        <f xml:space="preserve"> ConTime!AV$82</f>
        <v>1</v>
      </c>
      <c r="AW185" s="680">
        <f xml:space="preserve"> ConTime!AW$82</f>
        <v>1</v>
      </c>
      <c r="AX185" s="680">
        <f xml:space="preserve"> ConTime!AX$82</f>
        <v>1</v>
      </c>
      <c r="AY185" s="680">
        <f xml:space="preserve"> ConTime!AY$82</f>
        <v>1</v>
      </c>
      <c r="AZ185" s="680">
        <f xml:space="preserve"> ConTime!AZ$82</f>
        <v>0</v>
      </c>
      <c r="BA185" s="680">
        <f xml:space="preserve"> ConTime!BA$82</f>
        <v>0</v>
      </c>
      <c r="BB185" s="680">
        <f xml:space="preserve"> ConTime!BB$82</f>
        <v>0</v>
      </c>
      <c r="BC185" s="680">
        <f xml:space="preserve"> ConTime!BC$82</f>
        <v>0</v>
      </c>
      <c r="BD185" s="680">
        <f xml:space="preserve"> ConTime!BD$82</f>
        <v>0</v>
      </c>
      <c r="BE185" s="680">
        <f xml:space="preserve"> ConTime!BE$82</f>
        <v>0</v>
      </c>
    </row>
    <row r="186" spans="1:57" ht="13" customHeight="1" outlineLevel="2" x14ac:dyDescent="0.25">
      <c r="A186" s="518"/>
      <c r="B186" s="518"/>
      <c r="C186" s="518"/>
      <c r="D186" s="518"/>
      <c r="E186" s="650" t="s">
        <v>550</v>
      </c>
      <c r="F186" s="650"/>
      <c r="G186" s="650" t="s">
        <v>104</v>
      </c>
      <c r="H186"/>
      <c r="I186"/>
      <c r="J186" s="287">
        <f t="shared" ref="J186:AO186" si="167" xml:space="preserve"> ($F181 + J183) / $F182 * J184 * J185</f>
        <v>0</v>
      </c>
      <c r="K186" s="287">
        <f t="shared" si="167"/>
        <v>0</v>
      </c>
      <c r="L186" s="287">
        <f t="shared" si="167"/>
        <v>0</v>
      </c>
      <c r="M186" s="287">
        <f t="shared" si="167"/>
        <v>0</v>
      </c>
      <c r="N186" s="287">
        <f t="shared" si="167"/>
        <v>0</v>
      </c>
      <c r="O186" s="287">
        <f t="shared" si="167"/>
        <v>0</v>
      </c>
      <c r="P186" s="287">
        <f t="shared" si="167"/>
        <v>0</v>
      </c>
      <c r="Q186" s="287">
        <f t="shared" si="167"/>
        <v>0</v>
      </c>
      <c r="R186" s="287">
        <f t="shared" si="167"/>
        <v>0</v>
      </c>
      <c r="S186" s="287">
        <f t="shared" si="167"/>
        <v>0</v>
      </c>
      <c r="T186" s="287">
        <f t="shared" si="167"/>
        <v>0</v>
      </c>
      <c r="U186" s="287">
        <f t="shared" si="167"/>
        <v>0</v>
      </c>
      <c r="V186" s="287">
        <f t="shared" si="167"/>
        <v>0</v>
      </c>
      <c r="W186" s="287">
        <f t="shared" si="167"/>
        <v>0</v>
      </c>
      <c r="X186" s="287">
        <f t="shared" si="167"/>
        <v>0</v>
      </c>
      <c r="Y186" s="287">
        <f t="shared" si="167"/>
        <v>0</v>
      </c>
      <c r="Z186" s="287">
        <f t="shared" si="167"/>
        <v>2.5833333333333333E-3</v>
      </c>
      <c r="AA186" s="287">
        <f t="shared" si="167"/>
        <v>2.5000000000000001E-3</v>
      </c>
      <c r="AB186" s="287">
        <f t="shared" si="167"/>
        <v>2.5833333333333333E-3</v>
      </c>
      <c r="AC186" s="287">
        <f t="shared" si="167"/>
        <v>2.5833333333333333E-3</v>
      </c>
      <c r="AD186" s="287">
        <f t="shared" si="167"/>
        <v>2.5000000000000001E-3</v>
      </c>
      <c r="AE186" s="287">
        <f t="shared" si="167"/>
        <v>2.5833333333333333E-3</v>
      </c>
      <c r="AF186" s="287">
        <f t="shared" si="167"/>
        <v>2.5000000000000001E-3</v>
      </c>
      <c r="AG186" s="287">
        <f t="shared" si="167"/>
        <v>2.5833333333333333E-3</v>
      </c>
      <c r="AH186" s="287">
        <f t="shared" si="167"/>
        <v>2.5833333333333333E-3</v>
      </c>
      <c r="AI186" s="287">
        <f t="shared" si="167"/>
        <v>2.3333333333333331E-3</v>
      </c>
      <c r="AJ186" s="287">
        <f t="shared" si="167"/>
        <v>2.5833333333333333E-3</v>
      </c>
      <c r="AK186" s="287">
        <f t="shared" si="167"/>
        <v>2.5000000000000001E-3</v>
      </c>
      <c r="AL186" s="287">
        <f t="shared" si="167"/>
        <v>2.5833333333333333E-3</v>
      </c>
      <c r="AM186" s="287">
        <f t="shared" si="167"/>
        <v>2.5000000000000001E-3</v>
      </c>
      <c r="AN186" s="287">
        <f t="shared" si="167"/>
        <v>2.5833333333333333E-3</v>
      </c>
      <c r="AO186" s="287">
        <f t="shared" si="167"/>
        <v>2.5833333333333333E-3</v>
      </c>
      <c r="AP186" s="287">
        <f t="shared" ref="AP186:BE186" si="168" xml:space="preserve"> ($F181 + AP183) / $F182 * AP184 * AP185</f>
        <v>2.5000000000000001E-3</v>
      </c>
      <c r="AQ186" s="287">
        <f t="shared" si="168"/>
        <v>2.5833333333333333E-3</v>
      </c>
      <c r="AR186" s="287">
        <f t="shared" si="168"/>
        <v>2.5000000000000001E-3</v>
      </c>
      <c r="AS186" s="287">
        <f t="shared" si="168"/>
        <v>2.5833333333333333E-3</v>
      </c>
      <c r="AT186" s="287">
        <f t="shared" si="168"/>
        <v>2.5833333333333333E-3</v>
      </c>
      <c r="AU186" s="287">
        <f t="shared" si="168"/>
        <v>2.4166666666666668E-3</v>
      </c>
      <c r="AV186" s="287">
        <f t="shared" si="168"/>
        <v>2.5833333333333333E-3</v>
      </c>
      <c r="AW186" s="287">
        <f t="shared" si="168"/>
        <v>2.5000000000000001E-3</v>
      </c>
      <c r="AX186" s="287">
        <f t="shared" si="168"/>
        <v>2.5833333333333333E-3</v>
      </c>
      <c r="AY186" s="287">
        <f t="shared" si="168"/>
        <v>2.5000000000000001E-3</v>
      </c>
      <c r="AZ186" s="287">
        <f t="shared" si="168"/>
        <v>0</v>
      </c>
      <c r="BA186" s="287">
        <f t="shared" si="168"/>
        <v>0</v>
      </c>
      <c r="BB186" s="287">
        <f t="shared" si="168"/>
        <v>0</v>
      </c>
      <c r="BC186" s="287">
        <f t="shared" si="168"/>
        <v>0</v>
      </c>
      <c r="BD186" s="287">
        <f t="shared" si="168"/>
        <v>0</v>
      </c>
      <c r="BE186" s="287">
        <f t="shared" si="168"/>
        <v>0</v>
      </c>
    </row>
    <row r="187" spans="1:57" ht="13" customHeight="1" outlineLevel="2" x14ac:dyDescent="0.25">
      <c r="A187" s="518"/>
      <c r="B187" s="518"/>
      <c r="C187" s="518"/>
      <c r="D187" s="518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ht="13" customHeight="1" outlineLevel="2" x14ac:dyDescent="0.25">
      <c r="A188" s="518"/>
      <c r="B188" s="518"/>
      <c r="C188" s="518"/>
      <c r="D188" s="518"/>
      <c r="E188" s="287" t="str">
        <f t="shared" ref="E188:Q188" si="169" xml:space="preserve"> E$186</f>
        <v>Equity bridge period interest rate</v>
      </c>
      <c r="F188" s="287">
        <f t="shared" si="169"/>
        <v>0</v>
      </c>
      <c r="G188" s="287" t="str">
        <f t="shared" si="169"/>
        <v>%</v>
      </c>
      <c r="H188" s="287">
        <f t="shared" si="169"/>
        <v>0</v>
      </c>
      <c r="I188" s="287">
        <f t="shared" si="169"/>
        <v>0</v>
      </c>
      <c r="J188" s="287">
        <f t="shared" si="169"/>
        <v>0</v>
      </c>
      <c r="K188" s="287">
        <f t="shared" si="169"/>
        <v>0</v>
      </c>
      <c r="L188" s="287">
        <f t="shared" si="169"/>
        <v>0</v>
      </c>
      <c r="M188" s="287">
        <f t="shared" si="169"/>
        <v>0</v>
      </c>
      <c r="N188" s="287">
        <f t="shared" si="169"/>
        <v>0</v>
      </c>
      <c r="O188" s="287">
        <f t="shared" si="169"/>
        <v>0</v>
      </c>
      <c r="P188" s="287">
        <f t="shared" si="169"/>
        <v>0</v>
      </c>
      <c r="Q188" s="287">
        <f t="shared" si="169"/>
        <v>0</v>
      </c>
      <c r="R188" s="287">
        <f t="shared" ref="R188:BE188" si="170" xml:space="preserve"> R$186</f>
        <v>0</v>
      </c>
      <c r="S188" s="287">
        <f t="shared" si="170"/>
        <v>0</v>
      </c>
      <c r="T188" s="287">
        <f t="shared" si="170"/>
        <v>0</v>
      </c>
      <c r="U188" s="287">
        <f t="shared" si="170"/>
        <v>0</v>
      </c>
      <c r="V188" s="287">
        <f t="shared" si="170"/>
        <v>0</v>
      </c>
      <c r="W188" s="287">
        <f t="shared" si="170"/>
        <v>0</v>
      </c>
      <c r="X188" s="287">
        <f t="shared" si="170"/>
        <v>0</v>
      </c>
      <c r="Y188" s="287">
        <f t="shared" si="170"/>
        <v>0</v>
      </c>
      <c r="Z188" s="287">
        <f t="shared" si="170"/>
        <v>2.5833333333333333E-3</v>
      </c>
      <c r="AA188" s="287">
        <f t="shared" si="170"/>
        <v>2.5000000000000001E-3</v>
      </c>
      <c r="AB188" s="287">
        <f t="shared" si="170"/>
        <v>2.5833333333333333E-3</v>
      </c>
      <c r="AC188" s="287">
        <f t="shared" si="170"/>
        <v>2.5833333333333333E-3</v>
      </c>
      <c r="AD188" s="287">
        <f t="shared" si="170"/>
        <v>2.5000000000000001E-3</v>
      </c>
      <c r="AE188" s="287">
        <f t="shared" si="170"/>
        <v>2.5833333333333333E-3</v>
      </c>
      <c r="AF188" s="287">
        <f t="shared" si="170"/>
        <v>2.5000000000000001E-3</v>
      </c>
      <c r="AG188" s="287">
        <f t="shared" si="170"/>
        <v>2.5833333333333333E-3</v>
      </c>
      <c r="AH188" s="287">
        <f t="shared" si="170"/>
        <v>2.5833333333333333E-3</v>
      </c>
      <c r="AI188" s="287">
        <f t="shared" si="170"/>
        <v>2.3333333333333331E-3</v>
      </c>
      <c r="AJ188" s="287">
        <f t="shared" si="170"/>
        <v>2.5833333333333333E-3</v>
      </c>
      <c r="AK188" s="287">
        <f t="shared" si="170"/>
        <v>2.5000000000000001E-3</v>
      </c>
      <c r="AL188" s="287">
        <f t="shared" si="170"/>
        <v>2.5833333333333333E-3</v>
      </c>
      <c r="AM188" s="287">
        <f t="shared" si="170"/>
        <v>2.5000000000000001E-3</v>
      </c>
      <c r="AN188" s="287">
        <f t="shared" si="170"/>
        <v>2.5833333333333333E-3</v>
      </c>
      <c r="AO188" s="287">
        <f t="shared" si="170"/>
        <v>2.5833333333333333E-3</v>
      </c>
      <c r="AP188" s="287">
        <f t="shared" si="170"/>
        <v>2.5000000000000001E-3</v>
      </c>
      <c r="AQ188" s="287">
        <f t="shared" si="170"/>
        <v>2.5833333333333333E-3</v>
      </c>
      <c r="AR188" s="287">
        <f t="shared" si="170"/>
        <v>2.5000000000000001E-3</v>
      </c>
      <c r="AS188" s="287">
        <f t="shared" si="170"/>
        <v>2.5833333333333333E-3</v>
      </c>
      <c r="AT188" s="287">
        <f t="shared" si="170"/>
        <v>2.5833333333333333E-3</v>
      </c>
      <c r="AU188" s="287">
        <f t="shared" si="170"/>
        <v>2.4166666666666668E-3</v>
      </c>
      <c r="AV188" s="287">
        <f t="shared" si="170"/>
        <v>2.5833333333333333E-3</v>
      </c>
      <c r="AW188" s="287">
        <f t="shared" si="170"/>
        <v>2.5000000000000001E-3</v>
      </c>
      <c r="AX188" s="287">
        <f t="shared" si="170"/>
        <v>2.5833333333333333E-3</v>
      </c>
      <c r="AY188" s="287">
        <f t="shared" si="170"/>
        <v>2.5000000000000001E-3</v>
      </c>
      <c r="AZ188" s="287">
        <f t="shared" si="170"/>
        <v>0</v>
      </c>
      <c r="BA188" s="287">
        <f t="shared" si="170"/>
        <v>0</v>
      </c>
      <c r="BB188" s="287">
        <f t="shared" si="170"/>
        <v>0</v>
      </c>
      <c r="BC188" s="287">
        <f t="shared" si="170"/>
        <v>0</v>
      </c>
      <c r="BD188" s="287">
        <f t="shared" si="170"/>
        <v>0</v>
      </c>
      <c r="BE188" s="287">
        <f t="shared" si="170"/>
        <v>0</v>
      </c>
    </row>
    <row r="189" spans="1:57" ht="13" customHeight="1" outlineLevel="2" x14ac:dyDescent="0.25">
      <c r="A189" s="518"/>
      <c r="B189" s="518"/>
      <c r="C189" s="518"/>
      <c r="D189" s="518"/>
      <c r="E189" s="650" t="str">
        <f t="shared" ref="E189:Q189" si="171" xml:space="preserve"> E$161</f>
        <v>Equity bridge balance BEG</v>
      </c>
      <c r="F189" s="650">
        <f t="shared" si="171"/>
        <v>0</v>
      </c>
      <c r="G189" s="650" t="str">
        <f t="shared" si="171"/>
        <v>$ 000s</v>
      </c>
      <c r="H189" s="650">
        <f t="shared" si="171"/>
        <v>0</v>
      </c>
      <c r="I189" s="650">
        <f t="shared" si="171"/>
        <v>0</v>
      </c>
      <c r="J189" s="650">
        <f t="shared" si="171"/>
        <v>0</v>
      </c>
      <c r="K189" s="650">
        <f t="shared" si="171"/>
        <v>0</v>
      </c>
      <c r="L189" s="650">
        <f t="shared" si="171"/>
        <v>0</v>
      </c>
      <c r="M189" s="650">
        <f t="shared" si="171"/>
        <v>0</v>
      </c>
      <c r="N189" s="650">
        <f t="shared" si="171"/>
        <v>0</v>
      </c>
      <c r="O189" s="650">
        <f t="shared" si="171"/>
        <v>0</v>
      </c>
      <c r="P189" s="650">
        <f t="shared" si="171"/>
        <v>0</v>
      </c>
      <c r="Q189" s="650">
        <f t="shared" si="171"/>
        <v>0</v>
      </c>
      <c r="R189" s="650">
        <f t="shared" ref="R189:BE189" si="172" xml:space="preserve"> R$161</f>
        <v>0</v>
      </c>
      <c r="S189" s="650">
        <f t="shared" si="172"/>
        <v>0</v>
      </c>
      <c r="T189" s="650">
        <f t="shared" si="172"/>
        <v>0</v>
      </c>
      <c r="U189" s="650">
        <f t="shared" si="172"/>
        <v>0</v>
      </c>
      <c r="V189" s="650">
        <f t="shared" si="172"/>
        <v>0</v>
      </c>
      <c r="W189" s="650">
        <f t="shared" si="172"/>
        <v>0</v>
      </c>
      <c r="X189" s="650">
        <f t="shared" si="172"/>
        <v>0</v>
      </c>
      <c r="Y189" s="650">
        <f t="shared" si="172"/>
        <v>0</v>
      </c>
      <c r="Z189" s="650">
        <f t="shared" si="172"/>
        <v>13197.779378471951</v>
      </c>
      <c r="AA189" s="650">
        <f t="shared" si="172"/>
        <v>25269.599591438422</v>
      </c>
      <c r="AB189" s="650">
        <f t="shared" si="172"/>
        <v>37364.972763359816</v>
      </c>
      <c r="AC189" s="650">
        <f t="shared" si="172"/>
        <v>49489.860106104752</v>
      </c>
      <c r="AD189" s="650">
        <f t="shared" si="172"/>
        <v>61641.371681132332</v>
      </c>
      <c r="AE189" s="650">
        <f t="shared" si="172"/>
        <v>73814.034870158837</v>
      </c>
      <c r="AF189" s="650">
        <f t="shared" si="172"/>
        <v>86018.958279906597</v>
      </c>
      <c r="AG189" s="650">
        <f t="shared" si="172"/>
        <v>93184.82088505046</v>
      </c>
      <c r="AH189" s="650">
        <f t="shared" si="172"/>
        <v>93184.82088505046</v>
      </c>
      <c r="AI189" s="650">
        <f t="shared" si="172"/>
        <v>93184.82088505046</v>
      </c>
      <c r="AJ189" s="650">
        <f t="shared" si="172"/>
        <v>93184.82088505046</v>
      </c>
      <c r="AK189" s="650">
        <f t="shared" si="172"/>
        <v>93184.82088505046</v>
      </c>
      <c r="AL189" s="650">
        <f t="shared" si="172"/>
        <v>93184.82088505046</v>
      </c>
      <c r="AM189" s="650">
        <f t="shared" si="172"/>
        <v>93184.82088505046</v>
      </c>
      <c r="AN189" s="650">
        <f t="shared" si="172"/>
        <v>93184.82088505046</v>
      </c>
      <c r="AO189" s="650">
        <f t="shared" si="172"/>
        <v>93184.82088505046</v>
      </c>
      <c r="AP189" s="650">
        <f t="shared" si="172"/>
        <v>93184.82088505046</v>
      </c>
      <c r="AQ189" s="650">
        <f t="shared" si="172"/>
        <v>93184.82088505046</v>
      </c>
      <c r="AR189" s="650">
        <f t="shared" si="172"/>
        <v>93184.82088505046</v>
      </c>
      <c r="AS189" s="650">
        <f t="shared" si="172"/>
        <v>93184.82088505046</v>
      </c>
      <c r="AT189" s="650">
        <f t="shared" si="172"/>
        <v>93184.82088505046</v>
      </c>
      <c r="AU189" s="650">
        <f t="shared" si="172"/>
        <v>93184.82088505046</v>
      </c>
      <c r="AV189" s="650">
        <f t="shared" si="172"/>
        <v>93184.82088505046</v>
      </c>
      <c r="AW189" s="650">
        <f t="shared" si="172"/>
        <v>93184.82088505046</v>
      </c>
      <c r="AX189" s="650">
        <f t="shared" si="172"/>
        <v>93184.82088505046</v>
      </c>
      <c r="AY189" s="650">
        <f t="shared" si="172"/>
        <v>93184.82088505046</v>
      </c>
      <c r="AZ189" s="650">
        <f t="shared" si="172"/>
        <v>0</v>
      </c>
      <c r="BA189" s="650">
        <f t="shared" si="172"/>
        <v>0</v>
      </c>
      <c r="BB189" s="650">
        <f t="shared" si="172"/>
        <v>0</v>
      </c>
      <c r="BC189" s="650">
        <f t="shared" si="172"/>
        <v>0</v>
      </c>
      <c r="BD189" s="650">
        <f t="shared" si="172"/>
        <v>0</v>
      </c>
      <c r="BE189" s="650">
        <f t="shared" si="172"/>
        <v>0</v>
      </c>
    </row>
    <row r="190" spans="1:57" ht="13" customHeight="1" outlineLevel="2" x14ac:dyDescent="0.25">
      <c r="A190" s="656"/>
      <c r="B190" s="656"/>
      <c r="C190" s="656"/>
      <c r="D190" s="656"/>
      <c r="E190" s="680" t="str">
        <f xml:space="preserve"> ConTime!E$82</f>
        <v>Construction period flag</v>
      </c>
      <c r="F190" s="680">
        <f xml:space="preserve"> ConTime!F$82</f>
        <v>0</v>
      </c>
      <c r="G190" s="680" t="str">
        <f xml:space="preserve"> ConTime!G$82</f>
        <v>flag</v>
      </c>
      <c r="H190" s="680">
        <f xml:space="preserve"> ConTime!H$82</f>
        <v>26</v>
      </c>
      <c r="I190" s="680">
        <f xml:space="preserve"> ConTime!I$82</f>
        <v>0</v>
      </c>
      <c r="J190" s="680">
        <f xml:space="preserve"> ConTime!J$82</f>
        <v>0</v>
      </c>
      <c r="K190" s="680">
        <f xml:space="preserve"> ConTime!K$82</f>
        <v>0</v>
      </c>
      <c r="L190" s="680">
        <f xml:space="preserve"> ConTime!L$82</f>
        <v>0</v>
      </c>
      <c r="M190" s="680">
        <f xml:space="preserve"> ConTime!M$82</f>
        <v>0</v>
      </c>
      <c r="N190" s="680">
        <f xml:space="preserve"> ConTime!N$82</f>
        <v>0</v>
      </c>
      <c r="O190" s="680">
        <f xml:space="preserve"> ConTime!O$82</f>
        <v>0</v>
      </c>
      <c r="P190" s="680">
        <f xml:space="preserve"> ConTime!P$82</f>
        <v>0</v>
      </c>
      <c r="Q190" s="680">
        <f xml:space="preserve"> ConTime!Q$82</f>
        <v>0</v>
      </c>
      <c r="R190" s="680">
        <f xml:space="preserve"> ConTime!R$82</f>
        <v>0</v>
      </c>
      <c r="S190" s="680">
        <f xml:space="preserve"> ConTime!S$82</f>
        <v>0</v>
      </c>
      <c r="T190" s="680">
        <f xml:space="preserve"> ConTime!T$82</f>
        <v>0</v>
      </c>
      <c r="U190" s="680">
        <f xml:space="preserve"> ConTime!U$82</f>
        <v>0</v>
      </c>
      <c r="V190" s="680">
        <f xml:space="preserve"> ConTime!V$82</f>
        <v>0</v>
      </c>
      <c r="W190" s="680">
        <f xml:space="preserve"> ConTime!W$82</f>
        <v>0</v>
      </c>
      <c r="X190" s="680">
        <f xml:space="preserve"> ConTime!X$82</f>
        <v>0</v>
      </c>
      <c r="Y190" s="680">
        <f xml:space="preserve"> ConTime!Y$82</f>
        <v>0</v>
      </c>
      <c r="Z190" s="680">
        <f xml:space="preserve"> ConTime!Z$82</f>
        <v>1</v>
      </c>
      <c r="AA190" s="680">
        <f xml:space="preserve"> ConTime!AA$82</f>
        <v>1</v>
      </c>
      <c r="AB190" s="680">
        <f xml:space="preserve"> ConTime!AB$82</f>
        <v>1</v>
      </c>
      <c r="AC190" s="680">
        <f xml:space="preserve"> ConTime!AC$82</f>
        <v>1</v>
      </c>
      <c r="AD190" s="680">
        <f xml:space="preserve"> ConTime!AD$82</f>
        <v>1</v>
      </c>
      <c r="AE190" s="680">
        <f xml:space="preserve"> ConTime!AE$82</f>
        <v>1</v>
      </c>
      <c r="AF190" s="680">
        <f xml:space="preserve"> ConTime!AF$82</f>
        <v>1</v>
      </c>
      <c r="AG190" s="680">
        <f xml:space="preserve"> ConTime!AG$82</f>
        <v>1</v>
      </c>
      <c r="AH190" s="680">
        <f xml:space="preserve"> ConTime!AH$82</f>
        <v>1</v>
      </c>
      <c r="AI190" s="680">
        <f xml:space="preserve"> ConTime!AI$82</f>
        <v>1</v>
      </c>
      <c r="AJ190" s="680">
        <f xml:space="preserve"> ConTime!AJ$82</f>
        <v>1</v>
      </c>
      <c r="AK190" s="680">
        <f xml:space="preserve"> ConTime!AK$82</f>
        <v>1</v>
      </c>
      <c r="AL190" s="680">
        <f xml:space="preserve"> ConTime!AL$82</f>
        <v>1</v>
      </c>
      <c r="AM190" s="680">
        <f xml:space="preserve"> ConTime!AM$82</f>
        <v>1</v>
      </c>
      <c r="AN190" s="680">
        <f xml:space="preserve"> ConTime!AN$82</f>
        <v>1</v>
      </c>
      <c r="AO190" s="680">
        <f xml:space="preserve"> ConTime!AO$82</f>
        <v>1</v>
      </c>
      <c r="AP190" s="680">
        <f xml:space="preserve"> ConTime!AP$82</f>
        <v>1</v>
      </c>
      <c r="AQ190" s="680">
        <f xml:space="preserve"> ConTime!AQ$82</f>
        <v>1</v>
      </c>
      <c r="AR190" s="680">
        <f xml:space="preserve"> ConTime!AR$82</f>
        <v>1</v>
      </c>
      <c r="AS190" s="680">
        <f xml:space="preserve"> ConTime!AS$82</f>
        <v>1</v>
      </c>
      <c r="AT190" s="680">
        <f xml:space="preserve"> ConTime!AT$82</f>
        <v>1</v>
      </c>
      <c r="AU190" s="680">
        <f xml:space="preserve"> ConTime!AU$82</f>
        <v>1</v>
      </c>
      <c r="AV190" s="680">
        <f xml:space="preserve"> ConTime!AV$82</f>
        <v>1</v>
      </c>
      <c r="AW190" s="680">
        <f xml:space="preserve"> ConTime!AW$82</f>
        <v>1</v>
      </c>
      <c r="AX190" s="680">
        <f xml:space="preserve"> ConTime!AX$82</f>
        <v>1</v>
      </c>
      <c r="AY190" s="680">
        <f xml:space="preserve"> ConTime!AY$82</f>
        <v>1</v>
      </c>
      <c r="AZ190" s="680">
        <f xml:space="preserve"> ConTime!AZ$82</f>
        <v>0</v>
      </c>
      <c r="BA190" s="680">
        <f xml:space="preserve"> ConTime!BA$82</f>
        <v>0</v>
      </c>
      <c r="BB190" s="680">
        <f xml:space="preserve"> ConTime!BB$82</f>
        <v>0</v>
      </c>
      <c r="BC190" s="680">
        <f xml:space="preserve"> ConTime!BC$82</f>
        <v>0</v>
      </c>
      <c r="BD190" s="680">
        <f xml:space="preserve"> ConTime!BD$82</f>
        <v>0</v>
      </c>
      <c r="BE190" s="680">
        <f xml:space="preserve"> ConTime!BE$82</f>
        <v>0</v>
      </c>
    </row>
    <row r="191" spans="1:57" s="639" customFormat="1" ht="13" customHeight="1" outlineLevel="2" x14ac:dyDescent="0.25">
      <c r="A191" s="518"/>
      <c r="B191" s="518"/>
      <c r="C191" s="518"/>
      <c r="D191" s="518"/>
      <c r="E191" s="650" t="s">
        <v>549</v>
      </c>
      <c r="F191" s="650"/>
      <c r="G191" s="650" t="str">
        <f>SMU</f>
        <v>$ 000s</v>
      </c>
      <c r="H191" s="650">
        <f xml:space="preserve"> SUM(J191:BE191)</f>
        <v>5369.8825348995369</v>
      </c>
      <c r="I191"/>
      <c r="J191" s="650">
        <f t="shared" ref="J191:BE191" si="173" xml:space="preserve"> J189 * J188 * J190</f>
        <v>0</v>
      </c>
      <c r="K191" s="650">
        <f t="shared" si="173"/>
        <v>0</v>
      </c>
      <c r="L191" s="650">
        <f t="shared" si="173"/>
        <v>0</v>
      </c>
      <c r="M191" s="650">
        <f t="shared" si="173"/>
        <v>0</v>
      </c>
      <c r="N191" s="650">
        <f t="shared" si="173"/>
        <v>0</v>
      </c>
      <c r="O191" s="650">
        <f t="shared" si="173"/>
        <v>0</v>
      </c>
      <c r="P191" s="650">
        <f t="shared" si="173"/>
        <v>0</v>
      </c>
      <c r="Q191" s="650">
        <f t="shared" si="173"/>
        <v>0</v>
      </c>
      <c r="R191" s="650">
        <f t="shared" si="173"/>
        <v>0</v>
      </c>
      <c r="S191" s="650">
        <f t="shared" si="173"/>
        <v>0</v>
      </c>
      <c r="T191" s="650">
        <f t="shared" si="173"/>
        <v>0</v>
      </c>
      <c r="U191" s="650">
        <f t="shared" si="173"/>
        <v>0</v>
      </c>
      <c r="V191" s="650">
        <f t="shared" si="173"/>
        <v>0</v>
      </c>
      <c r="W191" s="650">
        <f t="shared" si="173"/>
        <v>0</v>
      </c>
      <c r="X191" s="650">
        <f t="shared" si="173"/>
        <v>0</v>
      </c>
      <c r="Y191" s="650">
        <f t="shared" si="173"/>
        <v>0</v>
      </c>
      <c r="Z191" s="650">
        <f t="shared" si="173"/>
        <v>34.09426339438587</v>
      </c>
      <c r="AA191" s="650">
        <f t="shared" si="173"/>
        <v>63.173998978596053</v>
      </c>
      <c r="AB191" s="650">
        <f t="shared" si="173"/>
        <v>96.526179638679523</v>
      </c>
      <c r="AC191" s="650">
        <f t="shared" si="173"/>
        <v>127.84880527410394</v>
      </c>
      <c r="AD191" s="650">
        <f t="shared" si="173"/>
        <v>154.10342920283082</v>
      </c>
      <c r="AE191" s="650">
        <f t="shared" si="173"/>
        <v>190.68625674791033</v>
      </c>
      <c r="AF191" s="650">
        <f t="shared" si="173"/>
        <v>215.0473956997665</v>
      </c>
      <c r="AG191" s="650">
        <f t="shared" si="173"/>
        <v>240.72745395304702</v>
      </c>
      <c r="AH191" s="650">
        <f t="shared" si="173"/>
        <v>240.72745395304702</v>
      </c>
      <c r="AI191" s="650">
        <f t="shared" si="173"/>
        <v>217.43124873178439</v>
      </c>
      <c r="AJ191" s="650">
        <f t="shared" si="173"/>
        <v>240.72745395304702</v>
      </c>
      <c r="AK191" s="650">
        <f t="shared" si="173"/>
        <v>232.96205221262616</v>
      </c>
      <c r="AL191" s="650">
        <f t="shared" si="173"/>
        <v>240.72745395304702</v>
      </c>
      <c r="AM191" s="650">
        <f t="shared" si="173"/>
        <v>232.96205221262616</v>
      </c>
      <c r="AN191" s="650">
        <f t="shared" si="173"/>
        <v>240.72745395304702</v>
      </c>
      <c r="AO191" s="650">
        <f t="shared" si="173"/>
        <v>240.72745395304702</v>
      </c>
      <c r="AP191" s="650">
        <f t="shared" si="173"/>
        <v>232.96205221262616</v>
      </c>
      <c r="AQ191" s="650">
        <f t="shared" si="173"/>
        <v>240.72745395304702</v>
      </c>
      <c r="AR191" s="650">
        <f t="shared" si="173"/>
        <v>232.96205221262616</v>
      </c>
      <c r="AS191" s="650">
        <f t="shared" si="173"/>
        <v>240.72745395304702</v>
      </c>
      <c r="AT191" s="650">
        <f t="shared" si="173"/>
        <v>240.72745395304702</v>
      </c>
      <c r="AU191" s="650">
        <f t="shared" si="173"/>
        <v>225.19665047220528</v>
      </c>
      <c r="AV191" s="650">
        <f t="shared" si="173"/>
        <v>240.72745395304702</v>
      </c>
      <c r="AW191" s="650">
        <f t="shared" si="173"/>
        <v>232.96205221262616</v>
      </c>
      <c r="AX191" s="650">
        <f t="shared" si="173"/>
        <v>240.72745395304702</v>
      </c>
      <c r="AY191" s="650">
        <f t="shared" si="173"/>
        <v>232.96205221262616</v>
      </c>
      <c r="AZ191" s="650">
        <f t="shared" si="173"/>
        <v>0</v>
      </c>
      <c r="BA191" s="650">
        <f t="shared" si="173"/>
        <v>0</v>
      </c>
      <c r="BB191" s="650">
        <f t="shared" si="173"/>
        <v>0</v>
      </c>
      <c r="BC191" s="650">
        <f t="shared" si="173"/>
        <v>0</v>
      </c>
      <c r="BD191" s="650">
        <f t="shared" si="173"/>
        <v>0</v>
      </c>
      <c r="BE191" s="650">
        <f t="shared" si="173"/>
        <v>0</v>
      </c>
    </row>
    <row r="192" spans="1:57" s="639" customFormat="1" ht="13" customHeight="1" outlineLevel="2" x14ac:dyDescent="0.25">
      <c r="A192" s="518"/>
      <c r="B192" s="518"/>
      <c r="C192" s="518"/>
      <c r="D192" s="518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639" customFormat="1" ht="13" customHeight="1" outlineLevel="2" x14ac:dyDescent="0.25">
      <c r="A193" s="656"/>
      <c r="B193" s="656"/>
      <c r="C193" s="656"/>
      <c r="D193" s="656"/>
      <c r="E193" s="665" t="str">
        <f xml:space="preserve"> InpC!E$74</f>
        <v>EBL interest &amp; fee pre-PCOD paid vs rolled-up switch</v>
      </c>
      <c r="F193" s="665">
        <f xml:space="preserve"> InpC!F$74</f>
        <v>0</v>
      </c>
      <c r="G193" s="665" t="str">
        <f xml:space="preserve"> InpC!G$74</f>
        <v>0 = paid, 1 = rolled-up</v>
      </c>
      <c r="H193" s="659"/>
      <c r="I193" s="659"/>
      <c r="J193" s="659"/>
      <c r="K193" s="659"/>
      <c r="L193" s="659"/>
      <c r="M193" s="659"/>
      <c r="N193" s="659"/>
      <c r="O193" s="659"/>
      <c r="P193" s="659"/>
      <c r="Q193" s="659"/>
      <c r="R193" s="659"/>
      <c r="S193" s="659"/>
      <c r="T193" s="659"/>
      <c r="U193" s="659"/>
      <c r="V193" s="659"/>
      <c r="W193" s="659"/>
      <c r="X193" s="659"/>
      <c r="Y193" s="659"/>
      <c r="Z193" s="659"/>
      <c r="AA193" s="659"/>
      <c r="AB193" s="659"/>
      <c r="AC193" s="659"/>
      <c r="AD193" s="659"/>
      <c r="AE193" s="659"/>
      <c r="AF193" s="659"/>
      <c r="AG193" s="659"/>
      <c r="AH193" s="659"/>
      <c r="AI193" s="659"/>
      <c r="AJ193" s="659"/>
      <c r="AK193" s="659"/>
      <c r="AL193" s="659"/>
      <c r="AM193" s="659"/>
      <c r="AN193" s="659"/>
      <c r="AO193" s="659"/>
      <c r="AP193" s="659"/>
      <c r="AQ193" s="659"/>
      <c r="AR193" s="659"/>
      <c r="AS193" s="659"/>
      <c r="AT193" s="659"/>
      <c r="AU193" s="659"/>
      <c r="AV193" s="659"/>
      <c r="AW193" s="659"/>
      <c r="AX193" s="659"/>
      <c r="AY193" s="659"/>
      <c r="AZ193" s="659"/>
      <c r="BA193" s="659"/>
      <c r="BB193" s="659"/>
      <c r="BC193" s="659"/>
      <c r="BD193" s="659"/>
      <c r="BE193" s="659"/>
    </row>
    <row r="194" spans="1:57" s="639" customFormat="1" ht="13" customHeight="1" outlineLevel="2" x14ac:dyDescent="0.25">
      <c r="A194" s="518"/>
      <c r="B194" s="518"/>
      <c r="C194" s="518"/>
      <c r="D194" s="518"/>
      <c r="E194" s="650" t="str">
        <f t="shared" ref="E194:AJ194" si="174" xml:space="preserve"> E$191</f>
        <v>Equity bridge interest</v>
      </c>
      <c r="F194" s="650">
        <f t="shared" si="174"/>
        <v>0</v>
      </c>
      <c r="G194" s="650" t="str">
        <f t="shared" si="174"/>
        <v>$ 000s</v>
      </c>
      <c r="H194" s="650">
        <f xml:space="preserve"> H$191</f>
        <v>5369.8825348995369</v>
      </c>
      <c r="I194" s="650">
        <f t="shared" si="174"/>
        <v>0</v>
      </c>
      <c r="J194" s="650">
        <f t="shared" si="174"/>
        <v>0</v>
      </c>
      <c r="K194" s="650">
        <f t="shared" si="174"/>
        <v>0</v>
      </c>
      <c r="L194" s="650">
        <f t="shared" si="174"/>
        <v>0</v>
      </c>
      <c r="M194" s="650">
        <f t="shared" si="174"/>
        <v>0</v>
      </c>
      <c r="N194" s="650">
        <f t="shared" si="174"/>
        <v>0</v>
      </c>
      <c r="O194" s="650">
        <f t="shared" si="174"/>
        <v>0</v>
      </c>
      <c r="P194" s="650">
        <f t="shared" si="174"/>
        <v>0</v>
      </c>
      <c r="Q194" s="650">
        <f t="shared" si="174"/>
        <v>0</v>
      </c>
      <c r="R194" s="650">
        <f t="shared" si="174"/>
        <v>0</v>
      </c>
      <c r="S194" s="650">
        <f t="shared" si="174"/>
        <v>0</v>
      </c>
      <c r="T194" s="650">
        <f t="shared" si="174"/>
        <v>0</v>
      </c>
      <c r="U194" s="650">
        <f t="shared" si="174"/>
        <v>0</v>
      </c>
      <c r="V194" s="650">
        <f t="shared" si="174"/>
        <v>0</v>
      </c>
      <c r="W194" s="650">
        <f t="shared" si="174"/>
        <v>0</v>
      </c>
      <c r="X194" s="650">
        <f t="shared" si="174"/>
        <v>0</v>
      </c>
      <c r="Y194" s="650">
        <f t="shared" si="174"/>
        <v>0</v>
      </c>
      <c r="Z194" s="650">
        <f t="shared" si="174"/>
        <v>34.09426339438587</v>
      </c>
      <c r="AA194" s="650">
        <f t="shared" si="174"/>
        <v>63.173998978596053</v>
      </c>
      <c r="AB194" s="650">
        <f t="shared" si="174"/>
        <v>96.526179638679523</v>
      </c>
      <c r="AC194" s="650">
        <f t="shared" si="174"/>
        <v>127.84880527410394</v>
      </c>
      <c r="AD194" s="650">
        <f t="shared" si="174"/>
        <v>154.10342920283082</v>
      </c>
      <c r="AE194" s="650">
        <f t="shared" si="174"/>
        <v>190.68625674791033</v>
      </c>
      <c r="AF194" s="650">
        <f t="shared" si="174"/>
        <v>215.0473956997665</v>
      </c>
      <c r="AG194" s="650">
        <f t="shared" si="174"/>
        <v>240.72745395304702</v>
      </c>
      <c r="AH194" s="650">
        <f t="shared" si="174"/>
        <v>240.72745395304702</v>
      </c>
      <c r="AI194" s="650">
        <f t="shared" si="174"/>
        <v>217.43124873178439</v>
      </c>
      <c r="AJ194" s="650">
        <f t="shared" si="174"/>
        <v>240.72745395304702</v>
      </c>
      <c r="AK194" s="650">
        <f t="shared" ref="AK194:BE194" si="175" xml:space="preserve"> AK$191</f>
        <v>232.96205221262616</v>
      </c>
      <c r="AL194" s="650">
        <f t="shared" si="175"/>
        <v>240.72745395304702</v>
      </c>
      <c r="AM194" s="650">
        <f t="shared" si="175"/>
        <v>232.96205221262616</v>
      </c>
      <c r="AN194" s="650">
        <f t="shared" si="175"/>
        <v>240.72745395304702</v>
      </c>
      <c r="AO194" s="650">
        <f t="shared" si="175"/>
        <v>240.72745395304702</v>
      </c>
      <c r="AP194" s="650">
        <f t="shared" si="175"/>
        <v>232.96205221262616</v>
      </c>
      <c r="AQ194" s="650">
        <f t="shared" si="175"/>
        <v>240.72745395304702</v>
      </c>
      <c r="AR194" s="650">
        <f t="shared" si="175"/>
        <v>232.96205221262616</v>
      </c>
      <c r="AS194" s="650">
        <f t="shared" si="175"/>
        <v>240.72745395304702</v>
      </c>
      <c r="AT194" s="650">
        <f t="shared" si="175"/>
        <v>240.72745395304702</v>
      </c>
      <c r="AU194" s="650">
        <f t="shared" si="175"/>
        <v>225.19665047220528</v>
      </c>
      <c r="AV194" s="650">
        <f t="shared" si="175"/>
        <v>240.72745395304702</v>
      </c>
      <c r="AW194" s="650">
        <f t="shared" si="175"/>
        <v>232.96205221262616</v>
      </c>
      <c r="AX194" s="650">
        <f t="shared" si="175"/>
        <v>240.72745395304702</v>
      </c>
      <c r="AY194" s="650">
        <f t="shared" si="175"/>
        <v>232.96205221262616</v>
      </c>
      <c r="AZ194" s="650">
        <f t="shared" si="175"/>
        <v>0</v>
      </c>
      <c r="BA194" s="650">
        <f t="shared" si="175"/>
        <v>0</v>
      </c>
      <c r="BB194" s="650">
        <f t="shared" si="175"/>
        <v>0</v>
      </c>
      <c r="BC194" s="650">
        <f t="shared" si="175"/>
        <v>0</v>
      </c>
      <c r="BD194" s="650">
        <f t="shared" si="175"/>
        <v>0</v>
      </c>
      <c r="BE194" s="650">
        <f t="shared" si="175"/>
        <v>0</v>
      </c>
    </row>
    <row r="195" spans="1:57" s="193" customFormat="1" ht="13" customHeight="1" outlineLevel="2" x14ac:dyDescent="0.25">
      <c r="A195" s="655"/>
      <c r="B195" s="655"/>
      <c r="C195" s="655"/>
      <c r="D195" s="655"/>
      <c r="E195" s="658" t="s">
        <v>548</v>
      </c>
      <c r="F195" s="658"/>
      <c r="G195" s="658" t="str">
        <f>SMU</f>
        <v>$ 000s</v>
      </c>
      <c r="H195" s="658">
        <f xml:space="preserve"> SUM(J195:BE195)</f>
        <v>5369.8825348995369</v>
      </c>
      <c r="I195" s="654"/>
      <c r="J195" s="658">
        <f t="shared" ref="J195:AO195" si="176" xml:space="preserve"> (1 - $F193) * J194</f>
        <v>0</v>
      </c>
      <c r="K195" s="658">
        <f t="shared" si="176"/>
        <v>0</v>
      </c>
      <c r="L195" s="658">
        <f t="shared" si="176"/>
        <v>0</v>
      </c>
      <c r="M195" s="658">
        <f t="shared" si="176"/>
        <v>0</v>
      </c>
      <c r="N195" s="658">
        <f t="shared" si="176"/>
        <v>0</v>
      </c>
      <c r="O195" s="658">
        <f t="shared" si="176"/>
        <v>0</v>
      </c>
      <c r="P195" s="658">
        <f t="shared" si="176"/>
        <v>0</v>
      </c>
      <c r="Q195" s="658">
        <f t="shared" si="176"/>
        <v>0</v>
      </c>
      <c r="R195" s="658">
        <f t="shared" si="176"/>
        <v>0</v>
      </c>
      <c r="S195" s="658">
        <f t="shared" si="176"/>
        <v>0</v>
      </c>
      <c r="T195" s="658">
        <f t="shared" si="176"/>
        <v>0</v>
      </c>
      <c r="U195" s="658">
        <f t="shared" si="176"/>
        <v>0</v>
      </c>
      <c r="V195" s="658">
        <f t="shared" si="176"/>
        <v>0</v>
      </c>
      <c r="W195" s="658">
        <f t="shared" si="176"/>
        <v>0</v>
      </c>
      <c r="X195" s="658">
        <f t="shared" si="176"/>
        <v>0</v>
      </c>
      <c r="Y195" s="658">
        <f t="shared" si="176"/>
        <v>0</v>
      </c>
      <c r="Z195" s="658">
        <f t="shared" si="176"/>
        <v>34.09426339438587</v>
      </c>
      <c r="AA195" s="658">
        <f t="shared" si="176"/>
        <v>63.173998978596053</v>
      </c>
      <c r="AB195" s="658">
        <f t="shared" si="176"/>
        <v>96.526179638679523</v>
      </c>
      <c r="AC195" s="658">
        <f t="shared" si="176"/>
        <v>127.84880527410394</v>
      </c>
      <c r="AD195" s="658">
        <f t="shared" si="176"/>
        <v>154.10342920283082</v>
      </c>
      <c r="AE195" s="658">
        <f t="shared" si="176"/>
        <v>190.68625674791033</v>
      </c>
      <c r="AF195" s="658">
        <f t="shared" si="176"/>
        <v>215.0473956997665</v>
      </c>
      <c r="AG195" s="658">
        <f t="shared" si="176"/>
        <v>240.72745395304702</v>
      </c>
      <c r="AH195" s="658">
        <f t="shared" si="176"/>
        <v>240.72745395304702</v>
      </c>
      <c r="AI195" s="658">
        <f t="shared" si="176"/>
        <v>217.43124873178439</v>
      </c>
      <c r="AJ195" s="658">
        <f t="shared" si="176"/>
        <v>240.72745395304702</v>
      </c>
      <c r="AK195" s="658">
        <f t="shared" si="176"/>
        <v>232.96205221262616</v>
      </c>
      <c r="AL195" s="658">
        <f t="shared" si="176"/>
        <v>240.72745395304702</v>
      </c>
      <c r="AM195" s="658">
        <f t="shared" si="176"/>
        <v>232.96205221262616</v>
      </c>
      <c r="AN195" s="658">
        <f t="shared" si="176"/>
        <v>240.72745395304702</v>
      </c>
      <c r="AO195" s="658">
        <f t="shared" si="176"/>
        <v>240.72745395304702</v>
      </c>
      <c r="AP195" s="658">
        <f t="shared" ref="AP195:BE195" si="177" xml:space="preserve"> (1 - $F193) * AP194</f>
        <v>232.96205221262616</v>
      </c>
      <c r="AQ195" s="658">
        <f t="shared" si="177"/>
        <v>240.72745395304702</v>
      </c>
      <c r="AR195" s="658">
        <f t="shared" si="177"/>
        <v>232.96205221262616</v>
      </c>
      <c r="AS195" s="658">
        <f t="shared" si="177"/>
        <v>240.72745395304702</v>
      </c>
      <c r="AT195" s="658">
        <f t="shared" si="177"/>
        <v>240.72745395304702</v>
      </c>
      <c r="AU195" s="658">
        <f t="shared" si="177"/>
        <v>225.19665047220528</v>
      </c>
      <c r="AV195" s="658">
        <f t="shared" si="177"/>
        <v>240.72745395304702</v>
      </c>
      <c r="AW195" s="658">
        <f t="shared" si="177"/>
        <v>232.96205221262616</v>
      </c>
      <c r="AX195" s="658">
        <f t="shared" si="177"/>
        <v>240.72745395304702</v>
      </c>
      <c r="AY195" s="658">
        <f t="shared" si="177"/>
        <v>232.96205221262616</v>
      </c>
      <c r="AZ195" s="658">
        <f t="shared" si="177"/>
        <v>0</v>
      </c>
      <c r="BA195" s="658">
        <f t="shared" si="177"/>
        <v>0</v>
      </c>
      <c r="BB195" s="658">
        <f t="shared" si="177"/>
        <v>0</v>
      </c>
      <c r="BC195" s="658">
        <f t="shared" si="177"/>
        <v>0</v>
      </c>
      <c r="BD195" s="658">
        <f t="shared" si="177"/>
        <v>0</v>
      </c>
      <c r="BE195" s="658">
        <f t="shared" si="177"/>
        <v>0</v>
      </c>
    </row>
    <row r="196" spans="1:57" s="639" customFormat="1" ht="13" customHeight="1" outlineLevel="2" x14ac:dyDescent="0.25">
      <c r="A196" s="518"/>
      <c r="B196" s="518"/>
      <c r="C196" s="518"/>
      <c r="D196" s="518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639" customFormat="1" ht="13" customHeight="1" outlineLevel="2" x14ac:dyDescent="0.25">
      <c r="A197" s="518"/>
      <c r="B197" s="518"/>
      <c r="C197" s="518"/>
      <c r="D197" s="518"/>
      <c r="E197" s="650" t="str">
        <f t="shared" ref="E197:AJ197" si="178" xml:space="preserve"> E$191</f>
        <v>Equity bridge interest</v>
      </c>
      <c r="F197" s="650">
        <f t="shared" si="178"/>
        <v>0</v>
      </c>
      <c r="G197" s="650" t="str">
        <f t="shared" si="178"/>
        <v>$ 000s</v>
      </c>
      <c r="H197" s="650">
        <f t="shared" si="178"/>
        <v>5369.8825348995369</v>
      </c>
      <c r="I197" s="650">
        <f t="shared" si="178"/>
        <v>0</v>
      </c>
      <c r="J197" s="650">
        <f t="shared" si="178"/>
        <v>0</v>
      </c>
      <c r="K197" s="650">
        <f t="shared" si="178"/>
        <v>0</v>
      </c>
      <c r="L197" s="650">
        <f t="shared" si="178"/>
        <v>0</v>
      </c>
      <c r="M197" s="650">
        <f t="shared" si="178"/>
        <v>0</v>
      </c>
      <c r="N197" s="650">
        <f t="shared" si="178"/>
        <v>0</v>
      </c>
      <c r="O197" s="650">
        <f t="shared" si="178"/>
        <v>0</v>
      </c>
      <c r="P197" s="650">
        <f t="shared" si="178"/>
        <v>0</v>
      </c>
      <c r="Q197" s="650">
        <f t="shared" si="178"/>
        <v>0</v>
      </c>
      <c r="R197" s="650">
        <f t="shared" si="178"/>
        <v>0</v>
      </c>
      <c r="S197" s="650">
        <f t="shared" si="178"/>
        <v>0</v>
      </c>
      <c r="T197" s="650">
        <f t="shared" si="178"/>
        <v>0</v>
      </c>
      <c r="U197" s="650">
        <f t="shared" si="178"/>
        <v>0</v>
      </c>
      <c r="V197" s="650">
        <f t="shared" si="178"/>
        <v>0</v>
      </c>
      <c r="W197" s="650">
        <f t="shared" si="178"/>
        <v>0</v>
      </c>
      <c r="X197" s="650">
        <f t="shared" si="178"/>
        <v>0</v>
      </c>
      <c r="Y197" s="650">
        <f t="shared" si="178"/>
        <v>0</v>
      </c>
      <c r="Z197" s="650">
        <f t="shared" si="178"/>
        <v>34.09426339438587</v>
      </c>
      <c r="AA197" s="650">
        <f t="shared" si="178"/>
        <v>63.173998978596053</v>
      </c>
      <c r="AB197" s="650">
        <f t="shared" si="178"/>
        <v>96.526179638679523</v>
      </c>
      <c r="AC197" s="650">
        <f t="shared" si="178"/>
        <v>127.84880527410394</v>
      </c>
      <c r="AD197" s="650">
        <f t="shared" si="178"/>
        <v>154.10342920283082</v>
      </c>
      <c r="AE197" s="650">
        <f t="shared" si="178"/>
        <v>190.68625674791033</v>
      </c>
      <c r="AF197" s="650">
        <f t="shared" si="178"/>
        <v>215.0473956997665</v>
      </c>
      <c r="AG197" s="650">
        <f t="shared" si="178"/>
        <v>240.72745395304702</v>
      </c>
      <c r="AH197" s="650">
        <f t="shared" si="178"/>
        <v>240.72745395304702</v>
      </c>
      <c r="AI197" s="650">
        <f t="shared" si="178"/>
        <v>217.43124873178439</v>
      </c>
      <c r="AJ197" s="650">
        <f t="shared" si="178"/>
        <v>240.72745395304702</v>
      </c>
      <c r="AK197" s="650">
        <f t="shared" ref="AK197:BE197" si="179" xml:space="preserve"> AK$191</f>
        <v>232.96205221262616</v>
      </c>
      <c r="AL197" s="650">
        <f t="shared" si="179"/>
        <v>240.72745395304702</v>
      </c>
      <c r="AM197" s="650">
        <f t="shared" si="179"/>
        <v>232.96205221262616</v>
      </c>
      <c r="AN197" s="650">
        <f t="shared" si="179"/>
        <v>240.72745395304702</v>
      </c>
      <c r="AO197" s="650">
        <f t="shared" si="179"/>
        <v>240.72745395304702</v>
      </c>
      <c r="AP197" s="650">
        <f t="shared" si="179"/>
        <v>232.96205221262616</v>
      </c>
      <c r="AQ197" s="650">
        <f t="shared" si="179"/>
        <v>240.72745395304702</v>
      </c>
      <c r="AR197" s="650">
        <f t="shared" si="179"/>
        <v>232.96205221262616</v>
      </c>
      <c r="AS197" s="650">
        <f t="shared" si="179"/>
        <v>240.72745395304702</v>
      </c>
      <c r="AT197" s="650">
        <f t="shared" si="179"/>
        <v>240.72745395304702</v>
      </c>
      <c r="AU197" s="650">
        <f t="shared" si="179"/>
        <v>225.19665047220528</v>
      </c>
      <c r="AV197" s="650">
        <f t="shared" si="179"/>
        <v>240.72745395304702</v>
      </c>
      <c r="AW197" s="650">
        <f t="shared" si="179"/>
        <v>232.96205221262616</v>
      </c>
      <c r="AX197" s="650">
        <f t="shared" si="179"/>
        <v>240.72745395304702</v>
      </c>
      <c r="AY197" s="650">
        <f t="shared" si="179"/>
        <v>232.96205221262616</v>
      </c>
      <c r="AZ197" s="650">
        <f t="shared" si="179"/>
        <v>0</v>
      </c>
      <c r="BA197" s="650">
        <f t="shared" si="179"/>
        <v>0</v>
      </c>
      <c r="BB197" s="650">
        <f t="shared" si="179"/>
        <v>0</v>
      </c>
      <c r="BC197" s="650">
        <f t="shared" si="179"/>
        <v>0</v>
      </c>
      <c r="BD197" s="650">
        <f t="shared" si="179"/>
        <v>0</v>
      </c>
      <c r="BE197" s="650">
        <f t="shared" si="179"/>
        <v>0</v>
      </c>
    </row>
    <row r="198" spans="1:57" s="639" customFormat="1" ht="13" customHeight="1" outlineLevel="2" x14ac:dyDescent="0.25">
      <c r="A198" s="518"/>
      <c r="B198" s="518"/>
      <c r="C198" s="518"/>
      <c r="D198" s="518"/>
      <c r="E198" s="650" t="str">
        <f t="shared" ref="E198:AJ198" si="180" xml:space="preserve"> E$195</f>
        <v>Equity bridge interest - paid</v>
      </c>
      <c r="F198" s="650">
        <f t="shared" si="180"/>
        <v>0</v>
      </c>
      <c r="G198" s="650" t="str">
        <f t="shared" si="180"/>
        <v>$ 000s</v>
      </c>
      <c r="H198" s="650">
        <f t="shared" si="180"/>
        <v>5369.8825348995369</v>
      </c>
      <c r="I198" s="650">
        <f t="shared" si="180"/>
        <v>0</v>
      </c>
      <c r="J198" s="650">
        <f t="shared" si="180"/>
        <v>0</v>
      </c>
      <c r="K198" s="650">
        <f t="shared" si="180"/>
        <v>0</v>
      </c>
      <c r="L198" s="650">
        <f t="shared" si="180"/>
        <v>0</v>
      </c>
      <c r="M198" s="650">
        <f t="shared" si="180"/>
        <v>0</v>
      </c>
      <c r="N198" s="650">
        <f t="shared" si="180"/>
        <v>0</v>
      </c>
      <c r="O198" s="650">
        <f t="shared" si="180"/>
        <v>0</v>
      </c>
      <c r="P198" s="650">
        <f t="shared" si="180"/>
        <v>0</v>
      </c>
      <c r="Q198" s="650">
        <f t="shared" si="180"/>
        <v>0</v>
      </c>
      <c r="R198" s="650">
        <f t="shared" si="180"/>
        <v>0</v>
      </c>
      <c r="S198" s="650">
        <f t="shared" si="180"/>
        <v>0</v>
      </c>
      <c r="T198" s="650">
        <f t="shared" si="180"/>
        <v>0</v>
      </c>
      <c r="U198" s="650">
        <f t="shared" si="180"/>
        <v>0</v>
      </c>
      <c r="V198" s="650">
        <f t="shared" si="180"/>
        <v>0</v>
      </c>
      <c r="W198" s="650">
        <f t="shared" si="180"/>
        <v>0</v>
      </c>
      <c r="X198" s="650">
        <f t="shared" si="180"/>
        <v>0</v>
      </c>
      <c r="Y198" s="650">
        <f t="shared" si="180"/>
        <v>0</v>
      </c>
      <c r="Z198" s="650">
        <f t="shared" si="180"/>
        <v>34.09426339438587</v>
      </c>
      <c r="AA198" s="650">
        <f t="shared" si="180"/>
        <v>63.173998978596053</v>
      </c>
      <c r="AB198" s="650">
        <f t="shared" si="180"/>
        <v>96.526179638679523</v>
      </c>
      <c r="AC198" s="650">
        <f t="shared" si="180"/>
        <v>127.84880527410394</v>
      </c>
      <c r="AD198" s="650">
        <f t="shared" si="180"/>
        <v>154.10342920283082</v>
      </c>
      <c r="AE198" s="650">
        <f t="shared" si="180"/>
        <v>190.68625674791033</v>
      </c>
      <c r="AF198" s="650">
        <f t="shared" si="180"/>
        <v>215.0473956997665</v>
      </c>
      <c r="AG198" s="650">
        <f t="shared" si="180"/>
        <v>240.72745395304702</v>
      </c>
      <c r="AH198" s="650">
        <f t="shared" si="180"/>
        <v>240.72745395304702</v>
      </c>
      <c r="AI198" s="650">
        <f t="shared" si="180"/>
        <v>217.43124873178439</v>
      </c>
      <c r="AJ198" s="650">
        <f t="shared" si="180"/>
        <v>240.72745395304702</v>
      </c>
      <c r="AK198" s="650">
        <f t="shared" ref="AK198:BE198" si="181" xml:space="preserve"> AK$195</f>
        <v>232.96205221262616</v>
      </c>
      <c r="AL198" s="650">
        <f t="shared" si="181"/>
        <v>240.72745395304702</v>
      </c>
      <c r="AM198" s="650">
        <f t="shared" si="181"/>
        <v>232.96205221262616</v>
      </c>
      <c r="AN198" s="650">
        <f t="shared" si="181"/>
        <v>240.72745395304702</v>
      </c>
      <c r="AO198" s="650">
        <f t="shared" si="181"/>
        <v>240.72745395304702</v>
      </c>
      <c r="AP198" s="650">
        <f t="shared" si="181"/>
        <v>232.96205221262616</v>
      </c>
      <c r="AQ198" s="650">
        <f t="shared" si="181"/>
        <v>240.72745395304702</v>
      </c>
      <c r="AR198" s="650">
        <f t="shared" si="181"/>
        <v>232.96205221262616</v>
      </c>
      <c r="AS198" s="650">
        <f t="shared" si="181"/>
        <v>240.72745395304702</v>
      </c>
      <c r="AT198" s="650">
        <f t="shared" si="181"/>
        <v>240.72745395304702</v>
      </c>
      <c r="AU198" s="650">
        <f t="shared" si="181"/>
        <v>225.19665047220528</v>
      </c>
      <c r="AV198" s="650">
        <f t="shared" si="181"/>
        <v>240.72745395304702</v>
      </c>
      <c r="AW198" s="650">
        <f t="shared" si="181"/>
        <v>232.96205221262616</v>
      </c>
      <c r="AX198" s="650">
        <f t="shared" si="181"/>
        <v>240.72745395304702</v>
      </c>
      <c r="AY198" s="650">
        <f t="shared" si="181"/>
        <v>232.96205221262616</v>
      </c>
      <c r="AZ198" s="650">
        <f t="shared" si="181"/>
        <v>0</v>
      </c>
      <c r="BA198" s="650">
        <f t="shared" si="181"/>
        <v>0</v>
      </c>
      <c r="BB198" s="650">
        <f t="shared" si="181"/>
        <v>0</v>
      </c>
      <c r="BC198" s="650">
        <f t="shared" si="181"/>
        <v>0</v>
      </c>
      <c r="BD198" s="650">
        <f t="shared" si="181"/>
        <v>0</v>
      </c>
      <c r="BE198" s="650">
        <f t="shared" si="181"/>
        <v>0</v>
      </c>
    </row>
    <row r="199" spans="1:57" s="639" customFormat="1" ht="13" customHeight="1" outlineLevel="2" x14ac:dyDescent="0.25">
      <c r="A199" s="518"/>
      <c r="B199" s="518"/>
      <c r="C199" s="518"/>
      <c r="D199" s="518"/>
      <c r="E199" s="650" t="s">
        <v>547</v>
      </c>
      <c r="F199" s="650"/>
      <c r="G199" s="650" t="str">
        <f>SMU</f>
        <v>$ 000s</v>
      </c>
      <c r="H199" s="650">
        <f xml:space="preserve"> SUM(J199:BE199)</f>
        <v>0</v>
      </c>
      <c r="I199"/>
      <c r="J199" s="650">
        <f t="shared" ref="J199:AO199" si="182" xml:space="preserve"> J197 - J198</f>
        <v>0</v>
      </c>
      <c r="K199" s="650">
        <f t="shared" si="182"/>
        <v>0</v>
      </c>
      <c r="L199" s="650">
        <f t="shared" si="182"/>
        <v>0</v>
      </c>
      <c r="M199" s="650">
        <f t="shared" si="182"/>
        <v>0</v>
      </c>
      <c r="N199" s="650">
        <f t="shared" si="182"/>
        <v>0</v>
      </c>
      <c r="O199" s="650">
        <f t="shared" si="182"/>
        <v>0</v>
      </c>
      <c r="P199" s="650">
        <f t="shared" si="182"/>
        <v>0</v>
      </c>
      <c r="Q199" s="650">
        <f t="shared" si="182"/>
        <v>0</v>
      </c>
      <c r="R199" s="650">
        <f t="shared" si="182"/>
        <v>0</v>
      </c>
      <c r="S199" s="650">
        <f t="shared" si="182"/>
        <v>0</v>
      </c>
      <c r="T199" s="650">
        <f t="shared" si="182"/>
        <v>0</v>
      </c>
      <c r="U199" s="650">
        <f t="shared" si="182"/>
        <v>0</v>
      </c>
      <c r="V199" s="650">
        <f t="shared" si="182"/>
        <v>0</v>
      </c>
      <c r="W199" s="650">
        <f t="shared" si="182"/>
        <v>0</v>
      </c>
      <c r="X199" s="650">
        <f t="shared" si="182"/>
        <v>0</v>
      </c>
      <c r="Y199" s="650">
        <f t="shared" si="182"/>
        <v>0</v>
      </c>
      <c r="Z199" s="650">
        <f t="shared" si="182"/>
        <v>0</v>
      </c>
      <c r="AA199" s="650">
        <f t="shared" si="182"/>
        <v>0</v>
      </c>
      <c r="AB199" s="650">
        <f t="shared" si="182"/>
        <v>0</v>
      </c>
      <c r="AC199" s="650">
        <f t="shared" si="182"/>
        <v>0</v>
      </c>
      <c r="AD199" s="650">
        <f t="shared" si="182"/>
        <v>0</v>
      </c>
      <c r="AE199" s="650">
        <f t="shared" si="182"/>
        <v>0</v>
      </c>
      <c r="AF199" s="650">
        <f t="shared" si="182"/>
        <v>0</v>
      </c>
      <c r="AG199" s="650">
        <f t="shared" si="182"/>
        <v>0</v>
      </c>
      <c r="AH199" s="650">
        <f t="shared" si="182"/>
        <v>0</v>
      </c>
      <c r="AI199" s="650">
        <f t="shared" si="182"/>
        <v>0</v>
      </c>
      <c r="AJ199" s="650">
        <f t="shared" si="182"/>
        <v>0</v>
      </c>
      <c r="AK199" s="650">
        <f t="shared" si="182"/>
        <v>0</v>
      </c>
      <c r="AL199" s="650">
        <f t="shared" si="182"/>
        <v>0</v>
      </c>
      <c r="AM199" s="650">
        <f t="shared" si="182"/>
        <v>0</v>
      </c>
      <c r="AN199" s="650">
        <f t="shared" si="182"/>
        <v>0</v>
      </c>
      <c r="AO199" s="650">
        <f t="shared" si="182"/>
        <v>0</v>
      </c>
      <c r="AP199" s="650">
        <f t="shared" ref="AP199:BE199" si="183" xml:space="preserve"> AP197 - AP198</f>
        <v>0</v>
      </c>
      <c r="AQ199" s="650">
        <f t="shared" si="183"/>
        <v>0</v>
      </c>
      <c r="AR199" s="650">
        <f t="shared" si="183"/>
        <v>0</v>
      </c>
      <c r="AS199" s="650">
        <f t="shared" si="183"/>
        <v>0</v>
      </c>
      <c r="AT199" s="650">
        <f t="shared" si="183"/>
        <v>0</v>
      </c>
      <c r="AU199" s="650">
        <f t="shared" si="183"/>
        <v>0</v>
      </c>
      <c r="AV199" s="650">
        <f t="shared" si="183"/>
        <v>0</v>
      </c>
      <c r="AW199" s="650">
        <f t="shared" si="183"/>
        <v>0</v>
      </c>
      <c r="AX199" s="650">
        <f t="shared" si="183"/>
        <v>0</v>
      </c>
      <c r="AY199" s="650">
        <f t="shared" si="183"/>
        <v>0</v>
      </c>
      <c r="AZ199" s="650">
        <f t="shared" si="183"/>
        <v>0</v>
      </c>
      <c r="BA199" s="650">
        <f t="shared" si="183"/>
        <v>0</v>
      </c>
      <c r="BB199" s="650">
        <f t="shared" si="183"/>
        <v>0</v>
      </c>
      <c r="BC199" s="650">
        <f t="shared" si="183"/>
        <v>0</v>
      </c>
      <c r="BD199" s="650">
        <f t="shared" si="183"/>
        <v>0</v>
      </c>
      <c r="BE199" s="650">
        <f t="shared" si="183"/>
        <v>0</v>
      </c>
    </row>
    <row r="200" spans="1:57" s="639" customFormat="1" ht="13" customHeight="1" outlineLevel="1" x14ac:dyDescent="0.25">
      <c r="A200" s="518"/>
      <c r="B200" s="518"/>
      <c r="C200" s="518"/>
      <c r="D200" s="518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639" customFormat="1" ht="13" customHeight="1" outlineLevel="1" x14ac:dyDescent="0.25">
      <c r="A201" s="518"/>
      <c r="B201" s="660" t="s">
        <v>546</v>
      </c>
      <c r="C201" s="518"/>
      <c r="D201" s="518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639" customFormat="1" ht="13" customHeight="1" outlineLevel="2" x14ac:dyDescent="0.25">
      <c r="A202" s="656"/>
      <c r="B202" s="656"/>
      <c r="C202" s="656"/>
      <c r="D202" s="656"/>
      <c r="E202" s="666" t="str">
        <f xml:space="preserve"> InpC!E$86</f>
        <v>Equity bridge upfront fee</v>
      </c>
      <c r="F202" s="666">
        <f xml:space="preserve"> InpC!F$86</f>
        <v>1.4999999999999999E-2</v>
      </c>
      <c r="G202" s="666" t="str">
        <f xml:space="preserve"> InpC!G$86</f>
        <v>%</v>
      </c>
      <c r="H202" s="659"/>
      <c r="I202" s="659"/>
      <c r="J202" s="659"/>
      <c r="K202" s="659"/>
      <c r="L202" s="659"/>
      <c r="M202" s="659"/>
      <c r="N202" s="659"/>
      <c r="O202" s="659"/>
      <c r="P202" s="659"/>
      <c r="Q202" s="659"/>
      <c r="R202" s="659"/>
      <c r="S202" s="659"/>
      <c r="T202" s="659"/>
      <c r="U202" s="659"/>
      <c r="V202" s="659"/>
      <c r="W202" s="659"/>
      <c r="X202" s="659"/>
      <c r="Y202" s="659"/>
      <c r="Z202" s="659"/>
      <c r="AA202" s="659"/>
      <c r="AB202" s="659"/>
      <c r="AC202" s="659"/>
      <c r="AD202" s="659"/>
      <c r="AE202" s="659"/>
      <c r="AF202" s="659"/>
      <c r="AG202" s="659"/>
      <c r="AH202" s="659"/>
      <c r="AI202" s="659"/>
      <c r="AJ202" s="659"/>
      <c r="AK202" s="659"/>
      <c r="AL202" s="659"/>
      <c r="AM202" s="659"/>
      <c r="AN202" s="659"/>
      <c r="AO202" s="659"/>
      <c r="AP202" s="659"/>
      <c r="AQ202" s="659"/>
      <c r="AR202" s="659"/>
      <c r="AS202" s="659"/>
      <c r="AT202" s="659"/>
      <c r="AU202" s="659"/>
      <c r="AV202" s="659"/>
      <c r="AW202" s="659"/>
      <c r="AX202" s="659"/>
      <c r="AY202" s="659"/>
      <c r="AZ202" s="659"/>
      <c r="BA202" s="659"/>
      <c r="BB202" s="659"/>
      <c r="BC202" s="659"/>
      <c r="BD202" s="659"/>
      <c r="BE202" s="659"/>
    </row>
    <row r="203" spans="1:57" s="639" customFormat="1" ht="13" customHeight="1" outlineLevel="2" x14ac:dyDescent="0.25">
      <c r="A203" s="656"/>
      <c r="B203" s="656"/>
      <c r="C203" s="656"/>
      <c r="D203" s="656"/>
      <c r="E203" s="680" t="str">
        <f xml:space="preserve"> Solve!E$42</f>
        <v>EBL requirement fixed</v>
      </c>
      <c r="F203" s="680">
        <f xml:space="preserve"> Solve!F$42</f>
        <v>93184.917795595131</v>
      </c>
      <c r="G203" s="680" t="str">
        <f xml:space="preserve"> Solve!G$42</f>
        <v>$ 000s</v>
      </c>
      <c r="H203" s="659"/>
      <c r="I203" s="659"/>
      <c r="J203" s="659"/>
      <c r="K203" s="659"/>
      <c r="L203" s="659"/>
      <c r="M203" s="659"/>
      <c r="N203" s="659"/>
      <c r="O203" s="659"/>
      <c r="P203" s="659"/>
      <c r="Q203" s="659"/>
      <c r="R203" s="659"/>
      <c r="S203" s="659"/>
      <c r="T203" s="659"/>
      <c r="U203" s="659"/>
      <c r="V203" s="659"/>
      <c r="W203" s="659"/>
      <c r="X203" s="659"/>
      <c r="Y203" s="659"/>
      <c r="Z203" s="659"/>
      <c r="AA203" s="659"/>
      <c r="AB203" s="659"/>
      <c r="AC203" s="659"/>
      <c r="AD203" s="659"/>
      <c r="AE203" s="659"/>
      <c r="AF203" s="659"/>
      <c r="AG203" s="659"/>
      <c r="AH203" s="659"/>
      <c r="AI203" s="659"/>
      <c r="AJ203" s="659"/>
      <c r="AK203" s="659"/>
      <c r="AL203" s="659"/>
      <c r="AM203" s="659"/>
      <c r="AN203" s="659"/>
      <c r="AO203" s="659"/>
      <c r="AP203" s="659"/>
      <c r="AQ203" s="659"/>
      <c r="AR203" s="659"/>
      <c r="AS203" s="659"/>
      <c r="AT203" s="659"/>
      <c r="AU203" s="659"/>
      <c r="AV203" s="659"/>
      <c r="AW203" s="659"/>
      <c r="AX203" s="659"/>
      <c r="AY203" s="659"/>
      <c r="AZ203" s="659"/>
      <c r="BA203" s="659"/>
      <c r="BB203" s="659"/>
      <c r="BC203" s="659"/>
      <c r="BD203" s="659"/>
      <c r="BE203" s="659"/>
    </row>
    <row r="204" spans="1:57" s="639" customFormat="1" ht="13" customHeight="1" outlineLevel="2" x14ac:dyDescent="0.25">
      <c r="A204" s="656"/>
      <c r="B204" s="656"/>
      <c r="C204" s="656"/>
      <c r="D204" s="656"/>
      <c r="E204" s="665" t="str">
        <f xml:space="preserve"> ConTime!E$64</f>
        <v>Financial close date flag - m</v>
      </c>
      <c r="F204" s="665">
        <f xml:space="preserve"> ConTime!F$64</f>
        <v>0</v>
      </c>
      <c r="G204" s="665" t="str">
        <f xml:space="preserve"> ConTime!G$64</f>
        <v>flag</v>
      </c>
      <c r="H204" s="665">
        <f xml:space="preserve"> ConTime!H$64</f>
        <v>1</v>
      </c>
      <c r="I204" s="665">
        <f xml:space="preserve"> ConTime!I$64</f>
        <v>0</v>
      </c>
      <c r="J204" s="665">
        <f xml:space="preserve"> ConTime!J$64</f>
        <v>0</v>
      </c>
      <c r="K204" s="665">
        <f xml:space="preserve"> ConTime!K$64</f>
        <v>0</v>
      </c>
      <c r="L204" s="665">
        <f xml:space="preserve"> ConTime!L$64</f>
        <v>0</v>
      </c>
      <c r="M204" s="665">
        <f xml:space="preserve"> ConTime!M$64</f>
        <v>0</v>
      </c>
      <c r="N204" s="665">
        <f xml:space="preserve"> ConTime!N$64</f>
        <v>0</v>
      </c>
      <c r="O204" s="665">
        <f xml:space="preserve"> ConTime!O$64</f>
        <v>0</v>
      </c>
      <c r="P204" s="665">
        <f xml:space="preserve"> ConTime!P$64</f>
        <v>0</v>
      </c>
      <c r="Q204" s="665">
        <f xml:space="preserve"> ConTime!Q$64</f>
        <v>0</v>
      </c>
      <c r="R204" s="665">
        <f xml:space="preserve"> ConTime!R$64</f>
        <v>0</v>
      </c>
      <c r="S204" s="665">
        <f xml:space="preserve"> ConTime!S$64</f>
        <v>0</v>
      </c>
      <c r="T204" s="665">
        <f xml:space="preserve"> ConTime!T$64</f>
        <v>0</v>
      </c>
      <c r="U204" s="665">
        <f xml:space="preserve"> ConTime!U$64</f>
        <v>0</v>
      </c>
      <c r="V204" s="665">
        <f xml:space="preserve"> ConTime!V$64</f>
        <v>0</v>
      </c>
      <c r="W204" s="665">
        <f xml:space="preserve"> ConTime!W$64</f>
        <v>0</v>
      </c>
      <c r="X204" s="665">
        <f xml:space="preserve"> ConTime!X$64</f>
        <v>0</v>
      </c>
      <c r="Y204" s="665">
        <f xml:space="preserve"> ConTime!Y$64</f>
        <v>1</v>
      </c>
      <c r="Z204" s="665">
        <f xml:space="preserve"> ConTime!Z$64</f>
        <v>0</v>
      </c>
      <c r="AA204" s="665">
        <f xml:space="preserve"> ConTime!AA$64</f>
        <v>0</v>
      </c>
      <c r="AB204" s="665">
        <f xml:space="preserve"> ConTime!AB$64</f>
        <v>0</v>
      </c>
      <c r="AC204" s="665">
        <f xml:space="preserve"> ConTime!AC$64</f>
        <v>0</v>
      </c>
      <c r="AD204" s="665">
        <f xml:space="preserve"> ConTime!AD$64</f>
        <v>0</v>
      </c>
      <c r="AE204" s="665">
        <f xml:space="preserve"> ConTime!AE$64</f>
        <v>0</v>
      </c>
      <c r="AF204" s="665">
        <f xml:space="preserve"> ConTime!AF$64</f>
        <v>0</v>
      </c>
      <c r="AG204" s="665">
        <f xml:space="preserve"> ConTime!AG$64</f>
        <v>0</v>
      </c>
      <c r="AH204" s="665">
        <f xml:space="preserve"> ConTime!AH$64</f>
        <v>0</v>
      </c>
      <c r="AI204" s="665">
        <f xml:space="preserve"> ConTime!AI$64</f>
        <v>0</v>
      </c>
      <c r="AJ204" s="665">
        <f xml:space="preserve"> ConTime!AJ$64</f>
        <v>0</v>
      </c>
      <c r="AK204" s="665">
        <f xml:space="preserve"> ConTime!AK$64</f>
        <v>0</v>
      </c>
      <c r="AL204" s="665">
        <f xml:space="preserve"> ConTime!AL$64</f>
        <v>0</v>
      </c>
      <c r="AM204" s="665">
        <f xml:space="preserve"> ConTime!AM$64</f>
        <v>0</v>
      </c>
      <c r="AN204" s="665">
        <f xml:space="preserve"> ConTime!AN$64</f>
        <v>0</v>
      </c>
      <c r="AO204" s="665">
        <f xml:space="preserve"> ConTime!AO$64</f>
        <v>0</v>
      </c>
      <c r="AP204" s="665">
        <f xml:space="preserve"> ConTime!AP$64</f>
        <v>0</v>
      </c>
      <c r="AQ204" s="665">
        <f xml:space="preserve"> ConTime!AQ$64</f>
        <v>0</v>
      </c>
      <c r="AR204" s="665">
        <f xml:space="preserve"> ConTime!AR$64</f>
        <v>0</v>
      </c>
      <c r="AS204" s="665">
        <f xml:space="preserve"> ConTime!AS$64</f>
        <v>0</v>
      </c>
      <c r="AT204" s="665">
        <f xml:space="preserve"> ConTime!AT$64</f>
        <v>0</v>
      </c>
      <c r="AU204" s="665">
        <f xml:space="preserve"> ConTime!AU$64</f>
        <v>0</v>
      </c>
      <c r="AV204" s="665">
        <f xml:space="preserve"> ConTime!AV$64</f>
        <v>0</v>
      </c>
      <c r="AW204" s="665">
        <f xml:space="preserve"> ConTime!AW$64</f>
        <v>0</v>
      </c>
      <c r="AX204" s="665">
        <f xml:space="preserve"> ConTime!AX$64</f>
        <v>0</v>
      </c>
      <c r="AY204" s="665">
        <f xml:space="preserve"> ConTime!AY$64</f>
        <v>0</v>
      </c>
      <c r="AZ204" s="665">
        <f xml:space="preserve"> ConTime!AZ$64</f>
        <v>0</v>
      </c>
      <c r="BA204" s="665">
        <f xml:space="preserve"> ConTime!BA$64</f>
        <v>0</v>
      </c>
      <c r="BB204" s="665">
        <f xml:space="preserve"> ConTime!BB$64</f>
        <v>0</v>
      </c>
      <c r="BC204" s="665">
        <f xml:space="preserve"> ConTime!BC$64</f>
        <v>0</v>
      </c>
      <c r="BD204" s="665">
        <f xml:space="preserve"> ConTime!BD$64</f>
        <v>0</v>
      </c>
      <c r="BE204" s="665">
        <f xml:space="preserve"> ConTime!BE$64</f>
        <v>0</v>
      </c>
    </row>
    <row r="205" spans="1:57" s="639" customFormat="1" ht="13" customHeight="1" outlineLevel="2" x14ac:dyDescent="0.25">
      <c r="A205" s="518"/>
      <c r="B205" s="518"/>
      <c r="C205" s="518"/>
      <c r="D205" s="518"/>
      <c r="E205" s="650" t="s">
        <v>526</v>
      </c>
      <c r="F205" s="650"/>
      <c r="G205" s="650" t="str">
        <f>SMU</f>
        <v>$ 000s</v>
      </c>
      <c r="H205" s="650">
        <f xml:space="preserve"> SUM(J205:BE205)</f>
        <v>1397.7737669339269</v>
      </c>
      <c r="I205"/>
      <c r="J205" s="650">
        <f t="shared" ref="J205:AO205" si="184" xml:space="preserve"> $F202 * SUM($F203:$F203) * J204</f>
        <v>0</v>
      </c>
      <c r="K205" s="650">
        <f t="shared" si="184"/>
        <v>0</v>
      </c>
      <c r="L205" s="650">
        <f t="shared" si="184"/>
        <v>0</v>
      </c>
      <c r="M205" s="650">
        <f t="shared" si="184"/>
        <v>0</v>
      </c>
      <c r="N205" s="650">
        <f t="shared" si="184"/>
        <v>0</v>
      </c>
      <c r="O205" s="650">
        <f t="shared" si="184"/>
        <v>0</v>
      </c>
      <c r="P205" s="650">
        <f t="shared" si="184"/>
        <v>0</v>
      </c>
      <c r="Q205" s="650">
        <f t="shared" si="184"/>
        <v>0</v>
      </c>
      <c r="R205" s="650">
        <f t="shared" si="184"/>
        <v>0</v>
      </c>
      <c r="S205" s="650">
        <f t="shared" si="184"/>
        <v>0</v>
      </c>
      <c r="T205" s="650">
        <f t="shared" si="184"/>
        <v>0</v>
      </c>
      <c r="U205" s="650">
        <f t="shared" si="184"/>
        <v>0</v>
      </c>
      <c r="V205" s="650">
        <f t="shared" si="184"/>
        <v>0</v>
      </c>
      <c r="W205" s="650">
        <f t="shared" si="184"/>
        <v>0</v>
      </c>
      <c r="X205" s="650">
        <f t="shared" si="184"/>
        <v>0</v>
      </c>
      <c r="Y205" s="650">
        <f t="shared" si="184"/>
        <v>1397.7737669339269</v>
      </c>
      <c r="Z205" s="650">
        <f t="shared" si="184"/>
        <v>0</v>
      </c>
      <c r="AA205" s="650">
        <f t="shared" si="184"/>
        <v>0</v>
      </c>
      <c r="AB205" s="650">
        <f t="shared" si="184"/>
        <v>0</v>
      </c>
      <c r="AC205" s="650">
        <f t="shared" si="184"/>
        <v>0</v>
      </c>
      <c r="AD205" s="650">
        <f t="shared" si="184"/>
        <v>0</v>
      </c>
      <c r="AE205" s="650">
        <f t="shared" si="184"/>
        <v>0</v>
      </c>
      <c r="AF205" s="650">
        <f t="shared" si="184"/>
        <v>0</v>
      </c>
      <c r="AG205" s="650">
        <f t="shared" si="184"/>
        <v>0</v>
      </c>
      <c r="AH205" s="650">
        <f t="shared" si="184"/>
        <v>0</v>
      </c>
      <c r="AI205" s="650">
        <f t="shared" si="184"/>
        <v>0</v>
      </c>
      <c r="AJ205" s="650">
        <f t="shared" si="184"/>
        <v>0</v>
      </c>
      <c r="AK205" s="650">
        <f t="shared" si="184"/>
        <v>0</v>
      </c>
      <c r="AL205" s="650">
        <f t="shared" si="184"/>
        <v>0</v>
      </c>
      <c r="AM205" s="650">
        <f t="shared" si="184"/>
        <v>0</v>
      </c>
      <c r="AN205" s="650">
        <f t="shared" si="184"/>
        <v>0</v>
      </c>
      <c r="AO205" s="650">
        <f t="shared" si="184"/>
        <v>0</v>
      </c>
      <c r="AP205" s="650">
        <f t="shared" ref="AP205:BE205" si="185" xml:space="preserve"> $F202 * SUM($F203:$F203) * AP204</f>
        <v>0</v>
      </c>
      <c r="AQ205" s="650">
        <f t="shared" si="185"/>
        <v>0</v>
      </c>
      <c r="AR205" s="650">
        <f t="shared" si="185"/>
        <v>0</v>
      </c>
      <c r="AS205" s="650">
        <f t="shared" si="185"/>
        <v>0</v>
      </c>
      <c r="AT205" s="650">
        <f t="shared" si="185"/>
        <v>0</v>
      </c>
      <c r="AU205" s="650">
        <f t="shared" si="185"/>
        <v>0</v>
      </c>
      <c r="AV205" s="650">
        <f t="shared" si="185"/>
        <v>0</v>
      </c>
      <c r="AW205" s="650">
        <f t="shared" si="185"/>
        <v>0</v>
      </c>
      <c r="AX205" s="650">
        <f t="shared" si="185"/>
        <v>0</v>
      </c>
      <c r="AY205" s="650">
        <f t="shared" si="185"/>
        <v>0</v>
      </c>
      <c r="AZ205" s="650">
        <f t="shared" si="185"/>
        <v>0</v>
      </c>
      <c r="BA205" s="650">
        <f t="shared" si="185"/>
        <v>0</v>
      </c>
      <c r="BB205" s="650">
        <f t="shared" si="185"/>
        <v>0</v>
      </c>
      <c r="BC205" s="650">
        <f t="shared" si="185"/>
        <v>0</v>
      </c>
      <c r="BD205" s="650">
        <f t="shared" si="185"/>
        <v>0</v>
      </c>
      <c r="BE205" s="650">
        <f t="shared" si="185"/>
        <v>0</v>
      </c>
    </row>
    <row r="206" spans="1:57" s="639" customFormat="1" ht="13" customHeight="1" outlineLevel="2" x14ac:dyDescent="0.25">
      <c r="A206" s="518"/>
      <c r="B206" s="518"/>
      <c r="C206" s="518"/>
      <c r="D206" s="518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639" customFormat="1" ht="13" customHeight="1" outlineLevel="2" x14ac:dyDescent="0.25">
      <c r="A207" s="656"/>
      <c r="B207" s="656"/>
      <c r="C207" s="656"/>
      <c r="D207" s="656"/>
      <c r="E207" s="665" t="str">
        <f xml:space="preserve"> InpC!E$74</f>
        <v>EBL interest &amp; fee pre-PCOD paid vs rolled-up switch</v>
      </c>
      <c r="F207" s="665">
        <f xml:space="preserve"> InpC!F$74</f>
        <v>0</v>
      </c>
      <c r="G207" s="665" t="str">
        <f xml:space="preserve"> InpC!G$74</f>
        <v>0 = paid, 1 = rolled-up</v>
      </c>
      <c r="H207" s="659"/>
      <c r="I207" s="659"/>
      <c r="J207" s="659"/>
      <c r="K207" s="659"/>
      <c r="L207" s="659"/>
      <c r="M207" s="659"/>
      <c r="N207" s="659"/>
      <c r="O207" s="659"/>
      <c r="P207" s="659"/>
      <c r="Q207" s="659"/>
      <c r="R207" s="659"/>
      <c r="S207" s="659"/>
      <c r="T207" s="659"/>
      <c r="U207" s="659"/>
      <c r="V207" s="659"/>
      <c r="W207" s="659"/>
      <c r="X207" s="659"/>
      <c r="Y207" s="659"/>
      <c r="Z207" s="659"/>
      <c r="AA207" s="659"/>
      <c r="AB207" s="659"/>
      <c r="AC207" s="659"/>
      <c r="AD207" s="659"/>
      <c r="AE207" s="659"/>
      <c r="AF207" s="659"/>
      <c r="AG207" s="659"/>
      <c r="AH207" s="659"/>
      <c r="AI207" s="659"/>
      <c r="AJ207" s="659"/>
      <c r="AK207" s="659"/>
      <c r="AL207" s="659"/>
      <c r="AM207" s="659"/>
      <c r="AN207" s="659"/>
      <c r="AO207" s="659"/>
      <c r="AP207" s="659"/>
      <c r="AQ207" s="659"/>
      <c r="AR207" s="659"/>
      <c r="AS207" s="659"/>
      <c r="AT207" s="659"/>
      <c r="AU207" s="659"/>
      <c r="AV207" s="659"/>
      <c r="AW207" s="659"/>
      <c r="AX207" s="659"/>
      <c r="AY207" s="659"/>
      <c r="AZ207" s="659"/>
      <c r="BA207" s="659"/>
      <c r="BB207" s="659"/>
      <c r="BC207" s="659"/>
      <c r="BD207" s="659"/>
      <c r="BE207" s="659"/>
    </row>
    <row r="208" spans="1:57" s="639" customFormat="1" ht="13" customHeight="1" outlineLevel="2" x14ac:dyDescent="0.25">
      <c r="A208" s="518"/>
      <c r="B208" s="518"/>
      <c r="C208" s="518"/>
      <c r="D208" s="518"/>
      <c r="E208" s="650" t="str">
        <f t="shared" ref="E208:AJ208" si="186" xml:space="preserve"> E$205</f>
        <v>Equity bridge upfront fee</v>
      </c>
      <c r="F208" s="650">
        <f t="shared" si="186"/>
        <v>0</v>
      </c>
      <c r="G208" s="650" t="str">
        <f t="shared" si="186"/>
        <v>$ 000s</v>
      </c>
      <c r="H208" s="650">
        <f t="shared" si="186"/>
        <v>1397.7737669339269</v>
      </c>
      <c r="I208" s="650">
        <f t="shared" si="186"/>
        <v>0</v>
      </c>
      <c r="J208" s="650">
        <f t="shared" si="186"/>
        <v>0</v>
      </c>
      <c r="K208" s="650">
        <f t="shared" si="186"/>
        <v>0</v>
      </c>
      <c r="L208" s="650">
        <f t="shared" si="186"/>
        <v>0</v>
      </c>
      <c r="M208" s="650">
        <f t="shared" si="186"/>
        <v>0</v>
      </c>
      <c r="N208" s="650">
        <f t="shared" si="186"/>
        <v>0</v>
      </c>
      <c r="O208" s="650">
        <f t="shared" si="186"/>
        <v>0</v>
      </c>
      <c r="P208" s="650">
        <f t="shared" si="186"/>
        <v>0</v>
      </c>
      <c r="Q208" s="650">
        <f t="shared" si="186"/>
        <v>0</v>
      </c>
      <c r="R208" s="650">
        <f t="shared" si="186"/>
        <v>0</v>
      </c>
      <c r="S208" s="650">
        <f t="shared" si="186"/>
        <v>0</v>
      </c>
      <c r="T208" s="650">
        <f t="shared" si="186"/>
        <v>0</v>
      </c>
      <c r="U208" s="650">
        <f t="shared" si="186"/>
        <v>0</v>
      </c>
      <c r="V208" s="650">
        <f t="shared" si="186"/>
        <v>0</v>
      </c>
      <c r="W208" s="650">
        <f t="shared" si="186"/>
        <v>0</v>
      </c>
      <c r="X208" s="650">
        <f t="shared" si="186"/>
        <v>0</v>
      </c>
      <c r="Y208" s="650">
        <f t="shared" si="186"/>
        <v>1397.7737669339269</v>
      </c>
      <c r="Z208" s="650">
        <f t="shared" si="186"/>
        <v>0</v>
      </c>
      <c r="AA208" s="650">
        <f t="shared" si="186"/>
        <v>0</v>
      </c>
      <c r="AB208" s="650">
        <f t="shared" si="186"/>
        <v>0</v>
      </c>
      <c r="AC208" s="650">
        <f t="shared" si="186"/>
        <v>0</v>
      </c>
      <c r="AD208" s="650">
        <f t="shared" si="186"/>
        <v>0</v>
      </c>
      <c r="AE208" s="650">
        <f t="shared" si="186"/>
        <v>0</v>
      </c>
      <c r="AF208" s="650">
        <f t="shared" si="186"/>
        <v>0</v>
      </c>
      <c r="AG208" s="650">
        <f t="shared" si="186"/>
        <v>0</v>
      </c>
      <c r="AH208" s="650">
        <f t="shared" si="186"/>
        <v>0</v>
      </c>
      <c r="AI208" s="650">
        <f t="shared" si="186"/>
        <v>0</v>
      </c>
      <c r="AJ208" s="650">
        <f t="shared" si="186"/>
        <v>0</v>
      </c>
      <c r="AK208" s="650">
        <f t="shared" ref="AK208:BE208" si="187" xml:space="preserve"> AK$205</f>
        <v>0</v>
      </c>
      <c r="AL208" s="650">
        <f t="shared" si="187"/>
        <v>0</v>
      </c>
      <c r="AM208" s="650">
        <f t="shared" si="187"/>
        <v>0</v>
      </c>
      <c r="AN208" s="650">
        <f t="shared" si="187"/>
        <v>0</v>
      </c>
      <c r="AO208" s="650">
        <f t="shared" si="187"/>
        <v>0</v>
      </c>
      <c r="AP208" s="650">
        <f t="shared" si="187"/>
        <v>0</v>
      </c>
      <c r="AQ208" s="650">
        <f t="shared" si="187"/>
        <v>0</v>
      </c>
      <c r="AR208" s="650">
        <f t="shared" si="187"/>
        <v>0</v>
      </c>
      <c r="AS208" s="650">
        <f t="shared" si="187"/>
        <v>0</v>
      </c>
      <c r="AT208" s="650">
        <f t="shared" si="187"/>
        <v>0</v>
      </c>
      <c r="AU208" s="650">
        <f t="shared" si="187"/>
        <v>0</v>
      </c>
      <c r="AV208" s="650">
        <f t="shared" si="187"/>
        <v>0</v>
      </c>
      <c r="AW208" s="650">
        <f t="shared" si="187"/>
        <v>0</v>
      </c>
      <c r="AX208" s="650">
        <f t="shared" si="187"/>
        <v>0</v>
      </c>
      <c r="AY208" s="650">
        <f t="shared" si="187"/>
        <v>0</v>
      </c>
      <c r="AZ208" s="650">
        <f t="shared" si="187"/>
        <v>0</v>
      </c>
      <c r="BA208" s="650">
        <f t="shared" si="187"/>
        <v>0</v>
      </c>
      <c r="BB208" s="650">
        <f t="shared" si="187"/>
        <v>0</v>
      </c>
      <c r="BC208" s="650">
        <f t="shared" si="187"/>
        <v>0</v>
      </c>
      <c r="BD208" s="650">
        <f t="shared" si="187"/>
        <v>0</v>
      </c>
      <c r="BE208" s="650">
        <f t="shared" si="187"/>
        <v>0</v>
      </c>
    </row>
    <row r="209" spans="1:57" s="193" customFormat="1" ht="13" customHeight="1" outlineLevel="2" x14ac:dyDescent="0.25">
      <c r="A209" s="655"/>
      <c r="B209" s="655"/>
      <c r="C209" s="655"/>
      <c r="D209" s="655"/>
      <c r="E209" s="658" t="s">
        <v>545</v>
      </c>
      <c r="F209" s="658"/>
      <c r="G209" s="658" t="str">
        <f>SMU</f>
        <v>$ 000s</v>
      </c>
      <c r="H209" s="658">
        <f xml:space="preserve"> SUM(J209:BE209)</f>
        <v>1397.7737669339269</v>
      </c>
      <c r="I209" s="654"/>
      <c r="J209" s="658">
        <f t="shared" ref="J209:AO209" si="188" xml:space="preserve"> (1 - $F207) * J208</f>
        <v>0</v>
      </c>
      <c r="K209" s="658">
        <f t="shared" si="188"/>
        <v>0</v>
      </c>
      <c r="L209" s="658">
        <f t="shared" si="188"/>
        <v>0</v>
      </c>
      <c r="M209" s="658">
        <f t="shared" si="188"/>
        <v>0</v>
      </c>
      <c r="N209" s="658">
        <f t="shared" si="188"/>
        <v>0</v>
      </c>
      <c r="O209" s="658">
        <f t="shared" si="188"/>
        <v>0</v>
      </c>
      <c r="P209" s="658">
        <f t="shared" si="188"/>
        <v>0</v>
      </c>
      <c r="Q209" s="658">
        <f t="shared" si="188"/>
        <v>0</v>
      </c>
      <c r="R209" s="658">
        <f t="shared" si="188"/>
        <v>0</v>
      </c>
      <c r="S209" s="658">
        <f t="shared" si="188"/>
        <v>0</v>
      </c>
      <c r="T209" s="658">
        <f t="shared" si="188"/>
        <v>0</v>
      </c>
      <c r="U209" s="658">
        <f t="shared" si="188"/>
        <v>0</v>
      </c>
      <c r="V209" s="658">
        <f t="shared" si="188"/>
        <v>0</v>
      </c>
      <c r="W209" s="658">
        <f t="shared" si="188"/>
        <v>0</v>
      </c>
      <c r="X209" s="658">
        <f t="shared" si="188"/>
        <v>0</v>
      </c>
      <c r="Y209" s="658">
        <f t="shared" si="188"/>
        <v>1397.7737669339269</v>
      </c>
      <c r="Z209" s="658">
        <f t="shared" si="188"/>
        <v>0</v>
      </c>
      <c r="AA209" s="658">
        <f t="shared" si="188"/>
        <v>0</v>
      </c>
      <c r="AB209" s="658">
        <f t="shared" si="188"/>
        <v>0</v>
      </c>
      <c r="AC209" s="658">
        <f t="shared" si="188"/>
        <v>0</v>
      </c>
      <c r="AD209" s="658">
        <f t="shared" si="188"/>
        <v>0</v>
      </c>
      <c r="AE209" s="658">
        <f t="shared" si="188"/>
        <v>0</v>
      </c>
      <c r="AF209" s="658">
        <f t="shared" si="188"/>
        <v>0</v>
      </c>
      <c r="AG209" s="658">
        <f t="shared" si="188"/>
        <v>0</v>
      </c>
      <c r="AH209" s="658">
        <f t="shared" si="188"/>
        <v>0</v>
      </c>
      <c r="AI209" s="658">
        <f t="shared" si="188"/>
        <v>0</v>
      </c>
      <c r="AJ209" s="658">
        <f t="shared" si="188"/>
        <v>0</v>
      </c>
      <c r="AK209" s="658">
        <f t="shared" si="188"/>
        <v>0</v>
      </c>
      <c r="AL209" s="658">
        <f t="shared" si="188"/>
        <v>0</v>
      </c>
      <c r="AM209" s="658">
        <f t="shared" si="188"/>
        <v>0</v>
      </c>
      <c r="AN209" s="658">
        <f t="shared" si="188"/>
        <v>0</v>
      </c>
      <c r="AO209" s="658">
        <f t="shared" si="188"/>
        <v>0</v>
      </c>
      <c r="AP209" s="658">
        <f t="shared" ref="AP209:BE209" si="189" xml:space="preserve"> (1 - $F207) * AP208</f>
        <v>0</v>
      </c>
      <c r="AQ209" s="658">
        <f t="shared" si="189"/>
        <v>0</v>
      </c>
      <c r="AR209" s="658">
        <f t="shared" si="189"/>
        <v>0</v>
      </c>
      <c r="AS209" s="658">
        <f t="shared" si="189"/>
        <v>0</v>
      </c>
      <c r="AT209" s="658">
        <f t="shared" si="189"/>
        <v>0</v>
      </c>
      <c r="AU209" s="658">
        <f t="shared" si="189"/>
        <v>0</v>
      </c>
      <c r="AV209" s="658">
        <f t="shared" si="189"/>
        <v>0</v>
      </c>
      <c r="AW209" s="658">
        <f t="shared" si="189"/>
        <v>0</v>
      </c>
      <c r="AX209" s="658">
        <f t="shared" si="189"/>
        <v>0</v>
      </c>
      <c r="AY209" s="658">
        <f t="shared" si="189"/>
        <v>0</v>
      </c>
      <c r="AZ209" s="658">
        <f t="shared" si="189"/>
        <v>0</v>
      </c>
      <c r="BA209" s="658">
        <f t="shared" si="189"/>
        <v>0</v>
      </c>
      <c r="BB209" s="658">
        <f t="shared" si="189"/>
        <v>0</v>
      </c>
      <c r="BC209" s="658">
        <f t="shared" si="189"/>
        <v>0</v>
      </c>
      <c r="BD209" s="658">
        <f t="shared" si="189"/>
        <v>0</v>
      </c>
      <c r="BE209" s="658">
        <f t="shared" si="189"/>
        <v>0</v>
      </c>
    </row>
    <row r="210" spans="1:57" s="639" customFormat="1" ht="13" customHeight="1" outlineLevel="2" x14ac:dyDescent="0.25">
      <c r="A210" s="518"/>
      <c r="B210" s="518"/>
      <c r="C210" s="518"/>
      <c r="D210" s="518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639" customFormat="1" ht="13" customHeight="1" outlineLevel="2" x14ac:dyDescent="0.25">
      <c r="A211" s="518"/>
      <c r="B211" s="518"/>
      <c r="C211" s="518"/>
      <c r="D211" s="518"/>
      <c r="E211" s="650" t="str">
        <f t="shared" ref="E211:AJ211" si="190" xml:space="preserve"> E$205</f>
        <v>Equity bridge upfront fee</v>
      </c>
      <c r="F211" s="650">
        <f t="shared" si="190"/>
        <v>0</v>
      </c>
      <c r="G211" s="650" t="str">
        <f t="shared" si="190"/>
        <v>$ 000s</v>
      </c>
      <c r="H211" s="650">
        <f t="shared" si="190"/>
        <v>1397.7737669339269</v>
      </c>
      <c r="I211" s="650">
        <f t="shared" si="190"/>
        <v>0</v>
      </c>
      <c r="J211" s="650">
        <f t="shared" si="190"/>
        <v>0</v>
      </c>
      <c r="K211" s="650">
        <f t="shared" si="190"/>
        <v>0</v>
      </c>
      <c r="L211" s="650">
        <f t="shared" si="190"/>
        <v>0</v>
      </c>
      <c r="M211" s="650">
        <f t="shared" si="190"/>
        <v>0</v>
      </c>
      <c r="N211" s="650">
        <f t="shared" si="190"/>
        <v>0</v>
      </c>
      <c r="O211" s="650">
        <f t="shared" si="190"/>
        <v>0</v>
      </c>
      <c r="P211" s="650">
        <f t="shared" si="190"/>
        <v>0</v>
      </c>
      <c r="Q211" s="650">
        <f t="shared" si="190"/>
        <v>0</v>
      </c>
      <c r="R211" s="650">
        <f t="shared" si="190"/>
        <v>0</v>
      </c>
      <c r="S211" s="650">
        <f t="shared" si="190"/>
        <v>0</v>
      </c>
      <c r="T211" s="650">
        <f t="shared" si="190"/>
        <v>0</v>
      </c>
      <c r="U211" s="650">
        <f t="shared" si="190"/>
        <v>0</v>
      </c>
      <c r="V211" s="650">
        <f t="shared" si="190"/>
        <v>0</v>
      </c>
      <c r="W211" s="650">
        <f t="shared" si="190"/>
        <v>0</v>
      </c>
      <c r="X211" s="650">
        <f t="shared" si="190"/>
        <v>0</v>
      </c>
      <c r="Y211" s="650">
        <f t="shared" si="190"/>
        <v>1397.7737669339269</v>
      </c>
      <c r="Z211" s="650">
        <f t="shared" si="190"/>
        <v>0</v>
      </c>
      <c r="AA211" s="650">
        <f t="shared" si="190"/>
        <v>0</v>
      </c>
      <c r="AB211" s="650">
        <f t="shared" si="190"/>
        <v>0</v>
      </c>
      <c r="AC211" s="650">
        <f t="shared" si="190"/>
        <v>0</v>
      </c>
      <c r="AD211" s="650">
        <f t="shared" si="190"/>
        <v>0</v>
      </c>
      <c r="AE211" s="650">
        <f t="shared" si="190"/>
        <v>0</v>
      </c>
      <c r="AF211" s="650">
        <f t="shared" si="190"/>
        <v>0</v>
      </c>
      <c r="AG211" s="650">
        <f t="shared" si="190"/>
        <v>0</v>
      </c>
      <c r="AH211" s="650">
        <f t="shared" si="190"/>
        <v>0</v>
      </c>
      <c r="AI211" s="650">
        <f t="shared" si="190"/>
        <v>0</v>
      </c>
      <c r="AJ211" s="650">
        <f t="shared" si="190"/>
        <v>0</v>
      </c>
      <c r="AK211" s="650">
        <f t="shared" ref="AK211:BE211" si="191" xml:space="preserve"> AK$205</f>
        <v>0</v>
      </c>
      <c r="AL211" s="650">
        <f t="shared" si="191"/>
        <v>0</v>
      </c>
      <c r="AM211" s="650">
        <f t="shared" si="191"/>
        <v>0</v>
      </c>
      <c r="AN211" s="650">
        <f t="shared" si="191"/>
        <v>0</v>
      </c>
      <c r="AO211" s="650">
        <f t="shared" si="191"/>
        <v>0</v>
      </c>
      <c r="AP211" s="650">
        <f t="shared" si="191"/>
        <v>0</v>
      </c>
      <c r="AQ211" s="650">
        <f t="shared" si="191"/>
        <v>0</v>
      </c>
      <c r="AR211" s="650">
        <f t="shared" si="191"/>
        <v>0</v>
      </c>
      <c r="AS211" s="650">
        <f t="shared" si="191"/>
        <v>0</v>
      </c>
      <c r="AT211" s="650">
        <f t="shared" si="191"/>
        <v>0</v>
      </c>
      <c r="AU211" s="650">
        <f t="shared" si="191"/>
        <v>0</v>
      </c>
      <c r="AV211" s="650">
        <f t="shared" si="191"/>
        <v>0</v>
      </c>
      <c r="AW211" s="650">
        <f t="shared" si="191"/>
        <v>0</v>
      </c>
      <c r="AX211" s="650">
        <f t="shared" si="191"/>
        <v>0</v>
      </c>
      <c r="AY211" s="650">
        <f t="shared" si="191"/>
        <v>0</v>
      </c>
      <c r="AZ211" s="650">
        <f t="shared" si="191"/>
        <v>0</v>
      </c>
      <c r="BA211" s="650">
        <f t="shared" si="191"/>
        <v>0</v>
      </c>
      <c r="BB211" s="650">
        <f t="shared" si="191"/>
        <v>0</v>
      </c>
      <c r="BC211" s="650">
        <f t="shared" si="191"/>
        <v>0</v>
      </c>
      <c r="BD211" s="650">
        <f t="shared" si="191"/>
        <v>0</v>
      </c>
      <c r="BE211" s="650">
        <f t="shared" si="191"/>
        <v>0</v>
      </c>
    </row>
    <row r="212" spans="1:57" s="639" customFormat="1" ht="13" customHeight="1" outlineLevel="2" x14ac:dyDescent="0.25">
      <c r="A212" s="518"/>
      <c r="B212" s="518"/>
      <c r="C212" s="518"/>
      <c r="D212" s="518"/>
      <c r="E212" s="650" t="str">
        <f t="shared" ref="E212:AJ212" si="192" xml:space="preserve"> E$209</f>
        <v>Equity bridge upfront fee - paid</v>
      </c>
      <c r="F212" s="650">
        <f t="shared" si="192"/>
        <v>0</v>
      </c>
      <c r="G212" s="650" t="str">
        <f t="shared" si="192"/>
        <v>$ 000s</v>
      </c>
      <c r="H212" s="650">
        <f t="shared" si="192"/>
        <v>1397.7737669339269</v>
      </c>
      <c r="I212" s="650">
        <f t="shared" si="192"/>
        <v>0</v>
      </c>
      <c r="J212" s="650">
        <f t="shared" si="192"/>
        <v>0</v>
      </c>
      <c r="K212" s="650">
        <f t="shared" si="192"/>
        <v>0</v>
      </c>
      <c r="L212" s="650">
        <f t="shared" si="192"/>
        <v>0</v>
      </c>
      <c r="M212" s="650">
        <f t="shared" si="192"/>
        <v>0</v>
      </c>
      <c r="N212" s="650">
        <f t="shared" si="192"/>
        <v>0</v>
      </c>
      <c r="O212" s="650">
        <f t="shared" si="192"/>
        <v>0</v>
      </c>
      <c r="P212" s="650">
        <f t="shared" si="192"/>
        <v>0</v>
      </c>
      <c r="Q212" s="650">
        <f t="shared" si="192"/>
        <v>0</v>
      </c>
      <c r="R212" s="650">
        <f t="shared" si="192"/>
        <v>0</v>
      </c>
      <c r="S212" s="650">
        <f t="shared" si="192"/>
        <v>0</v>
      </c>
      <c r="T212" s="650">
        <f t="shared" si="192"/>
        <v>0</v>
      </c>
      <c r="U212" s="650">
        <f t="shared" si="192"/>
        <v>0</v>
      </c>
      <c r="V212" s="650">
        <f t="shared" si="192"/>
        <v>0</v>
      </c>
      <c r="W212" s="650">
        <f t="shared" si="192"/>
        <v>0</v>
      </c>
      <c r="X212" s="650">
        <f t="shared" si="192"/>
        <v>0</v>
      </c>
      <c r="Y212" s="650">
        <f t="shared" si="192"/>
        <v>1397.7737669339269</v>
      </c>
      <c r="Z212" s="650">
        <f t="shared" si="192"/>
        <v>0</v>
      </c>
      <c r="AA212" s="650">
        <f t="shared" si="192"/>
        <v>0</v>
      </c>
      <c r="AB212" s="650">
        <f t="shared" si="192"/>
        <v>0</v>
      </c>
      <c r="AC212" s="650">
        <f t="shared" si="192"/>
        <v>0</v>
      </c>
      <c r="AD212" s="650">
        <f t="shared" si="192"/>
        <v>0</v>
      </c>
      <c r="AE212" s="650">
        <f t="shared" si="192"/>
        <v>0</v>
      </c>
      <c r="AF212" s="650">
        <f t="shared" si="192"/>
        <v>0</v>
      </c>
      <c r="AG212" s="650">
        <f t="shared" si="192"/>
        <v>0</v>
      </c>
      <c r="AH212" s="650">
        <f t="shared" si="192"/>
        <v>0</v>
      </c>
      <c r="AI212" s="650">
        <f t="shared" si="192"/>
        <v>0</v>
      </c>
      <c r="AJ212" s="650">
        <f t="shared" si="192"/>
        <v>0</v>
      </c>
      <c r="AK212" s="650">
        <f t="shared" ref="AK212:BE212" si="193" xml:space="preserve"> AK$209</f>
        <v>0</v>
      </c>
      <c r="AL212" s="650">
        <f t="shared" si="193"/>
        <v>0</v>
      </c>
      <c r="AM212" s="650">
        <f t="shared" si="193"/>
        <v>0</v>
      </c>
      <c r="AN212" s="650">
        <f t="shared" si="193"/>
        <v>0</v>
      </c>
      <c r="AO212" s="650">
        <f t="shared" si="193"/>
        <v>0</v>
      </c>
      <c r="AP212" s="650">
        <f t="shared" si="193"/>
        <v>0</v>
      </c>
      <c r="AQ212" s="650">
        <f t="shared" si="193"/>
        <v>0</v>
      </c>
      <c r="AR212" s="650">
        <f t="shared" si="193"/>
        <v>0</v>
      </c>
      <c r="AS212" s="650">
        <f t="shared" si="193"/>
        <v>0</v>
      </c>
      <c r="AT212" s="650">
        <f t="shared" si="193"/>
        <v>0</v>
      </c>
      <c r="AU212" s="650">
        <f t="shared" si="193"/>
        <v>0</v>
      </c>
      <c r="AV212" s="650">
        <f t="shared" si="193"/>
        <v>0</v>
      </c>
      <c r="AW212" s="650">
        <f t="shared" si="193"/>
        <v>0</v>
      </c>
      <c r="AX212" s="650">
        <f t="shared" si="193"/>
        <v>0</v>
      </c>
      <c r="AY212" s="650">
        <f t="shared" si="193"/>
        <v>0</v>
      </c>
      <c r="AZ212" s="650">
        <f t="shared" si="193"/>
        <v>0</v>
      </c>
      <c r="BA212" s="650">
        <f t="shared" si="193"/>
        <v>0</v>
      </c>
      <c r="BB212" s="650">
        <f t="shared" si="193"/>
        <v>0</v>
      </c>
      <c r="BC212" s="650">
        <f t="shared" si="193"/>
        <v>0</v>
      </c>
      <c r="BD212" s="650">
        <f t="shared" si="193"/>
        <v>0</v>
      </c>
      <c r="BE212" s="650">
        <f t="shared" si="193"/>
        <v>0</v>
      </c>
    </row>
    <row r="213" spans="1:57" s="639" customFormat="1" ht="13" customHeight="1" outlineLevel="2" x14ac:dyDescent="0.25">
      <c r="A213" s="518"/>
      <c r="B213" s="518"/>
      <c r="C213" s="518"/>
      <c r="D213" s="518"/>
      <c r="E213" s="650" t="s">
        <v>544</v>
      </c>
      <c r="F213" s="650"/>
      <c r="G213" s="650" t="str">
        <f>SMU</f>
        <v>$ 000s</v>
      </c>
      <c r="H213" s="650">
        <f xml:space="preserve"> SUM(J213:BE213)</f>
        <v>0</v>
      </c>
      <c r="I213"/>
      <c r="J213" s="650">
        <f t="shared" ref="J213:AO213" si="194" xml:space="preserve"> J211 - J212</f>
        <v>0</v>
      </c>
      <c r="K213" s="650">
        <f t="shared" si="194"/>
        <v>0</v>
      </c>
      <c r="L213" s="650">
        <f t="shared" si="194"/>
        <v>0</v>
      </c>
      <c r="M213" s="650">
        <f t="shared" si="194"/>
        <v>0</v>
      </c>
      <c r="N213" s="650">
        <f t="shared" si="194"/>
        <v>0</v>
      </c>
      <c r="O213" s="650">
        <f t="shared" si="194"/>
        <v>0</v>
      </c>
      <c r="P213" s="650">
        <f t="shared" si="194"/>
        <v>0</v>
      </c>
      <c r="Q213" s="650">
        <f t="shared" si="194"/>
        <v>0</v>
      </c>
      <c r="R213" s="650">
        <f t="shared" si="194"/>
        <v>0</v>
      </c>
      <c r="S213" s="650">
        <f t="shared" si="194"/>
        <v>0</v>
      </c>
      <c r="T213" s="650">
        <f t="shared" si="194"/>
        <v>0</v>
      </c>
      <c r="U213" s="650">
        <f t="shared" si="194"/>
        <v>0</v>
      </c>
      <c r="V213" s="650">
        <f t="shared" si="194"/>
        <v>0</v>
      </c>
      <c r="W213" s="650">
        <f t="shared" si="194"/>
        <v>0</v>
      </c>
      <c r="X213" s="650">
        <f t="shared" si="194"/>
        <v>0</v>
      </c>
      <c r="Y213" s="650">
        <f t="shared" si="194"/>
        <v>0</v>
      </c>
      <c r="Z213" s="650">
        <f t="shared" si="194"/>
        <v>0</v>
      </c>
      <c r="AA213" s="650">
        <f t="shared" si="194"/>
        <v>0</v>
      </c>
      <c r="AB213" s="650">
        <f t="shared" si="194"/>
        <v>0</v>
      </c>
      <c r="AC213" s="650">
        <f t="shared" si="194"/>
        <v>0</v>
      </c>
      <c r="AD213" s="650">
        <f t="shared" si="194"/>
        <v>0</v>
      </c>
      <c r="AE213" s="650">
        <f t="shared" si="194"/>
        <v>0</v>
      </c>
      <c r="AF213" s="650">
        <f t="shared" si="194"/>
        <v>0</v>
      </c>
      <c r="AG213" s="650">
        <f t="shared" si="194"/>
        <v>0</v>
      </c>
      <c r="AH213" s="650">
        <f t="shared" si="194"/>
        <v>0</v>
      </c>
      <c r="AI213" s="650">
        <f t="shared" si="194"/>
        <v>0</v>
      </c>
      <c r="AJ213" s="650">
        <f t="shared" si="194"/>
        <v>0</v>
      </c>
      <c r="AK213" s="650">
        <f t="shared" si="194"/>
        <v>0</v>
      </c>
      <c r="AL213" s="650">
        <f t="shared" si="194"/>
        <v>0</v>
      </c>
      <c r="AM213" s="650">
        <f t="shared" si="194"/>
        <v>0</v>
      </c>
      <c r="AN213" s="650">
        <f t="shared" si="194"/>
        <v>0</v>
      </c>
      <c r="AO213" s="650">
        <f t="shared" si="194"/>
        <v>0</v>
      </c>
      <c r="AP213" s="650">
        <f t="shared" ref="AP213:BE213" si="195" xml:space="preserve"> AP211 - AP212</f>
        <v>0</v>
      </c>
      <c r="AQ213" s="650">
        <f t="shared" si="195"/>
        <v>0</v>
      </c>
      <c r="AR213" s="650">
        <f t="shared" si="195"/>
        <v>0</v>
      </c>
      <c r="AS213" s="650">
        <f t="shared" si="195"/>
        <v>0</v>
      </c>
      <c r="AT213" s="650">
        <f t="shared" si="195"/>
        <v>0</v>
      </c>
      <c r="AU213" s="650">
        <f t="shared" si="195"/>
        <v>0</v>
      </c>
      <c r="AV213" s="650">
        <f t="shared" si="195"/>
        <v>0</v>
      </c>
      <c r="AW213" s="650">
        <f t="shared" si="195"/>
        <v>0</v>
      </c>
      <c r="AX213" s="650">
        <f t="shared" si="195"/>
        <v>0</v>
      </c>
      <c r="AY213" s="650">
        <f t="shared" si="195"/>
        <v>0</v>
      </c>
      <c r="AZ213" s="650">
        <f t="shared" si="195"/>
        <v>0</v>
      </c>
      <c r="BA213" s="650">
        <f t="shared" si="195"/>
        <v>0</v>
      </c>
      <c r="BB213" s="650">
        <f t="shared" si="195"/>
        <v>0</v>
      </c>
      <c r="BC213" s="650">
        <f t="shared" si="195"/>
        <v>0</v>
      </c>
      <c r="BD213" s="650">
        <f t="shared" si="195"/>
        <v>0</v>
      </c>
      <c r="BE213" s="650">
        <f t="shared" si="195"/>
        <v>0</v>
      </c>
    </row>
    <row r="214" spans="1:57" s="639" customFormat="1" ht="13" customHeight="1" outlineLevel="1" x14ac:dyDescent="0.25">
      <c r="A214" s="518"/>
      <c r="B214" s="518"/>
      <c r="C214" s="518"/>
      <c r="D214" s="518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639" customFormat="1" ht="13" customHeight="1" outlineLevel="1" x14ac:dyDescent="0.25">
      <c r="A215" s="518"/>
      <c r="B215" s="660" t="s">
        <v>527</v>
      </c>
      <c r="C215" s="518"/>
      <c r="D215" s="518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639" customFormat="1" ht="13" customHeight="1" outlineLevel="2" x14ac:dyDescent="0.25">
      <c r="A216" s="656"/>
      <c r="B216" s="656"/>
      <c r="C216" s="656"/>
      <c r="D216" s="656"/>
      <c r="E216" s="680" t="str">
        <f xml:space="preserve"> Solve!E$42</f>
        <v>EBL requirement fixed</v>
      </c>
      <c r="F216" s="680">
        <f xml:space="preserve"> Solve!F$42</f>
        <v>93184.917795595131</v>
      </c>
      <c r="G216" s="680" t="str">
        <f xml:space="preserve"> Solve!G$42</f>
        <v>$ 000s</v>
      </c>
      <c r="H216" s="659"/>
      <c r="I216" s="659"/>
      <c r="J216" s="659"/>
      <c r="K216" s="659"/>
      <c r="L216" s="659"/>
      <c r="M216" s="659"/>
      <c r="N216" s="659"/>
      <c r="O216" s="659"/>
      <c r="P216" s="659"/>
      <c r="Q216" s="659"/>
      <c r="R216" s="659"/>
      <c r="S216" s="659"/>
      <c r="T216" s="659"/>
      <c r="U216" s="659"/>
      <c r="V216" s="659"/>
      <c r="W216" s="659"/>
      <c r="X216" s="659"/>
      <c r="Y216" s="659"/>
      <c r="Z216" s="659"/>
      <c r="AA216" s="659"/>
      <c r="AB216" s="659"/>
      <c r="AC216" s="659"/>
      <c r="AD216" s="659"/>
      <c r="AE216" s="659"/>
      <c r="AF216" s="659"/>
      <c r="AG216" s="659"/>
      <c r="AH216" s="659"/>
      <c r="AI216" s="659"/>
      <c r="AJ216" s="659"/>
      <c r="AK216" s="659"/>
      <c r="AL216" s="659"/>
      <c r="AM216" s="659"/>
      <c r="AN216" s="659"/>
      <c r="AO216" s="659"/>
      <c r="AP216" s="659"/>
      <c r="AQ216" s="659"/>
      <c r="AR216" s="659"/>
      <c r="AS216" s="659"/>
      <c r="AT216" s="659"/>
      <c r="AU216" s="659"/>
      <c r="AV216" s="659"/>
      <c r="AW216" s="659"/>
      <c r="AX216" s="659"/>
      <c r="AY216" s="659"/>
      <c r="AZ216" s="659"/>
      <c r="BA216" s="659"/>
      <c r="BB216" s="659"/>
      <c r="BC216" s="659"/>
      <c r="BD216" s="659"/>
      <c r="BE216" s="659"/>
    </row>
    <row r="217" spans="1:57" s="639" customFormat="1" ht="13" customHeight="1" outlineLevel="2" x14ac:dyDescent="0.25">
      <c r="A217" s="518"/>
      <c r="B217" s="518"/>
      <c r="C217" s="518"/>
      <c r="D217" s="518"/>
      <c r="E217" s="650" t="str">
        <f t="shared" ref="E217:AJ217" si="196" xml:space="preserve"> E$161</f>
        <v>Equity bridge balance BEG</v>
      </c>
      <c r="F217" s="650">
        <f t="shared" si="196"/>
        <v>0</v>
      </c>
      <c r="G217" s="650" t="str">
        <f t="shared" si="196"/>
        <v>$ 000s</v>
      </c>
      <c r="H217" s="650">
        <f t="shared" si="196"/>
        <v>0</v>
      </c>
      <c r="I217" s="650">
        <f t="shared" si="196"/>
        <v>0</v>
      </c>
      <c r="J217" s="650">
        <f t="shared" si="196"/>
        <v>0</v>
      </c>
      <c r="K217" s="650">
        <f t="shared" si="196"/>
        <v>0</v>
      </c>
      <c r="L217" s="650">
        <f t="shared" si="196"/>
        <v>0</v>
      </c>
      <c r="M217" s="650">
        <f t="shared" si="196"/>
        <v>0</v>
      </c>
      <c r="N217" s="650">
        <f t="shared" si="196"/>
        <v>0</v>
      </c>
      <c r="O217" s="650">
        <f t="shared" si="196"/>
        <v>0</v>
      </c>
      <c r="P217" s="650">
        <f t="shared" si="196"/>
        <v>0</v>
      </c>
      <c r="Q217" s="650">
        <f t="shared" si="196"/>
        <v>0</v>
      </c>
      <c r="R217" s="650">
        <f t="shared" si="196"/>
        <v>0</v>
      </c>
      <c r="S217" s="650">
        <f t="shared" si="196"/>
        <v>0</v>
      </c>
      <c r="T217" s="650">
        <f t="shared" si="196"/>
        <v>0</v>
      </c>
      <c r="U217" s="650">
        <f t="shared" si="196"/>
        <v>0</v>
      </c>
      <c r="V217" s="650">
        <f t="shared" si="196"/>
        <v>0</v>
      </c>
      <c r="W217" s="650">
        <f t="shared" si="196"/>
        <v>0</v>
      </c>
      <c r="X217" s="650">
        <f t="shared" si="196"/>
        <v>0</v>
      </c>
      <c r="Y217" s="650">
        <f t="shared" si="196"/>
        <v>0</v>
      </c>
      <c r="Z217" s="650">
        <f t="shared" si="196"/>
        <v>13197.779378471951</v>
      </c>
      <c r="AA217" s="650">
        <f t="shared" si="196"/>
        <v>25269.599591438422</v>
      </c>
      <c r="AB217" s="650">
        <f t="shared" si="196"/>
        <v>37364.972763359816</v>
      </c>
      <c r="AC217" s="650">
        <f t="shared" si="196"/>
        <v>49489.860106104752</v>
      </c>
      <c r="AD217" s="650">
        <f t="shared" si="196"/>
        <v>61641.371681132332</v>
      </c>
      <c r="AE217" s="650">
        <f t="shared" si="196"/>
        <v>73814.034870158837</v>
      </c>
      <c r="AF217" s="650">
        <f t="shared" si="196"/>
        <v>86018.958279906597</v>
      </c>
      <c r="AG217" s="650">
        <f t="shared" si="196"/>
        <v>93184.82088505046</v>
      </c>
      <c r="AH217" s="650">
        <f t="shared" si="196"/>
        <v>93184.82088505046</v>
      </c>
      <c r="AI217" s="650">
        <f t="shared" si="196"/>
        <v>93184.82088505046</v>
      </c>
      <c r="AJ217" s="650">
        <f t="shared" si="196"/>
        <v>93184.82088505046</v>
      </c>
      <c r="AK217" s="650">
        <f t="shared" ref="AK217:BE217" si="197" xml:space="preserve"> AK$161</f>
        <v>93184.82088505046</v>
      </c>
      <c r="AL217" s="650">
        <f t="shared" si="197"/>
        <v>93184.82088505046</v>
      </c>
      <c r="AM217" s="650">
        <f t="shared" si="197"/>
        <v>93184.82088505046</v>
      </c>
      <c r="AN217" s="650">
        <f t="shared" si="197"/>
        <v>93184.82088505046</v>
      </c>
      <c r="AO217" s="650">
        <f t="shared" si="197"/>
        <v>93184.82088505046</v>
      </c>
      <c r="AP217" s="650">
        <f t="shared" si="197"/>
        <v>93184.82088505046</v>
      </c>
      <c r="AQ217" s="650">
        <f t="shared" si="197"/>
        <v>93184.82088505046</v>
      </c>
      <c r="AR217" s="650">
        <f t="shared" si="197"/>
        <v>93184.82088505046</v>
      </c>
      <c r="AS217" s="650">
        <f t="shared" si="197"/>
        <v>93184.82088505046</v>
      </c>
      <c r="AT217" s="650">
        <f t="shared" si="197"/>
        <v>93184.82088505046</v>
      </c>
      <c r="AU217" s="650">
        <f t="shared" si="197"/>
        <v>93184.82088505046</v>
      </c>
      <c r="AV217" s="650">
        <f t="shared" si="197"/>
        <v>93184.82088505046</v>
      </c>
      <c r="AW217" s="650">
        <f t="shared" si="197"/>
        <v>93184.82088505046</v>
      </c>
      <c r="AX217" s="650">
        <f t="shared" si="197"/>
        <v>93184.82088505046</v>
      </c>
      <c r="AY217" s="650">
        <f t="shared" si="197"/>
        <v>93184.82088505046</v>
      </c>
      <c r="AZ217" s="650">
        <f t="shared" si="197"/>
        <v>0</v>
      </c>
      <c r="BA217" s="650">
        <f t="shared" si="197"/>
        <v>0</v>
      </c>
      <c r="BB217" s="650">
        <f t="shared" si="197"/>
        <v>0</v>
      </c>
      <c r="BC217" s="650">
        <f t="shared" si="197"/>
        <v>0</v>
      </c>
      <c r="BD217" s="650">
        <f t="shared" si="197"/>
        <v>0</v>
      </c>
      <c r="BE217" s="650">
        <f t="shared" si="197"/>
        <v>0</v>
      </c>
    </row>
    <row r="218" spans="1:57" s="639" customFormat="1" ht="13" customHeight="1" outlineLevel="2" x14ac:dyDescent="0.25">
      <c r="A218" s="518"/>
      <c r="B218" s="518"/>
      <c r="C218" s="518"/>
      <c r="D218" s="518"/>
      <c r="E218" s="650" t="str">
        <f t="shared" ref="E218:AJ218" si="198" xml:space="preserve"> E$153</f>
        <v>Equity bridge drawdown - m</v>
      </c>
      <c r="F218" s="650">
        <f t="shared" si="198"/>
        <v>0</v>
      </c>
      <c r="G218" s="650" t="str">
        <f t="shared" si="198"/>
        <v>$ 000s</v>
      </c>
      <c r="H218" s="650">
        <f t="shared" si="198"/>
        <v>93184.82088505046</v>
      </c>
      <c r="I218" s="650">
        <f t="shared" si="198"/>
        <v>0</v>
      </c>
      <c r="J218" s="650">
        <f t="shared" si="198"/>
        <v>0</v>
      </c>
      <c r="K218" s="650">
        <f t="shared" si="198"/>
        <v>0</v>
      </c>
      <c r="L218" s="650">
        <f t="shared" si="198"/>
        <v>0</v>
      </c>
      <c r="M218" s="650">
        <f t="shared" si="198"/>
        <v>0</v>
      </c>
      <c r="N218" s="650">
        <f t="shared" si="198"/>
        <v>0</v>
      </c>
      <c r="O218" s="650">
        <f t="shared" si="198"/>
        <v>0</v>
      </c>
      <c r="P218" s="650">
        <f t="shared" si="198"/>
        <v>0</v>
      </c>
      <c r="Q218" s="650">
        <f t="shared" si="198"/>
        <v>0</v>
      </c>
      <c r="R218" s="650">
        <f t="shared" si="198"/>
        <v>0</v>
      </c>
      <c r="S218" s="650">
        <f t="shared" si="198"/>
        <v>0</v>
      </c>
      <c r="T218" s="650">
        <f t="shared" si="198"/>
        <v>0</v>
      </c>
      <c r="U218" s="650">
        <f t="shared" si="198"/>
        <v>0</v>
      </c>
      <c r="V218" s="650">
        <f t="shared" si="198"/>
        <v>0</v>
      </c>
      <c r="W218" s="650">
        <f t="shared" si="198"/>
        <v>0</v>
      </c>
      <c r="X218" s="650">
        <f t="shared" si="198"/>
        <v>0</v>
      </c>
      <c r="Y218" s="650">
        <f t="shared" si="198"/>
        <v>13197.779378471951</v>
      </c>
      <c r="Z218" s="650">
        <f t="shared" si="198"/>
        <v>12071.820212966471</v>
      </c>
      <c r="AA218" s="650">
        <f t="shared" si="198"/>
        <v>12095.373171921394</v>
      </c>
      <c r="AB218" s="650">
        <f t="shared" si="198"/>
        <v>12124.887342744936</v>
      </c>
      <c r="AC218" s="650">
        <f t="shared" si="198"/>
        <v>12151.51157502758</v>
      </c>
      <c r="AD218" s="650">
        <f t="shared" si="198"/>
        <v>12172.663189026505</v>
      </c>
      <c r="AE218" s="650">
        <f t="shared" si="198"/>
        <v>12204.923409747764</v>
      </c>
      <c r="AF218" s="650">
        <f t="shared" si="198"/>
        <v>7165.8626051438623</v>
      </c>
      <c r="AG218" s="650">
        <f t="shared" si="198"/>
        <v>0</v>
      </c>
      <c r="AH218" s="650">
        <f t="shared" si="198"/>
        <v>0</v>
      </c>
      <c r="AI218" s="650">
        <f t="shared" si="198"/>
        <v>0</v>
      </c>
      <c r="AJ218" s="650">
        <f t="shared" si="198"/>
        <v>0</v>
      </c>
      <c r="AK218" s="650">
        <f t="shared" ref="AK218:BE218" si="199" xml:space="preserve"> AK$153</f>
        <v>0</v>
      </c>
      <c r="AL218" s="650">
        <f t="shared" si="199"/>
        <v>0</v>
      </c>
      <c r="AM218" s="650">
        <f t="shared" si="199"/>
        <v>0</v>
      </c>
      <c r="AN218" s="650">
        <f t="shared" si="199"/>
        <v>0</v>
      </c>
      <c r="AO218" s="650">
        <f t="shared" si="199"/>
        <v>0</v>
      </c>
      <c r="AP218" s="650">
        <f t="shared" si="199"/>
        <v>0</v>
      </c>
      <c r="AQ218" s="650">
        <f t="shared" si="199"/>
        <v>0</v>
      </c>
      <c r="AR218" s="650">
        <f t="shared" si="199"/>
        <v>0</v>
      </c>
      <c r="AS218" s="650">
        <f t="shared" si="199"/>
        <v>0</v>
      </c>
      <c r="AT218" s="650">
        <f t="shared" si="199"/>
        <v>0</v>
      </c>
      <c r="AU218" s="650">
        <f t="shared" si="199"/>
        <v>0</v>
      </c>
      <c r="AV218" s="650">
        <f t="shared" si="199"/>
        <v>0</v>
      </c>
      <c r="AW218" s="650">
        <f t="shared" si="199"/>
        <v>0</v>
      </c>
      <c r="AX218" s="650">
        <f t="shared" si="199"/>
        <v>0</v>
      </c>
      <c r="AY218" s="650">
        <f t="shared" si="199"/>
        <v>0</v>
      </c>
      <c r="AZ218" s="650">
        <f t="shared" si="199"/>
        <v>0</v>
      </c>
      <c r="BA218" s="650">
        <f t="shared" si="199"/>
        <v>0</v>
      </c>
      <c r="BB218" s="650">
        <f t="shared" si="199"/>
        <v>0</v>
      </c>
      <c r="BC218" s="650">
        <f t="shared" si="199"/>
        <v>0</v>
      </c>
      <c r="BD218" s="650">
        <f t="shared" si="199"/>
        <v>0</v>
      </c>
      <c r="BE218" s="650">
        <f t="shared" si="199"/>
        <v>0</v>
      </c>
    </row>
    <row r="219" spans="1:57" s="639" customFormat="1" ht="13" customHeight="1" outlineLevel="2" x14ac:dyDescent="0.25">
      <c r="A219" s="656"/>
      <c r="B219" s="656"/>
      <c r="C219" s="656"/>
      <c r="D219" s="656"/>
      <c r="E219" s="665" t="str">
        <f xml:space="preserve"> ConTime!E$64</f>
        <v>Financial close date flag - m</v>
      </c>
      <c r="F219" s="665">
        <f xml:space="preserve"> ConTime!F$64</f>
        <v>0</v>
      </c>
      <c r="G219" s="665" t="str">
        <f xml:space="preserve"> ConTime!G$64</f>
        <v>flag</v>
      </c>
      <c r="H219" s="665">
        <f xml:space="preserve"> ConTime!H$64</f>
        <v>1</v>
      </c>
      <c r="I219" s="665">
        <f xml:space="preserve"> ConTime!I$64</f>
        <v>0</v>
      </c>
      <c r="J219" s="665">
        <f xml:space="preserve"> ConTime!J$64</f>
        <v>0</v>
      </c>
      <c r="K219" s="665">
        <f xml:space="preserve"> ConTime!K$64</f>
        <v>0</v>
      </c>
      <c r="L219" s="665">
        <f xml:space="preserve"> ConTime!L$64</f>
        <v>0</v>
      </c>
      <c r="M219" s="665">
        <f xml:space="preserve"> ConTime!M$64</f>
        <v>0</v>
      </c>
      <c r="N219" s="665">
        <f xml:space="preserve"> ConTime!N$64</f>
        <v>0</v>
      </c>
      <c r="O219" s="665">
        <f xml:space="preserve"> ConTime!O$64</f>
        <v>0</v>
      </c>
      <c r="P219" s="665">
        <f xml:space="preserve"> ConTime!P$64</f>
        <v>0</v>
      </c>
      <c r="Q219" s="665">
        <f xml:space="preserve"> ConTime!Q$64</f>
        <v>0</v>
      </c>
      <c r="R219" s="665">
        <f xml:space="preserve"> ConTime!R$64</f>
        <v>0</v>
      </c>
      <c r="S219" s="665">
        <f xml:space="preserve"> ConTime!S$64</f>
        <v>0</v>
      </c>
      <c r="T219" s="665">
        <f xml:space="preserve"> ConTime!T$64</f>
        <v>0</v>
      </c>
      <c r="U219" s="665">
        <f xml:space="preserve"> ConTime!U$64</f>
        <v>0</v>
      </c>
      <c r="V219" s="665">
        <f xml:space="preserve"> ConTime!V$64</f>
        <v>0</v>
      </c>
      <c r="W219" s="665">
        <f xml:space="preserve"> ConTime!W$64</f>
        <v>0</v>
      </c>
      <c r="X219" s="665">
        <f xml:space="preserve"> ConTime!X$64</f>
        <v>0</v>
      </c>
      <c r="Y219" s="665">
        <f xml:space="preserve"> ConTime!Y$64</f>
        <v>1</v>
      </c>
      <c r="Z219" s="665">
        <f xml:space="preserve"> ConTime!Z$64</f>
        <v>0</v>
      </c>
      <c r="AA219" s="665">
        <f xml:space="preserve"> ConTime!AA$64</f>
        <v>0</v>
      </c>
      <c r="AB219" s="665">
        <f xml:space="preserve"> ConTime!AB$64</f>
        <v>0</v>
      </c>
      <c r="AC219" s="665">
        <f xml:space="preserve"> ConTime!AC$64</f>
        <v>0</v>
      </c>
      <c r="AD219" s="665">
        <f xml:space="preserve"> ConTime!AD$64</f>
        <v>0</v>
      </c>
      <c r="AE219" s="665">
        <f xml:space="preserve"> ConTime!AE$64</f>
        <v>0</v>
      </c>
      <c r="AF219" s="665">
        <f xml:space="preserve"> ConTime!AF$64</f>
        <v>0</v>
      </c>
      <c r="AG219" s="665">
        <f xml:space="preserve"> ConTime!AG$64</f>
        <v>0</v>
      </c>
      <c r="AH219" s="665">
        <f xml:space="preserve"> ConTime!AH$64</f>
        <v>0</v>
      </c>
      <c r="AI219" s="665">
        <f xml:space="preserve"> ConTime!AI$64</f>
        <v>0</v>
      </c>
      <c r="AJ219" s="665">
        <f xml:space="preserve"> ConTime!AJ$64</f>
        <v>0</v>
      </c>
      <c r="AK219" s="665">
        <f xml:space="preserve"> ConTime!AK$64</f>
        <v>0</v>
      </c>
      <c r="AL219" s="665">
        <f xml:space="preserve"> ConTime!AL$64</f>
        <v>0</v>
      </c>
      <c r="AM219" s="665">
        <f xml:space="preserve"> ConTime!AM$64</f>
        <v>0</v>
      </c>
      <c r="AN219" s="665">
        <f xml:space="preserve"> ConTime!AN$64</f>
        <v>0</v>
      </c>
      <c r="AO219" s="665">
        <f xml:space="preserve"> ConTime!AO$64</f>
        <v>0</v>
      </c>
      <c r="AP219" s="665">
        <f xml:space="preserve"> ConTime!AP$64</f>
        <v>0</v>
      </c>
      <c r="AQ219" s="665">
        <f xml:space="preserve"> ConTime!AQ$64</f>
        <v>0</v>
      </c>
      <c r="AR219" s="665">
        <f xml:space="preserve"> ConTime!AR$64</f>
        <v>0</v>
      </c>
      <c r="AS219" s="665">
        <f xml:space="preserve"> ConTime!AS$64</f>
        <v>0</v>
      </c>
      <c r="AT219" s="665">
        <f xml:space="preserve"> ConTime!AT$64</f>
        <v>0</v>
      </c>
      <c r="AU219" s="665">
        <f xml:space="preserve"> ConTime!AU$64</f>
        <v>0</v>
      </c>
      <c r="AV219" s="665">
        <f xml:space="preserve"> ConTime!AV$64</f>
        <v>0</v>
      </c>
      <c r="AW219" s="665">
        <f xml:space="preserve"> ConTime!AW$64</f>
        <v>0</v>
      </c>
      <c r="AX219" s="665">
        <f xml:space="preserve"> ConTime!AX$64</f>
        <v>0</v>
      </c>
      <c r="AY219" s="665">
        <f xml:space="preserve"> ConTime!AY$64</f>
        <v>0</v>
      </c>
      <c r="AZ219" s="665">
        <f xml:space="preserve"> ConTime!AZ$64</f>
        <v>0</v>
      </c>
      <c r="BA219" s="665">
        <f xml:space="preserve"> ConTime!BA$64</f>
        <v>0</v>
      </c>
      <c r="BB219" s="665">
        <f xml:space="preserve"> ConTime!BB$64</f>
        <v>0</v>
      </c>
      <c r="BC219" s="665">
        <f xml:space="preserve"> ConTime!BC$64</f>
        <v>0</v>
      </c>
      <c r="BD219" s="665">
        <f xml:space="preserve"> ConTime!BD$64</f>
        <v>0</v>
      </c>
      <c r="BE219" s="665">
        <f xml:space="preserve"> ConTime!BE$64</f>
        <v>0</v>
      </c>
    </row>
    <row r="220" spans="1:57" s="639" customFormat="1" ht="13" customHeight="1" outlineLevel="2" x14ac:dyDescent="0.25">
      <c r="A220" s="518"/>
      <c r="B220" s="518"/>
      <c r="C220" s="518"/>
      <c r="D220" s="518"/>
      <c r="E220" s="650" t="s">
        <v>543</v>
      </c>
      <c r="F220" s="650"/>
      <c r="G220" s="650" t="str">
        <f>SMU</f>
        <v>$ 000s</v>
      </c>
      <c r="H220"/>
      <c r="I220"/>
      <c r="J220" s="650">
        <f t="shared" ref="J220:AO220" si="200" xml:space="preserve"> (SUM($F216:$F216) - IF(J219 = 1, SUM(J217:J218), J217))</f>
        <v>93184.917795595131</v>
      </c>
      <c r="K220" s="650">
        <f t="shared" si="200"/>
        <v>93184.917795595131</v>
      </c>
      <c r="L220" s="650">
        <f t="shared" si="200"/>
        <v>93184.917795595131</v>
      </c>
      <c r="M220" s="650">
        <f t="shared" si="200"/>
        <v>93184.917795595131</v>
      </c>
      <c r="N220" s="650">
        <f t="shared" si="200"/>
        <v>93184.917795595131</v>
      </c>
      <c r="O220" s="650">
        <f t="shared" si="200"/>
        <v>93184.917795595131</v>
      </c>
      <c r="P220" s="650">
        <f t="shared" si="200"/>
        <v>93184.917795595131</v>
      </c>
      <c r="Q220" s="650">
        <f t="shared" si="200"/>
        <v>93184.917795595131</v>
      </c>
      <c r="R220" s="650">
        <f t="shared" si="200"/>
        <v>93184.917795595131</v>
      </c>
      <c r="S220" s="650">
        <f t="shared" si="200"/>
        <v>93184.917795595131</v>
      </c>
      <c r="T220" s="650">
        <f t="shared" si="200"/>
        <v>93184.917795595131</v>
      </c>
      <c r="U220" s="650">
        <f t="shared" si="200"/>
        <v>93184.917795595131</v>
      </c>
      <c r="V220" s="650">
        <f t="shared" si="200"/>
        <v>93184.917795595131</v>
      </c>
      <c r="W220" s="650">
        <f t="shared" si="200"/>
        <v>93184.917795595131</v>
      </c>
      <c r="X220" s="650">
        <f t="shared" si="200"/>
        <v>93184.917795595131</v>
      </c>
      <c r="Y220" s="650">
        <f t="shared" si="200"/>
        <v>79987.138417123177</v>
      </c>
      <c r="Z220" s="650">
        <f t="shared" si="200"/>
        <v>79987.138417123177</v>
      </c>
      <c r="AA220" s="650">
        <f t="shared" si="200"/>
        <v>67915.318204156705</v>
      </c>
      <c r="AB220" s="650">
        <f t="shared" si="200"/>
        <v>55819.945032235315</v>
      </c>
      <c r="AC220" s="650">
        <f t="shared" si="200"/>
        <v>43695.057689490379</v>
      </c>
      <c r="AD220" s="650">
        <f t="shared" si="200"/>
        <v>31543.546114462799</v>
      </c>
      <c r="AE220" s="650">
        <f t="shared" si="200"/>
        <v>19370.882925436294</v>
      </c>
      <c r="AF220" s="650">
        <f t="shared" si="200"/>
        <v>7165.9595156885334</v>
      </c>
      <c r="AG220" s="650">
        <f t="shared" si="200"/>
        <v>9.6910544671118259E-2</v>
      </c>
      <c r="AH220" s="650">
        <f t="shared" si="200"/>
        <v>9.6910544671118259E-2</v>
      </c>
      <c r="AI220" s="650">
        <f t="shared" si="200"/>
        <v>9.6910544671118259E-2</v>
      </c>
      <c r="AJ220" s="650">
        <f t="shared" si="200"/>
        <v>9.6910544671118259E-2</v>
      </c>
      <c r="AK220" s="650">
        <f t="shared" si="200"/>
        <v>9.6910544671118259E-2</v>
      </c>
      <c r="AL220" s="650">
        <f t="shared" si="200"/>
        <v>9.6910544671118259E-2</v>
      </c>
      <c r="AM220" s="650">
        <f t="shared" si="200"/>
        <v>9.6910544671118259E-2</v>
      </c>
      <c r="AN220" s="650">
        <f t="shared" si="200"/>
        <v>9.6910544671118259E-2</v>
      </c>
      <c r="AO220" s="650">
        <f t="shared" si="200"/>
        <v>9.6910544671118259E-2</v>
      </c>
      <c r="AP220" s="650">
        <f t="shared" ref="AP220:BE220" si="201" xml:space="preserve"> (SUM($F216:$F216) - IF(AP219 = 1, SUM(AP217:AP218), AP217))</f>
        <v>9.6910544671118259E-2</v>
      </c>
      <c r="AQ220" s="650">
        <f t="shared" si="201"/>
        <v>9.6910544671118259E-2</v>
      </c>
      <c r="AR220" s="650">
        <f t="shared" si="201"/>
        <v>9.6910544671118259E-2</v>
      </c>
      <c r="AS220" s="650">
        <f t="shared" si="201"/>
        <v>9.6910544671118259E-2</v>
      </c>
      <c r="AT220" s="650">
        <f t="shared" si="201"/>
        <v>9.6910544671118259E-2</v>
      </c>
      <c r="AU220" s="650">
        <f t="shared" si="201"/>
        <v>9.6910544671118259E-2</v>
      </c>
      <c r="AV220" s="650">
        <f t="shared" si="201"/>
        <v>9.6910544671118259E-2</v>
      </c>
      <c r="AW220" s="650">
        <f t="shared" si="201"/>
        <v>9.6910544671118259E-2</v>
      </c>
      <c r="AX220" s="650">
        <f t="shared" si="201"/>
        <v>9.6910544671118259E-2</v>
      </c>
      <c r="AY220" s="650">
        <f t="shared" si="201"/>
        <v>9.6910544671118259E-2</v>
      </c>
      <c r="AZ220" s="650">
        <f t="shared" si="201"/>
        <v>93184.917795595131</v>
      </c>
      <c r="BA220" s="650">
        <f t="shared" si="201"/>
        <v>93184.917795595131</v>
      </c>
      <c r="BB220" s="650">
        <f t="shared" si="201"/>
        <v>93184.917795595131</v>
      </c>
      <c r="BC220" s="650">
        <f t="shared" si="201"/>
        <v>93184.917795595131</v>
      </c>
      <c r="BD220" s="650">
        <f t="shared" si="201"/>
        <v>93184.917795595131</v>
      </c>
      <c r="BE220" s="650">
        <f t="shared" si="201"/>
        <v>93184.917795595131</v>
      </c>
    </row>
    <row r="221" spans="1:57" s="639" customFormat="1" ht="13" customHeight="1" outlineLevel="2" x14ac:dyDescent="0.25">
      <c r="A221" s="518"/>
      <c r="B221" s="518"/>
      <c r="C221" s="518"/>
      <c r="D221" s="518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639" customFormat="1" ht="13" customHeight="1" outlineLevel="2" x14ac:dyDescent="0.25">
      <c r="A222" s="656"/>
      <c r="B222" s="656"/>
      <c r="C222" s="656"/>
      <c r="D222" s="656"/>
      <c r="E222" s="666" t="str">
        <f xml:space="preserve"> InpC!E$84</f>
        <v>Equity bridge margin - construction</v>
      </c>
      <c r="F222" s="666">
        <f xml:space="preserve"> InpC!F$84</f>
        <v>1.4999999999999999E-2</v>
      </c>
      <c r="G222" s="666" t="str">
        <f xml:space="preserve"> InpC!G$84</f>
        <v>% p.a.</v>
      </c>
      <c r="H222" s="659"/>
      <c r="I222" s="659"/>
      <c r="J222" s="659"/>
      <c r="K222" s="659"/>
      <c r="L222" s="659"/>
      <c r="M222" s="659"/>
      <c r="N222" s="659"/>
      <c r="O222" s="659"/>
      <c r="P222" s="659"/>
      <c r="Q222" s="659"/>
      <c r="R222" s="659"/>
      <c r="S222" s="659"/>
      <c r="T222" s="659"/>
      <c r="U222" s="659"/>
      <c r="V222" s="659"/>
      <c r="W222" s="659"/>
      <c r="X222" s="659"/>
      <c r="Y222" s="659"/>
      <c r="Z222" s="659"/>
      <c r="AA222" s="659"/>
      <c r="AB222" s="659"/>
      <c r="AC222" s="659"/>
      <c r="AD222" s="659"/>
      <c r="AE222" s="659"/>
      <c r="AF222" s="659"/>
      <c r="AG222" s="659"/>
      <c r="AH222" s="659"/>
      <c r="AI222" s="659"/>
      <c r="AJ222" s="659"/>
      <c r="AK222" s="659"/>
      <c r="AL222" s="659"/>
      <c r="AM222" s="659"/>
      <c r="AN222" s="659"/>
      <c r="AO222" s="659"/>
      <c r="AP222" s="659"/>
      <c r="AQ222" s="659"/>
      <c r="AR222" s="659"/>
      <c r="AS222" s="659"/>
      <c r="AT222" s="659"/>
      <c r="AU222" s="659"/>
      <c r="AV222" s="659"/>
      <c r="AW222" s="659"/>
      <c r="AX222" s="659"/>
      <c r="AY222" s="659"/>
      <c r="AZ222" s="659"/>
      <c r="BA222" s="659"/>
      <c r="BB222" s="659"/>
      <c r="BC222" s="659"/>
      <c r="BD222" s="659"/>
      <c r="BE222" s="659"/>
    </row>
    <row r="223" spans="1:57" s="639" customFormat="1" ht="13" customHeight="1" outlineLevel="2" x14ac:dyDescent="0.25">
      <c r="A223" s="656"/>
      <c r="B223" s="656"/>
      <c r="C223" s="656"/>
      <c r="D223" s="656"/>
      <c r="E223" s="666" t="str">
        <f xml:space="preserve"> InpC!E$87</f>
        <v>Equity bridge commitment fee</v>
      </c>
      <c r="F223" s="666">
        <f xml:space="preserve"> InpC!F$87</f>
        <v>0.3</v>
      </c>
      <c r="G223" s="666" t="str">
        <f xml:space="preserve"> InpC!G$87</f>
        <v>% of margin</v>
      </c>
      <c r="H223" s="659"/>
      <c r="I223" s="659"/>
      <c r="J223" s="659"/>
      <c r="K223" s="659"/>
      <c r="L223" s="659"/>
      <c r="M223" s="659"/>
      <c r="N223" s="659"/>
      <c r="O223" s="659"/>
      <c r="P223" s="659"/>
      <c r="Q223" s="659"/>
      <c r="R223" s="659"/>
      <c r="S223" s="659"/>
      <c r="T223" s="659"/>
      <c r="U223" s="659"/>
      <c r="V223" s="659"/>
      <c r="W223" s="659"/>
      <c r="X223" s="659"/>
      <c r="Y223" s="659"/>
      <c r="Z223" s="659"/>
      <c r="AA223" s="659"/>
      <c r="AB223" s="659"/>
      <c r="AC223" s="659"/>
      <c r="AD223" s="659"/>
      <c r="AE223" s="659"/>
      <c r="AF223" s="659"/>
      <c r="AG223" s="659"/>
      <c r="AH223" s="659"/>
      <c r="AI223" s="659"/>
      <c r="AJ223" s="659"/>
      <c r="AK223" s="659"/>
      <c r="AL223" s="659"/>
      <c r="AM223" s="659"/>
      <c r="AN223" s="659"/>
      <c r="AO223" s="659"/>
      <c r="AP223" s="659"/>
      <c r="AQ223" s="659"/>
      <c r="AR223" s="659"/>
      <c r="AS223" s="659"/>
      <c r="AT223" s="659"/>
      <c r="AU223" s="659"/>
      <c r="AV223" s="659"/>
      <c r="AW223" s="659"/>
      <c r="AX223" s="659"/>
      <c r="AY223" s="659"/>
      <c r="AZ223" s="659"/>
      <c r="BA223" s="659"/>
      <c r="BB223" s="659"/>
      <c r="BC223" s="659"/>
      <c r="BD223" s="659"/>
      <c r="BE223" s="659"/>
    </row>
    <row r="224" spans="1:57" s="639" customFormat="1" ht="13" customHeight="1" outlineLevel="2" x14ac:dyDescent="0.25">
      <c r="A224" s="656"/>
      <c r="B224" s="656"/>
      <c r="C224" s="656"/>
      <c r="D224" s="656"/>
      <c r="E224" s="665" t="str">
        <f xml:space="preserve"> InpC!E$76</f>
        <v>Equity bridge day count convention</v>
      </c>
      <c r="F224" s="665">
        <f xml:space="preserve"> InpC!F$76</f>
        <v>360</v>
      </c>
      <c r="G224" s="665" t="str">
        <f xml:space="preserve"> InpC!G$76</f>
        <v>days</v>
      </c>
      <c r="H224" s="659"/>
      <c r="I224" s="659"/>
      <c r="J224" s="659"/>
      <c r="K224" s="659"/>
      <c r="L224" s="659"/>
      <c r="M224" s="659"/>
      <c r="N224" s="659"/>
      <c r="O224" s="659"/>
      <c r="P224" s="659"/>
      <c r="Q224" s="659"/>
      <c r="R224" s="659"/>
      <c r="S224" s="659"/>
      <c r="T224" s="659"/>
      <c r="U224" s="659"/>
      <c r="V224" s="659"/>
      <c r="W224" s="659"/>
      <c r="X224" s="659"/>
      <c r="Y224" s="659"/>
      <c r="Z224" s="659"/>
      <c r="AA224" s="659"/>
      <c r="AB224" s="659"/>
      <c r="AC224" s="659"/>
      <c r="AD224" s="659"/>
      <c r="AE224" s="659"/>
      <c r="AF224" s="659"/>
      <c r="AG224" s="659"/>
      <c r="AH224" s="659"/>
      <c r="AI224" s="659"/>
      <c r="AJ224" s="659"/>
      <c r="AK224" s="659"/>
      <c r="AL224" s="659"/>
      <c r="AM224" s="659"/>
      <c r="AN224" s="659"/>
      <c r="AO224" s="659"/>
      <c r="AP224" s="659"/>
      <c r="AQ224" s="659"/>
      <c r="AR224" s="659"/>
      <c r="AS224" s="659"/>
      <c r="AT224" s="659"/>
      <c r="AU224" s="659"/>
      <c r="AV224" s="659"/>
      <c r="AW224" s="659"/>
      <c r="AX224" s="659"/>
      <c r="AY224" s="659"/>
      <c r="AZ224" s="659"/>
      <c r="BA224" s="659"/>
      <c r="BB224" s="659"/>
      <c r="BC224" s="659"/>
      <c r="BD224" s="659"/>
      <c r="BE224" s="659"/>
    </row>
    <row r="225" spans="1:57" s="639" customFormat="1" ht="13" customHeight="1" outlineLevel="2" x14ac:dyDescent="0.25">
      <c r="A225" s="518"/>
      <c r="B225" s="518"/>
      <c r="C225" s="518"/>
      <c r="D225" s="518"/>
      <c r="E225" s="650" t="str">
        <f t="shared" ref="E225:AJ225" si="202" xml:space="preserve"> E$220</f>
        <v>Equity bridge undrawn balance</v>
      </c>
      <c r="F225" s="650">
        <f t="shared" si="202"/>
        <v>0</v>
      </c>
      <c r="G225" s="650" t="str">
        <f t="shared" si="202"/>
        <v>$ 000s</v>
      </c>
      <c r="H225" s="650">
        <f t="shared" si="202"/>
        <v>0</v>
      </c>
      <c r="I225" s="650">
        <f t="shared" si="202"/>
        <v>0</v>
      </c>
      <c r="J225" s="650">
        <f t="shared" si="202"/>
        <v>93184.917795595131</v>
      </c>
      <c r="K225" s="650">
        <f t="shared" si="202"/>
        <v>93184.917795595131</v>
      </c>
      <c r="L225" s="650">
        <f t="shared" si="202"/>
        <v>93184.917795595131</v>
      </c>
      <c r="M225" s="650">
        <f t="shared" si="202"/>
        <v>93184.917795595131</v>
      </c>
      <c r="N225" s="650">
        <f t="shared" si="202"/>
        <v>93184.917795595131</v>
      </c>
      <c r="O225" s="650">
        <f t="shared" si="202"/>
        <v>93184.917795595131</v>
      </c>
      <c r="P225" s="650">
        <f t="shared" si="202"/>
        <v>93184.917795595131</v>
      </c>
      <c r="Q225" s="650">
        <f t="shared" si="202"/>
        <v>93184.917795595131</v>
      </c>
      <c r="R225" s="650">
        <f t="shared" si="202"/>
        <v>93184.917795595131</v>
      </c>
      <c r="S225" s="650">
        <f t="shared" si="202"/>
        <v>93184.917795595131</v>
      </c>
      <c r="T225" s="650">
        <f t="shared" si="202"/>
        <v>93184.917795595131</v>
      </c>
      <c r="U225" s="650">
        <f t="shared" si="202"/>
        <v>93184.917795595131</v>
      </c>
      <c r="V225" s="650">
        <f t="shared" si="202"/>
        <v>93184.917795595131</v>
      </c>
      <c r="W225" s="650">
        <f t="shared" si="202"/>
        <v>93184.917795595131</v>
      </c>
      <c r="X225" s="650">
        <f t="shared" si="202"/>
        <v>93184.917795595131</v>
      </c>
      <c r="Y225" s="650">
        <f t="shared" si="202"/>
        <v>79987.138417123177</v>
      </c>
      <c r="Z225" s="650">
        <f t="shared" si="202"/>
        <v>79987.138417123177</v>
      </c>
      <c r="AA225" s="650">
        <f t="shared" si="202"/>
        <v>67915.318204156705</v>
      </c>
      <c r="AB225" s="650">
        <f t="shared" si="202"/>
        <v>55819.945032235315</v>
      </c>
      <c r="AC225" s="650">
        <f t="shared" si="202"/>
        <v>43695.057689490379</v>
      </c>
      <c r="AD225" s="650">
        <f t="shared" si="202"/>
        <v>31543.546114462799</v>
      </c>
      <c r="AE225" s="650">
        <f t="shared" si="202"/>
        <v>19370.882925436294</v>
      </c>
      <c r="AF225" s="650">
        <f t="shared" si="202"/>
        <v>7165.9595156885334</v>
      </c>
      <c r="AG225" s="650">
        <f t="shared" si="202"/>
        <v>9.6910544671118259E-2</v>
      </c>
      <c r="AH225" s="650">
        <f t="shared" si="202"/>
        <v>9.6910544671118259E-2</v>
      </c>
      <c r="AI225" s="650">
        <f t="shared" si="202"/>
        <v>9.6910544671118259E-2</v>
      </c>
      <c r="AJ225" s="650">
        <f t="shared" si="202"/>
        <v>9.6910544671118259E-2</v>
      </c>
      <c r="AK225" s="650">
        <f t="shared" ref="AK225:BE225" si="203" xml:space="preserve"> AK$220</f>
        <v>9.6910544671118259E-2</v>
      </c>
      <c r="AL225" s="650">
        <f t="shared" si="203"/>
        <v>9.6910544671118259E-2</v>
      </c>
      <c r="AM225" s="650">
        <f t="shared" si="203"/>
        <v>9.6910544671118259E-2</v>
      </c>
      <c r="AN225" s="650">
        <f t="shared" si="203"/>
        <v>9.6910544671118259E-2</v>
      </c>
      <c r="AO225" s="650">
        <f t="shared" si="203"/>
        <v>9.6910544671118259E-2</v>
      </c>
      <c r="AP225" s="650">
        <f t="shared" si="203"/>
        <v>9.6910544671118259E-2</v>
      </c>
      <c r="AQ225" s="650">
        <f t="shared" si="203"/>
        <v>9.6910544671118259E-2</v>
      </c>
      <c r="AR225" s="650">
        <f t="shared" si="203"/>
        <v>9.6910544671118259E-2</v>
      </c>
      <c r="AS225" s="650">
        <f t="shared" si="203"/>
        <v>9.6910544671118259E-2</v>
      </c>
      <c r="AT225" s="650">
        <f t="shared" si="203"/>
        <v>9.6910544671118259E-2</v>
      </c>
      <c r="AU225" s="650">
        <f t="shared" si="203"/>
        <v>9.6910544671118259E-2</v>
      </c>
      <c r="AV225" s="650">
        <f t="shared" si="203"/>
        <v>9.6910544671118259E-2</v>
      </c>
      <c r="AW225" s="650">
        <f t="shared" si="203"/>
        <v>9.6910544671118259E-2</v>
      </c>
      <c r="AX225" s="650">
        <f t="shared" si="203"/>
        <v>9.6910544671118259E-2</v>
      </c>
      <c r="AY225" s="650">
        <f t="shared" si="203"/>
        <v>9.6910544671118259E-2</v>
      </c>
      <c r="AZ225" s="650">
        <f t="shared" si="203"/>
        <v>93184.917795595131</v>
      </c>
      <c r="BA225" s="650">
        <f t="shared" si="203"/>
        <v>93184.917795595131</v>
      </c>
      <c r="BB225" s="650">
        <f t="shared" si="203"/>
        <v>93184.917795595131</v>
      </c>
      <c r="BC225" s="650">
        <f t="shared" si="203"/>
        <v>93184.917795595131</v>
      </c>
      <c r="BD225" s="650">
        <f t="shared" si="203"/>
        <v>93184.917795595131</v>
      </c>
      <c r="BE225" s="650">
        <f t="shared" si="203"/>
        <v>93184.917795595131</v>
      </c>
    </row>
    <row r="226" spans="1:57" s="679" customFormat="1" ht="13" customHeight="1" outlineLevel="2" x14ac:dyDescent="0.25">
      <c r="A226" s="656"/>
      <c r="B226" s="656"/>
      <c r="C226" s="656"/>
      <c r="D226" s="656"/>
      <c r="E226" s="680" t="str">
        <f xml:space="preserve"> ConTime!E$93</f>
        <v>Days in period - m</v>
      </c>
      <c r="F226" s="680">
        <f xml:space="preserve"> ConTime!F$93</f>
        <v>0</v>
      </c>
      <c r="G226" s="680" t="str">
        <f xml:space="preserve"> ConTime!G$93</f>
        <v>days</v>
      </c>
      <c r="H226" s="680">
        <f xml:space="preserve"> ConTime!H$93</f>
        <v>0</v>
      </c>
      <c r="I226" s="680">
        <f xml:space="preserve"> ConTime!I$93</f>
        <v>0</v>
      </c>
      <c r="J226" s="680">
        <f xml:space="preserve"> ConTime!J$93</f>
        <v>31</v>
      </c>
      <c r="K226" s="680">
        <f xml:space="preserve"> ConTime!K$93</f>
        <v>28</v>
      </c>
      <c r="L226" s="680">
        <f xml:space="preserve"> ConTime!L$93</f>
        <v>31</v>
      </c>
      <c r="M226" s="680">
        <f xml:space="preserve"> ConTime!M$93</f>
        <v>30</v>
      </c>
      <c r="N226" s="680">
        <f xml:space="preserve"> ConTime!N$93</f>
        <v>31</v>
      </c>
      <c r="O226" s="680">
        <f xml:space="preserve"> ConTime!O$93</f>
        <v>30</v>
      </c>
      <c r="P226" s="680">
        <f xml:space="preserve"> ConTime!P$93</f>
        <v>31</v>
      </c>
      <c r="Q226" s="680">
        <f xml:space="preserve"> ConTime!Q$93</f>
        <v>31</v>
      </c>
      <c r="R226" s="680">
        <f xml:space="preserve"> ConTime!R$93</f>
        <v>30</v>
      </c>
      <c r="S226" s="680">
        <f xml:space="preserve"> ConTime!S$93</f>
        <v>31</v>
      </c>
      <c r="T226" s="680">
        <f xml:space="preserve"> ConTime!T$93</f>
        <v>30</v>
      </c>
      <c r="U226" s="680">
        <f xml:space="preserve"> ConTime!U$93</f>
        <v>31</v>
      </c>
      <c r="V226" s="680">
        <f xml:space="preserve"> ConTime!V$93</f>
        <v>31</v>
      </c>
      <c r="W226" s="680">
        <f xml:space="preserve"> ConTime!W$93</f>
        <v>28</v>
      </c>
      <c r="X226" s="680">
        <f xml:space="preserve"> ConTime!X$93</f>
        <v>31</v>
      </c>
      <c r="Y226" s="680">
        <f xml:space="preserve"> ConTime!Y$93</f>
        <v>30</v>
      </c>
      <c r="Z226" s="680">
        <f xml:space="preserve"> ConTime!Z$93</f>
        <v>31</v>
      </c>
      <c r="AA226" s="680">
        <f xml:space="preserve"> ConTime!AA$93</f>
        <v>30</v>
      </c>
      <c r="AB226" s="680">
        <f xml:space="preserve"> ConTime!AB$93</f>
        <v>31</v>
      </c>
      <c r="AC226" s="680">
        <f xml:space="preserve"> ConTime!AC$93</f>
        <v>31</v>
      </c>
      <c r="AD226" s="680">
        <f xml:space="preserve"> ConTime!AD$93</f>
        <v>30</v>
      </c>
      <c r="AE226" s="680">
        <f xml:space="preserve"> ConTime!AE$93</f>
        <v>31</v>
      </c>
      <c r="AF226" s="680">
        <f xml:space="preserve"> ConTime!AF$93</f>
        <v>30</v>
      </c>
      <c r="AG226" s="680">
        <f xml:space="preserve"> ConTime!AG$93</f>
        <v>31</v>
      </c>
      <c r="AH226" s="680">
        <f xml:space="preserve"> ConTime!AH$93</f>
        <v>31</v>
      </c>
      <c r="AI226" s="680">
        <f xml:space="preserve"> ConTime!AI$93</f>
        <v>28</v>
      </c>
      <c r="AJ226" s="680">
        <f xml:space="preserve"> ConTime!AJ$93</f>
        <v>31</v>
      </c>
      <c r="AK226" s="680">
        <f xml:space="preserve"> ConTime!AK$93</f>
        <v>30</v>
      </c>
      <c r="AL226" s="680">
        <f xml:space="preserve"> ConTime!AL$93</f>
        <v>31</v>
      </c>
      <c r="AM226" s="680">
        <f xml:space="preserve"> ConTime!AM$93</f>
        <v>30</v>
      </c>
      <c r="AN226" s="680">
        <f xml:space="preserve"> ConTime!AN$93</f>
        <v>31</v>
      </c>
      <c r="AO226" s="680">
        <f xml:space="preserve"> ConTime!AO$93</f>
        <v>31</v>
      </c>
      <c r="AP226" s="680">
        <f xml:space="preserve"> ConTime!AP$93</f>
        <v>30</v>
      </c>
      <c r="AQ226" s="680">
        <f xml:space="preserve"> ConTime!AQ$93</f>
        <v>31</v>
      </c>
      <c r="AR226" s="680">
        <f xml:space="preserve"> ConTime!AR$93</f>
        <v>30</v>
      </c>
      <c r="AS226" s="680">
        <f xml:space="preserve"> ConTime!AS$93</f>
        <v>31</v>
      </c>
      <c r="AT226" s="680">
        <f xml:space="preserve"> ConTime!AT$93</f>
        <v>31</v>
      </c>
      <c r="AU226" s="680">
        <f xml:space="preserve"> ConTime!AU$93</f>
        <v>29</v>
      </c>
      <c r="AV226" s="680">
        <f xml:space="preserve"> ConTime!AV$93</f>
        <v>31</v>
      </c>
      <c r="AW226" s="680">
        <f xml:space="preserve"> ConTime!AW$93</f>
        <v>30</v>
      </c>
      <c r="AX226" s="680">
        <f xml:space="preserve"> ConTime!AX$93</f>
        <v>31</v>
      </c>
      <c r="AY226" s="680">
        <f xml:space="preserve"> ConTime!AY$93</f>
        <v>30</v>
      </c>
      <c r="AZ226" s="680">
        <f xml:space="preserve"> ConTime!AZ$93</f>
        <v>31</v>
      </c>
      <c r="BA226" s="680">
        <f xml:space="preserve"> ConTime!BA$93</f>
        <v>31</v>
      </c>
      <c r="BB226" s="680">
        <f xml:space="preserve"> ConTime!BB$93</f>
        <v>30</v>
      </c>
      <c r="BC226" s="680">
        <f xml:space="preserve"> ConTime!BC$93</f>
        <v>31</v>
      </c>
      <c r="BD226" s="680">
        <f xml:space="preserve"> ConTime!BD$93</f>
        <v>30</v>
      </c>
      <c r="BE226" s="680">
        <f xml:space="preserve"> ConTime!BE$93</f>
        <v>31</v>
      </c>
    </row>
    <row r="227" spans="1:57" s="679" customFormat="1" ht="13" customHeight="1" outlineLevel="2" x14ac:dyDescent="0.25">
      <c r="A227" s="656"/>
      <c r="B227" s="656"/>
      <c r="C227" s="656"/>
      <c r="D227" s="656"/>
      <c r="E227" s="680" t="str">
        <f xml:space="preserve"> ConTime!E$82</f>
        <v>Construction period flag</v>
      </c>
      <c r="F227" s="680">
        <f xml:space="preserve"> ConTime!F$82</f>
        <v>0</v>
      </c>
      <c r="G227" s="680" t="str">
        <f xml:space="preserve"> ConTime!G$82</f>
        <v>flag</v>
      </c>
      <c r="H227" s="680">
        <f xml:space="preserve"> ConTime!H$82</f>
        <v>26</v>
      </c>
      <c r="I227" s="680">
        <f xml:space="preserve"> ConTime!I$82</f>
        <v>0</v>
      </c>
      <c r="J227" s="680">
        <f xml:space="preserve"> ConTime!J$82</f>
        <v>0</v>
      </c>
      <c r="K227" s="680">
        <f xml:space="preserve"> ConTime!K$82</f>
        <v>0</v>
      </c>
      <c r="L227" s="680">
        <f xml:space="preserve"> ConTime!L$82</f>
        <v>0</v>
      </c>
      <c r="M227" s="680">
        <f xml:space="preserve"> ConTime!M$82</f>
        <v>0</v>
      </c>
      <c r="N227" s="680">
        <f xml:space="preserve"> ConTime!N$82</f>
        <v>0</v>
      </c>
      <c r="O227" s="680">
        <f xml:space="preserve"> ConTime!O$82</f>
        <v>0</v>
      </c>
      <c r="P227" s="680">
        <f xml:space="preserve"> ConTime!P$82</f>
        <v>0</v>
      </c>
      <c r="Q227" s="680">
        <f xml:space="preserve"> ConTime!Q$82</f>
        <v>0</v>
      </c>
      <c r="R227" s="680">
        <f xml:space="preserve"> ConTime!R$82</f>
        <v>0</v>
      </c>
      <c r="S227" s="680">
        <f xml:space="preserve"> ConTime!S$82</f>
        <v>0</v>
      </c>
      <c r="T227" s="680">
        <f xml:space="preserve"> ConTime!T$82</f>
        <v>0</v>
      </c>
      <c r="U227" s="680">
        <f xml:space="preserve"> ConTime!U$82</f>
        <v>0</v>
      </c>
      <c r="V227" s="680">
        <f xml:space="preserve"> ConTime!V$82</f>
        <v>0</v>
      </c>
      <c r="W227" s="680">
        <f xml:space="preserve"> ConTime!W$82</f>
        <v>0</v>
      </c>
      <c r="X227" s="680">
        <f xml:space="preserve"> ConTime!X$82</f>
        <v>0</v>
      </c>
      <c r="Y227" s="680">
        <f xml:space="preserve"> ConTime!Y$82</f>
        <v>0</v>
      </c>
      <c r="Z227" s="680">
        <f xml:space="preserve"> ConTime!Z$82</f>
        <v>1</v>
      </c>
      <c r="AA227" s="680">
        <f xml:space="preserve"> ConTime!AA$82</f>
        <v>1</v>
      </c>
      <c r="AB227" s="680">
        <f xml:space="preserve"> ConTime!AB$82</f>
        <v>1</v>
      </c>
      <c r="AC227" s="680">
        <f xml:space="preserve"> ConTime!AC$82</f>
        <v>1</v>
      </c>
      <c r="AD227" s="680">
        <f xml:space="preserve"> ConTime!AD$82</f>
        <v>1</v>
      </c>
      <c r="AE227" s="680">
        <f xml:space="preserve"> ConTime!AE$82</f>
        <v>1</v>
      </c>
      <c r="AF227" s="680">
        <f xml:space="preserve"> ConTime!AF$82</f>
        <v>1</v>
      </c>
      <c r="AG227" s="680">
        <f xml:space="preserve"> ConTime!AG$82</f>
        <v>1</v>
      </c>
      <c r="AH227" s="680">
        <f xml:space="preserve"> ConTime!AH$82</f>
        <v>1</v>
      </c>
      <c r="AI227" s="680">
        <f xml:space="preserve"> ConTime!AI$82</f>
        <v>1</v>
      </c>
      <c r="AJ227" s="680">
        <f xml:space="preserve"> ConTime!AJ$82</f>
        <v>1</v>
      </c>
      <c r="AK227" s="680">
        <f xml:space="preserve"> ConTime!AK$82</f>
        <v>1</v>
      </c>
      <c r="AL227" s="680">
        <f xml:space="preserve"> ConTime!AL$82</f>
        <v>1</v>
      </c>
      <c r="AM227" s="680">
        <f xml:space="preserve"> ConTime!AM$82</f>
        <v>1</v>
      </c>
      <c r="AN227" s="680">
        <f xml:space="preserve"> ConTime!AN$82</f>
        <v>1</v>
      </c>
      <c r="AO227" s="680">
        <f xml:space="preserve"> ConTime!AO$82</f>
        <v>1</v>
      </c>
      <c r="AP227" s="680">
        <f xml:space="preserve"> ConTime!AP$82</f>
        <v>1</v>
      </c>
      <c r="AQ227" s="680">
        <f xml:space="preserve"> ConTime!AQ$82</f>
        <v>1</v>
      </c>
      <c r="AR227" s="680">
        <f xml:space="preserve"> ConTime!AR$82</f>
        <v>1</v>
      </c>
      <c r="AS227" s="680">
        <f xml:space="preserve"> ConTime!AS$82</f>
        <v>1</v>
      </c>
      <c r="AT227" s="680">
        <f xml:space="preserve"> ConTime!AT$82</f>
        <v>1</v>
      </c>
      <c r="AU227" s="680">
        <f xml:space="preserve"> ConTime!AU$82</f>
        <v>1</v>
      </c>
      <c r="AV227" s="680">
        <f xml:space="preserve"> ConTime!AV$82</f>
        <v>1</v>
      </c>
      <c r="AW227" s="680">
        <f xml:space="preserve"> ConTime!AW$82</f>
        <v>1</v>
      </c>
      <c r="AX227" s="680">
        <f xml:space="preserve"> ConTime!AX$82</f>
        <v>1</v>
      </c>
      <c r="AY227" s="680">
        <f xml:space="preserve"> ConTime!AY$82</f>
        <v>1</v>
      </c>
      <c r="AZ227" s="680">
        <f xml:space="preserve"> ConTime!AZ$82</f>
        <v>0</v>
      </c>
      <c r="BA227" s="680">
        <f xml:space="preserve"> ConTime!BA$82</f>
        <v>0</v>
      </c>
      <c r="BB227" s="680">
        <f xml:space="preserve"> ConTime!BB$82</f>
        <v>0</v>
      </c>
      <c r="BC227" s="680">
        <f xml:space="preserve"> ConTime!BC$82</f>
        <v>0</v>
      </c>
      <c r="BD227" s="680">
        <f xml:space="preserve"> ConTime!BD$82</f>
        <v>0</v>
      </c>
      <c r="BE227" s="680">
        <f xml:space="preserve"> ConTime!BE$82</f>
        <v>0</v>
      </c>
    </row>
    <row r="228" spans="1:57" s="639" customFormat="1" ht="13" customHeight="1" outlineLevel="2" x14ac:dyDescent="0.25">
      <c r="A228" s="518"/>
      <c r="B228" s="518"/>
      <c r="C228" s="518"/>
      <c r="D228" s="518"/>
      <c r="E228" s="650" t="s">
        <v>527</v>
      </c>
      <c r="F228" s="650"/>
      <c r="G228" s="650" t="str">
        <f>SMU</f>
        <v>$ 000s</v>
      </c>
      <c r="H228" s="650">
        <f xml:space="preserve"> SUM(J228:BE228)</f>
        <v>117.04830594146127</v>
      </c>
      <c r="I228"/>
      <c r="J228" s="650">
        <f t="shared" ref="J228:AO228" si="204" xml:space="preserve"> J225 * J227 * $F222 * $F223 / $F224 * J226</f>
        <v>0</v>
      </c>
      <c r="K228" s="650">
        <f t="shared" si="204"/>
        <v>0</v>
      </c>
      <c r="L228" s="650">
        <f t="shared" si="204"/>
        <v>0</v>
      </c>
      <c r="M228" s="650">
        <f t="shared" si="204"/>
        <v>0</v>
      </c>
      <c r="N228" s="650">
        <f t="shared" si="204"/>
        <v>0</v>
      </c>
      <c r="O228" s="650">
        <f t="shared" si="204"/>
        <v>0</v>
      </c>
      <c r="P228" s="650">
        <f t="shared" si="204"/>
        <v>0</v>
      </c>
      <c r="Q228" s="650">
        <f t="shared" si="204"/>
        <v>0</v>
      </c>
      <c r="R228" s="650">
        <f t="shared" si="204"/>
        <v>0</v>
      </c>
      <c r="S228" s="650">
        <f t="shared" si="204"/>
        <v>0</v>
      </c>
      <c r="T228" s="650">
        <f t="shared" si="204"/>
        <v>0</v>
      </c>
      <c r="U228" s="650">
        <f t="shared" si="204"/>
        <v>0</v>
      </c>
      <c r="V228" s="650">
        <f t="shared" si="204"/>
        <v>0</v>
      </c>
      <c r="W228" s="650">
        <f t="shared" si="204"/>
        <v>0</v>
      </c>
      <c r="X228" s="650">
        <f t="shared" si="204"/>
        <v>0</v>
      </c>
      <c r="Y228" s="650">
        <f t="shared" si="204"/>
        <v>0</v>
      </c>
      <c r="Z228" s="650">
        <f t="shared" si="204"/>
        <v>30.995016136635229</v>
      </c>
      <c r="AA228" s="650">
        <f t="shared" si="204"/>
        <v>25.468244326558761</v>
      </c>
      <c r="AB228" s="650">
        <f t="shared" si="204"/>
        <v>21.630228699991182</v>
      </c>
      <c r="AC228" s="650">
        <f t="shared" si="204"/>
        <v>16.931834854677522</v>
      </c>
      <c r="AD228" s="650">
        <f t="shared" si="204"/>
        <v>11.82882979292355</v>
      </c>
      <c r="AE228" s="650">
        <f t="shared" si="204"/>
        <v>7.5062171336065626</v>
      </c>
      <c r="AF228" s="650">
        <f t="shared" si="204"/>
        <v>2.6872348183831996</v>
      </c>
      <c r="AG228" s="650">
        <f t="shared" si="204"/>
        <v>3.7552836060058318E-5</v>
      </c>
      <c r="AH228" s="650">
        <f t="shared" si="204"/>
        <v>3.7552836060058318E-5</v>
      </c>
      <c r="AI228" s="650">
        <f t="shared" si="204"/>
        <v>3.3918690634891388E-5</v>
      </c>
      <c r="AJ228" s="650">
        <f t="shared" si="204"/>
        <v>3.7552836060058318E-5</v>
      </c>
      <c r="AK228" s="650">
        <f t="shared" si="204"/>
        <v>3.6341454251669343E-5</v>
      </c>
      <c r="AL228" s="650">
        <f t="shared" si="204"/>
        <v>3.7552836060058318E-5</v>
      </c>
      <c r="AM228" s="650">
        <f t="shared" si="204"/>
        <v>3.6341454251669343E-5</v>
      </c>
      <c r="AN228" s="650">
        <f t="shared" si="204"/>
        <v>3.7552836060058318E-5</v>
      </c>
      <c r="AO228" s="650">
        <f t="shared" si="204"/>
        <v>3.7552836060058318E-5</v>
      </c>
      <c r="AP228" s="650">
        <f t="shared" ref="AP228:BE228" si="205" xml:space="preserve"> AP225 * AP227 * $F222 * $F223 / $F224 * AP226</f>
        <v>3.6341454251669343E-5</v>
      </c>
      <c r="AQ228" s="650">
        <f t="shared" si="205"/>
        <v>3.7552836060058318E-5</v>
      </c>
      <c r="AR228" s="650">
        <f t="shared" si="205"/>
        <v>3.6341454251669343E-5</v>
      </c>
      <c r="AS228" s="650">
        <f t="shared" si="205"/>
        <v>3.7552836060058318E-5</v>
      </c>
      <c r="AT228" s="650">
        <f t="shared" si="205"/>
        <v>3.7552836060058318E-5</v>
      </c>
      <c r="AU228" s="650">
        <f t="shared" si="205"/>
        <v>3.5130072443280362E-5</v>
      </c>
      <c r="AV228" s="650">
        <f t="shared" si="205"/>
        <v>3.7552836060058318E-5</v>
      </c>
      <c r="AW228" s="650">
        <f t="shared" si="205"/>
        <v>3.6341454251669343E-5</v>
      </c>
      <c r="AX228" s="650">
        <f t="shared" si="205"/>
        <v>3.7552836060058318E-5</v>
      </c>
      <c r="AY228" s="650">
        <f t="shared" si="205"/>
        <v>3.6341454251669343E-5</v>
      </c>
      <c r="AZ228" s="650">
        <f t="shared" si="205"/>
        <v>0</v>
      </c>
      <c r="BA228" s="650">
        <f t="shared" si="205"/>
        <v>0</v>
      </c>
      <c r="BB228" s="650">
        <f t="shared" si="205"/>
        <v>0</v>
      </c>
      <c r="BC228" s="650">
        <f t="shared" si="205"/>
        <v>0</v>
      </c>
      <c r="BD228" s="650">
        <f t="shared" si="205"/>
        <v>0</v>
      </c>
      <c r="BE228" s="650">
        <f t="shared" si="205"/>
        <v>0</v>
      </c>
    </row>
    <row r="229" spans="1:57" s="639" customFormat="1" ht="13" customHeight="1" outlineLevel="2" x14ac:dyDescent="0.25">
      <c r="A229" s="518"/>
      <c r="B229" s="518"/>
      <c r="C229" s="518"/>
      <c r="D229" s="518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639" customFormat="1" ht="13" customHeight="1" outlineLevel="2" x14ac:dyDescent="0.25">
      <c r="A230" s="656"/>
      <c r="B230" s="656"/>
      <c r="C230" s="656"/>
      <c r="D230" s="656"/>
      <c r="E230" s="665" t="str">
        <f xml:space="preserve"> InpC!E$74</f>
        <v>EBL interest &amp; fee pre-PCOD paid vs rolled-up switch</v>
      </c>
      <c r="F230" s="665">
        <f xml:space="preserve"> InpC!F$74</f>
        <v>0</v>
      </c>
      <c r="G230" s="665" t="str">
        <f xml:space="preserve"> InpC!G$74</f>
        <v>0 = paid, 1 = rolled-up</v>
      </c>
      <c r="H230" s="659"/>
      <c r="I230" s="659"/>
      <c r="J230" s="659"/>
      <c r="K230" s="659"/>
      <c r="L230" s="659"/>
      <c r="M230" s="659"/>
      <c r="N230" s="659"/>
      <c r="O230" s="659"/>
      <c r="P230" s="659"/>
      <c r="Q230" s="659"/>
      <c r="R230" s="659"/>
      <c r="S230" s="659"/>
      <c r="T230" s="659"/>
      <c r="U230" s="659"/>
      <c r="V230" s="659"/>
      <c r="W230" s="659"/>
      <c r="X230" s="659"/>
      <c r="Y230" s="659"/>
      <c r="Z230" s="659"/>
      <c r="AA230" s="659"/>
      <c r="AB230" s="659"/>
      <c r="AC230" s="659"/>
      <c r="AD230" s="659"/>
      <c r="AE230" s="659"/>
      <c r="AF230" s="659"/>
      <c r="AG230" s="659"/>
      <c r="AH230" s="659"/>
      <c r="AI230" s="659"/>
      <c r="AJ230" s="659"/>
      <c r="AK230" s="659"/>
      <c r="AL230" s="659"/>
      <c r="AM230" s="659"/>
      <c r="AN230" s="659"/>
      <c r="AO230" s="659"/>
      <c r="AP230" s="659"/>
      <c r="AQ230" s="659"/>
      <c r="AR230" s="659"/>
      <c r="AS230" s="659"/>
      <c r="AT230" s="659"/>
      <c r="AU230" s="659"/>
      <c r="AV230" s="659"/>
      <c r="AW230" s="659"/>
      <c r="AX230" s="659"/>
      <c r="AY230" s="659"/>
      <c r="AZ230" s="659"/>
      <c r="BA230" s="659"/>
      <c r="BB230" s="659"/>
      <c r="BC230" s="659"/>
      <c r="BD230" s="659"/>
      <c r="BE230" s="659"/>
    </row>
    <row r="231" spans="1:57" s="639" customFormat="1" ht="13" customHeight="1" outlineLevel="2" x14ac:dyDescent="0.25">
      <c r="A231" s="518"/>
      <c r="B231" s="518"/>
      <c r="C231" s="518"/>
      <c r="D231" s="518"/>
      <c r="E231" s="650" t="str">
        <f t="shared" ref="E231:AJ231" si="206" xml:space="preserve"> E$228</f>
        <v>Equity bridge commitment fee</v>
      </c>
      <c r="F231" s="650">
        <f t="shared" si="206"/>
        <v>0</v>
      </c>
      <c r="G231" s="650" t="str">
        <f t="shared" si="206"/>
        <v>$ 000s</v>
      </c>
      <c r="H231" s="650">
        <f t="shared" si="206"/>
        <v>117.04830594146127</v>
      </c>
      <c r="I231" s="650">
        <f t="shared" si="206"/>
        <v>0</v>
      </c>
      <c r="J231" s="650">
        <f t="shared" si="206"/>
        <v>0</v>
      </c>
      <c r="K231" s="650">
        <f t="shared" si="206"/>
        <v>0</v>
      </c>
      <c r="L231" s="650">
        <f t="shared" si="206"/>
        <v>0</v>
      </c>
      <c r="M231" s="650">
        <f t="shared" si="206"/>
        <v>0</v>
      </c>
      <c r="N231" s="650">
        <f t="shared" si="206"/>
        <v>0</v>
      </c>
      <c r="O231" s="650">
        <f t="shared" si="206"/>
        <v>0</v>
      </c>
      <c r="P231" s="650">
        <f t="shared" si="206"/>
        <v>0</v>
      </c>
      <c r="Q231" s="650">
        <f t="shared" si="206"/>
        <v>0</v>
      </c>
      <c r="R231" s="650">
        <f t="shared" si="206"/>
        <v>0</v>
      </c>
      <c r="S231" s="650">
        <f t="shared" si="206"/>
        <v>0</v>
      </c>
      <c r="T231" s="650">
        <f t="shared" si="206"/>
        <v>0</v>
      </c>
      <c r="U231" s="650">
        <f t="shared" si="206"/>
        <v>0</v>
      </c>
      <c r="V231" s="650">
        <f t="shared" si="206"/>
        <v>0</v>
      </c>
      <c r="W231" s="650">
        <f t="shared" si="206"/>
        <v>0</v>
      </c>
      <c r="X231" s="650">
        <f t="shared" si="206"/>
        <v>0</v>
      </c>
      <c r="Y231" s="650">
        <f t="shared" si="206"/>
        <v>0</v>
      </c>
      <c r="Z231" s="650">
        <f t="shared" si="206"/>
        <v>30.995016136635229</v>
      </c>
      <c r="AA231" s="650">
        <f t="shared" si="206"/>
        <v>25.468244326558761</v>
      </c>
      <c r="AB231" s="650">
        <f t="shared" si="206"/>
        <v>21.630228699991182</v>
      </c>
      <c r="AC231" s="650">
        <f t="shared" si="206"/>
        <v>16.931834854677522</v>
      </c>
      <c r="AD231" s="650">
        <f t="shared" si="206"/>
        <v>11.82882979292355</v>
      </c>
      <c r="AE231" s="650">
        <f t="shared" si="206"/>
        <v>7.5062171336065626</v>
      </c>
      <c r="AF231" s="650">
        <f t="shared" si="206"/>
        <v>2.6872348183831996</v>
      </c>
      <c r="AG231" s="650">
        <f t="shared" si="206"/>
        <v>3.7552836060058318E-5</v>
      </c>
      <c r="AH231" s="650">
        <f t="shared" si="206"/>
        <v>3.7552836060058318E-5</v>
      </c>
      <c r="AI231" s="650">
        <f t="shared" si="206"/>
        <v>3.3918690634891388E-5</v>
      </c>
      <c r="AJ231" s="650">
        <f t="shared" si="206"/>
        <v>3.7552836060058318E-5</v>
      </c>
      <c r="AK231" s="650">
        <f t="shared" ref="AK231:BE231" si="207" xml:space="preserve"> AK$228</f>
        <v>3.6341454251669343E-5</v>
      </c>
      <c r="AL231" s="650">
        <f t="shared" si="207"/>
        <v>3.7552836060058318E-5</v>
      </c>
      <c r="AM231" s="650">
        <f t="shared" si="207"/>
        <v>3.6341454251669343E-5</v>
      </c>
      <c r="AN231" s="650">
        <f t="shared" si="207"/>
        <v>3.7552836060058318E-5</v>
      </c>
      <c r="AO231" s="650">
        <f t="shared" si="207"/>
        <v>3.7552836060058318E-5</v>
      </c>
      <c r="AP231" s="650">
        <f t="shared" si="207"/>
        <v>3.6341454251669343E-5</v>
      </c>
      <c r="AQ231" s="650">
        <f t="shared" si="207"/>
        <v>3.7552836060058318E-5</v>
      </c>
      <c r="AR231" s="650">
        <f t="shared" si="207"/>
        <v>3.6341454251669343E-5</v>
      </c>
      <c r="AS231" s="650">
        <f t="shared" si="207"/>
        <v>3.7552836060058318E-5</v>
      </c>
      <c r="AT231" s="650">
        <f t="shared" si="207"/>
        <v>3.7552836060058318E-5</v>
      </c>
      <c r="AU231" s="650">
        <f t="shared" si="207"/>
        <v>3.5130072443280362E-5</v>
      </c>
      <c r="AV231" s="650">
        <f t="shared" si="207"/>
        <v>3.7552836060058318E-5</v>
      </c>
      <c r="AW231" s="650">
        <f t="shared" si="207"/>
        <v>3.6341454251669343E-5</v>
      </c>
      <c r="AX231" s="650">
        <f t="shared" si="207"/>
        <v>3.7552836060058318E-5</v>
      </c>
      <c r="AY231" s="650">
        <f t="shared" si="207"/>
        <v>3.6341454251669343E-5</v>
      </c>
      <c r="AZ231" s="650">
        <f t="shared" si="207"/>
        <v>0</v>
      </c>
      <c r="BA231" s="650">
        <f t="shared" si="207"/>
        <v>0</v>
      </c>
      <c r="BB231" s="650">
        <f t="shared" si="207"/>
        <v>0</v>
      </c>
      <c r="BC231" s="650">
        <f t="shared" si="207"/>
        <v>0</v>
      </c>
      <c r="BD231" s="650">
        <f t="shared" si="207"/>
        <v>0</v>
      </c>
      <c r="BE231" s="650">
        <f t="shared" si="207"/>
        <v>0</v>
      </c>
    </row>
    <row r="232" spans="1:57" s="193" customFormat="1" ht="13" customHeight="1" outlineLevel="2" x14ac:dyDescent="0.25">
      <c r="A232" s="655"/>
      <c r="B232" s="655"/>
      <c r="C232" s="655"/>
      <c r="D232" s="655"/>
      <c r="E232" s="658" t="s">
        <v>542</v>
      </c>
      <c r="F232" s="658"/>
      <c r="G232" s="658" t="str">
        <f>SMU</f>
        <v>$ 000s</v>
      </c>
      <c r="H232" s="658">
        <f xml:space="preserve"> SUM(J232:BE232)</f>
        <v>117.04830594146127</v>
      </c>
      <c r="I232" s="654"/>
      <c r="J232" s="658">
        <f t="shared" ref="J232:AO232" si="208" xml:space="preserve"> (1 - $F230) * J231</f>
        <v>0</v>
      </c>
      <c r="K232" s="658">
        <f xml:space="preserve"> (1 - $F230) * K231</f>
        <v>0</v>
      </c>
      <c r="L232" s="658">
        <f t="shared" si="208"/>
        <v>0</v>
      </c>
      <c r="M232" s="658">
        <f t="shared" si="208"/>
        <v>0</v>
      </c>
      <c r="N232" s="658">
        <f t="shared" si="208"/>
        <v>0</v>
      </c>
      <c r="O232" s="658">
        <f t="shared" si="208"/>
        <v>0</v>
      </c>
      <c r="P232" s="658">
        <f t="shared" si="208"/>
        <v>0</v>
      </c>
      <c r="Q232" s="658">
        <f t="shared" si="208"/>
        <v>0</v>
      </c>
      <c r="R232" s="658">
        <f t="shared" si="208"/>
        <v>0</v>
      </c>
      <c r="S232" s="658">
        <f t="shared" si="208"/>
        <v>0</v>
      </c>
      <c r="T232" s="658">
        <f t="shared" si="208"/>
        <v>0</v>
      </c>
      <c r="U232" s="658">
        <f t="shared" si="208"/>
        <v>0</v>
      </c>
      <c r="V232" s="658">
        <f t="shared" si="208"/>
        <v>0</v>
      </c>
      <c r="W232" s="658">
        <f t="shared" si="208"/>
        <v>0</v>
      </c>
      <c r="X232" s="658">
        <f t="shared" si="208"/>
        <v>0</v>
      </c>
      <c r="Y232" s="658">
        <f t="shared" si="208"/>
        <v>0</v>
      </c>
      <c r="Z232" s="658">
        <f t="shared" si="208"/>
        <v>30.995016136635229</v>
      </c>
      <c r="AA232" s="658">
        <f t="shared" si="208"/>
        <v>25.468244326558761</v>
      </c>
      <c r="AB232" s="658">
        <f t="shared" si="208"/>
        <v>21.630228699991182</v>
      </c>
      <c r="AC232" s="658">
        <f t="shared" si="208"/>
        <v>16.931834854677522</v>
      </c>
      <c r="AD232" s="658">
        <f t="shared" si="208"/>
        <v>11.82882979292355</v>
      </c>
      <c r="AE232" s="658">
        <f t="shared" si="208"/>
        <v>7.5062171336065626</v>
      </c>
      <c r="AF232" s="658">
        <f t="shared" si="208"/>
        <v>2.6872348183831996</v>
      </c>
      <c r="AG232" s="658">
        <f t="shared" si="208"/>
        <v>3.7552836060058318E-5</v>
      </c>
      <c r="AH232" s="658">
        <f t="shared" si="208"/>
        <v>3.7552836060058318E-5</v>
      </c>
      <c r="AI232" s="658">
        <f t="shared" si="208"/>
        <v>3.3918690634891388E-5</v>
      </c>
      <c r="AJ232" s="658">
        <f t="shared" si="208"/>
        <v>3.7552836060058318E-5</v>
      </c>
      <c r="AK232" s="658">
        <f t="shared" si="208"/>
        <v>3.6341454251669343E-5</v>
      </c>
      <c r="AL232" s="658">
        <f t="shared" si="208"/>
        <v>3.7552836060058318E-5</v>
      </c>
      <c r="AM232" s="658">
        <f t="shared" si="208"/>
        <v>3.6341454251669343E-5</v>
      </c>
      <c r="AN232" s="658">
        <f t="shared" si="208"/>
        <v>3.7552836060058318E-5</v>
      </c>
      <c r="AO232" s="658">
        <f t="shared" si="208"/>
        <v>3.7552836060058318E-5</v>
      </c>
      <c r="AP232" s="658">
        <f t="shared" ref="AP232:BE232" si="209" xml:space="preserve"> (1 - $F230) * AP231</f>
        <v>3.6341454251669343E-5</v>
      </c>
      <c r="AQ232" s="658">
        <f t="shared" si="209"/>
        <v>3.7552836060058318E-5</v>
      </c>
      <c r="AR232" s="658">
        <f t="shared" si="209"/>
        <v>3.6341454251669343E-5</v>
      </c>
      <c r="AS232" s="658">
        <f t="shared" si="209"/>
        <v>3.7552836060058318E-5</v>
      </c>
      <c r="AT232" s="658">
        <f t="shared" si="209"/>
        <v>3.7552836060058318E-5</v>
      </c>
      <c r="AU232" s="658">
        <f t="shared" si="209"/>
        <v>3.5130072443280362E-5</v>
      </c>
      <c r="AV232" s="658">
        <f t="shared" si="209"/>
        <v>3.7552836060058318E-5</v>
      </c>
      <c r="AW232" s="658">
        <f t="shared" si="209"/>
        <v>3.6341454251669343E-5</v>
      </c>
      <c r="AX232" s="658">
        <f t="shared" si="209"/>
        <v>3.7552836060058318E-5</v>
      </c>
      <c r="AY232" s="658">
        <f t="shared" si="209"/>
        <v>3.6341454251669343E-5</v>
      </c>
      <c r="AZ232" s="658">
        <f t="shared" si="209"/>
        <v>0</v>
      </c>
      <c r="BA232" s="658">
        <f t="shared" si="209"/>
        <v>0</v>
      </c>
      <c r="BB232" s="658">
        <f t="shared" si="209"/>
        <v>0</v>
      </c>
      <c r="BC232" s="658">
        <f t="shared" si="209"/>
        <v>0</v>
      </c>
      <c r="BD232" s="658">
        <f t="shared" si="209"/>
        <v>0</v>
      </c>
      <c r="BE232" s="658">
        <f t="shared" si="209"/>
        <v>0</v>
      </c>
    </row>
    <row r="233" spans="1:57" s="639" customFormat="1" ht="13" customHeight="1" outlineLevel="2" x14ac:dyDescent="0.25">
      <c r="A233" s="518"/>
      <c r="B233" s="518"/>
      <c r="C233" s="518"/>
      <c r="D233" s="518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639" customFormat="1" ht="13" customHeight="1" outlineLevel="2" x14ac:dyDescent="0.25">
      <c r="A234" s="518"/>
      <c r="B234" s="518"/>
      <c r="C234" s="518"/>
      <c r="D234" s="518"/>
      <c r="E234" s="650" t="str">
        <f t="shared" ref="E234:AJ234" si="210" xml:space="preserve"> E$228</f>
        <v>Equity bridge commitment fee</v>
      </c>
      <c r="F234" s="650">
        <f t="shared" si="210"/>
        <v>0</v>
      </c>
      <c r="G234" s="650" t="str">
        <f t="shared" si="210"/>
        <v>$ 000s</v>
      </c>
      <c r="H234" s="650">
        <f t="shared" si="210"/>
        <v>117.04830594146127</v>
      </c>
      <c r="I234" s="650">
        <f t="shared" si="210"/>
        <v>0</v>
      </c>
      <c r="J234" s="650">
        <f t="shared" si="210"/>
        <v>0</v>
      </c>
      <c r="K234" s="650">
        <f t="shared" si="210"/>
        <v>0</v>
      </c>
      <c r="L234" s="650">
        <f t="shared" si="210"/>
        <v>0</v>
      </c>
      <c r="M234" s="650">
        <f t="shared" si="210"/>
        <v>0</v>
      </c>
      <c r="N234" s="650">
        <f t="shared" si="210"/>
        <v>0</v>
      </c>
      <c r="O234" s="650">
        <f t="shared" si="210"/>
        <v>0</v>
      </c>
      <c r="P234" s="650">
        <f t="shared" si="210"/>
        <v>0</v>
      </c>
      <c r="Q234" s="650">
        <f t="shared" si="210"/>
        <v>0</v>
      </c>
      <c r="R234" s="650">
        <f t="shared" si="210"/>
        <v>0</v>
      </c>
      <c r="S234" s="650">
        <f t="shared" si="210"/>
        <v>0</v>
      </c>
      <c r="T234" s="650">
        <f t="shared" si="210"/>
        <v>0</v>
      </c>
      <c r="U234" s="650">
        <f t="shared" si="210"/>
        <v>0</v>
      </c>
      <c r="V234" s="650">
        <f t="shared" si="210"/>
        <v>0</v>
      </c>
      <c r="W234" s="650">
        <f t="shared" si="210"/>
        <v>0</v>
      </c>
      <c r="X234" s="650">
        <f t="shared" si="210"/>
        <v>0</v>
      </c>
      <c r="Y234" s="650">
        <f t="shared" si="210"/>
        <v>0</v>
      </c>
      <c r="Z234" s="650">
        <f t="shared" si="210"/>
        <v>30.995016136635229</v>
      </c>
      <c r="AA234" s="650">
        <f t="shared" si="210"/>
        <v>25.468244326558761</v>
      </c>
      <c r="AB234" s="650">
        <f t="shared" si="210"/>
        <v>21.630228699991182</v>
      </c>
      <c r="AC234" s="650">
        <f t="shared" si="210"/>
        <v>16.931834854677522</v>
      </c>
      <c r="AD234" s="650">
        <f t="shared" si="210"/>
        <v>11.82882979292355</v>
      </c>
      <c r="AE234" s="650">
        <f t="shared" si="210"/>
        <v>7.5062171336065626</v>
      </c>
      <c r="AF234" s="650">
        <f t="shared" si="210"/>
        <v>2.6872348183831996</v>
      </c>
      <c r="AG234" s="650">
        <f t="shared" si="210"/>
        <v>3.7552836060058318E-5</v>
      </c>
      <c r="AH234" s="650">
        <f t="shared" si="210"/>
        <v>3.7552836060058318E-5</v>
      </c>
      <c r="AI234" s="650">
        <f t="shared" si="210"/>
        <v>3.3918690634891388E-5</v>
      </c>
      <c r="AJ234" s="650">
        <f t="shared" si="210"/>
        <v>3.7552836060058318E-5</v>
      </c>
      <c r="AK234" s="650">
        <f t="shared" ref="AK234:BE234" si="211" xml:space="preserve"> AK$228</f>
        <v>3.6341454251669343E-5</v>
      </c>
      <c r="AL234" s="650">
        <f t="shared" si="211"/>
        <v>3.7552836060058318E-5</v>
      </c>
      <c r="AM234" s="650">
        <f t="shared" si="211"/>
        <v>3.6341454251669343E-5</v>
      </c>
      <c r="AN234" s="650">
        <f t="shared" si="211"/>
        <v>3.7552836060058318E-5</v>
      </c>
      <c r="AO234" s="650">
        <f t="shared" si="211"/>
        <v>3.7552836060058318E-5</v>
      </c>
      <c r="AP234" s="650">
        <f t="shared" si="211"/>
        <v>3.6341454251669343E-5</v>
      </c>
      <c r="AQ234" s="650">
        <f t="shared" si="211"/>
        <v>3.7552836060058318E-5</v>
      </c>
      <c r="AR234" s="650">
        <f t="shared" si="211"/>
        <v>3.6341454251669343E-5</v>
      </c>
      <c r="AS234" s="650">
        <f t="shared" si="211"/>
        <v>3.7552836060058318E-5</v>
      </c>
      <c r="AT234" s="650">
        <f t="shared" si="211"/>
        <v>3.7552836060058318E-5</v>
      </c>
      <c r="AU234" s="650">
        <f t="shared" si="211"/>
        <v>3.5130072443280362E-5</v>
      </c>
      <c r="AV234" s="650">
        <f t="shared" si="211"/>
        <v>3.7552836060058318E-5</v>
      </c>
      <c r="AW234" s="650">
        <f t="shared" si="211"/>
        <v>3.6341454251669343E-5</v>
      </c>
      <c r="AX234" s="650">
        <f t="shared" si="211"/>
        <v>3.7552836060058318E-5</v>
      </c>
      <c r="AY234" s="650">
        <f t="shared" si="211"/>
        <v>3.6341454251669343E-5</v>
      </c>
      <c r="AZ234" s="650">
        <f t="shared" si="211"/>
        <v>0</v>
      </c>
      <c r="BA234" s="650">
        <f t="shared" si="211"/>
        <v>0</v>
      </c>
      <c r="BB234" s="650">
        <f t="shared" si="211"/>
        <v>0</v>
      </c>
      <c r="BC234" s="650">
        <f t="shared" si="211"/>
        <v>0</v>
      </c>
      <c r="BD234" s="650">
        <f t="shared" si="211"/>
        <v>0</v>
      </c>
      <c r="BE234" s="650">
        <f t="shared" si="211"/>
        <v>0</v>
      </c>
    </row>
    <row r="235" spans="1:57" s="639" customFormat="1" ht="13" customHeight="1" outlineLevel="2" x14ac:dyDescent="0.25">
      <c r="A235" s="518"/>
      <c r="B235" s="518"/>
      <c r="C235" s="518"/>
      <c r="D235" s="518"/>
      <c r="E235" s="650" t="str">
        <f t="shared" ref="E235:AJ235" si="212" xml:space="preserve"> E$232</f>
        <v>Equity bridge commitment fee - paid</v>
      </c>
      <c r="F235" s="650">
        <f t="shared" si="212"/>
        <v>0</v>
      </c>
      <c r="G235" s="650" t="str">
        <f t="shared" si="212"/>
        <v>$ 000s</v>
      </c>
      <c r="H235" s="650">
        <f t="shared" si="212"/>
        <v>117.04830594146127</v>
      </c>
      <c r="I235" s="650">
        <f t="shared" si="212"/>
        <v>0</v>
      </c>
      <c r="J235" s="650">
        <f t="shared" si="212"/>
        <v>0</v>
      </c>
      <c r="K235" s="650">
        <f t="shared" si="212"/>
        <v>0</v>
      </c>
      <c r="L235" s="650">
        <f t="shared" si="212"/>
        <v>0</v>
      </c>
      <c r="M235" s="650">
        <f t="shared" si="212"/>
        <v>0</v>
      </c>
      <c r="N235" s="650">
        <f t="shared" si="212"/>
        <v>0</v>
      </c>
      <c r="O235" s="650">
        <f t="shared" si="212"/>
        <v>0</v>
      </c>
      <c r="P235" s="650">
        <f t="shared" si="212"/>
        <v>0</v>
      </c>
      <c r="Q235" s="650">
        <f t="shared" si="212"/>
        <v>0</v>
      </c>
      <c r="R235" s="650">
        <f t="shared" si="212"/>
        <v>0</v>
      </c>
      <c r="S235" s="650">
        <f t="shared" si="212"/>
        <v>0</v>
      </c>
      <c r="T235" s="650">
        <f t="shared" si="212"/>
        <v>0</v>
      </c>
      <c r="U235" s="650">
        <f t="shared" si="212"/>
        <v>0</v>
      </c>
      <c r="V235" s="650">
        <f t="shared" si="212"/>
        <v>0</v>
      </c>
      <c r="W235" s="650">
        <f t="shared" si="212"/>
        <v>0</v>
      </c>
      <c r="X235" s="650">
        <f t="shared" si="212"/>
        <v>0</v>
      </c>
      <c r="Y235" s="650">
        <f t="shared" si="212"/>
        <v>0</v>
      </c>
      <c r="Z235" s="650">
        <f t="shared" si="212"/>
        <v>30.995016136635229</v>
      </c>
      <c r="AA235" s="650">
        <f t="shared" si="212"/>
        <v>25.468244326558761</v>
      </c>
      <c r="AB235" s="650">
        <f t="shared" si="212"/>
        <v>21.630228699991182</v>
      </c>
      <c r="AC235" s="650">
        <f t="shared" si="212"/>
        <v>16.931834854677522</v>
      </c>
      <c r="AD235" s="650">
        <f t="shared" si="212"/>
        <v>11.82882979292355</v>
      </c>
      <c r="AE235" s="650">
        <f t="shared" si="212"/>
        <v>7.5062171336065626</v>
      </c>
      <c r="AF235" s="650">
        <f t="shared" si="212"/>
        <v>2.6872348183831996</v>
      </c>
      <c r="AG235" s="650">
        <f t="shared" si="212"/>
        <v>3.7552836060058318E-5</v>
      </c>
      <c r="AH235" s="650">
        <f t="shared" si="212"/>
        <v>3.7552836060058318E-5</v>
      </c>
      <c r="AI235" s="650">
        <f t="shared" si="212"/>
        <v>3.3918690634891388E-5</v>
      </c>
      <c r="AJ235" s="650">
        <f t="shared" si="212"/>
        <v>3.7552836060058318E-5</v>
      </c>
      <c r="AK235" s="650">
        <f t="shared" ref="AK235:BE235" si="213" xml:space="preserve"> AK$232</f>
        <v>3.6341454251669343E-5</v>
      </c>
      <c r="AL235" s="650">
        <f t="shared" si="213"/>
        <v>3.7552836060058318E-5</v>
      </c>
      <c r="AM235" s="650">
        <f t="shared" si="213"/>
        <v>3.6341454251669343E-5</v>
      </c>
      <c r="AN235" s="650">
        <f t="shared" si="213"/>
        <v>3.7552836060058318E-5</v>
      </c>
      <c r="AO235" s="650">
        <f t="shared" si="213"/>
        <v>3.7552836060058318E-5</v>
      </c>
      <c r="AP235" s="650">
        <f t="shared" si="213"/>
        <v>3.6341454251669343E-5</v>
      </c>
      <c r="AQ235" s="650">
        <f t="shared" si="213"/>
        <v>3.7552836060058318E-5</v>
      </c>
      <c r="AR235" s="650">
        <f t="shared" si="213"/>
        <v>3.6341454251669343E-5</v>
      </c>
      <c r="AS235" s="650">
        <f t="shared" si="213"/>
        <v>3.7552836060058318E-5</v>
      </c>
      <c r="AT235" s="650">
        <f t="shared" si="213"/>
        <v>3.7552836060058318E-5</v>
      </c>
      <c r="AU235" s="650">
        <f t="shared" si="213"/>
        <v>3.5130072443280362E-5</v>
      </c>
      <c r="AV235" s="650">
        <f t="shared" si="213"/>
        <v>3.7552836060058318E-5</v>
      </c>
      <c r="AW235" s="650">
        <f t="shared" si="213"/>
        <v>3.6341454251669343E-5</v>
      </c>
      <c r="AX235" s="650">
        <f t="shared" si="213"/>
        <v>3.7552836060058318E-5</v>
      </c>
      <c r="AY235" s="650">
        <f t="shared" si="213"/>
        <v>3.6341454251669343E-5</v>
      </c>
      <c r="AZ235" s="650">
        <f t="shared" si="213"/>
        <v>0</v>
      </c>
      <c r="BA235" s="650">
        <f t="shared" si="213"/>
        <v>0</v>
      </c>
      <c r="BB235" s="650">
        <f t="shared" si="213"/>
        <v>0</v>
      </c>
      <c r="BC235" s="650">
        <f t="shared" si="213"/>
        <v>0</v>
      </c>
      <c r="BD235" s="650">
        <f t="shared" si="213"/>
        <v>0</v>
      </c>
      <c r="BE235" s="650">
        <f t="shared" si="213"/>
        <v>0</v>
      </c>
    </row>
    <row r="236" spans="1:57" s="639" customFormat="1" ht="13" customHeight="1" outlineLevel="2" x14ac:dyDescent="0.25">
      <c r="A236" s="518"/>
      <c r="B236" s="518"/>
      <c r="C236" s="518"/>
      <c r="D236" s="518"/>
      <c r="E236" s="650" t="s">
        <v>541</v>
      </c>
      <c r="F236" s="650"/>
      <c r="G236" s="650" t="str">
        <f>SMU</f>
        <v>$ 000s</v>
      </c>
      <c r="H236" s="650">
        <f xml:space="preserve"> SUM(J236:BE236)</f>
        <v>0</v>
      </c>
      <c r="I236"/>
      <c r="J236" s="650">
        <f t="shared" ref="J236:AO236" si="214" xml:space="preserve"> J234 - J235</f>
        <v>0</v>
      </c>
      <c r="K236" s="650">
        <f t="shared" si="214"/>
        <v>0</v>
      </c>
      <c r="L236" s="650">
        <f t="shared" si="214"/>
        <v>0</v>
      </c>
      <c r="M236" s="650">
        <f t="shared" si="214"/>
        <v>0</v>
      </c>
      <c r="N236" s="650">
        <f t="shared" si="214"/>
        <v>0</v>
      </c>
      <c r="O236" s="650">
        <f t="shared" si="214"/>
        <v>0</v>
      </c>
      <c r="P236" s="650">
        <f t="shared" si="214"/>
        <v>0</v>
      </c>
      <c r="Q236" s="650">
        <f t="shared" si="214"/>
        <v>0</v>
      </c>
      <c r="R236" s="650">
        <f t="shared" si="214"/>
        <v>0</v>
      </c>
      <c r="S236" s="650">
        <f t="shared" si="214"/>
        <v>0</v>
      </c>
      <c r="T236" s="650">
        <f t="shared" si="214"/>
        <v>0</v>
      </c>
      <c r="U236" s="650">
        <f t="shared" si="214"/>
        <v>0</v>
      </c>
      <c r="V236" s="650">
        <f t="shared" si="214"/>
        <v>0</v>
      </c>
      <c r="W236" s="650">
        <f t="shared" si="214"/>
        <v>0</v>
      </c>
      <c r="X236" s="650">
        <f t="shared" si="214"/>
        <v>0</v>
      </c>
      <c r="Y236" s="650">
        <f t="shared" si="214"/>
        <v>0</v>
      </c>
      <c r="Z236" s="650">
        <f t="shared" si="214"/>
        <v>0</v>
      </c>
      <c r="AA236" s="650">
        <f t="shared" si="214"/>
        <v>0</v>
      </c>
      <c r="AB236" s="650">
        <f t="shared" si="214"/>
        <v>0</v>
      </c>
      <c r="AC236" s="650">
        <f t="shared" si="214"/>
        <v>0</v>
      </c>
      <c r="AD236" s="650">
        <f t="shared" si="214"/>
        <v>0</v>
      </c>
      <c r="AE236" s="650">
        <f t="shared" si="214"/>
        <v>0</v>
      </c>
      <c r="AF236" s="650">
        <f t="shared" si="214"/>
        <v>0</v>
      </c>
      <c r="AG236" s="650">
        <f t="shared" si="214"/>
        <v>0</v>
      </c>
      <c r="AH236" s="650">
        <f t="shared" si="214"/>
        <v>0</v>
      </c>
      <c r="AI236" s="650">
        <f t="shared" si="214"/>
        <v>0</v>
      </c>
      <c r="AJ236" s="650">
        <f t="shared" si="214"/>
        <v>0</v>
      </c>
      <c r="AK236" s="650">
        <f t="shared" si="214"/>
        <v>0</v>
      </c>
      <c r="AL236" s="650">
        <f t="shared" si="214"/>
        <v>0</v>
      </c>
      <c r="AM236" s="650">
        <f t="shared" si="214"/>
        <v>0</v>
      </c>
      <c r="AN236" s="650">
        <f t="shared" si="214"/>
        <v>0</v>
      </c>
      <c r="AO236" s="650">
        <f t="shared" si="214"/>
        <v>0</v>
      </c>
      <c r="AP236" s="650">
        <f t="shared" ref="AP236:BE236" si="215" xml:space="preserve"> AP234 - AP235</f>
        <v>0</v>
      </c>
      <c r="AQ236" s="650">
        <f t="shared" si="215"/>
        <v>0</v>
      </c>
      <c r="AR236" s="650">
        <f t="shared" si="215"/>
        <v>0</v>
      </c>
      <c r="AS236" s="650">
        <f t="shared" si="215"/>
        <v>0</v>
      </c>
      <c r="AT236" s="650">
        <f t="shared" si="215"/>
        <v>0</v>
      </c>
      <c r="AU236" s="650">
        <f t="shared" si="215"/>
        <v>0</v>
      </c>
      <c r="AV236" s="650">
        <f t="shared" si="215"/>
        <v>0</v>
      </c>
      <c r="AW236" s="650">
        <f t="shared" si="215"/>
        <v>0</v>
      </c>
      <c r="AX236" s="650">
        <f t="shared" si="215"/>
        <v>0</v>
      </c>
      <c r="AY236" s="650">
        <f t="shared" si="215"/>
        <v>0</v>
      </c>
      <c r="AZ236" s="650">
        <f t="shared" si="215"/>
        <v>0</v>
      </c>
      <c r="BA236" s="650">
        <f t="shared" si="215"/>
        <v>0</v>
      </c>
      <c r="BB236" s="650">
        <f t="shared" si="215"/>
        <v>0</v>
      </c>
      <c r="BC236" s="650">
        <f t="shared" si="215"/>
        <v>0</v>
      </c>
      <c r="BD236" s="650">
        <f t="shared" si="215"/>
        <v>0</v>
      </c>
      <c r="BE236" s="650">
        <f t="shared" si="215"/>
        <v>0</v>
      </c>
    </row>
    <row r="237" spans="1:57" s="639" customFormat="1" ht="13" customHeight="1" outlineLevel="1" x14ac:dyDescent="0.25">
      <c r="A237" s="518"/>
      <c r="B237" s="518"/>
      <c r="C237" s="518"/>
      <c r="D237" s="518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639" customFormat="1" ht="13" customHeight="1" outlineLevel="1" x14ac:dyDescent="0.25">
      <c r="A238" s="518"/>
      <c r="B238" s="660" t="s">
        <v>540</v>
      </c>
      <c r="C238" s="518"/>
      <c r="D238" s="51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96" customFormat="1" ht="13" customHeight="1" outlineLevel="2" x14ac:dyDescent="0.25">
      <c r="A239" s="663"/>
      <c r="B239" s="663"/>
      <c r="C239" s="663"/>
      <c r="D239" s="663"/>
      <c r="E239" s="651" t="str">
        <f t="shared" ref="E239:AJ239" si="216" xml:space="preserve"> E$195</f>
        <v>Equity bridge interest - paid</v>
      </c>
      <c r="F239" s="651">
        <f t="shared" si="216"/>
        <v>0</v>
      </c>
      <c r="G239" s="651" t="str">
        <f t="shared" si="216"/>
        <v>$ 000s</v>
      </c>
      <c r="H239" s="651">
        <f t="shared" si="216"/>
        <v>5369.8825348995369</v>
      </c>
      <c r="I239" s="651">
        <f t="shared" si="216"/>
        <v>0</v>
      </c>
      <c r="J239" s="651">
        <f t="shared" si="216"/>
        <v>0</v>
      </c>
      <c r="K239" s="651">
        <f t="shared" si="216"/>
        <v>0</v>
      </c>
      <c r="L239" s="651">
        <f t="shared" si="216"/>
        <v>0</v>
      </c>
      <c r="M239" s="651">
        <f t="shared" si="216"/>
        <v>0</v>
      </c>
      <c r="N239" s="651">
        <f t="shared" si="216"/>
        <v>0</v>
      </c>
      <c r="O239" s="651">
        <f t="shared" si="216"/>
        <v>0</v>
      </c>
      <c r="P239" s="651">
        <f t="shared" si="216"/>
        <v>0</v>
      </c>
      <c r="Q239" s="651">
        <f t="shared" si="216"/>
        <v>0</v>
      </c>
      <c r="R239" s="651">
        <f t="shared" si="216"/>
        <v>0</v>
      </c>
      <c r="S239" s="651">
        <f t="shared" si="216"/>
        <v>0</v>
      </c>
      <c r="T239" s="651">
        <f t="shared" si="216"/>
        <v>0</v>
      </c>
      <c r="U239" s="651">
        <f t="shared" si="216"/>
        <v>0</v>
      </c>
      <c r="V239" s="651">
        <f t="shared" si="216"/>
        <v>0</v>
      </c>
      <c r="W239" s="651">
        <f t="shared" si="216"/>
        <v>0</v>
      </c>
      <c r="X239" s="651">
        <f t="shared" si="216"/>
        <v>0</v>
      </c>
      <c r="Y239" s="651">
        <f t="shared" si="216"/>
        <v>0</v>
      </c>
      <c r="Z239" s="651">
        <f t="shared" si="216"/>
        <v>34.09426339438587</v>
      </c>
      <c r="AA239" s="651">
        <f t="shared" si="216"/>
        <v>63.173998978596053</v>
      </c>
      <c r="AB239" s="651">
        <f t="shared" si="216"/>
        <v>96.526179638679523</v>
      </c>
      <c r="AC239" s="651">
        <f t="shared" si="216"/>
        <v>127.84880527410394</v>
      </c>
      <c r="AD239" s="651">
        <f t="shared" si="216"/>
        <v>154.10342920283082</v>
      </c>
      <c r="AE239" s="651">
        <f t="shared" si="216"/>
        <v>190.68625674791033</v>
      </c>
      <c r="AF239" s="651">
        <f t="shared" si="216"/>
        <v>215.0473956997665</v>
      </c>
      <c r="AG239" s="651">
        <f t="shared" si="216"/>
        <v>240.72745395304702</v>
      </c>
      <c r="AH239" s="651">
        <f t="shared" si="216"/>
        <v>240.72745395304702</v>
      </c>
      <c r="AI239" s="651">
        <f t="shared" si="216"/>
        <v>217.43124873178439</v>
      </c>
      <c r="AJ239" s="651">
        <f t="shared" si="216"/>
        <v>240.72745395304702</v>
      </c>
      <c r="AK239" s="651">
        <f t="shared" ref="AK239:BE239" si="217" xml:space="preserve"> AK$195</f>
        <v>232.96205221262616</v>
      </c>
      <c r="AL239" s="651">
        <f t="shared" si="217"/>
        <v>240.72745395304702</v>
      </c>
      <c r="AM239" s="651">
        <f t="shared" si="217"/>
        <v>232.96205221262616</v>
      </c>
      <c r="AN239" s="651">
        <f t="shared" si="217"/>
        <v>240.72745395304702</v>
      </c>
      <c r="AO239" s="651">
        <f t="shared" si="217"/>
        <v>240.72745395304702</v>
      </c>
      <c r="AP239" s="651">
        <f t="shared" si="217"/>
        <v>232.96205221262616</v>
      </c>
      <c r="AQ239" s="651">
        <f t="shared" si="217"/>
        <v>240.72745395304702</v>
      </c>
      <c r="AR239" s="651">
        <f t="shared" si="217"/>
        <v>232.96205221262616</v>
      </c>
      <c r="AS239" s="651">
        <f t="shared" si="217"/>
        <v>240.72745395304702</v>
      </c>
      <c r="AT239" s="651">
        <f t="shared" si="217"/>
        <v>240.72745395304702</v>
      </c>
      <c r="AU239" s="651">
        <f t="shared" si="217"/>
        <v>225.19665047220528</v>
      </c>
      <c r="AV239" s="651">
        <f t="shared" si="217"/>
        <v>240.72745395304702</v>
      </c>
      <c r="AW239" s="651">
        <f t="shared" si="217"/>
        <v>232.96205221262616</v>
      </c>
      <c r="AX239" s="651">
        <f t="shared" si="217"/>
        <v>240.72745395304702</v>
      </c>
      <c r="AY239" s="651">
        <f t="shared" si="217"/>
        <v>232.96205221262616</v>
      </c>
      <c r="AZ239" s="651">
        <f t="shared" si="217"/>
        <v>0</v>
      </c>
      <c r="BA239" s="651">
        <f t="shared" si="217"/>
        <v>0</v>
      </c>
      <c r="BB239" s="651">
        <f t="shared" si="217"/>
        <v>0</v>
      </c>
      <c r="BC239" s="651">
        <f t="shared" si="217"/>
        <v>0</v>
      </c>
      <c r="BD239" s="651">
        <f t="shared" si="217"/>
        <v>0</v>
      </c>
      <c r="BE239" s="651">
        <f t="shared" si="217"/>
        <v>0</v>
      </c>
    </row>
    <row r="240" spans="1:57" s="639" customFormat="1" ht="13" customHeight="1" outlineLevel="2" x14ac:dyDescent="0.25">
      <c r="A240" s="518"/>
      <c r="B240" s="518"/>
      <c r="C240" s="518"/>
      <c r="D240" s="518"/>
      <c r="E240" s="650" t="str">
        <f t="shared" ref="E240:AJ240" si="218" xml:space="preserve"> E$209</f>
        <v>Equity bridge upfront fee - paid</v>
      </c>
      <c r="F240" s="650">
        <f t="shared" si="218"/>
        <v>0</v>
      </c>
      <c r="G240" s="650" t="str">
        <f t="shared" si="218"/>
        <v>$ 000s</v>
      </c>
      <c r="H240" s="650">
        <f t="shared" si="218"/>
        <v>1397.7737669339269</v>
      </c>
      <c r="I240" s="650">
        <f t="shared" si="218"/>
        <v>0</v>
      </c>
      <c r="J240" s="650">
        <f t="shared" si="218"/>
        <v>0</v>
      </c>
      <c r="K240" s="650">
        <f t="shared" si="218"/>
        <v>0</v>
      </c>
      <c r="L240" s="650">
        <f t="shared" si="218"/>
        <v>0</v>
      </c>
      <c r="M240" s="650">
        <f t="shared" si="218"/>
        <v>0</v>
      </c>
      <c r="N240" s="650">
        <f t="shared" si="218"/>
        <v>0</v>
      </c>
      <c r="O240" s="650">
        <f t="shared" si="218"/>
        <v>0</v>
      </c>
      <c r="P240" s="650">
        <f t="shared" si="218"/>
        <v>0</v>
      </c>
      <c r="Q240" s="650">
        <f t="shared" si="218"/>
        <v>0</v>
      </c>
      <c r="R240" s="650">
        <f t="shared" si="218"/>
        <v>0</v>
      </c>
      <c r="S240" s="650">
        <f t="shared" si="218"/>
        <v>0</v>
      </c>
      <c r="T240" s="650">
        <f t="shared" si="218"/>
        <v>0</v>
      </c>
      <c r="U240" s="650">
        <f t="shared" si="218"/>
        <v>0</v>
      </c>
      <c r="V240" s="650">
        <f t="shared" si="218"/>
        <v>0</v>
      </c>
      <c r="W240" s="650">
        <f t="shared" si="218"/>
        <v>0</v>
      </c>
      <c r="X240" s="650">
        <f t="shared" si="218"/>
        <v>0</v>
      </c>
      <c r="Y240" s="650">
        <f t="shared" si="218"/>
        <v>1397.7737669339269</v>
      </c>
      <c r="Z240" s="650">
        <f t="shared" si="218"/>
        <v>0</v>
      </c>
      <c r="AA240" s="650">
        <f t="shared" si="218"/>
        <v>0</v>
      </c>
      <c r="AB240" s="650">
        <f t="shared" si="218"/>
        <v>0</v>
      </c>
      <c r="AC240" s="650">
        <f t="shared" si="218"/>
        <v>0</v>
      </c>
      <c r="AD240" s="650">
        <f t="shared" si="218"/>
        <v>0</v>
      </c>
      <c r="AE240" s="650">
        <f t="shared" si="218"/>
        <v>0</v>
      </c>
      <c r="AF240" s="650">
        <f t="shared" si="218"/>
        <v>0</v>
      </c>
      <c r="AG240" s="650">
        <f t="shared" si="218"/>
        <v>0</v>
      </c>
      <c r="AH240" s="650">
        <f t="shared" si="218"/>
        <v>0</v>
      </c>
      <c r="AI240" s="650">
        <f t="shared" si="218"/>
        <v>0</v>
      </c>
      <c r="AJ240" s="650">
        <f t="shared" si="218"/>
        <v>0</v>
      </c>
      <c r="AK240" s="650">
        <f t="shared" ref="AK240:BE240" si="219" xml:space="preserve"> AK$209</f>
        <v>0</v>
      </c>
      <c r="AL240" s="650">
        <f t="shared" si="219"/>
        <v>0</v>
      </c>
      <c r="AM240" s="650">
        <f t="shared" si="219"/>
        <v>0</v>
      </c>
      <c r="AN240" s="650">
        <f t="shared" si="219"/>
        <v>0</v>
      </c>
      <c r="AO240" s="650">
        <f t="shared" si="219"/>
        <v>0</v>
      </c>
      <c r="AP240" s="650">
        <f t="shared" si="219"/>
        <v>0</v>
      </c>
      <c r="AQ240" s="650">
        <f t="shared" si="219"/>
        <v>0</v>
      </c>
      <c r="AR240" s="650">
        <f t="shared" si="219"/>
        <v>0</v>
      </c>
      <c r="AS240" s="650">
        <f t="shared" si="219"/>
        <v>0</v>
      </c>
      <c r="AT240" s="650">
        <f t="shared" si="219"/>
        <v>0</v>
      </c>
      <c r="AU240" s="650">
        <f t="shared" si="219"/>
        <v>0</v>
      </c>
      <c r="AV240" s="650">
        <f t="shared" si="219"/>
        <v>0</v>
      </c>
      <c r="AW240" s="650">
        <f t="shared" si="219"/>
        <v>0</v>
      </c>
      <c r="AX240" s="650">
        <f t="shared" si="219"/>
        <v>0</v>
      </c>
      <c r="AY240" s="650">
        <f t="shared" si="219"/>
        <v>0</v>
      </c>
      <c r="AZ240" s="650">
        <f t="shared" si="219"/>
        <v>0</v>
      </c>
      <c r="BA240" s="650">
        <f t="shared" si="219"/>
        <v>0</v>
      </c>
      <c r="BB240" s="650">
        <f t="shared" si="219"/>
        <v>0</v>
      </c>
      <c r="BC240" s="650">
        <f t="shared" si="219"/>
        <v>0</v>
      </c>
      <c r="BD240" s="650">
        <f t="shared" si="219"/>
        <v>0</v>
      </c>
      <c r="BE240" s="650">
        <f t="shared" si="219"/>
        <v>0</v>
      </c>
    </row>
    <row r="241" spans="1:57" s="639" customFormat="1" ht="13" customHeight="1" outlineLevel="2" x14ac:dyDescent="0.25">
      <c r="A241" s="518"/>
      <c r="B241" s="518"/>
      <c r="C241" s="518"/>
      <c r="D241" s="518"/>
      <c r="E241" s="650" t="str">
        <f t="shared" ref="E241:AJ241" si="220" xml:space="preserve"> E$232</f>
        <v>Equity bridge commitment fee - paid</v>
      </c>
      <c r="F241" s="650">
        <f t="shared" si="220"/>
        <v>0</v>
      </c>
      <c r="G241" s="650" t="str">
        <f t="shared" si="220"/>
        <v>$ 000s</v>
      </c>
      <c r="H241" s="650">
        <f t="shared" si="220"/>
        <v>117.04830594146127</v>
      </c>
      <c r="I241" s="650">
        <f t="shared" si="220"/>
        <v>0</v>
      </c>
      <c r="J241" s="650">
        <f t="shared" si="220"/>
        <v>0</v>
      </c>
      <c r="K241" s="650">
        <f t="shared" si="220"/>
        <v>0</v>
      </c>
      <c r="L241" s="650">
        <f t="shared" si="220"/>
        <v>0</v>
      </c>
      <c r="M241" s="650">
        <f t="shared" si="220"/>
        <v>0</v>
      </c>
      <c r="N241" s="650">
        <f t="shared" si="220"/>
        <v>0</v>
      </c>
      <c r="O241" s="650">
        <f t="shared" si="220"/>
        <v>0</v>
      </c>
      <c r="P241" s="650">
        <f t="shared" si="220"/>
        <v>0</v>
      </c>
      <c r="Q241" s="650">
        <f t="shared" si="220"/>
        <v>0</v>
      </c>
      <c r="R241" s="650">
        <f t="shared" si="220"/>
        <v>0</v>
      </c>
      <c r="S241" s="650">
        <f t="shared" si="220"/>
        <v>0</v>
      </c>
      <c r="T241" s="650">
        <f t="shared" si="220"/>
        <v>0</v>
      </c>
      <c r="U241" s="650">
        <f t="shared" si="220"/>
        <v>0</v>
      </c>
      <c r="V241" s="650">
        <f t="shared" si="220"/>
        <v>0</v>
      </c>
      <c r="W241" s="650">
        <f t="shared" si="220"/>
        <v>0</v>
      </c>
      <c r="X241" s="650">
        <f t="shared" si="220"/>
        <v>0</v>
      </c>
      <c r="Y241" s="650">
        <f t="shared" si="220"/>
        <v>0</v>
      </c>
      <c r="Z241" s="650">
        <f t="shared" si="220"/>
        <v>30.995016136635229</v>
      </c>
      <c r="AA241" s="650">
        <f t="shared" si="220"/>
        <v>25.468244326558761</v>
      </c>
      <c r="AB241" s="650">
        <f t="shared" si="220"/>
        <v>21.630228699991182</v>
      </c>
      <c r="AC241" s="650">
        <f t="shared" si="220"/>
        <v>16.931834854677522</v>
      </c>
      <c r="AD241" s="650">
        <f t="shared" si="220"/>
        <v>11.82882979292355</v>
      </c>
      <c r="AE241" s="650">
        <f t="shared" si="220"/>
        <v>7.5062171336065626</v>
      </c>
      <c r="AF241" s="650">
        <f t="shared" si="220"/>
        <v>2.6872348183831996</v>
      </c>
      <c r="AG241" s="650">
        <f t="shared" si="220"/>
        <v>3.7552836060058318E-5</v>
      </c>
      <c r="AH241" s="650">
        <f t="shared" si="220"/>
        <v>3.7552836060058318E-5</v>
      </c>
      <c r="AI241" s="650">
        <f t="shared" si="220"/>
        <v>3.3918690634891388E-5</v>
      </c>
      <c r="AJ241" s="650">
        <f t="shared" si="220"/>
        <v>3.7552836060058318E-5</v>
      </c>
      <c r="AK241" s="650">
        <f t="shared" ref="AK241:BE241" si="221" xml:space="preserve"> AK$232</f>
        <v>3.6341454251669343E-5</v>
      </c>
      <c r="AL241" s="650">
        <f t="shared" si="221"/>
        <v>3.7552836060058318E-5</v>
      </c>
      <c r="AM241" s="650">
        <f t="shared" si="221"/>
        <v>3.6341454251669343E-5</v>
      </c>
      <c r="AN241" s="650">
        <f t="shared" si="221"/>
        <v>3.7552836060058318E-5</v>
      </c>
      <c r="AO241" s="650">
        <f t="shared" si="221"/>
        <v>3.7552836060058318E-5</v>
      </c>
      <c r="AP241" s="650">
        <f t="shared" si="221"/>
        <v>3.6341454251669343E-5</v>
      </c>
      <c r="AQ241" s="650">
        <f t="shared" si="221"/>
        <v>3.7552836060058318E-5</v>
      </c>
      <c r="AR241" s="650">
        <f t="shared" si="221"/>
        <v>3.6341454251669343E-5</v>
      </c>
      <c r="AS241" s="650">
        <f t="shared" si="221"/>
        <v>3.7552836060058318E-5</v>
      </c>
      <c r="AT241" s="650">
        <f t="shared" si="221"/>
        <v>3.7552836060058318E-5</v>
      </c>
      <c r="AU241" s="650">
        <f t="shared" si="221"/>
        <v>3.5130072443280362E-5</v>
      </c>
      <c r="AV241" s="650">
        <f t="shared" si="221"/>
        <v>3.7552836060058318E-5</v>
      </c>
      <c r="AW241" s="650">
        <f t="shared" si="221"/>
        <v>3.6341454251669343E-5</v>
      </c>
      <c r="AX241" s="650">
        <f t="shared" si="221"/>
        <v>3.7552836060058318E-5</v>
      </c>
      <c r="AY241" s="650">
        <f t="shared" si="221"/>
        <v>3.6341454251669343E-5</v>
      </c>
      <c r="AZ241" s="650">
        <f t="shared" si="221"/>
        <v>0</v>
      </c>
      <c r="BA241" s="650">
        <f t="shared" si="221"/>
        <v>0</v>
      </c>
      <c r="BB241" s="650">
        <f t="shared" si="221"/>
        <v>0</v>
      </c>
      <c r="BC241" s="650">
        <f t="shared" si="221"/>
        <v>0</v>
      </c>
      <c r="BD241" s="650">
        <f t="shared" si="221"/>
        <v>0</v>
      </c>
      <c r="BE241" s="650">
        <f t="shared" si="221"/>
        <v>0</v>
      </c>
    </row>
    <row r="242" spans="1:57" s="196" customFormat="1" ht="13" customHeight="1" outlineLevel="2" x14ac:dyDescent="0.25">
      <c r="A242" s="663"/>
      <c r="B242" s="663"/>
      <c r="C242" s="663"/>
      <c r="D242" s="663"/>
      <c r="E242" s="661" t="s">
        <v>539</v>
      </c>
      <c r="F242" s="661"/>
      <c r="G242" s="661" t="str">
        <f>SMU</f>
        <v>$ 000s</v>
      </c>
      <c r="H242" s="661">
        <f xml:space="preserve"> SUM(J242:BE242)</f>
        <v>6884.7046077749264</v>
      </c>
      <c r="I242" s="662"/>
      <c r="J242" s="661">
        <f t="shared" ref="J242:AO242" si="222">SUM(J239:J241)</f>
        <v>0</v>
      </c>
      <c r="K242" s="661">
        <f t="shared" si="222"/>
        <v>0</v>
      </c>
      <c r="L242" s="661">
        <f t="shared" si="222"/>
        <v>0</v>
      </c>
      <c r="M242" s="661">
        <f t="shared" si="222"/>
        <v>0</v>
      </c>
      <c r="N242" s="661">
        <f t="shared" si="222"/>
        <v>0</v>
      </c>
      <c r="O242" s="661">
        <f t="shared" si="222"/>
        <v>0</v>
      </c>
      <c r="P242" s="661">
        <f t="shared" si="222"/>
        <v>0</v>
      </c>
      <c r="Q242" s="661">
        <f t="shared" si="222"/>
        <v>0</v>
      </c>
      <c r="R242" s="661">
        <f t="shared" si="222"/>
        <v>0</v>
      </c>
      <c r="S242" s="661">
        <f t="shared" si="222"/>
        <v>0</v>
      </c>
      <c r="T242" s="661">
        <f t="shared" si="222"/>
        <v>0</v>
      </c>
      <c r="U242" s="661">
        <f t="shared" si="222"/>
        <v>0</v>
      </c>
      <c r="V242" s="661">
        <f t="shared" si="222"/>
        <v>0</v>
      </c>
      <c r="W242" s="661">
        <f t="shared" si="222"/>
        <v>0</v>
      </c>
      <c r="X242" s="661">
        <f t="shared" si="222"/>
        <v>0</v>
      </c>
      <c r="Y242" s="661">
        <f t="shared" si="222"/>
        <v>1397.7737669339269</v>
      </c>
      <c r="Z242" s="661">
        <f t="shared" si="222"/>
        <v>65.089279531021106</v>
      </c>
      <c r="AA242" s="661">
        <f t="shared" si="222"/>
        <v>88.642243305154807</v>
      </c>
      <c r="AB242" s="661">
        <f t="shared" si="222"/>
        <v>118.1564083386707</v>
      </c>
      <c r="AC242" s="661">
        <f t="shared" si="222"/>
        <v>144.78064012878147</v>
      </c>
      <c r="AD242" s="661">
        <f t="shared" si="222"/>
        <v>165.93225899575438</v>
      </c>
      <c r="AE242" s="661">
        <f t="shared" si="222"/>
        <v>198.19247388151689</v>
      </c>
      <c r="AF242" s="661">
        <f t="shared" si="222"/>
        <v>217.73463051814969</v>
      </c>
      <c r="AG242" s="661">
        <f t="shared" si="222"/>
        <v>240.72749150588308</v>
      </c>
      <c r="AH242" s="661">
        <f t="shared" si="222"/>
        <v>240.72749150588308</v>
      </c>
      <c r="AI242" s="661">
        <f t="shared" si="222"/>
        <v>217.43128265047503</v>
      </c>
      <c r="AJ242" s="661">
        <f t="shared" si="222"/>
        <v>240.72749150588308</v>
      </c>
      <c r="AK242" s="661">
        <f t="shared" si="222"/>
        <v>232.96208855408042</v>
      </c>
      <c r="AL242" s="661">
        <f t="shared" si="222"/>
        <v>240.72749150588308</v>
      </c>
      <c r="AM242" s="661">
        <f t="shared" si="222"/>
        <v>232.96208855408042</v>
      </c>
      <c r="AN242" s="661">
        <f t="shared" si="222"/>
        <v>240.72749150588308</v>
      </c>
      <c r="AO242" s="661">
        <f t="shared" si="222"/>
        <v>240.72749150588308</v>
      </c>
      <c r="AP242" s="661">
        <f t="shared" ref="AP242:BE242" si="223">SUM(AP239:AP241)</f>
        <v>232.96208855408042</v>
      </c>
      <c r="AQ242" s="661">
        <f t="shared" si="223"/>
        <v>240.72749150588308</v>
      </c>
      <c r="AR242" s="661">
        <f t="shared" si="223"/>
        <v>232.96208855408042</v>
      </c>
      <c r="AS242" s="661">
        <f t="shared" si="223"/>
        <v>240.72749150588308</v>
      </c>
      <c r="AT242" s="661">
        <f t="shared" si="223"/>
        <v>240.72749150588308</v>
      </c>
      <c r="AU242" s="661">
        <f t="shared" si="223"/>
        <v>225.19668560227771</v>
      </c>
      <c r="AV242" s="661">
        <f t="shared" si="223"/>
        <v>240.72749150588308</v>
      </c>
      <c r="AW242" s="661">
        <f t="shared" si="223"/>
        <v>232.96208855408042</v>
      </c>
      <c r="AX242" s="661">
        <f t="shared" si="223"/>
        <v>240.72749150588308</v>
      </c>
      <c r="AY242" s="661">
        <f t="shared" si="223"/>
        <v>232.96208855408042</v>
      </c>
      <c r="AZ242" s="661">
        <f t="shared" si="223"/>
        <v>0</v>
      </c>
      <c r="BA242" s="661">
        <f t="shared" si="223"/>
        <v>0</v>
      </c>
      <c r="BB242" s="661">
        <f t="shared" si="223"/>
        <v>0</v>
      </c>
      <c r="BC242" s="661">
        <f t="shared" si="223"/>
        <v>0</v>
      </c>
      <c r="BD242" s="661">
        <f t="shared" si="223"/>
        <v>0</v>
      </c>
      <c r="BE242" s="661">
        <f t="shared" si="223"/>
        <v>0</v>
      </c>
    </row>
    <row r="243" spans="1:57" s="639" customFormat="1" ht="13" customHeight="1" outlineLevel="2" x14ac:dyDescent="0.25">
      <c r="A243" s="518"/>
      <c r="B243" s="518"/>
      <c r="C243" s="518"/>
      <c r="D243" s="518"/>
      <c r="E243" s="664" t="str">
        <f xml:space="preserve"> LEFT(E242, LEN(E242) - 4)</f>
        <v>Equity bridge interest and fees paid</v>
      </c>
      <c r="F243" s="664"/>
      <c r="G243" s="664" t="str">
        <f>SMU</f>
        <v>$ 000s</v>
      </c>
      <c r="H243" s="664">
        <f xml:space="preserve"> SUM(J243:BE243)</f>
        <v>-6884.7046077749264</v>
      </c>
      <c r="I243"/>
      <c r="J243" s="664">
        <f t="shared" ref="J243:AO243" si="224" xml:space="preserve"> -1 * J242</f>
        <v>0</v>
      </c>
      <c r="K243" s="664">
        <f t="shared" si="224"/>
        <v>0</v>
      </c>
      <c r="L243" s="664">
        <f t="shared" si="224"/>
        <v>0</v>
      </c>
      <c r="M243" s="664">
        <f t="shared" si="224"/>
        <v>0</v>
      </c>
      <c r="N243" s="664">
        <f t="shared" si="224"/>
        <v>0</v>
      </c>
      <c r="O243" s="664">
        <f t="shared" si="224"/>
        <v>0</v>
      </c>
      <c r="P243" s="664">
        <f t="shared" si="224"/>
        <v>0</v>
      </c>
      <c r="Q243" s="664">
        <f t="shared" si="224"/>
        <v>0</v>
      </c>
      <c r="R243" s="664">
        <f t="shared" si="224"/>
        <v>0</v>
      </c>
      <c r="S243" s="664">
        <f t="shared" si="224"/>
        <v>0</v>
      </c>
      <c r="T243" s="664">
        <f t="shared" si="224"/>
        <v>0</v>
      </c>
      <c r="U243" s="664">
        <f t="shared" si="224"/>
        <v>0</v>
      </c>
      <c r="V243" s="664">
        <f t="shared" si="224"/>
        <v>0</v>
      </c>
      <c r="W243" s="664">
        <f t="shared" si="224"/>
        <v>0</v>
      </c>
      <c r="X243" s="664">
        <f t="shared" si="224"/>
        <v>0</v>
      </c>
      <c r="Y243" s="664">
        <f t="shared" si="224"/>
        <v>-1397.7737669339269</v>
      </c>
      <c r="Z243" s="664">
        <f t="shared" si="224"/>
        <v>-65.089279531021106</v>
      </c>
      <c r="AA243" s="664">
        <f t="shared" si="224"/>
        <v>-88.642243305154807</v>
      </c>
      <c r="AB243" s="664">
        <f t="shared" si="224"/>
        <v>-118.1564083386707</v>
      </c>
      <c r="AC243" s="664">
        <f t="shared" si="224"/>
        <v>-144.78064012878147</v>
      </c>
      <c r="AD243" s="664">
        <f t="shared" si="224"/>
        <v>-165.93225899575438</v>
      </c>
      <c r="AE243" s="664">
        <f t="shared" si="224"/>
        <v>-198.19247388151689</v>
      </c>
      <c r="AF243" s="664">
        <f t="shared" si="224"/>
        <v>-217.73463051814969</v>
      </c>
      <c r="AG243" s="664">
        <f t="shared" si="224"/>
        <v>-240.72749150588308</v>
      </c>
      <c r="AH243" s="664">
        <f t="shared" si="224"/>
        <v>-240.72749150588308</v>
      </c>
      <c r="AI243" s="664">
        <f t="shared" si="224"/>
        <v>-217.43128265047503</v>
      </c>
      <c r="AJ243" s="664">
        <f t="shared" si="224"/>
        <v>-240.72749150588308</v>
      </c>
      <c r="AK243" s="664">
        <f t="shared" si="224"/>
        <v>-232.96208855408042</v>
      </c>
      <c r="AL243" s="664">
        <f t="shared" si="224"/>
        <v>-240.72749150588308</v>
      </c>
      <c r="AM243" s="664">
        <f t="shared" si="224"/>
        <v>-232.96208855408042</v>
      </c>
      <c r="AN243" s="664">
        <f t="shared" si="224"/>
        <v>-240.72749150588308</v>
      </c>
      <c r="AO243" s="664">
        <f t="shared" si="224"/>
        <v>-240.72749150588308</v>
      </c>
      <c r="AP243" s="664">
        <f t="shared" ref="AP243:BE243" si="225" xml:space="preserve"> -1 * AP242</f>
        <v>-232.96208855408042</v>
      </c>
      <c r="AQ243" s="664">
        <f t="shared" si="225"/>
        <v>-240.72749150588308</v>
      </c>
      <c r="AR243" s="664">
        <f t="shared" si="225"/>
        <v>-232.96208855408042</v>
      </c>
      <c r="AS243" s="664">
        <f t="shared" si="225"/>
        <v>-240.72749150588308</v>
      </c>
      <c r="AT243" s="664">
        <f t="shared" si="225"/>
        <v>-240.72749150588308</v>
      </c>
      <c r="AU243" s="664">
        <f t="shared" si="225"/>
        <v>-225.19668560227771</v>
      </c>
      <c r="AV243" s="664">
        <f t="shared" si="225"/>
        <v>-240.72749150588308</v>
      </c>
      <c r="AW243" s="664">
        <f t="shared" si="225"/>
        <v>-232.96208855408042</v>
      </c>
      <c r="AX243" s="664">
        <f t="shared" si="225"/>
        <v>-240.72749150588308</v>
      </c>
      <c r="AY243" s="664">
        <f t="shared" si="225"/>
        <v>-232.96208855408042</v>
      </c>
      <c r="AZ243" s="664">
        <f t="shared" si="225"/>
        <v>0</v>
      </c>
      <c r="BA243" s="664">
        <f t="shared" si="225"/>
        <v>0</v>
      </c>
      <c r="BB243" s="664">
        <f t="shared" si="225"/>
        <v>0</v>
      </c>
      <c r="BC243" s="664">
        <f t="shared" si="225"/>
        <v>0</v>
      </c>
      <c r="BD243" s="664">
        <f t="shared" si="225"/>
        <v>0</v>
      </c>
      <c r="BE243" s="664">
        <f t="shared" si="225"/>
        <v>0</v>
      </c>
    </row>
    <row r="244" spans="1:57" s="639" customFormat="1" ht="13" customHeight="1" outlineLevel="1" x14ac:dyDescent="0.25">
      <c r="A244" s="518"/>
      <c r="B244" s="518"/>
      <c r="C244" s="518"/>
      <c r="D244" s="518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639" customFormat="1" ht="13" customHeight="1" outlineLevel="1" x14ac:dyDescent="0.25">
      <c r="A245" s="518"/>
      <c r="B245" s="660" t="s">
        <v>538</v>
      </c>
      <c r="C245" s="518"/>
      <c r="D245" s="518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639" customFormat="1" ht="13" customHeight="1" outlineLevel="2" x14ac:dyDescent="0.25">
      <c r="A246" s="518"/>
      <c r="B246" s="518"/>
      <c r="C246" s="518"/>
      <c r="D246" s="518"/>
      <c r="E246" s="650" t="str">
        <f t="shared" ref="E246:AJ246" si="226" xml:space="preserve"> E$199</f>
        <v>Equity bridge interest - rolled up</v>
      </c>
      <c r="F246" s="650">
        <f t="shared" si="226"/>
        <v>0</v>
      </c>
      <c r="G246" s="650" t="str">
        <f t="shared" si="226"/>
        <v>$ 000s</v>
      </c>
      <c r="H246" s="650">
        <f t="shared" si="226"/>
        <v>0</v>
      </c>
      <c r="I246" s="650">
        <f t="shared" si="226"/>
        <v>0</v>
      </c>
      <c r="J246" s="650">
        <f t="shared" si="226"/>
        <v>0</v>
      </c>
      <c r="K246" s="650">
        <f t="shared" si="226"/>
        <v>0</v>
      </c>
      <c r="L246" s="650">
        <f t="shared" si="226"/>
        <v>0</v>
      </c>
      <c r="M246" s="650">
        <f t="shared" si="226"/>
        <v>0</v>
      </c>
      <c r="N246" s="650">
        <f t="shared" si="226"/>
        <v>0</v>
      </c>
      <c r="O246" s="650">
        <f t="shared" si="226"/>
        <v>0</v>
      </c>
      <c r="P246" s="650">
        <f t="shared" si="226"/>
        <v>0</v>
      </c>
      <c r="Q246" s="650">
        <f t="shared" si="226"/>
        <v>0</v>
      </c>
      <c r="R246" s="650">
        <f t="shared" si="226"/>
        <v>0</v>
      </c>
      <c r="S246" s="650">
        <f t="shared" si="226"/>
        <v>0</v>
      </c>
      <c r="T246" s="650">
        <f t="shared" si="226"/>
        <v>0</v>
      </c>
      <c r="U246" s="650">
        <f t="shared" si="226"/>
        <v>0</v>
      </c>
      <c r="V246" s="650">
        <f t="shared" si="226"/>
        <v>0</v>
      </c>
      <c r="W246" s="650">
        <f t="shared" si="226"/>
        <v>0</v>
      </c>
      <c r="X246" s="650">
        <f t="shared" si="226"/>
        <v>0</v>
      </c>
      <c r="Y246" s="650">
        <f t="shared" si="226"/>
        <v>0</v>
      </c>
      <c r="Z246" s="650">
        <f t="shared" si="226"/>
        <v>0</v>
      </c>
      <c r="AA246" s="650">
        <f t="shared" si="226"/>
        <v>0</v>
      </c>
      <c r="AB246" s="650">
        <f t="shared" si="226"/>
        <v>0</v>
      </c>
      <c r="AC246" s="650">
        <f t="shared" si="226"/>
        <v>0</v>
      </c>
      <c r="AD246" s="650">
        <f t="shared" si="226"/>
        <v>0</v>
      </c>
      <c r="AE246" s="650">
        <f t="shared" si="226"/>
        <v>0</v>
      </c>
      <c r="AF246" s="650">
        <f t="shared" si="226"/>
        <v>0</v>
      </c>
      <c r="AG246" s="650">
        <f t="shared" si="226"/>
        <v>0</v>
      </c>
      <c r="AH246" s="650">
        <f t="shared" si="226"/>
        <v>0</v>
      </c>
      <c r="AI246" s="650">
        <f t="shared" si="226"/>
        <v>0</v>
      </c>
      <c r="AJ246" s="650">
        <f t="shared" si="226"/>
        <v>0</v>
      </c>
      <c r="AK246" s="650">
        <f t="shared" ref="AK246:BE246" si="227" xml:space="preserve"> AK$199</f>
        <v>0</v>
      </c>
      <c r="AL246" s="650">
        <f t="shared" si="227"/>
        <v>0</v>
      </c>
      <c r="AM246" s="650">
        <f t="shared" si="227"/>
        <v>0</v>
      </c>
      <c r="AN246" s="650">
        <f t="shared" si="227"/>
        <v>0</v>
      </c>
      <c r="AO246" s="650">
        <f t="shared" si="227"/>
        <v>0</v>
      </c>
      <c r="AP246" s="650">
        <f t="shared" si="227"/>
        <v>0</v>
      </c>
      <c r="AQ246" s="650">
        <f t="shared" si="227"/>
        <v>0</v>
      </c>
      <c r="AR246" s="650">
        <f t="shared" si="227"/>
        <v>0</v>
      </c>
      <c r="AS246" s="650">
        <f t="shared" si="227"/>
        <v>0</v>
      </c>
      <c r="AT246" s="650">
        <f t="shared" si="227"/>
        <v>0</v>
      </c>
      <c r="AU246" s="650">
        <f t="shared" si="227"/>
        <v>0</v>
      </c>
      <c r="AV246" s="650">
        <f t="shared" si="227"/>
        <v>0</v>
      </c>
      <c r="AW246" s="650">
        <f t="shared" si="227"/>
        <v>0</v>
      </c>
      <c r="AX246" s="650">
        <f t="shared" si="227"/>
        <v>0</v>
      </c>
      <c r="AY246" s="650">
        <f t="shared" si="227"/>
        <v>0</v>
      </c>
      <c r="AZ246" s="650">
        <f t="shared" si="227"/>
        <v>0</v>
      </c>
      <c r="BA246" s="650">
        <f t="shared" si="227"/>
        <v>0</v>
      </c>
      <c r="BB246" s="650">
        <f t="shared" si="227"/>
        <v>0</v>
      </c>
      <c r="BC246" s="650">
        <f t="shared" si="227"/>
        <v>0</v>
      </c>
      <c r="BD246" s="650">
        <f t="shared" si="227"/>
        <v>0</v>
      </c>
      <c r="BE246" s="650">
        <f t="shared" si="227"/>
        <v>0</v>
      </c>
    </row>
    <row r="247" spans="1:57" s="639" customFormat="1" ht="13" customHeight="1" outlineLevel="2" x14ac:dyDescent="0.25">
      <c r="A247" s="518"/>
      <c r="B247" s="518"/>
      <c r="C247" s="518"/>
      <c r="D247" s="518"/>
      <c r="E247" s="650" t="str">
        <f t="shared" ref="E247:AJ247" si="228" xml:space="preserve"> E$213</f>
        <v>Equity bridge upfront fee - rolled up</v>
      </c>
      <c r="F247" s="650">
        <f t="shared" si="228"/>
        <v>0</v>
      </c>
      <c r="G247" s="650" t="str">
        <f t="shared" si="228"/>
        <v>$ 000s</v>
      </c>
      <c r="H247" s="650">
        <f t="shared" si="228"/>
        <v>0</v>
      </c>
      <c r="I247" s="650">
        <f t="shared" si="228"/>
        <v>0</v>
      </c>
      <c r="J247" s="650">
        <f t="shared" si="228"/>
        <v>0</v>
      </c>
      <c r="K247" s="650">
        <f t="shared" si="228"/>
        <v>0</v>
      </c>
      <c r="L247" s="650">
        <f t="shared" si="228"/>
        <v>0</v>
      </c>
      <c r="M247" s="650">
        <f t="shared" si="228"/>
        <v>0</v>
      </c>
      <c r="N247" s="650">
        <f t="shared" si="228"/>
        <v>0</v>
      </c>
      <c r="O247" s="650">
        <f t="shared" si="228"/>
        <v>0</v>
      </c>
      <c r="P247" s="650">
        <f t="shared" si="228"/>
        <v>0</v>
      </c>
      <c r="Q247" s="650">
        <f t="shared" si="228"/>
        <v>0</v>
      </c>
      <c r="R247" s="650">
        <f t="shared" si="228"/>
        <v>0</v>
      </c>
      <c r="S247" s="650">
        <f t="shared" si="228"/>
        <v>0</v>
      </c>
      <c r="T247" s="650">
        <f t="shared" si="228"/>
        <v>0</v>
      </c>
      <c r="U247" s="650">
        <f t="shared" si="228"/>
        <v>0</v>
      </c>
      <c r="V247" s="650">
        <f t="shared" si="228"/>
        <v>0</v>
      </c>
      <c r="W247" s="650">
        <f t="shared" si="228"/>
        <v>0</v>
      </c>
      <c r="X247" s="650">
        <f t="shared" si="228"/>
        <v>0</v>
      </c>
      <c r="Y247" s="650">
        <f t="shared" si="228"/>
        <v>0</v>
      </c>
      <c r="Z247" s="650">
        <f t="shared" si="228"/>
        <v>0</v>
      </c>
      <c r="AA247" s="650">
        <f t="shared" si="228"/>
        <v>0</v>
      </c>
      <c r="AB247" s="650">
        <f t="shared" si="228"/>
        <v>0</v>
      </c>
      <c r="AC247" s="650">
        <f t="shared" si="228"/>
        <v>0</v>
      </c>
      <c r="AD247" s="650">
        <f t="shared" si="228"/>
        <v>0</v>
      </c>
      <c r="AE247" s="650">
        <f t="shared" si="228"/>
        <v>0</v>
      </c>
      <c r="AF247" s="650">
        <f t="shared" si="228"/>
        <v>0</v>
      </c>
      <c r="AG247" s="650">
        <f t="shared" si="228"/>
        <v>0</v>
      </c>
      <c r="AH247" s="650">
        <f t="shared" si="228"/>
        <v>0</v>
      </c>
      <c r="AI247" s="650">
        <f t="shared" si="228"/>
        <v>0</v>
      </c>
      <c r="AJ247" s="650">
        <f t="shared" si="228"/>
        <v>0</v>
      </c>
      <c r="AK247" s="650">
        <f t="shared" ref="AK247:BE247" si="229" xml:space="preserve"> AK$213</f>
        <v>0</v>
      </c>
      <c r="AL247" s="650">
        <f t="shared" si="229"/>
        <v>0</v>
      </c>
      <c r="AM247" s="650">
        <f t="shared" si="229"/>
        <v>0</v>
      </c>
      <c r="AN247" s="650">
        <f t="shared" si="229"/>
        <v>0</v>
      </c>
      <c r="AO247" s="650">
        <f t="shared" si="229"/>
        <v>0</v>
      </c>
      <c r="AP247" s="650">
        <f t="shared" si="229"/>
        <v>0</v>
      </c>
      <c r="AQ247" s="650">
        <f t="shared" si="229"/>
        <v>0</v>
      </c>
      <c r="AR247" s="650">
        <f t="shared" si="229"/>
        <v>0</v>
      </c>
      <c r="AS247" s="650">
        <f t="shared" si="229"/>
        <v>0</v>
      </c>
      <c r="AT247" s="650">
        <f t="shared" si="229"/>
        <v>0</v>
      </c>
      <c r="AU247" s="650">
        <f t="shared" si="229"/>
        <v>0</v>
      </c>
      <c r="AV247" s="650">
        <f t="shared" si="229"/>
        <v>0</v>
      </c>
      <c r="AW247" s="650">
        <f t="shared" si="229"/>
        <v>0</v>
      </c>
      <c r="AX247" s="650">
        <f t="shared" si="229"/>
        <v>0</v>
      </c>
      <c r="AY247" s="650">
        <f t="shared" si="229"/>
        <v>0</v>
      </c>
      <c r="AZ247" s="650">
        <f t="shared" si="229"/>
        <v>0</v>
      </c>
      <c r="BA247" s="650">
        <f t="shared" si="229"/>
        <v>0</v>
      </c>
      <c r="BB247" s="650">
        <f t="shared" si="229"/>
        <v>0</v>
      </c>
      <c r="BC247" s="650">
        <f t="shared" si="229"/>
        <v>0</v>
      </c>
      <c r="BD247" s="650">
        <f t="shared" si="229"/>
        <v>0</v>
      </c>
      <c r="BE247" s="650">
        <f t="shared" si="229"/>
        <v>0</v>
      </c>
    </row>
    <row r="248" spans="1:57" s="639" customFormat="1" ht="13" customHeight="1" outlineLevel="2" x14ac:dyDescent="0.25">
      <c r="A248" s="518"/>
      <c r="B248" s="518"/>
      <c r="C248" s="518"/>
      <c r="D248" s="518"/>
      <c r="E248" s="650" t="str">
        <f t="shared" ref="E248:AJ248" si="230" xml:space="preserve"> E$236</f>
        <v>Equity bridge commitment fee - rolled up</v>
      </c>
      <c r="F248" s="650">
        <f t="shared" si="230"/>
        <v>0</v>
      </c>
      <c r="G248" s="650" t="str">
        <f t="shared" si="230"/>
        <v>$ 000s</v>
      </c>
      <c r="H248" s="650">
        <f t="shared" si="230"/>
        <v>0</v>
      </c>
      <c r="I248" s="650">
        <f t="shared" si="230"/>
        <v>0</v>
      </c>
      <c r="J248" s="650">
        <f t="shared" si="230"/>
        <v>0</v>
      </c>
      <c r="K248" s="650">
        <f t="shared" si="230"/>
        <v>0</v>
      </c>
      <c r="L248" s="650">
        <f t="shared" si="230"/>
        <v>0</v>
      </c>
      <c r="M248" s="650">
        <f t="shared" si="230"/>
        <v>0</v>
      </c>
      <c r="N248" s="650">
        <f t="shared" si="230"/>
        <v>0</v>
      </c>
      <c r="O248" s="650">
        <f t="shared" si="230"/>
        <v>0</v>
      </c>
      <c r="P248" s="650">
        <f t="shared" si="230"/>
        <v>0</v>
      </c>
      <c r="Q248" s="650">
        <f t="shared" si="230"/>
        <v>0</v>
      </c>
      <c r="R248" s="650">
        <f t="shared" si="230"/>
        <v>0</v>
      </c>
      <c r="S248" s="650">
        <f t="shared" si="230"/>
        <v>0</v>
      </c>
      <c r="T248" s="650">
        <f t="shared" si="230"/>
        <v>0</v>
      </c>
      <c r="U248" s="650">
        <f t="shared" si="230"/>
        <v>0</v>
      </c>
      <c r="V248" s="650">
        <f t="shared" si="230"/>
        <v>0</v>
      </c>
      <c r="W248" s="650">
        <f t="shared" si="230"/>
        <v>0</v>
      </c>
      <c r="X248" s="650">
        <f t="shared" si="230"/>
        <v>0</v>
      </c>
      <c r="Y248" s="650">
        <f t="shared" si="230"/>
        <v>0</v>
      </c>
      <c r="Z248" s="650">
        <f t="shared" si="230"/>
        <v>0</v>
      </c>
      <c r="AA248" s="650">
        <f t="shared" si="230"/>
        <v>0</v>
      </c>
      <c r="AB248" s="650">
        <f t="shared" si="230"/>
        <v>0</v>
      </c>
      <c r="AC248" s="650">
        <f t="shared" si="230"/>
        <v>0</v>
      </c>
      <c r="AD248" s="650">
        <f t="shared" si="230"/>
        <v>0</v>
      </c>
      <c r="AE248" s="650">
        <f t="shared" si="230"/>
        <v>0</v>
      </c>
      <c r="AF248" s="650">
        <f t="shared" si="230"/>
        <v>0</v>
      </c>
      <c r="AG248" s="650">
        <f t="shared" si="230"/>
        <v>0</v>
      </c>
      <c r="AH248" s="650">
        <f t="shared" si="230"/>
        <v>0</v>
      </c>
      <c r="AI248" s="650">
        <f t="shared" si="230"/>
        <v>0</v>
      </c>
      <c r="AJ248" s="650">
        <f t="shared" si="230"/>
        <v>0</v>
      </c>
      <c r="AK248" s="650">
        <f t="shared" ref="AK248:BE248" si="231" xml:space="preserve"> AK$236</f>
        <v>0</v>
      </c>
      <c r="AL248" s="650">
        <f t="shared" si="231"/>
        <v>0</v>
      </c>
      <c r="AM248" s="650">
        <f t="shared" si="231"/>
        <v>0</v>
      </c>
      <c r="AN248" s="650">
        <f t="shared" si="231"/>
        <v>0</v>
      </c>
      <c r="AO248" s="650">
        <f t="shared" si="231"/>
        <v>0</v>
      </c>
      <c r="AP248" s="650">
        <f t="shared" si="231"/>
        <v>0</v>
      </c>
      <c r="AQ248" s="650">
        <f t="shared" si="231"/>
        <v>0</v>
      </c>
      <c r="AR248" s="650">
        <f t="shared" si="231"/>
        <v>0</v>
      </c>
      <c r="AS248" s="650">
        <f t="shared" si="231"/>
        <v>0</v>
      </c>
      <c r="AT248" s="650">
        <f t="shared" si="231"/>
        <v>0</v>
      </c>
      <c r="AU248" s="650">
        <f t="shared" si="231"/>
        <v>0</v>
      </c>
      <c r="AV248" s="650">
        <f t="shared" si="231"/>
        <v>0</v>
      </c>
      <c r="AW248" s="650">
        <f t="shared" si="231"/>
        <v>0</v>
      </c>
      <c r="AX248" s="650">
        <f t="shared" si="231"/>
        <v>0</v>
      </c>
      <c r="AY248" s="650">
        <f t="shared" si="231"/>
        <v>0</v>
      </c>
      <c r="AZ248" s="650">
        <f t="shared" si="231"/>
        <v>0</v>
      </c>
      <c r="BA248" s="650">
        <f t="shared" si="231"/>
        <v>0</v>
      </c>
      <c r="BB248" s="650">
        <f t="shared" si="231"/>
        <v>0</v>
      </c>
      <c r="BC248" s="650">
        <f t="shared" si="231"/>
        <v>0</v>
      </c>
      <c r="BD248" s="650">
        <f t="shared" si="231"/>
        <v>0</v>
      </c>
      <c r="BE248" s="650">
        <f t="shared" si="231"/>
        <v>0</v>
      </c>
    </row>
    <row r="249" spans="1:57" s="639" customFormat="1" ht="13" customHeight="1" outlineLevel="2" x14ac:dyDescent="0.25">
      <c r="A249" s="663"/>
      <c r="B249" s="663"/>
      <c r="C249" s="663"/>
      <c r="D249" s="663"/>
      <c r="E249" s="661" t="s">
        <v>597</v>
      </c>
      <c r="F249" s="661"/>
      <c r="G249" s="661" t="str">
        <f>SMU</f>
        <v>$ 000s</v>
      </c>
      <c r="H249" s="661">
        <f xml:space="preserve"> SUM(J249:BE249)</f>
        <v>0</v>
      </c>
      <c r="I249" s="662"/>
      <c r="J249" s="661">
        <f t="shared" ref="J249:AO249" si="232">SUM(J246:J248)</f>
        <v>0</v>
      </c>
      <c r="K249" s="661">
        <f t="shared" si="232"/>
        <v>0</v>
      </c>
      <c r="L249" s="661">
        <f t="shared" si="232"/>
        <v>0</v>
      </c>
      <c r="M249" s="661">
        <f t="shared" si="232"/>
        <v>0</v>
      </c>
      <c r="N249" s="661">
        <f t="shared" si="232"/>
        <v>0</v>
      </c>
      <c r="O249" s="661">
        <f t="shared" si="232"/>
        <v>0</v>
      </c>
      <c r="P249" s="661">
        <f t="shared" si="232"/>
        <v>0</v>
      </c>
      <c r="Q249" s="661">
        <f t="shared" si="232"/>
        <v>0</v>
      </c>
      <c r="R249" s="661">
        <f t="shared" si="232"/>
        <v>0</v>
      </c>
      <c r="S249" s="661">
        <f t="shared" si="232"/>
        <v>0</v>
      </c>
      <c r="T249" s="661">
        <f t="shared" si="232"/>
        <v>0</v>
      </c>
      <c r="U249" s="661">
        <f t="shared" si="232"/>
        <v>0</v>
      </c>
      <c r="V249" s="661">
        <f t="shared" si="232"/>
        <v>0</v>
      </c>
      <c r="W249" s="661">
        <f t="shared" si="232"/>
        <v>0</v>
      </c>
      <c r="X249" s="661">
        <f t="shared" si="232"/>
        <v>0</v>
      </c>
      <c r="Y249" s="661">
        <f t="shared" si="232"/>
        <v>0</v>
      </c>
      <c r="Z249" s="661">
        <f t="shared" si="232"/>
        <v>0</v>
      </c>
      <c r="AA249" s="661">
        <f t="shared" si="232"/>
        <v>0</v>
      </c>
      <c r="AB249" s="661">
        <f t="shared" si="232"/>
        <v>0</v>
      </c>
      <c r="AC249" s="661">
        <f t="shared" si="232"/>
        <v>0</v>
      </c>
      <c r="AD249" s="661">
        <f t="shared" si="232"/>
        <v>0</v>
      </c>
      <c r="AE249" s="661">
        <f t="shared" si="232"/>
        <v>0</v>
      </c>
      <c r="AF249" s="661">
        <f t="shared" si="232"/>
        <v>0</v>
      </c>
      <c r="AG249" s="661">
        <f t="shared" si="232"/>
        <v>0</v>
      </c>
      <c r="AH249" s="661">
        <f t="shared" si="232"/>
        <v>0</v>
      </c>
      <c r="AI249" s="661">
        <f t="shared" si="232"/>
        <v>0</v>
      </c>
      <c r="AJ249" s="661">
        <f t="shared" si="232"/>
        <v>0</v>
      </c>
      <c r="AK249" s="661">
        <f t="shared" si="232"/>
        <v>0</v>
      </c>
      <c r="AL249" s="661">
        <f t="shared" si="232"/>
        <v>0</v>
      </c>
      <c r="AM249" s="661">
        <f t="shared" si="232"/>
        <v>0</v>
      </c>
      <c r="AN249" s="661">
        <f t="shared" si="232"/>
        <v>0</v>
      </c>
      <c r="AO249" s="661">
        <f t="shared" si="232"/>
        <v>0</v>
      </c>
      <c r="AP249" s="661">
        <f t="shared" ref="AP249:BE249" si="233">SUM(AP246:AP248)</f>
        <v>0</v>
      </c>
      <c r="AQ249" s="661">
        <f t="shared" si="233"/>
        <v>0</v>
      </c>
      <c r="AR249" s="661">
        <f t="shared" si="233"/>
        <v>0</v>
      </c>
      <c r="AS249" s="661">
        <f t="shared" si="233"/>
        <v>0</v>
      </c>
      <c r="AT249" s="661">
        <f t="shared" si="233"/>
        <v>0</v>
      </c>
      <c r="AU249" s="661">
        <f t="shared" si="233"/>
        <v>0</v>
      </c>
      <c r="AV249" s="661">
        <f t="shared" si="233"/>
        <v>0</v>
      </c>
      <c r="AW249" s="661">
        <f t="shared" si="233"/>
        <v>0</v>
      </c>
      <c r="AX249" s="661">
        <f t="shared" si="233"/>
        <v>0</v>
      </c>
      <c r="AY249" s="661">
        <f t="shared" si="233"/>
        <v>0</v>
      </c>
      <c r="AZ249" s="661">
        <f t="shared" si="233"/>
        <v>0</v>
      </c>
      <c r="BA249" s="661">
        <f t="shared" si="233"/>
        <v>0</v>
      </c>
      <c r="BB249" s="661">
        <f t="shared" si="233"/>
        <v>0</v>
      </c>
      <c r="BC249" s="661">
        <f t="shared" si="233"/>
        <v>0</v>
      </c>
      <c r="BD249" s="661">
        <f t="shared" si="233"/>
        <v>0</v>
      </c>
      <c r="BE249" s="661">
        <f t="shared" si="233"/>
        <v>0</v>
      </c>
    </row>
    <row r="250" spans="1:57" s="193" customFormat="1" ht="13" customHeight="1" outlineLevel="2" x14ac:dyDescent="0.25">
      <c r="A250" s="655"/>
      <c r="B250" s="655"/>
      <c r="C250" s="655"/>
      <c r="D250" s="655"/>
      <c r="E250" s="658" t="s">
        <v>592</v>
      </c>
      <c r="F250" s="658">
        <f xml:space="preserve"> SUM(J249:BE249)</f>
        <v>0</v>
      </c>
      <c r="G250" s="658" t="str">
        <f>SMU</f>
        <v>$ 000s</v>
      </c>
      <c r="H250" s="654"/>
      <c r="I250" s="654"/>
      <c r="J250" s="654"/>
      <c r="K250" s="654"/>
      <c r="L250" s="654"/>
      <c r="M250" s="654"/>
      <c r="N250" s="654"/>
      <c r="O250" s="654"/>
      <c r="P250" s="654"/>
      <c r="Q250" s="654"/>
      <c r="R250" s="654"/>
      <c r="S250" s="654"/>
      <c r="T250" s="654"/>
      <c r="U250" s="654"/>
      <c r="V250" s="654"/>
      <c r="W250" s="654"/>
      <c r="X250" s="654"/>
      <c r="Y250" s="654"/>
      <c r="Z250" s="654"/>
      <c r="AA250" s="654"/>
      <c r="AB250" s="654"/>
      <c r="AC250" s="654"/>
      <c r="AD250" s="654"/>
      <c r="AE250" s="654"/>
      <c r="AF250" s="654"/>
      <c r="AG250" s="654"/>
      <c r="AH250" s="654"/>
      <c r="AI250" s="654"/>
      <c r="AJ250" s="654"/>
      <c r="AK250" s="654"/>
      <c r="AL250" s="654"/>
      <c r="AM250" s="654"/>
      <c r="AN250" s="654"/>
      <c r="AO250" s="654"/>
      <c r="AP250" s="654"/>
      <c r="AQ250" s="654"/>
      <c r="AR250" s="654"/>
      <c r="AS250" s="654"/>
      <c r="AT250" s="654"/>
      <c r="AU250" s="654"/>
      <c r="AV250" s="654"/>
      <c r="AW250" s="654"/>
      <c r="AX250" s="654"/>
      <c r="AY250" s="654"/>
      <c r="AZ250" s="654"/>
      <c r="BA250" s="654"/>
      <c r="BB250" s="654"/>
      <c r="BC250" s="654"/>
      <c r="BD250" s="654"/>
      <c r="BE250" s="654"/>
    </row>
    <row r="251" spans="1:57" s="639" customFormat="1" ht="13" customHeight="1" outlineLevel="1" x14ac:dyDescent="0.25">
      <c r="A251" s="518"/>
      <c r="B251" s="518"/>
      <c r="C251" s="518"/>
      <c r="D251" s="518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639" customFormat="1" ht="13" customHeight="1" outlineLevel="1" x14ac:dyDescent="0.25">
      <c r="A252" s="518"/>
      <c r="B252" s="660" t="s">
        <v>536</v>
      </c>
      <c r="C252" s="518"/>
      <c r="D252" s="518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639" customFormat="1" ht="13" customHeight="1" outlineLevel="2" x14ac:dyDescent="0.25">
      <c r="A253" s="656"/>
      <c r="B253" s="656"/>
      <c r="C253" s="656"/>
      <c r="D253" s="656"/>
      <c r="E253" s="468" t="str">
        <f xml:space="preserve"> InpC!E$78</f>
        <v>Equity bridge repaid at end construction?</v>
      </c>
      <c r="F253" s="468">
        <f xml:space="preserve"> InpC!F$78</f>
        <v>1</v>
      </c>
      <c r="G253" s="468" t="str">
        <f xml:space="preserve"> InpC!G$78</f>
        <v>1 = yes, 0 = no</v>
      </c>
      <c r="H253" s="659"/>
      <c r="I253" s="659"/>
      <c r="J253" s="659"/>
      <c r="K253" s="659"/>
      <c r="L253" s="659"/>
      <c r="M253" s="659"/>
      <c r="N253" s="659"/>
      <c r="O253" s="659"/>
      <c r="P253" s="659"/>
      <c r="Q253" s="659"/>
      <c r="R253" s="659"/>
      <c r="S253" s="659"/>
      <c r="T253" s="659"/>
      <c r="U253" s="659"/>
      <c r="V253" s="659"/>
      <c r="W253" s="659"/>
      <c r="X253" s="659"/>
      <c r="Y253" s="659"/>
      <c r="Z253" s="659"/>
      <c r="AA253" s="659"/>
      <c r="AB253" s="659"/>
      <c r="AC253" s="659"/>
      <c r="AD253" s="659"/>
      <c r="AE253" s="659"/>
      <c r="AF253" s="659"/>
      <c r="AG253" s="659"/>
      <c r="AH253" s="659"/>
      <c r="AI253" s="659"/>
      <c r="AJ253" s="659"/>
      <c r="AK253" s="659"/>
      <c r="AL253" s="659"/>
      <c r="AM253" s="659"/>
      <c r="AN253" s="659"/>
      <c r="AO253" s="659"/>
      <c r="AP253" s="659"/>
      <c r="AQ253" s="659"/>
      <c r="AR253" s="659"/>
      <c r="AS253" s="659"/>
      <c r="AT253" s="659"/>
      <c r="AU253" s="659"/>
      <c r="AV253" s="659"/>
      <c r="AW253" s="659"/>
      <c r="AX253" s="659"/>
      <c r="AY253" s="659"/>
      <c r="AZ253" s="659"/>
      <c r="BA253" s="659"/>
      <c r="BB253" s="659"/>
      <c r="BC253" s="659"/>
      <c r="BD253" s="659"/>
      <c r="BE253" s="659"/>
    </row>
    <row r="254" spans="1:57" s="639" customFormat="1" ht="13" customHeight="1" outlineLevel="2" x14ac:dyDescent="0.25">
      <c r="A254" s="518"/>
      <c r="B254" s="518"/>
      <c r="C254" s="518"/>
      <c r="D254" s="518"/>
      <c r="E254" s="678" t="str">
        <f t="shared" ref="E254:AJ254" si="234" xml:space="preserve"> E$161</f>
        <v>Equity bridge balance BEG</v>
      </c>
      <c r="F254" s="650">
        <f t="shared" si="234"/>
        <v>0</v>
      </c>
      <c r="G254" s="650" t="str">
        <f t="shared" si="234"/>
        <v>$ 000s</v>
      </c>
      <c r="H254" s="650">
        <f t="shared" si="234"/>
        <v>0</v>
      </c>
      <c r="I254" s="650">
        <f t="shared" si="234"/>
        <v>0</v>
      </c>
      <c r="J254" s="650">
        <f t="shared" si="234"/>
        <v>0</v>
      </c>
      <c r="K254" s="650">
        <f t="shared" si="234"/>
        <v>0</v>
      </c>
      <c r="L254" s="650">
        <f t="shared" si="234"/>
        <v>0</v>
      </c>
      <c r="M254" s="650">
        <f t="shared" si="234"/>
        <v>0</v>
      </c>
      <c r="N254" s="650">
        <f t="shared" si="234"/>
        <v>0</v>
      </c>
      <c r="O254" s="650">
        <f t="shared" si="234"/>
        <v>0</v>
      </c>
      <c r="P254" s="650">
        <f t="shared" si="234"/>
        <v>0</v>
      </c>
      <c r="Q254" s="650">
        <f t="shared" si="234"/>
        <v>0</v>
      </c>
      <c r="R254" s="650">
        <f t="shared" si="234"/>
        <v>0</v>
      </c>
      <c r="S254" s="650">
        <f t="shared" si="234"/>
        <v>0</v>
      </c>
      <c r="T254" s="650">
        <f t="shared" si="234"/>
        <v>0</v>
      </c>
      <c r="U254" s="650">
        <f t="shared" si="234"/>
        <v>0</v>
      </c>
      <c r="V254" s="650">
        <f t="shared" si="234"/>
        <v>0</v>
      </c>
      <c r="W254" s="650">
        <f t="shared" si="234"/>
        <v>0</v>
      </c>
      <c r="X254" s="650">
        <f t="shared" si="234"/>
        <v>0</v>
      </c>
      <c r="Y254" s="650">
        <f t="shared" si="234"/>
        <v>0</v>
      </c>
      <c r="Z254" s="650">
        <f t="shared" si="234"/>
        <v>13197.779378471951</v>
      </c>
      <c r="AA254" s="650">
        <f t="shared" si="234"/>
        <v>25269.599591438422</v>
      </c>
      <c r="AB254" s="650">
        <f t="shared" si="234"/>
        <v>37364.972763359816</v>
      </c>
      <c r="AC254" s="650">
        <f t="shared" si="234"/>
        <v>49489.860106104752</v>
      </c>
      <c r="AD254" s="650">
        <f t="shared" si="234"/>
        <v>61641.371681132332</v>
      </c>
      <c r="AE254" s="650">
        <f t="shared" si="234"/>
        <v>73814.034870158837</v>
      </c>
      <c r="AF254" s="650">
        <f t="shared" si="234"/>
        <v>86018.958279906597</v>
      </c>
      <c r="AG254" s="650">
        <f t="shared" si="234"/>
        <v>93184.82088505046</v>
      </c>
      <c r="AH254" s="650">
        <f t="shared" si="234"/>
        <v>93184.82088505046</v>
      </c>
      <c r="AI254" s="650">
        <f t="shared" si="234"/>
        <v>93184.82088505046</v>
      </c>
      <c r="AJ254" s="650">
        <f t="shared" si="234"/>
        <v>93184.82088505046</v>
      </c>
      <c r="AK254" s="650">
        <f t="shared" ref="AK254:BE254" si="235" xml:space="preserve"> AK$161</f>
        <v>93184.82088505046</v>
      </c>
      <c r="AL254" s="650">
        <f t="shared" si="235"/>
        <v>93184.82088505046</v>
      </c>
      <c r="AM254" s="650">
        <f t="shared" si="235"/>
        <v>93184.82088505046</v>
      </c>
      <c r="AN254" s="650">
        <f t="shared" si="235"/>
        <v>93184.82088505046</v>
      </c>
      <c r="AO254" s="650">
        <f t="shared" si="235"/>
        <v>93184.82088505046</v>
      </c>
      <c r="AP254" s="650">
        <f t="shared" si="235"/>
        <v>93184.82088505046</v>
      </c>
      <c r="AQ254" s="650">
        <f t="shared" si="235"/>
        <v>93184.82088505046</v>
      </c>
      <c r="AR254" s="650">
        <f t="shared" si="235"/>
        <v>93184.82088505046</v>
      </c>
      <c r="AS254" s="650">
        <f t="shared" si="235"/>
        <v>93184.82088505046</v>
      </c>
      <c r="AT254" s="650">
        <f t="shared" si="235"/>
        <v>93184.82088505046</v>
      </c>
      <c r="AU254" s="650">
        <f t="shared" si="235"/>
        <v>93184.82088505046</v>
      </c>
      <c r="AV254" s="650">
        <f t="shared" si="235"/>
        <v>93184.82088505046</v>
      </c>
      <c r="AW254" s="650">
        <f t="shared" si="235"/>
        <v>93184.82088505046</v>
      </c>
      <c r="AX254" s="650">
        <f t="shared" si="235"/>
        <v>93184.82088505046</v>
      </c>
      <c r="AY254" s="650">
        <f t="shared" si="235"/>
        <v>93184.82088505046</v>
      </c>
      <c r="AZ254" s="650">
        <f t="shared" si="235"/>
        <v>0</v>
      </c>
      <c r="BA254" s="650">
        <f t="shared" si="235"/>
        <v>0</v>
      </c>
      <c r="BB254" s="650">
        <f t="shared" si="235"/>
        <v>0</v>
      </c>
      <c r="BC254" s="650">
        <f t="shared" si="235"/>
        <v>0</v>
      </c>
      <c r="BD254" s="650">
        <f t="shared" si="235"/>
        <v>0</v>
      </c>
      <c r="BE254" s="650">
        <f t="shared" si="235"/>
        <v>0</v>
      </c>
    </row>
    <row r="255" spans="1:57" s="672" customFormat="1" ht="13" customHeight="1" outlineLevel="2" x14ac:dyDescent="0.25">
      <c r="A255" s="565"/>
      <c r="B255" s="565"/>
      <c r="C255" s="565"/>
      <c r="D255" s="673" t="s">
        <v>475</v>
      </c>
      <c r="E255" s="674" t="str">
        <f t="shared" ref="E255:BE255" si="236" xml:space="preserve"> E$153</f>
        <v>Equity bridge drawdown - m</v>
      </c>
      <c r="F255" s="674">
        <f t="shared" si="236"/>
        <v>0</v>
      </c>
      <c r="G255" s="674" t="str">
        <f t="shared" si="236"/>
        <v>$ 000s</v>
      </c>
      <c r="H255" s="674">
        <f t="shared" si="236"/>
        <v>93184.82088505046</v>
      </c>
      <c r="I255" s="674">
        <f t="shared" si="236"/>
        <v>0</v>
      </c>
      <c r="J255" s="674">
        <f t="shared" si="236"/>
        <v>0</v>
      </c>
      <c r="K255" s="674">
        <f t="shared" si="236"/>
        <v>0</v>
      </c>
      <c r="L255" s="674">
        <f t="shared" si="236"/>
        <v>0</v>
      </c>
      <c r="M255" s="674">
        <f t="shared" si="236"/>
        <v>0</v>
      </c>
      <c r="N255" s="674">
        <f t="shared" si="236"/>
        <v>0</v>
      </c>
      <c r="O255" s="674">
        <f t="shared" si="236"/>
        <v>0</v>
      </c>
      <c r="P255" s="674">
        <f t="shared" si="236"/>
        <v>0</v>
      </c>
      <c r="Q255" s="674">
        <f t="shared" si="236"/>
        <v>0</v>
      </c>
      <c r="R255" s="674">
        <f t="shared" si="236"/>
        <v>0</v>
      </c>
      <c r="S255" s="674">
        <f t="shared" si="236"/>
        <v>0</v>
      </c>
      <c r="T255" s="674">
        <f t="shared" si="236"/>
        <v>0</v>
      </c>
      <c r="U255" s="674">
        <f t="shared" si="236"/>
        <v>0</v>
      </c>
      <c r="V255" s="674">
        <f t="shared" si="236"/>
        <v>0</v>
      </c>
      <c r="W255" s="674">
        <f t="shared" si="236"/>
        <v>0</v>
      </c>
      <c r="X255" s="674">
        <f t="shared" si="236"/>
        <v>0</v>
      </c>
      <c r="Y255" s="674">
        <f t="shared" si="236"/>
        <v>13197.779378471951</v>
      </c>
      <c r="Z255" s="674">
        <f t="shared" si="236"/>
        <v>12071.820212966471</v>
      </c>
      <c r="AA255" s="674">
        <f t="shared" si="236"/>
        <v>12095.373171921394</v>
      </c>
      <c r="AB255" s="674">
        <f t="shared" si="236"/>
        <v>12124.887342744936</v>
      </c>
      <c r="AC255" s="674">
        <f t="shared" si="236"/>
        <v>12151.51157502758</v>
      </c>
      <c r="AD255" s="674">
        <f t="shared" si="236"/>
        <v>12172.663189026505</v>
      </c>
      <c r="AE255" s="674">
        <f t="shared" si="236"/>
        <v>12204.923409747764</v>
      </c>
      <c r="AF255" s="674">
        <f t="shared" si="236"/>
        <v>7165.8626051438623</v>
      </c>
      <c r="AG255" s="674">
        <f t="shared" si="236"/>
        <v>0</v>
      </c>
      <c r="AH255" s="674">
        <f t="shared" si="236"/>
        <v>0</v>
      </c>
      <c r="AI255" s="674">
        <f t="shared" si="236"/>
        <v>0</v>
      </c>
      <c r="AJ255" s="674">
        <f t="shared" si="236"/>
        <v>0</v>
      </c>
      <c r="AK255" s="674">
        <f t="shared" si="236"/>
        <v>0</v>
      </c>
      <c r="AL255" s="674">
        <f t="shared" si="236"/>
        <v>0</v>
      </c>
      <c r="AM255" s="674">
        <f t="shared" si="236"/>
        <v>0</v>
      </c>
      <c r="AN255" s="674">
        <f t="shared" si="236"/>
        <v>0</v>
      </c>
      <c r="AO255" s="674">
        <f t="shared" si="236"/>
        <v>0</v>
      </c>
      <c r="AP255" s="674">
        <f t="shared" si="236"/>
        <v>0</v>
      </c>
      <c r="AQ255" s="674">
        <f t="shared" si="236"/>
        <v>0</v>
      </c>
      <c r="AR255" s="674">
        <f t="shared" si="236"/>
        <v>0</v>
      </c>
      <c r="AS255" s="674">
        <f t="shared" si="236"/>
        <v>0</v>
      </c>
      <c r="AT255" s="674">
        <f t="shared" si="236"/>
        <v>0</v>
      </c>
      <c r="AU255" s="674">
        <f t="shared" si="236"/>
        <v>0</v>
      </c>
      <c r="AV255" s="674">
        <f t="shared" si="236"/>
        <v>0</v>
      </c>
      <c r="AW255" s="674">
        <f t="shared" si="236"/>
        <v>0</v>
      </c>
      <c r="AX255" s="674">
        <f t="shared" si="236"/>
        <v>0</v>
      </c>
      <c r="AY255" s="674">
        <f t="shared" si="236"/>
        <v>0</v>
      </c>
      <c r="AZ255" s="674">
        <f t="shared" si="236"/>
        <v>0</v>
      </c>
      <c r="BA255" s="674">
        <f t="shared" si="236"/>
        <v>0</v>
      </c>
      <c r="BB255" s="674">
        <f t="shared" si="236"/>
        <v>0</v>
      </c>
      <c r="BC255" s="674">
        <f t="shared" si="236"/>
        <v>0</v>
      </c>
      <c r="BD255" s="674">
        <f t="shared" si="236"/>
        <v>0</v>
      </c>
      <c r="BE255" s="674">
        <f t="shared" si="236"/>
        <v>0</v>
      </c>
    </row>
    <row r="256" spans="1:57" s="672" customFormat="1" ht="13" customHeight="1" outlineLevel="2" x14ac:dyDescent="0.25">
      <c r="A256" s="565"/>
      <c r="B256" s="565"/>
      <c r="C256" s="565"/>
      <c r="D256" s="673" t="s">
        <v>475</v>
      </c>
      <c r="E256" s="674" t="str">
        <f t="shared" ref="E256:AJ256" si="237" xml:space="preserve"> E$249</f>
        <v>Equity bridge interest and fees rolled up - m</v>
      </c>
      <c r="F256" s="674">
        <f t="shared" si="237"/>
        <v>0</v>
      </c>
      <c r="G256" s="674" t="str">
        <f t="shared" si="237"/>
        <v>$ 000s</v>
      </c>
      <c r="H256" s="674">
        <f t="shared" si="237"/>
        <v>0</v>
      </c>
      <c r="I256" s="674">
        <f t="shared" si="237"/>
        <v>0</v>
      </c>
      <c r="J256" s="674">
        <f t="shared" si="237"/>
        <v>0</v>
      </c>
      <c r="K256" s="674">
        <f t="shared" si="237"/>
        <v>0</v>
      </c>
      <c r="L256" s="674">
        <f t="shared" si="237"/>
        <v>0</v>
      </c>
      <c r="M256" s="674">
        <f t="shared" si="237"/>
        <v>0</v>
      </c>
      <c r="N256" s="674">
        <f t="shared" si="237"/>
        <v>0</v>
      </c>
      <c r="O256" s="674">
        <f t="shared" si="237"/>
        <v>0</v>
      </c>
      <c r="P256" s="674">
        <f t="shared" si="237"/>
        <v>0</v>
      </c>
      <c r="Q256" s="674">
        <f t="shared" si="237"/>
        <v>0</v>
      </c>
      <c r="R256" s="674">
        <f t="shared" si="237"/>
        <v>0</v>
      </c>
      <c r="S256" s="674">
        <f t="shared" si="237"/>
        <v>0</v>
      </c>
      <c r="T256" s="674">
        <f t="shared" si="237"/>
        <v>0</v>
      </c>
      <c r="U256" s="674">
        <f t="shared" si="237"/>
        <v>0</v>
      </c>
      <c r="V256" s="674">
        <f t="shared" si="237"/>
        <v>0</v>
      </c>
      <c r="W256" s="674">
        <f t="shared" si="237"/>
        <v>0</v>
      </c>
      <c r="X256" s="674">
        <f t="shared" si="237"/>
        <v>0</v>
      </c>
      <c r="Y256" s="674">
        <f t="shared" si="237"/>
        <v>0</v>
      </c>
      <c r="Z256" s="674">
        <f t="shared" si="237"/>
        <v>0</v>
      </c>
      <c r="AA256" s="674">
        <f t="shared" si="237"/>
        <v>0</v>
      </c>
      <c r="AB256" s="674">
        <f t="shared" si="237"/>
        <v>0</v>
      </c>
      <c r="AC256" s="674">
        <f t="shared" si="237"/>
        <v>0</v>
      </c>
      <c r="AD256" s="674">
        <f t="shared" si="237"/>
        <v>0</v>
      </c>
      <c r="AE256" s="674">
        <f t="shared" si="237"/>
        <v>0</v>
      </c>
      <c r="AF256" s="674">
        <f t="shared" si="237"/>
        <v>0</v>
      </c>
      <c r="AG256" s="674">
        <f t="shared" si="237"/>
        <v>0</v>
      </c>
      <c r="AH256" s="674">
        <f t="shared" si="237"/>
        <v>0</v>
      </c>
      <c r="AI256" s="674">
        <f t="shared" si="237"/>
        <v>0</v>
      </c>
      <c r="AJ256" s="674">
        <f t="shared" si="237"/>
        <v>0</v>
      </c>
      <c r="AK256" s="674">
        <f t="shared" ref="AK256:BE256" si="238" xml:space="preserve"> AK$249</f>
        <v>0</v>
      </c>
      <c r="AL256" s="674">
        <f t="shared" si="238"/>
        <v>0</v>
      </c>
      <c r="AM256" s="674">
        <f t="shared" si="238"/>
        <v>0</v>
      </c>
      <c r="AN256" s="674">
        <f t="shared" si="238"/>
        <v>0</v>
      </c>
      <c r="AO256" s="674">
        <f t="shared" si="238"/>
        <v>0</v>
      </c>
      <c r="AP256" s="674">
        <f t="shared" si="238"/>
        <v>0</v>
      </c>
      <c r="AQ256" s="674">
        <f t="shared" si="238"/>
        <v>0</v>
      </c>
      <c r="AR256" s="674">
        <f t="shared" si="238"/>
        <v>0</v>
      </c>
      <c r="AS256" s="674">
        <f t="shared" si="238"/>
        <v>0</v>
      </c>
      <c r="AT256" s="674">
        <f t="shared" si="238"/>
        <v>0</v>
      </c>
      <c r="AU256" s="674">
        <f t="shared" si="238"/>
        <v>0</v>
      </c>
      <c r="AV256" s="674">
        <f t="shared" si="238"/>
        <v>0</v>
      </c>
      <c r="AW256" s="674">
        <f t="shared" si="238"/>
        <v>0</v>
      </c>
      <c r="AX256" s="674">
        <f t="shared" si="238"/>
        <v>0</v>
      </c>
      <c r="AY256" s="674">
        <f t="shared" si="238"/>
        <v>0</v>
      </c>
      <c r="AZ256" s="674">
        <f t="shared" si="238"/>
        <v>0</v>
      </c>
      <c r="BA256" s="674">
        <f t="shared" si="238"/>
        <v>0</v>
      </c>
      <c r="BB256" s="674">
        <f t="shared" si="238"/>
        <v>0</v>
      </c>
      <c r="BC256" s="674">
        <f t="shared" si="238"/>
        <v>0</v>
      </c>
      <c r="BD256" s="674">
        <f t="shared" si="238"/>
        <v>0</v>
      </c>
      <c r="BE256" s="674">
        <f t="shared" si="238"/>
        <v>0</v>
      </c>
    </row>
    <row r="257" spans="1:144" s="679" customFormat="1" ht="13" customHeight="1" outlineLevel="2" x14ac:dyDescent="0.25">
      <c r="A257" s="656"/>
      <c r="B257" s="656"/>
      <c r="C257" s="656"/>
      <c r="D257" s="656"/>
      <c r="E257" s="680" t="str">
        <f xml:space="preserve"> ConTime!E$77</f>
        <v>Last construction period flag - m</v>
      </c>
      <c r="F257" s="680">
        <f xml:space="preserve"> ConTime!F$77</f>
        <v>0</v>
      </c>
      <c r="G257" s="680" t="str">
        <f xml:space="preserve"> ConTime!G$77</f>
        <v>flag</v>
      </c>
      <c r="H257" s="680">
        <f xml:space="preserve"> ConTime!H$77</f>
        <v>1</v>
      </c>
      <c r="I257" s="680">
        <f xml:space="preserve"> ConTime!I$77</f>
        <v>0</v>
      </c>
      <c r="J257" s="680">
        <f xml:space="preserve"> ConTime!J$77</f>
        <v>0</v>
      </c>
      <c r="K257" s="680">
        <f xml:space="preserve"> ConTime!K$77</f>
        <v>0</v>
      </c>
      <c r="L257" s="680">
        <f xml:space="preserve"> ConTime!L$77</f>
        <v>0</v>
      </c>
      <c r="M257" s="680">
        <f xml:space="preserve"> ConTime!M$77</f>
        <v>0</v>
      </c>
      <c r="N257" s="680">
        <f xml:space="preserve"> ConTime!N$77</f>
        <v>0</v>
      </c>
      <c r="O257" s="680">
        <f xml:space="preserve"> ConTime!O$77</f>
        <v>0</v>
      </c>
      <c r="P257" s="680">
        <f xml:space="preserve"> ConTime!P$77</f>
        <v>0</v>
      </c>
      <c r="Q257" s="680">
        <f xml:space="preserve"> ConTime!Q$77</f>
        <v>0</v>
      </c>
      <c r="R257" s="680">
        <f xml:space="preserve"> ConTime!R$77</f>
        <v>0</v>
      </c>
      <c r="S257" s="680">
        <f xml:space="preserve"> ConTime!S$77</f>
        <v>0</v>
      </c>
      <c r="T257" s="680">
        <f xml:space="preserve"> ConTime!T$77</f>
        <v>0</v>
      </c>
      <c r="U257" s="680">
        <f xml:space="preserve"> ConTime!U$77</f>
        <v>0</v>
      </c>
      <c r="V257" s="680">
        <f xml:space="preserve"> ConTime!V$77</f>
        <v>0</v>
      </c>
      <c r="W257" s="680">
        <f xml:space="preserve"> ConTime!W$77</f>
        <v>0</v>
      </c>
      <c r="X257" s="680">
        <f xml:space="preserve"> ConTime!X$77</f>
        <v>0</v>
      </c>
      <c r="Y257" s="680">
        <f xml:space="preserve"> ConTime!Y$77</f>
        <v>0</v>
      </c>
      <c r="Z257" s="680">
        <f xml:space="preserve"> ConTime!Z$77</f>
        <v>0</v>
      </c>
      <c r="AA257" s="680">
        <f xml:space="preserve"> ConTime!AA$77</f>
        <v>0</v>
      </c>
      <c r="AB257" s="680">
        <f xml:space="preserve"> ConTime!AB$77</f>
        <v>0</v>
      </c>
      <c r="AC257" s="680">
        <f xml:space="preserve"> ConTime!AC$77</f>
        <v>0</v>
      </c>
      <c r="AD257" s="680">
        <f xml:space="preserve"> ConTime!AD$77</f>
        <v>0</v>
      </c>
      <c r="AE257" s="680">
        <f xml:space="preserve"> ConTime!AE$77</f>
        <v>0</v>
      </c>
      <c r="AF257" s="680">
        <f xml:space="preserve"> ConTime!AF$77</f>
        <v>0</v>
      </c>
      <c r="AG257" s="680">
        <f xml:space="preserve"> ConTime!AG$77</f>
        <v>0</v>
      </c>
      <c r="AH257" s="680">
        <f xml:space="preserve"> ConTime!AH$77</f>
        <v>0</v>
      </c>
      <c r="AI257" s="680">
        <f xml:space="preserve"> ConTime!AI$77</f>
        <v>0</v>
      </c>
      <c r="AJ257" s="680">
        <f xml:space="preserve"> ConTime!AJ$77</f>
        <v>0</v>
      </c>
      <c r="AK257" s="680">
        <f xml:space="preserve"> ConTime!AK$77</f>
        <v>0</v>
      </c>
      <c r="AL257" s="680">
        <f xml:space="preserve"> ConTime!AL$77</f>
        <v>0</v>
      </c>
      <c r="AM257" s="680">
        <f xml:space="preserve"> ConTime!AM$77</f>
        <v>0</v>
      </c>
      <c r="AN257" s="680">
        <f xml:space="preserve"> ConTime!AN$77</f>
        <v>0</v>
      </c>
      <c r="AO257" s="680">
        <f xml:space="preserve"> ConTime!AO$77</f>
        <v>0</v>
      </c>
      <c r="AP257" s="680">
        <f xml:space="preserve"> ConTime!AP$77</f>
        <v>0</v>
      </c>
      <c r="AQ257" s="680">
        <f xml:space="preserve"> ConTime!AQ$77</f>
        <v>0</v>
      </c>
      <c r="AR257" s="680">
        <f xml:space="preserve"> ConTime!AR$77</f>
        <v>0</v>
      </c>
      <c r="AS257" s="680">
        <f xml:space="preserve"> ConTime!AS$77</f>
        <v>0</v>
      </c>
      <c r="AT257" s="680">
        <f xml:space="preserve"> ConTime!AT$77</f>
        <v>0</v>
      </c>
      <c r="AU257" s="680">
        <f xml:space="preserve"> ConTime!AU$77</f>
        <v>0</v>
      </c>
      <c r="AV257" s="680">
        <f xml:space="preserve"> ConTime!AV$77</f>
        <v>0</v>
      </c>
      <c r="AW257" s="680">
        <f xml:space="preserve"> ConTime!AW$77</f>
        <v>0</v>
      </c>
      <c r="AX257" s="680">
        <f xml:space="preserve"> ConTime!AX$77</f>
        <v>0</v>
      </c>
      <c r="AY257" s="680">
        <f xml:space="preserve"> ConTime!AY$77</f>
        <v>1</v>
      </c>
      <c r="AZ257" s="680">
        <f xml:space="preserve"> ConTime!AZ$77</f>
        <v>0</v>
      </c>
      <c r="BA257" s="680">
        <f xml:space="preserve"> ConTime!BA$77</f>
        <v>0</v>
      </c>
      <c r="BB257" s="680">
        <f xml:space="preserve"> ConTime!BB$77</f>
        <v>0</v>
      </c>
      <c r="BC257" s="680">
        <f xml:space="preserve"> ConTime!BC$77</f>
        <v>0</v>
      </c>
      <c r="BD257" s="680">
        <f xml:space="preserve"> ConTime!BD$77</f>
        <v>0</v>
      </c>
      <c r="BE257" s="680">
        <f xml:space="preserve"> ConTime!BE$77</f>
        <v>0</v>
      </c>
    </row>
    <row r="258" spans="1:144" s="193" customFormat="1" ht="13" customHeight="1" outlineLevel="2" x14ac:dyDescent="0.25">
      <c r="A258" s="655"/>
      <c r="B258" s="655"/>
      <c r="C258" s="655"/>
      <c r="D258" s="655"/>
      <c r="E258" s="686" t="s">
        <v>579</v>
      </c>
      <c r="F258" s="658"/>
      <c r="G258" s="658" t="str">
        <f>SMU</f>
        <v>$ 000s</v>
      </c>
      <c r="H258" s="658">
        <f xml:space="preserve"> SUM(J258:BE258)</f>
        <v>93184.82088505046</v>
      </c>
      <c r="I258" s="654"/>
      <c r="J258" s="658">
        <f xml:space="preserve"> $F253 * SUM(J254:J256) * J257</f>
        <v>0</v>
      </c>
      <c r="K258" s="658">
        <f t="shared" ref="K258:BE258" si="239" xml:space="preserve"> $F253 * SUM(K254:K256) * K257</f>
        <v>0</v>
      </c>
      <c r="L258" s="658">
        <f t="shared" si="239"/>
        <v>0</v>
      </c>
      <c r="M258" s="658">
        <f t="shared" si="239"/>
        <v>0</v>
      </c>
      <c r="N258" s="658">
        <f t="shared" si="239"/>
        <v>0</v>
      </c>
      <c r="O258" s="658">
        <f t="shared" si="239"/>
        <v>0</v>
      </c>
      <c r="P258" s="658">
        <f t="shared" si="239"/>
        <v>0</v>
      </c>
      <c r="Q258" s="658">
        <f t="shared" si="239"/>
        <v>0</v>
      </c>
      <c r="R258" s="658">
        <f t="shared" si="239"/>
        <v>0</v>
      </c>
      <c r="S258" s="658">
        <f t="shared" si="239"/>
        <v>0</v>
      </c>
      <c r="T258" s="658">
        <f t="shared" si="239"/>
        <v>0</v>
      </c>
      <c r="U258" s="658">
        <f t="shared" si="239"/>
        <v>0</v>
      </c>
      <c r="V258" s="658">
        <f t="shared" si="239"/>
        <v>0</v>
      </c>
      <c r="W258" s="658">
        <f t="shared" si="239"/>
        <v>0</v>
      </c>
      <c r="X258" s="658">
        <f t="shared" si="239"/>
        <v>0</v>
      </c>
      <c r="Y258" s="658">
        <f t="shared" si="239"/>
        <v>0</v>
      </c>
      <c r="Z258" s="658">
        <f t="shared" si="239"/>
        <v>0</v>
      </c>
      <c r="AA258" s="658">
        <f t="shared" si="239"/>
        <v>0</v>
      </c>
      <c r="AB258" s="658">
        <f t="shared" si="239"/>
        <v>0</v>
      </c>
      <c r="AC258" s="658">
        <f t="shared" si="239"/>
        <v>0</v>
      </c>
      <c r="AD258" s="658">
        <f t="shared" si="239"/>
        <v>0</v>
      </c>
      <c r="AE258" s="658">
        <f t="shared" si="239"/>
        <v>0</v>
      </c>
      <c r="AF258" s="658">
        <f t="shared" si="239"/>
        <v>0</v>
      </c>
      <c r="AG258" s="658">
        <f t="shared" si="239"/>
        <v>0</v>
      </c>
      <c r="AH258" s="658">
        <f t="shared" si="239"/>
        <v>0</v>
      </c>
      <c r="AI258" s="658">
        <f t="shared" si="239"/>
        <v>0</v>
      </c>
      <c r="AJ258" s="658">
        <f t="shared" si="239"/>
        <v>0</v>
      </c>
      <c r="AK258" s="658">
        <f t="shared" si="239"/>
        <v>0</v>
      </c>
      <c r="AL258" s="658">
        <f t="shared" si="239"/>
        <v>0</v>
      </c>
      <c r="AM258" s="658">
        <f t="shared" si="239"/>
        <v>0</v>
      </c>
      <c r="AN258" s="658">
        <f t="shared" si="239"/>
        <v>0</v>
      </c>
      <c r="AO258" s="658">
        <f t="shared" si="239"/>
        <v>0</v>
      </c>
      <c r="AP258" s="658">
        <f t="shared" si="239"/>
        <v>0</v>
      </c>
      <c r="AQ258" s="658">
        <f t="shared" si="239"/>
        <v>0</v>
      </c>
      <c r="AR258" s="658">
        <f t="shared" si="239"/>
        <v>0</v>
      </c>
      <c r="AS258" s="658">
        <f t="shared" si="239"/>
        <v>0</v>
      </c>
      <c r="AT258" s="658">
        <f t="shared" si="239"/>
        <v>0</v>
      </c>
      <c r="AU258" s="658">
        <f t="shared" si="239"/>
        <v>0</v>
      </c>
      <c r="AV258" s="658">
        <f t="shared" si="239"/>
        <v>0</v>
      </c>
      <c r="AW258" s="658">
        <f t="shared" si="239"/>
        <v>0</v>
      </c>
      <c r="AX258" s="658">
        <f t="shared" si="239"/>
        <v>0</v>
      </c>
      <c r="AY258" s="658">
        <f t="shared" si="239"/>
        <v>93184.82088505046</v>
      </c>
      <c r="AZ258" s="658">
        <f t="shared" si="239"/>
        <v>0</v>
      </c>
      <c r="BA258" s="658">
        <f t="shared" si="239"/>
        <v>0</v>
      </c>
      <c r="BB258" s="658">
        <f t="shared" si="239"/>
        <v>0</v>
      </c>
      <c r="BC258" s="658">
        <f t="shared" si="239"/>
        <v>0</v>
      </c>
      <c r="BD258" s="658">
        <f t="shared" si="239"/>
        <v>0</v>
      </c>
      <c r="BE258" s="658">
        <f t="shared" si="239"/>
        <v>0</v>
      </c>
    </row>
    <row r="259" spans="1:144" s="639" customFormat="1" ht="13" customHeight="1" outlineLevel="2" x14ac:dyDescent="0.25">
      <c r="A259" s="518"/>
      <c r="B259" s="518"/>
      <c r="C259" s="518"/>
      <c r="D259" s="518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144" s="639" customFormat="1" ht="13" customHeight="1" outlineLevel="2" x14ac:dyDescent="0.25">
      <c r="A260" s="518"/>
      <c r="B260" s="518"/>
      <c r="C260" s="657" t="s">
        <v>535</v>
      </c>
      <c r="D260" s="518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144" outlineLevel="2" x14ac:dyDescent="0.25">
      <c r="E261" s="563" t="str">
        <f xml:space="preserve"> Time!E$10</f>
        <v>Model column counter</v>
      </c>
      <c r="F261" s="563">
        <f xml:space="preserve"> Time!F$10</f>
        <v>0</v>
      </c>
      <c r="G261" s="563" t="str">
        <f xml:space="preserve"> Time!G$10</f>
        <v>counter</v>
      </c>
      <c r="H261" s="563">
        <f xml:space="preserve"> Time!H$10</f>
        <v>0</v>
      </c>
      <c r="I261" s="563">
        <f xml:space="preserve"> Time!I$10</f>
        <v>0</v>
      </c>
      <c r="J261" s="563">
        <f xml:space="preserve"> Time!J$10</f>
        <v>1</v>
      </c>
      <c r="K261" s="563">
        <f xml:space="preserve"> Time!K$10</f>
        <v>2</v>
      </c>
      <c r="L261" s="563">
        <f xml:space="preserve"> Time!L$10</f>
        <v>3</v>
      </c>
      <c r="M261" s="563">
        <f xml:space="preserve"> Time!M$10</f>
        <v>4</v>
      </c>
      <c r="N261" s="563">
        <f xml:space="preserve"> Time!N$10</f>
        <v>5</v>
      </c>
      <c r="O261" s="563">
        <f xml:space="preserve"> Time!O$10</f>
        <v>6</v>
      </c>
      <c r="P261" s="563">
        <f xml:space="preserve"> Time!P$10</f>
        <v>7</v>
      </c>
      <c r="Q261" s="563">
        <f xml:space="preserve"> Time!Q$10</f>
        <v>8</v>
      </c>
      <c r="R261" s="563">
        <f xml:space="preserve"> Time!R$10</f>
        <v>9</v>
      </c>
      <c r="S261" s="563">
        <f xml:space="preserve"> Time!S$10</f>
        <v>10</v>
      </c>
      <c r="T261" s="563">
        <f xml:space="preserve"> Time!T$10</f>
        <v>11</v>
      </c>
      <c r="U261" s="563">
        <f xml:space="preserve"> Time!U$10</f>
        <v>12</v>
      </c>
      <c r="V261" s="563">
        <f xml:space="preserve"> Time!V$10</f>
        <v>13</v>
      </c>
      <c r="W261" s="563">
        <f xml:space="preserve"> Time!W$10</f>
        <v>14</v>
      </c>
      <c r="X261" s="563">
        <f xml:space="preserve"> Time!X$10</f>
        <v>15</v>
      </c>
      <c r="Y261" s="563">
        <f xml:space="preserve"> Time!Y$10</f>
        <v>16</v>
      </c>
      <c r="Z261" s="563">
        <f xml:space="preserve"> Time!Z$10</f>
        <v>17</v>
      </c>
      <c r="AA261" s="563">
        <f xml:space="preserve"> Time!AA$10</f>
        <v>18</v>
      </c>
      <c r="AB261" s="563">
        <f xml:space="preserve"> Time!AB$10</f>
        <v>19</v>
      </c>
      <c r="AC261" s="563">
        <f xml:space="preserve"> Time!AC$10</f>
        <v>20</v>
      </c>
      <c r="AD261" s="563">
        <f xml:space="preserve"> Time!AD$10</f>
        <v>21</v>
      </c>
      <c r="AE261" s="563">
        <f xml:space="preserve"> Time!AE$10</f>
        <v>22</v>
      </c>
      <c r="AF261" s="563">
        <f xml:space="preserve"> Time!AF$10</f>
        <v>23</v>
      </c>
      <c r="AG261" s="563">
        <f xml:space="preserve"> Time!AG$10</f>
        <v>24</v>
      </c>
      <c r="AH261" s="563">
        <f xml:space="preserve"> Time!AH$10</f>
        <v>25</v>
      </c>
      <c r="AI261" s="563">
        <f xml:space="preserve"> Time!AI$10</f>
        <v>26</v>
      </c>
      <c r="AJ261" s="563">
        <f xml:space="preserve"> Time!AJ$10</f>
        <v>27</v>
      </c>
      <c r="AK261" s="563">
        <f xml:space="preserve"> Time!AK$10</f>
        <v>28</v>
      </c>
      <c r="AL261" s="563">
        <f xml:space="preserve"> Time!AL$10</f>
        <v>29</v>
      </c>
      <c r="AM261" s="563">
        <f xml:space="preserve"> Time!AM$10</f>
        <v>30</v>
      </c>
      <c r="AN261" s="563">
        <f xml:space="preserve"> Time!AN$10</f>
        <v>31</v>
      </c>
      <c r="AO261" s="563">
        <f xml:space="preserve"> Time!AO$10</f>
        <v>32</v>
      </c>
      <c r="AP261" s="563">
        <f xml:space="preserve"> Time!AP$10</f>
        <v>33</v>
      </c>
      <c r="AQ261" s="563">
        <f xml:space="preserve"> Time!AQ$10</f>
        <v>34</v>
      </c>
      <c r="AR261" s="563">
        <f xml:space="preserve"> Time!AR$10</f>
        <v>35</v>
      </c>
      <c r="AS261" s="563">
        <f xml:space="preserve"> Time!AS$10</f>
        <v>36</v>
      </c>
      <c r="AT261" s="563">
        <f xml:space="preserve"> Time!AT$10</f>
        <v>37</v>
      </c>
      <c r="AU261" s="563">
        <f xml:space="preserve"> Time!AU$10</f>
        <v>38</v>
      </c>
      <c r="AV261" s="563">
        <f xml:space="preserve"> Time!AV$10</f>
        <v>39</v>
      </c>
      <c r="AW261" s="563">
        <f xml:space="preserve"> Time!AW$10</f>
        <v>40</v>
      </c>
      <c r="AX261" s="563">
        <f xml:space="preserve"> Time!AX$10</f>
        <v>41</v>
      </c>
      <c r="AY261" s="563">
        <f xml:space="preserve"> Time!AY$10</f>
        <v>42</v>
      </c>
      <c r="AZ261" s="563">
        <f xml:space="preserve"> Time!AZ$10</f>
        <v>43</v>
      </c>
      <c r="BA261" s="563">
        <f xml:space="preserve"> Time!BA$10</f>
        <v>44</v>
      </c>
      <c r="BB261" s="563">
        <f xml:space="preserve"> Time!BB$10</f>
        <v>45</v>
      </c>
      <c r="BC261" s="563">
        <f xml:space="preserve"> Time!BC$10</f>
        <v>46</v>
      </c>
      <c r="BD261" s="563">
        <f xml:space="preserve"> Time!BD$10</f>
        <v>47</v>
      </c>
      <c r="BE261" s="563">
        <f xml:space="preserve"> Time!BE$10</f>
        <v>48</v>
      </c>
    </row>
    <row r="262" spans="1:144" outlineLevel="2" x14ac:dyDescent="0.25">
      <c r="E262" s="191" t="str">
        <f xml:space="preserve"> ConTime!E$56</f>
        <v>Model ops period counter - m</v>
      </c>
      <c r="F262" s="191">
        <f xml:space="preserve"> ConTime!F$56</f>
        <v>0</v>
      </c>
      <c r="G262" s="191" t="str">
        <f xml:space="preserve"> ConTime!G$56</f>
        <v>counter</v>
      </c>
      <c r="H262" s="191">
        <f xml:space="preserve"> ConTime!H$56</f>
        <v>0</v>
      </c>
      <c r="I262" s="191">
        <f xml:space="preserve"> ConTime!I$56</f>
        <v>0</v>
      </c>
      <c r="J262" s="191">
        <f xml:space="preserve"> ConTime!J$56</f>
        <v>1</v>
      </c>
      <c r="K262" s="191">
        <f xml:space="preserve"> ConTime!K$56</f>
        <v>1</v>
      </c>
      <c r="L262" s="191">
        <f xml:space="preserve"> ConTime!L$56</f>
        <v>1</v>
      </c>
      <c r="M262" s="191">
        <f xml:space="preserve"> ConTime!M$56</f>
        <v>1</v>
      </c>
      <c r="N262" s="191">
        <f xml:space="preserve"> ConTime!N$56</f>
        <v>1</v>
      </c>
      <c r="O262" s="191">
        <f xml:space="preserve"> ConTime!O$56</f>
        <v>1</v>
      </c>
      <c r="P262" s="191">
        <f xml:space="preserve"> ConTime!P$56</f>
        <v>2</v>
      </c>
      <c r="Q262" s="191">
        <f xml:space="preserve"> ConTime!Q$56</f>
        <v>2</v>
      </c>
      <c r="R262" s="191">
        <f xml:space="preserve"> ConTime!R$56</f>
        <v>2</v>
      </c>
      <c r="S262" s="191">
        <f xml:space="preserve"> ConTime!S$56</f>
        <v>2</v>
      </c>
      <c r="T262" s="191">
        <f xml:space="preserve"> ConTime!T$56</f>
        <v>2</v>
      </c>
      <c r="U262" s="191">
        <f xml:space="preserve"> ConTime!U$56</f>
        <v>2</v>
      </c>
      <c r="V262" s="191">
        <f xml:space="preserve"> ConTime!V$56</f>
        <v>3</v>
      </c>
      <c r="W262" s="191">
        <f xml:space="preserve"> ConTime!W$56</f>
        <v>3</v>
      </c>
      <c r="X262" s="191">
        <f xml:space="preserve"> ConTime!X$56</f>
        <v>3</v>
      </c>
      <c r="Y262" s="191">
        <f xml:space="preserve"> ConTime!Y$56</f>
        <v>3</v>
      </c>
      <c r="Z262" s="191">
        <f xml:space="preserve"> ConTime!Z$56</f>
        <v>3</v>
      </c>
      <c r="AA262" s="191">
        <f xml:space="preserve"> ConTime!AA$56</f>
        <v>3</v>
      </c>
      <c r="AB262" s="191">
        <f xml:space="preserve"> ConTime!AB$56</f>
        <v>4</v>
      </c>
      <c r="AC262" s="191">
        <f xml:space="preserve"> ConTime!AC$56</f>
        <v>4</v>
      </c>
      <c r="AD262" s="191">
        <f xml:space="preserve"> ConTime!AD$56</f>
        <v>4</v>
      </c>
      <c r="AE262" s="191">
        <f xml:space="preserve"> ConTime!AE$56</f>
        <v>4</v>
      </c>
      <c r="AF262" s="191">
        <f xml:space="preserve"> ConTime!AF$56</f>
        <v>4</v>
      </c>
      <c r="AG262" s="191">
        <f xml:space="preserve"> ConTime!AG$56</f>
        <v>4</v>
      </c>
      <c r="AH262" s="191">
        <f xml:space="preserve"> ConTime!AH$56</f>
        <v>5</v>
      </c>
      <c r="AI262" s="191">
        <f xml:space="preserve"> ConTime!AI$56</f>
        <v>5</v>
      </c>
      <c r="AJ262" s="191">
        <f xml:space="preserve"> ConTime!AJ$56</f>
        <v>5</v>
      </c>
      <c r="AK262" s="191">
        <f xml:space="preserve"> ConTime!AK$56</f>
        <v>5</v>
      </c>
      <c r="AL262" s="191">
        <f xml:space="preserve"> ConTime!AL$56</f>
        <v>5</v>
      </c>
      <c r="AM262" s="191">
        <f xml:space="preserve"> ConTime!AM$56</f>
        <v>5</v>
      </c>
      <c r="AN262" s="191">
        <f xml:space="preserve"> ConTime!AN$56</f>
        <v>6</v>
      </c>
      <c r="AO262" s="191">
        <f xml:space="preserve"> ConTime!AO$56</f>
        <v>6</v>
      </c>
      <c r="AP262" s="191">
        <f xml:space="preserve"> ConTime!AP$56</f>
        <v>6</v>
      </c>
      <c r="AQ262" s="191">
        <f xml:space="preserve"> ConTime!AQ$56</f>
        <v>6</v>
      </c>
      <c r="AR262" s="191">
        <f xml:space="preserve"> ConTime!AR$56</f>
        <v>6</v>
      </c>
      <c r="AS262" s="191">
        <f xml:space="preserve"> ConTime!AS$56</f>
        <v>6</v>
      </c>
      <c r="AT262" s="191">
        <f xml:space="preserve"> ConTime!AT$56</f>
        <v>7</v>
      </c>
      <c r="AU262" s="191">
        <f xml:space="preserve"> ConTime!AU$56</f>
        <v>7</v>
      </c>
      <c r="AV262" s="191">
        <f xml:space="preserve"> ConTime!AV$56</f>
        <v>7</v>
      </c>
      <c r="AW262" s="191">
        <f xml:space="preserve"> ConTime!AW$56</f>
        <v>7</v>
      </c>
      <c r="AX262" s="191">
        <f xml:space="preserve"> ConTime!AX$56</f>
        <v>7</v>
      </c>
      <c r="AY262" s="191">
        <f xml:space="preserve"> ConTime!AY$56</f>
        <v>7</v>
      </c>
      <c r="AZ262" s="191">
        <f xml:space="preserve"> ConTime!AZ$56</f>
        <v>8</v>
      </c>
      <c r="BA262" s="191">
        <f xml:space="preserve"> ConTime!BA$56</f>
        <v>8</v>
      </c>
      <c r="BB262" s="191">
        <f xml:space="preserve"> ConTime!BB$56</f>
        <v>8</v>
      </c>
      <c r="BC262" s="191">
        <f xml:space="preserve"> ConTime!BC$56</f>
        <v>8</v>
      </c>
      <c r="BD262" s="191">
        <f xml:space="preserve"> ConTime!BD$56</f>
        <v>8</v>
      </c>
      <c r="BE262" s="191">
        <f xml:space="preserve"> ConTime!BE$56</f>
        <v>8</v>
      </c>
    </row>
    <row r="263" spans="1:144" s="639" customFormat="1" ht="4.5" customHeight="1" outlineLevel="2" x14ac:dyDescent="0.25">
      <c r="A263" s="518"/>
      <c r="B263" s="518"/>
      <c r="C263" s="518"/>
      <c r="D263" s="518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144" s="639" customFormat="1" ht="13" customHeight="1" outlineLevel="2" x14ac:dyDescent="0.25">
      <c r="A264" s="518"/>
      <c r="B264" s="518"/>
      <c r="C264" s="518"/>
      <c r="D264" s="518"/>
      <c r="E264" s="32" t="str">
        <f t="shared" ref="E264:AJ264" si="240" xml:space="preserve"> E153</f>
        <v>Equity bridge drawdown - m</v>
      </c>
      <c r="F264" s="32">
        <f t="shared" si="240"/>
        <v>0</v>
      </c>
      <c r="G264" s="32" t="str">
        <f t="shared" si="240"/>
        <v>$ 000s</v>
      </c>
      <c r="H264" s="32">
        <f t="shared" si="240"/>
        <v>93184.82088505046</v>
      </c>
      <c r="I264" s="32">
        <f t="shared" si="240"/>
        <v>0</v>
      </c>
      <c r="J264" s="32">
        <f t="shared" si="240"/>
        <v>0</v>
      </c>
      <c r="K264" s="32">
        <f t="shared" si="240"/>
        <v>0</v>
      </c>
      <c r="L264" s="32">
        <f t="shared" si="240"/>
        <v>0</v>
      </c>
      <c r="M264" s="32">
        <f t="shared" si="240"/>
        <v>0</v>
      </c>
      <c r="N264" s="32">
        <f t="shared" si="240"/>
        <v>0</v>
      </c>
      <c r="O264" s="32">
        <f t="shared" si="240"/>
        <v>0</v>
      </c>
      <c r="P264" s="32">
        <f t="shared" si="240"/>
        <v>0</v>
      </c>
      <c r="Q264" s="32">
        <f t="shared" si="240"/>
        <v>0</v>
      </c>
      <c r="R264" s="32">
        <f t="shared" si="240"/>
        <v>0</v>
      </c>
      <c r="S264" s="32">
        <f t="shared" si="240"/>
        <v>0</v>
      </c>
      <c r="T264" s="32">
        <f t="shared" si="240"/>
        <v>0</v>
      </c>
      <c r="U264" s="32">
        <f t="shared" si="240"/>
        <v>0</v>
      </c>
      <c r="V264" s="32">
        <f t="shared" si="240"/>
        <v>0</v>
      </c>
      <c r="W264" s="32">
        <f t="shared" si="240"/>
        <v>0</v>
      </c>
      <c r="X264" s="32">
        <f t="shared" si="240"/>
        <v>0</v>
      </c>
      <c r="Y264" s="32">
        <f t="shared" si="240"/>
        <v>13197.779378471951</v>
      </c>
      <c r="Z264" s="32">
        <f t="shared" si="240"/>
        <v>12071.820212966471</v>
      </c>
      <c r="AA264" s="32">
        <f t="shared" si="240"/>
        <v>12095.373171921394</v>
      </c>
      <c r="AB264" s="32">
        <f t="shared" si="240"/>
        <v>12124.887342744936</v>
      </c>
      <c r="AC264" s="32">
        <f t="shared" si="240"/>
        <v>12151.51157502758</v>
      </c>
      <c r="AD264" s="32">
        <f t="shared" si="240"/>
        <v>12172.663189026505</v>
      </c>
      <c r="AE264" s="32">
        <f t="shared" si="240"/>
        <v>12204.923409747764</v>
      </c>
      <c r="AF264" s="32">
        <f t="shared" si="240"/>
        <v>7165.8626051438623</v>
      </c>
      <c r="AG264" s="32">
        <f t="shared" si="240"/>
        <v>0</v>
      </c>
      <c r="AH264" s="32">
        <f t="shared" si="240"/>
        <v>0</v>
      </c>
      <c r="AI264" s="32">
        <f t="shared" si="240"/>
        <v>0</v>
      </c>
      <c r="AJ264" s="32">
        <f t="shared" si="240"/>
        <v>0</v>
      </c>
      <c r="AK264" s="32">
        <f t="shared" ref="AK264:BE264" si="241" xml:space="preserve"> AK153</f>
        <v>0</v>
      </c>
      <c r="AL264" s="32">
        <f t="shared" si="241"/>
        <v>0</v>
      </c>
      <c r="AM264" s="32">
        <f t="shared" si="241"/>
        <v>0</v>
      </c>
      <c r="AN264" s="32">
        <f t="shared" si="241"/>
        <v>0</v>
      </c>
      <c r="AO264" s="32">
        <f t="shared" si="241"/>
        <v>0</v>
      </c>
      <c r="AP264" s="32">
        <f t="shared" si="241"/>
        <v>0</v>
      </c>
      <c r="AQ264" s="32">
        <f t="shared" si="241"/>
        <v>0</v>
      </c>
      <c r="AR264" s="32">
        <f t="shared" si="241"/>
        <v>0</v>
      </c>
      <c r="AS264" s="32">
        <f t="shared" si="241"/>
        <v>0</v>
      </c>
      <c r="AT264" s="32">
        <f t="shared" si="241"/>
        <v>0</v>
      </c>
      <c r="AU264" s="32">
        <f t="shared" si="241"/>
        <v>0</v>
      </c>
      <c r="AV264" s="32">
        <f t="shared" si="241"/>
        <v>0</v>
      </c>
      <c r="AW264" s="32">
        <f t="shared" si="241"/>
        <v>0</v>
      </c>
      <c r="AX264" s="32">
        <f t="shared" si="241"/>
        <v>0</v>
      </c>
      <c r="AY264" s="32">
        <f t="shared" si="241"/>
        <v>0</v>
      </c>
      <c r="AZ264" s="32">
        <f t="shared" si="241"/>
        <v>0</v>
      </c>
      <c r="BA264" s="32">
        <f t="shared" si="241"/>
        <v>0</v>
      </c>
      <c r="BB264" s="32">
        <f t="shared" si="241"/>
        <v>0</v>
      </c>
      <c r="BC264" s="32">
        <f t="shared" si="241"/>
        <v>0</v>
      </c>
      <c r="BD264" s="32">
        <f t="shared" si="241"/>
        <v>0</v>
      </c>
      <c r="BE264" s="32">
        <f t="shared" si="241"/>
        <v>0</v>
      </c>
    </row>
    <row r="265" spans="1:144" s="639" customFormat="1" ht="13" customHeight="1" outlineLevel="2" x14ac:dyDescent="0.25">
      <c r="A265" s="518"/>
      <c r="B265" s="518"/>
      <c r="C265" s="518"/>
      <c r="D265" s="518"/>
      <c r="E265" s="32" t="str">
        <f t="shared" ref="E265:AJ265" si="242" xml:space="preserve"> E242</f>
        <v>Equity bridge interest and fees paid POS</v>
      </c>
      <c r="F265" s="32">
        <f t="shared" si="242"/>
        <v>0</v>
      </c>
      <c r="G265" s="32" t="str">
        <f t="shared" si="242"/>
        <v>$ 000s</v>
      </c>
      <c r="H265" s="32">
        <f t="shared" si="242"/>
        <v>6884.7046077749264</v>
      </c>
      <c r="I265" s="32">
        <f t="shared" si="242"/>
        <v>0</v>
      </c>
      <c r="J265" s="32">
        <f t="shared" si="242"/>
        <v>0</v>
      </c>
      <c r="K265" s="32">
        <f t="shared" si="242"/>
        <v>0</v>
      </c>
      <c r="L265" s="32">
        <f t="shared" si="242"/>
        <v>0</v>
      </c>
      <c r="M265" s="32">
        <f t="shared" si="242"/>
        <v>0</v>
      </c>
      <c r="N265" s="32">
        <f t="shared" si="242"/>
        <v>0</v>
      </c>
      <c r="O265" s="32">
        <f t="shared" si="242"/>
        <v>0</v>
      </c>
      <c r="P265" s="32">
        <f t="shared" si="242"/>
        <v>0</v>
      </c>
      <c r="Q265" s="32">
        <f t="shared" si="242"/>
        <v>0</v>
      </c>
      <c r="R265" s="32">
        <f t="shared" si="242"/>
        <v>0</v>
      </c>
      <c r="S265" s="32">
        <f t="shared" si="242"/>
        <v>0</v>
      </c>
      <c r="T265" s="32">
        <f t="shared" si="242"/>
        <v>0</v>
      </c>
      <c r="U265" s="32">
        <f t="shared" si="242"/>
        <v>0</v>
      </c>
      <c r="V265" s="32">
        <f t="shared" si="242"/>
        <v>0</v>
      </c>
      <c r="W265" s="32">
        <f t="shared" si="242"/>
        <v>0</v>
      </c>
      <c r="X265" s="32">
        <f t="shared" si="242"/>
        <v>0</v>
      </c>
      <c r="Y265" s="32">
        <f t="shared" si="242"/>
        <v>1397.7737669339269</v>
      </c>
      <c r="Z265" s="32">
        <f t="shared" si="242"/>
        <v>65.089279531021106</v>
      </c>
      <c r="AA265" s="32">
        <f t="shared" si="242"/>
        <v>88.642243305154807</v>
      </c>
      <c r="AB265" s="32">
        <f t="shared" si="242"/>
        <v>118.1564083386707</v>
      </c>
      <c r="AC265" s="32">
        <f t="shared" si="242"/>
        <v>144.78064012878147</v>
      </c>
      <c r="AD265" s="32">
        <f t="shared" si="242"/>
        <v>165.93225899575438</v>
      </c>
      <c r="AE265" s="32">
        <f t="shared" si="242"/>
        <v>198.19247388151689</v>
      </c>
      <c r="AF265" s="32">
        <f t="shared" si="242"/>
        <v>217.73463051814969</v>
      </c>
      <c r="AG265" s="32">
        <f t="shared" si="242"/>
        <v>240.72749150588308</v>
      </c>
      <c r="AH265" s="32">
        <f t="shared" si="242"/>
        <v>240.72749150588308</v>
      </c>
      <c r="AI265" s="32">
        <f t="shared" si="242"/>
        <v>217.43128265047503</v>
      </c>
      <c r="AJ265" s="32">
        <f t="shared" si="242"/>
        <v>240.72749150588308</v>
      </c>
      <c r="AK265" s="32">
        <f t="shared" ref="AK265:BE265" si="243" xml:space="preserve"> AK242</f>
        <v>232.96208855408042</v>
      </c>
      <c r="AL265" s="32">
        <f t="shared" si="243"/>
        <v>240.72749150588308</v>
      </c>
      <c r="AM265" s="32">
        <f t="shared" si="243"/>
        <v>232.96208855408042</v>
      </c>
      <c r="AN265" s="32">
        <f t="shared" si="243"/>
        <v>240.72749150588308</v>
      </c>
      <c r="AO265" s="32">
        <f t="shared" si="243"/>
        <v>240.72749150588308</v>
      </c>
      <c r="AP265" s="32">
        <f t="shared" si="243"/>
        <v>232.96208855408042</v>
      </c>
      <c r="AQ265" s="32">
        <f t="shared" si="243"/>
        <v>240.72749150588308</v>
      </c>
      <c r="AR265" s="32">
        <f t="shared" si="243"/>
        <v>232.96208855408042</v>
      </c>
      <c r="AS265" s="32">
        <f t="shared" si="243"/>
        <v>240.72749150588308</v>
      </c>
      <c r="AT265" s="32">
        <f t="shared" si="243"/>
        <v>240.72749150588308</v>
      </c>
      <c r="AU265" s="32">
        <f t="shared" si="243"/>
        <v>225.19668560227771</v>
      </c>
      <c r="AV265" s="32">
        <f t="shared" si="243"/>
        <v>240.72749150588308</v>
      </c>
      <c r="AW265" s="32">
        <f t="shared" si="243"/>
        <v>232.96208855408042</v>
      </c>
      <c r="AX265" s="32">
        <f t="shared" si="243"/>
        <v>240.72749150588308</v>
      </c>
      <c r="AY265" s="32">
        <f t="shared" si="243"/>
        <v>232.96208855408042</v>
      </c>
      <c r="AZ265" s="32">
        <f t="shared" si="243"/>
        <v>0</v>
      </c>
      <c r="BA265" s="32">
        <f t="shared" si="243"/>
        <v>0</v>
      </c>
      <c r="BB265" s="32">
        <f t="shared" si="243"/>
        <v>0</v>
      </c>
      <c r="BC265" s="32">
        <f t="shared" si="243"/>
        <v>0</v>
      </c>
      <c r="BD265" s="32">
        <f t="shared" si="243"/>
        <v>0</v>
      </c>
      <c r="BE265" s="32">
        <f t="shared" si="243"/>
        <v>0</v>
      </c>
    </row>
    <row r="266" spans="1:144" s="639" customFormat="1" ht="13" customHeight="1" outlineLevel="2" x14ac:dyDescent="0.25">
      <c r="A266" s="518"/>
      <c r="B266" s="518"/>
      <c r="C266" s="518"/>
      <c r="D266" s="518"/>
      <c r="E266" s="32" t="str">
        <f t="shared" ref="E266:AJ266" si="244" xml:space="preserve"> E243</f>
        <v>Equity bridge interest and fees paid</v>
      </c>
      <c r="F266" s="32">
        <f t="shared" si="244"/>
        <v>0</v>
      </c>
      <c r="G266" s="32" t="str">
        <f t="shared" si="244"/>
        <v>$ 000s</v>
      </c>
      <c r="H266" s="32">
        <f t="shared" si="244"/>
        <v>-6884.7046077749264</v>
      </c>
      <c r="I266" s="32">
        <f t="shared" si="244"/>
        <v>0</v>
      </c>
      <c r="J266" s="32">
        <f t="shared" si="244"/>
        <v>0</v>
      </c>
      <c r="K266" s="32">
        <f t="shared" si="244"/>
        <v>0</v>
      </c>
      <c r="L266" s="32">
        <f t="shared" si="244"/>
        <v>0</v>
      </c>
      <c r="M266" s="32">
        <f t="shared" si="244"/>
        <v>0</v>
      </c>
      <c r="N266" s="32">
        <f t="shared" si="244"/>
        <v>0</v>
      </c>
      <c r="O266" s="32">
        <f t="shared" si="244"/>
        <v>0</v>
      </c>
      <c r="P266" s="32">
        <f t="shared" si="244"/>
        <v>0</v>
      </c>
      <c r="Q266" s="32">
        <f t="shared" si="244"/>
        <v>0</v>
      </c>
      <c r="R266" s="32">
        <f t="shared" si="244"/>
        <v>0</v>
      </c>
      <c r="S266" s="32">
        <f t="shared" si="244"/>
        <v>0</v>
      </c>
      <c r="T266" s="32">
        <f t="shared" si="244"/>
        <v>0</v>
      </c>
      <c r="U266" s="32">
        <f t="shared" si="244"/>
        <v>0</v>
      </c>
      <c r="V266" s="32">
        <f t="shared" si="244"/>
        <v>0</v>
      </c>
      <c r="W266" s="32">
        <f t="shared" si="244"/>
        <v>0</v>
      </c>
      <c r="X266" s="32">
        <f t="shared" si="244"/>
        <v>0</v>
      </c>
      <c r="Y266" s="32">
        <f t="shared" si="244"/>
        <v>-1397.7737669339269</v>
      </c>
      <c r="Z266" s="32">
        <f t="shared" si="244"/>
        <v>-65.089279531021106</v>
      </c>
      <c r="AA266" s="32">
        <f t="shared" si="244"/>
        <v>-88.642243305154807</v>
      </c>
      <c r="AB266" s="32">
        <f t="shared" si="244"/>
        <v>-118.1564083386707</v>
      </c>
      <c r="AC266" s="32">
        <f t="shared" si="244"/>
        <v>-144.78064012878147</v>
      </c>
      <c r="AD266" s="32">
        <f t="shared" si="244"/>
        <v>-165.93225899575438</v>
      </c>
      <c r="AE266" s="32">
        <f t="shared" si="244"/>
        <v>-198.19247388151689</v>
      </c>
      <c r="AF266" s="32">
        <f t="shared" si="244"/>
        <v>-217.73463051814969</v>
      </c>
      <c r="AG266" s="32">
        <f t="shared" si="244"/>
        <v>-240.72749150588308</v>
      </c>
      <c r="AH266" s="32">
        <f t="shared" si="244"/>
        <v>-240.72749150588308</v>
      </c>
      <c r="AI266" s="32">
        <f t="shared" si="244"/>
        <v>-217.43128265047503</v>
      </c>
      <c r="AJ266" s="32">
        <f t="shared" si="244"/>
        <v>-240.72749150588308</v>
      </c>
      <c r="AK266" s="32">
        <f t="shared" ref="AK266:BE266" si="245" xml:space="preserve"> AK243</f>
        <v>-232.96208855408042</v>
      </c>
      <c r="AL266" s="32">
        <f t="shared" si="245"/>
        <v>-240.72749150588308</v>
      </c>
      <c r="AM266" s="32">
        <f t="shared" si="245"/>
        <v>-232.96208855408042</v>
      </c>
      <c r="AN266" s="32">
        <f t="shared" si="245"/>
        <v>-240.72749150588308</v>
      </c>
      <c r="AO266" s="32">
        <f t="shared" si="245"/>
        <v>-240.72749150588308</v>
      </c>
      <c r="AP266" s="32">
        <f t="shared" si="245"/>
        <v>-232.96208855408042</v>
      </c>
      <c r="AQ266" s="32">
        <f t="shared" si="245"/>
        <v>-240.72749150588308</v>
      </c>
      <c r="AR266" s="32">
        <f t="shared" si="245"/>
        <v>-232.96208855408042</v>
      </c>
      <c r="AS266" s="32">
        <f t="shared" si="245"/>
        <v>-240.72749150588308</v>
      </c>
      <c r="AT266" s="32">
        <f t="shared" si="245"/>
        <v>-240.72749150588308</v>
      </c>
      <c r="AU266" s="32">
        <f t="shared" si="245"/>
        <v>-225.19668560227771</v>
      </c>
      <c r="AV266" s="32">
        <f t="shared" si="245"/>
        <v>-240.72749150588308</v>
      </c>
      <c r="AW266" s="32">
        <f t="shared" si="245"/>
        <v>-232.96208855408042</v>
      </c>
      <c r="AX266" s="32">
        <f t="shared" si="245"/>
        <v>-240.72749150588308</v>
      </c>
      <c r="AY266" s="32">
        <f t="shared" si="245"/>
        <v>-232.96208855408042</v>
      </c>
      <c r="AZ266" s="32">
        <f t="shared" si="245"/>
        <v>0</v>
      </c>
      <c r="BA266" s="32">
        <f t="shared" si="245"/>
        <v>0</v>
      </c>
      <c r="BB266" s="32">
        <f t="shared" si="245"/>
        <v>0</v>
      </c>
      <c r="BC266" s="32">
        <f t="shared" si="245"/>
        <v>0</v>
      </c>
      <c r="BD266" s="32">
        <f t="shared" si="245"/>
        <v>0</v>
      </c>
      <c r="BE266" s="32">
        <f t="shared" si="245"/>
        <v>0</v>
      </c>
    </row>
    <row r="267" spans="1:144" s="639" customFormat="1" ht="13" customHeight="1" outlineLevel="2" x14ac:dyDescent="0.25">
      <c r="A267" s="518"/>
      <c r="B267" s="518"/>
      <c r="C267" s="518"/>
      <c r="D267" s="518"/>
      <c r="E267" s="32" t="str">
        <f t="shared" ref="E267:AJ267" si="246" xml:space="preserve"> E249</f>
        <v>Equity bridge interest and fees rolled up - m</v>
      </c>
      <c r="F267" s="32">
        <f t="shared" si="246"/>
        <v>0</v>
      </c>
      <c r="G267" s="32" t="str">
        <f t="shared" si="246"/>
        <v>$ 000s</v>
      </c>
      <c r="H267" s="32">
        <f t="shared" si="246"/>
        <v>0</v>
      </c>
      <c r="I267" s="32">
        <f t="shared" si="246"/>
        <v>0</v>
      </c>
      <c r="J267" s="32">
        <f t="shared" si="246"/>
        <v>0</v>
      </c>
      <c r="K267" s="32">
        <f t="shared" si="246"/>
        <v>0</v>
      </c>
      <c r="L267" s="32">
        <f t="shared" si="246"/>
        <v>0</v>
      </c>
      <c r="M267" s="32">
        <f t="shared" si="246"/>
        <v>0</v>
      </c>
      <c r="N267" s="32">
        <f t="shared" si="246"/>
        <v>0</v>
      </c>
      <c r="O267" s="32">
        <f t="shared" si="246"/>
        <v>0</v>
      </c>
      <c r="P267" s="32">
        <f t="shared" si="246"/>
        <v>0</v>
      </c>
      <c r="Q267" s="32">
        <f t="shared" si="246"/>
        <v>0</v>
      </c>
      <c r="R267" s="32">
        <f t="shared" si="246"/>
        <v>0</v>
      </c>
      <c r="S267" s="32">
        <f t="shared" si="246"/>
        <v>0</v>
      </c>
      <c r="T267" s="32">
        <f t="shared" si="246"/>
        <v>0</v>
      </c>
      <c r="U267" s="32">
        <f t="shared" si="246"/>
        <v>0</v>
      </c>
      <c r="V267" s="32">
        <f t="shared" si="246"/>
        <v>0</v>
      </c>
      <c r="W267" s="32">
        <f t="shared" si="246"/>
        <v>0</v>
      </c>
      <c r="X267" s="32">
        <f t="shared" si="246"/>
        <v>0</v>
      </c>
      <c r="Y267" s="32">
        <f t="shared" si="246"/>
        <v>0</v>
      </c>
      <c r="Z267" s="32">
        <f t="shared" si="246"/>
        <v>0</v>
      </c>
      <c r="AA267" s="32">
        <f t="shared" si="246"/>
        <v>0</v>
      </c>
      <c r="AB267" s="32">
        <f t="shared" si="246"/>
        <v>0</v>
      </c>
      <c r="AC267" s="32">
        <f t="shared" si="246"/>
        <v>0</v>
      </c>
      <c r="AD267" s="32">
        <f t="shared" si="246"/>
        <v>0</v>
      </c>
      <c r="AE267" s="32">
        <f t="shared" si="246"/>
        <v>0</v>
      </c>
      <c r="AF267" s="32">
        <f t="shared" si="246"/>
        <v>0</v>
      </c>
      <c r="AG267" s="32">
        <f t="shared" si="246"/>
        <v>0</v>
      </c>
      <c r="AH267" s="32">
        <f t="shared" si="246"/>
        <v>0</v>
      </c>
      <c r="AI267" s="32">
        <f t="shared" si="246"/>
        <v>0</v>
      </c>
      <c r="AJ267" s="32">
        <f t="shared" si="246"/>
        <v>0</v>
      </c>
      <c r="AK267" s="32">
        <f t="shared" ref="AK267:BE267" si="247" xml:space="preserve"> AK249</f>
        <v>0</v>
      </c>
      <c r="AL267" s="32">
        <f t="shared" si="247"/>
        <v>0</v>
      </c>
      <c r="AM267" s="32">
        <f t="shared" si="247"/>
        <v>0</v>
      </c>
      <c r="AN267" s="32">
        <f t="shared" si="247"/>
        <v>0</v>
      </c>
      <c r="AO267" s="32">
        <f t="shared" si="247"/>
        <v>0</v>
      </c>
      <c r="AP267" s="32">
        <f t="shared" si="247"/>
        <v>0</v>
      </c>
      <c r="AQ267" s="32">
        <f t="shared" si="247"/>
        <v>0</v>
      </c>
      <c r="AR267" s="32">
        <f t="shared" si="247"/>
        <v>0</v>
      </c>
      <c r="AS267" s="32">
        <f t="shared" si="247"/>
        <v>0</v>
      </c>
      <c r="AT267" s="32">
        <f t="shared" si="247"/>
        <v>0</v>
      </c>
      <c r="AU267" s="32">
        <f t="shared" si="247"/>
        <v>0</v>
      </c>
      <c r="AV267" s="32">
        <f t="shared" si="247"/>
        <v>0</v>
      </c>
      <c r="AW267" s="32">
        <f t="shared" si="247"/>
        <v>0</v>
      </c>
      <c r="AX267" s="32">
        <f t="shared" si="247"/>
        <v>0</v>
      </c>
      <c r="AY267" s="32">
        <f t="shared" si="247"/>
        <v>0</v>
      </c>
      <c r="AZ267" s="32">
        <f t="shared" si="247"/>
        <v>0</v>
      </c>
      <c r="BA267" s="32">
        <f t="shared" si="247"/>
        <v>0</v>
      </c>
      <c r="BB267" s="32">
        <f t="shared" si="247"/>
        <v>0</v>
      </c>
      <c r="BC267" s="32">
        <f t="shared" si="247"/>
        <v>0</v>
      </c>
      <c r="BD267" s="32">
        <f t="shared" si="247"/>
        <v>0</v>
      </c>
      <c r="BE267" s="32">
        <f t="shared" si="247"/>
        <v>0</v>
      </c>
    </row>
    <row r="268" spans="1:144" s="639" customFormat="1" ht="13" customHeight="1" outlineLevel="2" x14ac:dyDescent="0.25">
      <c r="A268" s="518"/>
      <c r="B268" s="518"/>
      <c r="C268" s="518"/>
      <c r="D268" s="518"/>
      <c r="E268" s="32" t="str">
        <f t="shared" ref="E268:AJ268" si="248" xml:space="preserve"> E$258</f>
        <v>Repayment of equity bridge POS</v>
      </c>
      <c r="F268" s="32">
        <f t="shared" si="248"/>
        <v>0</v>
      </c>
      <c r="G268" s="32" t="str">
        <f t="shared" si="248"/>
        <v>$ 000s</v>
      </c>
      <c r="H268" s="32">
        <f t="shared" si="248"/>
        <v>93184.82088505046</v>
      </c>
      <c r="I268" s="32">
        <f t="shared" si="248"/>
        <v>0</v>
      </c>
      <c r="J268" s="32">
        <f t="shared" si="248"/>
        <v>0</v>
      </c>
      <c r="K268" s="32">
        <f t="shared" si="248"/>
        <v>0</v>
      </c>
      <c r="L268" s="32">
        <f t="shared" si="248"/>
        <v>0</v>
      </c>
      <c r="M268" s="32">
        <f t="shared" si="248"/>
        <v>0</v>
      </c>
      <c r="N268" s="32">
        <f t="shared" si="248"/>
        <v>0</v>
      </c>
      <c r="O268" s="32">
        <f t="shared" si="248"/>
        <v>0</v>
      </c>
      <c r="P268" s="32">
        <f t="shared" si="248"/>
        <v>0</v>
      </c>
      <c r="Q268" s="32">
        <f t="shared" si="248"/>
        <v>0</v>
      </c>
      <c r="R268" s="32">
        <f t="shared" si="248"/>
        <v>0</v>
      </c>
      <c r="S268" s="32">
        <f t="shared" si="248"/>
        <v>0</v>
      </c>
      <c r="T268" s="32">
        <f t="shared" si="248"/>
        <v>0</v>
      </c>
      <c r="U268" s="32">
        <f t="shared" si="248"/>
        <v>0</v>
      </c>
      <c r="V268" s="32">
        <f t="shared" si="248"/>
        <v>0</v>
      </c>
      <c r="W268" s="32">
        <f t="shared" si="248"/>
        <v>0</v>
      </c>
      <c r="X268" s="32">
        <f t="shared" si="248"/>
        <v>0</v>
      </c>
      <c r="Y268" s="32">
        <f t="shared" si="248"/>
        <v>0</v>
      </c>
      <c r="Z268" s="32">
        <f t="shared" si="248"/>
        <v>0</v>
      </c>
      <c r="AA268" s="32">
        <f t="shared" si="248"/>
        <v>0</v>
      </c>
      <c r="AB268" s="32">
        <f t="shared" si="248"/>
        <v>0</v>
      </c>
      <c r="AC268" s="32">
        <f t="shared" si="248"/>
        <v>0</v>
      </c>
      <c r="AD268" s="32">
        <f t="shared" si="248"/>
        <v>0</v>
      </c>
      <c r="AE268" s="32">
        <f t="shared" si="248"/>
        <v>0</v>
      </c>
      <c r="AF268" s="32">
        <f t="shared" si="248"/>
        <v>0</v>
      </c>
      <c r="AG268" s="32">
        <f t="shared" si="248"/>
        <v>0</v>
      </c>
      <c r="AH268" s="32">
        <f t="shared" si="248"/>
        <v>0</v>
      </c>
      <c r="AI268" s="32">
        <f t="shared" si="248"/>
        <v>0</v>
      </c>
      <c r="AJ268" s="32">
        <f t="shared" si="248"/>
        <v>0</v>
      </c>
      <c r="AK268" s="32">
        <f t="shared" ref="AK268:BE268" si="249" xml:space="preserve"> AK$258</f>
        <v>0</v>
      </c>
      <c r="AL268" s="32">
        <f t="shared" si="249"/>
        <v>0</v>
      </c>
      <c r="AM268" s="32">
        <f t="shared" si="249"/>
        <v>0</v>
      </c>
      <c r="AN268" s="32">
        <f t="shared" si="249"/>
        <v>0</v>
      </c>
      <c r="AO268" s="32">
        <f t="shared" si="249"/>
        <v>0</v>
      </c>
      <c r="AP268" s="32">
        <f t="shared" si="249"/>
        <v>0</v>
      </c>
      <c r="AQ268" s="32">
        <f t="shared" si="249"/>
        <v>0</v>
      </c>
      <c r="AR268" s="32">
        <f t="shared" si="249"/>
        <v>0</v>
      </c>
      <c r="AS268" s="32">
        <f t="shared" si="249"/>
        <v>0</v>
      </c>
      <c r="AT268" s="32">
        <f t="shared" si="249"/>
        <v>0</v>
      </c>
      <c r="AU268" s="32">
        <f t="shared" si="249"/>
        <v>0</v>
      </c>
      <c r="AV268" s="32">
        <f t="shared" si="249"/>
        <v>0</v>
      </c>
      <c r="AW268" s="32">
        <f t="shared" si="249"/>
        <v>0</v>
      </c>
      <c r="AX268" s="32">
        <f t="shared" si="249"/>
        <v>0</v>
      </c>
      <c r="AY268" s="32">
        <f t="shared" si="249"/>
        <v>93184.82088505046</v>
      </c>
      <c r="AZ268" s="32">
        <f t="shared" si="249"/>
        <v>0</v>
      </c>
      <c r="BA268" s="32">
        <f t="shared" si="249"/>
        <v>0</v>
      </c>
      <c r="BB268" s="32">
        <f t="shared" si="249"/>
        <v>0</v>
      </c>
      <c r="BC268" s="32">
        <f t="shared" si="249"/>
        <v>0</v>
      </c>
      <c r="BD268" s="32">
        <f t="shared" si="249"/>
        <v>0</v>
      </c>
      <c r="BE268" s="32">
        <f t="shared" si="249"/>
        <v>0</v>
      </c>
    </row>
    <row r="269" spans="1:144" s="639" customFormat="1" ht="4.5" customHeight="1" outlineLevel="2" x14ac:dyDescent="0.25">
      <c r="A269" s="518"/>
      <c r="B269" s="518"/>
      <c r="C269" s="518"/>
      <c r="D269" s="518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144" s="193" customFormat="1" ht="13" customHeight="1" outlineLevel="2" x14ac:dyDescent="0.25">
      <c r="A270" s="655"/>
      <c r="B270" s="655"/>
      <c r="C270" s="655"/>
      <c r="D270" s="655"/>
      <c r="E270" s="653" t="str">
        <f xml:space="preserve"> E264</f>
        <v>Equity bridge drawdown - m</v>
      </c>
      <c r="F270" s="653"/>
      <c r="G270" s="653" t="str">
        <f xml:space="preserve"> SMU</f>
        <v>$ 000s</v>
      </c>
      <c r="H270" s="653">
        <f xml:space="preserve"> SUM(J270:BE270)</f>
        <v>93184.82088505046</v>
      </c>
      <c r="I270" s="654"/>
      <c r="J270" s="653">
        <f t="shared" ref="J270:BE270" si="250" xml:space="preserve"> SUMIF($J262:$BE262, J261, $J264:$BE264)</f>
        <v>0</v>
      </c>
      <c r="K270" s="653">
        <f t="shared" si="250"/>
        <v>0</v>
      </c>
      <c r="L270" s="653">
        <f t="shared" si="250"/>
        <v>37364.972763359816</v>
      </c>
      <c r="M270" s="653">
        <f t="shared" si="250"/>
        <v>55819.848121690651</v>
      </c>
      <c r="N270" s="653">
        <f t="shared" si="250"/>
        <v>0</v>
      </c>
      <c r="O270" s="653">
        <f t="shared" si="250"/>
        <v>0</v>
      </c>
      <c r="P270" s="653">
        <f t="shared" si="250"/>
        <v>0</v>
      </c>
      <c r="Q270" s="653">
        <f t="shared" si="250"/>
        <v>0</v>
      </c>
      <c r="R270" s="653">
        <f t="shared" si="250"/>
        <v>0</v>
      </c>
      <c r="S270" s="653">
        <f t="shared" si="250"/>
        <v>0</v>
      </c>
      <c r="T270" s="653">
        <f t="shared" si="250"/>
        <v>0</v>
      </c>
      <c r="U270" s="653">
        <f t="shared" si="250"/>
        <v>0</v>
      </c>
      <c r="V270" s="653">
        <f t="shared" si="250"/>
        <v>0</v>
      </c>
      <c r="W270" s="653">
        <f t="shared" si="250"/>
        <v>0</v>
      </c>
      <c r="X270" s="653">
        <f t="shared" si="250"/>
        <v>0</v>
      </c>
      <c r="Y270" s="653">
        <f t="shared" si="250"/>
        <v>0</v>
      </c>
      <c r="Z270" s="653">
        <f t="shared" si="250"/>
        <v>0</v>
      </c>
      <c r="AA270" s="653">
        <f t="shared" si="250"/>
        <v>0</v>
      </c>
      <c r="AB270" s="653">
        <f t="shared" si="250"/>
        <v>0</v>
      </c>
      <c r="AC270" s="653">
        <f t="shared" si="250"/>
        <v>0</v>
      </c>
      <c r="AD270" s="653">
        <f t="shared" si="250"/>
        <v>0</v>
      </c>
      <c r="AE270" s="653">
        <f t="shared" si="250"/>
        <v>0</v>
      </c>
      <c r="AF270" s="653">
        <f t="shared" si="250"/>
        <v>0</v>
      </c>
      <c r="AG270" s="653">
        <f t="shared" si="250"/>
        <v>0</v>
      </c>
      <c r="AH270" s="653">
        <f t="shared" si="250"/>
        <v>0</v>
      </c>
      <c r="AI270" s="653">
        <f t="shared" si="250"/>
        <v>0</v>
      </c>
      <c r="AJ270" s="653">
        <f t="shared" si="250"/>
        <v>0</v>
      </c>
      <c r="AK270" s="653">
        <f t="shared" si="250"/>
        <v>0</v>
      </c>
      <c r="AL270" s="653">
        <f t="shared" si="250"/>
        <v>0</v>
      </c>
      <c r="AM270" s="653">
        <f t="shared" si="250"/>
        <v>0</v>
      </c>
      <c r="AN270" s="653">
        <f t="shared" si="250"/>
        <v>0</v>
      </c>
      <c r="AO270" s="653">
        <f t="shared" si="250"/>
        <v>0</v>
      </c>
      <c r="AP270" s="653">
        <f t="shared" si="250"/>
        <v>0</v>
      </c>
      <c r="AQ270" s="653">
        <f t="shared" si="250"/>
        <v>0</v>
      </c>
      <c r="AR270" s="653">
        <f t="shared" si="250"/>
        <v>0</v>
      </c>
      <c r="AS270" s="653">
        <f t="shared" si="250"/>
        <v>0</v>
      </c>
      <c r="AT270" s="653">
        <f t="shared" si="250"/>
        <v>0</v>
      </c>
      <c r="AU270" s="653">
        <f t="shared" si="250"/>
        <v>0</v>
      </c>
      <c r="AV270" s="653">
        <f t="shared" si="250"/>
        <v>0</v>
      </c>
      <c r="AW270" s="653">
        <f t="shared" si="250"/>
        <v>0</v>
      </c>
      <c r="AX270" s="653">
        <f t="shared" si="250"/>
        <v>0</v>
      </c>
      <c r="AY270" s="653">
        <f t="shared" si="250"/>
        <v>0</v>
      </c>
      <c r="AZ270" s="653">
        <f t="shared" si="250"/>
        <v>0</v>
      </c>
      <c r="BA270" s="653">
        <f t="shared" si="250"/>
        <v>0</v>
      </c>
      <c r="BB270" s="653">
        <f t="shared" si="250"/>
        <v>0</v>
      </c>
      <c r="BC270" s="653">
        <f t="shared" si="250"/>
        <v>0</v>
      </c>
      <c r="BD270" s="653">
        <f t="shared" si="250"/>
        <v>0</v>
      </c>
      <c r="BE270" s="653">
        <f t="shared" si="250"/>
        <v>0</v>
      </c>
    </row>
    <row r="271" spans="1:144" s="639" customFormat="1" ht="13" customHeight="1" outlineLevel="2" x14ac:dyDescent="0.25">
      <c r="A271" s="655"/>
      <c r="B271" s="655"/>
      <c r="C271" s="655"/>
      <c r="D271" s="655"/>
      <c r="E271" s="653" t="str">
        <f xml:space="preserve"> E265</f>
        <v>Equity bridge interest and fees paid POS</v>
      </c>
      <c r="F271" s="653"/>
      <c r="G271" s="653" t="str">
        <f xml:space="preserve"> SMU</f>
        <v>$ 000s</v>
      </c>
      <c r="H271" s="653">
        <f xml:space="preserve"> SUM(J271:BE271)</f>
        <v>6884.7046077749255</v>
      </c>
      <c r="I271" s="654"/>
      <c r="J271" s="653">
        <f t="shared" ref="J271:BE271" si="251" xml:space="preserve"> SUMIF($J262:$BE262, J261, $J265:$BE265)</f>
        <v>0</v>
      </c>
      <c r="K271" s="653">
        <f t="shared" si="251"/>
        <v>0</v>
      </c>
      <c r="L271" s="653">
        <f t="shared" si="251"/>
        <v>1551.5052897701028</v>
      </c>
      <c r="M271" s="653">
        <f t="shared" si="251"/>
        <v>1085.5239033687562</v>
      </c>
      <c r="N271" s="653">
        <f t="shared" si="251"/>
        <v>1405.5379342762849</v>
      </c>
      <c r="O271" s="653">
        <f t="shared" si="251"/>
        <v>1428.8341431316933</v>
      </c>
      <c r="P271" s="653">
        <f t="shared" si="251"/>
        <v>1413.3033372280879</v>
      </c>
      <c r="Q271" s="653">
        <f t="shared" si="251"/>
        <v>0</v>
      </c>
      <c r="R271" s="653">
        <f t="shared" si="251"/>
        <v>0</v>
      </c>
      <c r="S271" s="653">
        <f t="shared" si="251"/>
        <v>0</v>
      </c>
      <c r="T271" s="653">
        <f t="shared" si="251"/>
        <v>0</v>
      </c>
      <c r="U271" s="653">
        <f t="shared" si="251"/>
        <v>0</v>
      </c>
      <c r="V271" s="653">
        <f t="shared" si="251"/>
        <v>0</v>
      </c>
      <c r="W271" s="653">
        <f t="shared" si="251"/>
        <v>0</v>
      </c>
      <c r="X271" s="653">
        <f t="shared" si="251"/>
        <v>0</v>
      </c>
      <c r="Y271" s="653">
        <f t="shared" si="251"/>
        <v>0</v>
      </c>
      <c r="Z271" s="653">
        <f t="shared" si="251"/>
        <v>0</v>
      </c>
      <c r="AA271" s="653">
        <f t="shared" si="251"/>
        <v>0</v>
      </c>
      <c r="AB271" s="653">
        <f t="shared" si="251"/>
        <v>0</v>
      </c>
      <c r="AC271" s="653">
        <f t="shared" si="251"/>
        <v>0</v>
      </c>
      <c r="AD271" s="653">
        <f t="shared" si="251"/>
        <v>0</v>
      </c>
      <c r="AE271" s="653">
        <f t="shared" si="251"/>
        <v>0</v>
      </c>
      <c r="AF271" s="653">
        <f t="shared" si="251"/>
        <v>0</v>
      </c>
      <c r="AG271" s="653">
        <f t="shared" si="251"/>
        <v>0</v>
      </c>
      <c r="AH271" s="653">
        <f t="shared" si="251"/>
        <v>0</v>
      </c>
      <c r="AI271" s="653">
        <f t="shared" si="251"/>
        <v>0</v>
      </c>
      <c r="AJ271" s="653">
        <f t="shared" si="251"/>
        <v>0</v>
      </c>
      <c r="AK271" s="653">
        <f t="shared" si="251"/>
        <v>0</v>
      </c>
      <c r="AL271" s="653">
        <f t="shared" si="251"/>
        <v>0</v>
      </c>
      <c r="AM271" s="653">
        <f t="shared" si="251"/>
        <v>0</v>
      </c>
      <c r="AN271" s="653">
        <f t="shared" si="251"/>
        <v>0</v>
      </c>
      <c r="AO271" s="653">
        <f t="shared" si="251"/>
        <v>0</v>
      </c>
      <c r="AP271" s="653">
        <f t="shared" si="251"/>
        <v>0</v>
      </c>
      <c r="AQ271" s="653">
        <f t="shared" si="251"/>
        <v>0</v>
      </c>
      <c r="AR271" s="653">
        <f t="shared" si="251"/>
        <v>0</v>
      </c>
      <c r="AS271" s="653">
        <f t="shared" si="251"/>
        <v>0</v>
      </c>
      <c r="AT271" s="653">
        <f t="shared" si="251"/>
        <v>0</v>
      </c>
      <c r="AU271" s="653">
        <f t="shared" si="251"/>
        <v>0</v>
      </c>
      <c r="AV271" s="653">
        <f t="shared" si="251"/>
        <v>0</v>
      </c>
      <c r="AW271" s="653">
        <f t="shared" si="251"/>
        <v>0</v>
      </c>
      <c r="AX271" s="653">
        <f t="shared" si="251"/>
        <v>0</v>
      </c>
      <c r="AY271" s="653">
        <f t="shared" si="251"/>
        <v>0</v>
      </c>
      <c r="AZ271" s="653">
        <f t="shared" si="251"/>
        <v>0</v>
      </c>
      <c r="BA271" s="653">
        <f t="shared" si="251"/>
        <v>0</v>
      </c>
      <c r="BB271" s="653">
        <f t="shared" si="251"/>
        <v>0</v>
      </c>
      <c r="BC271" s="653">
        <f t="shared" si="251"/>
        <v>0</v>
      </c>
      <c r="BD271" s="653">
        <f t="shared" si="251"/>
        <v>0</v>
      </c>
      <c r="BE271" s="653">
        <f t="shared" si="251"/>
        <v>0</v>
      </c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</row>
    <row r="272" spans="1:144" s="639" customFormat="1" ht="13" customHeight="1" outlineLevel="2" x14ac:dyDescent="0.25">
      <c r="A272" s="655"/>
      <c r="B272" s="655"/>
      <c r="C272" s="655"/>
      <c r="D272" s="655"/>
      <c r="E272" s="653" t="str">
        <f xml:space="preserve"> E266</f>
        <v>Equity bridge interest and fees paid</v>
      </c>
      <c r="F272" s="653"/>
      <c r="G272" s="653" t="str">
        <f xml:space="preserve"> SMU</f>
        <v>$ 000s</v>
      </c>
      <c r="H272" s="653">
        <f xml:space="preserve"> SUM(J272:BE272)</f>
        <v>-6884.7046077749255</v>
      </c>
      <c r="I272" s="654"/>
      <c r="J272" s="653">
        <f t="shared" ref="J272:BE272" si="252" xml:space="preserve"> SUMIF($J262:$BE262, J261, $J266:$BE266)</f>
        <v>0</v>
      </c>
      <c r="K272" s="653">
        <f t="shared" si="252"/>
        <v>0</v>
      </c>
      <c r="L272" s="653">
        <f t="shared" si="252"/>
        <v>-1551.5052897701028</v>
      </c>
      <c r="M272" s="653">
        <f t="shared" si="252"/>
        <v>-1085.5239033687562</v>
      </c>
      <c r="N272" s="653">
        <f t="shared" si="252"/>
        <v>-1405.5379342762849</v>
      </c>
      <c r="O272" s="653">
        <f t="shared" si="252"/>
        <v>-1428.8341431316933</v>
      </c>
      <c r="P272" s="653">
        <f t="shared" si="252"/>
        <v>-1413.3033372280879</v>
      </c>
      <c r="Q272" s="653">
        <f t="shared" si="252"/>
        <v>0</v>
      </c>
      <c r="R272" s="653">
        <f t="shared" si="252"/>
        <v>0</v>
      </c>
      <c r="S272" s="653">
        <f t="shared" si="252"/>
        <v>0</v>
      </c>
      <c r="T272" s="653">
        <f t="shared" si="252"/>
        <v>0</v>
      </c>
      <c r="U272" s="653">
        <f t="shared" si="252"/>
        <v>0</v>
      </c>
      <c r="V272" s="653">
        <f t="shared" si="252"/>
        <v>0</v>
      </c>
      <c r="W272" s="653">
        <f t="shared" si="252"/>
        <v>0</v>
      </c>
      <c r="X272" s="653">
        <f t="shared" si="252"/>
        <v>0</v>
      </c>
      <c r="Y272" s="653">
        <f t="shared" si="252"/>
        <v>0</v>
      </c>
      <c r="Z272" s="653">
        <f t="shared" si="252"/>
        <v>0</v>
      </c>
      <c r="AA272" s="653">
        <f t="shared" si="252"/>
        <v>0</v>
      </c>
      <c r="AB272" s="653">
        <f t="shared" si="252"/>
        <v>0</v>
      </c>
      <c r="AC272" s="653">
        <f t="shared" si="252"/>
        <v>0</v>
      </c>
      <c r="AD272" s="653">
        <f t="shared" si="252"/>
        <v>0</v>
      </c>
      <c r="AE272" s="653">
        <f t="shared" si="252"/>
        <v>0</v>
      </c>
      <c r="AF272" s="653">
        <f t="shared" si="252"/>
        <v>0</v>
      </c>
      <c r="AG272" s="653">
        <f t="shared" si="252"/>
        <v>0</v>
      </c>
      <c r="AH272" s="653">
        <f t="shared" si="252"/>
        <v>0</v>
      </c>
      <c r="AI272" s="653">
        <f t="shared" si="252"/>
        <v>0</v>
      </c>
      <c r="AJ272" s="653">
        <f t="shared" si="252"/>
        <v>0</v>
      </c>
      <c r="AK272" s="653">
        <f t="shared" si="252"/>
        <v>0</v>
      </c>
      <c r="AL272" s="653">
        <f t="shared" si="252"/>
        <v>0</v>
      </c>
      <c r="AM272" s="653">
        <f t="shared" si="252"/>
        <v>0</v>
      </c>
      <c r="AN272" s="653">
        <f t="shared" si="252"/>
        <v>0</v>
      </c>
      <c r="AO272" s="653">
        <f t="shared" si="252"/>
        <v>0</v>
      </c>
      <c r="AP272" s="653">
        <f t="shared" si="252"/>
        <v>0</v>
      </c>
      <c r="AQ272" s="653">
        <f t="shared" si="252"/>
        <v>0</v>
      </c>
      <c r="AR272" s="653">
        <f t="shared" si="252"/>
        <v>0</v>
      </c>
      <c r="AS272" s="653">
        <f t="shared" si="252"/>
        <v>0</v>
      </c>
      <c r="AT272" s="653">
        <f t="shared" si="252"/>
        <v>0</v>
      </c>
      <c r="AU272" s="653">
        <f t="shared" si="252"/>
        <v>0</v>
      </c>
      <c r="AV272" s="653">
        <f t="shared" si="252"/>
        <v>0</v>
      </c>
      <c r="AW272" s="653">
        <f t="shared" si="252"/>
        <v>0</v>
      </c>
      <c r="AX272" s="653">
        <f t="shared" si="252"/>
        <v>0</v>
      </c>
      <c r="AY272" s="653">
        <f t="shared" si="252"/>
        <v>0</v>
      </c>
      <c r="AZ272" s="653">
        <f t="shared" si="252"/>
        <v>0</v>
      </c>
      <c r="BA272" s="653">
        <f t="shared" si="252"/>
        <v>0</v>
      </c>
      <c r="BB272" s="653">
        <f t="shared" si="252"/>
        <v>0</v>
      </c>
      <c r="BC272" s="653">
        <f t="shared" si="252"/>
        <v>0</v>
      </c>
      <c r="BD272" s="653">
        <f t="shared" si="252"/>
        <v>0</v>
      </c>
      <c r="BE272" s="653">
        <f t="shared" si="252"/>
        <v>0</v>
      </c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</row>
    <row r="273" spans="1:144" s="193" customFormat="1" ht="13" customHeight="1" outlineLevel="2" x14ac:dyDescent="0.25">
      <c r="A273" s="655"/>
      <c r="B273" s="655"/>
      <c r="C273" s="655"/>
      <c r="D273" s="655"/>
      <c r="E273" s="653" t="str">
        <f xml:space="preserve"> E267</f>
        <v>Equity bridge interest and fees rolled up - m</v>
      </c>
      <c r="F273" s="653"/>
      <c r="G273" s="653" t="str">
        <f xml:space="preserve"> SMU</f>
        <v>$ 000s</v>
      </c>
      <c r="H273" s="653">
        <f xml:space="preserve"> SUM(J273:BE273)</f>
        <v>0</v>
      </c>
      <c r="I273" s="654"/>
      <c r="J273" s="653">
        <f t="shared" ref="J273:BE273" si="253" xml:space="preserve"> SUMIF($J262:$BE262, J261, $J267:$BE267)</f>
        <v>0</v>
      </c>
      <c r="K273" s="653">
        <f t="shared" si="253"/>
        <v>0</v>
      </c>
      <c r="L273" s="653">
        <f t="shared" si="253"/>
        <v>0</v>
      </c>
      <c r="M273" s="653">
        <f t="shared" si="253"/>
        <v>0</v>
      </c>
      <c r="N273" s="653">
        <f t="shared" si="253"/>
        <v>0</v>
      </c>
      <c r="O273" s="653">
        <f t="shared" si="253"/>
        <v>0</v>
      </c>
      <c r="P273" s="653">
        <f t="shared" si="253"/>
        <v>0</v>
      </c>
      <c r="Q273" s="653">
        <f t="shared" si="253"/>
        <v>0</v>
      </c>
      <c r="R273" s="653">
        <f t="shared" si="253"/>
        <v>0</v>
      </c>
      <c r="S273" s="653">
        <f t="shared" si="253"/>
        <v>0</v>
      </c>
      <c r="T273" s="653">
        <f t="shared" si="253"/>
        <v>0</v>
      </c>
      <c r="U273" s="653">
        <f t="shared" si="253"/>
        <v>0</v>
      </c>
      <c r="V273" s="653">
        <f t="shared" si="253"/>
        <v>0</v>
      </c>
      <c r="W273" s="653">
        <f t="shared" si="253"/>
        <v>0</v>
      </c>
      <c r="X273" s="653">
        <f t="shared" si="253"/>
        <v>0</v>
      </c>
      <c r="Y273" s="653">
        <f t="shared" si="253"/>
        <v>0</v>
      </c>
      <c r="Z273" s="653">
        <f t="shared" si="253"/>
        <v>0</v>
      </c>
      <c r="AA273" s="653">
        <f t="shared" si="253"/>
        <v>0</v>
      </c>
      <c r="AB273" s="653">
        <f t="shared" si="253"/>
        <v>0</v>
      </c>
      <c r="AC273" s="653">
        <f t="shared" si="253"/>
        <v>0</v>
      </c>
      <c r="AD273" s="653">
        <f t="shared" si="253"/>
        <v>0</v>
      </c>
      <c r="AE273" s="653">
        <f t="shared" si="253"/>
        <v>0</v>
      </c>
      <c r="AF273" s="653">
        <f t="shared" si="253"/>
        <v>0</v>
      </c>
      <c r="AG273" s="653">
        <f t="shared" si="253"/>
        <v>0</v>
      </c>
      <c r="AH273" s="653">
        <f t="shared" si="253"/>
        <v>0</v>
      </c>
      <c r="AI273" s="653">
        <f t="shared" si="253"/>
        <v>0</v>
      </c>
      <c r="AJ273" s="653">
        <f t="shared" si="253"/>
        <v>0</v>
      </c>
      <c r="AK273" s="653">
        <f t="shared" si="253"/>
        <v>0</v>
      </c>
      <c r="AL273" s="653">
        <f t="shared" si="253"/>
        <v>0</v>
      </c>
      <c r="AM273" s="653">
        <f t="shared" si="253"/>
        <v>0</v>
      </c>
      <c r="AN273" s="653">
        <f t="shared" si="253"/>
        <v>0</v>
      </c>
      <c r="AO273" s="653">
        <f t="shared" si="253"/>
        <v>0</v>
      </c>
      <c r="AP273" s="653">
        <f t="shared" si="253"/>
        <v>0</v>
      </c>
      <c r="AQ273" s="653">
        <f t="shared" si="253"/>
        <v>0</v>
      </c>
      <c r="AR273" s="653">
        <f t="shared" si="253"/>
        <v>0</v>
      </c>
      <c r="AS273" s="653">
        <f t="shared" si="253"/>
        <v>0</v>
      </c>
      <c r="AT273" s="653">
        <f t="shared" si="253"/>
        <v>0</v>
      </c>
      <c r="AU273" s="653">
        <f t="shared" si="253"/>
        <v>0</v>
      </c>
      <c r="AV273" s="653">
        <f t="shared" si="253"/>
        <v>0</v>
      </c>
      <c r="AW273" s="653">
        <f t="shared" si="253"/>
        <v>0</v>
      </c>
      <c r="AX273" s="653">
        <f t="shared" si="253"/>
        <v>0</v>
      </c>
      <c r="AY273" s="653">
        <f t="shared" si="253"/>
        <v>0</v>
      </c>
      <c r="AZ273" s="653">
        <f t="shared" si="253"/>
        <v>0</v>
      </c>
      <c r="BA273" s="653">
        <f t="shared" si="253"/>
        <v>0</v>
      </c>
      <c r="BB273" s="653">
        <f t="shared" si="253"/>
        <v>0</v>
      </c>
      <c r="BC273" s="653">
        <f t="shared" si="253"/>
        <v>0</v>
      </c>
      <c r="BD273" s="653">
        <f t="shared" si="253"/>
        <v>0</v>
      </c>
      <c r="BE273" s="653">
        <f t="shared" si="253"/>
        <v>0</v>
      </c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</row>
    <row r="274" spans="1:144" s="193" customFormat="1" ht="13" customHeight="1" outlineLevel="2" x14ac:dyDescent="0.25">
      <c r="A274" s="655"/>
      <c r="B274" s="655"/>
      <c r="C274" s="655"/>
      <c r="D274" s="655"/>
      <c r="E274" s="653" t="str">
        <f xml:space="preserve"> E268</f>
        <v>Repayment of equity bridge POS</v>
      </c>
      <c r="F274" s="653"/>
      <c r="G274" s="653" t="str">
        <f xml:space="preserve"> SMU</f>
        <v>$ 000s</v>
      </c>
      <c r="H274" s="653">
        <f xml:space="preserve"> SUM(J274:BE274)</f>
        <v>93184.82088505046</v>
      </c>
      <c r="I274" s="654"/>
      <c r="J274" s="653">
        <f t="shared" ref="J274:BE274" si="254" xml:space="preserve"> SUMIF($J262:$BE262, J261, $J268:$BE268)</f>
        <v>0</v>
      </c>
      <c r="K274" s="653">
        <f t="shared" si="254"/>
        <v>0</v>
      </c>
      <c r="L274" s="653">
        <f t="shared" si="254"/>
        <v>0</v>
      </c>
      <c r="M274" s="653">
        <f t="shared" si="254"/>
        <v>0</v>
      </c>
      <c r="N274" s="653">
        <f t="shared" si="254"/>
        <v>0</v>
      </c>
      <c r="O274" s="653">
        <f t="shared" si="254"/>
        <v>0</v>
      </c>
      <c r="P274" s="653">
        <f t="shared" si="254"/>
        <v>93184.82088505046</v>
      </c>
      <c r="Q274" s="653">
        <f t="shared" si="254"/>
        <v>0</v>
      </c>
      <c r="R274" s="653">
        <f t="shared" si="254"/>
        <v>0</v>
      </c>
      <c r="S274" s="653">
        <f t="shared" si="254"/>
        <v>0</v>
      </c>
      <c r="T274" s="653">
        <f t="shared" si="254"/>
        <v>0</v>
      </c>
      <c r="U274" s="653">
        <f t="shared" si="254"/>
        <v>0</v>
      </c>
      <c r="V274" s="653">
        <f t="shared" si="254"/>
        <v>0</v>
      </c>
      <c r="W274" s="653">
        <f t="shared" si="254"/>
        <v>0</v>
      </c>
      <c r="X274" s="653">
        <f t="shared" si="254"/>
        <v>0</v>
      </c>
      <c r="Y274" s="653">
        <f t="shared" si="254"/>
        <v>0</v>
      </c>
      <c r="Z274" s="653">
        <f t="shared" si="254"/>
        <v>0</v>
      </c>
      <c r="AA274" s="653">
        <f t="shared" si="254"/>
        <v>0</v>
      </c>
      <c r="AB274" s="653">
        <f t="shared" si="254"/>
        <v>0</v>
      </c>
      <c r="AC274" s="653">
        <f t="shared" si="254"/>
        <v>0</v>
      </c>
      <c r="AD274" s="653">
        <f t="shared" si="254"/>
        <v>0</v>
      </c>
      <c r="AE274" s="653">
        <f t="shared" si="254"/>
        <v>0</v>
      </c>
      <c r="AF274" s="653">
        <f t="shared" si="254"/>
        <v>0</v>
      </c>
      <c r="AG274" s="653">
        <f t="shared" si="254"/>
        <v>0</v>
      </c>
      <c r="AH274" s="653">
        <f t="shared" si="254"/>
        <v>0</v>
      </c>
      <c r="AI274" s="653">
        <f t="shared" si="254"/>
        <v>0</v>
      </c>
      <c r="AJ274" s="653">
        <f t="shared" si="254"/>
        <v>0</v>
      </c>
      <c r="AK274" s="653">
        <f t="shared" si="254"/>
        <v>0</v>
      </c>
      <c r="AL274" s="653">
        <f t="shared" si="254"/>
        <v>0</v>
      </c>
      <c r="AM274" s="653">
        <f t="shared" si="254"/>
        <v>0</v>
      </c>
      <c r="AN274" s="653">
        <f t="shared" si="254"/>
        <v>0</v>
      </c>
      <c r="AO274" s="653">
        <f t="shared" si="254"/>
        <v>0</v>
      </c>
      <c r="AP274" s="653">
        <f t="shared" si="254"/>
        <v>0</v>
      </c>
      <c r="AQ274" s="653">
        <f t="shared" si="254"/>
        <v>0</v>
      </c>
      <c r="AR274" s="653">
        <f t="shared" si="254"/>
        <v>0</v>
      </c>
      <c r="AS274" s="653">
        <f t="shared" si="254"/>
        <v>0</v>
      </c>
      <c r="AT274" s="653">
        <f t="shared" si="254"/>
        <v>0</v>
      </c>
      <c r="AU274" s="653">
        <f t="shared" si="254"/>
        <v>0</v>
      </c>
      <c r="AV274" s="653">
        <f t="shared" si="254"/>
        <v>0</v>
      </c>
      <c r="AW274" s="653">
        <f t="shared" si="254"/>
        <v>0</v>
      </c>
      <c r="AX274" s="653">
        <f t="shared" si="254"/>
        <v>0</v>
      </c>
      <c r="AY274" s="653">
        <f t="shared" si="254"/>
        <v>0</v>
      </c>
      <c r="AZ274" s="653">
        <f t="shared" si="254"/>
        <v>0</v>
      </c>
      <c r="BA274" s="653">
        <f t="shared" si="254"/>
        <v>0</v>
      </c>
      <c r="BB274" s="653">
        <f t="shared" si="254"/>
        <v>0</v>
      </c>
      <c r="BC274" s="653">
        <f t="shared" si="254"/>
        <v>0</v>
      </c>
      <c r="BD274" s="653">
        <f t="shared" si="254"/>
        <v>0</v>
      </c>
      <c r="BE274" s="653">
        <f t="shared" si="254"/>
        <v>0</v>
      </c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</row>
    <row r="275" spans="1:144" s="193" customFormat="1" ht="13" customHeight="1" outlineLevel="2" x14ac:dyDescent="0.25">
      <c r="A275" s="655"/>
      <c r="B275" s="655"/>
      <c r="C275" s="655"/>
      <c r="D275" s="655"/>
      <c r="E275" s="653"/>
      <c r="F275" s="653"/>
      <c r="G275" s="653"/>
      <c r="H275" s="653"/>
      <c r="I275" s="654"/>
      <c r="J275" s="653"/>
      <c r="K275" s="653"/>
      <c r="L275" s="653"/>
      <c r="M275" s="653"/>
      <c r="N275" s="653"/>
      <c r="O275" s="653"/>
      <c r="P275" s="653"/>
      <c r="Q275" s="653"/>
      <c r="R275" s="653"/>
      <c r="S275" s="653"/>
      <c r="T275" s="653"/>
      <c r="U275" s="653"/>
      <c r="V275" s="653"/>
      <c r="W275" s="653"/>
      <c r="X275" s="653"/>
      <c r="Y275" s="653"/>
      <c r="Z275" s="653"/>
      <c r="AA275" s="653"/>
      <c r="AB275" s="653"/>
      <c r="AC275" s="653"/>
      <c r="AD275" s="653"/>
      <c r="AE275" s="653"/>
      <c r="AF275" s="653"/>
      <c r="AG275" s="653"/>
      <c r="AH275" s="653"/>
      <c r="AI275" s="653"/>
      <c r="AJ275" s="653"/>
      <c r="AK275" s="653"/>
      <c r="AL275" s="653"/>
      <c r="AM275" s="653"/>
      <c r="AN275" s="653"/>
      <c r="AO275" s="653"/>
      <c r="AP275" s="653"/>
      <c r="AQ275" s="653"/>
      <c r="AR275" s="653"/>
      <c r="AS275" s="653"/>
      <c r="AT275" s="653"/>
      <c r="AU275" s="653"/>
      <c r="AV275" s="653"/>
      <c r="AW275" s="653"/>
      <c r="AX275" s="653"/>
      <c r="AY275" s="653"/>
      <c r="AZ275" s="653"/>
      <c r="BA275" s="653"/>
      <c r="BB275" s="653"/>
      <c r="BC275" s="653"/>
      <c r="BD275" s="653"/>
      <c r="BE275" s="653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</row>
    <row r="276" spans="1:144" s="193" customFormat="1" ht="13" customHeight="1" outlineLevel="2" x14ac:dyDescent="0.25">
      <c r="A276" s="655"/>
      <c r="B276" s="655"/>
      <c r="C276" s="655"/>
      <c r="D276" s="655"/>
      <c r="E276" s="653"/>
      <c r="F276" s="653"/>
      <c r="G276" s="653"/>
      <c r="H276" s="653"/>
      <c r="I276" s="654"/>
      <c r="J276" s="653"/>
      <c r="K276" s="653"/>
      <c r="L276" s="653"/>
      <c r="M276" s="653"/>
      <c r="N276" s="653"/>
      <c r="O276" s="653"/>
      <c r="P276" s="653"/>
      <c r="Q276" s="653"/>
      <c r="R276" s="653"/>
      <c r="S276" s="653"/>
      <c r="T276" s="653"/>
      <c r="U276" s="653"/>
      <c r="V276" s="653"/>
      <c r="W276" s="653"/>
      <c r="X276" s="653"/>
      <c r="Y276" s="653"/>
      <c r="Z276" s="653"/>
      <c r="AA276" s="653"/>
      <c r="AB276" s="653"/>
      <c r="AC276" s="653"/>
      <c r="AD276" s="653"/>
      <c r="AE276" s="653"/>
      <c r="AF276" s="653"/>
      <c r="AG276" s="653"/>
      <c r="AH276" s="653"/>
      <c r="AI276" s="653"/>
      <c r="AJ276" s="653"/>
      <c r="AK276" s="653"/>
      <c r="AL276" s="653"/>
      <c r="AM276" s="653"/>
      <c r="AN276" s="653"/>
      <c r="AO276" s="653"/>
      <c r="AP276" s="653"/>
      <c r="AQ276" s="653"/>
      <c r="AR276" s="653"/>
      <c r="AS276" s="653"/>
      <c r="AT276" s="653"/>
      <c r="AU276" s="653"/>
      <c r="AV276" s="653"/>
      <c r="AW276" s="653"/>
      <c r="AX276" s="653"/>
      <c r="AY276" s="653"/>
      <c r="AZ276" s="653"/>
      <c r="BA276" s="653"/>
      <c r="BB276" s="653"/>
      <c r="BC276" s="653"/>
      <c r="BD276" s="653"/>
      <c r="BE276" s="653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</row>
    <row r="277" spans="1:144" s="193" customFormat="1" ht="13" customHeight="1" outlineLevel="2" x14ac:dyDescent="0.25">
      <c r="A277" s="655"/>
      <c r="B277" s="655"/>
      <c r="C277" s="655"/>
      <c r="D277" s="655"/>
      <c r="E277" s="653"/>
      <c r="F277" s="653"/>
      <c r="G277" s="653"/>
      <c r="H277" s="653"/>
      <c r="I277" s="654"/>
      <c r="J277" s="653"/>
      <c r="K277" s="653"/>
      <c r="L277" s="653"/>
      <c r="M277" s="653"/>
      <c r="N277" s="653"/>
      <c r="O277" s="653"/>
      <c r="P277" s="653"/>
      <c r="Q277" s="653"/>
      <c r="R277" s="653"/>
      <c r="S277" s="653"/>
      <c r="T277" s="653"/>
      <c r="U277" s="653"/>
      <c r="V277" s="653"/>
      <c r="W277" s="653"/>
      <c r="X277" s="653"/>
      <c r="Y277" s="653"/>
      <c r="Z277" s="653"/>
      <c r="AA277" s="653"/>
      <c r="AB277" s="653"/>
      <c r="AC277" s="653"/>
      <c r="AD277" s="653"/>
      <c r="AE277" s="653"/>
      <c r="AF277" s="653"/>
      <c r="AG277" s="653"/>
      <c r="AH277" s="653"/>
      <c r="AI277" s="653"/>
      <c r="AJ277" s="653"/>
      <c r="AK277" s="653"/>
      <c r="AL277" s="653"/>
      <c r="AM277" s="653"/>
      <c r="AN277" s="653"/>
      <c r="AO277" s="653"/>
      <c r="AP277" s="653"/>
      <c r="AQ277" s="653"/>
      <c r="AR277" s="653"/>
      <c r="AS277" s="653"/>
      <c r="AT277" s="653"/>
      <c r="AU277" s="653"/>
      <c r="AV277" s="653"/>
      <c r="AW277" s="653"/>
      <c r="AX277" s="653"/>
      <c r="AY277" s="653"/>
      <c r="AZ277" s="653"/>
      <c r="BA277" s="653"/>
      <c r="BB277" s="653"/>
      <c r="BC277" s="653"/>
      <c r="BD277" s="653"/>
      <c r="BE277" s="653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</row>
    <row r="278" spans="1:144" s="193" customFormat="1" ht="13" customHeight="1" outlineLevel="2" x14ac:dyDescent="0.25">
      <c r="A278" s="655"/>
      <c r="B278" s="655"/>
      <c r="C278" s="655"/>
      <c r="D278" s="655"/>
      <c r="E278" s="653"/>
      <c r="F278" s="653"/>
      <c r="G278" s="653"/>
      <c r="H278" s="653"/>
      <c r="I278" s="654"/>
      <c r="J278" s="653"/>
      <c r="K278" s="653"/>
      <c r="L278" s="653"/>
      <c r="M278" s="653"/>
      <c r="N278" s="653"/>
      <c r="O278" s="653"/>
      <c r="P278" s="653"/>
      <c r="Q278" s="653"/>
      <c r="R278" s="653"/>
      <c r="S278" s="653"/>
      <c r="T278" s="653"/>
      <c r="U278" s="653"/>
      <c r="V278" s="653"/>
      <c r="W278" s="653"/>
      <c r="X278" s="653"/>
      <c r="Y278" s="653"/>
      <c r="Z278" s="653"/>
      <c r="AA278" s="653"/>
      <c r="AB278" s="653"/>
      <c r="AC278" s="653"/>
      <c r="AD278" s="653"/>
      <c r="AE278" s="653"/>
      <c r="AF278" s="653"/>
      <c r="AG278" s="653"/>
      <c r="AH278" s="653"/>
      <c r="AI278" s="653"/>
      <c r="AJ278" s="653"/>
      <c r="AK278" s="653"/>
      <c r="AL278" s="653"/>
      <c r="AM278" s="653"/>
      <c r="AN278" s="653"/>
      <c r="AO278" s="653"/>
      <c r="AP278" s="653"/>
      <c r="AQ278" s="653"/>
      <c r="AR278" s="653"/>
      <c r="AS278" s="653"/>
      <c r="AT278" s="653"/>
      <c r="AU278" s="653"/>
      <c r="AV278" s="653"/>
      <c r="AW278" s="653"/>
      <c r="AX278" s="653"/>
      <c r="AY278" s="653"/>
      <c r="AZ278" s="653"/>
      <c r="BA278" s="653"/>
      <c r="BB278" s="653"/>
      <c r="BC278" s="653"/>
      <c r="BD278" s="653"/>
      <c r="BE278" s="653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</row>
    <row r="279" spans="1:144" s="193" customFormat="1" ht="13" customHeight="1" outlineLevel="2" x14ac:dyDescent="0.25">
      <c r="A279" s="655"/>
      <c r="B279" s="655"/>
      <c r="C279" s="655"/>
      <c r="D279" s="655"/>
      <c r="E279" s="653"/>
      <c r="F279" s="653"/>
      <c r="G279" s="653"/>
      <c r="H279" s="653"/>
      <c r="I279" s="654"/>
      <c r="J279" s="653"/>
      <c r="K279" s="653"/>
      <c r="L279" s="653"/>
      <c r="M279" s="653"/>
      <c r="N279" s="653"/>
      <c r="O279" s="653"/>
      <c r="P279" s="653"/>
      <c r="Q279" s="653"/>
      <c r="R279" s="653"/>
      <c r="S279" s="653"/>
      <c r="T279" s="653"/>
      <c r="U279" s="653"/>
      <c r="V279" s="653"/>
      <c r="W279" s="653"/>
      <c r="X279" s="653"/>
      <c r="Y279" s="653"/>
      <c r="Z279" s="653"/>
      <c r="AA279" s="653"/>
      <c r="AB279" s="653"/>
      <c r="AC279" s="653"/>
      <c r="AD279" s="653"/>
      <c r="AE279" s="653"/>
      <c r="AF279" s="653"/>
      <c r="AG279" s="653"/>
      <c r="AH279" s="653"/>
      <c r="AI279" s="653"/>
      <c r="AJ279" s="653"/>
      <c r="AK279" s="653"/>
      <c r="AL279" s="653"/>
      <c r="AM279" s="653"/>
      <c r="AN279" s="653"/>
      <c r="AO279" s="653"/>
      <c r="AP279" s="653"/>
      <c r="AQ279" s="653"/>
      <c r="AR279" s="653"/>
      <c r="AS279" s="653"/>
      <c r="AT279" s="653"/>
      <c r="AU279" s="653"/>
      <c r="AV279" s="653"/>
      <c r="AW279" s="653"/>
      <c r="AX279" s="653"/>
      <c r="AY279" s="653"/>
      <c r="AZ279" s="653"/>
      <c r="BA279" s="653"/>
      <c r="BB279" s="653"/>
      <c r="BC279" s="653"/>
      <c r="BD279" s="653"/>
      <c r="BE279" s="653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</row>
    <row r="280" spans="1:144" s="193" customFormat="1" ht="13" customHeight="1" outlineLevel="2" x14ac:dyDescent="0.25">
      <c r="A280" s="655"/>
      <c r="B280" s="655"/>
      <c r="C280" s="655"/>
      <c r="D280" s="655"/>
      <c r="E280" s="653"/>
      <c r="F280" s="653"/>
      <c r="G280" s="653"/>
      <c r="H280" s="653"/>
      <c r="I280" s="654"/>
      <c r="J280" s="653"/>
      <c r="K280" s="653"/>
      <c r="L280" s="653"/>
      <c r="M280" s="653"/>
      <c r="N280" s="653"/>
      <c r="O280" s="653"/>
      <c r="P280" s="653"/>
      <c r="Q280" s="653"/>
      <c r="R280" s="653"/>
      <c r="S280" s="653"/>
      <c r="T280" s="653"/>
      <c r="U280" s="653"/>
      <c r="V280" s="653"/>
      <c r="W280" s="653"/>
      <c r="X280" s="653"/>
      <c r="Y280" s="653"/>
      <c r="Z280" s="653"/>
      <c r="AA280" s="653"/>
      <c r="AB280" s="653"/>
      <c r="AC280" s="653"/>
      <c r="AD280" s="653"/>
      <c r="AE280" s="653"/>
      <c r="AF280" s="653"/>
      <c r="AG280" s="653"/>
      <c r="AH280" s="653"/>
      <c r="AI280" s="653"/>
      <c r="AJ280" s="653"/>
      <c r="AK280" s="653"/>
      <c r="AL280" s="653"/>
      <c r="AM280" s="653"/>
      <c r="AN280" s="653"/>
      <c r="AO280" s="653"/>
      <c r="AP280" s="653"/>
      <c r="AQ280" s="653"/>
      <c r="AR280" s="653"/>
      <c r="AS280" s="653"/>
      <c r="AT280" s="653"/>
      <c r="AU280" s="653"/>
      <c r="AV280" s="653"/>
      <c r="AW280" s="653"/>
      <c r="AX280" s="653"/>
      <c r="AY280" s="653"/>
      <c r="AZ280" s="653"/>
      <c r="BA280" s="653"/>
      <c r="BB280" s="653"/>
      <c r="BC280" s="653"/>
      <c r="BD280" s="653"/>
      <c r="BE280" s="653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</row>
    <row r="281" spans="1:144" s="639" customFormat="1" ht="13" customHeight="1" outlineLevel="2" x14ac:dyDescent="0.25">
      <c r="A281" s="518"/>
      <c r="B281" s="518"/>
      <c r="C281" s="518"/>
      <c r="D281" s="518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</row>
    <row r="282" spans="1:144" s="639" customFormat="1" ht="13" customHeight="1" x14ac:dyDescent="0.25">
      <c r="A282" s="518"/>
      <c r="B282" s="518"/>
      <c r="C282" s="518"/>
      <c r="D282" s="518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</row>
    <row r="283" spans="1:144" x14ac:dyDescent="0.25">
      <c r="A283" s="15" t="s">
        <v>523</v>
      </c>
    </row>
    <row r="284" spans="1:144" outlineLevel="1" x14ac:dyDescent="0.25"/>
    <row r="285" spans="1:144" s="126" customFormat="1" outlineLevel="1" x14ac:dyDescent="0.25">
      <c r="A285" s="86"/>
      <c r="B285" s="86"/>
      <c r="C285" s="87"/>
      <c r="D285" s="88"/>
      <c r="E285" s="405" t="str">
        <f xml:space="preserve"> InpC!E$223</f>
        <v>Small negative value for IRR</v>
      </c>
      <c r="F285" s="405">
        <f xml:space="preserve"> InpC!F$223</f>
        <v>-1.0000000000000001E-9</v>
      </c>
      <c r="G285" s="405" t="str">
        <f xml:space="preserve"> InpC!G$223</f>
        <v>$ 000s</v>
      </c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69"/>
      <c r="AT285" s="69"/>
      <c r="AU285" s="69"/>
      <c r="AV285" s="69"/>
      <c r="AW285" s="69"/>
      <c r="AX285" s="69"/>
      <c r="AY285" s="69"/>
      <c r="AZ285" s="69"/>
      <c r="BA285" s="69"/>
      <c r="BB285" s="69"/>
      <c r="BC285" s="69"/>
      <c r="BD285" s="69"/>
      <c r="BE285" s="69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</row>
    <row r="286" spans="1:144" outlineLevel="1" x14ac:dyDescent="0.25">
      <c r="E286" s="191" t="str">
        <f xml:space="preserve"> ConTime!E$14</f>
        <v>First model column flag - m</v>
      </c>
      <c r="F286" s="191">
        <f xml:space="preserve"> ConTime!F$14</f>
        <v>0</v>
      </c>
      <c r="G286" s="191" t="str">
        <f xml:space="preserve"> ConTime!G$14</f>
        <v>flag</v>
      </c>
      <c r="H286" s="191">
        <f xml:space="preserve"> ConTime!H$14</f>
        <v>1</v>
      </c>
      <c r="I286" s="191">
        <f xml:space="preserve"> ConTime!I$14</f>
        <v>0</v>
      </c>
      <c r="J286" s="191">
        <f xml:space="preserve"> ConTime!J$14</f>
        <v>1</v>
      </c>
      <c r="K286" s="191">
        <f xml:space="preserve"> ConTime!K$14</f>
        <v>0</v>
      </c>
      <c r="L286" s="191">
        <f xml:space="preserve"> ConTime!L$14</f>
        <v>0</v>
      </c>
      <c r="M286" s="191">
        <f xml:space="preserve"> ConTime!M$14</f>
        <v>0</v>
      </c>
      <c r="N286" s="191">
        <f xml:space="preserve"> ConTime!N$14</f>
        <v>0</v>
      </c>
      <c r="O286" s="191">
        <f xml:space="preserve"> ConTime!O$14</f>
        <v>0</v>
      </c>
      <c r="P286" s="191">
        <f xml:space="preserve"> ConTime!P$14</f>
        <v>0</v>
      </c>
      <c r="Q286" s="191">
        <f xml:space="preserve"> ConTime!Q$14</f>
        <v>0</v>
      </c>
      <c r="R286" s="191">
        <f xml:space="preserve"> ConTime!R$14</f>
        <v>0</v>
      </c>
      <c r="S286" s="191">
        <f xml:space="preserve"> ConTime!S$14</f>
        <v>0</v>
      </c>
      <c r="T286" s="191">
        <f xml:space="preserve"> ConTime!T$14</f>
        <v>0</v>
      </c>
      <c r="U286" s="191">
        <f xml:space="preserve"> ConTime!U$14</f>
        <v>0</v>
      </c>
      <c r="V286" s="191">
        <f xml:space="preserve"> ConTime!V$14</f>
        <v>0</v>
      </c>
      <c r="W286" s="191">
        <f xml:space="preserve"> ConTime!W$14</f>
        <v>0</v>
      </c>
      <c r="X286" s="191">
        <f xml:space="preserve"> ConTime!X$14</f>
        <v>0</v>
      </c>
      <c r="Y286" s="191">
        <f xml:space="preserve"> ConTime!Y$14</f>
        <v>0</v>
      </c>
      <c r="Z286" s="191">
        <f xml:space="preserve"> ConTime!Z$14</f>
        <v>0</v>
      </c>
      <c r="AA286" s="191">
        <f xml:space="preserve"> ConTime!AA$14</f>
        <v>0</v>
      </c>
      <c r="AB286" s="191">
        <f xml:space="preserve"> ConTime!AB$14</f>
        <v>0</v>
      </c>
      <c r="AC286" s="191">
        <f xml:space="preserve"> ConTime!AC$14</f>
        <v>0</v>
      </c>
      <c r="AD286" s="191">
        <f xml:space="preserve"> ConTime!AD$14</f>
        <v>0</v>
      </c>
      <c r="AE286" s="191">
        <f xml:space="preserve"> ConTime!AE$14</f>
        <v>0</v>
      </c>
      <c r="AF286" s="191">
        <f xml:space="preserve"> ConTime!AF$14</f>
        <v>0</v>
      </c>
      <c r="AG286" s="191">
        <f xml:space="preserve"> ConTime!AG$14</f>
        <v>0</v>
      </c>
      <c r="AH286" s="191">
        <f xml:space="preserve"> ConTime!AH$14</f>
        <v>0</v>
      </c>
      <c r="AI286" s="191">
        <f xml:space="preserve"> ConTime!AI$14</f>
        <v>0</v>
      </c>
      <c r="AJ286" s="191">
        <f xml:space="preserve"> ConTime!AJ$14</f>
        <v>0</v>
      </c>
      <c r="AK286" s="191">
        <f xml:space="preserve"> ConTime!AK$14</f>
        <v>0</v>
      </c>
      <c r="AL286" s="191">
        <f xml:space="preserve"> ConTime!AL$14</f>
        <v>0</v>
      </c>
      <c r="AM286" s="191">
        <f xml:space="preserve"> ConTime!AM$14</f>
        <v>0</v>
      </c>
      <c r="AN286" s="191">
        <f xml:space="preserve"> ConTime!AN$14</f>
        <v>0</v>
      </c>
      <c r="AO286" s="191">
        <f xml:space="preserve"> ConTime!AO$14</f>
        <v>0</v>
      </c>
      <c r="AP286" s="191">
        <f xml:space="preserve"> ConTime!AP$14</f>
        <v>0</v>
      </c>
      <c r="AQ286" s="191">
        <f xml:space="preserve"> ConTime!AQ$14</f>
        <v>0</v>
      </c>
      <c r="AR286" s="191">
        <f xml:space="preserve"> ConTime!AR$14</f>
        <v>0</v>
      </c>
      <c r="AS286" s="191">
        <f xml:space="preserve"> ConTime!AS$14</f>
        <v>0</v>
      </c>
      <c r="AT286" s="191">
        <f xml:space="preserve"> ConTime!AT$14</f>
        <v>0</v>
      </c>
      <c r="AU286" s="191">
        <f xml:space="preserve"> ConTime!AU$14</f>
        <v>0</v>
      </c>
      <c r="AV286" s="191">
        <f xml:space="preserve"> ConTime!AV$14</f>
        <v>0</v>
      </c>
      <c r="AW286" s="191">
        <f xml:space="preserve"> ConTime!AW$14</f>
        <v>0</v>
      </c>
      <c r="AX286" s="191">
        <f xml:space="preserve"> ConTime!AX$14</f>
        <v>0</v>
      </c>
      <c r="AY286" s="191">
        <f xml:space="preserve"> ConTime!AY$14</f>
        <v>0</v>
      </c>
      <c r="AZ286" s="191">
        <f xml:space="preserve"> ConTime!AZ$14</f>
        <v>0</v>
      </c>
      <c r="BA286" s="191">
        <f xml:space="preserve"> ConTime!BA$14</f>
        <v>0</v>
      </c>
      <c r="BB286" s="191">
        <f xml:space="preserve"> ConTime!BB$14</f>
        <v>0</v>
      </c>
      <c r="BC286" s="191">
        <f xml:space="preserve"> ConTime!BC$14</f>
        <v>0</v>
      </c>
      <c r="BD286" s="191">
        <f xml:space="preserve"> ConTime!BD$14</f>
        <v>0</v>
      </c>
      <c r="BE286" s="191">
        <f xml:space="preserve"> ConTime!BE$14</f>
        <v>0</v>
      </c>
    </row>
    <row r="287" spans="1:144" outlineLevel="1" x14ac:dyDescent="0.25">
      <c r="E287" s="9" t="str">
        <f xml:space="preserve"> E$90</f>
        <v>Share capital drawdown - m</v>
      </c>
      <c r="F287" s="9">
        <f t="shared" ref="F287:BE287" si="255" xml:space="preserve"> F$90</f>
        <v>0</v>
      </c>
      <c r="G287" s="9" t="str">
        <f t="shared" si="255"/>
        <v>$ 000s</v>
      </c>
      <c r="H287" s="9">
        <f t="shared" si="255"/>
        <v>100</v>
      </c>
      <c r="I287" s="9">
        <f t="shared" si="255"/>
        <v>0</v>
      </c>
      <c r="J287" s="9">
        <f t="shared" si="255"/>
        <v>0</v>
      </c>
      <c r="K287" s="9">
        <f t="shared" si="255"/>
        <v>0</v>
      </c>
      <c r="L287" s="9">
        <f t="shared" si="255"/>
        <v>0</v>
      </c>
      <c r="M287" s="9">
        <f t="shared" si="255"/>
        <v>0</v>
      </c>
      <c r="N287" s="9">
        <f t="shared" si="255"/>
        <v>0</v>
      </c>
      <c r="O287" s="9">
        <f t="shared" si="255"/>
        <v>0</v>
      </c>
      <c r="P287" s="9">
        <f t="shared" si="255"/>
        <v>0</v>
      </c>
      <c r="Q287" s="9">
        <f t="shared" si="255"/>
        <v>0</v>
      </c>
      <c r="R287" s="9">
        <f t="shared" si="255"/>
        <v>0</v>
      </c>
      <c r="S287" s="9">
        <f t="shared" si="255"/>
        <v>0</v>
      </c>
      <c r="T287" s="9">
        <f t="shared" si="255"/>
        <v>0</v>
      </c>
      <c r="U287" s="9">
        <f t="shared" si="255"/>
        <v>0</v>
      </c>
      <c r="V287" s="9">
        <f t="shared" si="255"/>
        <v>0</v>
      </c>
      <c r="W287" s="9">
        <f t="shared" si="255"/>
        <v>0</v>
      </c>
      <c r="X287" s="9">
        <f t="shared" si="255"/>
        <v>0</v>
      </c>
      <c r="Y287" s="9">
        <f t="shared" si="255"/>
        <v>100</v>
      </c>
      <c r="Z287" s="9">
        <f t="shared" si="255"/>
        <v>0</v>
      </c>
      <c r="AA287" s="9">
        <f t="shared" si="255"/>
        <v>0</v>
      </c>
      <c r="AB287" s="9">
        <f t="shared" si="255"/>
        <v>0</v>
      </c>
      <c r="AC287" s="9">
        <f t="shared" si="255"/>
        <v>0</v>
      </c>
      <c r="AD287" s="9">
        <f t="shared" si="255"/>
        <v>0</v>
      </c>
      <c r="AE287" s="9">
        <f t="shared" si="255"/>
        <v>0</v>
      </c>
      <c r="AF287" s="9">
        <f t="shared" si="255"/>
        <v>0</v>
      </c>
      <c r="AG287" s="9">
        <f t="shared" si="255"/>
        <v>0</v>
      </c>
      <c r="AH287" s="9">
        <f t="shared" si="255"/>
        <v>0</v>
      </c>
      <c r="AI287" s="9">
        <f t="shared" si="255"/>
        <v>0</v>
      </c>
      <c r="AJ287" s="9">
        <f t="shared" si="255"/>
        <v>0</v>
      </c>
      <c r="AK287" s="9">
        <f t="shared" si="255"/>
        <v>0</v>
      </c>
      <c r="AL287" s="9">
        <f t="shared" si="255"/>
        <v>0</v>
      </c>
      <c r="AM287" s="9">
        <f t="shared" si="255"/>
        <v>0</v>
      </c>
      <c r="AN287" s="9">
        <f t="shared" si="255"/>
        <v>0</v>
      </c>
      <c r="AO287" s="9">
        <f t="shared" si="255"/>
        <v>0</v>
      </c>
      <c r="AP287" s="9">
        <f t="shared" si="255"/>
        <v>0</v>
      </c>
      <c r="AQ287" s="9">
        <f t="shared" si="255"/>
        <v>0</v>
      </c>
      <c r="AR287" s="9">
        <f t="shared" si="255"/>
        <v>0</v>
      </c>
      <c r="AS287" s="9">
        <f t="shared" si="255"/>
        <v>0</v>
      </c>
      <c r="AT287" s="9">
        <f t="shared" si="255"/>
        <v>0</v>
      </c>
      <c r="AU287" s="9">
        <f t="shared" si="255"/>
        <v>0</v>
      </c>
      <c r="AV287" s="9">
        <f t="shared" si="255"/>
        <v>0</v>
      </c>
      <c r="AW287" s="9">
        <f t="shared" si="255"/>
        <v>0</v>
      </c>
      <c r="AX287" s="9">
        <f t="shared" si="255"/>
        <v>0</v>
      </c>
      <c r="AY287" s="9">
        <f t="shared" si="255"/>
        <v>0</v>
      </c>
      <c r="AZ287" s="9">
        <f t="shared" si="255"/>
        <v>0</v>
      </c>
      <c r="BA287" s="9">
        <f t="shared" si="255"/>
        <v>0</v>
      </c>
      <c r="BB287" s="9">
        <f t="shared" si="255"/>
        <v>0</v>
      </c>
      <c r="BC287" s="9">
        <f t="shared" si="255"/>
        <v>0</v>
      </c>
      <c r="BD287" s="9">
        <f t="shared" si="255"/>
        <v>0</v>
      </c>
      <c r="BE287" s="9">
        <f t="shared" si="255"/>
        <v>0</v>
      </c>
    </row>
    <row r="288" spans="1:144" outlineLevel="1" x14ac:dyDescent="0.25">
      <c r="E288" s="9" t="str">
        <f xml:space="preserve"> E$123</f>
        <v>Shareholder drawdown - m</v>
      </c>
      <c r="F288" s="9">
        <f t="shared" ref="F288:BE288" si="256" xml:space="preserve"> F$123</f>
        <v>0</v>
      </c>
      <c r="G288" s="9" t="str">
        <f t="shared" si="256"/>
        <v>$ 000s</v>
      </c>
      <c r="H288" s="9">
        <f t="shared" si="256"/>
        <v>93184.82088505046</v>
      </c>
      <c r="I288" s="9">
        <f t="shared" si="256"/>
        <v>0</v>
      </c>
      <c r="J288" s="9">
        <f t="shared" si="256"/>
        <v>0</v>
      </c>
      <c r="K288" s="9">
        <f t="shared" si="256"/>
        <v>0</v>
      </c>
      <c r="L288" s="9">
        <f t="shared" si="256"/>
        <v>0</v>
      </c>
      <c r="M288" s="9">
        <f t="shared" si="256"/>
        <v>0</v>
      </c>
      <c r="N288" s="9">
        <f t="shared" si="256"/>
        <v>0</v>
      </c>
      <c r="O288" s="9">
        <f t="shared" si="256"/>
        <v>0</v>
      </c>
      <c r="P288" s="9">
        <f t="shared" si="256"/>
        <v>0</v>
      </c>
      <c r="Q288" s="9">
        <f t="shared" si="256"/>
        <v>0</v>
      </c>
      <c r="R288" s="9">
        <f t="shared" si="256"/>
        <v>0</v>
      </c>
      <c r="S288" s="9">
        <f t="shared" si="256"/>
        <v>0</v>
      </c>
      <c r="T288" s="9">
        <f t="shared" si="256"/>
        <v>0</v>
      </c>
      <c r="U288" s="9">
        <f t="shared" si="256"/>
        <v>0</v>
      </c>
      <c r="V288" s="9">
        <f t="shared" si="256"/>
        <v>0</v>
      </c>
      <c r="W288" s="9">
        <f t="shared" si="256"/>
        <v>0</v>
      </c>
      <c r="X288" s="9">
        <f t="shared" si="256"/>
        <v>0</v>
      </c>
      <c r="Y288" s="9">
        <f t="shared" si="256"/>
        <v>0</v>
      </c>
      <c r="Z288" s="9">
        <f t="shared" si="256"/>
        <v>0</v>
      </c>
      <c r="AA288" s="9">
        <f t="shared" si="256"/>
        <v>0</v>
      </c>
      <c r="AB288" s="9">
        <f t="shared" si="256"/>
        <v>0</v>
      </c>
      <c r="AC288" s="9">
        <f t="shared" si="256"/>
        <v>0</v>
      </c>
      <c r="AD288" s="9">
        <f t="shared" si="256"/>
        <v>0</v>
      </c>
      <c r="AE288" s="9">
        <f t="shared" si="256"/>
        <v>0</v>
      </c>
      <c r="AF288" s="9">
        <f t="shared" si="256"/>
        <v>0</v>
      </c>
      <c r="AG288" s="9">
        <f t="shared" si="256"/>
        <v>0</v>
      </c>
      <c r="AH288" s="9">
        <f t="shared" si="256"/>
        <v>0</v>
      </c>
      <c r="AI288" s="9">
        <f t="shared" si="256"/>
        <v>0</v>
      </c>
      <c r="AJ288" s="9">
        <f t="shared" si="256"/>
        <v>0</v>
      </c>
      <c r="AK288" s="9">
        <f t="shared" si="256"/>
        <v>0</v>
      </c>
      <c r="AL288" s="9">
        <f t="shared" si="256"/>
        <v>0</v>
      </c>
      <c r="AM288" s="9">
        <f t="shared" si="256"/>
        <v>0</v>
      </c>
      <c r="AN288" s="9">
        <f t="shared" si="256"/>
        <v>0</v>
      </c>
      <c r="AO288" s="9">
        <f t="shared" si="256"/>
        <v>0</v>
      </c>
      <c r="AP288" s="9">
        <f t="shared" si="256"/>
        <v>0</v>
      </c>
      <c r="AQ288" s="9">
        <f t="shared" si="256"/>
        <v>0</v>
      </c>
      <c r="AR288" s="9">
        <f t="shared" si="256"/>
        <v>0</v>
      </c>
      <c r="AS288" s="9">
        <f t="shared" si="256"/>
        <v>0</v>
      </c>
      <c r="AT288" s="9">
        <f t="shared" si="256"/>
        <v>0</v>
      </c>
      <c r="AU288" s="9">
        <f t="shared" si="256"/>
        <v>0</v>
      </c>
      <c r="AV288" s="9">
        <f t="shared" si="256"/>
        <v>0</v>
      </c>
      <c r="AW288" s="9">
        <f t="shared" si="256"/>
        <v>0</v>
      </c>
      <c r="AX288" s="9">
        <f t="shared" si="256"/>
        <v>0</v>
      </c>
      <c r="AY288" s="9">
        <f t="shared" si="256"/>
        <v>93184.82088505046</v>
      </c>
      <c r="AZ288" s="9">
        <f t="shared" si="256"/>
        <v>0</v>
      </c>
      <c r="BA288" s="9">
        <f t="shared" si="256"/>
        <v>0</v>
      </c>
      <c r="BB288" s="9">
        <f t="shared" si="256"/>
        <v>0</v>
      </c>
      <c r="BC288" s="9">
        <f t="shared" si="256"/>
        <v>0</v>
      </c>
      <c r="BD288" s="9">
        <f t="shared" si="256"/>
        <v>0</v>
      </c>
      <c r="BE288" s="9">
        <f t="shared" si="256"/>
        <v>0</v>
      </c>
    </row>
    <row r="289" spans="1:57" outlineLevel="1" x14ac:dyDescent="0.25">
      <c r="A289" s="86"/>
      <c r="B289" s="86"/>
      <c r="C289" s="87"/>
      <c r="D289" s="88"/>
      <c r="E289" s="69" t="str">
        <f xml:space="preserve"> ConCost!E$39</f>
        <v>Success fee</v>
      </c>
      <c r="F289" s="69">
        <f xml:space="preserve"> ConCost!F$39</f>
        <v>0</v>
      </c>
      <c r="G289" s="69" t="str">
        <f xml:space="preserve"> ConCost!G$39</f>
        <v>$ 000s</v>
      </c>
      <c r="H289" s="69">
        <f xml:space="preserve"> ConCost!H$39</f>
        <v>2000</v>
      </c>
      <c r="I289" s="69">
        <f xml:space="preserve"> ConCost!I$39</f>
        <v>0</v>
      </c>
      <c r="J289" s="69">
        <f xml:space="preserve"> ConCost!J$39</f>
        <v>0</v>
      </c>
      <c r="K289" s="69">
        <f xml:space="preserve"> ConCost!K$39</f>
        <v>0</v>
      </c>
      <c r="L289" s="69">
        <f xml:space="preserve"> ConCost!L$39</f>
        <v>0</v>
      </c>
      <c r="M289" s="69">
        <f xml:space="preserve"> ConCost!M$39</f>
        <v>0</v>
      </c>
      <c r="N289" s="69">
        <f xml:space="preserve"> ConCost!N$39</f>
        <v>0</v>
      </c>
      <c r="O289" s="69">
        <f xml:space="preserve"> ConCost!O$39</f>
        <v>0</v>
      </c>
      <c r="P289" s="69">
        <f xml:space="preserve"> ConCost!P$39</f>
        <v>0</v>
      </c>
      <c r="Q289" s="69">
        <f xml:space="preserve"> ConCost!Q$39</f>
        <v>0</v>
      </c>
      <c r="R289" s="69">
        <f xml:space="preserve"> ConCost!R$39</f>
        <v>0</v>
      </c>
      <c r="S289" s="69">
        <f xml:space="preserve"> ConCost!S$39</f>
        <v>0</v>
      </c>
      <c r="T289" s="69">
        <f xml:space="preserve"> ConCost!T$39</f>
        <v>0</v>
      </c>
      <c r="U289" s="69">
        <f xml:space="preserve"> ConCost!U$39</f>
        <v>0</v>
      </c>
      <c r="V289" s="69">
        <f xml:space="preserve"> ConCost!V$39</f>
        <v>0</v>
      </c>
      <c r="W289" s="69">
        <f xml:space="preserve"> ConCost!W$39</f>
        <v>0</v>
      </c>
      <c r="X289" s="69">
        <f xml:space="preserve"> ConCost!X$39</f>
        <v>0</v>
      </c>
      <c r="Y289" s="69">
        <f xml:space="preserve"> ConCost!Y$39</f>
        <v>2000</v>
      </c>
      <c r="Z289" s="69">
        <f xml:space="preserve"> ConCost!Z$39</f>
        <v>0</v>
      </c>
      <c r="AA289" s="69">
        <f xml:space="preserve"> ConCost!AA$39</f>
        <v>0</v>
      </c>
      <c r="AB289" s="69">
        <f xml:space="preserve"> ConCost!AB$39</f>
        <v>0</v>
      </c>
      <c r="AC289" s="69">
        <f xml:space="preserve"> ConCost!AC$39</f>
        <v>0</v>
      </c>
      <c r="AD289" s="69">
        <f xml:space="preserve"> ConCost!AD$39</f>
        <v>0</v>
      </c>
      <c r="AE289" s="69">
        <f xml:space="preserve"> ConCost!AE$39</f>
        <v>0</v>
      </c>
      <c r="AF289" s="69">
        <f xml:space="preserve"> ConCost!AF$39</f>
        <v>0</v>
      </c>
      <c r="AG289" s="69">
        <f xml:space="preserve"> ConCost!AG$39</f>
        <v>0</v>
      </c>
      <c r="AH289" s="69">
        <f xml:space="preserve"> ConCost!AH$39</f>
        <v>0</v>
      </c>
      <c r="AI289" s="69">
        <f xml:space="preserve"> ConCost!AI$39</f>
        <v>0</v>
      </c>
      <c r="AJ289" s="69">
        <f xml:space="preserve"> ConCost!AJ$39</f>
        <v>0</v>
      </c>
      <c r="AK289" s="69">
        <f xml:space="preserve"> ConCost!AK$39</f>
        <v>0</v>
      </c>
      <c r="AL289" s="69">
        <f xml:space="preserve"> ConCost!AL$39</f>
        <v>0</v>
      </c>
      <c r="AM289" s="69">
        <f xml:space="preserve"> ConCost!AM$39</f>
        <v>0</v>
      </c>
      <c r="AN289" s="69">
        <f xml:space="preserve"> ConCost!AN$39</f>
        <v>0</v>
      </c>
      <c r="AO289" s="69">
        <f xml:space="preserve"> ConCost!AO$39</f>
        <v>0</v>
      </c>
      <c r="AP289" s="69">
        <f xml:space="preserve"> ConCost!AP$39</f>
        <v>0</v>
      </c>
      <c r="AQ289" s="69">
        <f xml:space="preserve"> ConCost!AQ$39</f>
        <v>0</v>
      </c>
      <c r="AR289" s="69">
        <f xml:space="preserve"> ConCost!AR$39</f>
        <v>0</v>
      </c>
      <c r="AS289" s="69">
        <f xml:space="preserve"> ConCost!AS$39</f>
        <v>0</v>
      </c>
      <c r="AT289" s="69">
        <f xml:space="preserve"> ConCost!AT$39</f>
        <v>0</v>
      </c>
      <c r="AU289" s="69">
        <f xml:space="preserve"> ConCost!AU$39</f>
        <v>0</v>
      </c>
      <c r="AV289" s="69">
        <f xml:space="preserve"> ConCost!AV$39</f>
        <v>0</v>
      </c>
      <c r="AW289" s="69">
        <f xml:space="preserve"> ConCost!AW$39</f>
        <v>0</v>
      </c>
      <c r="AX289" s="69">
        <f xml:space="preserve"> ConCost!AX$39</f>
        <v>0</v>
      </c>
      <c r="AY289" s="69">
        <f xml:space="preserve"> ConCost!AY$39</f>
        <v>0</v>
      </c>
      <c r="AZ289" s="69">
        <f xml:space="preserve"> ConCost!AZ$39</f>
        <v>0</v>
      </c>
      <c r="BA289" s="69">
        <f xml:space="preserve"> ConCost!BA$39</f>
        <v>0</v>
      </c>
      <c r="BB289" s="69">
        <f xml:space="preserve"> ConCost!BB$39</f>
        <v>0</v>
      </c>
      <c r="BC289" s="69">
        <f xml:space="preserve"> ConCost!BC$39</f>
        <v>0</v>
      </c>
      <c r="BD289" s="69">
        <f xml:space="preserve"> ConCost!BD$39</f>
        <v>0</v>
      </c>
      <c r="BE289" s="69">
        <f xml:space="preserve"> ConCost!BE$39</f>
        <v>0</v>
      </c>
    </row>
    <row r="290" spans="1:57" outlineLevel="1" x14ac:dyDescent="0.25">
      <c r="A290" s="142"/>
      <c r="B290" s="142"/>
      <c r="C290" s="143"/>
      <c r="D290" s="144"/>
      <c r="E290" s="519" t="s">
        <v>410</v>
      </c>
      <c r="F290" s="519"/>
      <c r="G290" s="519" t="str">
        <f xml:space="preserve"> SMU</f>
        <v>$ 000s</v>
      </c>
      <c r="H290" s="519">
        <f xml:space="preserve"> SUM(J290:BE290)</f>
        <v>-91284.820885051464</v>
      </c>
      <c r="I290" s="520"/>
      <c r="J290" s="519">
        <f t="shared" ref="J290:BE290" si="257" xml:space="preserve"> J286 * $F285 - J287 + J289 - J288</f>
        <v>-1.0000000000000001E-9</v>
      </c>
      <c r="K290" s="519">
        <f t="shared" si="257"/>
        <v>0</v>
      </c>
      <c r="L290" s="519">
        <f t="shared" si="257"/>
        <v>0</v>
      </c>
      <c r="M290" s="519">
        <f t="shared" si="257"/>
        <v>0</v>
      </c>
      <c r="N290" s="519">
        <f t="shared" si="257"/>
        <v>0</v>
      </c>
      <c r="O290" s="519">
        <f t="shared" si="257"/>
        <v>0</v>
      </c>
      <c r="P290" s="519">
        <f t="shared" si="257"/>
        <v>0</v>
      </c>
      <c r="Q290" s="519">
        <f t="shared" si="257"/>
        <v>0</v>
      </c>
      <c r="R290" s="519">
        <f t="shared" si="257"/>
        <v>0</v>
      </c>
      <c r="S290" s="519">
        <f t="shared" si="257"/>
        <v>0</v>
      </c>
      <c r="T290" s="519">
        <f t="shared" si="257"/>
        <v>0</v>
      </c>
      <c r="U290" s="519">
        <f t="shared" si="257"/>
        <v>0</v>
      </c>
      <c r="V290" s="519">
        <f t="shared" si="257"/>
        <v>0</v>
      </c>
      <c r="W290" s="519">
        <f t="shared" si="257"/>
        <v>0</v>
      </c>
      <c r="X290" s="519">
        <f t="shared" si="257"/>
        <v>0</v>
      </c>
      <c r="Y290" s="519">
        <f t="shared" si="257"/>
        <v>1900</v>
      </c>
      <c r="Z290" s="519">
        <f t="shared" si="257"/>
        <v>0</v>
      </c>
      <c r="AA290" s="519">
        <f t="shared" si="257"/>
        <v>0</v>
      </c>
      <c r="AB290" s="519">
        <f t="shared" si="257"/>
        <v>0</v>
      </c>
      <c r="AC290" s="519">
        <f t="shared" si="257"/>
        <v>0</v>
      </c>
      <c r="AD290" s="519">
        <f t="shared" si="257"/>
        <v>0</v>
      </c>
      <c r="AE290" s="519">
        <f t="shared" si="257"/>
        <v>0</v>
      </c>
      <c r="AF290" s="519">
        <f t="shared" si="257"/>
        <v>0</v>
      </c>
      <c r="AG290" s="519">
        <f t="shared" si="257"/>
        <v>0</v>
      </c>
      <c r="AH290" s="519">
        <f t="shared" si="257"/>
        <v>0</v>
      </c>
      <c r="AI290" s="519">
        <f t="shared" si="257"/>
        <v>0</v>
      </c>
      <c r="AJ290" s="519">
        <f t="shared" si="257"/>
        <v>0</v>
      </c>
      <c r="AK290" s="519">
        <f t="shared" si="257"/>
        <v>0</v>
      </c>
      <c r="AL290" s="519">
        <f t="shared" si="257"/>
        <v>0</v>
      </c>
      <c r="AM290" s="519">
        <f t="shared" si="257"/>
        <v>0</v>
      </c>
      <c r="AN290" s="519">
        <f t="shared" si="257"/>
        <v>0</v>
      </c>
      <c r="AO290" s="519">
        <f t="shared" si="257"/>
        <v>0</v>
      </c>
      <c r="AP290" s="519">
        <f t="shared" si="257"/>
        <v>0</v>
      </c>
      <c r="AQ290" s="519">
        <f t="shared" si="257"/>
        <v>0</v>
      </c>
      <c r="AR290" s="519">
        <f t="shared" si="257"/>
        <v>0</v>
      </c>
      <c r="AS290" s="519">
        <f t="shared" si="257"/>
        <v>0</v>
      </c>
      <c r="AT290" s="519">
        <f t="shared" si="257"/>
        <v>0</v>
      </c>
      <c r="AU290" s="519">
        <f t="shared" si="257"/>
        <v>0</v>
      </c>
      <c r="AV290" s="519">
        <f t="shared" si="257"/>
        <v>0</v>
      </c>
      <c r="AW290" s="519">
        <f t="shared" si="257"/>
        <v>0</v>
      </c>
      <c r="AX290" s="519">
        <f t="shared" si="257"/>
        <v>0</v>
      </c>
      <c r="AY290" s="519">
        <f t="shared" si="257"/>
        <v>-93184.82088505046</v>
      </c>
      <c r="AZ290" s="519">
        <f t="shared" si="257"/>
        <v>0</v>
      </c>
      <c r="BA290" s="519">
        <f t="shared" si="257"/>
        <v>0</v>
      </c>
      <c r="BB290" s="519">
        <f t="shared" si="257"/>
        <v>0</v>
      </c>
      <c r="BC290" s="519">
        <f t="shared" si="257"/>
        <v>0</v>
      </c>
      <c r="BD290" s="519">
        <f t="shared" si="257"/>
        <v>0</v>
      </c>
      <c r="BE290" s="519">
        <f t="shared" si="257"/>
        <v>0</v>
      </c>
    </row>
    <row r="291" spans="1:57" outlineLevel="1" x14ac:dyDescent="0.25"/>
    <row r="292" spans="1:57" x14ac:dyDescent="0.25"/>
    <row r="293" spans="1:57" x14ac:dyDescent="0.25">
      <c r="A293" s="15" t="s">
        <v>369</v>
      </c>
    </row>
    <row r="294" spans="1:57" outlineLevel="1" x14ac:dyDescent="0.25"/>
    <row r="295" spans="1:57" outlineLevel="1" x14ac:dyDescent="0.25">
      <c r="E295" s="191" t="str">
        <f xml:space="preserve"> Solve!E$47</f>
        <v>Project costs / funding requirement - paste</v>
      </c>
      <c r="F295" s="191">
        <f xml:space="preserve"> Solve!F$47</f>
        <v>0</v>
      </c>
      <c r="G295" s="191" t="str">
        <f xml:space="preserve"> Solve!G$47</f>
        <v>$ 000s</v>
      </c>
      <c r="H295" s="191">
        <f xml:space="preserve"> Solve!H$47</f>
        <v>350418.03787133837</v>
      </c>
      <c r="I295" s="191">
        <f xml:space="preserve"> Solve!I$47</f>
        <v>0</v>
      </c>
      <c r="J295" s="191">
        <f xml:space="preserve"> Solve!J$47</f>
        <v>0</v>
      </c>
      <c r="K295" s="191">
        <f xml:space="preserve"> Solve!K$47</f>
        <v>0</v>
      </c>
      <c r="L295" s="191">
        <f xml:space="preserve"> Solve!L$47</f>
        <v>0</v>
      </c>
      <c r="M295" s="191">
        <f xml:space="preserve"> Solve!M$47</f>
        <v>0</v>
      </c>
      <c r="N295" s="191">
        <f xml:space="preserve"> Solve!N$47</f>
        <v>0</v>
      </c>
      <c r="O295" s="191">
        <f xml:space="preserve"> Solve!O$47</f>
        <v>0</v>
      </c>
      <c r="P295" s="191">
        <f xml:space="preserve"> Solve!P$47</f>
        <v>0</v>
      </c>
      <c r="Q295" s="191">
        <f xml:space="preserve"> Solve!Q$47</f>
        <v>0</v>
      </c>
      <c r="R295" s="191">
        <f xml:space="preserve"> Solve!R$47</f>
        <v>0</v>
      </c>
      <c r="S295" s="191">
        <f xml:space="preserve"> Solve!S$47</f>
        <v>0</v>
      </c>
      <c r="T295" s="191">
        <f xml:space="preserve"> Solve!T$47</f>
        <v>0</v>
      </c>
      <c r="U295" s="191">
        <f xml:space="preserve"> Solve!U$47</f>
        <v>0</v>
      </c>
      <c r="V295" s="191">
        <f xml:space="preserve"> Solve!V$47</f>
        <v>0</v>
      </c>
      <c r="W295" s="191">
        <f xml:space="preserve"> Solve!W$47</f>
        <v>0</v>
      </c>
      <c r="X295" s="191">
        <f xml:space="preserve"> Solve!X$47</f>
        <v>0</v>
      </c>
      <c r="Y295" s="191">
        <f xml:space="preserve"> Solve!Y$47</f>
        <v>13297.779378471951</v>
      </c>
      <c r="Z295" s="191">
        <f xml:space="preserve"> Solve!Z$47</f>
        <v>12071.820212966471</v>
      </c>
      <c r="AA295" s="191">
        <f xml:space="preserve"> Solve!AA$47</f>
        <v>12095.373171921394</v>
      </c>
      <c r="AB295" s="191">
        <f xml:space="preserve"> Solve!AB$47</f>
        <v>12124.887342744936</v>
      </c>
      <c r="AC295" s="191">
        <f xml:space="preserve"> Solve!AC$47</f>
        <v>12151.51157502758</v>
      </c>
      <c r="AD295" s="191">
        <f xml:space="preserve"> Solve!AD$47</f>
        <v>12172.663189026505</v>
      </c>
      <c r="AE295" s="191">
        <f xml:space="preserve"> Solve!AE$47</f>
        <v>12204.923409747764</v>
      </c>
      <c r="AF295" s="191">
        <f xml:space="preserve"> Solve!AF$47</f>
        <v>12224.465561483983</v>
      </c>
      <c r="AG295" s="191">
        <f xml:space="preserve"> Solve!AG$47</f>
        <v>12261.720824335425</v>
      </c>
      <c r="AH295" s="191">
        <f xml:space="preserve"> Solve!AH$47</f>
        <v>12296.292064958823</v>
      </c>
      <c r="AI295" s="191">
        <f xml:space="preserve"> Solve!AI$47</f>
        <v>12297.79235738816</v>
      </c>
      <c r="AJ295" s="191">
        <f xml:space="preserve"> Solve!AJ$47</f>
        <v>12365.633719641013</v>
      </c>
      <c r="AK295" s="191">
        <f xml:space="preserve"> Solve!AK$47</f>
        <v>12386.701416253774</v>
      </c>
      <c r="AL295" s="191">
        <f xml:space="preserve"> Solve!AL$47</f>
        <v>12435.421553357372</v>
      </c>
      <c r="AM295" s="191">
        <f xml:space="preserve"> Solve!AM$47</f>
        <v>12453.92799922148</v>
      </c>
      <c r="AN295" s="191">
        <f xml:space="preserve"> Solve!AN$47</f>
        <v>12505.595691592916</v>
      </c>
      <c r="AO295" s="191">
        <f xml:space="preserve"> Solve!AO$47</f>
        <v>12540.854523828781</v>
      </c>
      <c r="AP295" s="191">
        <f xml:space="preserve"> Solve!AP$47</f>
        <v>12555.491523398421</v>
      </c>
      <c r="AQ295" s="191">
        <f xml:space="preserve"> Solve!AQ$47</f>
        <v>12611.612277155316</v>
      </c>
      <c r="AR295" s="191">
        <f xml:space="preserve"> Solve!AR$47</f>
        <v>12623.652429408663</v>
      </c>
      <c r="AS295" s="191">
        <f xml:space="preserve"> Solve!AS$47</f>
        <v>12682.761703906723</v>
      </c>
      <c r="AT295" s="191">
        <f xml:space="preserve"> Solve!AT$47</f>
        <v>12297.130224848668</v>
      </c>
      <c r="AU295" s="191">
        <f xml:space="preserve"> Solve!AU$47</f>
        <v>12303.596221794036</v>
      </c>
      <c r="AV295" s="191">
        <f xml:space="preserve"> Solve!AV$47</f>
        <v>12366.490606926531</v>
      </c>
      <c r="AW295" s="191">
        <f xml:space="preserve"> Solve!AW$47</f>
        <v>12384.513580244184</v>
      </c>
      <c r="AX295" s="191">
        <f xml:space="preserve"> Solve!AX$47</f>
        <v>12436.27468872968</v>
      </c>
      <c r="AY295" s="191">
        <f xml:space="preserve"> Solve!AY$47</f>
        <v>28269.150622957801</v>
      </c>
      <c r="AZ295" s="191">
        <f xml:space="preserve"> Solve!AZ$47</f>
        <v>0</v>
      </c>
      <c r="BA295" s="191">
        <f xml:space="preserve"> Solve!BA$47</f>
        <v>0</v>
      </c>
      <c r="BB295" s="191">
        <f xml:space="preserve"> Solve!BB$47</f>
        <v>0</v>
      </c>
      <c r="BC295" s="191">
        <f xml:space="preserve"> Solve!BC$47</f>
        <v>0</v>
      </c>
      <c r="BD295" s="191">
        <f xml:space="preserve"> Solve!BD$47</f>
        <v>0</v>
      </c>
      <c r="BE295" s="191">
        <f xml:space="preserve"> Solve!BE$47</f>
        <v>0</v>
      </c>
    </row>
    <row r="296" spans="1:57" outlineLevel="1" x14ac:dyDescent="0.25">
      <c r="E296" s="12" t="str">
        <f t="shared" ref="E296:BE296" si="258" xml:space="preserve"> E$90</f>
        <v>Share capital drawdown - m</v>
      </c>
      <c r="F296" s="12">
        <f t="shared" si="258"/>
        <v>0</v>
      </c>
      <c r="G296" s="12" t="str">
        <f t="shared" si="258"/>
        <v>$ 000s</v>
      </c>
      <c r="H296" s="12">
        <f t="shared" si="258"/>
        <v>100</v>
      </c>
      <c r="I296" s="12">
        <f t="shared" si="258"/>
        <v>0</v>
      </c>
      <c r="J296" s="12">
        <f t="shared" si="258"/>
        <v>0</v>
      </c>
      <c r="K296" s="12">
        <f t="shared" si="258"/>
        <v>0</v>
      </c>
      <c r="L296" s="12">
        <f t="shared" si="258"/>
        <v>0</v>
      </c>
      <c r="M296" s="12">
        <f t="shared" si="258"/>
        <v>0</v>
      </c>
      <c r="N296" s="12">
        <f t="shared" si="258"/>
        <v>0</v>
      </c>
      <c r="O296" s="12">
        <f t="shared" si="258"/>
        <v>0</v>
      </c>
      <c r="P296" s="12">
        <f t="shared" si="258"/>
        <v>0</v>
      </c>
      <c r="Q296" s="12">
        <f t="shared" si="258"/>
        <v>0</v>
      </c>
      <c r="R296" s="12">
        <f t="shared" si="258"/>
        <v>0</v>
      </c>
      <c r="S296" s="12">
        <f t="shared" si="258"/>
        <v>0</v>
      </c>
      <c r="T296" s="12">
        <f t="shared" si="258"/>
        <v>0</v>
      </c>
      <c r="U296" s="12">
        <f t="shared" si="258"/>
        <v>0</v>
      </c>
      <c r="V296" s="12">
        <f t="shared" si="258"/>
        <v>0</v>
      </c>
      <c r="W296" s="12">
        <f t="shared" si="258"/>
        <v>0</v>
      </c>
      <c r="X296" s="12">
        <f t="shared" si="258"/>
        <v>0</v>
      </c>
      <c r="Y296" s="12">
        <f t="shared" si="258"/>
        <v>100</v>
      </c>
      <c r="Z296" s="12">
        <f t="shared" si="258"/>
        <v>0</v>
      </c>
      <c r="AA296" s="12">
        <f t="shared" si="258"/>
        <v>0</v>
      </c>
      <c r="AB296" s="12">
        <f t="shared" si="258"/>
        <v>0</v>
      </c>
      <c r="AC296" s="12">
        <f t="shared" si="258"/>
        <v>0</v>
      </c>
      <c r="AD296" s="12">
        <f t="shared" si="258"/>
        <v>0</v>
      </c>
      <c r="AE296" s="12">
        <f t="shared" si="258"/>
        <v>0</v>
      </c>
      <c r="AF296" s="12">
        <f t="shared" si="258"/>
        <v>0</v>
      </c>
      <c r="AG296" s="12">
        <f t="shared" si="258"/>
        <v>0</v>
      </c>
      <c r="AH296" s="12">
        <f t="shared" si="258"/>
        <v>0</v>
      </c>
      <c r="AI296" s="12">
        <f t="shared" si="258"/>
        <v>0</v>
      </c>
      <c r="AJ296" s="12">
        <f t="shared" si="258"/>
        <v>0</v>
      </c>
      <c r="AK296" s="12">
        <f t="shared" si="258"/>
        <v>0</v>
      </c>
      <c r="AL296" s="12">
        <f t="shared" si="258"/>
        <v>0</v>
      </c>
      <c r="AM296" s="12">
        <f t="shared" si="258"/>
        <v>0</v>
      </c>
      <c r="AN296" s="12">
        <f t="shared" si="258"/>
        <v>0</v>
      </c>
      <c r="AO296" s="12">
        <f t="shared" si="258"/>
        <v>0</v>
      </c>
      <c r="AP296" s="12">
        <f t="shared" si="258"/>
        <v>0</v>
      </c>
      <c r="AQ296" s="12">
        <f t="shared" si="258"/>
        <v>0</v>
      </c>
      <c r="AR296" s="12">
        <f t="shared" si="258"/>
        <v>0</v>
      </c>
      <c r="AS296" s="12">
        <f t="shared" si="258"/>
        <v>0</v>
      </c>
      <c r="AT296" s="12">
        <f t="shared" si="258"/>
        <v>0</v>
      </c>
      <c r="AU296" s="12">
        <f t="shared" si="258"/>
        <v>0</v>
      </c>
      <c r="AV296" s="12">
        <f t="shared" si="258"/>
        <v>0</v>
      </c>
      <c r="AW296" s="12">
        <f t="shared" si="258"/>
        <v>0</v>
      </c>
      <c r="AX296" s="12">
        <f t="shared" si="258"/>
        <v>0</v>
      </c>
      <c r="AY296" s="12">
        <f t="shared" si="258"/>
        <v>0</v>
      </c>
      <c r="AZ296" s="12">
        <f t="shared" si="258"/>
        <v>0</v>
      </c>
      <c r="BA296" s="12">
        <f t="shared" si="258"/>
        <v>0</v>
      </c>
      <c r="BB296" s="12">
        <f t="shared" si="258"/>
        <v>0</v>
      </c>
      <c r="BC296" s="12">
        <f t="shared" si="258"/>
        <v>0</v>
      </c>
      <c r="BD296" s="12">
        <f t="shared" si="258"/>
        <v>0</v>
      </c>
      <c r="BE296" s="12">
        <f t="shared" si="258"/>
        <v>0</v>
      </c>
    </row>
    <row r="297" spans="1:57" outlineLevel="1" x14ac:dyDescent="0.25">
      <c r="E297" s="12" t="str">
        <f xml:space="preserve"> E$116</f>
        <v>Shareholder loan drawdown excluding EBL repayment - m</v>
      </c>
      <c r="F297" s="12">
        <f t="shared" ref="F297:BE297" si="259" xml:space="preserve"> F$116</f>
        <v>0</v>
      </c>
      <c r="G297" s="12" t="str">
        <f t="shared" si="259"/>
        <v>$ 000s</v>
      </c>
      <c r="H297" s="12">
        <f t="shared" si="259"/>
        <v>0</v>
      </c>
      <c r="I297" s="12">
        <f t="shared" si="259"/>
        <v>0</v>
      </c>
      <c r="J297" s="12">
        <f t="shared" si="259"/>
        <v>0</v>
      </c>
      <c r="K297" s="12">
        <f t="shared" si="259"/>
        <v>0</v>
      </c>
      <c r="L297" s="12">
        <f t="shared" si="259"/>
        <v>0</v>
      </c>
      <c r="M297" s="12">
        <f t="shared" si="259"/>
        <v>0</v>
      </c>
      <c r="N297" s="12">
        <f t="shared" si="259"/>
        <v>0</v>
      </c>
      <c r="O297" s="12">
        <f t="shared" si="259"/>
        <v>0</v>
      </c>
      <c r="P297" s="12">
        <f t="shared" si="259"/>
        <v>0</v>
      </c>
      <c r="Q297" s="12">
        <f t="shared" si="259"/>
        <v>0</v>
      </c>
      <c r="R297" s="12">
        <f t="shared" si="259"/>
        <v>0</v>
      </c>
      <c r="S297" s="12">
        <f t="shared" si="259"/>
        <v>0</v>
      </c>
      <c r="T297" s="12">
        <f t="shared" si="259"/>
        <v>0</v>
      </c>
      <c r="U297" s="12">
        <f t="shared" si="259"/>
        <v>0</v>
      </c>
      <c r="V297" s="12">
        <f t="shared" si="259"/>
        <v>0</v>
      </c>
      <c r="W297" s="12">
        <f t="shared" si="259"/>
        <v>0</v>
      </c>
      <c r="X297" s="12">
        <f t="shared" si="259"/>
        <v>0</v>
      </c>
      <c r="Y297" s="12">
        <f t="shared" si="259"/>
        <v>0</v>
      </c>
      <c r="Z297" s="12">
        <f t="shared" si="259"/>
        <v>0</v>
      </c>
      <c r="AA297" s="12">
        <f t="shared" si="259"/>
        <v>0</v>
      </c>
      <c r="AB297" s="12">
        <f t="shared" si="259"/>
        <v>0</v>
      </c>
      <c r="AC297" s="12">
        <f t="shared" si="259"/>
        <v>0</v>
      </c>
      <c r="AD297" s="12">
        <f t="shared" si="259"/>
        <v>0</v>
      </c>
      <c r="AE297" s="12">
        <f t="shared" si="259"/>
        <v>0</v>
      </c>
      <c r="AF297" s="12">
        <f t="shared" si="259"/>
        <v>0</v>
      </c>
      <c r="AG297" s="12">
        <f t="shared" si="259"/>
        <v>0</v>
      </c>
      <c r="AH297" s="12">
        <f t="shared" si="259"/>
        <v>0</v>
      </c>
      <c r="AI297" s="12">
        <f t="shared" si="259"/>
        <v>0</v>
      </c>
      <c r="AJ297" s="12">
        <f t="shared" si="259"/>
        <v>0</v>
      </c>
      <c r="AK297" s="12">
        <f t="shared" si="259"/>
        <v>0</v>
      </c>
      <c r="AL297" s="12">
        <f t="shared" si="259"/>
        <v>0</v>
      </c>
      <c r="AM297" s="12">
        <f t="shared" si="259"/>
        <v>0</v>
      </c>
      <c r="AN297" s="12">
        <f t="shared" si="259"/>
        <v>0</v>
      </c>
      <c r="AO297" s="12">
        <f t="shared" si="259"/>
        <v>0</v>
      </c>
      <c r="AP297" s="12">
        <f t="shared" si="259"/>
        <v>0</v>
      </c>
      <c r="AQ297" s="12">
        <f t="shared" si="259"/>
        <v>0</v>
      </c>
      <c r="AR297" s="12">
        <f t="shared" si="259"/>
        <v>0</v>
      </c>
      <c r="AS297" s="12">
        <f t="shared" si="259"/>
        <v>0</v>
      </c>
      <c r="AT297" s="12">
        <f t="shared" si="259"/>
        <v>0</v>
      </c>
      <c r="AU297" s="12">
        <f t="shared" si="259"/>
        <v>0</v>
      </c>
      <c r="AV297" s="12">
        <f t="shared" si="259"/>
        <v>0</v>
      </c>
      <c r="AW297" s="12">
        <f t="shared" si="259"/>
        <v>0</v>
      </c>
      <c r="AX297" s="12">
        <f t="shared" si="259"/>
        <v>0</v>
      </c>
      <c r="AY297" s="12">
        <f t="shared" si="259"/>
        <v>0</v>
      </c>
      <c r="AZ297" s="12">
        <f t="shared" si="259"/>
        <v>0</v>
      </c>
      <c r="BA297" s="12">
        <f t="shared" si="259"/>
        <v>0</v>
      </c>
      <c r="BB297" s="12">
        <f t="shared" si="259"/>
        <v>0</v>
      </c>
      <c r="BC297" s="12">
        <f t="shared" si="259"/>
        <v>0</v>
      </c>
      <c r="BD297" s="12">
        <f t="shared" si="259"/>
        <v>0</v>
      </c>
      <c r="BE297" s="12">
        <f t="shared" si="259"/>
        <v>0</v>
      </c>
    </row>
    <row r="298" spans="1:57" outlineLevel="1" x14ac:dyDescent="0.25">
      <c r="E298" s="12" t="str">
        <f xml:space="preserve"> E$153</f>
        <v>Equity bridge drawdown - m</v>
      </c>
      <c r="F298" s="12">
        <f t="shared" ref="F298:BE298" si="260" xml:space="preserve"> F$153</f>
        <v>0</v>
      </c>
      <c r="G298" s="12" t="str">
        <f t="shared" si="260"/>
        <v>$ 000s</v>
      </c>
      <c r="H298" s="12">
        <f t="shared" si="260"/>
        <v>93184.82088505046</v>
      </c>
      <c r="I298" s="12">
        <f t="shared" si="260"/>
        <v>0</v>
      </c>
      <c r="J298" s="12">
        <f t="shared" si="260"/>
        <v>0</v>
      </c>
      <c r="K298" s="12">
        <f xml:space="preserve"> K$153</f>
        <v>0</v>
      </c>
      <c r="L298" s="12">
        <f t="shared" si="260"/>
        <v>0</v>
      </c>
      <c r="M298" s="12">
        <f t="shared" si="260"/>
        <v>0</v>
      </c>
      <c r="N298" s="12">
        <f t="shared" si="260"/>
        <v>0</v>
      </c>
      <c r="O298" s="12">
        <f t="shared" si="260"/>
        <v>0</v>
      </c>
      <c r="P298" s="12">
        <f t="shared" si="260"/>
        <v>0</v>
      </c>
      <c r="Q298" s="12">
        <f t="shared" si="260"/>
        <v>0</v>
      </c>
      <c r="R298" s="12">
        <f t="shared" si="260"/>
        <v>0</v>
      </c>
      <c r="S298" s="12">
        <f t="shared" si="260"/>
        <v>0</v>
      </c>
      <c r="T298" s="12">
        <f t="shared" si="260"/>
        <v>0</v>
      </c>
      <c r="U298" s="12">
        <f t="shared" si="260"/>
        <v>0</v>
      </c>
      <c r="V298" s="12">
        <f t="shared" si="260"/>
        <v>0</v>
      </c>
      <c r="W298" s="12">
        <f t="shared" si="260"/>
        <v>0</v>
      </c>
      <c r="X298" s="12">
        <f t="shared" si="260"/>
        <v>0</v>
      </c>
      <c r="Y298" s="12">
        <f t="shared" si="260"/>
        <v>13197.779378471951</v>
      </c>
      <c r="Z298" s="12">
        <f t="shared" si="260"/>
        <v>12071.820212966471</v>
      </c>
      <c r="AA298" s="12">
        <f t="shared" si="260"/>
        <v>12095.373171921394</v>
      </c>
      <c r="AB298" s="12">
        <f t="shared" si="260"/>
        <v>12124.887342744936</v>
      </c>
      <c r="AC298" s="12">
        <f t="shared" si="260"/>
        <v>12151.51157502758</v>
      </c>
      <c r="AD298" s="12">
        <f t="shared" si="260"/>
        <v>12172.663189026505</v>
      </c>
      <c r="AE298" s="12">
        <f t="shared" si="260"/>
        <v>12204.923409747764</v>
      </c>
      <c r="AF298" s="12">
        <f t="shared" si="260"/>
        <v>7165.8626051438623</v>
      </c>
      <c r="AG298" s="12">
        <f t="shared" si="260"/>
        <v>0</v>
      </c>
      <c r="AH298" s="12">
        <f t="shared" si="260"/>
        <v>0</v>
      </c>
      <c r="AI298" s="12">
        <f t="shared" si="260"/>
        <v>0</v>
      </c>
      <c r="AJ298" s="12">
        <f t="shared" si="260"/>
        <v>0</v>
      </c>
      <c r="AK298" s="12">
        <f t="shared" si="260"/>
        <v>0</v>
      </c>
      <c r="AL298" s="12">
        <f t="shared" si="260"/>
        <v>0</v>
      </c>
      <c r="AM298" s="12">
        <f t="shared" si="260"/>
        <v>0</v>
      </c>
      <c r="AN298" s="12">
        <f t="shared" si="260"/>
        <v>0</v>
      </c>
      <c r="AO298" s="12">
        <f t="shared" si="260"/>
        <v>0</v>
      </c>
      <c r="AP298" s="12">
        <f t="shared" si="260"/>
        <v>0</v>
      </c>
      <c r="AQ298" s="12">
        <f t="shared" si="260"/>
        <v>0</v>
      </c>
      <c r="AR298" s="12">
        <f t="shared" si="260"/>
        <v>0</v>
      </c>
      <c r="AS298" s="12">
        <f t="shared" si="260"/>
        <v>0</v>
      </c>
      <c r="AT298" s="12">
        <f t="shared" si="260"/>
        <v>0</v>
      </c>
      <c r="AU298" s="12">
        <f t="shared" si="260"/>
        <v>0</v>
      </c>
      <c r="AV298" s="12">
        <f t="shared" si="260"/>
        <v>0</v>
      </c>
      <c r="AW298" s="12">
        <f t="shared" si="260"/>
        <v>0</v>
      </c>
      <c r="AX298" s="12">
        <f t="shared" si="260"/>
        <v>0</v>
      </c>
      <c r="AY298" s="12">
        <f t="shared" si="260"/>
        <v>0</v>
      </c>
      <c r="AZ298" s="12">
        <f t="shared" si="260"/>
        <v>0</v>
      </c>
      <c r="BA298" s="12">
        <f t="shared" si="260"/>
        <v>0</v>
      </c>
      <c r="BB298" s="12">
        <f t="shared" si="260"/>
        <v>0</v>
      </c>
      <c r="BC298" s="12">
        <f t="shared" si="260"/>
        <v>0</v>
      </c>
      <c r="BD298" s="12">
        <f t="shared" si="260"/>
        <v>0</v>
      </c>
      <c r="BE298" s="12">
        <f t="shared" si="260"/>
        <v>0</v>
      </c>
    </row>
    <row r="299" spans="1:57" outlineLevel="1" x14ac:dyDescent="0.25">
      <c r="A299" s="142"/>
      <c r="B299" s="142"/>
      <c r="C299" s="143"/>
      <c r="D299" s="144"/>
      <c r="E299" s="192" t="s">
        <v>370</v>
      </c>
      <c r="F299" s="192"/>
      <c r="G299" s="192" t="str">
        <f xml:space="preserve"> SMU</f>
        <v>$ 000s</v>
      </c>
      <c r="H299" s="192">
        <f xml:space="preserve"> SUM(J299:BE299)</f>
        <v>257133.21698628782</v>
      </c>
      <c r="I299" s="145"/>
      <c r="J299" s="192">
        <f xml:space="preserve"> MAX(0, J295 - J297 - J296 - J298)</f>
        <v>0</v>
      </c>
      <c r="K299" s="192">
        <f xml:space="preserve"> MAX(0, K295 - K297 - K296 - K298)</f>
        <v>0</v>
      </c>
      <c r="L299" s="192">
        <f t="shared" ref="L299:BE299" si="261" xml:space="preserve"> MAX(0, L295 - L297 - L296 - L298)</f>
        <v>0</v>
      </c>
      <c r="M299" s="192">
        <f t="shared" si="261"/>
        <v>0</v>
      </c>
      <c r="N299" s="192">
        <f t="shared" si="261"/>
        <v>0</v>
      </c>
      <c r="O299" s="192">
        <f t="shared" si="261"/>
        <v>0</v>
      </c>
      <c r="P299" s="192">
        <f t="shared" si="261"/>
        <v>0</v>
      </c>
      <c r="Q299" s="192">
        <f t="shared" si="261"/>
        <v>0</v>
      </c>
      <c r="R299" s="192">
        <f t="shared" si="261"/>
        <v>0</v>
      </c>
      <c r="S299" s="192">
        <f t="shared" si="261"/>
        <v>0</v>
      </c>
      <c r="T299" s="192">
        <f t="shared" si="261"/>
        <v>0</v>
      </c>
      <c r="U299" s="192">
        <f t="shared" si="261"/>
        <v>0</v>
      </c>
      <c r="V299" s="192">
        <f t="shared" si="261"/>
        <v>0</v>
      </c>
      <c r="W299" s="192">
        <f t="shared" si="261"/>
        <v>0</v>
      </c>
      <c r="X299" s="192">
        <f t="shared" si="261"/>
        <v>0</v>
      </c>
      <c r="Y299" s="192">
        <f t="shared" si="261"/>
        <v>0</v>
      </c>
      <c r="Z299" s="192">
        <f t="shared" si="261"/>
        <v>0</v>
      </c>
      <c r="AA299" s="192">
        <f t="shared" si="261"/>
        <v>0</v>
      </c>
      <c r="AB299" s="192">
        <f t="shared" si="261"/>
        <v>0</v>
      </c>
      <c r="AC299" s="192">
        <f t="shared" si="261"/>
        <v>0</v>
      </c>
      <c r="AD299" s="192">
        <f t="shared" si="261"/>
        <v>0</v>
      </c>
      <c r="AE299" s="192">
        <f t="shared" si="261"/>
        <v>0</v>
      </c>
      <c r="AF299" s="192">
        <f t="shared" si="261"/>
        <v>5058.6029563401207</v>
      </c>
      <c r="AG299" s="192">
        <f t="shared" si="261"/>
        <v>12261.720824335425</v>
      </c>
      <c r="AH299" s="192">
        <f t="shared" si="261"/>
        <v>12296.292064958823</v>
      </c>
      <c r="AI299" s="192">
        <f t="shared" si="261"/>
        <v>12297.79235738816</v>
      </c>
      <c r="AJ299" s="192">
        <f t="shared" si="261"/>
        <v>12365.633719641013</v>
      </c>
      <c r="AK299" s="192">
        <f t="shared" si="261"/>
        <v>12386.701416253774</v>
      </c>
      <c r="AL299" s="192">
        <f t="shared" si="261"/>
        <v>12435.421553357372</v>
      </c>
      <c r="AM299" s="192">
        <f t="shared" si="261"/>
        <v>12453.92799922148</v>
      </c>
      <c r="AN299" s="192">
        <f t="shared" si="261"/>
        <v>12505.595691592916</v>
      </c>
      <c r="AO299" s="192">
        <f t="shared" si="261"/>
        <v>12540.854523828781</v>
      </c>
      <c r="AP299" s="192">
        <f t="shared" si="261"/>
        <v>12555.491523398421</v>
      </c>
      <c r="AQ299" s="192">
        <f t="shared" si="261"/>
        <v>12611.612277155316</v>
      </c>
      <c r="AR299" s="192">
        <f t="shared" si="261"/>
        <v>12623.652429408663</v>
      </c>
      <c r="AS299" s="192">
        <f t="shared" si="261"/>
        <v>12682.761703906723</v>
      </c>
      <c r="AT299" s="192">
        <f t="shared" si="261"/>
        <v>12297.130224848668</v>
      </c>
      <c r="AU299" s="192">
        <f t="shared" si="261"/>
        <v>12303.596221794036</v>
      </c>
      <c r="AV299" s="192">
        <f t="shared" si="261"/>
        <v>12366.490606926531</v>
      </c>
      <c r="AW299" s="192">
        <f t="shared" si="261"/>
        <v>12384.513580244184</v>
      </c>
      <c r="AX299" s="192">
        <f t="shared" si="261"/>
        <v>12436.27468872968</v>
      </c>
      <c r="AY299" s="192">
        <f t="shared" si="261"/>
        <v>28269.150622957801</v>
      </c>
      <c r="AZ299" s="192">
        <f t="shared" si="261"/>
        <v>0</v>
      </c>
      <c r="BA299" s="192">
        <f t="shared" si="261"/>
        <v>0</v>
      </c>
      <c r="BB299" s="192">
        <f t="shared" si="261"/>
        <v>0</v>
      </c>
      <c r="BC299" s="192">
        <f t="shared" si="261"/>
        <v>0</v>
      </c>
      <c r="BD299" s="192">
        <f t="shared" si="261"/>
        <v>0</v>
      </c>
      <c r="BE299" s="192">
        <f t="shared" si="261"/>
        <v>0</v>
      </c>
    </row>
    <row r="300" spans="1:57" outlineLevel="1" x14ac:dyDescent="0.25">
      <c r="A300" s="142"/>
      <c r="B300" s="142"/>
      <c r="C300" s="143"/>
      <c r="D300" s="144"/>
      <c r="E300" s="192" t="str">
        <f xml:space="preserve"> "Sum of " &amp; LOWER(E299)</f>
        <v>Sum of construction debt drawdown - m</v>
      </c>
      <c r="F300" s="192">
        <f xml:space="preserve"> SUM(J299:BE299)</f>
        <v>257133.21698628782</v>
      </c>
      <c r="G300" s="192" t="str">
        <f xml:space="preserve"> SMU</f>
        <v>$ 000s</v>
      </c>
      <c r="H300" s="564"/>
      <c r="I300" s="145"/>
      <c r="J300" s="192"/>
      <c r="K300" s="192"/>
      <c r="L300" s="192"/>
      <c r="M300" s="192"/>
      <c r="N300" s="192"/>
      <c r="O300" s="192"/>
      <c r="P300" s="192"/>
      <c r="Q300" s="192"/>
      <c r="R300" s="192"/>
      <c r="S300" s="192"/>
      <c r="T300" s="192"/>
      <c r="U300" s="192"/>
      <c r="V300" s="192"/>
      <c r="W300" s="192"/>
      <c r="X300" s="192"/>
      <c r="Y300" s="192"/>
      <c r="Z300" s="192"/>
      <c r="AA300" s="192"/>
      <c r="AB300" s="192"/>
      <c r="AC300" s="192"/>
      <c r="AD300" s="192"/>
      <c r="AE300" s="192"/>
      <c r="AF300" s="192"/>
      <c r="AG300" s="192"/>
      <c r="AH300" s="192"/>
      <c r="AI300" s="192"/>
      <c r="AJ300" s="192"/>
      <c r="AK300" s="192"/>
      <c r="AL300" s="192"/>
      <c r="AM300" s="192"/>
      <c r="AN300" s="192"/>
      <c r="AO300" s="192"/>
      <c r="AP300" s="192"/>
      <c r="AQ300" s="192"/>
      <c r="AR300" s="192"/>
      <c r="AS300" s="192"/>
      <c r="AT300" s="192"/>
      <c r="AU300" s="192"/>
      <c r="AV300" s="192"/>
      <c r="AW300" s="192"/>
      <c r="AX300" s="192"/>
      <c r="AY300" s="192"/>
      <c r="AZ300" s="192"/>
      <c r="BA300" s="192"/>
      <c r="BB300" s="192"/>
      <c r="BC300" s="192"/>
      <c r="BD300" s="192"/>
      <c r="BE300" s="192"/>
    </row>
    <row r="301" spans="1:57" outlineLevel="1" x14ac:dyDescent="0.25"/>
    <row r="302" spans="1:57" outlineLevel="1" x14ac:dyDescent="0.25">
      <c r="E302" s="225" t="s">
        <v>371</v>
      </c>
      <c r="F302" s="225"/>
      <c r="G302" s="225" t="str">
        <f xml:space="preserve"> SMU</f>
        <v>$ 000s</v>
      </c>
      <c r="H302" s="225"/>
      <c r="I302" s="226"/>
      <c r="J302" s="225">
        <f t="shared" ref="J302" si="262" xml:space="preserve"> I305</f>
        <v>0</v>
      </c>
      <c r="K302" s="225">
        <f t="shared" ref="K302" si="263" xml:space="preserve"> J305</f>
        <v>0</v>
      </c>
      <c r="L302" s="225">
        <f t="shared" ref="L302" si="264" xml:space="preserve"> K305</f>
        <v>0</v>
      </c>
      <c r="M302" s="225">
        <f t="shared" ref="M302" si="265" xml:space="preserve"> L305</f>
        <v>0</v>
      </c>
      <c r="N302" s="225">
        <f t="shared" ref="N302" si="266" xml:space="preserve"> M305</f>
        <v>0</v>
      </c>
      <c r="O302" s="225">
        <f t="shared" ref="O302:BE302" si="267" xml:space="preserve"> N305</f>
        <v>0</v>
      </c>
      <c r="P302" s="225">
        <f t="shared" si="267"/>
        <v>0</v>
      </c>
      <c r="Q302" s="225">
        <f t="shared" si="267"/>
        <v>0</v>
      </c>
      <c r="R302" s="225">
        <f t="shared" si="267"/>
        <v>0</v>
      </c>
      <c r="S302" s="225">
        <f t="shared" si="267"/>
        <v>0</v>
      </c>
      <c r="T302" s="225">
        <f t="shared" si="267"/>
        <v>0</v>
      </c>
      <c r="U302" s="225">
        <f t="shared" si="267"/>
        <v>0</v>
      </c>
      <c r="V302" s="225">
        <f t="shared" si="267"/>
        <v>0</v>
      </c>
      <c r="W302" s="225">
        <f t="shared" si="267"/>
        <v>0</v>
      </c>
      <c r="X302" s="225">
        <f t="shared" si="267"/>
        <v>0</v>
      </c>
      <c r="Y302" s="225">
        <f t="shared" si="267"/>
        <v>0</v>
      </c>
      <c r="Z302" s="225">
        <f t="shared" si="267"/>
        <v>0</v>
      </c>
      <c r="AA302" s="225">
        <f t="shared" si="267"/>
        <v>0</v>
      </c>
      <c r="AB302" s="225">
        <f t="shared" si="267"/>
        <v>0</v>
      </c>
      <c r="AC302" s="225">
        <f t="shared" si="267"/>
        <v>0</v>
      </c>
      <c r="AD302" s="225">
        <f t="shared" si="267"/>
        <v>0</v>
      </c>
      <c r="AE302" s="225">
        <f t="shared" si="267"/>
        <v>0</v>
      </c>
      <c r="AF302" s="225">
        <f t="shared" si="267"/>
        <v>0</v>
      </c>
      <c r="AG302" s="225">
        <f t="shared" si="267"/>
        <v>5058.6029563401207</v>
      </c>
      <c r="AH302" s="225">
        <f t="shared" si="267"/>
        <v>17320.323780675546</v>
      </c>
      <c r="AI302" s="225">
        <f t="shared" si="267"/>
        <v>29616.615845634369</v>
      </c>
      <c r="AJ302" s="225">
        <f t="shared" si="267"/>
        <v>41914.408203022525</v>
      </c>
      <c r="AK302" s="225">
        <f t="shared" si="267"/>
        <v>54280.041922663542</v>
      </c>
      <c r="AL302" s="225">
        <f t="shared" si="267"/>
        <v>66666.743338917324</v>
      </c>
      <c r="AM302" s="225">
        <f t="shared" si="267"/>
        <v>79102.164892274697</v>
      </c>
      <c r="AN302" s="225">
        <f t="shared" si="267"/>
        <v>91556.09289149617</v>
      </c>
      <c r="AO302" s="225">
        <f t="shared" si="267"/>
        <v>104061.68858308908</v>
      </c>
      <c r="AP302" s="225">
        <f t="shared" si="267"/>
        <v>116602.54310691786</v>
      </c>
      <c r="AQ302" s="225">
        <f t="shared" si="267"/>
        <v>129158.03463031628</v>
      </c>
      <c r="AR302" s="225">
        <f t="shared" si="267"/>
        <v>141769.64690747159</v>
      </c>
      <c r="AS302" s="225">
        <f t="shared" si="267"/>
        <v>154393.29933688024</v>
      </c>
      <c r="AT302" s="225">
        <f t="shared" si="267"/>
        <v>167076.06104078697</v>
      </c>
      <c r="AU302" s="225">
        <f t="shared" si="267"/>
        <v>179373.19126563563</v>
      </c>
      <c r="AV302" s="225">
        <f t="shared" si="267"/>
        <v>191676.78748742965</v>
      </c>
      <c r="AW302" s="225">
        <f t="shared" si="267"/>
        <v>204043.27809435618</v>
      </c>
      <c r="AX302" s="225">
        <f t="shared" si="267"/>
        <v>216427.79167460036</v>
      </c>
      <c r="AY302" s="225">
        <f t="shared" si="267"/>
        <v>228864.06636333003</v>
      </c>
      <c r="AZ302" s="225">
        <f t="shared" si="267"/>
        <v>257133.21698628782</v>
      </c>
      <c r="BA302" s="225">
        <f t="shared" si="267"/>
        <v>257133.21698628782</v>
      </c>
      <c r="BB302" s="225">
        <f t="shared" si="267"/>
        <v>257133.21698628782</v>
      </c>
      <c r="BC302" s="225">
        <f t="shared" si="267"/>
        <v>257133.21698628782</v>
      </c>
      <c r="BD302" s="225">
        <f t="shared" si="267"/>
        <v>257133.21698628782</v>
      </c>
      <c r="BE302" s="225">
        <f t="shared" si="267"/>
        <v>257133.21698628782</v>
      </c>
    </row>
    <row r="303" spans="1:57" s="518" customFormat="1" outlineLevel="1" x14ac:dyDescent="0.25">
      <c r="A303" s="15"/>
      <c r="B303" s="15"/>
      <c r="C303" s="21"/>
      <c r="D303" s="48"/>
      <c r="E303" s="38" t="str">
        <f t="shared" ref="E303:AJ303" si="268" xml:space="preserve"> E$299</f>
        <v>Construction debt drawdown - m</v>
      </c>
      <c r="F303" s="38">
        <f t="shared" si="268"/>
        <v>0</v>
      </c>
      <c r="G303" s="38" t="str">
        <f t="shared" si="268"/>
        <v>$ 000s</v>
      </c>
      <c r="H303" s="38">
        <f t="shared" si="268"/>
        <v>257133.21698628782</v>
      </c>
      <c r="I303" s="38">
        <f t="shared" si="268"/>
        <v>0</v>
      </c>
      <c r="J303" s="38">
        <f t="shared" si="268"/>
        <v>0</v>
      </c>
      <c r="K303" s="38">
        <f xml:space="preserve"> K$299</f>
        <v>0</v>
      </c>
      <c r="L303" s="38">
        <f t="shared" si="268"/>
        <v>0</v>
      </c>
      <c r="M303" s="38">
        <f t="shared" si="268"/>
        <v>0</v>
      </c>
      <c r="N303" s="38">
        <f t="shared" si="268"/>
        <v>0</v>
      </c>
      <c r="O303" s="38">
        <f t="shared" si="268"/>
        <v>0</v>
      </c>
      <c r="P303" s="38">
        <f t="shared" si="268"/>
        <v>0</v>
      </c>
      <c r="Q303" s="38">
        <f t="shared" si="268"/>
        <v>0</v>
      </c>
      <c r="R303" s="38">
        <f t="shared" si="268"/>
        <v>0</v>
      </c>
      <c r="S303" s="38">
        <f t="shared" si="268"/>
        <v>0</v>
      </c>
      <c r="T303" s="38">
        <f t="shared" si="268"/>
        <v>0</v>
      </c>
      <c r="U303" s="38">
        <f t="shared" si="268"/>
        <v>0</v>
      </c>
      <c r="V303" s="38">
        <f t="shared" si="268"/>
        <v>0</v>
      </c>
      <c r="W303" s="38">
        <f t="shared" si="268"/>
        <v>0</v>
      </c>
      <c r="X303" s="38">
        <f t="shared" si="268"/>
        <v>0</v>
      </c>
      <c r="Y303" s="38">
        <f t="shared" si="268"/>
        <v>0</v>
      </c>
      <c r="Z303" s="38">
        <f t="shared" si="268"/>
        <v>0</v>
      </c>
      <c r="AA303" s="38">
        <f t="shared" si="268"/>
        <v>0</v>
      </c>
      <c r="AB303" s="38">
        <f t="shared" si="268"/>
        <v>0</v>
      </c>
      <c r="AC303" s="38">
        <f t="shared" si="268"/>
        <v>0</v>
      </c>
      <c r="AD303" s="38">
        <f t="shared" si="268"/>
        <v>0</v>
      </c>
      <c r="AE303" s="38">
        <f t="shared" si="268"/>
        <v>0</v>
      </c>
      <c r="AF303" s="38">
        <f t="shared" si="268"/>
        <v>5058.6029563401207</v>
      </c>
      <c r="AG303" s="38">
        <f t="shared" si="268"/>
        <v>12261.720824335425</v>
      </c>
      <c r="AH303" s="38">
        <f t="shared" si="268"/>
        <v>12296.292064958823</v>
      </c>
      <c r="AI303" s="38">
        <f t="shared" si="268"/>
        <v>12297.79235738816</v>
      </c>
      <c r="AJ303" s="38">
        <f t="shared" si="268"/>
        <v>12365.633719641013</v>
      </c>
      <c r="AK303" s="38">
        <f t="shared" ref="AK303:BE303" si="269" xml:space="preserve"> AK$299</f>
        <v>12386.701416253774</v>
      </c>
      <c r="AL303" s="38">
        <f t="shared" si="269"/>
        <v>12435.421553357372</v>
      </c>
      <c r="AM303" s="38">
        <f t="shared" si="269"/>
        <v>12453.92799922148</v>
      </c>
      <c r="AN303" s="38">
        <f t="shared" si="269"/>
        <v>12505.595691592916</v>
      </c>
      <c r="AO303" s="38">
        <f t="shared" si="269"/>
        <v>12540.854523828781</v>
      </c>
      <c r="AP303" s="38">
        <f t="shared" si="269"/>
        <v>12555.491523398421</v>
      </c>
      <c r="AQ303" s="38">
        <f t="shared" si="269"/>
        <v>12611.612277155316</v>
      </c>
      <c r="AR303" s="38">
        <f t="shared" si="269"/>
        <v>12623.652429408663</v>
      </c>
      <c r="AS303" s="38">
        <f t="shared" si="269"/>
        <v>12682.761703906723</v>
      </c>
      <c r="AT303" s="38">
        <f t="shared" si="269"/>
        <v>12297.130224848668</v>
      </c>
      <c r="AU303" s="38">
        <f t="shared" si="269"/>
        <v>12303.596221794036</v>
      </c>
      <c r="AV303" s="38">
        <f t="shared" si="269"/>
        <v>12366.490606926531</v>
      </c>
      <c r="AW303" s="38">
        <f t="shared" si="269"/>
        <v>12384.513580244184</v>
      </c>
      <c r="AX303" s="38">
        <f t="shared" si="269"/>
        <v>12436.27468872968</v>
      </c>
      <c r="AY303" s="38">
        <f t="shared" si="269"/>
        <v>28269.150622957801</v>
      </c>
      <c r="AZ303" s="38">
        <f t="shared" si="269"/>
        <v>0</v>
      </c>
      <c r="BA303" s="38">
        <f t="shared" si="269"/>
        <v>0</v>
      </c>
      <c r="BB303" s="38">
        <f t="shared" si="269"/>
        <v>0</v>
      </c>
      <c r="BC303" s="38">
        <f t="shared" si="269"/>
        <v>0</v>
      </c>
      <c r="BD303" s="38">
        <f t="shared" si="269"/>
        <v>0</v>
      </c>
      <c r="BE303" s="38">
        <f t="shared" si="269"/>
        <v>0</v>
      </c>
    </row>
    <row r="304" spans="1:57" outlineLevel="1" x14ac:dyDescent="0.25">
      <c r="E304" s="221" t="s">
        <v>93</v>
      </c>
      <c r="F304" s="221"/>
      <c r="G304" s="221"/>
      <c r="H304" s="221"/>
      <c r="I304" s="221"/>
      <c r="J304" s="221"/>
      <c r="K304" s="221"/>
      <c r="L304" s="221"/>
      <c r="M304" s="221"/>
      <c r="N304" s="221"/>
      <c r="O304" s="221"/>
      <c r="P304" s="221"/>
      <c r="Q304" s="221"/>
      <c r="R304" s="221"/>
      <c r="S304" s="221"/>
      <c r="T304" s="221"/>
      <c r="U304" s="221"/>
      <c r="V304" s="221"/>
      <c r="W304" s="221"/>
      <c r="X304" s="221"/>
      <c r="Y304" s="221"/>
      <c r="Z304" s="221"/>
      <c r="AA304" s="221"/>
      <c r="AB304" s="221"/>
      <c r="AC304" s="221"/>
      <c r="AD304" s="221"/>
      <c r="AE304" s="221"/>
      <c r="AF304" s="221"/>
      <c r="AG304" s="221"/>
      <c r="AH304" s="221"/>
      <c r="AI304" s="221"/>
      <c r="AJ304" s="221"/>
      <c r="AK304" s="221"/>
      <c r="AL304" s="221"/>
      <c r="AM304" s="221"/>
      <c r="AN304" s="221"/>
      <c r="AO304" s="221"/>
      <c r="AP304" s="221"/>
      <c r="AQ304" s="221"/>
      <c r="AR304" s="221"/>
      <c r="AS304" s="221"/>
      <c r="AT304" s="221"/>
      <c r="AU304" s="221"/>
      <c r="AV304" s="221"/>
      <c r="AW304" s="221"/>
      <c r="AX304" s="221"/>
      <c r="AY304" s="221"/>
      <c r="AZ304" s="221"/>
      <c r="BA304" s="221"/>
      <c r="BB304" s="221"/>
      <c r="BC304" s="221"/>
      <c r="BD304" s="221"/>
      <c r="BE304" s="221"/>
    </row>
    <row r="305" spans="1:57" outlineLevel="1" x14ac:dyDescent="0.25">
      <c r="E305" s="230" t="s">
        <v>372</v>
      </c>
      <c r="F305" s="230"/>
      <c r="G305" s="230" t="str">
        <f xml:space="preserve"> SMU</f>
        <v>$ 000s</v>
      </c>
      <c r="H305" s="230"/>
      <c r="I305" s="231"/>
      <c r="J305" s="230">
        <f t="shared" ref="J305" si="270" xml:space="preserve"> J302 + J303 - J304</f>
        <v>0</v>
      </c>
      <c r="K305" s="230">
        <f xml:space="preserve"> K302 + K303 - K304</f>
        <v>0</v>
      </c>
      <c r="L305" s="230">
        <f t="shared" ref="L305" si="271" xml:space="preserve"> L302 + L303 - L304</f>
        <v>0</v>
      </c>
      <c r="M305" s="230">
        <f t="shared" ref="M305" si="272" xml:space="preserve"> M302 + M303 - M304</f>
        <v>0</v>
      </c>
      <c r="N305" s="230">
        <f t="shared" ref="N305" si="273" xml:space="preserve"> N302 + N303 - N304</f>
        <v>0</v>
      </c>
      <c r="O305" s="230">
        <f t="shared" ref="O305:BE305" si="274" xml:space="preserve"> O302 + O303 - O304</f>
        <v>0</v>
      </c>
      <c r="P305" s="230">
        <f t="shared" si="274"/>
        <v>0</v>
      </c>
      <c r="Q305" s="230">
        <f t="shared" si="274"/>
        <v>0</v>
      </c>
      <c r="R305" s="230">
        <f t="shared" si="274"/>
        <v>0</v>
      </c>
      <c r="S305" s="230">
        <f t="shared" si="274"/>
        <v>0</v>
      </c>
      <c r="T305" s="230">
        <f t="shared" si="274"/>
        <v>0</v>
      </c>
      <c r="U305" s="230">
        <f t="shared" si="274"/>
        <v>0</v>
      </c>
      <c r="V305" s="230">
        <f t="shared" si="274"/>
        <v>0</v>
      </c>
      <c r="W305" s="230">
        <f t="shared" si="274"/>
        <v>0</v>
      </c>
      <c r="X305" s="230">
        <f t="shared" si="274"/>
        <v>0</v>
      </c>
      <c r="Y305" s="230">
        <f t="shared" si="274"/>
        <v>0</v>
      </c>
      <c r="Z305" s="230">
        <f t="shared" si="274"/>
        <v>0</v>
      </c>
      <c r="AA305" s="230">
        <f t="shared" si="274"/>
        <v>0</v>
      </c>
      <c r="AB305" s="230">
        <f t="shared" si="274"/>
        <v>0</v>
      </c>
      <c r="AC305" s="230">
        <f t="shared" si="274"/>
        <v>0</v>
      </c>
      <c r="AD305" s="230">
        <f t="shared" si="274"/>
        <v>0</v>
      </c>
      <c r="AE305" s="230">
        <f t="shared" si="274"/>
        <v>0</v>
      </c>
      <c r="AF305" s="230">
        <f t="shared" si="274"/>
        <v>5058.6029563401207</v>
      </c>
      <c r="AG305" s="230">
        <f t="shared" si="274"/>
        <v>17320.323780675546</v>
      </c>
      <c r="AH305" s="230">
        <f t="shared" si="274"/>
        <v>29616.615845634369</v>
      </c>
      <c r="AI305" s="230">
        <f t="shared" si="274"/>
        <v>41914.408203022525</v>
      </c>
      <c r="AJ305" s="230">
        <f t="shared" si="274"/>
        <v>54280.041922663542</v>
      </c>
      <c r="AK305" s="230">
        <f t="shared" si="274"/>
        <v>66666.743338917324</v>
      </c>
      <c r="AL305" s="230">
        <f t="shared" si="274"/>
        <v>79102.164892274697</v>
      </c>
      <c r="AM305" s="230">
        <f t="shared" si="274"/>
        <v>91556.09289149617</v>
      </c>
      <c r="AN305" s="230">
        <f t="shared" si="274"/>
        <v>104061.68858308908</v>
      </c>
      <c r="AO305" s="230">
        <f t="shared" si="274"/>
        <v>116602.54310691786</v>
      </c>
      <c r="AP305" s="230">
        <f t="shared" si="274"/>
        <v>129158.03463031628</v>
      </c>
      <c r="AQ305" s="230">
        <f t="shared" si="274"/>
        <v>141769.64690747159</v>
      </c>
      <c r="AR305" s="230">
        <f t="shared" si="274"/>
        <v>154393.29933688024</v>
      </c>
      <c r="AS305" s="230">
        <f t="shared" si="274"/>
        <v>167076.06104078697</v>
      </c>
      <c r="AT305" s="230">
        <f t="shared" si="274"/>
        <v>179373.19126563563</v>
      </c>
      <c r="AU305" s="230">
        <f t="shared" si="274"/>
        <v>191676.78748742965</v>
      </c>
      <c r="AV305" s="230">
        <f t="shared" si="274"/>
        <v>204043.27809435618</v>
      </c>
      <c r="AW305" s="230">
        <f t="shared" si="274"/>
        <v>216427.79167460036</v>
      </c>
      <c r="AX305" s="230">
        <f t="shared" si="274"/>
        <v>228864.06636333003</v>
      </c>
      <c r="AY305" s="230">
        <f t="shared" si="274"/>
        <v>257133.21698628782</v>
      </c>
      <c r="AZ305" s="230">
        <f t="shared" si="274"/>
        <v>257133.21698628782</v>
      </c>
      <c r="BA305" s="230">
        <f t="shared" si="274"/>
        <v>257133.21698628782</v>
      </c>
      <c r="BB305" s="230">
        <f t="shared" si="274"/>
        <v>257133.21698628782</v>
      </c>
      <c r="BC305" s="230">
        <f t="shared" si="274"/>
        <v>257133.21698628782</v>
      </c>
      <c r="BD305" s="230">
        <f t="shared" si="274"/>
        <v>257133.21698628782</v>
      </c>
      <c r="BE305" s="230">
        <f t="shared" si="274"/>
        <v>257133.21698628782</v>
      </c>
    </row>
    <row r="306" spans="1:57" outlineLevel="1" x14ac:dyDescent="0.25"/>
    <row r="307" spans="1:57" x14ac:dyDescent="0.25"/>
    <row r="308" spans="1:57" x14ac:dyDescent="0.25">
      <c r="A308" s="15" t="s">
        <v>373</v>
      </c>
    </row>
    <row r="309" spans="1:57" outlineLevel="1" x14ac:dyDescent="0.25"/>
    <row r="310" spans="1:57" outlineLevel="1" x14ac:dyDescent="0.25">
      <c r="B310" s="15" t="s">
        <v>374</v>
      </c>
    </row>
    <row r="311" spans="1:57" outlineLevel="2" x14ac:dyDescent="0.25">
      <c r="E311" s="146" t="str">
        <f xml:space="preserve"> InpC!E$94</f>
        <v>Construction debt - T1 upfront fee amount</v>
      </c>
      <c r="F311" s="323">
        <f xml:space="preserve"> InpC!F$94</f>
        <v>0.02</v>
      </c>
      <c r="G311" s="146" t="str">
        <f xml:space="preserve"> InpC!G$94</f>
        <v>%</v>
      </c>
      <c r="H311" s="38"/>
    </row>
    <row r="312" spans="1:57" outlineLevel="2" x14ac:dyDescent="0.25">
      <c r="E312" s="146" t="str">
        <f xml:space="preserve"> InpC!E$95</f>
        <v>Construction debt - T1 commitment amount</v>
      </c>
      <c r="F312" s="146">
        <f xml:space="preserve"> InpC!F$95</f>
        <v>180000</v>
      </c>
      <c r="G312" s="146" t="str">
        <f xml:space="preserve"> InpC!G$95</f>
        <v>$ 000s</v>
      </c>
      <c r="H312" s="38"/>
    </row>
    <row r="313" spans="1:57" outlineLevel="2" x14ac:dyDescent="0.25">
      <c r="E313" s="194" t="str">
        <f xml:space="preserve"> ConTime!E$64</f>
        <v>Financial close date flag - m</v>
      </c>
      <c r="F313" s="194">
        <f xml:space="preserve"> ConTime!F$64</f>
        <v>0</v>
      </c>
      <c r="G313" s="194" t="str">
        <f xml:space="preserve"> ConTime!G$64</f>
        <v>flag</v>
      </c>
      <c r="H313" s="194">
        <f xml:space="preserve"> ConTime!H$64</f>
        <v>1</v>
      </c>
      <c r="I313" s="194">
        <f xml:space="preserve"> ConTime!I$64</f>
        <v>0</v>
      </c>
      <c r="J313" s="194">
        <f xml:space="preserve"> ConTime!J$64</f>
        <v>0</v>
      </c>
      <c r="K313" s="194">
        <f xml:space="preserve"> ConTime!K$64</f>
        <v>0</v>
      </c>
      <c r="L313" s="194">
        <f xml:space="preserve"> ConTime!L$64</f>
        <v>0</v>
      </c>
      <c r="M313" s="194">
        <f xml:space="preserve"> ConTime!M$64</f>
        <v>0</v>
      </c>
      <c r="N313" s="194">
        <f xml:space="preserve"> ConTime!N$64</f>
        <v>0</v>
      </c>
      <c r="O313" s="194">
        <f xml:space="preserve"> ConTime!O$64</f>
        <v>0</v>
      </c>
      <c r="P313" s="194">
        <f xml:space="preserve"> ConTime!P$64</f>
        <v>0</v>
      </c>
      <c r="Q313" s="194">
        <f xml:space="preserve"> ConTime!Q$64</f>
        <v>0</v>
      </c>
      <c r="R313" s="194">
        <f xml:space="preserve"> ConTime!R$64</f>
        <v>0</v>
      </c>
      <c r="S313" s="194">
        <f xml:space="preserve"> ConTime!S$64</f>
        <v>0</v>
      </c>
      <c r="T313" s="194">
        <f xml:space="preserve"> ConTime!T$64</f>
        <v>0</v>
      </c>
      <c r="U313" s="194">
        <f xml:space="preserve"> ConTime!U$64</f>
        <v>0</v>
      </c>
      <c r="V313" s="194">
        <f xml:space="preserve"> ConTime!V$64</f>
        <v>0</v>
      </c>
      <c r="W313" s="194">
        <f xml:space="preserve"> ConTime!W$64</f>
        <v>0</v>
      </c>
      <c r="X313" s="194">
        <f xml:space="preserve"> ConTime!X$64</f>
        <v>0</v>
      </c>
      <c r="Y313" s="194">
        <f xml:space="preserve"> ConTime!Y$64</f>
        <v>1</v>
      </c>
      <c r="Z313" s="194">
        <f xml:space="preserve"> ConTime!Z$64</f>
        <v>0</v>
      </c>
      <c r="AA313" s="194">
        <f xml:space="preserve"> ConTime!AA$64</f>
        <v>0</v>
      </c>
      <c r="AB313" s="194">
        <f xml:space="preserve"> ConTime!AB$64</f>
        <v>0</v>
      </c>
      <c r="AC313" s="194">
        <f xml:space="preserve"> ConTime!AC$64</f>
        <v>0</v>
      </c>
      <c r="AD313" s="194">
        <f xml:space="preserve"> ConTime!AD$64</f>
        <v>0</v>
      </c>
      <c r="AE313" s="194">
        <f xml:space="preserve"> ConTime!AE$64</f>
        <v>0</v>
      </c>
      <c r="AF313" s="194">
        <f xml:space="preserve"> ConTime!AF$64</f>
        <v>0</v>
      </c>
      <c r="AG313" s="194">
        <f xml:space="preserve"> ConTime!AG$64</f>
        <v>0</v>
      </c>
      <c r="AH313" s="194">
        <f xml:space="preserve"> ConTime!AH$64</f>
        <v>0</v>
      </c>
      <c r="AI313" s="194">
        <f xml:space="preserve"> ConTime!AI$64</f>
        <v>0</v>
      </c>
      <c r="AJ313" s="194">
        <f xml:space="preserve"> ConTime!AJ$64</f>
        <v>0</v>
      </c>
      <c r="AK313" s="194">
        <f xml:space="preserve"> ConTime!AK$64</f>
        <v>0</v>
      </c>
      <c r="AL313" s="194">
        <f xml:space="preserve"> ConTime!AL$64</f>
        <v>0</v>
      </c>
      <c r="AM313" s="194">
        <f xml:space="preserve"> ConTime!AM$64</f>
        <v>0</v>
      </c>
      <c r="AN313" s="194">
        <f xml:space="preserve"> ConTime!AN$64</f>
        <v>0</v>
      </c>
      <c r="AO313" s="194">
        <f xml:space="preserve"> ConTime!AO$64</f>
        <v>0</v>
      </c>
      <c r="AP313" s="194">
        <f xml:space="preserve"> ConTime!AP$64</f>
        <v>0</v>
      </c>
      <c r="AQ313" s="194">
        <f xml:space="preserve"> ConTime!AQ$64</f>
        <v>0</v>
      </c>
      <c r="AR313" s="194">
        <f xml:space="preserve"> ConTime!AR$64</f>
        <v>0</v>
      </c>
      <c r="AS313" s="194">
        <f xml:space="preserve"> ConTime!AS$64</f>
        <v>0</v>
      </c>
      <c r="AT313" s="194">
        <f xml:space="preserve"> ConTime!AT$64</f>
        <v>0</v>
      </c>
      <c r="AU313" s="194">
        <f xml:space="preserve"> ConTime!AU$64</f>
        <v>0</v>
      </c>
      <c r="AV313" s="194">
        <f xml:space="preserve"> ConTime!AV$64</f>
        <v>0</v>
      </c>
      <c r="AW313" s="194">
        <f xml:space="preserve"> ConTime!AW$64</f>
        <v>0</v>
      </c>
      <c r="AX313" s="194">
        <f xml:space="preserve"> ConTime!AX$64</f>
        <v>0</v>
      </c>
      <c r="AY313" s="194">
        <f xml:space="preserve"> ConTime!AY$64</f>
        <v>0</v>
      </c>
      <c r="AZ313" s="194">
        <f xml:space="preserve"> ConTime!AZ$64</f>
        <v>0</v>
      </c>
      <c r="BA313" s="194">
        <f xml:space="preserve"> ConTime!BA$64</f>
        <v>0</v>
      </c>
      <c r="BB313" s="194">
        <f xml:space="preserve"> ConTime!BB$64</f>
        <v>0</v>
      </c>
      <c r="BC313" s="194">
        <f xml:space="preserve"> ConTime!BC$64</f>
        <v>0</v>
      </c>
      <c r="BD313" s="194">
        <f xml:space="preserve"> ConTime!BD$64</f>
        <v>0</v>
      </c>
      <c r="BE313" s="194">
        <f xml:space="preserve"> ConTime!BE$64</f>
        <v>0</v>
      </c>
    </row>
    <row r="314" spans="1:57" s="193" customFormat="1" outlineLevel="2" x14ac:dyDescent="0.25">
      <c r="A314" s="142"/>
      <c r="B314" s="142"/>
      <c r="C314" s="143"/>
      <c r="D314" s="144"/>
      <c r="E314" s="192" t="s">
        <v>515</v>
      </c>
      <c r="F314" s="192"/>
      <c r="G314" s="192" t="str">
        <f xml:space="preserve"> SMU</f>
        <v>$ 000s</v>
      </c>
      <c r="H314" s="192">
        <f xml:space="preserve"> SUM(J314:BE314)</f>
        <v>3600</v>
      </c>
      <c r="I314" s="145"/>
      <c r="J314" s="192">
        <f t="shared" ref="J314:BE314" si="275" xml:space="preserve"> $F311 * $F312 * J313</f>
        <v>0</v>
      </c>
      <c r="K314" s="192">
        <f t="shared" si="275"/>
        <v>0</v>
      </c>
      <c r="L314" s="192">
        <f t="shared" si="275"/>
        <v>0</v>
      </c>
      <c r="M314" s="192">
        <f t="shared" si="275"/>
        <v>0</v>
      </c>
      <c r="N314" s="192">
        <f t="shared" si="275"/>
        <v>0</v>
      </c>
      <c r="O314" s="192">
        <f t="shared" si="275"/>
        <v>0</v>
      </c>
      <c r="P314" s="192">
        <f t="shared" si="275"/>
        <v>0</v>
      </c>
      <c r="Q314" s="192">
        <f t="shared" si="275"/>
        <v>0</v>
      </c>
      <c r="R314" s="192">
        <f t="shared" si="275"/>
        <v>0</v>
      </c>
      <c r="S314" s="192">
        <f t="shared" si="275"/>
        <v>0</v>
      </c>
      <c r="T314" s="192">
        <f t="shared" si="275"/>
        <v>0</v>
      </c>
      <c r="U314" s="192">
        <f t="shared" si="275"/>
        <v>0</v>
      </c>
      <c r="V314" s="192">
        <f t="shared" si="275"/>
        <v>0</v>
      </c>
      <c r="W314" s="192">
        <f t="shared" si="275"/>
        <v>0</v>
      </c>
      <c r="X314" s="192">
        <f t="shared" si="275"/>
        <v>0</v>
      </c>
      <c r="Y314" s="192">
        <f t="shared" si="275"/>
        <v>3600</v>
      </c>
      <c r="Z314" s="192">
        <f t="shared" si="275"/>
        <v>0</v>
      </c>
      <c r="AA314" s="192">
        <f t="shared" si="275"/>
        <v>0</v>
      </c>
      <c r="AB314" s="192">
        <f t="shared" si="275"/>
        <v>0</v>
      </c>
      <c r="AC314" s="192">
        <f t="shared" si="275"/>
        <v>0</v>
      </c>
      <c r="AD314" s="192">
        <f t="shared" si="275"/>
        <v>0</v>
      </c>
      <c r="AE314" s="192">
        <f t="shared" si="275"/>
        <v>0</v>
      </c>
      <c r="AF314" s="192">
        <f t="shared" si="275"/>
        <v>0</v>
      </c>
      <c r="AG314" s="192">
        <f t="shared" si="275"/>
        <v>0</v>
      </c>
      <c r="AH314" s="192">
        <f t="shared" si="275"/>
        <v>0</v>
      </c>
      <c r="AI314" s="192">
        <f t="shared" si="275"/>
        <v>0</v>
      </c>
      <c r="AJ314" s="192">
        <f t="shared" si="275"/>
        <v>0</v>
      </c>
      <c r="AK314" s="192">
        <f t="shared" si="275"/>
        <v>0</v>
      </c>
      <c r="AL314" s="192">
        <f t="shared" si="275"/>
        <v>0</v>
      </c>
      <c r="AM314" s="192">
        <f t="shared" si="275"/>
        <v>0</v>
      </c>
      <c r="AN314" s="192">
        <f t="shared" si="275"/>
        <v>0</v>
      </c>
      <c r="AO314" s="192">
        <f t="shared" si="275"/>
        <v>0</v>
      </c>
      <c r="AP314" s="192">
        <f t="shared" si="275"/>
        <v>0</v>
      </c>
      <c r="AQ314" s="192">
        <f t="shared" si="275"/>
        <v>0</v>
      </c>
      <c r="AR314" s="192">
        <f t="shared" si="275"/>
        <v>0</v>
      </c>
      <c r="AS314" s="192">
        <f t="shared" si="275"/>
        <v>0</v>
      </c>
      <c r="AT314" s="192">
        <f t="shared" si="275"/>
        <v>0</v>
      </c>
      <c r="AU314" s="192">
        <f t="shared" si="275"/>
        <v>0</v>
      </c>
      <c r="AV314" s="192">
        <f t="shared" si="275"/>
        <v>0</v>
      </c>
      <c r="AW314" s="192">
        <f t="shared" si="275"/>
        <v>0</v>
      </c>
      <c r="AX314" s="192">
        <f t="shared" si="275"/>
        <v>0</v>
      </c>
      <c r="AY314" s="192">
        <f t="shared" si="275"/>
        <v>0</v>
      </c>
      <c r="AZ314" s="192">
        <f t="shared" si="275"/>
        <v>0</v>
      </c>
      <c r="BA314" s="192">
        <f t="shared" si="275"/>
        <v>0</v>
      </c>
      <c r="BB314" s="192">
        <f t="shared" si="275"/>
        <v>0</v>
      </c>
      <c r="BC314" s="192">
        <f t="shared" si="275"/>
        <v>0</v>
      </c>
      <c r="BD314" s="192">
        <f t="shared" si="275"/>
        <v>0</v>
      </c>
      <c r="BE314" s="192">
        <f t="shared" si="275"/>
        <v>0</v>
      </c>
    </row>
    <row r="315" spans="1:57" outlineLevel="1" x14ac:dyDescent="0.25"/>
    <row r="316" spans="1:57" outlineLevel="1" x14ac:dyDescent="0.25">
      <c r="B316" s="15" t="s">
        <v>375</v>
      </c>
    </row>
    <row r="317" spans="1:57" outlineLevel="2" x14ac:dyDescent="0.25">
      <c r="E317" s="146" t="str">
        <f xml:space="preserve"> InpC!E$95</f>
        <v>Construction debt - T1 commitment amount</v>
      </c>
      <c r="F317" s="146">
        <f xml:space="preserve"> InpC!F$95</f>
        <v>180000</v>
      </c>
      <c r="G317" s="146" t="str">
        <f xml:space="preserve"> InpC!G$95</f>
        <v>$ 000s</v>
      </c>
      <c r="H317" s="38"/>
    </row>
    <row r="318" spans="1:57" outlineLevel="2" x14ac:dyDescent="0.25">
      <c r="E318" s="12" t="str">
        <f t="shared" ref="E318:AJ318" si="276" xml:space="preserve"> E$302</f>
        <v>Construction debt balance BEG</v>
      </c>
      <c r="F318" s="12">
        <f t="shared" si="276"/>
        <v>0</v>
      </c>
      <c r="G318" s="12" t="str">
        <f t="shared" si="276"/>
        <v>$ 000s</v>
      </c>
      <c r="H318" s="12">
        <f t="shared" si="276"/>
        <v>0</v>
      </c>
      <c r="I318" s="12">
        <f t="shared" si="276"/>
        <v>0</v>
      </c>
      <c r="J318" s="12">
        <f t="shared" si="276"/>
        <v>0</v>
      </c>
      <c r="K318" s="12">
        <f xml:space="preserve"> K$302</f>
        <v>0</v>
      </c>
      <c r="L318" s="12">
        <f t="shared" si="276"/>
        <v>0</v>
      </c>
      <c r="M318" s="12">
        <f t="shared" si="276"/>
        <v>0</v>
      </c>
      <c r="N318" s="12">
        <f t="shared" si="276"/>
        <v>0</v>
      </c>
      <c r="O318" s="12">
        <f t="shared" si="276"/>
        <v>0</v>
      </c>
      <c r="P318" s="12">
        <f t="shared" si="276"/>
        <v>0</v>
      </c>
      <c r="Q318" s="12">
        <f t="shared" si="276"/>
        <v>0</v>
      </c>
      <c r="R318" s="12">
        <f t="shared" si="276"/>
        <v>0</v>
      </c>
      <c r="S318" s="12">
        <f t="shared" si="276"/>
        <v>0</v>
      </c>
      <c r="T318" s="12">
        <f t="shared" si="276"/>
        <v>0</v>
      </c>
      <c r="U318" s="12">
        <f t="shared" si="276"/>
        <v>0</v>
      </c>
      <c r="V318" s="12">
        <f t="shared" si="276"/>
        <v>0</v>
      </c>
      <c r="W318" s="12">
        <f t="shared" si="276"/>
        <v>0</v>
      </c>
      <c r="X318" s="12">
        <f t="shared" si="276"/>
        <v>0</v>
      </c>
      <c r="Y318" s="12">
        <f t="shared" si="276"/>
        <v>0</v>
      </c>
      <c r="Z318" s="12">
        <f t="shared" si="276"/>
        <v>0</v>
      </c>
      <c r="AA318" s="12">
        <f t="shared" si="276"/>
        <v>0</v>
      </c>
      <c r="AB318" s="12">
        <f t="shared" si="276"/>
        <v>0</v>
      </c>
      <c r="AC318" s="12">
        <f t="shared" si="276"/>
        <v>0</v>
      </c>
      <c r="AD318" s="12">
        <f t="shared" si="276"/>
        <v>0</v>
      </c>
      <c r="AE318" s="12">
        <f t="shared" si="276"/>
        <v>0</v>
      </c>
      <c r="AF318" s="12">
        <f t="shared" si="276"/>
        <v>0</v>
      </c>
      <c r="AG318" s="12">
        <f t="shared" si="276"/>
        <v>5058.6029563401207</v>
      </c>
      <c r="AH318" s="12">
        <f t="shared" si="276"/>
        <v>17320.323780675546</v>
      </c>
      <c r="AI318" s="12">
        <f t="shared" si="276"/>
        <v>29616.615845634369</v>
      </c>
      <c r="AJ318" s="12">
        <f t="shared" si="276"/>
        <v>41914.408203022525</v>
      </c>
      <c r="AK318" s="12">
        <f t="shared" ref="AK318:BE318" si="277" xml:space="preserve"> AK$302</f>
        <v>54280.041922663542</v>
      </c>
      <c r="AL318" s="12">
        <f t="shared" si="277"/>
        <v>66666.743338917324</v>
      </c>
      <c r="AM318" s="12">
        <f t="shared" si="277"/>
        <v>79102.164892274697</v>
      </c>
      <c r="AN318" s="12">
        <f t="shared" si="277"/>
        <v>91556.09289149617</v>
      </c>
      <c r="AO318" s="12">
        <f t="shared" si="277"/>
        <v>104061.68858308908</v>
      </c>
      <c r="AP318" s="12">
        <f t="shared" si="277"/>
        <v>116602.54310691786</v>
      </c>
      <c r="AQ318" s="12">
        <f t="shared" si="277"/>
        <v>129158.03463031628</v>
      </c>
      <c r="AR318" s="12">
        <f t="shared" si="277"/>
        <v>141769.64690747159</v>
      </c>
      <c r="AS318" s="12">
        <f t="shared" si="277"/>
        <v>154393.29933688024</v>
      </c>
      <c r="AT318" s="12">
        <f t="shared" si="277"/>
        <v>167076.06104078697</v>
      </c>
      <c r="AU318" s="12">
        <f t="shared" si="277"/>
        <v>179373.19126563563</v>
      </c>
      <c r="AV318" s="12">
        <f t="shared" si="277"/>
        <v>191676.78748742965</v>
      </c>
      <c r="AW318" s="12">
        <f t="shared" si="277"/>
        <v>204043.27809435618</v>
      </c>
      <c r="AX318" s="12">
        <f t="shared" si="277"/>
        <v>216427.79167460036</v>
      </c>
      <c r="AY318" s="12">
        <f t="shared" si="277"/>
        <v>228864.06636333003</v>
      </c>
      <c r="AZ318" s="12">
        <f t="shared" si="277"/>
        <v>257133.21698628782</v>
      </c>
      <c r="BA318" s="12">
        <f t="shared" si="277"/>
        <v>257133.21698628782</v>
      </c>
      <c r="BB318" s="12">
        <f t="shared" si="277"/>
        <v>257133.21698628782</v>
      </c>
      <c r="BC318" s="12">
        <f t="shared" si="277"/>
        <v>257133.21698628782</v>
      </c>
      <c r="BD318" s="12">
        <f t="shared" si="277"/>
        <v>257133.21698628782</v>
      </c>
      <c r="BE318" s="12">
        <f t="shared" si="277"/>
        <v>257133.21698628782</v>
      </c>
    </row>
    <row r="319" spans="1:57" outlineLevel="2" x14ac:dyDescent="0.25">
      <c r="E319" s="191" t="str">
        <f xml:space="preserve"> ConTime!E$82</f>
        <v>Construction period flag</v>
      </c>
      <c r="F319" s="191">
        <f xml:space="preserve"> ConTime!F$82</f>
        <v>0</v>
      </c>
      <c r="G319" s="191" t="str">
        <f xml:space="preserve"> ConTime!G$82</f>
        <v>flag</v>
      </c>
      <c r="H319" s="191">
        <f xml:space="preserve"> ConTime!H$82</f>
        <v>26</v>
      </c>
      <c r="I319" s="191">
        <f xml:space="preserve"> ConTime!I$82</f>
        <v>0</v>
      </c>
      <c r="J319" s="191">
        <f xml:space="preserve"> ConTime!J$82</f>
        <v>0</v>
      </c>
      <c r="K319" s="191">
        <f xml:space="preserve"> ConTime!K$82</f>
        <v>0</v>
      </c>
      <c r="L319" s="191">
        <f xml:space="preserve"> ConTime!L$82</f>
        <v>0</v>
      </c>
      <c r="M319" s="191">
        <f xml:space="preserve"> ConTime!M$82</f>
        <v>0</v>
      </c>
      <c r="N319" s="191">
        <f xml:space="preserve"> ConTime!N$82</f>
        <v>0</v>
      </c>
      <c r="O319" s="191">
        <f xml:space="preserve"> ConTime!O$82</f>
        <v>0</v>
      </c>
      <c r="P319" s="191">
        <f xml:space="preserve"> ConTime!P$82</f>
        <v>0</v>
      </c>
      <c r="Q319" s="191">
        <f xml:space="preserve"> ConTime!Q$82</f>
        <v>0</v>
      </c>
      <c r="R319" s="191">
        <f xml:space="preserve"> ConTime!R$82</f>
        <v>0</v>
      </c>
      <c r="S319" s="191">
        <f xml:space="preserve"> ConTime!S$82</f>
        <v>0</v>
      </c>
      <c r="T319" s="191">
        <f xml:space="preserve"> ConTime!T$82</f>
        <v>0</v>
      </c>
      <c r="U319" s="191">
        <f xml:space="preserve"> ConTime!U$82</f>
        <v>0</v>
      </c>
      <c r="V319" s="191">
        <f xml:space="preserve"> ConTime!V$82</f>
        <v>0</v>
      </c>
      <c r="W319" s="191">
        <f xml:space="preserve"> ConTime!W$82</f>
        <v>0</v>
      </c>
      <c r="X319" s="191">
        <f xml:space="preserve"> ConTime!X$82</f>
        <v>0</v>
      </c>
      <c r="Y319" s="191">
        <f xml:space="preserve"> ConTime!Y$82</f>
        <v>0</v>
      </c>
      <c r="Z319" s="191">
        <f xml:space="preserve"> ConTime!Z$82</f>
        <v>1</v>
      </c>
      <c r="AA319" s="191">
        <f xml:space="preserve"> ConTime!AA$82</f>
        <v>1</v>
      </c>
      <c r="AB319" s="191">
        <f xml:space="preserve"> ConTime!AB$82</f>
        <v>1</v>
      </c>
      <c r="AC319" s="191">
        <f xml:space="preserve"> ConTime!AC$82</f>
        <v>1</v>
      </c>
      <c r="AD319" s="191">
        <f xml:space="preserve"> ConTime!AD$82</f>
        <v>1</v>
      </c>
      <c r="AE319" s="191">
        <f xml:space="preserve"> ConTime!AE$82</f>
        <v>1</v>
      </c>
      <c r="AF319" s="191">
        <f xml:space="preserve"> ConTime!AF$82</f>
        <v>1</v>
      </c>
      <c r="AG319" s="191">
        <f xml:space="preserve"> ConTime!AG$82</f>
        <v>1</v>
      </c>
      <c r="AH319" s="191">
        <f xml:space="preserve"> ConTime!AH$82</f>
        <v>1</v>
      </c>
      <c r="AI319" s="191">
        <f xml:space="preserve"> ConTime!AI$82</f>
        <v>1</v>
      </c>
      <c r="AJ319" s="191">
        <f xml:space="preserve"> ConTime!AJ$82</f>
        <v>1</v>
      </c>
      <c r="AK319" s="191">
        <f xml:space="preserve"> ConTime!AK$82</f>
        <v>1</v>
      </c>
      <c r="AL319" s="191">
        <f xml:space="preserve"> ConTime!AL$82</f>
        <v>1</v>
      </c>
      <c r="AM319" s="191">
        <f xml:space="preserve"> ConTime!AM$82</f>
        <v>1</v>
      </c>
      <c r="AN319" s="191">
        <f xml:space="preserve"> ConTime!AN$82</f>
        <v>1</v>
      </c>
      <c r="AO319" s="191">
        <f xml:space="preserve"> ConTime!AO$82</f>
        <v>1</v>
      </c>
      <c r="AP319" s="191">
        <f xml:space="preserve"> ConTime!AP$82</f>
        <v>1</v>
      </c>
      <c r="AQ319" s="191">
        <f xml:space="preserve"> ConTime!AQ$82</f>
        <v>1</v>
      </c>
      <c r="AR319" s="191">
        <f xml:space="preserve"> ConTime!AR$82</f>
        <v>1</v>
      </c>
      <c r="AS319" s="191">
        <f xml:space="preserve"> ConTime!AS$82</f>
        <v>1</v>
      </c>
      <c r="AT319" s="191">
        <f xml:space="preserve"> ConTime!AT$82</f>
        <v>1</v>
      </c>
      <c r="AU319" s="191">
        <f xml:space="preserve"> ConTime!AU$82</f>
        <v>1</v>
      </c>
      <c r="AV319" s="191">
        <f xml:space="preserve"> ConTime!AV$82</f>
        <v>1</v>
      </c>
      <c r="AW319" s="191">
        <f xml:space="preserve"> ConTime!AW$82</f>
        <v>1</v>
      </c>
      <c r="AX319" s="191">
        <f xml:space="preserve"> ConTime!AX$82</f>
        <v>1</v>
      </c>
      <c r="AY319" s="191">
        <f xml:space="preserve"> ConTime!AY$82</f>
        <v>1</v>
      </c>
      <c r="AZ319" s="191">
        <f xml:space="preserve"> ConTime!AZ$82</f>
        <v>0</v>
      </c>
      <c r="BA319" s="191">
        <f xml:space="preserve"> ConTime!BA$82</f>
        <v>0</v>
      </c>
      <c r="BB319" s="191">
        <f xml:space="preserve"> ConTime!BB$82</f>
        <v>0</v>
      </c>
      <c r="BC319" s="191">
        <f xml:space="preserve"> ConTime!BC$82</f>
        <v>0</v>
      </c>
      <c r="BD319" s="191">
        <f xml:space="preserve"> ConTime!BD$82</f>
        <v>0</v>
      </c>
      <c r="BE319" s="191">
        <f xml:space="preserve"> ConTime!BE$82</f>
        <v>0</v>
      </c>
    </row>
    <row r="320" spans="1:57" outlineLevel="2" x14ac:dyDescent="0.25">
      <c r="E320" s="12" t="s">
        <v>377</v>
      </c>
      <c r="G320" s="12" t="str">
        <f xml:space="preserve"> SMU</f>
        <v>$ 000s</v>
      </c>
      <c r="J320" s="12">
        <f t="shared" ref="J320:BE320" si="278" xml:space="preserve"> ($F317 - J318) * J319</f>
        <v>0</v>
      </c>
      <c r="K320" s="12">
        <f xml:space="preserve"> ($F317 - K318) * K319</f>
        <v>0</v>
      </c>
      <c r="L320" s="12">
        <f t="shared" si="278"/>
        <v>0</v>
      </c>
      <c r="M320" s="12">
        <f t="shared" si="278"/>
        <v>0</v>
      </c>
      <c r="N320" s="12">
        <f t="shared" si="278"/>
        <v>0</v>
      </c>
      <c r="O320" s="12">
        <f t="shared" si="278"/>
        <v>0</v>
      </c>
      <c r="P320" s="12">
        <f t="shared" si="278"/>
        <v>0</v>
      </c>
      <c r="Q320" s="12">
        <f t="shared" si="278"/>
        <v>0</v>
      </c>
      <c r="R320" s="12">
        <f t="shared" si="278"/>
        <v>0</v>
      </c>
      <c r="S320" s="12">
        <f t="shared" si="278"/>
        <v>0</v>
      </c>
      <c r="T320" s="12">
        <f t="shared" si="278"/>
        <v>0</v>
      </c>
      <c r="U320" s="12">
        <f t="shared" si="278"/>
        <v>0</v>
      </c>
      <c r="V320" s="12">
        <f t="shared" si="278"/>
        <v>0</v>
      </c>
      <c r="W320" s="12">
        <f t="shared" si="278"/>
        <v>0</v>
      </c>
      <c r="X320" s="12">
        <f t="shared" si="278"/>
        <v>0</v>
      </c>
      <c r="Y320" s="12">
        <f t="shared" si="278"/>
        <v>0</v>
      </c>
      <c r="Z320" s="12">
        <f t="shared" si="278"/>
        <v>180000</v>
      </c>
      <c r="AA320" s="12">
        <f t="shared" si="278"/>
        <v>180000</v>
      </c>
      <c r="AB320" s="12">
        <f t="shared" si="278"/>
        <v>180000</v>
      </c>
      <c r="AC320" s="12">
        <f t="shared" si="278"/>
        <v>180000</v>
      </c>
      <c r="AD320" s="12">
        <f t="shared" si="278"/>
        <v>180000</v>
      </c>
      <c r="AE320" s="12">
        <f t="shared" si="278"/>
        <v>180000</v>
      </c>
      <c r="AF320" s="12">
        <f t="shared" si="278"/>
        <v>180000</v>
      </c>
      <c r="AG320" s="12">
        <f t="shared" si="278"/>
        <v>174941.39704365988</v>
      </c>
      <c r="AH320" s="12">
        <f t="shared" si="278"/>
        <v>162679.67621932446</v>
      </c>
      <c r="AI320" s="12">
        <f t="shared" si="278"/>
        <v>150383.38415436563</v>
      </c>
      <c r="AJ320" s="12">
        <f t="shared" si="278"/>
        <v>138085.59179697747</v>
      </c>
      <c r="AK320" s="12">
        <f t="shared" si="278"/>
        <v>125719.95807733646</v>
      </c>
      <c r="AL320" s="12">
        <f t="shared" si="278"/>
        <v>113333.25666108268</v>
      </c>
      <c r="AM320" s="12">
        <f t="shared" si="278"/>
        <v>100897.8351077253</v>
      </c>
      <c r="AN320" s="12">
        <f t="shared" si="278"/>
        <v>88443.90710850383</v>
      </c>
      <c r="AO320" s="12">
        <f t="shared" si="278"/>
        <v>75938.311416910918</v>
      </c>
      <c r="AP320" s="12">
        <f t="shared" si="278"/>
        <v>63397.456893082141</v>
      </c>
      <c r="AQ320" s="12">
        <f t="shared" si="278"/>
        <v>50841.965369683719</v>
      </c>
      <c r="AR320" s="12">
        <f t="shared" si="278"/>
        <v>38230.353092528414</v>
      </c>
      <c r="AS320" s="12">
        <f t="shared" si="278"/>
        <v>25606.700663119758</v>
      </c>
      <c r="AT320" s="12">
        <f t="shared" si="278"/>
        <v>12923.938959213032</v>
      </c>
      <c r="AU320" s="12">
        <f t="shared" si="278"/>
        <v>626.80873436437105</v>
      </c>
      <c r="AV320" s="12">
        <f t="shared" si="278"/>
        <v>-11676.787487429654</v>
      </c>
      <c r="AW320" s="12">
        <f t="shared" si="278"/>
        <v>-24043.278094356181</v>
      </c>
      <c r="AX320" s="12">
        <f t="shared" si="278"/>
        <v>-36427.791674600361</v>
      </c>
      <c r="AY320" s="12">
        <f t="shared" si="278"/>
        <v>-48864.066363330028</v>
      </c>
      <c r="AZ320" s="12">
        <f t="shared" si="278"/>
        <v>0</v>
      </c>
      <c r="BA320" s="12">
        <f t="shared" si="278"/>
        <v>0</v>
      </c>
      <c r="BB320" s="12">
        <f t="shared" si="278"/>
        <v>0</v>
      </c>
      <c r="BC320" s="12">
        <f t="shared" si="278"/>
        <v>0</v>
      </c>
      <c r="BD320" s="12">
        <f t="shared" si="278"/>
        <v>0</v>
      </c>
      <c r="BE320" s="12">
        <f t="shared" si="278"/>
        <v>0</v>
      </c>
    </row>
    <row r="321" spans="1:57" outlineLevel="2" x14ac:dyDescent="0.25"/>
    <row r="322" spans="1:57" outlineLevel="2" x14ac:dyDescent="0.25">
      <c r="E322" s="146" t="str">
        <f xml:space="preserve"> InpC!E$96</f>
        <v>Construction debt - T1 commitment fee %</v>
      </c>
      <c r="F322" s="323">
        <f xml:space="preserve"> InpC!F$96</f>
        <v>7.4999999999999997E-3</v>
      </c>
      <c r="G322" s="146" t="str">
        <f xml:space="preserve"> InpC!G$96</f>
        <v>% p.a.</v>
      </c>
      <c r="H322" s="38"/>
    </row>
    <row r="323" spans="1:57" outlineLevel="2" x14ac:dyDescent="0.25">
      <c r="E323" s="194" t="str">
        <f xml:space="preserve"> InpC!E$216</f>
        <v>Months in year</v>
      </c>
      <c r="F323" s="194">
        <f xml:space="preserve"> InpC!F$216</f>
        <v>12</v>
      </c>
      <c r="G323" s="194" t="str">
        <f xml:space="preserve"> InpC!G$216</f>
        <v>months</v>
      </c>
    </row>
    <row r="324" spans="1:57" outlineLevel="2" x14ac:dyDescent="0.25">
      <c r="E324" s="12" t="str">
        <f t="shared" ref="E324:AJ324" si="279" xml:space="preserve"> E$320</f>
        <v>Construction debt undrawn amount</v>
      </c>
      <c r="F324" s="12">
        <f t="shared" si="279"/>
        <v>0</v>
      </c>
      <c r="G324" s="12" t="str">
        <f t="shared" si="279"/>
        <v>$ 000s</v>
      </c>
      <c r="H324" s="12">
        <f t="shared" si="279"/>
        <v>0</v>
      </c>
      <c r="I324" s="12">
        <f t="shared" si="279"/>
        <v>0</v>
      </c>
      <c r="J324" s="12">
        <f t="shared" si="279"/>
        <v>0</v>
      </c>
      <c r="K324" s="12">
        <f xml:space="preserve"> K$320</f>
        <v>0</v>
      </c>
      <c r="L324" s="12">
        <f t="shared" si="279"/>
        <v>0</v>
      </c>
      <c r="M324" s="12">
        <f t="shared" si="279"/>
        <v>0</v>
      </c>
      <c r="N324" s="12">
        <f t="shared" si="279"/>
        <v>0</v>
      </c>
      <c r="O324" s="12">
        <f t="shared" si="279"/>
        <v>0</v>
      </c>
      <c r="P324" s="12">
        <f t="shared" si="279"/>
        <v>0</v>
      </c>
      <c r="Q324" s="12">
        <f t="shared" si="279"/>
        <v>0</v>
      </c>
      <c r="R324" s="12">
        <f t="shared" si="279"/>
        <v>0</v>
      </c>
      <c r="S324" s="12">
        <f t="shared" si="279"/>
        <v>0</v>
      </c>
      <c r="T324" s="12">
        <f t="shared" si="279"/>
        <v>0</v>
      </c>
      <c r="U324" s="12">
        <f t="shared" si="279"/>
        <v>0</v>
      </c>
      <c r="V324" s="12">
        <f t="shared" si="279"/>
        <v>0</v>
      </c>
      <c r="W324" s="12">
        <f t="shared" si="279"/>
        <v>0</v>
      </c>
      <c r="X324" s="12">
        <f t="shared" si="279"/>
        <v>0</v>
      </c>
      <c r="Y324" s="12">
        <f t="shared" si="279"/>
        <v>0</v>
      </c>
      <c r="Z324" s="12">
        <f t="shared" si="279"/>
        <v>180000</v>
      </c>
      <c r="AA324" s="12">
        <f t="shared" si="279"/>
        <v>180000</v>
      </c>
      <c r="AB324" s="12">
        <f t="shared" si="279"/>
        <v>180000</v>
      </c>
      <c r="AC324" s="12">
        <f t="shared" si="279"/>
        <v>180000</v>
      </c>
      <c r="AD324" s="12">
        <f t="shared" si="279"/>
        <v>180000</v>
      </c>
      <c r="AE324" s="12">
        <f t="shared" si="279"/>
        <v>180000</v>
      </c>
      <c r="AF324" s="12">
        <f t="shared" si="279"/>
        <v>180000</v>
      </c>
      <c r="AG324" s="12">
        <f t="shared" si="279"/>
        <v>174941.39704365988</v>
      </c>
      <c r="AH324" s="12">
        <f t="shared" si="279"/>
        <v>162679.67621932446</v>
      </c>
      <c r="AI324" s="12">
        <f t="shared" si="279"/>
        <v>150383.38415436563</v>
      </c>
      <c r="AJ324" s="12">
        <f t="shared" si="279"/>
        <v>138085.59179697747</v>
      </c>
      <c r="AK324" s="12">
        <f t="shared" ref="AK324:BE324" si="280" xml:space="preserve"> AK$320</f>
        <v>125719.95807733646</v>
      </c>
      <c r="AL324" s="12">
        <f t="shared" si="280"/>
        <v>113333.25666108268</v>
      </c>
      <c r="AM324" s="12">
        <f t="shared" si="280"/>
        <v>100897.8351077253</v>
      </c>
      <c r="AN324" s="12">
        <f t="shared" si="280"/>
        <v>88443.90710850383</v>
      </c>
      <c r="AO324" s="12">
        <f t="shared" si="280"/>
        <v>75938.311416910918</v>
      </c>
      <c r="AP324" s="12">
        <f t="shared" si="280"/>
        <v>63397.456893082141</v>
      </c>
      <c r="AQ324" s="12">
        <f t="shared" si="280"/>
        <v>50841.965369683719</v>
      </c>
      <c r="AR324" s="12">
        <f t="shared" si="280"/>
        <v>38230.353092528414</v>
      </c>
      <c r="AS324" s="12">
        <f t="shared" si="280"/>
        <v>25606.700663119758</v>
      </c>
      <c r="AT324" s="12">
        <f t="shared" si="280"/>
        <v>12923.938959213032</v>
      </c>
      <c r="AU324" s="12">
        <f t="shared" si="280"/>
        <v>626.80873436437105</v>
      </c>
      <c r="AV324" s="12">
        <f t="shared" si="280"/>
        <v>-11676.787487429654</v>
      </c>
      <c r="AW324" s="12">
        <f t="shared" si="280"/>
        <v>-24043.278094356181</v>
      </c>
      <c r="AX324" s="12">
        <f t="shared" si="280"/>
        <v>-36427.791674600361</v>
      </c>
      <c r="AY324" s="12">
        <f t="shared" si="280"/>
        <v>-48864.066363330028</v>
      </c>
      <c r="AZ324" s="12">
        <f t="shared" si="280"/>
        <v>0</v>
      </c>
      <c r="BA324" s="12">
        <f t="shared" si="280"/>
        <v>0</v>
      </c>
      <c r="BB324" s="12">
        <f t="shared" si="280"/>
        <v>0</v>
      </c>
      <c r="BC324" s="12">
        <f t="shared" si="280"/>
        <v>0</v>
      </c>
      <c r="BD324" s="12">
        <f t="shared" si="280"/>
        <v>0</v>
      </c>
      <c r="BE324" s="12">
        <f t="shared" si="280"/>
        <v>0</v>
      </c>
    </row>
    <row r="325" spans="1:57" s="193" customFormat="1" outlineLevel="2" x14ac:dyDescent="0.25">
      <c r="A325" s="142"/>
      <c r="B325" s="142"/>
      <c r="C325" s="143"/>
      <c r="D325" s="144"/>
      <c r="E325" s="192" t="s">
        <v>378</v>
      </c>
      <c r="F325" s="192"/>
      <c r="G325" s="192" t="str">
        <f xml:space="preserve"> SMU</f>
        <v>$ 000s</v>
      </c>
      <c r="H325" s="192">
        <f xml:space="preserve"> SUM(J325:BE325)</f>
        <v>1538.1491360488508</v>
      </c>
      <c r="I325" s="145"/>
      <c r="J325" s="192">
        <f t="shared" ref="J325:BE325" si="281" xml:space="preserve"> $F322 / $F323 * J324</f>
        <v>0</v>
      </c>
      <c r="K325" s="192">
        <f xml:space="preserve"> $F322 / $F323 * K324</f>
        <v>0</v>
      </c>
      <c r="L325" s="192">
        <f t="shared" si="281"/>
        <v>0</v>
      </c>
      <c r="M325" s="192">
        <f t="shared" si="281"/>
        <v>0</v>
      </c>
      <c r="N325" s="192">
        <f t="shared" si="281"/>
        <v>0</v>
      </c>
      <c r="O325" s="192">
        <f t="shared" si="281"/>
        <v>0</v>
      </c>
      <c r="P325" s="192">
        <f t="shared" si="281"/>
        <v>0</v>
      </c>
      <c r="Q325" s="192">
        <f t="shared" si="281"/>
        <v>0</v>
      </c>
      <c r="R325" s="192">
        <f t="shared" si="281"/>
        <v>0</v>
      </c>
      <c r="S325" s="192">
        <f t="shared" si="281"/>
        <v>0</v>
      </c>
      <c r="T325" s="192">
        <f t="shared" si="281"/>
        <v>0</v>
      </c>
      <c r="U325" s="192">
        <f t="shared" si="281"/>
        <v>0</v>
      </c>
      <c r="V325" s="192">
        <f t="shared" si="281"/>
        <v>0</v>
      </c>
      <c r="W325" s="192">
        <f t="shared" si="281"/>
        <v>0</v>
      </c>
      <c r="X325" s="192">
        <f t="shared" si="281"/>
        <v>0</v>
      </c>
      <c r="Y325" s="192">
        <f t="shared" si="281"/>
        <v>0</v>
      </c>
      <c r="Z325" s="192">
        <f t="shared" si="281"/>
        <v>112.5</v>
      </c>
      <c r="AA325" s="192">
        <f t="shared" si="281"/>
        <v>112.5</v>
      </c>
      <c r="AB325" s="192">
        <f t="shared" si="281"/>
        <v>112.5</v>
      </c>
      <c r="AC325" s="192">
        <f t="shared" si="281"/>
        <v>112.5</v>
      </c>
      <c r="AD325" s="192">
        <f t="shared" si="281"/>
        <v>112.5</v>
      </c>
      <c r="AE325" s="192">
        <f t="shared" si="281"/>
        <v>112.5</v>
      </c>
      <c r="AF325" s="192">
        <f t="shared" si="281"/>
        <v>112.5</v>
      </c>
      <c r="AG325" s="192">
        <f t="shared" si="281"/>
        <v>109.33837315228743</v>
      </c>
      <c r="AH325" s="192">
        <f t="shared" si="281"/>
        <v>101.67479763707779</v>
      </c>
      <c r="AI325" s="192">
        <f t="shared" si="281"/>
        <v>93.989615096478516</v>
      </c>
      <c r="AJ325" s="192">
        <f t="shared" si="281"/>
        <v>86.303494873110921</v>
      </c>
      <c r="AK325" s="192">
        <f t="shared" si="281"/>
        <v>78.574973798335293</v>
      </c>
      <c r="AL325" s="192">
        <f t="shared" si="281"/>
        <v>70.833285413176668</v>
      </c>
      <c r="AM325" s="192">
        <f t="shared" si="281"/>
        <v>63.061146942328314</v>
      </c>
      <c r="AN325" s="192">
        <f t="shared" si="281"/>
        <v>55.277441942814896</v>
      </c>
      <c r="AO325" s="192">
        <f t="shared" si="281"/>
        <v>47.461444635569322</v>
      </c>
      <c r="AP325" s="192">
        <f t="shared" si="281"/>
        <v>39.623410558176339</v>
      </c>
      <c r="AQ325" s="192">
        <f t="shared" si="281"/>
        <v>31.776228356052325</v>
      </c>
      <c r="AR325" s="192">
        <f t="shared" si="281"/>
        <v>23.893970682830258</v>
      </c>
      <c r="AS325" s="192">
        <f t="shared" si="281"/>
        <v>16.004187914449851</v>
      </c>
      <c r="AT325" s="192">
        <f t="shared" si="281"/>
        <v>8.0774618495081452</v>
      </c>
      <c r="AU325" s="192">
        <f t="shared" si="281"/>
        <v>0.3917554589777319</v>
      </c>
      <c r="AV325" s="192">
        <f t="shared" si="281"/>
        <v>-7.2979921796435336</v>
      </c>
      <c r="AW325" s="192">
        <f t="shared" si="281"/>
        <v>-15.027048808972614</v>
      </c>
      <c r="AX325" s="192">
        <f t="shared" si="281"/>
        <v>-22.767369796625225</v>
      </c>
      <c r="AY325" s="192">
        <f t="shared" si="281"/>
        <v>-30.540041477081267</v>
      </c>
      <c r="AZ325" s="192">
        <f t="shared" si="281"/>
        <v>0</v>
      </c>
      <c r="BA325" s="192">
        <f t="shared" si="281"/>
        <v>0</v>
      </c>
      <c r="BB325" s="192">
        <f t="shared" si="281"/>
        <v>0</v>
      </c>
      <c r="BC325" s="192">
        <f t="shared" si="281"/>
        <v>0</v>
      </c>
      <c r="BD325" s="192">
        <f t="shared" si="281"/>
        <v>0</v>
      </c>
      <c r="BE325" s="192">
        <f t="shared" si="281"/>
        <v>0</v>
      </c>
    </row>
    <row r="326" spans="1:57" outlineLevel="1" x14ac:dyDescent="0.25"/>
    <row r="327" spans="1:57" outlineLevel="1" x14ac:dyDescent="0.25">
      <c r="B327" s="15" t="s">
        <v>379</v>
      </c>
    </row>
    <row r="328" spans="1:57" outlineLevel="2" x14ac:dyDescent="0.25">
      <c r="E328" s="146" t="str">
        <f xml:space="preserve"> InpC!E$97</f>
        <v>Construction debt - T1 swap rate</v>
      </c>
      <c r="F328" s="323">
        <f xml:space="preserve"> InpC!F$97</f>
        <v>1.4999999999999999E-2</v>
      </c>
      <c r="G328" s="146" t="str">
        <f xml:space="preserve"> InpC!G$97</f>
        <v>% p.a.</v>
      </c>
      <c r="H328" s="38"/>
    </row>
    <row r="329" spans="1:57" outlineLevel="2" x14ac:dyDescent="0.25">
      <c r="E329" s="146" t="str">
        <f xml:space="preserve"> InpC!E$98</f>
        <v>Construction debt - T1 margin</v>
      </c>
      <c r="F329" s="323">
        <f xml:space="preserve"> InpC!F$98</f>
        <v>2.5000000000000001E-2</v>
      </c>
      <c r="G329" s="146" t="str">
        <f xml:space="preserve"> InpC!G$98</f>
        <v>% p.a.</v>
      </c>
      <c r="H329" s="38"/>
    </row>
    <row r="330" spans="1:57" outlineLevel="2" x14ac:dyDescent="0.25">
      <c r="E330" s="12" t="s">
        <v>381</v>
      </c>
      <c r="F330" s="287">
        <f>SUM(F328:F329)</f>
        <v>0.04</v>
      </c>
      <c r="G330" s="12" t="s">
        <v>380</v>
      </c>
    </row>
    <row r="331" spans="1:57" outlineLevel="2" x14ac:dyDescent="0.25"/>
    <row r="332" spans="1:57" outlineLevel="2" x14ac:dyDescent="0.25">
      <c r="E332" s="191" t="str">
        <f xml:space="preserve"> InpC!E$116</f>
        <v>Senior debt - T1 day count convention</v>
      </c>
      <c r="F332" s="191">
        <f xml:space="preserve"> InpC!F$116</f>
        <v>360</v>
      </c>
      <c r="G332" s="191" t="str">
        <f xml:space="preserve"> InpC!G$116</f>
        <v>days</v>
      </c>
    </row>
    <row r="333" spans="1:57" outlineLevel="2" x14ac:dyDescent="0.25">
      <c r="E333" s="12" t="str">
        <f xml:space="preserve"> E$330</f>
        <v>All in construction debt interest rate</v>
      </c>
      <c r="F333" s="292">
        <f xml:space="preserve"> F$330</f>
        <v>0.04</v>
      </c>
      <c r="G333" s="12" t="str">
        <f xml:space="preserve"> G$330</f>
        <v>p.a.</v>
      </c>
    </row>
    <row r="334" spans="1:57" outlineLevel="2" x14ac:dyDescent="0.25">
      <c r="E334" s="191" t="str">
        <f xml:space="preserve"> ConTime!E$93</f>
        <v>Days in period - m</v>
      </c>
      <c r="F334" s="191">
        <f xml:space="preserve"> ConTime!F$93</f>
        <v>0</v>
      </c>
      <c r="G334" s="191" t="str">
        <f xml:space="preserve"> ConTime!G$93</f>
        <v>days</v>
      </c>
      <c r="H334" s="191">
        <f xml:space="preserve"> ConTime!H$93</f>
        <v>0</v>
      </c>
      <c r="I334" s="191">
        <f xml:space="preserve"> ConTime!I$93</f>
        <v>0</v>
      </c>
      <c r="J334" s="191">
        <f xml:space="preserve"> ConTime!J$93</f>
        <v>31</v>
      </c>
      <c r="K334" s="191">
        <f xml:space="preserve"> ConTime!K$93</f>
        <v>28</v>
      </c>
      <c r="L334" s="191">
        <f xml:space="preserve"> ConTime!L$93</f>
        <v>31</v>
      </c>
      <c r="M334" s="191">
        <f xml:space="preserve"> ConTime!M$93</f>
        <v>30</v>
      </c>
      <c r="N334" s="191">
        <f xml:space="preserve"> ConTime!N$93</f>
        <v>31</v>
      </c>
      <c r="O334" s="191">
        <f xml:space="preserve"> ConTime!O$93</f>
        <v>30</v>
      </c>
      <c r="P334" s="191">
        <f xml:space="preserve"> ConTime!P$93</f>
        <v>31</v>
      </c>
      <c r="Q334" s="191">
        <f xml:space="preserve"> ConTime!Q$93</f>
        <v>31</v>
      </c>
      <c r="R334" s="191">
        <f xml:space="preserve"> ConTime!R$93</f>
        <v>30</v>
      </c>
      <c r="S334" s="191">
        <f xml:space="preserve"> ConTime!S$93</f>
        <v>31</v>
      </c>
      <c r="T334" s="191">
        <f xml:space="preserve"> ConTime!T$93</f>
        <v>30</v>
      </c>
      <c r="U334" s="191">
        <f xml:space="preserve"> ConTime!U$93</f>
        <v>31</v>
      </c>
      <c r="V334" s="191">
        <f xml:space="preserve"> ConTime!V$93</f>
        <v>31</v>
      </c>
      <c r="W334" s="191">
        <f xml:space="preserve"> ConTime!W$93</f>
        <v>28</v>
      </c>
      <c r="X334" s="191">
        <f xml:space="preserve"> ConTime!X$93</f>
        <v>31</v>
      </c>
      <c r="Y334" s="191">
        <f xml:space="preserve"> ConTime!Y$93</f>
        <v>30</v>
      </c>
      <c r="Z334" s="191">
        <f xml:space="preserve"> ConTime!Z$93</f>
        <v>31</v>
      </c>
      <c r="AA334" s="191">
        <f xml:space="preserve"> ConTime!AA$93</f>
        <v>30</v>
      </c>
      <c r="AB334" s="191">
        <f xml:space="preserve"> ConTime!AB$93</f>
        <v>31</v>
      </c>
      <c r="AC334" s="191">
        <f xml:space="preserve"> ConTime!AC$93</f>
        <v>31</v>
      </c>
      <c r="AD334" s="191">
        <f xml:space="preserve"> ConTime!AD$93</f>
        <v>30</v>
      </c>
      <c r="AE334" s="191">
        <f xml:space="preserve"> ConTime!AE$93</f>
        <v>31</v>
      </c>
      <c r="AF334" s="191">
        <f xml:space="preserve"> ConTime!AF$93</f>
        <v>30</v>
      </c>
      <c r="AG334" s="191">
        <f xml:space="preserve"> ConTime!AG$93</f>
        <v>31</v>
      </c>
      <c r="AH334" s="191">
        <f xml:space="preserve"> ConTime!AH$93</f>
        <v>31</v>
      </c>
      <c r="AI334" s="191">
        <f xml:space="preserve"> ConTime!AI$93</f>
        <v>28</v>
      </c>
      <c r="AJ334" s="191">
        <f xml:space="preserve"> ConTime!AJ$93</f>
        <v>31</v>
      </c>
      <c r="AK334" s="191">
        <f xml:space="preserve"> ConTime!AK$93</f>
        <v>30</v>
      </c>
      <c r="AL334" s="191">
        <f xml:space="preserve"> ConTime!AL$93</f>
        <v>31</v>
      </c>
      <c r="AM334" s="191">
        <f xml:space="preserve"> ConTime!AM$93</f>
        <v>30</v>
      </c>
      <c r="AN334" s="191">
        <f xml:space="preserve"> ConTime!AN$93</f>
        <v>31</v>
      </c>
      <c r="AO334" s="191">
        <f xml:space="preserve"> ConTime!AO$93</f>
        <v>31</v>
      </c>
      <c r="AP334" s="191">
        <f xml:space="preserve"> ConTime!AP$93</f>
        <v>30</v>
      </c>
      <c r="AQ334" s="191">
        <f xml:space="preserve"> ConTime!AQ$93</f>
        <v>31</v>
      </c>
      <c r="AR334" s="191">
        <f xml:space="preserve"> ConTime!AR$93</f>
        <v>30</v>
      </c>
      <c r="AS334" s="191">
        <f xml:space="preserve"> ConTime!AS$93</f>
        <v>31</v>
      </c>
      <c r="AT334" s="191">
        <f xml:space="preserve"> ConTime!AT$93</f>
        <v>31</v>
      </c>
      <c r="AU334" s="191">
        <f xml:space="preserve"> ConTime!AU$93</f>
        <v>29</v>
      </c>
      <c r="AV334" s="191">
        <f xml:space="preserve"> ConTime!AV$93</f>
        <v>31</v>
      </c>
      <c r="AW334" s="191">
        <f xml:space="preserve"> ConTime!AW$93</f>
        <v>30</v>
      </c>
      <c r="AX334" s="191">
        <f xml:space="preserve"> ConTime!AX$93</f>
        <v>31</v>
      </c>
      <c r="AY334" s="191">
        <f xml:space="preserve"> ConTime!AY$93</f>
        <v>30</v>
      </c>
      <c r="AZ334" s="191">
        <f xml:space="preserve"> ConTime!AZ$93</f>
        <v>31</v>
      </c>
      <c r="BA334" s="191">
        <f xml:space="preserve"> ConTime!BA$93</f>
        <v>31</v>
      </c>
      <c r="BB334" s="191">
        <f xml:space="preserve"> ConTime!BB$93</f>
        <v>30</v>
      </c>
      <c r="BC334" s="191">
        <f xml:space="preserve"> ConTime!BC$93</f>
        <v>31</v>
      </c>
      <c r="BD334" s="191">
        <f xml:space="preserve"> ConTime!BD$93</f>
        <v>30</v>
      </c>
      <c r="BE334" s="191">
        <f xml:space="preserve"> ConTime!BE$93</f>
        <v>31</v>
      </c>
    </row>
    <row r="335" spans="1:57" outlineLevel="2" x14ac:dyDescent="0.25">
      <c r="E335" s="12" t="str">
        <f t="shared" ref="E335:AJ335" si="282" xml:space="preserve"> E$302</f>
        <v>Construction debt balance BEG</v>
      </c>
      <c r="F335" s="12">
        <f t="shared" si="282"/>
        <v>0</v>
      </c>
      <c r="G335" s="12" t="str">
        <f t="shared" si="282"/>
        <v>$ 000s</v>
      </c>
      <c r="H335" s="12">
        <f t="shared" si="282"/>
        <v>0</v>
      </c>
      <c r="I335" s="12">
        <f t="shared" si="282"/>
        <v>0</v>
      </c>
      <c r="J335" s="12">
        <f t="shared" si="282"/>
        <v>0</v>
      </c>
      <c r="K335" s="12">
        <f t="shared" si="282"/>
        <v>0</v>
      </c>
      <c r="L335" s="12">
        <f t="shared" si="282"/>
        <v>0</v>
      </c>
      <c r="M335" s="12">
        <f t="shared" si="282"/>
        <v>0</v>
      </c>
      <c r="N335" s="12">
        <f t="shared" si="282"/>
        <v>0</v>
      </c>
      <c r="O335" s="12">
        <f t="shared" si="282"/>
        <v>0</v>
      </c>
      <c r="P335" s="12">
        <f t="shared" si="282"/>
        <v>0</v>
      </c>
      <c r="Q335" s="12">
        <f t="shared" si="282"/>
        <v>0</v>
      </c>
      <c r="R335" s="12">
        <f t="shared" si="282"/>
        <v>0</v>
      </c>
      <c r="S335" s="12">
        <f t="shared" si="282"/>
        <v>0</v>
      </c>
      <c r="T335" s="12">
        <f t="shared" si="282"/>
        <v>0</v>
      </c>
      <c r="U335" s="12">
        <f t="shared" si="282"/>
        <v>0</v>
      </c>
      <c r="V335" s="12">
        <f t="shared" si="282"/>
        <v>0</v>
      </c>
      <c r="W335" s="12">
        <f t="shared" si="282"/>
        <v>0</v>
      </c>
      <c r="X335" s="12">
        <f t="shared" si="282"/>
        <v>0</v>
      </c>
      <c r="Y335" s="12">
        <f t="shared" si="282"/>
        <v>0</v>
      </c>
      <c r="Z335" s="12">
        <f t="shared" si="282"/>
        <v>0</v>
      </c>
      <c r="AA335" s="12">
        <f t="shared" si="282"/>
        <v>0</v>
      </c>
      <c r="AB335" s="12">
        <f t="shared" si="282"/>
        <v>0</v>
      </c>
      <c r="AC335" s="12">
        <f t="shared" si="282"/>
        <v>0</v>
      </c>
      <c r="AD335" s="12">
        <f t="shared" si="282"/>
        <v>0</v>
      </c>
      <c r="AE335" s="12">
        <f t="shared" si="282"/>
        <v>0</v>
      </c>
      <c r="AF335" s="12">
        <f t="shared" si="282"/>
        <v>0</v>
      </c>
      <c r="AG335" s="12">
        <f t="shared" si="282"/>
        <v>5058.6029563401207</v>
      </c>
      <c r="AH335" s="12">
        <f t="shared" si="282"/>
        <v>17320.323780675546</v>
      </c>
      <c r="AI335" s="12">
        <f t="shared" si="282"/>
        <v>29616.615845634369</v>
      </c>
      <c r="AJ335" s="12">
        <f t="shared" si="282"/>
        <v>41914.408203022525</v>
      </c>
      <c r="AK335" s="12">
        <f t="shared" ref="AK335:BE335" si="283" xml:space="preserve"> AK$302</f>
        <v>54280.041922663542</v>
      </c>
      <c r="AL335" s="12">
        <f t="shared" si="283"/>
        <v>66666.743338917324</v>
      </c>
      <c r="AM335" s="12">
        <f t="shared" si="283"/>
        <v>79102.164892274697</v>
      </c>
      <c r="AN335" s="12">
        <f t="shared" si="283"/>
        <v>91556.09289149617</v>
      </c>
      <c r="AO335" s="12">
        <f t="shared" si="283"/>
        <v>104061.68858308908</v>
      </c>
      <c r="AP335" s="12">
        <f t="shared" si="283"/>
        <v>116602.54310691786</v>
      </c>
      <c r="AQ335" s="12">
        <f t="shared" si="283"/>
        <v>129158.03463031628</v>
      </c>
      <c r="AR335" s="12">
        <f t="shared" si="283"/>
        <v>141769.64690747159</v>
      </c>
      <c r="AS335" s="12">
        <f t="shared" si="283"/>
        <v>154393.29933688024</v>
      </c>
      <c r="AT335" s="12">
        <f t="shared" si="283"/>
        <v>167076.06104078697</v>
      </c>
      <c r="AU335" s="12">
        <f t="shared" si="283"/>
        <v>179373.19126563563</v>
      </c>
      <c r="AV335" s="12">
        <f t="shared" si="283"/>
        <v>191676.78748742965</v>
      </c>
      <c r="AW335" s="12">
        <f t="shared" si="283"/>
        <v>204043.27809435618</v>
      </c>
      <c r="AX335" s="12">
        <f t="shared" si="283"/>
        <v>216427.79167460036</v>
      </c>
      <c r="AY335" s="12">
        <f t="shared" si="283"/>
        <v>228864.06636333003</v>
      </c>
      <c r="AZ335" s="12">
        <f t="shared" si="283"/>
        <v>257133.21698628782</v>
      </c>
      <c r="BA335" s="12">
        <f t="shared" si="283"/>
        <v>257133.21698628782</v>
      </c>
      <c r="BB335" s="12">
        <f t="shared" si="283"/>
        <v>257133.21698628782</v>
      </c>
      <c r="BC335" s="12">
        <f t="shared" si="283"/>
        <v>257133.21698628782</v>
      </c>
      <c r="BD335" s="12">
        <f t="shared" si="283"/>
        <v>257133.21698628782</v>
      </c>
      <c r="BE335" s="12">
        <f t="shared" si="283"/>
        <v>257133.21698628782</v>
      </c>
    </row>
    <row r="336" spans="1:57" outlineLevel="2" x14ac:dyDescent="0.25">
      <c r="E336" s="191" t="str">
        <f xml:space="preserve"> ConTime!E$82</f>
        <v>Construction period flag</v>
      </c>
      <c r="F336" s="191">
        <f xml:space="preserve"> ConTime!F$82</f>
        <v>0</v>
      </c>
      <c r="G336" s="191" t="str">
        <f xml:space="preserve"> ConTime!G$82</f>
        <v>flag</v>
      </c>
      <c r="H336" s="191">
        <f xml:space="preserve"> ConTime!H$82</f>
        <v>26</v>
      </c>
      <c r="I336" s="191">
        <f xml:space="preserve"> ConTime!I$82</f>
        <v>0</v>
      </c>
      <c r="J336" s="191">
        <f xml:space="preserve"> ConTime!J$82</f>
        <v>0</v>
      </c>
      <c r="K336" s="191">
        <f xml:space="preserve"> ConTime!K$82</f>
        <v>0</v>
      </c>
      <c r="L336" s="191">
        <f xml:space="preserve"> ConTime!L$82</f>
        <v>0</v>
      </c>
      <c r="M336" s="191">
        <f xml:space="preserve"> ConTime!M$82</f>
        <v>0</v>
      </c>
      <c r="N336" s="191">
        <f xml:space="preserve"> ConTime!N$82</f>
        <v>0</v>
      </c>
      <c r="O336" s="191">
        <f xml:space="preserve"> ConTime!O$82</f>
        <v>0</v>
      </c>
      <c r="P336" s="191">
        <f xml:space="preserve"> ConTime!P$82</f>
        <v>0</v>
      </c>
      <c r="Q336" s="191">
        <f xml:space="preserve"> ConTime!Q$82</f>
        <v>0</v>
      </c>
      <c r="R336" s="191">
        <f xml:space="preserve"> ConTime!R$82</f>
        <v>0</v>
      </c>
      <c r="S336" s="191">
        <f xml:space="preserve"> ConTime!S$82</f>
        <v>0</v>
      </c>
      <c r="T336" s="191">
        <f xml:space="preserve"> ConTime!T$82</f>
        <v>0</v>
      </c>
      <c r="U336" s="191">
        <f xml:space="preserve"> ConTime!U$82</f>
        <v>0</v>
      </c>
      <c r="V336" s="191">
        <f xml:space="preserve"> ConTime!V$82</f>
        <v>0</v>
      </c>
      <c r="W336" s="191">
        <f xml:space="preserve"> ConTime!W$82</f>
        <v>0</v>
      </c>
      <c r="X336" s="191">
        <f xml:space="preserve"> ConTime!X$82</f>
        <v>0</v>
      </c>
      <c r="Y336" s="191">
        <f xml:space="preserve"> ConTime!Y$82</f>
        <v>0</v>
      </c>
      <c r="Z336" s="191">
        <f xml:space="preserve"> ConTime!Z$82</f>
        <v>1</v>
      </c>
      <c r="AA336" s="191">
        <f xml:space="preserve"> ConTime!AA$82</f>
        <v>1</v>
      </c>
      <c r="AB336" s="191">
        <f xml:space="preserve"> ConTime!AB$82</f>
        <v>1</v>
      </c>
      <c r="AC336" s="191">
        <f xml:space="preserve"> ConTime!AC$82</f>
        <v>1</v>
      </c>
      <c r="AD336" s="191">
        <f xml:space="preserve"> ConTime!AD$82</f>
        <v>1</v>
      </c>
      <c r="AE336" s="191">
        <f xml:space="preserve"> ConTime!AE$82</f>
        <v>1</v>
      </c>
      <c r="AF336" s="191">
        <f xml:space="preserve"> ConTime!AF$82</f>
        <v>1</v>
      </c>
      <c r="AG336" s="191">
        <f xml:space="preserve"> ConTime!AG$82</f>
        <v>1</v>
      </c>
      <c r="AH336" s="191">
        <f xml:space="preserve"> ConTime!AH$82</f>
        <v>1</v>
      </c>
      <c r="AI336" s="191">
        <f xml:space="preserve"> ConTime!AI$82</f>
        <v>1</v>
      </c>
      <c r="AJ336" s="191">
        <f xml:space="preserve"> ConTime!AJ$82</f>
        <v>1</v>
      </c>
      <c r="AK336" s="191">
        <f xml:space="preserve"> ConTime!AK$82</f>
        <v>1</v>
      </c>
      <c r="AL336" s="191">
        <f xml:space="preserve"> ConTime!AL$82</f>
        <v>1</v>
      </c>
      <c r="AM336" s="191">
        <f xml:space="preserve"> ConTime!AM$82</f>
        <v>1</v>
      </c>
      <c r="AN336" s="191">
        <f xml:space="preserve"> ConTime!AN$82</f>
        <v>1</v>
      </c>
      <c r="AO336" s="191">
        <f xml:space="preserve"> ConTime!AO$82</f>
        <v>1</v>
      </c>
      <c r="AP336" s="191">
        <f xml:space="preserve"> ConTime!AP$82</f>
        <v>1</v>
      </c>
      <c r="AQ336" s="191">
        <f xml:space="preserve"> ConTime!AQ$82</f>
        <v>1</v>
      </c>
      <c r="AR336" s="191">
        <f xml:space="preserve"> ConTime!AR$82</f>
        <v>1</v>
      </c>
      <c r="AS336" s="191">
        <f xml:space="preserve"> ConTime!AS$82</f>
        <v>1</v>
      </c>
      <c r="AT336" s="191">
        <f xml:space="preserve"> ConTime!AT$82</f>
        <v>1</v>
      </c>
      <c r="AU336" s="191">
        <f xml:space="preserve"> ConTime!AU$82</f>
        <v>1</v>
      </c>
      <c r="AV336" s="191">
        <f xml:space="preserve"> ConTime!AV$82</f>
        <v>1</v>
      </c>
      <c r="AW336" s="191">
        <f xml:space="preserve"> ConTime!AW$82</f>
        <v>1</v>
      </c>
      <c r="AX336" s="191">
        <f xml:space="preserve"> ConTime!AX$82</f>
        <v>1</v>
      </c>
      <c r="AY336" s="191">
        <f xml:space="preserve"> ConTime!AY$82</f>
        <v>1</v>
      </c>
      <c r="AZ336" s="191">
        <f xml:space="preserve"> ConTime!AZ$82</f>
        <v>0</v>
      </c>
      <c r="BA336" s="191">
        <f xml:space="preserve"> ConTime!BA$82</f>
        <v>0</v>
      </c>
      <c r="BB336" s="191">
        <f xml:space="preserve"> ConTime!BB$82</f>
        <v>0</v>
      </c>
      <c r="BC336" s="191">
        <f xml:space="preserve"> ConTime!BC$82</f>
        <v>0</v>
      </c>
      <c r="BD336" s="191">
        <f xml:space="preserve"> ConTime!BD$82</f>
        <v>0</v>
      </c>
      <c r="BE336" s="191">
        <f xml:space="preserve"> ConTime!BE$82</f>
        <v>0</v>
      </c>
    </row>
    <row r="337" spans="1:57" outlineLevel="2" x14ac:dyDescent="0.25">
      <c r="A337" s="142"/>
      <c r="B337" s="142"/>
      <c r="C337" s="143"/>
      <c r="D337" s="144"/>
      <c r="E337" s="192" t="s">
        <v>383</v>
      </c>
      <c r="F337" s="192"/>
      <c r="G337" s="192" t="str">
        <f xml:space="preserve"> SMU</f>
        <v>$ 000s</v>
      </c>
      <c r="H337" s="192">
        <f xml:space="preserve"> SUM(J337:BE337)</f>
        <v>7501.7272089579774</v>
      </c>
      <c r="I337" s="145"/>
      <c r="J337" s="192">
        <f t="shared" ref="J337:BE337" si="284" xml:space="preserve"> $F333 / $F332 * J334 * J335 * J336</f>
        <v>0</v>
      </c>
      <c r="K337" s="192">
        <f t="shared" si="284"/>
        <v>0</v>
      </c>
      <c r="L337" s="192">
        <f t="shared" si="284"/>
        <v>0</v>
      </c>
      <c r="M337" s="192">
        <f t="shared" si="284"/>
        <v>0</v>
      </c>
      <c r="N337" s="192">
        <f t="shared" si="284"/>
        <v>0</v>
      </c>
      <c r="O337" s="192">
        <f t="shared" si="284"/>
        <v>0</v>
      </c>
      <c r="P337" s="192">
        <f t="shared" si="284"/>
        <v>0</v>
      </c>
      <c r="Q337" s="192">
        <f t="shared" si="284"/>
        <v>0</v>
      </c>
      <c r="R337" s="192">
        <f t="shared" si="284"/>
        <v>0</v>
      </c>
      <c r="S337" s="192">
        <f t="shared" si="284"/>
        <v>0</v>
      </c>
      <c r="T337" s="192">
        <f t="shared" si="284"/>
        <v>0</v>
      </c>
      <c r="U337" s="192">
        <f t="shared" si="284"/>
        <v>0</v>
      </c>
      <c r="V337" s="192">
        <f t="shared" si="284"/>
        <v>0</v>
      </c>
      <c r="W337" s="192">
        <f t="shared" si="284"/>
        <v>0</v>
      </c>
      <c r="X337" s="192">
        <f t="shared" si="284"/>
        <v>0</v>
      </c>
      <c r="Y337" s="192">
        <f t="shared" si="284"/>
        <v>0</v>
      </c>
      <c r="Z337" s="192">
        <f t="shared" si="284"/>
        <v>0</v>
      </c>
      <c r="AA337" s="192">
        <f t="shared" si="284"/>
        <v>0</v>
      </c>
      <c r="AB337" s="192">
        <f t="shared" si="284"/>
        <v>0</v>
      </c>
      <c r="AC337" s="192">
        <f t="shared" si="284"/>
        <v>0</v>
      </c>
      <c r="AD337" s="192">
        <f t="shared" si="284"/>
        <v>0</v>
      </c>
      <c r="AE337" s="192">
        <f t="shared" si="284"/>
        <v>0</v>
      </c>
      <c r="AF337" s="192">
        <f t="shared" si="284"/>
        <v>0</v>
      </c>
      <c r="AG337" s="192">
        <f t="shared" si="284"/>
        <v>17.424076849615972</v>
      </c>
      <c r="AH337" s="192">
        <f t="shared" si="284"/>
        <v>59.658893022326879</v>
      </c>
      <c r="AI337" s="192">
        <f t="shared" si="284"/>
        <v>92.140582630862482</v>
      </c>
      <c r="AJ337" s="192">
        <f t="shared" si="284"/>
        <v>144.37185047707757</v>
      </c>
      <c r="AK337" s="192">
        <f t="shared" si="284"/>
        <v>180.93347307554515</v>
      </c>
      <c r="AL337" s="192">
        <f t="shared" si="284"/>
        <v>229.62989372293745</v>
      </c>
      <c r="AM337" s="192">
        <f t="shared" si="284"/>
        <v>263.67388297424901</v>
      </c>
      <c r="AN337" s="192">
        <f t="shared" si="284"/>
        <v>315.35987551515348</v>
      </c>
      <c r="AO337" s="192">
        <f t="shared" si="284"/>
        <v>358.43470511952904</v>
      </c>
      <c r="AP337" s="192">
        <f t="shared" si="284"/>
        <v>388.67514368972621</v>
      </c>
      <c r="AQ337" s="192">
        <f t="shared" si="284"/>
        <v>444.87767483775605</v>
      </c>
      <c r="AR337" s="192">
        <f t="shared" si="284"/>
        <v>472.565489691572</v>
      </c>
      <c r="AS337" s="192">
        <f t="shared" si="284"/>
        <v>531.79914216036525</v>
      </c>
      <c r="AT337" s="192">
        <f t="shared" si="284"/>
        <v>575.48421025159951</v>
      </c>
      <c r="AU337" s="192">
        <f t="shared" si="284"/>
        <v>577.9802829670482</v>
      </c>
      <c r="AV337" s="192">
        <f t="shared" si="284"/>
        <v>660.22004579003544</v>
      </c>
      <c r="AW337" s="192">
        <f t="shared" si="284"/>
        <v>680.14426031452069</v>
      </c>
      <c r="AX337" s="192">
        <f t="shared" si="284"/>
        <v>745.47350465695683</v>
      </c>
      <c r="AY337" s="192">
        <f t="shared" si="284"/>
        <v>762.88022121110009</v>
      </c>
      <c r="AZ337" s="192">
        <f t="shared" si="284"/>
        <v>0</v>
      </c>
      <c r="BA337" s="192">
        <f t="shared" si="284"/>
        <v>0</v>
      </c>
      <c r="BB337" s="192">
        <f t="shared" si="284"/>
        <v>0</v>
      </c>
      <c r="BC337" s="192">
        <f t="shared" si="284"/>
        <v>0</v>
      </c>
      <c r="BD337" s="192">
        <f t="shared" si="284"/>
        <v>0</v>
      </c>
      <c r="BE337" s="192">
        <f t="shared" si="284"/>
        <v>0</v>
      </c>
    </row>
    <row r="338" spans="1:57" x14ac:dyDescent="0.25"/>
    <row r="339" spans="1:57" x14ac:dyDescent="0.25">
      <c r="A339" s="15" t="s">
        <v>401</v>
      </c>
    </row>
    <row r="340" spans="1:57" outlineLevel="1" x14ac:dyDescent="0.25"/>
    <row r="341" spans="1:57" outlineLevel="1" x14ac:dyDescent="0.25">
      <c r="E341" s="12" t="str">
        <f t="shared" ref="E341:AJ341" si="285" xml:space="preserve"> E$314</f>
        <v xml:space="preserve">Construction debt upfront fee </v>
      </c>
      <c r="F341" s="12">
        <f t="shared" si="285"/>
        <v>0</v>
      </c>
      <c r="G341" s="12" t="str">
        <f t="shared" si="285"/>
        <v>$ 000s</v>
      </c>
      <c r="H341" s="12">
        <f t="shared" si="285"/>
        <v>3600</v>
      </c>
      <c r="I341" s="12">
        <f t="shared" si="285"/>
        <v>0</v>
      </c>
      <c r="J341" s="12">
        <f t="shared" si="285"/>
        <v>0</v>
      </c>
      <c r="K341" s="12">
        <f t="shared" si="285"/>
        <v>0</v>
      </c>
      <c r="L341" s="12">
        <f t="shared" si="285"/>
        <v>0</v>
      </c>
      <c r="M341" s="12">
        <f t="shared" si="285"/>
        <v>0</v>
      </c>
      <c r="N341" s="12">
        <f t="shared" si="285"/>
        <v>0</v>
      </c>
      <c r="O341" s="12">
        <f t="shared" si="285"/>
        <v>0</v>
      </c>
      <c r="P341" s="12">
        <f t="shared" si="285"/>
        <v>0</v>
      </c>
      <c r="Q341" s="12">
        <f t="shared" si="285"/>
        <v>0</v>
      </c>
      <c r="R341" s="12">
        <f t="shared" si="285"/>
        <v>0</v>
      </c>
      <c r="S341" s="12">
        <f t="shared" si="285"/>
        <v>0</v>
      </c>
      <c r="T341" s="12">
        <f t="shared" si="285"/>
        <v>0</v>
      </c>
      <c r="U341" s="12">
        <f t="shared" si="285"/>
        <v>0</v>
      </c>
      <c r="V341" s="12">
        <f t="shared" si="285"/>
        <v>0</v>
      </c>
      <c r="W341" s="12">
        <f t="shared" si="285"/>
        <v>0</v>
      </c>
      <c r="X341" s="12">
        <f t="shared" si="285"/>
        <v>0</v>
      </c>
      <c r="Y341" s="12">
        <f t="shared" si="285"/>
        <v>3600</v>
      </c>
      <c r="Z341" s="12">
        <f t="shared" si="285"/>
        <v>0</v>
      </c>
      <c r="AA341" s="12">
        <f t="shared" si="285"/>
        <v>0</v>
      </c>
      <c r="AB341" s="12">
        <f t="shared" si="285"/>
        <v>0</v>
      </c>
      <c r="AC341" s="12">
        <f t="shared" si="285"/>
        <v>0</v>
      </c>
      <c r="AD341" s="12">
        <f t="shared" si="285"/>
        <v>0</v>
      </c>
      <c r="AE341" s="12">
        <f t="shared" si="285"/>
        <v>0</v>
      </c>
      <c r="AF341" s="12">
        <f t="shared" si="285"/>
        <v>0</v>
      </c>
      <c r="AG341" s="12">
        <f t="shared" si="285"/>
        <v>0</v>
      </c>
      <c r="AH341" s="12">
        <f t="shared" si="285"/>
        <v>0</v>
      </c>
      <c r="AI341" s="12">
        <f t="shared" si="285"/>
        <v>0</v>
      </c>
      <c r="AJ341" s="12">
        <f t="shared" si="285"/>
        <v>0</v>
      </c>
      <c r="AK341" s="12">
        <f t="shared" ref="AK341:BE341" si="286" xml:space="preserve"> AK$314</f>
        <v>0</v>
      </c>
      <c r="AL341" s="12">
        <f t="shared" si="286"/>
        <v>0</v>
      </c>
      <c r="AM341" s="12">
        <f t="shared" si="286"/>
        <v>0</v>
      </c>
      <c r="AN341" s="12">
        <f t="shared" si="286"/>
        <v>0</v>
      </c>
      <c r="AO341" s="12">
        <f t="shared" si="286"/>
        <v>0</v>
      </c>
      <c r="AP341" s="12">
        <f t="shared" si="286"/>
        <v>0</v>
      </c>
      <c r="AQ341" s="12">
        <f t="shared" si="286"/>
        <v>0</v>
      </c>
      <c r="AR341" s="12">
        <f t="shared" si="286"/>
        <v>0</v>
      </c>
      <c r="AS341" s="12">
        <f t="shared" si="286"/>
        <v>0</v>
      </c>
      <c r="AT341" s="12">
        <f t="shared" si="286"/>
        <v>0</v>
      </c>
      <c r="AU341" s="12">
        <f t="shared" si="286"/>
        <v>0</v>
      </c>
      <c r="AV341" s="12">
        <f t="shared" si="286"/>
        <v>0</v>
      </c>
      <c r="AW341" s="12">
        <f t="shared" si="286"/>
        <v>0</v>
      </c>
      <c r="AX341" s="12">
        <f t="shared" si="286"/>
        <v>0</v>
      </c>
      <c r="AY341" s="12">
        <f t="shared" si="286"/>
        <v>0</v>
      </c>
      <c r="AZ341" s="12">
        <f t="shared" si="286"/>
        <v>0</v>
      </c>
      <c r="BA341" s="12">
        <f t="shared" si="286"/>
        <v>0</v>
      </c>
      <c r="BB341" s="12">
        <f t="shared" si="286"/>
        <v>0</v>
      </c>
      <c r="BC341" s="12">
        <f t="shared" si="286"/>
        <v>0</v>
      </c>
      <c r="BD341" s="12">
        <f t="shared" si="286"/>
        <v>0</v>
      </c>
      <c r="BE341" s="12">
        <f t="shared" si="286"/>
        <v>0</v>
      </c>
    </row>
    <row r="342" spans="1:57" outlineLevel="1" x14ac:dyDescent="0.25">
      <c r="E342" s="12" t="str">
        <f t="shared" ref="E342:AJ342" si="287" xml:space="preserve"> E$325</f>
        <v>Construction debt commitment fee</v>
      </c>
      <c r="F342" s="12">
        <f t="shared" si="287"/>
        <v>0</v>
      </c>
      <c r="G342" s="12" t="str">
        <f t="shared" si="287"/>
        <v>$ 000s</v>
      </c>
      <c r="H342" s="12">
        <f t="shared" si="287"/>
        <v>1538.1491360488508</v>
      </c>
      <c r="I342" s="12">
        <f t="shared" si="287"/>
        <v>0</v>
      </c>
      <c r="J342" s="12">
        <f t="shared" si="287"/>
        <v>0</v>
      </c>
      <c r="K342" s="12">
        <f t="shared" si="287"/>
        <v>0</v>
      </c>
      <c r="L342" s="12">
        <f t="shared" si="287"/>
        <v>0</v>
      </c>
      <c r="M342" s="12">
        <f t="shared" si="287"/>
        <v>0</v>
      </c>
      <c r="N342" s="12">
        <f t="shared" si="287"/>
        <v>0</v>
      </c>
      <c r="O342" s="12">
        <f t="shared" si="287"/>
        <v>0</v>
      </c>
      <c r="P342" s="12">
        <f t="shared" si="287"/>
        <v>0</v>
      </c>
      <c r="Q342" s="12">
        <f t="shared" si="287"/>
        <v>0</v>
      </c>
      <c r="R342" s="12">
        <f t="shared" si="287"/>
        <v>0</v>
      </c>
      <c r="S342" s="12">
        <f t="shared" si="287"/>
        <v>0</v>
      </c>
      <c r="T342" s="12">
        <f t="shared" si="287"/>
        <v>0</v>
      </c>
      <c r="U342" s="12">
        <f t="shared" si="287"/>
        <v>0</v>
      </c>
      <c r="V342" s="12">
        <f t="shared" si="287"/>
        <v>0</v>
      </c>
      <c r="W342" s="12">
        <f t="shared" si="287"/>
        <v>0</v>
      </c>
      <c r="X342" s="12">
        <f t="shared" si="287"/>
        <v>0</v>
      </c>
      <c r="Y342" s="12">
        <f t="shared" si="287"/>
        <v>0</v>
      </c>
      <c r="Z342" s="12">
        <f t="shared" si="287"/>
        <v>112.5</v>
      </c>
      <c r="AA342" s="12">
        <f t="shared" si="287"/>
        <v>112.5</v>
      </c>
      <c r="AB342" s="12">
        <f t="shared" si="287"/>
        <v>112.5</v>
      </c>
      <c r="AC342" s="12">
        <f t="shared" si="287"/>
        <v>112.5</v>
      </c>
      <c r="AD342" s="12">
        <f t="shared" si="287"/>
        <v>112.5</v>
      </c>
      <c r="AE342" s="12">
        <f t="shared" si="287"/>
        <v>112.5</v>
      </c>
      <c r="AF342" s="12">
        <f t="shared" si="287"/>
        <v>112.5</v>
      </c>
      <c r="AG342" s="12">
        <f t="shared" si="287"/>
        <v>109.33837315228743</v>
      </c>
      <c r="AH342" s="12">
        <f t="shared" si="287"/>
        <v>101.67479763707779</v>
      </c>
      <c r="AI342" s="12">
        <f t="shared" si="287"/>
        <v>93.989615096478516</v>
      </c>
      <c r="AJ342" s="12">
        <f t="shared" si="287"/>
        <v>86.303494873110921</v>
      </c>
      <c r="AK342" s="12">
        <f t="shared" ref="AK342:BE342" si="288" xml:space="preserve"> AK$325</f>
        <v>78.574973798335293</v>
      </c>
      <c r="AL342" s="12">
        <f t="shared" si="288"/>
        <v>70.833285413176668</v>
      </c>
      <c r="AM342" s="12">
        <f t="shared" si="288"/>
        <v>63.061146942328314</v>
      </c>
      <c r="AN342" s="12">
        <f t="shared" si="288"/>
        <v>55.277441942814896</v>
      </c>
      <c r="AO342" s="12">
        <f t="shared" si="288"/>
        <v>47.461444635569322</v>
      </c>
      <c r="AP342" s="12">
        <f t="shared" si="288"/>
        <v>39.623410558176339</v>
      </c>
      <c r="AQ342" s="12">
        <f t="shared" si="288"/>
        <v>31.776228356052325</v>
      </c>
      <c r="AR342" s="12">
        <f t="shared" si="288"/>
        <v>23.893970682830258</v>
      </c>
      <c r="AS342" s="12">
        <f t="shared" si="288"/>
        <v>16.004187914449851</v>
      </c>
      <c r="AT342" s="12">
        <f t="shared" si="288"/>
        <v>8.0774618495081452</v>
      </c>
      <c r="AU342" s="12">
        <f t="shared" si="288"/>
        <v>0.3917554589777319</v>
      </c>
      <c r="AV342" s="12">
        <f t="shared" si="288"/>
        <v>-7.2979921796435336</v>
      </c>
      <c r="AW342" s="12">
        <f t="shared" si="288"/>
        <v>-15.027048808972614</v>
      </c>
      <c r="AX342" s="12">
        <f t="shared" si="288"/>
        <v>-22.767369796625225</v>
      </c>
      <c r="AY342" s="12">
        <f t="shared" si="288"/>
        <v>-30.540041477081267</v>
      </c>
      <c r="AZ342" s="12">
        <f t="shared" si="288"/>
        <v>0</v>
      </c>
      <c r="BA342" s="12">
        <f t="shared" si="288"/>
        <v>0</v>
      </c>
      <c r="BB342" s="12">
        <f t="shared" si="288"/>
        <v>0</v>
      </c>
      <c r="BC342" s="12">
        <f t="shared" si="288"/>
        <v>0</v>
      </c>
      <c r="BD342" s="12">
        <f t="shared" si="288"/>
        <v>0</v>
      </c>
      <c r="BE342" s="12">
        <f t="shared" si="288"/>
        <v>0</v>
      </c>
    </row>
    <row r="343" spans="1:57" outlineLevel="1" x14ac:dyDescent="0.25">
      <c r="E343" s="12" t="str">
        <f t="shared" ref="E343:AJ343" si="289" xml:space="preserve"> E$337</f>
        <v>Construction debt interest</v>
      </c>
      <c r="F343" s="12">
        <f t="shared" si="289"/>
        <v>0</v>
      </c>
      <c r="G343" s="12" t="str">
        <f t="shared" si="289"/>
        <v>$ 000s</v>
      </c>
      <c r="H343" s="12">
        <f t="shared" si="289"/>
        <v>7501.7272089579774</v>
      </c>
      <c r="I343" s="12">
        <f t="shared" si="289"/>
        <v>0</v>
      </c>
      <c r="J343" s="12">
        <f t="shared" si="289"/>
        <v>0</v>
      </c>
      <c r="K343" s="12">
        <f t="shared" si="289"/>
        <v>0</v>
      </c>
      <c r="L343" s="12">
        <f t="shared" si="289"/>
        <v>0</v>
      </c>
      <c r="M343" s="12">
        <f t="shared" si="289"/>
        <v>0</v>
      </c>
      <c r="N343" s="12">
        <f t="shared" si="289"/>
        <v>0</v>
      </c>
      <c r="O343" s="12">
        <f t="shared" si="289"/>
        <v>0</v>
      </c>
      <c r="P343" s="12">
        <f t="shared" si="289"/>
        <v>0</v>
      </c>
      <c r="Q343" s="12">
        <f t="shared" si="289"/>
        <v>0</v>
      </c>
      <c r="R343" s="12">
        <f t="shared" si="289"/>
        <v>0</v>
      </c>
      <c r="S343" s="12">
        <f t="shared" si="289"/>
        <v>0</v>
      </c>
      <c r="T343" s="12">
        <f t="shared" si="289"/>
        <v>0</v>
      </c>
      <c r="U343" s="12">
        <f t="shared" si="289"/>
        <v>0</v>
      </c>
      <c r="V343" s="12">
        <f t="shared" si="289"/>
        <v>0</v>
      </c>
      <c r="W343" s="12">
        <f t="shared" si="289"/>
        <v>0</v>
      </c>
      <c r="X343" s="12">
        <f t="shared" si="289"/>
        <v>0</v>
      </c>
      <c r="Y343" s="12">
        <f t="shared" si="289"/>
        <v>0</v>
      </c>
      <c r="Z343" s="12">
        <f t="shared" si="289"/>
        <v>0</v>
      </c>
      <c r="AA343" s="12">
        <f t="shared" si="289"/>
        <v>0</v>
      </c>
      <c r="AB343" s="12">
        <f t="shared" si="289"/>
        <v>0</v>
      </c>
      <c r="AC343" s="12">
        <f t="shared" si="289"/>
        <v>0</v>
      </c>
      <c r="AD343" s="12">
        <f t="shared" si="289"/>
        <v>0</v>
      </c>
      <c r="AE343" s="12">
        <f t="shared" si="289"/>
        <v>0</v>
      </c>
      <c r="AF343" s="12">
        <f t="shared" si="289"/>
        <v>0</v>
      </c>
      <c r="AG343" s="12">
        <f t="shared" si="289"/>
        <v>17.424076849615972</v>
      </c>
      <c r="AH343" s="12">
        <f t="shared" si="289"/>
        <v>59.658893022326879</v>
      </c>
      <c r="AI343" s="12">
        <f t="shared" si="289"/>
        <v>92.140582630862482</v>
      </c>
      <c r="AJ343" s="12">
        <f t="shared" si="289"/>
        <v>144.37185047707757</v>
      </c>
      <c r="AK343" s="12">
        <f t="shared" ref="AK343:BE343" si="290" xml:space="preserve"> AK$337</f>
        <v>180.93347307554515</v>
      </c>
      <c r="AL343" s="12">
        <f t="shared" si="290"/>
        <v>229.62989372293745</v>
      </c>
      <c r="AM343" s="12">
        <f t="shared" si="290"/>
        <v>263.67388297424901</v>
      </c>
      <c r="AN343" s="12">
        <f t="shared" si="290"/>
        <v>315.35987551515348</v>
      </c>
      <c r="AO343" s="12">
        <f t="shared" si="290"/>
        <v>358.43470511952904</v>
      </c>
      <c r="AP343" s="12">
        <f t="shared" si="290"/>
        <v>388.67514368972621</v>
      </c>
      <c r="AQ343" s="12">
        <f t="shared" si="290"/>
        <v>444.87767483775605</v>
      </c>
      <c r="AR343" s="12">
        <f t="shared" si="290"/>
        <v>472.565489691572</v>
      </c>
      <c r="AS343" s="12">
        <f t="shared" si="290"/>
        <v>531.79914216036525</v>
      </c>
      <c r="AT343" s="12">
        <f t="shared" si="290"/>
        <v>575.48421025159951</v>
      </c>
      <c r="AU343" s="12">
        <f t="shared" si="290"/>
        <v>577.9802829670482</v>
      </c>
      <c r="AV343" s="12">
        <f t="shared" si="290"/>
        <v>660.22004579003544</v>
      </c>
      <c r="AW343" s="12">
        <f t="shared" si="290"/>
        <v>680.14426031452069</v>
      </c>
      <c r="AX343" s="12">
        <f t="shared" si="290"/>
        <v>745.47350465695683</v>
      </c>
      <c r="AY343" s="12">
        <f t="shared" si="290"/>
        <v>762.88022121110009</v>
      </c>
      <c r="AZ343" s="12">
        <f t="shared" si="290"/>
        <v>0</v>
      </c>
      <c r="BA343" s="12">
        <f t="shared" si="290"/>
        <v>0</v>
      </c>
      <c r="BB343" s="12">
        <f t="shared" si="290"/>
        <v>0</v>
      </c>
      <c r="BC343" s="12">
        <f t="shared" si="290"/>
        <v>0</v>
      </c>
      <c r="BD343" s="12">
        <f t="shared" si="290"/>
        <v>0</v>
      </c>
      <c r="BE343" s="12">
        <f t="shared" si="290"/>
        <v>0</v>
      </c>
    </row>
    <row r="344" spans="1:57" outlineLevel="1" x14ac:dyDescent="0.25">
      <c r="A344" s="142"/>
      <c r="B344" s="142"/>
      <c r="C344" s="143"/>
      <c r="D344" s="144"/>
      <c r="E344" s="519" t="s">
        <v>594</v>
      </c>
      <c r="F344" s="519"/>
      <c r="G344" s="519" t="str">
        <f xml:space="preserve"> SMU</f>
        <v>$ 000s</v>
      </c>
      <c r="H344" s="519">
        <f xml:space="preserve"> SUM(J344:XFD344)</f>
        <v>12639.876345006831</v>
      </c>
      <c r="I344" s="519"/>
      <c r="J344" s="519">
        <f t="shared" ref="J344:BE344" si="291">SUM(J341:J343)</f>
        <v>0</v>
      </c>
      <c r="K344" s="519">
        <f t="shared" si="291"/>
        <v>0</v>
      </c>
      <c r="L344" s="519">
        <f t="shared" si="291"/>
        <v>0</v>
      </c>
      <c r="M344" s="519">
        <f t="shared" si="291"/>
        <v>0</v>
      </c>
      <c r="N344" s="519">
        <f t="shared" si="291"/>
        <v>0</v>
      </c>
      <c r="O344" s="519">
        <f t="shared" si="291"/>
        <v>0</v>
      </c>
      <c r="P344" s="519">
        <f t="shared" si="291"/>
        <v>0</v>
      </c>
      <c r="Q344" s="519">
        <f t="shared" si="291"/>
        <v>0</v>
      </c>
      <c r="R344" s="519">
        <f t="shared" si="291"/>
        <v>0</v>
      </c>
      <c r="S344" s="519">
        <f t="shared" si="291"/>
        <v>0</v>
      </c>
      <c r="T344" s="519">
        <f t="shared" si="291"/>
        <v>0</v>
      </c>
      <c r="U344" s="519">
        <f t="shared" si="291"/>
        <v>0</v>
      </c>
      <c r="V344" s="519">
        <f t="shared" si="291"/>
        <v>0</v>
      </c>
      <c r="W344" s="519">
        <f t="shared" si="291"/>
        <v>0</v>
      </c>
      <c r="X344" s="519">
        <f t="shared" si="291"/>
        <v>0</v>
      </c>
      <c r="Y344" s="519">
        <f t="shared" si="291"/>
        <v>3600</v>
      </c>
      <c r="Z344" s="519">
        <f t="shared" si="291"/>
        <v>112.5</v>
      </c>
      <c r="AA344" s="519">
        <f t="shared" si="291"/>
        <v>112.5</v>
      </c>
      <c r="AB344" s="519">
        <f t="shared" si="291"/>
        <v>112.5</v>
      </c>
      <c r="AC344" s="519">
        <f t="shared" si="291"/>
        <v>112.5</v>
      </c>
      <c r="AD344" s="519">
        <f t="shared" si="291"/>
        <v>112.5</v>
      </c>
      <c r="AE344" s="519">
        <f t="shared" si="291"/>
        <v>112.5</v>
      </c>
      <c r="AF344" s="519">
        <f t="shared" si="291"/>
        <v>112.5</v>
      </c>
      <c r="AG344" s="519">
        <f t="shared" si="291"/>
        <v>126.7624500019034</v>
      </c>
      <c r="AH344" s="519">
        <f t="shared" si="291"/>
        <v>161.33369065940468</v>
      </c>
      <c r="AI344" s="519">
        <f t="shared" si="291"/>
        <v>186.130197727341</v>
      </c>
      <c r="AJ344" s="519">
        <f t="shared" si="291"/>
        <v>230.67534535018848</v>
      </c>
      <c r="AK344" s="519">
        <f t="shared" si="291"/>
        <v>259.50844687388042</v>
      </c>
      <c r="AL344" s="519">
        <f t="shared" si="291"/>
        <v>300.46317913611415</v>
      </c>
      <c r="AM344" s="519">
        <f t="shared" si="291"/>
        <v>326.73502991657733</v>
      </c>
      <c r="AN344" s="519">
        <f t="shared" si="291"/>
        <v>370.63731745796838</v>
      </c>
      <c r="AO344" s="519">
        <f t="shared" si="291"/>
        <v>405.89614975509835</v>
      </c>
      <c r="AP344" s="519">
        <f t="shared" si="291"/>
        <v>428.29855424790253</v>
      </c>
      <c r="AQ344" s="519">
        <f t="shared" si="291"/>
        <v>476.65390319380839</v>
      </c>
      <c r="AR344" s="519">
        <f t="shared" si="291"/>
        <v>496.45946037440228</v>
      </c>
      <c r="AS344" s="519">
        <f t="shared" si="291"/>
        <v>547.80333007481511</v>
      </c>
      <c r="AT344" s="519">
        <f t="shared" si="291"/>
        <v>583.56167210110766</v>
      </c>
      <c r="AU344" s="519">
        <f t="shared" si="291"/>
        <v>578.37203842602594</v>
      </c>
      <c r="AV344" s="519">
        <f t="shared" si="291"/>
        <v>652.92205361039191</v>
      </c>
      <c r="AW344" s="519">
        <f t="shared" si="291"/>
        <v>665.11721150554808</v>
      </c>
      <c r="AX344" s="519">
        <f t="shared" si="291"/>
        <v>722.70613486033164</v>
      </c>
      <c r="AY344" s="519">
        <f t="shared" si="291"/>
        <v>732.34017973401888</v>
      </c>
      <c r="AZ344" s="519">
        <f t="shared" si="291"/>
        <v>0</v>
      </c>
      <c r="BA344" s="519">
        <f t="shared" si="291"/>
        <v>0</v>
      </c>
      <c r="BB344" s="519">
        <f t="shared" si="291"/>
        <v>0</v>
      </c>
      <c r="BC344" s="519">
        <f t="shared" si="291"/>
        <v>0</v>
      </c>
      <c r="BD344" s="519">
        <f t="shared" si="291"/>
        <v>0</v>
      </c>
      <c r="BE344" s="519">
        <f t="shared" si="291"/>
        <v>0</v>
      </c>
    </row>
    <row r="345" spans="1:57" outlineLevel="1" x14ac:dyDescent="0.25">
      <c r="I345" s="12"/>
    </row>
    <row r="346" spans="1:57" outlineLevel="1" x14ac:dyDescent="0.25">
      <c r="E346" s="12" t="str">
        <f t="shared" ref="E346:BE346" si="292" xml:space="preserve"> E$344</f>
        <v>Construction debt financing costs - m</v>
      </c>
      <c r="F346" s="12">
        <f t="shared" si="292"/>
        <v>0</v>
      </c>
      <c r="G346" s="12" t="str">
        <f t="shared" si="292"/>
        <v>$ 000s</v>
      </c>
      <c r="H346" s="12">
        <f t="shared" si="292"/>
        <v>12639.876345006831</v>
      </c>
      <c r="I346" s="12">
        <f t="shared" si="292"/>
        <v>0</v>
      </c>
      <c r="J346" s="12">
        <f t="shared" si="292"/>
        <v>0</v>
      </c>
      <c r="K346" s="12">
        <f t="shared" si="292"/>
        <v>0</v>
      </c>
      <c r="L346" s="12">
        <f t="shared" si="292"/>
        <v>0</v>
      </c>
      <c r="M346" s="12">
        <f t="shared" si="292"/>
        <v>0</v>
      </c>
      <c r="N346" s="12">
        <f t="shared" si="292"/>
        <v>0</v>
      </c>
      <c r="O346" s="12">
        <f t="shared" si="292"/>
        <v>0</v>
      </c>
      <c r="P346" s="12">
        <f t="shared" si="292"/>
        <v>0</v>
      </c>
      <c r="Q346" s="12">
        <f t="shared" si="292"/>
        <v>0</v>
      </c>
      <c r="R346" s="12">
        <f t="shared" si="292"/>
        <v>0</v>
      </c>
      <c r="S346" s="12">
        <f t="shared" si="292"/>
        <v>0</v>
      </c>
      <c r="T346" s="12">
        <f t="shared" si="292"/>
        <v>0</v>
      </c>
      <c r="U346" s="12">
        <f t="shared" si="292"/>
        <v>0</v>
      </c>
      <c r="V346" s="12">
        <f t="shared" si="292"/>
        <v>0</v>
      </c>
      <c r="W346" s="12">
        <f t="shared" si="292"/>
        <v>0</v>
      </c>
      <c r="X346" s="12">
        <f t="shared" si="292"/>
        <v>0</v>
      </c>
      <c r="Y346" s="12">
        <f t="shared" si="292"/>
        <v>3600</v>
      </c>
      <c r="Z346" s="12">
        <f t="shared" si="292"/>
        <v>112.5</v>
      </c>
      <c r="AA346" s="12">
        <f t="shared" si="292"/>
        <v>112.5</v>
      </c>
      <c r="AB346" s="12">
        <f t="shared" si="292"/>
        <v>112.5</v>
      </c>
      <c r="AC346" s="12">
        <f t="shared" si="292"/>
        <v>112.5</v>
      </c>
      <c r="AD346" s="12">
        <f t="shared" si="292"/>
        <v>112.5</v>
      </c>
      <c r="AE346" s="12">
        <f t="shared" si="292"/>
        <v>112.5</v>
      </c>
      <c r="AF346" s="12">
        <f t="shared" si="292"/>
        <v>112.5</v>
      </c>
      <c r="AG346" s="12">
        <f t="shared" si="292"/>
        <v>126.7624500019034</v>
      </c>
      <c r="AH346" s="12">
        <f t="shared" si="292"/>
        <v>161.33369065940468</v>
      </c>
      <c r="AI346" s="12">
        <f t="shared" si="292"/>
        <v>186.130197727341</v>
      </c>
      <c r="AJ346" s="12">
        <f t="shared" si="292"/>
        <v>230.67534535018848</v>
      </c>
      <c r="AK346" s="12">
        <f t="shared" si="292"/>
        <v>259.50844687388042</v>
      </c>
      <c r="AL346" s="12">
        <f t="shared" si="292"/>
        <v>300.46317913611415</v>
      </c>
      <c r="AM346" s="12">
        <f t="shared" si="292"/>
        <v>326.73502991657733</v>
      </c>
      <c r="AN346" s="12">
        <f t="shared" si="292"/>
        <v>370.63731745796838</v>
      </c>
      <c r="AO346" s="12">
        <f t="shared" si="292"/>
        <v>405.89614975509835</v>
      </c>
      <c r="AP346" s="12">
        <f t="shared" si="292"/>
        <v>428.29855424790253</v>
      </c>
      <c r="AQ346" s="12">
        <f t="shared" si="292"/>
        <v>476.65390319380839</v>
      </c>
      <c r="AR346" s="12">
        <f t="shared" si="292"/>
        <v>496.45946037440228</v>
      </c>
      <c r="AS346" s="12">
        <f t="shared" si="292"/>
        <v>547.80333007481511</v>
      </c>
      <c r="AT346" s="12">
        <f t="shared" si="292"/>
        <v>583.56167210110766</v>
      </c>
      <c r="AU346" s="12">
        <f t="shared" si="292"/>
        <v>578.37203842602594</v>
      </c>
      <c r="AV346" s="12">
        <f t="shared" si="292"/>
        <v>652.92205361039191</v>
      </c>
      <c r="AW346" s="12">
        <f t="shared" si="292"/>
        <v>665.11721150554808</v>
      </c>
      <c r="AX346" s="12">
        <f t="shared" si="292"/>
        <v>722.70613486033164</v>
      </c>
      <c r="AY346" s="12">
        <f t="shared" si="292"/>
        <v>732.34017973401888</v>
      </c>
      <c r="AZ346" s="12">
        <f t="shared" si="292"/>
        <v>0</v>
      </c>
      <c r="BA346" s="12">
        <f t="shared" si="292"/>
        <v>0</v>
      </c>
      <c r="BB346" s="12">
        <f t="shared" si="292"/>
        <v>0</v>
      </c>
      <c r="BC346" s="12">
        <f t="shared" si="292"/>
        <v>0</v>
      </c>
      <c r="BD346" s="12">
        <f t="shared" si="292"/>
        <v>0</v>
      </c>
      <c r="BE346" s="12">
        <f t="shared" si="292"/>
        <v>0</v>
      </c>
    </row>
    <row r="347" spans="1:57" outlineLevel="1" x14ac:dyDescent="0.25">
      <c r="E347" s="405" t="str">
        <f xml:space="preserve"> ConFin!E$209</f>
        <v>Equity bridge upfront fee - paid</v>
      </c>
      <c r="F347" s="405">
        <f xml:space="preserve"> ConFin!F$209</f>
        <v>0</v>
      </c>
      <c r="G347" s="405" t="str">
        <f xml:space="preserve"> ConFin!G$209</f>
        <v>$ 000s</v>
      </c>
      <c r="H347" s="405">
        <f xml:space="preserve"> ConFin!H$209</f>
        <v>1397.7737669339269</v>
      </c>
      <c r="I347" s="405">
        <f xml:space="preserve"> ConFin!I$209</f>
        <v>0</v>
      </c>
      <c r="J347" s="405">
        <f xml:space="preserve"> ConFin!J$209</f>
        <v>0</v>
      </c>
      <c r="K347" s="405">
        <f xml:space="preserve"> ConFin!K$209</f>
        <v>0</v>
      </c>
      <c r="L347" s="405">
        <f xml:space="preserve"> ConFin!L$209</f>
        <v>0</v>
      </c>
      <c r="M347" s="405">
        <f xml:space="preserve"> ConFin!M$209</f>
        <v>0</v>
      </c>
      <c r="N347" s="405">
        <f xml:space="preserve"> ConFin!N$209</f>
        <v>0</v>
      </c>
      <c r="O347" s="405">
        <f xml:space="preserve"> ConFin!O$209</f>
        <v>0</v>
      </c>
      <c r="P347" s="405">
        <f xml:space="preserve"> ConFin!P$209</f>
        <v>0</v>
      </c>
      <c r="Q347" s="405">
        <f xml:space="preserve"> ConFin!Q$209</f>
        <v>0</v>
      </c>
      <c r="R347" s="405">
        <f xml:space="preserve"> ConFin!R$209</f>
        <v>0</v>
      </c>
      <c r="S347" s="405">
        <f xml:space="preserve"> ConFin!S$209</f>
        <v>0</v>
      </c>
      <c r="T347" s="405">
        <f xml:space="preserve"> ConFin!T$209</f>
        <v>0</v>
      </c>
      <c r="U347" s="405">
        <f xml:space="preserve"> ConFin!U$209</f>
        <v>0</v>
      </c>
      <c r="V347" s="405">
        <f xml:space="preserve"> ConFin!V$209</f>
        <v>0</v>
      </c>
      <c r="W347" s="405">
        <f xml:space="preserve"> ConFin!W$209</f>
        <v>0</v>
      </c>
      <c r="X347" s="405">
        <f xml:space="preserve"> ConFin!X$209</f>
        <v>0</v>
      </c>
      <c r="Y347" s="405">
        <f xml:space="preserve"> ConFin!Y$209</f>
        <v>1397.7737669339269</v>
      </c>
      <c r="Z347" s="405">
        <f xml:space="preserve"> ConFin!Z$209</f>
        <v>0</v>
      </c>
      <c r="AA347" s="405">
        <f xml:space="preserve"> ConFin!AA$209</f>
        <v>0</v>
      </c>
      <c r="AB347" s="405">
        <f xml:space="preserve"> ConFin!AB$209</f>
        <v>0</v>
      </c>
      <c r="AC347" s="405">
        <f xml:space="preserve"> ConFin!AC$209</f>
        <v>0</v>
      </c>
      <c r="AD347" s="405">
        <f xml:space="preserve"> ConFin!AD$209</f>
        <v>0</v>
      </c>
      <c r="AE347" s="405">
        <f xml:space="preserve"> ConFin!AE$209</f>
        <v>0</v>
      </c>
      <c r="AF347" s="405">
        <f xml:space="preserve"> ConFin!AF$209</f>
        <v>0</v>
      </c>
      <c r="AG347" s="405">
        <f xml:space="preserve"> ConFin!AG$209</f>
        <v>0</v>
      </c>
      <c r="AH347" s="405">
        <f xml:space="preserve"> ConFin!AH$209</f>
        <v>0</v>
      </c>
      <c r="AI347" s="405">
        <f xml:space="preserve"> ConFin!AI$209</f>
        <v>0</v>
      </c>
      <c r="AJ347" s="405">
        <f xml:space="preserve"> ConFin!AJ$209</f>
        <v>0</v>
      </c>
      <c r="AK347" s="405">
        <f xml:space="preserve"> ConFin!AK$209</f>
        <v>0</v>
      </c>
      <c r="AL347" s="405">
        <f xml:space="preserve"> ConFin!AL$209</f>
        <v>0</v>
      </c>
      <c r="AM347" s="405">
        <f xml:space="preserve"> ConFin!AM$209</f>
        <v>0</v>
      </c>
      <c r="AN347" s="405">
        <f xml:space="preserve"> ConFin!AN$209</f>
        <v>0</v>
      </c>
      <c r="AO347" s="405">
        <f xml:space="preserve"> ConFin!AO$209</f>
        <v>0</v>
      </c>
      <c r="AP347" s="405">
        <f xml:space="preserve"> ConFin!AP$209</f>
        <v>0</v>
      </c>
      <c r="AQ347" s="405">
        <f xml:space="preserve"> ConFin!AQ$209</f>
        <v>0</v>
      </c>
      <c r="AR347" s="405">
        <f xml:space="preserve"> ConFin!AR$209</f>
        <v>0</v>
      </c>
      <c r="AS347" s="405">
        <f xml:space="preserve"> ConFin!AS$209</f>
        <v>0</v>
      </c>
      <c r="AT347" s="405">
        <f xml:space="preserve"> ConFin!AT$209</f>
        <v>0</v>
      </c>
      <c r="AU347" s="405">
        <f xml:space="preserve"> ConFin!AU$209</f>
        <v>0</v>
      </c>
      <c r="AV347" s="405">
        <f xml:space="preserve"> ConFin!AV$209</f>
        <v>0</v>
      </c>
      <c r="AW347" s="405">
        <f xml:space="preserve"> ConFin!AW$209</f>
        <v>0</v>
      </c>
      <c r="AX347" s="405">
        <f xml:space="preserve"> ConFin!AX$209</f>
        <v>0</v>
      </c>
      <c r="AY347" s="405">
        <f xml:space="preserve"> ConFin!AY$209</f>
        <v>0</v>
      </c>
      <c r="AZ347" s="405">
        <f xml:space="preserve"> ConFin!AZ$209</f>
        <v>0</v>
      </c>
      <c r="BA347" s="405">
        <f xml:space="preserve"> ConFin!BA$209</f>
        <v>0</v>
      </c>
      <c r="BB347" s="405">
        <f xml:space="preserve"> ConFin!BB$209</f>
        <v>0</v>
      </c>
      <c r="BC347" s="405">
        <f xml:space="preserve"> ConFin!BC$209</f>
        <v>0</v>
      </c>
      <c r="BD347" s="405">
        <f xml:space="preserve"> ConFin!BD$209</f>
        <v>0</v>
      </c>
      <c r="BE347" s="405">
        <f xml:space="preserve"> ConFin!BE$209</f>
        <v>0</v>
      </c>
    </row>
    <row r="348" spans="1:57" outlineLevel="1" x14ac:dyDescent="0.25">
      <c r="E348" s="405" t="str">
        <f xml:space="preserve"> ConFin!E$232</f>
        <v>Equity bridge commitment fee - paid</v>
      </c>
      <c r="F348" s="405">
        <f xml:space="preserve"> ConFin!F$232</f>
        <v>0</v>
      </c>
      <c r="G348" s="405" t="str">
        <f xml:space="preserve"> ConFin!G$232</f>
        <v>$ 000s</v>
      </c>
      <c r="H348" s="405">
        <f xml:space="preserve"> ConFin!H$232</f>
        <v>117.04830594146127</v>
      </c>
      <c r="I348" s="405">
        <f xml:space="preserve"> ConFin!I$232</f>
        <v>0</v>
      </c>
      <c r="J348" s="405">
        <f xml:space="preserve"> ConFin!J$232</f>
        <v>0</v>
      </c>
      <c r="K348" s="405">
        <f xml:space="preserve"> ConFin!K$232</f>
        <v>0</v>
      </c>
      <c r="L348" s="405">
        <f xml:space="preserve"> ConFin!L$232</f>
        <v>0</v>
      </c>
      <c r="M348" s="405">
        <f xml:space="preserve"> ConFin!M$232</f>
        <v>0</v>
      </c>
      <c r="N348" s="405">
        <f xml:space="preserve"> ConFin!N$232</f>
        <v>0</v>
      </c>
      <c r="O348" s="405">
        <f xml:space="preserve"> ConFin!O$232</f>
        <v>0</v>
      </c>
      <c r="P348" s="405">
        <f xml:space="preserve"> ConFin!P$232</f>
        <v>0</v>
      </c>
      <c r="Q348" s="405">
        <f xml:space="preserve"> ConFin!Q$232</f>
        <v>0</v>
      </c>
      <c r="R348" s="405">
        <f xml:space="preserve"> ConFin!R$232</f>
        <v>0</v>
      </c>
      <c r="S348" s="405">
        <f xml:space="preserve"> ConFin!S$232</f>
        <v>0</v>
      </c>
      <c r="T348" s="405">
        <f xml:space="preserve"> ConFin!T$232</f>
        <v>0</v>
      </c>
      <c r="U348" s="405">
        <f xml:space="preserve"> ConFin!U$232</f>
        <v>0</v>
      </c>
      <c r="V348" s="405">
        <f xml:space="preserve"> ConFin!V$232</f>
        <v>0</v>
      </c>
      <c r="W348" s="405">
        <f xml:space="preserve"> ConFin!W$232</f>
        <v>0</v>
      </c>
      <c r="X348" s="405">
        <f xml:space="preserve"> ConFin!X$232</f>
        <v>0</v>
      </c>
      <c r="Y348" s="405">
        <f xml:space="preserve"> ConFin!Y$232</f>
        <v>0</v>
      </c>
      <c r="Z348" s="405">
        <f xml:space="preserve"> ConFin!Z$232</f>
        <v>30.995016136635229</v>
      </c>
      <c r="AA348" s="405">
        <f xml:space="preserve"> ConFin!AA$232</f>
        <v>25.468244326558761</v>
      </c>
      <c r="AB348" s="405">
        <f xml:space="preserve"> ConFin!AB$232</f>
        <v>21.630228699991182</v>
      </c>
      <c r="AC348" s="405">
        <f xml:space="preserve"> ConFin!AC$232</f>
        <v>16.931834854677522</v>
      </c>
      <c r="AD348" s="405">
        <f xml:space="preserve"> ConFin!AD$232</f>
        <v>11.82882979292355</v>
      </c>
      <c r="AE348" s="405">
        <f xml:space="preserve"> ConFin!AE$232</f>
        <v>7.5062171336065626</v>
      </c>
      <c r="AF348" s="405">
        <f xml:space="preserve"> ConFin!AF$232</f>
        <v>2.6872348183831996</v>
      </c>
      <c r="AG348" s="405">
        <f xml:space="preserve"> ConFin!AG$232</f>
        <v>3.7552836060058318E-5</v>
      </c>
      <c r="AH348" s="405">
        <f xml:space="preserve"> ConFin!AH$232</f>
        <v>3.7552836060058318E-5</v>
      </c>
      <c r="AI348" s="405">
        <f xml:space="preserve"> ConFin!AI$232</f>
        <v>3.3918690634891388E-5</v>
      </c>
      <c r="AJ348" s="405">
        <f xml:space="preserve"> ConFin!AJ$232</f>
        <v>3.7552836060058318E-5</v>
      </c>
      <c r="AK348" s="405">
        <f xml:space="preserve"> ConFin!AK$232</f>
        <v>3.6341454251669343E-5</v>
      </c>
      <c r="AL348" s="405">
        <f xml:space="preserve"> ConFin!AL$232</f>
        <v>3.7552836060058318E-5</v>
      </c>
      <c r="AM348" s="405">
        <f xml:space="preserve"> ConFin!AM$232</f>
        <v>3.6341454251669343E-5</v>
      </c>
      <c r="AN348" s="405">
        <f xml:space="preserve"> ConFin!AN$232</f>
        <v>3.7552836060058318E-5</v>
      </c>
      <c r="AO348" s="405">
        <f xml:space="preserve"> ConFin!AO$232</f>
        <v>3.7552836060058318E-5</v>
      </c>
      <c r="AP348" s="405">
        <f xml:space="preserve"> ConFin!AP$232</f>
        <v>3.6341454251669343E-5</v>
      </c>
      <c r="AQ348" s="405">
        <f xml:space="preserve"> ConFin!AQ$232</f>
        <v>3.7552836060058318E-5</v>
      </c>
      <c r="AR348" s="405">
        <f xml:space="preserve"> ConFin!AR$232</f>
        <v>3.6341454251669343E-5</v>
      </c>
      <c r="AS348" s="405">
        <f xml:space="preserve"> ConFin!AS$232</f>
        <v>3.7552836060058318E-5</v>
      </c>
      <c r="AT348" s="405">
        <f xml:space="preserve"> ConFin!AT$232</f>
        <v>3.7552836060058318E-5</v>
      </c>
      <c r="AU348" s="405">
        <f xml:space="preserve"> ConFin!AU$232</f>
        <v>3.5130072443280362E-5</v>
      </c>
      <c r="AV348" s="405">
        <f xml:space="preserve"> ConFin!AV$232</f>
        <v>3.7552836060058318E-5</v>
      </c>
      <c r="AW348" s="405">
        <f xml:space="preserve"> ConFin!AW$232</f>
        <v>3.6341454251669343E-5</v>
      </c>
      <c r="AX348" s="405">
        <f xml:space="preserve"> ConFin!AX$232</f>
        <v>3.7552836060058318E-5</v>
      </c>
      <c r="AY348" s="405">
        <f xml:space="preserve"> ConFin!AY$232</f>
        <v>3.6341454251669343E-5</v>
      </c>
      <c r="AZ348" s="405">
        <f xml:space="preserve"> ConFin!AZ$232</f>
        <v>0</v>
      </c>
      <c r="BA348" s="405">
        <f xml:space="preserve"> ConFin!BA$232</f>
        <v>0</v>
      </c>
      <c r="BB348" s="405">
        <f xml:space="preserve"> ConFin!BB$232</f>
        <v>0</v>
      </c>
      <c r="BC348" s="405">
        <f xml:space="preserve"> ConFin!BC$232</f>
        <v>0</v>
      </c>
      <c r="BD348" s="405">
        <f xml:space="preserve"> ConFin!BD$232</f>
        <v>0</v>
      </c>
      <c r="BE348" s="405">
        <f xml:space="preserve"> ConFin!BE$232</f>
        <v>0</v>
      </c>
    </row>
    <row r="349" spans="1:57" outlineLevel="1" x14ac:dyDescent="0.25">
      <c r="E349" s="405" t="str">
        <f xml:space="preserve"> ConFin!E$195</f>
        <v>Equity bridge interest - paid</v>
      </c>
      <c r="F349" s="405">
        <f xml:space="preserve"> ConFin!F$195</f>
        <v>0</v>
      </c>
      <c r="G349" s="405" t="str">
        <f xml:space="preserve"> ConFin!G$195</f>
        <v>$ 000s</v>
      </c>
      <c r="H349" s="405">
        <f xml:space="preserve"> ConFin!H$195</f>
        <v>5369.8825348995369</v>
      </c>
      <c r="I349" s="405">
        <f xml:space="preserve"> ConFin!I$195</f>
        <v>0</v>
      </c>
      <c r="J349" s="405">
        <f xml:space="preserve"> ConFin!J$195</f>
        <v>0</v>
      </c>
      <c r="K349" s="405">
        <f xml:space="preserve"> ConFin!K$195</f>
        <v>0</v>
      </c>
      <c r="L349" s="405">
        <f xml:space="preserve"> ConFin!L$195</f>
        <v>0</v>
      </c>
      <c r="M349" s="405">
        <f xml:space="preserve"> ConFin!M$195</f>
        <v>0</v>
      </c>
      <c r="N349" s="405">
        <f xml:space="preserve"> ConFin!N$195</f>
        <v>0</v>
      </c>
      <c r="O349" s="405">
        <f xml:space="preserve"> ConFin!O$195</f>
        <v>0</v>
      </c>
      <c r="P349" s="405">
        <f xml:space="preserve"> ConFin!P$195</f>
        <v>0</v>
      </c>
      <c r="Q349" s="405">
        <f xml:space="preserve"> ConFin!Q$195</f>
        <v>0</v>
      </c>
      <c r="R349" s="405">
        <f xml:space="preserve"> ConFin!R$195</f>
        <v>0</v>
      </c>
      <c r="S349" s="405">
        <f xml:space="preserve"> ConFin!S$195</f>
        <v>0</v>
      </c>
      <c r="T349" s="405">
        <f xml:space="preserve"> ConFin!T$195</f>
        <v>0</v>
      </c>
      <c r="U349" s="405">
        <f xml:space="preserve"> ConFin!U$195</f>
        <v>0</v>
      </c>
      <c r="V349" s="405">
        <f xml:space="preserve"> ConFin!V$195</f>
        <v>0</v>
      </c>
      <c r="W349" s="405">
        <f xml:space="preserve"> ConFin!W$195</f>
        <v>0</v>
      </c>
      <c r="X349" s="405">
        <f xml:space="preserve"> ConFin!X$195</f>
        <v>0</v>
      </c>
      <c r="Y349" s="405">
        <f xml:space="preserve"> ConFin!Y$195</f>
        <v>0</v>
      </c>
      <c r="Z349" s="405">
        <f xml:space="preserve"> ConFin!Z$195</f>
        <v>34.09426339438587</v>
      </c>
      <c r="AA349" s="405">
        <f xml:space="preserve"> ConFin!AA$195</f>
        <v>63.173998978596053</v>
      </c>
      <c r="AB349" s="405">
        <f xml:space="preserve"> ConFin!AB$195</f>
        <v>96.526179638679523</v>
      </c>
      <c r="AC349" s="405">
        <f xml:space="preserve"> ConFin!AC$195</f>
        <v>127.84880527410394</v>
      </c>
      <c r="AD349" s="405">
        <f xml:space="preserve"> ConFin!AD$195</f>
        <v>154.10342920283082</v>
      </c>
      <c r="AE349" s="405">
        <f xml:space="preserve"> ConFin!AE$195</f>
        <v>190.68625674791033</v>
      </c>
      <c r="AF349" s="405">
        <f xml:space="preserve"> ConFin!AF$195</f>
        <v>215.0473956997665</v>
      </c>
      <c r="AG349" s="405">
        <f xml:space="preserve"> ConFin!AG$195</f>
        <v>240.72745395304702</v>
      </c>
      <c r="AH349" s="405">
        <f xml:space="preserve"> ConFin!AH$195</f>
        <v>240.72745395304702</v>
      </c>
      <c r="AI349" s="405">
        <f xml:space="preserve"> ConFin!AI$195</f>
        <v>217.43124873178439</v>
      </c>
      <c r="AJ349" s="405">
        <f xml:space="preserve"> ConFin!AJ$195</f>
        <v>240.72745395304702</v>
      </c>
      <c r="AK349" s="405">
        <f xml:space="preserve"> ConFin!AK$195</f>
        <v>232.96205221262616</v>
      </c>
      <c r="AL349" s="405">
        <f xml:space="preserve"> ConFin!AL$195</f>
        <v>240.72745395304702</v>
      </c>
      <c r="AM349" s="405">
        <f xml:space="preserve"> ConFin!AM$195</f>
        <v>232.96205221262616</v>
      </c>
      <c r="AN349" s="405">
        <f xml:space="preserve"> ConFin!AN$195</f>
        <v>240.72745395304702</v>
      </c>
      <c r="AO349" s="405">
        <f xml:space="preserve"> ConFin!AO$195</f>
        <v>240.72745395304702</v>
      </c>
      <c r="AP349" s="405">
        <f xml:space="preserve"> ConFin!AP$195</f>
        <v>232.96205221262616</v>
      </c>
      <c r="AQ349" s="405">
        <f xml:space="preserve"> ConFin!AQ$195</f>
        <v>240.72745395304702</v>
      </c>
      <c r="AR349" s="405">
        <f xml:space="preserve"> ConFin!AR$195</f>
        <v>232.96205221262616</v>
      </c>
      <c r="AS349" s="405">
        <f xml:space="preserve"> ConFin!AS$195</f>
        <v>240.72745395304702</v>
      </c>
      <c r="AT349" s="405">
        <f xml:space="preserve"> ConFin!AT$195</f>
        <v>240.72745395304702</v>
      </c>
      <c r="AU349" s="405">
        <f xml:space="preserve"> ConFin!AU$195</f>
        <v>225.19665047220528</v>
      </c>
      <c r="AV349" s="405">
        <f xml:space="preserve"> ConFin!AV$195</f>
        <v>240.72745395304702</v>
      </c>
      <c r="AW349" s="405">
        <f xml:space="preserve"> ConFin!AW$195</f>
        <v>232.96205221262616</v>
      </c>
      <c r="AX349" s="405">
        <f xml:space="preserve"> ConFin!AX$195</f>
        <v>240.72745395304702</v>
      </c>
      <c r="AY349" s="405">
        <f xml:space="preserve"> ConFin!AY$195</f>
        <v>232.96205221262616</v>
      </c>
      <c r="AZ349" s="405">
        <f xml:space="preserve"> ConFin!AZ$195</f>
        <v>0</v>
      </c>
      <c r="BA349" s="405">
        <f xml:space="preserve"> ConFin!BA$195</f>
        <v>0</v>
      </c>
      <c r="BB349" s="405">
        <f xml:space="preserve"> ConFin!BB$195</f>
        <v>0</v>
      </c>
      <c r="BC349" s="405">
        <f xml:space="preserve"> ConFin!BC$195</f>
        <v>0</v>
      </c>
      <c r="BD349" s="405">
        <f xml:space="preserve"> ConFin!BD$195</f>
        <v>0</v>
      </c>
      <c r="BE349" s="405">
        <f xml:space="preserve"> ConFin!BE$195</f>
        <v>0</v>
      </c>
    </row>
    <row r="350" spans="1:57" outlineLevel="1" x14ac:dyDescent="0.25">
      <c r="A350" s="142"/>
      <c r="B350" s="142"/>
      <c r="C350" s="143"/>
      <c r="D350" s="144"/>
      <c r="E350" s="519" t="s">
        <v>402</v>
      </c>
      <c r="F350" s="519"/>
      <c r="G350" s="519" t="str">
        <f xml:space="preserve"> SMU</f>
        <v>$ 000s</v>
      </c>
      <c r="H350" s="519">
        <f xml:space="preserve"> SUM(J350:BE350)</f>
        <v>19524.580952781755</v>
      </c>
      <c r="I350" s="520"/>
      <c r="J350" s="519">
        <f t="shared" ref="J350:BE350" si="293">SUM(J346:J349)</f>
        <v>0</v>
      </c>
      <c r="K350" s="519">
        <f t="shared" si="293"/>
        <v>0</v>
      </c>
      <c r="L350" s="519">
        <f t="shared" si="293"/>
        <v>0</v>
      </c>
      <c r="M350" s="519">
        <f t="shared" si="293"/>
        <v>0</v>
      </c>
      <c r="N350" s="519">
        <f t="shared" si="293"/>
        <v>0</v>
      </c>
      <c r="O350" s="519">
        <f t="shared" si="293"/>
        <v>0</v>
      </c>
      <c r="P350" s="519">
        <f t="shared" si="293"/>
        <v>0</v>
      </c>
      <c r="Q350" s="519">
        <f t="shared" si="293"/>
        <v>0</v>
      </c>
      <c r="R350" s="519">
        <f t="shared" si="293"/>
        <v>0</v>
      </c>
      <c r="S350" s="519">
        <f t="shared" si="293"/>
        <v>0</v>
      </c>
      <c r="T350" s="519">
        <f t="shared" si="293"/>
        <v>0</v>
      </c>
      <c r="U350" s="519">
        <f t="shared" si="293"/>
        <v>0</v>
      </c>
      <c r="V350" s="519">
        <f t="shared" si="293"/>
        <v>0</v>
      </c>
      <c r="W350" s="519">
        <f t="shared" si="293"/>
        <v>0</v>
      </c>
      <c r="X350" s="519">
        <f t="shared" si="293"/>
        <v>0</v>
      </c>
      <c r="Y350" s="519">
        <f t="shared" si="293"/>
        <v>4997.7737669339267</v>
      </c>
      <c r="Z350" s="519">
        <f t="shared" si="293"/>
        <v>177.58927953102111</v>
      </c>
      <c r="AA350" s="519">
        <f t="shared" si="293"/>
        <v>201.14224330515481</v>
      </c>
      <c r="AB350" s="519">
        <f t="shared" si="293"/>
        <v>230.6564083386707</v>
      </c>
      <c r="AC350" s="519">
        <f t="shared" si="293"/>
        <v>257.28064012878144</v>
      </c>
      <c r="AD350" s="519">
        <f t="shared" si="293"/>
        <v>278.43225899575441</v>
      </c>
      <c r="AE350" s="519">
        <f t="shared" si="293"/>
        <v>310.69247388151689</v>
      </c>
      <c r="AF350" s="519">
        <f t="shared" si="293"/>
        <v>330.23463051814969</v>
      </c>
      <c r="AG350" s="519">
        <f t="shared" si="293"/>
        <v>367.48994150778651</v>
      </c>
      <c r="AH350" s="519">
        <f t="shared" si="293"/>
        <v>402.06118216528773</v>
      </c>
      <c r="AI350" s="519">
        <f t="shared" si="293"/>
        <v>403.561480377816</v>
      </c>
      <c r="AJ350" s="519">
        <f t="shared" si="293"/>
        <v>471.40283685607153</v>
      </c>
      <c r="AK350" s="519">
        <f t="shared" si="293"/>
        <v>492.47053542796084</v>
      </c>
      <c r="AL350" s="519">
        <f t="shared" si="293"/>
        <v>541.19067064199726</v>
      </c>
      <c r="AM350" s="519">
        <f t="shared" si="293"/>
        <v>559.69711847065776</v>
      </c>
      <c r="AN350" s="519">
        <f t="shared" si="293"/>
        <v>611.36480896385137</v>
      </c>
      <c r="AO350" s="519">
        <f t="shared" si="293"/>
        <v>646.62364126098146</v>
      </c>
      <c r="AP350" s="519">
        <f t="shared" si="293"/>
        <v>661.26064280198295</v>
      </c>
      <c r="AQ350" s="519">
        <f t="shared" si="293"/>
        <v>717.38139469969144</v>
      </c>
      <c r="AR350" s="519">
        <f t="shared" si="293"/>
        <v>729.42154892848271</v>
      </c>
      <c r="AS350" s="519">
        <f t="shared" si="293"/>
        <v>788.5308215806981</v>
      </c>
      <c r="AT350" s="519">
        <f t="shared" si="293"/>
        <v>824.28916360699077</v>
      </c>
      <c r="AU350" s="519">
        <f t="shared" si="293"/>
        <v>803.56872402830368</v>
      </c>
      <c r="AV350" s="519">
        <f t="shared" si="293"/>
        <v>893.64954511627502</v>
      </c>
      <c r="AW350" s="519">
        <f t="shared" si="293"/>
        <v>898.07930005962851</v>
      </c>
      <c r="AX350" s="519">
        <f t="shared" si="293"/>
        <v>963.43362636621464</v>
      </c>
      <c r="AY350" s="519">
        <f t="shared" si="293"/>
        <v>965.3022682880993</v>
      </c>
      <c r="AZ350" s="519">
        <f t="shared" si="293"/>
        <v>0</v>
      </c>
      <c r="BA350" s="519">
        <f t="shared" si="293"/>
        <v>0</v>
      </c>
      <c r="BB350" s="519">
        <f t="shared" si="293"/>
        <v>0</v>
      </c>
      <c r="BC350" s="519">
        <f t="shared" si="293"/>
        <v>0</v>
      </c>
      <c r="BD350" s="519">
        <f t="shared" si="293"/>
        <v>0</v>
      </c>
      <c r="BE350" s="519">
        <f t="shared" si="293"/>
        <v>0</v>
      </c>
    </row>
    <row r="351" spans="1:57" s="193" customFormat="1" outlineLevel="1" x14ac:dyDescent="0.25">
      <c r="A351" s="142"/>
      <c r="B351" s="142"/>
      <c r="C351" s="143"/>
      <c r="D351" s="144"/>
      <c r="E351" s="240" t="str">
        <f xml:space="preserve"> "Sum of " &amp; LOWER(E350)</f>
        <v>Sum of financing fees - m</v>
      </c>
      <c r="F351" s="240">
        <f xml:space="preserve"> SUM(J350:BE350)</f>
        <v>19524.580952781755</v>
      </c>
      <c r="G351" s="240" t="str">
        <f xml:space="preserve"> SMU</f>
        <v>$ 000s</v>
      </c>
      <c r="H351" s="586"/>
      <c r="I351" s="411"/>
      <c r="J351" s="586"/>
      <c r="K351" s="586"/>
      <c r="L351" s="586"/>
      <c r="M351" s="586"/>
      <c r="N351" s="586"/>
      <c r="O351" s="586"/>
      <c r="P351" s="586"/>
      <c r="Q351" s="586"/>
      <c r="R351" s="586"/>
      <c r="S351" s="586"/>
      <c r="T351" s="586"/>
      <c r="U351" s="586"/>
      <c r="V351" s="586"/>
      <c r="W351" s="586"/>
      <c r="X351" s="586"/>
      <c r="Y351" s="586"/>
      <c r="Z351" s="586"/>
      <c r="AA351" s="586"/>
      <c r="AB351" s="586"/>
      <c r="AC351" s="586"/>
      <c r="AD351" s="586"/>
      <c r="AE351" s="586"/>
      <c r="AF351" s="586"/>
      <c r="AG351" s="586"/>
      <c r="AH351" s="586"/>
      <c r="AI351" s="586"/>
      <c r="AJ351" s="586"/>
      <c r="AK351" s="586"/>
      <c r="AL351" s="586"/>
      <c r="AM351" s="586"/>
      <c r="AN351" s="586"/>
      <c r="AO351" s="586"/>
      <c r="AP351" s="586"/>
      <c r="AQ351" s="586"/>
      <c r="AR351" s="586"/>
      <c r="AS351" s="586"/>
      <c r="AT351" s="586"/>
      <c r="AU351" s="586"/>
      <c r="AV351" s="586"/>
      <c r="AW351" s="586"/>
      <c r="AX351" s="586"/>
      <c r="AY351" s="586"/>
      <c r="AZ351" s="586"/>
      <c r="BA351" s="586"/>
      <c r="BB351" s="586"/>
      <c r="BC351" s="586"/>
      <c r="BD351" s="586"/>
      <c r="BE351" s="586"/>
    </row>
    <row r="352" spans="1:57" s="193" customFormat="1" outlineLevel="1" x14ac:dyDescent="0.25">
      <c r="A352" s="142"/>
      <c r="B352" s="142"/>
      <c r="C352" s="143"/>
      <c r="D352" s="144"/>
      <c r="E352" s="240"/>
      <c r="F352" s="240"/>
      <c r="G352" s="240"/>
      <c r="H352" s="586"/>
      <c r="I352" s="411"/>
      <c r="J352" s="586"/>
      <c r="K352" s="586"/>
      <c r="L352" s="586"/>
      <c r="M352" s="586"/>
      <c r="N352" s="586"/>
      <c r="O352" s="586"/>
      <c r="P352" s="586"/>
      <c r="Q352" s="586"/>
      <c r="R352" s="586"/>
      <c r="S352" s="586"/>
      <c r="T352" s="586"/>
      <c r="U352" s="586"/>
      <c r="V352" s="586"/>
      <c r="W352" s="586"/>
      <c r="X352" s="586"/>
      <c r="Y352" s="586"/>
      <c r="Z352" s="586"/>
      <c r="AA352" s="586"/>
      <c r="AB352" s="586"/>
      <c r="AC352" s="586"/>
      <c r="AD352" s="586"/>
      <c r="AE352" s="586"/>
      <c r="AF352" s="586"/>
      <c r="AG352" s="586"/>
      <c r="AH352" s="586"/>
      <c r="AI352" s="586"/>
      <c r="AJ352" s="586"/>
      <c r="AK352" s="586"/>
      <c r="AL352" s="586"/>
      <c r="AM352" s="586"/>
      <c r="AN352" s="586"/>
      <c r="AO352" s="586"/>
      <c r="AP352" s="586"/>
      <c r="AQ352" s="586"/>
      <c r="AR352" s="586"/>
      <c r="AS352" s="586"/>
      <c r="AT352" s="586"/>
      <c r="AU352" s="586"/>
      <c r="AV352" s="586"/>
      <c r="AW352" s="586"/>
      <c r="AX352" s="586"/>
      <c r="AY352" s="586"/>
      <c r="AZ352" s="586"/>
      <c r="BA352" s="586"/>
      <c r="BB352" s="586"/>
      <c r="BC352" s="586"/>
      <c r="BD352" s="586"/>
      <c r="BE352" s="586"/>
    </row>
    <row r="353" spans="1:57" s="193" customFormat="1" outlineLevel="1" x14ac:dyDescent="0.25">
      <c r="A353" s="142"/>
      <c r="B353" s="142"/>
      <c r="C353" s="143"/>
      <c r="D353" s="144"/>
      <c r="E353" s="12" t="str">
        <f t="shared" ref="E353:G353" si="294" xml:space="preserve"> E$351</f>
        <v>Sum of financing fees - m</v>
      </c>
      <c r="F353" s="12">
        <f t="shared" si="294"/>
        <v>19524.580952781755</v>
      </c>
      <c r="G353" s="12" t="str">
        <f t="shared" si="294"/>
        <v>$ 000s</v>
      </c>
      <c r="H353" s="586"/>
      <c r="I353" s="411"/>
      <c r="J353" s="586"/>
      <c r="K353" s="586"/>
      <c r="L353" s="586"/>
      <c r="M353" s="586"/>
      <c r="N353" s="586"/>
      <c r="O353" s="586"/>
      <c r="P353" s="586"/>
      <c r="Q353" s="586"/>
      <c r="R353" s="586"/>
      <c r="S353" s="586"/>
      <c r="T353" s="586"/>
      <c r="U353" s="586"/>
      <c r="V353" s="586"/>
      <c r="W353" s="586"/>
      <c r="X353" s="586"/>
      <c r="Y353" s="586"/>
      <c r="Z353" s="586"/>
      <c r="AA353" s="586"/>
      <c r="AB353" s="586"/>
      <c r="AC353" s="586"/>
      <c r="AD353" s="586"/>
      <c r="AE353" s="586"/>
      <c r="AF353" s="586"/>
      <c r="AG353" s="586"/>
      <c r="AH353" s="586"/>
      <c r="AI353" s="586"/>
      <c r="AJ353" s="586"/>
      <c r="AK353" s="586"/>
      <c r="AL353" s="586"/>
      <c r="AM353" s="586"/>
      <c r="AN353" s="586"/>
      <c r="AO353" s="586"/>
      <c r="AP353" s="586"/>
      <c r="AQ353" s="586"/>
      <c r="AR353" s="586"/>
      <c r="AS353" s="586"/>
      <c r="AT353" s="586"/>
      <c r="AU353" s="586"/>
      <c r="AV353" s="586"/>
      <c r="AW353" s="586"/>
      <c r="AX353" s="586"/>
      <c r="AY353" s="586"/>
      <c r="AZ353" s="586"/>
      <c r="BA353" s="586"/>
      <c r="BB353" s="586"/>
      <c r="BC353" s="586"/>
      <c r="BD353" s="586"/>
      <c r="BE353" s="586"/>
    </row>
    <row r="354" spans="1:57" s="193" customFormat="1" outlineLevel="1" x14ac:dyDescent="0.25">
      <c r="A354" s="142"/>
      <c r="B354" s="142"/>
      <c r="C354" s="143"/>
      <c r="D354" s="144"/>
      <c r="E354" s="533" t="str">
        <f xml:space="preserve"> E$250</f>
        <v>Equity bridge interest and fees rolled up - total - calc</v>
      </c>
      <c r="F354" s="533">
        <f t="shared" ref="F354:G354" si="295" xml:space="preserve"> F$250</f>
        <v>0</v>
      </c>
      <c r="G354" s="533" t="str">
        <f t="shared" si="295"/>
        <v>$ 000s</v>
      </c>
      <c r="H354" s="586"/>
      <c r="I354" s="411"/>
      <c r="J354" s="586"/>
      <c r="K354" s="586"/>
      <c r="L354" s="586"/>
      <c r="M354" s="586"/>
      <c r="N354" s="586"/>
      <c r="O354" s="586"/>
      <c r="P354" s="586"/>
      <c r="Q354" s="586"/>
      <c r="R354" s="586"/>
      <c r="S354" s="586"/>
      <c r="T354" s="586"/>
      <c r="U354" s="586"/>
      <c r="V354" s="586"/>
      <c r="W354" s="586"/>
      <c r="X354" s="586"/>
      <c r="Y354" s="586"/>
      <c r="Z354" s="586"/>
      <c r="AA354" s="586"/>
      <c r="AB354" s="586"/>
      <c r="AC354" s="586"/>
      <c r="AD354" s="586"/>
      <c r="AE354" s="586"/>
      <c r="AF354" s="586"/>
      <c r="AG354" s="586"/>
      <c r="AH354" s="586"/>
      <c r="AI354" s="586"/>
      <c r="AJ354" s="586"/>
      <c r="AK354" s="586"/>
      <c r="AL354" s="586"/>
      <c r="AM354" s="586"/>
      <c r="AN354" s="586"/>
      <c r="AO354" s="586"/>
      <c r="AP354" s="586"/>
      <c r="AQ354" s="586"/>
      <c r="AR354" s="586"/>
      <c r="AS354" s="586"/>
      <c r="AT354" s="586"/>
      <c r="AU354" s="586"/>
      <c r="AV354" s="586"/>
      <c r="AW354" s="586"/>
      <c r="AX354" s="586"/>
      <c r="AY354" s="586"/>
      <c r="AZ354" s="586"/>
      <c r="BA354" s="586"/>
      <c r="BB354" s="586"/>
      <c r="BC354" s="586"/>
      <c r="BD354" s="586"/>
      <c r="BE354" s="586"/>
    </row>
    <row r="355" spans="1:57" s="193" customFormat="1" outlineLevel="1" x14ac:dyDescent="0.25">
      <c r="A355" s="142"/>
      <c r="B355" s="142"/>
      <c r="C355" s="143"/>
      <c r="D355" s="144"/>
      <c r="E355" s="519" t="s">
        <v>595</v>
      </c>
      <c r="F355" s="519">
        <f>SUM(F353:F354)</f>
        <v>19524.580952781755</v>
      </c>
      <c r="G355" s="519" t="str">
        <f xml:space="preserve"> SMU</f>
        <v>$ 000s</v>
      </c>
      <c r="H355" s="564"/>
      <c r="I355" s="145"/>
      <c r="J355" s="192"/>
      <c r="K355" s="192"/>
      <c r="L355" s="192"/>
      <c r="M355" s="192"/>
      <c r="N355" s="192"/>
      <c r="O355" s="192"/>
      <c r="P355" s="192"/>
      <c r="Q355" s="192"/>
      <c r="R355" s="192"/>
      <c r="S355" s="192"/>
      <c r="T355" s="192"/>
      <c r="U355" s="192"/>
      <c r="V355" s="192"/>
      <c r="W355" s="192"/>
      <c r="X355" s="192"/>
      <c r="Y355" s="192"/>
      <c r="Z355" s="192"/>
      <c r="AA355" s="192"/>
      <c r="AB355" s="192"/>
      <c r="AC355" s="192"/>
      <c r="AD355" s="192"/>
      <c r="AE355" s="192"/>
      <c r="AF355" s="192"/>
      <c r="AG355" s="192"/>
      <c r="AH355" s="192"/>
      <c r="AI355" s="192"/>
      <c r="AJ355" s="192"/>
      <c r="AK355" s="192"/>
      <c r="AL355" s="192"/>
      <c r="AM355" s="192"/>
      <c r="AN355" s="192"/>
      <c r="AO355" s="192"/>
      <c r="AP355" s="192"/>
      <c r="AQ355" s="192"/>
      <c r="AR355" s="192"/>
      <c r="AS355" s="192"/>
      <c r="AT355" s="192"/>
      <c r="AU355" s="192"/>
      <c r="AV355" s="192"/>
      <c r="AW355" s="192"/>
      <c r="AX355" s="192"/>
      <c r="AY355" s="192"/>
      <c r="AZ355" s="192"/>
      <c r="BA355" s="192"/>
      <c r="BB355" s="192"/>
      <c r="BC355" s="192"/>
      <c r="BD355" s="192"/>
      <c r="BE355" s="192"/>
    </row>
    <row r="356" spans="1:57" outlineLevel="1" x14ac:dyDescent="0.25"/>
    <row r="357" spans="1:57" x14ac:dyDescent="0.25"/>
    <row r="358" spans="1:57" x14ac:dyDescent="0.25">
      <c r="A358" s="15" t="s">
        <v>399</v>
      </c>
    </row>
    <row r="359" spans="1:57" outlineLevel="1" x14ac:dyDescent="0.25"/>
    <row r="360" spans="1:57" outlineLevel="1" x14ac:dyDescent="0.25">
      <c r="E360" s="563" t="str">
        <f xml:space="preserve"> Time!E$10</f>
        <v>Model column counter</v>
      </c>
      <c r="F360" s="563">
        <f xml:space="preserve"> Time!F$10</f>
        <v>0</v>
      </c>
      <c r="G360" s="563" t="str">
        <f xml:space="preserve"> Time!G$10</f>
        <v>counter</v>
      </c>
      <c r="H360" s="563">
        <f xml:space="preserve"> Time!H$10</f>
        <v>0</v>
      </c>
      <c r="I360" s="563">
        <f xml:space="preserve"> Time!I$10</f>
        <v>0</v>
      </c>
      <c r="J360" s="563">
        <f xml:space="preserve"> Time!J$10</f>
        <v>1</v>
      </c>
      <c r="K360" s="563">
        <f xml:space="preserve"> Time!K$10</f>
        <v>2</v>
      </c>
      <c r="L360" s="563">
        <f xml:space="preserve"> Time!L$10</f>
        <v>3</v>
      </c>
      <c r="M360" s="563">
        <f xml:space="preserve"> Time!M$10</f>
        <v>4</v>
      </c>
      <c r="N360" s="563">
        <f xml:space="preserve"> Time!N$10</f>
        <v>5</v>
      </c>
      <c r="O360" s="563">
        <f xml:space="preserve"> Time!O$10</f>
        <v>6</v>
      </c>
      <c r="P360" s="563">
        <f xml:space="preserve"> Time!P$10</f>
        <v>7</v>
      </c>
      <c r="Q360" s="563">
        <f xml:space="preserve"> Time!Q$10</f>
        <v>8</v>
      </c>
      <c r="R360" s="563">
        <f xml:space="preserve"> Time!R$10</f>
        <v>9</v>
      </c>
      <c r="S360" s="563">
        <f xml:space="preserve"> Time!S$10</f>
        <v>10</v>
      </c>
      <c r="T360" s="563">
        <f xml:space="preserve"> Time!T$10</f>
        <v>11</v>
      </c>
      <c r="U360" s="563">
        <f xml:space="preserve"> Time!U$10</f>
        <v>12</v>
      </c>
      <c r="V360" s="563">
        <f xml:space="preserve"> Time!V$10</f>
        <v>13</v>
      </c>
      <c r="W360" s="563">
        <f xml:space="preserve"> Time!W$10</f>
        <v>14</v>
      </c>
      <c r="X360" s="563">
        <f xml:space="preserve"> Time!X$10</f>
        <v>15</v>
      </c>
      <c r="Y360" s="563">
        <f xml:space="preserve"> Time!Y$10</f>
        <v>16</v>
      </c>
      <c r="Z360" s="563">
        <f xml:space="preserve"> Time!Z$10</f>
        <v>17</v>
      </c>
      <c r="AA360" s="563">
        <f xml:space="preserve"> Time!AA$10</f>
        <v>18</v>
      </c>
      <c r="AB360" s="563">
        <f xml:space="preserve"> Time!AB$10</f>
        <v>19</v>
      </c>
      <c r="AC360" s="563">
        <f xml:space="preserve"> Time!AC$10</f>
        <v>20</v>
      </c>
      <c r="AD360" s="563">
        <f xml:space="preserve"> Time!AD$10</f>
        <v>21</v>
      </c>
      <c r="AE360" s="563">
        <f xml:space="preserve"> Time!AE$10</f>
        <v>22</v>
      </c>
      <c r="AF360" s="563">
        <f xml:space="preserve"> Time!AF$10</f>
        <v>23</v>
      </c>
      <c r="AG360" s="563">
        <f xml:space="preserve"> Time!AG$10</f>
        <v>24</v>
      </c>
      <c r="AH360" s="563">
        <f xml:space="preserve"> Time!AH$10</f>
        <v>25</v>
      </c>
      <c r="AI360" s="563">
        <f xml:space="preserve"> Time!AI$10</f>
        <v>26</v>
      </c>
      <c r="AJ360" s="563">
        <f xml:space="preserve"> Time!AJ$10</f>
        <v>27</v>
      </c>
      <c r="AK360" s="563">
        <f xml:space="preserve"> Time!AK$10</f>
        <v>28</v>
      </c>
      <c r="AL360" s="563">
        <f xml:space="preserve"> Time!AL$10</f>
        <v>29</v>
      </c>
      <c r="AM360" s="563">
        <f xml:space="preserve"> Time!AM$10</f>
        <v>30</v>
      </c>
      <c r="AN360" s="563">
        <f xml:space="preserve"> Time!AN$10</f>
        <v>31</v>
      </c>
      <c r="AO360" s="563">
        <f xml:space="preserve"> Time!AO$10</f>
        <v>32</v>
      </c>
      <c r="AP360" s="563">
        <f xml:space="preserve"> Time!AP$10</f>
        <v>33</v>
      </c>
      <c r="AQ360" s="563">
        <f xml:space="preserve"> Time!AQ$10</f>
        <v>34</v>
      </c>
      <c r="AR360" s="563">
        <f xml:space="preserve"> Time!AR$10</f>
        <v>35</v>
      </c>
      <c r="AS360" s="563">
        <f xml:space="preserve"> Time!AS$10</f>
        <v>36</v>
      </c>
      <c r="AT360" s="563">
        <f xml:space="preserve"> Time!AT$10</f>
        <v>37</v>
      </c>
      <c r="AU360" s="563">
        <f xml:space="preserve"> Time!AU$10</f>
        <v>38</v>
      </c>
      <c r="AV360" s="563">
        <f xml:space="preserve"> Time!AV$10</f>
        <v>39</v>
      </c>
      <c r="AW360" s="563">
        <f xml:space="preserve"> Time!AW$10</f>
        <v>40</v>
      </c>
      <c r="AX360" s="563">
        <f xml:space="preserve"> Time!AX$10</f>
        <v>41</v>
      </c>
      <c r="AY360" s="563">
        <f xml:space="preserve"> Time!AY$10</f>
        <v>42</v>
      </c>
      <c r="AZ360" s="563">
        <f xml:space="preserve"> Time!AZ$10</f>
        <v>43</v>
      </c>
      <c r="BA360" s="563">
        <f xml:space="preserve"> Time!BA$10</f>
        <v>44</v>
      </c>
      <c r="BB360" s="563">
        <f xml:space="preserve"> Time!BB$10</f>
        <v>45</v>
      </c>
      <c r="BC360" s="563">
        <f xml:space="preserve"> Time!BC$10</f>
        <v>46</v>
      </c>
      <c r="BD360" s="563">
        <f xml:space="preserve"> Time!BD$10</f>
        <v>47</v>
      </c>
      <c r="BE360" s="563">
        <f xml:space="preserve"> Time!BE$10</f>
        <v>48</v>
      </c>
    </row>
    <row r="361" spans="1:57" outlineLevel="1" x14ac:dyDescent="0.25">
      <c r="E361" s="191" t="str">
        <f xml:space="preserve"> ConTime!E$56</f>
        <v>Model ops period counter - m</v>
      </c>
      <c r="F361" s="191">
        <f xml:space="preserve"> ConTime!F$56</f>
        <v>0</v>
      </c>
      <c r="G361" s="191" t="str">
        <f xml:space="preserve"> ConTime!G$56</f>
        <v>counter</v>
      </c>
      <c r="H361" s="191">
        <f xml:space="preserve"> ConTime!H$56</f>
        <v>0</v>
      </c>
      <c r="I361" s="191">
        <f xml:space="preserve"> ConTime!I$56</f>
        <v>0</v>
      </c>
      <c r="J361" s="191">
        <f xml:space="preserve"> ConTime!J$56</f>
        <v>1</v>
      </c>
      <c r="K361" s="191">
        <f xml:space="preserve"> ConTime!K$56</f>
        <v>1</v>
      </c>
      <c r="L361" s="191">
        <f xml:space="preserve"> ConTime!L$56</f>
        <v>1</v>
      </c>
      <c r="M361" s="191">
        <f xml:space="preserve"> ConTime!M$56</f>
        <v>1</v>
      </c>
      <c r="N361" s="191">
        <f xml:space="preserve"> ConTime!N$56</f>
        <v>1</v>
      </c>
      <c r="O361" s="191">
        <f xml:space="preserve"> ConTime!O$56</f>
        <v>1</v>
      </c>
      <c r="P361" s="191">
        <f xml:space="preserve"> ConTime!P$56</f>
        <v>2</v>
      </c>
      <c r="Q361" s="191">
        <f xml:space="preserve"> ConTime!Q$56</f>
        <v>2</v>
      </c>
      <c r="R361" s="191">
        <f xml:space="preserve"> ConTime!R$56</f>
        <v>2</v>
      </c>
      <c r="S361" s="191">
        <f xml:space="preserve"> ConTime!S$56</f>
        <v>2</v>
      </c>
      <c r="T361" s="191">
        <f xml:space="preserve"> ConTime!T$56</f>
        <v>2</v>
      </c>
      <c r="U361" s="191">
        <f xml:space="preserve"> ConTime!U$56</f>
        <v>2</v>
      </c>
      <c r="V361" s="191">
        <f xml:space="preserve"> ConTime!V$56</f>
        <v>3</v>
      </c>
      <c r="W361" s="191">
        <f xml:space="preserve"> ConTime!W$56</f>
        <v>3</v>
      </c>
      <c r="X361" s="191">
        <f xml:space="preserve"> ConTime!X$56</f>
        <v>3</v>
      </c>
      <c r="Y361" s="191">
        <f xml:space="preserve"> ConTime!Y$56</f>
        <v>3</v>
      </c>
      <c r="Z361" s="191">
        <f xml:space="preserve"> ConTime!Z$56</f>
        <v>3</v>
      </c>
      <c r="AA361" s="191">
        <f xml:space="preserve"> ConTime!AA$56</f>
        <v>3</v>
      </c>
      <c r="AB361" s="191">
        <f xml:space="preserve"> ConTime!AB$56</f>
        <v>4</v>
      </c>
      <c r="AC361" s="191">
        <f xml:space="preserve"> ConTime!AC$56</f>
        <v>4</v>
      </c>
      <c r="AD361" s="191">
        <f xml:space="preserve"> ConTime!AD$56</f>
        <v>4</v>
      </c>
      <c r="AE361" s="191">
        <f xml:space="preserve"> ConTime!AE$56</f>
        <v>4</v>
      </c>
      <c r="AF361" s="191">
        <f xml:space="preserve"> ConTime!AF$56</f>
        <v>4</v>
      </c>
      <c r="AG361" s="191">
        <f xml:space="preserve"> ConTime!AG$56</f>
        <v>4</v>
      </c>
      <c r="AH361" s="191">
        <f xml:space="preserve"> ConTime!AH$56</f>
        <v>5</v>
      </c>
      <c r="AI361" s="191">
        <f xml:space="preserve"> ConTime!AI$56</f>
        <v>5</v>
      </c>
      <c r="AJ361" s="191">
        <f xml:space="preserve"> ConTime!AJ$56</f>
        <v>5</v>
      </c>
      <c r="AK361" s="191">
        <f xml:space="preserve"> ConTime!AK$56</f>
        <v>5</v>
      </c>
      <c r="AL361" s="191">
        <f xml:space="preserve"> ConTime!AL$56</f>
        <v>5</v>
      </c>
      <c r="AM361" s="191">
        <f xml:space="preserve"> ConTime!AM$56</f>
        <v>5</v>
      </c>
      <c r="AN361" s="191">
        <f xml:space="preserve"> ConTime!AN$56</f>
        <v>6</v>
      </c>
      <c r="AO361" s="191">
        <f xml:space="preserve"> ConTime!AO$56</f>
        <v>6</v>
      </c>
      <c r="AP361" s="191">
        <f xml:space="preserve"> ConTime!AP$56</f>
        <v>6</v>
      </c>
      <c r="AQ361" s="191">
        <f xml:space="preserve"> ConTime!AQ$56</f>
        <v>6</v>
      </c>
      <c r="AR361" s="191">
        <f xml:space="preserve"> ConTime!AR$56</f>
        <v>6</v>
      </c>
      <c r="AS361" s="191">
        <f xml:space="preserve"> ConTime!AS$56</f>
        <v>6</v>
      </c>
      <c r="AT361" s="191">
        <f xml:space="preserve"> ConTime!AT$56</f>
        <v>7</v>
      </c>
      <c r="AU361" s="191">
        <f xml:space="preserve"> ConTime!AU$56</f>
        <v>7</v>
      </c>
      <c r="AV361" s="191">
        <f xml:space="preserve"> ConTime!AV$56</f>
        <v>7</v>
      </c>
      <c r="AW361" s="191">
        <f xml:space="preserve"> ConTime!AW$56</f>
        <v>7</v>
      </c>
      <c r="AX361" s="191">
        <f xml:space="preserve"> ConTime!AX$56</f>
        <v>7</v>
      </c>
      <c r="AY361" s="191">
        <f xml:space="preserve"> ConTime!AY$56</f>
        <v>7</v>
      </c>
      <c r="AZ361" s="191">
        <f xml:space="preserve"> ConTime!AZ$56</f>
        <v>8</v>
      </c>
      <c r="BA361" s="191">
        <f xml:space="preserve"> ConTime!BA$56</f>
        <v>8</v>
      </c>
      <c r="BB361" s="191">
        <f xml:space="preserve"> ConTime!BB$56</f>
        <v>8</v>
      </c>
      <c r="BC361" s="191">
        <f xml:space="preserve"> ConTime!BC$56</f>
        <v>8</v>
      </c>
      <c r="BD361" s="191">
        <f xml:space="preserve"> ConTime!BD$56</f>
        <v>8</v>
      </c>
      <c r="BE361" s="191">
        <f xml:space="preserve"> ConTime!BE$56</f>
        <v>8</v>
      </c>
    </row>
    <row r="362" spans="1:57" outlineLevel="1" x14ac:dyDescent="0.25">
      <c r="E362" s="12" t="str">
        <f t="shared" ref="E362:AJ362" si="296" xml:space="preserve"> E$350</f>
        <v>Financing fees - m</v>
      </c>
      <c r="F362" s="12">
        <f t="shared" si="296"/>
        <v>0</v>
      </c>
      <c r="G362" s="12" t="str">
        <f t="shared" si="296"/>
        <v>$ 000s</v>
      </c>
      <c r="H362" s="12">
        <f t="shared" si="296"/>
        <v>19524.580952781755</v>
      </c>
      <c r="I362" s="12">
        <f t="shared" si="296"/>
        <v>0</v>
      </c>
      <c r="J362" s="12">
        <f t="shared" si="296"/>
        <v>0</v>
      </c>
      <c r="K362" s="12">
        <f t="shared" si="296"/>
        <v>0</v>
      </c>
      <c r="L362" s="12">
        <f t="shared" si="296"/>
        <v>0</v>
      </c>
      <c r="M362" s="12">
        <f t="shared" si="296"/>
        <v>0</v>
      </c>
      <c r="N362" s="12">
        <f t="shared" si="296"/>
        <v>0</v>
      </c>
      <c r="O362" s="12">
        <f t="shared" si="296"/>
        <v>0</v>
      </c>
      <c r="P362" s="12">
        <f t="shared" si="296"/>
        <v>0</v>
      </c>
      <c r="Q362" s="12">
        <f t="shared" si="296"/>
        <v>0</v>
      </c>
      <c r="R362" s="12">
        <f t="shared" si="296"/>
        <v>0</v>
      </c>
      <c r="S362" s="12">
        <f t="shared" si="296"/>
        <v>0</v>
      </c>
      <c r="T362" s="12">
        <f t="shared" si="296"/>
        <v>0</v>
      </c>
      <c r="U362" s="12">
        <f t="shared" si="296"/>
        <v>0</v>
      </c>
      <c r="V362" s="12">
        <f t="shared" si="296"/>
        <v>0</v>
      </c>
      <c r="W362" s="12">
        <f t="shared" si="296"/>
        <v>0</v>
      </c>
      <c r="X362" s="12">
        <f t="shared" si="296"/>
        <v>0</v>
      </c>
      <c r="Y362" s="12">
        <f t="shared" si="296"/>
        <v>4997.7737669339267</v>
      </c>
      <c r="Z362" s="12">
        <f t="shared" si="296"/>
        <v>177.58927953102111</v>
      </c>
      <c r="AA362" s="12">
        <f t="shared" si="296"/>
        <v>201.14224330515481</v>
      </c>
      <c r="AB362" s="12">
        <f t="shared" si="296"/>
        <v>230.6564083386707</v>
      </c>
      <c r="AC362" s="12">
        <f t="shared" si="296"/>
        <v>257.28064012878144</v>
      </c>
      <c r="AD362" s="12">
        <f t="shared" si="296"/>
        <v>278.43225899575441</v>
      </c>
      <c r="AE362" s="12">
        <f t="shared" si="296"/>
        <v>310.69247388151689</v>
      </c>
      <c r="AF362" s="12">
        <f t="shared" si="296"/>
        <v>330.23463051814969</v>
      </c>
      <c r="AG362" s="12">
        <f t="shared" si="296"/>
        <v>367.48994150778651</v>
      </c>
      <c r="AH362" s="12">
        <f t="shared" si="296"/>
        <v>402.06118216528773</v>
      </c>
      <c r="AI362" s="12">
        <f t="shared" si="296"/>
        <v>403.561480377816</v>
      </c>
      <c r="AJ362" s="12">
        <f t="shared" si="296"/>
        <v>471.40283685607153</v>
      </c>
      <c r="AK362" s="12">
        <f t="shared" ref="AK362:BE362" si="297" xml:space="preserve"> AK$350</f>
        <v>492.47053542796084</v>
      </c>
      <c r="AL362" s="12">
        <f t="shared" si="297"/>
        <v>541.19067064199726</v>
      </c>
      <c r="AM362" s="12">
        <f t="shared" si="297"/>
        <v>559.69711847065776</v>
      </c>
      <c r="AN362" s="12">
        <f t="shared" si="297"/>
        <v>611.36480896385137</v>
      </c>
      <c r="AO362" s="12">
        <f t="shared" si="297"/>
        <v>646.62364126098146</v>
      </c>
      <c r="AP362" s="12">
        <f t="shared" si="297"/>
        <v>661.26064280198295</v>
      </c>
      <c r="AQ362" s="12">
        <f t="shared" si="297"/>
        <v>717.38139469969144</v>
      </c>
      <c r="AR362" s="12">
        <f t="shared" si="297"/>
        <v>729.42154892848271</v>
      </c>
      <c r="AS362" s="12">
        <f t="shared" si="297"/>
        <v>788.5308215806981</v>
      </c>
      <c r="AT362" s="12">
        <f t="shared" si="297"/>
        <v>824.28916360699077</v>
      </c>
      <c r="AU362" s="12">
        <f t="shared" si="297"/>
        <v>803.56872402830368</v>
      </c>
      <c r="AV362" s="12">
        <f t="shared" si="297"/>
        <v>893.64954511627502</v>
      </c>
      <c r="AW362" s="12">
        <f t="shared" si="297"/>
        <v>898.07930005962851</v>
      </c>
      <c r="AX362" s="12">
        <f t="shared" si="297"/>
        <v>963.43362636621464</v>
      </c>
      <c r="AY362" s="12">
        <f t="shared" si="297"/>
        <v>965.3022682880993</v>
      </c>
      <c r="AZ362" s="12">
        <f t="shared" si="297"/>
        <v>0</v>
      </c>
      <c r="BA362" s="12">
        <f t="shared" si="297"/>
        <v>0</v>
      </c>
      <c r="BB362" s="12">
        <f t="shared" si="297"/>
        <v>0</v>
      </c>
      <c r="BC362" s="12">
        <f t="shared" si="297"/>
        <v>0</v>
      </c>
      <c r="BD362" s="12">
        <f t="shared" si="297"/>
        <v>0</v>
      </c>
      <c r="BE362" s="12">
        <f t="shared" si="297"/>
        <v>0</v>
      </c>
    </row>
    <row r="363" spans="1:57" s="193" customFormat="1" outlineLevel="1" x14ac:dyDescent="0.25">
      <c r="A363" s="142"/>
      <c r="B363" s="142"/>
      <c r="C363" s="143"/>
      <c r="D363" s="144"/>
      <c r="E363" s="192" t="s">
        <v>403</v>
      </c>
      <c r="F363" s="192"/>
      <c r="G363" s="192" t="str">
        <f xml:space="preserve"> SMU</f>
        <v>$ 000s</v>
      </c>
      <c r="H363" s="192">
        <f xml:space="preserve"> SUM(J363:BE363)</f>
        <v>19524.580952781755</v>
      </c>
      <c r="I363" s="145"/>
      <c r="J363" s="192">
        <f t="shared" ref="J363:BE363" si="298" xml:space="preserve"> SUMIF($J361:$BE361, J360, $J362:$BE362)</f>
        <v>0</v>
      </c>
      <c r="K363" s="192">
        <f t="shared" si="298"/>
        <v>0</v>
      </c>
      <c r="L363" s="192">
        <f t="shared" si="298"/>
        <v>5376.5052897701025</v>
      </c>
      <c r="M363" s="192">
        <f t="shared" si="298"/>
        <v>1774.7863533706595</v>
      </c>
      <c r="N363" s="192">
        <f t="shared" si="298"/>
        <v>2870.383823939791</v>
      </c>
      <c r="O363" s="192">
        <f t="shared" si="298"/>
        <v>4154.582858235688</v>
      </c>
      <c r="P363" s="192">
        <f t="shared" si="298"/>
        <v>5348.3226274655117</v>
      </c>
      <c r="Q363" s="192">
        <f t="shared" si="298"/>
        <v>0</v>
      </c>
      <c r="R363" s="192">
        <f t="shared" si="298"/>
        <v>0</v>
      </c>
      <c r="S363" s="192">
        <f t="shared" si="298"/>
        <v>0</v>
      </c>
      <c r="T363" s="192">
        <f t="shared" si="298"/>
        <v>0</v>
      </c>
      <c r="U363" s="192">
        <f t="shared" si="298"/>
        <v>0</v>
      </c>
      <c r="V363" s="192">
        <f t="shared" si="298"/>
        <v>0</v>
      </c>
      <c r="W363" s="192">
        <f t="shared" si="298"/>
        <v>0</v>
      </c>
      <c r="X363" s="192">
        <f t="shared" si="298"/>
        <v>0</v>
      </c>
      <c r="Y363" s="192">
        <f t="shared" si="298"/>
        <v>0</v>
      </c>
      <c r="Z363" s="192">
        <f t="shared" si="298"/>
        <v>0</v>
      </c>
      <c r="AA363" s="192">
        <f t="shared" si="298"/>
        <v>0</v>
      </c>
      <c r="AB363" s="192">
        <f t="shared" si="298"/>
        <v>0</v>
      </c>
      <c r="AC363" s="192">
        <f t="shared" si="298"/>
        <v>0</v>
      </c>
      <c r="AD363" s="192">
        <f t="shared" si="298"/>
        <v>0</v>
      </c>
      <c r="AE363" s="192">
        <f t="shared" si="298"/>
        <v>0</v>
      </c>
      <c r="AF363" s="192">
        <f t="shared" si="298"/>
        <v>0</v>
      </c>
      <c r="AG363" s="192">
        <f t="shared" si="298"/>
        <v>0</v>
      </c>
      <c r="AH363" s="192">
        <f t="shared" si="298"/>
        <v>0</v>
      </c>
      <c r="AI363" s="192">
        <f t="shared" si="298"/>
        <v>0</v>
      </c>
      <c r="AJ363" s="192">
        <f t="shared" si="298"/>
        <v>0</v>
      </c>
      <c r="AK363" s="192">
        <f t="shared" si="298"/>
        <v>0</v>
      </c>
      <c r="AL363" s="192">
        <f t="shared" si="298"/>
        <v>0</v>
      </c>
      <c r="AM363" s="192">
        <f t="shared" si="298"/>
        <v>0</v>
      </c>
      <c r="AN363" s="192">
        <f t="shared" si="298"/>
        <v>0</v>
      </c>
      <c r="AO363" s="192">
        <f t="shared" si="298"/>
        <v>0</v>
      </c>
      <c r="AP363" s="192">
        <f t="shared" si="298"/>
        <v>0</v>
      </c>
      <c r="AQ363" s="192">
        <f t="shared" si="298"/>
        <v>0</v>
      </c>
      <c r="AR363" s="192">
        <f t="shared" si="298"/>
        <v>0</v>
      </c>
      <c r="AS363" s="192">
        <f t="shared" si="298"/>
        <v>0</v>
      </c>
      <c r="AT363" s="192">
        <f t="shared" si="298"/>
        <v>0</v>
      </c>
      <c r="AU363" s="192">
        <f t="shared" si="298"/>
        <v>0</v>
      </c>
      <c r="AV363" s="192">
        <f t="shared" si="298"/>
        <v>0</v>
      </c>
      <c r="AW363" s="192">
        <f t="shared" si="298"/>
        <v>0</v>
      </c>
      <c r="AX363" s="192">
        <f t="shared" si="298"/>
        <v>0</v>
      </c>
      <c r="AY363" s="192">
        <f t="shared" si="298"/>
        <v>0</v>
      </c>
      <c r="AZ363" s="192">
        <f t="shared" si="298"/>
        <v>0</v>
      </c>
      <c r="BA363" s="192">
        <f t="shared" si="298"/>
        <v>0</v>
      </c>
      <c r="BB363" s="192">
        <f t="shared" si="298"/>
        <v>0</v>
      </c>
      <c r="BC363" s="192">
        <f t="shared" si="298"/>
        <v>0</v>
      </c>
      <c r="BD363" s="192">
        <f t="shared" si="298"/>
        <v>0</v>
      </c>
      <c r="BE363" s="192">
        <f t="shared" si="298"/>
        <v>0</v>
      </c>
    </row>
    <row r="364" spans="1:57" s="193" customFormat="1" outlineLevel="1" x14ac:dyDescent="0.25">
      <c r="A364" s="142"/>
      <c r="B364" s="142"/>
      <c r="C364" s="143"/>
      <c r="D364" s="144"/>
      <c r="E364" s="192" t="str">
        <f xml:space="preserve"> LEFT(E363, LEN(E363) - 4)</f>
        <v>Financing fees</v>
      </c>
      <c r="F364" s="192"/>
      <c r="G364" s="192" t="str">
        <f xml:space="preserve"> SMU</f>
        <v>$ 000s</v>
      </c>
      <c r="H364" s="192">
        <f xml:space="preserve"> SUM(J364:BE364)</f>
        <v>-19524.580952781755</v>
      </c>
      <c r="I364" s="145"/>
      <c r="J364" s="192">
        <f t="shared" ref="J364:BE364" si="299" xml:space="preserve"> -1 * J363</f>
        <v>0</v>
      </c>
      <c r="K364" s="192">
        <f t="shared" si="299"/>
        <v>0</v>
      </c>
      <c r="L364" s="192">
        <f t="shared" si="299"/>
        <v>-5376.5052897701025</v>
      </c>
      <c r="M364" s="192">
        <f t="shared" si="299"/>
        <v>-1774.7863533706595</v>
      </c>
      <c r="N364" s="192">
        <f t="shared" si="299"/>
        <v>-2870.383823939791</v>
      </c>
      <c r="O364" s="192">
        <f t="shared" si="299"/>
        <v>-4154.582858235688</v>
      </c>
      <c r="P364" s="192">
        <f t="shared" si="299"/>
        <v>-5348.3226274655117</v>
      </c>
      <c r="Q364" s="192">
        <f t="shared" si="299"/>
        <v>0</v>
      </c>
      <c r="R364" s="192">
        <f t="shared" si="299"/>
        <v>0</v>
      </c>
      <c r="S364" s="192">
        <f t="shared" si="299"/>
        <v>0</v>
      </c>
      <c r="T364" s="192">
        <f t="shared" si="299"/>
        <v>0</v>
      </c>
      <c r="U364" s="192">
        <f t="shared" si="299"/>
        <v>0</v>
      </c>
      <c r="V364" s="192">
        <f t="shared" si="299"/>
        <v>0</v>
      </c>
      <c r="W364" s="192">
        <f t="shared" si="299"/>
        <v>0</v>
      </c>
      <c r="X364" s="192">
        <f t="shared" si="299"/>
        <v>0</v>
      </c>
      <c r="Y364" s="192">
        <f t="shared" si="299"/>
        <v>0</v>
      </c>
      <c r="Z364" s="192">
        <f t="shared" si="299"/>
        <v>0</v>
      </c>
      <c r="AA364" s="192">
        <f t="shared" si="299"/>
        <v>0</v>
      </c>
      <c r="AB364" s="192">
        <f t="shared" si="299"/>
        <v>0</v>
      </c>
      <c r="AC364" s="192">
        <f t="shared" si="299"/>
        <v>0</v>
      </c>
      <c r="AD364" s="192">
        <f t="shared" si="299"/>
        <v>0</v>
      </c>
      <c r="AE364" s="192">
        <f t="shared" si="299"/>
        <v>0</v>
      </c>
      <c r="AF364" s="192">
        <f t="shared" si="299"/>
        <v>0</v>
      </c>
      <c r="AG364" s="192">
        <f t="shared" si="299"/>
        <v>0</v>
      </c>
      <c r="AH364" s="192">
        <f t="shared" si="299"/>
        <v>0</v>
      </c>
      <c r="AI364" s="192">
        <f t="shared" si="299"/>
        <v>0</v>
      </c>
      <c r="AJ364" s="192">
        <f t="shared" si="299"/>
        <v>0</v>
      </c>
      <c r="AK364" s="192">
        <f t="shared" si="299"/>
        <v>0</v>
      </c>
      <c r="AL364" s="192">
        <f t="shared" si="299"/>
        <v>0</v>
      </c>
      <c r="AM364" s="192">
        <f t="shared" si="299"/>
        <v>0</v>
      </c>
      <c r="AN364" s="192">
        <f t="shared" si="299"/>
        <v>0</v>
      </c>
      <c r="AO364" s="192">
        <f t="shared" si="299"/>
        <v>0</v>
      </c>
      <c r="AP364" s="192">
        <f t="shared" si="299"/>
        <v>0</v>
      </c>
      <c r="AQ364" s="192">
        <f t="shared" si="299"/>
        <v>0</v>
      </c>
      <c r="AR364" s="192">
        <f t="shared" si="299"/>
        <v>0</v>
      </c>
      <c r="AS364" s="192">
        <f t="shared" si="299"/>
        <v>0</v>
      </c>
      <c r="AT364" s="192">
        <f t="shared" si="299"/>
        <v>0</v>
      </c>
      <c r="AU364" s="192">
        <f t="shared" si="299"/>
        <v>0</v>
      </c>
      <c r="AV364" s="192">
        <f t="shared" si="299"/>
        <v>0</v>
      </c>
      <c r="AW364" s="192">
        <f t="shared" si="299"/>
        <v>0</v>
      </c>
      <c r="AX364" s="192">
        <f t="shared" si="299"/>
        <v>0</v>
      </c>
      <c r="AY364" s="192">
        <f t="shared" si="299"/>
        <v>0</v>
      </c>
      <c r="AZ364" s="192">
        <f t="shared" si="299"/>
        <v>0</v>
      </c>
      <c r="BA364" s="192">
        <f t="shared" si="299"/>
        <v>0</v>
      </c>
      <c r="BB364" s="192">
        <f t="shared" si="299"/>
        <v>0</v>
      </c>
      <c r="BC364" s="192">
        <f t="shared" si="299"/>
        <v>0</v>
      </c>
      <c r="BD364" s="192">
        <f t="shared" si="299"/>
        <v>0</v>
      </c>
      <c r="BE364" s="192">
        <f t="shared" si="299"/>
        <v>0</v>
      </c>
    </row>
    <row r="365" spans="1:57" s="193" customFormat="1" outlineLevel="1" x14ac:dyDescent="0.25">
      <c r="A365" s="142"/>
      <c r="B365" s="142"/>
      <c r="C365" s="143"/>
      <c r="D365" s="144"/>
      <c r="E365" s="192"/>
      <c r="F365" s="192"/>
      <c r="G365" s="192"/>
      <c r="H365" s="192"/>
      <c r="I365" s="145"/>
      <c r="J365" s="192"/>
      <c r="K365" s="192"/>
      <c r="L365" s="192"/>
      <c r="M365" s="192"/>
      <c r="N365" s="192"/>
      <c r="O365" s="192"/>
      <c r="P365" s="192"/>
      <c r="Q365" s="192"/>
      <c r="R365" s="192"/>
      <c r="S365" s="192"/>
      <c r="T365" s="192"/>
      <c r="U365" s="192"/>
      <c r="V365" s="192"/>
      <c r="W365" s="192"/>
      <c r="X365" s="192"/>
      <c r="Y365" s="192"/>
      <c r="Z365" s="192"/>
      <c r="AA365" s="192"/>
      <c r="AB365" s="192"/>
      <c r="AC365" s="192"/>
      <c r="AD365" s="192"/>
      <c r="AE365" s="192"/>
      <c r="AF365" s="192"/>
      <c r="AG365" s="192"/>
      <c r="AH365" s="192"/>
      <c r="AI365" s="192"/>
      <c r="AJ365" s="192"/>
      <c r="AK365" s="192"/>
      <c r="AL365" s="192"/>
      <c r="AM365" s="192"/>
      <c r="AN365" s="192"/>
      <c r="AO365" s="192"/>
      <c r="AP365" s="192"/>
      <c r="AQ365" s="192"/>
      <c r="AR365" s="192"/>
      <c r="AS365" s="192"/>
      <c r="AT365" s="192"/>
      <c r="AU365" s="192"/>
      <c r="AV365" s="192"/>
      <c r="AW365" s="192"/>
      <c r="AX365" s="192"/>
      <c r="AY365" s="192"/>
      <c r="AZ365" s="192"/>
      <c r="BA365" s="192"/>
      <c r="BB365" s="192"/>
      <c r="BC365" s="192"/>
      <c r="BD365" s="192"/>
      <c r="BE365" s="192"/>
    </row>
    <row r="366" spans="1:57" outlineLevel="1" x14ac:dyDescent="0.25">
      <c r="E366" s="563" t="str">
        <f xml:space="preserve"> Time!E$10</f>
        <v>Model column counter</v>
      </c>
      <c r="F366" s="563">
        <f xml:space="preserve"> Time!F$10</f>
        <v>0</v>
      </c>
      <c r="G366" s="563" t="str">
        <f xml:space="preserve"> Time!G$10</f>
        <v>counter</v>
      </c>
      <c r="H366" s="563">
        <f xml:space="preserve"> Time!H$10</f>
        <v>0</v>
      </c>
      <c r="I366" s="563">
        <f xml:space="preserve"> Time!I$10</f>
        <v>0</v>
      </c>
      <c r="J366" s="563">
        <f xml:space="preserve"> Time!J$10</f>
        <v>1</v>
      </c>
      <c r="K366" s="563">
        <f xml:space="preserve"> Time!K$10</f>
        <v>2</v>
      </c>
      <c r="L366" s="563">
        <f xml:space="preserve"> Time!L$10</f>
        <v>3</v>
      </c>
      <c r="M366" s="563">
        <f xml:space="preserve"> Time!M$10</f>
        <v>4</v>
      </c>
      <c r="N366" s="563">
        <f xml:space="preserve"> Time!N$10</f>
        <v>5</v>
      </c>
      <c r="O366" s="563">
        <f xml:space="preserve"> Time!O$10</f>
        <v>6</v>
      </c>
      <c r="P366" s="563">
        <f xml:space="preserve"> Time!P$10</f>
        <v>7</v>
      </c>
      <c r="Q366" s="563">
        <f xml:space="preserve"> Time!Q$10</f>
        <v>8</v>
      </c>
      <c r="R366" s="563">
        <f xml:space="preserve"> Time!R$10</f>
        <v>9</v>
      </c>
      <c r="S366" s="563">
        <f xml:space="preserve"> Time!S$10</f>
        <v>10</v>
      </c>
      <c r="T366" s="563">
        <f xml:space="preserve"> Time!T$10</f>
        <v>11</v>
      </c>
      <c r="U366" s="563">
        <f xml:space="preserve"> Time!U$10</f>
        <v>12</v>
      </c>
      <c r="V366" s="563">
        <f xml:space="preserve"> Time!V$10</f>
        <v>13</v>
      </c>
      <c r="W366" s="563">
        <f xml:space="preserve"> Time!W$10</f>
        <v>14</v>
      </c>
      <c r="X366" s="563">
        <f xml:space="preserve"> Time!X$10</f>
        <v>15</v>
      </c>
      <c r="Y366" s="563">
        <f xml:space="preserve"> Time!Y$10</f>
        <v>16</v>
      </c>
      <c r="Z366" s="563">
        <f xml:space="preserve"> Time!Z$10</f>
        <v>17</v>
      </c>
      <c r="AA366" s="563">
        <f xml:space="preserve"> Time!AA$10</f>
        <v>18</v>
      </c>
      <c r="AB366" s="563">
        <f xml:space="preserve"> Time!AB$10</f>
        <v>19</v>
      </c>
      <c r="AC366" s="563">
        <f xml:space="preserve"> Time!AC$10</f>
        <v>20</v>
      </c>
      <c r="AD366" s="563">
        <f xml:space="preserve"> Time!AD$10</f>
        <v>21</v>
      </c>
      <c r="AE366" s="563">
        <f xml:space="preserve"> Time!AE$10</f>
        <v>22</v>
      </c>
      <c r="AF366" s="563">
        <f xml:space="preserve"> Time!AF$10</f>
        <v>23</v>
      </c>
      <c r="AG366" s="563">
        <f xml:space="preserve"> Time!AG$10</f>
        <v>24</v>
      </c>
      <c r="AH366" s="563">
        <f xml:space="preserve"> Time!AH$10</f>
        <v>25</v>
      </c>
      <c r="AI366" s="563">
        <f xml:space="preserve"> Time!AI$10</f>
        <v>26</v>
      </c>
      <c r="AJ366" s="563">
        <f xml:space="preserve"> Time!AJ$10</f>
        <v>27</v>
      </c>
      <c r="AK366" s="563">
        <f xml:space="preserve"> Time!AK$10</f>
        <v>28</v>
      </c>
      <c r="AL366" s="563">
        <f xml:space="preserve"> Time!AL$10</f>
        <v>29</v>
      </c>
      <c r="AM366" s="563">
        <f xml:space="preserve"> Time!AM$10</f>
        <v>30</v>
      </c>
      <c r="AN366" s="563">
        <f xml:space="preserve"> Time!AN$10</f>
        <v>31</v>
      </c>
      <c r="AO366" s="563">
        <f xml:space="preserve"> Time!AO$10</f>
        <v>32</v>
      </c>
      <c r="AP366" s="563">
        <f xml:space="preserve"> Time!AP$10</f>
        <v>33</v>
      </c>
      <c r="AQ366" s="563">
        <f xml:space="preserve"> Time!AQ$10</f>
        <v>34</v>
      </c>
      <c r="AR366" s="563">
        <f xml:space="preserve"> Time!AR$10</f>
        <v>35</v>
      </c>
      <c r="AS366" s="563">
        <f xml:space="preserve"> Time!AS$10</f>
        <v>36</v>
      </c>
      <c r="AT366" s="563">
        <f xml:space="preserve"> Time!AT$10</f>
        <v>37</v>
      </c>
      <c r="AU366" s="563">
        <f xml:space="preserve"> Time!AU$10</f>
        <v>38</v>
      </c>
      <c r="AV366" s="563">
        <f xml:space="preserve"> Time!AV$10</f>
        <v>39</v>
      </c>
      <c r="AW366" s="563">
        <f xml:space="preserve"> Time!AW$10</f>
        <v>40</v>
      </c>
      <c r="AX366" s="563">
        <f xml:space="preserve"> Time!AX$10</f>
        <v>41</v>
      </c>
      <c r="AY366" s="563">
        <f xml:space="preserve"> Time!AY$10</f>
        <v>42</v>
      </c>
      <c r="AZ366" s="563">
        <f xml:space="preserve"> Time!AZ$10</f>
        <v>43</v>
      </c>
      <c r="BA366" s="563">
        <f xml:space="preserve"> Time!BA$10</f>
        <v>44</v>
      </c>
      <c r="BB366" s="563">
        <f xml:space="preserve"> Time!BB$10</f>
        <v>45</v>
      </c>
      <c r="BC366" s="563">
        <f xml:space="preserve"> Time!BC$10</f>
        <v>46</v>
      </c>
      <c r="BD366" s="563">
        <f xml:space="preserve"> Time!BD$10</f>
        <v>47</v>
      </c>
      <c r="BE366" s="563">
        <f xml:space="preserve"> Time!BE$10</f>
        <v>48</v>
      </c>
    </row>
    <row r="367" spans="1:57" outlineLevel="1" x14ac:dyDescent="0.25">
      <c r="E367" s="191" t="str">
        <f xml:space="preserve"> ConTime!E$56</f>
        <v>Model ops period counter - m</v>
      </c>
      <c r="F367" s="191">
        <f xml:space="preserve"> ConTime!F$56</f>
        <v>0</v>
      </c>
      <c r="G367" s="191" t="str">
        <f xml:space="preserve"> ConTime!G$56</f>
        <v>counter</v>
      </c>
      <c r="H367" s="191">
        <f xml:space="preserve"> ConTime!H$56</f>
        <v>0</v>
      </c>
      <c r="I367" s="191">
        <f xml:space="preserve"> ConTime!I$56</f>
        <v>0</v>
      </c>
      <c r="J367" s="191">
        <f xml:space="preserve"> ConTime!J$56</f>
        <v>1</v>
      </c>
      <c r="K367" s="191">
        <f xml:space="preserve"> ConTime!K$56</f>
        <v>1</v>
      </c>
      <c r="L367" s="191">
        <f xml:space="preserve"> ConTime!L$56</f>
        <v>1</v>
      </c>
      <c r="M367" s="191">
        <f xml:space="preserve"> ConTime!M$56</f>
        <v>1</v>
      </c>
      <c r="N367" s="191">
        <f xml:space="preserve"> ConTime!N$56</f>
        <v>1</v>
      </c>
      <c r="O367" s="191">
        <f xml:space="preserve"> ConTime!O$56</f>
        <v>1</v>
      </c>
      <c r="P367" s="191">
        <f xml:space="preserve"> ConTime!P$56</f>
        <v>2</v>
      </c>
      <c r="Q367" s="191">
        <f xml:space="preserve"> ConTime!Q$56</f>
        <v>2</v>
      </c>
      <c r="R367" s="191">
        <f xml:space="preserve"> ConTime!R$56</f>
        <v>2</v>
      </c>
      <c r="S367" s="191">
        <f xml:space="preserve"> ConTime!S$56</f>
        <v>2</v>
      </c>
      <c r="T367" s="191">
        <f xml:space="preserve"> ConTime!T$56</f>
        <v>2</v>
      </c>
      <c r="U367" s="191">
        <f xml:space="preserve"> ConTime!U$56</f>
        <v>2</v>
      </c>
      <c r="V367" s="191">
        <f xml:space="preserve"> ConTime!V$56</f>
        <v>3</v>
      </c>
      <c r="W367" s="191">
        <f xml:space="preserve"> ConTime!W$56</f>
        <v>3</v>
      </c>
      <c r="X367" s="191">
        <f xml:space="preserve"> ConTime!X$56</f>
        <v>3</v>
      </c>
      <c r="Y367" s="191">
        <f xml:space="preserve"> ConTime!Y$56</f>
        <v>3</v>
      </c>
      <c r="Z367" s="191">
        <f xml:space="preserve"> ConTime!Z$56</f>
        <v>3</v>
      </c>
      <c r="AA367" s="191">
        <f xml:space="preserve"> ConTime!AA$56</f>
        <v>3</v>
      </c>
      <c r="AB367" s="191">
        <f xml:space="preserve"> ConTime!AB$56</f>
        <v>4</v>
      </c>
      <c r="AC367" s="191">
        <f xml:space="preserve"> ConTime!AC$56</f>
        <v>4</v>
      </c>
      <c r="AD367" s="191">
        <f xml:space="preserve"> ConTime!AD$56</f>
        <v>4</v>
      </c>
      <c r="AE367" s="191">
        <f xml:space="preserve"> ConTime!AE$56</f>
        <v>4</v>
      </c>
      <c r="AF367" s="191">
        <f xml:space="preserve"> ConTime!AF$56</f>
        <v>4</v>
      </c>
      <c r="AG367" s="191">
        <f xml:space="preserve"> ConTime!AG$56</f>
        <v>4</v>
      </c>
      <c r="AH367" s="191">
        <f xml:space="preserve"> ConTime!AH$56</f>
        <v>5</v>
      </c>
      <c r="AI367" s="191">
        <f xml:space="preserve"> ConTime!AI$56</f>
        <v>5</v>
      </c>
      <c r="AJ367" s="191">
        <f xml:space="preserve"> ConTime!AJ$56</f>
        <v>5</v>
      </c>
      <c r="AK367" s="191">
        <f xml:space="preserve"> ConTime!AK$56</f>
        <v>5</v>
      </c>
      <c r="AL367" s="191">
        <f xml:space="preserve"> ConTime!AL$56</f>
        <v>5</v>
      </c>
      <c r="AM367" s="191">
        <f xml:space="preserve"> ConTime!AM$56</f>
        <v>5</v>
      </c>
      <c r="AN367" s="191">
        <f xml:space="preserve"> ConTime!AN$56</f>
        <v>6</v>
      </c>
      <c r="AO367" s="191">
        <f xml:space="preserve"> ConTime!AO$56</f>
        <v>6</v>
      </c>
      <c r="AP367" s="191">
        <f xml:space="preserve"> ConTime!AP$56</f>
        <v>6</v>
      </c>
      <c r="AQ367" s="191">
        <f xml:space="preserve"> ConTime!AQ$56</f>
        <v>6</v>
      </c>
      <c r="AR367" s="191">
        <f xml:space="preserve"> ConTime!AR$56</f>
        <v>6</v>
      </c>
      <c r="AS367" s="191">
        <f xml:space="preserve"> ConTime!AS$56</f>
        <v>6</v>
      </c>
      <c r="AT367" s="191">
        <f xml:space="preserve"> ConTime!AT$56</f>
        <v>7</v>
      </c>
      <c r="AU367" s="191">
        <f xml:space="preserve"> ConTime!AU$56</f>
        <v>7</v>
      </c>
      <c r="AV367" s="191">
        <f xml:space="preserve"> ConTime!AV$56</f>
        <v>7</v>
      </c>
      <c r="AW367" s="191">
        <f xml:space="preserve"> ConTime!AW$56</f>
        <v>7</v>
      </c>
      <c r="AX367" s="191">
        <f xml:space="preserve"> ConTime!AX$56</f>
        <v>7</v>
      </c>
      <c r="AY367" s="191">
        <f xml:space="preserve"> ConTime!AY$56</f>
        <v>7</v>
      </c>
      <c r="AZ367" s="191">
        <f xml:space="preserve"> ConTime!AZ$56</f>
        <v>8</v>
      </c>
      <c r="BA367" s="191">
        <f xml:space="preserve"> ConTime!BA$56</f>
        <v>8</v>
      </c>
      <c r="BB367" s="191">
        <f xml:space="preserve"> ConTime!BB$56</f>
        <v>8</v>
      </c>
      <c r="BC367" s="191">
        <f xml:space="preserve"> ConTime!BC$56</f>
        <v>8</v>
      </c>
      <c r="BD367" s="191">
        <f xml:space="preserve"> ConTime!BD$56</f>
        <v>8</v>
      </c>
      <c r="BE367" s="191">
        <f xml:space="preserve"> ConTime!BE$56</f>
        <v>8</v>
      </c>
    </row>
    <row r="368" spans="1:57" outlineLevel="1" x14ac:dyDescent="0.25">
      <c r="E368" s="12" t="str">
        <f t="shared" ref="E368:BE368" si="300" xml:space="preserve"> E$90</f>
        <v>Share capital drawdown - m</v>
      </c>
      <c r="F368" s="12">
        <f t="shared" si="300"/>
        <v>0</v>
      </c>
      <c r="G368" s="12" t="str">
        <f t="shared" si="300"/>
        <v>$ 000s</v>
      </c>
      <c r="H368" s="12">
        <f t="shared" si="300"/>
        <v>100</v>
      </c>
      <c r="I368" s="12">
        <f t="shared" si="300"/>
        <v>0</v>
      </c>
      <c r="J368" s="12">
        <f t="shared" si="300"/>
        <v>0</v>
      </c>
      <c r="K368" s="12">
        <f t="shared" si="300"/>
        <v>0</v>
      </c>
      <c r="L368" s="12">
        <f t="shared" si="300"/>
        <v>0</v>
      </c>
      <c r="M368" s="12">
        <f t="shared" si="300"/>
        <v>0</v>
      </c>
      <c r="N368" s="12">
        <f t="shared" si="300"/>
        <v>0</v>
      </c>
      <c r="O368" s="12">
        <f t="shared" si="300"/>
        <v>0</v>
      </c>
      <c r="P368" s="12">
        <f t="shared" si="300"/>
        <v>0</v>
      </c>
      <c r="Q368" s="12">
        <f t="shared" si="300"/>
        <v>0</v>
      </c>
      <c r="R368" s="12">
        <f t="shared" si="300"/>
        <v>0</v>
      </c>
      <c r="S368" s="12">
        <f t="shared" si="300"/>
        <v>0</v>
      </c>
      <c r="T368" s="12">
        <f t="shared" si="300"/>
        <v>0</v>
      </c>
      <c r="U368" s="12">
        <f t="shared" si="300"/>
        <v>0</v>
      </c>
      <c r="V368" s="12">
        <f t="shared" si="300"/>
        <v>0</v>
      </c>
      <c r="W368" s="12">
        <f t="shared" si="300"/>
        <v>0</v>
      </c>
      <c r="X368" s="12">
        <f t="shared" si="300"/>
        <v>0</v>
      </c>
      <c r="Y368" s="12">
        <f t="shared" si="300"/>
        <v>100</v>
      </c>
      <c r="Z368" s="12">
        <f t="shared" si="300"/>
        <v>0</v>
      </c>
      <c r="AA368" s="12">
        <f t="shared" si="300"/>
        <v>0</v>
      </c>
      <c r="AB368" s="12">
        <f t="shared" si="300"/>
        <v>0</v>
      </c>
      <c r="AC368" s="12">
        <f t="shared" si="300"/>
        <v>0</v>
      </c>
      <c r="AD368" s="12">
        <f t="shared" si="300"/>
        <v>0</v>
      </c>
      <c r="AE368" s="12">
        <f t="shared" si="300"/>
        <v>0</v>
      </c>
      <c r="AF368" s="12">
        <f t="shared" si="300"/>
        <v>0</v>
      </c>
      <c r="AG368" s="12">
        <f t="shared" si="300"/>
        <v>0</v>
      </c>
      <c r="AH368" s="12">
        <f t="shared" si="300"/>
        <v>0</v>
      </c>
      <c r="AI368" s="12">
        <f t="shared" si="300"/>
        <v>0</v>
      </c>
      <c r="AJ368" s="12">
        <f t="shared" si="300"/>
        <v>0</v>
      </c>
      <c r="AK368" s="12">
        <f t="shared" si="300"/>
        <v>0</v>
      </c>
      <c r="AL368" s="12">
        <f t="shared" si="300"/>
        <v>0</v>
      </c>
      <c r="AM368" s="12">
        <f t="shared" si="300"/>
        <v>0</v>
      </c>
      <c r="AN368" s="12">
        <f t="shared" si="300"/>
        <v>0</v>
      </c>
      <c r="AO368" s="12">
        <f t="shared" si="300"/>
        <v>0</v>
      </c>
      <c r="AP368" s="12">
        <f t="shared" si="300"/>
        <v>0</v>
      </c>
      <c r="AQ368" s="12">
        <f t="shared" si="300"/>
        <v>0</v>
      </c>
      <c r="AR368" s="12">
        <f t="shared" si="300"/>
        <v>0</v>
      </c>
      <c r="AS368" s="12">
        <f t="shared" si="300"/>
        <v>0</v>
      </c>
      <c r="AT368" s="12">
        <f t="shared" si="300"/>
        <v>0</v>
      </c>
      <c r="AU368" s="12">
        <f t="shared" si="300"/>
        <v>0</v>
      </c>
      <c r="AV368" s="12">
        <f t="shared" si="300"/>
        <v>0</v>
      </c>
      <c r="AW368" s="12">
        <f t="shared" si="300"/>
        <v>0</v>
      </c>
      <c r="AX368" s="12">
        <f t="shared" si="300"/>
        <v>0</v>
      </c>
      <c r="AY368" s="12">
        <f t="shared" si="300"/>
        <v>0</v>
      </c>
      <c r="AZ368" s="12">
        <f t="shared" si="300"/>
        <v>0</v>
      </c>
      <c r="BA368" s="12">
        <f t="shared" si="300"/>
        <v>0</v>
      </c>
      <c r="BB368" s="12">
        <f t="shared" si="300"/>
        <v>0</v>
      </c>
      <c r="BC368" s="12">
        <f t="shared" si="300"/>
        <v>0</v>
      </c>
      <c r="BD368" s="12">
        <f t="shared" si="300"/>
        <v>0</v>
      </c>
      <c r="BE368" s="12">
        <f t="shared" si="300"/>
        <v>0</v>
      </c>
    </row>
    <row r="369" spans="1:57" outlineLevel="1" x14ac:dyDescent="0.25">
      <c r="A369" s="142"/>
      <c r="B369" s="142"/>
      <c r="C369" s="143"/>
      <c r="D369" s="144"/>
      <c r="E369" s="192" t="s">
        <v>158</v>
      </c>
      <c r="F369" s="192"/>
      <c r="G369" s="192" t="str">
        <f xml:space="preserve"> SMU</f>
        <v>$ 000s</v>
      </c>
      <c r="H369" s="192">
        <f xml:space="preserve"> SUM(J369:BE369)</f>
        <v>100</v>
      </c>
      <c r="I369" s="145"/>
      <c r="J369" s="192">
        <f t="shared" ref="J369" si="301" xml:space="preserve"> SUMIF($J367:$BE367, J366, $J368:$BE368)</f>
        <v>0</v>
      </c>
      <c r="K369" s="192">
        <f t="shared" ref="K369" si="302" xml:space="preserve"> SUMIF($J367:$BE367, K366, $J368:$BE368)</f>
        <v>0</v>
      </c>
      <c r="L369" s="192">
        <f t="shared" ref="L369" si="303" xml:space="preserve"> SUMIF($J367:$BE367, L366, $J368:$BE368)</f>
        <v>100</v>
      </c>
      <c r="M369" s="192">
        <f t="shared" ref="M369" si="304" xml:space="preserve"> SUMIF($J367:$BE367, M366, $J368:$BE368)</f>
        <v>0</v>
      </c>
      <c r="N369" s="192">
        <f t="shared" ref="N369" si="305" xml:space="preserve"> SUMIF($J367:$BE367, N366, $J368:$BE368)</f>
        <v>0</v>
      </c>
      <c r="O369" s="192">
        <f t="shared" ref="O369" si="306" xml:space="preserve"> SUMIF($J367:$BE367, O366, $J368:$BE368)</f>
        <v>0</v>
      </c>
      <c r="P369" s="192">
        <f t="shared" ref="P369" si="307" xml:space="preserve"> SUMIF($J367:$BE367, P366, $J368:$BE368)</f>
        <v>0</v>
      </c>
      <c r="Q369" s="192">
        <f t="shared" ref="Q369" si="308" xml:space="preserve"> SUMIF($J367:$BE367, Q366, $J368:$BE368)</f>
        <v>0</v>
      </c>
      <c r="R369" s="192">
        <f t="shared" ref="R369" si="309" xml:space="preserve"> SUMIF($J367:$BE367, R366, $J368:$BE368)</f>
        <v>0</v>
      </c>
      <c r="S369" s="192">
        <f t="shared" ref="S369" si="310" xml:space="preserve"> SUMIF($J367:$BE367, S366, $J368:$BE368)</f>
        <v>0</v>
      </c>
      <c r="T369" s="192">
        <f t="shared" ref="T369" si="311" xml:space="preserve"> SUMIF($J367:$BE367, T366, $J368:$BE368)</f>
        <v>0</v>
      </c>
      <c r="U369" s="192">
        <f t="shared" ref="U369" si="312" xml:space="preserve"> SUMIF($J367:$BE367, U366, $J368:$BE368)</f>
        <v>0</v>
      </c>
      <c r="V369" s="192">
        <f t="shared" ref="V369" si="313" xml:space="preserve"> SUMIF($J367:$BE367, V366, $J368:$BE368)</f>
        <v>0</v>
      </c>
      <c r="W369" s="192">
        <f t="shared" ref="W369" si="314" xml:space="preserve"> SUMIF($J367:$BE367, W366, $J368:$BE368)</f>
        <v>0</v>
      </c>
      <c r="X369" s="192">
        <f t="shared" ref="X369" si="315" xml:space="preserve"> SUMIF($J367:$BE367, X366, $J368:$BE368)</f>
        <v>0</v>
      </c>
      <c r="Y369" s="192">
        <f t="shared" ref="Y369" si="316" xml:space="preserve"> SUMIF($J367:$BE367, Y366, $J368:$BE368)</f>
        <v>0</v>
      </c>
      <c r="Z369" s="192">
        <f t="shared" ref="Z369" si="317" xml:space="preserve"> SUMIF($J367:$BE367, Z366, $J368:$BE368)</f>
        <v>0</v>
      </c>
      <c r="AA369" s="192">
        <f t="shared" ref="AA369" si="318" xml:space="preserve"> SUMIF($J367:$BE367, AA366, $J368:$BE368)</f>
        <v>0</v>
      </c>
      <c r="AB369" s="192">
        <f t="shared" ref="AB369" si="319" xml:space="preserve"> SUMIF($J367:$BE367, AB366, $J368:$BE368)</f>
        <v>0</v>
      </c>
      <c r="AC369" s="192">
        <f t="shared" ref="AC369" si="320" xml:space="preserve"> SUMIF($J367:$BE367, AC366, $J368:$BE368)</f>
        <v>0</v>
      </c>
      <c r="AD369" s="192">
        <f t="shared" ref="AD369" si="321" xml:space="preserve"> SUMIF($J367:$BE367, AD366, $J368:$BE368)</f>
        <v>0</v>
      </c>
      <c r="AE369" s="192">
        <f t="shared" ref="AE369" si="322" xml:space="preserve"> SUMIF($J367:$BE367, AE366, $J368:$BE368)</f>
        <v>0</v>
      </c>
      <c r="AF369" s="192">
        <f t="shared" ref="AF369" si="323" xml:space="preserve"> SUMIF($J367:$BE367, AF366, $J368:$BE368)</f>
        <v>0</v>
      </c>
      <c r="AG369" s="192">
        <f t="shared" ref="AG369" si="324" xml:space="preserve"> SUMIF($J367:$BE367, AG366, $J368:$BE368)</f>
        <v>0</v>
      </c>
      <c r="AH369" s="192">
        <f t="shared" ref="AH369" si="325" xml:space="preserve"> SUMIF($J367:$BE367, AH366, $J368:$BE368)</f>
        <v>0</v>
      </c>
      <c r="AI369" s="192">
        <f t="shared" ref="AI369" si="326" xml:space="preserve"> SUMIF($J367:$BE367, AI366, $J368:$BE368)</f>
        <v>0</v>
      </c>
      <c r="AJ369" s="192">
        <f t="shared" ref="AJ369" si="327" xml:space="preserve"> SUMIF($J367:$BE367, AJ366, $J368:$BE368)</f>
        <v>0</v>
      </c>
      <c r="AK369" s="192">
        <f t="shared" ref="AK369" si="328" xml:space="preserve"> SUMIF($J367:$BE367, AK366, $J368:$BE368)</f>
        <v>0</v>
      </c>
      <c r="AL369" s="192">
        <f t="shared" ref="AL369" si="329" xml:space="preserve"> SUMIF($J367:$BE367, AL366, $J368:$BE368)</f>
        <v>0</v>
      </c>
      <c r="AM369" s="192">
        <f t="shared" ref="AM369" si="330" xml:space="preserve"> SUMIF($J367:$BE367, AM366, $J368:$BE368)</f>
        <v>0</v>
      </c>
      <c r="AN369" s="192">
        <f t="shared" ref="AN369" si="331" xml:space="preserve"> SUMIF($J367:$BE367, AN366, $J368:$BE368)</f>
        <v>0</v>
      </c>
      <c r="AO369" s="192">
        <f t="shared" ref="AO369" si="332" xml:space="preserve"> SUMIF($J367:$BE367, AO366, $J368:$BE368)</f>
        <v>0</v>
      </c>
      <c r="AP369" s="192">
        <f t="shared" ref="AP369" si="333" xml:space="preserve"> SUMIF($J367:$BE367, AP366, $J368:$BE368)</f>
        <v>0</v>
      </c>
      <c r="AQ369" s="192">
        <f t="shared" ref="AQ369" si="334" xml:space="preserve"> SUMIF($J367:$BE367, AQ366, $J368:$BE368)</f>
        <v>0</v>
      </c>
      <c r="AR369" s="192">
        <f t="shared" ref="AR369" si="335" xml:space="preserve"> SUMIF($J367:$BE367, AR366, $J368:$BE368)</f>
        <v>0</v>
      </c>
      <c r="AS369" s="192">
        <f t="shared" ref="AS369" si="336" xml:space="preserve"> SUMIF($J367:$BE367, AS366, $J368:$BE368)</f>
        <v>0</v>
      </c>
      <c r="AT369" s="192">
        <f t="shared" ref="AT369" si="337" xml:space="preserve"> SUMIF($J367:$BE367, AT366, $J368:$BE368)</f>
        <v>0</v>
      </c>
      <c r="AU369" s="192">
        <f t="shared" ref="AU369" si="338" xml:space="preserve"> SUMIF($J367:$BE367, AU366, $J368:$BE368)</f>
        <v>0</v>
      </c>
      <c r="AV369" s="192">
        <f t="shared" ref="AV369" si="339" xml:space="preserve"> SUMIF($J367:$BE367, AV366, $J368:$BE368)</f>
        <v>0</v>
      </c>
      <c r="AW369" s="192">
        <f t="shared" ref="AW369" si="340" xml:space="preserve"> SUMIF($J367:$BE367, AW366, $J368:$BE368)</f>
        <v>0</v>
      </c>
      <c r="AX369" s="192">
        <f t="shared" ref="AX369" si="341" xml:space="preserve"> SUMIF($J367:$BE367, AX366, $J368:$BE368)</f>
        <v>0</v>
      </c>
      <c r="AY369" s="192">
        <f t="shared" ref="AY369" si="342" xml:space="preserve"> SUMIF($J367:$BE367, AY366, $J368:$BE368)</f>
        <v>0</v>
      </c>
      <c r="AZ369" s="192">
        <f t="shared" ref="AZ369" si="343" xml:space="preserve"> SUMIF($J367:$BE367, AZ366, $J368:$BE368)</f>
        <v>0</v>
      </c>
      <c r="BA369" s="192">
        <f t="shared" ref="BA369" si="344" xml:space="preserve"> SUMIF($J367:$BE367, BA366, $J368:$BE368)</f>
        <v>0</v>
      </c>
      <c r="BB369" s="192">
        <f t="shared" ref="BB369" si="345" xml:space="preserve"> SUMIF($J367:$BE367, BB366, $J368:$BE368)</f>
        <v>0</v>
      </c>
      <c r="BC369" s="192">
        <f t="shared" ref="BC369" si="346" xml:space="preserve"> SUMIF($J367:$BE367, BC366, $J368:$BE368)</f>
        <v>0</v>
      </c>
      <c r="BD369" s="192">
        <f t="shared" ref="BD369" si="347" xml:space="preserve"> SUMIF($J367:$BE367, BD366, $J368:$BE368)</f>
        <v>0</v>
      </c>
      <c r="BE369" s="192">
        <f t="shared" ref="BE369" si="348" xml:space="preserve"> SUMIF($J367:$BE367, BE366, $J368:$BE368)</f>
        <v>0</v>
      </c>
    </row>
    <row r="370" spans="1:57" outlineLevel="1" x14ac:dyDescent="0.25">
      <c r="A370" s="142"/>
      <c r="B370" s="142"/>
      <c r="C370" s="143"/>
      <c r="D370" s="144"/>
      <c r="E370" s="192"/>
      <c r="F370" s="192"/>
      <c r="G370" s="192"/>
      <c r="H370" s="192"/>
      <c r="I370" s="145"/>
      <c r="J370" s="192"/>
      <c r="K370" s="192"/>
      <c r="L370" s="192"/>
      <c r="M370" s="192"/>
      <c r="N370" s="192"/>
      <c r="O370" s="192"/>
      <c r="P370" s="192"/>
      <c r="Q370" s="192"/>
      <c r="R370" s="192"/>
      <c r="S370" s="192"/>
      <c r="T370" s="192"/>
      <c r="U370" s="192"/>
      <c r="V370" s="192"/>
      <c r="W370" s="192"/>
      <c r="X370" s="192"/>
      <c r="Y370" s="192"/>
      <c r="Z370" s="192"/>
      <c r="AA370" s="192"/>
      <c r="AB370" s="192"/>
      <c r="AC370" s="192"/>
      <c r="AD370" s="192"/>
      <c r="AE370" s="192"/>
      <c r="AF370" s="192"/>
      <c r="AG370" s="192"/>
      <c r="AH370" s="192"/>
      <c r="AI370" s="192"/>
      <c r="AJ370" s="192"/>
      <c r="AK370" s="192"/>
      <c r="AL370" s="192"/>
      <c r="AM370" s="192"/>
      <c r="AN370" s="192"/>
      <c r="AO370" s="192"/>
      <c r="AP370" s="192"/>
      <c r="AQ370" s="192"/>
      <c r="AR370" s="192"/>
      <c r="AS370" s="192"/>
      <c r="AT370" s="192"/>
      <c r="AU370" s="192"/>
      <c r="AV370" s="192"/>
      <c r="AW370" s="192"/>
      <c r="AX370" s="192"/>
      <c r="AY370" s="192"/>
      <c r="AZ370" s="192"/>
      <c r="BA370" s="192"/>
      <c r="BB370" s="192"/>
      <c r="BC370" s="192"/>
      <c r="BD370" s="192"/>
      <c r="BE370" s="192"/>
    </row>
    <row r="371" spans="1:57" outlineLevel="1" x14ac:dyDescent="0.25">
      <c r="E371" s="563" t="str">
        <f xml:space="preserve"> Time!E$10</f>
        <v>Model column counter</v>
      </c>
      <c r="F371" s="563">
        <f xml:space="preserve"> Time!F$10</f>
        <v>0</v>
      </c>
      <c r="G371" s="563" t="str">
        <f xml:space="preserve"> Time!G$10</f>
        <v>counter</v>
      </c>
      <c r="H371" s="563">
        <f xml:space="preserve"> Time!H$10</f>
        <v>0</v>
      </c>
      <c r="I371" s="563">
        <f xml:space="preserve"> Time!I$10</f>
        <v>0</v>
      </c>
      <c r="J371" s="563">
        <f xml:space="preserve"> Time!J$10</f>
        <v>1</v>
      </c>
      <c r="K371" s="563">
        <f xml:space="preserve"> Time!K$10</f>
        <v>2</v>
      </c>
      <c r="L371" s="563">
        <f xml:space="preserve"> Time!L$10</f>
        <v>3</v>
      </c>
      <c r="M371" s="563">
        <f xml:space="preserve"> Time!M$10</f>
        <v>4</v>
      </c>
      <c r="N371" s="563">
        <f xml:space="preserve"> Time!N$10</f>
        <v>5</v>
      </c>
      <c r="O371" s="563">
        <f xml:space="preserve"> Time!O$10</f>
        <v>6</v>
      </c>
      <c r="P371" s="563">
        <f xml:space="preserve"> Time!P$10</f>
        <v>7</v>
      </c>
      <c r="Q371" s="563">
        <f xml:space="preserve"> Time!Q$10</f>
        <v>8</v>
      </c>
      <c r="R371" s="563">
        <f xml:space="preserve"> Time!R$10</f>
        <v>9</v>
      </c>
      <c r="S371" s="563">
        <f xml:space="preserve"> Time!S$10</f>
        <v>10</v>
      </c>
      <c r="T371" s="563">
        <f xml:space="preserve"> Time!T$10</f>
        <v>11</v>
      </c>
      <c r="U371" s="563">
        <f xml:space="preserve"> Time!U$10</f>
        <v>12</v>
      </c>
      <c r="V371" s="563">
        <f xml:space="preserve"> Time!V$10</f>
        <v>13</v>
      </c>
      <c r="W371" s="563">
        <f xml:space="preserve"> Time!W$10</f>
        <v>14</v>
      </c>
      <c r="X371" s="563">
        <f xml:space="preserve"> Time!X$10</f>
        <v>15</v>
      </c>
      <c r="Y371" s="563">
        <f xml:space="preserve"> Time!Y$10</f>
        <v>16</v>
      </c>
      <c r="Z371" s="563">
        <f xml:space="preserve"> Time!Z$10</f>
        <v>17</v>
      </c>
      <c r="AA371" s="563">
        <f xml:space="preserve"> Time!AA$10</f>
        <v>18</v>
      </c>
      <c r="AB371" s="563">
        <f xml:space="preserve"> Time!AB$10</f>
        <v>19</v>
      </c>
      <c r="AC371" s="563">
        <f xml:space="preserve"> Time!AC$10</f>
        <v>20</v>
      </c>
      <c r="AD371" s="563">
        <f xml:space="preserve"> Time!AD$10</f>
        <v>21</v>
      </c>
      <c r="AE371" s="563">
        <f xml:space="preserve"> Time!AE$10</f>
        <v>22</v>
      </c>
      <c r="AF371" s="563">
        <f xml:space="preserve"> Time!AF$10</f>
        <v>23</v>
      </c>
      <c r="AG371" s="563">
        <f xml:space="preserve"> Time!AG$10</f>
        <v>24</v>
      </c>
      <c r="AH371" s="563">
        <f xml:space="preserve"> Time!AH$10</f>
        <v>25</v>
      </c>
      <c r="AI371" s="563">
        <f xml:space="preserve"> Time!AI$10</f>
        <v>26</v>
      </c>
      <c r="AJ371" s="563">
        <f xml:space="preserve"> Time!AJ$10</f>
        <v>27</v>
      </c>
      <c r="AK371" s="563">
        <f xml:space="preserve"> Time!AK$10</f>
        <v>28</v>
      </c>
      <c r="AL371" s="563">
        <f xml:space="preserve"> Time!AL$10</f>
        <v>29</v>
      </c>
      <c r="AM371" s="563">
        <f xml:space="preserve"> Time!AM$10</f>
        <v>30</v>
      </c>
      <c r="AN371" s="563">
        <f xml:space="preserve"> Time!AN$10</f>
        <v>31</v>
      </c>
      <c r="AO371" s="563">
        <f xml:space="preserve"> Time!AO$10</f>
        <v>32</v>
      </c>
      <c r="AP371" s="563">
        <f xml:space="preserve"> Time!AP$10</f>
        <v>33</v>
      </c>
      <c r="AQ371" s="563">
        <f xml:space="preserve"> Time!AQ$10</f>
        <v>34</v>
      </c>
      <c r="AR371" s="563">
        <f xml:space="preserve"> Time!AR$10</f>
        <v>35</v>
      </c>
      <c r="AS371" s="563">
        <f xml:space="preserve"> Time!AS$10</f>
        <v>36</v>
      </c>
      <c r="AT371" s="563">
        <f xml:space="preserve"> Time!AT$10</f>
        <v>37</v>
      </c>
      <c r="AU371" s="563">
        <f xml:space="preserve"> Time!AU$10</f>
        <v>38</v>
      </c>
      <c r="AV371" s="563">
        <f xml:space="preserve"> Time!AV$10</f>
        <v>39</v>
      </c>
      <c r="AW371" s="563">
        <f xml:space="preserve"> Time!AW$10</f>
        <v>40</v>
      </c>
      <c r="AX371" s="563">
        <f xml:space="preserve"> Time!AX$10</f>
        <v>41</v>
      </c>
      <c r="AY371" s="563">
        <f xml:space="preserve"> Time!AY$10</f>
        <v>42</v>
      </c>
      <c r="AZ371" s="563">
        <f xml:space="preserve"> Time!AZ$10</f>
        <v>43</v>
      </c>
      <c r="BA371" s="563">
        <f xml:space="preserve"> Time!BA$10</f>
        <v>44</v>
      </c>
      <c r="BB371" s="563">
        <f xml:space="preserve"> Time!BB$10</f>
        <v>45</v>
      </c>
      <c r="BC371" s="563">
        <f xml:space="preserve"> Time!BC$10</f>
        <v>46</v>
      </c>
      <c r="BD371" s="563">
        <f xml:space="preserve"> Time!BD$10</f>
        <v>47</v>
      </c>
      <c r="BE371" s="563">
        <f xml:space="preserve"> Time!BE$10</f>
        <v>48</v>
      </c>
    </row>
    <row r="372" spans="1:57" outlineLevel="1" x14ac:dyDescent="0.25">
      <c r="E372" s="191" t="str">
        <f xml:space="preserve"> ConTime!E$56</f>
        <v>Model ops period counter - m</v>
      </c>
      <c r="F372" s="191">
        <f xml:space="preserve"> ConTime!F$56</f>
        <v>0</v>
      </c>
      <c r="G372" s="191" t="str">
        <f xml:space="preserve"> ConTime!G$56</f>
        <v>counter</v>
      </c>
      <c r="H372" s="191">
        <f xml:space="preserve"> ConTime!H$56</f>
        <v>0</v>
      </c>
      <c r="I372" s="191">
        <f xml:space="preserve"> ConTime!I$56</f>
        <v>0</v>
      </c>
      <c r="J372" s="191">
        <f xml:space="preserve"> ConTime!J$56</f>
        <v>1</v>
      </c>
      <c r="K372" s="191">
        <f xml:space="preserve"> ConTime!K$56</f>
        <v>1</v>
      </c>
      <c r="L372" s="191">
        <f xml:space="preserve"> ConTime!L$56</f>
        <v>1</v>
      </c>
      <c r="M372" s="191">
        <f xml:space="preserve"> ConTime!M$56</f>
        <v>1</v>
      </c>
      <c r="N372" s="191">
        <f xml:space="preserve"> ConTime!N$56</f>
        <v>1</v>
      </c>
      <c r="O372" s="191">
        <f xml:space="preserve"> ConTime!O$56</f>
        <v>1</v>
      </c>
      <c r="P372" s="191">
        <f xml:space="preserve"> ConTime!P$56</f>
        <v>2</v>
      </c>
      <c r="Q372" s="191">
        <f xml:space="preserve"> ConTime!Q$56</f>
        <v>2</v>
      </c>
      <c r="R372" s="191">
        <f xml:space="preserve"> ConTime!R$56</f>
        <v>2</v>
      </c>
      <c r="S372" s="191">
        <f xml:space="preserve"> ConTime!S$56</f>
        <v>2</v>
      </c>
      <c r="T372" s="191">
        <f xml:space="preserve"> ConTime!T$56</f>
        <v>2</v>
      </c>
      <c r="U372" s="191">
        <f xml:space="preserve"> ConTime!U$56</f>
        <v>2</v>
      </c>
      <c r="V372" s="191">
        <f xml:space="preserve"> ConTime!V$56</f>
        <v>3</v>
      </c>
      <c r="W372" s="191">
        <f xml:space="preserve"> ConTime!W$56</f>
        <v>3</v>
      </c>
      <c r="X372" s="191">
        <f xml:space="preserve"> ConTime!X$56</f>
        <v>3</v>
      </c>
      <c r="Y372" s="191">
        <f xml:space="preserve"> ConTime!Y$56</f>
        <v>3</v>
      </c>
      <c r="Z372" s="191">
        <f xml:space="preserve"> ConTime!Z$56</f>
        <v>3</v>
      </c>
      <c r="AA372" s="191">
        <f xml:space="preserve"> ConTime!AA$56</f>
        <v>3</v>
      </c>
      <c r="AB372" s="191">
        <f xml:space="preserve"> ConTime!AB$56</f>
        <v>4</v>
      </c>
      <c r="AC372" s="191">
        <f xml:space="preserve"> ConTime!AC$56</f>
        <v>4</v>
      </c>
      <c r="AD372" s="191">
        <f xml:space="preserve"> ConTime!AD$56</f>
        <v>4</v>
      </c>
      <c r="AE372" s="191">
        <f xml:space="preserve"> ConTime!AE$56</f>
        <v>4</v>
      </c>
      <c r="AF372" s="191">
        <f xml:space="preserve"> ConTime!AF$56</f>
        <v>4</v>
      </c>
      <c r="AG372" s="191">
        <f xml:space="preserve"> ConTime!AG$56</f>
        <v>4</v>
      </c>
      <c r="AH372" s="191">
        <f xml:space="preserve"> ConTime!AH$56</f>
        <v>5</v>
      </c>
      <c r="AI372" s="191">
        <f xml:space="preserve"> ConTime!AI$56</f>
        <v>5</v>
      </c>
      <c r="AJ372" s="191">
        <f xml:space="preserve"> ConTime!AJ$56</f>
        <v>5</v>
      </c>
      <c r="AK372" s="191">
        <f xml:space="preserve"> ConTime!AK$56</f>
        <v>5</v>
      </c>
      <c r="AL372" s="191">
        <f xml:space="preserve"> ConTime!AL$56</f>
        <v>5</v>
      </c>
      <c r="AM372" s="191">
        <f xml:space="preserve"> ConTime!AM$56</f>
        <v>5</v>
      </c>
      <c r="AN372" s="191">
        <f xml:space="preserve"> ConTime!AN$56</f>
        <v>6</v>
      </c>
      <c r="AO372" s="191">
        <f xml:space="preserve"> ConTime!AO$56</f>
        <v>6</v>
      </c>
      <c r="AP372" s="191">
        <f xml:space="preserve"> ConTime!AP$56</f>
        <v>6</v>
      </c>
      <c r="AQ372" s="191">
        <f xml:space="preserve"> ConTime!AQ$56</f>
        <v>6</v>
      </c>
      <c r="AR372" s="191">
        <f xml:space="preserve"> ConTime!AR$56</f>
        <v>6</v>
      </c>
      <c r="AS372" s="191">
        <f xml:space="preserve"> ConTime!AS$56</f>
        <v>6</v>
      </c>
      <c r="AT372" s="191">
        <f xml:space="preserve"> ConTime!AT$56</f>
        <v>7</v>
      </c>
      <c r="AU372" s="191">
        <f xml:space="preserve"> ConTime!AU$56</f>
        <v>7</v>
      </c>
      <c r="AV372" s="191">
        <f xml:space="preserve"> ConTime!AV$56</f>
        <v>7</v>
      </c>
      <c r="AW372" s="191">
        <f xml:space="preserve"> ConTime!AW$56</f>
        <v>7</v>
      </c>
      <c r="AX372" s="191">
        <f xml:space="preserve"> ConTime!AX$56</f>
        <v>7</v>
      </c>
      <c r="AY372" s="191">
        <f xml:space="preserve"> ConTime!AY$56</f>
        <v>7</v>
      </c>
      <c r="AZ372" s="191">
        <f xml:space="preserve"> ConTime!AZ$56</f>
        <v>8</v>
      </c>
      <c r="BA372" s="191">
        <f xml:space="preserve"> ConTime!BA$56</f>
        <v>8</v>
      </c>
      <c r="BB372" s="191">
        <f xml:space="preserve"> ConTime!BB$56</f>
        <v>8</v>
      </c>
      <c r="BC372" s="191">
        <f xml:space="preserve"> ConTime!BC$56</f>
        <v>8</v>
      </c>
      <c r="BD372" s="191">
        <f xml:space="preserve"> ConTime!BD$56</f>
        <v>8</v>
      </c>
      <c r="BE372" s="191">
        <f xml:space="preserve"> ConTime!BE$56</f>
        <v>8</v>
      </c>
    </row>
    <row r="373" spans="1:57" outlineLevel="1" x14ac:dyDescent="0.25">
      <c r="E373" s="203" t="str">
        <f t="shared" ref="E373:BE373" si="349" xml:space="preserve"> E$249</f>
        <v>Equity bridge interest and fees rolled up - m</v>
      </c>
      <c r="F373" s="203">
        <f t="shared" si="349"/>
        <v>0</v>
      </c>
      <c r="G373" s="203" t="str">
        <f t="shared" si="349"/>
        <v>$ 000s</v>
      </c>
      <c r="H373" s="203">
        <f t="shared" si="349"/>
        <v>0</v>
      </c>
      <c r="I373" s="203">
        <f t="shared" si="349"/>
        <v>0</v>
      </c>
      <c r="J373" s="203">
        <f t="shared" si="349"/>
        <v>0</v>
      </c>
      <c r="K373" s="203">
        <f t="shared" si="349"/>
        <v>0</v>
      </c>
      <c r="L373" s="203">
        <f t="shared" si="349"/>
        <v>0</v>
      </c>
      <c r="M373" s="203">
        <f t="shared" si="349"/>
        <v>0</v>
      </c>
      <c r="N373" s="203">
        <f t="shared" si="349"/>
        <v>0</v>
      </c>
      <c r="O373" s="203">
        <f t="shared" si="349"/>
        <v>0</v>
      </c>
      <c r="P373" s="203">
        <f t="shared" si="349"/>
        <v>0</v>
      </c>
      <c r="Q373" s="203">
        <f t="shared" si="349"/>
        <v>0</v>
      </c>
      <c r="R373" s="203">
        <f t="shared" si="349"/>
        <v>0</v>
      </c>
      <c r="S373" s="203">
        <f t="shared" si="349"/>
        <v>0</v>
      </c>
      <c r="T373" s="203">
        <f t="shared" si="349"/>
        <v>0</v>
      </c>
      <c r="U373" s="203">
        <f t="shared" si="349"/>
        <v>0</v>
      </c>
      <c r="V373" s="203">
        <f t="shared" si="349"/>
        <v>0</v>
      </c>
      <c r="W373" s="203">
        <f t="shared" si="349"/>
        <v>0</v>
      </c>
      <c r="X373" s="203">
        <f t="shared" si="349"/>
        <v>0</v>
      </c>
      <c r="Y373" s="203">
        <f t="shared" si="349"/>
        <v>0</v>
      </c>
      <c r="Z373" s="203">
        <f t="shared" si="349"/>
        <v>0</v>
      </c>
      <c r="AA373" s="203">
        <f t="shared" si="349"/>
        <v>0</v>
      </c>
      <c r="AB373" s="203">
        <f t="shared" si="349"/>
        <v>0</v>
      </c>
      <c r="AC373" s="203">
        <f t="shared" si="349"/>
        <v>0</v>
      </c>
      <c r="AD373" s="203">
        <f t="shared" si="349"/>
        <v>0</v>
      </c>
      <c r="AE373" s="203">
        <f t="shared" si="349"/>
        <v>0</v>
      </c>
      <c r="AF373" s="203">
        <f t="shared" si="349"/>
        <v>0</v>
      </c>
      <c r="AG373" s="203">
        <f t="shared" si="349"/>
        <v>0</v>
      </c>
      <c r="AH373" s="203">
        <f t="shared" si="349"/>
        <v>0</v>
      </c>
      <c r="AI373" s="203">
        <f t="shared" si="349"/>
        <v>0</v>
      </c>
      <c r="AJ373" s="203">
        <f t="shared" si="349"/>
        <v>0</v>
      </c>
      <c r="AK373" s="203">
        <f t="shared" si="349"/>
        <v>0</v>
      </c>
      <c r="AL373" s="203">
        <f t="shared" si="349"/>
        <v>0</v>
      </c>
      <c r="AM373" s="203">
        <f t="shared" si="349"/>
        <v>0</v>
      </c>
      <c r="AN373" s="203">
        <f t="shared" si="349"/>
        <v>0</v>
      </c>
      <c r="AO373" s="203">
        <f t="shared" si="349"/>
        <v>0</v>
      </c>
      <c r="AP373" s="203">
        <f t="shared" si="349"/>
        <v>0</v>
      </c>
      <c r="AQ373" s="203">
        <f t="shared" si="349"/>
        <v>0</v>
      </c>
      <c r="AR373" s="203">
        <f t="shared" si="349"/>
        <v>0</v>
      </c>
      <c r="AS373" s="203">
        <f t="shared" si="349"/>
        <v>0</v>
      </c>
      <c r="AT373" s="203">
        <f t="shared" si="349"/>
        <v>0</v>
      </c>
      <c r="AU373" s="203">
        <f t="shared" si="349"/>
        <v>0</v>
      </c>
      <c r="AV373" s="203">
        <f t="shared" si="349"/>
        <v>0</v>
      </c>
      <c r="AW373" s="203">
        <f t="shared" si="349"/>
        <v>0</v>
      </c>
      <c r="AX373" s="203">
        <f t="shared" si="349"/>
        <v>0</v>
      </c>
      <c r="AY373" s="203">
        <f t="shared" si="349"/>
        <v>0</v>
      </c>
      <c r="AZ373" s="203">
        <f t="shared" si="349"/>
        <v>0</v>
      </c>
      <c r="BA373" s="203">
        <f t="shared" si="349"/>
        <v>0</v>
      </c>
      <c r="BB373" s="203">
        <f t="shared" si="349"/>
        <v>0</v>
      </c>
      <c r="BC373" s="203">
        <f t="shared" si="349"/>
        <v>0</v>
      </c>
      <c r="BD373" s="203">
        <f t="shared" si="349"/>
        <v>0</v>
      </c>
      <c r="BE373" s="203">
        <f t="shared" si="349"/>
        <v>0</v>
      </c>
    </row>
    <row r="374" spans="1:57" outlineLevel="1" x14ac:dyDescent="0.25">
      <c r="A374" s="142"/>
      <c r="B374" s="142"/>
      <c r="C374" s="143"/>
      <c r="D374" s="144"/>
      <c r="E374" s="192" t="s">
        <v>537</v>
      </c>
      <c r="F374" s="192"/>
      <c r="G374" s="192" t="str">
        <f xml:space="preserve"> SMU</f>
        <v>$ 000s</v>
      </c>
      <c r="H374" s="192">
        <f xml:space="preserve"> SUM(J374:BE374)</f>
        <v>0</v>
      </c>
      <c r="I374" s="145"/>
      <c r="J374" s="192">
        <f t="shared" ref="J374:BE374" si="350" xml:space="preserve"> SUMIF($J372:$BE372, J371, $J373:$BE373)</f>
        <v>0</v>
      </c>
      <c r="K374" s="192">
        <f t="shared" si="350"/>
        <v>0</v>
      </c>
      <c r="L374" s="192">
        <f t="shared" si="350"/>
        <v>0</v>
      </c>
      <c r="M374" s="192">
        <f t="shared" si="350"/>
        <v>0</v>
      </c>
      <c r="N374" s="192">
        <f t="shared" si="350"/>
        <v>0</v>
      </c>
      <c r="O374" s="192">
        <f t="shared" si="350"/>
        <v>0</v>
      </c>
      <c r="P374" s="192">
        <f t="shared" si="350"/>
        <v>0</v>
      </c>
      <c r="Q374" s="192">
        <f t="shared" si="350"/>
        <v>0</v>
      </c>
      <c r="R374" s="192">
        <f t="shared" si="350"/>
        <v>0</v>
      </c>
      <c r="S374" s="192">
        <f t="shared" si="350"/>
        <v>0</v>
      </c>
      <c r="T374" s="192">
        <f t="shared" si="350"/>
        <v>0</v>
      </c>
      <c r="U374" s="192">
        <f t="shared" si="350"/>
        <v>0</v>
      </c>
      <c r="V374" s="192">
        <f t="shared" si="350"/>
        <v>0</v>
      </c>
      <c r="W374" s="192">
        <f t="shared" si="350"/>
        <v>0</v>
      </c>
      <c r="X374" s="192">
        <f t="shared" si="350"/>
        <v>0</v>
      </c>
      <c r="Y374" s="192">
        <f t="shared" si="350"/>
        <v>0</v>
      </c>
      <c r="Z374" s="192">
        <f t="shared" si="350"/>
        <v>0</v>
      </c>
      <c r="AA374" s="192">
        <f t="shared" si="350"/>
        <v>0</v>
      </c>
      <c r="AB374" s="192">
        <f t="shared" si="350"/>
        <v>0</v>
      </c>
      <c r="AC374" s="192">
        <f t="shared" si="350"/>
        <v>0</v>
      </c>
      <c r="AD374" s="192">
        <f t="shared" si="350"/>
        <v>0</v>
      </c>
      <c r="AE374" s="192">
        <f t="shared" si="350"/>
        <v>0</v>
      </c>
      <c r="AF374" s="192">
        <f t="shared" si="350"/>
        <v>0</v>
      </c>
      <c r="AG374" s="192">
        <f t="shared" si="350"/>
        <v>0</v>
      </c>
      <c r="AH374" s="192">
        <f t="shared" si="350"/>
        <v>0</v>
      </c>
      <c r="AI374" s="192">
        <f t="shared" si="350"/>
        <v>0</v>
      </c>
      <c r="AJ374" s="192">
        <f t="shared" si="350"/>
        <v>0</v>
      </c>
      <c r="AK374" s="192">
        <f t="shared" si="350"/>
        <v>0</v>
      </c>
      <c r="AL374" s="192">
        <f t="shared" si="350"/>
        <v>0</v>
      </c>
      <c r="AM374" s="192">
        <f t="shared" si="350"/>
        <v>0</v>
      </c>
      <c r="AN374" s="192">
        <f t="shared" si="350"/>
        <v>0</v>
      </c>
      <c r="AO374" s="192">
        <f t="shared" si="350"/>
        <v>0</v>
      </c>
      <c r="AP374" s="192">
        <f t="shared" si="350"/>
        <v>0</v>
      </c>
      <c r="AQ374" s="192">
        <f t="shared" si="350"/>
        <v>0</v>
      </c>
      <c r="AR374" s="192">
        <f t="shared" si="350"/>
        <v>0</v>
      </c>
      <c r="AS374" s="192">
        <f t="shared" si="350"/>
        <v>0</v>
      </c>
      <c r="AT374" s="192">
        <f t="shared" si="350"/>
        <v>0</v>
      </c>
      <c r="AU374" s="192">
        <f t="shared" si="350"/>
        <v>0</v>
      </c>
      <c r="AV374" s="192">
        <f t="shared" si="350"/>
        <v>0</v>
      </c>
      <c r="AW374" s="192">
        <f t="shared" si="350"/>
        <v>0</v>
      </c>
      <c r="AX374" s="192">
        <f t="shared" si="350"/>
        <v>0</v>
      </c>
      <c r="AY374" s="192">
        <f t="shared" si="350"/>
        <v>0</v>
      </c>
      <c r="AZ374" s="192">
        <f t="shared" si="350"/>
        <v>0</v>
      </c>
      <c r="BA374" s="192">
        <f t="shared" si="350"/>
        <v>0</v>
      </c>
      <c r="BB374" s="192">
        <f t="shared" si="350"/>
        <v>0</v>
      </c>
      <c r="BC374" s="192">
        <f t="shared" si="350"/>
        <v>0</v>
      </c>
      <c r="BD374" s="192">
        <f t="shared" si="350"/>
        <v>0</v>
      </c>
      <c r="BE374" s="192">
        <f t="shared" si="350"/>
        <v>0</v>
      </c>
    </row>
    <row r="375" spans="1:57" outlineLevel="1" x14ac:dyDescent="0.25">
      <c r="A375" s="142"/>
      <c r="B375" s="142"/>
      <c r="C375" s="143"/>
      <c r="D375" s="144"/>
      <c r="E375" s="192"/>
      <c r="F375" s="192"/>
      <c r="G375" s="192"/>
      <c r="H375" s="192"/>
      <c r="I375" s="145"/>
      <c r="J375" s="192"/>
      <c r="K375" s="192"/>
      <c r="L375" s="192"/>
      <c r="M375" s="192"/>
      <c r="N375" s="192"/>
      <c r="O375" s="192"/>
      <c r="P375" s="192"/>
      <c r="Q375" s="192"/>
      <c r="R375" s="192"/>
      <c r="S375" s="192"/>
      <c r="T375" s="192"/>
      <c r="U375" s="192"/>
      <c r="V375" s="192"/>
      <c r="W375" s="192"/>
      <c r="X375" s="192"/>
      <c r="Y375" s="192"/>
      <c r="Z375" s="192"/>
      <c r="AA375" s="192"/>
      <c r="AB375" s="192"/>
      <c r="AC375" s="192"/>
      <c r="AD375" s="192"/>
      <c r="AE375" s="192"/>
      <c r="AF375" s="192"/>
      <c r="AG375" s="192"/>
      <c r="AH375" s="192"/>
      <c r="AI375" s="192"/>
      <c r="AJ375" s="192"/>
      <c r="AK375" s="192"/>
      <c r="AL375" s="192"/>
      <c r="AM375" s="192"/>
      <c r="AN375" s="192"/>
      <c r="AO375" s="192"/>
      <c r="AP375" s="192"/>
      <c r="AQ375" s="192"/>
      <c r="AR375" s="192"/>
      <c r="AS375" s="192"/>
      <c r="AT375" s="192"/>
      <c r="AU375" s="192"/>
      <c r="AV375" s="192"/>
      <c r="AW375" s="192"/>
      <c r="AX375" s="192"/>
      <c r="AY375" s="192"/>
      <c r="AZ375" s="192"/>
      <c r="BA375" s="192"/>
      <c r="BB375" s="192"/>
      <c r="BC375" s="192"/>
      <c r="BD375" s="192"/>
      <c r="BE375" s="192"/>
    </row>
    <row r="376" spans="1:57" outlineLevel="1" x14ac:dyDescent="0.25">
      <c r="E376" s="563" t="str">
        <f xml:space="preserve"> Time!E$10</f>
        <v>Model column counter</v>
      </c>
      <c r="F376" s="563">
        <f xml:space="preserve"> Time!F$10</f>
        <v>0</v>
      </c>
      <c r="G376" s="563" t="str">
        <f xml:space="preserve"> Time!G$10</f>
        <v>counter</v>
      </c>
      <c r="H376" s="563">
        <f xml:space="preserve"> Time!H$10</f>
        <v>0</v>
      </c>
      <c r="I376" s="563">
        <f xml:space="preserve"> Time!I$10</f>
        <v>0</v>
      </c>
      <c r="J376" s="563">
        <f xml:space="preserve"> Time!J$10</f>
        <v>1</v>
      </c>
      <c r="K376" s="563">
        <f xml:space="preserve"> Time!K$10</f>
        <v>2</v>
      </c>
      <c r="L376" s="563">
        <f xml:space="preserve"> Time!L$10</f>
        <v>3</v>
      </c>
      <c r="M376" s="563">
        <f xml:space="preserve"> Time!M$10</f>
        <v>4</v>
      </c>
      <c r="N376" s="563">
        <f xml:space="preserve"> Time!N$10</f>
        <v>5</v>
      </c>
      <c r="O376" s="563">
        <f xml:space="preserve"> Time!O$10</f>
        <v>6</v>
      </c>
      <c r="P376" s="563">
        <f xml:space="preserve"> Time!P$10</f>
        <v>7</v>
      </c>
      <c r="Q376" s="563">
        <f xml:space="preserve"> Time!Q$10</f>
        <v>8</v>
      </c>
      <c r="R376" s="563">
        <f xml:space="preserve"> Time!R$10</f>
        <v>9</v>
      </c>
      <c r="S376" s="563">
        <f xml:space="preserve"> Time!S$10</f>
        <v>10</v>
      </c>
      <c r="T376" s="563">
        <f xml:space="preserve"> Time!T$10</f>
        <v>11</v>
      </c>
      <c r="U376" s="563">
        <f xml:space="preserve"> Time!U$10</f>
        <v>12</v>
      </c>
      <c r="V376" s="563">
        <f xml:space="preserve"> Time!V$10</f>
        <v>13</v>
      </c>
      <c r="W376" s="563">
        <f xml:space="preserve"> Time!W$10</f>
        <v>14</v>
      </c>
      <c r="X376" s="563">
        <f xml:space="preserve"> Time!X$10</f>
        <v>15</v>
      </c>
      <c r="Y376" s="563">
        <f xml:space="preserve"> Time!Y$10</f>
        <v>16</v>
      </c>
      <c r="Z376" s="563">
        <f xml:space="preserve"> Time!Z$10</f>
        <v>17</v>
      </c>
      <c r="AA376" s="563">
        <f xml:space="preserve"> Time!AA$10</f>
        <v>18</v>
      </c>
      <c r="AB376" s="563">
        <f xml:space="preserve"> Time!AB$10</f>
        <v>19</v>
      </c>
      <c r="AC376" s="563">
        <f xml:space="preserve"> Time!AC$10</f>
        <v>20</v>
      </c>
      <c r="AD376" s="563">
        <f xml:space="preserve"> Time!AD$10</f>
        <v>21</v>
      </c>
      <c r="AE376" s="563">
        <f xml:space="preserve"> Time!AE$10</f>
        <v>22</v>
      </c>
      <c r="AF376" s="563">
        <f xml:space="preserve"> Time!AF$10</f>
        <v>23</v>
      </c>
      <c r="AG376" s="563">
        <f xml:space="preserve"> Time!AG$10</f>
        <v>24</v>
      </c>
      <c r="AH376" s="563">
        <f xml:space="preserve"> Time!AH$10</f>
        <v>25</v>
      </c>
      <c r="AI376" s="563">
        <f xml:space="preserve"> Time!AI$10</f>
        <v>26</v>
      </c>
      <c r="AJ376" s="563">
        <f xml:space="preserve"> Time!AJ$10</f>
        <v>27</v>
      </c>
      <c r="AK376" s="563">
        <f xml:space="preserve"> Time!AK$10</f>
        <v>28</v>
      </c>
      <c r="AL376" s="563">
        <f xml:space="preserve"> Time!AL$10</f>
        <v>29</v>
      </c>
      <c r="AM376" s="563">
        <f xml:space="preserve"> Time!AM$10</f>
        <v>30</v>
      </c>
      <c r="AN376" s="563">
        <f xml:space="preserve"> Time!AN$10</f>
        <v>31</v>
      </c>
      <c r="AO376" s="563">
        <f xml:space="preserve"> Time!AO$10</f>
        <v>32</v>
      </c>
      <c r="AP376" s="563">
        <f xml:space="preserve"> Time!AP$10</f>
        <v>33</v>
      </c>
      <c r="AQ376" s="563">
        <f xml:space="preserve"> Time!AQ$10</f>
        <v>34</v>
      </c>
      <c r="AR376" s="563">
        <f xml:space="preserve"> Time!AR$10</f>
        <v>35</v>
      </c>
      <c r="AS376" s="563">
        <f xml:space="preserve"> Time!AS$10</f>
        <v>36</v>
      </c>
      <c r="AT376" s="563">
        <f xml:space="preserve"> Time!AT$10</f>
        <v>37</v>
      </c>
      <c r="AU376" s="563">
        <f xml:space="preserve"> Time!AU$10</f>
        <v>38</v>
      </c>
      <c r="AV376" s="563">
        <f xml:space="preserve"> Time!AV$10</f>
        <v>39</v>
      </c>
      <c r="AW376" s="563">
        <f xml:space="preserve"> Time!AW$10</f>
        <v>40</v>
      </c>
      <c r="AX376" s="563">
        <f xml:space="preserve"> Time!AX$10</f>
        <v>41</v>
      </c>
      <c r="AY376" s="563">
        <f xml:space="preserve"> Time!AY$10</f>
        <v>42</v>
      </c>
      <c r="AZ376" s="563">
        <f xml:space="preserve"> Time!AZ$10</f>
        <v>43</v>
      </c>
      <c r="BA376" s="563">
        <f xml:space="preserve"> Time!BA$10</f>
        <v>44</v>
      </c>
      <c r="BB376" s="563">
        <f xml:space="preserve"> Time!BB$10</f>
        <v>45</v>
      </c>
      <c r="BC376" s="563">
        <f xml:space="preserve"> Time!BC$10</f>
        <v>46</v>
      </c>
      <c r="BD376" s="563">
        <f xml:space="preserve"> Time!BD$10</f>
        <v>47</v>
      </c>
      <c r="BE376" s="563">
        <f xml:space="preserve"> Time!BE$10</f>
        <v>48</v>
      </c>
    </row>
    <row r="377" spans="1:57" outlineLevel="1" x14ac:dyDescent="0.25">
      <c r="E377" s="191" t="str">
        <f xml:space="preserve"> ConTime!E$56</f>
        <v>Model ops period counter - m</v>
      </c>
      <c r="F377" s="191">
        <f xml:space="preserve"> ConTime!F$56</f>
        <v>0</v>
      </c>
      <c r="G377" s="191" t="str">
        <f xml:space="preserve"> ConTime!G$56</f>
        <v>counter</v>
      </c>
      <c r="H377" s="191">
        <f xml:space="preserve"> ConTime!H$56</f>
        <v>0</v>
      </c>
      <c r="I377" s="191">
        <f xml:space="preserve"> ConTime!I$56</f>
        <v>0</v>
      </c>
      <c r="J377" s="191">
        <f xml:space="preserve"> ConTime!J$56</f>
        <v>1</v>
      </c>
      <c r="K377" s="191">
        <f xml:space="preserve"> ConTime!K$56</f>
        <v>1</v>
      </c>
      <c r="L377" s="191">
        <f xml:space="preserve"> ConTime!L$56</f>
        <v>1</v>
      </c>
      <c r="M377" s="191">
        <f xml:space="preserve"> ConTime!M$56</f>
        <v>1</v>
      </c>
      <c r="N377" s="191">
        <f xml:space="preserve"> ConTime!N$56</f>
        <v>1</v>
      </c>
      <c r="O377" s="191">
        <f xml:space="preserve"> ConTime!O$56</f>
        <v>1</v>
      </c>
      <c r="P377" s="191">
        <f xml:space="preserve"> ConTime!P$56</f>
        <v>2</v>
      </c>
      <c r="Q377" s="191">
        <f xml:space="preserve"> ConTime!Q$56</f>
        <v>2</v>
      </c>
      <c r="R377" s="191">
        <f xml:space="preserve"> ConTime!R$56</f>
        <v>2</v>
      </c>
      <c r="S377" s="191">
        <f xml:space="preserve"> ConTime!S$56</f>
        <v>2</v>
      </c>
      <c r="T377" s="191">
        <f xml:space="preserve"> ConTime!T$56</f>
        <v>2</v>
      </c>
      <c r="U377" s="191">
        <f xml:space="preserve"> ConTime!U$56</f>
        <v>2</v>
      </c>
      <c r="V377" s="191">
        <f xml:space="preserve"> ConTime!V$56</f>
        <v>3</v>
      </c>
      <c r="W377" s="191">
        <f xml:space="preserve"> ConTime!W$56</f>
        <v>3</v>
      </c>
      <c r="X377" s="191">
        <f xml:space="preserve"> ConTime!X$56</f>
        <v>3</v>
      </c>
      <c r="Y377" s="191">
        <f xml:space="preserve"> ConTime!Y$56</f>
        <v>3</v>
      </c>
      <c r="Z377" s="191">
        <f xml:space="preserve"> ConTime!Z$56</f>
        <v>3</v>
      </c>
      <c r="AA377" s="191">
        <f xml:space="preserve"> ConTime!AA$56</f>
        <v>3</v>
      </c>
      <c r="AB377" s="191">
        <f xml:space="preserve"> ConTime!AB$56</f>
        <v>4</v>
      </c>
      <c r="AC377" s="191">
        <f xml:space="preserve"> ConTime!AC$56</f>
        <v>4</v>
      </c>
      <c r="AD377" s="191">
        <f xml:space="preserve"> ConTime!AD$56</f>
        <v>4</v>
      </c>
      <c r="AE377" s="191">
        <f xml:space="preserve"> ConTime!AE$56</f>
        <v>4</v>
      </c>
      <c r="AF377" s="191">
        <f xml:space="preserve"> ConTime!AF$56</f>
        <v>4</v>
      </c>
      <c r="AG377" s="191">
        <f xml:space="preserve"> ConTime!AG$56</f>
        <v>4</v>
      </c>
      <c r="AH377" s="191">
        <f xml:space="preserve"> ConTime!AH$56</f>
        <v>5</v>
      </c>
      <c r="AI377" s="191">
        <f xml:space="preserve"> ConTime!AI$56</f>
        <v>5</v>
      </c>
      <c r="AJ377" s="191">
        <f xml:space="preserve"> ConTime!AJ$56</f>
        <v>5</v>
      </c>
      <c r="AK377" s="191">
        <f xml:space="preserve"> ConTime!AK$56</f>
        <v>5</v>
      </c>
      <c r="AL377" s="191">
        <f xml:space="preserve"> ConTime!AL$56</f>
        <v>5</v>
      </c>
      <c r="AM377" s="191">
        <f xml:space="preserve"> ConTime!AM$56</f>
        <v>5</v>
      </c>
      <c r="AN377" s="191">
        <f xml:space="preserve"> ConTime!AN$56</f>
        <v>6</v>
      </c>
      <c r="AO377" s="191">
        <f xml:space="preserve"> ConTime!AO$56</f>
        <v>6</v>
      </c>
      <c r="AP377" s="191">
        <f xml:space="preserve"> ConTime!AP$56</f>
        <v>6</v>
      </c>
      <c r="AQ377" s="191">
        <f xml:space="preserve"> ConTime!AQ$56</f>
        <v>6</v>
      </c>
      <c r="AR377" s="191">
        <f xml:space="preserve"> ConTime!AR$56</f>
        <v>6</v>
      </c>
      <c r="AS377" s="191">
        <f xml:space="preserve"> ConTime!AS$56</f>
        <v>6</v>
      </c>
      <c r="AT377" s="191">
        <f xml:space="preserve"> ConTime!AT$56</f>
        <v>7</v>
      </c>
      <c r="AU377" s="191">
        <f xml:space="preserve"> ConTime!AU$56</f>
        <v>7</v>
      </c>
      <c r="AV377" s="191">
        <f xml:space="preserve"> ConTime!AV$56</f>
        <v>7</v>
      </c>
      <c r="AW377" s="191">
        <f xml:space="preserve"> ConTime!AW$56</f>
        <v>7</v>
      </c>
      <c r="AX377" s="191">
        <f xml:space="preserve"> ConTime!AX$56</f>
        <v>7</v>
      </c>
      <c r="AY377" s="191">
        <f xml:space="preserve"> ConTime!AY$56</f>
        <v>7</v>
      </c>
      <c r="AZ377" s="191">
        <f xml:space="preserve"> ConTime!AZ$56</f>
        <v>8</v>
      </c>
      <c r="BA377" s="191">
        <f xml:space="preserve"> ConTime!BA$56</f>
        <v>8</v>
      </c>
      <c r="BB377" s="191">
        <f xml:space="preserve"> ConTime!BB$56</f>
        <v>8</v>
      </c>
      <c r="BC377" s="191">
        <f xml:space="preserve"> ConTime!BC$56</f>
        <v>8</v>
      </c>
      <c r="BD377" s="191">
        <f xml:space="preserve"> ConTime!BD$56</f>
        <v>8</v>
      </c>
      <c r="BE377" s="191">
        <f xml:space="preserve"> ConTime!BE$56</f>
        <v>8</v>
      </c>
    </row>
    <row r="378" spans="1:57" outlineLevel="1" x14ac:dyDescent="0.25">
      <c r="E378" s="12" t="str">
        <f t="shared" ref="E378:BE378" si="351" xml:space="preserve"> E$123</f>
        <v>Shareholder drawdown - m</v>
      </c>
      <c r="F378" s="12">
        <f t="shared" si="351"/>
        <v>0</v>
      </c>
      <c r="G378" s="12" t="str">
        <f t="shared" si="351"/>
        <v>$ 000s</v>
      </c>
      <c r="H378" s="12">
        <f t="shared" si="351"/>
        <v>93184.82088505046</v>
      </c>
      <c r="I378" s="12">
        <f t="shared" si="351"/>
        <v>0</v>
      </c>
      <c r="J378" s="12">
        <f t="shared" si="351"/>
        <v>0</v>
      </c>
      <c r="K378" s="12">
        <f t="shared" si="351"/>
        <v>0</v>
      </c>
      <c r="L378" s="12">
        <f t="shared" si="351"/>
        <v>0</v>
      </c>
      <c r="M378" s="12">
        <f t="shared" si="351"/>
        <v>0</v>
      </c>
      <c r="N378" s="12">
        <f t="shared" si="351"/>
        <v>0</v>
      </c>
      <c r="O378" s="12">
        <f t="shared" si="351"/>
        <v>0</v>
      </c>
      <c r="P378" s="12">
        <f t="shared" si="351"/>
        <v>0</v>
      </c>
      <c r="Q378" s="12">
        <f t="shared" si="351"/>
        <v>0</v>
      </c>
      <c r="R378" s="12">
        <f t="shared" si="351"/>
        <v>0</v>
      </c>
      <c r="S378" s="12">
        <f t="shared" si="351"/>
        <v>0</v>
      </c>
      <c r="T378" s="12">
        <f t="shared" si="351"/>
        <v>0</v>
      </c>
      <c r="U378" s="12">
        <f t="shared" si="351"/>
        <v>0</v>
      </c>
      <c r="V378" s="12">
        <f t="shared" si="351"/>
        <v>0</v>
      </c>
      <c r="W378" s="12">
        <f t="shared" si="351"/>
        <v>0</v>
      </c>
      <c r="X378" s="12">
        <f t="shared" si="351"/>
        <v>0</v>
      </c>
      <c r="Y378" s="12">
        <f t="shared" si="351"/>
        <v>0</v>
      </c>
      <c r="Z378" s="12">
        <f t="shared" si="351"/>
        <v>0</v>
      </c>
      <c r="AA378" s="12">
        <f t="shared" si="351"/>
        <v>0</v>
      </c>
      <c r="AB378" s="12">
        <f t="shared" si="351"/>
        <v>0</v>
      </c>
      <c r="AC378" s="12">
        <f t="shared" si="351"/>
        <v>0</v>
      </c>
      <c r="AD378" s="12">
        <f t="shared" si="351"/>
        <v>0</v>
      </c>
      <c r="AE378" s="12">
        <f t="shared" si="351"/>
        <v>0</v>
      </c>
      <c r="AF378" s="12">
        <f t="shared" si="351"/>
        <v>0</v>
      </c>
      <c r="AG378" s="12">
        <f t="shared" si="351"/>
        <v>0</v>
      </c>
      <c r="AH378" s="12">
        <f t="shared" si="351"/>
        <v>0</v>
      </c>
      <c r="AI378" s="12">
        <f t="shared" si="351"/>
        <v>0</v>
      </c>
      <c r="AJ378" s="12">
        <f t="shared" si="351"/>
        <v>0</v>
      </c>
      <c r="AK378" s="12">
        <f t="shared" si="351"/>
        <v>0</v>
      </c>
      <c r="AL378" s="12">
        <f t="shared" si="351"/>
        <v>0</v>
      </c>
      <c r="AM378" s="12">
        <f t="shared" si="351"/>
        <v>0</v>
      </c>
      <c r="AN378" s="12">
        <f t="shared" si="351"/>
        <v>0</v>
      </c>
      <c r="AO378" s="12">
        <f t="shared" si="351"/>
        <v>0</v>
      </c>
      <c r="AP378" s="12">
        <f t="shared" si="351"/>
        <v>0</v>
      </c>
      <c r="AQ378" s="12">
        <f t="shared" si="351"/>
        <v>0</v>
      </c>
      <c r="AR378" s="12">
        <f t="shared" si="351"/>
        <v>0</v>
      </c>
      <c r="AS378" s="12">
        <f t="shared" si="351"/>
        <v>0</v>
      </c>
      <c r="AT378" s="12">
        <f t="shared" si="351"/>
        <v>0</v>
      </c>
      <c r="AU378" s="12">
        <f t="shared" si="351"/>
        <v>0</v>
      </c>
      <c r="AV378" s="12">
        <f t="shared" si="351"/>
        <v>0</v>
      </c>
      <c r="AW378" s="12">
        <f t="shared" si="351"/>
        <v>0</v>
      </c>
      <c r="AX378" s="12">
        <f t="shared" si="351"/>
        <v>0</v>
      </c>
      <c r="AY378" s="12">
        <f t="shared" si="351"/>
        <v>93184.82088505046</v>
      </c>
      <c r="AZ378" s="12">
        <f t="shared" si="351"/>
        <v>0</v>
      </c>
      <c r="BA378" s="12">
        <f t="shared" si="351"/>
        <v>0</v>
      </c>
      <c r="BB378" s="12">
        <f t="shared" si="351"/>
        <v>0</v>
      </c>
      <c r="BC378" s="12">
        <f t="shared" si="351"/>
        <v>0</v>
      </c>
      <c r="BD378" s="12">
        <f t="shared" si="351"/>
        <v>0</v>
      </c>
      <c r="BE378" s="12">
        <f t="shared" si="351"/>
        <v>0</v>
      </c>
    </row>
    <row r="379" spans="1:57" outlineLevel="1" x14ac:dyDescent="0.25">
      <c r="A379" s="142"/>
      <c r="B379" s="142"/>
      <c r="C379" s="143"/>
      <c r="D379" s="144"/>
      <c r="E379" s="192" t="s">
        <v>577</v>
      </c>
      <c r="F379" s="192"/>
      <c r="G379" s="192" t="str">
        <f xml:space="preserve"> SMU</f>
        <v>$ 000s</v>
      </c>
      <c r="H379" s="192">
        <f xml:space="preserve"> SUM(J379:BE379)</f>
        <v>93184.82088505046</v>
      </c>
      <c r="I379" s="145"/>
      <c r="J379" s="192">
        <f t="shared" ref="J379:BE379" si="352" xml:space="preserve"> SUMIF($J377:$BE377, J376, $J378:$BE378)</f>
        <v>0</v>
      </c>
      <c r="K379" s="192">
        <f t="shared" si="352"/>
        <v>0</v>
      </c>
      <c r="L379" s="192">
        <f t="shared" si="352"/>
        <v>0</v>
      </c>
      <c r="M379" s="192">
        <f t="shared" si="352"/>
        <v>0</v>
      </c>
      <c r="N379" s="192">
        <f t="shared" si="352"/>
        <v>0</v>
      </c>
      <c r="O379" s="192">
        <f t="shared" si="352"/>
        <v>0</v>
      </c>
      <c r="P379" s="192">
        <f t="shared" si="352"/>
        <v>93184.82088505046</v>
      </c>
      <c r="Q379" s="192">
        <f t="shared" si="352"/>
        <v>0</v>
      </c>
      <c r="R379" s="192">
        <f t="shared" si="352"/>
        <v>0</v>
      </c>
      <c r="S379" s="192">
        <f t="shared" si="352"/>
        <v>0</v>
      </c>
      <c r="T379" s="192">
        <f t="shared" si="352"/>
        <v>0</v>
      </c>
      <c r="U379" s="192">
        <f t="shared" si="352"/>
        <v>0</v>
      </c>
      <c r="V379" s="192">
        <f t="shared" si="352"/>
        <v>0</v>
      </c>
      <c r="W379" s="192">
        <f t="shared" si="352"/>
        <v>0</v>
      </c>
      <c r="X379" s="192">
        <f t="shared" si="352"/>
        <v>0</v>
      </c>
      <c r="Y379" s="192">
        <f t="shared" si="352"/>
        <v>0</v>
      </c>
      <c r="Z379" s="192">
        <f t="shared" si="352"/>
        <v>0</v>
      </c>
      <c r="AA379" s="192">
        <f t="shared" si="352"/>
        <v>0</v>
      </c>
      <c r="AB379" s="192">
        <f t="shared" si="352"/>
        <v>0</v>
      </c>
      <c r="AC379" s="192">
        <f t="shared" si="352"/>
        <v>0</v>
      </c>
      <c r="AD379" s="192">
        <f t="shared" si="352"/>
        <v>0</v>
      </c>
      <c r="AE379" s="192">
        <f t="shared" si="352"/>
        <v>0</v>
      </c>
      <c r="AF379" s="192">
        <f t="shared" si="352"/>
        <v>0</v>
      </c>
      <c r="AG379" s="192">
        <f t="shared" si="352"/>
        <v>0</v>
      </c>
      <c r="AH379" s="192">
        <f t="shared" si="352"/>
        <v>0</v>
      </c>
      <c r="AI379" s="192">
        <f t="shared" si="352"/>
        <v>0</v>
      </c>
      <c r="AJ379" s="192">
        <f t="shared" si="352"/>
        <v>0</v>
      </c>
      <c r="AK379" s="192">
        <f t="shared" si="352"/>
        <v>0</v>
      </c>
      <c r="AL379" s="192">
        <f t="shared" si="352"/>
        <v>0</v>
      </c>
      <c r="AM379" s="192">
        <f t="shared" si="352"/>
        <v>0</v>
      </c>
      <c r="AN379" s="192">
        <f t="shared" si="352"/>
        <v>0</v>
      </c>
      <c r="AO379" s="192">
        <f t="shared" si="352"/>
        <v>0</v>
      </c>
      <c r="AP379" s="192">
        <f t="shared" si="352"/>
        <v>0</v>
      </c>
      <c r="AQ379" s="192">
        <f t="shared" si="352"/>
        <v>0</v>
      </c>
      <c r="AR379" s="192">
        <f t="shared" si="352"/>
        <v>0</v>
      </c>
      <c r="AS379" s="192">
        <f t="shared" si="352"/>
        <v>0</v>
      </c>
      <c r="AT379" s="192">
        <f t="shared" si="352"/>
        <v>0</v>
      </c>
      <c r="AU379" s="192">
        <f t="shared" si="352"/>
        <v>0</v>
      </c>
      <c r="AV379" s="192">
        <f t="shared" si="352"/>
        <v>0</v>
      </c>
      <c r="AW379" s="192">
        <f t="shared" si="352"/>
        <v>0</v>
      </c>
      <c r="AX379" s="192">
        <f t="shared" si="352"/>
        <v>0</v>
      </c>
      <c r="AY379" s="192">
        <f t="shared" si="352"/>
        <v>0</v>
      </c>
      <c r="AZ379" s="192">
        <f t="shared" si="352"/>
        <v>0</v>
      </c>
      <c r="BA379" s="192">
        <f t="shared" si="352"/>
        <v>0</v>
      </c>
      <c r="BB379" s="192">
        <f t="shared" si="352"/>
        <v>0</v>
      </c>
      <c r="BC379" s="192">
        <f t="shared" si="352"/>
        <v>0</v>
      </c>
      <c r="BD379" s="192">
        <f t="shared" si="352"/>
        <v>0</v>
      </c>
      <c r="BE379" s="192">
        <f t="shared" si="352"/>
        <v>0</v>
      </c>
    </row>
    <row r="380" spans="1:57" outlineLevel="1" x14ac:dyDescent="0.25">
      <c r="A380" s="142"/>
      <c r="B380" s="142"/>
      <c r="C380" s="143"/>
      <c r="D380" s="144"/>
      <c r="E380" s="192"/>
      <c r="F380" s="192"/>
      <c r="G380" s="192"/>
      <c r="H380" s="192"/>
      <c r="I380" s="145"/>
      <c r="J380" s="192"/>
      <c r="K380" s="192"/>
      <c r="L380" s="192"/>
      <c r="M380" s="192"/>
      <c r="N380" s="192"/>
      <c r="O380" s="192"/>
      <c r="P380" s="192"/>
      <c r="Q380" s="192"/>
      <c r="R380" s="192"/>
      <c r="S380" s="192"/>
      <c r="T380" s="192"/>
      <c r="U380" s="192"/>
      <c r="V380" s="192"/>
      <c r="W380" s="192"/>
      <c r="X380" s="192"/>
      <c r="Y380" s="192"/>
      <c r="Z380" s="192"/>
      <c r="AA380" s="192"/>
      <c r="AB380" s="192"/>
      <c r="AC380" s="192"/>
      <c r="AD380" s="192"/>
      <c r="AE380" s="192"/>
      <c r="AF380" s="192"/>
      <c r="AG380" s="192"/>
      <c r="AH380" s="192"/>
      <c r="AI380" s="192"/>
      <c r="AJ380" s="192"/>
      <c r="AK380" s="192"/>
      <c r="AL380" s="192"/>
      <c r="AM380" s="192"/>
      <c r="AN380" s="192"/>
      <c r="AO380" s="192"/>
      <c r="AP380" s="192"/>
      <c r="AQ380" s="192"/>
      <c r="AR380" s="192"/>
      <c r="AS380" s="192"/>
      <c r="AT380" s="192"/>
      <c r="AU380" s="192"/>
      <c r="AV380" s="192"/>
      <c r="AW380" s="192"/>
      <c r="AX380" s="192"/>
      <c r="AY380" s="192"/>
      <c r="AZ380" s="192"/>
      <c r="BA380" s="192"/>
      <c r="BB380" s="192"/>
      <c r="BC380" s="192"/>
      <c r="BD380" s="192"/>
      <c r="BE380" s="192"/>
    </row>
    <row r="381" spans="1:57" outlineLevel="1" x14ac:dyDescent="0.25">
      <c r="E381" s="563" t="str">
        <f xml:space="preserve"> Time!E$10</f>
        <v>Model column counter</v>
      </c>
      <c r="F381" s="563">
        <f xml:space="preserve"> Time!F$10</f>
        <v>0</v>
      </c>
      <c r="G381" s="563" t="str">
        <f xml:space="preserve"> Time!G$10</f>
        <v>counter</v>
      </c>
      <c r="H381" s="563">
        <f xml:space="preserve"> Time!H$10</f>
        <v>0</v>
      </c>
      <c r="I381" s="563">
        <f xml:space="preserve"> Time!I$10</f>
        <v>0</v>
      </c>
      <c r="J381" s="563">
        <f xml:space="preserve"> Time!J$10</f>
        <v>1</v>
      </c>
      <c r="K381" s="563">
        <f xml:space="preserve"> Time!K$10</f>
        <v>2</v>
      </c>
      <c r="L381" s="563">
        <f xml:space="preserve"> Time!L$10</f>
        <v>3</v>
      </c>
      <c r="M381" s="563">
        <f xml:space="preserve"> Time!M$10</f>
        <v>4</v>
      </c>
      <c r="N381" s="563">
        <f xml:space="preserve"> Time!N$10</f>
        <v>5</v>
      </c>
      <c r="O381" s="563">
        <f xml:space="preserve"> Time!O$10</f>
        <v>6</v>
      </c>
      <c r="P381" s="563">
        <f xml:space="preserve"> Time!P$10</f>
        <v>7</v>
      </c>
      <c r="Q381" s="563">
        <f xml:space="preserve"> Time!Q$10</f>
        <v>8</v>
      </c>
      <c r="R381" s="563">
        <f xml:space="preserve"> Time!R$10</f>
        <v>9</v>
      </c>
      <c r="S381" s="563">
        <f xml:space="preserve"> Time!S$10</f>
        <v>10</v>
      </c>
      <c r="T381" s="563">
        <f xml:space="preserve"> Time!T$10</f>
        <v>11</v>
      </c>
      <c r="U381" s="563">
        <f xml:space="preserve"> Time!U$10</f>
        <v>12</v>
      </c>
      <c r="V381" s="563">
        <f xml:space="preserve"> Time!V$10</f>
        <v>13</v>
      </c>
      <c r="W381" s="563">
        <f xml:space="preserve"> Time!W$10</f>
        <v>14</v>
      </c>
      <c r="X381" s="563">
        <f xml:space="preserve"> Time!X$10</f>
        <v>15</v>
      </c>
      <c r="Y381" s="563">
        <f xml:space="preserve"> Time!Y$10</f>
        <v>16</v>
      </c>
      <c r="Z381" s="563">
        <f xml:space="preserve"> Time!Z$10</f>
        <v>17</v>
      </c>
      <c r="AA381" s="563">
        <f xml:space="preserve"> Time!AA$10</f>
        <v>18</v>
      </c>
      <c r="AB381" s="563">
        <f xml:space="preserve"> Time!AB$10</f>
        <v>19</v>
      </c>
      <c r="AC381" s="563">
        <f xml:space="preserve"> Time!AC$10</f>
        <v>20</v>
      </c>
      <c r="AD381" s="563">
        <f xml:space="preserve"> Time!AD$10</f>
        <v>21</v>
      </c>
      <c r="AE381" s="563">
        <f xml:space="preserve"> Time!AE$10</f>
        <v>22</v>
      </c>
      <c r="AF381" s="563">
        <f xml:space="preserve"> Time!AF$10</f>
        <v>23</v>
      </c>
      <c r="AG381" s="563">
        <f xml:space="preserve"> Time!AG$10</f>
        <v>24</v>
      </c>
      <c r="AH381" s="563">
        <f xml:space="preserve"> Time!AH$10</f>
        <v>25</v>
      </c>
      <c r="AI381" s="563">
        <f xml:space="preserve"> Time!AI$10</f>
        <v>26</v>
      </c>
      <c r="AJ381" s="563">
        <f xml:space="preserve"> Time!AJ$10</f>
        <v>27</v>
      </c>
      <c r="AK381" s="563">
        <f xml:space="preserve"> Time!AK$10</f>
        <v>28</v>
      </c>
      <c r="AL381" s="563">
        <f xml:space="preserve"> Time!AL$10</f>
        <v>29</v>
      </c>
      <c r="AM381" s="563">
        <f xml:space="preserve"> Time!AM$10</f>
        <v>30</v>
      </c>
      <c r="AN381" s="563">
        <f xml:space="preserve"> Time!AN$10</f>
        <v>31</v>
      </c>
      <c r="AO381" s="563">
        <f xml:space="preserve"> Time!AO$10</f>
        <v>32</v>
      </c>
      <c r="AP381" s="563">
        <f xml:space="preserve"> Time!AP$10</f>
        <v>33</v>
      </c>
      <c r="AQ381" s="563">
        <f xml:space="preserve"> Time!AQ$10</f>
        <v>34</v>
      </c>
      <c r="AR381" s="563">
        <f xml:space="preserve"> Time!AR$10</f>
        <v>35</v>
      </c>
      <c r="AS381" s="563">
        <f xml:space="preserve"> Time!AS$10</f>
        <v>36</v>
      </c>
      <c r="AT381" s="563">
        <f xml:space="preserve"> Time!AT$10</f>
        <v>37</v>
      </c>
      <c r="AU381" s="563">
        <f xml:space="preserve"> Time!AU$10</f>
        <v>38</v>
      </c>
      <c r="AV381" s="563">
        <f xml:space="preserve"> Time!AV$10</f>
        <v>39</v>
      </c>
      <c r="AW381" s="563">
        <f xml:space="preserve"> Time!AW$10</f>
        <v>40</v>
      </c>
      <c r="AX381" s="563">
        <f xml:space="preserve"> Time!AX$10</f>
        <v>41</v>
      </c>
      <c r="AY381" s="563">
        <f xml:space="preserve"> Time!AY$10</f>
        <v>42</v>
      </c>
      <c r="AZ381" s="563">
        <f xml:space="preserve"> Time!AZ$10</f>
        <v>43</v>
      </c>
      <c r="BA381" s="563">
        <f xml:space="preserve"> Time!BA$10</f>
        <v>44</v>
      </c>
      <c r="BB381" s="563">
        <f xml:space="preserve"> Time!BB$10</f>
        <v>45</v>
      </c>
      <c r="BC381" s="563">
        <f xml:space="preserve"> Time!BC$10</f>
        <v>46</v>
      </c>
      <c r="BD381" s="563">
        <f xml:space="preserve"> Time!BD$10</f>
        <v>47</v>
      </c>
      <c r="BE381" s="563">
        <f xml:space="preserve"> Time!BE$10</f>
        <v>48</v>
      </c>
    </row>
    <row r="382" spans="1:57" outlineLevel="1" x14ac:dyDescent="0.25">
      <c r="E382" s="191" t="str">
        <f xml:space="preserve"> ConTime!E$56</f>
        <v>Model ops period counter - m</v>
      </c>
      <c r="F382" s="191">
        <f xml:space="preserve"> ConTime!F$56</f>
        <v>0</v>
      </c>
      <c r="G382" s="191" t="str">
        <f xml:space="preserve"> ConTime!G$56</f>
        <v>counter</v>
      </c>
      <c r="H382" s="191">
        <f xml:space="preserve"> ConTime!H$56</f>
        <v>0</v>
      </c>
      <c r="I382" s="191">
        <f xml:space="preserve"> ConTime!I$56</f>
        <v>0</v>
      </c>
      <c r="J382" s="191">
        <f xml:space="preserve"> ConTime!J$56</f>
        <v>1</v>
      </c>
      <c r="K382" s="191">
        <f xml:space="preserve"> ConTime!K$56</f>
        <v>1</v>
      </c>
      <c r="L382" s="191">
        <f xml:space="preserve"> ConTime!L$56</f>
        <v>1</v>
      </c>
      <c r="M382" s="191">
        <f xml:space="preserve"> ConTime!M$56</f>
        <v>1</v>
      </c>
      <c r="N382" s="191">
        <f xml:space="preserve"> ConTime!N$56</f>
        <v>1</v>
      </c>
      <c r="O382" s="191">
        <f xml:space="preserve"> ConTime!O$56</f>
        <v>1</v>
      </c>
      <c r="P382" s="191">
        <f xml:space="preserve"> ConTime!P$56</f>
        <v>2</v>
      </c>
      <c r="Q382" s="191">
        <f xml:space="preserve"> ConTime!Q$56</f>
        <v>2</v>
      </c>
      <c r="R382" s="191">
        <f xml:space="preserve"> ConTime!R$56</f>
        <v>2</v>
      </c>
      <c r="S382" s="191">
        <f xml:space="preserve"> ConTime!S$56</f>
        <v>2</v>
      </c>
      <c r="T382" s="191">
        <f xml:space="preserve"> ConTime!T$56</f>
        <v>2</v>
      </c>
      <c r="U382" s="191">
        <f xml:space="preserve"> ConTime!U$56</f>
        <v>2</v>
      </c>
      <c r="V382" s="191">
        <f xml:space="preserve"> ConTime!V$56</f>
        <v>3</v>
      </c>
      <c r="W382" s="191">
        <f xml:space="preserve"> ConTime!W$56</f>
        <v>3</v>
      </c>
      <c r="X382" s="191">
        <f xml:space="preserve"> ConTime!X$56</f>
        <v>3</v>
      </c>
      <c r="Y382" s="191">
        <f xml:space="preserve"> ConTime!Y$56</f>
        <v>3</v>
      </c>
      <c r="Z382" s="191">
        <f xml:space="preserve"> ConTime!Z$56</f>
        <v>3</v>
      </c>
      <c r="AA382" s="191">
        <f xml:space="preserve"> ConTime!AA$56</f>
        <v>3</v>
      </c>
      <c r="AB382" s="191">
        <f xml:space="preserve"> ConTime!AB$56</f>
        <v>4</v>
      </c>
      <c r="AC382" s="191">
        <f xml:space="preserve"> ConTime!AC$56</f>
        <v>4</v>
      </c>
      <c r="AD382" s="191">
        <f xml:space="preserve"> ConTime!AD$56</f>
        <v>4</v>
      </c>
      <c r="AE382" s="191">
        <f xml:space="preserve"> ConTime!AE$56</f>
        <v>4</v>
      </c>
      <c r="AF382" s="191">
        <f xml:space="preserve"> ConTime!AF$56</f>
        <v>4</v>
      </c>
      <c r="AG382" s="191">
        <f xml:space="preserve"> ConTime!AG$56</f>
        <v>4</v>
      </c>
      <c r="AH382" s="191">
        <f xml:space="preserve"> ConTime!AH$56</f>
        <v>5</v>
      </c>
      <c r="AI382" s="191">
        <f xml:space="preserve"> ConTime!AI$56</f>
        <v>5</v>
      </c>
      <c r="AJ382" s="191">
        <f xml:space="preserve"> ConTime!AJ$56</f>
        <v>5</v>
      </c>
      <c r="AK382" s="191">
        <f xml:space="preserve"> ConTime!AK$56</f>
        <v>5</v>
      </c>
      <c r="AL382" s="191">
        <f xml:space="preserve"> ConTime!AL$56</f>
        <v>5</v>
      </c>
      <c r="AM382" s="191">
        <f xml:space="preserve"> ConTime!AM$56</f>
        <v>5</v>
      </c>
      <c r="AN382" s="191">
        <f xml:space="preserve"> ConTime!AN$56</f>
        <v>6</v>
      </c>
      <c r="AO382" s="191">
        <f xml:space="preserve"> ConTime!AO$56</f>
        <v>6</v>
      </c>
      <c r="AP382" s="191">
        <f xml:space="preserve"> ConTime!AP$56</f>
        <v>6</v>
      </c>
      <c r="AQ382" s="191">
        <f xml:space="preserve"> ConTime!AQ$56</f>
        <v>6</v>
      </c>
      <c r="AR382" s="191">
        <f xml:space="preserve"> ConTime!AR$56</f>
        <v>6</v>
      </c>
      <c r="AS382" s="191">
        <f xml:space="preserve"> ConTime!AS$56</f>
        <v>6</v>
      </c>
      <c r="AT382" s="191">
        <f xml:space="preserve"> ConTime!AT$56</f>
        <v>7</v>
      </c>
      <c r="AU382" s="191">
        <f xml:space="preserve"> ConTime!AU$56</f>
        <v>7</v>
      </c>
      <c r="AV382" s="191">
        <f xml:space="preserve"> ConTime!AV$56</f>
        <v>7</v>
      </c>
      <c r="AW382" s="191">
        <f xml:space="preserve"> ConTime!AW$56</f>
        <v>7</v>
      </c>
      <c r="AX382" s="191">
        <f xml:space="preserve"> ConTime!AX$56</f>
        <v>7</v>
      </c>
      <c r="AY382" s="191">
        <f xml:space="preserve"> ConTime!AY$56</f>
        <v>7</v>
      </c>
      <c r="AZ382" s="191">
        <f xml:space="preserve"> ConTime!AZ$56</f>
        <v>8</v>
      </c>
      <c r="BA382" s="191">
        <f xml:space="preserve"> ConTime!BA$56</f>
        <v>8</v>
      </c>
      <c r="BB382" s="191">
        <f xml:space="preserve"> ConTime!BB$56</f>
        <v>8</v>
      </c>
      <c r="BC382" s="191">
        <f xml:space="preserve"> ConTime!BC$56</f>
        <v>8</v>
      </c>
      <c r="BD382" s="191">
        <f xml:space="preserve"> ConTime!BD$56</f>
        <v>8</v>
      </c>
      <c r="BE382" s="191">
        <f xml:space="preserve"> ConTime!BE$56</f>
        <v>8</v>
      </c>
    </row>
    <row r="383" spans="1:57" outlineLevel="1" x14ac:dyDescent="0.25">
      <c r="E383" s="12" t="str">
        <f t="shared" ref="E383:BE383" si="353" xml:space="preserve"> E$299</f>
        <v>Construction debt drawdown - m</v>
      </c>
      <c r="F383" s="12">
        <f t="shared" si="353"/>
        <v>0</v>
      </c>
      <c r="G383" s="12" t="str">
        <f t="shared" si="353"/>
        <v>$ 000s</v>
      </c>
      <c r="H383" s="12">
        <f t="shared" si="353"/>
        <v>257133.21698628782</v>
      </c>
      <c r="I383" s="12">
        <f t="shared" si="353"/>
        <v>0</v>
      </c>
      <c r="J383" s="12">
        <f t="shared" si="353"/>
        <v>0</v>
      </c>
      <c r="K383" s="12">
        <f t="shared" si="353"/>
        <v>0</v>
      </c>
      <c r="L383" s="12">
        <f t="shared" si="353"/>
        <v>0</v>
      </c>
      <c r="M383" s="12">
        <f t="shared" si="353"/>
        <v>0</v>
      </c>
      <c r="N383" s="12">
        <f t="shared" si="353"/>
        <v>0</v>
      </c>
      <c r="O383" s="12">
        <f t="shared" si="353"/>
        <v>0</v>
      </c>
      <c r="P383" s="12">
        <f t="shared" si="353"/>
        <v>0</v>
      </c>
      <c r="Q383" s="12">
        <f t="shared" si="353"/>
        <v>0</v>
      </c>
      <c r="R383" s="12">
        <f t="shared" si="353"/>
        <v>0</v>
      </c>
      <c r="S383" s="12">
        <f t="shared" si="353"/>
        <v>0</v>
      </c>
      <c r="T383" s="12">
        <f t="shared" si="353"/>
        <v>0</v>
      </c>
      <c r="U383" s="12">
        <f t="shared" si="353"/>
        <v>0</v>
      </c>
      <c r="V383" s="12">
        <f t="shared" si="353"/>
        <v>0</v>
      </c>
      <c r="W383" s="12">
        <f t="shared" si="353"/>
        <v>0</v>
      </c>
      <c r="X383" s="12">
        <f t="shared" si="353"/>
        <v>0</v>
      </c>
      <c r="Y383" s="12">
        <f t="shared" si="353"/>
        <v>0</v>
      </c>
      <c r="Z383" s="12">
        <f t="shared" si="353"/>
        <v>0</v>
      </c>
      <c r="AA383" s="12">
        <f t="shared" si="353"/>
        <v>0</v>
      </c>
      <c r="AB383" s="12">
        <f t="shared" si="353"/>
        <v>0</v>
      </c>
      <c r="AC383" s="12">
        <f t="shared" si="353"/>
        <v>0</v>
      </c>
      <c r="AD383" s="12">
        <f t="shared" si="353"/>
        <v>0</v>
      </c>
      <c r="AE383" s="12">
        <f t="shared" si="353"/>
        <v>0</v>
      </c>
      <c r="AF383" s="12">
        <f t="shared" si="353"/>
        <v>5058.6029563401207</v>
      </c>
      <c r="AG383" s="12">
        <f t="shared" si="353"/>
        <v>12261.720824335425</v>
      </c>
      <c r="AH383" s="12">
        <f t="shared" si="353"/>
        <v>12296.292064958823</v>
      </c>
      <c r="AI383" s="12">
        <f t="shared" si="353"/>
        <v>12297.79235738816</v>
      </c>
      <c r="AJ383" s="12">
        <f t="shared" si="353"/>
        <v>12365.633719641013</v>
      </c>
      <c r="AK383" s="12">
        <f t="shared" si="353"/>
        <v>12386.701416253774</v>
      </c>
      <c r="AL383" s="12">
        <f t="shared" si="353"/>
        <v>12435.421553357372</v>
      </c>
      <c r="AM383" s="12">
        <f t="shared" si="353"/>
        <v>12453.92799922148</v>
      </c>
      <c r="AN383" s="12">
        <f t="shared" si="353"/>
        <v>12505.595691592916</v>
      </c>
      <c r="AO383" s="12">
        <f t="shared" si="353"/>
        <v>12540.854523828781</v>
      </c>
      <c r="AP383" s="12">
        <f t="shared" si="353"/>
        <v>12555.491523398421</v>
      </c>
      <c r="AQ383" s="12">
        <f t="shared" si="353"/>
        <v>12611.612277155316</v>
      </c>
      <c r="AR383" s="12">
        <f t="shared" si="353"/>
        <v>12623.652429408663</v>
      </c>
      <c r="AS383" s="12">
        <f t="shared" si="353"/>
        <v>12682.761703906723</v>
      </c>
      <c r="AT383" s="12">
        <f t="shared" si="353"/>
        <v>12297.130224848668</v>
      </c>
      <c r="AU383" s="12">
        <f t="shared" si="353"/>
        <v>12303.596221794036</v>
      </c>
      <c r="AV383" s="12">
        <f t="shared" si="353"/>
        <v>12366.490606926531</v>
      </c>
      <c r="AW383" s="12">
        <f t="shared" si="353"/>
        <v>12384.513580244184</v>
      </c>
      <c r="AX383" s="12">
        <f t="shared" si="353"/>
        <v>12436.27468872968</v>
      </c>
      <c r="AY383" s="12">
        <f t="shared" si="353"/>
        <v>28269.150622957801</v>
      </c>
      <c r="AZ383" s="12">
        <f t="shared" si="353"/>
        <v>0</v>
      </c>
      <c r="BA383" s="12">
        <f t="shared" si="353"/>
        <v>0</v>
      </c>
      <c r="BB383" s="12">
        <f t="shared" si="353"/>
        <v>0</v>
      </c>
      <c r="BC383" s="12">
        <f t="shared" si="353"/>
        <v>0</v>
      </c>
      <c r="BD383" s="12">
        <f t="shared" si="353"/>
        <v>0</v>
      </c>
      <c r="BE383" s="12">
        <f t="shared" si="353"/>
        <v>0</v>
      </c>
    </row>
    <row r="384" spans="1:57" s="193" customFormat="1" outlineLevel="1" x14ac:dyDescent="0.25">
      <c r="A384" s="142"/>
      <c r="B384" s="142"/>
      <c r="C384" s="143"/>
      <c r="D384" s="144"/>
      <c r="E384" s="192" t="s">
        <v>394</v>
      </c>
      <c r="F384" s="192"/>
      <c r="G384" s="192" t="str">
        <f xml:space="preserve"> SMU</f>
        <v>$ 000s</v>
      </c>
      <c r="H384" s="192">
        <f xml:space="preserve"> SUM(J384:BE384)</f>
        <v>257133.21698628788</v>
      </c>
      <c r="I384" s="145"/>
      <c r="J384" s="192">
        <f t="shared" ref="J384:BE384" si="354" xml:space="preserve"> SUMIF($J382:$BE382, J381, $J383:$BE383)</f>
        <v>0</v>
      </c>
      <c r="K384" s="192">
        <f t="shared" si="354"/>
        <v>0</v>
      </c>
      <c r="L384" s="192">
        <f t="shared" si="354"/>
        <v>0</v>
      </c>
      <c r="M384" s="192">
        <f t="shared" si="354"/>
        <v>17320.323780675546</v>
      </c>
      <c r="N384" s="192">
        <f t="shared" si="354"/>
        <v>74235.76911082062</v>
      </c>
      <c r="O384" s="192">
        <f t="shared" si="354"/>
        <v>75519.968149290813</v>
      </c>
      <c r="P384" s="192">
        <f t="shared" si="354"/>
        <v>90057.155945500912</v>
      </c>
      <c r="Q384" s="192">
        <f t="shared" si="354"/>
        <v>0</v>
      </c>
      <c r="R384" s="192">
        <f t="shared" si="354"/>
        <v>0</v>
      </c>
      <c r="S384" s="192">
        <f t="shared" si="354"/>
        <v>0</v>
      </c>
      <c r="T384" s="192">
        <f t="shared" si="354"/>
        <v>0</v>
      </c>
      <c r="U384" s="192">
        <f t="shared" si="354"/>
        <v>0</v>
      </c>
      <c r="V384" s="192">
        <f t="shared" si="354"/>
        <v>0</v>
      </c>
      <c r="W384" s="192">
        <f t="shared" si="354"/>
        <v>0</v>
      </c>
      <c r="X384" s="192">
        <f t="shared" si="354"/>
        <v>0</v>
      </c>
      <c r="Y384" s="192">
        <f t="shared" si="354"/>
        <v>0</v>
      </c>
      <c r="Z384" s="192">
        <f t="shared" si="354"/>
        <v>0</v>
      </c>
      <c r="AA384" s="192">
        <f t="shared" si="354"/>
        <v>0</v>
      </c>
      <c r="AB384" s="192">
        <f t="shared" si="354"/>
        <v>0</v>
      </c>
      <c r="AC384" s="192">
        <f t="shared" si="354"/>
        <v>0</v>
      </c>
      <c r="AD384" s="192">
        <f t="shared" si="354"/>
        <v>0</v>
      </c>
      <c r="AE384" s="192">
        <f t="shared" si="354"/>
        <v>0</v>
      </c>
      <c r="AF384" s="192">
        <f t="shared" si="354"/>
        <v>0</v>
      </c>
      <c r="AG384" s="192">
        <f t="shared" si="354"/>
        <v>0</v>
      </c>
      <c r="AH384" s="192">
        <f t="shared" si="354"/>
        <v>0</v>
      </c>
      <c r="AI384" s="192">
        <f t="shared" si="354"/>
        <v>0</v>
      </c>
      <c r="AJ384" s="192">
        <f t="shared" si="354"/>
        <v>0</v>
      </c>
      <c r="AK384" s="192">
        <f t="shared" si="354"/>
        <v>0</v>
      </c>
      <c r="AL384" s="192">
        <f t="shared" si="354"/>
        <v>0</v>
      </c>
      <c r="AM384" s="192">
        <f t="shared" si="354"/>
        <v>0</v>
      </c>
      <c r="AN384" s="192">
        <f t="shared" si="354"/>
        <v>0</v>
      </c>
      <c r="AO384" s="192">
        <f t="shared" si="354"/>
        <v>0</v>
      </c>
      <c r="AP384" s="192">
        <f t="shared" si="354"/>
        <v>0</v>
      </c>
      <c r="AQ384" s="192">
        <f t="shared" si="354"/>
        <v>0</v>
      </c>
      <c r="AR384" s="192">
        <f t="shared" si="354"/>
        <v>0</v>
      </c>
      <c r="AS384" s="192">
        <f t="shared" si="354"/>
        <v>0</v>
      </c>
      <c r="AT384" s="192">
        <f t="shared" si="354"/>
        <v>0</v>
      </c>
      <c r="AU384" s="192">
        <f t="shared" si="354"/>
        <v>0</v>
      </c>
      <c r="AV384" s="192">
        <f t="shared" si="354"/>
        <v>0</v>
      </c>
      <c r="AW384" s="192">
        <f t="shared" si="354"/>
        <v>0</v>
      </c>
      <c r="AX384" s="192">
        <f t="shared" si="354"/>
        <v>0</v>
      </c>
      <c r="AY384" s="192">
        <f t="shared" si="354"/>
        <v>0</v>
      </c>
      <c r="AZ384" s="192">
        <f t="shared" si="354"/>
        <v>0</v>
      </c>
      <c r="BA384" s="192">
        <f t="shared" si="354"/>
        <v>0</v>
      </c>
      <c r="BB384" s="192">
        <f t="shared" si="354"/>
        <v>0</v>
      </c>
      <c r="BC384" s="192">
        <f t="shared" si="354"/>
        <v>0</v>
      </c>
      <c r="BD384" s="192">
        <f t="shared" si="354"/>
        <v>0</v>
      </c>
      <c r="BE384" s="192">
        <f t="shared" si="354"/>
        <v>0</v>
      </c>
    </row>
    <row r="385" spans="1:57" s="193" customFormat="1" outlineLevel="1" x14ac:dyDescent="0.25">
      <c r="A385" s="142"/>
      <c r="B385" s="142"/>
      <c r="C385" s="143"/>
      <c r="D385" s="144"/>
      <c r="E385" s="192"/>
      <c r="F385" s="192"/>
      <c r="G385" s="192"/>
      <c r="H385" s="192"/>
      <c r="I385" s="145"/>
      <c r="J385" s="192"/>
      <c r="K385" s="192"/>
      <c r="L385" s="192"/>
      <c r="M385" s="192"/>
      <c r="N385" s="192"/>
      <c r="O385" s="192"/>
      <c r="P385" s="192"/>
      <c r="Q385" s="192"/>
      <c r="R385" s="192"/>
      <c r="S385" s="192"/>
      <c r="T385" s="192"/>
      <c r="U385" s="192"/>
      <c r="V385" s="192"/>
      <c r="W385" s="192"/>
      <c r="X385" s="192"/>
      <c r="Y385" s="192"/>
      <c r="Z385" s="192"/>
      <c r="AA385" s="192"/>
      <c r="AB385" s="192"/>
      <c r="AC385" s="192"/>
      <c r="AD385" s="192"/>
      <c r="AE385" s="192"/>
      <c r="AF385" s="192"/>
      <c r="AG385" s="192"/>
      <c r="AH385" s="192"/>
      <c r="AI385" s="192"/>
      <c r="AJ385" s="192"/>
      <c r="AK385" s="192"/>
      <c r="AL385" s="192"/>
      <c r="AM385" s="192"/>
      <c r="AN385" s="192"/>
      <c r="AO385" s="192"/>
      <c r="AP385" s="192"/>
      <c r="AQ385" s="192"/>
      <c r="AR385" s="192"/>
      <c r="AS385" s="192"/>
      <c r="AT385" s="192"/>
      <c r="AU385" s="192"/>
      <c r="AV385" s="192"/>
      <c r="AW385" s="192"/>
      <c r="AX385" s="192"/>
      <c r="AY385" s="192"/>
      <c r="AZ385" s="192"/>
      <c r="BA385" s="192"/>
      <c r="BB385" s="192"/>
      <c r="BC385" s="192"/>
      <c r="BD385" s="192"/>
      <c r="BE385" s="192"/>
    </row>
    <row r="386" spans="1:57" outlineLevel="1" x14ac:dyDescent="0.25">
      <c r="E386" s="563" t="str">
        <f xml:space="preserve"> Time!E$10</f>
        <v>Model column counter</v>
      </c>
      <c r="F386" s="563">
        <f xml:space="preserve"> Time!F$10</f>
        <v>0</v>
      </c>
      <c r="G386" s="563" t="str">
        <f xml:space="preserve"> Time!G$10</f>
        <v>counter</v>
      </c>
      <c r="H386" s="563">
        <f xml:space="preserve"> Time!H$10</f>
        <v>0</v>
      </c>
      <c r="I386" s="563">
        <f xml:space="preserve"> Time!I$10</f>
        <v>0</v>
      </c>
      <c r="J386" s="563">
        <f xml:space="preserve"> Time!J$10</f>
        <v>1</v>
      </c>
      <c r="K386" s="563">
        <f xml:space="preserve"> Time!K$10</f>
        <v>2</v>
      </c>
      <c r="L386" s="563">
        <f xml:space="preserve"> Time!L$10</f>
        <v>3</v>
      </c>
      <c r="M386" s="563">
        <f xml:space="preserve"> Time!M$10</f>
        <v>4</v>
      </c>
      <c r="N386" s="563">
        <f xml:space="preserve"> Time!N$10</f>
        <v>5</v>
      </c>
      <c r="O386" s="563">
        <f xml:space="preserve"> Time!O$10</f>
        <v>6</v>
      </c>
      <c r="P386" s="563">
        <f xml:space="preserve"> Time!P$10</f>
        <v>7</v>
      </c>
      <c r="Q386" s="563">
        <f xml:space="preserve"> Time!Q$10</f>
        <v>8</v>
      </c>
      <c r="R386" s="563">
        <f xml:space="preserve"> Time!R$10</f>
        <v>9</v>
      </c>
      <c r="S386" s="563">
        <f xml:space="preserve"> Time!S$10</f>
        <v>10</v>
      </c>
      <c r="T386" s="563">
        <f xml:space="preserve"> Time!T$10</f>
        <v>11</v>
      </c>
      <c r="U386" s="563">
        <f xml:space="preserve"> Time!U$10</f>
        <v>12</v>
      </c>
      <c r="V386" s="563">
        <f xml:space="preserve"> Time!V$10</f>
        <v>13</v>
      </c>
      <c r="W386" s="563">
        <f xml:space="preserve"> Time!W$10</f>
        <v>14</v>
      </c>
      <c r="X386" s="563">
        <f xml:space="preserve"> Time!X$10</f>
        <v>15</v>
      </c>
      <c r="Y386" s="563">
        <f xml:space="preserve"> Time!Y$10</f>
        <v>16</v>
      </c>
      <c r="Z386" s="563">
        <f xml:space="preserve"> Time!Z$10</f>
        <v>17</v>
      </c>
      <c r="AA386" s="563">
        <f xml:space="preserve"> Time!AA$10</f>
        <v>18</v>
      </c>
      <c r="AB386" s="563">
        <f xml:space="preserve"> Time!AB$10</f>
        <v>19</v>
      </c>
      <c r="AC386" s="563">
        <f xml:space="preserve"> Time!AC$10</f>
        <v>20</v>
      </c>
      <c r="AD386" s="563">
        <f xml:space="preserve"> Time!AD$10</f>
        <v>21</v>
      </c>
      <c r="AE386" s="563">
        <f xml:space="preserve"> Time!AE$10</f>
        <v>22</v>
      </c>
      <c r="AF386" s="563">
        <f xml:space="preserve"> Time!AF$10</f>
        <v>23</v>
      </c>
      <c r="AG386" s="563">
        <f xml:space="preserve"> Time!AG$10</f>
        <v>24</v>
      </c>
      <c r="AH386" s="563">
        <f xml:space="preserve"> Time!AH$10</f>
        <v>25</v>
      </c>
      <c r="AI386" s="563">
        <f xml:space="preserve"> Time!AI$10</f>
        <v>26</v>
      </c>
      <c r="AJ386" s="563">
        <f xml:space="preserve"> Time!AJ$10</f>
        <v>27</v>
      </c>
      <c r="AK386" s="563">
        <f xml:space="preserve"> Time!AK$10</f>
        <v>28</v>
      </c>
      <c r="AL386" s="563">
        <f xml:space="preserve"> Time!AL$10</f>
        <v>29</v>
      </c>
      <c r="AM386" s="563">
        <f xml:space="preserve"> Time!AM$10</f>
        <v>30</v>
      </c>
      <c r="AN386" s="563">
        <f xml:space="preserve"> Time!AN$10</f>
        <v>31</v>
      </c>
      <c r="AO386" s="563">
        <f xml:space="preserve"> Time!AO$10</f>
        <v>32</v>
      </c>
      <c r="AP386" s="563">
        <f xml:space="preserve"> Time!AP$10</f>
        <v>33</v>
      </c>
      <c r="AQ386" s="563">
        <f xml:space="preserve"> Time!AQ$10</f>
        <v>34</v>
      </c>
      <c r="AR386" s="563">
        <f xml:space="preserve"> Time!AR$10</f>
        <v>35</v>
      </c>
      <c r="AS386" s="563">
        <f xml:space="preserve"> Time!AS$10</f>
        <v>36</v>
      </c>
      <c r="AT386" s="563">
        <f xml:space="preserve"> Time!AT$10</f>
        <v>37</v>
      </c>
      <c r="AU386" s="563">
        <f xml:space="preserve"> Time!AU$10</f>
        <v>38</v>
      </c>
      <c r="AV386" s="563">
        <f xml:space="preserve"> Time!AV$10</f>
        <v>39</v>
      </c>
      <c r="AW386" s="563">
        <f xml:space="preserve"> Time!AW$10</f>
        <v>40</v>
      </c>
      <c r="AX386" s="563">
        <f xml:space="preserve"> Time!AX$10</f>
        <v>41</v>
      </c>
      <c r="AY386" s="563">
        <f xml:space="preserve"> Time!AY$10</f>
        <v>42</v>
      </c>
      <c r="AZ386" s="563">
        <f xml:space="preserve"> Time!AZ$10</f>
        <v>43</v>
      </c>
      <c r="BA386" s="563">
        <f xml:space="preserve"> Time!BA$10</f>
        <v>44</v>
      </c>
      <c r="BB386" s="563">
        <f xml:space="preserve"> Time!BB$10</f>
        <v>45</v>
      </c>
      <c r="BC386" s="563">
        <f xml:space="preserve"> Time!BC$10</f>
        <v>46</v>
      </c>
      <c r="BD386" s="563">
        <f xml:space="preserve"> Time!BD$10</f>
        <v>47</v>
      </c>
      <c r="BE386" s="563">
        <f xml:space="preserve"> Time!BE$10</f>
        <v>48</v>
      </c>
    </row>
    <row r="387" spans="1:57" outlineLevel="1" x14ac:dyDescent="0.25">
      <c r="E387" s="191" t="str">
        <f xml:space="preserve"> ConTime!E$56</f>
        <v>Model ops period counter - m</v>
      </c>
      <c r="F387" s="191">
        <f xml:space="preserve"> ConTime!F$56</f>
        <v>0</v>
      </c>
      <c r="G387" s="191" t="str">
        <f xml:space="preserve"> ConTime!G$56</f>
        <v>counter</v>
      </c>
      <c r="H387" s="191">
        <f xml:space="preserve"> ConTime!H$56</f>
        <v>0</v>
      </c>
      <c r="I387" s="191">
        <f xml:space="preserve"> ConTime!I$56</f>
        <v>0</v>
      </c>
      <c r="J387" s="191">
        <f xml:space="preserve"> ConTime!J$56</f>
        <v>1</v>
      </c>
      <c r="K387" s="191">
        <f xml:space="preserve"> ConTime!K$56</f>
        <v>1</v>
      </c>
      <c r="L387" s="191">
        <f xml:space="preserve"> ConTime!L$56</f>
        <v>1</v>
      </c>
      <c r="M387" s="191">
        <f xml:space="preserve"> ConTime!M$56</f>
        <v>1</v>
      </c>
      <c r="N387" s="191">
        <f xml:space="preserve"> ConTime!N$56</f>
        <v>1</v>
      </c>
      <c r="O387" s="191">
        <f xml:space="preserve"> ConTime!O$56</f>
        <v>1</v>
      </c>
      <c r="P387" s="191">
        <f xml:space="preserve"> ConTime!P$56</f>
        <v>2</v>
      </c>
      <c r="Q387" s="191">
        <f xml:space="preserve"> ConTime!Q$56</f>
        <v>2</v>
      </c>
      <c r="R387" s="191">
        <f xml:space="preserve"> ConTime!R$56</f>
        <v>2</v>
      </c>
      <c r="S387" s="191">
        <f xml:space="preserve"> ConTime!S$56</f>
        <v>2</v>
      </c>
      <c r="T387" s="191">
        <f xml:space="preserve"> ConTime!T$56</f>
        <v>2</v>
      </c>
      <c r="U387" s="191">
        <f xml:space="preserve"> ConTime!U$56</f>
        <v>2</v>
      </c>
      <c r="V387" s="191">
        <f xml:space="preserve"> ConTime!V$56</f>
        <v>3</v>
      </c>
      <c r="W387" s="191">
        <f xml:space="preserve"> ConTime!W$56</f>
        <v>3</v>
      </c>
      <c r="X387" s="191">
        <f xml:space="preserve"> ConTime!X$56</f>
        <v>3</v>
      </c>
      <c r="Y387" s="191">
        <f xml:space="preserve"> ConTime!Y$56</f>
        <v>3</v>
      </c>
      <c r="Z387" s="191">
        <f xml:space="preserve"> ConTime!Z$56</f>
        <v>3</v>
      </c>
      <c r="AA387" s="191">
        <f xml:space="preserve"> ConTime!AA$56</f>
        <v>3</v>
      </c>
      <c r="AB387" s="191">
        <f xml:space="preserve"> ConTime!AB$56</f>
        <v>4</v>
      </c>
      <c r="AC387" s="191">
        <f xml:space="preserve"> ConTime!AC$56</f>
        <v>4</v>
      </c>
      <c r="AD387" s="191">
        <f xml:space="preserve"> ConTime!AD$56</f>
        <v>4</v>
      </c>
      <c r="AE387" s="191">
        <f xml:space="preserve"> ConTime!AE$56</f>
        <v>4</v>
      </c>
      <c r="AF387" s="191">
        <f xml:space="preserve"> ConTime!AF$56</f>
        <v>4</v>
      </c>
      <c r="AG387" s="191">
        <f xml:space="preserve"> ConTime!AG$56</f>
        <v>4</v>
      </c>
      <c r="AH387" s="191">
        <f xml:space="preserve"> ConTime!AH$56</f>
        <v>5</v>
      </c>
      <c r="AI387" s="191">
        <f xml:space="preserve"> ConTime!AI$56</f>
        <v>5</v>
      </c>
      <c r="AJ387" s="191">
        <f xml:space="preserve"> ConTime!AJ$56</f>
        <v>5</v>
      </c>
      <c r="AK387" s="191">
        <f xml:space="preserve"> ConTime!AK$56</f>
        <v>5</v>
      </c>
      <c r="AL387" s="191">
        <f xml:space="preserve"> ConTime!AL$56</f>
        <v>5</v>
      </c>
      <c r="AM387" s="191">
        <f xml:space="preserve"> ConTime!AM$56</f>
        <v>5</v>
      </c>
      <c r="AN387" s="191">
        <f xml:space="preserve"> ConTime!AN$56</f>
        <v>6</v>
      </c>
      <c r="AO387" s="191">
        <f xml:space="preserve"> ConTime!AO$56</f>
        <v>6</v>
      </c>
      <c r="AP387" s="191">
        <f xml:space="preserve"> ConTime!AP$56</f>
        <v>6</v>
      </c>
      <c r="AQ387" s="191">
        <f xml:space="preserve"> ConTime!AQ$56</f>
        <v>6</v>
      </c>
      <c r="AR387" s="191">
        <f xml:space="preserve"> ConTime!AR$56</f>
        <v>6</v>
      </c>
      <c r="AS387" s="191">
        <f xml:space="preserve"> ConTime!AS$56</f>
        <v>6</v>
      </c>
      <c r="AT387" s="191">
        <f xml:space="preserve"> ConTime!AT$56</f>
        <v>7</v>
      </c>
      <c r="AU387" s="191">
        <f xml:space="preserve"> ConTime!AU$56</f>
        <v>7</v>
      </c>
      <c r="AV387" s="191">
        <f xml:space="preserve"> ConTime!AV$56</f>
        <v>7</v>
      </c>
      <c r="AW387" s="191">
        <f xml:space="preserve"> ConTime!AW$56</f>
        <v>7</v>
      </c>
      <c r="AX387" s="191">
        <f xml:space="preserve"> ConTime!AX$56</f>
        <v>7</v>
      </c>
      <c r="AY387" s="191">
        <f xml:space="preserve"> ConTime!AY$56</f>
        <v>7</v>
      </c>
      <c r="AZ387" s="191">
        <f xml:space="preserve"> ConTime!AZ$56</f>
        <v>8</v>
      </c>
      <c r="BA387" s="191">
        <f xml:space="preserve"> ConTime!BA$56</f>
        <v>8</v>
      </c>
      <c r="BB387" s="191">
        <f xml:space="preserve"> ConTime!BB$56</f>
        <v>8</v>
      </c>
      <c r="BC387" s="191">
        <f xml:space="preserve"> ConTime!BC$56</f>
        <v>8</v>
      </c>
      <c r="BD387" s="191">
        <f xml:space="preserve"> ConTime!BD$56</f>
        <v>8</v>
      </c>
      <c r="BE387" s="191">
        <f xml:space="preserve"> ConTime!BE$56</f>
        <v>8</v>
      </c>
    </row>
    <row r="388" spans="1:57" outlineLevel="1" x14ac:dyDescent="0.25">
      <c r="E388" s="12" t="str">
        <f t="shared" ref="E388:AJ388" si="355" xml:space="preserve"> E$299</f>
        <v>Construction debt drawdown - m</v>
      </c>
      <c r="F388" s="12">
        <f t="shared" si="355"/>
        <v>0</v>
      </c>
      <c r="G388" s="12" t="str">
        <f t="shared" si="355"/>
        <v>$ 000s</v>
      </c>
      <c r="H388" s="12">
        <f t="shared" si="355"/>
        <v>257133.21698628782</v>
      </c>
      <c r="I388" s="12">
        <f t="shared" si="355"/>
        <v>0</v>
      </c>
      <c r="J388" s="12">
        <f t="shared" si="355"/>
        <v>0</v>
      </c>
      <c r="K388" s="12">
        <f t="shared" si="355"/>
        <v>0</v>
      </c>
      <c r="L388" s="12">
        <f t="shared" si="355"/>
        <v>0</v>
      </c>
      <c r="M388" s="12">
        <f t="shared" si="355"/>
        <v>0</v>
      </c>
      <c r="N388" s="12">
        <f t="shared" si="355"/>
        <v>0</v>
      </c>
      <c r="O388" s="12">
        <f t="shared" si="355"/>
        <v>0</v>
      </c>
      <c r="P388" s="12">
        <f t="shared" si="355"/>
        <v>0</v>
      </c>
      <c r="Q388" s="12">
        <f t="shared" si="355"/>
        <v>0</v>
      </c>
      <c r="R388" s="12">
        <f t="shared" si="355"/>
        <v>0</v>
      </c>
      <c r="S388" s="12">
        <f t="shared" si="355"/>
        <v>0</v>
      </c>
      <c r="T388" s="12">
        <f t="shared" si="355"/>
        <v>0</v>
      </c>
      <c r="U388" s="12">
        <f t="shared" si="355"/>
        <v>0</v>
      </c>
      <c r="V388" s="12">
        <f t="shared" si="355"/>
        <v>0</v>
      </c>
      <c r="W388" s="12">
        <f t="shared" si="355"/>
        <v>0</v>
      </c>
      <c r="X388" s="12">
        <f t="shared" si="355"/>
        <v>0</v>
      </c>
      <c r="Y388" s="12">
        <f t="shared" si="355"/>
        <v>0</v>
      </c>
      <c r="Z388" s="12">
        <f t="shared" si="355"/>
        <v>0</v>
      </c>
      <c r="AA388" s="12">
        <f t="shared" si="355"/>
        <v>0</v>
      </c>
      <c r="AB388" s="12">
        <f t="shared" si="355"/>
        <v>0</v>
      </c>
      <c r="AC388" s="12">
        <f t="shared" si="355"/>
        <v>0</v>
      </c>
      <c r="AD388" s="12">
        <f t="shared" si="355"/>
        <v>0</v>
      </c>
      <c r="AE388" s="12">
        <f t="shared" si="355"/>
        <v>0</v>
      </c>
      <c r="AF388" s="12">
        <f t="shared" si="355"/>
        <v>5058.6029563401207</v>
      </c>
      <c r="AG388" s="12">
        <f t="shared" si="355"/>
        <v>12261.720824335425</v>
      </c>
      <c r="AH388" s="12">
        <f t="shared" si="355"/>
        <v>12296.292064958823</v>
      </c>
      <c r="AI388" s="12">
        <f t="shared" si="355"/>
        <v>12297.79235738816</v>
      </c>
      <c r="AJ388" s="12">
        <f t="shared" si="355"/>
        <v>12365.633719641013</v>
      </c>
      <c r="AK388" s="12">
        <f t="shared" ref="AK388:BE388" si="356" xml:space="preserve"> AK$299</f>
        <v>12386.701416253774</v>
      </c>
      <c r="AL388" s="12">
        <f t="shared" si="356"/>
        <v>12435.421553357372</v>
      </c>
      <c r="AM388" s="12">
        <f t="shared" si="356"/>
        <v>12453.92799922148</v>
      </c>
      <c r="AN388" s="12">
        <f t="shared" si="356"/>
        <v>12505.595691592916</v>
      </c>
      <c r="AO388" s="12">
        <f t="shared" si="356"/>
        <v>12540.854523828781</v>
      </c>
      <c r="AP388" s="12">
        <f t="shared" si="356"/>
        <v>12555.491523398421</v>
      </c>
      <c r="AQ388" s="12">
        <f t="shared" si="356"/>
        <v>12611.612277155316</v>
      </c>
      <c r="AR388" s="12">
        <f t="shared" si="356"/>
        <v>12623.652429408663</v>
      </c>
      <c r="AS388" s="12">
        <f t="shared" si="356"/>
        <v>12682.761703906723</v>
      </c>
      <c r="AT388" s="12">
        <f t="shared" si="356"/>
        <v>12297.130224848668</v>
      </c>
      <c r="AU388" s="12">
        <f t="shared" si="356"/>
        <v>12303.596221794036</v>
      </c>
      <c r="AV388" s="12">
        <f t="shared" si="356"/>
        <v>12366.490606926531</v>
      </c>
      <c r="AW388" s="12">
        <f t="shared" si="356"/>
        <v>12384.513580244184</v>
      </c>
      <c r="AX388" s="12">
        <f t="shared" si="356"/>
        <v>12436.27468872968</v>
      </c>
      <c r="AY388" s="12">
        <f t="shared" si="356"/>
        <v>28269.150622957801</v>
      </c>
      <c r="AZ388" s="12">
        <f t="shared" si="356"/>
        <v>0</v>
      </c>
      <c r="BA388" s="12">
        <f t="shared" si="356"/>
        <v>0</v>
      </c>
      <c r="BB388" s="12">
        <f t="shared" si="356"/>
        <v>0</v>
      </c>
      <c r="BC388" s="12">
        <f t="shared" si="356"/>
        <v>0</v>
      </c>
      <c r="BD388" s="12">
        <f t="shared" si="356"/>
        <v>0</v>
      </c>
      <c r="BE388" s="12">
        <f t="shared" si="356"/>
        <v>0</v>
      </c>
    </row>
    <row r="389" spans="1:57" s="193" customFormat="1" outlineLevel="1" x14ac:dyDescent="0.25">
      <c r="A389" s="142"/>
      <c r="B389" s="142"/>
      <c r="C389" s="143"/>
      <c r="D389" s="144"/>
      <c r="E389" s="192" t="s">
        <v>394</v>
      </c>
      <c r="F389" s="192"/>
      <c r="G389" s="192" t="str">
        <f xml:space="preserve"> SMU</f>
        <v>$ 000s</v>
      </c>
      <c r="H389" s="192">
        <f xml:space="preserve"> SUM(J389:BE389)</f>
        <v>257133.21698628788</v>
      </c>
      <c r="I389" s="145"/>
      <c r="J389" s="192">
        <f t="shared" ref="J389" si="357" xml:space="preserve"> SUMIF($J387:$BE387, J386, $J388:$BE388)</f>
        <v>0</v>
      </c>
      <c r="K389" s="192">
        <f t="shared" ref="K389" si="358" xml:space="preserve"> SUMIF($J387:$BE387, K386, $J388:$BE388)</f>
        <v>0</v>
      </c>
      <c r="L389" s="192">
        <f t="shared" ref="L389" si="359" xml:space="preserve"> SUMIF($J387:$BE387, L386, $J388:$BE388)</f>
        <v>0</v>
      </c>
      <c r="M389" s="192">
        <f t="shared" ref="M389" si="360" xml:space="preserve"> SUMIF($J387:$BE387, M386, $J388:$BE388)</f>
        <v>17320.323780675546</v>
      </c>
      <c r="N389" s="192">
        <f t="shared" ref="N389" si="361" xml:space="preserve"> SUMIF($J387:$BE387, N386, $J388:$BE388)</f>
        <v>74235.76911082062</v>
      </c>
      <c r="O389" s="192">
        <f t="shared" ref="O389" si="362" xml:space="preserve"> SUMIF($J387:$BE387, O386, $J388:$BE388)</f>
        <v>75519.968149290813</v>
      </c>
      <c r="P389" s="192">
        <f t="shared" ref="P389" si="363" xml:space="preserve"> SUMIF($J387:$BE387, P386, $J388:$BE388)</f>
        <v>90057.155945500912</v>
      </c>
      <c r="Q389" s="192">
        <f t="shared" ref="Q389" si="364" xml:space="preserve"> SUMIF($J387:$BE387, Q386, $J388:$BE388)</f>
        <v>0</v>
      </c>
      <c r="R389" s="192">
        <f t="shared" ref="R389" si="365" xml:space="preserve"> SUMIF($J387:$BE387, R386, $J388:$BE388)</f>
        <v>0</v>
      </c>
      <c r="S389" s="192">
        <f t="shared" ref="S389" si="366" xml:space="preserve"> SUMIF($J387:$BE387, S386, $J388:$BE388)</f>
        <v>0</v>
      </c>
      <c r="T389" s="192">
        <f t="shared" ref="T389" si="367" xml:space="preserve"> SUMIF($J387:$BE387, T386, $J388:$BE388)</f>
        <v>0</v>
      </c>
      <c r="U389" s="192">
        <f t="shared" ref="U389" si="368" xml:space="preserve"> SUMIF($J387:$BE387, U386, $J388:$BE388)</f>
        <v>0</v>
      </c>
      <c r="V389" s="192">
        <f t="shared" ref="V389" si="369" xml:space="preserve"> SUMIF($J387:$BE387, V386, $J388:$BE388)</f>
        <v>0</v>
      </c>
      <c r="W389" s="192">
        <f t="shared" ref="W389" si="370" xml:space="preserve"> SUMIF($J387:$BE387, W386, $J388:$BE388)</f>
        <v>0</v>
      </c>
      <c r="X389" s="192">
        <f t="shared" ref="X389" si="371" xml:space="preserve"> SUMIF($J387:$BE387, X386, $J388:$BE388)</f>
        <v>0</v>
      </c>
      <c r="Y389" s="192">
        <f t="shared" ref="Y389" si="372" xml:space="preserve"> SUMIF($J387:$BE387, Y386, $J388:$BE388)</f>
        <v>0</v>
      </c>
      <c r="Z389" s="192">
        <f t="shared" ref="Z389" si="373" xml:space="preserve"> SUMIF($J387:$BE387, Z386, $J388:$BE388)</f>
        <v>0</v>
      </c>
      <c r="AA389" s="192">
        <f t="shared" ref="AA389" si="374" xml:space="preserve"> SUMIF($J387:$BE387, AA386, $J388:$BE388)</f>
        <v>0</v>
      </c>
      <c r="AB389" s="192">
        <f t="shared" ref="AB389" si="375" xml:space="preserve"> SUMIF($J387:$BE387, AB386, $J388:$BE388)</f>
        <v>0</v>
      </c>
      <c r="AC389" s="192">
        <f t="shared" ref="AC389" si="376" xml:space="preserve"> SUMIF($J387:$BE387, AC386, $J388:$BE388)</f>
        <v>0</v>
      </c>
      <c r="AD389" s="192">
        <f t="shared" ref="AD389" si="377" xml:space="preserve"> SUMIF($J387:$BE387, AD386, $J388:$BE388)</f>
        <v>0</v>
      </c>
      <c r="AE389" s="192">
        <f t="shared" ref="AE389" si="378" xml:space="preserve"> SUMIF($J387:$BE387, AE386, $J388:$BE388)</f>
        <v>0</v>
      </c>
      <c r="AF389" s="192">
        <f t="shared" ref="AF389" si="379" xml:space="preserve"> SUMIF($J387:$BE387, AF386, $J388:$BE388)</f>
        <v>0</v>
      </c>
      <c r="AG389" s="192">
        <f t="shared" ref="AG389" si="380" xml:space="preserve"> SUMIF($J387:$BE387, AG386, $J388:$BE388)</f>
        <v>0</v>
      </c>
      <c r="AH389" s="192">
        <f t="shared" ref="AH389" si="381" xml:space="preserve"> SUMIF($J387:$BE387, AH386, $J388:$BE388)</f>
        <v>0</v>
      </c>
      <c r="AI389" s="192">
        <f t="shared" ref="AI389" si="382" xml:space="preserve"> SUMIF($J387:$BE387, AI386, $J388:$BE388)</f>
        <v>0</v>
      </c>
      <c r="AJ389" s="192">
        <f t="shared" ref="AJ389" si="383" xml:space="preserve"> SUMIF($J387:$BE387, AJ386, $J388:$BE388)</f>
        <v>0</v>
      </c>
      <c r="AK389" s="192">
        <f t="shared" ref="AK389" si="384" xml:space="preserve"> SUMIF($J387:$BE387, AK386, $J388:$BE388)</f>
        <v>0</v>
      </c>
      <c r="AL389" s="192">
        <f t="shared" ref="AL389" si="385" xml:space="preserve"> SUMIF($J387:$BE387, AL386, $J388:$BE388)</f>
        <v>0</v>
      </c>
      <c r="AM389" s="192">
        <f t="shared" ref="AM389" si="386" xml:space="preserve"> SUMIF($J387:$BE387, AM386, $J388:$BE388)</f>
        <v>0</v>
      </c>
      <c r="AN389" s="192">
        <f t="shared" ref="AN389" si="387" xml:space="preserve"> SUMIF($J387:$BE387, AN386, $J388:$BE388)</f>
        <v>0</v>
      </c>
      <c r="AO389" s="192">
        <f t="shared" ref="AO389" si="388" xml:space="preserve"> SUMIF($J387:$BE387, AO386, $J388:$BE388)</f>
        <v>0</v>
      </c>
      <c r="AP389" s="192">
        <f t="shared" ref="AP389" si="389" xml:space="preserve"> SUMIF($J387:$BE387, AP386, $J388:$BE388)</f>
        <v>0</v>
      </c>
      <c r="AQ389" s="192">
        <f t="shared" ref="AQ389" si="390" xml:space="preserve"> SUMIF($J387:$BE387, AQ386, $J388:$BE388)</f>
        <v>0</v>
      </c>
      <c r="AR389" s="192">
        <f t="shared" ref="AR389" si="391" xml:space="preserve"> SUMIF($J387:$BE387, AR386, $J388:$BE388)</f>
        <v>0</v>
      </c>
      <c r="AS389" s="192">
        <f t="shared" ref="AS389" si="392" xml:space="preserve"> SUMIF($J387:$BE387, AS386, $J388:$BE388)</f>
        <v>0</v>
      </c>
      <c r="AT389" s="192">
        <f t="shared" ref="AT389" si="393" xml:space="preserve"> SUMIF($J387:$BE387, AT386, $J388:$BE388)</f>
        <v>0</v>
      </c>
      <c r="AU389" s="192">
        <f t="shared" ref="AU389" si="394" xml:space="preserve"> SUMIF($J387:$BE387, AU386, $J388:$BE388)</f>
        <v>0</v>
      </c>
      <c r="AV389" s="192">
        <f t="shared" ref="AV389" si="395" xml:space="preserve"> SUMIF($J387:$BE387, AV386, $J388:$BE388)</f>
        <v>0</v>
      </c>
      <c r="AW389" s="192">
        <f t="shared" ref="AW389" si="396" xml:space="preserve"> SUMIF($J387:$BE387, AW386, $J388:$BE388)</f>
        <v>0</v>
      </c>
      <c r="AX389" s="192">
        <f t="shared" ref="AX389" si="397" xml:space="preserve"> SUMIF($J387:$BE387, AX386, $J388:$BE388)</f>
        <v>0</v>
      </c>
      <c r="AY389" s="192">
        <f t="shared" ref="AY389" si="398" xml:space="preserve"> SUMIF($J387:$BE387, AY386, $J388:$BE388)</f>
        <v>0</v>
      </c>
      <c r="AZ389" s="192">
        <f t="shared" ref="AZ389" si="399" xml:space="preserve"> SUMIF($J387:$BE387, AZ386, $J388:$BE388)</f>
        <v>0</v>
      </c>
      <c r="BA389" s="192">
        <f t="shared" ref="BA389" si="400" xml:space="preserve"> SUMIF($J387:$BE387, BA386, $J388:$BE388)</f>
        <v>0</v>
      </c>
      <c r="BB389" s="192">
        <f t="shared" ref="BB389" si="401" xml:space="preserve"> SUMIF($J387:$BE387, BB386, $J388:$BE388)</f>
        <v>0</v>
      </c>
      <c r="BC389" s="192">
        <f t="shared" ref="BC389" si="402" xml:space="preserve"> SUMIF($J387:$BE387, BC386, $J388:$BE388)</f>
        <v>0</v>
      </c>
      <c r="BD389" s="192">
        <f t="shared" ref="BD389" si="403" xml:space="preserve"> SUMIF($J387:$BE387, BD386, $J388:$BE388)</f>
        <v>0</v>
      </c>
      <c r="BE389" s="192">
        <f t="shared" ref="BE389" si="404" xml:space="preserve"> SUMIF($J387:$BE387, BE386, $J388:$BE388)</f>
        <v>0</v>
      </c>
    </row>
    <row r="390" spans="1:57" s="193" customFormat="1" outlineLevel="1" x14ac:dyDescent="0.25">
      <c r="A390" s="142"/>
      <c r="B390" s="142"/>
      <c r="C390" s="143"/>
      <c r="D390" s="144"/>
      <c r="E390" s="192"/>
      <c r="F390" s="192"/>
      <c r="G390" s="192"/>
      <c r="H390" s="192"/>
      <c r="I390" s="145"/>
      <c r="J390" s="192"/>
      <c r="K390" s="192"/>
      <c r="L390" s="192"/>
      <c r="M390" s="192"/>
      <c r="N390" s="192"/>
      <c r="O390" s="192"/>
      <c r="P390" s="192"/>
      <c r="Q390" s="192"/>
      <c r="R390" s="192"/>
      <c r="S390" s="192"/>
      <c r="T390" s="192"/>
      <c r="U390" s="192"/>
      <c r="V390" s="192"/>
      <c r="W390" s="192"/>
      <c r="X390" s="192"/>
      <c r="Y390" s="192"/>
      <c r="Z390" s="192"/>
      <c r="AA390" s="192"/>
      <c r="AB390" s="192"/>
      <c r="AC390" s="192"/>
      <c r="AD390" s="192"/>
      <c r="AE390" s="192"/>
      <c r="AF390" s="192"/>
      <c r="AG390" s="192"/>
      <c r="AH390" s="192"/>
      <c r="AI390" s="192"/>
      <c r="AJ390" s="192"/>
      <c r="AK390" s="192"/>
      <c r="AL390" s="192"/>
      <c r="AM390" s="192"/>
      <c r="AN390" s="192"/>
      <c r="AO390" s="192"/>
      <c r="AP390" s="192"/>
      <c r="AQ390" s="192"/>
      <c r="AR390" s="192"/>
      <c r="AS390" s="192"/>
      <c r="AT390" s="192"/>
      <c r="AU390" s="192"/>
      <c r="AV390" s="192"/>
      <c r="AW390" s="192"/>
      <c r="AX390" s="192"/>
      <c r="AY390" s="192"/>
      <c r="AZ390" s="192"/>
      <c r="BA390" s="192"/>
      <c r="BB390" s="192"/>
      <c r="BC390" s="192"/>
      <c r="BD390" s="192"/>
      <c r="BE390" s="192"/>
    </row>
    <row r="391" spans="1:57" s="193" customFormat="1" x14ac:dyDescent="0.25">
      <c r="A391" s="142"/>
      <c r="B391" s="142"/>
      <c r="C391" s="143"/>
      <c r="D391" s="144"/>
      <c r="E391" s="192"/>
      <c r="F391" s="192"/>
      <c r="G391" s="192"/>
      <c r="H391" s="192"/>
      <c r="I391" s="145"/>
      <c r="J391" s="192"/>
      <c r="K391" s="192"/>
      <c r="L391" s="192"/>
      <c r="M391" s="192"/>
      <c r="N391" s="192"/>
      <c r="O391" s="192"/>
      <c r="P391" s="192"/>
      <c r="Q391" s="192"/>
      <c r="R391" s="192"/>
      <c r="S391" s="192"/>
      <c r="T391" s="192"/>
      <c r="U391" s="192"/>
      <c r="V391" s="192"/>
      <c r="W391" s="192"/>
      <c r="X391" s="192"/>
      <c r="Y391" s="192"/>
      <c r="Z391" s="192"/>
      <c r="AA391" s="192"/>
      <c r="AB391" s="192"/>
      <c r="AC391" s="192"/>
      <c r="AD391" s="192"/>
      <c r="AE391" s="192"/>
      <c r="AF391" s="192"/>
      <c r="AG391" s="192"/>
      <c r="AH391" s="192"/>
      <c r="AI391" s="192"/>
      <c r="AJ391" s="192"/>
      <c r="AK391" s="192"/>
      <c r="AL391" s="192"/>
      <c r="AM391" s="192"/>
      <c r="AN391" s="192"/>
      <c r="AO391" s="192"/>
      <c r="AP391" s="192"/>
      <c r="AQ391" s="192"/>
      <c r="AR391" s="192"/>
      <c r="AS391" s="192"/>
      <c r="AT391" s="192"/>
      <c r="AU391" s="192"/>
      <c r="AV391" s="192"/>
      <c r="AW391" s="192"/>
      <c r="AX391" s="192"/>
      <c r="AY391" s="192"/>
      <c r="AZ391" s="192"/>
      <c r="BA391" s="192"/>
      <c r="BB391" s="192"/>
      <c r="BC391" s="192"/>
      <c r="BD391" s="192"/>
      <c r="BE391" s="192"/>
    </row>
    <row r="392" spans="1:57" x14ac:dyDescent="0.25">
      <c r="A392" s="15" t="s">
        <v>63</v>
      </c>
    </row>
    <row r="393" spans="1:57" x14ac:dyDescent="0.25"/>
    <row r="394" spans="1:57" x14ac:dyDescent="0.25"/>
    <row r="395" spans="1:57" x14ac:dyDescent="0.25"/>
    <row r="396" spans="1:57" x14ac:dyDescent="0.25"/>
    <row r="397" spans="1:57" x14ac:dyDescent="0.25"/>
    <row r="398" spans="1:57" x14ac:dyDescent="0.25"/>
    <row r="399" spans="1:57" x14ac:dyDescent="0.25"/>
    <row r="400" spans="1:57" x14ac:dyDescent="0.25"/>
    <row r="401" x14ac:dyDescent="0.25"/>
    <row r="402" x14ac:dyDescent="0.25"/>
    <row r="403" x14ac:dyDescent="0.25"/>
    <row r="404" x14ac:dyDescent="0.25"/>
  </sheetData>
  <conditionalFormatting sqref="J3:BE3">
    <cfRule type="cellIs" dxfId="248" priority="8" stopIfTrue="1" operator="equal">
      <formula>"Construction"</formula>
    </cfRule>
    <cfRule type="cellIs" dxfId="247" priority="9" stopIfTrue="1" operator="equal">
      <formula>"Operations"</formula>
    </cfRule>
  </conditionalFormatting>
  <conditionalFormatting sqref="J3:BE3">
    <cfRule type="cellIs" dxfId="246" priority="7" operator="equal">
      <formula>"Fin Close"</formula>
    </cfRule>
  </conditionalFormatting>
  <conditionalFormatting sqref="J3:BE3">
    <cfRule type="cellIs" dxfId="245" priority="5" operator="equal">
      <formula>"PPA ext."</formula>
    </cfRule>
    <cfRule type="cellIs" dxfId="244" priority="6" operator="equal">
      <formula>"Delay"</formula>
    </cfRule>
  </conditionalFormatting>
  <conditionalFormatting sqref="F2:F4">
    <cfRule type="cellIs" dxfId="243" priority="1" stopIfTrue="1" operator="notEqual">
      <formula>0</formula>
    </cfRule>
    <cfRule type="cellIs" dxfId="242" priority="2" stopIfTrue="1" operator="equal">
      <formula>""</formula>
    </cfRule>
  </conditionalFormatting>
  <conditionalFormatting sqref="F2:F4">
    <cfRule type="cellIs" dxfId="241" priority="3" stopIfTrue="1" operator="notEqual">
      <formula>0</formula>
    </cfRule>
    <cfRule type="cellIs" dxfId="240" priority="4" stopIfTrue="1" operator="equal">
      <formula>""</formula>
    </cfRule>
  </conditionalFormatting>
  <dataValidations count="1">
    <dataValidation allowBlank="1" showInputMessage="1" showErrorMessage="1" sqref="E311:H312 E317:H317 E322:H322 E328:H329 E84:H84 E103:H103 E136:H136 H13:H14 E13:F14 E10:H12 E17:H19" xr:uid="{AC3322FE-5296-4B76-B0BB-6BEA49830AA1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E980-354A-4526-B050-0B5632887D41}">
  <sheetPr codeName="Sheet24">
    <tabColor theme="4"/>
    <outlinePr summaryBelow="0" summaryRight="0"/>
  </sheetPr>
  <dimension ref="A1:KT44"/>
  <sheetViews>
    <sheetView defaultGridColor="0" colorId="8" zoomScale="61" zoomScaleNormal="100" workbookViewId="0">
      <pane xSplit="9" ySplit="5" topLeftCell="J23" activePane="bottomRight" state="frozen"/>
      <selection activeCell="F117" sqref="F117"/>
      <selection pane="topRight" activeCell="F117" sqref="F117"/>
      <selection pane="bottomLeft" activeCell="F117" sqref="F117"/>
      <selection pane="bottomRight" activeCell="M26" sqref="M26"/>
    </sheetView>
  </sheetViews>
  <sheetFormatPr defaultColWidth="0" defaultRowHeight="13" x14ac:dyDescent="0.25"/>
  <cols>
    <col min="1" max="2" width="1.453125" style="242" customWidth="1"/>
    <col min="3" max="3" width="1.453125" style="243" customWidth="1"/>
    <col min="4" max="4" width="1.453125" style="244" customWidth="1"/>
    <col min="5" max="5" width="40.54296875" style="240" customWidth="1"/>
    <col min="6" max="6" width="12.54296875" style="240" customWidth="1"/>
    <col min="7" max="8" width="11.54296875" style="240" customWidth="1"/>
    <col min="9" max="9" width="2.54296875" style="241" customWidth="1"/>
    <col min="10" max="57" width="11.54296875" style="240" customWidth="1"/>
    <col min="58" max="120" width="11.54296875" style="196" hidden="1" customWidth="1"/>
    <col min="121" max="16384" width="11.54296875" style="196" hidden="1"/>
  </cols>
  <sheetData>
    <row r="1" spans="1:306" s="286" customFormat="1" ht="25" x14ac:dyDescent="0.25">
      <c r="A1" s="296" t="str">
        <f ca="1" xml:space="preserve"> RIGHT(CELL("filename", A1), LEN(CELL("filename", A1)) - SEARCH("]", CELL("filename", A1))) &amp; " - " &amp; InpC!F3</f>
        <v>S&amp;U - Base case 1</v>
      </c>
      <c r="B1" s="242"/>
      <c r="C1" s="243"/>
      <c r="D1" s="244"/>
      <c r="E1" s="240"/>
      <c r="F1" s="240"/>
      <c r="G1" s="240"/>
      <c r="H1" s="240"/>
      <c r="I1" s="241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96"/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DU1" s="196"/>
      <c r="DV1" s="196"/>
      <c r="DW1" s="196"/>
      <c r="DX1" s="196"/>
      <c r="DY1" s="196"/>
      <c r="DZ1" s="196"/>
      <c r="EA1" s="196"/>
      <c r="EB1" s="196"/>
      <c r="EC1" s="196"/>
      <c r="ED1" s="196"/>
      <c r="EE1" s="196"/>
      <c r="EF1" s="196"/>
      <c r="EG1" s="196"/>
      <c r="EH1" s="196"/>
      <c r="EI1" s="196"/>
      <c r="EJ1" s="196"/>
      <c r="EK1" s="196"/>
      <c r="EL1" s="196"/>
      <c r="EM1" s="196"/>
      <c r="EN1" s="196"/>
      <c r="EO1" s="196"/>
      <c r="EP1" s="196"/>
      <c r="EQ1" s="196"/>
      <c r="ER1" s="196"/>
      <c r="ES1" s="196"/>
      <c r="ET1" s="196"/>
      <c r="EU1" s="196"/>
      <c r="EV1" s="196"/>
      <c r="EW1" s="196"/>
      <c r="EX1" s="196"/>
      <c r="EY1" s="196"/>
      <c r="EZ1" s="196"/>
      <c r="FA1" s="196"/>
      <c r="FB1" s="196"/>
      <c r="FC1" s="196"/>
      <c r="FD1" s="196"/>
      <c r="FE1" s="196"/>
      <c r="FF1" s="196"/>
      <c r="FG1" s="196"/>
      <c r="FH1" s="196"/>
      <c r="FI1" s="196"/>
      <c r="FJ1" s="196"/>
      <c r="FK1" s="196"/>
      <c r="FL1" s="196"/>
      <c r="FM1" s="196"/>
      <c r="FN1" s="196"/>
      <c r="FO1" s="196"/>
      <c r="FP1" s="196"/>
      <c r="FQ1" s="196"/>
      <c r="FR1" s="196"/>
      <c r="FS1" s="196"/>
      <c r="FT1" s="196"/>
      <c r="FU1" s="196"/>
      <c r="FV1" s="196"/>
      <c r="FW1" s="196"/>
      <c r="FX1" s="196"/>
      <c r="FY1" s="196"/>
      <c r="FZ1" s="196"/>
      <c r="GA1" s="196"/>
      <c r="GB1" s="196"/>
      <c r="GC1" s="196"/>
      <c r="GD1" s="196"/>
      <c r="GE1" s="196"/>
      <c r="GF1" s="196"/>
      <c r="GG1" s="196"/>
      <c r="GH1" s="196"/>
      <c r="GI1" s="196"/>
      <c r="GJ1" s="196"/>
      <c r="GK1" s="196"/>
      <c r="GL1" s="196"/>
      <c r="GM1" s="196"/>
      <c r="GN1" s="196"/>
      <c r="GO1" s="196"/>
      <c r="GP1" s="196"/>
      <c r="GQ1" s="196"/>
      <c r="GR1" s="196"/>
      <c r="GS1" s="196"/>
      <c r="GT1" s="196"/>
      <c r="GU1" s="196"/>
      <c r="GV1" s="196"/>
      <c r="GW1" s="196"/>
      <c r="GX1" s="196"/>
      <c r="GY1" s="196"/>
      <c r="GZ1" s="196"/>
      <c r="HA1" s="196"/>
      <c r="HB1" s="196"/>
      <c r="HC1" s="196"/>
      <c r="HD1" s="196"/>
      <c r="HE1" s="196"/>
      <c r="HF1" s="196"/>
      <c r="HG1" s="196"/>
      <c r="HH1" s="196"/>
      <c r="HI1" s="196"/>
      <c r="HJ1" s="196"/>
      <c r="HK1" s="196"/>
      <c r="HL1" s="196"/>
      <c r="HM1" s="196"/>
      <c r="HN1" s="196"/>
      <c r="HO1" s="196"/>
      <c r="HP1" s="196"/>
      <c r="HQ1" s="196"/>
      <c r="HR1" s="196"/>
      <c r="HS1" s="196"/>
      <c r="HT1" s="196"/>
      <c r="HU1" s="196"/>
      <c r="HV1" s="196"/>
      <c r="HW1" s="196"/>
      <c r="HX1" s="196"/>
      <c r="HY1" s="196"/>
      <c r="HZ1" s="196"/>
      <c r="IA1" s="196"/>
      <c r="IB1" s="196"/>
      <c r="IC1" s="196"/>
      <c r="ID1" s="196"/>
      <c r="IE1" s="196"/>
      <c r="IF1" s="196"/>
      <c r="IG1" s="196"/>
      <c r="IH1" s="196"/>
      <c r="II1" s="196"/>
      <c r="IJ1" s="196"/>
      <c r="IK1" s="196"/>
      <c r="IL1" s="196"/>
      <c r="IM1" s="196"/>
      <c r="IN1" s="196"/>
      <c r="IO1" s="196"/>
      <c r="IP1" s="196"/>
      <c r="IQ1" s="196"/>
      <c r="IR1" s="196"/>
      <c r="IS1" s="196"/>
      <c r="IT1" s="196"/>
      <c r="IU1" s="196"/>
      <c r="IV1" s="196"/>
      <c r="IW1" s="196"/>
      <c r="IX1" s="196"/>
      <c r="IY1" s="196"/>
      <c r="IZ1" s="196"/>
      <c r="JA1" s="196"/>
      <c r="JB1" s="196"/>
      <c r="JC1" s="196"/>
      <c r="JD1" s="196"/>
      <c r="JE1" s="196"/>
      <c r="JF1" s="196"/>
      <c r="JG1" s="196"/>
      <c r="JH1" s="196"/>
      <c r="JI1" s="196"/>
      <c r="JJ1" s="196"/>
      <c r="JK1" s="196"/>
      <c r="JL1" s="196"/>
      <c r="JM1" s="196"/>
      <c r="JN1" s="196"/>
      <c r="JO1" s="196"/>
      <c r="JP1" s="196"/>
      <c r="JQ1" s="196"/>
      <c r="JR1" s="196"/>
      <c r="JS1" s="196"/>
      <c r="JT1" s="196"/>
      <c r="JU1" s="196"/>
      <c r="JV1" s="196"/>
      <c r="JW1" s="196"/>
      <c r="JX1" s="196"/>
      <c r="JY1" s="196"/>
      <c r="JZ1" s="196"/>
      <c r="KA1" s="196"/>
      <c r="KB1" s="196"/>
      <c r="KC1" s="196"/>
      <c r="KD1" s="196"/>
      <c r="KE1" s="196"/>
      <c r="KF1" s="196"/>
      <c r="KG1" s="196"/>
      <c r="KH1" s="196"/>
      <c r="KI1" s="196"/>
      <c r="KJ1" s="196"/>
      <c r="KK1" s="196"/>
      <c r="KL1" s="196"/>
      <c r="KM1" s="196"/>
      <c r="KN1" s="196"/>
      <c r="KO1" s="196"/>
      <c r="KP1" s="196"/>
      <c r="KQ1" s="196"/>
      <c r="KR1" s="196"/>
      <c r="KS1" s="196"/>
      <c r="KT1" s="196"/>
    </row>
    <row r="2" spans="1:306" s="500" customFormat="1" x14ac:dyDescent="0.25">
      <c r="C2" s="298"/>
      <c r="D2" s="299"/>
      <c r="E2" s="199" t="str">
        <f xml:space="preserve"> ConTime!E$23</f>
        <v>Model period ending - m</v>
      </c>
      <c r="F2" s="501">
        <f xml:space="preserve"> Check!$F$9</f>
        <v>0</v>
      </c>
      <c r="G2" s="502" t="s">
        <v>23</v>
      </c>
      <c r="H2" s="199"/>
      <c r="I2" s="460"/>
      <c r="J2" s="200">
        <f xml:space="preserve"> ConTime!J$23</f>
        <v>44227</v>
      </c>
      <c r="K2" s="200">
        <f xml:space="preserve"> ConTime!K$23</f>
        <v>44255</v>
      </c>
      <c r="L2" s="200">
        <f xml:space="preserve"> ConTime!L$23</f>
        <v>44286</v>
      </c>
      <c r="M2" s="200">
        <f xml:space="preserve"> ConTime!M$23</f>
        <v>44316</v>
      </c>
      <c r="N2" s="200">
        <f xml:space="preserve"> ConTime!N$23</f>
        <v>44347</v>
      </c>
      <c r="O2" s="200">
        <f xml:space="preserve"> ConTime!O$23</f>
        <v>44377</v>
      </c>
      <c r="P2" s="200">
        <f xml:space="preserve"> ConTime!P$23</f>
        <v>44408</v>
      </c>
      <c r="Q2" s="200">
        <f xml:space="preserve"> ConTime!Q$23</f>
        <v>44439</v>
      </c>
      <c r="R2" s="200">
        <f xml:space="preserve"> ConTime!R$23</f>
        <v>44469</v>
      </c>
      <c r="S2" s="200">
        <f xml:space="preserve"> ConTime!S$23</f>
        <v>44500</v>
      </c>
      <c r="T2" s="200">
        <f xml:space="preserve"> ConTime!T$23</f>
        <v>44530</v>
      </c>
      <c r="U2" s="200">
        <f xml:space="preserve"> ConTime!U$23</f>
        <v>44561</v>
      </c>
      <c r="V2" s="200">
        <f xml:space="preserve"> ConTime!V$23</f>
        <v>44592</v>
      </c>
      <c r="W2" s="200">
        <f xml:space="preserve"> ConTime!W$23</f>
        <v>44620</v>
      </c>
      <c r="X2" s="200">
        <f xml:space="preserve"> ConTime!X$23</f>
        <v>44651</v>
      </c>
      <c r="Y2" s="200">
        <f xml:space="preserve"> ConTime!Y$23</f>
        <v>44681</v>
      </c>
      <c r="Z2" s="200">
        <f xml:space="preserve"> ConTime!Z$23</f>
        <v>44712</v>
      </c>
      <c r="AA2" s="200">
        <f xml:space="preserve"> ConTime!AA$23</f>
        <v>44742</v>
      </c>
      <c r="AB2" s="200">
        <f xml:space="preserve"> ConTime!AB$23</f>
        <v>44773</v>
      </c>
      <c r="AC2" s="200">
        <f xml:space="preserve"> ConTime!AC$23</f>
        <v>44804</v>
      </c>
      <c r="AD2" s="200">
        <f xml:space="preserve"> ConTime!AD$23</f>
        <v>44834</v>
      </c>
      <c r="AE2" s="200">
        <f xml:space="preserve"> ConTime!AE$23</f>
        <v>44865</v>
      </c>
      <c r="AF2" s="200">
        <f xml:space="preserve"> ConTime!AF$23</f>
        <v>44895</v>
      </c>
      <c r="AG2" s="200">
        <f xml:space="preserve"> ConTime!AG$23</f>
        <v>44926</v>
      </c>
      <c r="AH2" s="200">
        <f xml:space="preserve"> ConTime!AH$23</f>
        <v>44957</v>
      </c>
      <c r="AI2" s="200">
        <f xml:space="preserve"> ConTime!AI$23</f>
        <v>44985</v>
      </c>
      <c r="AJ2" s="200">
        <f xml:space="preserve"> ConTime!AJ$23</f>
        <v>45016</v>
      </c>
      <c r="AK2" s="200">
        <f xml:space="preserve"> ConTime!AK$23</f>
        <v>45046</v>
      </c>
      <c r="AL2" s="200">
        <f xml:space="preserve"> ConTime!AL$23</f>
        <v>45077</v>
      </c>
      <c r="AM2" s="200">
        <f xml:space="preserve"> ConTime!AM$23</f>
        <v>45107</v>
      </c>
      <c r="AN2" s="200">
        <f xml:space="preserve"> ConTime!AN$23</f>
        <v>45138</v>
      </c>
      <c r="AO2" s="200">
        <f xml:space="preserve"> ConTime!AO$23</f>
        <v>45169</v>
      </c>
      <c r="AP2" s="200">
        <f xml:space="preserve"> ConTime!AP$23</f>
        <v>45199</v>
      </c>
      <c r="AQ2" s="200">
        <f xml:space="preserve"> ConTime!AQ$23</f>
        <v>45230</v>
      </c>
      <c r="AR2" s="200">
        <f xml:space="preserve"> ConTime!AR$23</f>
        <v>45260</v>
      </c>
      <c r="AS2" s="200">
        <f xml:space="preserve"> ConTime!AS$23</f>
        <v>45291</v>
      </c>
      <c r="AT2" s="200">
        <f xml:space="preserve"> ConTime!AT$23</f>
        <v>45322</v>
      </c>
      <c r="AU2" s="200">
        <f xml:space="preserve"> ConTime!AU$23</f>
        <v>45351</v>
      </c>
      <c r="AV2" s="200">
        <f xml:space="preserve"> ConTime!AV$23</f>
        <v>45382</v>
      </c>
      <c r="AW2" s="200">
        <f xml:space="preserve"> ConTime!AW$23</f>
        <v>45412</v>
      </c>
      <c r="AX2" s="200">
        <f xml:space="preserve"> ConTime!AX$23</f>
        <v>45443</v>
      </c>
      <c r="AY2" s="200">
        <f xml:space="preserve"> ConTime!AY$23</f>
        <v>45473</v>
      </c>
      <c r="AZ2" s="200">
        <f xml:space="preserve"> ConTime!AZ$23</f>
        <v>45504</v>
      </c>
      <c r="BA2" s="200">
        <f xml:space="preserve"> ConTime!BA$23</f>
        <v>45535</v>
      </c>
      <c r="BB2" s="200">
        <f xml:space="preserve"> ConTime!BB$23</f>
        <v>45565</v>
      </c>
      <c r="BC2" s="200">
        <f xml:space="preserve"> ConTime!BC$23</f>
        <v>45596</v>
      </c>
      <c r="BD2" s="200">
        <f xml:space="preserve"> ConTime!BD$23</f>
        <v>45626</v>
      </c>
      <c r="BE2" s="200">
        <f xml:space="preserve"> ConTime!BE$23</f>
        <v>45657</v>
      </c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196"/>
      <c r="CC2" s="196"/>
      <c r="CD2" s="196"/>
      <c r="CE2" s="196"/>
      <c r="CF2" s="196"/>
      <c r="CG2" s="196"/>
      <c r="CH2" s="196"/>
      <c r="CI2" s="196"/>
      <c r="CJ2" s="196"/>
      <c r="CK2" s="196"/>
      <c r="CL2" s="196"/>
      <c r="CM2" s="196"/>
      <c r="CN2" s="196"/>
      <c r="CO2" s="196"/>
      <c r="CP2" s="196"/>
      <c r="CQ2" s="196"/>
      <c r="CR2" s="196"/>
      <c r="CS2" s="196"/>
      <c r="CT2" s="196"/>
      <c r="CU2" s="196"/>
      <c r="CV2" s="196"/>
      <c r="CW2" s="196"/>
      <c r="CX2" s="196"/>
      <c r="CY2" s="196"/>
      <c r="CZ2" s="196"/>
      <c r="DA2" s="196"/>
      <c r="DB2" s="196"/>
      <c r="DC2" s="196"/>
      <c r="DD2" s="196"/>
      <c r="DE2" s="196"/>
      <c r="DF2" s="196"/>
      <c r="DG2" s="196"/>
      <c r="DH2" s="196"/>
      <c r="DI2" s="196"/>
      <c r="DJ2" s="196"/>
      <c r="DK2" s="196"/>
      <c r="DL2" s="196"/>
      <c r="DM2" s="196"/>
      <c r="DN2" s="196"/>
      <c r="DO2" s="196"/>
      <c r="DP2" s="196"/>
      <c r="DQ2" s="196"/>
      <c r="DR2" s="196"/>
      <c r="DS2" s="196"/>
      <c r="DT2" s="196"/>
      <c r="DU2" s="196"/>
      <c r="DV2" s="196"/>
      <c r="DW2" s="196"/>
      <c r="DX2" s="196"/>
      <c r="DY2" s="196"/>
      <c r="DZ2" s="196"/>
      <c r="EA2" s="196"/>
      <c r="EB2" s="196"/>
      <c r="EC2" s="196"/>
      <c r="ED2" s="196"/>
      <c r="EE2" s="196"/>
      <c r="EF2" s="196"/>
      <c r="EG2" s="196"/>
      <c r="EH2" s="196"/>
      <c r="EI2" s="196"/>
      <c r="EJ2" s="196"/>
      <c r="EK2" s="196"/>
      <c r="EL2" s="196"/>
      <c r="EM2" s="196"/>
      <c r="EN2" s="196"/>
      <c r="EO2" s="196"/>
      <c r="EP2" s="196"/>
      <c r="EQ2" s="196"/>
      <c r="ER2" s="196"/>
      <c r="ES2" s="196"/>
      <c r="ET2" s="196"/>
      <c r="EU2" s="196"/>
      <c r="EV2" s="196"/>
      <c r="EW2" s="196"/>
      <c r="EX2" s="196"/>
      <c r="EY2" s="196"/>
      <c r="EZ2" s="196"/>
      <c r="FA2" s="196"/>
      <c r="FB2" s="196"/>
      <c r="FC2" s="196"/>
      <c r="FD2" s="196"/>
      <c r="FE2" s="196"/>
      <c r="FF2" s="196"/>
      <c r="FG2" s="196"/>
      <c r="FH2" s="196"/>
      <c r="FI2" s="196"/>
      <c r="FJ2" s="196"/>
      <c r="FK2" s="196"/>
      <c r="FL2" s="196"/>
      <c r="FM2" s="196"/>
      <c r="FN2" s="196"/>
      <c r="FO2" s="196"/>
      <c r="FP2" s="196"/>
      <c r="FQ2" s="196"/>
      <c r="FR2" s="196"/>
      <c r="FS2" s="196"/>
      <c r="FT2" s="196"/>
      <c r="FU2" s="196"/>
      <c r="FV2" s="196"/>
      <c r="FW2" s="196"/>
      <c r="FX2" s="196"/>
      <c r="FY2" s="196"/>
      <c r="FZ2" s="196"/>
      <c r="GA2" s="196"/>
      <c r="GB2" s="196"/>
      <c r="GC2" s="196"/>
      <c r="GD2" s="196"/>
      <c r="GE2" s="196"/>
      <c r="GF2" s="196"/>
      <c r="GG2" s="196"/>
      <c r="GH2" s="196"/>
      <c r="GI2" s="196"/>
      <c r="GJ2" s="196"/>
      <c r="GK2" s="196"/>
      <c r="GL2" s="196"/>
      <c r="GM2" s="196"/>
      <c r="GN2" s="196"/>
      <c r="GO2" s="196"/>
      <c r="GP2" s="196"/>
      <c r="GQ2" s="196"/>
      <c r="GR2" s="196"/>
      <c r="GS2" s="196"/>
      <c r="GT2" s="196"/>
      <c r="GU2" s="196"/>
      <c r="GV2" s="196"/>
      <c r="GW2" s="196"/>
      <c r="GX2" s="196"/>
      <c r="GY2" s="196"/>
      <c r="GZ2" s="196"/>
      <c r="HA2" s="196"/>
      <c r="HB2" s="196"/>
      <c r="HC2" s="196"/>
      <c r="HD2" s="196"/>
      <c r="HE2" s="196"/>
      <c r="HF2" s="196"/>
      <c r="HG2" s="196"/>
      <c r="HH2" s="196"/>
      <c r="HI2" s="196"/>
      <c r="HJ2" s="196"/>
      <c r="HK2" s="196"/>
      <c r="HL2" s="196"/>
      <c r="HM2" s="196"/>
      <c r="HN2" s="196"/>
      <c r="HO2" s="196"/>
      <c r="HP2" s="196"/>
      <c r="HQ2" s="196"/>
      <c r="HR2" s="196"/>
      <c r="HS2" s="196"/>
      <c r="HT2" s="196"/>
      <c r="HU2" s="196"/>
      <c r="HV2" s="196"/>
      <c r="HW2" s="196"/>
      <c r="HX2" s="196"/>
      <c r="HY2" s="196"/>
      <c r="HZ2" s="196"/>
      <c r="IA2" s="196"/>
      <c r="IB2" s="196"/>
      <c r="IC2" s="196"/>
      <c r="ID2" s="196"/>
      <c r="IE2" s="196"/>
      <c r="IF2" s="196"/>
      <c r="IG2" s="196"/>
      <c r="IH2" s="196"/>
      <c r="II2" s="196"/>
      <c r="IJ2" s="196"/>
      <c r="IK2" s="196"/>
      <c r="IL2" s="196"/>
      <c r="IM2" s="196"/>
      <c r="IN2" s="196"/>
      <c r="IO2" s="196"/>
      <c r="IP2" s="196"/>
      <c r="IQ2" s="196"/>
      <c r="IR2" s="196"/>
      <c r="IS2" s="196"/>
      <c r="IT2" s="196"/>
      <c r="IU2" s="196"/>
      <c r="IV2" s="196"/>
      <c r="IW2" s="196"/>
      <c r="IX2" s="196"/>
      <c r="IY2" s="196"/>
      <c r="IZ2" s="196"/>
      <c r="JA2" s="196"/>
      <c r="JB2" s="196"/>
      <c r="JC2" s="196"/>
      <c r="JD2" s="196"/>
      <c r="JE2" s="196"/>
      <c r="JF2" s="196"/>
      <c r="JG2" s="196"/>
      <c r="JH2" s="196"/>
      <c r="JI2" s="196"/>
      <c r="JJ2" s="196"/>
      <c r="JK2" s="196"/>
      <c r="JL2" s="196"/>
      <c r="JM2" s="196"/>
      <c r="JN2" s="196"/>
      <c r="JO2" s="196"/>
      <c r="JP2" s="196"/>
      <c r="JQ2" s="196"/>
      <c r="JR2" s="196"/>
      <c r="JS2" s="196"/>
      <c r="JT2" s="196"/>
      <c r="JU2" s="196"/>
      <c r="JV2" s="196"/>
      <c r="JW2" s="196"/>
      <c r="JX2" s="196"/>
      <c r="JY2" s="196"/>
      <c r="JZ2" s="196"/>
      <c r="KA2" s="196"/>
      <c r="KB2" s="196"/>
      <c r="KC2" s="196"/>
      <c r="KD2" s="196"/>
      <c r="KE2" s="196"/>
      <c r="KF2" s="196"/>
      <c r="KG2" s="196"/>
      <c r="KH2" s="196"/>
      <c r="KI2" s="196"/>
      <c r="KJ2" s="196"/>
      <c r="KK2" s="196"/>
      <c r="KL2" s="196"/>
      <c r="KM2" s="196"/>
      <c r="KN2" s="196"/>
      <c r="KO2" s="196"/>
      <c r="KP2" s="196"/>
      <c r="KQ2" s="196"/>
      <c r="KR2" s="196"/>
      <c r="KS2" s="196"/>
      <c r="KT2" s="196"/>
    </row>
    <row r="3" spans="1:306" s="286" customFormat="1" x14ac:dyDescent="0.25">
      <c r="A3" s="242"/>
      <c r="B3" s="242"/>
      <c r="C3" s="243"/>
      <c r="D3" s="244"/>
      <c r="E3" s="487" t="str">
        <f xml:space="preserve"> ConTime!E$50</f>
        <v>Timeline label - m</v>
      </c>
      <c r="F3" s="501">
        <f xml:space="preserve"> Output!J2</f>
        <v>40</v>
      </c>
      <c r="G3" s="510" t="s">
        <v>25</v>
      </c>
      <c r="H3" s="240"/>
      <c r="I3" s="241"/>
      <c r="J3" s="508" t="str">
        <f xml:space="preserve"> ConTime!J$50</f>
        <v>Pre-fcst</v>
      </c>
      <c r="K3" s="508" t="str">
        <f xml:space="preserve"> ConTime!K$50</f>
        <v>Pre-fcst</v>
      </c>
      <c r="L3" s="508" t="str">
        <f xml:space="preserve"> ConTime!L$50</f>
        <v>Pre-fcst</v>
      </c>
      <c r="M3" s="508" t="str">
        <f xml:space="preserve"> ConTime!M$50</f>
        <v>Pre-fcst</v>
      </c>
      <c r="N3" s="508" t="str">
        <f xml:space="preserve"> ConTime!N$50</f>
        <v>Pre-fcst</v>
      </c>
      <c r="O3" s="508" t="str">
        <f xml:space="preserve"> ConTime!O$50</f>
        <v>Pre-fcst</v>
      </c>
      <c r="P3" s="508" t="str">
        <f xml:space="preserve"> ConTime!P$50</f>
        <v>Pre-fcst</v>
      </c>
      <c r="Q3" s="508" t="str">
        <f xml:space="preserve"> ConTime!Q$50</f>
        <v>Pre-fcst</v>
      </c>
      <c r="R3" s="508" t="str">
        <f xml:space="preserve"> ConTime!R$50</f>
        <v>Pre-fcst</v>
      </c>
      <c r="S3" s="508" t="str">
        <f xml:space="preserve"> ConTime!S$50</f>
        <v>Pre-fcst</v>
      </c>
      <c r="T3" s="508" t="str">
        <f xml:space="preserve"> ConTime!T$50</f>
        <v>Pre-fcst</v>
      </c>
      <c r="U3" s="508" t="str">
        <f xml:space="preserve"> ConTime!U$50</f>
        <v>Pre-fcst</v>
      </c>
      <c r="V3" s="508" t="str">
        <f xml:space="preserve"> ConTime!V$50</f>
        <v>Pre-fcst</v>
      </c>
      <c r="W3" s="508" t="str">
        <f xml:space="preserve"> ConTime!W$50</f>
        <v>Pre-fcst</v>
      </c>
      <c r="X3" s="508" t="str">
        <f xml:space="preserve"> ConTime!X$50</f>
        <v>Pre-fcst</v>
      </c>
      <c r="Y3" s="508" t="str">
        <f xml:space="preserve"> ConTime!Y$50</f>
        <v>Fin Close</v>
      </c>
      <c r="Z3" s="508" t="str">
        <f xml:space="preserve"> ConTime!Z$50</f>
        <v>Construction</v>
      </c>
      <c r="AA3" s="508" t="str">
        <f xml:space="preserve"> ConTime!AA$50</f>
        <v>Construction</v>
      </c>
      <c r="AB3" s="508" t="str">
        <f xml:space="preserve"> ConTime!AB$50</f>
        <v>Construction</v>
      </c>
      <c r="AC3" s="508" t="str">
        <f xml:space="preserve"> ConTime!AC$50</f>
        <v>Construction</v>
      </c>
      <c r="AD3" s="508" t="str">
        <f xml:space="preserve"> ConTime!AD$50</f>
        <v>Construction</v>
      </c>
      <c r="AE3" s="508" t="str">
        <f xml:space="preserve"> ConTime!AE$50</f>
        <v>Construction</v>
      </c>
      <c r="AF3" s="508" t="str">
        <f xml:space="preserve"> ConTime!AF$50</f>
        <v>Construction</v>
      </c>
      <c r="AG3" s="508" t="str">
        <f xml:space="preserve"> ConTime!AG$50</f>
        <v>Construction</v>
      </c>
      <c r="AH3" s="508" t="str">
        <f xml:space="preserve"> ConTime!AH$50</f>
        <v>Construction</v>
      </c>
      <c r="AI3" s="508" t="str">
        <f xml:space="preserve"> ConTime!AI$50</f>
        <v>Construction</v>
      </c>
      <c r="AJ3" s="508" t="str">
        <f xml:space="preserve"> ConTime!AJ$50</f>
        <v>Construction</v>
      </c>
      <c r="AK3" s="508" t="str">
        <f xml:space="preserve"> ConTime!AK$50</f>
        <v>Construction</v>
      </c>
      <c r="AL3" s="508" t="str">
        <f xml:space="preserve"> ConTime!AL$50</f>
        <v>Construction</v>
      </c>
      <c r="AM3" s="508" t="str">
        <f xml:space="preserve"> ConTime!AM$50</f>
        <v>Construction</v>
      </c>
      <c r="AN3" s="508" t="str">
        <f xml:space="preserve"> ConTime!AN$50</f>
        <v>Construction</v>
      </c>
      <c r="AO3" s="508" t="str">
        <f xml:space="preserve"> ConTime!AO$50</f>
        <v>Construction</v>
      </c>
      <c r="AP3" s="508" t="str">
        <f xml:space="preserve"> ConTime!AP$50</f>
        <v>Construction</v>
      </c>
      <c r="AQ3" s="508" t="str">
        <f xml:space="preserve"> ConTime!AQ$50</f>
        <v>Construction</v>
      </c>
      <c r="AR3" s="508" t="str">
        <f xml:space="preserve"> ConTime!AR$50</f>
        <v>Construction</v>
      </c>
      <c r="AS3" s="508" t="str">
        <f xml:space="preserve"> ConTime!AS$50</f>
        <v>Construction</v>
      </c>
      <c r="AT3" s="508" t="str">
        <f xml:space="preserve"> ConTime!AT$50</f>
        <v>Construction</v>
      </c>
      <c r="AU3" s="508" t="str">
        <f xml:space="preserve"> ConTime!AU$50</f>
        <v>Construction</v>
      </c>
      <c r="AV3" s="508" t="str">
        <f xml:space="preserve"> ConTime!AV$50</f>
        <v>Construction</v>
      </c>
      <c r="AW3" s="508" t="str">
        <f xml:space="preserve"> ConTime!AW$50</f>
        <v>Construction</v>
      </c>
      <c r="AX3" s="508" t="str">
        <f xml:space="preserve"> ConTime!AX$50</f>
        <v>Construction</v>
      </c>
      <c r="AY3" s="508" t="str">
        <f xml:space="preserve"> ConTime!AY$50</f>
        <v>Construction</v>
      </c>
      <c r="AZ3" s="508" t="str">
        <f xml:space="preserve"> ConTime!AZ$50</f>
        <v>Operations</v>
      </c>
      <c r="BA3" s="508" t="str">
        <f xml:space="preserve"> ConTime!BA$50</f>
        <v>Operations</v>
      </c>
      <c r="BB3" s="508" t="str">
        <f xml:space="preserve"> ConTime!BB$50</f>
        <v>Operations</v>
      </c>
      <c r="BC3" s="508" t="str">
        <f xml:space="preserve"> ConTime!BC$50</f>
        <v>Operations</v>
      </c>
      <c r="BD3" s="508" t="str">
        <f xml:space="preserve"> ConTime!BD$50</f>
        <v>Operations</v>
      </c>
      <c r="BE3" s="508" t="str">
        <f xml:space="preserve"> ConTime!BE$50</f>
        <v>Operations</v>
      </c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6"/>
      <c r="BR3" s="196"/>
      <c r="BS3" s="196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6"/>
      <c r="CG3" s="196"/>
      <c r="CH3" s="196"/>
      <c r="CI3" s="196"/>
      <c r="CJ3" s="196"/>
      <c r="CK3" s="196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6"/>
      <c r="CY3" s="196"/>
      <c r="CZ3" s="196"/>
      <c r="DA3" s="196"/>
      <c r="DB3" s="196"/>
      <c r="DC3" s="196"/>
      <c r="DD3" s="196"/>
      <c r="DE3" s="196"/>
      <c r="DF3" s="196"/>
      <c r="DG3" s="196"/>
      <c r="DH3" s="196"/>
      <c r="DI3" s="196"/>
      <c r="DJ3" s="196"/>
      <c r="DK3" s="196"/>
      <c r="DL3" s="196"/>
      <c r="DM3" s="196"/>
      <c r="DN3" s="196"/>
      <c r="DO3" s="196"/>
      <c r="DP3" s="196"/>
      <c r="DQ3" s="196"/>
      <c r="DR3" s="196"/>
      <c r="DS3" s="196"/>
      <c r="DT3" s="196"/>
      <c r="DU3" s="196"/>
      <c r="DV3" s="196"/>
      <c r="DW3" s="196"/>
      <c r="DX3" s="196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6"/>
      <c r="ER3" s="196"/>
      <c r="ES3" s="196"/>
      <c r="ET3" s="196"/>
      <c r="EU3" s="196"/>
      <c r="EV3" s="196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6"/>
      <c r="FJ3" s="196"/>
      <c r="FK3" s="196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6"/>
      <c r="GB3" s="196"/>
      <c r="GC3" s="196"/>
      <c r="GD3" s="196"/>
      <c r="GE3" s="196"/>
      <c r="GF3" s="196"/>
      <c r="GG3" s="196"/>
      <c r="GH3" s="196"/>
      <c r="GI3" s="196"/>
      <c r="GJ3" s="196"/>
      <c r="GK3" s="196"/>
      <c r="GL3" s="196"/>
      <c r="GM3" s="196"/>
      <c r="GN3" s="196"/>
      <c r="GO3" s="196"/>
      <c r="GP3" s="196"/>
      <c r="GQ3" s="196"/>
      <c r="GR3" s="196"/>
      <c r="GS3" s="196"/>
      <c r="GT3" s="196"/>
      <c r="GU3" s="196"/>
      <c r="GV3" s="196"/>
      <c r="GW3" s="196"/>
      <c r="GX3" s="196"/>
      <c r="GY3" s="196"/>
      <c r="GZ3" s="196"/>
      <c r="HA3" s="196"/>
      <c r="HB3" s="196"/>
      <c r="HC3" s="196"/>
      <c r="HD3" s="196"/>
      <c r="HE3" s="196"/>
      <c r="HF3" s="196"/>
      <c r="HG3" s="196"/>
      <c r="HH3" s="196"/>
      <c r="HI3" s="196"/>
      <c r="HJ3" s="196"/>
      <c r="HK3" s="196"/>
      <c r="HL3" s="196"/>
      <c r="HM3" s="196"/>
      <c r="HN3" s="196"/>
      <c r="HO3" s="196"/>
      <c r="HP3" s="196"/>
      <c r="HQ3" s="196"/>
      <c r="HR3" s="196"/>
      <c r="HS3" s="196"/>
      <c r="HT3" s="196"/>
      <c r="HU3" s="196"/>
      <c r="HV3" s="196"/>
      <c r="HW3" s="196"/>
      <c r="HX3" s="196"/>
      <c r="HY3" s="196"/>
      <c r="HZ3" s="196"/>
      <c r="IA3" s="196"/>
      <c r="IB3" s="196"/>
      <c r="IC3" s="196"/>
      <c r="ID3" s="196"/>
      <c r="IE3" s="196"/>
      <c r="IF3" s="196"/>
      <c r="IG3" s="196"/>
      <c r="IH3" s="196"/>
      <c r="II3" s="196"/>
      <c r="IJ3" s="196"/>
      <c r="IK3" s="196"/>
      <c r="IL3" s="196"/>
      <c r="IM3" s="196"/>
      <c r="IN3" s="196"/>
      <c r="IO3" s="196"/>
      <c r="IP3" s="196"/>
      <c r="IQ3" s="196"/>
      <c r="IR3" s="196"/>
      <c r="IS3" s="196"/>
      <c r="IT3" s="196"/>
      <c r="IU3" s="196"/>
      <c r="IV3" s="196"/>
      <c r="IW3" s="196"/>
      <c r="IX3" s="196"/>
      <c r="IY3" s="196"/>
      <c r="IZ3" s="196"/>
      <c r="JA3" s="196"/>
      <c r="JB3" s="196"/>
      <c r="JC3" s="196"/>
      <c r="JD3" s="196"/>
      <c r="JE3" s="196"/>
      <c r="JF3" s="196"/>
      <c r="JG3" s="196"/>
      <c r="JH3" s="196"/>
      <c r="JI3" s="196"/>
      <c r="JJ3" s="196"/>
      <c r="JK3" s="196"/>
      <c r="JL3" s="196"/>
      <c r="JM3" s="196"/>
      <c r="JN3" s="196"/>
      <c r="JO3" s="196"/>
      <c r="JP3" s="196"/>
      <c r="JQ3" s="196"/>
      <c r="JR3" s="196"/>
      <c r="JS3" s="196"/>
      <c r="JT3" s="196"/>
      <c r="JU3" s="196"/>
      <c r="JV3" s="196"/>
      <c r="JW3" s="196"/>
      <c r="JX3" s="196"/>
      <c r="JY3" s="196"/>
      <c r="JZ3" s="196"/>
      <c r="KA3" s="196"/>
      <c r="KB3" s="196"/>
      <c r="KC3" s="196"/>
      <c r="KD3" s="196"/>
      <c r="KE3" s="196"/>
      <c r="KF3" s="196"/>
      <c r="KG3" s="196"/>
      <c r="KH3" s="196"/>
      <c r="KI3" s="196"/>
      <c r="KJ3" s="196"/>
      <c r="KK3" s="196"/>
      <c r="KL3" s="196"/>
      <c r="KM3" s="196"/>
      <c r="KN3" s="196"/>
      <c r="KO3" s="196"/>
      <c r="KP3" s="196"/>
      <c r="KQ3" s="196"/>
      <c r="KR3" s="196"/>
      <c r="KS3" s="196"/>
      <c r="KT3" s="196"/>
    </row>
    <row r="4" spans="1:306" s="286" customFormat="1" x14ac:dyDescent="0.25">
      <c r="A4" s="242"/>
      <c r="B4" s="242"/>
      <c r="C4" s="243"/>
      <c r="D4" s="244"/>
      <c r="E4" s="511" t="str">
        <f xml:space="preserve"> Time!E$39</f>
        <v>Financial year</v>
      </c>
      <c r="F4" s="501">
        <f xml:space="preserve"> Check!$F$25</f>
        <v>0</v>
      </c>
      <c r="G4" s="510" t="s">
        <v>24</v>
      </c>
      <c r="H4" s="240"/>
      <c r="I4" s="241"/>
      <c r="J4" s="511">
        <f xml:space="preserve"> Time!J$39</f>
        <v>2021</v>
      </c>
      <c r="K4" s="511">
        <f xml:space="preserve"> Time!K$39</f>
        <v>2021</v>
      </c>
      <c r="L4" s="511">
        <f xml:space="preserve"> Time!L$39</f>
        <v>2022</v>
      </c>
      <c r="M4" s="511">
        <f xml:space="preserve"> Time!M$39</f>
        <v>2022</v>
      </c>
      <c r="N4" s="511">
        <f xml:space="preserve"> Time!N$39</f>
        <v>2023</v>
      </c>
      <c r="O4" s="511">
        <f xml:space="preserve"> Time!O$39</f>
        <v>2023</v>
      </c>
      <c r="P4" s="511">
        <f xml:space="preserve"> Time!P$39</f>
        <v>2024</v>
      </c>
      <c r="Q4" s="511">
        <f xml:space="preserve"> Time!Q$39</f>
        <v>2024</v>
      </c>
      <c r="R4" s="511">
        <f xml:space="preserve"> Time!R$39</f>
        <v>2025</v>
      </c>
      <c r="S4" s="511">
        <f xml:space="preserve"> Time!S$39</f>
        <v>2025</v>
      </c>
      <c r="T4" s="511">
        <f xml:space="preserve"> Time!T$39</f>
        <v>2026</v>
      </c>
      <c r="U4" s="511">
        <f xml:space="preserve"> Time!U$39</f>
        <v>2026</v>
      </c>
      <c r="V4" s="511">
        <f xml:space="preserve"> Time!V$39</f>
        <v>2027</v>
      </c>
      <c r="W4" s="511">
        <f xml:space="preserve"> Time!W$39</f>
        <v>2027</v>
      </c>
      <c r="X4" s="511">
        <f xml:space="preserve"> Time!X$39</f>
        <v>2028</v>
      </c>
      <c r="Y4" s="511">
        <f xml:space="preserve"> Time!Y$39</f>
        <v>2028</v>
      </c>
      <c r="Z4" s="511">
        <f xml:space="preserve"> Time!Z$39</f>
        <v>2029</v>
      </c>
      <c r="AA4" s="511">
        <f xml:space="preserve"> Time!AA$39</f>
        <v>2029</v>
      </c>
      <c r="AB4" s="511">
        <f xml:space="preserve"> Time!AB$39</f>
        <v>2030</v>
      </c>
      <c r="AC4" s="511">
        <f xml:space="preserve"> Time!AC$39</f>
        <v>2030</v>
      </c>
      <c r="AD4" s="511">
        <f xml:space="preserve"> Time!AD$39</f>
        <v>2031</v>
      </c>
      <c r="AE4" s="511">
        <f xml:space="preserve"> Time!AE$39</f>
        <v>2031</v>
      </c>
      <c r="AF4" s="511">
        <f xml:space="preserve"> Time!AF$39</f>
        <v>2032</v>
      </c>
      <c r="AG4" s="511">
        <f xml:space="preserve"> Time!AG$39</f>
        <v>2032</v>
      </c>
      <c r="AH4" s="511">
        <f xml:space="preserve"> Time!AH$39</f>
        <v>2033</v>
      </c>
      <c r="AI4" s="511">
        <f xml:space="preserve"> Time!AI$39</f>
        <v>2033</v>
      </c>
      <c r="AJ4" s="511">
        <f xml:space="preserve"> Time!AJ$39</f>
        <v>2034</v>
      </c>
      <c r="AK4" s="511">
        <f xml:space="preserve"> Time!AK$39</f>
        <v>2034</v>
      </c>
      <c r="AL4" s="511">
        <f xml:space="preserve"> Time!AL$39</f>
        <v>2035</v>
      </c>
      <c r="AM4" s="511">
        <f xml:space="preserve"> Time!AM$39</f>
        <v>2035</v>
      </c>
      <c r="AN4" s="511">
        <f xml:space="preserve"> Time!AN$39</f>
        <v>2036</v>
      </c>
      <c r="AO4" s="511">
        <f xml:space="preserve"> Time!AO$39</f>
        <v>2036</v>
      </c>
      <c r="AP4" s="511">
        <f xml:space="preserve"> Time!AP$39</f>
        <v>2037</v>
      </c>
      <c r="AQ4" s="511">
        <f xml:space="preserve"> Time!AQ$39</f>
        <v>2037</v>
      </c>
      <c r="AR4" s="511">
        <f xml:space="preserve"> Time!AR$39</f>
        <v>2038</v>
      </c>
      <c r="AS4" s="511">
        <f xml:space="preserve"> Time!AS$39</f>
        <v>2038</v>
      </c>
      <c r="AT4" s="511">
        <f xml:space="preserve"> Time!AT$39</f>
        <v>2039</v>
      </c>
      <c r="AU4" s="511">
        <f xml:space="preserve"> Time!AU$39</f>
        <v>2039</v>
      </c>
      <c r="AV4" s="511">
        <f xml:space="preserve"> Time!AV$39</f>
        <v>2040</v>
      </c>
      <c r="AW4" s="511">
        <f xml:space="preserve"> Time!AW$39</f>
        <v>2040</v>
      </c>
      <c r="AX4" s="511">
        <f xml:space="preserve"> Time!AX$39</f>
        <v>2041</v>
      </c>
      <c r="AY4" s="511">
        <f xml:space="preserve"> Time!AY$39</f>
        <v>2041</v>
      </c>
      <c r="AZ4" s="511">
        <f xml:space="preserve"> Time!AZ$39</f>
        <v>2042</v>
      </c>
      <c r="BA4" s="511">
        <f xml:space="preserve"> Time!BA$39</f>
        <v>2042</v>
      </c>
      <c r="BB4" s="511">
        <f xml:space="preserve"> Time!BB$39</f>
        <v>2043</v>
      </c>
      <c r="BC4" s="511">
        <f xml:space="preserve"> Time!BC$39</f>
        <v>2043</v>
      </c>
      <c r="BD4" s="511">
        <f xml:space="preserve"> Time!BD$39</f>
        <v>2044</v>
      </c>
      <c r="BE4" s="511">
        <f xml:space="preserve"> Time!BE$39</f>
        <v>2044</v>
      </c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6"/>
      <c r="BQ4" s="196"/>
      <c r="BR4" s="196"/>
      <c r="BS4" s="196"/>
      <c r="BT4" s="196"/>
      <c r="BU4" s="196"/>
      <c r="BV4" s="196"/>
      <c r="BW4" s="196"/>
      <c r="BX4" s="196"/>
      <c r="BY4" s="196"/>
      <c r="BZ4" s="196"/>
      <c r="CA4" s="196"/>
      <c r="CB4" s="196"/>
      <c r="CC4" s="196"/>
      <c r="CD4" s="196"/>
      <c r="CE4" s="196"/>
      <c r="CF4" s="196"/>
      <c r="CG4" s="196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196"/>
      <c r="DB4" s="196"/>
      <c r="DC4" s="196"/>
      <c r="DD4" s="196"/>
      <c r="DE4" s="196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96"/>
      <c r="EB4" s="196"/>
      <c r="EC4" s="196"/>
      <c r="ED4" s="196"/>
      <c r="EE4" s="196"/>
      <c r="EF4" s="196"/>
      <c r="EG4" s="196"/>
      <c r="EH4" s="196"/>
      <c r="EI4" s="196"/>
      <c r="EJ4" s="196"/>
      <c r="EK4" s="196"/>
      <c r="EL4" s="196"/>
      <c r="EM4" s="196"/>
      <c r="EN4" s="196"/>
      <c r="EO4" s="196"/>
      <c r="EP4" s="196"/>
      <c r="EQ4" s="196"/>
      <c r="ER4" s="196"/>
      <c r="ES4" s="196"/>
      <c r="ET4" s="196"/>
      <c r="EU4" s="196"/>
      <c r="EV4" s="196"/>
      <c r="EW4" s="196"/>
      <c r="EX4" s="196"/>
      <c r="EY4" s="196"/>
      <c r="EZ4" s="196"/>
      <c r="FA4" s="196"/>
      <c r="FB4" s="196"/>
      <c r="FC4" s="196"/>
      <c r="FD4" s="196"/>
      <c r="FE4" s="196"/>
      <c r="FF4" s="196"/>
      <c r="FG4" s="196"/>
      <c r="FH4" s="196"/>
      <c r="FI4" s="196"/>
      <c r="FJ4" s="196"/>
      <c r="FK4" s="196"/>
      <c r="FL4" s="196"/>
      <c r="FM4" s="196"/>
      <c r="FN4" s="196"/>
      <c r="FO4" s="196"/>
      <c r="FP4" s="196"/>
      <c r="FQ4" s="196"/>
      <c r="FR4" s="196"/>
      <c r="FS4" s="196"/>
      <c r="FT4" s="196"/>
      <c r="FU4" s="196"/>
      <c r="FV4" s="196"/>
      <c r="FW4" s="196"/>
      <c r="FX4" s="196"/>
      <c r="FY4" s="196"/>
      <c r="FZ4" s="196"/>
      <c r="GA4" s="196"/>
      <c r="GB4" s="196"/>
      <c r="GC4" s="196"/>
      <c r="GD4" s="196"/>
      <c r="GE4" s="196"/>
      <c r="GF4" s="196"/>
      <c r="GG4" s="196"/>
      <c r="GH4" s="196"/>
      <c r="GI4" s="196"/>
      <c r="GJ4" s="196"/>
      <c r="GK4" s="196"/>
      <c r="GL4" s="196"/>
      <c r="GM4" s="196"/>
      <c r="GN4" s="196"/>
      <c r="GO4" s="196"/>
      <c r="GP4" s="196"/>
      <c r="GQ4" s="196"/>
      <c r="GR4" s="196"/>
      <c r="GS4" s="196"/>
      <c r="GT4" s="196"/>
      <c r="GU4" s="196"/>
      <c r="GV4" s="196"/>
      <c r="GW4" s="196"/>
      <c r="GX4" s="196"/>
      <c r="GY4" s="196"/>
      <c r="GZ4" s="196"/>
      <c r="HA4" s="196"/>
      <c r="HB4" s="196"/>
      <c r="HC4" s="196"/>
      <c r="HD4" s="196"/>
      <c r="HE4" s="196"/>
      <c r="HF4" s="196"/>
      <c r="HG4" s="196"/>
      <c r="HH4" s="196"/>
      <c r="HI4" s="196"/>
      <c r="HJ4" s="196"/>
      <c r="HK4" s="196"/>
      <c r="HL4" s="196"/>
      <c r="HM4" s="196"/>
      <c r="HN4" s="196"/>
      <c r="HO4" s="196"/>
      <c r="HP4" s="196"/>
      <c r="HQ4" s="196"/>
      <c r="HR4" s="196"/>
      <c r="HS4" s="196"/>
      <c r="HT4" s="196"/>
      <c r="HU4" s="196"/>
      <c r="HV4" s="196"/>
      <c r="HW4" s="196"/>
      <c r="HX4" s="196"/>
      <c r="HY4" s="196"/>
      <c r="HZ4" s="196"/>
      <c r="IA4" s="196"/>
      <c r="IB4" s="196"/>
      <c r="IC4" s="196"/>
      <c r="ID4" s="196"/>
      <c r="IE4" s="196"/>
      <c r="IF4" s="196"/>
      <c r="IG4" s="196"/>
      <c r="IH4" s="196"/>
      <c r="II4" s="196"/>
      <c r="IJ4" s="196"/>
      <c r="IK4" s="196"/>
      <c r="IL4" s="196"/>
      <c r="IM4" s="196"/>
      <c r="IN4" s="196"/>
      <c r="IO4" s="196"/>
      <c r="IP4" s="196"/>
      <c r="IQ4" s="196"/>
      <c r="IR4" s="196"/>
      <c r="IS4" s="196"/>
      <c r="IT4" s="196"/>
      <c r="IU4" s="196"/>
      <c r="IV4" s="196"/>
      <c r="IW4" s="196"/>
      <c r="IX4" s="196"/>
      <c r="IY4" s="196"/>
      <c r="IZ4" s="196"/>
      <c r="JA4" s="196"/>
      <c r="JB4" s="196"/>
      <c r="JC4" s="196"/>
      <c r="JD4" s="196"/>
      <c r="JE4" s="196"/>
      <c r="JF4" s="196"/>
      <c r="JG4" s="196"/>
      <c r="JH4" s="196"/>
      <c r="JI4" s="196"/>
      <c r="JJ4" s="196"/>
      <c r="JK4" s="196"/>
      <c r="JL4" s="196"/>
      <c r="JM4" s="196"/>
      <c r="JN4" s="196"/>
      <c r="JO4" s="196"/>
      <c r="JP4" s="196"/>
      <c r="JQ4" s="196"/>
      <c r="JR4" s="196"/>
      <c r="JS4" s="196"/>
      <c r="JT4" s="196"/>
      <c r="JU4" s="196"/>
      <c r="JV4" s="196"/>
      <c r="JW4" s="196"/>
      <c r="JX4" s="196"/>
      <c r="JY4" s="196"/>
      <c r="JZ4" s="196"/>
      <c r="KA4" s="196"/>
      <c r="KB4" s="196"/>
      <c r="KC4" s="196"/>
      <c r="KD4" s="196"/>
      <c r="KE4" s="196"/>
      <c r="KF4" s="196"/>
      <c r="KG4" s="196"/>
      <c r="KH4" s="196"/>
      <c r="KI4" s="196"/>
      <c r="KJ4" s="196"/>
      <c r="KK4" s="196"/>
      <c r="KL4" s="196"/>
      <c r="KM4" s="196"/>
      <c r="KN4" s="196"/>
      <c r="KO4" s="196"/>
      <c r="KP4" s="196"/>
      <c r="KQ4" s="196"/>
      <c r="KR4" s="196"/>
      <c r="KS4" s="196"/>
      <c r="KT4" s="196"/>
    </row>
    <row r="5" spans="1:306" s="286" customFormat="1" x14ac:dyDescent="0.25">
      <c r="A5" s="242"/>
      <c r="B5" s="242"/>
      <c r="C5" s="243"/>
      <c r="D5" s="244"/>
      <c r="E5" s="240" t="str">
        <f xml:space="preserve"> Time!E$10</f>
        <v>Model column counter</v>
      </c>
      <c r="F5" s="512" t="s">
        <v>19</v>
      </c>
      <c r="G5" s="513" t="s">
        <v>17</v>
      </c>
      <c r="H5" s="512" t="s">
        <v>18</v>
      </c>
      <c r="I5" s="241"/>
      <c r="J5" s="240">
        <f xml:space="preserve"> Time!J$10</f>
        <v>1</v>
      </c>
      <c r="K5" s="240">
        <f xml:space="preserve"> Time!K$10</f>
        <v>2</v>
      </c>
      <c r="L5" s="240">
        <f xml:space="preserve"> Time!L$10</f>
        <v>3</v>
      </c>
      <c r="M5" s="240">
        <f xml:space="preserve"> Time!M$10</f>
        <v>4</v>
      </c>
      <c r="N5" s="240">
        <f xml:space="preserve"> Time!N$10</f>
        <v>5</v>
      </c>
      <c r="O5" s="240">
        <f xml:space="preserve"> Time!O$10</f>
        <v>6</v>
      </c>
      <c r="P5" s="240">
        <f xml:space="preserve"> Time!P$10</f>
        <v>7</v>
      </c>
      <c r="Q5" s="240">
        <f xml:space="preserve"> Time!Q$10</f>
        <v>8</v>
      </c>
      <c r="R5" s="240">
        <f xml:space="preserve"> Time!R$10</f>
        <v>9</v>
      </c>
      <c r="S5" s="240">
        <f xml:space="preserve"> Time!S$10</f>
        <v>10</v>
      </c>
      <c r="T5" s="240">
        <f xml:space="preserve"> Time!T$10</f>
        <v>11</v>
      </c>
      <c r="U5" s="240">
        <f xml:space="preserve"> Time!U$10</f>
        <v>12</v>
      </c>
      <c r="V5" s="240">
        <f xml:space="preserve"> Time!V$10</f>
        <v>13</v>
      </c>
      <c r="W5" s="240">
        <f xml:space="preserve"> Time!W$10</f>
        <v>14</v>
      </c>
      <c r="X5" s="240">
        <f xml:space="preserve"> Time!X$10</f>
        <v>15</v>
      </c>
      <c r="Y5" s="240">
        <f xml:space="preserve"> Time!Y$10</f>
        <v>16</v>
      </c>
      <c r="Z5" s="240">
        <f xml:space="preserve"> Time!Z$10</f>
        <v>17</v>
      </c>
      <c r="AA5" s="240">
        <f xml:space="preserve"> Time!AA$10</f>
        <v>18</v>
      </c>
      <c r="AB5" s="240">
        <f xml:space="preserve"> Time!AB$10</f>
        <v>19</v>
      </c>
      <c r="AC5" s="240">
        <f xml:space="preserve"> Time!AC$10</f>
        <v>20</v>
      </c>
      <c r="AD5" s="240">
        <f xml:space="preserve"> Time!AD$10</f>
        <v>21</v>
      </c>
      <c r="AE5" s="240">
        <f xml:space="preserve"> Time!AE$10</f>
        <v>22</v>
      </c>
      <c r="AF5" s="240">
        <f xml:space="preserve"> Time!AF$10</f>
        <v>23</v>
      </c>
      <c r="AG5" s="240">
        <f xml:space="preserve"> Time!AG$10</f>
        <v>24</v>
      </c>
      <c r="AH5" s="240">
        <f xml:space="preserve"> Time!AH$10</f>
        <v>25</v>
      </c>
      <c r="AI5" s="240">
        <f xml:space="preserve"> Time!AI$10</f>
        <v>26</v>
      </c>
      <c r="AJ5" s="240">
        <f xml:space="preserve"> Time!AJ$10</f>
        <v>27</v>
      </c>
      <c r="AK5" s="240">
        <f xml:space="preserve"> Time!AK$10</f>
        <v>28</v>
      </c>
      <c r="AL5" s="240">
        <f xml:space="preserve"> Time!AL$10</f>
        <v>29</v>
      </c>
      <c r="AM5" s="240">
        <f xml:space="preserve"> Time!AM$10</f>
        <v>30</v>
      </c>
      <c r="AN5" s="240">
        <f xml:space="preserve"> Time!AN$10</f>
        <v>31</v>
      </c>
      <c r="AO5" s="240">
        <f xml:space="preserve"> Time!AO$10</f>
        <v>32</v>
      </c>
      <c r="AP5" s="240">
        <f xml:space="preserve"> Time!AP$10</f>
        <v>33</v>
      </c>
      <c r="AQ5" s="240">
        <f xml:space="preserve"> Time!AQ$10</f>
        <v>34</v>
      </c>
      <c r="AR5" s="240">
        <f xml:space="preserve"> Time!AR$10</f>
        <v>35</v>
      </c>
      <c r="AS5" s="240">
        <f xml:space="preserve"> Time!AS$10</f>
        <v>36</v>
      </c>
      <c r="AT5" s="240">
        <f xml:space="preserve"> Time!AT$10</f>
        <v>37</v>
      </c>
      <c r="AU5" s="240">
        <f xml:space="preserve"> Time!AU$10</f>
        <v>38</v>
      </c>
      <c r="AV5" s="240">
        <f xml:space="preserve"> Time!AV$10</f>
        <v>39</v>
      </c>
      <c r="AW5" s="240">
        <f xml:space="preserve"> Time!AW$10</f>
        <v>40</v>
      </c>
      <c r="AX5" s="240">
        <f xml:space="preserve"> Time!AX$10</f>
        <v>41</v>
      </c>
      <c r="AY5" s="240">
        <f xml:space="preserve"> Time!AY$10</f>
        <v>42</v>
      </c>
      <c r="AZ5" s="240">
        <f xml:space="preserve"> Time!AZ$10</f>
        <v>43</v>
      </c>
      <c r="BA5" s="240">
        <f xml:space="preserve"> Time!BA$10</f>
        <v>44</v>
      </c>
      <c r="BB5" s="240">
        <f xml:space="preserve"> Time!BB$10</f>
        <v>45</v>
      </c>
      <c r="BC5" s="240">
        <f xml:space="preserve"> Time!BC$10</f>
        <v>46</v>
      </c>
      <c r="BD5" s="240">
        <f xml:space="preserve"> Time!BD$10</f>
        <v>47</v>
      </c>
      <c r="BE5" s="240">
        <f xml:space="preserve"> Time!BE$10</f>
        <v>48</v>
      </c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6"/>
      <c r="BQ5" s="196"/>
      <c r="BR5" s="196"/>
      <c r="BS5" s="196"/>
      <c r="BT5" s="196"/>
      <c r="BU5" s="196"/>
      <c r="BV5" s="196"/>
      <c r="BW5" s="196"/>
      <c r="BX5" s="196"/>
      <c r="BY5" s="196"/>
      <c r="BZ5" s="196"/>
      <c r="CA5" s="196"/>
      <c r="CB5" s="196"/>
      <c r="CC5" s="196"/>
      <c r="CD5" s="196"/>
      <c r="CE5" s="196"/>
      <c r="CF5" s="196"/>
      <c r="CG5" s="196"/>
      <c r="CH5" s="196"/>
      <c r="CI5" s="196"/>
      <c r="CJ5" s="196"/>
      <c r="CK5" s="196"/>
      <c r="CL5" s="196"/>
      <c r="CM5" s="196"/>
      <c r="CN5" s="196"/>
      <c r="CO5" s="196"/>
      <c r="CP5" s="196"/>
      <c r="CQ5" s="196"/>
      <c r="CR5" s="196"/>
      <c r="CS5" s="196"/>
      <c r="CT5" s="196"/>
      <c r="CU5" s="196"/>
      <c r="CV5" s="196"/>
      <c r="CW5" s="196"/>
      <c r="CX5" s="196"/>
      <c r="CY5" s="196"/>
      <c r="CZ5" s="196"/>
      <c r="DA5" s="196"/>
      <c r="DB5" s="196"/>
      <c r="DC5" s="196"/>
      <c r="DD5" s="196"/>
      <c r="DE5" s="196"/>
      <c r="DF5" s="196"/>
      <c r="DG5" s="196"/>
      <c r="DH5" s="196"/>
      <c r="DI5" s="196"/>
      <c r="DJ5" s="196"/>
      <c r="DK5" s="196"/>
      <c r="DL5" s="196"/>
      <c r="DM5" s="196"/>
      <c r="DN5" s="196"/>
      <c r="DO5" s="196"/>
      <c r="DP5" s="196"/>
      <c r="DQ5" s="196"/>
      <c r="DR5" s="196"/>
      <c r="DS5" s="196"/>
      <c r="DT5" s="196"/>
      <c r="DU5" s="196"/>
      <c r="DV5" s="196"/>
      <c r="DW5" s="196"/>
      <c r="DX5" s="196"/>
      <c r="DY5" s="196"/>
      <c r="DZ5" s="196"/>
      <c r="EA5" s="196"/>
      <c r="EB5" s="196"/>
      <c r="EC5" s="196"/>
      <c r="ED5" s="196"/>
      <c r="EE5" s="196"/>
      <c r="EF5" s="196"/>
      <c r="EG5" s="196"/>
      <c r="EH5" s="196"/>
      <c r="EI5" s="196"/>
      <c r="EJ5" s="196"/>
      <c r="EK5" s="196"/>
      <c r="EL5" s="196"/>
      <c r="EM5" s="196"/>
      <c r="EN5" s="196"/>
      <c r="EO5" s="196"/>
      <c r="EP5" s="196"/>
      <c r="EQ5" s="196"/>
      <c r="ER5" s="196"/>
      <c r="ES5" s="196"/>
      <c r="ET5" s="196"/>
      <c r="EU5" s="196"/>
      <c r="EV5" s="196"/>
      <c r="EW5" s="196"/>
      <c r="EX5" s="196"/>
      <c r="EY5" s="196"/>
      <c r="EZ5" s="196"/>
      <c r="FA5" s="196"/>
      <c r="FB5" s="196"/>
      <c r="FC5" s="196"/>
      <c r="FD5" s="196"/>
      <c r="FE5" s="196"/>
      <c r="FF5" s="196"/>
      <c r="FG5" s="196"/>
      <c r="FH5" s="196"/>
      <c r="FI5" s="196"/>
      <c r="FJ5" s="196"/>
      <c r="FK5" s="196"/>
      <c r="FL5" s="196"/>
      <c r="FM5" s="196"/>
      <c r="FN5" s="196"/>
      <c r="FO5" s="196"/>
      <c r="FP5" s="196"/>
      <c r="FQ5" s="196"/>
      <c r="FR5" s="196"/>
      <c r="FS5" s="196"/>
      <c r="FT5" s="196"/>
      <c r="FU5" s="196"/>
      <c r="FV5" s="196"/>
      <c r="FW5" s="196"/>
      <c r="FX5" s="196"/>
      <c r="FY5" s="196"/>
      <c r="FZ5" s="196"/>
      <c r="GA5" s="196"/>
      <c r="GB5" s="196"/>
      <c r="GC5" s="196"/>
      <c r="GD5" s="196"/>
      <c r="GE5" s="196"/>
      <c r="GF5" s="196"/>
      <c r="GG5" s="196"/>
      <c r="GH5" s="196"/>
      <c r="GI5" s="196"/>
      <c r="GJ5" s="196"/>
      <c r="GK5" s="196"/>
      <c r="GL5" s="196"/>
      <c r="GM5" s="196"/>
      <c r="GN5" s="196"/>
      <c r="GO5" s="196"/>
      <c r="GP5" s="196"/>
      <c r="GQ5" s="196"/>
      <c r="GR5" s="196"/>
      <c r="GS5" s="196"/>
      <c r="GT5" s="196"/>
      <c r="GU5" s="196"/>
      <c r="GV5" s="196"/>
      <c r="GW5" s="196"/>
      <c r="GX5" s="196"/>
      <c r="GY5" s="196"/>
      <c r="GZ5" s="196"/>
      <c r="HA5" s="196"/>
      <c r="HB5" s="196"/>
      <c r="HC5" s="196"/>
      <c r="HD5" s="196"/>
      <c r="HE5" s="196"/>
      <c r="HF5" s="196"/>
      <c r="HG5" s="196"/>
      <c r="HH5" s="196"/>
      <c r="HI5" s="196"/>
      <c r="HJ5" s="196"/>
      <c r="HK5" s="196"/>
      <c r="HL5" s="196"/>
      <c r="HM5" s="196"/>
      <c r="HN5" s="196"/>
      <c r="HO5" s="196"/>
      <c r="HP5" s="196"/>
      <c r="HQ5" s="196"/>
      <c r="HR5" s="196"/>
      <c r="HS5" s="196"/>
      <c r="HT5" s="196"/>
      <c r="HU5" s="196"/>
      <c r="HV5" s="196"/>
      <c r="HW5" s="196"/>
      <c r="HX5" s="196"/>
      <c r="HY5" s="196"/>
      <c r="HZ5" s="196"/>
      <c r="IA5" s="196"/>
      <c r="IB5" s="196"/>
      <c r="IC5" s="196"/>
      <c r="ID5" s="196"/>
      <c r="IE5" s="196"/>
      <c r="IF5" s="196"/>
      <c r="IG5" s="196"/>
      <c r="IH5" s="196"/>
      <c r="II5" s="196"/>
      <c r="IJ5" s="196"/>
      <c r="IK5" s="196"/>
      <c r="IL5" s="196"/>
      <c r="IM5" s="196"/>
      <c r="IN5" s="196"/>
      <c r="IO5" s="196"/>
      <c r="IP5" s="196"/>
      <c r="IQ5" s="196"/>
      <c r="IR5" s="196"/>
      <c r="IS5" s="196"/>
      <c r="IT5" s="196"/>
      <c r="IU5" s="196"/>
      <c r="IV5" s="196"/>
      <c r="IW5" s="196"/>
      <c r="IX5" s="196"/>
      <c r="IY5" s="196"/>
      <c r="IZ5" s="196"/>
      <c r="JA5" s="196"/>
      <c r="JB5" s="196"/>
      <c r="JC5" s="196"/>
      <c r="JD5" s="196"/>
      <c r="JE5" s="196"/>
      <c r="JF5" s="196"/>
      <c r="JG5" s="196"/>
      <c r="JH5" s="196"/>
      <c r="JI5" s="196"/>
      <c r="JJ5" s="196"/>
      <c r="JK5" s="196"/>
      <c r="JL5" s="196"/>
      <c r="JM5" s="196"/>
      <c r="JN5" s="196"/>
      <c r="JO5" s="196"/>
      <c r="JP5" s="196"/>
      <c r="JQ5" s="196"/>
      <c r="JR5" s="196"/>
      <c r="JS5" s="196"/>
      <c r="JT5" s="196"/>
      <c r="JU5" s="196"/>
      <c r="JV5" s="196"/>
      <c r="JW5" s="196"/>
      <c r="JX5" s="196"/>
      <c r="JY5" s="196"/>
      <c r="JZ5" s="196"/>
      <c r="KA5" s="196"/>
      <c r="KB5" s="196"/>
      <c r="KC5" s="196"/>
      <c r="KD5" s="196"/>
      <c r="KE5" s="196"/>
      <c r="KF5" s="196"/>
      <c r="KG5" s="196"/>
      <c r="KH5" s="196"/>
      <c r="KI5" s="196"/>
      <c r="KJ5" s="196"/>
      <c r="KK5" s="196"/>
      <c r="KL5" s="196"/>
      <c r="KM5" s="196"/>
      <c r="KN5" s="196"/>
      <c r="KO5" s="196"/>
      <c r="KP5" s="196"/>
      <c r="KQ5" s="196"/>
      <c r="KR5" s="196"/>
      <c r="KS5" s="196"/>
      <c r="KT5" s="196"/>
    </row>
    <row r="6" spans="1:306" s="286" customFormat="1" x14ac:dyDescent="0.25">
      <c r="A6" s="242"/>
      <c r="B6" s="242"/>
      <c r="C6" s="243"/>
      <c r="D6" s="244"/>
      <c r="E6" s="240"/>
      <c r="F6" s="240"/>
      <c r="G6" s="240"/>
      <c r="H6" s="240"/>
      <c r="I6" s="241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40"/>
      <c r="BC6" s="240"/>
      <c r="BD6" s="240"/>
      <c r="BE6" s="240"/>
      <c r="BF6" s="196"/>
      <c r="BG6" s="196"/>
      <c r="BH6" s="196"/>
      <c r="BI6" s="196"/>
      <c r="BJ6" s="196"/>
      <c r="BK6" s="196"/>
      <c r="BL6" s="196"/>
      <c r="BM6" s="196"/>
      <c r="BN6" s="196"/>
      <c r="BO6" s="196"/>
      <c r="BP6" s="196"/>
      <c r="BQ6" s="196"/>
      <c r="BR6" s="196"/>
      <c r="BS6" s="196"/>
      <c r="BT6" s="196"/>
      <c r="BU6" s="196"/>
      <c r="BV6" s="196"/>
      <c r="BW6" s="196"/>
      <c r="BX6" s="196"/>
      <c r="BY6" s="196"/>
      <c r="BZ6" s="196"/>
      <c r="CA6" s="196"/>
      <c r="CB6" s="196"/>
      <c r="CC6" s="196"/>
      <c r="CD6" s="196"/>
      <c r="CE6" s="196"/>
      <c r="CF6" s="196"/>
      <c r="CG6" s="196"/>
      <c r="CH6" s="196"/>
      <c r="CI6" s="196"/>
      <c r="CJ6" s="196"/>
      <c r="CK6" s="196"/>
      <c r="CL6" s="196"/>
      <c r="CM6" s="196"/>
      <c r="CN6" s="196"/>
      <c r="CO6" s="196"/>
      <c r="CP6" s="196"/>
      <c r="CQ6" s="196"/>
      <c r="CR6" s="196"/>
      <c r="CS6" s="196"/>
      <c r="CT6" s="196"/>
      <c r="CU6" s="196"/>
      <c r="CV6" s="196"/>
      <c r="CW6" s="196"/>
      <c r="CX6" s="196"/>
      <c r="CY6" s="196"/>
      <c r="CZ6" s="196"/>
      <c r="DA6" s="196"/>
      <c r="DB6" s="196"/>
      <c r="DC6" s="196"/>
      <c r="DD6" s="196"/>
      <c r="DE6" s="196"/>
      <c r="DF6" s="196"/>
      <c r="DG6" s="196"/>
      <c r="DH6" s="196"/>
      <c r="DI6" s="196"/>
      <c r="DJ6" s="196"/>
      <c r="DK6" s="196"/>
      <c r="DL6" s="196"/>
      <c r="DM6" s="196"/>
      <c r="DN6" s="196"/>
      <c r="DO6" s="196"/>
      <c r="DP6" s="196"/>
      <c r="DQ6" s="196"/>
      <c r="DR6" s="196"/>
      <c r="DS6" s="196"/>
      <c r="DT6" s="196"/>
      <c r="DU6" s="196"/>
      <c r="DV6" s="196"/>
      <c r="DW6" s="196"/>
      <c r="DX6" s="196"/>
      <c r="DY6" s="196"/>
      <c r="DZ6" s="196"/>
      <c r="EA6" s="196"/>
      <c r="EB6" s="196"/>
      <c r="EC6" s="196"/>
      <c r="ED6" s="196"/>
      <c r="EE6" s="196"/>
      <c r="EF6" s="196"/>
      <c r="EG6" s="196"/>
      <c r="EH6" s="196"/>
      <c r="EI6" s="196"/>
      <c r="EJ6" s="196"/>
      <c r="EK6" s="196"/>
      <c r="EL6" s="196"/>
      <c r="EM6" s="196"/>
      <c r="EN6" s="196"/>
      <c r="EO6" s="196"/>
      <c r="EP6" s="196"/>
      <c r="EQ6" s="196"/>
      <c r="ER6" s="196"/>
      <c r="ES6" s="196"/>
      <c r="ET6" s="196"/>
      <c r="EU6" s="196"/>
      <c r="EV6" s="196"/>
      <c r="EW6" s="196"/>
      <c r="EX6" s="196"/>
      <c r="EY6" s="196"/>
      <c r="EZ6" s="196"/>
      <c r="FA6" s="196"/>
      <c r="FB6" s="196"/>
      <c r="FC6" s="196"/>
      <c r="FD6" s="196"/>
      <c r="FE6" s="196"/>
      <c r="FF6" s="196"/>
      <c r="FG6" s="196"/>
      <c r="FH6" s="196"/>
      <c r="FI6" s="196"/>
      <c r="FJ6" s="196"/>
      <c r="FK6" s="196"/>
      <c r="FL6" s="196"/>
      <c r="FM6" s="196"/>
      <c r="FN6" s="196"/>
      <c r="FO6" s="196"/>
      <c r="FP6" s="196"/>
      <c r="FQ6" s="196"/>
      <c r="FR6" s="196"/>
      <c r="FS6" s="196"/>
      <c r="FT6" s="196"/>
      <c r="FU6" s="196"/>
      <c r="FV6" s="196"/>
      <c r="FW6" s="196"/>
      <c r="FX6" s="196"/>
      <c r="FY6" s="196"/>
      <c r="FZ6" s="196"/>
      <c r="GA6" s="196"/>
      <c r="GB6" s="196"/>
      <c r="GC6" s="196"/>
      <c r="GD6" s="196"/>
      <c r="GE6" s="196"/>
      <c r="GF6" s="196"/>
      <c r="GG6" s="196"/>
      <c r="GH6" s="196"/>
      <c r="GI6" s="196"/>
      <c r="GJ6" s="196"/>
      <c r="GK6" s="196"/>
      <c r="GL6" s="196"/>
      <c r="GM6" s="196"/>
      <c r="GN6" s="196"/>
      <c r="GO6" s="196"/>
      <c r="GP6" s="196"/>
      <c r="GQ6" s="196"/>
      <c r="GR6" s="196"/>
      <c r="GS6" s="196"/>
      <c r="GT6" s="196"/>
      <c r="GU6" s="196"/>
      <c r="GV6" s="196"/>
      <c r="GW6" s="196"/>
      <c r="GX6" s="196"/>
      <c r="GY6" s="196"/>
      <c r="GZ6" s="196"/>
      <c r="HA6" s="196"/>
      <c r="HB6" s="196"/>
      <c r="HC6" s="196"/>
      <c r="HD6" s="196"/>
      <c r="HE6" s="196"/>
      <c r="HF6" s="196"/>
      <c r="HG6" s="196"/>
      <c r="HH6" s="196"/>
      <c r="HI6" s="196"/>
      <c r="HJ6" s="196"/>
      <c r="HK6" s="196"/>
      <c r="HL6" s="196"/>
      <c r="HM6" s="196"/>
      <c r="HN6" s="196"/>
      <c r="HO6" s="196"/>
      <c r="HP6" s="196"/>
      <c r="HQ6" s="196"/>
      <c r="HR6" s="196"/>
      <c r="HS6" s="196"/>
      <c r="HT6" s="196"/>
      <c r="HU6" s="196"/>
      <c r="HV6" s="196"/>
      <c r="HW6" s="196"/>
      <c r="HX6" s="196"/>
      <c r="HY6" s="196"/>
      <c r="HZ6" s="196"/>
      <c r="IA6" s="196"/>
      <c r="IB6" s="196"/>
      <c r="IC6" s="196"/>
      <c r="ID6" s="196"/>
      <c r="IE6" s="196"/>
      <c r="IF6" s="196"/>
      <c r="IG6" s="196"/>
      <c r="IH6" s="196"/>
      <c r="II6" s="196"/>
      <c r="IJ6" s="196"/>
      <c r="IK6" s="196"/>
      <c r="IL6" s="196"/>
      <c r="IM6" s="196"/>
      <c r="IN6" s="196"/>
      <c r="IO6" s="196"/>
      <c r="IP6" s="196"/>
      <c r="IQ6" s="196"/>
      <c r="IR6" s="196"/>
      <c r="IS6" s="196"/>
      <c r="IT6" s="196"/>
      <c r="IU6" s="196"/>
      <c r="IV6" s="196"/>
      <c r="IW6" s="196"/>
      <c r="IX6" s="196"/>
      <c r="IY6" s="196"/>
      <c r="IZ6" s="196"/>
      <c r="JA6" s="196"/>
      <c r="JB6" s="196"/>
      <c r="JC6" s="196"/>
      <c r="JD6" s="196"/>
      <c r="JE6" s="196"/>
      <c r="JF6" s="196"/>
      <c r="JG6" s="196"/>
      <c r="JH6" s="196"/>
      <c r="JI6" s="196"/>
      <c r="JJ6" s="196"/>
      <c r="JK6" s="196"/>
      <c r="JL6" s="196"/>
      <c r="JM6" s="196"/>
      <c r="JN6" s="196"/>
      <c r="JO6" s="196"/>
      <c r="JP6" s="196"/>
      <c r="JQ6" s="196"/>
      <c r="JR6" s="196"/>
      <c r="JS6" s="196"/>
      <c r="JT6" s="196"/>
      <c r="JU6" s="196"/>
      <c r="JV6" s="196"/>
      <c r="JW6" s="196"/>
      <c r="JX6" s="196"/>
      <c r="JY6" s="196"/>
      <c r="JZ6" s="196"/>
      <c r="KA6" s="196"/>
      <c r="KB6" s="196"/>
      <c r="KC6" s="196"/>
      <c r="KD6" s="196"/>
      <c r="KE6" s="196"/>
      <c r="KF6" s="196"/>
      <c r="KG6" s="196"/>
      <c r="KH6" s="196"/>
      <c r="KI6" s="196"/>
      <c r="KJ6" s="196"/>
      <c r="KK6" s="196"/>
      <c r="KL6" s="196"/>
      <c r="KM6" s="196"/>
      <c r="KN6" s="196"/>
      <c r="KO6" s="196"/>
      <c r="KP6" s="196"/>
      <c r="KQ6" s="196"/>
      <c r="KR6" s="196"/>
      <c r="KS6" s="196"/>
      <c r="KT6" s="196"/>
    </row>
    <row r="7" spans="1:306" x14ac:dyDescent="0.25">
      <c r="A7" s="242" t="s">
        <v>522</v>
      </c>
    </row>
    <row r="8" spans="1:306" s="286" customFormat="1" x14ac:dyDescent="0.25">
      <c r="A8" s="242"/>
      <c r="B8" s="244"/>
      <c r="C8" s="244"/>
      <c r="D8" s="244"/>
      <c r="E8" s="240"/>
      <c r="F8" s="240"/>
      <c r="G8" s="240"/>
      <c r="H8" s="240"/>
      <c r="I8" s="241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240"/>
      <c r="AC8" s="240"/>
      <c r="AD8" s="240"/>
      <c r="AE8" s="240"/>
      <c r="AF8" s="240"/>
      <c r="AG8" s="240"/>
      <c r="AH8" s="240"/>
      <c r="AI8" s="240"/>
      <c r="AJ8" s="240"/>
      <c r="AK8" s="240"/>
      <c r="AL8" s="240"/>
      <c r="AM8" s="240"/>
      <c r="AN8" s="240"/>
      <c r="AO8" s="240"/>
      <c r="AP8" s="240"/>
      <c r="AQ8" s="240"/>
      <c r="AR8" s="240"/>
      <c r="AS8" s="240"/>
      <c r="AT8" s="240"/>
      <c r="AU8" s="240"/>
      <c r="AV8" s="240"/>
      <c r="AW8" s="240"/>
      <c r="AX8" s="240"/>
      <c r="AY8" s="240"/>
      <c r="AZ8" s="240"/>
      <c r="BA8" s="240"/>
      <c r="BB8" s="240"/>
      <c r="BC8" s="240"/>
      <c r="BD8" s="240"/>
      <c r="BE8" s="240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W8" s="196"/>
      <c r="BX8" s="196"/>
      <c r="BY8" s="196"/>
      <c r="BZ8" s="196"/>
      <c r="CA8" s="196"/>
      <c r="CB8" s="196"/>
      <c r="CC8" s="196"/>
      <c r="CD8" s="196"/>
      <c r="CE8" s="196"/>
      <c r="CF8" s="196"/>
      <c r="CG8" s="196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6"/>
      <c r="CY8" s="196"/>
      <c r="CZ8" s="196"/>
      <c r="DA8" s="196"/>
      <c r="DB8" s="196"/>
      <c r="DC8" s="196"/>
      <c r="DD8" s="196"/>
      <c r="DE8" s="196"/>
      <c r="DF8" s="196"/>
      <c r="DG8" s="196"/>
      <c r="DH8" s="196"/>
      <c r="DI8" s="196"/>
      <c r="DJ8" s="196"/>
      <c r="DK8" s="196"/>
      <c r="DL8" s="196"/>
      <c r="DM8" s="196"/>
      <c r="DN8" s="196"/>
      <c r="DO8" s="196"/>
      <c r="DP8" s="196"/>
      <c r="DQ8" s="196"/>
      <c r="DR8" s="196"/>
      <c r="DS8" s="196"/>
      <c r="DT8" s="196"/>
      <c r="DU8" s="196"/>
      <c r="DV8" s="196"/>
      <c r="DW8" s="196"/>
      <c r="DX8" s="196"/>
      <c r="DY8" s="196"/>
      <c r="DZ8" s="196"/>
      <c r="EA8" s="196"/>
      <c r="EB8" s="196"/>
      <c r="EC8" s="196"/>
      <c r="ED8" s="196"/>
      <c r="EE8" s="196"/>
      <c r="EF8" s="196"/>
      <c r="EG8" s="196"/>
      <c r="EH8" s="196"/>
      <c r="EI8" s="196"/>
      <c r="EJ8" s="196"/>
      <c r="EK8" s="196"/>
      <c r="EL8" s="196"/>
      <c r="EM8" s="196"/>
      <c r="EN8" s="196"/>
      <c r="EO8" s="196"/>
      <c r="EP8" s="196"/>
      <c r="EQ8" s="196"/>
      <c r="ER8" s="196"/>
      <c r="ES8" s="196"/>
      <c r="ET8" s="196"/>
      <c r="EU8" s="196"/>
      <c r="EV8" s="196"/>
      <c r="EW8" s="196"/>
      <c r="EX8" s="196"/>
      <c r="EY8" s="196"/>
      <c r="EZ8" s="196"/>
      <c r="FA8" s="196"/>
      <c r="FB8" s="196"/>
      <c r="FC8" s="196"/>
      <c r="FD8" s="196"/>
      <c r="FE8" s="196"/>
      <c r="FF8" s="196"/>
      <c r="FG8" s="196"/>
      <c r="FH8" s="196"/>
      <c r="FI8" s="196"/>
      <c r="FJ8" s="196"/>
      <c r="FK8" s="196"/>
      <c r="FL8" s="196"/>
      <c r="FM8" s="196"/>
      <c r="FN8" s="196"/>
      <c r="FO8" s="196"/>
      <c r="FP8" s="196"/>
      <c r="FQ8" s="196"/>
      <c r="FR8" s="196"/>
      <c r="FS8" s="196"/>
      <c r="FT8" s="196"/>
      <c r="FU8" s="196"/>
      <c r="FV8" s="196"/>
      <c r="FW8" s="196"/>
      <c r="FX8" s="196"/>
      <c r="FY8" s="196"/>
      <c r="FZ8" s="196"/>
      <c r="GA8" s="196"/>
      <c r="GB8" s="196"/>
      <c r="GC8" s="196"/>
      <c r="GD8" s="196"/>
      <c r="GE8" s="196"/>
      <c r="GF8" s="196"/>
      <c r="GG8" s="196"/>
      <c r="GH8" s="196"/>
      <c r="GI8" s="196"/>
      <c r="GJ8" s="196"/>
      <c r="GK8" s="196"/>
      <c r="GL8" s="196"/>
      <c r="GM8" s="196"/>
      <c r="GN8" s="196"/>
      <c r="GO8" s="196"/>
      <c r="GP8" s="196"/>
      <c r="GQ8" s="196"/>
      <c r="GR8" s="196"/>
      <c r="GS8" s="196"/>
      <c r="GT8" s="196"/>
      <c r="GU8" s="196"/>
      <c r="GV8" s="196"/>
      <c r="GW8" s="196"/>
      <c r="GX8" s="196"/>
      <c r="GY8" s="196"/>
      <c r="GZ8" s="196"/>
      <c r="HA8" s="196"/>
      <c r="HB8" s="196"/>
      <c r="HC8" s="196"/>
      <c r="HD8" s="196"/>
      <c r="HE8" s="196"/>
      <c r="HF8" s="196"/>
      <c r="HG8" s="196"/>
      <c r="HH8" s="196"/>
      <c r="HI8" s="196"/>
      <c r="HJ8" s="196"/>
      <c r="HK8" s="196"/>
      <c r="HL8" s="196"/>
      <c r="HM8" s="196"/>
      <c r="HN8" s="196"/>
      <c r="HO8" s="196"/>
      <c r="HP8" s="196"/>
      <c r="HQ8" s="196"/>
      <c r="HR8" s="196"/>
      <c r="HS8" s="196"/>
      <c r="HT8" s="196"/>
      <c r="HU8" s="196"/>
      <c r="HV8" s="196"/>
      <c r="HW8" s="196"/>
      <c r="HX8" s="196"/>
      <c r="HY8" s="196"/>
      <c r="HZ8" s="196"/>
      <c r="IA8" s="196"/>
      <c r="IB8" s="196"/>
      <c r="IC8" s="196"/>
      <c r="ID8" s="196"/>
      <c r="IE8" s="196"/>
      <c r="IF8" s="196"/>
      <c r="IG8" s="196"/>
      <c r="IH8" s="196"/>
      <c r="II8" s="196"/>
      <c r="IJ8" s="196"/>
      <c r="IK8" s="196"/>
      <c r="IL8" s="196"/>
      <c r="IM8" s="196"/>
      <c r="IN8" s="196"/>
      <c r="IO8" s="196"/>
      <c r="IP8" s="196"/>
      <c r="IQ8" s="196"/>
      <c r="IR8" s="196"/>
      <c r="IS8" s="196"/>
      <c r="IT8" s="196"/>
      <c r="IU8" s="196"/>
      <c r="IV8" s="196"/>
      <c r="IW8" s="196"/>
      <c r="IX8" s="196"/>
      <c r="IY8" s="196"/>
      <c r="IZ8" s="196"/>
      <c r="JA8" s="196"/>
      <c r="JB8" s="196"/>
      <c r="JC8" s="196"/>
      <c r="JD8" s="196"/>
      <c r="JE8" s="196"/>
      <c r="JF8" s="196"/>
      <c r="JG8" s="196"/>
      <c r="JH8" s="196"/>
      <c r="JI8" s="196"/>
      <c r="JJ8" s="196"/>
      <c r="JK8" s="196"/>
      <c r="JL8" s="196"/>
      <c r="JM8" s="196"/>
      <c r="JN8" s="196"/>
      <c r="JO8" s="196"/>
      <c r="JP8" s="196"/>
      <c r="JQ8" s="196"/>
      <c r="JR8" s="196"/>
      <c r="JS8" s="196"/>
      <c r="JT8" s="196"/>
      <c r="JU8" s="196"/>
      <c r="JV8" s="196"/>
      <c r="JW8" s="196"/>
      <c r="JX8" s="196"/>
      <c r="JY8" s="196"/>
      <c r="JZ8" s="196"/>
      <c r="KA8" s="196"/>
      <c r="KB8" s="196"/>
      <c r="KC8" s="196"/>
      <c r="KD8" s="196"/>
      <c r="KE8" s="196"/>
      <c r="KF8" s="196"/>
      <c r="KG8" s="196"/>
      <c r="KH8" s="196"/>
      <c r="KI8" s="196"/>
      <c r="KJ8" s="196"/>
      <c r="KK8" s="196"/>
      <c r="KL8" s="196"/>
      <c r="KM8" s="196"/>
      <c r="KN8" s="196"/>
      <c r="KO8" s="196"/>
      <c r="KP8" s="196"/>
      <c r="KQ8" s="196"/>
      <c r="KR8" s="196"/>
      <c r="KS8" s="196"/>
      <c r="KT8" s="196"/>
    </row>
    <row r="9" spans="1:306" s="197" customFormat="1" x14ac:dyDescent="0.25">
      <c r="A9" s="242"/>
      <c r="B9" s="244"/>
      <c r="C9" s="244"/>
      <c r="D9" s="244"/>
      <c r="E9" s="241" t="str">
        <f xml:space="preserve"> ConFin!E$90</f>
        <v>Share capital drawdown - m</v>
      </c>
      <c r="F9" s="241">
        <f xml:space="preserve"> ConFin!F$90</f>
        <v>0</v>
      </c>
      <c r="G9" s="241" t="str">
        <f xml:space="preserve"> ConFin!G$90</f>
        <v>$ 000s</v>
      </c>
      <c r="H9" s="241">
        <f xml:space="preserve"> ConFin!H$90</f>
        <v>100</v>
      </c>
      <c r="I9" s="241">
        <f xml:space="preserve"> ConFin!I$90</f>
        <v>0</v>
      </c>
      <c r="J9" s="241">
        <f xml:space="preserve"> ConFin!J$90</f>
        <v>0</v>
      </c>
      <c r="K9" s="241">
        <f xml:space="preserve"> ConFin!K$90</f>
        <v>0</v>
      </c>
      <c r="L9" s="241">
        <f xml:space="preserve"> ConFin!L$90</f>
        <v>0</v>
      </c>
      <c r="M9" s="241">
        <f xml:space="preserve"> ConFin!M$90</f>
        <v>0</v>
      </c>
      <c r="N9" s="241">
        <f xml:space="preserve"> ConFin!N$90</f>
        <v>0</v>
      </c>
      <c r="O9" s="241">
        <f xml:space="preserve"> ConFin!O$90</f>
        <v>0</v>
      </c>
      <c r="P9" s="241">
        <f xml:space="preserve"> ConFin!P$90</f>
        <v>0</v>
      </c>
      <c r="Q9" s="241">
        <f xml:space="preserve"> ConFin!Q$90</f>
        <v>0</v>
      </c>
      <c r="R9" s="241">
        <f xml:space="preserve"> ConFin!R$90</f>
        <v>0</v>
      </c>
      <c r="S9" s="241">
        <f xml:space="preserve"> ConFin!S$90</f>
        <v>0</v>
      </c>
      <c r="T9" s="241">
        <f xml:space="preserve"> ConFin!T$90</f>
        <v>0</v>
      </c>
      <c r="U9" s="241">
        <f xml:space="preserve"> ConFin!U$90</f>
        <v>0</v>
      </c>
      <c r="V9" s="241">
        <f xml:space="preserve"> ConFin!V$90</f>
        <v>0</v>
      </c>
      <c r="W9" s="241">
        <f xml:space="preserve"> ConFin!W$90</f>
        <v>0</v>
      </c>
      <c r="X9" s="241">
        <f xml:space="preserve"> ConFin!X$90</f>
        <v>0</v>
      </c>
      <c r="Y9" s="241">
        <f xml:space="preserve"> ConFin!Y$90</f>
        <v>100</v>
      </c>
      <c r="Z9" s="241">
        <f xml:space="preserve"> ConFin!Z$90</f>
        <v>0</v>
      </c>
      <c r="AA9" s="241">
        <f xml:space="preserve"> ConFin!AA$90</f>
        <v>0</v>
      </c>
      <c r="AB9" s="241">
        <f xml:space="preserve"> ConFin!AB$90</f>
        <v>0</v>
      </c>
      <c r="AC9" s="241">
        <f xml:space="preserve"> ConFin!AC$90</f>
        <v>0</v>
      </c>
      <c r="AD9" s="241">
        <f xml:space="preserve"> ConFin!AD$90</f>
        <v>0</v>
      </c>
      <c r="AE9" s="241">
        <f xml:space="preserve"> ConFin!AE$90</f>
        <v>0</v>
      </c>
      <c r="AF9" s="241">
        <f xml:space="preserve"> ConFin!AF$90</f>
        <v>0</v>
      </c>
      <c r="AG9" s="241">
        <f xml:space="preserve"> ConFin!AG$90</f>
        <v>0</v>
      </c>
      <c r="AH9" s="241">
        <f xml:space="preserve"> ConFin!AH$90</f>
        <v>0</v>
      </c>
      <c r="AI9" s="241">
        <f xml:space="preserve"> ConFin!AI$90</f>
        <v>0</v>
      </c>
      <c r="AJ9" s="241">
        <f xml:space="preserve"> ConFin!AJ$90</f>
        <v>0</v>
      </c>
      <c r="AK9" s="241">
        <f xml:space="preserve"> ConFin!AK$90</f>
        <v>0</v>
      </c>
      <c r="AL9" s="241">
        <f xml:space="preserve"> ConFin!AL$90</f>
        <v>0</v>
      </c>
      <c r="AM9" s="241">
        <f xml:space="preserve"> ConFin!AM$90</f>
        <v>0</v>
      </c>
      <c r="AN9" s="241">
        <f xml:space="preserve"> ConFin!AN$90</f>
        <v>0</v>
      </c>
      <c r="AO9" s="241">
        <f xml:space="preserve"> ConFin!AO$90</f>
        <v>0</v>
      </c>
      <c r="AP9" s="241">
        <f xml:space="preserve"> ConFin!AP$90</f>
        <v>0</v>
      </c>
      <c r="AQ9" s="241">
        <f xml:space="preserve"> ConFin!AQ$90</f>
        <v>0</v>
      </c>
      <c r="AR9" s="241">
        <f xml:space="preserve"> ConFin!AR$90</f>
        <v>0</v>
      </c>
      <c r="AS9" s="241">
        <f xml:space="preserve"> ConFin!AS$90</f>
        <v>0</v>
      </c>
      <c r="AT9" s="241">
        <f xml:space="preserve"> ConFin!AT$90</f>
        <v>0</v>
      </c>
      <c r="AU9" s="241">
        <f xml:space="preserve"> ConFin!AU$90</f>
        <v>0</v>
      </c>
      <c r="AV9" s="241">
        <f xml:space="preserve"> ConFin!AV$90</f>
        <v>0</v>
      </c>
      <c r="AW9" s="241">
        <f xml:space="preserve"> ConFin!AW$90</f>
        <v>0</v>
      </c>
      <c r="AX9" s="241">
        <f xml:space="preserve"> ConFin!AX$90</f>
        <v>0</v>
      </c>
      <c r="AY9" s="241">
        <f xml:space="preserve"> ConFin!AY$90</f>
        <v>0</v>
      </c>
      <c r="AZ9" s="241">
        <f xml:space="preserve"> ConFin!AZ$90</f>
        <v>0</v>
      </c>
      <c r="BA9" s="241">
        <f xml:space="preserve"> ConFin!BA$90</f>
        <v>0</v>
      </c>
      <c r="BB9" s="241">
        <f xml:space="preserve"> ConFin!BB$90</f>
        <v>0</v>
      </c>
      <c r="BC9" s="241">
        <f xml:space="preserve"> ConFin!BC$90</f>
        <v>0</v>
      </c>
      <c r="BD9" s="241">
        <f xml:space="preserve"> ConFin!BD$90</f>
        <v>0</v>
      </c>
      <c r="BE9" s="241">
        <f xml:space="preserve"> ConFin!BE$90</f>
        <v>0</v>
      </c>
    </row>
    <row r="10" spans="1:306" x14ac:dyDescent="0.25">
      <c r="E10" s="241" t="str">
        <f xml:space="preserve"> ConFin!E$123</f>
        <v>Shareholder drawdown - m</v>
      </c>
      <c r="F10" s="241">
        <f xml:space="preserve"> ConFin!F$123</f>
        <v>0</v>
      </c>
      <c r="G10" s="241" t="str">
        <f xml:space="preserve"> ConFin!G$123</f>
        <v>$ 000s</v>
      </c>
      <c r="H10" s="241">
        <f xml:space="preserve"> ConFin!H$123</f>
        <v>93184.82088505046</v>
      </c>
      <c r="I10" s="241">
        <f xml:space="preserve"> ConFin!I$123</f>
        <v>0</v>
      </c>
      <c r="J10" s="241">
        <f xml:space="preserve"> ConFin!J$123</f>
        <v>0</v>
      </c>
      <c r="K10" s="241">
        <f xml:space="preserve"> ConFin!K$123</f>
        <v>0</v>
      </c>
      <c r="L10" s="241">
        <f xml:space="preserve"> ConFin!L$123</f>
        <v>0</v>
      </c>
      <c r="M10" s="241">
        <f xml:space="preserve"> ConFin!M$123</f>
        <v>0</v>
      </c>
      <c r="N10" s="241">
        <f xml:space="preserve"> ConFin!N$123</f>
        <v>0</v>
      </c>
      <c r="O10" s="241">
        <f xml:space="preserve"> ConFin!O$123</f>
        <v>0</v>
      </c>
      <c r="P10" s="241">
        <f xml:space="preserve"> ConFin!P$123</f>
        <v>0</v>
      </c>
      <c r="Q10" s="241">
        <f xml:space="preserve"> ConFin!Q$123</f>
        <v>0</v>
      </c>
      <c r="R10" s="241">
        <f xml:space="preserve"> ConFin!R$123</f>
        <v>0</v>
      </c>
      <c r="S10" s="241">
        <f xml:space="preserve"> ConFin!S$123</f>
        <v>0</v>
      </c>
      <c r="T10" s="241">
        <f xml:space="preserve"> ConFin!T$123</f>
        <v>0</v>
      </c>
      <c r="U10" s="241">
        <f xml:space="preserve"> ConFin!U$123</f>
        <v>0</v>
      </c>
      <c r="V10" s="241">
        <f xml:space="preserve"> ConFin!V$123</f>
        <v>0</v>
      </c>
      <c r="W10" s="241">
        <f xml:space="preserve"> ConFin!W$123</f>
        <v>0</v>
      </c>
      <c r="X10" s="241">
        <f xml:space="preserve"> ConFin!X$123</f>
        <v>0</v>
      </c>
      <c r="Y10" s="241">
        <f xml:space="preserve"> ConFin!Y$123</f>
        <v>0</v>
      </c>
      <c r="Z10" s="241">
        <f xml:space="preserve"> ConFin!Z$123</f>
        <v>0</v>
      </c>
      <c r="AA10" s="241">
        <f xml:space="preserve"> ConFin!AA$123</f>
        <v>0</v>
      </c>
      <c r="AB10" s="241">
        <f xml:space="preserve"> ConFin!AB$123</f>
        <v>0</v>
      </c>
      <c r="AC10" s="241">
        <f xml:space="preserve"> ConFin!AC$123</f>
        <v>0</v>
      </c>
      <c r="AD10" s="241">
        <f xml:space="preserve"> ConFin!AD$123</f>
        <v>0</v>
      </c>
      <c r="AE10" s="241">
        <f xml:space="preserve"> ConFin!AE$123</f>
        <v>0</v>
      </c>
      <c r="AF10" s="241">
        <f xml:space="preserve"> ConFin!AF$123</f>
        <v>0</v>
      </c>
      <c r="AG10" s="241">
        <f xml:space="preserve"> ConFin!AG$123</f>
        <v>0</v>
      </c>
      <c r="AH10" s="241">
        <f xml:space="preserve"> ConFin!AH$123</f>
        <v>0</v>
      </c>
      <c r="AI10" s="241">
        <f xml:space="preserve"> ConFin!AI$123</f>
        <v>0</v>
      </c>
      <c r="AJ10" s="241">
        <f xml:space="preserve"> ConFin!AJ$123</f>
        <v>0</v>
      </c>
      <c r="AK10" s="241">
        <f xml:space="preserve"> ConFin!AK$123</f>
        <v>0</v>
      </c>
      <c r="AL10" s="241">
        <f xml:space="preserve"> ConFin!AL$123</f>
        <v>0</v>
      </c>
      <c r="AM10" s="241">
        <f xml:space="preserve"> ConFin!AM$123</f>
        <v>0</v>
      </c>
      <c r="AN10" s="241">
        <f xml:space="preserve"> ConFin!AN$123</f>
        <v>0</v>
      </c>
      <c r="AO10" s="241">
        <f xml:space="preserve"> ConFin!AO$123</f>
        <v>0</v>
      </c>
      <c r="AP10" s="241">
        <f xml:space="preserve"> ConFin!AP$123</f>
        <v>0</v>
      </c>
      <c r="AQ10" s="241">
        <f xml:space="preserve"> ConFin!AQ$123</f>
        <v>0</v>
      </c>
      <c r="AR10" s="241">
        <f xml:space="preserve"> ConFin!AR$123</f>
        <v>0</v>
      </c>
      <c r="AS10" s="241">
        <f xml:space="preserve"> ConFin!AS$123</f>
        <v>0</v>
      </c>
      <c r="AT10" s="241">
        <f xml:space="preserve"> ConFin!AT$123</f>
        <v>0</v>
      </c>
      <c r="AU10" s="241">
        <f xml:space="preserve"> ConFin!AU$123</f>
        <v>0</v>
      </c>
      <c r="AV10" s="241">
        <f xml:space="preserve"> ConFin!AV$123</f>
        <v>0</v>
      </c>
      <c r="AW10" s="241">
        <f xml:space="preserve"> ConFin!AW$123</f>
        <v>0</v>
      </c>
      <c r="AX10" s="241">
        <f xml:space="preserve"> ConFin!AX$123</f>
        <v>0</v>
      </c>
      <c r="AY10" s="241">
        <f xml:space="preserve"> ConFin!AY$123</f>
        <v>93184.82088505046</v>
      </c>
      <c r="AZ10" s="241">
        <f xml:space="preserve"> ConFin!AZ$123</f>
        <v>0</v>
      </c>
      <c r="BA10" s="241">
        <f xml:space="preserve"> ConFin!BA$123</f>
        <v>0</v>
      </c>
      <c r="BB10" s="241">
        <f xml:space="preserve"> ConFin!BB$123</f>
        <v>0</v>
      </c>
      <c r="BC10" s="241">
        <f xml:space="preserve"> ConFin!BC$123</f>
        <v>0</v>
      </c>
      <c r="BD10" s="241">
        <f xml:space="preserve"> ConFin!BD$123</f>
        <v>0</v>
      </c>
      <c r="BE10" s="241">
        <f xml:space="preserve"> ConFin!BE$123</f>
        <v>0</v>
      </c>
    </row>
    <row r="11" spans="1:306" s="197" customFormat="1" x14ac:dyDescent="0.25">
      <c r="A11" s="242"/>
      <c r="B11" s="242"/>
      <c r="C11" s="243"/>
      <c r="D11" s="244"/>
      <c r="E11" s="294" t="str">
        <f xml:space="preserve"> ConFin!E$153</f>
        <v>Equity bridge drawdown - m</v>
      </c>
      <c r="F11" s="294">
        <f xml:space="preserve"> ConFin!F$153</f>
        <v>0</v>
      </c>
      <c r="G11" s="294" t="str">
        <f xml:space="preserve"> ConFin!G$153</f>
        <v>$ 000s</v>
      </c>
      <c r="H11" s="294">
        <f xml:space="preserve"> ConFin!H$153</f>
        <v>93184.82088505046</v>
      </c>
      <c r="I11" s="294">
        <f xml:space="preserve"> ConFin!I$153</f>
        <v>0</v>
      </c>
      <c r="J11" s="294">
        <f xml:space="preserve"> ConFin!J$153</f>
        <v>0</v>
      </c>
      <c r="K11" s="294">
        <f xml:space="preserve"> ConFin!K$153</f>
        <v>0</v>
      </c>
      <c r="L11" s="294">
        <f xml:space="preserve"> ConFin!L$153</f>
        <v>0</v>
      </c>
      <c r="M11" s="294">
        <f xml:space="preserve"> ConFin!M$153</f>
        <v>0</v>
      </c>
      <c r="N11" s="294">
        <f xml:space="preserve"> ConFin!N$153</f>
        <v>0</v>
      </c>
      <c r="O11" s="294">
        <f xml:space="preserve"> ConFin!O$153</f>
        <v>0</v>
      </c>
      <c r="P11" s="294">
        <f xml:space="preserve"> ConFin!P$153</f>
        <v>0</v>
      </c>
      <c r="Q11" s="294">
        <f xml:space="preserve"> ConFin!Q$153</f>
        <v>0</v>
      </c>
      <c r="R11" s="294">
        <f xml:space="preserve"> ConFin!R$153</f>
        <v>0</v>
      </c>
      <c r="S11" s="294">
        <f xml:space="preserve"> ConFin!S$153</f>
        <v>0</v>
      </c>
      <c r="T11" s="294">
        <f xml:space="preserve"> ConFin!T$153</f>
        <v>0</v>
      </c>
      <c r="U11" s="294">
        <f xml:space="preserve"> ConFin!U$153</f>
        <v>0</v>
      </c>
      <c r="V11" s="294">
        <f xml:space="preserve"> ConFin!V$153</f>
        <v>0</v>
      </c>
      <c r="W11" s="294">
        <f xml:space="preserve"> ConFin!W$153</f>
        <v>0</v>
      </c>
      <c r="X11" s="294">
        <f xml:space="preserve"> ConFin!X$153</f>
        <v>0</v>
      </c>
      <c r="Y11" s="294">
        <f xml:space="preserve"> ConFin!Y$153</f>
        <v>13197.779378471951</v>
      </c>
      <c r="Z11" s="294">
        <f xml:space="preserve"> ConFin!Z$153</f>
        <v>12071.820212966471</v>
      </c>
      <c r="AA11" s="294">
        <f xml:space="preserve"> ConFin!AA$153</f>
        <v>12095.373171921394</v>
      </c>
      <c r="AB11" s="294">
        <f xml:space="preserve"> ConFin!AB$153</f>
        <v>12124.887342744936</v>
      </c>
      <c r="AC11" s="294">
        <f xml:space="preserve"> ConFin!AC$153</f>
        <v>12151.51157502758</v>
      </c>
      <c r="AD11" s="294">
        <f xml:space="preserve"> ConFin!AD$153</f>
        <v>12172.663189026505</v>
      </c>
      <c r="AE11" s="294">
        <f xml:space="preserve"> ConFin!AE$153</f>
        <v>12204.923409747764</v>
      </c>
      <c r="AF11" s="294">
        <f xml:space="preserve"> ConFin!AF$153</f>
        <v>7165.8626051438623</v>
      </c>
      <c r="AG11" s="294">
        <f xml:space="preserve"> ConFin!AG$153</f>
        <v>0</v>
      </c>
      <c r="AH11" s="294">
        <f xml:space="preserve"> ConFin!AH$153</f>
        <v>0</v>
      </c>
      <c r="AI11" s="294">
        <f xml:space="preserve"> ConFin!AI$153</f>
        <v>0</v>
      </c>
      <c r="AJ11" s="294">
        <f xml:space="preserve"> ConFin!AJ$153</f>
        <v>0</v>
      </c>
      <c r="AK11" s="294">
        <f xml:space="preserve"> ConFin!AK$153</f>
        <v>0</v>
      </c>
      <c r="AL11" s="294">
        <f xml:space="preserve"> ConFin!AL$153</f>
        <v>0</v>
      </c>
      <c r="AM11" s="294">
        <f xml:space="preserve"> ConFin!AM$153</f>
        <v>0</v>
      </c>
      <c r="AN11" s="294">
        <f xml:space="preserve"> ConFin!AN$153</f>
        <v>0</v>
      </c>
      <c r="AO11" s="294">
        <f xml:space="preserve"> ConFin!AO$153</f>
        <v>0</v>
      </c>
      <c r="AP11" s="294">
        <f xml:space="preserve"> ConFin!AP$153</f>
        <v>0</v>
      </c>
      <c r="AQ11" s="294">
        <f xml:space="preserve"> ConFin!AQ$153</f>
        <v>0</v>
      </c>
      <c r="AR11" s="294">
        <f xml:space="preserve"> ConFin!AR$153</f>
        <v>0</v>
      </c>
      <c r="AS11" s="294">
        <f xml:space="preserve"> ConFin!AS$153</f>
        <v>0</v>
      </c>
      <c r="AT11" s="294">
        <f xml:space="preserve"> ConFin!AT$153</f>
        <v>0</v>
      </c>
      <c r="AU11" s="294">
        <f xml:space="preserve"> ConFin!AU$153</f>
        <v>0</v>
      </c>
      <c r="AV11" s="294">
        <f xml:space="preserve"> ConFin!AV$153</f>
        <v>0</v>
      </c>
      <c r="AW11" s="294">
        <f xml:space="preserve"> ConFin!AW$153</f>
        <v>0</v>
      </c>
      <c r="AX11" s="294">
        <f xml:space="preserve"> ConFin!AX$153</f>
        <v>0</v>
      </c>
      <c r="AY11" s="294">
        <f xml:space="preserve"> ConFin!AY$153</f>
        <v>0</v>
      </c>
      <c r="AZ11" s="294">
        <f xml:space="preserve"> ConFin!AZ$153</f>
        <v>0</v>
      </c>
      <c r="BA11" s="294">
        <f xml:space="preserve"> ConFin!BA$153</f>
        <v>0</v>
      </c>
      <c r="BB11" s="294">
        <f xml:space="preserve"> ConFin!BB$153</f>
        <v>0</v>
      </c>
      <c r="BC11" s="294">
        <f xml:space="preserve"> ConFin!BC$153</f>
        <v>0</v>
      </c>
      <c r="BD11" s="294">
        <f xml:space="preserve"> ConFin!BD$153</f>
        <v>0</v>
      </c>
      <c r="BE11" s="294">
        <f xml:space="preserve"> ConFin!BE$153</f>
        <v>0</v>
      </c>
    </row>
    <row r="12" spans="1:306" x14ac:dyDescent="0.25">
      <c r="E12" s="241" t="str">
        <f xml:space="preserve"> ConFin!E$299</f>
        <v>Construction debt drawdown - m</v>
      </c>
      <c r="F12" s="241">
        <f xml:space="preserve"> ConFin!F$299</f>
        <v>0</v>
      </c>
      <c r="G12" s="241" t="str">
        <f xml:space="preserve"> ConFin!G$299</f>
        <v>$ 000s</v>
      </c>
      <c r="H12" s="241">
        <f xml:space="preserve"> ConFin!H$299</f>
        <v>257133.21698628782</v>
      </c>
      <c r="I12" s="241">
        <f xml:space="preserve"> ConFin!I$299</f>
        <v>0</v>
      </c>
      <c r="J12" s="241">
        <f xml:space="preserve"> ConFin!J$299</f>
        <v>0</v>
      </c>
      <c r="K12" s="241">
        <f xml:space="preserve"> ConFin!K$299</f>
        <v>0</v>
      </c>
      <c r="L12" s="241">
        <f xml:space="preserve"> ConFin!L$299</f>
        <v>0</v>
      </c>
      <c r="M12" s="241">
        <f xml:space="preserve"> ConFin!M$299</f>
        <v>0</v>
      </c>
      <c r="N12" s="241">
        <f xml:space="preserve"> ConFin!N$299</f>
        <v>0</v>
      </c>
      <c r="O12" s="241">
        <f xml:space="preserve"> ConFin!O$299</f>
        <v>0</v>
      </c>
      <c r="P12" s="241">
        <f xml:space="preserve"> ConFin!P$299</f>
        <v>0</v>
      </c>
      <c r="Q12" s="241">
        <f xml:space="preserve"> ConFin!Q$299</f>
        <v>0</v>
      </c>
      <c r="R12" s="241">
        <f xml:space="preserve"> ConFin!R$299</f>
        <v>0</v>
      </c>
      <c r="S12" s="241">
        <f xml:space="preserve"> ConFin!S$299</f>
        <v>0</v>
      </c>
      <c r="T12" s="241">
        <f xml:space="preserve"> ConFin!T$299</f>
        <v>0</v>
      </c>
      <c r="U12" s="241">
        <f xml:space="preserve"> ConFin!U$299</f>
        <v>0</v>
      </c>
      <c r="V12" s="241">
        <f xml:space="preserve"> ConFin!V$299</f>
        <v>0</v>
      </c>
      <c r="W12" s="241">
        <f xml:space="preserve"> ConFin!W$299</f>
        <v>0</v>
      </c>
      <c r="X12" s="241">
        <f xml:space="preserve"> ConFin!X$299</f>
        <v>0</v>
      </c>
      <c r="Y12" s="241">
        <f xml:space="preserve"> ConFin!Y$299</f>
        <v>0</v>
      </c>
      <c r="Z12" s="241">
        <f xml:space="preserve"> ConFin!Z$299</f>
        <v>0</v>
      </c>
      <c r="AA12" s="241">
        <f xml:space="preserve"> ConFin!AA$299</f>
        <v>0</v>
      </c>
      <c r="AB12" s="241">
        <f xml:space="preserve"> ConFin!AB$299</f>
        <v>0</v>
      </c>
      <c r="AC12" s="241">
        <f xml:space="preserve"> ConFin!AC$299</f>
        <v>0</v>
      </c>
      <c r="AD12" s="241">
        <f xml:space="preserve"> ConFin!AD$299</f>
        <v>0</v>
      </c>
      <c r="AE12" s="241">
        <f xml:space="preserve"> ConFin!AE$299</f>
        <v>0</v>
      </c>
      <c r="AF12" s="241">
        <f xml:space="preserve"> ConFin!AF$299</f>
        <v>5058.6029563401207</v>
      </c>
      <c r="AG12" s="241">
        <f xml:space="preserve"> ConFin!AG$299</f>
        <v>12261.720824335425</v>
      </c>
      <c r="AH12" s="241">
        <f xml:space="preserve"> ConFin!AH$299</f>
        <v>12296.292064958823</v>
      </c>
      <c r="AI12" s="241">
        <f xml:space="preserve"> ConFin!AI$299</f>
        <v>12297.79235738816</v>
      </c>
      <c r="AJ12" s="241">
        <f xml:space="preserve"> ConFin!AJ$299</f>
        <v>12365.633719641013</v>
      </c>
      <c r="AK12" s="241">
        <f xml:space="preserve"> ConFin!AK$299</f>
        <v>12386.701416253774</v>
      </c>
      <c r="AL12" s="241">
        <f xml:space="preserve"> ConFin!AL$299</f>
        <v>12435.421553357372</v>
      </c>
      <c r="AM12" s="241">
        <f xml:space="preserve"> ConFin!AM$299</f>
        <v>12453.92799922148</v>
      </c>
      <c r="AN12" s="241">
        <f xml:space="preserve"> ConFin!AN$299</f>
        <v>12505.595691592916</v>
      </c>
      <c r="AO12" s="241">
        <f xml:space="preserve"> ConFin!AO$299</f>
        <v>12540.854523828781</v>
      </c>
      <c r="AP12" s="241">
        <f xml:space="preserve"> ConFin!AP$299</f>
        <v>12555.491523398421</v>
      </c>
      <c r="AQ12" s="241">
        <f xml:space="preserve"> ConFin!AQ$299</f>
        <v>12611.612277155316</v>
      </c>
      <c r="AR12" s="241">
        <f xml:space="preserve"> ConFin!AR$299</f>
        <v>12623.652429408663</v>
      </c>
      <c r="AS12" s="241">
        <f xml:space="preserve"> ConFin!AS$299</f>
        <v>12682.761703906723</v>
      </c>
      <c r="AT12" s="241">
        <f xml:space="preserve"> ConFin!AT$299</f>
        <v>12297.130224848668</v>
      </c>
      <c r="AU12" s="241">
        <f xml:space="preserve"> ConFin!AU$299</f>
        <v>12303.596221794036</v>
      </c>
      <c r="AV12" s="241">
        <f xml:space="preserve"> ConFin!AV$299</f>
        <v>12366.490606926531</v>
      </c>
      <c r="AW12" s="241">
        <f xml:space="preserve"> ConFin!AW$299</f>
        <v>12384.513580244184</v>
      </c>
      <c r="AX12" s="241">
        <f xml:space="preserve"> ConFin!AX$299</f>
        <v>12436.27468872968</v>
      </c>
      <c r="AY12" s="241">
        <f xml:space="preserve"> ConFin!AY$299</f>
        <v>28269.150622957801</v>
      </c>
      <c r="AZ12" s="241">
        <f xml:space="preserve"> ConFin!AZ$299</f>
        <v>0</v>
      </c>
      <c r="BA12" s="241">
        <f xml:space="preserve"> ConFin!BA$299</f>
        <v>0</v>
      </c>
      <c r="BB12" s="241">
        <f xml:space="preserve"> ConFin!BB$299</f>
        <v>0</v>
      </c>
      <c r="BC12" s="241">
        <f xml:space="preserve"> ConFin!BC$299</f>
        <v>0</v>
      </c>
      <c r="BD12" s="241">
        <f xml:space="preserve"> ConFin!BD$299</f>
        <v>0</v>
      </c>
      <c r="BE12" s="241">
        <f xml:space="preserve"> ConFin!BE$299</f>
        <v>0</v>
      </c>
    </row>
    <row r="13" spans="1:306" x14ac:dyDescent="0.25">
      <c r="D13" s="722"/>
      <c r="E13" s="241" t="str">
        <f xml:space="preserve"> ConFin!E$28</f>
        <v>Cash received from EGRs - m</v>
      </c>
      <c r="F13" s="241">
        <f xml:space="preserve"> ConFin!F$28</f>
        <v>0</v>
      </c>
      <c r="G13" s="241" t="str">
        <f xml:space="preserve"> ConFin!G$28</f>
        <v>$ 000s</v>
      </c>
      <c r="H13" s="241">
        <f xml:space="preserve"> ConFin!H$28</f>
        <v>2473.965825489609</v>
      </c>
      <c r="I13" s="241">
        <f xml:space="preserve"> ConFin!I$28</f>
        <v>0</v>
      </c>
      <c r="J13" s="241">
        <f xml:space="preserve"> ConFin!J$28</f>
        <v>0</v>
      </c>
      <c r="K13" s="241">
        <f xml:space="preserve"> ConFin!K$28</f>
        <v>0</v>
      </c>
      <c r="L13" s="241">
        <f xml:space="preserve"> ConFin!L$28</f>
        <v>0</v>
      </c>
      <c r="M13" s="241">
        <f xml:space="preserve"> ConFin!M$28</f>
        <v>0</v>
      </c>
      <c r="N13" s="241">
        <f xml:space="preserve"> ConFin!N$28</f>
        <v>0</v>
      </c>
      <c r="O13" s="241">
        <f xml:space="preserve"> ConFin!O$28</f>
        <v>0</v>
      </c>
      <c r="P13" s="241">
        <f xml:space="preserve"> ConFin!P$28</f>
        <v>0</v>
      </c>
      <c r="Q13" s="241">
        <f xml:space="preserve"> ConFin!Q$28</f>
        <v>0</v>
      </c>
      <c r="R13" s="241">
        <f xml:space="preserve"> ConFin!R$28</f>
        <v>0</v>
      </c>
      <c r="S13" s="241">
        <f xml:space="preserve"> ConFin!S$28</f>
        <v>0</v>
      </c>
      <c r="T13" s="241">
        <f xml:space="preserve"> ConFin!T$28</f>
        <v>0</v>
      </c>
      <c r="U13" s="241">
        <f xml:space="preserve"> ConFin!U$28</f>
        <v>0</v>
      </c>
      <c r="V13" s="241">
        <f xml:space="preserve"> ConFin!V$28</f>
        <v>0</v>
      </c>
      <c r="W13" s="241">
        <f xml:space="preserve"> ConFin!W$28</f>
        <v>0</v>
      </c>
      <c r="X13" s="241">
        <f xml:space="preserve"> ConFin!X$28</f>
        <v>0</v>
      </c>
      <c r="Y13" s="241">
        <f xml:space="preserve"> ConFin!Y$28</f>
        <v>0</v>
      </c>
      <c r="Z13" s="241">
        <f xml:space="preserve"> ConFin!Z$28</f>
        <v>0</v>
      </c>
      <c r="AA13" s="241">
        <f xml:space="preserve"> ConFin!AA$28</f>
        <v>0</v>
      </c>
      <c r="AB13" s="241">
        <f xml:space="preserve"> ConFin!AB$28</f>
        <v>0</v>
      </c>
      <c r="AC13" s="241">
        <f xml:space="preserve"> ConFin!AC$28</f>
        <v>0</v>
      </c>
      <c r="AD13" s="241">
        <f xml:space="preserve"> ConFin!AD$28</f>
        <v>0</v>
      </c>
      <c r="AE13" s="241">
        <f xml:space="preserve"> ConFin!AE$28</f>
        <v>0</v>
      </c>
      <c r="AF13" s="241">
        <f xml:space="preserve"> ConFin!AF$28</f>
        <v>0</v>
      </c>
      <c r="AG13" s="241">
        <f xml:space="preserve"> ConFin!AG$28</f>
        <v>0</v>
      </c>
      <c r="AH13" s="241">
        <f xml:space="preserve"> ConFin!AH$28</f>
        <v>0</v>
      </c>
      <c r="AI13" s="241">
        <f xml:space="preserve"> ConFin!AI$28</f>
        <v>0</v>
      </c>
      <c r="AJ13" s="241">
        <f xml:space="preserve"> ConFin!AJ$28</f>
        <v>0</v>
      </c>
      <c r="AK13" s="241">
        <f xml:space="preserve"> ConFin!AK$28</f>
        <v>0</v>
      </c>
      <c r="AL13" s="241">
        <f xml:space="preserve"> ConFin!AL$28</f>
        <v>0</v>
      </c>
      <c r="AM13" s="241">
        <f xml:space="preserve"> ConFin!AM$28</f>
        <v>0</v>
      </c>
      <c r="AN13" s="241">
        <f xml:space="preserve"> ConFin!AN$28</f>
        <v>0</v>
      </c>
      <c r="AO13" s="241">
        <f xml:space="preserve"> ConFin!AO$28</f>
        <v>0</v>
      </c>
      <c r="AP13" s="241">
        <f xml:space="preserve"> ConFin!AP$28</f>
        <v>0</v>
      </c>
      <c r="AQ13" s="241">
        <f xml:space="preserve"> ConFin!AQ$28</f>
        <v>0</v>
      </c>
      <c r="AR13" s="241">
        <f xml:space="preserve"> ConFin!AR$28</f>
        <v>0</v>
      </c>
      <c r="AS13" s="241">
        <f xml:space="preserve"> ConFin!AS$28</f>
        <v>0</v>
      </c>
      <c r="AT13" s="241">
        <f xml:space="preserve"> ConFin!AT$28</f>
        <v>421.38978346251582</v>
      </c>
      <c r="AU13" s="241">
        <f xml:space="preserve"> ConFin!AU$28</f>
        <v>394.20334581977289</v>
      </c>
      <c r="AV13" s="241">
        <f xml:space="preserve"> ConFin!AV$28</f>
        <v>421.38978346251582</v>
      </c>
      <c r="AW13" s="241">
        <f xml:space="preserve"> ConFin!AW$28</f>
        <v>407.7965646411443</v>
      </c>
      <c r="AX13" s="241">
        <f xml:space="preserve"> ConFin!AX$28</f>
        <v>421.38978346251582</v>
      </c>
      <c r="AY13" s="241">
        <f xml:space="preserve"> ConFin!AY$28</f>
        <v>407.7965646411443</v>
      </c>
      <c r="AZ13" s="241">
        <f xml:space="preserve"> ConFin!AZ$28</f>
        <v>0</v>
      </c>
      <c r="BA13" s="241">
        <f xml:space="preserve"> ConFin!BA$28</f>
        <v>0</v>
      </c>
      <c r="BB13" s="241">
        <f xml:space="preserve"> ConFin!BB$28</f>
        <v>0</v>
      </c>
      <c r="BC13" s="241">
        <f xml:space="preserve"> ConFin!BC$28</f>
        <v>0</v>
      </c>
      <c r="BD13" s="241">
        <f xml:space="preserve"> ConFin!BD$28</f>
        <v>0</v>
      </c>
      <c r="BE13" s="241">
        <f xml:space="preserve"> ConFin!BE$28</f>
        <v>0</v>
      </c>
    </row>
    <row r="14" spans="1:306" x14ac:dyDescent="0.25">
      <c r="E14" s="214" t="s">
        <v>350</v>
      </c>
      <c r="F14" s="214"/>
      <c r="G14" s="214" t="str">
        <f xml:space="preserve"> SMU</f>
        <v>$ 000s</v>
      </c>
      <c r="H14" s="214">
        <f xml:space="preserve"> SUM(J14:BE14)</f>
        <v>446076.82458187838</v>
      </c>
      <c r="I14" s="238"/>
      <c r="J14" s="214">
        <f t="shared" ref="J14:BE14" si="0">SUM(J9:J13)</f>
        <v>0</v>
      </c>
      <c r="K14" s="214">
        <f t="shared" si="0"/>
        <v>0</v>
      </c>
      <c r="L14" s="214">
        <f t="shared" si="0"/>
        <v>0</v>
      </c>
      <c r="M14" s="214">
        <f t="shared" si="0"/>
        <v>0</v>
      </c>
      <c r="N14" s="214">
        <f t="shared" si="0"/>
        <v>0</v>
      </c>
      <c r="O14" s="214">
        <f t="shared" si="0"/>
        <v>0</v>
      </c>
      <c r="P14" s="214">
        <f t="shared" si="0"/>
        <v>0</v>
      </c>
      <c r="Q14" s="214">
        <f t="shared" si="0"/>
        <v>0</v>
      </c>
      <c r="R14" s="214">
        <f t="shared" si="0"/>
        <v>0</v>
      </c>
      <c r="S14" s="214">
        <f t="shared" si="0"/>
        <v>0</v>
      </c>
      <c r="T14" s="214">
        <f t="shared" si="0"/>
        <v>0</v>
      </c>
      <c r="U14" s="214">
        <f t="shared" si="0"/>
        <v>0</v>
      </c>
      <c r="V14" s="214">
        <f t="shared" si="0"/>
        <v>0</v>
      </c>
      <c r="W14" s="214">
        <f t="shared" si="0"/>
        <v>0</v>
      </c>
      <c r="X14" s="214">
        <f t="shared" si="0"/>
        <v>0</v>
      </c>
      <c r="Y14" s="214">
        <f t="shared" si="0"/>
        <v>13297.779378471951</v>
      </c>
      <c r="Z14" s="214">
        <f t="shared" si="0"/>
        <v>12071.820212966471</v>
      </c>
      <c r="AA14" s="214">
        <f t="shared" si="0"/>
        <v>12095.373171921394</v>
      </c>
      <c r="AB14" s="214">
        <f t="shared" si="0"/>
        <v>12124.887342744936</v>
      </c>
      <c r="AC14" s="214">
        <f t="shared" si="0"/>
        <v>12151.51157502758</v>
      </c>
      <c r="AD14" s="214">
        <f t="shared" si="0"/>
        <v>12172.663189026505</v>
      </c>
      <c r="AE14" s="214">
        <f t="shared" si="0"/>
        <v>12204.923409747764</v>
      </c>
      <c r="AF14" s="214">
        <f t="shared" si="0"/>
        <v>12224.465561483983</v>
      </c>
      <c r="AG14" s="214">
        <f t="shared" si="0"/>
        <v>12261.720824335425</v>
      </c>
      <c r="AH14" s="214">
        <f t="shared" si="0"/>
        <v>12296.292064958823</v>
      </c>
      <c r="AI14" s="214">
        <f t="shared" si="0"/>
        <v>12297.79235738816</v>
      </c>
      <c r="AJ14" s="214">
        <f t="shared" si="0"/>
        <v>12365.633719641013</v>
      </c>
      <c r="AK14" s="214">
        <f t="shared" si="0"/>
        <v>12386.701416253774</v>
      </c>
      <c r="AL14" s="214">
        <f t="shared" si="0"/>
        <v>12435.421553357372</v>
      </c>
      <c r="AM14" s="214">
        <f t="shared" si="0"/>
        <v>12453.92799922148</v>
      </c>
      <c r="AN14" s="214">
        <f t="shared" si="0"/>
        <v>12505.595691592916</v>
      </c>
      <c r="AO14" s="214">
        <f t="shared" si="0"/>
        <v>12540.854523828781</v>
      </c>
      <c r="AP14" s="214">
        <f t="shared" si="0"/>
        <v>12555.491523398421</v>
      </c>
      <c r="AQ14" s="214">
        <f t="shared" si="0"/>
        <v>12611.612277155316</v>
      </c>
      <c r="AR14" s="214">
        <f t="shared" si="0"/>
        <v>12623.652429408663</v>
      </c>
      <c r="AS14" s="214">
        <f t="shared" si="0"/>
        <v>12682.761703906723</v>
      </c>
      <c r="AT14" s="214">
        <f t="shared" si="0"/>
        <v>12718.520008311183</v>
      </c>
      <c r="AU14" s="214">
        <f t="shared" si="0"/>
        <v>12697.799567613809</v>
      </c>
      <c r="AV14" s="214">
        <f t="shared" si="0"/>
        <v>12787.880390389046</v>
      </c>
      <c r="AW14" s="214">
        <f t="shared" si="0"/>
        <v>12792.310144885329</v>
      </c>
      <c r="AX14" s="214">
        <f t="shared" si="0"/>
        <v>12857.664472192195</v>
      </c>
      <c r="AY14" s="214">
        <f t="shared" si="0"/>
        <v>121861.7680726494</v>
      </c>
      <c r="AZ14" s="214">
        <f t="shared" si="0"/>
        <v>0</v>
      </c>
      <c r="BA14" s="214">
        <f t="shared" si="0"/>
        <v>0</v>
      </c>
      <c r="BB14" s="214">
        <f t="shared" si="0"/>
        <v>0</v>
      </c>
      <c r="BC14" s="214">
        <f t="shared" si="0"/>
        <v>0</v>
      </c>
      <c r="BD14" s="214">
        <f t="shared" si="0"/>
        <v>0</v>
      </c>
      <c r="BE14" s="214">
        <f t="shared" si="0"/>
        <v>0</v>
      </c>
    </row>
    <row r="16" spans="1:306" x14ac:dyDescent="0.25">
      <c r="A16" s="242" t="s">
        <v>349</v>
      </c>
    </row>
    <row r="17" spans="1:306" s="286" customFormat="1" x14ac:dyDescent="0.25">
      <c r="A17" s="242"/>
      <c r="B17" s="242"/>
      <c r="C17" s="243"/>
      <c r="D17" s="244"/>
      <c r="E17" s="240"/>
      <c r="F17" s="240"/>
      <c r="G17" s="240"/>
      <c r="H17" s="240"/>
      <c r="I17" s="241"/>
      <c r="J17" s="240"/>
      <c r="K17" s="240"/>
      <c r="L17" s="240"/>
      <c r="M17" s="240"/>
      <c r="N17" s="240"/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/>
      <c r="AE17" s="240"/>
      <c r="AF17" s="240"/>
      <c r="AG17" s="240"/>
      <c r="AH17" s="240"/>
      <c r="AI17" s="240"/>
      <c r="AJ17" s="240"/>
      <c r="AK17" s="240"/>
      <c r="AL17" s="240"/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  <c r="BV17" s="196"/>
      <c r="BW17" s="196"/>
      <c r="BX17" s="196"/>
      <c r="BY17" s="196"/>
      <c r="BZ17" s="196"/>
      <c r="CA17" s="196"/>
      <c r="CB17" s="196"/>
      <c r="CC17" s="196"/>
      <c r="CD17" s="196"/>
      <c r="CE17" s="196"/>
      <c r="CF17" s="196"/>
      <c r="CG17" s="196"/>
      <c r="CH17" s="196"/>
      <c r="CI17" s="196"/>
      <c r="CJ17" s="196"/>
      <c r="CK17" s="196"/>
      <c r="CL17" s="196"/>
      <c r="CM17" s="196"/>
      <c r="CN17" s="196"/>
      <c r="CO17" s="196"/>
      <c r="CP17" s="196"/>
      <c r="CQ17" s="196"/>
      <c r="CR17" s="196"/>
      <c r="CS17" s="196"/>
      <c r="CT17" s="196"/>
      <c r="CU17" s="196"/>
      <c r="CV17" s="196"/>
      <c r="CW17" s="196"/>
      <c r="CX17" s="196"/>
      <c r="CY17" s="196"/>
      <c r="CZ17" s="196"/>
      <c r="DA17" s="196"/>
      <c r="DB17" s="196"/>
      <c r="DC17" s="196"/>
      <c r="DD17" s="196"/>
      <c r="DE17" s="196"/>
      <c r="DF17" s="196"/>
      <c r="DG17" s="196"/>
      <c r="DH17" s="196"/>
      <c r="DI17" s="196"/>
      <c r="DJ17" s="196"/>
      <c r="DK17" s="196"/>
      <c r="DL17" s="196"/>
      <c r="DM17" s="196"/>
      <c r="DN17" s="196"/>
      <c r="DO17" s="196"/>
      <c r="DP17" s="196"/>
      <c r="DQ17" s="196"/>
      <c r="DR17" s="196"/>
      <c r="DS17" s="196"/>
      <c r="DT17" s="196"/>
      <c r="DU17" s="196"/>
      <c r="DV17" s="196"/>
      <c r="DW17" s="196"/>
      <c r="DX17" s="196"/>
      <c r="DY17" s="196"/>
      <c r="DZ17" s="196"/>
      <c r="EA17" s="196"/>
      <c r="EB17" s="196"/>
      <c r="EC17" s="196"/>
      <c r="ED17" s="196"/>
      <c r="EE17" s="196"/>
      <c r="EF17" s="196"/>
      <c r="EG17" s="196"/>
      <c r="EH17" s="196"/>
      <c r="EI17" s="196"/>
      <c r="EJ17" s="196"/>
      <c r="EK17" s="196"/>
      <c r="EL17" s="196"/>
      <c r="EM17" s="196"/>
      <c r="EN17" s="196"/>
      <c r="EO17" s="196"/>
      <c r="EP17" s="196"/>
      <c r="EQ17" s="196"/>
      <c r="ER17" s="196"/>
      <c r="ES17" s="196"/>
      <c r="ET17" s="196"/>
      <c r="EU17" s="196"/>
      <c r="EV17" s="196"/>
      <c r="EW17" s="196"/>
      <c r="EX17" s="196"/>
      <c r="EY17" s="196"/>
      <c r="EZ17" s="196"/>
      <c r="FA17" s="196"/>
      <c r="FB17" s="196"/>
      <c r="FC17" s="196"/>
      <c r="FD17" s="196"/>
      <c r="FE17" s="196"/>
      <c r="FF17" s="196"/>
      <c r="FG17" s="196"/>
      <c r="FH17" s="196"/>
      <c r="FI17" s="196"/>
      <c r="FJ17" s="196"/>
      <c r="FK17" s="196"/>
      <c r="FL17" s="196"/>
      <c r="FM17" s="196"/>
      <c r="FN17" s="196"/>
      <c r="FO17" s="196"/>
      <c r="FP17" s="196"/>
      <c r="FQ17" s="196"/>
      <c r="FR17" s="196"/>
      <c r="FS17" s="196"/>
      <c r="FT17" s="196"/>
      <c r="FU17" s="196"/>
      <c r="FV17" s="196"/>
      <c r="FW17" s="196"/>
      <c r="FX17" s="196"/>
      <c r="FY17" s="196"/>
      <c r="FZ17" s="196"/>
      <c r="GA17" s="196"/>
      <c r="GB17" s="196"/>
      <c r="GC17" s="196"/>
      <c r="GD17" s="196"/>
      <c r="GE17" s="196"/>
      <c r="GF17" s="196"/>
      <c r="GG17" s="196"/>
      <c r="GH17" s="196"/>
      <c r="GI17" s="196"/>
      <c r="GJ17" s="196"/>
      <c r="GK17" s="196"/>
      <c r="GL17" s="196"/>
      <c r="GM17" s="196"/>
      <c r="GN17" s="196"/>
      <c r="GO17" s="196"/>
      <c r="GP17" s="196"/>
      <c r="GQ17" s="196"/>
      <c r="GR17" s="196"/>
      <c r="GS17" s="196"/>
      <c r="GT17" s="196"/>
      <c r="GU17" s="196"/>
      <c r="GV17" s="196"/>
      <c r="GW17" s="196"/>
      <c r="GX17" s="196"/>
      <c r="GY17" s="196"/>
      <c r="GZ17" s="196"/>
      <c r="HA17" s="196"/>
      <c r="HB17" s="196"/>
      <c r="HC17" s="196"/>
      <c r="HD17" s="196"/>
      <c r="HE17" s="196"/>
      <c r="HF17" s="196"/>
      <c r="HG17" s="196"/>
      <c r="HH17" s="196"/>
      <c r="HI17" s="196"/>
      <c r="HJ17" s="196"/>
      <c r="HK17" s="196"/>
      <c r="HL17" s="196"/>
      <c r="HM17" s="196"/>
      <c r="HN17" s="196"/>
      <c r="HO17" s="196"/>
      <c r="HP17" s="196"/>
      <c r="HQ17" s="196"/>
      <c r="HR17" s="196"/>
      <c r="HS17" s="196"/>
      <c r="HT17" s="196"/>
      <c r="HU17" s="196"/>
      <c r="HV17" s="196"/>
      <c r="HW17" s="196"/>
      <c r="HX17" s="196"/>
      <c r="HY17" s="196"/>
      <c r="HZ17" s="196"/>
      <c r="IA17" s="196"/>
      <c r="IB17" s="196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</row>
    <row r="18" spans="1:306" s="197" customFormat="1" x14ac:dyDescent="0.25">
      <c r="A18" s="242"/>
      <c r="B18" s="242"/>
      <c r="C18" s="243"/>
      <c r="D18" s="244"/>
      <c r="E18" s="241" t="str">
        <f xml:space="preserve"> ConCost!E$11</f>
        <v>EPC base cost</v>
      </c>
      <c r="F18" s="241">
        <f xml:space="preserve"> ConCost!F$11</f>
        <v>0</v>
      </c>
      <c r="G18" s="241" t="str">
        <f xml:space="preserve"> ConCost!G$11</f>
        <v>$ 000s</v>
      </c>
      <c r="H18" s="241">
        <f xml:space="preserve"> ConCost!H$11</f>
        <v>300000</v>
      </c>
      <c r="I18" s="241">
        <f xml:space="preserve"> ConCost!I$11</f>
        <v>0</v>
      </c>
      <c r="J18" s="241">
        <f xml:space="preserve"> ConCost!J$11</f>
        <v>0</v>
      </c>
      <c r="K18" s="241">
        <f xml:space="preserve"> ConCost!K$11</f>
        <v>0</v>
      </c>
      <c r="L18" s="241">
        <f xml:space="preserve"> ConCost!L$11</f>
        <v>0</v>
      </c>
      <c r="M18" s="241">
        <f xml:space="preserve"> ConCost!M$11</f>
        <v>0</v>
      </c>
      <c r="N18" s="241">
        <f xml:space="preserve"> ConCost!N$11</f>
        <v>0</v>
      </c>
      <c r="O18" s="241">
        <f xml:space="preserve"> ConCost!O$11</f>
        <v>0</v>
      </c>
      <c r="P18" s="241">
        <f xml:space="preserve"> ConCost!P$11</f>
        <v>0</v>
      </c>
      <c r="Q18" s="241">
        <f xml:space="preserve"> ConCost!Q$11</f>
        <v>0</v>
      </c>
      <c r="R18" s="241">
        <f xml:space="preserve"> ConCost!R$11</f>
        <v>0</v>
      </c>
      <c r="S18" s="241">
        <f xml:space="preserve"> ConCost!S$11</f>
        <v>0</v>
      </c>
      <c r="T18" s="241">
        <f xml:space="preserve"> ConCost!T$11</f>
        <v>0</v>
      </c>
      <c r="U18" s="241">
        <f xml:space="preserve"> ConCost!U$11</f>
        <v>0</v>
      </c>
      <c r="V18" s="241">
        <f xml:space="preserve"> ConCost!V$11</f>
        <v>0</v>
      </c>
      <c r="W18" s="241">
        <f xml:space="preserve"> ConCost!W$11</f>
        <v>0</v>
      </c>
      <c r="X18" s="241">
        <f xml:space="preserve"> ConCost!X$11</f>
        <v>0</v>
      </c>
      <c r="Y18" s="241">
        <f xml:space="preserve"> ConCost!Y$11</f>
        <v>0</v>
      </c>
      <c r="Z18" s="241">
        <f xml:space="preserve"> ConCost!Z$11</f>
        <v>11538.461538461539</v>
      </c>
      <c r="AA18" s="241">
        <f xml:space="preserve"> ConCost!AA$11</f>
        <v>11538.461538461539</v>
      </c>
      <c r="AB18" s="241">
        <f xml:space="preserve"> ConCost!AB$11</f>
        <v>11538.461538461539</v>
      </c>
      <c r="AC18" s="241">
        <f xml:space="preserve"> ConCost!AC$11</f>
        <v>11538.461538461539</v>
      </c>
      <c r="AD18" s="241">
        <f xml:space="preserve"> ConCost!AD$11</f>
        <v>11538.461538461539</v>
      </c>
      <c r="AE18" s="241">
        <f xml:space="preserve"> ConCost!AE$11</f>
        <v>11538.461538461539</v>
      </c>
      <c r="AF18" s="241">
        <f xml:space="preserve"> ConCost!AF$11</f>
        <v>11538.461538461539</v>
      </c>
      <c r="AG18" s="241">
        <f xml:space="preserve"> ConCost!AG$11</f>
        <v>11538.461538461539</v>
      </c>
      <c r="AH18" s="241">
        <f xml:space="preserve"> ConCost!AH$11</f>
        <v>11538.461538461539</v>
      </c>
      <c r="AI18" s="241">
        <f xml:space="preserve"> ConCost!AI$11</f>
        <v>11538.461538461539</v>
      </c>
      <c r="AJ18" s="241">
        <f xml:space="preserve"> ConCost!AJ$11</f>
        <v>11538.461538461539</v>
      </c>
      <c r="AK18" s="241">
        <f xml:space="preserve"> ConCost!AK$11</f>
        <v>11538.461538461539</v>
      </c>
      <c r="AL18" s="241">
        <f xml:space="preserve"> ConCost!AL$11</f>
        <v>11538.461538461539</v>
      </c>
      <c r="AM18" s="241">
        <f xml:space="preserve"> ConCost!AM$11</f>
        <v>11538.461538461539</v>
      </c>
      <c r="AN18" s="241">
        <f xml:space="preserve"> ConCost!AN$11</f>
        <v>11538.461538461539</v>
      </c>
      <c r="AO18" s="241">
        <f xml:space="preserve"> ConCost!AO$11</f>
        <v>11538.461538461539</v>
      </c>
      <c r="AP18" s="241">
        <f xml:space="preserve"> ConCost!AP$11</f>
        <v>11538.461538461539</v>
      </c>
      <c r="AQ18" s="241">
        <f xml:space="preserve"> ConCost!AQ$11</f>
        <v>11538.461538461539</v>
      </c>
      <c r="AR18" s="241">
        <f xml:space="preserve"> ConCost!AR$11</f>
        <v>11538.461538461539</v>
      </c>
      <c r="AS18" s="241">
        <f xml:space="preserve"> ConCost!AS$11</f>
        <v>11538.461538461539</v>
      </c>
      <c r="AT18" s="241">
        <f xml:space="preserve"> ConCost!AT$11</f>
        <v>11538.461538461539</v>
      </c>
      <c r="AU18" s="241">
        <f xml:space="preserve"> ConCost!AU$11</f>
        <v>11538.461538461539</v>
      </c>
      <c r="AV18" s="241">
        <f xml:space="preserve"> ConCost!AV$11</f>
        <v>11538.461538461539</v>
      </c>
      <c r="AW18" s="241">
        <f xml:space="preserve"> ConCost!AW$11</f>
        <v>11538.461538461539</v>
      </c>
      <c r="AX18" s="241">
        <f xml:space="preserve"> ConCost!AX$11</f>
        <v>11538.461538461539</v>
      </c>
      <c r="AY18" s="241">
        <f xml:space="preserve"> ConCost!AY$11</f>
        <v>11538.461538461539</v>
      </c>
      <c r="AZ18" s="241">
        <f xml:space="preserve"> ConCost!AZ$11</f>
        <v>0</v>
      </c>
      <c r="BA18" s="241">
        <f xml:space="preserve"> ConCost!BA$11</f>
        <v>0</v>
      </c>
      <c r="BB18" s="241">
        <f xml:space="preserve"> ConCost!BB$11</f>
        <v>0</v>
      </c>
      <c r="BC18" s="241">
        <f xml:space="preserve"> ConCost!BC$11</f>
        <v>0</v>
      </c>
      <c r="BD18" s="241">
        <f xml:space="preserve"> ConCost!BD$11</f>
        <v>0</v>
      </c>
      <c r="BE18" s="241">
        <f xml:space="preserve"> ConCost!BE$11</f>
        <v>0</v>
      </c>
    </row>
    <row r="19" spans="1:306" s="197" customFormat="1" x14ac:dyDescent="0.25">
      <c r="A19" s="242"/>
      <c r="B19" s="242"/>
      <c r="C19" s="243"/>
      <c r="D19" s="244"/>
      <c r="E19" s="241" t="str">
        <f xml:space="preserve"> ConCost!E$15</f>
        <v>EPC contingency</v>
      </c>
      <c r="F19" s="241">
        <f xml:space="preserve"> ConCost!F$15</f>
        <v>0</v>
      </c>
      <c r="G19" s="241" t="str">
        <f xml:space="preserve"> ConCost!G$15</f>
        <v>$ 000s</v>
      </c>
      <c r="H19" s="241">
        <f xml:space="preserve"> ConCost!H$15</f>
        <v>5999.9999999999991</v>
      </c>
      <c r="I19" s="241">
        <f xml:space="preserve"> ConCost!I$15</f>
        <v>0</v>
      </c>
      <c r="J19" s="241">
        <f xml:space="preserve"> ConCost!J$15</f>
        <v>0</v>
      </c>
      <c r="K19" s="241">
        <f xml:space="preserve"> ConCost!K$15</f>
        <v>0</v>
      </c>
      <c r="L19" s="241">
        <f xml:space="preserve"> ConCost!L$15</f>
        <v>0</v>
      </c>
      <c r="M19" s="241">
        <f xml:space="preserve"> ConCost!M$15</f>
        <v>0</v>
      </c>
      <c r="N19" s="241">
        <f xml:space="preserve"> ConCost!N$15</f>
        <v>0</v>
      </c>
      <c r="O19" s="241">
        <f xml:space="preserve"> ConCost!O$15</f>
        <v>0</v>
      </c>
      <c r="P19" s="241">
        <f xml:space="preserve"> ConCost!P$15</f>
        <v>0</v>
      </c>
      <c r="Q19" s="241">
        <f xml:space="preserve"> ConCost!Q$15</f>
        <v>0</v>
      </c>
      <c r="R19" s="241">
        <f xml:space="preserve"> ConCost!R$15</f>
        <v>0</v>
      </c>
      <c r="S19" s="241">
        <f xml:space="preserve"> ConCost!S$15</f>
        <v>0</v>
      </c>
      <c r="T19" s="241">
        <f xml:space="preserve"> ConCost!T$15</f>
        <v>0</v>
      </c>
      <c r="U19" s="241">
        <f xml:space="preserve"> ConCost!U$15</f>
        <v>0</v>
      </c>
      <c r="V19" s="241">
        <f xml:space="preserve"> ConCost!V$15</f>
        <v>0</v>
      </c>
      <c r="W19" s="241">
        <f xml:space="preserve"> ConCost!W$15</f>
        <v>0</v>
      </c>
      <c r="X19" s="241">
        <f xml:space="preserve"> ConCost!X$15</f>
        <v>0</v>
      </c>
      <c r="Y19" s="241">
        <f xml:space="preserve"> ConCost!Y$15</f>
        <v>0</v>
      </c>
      <c r="Z19" s="241">
        <f xml:space="preserve"> ConCost!Z$15</f>
        <v>230.76923076923077</v>
      </c>
      <c r="AA19" s="241">
        <f xml:space="preserve"> ConCost!AA$15</f>
        <v>230.76923076923077</v>
      </c>
      <c r="AB19" s="241">
        <f xml:space="preserve"> ConCost!AB$15</f>
        <v>230.76923076923077</v>
      </c>
      <c r="AC19" s="241">
        <f xml:space="preserve"> ConCost!AC$15</f>
        <v>230.76923076923077</v>
      </c>
      <c r="AD19" s="241">
        <f xml:space="preserve"> ConCost!AD$15</f>
        <v>230.76923076923077</v>
      </c>
      <c r="AE19" s="241">
        <f xml:space="preserve"> ConCost!AE$15</f>
        <v>230.76923076923077</v>
      </c>
      <c r="AF19" s="241">
        <f xml:space="preserve"> ConCost!AF$15</f>
        <v>230.76923076923077</v>
      </c>
      <c r="AG19" s="241">
        <f xml:space="preserve"> ConCost!AG$15</f>
        <v>230.76923076923077</v>
      </c>
      <c r="AH19" s="241">
        <f xml:space="preserve"> ConCost!AH$15</f>
        <v>230.76923076923077</v>
      </c>
      <c r="AI19" s="241">
        <f xml:space="preserve"> ConCost!AI$15</f>
        <v>230.76923076923077</v>
      </c>
      <c r="AJ19" s="241">
        <f xml:space="preserve"> ConCost!AJ$15</f>
        <v>230.76923076923077</v>
      </c>
      <c r="AK19" s="241">
        <f xml:space="preserve"> ConCost!AK$15</f>
        <v>230.76923076923077</v>
      </c>
      <c r="AL19" s="241">
        <f xml:space="preserve"> ConCost!AL$15</f>
        <v>230.76923076923077</v>
      </c>
      <c r="AM19" s="241">
        <f xml:space="preserve"> ConCost!AM$15</f>
        <v>230.76923076923077</v>
      </c>
      <c r="AN19" s="241">
        <f xml:space="preserve"> ConCost!AN$15</f>
        <v>230.76923076923077</v>
      </c>
      <c r="AO19" s="241">
        <f xml:space="preserve"> ConCost!AO$15</f>
        <v>230.76923076923077</v>
      </c>
      <c r="AP19" s="241">
        <f xml:space="preserve"> ConCost!AP$15</f>
        <v>230.76923076923077</v>
      </c>
      <c r="AQ19" s="241">
        <f xml:space="preserve"> ConCost!AQ$15</f>
        <v>230.76923076923077</v>
      </c>
      <c r="AR19" s="241">
        <f xml:space="preserve"> ConCost!AR$15</f>
        <v>230.76923076923077</v>
      </c>
      <c r="AS19" s="241">
        <f xml:space="preserve"> ConCost!AS$15</f>
        <v>230.76923076923077</v>
      </c>
      <c r="AT19" s="241">
        <f xml:space="preserve"> ConCost!AT$15</f>
        <v>230.76923076923077</v>
      </c>
      <c r="AU19" s="241">
        <f xml:space="preserve"> ConCost!AU$15</f>
        <v>230.76923076923077</v>
      </c>
      <c r="AV19" s="241">
        <f xml:space="preserve"> ConCost!AV$15</f>
        <v>230.76923076923077</v>
      </c>
      <c r="AW19" s="241">
        <f xml:space="preserve"> ConCost!AW$15</f>
        <v>230.76923076923077</v>
      </c>
      <c r="AX19" s="241">
        <f xml:space="preserve"> ConCost!AX$15</f>
        <v>230.76923076923077</v>
      </c>
      <c r="AY19" s="241">
        <f xml:space="preserve"> ConCost!AY$15</f>
        <v>230.76923076923077</v>
      </c>
      <c r="AZ19" s="241">
        <f xml:space="preserve"> ConCost!AZ$15</f>
        <v>0</v>
      </c>
      <c r="BA19" s="241">
        <f xml:space="preserve"> ConCost!BA$15</f>
        <v>0</v>
      </c>
      <c r="BB19" s="241">
        <f xml:space="preserve"> ConCost!BB$15</f>
        <v>0</v>
      </c>
      <c r="BC19" s="241">
        <f xml:space="preserve"> ConCost!BC$15</f>
        <v>0</v>
      </c>
      <c r="BD19" s="241">
        <f xml:space="preserve"> ConCost!BD$15</f>
        <v>0</v>
      </c>
      <c r="BE19" s="241">
        <f xml:space="preserve"> ConCost!BE$15</f>
        <v>0</v>
      </c>
    </row>
    <row r="20" spans="1:306" s="197" customFormat="1" x14ac:dyDescent="0.25">
      <c r="A20" s="242"/>
      <c r="B20" s="242"/>
      <c r="C20" s="243"/>
      <c r="D20" s="244"/>
      <c r="E20" s="241" t="str">
        <f xml:space="preserve"> ConCost!E$24</f>
        <v>ProjectCo costs during construction</v>
      </c>
      <c r="F20" s="241">
        <f xml:space="preserve"> ConCost!F$24</f>
        <v>0</v>
      </c>
      <c r="G20" s="241" t="str">
        <f xml:space="preserve"> ConCost!G$24</f>
        <v>$ 000s</v>
      </c>
      <c r="H20" s="241">
        <f xml:space="preserve"> ConCost!H$24</f>
        <v>3250</v>
      </c>
      <c r="I20" s="241">
        <f xml:space="preserve"> ConCost!I$24</f>
        <v>0</v>
      </c>
      <c r="J20" s="241">
        <f xml:space="preserve"> ConCost!J$24</f>
        <v>0</v>
      </c>
      <c r="K20" s="241">
        <f xml:space="preserve"> ConCost!K$24</f>
        <v>0</v>
      </c>
      <c r="L20" s="241">
        <f xml:space="preserve"> ConCost!L$24</f>
        <v>0</v>
      </c>
      <c r="M20" s="241">
        <f xml:space="preserve"> ConCost!M$24</f>
        <v>0</v>
      </c>
      <c r="N20" s="241">
        <f xml:space="preserve"> ConCost!N$24</f>
        <v>0</v>
      </c>
      <c r="O20" s="241">
        <f xml:space="preserve"> ConCost!O$24</f>
        <v>0</v>
      </c>
      <c r="P20" s="241">
        <f xml:space="preserve"> ConCost!P$24</f>
        <v>0</v>
      </c>
      <c r="Q20" s="241">
        <f xml:space="preserve"> ConCost!Q$24</f>
        <v>0</v>
      </c>
      <c r="R20" s="241">
        <f xml:space="preserve"> ConCost!R$24</f>
        <v>0</v>
      </c>
      <c r="S20" s="241">
        <f xml:space="preserve"> ConCost!S$24</f>
        <v>0</v>
      </c>
      <c r="T20" s="241">
        <f xml:space="preserve"> ConCost!T$24</f>
        <v>0</v>
      </c>
      <c r="U20" s="241">
        <f xml:space="preserve"> ConCost!U$24</f>
        <v>0</v>
      </c>
      <c r="V20" s="241">
        <f xml:space="preserve"> ConCost!V$24</f>
        <v>0</v>
      </c>
      <c r="W20" s="241">
        <f xml:space="preserve"> ConCost!W$24</f>
        <v>0</v>
      </c>
      <c r="X20" s="241">
        <f xml:space="preserve"> ConCost!X$24</f>
        <v>0</v>
      </c>
      <c r="Y20" s="241">
        <f xml:space="preserve"> ConCost!Y$24</f>
        <v>0</v>
      </c>
      <c r="Z20" s="241">
        <f xml:space="preserve"> ConCost!Z$24</f>
        <v>125</v>
      </c>
      <c r="AA20" s="241">
        <f xml:space="preserve"> ConCost!AA$24</f>
        <v>125</v>
      </c>
      <c r="AB20" s="241">
        <f xml:space="preserve"> ConCost!AB$24</f>
        <v>125</v>
      </c>
      <c r="AC20" s="241">
        <f xml:space="preserve"> ConCost!AC$24</f>
        <v>125</v>
      </c>
      <c r="AD20" s="241">
        <f xml:space="preserve"> ConCost!AD$24</f>
        <v>125</v>
      </c>
      <c r="AE20" s="241">
        <f xml:space="preserve"> ConCost!AE$24</f>
        <v>125</v>
      </c>
      <c r="AF20" s="241">
        <f xml:space="preserve"> ConCost!AF$24</f>
        <v>125</v>
      </c>
      <c r="AG20" s="241">
        <f xml:space="preserve"> ConCost!AG$24</f>
        <v>125</v>
      </c>
      <c r="AH20" s="241">
        <f xml:space="preserve"> ConCost!AH$24</f>
        <v>125</v>
      </c>
      <c r="AI20" s="241">
        <f xml:space="preserve"> ConCost!AI$24</f>
        <v>125</v>
      </c>
      <c r="AJ20" s="241">
        <f xml:space="preserve"> ConCost!AJ$24</f>
        <v>125</v>
      </c>
      <c r="AK20" s="241">
        <f xml:space="preserve"> ConCost!AK$24</f>
        <v>125</v>
      </c>
      <c r="AL20" s="241">
        <f xml:space="preserve"> ConCost!AL$24</f>
        <v>125</v>
      </c>
      <c r="AM20" s="241">
        <f xml:space="preserve"> ConCost!AM$24</f>
        <v>125</v>
      </c>
      <c r="AN20" s="241">
        <f xml:space="preserve"> ConCost!AN$24</f>
        <v>125</v>
      </c>
      <c r="AO20" s="241">
        <f xml:space="preserve"> ConCost!AO$24</f>
        <v>125</v>
      </c>
      <c r="AP20" s="241">
        <f xml:space="preserve"> ConCost!AP$24</f>
        <v>125</v>
      </c>
      <c r="AQ20" s="241">
        <f xml:space="preserve"> ConCost!AQ$24</f>
        <v>125</v>
      </c>
      <c r="AR20" s="241">
        <f xml:space="preserve"> ConCost!AR$24</f>
        <v>125</v>
      </c>
      <c r="AS20" s="241">
        <f xml:space="preserve"> ConCost!AS$24</f>
        <v>125</v>
      </c>
      <c r="AT20" s="241">
        <f xml:space="preserve"> ConCost!AT$24</f>
        <v>125</v>
      </c>
      <c r="AU20" s="241">
        <f xml:space="preserve"> ConCost!AU$24</f>
        <v>125</v>
      </c>
      <c r="AV20" s="241">
        <f xml:space="preserve"> ConCost!AV$24</f>
        <v>125</v>
      </c>
      <c r="AW20" s="241">
        <f xml:space="preserve"> ConCost!AW$24</f>
        <v>125</v>
      </c>
      <c r="AX20" s="241">
        <f xml:space="preserve"> ConCost!AX$24</f>
        <v>125</v>
      </c>
      <c r="AY20" s="241">
        <f xml:space="preserve"> ConCost!AY$24</f>
        <v>125</v>
      </c>
      <c r="AZ20" s="241">
        <f xml:space="preserve"> ConCost!AZ$24</f>
        <v>0</v>
      </c>
      <c r="BA20" s="241">
        <f xml:space="preserve"> ConCost!BA$24</f>
        <v>0</v>
      </c>
      <c r="BB20" s="241">
        <f xml:space="preserve"> ConCost!BB$24</f>
        <v>0</v>
      </c>
      <c r="BC20" s="241">
        <f xml:space="preserve"> ConCost!BC$24</f>
        <v>0</v>
      </c>
      <c r="BD20" s="241">
        <f xml:space="preserve"> ConCost!BD$24</f>
        <v>0</v>
      </c>
      <c r="BE20" s="241">
        <f xml:space="preserve"> ConCost!BE$24</f>
        <v>0</v>
      </c>
    </row>
    <row r="21" spans="1:306" s="197" customFormat="1" x14ac:dyDescent="0.25">
      <c r="A21" s="242"/>
      <c r="B21" s="242"/>
      <c r="C21" s="243"/>
      <c r="D21" s="244"/>
      <c r="E21" s="241" t="str">
        <f xml:space="preserve"> ConCost!E$29</f>
        <v>Construction insurance cost</v>
      </c>
      <c r="F21" s="241">
        <f xml:space="preserve"> ConCost!F$29</f>
        <v>0</v>
      </c>
      <c r="G21" s="241" t="str">
        <f xml:space="preserve"> ConCost!G$29</f>
        <v>$ 000s</v>
      </c>
      <c r="H21" s="241">
        <f xml:space="preserve"> ConCost!H$29</f>
        <v>1300</v>
      </c>
      <c r="I21" s="241">
        <f xml:space="preserve"> ConCost!I$29</f>
        <v>0</v>
      </c>
      <c r="J21" s="241">
        <f xml:space="preserve"> ConCost!J$29</f>
        <v>0</v>
      </c>
      <c r="K21" s="241">
        <f xml:space="preserve"> ConCost!K$29</f>
        <v>0</v>
      </c>
      <c r="L21" s="241">
        <f xml:space="preserve"> ConCost!L$29</f>
        <v>0</v>
      </c>
      <c r="M21" s="241">
        <f xml:space="preserve"> ConCost!M$29</f>
        <v>0</v>
      </c>
      <c r="N21" s="241">
        <f xml:space="preserve"> ConCost!N$29</f>
        <v>0</v>
      </c>
      <c r="O21" s="241">
        <f xml:space="preserve"> ConCost!O$29</f>
        <v>0</v>
      </c>
      <c r="P21" s="241">
        <f xml:space="preserve"> ConCost!P$29</f>
        <v>0</v>
      </c>
      <c r="Q21" s="241">
        <f xml:space="preserve"> ConCost!Q$29</f>
        <v>0</v>
      </c>
      <c r="R21" s="241">
        <f xml:space="preserve"> ConCost!R$29</f>
        <v>0</v>
      </c>
      <c r="S21" s="241">
        <f xml:space="preserve"> ConCost!S$29</f>
        <v>0</v>
      </c>
      <c r="T21" s="241">
        <f xml:space="preserve"> ConCost!T$29</f>
        <v>0</v>
      </c>
      <c r="U21" s="241">
        <f xml:space="preserve"> ConCost!U$29</f>
        <v>0</v>
      </c>
      <c r="V21" s="241">
        <f xml:space="preserve"> ConCost!V$29</f>
        <v>0</v>
      </c>
      <c r="W21" s="241">
        <f xml:space="preserve"> ConCost!W$29</f>
        <v>0</v>
      </c>
      <c r="X21" s="241">
        <f xml:space="preserve"> ConCost!X$29</f>
        <v>0</v>
      </c>
      <c r="Y21" s="241">
        <f xml:space="preserve"> ConCost!Y$29</f>
        <v>1300</v>
      </c>
      <c r="Z21" s="241">
        <f xml:space="preserve"> ConCost!Z$29</f>
        <v>0</v>
      </c>
      <c r="AA21" s="241">
        <f xml:space="preserve"> ConCost!AA$29</f>
        <v>0</v>
      </c>
      <c r="AB21" s="241">
        <f xml:space="preserve"> ConCost!AB$29</f>
        <v>0</v>
      </c>
      <c r="AC21" s="241">
        <f xml:space="preserve"> ConCost!AC$29</f>
        <v>0</v>
      </c>
      <c r="AD21" s="241">
        <f xml:space="preserve"> ConCost!AD$29</f>
        <v>0</v>
      </c>
      <c r="AE21" s="241">
        <f xml:space="preserve"> ConCost!AE$29</f>
        <v>0</v>
      </c>
      <c r="AF21" s="241">
        <f xml:space="preserve"> ConCost!AF$29</f>
        <v>0</v>
      </c>
      <c r="AG21" s="241">
        <f xml:space="preserve"> ConCost!AG$29</f>
        <v>0</v>
      </c>
      <c r="AH21" s="241">
        <f xml:space="preserve"> ConCost!AH$29</f>
        <v>0</v>
      </c>
      <c r="AI21" s="241">
        <f xml:space="preserve"> ConCost!AI$29</f>
        <v>0</v>
      </c>
      <c r="AJ21" s="241">
        <f xml:space="preserve"> ConCost!AJ$29</f>
        <v>0</v>
      </c>
      <c r="AK21" s="241">
        <f xml:space="preserve"> ConCost!AK$29</f>
        <v>0</v>
      </c>
      <c r="AL21" s="241">
        <f xml:space="preserve"> ConCost!AL$29</f>
        <v>0</v>
      </c>
      <c r="AM21" s="241">
        <f xml:space="preserve"> ConCost!AM$29</f>
        <v>0</v>
      </c>
      <c r="AN21" s="241">
        <f xml:space="preserve"> ConCost!AN$29</f>
        <v>0</v>
      </c>
      <c r="AO21" s="241">
        <f xml:space="preserve"> ConCost!AO$29</f>
        <v>0</v>
      </c>
      <c r="AP21" s="241">
        <f xml:space="preserve"> ConCost!AP$29</f>
        <v>0</v>
      </c>
      <c r="AQ21" s="241">
        <f xml:space="preserve"> ConCost!AQ$29</f>
        <v>0</v>
      </c>
      <c r="AR21" s="241">
        <f xml:space="preserve"> ConCost!AR$29</f>
        <v>0</v>
      </c>
      <c r="AS21" s="241">
        <f xml:space="preserve"> ConCost!AS$29</f>
        <v>0</v>
      </c>
      <c r="AT21" s="241">
        <f xml:space="preserve"> ConCost!AT$29</f>
        <v>0</v>
      </c>
      <c r="AU21" s="241">
        <f xml:space="preserve"> ConCost!AU$29</f>
        <v>0</v>
      </c>
      <c r="AV21" s="241">
        <f xml:space="preserve"> ConCost!AV$29</f>
        <v>0</v>
      </c>
      <c r="AW21" s="241">
        <f xml:space="preserve"> ConCost!AW$29</f>
        <v>0</v>
      </c>
      <c r="AX21" s="241">
        <f xml:space="preserve"> ConCost!AX$29</f>
        <v>0</v>
      </c>
      <c r="AY21" s="241">
        <f xml:space="preserve"> ConCost!AY$29</f>
        <v>0</v>
      </c>
      <c r="AZ21" s="241">
        <f xml:space="preserve"> ConCost!AZ$29</f>
        <v>0</v>
      </c>
      <c r="BA21" s="241">
        <f xml:space="preserve"> ConCost!BA$29</f>
        <v>0</v>
      </c>
      <c r="BB21" s="241">
        <f xml:space="preserve"> ConCost!BB$29</f>
        <v>0</v>
      </c>
      <c r="BC21" s="241">
        <f xml:space="preserve"> ConCost!BC$29</f>
        <v>0</v>
      </c>
      <c r="BD21" s="241">
        <f xml:space="preserve"> ConCost!BD$29</f>
        <v>0</v>
      </c>
      <c r="BE21" s="241">
        <f xml:space="preserve"> ConCost!BE$29</f>
        <v>0</v>
      </c>
    </row>
    <row r="22" spans="1:306" s="197" customFormat="1" x14ac:dyDescent="0.25">
      <c r="A22" s="242"/>
      <c r="B22" s="242"/>
      <c r="C22" s="243"/>
      <c r="D22" s="244"/>
      <c r="E22" s="241" t="str">
        <f xml:space="preserve"> ConCost!E$34</f>
        <v>Development costs</v>
      </c>
      <c r="F22" s="241">
        <f xml:space="preserve"> ConCost!F$34</f>
        <v>0</v>
      </c>
      <c r="G22" s="241" t="str">
        <f xml:space="preserve"> ConCost!G$34</f>
        <v>$ 000s</v>
      </c>
      <c r="H22" s="241">
        <f xml:space="preserve"> ConCost!H$34</f>
        <v>5000</v>
      </c>
      <c r="I22" s="241">
        <f xml:space="preserve"> ConCost!I$34</f>
        <v>0</v>
      </c>
      <c r="J22" s="241">
        <f xml:space="preserve"> ConCost!J$34</f>
        <v>0</v>
      </c>
      <c r="K22" s="241">
        <f xml:space="preserve"> ConCost!K$34</f>
        <v>0</v>
      </c>
      <c r="L22" s="241">
        <f xml:space="preserve"> ConCost!L$34</f>
        <v>0</v>
      </c>
      <c r="M22" s="241">
        <f xml:space="preserve"> ConCost!M$34</f>
        <v>0</v>
      </c>
      <c r="N22" s="241">
        <f xml:space="preserve"> ConCost!N$34</f>
        <v>0</v>
      </c>
      <c r="O22" s="241">
        <f xml:space="preserve"> ConCost!O$34</f>
        <v>0</v>
      </c>
      <c r="P22" s="241">
        <f xml:space="preserve"> ConCost!P$34</f>
        <v>0</v>
      </c>
      <c r="Q22" s="241">
        <f xml:space="preserve"> ConCost!Q$34</f>
        <v>0</v>
      </c>
      <c r="R22" s="241">
        <f xml:space="preserve"> ConCost!R$34</f>
        <v>0</v>
      </c>
      <c r="S22" s="241">
        <f xml:space="preserve"> ConCost!S$34</f>
        <v>0</v>
      </c>
      <c r="T22" s="241">
        <f xml:space="preserve"> ConCost!T$34</f>
        <v>0</v>
      </c>
      <c r="U22" s="241">
        <f xml:space="preserve"> ConCost!U$34</f>
        <v>0</v>
      </c>
      <c r="V22" s="241">
        <f xml:space="preserve"> ConCost!V$34</f>
        <v>0</v>
      </c>
      <c r="W22" s="241">
        <f xml:space="preserve"> ConCost!W$34</f>
        <v>0</v>
      </c>
      <c r="X22" s="241">
        <f xml:space="preserve"> ConCost!X$34</f>
        <v>0</v>
      </c>
      <c r="Y22" s="241">
        <f xml:space="preserve"> ConCost!Y$34</f>
        <v>5000</v>
      </c>
      <c r="Z22" s="241">
        <f xml:space="preserve"> ConCost!Z$34</f>
        <v>0</v>
      </c>
      <c r="AA22" s="241">
        <f xml:space="preserve"> ConCost!AA$34</f>
        <v>0</v>
      </c>
      <c r="AB22" s="241">
        <f xml:space="preserve"> ConCost!AB$34</f>
        <v>0</v>
      </c>
      <c r="AC22" s="241">
        <f xml:space="preserve"> ConCost!AC$34</f>
        <v>0</v>
      </c>
      <c r="AD22" s="241">
        <f xml:space="preserve"> ConCost!AD$34</f>
        <v>0</v>
      </c>
      <c r="AE22" s="241">
        <f xml:space="preserve"> ConCost!AE$34</f>
        <v>0</v>
      </c>
      <c r="AF22" s="241">
        <f xml:space="preserve"> ConCost!AF$34</f>
        <v>0</v>
      </c>
      <c r="AG22" s="241">
        <f xml:space="preserve"> ConCost!AG$34</f>
        <v>0</v>
      </c>
      <c r="AH22" s="241">
        <f xml:space="preserve"> ConCost!AH$34</f>
        <v>0</v>
      </c>
      <c r="AI22" s="241">
        <f xml:space="preserve"> ConCost!AI$34</f>
        <v>0</v>
      </c>
      <c r="AJ22" s="241">
        <f xml:space="preserve"> ConCost!AJ$34</f>
        <v>0</v>
      </c>
      <c r="AK22" s="241">
        <f xml:space="preserve"> ConCost!AK$34</f>
        <v>0</v>
      </c>
      <c r="AL22" s="241">
        <f xml:space="preserve"> ConCost!AL$34</f>
        <v>0</v>
      </c>
      <c r="AM22" s="241">
        <f xml:space="preserve"> ConCost!AM$34</f>
        <v>0</v>
      </c>
      <c r="AN22" s="241">
        <f xml:space="preserve"> ConCost!AN$34</f>
        <v>0</v>
      </c>
      <c r="AO22" s="241">
        <f xml:space="preserve"> ConCost!AO$34</f>
        <v>0</v>
      </c>
      <c r="AP22" s="241">
        <f xml:space="preserve"> ConCost!AP$34</f>
        <v>0</v>
      </c>
      <c r="AQ22" s="241">
        <f xml:space="preserve"> ConCost!AQ$34</f>
        <v>0</v>
      </c>
      <c r="AR22" s="241">
        <f xml:space="preserve"> ConCost!AR$34</f>
        <v>0</v>
      </c>
      <c r="AS22" s="241">
        <f xml:space="preserve"> ConCost!AS$34</f>
        <v>0</v>
      </c>
      <c r="AT22" s="241">
        <f xml:space="preserve"> ConCost!AT$34</f>
        <v>0</v>
      </c>
      <c r="AU22" s="241">
        <f xml:space="preserve"> ConCost!AU$34</f>
        <v>0</v>
      </c>
      <c r="AV22" s="241">
        <f xml:space="preserve"> ConCost!AV$34</f>
        <v>0</v>
      </c>
      <c r="AW22" s="241">
        <f xml:space="preserve"> ConCost!AW$34</f>
        <v>0</v>
      </c>
      <c r="AX22" s="241">
        <f xml:space="preserve"> ConCost!AX$34</f>
        <v>0</v>
      </c>
      <c r="AY22" s="241">
        <f xml:space="preserve"> ConCost!AY$34</f>
        <v>0</v>
      </c>
      <c r="AZ22" s="241">
        <f xml:space="preserve"> ConCost!AZ$34</f>
        <v>0</v>
      </c>
      <c r="BA22" s="241">
        <f xml:space="preserve"> ConCost!BA$34</f>
        <v>0</v>
      </c>
      <c r="BB22" s="241">
        <f xml:space="preserve"> ConCost!BB$34</f>
        <v>0</v>
      </c>
      <c r="BC22" s="241">
        <f xml:space="preserve"> ConCost!BC$34</f>
        <v>0</v>
      </c>
      <c r="BD22" s="241">
        <f xml:space="preserve"> ConCost!BD$34</f>
        <v>0</v>
      </c>
      <c r="BE22" s="241">
        <f xml:space="preserve"> ConCost!BE$34</f>
        <v>0</v>
      </c>
    </row>
    <row r="23" spans="1:306" s="197" customFormat="1" x14ac:dyDescent="0.25">
      <c r="A23" s="242"/>
      <c r="B23" s="242"/>
      <c r="C23" s="243"/>
      <c r="D23" s="244"/>
      <c r="E23" s="241" t="str">
        <f xml:space="preserve"> ConCost!E$39</f>
        <v>Success fee</v>
      </c>
      <c r="F23" s="241">
        <f xml:space="preserve"> ConCost!F$39</f>
        <v>0</v>
      </c>
      <c r="G23" s="241" t="str">
        <f xml:space="preserve"> ConCost!G$39</f>
        <v>$ 000s</v>
      </c>
      <c r="H23" s="241">
        <f xml:space="preserve"> ConCost!H$39</f>
        <v>2000</v>
      </c>
      <c r="I23" s="241">
        <f xml:space="preserve"> ConCost!I$39</f>
        <v>0</v>
      </c>
      <c r="J23" s="241">
        <f xml:space="preserve"> ConCost!J$39</f>
        <v>0</v>
      </c>
      <c r="K23" s="241">
        <f xml:space="preserve"> ConCost!K$39</f>
        <v>0</v>
      </c>
      <c r="L23" s="241">
        <f xml:space="preserve"> ConCost!L$39</f>
        <v>0</v>
      </c>
      <c r="M23" s="241">
        <f xml:space="preserve"> ConCost!M$39</f>
        <v>0</v>
      </c>
      <c r="N23" s="241">
        <f xml:space="preserve"> ConCost!N$39</f>
        <v>0</v>
      </c>
      <c r="O23" s="241">
        <f xml:space="preserve"> ConCost!O$39</f>
        <v>0</v>
      </c>
      <c r="P23" s="241">
        <f xml:space="preserve"> ConCost!P$39</f>
        <v>0</v>
      </c>
      <c r="Q23" s="241">
        <f xml:space="preserve"> ConCost!Q$39</f>
        <v>0</v>
      </c>
      <c r="R23" s="241">
        <f xml:space="preserve"> ConCost!R$39</f>
        <v>0</v>
      </c>
      <c r="S23" s="241">
        <f xml:space="preserve"> ConCost!S$39</f>
        <v>0</v>
      </c>
      <c r="T23" s="241">
        <f xml:space="preserve"> ConCost!T$39</f>
        <v>0</v>
      </c>
      <c r="U23" s="241">
        <f xml:space="preserve"> ConCost!U$39</f>
        <v>0</v>
      </c>
      <c r="V23" s="241">
        <f xml:space="preserve"> ConCost!V$39</f>
        <v>0</v>
      </c>
      <c r="W23" s="241">
        <f xml:space="preserve"> ConCost!W$39</f>
        <v>0</v>
      </c>
      <c r="X23" s="241">
        <f xml:space="preserve"> ConCost!X$39</f>
        <v>0</v>
      </c>
      <c r="Y23" s="241">
        <f xml:space="preserve"> ConCost!Y$39</f>
        <v>2000</v>
      </c>
      <c r="Z23" s="241">
        <f xml:space="preserve"> ConCost!Z$39</f>
        <v>0</v>
      </c>
      <c r="AA23" s="241">
        <f xml:space="preserve"> ConCost!AA$39</f>
        <v>0</v>
      </c>
      <c r="AB23" s="241">
        <f xml:space="preserve"> ConCost!AB$39</f>
        <v>0</v>
      </c>
      <c r="AC23" s="241">
        <f xml:space="preserve"> ConCost!AC$39</f>
        <v>0</v>
      </c>
      <c r="AD23" s="241">
        <f xml:space="preserve"> ConCost!AD$39</f>
        <v>0</v>
      </c>
      <c r="AE23" s="241">
        <f xml:space="preserve"> ConCost!AE$39</f>
        <v>0</v>
      </c>
      <c r="AF23" s="241">
        <f xml:space="preserve"> ConCost!AF$39</f>
        <v>0</v>
      </c>
      <c r="AG23" s="241">
        <f xml:space="preserve"> ConCost!AG$39</f>
        <v>0</v>
      </c>
      <c r="AH23" s="241">
        <f xml:space="preserve"> ConCost!AH$39</f>
        <v>0</v>
      </c>
      <c r="AI23" s="241">
        <f xml:space="preserve"> ConCost!AI$39</f>
        <v>0</v>
      </c>
      <c r="AJ23" s="241">
        <f xml:space="preserve"> ConCost!AJ$39</f>
        <v>0</v>
      </c>
      <c r="AK23" s="241">
        <f xml:space="preserve"> ConCost!AK$39</f>
        <v>0</v>
      </c>
      <c r="AL23" s="241">
        <f xml:space="preserve"> ConCost!AL$39</f>
        <v>0</v>
      </c>
      <c r="AM23" s="241">
        <f xml:space="preserve"> ConCost!AM$39</f>
        <v>0</v>
      </c>
      <c r="AN23" s="241">
        <f xml:space="preserve"> ConCost!AN$39</f>
        <v>0</v>
      </c>
      <c r="AO23" s="241">
        <f xml:space="preserve"> ConCost!AO$39</f>
        <v>0</v>
      </c>
      <c r="AP23" s="241">
        <f xml:space="preserve"> ConCost!AP$39</f>
        <v>0</v>
      </c>
      <c r="AQ23" s="241">
        <f xml:space="preserve"> ConCost!AQ$39</f>
        <v>0</v>
      </c>
      <c r="AR23" s="241">
        <f xml:space="preserve"> ConCost!AR$39</f>
        <v>0</v>
      </c>
      <c r="AS23" s="241">
        <f xml:space="preserve"> ConCost!AS$39</f>
        <v>0</v>
      </c>
      <c r="AT23" s="241">
        <f xml:space="preserve"> ConCost!AT$39</f>
        <v>0</v>
      </c>
      <c r="AU23" s="241">
        <f xml:space="preserve"> ConCost!AU$39</f>
        <v>0</v>
      </c>
      <c r="AV23" s="241">
        <f xml:space="preserve"> ConCost!AV$39</f>
        <v>0</v>
      </c>
      <c r="AW23" s="241">
        <f xml:space="preserve"> ConCost!AW$39</f>
        <v>0</v>
      </c>
      <c r="AX23" s="241">
        <f xml:space="preserve"> ConCost!AX$39</f>
        <v>0</v>
      </c>
      <c r="AY23" s="241">
        <f xml:space="preserve"> ConCost!AY$39</f>
        <v>0</v>
      </c>
      <c r="AZ23" s="241">
        <f xml:space="preserve"> ConCost!AZ$39</f>
        <v>0</v>
      </c>
      <c r="BA23" s="241">
        <f xml:space="preserve"> ConCost!BA$39</f>
        <v>0</v>
      </c>
      <c r="BB23" s="241">
        <f xml:space="preserve"> ConCost!BB$39</f>
        <v>0</v>
      </c>
      <c r="BC23" s="241">
        <f xml:space="preserve"> ConCost!BC$39</f>
        <v>0</v>
      </c>
      <c r="BD23" s="241">
        <f xml:space="preserve"> ConCost!BD$39</f>
        <v>0</v>
      </c>
      <c r="BE23" s="241">
        <f xml:space="preserve"> ConCost!BE$39</f>
        <v>0</v>
      </c>
    </row>
    <row r="24" spans="1:306" x14ac:dyDescent="0.25">
      <c r="E24" s="241" t="str">
        <f xml:space="preserve"> ConCost!E$44</f>
        <v>O&amp;M mobilisation</v>
      </c>
      <c r="F24" s="241">
        <f xml:space="preserve"> ConCost!F$44</f>
        <v>0</v>
      </c>
      <c r="G24" s="241" t="str">
        <f xml:space="preserve"> ConCost!G$44</f>
        <v>$ 000s</v>
      </c>
      <c r="H24" s="241">
        <f xml:space="preserve"> ConCost!H$44</f>
        <v>0</v>
      </c>
      <c r="I24" s="241">
        <f xml:space="preserve"> ConCost!I$44</f>
        <v>0</v>
      </c>
      <c r="J24" s="241">
        <f xml:space="preserve"> ConCost!J$44</f>
        <v>0</v>
      </c>
      <c r="K24" s="241">
        <f xml:space="preserve"> ConCost!K$44</f>
        <v>0</v>
      </c>
      <c r="L24" s="241">
        <f xml:space="preserve"> ConCost!L$44</f>
        <v>0</v>
      </c>
      <c r="M24" s="241">
        <f xml:space="preserve"> ConCost!M$44</f>
        <v>0</v>
      </c>
      <c r="N24" s="241">
        <f xml:space="preserve"> ConCost!N$44</f>
        <v>0</v>
      </c>
      <c r="O24" s="241">
        <f xml:space="preserve"> ConCost!O$44</f>
        <v>0</v>
      </c>
      <c r="P24" s="241">
        <f xml:space="preserve"> ConCost!P$44</f>
        <v>0</v>
      </c>
      <c r="Q24" s="241">
        <f xml:space="preserve"> ConCost!Q$44</f>
        <v>0</v>
      </c>
      <c r="R24" s="241">
        <f xml:space="preserve"> ConCost!R$44</f>
        <v>0</v>
      </c>
      <c r="S24" s="241">
        <f xml:space="preserve"> ConCost!S$44</f>
        <v>0</v>
      </c>
      <c r="T24" s="241">
        <f xml:space="preserve"> ConCost!T$44</f>
        <v>0</v>
      </c>
      <c r="U24" s="241">
        <f xml:space="preserve"> ConCost!U$44</f>
        <v>0</v>
      </c>
      <c r="V24" s="241">
        <f xml:space="preserve"> ConCost!V$44</f>
        <v>0</v>
      </c>
      <c r="W24" s="241">
        <f xml:space="preserve"> ConCost!W$44</f>
        <v>0</v>
      </c>
      <c r="X24" s="241">
        <f xml:space="preserve"> ConCost!X$44</f>
        <v>0</v>
      </c>
      <c r="Y24" s="241">
        <f xml:space="preserve"> ConCost!Y$44</f>
        <v>0</v>
      </c>
      <c r="Z24" s="241">
        <f xml:space="preserve"> ConCost!Z$44</f>
        <v>0</v>
      </c>
      <c r="AA24" s="241">
        <f xml:space="preserve"> ConCost!AA$44</f>
        <v>0</v>
      </c>
      <c r="AB24" s="241">
        <f xml:space="preserve"> ConCost!AB$44</f>
        <v>0</v>
      </c>
      <c r="AC24" s="241">
        <f xml:space="preserve"> ConCost!AC$44</f>
        <v>0</v>
      </c>
      <c r="AD24" s="241">
        <f xml:space="preserve"> ConCost!AD$44</f>
        <v>0</v>
      </c>
      <c r="AE24" s="241">
        <f xml:space="preserve"> ConCost!AE$44</f>
        <v>0</v>
      </c>
      <c r="AF24" s="241">
        <f xml:space="preserve"> ConCost!AF$44</f>
        <v>0</v>
      </c>
      <c r="AG24" s="241">
        <f xml:space="preserve"> ConCost!AG$44</f>
        <v>0</v>
      </c>
      <c r="AH24" s="241">
        <f xml:space="preserve"> ConCost!AH$44</f>
        <v>0</v>
      </c>
      <c r="AI24" s="241">
        <f xml:space="preserve"> ConCost!AI$44</f>
        <v>0</v>
      </c>
      <c r="AJ24" s="241">
        <f xml:space="preserve"> ConCost!AJ$44</f>
        <v>0</v>
      </c>
      <c r="AK24" s="241">
        <f xml:space="preserve"> ConCost!AK$44</f>
        <v>0</v>
      </c>
      <c r="AL24" s="241">
        <f xml:space="preserve"> ConCost!AL$44</f>
        <v>0</v>
      </c>
      <c r="AM24" s="241">
        <f xml:space="preserve"> ConCost!AM$44</f>
        <v>0</v>
      </c>
      <c r="AN24" s="241">
        <f xml:space="preserve"> ConCost!AN$44</f>
        <v>0</v>
      </c>
      <c r="AO24" s="241">
        <f xml:space="preserve"> ConCost!AO$44</f>
        <v>0</v>
      </c>
      <c r="AP24" s="241">
        <f xml:space="preserve"> ConCost!AP$44</f>
        <v>0</v>
      </c>
      <c r="AQ24" s="241">
        <f xml:space="preserve"> ConCost!AQ$44</f>
        <v>0</v>
      </c>
      <c r="AR24" s="241">
        <f xml:space="preserve"> ConCost!AR$44</f>
        <v>0</v>
      </c>
      <c r="AS24" s="241">
        <f xml:space="preserve"> ConCost!AS$44</f>
        <v>0</v>
      </c>
      <c r="AT24" s="241">
        <f xml:space="preserve"> ConCost!AT$44</f>
        <v>0</v>
      </c>
      <c r="AU24" s="241">
        <f xml:space="preserve"> ConCost!AU$44</f>
        <v>0</v>
      </c>
      <c r="AV24" s="241">
        <f xml:space="preserve"> ConCost!AV$44</f>
        <v>0</v>
      </c>
      <c r="AW24" s="241">
        <f xml:space="preserve"> ConCost!AW$44</f>
        <v>0</v>
      </c>
      <c r="AX24" s="241">
        <f xml:space="preserve"> ConCost!AX$44</f>
        <v>0</v>
      </c>
      <c r="AY24" s="241">
        <f xml:space="preserve"> ConCost!AY$44</f>
        <v>0</v>
      </c>
      <c r="AZ24" s="241">
        <f xml:space="preserve"> ConCost!AZ$44</f>
        <v>0</v>
      </c>
      <c r="BA24" s="241">
        <f xml:space="preserve"> ConCost!BA$44</f>
        <v>0</v>
      </c>
      <c r="BB24" s="241">
        <f xml:space="preserve"> ConCost!BB$44</f>
        <v>0</v>
      </c>
      <c r="BC24" s="241">
        <f xml:space="preserve"> ConCost!BC$44</f>
        <v>0</v>
      </c>
      <c r="BD24" s="241">
        <f xml:space="preserve"> ConCost!BD$44</f>
        <v>0</v>
      </c>
      <c r="BE24" s="241">
        <f xml:space="preserve"> ConCost!BE$44</f>
        <v>0</v>
      </c>
    </row>
    <row r="25" spans="1:306" s="197" customFormat="1" x14ac:dyDescent="0.25">
      <c r="A25" s="242"/>
      <c r="B25" s="242"/>
      <c r="C25" s="243"/>
      <c r="D25" s="244"/>
      <c r="E25" s="294" t="str">
        <f xml:space="preserve"> ConFin!E$209</f>
        <v>Equity bridge upfront fee - paid</v>
      </c>
      <c r="F25" s="294">
        <f xml:space="preserve"> ConFin!F$209</f>
        <v>0</v>
      </c>
      <c r="G25" s="294" t="str">
        <f xml:space="preserve"> ConFin!G$209</f>
        <v>$ 000s</v>
      </c>
      <c r="H25" s="294">
        <f xml:space="preserve"> ConFin!H$209</f>
        <v>1397.7737669339269</v>
      </c>
      <c r="I25" s="294">
        <f xml:space="preserve"> ConFin!I$209</f>
        <v>0</v>
      </c>
      <c r="J25" s="294">
        <f xml:space="preserve"> ConFin!J$209</f>
        <v>0</v>
      </c>
      <c r="K25" s="294">
        <f xml:space="preserve"> ConFin!K$209</f>
        <v>0</v>
      </c>
      <c r="L25" s="294">
        <f xml:space="preserve"> ConFin!L$209</f>
        <v>0</v>
      </c>
      <c r="M25" s="294">
        <f xml:space="preserve"> ConFin!M$209</f>
        <v>0</v>
      </c>
      <c r="N25" s="294">
        <f xml:space="preserve"> ConFin!N$209</f>
        <v>0</v>
      </c>
      <c r="O25" s="294">
        <f xml:space="preserve"> ConFin!O$209</f>
        <v>0</v>
      </c>
      <c r="P25" s="294">
        <f xml:space="preserve"> ConFin!P$209</f>
        <v>0</v>
      </c>
      <c r="Q25" s="294">
        <f xml:space="preserve"> ConFin!Q$209</f>
        <v>0</v>
      </c>
      <c r="R25" s="294">
        <f xml:space="preserve"> ConFin!R$209</f>
        <v>0</v>
      </c>
      <c r="S25" s="294">
        <f xml:space="preserve"> ConFin!S$209</f>
        <v>0</v>
      </c>
      <c r="T25" s="294">
        <f xml:space="preserve"> ConFin!T$209</f>
        <v>0</v>
      </c>
      <c r="U25" s="294">
        <f xml:space="preserve"> ConFin!U$209</f>
        <v>0</v>
      </c>
      <c r="V25" s="294">
        <f xml:space="preserve"> ConFin!V$209</f>
        <v>0</v>
      </c>
      <c r="W25" s="294">
        <f xml:space="preserve"> ConFin!W$209</f>
        <v>0</v>
      </c>
      <c r="X25" s="294">
        <f xml:space="preserve"> ConFin!X$209</f>
        <v>0</v>
      </c>
      <c r="Y25" s="294">
        <f xml:space="preserve"> ConFin!Y$209</f>
        <v>1397.7737669339269</v>
      </c>
      <c r="Z25" s="294">
        <f xml:space="preserve"> ConFin!Z$209</f>
        <v>0</v>
      </c>
      <c r="AA25" s="294">
        <f xml:space="preserve"> ConFin!AA$209</f>
        <v>0</v>
      </c>
      <c r="AB25" s="294">
        <f xml:space="preserve"> ConFin!AB$209</f>
        <v>0</v>
      </c>
      <c r="AC25" s="294">
        <f xml:space="preserve"> ConFin!AC$209</f>
        <v>0</v>
      </c>
      <c r="AD25" s="294">
        <f xml:space="preserve"> ConFin!AD$209</f>
        <v>0</v>
      </c>
      <c r="AE25" s="294">
        <f xml:space="preserve"> ConFin!AE$209</f>
        <v>0</v>
      </c>
      <c r="AF25" s="294">
        <f xml:space="preserve"> ConFin!AF$209</f>
        <v>0</v>
      </c>
      <c r="AG25" s="294">
        <f xml:space="preserve"> ConFin!AG$209</f>
        <v>0</v>
      </c>
      <c r="AH25" s="294">
        <f xml:space="preserve"> ConFin!AH$209</f>
        <v>0</v>
      </c>
      <c r="AI25" s="294">
        <f xml:space="preserve"> ConFin!AI$209</f>
        <v>0</v>
      </c>
      <c r="AJ25" s="294">
        <f xml:space="preserve"> ConFin!AJ$209</f>
        <v>0</v>
      </c>
      <c r="AK25" s="294">
        <f xml:space="preserve"> ConFin!AK$209</f>
        <v>0</v>
      </c>
      <c r="AL25" s="294">
        <f xml:space="preserve"> ConFin!AL$209</f>
        <v>0</v>
      </c>
      <c r="AM25" s="294">
        <f xml:space="preserve"> ConFin!AM$209</f>
        <v>0</v>
      </c>
      <c r="AN25" s="294">
        <f xml:space="preserve"> ConFin!AN$209</f>
        <v>0</v>
      </c>
      <c r="AO25" s="294">
        <f xml:space="preserve"> ConFin!AO$209</f>
        <v>0</v>
      </c>
      <c r="AP25" s="294">
        <f xml:space="preserve"> ConFin!AP$209</f>
        <v>0</v>
      </c>
      <c r="AQ25" s="294">
        <f xml:space="preserve"> ConFin!AQ$209</f>
        <v>0</v>
      </c>
      <c r="AR25" s="294">
        <f xml:space="preserve"> ConFin!AR$209</f>
        <v>0</v>
      </c>
      <c r="AS25" s="294">
        <f xml:space="preserve"> ConFin!AS$209</f>
        <v>0</v>
      </c>
      <c r="AT25" s="294">
        <f xml:space="preserve"> ConFin!AT$209</f>
        <v>0</v>
      </c>
      <c r="AU25" s="294">
        <f xml:space="preserve"> ConFin!AU$209</f>
        <v>0</v>
      </c>
      <c r="AV25" s="294">
        <f xml:space="preserve"> ConFin!AV$209</f>
        <v>0</v>
      </c>
      <c r="AW25" s="294">
        <f xml:space="preserve"> ConFin!AW$209</f>
        <v>0</v>
      </c>
      <c r="AX25" s="294">
        <f xml:space="preserve"> ConFin!AX$209</f>
        <v>0</v>
      </c>
      <c r="AY25" s="294">
        <f xml:space="preserve"> ConFin!AY$209</f>
        <v>0</v>
      </c>
      <c r="AZ25" s="294">
        <f xml:space="preserve"> ConFin!AZ$209</f>
        <v>0</v>
      </c>
      <c r="BA25" s="294">
        <f xml:space="preserve"> ConFin!BA$209</f>
        <v>0</v>
      </c>
      <c r="BB25" s="294">
        <f xml:space="preserve"> ConFin!BB$209</f>
        <v>0</v>
      </c>
      <c r="BC25" s="294">
        <f xml:space="preserve"> ConFin!BC$209</f>
        <v>0</v>
      </c>
      <c r="BD25" s="294">
        <f xml:space="preserve"> ConFin!BD$209</f>
        <v>0</v>
      </c>
      <c r="BE25" s="294">
        <f xml:space="preserve"> ConFin!BE$209</f>
        <v>0</v>
      </c>
    </row>
    <row r="26" spans="1:306" s="197" customFormat="1" x14ac:dyDescent="0.25">
      <c r="A26" s="242"/>
      <c r="B26" s="242"/>
      <c r="C26" s="243"/>
      <c r="D26" s="244"/>
      <c r="E26" s="294" t="str">
        <f xml:space="preserve"> ConFin!E$232</f>
        <v>Equity bridge commitment fee - paid</v>
      </c>
      <c r="F26" s="294">
        <f xml:space="preserve"> ConFin!F$232</f>
        <v>0</v>
      </c>
      <c r="G26" s="294" t="str">
        <f xml:space="preserve"> ConFin!G$232</f>
        <v>$ 000s</v>
      </c>
      <c r="H26" s="294">
        <f xml:space="preserve"> ConFin!H$232</f>
        <v>117.04830594146127</v>
      </c>
      <c r="I26" s="294">
        <f xml:space="preserve"> ConFin!I$232</f>
        <v>0</v>
      </c>
      <c r="J26" s="294">
        <f xml:space="preserve"> ConFin!J$232</f>
        <v>0</v>
      </c>
      <c r="K26" s="294">
        <f xml:space="preserve"> ConFin!K$232</f>
        <v>0</v>
      </c>
      <c r="L26" s="294">
        <f xml:space="preserve"> ConFin!L$232</f>
        <v>0</v>
      </c>
      <c r="M26" s="294">
        <f xml:space="preserve"> ConFin!M$232</f>
        <v>0</v>
      </c>
      <c r="N26" s="294">
        <f xml:space="preserve"> ConFin!N$232</f>
        <v>0</v>
      </c>
      <c r="O26" s="294">
        <f xml:space="preserve"> ConFin!O$232</f>
        <v>0</v>
      </c>
      <c r="P26" s="294">
        <f xml:space="preserve"> ConFin!P$232</f>
        <v>0</v>
      </c>
      <c r="Q26" s="294">
        <f xml:space="preserve"> ConFin!Q$232</f>
        <v>0</v>
      </c>
      <c r="R26" s="294">
        <f xml:space="preserve"> ConFin!R$232</f>
        <v>0</v>
      </c>
      <c r="S26" s="294">
        <f xml:space="preserve"> ConFin!S$232</f>
        <v>0</v>
      </c>
      <c r="T26" s="294">
        <f xml:space="preserve"> ConFin!T$232</f>
        <v>0</v>
      </c>
      <c r="U26" s="294">
        <f xml:space="preserve"> ConFin!U$232</f>
        <v>0</v>
      </c>
      <c r="V26" s="294">
        <f xml:space="preserve"> ConFin!V$232</f>
        <v>0</v>
      </c>
      <c r="W26" s="294">
        <f xml:space="preserve"> ConFin!W$232</f>
        <v>0</v>
      </c>
      <c r="X26" s="294">
        <f xml:space="preserve"> ConFin!X$232</f>
        <v>0</v>
      </c>
      <c r="Y26" s="294">
        <f xml:space="preserve"> ConFin!Y$232</f>
        <v>0</v>
      </c>
      <c r="Z26" s="294">
        <f xml:space="preserve"> ConFin!Z$232</f>
        <v>30.995016136635229</v>
      </c>
      <c r="AA26" s="294">
        <f xml:space="preserve"> ConFin!AA$232</f>
        <v>25.468244326558761</v>
      </c>
      <c r="AB26" s="294">
        <f xml:space="preserve"> ConFin!AB$232</f>
        <v>21.630228699991182</v>
      </c>
      <c r="AC26" s="294">
        <f xml:space="preserve"> ConFin!AC$232</f>
        <v>16.931834854677522</v>
      </c>
      <c r="AD26" s="294">
        <f xml:space="preserve"> ConFin!AD$232</f>
        <v>11.82882979292355</v>
      </c>
      <c r="AE26" s="294">
        <f xml:space="preserve"> ConFin!AE$232</f>
        <v>7.5062171336065626</v>
      </c>
      <c r="AF26" s="294">
        <f xml:space="preserve"> ConFin!AF$232</f>
        <v>2.6872348183831996</v>
      </c>
      <c r="AG26" s="294">
        <f xml:space="preserve"> ConFin!AG$232</f>
        <v>3.7552836060058318E-5</v>
      </c>
      <c r="AH26" s="294">
        <f xml:space="preserve"> ConFin!AH$232</f>
        <v>3.7552836060058318E-5</v>
      </c>
      <c r="AI26" s="294">
        <f xml:space="preserve"> ConFin!AI$232</f>
        <v>3.3918690634891388E-5</v>
      </c>
      <c r="AJ26" s="294">
        <f xml:space="preserve"> ConFin!AJ$232</f>
        <v>3.7552836060058318E-5</v>
      </c>
      <c r="AK26" s="294">
        <f xml:space="preserve"> ConFin!AK$232</f>
        <v>3.6341454251669343E-5</v>
      </c>
      <c r="AL26" s="294">
        <f xml:space="preserve"> ConFin!AL$232</f>
        <v>3.7552836060058318E-5</v>
      </c>
      <c r="AM26" s="294">
        <f xml:space="preserve"> ConFin!AM$232</f>
        <v>3.6341454251669343E-5</v>
      </c>
      <c r="AN26" s="294">
        <f xml:space="preserve"> ConFin!AN$232</f>
        <v>3.7552836060058318E-5</v>
      </c>
      <c r="AO26" s="294">
        <f xml:space="preserve"> ConFin!AO$232</f>
        <v>3.7552836060058318E-5</v>
      </c>
      <c r="AP26" s="294">
        <f xml:space="preserve"> ConFin!AP$232</f>
        <v>3.6341454251669343E-5</v>
      </c>
      <c r="AQ26" s="294">
        <f xml:space="preserve"> ConFin!AQ$232</f>
        <v>3.7552836060058318E-5</v>
      </c>
      <c r="AR26" s="294">
        <f xml:space="preserve"> ConFin!AR$232</f>
        <v>3.6341454251669343E-5</v>
      </c>
      <c r="AS26" s="294">
        <f xml:space="preserve"> ConFin!AS$232</f>
        <v>3.7552836060058318E-5</v>
      </c>
      <c r="AT26" s="294">
        <f xml:space="preserve"> ConFin!AT$232</f>
        <v>3.7552836060058318E-5</v>
      </c>
      <c r="AU26" s="294">
        <f xml:space="preserve"> ConFin!AU$232</f>
        <v>3.5130072443280362E-5</v>
      </c>
      <c r="AV26" s="294">
        <f xml:space="preserve"> ConFin!AV$232</f>
        <v>3.7552836060058318E-5</v>
      </c>
      <c r="AW26" s="294">
        <f xml:space="preserve"> ConFin!AW$232</f>
        <v>3.6341454251669343E-5</v>
      </c>
      <c r="AX26" s="294">
        <f xml:space="preserve"> ConFin!AX$232</f>
        <v>3.7552836060058318E-5</v>
      </c>
      <c r="AY26" s="294">
        <f xml:space="preserve"> ConFin!AY$232</f>
        <v>3.6341454251669343E-5</v>
      </c>
      <c r="AZ26" s="294">
        <f xml:space="preserve"> ConFin!AZ$232</f>
        <v>0</v>
      </c>
      <c r="BA26" s="294">
        <f xml:space="preserve"> ConFin!BA$232</f>
        <v>0</v>
      </c>
      <c r="BB26" s="294">
        <f xml:space="preserve"> ConFin!BB$232</f>
        <v>0</v>
      </c>
      <c r="BC26" s="294">
        <f xml:space="preserve"> ConFin!BC$232</f>
        <v>0</v>
      </c>
      <c r="BD26" s="294">
        <f xml:space="preserve"> ConFin!BD$232</f>
        <v>0</v>
      </c>
      <c r="BE26" s="294">
        <f xml:space="preserve"> ConFin!BE$232</f>
        <v>0</v>
      </c>
    </row>
    <row r="27" spans="1:306" s="197" customFormat="1" x14ac:dyDescent="0.25">
      <c r="A27" s="242"/>
      <c r="B27" s="242"/>
      <c r="C27" s="243"/>
      <c r="D27" s="244"/>
      <c r="E27" s="294" t="str">
        <f xml:space="preserve"> ConFin!E$195</f>
        <v>Equity bridge interest - paid</v>
      </c>
      <c r="F27" s="294">
        <f xml:space="preserve"> ConFin!F$195</f>
        <v>0</v>
      </c>
      <c r="G27" s="294" t="str">
        <f xml:space="preserve"> ConFin!G$195</f>
        <v>$ 000s</v>
      </c>
      <c r="H27" s="294">
        <f xml:space="preserve"> ConFin!H$195</f>
        <v>5369.8825348995369</v>
      </c>
      <c r="I27" s="294">
        <f xml:space="preserve"> ConFin!I$195</f>
        <v>0</v>
      </c>
      <c r="J27" s="294">
        <f xml:space="preserve"> ConFin!J$195</f>
        <v>0</v>
      </c>
      <c r="K27" s="294">
        <f xml:space="preserve"> ConFin!K$195</f>
        <v>0</v>
      </c>
      <c r="L27" s="294">
        <f xml:space="preserve"> ConFin!L$195</f>
        <v>0</v>
      </c>
      <c r="M27" s="294">
        <f xml:space="preserve"> ConFin!M$195</f>
        <v>0</v>
      </c>
      <c r="N27" s="294">
        <f xml:space="preserve"> ConFin!N$195</f>
        <v>0</v>
      </c>
      <c r="O27" s="294">
        <f xml:space="preserve"> ConFin!O$195</f>
        <v>0</v>
      </c>
      <c r="P27" s="294">
        <f xml:space="preserve"> ConFin!P$195</f>
        <v>0</v>
      </c>
      <c r="Q27" s="294">
        <f xml:space="preserve"> ConFin!Q$195</f>
        <v>0</v>
      </c>
      <c r="R27" s="294">
        <f xml:space="preserve"> ConFin!R$195</f>
        <v>0</v>
      </c>
      <c r="S27" s="294">
        <f xml:space="preserve"> ConFin!S$195</f>
        <v>0</v>
      </c>
      <c r="T27" s="294">
        <f xml:space="preserve"> ConFin!T$195</f>
        <v>0</v>
      </c>
      <c r="U27" s="294">
        <f xml:space="preserve"> ConFin!U$195</f>
        <v>0</v>
      </c>
      <c r="V27" s="294">
        <f xml:space="preserve"> ConFin!V$195</f>
        <v>0</v>
      </c>
      <c r="W27" s="294">
        <f xml:space="preserve"> ConFin!W$195</f>
        <v>0</v>
      </c>
      <c r="X27" s="294">
        <f xml:space="preserve"> ConFin!X$195</f>
        <v>0</v>
      </c>
      <c r="Y27" s="294">
        <f xml:space="preserve"> ConFin!Y$195</f>
        <v>0</v>
      </c>
      <c r="Z27" s="294">
        <f xml:space="preserve"> ConFin!Z$195</f>
        <v>34.09426339438587</v>
      </c>
      <c r="AA27" s="294">
        <f xml:space="preserve"> ConFin!AA$195</f>
        <v>63.173998978596053</v>
      </c>
      <c r="AB27" s="294">
        <f xml:space="preserve"> ConFin!AB$195</f>
        <v>96.526179638679523</v>
      </c>
      <c r="AC27" s="294">
        <f xml:space="preserve"> ConFin!AC$195</f>
        <v>127.84880527410394</v>
      </c>
      <c r="AD27" s="294">
        <f xml:space="preserve"> ConFin!AD$195</f>
        <v>154.10342920283082</v>
      </c>
      <c r="AE27" s="294">
        <f xml:space="preserve"> ConFin!AE$195</f>
        <v>190.68625674791033</v>
      </c>
      <c r="AF27" s="294">
        <f xml:space="preserve"> ConFin!AF$195</f>
        <v>215.0473956997665</v>
      </c>
      <c r="AG27" s="294">
        <f xml:space="preserve"> ConFin!AG$195</f>
        <v>240.72745395304702</v>
      </c>
      <c r="AH27" s="294">
        <f xml:space="preserve"> ConFin!AH$195</f>
        <v>240.72745395304702</v>
      </c>
      <c r="AI27" s="294">
        <f xml:space="preserve"> ConFin!AI$195</f>
        <v>217.43124873178439</v>
      </c>
      <c r="AJ27" s="294">
        <f xml:space="preserve"> ConFin!AJ$195</f>
        <v>240.72745395304702</v>
      </c>
      <c r="AK27" s="294">
        <f xml:space="preserve"> ConFin!AK$195</f>
        <v>232.96205221262616</v>
      </c>
      <c r="AL27" s="294">
        <f xml:space="preserve"> ConFin!AL$195</f>
        <v>240.72745395304702</v>
      </c>
      <c r="AM27" s="294">
        <f xml:space="preserve"> ConFin!AM$195</f>
        <v>232.96205221262616</v>
      </c>
      <c r="AN27" s="294">
        <f xml:space="preserve"> ConFin!AN$195</f>
        <v>240.72745395304702</v>
      </c>
      <c r="AO27" s="294">
        <f xml:space="preserve"> ConFin!AO$195</f>
        <v>240.72745395304702</v>
      </c>
      <c r="AP27" s="294">
        <f xml:space="preserve"> ConFin!AP$195</f>
        <v>232.96205221262616</v>
      </c>
      <c r="AQ27" s="294">
        <f xml:space="preserve"> ConFin!AQ$195</f>
        <v>240.72745395304702</v>
      </c>
      <c r="AR27" s="294">
        <f xml:space="preserve"> ConFin!AR$195</f>
        <v>232.96205221262616</v>
      </c>
      <c r="AS27" s="294">
        <f xml:space="preserve"> ConFin!AS$195</f>
        <v>240.72745395304702</v>
      </c>
      <c r="AT27" s="294">
        <f xml:space="preserve"> ConFin!AT$195</f>
        <v>240.72745395304702</v>
      </c>
      <c r="AU27" s="294">
        <f xml:space="preserve"> ConFin!AU$195</f>
        <v>225.19665047220528</v>
      </c>
      <c r="AV27" s="294">
        <f xml:space="preserve"> ConFin!AV$195</f>
        <v>240.72745395304702</v>
      </c>
      <c r="AW27" s="294">
        <f xml:space="preserve"> ConFin!AW$195</f>
        <v>232.96205221262616</v>
      </c>
      <c r="AX27" s="294">
        <f xml:space="preserve"> ConFin!AX$195</f>
        <v>240.72745395304702</v>
      </c>
      <c r="AY27" s="294">
        <f xml:space="preserve"> ConFin!AY$195</f>
        <v>232.96205221262616</v>
      </c>
      <c r="AZ27" s="294">
        <f xml:space="preserve"> ConFin!AZ$195</f>
        <v>0</v>
      </c>
      <c r="BA27" s="294">
        <f xml:space="preserve"> ConFin!BA$195</f>
        <v>0</v>
      </c>
      <c r="BB27" s="294">
        <f xml:space="preserve"> ConFin!BB$195</f>
        <v>0</v>
      </c>
      <c r="BC27" s="294">
        <f xml:space="preserve"> ConFin!BC$195</f>
        <v>0</v>
      </c>
      <c r="BD27" s="294">
        <f xml:space="preserve"> ConFin!BD$195</f>
        <v>0</v>
      </c>
      <c r="BE27" s="294">
        <f xml:space="preserve"> ConFin!BE$195</f>
        <v>0</v>
      </c>
    </row>
    <row r="28" spans="1:306" s="197" customFormat="1" x14ac:dyDescent="0.25">
      <c r="A28" s="242"/>
      <c r="B28" s="242"/>
      <c r="C28" s="243"/>
      <c r="D28" s="244"/>
      <c r="E28" s="294" t="str">
        <f xml:space="preserve"> ConFin!E$258</f>
        <v>Repayment of equity bridge POS</v>
      </c>
      <c r="F28" s="294">
        <f xml:space="preserve"> ConFin!F$258</f>
        <v>0</v>
      </c>
      <c r="G28" s="294" t="str">
        <f xml:space="preserve"> ConFin!G$258</f>
        <v>$ 000s</v>
      </c>
      <c r="H28" s="294">
        <f xml:space="preserve"> ConFin!H$258</f>
        <v>93184.82088505046</v>
      </c>
      <c r="I28" s="294">
        <f xml:space="preserve"> ConFin!I$258</f>
        <v>0</v>
      </c>
      <c r="J28" s="294">
        <f xml:space="preserve"> ConFin!J$258</f>
        <v>0</v>
      </c>
      <c r="K28" s="294">
        <f xml:space="preserve"> ConFin!K$258</f>
        <v>0</v>
      </c>
      <c r="L28" s="294">
        <f xml:space="preserve"> ConFin!L$258</f>
        <v>0</v>
      </c>
      <c r="M28" s="294">
        <f xml:space="preserve"> ConFin!M$258</f>
        <v>0</v>
      </c>
      <c r="N28" s="294">
        <f xml:space="preserve"> ConFin!N$258</f>
        <v>0</v>
      </c>
      <c r="O28" s="294">
        <f xml:space="preserve"> ConFin!O$258</f>
        <v>0</v>
      </c>
      <c r="P28" s="294">
        <f xml:space="preserve"> ConFin!P$258</f>
        <v>0</v>
      </c>
      <c r="Q28" s="294">
        <f xml:space="preserve"> ConFin!Q$258</f>
        <v>0</v>
      </c>
      <c r="R28" s="294">
        <f xml:space="preserve"> ConFin!R$258</f>
        <v>0</v>
      </c>
      <c r="S28" s="294">
        <f xml:space="preserve"> ConFin!S$258</f>
        <v>0</v>
      </c>
      <c r="T28" s="294">
        <f xml:space="preserve"> ConFin!T$258</f>
        <v>0</v>
      </c>
      <c r="U28" s="294">
        <f xml:space="preserve"> ConFin!U$258</f>
        <v>0</v>
      </c>
      <c r="V28" s="294">
        <f xml:space="preserve"> ConFin!V$258</f>
        <v>0</v>
      </c>
      <c r="W28" s="294">
        <f xml:space="preserve"> ConFin!W$258</f>
        <v>0</v>
      </c>
      <c r="X28" s="294">
        <f xml:space="preserve"> ConFin!X$258</f>
        <v>0</v>
      </c>
      <c r="Y28" s="294">
        <f xml:space="preserve"> ConFin!Y$258</f>
        <v>0</v>
      </c>
      <c r="Z28" s="294">
        <f xml:space="preserve"> ConFin!Z$258</f>
        <v>0</v>
      </c>
      <c r="AA28" s="294">
        <f xml:space="preserve"> ConFin!AA$258</f>
        <v>0</v>
      </c>
      <c r="AB28" s="294">
        <f xml:space="preserve"> ConFin!AB$258</f>
        <v>0</v>
      </c>
      <c r="AC28" s="294">
        <f xml:space="preserve"> ConFin!AC$258</f>
        <v>0</v>
      </c>
      <c r="AD28" s="294">
        <f xml:space="preserve"> ConFin!AD$258</f>
        <v>0</v>
      </c>
      <c r="AE28" s="294">
        <f xml:space="preserve"> ConFin!AE$258</f>
        <v>0</v>
      </c>
      <c r="AF28" s="294">
        <f xml:space="preserve"> ConFin!AF$258</f>
        <v>0</v>
      </c>
      <c r="AG28" s="294">
        <f xml:space="preserve"> ConFin!AG$258</f>
        <v>0</v>
      </c>
      <c r="AH28" s="294">
        <f xml:space="preserve"> ConFin!AH$258</f>
        <v>0</v>
      </c>
      <c r="AI28" s="294">
        <f xml:space="preserve"> ConFin!AI$258</f>
        <v>0</v>
      </c>
      <c r="AJ28" s="294">
        <f xml:space="preserve"> ConFin!AJ$258</f>
        <v>0</v>
      </c>
      <c r="AK28" s="294">
        <f xml:space="preserve"> ConFin!AK$258</f>
        <v>0</v>
      </c>
      <c r="AL28" s="294">
        <f xml:space="preserve"> ConFin!AL$258</f>
        <v>0</v>
      </c>
      <c r="AM28" s="294">
        <f xml:space="preserve"> ConFin!AM$258</f>
        <v>0</v>
      </c>
      <c r="AN28" s="294">
        <f xml:space="preserve"> ConFin!AN$258</f>
        <v>0</v>
      </c>
      <c r="AO28" s="294">
        <f xml:space="preserve"> ConFin!AO$258</f>
        <v>0</v>
      </c>
      <c r="AP28" s="294">
        <f xml:space="preserve"> ConFin!AP$258</f>
        <v>0</v>
      </c>
      <c r="AQ28" s="294">
        <f xml:space="preserve"> ConFin!AQ$258</f>
        <v>0</v>
      </c>
      <c r="AR28" s="294">
        <f xml:space="preserve"> ConFin!AR$258</f>
        <v>0</v>
      </c>
      <c r="AS28" s="294">
        <f xml:space="preserve"> ConFin!AS$258</f>
        <v>0</v>
      </c>
      <c r="AT28" s="294">
        <f xml:space="preserve"> ConFin!AT$258</f>
        <v>0</v>
      </c>
      <c r="AU28" s="294">
        <f xml:space="preserve"> ConFin!AU$258</f>
        <v>0</v>
      </c>
      <c r="AV28" s="294">
        <f xml:space="preserve"> ConFin!AV$258</f>
        <v>0</v>
      </c>
      <c r="AW28" s="294">
        <f xml:space="preserve"> ConFin!AW$258</f>
        <v>0</v>
      </c>
      <c r="AX28" s="294">
        <f xml:space="preserve"> ConFin!AX$258</f>
        <v>0</v>
      </c>
      <c r="AY28" s="294">
        <f xml:space="preserve"> ConFin!AY$258</f>
        <v>93184.82088505046</v>
      </c>
      <c r="AZ28" s="294">
        <f xml:space="preserve"> ConFin!AZ$258</f>
        <v>0</v>
      </c>
      <c r="BA28" s="294">
        <f xml:space="preserve"> ConFin!BA$258</f>
        <v>0</v>
      </c>
      <c r="BB28" s="294">
        <f xml:space="preserve"> ConFin!BB$258</f>
        <v>0</v>
      </c>
      <c r="BC28" s="294">
        <f xml:space="preserve"> ConFin!BC$258</f>
        <v>0</v>
      </c>
      <c r="BD28" s="294">
        <f xml:space="preserve"> ConFin!BD$258</f>
        <v>0</v>
      </c>
      <c r="BE28" s="294">
        <f xml:space="preserve"> ConFin!BE$258</f>
        <v>0</v>
      </c>
    </row>
    <row r="29" spans="1:306" x14ac:dyDescent="0.25">
      <c r="E29" s="241" t="str">
        <f xml:space="preserve"> ConFin!E$314</f>
        <v xml:space="preserve">Construction debt upfront fee </v>
      </c>
      <c r="F29" s="241">
        <f xml:space="preserve"> ConFin!F$314</f>
        <v>0</v>
      </c>
      <c r="G29" s="241" t="str">
        <f xml:space="preserve"> ConFin!G$314</f>
        <v>$ 000s</v>
      </c>
      <c r="H29" s="241">
        <f xml:space="preserve"> ConFin!H$314</f>
        <v>3600</v>
      </c>
      <c r="I29" s="241">
        <f xml:space="preserve"> ConFin!I$314</f>
        <v>0</v>
      </c>
      <c r="J29" s="241">
        <f xml:space="preserve"> ConFin!J$314</f>
        <v>0</v>
      </c>
      <c r="K29" s="241">
        <f xml:space="preserve"> ConFin!K$314</f>
        <v>0</v>
      </c>
      <c r="L29" s="241">
        <f xml:space="preserve"> ConFin!L$314</f>
        <v>0</v>
      </c>
      <c r="M29" s="241">
        <f xml:space="preserve"> ConFin!M$314</f>
        <v>0</v>
      </c>
      <c r="N29" s="241">
        <f xml:space="preserve"> ConFin!N$314</f>
        <v>0</v>
      </c>
      <c r="O29" s="241">
        <f xml:space="preserve"> ConFin!O$314</f>
        <v>0</v>
      </c>
      <c r="P29" s="241">
        <f xml:space="preserve"> ConFin!P$314</f>
        <v>0</v>
      </c>
      <c r="Q29" s="241">
        <f xml:space="preserve"> ConFin!Q$314</f>
        <v>0</v>
      </c>
      <c r="R29" s="241">
        <f xml:space="preserve"> ConFin!R$314</f>
        <v>0</v>
      </c>
      <c r="S29" s="241">
        <f xml:space="preserve"> ConFin!S$314</f>
        <v>0</v>
      </c>
      <c r="T29" s="241">
        <f xml:space="preserve"> ConFin!T$314</f>
        <v>0</v>
      </c>
      <c r="U29" s="241">
        <f xml:space="preserve"> ConFin!U$314</f>
        <v>0</v>
      </c>
      <c r="V29" s="241">
        <f xml:space="preserve"> ConFin!V$314</f>
        <v>0</v>
      </c>
      <c r="W29" s="241">
        <f xml:space="preserve"> ConFin!W$314</f>
        <v>0</v>
      </c>
      <c r="X29" s="241">
        <f xml:space="preserve"> ConFin!X$314</f>
        <v>0</v>
      </c>
      <c r="Y29" s="241">
        <f xml:space="preserve"> ConFin!Y$314</f>
        <v>3600</v>
      </c>
      <c r="Z29" s="241">
        <f xml:space="preserve"> ConFin!Z$314</f>
        <v>0</v>
      </c>
      <c r="AA29" s="241">
        <f xml:space="preserve"> ConFin!AA$314</f>
        <v>0</v>
      </c>
      <c r="AB29" s="241">
        <f xml:space="preserve"> ConFin!AB$314</f>
        <v>0</v>
      </c>
      <c r="AC29" s="241">
        <f xml:space="preserve"> ConFin!AC$314</f>
        <v>0</v>
      </c>
      <c r="AD29" s="241">
        <f xml:space="preserve"> ConFin!AD$314</f>
        <v>0</v>
      </c>
      <c r="AE29" s="241">
        <f xml:space="preserve"> ConFin!AE$314</f>
        <v>0</v>
      </c>
      <c r="AF29" s="241">
        <f xml:space="preserve"> ConFin!AF$314</f>
        <v>0</v>
      </c>
      <c r="AG29" s="241">
        <f xml:space="preserve"> ConFin!AG$314</f>
        <v>0</v>
      </c>
      <c r="AH29" s="241">
        <f xml:space="preserve"> ConFin!AH$314</f>
        <v>0</v>
      </c>
      <c r="AI29" s="241">
        <f xml:space="preserve"> ConFin!AI$314</f>
        <v>0</v>
      </c>
      <c r="AJ29" s="241">
        <f xml:space="preserve"> ConFin!AJ$314</f>
        <v>0</v>
      </c>
      <c r="AK29" s="241">
        <f xml:space="preserve"> ConFin!AK$314</f>
        <v>0</v>
      </c>
      <c r="AL29" s="241">
        <f xml:space="preserve"> ConFin!AL$314</f>
        <v>0</v>
      </c>
      <c r="AM29" s="241">
        <f xml:space="preserve"> ConFin!AM$314</f>
        <v>0</v>
      </c>
      <c r="AN29" s="241">
        <f xml:space="preserve"> ConFin!AN$314</f>
        <v>0</v>
      </c>
      <c r="AO29" s="241">
        <f xml:space="preserve"> ConFin!AO$314</f>
        <v>0</v>
      </c>
      <c r="AP29" s="241">
        <f xml:space="preserve"> ConFin!AP$314</f>
        <v>0</v>
      </c>
      <c r="AQ29" s="241">
        <f xml:space="preserve"> ConFin!AQ$314</f>
        <v>0</v>
      </c>
      <c r="AR29" s="241">
        <f xml:space="preserve"> ConFin!AR$314</f>
        <v>0</v>
      </c>
      <c r="AS29" s="241">
        <f xml:space="preserve"> ConFin!AS$314</f>
        <v>0</v>
      </c>
      <c r="AT29" s="241">
        <f xml:space="preserve"> ConFin!AT$314</f>
        <v>0</v>
      </c>
      <c r="AU29" s="241">
        <f xml:space="preserve"> ConFin!AU$314</f>
        <v>0</v>
      </c>
      <c r="AV29" s="241">
        <f xml:space="preserve"> ConFin!AV$314</f>
        <v>0</v>
      </c>
      <c r="AW29" s="241">
        <f xml:space="preserve"> ConFin!AW$314</f>
        <v>0</v>
      </c>
      <c r="AX29" s="241">
        <f xml:space="preserve"> ConFin!AX$314</f>
        <v>0</v>
      </c>
      <c r="AY29" s="241">
        <f xml:space="preserve"> ConFin!AY$314</f>
        <v>0</v>
      </c>
      <c r="AZ29" s="241">
        <f xml:space="preserve"> ConFin!AZ$314</f>
        <v>0</v>
      </c>
      <c r="BA29" s="241">
        <f xml:space="preserve"> ConFin!BA$314</f>
        <v>0</v>
      </c>
      <c r="BB29" s="241">
        <f xml:space="preserve"> ConFin!BB$314</f>
        <v>0</v>
      </c>
      <c r="BC29" s="241">
        <f xml:space="preserve"> ConFin!BC$314</f>
        <v>0</v>
      </c>
      <c r="BD29" s="241">
        <f xml:space="preserve"> ConFin!BD$314</f>
        <v>0</v>
      </c>
      <c r="BE29" s="241">
        <f xml:space="preserve"> ConFin!BE$314</f>
        <v>0</v>
      </c>
    </row>
    <row r="30" spans="1:306" x14ac:dyDescent="0.25">
      <c r="E30" s="241" t="str">
        <f xml:space="preserve"> ConFin!E$325</f>
        <v>Construction debt commitment fee</v>
      </c>
      <c r="F30" s="241">
        <f xml:space="preserve"> ConFin!F$325</f>
        <v>0</v>
      </c>
      <c r="G30" s="241" t="str">
        <f xml:space="preserve"> ConFin!G$325</f>
        <v>$ 000s</v>
      </c>
      <c r="H30" s="241">
        <f xml:space="preserve"> ConFin!H$325</f>
        <v>1538.1491360488508</v>
      </c>
      <c r="I30" s="241">
        <f xml:space="preserve"> ConFin!I$325</f>
        <v>0</v>
      </c>
      <c r="J30" s="241">
        <f xml:space="preserve"> ConFin!J$325</f>
        <v>0</v>
      </c>
      <c r="K30" s="241">
        <f xml:space="preserve"> ConFin!K$325</f>
        <v>0</v>
      </c>
      <c r="L30" s="241">
        <f xml:space="preserve"> ConFin!L$325</f>
        <v>0</v>
      </c>
      <c r="M30" s="241">
        <f xml:space="preserve"> ConFin!M$325</f>
        <v>0</v>
      </c>
      <c r="N30" s="241">
        <f xml:space="preserve"> ConFin!N$325</f>
        <v>0</v>
      </c>
      <c r="O30" s="241">
        <f xml:space="preserve"> ConFin!O$325</f>
        <v>0</v>
      </c>
      <c r="P30" s="241">
        <f xml:space="preserve"> ConFin!P$325</f>
        <v>0</v>
      </c>
      <c r="Q30" s="241">
        <f xml:space="preserve"> ConFin!Q$325</f>
        <v>0</v>
      </c>
      <c r="R30" s="241">
        <f xml:space="preserve"> ConFin!R$325</f>
        <v>0</v>
      </c>
      <c r="S30" s="241">
        <f xml:space="preserve"> ConFin!S$325</f>
        <v>0</v>
      </c>
      <c r="T30" s="241">
        <f xml:space="preserve"> ConFin!T$325</f>
        <v>0</v>
      </c>
      <c r="U30" s="241">
        <f xml:space="preserve"> ConFin!U$325</f>
        <v>0</v>
      </c>
      <c r="V30" s="241">
        <f xml:space="preserve"> ConFin!V$325</f>
        <v>0</v>
      </c>
      <c r="W30" s="241">
        <f xml:space="preserve"> ConFin!W$325</f>
        <v>0</v>
      </c>
      <c r="X30" s="241">
        <f xml:space="preserve"> ConFin!X$325</f>
        <v>0</v>
      </c>
      <c r="Y30" s="241">
        <f xml:space="preserve"> ConFin!Y$325</f>
        <v>0</v>
      </c>
      <c r="Z30" s="241">
        <f xml:space="preserve"> ConFin!Z$325</f>
        <v>112.5</v>
      </c>
      <c r="AA30" s="241">
        <f xml:space="preserve"> ConFin!AA$325</f>
        <v>112.5</v>
      </c>
      <c r="AB30" s="241">
        <f xml:space="preserve"> ConFin!AB$325</f>
        <v>112.5</v>
      </c>
      <c r="AC30" s="241">
        <f xml:space="preserve"> ConFin!AC$325</f>
        <v>112.5</v>
      </c>
      <c r="AD30" s="241">
        <f xml:space="preserve"> ConFin!AD$325</f>
        <v>112.5</v>
      </c>
      <c r="AE30" s="241">
        <f xml:space="preserve"> ConFin!AE$325</f>
        <v>112.5</v>
      </c>
      <c r="AF30" s="241">
        <f xml:space="preserve"> ConFin!AF$325</f>
        <v>112.5</v>
      </c>
      <c r="AG30" s="241">
        <f xml:space="preserve"> ConFin!AG$325</f>
        <v>109.33837315228743</v>
      </c>
      <c r="AH30" s="241">
        <f xml:space="preserve"> ConFin!AH$325</f>
        <v>101.67479763707779</v>
      </c>
      <c r="AI30" s="241">
        <f xml:space="preserve"> ConFin!AI$325</f>
        <v>93.989615096478516</v>
      </c>
      <c r="AJ30" s="241">
        <f xml:space="preserve"> ConFin!AJ$325</f>
        <v>86.303494873110921</v>
      </c>
      <c r="AK30" s="241">
        <f xml:space="preserve"> ConFin!AK$325</f>
        <v>78.574973798335293</v>
      </c>
      <c r="AL30" s="241">
        <f xml:space="preserve"> ConFin!AL$325</f>
        <v>70.833285413176668</v>
      </c>
      <c r="AM30" s="241">
        <f xml:space="preserve"> ConFin!AM$325</f>
        <v>63.061146942328314</v>
      </c>
      <c r="AN30" s="241">
        <f xml:space="preserve"> ConFin!AN$325</f>
        <v>55.277441942814896</v>
      </c>
      <c r="AO30" s="241">
        <f xml:space="preserve"> ConFin!AO$325</f>
        <v>47.461444635569322</v>
      </c>
      <c r="AP30" s="241">
        <f xml:space="preserve"> ConFin!AP$325</f>
        <v>39.623410558176339</v>
      </c>
      <c r="AQ30" s="241">
        <f xml:space="preserve"> ConFin!AQ$325</f>
        <v>31.776228356052325</v>
      </c>
      <c r="AR30" s="241">
        <f xml:space="preserve"> ConFin!AR$325</f>
        <v>23.893970682830258</v>
      </c>
      <c r="AS30" s="241">
        <f xml:space="preserve"> ConFin!AS$325</f>
        <v>16.004187914449851</v>
      </c>
      <c r="AT30" s="241">
        <f xml:space="preserve"> ConFin!AT$325</f>
        <v>8.0774618495081452</v>
      </c>
      <c r="AU30" s="241">
        <f xml:space="preserve"> ConFin!AU$325</f>
        <v>0.3917554589777319</v>
      </c>
      <c r="AV30" s="241">
        <f xml:space="preserve"> ConFin!AV$325</f>
        <v>-7.2979921796435336</v>
      </c>
      <c r="AW30" s="241">
        <f xml:space="preserve"> ConFin!AW$325</f>
        <v>-15.027048808972614</v>
      </c>
      <c r="AX30" s="241">
        <f xml:space="preserve"> ConFin!AX$325</f>
        <v>-22.767369796625225</v>
      </c>
      <c r="AY30" s="241">
        <f xml:space="preserve"> ConFin!AY$325</f>
        <v>-30.540041477081267</v>
      </c>
      <c r="AZ30" s="241">
        <f xml:space="preserve"> ConFin!AZ$325</f>
        <v>0</v>
      </c>
      <c r="BA30" s="241">
        <f xml:space="preserve"> ConFin!BA$325</f>
        <v>0</v>
      </c>
      <c r="BB30" s="241">
        <f xml:space="preserve"> ConFin!BB$325</f>
        <v>0</v>
      </c>
      <c r="BC30" s="241">
        <f xml:space="preserve"> ConFin!BC$325</f>
        <v>0</v>
      </c>
      <c r="BD30" s="241">
        <f xml:space="preserve"> ConFin!BD$325</f>
        <v>0</v>
      </c>
      <c r="BE30" s="241">
        <f xml:space="preserve"> ConFin!BE$325</f>
        <v>0</v>
      </c>
    </row>
    <row r="31" spans="1:306" x14ac:dyDescent="0.25">
      <c r="E31" s="241" t="str">
        <f xml:space="preserve"> ConFin!E$337</f>
        <v>Construction debt interest</v>
      </c>
      <c r="F31" s="241">
        <f xml:space="preserve"> ConFin!F$337</f>
        <v>0</v>
      </c>
      <c r="G31" s="241" t="str">
        <f xml:space="preserve"> ConFin!G$337</f>
        <v>$ 000s</v>
      </c>
      <c r="H31" s="241">
        <f xml:space="preserve"> ConFin!H$337</f>
        <v>7501.7272089579774</v>
      </c>
      <c r="I31" s="241">
        <f xml:space="preserve"> ConFin!I$337</f>
        <v>0</v>
      </c>
      <c r="J31" s="241">
        <f xml:space="preserve"> ConFin!J$337</f>
        <v>0</v>
      </c>
      <c r="K31" s="241">
        <f xml:space="preserve"> ConFin!K$337</f>
        <v>0</v>
      </c>
      <c r="L31" s="241">
        <f xml:space="preserve"> ConFin!L$337</f>
        <v>0</v>
      </c>
      <c r="M31" s="241">
        <f xml:space="preserve"> ConFin!M$337</f>
        <v>0</v>
      </c>
      <c r="N31" s="241">
        <f xml:space="preserve"> ConFin!N$337</f>
        <v>0</v>
      </c>
      <c r="O31" s="241">
        <f xml:space="preserve"> ConFin!O$337</f>
        <v>0</v>
      </c>
      <c r="P31" s="241">
        <f xml:space="preserve"> ConFin!P$337</f>
        <v>0</v>
      </c>
      <c r="Q31" s="241">
        <f xml:space="preserve"> ConFin!Q$337</f>
        <v>0</v>
      </c>
      <c r="R31" s="241">
        <f xml:space="preserve"> ConFin!R$337</f>
        <v>0</v>
      </c>
      <c r="S31" s="241">
        <f xml:space="preserve"> ConFin!S$337</f>
        <v>0</v>
      </c>
      <c r="T31" s="241">
        <f xml:space="preserve"> ConFin!T$337</f>
        <v>0</v>
      </c>
      <c r="U31" s="241">
        <f xml:space="preserve"> ConFin!U$337</f>
        <v>0</v>
      </c>
      <c r="V31" s="241">
        <f xml:space="preserve"> ConFin!V$337</f>
        <v>0</v>
      </c>
      <c r="W31" s="241">
        <f xml:space="preserve"> ConFin!W$337</f>
        <v>0</v>
      </c>
      <c r="X31" s="241">
        <f xml:space="preserve"> ConFin!X$337</f>
        <v>0</v>
      </c>
      <c r="Y31" s="241">
        <f xml:space="preserve"> ConFin!Y$337</f>
        <v>0</v>
      </c>
      <c r="Z31" s="241">
        <f xml:space="preserve"> ConFin!Z$337</f>
        <v>0</v>
      </c>
      <c r="AA31" s="241">
        <f xml:space="preserve"> ConFin!AA$337</f>
        <v>0</v>
      </c>
      <c r="AB31" s="241">
        <f xml:space="preserve"> ConFin!AB$337</f>
        <v>0</v>
      </c>
      <c r="AC31" s="241">
        <f xml:space="preserve"> ConFin!AC$337</f>
        <v>0</v>
      </c>
      <c r="AD31" s="241">
        <f xml:space="preserve"> ConFin!AD$337</f>
        <v>0</v>
      </c>
      <c r="AE31" s="241">
        <f xml:space="preserve"> ConFin!AE$337</f>
        <v>0</v>
      </c>
      <c r="AF31" s="241">
        <f xml:space="preserve"> ConFin!AF$337</f>
        <v>0</v>
      </c>
      <c r="AG31" s="241">
        <f xml:space="preserve"> ConFin!AG$337</f>
        <v>17.424076849615972</v>
      </c>
      <c r="AH31" s="241">
        <f xml:space="preserve"> ConFin!AH$337</f>
        <v>59.658893022326879</v>
      </c>
      <c r="AI31" s="241">
        <f xml:space="preserve"> ConFin!AI$337</f>
        <v>92.140582630862482</v>
      </c>
      <c r="AJ31" s="241">
        <f xml:space="preserve"> ConFin!AJ$337</f>
        <v>144.37185047707757</v>
      </c>
      <c r="AK31" s="241">
        <f xml:space="preserve"> ConFin!AK$337</f>
        <v>180.93347307554515</v>
      </c>
      <c r="AL31" s="241">
        <f xml:space="preserve"> ConFin!AL$337</f>
        <v>229.62989372293745</v>
      </c>
      <c r="AM31" s="241">
        <f xml:space="preserve"> ConFin!AM$337</f>
        <v>263.67388297424901</v>
      </c>
      <c r="AN31" s="241">
        <f xml:space="preserve"> ConFin!AN$337</f>
        <v>315.35987551515348</v>
      </c>
      <c r="AO31" s="241">
        <f xml:space="preserve"> ConFin!AO$337</f>
        <v>358.43470511952904</v>
      </c>
      <c r="AP31" s="241">
        <f xml:space="preserve"> ConFin!AP$337</f>
        <v>388.67514368972621</v>
      </c>
      <c r="AQ31" s="241">
        <f xml:space="preserve"> ConFin!AQ$337</f>
        <v>444.87767483775605</v>
      </c>
      <c r="AR31" s="241">
        <f xml:space="preserve"> ConFin!AR$337</f>
        <v>472.565489691572</v>
      </c>
      <c r="AS31" s="241">
        <f xml:space="preserve"> ConFin!AS$337</f>
        <v>531.79914216036525</v>
      </c>
      <c r="AT31" s="241">
        <f xml:space="preserve"> ConFin!AT$337</f>
        <v>575.48421025159951</v>
      </c>
      <c r="AU31" s="241">
        <f xml:space="preserve"> ConFin!AU$337</f>
        <v>577.9802829670482</v>
      </c>
      <c r="AV31" s="241">
        <f xml:space="preserve"> ConFin!AV$337</f>
        <v>660.22004579003544</v>
      </c>
      <c r="AW31" s="241">
        <f xml:space="preserve"> ConFin!AW$337</f>
        <v>680.14426031452069</v>
      </c>
      <c r="AX31" s="241">
        <f xml:space="preserve"> ConFin!AX$337</f>
        <v>745.47350465695683</v>
      </c>
      <c r="AY31" s="241">
        <f xml:space="preserve"> ConFin!AY$337</f>
        <v>762.88022121110009</v>
      </c>
      <c r="AZ31" s="241">
        <f xml:space="preserve"> ConFin!AZ$337</f>
        <v>0</v>
      </c>
      <c r="BA31" s="241">
        <f xml:space="preserve"> ConFin!BA$337</f>
        <v>0</v>
      </c>
      <c r="BB31" s="241">
        <f xml:space="preserve"> ConFin!BB$337</f>
        <v>0</v>
      </c>
      <c r="BC31" s="241">
        <f xml:space="preserve"> ConFin!BC$337</f>
        <v>0</v>
      </c>
      <c r="BD31" s="241">
        <f xml:space="preserve"> ConFin!BD$337</f>
        <v>0</v>
      </c>
      <c r="BE31" s="241">
        <f xml:space="preserve"> ConFin!BE$337</f>
        <v>0</v>
      </c>
    </row>
    <row r="32" spans="1:306" x14ac:dyDescent="0.25">
      <c r="E32" s="241" t="str">
        <f xml:space="preserve"> ConCost!E$65</f>
        <v>Pre-funding of working capital - m</v>
      </c>
      <c r="F32" s="241">
        <f xml:space="preserve"> ConCost!F$65</f>
        <v>0</v>
      </c>
      <c r="G32" s="241" t="str">
        <f xml:space="preserve"> ConCost!G$65</f>
        <v>$ 000s</v>
      </c>
      <c r="H32" s="241">
        <f xml:space="preserve"> ConCost!H$65</f>
        <v>4045.2001882529712</v>
      </c>
      <c r="I32" s="241">
        <f xml:space="preserve"> ConCost!I$65</f>
        <v>0</v>
      </c>
      <c r="J32" s="241">
        <f xml:space="preserve"> ConCost!J$65</f>
        <v>0</v>
      </c>
      <c r="K32" s="241">
        <f xml:space="preserve"> ConCost!K$65</f>
        <v>0</v>
      </c>
      <c r="L32" s="241">
        <f xml:space="preserve"> ConCost!L$65</f>
        <v>0</v>
      </c>
      <c r="M32" s="241">
        <f xml:space="preserve"> ConCost!M$65</f>
        <v>0</v>
      </c>
      <c r="N32" s="241">
        <f xml:space="preserve"> ConCost!N$65</f>
        <v>0</v>
      </c>
      <c r="O32" s="241">
        <f xml:space="preserve"> ConCost!O$65</f>
        <v>0</v>
      </c>
      <c r="P32" s="241">
        <f xml:space="preserve"> ConCost!P$65</f>
        <v>0</v>
      </c>
      <c r="Q32" s="241">
        <f xml:space="preserve"> ConCost!Q$65</f>
        <v>0</v>
      </c>
      <c r="R32" s="241">
        <f xml:space="preserve"> ConCost!R$65</f>
        <v>0</v>
      </c>
      <c r="S32" s="241">
        <f xml:space="preserve"> ConCost!S$65</f>
        <v>0</v>
      </c>
      <c r="T32" s="241">
        <f xml:space="preserve"> ConCost!T$65</f>
        <v>0</v>
      </c>
      <c r="U32" s="241">
        <f xml:space="preserve"> ConCost!U$65</f>
        <v>0</v>
      </c>
      <c r="V32" s="241">
        <f xml:space="preserve"> ConCost!V$65</f>
        <v>0</v>
      </c>
      <c r="W32" s="241">
        <f xml:space="preserve"> ConCost!W$65</f>
        <v>0</v>
      </c>
      <c r="X32" s="241">
        <f xml:space="preserve"> ConCost!X$65</f>
        <v>0</v>
      </c>
      <c r="Y32" s="241">
        <f xml:space="preserve"> ConCost!Y$65</f>
        <v>0</v>
      </c>
      <c r="Z32" s="241">
        <f xml:space="preserve"> ConCost!Z$65</f>
        <v>0</v>
      </c>
      <c r="AA32" s="241">
        <f xml:space="preserve"> ConCost!AA$65</f>
        <v>0</v>
      </c>
      <c r="AB32" s="241">
        <f xml:space="preserve"> ConCost!AB$65</f>
        <v>0</v>
      </c>
      <c r="AC32" s="241">
        <f xml:space="preserve"> ConCost!AC$65</f>
        <v>0</v>
      </c>
      <c r="AD32" s="241">
        <f xml:space="preserve"> ConCost!AD$65</f>
        <v>0</v>
      </c>
      <c r="AE32" s="241">
        <f xml:space="preserve"> ConCost!AE$65</f>
        <v>0</v>
      </c>
      <c r="AF32" s="241">
        <f xml:space="preserve"> ConCost!AF$65</f>
        <v>0</v>
      </c>
      <c r="AG32" s="241">
        <f xml:space="preserve"> ConCost!AG$65</f>
        <v>0</v>
      </c>
      <c r="AH32" s="241">
        <f xml:space="preserve"> ConCost!AH$65</f>
        <v>0</v>
      </c>
      <c r="AI32" s="241">
        <f xml:space="preserve"> ConCost!AI$65</f>
        <v>0</v>
      </c>
      <c r="AJ32" s="241">
        <f xml:space="preserve"> ConCost!AJ$65</f>
        <v>0</v>
      </c>
      <c r="AK32" s="241">
        <f xml:space="preserve"> ConCost!AK$65</f>
        <v>0</v>
      </c>
      <c r="AL32" s="241">
        <f xml:space="preserve"> ConCost!AL$65</f>
        <v>0</v>
      </c>
      <c r="AM32" s="241">
        <f xml:space="preserve"> ConCost!AM$65</f>
        <v>0</v>
      </c>
      <c r="AN32" s="241">
        <f xml:space="preserve"> ConCost!AN$65</f>
        <v>0</v>
      </c>
      <c r="AO32" s="241">
        <f xml:space="preserve"> ConCost!AO$65</f>
        <v>0</v>
      </c>
      <c r="AP32" s="241">
        <f xml:space="preserve"> ConCost!AP$65</f>
        <v>0</v>
      </c>
      <c r="AQ32" s="241">
        <f xml:space="preserve"> ConCost!AQ$65</f>
        <v>0</v>
      </c>
      <c r="AR32" s="241">
        <f xml:space="preserve"> ConCost!AR$65</f>
        <v>0</v>
      </c>
      <c r="AS32" s="241">
        <f xml:space="preserve"> ConCost!AS$65</f>
        <v>0</v>
      </c>
      <c r="AT32" s="241">
        <f xml:space="preserve"> ConCost!AT$65</f>
        <v>0</v>
      </c>
      <c r="AU32" s="241">
        <f xml:space="preserve"> ConCost!AU$65</f>
        <v>0</v>
      </c>
      <c r="AV32" s="241">
        <f xml:space="preserve"> ConCost!AV$65</f>
        <v>0</v>
      </c>
      <c r="AW32" s="241">
        <f xml:space="preserve"> ConCost!AW$65</f>
        <v>0</v>
      </c>
      <c r="AX32" s="241">
        <f xml:space="preserve"> ConCost!AX$65</f>
        <v>0</v>
      </c>
      <c r="AY32" s="241">
        <f xml:space="preserve"> ConCost!AY$65</f>
        <v>4045.2001882529712</v>
      </c>
      <c r="AZ32" s="241">
        <f xml:space="preserve"> ConCost!AZ$65</f>
        <v>0</v>
      </c>
      <c r="BA32" s="241">
        <f xml:space="preserve"> ConCost!BA$65</f>
        <v>0</v>
      </c>
      <c r="BB32" s="241">
        <f xml:space="preserve"> ConCost!BB$65</f>
        <v>0</v>
      </c>
      <c r="BC32" s="241">
        <f xml:space="preserve"> ConCost!BC$65</f>
        <v>0</v>
      </c>
      <c r="BD32" s="241">
        <f xml:space="preserve"> ConCost!BD$65</f>
        <v>0</v>
      </c>
      <c r="BE32" s="241">
        <f xml:space="preserve"> ConCost!BE$65</f>
        <v>0</v>
      </c>
    </row>
    <row r="33" spans="1:57" x14ac:dyDescent="0.25">
      <c r="E33" s="241" t="str">
        <f xml:space="preserve"> ConCost!E$70</f>
        <v>Pre-funding of DSRA - m</v>
      </c>
      <c r="F33" s="241">
        <f xml:space="preserve"> ConCost!F$70</f>
        <v>0</v>
      </c>
      <c r="G33" s="241" t="str">
        <f xml:space="preserve"> ConCost!G$70</f>
        <v>$ 000s</v>
      </c>
      <c r="H33" s="241">
        <f xml:space="preserve"> ConCost!H$70</f>
        <v>11772.218053613331</v>
      </c>
      <c r="I33" s="241">
        <f xml:space="preserve"> ConCost!I$70</f>
        <v>0</v>
      </c>
      <c r="J33" s="241">
        <f xml:space="preserve"> ConCost!J$70</f>
        <v>0</v>
      </c>
      <c r="K33" s="241">
        <f xml:space="preserve"> ConCost!K$70</f>
        <v>0</v>
      </c>
      <c r="L33" s="241">
        <f xml:space="preserve"> ConCost!L$70</f>
        <v>0</v>
      </c>
      <c r="M33" s="241">
        <f xml:space="preserve"> ConCost!M$70</f>
        <v>0</v>
      </c>
      <c r="N33" s="241">
        <f xml:space="preserve"> ConCost!N$70</f>
        <v>0</v>
      </c>
      <c r="O33" s="241">
        <f xml:space="preserve"> ConCost!O$70</f>
        <v>0</v>
      </c>
      <c r="P33" s="241">
        <f xml:space="preserve"> ConCost!P$70</f>
        <v>0</v>
      </c>
      <c r="Q33" s="241">
        <f xml:space="preserve"> ConCost!Q$70</f>
        <v>0</v>
      </c>
      <c r="R33" s="241">
        <f xml:space="preserve"> ConCost!R$70</f>
        <v>0</v>
      </c>
      <c r="S33" s="241">
        <f xml:space="preserve"> ConCost!S$70</f>
        <v>0</v>
      </c>
      <c r="T33" s="241">
        <f xml:space="preserve"> ConCost!T$70</f>
        <v>0</v>
      </c>
      <c r="U33" s="241">
        <f xml:space="preserve"> ConCost!U$70</f>
        <v>0</v>
      </c>
      <c r="V33" s="241">
        <f xml:space="preserve"> ConCost!V$70</f>
        <v>0</v>
      </c>
      <c r="W33" s="241">
        <f xml:space="preserve"> ConCost!W$70</f>
        <v>0</v>
      </c>
      <c r="X33" s="241">
        <f xml:space="preserve"> ConCost!X$70</f>
        <v>0</v>
      </c>
      <c r="Y33" s="241">
        <f xml:space="preserve"> ConCost!Y$70</f>
        <v>0</v>
      </c>
      <c r="Z33" s="241">
        <f xml:space="preserve"> ConCost!Z$70</f>
        <v>0</v>
      </c>
      <c r="AA33" s="241">
        <f xml:space="preserve"> ConCost!AA$70</f>
        <v>0</v>
      </c>
      <c r="AB33" s="241">
        <f xml:space="preserve"> ConCost!AB$70</f>
        <v>0</v>
      </c>
      <c r="AC33" s="241">
        <f xml:space="preserve"> ConCost!AC$70</f>
        <v>0</v>
      </c>
      <c r="AD33" s="241">
        <f xml:space="preserve"> ConCost!AD$70</f>
        <v>0</v>
      </c>
      <c r="AE33" s="241">
        <f xml:space="preserve"> ConCost!AE$70</f>
        <v>0</v>
      </c>
      <c r="AF33" s="241">
        <f xml:space="preserve"> ConCost!AF$70</f>
        <v>0</v>
      </c>
      <c r="AG33" s="241">
        <f xml:space="preserve"> ConCost!AG$70</f>
        <v>0</v>
      </c>
      <c r="AH33" s="241">
        <f xml:space="preserve"> ConCost!AH$70</f>
        <v>0</v>
      </c>
      <c r="AI33" s="241">
        <f xml:space="preserve"> ConCost!AI$70</f>
        <v>0</v>
      </c>
      <c r="AJ33" s="241">
        <f xml:space="preserve"> ConCost!AJ$70</f>
        <v>0</v>
      </c>
      <c r="AK33" s="241">
        <f xml:space="preserve"> ConCost!AK$70</f>
        <v>0</v>
      </c>
      <c r="AL33" s="241">
        <f xml:space="preserve"> ConCost!AL$70</f>
        <v>0</v>
      </c>
      <c r="AM33" s="241">
        <f xml:space="preserve"> ConCost!AM$70</f>
        <v>0</v>
      </c>
      <c r="AN33" s="241">
        <f xml:space="preserve"> ConCost!AN$70</f>
        <v>0</v>
      </c>
      <c r="AO33" s="241">
        <f xml:space="preserve"> ConCost!AO$70</f>
        <v>0</v>
      </c>
      <c r="AP33" s="241">
        <f xml:space="preserve"> ConCost!AP$70</f>
        <v>0</v>
      </c>
      <c r="AQ33" s="241">
        <f xml:space="preserve"> ConCost!AQ$70</f>
        <v>0</v>
      </c>
      <c r="AR33" s="241">
        <f xml:space="preserve"> ConCost!AR$70</f>
        <v>0</v>
      </c>
      <c r="AS33" s="241">
        <f xml:space="preserve"> ConCost!AS$70</f>
        <v>0</v>
      </c>
      <c r="AT33" s="241">
        <f xml:space="preserve"> ConCost!AT$70</f>
        <v>0</v>
      </c>
      <c r="AU33" s="241">
        <f xml:space="preserve"> ConCost!AU$70</f>
        <v>0</v>
      </c>
      <c r="AV33" s="241">
        <f xml:space="preserve"> ConCost!AV$70</f>
        <v>0</v>
      </c>
      <c r="AW33" s="241">
        <f xml:space="preserve"> ConCost!AW$70</f>
        <v>0</v>
      </c>
      <c r="AX33" s="241">
        <f xml:space="preserve"> ConCost!AX$70</f>
        <v>0</v>
      </c>
      <c r="AY33" s="241">
        <f xml:space="preserve"> ConCost!AY$70</f>
        <v>11772.218053613331</v>
      </c>
      <c r="AZ33" s="241">
        <f xml:space="preserve"> ConCost!AZ$70</f>
        <v>0</v>
      </c>
      <c r="BA33" s="241">
        <f xml:space="preserve"> ConCost!BA$70</f>
        <v>0</v>
      </c>
      <c r="BB33" s="241">
        <f xml:space="preserve"> ConCost!BB$70</f>
        <v>0</v>
      </c>
      <c r="BC33" s="241">
        <f xml:space="preserve"> ConCost!BC$70</f>
        <v>0</v>
      </c>
      <c r="BD33" s="241">
        <f xml:space="preserve"> ConCost!BD$70</f>
        <v>0</v>
      </c>
      <c r="BE33" s="241">
        <f xml:space="preserve"> ConCost!BE$70</f>
        <v>0</v>
      </c>
    </row>
    <row r="34" spans="1:57" x14ac:dyDescent="0.25">
      <c r="E34" s="702" t="s">
        <v>376</v>
      </c>
      <c r="F34" s="702"/>
      <c r="G34" s="702"/>
      <c r="H34" s="702"/>
      <c r="I34" s="702"/>
      <c r="J34" s="702"/>
      <c r="K34" s="702"/>
      <c r="L34" s="702"/>
      <c r="M34" s="702"/>
      <c r="N34" s="702"/>
      <c r="O34" s="702"/>
      <c r="P34" s="702"/>
      <c r="Q34" s="702"/>
      <c r="R34" s="702"/>
      <c r="S34" s="702"/>
      <c r="T34" s="702"/>
      <c r="U34" s="702"/>
      <c r="V34" s="702"/>
      <c r="W34" s="702"/>
      <c r="X34" s="702"/>
      <c r="Y34" s="702"/>
      <c r="Z34" s="702"/>
      <c r="AA34" s="702"/>
      <c r="AB34" s="702"/>
      <c r="AC34" s="702"/>
      <c r="AD34" s="702"/>
      <c r="AE34" s="702"/>
      <c r="AF34" s="702"/>
      <c r="AG34" s="702"/>
      <c r="AH34" s="702"/>
      <c r="AI34" s="702"/>
      <c r="AJ34" s="702"/>
      <c r="AK34" s="702"/>
      <c r="AL34" s="702"/>
      <c r="AM34" s="702"/>
      <c r="AN34" s="702"/>
      <c r="AO34" s="702"/>
      <c r="AP34" s="702"/>
      <c r="AQ34" s="702"/>
      <c r="AR34" s="702"/>
      <c r="AS34" s="702"/>
      <c r="AT34" s="702"/>
      <c r="AU34" s="702"/>
      <c r="AV34" s="702"/>
      <c r="AW34" s="702"/>
      <c r="AX34" s="702"/>
      <c r="AY34" s="702"/>
      <c r="AZ34" s="702"/>
      <c r="BA34" s="702"/>
      <c r="BB34" s="702"/>
      <c r="BC34" s="702"/>
      <c r="BD34" s="702"/>
      <c r="BE34" s="702"/>
    </row>
    <row r="35" spans="1:57" x14ac:dyDescent="0.25">
      <c r="E35" s="214" t="s">
        <v>351</v>
      </c>
      <c r="F35" s="214"/>
      <c r="G35" s="214" t="str">
        <f xml:space="preserve"> SMU</f>
        <v>$ 000s</v>
      </c>
      <c r="H35" s="214">
        <f xml:space="preserve"> SUM(J35:BE35)</f>
        <v>446076.82007969846</v>
      </c>
      <c r="I35" s="238"/>
      <c r="J35" s="214">
        <f t="shared" ref="J35:BE35" si="1">SUM(J18:J34)</f>
        <v>0</v>
      </c>
      <c r="K35" s="214">
        <f t="shared" si="1"/>
        <v>0</v>
      </c>
      <c r="L35" s="214">
        <f t="shared" si="1"/>
        <v>0</v>
      </c>
      <c r="M35" s="214">
        <f t="shared" si="1"/>
        <v>0</v>
      </c>
      <c r="N35" s="214">
        <f t="shared" si="1"/>
        <v>0</v>
      </c>
      <c r="O35" s="214">
        <f t="shared" si="1"/>
        <v>0</v>
      </c>
      <c r="P35" s="214">
        <f t="shared" si="1"/>
        <v>0</v>
      </c>
      <c r="Q35" s="214">
        <f t="shared" si="1"/>
        <v>0</v>
      </c>
      <c r="R35" s="214">
        <f t="shared" si="1"/>
        <v>0</v>
      </c>
      <c r="S35" s="214">
        <f t="shared" si="1"/>
        <v>0</v>
      </c>
      <c r="T35" s="214">
        <f t="shared" si="1"/>
        <v>0</v>
      </c>
      <c r="U35" s="214">
        <f t="shared" si="1"/>
        <v>0</v>
      </c>
      <c r="V35" s="214">
        <f t="shared" si="1"/>
        <v>0</v>
      </c>
      <c r="W35" s="214">
        <f t="shared" si="1"/>
        <v>0</v>
      </c>
      <c r="X35" s="214">
        <f t="shared" si="1"/>
        <v>0</v>
      </c>
      <c r="Y35" s="214">
        <f t="shared" si="1"/>
        <v>13297.773766933928</v>
      </c>
      <c r="Z35" s="214">
        <f t="shared" si="1"/>
        <v>12071.820048761791</v>
      </c>
      <c r="AA35" s="214">
        <f t="shared" si="1"/>
        <v>12095.373012535925</v>
      </c>
      <c r="AB35" s="214">
        <f t="shared" si="1"/>
        <v>12124.887177569441</v>
      </c>
      <c r="AC35" s="214">
        <f t="shared" si="1"/>
        <v>12151.511409359549</v>
      </c>
      <c r="AD35" s="214">
        <f t="shared" si="1"/>
        <v>12172.663028226523</v>
      </c>
      <c r="AE35" s="214">
        <f t="shared" si="1"/>
        <v>12204.923243112287</v>
      </c>
      <c r="AF35" s="214">
        <f t="shared" si="1"/>
        <v>12224.465399748919</v>
      </c>
      <c r="AG35" s="214">
        <f t="shared" si="1"/>
        <v>12261.720710738557</v>
      </c>
      <c r="AH35" s="214">
        <f t="shared" si="1"/>
        <v>12296.291951396055</v>
      </c>
      <c r="AI35" s="214">
        <f t="shared" si="1"/>
        <v>12297.792249608583</v>
      </c>
      <c r="AJ35" s="214">
        <f t="shared" si="1"/>
        <v>12365.63360608684</v>
      </c>
      <c r="AK35" s="214">
        <f t="shared" si="1"/>
        <v>12386.701304658731</v>
      </c>
      <c r="AL35" s="214">
        <f t="shared" si="1"/>
        <v>12435.421439872765</v>
      </c>
      <c r="AM35" s="214">
        <f t="shared" si="1"/>
        <v>12453.927887701428</v>
      </c>
      <c r="AN35" s="214">
        <f t="shared" si="1"/>
        <v>12505.595578194621</v>
      </c>
      <c r="AO35" s="214">
        <f t="shared" si="1"/>
        <v>12540.854410491751</v>
      </c>
      <c r="AP35" s="214">
        <f t="shared" si="1"/>
        <v>12555.491412032754</v>
      </c>
      <c r="AQ35" s="214">
        <f t="shared" si="1"/>
        <v>12611.61216393046</v>
      </c>
      <c r="AR35" s="214">
        <f t="shared" si="1"/>
        <v>12623.652318159251</v>
      </c>
      <c r="AS35" s="214">
        <f t="shared" si="1"/>
        <v>12682.761590811468</v>
      </c>
      <c r="AT35" s="214">
        <f t="shared" si="1"/>
        <v>12718.51993283776</v>
      </c>
      <c r="AU35" s="214">
        <f t="shared" si="1"/>
        <v>12697.799493259074</v>
      </c>
      <c r="AV35" s="214">
        <f t="shared" si="1"/>
        <v>12787.880314347045</v>
      </c>
      <c r="AW35" s="214">
        <f t="shared" si="1"/>
        <v>12792.310069290399</v>
      </c>
      <c r="AX35" s="214">
        <f t="shared" si="1"/>
        <v>12857.664395596983</v>
      </c>
      <c r="AY35" s="214">
        <f t="shared" si="1"/>
        <v>121861.77216443562</v>
      </c>
      <c r="AZ35" s="214">
        <f t="shared" si="1"/>
        <v>0</v>
      </c>
      <c r="BA35" s="214">
        <f t="shared" si="1"/>
        <v>0</v>
      </c>
      <c r="BB35" s="214">
        <f t="shared" si="1"/>
        <v>0</v>
      </c>
      <c r="BC35" s="214">
        <f t="shared" si="1"/>
        <v>0</v>
      </c>
      <c r="BD35" s="214">
        <f t="shared" si="1"/>
        <v>0</v>
      </c>
      <c r="BE35" s="214">
        <f t="shared" si="1"/>
        <v>0</v>
      </c>
    </row>
    <row r="37" spans="1:57" x14ac:dyDescent="0.25">
      <c r="E37" s="241" t="str">
        <f t="shared" ref="E37:AJ37" si="2" xml:space="preserve"> E$14</f>
        <v>Sources of cash</v>
      </c>
      <c r="F37" s="241">
        <f t="shared" si="2"/>
        <v>0</v>
      </c>
      <c r="G37" s="241" t="str">
        <f t="shared" si="2"/>
        <v>$ 000s</v>
      </c>
      <c r="H37" s="241">
        <f xml:space="preserve"> H$14</f>
        <v>446076.82458187838</v>
      </c>
      <c r="I37" s="241">
        <f t="shared" si="2"/>
        <v>0</v>
      </c>
      <c r="J37" s="241">
        <f t="shared" si="2"/>
        <v>0</v>
      </c>
      <c r="K37" s="241">
        <f t="shared" si="2"/>
        <v>0</v>
      </c>
      <c r="L37" s="241">
        <f t="shared" si="2"/>
        <v>0</v>
      </c>
      <c r="M37" s="241">
        <f t="shared" si="2"/>
        <v>0</v>
      </c>
      <c r="N37" s="241">
        <f t="shared" si="2"/>
        <v>0</v>
      </c>
      <c r="O37" s="241">
        <f t="shared" si="2"/>
        <v>0</v>
      </c>
      <c r="P37" s="241">
        <f t="shared" si="2"/>
        <v>0</v>
      </c>
      <c r="Q37" s="241">
        <f t="shared" si="2"/>
        <v>0</v>
      </c>
      <c r="R37" s="241">
        <f t="shared" si="2"/>
        <v>0</v>
      </c>
      <c r="S37" s="241">
        <f t="shared" si="2"/>
        <v>0</v>
      </c>
      <c r="T37" s="241">
        <f t="shared" si="2"/>
        <v>0</v>
      </c>
      <c r="U37" s="241">
        <f t="shared" si="2"/>
        <v>0</v>
      </c>
      <c r="V37" s="241">
        <f t="shared" si="2"/>
        <v>0</v>
      </c>
      <c r="W37" s="241">
        <f t="shared" si="2"/>
        <v>0</v>
      </c>
      <c r="X37" s="241">
        <f t="shared" si="2"/>
        <v>0</v>
      </c>
      <c r="Y37" s="241">
        <f t="shared" si="2"/>
        <v>13297.779378471951</v>
      </c>
      <c r="Z37" s="241">
        <f t="shared" si="2"/>
        <v>12071.820212966471</v>
      </c>
      <c r="AA37" s="241">
        <f t="shared" si="2"/>
        <v>12095.373171921394</v>
      </c>
      <c r="AB37" s="241">
        <f t="shared" si="2"/>
        <v>12124.887342744936</v>
      </c>
      <c r="AC37" s="241">
        <f t="shared" si="2"/>
        <v>12151.51157502758</v>
      </c>
      <c r="AD37" s="241">
        <f t="shared" si="2"/>
        <v>12172.663189026505</v>
      </c>
      <c r="AE37" s="241">
        <f t="shared" si="2"/>
        <v>12204.923409747764</v>
      </c>
      <c r="AF37" s="241">
        <f t="shared" si="2"/>
        <v>12224.465561483983</v>
      </c>
      <c r="AG37" s="241">
        <f t="shared" si="2"/>
        <v>12261.720824335425</v>
      </c>
      <c r="AH37" s="241">
        <f t="shared" si="2"/>
        <v>12296.292064958823</v>
      </c>
      <c r="AI37" s="241">
        <f t="shared" si="2"/>
        <v>12297.79235738816</v>
      </c>
      <c r="AJ37" s="241">
        <f t="shared" si="2"/>
        <v>12365.633719641013</v>
      </c>
      <c r="AK37" s="241">
        <f t="shared" ref="AK37:BE37" si="3" xml:space="preserve"> AK$14</f>
        <v>12386.701416253774</v>
      </c>
      <c r="AL37" s="241">
        <f t="shared" si="3"/>
        <v>12435.421553357372</v>
      </c>
      <c r="AM37" s="241">
        <f t="shared" si="3"/>
        <v>12453.92799922148</v>
      </c>
      <c r="AN37" s="241">
        <f t="shared" si="3"/>
        <v>12505.595691592916</v>
      </c>
      <c r="AO37" s="241">
        <f t="shared" si="3"/>
        <v>12540.854523828781</v>
      </c>
      <c r="AP37" s="241">
        <f t="shared" si="3"/>
        <v>12555.491523398421</v>
      </c>
      <c r="AQ37" s="241">
        <f t="shared" si="3"/>
        <v>12611.612277155316</v>
      </c>
      <c r="AR37" s="241">
        <f t="shared" si="3"/>
        <v>12623.652429408663</v>
      </c>
      <c r="AS37" s="241">
        <f t="shared" si="3"/>
        <v>12682.761703906723</v>
      </c>
      <c r="AT37" s="241">
        <f t="shared" si="3"/>
        <v>12718.520008311183</v>
      </c>
      <c r="AU37" s="241">
        <f t="shared" si="3"/>
        <v>12697.799567613809</v>
      </c>
      <c r="AV37" s="241">
        <f t="shared" si="3"/>
        <v>12787.880390389046</v>
      </c>
      <c r="AW37" s="241">
        <f t="shared" si="3"/>
        <v>12792.310144885329</v>
      </c>
      <c r="AX37" s="241">
        <f t="shared" si="3"/>
        <v>12857.664472192195</v>
      </c>
      <c r="AY37" s="241">
        <f t="shared" si="3"/>
        <v>121861.7680726494</v>
      </c>
      <c r="AZ37" s="241">
        <f t="shared" si="3"/>
        <v>0</v>
      </c>
      <c r="BA37" s="241">
        <f t="shared" si="3"/>
        <v>0</v>
      </c>
      <c r="BB37" s="241">
        <f t="shared" si="3"/>
        <v>0</v>
      </c>
      <c r="BC37" s="241">
        <f t="shared" si="3"/>
        <v>0</v>
      </c>
      <c r="BD37" s="241">
        <f t="shared" si="3"/>
        <v>0</v>
      </c>
      <c r="BE37" s="241">
        <f t="shared" si="3"/>
        <v>0</v>
      </c>
    </row>
    <row r="38" spans="1:57" x14ac:dyDescent="0.25">
      <c r="E38" s="241" t="str">
        <f t="shared" ref="E38:AJ38" si="4" xml:space="preserve"> E$35</f>
        <v>Uses of cash</v>
      </c>
      <c r="F38" s="241">
        <f t="shared" si="4"/>
        <v>0</v>
      </c>
      <c r="G38" s="241" t="str">
        <f t="shared" si="4"/>
        <v>$ 000s</v>
      </c>
      <c r="H38" s="241">
        <f xml:space="preserve"> H$35</f>
        <v>446076.82007969846</v>
      </c>
      <c r="I38" s="241">
        <f t="shared" si="4"/>
        <v>0</v>
      </c>
      <c r="J38" s="241">
        <f t="shared" si="4"/>
        <v>0</v>
      </c>
      <c r="K38" s="241">
        <f t="shared" si="4"/>
        <v>0</v>
      </c>
      <c r="L38" s="241">
        <f t="shared" si="4"/>
        <v>0</v>
      </c>
      <c r="M38" s="241">
        <f t="shared" si="4"/>
        <v>0</v>
      </c>
      <c r="N38" s="241">
        <f t="shared" si="4"/>
        <v>0</v>
      </c>
      <c r="O38" s="241">
        <f t="shared" si="4"/>
        <v>0</v>
      </c>
      <c r="P38" s="241">
        <f t="shared" si="4"/>
        <v>0</v>
      </c>
      <c r="Q38" s="241">
        <f t="shared" si="4"/>
        <v>0</v>
      </c>
      <c r="R38" s="241">
        <f t="shared" si="4"/>
        <v>0</v>
      </c>
      <c r="S38" s="241">
        <f t="shared" si="4"/>
        <v>0</v>
      </c>
      <c r="T38" s="241">
        <f t="shared" si="4"/>
        <v>0</v>
      </c>
      <c r="U38" s="241">
        <f t="shared" si="4"/>
        <v>0</v>
      </c>
      <c r="V38" s="241">
        <f t="shared" si="4"/>
        <v>0</v>
      </c>
      <c r="W38" s="241">
        <f t="shared" si="4"/>
        <v>0</v>
      </c>
      <c r="X38" s="241">
        <f t="shared" si="4"/>
        <v>0</v>
      </c>
      <c r="Y38" s="241">
        <f t="shared" si="4"/>
        <v>13297.773766933928</v>
      </c>
      <c r="Z38" s="241">
        <f t="shared" si="4"/>
        <v>12071.820048761791</v>
      </c>
      <c r="AA38" s="241">
        <f t="shared" si="4"/>
        <v>12095.373012535925</v>
      </c>
      <c r="AB38" s="241">
        <f t="shared" si="4"/>
        <v>12124.887177569441</v>
      </c>
      <c r="AC38" s="241">
        <f t="shared" si="4"/>
        <v>12151.511409359549</v>
      </c>
      <c r="AD38" s="241">
        <f t="shared" si="4"/>
        <v>12172.663028226523</v>
      </c>
      <c r="AE38" s="241">
        <f t="shared" si="4"/>
        <v>12204.923243112287</v>
      </c>
      <c r="AF38" s="241">
        <f t="shared" si="4"/>
        <v>12224.465399748919</v>
      </c>
      <c r="AG38" s="241">
        <f t="shared" si="4"/>
        <v>12261.720710738557</v>
      </c>
      <c r="AH38" s="241">
        <f t="shared" si="4"/>
        <v>12296.291951396055</v>
      </c>
      <c r="AI38" s="241">
        <f t="shared" si="4"/>
        <v>12297.792249608583</v>
      </c>
      <c r="AJ38" s="241">
        <f t="shared" si="4"/>
        <v>12365.63360608684</v>
      </c>
      <c r="AK38" s="241">
        <f t="shared" ref="AK38:BE38" si="5" xml:space="preserve"> AK$35</f>
        <v>12386.701304658731</v>
      </c>
      <c r="AL38" s="241">
        <f t="shared" si="5"/>
        <v>12435.421439872765</v>
      </c>
      <c r="AM38" s="241">
        <f t="shared" si="5"/>
        <v>12453.927887701428</v>
      </c>
      <c r="AN38" s="241">
        <f t="shared" si="5"/>
        <v>12505.595578194621</v>
      </c>
      <c r="AO38" s="241">
        <f t="shared" si="5"/>
        <v>12540.854410491751</v>
      </c>
      <c r="AP38" s="241">
        <f t="shared" si="5"/>
        <v>12555.491412032754</v>
      </c>
      <c r="AQ38" s="241">
        <f t="shared" si="5"/>
        <v>12611.61216393046</v>
      </c>
      <c r="AR38" s="241">
        <f t="shared" si="5"/>
        <v>12623.652318159251</v>
      </c>
      <c r="AS38" s="241">
        <f t="shared" si="5"/>
        <v>12682.761590811468</v>
      </c>
      <c r="AT38" s="241">
        <f t="shared" si="5"/>
        <v>12718.51993283776</v>
      </c>
      <c r="AU38" s="241">
        <f t="shared" si="5"/>
        <v>12697.799493259074</v>
      </c>
      <c r="AV38" s="241">
        <f t="shared" si="5"/>
        <v>12787.880314347045</v>
      </c>
      <c r="AW38" s="241">
        <f t="shared" si="5"/>
        <v>12792.310069290399</v>
      </c>
      <c r="AX38" s="241">
        <f t="shared" si="5"/>
        <v>12857.664395596983</v>
      </c>
      <c r="AY38" s="241">
        <f t="shared" si="5"/>
        <v>121861.77216443562</v>
      </c>
      <c r="AZ38" s="241">
        <f t="shared" si="5"/>
        <v>0</v>
      </c>
      <c r="BA38" s="241">
        <f t="shared" si="5"/>
        <v>0</v>
      </c>
      <c r="BB38" s="241">
        <f t="shared" si="5"/>
        <v>0</v>
      </c>
      <c r="BC38" s="241">
        <f t="shared" si="5"/>
        <v>0</v>
      </c>
      <c r="BD38" s="241">
        <f t="shared" si="5"/>
        <v>0</v>
      </c>
      <c r="BE38" s="241">
        <f t="shared" si="5"/>
        <v>0</v>
      </c>
    </row>
    <row r="39" spans="1:57" x14ac:dyDescent="0.25">
      <c r="E39" s="69" t="str">
        <f xml:space="preserve"> ConTime!E$82</f>
        <v>Construction period flag</v>
      </c>
      <c r="F39" s="69">
        <f xml:space="preserve"> ConTime!F$82</f>
        <v>0</v>
      </c>
      <c r="G39" s="69" t="str">
        <f xml:space="preserve"> ConTime!G$82</f>
        <v>flag</v>
      </c>
      <c r="H39" s="69">
        <f xml:space="preserve"> ConTime!H$82</f>
        <v>26</v>
      </c>
      <c r="I39" s="69">
        <f xml:space="preserve"> ConTime!I$82</f>
        <v>0</v>
      </c>
      <c r="J39" s="69">
        <f xml:space="preserve"> ConTime!J$82</f>
        <v>0</v>
      </c>
      <c r="K39" s="69">
        <f xml:space="preserve"> ConTime!K$82</f>
        <v>0</v>
      </c>
      <c r="L39" s="69">
        <f xml:space="preserve"> ConTime!L$82</f>
        <v>0</v>
      </c>
      <c r="M39" s="69">
        <f xml:space="preserve"> ConTime!M$82</f>
        <v>0</v>
      </c>
      <c r="N39" s="69">
        <f xml:space="preserve"> ConTime!N$82</f>
        <v>0</v>
      </c>
      <c r="O39" s="69">
        <f xml:space="preserve"> ConTime!O$82</f>
        <v>0</v>
      </c>
      <c r="P39" s="69">
        <f xml:space="preserve"> ConTime!P$82</f>
        <v>0</v>
      </c>
      <c r="Q39" s="69">
        <f xml:space="preserve"> ConTime!Q$82</f>
        <v>0</v>
      </c>
      <c r="R39" s="69">
        <f xml:space="preserve"> ConTime!R$82</f>
        <v>0</v>
      </c>
      <c r="S39" s="69">
        <f xml:space="preserve"> ConTime!S$82</f>
        <v>0</v>
      </c>
      <c r="T39" s="69">
        <f xml:space="preserve"> ConTime!T$82</f>
        <v>0</v>
      </c>
      <c r="U39" s="69">
        <f xml:space="preserve"> ConTime!U$82</f>
        <v>0</v>
      </c>
      <c r="V39" s="69">
        <f xml:space="preserve"> ConTime!V$82</f>
        <v>0</v>
      </c>
      <c r="W39" s="69">
        <f xml:space="preserve"> ConTime!W$82</f>
        <v>0</v>
      </c>
      <c r="X39" s="69">
        <f xml:space="preserve"> ConTime!X$82</f>
        <v>0</v>
      </c>
      <c r="Y39" s="69">
        <f xml:space="preserve"> ConTime!Y$82</f>
        <v>0</v>
      </c>
      <c r="Z39" s="69">
        <f xml:space="preserve"> ConTime!Z$82</f>
        <v>1</v>
      </c>
      <c r="AA39" s="69">
        <f xml:space="preserve"> ConTime!AA$82</f>
        <v>1</v>
      </c>
      <c r="AB39" s="69">
        <f xml:space="preserve"> ConTime!AB$82</f>
        <v>1</v>
      </c>
      <c r="AC39" s="69">
        <f xml:space="preserve"> ConTime!AC$82</f>
        <v>1</v>
      </c>
      <c r="AD39" s="69">
        <f xml:space="preserve"> ConTime!AD$82</f>
        <v>1</v>
      </c>
      <c r="AE39" s="69">
        <f xml:space="preserve"> ConTime!AE$82</f>
        <v>1</v>
      </c>
      <c r="AF39" s="69">
        <f xml:space="preserve"> ConTime!AF$82</f>
        <v>1</v>
      </c>
      <c r="AG39" s="69">
        <f xml:space="preserve"> ConTime!AG$82</f>
        <v>1</v>
      </c>
      <c r="AH39" s="69">
        <f xml:space="preserve"> ConTime!AH$82</f>
        <v>1</v>
      </c>
      <c r="AI39" s="69">
        <f xml:space="preserve"> ConTime!AI$82</f>
        <v>1</v>
      </c>
      <c r="AJ39" s="69">
        <f xml:space="preserve"> ConTime!AJ$82</f>
        <v>1</v>
      </c>
      <c r="AK39" s="69">
        <f xml:space="preserve"> ConTime!AK$82</f>
        <v>1</v>
      </c>
      <c r="AL39" s="69">
        <f xml:space="preserve"> ConTime!AL$82</f>
        <v>1</v>
      </c>
      <c r="AM39" s="69">
        <f xml:space="preserve"> ConTime!AM$82</f>
        <v>1</v>
      </c>
      <c r="AN39" s="69">
        <f xml:space="preserve"> ConTime!AN$82</f>
        <v>1</v>
      </c>
      <c r="AO39" s="69">
        <f xml:space="preserve"> ConTime!AO$82</f>
        <v>1</v>
      </c>
      <c r="AP39" s="69">
        <f xml:space="preserve"> ConTime!AP$82</f>
        <v>1</v>
      </c>
      <c r="AQ39" s="69">
        <f xml:space="preserve"> ConTime!AQ$82</f>
        <v>1</v>
      </c>
      <c r="AR39" s="69">
        <f xml:space="preserve"> ConTime!AR$82</f>
        <v>1</v>
      </c>
      <c r="AS39" s="69">
        <f xml:space="preserve"> ConTime!AS$82</f>
        <v>1</v>
      </c>
      <c r="AT39" s="69">
        <f xml:space="preserve"> ConTime!AT$82</f>
        <v>1</v>
      </c>
      <c r="AU39" s="69">
        <f xml:space="preserve"> ConTime!AU$82</f>
        <v>1</v>
      </c>
      <c r="AV39" s="69">
        <f xml:space="preserve"> ConTime!AV$82</f>
        <v>1</v>
      </c>
      <c r="AW39" s="69">
        <f xml:space="preserve"> ConTime!AW$82</f>
        <v>1</v>
      </c>
      <c r="AX39" s="69">
        <f xml:space="preserve"> ConTime!AX$82</f>
        <v>1</v>
      </c>
      <c r="AY39" s="69">
        <f xml:space="preserve"> ConTime!AY$82</f>
        <v>1</v>
      </c>
      <c r="AZ39" s="69">
        <f xml:space="preserve"> ConTime!AZ$82</f>
        <v>0</v>
      </c>
      <c r="BA39" s="69">
        <f xml:space="preserve"> ConTime!BA$82</f>
        <v>0</v>
      </c>
      <c r="BB39" s="69">
        <f xml:space="preserve"> ConTime!BB$82</f>
        <v>0</v>
      </c>
      <c r="BC39" s="69">
        <f xml:space="preserve"> ConTime!BC$82</f>
        <v>0</v>
      </c>
      <c r="BD39" s="69">
        <f xml:space="preserve"> ConTime!BD$82</f>
        <v>0</v>
      </c>
      <c r="BE39" s="69">
        <f xml:space="preserve"> ConTime!BE$82</f>
        <v>0</v>
      </c>
    </row>
    <row r="40" spans="1:57" x14ac:dyDescent="0.25">
      <c r="E40" s="197" t="s">
        <v>352</v>
      </c>
      <c r="F40" s="501">
        <f xml:space="preserve"> IF(SUM(J40:BE40) &lt;&gt; 0, 1, 0)</f>
        <v>0</v>
      </c>
      <c r="G40" s="197" t="s">
        <v>20</v>
      </c>
      <c r="H40" s="197"/>
      <c r="I40" s="197"/>
      <c r="J40" s="501">
        <f t="shared" ref="J40:BE40" si="6" xml:space="preserve"> IF(ABS(J37 - J38) * J39 &gt; CHK_TOL, 1, 0)</f>
        <v>0</v>
      </c>
      <c r="K40" s="501">
        <f t="shared" si="6"/>
        <v>0</v>
      </c>
      <c r="L40" s="501">
        <f t="shared" si="6"/>
        <v>0</v>
      </c>
      <c r="M40" s="501">
        <f t="shared" si="6"/>
        <v>0</v>
      </c>
      <c r="N40" s="501">
        <f t="shared" si="6"/>
        <v>0</v>
      </c>
      <c r="O40" s="501">
        <f t="shared" si="6"/>
        <v>0</v>
      </c>
      <c r="P40" s="501">
        <f t="shared" si="6"/>
        <v>0</v>
      </c>
      <c r="Q40" s="501">
        <f t="shared" si="6"/>
        <v>0</v>
      </c>
      <c r="R40" s="501">
        <f t="shared" si="6"/>
        <v>0</v>
      </c>
      <c r="S40" s="501">
        <f t="shared" si="6"/>
        <v>0</v>
      </c>
      <c r="T40" s="501">
        <f t="shared" si="6"/>
        <v>0</v>
      </c>
      <c r="U40" s="501">
        <f t="shared" si="6"/>
        <v>0</v>
      </c>
      <c r="V40" s="501">
        <f t="shared" si="6"/>
        <v>0</v>
      </c>
      <c r="W40" s="501">
        <f t="shared" si="6"/>
        <v>0</v>
      </c>
      <c r="X40" s="501">
        <f t="shared" si="6"/>
        <v>0</v>
      </c>
      <c r="Y40" s="501">
        <f t="shared" si="6"/>
        <v>0</v>
      </c>
      <c r="Z40" s="501">
        <f t="shared" si="6"/>
        <v>0</v>
      </c>
      <c r="AA40" s="501">
        <f t="shared" si="6"/>
        <v>0</v>
      </c>
      <c r="AB40" s="501">
        <f t="shared" si="6"/>
        <v>0</v>
      </c>
      <c r="AC40" s="501">
        <f t="shared" si="6"/>
        <v>0</v>
      </c>
      <c r="AD40" s="501">
        <f t="shared" si="6"/>
        <v>0</v>
      </c>
      <c r="AE40" s="501">
        <f t="shared" si="6"/>
        <v>0</v>
      </c>
      <c r="AF40" s="501">
        <f t="shared" si="6"/>
        <v>0</v>
      </c>
      <c r="AG40" s="501">
        <f t="shared" si="6"/>
        <v>0</v>
      </c>
      <c r="AH40" s="501">
        <f t="shared" si="6"/>
        <v>0</v>
      </c>
      <c r="AI40" s="501">
        <f t="shared" si="6"/>
        <v>0</v>
      </c>
      <c r="AJ40" s="501">
        <f t="shared" si="6"/>
        <v>0</v>
      </c>
      <c r="AK40" s="501">
        <f t="shared" si="6"/>
        <v>0</v>
      </c>
      <c r="AL40" s="501">
        <f t="shared" si="6"/>
        <v>0</v>
      </c>
      <c r="AM40" s="501">
        <f t="shared" si="6"/>
        <v>0</v>
      </c>
      <c r="AN40" s="501">
        <f t="shared" si="6"/>
        <v>0</v>
      </c>
      <c r="AO40" s="501">
        <f t="shared" si="6"/>
        <v>0</v>
      </c>
      <c r="AP40" s="501">
        <f t="shared" si="6"/>
        <v>0</v>
      </c>
      <c r="AQ40" s="501">
        <f t="shared" si="6"/>
        <v>0</v>
      </c>
      <c r="AR40" s="501">
        <f t="shared" si="6"/>
        <v>0</v>
      </c>
      <c r="AS40" s="501">
        <f t="shared" si="6"/>
        <v>0</v>
      </c>
      <c r="AT40" s="501">
        <f t="shared" si="6"/>
        <v>0</v>
      </c>
      <c r="AU40" s="501">
        <f t="shared" si="6"/>
        <v>0</v>
      </c>
      <c r="AV40" s="501">
        <f t="shared" si="6"/>
        <v>0</v>
      </c>
      <c r="AW40" s="501">
        <f t="shared" si="6"/>
        <v>0</v>
      </c>
      <c r="AX40" s="501">
        <f t="shared" si="6"/>
        <v>0</v>
      </c>
      <c r="AY40" s="501">
        <f t="shared" si="6"/>
        <v>0</v>
      </c>
      <c r="AZ40" s="501">
        <f t="shared" si="6"/>
        <v>0</v>
      </c>
      <c r="BA40" s="501">
        <f t="shared" si="6"/>
        <v>0</v>
      </c>
      <c r="BB40" s="501">
        <f t="shared" si="6"/>
        <v>0</v>
      </c>
      <c r="BC40" s="501">
        <f t="shared" si="6"/>
        <v>0</v>
      </c>
      <c r="BD40" s="501">
        <f t="shared" si="6"/>
        <v>0</v>
      </c>
      <c r="BE40" s="501">
        <f t="shared" si="6"/>
        <v>0</v>
      </c>
    </row>
    <row r="41" spans="1:57" x14ac:dyDescent="0.25">
      <c r="E41" s="197" t="s">
        <v>353</v>
      </c>
      <c r="F41" s="197"/>
      <c r="G41" s="197" t="str">
        <f xml:space="preserve"> SMU</f>
        <v>$ 000s</v>
      </c>
      <c r="H41" s="197">
        <f xml:space="preserve"> SUM(J41:BE41)</f>
        <v>-1.109358117901138E-3</v>
      </c>
      <c r="I41" s="197"/>
      <c r="J41" s="197">
        <f t="shared" ref="J41:BE41" si="7" xml:space="preserve"> (J37 - J38) * J39</f>
        <v>0</v>
      </c>
      <c r="K41" s="197">
        <f t="shared" si="7"/>
        <v>0</v>
      </c>
      <c r="L41" s="197">
        <f t="shared" si="7"/>
        <v>0</v>
      </c>
      <c r="M41" s="197">
        <f t="shared" si="7"/>
        <v>0</v>
      </c>
      <c r="N41" s="197">
        <f t="shared" si="7"/>
        <v>0</v>
      </c>
      <c r="O41" s="197">
        <f t="shared" si="7"/>
        <v>0</v>
      </c>
      <c r="P41" s="197">
        <f t="shared" si="7"/>
        <v>0</v>
      </c>
      <c r="Q41" s="197">
        <f t="shared" si="7"/>
        <v>0</v>
      </c>
      <c r="R41" s="197">
        <f t="shared" si="7"/>
        <v>0</v>
      </c>
      <c r="S41" s="197">
        <f t="shared" si="7"/>
        <v>0</v>
      </c>
      <c r="T41" s="197">
        <f t="shared" si="7"/>
        <v>0</v>
      </c>
      <c r="U41" s="197">
        <f t="shared" si="7"/>
        <v>0</v>
      </c>
      <c r="V41" s="197">
        <f t="shared" si="7"/>
        <v>0</v>
      </c>
      <c r="W41" s="197">
        <f t="shared" si="7"/>
        <v>0</v>
      </c>
      <c r="X41" s="197">
        <f t="shared" si="7"/>
        <v>0</v>
      </c>
      <c r="Y41" s="197">
        <f t="shared" si="7"/>
        <v>0</v>
      </c>
      <c r="Z41" s="197">
        <f t="shared" si="7"/>
        <v>1.6420468091382645E-4</v>
      </c>
      <c r="AA41" s="197">
        <f t="shared" si="7"/>
        <v>1.5938546857796609E-4</v>
      </c>
      <c r="AB41" s="197">
        <f t="shared" si="7"/>
        <v>1.6517549556738231E-4</v>
      </c>
      <c r="AC41" s="197">
        <f t="shared" si="7"/>
        <v>1.6566803060413804E-4</v>
      </c>
      <c r="AD41" s="197">
        <f t="shared" si="7"/>
        <v>1.6079998204077128E-4</v>
      </c>
      <c r="AE41" s="197">
        <f t="shared" si="7"/>
        <v>1.6663547648931853E-4</v>
      </c>
      <c r="AF41" s="197">
        <f t="shared" si="7"/>
        <v>1.6173506446648389E-4</v>
      </c>
      <c r="AG41" s="197">
        <f t="shared" si="7"/>
        <v>1.1359686868672725E-4</v>
      </c>
      <c r="AH41" s="197">
        <f t="shared" si="7"/>
        <v>1.1356276809237897E-4</v>
      </c>
      <c r="AI41" s="197">
        <f t="shared" si="7"/>
        <v>1.0777957686514128E-4</v>
      </c>
      <c r="AJ41" s="197">
        <f t="shared" si="7"/>
        <v>1.1355417336744722E-4</v>
      </c>
      <c r="AK41" s="197">
        <f t="shared" si="7"/>
        <v>1.1159504356328398E-4</v>
      </c>
      <c r="AL41" s="197">
        <f t="shared" si="7"/>
        <v>1.1348460611770861E-4</v>
      </c>
      <c r="AM41" s="197">
        <f t="shared" si="7"/>
        <v>1.1152005208714399E-4</v>
      </c>
      <c r="AN41" s="197">
        <f t="shared" si="7"/>
        <v>1.1339829507051036E-4</v>
      </c>
      <c r="AO41" s="197">
        <f t="shared" si="7"/>
        <v>1.1333702968840953E-4</v>
      </c>
      <c r="AP41" s="197">
        <f t="shared" si="7"/>
        <v>1.1136566718050744E-4</v>
      </c>
      <c r="AQ41" s="197">
        <f t="shared" si="7"/>
        <v>1.1322485624987166E-4</v>
      </c>
      <c r="AR41" s="197">
        <f t="shared" si="7"/>
        <v>1.1124941192974802E-4</v>
      </c>
      <c r="AS41" s="197">
        <f t="shared" si="7"/>
        <v>1.1309525507385843E-4</v>
      </c>
      <c r="AT41" s="197">
        <f t="shared" si="7"/>
        <v>7.547342283942271E-5</v>
      </c>
      <c r="AU41" s="197">
        <f t="shared" si="7"/>
        <v>7.4354735261294991E-5</v>
      </c>
      <c r="AV41" s="197">
        <f t="shared" si="7"/>
        <v>7.6042000728193671E-5</v>
      </c>
      <c r="AW41" s="197">
        <f t="shared" si="7"/>
        <v>7.559492951259017E-5</v>
      </c>
      <c r="AX41" s="197">
        <f t="shared" si="7"/>
        <v>7.6595211794483475E-5</v>
      </c>
      <c r="AY41" s="197">
        <f t="shared" si="7"/>
        <v>-4.0917862206697464E-3</v>
      </c>
      <c r="AZ41" s="197">
        <f t="shared" si="7"/>
        <v>0</v>
      </c>
      <c r="BA41" s="197">
        <f t="shared" si="7"/>
        <v>0</v>
      </c>
      <c r="BB41" s="197">
        <f t="shared" si="7"/>
        <v>0</v>
      </c>
      <c r="BC41" s="197">
        <f t="shared" si="7"/>
        <v>0</v>
      </c>
      <c r="BD41" s="197">
        <f t="shared" si="7"/>
        <v>0</v>
      </c>
      <c r="BE41" s="197">
        <f t="shared" si="7"/>
        <v>0</v>
      </c>
    </row>
    <row r="42" spans="1:57" x14ac:dyDescent="0.25">
      <c r="E42" s="241"/>
      <c r="F42" s="241"/>
      <c r="G42" s="241"/>
      <c r="H42" s="241"/>
      <c r="J42" s="241"/>
    </row>
    <row r="44" spans="1:57" x14ac:dyDescent="0.25">
      <c r="A44" s="242" t="s">
        <v>63</v>
      </c>
    </row>
  </sheetData>
  <conditionalFormatting sqref="J3:BE3">
    <cfRule type="cellIs" dxfId="239" priority="24" stopIfTrue="1" operator="equal">
      <formula>"Construction"</formula>
    </cfRule>
    <cfRule type="cellIs" dxfId="238" priority="25" stopIfTrue="1" operator="equal">
      <formula>"Operations"</formula>
    </cfRule>
  </conditionalFormatting>
  <conditionalFormatting sqref="J3:BE3">
    <cfRule type="cellIs" dxfId="237" priority="23" operator="equal">
      <formula>"Fin Close"</formula>
    </cfRule>
  </conditionalFormatting>
  <conditionalFormatting sqref="J3:BE3">
    <cfRule type="cellIs" dxfId="236" priority="21" operator="equal">
      <formula>"PPA ext."</formula>
    </cfRule>
    <cfRule type="cellIs" dxfId="235" priority="22" operator="equal">
      <formula>"Delay"</formula>
    </cfRule>
  </conditionalFormatting>
  <conditionalFormatting sqref="F2:F4">
    <cfRule type="cellIs" dxfId="234" priority="17" stopIfTrue="1" operator="notEqual">
      <formula>0</formula>
    </cfRule>
    <cfRule type="cellIs" dxfId="233" priority="18" stopIfTrue="1" operator="equal">
      <formula>""</formula>
    </cfRule>
  </conditionalFormatting>
  <conditionalFormatting sqref="F2:F4">
    <cfRule type="cellIs" dxfId="232" priority="19" stopIfTrue="1" operator="notEqual">
      <formula>0</formula>
    </cfRule>
    <cfRule type="cellIs" dxfId="231" priority="20" stopIfTrue="1" operator="equal">
      <formula>""</formula>
    </cfRule>
  </conditionalFormatting>
  <conditionalFormatting sqref="J40:BE40">
    <cfRule type="cellIs" dxfId="230" priority="1" stopIfTrue="1" operator="notEqual">
      <formula>0</formula>
    </cfRule>
    <cfRule type="cellIs" dxfId="229" priority="2" stopIfTrue="1" operator="equal">
      <formula>""</formula>
    </cfRule>
  </conditionalFormatting>
  <conditionalFormatting sqref="J40:BE40">
    <cfRule type="cellIs" dxfId="228" priority="3" stopIfTrue="1" operator="notEqual">
      <formula>0</formula>
    </cfRule>
    <cfRule type="cellIs" dxfId="227" priority="4" stopIfTrue="1" operator="equal">
      <formula>""</formula>
    </cfRule>
  </conditionalFormatting>
  <conditionalFormatting sqref="F40">
    <cfRule type="cellIs" dxfId="226" priority="5" stopIfTrue="1" operator="notEqual">
      <formula>0</formula>
    </cfRule>
    <cfRule type="cellIs" dxfId="225" priority="6" stopIfTrue="1" operator="equal">
      <formula>""</formula>
    </cfRule>
  </conditionalFormatting>
  <conditionalFormatting sqref="F40">
    <cfRule type="cellIs" dxfId="224" priority="7" stopIfTrue="1" operator="notEqual">
      <formula>0</formula>
    </cfRule>
    <cfRule type="cellIs" dxfId="223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WOV191"/>
  <sheetViews>
    <sheetView defaultGridColor="0" colorId="28" zoomScale="54" zoomScaleNormal="80" workbookViewId="0">
      <pane xSplit="9" ySplit="5" topLeftCell="J63" activePane="bottomRight" state="frozen"/>
      <selection activeCell="F117" sqref="F117"/>
      <selection pane="topRight" activeCell="F117" sqref="F117"/>
      <selection pane="bottomLeft" activeCell="F117" sqref="F117"/>
      <selection pane="bottomRight" activeCell="J173" sqref="J173"/>
    </sheetView>
  </sheetViews>
  <sheetFormatPr defaultColWidth="0" defaultRowHeight="13" outlineLevelRow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Time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3</v>
      </c>
      <c r="E7" s="7"/>
      <c r="F7" s="7"/>
      <c r="G7" s="8"/>
      <c r="H7" s="7"/>
      <c r="I7" s="4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192" outlineLevel="1" x14ac:dyDescent="0.25">
      <c r="E8" s="7"/>
      <c r="F8" s="7"/>
      <c r="G8" s="8"/>
      <c r="H8" s="7"/>
      <c r="I8" s="4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192" outlineLevel="1" x14ac:dyDescent="0.25">
      <c r="B9" s="15" t="s">
        <v>79</v>
      </c>
      <c r="E9" s="7"/>
      <c r="F9" s="7"/>
      <c r="G9" s="8"/>
      <c r="H9" s="7"/>
      <c r="I9" s="4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192" s="193" customFormat="1" outlineLevel="1" x14ac:dyDescent="0.25">
      <c r="A10" s="557"/>
      <c r="B10" s="558"/>
      <c r="C10" s="559"/>
      <c r="D10" s="560"/>
      <c r="E10" s="561" t="s">
        <v>0</v>
      </c>
      <c r="F10" s="561"/>
      <c r="G10" s="561" t="s">
        <v>14</v>
      </c>
      <c r="H10" s="561"/>
      <c r="I10" s="562"/>
      <c r="J10" s="561">
        <f t="shared" ref="J10:BU10" si="0" xml:space="preserve"> I10 + 1</f>
        <v>1</v>
      </c>
      <c r="K10" s="561">
        <f t="shared" si="0"/>
        <v>2</v>
      </c>
      <c r="L10" s="561">
        <f t="shared" si="0"/>
        <v>3</v>
      </c>
      <c r="M10" s="561">
        <f t="shared" si="0"/>
        <v>4</v>
      </c>
      <c r="N10" s="561">
        <f t="shared" si="0"/>
        <v>5</v>
      </c>
      <c r="O10" s="561">
        <f t="shared" si="0"/>
        <v>6</v>
      </c>
      <c r="P10" s="561">
        <f t="shared" si="0"/>
        <v>7</v>
      </c>
      <c r="Q10" s="561">
        <f t="shared" si="0"/>
        <v>8</v>
      </c>
      <c r="R10" s="561">
        <f t="shared" si="0"/>
        <v>9</v>
      </c>
      <c r="S10" s="561">
        <f t="shared" si="0"/>
        <v>10</v>
      </c>
      <c r="T10" s="561">
        <f t="shared" si="0"/>
        <v>11</v>
      </c>
      <c r="U10" s="561">
        <f t="shared" si="0"/>
        <v>12</v>
      </c>
      <c r="V10" s="561">
        <f t="shared" si="0"/>
        <v>13</v>
      </c>
      <c r="W10" s="561">
        <f t="shared" si="0"/>
        <v>14</v>
      </c>
      <c r="X10" s="561">
        <f t="shared" si="0"/>
        <v>15</v>
      </c>
      <c r="Y10" s="561">
        <f t="shared" si="0"/>
        <v>16</v>
      </c>
      <c r="Z10" s="561">
        <f t="shared" si="0"/>
        <v>17</v>
      </c>
      <c r="AA10" s="561">
        <f t="shared" si="0"/>
        <v>18</v>
      </c>
      <c r="AB10" s="561">
        <f t="shared" si="0"/>
        <v>19</v>
      </c>
      <c r="AC10" s="561">
        <f t="shared" si="0"/>
        <v>20</v>
      </c>
      <c r="AD10" s="561">
        <f t="shared" si="0"/>
        <v>21</v>
      </c>
      <c r="AE10" s="561">
        <f t="shared" si="0"/>
        <v>22</v>
      </c>
      <c r="AF10" s="561">
        <f t="shared" si="0"/>
        <v>23</v>
      </c>
      <c r="AG10" s="561">
        <f t="shared" si="0"/>
        <v>24</v>
      </c>
      <c r="AH10" s="561">
        <f t="shared" si="0"/>
        <v>25</v>
      </c>
      <c r="AI10" s="561">
        <f t="shared" si="0"/>
        <v>26</v>
      </c>
      <c r="AJ10" s="561">
        <f t="shared" si="0"/>
        <v>27</v>
      </c>
      <c r="AK10" s="561">
        <f t="shared" si="0"/>
        <v>28</v>
      </c>
      <c r="AL10" s="561">
        <f t="shared" si="0"/>
        <v>29</v>
      </c>
      <c r="AM10" s="561">
        <f t="shared" si="0"/>
        <v>30</v>
      </c>
      <c r="AN10" s="561">
        <f t="shared" si="0"/>
        <v>31</v>
      </c>
      <c r="AO10" s="561">
        <f t="shared" si="0"/>
        <v>32</v>
      </c>
      <c r="AP10" s="561">
        <f t="shared" si="0"/>
        <v>33</v>
      </c>
      <c r="AQ10" s="561">
        <f t="shared" si="0"/>
        <v>34</v>
      </c>
      <c r="AR10" s="561">
        <f t="shared" si="0"/>
        <v>35</v>
      </c>
      <c r="AS10" s="561">
        <f t="shared" si="0"/>
        <v>36</v>
      </c>
      <c r="AT10" s="561">
        <f t="shared" si="0"/>
        <v>37</v>
      </c>
      <c r="AU10" s="561">
        <f t="shared" si="0"/>
        <v>38</v>
      </c>
      <c r="AV10" s="561">
        <f t="shared" si="0"/>
        <v>39</v>
      </c>
      <c r="AW10" s="561">
        <f t="shared" si="0"/>
        <v>40</v>
      </c>
      <c r="AX10" s="561">
        <f t="shared" si="0"/>
        <v>41</v>
      </c>
      <c r="AY10" s="561">
        <f t="shared" si="0"/>
        <v>42</v>
      </c>
      <c r="AZ10" s="561">
        <f t="shared" si="0"/>
        <v>43</v>
      </c>
      <c r="BA10" s="561">
        <f t="shared" si="0"/>
        <v>44</v>
      </c>
      <c r="BB10" s="561">
        <f t="shared" si="0"/>
        <v>45</v>
      </c>
      <c r="BC10" s="561">
        <f t="shared" si="0"/>
        <v>46</v>
      </c>
      <c r="BD10" s="561">
        <f t="shared" si="0"/>
        <v>47</v>
      </c>
      <c r="BE10" s="561">
        <f t="shared" si="0"/>
        <v>48</v>
      </c>
      <c r="BF10" s="561">
        <f t="shared" si="0"/>
        <v>49</v>
      </c>
      <c r="BG10" s="561">
        <f t="shared" si="0"/>
        <v>50</v>
      </c>
      <c r="BH10" s="561">
        <f t="shared" si="0"/>
        <v>51</v>
      </c>
      <c r="BI10" s="561">
        <f t="shared" si="0"/>
        <v>52</v>
      </c>
      <c r="BJ10" s="561">
        <f t="shared" si="0"/>
        <v>53</v>
      </c>
      <c r="BK10" s="561">
        <f t="shared" si="0"/>
        <v>54</v>
      </c>
      <c r="BL10" s="561">
        <f t="shared" si="0"/>
        <v>55</v>
      </c>
      <c r="BM10" s="561">
        <f t="shared" si="0"/>
        <v>56</v>
      </c>
      <c r="BN10" s="561">
        <f t="shared" si="0"/>
        <v>57</v>
      </c>
      <c r="BO10" s="561">
        <f t="shared" si="0"/>
        <v>58</v>
      </c>
      <c r="BP10" s="561">
        <f t="shared" si="0"/>
        <v>59</v>
      </c>
      <c r="BQ10" s="561">
        <f t="shared" si="0"/>
        <v>60</v>
      </c>
      <c r="BR10" s="561">
        <f t="shared" si="0"/>
        <v>61</v>
      </c>
      <c r="BS10" s="561">
        <f t="shared" si="0"/>
        <v>62</v>
      </c>
      <c r="BT10" s="561">
        <f t="shared" si="0"/>
        <v>63</v>
      </c>
      <c r="BU10" s="561">
        <f t="shared" si="0"/>
        <v>64</v>
      </c>
      <c r="BV10" s="561">
        <f t="shared" ref="BV10:EG10" si="1" xml:space="preserve"> BU10 + 1</f>
        <v>65</v>
      </c>
      <c r="BW10" s="561">
        <f t="shared" si="1"/>
        <v>66</v>
      </c>
      <c r="BX10" s="561">
        <f t="shared" si="1"/>
        <v>67</v>
      </c>
      <c r="BY10" s="561">
        <f t="shared" si="1"/>
        <v>68</v>
      </c>
      <c r="BZ10" s="561">
        <f t="shared" si="1"/>
        <v>69</v>
      </c>
      <c r="CA10" s="561">
        <f t="shared" si="1"/>
        <v>70</v>
      </c>
      <c r="CB10" s="561">
        <f t="shared" si="1"/>
        <v>71</v>
      </c>
      <c r="CC10" s="561">
        <f t="shared" si="1"/>
        <v>72</v>
      </c>
      <c r="CD10" s="561">
        <f t="shared" si="1"/>
        <v>73</v>
      </c>
      <c r="CE10" s="561">
        <f t="shared" si="1"/>
        <v>74</v>
      </c>
      <c r="CF10" s="561">
        <f t="shared" si="1"/>
        <v>75</v>
      </c>
      <c r="CG10" s="561">
        <f t="shared" si="1"/>
        <v>76</v>
      </c>
      <c r="CH10" s="561">
        <f t="shared" si="1"/>
        <v>77</v>
      </c>
      <c r="CI10" s="561">
        <f t="shared" si="1"/>
        <v>78</v>
      </c>
      <c r="CJ10" s="561">
        <f t="shared" si="1"/>
        <v>79</v>
      </c>
      <c r="CK10" s="561">
        <f t="shared" si="1"/>
        <v>80</v>
      </c>
      <c r="CL10" s="561">
        <f t="shared" si="1"/>
        <v>81</v>
      </c>
      <c r="CM10" s="561">
        <f t="shared" si="1"/>
        <v>82</v>
      </c>
      <c r="CN10" s="561">
        <f t="shared" si="1"/>
        <v>83</v>
      </c>
      <c r="CO10" s="561">
        <f t="shared" si="1"/>
        <v>84</v>
      </c>
      <c r="CP10" s="561">
        <f t="shared" si="1"/>
        <v>85</v>
      </c>
      <c r="CQ10" s="561">
        <f t="shared" si="1"/>
        <v>86</v>
      </c>
      <c r="CR10" s="561">
        <f t="shared" si="1"/>
        <v>87</v>
      </c>
      <c r="CS10" s="561">
        <f t="shared" si="1"/>
        <v>88</v>
      </c>
      <c r="CT10" s="561">
        <f t="shared" si="1"/>
        <v>89</v>
      </c>
      <c r="CU10" s="561">
        <f t="shared" si="1"/>
        <v>90</v>
      </c>
      <c r="CV10" s="561">
        <f t="shared" si="1"/>
        <v>91</v>
      </c>
      <c r="CW10" s="561">
        <f t="shared" si="1"/>
        <v>92</v>
      </c>
      <c r="CX10" s="561">
        <f t="shared" si="1"/>
        <v>93</v>
      </c>
      <c r="CY10" s="561">
        <f t="shared" si="1"/>
        <v>94</v>
      </c>
      <c r="CZ10" s="561">
        <f t="shared" si="1"/>
        <v>95</v>
      </c>
      <c r="DA10" s="561">
        <f t="shared" si="1"/>
        <v>96</v>
      </c>
      <c r="DB10" s="561">
        <f t="shared" si="1"/>
        <v>97</v>
      </c>
      <c r="DC10" s="561">
        <f t="shared" si="1"/>
        <v>98</v>
      </c>
      <c r="DD10" s="561">
        <f t="shared" si="1"/>
        <v>99</v>
      </c>
      <c r="DE10" s="561">
        <f t="shared" si="1"/>
        <v>100</v>
      </c>
      <c r="DF10" s="561">
        <f t="shared" si="1"/>
        <v>101</v>
      </c>
      <c r="DG10" s="561">
        <f t="shared" si="1"/>
        <v>102</v>
      </c>
      <c r="DH10" s="561">
        <f t="shared" si="1"/>
        <v>103</v>
      </c>
      <c r="DI10" s="561">
        <f t="shared" si="1"/>
        <v>104</v>
      </c>
      <c r="DJ10" s="561">
        <f t="shared" si="1"/>
        <v>105</v>
      </c>
      <c r="DK10" s="561">
        <f t="shared" si="1"/>
        <v>106</v>
      </c>
      <c r="DL10" s="561">
        <f t="shared" si="1"/>
        <v>107</v>
      </c>
      <c r="DM10" s="561">
        <f t="shared" si="1"/>
        <v>108</v>
      </c>
      <c r="DN10" s="561">
        <f t="shared" si="1"/>
        <v>109</v>
      </c>
      <c r="DO10" s="561">
        <f t="shared" si="1"/>
        <v>110</v>
      </c>
      <c r="DP10" s="561">
        <f t="shared" si="1"/>
        <v>111</v>
      </c>
      <c r="DQ10" s="561">
        <f t="shared" si="1"/>
        <v>112</v>
      </c>
      <c r="DR10" s="561">
        <f t="shared" si="1"/>
        <v>113</v>
      </c>
      <c r="DS10" s="561">
        <f t="shared" si="1"/>
        <v>114</v>
      </c>
      <c r="DT10" s="561">
        <f t="shared" si="1"/>
        <v>115</v>
      </c>
      <c r="DU10" s="561">
        <f t="shared" si="1"/>
        <v>116</v>
      </c>
      <c r="DV10" s="561">
        <f t="shared" si="1"/>
        <v>117</v>
      </c>
      <c r="DW10" s="561">
        <f t="shared" si="1"/>
        <v>118</v>
      </c>
      <c r="DX10" s="561">
        <f t="shared" si="1"/>
        <v>119</v>
      </c>
      <c r="DY10" s="561">
        <f t="shared" si="1"/>
        <v>120</v>
      </c>
      <c r="DZ10" s="561">
        <f t="shared" si="1"/>
        <v>121</v>
      </c>
      <c r="EA10" s="561">
        <f t="shared" si="1"/>
        <v>122</v>
      </c>
      <c r="EB10" s="561">
        <f t="shared" si="1"/>
        <v>123</v>
      </c>
      <c r="EC10" s="561">
        <f t="shared" si="1"/>
        <v>124</v>
      </c>
      <c r="ED10" s="561">
        <f t="shared" si="1"/>
        <v>125</v>
      </c>
      <c r="EE10" s="561">
        <f t="shared" si="1"/>
        <v>126</v>
      </c>
      <c r="EF10" s="561">
        <f t="shared" si="1"/>
        <v>127</v>
      </c>
      <c r="EG10" s="561">
        <f t="shared" si="1"/>
        <v>128</v>
      </c>
      <c r="EH10" s="561">
        <f t="shared" ref="EH10:GG10" si="2" xml:space="preserve"> EG10 + 1</f>
        <v>129</v>
      </c>
      <c r="EI10" s="561">
        <f t="shared" si="2"/>
        <v>130</v>
      </c>
      <c r="EJ10" s="561">
        <f t="shared" si="2"/>
        <v>131</v>
      </c>
      <c r="EK10" s="561">
        <f t="shared" si="2"/>
        <v>132</v>
      </c>
      <c r="EL10" s="561">
        <f t="shared" si="2"/>
        <v>133</v>
      </c>
      <c r="EM10" s="561">
        <f t="shared" si="2"/>
        <v>134</v>
      </c>
      <c r="EN10" s="561">
        <f t="shared" si="2"/>
        <v>135</v>
      </c>
      <c r="EO10" s="561">
        <f t="shared" si="2"/>
        <v>136</v>
      </c>
      <c r="EP10" s="561">
        <f t="shared" si="2"/>
        <v>137</v>
      </c>
      <c r="EQ10" s="561">
        <f t="shared" si="2"/>
        <v>138</v>
      </c>
      <c r="ER10" s="561">
        <f t="shared" si="2"/>
        <v>139</v>
      </c>
      <c r="ES10" s="561">
        <f t="shared" si="2"/>
        <v>140</v>
      </c>
      <c r="ET10" s="561">
        <f t="shared" si="2"/>
        <v>141</v>
      </c>
      <c r="EU10" s="561">
        <f t="shared" si="2"/>
        <v>142</v>
      </c>
      <c r="EV10" s="561">
        <f t="shared" si="2"/>
        <v>143</v>
      </c>
      <c r="EW10" s="561">
        <f t="shared" si="2"/>
        <v>144</v>
      </c>
      <c r="EX10" s="561">
        <f t="shared" si="2"/>
        <v>145</v>
      </c>
      <c r="EY10" s="561">
        <f t="shared" si="2"/>
        <v>146</v>
      </c>
      <c r="EZ10" s="561">
        <f t="shared" si="2"/>
        <v>147</v>
      </c>
      <c r="FA10" s="561">
        <f t="shared" si="2"/>
        <v>148</v>
      </c>
      <c r="FB10" s="561">
        <f t="shared" si="2"/>
        <v>149</v>
      </c>
      <c r="FC10" s="561">
        <f t="shared" si="2"/>
        <v>150</v>
      </c>
      <c r="FD10" s="561">
        <f t="shared" si="2"/>
        <v>151</v>
      </c>
      <c r="FE10" s="561">
        <f t="shared" si="2"/>
        <v>152</v>
      </c>
      <c r="FF10" s="561">
        <f t="shared" si="2"/>
        <v>153</v>
      </c>
      <c r="FG10" s="561">
        <f t="shared" si="2"/>
        <v>154</v>
      </c>
      <c r="FH10" s="561">
        <f t="shared" si="2"/>
        <v>155</v>
      </c>
      <c r="FI10" s="561">
        <f t="shared" si="2"/>
        <v>156</v>
      </c>
      <c r="FJ10" s="561">
        <f t="shared" si="2"/>
        <v>157</v>
      </c>
      <c r="FK10" s="561">
        <f t="shared" si="2"/>
        <v>158</v>
      </c>
      <c r="FL10" s="561">
        <f t="shared" si="2"/>
        <v>159</v>
      </c>
      <c r="FM10" s="561">
        <f t="shared" si="2"/>
        <v>160</v>
      </c>
      <c r="FN10" s="561">
        <f t="shared" si="2"/>
        <v>161</v>
      </c>
      <c r="FO10" s="561">
        <f t="shared" si="2"/>
        <v>162</v>
      </c>
      <c r="FP10" s="561">
        <f t="shared" si="2"/>
        <v>163</v>
      </c>
      <c r="FQ10" s="561">
        <f t="shared" si="2"/>
        <v>164</v>
      </c>
      <c r="FR10" s="561">
        <f t="shared" si="2"/>
        <v>165</v>
      </c>
      <c r="FS10" s="561">
        <f t="shared" si="2"/>
        <v>166</v>
      </c>
      <c r="FT10" s="561">
        <f t="shared" si="2"/>
        <v>167</v>
      </c>
      <c r="FU10" s="561">
        <f t="shared" si="2"/>
        <v>168</v>
      </c>
      <c r="FV10" s="561">
        <f t="shared" si="2"/>
        <v>169</v>
      </c>
      <c r="FW10" s="561">
        <f t="shared" si="2"/>
        <v>170</v>
      </c>
      <c r="FX10" s="561">
        <f t="shared" si="2"/>
        <v>171</v>
      </c>
      <c r="FY10" s="561">
        <f t="shared" si="2"/>
        <v>172</v>
      </c>
      <c r="FZ10" s="561">
        <f t="shared" si="2"/>
        <v>173</v>
      </c>
      <c r="GA10" s="561">
        <f t="shared" si="2"/>
        <v>174</v>
      </c>
      <c r="GB10" s="561">
        <f t="shared" si="2"/>
        <v>175</v>
      </c>
      <c r="GC10" s="561">
        <f t="shared" si="2"/>
        <v>176</v>
      </c>
      <c r="GD10" s="561">
        <f t="shared" si="2"/>
        <v>177</v>
      </c>
      <c r="GE10" s="561">
        <f t="shared" si="2"/>
        <v>178</v>
      </c>
      <c r="GF10" s="561">
        <f t="shared" si="2"/>
        <v>179</v>
      </c>
      <c r="GG10" s="561">
        <f t="shared" si="2"/>
        <v>180</v>
      </c>
      <c r="GH10" s="561">
        <f t="shared" ref="GH10:GJ10" si="3" xml:space="preserve"> GG10 + 1</f>
        <v>181</v>
      </c>
      <c r="GI10" s="561">
        <f t="shared" si="3"/>
        <v>182</v>
      </c>
      <c r="GJ10" s="561">
        <f t="shared" si="3"/>
        <v>183</v>
      </c>
    </row>
    <row r="11" spans="1:192" outlineLevel="1" x14ac:dyDescent="0.25">
      <c r="A11" s="54"/>
      <c r="B11" s="55"/>
      <c r="C11" s="56"/>
      <c r="D11" s="57"/>
      <c r="E11" s="29" t="s">
        <v>22</v>
      </c>
      <c r="F11" s="28">
        <f xml:space="preserve"> MAX(J10:GJ10)</f>
        <v>183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</row>
    <row r="12" spans="1:192" outlineLevel="1" x14ac:dyDescent="0.25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</row>
    <row r="13" spans="1:192" outlineLevel="1" x14ac:dyDescent="0.25">
      <c r="A13" s="54"/>
      <c r="B13" s="55"/>
      <c r="C13" s="56"/>
      <c r="D13" s="57"/>
      <c r="E13" s="28" t="str">
        <f t="shared" ref="E13:BP13" si="4" xml:space="preserve"> E$10</f>
        <v>Model column counter</v>
      </c>
      <c r="F13" s="28">
        <f t="shared" si="4"/>
        <v>0</v>
      </c>
      <c r="G13" s="28" t="str">
        <f t="shared" si="4"/>
        <v>counter</v>
      </c>
      <c r="H13" s="28">
        <f t="shared" si="4"/>
        <v>0</v>
      </c>
      <c r="I13" s="28">
        <f t="shared" si="4"/>
        <v>0</v>
      </c>
      <c r="J13" s="28">
        <f t="shared" si="4"/>
        <v>1</v>
      </c>
      <c r="K13" s="28">
        <f t="shared" si="4"/>
        <v>2</v>
      </c>
      <c r="L13" s="28">
        <f t="shared" si="4"/>
        <v>3</v>
      </c>
      <c r="M13" s="28">
        <f t="shared" si="4"/>
        <v>4</v>
      </c>
      <c r="N13" s="28">
        <f t="shared" si="4"/>
        <v>5</v>
      </c>
      <c r="O13" s="28">
        <f t="shared" si="4"/>
        <v>6</v>
      </c>
      <c r="P13" s="28">
        <f t="shared" si="4"/>
        <v>7</v>
      </c>
      <c r="Q13" s="28">
        <f t="shared" si="4"/>
        <v>8</v>
      </c>
      <c r="R13" s="28">
        <f t="shared" si="4"/>
        <v>9</v>
      </c>
      <c r="S13" s="28">
        <f t="shared" si="4"/>
        <v>10</v>
      </c>
      <c r="T13" s="28">
        <f t="shared" si="4"/>
        <v>11</v>
      </c>
      <c r="U13" s="28">
        <f t="shared" si="4"/>
        <v>12</v>
      </c>
      <c r="V13" s="28">
        <f t="shared" si="4"/>
        <v>13</v>
      </c>
      <c r="W13" s="28">
        <f t="shared" si="4"/>
        <v>14</v>
      </c>
      <c r="X13" s="28">
        <f t="shared" si="4"/>
        <v>15</v>
      </c>
      <c r="Y13" s="28">
        <f t="shared" si="4"/>
        <v>16</v>
      </c>
      <c r="Z13" s="28">
        <f t="shared" si="4"/>
        <v>17</v>
      </c>
      <c r="AA13" s="28">
        <f t="shared" si="4"/>
        <v>18</v>
      </c>
      <c r="AB13" s="28">
        <f t="shared" si="4"/>
        <v>19</v>
      </c>
      <c r="AC13" s="28">
        <f t="shared" si="4"/>
        <v>20</v>
      </c>
      <c r="AD13" s="28">
        <f t="shared" si="4"/>
        <v>21</v>
      </c>
      <c r="AE13" s="28">
        <f t="shared" si="4"/>
        <v>22</v>
      </c>
      <c r="AF13" s="28">
        <f t="shared" si="4"/>
        <v>23</v>
      </c>
      <c r="AG13" s="28">
        <f t="shared" si="4"/>
        <v>24</v>
      </c>
      <c r="AH13" s="28">
        <f t="shared" si="4"/>
        <v>25</v>
      </c>
      <c r="AI13" s="28">
        <f t="shared" si="4"/>
        <v>26</v>
      </c>
      <c r="AJ13" s="28">
        <f t="shared" si="4"/>
        <v>27</v>
      </c>
      <c r="AK13" s="28">
        <f t="shared" si="4"/>
        <v>28</v>
      </c>
      <c r="AL13" s="28">
        <f t="shared" si="4"/>
        <v>29</v>
      </c>
      <c r="AM13" s="28">
        <f t="shared" si="4"/>
        <v>30</v>
      </c>
      <c r="AN13" s="28">
        <f t="shared" si="4"/>
        <v>31</v>
      </c>
      <c r="AO13" s="28">
        <f t="shared" si="4"/>
        <v>32</v>
      </c>
      <c r="AP13" s="28">
        <f t="shared" si="4"/>
        <v>33</v>
      </c>
      <c r="AQ13" s="28">
        <f t="shared" si="4"/>
        <v>34</v>
      </c>
      <c r="AR13" s="28">
        <f t="shared" si="4"/>
        <v>35</v>
      </c>
      <c r="AS13" s="28">
        <f t="shared" si="4"/>
        <v>36</v>
      </c>
      <c r="AT13" s="28">
        <f t="shared" si="4"/>
        <v>37</v>
      </c>
      <c r="AU13" s="28">
        <f t="shared" si="4"/>
        <v>38</v>
      </c>
      <c r="AV13" s="28">
        <f t="shared" si="4"/>
        <v>39</v>
      </c>
      <c r="AW13" s="28">
        <f t="shared" si="4"/>
        <v>40</v>
      </c>
      <c r="AX13" s="28">
        <f t="shared" si="4"/>
        <v>41</v>
      </c>
      <c r="AY13" s="28">
        <f t="shared" si="4"/>
        <v>42</v>
      </c>
      <c r="AZ13" s="28">
        <f t="shared" si="4"/>
        <v>43</v>
      </c>
      <c r="BA13" s="28">
        <f t="shared" si="4"/>
        <v>44</v>
      </c>
      <c r="BB13" s="28">
        <f t="shared" si="4"/>
        <v>45</v>
      </c>
      <c r="BC13" s="28">
        <f t="shared" si="4"/>
        <v>46</v>
      </c>
      <c r="BD13" s="28">
        <f t="shared" si="4"/>
        <v>47</v>
      </c>
      <c r="BE13" s="28">
        <f t="shared" si="4"/>
        <v>48</v>
      </c>
      <c r="BF13" s="28">
        <f t="shared" si="4"/>
        <v>49</v>
      </c>
      <c r="BG13" s="28">
        <f t="shared" si="4"/>
        <v>50</v>
      </c>
      <c r="BH13" s="28">
        <f t="shared" si="4"/>
        <v>51</v>
      </c>
      <c r="BI13" s="28">
        <f t="shared" si="4"/>
        <v>52</v>
      </c>
      <c r="BJ13" s="28">
        <f t="shared" si="4"/>
        <v>53</v>
      </c>
      <c r="BK13" s="28">
        <f t="shared" si="4"/>
        <v>54</v>
      </c>
      <c r="BL13" s="28">
        <f t="shared" si="4"/>
        <v>55</v>
      </c>
      <c r="BM13" s="28">
        <f t="shared" si="4"/>
        <v>56</v>
      </c>
      <c r="BN13" s="28">
        <f t="shared" si="4"/>
        <v>57</v>
      </c>
      <c r="BO13" s="28">
        <f t="shared" si="4"/>
        <v>58</v>
      </c>
      <c r="BP13" s="28">
        <f t="shared" si="4"/>
        <v>59</v>
      </c>
      <c r="BQ13" s="28">
        <f t="shared" ref="BQ13:EB13" si="5" xml:space="preserve"> BQ$10</f>
        <v>60</v>
      </c>
      <c r="BR13" s="28">
        <f t="shared" si="5"/>
        <v>61</v>
      </c>
      <c r="BS13" s="28">
        <f t="shared" si="5"/>
        <v>62</v>
      </c>
      <c r="BT13" s="28">
        <f t="shared" si="5"/>
        <v>63</v>
      </c>
      <c r="BU13" s="28">
        <f t="shared" si="5"/>
        <v>64</v>
      </c>
      <c r="BV13" s="28">
        <f t="shared" si="5"/>
        <v>65</v>
      </c>
      <c r="BW13" s="28">
        <f t="shared" si="5"/>
        <v>66</v>
      </c>
      <c r="BX13" s="28">
        <f t="shared" si="5"/>
        <v>67</v>
      </c>
      <c r="BY13" s="28">
        <f t="shared" si="5"/>
        <v>68</v>
      </c>
      <c r="BZ13" s="28">
        <f t="shared" si="5"/>
        <v>69</v>
      </c>
      <c r="CA13" s="28">
        <f t="shared" si="5"/>
        <v>70</v>
      </c>
      <c r="CB13" s="28">
        <f t="shared" si="5"/>
        <v>71</v>
      </c>
      <c r="CC13" s="28">
        <f t="shared" si="5"/>
        <v>72</v>
      </c>
      <c r="CD13" s="28">
        <f t="shared" si="5"/>
        <v>73</v>
      </c>
      <c r="CE13" s="28">
        <f t="shared" si="5"/>
        <v>74</v>
      </c>
      <c r="CF13" s="28">
        <f t="shared" si="5"/>
        <v>75</v>
      </c>
      <c r="CG13" s="28">
        <f t="shared" si="5"/>
        <v>76</v>
      </c>
      <c r="CH13" s="28">
        <f t="shared" si="5"/>
        <v>77</v>
      </c>
      <c r="CI13" s="28">
        <f t="shared" si="5"/>
        <v>78</v>
      </c>
      <c r="CJ13" s="28">
        <f t="shared" si="5"/>
        <v>79</v>
      </c>
      <c r="CK13" s="28">
        <f t="shared" si="5"/>
        <v>80</v>
      </c>
      <c r="CL13" s="28">
        <f t="shared" si="5"/>
        <v>81</v>
      </c>
      <c r="CM13" s="28">
        <f t="shared" si="5"/>
        <v>82</v>
      </c>
      <c r="CN13" s="28">
        <f t="shared" si="5"/>
        <v>83</v>
      </c>
      <c r="CO13" s="28">
        <f t="shared" si="5"/>
        <v>84</v>
      </c>
      <c r="CP13" s="28">
        <f t="shared" si="5"/>
        <v>85</v>
      </c>
      <c r="CQ13" s="28">
        <f t="shared" si="5"/>
        <v>86</v>
      </c>
      <c r="CR13" s="28">
        <f t="shared" si="5"/>
        <v>87</v>
      </c>
      <c r="CS13" s="28">
        <f t="shared" si="5"/>
        <v>88</v>
      </c>
      <c r="CT13" s="28">
        <f t="shared" si="5"/>
        <v>89</v>
      </c>
      <c r="CU13" s="28">
        <f t="shared" si="5"/>
        <v>90</v>
      </c>
      <c r="CV13" s="28">
        <f t="shared" si="5"/>
        <v>91</v>
      </c>
      <c r="CW13" s="28">
        <f t="shared" si="5"/>
        <v>92</v>
      </c>
      <c r="CX13" s="28">
        <f t="shared" si="5"/>
        <v>93</v>
      </c>
      <c r="CY13" s="28">
        <f t="shared" si="5"/>
        <v>94</v>
      </c>
      <c r="CZ13" s="28">
        <f t="shared" si="5"/>
        <v>95</v>
      </c>
      <c r="DA13" s="28">
        <f t="shared" si="5"/>
        <v>96</v>
      </c>
      <c r="DB13" s="28">
        <f t="shared" si="5"/>
        <v>97</v>
      </c>
      <c r="DC13" s="28">
        <f t="shared" si="5"/>
        <v>98</v>
      </c>
      <c r="DD13" s="28">
        <f t="shared" si="5"/>
        <v>99</v>
      </c>
      <c r="DE13" s="28">
        <f t="shared" si="5"/>
        <v>100</v>
      </c>
      <c r="DF13" s="28">
        <f t="shared" si="5"/>
        <v>101</v>
      </c>
      <c r="DG13" s="28">
        <f t="shared" si="5"/>
        <v>102</v>
      </c>
      <c r="DH13" s="28">
        <f t="shared" si="5"/>
        <v>103</v>
      </c>
      <c r="DI13" s="28">
        <f t="shared" si="5"/>
        <v>104</v>
      </c>
      <c r="DJ13" s="28">
        <f t="shared" si="5"/>
        <v>105</v>
      </c>
      <c r="DK13" s="28">
        <f t="shared" si="5"/>
        <v>106</v>
      </c>
      <c r="DL13" s="28">
        <f t="shared" si="5"/>
        <v>107</v>
      </c>
      <c r="DM13" s="28">
        <f t="shared" si="5"/>
        <v>108</v>
      </c>
      <c r="DN13" s="28">
        <f t="shared" si="5"/>
        <v>109</v>
      </c>
      <c r="DO13" s="28">
        <f t="shared" si="5"/>
        <v>110</v>
      </c>
      <c r="DP13" s="28">
        <f t="shared" si="5"/>
        <v>111</v>
      </c>
      <c r="DQ13" s="28">
        <f t="shared" si="5"/>
        <v>112</v>
      </c>
      <c r="DR13" s="28">
        <f t="shared" si="5"/>
        <v>113</v>
      </c>
      <c r="DS13" s="28">
        <f t="shared" si="5"/>
        <v>114</v>
      </c>
      <c r="DT13" s="28">
        <f t="shared" si="5"/>
        <v>115</v>
      </c>
      <c r="DU13" s="28">
        <f t="shared" si="5"/>
        <v>116</v>
      </c>
      <c r="DV13" s="28">
        <f t="shared" si="5"/>
        <v>117</v>
      </c>
      <c r="DW13" s="28">
        <f t="shared" si="5"/>
        <v>118</v>
      </c>
      <c r="DX13" s="28">
        <f t="shared" si="5"/>
        <v>119</v>
      </c>
      <c r="DY13" s="28">
        <f t="shared" si="5"/>
        <v>120</v>
      </c>
      <c r="DZ13" s="28">
        <f t="shared" si="5"/>
        <v>121</v>
      </c>
      <c r="EA13" s="28">
        <f t="shared" si="5"/>
        <v>122</v>
      </c>
      <c r="EB13" s="28">
        <f t="shared" si="5"/>
        <v>123</v>
      </c>
      <c r="EC13" s="28">
        <f t="shared" ref="EC13:GJ13" si="6" xml:space="preserve"> EC$10</f>
        <v>124</v>
      </c>
      <c r="ED13" s="28">
        <f t="shared" si="6"/>
        <v>125</v>
      </c>
      <c r="EE13" s="28">
        <f t="shared" si="6"/>
        <v>126</v>
      </c>
      <c r="EF13" s="28">
        <f t="shared" si="6"/>
        <v>127</v>
      </c>
      <c r="EG13" s="28">
        <f t="shared" si="6"/>
        <v>128</v>
      </c>
      <c r="EH13" s="28">
        <f t="shared" si="6"/>
        <v>129</v>
      </c>
      <c r="EI13" s="28">
        <f t="shared" si="6"/>
        <v>130</v>
      </c>
      <c r="EJ13" s="28">
        <f t="shared" si="6"/>
        <v>131</v>
      </c>
      <c r="EK13" s="28">
        <f t="shared" si="6"/>
        <v>132</v>
      </c>
      <c r="EL13" s="28">
        <f t="shared" si="6"/>
        <v>133</v>
      </c>
      <c r="EM13" s="28">
        <f t="shared" si="6"/>
        <v>134</v>
      </c>
      <c r="EN13" s="28">
        <f t="shared" si="6"/>
        <v>135</v>
      </c>
      <c r="EO13" s="28">
        <f t="shared" si="6"/>
        <v>136</v>
      </c>
      <c r="EP13" s="28">
        <f t="shared" si="6"/>
        <v>137</v>
      </c>
      <c r="EQ13" s="28">
        <f t="shared" si="6"/>
        <v>138</v>
      </c>
      <c r="ER13" s="28">
        <f t="shared" si="6"/>
        <v>139</v>
      </c>
      <c r="ES13" s="28">
        <f t="shared" si="6"/>
        <v>140</v>
      </c>
      <c r="ET13" s="28">
        <f t="shared" si="6"/>
        <v>141</v>
      </c>
      <c r="EU13" s="28">
        <f t="shared" si="6"/>
        <v>142</v>
      </c>
      <c r="EV13" s="28">
        <f t="shared" si="6"/>
        <v>143</v>
      </c>
      <c r="EW13" s="28">
        <f t="shared" si="6"/>
        <v>144</v>
      </c>
      <c r="EX13" s="28">
        <f t="shared" si="6"/>
        <v>145</v>
      </c>
      <c r="EY13" s="28">
        <f t="shared" si="6"/>
        <v>146</v>
      </c>
      <c r="EZ13" s="28">
        <f t="shared" si="6"/>
        <v>147</v>
      </c>
      <c r="FA13" s="28">
        <f t="shared" si="6"/>
        <v>148</v>
      </c>
      <c r="FB13" s="28">
        <f t="shared" si="6"/>
        <v>149</v>
      </c>
      <c r="FC13" s="28">
        <f t="shared" si="6"/>
        <v>150</v>
      </c>
      <c r="FD13" s="28">
        <f t="shared" si="6"/>
        <v>151</v>
      </c>
      <c r="FE13" s="28">
        <f t="shared" si="6"/>
        <v>152</v>
      </c>
      <c r="FF13" s="28">
        <f t="shared" si="6"/>
        <v>153</v>
      </c>
      <c r="FG13" s="28">
        <f t="shared" si="6"/>
        <v>154</v>
      </c>
      <c r="FH13" s="28">
        <f t="shared" si="6"/>
        <v>155</v>
      </c>
      <c r="FI13" s="28">
        <f t="shared" si="6"/>
        <v>156</v>
      </c>
      <c r="FJ13" s="28">
        <f t="shared" si="6"/>
        <v>157</v>
      </c>
      <c r="FK13" s="28">
        <f t="shared" si="6"/>
        <v>158</v>
      </c>
      <c r="FL13" s="28">
        <f t="shared" si="6"/>
        <v>159</v>
      </c>
      <c r="FM13" s="28">
        <f t="shared" si="6"/>
        <v>160</v>
      </c>
      <c r="FN13" s="28">
        <f t="shared" si="6"/>
        <v>161</v>
      </c>
      <c r="FO13" s="28">
        <f t="shared" si="6"/>
        <v>162</v>
      </c>
      <c r="FP13" s="28">
        <f t="shared" si="6"/>
        <v>163</v>
      </c>
      <c r="FQ13" s="28">
        <f t="shared" si="6"/>
        <v>164</v>
      </c>
      <c r="FR13" s="28">
        <f t="shared" si="6"/>
        <v>165</v>
      </c>
      <c r="FS13" s="28">
        <f t="shared" si="6"/>
        <v>166</v>
      </c>
      <c r="FT13" s="28">
        <f t="shared" si="6"/>
        <v>167</v>
      </c>
      <c r="FU13" s="28">
        <f t="shared" si="6"/>
        <v>168</v>
      </c>
      <c r="FV13" s="28">
        <f t="shared" si="6"/>
        <v>169</v>
      </c>
      <c r="FW13" s="28">
        <f t="shared" si="6"/>
        <v>170</v>
      </c>
      <c r="FX13" s="28">
        <f t="shared" si="6"/>
        <v>171</v>
      </c>
      <c r="FY13" s="28">
        <f t="shared" si="6"/>
        <v>172</v>
      </c>
      <c r="FZ13" s="28">
        <f t="shared" si="6"/>
        <v>173</v>
      </c>
      <c r="GA13" s="28">
        <f t="shared" si="6"/>
        <v>174</v>
      </c>
      <c r="GB13" s="28">
        <f t="shared" si="6"/>
        <v>175</v>
      </c>
      <c r="GC13" s="28">
        <f t="shared" si="6"/>
        <v>176</v>
      </c>
      <c r="GD13" s="28">
        <f t="shared" si="6"/>
        <v>177</v>
      </c>
      <c r="GE13" s="28">
        <f t="shared" si="6"/>
        <v>178</v>
      </c>
      <c r="GF13" s="28">
        <f t="shared" si="6"/>
        <v>179</v>
      </c>
      <c r="GG13" s="28">
        <f t="shared" si="6"/>
        <v>180</v>
      </c>
      <c r="GH13" s="28">
        <f t="shared" si="6"/>
        <v>181</v>
      </c>
      <c r="GI13" s="28">
        <f t="shared" si="6"/>
        <v>182</v>
      </c>
      <c r="GJ13" s="28">
        <f t="shared" si="6"/>
        <v>183</v>
      </c>
    </row>
    <row r="14" spans="1:192" s="193" customFormat="1" outlineLevel="1" x14ac:dyDescent="0.25">
      <c r="A14" s="142"/>
      <c r="B14" s="142"/>
      <c r="C14" s="143"/>
      <c r="D14" s="144"/>
      <c r="E14" s="192" t="s">
        <v>1</v>
      </c>
      <c r="F14" s="192"/>
      <c r="G14" s="192" t="s">
        <v>5</v>
      </c>
      <c r="H14" s="193">
        <f xml:space="preserve"> SUM(J14:GJ14)</f>
        <v>1</v>
      </c>
      <c r="I14" s="145"/>
      <c r="J14" s="192">
        <f t="shared" ref="J14:BU14" si="7" xml:space="preserve"> IF(J13 = 1, 1, 0)</f>
        <v>1</v>
      </c>
      <c r="K14" s="192">
        <f t="shared" si="7"/>
        <v>0</v>
      </c>
      <c r="L14" s="192">
        <f t="shared" si="7"/>
        <v>0</v>
      </c>
      <c r="M14" s="192">
        <f t="shared" si="7"/>
        <v>0</v>
      </c>
      <c r="N14" s="192">
        <f t="shared" si="7"/>
        <v>0</v>
      </c>
      <c r="O14" s="192">
        <f t="shared" si="7"/>
        <v>0</v>
      </c>
      <c r="P14" s="192">
        <f t="shared" si="7"/>
        <v>0</v>
      </c>
      <c r="Q14" s="192">
        <f t="shared" si="7"/>
        <v>0</v>
      </c>
      <c r="R14" s="192">
        <f t="shared" si="7"/>
        <v>0</v>
      </c>
      <c r="S14" s="192">
        <f t="shared" si="7"/>
        <v>0</v>
      </c>
      <c r="T14" s="192">
        <f t="shared" si="7"/>
        <v>0</v>
      </c>
      <c r="U14" s="192">
        <f t="shared" si="7"/>
        <v>0</v>
      </c>
      <c r="V14" s="192">
        <f t="shared" si="7"/>
        <v>0</v>
      </c>
      <c r="W14" s="192">
        <f t="shared" si="7"/>
        <v>0</v>
      </c>
      <c r="X14" s="192">
        <f t="shared" si="7"/>
        <v>0</v>
      </c>
      <c r="Y14" s="192">
        <f t="shared" si="7"/>
        <v>0</v>
      </c>
      <c r="Z14" s="192">
        <f t="shared" si="7"/>
        <v>0</v>
      </c>
      <c r="AA14" s="192">
        <f t="shared" si="7"/>
        <v>0</v>
      </c>
      <c r="AB14" s="192">
        <f t="shared" si="7"/>
        <v>0</v>
      </c>
      <c r="AC14" s="192">
        <f t="shared" si="7"/>
        <v>0</v>
      </c>
      <c r="AD14" s="192">
        <f t="shared" si="7"/>
        <v>0</v>
      </c>
      <c r="AE14" s="192">
        <f t="shared" si="7"/>
        <v>0</v>
      </c>
      <c r="AF14" s="192">
        <f t="shared" si="7"/>
        <v>0</v>
      </c>
      <c r="AG14" s="192">
        <f t="shared" si="7"/>
        <v>0</v>
      </c>
      <c r="AH14" s="192">
        <f t="shared" si="7"/>
        <v>0</v>
      </c>
      <c r="AI14" s="192">
        <f t="shared" si="7"/>
        <v>0</v>
      </c>
      <c r="AJ14" s="192">
        <f t="shared" si="7"/>
        <v>0</v>
      </c>
      <c r="AK14" s="192">
        <f t="shared" si="7"/>
        <v>0</v>
      </c>
      <c r="AL14" s="192">
        <f t="shared" si="7"/>
        <v>0</v>
      </c>
      <c r="AM14" s="192">
        <f t="shared" si="7"/>
        <v>0</v>
      </c>
      <c r="AN14" s="192">
        <f t="shared" si="7"/>
        <v>0</v>
      </c>
      <c r="AO14" s="192">
        <f t="shared" si="7"/>
        <v>0</v>
      </c>
      <c r="AP14" s="192">
        <f t="shared" si="7"/>
        <v>0</v>
      </c>
      <c r="AQ14" s="192">
        <f t="shared" si="7"/>
        <v>0</v>
      </c>
      <c r="AR14" s="192">
        <f t="shared" si="7"/>
        <v>0</v>
      </c>
      <c r="AS14" s="192">
        <f t="shared" si="7"/>
        <v>0</v>
      </c>
      <c r="AT14" s="192">
        <f t="shared" si="7"/>
        <v>0</v>
      </c>
      <c r="AU14" s="192">
        <f t="shared" si="7"/>
        <v>0</v>
      </c>
      <c r="AV14" s="192">
        <f t="shared" si="7"/>
        <v>0</v>
      </c>
      <c r="AW14" s="192">
        <f t="shared" si="7"/>
        <v>0</v>
      </c>
      <c r="AX14" s="192">
        <f t="shared" si="7"/>
        <v>0</v>
      </c>
      <c r="AY14" s="192">
        <f t="shared" si="7"/>
        <v>0</v>
      </c>
      <c r="AZ14" s="192">
        <f t="shared" si="7"/>
        <v>0</v>
      </c>
      <c r="BA14" s="192">
        <f t="shared" si="7"/>
        <v>0</v>
      </c>
      <c r="BB14" s="192">
        <f t="shared" si="7"/>
        <v>0</v>
      </c>
      <c r="BC14" s="192">
        <f t="shared" si="7"/>
        <v>0</v>
      </c>
      <c r="BD14" s="192">
        <f t="shared" si="7"/>
        <v>0</v>
      </c>
      <c r="BE14" s="192">
        <f t="shared" si="7"/>
        <v>0</v>
      </c>
      <c r="BF14" s="192">
        <f t="shared" si="7"/>
        <v>0</v>
      </c>
      <c r="BG14" s="192">
        <f t="shared" si="7"/>
        <v>0</v>
      </c>
      <c r="BH14" s="192">
        <f t="shared" si="7"/>
        <v>0</v>
      </c>
      <c r="BI14" s="192">
        <f t="shared" si="7"/>
        <v>0</v>
      </c>
      <c r="BJ14" s="192">
        <f t="shared" si="7"/>
        <v>0</v>
      </c>
      <c r="BK14" s="192">
        <f t="shared" si="7"/>
        <v>0</v>
      </c>
      <c r="BL14" s="192">
        <f t="shared" si="7"/>
        <v>0</v>
      </c>
      <c r="BM14" s="192">
        <f t="shared" si="7"/>
        <v>0</v>
      </c>
      <c r="BN14" s="192">
        <f t="shared" si="7"/>
        <v>0</v>
      </c>
      <c r="BO14" s="192">
        <f t="shared" si="7"/>
        <v>0</v>
      </c>
      <c r="BP14" s="192">
        <f t="shared" si="7"/>
        <v>0</v>
      </c>
      <c r="BQ14" s="192">
        <f t="shared" si="7"/>
        <v>0</v>
      </c>
      <c r="BR14" s="192">
        <f t="shared" si="7"/>
        <v>0</v>
      </c>
      <c r="BS14" s="192">
        <f t="shared" si="7"/>
        <v>0</v>
      </c>
      <c r="BT14" s="192">
        <f t="shared" si="7"/>
        <v>0</v>
      </c>
      <c r="BU14" s="192">
        <f t="shared" si="7"/>
        <v>0</v>
      </c>
      <c r="BV14" s="192">
        <f t="shared" ref="BV14:EG14" si="8" xml:space="preserve"> IF(BV13 = 1, 1, 0)</f>
        <v>0</v>
      </c>
      <c r="BW14" s="192">
        <f t="shared" si="8"/>
        <v>0</v>
      </c>
      <c r="BX14" s="192">
        <f t="shared" si="8"/>
        <v>0</v>
      </c>
      <c r="BY14" s="192">
        <f t="shared" si="8"/>
        <v>0</v>
      </c>
      <c r="BZ14" s="192">
        <f t="shared" si="8"/>
        <v>0</v>
      </c>
      <c r="CA14" s="192">
        <f t="shared" si="8"/>
        <v>0</v>
      </c>
      <c r="CB14" s="192">
        <f t="shared" si="8"/>
        <v>0</v>
      </c>
      <c r="CC14" s="192">
        <f t="shared" si="8"/>
        <v>0</v>
      </c>
      <c r="CD14" s="192">
        <f t="shared" si="8"/>
        <v>0</v>
      </c>
      <c r="CE14" s="192">
        <f t="shared" si="8"/>
        <v>0</v>
      </c>
      <c r="CF14" s="192">
        <f t="shared" si="8"/>
        <v>0</v>
      </c>
      <c r="CG14" s="192">
        <f t="shared" si="8"/>
        <v>0</v>
      </c>
      <c r="CH14" s="192">
        <f t="shared" si="8"/>
        <v>0</v>
      </c>
      <c r="CI14" s="192">
        <f t="shared" si="8"/>
        <v>0</v>
      </c>
      <c r="CJ14" s="192">
        <f t="shared" si="8"/>
        <v>0</v>
      </c>
      <c r="CK14" s="192">
        <f t="shared" si="8"/>
        <v>0</v>
      </c>
      <c r="CL14" s="192">
        <f t="shared" si="8"/>
        <v>0</v>
      </c>
      <c r="CM14" s="192">
        <f t="shared" si="8"/>
        <v>0</v>
      </c>
      <c r="CN14" s="192">
        <f t="shared" si="8"/>
        <v>0</v>
      </c>
      <c r="CO14" s="192">
        <f t="shared" si="8"/>
        <v>0</v>
      </c>
      <c r="CP14" s="192">
        <f t="shared" si="8"/>
        <v>0</v>
      </c>
      <c r="CQ14" s="192">
        <f t="shared" si="8"/>
        <v>0</v>
      </c>
      <c r="CR14" s="192">
        <f t="shared" si="8"/>
        <v>0</v>
      </c>
      <c r="CS14" s="192">
        <f t="shared" si="8"/>
        <v>0</v>
      </c>
      <c r="CT14" s="192">
        <f t="shared" si="8"/>
        <v>0</v>
      </c>
      <c r="CU14" s="192">
        <f t="shared" si="8"/>
        <v>0</v>
      </c>
      <c r="CV14" s="192">
        <f t="shared" si="8"/>
        <v>0</v>
      </c>
      <c r="CW14" s="192">
        <f t="shared" si="8"/>
        <v>0</v>
      </c>
      <c r="CX14" s="192">
        <f t="shared" si="8"/>
        <v>0</v>
      </c>
      <c r="CY14" s="192">
        <f t="shared" si="8"/>
        <v>0</v>
      </c>
      <c r="CZ14" s="192">
        <f t="shared" si="8"/>
        <v>0</v>
      </c>
      <c r="DA14" s="192">
        <f t="shared" si="8"/>
        <v>0</v>
      </c>
      <c r="DB14" s="192">
        <f t="shared" si="8"/>
        <v>0</v>
      </c>
      <c r="DC14" s="192">
        <f t="shared" si="8"/>
        <v>0</v>
      </c>
      <c r="DD14" s="192">
        <f t="shared" si="8"/>
        <v>0</v>
      </c>
      <c r="DE14" s="192">
        <f t="shared" si="8"/>
        <v>0</v>
      </c>
      <c r="DF14" s="192">
        <f t="shared" si="8"/>
        <v>0</v>
      </c>
      <c r="DG14" s="192">
        <f t="shared" si="8"/>
        <v>0</v>
      </c>
      <c r="DH14" s="192">
        <f t="shared" si="8"/>
        <v>0</v>
      </c>
      <c r="DI14" s="192">
        <f t="shared" si="8"/>
        <v>0</v>
      </c>
      <c r="DJ14" s="192">
        <f t="shared" si="8"/>
        <v>0</v>
      </c>
      <c r="DK14" s="192">
        <f t="shared" si="8"/>
        <v>0</v>
      </c>
      <c r="DL14" s="192">
        <f t="shared" si="8"/>
        <v>0</v>
      </c>
      <c r="DM14" s="192">
        <f t="shared" si="8"/>
        <v>0</v>
      </c>
      <c r="DN14" s="192">
        <f t="shared" si="8"/>
        <v>0</v>
      </c>
      <c r="DO14" s="192">
        <f t="shared" si="8"/>
        <v>0</v>
      </c>
      <c r="DP14" s="192">
        <f t="shared" si="8"/>
        <v>0</v>
      </c>
      <c r="DQ14" s="192">
        <f t="shared" si="8"/>
        <v>0</v>
      </c>
      <c r="DR14" s="192">
        <f t="shared" si="8"/>
        <v>0</v>
      </c>
      <c r="DS14" s="192">
        <f t="shared" si="8"/>
        <v>0</v>
      </c>
      <c r="DT14" s="192">
        <f t="shared" si="8"/>
        <v>0</v>
      </c>
      <c r="DU14" s="192">
        <f t="shared" si="8"/>
        <v>0</v>
      </c>
      <c r="DV14" s="192">
        <f t="shared" si="8"/>
        <v>0</v>
      </c>
      <c r="DW14" s="192">
        <f t="shared" si="8"/>
        <v>0</v>
      </c>
      <c r="DX14" s="192">
        <f t="shared" si="8"/>
        <v>0</v>
      </c>
      <c r="DY14" s="192">
        <f t="shared" si="8"/>
        <v>0</v>
      </c>
      <c r="DZ14" s="192">
        <f t="shared" si="8"/>
        <v>0</v>
      </c>
      <c r="EA14" s="192">
        <f t="shared" si="8"/>
        <v>0</v>
      </c>
      <c r="EB14" s="192">
        <f t="shared" si="8"/>
        <v>0</v>
      </c>
      <c r="EC14" s="192">
        <f t="shared" si="8"/>
        <v>0</v>
      </c>
      <c r="ED14" s="192">
        <f t="shared" si="8"/>
        <v>0</v>
      </c>
      <c r="EE14" s="192">
        <f t="shared" si="8"/>
        <v>0</v>
      </c>
      <c r="EF14" s="192">
        <f t="shared" si="8"/>
        <v>0</v>
      </c>
      <c r="EG14" s="192">
        <f t="shared" si="8"/>
        <v>0</v>
      </c>
      <c r="EH14" s="192">
        <f t="shared" ref="EH14:GG14" si="9" xml:space="preserve"> IF(EH13 = 1, 1, 0)</f>
        <v>0</v>
      </c>
      <c r="EI14" s="192">
        <f t="shared" si="9"/>
        <v>0</v>
      </c>
      <c r="EJ14" s="192">
        <f t="shared" si="9"/>
        <v>0</v>
      </c>
      <c r="EK14" s="192">
        <f t="shared" si="9"/>
        <v>0</v>
      </c>
      <c r="EL14" s="192">
        <f t="shared" si="9"/>
        <v>0</v>
      </c>
      <c r="EM14" s="192">
        <f t="shared" si="9"/>
        <v>0</v>
      </c>
      <c r="EN14" s="192">
        <f t="shared" si="9"/>
        <v>0</v>
      </c>
      <c r="EO14" s="192">
        <f t="shared" si="9"/>
        <v>0</v>
      </c>
      <c r="EP14" s="192">
        <f t="shared" si="9"/>
        <v>0</v>
      </c>
      <c r="EQ14" s="192">
        <f t="shared" si="9"/>
        <v>0</v>
      </c>
      <c r="ER14" s="192">
        <f t="shared" si="9"/>
        <v>0</v>
      </c>
      <c r="ES14" s="192">
        <f t="shared" si="9"/>
        <v>0</v>
      </c>
      <c r="ET14" s="192">
        <f t="shared" si="9"/>
        <v>0</v>
      </c>
      <c r="EU14" s="192">
        <f t="shared" si="9"/>
        <v>0</v>
      </c>
      <c r="EV14" s="192">
        <f t="shared" si="9"/>
        <v>0</v>
      </c>
      <c r="EW14" s="192">
        <f t="shared" si="9"/>
        <v>0</v>
      </c>
      <c r="EX14" s="192">
        <f t="shared" si="9"/>
        <v>0</v>
      </c>
      <c r="EY14" s="192">
        <f t="shared" si="9"/>
        <v>0</v>
      </c>
      <c r="EZ14" s="192">
        <f t="shared" si="9"/>
        <v>0</v>
      </c>
      <c r="FA14" s="192">
        <f t="shared" si="9"/>
        <v>0</v>
      </c>
      <c r="FB14" s="192">
        <f t="shared" si="9"/>
        <v>0</v>
      </c>
      <c r="FC14" s="192">
        <f t="shared" si="9"/>
        <v>0</v>
      </c>
      <c r="FD14" s="192">
        <f t="shared" si="9"/>
        <v>0</v>
      </c>
      <c r="FE14" s="192">
        <f t="shared" si="9"/>
        <v>0</v>
      </c>
      <c r="FF14" s="192">
        <f t="shared" si="9"/>
        <v>0</v>
      </c>
      <c r="FG14" s="192">
        <f t="shared" si="9"/>
        <v>0</v>
      </c>
      <c r="FH14" s="192">
        <f t="shared" si="9"/>
        <v>0</v>
      </c>
      <c r="FI14" s="192">
        <f t="shared" si="9"/>
        <v>0</v>
      </c>
      <c r="FJ14" s="192">
        <f t="shared" si="9"/>
        <v>0</v>
      </c>
      <c r="FK14" s="192">
        <f t="shared" si="9"/>
        <v>0</v>
      </c>
      <c r="FL14" s="192">
        <f t="shared" si="9"/>
        <v>0</v>
      </c>
      <c r="FM14" s="192">
        <f t="shared" si="9"/>
        <v>0</v>
      </c>
      <c r="FN14" s="192">
        <f t="shared" si="9"/>
        <v>0</v>
      </c>
      <c r="FO14" s="192">
        <f t="shared" si="9"/>
        <v>0</v>
      </c>
      <c r="FP14" s="192">
        <f t="shared" si="9"/>
        <v>0</v>
      </c>
      <c r="FQ14" s="192">
        <f t="shared" si="9"/>
        <v>0</v>
      </c>
      <c r="FR14" s="192">
        <f t="shared" si="9"/>
        <v>0</v>
      </c>
      <c r="FS14" s="192">
        <f t="shared" si="9"/>
        <v>0</v>
      </c>
      <c r="FT14" s="192">
        <f t="shared" si="9"/>
        <v>0</v>
      </c>
      <c r="FU14" s="192">
        <f t="shared" si="9"/>
        <v>0</v>
      </c>
      <c r="FV14" s="192">
        <f t="shared" si="9"/>
        <v>0</v>
      </c>
      <c r="FW14" s="192">
        <f t="shared" si="9"/>
        <v>0</v>
      </c>
      <c r="FX14" s="192">
        <f t="shared" si="9"/>
        <v>0</v>
      </c>
      <c r="FY14" s="192">
        <f t="shared" si="9"/>
        <v>0</v>
      </c>
      <c r="FZ14" s="192">
        <f t="shared" si="9"/>
        <v>0</v>
      </c>
      <c r="GA14" s="192">
        <f t="shared" si="9"/>
        <v>0</v>
      </c>
      <c r="GB14" s="192">
        <f t="shared" si="9"/>
        <v>0</v>
      </c>
      <c r="GC14" s="192">
        <f t="shared" si="9"/>
        <v>0</v>
      </c>
      <c r="GD14" s="192">
        <f t="shared" si="9"/>
        <v>0</v>
      </c>
      <c r="GE14" s="192">
        <f t="shared" si="9"/>
        <v>0</v>
      </c>
      <c r="GF14" s="192">
        <f t="shared" si="9"/>
        <v>0</v>
      </c>
      <c r="GG14" s="192">
        <f t="shared" si="9"/>
        <v>0</v>
      </c>
      <c r="GH14" s="192">
        <f t="shared" ref="GH14:GJ14" si="10" xml:space="preserve"> IF(GH13 = 1, 1, 0)</f>
        <v>0</v>
      </c>
      <c r="GI14" s="192">
        <f t="shared" si="10"/>
        <v>0</v>
      </c>
      <c r="GJ14" s="192">
        <f t="shared" si="10"/>
        <v>0</v>
      </c>
    </row>
    <row r="15" spans="1:192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</row>
    <row r="16" spans="1:192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</row>
    <row r="17" spans="1:192" outlineLevel="1" x14ac:dyDescent="0.25">
      <c r="A17" s="55"/>
      <c r="B17" s="55"/>
      <c r="C17" s="58"/>
      <c r="D17" s="59"/>
      <c r="E17" s="306" t="str">
        <f xml:space="preserve"> InpC!E$13</f>
        <v>First date of time rulers</v>
      </c>
      <c r="F17" s="306">
        <f xml:space="preserve"> InpC!F$13</f>
        <v>44197</v>
      </c>
      <c r="G17" s="306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  <c r="DO17" s="45"/>
      <c r="DP17" s="45"/>
      <c r="DQ17" s="45"/>
      <c r="DR17" s="45"/>
      <c r="DS17" s="45"/>
      <c r="DT17" s="45"/>
      <c r="DU17" s="45"/>
      <c r="DV17" s="45"/>
      <c r="DW17" s="45"/>
      <c r="DX17" s="45"/>
      <c r="DY17" s="45"/>
      <c r="DZ17" s="45"/>
      <c r="EA17" s="45"/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45"/>
      <c r="EO17" s="45"/>
      <c r="EP17" s="45"/>
      <c r="EQ17" s="45"/>
      <c r="ER17" s="45"/>
      <c r="ES17" s="45"/>
      <c r="ET17" s="45"/>
      <c r="EU17" s="45"/>
      <c r="EV17" s="45"/>
      <c r="EW17" s="45"/>
      <c r="EX17" s="45"/>
      <c r="EY17" s="45"/>
      <c r="EZ17" s="45"/>
      <c r="FA17" s="45"/>
      <c r="FB17" s="45"/>
      <c r="FC17" s="45"/>
      <c r="FD17" s="45"/>
      <c r="FE17" s="45"/>
      <c r="FF17" s="45"/>
      <c r="FG17" s="45"/>
      <c r="FH17" s="45"/>
      <c r="FI17" s="45"/>
      <c r="FJ17" s="45"/>
      <c r="FK17" s="45"/>
      <c r="FL17" s="45"/>
      <c r="FM17" s="45"/>
      <c r="FN17" s="45"/>
      <c r="FO17" s="45"/>
      <c r="FP17" s="45"/>
      <c r="FQ17" s="45"/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45"/>
      <c r="GE17" s="45"/>
      <c r="GF17" s="45"/>
      <c r="GG17" s="45"/>
      <c r="GH17" s="45"/>
      <c r="GI17" s="45"/>
      <c r="GJ17" s="45"/>
    </row>
    <row r="18" spans="1:192" outlineLevel="1" x14ac:dyDescent="0.25">
      <c r="E18" s="194" t="str">
        <f xml:space="preserve"> InpC!E$16</f>
        <v>Length of operating period</v>
      </c>
      <c r="F18" s="194">
        <f xml:space="preserve"> InpC!F$16</f>
        <v>6</v>
      </c>
      <c r="G18" s="194" t="str">
        <f xml:space="preserve"> InpC!G$16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</row>
    <row r="19" spans="1:192" outlineLevel="1" x14ac:dyDescent="0.25">
      <c r="B19" s="55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</row>
    <row r="20" spans="1:192" outlineLevel="1" x14ac:dyDescent="0.25">
      <c r="A20" s="50"/>
      <c r="B20" s="55"/>
      <c r="C20" s="51"/>
      <c r="D20" s="52"/>
      <c r="E20" s="27" t="s">
        <v>16</v>
      </c>
      <c r="F20" s="27"/>
      <c r="G20" s="27" t="s">
        <v>6</v>
      </c>
      <c r="H20" s="27"/>
      <c r="I20" s="136"/>
      <c r="J20" s="27">
        <f t="shared" ref="J20:BU20" si="14" xml:space="preserve"> IF(J19 = 1, $F17, DATE(YEAR(I20), MONTH(I20) + $F18, DAY(1)))</f>
        <v>44197</v>
      </c>
      <c r="K20" s="27">
        <f t="shared" si="14"/>
        <v>44378</v>
      </c>
      <c r="L20" s="27">
        <f t="shared" si="14"/>
        <v>44562</v>
      </c>
      <c r="M20" s="27">
        <f t="shared" si="14"/>
        <v>44743</v>
      </c>
      <c r="N20" s="27">
        <f t="shared" si="14"/>
        <v>44927</v>
      </c>
      <c r="O20" s="27">
        <f t="shared" si="14"/>
        <v>45108</v>
      </c>
      <c r="P20" s="27">
        <f t="shared" si="14"/>
        <v>45292</v>
      </c>
      <c r="Q20" s="27">
        <f t="shared" si="14"/>
        <v>45474</v>
      </c>
      <c r="R20" s="27">
        <f t="shared" si="14"/>
        <v>45658</v>
      </c>
      <c r="S20" s="27">
        <f t="shared" si="14"/>
        <v>45839</v>
      </c>
      <c r="T20" s="27">
        <f t="shared" si="14"/>
        <v>46023</v>
      </c>
      <c r="U20" s="27">
        <f t="shared" si="14"/>
        <v>46204</v>
      </c>
      <c r="V20" s="27">
        <f t="shared" si="14"/>
        <v>46388</v>
      </c>
      <c r="W20" s="27">
        <f t="shared" si="14"/>
        <v>46569</v>
      </c>
      <c r="X20" s="27">
        <f t="shared" si="14"/>
        <v>46753</v>
      </c>
      <c r="Y20" s="27">
        <f t="shared" si="14"/>
        <v>46935</v>
      </c>
      <c r="Z20" s="27">
        <f t="shared" si="14"/>
        <v>47119</v>
      </c>
      <c r="AA20" s="27">
        <f t="shared" si="14"/>
        <v>47300</v>
      </c>
      <c r="AB20" s="27">
        <f t="shared" si="14"/>
        <v>47484</v>
      </c>
      <c r="AC20" s="27">
        <f t="shared" si="14"/>
        <v>47665</v>
      </c>
      <c r="AD20" s="27">
        <f t="shared" si="14"/>
        <v>47849</v>
      </c>
      <c r="AE20" s="27">
        <f t="shared" si="14"/>
        <v>48030</v>
      </c>
      <c r="AF20" s="27">
        <f t="shared" si="14"/>
        <v>48214</v>
      </c>
      <c r="AG20" s="27">
        <f t="shared" si="14"/>
        <v>48396</v>
      </c>
      <c r="AH20" s="27">
        <f t="shared" si="14"/>
        <v>48580</v>
      </c>
      <c r="AI20" s="27">
        <f t="shared" si="14"/>
        <v>48761</v>
      </c>
      <c r="AJ20" s="27">
        <f t="shared" si="14"/>
        <v>48945</v>
      </c>
      <c r="AK20" s="27">
        <f t="shared" si="14"/>
        <v>49126</v>
      </c>
      <c r="AL20" s="27">
        <f t="shared" si="14"/>
        <v>49310</v>
      </c>
      <c r="AM20" s="27">
        <f t="shared" si="14"/>
        <v>49491</v>
      </c>
      <c r="AN20" s="27">
        <f t="shared" si="14"/>
        <v>49675</v>
      </c>
      <c r="AO20" s="27">
        <f t="shared" si="14"/>
        <v>49857</v>
      </c>
      <c r="AP20" s="27">
        <f t="shared" si="14"/>
        <v>50041</v>
      </c>
      <c r="AQ20" s="27">
        <f t="shared" si="14"/>
        <v>50222</v>
      </c>
      <c r="AR20" s="27">
        <f t="shared" si="14"/>
        <v>50406</v>
      </c>
      <c r="AS20" s="27">
        <f t="shared" si="14"/>
        <v>50587</v>
      </c>
      <c r="AT20" s="27">
        <f t="shared" si="14"/>
        <v>50771</v>
      </c>
      <c r="AU20" s="27">
        <f t="shared" si="14"/>
        <v>50952</v>
      </c>
      <c r="AV20" s="27">
        <f t="shared" si="14"/>
        <v>51136</v>
      </c>
      <c r="AW20" s="27">
        <f t="shared" si="14"/>
        <v>51318</v>
      </c>
      <c r="AX20" s="27">
        <f t="shared" si="14"/>
        <v>51502</v>
      </c>
      <c r="AY20" s="27">
        <f t="shared" si="14"/>
        <v>51683</v>
      </c>
      <c r="AZ20" s="27">
        <f t="shared" si="14"/>
        <v>51867</v>
      </c>
      <c r="BA20" s="27">
        <f t="shared" si="14"/>
        <v>52048</v>
      </c>
      <c r="BB20" s="27">
        <f t="shared" si="14"/>
        <v>52232</v>
      </c>
      <c r="BC20" s="27">
        <f t="shared" si="14"/>
        <v>52413</v>
      </c>
      <c r="BD20" s="27">
        <f t="shared" si="14"/>
        <v>52597</v>
      </c>
      <c r="BE20" s="27">
        <f t="shared" si="14"/>
        <v>52779</v>
      </c>
      <c r="BF20" s="27">
        <f t="shared" si="14"/>
        <v>52963</v>
      </c>
      <c r="BG20" s="27">
        <f t="shared" si="14"/>
        <v>53144</v>
      </c>
      <c r="BH20" s="27">
        <f t="shared" si="14"/>
        <v>53328</v>
      </c>
      <c r="BI20" s="27">
        <f t="shared" si="14"/>
        <v>53509</v>
      </c>
      <c r="BJ20" s="27">
        <f t="shared" si="14"/>
        <v>53693</v>
      </c>
      <c r="BK20" s="27">
        <f t="shared" si="14"/>
        <v>53874</v>
      </c>
      <c r="BL20" s="27">
        <f t="shared" si="14"/>
        <v>54058</v>
      </c>
      <c r="BM20" s="27">
        <f t="shared" si="14"/>
        <v>54240</v>
      </c>
      <c r="BN20" s="27">
        <f t="shared" si="14"/>
        <v>54424</v>
      </c>
      <c r="BO20" s="27">
        <f t="shared" si="14"/>
        <v>54605</v>
      </c>
      <c r="BP20" s="27">
        <f t="shared" si="14"/>
        <v>54789</v>
      </c>
      <c r="BQ20" s="27">
        <f t="shared" si="14"/>
        <v>54970</v>
      </c>
      <c r="BR20" s="27">
        <f t="shared" si="14"/>
        <v>55154</v>
      </c>
      <c r="BS20" s="27">
        <f t="shared" si="14"/>
        <v>55335</v>
      </c>
      <c r="BT20" s="27">
        <f t="shared" si="14"/>
        <v>55519</v>
      </c>
      <c r="BU20" s="27">
        <f t="shared" si="14"/>
        <v>55701</v>
      </c>
      <c r="BV20" s="27">
        <f t="shared" ref="BV20:EG20" si="15" xml:space="preserve"> IF(BV19 = 1, $F17, DATE(YEAR(BU20), MONTH(BU20) + $F18, DAY(1)))</f>
        <v>55885</v>
      </c>
      <c r="BW20" s="27">
        <f t="shared" si="15"/>
        <v>56066</v>
      </c>
      <c r="BX20" s="27">
        <f t="shared" si="15"/>
        <v>56250</v>
      </c>
      <c r="BY20" s="27">
        <f t="shared" si="15"/>
        <v>56431</v>
      </c>
      <c r="BZ20" s="27">
        <f t="shared" si="15"/>
        <v>56615</v>
      </c>
      <c r="CA20" s="27">
        <f t="shared" si="15"/>
        <v>56796</v>
      </c>
      <c r="CB20" s="27">
        <f t="shared" si="15"/>
        <v>56980</v>
      </c>
      <c r="CC20" s="27">
        <f t="shared" si="15"/>
        <v>57162</v>
      </c>
      <c r="CD20" s="27">
        <f t="shared" si="15"/>
        <v>57346</v>
      </c>
      <c r="CE20" s="27">
        <f t="shared" si="15"/>
        <v>57527</v>
      </c>
      <c r="CF20" s="27">
        <f t="shared" si="15"/>
        <v>57711</v>
      </c>
      <c r="CG20" s="27">
        <f t="shared" si="15"/>
        <v>57892</v>
      </c>
      <c r="CH20" s="27">
        <f t="shared" si="15"/>
        <v>58076</v>
      </c>
      <c r="CI20" s="27">
        <f t="shared" si="15"/>
        <v>58257</v>
      </c>
      <c r="CJ20" s="27">
        <f t="shared" si="15"/>
        <v>58441</v>
      </c>
      <c r="CK20" s="27">
        <f t="shared" si="15"/>
        <v>58623</v>
      </c>
      <c r="CL20" s="27">
        <f t="shared" si="15"/>
        <v>58807</v>
      </c>
      <c r="CM20" s="27">
        <f t="shared" si="15"/>
        <v>58988</v>
      </c>
      <c r="CN20" s="27">
        <f t="shared" si="15"/>
        <v>59172</v>
      </c>
      <c r="CO20" s="27">
        <f t="shared" si="15"/>
        <v>59353</v>
      </c>
      <c r="CP20" s="27">
        <f t="shared" si="15"/>
        <v>59537</v>
      </c>
      <c r="CQ20" s="27">
        <f t="shared" si="15"/>
        <v>59718</v>
      </c>
      <c r="CR20" s="27">
        <f t="shared" si="15"/>
        <v>59902</v>
      </c>
      <c r="CS20" s="27">
        <f t="shared" si="15"/>
        <v>60084</v>
      </c>
      <c r="CT20" s="27">
        <f t="shared" si="15"/>
        <v>60268</v>
      </c>
      <c r="CU20" s="27">
        <f t="shared" si="15"/>
        <v>60449</v>
      </c>
      <c r="CV20" s="27">
        <f t="shared" si="15"/>
        <v>60633</v>
      </c>
      <c r="CW20" s="27">
        <f t="shared" si="15"/>
        <v>60814</v>
      </c>
      <c r="CX20" s="27">
        <f t="shared" si="15"/>
        <v>60998</v>
      </c>
      <c r="CY20" s="27">
        <f t="shared" si="15"/>
        <v>61179</v>
      </c>
      <c r="CZ20" s="27">
        <f t="shared" si="15"/>
        <v>61363</v>
      </c>
      <c r="DA20" s="27">
        <f t="shared" si="15"/>
        <v>61545</v>
      </c>
      <c r="DB20" s="27">
        <f t="shared" si="15"/>
        <v>61729</v>
      </c>
      <c r="DC20" s="27">
        <f t="shared" si="15"/>
        <v>61910</v>
      </c>
      <c r="DD20" s="27">
        <f t="shared" si="15"/>
        <v>62094</v>
      </c>
      <c r="DE20" s="27">
        <f t="shared" si="15"/>
        <v>62275</v>
      </c>
      <c r="DF20" s="27">
        <f t="shared" si="15"/>
        <v>62459</v>
      </c>
      <c r="DG20" s="27">
        <f t="shared" si="15"/>
        <v>62640</v>
      </c>
      <c r="DH20" s="27">
        <f t="shared" si="15"/>
        <v>62824</v>
      </c>
      <c r="DI20" s="27">
        <f t="shared" si="15"/>
        <v>63006</v>
      </c>
      <c r="DJ20" s="27">
        <f t="shared" si="15"/>
        <v>63190</v>
      </c>
      <c r="DK20" s="27">
        <f t="shared" si="15"/>
        <v>63371</v>
      </c>
      <c r="DL20" s="27">
        <f t="shared" si="15"/>
        <v>63555</v>
      </c>
      <c r="DM20" s="27">
        <f t="shared" si="15"/>
        <v>63736</v>
      </c>
      <c r="DN20" s="27">
        <f t="shared" si="15"/>
        <v>63920</v>
      </c>
      <c r="DO20" s="27">
        <f t="shared" si="15"/>
        <v>64101</v>
      </c>
      <c r="DP20" s="27">
        <f t="shared" si="15"/>
        <v>64285</v>
      </c>
      <c r="DQ20" s="27">
        <f t="shared" si="15"/>
        <v>64467</v>
      </c>
      <c r="DR20" s="27">
        <f t="shared" si="15"/>
        <v>64651</v>
      </c>
      <c r="DS20" s="27">
        <f t="shared" si="15"/>
        <v>64832</v>
      </c>
      <c r="DT20" s="27">
        <f t="shared" si="15"/>
        <v>65016</v>
      </c>
      <c r="DU20" s="27">
        <f t="shared" si="15"/>
        <v>65197</v>
      </c>
      <c r="DV20" s="27">
        <f t="shared" si="15"/>
        <v>65381</v>
      </c>
      <c r="DW20" s="27">
        <f t="shared" si="15"/>
        <v>65562</v>
      </c>
      <c r="DX20" s="27">
        <f t="shared" si="15"/>
        <v>65746</v>
      </c>
      <c r="DY20" s="27">
        <f t="shared" si="15"/>
        <v>65928</v>
      </c>
      <c r="DZ20" s="27">
        <f t="shared" si="15"/>
        <v>66112</v>
      </c>
      <c r="EA20" s="27">
        <f t="shared" si="15"/>
        <v>66293</v>
      </c>
      <c r="EB20" s="27">
        <f t="shared" si="15"/>
        <v>66477</v>
      </c>
      <c r="EC20" s="27">
        <f t="shared" si="15"/>
        <v>66658</v>
      </c>
      <c r="ED20" s="27">
        <f t="shared" si="15"/>
        <v>66842</v>
      </c>
      <c r="EE20" s="27">
        <f t="shared" si="15"/>
        <v>67023</v>
      </c>
      <c r="EF20" s="27">
        <f t="shared" si="15"/>
        <v>67207</v>
      </c>
      <c r="EG20" s="27">
        <f t="shared" si="15"/>
        <v>67389</v>
      </c>
      <c r="EH20" s="27">
        <f t="shared" ref="EH20:GG20" si="16" xml:space="preserve"> IF(EH19 = 1, $F17, DATE(YEAR(EG20), MONTH(EG20) + $F18, DAY(1)))</f>
        <v>67573</v>
      </c>
      <c r="EI20" s="27">
        <f t="shared" si="16"/>
        <v>67754</v>
      </c>
      <c r="EJ20" s="27">
        <f t="shared" si="16"/>
        <v>67938</v>
      </c>
      <c r="EK20" s="27">
        <f t="shared" si="16"/>
        <v>68119</v>
      </c>
      <c r="EL20" s="27">
        <f t="shared" si="16"/>
        <v>68303</v>
      </c>
      <c r="EM20" s="27">
        <f t="shared" si="16"/>
        <v>68484</v>
      </c>
      <c r="EN20" s="27">
        <f t="shared" si="16"/>
        <v>68668</v>
      </c>
      <c r="EO20" s="27">
        <f t="shared" si="16"/>
        <v>68850</v>
      </c>
      <c r="EP20" s="27">
        <f t="shared" si="16"/>
        <v>69034</v>
      </c>
      <c r="EQ20" s="27">
        <f t="shared" si="16"/>
        <v>69215</v>
      </c>
      <c r="ER20" s="27">
        <f t="shared" si="16"/>
        <v>69399</v>
      </c>
      <c r="ES20" s="27">
        <f t="shared" si="16"/>
        <v>69580</v>
      </c>
      <c r="ET20" s="27">
        <f t="shared" si="16"/>
        <v>69764</v>
      </c>
      <c r="EU20" s="27">
        <f t="shared" si="16"/>
        <v>69945</v>
      </c>
      <c r="EV20" s="27">
        <f t="shared" si="16"/>
        <v>70129</v>
      </c>
      <c r="EW20" s="27">
        <f t="shared" si="16"/>
        <v>70311</v>
      </c>
      <c r="EX20" s="27">
        <f t="shared" si="16"/>
        <v>70495</v>
      </c>
      <c r="EY20" s="27">
        <f t="shared" si="16"/>
        <v>70676</v>
      </c>
      <c r="EZ20" s="27">
        <f t="shared" si="16"/>
        <v>70860</v>
      </c>
      <c r="FA20" s="27">
        <f t="shared" si="16"/>
        <v>71041</v>
      </c>
      <c r="FB20" s="27">
        <f t="shared" si="16"/>
        <v>71225</v>
      </c>
      <c r="FC20" s="27">
        <f t="shared" si="16"/>
        <v>71406</v>
      </c>
      <c r="FD20" s="27">
        <f t="shared" si="16"/>
        <v>71590</v>
      </c>
      <c r="FE20" s="27">
        <f t="shared" si="16"/>
        <v>71772</v>
      </c>
      <c r="FF20" s="27">
        <f t="shared" si="16"/>
        <v>71956</v>
      </c>
      <c r="FG20" s="27">
        <f t="shared" si="16"/>
        <v>72137</v>
      </c>
      <c r="FH20" s="27">
        <f t="shared" si="16"/>
        <v>72321</v>
      </c>
      <c r="FI20" s="27">
        <f t="shared" si="16"/>
        <v>72502</v>
      </c>
      <c r="FJ20" s="27">
        <f t="shared" si="16"/>
        <v>72686</v>
      </c>
      <c r="FK20" s="27">
        <f t="shared" si="16"/>
        <v>72867</v>
      </c>
      <c r="FL20" s="27">
        <f t="shared" si="16"/>
        <v>73051</v>
      </c>
      <c r="FM20" s="27">
        <f t="shared" si="16"/>
        <v>73232</v>
      </c>
      <c r="FN20" s="27">
        <f t="shared" si="16"/>
        <v>73416</v>
      </c>
      <c r="FO20" s="27">
        <f t="shared" si="16"/>
        <v>73597</v>
      </c>
      <c r="FP20" s="27">
        <f t="shared" si="16"/>
        <v>73781</v>
      </c>
      <c r="FQ20" s="27">
        <f t="shared" si="16"/>
        <v>73962</v>
      </c>
      <c r="FR20" s="27">
        <f t="shared" si="16"/>
        <v>74146</v>
      </c>
      <c r="FS20" s="27">
        <f t="shared" si="16"/>
        <v>74327</v>
      </c>
      <c r="FT20" s="27">
        <f t="shared" si="16"/>
        <v>74511</v>
      </c>
      <c r="FU20" s="27">
        <f t="shared" si="16"/>
        <v>74693</v>
      </c>
      <c r="FV20" s="27">
        <f t="shared" si="16"/>
        <v>74877</v>
      </c>
      <c r="FW20" s="27">
        <f t="shared" si="16"/>
        <v>75058</v>
      </c>
      <c r="FX20" s="27">
        <f t="shared" si="16"/>
        <v>75242</v>
      </c>
      <c r="FY20" s="27">
        <f t="shared" si="16"/>
        <v>75423</v>
      </c>
      <c r="FZ20" s="27">
        <f t="shared" si="16"/>
        <v>75607</v>
      </c>
      <c r="GA20" s="27">
        <f t="shared" si="16"/>
        <v>75788</v>
      </c>
      <c r="GB20" s="27">
        <f t="shared" si="16"/>
        <v>75972</v>
      </c>
      <c r="GC20" s="27">
        <f t="shared" si="16"/>
        <v>76154</v>
      </c>
      <c r="GD20" s="27">
        <f t="shared" si="16"/>
        <v>76338</v>
      </c>
      <c r="GE20" s="27">
        <f t="shared" si="16"/>
        <v>76519</v>
      </c>
      <c r="GF20" s="27">
        <f t="shared" si="16"/>
        <v>76703</v>
      </c>
      <c r="GG20" s="27">
        <f t="shared" si="16"/>
        <v>76884</v>
      </c>
      <c r="GH20" s="27">
        <f t="shared" ref="GH20:GJ20" si="17" xml:space="preserve"> IF(GH19 = 1, $F17, DATE(YEAR(GG20), MONTH(GG20) + $F18, DAY(1)))</f>
        <v>77068</v>
      </c>
      <c r="GI20" s="27">
        <f t="shared" si="17"/>
        <v>77249</v>
      </c>
      <c r="GJ20" s="27">
        <f t="shared" si="17"/>
        <v>77433</v>
      </c>
    </row>
    <row r="21" spans="1:192" outlineLevel="1" x14ac:dyDescent="0.25">
      <c r="B21" s="55"/>
    </row>
    <row r="22" spans="1:192" outlineLevel="1" x14ac:dyDescent="0.25">
      <c r="B22" s="55" t="s">
        <v>11</v>
      </c>
    </row>
    <row r="23" spans="1:192" outlineLevel="1" x14ac:dyDescent="0.25">
      <c r="E23" s="194" t="str">
        <f xml:space="preserve"> InpC!E$16</f>
        <v>Length of operating period</v>
      </c>
      <c r="F23" s="194">
        <f xml:space="preserve"> InpC!F$16</f>
        <v>6</v>
      </c>
      <c r="G23" s="194" t="str">
        <f xml:space="preserve"> InpC!G$16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</row>
    <row r="24" spans="1:192" outlineLevel="1" x14ac:dyDescent="0.25">
      <c r="A24" s="50"/>
      <c r="C24" s="51"/>
      <c r="D24" s="52"/>
      <c r="E24" s="27" t="str">
        <f t="shared" ref="E24:BP24" si="18" xml:space="preserve"> E$20</f>
        <v>Model period beginning</v>
      </c>
      <c r="F24" s="27">
        <f t="shared" si="18"/>
        <v>0</v>
      </c>
      <c r="G24" s="27" t="str">
        <f t="shared" si="18"/>
        <v>date</v>
      </c>
      <c r="H24" s="27">
        <f t="shared" si="18"/>
        <v>0</v>
      </c>
      <c r="I24" s="136">
        <f t="shared" si="18"/>
        <v>0</v>
      </c>
      <c r="J24" s="27">
        <f t="shared" si="18"/>
        <v>44197</v>
      </c>
      <c r="K24" s="27">
        <f t="shared" si="18"/>
        <v>44378</v>
      </c>
      <c r="L24" s="27">
        <f t="shared" si="18"/>
        <v>44562</v>
      </c>
      <c r="M24" s="27">
        <f t="shared" si="18"/>
        <v>44743</v>
      </c>
      <c r="N24" s="27">
        <f t="shared" si="18"/>
        <v>44927</v>
      </c>
      <c r="O24" s="27">
        <f t="shared" si="18"/>
        <v>45108</v>
      </c>
      <c r="P24" s="27">
        <f t="shared" si="18"/>
        <v>45292</v>
      </c>
      <c r="Q24" s="27">
        <f t="shared" si="18"/>
        <v>45474</v>
      </c>
      <c r="R24" s="27">
        <f t="shared" si="18"/>
        <v>45658</v>
      </c>
      <c r="S24" s="27">
        <f t="shared" si="18"/>
        <v>45839</v>
      </c>
      <c r="T24" s="27">
        <f t="shared" si="18"/>
        <v>46023</v>
      </c>
      <c r="U24" s="27">
        <f t="shared" si="18"/>
        <v>46204</v>
      </c>
      <c r="V24" s="27">
        <f t="shared" si="18"/>
        <v>46388</v>
      </c>
      <c r="W24" s="27">
        <f t="shared" si="18"/>
        <v>46569</v>
      </c>
      <c r="X24" s="27">
        <f t="shared" si="18"/>
        <v>46753</v>
      </c>
      <c r="Y24" s="27">
        <f t="shared" si="18"/>
        <v>46935</v>
      </c>
      <c r="Z24" s="27">
        <f t="shared" si="18"/>
        <v>47119</v>
      </c>
      <c r="AA24" s="27">
        <f t="shared" si="18"/>
        <v>47300</v>
      </c>
      <c r="AB24" s="27">
        <f t="shared" si="18"/>
        <v>47484</v>
      </c>
      <c r="AC24" s="27">
        <f t="shared" si="18"/>
        <v>47665</v>
      </c>
      <c r="AD24" s="27">
        <f t="shared" si="18"/>
        <v>47849</v>
      </c>
      <c r="AE24" s="27">
        <f t="shared" si="18"/>
        <v>48030</v>
      </c>
      <c r="AF24" s="27">
        <f t="shared" si="18"/>
        <v>48214</v>
      </c>
      <c r="AG24" s="27">
        <f t="shared" si="18"/>
        <v>48396</v>
      </c>
      <c r="AH24" s="27">
        <f t="shared" si="18"/>
        <v>48580</v>
      </c>
      <c r="AI24" s="27">
        <f t="shared" si="18"/>
        <v>48761</v>
      </c>
      <c r="AJ24" s="27">
        <f t="shared" si="18"/>
        <v>48945</v>
      </c>
      <c r="AK24" s="27">
        <f t="shared" si="18"/>
        <v>49126</v>
      </c>
      <c r="AL24" s="27">
        <f t="shared" si="18"/>
        <v>49310</v>
      </c>
      <c r="AM24" s="27">
        <f t="shared" si="18"/>
        <v>49491</v>
      </c>
      <c r="AN24" s="27">
        <f t="shared" si="18"/>
        <v>49675</v>
      </c>
      <c r="AO24" s="27">
        <f t="shared" si="18"/>
        <v>49857</v>
      </c>
      <c r="AP24" s="27">
        <f t="shared" si="18"/>
        <v>50041</v>
      </c>
      <c r="AQ24" s="27">
        <f t="shared" si="18"/>
        <v>50222</v>
      </c>
      <c r="AR24" s="27">
        <f t="shared" si="18"/>
        <v>50406</v>
      </c>
      <c r="AS24" s="27">
        <f t="shared" si="18"/>
        <v>50587</v>
      </c>
      <c r="AT24" s="27">
        <f t="shared" si="18"/>
        <v>50771</v>
      </c>
      <c r="AU24" s="27">
        <f t="shared" si="18"/>
        <v>50952</v>
      </c>
      <c r="AV24" s="27">
        <f t="shared" si="18"/>
        <v>51136</v>
      </c>
      <c r="AW24" s="27">
        <f t="shared" si="18"/>
        <v>51318</v>
      </c>
      <c r="AX24" s="27">
        <f t="shared" si="18"/>
        <v>51502</v>
      </c>
      <c r="AY24" s="27">
        <f t="shared" si="18"/>
        <v>51683</v>
      </c>
      <c r="AZ24" s="27">
        <f t="shared" si="18"/>
        <v>51867</v>
      </c>
      <c r="BA24" s="27">
        <f t="shared" si="18"/>
        <v>52048</v>
      </c>
      <c r="BB24" s="27">
        <f t="shared" si="18"/>
        <v>52232</v>
      </c>
      <c r="BC24" s="27">
        <f t="shared" si="18"/>
        <v>52413</v>
      </c>
      <c r="BD24" s="27">
        <f t="shared" si="18"/>
        <v>52597</v>
      </c>
      <c r="BE24" s="27">
        <f t="shared" si="18"/>
        <v>52779</v>
      </c>
      <c r="BF24" s="27">
        <f t="shared" si="18"/>
        <v>52963</v>
      </c>
      <c r="BG24" s="27">
        <f t="shared" si="18"/>
        <v>53144</v>
      </c>
      <c r="BH24" s="27">
        <f t="shared" si="18"/>
        <v>53328</v>
      </c>
      <c r="BI24" s="27">
        <f t="shared" si="18"/>
        <v>53509</v>
      </c>
      <c r="BJ24" s="27">
        <f t="shared" si="18"/>
        <v>53693</v>
      </c>
      <c r="BK24" s="27">
        <f t="shared" si="18"/>
        <v>53874</v>
      </c>
      <c r="BL24" s="27">
        <f t="shared" si="18"/>
        <v>54058</v>
      </c>
      <c r="BM24" s="27">
        <f t="shared" si="18"/>
        <v>54240</v>
      </c>
      <c r="BN24" s="27">
        <f t="shared" si="18"/>
        <v>54424</v>
      </c>
      <c r="BO24" s="27">
        <f t="shared" si="18"/>
        <v>54605</v>
      </c>
      <c r="BP24" s="27">
        <f t="shared" si="18"/>
        <v>54789</v>
      </c>
      <c r="BQ24" s="27">
        <f t="shared" ref="BQ24:EB24" si="19" xml:space="preserve"> BQ$20</f>
        <v>54970</v>
      </c>
      <c r="BR24" s="27">
        <f t="shared" si="19"/>
        <v>55154</v>
      </c>
      <c r="BS24" s="27">
        <f t="shared" si="19"/>
        <v>55335</v>
      </c>
      <c r="BT24" s="27">
        <f t="shared" si="19"/>
        <v>55519</v>
      </c>
      <c r="BU24" s="27">
        <f t="shared" si="19"/>
        <v>55701</v>
      </c>
      <c r="BV24" s="27">
        <f t="shared" si="19"/>
        <v>55885</v>
      </c>
      <c r="BW24" s="27">
        <f t="shared" si="19"/>
        <v>56066</v>
      </c>
      <c r="BX24" s="27">
        <f t="shared" si="19"/>
        <v>56250</v>
      </c>
      <c r="BY24" s="27">
        <f t="shared" si="19"/>
        <v>56431</v>
      </c>
      <c r="BZ24" s="27">
        <f t="shared" si="19"/>
        <v>56615</v>
      </c>
      <c r="CA24" s="27">
        <f t="shared" si="19"/>
        <v>56796</v>
      </c>
      <c r="CB24" s="27">
        <f t="shared" si="19"/>
        <v>56980</v>
      </c>
      <c r="CC24" s="27">
        <f t="shared" si="19"/>
        <v>57162</v>
      </c>
      <c r="CD24" s="27">
        <f t="shared" si="19"/>
        <v>57346</v>
      </c>
      <c r="CE24" s="27">
        <f t="shared" si="19"/>
        <v>57527</v>
      </c>
      <c r="CF24" s="27">
        <f t="shared" si="19"/>
        <v>57711</v>
      </c>
      <c r="CG24" s="27">
        <f t="shared" si="19"/>
        <v>57892</v>
      </c>
      <c r="CH24" s="27">
        <f t="shared" si="19"/>
        <v>58076</v>
      </c>
      <c r="CI24" s="27">
        <f t="shared" si="19"/>
        <v>58257</v>
      </c>
      <c r="CJ24" s="27">
        <f t="shared" si="19"/>
        <v>58441</v>
      </c>
      <c r="CK24" s="27">
        <f t="shared" si="19"/>
        <v>58623</v>
      </c>
      <c r="CL24" s="27">
        <f t="shared" si="19"/>
        <v>58807</v>
      </c>
      <c r="CM24" s="27">
        <f t="shared" si="19"/>
        <v>58988</v>
      </c>
      <c r="CN24" s="27">
        <f t="shared" si="19"/>
        <v>59172</v>
      </c>
      <c r="CO24" s="27">
        <f t="shared" si="19"/>
        <v>59353</v>
      </c>
      <c r="CP24" s="27">
        <f t="shared" si="19"/>
        <v>59537</v>
      </c>
      <c r="CQ24" s="27">
        <f t="shared" si="19"/>
        <v>59718</v>
      </c>
      <c r="CR24" s="27">
        <f t="shared" si="19"/>
        <v>59902</v>
      </c>
      <c r="CS24" s="27">
        <f t="shared" si="19"/>
        <v>60084</v>
      </c>
      <c r="CT24" s="27">
        <f t="shared" si="19"/>
        <v>60268</v>
      </c>
      <c r="CU24" s="27">
        <f t="shared" si="19"/>
        <v>60449</v>
      </c>
      <c r="CV24" s="27">
        <f t="shared" si="19"/>
        <v>60633</v>
      </c>
      <c r="CW24" s="27">
        <f t="shared" si="19"/>
        <v>60814</v>
      </c>
      <c r="CX24" s="27">
        <f t="shared" si="19"/>
        <v>60998</v>
      </c>
      <c r="CY24" s="27">
        <f t="shared" si="19"/>
        <v>61179</v>
      </c>
      <c r="CZ24" s="27">
        <f t="shared" si="19"/>
        <v>61363</v>
      </c>
      <c r="DA24" s="27">
        <f t="shared" si="19"/>
        <v>61545</v>
      </c>
      <c r="DB24" s="27">
        <f t="shared" si="19"/>
        <v>61729</v>
      </c>
      <c r="DC24" s="27">
        <f t="shared" si="19"/>
        <v>61910</v>
      </c>
      <c r="DD24" s="27">
        <f t="shared" si="19"/>
        <v>62094</v>
      </c>
      <c r="DE24" s="27">
        <f t="shared" si="19"/>
        <v>62275</v>
      </c>
      <c r="DF24" s="27">
        <f t="shared" si="19"/>
        <v>62459</v>
      </c>
      <c r="DG24" s="27">
        <f t="shared" si="19"/>
        <v>62640</v>
      </c>
      <c r="DH24" s="27">
        <f t="shared" si="19"/>
        <v>62824</v>
      </c>
      <c r="DI24" s="27">
        <f t="shared" si="19"/>
        <v>63006</v>
      </c>
      <c r="DJ24" s="27">
        <f t="shared" si="19"/>
        <v>63190</v>
      </c>
      <c r="DK24" s="27">
        <f t="shared" si="19"/>
        <v>63371</v>
      </c>
      <c r="DL24" s="27">
        <f t="shared" si="19"/>
        <v>63555</v>
      </c>
      <c r="DM24" s="27">
        <f t="shared" si="19"/>
        <v>63736</v>
      </c>
      <c r="DN24" s="27">
        <f t="shared" si="19"/>
        <v>63920</v>
      </c>
      <c r="DO24" s="27">
        <f t="shared" si="19"/>
        <v>64101</v>
      </c>
      <c r="DP24" s="27">
        <f t="shared" si="19"/>
        <v>64285</v>
      </c>
      <c r="DQ24" s="27">
        <f t="shared" si="19"/>
        <v>64467</v>
      </c>
      <c r="DR24" s="27">
        <f t="shared" si="19"/>
        <v>64651</v>
      </c>
      <c r="DS24" s="27">
        <f t="shared" si="19"/>
        <v>64832</v>
      </c>
      <c r="DT24" s="27">
        <f t="shared" si="19"/>
        <v>65016</v>
      </c>
      <c r="DU24" s="27">
        <f t="shared" si="19"/>
        <v>65197</v>
      </c>
      <c r="DV24" s="27">
        <f t="shared" si="19"/>
        <v>65381</v>
      </c>
      <c r="DW24" s="27">
        <f t="shared" si="19"/>
        <v>65562</v>
      </c>
      <c r="DX24" s="27">
        <f t="shared" si="19"/>
        <v>65746</v>
      </c>
      <c r="DY24" s="27">
        <f t="shared" si="19"/>
        <v>65928</v>
      </c>
      <c r="DZ24" s="27">
        <f t="shared" si="19"/>
        <v>66112</v>
      </c>
      <c r="EA24" s="27">
        <f t="shared" si="19"/>
        <v>66293</v>
      </c>
      <c r="EB24" s="27">
        <f t="shared" si="19"/>
        <v>66477</v>
      </c>
      <c r="EC24" s="27">
        <f t="shared" ref="EC24:FH24" si="20" xml:space="preserve"> EC$20</f>
        <v>66658</v>
      </c>
      <c r="ED24" s="27">
        <f t="shared" si="20"/>
        <v>66842</v>
      </c>
      <c r="EE24" s="27">
        <f t="shared" si="20"/>
        <v>67023</v>
      </c>
      <c r="EF24" s="27">
        <f t="shared" si="20"/>
        <v>67207</v>
      </c>
      <c r="EG24" s="27">
        <f t="shared" si="20"/>
        <v>67389</v>
      </c>
      <c r="EH24" s="27">
        <f t="shared" si="20"/>
        <v>67573</v>
      </c>
      <c r="EI24" s="27">
        <f t="shared" si="20"/>
        <v>67754</v>
      </c>
      <c r="EJ24" s="27">
        <f t="shared" si="20"/>
        <v>67938</v>
      </c>
      <c r="EK24" s="27">
        <f t="shared" si="20"/>
        <v>68119</v>
      </c>
      <c r="EL24" s="27">
        <f t="shared" si="20"/>
        <v>68303</v>
      </c>
      <c r="EM24" s="27">
        <f t="shared" si="20"/>
        <v>68484</v>
      </c>
      <c r="EN24" s="27">
        <f t="shared" si="20"/>
        <v>68668</v>
      </c>
      <c r="EO24" s="27">
        <f t="shared" si="20"/>
        <v>68850</v>
      </c>
      <c r="EP24" s="27">
        <f t="shared" si="20"/>
        <v>69034</v>
      </c>
      <c r="EQ24" s="27">
        <f t="shared" si="20"/>
        <v>69215</v>
      </c>
      <c r="ER24" s="27">
        <f t="shared" si="20"/>
        <v>69399</v>
      </c>
      <c r="ES24" s="27">
        <f t="shared" si="20"/>
        <v>69580</v>
      </c>
      <c r="ET24" s="27">
        <f t="shared" si="20"/>
        <v>69764</v>
      </c>
      <c r="EU24" s="27">
        <f t="shared" si="20"/>
        <v>69945</v>
      </c>
      <c r="EV24" s="27">
        <f t="shared" si="20"/>
        <v>70129</v>
      </c>
      <c r="EW24" s="27">
        <f t="shared" si="20"/>
        <v>70311</v>
      </c>
      <c r="EX24" s="27">
        <f t="shared" si="20"/>
        <v>70495</v>
      </c>
      <c r="EY24" s="27">
        <f t="shared" si="20"/>
        <v>70676</v>
      </c>
      <c r="EZ24" s="27">
        <f t="shared" si="20"/>
        <v>70860</v>
      </c>
      <c r="FA24" s="27">
        <f t="shared" si="20"/>
        <v>71041</v>
      </c>
      <c r="FB24" s="27">
        <f t="shared" si="20"/>
        <v>71225</v>
      </c>
      <c r="FC24" s="27">
        <f t="shared" si="20"/>
        <v>71406</v>
      </c>
      <c r="FD24" s="27">
        <f t="shared" si="20"/>
        <v>71590</v>
      </c>
      <c r="FE24" s="27">
        <f t="shared" si="20"/>
        <v>71772</v>
      </c>
      <c r="FF24" s="27">
        <f t="shared" si="20"/>
        <v>71956</v>
      </c>
      <c r="FG24" s="27">
        <f t="shared" si="20"/>
        <v>72137</v>
      </c>
      <c r="FH24" s="27">
        <f t="shared" si="20"/>
        <v>72321</v>
      </c>
      <c r="FI24" s="27">
        <f t="shared" ref="FI24:GJ24" si="21" xml:space="preserve"> FI$20</f>
        <v>72502</v>
      </c>
      <c r="FJ24" s="27">
        <f t="shared" si="21"/>
        <v>72686</v>
      </c>
      <c r="FK24" s="27">
        <f t="shared" si="21"/>
        <v>72867</v>
      </c>
      <c r="FL24" s="27">
        <f t="shared" si="21"/>
        <v>73051</v>
      </c>
      <c r="FM24" s="27">
        <f t="shared" si="21"/>
        <v>73232</v>
      </c>
      <c r="FN24" s="27">
        <f t="shared" si="21"/>
        <v>73416</v>
      </c>
      <c r="FO24" s="27">
        <f t="shared" si="21"/>
        <v>73597</v>
      </c>
      <c r="FP24" s="27">
        <f t="shared" si="21"/>
        <v>73781</v>
      </c>
      <c r="FQ24" s="27">
        <f t="shared" si="21"/>
        <v>73962</v>
      </c>
      <c r="FR24" s="27">
        <f t="shared" si="21"/>
        <v>74146</v>
      </c>
      <c r="FS24" s="27">
        <f t="shared" si="21"/>
        <v>74327</v>
      </c>
      <c r="FT24" s="27">
        <f t="shared" si="21"/>
        <v>74511</v>
      </c>
      <c r="FU24" s="27">
        <f t="shared" si="21"/>
        <v>74693</v>
      </c>
      <c r="FV24" s="27">
        <f t="shared" si="21"/>
        <v>74877</v>
      </c>
      <c r="FW24" s="27">
        <f t="shared" si="21"/>
        <v>75058</v>
      </c>
      <c r="FX24" s="27">
        <f t="shared" si="21"/>
        <v>75242</v>
      </c>
      <c r="FY24" s="27">
        <f t="shared" si="21"/>
        <v>75423</v>
      </c>
      <c r="FZ24" s="27">
        <f t="shared" si="21"/>
        <v>75607</v>
      </c>
      <c r="GA24" s="27">
        <f t="shared" si="21"/>
        <v>75788</v>
      </c>
      <c r="GB24" s="27">
        <f t="shared" si="21"/>
        <v>75972</v>
      </c>
      <c r="GC24" s="27">
        <f t="shared" si="21"/>
        <v>76154</v>
      </c>
      <c r="GD24" s="27">
        <f t="shared" si="21"/>
        <v>76338</v>
      </c>
      <c r="GE24" s="27">
        <f t="shared" si="21"/>
        <v>76519</v>
      </c>
      <c r="GF24" s="27">
        <f t="shared" si="21"/>
        <v>76703</v>
      </c>
      <c r="GG24" s="27">
        <f t="shared" si="21"/>
        <v>76884</v>
      </c>
      <c r="GH24" s="27">
        <f t="shared" si="21"/>
        <v>77068</v>
      </c>
      <c r="GI24" s="27">
        <f t="shared" si="21"/>
        <v>77249</v>
      </c>
      <c r="GJ24" s="27">
        <f t="shared" si="21"/>
        <v>77433</v>
      </c>
    </row>
    <row r="25" spans="1:192" s="193" customFormat="1" outlineLevel="1" x14ac:dyDescent="0.25">
      <c r="A25" s="129"/>
      <c r="B25" s="142"/>
      <c r="C25" s="130"/>
      <c r="D25" s="198"/>
      <c r="E25" s="140" t="s">
        <v>11</v>
      </c>
      <c r="F25" s="140"/>
      <c r="G25" s="140" t="s">
        <v>6</v>
      </c>
      <c r="H25" s="140"/>
      <c r="I25" s="140"/>
      <c r="J25" s="140">
        <f t="shared" ref="J25:BU25" si="22" xml:space="preserve"> DATE(YEAR(J24), MONTH(J24) + $F23, DAY(J24) -1)</f>
        <v>44377</v>
      </c>
      <c r="K25" s="140">
        <f t="shared" si="22"/>
        <v>44561</v>
      </c>
      <c r="L25" s="140">
        <f t="shared" si="22"/>
        <v>44742</v>
      </c>
      <c r="M25" s="140">
        <f t="shared" si="22"/>
        <v>44926</v>
      </c>
      <c r="N25" s="140">
        <f t="shared" si="22"/>
        <v>45107</v>
      </c>
      <c r="O25" s="140">
        <f t="shared" si="22"/>
        <v>45291</v>
      </c>
      <c r="P25" s="140">
        <f t="shared" si="22"/>
        <v>45473</v>
      </c>
      <c r="Q25" s="140">
        <f t="shared" si="22"/>
        <v>45657</v>
      </c>
      <c r="R25" s="140">
        <f t="shared" si="22"/>
        <v>45838</v>
      </c>
      <c r="S25" s="140">
        <f t="shared" si="22"/>
        <v>46022</v>
      </c>
      <c r="T25" s="140">
        <f t="shared" si="22"/>
        <v>46203</v>
      </c>
      <c r="U25" s="140">
        <f t="shared" si="22"/>
        <v>46387</v>
      </c>
      <c r="V25" s="140">
        <f t="shared" si="22"/>
        <v>46568</v>
      </c>
      <c r="W25" s="140">
        <f t="shared" si="22"/>
        <v>46752</v>
      </c>
      <c r="X25" s="140">
        <f t="shared" si="22"/>
        <v>46934</v>
      </c>
      <c r="Y25" s="140">
        <f t="shared" si="22"/>
        <v>47118</v>
      </c>
      <c r="Z25" s="140">
        <f t="shared" si="22"/>
        <v>47299</v>
      </c>
      <c r="AA25" s="140">
        <f t="shared" si="22"/>
        <v>47483</v>
      </c>
      <c r="AB25" s="140">
        <f t="shared" si="22"/>
        <v>47664</v>
      </c>
      <c r="AC25" s="140">
        <f t="shared" si="22"/>
        <v>47848</v>
      </c>
      <c r="AD25" s="140">
        <f t="shared" si="22"/>
        <v>48029</v>
      </c>
      <c r="AE25" s="140">
        <f t="shared" si="22"/>
        <v>48213</v>
      </c>
      <c r="AF25" s="140">
        <f t="shared" si="22"/>
        <v>48395</v>
      </c>
      <c r="AG25" s="140">
        <f t="shared" si="22"/>
        <v>48579</v>
      </c>
      <c r="AH25" s="140">
        <f t="shared" si="22"/>
        <v>48760</v>
      </c>
      <c r="AI25" s="140">
        <f t="shared" si="22"/>
        <v>48944</v>
      </c>
      <c r="AJ25" s="140">
        <f t="shared" si="22"/>
        <v>49125</v>
      </c>
      <c r="AK25" s="140">
        <f t="shared" si="22"/>
        <v>49309</v>
      </c>
      <c r="AL25" s="140">
        <f t="shared" si="22"/>
        <v>49490</v>
      </c>
      <c r="AM25" s="140">
        <f t="shared" si="22"/>
        <v>49674</v>
      </c>
      <c r="AN25" s="140">
        <f t="shared" si="22"/>
        <v>49856</v>
      </c>
      <c r="AO25" s="140">
        <f t="shared" si="22"/>
        <v>50040</v>
      </c>
      <c r="AP25" s="140">
        <f t="shared" si="22"/>
        <v>50221</v>
      </c>
      <c r="AQ25" s="140">
        <f t="shared" si="22"/>
        <v>50405</v>
      </c>
      <c r="AR25" s="140">
        <f t="shared" si="22"/>
        <v>50586</v>
      </c>
      <c r="AS25" s="140">
        <f t="shared" si="22"/>
        <v>50770</v>
      </c>
      <c r="AT25" s="140">
        <f t="shared" si="22"/>
        <v>50951</v>
      </c>
      <c r="AU25" s="140">
        <f t="shared" si="22"/>
        <v>51135</v>
      </c>
      <c r="AV25" s="140">
        <f t="shared" si="22"/>
        <v>51317</v>
      </c>
      <c r="AW25" s="140">
        <f t="shared" si="22"/>
        <v>51501</v>
      </c>
      <c r="AX25" s="140">
        <f t="shared" si="22"/>
        <v>51682</v>
      </c>
      <c r="AY25" s="140">
        <f t="shared" si="22"/>
        <v>51866</v>
      </c>
      <c r="AZ25" s="140">
        <f t="shared" si="22"/>
        <v>52047</v>
      </c>
      <c r="BA25" s="140">
        <f t="shared" si="22"/>
        <v>52231</v>
      </c>
      <c r="BB25" s="140">
        <f t="shared" si="22"/>
        <v>52412</v>
      </c>
      <c r="BC25" s="140">
        <f t="shared" si="22"/>
        <v>52596</v>
      </c>
      <c r="BD25" s="140">
        <f t="shared" si="22"/>
        <v>52778</v>
      </c>
      <c r="BE25" s="140">
        <f t="shared" si="22"/>
        <v>52962</v>
      </c>
      <c r="BF25" s="140">
        <f t="shared" si="22"/>
        <v>53143</v>
      </c>
      <c r="BG25" s="140">
        <f t="shared" si="22"/>
        <v>53327</v>
      </c>
      <c r="BH25" s="140">
        <f t="shared" si="22"/>
        <v>53508</v>
      </c>
      <c r="BI25" s="140">
        <f t="shared" si="22"/>
        <v>53692</v>
      </c>
      <c r="BJ25" s="140">
        <f t="shared" si="22"/>
        <v>53873</v>
      </c>
      <c r="BK25" s="140">
        <f t="shared" si="22"/>
        <v>54057</v>
      </c>
      <c r="BL25" s="140">
        <f t="shared" si="22"/>
        <v>54239</v>
      </c>
      <c r="BM25" s="140">
        <f t="shared" si="22"/>
        <v>54423</v>
      </c>
      <c r="BN25" s="140">
        <f t="shared" si="22"/>
        <v>54604</v>
      </c>
      <c r="BO25" s="140">
        <f t="shared" si="22"/>
        <v>54788</v>
      </c>
      <c r="BP25" s="140">
        <f t="shared" si="22"/>
        <v>54969</v>
      </c>
      <c r="BQ25" s="140">
        <f t="shared" si="22"/>
        <v>55153</v>
      </c>
      <c r="BR25" s="140">
        <f t="shared" si="22"/>
        <v>55334</v>
      </c>
      <c r="BS25" s="140">
        <f t="shared" si="22"/>
        <v>55518</v>
      </c>
      <c r="BT25" s="140">
        <f t="shared" si="22"/>
        <v>55700</v>
      </c>
      <c r="BU25" s="140">
        <f t="shared" si="22"/>
        <v>55884</v>
      </c>
      <c r="BV25" s="140">
        <f t="shared" ref="BV25:EG25" si="23" xml:space="preserve"> DATE(YEAR(BV24), MONTH(BV24) + $F23, DAY(BV24) -1)</f>
        <v>56065</v>
      </c>
      <c r="BW25" s="140">
        <f t="shared" si="23"/>
        <v>56249</v>
      </c>
      <c r="BX25" s="140">
        <f t="shared" si="23"/>
        <v>56430</v>
      </c>
      <c r="BY25" s="140">
        <f t="shared" si="23"/>
        <v>56614</v>
      </c>
      <c r="BZ25" s="140">
        <f t="shared" si="23"/>
        <v>56795</v>
      </c>
      <c r="CA25" s="140">
        <f t="shared" si="23"/>
        <v>56979</v>
      </c>
      <c r="CB25" s="140">
        <f t="shared" si="23"/>
        <v>57161</v>
      </c>
      <c r="CC25" s="140">
        <f t="shared" si="23"/>
        <v>57345</v>
      </c>
      <c r="CD25" s="140">
        <f t="shared" si="23"/>
        <v>57526</v>
      </c>
      <c r="CE25" s="140">
        <f t="shared" si="23"/>
        <v>57710</v>
      </c>
      <c r="CF25" s="140">
        <f t="shared" si="23"/>
        <v>57891</v>
      </c>
      <c r="CG25" s="140">
        <f t="shared" si="23"/>
        <v>58075</v>
      </c>
      <c r="CH25" s="140">
        <f t="shared" si="23"/>
        <v>58256</v>
      </c>
      <c r="CI25" s="140">
        <f t="shared" si="23"/>
        <v>58440</v>
      </c>
      <c r="CJ25" s="140">
        <f t="shared" si="23"/>
        <v>58622</v>
      </c>
      <c r="CK25" s="140">
        <f t="shared" si="23"/>
        <v>58806</v>
      </c>
      <c r="CL25" s="140">
        <f t="shared" si="23"/>
        <v>58987</v>
      </c>
      <c r="CM25" s="140">
        <f t="shared" si="23"/>
        <v>59171</v>
      </c>
      <c r="CN25" s="140">
        <f t="shared" si="23"/>
        <v>59352</v>
      </c>
      <c r="CO25" s="140">
        <f t="shared" si="23"/>
        <v>59536</v>
      </c>
      <c r="CP25" s="140">
        <f t="shared" si="23"/>
        <v>59717</v>
      </c>
      <c r="CQ25" s="140">
        <f t="shared" si="23"/>
        <v>59901</v>
      </c>
      <c r="CR25" s="140">
        <f t="shared" si="23"/>
        <v>60083</v>
      </c>
      <c r="CS25" s="140">
        <f t="shared" si="23"/>
        <v>60267</v>
      </c>
      <c r="CT25" s="140">
        <f t="shared" si="23"/>
        <v>60448</v>
      </c>
      <c r="CU25" s="140">
        <f t="shared" si="23"/>
        <v>60632</v>
      </c>
      <c r="CV25" s="140">
        <f t="shared" si="23"/>
        <v>60813</v>
      </c>
      <c r="CW25" s="140">
        <f t="shared" si="23"/>
        <v>60997</v>
      </c>
      <c r="CX25" s="140">
        <f t="shared" si="23"/>
        <v>61178</v>
      </c>
      <c r="CY25" s="140">
        <f t="shared" si="23"/>
        <v>61362</v>
      </c>
      <c r="CZ25" s="140">
        <f t="shared" si="23"/>
        <v>61544</v>
      </c>
      <c r="DA25" s="140">
        <f t="shared" si="23"/>
        <v>61728</v>
      </c>
      <c r="DB25" s="140">
        <f t="shared" si="23"/>
        <v>61909</v>
      </c>
      <c r="DC25" s="140">
        <f t="shared" si="23"/>
        <v>62093</v>
      </c>
      <c r="DD25" s="140">
        <f t="shared" si="23"/>
        <v>62274</v>
      </c>
      <c r="DE25" s="140">
        <f t="shared" si="23"/>
        <v>62458</v>
      </c>
      <c r="DF25" s="140">
        <f t="shared" si="23"/>
        <v>62639</v>
      </c>
      <c r="DG25" s="140">
        <f t="shared" si="23"/>
        <v>62823</v>
      </c>
      <c r="DH25" s="140">
        <f t="shared" si="23"/>
        <v>63005</v>
      </c>
      <c r="DI25" s="140">
        <f t="shared" si="23"/>
        <v>63189</v>
      </c>
      <c r="DJ25" s="140">
        <f t="shared" si="23"/>
        <v>63370</v>
      </c>
      <c r="DK25" s="140">
        <f t="shared" si="23"/>
        <v>63554</v>
      </c>
      <c r="DL25" s="140">
        <f t="shared" si="23"/>
        <v>63735</v>
      </c>
      <c r="DM25" s="140">
        <f t="shared" si="23"/>
        <v>63919</v>
      </c>
      <c r="DN25" s="140">
        <f t="shared" si="23"/>
        <v>64100</v>
      </c>
      <c r="DO25" s="140">
        <f t="shared" si="23"/>
        <v>64284</v>
      </c>
      <c r="DP25" s="140">
        <f t="shared" si="23"/>
        <v>64466</v>
      </c>
      <c r="DQ25" s="140">
        <f t="shared" si="23"/>
        <v>64650</v>
      </c>
      <c r="DR25" s="140">
        <f t="shared" si="23"/>
        <v>64831</v>
      </c>
      <c r="DS25" s="140">
        <f t="shared" si="23"/>
        <v>65015</v>
      </c>
      <c r="DT25" s="140">
        <f t="shared" si="23"/>
        <v>65196</v>
      </c>
      <c r="DU25" s="140">
        <f t="shared" si="23"/>
        <v>65380</v>
      </c>
      <c r="DV25" s="140">
        <f t="shared" si="23"/>
        <v>65561</v>
      </c>
      <c r="DW25" s="140">
        <f t="shared" si="23"/>
        <v>65745</v>
      </c>
      <c r="DX25" s="140">
        <f t="shared" si="23"/>
        <v>65927</v>
      </c>
      <c r="DY25" s="140">
        <f t="shared" si="23"/>
        <v>66111</v>
      </c>
      <c r="DZ25" s="140">
        <f t="shared" si="23"/>
        <v>66292</v>
      </c>
      <c r="EA25" s="140">
        <f t="shared" si="23"/>
        <v>66476</v>
      </c>
      <c r="EB25" s="140">
        <f t="shared" si="23"/>
        <v>66657</v>
      </c>
      <c r="EC25" s="140">
        <f t="shared" si="23"/>
        <v>66841</v>
      </c>
      <c r="ED25" s="140">
        <f t="shared" si="23"/>
        <v>67022</v>
      </c>
      <c r="EE25" s="140">
        <f t="shared" si="23"/>
        <v>67206</v>
      </c>
      <c r="EF25" s="140">
        <f t="shared" si="23"/>
        <v>67388</v>
      </c>
      <c r="EG25" s="140">
        <f t="shared" si="23"/>
        <v>67572</v>
      </c>
      <c r="EH25" s="140">
        <f t="shared" ref="EH25:GG25" si="24" xml:space="preserve"> DATE(YEAR(EH24), MONTH(EH24) + $F23, DAY(EH24) -1)</f>
        <v>67753</v>
      </c>
      <c r="EI25" s="140">
        <f t="shared" si="24"/>
        <v>67937</v>
      </c>
      <c r="EJ25" s="140">
        <f t="shared" si="24"/>
        <v>68118</v>
      </c>
      <c r="EK25" s="140">
        <f t="shared" si="24"/>
        <v>68302</v>
      </c>
      <c r="EL25" s="140">
        <f t="shared" si="24"/>
        <v>68483</v>
      </c>
      <c r="EM25" s="140">
        <f t="shared" si="24"/>
        <v>68667</v>
      </c>
      <c r="EN25" s="140">
        <f t="shared" si="24"/>
        <v>68849</v>
      </c>
      <c r="EO25" s="140">
        <f t="shared" si="24"/>
        <v>69033</v>
      </c>
      <c r="EP25" s="140">
        <f t="shared" si="24"/>
        <v>69214</v>
      </c>
      <c r="EQ25" s="140">
        <f t="shared" si="24"/>
        <v>69398</v>
      </c>
      <c r="ER25" s="140">
        <f t="shared" si="24"/>
        <v>69579</v>
      </c>
      <c r="ES25" s="140">
        <f t="shared" si="24"/>
        <v>69763</v>
      </c>
      <c r="ET25" s="140">
        <f t="shared" si="24"/>
        <v>69944</v>
      </c>
      <c r="EU25" s="140">
        <f t="shared" si="24"/>
        <v>70128</v>
      </c>
      <c r="EV25" s="140">
        <f t="shared" si="24"/>
        <v>70310</v>
      </c>
      <c r="EW25" s="140">
        <f t="shared" si="24"/>
        <v>70494</v>
      </c>
      <c r="EX25" s="140">
        <f t="shared" si="24"/>
        <v>70675</v>
      </c>
      <c r="EY25" s="140">
        <f t="shared" si="24"/>
        <v>70859</v>
      </c>
      <c r="EZ25" s="140">
        <f t="shared" si="24"/>
        <v>71040</v>
      </c>
      <c r="FA25" s="140">
        <f t="shared" si="24"/>
        <v>71224</v>
      </c>
      <c r="FB25" s="140">
        <f t="shared" si="24"/>
        <v>71405</v>
      </c>
      <c r="FC25" s="140">
        <f t="shared" si="24"/>
        <v>71589</v>
      </c>
      <c r="FD25" s="140">
        <f t="shared" si="24"/>
        <v>71771</v>
      </c>
      <c r="FE25" s="140">
        <f t="shared" si="24"/>
        <v>71955</v>
      </c>
      <c r="FF25" s="140">
        <f t="shared" si="24"/>
        <v>72136</v>
      </c>
      <c r="FG25" s="140">
        <f t="shared" si="24"/>
        <v>72320</v>
      </c>
      <c r="FH25" s="140">
        <f t="shared" si="24"/>
        <v>72501</v>
      </c>
      <c r="FI25" s="140">
        <f t="shared" si="24"/>
        <v>72685</v>
      </c>
      <c r="FJ25" s="140">
        <f t="shared" si="24"/>
        <v>72866</v>
      </c>
      <c r="FK25" s="140">
        <f t="shared" si="24"/>
        <v>73050</v>
      </c>
      <c r="FL25" s="140">
        <f t="shared" si="24"/>
        <v>73231</v>
      </c>
      <c r="FM25" s="140">
        <f t="shared" si="24"/>
        <v>73415</v>
      </c>
      <c r="FN25" s="140">
        <f t="shared" si="24"/>
        <v>73596</v>
      </c>
      <c r="FO25" s="140">
        <f t="shared" si="24"/>
        <v>73780</v>
      </c>
      <c r="FP25" s="140">
        <f t="shared" si="24"/>
        <v>73961</v>
      </c>
      <c r="FQ25" s="140">
        <f t="shared" si="24"/>
        <v>74145</v>
      </c>
      <c r="FR25" s="140">
        <f t="shared" si="24"/>
        <v>74326</v>
      </c>
      <c r="FS25" s="140">
        <f t="shared" si="24"/>
        <v>74510</v>
      </c>
      <c r="FT25" s="140">
        <f t="shared" si="24"/>
        <v>74692</v>
      </c>
      <c r="FU25" s="140">
        <f t="shared" si="24"/>
        <v>74876</v>
      </c>
      <c r="FV25" s="140">
        <f t="shared" si="24"/>
        <v>75057</v>
      </c>
      <c r="FW25" s="140">
        <f t="shared" si="24"/>
        <v>75241</v>
      </c>
      <c r="FX25" s="140">
        <f t="shared" si="24"/>
        <v>75422</v>
      </c>
      <c r="FY25" s="140">
        <f t="shared" si="24"/>
        <v>75606</v>
      </c>
      <c r="FZ25" s="140">
        <f t="shared" si="24"/>
        <v>75787</v>
      </c>
      <c r="GA25" s="140">
        <f t="shared" si="24"/>
        <v>75971</v>
      </c>
      <c r="GB25" s="140">
        <f t="shared" si="24"/>
        <v>76153</v>
      </c>
      <c r="GC25" s="140">
        <f t="shared" si="24"/>
        <v>76337</v>
      </c>
      <c r="GD25" s="140">
        <f t="shared" si="24"/>
        <v>76518</v>
      </c>
      <c r="GE25" s="140">
        <f t="shared" si="24"/>
        <v>76702</v>
      </c>
      <c r="GF25" s="140">
        <f t="shared" si="24"/>
        <v>76883</v>
      </c>
      <c r="GG25" s="140">
        <f t="shared" si="24"/>
        <v>77067</v>
      </c>
      <c r="GH25" s="140">
        <f t="shared" ref="GH25:GJ25" si="25" xml:space="preserve"> DATE(YEAR(GH24), MONTH(GH24) + $F23, DAY(GH24) -1)</f>
        <v>77248</v>
      </c>
      <c r="GI25" s="140">
        <f t="shared" si="25"/>
        <v>77432</v>
      </c>
      <c r="GJ25" s="140">
        <f t="shared" si="25"/>
        <v>77614</v>
      </c>
    </row>
    <row r="26" spans="1:192" outlineLevel="1" x14ac:dyDescent="0.25">
      <c r="A26" s="50"/>
      <c r="C26" s="51"/>
      <c r="D26" s="5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</row>
    <row r="27" spans="1:192" outlineLevel="1" x14ac:dyDescent="0.25">
      <c r="A27" s="50"/>
      <c r="B27" s="15" t="s">
        <v>94</v>
      </c>
      <c r="C27" s="51"/>
      <c r="D27" s="52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</row>
    <row r="28" spans="1:192" outlineLevel="1" x14ac:dyDescent="0.25">
      <c r="E28" s="405" t="str">
        <f xml:space="preserve"> InpC!E$15</f>
        <v>Financial year end month number</v>
      </c>
      <c r="F28" s="405">
        <f xml:space="preserve"> InpC!F$15</f>
        <v>12</v>
      </c>
      <c r="G28" s="405" t="str">
        <f xml:space="preserve"> InpC!G$15</f>
        <v>month #</v>
      </c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</row>
    <row r="29" spans="1:192" outlineLevel="1" x14ac:dyDescent="0.25">
      <c r="A29" s="50"/>
      <c r="C29" s="51"/>
      <c r="D29" s="52"/>
      <c r="E29" s="11" t="str">
        <f t="shared" ref="E29:BP29" si="26" xml:space="preserve"> E$25</f>
        <v>Model period ending</v>
      </c>
      <c r="F29" s="11">
        <f xml:space="preserve"> F$25</f>
        <v>0</v>
      </c>
      <c r="G29" s="11" t="str">
        <f t="shared" si="26"/>
        <v>date</v>
      </c>
      <c r="H29" s="11">
        <f t="shared" si="26"/>
        <v>0</v>
      </c>
      <c r="I29" s="137">
        <f t="shared" si="26"/>
        <v>0</v>
      </c>
      <c r="J29" s="11">
        <f t="shared" si="26"/>
        <v>44377</v>
      </c>
      <c r="K29" s="11">
        <f t="shared" si="26"/>
        <v>44561</v>
      </c>
      <c r="L29" s="11">
        <f t="shared" si="26"/>
        <v>44742</v>
      </c>
      <c r="M29" s="11">
        <f t="shared" si="26"/>
        <v>44926</v>
      </c>
      <c r="N29" s="11">
        <f t="shared" si="26"/>
        <v>45107</v>
      </c>
      <c r="O29" s="11">
        <f t="shared" si="26"/>
        <v>45291</v>
      </c>
      <c r="P29" s="11">
        <f t="shared" si="26"/>
        <v>45473</v>
      </c>
      <c r="Q29" s="11">
        <f t="shared" si="26"/>
        <v>45657</v>
      </c>
      <c r="R29" s="11">
        <f t="shared" si="26"/>
        <v>45838</v>
      </c>
      <c r="S29" s="11">
        <f t="shared" si="26"/>
        <v>46022</v>
      </c>
      <c r="T29" s="11">
        <f t="shared" si="26"/>
        <v>46203</v>
      </c>
      <c r="U29" s="11">
        <f t="shared" si="26"/>
        <v>46387</v>
      </c>
      <c r="V29" s="11">
        <f t="shared" si="26"/>
        <v>46568</v>
      </c>
      <c r="W29" s="11">
        <f t="shared" si="26"/>
        <v>46752</v>
      </c>
      <c r="X29" s="11">
        <f t="shared" si="26"/>
        <v>46934</v>
      </c>
      <c r="Y29" s="11">
        <f t="shared" si="26"/>
        <v>47118</v>
      </c>
      <c r="Z29" s="11">
        <f t="shared" si="26"/>
        <v>47299</v>
      </c>
      <c r="AA29" s="11">
        <f t="shared" si="26"/>
        <v>47483</v>
      </c>
      <c r="AB29" s="11">
        <f t="shared" si="26"/>
        <v>47664</v>
      </c>
      <c r="AC29" s="11">
        <f t="shared" si="26"/>
        <v>47848</v>
      </c>
      <c r="AD29" s="11">
        <f t="shared" si="26"/>
        <v>48029</v>
      </c>
      <c r="AE29" s="11">
        <f t="shared" si="26"/>
        <v>48213</v>
      </c>
      <c r="AF29" s="11">
        <f t="shared" si="26"/>
        <v>48395</v>
      </c>
      <c r="AG29" s="11">
        <f t="shared" si="26"/>
        <v>48579</v>
      </c>
      <c r="AH29" s="11">
        <f t="shared" si="26"/>
        <v>48760</v>
      </c>
      <c r="AI29" s="11">
        <f t="shared" si="26"/>
        <v>48944</v>
      </c>
      <c r="AJ29" s="11">
        <f t="shared" si="26"/>
        <v>49125</v>
      </c>
      <c r="AK29" s="11">
        <f t="shared" si="26"/>
        <v>49309</v>
      </c>
      <c r="AL29" s="11">
        <f t="shared" si="26"/>
        <v>49490</v>
      </c>
      <c r="AM29" s="11">
        <f t="shared" si="26"/>
        <v>49674</v>
      </c>
      <c r="AN29" s="11">
        <f t="shared" si="26"/>
        <v>49856</v>
      </c>
      <c r="AO29" s="11">
        <f t="shared" si="26"/>
        <v>50040</v>
      </c>
      <c r="AP29" s="11">
        <f t="shared" si="26"/>
        <v>50221</v>
      </c>
      <c r="AQ29" s="11">
        <f t="shared" si="26"/>
        <v>50405</v>
      </c>
      <c r="AR29" s="11">
        <f t="shared" si="26"/>
        <v>50586</v>
      </c>
      <c r="AS29" s="11">
        <f t="shared" si="26"/>
        <v>50770</v>
      </c>
      <c r="AT29" s="11">
        <f t="shared" si="26"/>
        <v>50951</v>
      </c>
      <c r="AU29" s="11">
        <f t="shared" si="26"/>
        <v>51135</v>
      </c>
      <c r="AV29" s="11">
        <f t="shared" si="26"/>
        <v>51317</v>
      </c>
      <c r="AW29" s="11">
        <f t="shared" si="26"/>
        <v>51501</v>
      </c>
      <c r="AX29" s="11">
        <f t="shared" si="26"/>
        <v>51682</v>
      </c>
      <c r="AY29" s="11">
        <f t="shared" si="26"/>
        <v>51866</v>
      </c>
      <c r="AZ29" s="11">
        <f t="shared" si="26"/>
        <v>52047</v>
      </c>
      <c r="BA29" s="11">
        <f t="shared" si="26"/>
        <v>52231</v>
      </c>
      <c r="BB29" s="11">
        <f t="shared" si="26"/>
        <v>52412</v>
      </c>
      <c r="BC29" s="11">
        <f t="shared" si="26"/>
        <v>52596</v>
      </c>
      <c r="BD29" s="11">
        <f t="shared" si="26"/>
        <v>52778</v>
      </c>
      <c r="BE29" s="11">
        <f t="shared" si="26"/>
        <v>52962</v>
      </c>
      <c r="BF29" s="11">
        <f t="shared" si="26"/>
        <v>53143</v>
      </c>
      <c r="BG29" s="11">
        <f t="shared" si="26"/>
        <v>53327</v>
      </c>
      <c r="BH29" s="11">
        <f t="shared" si="26"/>
        <v>53508</v>
      </c>
      <c r="BI29" s="11">
        <f t="shared" si="26"/>
        <v>53692</v>
      </c>
      <c r="BJ29" s="11">
        <f t="shared" si="26"/>
        <v>53873</v>
      </c>
      <c r="BK29" s="11">
        <f t="shared" si="26"/>
        <v>54057</v>
      </c>
      <c r="BL29" s="11">
        <f t="shared" si="26"/>
        <v>54239</v>
      </c>
      <c r="BM29" s="11">
        <f t="shared" si="26"/>
        <v>54423</v>
      </c>
      <c r="BN29" s="11">
        <f t="shared" si="26"/>
        <v>54604</v>
      </c>
      <c r="BO29" s="11">
        <f t="shared" si="26"/>
        <v>54788</v>
      </c>
      <c r="BP29" s="11">
        <f t="shared" si="26"/>
        <v>54969</v>
      </c>
      <c r="BQ29" s="11">
        <f t="shared" ref="BQ29:EB29" si="27" xml:space="preserve"> BQ$25</f>
        <v>55153</v>
      </c>
      <c r="BR29" s="11">
        <f t="shared" si="27"/>
        <v>55334</v>
      </c>
      <c r="BS29" s="11">
        <f t="shared" si="27"/>
        <v>55518</v>
      </c>
      <c r="BT29" s="11">
        <f t="shared" si="27"/>
        <v>55700</v>
      </c>
      <c r="BU29" s="11">
        <f t="shared" si="27"/>
        <v>55884</v>
      </c>
      <c r="BV29" s="11">
        <f t="shared" si="27"/>
        <v>56065</v>
      </c>
      <c r="BW29" s="11">
        <f t="shared" si="27"/>
        <v>56249</v>
      </c>
      <c r="BX29" s="11">
        <f t="shared" si="27"/>
        <v>56430</v>
      </c>
      <c r="BY29" s="11">
        <f t="shared" si="27"/>
        <v>56614</v>
      </c>
      <c r="BZ29" s="11">
        <f t="shared" si="27"/>
        <v>56795</v>
      </c>
      <c r="CA29" s="11">
        <f t="shared" si="27"/>
        <v>56979</v>
      </c>
      <c r="CB29" s="11">
        <f t="shared" si="27"/>
        <v>57161</v>
      </c>
      <c r="CC29" s="11">
        <f t="shared" si="27"/>
        <v>57345</v>
      </c>
      <c r="CD29" s="11">
        <f t="shared" si="27"/>
        <v>57526</v>
      </c>
      <c r="CE29" s="11">
        <f t="shared" si="27"/>
        <v>57710</v>
      </c>
      <c r="CF29" s="11">
        <f t="shared" si="27"/>
        <v>57891</v>
      </c>
      <c r="CG29" s="11">
        <f t="shared" si="27"/>
        <v>58075</v>
      </c>
      <c r="CH29" s="11">
        <f t="shared" si="27"/>
        <v>58256</v>
      </c>
      <c r="CI29" s="11">
        <f t="shared" si="27"/>
        <v>58440</v>
      </c>
      <c r="CJ29" s="11">
        <f t="shared" si="27"/>
        <v>58622</v>
      </c>
      <c r="CK29" s="11">
        <f t="shared" si="27"/>
        <v>58806</v>
      </c>
      <c r="CL29" s="11">
        <f t="shared" si="27"/>
        <v>58987</v>
      </c>
      <c r="CM29" s="11">
        <f t="shared" si="27"/>
        <v>59171</v>
      </c>
      <c r="CN29" s="11">
        <f t="shared" si="27"/>
        <v>59352</v>
      </c>
      <c r="CO29" s="11">
        <f t="shared" si="27"/>
        <v>59536</v>
      </c>
      <c r="CP29" s="11">
        <f t="shared" si="27"/>
        <v>59717</v>
      </c>
      <c r="CQ29" s="11">
        <f t="shared" si="27"/>
        <v>59901</v>
      </c>
      <c r="CR29" s="11">
        <f t="shared" si="27"/>
        <v>60083</v>
      </c>
      <c r="CS29" s="11">
        <f t="shared" si="27"/>
        <v>60267</v>
      </c>
      <c r="CT29" s="11">
        <f t="shared" si="27"/>
        <v>60448</v>
      </c>
      <c r="CU29" s="11">
        <f t="shared" si="27"/>
        <v>60632</v>
      </c>
      <c r="CV29" s="11">
        <f t="shared" si="27"/>
        <v>60813</v>
      </c>
      <c r="CW29" s="11">
        <f t="shared" si="27"/>
        <v>60997</v>
      </c>
      <c r="CX29" s="11">
        <f t="shared" si="27"/>
        <v>61178</v>
      </c>
      <c r="CY29" s="11">
        <f t="shared" si="27"/>
        <v>61362</v>
      </c>
      <c r="CZ29" s="11">
        <f t="shared" si="27"/>
        <v>61544</v>
      </c>
      <c r="DA29" s="11">
        <f t="shared" si="27"/>
        <v>61728</v>
      </c>
      <c r="DB29" s="11">
        <f t="shared" si="27"/>
        <v>61909</v>
      </c>
      <c r="DC29" s="11">
        <f t="shared" si="27"/>
        <v>62093</v>
      </c>
      <c r="DD29" s="11">
        <f t="shared" si="27"/>
        <v>62274</v>
      </c>
      <c r="DE29" s="11">
        <f t="shared" si="27"/>
        <v>62458</v>
      </c>
      <c r="DF29" s="11">
        <f t="shared" si="27"/>
        <v>62639</v>
      </c>
      <c r="DG29" s="11">
        <f t="shared" si="27"/>
        <v>62823</v>
      </c>
      <c r="DH29" s="11">
        <f t="shared" si="27"/>
        <v>63005</v>
      </c>
      <c r="DI29" s="11">
        <f t="shared" si="27"/>
        <v>63189</v>
      </c>
      <c r="DJ29" s="11">
        <f t="shared" si="27"/>
        <v>63370</v>
      </c>
      <c r="DK29" s="11">
        <f t="shared" si="27"/>
        <v>63554</v>
      </c>
      <c r="DL29" s="11">
        <f t="shared" si="27"/>
        <v>63735</v>
      </c>
      <c r="DM29" s="11">
        <f t="shared" si="27"/>
        <v>63919</v>
      </c>
      <c r="DN29" s="11">
        <f t="shared" si="27"/>
        <v>64100</v>
      </c>
      <c r="DO29" s="11">
        <f t="shared" si="27"/>
        <v>64284</v>
      </c>
      <c r="DP29" s="11">
        <f t="shared" si="27"/>
        <v>64466</v>
      </c>
      <c r="DQ29" s="11">
        <f t="shared" si="27"/>
        <v>64650</v>
      </c>
      <c r="DR29" s="11">
        <f t="shared" si="27"/>
        <v>64831</v>
      </c>
      <c r="DS29" s="11">
        <f t="shared" si="27"/>
        <v>65015</v>
      </c>
      <c r="DT29" s="11">
        <f t="shared" si="27"/>
        <v>65196</v>
      </c>
      <c r="DU29" s="11">
        <f t="shared" si="27"/>
        <v>65380</v>
      </c>
      <c r="DV29" s="11">
        <f t="shared" si="27"/>
        <v>65561</v>
      </c>
      <c r="DW29" s="11">
        <f t="shared" si="27"/>
        <v>65745</v>
      </c>
      <c r="DX29" s="11">
        <f t="shared" si="27"/>
        <v>65927</v>
      </c>
      <c r="DY29" s="11">
        <f t="shared" si="27"/>
        <v>66111</v>
      </c>
      <c r="DZ29" s="11">
        <f t="shared" si="27"/>
        <v>66292</v>
      </c>
      <c r="EA29" s="11">
        <f t="shared" si="27"/>
        <v>66476</v>
      </c>
      <c r="EB29" s="11">
        <f t="shared" si="27"/>
        <v>66657</v>
      </c>
      <c r="EC29" s="11">
        <f t="shared" ref="EC29:FH29" si="28" xml:space="preserve"> EC$25</f>
        <v>66841</v>
      </c>
      <c r="ED29" s="11">
        <f t="shared" si="28"/>
        <v>67022</v>
      </c>
      <c r="EE29" s="11">
        <f t="shared" si="28"/>
        <v>67206</v>
      </c>
      <c r="EF29" s="11">
        <f t="shared" si="28"/>
        <v>67388</v>
      </c>
      <c r="EG29" s="11">
        <f t="shared" si="28"/>
        <v>67572</v>
      </c>
      <c r="EH29" s="11">
        <f t="shared" si="28"/>
        <v>67753</v>
      </c>
      <c r="EI29" s="11">
        <f t="shared" si="28"/>
        <v>67937</v>
      </c>
      <c r="EJ29" s="11">
        <f t="shared" si="28"/>
        <v>68118</v>
      </c>
      <c r="EK29" s="11">
        <f t="shared" si="28"/>
        <v>68302</v>
      </c>
      <c r="EL29" s="11">
        <f t="shared" si="28"/>
        <v>68483</v>
      </c>
      <c r="EM29" s="11">
        <f t="shared" si="28"/>
        <v>68667</v>
      </c>
      <c r="EN29" s="11">
        <f t="shared" si="28"/>
        <v>68849</v>
      </c>
      <c r="EO29" s="11">
        <f t="shared" si="28"/>
        <v>69033</v>
      </c>
      <c r="EP29" s="11">
        <f t="shared" si="28"/>
        <v>69214</v>
      </c>
      <c r="EQ29" s="11">
        <f t="shared" si="28"/>
        <v>69398</v>
      </c>
      <c r="ER29" s="11">
        <f t="shared" si="28"/>
        <v>69579</v>
      </c>
      <c r="ES29" s="11">
        <f t="shared" si="28"/>
        <v>69763</v>
      </c>
      <c r="ET29" s="11">
        <f t="shared" si="28"/>
        <v>69944</v>
      </c>
      <c r="EU29" s="11">
        <f t="shared" si="28"/>
        <v>70128</v>
      </c>
      <c r="EV29" s="11">
        <f t="shared" si="28"/>
        <v>70310</v>
      </c>
      <c r="EW29" s="11">
        <f t="shared" si="28"/>
        <v>70494</v>
      </c>
      <c r="EX29" s="11">
        <f t="shared" si="28"/>
        <v>70675</v>
      </c>
      <c r="EY29" s="11">
        <f t="shared" si="28"/>
        <v>70859</v>
      </c>
      <c r="EZ29" s="11">
        <f t="shared" si="28"/>
        <v>71040</v>
      </c>
      <c r="FA29" s="11">
        <f t="shared" si="28"/>
        <v>71224</v>
      </c>
      <c r="FB29" s="11">
        <f t="shared" si="28"/>
        <v>71405</v>
      </c>
      <c r="FC29" s="11">
        <f t="shared" si="28"/>
        <v>71589</v>
      </c>
      <c r="FD29" s="11">
        <f t="shared" si="28"/>
        <v>71771</v>
      </c>
      <c r="FE29" s="11">
        <f t="shared" si="28"/>
        <v>71955</v>
      </c>
      <c r="FF29" s="11">
        <f t="shared" si="28"/>
        <v>72136</v>
      </c>
      <c r="FG29" s="11">
        <f t="shared" si="28"/>
        <v>72320</v>
      </c>
      <c r="FH29" s="11">
        <f t="shared" si="28"/>
        <v>72501</v>
      </c>
      <c r="FI29" s="11">
        <f t="shared" ref="FI29:GJ29" si="29" xml:space="preserve"> FI$25</f>
        <v>72685</v>
      </c>
      <c r="FJ29" s="11">
        <f t="shared" si="29"/>
        <v>72866</v>
      </c>
      <c r="FK29" s="11">
        <f t="shared" si="29"/>
        <v>73050</v>
      </c>
      <c r="FL29" s="11">
        <f t="shared" si="29"/>
        <v>73231</v>
      </c>
      <c r="FM29" s="11">
        <f t="shared" si="29"/>
        <v>73415</v>
      </c>
      <c r="FN29" s="11">
        <f t="shared" si="29"/>
        <v>73596</v>
      </c>
      <c r="FO29" s="11">
        <f t="shared" si="29"/>
        <v>73780</v>
      </c>
      <c r="FP29" s="11">
        <f t="shared" si="29"/>
        <v>73961</v>
      </c>
      <c r="FQ29" s="11">
        <f t="shared" si="29"/>
        <v>74145</v>
      </c>
      <c r="FR29" s="11">
        <f t="shared" si="29"/>
        <v>74326</v>
      </c>
      <c r="FS29" s="11">
        <f t="shared" si="29"/>
        <v>74510</v>
      </c>
      <c r="FT29" s="11">
        <f t="shared" si="29"/>
        <v>74692</v>
      </c>
      <c r="FU29" s="11">
        <f t="shared" si="29"/>
        <v>74876</v>
      </c>
      <c r="FV29" s="11">
        <f t="shared" si="29"/>
        <v>75057</v>
      </c>
      <c r="FW29" s="11">
        <f t="shared" si="29"/>
        <v>75241</v>
      </c>
      <c r="FX29" s="11">
        <f t="shared" si="29"/>
        <v>75422</v>
      </c>
      <c r="FY29" s="11">
        <f t="shared" si="29"/>
        <v>75606</v>
      </c>
      <c r="FZ29" s="11">
        <f t="shared" si="29"/>
        <v>75787</v>
      </c>
      <c r="GA29" s="11">
        <f t="shared" si="29"/>
        <v>75971</v>
      </c>
      <c r="GB29" s="11">
        <f t="shared" si="29"/>
        <v>76153</v>
      </c>
      <c r="GC29" s="11">
        <f t="shared" si="29"/>
        <v>76337</v>
      </c>
      <c r="GD29" s="11">
        <f t="shared" si="29"/>
        <v>76518</v>
      </c>
      <c r="GE29" s="11">
        <f t="shared" si="29"/>
        <v>76702</v>
      </c>
      <c r="GF29" s="11">
        <f t="shared" si="29"/>
        <v>76883</v>
      </c>
      <c r="GG29" s="11">
        <f t="shared" si="29"/>
        <v>77067</v>
      </c>
      <c r="GH29" s="11">
        <f t="shared" si="29"/>
        <v>77248</v>
      </c>
      <c r="GI29" s="11">
        <f t="shared" si="29"/>
        <v>77432</v>
      </c>
      <c r="GJ29" s="11">
        <f t="shared" si="29"/>
        <v>77614</v>
      </c>
    </row>
    <row r="30" spans="1:192" outlineLevel="1" x14ac:dyDescent="0.25">
      <c r="E30" s="9" t="s">
        <v>338</v>
      </c>
      <c r="F30" s="9"/>
      <c r="G30" s="9" t="s">
        <v>5</v>
      </c>
      <c r="H30" s="9">
        <f xml:space="preserve"> SUM(J30:GJ30)</f>
        <v>91</v>
      </c>
      <c r="J30" s="9">
        <f xml:space="preserve"> IF( MONTH(J29) = $F28, 1, 0)</f>
        <v>0</v>
      </c>
      <c r="K30" s="9">
        <f t="shared" ref="K30:AO30" si="30" xml:space="preserve"> IF( MONTH(K29) = $F28, 1, 0)</f>
        <v>1</v>
      </c>
      <c r="L30" s="9">
        <f t="shared" si="30"/>
        <v>0</v>
      </c>
      <c r="M30" s="9">
        <f t="shared" si="30"/>
        <v>1</v>
      </c>
      <c r="N30" s="9">
        <f t="shared" si="30"/>
        <v>0</v>
      </c>
      <c r="O30" s="9">
        <f t="shared" si="30"/>
        <v>1</v>
      </c>
      <c r="P30" s="9">
        <f t="shared" si="30"/>
        <v>0</v>
      </c>
      <c r="Q30" s="9">
        <f t="shared" si="30"/>
        <v>1</v>
      </c>
      <c r="R30" s="9">
        <f t="shared" si="30"/>
        <v>0</v>
      </c>
      <c r="S30" s="9">
        <f t="shared" si="30"/>
        <v>1</v>
      </c>
      <c r="T30" s="9">
        <f t="shared" si="30"/>
        <v>0</v>
      </c>
      <c r="U30" s="9">
        <f t="shared" si="30"/>
        <v>1</v>
      </c>
      <c r="V30" s="9">
        <f t="shared" si="30"/>
        <v>0</v>
      </c>
      <c r="W30" s="9">
        <f t="shared" si="30"/>
        <v>1</v>
      </c>
      <c r="X30" s="9">
        <f t="shared" si="30"/>
        <v>0</v>
      </c>
      <c r="Y30" s="9">
        <f t="shared" si="30"/>
        <v>1</v>
      </c>
      <c r="Z30" s="9">
        <f t="shared" si="30"/>
        <v>0</v>
      </c>
      <c r="AA30" s="9">
        <f t="shared" si="30"/>
        <v>1</v>
      </c>
      <c r="AB30" s="9">
        <f t="shared" si="30"/>
        <v>0</v>
      </c>
      <c r="AC30" s="9">
        <f t="shared" si="30"/>
        <v>1</v>
      </c>
      <c r="AD30" s="9">
        <f t="shared" si="30"/>
        <v>0</v>
      </c>
      <c r="AE30" s="9">
        <f t="shared" si="30"/>
        <v>1</v>
      </c>
      <c r="AF30" s="9">
        <f t="shared" si="30"/>
        <v>0</v>
      </c>
      <c r="AG30" s="9">
        <f t="shared" si="30"/>
        <v>1</v>
      </c>
      <c r="AH30" s="9">
        <f t="shared" si="30"/>
        <v>0</v>
      </c>
      <c r="AI30" s="9">
        <f t="shared" si="30"/>
        <v>1</v>
      </c>
      <c r="AJ30" s="9">
        <f t="shared" si="30"/>
        <v>0</v>
      </c>
      <c r="AK30" s="9">
        <f t="shared" si="30"/>
        <v>1</v>
      </c>
      <c r="AL30" s="9">
        <f t="shared" si="30"/>
        <v>0</v>
      </c>
      <c r="AM30" s="9">
        <f t="shared" si="30"/>
        <v>1</v>
      </c>
      <c r="AN30" s="9">
        <f t="shared" si="30"/>
        <v>0</v>
      </c>
      <c r="AO30" s="9">
        <f t="shared" si="30"/>
        <v>1</v>
      </c>
      <c r="AP30" s="9">
        <f t="shared" ref="AP30:BU30" si="31" xml:space="preserve"> IF( MONTH(AP29) = $F28, 1, 0)</f>
        <v>0</v>
      </c>
      <c r="AQ30" s="9">
        <f t="shared" si="31"/>
        <v>1</v>
      </c>
      <c r="AR30" s="9">
        <f t="shared" si="31"/>
        <v>0</v>
      </c>
      <c r="AS30" s="9">
        <f t="shared" si="31"/>
        <v>1</v>
      </c>
      <c r="AT30" s="9">
        <f t="shared" si="31"/>
        <v>0</v>
      </c>
      <c r="AU30" s="9">
        <f t="shared" si="31"/>
        <v>1</v>
      </c>
      <c r="AV30" s="9">
        <f t="shared" si="31"/>
        <v>0</v>
      </c>
      <c r="AW30" s="9">
        <f t="shared" si="31"/>
        <v>1</v>
      </c>
      <c r="AX30" s="9">
        <f t="shared" si="31"/>
        <v>0</v>
      </c>
      <c r="AY30" s="9">
        <f t="shared" si="31"/>
        <v>1</v>
      </c>
      <c r="AZ30" s="9">
        <f t="shared" si="31"/>
        <v>0</v>
      </c>
      <c r="BA30" s="9">
        <f t="shared" si="31"/>
        <v>1</v>
      </c>
      <c r="BB30" s="9">
        <f t="shared" si="31"/>
        <v>0</v>
      </c>
      <c r="BC30" s="9">
        <f t="shared" si="31"/>
        <v>1</v>
      </c>
      <c r="BD30" s="9">
        <f t="shared" si="31"/>
        <v>0</v>
      </c>
      <c r="BE30" s="9">
        <f t="shared" si="31"/>
        <v>1</v>
      </c>
      <c r="BF30" s="9">
        <f t="shared" si="31"/>
        <v>0</v>
      </c>
      <c r="BG30" s="9">
        <f t="shared" si="31"/>
        <v>1</v>
      </c>
      <c r="BH30" s="9">
        <f t="shared" si="31"/>
        <v>0</v>
      </c>
      <c r="BI30" s="9">
        <f t="shared" si="31"/>
        <v>1</v>
      </c>
      <c r="BJ30" s="9">
        <f t="shared" si="31"/>
        <v>0</v>
      </c>
      <c r="BK30" s="9">
        <f t="shared" si="31"/>
        <v>1</v>
      </c>
      <c r="BL30" s="9">
        <f t="shared" si="31"/>
        <v>0</v>
      </c>
      <c r="BM30" s="9">
        <f t="shared" si="31"/>
        <v>1</v>
      </c>
      <c r="BN30" s="9">
        <f t="shared" si="31"/>
        <v>0</v>
      </c>
      <c r="BO30" s="9">
        <f t="shared" si="31"/>
        <v>1</v>
      </c>
      <c r="BP30" s="9">
        <f t="shared" si="31"/>
        <v>0</v>
      </c>
      <c r="BQ30" s="9">
        <f t="shared" si="31"/>
        <v>1</v>
      </c>
      <c r="BR30" s="9">
        <f t="shared" si="31"/>
        <v>0</v>
      </c>
      <c r="BS30" s="9">
        <f t="shared" si="31"/>
        <v>1</v>
      </c>
      <c r="BT30" s="9">
        <f t="shared" si="31"/>
        <v>0</v>
      </c>
      <c r="BU30" s="9">
        <f t="shared" si="31"/>
        <v>1</v>
      </c>
      <c r="BV30" s="9">
        <f t="shared" ref="BV30:DA30" si="32" xml:space="preserve"> IF( MONTH(BV29) = $F28, 1, 0)</f>
        <v>0</v>
      </c>
      <c r="BW30" s="9">
        <f t="shared" si="32"/>
        <v>1</v>
      </c>
      <c r="BX30" s="9">
        <f t="shared" si="32"/>
        <v>0</v>
      </c>
      <c r="BY30" s="9">
        <f t="shared" si="32"/>
        <v>1</v>
      </c>
      <c r="BZ30" s="9">
        <f t="shared" si="32"/>
        <v>0</v>
      </c>
      <c r="CA30" s="9">
        <f t="shared" si="32"/>
        <v>1</v>
      </c>
      <c r="CB30" s="9">
        <f t="shared" si="32"/>
        <v>0</v>
      </c>
      <c r="CC30" s="9">
        <f t="shared" si="32"/>
        <v>1</v>
      </c>
      <c r="CD30" s="9">
        <f t="shared" si="32"/>
        <v>0</v>
      </c>
      <c r="CE30" s="9">
        <f t="shared" si="32"/>
        <v>1</v>
      </c>
      <c r="CF30" s="9">
        <f t="shared" si="32"/>
        <v>0</v>
      </c>
      <c r="CG30" s="9">
        <f t="shared" si="32"/>
        <v>1</v>
      </c>
      <c r="CH30" s="9">
        <f t="shared" si="32"/>
        <v>0</v>
      </c>
      <c r="CI30" s="9">
        <f t="shared" si="32"/>
        <v>1</v>
      </c>
      <c r="CJ30" s="9">
        <f t="shared" si="32"/>
        <v>0</v>
      </c>
      <c r="CK30" s="9">
        <f t="shared" si="32"/>
        <v>1</v>
      </c>
      <c r="CL30" s="9">
        <f t="shared" si="32"/>
        <v>0</v>
      </c>
      <c r="CM30" s="9">
        <f t="shared" si="32"/>
        <v>1</v>
      </c>
      <c r="CN30" s="9">
        <f t="shared" si="32"/>
        <v>0</v>
      </c>
      <c r="CO30" s="9">
        <f t="shared" si="32"/>
        <v>1</v>
      </c>
      <c r="CP30" s="9">
        <f t="shared" si="32"/>
        <v>0</v>
      </c>
      <c r="CQ30" s="9">
        <f t="shared" si="32"/>
        <v>1</v>
      </c>
      <c r="CR30" s="9">
        <f t="shared" si="32"/>
        <v>0</v>
      </c>
      <c r="CS30" s="9">
        <f t="shared" si="32"/>
        <v>1</v>
      </c>
      <c r="CT30" s="9">
        <f t="shared" si="32"/>
        <v>0</v>
      </c>
      <c r="CU30" s="9">
        <f t="shared" si="32"/>
        <v>1</v>
      </c>
      <c r="CV30" s="9">
        <f t="shared" si="32"/>
        <v>0</v>
      </c>
      <c r="CW30" s="9">
        <f t="shared" si="32"/>
        <v>1</v>
      </c>
      <c r="CX30" s="9">
        <f t="shared" si="32"/>
        <v>0</v>
      </c>
      <c r="CY30" s="9">
        <f t="shared" si="32"/>
        <v>1</v>
      </c>
      <c r="CZ30" s="9">
        <f t="shared" si="32"/>
        <v>0</v>
      </c>
      <c r="DA30" s="9">
        <f t="shared" si="32"/>
        <v>1</v>
      </c>
      <c r="DB30" s="9">
        <f t="shared" ref="DB30:EG30" si="33" xml:space="preserve"> IF( MONTH(DB29) = $F28, 1, 0)</f>
        <v>0</v>
      </c>
      <c r="DC30" s="9">
        <f t="shared" si="33"/>
        <v>1</v>
      </c>
      <c r="DD30" s="9">
        <f t="shared" si="33"/>
        <v>0</v>
      </c>
      <c r="DE30" s="9">
        <f t="shared" si="33"/>
        <v>1</v>
      </c>
      <c r="DF30" s="9">
        <f t="shared" si="33"/>
        <v>0</v>
      </c>
      <c r="DG30" s="9">
        <f t="shared" si="33"/>
        <v>1</v>
      </c>
      <c r="DH30" s="9">
        <f t="shared" si="33"/>
        <v>0</v>
      </c>
      <c r="DI30" s="9">
        <f t="shared" si="33"/>
        <v>1</v>
      </c>
      <c r="DJ30" s="9">
        <f t="shared" si="33"/>
        <v>0</v>
      </c>
      <c r="DK30" s="9">
        <f t="shared" si="33"/>
        <v>1</v>
      </c>
      <c r="DL30" s="9">
        <f t="shared" si="33"/>
        <v>0</v>
      </c>
      <c r="DM30" s="9">
        <f t="shared" si="33"/>
        <v>1</v>
      </c>
      <c r="DN30" s="9">
        <f t="shared" si="33"/>
        <v>0</v>
      </c>
      <c r="DO30" s="9">
        <f t="shared" si="33"/>
        <v>1</v>
      </c>
      <c r="DP30" s="9">
        <f t="shared" si="33"/>
        <v>0</v>
      </c>
      <c r="DQ30" s="9">
        <f t="shared" si="33"/>
        <v>1</v>
      </c>
      <c r="DR30" s="9">
        <f t="shared" si="33"/>
        <v>0</v>
      </c>
      <c r="DS30" s="9">
        <f t="shared" si="33"/>
        <v>1</v>
      </c>
      <c r="DT30" s="9">
        <f t="shared" si="33"/>
        <v>0</v>
      </c>
      <c r="DU30" s="9">
        <f t="shared" si="33"/>
        <v>1</v>
      </c>
      <c r="DV30" s="9">
        <f t="shared" si="33"/>
        <v>0</v>
      </c>
      <c r="DW30" s="9">
        <f t="shared" si="33"/>
        <v>1</v>
      </c>
      <c r="DX30" s="9">
        <f t="shared" si="33"/>
        <v>0</v>
      </c>
      <c r="DY30" s="9">
        <f t="shared" si="33"/>
        <v>1</v>
      </c>
      <c r="DZ30" s="9">
        <f t="shared" si="33"/>
        <v>0</v>
      </c>
      <c r="EA30" s="9">
        <f t="shared" si="33"/>
        <v>1</v>
      </c>
      <c r="EB30" s="9">
        <f t="shared" si="33"/>
        <v>0</v>
      </c>
      <c r="EC30" s="9">
        <f t="shared" si="33"/>
        <v>1</v>
      </c>
      <c r="ED30" s="9">
        <f t="shared" si="33"/>
        <v>0</v>
      </c>
      <c r="EE30" s="9">
        <f t="shared" si="33"/>
        <v>1</v>
      </c>
      <c r="EF30" s="9">
        <f t="shared" si="33"/>
        <v>0</v>
      </c>
      <c r="EG30" s="9">
        <f t="shared" si="33"/>
        <v>1</v>
      </c>
      <c r="EH30" s="9">
        <f t="shared" ref="EH30:FM30" si="34" xml:space="preserve"> IF( MONTH(EH29) = $F28, 1, 0)</f>
        <v>0</v>
      </c>
      <c r="EI30" s="9">
        <f t="shared" si="34"/>
        <v>1</v>
      </c>
      <c r="EJ30" s="9">
        <f t="shared" si="34"/>
        <v>0</v>
      </c>
      <c r="EK30" s="9">
        <f t="shared" si="34"/>
        <v>1</v>
      </c>
      <c r="EL30" s="9">
        <f t="shared" si="34"/>
        <v>0</v>
      </c>
      <c r="EM30" s="9">
        <f t="shared" si="34"/>
        <v>1</v>
      </c>
      <c r="EN30" s="9">
        <f t="shared" si="34"/>
        <v>0</v>
      </c>
      <c r="EO30" s="9">
        <f t="shared" si="34"/>
        <v>1</v>
      </c>
      <c r="EP30" s="9">
        <f t="shared" si="34"/>
        <v>0</v>
      </c>
      <c r="EQ30" s="9">
        <f t="shared" si="34"/>
        <v>1</v>
      </c>
      <c r="ER30" s="9">
        <f t="shared" si="34"/>
        <v>0</v>
      </c>
      <c r="ES30" s="9">
        <f t="shared" si="34"/>
        <v>1</v>
      </c>
      <c r="ET30" s="9">
        <f t="shared" si="34"/>
        <v>0</v>
      </c>
      <c r="EU30" s="9">
        <f t="shared" si="34"/>
        <v>1</v>
      </c>
      <c r="EV30" s="9">
        <f t="shared" si="34"/>
        <v>0</v>
      </c>
      <c r="EW30" s="9">
        <f t="shared" si="34"/>
        <v>1</v>
      </c>
      <c r="EX30" s="9">
        <f t="shared" si="34"/>
        <v>0</v>
      </c>
      <c r="EY30" s="9">
        <f t="shared" si="34"/>
        <v>1</v>
      </c>
      <c r="EZ30" s="9">
        <f t="shared" si="34"/>
        <v>0</v>
      </c>
      <c r="FA30" s="9">
        <f t="shared" si="34"/>
        <v>1</v>
      </c>
      <c r="FB30" s="9">
        <f t="shared" si="34"/>
        <v>0</v>
      </c>
      <c r="FC30" s="9">
        <f t="shared" si="34"/>
        <v>1</v>
      </c>
      <c r="FD30" s="9">
        <f t="shared" si="34"/>
        <v>0</v>
      </c>
      <c r="FE30" s="9">
        <f t="shared" si="34"/>
        <v>1</v>
      </c>
      <c r="FF30" s="9">
        <f t="shared" si="34"/>
        <v>0</v>
      </c>
      <c r="FG30" s="9">
        <f t="shared" si="34"/>
        <v>1</v>
      </c>
      <c r="FH30" s="9">
        <f t="shared" si="34"/>
        <v>0</v>
      </c>
      <c r="FI30" s="9">
        <f t="shared" si="34"/>
        <v>1</v>
      </c>
      <c r="FJ30" s="9">
        <f t="shared" si="34"/>
        <v>0</v>
      </c>
      <c r="FK30" s="9">
        <f t="shared" si="34"/>
        <v>1</v>
      </c>
      <c r="FL30" s="9">
        <f t="shared" si="34"/>
        <v>0</v>
      </c>
      <c r="FM30" s="9">
        <f t="shared" si="34"/>
        <v>1</v>
      </c>
      <c r="FN30" s="9">
        <f t="shared" ref="FN30:GG30" si="35" xml:space="preserve"> IF( MONTH(FN29) = $F28, 1, 0)</f>
        <v>0</v>
      </c>
      <c r="FO30" s="9">
        <f t="shared" si="35"/>
        <v>1</v>
      </c>
      <c r="FP30" s="9">
        <f t="shared" si="35"/>
        <v>0</v>
      </c>
      <c r="FQ30" s="9">
        <f t="shared" si="35"/>
        <v>1</v>
      </c>
      <c r="FR30" s="9">
        <f t="shared" si="35"/>
        <v>0</v>
      </c>
      <c r="FS30" s="9">
        <f t="shared" si="35"/>
        <v>1</v>
      </c>
      <c r="FT30" s="9">
        <f t="shared" si="35"/>
        <v>0</v>
      </c>
      <c r="FU30" s="9">
        <f t="shared" si="35"/>
        <v>1</v>
      </c>
      <c r="FV30" s="9">
        <f t="shared" si="35"/>
        <v>0</v>
      </c>
      <c r="FW30" s="9">
        <f t="shared" si="35"/>
        <v>1</v>
      </c>
      <c r="FX30" s="9">
        <f t="shared" si="35"/>
        <v>0</v>
      </c>
      <c r="FY30" s="9">
        <f t="shared" si="35"/>
        <v>1</v>
      </c>
      <c r="FZ30" s="9">
        <f t="shared" si="35"/>
        <v>0</v>
      </c>
      <c r="GA30" s="9">
        <f t="shared" si="35"/>
        <v>1</v>
      </c>
      <c r="GB30" s="9">
        <f t="shared" si="35"/>
        <v>0</v>
      </c>
      <c r="GC30" s="9">
        <f t="shared" si="35"/>
        <v>1</v>
      </c>
      <c r="GD30" s="9">
        <f t="shared" si="35"/>
        <v>0</v>
      </c>
      <c r="GE30" s="9">
        <f t="shared" si="35"/>
        <v>1</v>
      </c>
      <c r="GF30" s="9">
        <f t="shared" si="35"/>
        <v>0</v>
      </c>
      <c r="GG30" s="9">
        <f t="shared" si="35"/>
        <v>1</v>
      </c>
      <c r="GH30" s="9">
        <f t="shared" ref="GH30:GJ30" si="36" xml:space="preserve"> IF( MONTH(GH29) = $F28, 1, 0)</f>
        <v>0</v>
      </c>
      <c r="GI30" s="9">
        <f t="shared" si="36"/>
        <v>1</v>
      </c>
      <c r="GJ30" s="9">
        <f t="shared" si="36"/>
        <v>0</v>
      </c>
    </row>
    <row r="31" spans="1:192" outlineLevel="1" x14ac:dyDescent="0.25">
      <c r="E31" s="9"/>
      <c r="F31" s="9"/>
      <c r="G31" s="9"/>
      <c r="H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</row>
    <row r="32" spans="1:192" outlineLevel="1" x14ac:dyDescent="0.25">
      <c r="A32" s="55"/>
      <c r="B32" s="55"/>
      <c r="C32" s="58"/>
      <c r="D32" s="70"/>
      <c r="E32" s="209" t="str">
        <f xml:space="preserve"> InpC!E$14</f>
        <v>Financial year end date of first model period</v>
      </c>
      <c r="F32" s="209">
        <f xml:space="preserve"> InpC!F$14</f>
        <v>44561</v>
      </c>
      <c r="G32" s="209" t="str">
        <f xml:space="preserve"> InpC!G$14</f>
        <v>date</v>
      </c>
      <c r="H32" s="70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</row>
    <row r="33" spans="1:192" outlineLevel="1" x14ac:dyDescent="0.25">
      <c r="A33" s="55"/>
      <c r="B33" s="55"/>
      <c r="C33" s="58"/>
      <c r="D33" s="70"/>
      <c r="E33" s="637" t="str">
        <f xml:space="preserve"> InpC!E$216</f>
        <v>Months in year</v>
      </c>
      <c r="F33" s="637">
        <f xml:space="preserve"> InpC!F$216</f>
        <v>12</v>
      </c>
      <c r="G33" s="637" t="str">
        <f xml:space="preserve"> InpC!G$216</f>
        <v>months</v>
      </c>
      <c r="H33" s="70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</row>
    <row r="34" spans="1:192" outlineLevel="1" x14ac:dyDescent="0.25">
      <c r="B34" s="55"/>
      <c r="E34" s="2" t="str">
        <f t="shared" ref="E34:BP34" si="37" xml:space="preserve"> E$14</f>
        <v>First model column flag</v>
      </c>
      <c r="F34" s="2">
        <f t="shared" si="37"/>
        <v>0</v>
      </c>
      <c r="G34" s="2" t="str">
        <f t="shared" si="37"/>
        <v>flag</v>
      </c>
      <c r="H34" s="2">
        <f t="shared" si="37"/>
        <v>1</v>
      </c>
      <c r="I34" s="16">
        <f t="shared" si="37"/>
        <v>0</v>
      </c>
      <c r="J34" s="2">
        <f xml:space="preserve"> J$14</f>
        <v>1</v>
      </c>
      <c r="K34" s="2">
        <f t="shared" si="37"/>
        <v>0</v>
      </c>
      <c r="L34" s="2">
        <f t="shared" si="37"/>
        <v>0</v>
      </c>
      <c r="M34" s="2">
        <f t="shared" si="37"/>
        <v>0</v>
      </c>
      <c r="N34" s="2">
        <f t="shared" si="37"/>
        <v>0</v>
      </c>
      <c r="O34" s="2">
        <f t="shared" si="37"/>
        <v>0</v>
      </c>
      <c r="P34" s="2">
        <f t="shared" si="37"/>
        <v>0</v>
      </c>
      <c r="Q34" s="2">
        <f t="shared" si="37"/>
        <v>0</v>
      </c>
      <c r="R34" s="2">
        <f t="shared" si="37"/>
        <v>0</v>
      </c>
      <c r="S34" s="2">
        <f t="shared" si="37"/>
        <v>0</v>
      </c>
      <c r="T34" s="2">
        <f t="shared" si="37"/>
        <v>0</v>
      </c>
      <c r="U34" s="2">
        <f t="shared" si="37"/>
        <v>0</v>
      </c>
      <c r="V34" s="2">
        <f t="shared" si="37"/>
        <v>0</v>
      </c>
      <c r="W34" s="2">
        <f t="shared" si="37"/>
        <v>0</v>
      </c>
      <c r="X34" s="2">
        <f t="shared" si="37"/>
        <v>0</v>
      </c>
      <c r="Y34" s="2">
        <f t="shared" si="37"/>
        <v>0</v>
      </c>
      <c r="Z34" s="2">
        <f t="shared" si="37"/>
        <v>0</v>
      </c>
      <c r="AA34" s="2">
        <f t="shared" si="37"/>
        <v>0</v>
      </c>
      <c r="AB34" s="2">
        <f t="shared" si="37"/>
        <v>0</v>
      </c>
      <c r="AC34" s="2">
        <f t="shared" si="37"/>
        <v>0</v>
      </c>
      <c r="AD34" s="2">
        <f t="shared" si="37"/>
        <v>0</v>
      </c>
      <c r="AE34" s="2">
        <f t="shared" si="37"/>
        <v>0</v>
      </c>
      <c r="AF34" s="2">
        <f t="shared" si="37"/>
        <v>0</v>
      </c>
      <c r="AG34" s="2">
        <f t="shared" si="37"/>
        <v>0</v>
      </c>
      <c r="AH34" s="2">
        <f t="shared" si="37"/>
        <v>0</v>
      </c>
      <c r="AI34" s="2">
        <f t="shared" si="37"/>
        <v>0</v>
      </c>
      <c r="AJ34" s="2">
        <f t="shared" si="37"/>
        <v>0</v>
      </c>
      <c r="AK34" s="2">
        <f t="shared" si="37"/>
        <v>0</v>
      </c>
      <c r="AL34" s="2">
        <f t="shared" si="37"/>
        <v>0</v>
      </c>
      <c r="AM34" s="2">
        <f t="shared" si="37"/>
        <v>0</v>
      </c>
      <c r="AN34" s="2">
        <f t="shared" si="37"/>
        <v>0</v>
      </c>
      <c r="AO34" s="2">
        <f t="shared" si="37"/>
        <v>0</v>
      </c>
      <c r="AP34" s="2">
        <f t="shared" si="37"/>
        <v>0</v>
      </c>
      <c r="AQ34" s="2">
        <f t="shared" si="37"/>
        <v>0</v>
      </c>
      <c r="AR34" s="2">
        <f t="shared" si="37"/>
        <v>0</v>
      </c>
      <c r="AS34" s="2">
        <f t="shared" si="37"/>
        <v>0</v>
      </c>
      <c r="AT34" s="2">
        <f t="shared" si="37"/>
        <v>0</v>
      </c>
      <c r="AU34" s="2">
        <f t="shared" si="37"/>
        <v>0</v>
      </c>
      <c r="AV34" s="2">
        <f t="shared" si="37"/>
        <v>0</v>
      </c>
      <c r="AW34" s="2">
        <f t="shared" si="37"/>
        <v>0</v>
      </c>
      <c r="AX34" s="2">
        <f t="shared" si="37"/>
        <v>0</v>
      </c>
      <c r="AY34" s="2">
        <f t="shared" si="37"/>
        <v>0</v>
      </c>
      <c r="AZ34" s="2">
        <f t="shared" si="37"/>
        <v>0</v>
      </c>
      <c r="BA34" s="2">
        <f t="shared" si="37"/>
        <v>0</v>
      </c>
      <c r="BB34" s="2">
        <f t="shared" si="37"/>
        <v>0</v>
      </c>
      <c r="BC34" s="2">
        <f t="shared" si="37"/>
        <v>0</v>
      </c>
      <c r="BD34" s="2">
        <f t="shared" si="37"/>
        <v>0</v>
      </c>
      <c r="BE34" s="2">
        <f t="shared" si="37"/>
        <v>0</v>
      </c>
      <c r="BF34" s="2">
        <f t="shared" si="37"/>
        <v>0</v>
      </c>
      <c r="BG34" s="2">
        <f t="shared" si="37"/>
        <v>0</v>
      </c>
      <c r="BH34" s="2">
        <f t="shared" si="37"/>
        <v>0</v>
      </c>
      <c r="BI34" s="2">
        <f t="shared" si="37"/>
        <v>0</v>
      </c>
      <c r="BJ34" s="2">
        <f t="shared" si="37"/>
        <v>0</v>
      </c>
      <c r="BK34" s="2">
        <f t="shared" si="37"/>
        <v>0</v>
      </c>
      <c r="BL34" s="2">
        <f t="shared" si="37"/>
        <v>0</v>
      </c>
      <c r="BM34" s="2">
        <f t="shared" si="37"/>
        <v>0</v>
      </c>
      <c r="BN34" s="2">
        <f t="shared" si="37"/>
        <v>0</v>
      </c>
      <c r="BO34" s="2">
        <f t="shared" si="37"/>
        <v>0</v>
      </c>
      <c r="BP34" s="2">
        <f t="shared" si="37"/>
        <v>0</v>
      </c>
      <c r="BQ34" s="2">
        <f t="shared" ref="BQ34:EB34" si="38" xml:space="preserve"> BQ$14</f>
        <v>0</v>
      </c>
      <c r="BR34" s="2">
        <f t="shared" si="38"/>
        <v>0</v>
      </c>
      <c r="BS34" s="2">
        <f t="shared" si="38"/>
        <v>0</v>
      </c>
      <c r="BT34" s="2">
        <f t="shared" si="38"/>
        <v>0</v>
      </c>
      <c r="BU34" s="2">
        <f t="shared" si="38"/>
        <v>0</v>
      </c>
      <c r="BV34" s="2">
        <f t="shared" si="38"/>
        <v>0</v>
      </c>
      <c r="BW34" s="2">
        <f t="shared" si="38"/>
        <v>0</v>
      </c>
      <c r="BX34" s="2">
        <f t="shared" si="38"/>
        <v>0</v>
      </c>
      <c r="BY34" s="2">
        <f t="shared" si="38"/>
        <v>0</v>
      </c>
      <c r="BZ34" s="2">
        <f t="shared" si="38"/>
        <v>0</v>
      </c>
      <c r="CA34" s="2">
        <f t="shared" si="38"/>
        <v>0</v>
      </c>
      <c r="CB34" s="2">
        <f t="shared" si="38"/>
        <v>0</v>
      </c>
      <c r="CC34" s="2">
        <f t="shared" si="38"/>
        <v>0</v>
      </c>
      <c r="CD34" s="2">
        <f t="shared" si="38"/>
        <v>0</v>
      </c>
      <c r="CE34" s="2">
        <f t="shared" si="38"/>
        <v>0</v>
      </c>
      <c r="CF34" s="2">
        <f t="shared" si="38"/>
        <v>0</v>
      </c>
      <c r="CG34" s="2">
        <f t="shared" si="38"/>
        <v>0</v>
      </c>
      <c r="CH34" s="2">
        <f t="shared" si="38"/>
        <v>0</v>
      </c>
      <c r="CI34" s="2">
        <f t="shared" si="38"/>
        <v>0</v>
      </c>
      <c r="CJ34" s="2">
        <f t="shared" si="38"/>
        <v>0</v>
      </c>
      <c r="CK34" s="2">
        <f t="shared" si="38"/>
        <v>0</v>
      </c>
      <c r="CL34" s="2">
        <f t="shared" si="38"/>
        <v>0</v>
      </c>
      <c r="CM34" s="2">
        <f t="shared" si="38"/>
        <v>0</v>
      </c>
      <c r="CN34" s="2">
        <f t="shared" si="38"/>
        <v>0</v>
      </c>
      <c r="CO34" s="2">
        <f t="shared" si="38"/>
        <v>0</v>
      </c>
      <c r="CP34" s="2">
        <f t="shared" si="38"/>
        <v>0</v>
      </c>
      <c r="CQ34" s="2">
        <f t="shared" si="38"/>
        <v>0</v>
      </c>
      <c r="CR34" s="2">
        <f t="shared" si="38"/>
        <v>0</v>
      </c>
      <c r="CS34" s="2">
        <f t="shared" si="38"/>
        <v>0</v>
      </c>
      <c r="CT34" s="2">
        <f t="shared" si="38"/>
        <v>0</v>
      </c>
      <c r="CU34" s="2">
        <f t="shared" si="38"/>
        <v>0</v>
      </c>
      <c r="CV34" s="2">
        <f t="shared" si="38"/>
        <v>0</v>
      </c>
      <c r="CW34" s="2">
        <f t="shared" si="38"/>
        <v>0</v>
      </c>
      <c r="CX34" s="2">
        <f t="shared" si="38"/>
        <v>0</v>
      </c>
      <c r="CY34" s="2">
        <f t="shared" si="38"/>
        <v>0</v>
      </c>
      <c r="CZ34" s="2">
        <f t="shared" si="38"/>
        <v>0</v>
      </c>
      <c r="DA34" s="2">
        <f t="shared" si="38"/>
        <v>0</v>
      </c>
      <c r="DB34" s="2">
        <f t="shared" si="38"/>
        <v>0</v>
      </c>
      <c r="DC34" s="2">
        <f t="shared" si="38"/>
        <v>0</v>
      </c>
      <c r="DD34" s="2">
        <f t="shared" si="38"/>
        <v>0</v>
      </c>
      <c r="DE34" s="2">
        <f t="shared" si="38"/>
        <v>0</v>
      </c>
      <c r="DF34" s="2">
        <f t="shared" si="38"/>
        <v>0</v>
      </c>
      <c r="DG34" s="2">
        <f t="shared" si="38"/>
        <v>0</v>
      </c>
      <c r="DH34" s="2">
        <f t="shared" si="38"/>
        <v>0</v>
      </c>
      <c r="DI34" s="2">
        <f t="shared" si="38"/>
        <v>0</v>
      </c>
      <c r="DJ34" s="2">
        <f t="shared" si="38"/>
        <v>0</v>
      </c>
      <c r="DK34" s="2">
        <f t="shared" si="38"/>
        <v>0</v>
      </c>
      <c r="DL34" s="2">
        <f t="shared" si="38"/>
        <v>0</v>
      </c>
      <c r="DM34" s="2">
        <f t="shared" si="38"/>
        <v>0</v>
      </c>
      <c r="DN34" s="2">
        <f t="shared" si="38"/>
        <v>0</v>
      </c>
      <c r="DO34" s="2">
        <f t="shared" si="38"/>
        <v>0</v>
      </c>
      <c r="DP34" s="2">
        <f t="shared" si="38"/>
        <v>0</v>
      </c>
      <c r="DQ34" s="2">
        <f t="shared" si="38"/>
        <v>0</v>
      </c>
      <c r="DR34" s="2">
        <f t="shared" si="38"/>
        <v>0</v>
      </c>
      <c r="DS34" s="2">
        <f t="shared" si="38"/>
        <v>0</v>
      </c>
      <c r="DT34" s="2">
        <f t="shared" si="38"/>
        <v>0</v>
      </c>
      <c r="DU34" s="2">
        <f t="shared" si="38"/>
        <v>0</v>
      </c>
      <c r="DV34" s="2">
        <f t="shared" si="38"/>
        <v>0</v>
      </c>
      <c r="DW34" s="2">
        <f t="shared" si="38"/>
        <v>0</v>
      </c>
      <c r="DX34" s="2">
        <f t="shared" si="38"/>
        <v>0</v>
      </c>
      <c r="DY34" s="2">
        <f t="shared" si="38"/>
        <v>0</v>
      </c>
      <c r="DZ34" s="2">
        <f t="shared" si="38"/>
        <v>0</v>
      </c>
      <c r="EA34" s="2">
        <f t="shared" si="38"/>
        <v>0</v>
      </c>
      <c r="EB34" s="2">
        <f t="shared" si="38"/>
        <v>0</v>
      </c>
      <c r="EC34" s="2">
        <f t="shared" ref="EC34:GJ34" si="39" xml:space="preserve"> EC$14</f>
        <v>0</v>
      </c>
      <c r="ED34" s="2">
        <f t="shared" si="39"/>
        <v>0</v>
      </c>
      <c r="EE34" s="2">
        <f t="shared" si="39"/>
        <v>0</v>
      </c>
      <c r="EF34" s="2">
        <f t="shared" si="39"/>
        <v>0</v>
      </c>
      <c r="EG34" s="2">
        <f t="shared" si="39"/>
        <v>0</v>
      </c>
      <c r="EH34" s="2">
        <f t="shared" si="39"/>
        <v>0</v>
      </c>
      <c r="EI34" s="2">
        <f t="shared" si="39"/>
        <v>0</v>
      </c>
      <c r="EJ34" s="2">
        <f t="shared" si="39"/>
        <v>0</v>
      </c>
      <c r="EK34" s="2">
        <f t="shared" si="39"/>
        <v>0</v>
      </c>
      <c r="EL34" s="2">
        <f t="shared" si="39"/>
        <v>0</v>
      </c>
      <c r="EM34" s="2">
        <f t="shared" si="39"/>
        <v>0</v>
      </c>
      <c r="EN34" s="2">
        <f t="shared" si="39"/>
        <v>0</v>
      </c>
      <c r="EO34" s="2">
        <f t="shared" si="39"/>
        <v>0</v>
      </c>
      <c r="EP34" s="2">
        <f t="shared" si="39"/>
        <v>0</v>
      </c>
      <c r="EQ34" s="2">
        <f t="shared" si="39"/>
        <v>0</v>
      </c>
      <c r="ER34" s="2">
        <f t="shared" si="39"/>
        <v>0</v>
      </c>
      <c r="ES34" s="2">
        <f t="shared" si="39"/>
        <v>0</v>
      </c>
      <c r="ET34" s="2">
        <f t="shared" si="39"/>
        <v>0</v>
      </c>
      <c r="EU34" s="2">
        <f t="shared" si="39"/>
        <v>0</v>
      </c>
      <c r="EV34" s="2">
        <f t="shared" si="39"/>
        <v>0</v>
      </c>
      <c r="EW34" s="2">
        <f t="shared" si="39"/>
        <v>0</v>
      </c>
      <c r="EX34" s="2">
        <f t="shared" si="39"/>
        <v>0</v>
      </c>
      <c r="EY34" s="2">
        <f t="shared" si="39"/>
        <v>0</v>
      </c>
      <c r="EZ34" s="2">
        <f t="shared" si="39"/>
        <v>0</v>
      </c>
      <c r="FA34" s="2">
        <f t="shared" si="39"/>
        <v>0</v>
      </c>
      <c r="FB34" s="2">
        <f t="shared" si="39"/>
        <v>0</v>
      </c>
      <c r="FC34" s="2">
        <f t="shared" si="39"/>
        <v>0</v>
      </c>
      <c r="FD34" s="2">
        <f t="shared" si="39"/>
        <v>0</v>
      </c>
      <c r="FE34" s="2">
        <f t="shared" si="39"/>
        <v>0</v>
      </c>
      <c r="FF34" s="2">
        <f t="shared" si="39"/>
        <v>0</v>
      </c>
      <c r="FG34" s="2">
        <f t="shared" si="39"/>
        <v>0</v>
      </c>
      <c r="FH34" s="2">
        <f t="shared" si="39"/>
        <v>0</v>
      </c>
      <c r="FI34" s="2">
        <f t="shared" si="39"/>
        <v>0</v>
      </c>
      <c r="FJ34" s="2">
        <f t="shared" si="39"/>
        <v>0</v>
      </c>
      <c r="FK34" s="2">
        <f t="shared" si="39"/>
        <v>0</v>
      </c>
      <c r="FL34" s="2">
        <f t="shared" si="39"/>
        <v>0</v>
      </c>
      <c r="FM34" s="2">
        <f t="shared" si="39"/>
        <v>0</v>
      </c>
      <c r="FN34" s="2">
        <f t="shared" si="39"/>
        <v>0</v>
      </c>
      <c r="FO34" s="2">
        <f t="shared" si="39"/>
        <v>0</v>
      </c>
      <c r="FP34" s="2">
        <f t="shared" si="39"/>
        <v>0</v>
      </c>
      <c r="FQ34" s="2">
        <f t="shared" si="39"/>
        <v>0</v>
      </c>
      <c r="FR34" s="2">
        <f t="shared" si="39"/>
        <v>0</v>
      </c>
      <c r="FS34" s="2">
        <f t="shared" si="39"/>
        <v>0</v>
      </c>
      <c r="FT34" s="2">
        <f t="shared" si="39"/>
        <v>0</v>
      </c>
      <c r="FU34" s="2">
        <f t="shared" si="39"/>
        <v>0</v>
      </c>
      <c r="FV34" s="2">
        <f t="shared" si="39"/>
        <v>0</v>
      </c>
      <c r="FW34" s="2">
        <f t="shared" si="39"/>
        <v>0</v>
      </c>
      <c r="FX34" s="2">
        <f t="shared" si="39"/>
        <v>0</v>
      </c>
      <c r="FY34" s="2">
        <f t="shared" si="39"/>
        <v>0</v>
      </c>
      <c r="FZ34" s="2">
        <f t="shared" si="39"/>
        <v>0</v>
      </c>
      <c r="GA34" s="2">
        <f t="shared" si="39"/>
        <v>0</v>
      </c>
      <c r="GB34" s="2">
        <f t="shared" si="39"/>
        <v>0</v>
      </c>
      <c r="GC34" s="2">
        <f t="shared" si="39"/>
        <v>0</v>
      </c>
      <c r="GD34" s="2">
        <f t="shared" si="39"/>
        <v>0</v>
      </c>
      <c r="GE34" s="2">
        <f t="shared" si="39"/>
        <v>0</v>
      </c>
      <c r="GF34" s="2">
        <f t="shared" si="39"/>
        <v>0</v>
      </c>
      <c r="GG34" s="2">
        <f t="shared" si="39"/>
        <v>0</v>
      </c>
      <c r="GH34" s="2">
        <f t="shared" si="39"/>
        <v>0</v>
      </c>
      <c r="GI34" s="2">
        <f t="shared" si="39"/>
        <v>0</v>
      </c>
      <c r="GJ34" s="2">
        <f t="shared" si="39"/>
        <v>0</v>
      </c>
    </row>
    <row r="35" spans="1:192" outlineLevel="1" x14ac:dyDescent="0.25">
      <c r="B35" s="55"/>
      <c r="E35" s="203" t="str">
        <f t="shared" ref="E35:AJ35" si="40" xml:space="preserve"> E$30</f>
        <v>End of financial year flag</v>
      </c>
      <c r="F35" s="203">
        <f t="shared" si="40"/>
        <v>0</v>
      </c>
      <c r="G35" s="203" t="str">
        <f t="shared" si="40"/>
        <v>flag</v>
      </c>
      <c r="H35" s="203">
        <f t="shared" si="40"/>
        <v>91</v>
      </c>
      <c r="I35" s="203">
        <f t="shared" si="40"/>
        <v>0</v>
      </c>
      <c r="J35" s="203">
        <f t="shared" si="40"/>
        <v>0</v>
      </c>
      <c r="K35" s="203">
        <f t="shared" si="40"/>
        <v>1</v>
      </c>
      <c r="L35" s="203">
        <f t="shared" si="40"/>
        <v>0</v>
      </c>
      <c r="M35" s="203">
        <f t="shared" si="40"/>
        <v>1</v>
      </c>
      <c r="N35" s="203">
        <f t="shared" si="40"/>
        <v>0</v>
      </c>
      <c r="O35" s="203">
        <f t="shared" si="40"/>
        <v>1</v>
      </c>
      <c r="P35" s="203">
        <f t="shared" si="40"/>
        <v>0</v>
      </c>
      <c r="Q35" s="203">
        <f t="shared" si="40"/>
        <v>1</v>
      </c>
      <c r="R35" s="203">
        <f t="shared" si="40"/>
        <v>0</v>
      </c>
      <c r="S35" s="203">
        <f t="shared" si="40"/>
        <v>1</v>
      </c>
      <c r="T35" s="203">
        <f t="shared" si="40"/>
        <v>0</v>
      </c>
      <c r="U35" s="203">
        <f t="shared" si="40"/>
        <v>1</v>
      </c>
      <c r="V35" s="203">
        <f t="shared" si="40"/>
        <v>0</v>
      </c>
      <c r="W35" s="203">
        <f t="shared" si="40"/>
        <v>1</v>
      </c>
      <c r="X35" s="203">
        <f t="shared" si="40"/>
        <v>0</v>
      </c>
      <c r="Y35" s="203">
        <f t="shared" si="40"/>
        <v>1</v>
      </c>
      <c r="Z35" s="203">
        <f t="shared" si="40"/>
        <v>0</v>
      </c>
      <c r="AA35" s="203">
        <f t="shared" si="40"/>
        <v>1</v>
      </c>
      <c r="AB35" s="203">
        <f t="shared" si="40"/>
        <v>0</v>
      </c>
      <c r="AC35" s="203">
        <f t="shared" si="40"/>
        <v>1</v>
      </c>
      <c r="AD35" s="203">
        <f t="shared" si="40"/>
        <v>0</v>
      </c>
      <c r="AE35" s="203">
        <f t="shared" si="40"/>
        <v>1</v>
      </c>
      <c r="AF35" s="203">
        <f t="shared" si="40"/>
        <v>0</v>
      </c>
      <c r="AG35" s="203">
        <f t="shared" si="40"/>
        <v>1</v>
      </c>
      <c r="AH35" s="203">
        <f t="shared" si="40"/>
        <v>0</v>
      </c>
      <c r="AI35" s="203">
        <f t="shared" si="40"/>
        <v>1</v>
      </c>
      <c r="AJ35" s="203">
        <f t="shared" si="40"/>
        <v>0</v>
      </c>
      <c r="AK35" s="203">
        <f t="shared" ref="AK35:BP35" si="41" xml:space="preserve"> AK$30</f>
        <v>1</v>
      </c>
      <c r="AL35" s="203">
        <f t="shared" si="41"/>
        <v>0</v>
      </c>
      <c r="AM35" s="203">
        <f t="shared" si="41"/>
        <v>1</v>
      </c>
      <c r="AN35" s="203">
        <f t="shared" si="41"/>
        <v>0</v>
      </c>
      <c r="AO35" s="203">
        <f t="shared" si="41"/>
        <v>1</v>
      </c>
      <c r="AP35" s="203">
        <f t="shared" si="41"/>
        <v>0</v>
      </c>
      <c r="AQ35" s="203">
        <f t="shared" si="41"/>
        <v>1</v>
      </c>
      <c r="AR35" s="203">
        <f t="shared" si="41"/>
        <v>0</v>
      </c>
      <c r="AS35" s="203">
        <f t="shared" si="41"/>
        <v>1</v>
      </c>
      <c r="AT35" s="203">
        <f t="shared" si="41"/>
        <v>0</v>
      </c>
      <c r="AU35" s="203">
        <f t="shared" si="41"/>
        <v>1</v>
      </c>
      <c r="AV35" s="203">
        <f t="shared" si="41"/>
        <v>0</v>
      </c>
      <c r="AW35" s="203">
        <f t="shared" si="41"/>
        <v>1</v>
      </c>
      <c r="AX35" s="203">
        <f t="shared" si="41"/>
        <v>0</v>
      </c>
      <c r="AY35" s="203">
        <f t="shared" si="41"/>
        <v>1</v>
      </c>
      <c r="AZ35" s="203">
        <f t="shared" si="41"/>
        <v>0</v>
      </c>
      <c r="BA35" s="203">
        <f t="shared" si="41"/>
        <v>1</v>
      </c>
      <c r="BB35" s="203">
        <f t="shared" si="41"/>
        <v>0</v>
      </c>
      <c r="BC35" s="203">
        <f t="shared" si="41"/>
        <v>1</v>
      </c>
      <c r="BD35" s="203">
        <f t="shared" si="41"/>
        <v>0</v>
      </c>
      <c r="BE35" s="203">
        <f t="shared" si="41"/>
        <v>1</v>
      </c>
      <c r="BF35" s="203">
        <f t="shared" si="41"/>
        <v>0</v>
      </c>
      <c r="BG35" s="203">
        <f t="shared" si="41"/>
        <v>1</v>
      </c>
      <c r="BH35" s="203">
        <f t="shared" si="41"/>
        <v>0</v>
      </c>
      <c r="BI35" s="203">
        <f t="shared" si="41"/>
        <v>1</v>
      </c>
      <c r="BJ35" s="203">
        <f t="shared" si="41"/>
        <v>0</v>
      </c>
      <c r="BK35" s="203">
        <f t="shared" si="41"/>
        <v>1</v>
      </c>
      <c r="BL35" s="203">
        <f t="shared" si="41"/>
        <v>0</v>
      </c>
      <c r="BM35" s="203">
        <f t="shared" si="41"/>
        <v>1</v>
      </c>
      <c r="BN35" s="203">
        <f t="shared" si="41"/>
        <v>0</v>
      </c>
      <c r="BO35" s="203">
        <f t="shared" si="41"/>
        <v>1</v>
      </c>
      <c r="BP35" s="203">
        <f t="shared" si="41"/>
        <v>0</v>
      </c>
      <c r="BQ35" s="203">
        <f t="shared" ref="BQ35:CV35" si="42" xml:space="preserve"> BQ$30</f>
        <v>1</v>
      </c>
      <c r="BR35" s="203">
        <f t="shared" si="42"/>
        <v>0</v>
      </c>
      <c r="BS35" s="203">
        <f t="shared" si="42"/>
        <v>1</v>
      </c>
      <c r="BT35" s="203">
        <f t="shared" si="42"/>
        <v>0</v>
      </c>
      <c r="BU35" s="203">
        <f t="shared" si="42"/>
        <v>1</v>
      </c>
      <c r="BV35" s="203">
        <f t="shared" si="42"/>
        <v>0</v>
      </c>
      <c r="BW35" s="203">
        <f t="shared" si="42"/>
        <v>1</v>
      </c>
      <c r="BX35" s="203">
        <f t="shared" si="42"/>
        <v>0</v>
      </c>
      <c r="BY35" s="203">
        <f t="shared" si="42"/>
        <v>1</v>
      </c>
      <c r="BZ35" s="203">
        <f t="shared" si="42"/>
        <v>0</v>
      </c>
      <c r="CA35" s="203">
        <f t="shared" si="42"/>
        <v>1</v>
      </c>
      <c r="CB35" s="203">
        <f t="shared" si="42"/>
        <v>0</v>
      </c>
      <c r="CC35" s="203">
        <f t="shared" si="42"/>
        <v>1</v>
      </c>
      <c r="CD35" s="203">
        <f t="shared" si="42"/>
        <v>0</v>
      </c>
      <c r="CE35" s="203">
        <f t="shared" si="42"/>
        <v>1</v>
      </c>
      <c r="CF35" s="203">
        <f t="shared" si="42"/>
        <v>0</v>
      </c>
      <c r="CG35" s="203">
        <f t="shared" si="42"/>
        <v>1</v>
      </c>
      <c r="CH35" s="203">
        <f t="shared" si="42"/>
        <v>0</v>
      </c>
      <c r="CI35" s="203">
        <f t="shared" si="42"/>
        <v>1</v>
      </c>
      <c r="CJ35" s="203">
        <f t="shared" si="42"/>
        <v>0</v>
      </c>
      <c r="CK35" s="203">
        <f t="shared" si="42"/>
        <v>1</v>
      </c>
      <c r="CL35" s="203">
        <f t="shared" si="42"/>
        <v>0</v>
      </c>
      <c r="CM35" s="203">
        <f t="shared" si="42"/>
        <v>1</v>
      </c>
      <c r="CN35" s="203">
        <f t="shared" si="42"/>
        <v>0</v>
      </c>
      <c r="CO35" s="203">
        <f t="shared" si="42"/>
        <v>1</v>
      </c>
      <c r="CP35" s="203">
        <f t="shared" si="42"/>
        <v>0</v>
      </c>
      <c r="CQ35" s="203">
        <f t="shared" si="42"/>
        <v>1</v>
      </c>
      <c r="CR35" s="203">
        <f t="shared" si="42"/>
        <v>0</v>
      </c>
      <c r="CS35" s="203">
        <f t="shared" si="42"/>
        <v>1</v>
      </c>
      <c r="CT35" s="203">
        <f t="shared" si="42"/>
        <v>0</v>
      </c>
      <c r="CU35" s="203">
        <f t="shared" si="42"/>
        <v>1</v>
      </c>
      <c r="CV35" s="203">
        <f t="shared" si="42"/>
        <v>0</v>
      </c>
      <c r="CW35" s="203">
        <f t="shared" ref="CW35:EB35" si="43" xml:space="preserve"> CW$30</f>
        <v>1</v>
      </c>
      <c r="CX35" s="203">
        <f t="shared" si="43"/>
        <v>0</v>
      </c>
      <c r="CY35" s="203">
        <f t="shared" si="43"/>
        <v>1</v>
      </c>
      <c r="CZ35" s="203">
        <f t="shared" si="43"/>
        <v>0</v>
      </c>
      <c r="DA35" s="203">
        <f t="shared" si="43"/>
        <v>1</v>
      </c>
      <c r="DB35" s="203">
        <f t="shared" si="43"/>
        <v>0</v>
      </c>
      <c r="DC35" s="203">
        <f t="shared" si="43"/>
        <v>1</v>
      </c>
      <c r="DD35" s="203">
        <f t="shared" si="43"/>
        <v>0</v>
      </c>
      <c r="DE35" s="203">
        <f t="shared" si="43"/>
        <v>1</v>
      </c>
      <c r="DF35" s="203">
        <f t="shared" si="43"/>
        <v>0</v>
      </c>
      <c r="DG35" s="203">
        <f t="shared" si="43"/>
        <v>1</v>
      </c>
      <c r="DH35" s="203">
        <f t="shared" si="43"/>
        <v>0</v>
      </c>
      <c r="DI35" s="203">
        <f t="shared" si="43"/>
        <v>1</v>
      </c>
      <c r="DJ35" s="203">
        <f t="shared" si="43"/>
        <v>0</v>
      </c>
      <c r="DK35" s="203">
        <f t="shared" si="43"/>
        <v>1</v>
      </c>
      <c r="DL35" s="203">
        <f t="shared" si="43"/>
        <v>0</v>
      </c>
      <c r="DM35" s="203">
        <f t="shared" si="43"/>
        <v>1</v>
      </c>
      <c r="DN35" s="203">
        <f t="shared" si="43"/>
        <v>0</v>
      </c>
      <c r="DO35" s="203">
        <f t="shared" si="43"/>
        <v>1</v>
      </c>
      <c r="DP35" s="203">
        <f t="shared" si="43"/>
        <v>0</v>
      </c>
      <c r="DQ35" s="203">
        <f t="shared" si="43"/>
        <v>1</v>
      </c>
      <c r="DR35" s="203">
        <f t="shared" si="43"/>
        <v>0</v>
      </c>
      <c r="DS35" s="203">
        <f t="shared" si="43"/>
        <v>1</v>
      </c>
      <c r="DT35" s="203">
        <f t="shared" si="43"/>
        <v>0</v>
      </c>
      <c r="DU35" s="203">
        <f t="shared" si="43"/>
        <v>1</v>
      </c>
      <c r="DV35" s="203">
        <f t="shared" si="43"/>
        <v>0</v>
      </c>
      <c r="DW35" s="203">
        <f t="shared" si="43"/>
        <v>1</v>
      </c>
      <c r="DX35" s="203">
        <f t="shared" si="43"/>
        <v>0</v>
      </c>
      <c r="DY35" s="203">
        <f t="shared" si="43"/>
        <v>1</v>
      </c>
      <c r="DZ35" s="203">
        <f t="shared" si="43"/>
        <v>0</v>
      </c>
      <c r="EA35" s="203">
        <f t="shared" si="43"/>
        <v>1</v>
      </c>
      <c r="EB35" s="203">
        <f t="shared" si="43"/>
        <v>0</v>
      </c>
      <c r="EC35" s="203">
        <f t="shared" ref="EC35:FH35" si="44" xml:space="preserve"> EC$30</f>
        <v>1</v>
      </c>
      <c r="ED35" s="203">
        <f t="shared" si="44"/>
        <v>0</v>
      </c>
      <c r="EE35" s="203">
        <f t="shared" si="44"/>
        <v>1</v>
      </c>
      <c r="EF35" s="203">
        <f t="shared" si="44"/>
        <v>0</v>
      </c>
      <c r="EG35" s="203">
        <f t="shared" si="44"/>
        <v>1</v>
      </c>
      <c r="EH35" s="203">
        <f t="shared" si="44"/>
        <v>0</v>
      </c>
      <c r="EI35" s="203">
        <f t="shared" si="44"/>
        <v>1</v>
      </c>
      <c r="EJ35" s="203">
        <f t="shared" si="44"/>
        <v>0</v>
      </c>
      <c r="EK35" s="203">
        <f t="shared" si="44"/>
        <v>1</v>
      </c>
      <c r="EL35" s="203">
        <f t="shared" si="44"/>
        <v>0</v>
      </c>
      <c r="EM35" s="203">
        <f t="shared" si="44"/>
        <v>1</v>
      </c>
      <c r="EN35" s="203">
        <f t="shared" si="44"/>
        <v>0</v>
      </c>
      <c r="EO35" s="203">
        <f t="shared" si="44"/>
        <v>1</v>
      </c>
      <c r="EP35" s="203">
        <f t="shared" si="44"/>
        <v>0</v>
      </c>
      <c r="EQ35" s="203">
        <f t="shared" si="44"/>
        <v>1</v>
      </c>
      <c r="ER35" s="203">
        <f t="shared" si="44"/>
        <v>0</v>
      </c>
      <c r="ES35" s="203">
        <f t="shared" si="44"/>
        <v>1</v>
      </c>
      <c r="ET35" s="203">
        <f t="shared" si="44"/>
        <v>0</v>
      </c>
      <c r="EU35" s="203">
        <f t="shared" si="44"/>
        <v>1</v>
      </c>
      <c r="EV35" s="203">
        <f t="shared" si="44"/>
        <v>0</v>
      </c>
      <c r="EW35" s="203">
        <f t="shared" si="44"/>
        <v>1</v>
      </c>
      <c r="EX35" s="203">
        <f t="shared" si="44"/>
        <v>0</v>
      </c>
      <c r="EY35" s="203">
        <f t="shared" si="44"/>
        <v>1</v>
      </c>
      <c r="EZ35" s="203">
        <f t="shared" si="44"/>
        <v>0</v>
      </c>
      <c r="FA35" s="203">
        <f t="shared" si="44"/>
        <v>1</v>
      </c>
      <c r="FB35" s="203">
        <f t="shared" si="44"/>
        <v>0</v>
      </c>
      <c r="FC35" s="203">
        <f t="shared" si="44"/>
        <v>1</v>
      </c>
      <c r="FD35" s="203">
        <f t="shared" si="44"/>
        <v>0</v>
      </c>
      <c r="FE35" s="203">
        <f t="shared" si="44"/>
        <v>1</v>
      </c>
      <c r="FF35" s="203">
        <f t="shared" si="44"/>
        <v>0</v>
      </c>
      <c r="FG35" s="203">
        <f t="shared" si="44"/>
        <v>1</v>
      </c>
      <c r="FH35" s="203">
        <f t="shared" si="44"/>
        <v>0</v>
      </c>
      <c r="FI35" s="203">
        <f t="shared" ref="FI35:GJ35" si="45" xml:space="preserve"> FI$30</f>
        <v>1</v>
      </c>
      <c r="FJ35" s="203">
        <f t="shared" si="45"/>
        <v>0</v>
      </c>
      <c r="FK35" s="203">
        <f t="shared" si="45"/>
        <v>1</v>
      </c>
      <c r="FL35" s="203">
        <f t="shared" si="45"/>
        <v>0</v>
      </c>
      <c r="FM35" s="203">
        <f t="shared" si="45"/>
        <v>1</v>
      </c>
      <c r="FN35" s="203">
        <f t="shared" si="45"/>
        <v>0</v>
      </c>
      <c r="FO35" s="203">
        <f t="shared" si="45"/>
        <v>1</v>
      </c>
      <c r="FP35" s="203">
        <f t="shared" si="45"/>
        <v>0</v>
      </c>
      <c r="FQ35" s="203">
        <f t="shared" si="45"/>
        <v>1</v>
      </c>
      <c r="FR35" s="203">
        <f t="shared" si="45"/>
        <v>0</v>
      </c>
      <c r="FS35" s="203">
        <f t="shared" si="45"/>
        <v>1</v>
      </c>
      <c r="FT35" s="203">
        <f t="shared" si="45"/>
        <v>0</v>
      </c>
      <c r="FU35" s="203">
        <f t="shared" si="45"/>
        <v>1</v>
      </c>
      <c r="FV35" s="203">
        <f t="shared" si="45"/>
        <v>0</v>
      </c>
      <c r="FW35" s="203">
        <f t="shared" si="45"/>
        <v>1</v>
      </c>
      <c r="FX35" s="203">
        <f t="shared" si="45"/>
        <v>0</v>
      </c>
      <c r="FY35" s="203">
        <f t="shared" si="45"/>
        <v>1</v>
      </c>
      <c r="FZ35" s="203">
        <f t="shared" si="45"/>
        <v>0</v>
      </c>
      <c r="GA35" s="203">
        <f t="shared" si="45"/>
        <v>1</v>
      </c>
      <c r="GB35" s="203">
        <f t="shared" si="45"/>
        <v>0</v>
      </c>
      <c r="GC35" s="203">
        <f t="shared" si="45"/>
        <v>1</v>
      </c>
      <c r="GD35" s="203">
        <f t="shared" si="45"/>
        <v>0</v>
      </c>
      <c r="GE35" s="203">
        <f t="shared" si="45"/>
        <v>1</v>
      </c>
      <c r="GF35" s="203">
        <f t="shared" si="45"/>
        <v>0</v>
      </c>
      <c r="GG35" s="203">
        <f t="shared" si="45"/>
        <v>1</v>
      </c>
      <c r="GH35" s="203">
        <f t="shared" si="45"/>
        <v>0</v>
      </c>
      <c r="GI35" s="203">
        <f t="shared" si="45"/>
        <v>1</v>
      </c>
      <c r="GJ35" s="203">
        <f t="shared" si="45"/>
        <v>0</v>
      </c>
    </row>
    <row r="36" spans="1:192" s="11" customFormat="1" outlineLevel="1" x14ac:dyDescent="0.25">
      <c r="A36" s="50"/>
      <c r="B36" s="50"/>
      <c r="C36" s="51"/>
      <c r="D36" s="71"/>
      <c r="E36" s="138" t="s">
        <v>340</v>
      </c>
      <c r="F36" s="138"/>
      <c r="G36" s="138" t="s">
        <v>6</v>
      </c>
      <c r="H36" s="138"/>
      <c r="I36" s="138"/>
      <c r="J36" s="138">
        <f t="shared" ref="J36:AO36" si="46" xml:space="preserve"> IF( J34 = 1, $F32, IF( I35 = 1, EOMONTH(I36, $F33), I36))</f>
        <v>44561</v>
      </c>
      <c r="K36" s="138">
        <f t="shared" si="46"/>
        <v>44561</v>
      </c>
      <c r="L36" s="138">
        <f t="shared" si="46"/>
        <v>44926</v>
      </c>
      <c r="M36" s="138">
        <f t="shared" si="46"/>
        <v>44926</v>
      </c>
      <c r="N36" s="138">
        <f t="shared" si="46"/>
        <v>45291</v>
      </c>
      <c r="O36" s="138">
        <f t="shared" si="46"/>
        <v>45291</v>
      </c>
      <c r="P36" s="138">
        <f t="shared" si="46"/>
        <v>45657</v>
      </c>
      <c r="Q36" s="138">
        <f t="shared" si="46"/>
        <v>45657</v>
      </c>
      <c r="R36" s="138">
        <f t="shared" si="46"/>
        <v>46022</v>
      </c>
      <c r="S36" s="138">
        <f t="shared" si="46"/>
        <v>46022</v>
      </c>
      <c r="T36" s="138">
        <f t="shared" si="46"/>
        <v>46387</v>
      </c>
      <c r="U36" s="138">
        <f t="shared" si="46"/>
        <v>46387</v>
      </c>
      <c r="V36" s="138">
        <f t="shared" si="46"/>
        <v>46752</v>
      </c>
      <c r="W36" s="138">
        <f t="shared" si="46"/>
        <v>46752</v>
      </c>
      <c r="X36" s="138">
        <f t="shared" si="46"/>
        <v>47118</v>
      </c>
      <c r="Y36" s="138">
        <f t="shared" si="46"/>
        <v>47118</v>
      </c>
      <c r="Z36" s="138">
        <f t="shared" si="46"/>
        <v>47483</v>
      </c>
      <c r="AA36" s="138">
        <f t="shared" si="46"/>
        <v>47483</v>
      </c>
      <c r="AB36" s="138">
        <f t="shared" si="46"/>
        <v>47848</v>
      </c>
      <c r="AC36" s="138">
        <f t="shared" si="46"/>
        <v>47848</v>
      </c>
      <c r="AD36" s="138">
        <f t="shared" si="46"/>
        <v>48213</v>
      </c>
      <c r="AE36" s="138">
        <f t="shared" si="46"/>
        <v>48213</v>
      </c>
      <c r="AF36" s="138">
        <f t="shared" si="46"/>
        <v>48579</v>
      </c>
      <c r="AG36" s="138">
        <f t="shared" si="46"/>
        <v>48579</v>
      </c>
      <c r="AH36" s="138">
        <f t="shared" si="46"/>
        <v>48944</v>
      </c>
      <c r="AI36" s="138">
        <f t="shared" si="46"/>
        <v>48944</v>
      </c>
      <c r="AJ36" s="138">
        <f t="shared" si="46"/>
        <v>49309</v>
      </c>
      <c r="AK36" s="138">
        <f t="shared" si="46"/>
        <v>49309</v>
      </c>
      <c r="AL36" s="138">
        <f t="shared" si="46"/>
        <v>49674</v>
      </c>
      <c r="AM36" s="138">
        <f t="shared" si="46"/>
        <v>49674</v>
      </c>
      <c r="AN36" s="138">
        <f t="shared" si="46"/>
        <v>50040</v>
      </c>
      <c r="AO36" s="138">
        <f t="shared" si="46"/>
        <v>50040</v>
      </c>
      <c r="AP36" s="138">
        <f t="shared" ref="AP36:BU36" si="47" xml:space="preserve"> IF( AP34 = 1, $F32, IF( AO35 = 1, EOMONTH(AO36, $F33), AO36))</f>
        <v>50405</v>
      </c>
      <c r="AQ36" s="138">
        <f t="shared" si="47"/>
        <v>50405</v>
      </c>
      <c r="AR36" s="138">
        <f t="shared" si="47"/>
        <v>50770</v>
      </c>
      <c r="AS36" s="138">
        <f t="shared" si="47"/>
        <v>50770</v>
      </c>
      <c r="AT36" s="138">
        <f t="shared" si="47"/>
        <v>51135</v>
      </c>
      <c r="AU36" s="138">
        <f t="shared" si="47"/>
        <v>51135</v>
      </c>
      <c r="AV36" s="138">
        <f t="shared" si="47"/>
        <v>51501</v>
      </c>
      <c r="AW36" s="138">
        <f t="shared" si="47"/>
        <v>51501</v>
      </c>
      <c r="AX36" s="138">
        <f t="shared" si="47"/>
        <v>51866</v>
      </c>
      <c r="AY36" s="138">
        <f t="shared" si="47"/>
        <v>51866</v>
      </c>
      <c r="AZ36" s="138">
        <f t="shared" si="47"/>
        <v>52231</v>
      </c>
      <c r="BA36" s="138">
        <f t="shared" si="47"/>
        <v>52231</v>
      </c>
      <c r="BB36" s="138">
        <f t="shared" si="47"/>
        <v>52596</v>
      </c>
      <c r="BC36" s="138">
        <f t="shared" si="47"/>
        <v>52596</v>
      </c>
      <c r="BD36" s="138">
        <f t="shared" si="47"/>
        <v>52962</v>
      </c>
      <c r="BE36" s="138">
        <f t="shared" si="47"/>
        <v>52962</v>
      </c>
      <c r="BF36" s="138">
        <f t="shared" si="47"/>
        <v>53327</v>
      </c>
      <c r="BG36" s="138">
        <f t="shared" si="47"/>
        <v>53327</v>
      </c>
      <c r="BH36" s="138">
        <f t="shared" si="47"/>
        <v>53692</v>
      </c>
      <c r="BI36" s="138">
        <f t="shared" si="47"/>
        <v>53692</v>
      </c>
      <c r="BJ36" s="138">
        <f t="shared" si="47"/>
        <v>54057</v>
      </c>
      <c r="BK36" s="138">
        <f t="shared" si="47"/>
        <v>54057</v>
      </c>
      <c r="BL36" s="138">
        <f t="shared" si="47"/>
        <v>54423</v>
      </c>
      <c r="BM36" s="138">
        <f t="shared" si="47"/>
        <v>54423</v>
      </c>
      <c r="BN36" s="138">
        <f t="shared" si="47"/>
        <v>54788</v>
      </c>
      <c r="BO36" s="138">
        <f t="shared" si="47"/>
        <v>54788</v>
      </c>
      <c r="BP36" s="138">
        <f t="shared" si="47"/>
        <v>55153</v>
      </c>
      <c r="BQ36" s="138">
        <f t="shared" si="47"/>
        <v>55153</v>
      </c>
      <c r="BR36" s="138">
        <f t="shared" si="47"/>
        <v>55518</v>
      </c>
      <c r="BS36" s="138">
        <f t="shared" si="47"/>
        <v>55518</v>
      </c>
      <c r="BT36" s="138">
        <f t="shared" si="47"/>
        <v>55884</v>
      </c>
      <c r="BU36" s="138">
        <f t="shared" si="47"/>
        <v>55884</v>
      </c>
      <c r="BV36" s="138">
        <f t="shared" ref="BV36:DA36" si="48" xml:space="preserve"> IF( BV34 = 1, $F32, IF( BU35 = 1, EOMONTH(BU36, $F33), BU36))</f>
        <v>56249</v>
      </c>
      <c r="BW36" s="138">
        <f t="shared" si="48"/>
        <v>56249</v>
      </c>
      <c r="BX36" s="138">
        <f t="shared" si="48"/>
        <v>56614</v>
      </c>
      <c r="BY36" s="138">
        <f t="shared" si="48"/>
        <v>56614</v>
      </c>
      <c r="BZ36" s="138">
        <f t="shared" si="48"/>
        <v>56979</v>
      </c>
      <c r="CA36" s="138">
        <f t="shared" si="48"/>
        <v>56979</v>
      </c>
      <c r="CB36" s="138">
        <f t="shared" si="48"/>
        <v>57345</v>
      </c>
      <c r="CC36" s="138">
        <f t="shared" si="48"/>
        <v>57345</v>
      </c>
      <c r="CD36" s="138">
        <f t="shared" si="48"/>
        <v>57710</v>
      </c>
      <c r="CE36" s="138">
        <f t="shared" si="48"/>
        <v>57710</v>
      </c>
      <c r="CF36" s="138">
        <f t="shared" si="48"/>
        <v>58075</v>
      </c>
      <c r="CG36" s="138">
        <f t="shared" si="48"/>
        <v>58075</v>
      </c>
      <c r="CH36" s="138">
        <f t="shared" si="48"/>
        <v>58440</v>
      </c>
      <c r="CI36" s="138">
        <f t="shared" si="48"/>
        <v>58440</v>
      </c>
      <c r="CJ36" s="138">
        <f t="shared" si="48"/>
        <v>58806</v>
      </c>
      <c r="CK36" s="138">
        <f t="shared" si="48"/>
        <v>58806</v>
      </c>
      <c r="CL36" s="138">
        <f t="shared" si="48"/>
        <v>59171</v>
      </c>
      <c r="CM36" s="138">
        <f t="shared" si="48"/>
        <v>59171</v>
      </c>
      <c r="CN36" s="138">
        <f t="shared" si="48"/>
        <v>59536</v>
      </c>
      <c r="CO36" s="138">
        <f t="shared" si="48"/>
        <v>59536</v>
      </c>
      <c r="CP36" s="138">
        <f t="shared" si="48"/>
        <v>59901</v>
      </c>
      <c r="CQ36" s="138">
        <f t="shared" si="48"/>
        <v>59901</v>
      </c>
      <c r="CR36" s="138">
        <f t="shared" si="48"/>
        <v>60267</v>
      </c>
      <c r="CS36" s="138">
        <f t="shared" si="48"/>
        <v>60267</v>
      </c>
      <c r="CT36" s="138">
        <f t="shared" si="48"/>
        <v>60632</v>
      </c>
      <c r="CU36" s="138">
        <f t="shared" si="48"/>
        <v>60632</v>
      </c>
      <c r="CV36" s="138">
        <f t="shared" si="48"/>
        <v>60997</v>
      </c>
      <c r="CW36" s="138">
        <f t="shared" si="48"/>
        <v>60997</v>
      </c>
      <c r="CX36" s="138">
        <f t="shared" si="48"/>
        <v>61362</v>
      </c>
      <c r="CY36" s="138">
        <f t="shared" si="48"/>
        <v>61362</v>
      </c>
      <c r="CZ36" s="138">
        <f t="shared" si="48"/>
        <v>61728</v>
      </c>
      <c r="DA36" s="138">
        <f t="shared" si="48"/>
        <v>61728</v>
      </c>
      <c r="DB36" s="138">
        <f t="shared" ref="DB36:EG36" si="49" xml:space="preserve"> IF( DB34 = 1, $F32, IF( DA35 = 1, EOMONTH(DA36, $F33), DA36))</f>
        <v>62093</v>
      </c>
      <c r="DC36" s="138">
        <f t="shared" si="49"/>
        <v>62093</v>
      </c>
      <c r="DD36" s="138">
        <f t="shared" si="49"/>
        <v>62458</v>
      </c>
      <c r="DE36" s="138">
        <f t="shared" si="49"/>
        <v>62458</v>
      </c>
      <c r="DF36" s="138">
        <f t="shared" si="49"/>
        <v>62823</v>
      </c>
      <c r="DG36" s="138">
        <f t="shared" si="49"/>
        <v>62823</v>
      </c>
      <c r="DH36" s="138">
        <f t="shared" si="49"/>
        <v>63189</v>
      </c>
      <c r="DI36" s="138">
        <f t="shared" si="49"/>
        <v>63189</v>
      </c>
      <c r="DJ36" s="138">
        <f t="shared" si="49"/>
        <v>63554</v>
      </c>
      <c r="DK36" s="138">
        <f t="shared" si="49"/>
        <v>63554</v>
      </c>
      <c r="DL36" s="138">
        <f t="shared" si="49"/>
        <v>63919</v>
      </c>
      <c r="DM36" s="138">
        <f t="shared" si="49"/>
        <v>63919</v>
      </c>
      <c r="DN36" s="138">
        <f t="shared" si="49"/>
        <v>64284</v>
      </c>
      <c r="DO36" s="138">
        <f t="shared" si="49"/>
        <v>64284</v>
      </c>
      <c r="DP36" s="138">
        <f t="shared" si="49"/>
        <v>64650</v>
      </c>
      <c r="DQ36" s="138">
        <f t="shared" si="49"/>
        <v>64650</v>
      </c>
      <c r="DR36" s="138">
        <f t="shared" si="49"/>
        <v>65015</v>
      </c>
      <c r="DS36" s="138">
        <f t="shared" si="49"/>
        <v>65015</v>
      </c>
      <c r="DT36" s="138">
        <f t="shared" si="49"/>
        <v>65380</v>
      </c>
      <c r="DU36" s="138">
        <f t="shared" si="49"/>
        <v>65380</v>
      </c>
      <c r="DV36" s="138">
        <f t="shared" si="49"/>
        <v>65745</v>
      </c>
      <c r="DW36" s="138">
        <f t="shared" si="49"/>
        <v>65745</v>
      </c>
      <c r="DX36" s="138">
        <f t="shared" si="49"/>
        <v>66111</v>
      </c>
      <c r="DY36" s="138">
        <f t="shared" si="49"/>
        <v>66111</v>
      </c>
      <c r="DZ36" s="138">
        <f t="shared" si="49"/>
        <v>66476</v>
      </c>
      <c r="EA36" s="138">
        <f t="shared" si="49"/>
        <v>66476</v>
      </c>
      <c r="EB36" s="138">
        <f t="shared" si="49"/>
        <v>66841</v>
      </c>
      <c r="EC36" s="138">
        <f t="shared" si="49"/>
        <v>66841</v>
      </c>
      <c r="ED36" s="138">
        <f t="shared" si="49"/>
        <v>67206</v>
      </c>
      <c r="EE36" s="138">
        <f t="shared" si="49"/>
        <v>67206</v>
      </c>
      <c r="EF36" s="138">
        <f t="shared" si="49"/>
        <v>67572</v>
      </c>
      <c r="EG36" s="138">
        <f t="shared" si="49"/>
        <v>67572</v>
      </c>
      <c r="EH36" s="138">
        <f t="shared" ref="EH36:FM36" si="50" xml:space="preserve"> IF( EH34 = 1, $F32, IF( EG35 = 1, EOMONTH(EG36, $F33), EG36))</f>
        <v>67937</v>
      </c>
      <c r="EI36" s="138">
        <f t="shared" si="50"/>
        <v>67937</v>
      </c>
      <c r="EJ36" s="138">
        <f t="shared" si="50"/>
        <v>68302</v>
      </c>
      <c r="EK36" s="138">
        <f t="shared" si="50"/>
        <v>68302</v>
      </c>
      <c r="EL36" s="138">
        <f t="shared" si="50"/>
        <v>68667</v>
      </c>
      <c r="EM36" s="138">
        <f t="shared" si="50"/>
        <v>68667</v>
      </c>
      <c r="EN36" s="138">
        <f t="shared" si="50"/>
        <v>69033</v>
      </c>
      <c r="EO36" s="138">
        <f t="shared" si="50"/>
        <v>69033</v>
      </c>
      <c r="EP36" s="138">
        <f t="shared" si="50"/>
        <v>69398</v>
      </c>
      <c r="EQ36" s="138">
        <f t="shared" si="50"/>
        <v>69398</v>
      </c>
      <c r="ER36" s="138">
        <f t="shared" si="50"/>
        <v>69763</v>
      </c>
      <c r="ES36" s="138">
        <f t="shared" si="50"/>
        <v>69763</v>
      </c>
      <c r="ET36" s="138">
        <f t="shared" si="50"/>
        <v>70128</v>
      </c>
      <c r="EU36" s="138">
        <f t="shared" si="50"/>
        <v>70128</v>
      </c>
      <c r="EV36" s="138">
        <f t="shared" si="50"/>
        <v>70494</v>
      </c>
      <c r="EW36" s="138">
        <f t="shared" si="50"/>
        <v>70494</v>
      </c>
      <c r="EX36" s="138">
        <f t="shared" si="50"/>
        <v>70859</v>
      </c>
      <c r="EY36" s="138">
        <f t="shared" si="50"/>
        <v>70859</v>
      </c>
      <c r="EZ36" s="138">
        <f t="shared" si="50"/>
        <v>71224</v>
      </c>
      <c r="FA36" s="138">
        <f t="shared" si="50"/>
        <v>71224</v>
      </c>
      <c r="FB36" s="138">
        <f t="shared" si="50"/>
        <v>71589</v>
      </c>
      <c r="FC36" s="138">
        <f t="shared" si="50"/>
        <v>71589</v>
      </c>
      <c r="FD36" s="138">
        <f t="shared" si="50"/>
        <v>71955</v>
      </c>
      <c r="FE36" s="138">
        <f t="shared" si="50"/>
        <v>71955</v>
      </c>
      <c r="FF36" s="138">
        <f t="shared" si="50"/>
        <v>72320</v>
      </c>
      <c r="FG36" s="138">
        <f t="shared" si="50"/>
        <v>72320</v>
      </c>
      <c r="FH36" s="138">
        <f t="shared" si="50"/>
        <v>72685</v>
      </c>
      <c r="FI36" s="138">
        <f t="shared" si="50"/>
        <v>72685</v>
      </c>
      <c r="FJ36" s="138">
        <f t="shared" si="50"/>
        <v>73050</v>
      </c>
      <c r="FK36" s="138">
        <f t="shared" si="50"/>
        <v>73050</v>
      </c>
      <c r="FL36" s="138">
        <f t="shared" si="50"/>
        <v>73415</v>
      </c>
      <c r="FM36" s="138">
        <f t="shared" si="50"/>
        <v>73415</v>
      </c>
      <c r="FN36" s="138">
        <f t="shared" ref="FN36:GJ36" si="51" xml:space="preserve"> IF( FN34 = 1, $F32, IF( FM35 = 1, EOMONTH(FM36, $F33), FM36))</f>
        <v>73780</v>
      </c>
      <c r="FO36" s="138">
        <f t="shared" si="51"/>
        <v>73780</v>
      </c>
      <c r="FP36" s="138">
        <f t="shared" si="51"/>
        <v>74145</v>
      </c>
      <c r="FQ36" s="138">
        <f t="shared" si="51"/>
        <v>74145</v>
      </c>
      <c r="FR36" s="138">
        <f t="shared" si="51"/>
        <v>74510</v>
      </c>
      <c r="FS36" s="138">
        <f t="shared" si="51"/>
        <v>74510</v>
      </c>
      <c r="FT36" s="138">
        <f t="shared" si="51"/>
        <v>74876</v>
      </c>
      <c r="FU36" s="138">
        <f t="shared" si="51"/>
        <v>74876</v>
      </c>
      <c r="FV36" s="138">
        <f t="shared" si="51"/>
        <v>75241</v>
      </c>
      <c r="FW36" s="138">
        <f t="shared" si="51"/>
        <v>75241</v>
      </c>
      <c r="FX36" s="138">
        <f t="shared" si="51"/>
        <v>75606</v>
      </c>
      <c r="FY36" s="138">
        <f t="shared" si="51"/>
        <v>75606</v>
      </c>
      <c r="FZ36" s="138">
        <f t="shared" si="51"/>
        <v>75971</v>
      </c>
      <c r="GA36" s="138">
        <f t="shared" si="51"/>
        <v>75971</v>
      </c>
      <c r="GB36" s="138">
        <f t="shared" si="51"/>
        <v>76337</v>
      </c>
      <c r="GC36" s="138">
        <f t="shared" si="51"/>
        <v>76337</v>
      </c>
      <c r="GD36" s="138">
        <f t="shared" si="51"/>
        <v>76702</v>
      </c>
      <c r="GE36" s="138">
        <f t="shared" si="51"/>
        <v>76702</v>
      </c>
      <c r="GF36" s="138">
        <f t="shared" si="51"/>
        <v>77067</v>
      </c>
      <c r="GG36" s="138">
        <f t="shared" si="51"/>
        <v>77067</v>
      </c>
      <c r="GH36" s="138">
        <f t="shared" si="51"/>
        <v>77432</v>
      </c>
      <c r="GI36" s="138">
        <f t="shared" si="51"/>
        <v>77432</v>
      </c>
      <c r="GJ36" s="138">
        <f t="shared" si="51"/>
        <v>77798</v>
      </c>
    </row>
    <row r="37" spans="1:192" outlineLevel="1" x14ac:dyDescent="0.25">
      <c r="E37" s="9"/>
      <c r="F37" s="9"/>
      <c r="G37" s="9"/>
      <c r="H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</row>
    <row r="38" spans="1:192" outlineLevel="1" x14ac:dyDescent="0.25">
      <c r="E38" s="141" t="str">
        <f t="shared" ref="E38:AJ38" si="52" xml:space="preserve"> E$36</f>
        <v>Financial year end applicable to period</v>
      </c>
      <c r="F38" s="141">
        <f t="shared" si="52"/>
        <v>0</v>
      </c>
      <c r="G38" s="141" t="str">
        <f t="shared" si="52"/>
        <v>date</v>
      </c>
      <c r="H38" s="141">
        <f t="shared" si="52"/>
        <v>0</v>
      </c>
      <c r="I38" s="141">
        <f t="shared" si="52"/>
        <v>0</v>
      </c>
      <c r="J38" s="141">
        <f t="shared" si="52"/>
        <v>44561</v>
      </c>
      <c r="K38" s="141">
        <f t="shared" si="52"/>
        <v>44561</v>
      </c>
      <c r="L38" s="141">
        <f t="shared" si="52"/>
        <v>44926</v>
      </c>
      <c r="M38" s="141">
        <f t="shared" si="52"/>
        <v>44926</v>
      </c>
      <c r="N38" s="141">
        <f t="shared" si="52"/>
        <v>45291</v>
      </c>
      <c r="O38" s="141">
        <f t="shared" si="52"/>
        <v>45291</v>
      </c>
      <c r="P38" s="141">
        <f t="shared" si="52"/>
        <v>45657</v>
      </c>
      <c r="Q38" s="141">
        <f t="shared" si="52"/>
        <v>45657</v>
      </c>
      <c r="R38" s="141">
        <f t="shared" si="52"/>
        <v>46022</v>
      </c>
      <c r="S38" s="141">
        <f t="shared" si="52"/>
        <v>46022</v>
      </c>
      <c r="T38" s="141">
        <f t="shared" si="52"/>
        <v>46387</v>
      </c>
      <c r="U38" s="141">
        <f t="shared" si="52"/>
        <v>46387</v>
      </c>
      <c r="V38" s="141">
        <f t="shared" si="52"/>
        <v>46752</v>
      </c>
      <c r="W38" s="141">
        <f t="shared" si="52"/>
        <v>46752</v>
      </c>
      <c r="X38" s="141">
        <f t="shared" si="52"/>
        <v>47118</v>
      </c>
      <c r="Y38" s="141">
        <f t="shared" si="52"/>
        <v>47118</v>
      </c>
      <c r="Z38" s="141">
        <f t="shared" si="52"/>
        <v>47483</v>
      </c>
      <c r="AA38" s="141">
        <f t="shared" si="52"/>
        <v>47483</v>
      </c>
      <c r="AB38" s="141">
        <f t="shared" si="52"/>
        <v>47848</v>
      </c>
      <c r="AC38" s="141">
        <f t="shared" si="52"/>
        <v>47848</v>
      </c>
      <c r="AD38" s="141">
        <f t="shared" si="52"/>
        <v>48213</v>
      </c>
      <c r="AE38" s="141">
        <f t="shared" si="52"/>
        <v>48213</v>
      </c>
      <c r="AF38" s="141">
        <f t="shared" si="52"/>
        <v>48579</v>
      </c>
      <c r="AG38" s="141">
        <f t="shared" si="52"/>
        <v>48579</v>
      </c>
      <c r="AH38" s="141">
        <f t="shared" si="52"/>
        <v>48944</v>
      </c>
      <c r="AI38" s="141">
        <f t="shared" si="52"/>
        <v>48944</v>
      </c>
      <c r="AJ38" s="141">
        <f t="shared" si="52"/>
        <v>49309</v>
      </c>
      <c r="AK38" s="141">
        <f t="shared" ref="AK38:BP38" si="53" xml:space="preserve"> AK$36</f>
        <v>49309</v>
      </c>
      <c r="AL38" s="141">
        <f t="shared" si="53"/>
        <v>49674</v>
      </c>
      <c r="AM38" s="141">
        <f t="shared" si="53"/>
        <v>49674</v>
      </c>
      <c r="AN38" s="141">
        <f t="shared" si="53"/>
        <v>50040</v>
      </c>
      <c r="AO38" s="141">
        <f t="shared" si="53"/>
        <v>50040</v>
      </c>
      <c r="AP38" s="141">
        <f t="shared" si="53"/>
        <v>50405</v>
      </c>
      <c r="AQ38" s="141">
        <f t="shared" si="53"/>
        <v>50405</v>
      </c>
      <c r="AR38" s="141">
        <f t="shared" si="53"/>
        <v>50770</v>
      </c>
      <c r="AS38" s="141">
        <f t="shared" si="53"/>
        <v>50770</v>
      </c>
      <c r="AT38" s="141">
        <f t="shared" si="53"/>
        <v>51135</v>
      </c>
      <c r="AU38" s="141">
        <f t="shared" si="53"/>
        <v>51135</v>
      </c>
      <c r="AV38" s="141">
        <f t="shared" si="53"/>
        <v>51501</v>
      </c>
      <c r="AW38" s="141">
        <f t="shared" si="53"/>
        <v>51501</v>
      </c>
      <c r="AX38" s="141">
        <f t="shared" si="53"/>
        <v>51866</v>
      </c>
      <c r="AY38" s="141">
        <f t="shared" si="53"/>
        <v>51866</v>
      </c>
      <c r="AZ38" s="141">
        <f t="shared" si="53"/>
        <v>52231</v>
      </c>
      <c r="BA38" s="141">
        <f t="shared" si="53"/>
        <v>52231</v>
      </c>
      <c r="BB38" s="141">
        <f t="shared" si="53"/>
        <v>52596</v>
      </c>
      <c r="BC38" s="141">
        <f t="shared" si="53"/>
        <v>52596</v>
      </c>
      <c r="BD38" s="141">
        <f t="shared" si="53"/>
        <v>52962</v>
      </c>
      <c r="BE38" s="141">
        <f t="shared" si="53"/>
        <v>52962</v>
      </c>
      <c r="BF38" s="141">
        <f t="shared" si="53"/>
        <v>53327</v>
      </c>
      <c r="BG38" s="141">
        <f t="shared" si="53"/>
        <v>53327</v>
      </c>
      <c r="BH38" s="141">
        <f t="shared" si="53"/>
        <v>53692</v>
      </c>
      <c r="BI38" s="141">
        <f t="shared" si="53"/>
        <v>53692</v>
      </c>
      <c r="BJ38" s="141">
        <f t="shared" si="53"/>
        <v>54057</v>
      </c>
      <c r="BK38" s="141">
        <f t="shared" si="53"/>
        <v>54057</v>
      </c>
      <c r="BL38" s="141">
        <f t="shared" si="53"/>
        <v>54423</v>
      </c>
      <c r="BM38" s="141">
        <f t="shared" si="53"/>
        <v>54423</v>
      </c>
      <c r="BN38" s="141">
        <f t="shared" si="53"/>
        <v>54788</v>
      </c>
      <c r="BO38" s="141">
        <f t="shared" si="53"/>
        <v>54788</v>
      </c>
      <c r="BP38" s="141">
        <f t="shared" si="53"/>
        <v>55153</v>
      </c>
      <c r="BQ38" s="141">
        <f t="shared" ref="BQ38:CV38" si="54" xml:space="preserve"> BQ$36</f>
        <v>55153</v>
      </c>
      <c r="BR38" s="141">
        <f t="shared" si="54"/>
        <v>55518</v>
      </c>
      <c r="BS38" s="141">
        <f t="shared" si="54"/>
        <v>55518</v>
      </c>
      <c r="BT38" s="141">
        <f t="shared" si="54"/>
        <v>55884</v>
      </c>
      <c r="BU38" s="141">
        <f t="shared" si="54"/>
        <v>55884</v>
      </c>
      <c r="BV38" s="141">
        <f t="shared" si="54"/>
        <v>56249</v>
      </c>
      <c r="BW38" s="141">
        <f t="shared" si="54"/>
        <v>56249</v>
      </c>
      <c r="BX38" s="141">
        <f t="shared" si="54"/>
        <v>56614</v>
      </c>
      <c r="BY38" s="141">
        <f t="shared" si="54"/>
        <v>56614</v>
      </c>
      <c r="BZ38" s="141">
        <f t="shared" si="54"/>
        <v>56979</v>
      </c>
      <c r="CA38" s="141">
        <f t="shared" si="54"/>
        <v>56979</v>
      </c>
      <c r="CB38" s="141">
        <f t="shared" si="54"/>
        <v>57345</v>
      </c>
      <c r="CC38" s="141">
        <f t="shared" si="54"/>
        <v>57345</v>
      </c>
      <c r="CD38" s="141">
        <f t="shared" si="54"/>
        <v>57710</v>
      </c>
      <c r="CE38" s="141">
        <f t="shared" si="54"/>
        <v>57710</v>
      </c>
      <c r="CF38" s="141">
        <f t="shared" si="54"/>
        <v>58075</v>
      </c>
      <c r="CG38" s="141">
        <f t="shared" si="54"/>
        <v>58075</v>
      </c>
      <c r="CH38" s="141">
        <f t="shared" si="54"/>
        <v>58440</v>
      </c>
      <c r="CI38" s="141">
        <f t="shared" si="54"/>
        <v>58440</v>
      </c>
      <c r="CJ38" s="141">
        <f t="shared" si="54"/>
        <v>58806</v>
      </c>
      <c r="CK38" s="141">
        <f t="shared" si="54"/>
        <v>58806</v>
      </c>
      <c r="CL38" s="141">
        <f t="shared" si="54"/>
        <v>59171</v>
      </c>
      <c r="CM38" s="141">
        <f t="shared" si="54"/>
        <v>59171</v>
      </c>
      <c r="CN38" s="141">
        <f t="shared" si="54"/>
        <v>59536</v>
      </c>
      <c r="CO38" s="141">
        <f t="shared" si="54"/>
        <v>59536</v>
      </c>
      <c r="CP38" s="141">
        <f t="shared" si="54"/>
        <v>59901</v>
      </c>
      <c r="CQ38" s="141">
        <f t="shared" si="54"/>
        <v>59901</v>
      </c>
      <c r="CR38" s="141">
        <f t="shared" si="54"/>
        <v>60267</v>
      </c>
      <c r="CS38" s="141">
        <f t="shared" si="54"/>
        <v>60267</v>
      </c>
      <c r="CT38" s="141">
        <f t="shared" si="54"/>
        <v>60632</v>
      </c>
      <c r="CU38" s="141">
        <f t="shared" si="54"/>
        <v>60632</v>
      </c>
      <c r="CV38" s="141">
        <f t="shared" si="54"/>
        <v>60997</v>
      </c>
      <c r="CW38" s="141">
        <f t="shared" ref="CW38:EB38" si="55" xml:space="preserve"> CW$36</f>
        <v>60997</v>
      </c>
      <c r="CX38" s="141">
        <f t="shared" si="55"/>
        <v>61362</v>
      </c>
      <c r="CY38" s="141">
        <f t="shared" si="55"/>
        <v>61362</v>
      </c>
      <c r="CZ38" s="141">
        <f t="shared" si="55"/>
        <v>61728</v>
      </c>
      <c r="DA38" s="141">
        <f t="shared" si="55"/>
        <v>61728</v>
      </c>
      <c r="DB38" s="141">
        <f t="shared" si="55"/>
        <v>62093</v>
      </c>
      <c r="DC38" s="141">
        <f t="shared" si="55"/>
        <v>62093</v>
      </c>
      <c r="DD38" s="141">
        <f t="shared" si="55"/>
        <v>62458</v>
      </c>
      <c r="DE38" s="141">
        <f t="shared" si="55"/>
        <v>62458</v>
      </c>
      <c r="DF38" s="141">
        <f t="shared" si="55"/>
        <v>62823</v>
      </c>
      <c r="DG38" s="141">
        <f t="shared" si="55"/>
        <v>62823</v>
      </c>
      <c r="DH38" s="141">
        <f t="shared" si="55"/>
        <v>63189</v>
      </c>
      <c r="DI38" s="141">
        <f t="shared" si="55"/>
        <v>63189</v>
      </c>
      <c r="DJ38" s="141">
        <f t="shared" si="55"/>
        <v>63554</v>
      </c>
      <c r="DK38" s="141">
        <f t="shared" si="55"/>
        <v>63554</v>
      </c>
      <c r="DL38" s="141">
        <f t="shared" si="55"/>
        <v>63919</v>
      </c>
      <c r="DM38" s="141">
        <f t="shared" si="55"/>
        <v>63919</v>
      </c>
      <c r="DN38" s="141">
        <f t="shared" si="55"/>
        <v>64284</v>
      </c>
      <c r="DO38" s="141">
        <f t="shared" si="55"/>
        <v>64284</v>
      </c>
      <c r="DP38" s="141">
        <f t="shared" si="55"/>
        <v>64650</v>
      </c>
      <c r="DQ38" s="141">
        <f t="shared" si="55"/>
        <v>64650</v>
      </c>
      <c r="DR38" s="141">
        <f t="shared" si="55"/>
        <v>65015</v>
      </c>
      <c r="DS38" s="141">
        <f t="shared" si="55"/>
        <v>65015</v>
      </c>
      <c r="DT38" s="141">
        <f t="shared" si="55"/>
        <v>65380</v>
      </c>
      <c r="DU38" s="141">
        <f t="shared" si="55"/>
        <v>65380</v>
      </c>
      <c r="DV38" s="141">
        <f t="shared" si="55"/>
        <v>65745</v>
      </c>
      <c r="DW38" s="141">
        <f t="shared" si="55"/>
        <v>65745</v>
      </c>
      <c r="DX38" s="141">
        <f t="shared" si="55"/>
        <v>66111</v>
      </c>
      <c r="DY38" s="141">
        <f t="shared" si="55"/>
        <v>66111</v>
      </c>
      <c r="DZ38" s="141">
        <f t="shared" si="55"/>
        <v>66476</v>
      </c>
      <c r="EA38" s="141">
        <f t="shared" si="55"/>
        <v>66476</v>
      </c>
      <c r="EB38" s="141">
        <f t="shared" si="55"/>
        <v>66841</v>
      </c>
      <c r="EC38" s="141">
        <f t="shared" ref="EC38:FH38" si="56" xml:space="preserve"> EC$36</f>
        <v>66841</v>
      </c>
      <c r="ED38" s="141">
        <f t="shared" si="56"/>
        <v>67206</v>
      </c>
      <c r="EE38" s="141">
        <f t="shared" si="56"/>
        <v>67206</v>
      </c>
      <c r="EF38" s="141">
        <f t="shared" si="56"/>
        <v>67572</v>
      </c>
      <c r="EG38" s="141">
        <f t="shared" si="56"/>
        <v>67572</v>
      </c>
      <c r="EH38" s="141">
        <f t="shared" si="56"/>
        <v>67937</v>
      </c>
      <c r="EI38" s="141">
        <f t="shared" si="56"/>
        <v>67937</v>
      </c>
      <c r="EJ38" s="141">
        <f t="shared" si="56"/>
        <v>68302</v>
      </c>
      <c r="EK38" s="141">
        <f t="shared" si="56"/>
        <v>68302</v>
      </c>
      <c r="EL38" s="141">
        <f t="shared" si="56"/>
        <v>68667</v>
      </c>
      <c r="EM38" s="141">
        <f t="shared" si="56"/>
        <v>68667</v>
      </c>
      <c r="EN38" s="141">
        <f t="shared" si="56"/>
        <v>69033</v>
      </c>
      <c r="EO38" s="141">
        <f t="shared" si="56"/>
        <v>69033</v>
      </c>
      <c r="EP38" s="141">
        <f t="shared" si="56"/>
        <v>69398</v>
      </c>
      <c r="EQ38" s="141">
        <f t="shared" si="56"/>
        <v>69398</v>
      </c>
      <c r="ER38" s="141">
        <f t="shared" si="56"/>
        <v>69763</v>
      </c>
      <c r="ES38" s="141">
        <f t="shared" si="56"/>
        <v>69763</v>
      </c>
      <c r="ET38" s="141">
        <f t="shared" si="56"/>
        <v>70128</v>
      </c>
      <c r="EU38" s="141">
        <f t="shared" si="56"/>
        <v>70128</v>
      </c>
      <c r="EV38" s="141">
        <f t="shared" si="56"/>
        <v>70494</v>
      </c>
      <c r="EW38" s="141">
        <f t="shared" si="56"/>
        <v>70494</v>
      </c>
      <c r="EX38" s="141">
        <f t="shared" si="56"/>
        <v>70859</v>
      </c>
      <c r="EY38" s="141">
        <f t="shared" si="56"/>
        <v>70859</v>
      </c>
      <c r="EZ38" s="141">
        <f t="shared" si="56"/>
        <v>71224</v>
      </c>
      <c r="FA38" s="141">
        <f t="shared" si="56"/>
        <v>71224</v>
      </c>
      <c r="FB38" s="141">
        <f t="shared" si="56"/>
        <v>71589</v>
      </c>
      <c r="FC38" s="141">
        <f t="shared" si="56"/>
        <v>71589</v>
      </c>
      <c r="FD38" s="141">
        <f t="shared" si="56"/>
        <v>71955</v>
      </c>
      <c r="FE38" s="141">
        <f t="shared" si="56"/>
        <v>71955</v>
      </c>
      <c r="FF38" s="141">
        <f t="shared" si="56"/>
        <v>72320</v>
      </c>
      <c r="FG38" s="141">
        <f t="shared" si="56"/>
        <v>72320</v>
      </c>
      <c r="FH38" s="141">
        <f t="shared" si="56"/>
        <v>72685</v>
      </c>
      <c r="FI38" s="141">
        <f t="shared" ref="FI38:GJ38" si="57" xml:space="preserve"> FI$36</f>
        <v>72685</v>
      </c>
      <c r="FJ38" s="141">
        <f t="shared" si="57"/>
        <v>73050</v>
      </c>
      <c r="FK38" s="141">
        <f t="shared" si="57"/>
        <v>73050</v>
      </c>
      <c r="FL38" s="141">
        <f t="shared" si="57"/>
        <v>73415</v>
      </c>
      <c r="FM38" s="141">
        <f t="shared" si="57"/>
        <v>73415</v>
      </c>
      <c r="FN38" s="141">
        <f t="shared" si="57"/>
        <v>73780</v>
      </c>
      <c r="FO38" s="141">
        <f t="shared" si="57"/>
        <v>73780</v>
      </c>
      <c r="FP38" s="141">
        <f t="shared" si="57"/>
        <v>74145</v>
      </c>
      <c r="FQ38" s="141">
        <f t="shared" si="57"/>
        <v>74145</v>
      </c>
      <c r="FR38" s="141">
        <f t="shared" si="57"/>
        <v>74510</v>
      </c>
      <c r="FS38" s="141">
        <f t="shared" si="57"/>
        <v>74510</v>
      </c>
      <c r="FT38" s="141">
        <f t="shared" si="57"/>
        <v>74876</v>
      </c>
      <c r="FU38" s="141">
        <f t="shared" si="57"/>
        <v>74876</v>
      </c>
      <c r="FV38" s="141">
        <f t="shared" si="57"/>
        <v>75241</v>
      </c>
      <c r="FW38" s="141">
        <f t="shared" si="57"/>
        <v>75241</v>
      </c>
      <c r="FX38" s="141">
        <f t="shared" si="57"/>
        <v>75606</v>
      </c>
      <c r="FY38" s="141">
        <f t="shared" si="57"/>
        <v>75606</v>
      </c>
      <c r="FZ38" s="141">
        <f t="shared" si="57"/>
        <v>75971</v>
      </c>
      <c r="GA38" s="141">
        <f t="shared" si="57"/>
        <v>75971</v>
      </c>
      <c r="GB38" s="141">
        <f t="shared" si="57"/>
        <v>76337</v>
      </c>
      <c r="GC38" s="141">
        <f t="shared" si="57"/>
        <v>76337</v>
      </c>
      <c r="GD38" s="141">
        <f t="shared" si="57"/>
        <v>76702</v>
      </c>
      <c r="GE38" s="141">
        <f t="shared" si="57"/>
        <v>76702</v>
      </c>
      <c r="GF38" s="141">
        <f t="shared" si="57"/>
        <v>77067</v>
      </c>
      <c r="GG38" s="141">
        <f t="shared" si="57"/>
        <v>77067</v>
      </c>
      <c r="GH38" s="141">
        <f t="shared" si="57"/>
        <v>77432</v>
      </c>
      <c r="GI38" s="141">
        <f t="shared" si="57"/>
        <v>77432</v>
      </c>
      <c r="GJ38" s="141">
        <f t="shared" si="57"/>
        <v>77798</v>
      </c>
    </row>
    <row r="39" spans="1:192" outlineLevel="1" x14ac:dyDescent="0.25">
      <c r="A39" s="148"/>
      <c r="B39" s="148"/>
      <c r="C39" s="149"/>
      <c r="D39" s="150"/>
      <c r="E39" s="151" t="s">
        <v>341</v>
      </c>
      <c r="F39" s="151"/>
      <c r="G39" s="151" t="s">
        <v>15</v>
      </c>
      <c r="H39" s="151"/>
      <c r="I39" s="151"/>
      <c r="J39" s="151">
        <f xml:space="preserve"> YEAR(J38)</f>
        <v>2021</v>
      </c>
      <c r="K39" s="151">
        <f t="shared" ref="K39:BV39" si="58" xml:space="preserve"> YEAR(K38)</f>
        <v>2021</v>
      </c>
      <c r="L39" s="151">
        <f t="shared" si="58"/>
        <v>2022</v>
      </c>
      <c r="M39" s="151">
        <f t="shared" si="58"/>
        <v>2022</v>
      </c>
      <c r="N39" s="151">
        <f t="shared" si="58"/>
        <v>2023</v>
      </c>
      <c r="O39" s="151">
        <f t="shared" si="58"/>
        <v>2023</v>
      </c>
      <c r="P39" s="151">
        <f t="shared" si="58"/>
        <v>2024</v>
      </c>
      <c r="Q39" s="151">
        <f t="shared" si="58"/>
        <v>2024</v>
      </c>
      <c r="R39" s="151">
        <f t="shared" si="58"/>
        <v>2025</v>
      </c>
      <c r="S39" s="151">
        <f t="shared" si="58"/>
        <v>2025</v>
      </c>
      <c r="T39" s="151">
        <f t="shared" si="58"/>
        <v>2026</v>
      </c>
      <c r="U39" s="151">
        <f t="shared" si="58"/>
        <v>2026</v>
      </c>
      <c r="V39" s="151">
        <f t="shared" si="58"/>
        <v>2027</v>
      </c>
      <c r="W39" s="151">
        <f t="shared" si="58"/>
        <v>2027</v>
      </c>
      <c r="X39" s="151">
        <f t="shared" si="58"/>
        <v>2028</v>
      </c>
      <c r="Y39" s="151">
        <f t="shared" si="58"/>
        <v>2028</v>
      </c>
      <c r="Z39" s="151">
        <f t="shared" si="58"/>
        <v>2029</v>
      </c>
      <c r="AA39" s="151">
        <f t="shared" si="58"/>
        <v>2029</v>
      </c>
      <c r="AB39" s="151">
        <f t="shared" si="58"/>
        <v>2030</v>
      </c>
      <c r="AC39" s="151">
        <f t="shared" si="58"/>
        <v>2030</v>
      </c>
      <c r="AD39" s="151">
        <f t="shared" si="58"/>
        <v>2031</v>
      </c>
      <c r="AE39" s="151">
        <f t="shared" si="58"/>
        <v>2031</v>
      </c>
      <c r="AF39" s="151">
        <f t="shared" si="58"/>
        <v>2032</v>
      </c>
      <c r="AG39" s="151">
        <f t="shared" si="58"/>
        <v>2032</v>
      </c>
      <c r="AH39" s="151">
        <f t="shared" si="58"/>
        <v>2033</v>
      </c>
      <c r="AI39" s="151">
        <f t="shared" si="58"/>
        <v>2033</v>
      </c>
      <c r="AJ39" s="151">
        <f t="shared" si="58"/>
        <v>2034</v>
      </c>
      <c r="AK39" s="151">
        <f t="shared" si="58"/>
        <v>2034</v>
      </c>
      <c r="AL39" s="151">
        <f t="shared" si="58"/>
        <v>2035</v>
      </c>
      <c r="AM39" s="151">
        <f t="shared" si="58"/>
        <v>2035</v>
      </c>
      <c r="AN39" s="151">
        <f t="shared" si="58"/>
        <v>2036</v>
      </c>
      <c r="AO39" s="151">
        <f t="shared" si="58"/>
        <v>2036</v>
      </c>
      <c r="AP39" s="151">
        <f t="shared" si="58"/>
        <v>2037</v>
      </c>
      <c r="AQ39" s="151">
        <f t="shared" si="58"/>
        <v>2037</v>
      </c>
      <c r="AR39" s="151">
        <f t="shared" si="58"/>
        <v>2038</v>
      </c>
      <c r="AS39" s="151">
        <f t="shared" si="58"/>
        <v>2038</v>
      </c>
      <c r="AT39" s="151">
        <f t="shared" si="58"/>
        <v>2039</v>
      </c>
      <c r="AU39" s="151">
        <f t="shared" si="58"/>
        <v>2039</v>
      </c>
      <c r="AV39" s="151">
        <f t="shared" si="58"/>
        <v>2040</v>
      </c>
      <c r="AW39" s="151">
        <f t="shared" si="58"/>
        <v>2040</v>
      </c>
      <c r="AX39" s="151">
        <f t="shared" si="58"/>
        <v>2041</v>
      </c>
      <c r="AY39" s="151">
        <f t="shared" si="58"/>
        <v>2041</v>
      </c>
      <c r="AZ39" s="151">
        <f t="shared" si="58"/>
        <v>2042</v>
      </c>
      <c r="BA39" s="151">
        <f t="shared" si="58"/>
        <v>2042</v>
      </c>
      <c r="BB39" s="151">
        <f t="shared" si="58"/>
        <v>2043</v>
      </c>
      <c r="BC39" s="151">
        <f t="shared" si="58"/>
        <v>2043</v>
      </c>
      <c r="BD39" s="151">
        <f t="shared" si="58"/>
        <v>2044</v>
      </c>
      <c r="BE39" s="151">
        <f t="shared" si="58"/>
        <v>2044</v>
      </c>
      <c r="BF39" s="151">
        <f t="shared" si="58"/>
        <v>2045</v>
      </c>
      <c r="BG39" s="151">
        <f t="shared" si="58"/>
        <v>2045</v>
      </c>
      <c r="BH39" s="151">
        <f t="shared" si="58"/>
        <v>2046</v>
      </c>
      <c r="BI39" s="151">
        <f t="shared" si="58"/>
        <v>2046</v>
      </c>
      <c r="BJ39" s="151">
        <f t="shared" si="58"/>
        <v>2047</v>
      </c>
      <c r="BK39" s="151">
        <f t="shared" si="58"/>
        <v>2047</v>
      </c>
      <c r="BL39" s="151">
        <f t="shared" si="58"/>
        <v>2048</v>
      </c>
      <c r="BM39" s="151">
        <f t="shared" si="58"/>
        <v>2048</v>
      </c>
      <c r="BN39" s="151">
        <f t="shared" si="58"/>
        <v>2049</v>
      </c>
      <c r="BO39" s="151">
        <f t="shared" si="58"/>
        <v>2049</v>
      </c>
      <c r="BP39" s="151">
        <f t="shared" si="58"/>
        <v>2050</v>
      </c>
      <c r="BQ39" s="151">
        <f t="shared" si="58"/>
        <v>2050</v>
      </c>
      <c r="BR39" s="151">
        <f t="shared" si="58"/>
        <v>2051</v>
      </c>
      <c r="BS39" s="151">
        <f t="shared" si="58"/>
        <v>2051</v>
      </c>
      <c r="BT39" s="151">
        <f t="shared" si="58"/>
        <v>2052</v>
      </c>
      <c r="BU39" s="151">
        <f t="shared" si="58"/>
        <v>2052</v>
      </c>
      <c r="BV39" s="151">
        <f t="shared" si="58"/>
        <v>2053</v>
      </c>
      <c r="BW39" s="151">
        <f t="shared" ref="BW39:EH39" si="59" xml:space="preserve"> YEAR(BW38)</f>
        <v>2053</v>
      </c>
      <c r="BX39" s="151">
        <f t="shared" si="59"/>
        <v>2054</v>
      </c>
      <c r="BY39" s="151">
        <f t="shared" si="59"/>
        <v>2054</v>
      </c>
      <c r="BZ39" s="151">
        <f t="shared" si="59"/>
        <v>2055</v>
      </c>
      <c r="CA39" s="151">
        <f t="shared" si="59"/>
        <v>2055</v>
      </c>
      <c r="CB39" s="151">
        <f t="shared" si="59"/>
        <v>2056</v>
      </c>
      <c r="CC39" s="151">
        <f t="shared" si="59"/>
        <v>2056</v>
      </c>
      <c r="CD39" s="151">
        <f t="shared" si="59"/>
        <v>2057</v>
      </c>
      <c r="CE39" s="151">
        <f t="shared" si="59"/>
        <v>2057</v>
      </c>
      <c r="CF39" s="151">
        <f t="shared" si="59"/>
        <v>2058</v>
      </c>
      <c r="CG39" s="151">
        <f t="shared" si="59"/>
        <v>2058</v>
      </c>
      <c r="CH39" s="151">
        <f t="shared" si="59"/>
        <v>2059</v>
      </c>
      <c r="CI39" s="151">
        <f t="shared" si="59"/>
        <v>2059</v>
      </c>
      <c r="CJ39" s="151">
        <f t="shared" si="59"/>
        <v>2060</v>
      </c>
      <c r="CK39" s="151">
        <f t="shared" si="59"/>
        <v>2060</v>
      </c>
      <c r="CL39" s="151">
        <f t="shared" si="59"/>
        <v>2061</v>
      </c>
      <c r="CM39" s="151">
        <f t="shared" si="59"/>
        <v>2061</v>
      </c>
      <c r="CN39" s="151">
        <f t="shared" si="59"/>
        <v>2062</v>
      </c>
      <c r="CO39" s="151">
        <f t="shared" si="59"/>
        <v>2062</v>
      </c>
      <c r="CP39" s="151">
        <f t="shared" si="59"/>
        <v>2063</v>
      </c>
      <c r="CQ39" s="151">
        <f t="shared" si="59"/>
        <v>2063</v>
      </c>
      <c r="CR39" s="151">
        <f t="shared" si="59"/>
        <v>2064</v>
      </c>
      <c r="CS39" s="151">
        <f t="shared" si="59"/>
        <v>2064</v>
      </c>
      <c r="CT39" s="151">
        <f t="shared" si="59"/>
        <v>2065</v>
      </c>
      <c r="CU39" s="151">
        <f t="shared" si="59"/>
        <v>2065</v>
      </c>
      <c r="CV39" s="151">
        <f t="shared" si="59"/>
        <v>2066</v>
      </c>
      <c r="CW39" s="151">
        <f t="shared" si="59"/>
        <v>2066</v>
      </c>
      <c r="CX39" s="151">
        <f t="shared" si="59"/>
        <v>2067</v>
      </c>
      <c r="CY39" s="151">
        <f t="shared" si="59"/>
        <v>2067</v>
      </c>
      <c r="CZ39" s="151">
        <f t="shared" si="59"/>
        <v>2068</v>
      </c>
      <c r="DA39" s="151">
        <f t="shared" si="59"/>
        <v>2068</v>
      </c>
      <c r="DB39" s="151">
        <f t="shared" si="59"/>
        <v>2069</v>
      </c>
      <c r="DC39" s="151">
        <f t="shared" si="59"/>
        <v>2069</v>
      </c>
      <c r="DD39" s="151">
        <f t="shared" si="59"/>
        <v>2070</v>
      </c>
      <c r="DE39" s="151">
        <f t="shared" si="59"/>
        <v>2070</v>
      </c>
      <c r="DF39" s="151">
        <f t="shared" si="59"/>
        <v>2071</v>
      </c>
      <c r="DG39" s="151">
        <f t="shared" si="59"/>
        <v>2071</v>
      </c>
      <c r="DH39" s="151">
        <f t="shared" si="59"/>
        <v>2072</v>
      </c>
      <c r="DI39" s="151">
        <f t="shared" si="59"/>
        <v>2072</v>
      </c>
      <c r="DJ39" s="151">
        <f t="shared" si="59"/>
        <v>2073</v>
      </c>
      <c r="DK39" s="151">
        <f t="shared" si="59"/>
        <v>2073</v>
      </c>
      <c r="DL39" s="151">
        <f t="shared" si="59"/>
        <v>2074</v>
      </c>
      <c r="DM39" s="151">
        <f t="shared" si="59"/>
        <v>2074</v>
      </c>
      <c r="DN39" s="151">
        <f t="shared" si="59"/>
        <v>2075</v>
      </c>
      <c r="DO39" s="151">
        <f t="shared" si="59"/>
        <v>2075</v>
      </c>
      <c r="DP39" s="151">
        <f t="shared" si="59"/>
        <v>2076</v>
      </c>
      <c r="DQ39" s="151">
        <f t="shared" si="59"/>
        <v>2076</v>
      </c>
      <c r="DR39" s="151">
        <f t="shared" si="59"/>
        <v>2077</v>
      </c>
      <c r="DS39" s="151">
        <f t="shared" si="59"/>
        <v>2077</v>
      </c>
      <c r="DT39" s="151">
        <f t="shared" si="59"/>
        <v>2078</v>
      </c>
      <c r="DU39" s="151">
        <f t="shared" si="59"/>
        <v>2078</v>
      </c>
      <c r="DV39" s="151">
        <f t="shared" si="59"/>
        <v>2079</v>
      </c>
      <c r="DW39" s="151">
        <f t="shared" si="59"/>
        <v>2079</v>
      </c>
      <c r="DX39" s="151">
        <f t="shared" si="59"/>
        <v>2080</v>
      </c>
      <c r="DY39" s="151">
        <f t="shared" si="59"/>
        <v>2080</v>
      </c>
      <c r="DZ39" s="151">
        <f t="shared" si="59"/>
        <v>2081</v>
      </c>
      <c r="EA39" s="151">
        <f t="shared" si="59"/>
        <v>2081</v>
      </c>
      <c r="EB39" s="151">
        <f t="shared" si="59"/>
        <v>2082</v>
      </c>
      <c r="EC39" s="151">
        <f t="shared" si="59"/>
        <v>2082</v>
      </c>
      <c r="ED39" s="151">
        <f t="shared" si="59"/>
        <v>2083</v>
      </c>
      <c r="EE39" s="151">
        <f t="shared" si="59"/>
        <v>2083</v>
      </c>
      <c r="EF39" s="151">
        <f t="shared" si="59"/>
        <v>2084</v>
      </c>
      <c r="EG39" s="151">
        <f t="shared" si="59"/>
        <v>2084</v>
      </c>
      <c r="EH39" s="151">
        <f t="shared" si="59"/>
        <v>2085</v>
      </c>
      <c r="EI39" s="151">
        <f t="shared" ref="EI39:GG39" si="60" xml:space="preserve"> YEAR(EI38)</f>
        <v>2085</v>
      </c>
      <c r="EJ39" s="151">
        <f t="shared" si="60"/>
        <v>2086</v>
      </c>
      <c r="EK39" s="151">
        <f t="shared" si="60"/>
        <v>2086</v>
      </c>
      <c r="EL39" s="151">
        <f t="shared" si="60"/>
        <v>2087</v>
      </c>
      <c r="EM39" s="151">
        <f t="shared" si="60"/>
        <v>2087</v>
      </c>
      <c r="EN39" s="151">
        <f t="shared" si="60"/>
        <v>2088</v>
      </c>
      <c r="EO39" s="151">
        <f t="shared" si="60"/>
        <v>2088</v>
      </c>
      <c r="EP39" s="151">
        <f t="shared" si="60"/>
        <v>2089</v>
      </c>
      <c r="EQ39" s="151">
        <f t="shared" si="60"/>
        <v>2089</v>
      </c>
      <c r="ER39" s="151">
        <f t="shared" si="60"/>
        <v>2090</v>
      </c>
      <c r="ES39" s="151">
        <f t="shared" si="60"/>
        <v>2090</v>
      </c>
      <c r="ET39" s="151">
        <f t="shared" si="60"/>
        <v>2091</v>
      </c>
      <c r="EU39" s="151">
        <f t="shared" si="60"/>
        <v>2091</v>
      </c>
      <c r="EV39" s="151">
        <f t="shared" si="60"/>
        <v>2092</v>
      </c>
      <c r="EW39" s="151">
        <f t="shared" si="60"/>
        <v>2092</v>
      </c>
      <c r="EX39" s="151">
        <f t="shared" si="60"/>
        <v>2093</v>
      </c>
      <c r="EY39" s="151">
        <f t="shared" si="60"/>
        <v>2093</v>
      </c>
      <c r="EZ39" s="151">
        <f t="shared" si="60"/>
        <v>2094</v>
      </c>
      <c r="FA39" s="151">
        <f t="shared" si="60"/>
        <v>2094</v>
      </c>
      <c r="FB39" s="151">
        <f t="shared" si="60"/>
        <v>2095</v>
      </c>
      <c r="FC39" s="151">
        <f t="shared" si="60"/>
        <v>2095</v>
      </c>
      <c r="FD39" s="151">
        <f t="shared" si="60"/>
        <v>2096</v>
      </c>
      <c r="FE39" s="151">
        <f t="shared" si="60"/>
        <v>2096</v>
      </c>
      <c r="FF39" s="151">
        <f t="shared" si="60"/>
        <v>2097</v>
      </c>
      <c r="FG39" s="151">
        <f t="shared" si="60"/>
        <v>2097</v>
      </c>
      <c r="FH39" s="151">
        <f t="shared" si="60"/>
        <v>2098</v>
      </c>
      <c r="FI39" s="151">
        <f t="shared" si="60"/>
        <v>2098</v>
      </c>
      <c r="FJ39" s="151">
        <f t="shared" si="60"/>
        <v>2099</v>
      </c>
      <c r="FK39" s="151">
        <f t="shared" si="60"/>
        <v>2099</v>
      </c>
      <c r="FL39" s="151">
        <f t="shared" si="60"/>
        <v>2100</v>
      </c>
      <c r="FM39" s="151">
        <f t="shared" si="60"/>
        <v>2100</v>
      </c>
      <c r="FN39" s="151">
        <f t="shared" si="60"/>
        <v>2101</v>
      </c>
      <c r="FO39" s="151">
        <f t="shared" si="60"/>
        <v>2101</v>
      </c>
      <c r="FP39" s="151">
        <f t="shared" si="60"/>
        <v>2102</v>
      </c>
      <c r="FQ39" s="151">
        <f t="shared" si="60"/>
        <v>2102</v>
      </c>
      <c r="FR39" s="151">
        <f t="shared" si="60"/>
        <v>2103</v>
      </c>
      <c r="FS39" s="151">
        <f t="shared" si="60"/>
        <v>2103</v>
      </c>
      <c r="FT39" s="151">
        <f t="shared" si="60"/>
        <v>2104</v>
      </c>
      <c r="FU39" s="151">
        <f t="shared" si="60"/>
        <v>2104</v>
      </c>
      <c r="FV39" s="151">
        <f t="shared" si="60"/>
        <v>2105</v>
      </c>
      <c r="FW39" s="151">
        <f t="shared" si="60"/>
        <v>2105</v>
      </c>
      <c r="FX39" s="151">
        <f t="shared" si="60"/>
        <v>2106</v>
      </c>
      <c r="FY39" s="151">
        <f t="shared" si="60"/>
        <v>2106</v>
      </c>
      <c r="FZ39" s="151">
        <f t="shared" si="60"/>
        <v>2107</v>
      </c>
      <c r="GA39" s="151">
        <f t="shared" si="60"/>
        <v>2107</v>
      </c>
      <c r="GB39" s="151">
        <f t="shared" si="60"/>
        <v>2108</v>
      </c>
      <c r="GC39" s="151">
        <f t="shared" si="60"/>
        <v>2108</v>
      </c>
      <c r="GD39" s="151">
        <f t="shared" si="60"/>
        <v>2109</v>
      </c>
      <c r="GE39" s="151">
        <f t="shared" si="60"/>
        <v>2109</v>
      </c>
      <c r="GF39" s="151">
        <f t="shared" si="60"/>
        <v>2110</v>
      </c>
      <c r="GG39" s="151">
        <f t="shared" si="60"/>
        <v>2110</v>
      </c>
      <c r="GH39" s="151">
        <f t="shared" ref="GH39:GJ39" si="61" xml:space="preserve"> YEAR(GH38)</f>
        <v>2111</v>
      </c>
      <c r="GI39" s="151">
        <f t="shared" si="61"/>
        <v>2111</v>
      </c>
      <c r="GJ39" s="151">
        <f t="shared" si="61"/>
        <v>2112</v>
      </c>
    </row>
    <row r="40" spans="1:192" outlineLevel="1" x14ac:dyDescent="0.25"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</row>
    <row r="41" spans="1:192" outlineLevel="1" x14ac:dyDescent="0.25">
      <c r="B41" s="15" t="s">
        <v>135</v>
      </c>
    </row>
    <row r="42" spans="1:192" outlineLevel="1" x14ac:dyDescent="0.25">
      <c r="A42" s="55"/>
      <c r="B42" s="55"/>
      <c r="C42" s="58"/>
      <c r="D42" s="70"/>
      <c r="E42" s="209" t="str">
        <f xml:space="preserve"> InpC!E$14</f>
        <v>Financial year end date of first model period</v>
      </c>
      <c r="F42" s="209">
        <f xml:space="preserve"> InpC!F$14</f>
        <v>44561</v>
      </c>
      <c r="G42" s="209" t="str">
        <f xml:space="preserve"> InpC!G$14</f>
        <v>date</v>
      </c>
      <c r="H42" s="70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</row>
    <row r="43" spans="1:192" outlineLevel="1" x14ac:dyDescent="0.25">
      <c r="A43" s="50"/>
      <c r="B43" s="50"/>
      <c r="C43" s="51"/>
      <c r="D43" s="71"/>
      <c r="E43" s="128" t="str">
        <f xml:space="preserve"> InpC!E$216</f>
        <v>Months in year</v>
      </c>
      <c r="F43" s="128">
        <f xml:space="preserve"> InpC!F$216</f>
        <v>12</v>
      </c>
      <c r="G43" s="128" t="str">
        <f xml:space="preserve"> InpC!G$216</f>
        <v>months</v>
      </c>
      <c r="H43" s="128"/>
      <c r="I43" s="139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8"/>
      <c r="CC43" s="128"/>
      <c r="CD43" s="128"/>
      <c r="CE43" s="128"/>
      <c r="CF43" s="128"/>
      <c r="CG43" s="128"/>
      <c r="CH43" s="128"/>
      <c r="CI43" s="128"/>
      <c r="CJ43" s="128"/>
      <c r="CK43" s="128"/>
      <c r="CL43" s="128"/>
      <c r="CM43" s="128"/>
      <c r="CN43" s="128"/>
      <c r="CO43" s="128"/>
      <c r="CP43" s="128"/>
      <c r="CQ43" s="128"/>
      <c r="CR43" s="128"/>
      <c r="CS43" s="128"/>
      <c r="CT43" s="128"/>
      <c r="CU43" s="128"/>
      <c r="CV43" s="128"/>
      <c r="CW43" s="128"/>
      <c r="CX43" s="128"/>
      <c r="CY43" s="128"/>
      <c r="CZ43" s="128"/>
      <c r="DA43" s="128"/>
      <c r="DB43" s="128"/>
      <c r="DC43" s="128"/>
      <c r="DD43" s="128"/>
      <c r="DE43" s="128"/>
      <c r="DF43" s="128"/>
      <c r="DG43" s="128"/>
      <c r="DH43" s="128"/>
      <c r="DI43" s="128"/>
      <c r="DJ43" s="128"/>
      <c r="DK43" s="128"/>
      <c r="DL43" s="128"/>
      <c r="DM43" s="128"/>
      <c r="DN43" s="128"/>
      <c r="DO43" s="128"/>
      <c r="DP43" s="128"/>
      <c r="DQ43" s="128"/>
      <c r="DR43" s="128"/>
      <c r="DS43" s="128"/>
      <c r="DT43" s="128"/>
      <c r="DU43" s="128"/>
      <c r="DV43" s="128"/>
      <c r="DW43" s="128"/>
      <c r="DX43" s="128"/>
      <c r="DY43" s="128"/>
      <c r="DZ43" s="128"/>
      <c r="EA43" s="128"/>
      <c r="EB43" s="128"/>
      <c r="EC43" s="128"/>
      <c r="ED43" s="128"/>
      <c r="EE43" s="128"/>
      <c r="EF43" s="128"/>
      <c r="EG43" s="128"/>
      <c r="EH43" s="128"/>
      <c r="EI43" s="128"/>
      <c r="EJ43" s="128"/>
      <c r="EK43" s="128"/>
      <c r="EL43" s="128"/>
      <c r="EM43" s="128"/>
      <c r="EN43" s="128"/>
      <c r="EO43" s="128"/>
      <c r="EP43" s="128"/>
      <c r="EQ43" s="128"/>
      <c r="ER43" s="128"/>
      <c r="ES43" s="128"/>
      <c r="ET43" s="128"/>
      <c r="EU43" s="128"/>
      <c r="EV43" s="128"/>
      <c r="EW43" s="128"/>
      <c r="EX43" s="128"/>
      <c r="EY43" s="128"/>
      <c r="EZ43" s="128"/>
      <c r="FA43" s="128"/>
      <c r="FB43" s="128"/>
      <c r="FC43" s="128"/>
      <c r="FD43" s="128"/>
      <c r="FE43" s="128"/>
      <c r="FF43" s="128"/>
      <c r="FG43" s="128"/>
      <c r="FH43" s="128"/>
      <c r="FI43" s="128"/>
      <c r="FJ43" s="128"/>
      <c r="FK43" s="128"/>
      <c r="FL43" s="128"/>
      <c r="FM43" s="128"/>
      <c r="FN43" s="128"/>
      <c r="FO43" s="128"/>
      <c r="FP43" s="128"/>
      <c r="FQ43" s="128"/>
      <c r="FR43" s="128"/>
      <c r="FS43" s="128"/>
      <c r="FT43" s="128"/>
      <c r="FU43" s="128"/>
      <c r="FV43" s="128"/>
      <c r="FW43" s="128"/>
      <c r="FX43" s="128"/>
      <c r="FY43" s="128"/>
      <c r="FZ43" s="128"/>
      <c r="GA43" s="128"/>
      <c r="GB43" s="128"/>
      <c r="GC43" s="128"/>
      <c r="GD43" s="128"/>
      <c r="GE43" s="128"/>
      <c r="GF43" s="128"/>
      <c r="GG43" s="128"/>
      <c r="GH43" s="128"/>
      <c r="GI43" s="128"/>
      <c r="GJ43" s="128"/>
    </row>
    <row r="44" spans="1:192" outlineLevel="1" x14ac:dyDescent="0.25">
      <c r="B44" s="55"/>
      <c r="E44" s="2" t="str">
        <f t="shared" ref="E44:BB44" si="62" xml:space="preserve"> E$14</f>
        <v>First model column flag</v>
      </c>
      <c r="F44" s="2">
        <f t="shared" si="62"/>
        <v>0</v>
      </c>
      <c r="G44" s="2" t="str">
        <f t="shared" si="62"/>
        <v>flag</v>
      </c>
      <c r="H44" s="2">
        <f t="shared" si="62"/>
        <v>1</v>
      </c>
      <c r="I44" s="16">
        <f t="shared" si="62"/>
        <v>0</v>
      </c>
      <c r="J44" s="2">
        <f t="shared" si="62"/>
        <v>1</v>
      </c>
      <c r="K44" s="2">
        <f t="shared" si="62"/>
        <v>0</v>
      </c>
      <c r="L44" s="2">
        <f t="shared" si="62"/>
        <v>0</v>
      </c>
      <c r="M44" s="2">
        <f t="shared" si="62"/>
        <v>0</v>
      </c>
      <c r="N44" s="2">
        <f t="shared" si="62"/>
        <v>0</v>
      </c>
      <c r="O44" s="2">
        <f t="shared" si="62"/>
        <v>0</v>
      </c>
      <c r="P44" s="2">
        <f t="shared" si="62"/>
        <v>0</v>
      </c>
      <c r="Q44" s="2">
        <f t="shared" si="62"/>
        <v>0</v>
      </c>
      <c r="R44" s="2">
        <f t="shared" si="62"/>
        <v>0</v>
      </c>
      <c r="S44" s="2">
        <f t="shared" si="62"/>
        <v>0</v>
      </c>
      <c r="T44" s="2">
        <f t="shared" si="62"/>
        <v>0</v>
      </c>
      <c r="U44" s="2">
        <f t="shared" si="62"/>
        <v>0</v>
      </c>
      <c r="V44" s="2">
        <f t="shared" si="62"/>
        <v>0</v>
      </c>
      <c r="W44" s="2">
        <f t="shared" si="62"/>
        <v>0</v>
      </c>
      <c r="X44" s="2">
        <f t="shared" si="62"/>
        <v>0</v>
      </c>
      <c r="Y44" s="2">
        <f t="shared" si="62"/>
        <v>0</v>
      </c>
      <c r="Z44" s="2">
        <f t="shared" si="62"/>
        <v>0</v>
      </c>
      <c r="AA44" s="2">
        <f t="shared" si="62"/>
        <v>0</v>
      </c>
      <c r="AB44" s="2">
        <f t="shared" si="62"/>
        <v>0</v>
      </c>
      <c r="AC44" s="2">
        <f t="shared" si="62"/>
        <v>0</v>
      </c>
      <c r="AD44" s="2">
        <f t="shared" si="62"/>
        <v>0</v>
      </c>
      <c r="AE44" s="2">
        <f t="shared" si="62"/>
        <v>0</v>
      </c>
      <c r="AF44" s="2">
        <f t="shared" si="62"/>
        <v>0</v>
      </c>
      <c r="AG44" s="2">
        <f t="shared" si="62"/>
        <v>0</v>
      </c>
      <c r="AH44" s="2">
        <f t="shared" si="62"/>
        <v>0</v>
      </c>
      <c r="AI44" s="2">
        <f t="shared" si="62"/>
        <v>0</v>
      </c>
      <c r="AJ44" s="2">
        <f t="shared" si="62"/>
        <v>0</v>
      </c>
      <c r="AK44" s="2">
        <f t="shared" si="62"/>
        <v>0</v>
      </c>
      <c r="AL44" s="2">
        <f t="shared" si="62"/>
        <v>0</v>
      </c>
      <c r="AM44" s="2">
        <f t="shared" si="62"/>
        <v>0</v>
      </c>
      <c r="AN44" s="2">
        <f t="shared" si="62"/>
        <v>0</v>
      </c>
      <c r="AO44" s="2">
        <f t="shared" si="62"/>
        <v>0</v>
      </c>
      <c r="AP44" s="2">
        <f t="shared" si="62"/>
        <v>0</v>
      </c>
      <c r="AQ44" s="2">
        <f t="shared" si="62"/>
        <v>0</v>
      </c>
      <c r="AR44" s="2">
        <f t="shared" si="62"/>
        <v>0</v>
      </c>
      <c r="AS44" s="2">
        <f t="shared" si="62"/>
        <v>0</v>
      </c>
      <c r="AT44" s="2">
        <f t="shared" si="62"/>
        <v>0</v>
      </c>
      <c r="AU44" s="2">
        <f t="shared" si="62"/>
        <v>0</v>
      </c>
      <c r="AV44" s="2">
        <f t="shared" si="62"/>
        <v>0</v>
      </c>
      <c r="AW44" s="2">
        <f t="shared" si="62"/>
        <v>0</v>
      </c>
      <c r="AX44" s="2">
        <f t="shared" si="62"/>
        <v>0</v>
      </c>
      <c r="AY44" s="2">
        <f t="shared" si="62"/>
        <v>0</v>
      </c>
      <c r="AZ44" s="2">
        <f t="shared" si="62"/>
        <v>0</v>
      </c>
      <c r="BA44" s="2">
        <f t="shared" si="62"/>
        <v>0</v>
      </c>
      <c r="BB44" s="2">
        <f t="shared" si="62"/>
        <v>0</v>
      </c>
      <c r="BC44" s="155"/>
      <c r="BD44" s="155"/>
      <c r="BE44" s="155"/>
      <c r="BF44" s="155"/>
      <c r="BG44" s="155"/>
      <c r="BH44" s="155"/>
      <c r="BI44" s="155"/>
      <c r="BJ44" s="155"/>
      <c r="BK44" s="155"/>
      <c r="BL44" s="155"/>
      <c r="BM44" s="155"/>
      <c r="BN44" s="155"/>
      <c r="BO44" s="155"/>
      <c r="BP44" s="155"/>
      <c r="BQ44" s="155"/>
      <c r="BR44" s="155"/>
      <c r="BS44" s="155"/>
      <c r="BT44" s="155"/>
      <c r="BU44" s="155"/>
      <c r="BV44" s="155"/>
      <c r="BW44" s="155"/>
      <c r="BX44" s="155"/>
      <c r="BY44" s="155"/>
      <c r="BZ44" s="155"/>
      <c r="CA44" s="155"/>
      <c r="CB44" s="155"/>
      <c r="CC44" s="155"/>
      <c r="CD44" s="155"/>
      <c r="CE44" s="155"/>
      <c r="CF44" s="155"/>
      <c r="CG44" s="155"/>
      <c r="CH44" s="155"/>
      <c r="CI44" s="155"/>
      <c r="CJ44" s="155"/>
      <c r="CK44" s="155"/>
      <c r="CL44" s="155"/>
      <c r="CM44" s="155"/>
      <c r="CN44" s="155"/>
      <c r="CO44" s="155"/>
      <c r="CP44" s="155"/>
      <c r="CQ44" s="155"/>
      <c r="CR44" s="155"/>
      <c r="CS44" s="155"/>
      <c r="CT44" s="155"/>
      <c r="CU44" s="155"/>
      <c r="CV44" s="155"/>
      <c r="CW44" s="155"/>
      <c r="CX44" s="155"/>
      <c r="CY44" s="155"/>
      <c r="CZ44" s="155"/>
      <c r="DA44" s="155"/>
      <c r="DB44" s="155"/>
      <c r="DC44" s="155"/>
      <c r="DD44" s="155"/>
      <c r="DE44" s="155"/>
      <c r="DF44" s="155"/>
      <c r="DG44" s="155"/>
      <c r="DH44" s="155"/>
      <c r="DI44" s="155"/>
      <c r="DJ44" s="155"/>
      <c r="DK44" s="155"/>
      <c r="DL44" s="155"/>
      <c r="DM44" s="155"/>
      <c r="DN44" s="155"/>
      <c r="DO44" s="155"/>
      <c r="DP44" s="155"/>
      <c r="DQ44" s="155"/>
      <c r="DR44" s="155"/>
      <c r="DS44" s="155"/>
      <c r="DT44" s="155"/>
      <c r="DU44" s="155"/>
      <c r="DV44" s="155"/>
      <c r="DW44" s="155"/>
      <c r="DX44" s="155"/>
      <c r="DY44" s="155"/>
      <c r="DZ44" s="155"/>
      <c r="EA44" s="155"/>
      <c r="EB44" s="155"/>
      <c r="EC44" s="155"/>
      <c r="ED44" s="155"/>
      <c r="EE44" s="155"/>
      <c r="EF44" s="155"/>
      <c r="EG44" s="155"/>
      <c r="EH44" s="155"/>
      <c r="EI44" s="155"/>
      <c r="EJ44" s="155"/>
      <c r="EK44" s="155"/>
      <c r="EL44" s="155"/>
      <c r="EM44" s="155"/>
      <c r="EN44" s="155"/>
      <c r="EO44" s="155"/>
      <c r="EP44" s="155"/>
      <c r="EQ44" s="155"/>
      <c r="ER44" s="155"/>
      <c r="ES44" s="155"/>
      <c r="ET44" s="155"/>
      <c r="EU44" s="155"/>
      <c r="EV44" s="155"/>
      <c r="EW44" s="155"/>
      <c r="EX44" s="155"/>
      <c r="EY44" s="155"/>
      <c r="EZ44" s="155"/>
      <c r="FA44" s="155"/>
      <c r="FB44" s="155"/>
      <c r="FC44" s="155"/>
      <c r="FD44" s="155"/>
      <c r="FE44" s="155"/>
      <c r="FF44" s="155"/>
      <c r="FG44" s="155"/>
      <c r="FH44" s="155"/>
      <c r="FI44" s="155"/>
      <c r="FJ44" s="155"/>
      <c r="FK44" s="155"/>
      <c r="FL44" s="155"/>
      <c r="FM44" s="155"/>
      <c r="FN44" s="155"/>
      <c r="FO44" s="155"/>
      <c r="FP44" s="155"/>
      <c r="FQ44" s="155"/>
      <c r="FR44" s="155"/>
      <c r="FS44" s="155"/>
      <c r="FT44" s="155"/>
      <c r="FU44" s="155"/>
      <c r="FV44" s="155"/>
      <c r="FW44" s="155"/>
      <c r="FX44" s="155"/>
      <c r="FY44" s="155"/>
      <c r="FZ44" s="155"/>
      <c r="GA44" s="155"/>
      <c r="GB44" s="155"/>
      <c r="GC44" s="155"/>
      <c r="GD44" s="155"/>
      <c r="GE44" s="155"/>
      <c r="GF44" s="155"/>
      <c r="GG44" s="155"/>
      <c r="GH44" s="155"/>
      <c r="GI44" s="155"/>
      <c r="GJ44" s="155"/>
    </row>
    <row r="45" spans="1:192" outlineLevel="1" x14ac:dyDescent="0.25">
      <c r="A45" s="129"/>
      <c r="B45" s="129"/>
      <c r="C45" s="130"/>
      <c r="D45" s="131"/>
      <c r="E45" s="132" t="s">
        <v>77</v>
      </c>
      <c r="F45" s="132"/>
      <c r="G45" s="132" t="s">
        <v>6</v>
      </c>
      <c r="H45" s="132"/>
      <c r="I45" s="140"/>
      <c r="J45" s="132">
        <f xml:space="preserve"> IF(J44 = 1, $F42, EOMONTH(I45, $F43))</f>
        <v>44561</v>
      </c>
      <c r="K45" s="132">
        <f t="shared" ref="K45:AO45" si="63" xml:space="preserve"> IF(K44 = 1, $F42, EOMONTH(J45, $F43))</f>
        <v>44926</v>
      </c>
      <c r="L45" s="132">
        <f t="shared" si="63"/>
        <v>45291</v>
      </c>
      <c r="M45" s="132">
        <f t="shared" si="63"/>
        <v>45657</v>
      </c>
      <c r="N45" s="132">
        <f t="shared" si="63"/>
        <v>46022</v>
      </c>
      <c r="O45" s="132">
        <f t="shared" si="63"/>
        <v>46387</v>
      </c>
      <c r="P45" s="132">
        <f t="shared" si="63"/>
        <v>46752</v>
      </c>
      <c r="Q45" s="132">
        <f t="shared" si="63"/>
        <v>47118</v>
      </c>
      <c r="R45" s="132">
        <f t="shared" si="63"/>
        <v>47483</v>
      </c>
      <c r="S45" s="132">
        <f t="shared" si="63"/>
        <v>47848</v>
      </c>
      <c r="T45" s="132">
        <f t="shared" si="63"/>
        <v>48213</v>
      </c>
      <c r="U45" s="132">
        <f t="shared" si="63"/>
        <v>48579</v>
      </c>
      <c r="V45" s="132">
        <f t="shared" si="63"/>
        <v>48944</v>
      </c>
      <c r="W45" s="132">
        <f t="shared" si="63"/>
        <v>49309</v>
      </c>
      <c r="X45" s="132">
        <f t="shared" si="63"/>
        <v>49674</v>
      </c>
      <c r="Y45" s="132">
        <f t="shared" si="63"/>
        <v>50040</v>
      </c>
      <c r="Z45" s="132">
        <f t="shared" si="63"/>
        <v>50405</v>
      </c>
      <c r="AA45" s="132">
        <f t="shared" si="63"/>
        <v>50770</v>
      </c>
      <c r="AB45" s="132">
        <f t="shared" si="63"/>
        <v>51135</v>
      </c>
      <c r="AC45" s="132">
        <f t="shared" si="63"/>
        <v>51501</v>
      </c>
      <c r="AD45" s="132">
        <f t="shared" si="63"/>
        <v>51866</v>
      </c>
      <c r="AE45" s="132">
        <f t="shared" si="63"/>
        <v>52231</v>
      </c>
      <c r="AF45" s="132">
        <f t="shared" si="63"/>
        <v>52596</v>
      </c>
      <c r="AG45" s="132">
        <f t="shared" si="63"/>
        <v>52962</v>
      </c>
      <c r="AH45" s="132">
        <f t="shared" si="63"/>
        <v>53327</v>
      </c>
      <c r="AI45" s="132">
        <f t="shared" si="63"/>
        <v>53692</v>
      </c>
      <c r="AJ45" s="132">
        <f t="shared" si="63"/>
        <v>54057</v>
      </c>
      <c r="AK45" s="132">
        <f t="shared" si="63"/>
        <v>54423</v>
      </c>
      <c r="AL45" s="132">
        <f t="shared" si="63"/>
        <v>54788</v>
      </c>
      <c r="AM45" s="132">
        <f t="shared" si="63"/>
        <v>55153</v>
      </c>
      <c r="AN45" s="132">
        <f t="shared" si="63"/>
        <v>55518</v>
      </c>
      <c r="AO45" s="132">
        <f t="shared" si="63"/>
        <v>55884</v>
      </c>
      <c r="AP45" s="132">
        <f t="shared" ref="AP45:BB45" si="64" xml:space="preserve"> IF(AP44 = 1, $F42, EOMONTH(AO45, $F43))</f>
        <v>56249</v>
      </c>
      <c r="AQ45" s="132">
        <f t="shared" si="64"/>
        <v>56614</v>
      </c>
      <c r="AR45" s="132">
        <f t="shared" si="64"/>
        <v>56979</v>
      </c>
      <c r="AS45" s="132">
        <f t="shared" si="64"/>
        <v>57345</v>
      </c>
      <c r="AT45" s="132">
        <f t="shared" si="64"/>
        <v>57710</v>
      </c>
      <c r="AU45" s="132">
        <f t="shared" si="64"/>
        <v>58075</v>
      </c>
      <c r="AV45" s="132">
        <f t="shared" si="64"/>
        <v>58440</v>
      </c>
      <c r="AW45" s="132">
        <f t="shared" si="64"/>
        <v>58806</v>
      </c>
      <c r="AX45" s="132">
        <f t="shared" si="64"/>
        <v>59171</v>
      </c>
      <c r="AY45" s="132">
        <f t="shared" si="64"/>
        <v>59536</v>
      </c>
      <c r="AZ45" s="132">
        <f t="shared" si="64"/>
        <v>59901</v>
      </c>
      <c r="BA45" s="132">
        <f t="shared" si="64"/>
        <v>60267</v>
      </c>
      <c r="BB45" s="132">
        <f t="shared" si="64"/>
        <v>60632</v>
      </c>
      <c r="BC45" s="494"/>
      <c r="BD45" s="494"/>
      <c r="BE45" s="494"/>
      <c r="BF45" s="494"/>
      <c r="BG45" s="494"/>
      <c r="BH45" s="494"/>
      <c r="BI45" s="494"/>
      <c r="BJ45" s="494"/>
      <c r="BK45" s="494"/>
      <c r="BL45" s="494"/>
      <c r="BM45" s="494"/>
      <c r="BN45" s="494"/>
      <c r="BO45" s="494"/>
      <c r="BP45" s="494"/>
      <c r="BQ45" s="494"/>
      <c r="BR45" s="494"/>
      <c r="BS45" s="494"/>
      <c r="BT45" s="494"/>
      <c r="BU45" s="494"/>
      <c r="BV45" s="494"/>
      <c r="BW45" s="494"/>
      <c r="BX45" s="494"/>
      <c r="BY45" s="494"/>
      <c r="BZ45" s="494"/>
      <c r="CA45" s="494"/>
      <c r="CB45" s="494"/>
      <c r="CC45" s="494"/>
      <c r="CD45" s="494"/>
      <c r="CE45" s="494"/>
      <c r="CF45" s="494"/>
      <c r="CG45" s="494"/>
      <c r="CH45" s="494"/>
      <c r="CI45" s="494"/>
      <c r="CJ45" s="494"/>
      <c r="CK45" s="494"/>
      <c r="CL45" s="494"/>
      <c r="CM45" s="494"/>
      <c r="CN45" s="494"/>
      <c r="CO45" s="494"/>
      <c r="CP45" s="494"/>
      <c r="CQ45" s="494"/>
      <c r="CR45" s="494"/>
      <c r="CS45" s="494"/>
      <c r="CT45" s="494"/>
      <c r="CU45" s="494"/>
      <c r="CV45" s="494"/>
      <c r="CW45" s="494"/>
      <c r="CX45" s="494"/>
      <c r="CY45" s="494"/>
      <c r="CZ45" s="494"/>
      <c r="DA45" s="494"/>
      <c r="DB45" s="494"/>
      <c r="DC45" s="494"/>
      <c r="DD45" s="494"/>
      <c r="DE45" s="494"/>
      <c r="DF45" s="494"/>
      <c r="DG45" s="494"/>
      <c r="DH45" s="494"/>
      <c r="DI45" s="494"/>
      <c r="DJ45" s="494"/>
      <c r="DK45" s="494"/>
      <c r="DL45" s="494"/>
      <c r="DM45" s="494"/>
      <c r="DN45" s="494"/>
      <c r="DO45" s="494"/>
      <c r="DP45" s="494"/>
      <c r="DQ45" s="494"/>
      <c r="DR45" s="494"/>
      <c r="DS45" s="494"/>
      <c r="DT45" s="494"/>
      <c r="DU45" s="494"/>
      <c r="DV45" s="494"/>
      <c r="DW45" s="494"/>
      <c r="DX45" s="494"/>
      <c r="DY45" s="494"/>
      <c r="DZ45" s="494"/>
      <c r="EA45" s="494"/>
      <c r="EB45" s="494"/>
      <c r="EC45" s="494"/>
      <c r="ED45" s="494"/>
      <c r="EE45" s="494"/>
      <c r="EF45" s="494"/>
      <c r="EG45" s="494"/>
      <c r="EH45" s="494"/>
      <c r="EI45" s="494"/>
      <c r="EJ45" s="494"/>
      <c r="EK45" s="494"/>
      <c r="EL45" s="494"/>
      <c r="EM45" s="494"/>
      <c r="EN45" s="494"/>
      <c r="EO45" s="494"/>
      <c r="EP45" s="494"/>
      <c r="EQ45" s="494"/>
      <c r="ER45" s="494"/>
      <c r="ES45" s="494"/>
      <c r="ET45" s="494"/>
      <c r="EU45" s="494"/>
      <c r="EV45" s="494"/>
      <c r="EW45" s="494"/>
      <c r="EX45" s="494"/>
      <c r="EY45" s="494"/>
      <c r="EZ45" s="494"/>
      <c r="FA45" s="494"/>
      <c r="FB45" s="494"/>
      <c r="FC45" s="494"/>
      <c r="FD45" s="494"/>
      <c r="FE45" s="494"/>
      <c r="FF45" s="494"/>
      <c r="FG45" s="494"/>
      <c r="FH45" s="494"/>
      <c r="FI45" s="494"/>
      <c r="FJ45" s="494"/>
      <c r="FK45" s="494"/>
      <c r="FL45" s="494"/>
      <c r="FM45" s="494"/>
      <c r="FN45" s="494"/>
      <c r="FO45" s="494"/>
      <c r="FP45" s="494"/>
      <c r="FQ45" s="494"/>
      <c r="FR45" s="494"/>
      <c r="FS45" s="494"/>
      <c r="FT45" s="494"/>
      <c r="FU45" s="494"/>
      <c r="FV45" s="494"/>
      <c r="FW45" s="494"/>
      <c r="FX45" s="494"/>
      <c r="FY45" s="494"/>
      <c r="FZ45" s="494"/>
      <c r="GA45" s="494"/>
      <c r="GB45" s="494"/>
      <c r="GC45" s="494"/>
      <c r="GD45" s="494"/>
      <c r="GE45" s="494"/>
      <c r="GF45" s="494"/>
      <c r="GG45" s="494"/>
      <c r="GH45" s="494"/>
      <c r="GI45" s="494"/>
      <c r="GJ45" s="494"/>
    </row>
    <row r="46" spans="1:192" outlineLevel="1" x14ac:dyDescent="0.25">
      <c r="A46" s="142"/>
      <c r="B46" s="142"/>
      <c r="C46" s="143"/>
      <c r="D46" s="144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  <c r="AY46" s="145"/>
      <c r="AZ46" s="145"/>
      <c r="BA46" s="145"/>
      <c r="BB46" s="145"/>
      <c r="BC46" s="145"/>
      <c r="BD46" s="145"/>
      <c r="BE46" s="145"/>
      <c r="BF46" s="145"/>
      <c r="BG46" s="145"/>
      <c r="BH46" s="145"/>
      <c r="BI46" s="145"/>
      <c r="BJ46" s="145"/>
      <c r="BK46" s="145"/>
      <c r="BL46" s="145"/>
      <c r="BM46" s="145"/>
      <c r="BN46" s="145"/>
      <c r="BO46" s="145"/>
      <c r="BP46" s="145"/>
      <c r="BQ46" s="145"/>
      <c r="BR46" s="145"/>
      <c r="BS46" s="145"/>
      <c r="BT46" s="145"/>
      <c r="BU46" s="145"/>
      <c r="BV46" s="145"/>
      <c r="BW46" s="145"/>
      <c r="BX46" s="145"/>
      <c r="BY46" s="145"/>
      <c r="BZ46" s="145"/>
      <c r="CA46" s="145"/>
      <c r="CB46" s="145"/>
      <c r="CC46" s="145"/>
      <c r="CD46" s="145"/>
      <c r="CE46" s="145"/>
      <c r="CF46" s="145"/>
      <c r="CG46" s="145"/>
      <c r="CH46" s="145"/>
      <c r="CI46" s="145"/>
      <c r="CJ46" s="145"/>
      <c r="CK46" s="145"/>
      <c r="CL46" s="145"/>
      <c r="CM46" s="145"/>
      <c r="CN46" s="145"/>
      <c r="CO46" s="145"/>
      <c r="CP46" s="145"/>
      <c r="CQ46" s="145"/>
      <c r="CR46" s="145"/>
      <c r="CS46" s="145"/>
      <c r="CT46" s="145"/>
      <c r="CU46" s="145"/>
      <c r="CV46" s="145"/>
      <c r="CW46" s="145"/>
      <c r="CX46" s="145"/>
      <c r="CY46" s="145"/>
      <c r="CZ46" s="145"/>
      <c r="DA46" s="145"/>
      <c r="DB46" s="145"/>
      <c r="DC46" s="145"/>
      <c r="DD46" s="145"/>
      <c r="DE46" s="145"/>
      <c r="DF46" s="145"/>
      <c r="DG46" s="145"/>
      <c r="DH46" s="145"/>
      <c r="DI46" s="145"/>
      <c r="DJ46" s="145"/>
      <c r="DK46" s="145"/>
      <c r="DL46" s="145"/>
      <c r="DM46" s="145"/>
      <c r="DN46" s="145"/>
      <c r="DO46" s="145"/>
      <c r="DP46" s="145"/>
      <c r="DQ46" s="145"/>
      <c r="DR46" s="145"/>
      <c r="DS46" s="145"/>
      <c r="DT46" s="145"/>
      <c r="DU46" s="145"/>
      <c r="DV46" s="145"/>
      <c r="DW46" s="145"/>
      <c r="DX46" s="145"/>
      <c r="DY46" s="145"/>
      <c r="DZ46" s="145"/>
      <c r="EA46" s="145"/>
      <c r="EB46" s="145"/>
      <c r="EC46" s="145"/>
      <c r="ED46" s="145"/>
      <c r="EE46" s="145"/>
      <c r="EF46" s="145"/>
      <c r="EG46" s="145"/>
      <c r="EH46" s="145"/>
      <c r="EI46" s="145"/>
      <c r="EJ46" s="145"/>
      <c r="EK46" s="145"/>
      <c r="EL46" s="145"/>
      <c r="EM46" s="145"/>
      <c r="EN46" s="145"/>
      <c r="EO46" s="145"/>
      <c r="EP46" s="145"/>
      <c r="EQ46" s="145"/>
      <c r="ER46" s="145"/>
      <c r="ES46" s="145"/>
      <c r="ET46" s="145"/>
      <c r="EU46" s="145"/>
      <c r="EV46" s="145"/>
      <c r="EW46" s="145"/>
      <c r="EX46" s="145"/>
      <c r="EY46" s="145"/>
      <c r="EZ46" s="145"/>
      <c r="FA46" s="145"/>
      <c r="FB46" s="145"/>
      <c r="FC46" s="145"/>
      <c r="FD46" s="145"/>
      <c r="FE46" s="145"/>
      <c r="FF46" s="145"/>
      <c r="FG46" s="145"/>
      <c r="FH46" s="145"/>
      <c r="FI46" s="145"/>
      <c r="FJ46" s="145"/>
      <c r="FK46" s="145"/>
      <c r="FL46" s="145"/>
      <c r="FM46" s="145"/>
      <c r="FN46" s="145"/>
      <c r="FO46" s="145"/>
      <c r="FP46" s="145"/>
      <c r="FQ46" s="145"/>
      <c r="FR46" s="145"/>
      <c r="FS46" s="145"/>
      <c r="FT46" s="145"/>
      <c r="FU46" s="145"/>
      <c r="FV46" s="145"/>
      <c r="FW46" s="145"/>
      <c r="FX46" s="145"/>
      <c r="FY46" s="145"/>
      <c r="FZ46" s="145"/>
      <c r="GA46" s="145"/>
      <c r="GB46" s="145"/>
      <c r="GC46" s="145"/>
      <c r="GD46" s="145"/>
      <c r="GE46" s="145"/>
      <c r="GF46" s="145"/>
      <c r="GG46" s="145"/>
      <c r="GH46" s="145"/>
      <c r="GI46" s="145"/>
      <c r="GJ46" s="145"/>
    </row>
    <row r="47" spans="1:192" outlineLevel="1" x14ac:dyDescent="0.25">
      <c r="E47" s="152" t="str">
        <f t="shared" ref="E47:AJ47" si="65" xml:space="preserve"> E$66</f>
        <v>Timeline label</v>
      </c>
      <c r="F47" s="152">
        <f t="shared" si="65"/>
        <v>0</v>
      </c>
      <c r="G47" s="152" t="str">
        <f t="shared" si="65"/>
        <v>label</v>
      </c>
      <c r="H47" s="152">
        <f t="shared" si="65"/>
        <v>0</v>
      </c>
      <c r="I47" s="152">
        <f t="shared" si="65"/>
        <v>0</v>
      </c>
      <c r="J47" s="152" t="str">
        <f t="shared" si="65"/>
        <v>Pre-fcst</v>
      </c>
      <c r="K47" s="152" t="str">
        <f t="shared" si="65"/>
        <v>Pre-fcst</v>
      </c>
      <c r="L47" s="152" t="str">
        <f t="shared" si="65"/>
        <v>Fin Close</v>
      </c>
      <c r="M47" s="152" t="str">
        <f t="shared" si="65"/>
        <v>Construction</v>
      </c>
      <c r="N47" s="152" t="str">
        <f t="shared" si="65"/>
        <v>Construction</v>
      </c>
      <c r="O47" s="152" t="str">
        <f t="shared" si="65"/>
        <v>Construction</v>
      </c>
      <c r="P47" s="152" t="str">
        <f t="shared" si="65"/>
        <v>Construction</v>
      </c>
      <c r="Q47" s="152" t="str">
        <f t="shared" si="65"/>
        <v>Operations</v>
      </c>
      <c r="R47" s="152" t="str">
        <f t="shared" si="65"/>
        <v>Operations</v>
      </c>
      <c r="S47" s="152" t="str">
        <f t="shared" si="65"/>
        <v>Operations</v>
      </c>
      <c r="T47" s="152" t="str">
        <f t="shared" si="65"/>
        <v>Operations</v>
      </c>
      <c r="U47" s="152" t="str">
        <f t="shared" si="65"/>
        <v>Operations</v>
      </c>
      <c r="V47" s="152" t="str">
        <f t="shared" si="65"/>
        <v>Operations</v>
      </c>
      <c r="W47" s="152" t="str">
        <f t="shared" si="65"/>
        <v>Operations</v>
      </c>
      <c r="X47" s="152" t="str">
        <f t="shared" si="65"/>
        <v>Operations</v>
      </c>
      <c r="Y47" s="152" t="str">
        <f t="shared" si="65"/>
        <v>Operations</v>
      </c>
      <c r="Z47" s="152" t="str">
        <f t="shared" si="65"/>
        <v>Operations</v>
      </c>
      <c r="AA47" s="152" t="str">
        <f t="shared" si="65"/>
        <v>Operations</v>
      </c>
      <c r="AB47" s="152" t="str">
        <f t="shared" si="65"/>
        <v>Operations</v>
      </c>
      <c r="AC47" s="152" t="str">
        <f t="shared" si="65"/>
        <v>Operations</v>
      </c>
      <c r="AD47" s="152" t="str">
        <f t="shared" si="65"/>
        <v>Operations</v>
      </c>
      <c r="AE47" s="152" t="str">
        <f t="shared" si="65"/>
        <v>Operations</v>
      </c>
      <c r="AF47" s="152" t="str">
        <f t="shared" si="65"/>
        <v>Operations</v>
      </c>
      <c r="AG47" s="152" t="str">
        <f t="shared" si="65"/>
        <v>Operations</v>
      </c>
      <c r="AH47" s="152" t="str">
        <f t="shared" si="65"/>
        <v>Operations</v>
      </c>
      <c r="AI47" s="152" t="str">
        <f t="shared" si="65"/>
        <v>Operations</v>
      </c>
      <c r="AJ47" s="152" t="str">
        <f t="shared" si="65"/>
        <v>Operations</v>
      </c>
      <c r="AK47" s="152" t="str">
        <f t="shared" ref="AK47:BP47" si="66" xml:space="preserve"> AK$66</f>
        <v>Operations</v>
      </c>
      <c r="AL47" s="152" t="str">
        <f t="shared" si="66"/>
        <v>Operations</v>
      </c>
      <c r="AM47" s="152" t="str">
        <f t="shared" si="66"/>
        <v>Operations</v>
      </c>
      <c r="AN47" s="152" t="str">
        <f t="shared" si="66"/>
        <v>Operations</v>
      </c>
      <c r="AO47" s="152" t="str">
        <f t="shared" si="66"/>
        <v>Operations</v>
      </c>
      <c r="AP47" s="152" t="str">
        <f t="shared" si="66"/>
        <v>Operations</v>
      </c>
      <c r="AQ47" s="152" t="str">
        <f t="shared" si="66"/>
        <v>Operations</v>
      </c>
      <c r="AR47" s="152" t="str">
        <f t="shared" si="66"/>
        <v>Operations</v>
      </c>
      <c r="AS47" s="152" t="str">
        <f t="shared" si="66"/>
        <v>Operations</v>
      </c>
      <c r="AT47" s="152" t="str">
        <f t="shared" si="66"/>
        <v>Operations</v>
      </c>
      <c r="AU47" s="152" t="str">
        <f t="shared" si="66"/>
        <v>Operations</v>
      </c>
      <c r="AV47" s="152" t="str">
        <f t="shared" si="66"/>
        <v>Operations</v>
      </c>
      <c r="AW47" s="152" t="str">
        <f t="shared" si="66"/>
        <v>Operations</v>
      </c>
      <c r="AX47" s="152" t="str">
        <f t="shared" si="66"/>
        <v>Operations</v>
      </c>
      <c r="AY47" s="152" t="str">
        <f t="shared" si="66"/>
        <v>Operations</v>
      </c>
      <c r="AZ47" s="152" t="str">
        <f t="shared" si="66"/>
        <v>Operations</v>
      </c>
      <c r="BA47" s="152" t="str">
        <f t="shared" si="66"/>
        <v>Operations</v>
      </c>
      <c r="BB47" s="152" t="str">
        <f t="shared" si="66"/>
        <v>Operations</v>
      </c>
      <c r="BC47" s="152" t="str">
        <f t="shared" si="66"/>
        <v>Operations</v>
      </c>
      <c r="BD47" s="152" t="str">
        <f t="shared" si="66"/>
        <v>Operations</v>
      </c>
      <c r="BE47" s="152" t="str">
        <f t="shared" si="66"/>
        <v>Post ops</v>
      </c>
      <c r="BF47" s="152" t="str">
        <f t="shared" si="66"/>
        <v>Post ops</v>
      </c>
      <c r="BG47" s="152" t="str">
        <f t="shared" si="66"/>
        <v>Post ops</v>
      </c>
      <c r="BH47" s="152" t="str">
        <f t="shared" si="66"/>
        <v>Post ops</v>
      </c>
      <c r="BI47" s="152" t="str">
        <f t="shared" si="66"/>
        <v>Post ops</v>
      </c>
      <c r="BJ47" s="152" t="str">
        <f t="shared" si="66"/>
        <v>Post ops</v>
      </c>
      <c r="BK47" s="152" t="str">
        <f t="shared" si="66"/>
        <v>Post ops</v>
      </c>
      <c r="BL47" s="152" t="str">
        <f t="shared" si="66"/>
        <v>Post ops</v>
      </c>
      <c r="BM47" s="152" t="str">
        <f t="shared" si="66"/>
        <v>Post ops</v>
      </c>
      <c r="BN47" s="152" t="str">
        <f t="shared" si="66"/>
        <v>Post ops</v>
      </c>
      <c r="BO47" s="152" t="str">
        <f t="shared" si="66"/>
        <v>Post ops</v>
      </c>
      <c r="BP47" s="152" t="str">
        <f t="shared" si="66"/>
        <v>Post ops</v>
      </c>
      <c r="BQ47" s="152" t="str">
        <f t="shared" ref="BQ47:CV47" si="67" xml:space="preserve"> BQ$66</f>
        <v>Post ops</v>
      </c>
      <c r="BR47" s="152" t="str">
        <f t="shared" si="67"/>
        <v>Post ops</v>
      </c>
      <c r="BS47" s="152" t="str">
        <f t="shared" si="67"/>
        <v>Post ops</v>
      </c>
      <c r="BT47" s="152" t="str">
        <f t="shared" si="67"/>
        <v>Post ops</v>
      </c>
      <c r="BU47" s="152" t="str">
        <f t="shared" si="67"/>
        <v>Post ops</v>
      </c>
      <c r="BV47" s="152" t="str">
        <f t="shared" si="67"/>
        <v>Post ops</v>
      </c>
      <c r="BW47" s="152" t="str">
        <f t="shared" si="67"/>
        <v>Post ops</v>
      </c>
      <c r="BX47" s="152" t="str">
        <f t="shared" si="67"/>
        <v>Post ops</v>
      </c>
      <c r="BY47" s="152" t="str">
        <f t="shared" si="67"/>
        <v>Post ops</v>
      </c>
      <c r="BZ47" s="152" t="str">
        <f t="shared" si="67"/>
        <v>Post ops</v>
      </c>
      <c r="CA47" s="152" t="str">
        <f t="shared" si="67"/>
        <v>Post ops</v>
      </c>
      <c r="CB47" s="152" t="str">
        <f t="shared" si="67"/>
        <v>Post ops</v>
      </c>
      <c r="CC47" s="152" t="str">
        <f t="shared" si="67"/>
        <v>Post ops</v>
      </c>
      <c r="CD47" s="152" t="str">
        <f t="shared" si="67"/>
        <v>Post ops</v>
      </c>
      <c r="CE47" s="152" t="str">
        <f t="shared" si="67"/>
        <v>Post ops</v>
      </c>
      <c r="CF47" s="152" t="str">
        <f t="shared" si="67"/>
        <v>Post ops</v>
      </c>
      <c r="CG47" s="152" t="str">
        <f t="shared" si="67"/>
        <v>Post ops</v>
      </c>
      <c r="CH47" s="152" t="str">
        <f t="shared" si="67"/>
        <v>Post ops</v>
      </c>
      <c r="CI47" s="152" t="str">
        <f t="shared" si="67"/>
        <v>Post ops</v>
      </c>
      <c r="CJ47" s="152" t="str">
        <f t="shared" si="67"/>
        <v>Post ops</v>
      </c>
      <c r="CK47" s="152" t="str">
        <f t="shared" si="67"/>
        <v>Post ops</v>
      </c>
      <c r="CL47" s="152" t="str">
        <f t="shared" si="67"/>
        <v>Post ops</v>
      </c>
      <c r="CM47" s="152" t="str">
        <f t="shared" si="67"/>
        <v>Post ops</v>
      </c>
      <c r="CN47" s="152" t="str">
        <f t="shared" si="67"/>
        <v>Post ops</v>
      </c>
      <c r="CO47" s="152" t="str">
        <f t="shared" si="67"/>
        <v>Post ops</v>
      </c>
      <c r="CP47" s="152" t="str">
        <f t="shared" si="67"/>
        <v>Post ops</v>
      </c>
      <c r="CQ47" s="152" t="str">
        <f t="shared" si="67"/>
        <v>Post ops</v>
      </c>
      <c r="CR47" s="152" t="str">
        <f t="shared" si="67"/>
        <v>Post ops</v>
      </c>
      <c r="CS47" s="152" t="str">
        <f t="shared" si="67"/>
        <v>Post ops</v>
      </c>
      <c r="CT47" s="152" t="str">
        <f t="shared" si="67"/>
        <v>Post ops</v>
      </c>
      <c r="CU47" s="152" t="str">
        <f t="shared" si="67"/>
        <v>Post ops</v>
      </c>
      <c r="CV47" s="152" t="str">
        <f t="shared" si="67"/>
        <v>Post ops</v>
      </c>
      <c r="CW47" s="152" t="str">
        <f t="shared" ref="CW47:EB47" si="68" xml:space="preserve"> CW$66</f>
        <v>Post ops</v>
      </c>
      <c r="CX47" s="152" t="str">
        <f t="shared" si="68"/>
        <v>Post ops</v>
      </c>
      <c r="CY47" s="152" t="str">
        <f t="shared" si="68"/>
        <v>Post ops</v>
      </c>
      <c r="CZ47" s="152" t="str">
        <f t="shared" si="68"/>
        <v>Post ops</v>
      </c>
      <c r="DA47" s="152" t="str">
        <f t="shared" si="68"/>
        <v>Post ops</v>
      </c>
      <c r="DB47" s="152" t="str">
        <f t="shared" si="68"/>
        <v>Post ops</v>
      </c>
      <c r="DC47" s="152" t="str">
        <f t="shared" si="68"/>
        <v>Post ops</v>
      </c>
      <c r="DD47" s="152" t="str">
        <f t="shared" si="68"/>
        <v>Post ops</v>
      </c>
      <c r="DE47" s="152" t="str">
        <f t="shared" si="68"/>
        <v>Post ops</v>
      </c>
      <c r="DF47" s="152" t="str">
        <f t="shared" si="68"/>
        <v>Post ops</v>
      </c>
      <c r="DG47" s="152" t="str">
        <f t="shared" si="68"/>
        <v>Post ops</v>
      </c>
      <c r="DH47" s="152" t="str">
        <f t="shared" si="68"/>
        <v>Post ops</v>
      </c>
      <c r="DI47" s="152" t="str">
        <f t="shared" si="68"/>
        <v>Post ops</v>
      </c>
      <c r="DJ47" s="152" t="str">
        <f t="shared" si="68"/>
        <v>Post ops</v>
      </c>
      <c r="DK47" s="152" t="str">
        <f t="shared" si="68"/>
        <v>Post ops</v>
      </c>
      <c r="DL47" s="152" t="str">
        <f t="shared" si="68"/>
        <v>Post ops</v>
      </c>
      <c r="DM47" s="152" t="str">
        <f t="shared" si="68"/>
        <v>Post ops</v>
      </c>
      <c r="DN47" s="152" t="str">
        <f t="shared" si="68"/>
        <v>Post ops</v>
      </c>
      <c r="DO47" s="152" t="str">
        <f t="shared" si="68"/>
        <v>Post ops</v>
      </c>
      <c r="DP47" s="152" t="str">
        <f t="shared" si="68"/>
        <v>Post ops</v>
      </c>
      <c r="DQ47" s="152" t="str">
        <f t="shared" si="68"/>
        <v>Post ops</v>
      </c>
      <c r="DR47" s="152" t="str">
        <f t="shared" si="68"/>
        <v>Post ops</v>
      </c>
      <c r="DS47" s="152" t="str">
        <f t="shared" si="68"/>
        <v>Post ops</v>
      </c>
      <c r="DT47" s="152" t="str">
        <f t="shared" si="68"/>
        <v>Post ops</v>
      </c>
      <c r="DU47" s="152" t="str">
        <f t="shared" si="68"/>
        <v>Post ops</v>
      </c>
      <c r="DV47" s="152" t="str">
        <f t="shared" si="68"/>
        <v>Post ops</v>
      </c>
      <c r="DW47" s="152" t="str">
        <f t="shared" si="68"/>
        <v>Post ops</v>
      </c>
      <c r="DX47" s="152" t="str">
        <f t="shared" si="68"/>
        <v>Post ops</v>
      </c>
      <c r="DY47" s="152" t="str">
        <f t="shared" si="68"/>
        <v>Post ops</v>
      </c>
      <c r="DZ47" s="152" t="str">
        <f t="shared" si="68"/>
        <v>Post ops</v>
      </c>
      <c r="EA47" s="152" t="str">
        <f t="shared" si="68"/>
        <v>Post ops</v>
      </c>
      <c r="EB47" s="152" t="str">
        <f t="shared" si="68"/>
        <v>Post ops</v>
      </c>
      <c r="EC47" s="152" t="str">
        <f t="shared" ref="EC47:FH47" si="69" xml:space="preserve"> EC$66</f>
        <v>Post ops</v>
      </c>
      <c r="ED47" s="152" t="str">
        <f t="shared" si="69"/>
        <v>Post ops</v>
      </c>
      <c r="EE47" s="152" t="str">
        <f t="shared" si="69"/>
        <v>Post ops</v>
      </c>
      <c r="EF47" s="152" t="str">
        <f t="shared" si="69"/>
        <v>Post ops</v>
      </c>
      <c r="EG47" s="152" t="str">
        <f t="shared" si="69"/>
        <v>Post ops</v>
      </c>
      <c r="EH47" s="152" t="str">
        <f t="shared" si="69"/>
        <v>Post ops</v>
      </c>
      <c r="EI47" s="152" t="str">
        <f t="shared" si="69"/>
        <v>Post ops</v>
      </c>
      <c r="EJ47" s="152" t="str">
        <f t="shared" si="69"/>
        <v>Post ops</v>
      </c>
      <c r="EK47" s="152" t="str">
        <f t="shared" si="69"/>
        <v>Post ops</v>
      </c>
      <c r="EL47" s="152" t="str">
        <f t="shared" si="69"/>
        <v>Post ops</v>
      </c>
      <c r="EM47" s="152" t="str">
        <f t="shared" si="69"/>
        <v>Post ops</v>
      </c>
      <c r="EN47" s="152" t="str">
        <f t="shared" si="69"/>
        <v>Post ops</v>
      </c>
      <c r="EO47" s="152" t="str">
        <f t="shared" si="69"/>
        <v>Post ops</v>
      </c>
      <c r="EP47" s="152" t="str">
        <f t="shared" si="69"/>
        <v>Post ops</v>
      </c>
      <c r="EQ47" s="152" t="str">
        <f t="shared" si="69"/>
        <v>Post ops</v>
      </c>
      <c r="ER47" s="152" t="str">
        <f t="shared" si="69"/>
        <v>Post ops</v>
      </c>
      <c r="ES47" s="152" t="str">
        <f t="shared" si="69"/>
        <v>Post ops</v>
      </c>
      <c r="ET47" s="152" t="str">
        <f t="shared" si="69"/>
        <v>Post ops</v>
      </c>
      <c r="EU47" s="152" t="str">
        <f t="shared" si="69"/>
        <v>Post ops</v>
      </c>
      <c r="EV47" s="152" t="str">
        <f t="shared" si="69"/>
        <v>Post ops</v>
      </c>
      <c r="EW47" s="152" t="str">
        <f t="shared" si="69"/>
        <v>Post ops</v>
      </c>
      <c r="EX47" s="152" t="str">
        <f t="shared" si="69"/>
        <v>Post ops</v>
      </c>
      <c r="EY47" s="152" t="str">
        <f t="shared" si="69"/>
        <v>Post ops</v>
      </c>
      <c r="EZ47" s="152" t="str">
        <f t="shared" si="69"/>
        <v>Post ops</v>
      </c>
      <c r="FA47" s="152" t="str">
        <f t="shared" si="69"/>
        <v>Post ops</v>
      </c>
      <c r="FB47" s="152" t="str">
        <f t="shared" si="69"/>
        <v>Post ops</v>
      </c>
      <c r="FC47" s="152" t="str">
        <f t="shared" si="69"/>
        <v>Post ops</v>
      </c>
      <c r="FD47" s="152" t="str">
        <f t="shared" si="69"/>
        <v>Post ops</v>
      </c>
      <c r="FE47" s="152" t="str">
        <f t="shared" si="69"/>
        <v>Post ops</v>
      </c>
      <c r="FF47" s="152" t="str">
        <f t="shared" si="69"/>
        <v>Post ops</v>
      </c>
      <c r="FG47" s="152" t="str">
        <f t="shared" si="69"/>
        <v>Post ops</v>
      </c>
      <c r="FH47" s="152" t="str">
        <f t="shared" si="69"/>
        <v>Post ops</v>
      </c>
      <c r="FI47" s="152" t="str">
        <f t="shared" ref="FI47:GJ47" si="70" xml:space="preserve"> FI$66</f>
        <v>Post ops</v>
      </c>
      <c r="FJ47" s="152" t="str">
        <f t="shared" si="70"/>
        <v>Post ops</v>
      </c>
      <c r="FK47" s="152" t="str">
        <f t="shared" si="70"/>
        <v>Post ops</v>
      </c>
      <c r="FL47" s="152" t="str">
        <f t="shared" si="70"/>
        <v>Post ops</v>
      </c>
      <c r="FM47" s="152" t="str">
        <f t="shared" si="70"/>
        <v>Post ops</v>
      </c>
      <c r="FN47" s="152" t="str">
        <f t="shared" si="70"/>
        <v>Post ops</v>
      </c>
      <c r="FO47" s="152" t="str">
        <f t="shared" si="70"/>
        <v>Post ops</v>
      </c>
      <c r="FP47" s="152" t="str">
        <f t="shared" si="70"/>
        <v>Post ops</v>
      </c>
      <c r="FQ47" s="152" t="str">
        <f t="shared" si="70"/>
        <v>Post ops</v>
      </c>
      <c r="FR47" s="152" t="str">
        <f t="shared" si="70"/>
        <v>Post ops</v>
      </c>
      <c r="FS47" s="152" t="str">
        <f t="shared" si="70"/>
        <v>Post ops</v>
      </c>
      <c r="FT47" s="152" t="str">
        <f t="shared" si="70"/>
        <v>Post ops</v>
      </c>
      <c r="FU47" s="152" t="str">
        <f t="shared" si="70"/>
        <v>Post ops</v>
      </c>
      <c r="FV47" s="152" t="str">
        <f t="shared" si="70"/>
        <v>Post ops</v>
      </c>
      <c r="FW47" s="152" t="str">
        <f t="shared" si="70"/>
        <v>Post ops</v>
      </c>
      <c r="FX47" s="152" t="str">
        <f t="shared" si="70"/>
        <v>Post ops</v>
      </c>
      <c r="FY47" s="152" t="str">
        <f t="shared" si="70"/>
        <v>Post ops</v>
      </c>
      <c r="FZ47" s="152" t="str">
        <f t="shared" si="70"/>
        <v>Post ops</v>
      </c>
      <c r="GA47" s="152" t="str">
        <f t="shared" si="70"/>
        <v>Post ops</v>
      </c>
      <c r="GB47" s="152" t="str">
        <f t="shared" si="70"/>
        <v>Post ops</v>
      </c>
      <c r="GC47" s="152" t="str">
        <f t="shared" si="70"/>
        <v>Post ops</v>
      </c>
      <c r="GD47" s="152" t="str">
        <f t="shared" si="70"/>
        <v>Post ops</v>
      </c>
      <c r="GE47" s="152" t="str">
        <f t="shared" si="70"/>
        <v>Post ops</v>
      </c>
      <c r="GF47" s="152" t="str">
        <f t="shared" si="70"/>
        <v>Post ops</v>
      </c>
      <c r="GG47" s="152" t="str">
        <f t="shared" si="70"/>
        <v>Post ops</v>
      </c>
      <c r="GH47" s="152" t="str">
        <f t="shared" si="70"/>
        <v>Post ops</v>
      </c>
      <c r="GI47" s="152" t="str">
        <f t="shared" si="70"/>
        <v>Post ops</v>
      </c>
      <c r="GJ47" s="152" t="str">
        <f t="shared" si="70"/>
        <v>Post ops</v>
      </c>
    </row>
    <row r="48" spans="1:192" outlineLevel="1" x14ac:dyDescent="0.25">
      <c r="A48" s="50"/>
      <c r="B48" s="50"/>
      <c r="C48" s="51"/>
      <c r="D48" s="71"/>
      <c r="E48" s="71" t="str">
        <f t="shared" ref="E48:AJ48" si="71" xml:space="preserve"> E$45</f>
        <v>Model period ending - annual</v>
      </c>
      <c r="F48" s="71">
        <f t="shared" si="71"/>
        <v>0</v>
      </c>
      <c r="G48" s="71" t="str">
        <f t="shared" si="71"/>
        <v>date</v>
      </c>
      <c r="H48" s="71">
        <f t="shared" si="71"/>
        <v>0</v>
      </c>
      <c r="I48" s="71">
        <f t="shared" si="71"/>
        <v>0</v>
      </c>
      <c r="J48" s="71">
        <f t="shared" si="71"/>
        <v>44561</v>
      </c>
      <c r="K48" s="71">
        <f t="shared" si="71"/>
        <v>44926</v>
      </c>
      <c r="L48" s="71">
        <f t="shared" si="71"/>
        <v>45291</v>
      </c>
      <c r="M48" s="71">
        <f t="shared" si="71"/>
        <v>45657</v>
      </c>
      <c r="N48" s="71">
        <f t="shared" si="71"/>
        <v>46022</v>
      </c>
      <c r="O48" s="71">
        <f t="shared" si="71"/>
        <v>46387</v>
      </c>
      <c r="P48" s="71">
        <f t="shared" si="71"/>
        <v>46752</v>
      </c>
      <c r="Q48" s="71">
        <f t="shared" si="71"/>
        <v>47118</v>
      </c>
      <c r="R48" s="71">
        <f t="shared" si="71"/>
        <v>47483</v>
      </c>
      <c r="S48" s="71">
        <f t="shared" si="71"/>
        <v>47848</v>
      </c>
      <c r="T48" s="71">
        <f t="shared" si="71"/>
        <v>48213</v>
      </c>
      <c r="U48" s="71">
        <f t="shared" si="71"/>
        <v>48579</v>
      </c>
      <c r="V48" s="71">
        <f t="shared" si="71"/>
        <v>48944</v>
      </c>
      <c r="W48" s="71">
        <f t="shared" si="71"/>
        <v>49309</v>
      </c>
      <c r="X48" s="71">
        <f t="shared" si="71"/>
        <v>49674</v>
      </c>
      <c r="Y48" s="71">
        <f t="shared" si="71"/>
        <v>50040</v>
      </c>
      <c r="Z48" s="71">
        <f t="shared" si="71"/>
        <v>50405</v>
      </c>
      <c r="AA48" s="71">
        <f t="shared" si="71"/>
        <v>50770</v>
      </c>
      <c r="AB48" s="71">
        <f t="shared" si="71"/>
        <v>51135</v>
      </c>
      <c r="AC48" s="71">
        <f t="shared" si="71"/>
        <v>51501</v>
      </c>
      <c r="AD48" s="71">
        <f t="shared" si="71"/>
        <v>51866</v>
      </c>
      <c r="AE48" s="71">
        <f t="shared" si="71"/>
        <v>52231</v>
      </c>
      <c r="AF48" s="71">
        <f t="shared" si="71"/>
        <v>52596</v>
      </c>
      <c r="AG48" s="71">
        <f t="shared" si="71"/>
        <v>52962</v>
      </c>
      <c r="AH48" s="71">
        <f t="shared" si="71"/>
        <v>53327</v>
      </c>
      <c r="AI48" s="71">
        <f t="shared" si="71"/>
        <v>53692</v>
      </c>
      <c r="AJ48" s="71">
        <f t="shared" si="71"/>
        <v>54057</v>
      </c>
      <c r="AK48" s="71">
        <f t="shared" ref="AK48:BB48" si="72" xml:space="preserve"> AK$45</f>
        <v>54423</v>
      </c>
      <c r="AL48" s="71">
        <f t="shared" si="72"/>
        <v>54788</v>
      </c>
      <c r="AM48" s="71">
        <f t="shared" si="72"/>
        <v>55153</v>
      </c>
      <c r="AN48" s="71">
        <f t="shared" si="72"/>
        <v>55518</v>
      </c>
      <c r="AO48" s="71">
        <f t="shared" si="72"/>
        <v>55884</v>
      </c>
      <c r="AP48" s="71">
        <f t="shared" si="72"/>
        <v>56249</v>
      </c>
      <c r="AQ48" s="71">
        <f t="shared" si="72"/>
        <v>56614</v>
      </c>
      <c r="AR48" s="71">
        <f t="shared" si="72"/>
        <v>56979</v>
      </c>
      <c r="AS48" s="71">
        <f t="shared" si="72"/>
        <v>57345</v>
      </c>
      <c r="AT48" s="71">
        <f t="shared" si="72"/>
        <v>57710</v>
      </c>
      <c r="AU48" s="71">
        <f t="shared" si="72"/>
        <v>58075</v>
      </c>
      <c r="AV48" s="71">
        <f t="shared" si="72"/>
        <v>58440</v>
      </c>
      <c r="AW48" s="71">
        <f t="shared" si="72"/>
        <v>58806</v>
      </c>
      <c r="AX48" s="71">
        <f t="shared" si="72"/>
        <v>59171</v>
      </c>
      <c r="AY48" s="71">
        <f t="shared" si="72"/>
        <v>59536</v>
      </c>
      <c r="AZ48" s="71">
        <f t="shared" si="72"/>
        <v>59901</v>
      </c>
      <c r="BA48" s="71">
        <f t="shared" si="72"/>
        <v>60267</v>
      </c>
      <c r="BB48" s="71">
        <f t="shared" si="72"/>
        <v>60632</v>
      </c>
      <c r="BC48" s="493"/>
      <c r="BD48" s="493"/>
      <c r="BE48" s="493"/>
      <c r="BF48" s="493"/>
      <c r="BG48" s="493"/>
      <c r="BH48" s="493"/>
      <c r="BI48" s="493"/>
      <c r="BJ48" s="493"/>
      <c r="BK48" s="493"/>
      <c r="BL48" s="493"/>
      <c r="BM48" s="493"/>
      <c r="BN48" s="493"/>
      <c r="BO48" s="493"/>
      <c r="BP48" s="493"/>
      <c r="BQ48" s="493"/>
      <c r="BR48" s="493"/>
      <c r="BS48" s="493"/>
      <c r="BT48" s="493"/>
      <c r="BU48" s="493"/>
      <c r="BV48" s="493"/>
      <c r="BW48" s="493"/>
      <c r="BX48" s="493"/>
      <c r="BY48" s="493"/>
      <c r="BZ48" s="493"/>
      <c r="CA48" s="493"/>
      <c r="CB48" s="493"/>
      <c r="CC48" s="493"/>
      <c r="CD48" s="493"/>
      <c r="CE48" s="493"/>
      <c r="CF48" s="493"/>
      <c r="CG48" s="493"/>
      <c r="CH48" s="493"/>
      <c r="CI48" s="493"/>
      <c r="CJ48" s="493"/>
      <c r="CK48" s="493"/>
      <c r="CL48" s="493"/>
      <c r="CM48" s="493"/>
      <c r="CN48" s="493"/>
      <c r="CO48" s="493"/>
      <c r="CP48" s="493"/>
      <c r="CQ48" s="493"/>
      <c r="CR48" s="493"/>
      <c r="CS48" s="493"/>
      <c r="CT48" s="493"/>
      <c r="CU48" s="493"/>
      <c r="CV48" s="493"/>
      <c r="CW48" s="493"/>
      <c r="CX48" s="493"/>
      <c r="CY48" s="493"/>
      <c r="CZ48" s="493"/>
      <c r="DA48" s="493"/>
      <c r="DB48" s="493"/>
      <c r="DC48" s="493"/>
      <c r="DD48" s="493"/>
      <c r="DE48" s="493"/>
      <c r="DF48" s="493"/>
      <c r="DG48" s="493"/>
      <c r="DH48" s="493"/>
      <c r="DI48" s="493"/>
      <c r="DJ48" s="493"/>
      <c r="DK48" s="493"/>
      <c r="DL48" s="493"/>
      <c r="DM48" s="493"/>
      <c r="DN48" s="493"/>
      <c r="DO48" s="493"/>
      <c r="DP48" s="493"/>
      <c r="DQ48" s="493"/>
      <c r="DR48" s="493"/>
      <c r="DS48" s="493"/>
      <c r="DT48" s="493"/>
      <c r="DU48" s="493"/>
      <c r="DV48" s="493"/>
      <c r="DW48" s="493"/>
      <c r="DX48" s="493"/>
      <c r="DY48" s="493"/>
      <c r="DZ48" s="493"/>
      <c r="EA48" s="493"/>
      <c r="EB48" s="493"/>
      <c r="EC48" s="493"/>
      <c r="ED48" s="493"/>
      <c r="EE48" s="493"/>
      <c r="EF48" s="493"/>
      <c r="EG48" s="493"/>
      <c r="EH48" s="493"/>
      <c r="EI48" s="493"/>
      <c r="EJ48" s="493"/>
      <c r="EK48" s="493"/>
      <c r="EL48" s="493"/>
      <c r="EM48" s="493"/>
      <c r="EN48" s="493"/>
      <c r="EO48" s="493"/>
      <c r="EP48" s="493"/>
      <c r="EQ48" s="493"/>
      <c r="ER48" s="493"/>
      <c r="ES48" s="493"/>
      <c r="ET48" s="493"/>
      <c r="EU48" s="493"/>
      <c r="EV48" s="493"/>
      <c r="EW48" s="493"/>
      <c r="EX48" s="493"/>
      <c r="EY48" s="493"/>
      <c r="EZ48" s="71"/>
      <c r="FA48" s="71"/>
      <c r="FB48" s="71"/>
      <c r="FC48" s="71"/>
      <c r="FD48" s="71"/>
      <c r="FE48" s="71"/>
      <c r="FF48" s="71"/>
      <c r="FG48" s="71"/>
      <c r="FH48" s="71"/>
      <c r="FI48" s="71"/>
      <c r="FJ48" s="71"/>
      <c r="FK48" s="71"/>
      <c r="FL48" s="71"/>
      <c r="FM48" s="71"/>
      <c r="FN48" s="71"/>
      <c r="FO48" s="71"/>
      <c r="FP48" s="71"/>
      <c r="FQ48" s="71"/>
      <c r="FR48" s="71"/>
      <c r="FS48" s="71"/>
      <c r="FT48" s="71"/>
      <c r="FU48" s="71"/>
      <c r="FV48" s="71"/>
      <c r="FW48" s="71"/>
      <c r="FX48" s="71"/>
      <c r="FY48" s="71"/>
      <c r="FZ48" s="71"/>
      <c r="GA48" s="71"/>
      <c r="GB48" s="71"/>
      <c r="GC48" s="71"/>
      <c r="GD48" s="71"/>
      <c r="GE48" s="71"/>
      <c r="GF48" s="71"/>
      <c r="GG48" s="71"/>
      <c r="GH48" s="71"/>
      <c r="GI48" s="71"/>
      <c r="GJ48" s="71"/>
    </row>
    <row r="49" spans="1:192" outlineLevel="1" x14ac:dyDescent="0.25">
      <c r="E49" s="141" t="str">
        <f t="shared" ref="E49:AJ49" si="73" xml:space="preserve"> E$25</f>
        <v>Model period ending</v>
      </c>
      <c r="F49" s="141">
        <f t="shared" si="73"/>
        <v>0</v>
      </c>
      <c r="G49" s="141" t="str">
        <f t="shared" si="73"/>
        <v>date</v>
      </c>
      <c r="H49" s="141">
        <f t="shared" si="73"/>
        <v>0</v>
      </c>
      <c r="I49" s="141">
        <f t="shared" si="73"/>
        <v>0</v>
      </c>
      <c r="J49" s="141">
        <f t="shared" si="73"/>
        <v>44377</v>
      </c>
      <c r="K49" s="141">
        <f t="shared" si="73"/>
        <v>44561</v>
      </c>
      <c r="L49" s="141">
        <f t="shared" si="73"/>
        <v>44742</v>
      </c>
      <c r="M49" s="141">
        <f t="shared" si="73"/>
        <v>44926</v>
      </c>
      <c r="N49" s="141">
        <f t="shared" si="73"/>
        <v>45107</v>
      </c>
      <c r="O49" s="141">
        <f t="shared" si="73"/>
        <v>45291</v>
      </c>
      <c r="P49" s="141">
        <f t="shared" si="73"/>
        <v>45473</v>
      </c>
      <c r="Q49" s="141">
        <f t="shared" si="73"/>
        <v>45657</v>
      </c>
      <c r="R49" s="141">
        <f t="shared" si="73"/>
        <v>45838</v>
      </c>
      <c r="S49" s="141">
        <f t="shared" si="73"/>
        <v>46022</v>
      </c>
      <c r="T49" s="141">
        <f t="shared" si="73"/>
        <v>46203</v>
      </c>
      <c r="U49" s="141">
        <f t="shared" si="73"/>
        <v>46387</v>
      </c>
      <c r="V49" s="141">
        <f t="shared" si="73"/>
        <v>46568</v>
      </c>
      <c r="W49" s="141">
        <f t="shared" si="73"/>
        <v>46752</v>
      </c>
      <c r="X49" s="141">
        <f t="shared" si="73"/>
        <v>46934</v>
      </c>
      <c r="Y49" s="141">
        <f t="shared" si="73"/>
        <v>47118</v>
      </c>
      <c r="Z49" s="141">
        <f t="shared" si="73"/>
        <v>47299</v>
      </c>
      <c r="AA49" s="141">
        <f t="shared" si="73"/>
        <v>47483</v>
      </c>
      <c r="AB49" s="141">
        <f t="shared" si="73"/>
        <v>47664</v>
      </c>
      <c r="AC49" s="141">
        <f t="shared" si="73"/>
        <v>47848</v>
      </c>
      <c r="AD49" s="141">
        <f t="shared" si="73"/>
        <v>48029</v>
      </c>
      <c r="AE49" s="141">
        <f t="shared" si="73"/>
        <v>48213</v>
      </c>
      <c r="AF49" s="141">
        <f t="shared" si="73"/>
        <v>48395</v>
      </c>
      <c r="AG49" s="141">
        <f t="shared" si="73"/>
        <v>48579</v>
      </c>
      <c r="AH49" s="141">
        <f t="shared" si="73"/>
        <v>48760</v>
      </c>
      <c r="AI49" s="141">
        <f t="shared" si="73"/>
        <v>48944</v>
      </c>
      <c r="AJ49" s="141">
        <f t="shared" si="73"/>
        <v>49125</v>
      </c>
      <c r="AK49" s="141">
        <f t="shared" ref="AK49:BP49" si="74" xml:space="preserve"> AK$25</f>
        <v>49309</v>
      </c>
      <c r="AL49" s="141">
        <f t="shared" si="74"/>
        <v>49490</v>
      </c>
      <c r="AM49" s="141">
        <f t="shared" si="74"/>
        <v>49674</v>
      </c>
      <c r="AN49" s="141">
        <f t="shared" si="74"/>
        <v>49856</v>
      </c>
      <c r="AO49" s="141">
        <f t="shared" si="74"/>
        <v>50040</v>
      </c>
      <c r="AP49" s="141">
        <f t="shared" si="74"/>
        <v>50221</v>
      </c>
      <c r="AQ49" s="141">
        <f t="shared" si="74"/>
        <v>50405</v>
      </c>
      <c r="AR49" s="141">
        <f t="shared" si="74"/>
        <v>50586</v>
      </c>
      <c r="AS49" s="141">
        <f t="shared" si="74"/>
        <v>50770</v>
      </c>
      <c r="AT49" s="141">
        <f t="shared" si="74"/>
        <v>50951</v>
      </c>
      <c r="AU49" s="141">
        <f t="shared" si="74"/>
        <v>51135</v>
      </c>
      <c r="AV49" s="141">
        <f t="shared" si="74"/>
        <v>51317</v>
      </c>
      <c r="AW49" s="141">
        <f t="shared" si="74"/>
        <v>51501</v>
      </c>
      <c r="AX49" s="141">
        <f t="shared" si="74"/>
        <v>51682</v>
      </c>
      <c r="AY49" s="141">
        <f t="shared" si="74"/>
        <v>51866</v>
      </c>
      <c r="AZ49" s="141">
        <f t="shared" si="74"/>
        <v>52047</v>
      </c>
      <c r="BA49" s="141">
        <f t="shared" si="74"/>
        <v>52231</v>
      </c>
      <c r="BB49" s="141">
        <f t="shared" si="74"/>
        <v>52412</v>
      </c>
      <c r="BC49" s="141">
        <f t="shared" si="74"/>
        <v>52596</v>
      </c>
      <c r="BD49" s="141">
        <f t="shared" si="74"/>
        <v>52778</v>
      </c>
      <c r="BE49" s="141">
        <f t="shared" si="74"/>
        <v>52962</v>
      </c>
      <c r="BF49" s="141">
        <f t="shared" si="74"/>
        <v>53143</v>
      </c>
      <c r="BG49" s="141">
        <f t="shared" si="74"/>
        <v>53327</v>
      </c>
      <c r="BH49" s="141">
        <f t="shared" si="74"/>
        <v>53508</v>
      </c>
      <c r="BI49" s="141">
        <f t="shared" si="74"/>
        <v>53692</v>
      </c>
      <c r="BJ49" s="141">
        <f t="shared" si="74"/>
        <v>53873</v>
      </c>
      <c r="BK49" s="141">
        <f t="shared" si="74"/>
        <v>54057</v>
      </c>
      <c r="BL49" s="141">
        <f t="shared" si="74"/>
        <v>54239</v>
      </c>
      <c r="BM49" s="141">
        <f t="shared" si="74"/>
        <v>54423</v>
      </c>
      <c r="BN49" s="141">
        <f t="shared" si="74"/>
        <v>54604</v>
      </c>
      <c r="BO49" s="141">
        <f t="shared" si="74"/>
        <v>54788</v>
      </c>
      <c r="BP49" s="141">
        <f t="shared" si="74"/>
        <v>54969</v>
      </c>
      <c r="BQ49" s="141">
        <f t="shared" ref="BQ49:CV49" si="75" xml:space="preserve"> BQ$25</f>
        <v>55153</v>
      </c>
      <c r="BR49" s="141">
        <f t="shared" si="75"/>
        <v>55334</v>
      </c>
      <c r="BS49" s="141">
        <f t="shared" si="75"/>
        <v>55518</v>
      </c>
      <c r="BT49" s="141">
        <f t="shared" si="75"/>
        <v>55700</v>
      </c>
      <c r="BU49" s="141">
        <f t="shared" si="75"/>
        <v>55884</v>
      </c>
      <c r="BV49" s="141">
        <f t="shared" si="75"/>
        <v>56065</v>
      </c>
      <c r="BW49" s="141">
        <f t="shared" si="75"/>
        <v>56249</v>
      </c>
      <c r="BX49" s="141">
        <f t="shared" si="75"/>
        <v>56430</v>
      </c>
      <c r="BY49" s="141">
        <f t="shared" si="75"/>
        <v>56614</v>
      </c>
      <c r="BZ49" s="141">
        <f t="shared" si="75"/>
        <v>56795</v>
      </c>
      <c r="CA49" s="141">
        <f t="shared" si="75"/>
        <v>56979</v>
      </c>
      <c r="CB49" s="141">
        <f t="shared" si="75"/>
        <v>57161</v>
      </c>
      <c r="CC49" s="141">
        <f t="shared" si="75"/>
        <v>57345</v>
      </c>
      <c r="CD49" s="141">
        <f t="shared" si="75"/>
        <v>57526</v>
      </c>
      <c r="CE49" s="141">
        <f t="shared" si="75"/>
        <v>57710</v>
      </c>
      <c r="CF49" s="141">
        <f t="shared" si="75"/>
        <v>57891</v>
      </c>
      <c r="CG49" s="141">
        <f t="shared" si="75"/>
        <v>58075</v>
      </c>
      <c r="CH49" s="141">
        <f t="shared" si="75"/>
        <v>58256</v>
      </c>
      <c r="CI49" s="141">
        <f t="shared" si="75"/>
        <v>58440</v>
      </c>
      <c r="CJ49" s="141">
        <f t="shared" si="75"/>
        <v>58622</v>
      </c>
      <c r="CK49" s="141">
        <f t="shared" si="75"/>
        <v>58806</v>
      </c>
      <c r="CL49" s="141">
        <f t="shared" si="75"/>
        <v>58987</v>
      </c>
      <c r="CM49" s="141">
        <f t="shared" si="75"/>
        <v>59171</v>
      </c>
      <c r="CN49" s="141">
        <f t="shared" si="75"/>
        <v>59352</v>
      </c>
      <c r="CO49" s="141">
        <f t="shared" si="75"/>
        <v>59536</v>
      </c>
      <c r="CP49" s="141">
        <f t="shared" si="75"/>
        <v>59717</v>
      </c>
      <c r="CQ49" s="141">
        <f t="shared" si="75"/>
        <v>59901</v>
      </c>
      <c r="CR49" s="141">
        <f t="shared" si="75"/>
        <v>60083</v>
      </c>
      <c r="CS49" s="141">
        <f t="shared" si="75"/>
        <v>60267</v>
      </c>
      <c r="CT49" s="141">
        <f t="shared" si="75"/>
        <v>60448</v>
      </c>
      <c r="CU49" s="141">
        <f t="shared" si="75"/>
        <v>60632</v>
      </c>
      <c r="CV49" s="141">
        <f t="shared" si="75"/>
        <v>60813</v>
      </c>
      <c r="CW49" s="141">
        <f t="shared" ref="CW49:EB49" si="76" xml:space="preserve"> CW$25</f>
        <v>60997</v>
      </c>
      <c r="CX49" s="141">
        <f t="shared" si="76"/>
        <v>61178</v>
      </c>
      <c r="CY49" s="141">
        <f t="shared" si="76"/>
        <v>61362</v>
      </c>
      <c r="CZ49" s="141">
        <f t="shared" si="76"/>
        <v>61544</v>
      </c>
      <c r="DA49" s="141">
        <f t="shared" si="76"/>
        <v>61728</v>
      </c>
      <c r="DB49" s="141">
        <f t="shared" si="76"/>
        <v>61909</v>
      </c>
      <c r="DC49" s="141">
        <f t="shared" si="76"/>
        <v>62093</v>
      </c>
      <c r="DD49" s="141">
        <f t="shared" si="76"/>
        <v>62274</v>
      </c>
      <c r="DE49" s="141">
        <f t="shared" si="76"/>
        <v>62458</v>
      </c>
      <c r="DF49" s="141">
        <f t="shared" si="76"/>
        <v>62639</v>
      </c>
      <c r="DG49" s="141">
        <f t="shared" si="76"/>
        <v>62823</v>
      </c>
      <c r="DH49" s="141">
        <f t="shared" si="76"/>
        <v>63005</v>
      </c>
      <c r="DI49" s="141">
        <f t="shared" si="76"/>
        <v>63189</v>
      </c>
      <c r="DJ49" s="141">
        <f t="shared" si="76"/>
        <v>63370</v>
      </c>
      <c r="DK49" s="141">
        <f t="shared" si="76"/>
        <v>63554</v>
      </c>
      <c r="DL49" s="141">
        <f t="shared" si="76"/>
        <v>63735</v>
      </c>
      <c r="DM49" s="141">
        <f t="shared" si="76"/>
        <v>63919</v>
      </c>
      <c r="DN49" s="141">
        <f t="shared" si="76"/>
        <v>64100</v>
      </c>
      <c r="DO49" s="141">
        <f t="shared" si="76"/>
        <v>64284</v>
      </c>
      <c r="DP49" s="141">
        <f t="shared" si="76"/>
        <v>64466</v>
      </c>
      <c r="DQ49" s="141">
        <f t="shared" si="76"/>
        <v>64650</v>
      </c>
      <c r="DR49" s="141">
        <f t="shared" si="76"/>
        <v>64831</v>
      </c>
      <c r="DS49" s="141">
        <f t="shared" si="76"/>
        <v>65015</v>
      </c>
      <c r="DT49" s="141">
        <f t="shared" si="76"/>
        <v>65196</v>
      </c>
      <c r="DU49" s="141">
        <f t="shared" si="76"/>
        <v>65380</v>
      </c>
      <c r="DV49" s="141">
        <f t="shared" si="76"/>
        <v>65561</v>
      </c>
      <c r="DW49" s="141">
        <f t="shared" si="76"/>
        <v>65745</v>
      </c>
      <c r="DX49" s="141">
        <f t="shared" si="76"/>
        <v>65927</v>
      </c>
      <c r="DY49" s="141">
        <f t="shared" si="76"/>
        <v>66111</v>
      </c>
      <c r="DZ49" s="141">
        <f t="shared" si="76"/>
        <v>66292</v>
      </c>
      <c r="EA49" s="141">
        <f t="shared" si="76"/>
        <v>66476</v>
      </c>
      <c r="EB49" s="141">
        <f t="shared" si="76"/>
        <v>66657</v>
      </c>
      <c r="EC49" s="141">
        <f t="shared" ref="EC49:FH49" si="77" xml:space="preserve"> EC$25</f>
        <v>66841</v>
      </c>
      <c r="ED49" s="141">
        <f t="shared" si="77"/>
        <v>67022</v>
      </c>
      <c r="EE49" s="141">
        <f t="shared" si="77"/>
        <v>67206</v>
      </c>
      <c r="EF49" s="141">
        <f t="shared" si="77"/>
        <v>67388</v>
      </c>
      <c r="EG49" s="141">
        <f t="shared" si="77"/>
        <v>67572</v>
      </c>
      <c r="EH49" s="141">
        <f t="shared" si="77"/>
        <v>67753</v>
      </c>
      <c r="EI49" s="141">
        <f t="shared" si="77"/>
        <v>67937</v>
      </c>
      <c r="EJ49" s="141">
        <f t="shared" si="77"/>
        <v>68118</v>
      </c>
      <c r="EK49" s="141">
        <f t="shared" si="77"/>
        <v>68302</v>
      </c>
      <c r="EL49" s="141">
        <f t="shared" si="77"/>
        <v>68483</v>
      </c>
      <c r="EM49" s="141">
        <f t="shared" si="77"/>
        <v>68667</v>
      </c>
      <c r="EN49" s="141">
        <f t="shared" si="77"/>
        <v>68849</v>
      </c>
      <c r="EO49" s="141">
        <f t="shared" si="77"/>
        <v>69033</v>
      </c>
      <c r="EP49" s="141">
        <f t="shared" si="77"/>
        <v>69214</v>
      </c>
      <c r="EQ49" s="141">
        <f t="shared" si="77"/>
        <v>69398</v>
      </c>
      <c r="ER49" s="141">
        <f t="shared" si="77"/>
        <v>69579</v>
      </c>
      <c r="ES49" s="141">
        <f t="shared" si="77"/>
        <v>69763</v>
      </c>
      <c r="ET49" s="141">
        <f t="shared" si="77"/>
        <v>69944</v>
      </c>
      <c r="EU49" s="141">
        <f t="shared" si="77"/>
        <v>70128</v>
      </c>
      <c r="EV49" s="141">
        <f t="shared" si="77"/>
        <v>70310</v>
      </c>
      <c r="EW49" s="141">
        <f t="shared" si="77"/>
        <v>70494</v>
      </c>
      <c r="EX49" s="141">
        <f t="shared" si="77"/>
        <v>70675</v>
      </c>
      <c r="EY49" s="141">
        <f t="shared" si="77"/>
        <v>70859</v>
      </c>
      <c r="EZ49" s="141">
        <f t="shared" si="77"/>
        <v>71040</v>
      </c>
      <c r="FA49" s="141">
        <f t="shared" si="77"/>
        <v>71224</v>
      </c>
      <c r="FB49" s="141">
        <f t="shared" si="77"/>
        <v>71405</v>
      </c>
      <c r="FC49" s="141">
        <f t="shared" si="77"/>
        <v>71589</v>
      </c>
      <c r="FD49" s="141">
        <f t="shared" si="77"/>
        <v>71771</v>
      </c>
      <c r="FE49" s="141">
        <f t="shared" si="77"/>
        <v>71955</v>
      </c>
      <c r="FF49" s="141">
        <f t="shared" si="77"/>
        <v>72136</v>
      </c>
      <c r="FG49" s="141">
        <f t="shared" si="77"/>
        <v>72320</v>
      </c>
      <c r="FH49" s="141">
        <f t="shared" si="77"/>
        <v>72501</v>
      </c>
      <c r="FI49" s="141">
        <f t="shared" ref="FI49:GJ49" si="78" xml:space="preserve"> FI$25</f>
        <v>72685</v>
      </c>
      <c r="FJ49" s="141">
        <f t="shared" si="78"/>
        <v>72866</v>
      </c>
      <c r="FK49" s="141">
        <f t="shared" si="78"/>
        <v>73050</v>
      </c>
      <c r="FL49" s="141">
        <f t="shared" si="78"/>
        <v>73231</v>
      </c>
      <c r="FM49" s="141">
        <f t="shared" si="78"/>
        <v>73415</v>
      </c>
      <c r="FN49" s="141">
        <f t="shared" si="78"/>
        <v>73596</v>
      </c>
      <c r="FO49" s="141">
        <f t="shared" si="78"/>
        <v>73780</v>
      </c>
      <c r="FP49" s="141">
        <f t="shared" si="78"/>
        <v>73961</v>
      </c>
      <c r="FQ49" s="141">
        <f t="shared" si="78"/>
        <v>74145</v>
      </c>
      <c r="FR49" s="141">
        <f t="shared" si="78"/>
        <v>74326</v>
      </c>
      <c r="FS49" s="141">
        <f t="shared" si="78"/>
        <v>74510</v>
      </c>
      <c r="FT49" s="141">
        <f t="shared" si="78"/>
        <v>74692</v>
      </c>
      <c r="FU49" s="141">
        <f t="shared" si="78"/>
        <v>74876</v>
      </c>
      <c r="FV49" s="141">
        <f t="shared" si="78"/>
        <v>75057</v>
      </c>
      <c r="FW49" s="141">
        <f t="shared" si="78"/>
        <v>75241</v>
      </c>
      <c r="FX49" s="141">
        <f t="shared" si="78"/>
        <v>75422</v>
      </c>
      <c r="FY49" s="141">
        <f t="shared" si="78"/>
        <v>75606</v>
      </c>
      <c r="FZ49" s="141">
        <f t="shared" si="78"/>
        <v>75787</v>
      </c>
      <c r="GA49" s="141">
        <f t="shared" si="78"/>
        <v>75971</v>
      </c>
      <c r="GB49" s="141">
        <f t="shared" si="78"/>
        <v>76153</v>
      </c>
      <c r="GC49" s="141">
        <f t="shared" si="78"/>
        <v>76337</v>
      </c>
      <c r="GD49" s="141">
        <f t="shared" si="78"/>
        <v>76518</v>
      </c>
      <c r="GE49" s="141">
        <f t="shared" si="78"/>
        <v>76702</v>
      </c>
      <c r="GF49" s="141">
        <f t="shared" si="78"/>
        <v>76883</v>
      </c>
      <c r="GG49" s="141">
        <f t="shared" si="78"/>
        <v>77067</v>
      </c>
      <c r="GH49" s="141">
        <f t="shared" si="78"/>
        <v>77248</v>
      </c>
      <c r="GI49" s="141">
        <f t="shared" si="78"/>
        <v>77432</v>
      </c>
      <c r="GJ49" s="141">
        <f t="shared" si="78"/>
        <v>77614</v>
      </c>
    </row>
    <row r="50" spans="1:192" outlineLevel="1" x14ac:dyDescent="0.25">
      <c r="A50" s="142"/>
      <c r="B50" s="142"/>
      <c r="C50" s="143"/>
      <c r="D50" s="144"/>
      <c r="E50" s="145" t="s">
        <v>78</v>
      </c>
      <c r="F50" s="145"/>
      <c r="G50" s="145"/>
      <c r="H50" s="145"/>
      <c r="I50" s="145"/>
      <c r="J50" s="145" t="str">
        <f t="shared" ref="J50:AO50" si="79" xml:space="preserve"> INDEX($J$47:$GJ$47, MATCH(J48, $J49:$GJ49, 0))</f>
        <v>Pre-fcst</v>
      </c>
      <c r="K50" s="145" t="str">
        <f t="shared" si="79"/>
        <v>Construction</v>
      </c>
      <c r="L50" s="145" t="str">
        <f t="shared" si="79"/>
        <v>Construction</v>
      </c>
      <c r="M50" s="145" t="str">
        <f t="shared" si="79"/>
        <v>Operations</v>
      </c>
      <c r="N50" s="145" t="str">
        <f t="shared" si="79"/>
        <v>Operations</v>
      </c>
      <c r="O50" s="145" t="str">
        <f t="shared" si="79"/>
        <v>Operations</v>
      </c>
      <c r="P50" s="145" t="str">
        <f t="shared" si="79"/>
        <v>Operations</v>
      </c>
      <c r="Q50" s="145" t="str">
        <f t="shared" si="79"/>
        <v>Operations</v>
      </c>
      <c r="R50" s="145" t="str">
        <f t="shared" si="79"/>
        <v>Operations</v>
      </c>
      <c r="S50" s="145" t="str">
        <f t="shared" si="79"/>
        <v>Operations</v>
      </c>
      <c r="T50" s="145" t="str">
        <f t="shared" si="79"/>
        <v>Operations</v>
      </c>
      <c r="U50" s="145" t="str">
        <f t="shared" si="79"/>
        <v>Operations</v>
      </c>
      <c r="V50" s="145" t="str">
        <f t="shared" si="79"/>
        <v>Operations</v>
      </c>
      <c r="W50" s="145" t="str">
        <f t="shared" si="79"/>
        <v>Operations</v>
      </c>
      <c r="X50" s="145" t="str">
        <f t="shared" si="79"/>
        <v>Operations</v>
      </c>
      <c r="Y50" s="145" t="str">
        <f t="shared" si="79"/>
        <v>Operations</v>
      </c>
      <c r="Z50" s="145" t="str">
        <f t="shared" si="79"/>
        <v>Operations</v>
      </c>
      <c r="AA50" s="145" t="str">
        <f t="shared" si="79"/>
        <v>Operations</v>
      </c>
      <c r="AB50" s="145" t="str">
        <f t="shared" si="79"/>
        <v>Operations</v>
      </c>
      <c r="AC50" s="145" t="str">
        <f t="shared" si="79"/>
        <v>Operations</v>
      </c>
      <c r="AD50" s="145" t="str">
        <f t="shared" si="79"/>
        <v>Operations</v>
      </c>
      <c r="AE50" s="145" t="str">
        <f t="shared" si="79"/>
        <v>Operations</v>
      </c>
      <c r="AF50" s="145" t="str">
        <f t="shared" si="79"/>
        <v>Operations</v>
      </c>
      <c r="AG50" s="145" t="str">
        <f t="shared" si="79"/>
        <v>Post ops</v>
      </c>
      <c r="AH50" s="145" t="str">
        <f t="shared" si="79"/>
        <v>Post ops</v>
      </c>
      <c r="AI50" s="145" t="str">
        <f t="shared" si="79"/>
        <v>Post ops</v>
      </c>
      <c r="AJ50" s="145" t="str">
        <f t="shared" si="79"/>
        <v>Post ops</v>
      </c>
      <c r="AK50" s="145" t="str">
        <f t="shared" si="79"/>
        <v>Post ops</v>
      </c>
      <c r="AL50" s="145" t="str">
        <f t="shared" si="79"/>
        <v>Post ops</v>
      </c>
      <c r="AM50" s="145" t="str">
        <f t="shared" si="79"/>
        <v>Post ops</v>
      </c>
      <c r="AN50" s="145" t="str">
        <f t="shared" si="79"/>
        <v>Post ops</v>
      </c>
      <c r="AO50" s="145" t="str">
        <f t="shared" si="79"/>
        <v>Post ops</v>
      </c>
      <c r="AP50" s="145" t="str">
        <f t="shared" ref="AP50:BB50" si="80" xml:space="preserve"> INDEX($J$47:$GJ$47, MATCH(AP48, $J49:$GJ49, 0))</f>
        <v>Post ops</v>
      </c>
      <c r="AQ50" s="145" t="str">
        <f t="shared" si="80"/>
        <v>Post ops</v>
      </c>
      <c r="AR50" s="145" t="str">
        <f t="shared" si="80"/>
        <v>Post ops</v>
      </c>
      <c r="AS50" s="145" t="str">
        <f t="shared" si="80"/>
        <v>Post ops</v>
      </c>
      <c r="AT50" s="145" t="str">
        <f t="shared" si="80"/>
        <v>Post ops</v>
      </c>
      <c r="AU50" s="145" t="str">
        <f t="shared" si="80"/>
        <v>Post ops</v>
      </c>
      <c r="AV50" s="145" t="str">
        <f t="shared" si="80"/>
        <v>Post ops</v>
      </c>
      <c r="AW50" s="145" t="str">
        <f t="shared" si="80"/>
        <v>Post ops</v>
      </c>
      <c r="AX50" s="145" t="str">
        <f t="shared" si="80"/>
        <v>Post ops</v>
      </c>
      <c r="AY50" s="145" t="str">
        <f t="shared" si="80"/>
        <v>Post ops</v>
      </c>
      <c r="AZ50" s="145" t="str">
        <f t="shared" si="80"/>
        <v>Post ops</v>
      </c>
      <c r="BA50" s="145" t="str">
        <f t="shared" si="80"/>
        <v>Post ops</v>
      </c>
      <c r="BB50" s="145" t="str">
        <f t="shared" si="80"/>
        <v>Post ops</v>
      </c>
      <c r="BC50" s="237"/>
      <c r="BD50" s="237"/>
      <c r="BE50" s="237"/>
      <c r="BF50" s="237"/>
      <c r="BG50" s="237"/>
      <c r="BH50" s="237"/>
      <c r="BI50" s="237"/>
      <c r="BJ50" s="237"/>
      <c r="BK50" s="237"/>
      <c r="BL50" s="237"/>
      <c r="BM50" s="237"/>
      <c r="BN50" s="237"/>
      <c r="BO50" s="237"/>
      <c r="BP50" s="237"/>
      <c r="BQ50" s="237"/>
      <c r="BR50" s="237"/>
      <c r="BS50" s="237"/>
      <c r="BT50" s="237"/>
      <c r="BU50" s="237"/>
      <c r="BV50" s="237"/>
      <c r="BW50" s="237"/>
      <c r="BX50" s="237"/>
      <c r="BY50" s="237"/>
      <c r="BZ50" s="237"/>
      <c r="CA50" s="237"/>
      <c r="CB50" s="237"/>
      <c r="CC50" s="237"/>
      <c r="CD50" s="237"/>
      <c r="CE50" s="237"/>
      <c r="CF50" s="237"/>
      <c r="CG50" s="237"/>
      <c r="CH50" s="237"/>
      <c r="CI50" s="237"/>
      <c r="CJ50" s="237"/>
      <c r="CK50" s="237"/>
      <c r="CL50" s="237"/>
      <c r="CM50" s="237"/>
      <c r="CN50" s="237"/>
      <c r="CO50" s="237"/>
      <c r="CP50" s="237"/>
      <c r="CQ50" s="237"/>
      <c r="CR50" s="237"/>
      <c r="CS50" s="237"/>
      <c r="CT50" s="237"/>
      <c r="CU50" s="237"/>
      <c r="CV50" s="237"/>
      <c r="CW50" s="237"/>
      <c r="CX50" s="237"/>
      <c r="CY50" s="237"/>
      <c r="CZ50" s="237"/>
      <c r="DA50" s="237"/>
      <c r="DB50" s="237"/>
      <c r="DC50" s="237"/>
      <c r="DD50" s="237"/>
      <c r="DE50" s="237"/>
      <c r="DF50" s="237"/>
      <c r="DG50" s="237"/>
      <c r="DH50" s="237"/>
      <c r="DI50" s="237"/>
      <c r="DJ50" s="237"/>
      <c r="DK50" s="237"/>
      <c r="DL50" s="237"/>
      <c r="DM50" s="237"/>
      <c r="DN50" s="237"/>
      <c r="DO50" s="237"/>
      <c r="DP50" s="237"/>
      <c r="DQ50" s="237"/>
      <c r="DR50" s="237"/>
      <c r="DS50" s="237"/>
      <c r="DT50" s="237"/>
      <c r="DU50" s="237"/>
      <c r="DV50" s="237"/>
      <c r="DW50" s="237"/>
      <c r="DX50" s="237"/>
      <c r="DY50" s="237"/>
      <c r="DZ50" s="237"/>
      <c r="EA50" s="237"/>
      <c r="EB50" s="237"/>
      <c r="EC50" s="237"/>
      <c r="ED50" s="237"/>
      <c r="EE50" s="237"/>
      <c r="EF50" s="237"/>
      <c r="EG50" s="237"/>
      <c r="EH50" s="237"/>
      <c r="EI50" s="237"/>
      <c r="EJ50" s="237"/>
      <c r="EK50" s="237"/>
      <c r="EL50" s="237"/>
      <c r="EM50" s="237"/>
      <c r="EN50" s="237"/>
      <c r="EO50" s="237"/>
      <c r="EP50" s="237"/>
      <c r="EQ50" s="237"/>
      <c r="ER50" s="237"/>
      <c r="ES50" s="237"/>
      <c r="ET50" s="237"/>
      <c r="EU50" s="237"/>
      <c r="EV50" s="237"/>
      <c r="EW50" s="237"/>
      <c r="EX50" s="237"/>
      <c r="EY50" s="237"/>
      <c r="EZ50" s="237"/>
      <c r="FA50" s="237"/>
      <c r="FB50" s="237"/>
      <c r="FC50" s="237"/>
      <c r="FD50" s="237"/>
      <c r="FE50" s="237"/>
      <c r="FF50" s="237"/>
      <c r="FG50" s="237"/>
      <c r="FH50" s="237"/>
      <c r="FI50" s="237"/>
      <c r="FJ50" s="237"/>
      <c r="FK50" s="237"/>
      <c r="FL50" s="237"/>
      <c r="FM50" s="237"/>
      <c r="FN50" s="237"/>
      <c r="FO50" s="237"/>
      <c r="FP50" s="237"/>
      <c r="FQ50" s="237"/>
      <c r="FR50" s="237"/>
      <c r="FS50" s="237"/>
      <c r="FT50" s="237"/>
      <c r="FU50" s="237"/>
      <c r="FV50" s="237"/>
      <c r="FW50" s="237"/>
      <c r="FX50" s="237"/>
      <c r="FY50" s="237"/>
      <c r="FZ50" s="237"/>
      <c r="GA50" s="237"/>
      <c r="GB50" s="237"/>
      <c r="GC50" s="237"/>
      <c r="GD50" s="237"/>
      <c r="GE50" s="237"/>
      <c r="GF50" s="237"/>
      <c r="GG50" s="237"/>
      <c r="GH50" s="237"/>
      <c r="GI50" s="237"/>
      <c r="GJ50" s="237"/>
    </row>
    <row r="51" spans="1:192" outlineLevel="1" x14ac:dyDescent="0.25"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</row>
    <row r="52" spans="1:192" outlineLevel="1" x14ac:dyDescent="0.25">
      <c r="B52" s="15" t="s">
        <v>136</v>
      </c>
    </row>
    <row r="53" spans="1:192" outlineLevel="1" x14ac:dyDescent="0.25">
      <c r="A53" s="33"/>
      <c r="B53" s="33"/>
      <c r="C53" s="30"/>
      <c r="D53" s="61"/>
      <c r="E53" s="32" t="str">
        <f xml:space="preserve"> E$14</f>
        <v>First model column flag</v>
      </c>
      <c r="F53" s="32">
        <f t="shared" ref="F53:BQ53" si="81" xml:space="preserve"> F$14</f>
        <v>0</v>
      </c>
      <c r="G53" s="32" t="str">
        <f t="shared" si="81"/>
        <v>flag</v>
      </c>
      <c r="H53" s="32">
        <f t="shared" si="81"/>
        <v>1</v>
      </c>
      <c r="I53" s="31">
        <f t="shared" si="81"/>
        <v>0</v>
      </c>
      <c r="J53" s="32">
        <f t="shared" si="81"/>
        <v>1</v>
      </c>
      <c r="K53" s="32">
        <f t="shared" si="81"/>
        <v>0</v>
      </c>
      <c r="L53" s="32">
        <f t="shared" si="81"/>
        <v>0</v>
      </c>
      <c r="M53" s="32">
        <f t="shared" si="81"/>
        <v>0</v>
      </c>
      <c r="N53" s="32">
        <f t="shared" si="81"/>
        <v>0</v>
      </c>
      <c r="O53" s="32">
        <f t="shared" si="81"/>
        <v>0</v>
      </c>
      <c r="P53" s="32">
        <f t="shared" si="81"/>
        <v>0</v>
      </c>
      <c r="Q53" s="32">
        <f t="shared" si="81"/>
        <v>0</v>
      </c>
      <c r="R53" s="32">
        <f t="shared" si="81"/>
        <v>0</v>
      </c>
      <c r="S53" s="32">
        <f t="shared" si="81"/>
        <v>0</v>
      </c>
      <c r="T53" s="32">
        <f t="shared" si="81"/>
        <v>0</v>
      </c>
      <c r="U53" s="32">
        <f t="shared" si="81"/>
        <v>0</v>
      </c>
      <c r="V53" s="32">
        <f t="shared" si="81"/>
        <v>0</v>
      </c>
      <c r="W53" s="32">
        <f t="shared" si="81"/>
        <v>0</v>
      </c>
      <c r="X53" s="32">
        <f t="shared" si="81"/>
        <v>0</v>
      </c>
      <c r="Y53" s="32">
        <f t="shared" si="81"/>
        <v>0</v>
      </c>
      <c r="Z53" s="32">
        <f t="shared" si="81"/>
        <v>0</v>
      </c>
      <c r="AA53" s="32">
        <f t="shared" si="81"/>
        <v>0</v>
      </c>
      <c r="AB53" s="32">
        <f t="shared" si="81"/>
        <v>0</v>
      </c>
      <c r="AC53" s="32">
        <f t="shared" si="81"/>
        <v>0</v>
      </c>
      <c r="AD53" s="32">
        <f t="shared" si="81"/>
        <v>0</v>
      </c>
      <c r="AE53" s="32">
        <f t="shared" si="81"/>
        <v>0</v>
      </c>
      <c r="AF53" s="32">
        <f t="shared" si="81"/>
        <v>0</v>
      </c>
      <c r="AG53" s="32">
        <f t="shared" si="81"/>
        <v>0</v>
      </c>
      <c r="AH53" s="32">
        <f t="shared" si="81"/>
        <v>0</v>
      </c>
      <c r="AI53" s="32">
        <f t="shared" si="81"/>
        <v>0</v>
      </c>
      <c r="AJ53" s="32">
        <f t="shared" si="81"/>
        <v>0</v>
      </c>
      <c r="AK53" s="32">
        <f t="shared" si="81"/>
        <v>0</v>
      </c>
      <c r="AL53" s="32">
        <f t="shared" si="81"/>
        <v>0</v>
      </c>
      <c r="AM53" s="32">
        <f t="shared" si="81"/>
        <v>0</v>
      </c>
      <c r="AN53" s="32">
        <f t="shared" si="81"/>
        <v>0</v>
      </c>
      <c r="AO53" s="32">
        <f t="shared" si="81"/>
        <v>0</v>
      </c>
      <c r="AP53" s="32">
        <f t="shared" si="81"/>
        <v>0</v>
      </c>
      <c r="AQ53" s="32">
        <f t="shared" si="81"/>
        <v>0</v>
      </c>
      <c r="AR53" s="32">
        <f t="shared" si="81"/>
        <v>0</v>
      </c>
      <c r="AS53" s="32">
        <f t="shared" si="81"/>
        <v>0</v>
      </c>
      <c r="AT53" s="32">
        <f t="shared" si="81"/>
        <v>0</v>
      </c>
      <c r="AU53" s="32">
        <f t="shared" si="81"/>
        <v>0</v>
      </c>
      <c r="AV53" s="32">
        <f t="shared" si="81"/>
        <v>0</v>
      </c>
      <c r="AW53" s="32">
        <f t="shared" si="81"/>
        <v>0</v>
      </c>
      <c r="AX53" s="32">
        <f t="shared" si="81"/>
        <v>0</v>
      </c>
      <c r="AY53" s="32">
        <f t="shared" si="81"/>
        <v>0</v>
      </c>
      <c r="AZ53" s="32">
        <f t="shared" si="81"/>
        <v>0</v>
      </c>
      <c r="BA53" s="32">
        <f t="shared" si="81"/>
        <v>0</v>
      </c>
      <c r="BB53" s="32">
        <f t="shared" si="81"/>
        <v>0</v>
      </c>
      <c r="BC53" s="32">
        <f t="shared" si="81"/>
        <v>0</v>
      </c>
      <c r="BD53" s="32">
        <f t="shared" si="81"/>
        <v>0</v>
      </c>
      <c r="BE53" s="32">
        <f t="shared" si="81"/>
        <v>0</v>
      </c>
      <c r="BF53" s="32">
        <f t="shared" si="81"/>
        <v>0</v>
      </c>
      <c r="BG53" s="32">
        <f t="shared" si="81"/>
        <v>0</v>
      </c>
      <c r="BH53" s="32">
        <f t="shared" si="81"/>
        <v>0</v>
      </c>
      <c r="BI53" s="32">
        <f t="shared" si="81"/>
        <v>0</v>
      </c>
      <c r="BJ53" s="32">
        <f t="shared" si="81"/>
        <v>0</v>
      </c>
      <c r="BK53" s="32">
        <f t="shared" si="81"/>
        <v>0</v>
      </c>
      <c r="BL53" s="32">
        <f t="shared" si="81"/>
        <v>0</v>
      </c>
      <c r="BM53" s="32">
        <f t="shared" si="81"/>
        <v>0</v>
      </c>
      <c r="BN53" s="32">
        <f t="shared" si="81"/>
        <v>0</v>
      </c>
      <c r="BO53" s="32">
        <f t="shared" si="81"/>
        <v>0</v>
      </c>
      <c r="BP53" s="32">
        <f t="shared" si="81"/>
        <v>0</v>
      </c>
      <c r="BQ53" s="32">
        <f t="shared" si="81"/>
        <v>0</v>
      </c>
      <c r="BR53" s="32">
        <f t="shared" ref="BR53:EC53" si="82" xml:space="preserve"> BR$14</f>
        <v>0</v>
      </c>
      <c r="BS53" s="32">
        <f t="shared" si="82"/>
        <v>0</v>
      </c>
      <c r="BT53" s="32">
        <f t="shared" si="82"/>
        <v>0</v>
      </c>
      <c r="BU53" s="32">
        <f t="shared" si="82"/>
        <v>0</v>
      </c>
      <c r="BV53" s="32">
        <f t="shared" si="82"/>
        <v>0</v>
      </c>
      <c r="BW53" s="32">
        <f t="shared" si="82"/>
        <v>0</v>
      </c>
      <c r="BX53" s="32">
        <f t="shared" si="82"/>
        <v>0</v>
      </c>
      <c r="BY53" s="32">
        <f t="shared" si="82"/>
        <v>0</v>
      </c>
      <c r="BZ53" s="32">
        <f t="shared" si="82"/>
        <v>0</v>
      </c>
      <c r="CA53" s="32">
        <f t="shared" si="82"/>
        <v>0</v>
      </c>
      <c r="CB53" s="32">
        <f t="shared" si="82"/>
        <v>0</v>
      </c>
      <c r="CC53" s="32">
        <f t="shared" si="82"/>
        <v>0</v>
      </c>
      <c r="CD53" s="32">
        <f t="shared" si="82"/>
        <v>0</v>
      </c>
      <c r="CE53" s="32">
        <f t="shared" si="82"/>
        <v>0</v>
      </c>
      <c r="CF53" s="32">
        <f t="shared" si="82"/>
        <v>0</v>
      </c>
      <c r="CG53" s="32">
        <f t="shared" si="82"/>
        <v>0</v>
      </c>
      <c r="CH53" s="32">
        <f t="shared" si="82"/>
        <v>0</v>
      </c>
      <c r="CI53" s="32">
        <f t="shared" si="82"/>
        <v>0</v>
      </c>
      <c r="CJ53" s="32">
        <f t="shared" si="82"/>
        <v>0</v>
      </c>
      <c r="CK53" s="32">
        <f t="shared" si="82"/>
        <v>0</v>
      </c>
      <c r="CL53" s="32">
        <f t="shared" si="82"/>
        <v>0</v>
      </c>
      <c r="CM53" s="32">
        <f t="shared" si="82"/>
        <v>0</v>
      </c>
      <c r="CN53" s="32">
        <f t="shared" si="82"/>
        <v>0</v>
      </c>
      <c r="CO53" s="32">
        <f t="shared" si="82"/>
        <v>0</v>
      </c>
      <c r="CP53" s="32">
        <f t="shared" si="82"/>
        <v>0</v>
      </c>
      <c r="CQ53" s="32">
        <f t="shared" si="82"/>
        <v>0</v>
      </c>
      <c r="CR53" s="32">
        <f t="shared" si="82"/>
        <v>0</v>
      </c>
      <c r="CS53" s="32">
        <f t="shared" si="82"/>
        <v>0</v>
      </c>
      <c r="CT53" s="32">
        <f t="shared" si="82"/>
        <v>0</v>
      </c>
      <c r="CU53" s="32">
        <f t="shared" si="82"/>
        <v>0</v>
      </c>
      <c r="CV53" s="32">
        <f t="shared" si="82"/>
        <v>0</v>
      </c>
      <c r="CW53" s="32">
        <f t="shared" si="82"/>
        <v>0</v>
      </c>
      <c r="CX53" s="32">
        <f t="shared" si="82"/>
        <v>0</v>
      </c>
      <c r="CY53" s="32">
        <f t="shared" si="82"/>
        <v>0</v>
      </c>
      <c r="CZ53" s="32">
        <f t="shared" si="82"/>
        <v>0</v>
      </c>
      <c r="DA53" s="32">
        <f t="shared" si="82"/>
        <v>0</v>
      </c>
      <c r="DB53" s="32">
        <f t="shared" si="82"/>
        <v>0</v>
      </c>
      <c r="DC53" s="32">
        <f t="shared" si="82"/>
        <v>0</v>
      </c>
      <c r="DD53" s="32">
        <f t="shared" si="82"/>
        <v>0</v>
      </c>
      <c r="DE53" s="32">
        <f t="shared" si="82"/>
        <v>0</v>
      </c>
      <c r="DF53" s="32">
        <f t="shared" si="82"/>
        <v>0</v>
      </c>
      <c r="DG53" s="32">
        <f t="shared" si="82"/>
        <v>0</v>
      </c>
      <c r="DH53" s="32">
        <f t="shared" si="82"/>
        <v>0</v>
      </c>
      <c r="DI53" s="32">
        <f t="shared" si="82"/>
        <v>0</v>
      </c>
      <c r="DJ53" s="32">
        <f t="shared" si="82"/>
        <v>0</v>
      </c>
      <c r="DK53" s="32">
        <f t="shared" si="82"/>
        <v>0</v>
      </c>
      <c r="DL53" s="32">
        <f t="shared" si="82"/>
        <v>0</v>
      </c>
      <c r="DM53" s="32">
        <f t="shared" si="82"/>
        <v>0</v>
      </c>
      <c r="DN53" s="32">
        <f t="shared" si="82"/>
        <v>0</v>
      </c>
      <c r="DO53" s="32">
        <f t="shared" si="82"/>
        <v>0</v>
      </c>
      <c r="DP53" s="32">
        <f t="shared" si="82"/>
        <v>0</v>
      </c>
      <c r="DQ53" s="32">
        <f t="shared" si="82"/>
        <v>0</v>
      </c>
      <c r="DR53" s="32">
        <f t="shared" si="82"/>
        <v>0</v>
      </c>
      <c r="DS53" s="32">
        <f t="shared" si="82"/>
        <v>0</v>
      </c>
      <c r="DT53" s="32">
        <f t="shared" si="82"/>
        <v>0</v>
      </c>
      <c r="DU53" s="32">
        <f t="shared" si="82"/>
        <v>0</v>
      </c>
      <c r="DV53" s="32">
        <f t="shared" si="82"/>
        <v>0</v>
      </c>
      <c r="DW53" s="32">
        <f t="shared" si="82"/>
        <v>0</v>
      </c>
      <c r="DX53" s="32">
        <f t="shared" si="82"/>
        <v>0</v>
      </c>
      <c r="DY53" s="32">
        <f t="shared" si="82"/>
        <v>0</v>
      </c>
      <c r="DZ53" s="32">
        <f t="shared" si="82"/>
        <v>0</v>
      </c>
      <c r="EA53" s="32">
        <f t="shared" si="82"/>
        <v>0</v>
      </c>
      <c r="EB53" s="32">
        <f t="shared" si="82"/>
        <v>0</v>
      </c>
      <c r="EC53" s="32">
        <f t="shared" si="82"/>
        <v>0</v>
      </c>
      <c r="ED53" s="32">
        <f t="shared" ref="ED53:GJ53" si="83" xml:space="preserve"> ED$14</f>
        <v>0</v>
      </c>
      <c r="EE53" s="32">
        <f t="shared" si="83"/>
        <v>0</v>
      </c>
      <c r="EF53" s="32">
        <f t="shared" si="83"/>
        <v>0</v>
      </c>
      <c r="EG53" s="32">
        <f t="shared" si="83"/>
        <v>0</v>
      </c>
      <c r="EH53" s="32">
        <f t="shared" si="83"/>
        <v>0</v>
      </c>
      <c r="EI53" s="32">
        <f t="shared" si="83"/>
        <v>0</v>
      </c>
      <c r="EJ53" s="32">
        <f t="shared" si="83"/>
        <v>0</v>
      </c>
      <c r="EK53" s="32">
        <f t="shared" si="83"/>
        <v>0</v>
      </c>
      <c r="EL53" s="32">
        <f t="shared" si="83"/>
        <v>0</v>
      </c>
      <c r="EM53" s="32">
        <f t="shared" si="83"/>
        <v>0</v>
      </c>
      <c r="EN53" s="32">
        <f t="shared" si="83"/>
        <v>0</v>
      </c>
      <c r="EO53" s="32">
        <f t="shared" si="83"/>
        <v>0</v>
      </c>
      <c r="EP53" s="32">
        <f t="shared" si="83"/>
        <v>0</v>
      </c>
      <c r="EQ53" s="32">
        <f t="shared" si="83"/>
        <v>0</v>
      </c>
      <c r="ER53" s="32">
        <f t="shared" si="83"/>
        <v>0</v>
      </c>
      <c r="ES53" s="32">
        <f t="shared" si="83"/>
        <v>0</v>
      </c>
      <c r="ET53" s="32">
        <f t="shared" si="83"/>
        <v>0</v>
      </c>
      <c r="EU53" s="32">
        <f t="shared" si="83"/>
        <v>0</v>
      </c>
      <c r="EV53" s="32">
        <f t="shared" si="83"/>
        <v>0</v>
      </c>
      <c r="EW53" s="32">
        <f t="shared" si="83"/>
        <v>0</v>
      </c>
      <c r="EX53" s="32">
        <f t="shared" si="83"/>
        <v>0</v>
      </c>
      <c r="EY53" s="32">
        <f t="shared" si="83"/>
        <v>0</v>
      </c>
      <c r="EZ53" s="32">
        <f t="shared" si="83"/>
        <v>0</v>
      </c>
      <c r="FA53" s="32">
        <f t="shared" si="83"/>
        <v>0</v>
      </c>
      <c r="FB53" s="32">
        <f t="shared" si="83"/>
        <v>0</v>
      </c>
      <c r="FC53" s="32">
        <f t="shared" si="83"/>
        <v>0</v>
      </c>
      <c r="FD53" s="32">
        <f t="shared" si="83"/>
        <v>0</v>
      </c>
      <c r="FE53" s="32">
        <f t="shared" si="83"/>
        <v>0</v>
      </c>
      <c r="FF53" s="32">
        <f t="shared" si="83"/>
        <v>0</v>
      </c>
      <c r="FG53" s="32">
        <f t="shared" si="83"/>
        <v>0</v>
      </c>
      <c r="FH53" s="32">
        <f t="shared" si="83"/>
        <v>0</v>
      </c>
      <c r="FI53" s="32">
        <f t="shared" si="83"/>
        <v>0</v>
      </c>
      <c r="FJ53" s="32">
        <f t="shared" si="83"/>
        <v>0</v>
      </c>
      <c r="FK53" s="32">
        <f t="shared" si="83"/>
        <v>0</v>
      </c>
      <c r="FL53" s="32">
        <f t="shared" si="83"/>
        <v>0</v>
      </c>
      <c r="FM53" s="32">
        <f t="shared" si="83"/>
        <v>0</v>
      </c>
      <c r="FN53" s="32">
        <f t="shared" si="83"/>
        <v>0</v>
      </c>
      <c r="FO53" s="32">
        <f t="shared" si="83"/>
        <v>0</v>
      </c>
      <c r="FP53" s="32">
        <f t="shared" si="83"/>
        <v>0</v>
      </c>
      <c r="FQ53" s="32">
        <f t="shared" si="83"/>
        <v>0</v>
      </c>
      <c r="FR53" s="32">
        <f t="shared" si="83"/>
        <v>0</v>
      </c>
      <c r="FS53" s="32">
        <f t="shared" si="83"/>
        <v>0</v>
      </c>
      <c r="FT53" s="32">
        <f t="shared" si="83"/>
        <v>0</v>
      </c>
      <c r="FU53" s="32">
        <f t="shared" si="83"/>
        <v>0</v>
      </c>
      <c r="FV53" s="32">
        <f t="shared" si="83"/>
        <v>0</v>
      </c>
      <c r="FW53" s="32">
        <f t="shared" si="83"/>
        <v>0</v>
      </c>
      <c r="FX53" s="32">
        <f t="shared" si="83"/>
        <v>0</v>
      </c>
      <c r="FY53" s="32">
        <f t="shared" si="83"/>
        <v>0</v>
      </c>
      <c r="FZ53" s="32">
        <f t="shared" si="83"/>
        <v>0</v>
      </c>
      <c r="GA53" s="32">
        <f t="shared" si="83"/>
        <v>0</v>
      </c>
      <c r="GB53" s="32">
        <f t="shared" si="83"/>
        <v>0</v>
      </c>
      <c r="GC53" s="32">
        <f t="shared" si="83"/>
        <v>0</v>
      </c>
      <c r="GD53" s="32">
        <f t="shared" si="83"/>
        <v>0</v>
      </c>
      <c r="GE53" s="32">
        <f t="shared" si="83"/>
        <v>0</v>
      </c>
      <c r="GF53" s="32">
        <f t="shared" si="83"/>
        <v>0</v>
      </c>
      <c r="GG53" s="32">
        <f t="shared" si="83"/>
        <v>0</v>
      </c>
      <c r="GH53" s="32">
        <f t="shared" si="83"/>
        <v>0</v>
      </c>
      <c r="GI53" s="32">
        <f t="shared" si="83"/>
        <v>0</v>
      </c>
      <c r="GJ53" s="32">
        <f t="shared" si="83"/>
        <v>0</v>
      </c>
    </row>
    <row r="54" spans="1:192" outlineLevel="1" x14ac:dyDescent="0.25">
      <c r="A54" s="33"/>
      <c r="B54" s="33"/>
      <c r="C54" s="30"/>
      <c r="D54" s="61"/>
      <c r="E54" s="32" t="str">
        <f xml:space="preserve"> E$74</f>
        <v>Financial close date flag</v>
      </c>
      <c r="F54" s="32">
        <f t="shared" ref="F54:BQ54" si="84" xml:space="preserve"> F$74</f>
        <v>0</v>
      </c>
      <c r="G54" s="32" t="str">
        <f t="shared" si="84"/>
        <v>flag</v>
      </c>
      <c r="H54" s="32">
        <f t="shared" si="84"/>
        <v>1</v>
      </c>
      <c r="I54" s="31">
        <f t="shared" si="84"/>
        <v>0</v>
      </c>
      <c r="J54" s="32">
        <f t="shared" si="84"/>
        <v>0</v>
      </c>
      <c r="K54" s="32">
        <f t="shared" si="84"/>
        <v>0</v>
      </c>
      <c r="L54" s="32">
        <f t="shared" si="84"/>
        <v>1</v>
      </c>
      <c r="M54" s="32">
        <f t="shared" si="84"/>
        <v>0</v>
      </c>
      <c r="N54" s="32">
        <f t="shared" si="84"/>
        <v>0</v>
      </c>
      <c r="O54" s="32">
        <f t="shared" si="84"/>
        <v>0</v>
      </c>
      <c r="P54" s="32">
        <f t="shared" si="84"/>
        <v>0</v>
      </c>
      <c r="Q54" s="32">
        <f t="shared" si="84"/>
        <v>0</v>
      </c>
      <c r="R54" s="32">
        <f t="shared" si="84"/>
        <v>0</v>
      </c>
      <c r="S54" s="32">
        <f t="shared" si="84"/>
        <v>0</v>
      </c>
      <c r="T54" s="32">
        <f t="shared" si="84"/>
        <v>0</v>
      </c>
      <c r="U54" s="32">
        <f t="shared" si="84"/>
        <v>0</v>
      </c>
      <c r="V54" s="32">
        <f t="shared" si="84"/>
        <v>0</v>
      </c>
      <c r="W54" s="32">
        <f t="shared" si="84"/>
        <v>0</v>
      </c>
      <c r="X54" s="32">
        <f t="shared" si="84"/>
        <v>0</v>
      </c>
      <c r="Y54" s="32">
        <f t="shared" si="84"/>
        <v>0</v>
      </c>
      <c r="Z54" s="32">
        <f t="shared" si="84"/>
        <v>0</v>
      </c>
      <c r="AA54" s="32">
        <f t="shared" si="84"/>
        <v>0</v>
      </c>
      <c r="AB54" s="32">
        <f t="shared" si="84"/>
        <v>0</v>
      </c>
      <c r="AC54" s="32">
        <f t="shared" si="84"/>
        <v>0</v>
      </c>
      <c r="AD54" s="32">
        <f t="shared" si="84"/>
        <v>0</v>
      </c>
      <c r="AE54" s="32">
        <f t="shared" si="84"/>
        <v>0</v>
      </c>
      <c r="AF54" s="32">
        <f t="shared" si="84"/>
        <v>0</v>
      </c>
      <c r="AG54" s="32">
        <f t="shared" si="84"/>
        <v>0</v>
      </c>
      <c r="AH54" s="32">
        <f t="shared" si="84"/>
        <v>0</v>
      </c>
      <c r="AI54" s="32">
        <f t="shared" si="84"/>
        <v>0</v>
      </c>
      <c r="AJ54" s="32">
        <f t="shared" si="84"/>
        <v>0</v>
      </c>
      <c r="AK54" s="32">
        <f t="shared" si="84"/>
        <v>0</v>
      </c>
      <c r="AL54" s="32">
        <f t="shared" si="84"/>
        <v>0</v>
      </c>
      <c r="AM54" s="32">
        <f t="shared" si="84"/>
        <v>0</v>
      </c>
      <c r="AN54" s="32">
        <f t="shared" si="84"/>
        <v>0</v>
      </c>
      <c r="AO54" s="32">
        <f t="shared" si="84"/>
        <v>0</v>
      </c>
      <c r="AP54" s="32">
        <f t="shared" si="84"/>
        <v>0</v>
      </c>
      <c r="AQ54" s="32">
        <f t="shared" si="84"/>
        <v>0</v>
      </c>
      <c r="AR54" s="32">
        <f t="shared" si="84"/>
        <v>0</v>
      </c>
      <c r="AS54" s="32">
        <f t="shared" si="84"/>
        <v>0</v>
      </c>
      <c r="AT54" s="32">
        <f t="shared" si="84"/>
        <v>0</v>
      </c>
      <c r="AU54" s="32">
        <f t="shared" si="84"/>
        <v>0</v>
      </c>
      <c r="AV54" s="32">
        <f t="shared" si="84"/>
        <v>0</v>
      </c>
      <c r="AW54" s="32">
        <f t="shared" si="84"/>
        <v>0</v>
      </c>
      <c r="AX54" s="32">
        <f t="shared" si="84"/>
        <v>0</v>
      </c>
      <c r="AY54" s="32">
        <f t="shared" si="84"/>
        <v>0</v>
      </c>
      <c r="AZ54" s="32">
        <f t="shared" si="84"/>
        <v>0</v>
      </c>
      <c r="BA54" s="32">
        <f t="shared" si="84"/>
        <v>0</v>
      </c>
      <c r="BB54" s="32">
        <f t="shared" si="84"/>
        <v>0</v>
      </c>
      <c r="BC54" s="32">
        <f t="shared" si="84"/>
        <v>0</v>
      </c>
      <c r="BD54" s="32">
        <f t="shared" si="84"/>
        <v>0</v>
      </c>
      <c r="BE54" s="32">
        <f t="shared" si="84"/>
        <v>0</v>
      </c>
      <c r="BF54" s="32">
        <f t="shared" si="84"/>
        <v>0</v>
      </c>
      <c r="BG54" s="32">
        <f t="shared" si="84"/>
        <v>0</v>
      </c>
      <c r="BH54" s="32">
        <f t="shared" si="84"/>
        <v>0</v>
      </c>
      <c r="BI54" s="32">
        <f t="shared" si="84"/>
        <v>0</v>
      </c>
      <c r="BJ54" s="32">
        <f t="shared" si="84"/>
        <v>0</v>
      </c>
      <c r="BK54" s="32">
        <f t="shared" si="84"/>
        <v>0</v>
      </c>
      <c r="BL54" s="32">
        <f t="shared" si="84"/>
        <v>0</v>
      </c>
      <c r="BM54" s="32">
        <f t="shared" si="84"/>
        <v>0</v>
      </c>
      <c r="BN54" s="32">
        <f t="shared" si="84"/>
        <v>0</v>
      </c>
      <c r="BO54" s="32">
        <f t="shared" si="84"/>
        <v>0</v>
      </c>
      <c r="BP54" s="32">
        <f t="shared" si="84"/>
        <v>0</v>
      </c>
      <c r="BQ54" s="32">
        <f t="shared" si="84"/>
        <v>0</v>
      </c>
      <c r="BR54" s="32">
        <f t="shared" ref="BR54:EC54" si="85" xml:space="preserve"> BR$74</f>
        <v>0</v>
      </c>
      <c r="BS54" s="32">
        <f t="shared" si="85"/>
        <v>0</v>
      </c>
      <c r="BT54" s="32">
        <f t="shared" si="85"/>
        <v>0</v>
      </c>
      <c r="BU54" s="32">
        <f t="shared" si="85"/>
        <v>0</v>
      </c>
      <c r="BV54" s="32">
        <f t="shared" si="85"/>
        <v>0</v>
      </c>
      <c r="BW54" s="32">
        <f t="shared" si="85"/>
        <v>0</v>
      </c>
      <c r="BX54" s="32">
        <f t="shared" si="85"/>
        <v>0</v>
      </c>
      <c r="BY54" s="32">
        <f t="shared" si="85"/>
        <v>0</v>
      </c>
      <c r="BZ54" s="32">
        <f t="shared" si="85"/>
        <v>0</v>
      </c>
      <c r="CA54" s="32">
        <f t="shared" si="85"/>
        <v>0</v>
      </c>
      <c r="CB54" s="32">
        <f t="shared" si="85"/>
        <v>0</v>
      </c>
      <c r="CC54" s="32">
        <f t="shared" si="85"/>
        <v>0</v>
      </c>
      <c r="CD54" s="32">
        <f t="shared" si="85"/>
        <v>0</v>
      </c>
      <c r="CE54" s="32">
        <f t="shared" si="85"/>
        <v>0</v>
      </c>
      <c r="CF54" s="32">
        <f t="shared" si="85"/>
        <v>0</v>
      </c>
      <c r="CG54" s="32">
        <f t="shared" si="85"/>
        <v>0</v>
      </c>
      <c r="CH54" s="32">
        <f t="shared" si="85"/>
        <v>0</v>
      </c>
      <c r="CI54" s="32">
        <f t="shared" si="85"/>
        <v>0</v>
      </c>
      <c r="CJ54" s="32">
        <f t="shared" si="85"/>
        <v>0</v>
      </c>
      <c r="CK54" s="32">
        <f t="shared" si="85"/>
        <v>0</v>
      </c>
      <c r="CL54" s="32">
        <f t="shared" si="85"/>
        <v>0</v>
      </c>
      <c r="CM54" s="32">
        <f t="shared" si="85"/>
        <v>0</v>
      </c>
      <c r="CN54" s="32">
        <f t="shared" si="85"/>
        <v>0</v>
      </c>
      <c r="CO54" s="32">
        <f t="shared" si="85"/>
        <v>0</v>
      </c>
      <c r="CP54" s="32">
        <f t="shared" si="85"/>
        <v>0</v>
      </c>
      <c r="CQ54" s="32">
        <f t="shared" si="85"/>
        <v>0</v>
      </c>
      <c r="CR54" s="32">
        <f t="shared" si="85"/>
        <v>0</v>
      </c>
      <c r="CS54" s="32">
        <f t="shared" si="85"/>
        <v>0</v>
      </c>
      <c r="CT54" s="32">
        <f t="shared" si="85"/>
        <v>0</v>
      </c>
      <c r="CU54" s="32">
        <f t="shared" si="85"/>
        <v>0</v>
      </c>
      <c r="CV54" s="32">
        <f t="shared" si="85"/>
        <v>0</v>
      </c>
      <c r="CW54" s="32">
        <f t="shared" si="85"/>
        <v>0</v>
      </c>
      <c r="CX54" s="32">
        <f t="shared" si="85"/>
        <v>0</v>
      </c>
      <c r="CY54" s="32">
        <f t="shared" si="85"/>
        <v>0</v>
      </c>
      <c r="CZ54" s="32">
        <f t="shared" si="85"/>
        <v>0</v>
      </c>
      <c r="DA54" s="32">
        <f t="shared" si="85"/>
        <v>0</v>
      </c>
      <c r="DB54" s="32">
        <f t="shared" si="85"/>
        <v>0</v>
      </c>
      <c r="DC54" s="32">
        <f t="shared" si="85"/>
        <v>0</v>
      </c>
      <c r="DD54" s="32">
        <f t="shared" si="85"/>
        <v>0</v>
      </c>
      <c r="DE54" s="32">
        <f t="shared" si="85"/>
        <v>0</v>
      </c>
      <c r="DF54" s="32">
        <f t="shared" si="85"/>
        <v>0</v>
      </c>
      <c r="DG54" s="32">
        <f t="shared" si="85"/>
        <v>0</v>
      </c>
      <c r="DH54" s="32">
        <f t="shared" si="85"/>
        <v>0</v>
      </c>
      <c r="DI54" s="32">
        <f t="shared" si="85"/>
        <v>0</v>
      </c>
      <c r="DJ54" s="32">
        <f t="shared" si="85"/>
        <v>0</v>
      </c>
      <c r="DK54" s="32">
        <f t="shared" si="85"/>
        <v>0</v>
      </c>
      <c r="DL54" s="32">
        <f t="shared" si="85"/>
        <v>0</v>
      </c>
      <c r="DM54" s="32">
        <f t="shared" si="85"/>
        <v>0</v>
      </c>
      <c r="DN54" s="32">
        <f t="shared" si="85"/>
        <v>0</v>
      </c>
      <c r="DO54" s="32">
        <f t="shared" si="85"/>
        <v>0</v>
      </c>
      <c r="DP54" s="32">
        <f t="shared" si="85"/>
        <v>0</v>
      </c>
      <c r="DQ54" s="32">
        <f t="shared" si="85"/>
        <v>0</v>
      </c>
      <c r="DR54" s="32">
        <f t="shared" si="85"/>
        <v>0</v>
      </c>
      <c r="DS54" s="32">
        <f t="shared" si="85"/>
        <v>0</v>
      </c>
      <c r="DT54" s="32">
        <f t="shared" si="85"/>
        <v>0</v>
      </c>
      <c r="DU54" s="32">
        <f t="shared" si="85"/>
        <v>0</v>
      </c>
      <c r="DV54" s="32">
        <f t="shared" si="85"/>
        <v>0</v>
      </c>
      <c r="DW54" s="32">
        <f t="shared" si="85"/>
        <v>0</v>
      </c>
      <c r="DX54" s="32">
        <f t="shared" si="85"/>
        <v>0</v>
      </c>
      <c r="DY54" s="32">
        <f t="shared" si="85"/>
        <v>0</v>
      </c>
      <c r="DZ54" s="32">
        <f t="shared" si="85"/>
        <v>0</v>
      </c>
      <c r="EA54" s="32">
        <f t="shared" si="85"/>
        <v>0</v>
      </c>
      <c r="EB54" s="32">
        <f t="shared" si="85"/>
        <v>0</v>
      </c>
      <c r="EC54" s="32">
        <f t="shared" si="85"/>
        <v>0</v>
      </c>
      <c r="ED54" s="32">
        <f t="shared" ref="ED54:FI54" si="86" xml:space="preserve"> ED$74</f>
        <v>0</v>
      </c>
      <c r="EE54" s="32">
        <f t="shared" si="86"/>
        <v>0</v>
      </c>
      <c r="EF54" s="32">
        <f t="shared" si="86"/>
        <v>0</v>
      </c>
      <c r="EG54" s="32">
        <f t="shared" si="86"/>
        <v>0</v>
      </c>
      <c r="EH54" s="32">
        <f t="shared" si="86"/>
        <v>0</v>
      </c>
      <c r="EI54" s="32">
        <f t="shared" si="86"/>
        <v>0</v>
      </c>
      <c r="EJ54" s="32">
        <f t="shared" si="86"/>
        <v>0</v>
      </c>
      <c r="EK54" s="32">
        <f t="shared" si="86"/>
        <v>0</v>
      </c>
      <c r="EL54" s="32">
        <f t="shared" si="86"/>
        <v>0</v>
      </c>
      <c r="EM54" s="32">
        <f t="shared" si="86"/>
        <v>0</v>
      </c>
      <c r="EN54" s="32">
        <f t="shared" si="86"/>
        <v>0</v>
      </c>
      <c r="EO54" s="32">
        <f t="shared" si="86"/>
        <v>0</v>
      </c>
      <c r="EP54" s="32">
        <f t="shared" si="86"/>
        <v>0</v>
      </c>
      <c r="EQ54" s="32">
        <f t="shared" si="86"/>
        <v>0</v>
      </c>
      <c r="ER54" s="32">
        <f t="shared" si="86"/>
        <v>0</v>
      </c>
      <c r="ES54" s="32">
        <f t="shared" si="86"/>
        <v>0</v>
      </c>
      <c r="ET54" s="32">
        <f t="shared" si="86"/>
        <v>0</v>
      </c>
      <c r="EU54" s="32">
        <f t="shared" si="86"/>
        <v>0</v>
      </c>
      <c r="EV54" s="32">
        <f t="shared" si="86"/>
        <v>0</v>
      </c>
      <c r="EW54" s="32">
        <f t="shared" si="86"/>
        <v>0</v>
      </c>
      <c r="EX54" s="32">
        <f t="shared" si="86"/>
        <v>0</v>
      </c>
      <c r="EY54" s="32">
        <f t="shared" si="86"/>
        <v>0</v>
      </c>
      <c r="EZ54" s="32">
        <f t="shared" si="86"/>
        <v>0</v>
      </c>
      <c r="FA54" s="32">
        <f t="shared" si="86"/>
        <v>0</v>
      </c>
      <c r="FB54" s="32">
        <f t="shared" si="86"/>
        <v>0</v>
      </c>
      <c r="FC54" s="32">
        <f t="shared" si="86"/>
        <v>0</v>
      </c>
      <c r="FD54" s="32">
        <f t="shared" si="86"/>
        <v>0</v>
      </c>
      <c r="FE54" s="32">
        <f t="shared" si="86"/>
        <v>0</v>
      </c>
      <c r="FF54" s="32">
        <f t="shared" si="86"/>
        <v>0</v>
      </c>
      <c r="FG54" s="32">
        <f t="shared" si="86"/>
        <v>0</v>
      </c>
      <c r="FH54" s="32">
        <f t="shared" si="86"/>
        <v>0</v>
      </c>
      <c r="FI54" s="32">
        <f t="shared" si="86"/>
        <v>0</v>
      </c>
      <c r="FJ54" s="32">
        <f t="shared" ref="FJ54:GJ54" si="87" xml:space="preserve"> FJ$74</f>
        <v>0</v>
      </c>
      <c r="FK54" s="32">
        <f t="shared" si="87"/>
        <v>0</v>
      </c>
      <c r="FL54" s="32">
        <f t="shared" si="87"/>
        <v>0</v>
      </c>
      <c r="FM54" s="32">
        <f t="shared" si="87"/>
        <v>0</v>
      </c>
      <c r="FN54" s="32">
        <f t="shared" si="87"/>
        <v>0</v>
      </c>
      <c r="FO54" s="32">
        <f t="shared" si="87"/>
        <v>0</v>
      </c>
      <c r="FP54" s="32">
        <f t="shared" si="87"/>
        <v>0</v>
      </c>
      <c r="FQ54" s="32">
        <f t="shared" si="87"/>
        <v>0</v>
      </c>
      <c r="FR54" s="32">
        <f t="shared" si="87"/>
        <v>0</v>
      </c>
      <c r="FS54" s="32">
        <f t="shared" si="87"/>
        <v>0</v>
      </c>
      <c r="FT54" s="32">
        <f t="shared" si="87"/>
        <v>0</v>
      </c>
      <c r="FU54" s="32">
        <f t="shared" si="87"/>
        <v>0</v>
      </c>
      <c r="FV54" s="32">
        <f t="shared" si="87"/>
        <v>0</v>
      </c>
      <c r="FW54" s="32">
        <f t="shared" si="87"/>
        <v>0</v>
      </c>
      <c r="FX54" s="32">
        <f t="shared" si="87"/>
        <v>0</v>
      </c>
      <c r="FY54" s="32">
        <f t="shared" si="87"/>
        <v>0</v>
      </c>
      <c r="FZ54" s="32">
        <f t="shared" si="87"/>
        <v>0</v>
      </c>
      <c r="GA54" s="32">
        <f t="shared" si="87"/>
        <v>0</v>
      </c>
      <c r="GB54" s="32">
        <f t="shared" si="87"/>
        <v>0</v>
      </c>
      <c r="GC54" s="32">
        <f t="shared" si="87"/>
        <v>0</v>
      </c>
      <c r="GD54" s="32">
        <f t="shared" si="87"/>
        <v>0</v>
      </c>
      <c r="GE54" s="32">
        <f t="shared" si="87"/>
        <v>0</v>
      </c>
      <c r="GF54" s="32">
        <f t="shared" si="87"/>
        <v>0</v>
      </c>
      <c r="GG54" s="32">
        <f t="shared" si="87"/>
        <v>0</v>
      </c>
      <c r="GH54" s="32">
        <f t="shared" si="87"/>
        <v>0</v>
      </c>
      <c r="GI54" s="32">
        <f t="shared" si="87"/>
        <v>0</v>
      </c>
      <c r="GJ54" s="32">
        <f t="shared" si="87"/>
        <v>0</v>
      </c>
    </row>
    <row r="55" spans="1:192" outlineLevel="1" x14ac:dyDescent="0.25">
      <c r="A55" s="33"/>
      <c r="B55" s="33"/>
      <c r="C55" s="30"/>
      <c r="D55" s="61"/>
      <c r="E55" s="32" t="str">
        <f t="shared" ref="E55:AJ55" si="88" xml:space="preserve"> E$78</f>
        <v>First construction period flag</v>
      </c>
      <c r="F55" s="32">
        <f t="shared" si="88"/>
        <v>0</v>
      </c>
      <c r="G55" s="32" t="str">
        <f t="shared" si="88"/>
        <v>flag</v>
      </c>
      <c r="H55" s="32">
        <f t="shared" si="88"/>
        <v>1</v>
      </c>
      <c r="I55" s="32">
        <f t="shared" si="88"/>
        <v>0</v>
      </c>
      <c r="J55" s="32">
        <f t="shared" si="88"/>
        <v>0</v>
      </c>
      <c r="K55" s="32">
        <f t="shared" si="88"/>
        <v>0</v>
      </c>
      <c r="L55" s="32">
        <f t="shared" si="88"/>
        <v>0</v>
      </c>
      <c r="M55" s="32">
        <f t="shared" si="88"/>
        <v>1</v>
      </c>
      <c r="N55" s="32">
        <f t="shared" si="88"/>
        <v>0</v>
      </c>
      <c r="O55" s="32">
        <f t="shared" si="88"/>
        <v>0</v>
      </c>
      <c r="P55" s="32">
        <f t="shared" si="88"/>
        <v>0</v>
      </c>
      <c r="Q55" s="32">
        <f t="shared" si="88"/>
        <v>0</v>
      </c>
      <c r="R55" s="32">
        <f t="shared" si="88"/>
        <v>0</v>
      </c>
      <c r="S55" s="32">
        <f t="shared" si="88"/>
        <v>0</v>
      </c>
      <c r="T55" s="32">
        <f t="shared" si="88"/>
        <v>0</v>
      </c>
      <c r="U55" s="32">
        <f t="shared" si="88"/>
        <v>0</v>
      </c>
      <c r="V55" s="32">
        <f t="shared" si="88"/>
        <v>0</v>
      </c>
      <c r="W55" s="32">
        <f t="shared" si="88"/>
        <v>0</v>
      </c>
      <c r="X55" s="32">
        <f t="shared" si="88"/>
        <v>0</v>
      </c>
      <c r="Y55" s="32">
        <f t="shared" si="88"/>
        <v>0</v>
      </c>
      <c r="Z55" s="32">
        <f t="shared" si="88"/>
        <v>0</v>
      </c>
      <c r="AA55" s="32">
        <f t="shared" si="88"/>
        <v>0</v>
      </c>
      <c r="AB55" s="32">
        <f t="shared" si="88"/>
        <v>0</v>
      </c>
      <c r="AC55" s="32">
        <f t="shared" si="88"/>
        <v>0</v>
      </c>
      <c r="AD55" s="32">
        <f t="shared" si="88"/>
        <v>0</v>
      </c>
      <c r="AE55" s="32">
        <f t="shared" si="88"/>
        <v>0</v>
      </c>
      <c r="AF55" s="32">
        <f t="shared" si="88"/>
        <v>0</v>
      </c>
      <c r="AG55" s="32">
        <f t="shared" si="88"/>
        <v>0</v>
      </c>
      <c r="AH55" s="32">
        <f t="shared" si="88"/>
        <v>0</v>
      </c>
      <c r="AI55" s="32">
        <f t="shared" si="88"/>
        <v>0</v>
      </c>
      <c r="AJ55" s="32">
        <f t="shared" si="88"/>
        <v>0</v>
      </c>
      <c r="AK55" s="32">
        <f t="shared" ref="AK55:BP55" si="89" xml:space="preserve"> AK$78</f>
        <v>0</v>
      </c>
      <c r="AL55" s="32">
        <f t="shared" si="89"/>
        <v>0</v>
      </c>
      <c r="AM55" s="32">
        <f t="shared" si="89"/>
        <v>0</v>
      </c>
      <c r="AN55" s="32">
        <f t="shared" si="89"/>
        <v>0</v>
      </c>
      <c r="AO55" s="32">
        <f t="shared" si="89"/>
        <v>0</v>
      </c>
      <c r="AP55" s="32">
        <f t="shared" si="89"/>
        <v>0</v>
      </c>
      <c r="AQ55" s="32">
        <f t="shared" si="89"/>
        <v>0</v>
      </c>
      <c r="AR55" s="32">
        <f t="shared" si="89"/>
        <v>0</v>
      </c>
      <c r="AS55" s="32">
        <f t="shared" si="89"/>
        <v>0</v>
      </c>
      <c r="AT55" s="32">
        <f t="shared" si="89"/>
        <v>0</v>
      </c>
      <c r="AU55" s="32">
        <f t="shared" si="89"/>
        <v>0</v>
      </c>
      <c r="AV55" s="32">
        <f t="shared" si="89"/>
        <v>0</v>
      </c>
      <c r="AW55" s="32">
        <f t="shared" si="89"/>
        <v>0</v>
      </c>
      <c r="AX55" s="32">
        <f t="shared" si="89"/>
        <v>0</v>
      </c>
      <c r="AY55" s="32">
        <f t="shared" si="89"/>
        <v>0</v>
      </c>
      <c r="AZ55" s="32">
        <f t="shared" si="89"/>
        <v>0</v>
      </c>
      <c r="BA55" s="32">
        <f t="shared" si="89"/>
        <v>0</v>
      </c>
      <c r="BB55" s="32">
        <f t="shared" si="89"/>
        <v>0</v>
      </c>
      <c r="BC55" s="32">
        <f t="shared" si="89"/>
        <v>0</v>
      </c>
      <c r="BD55" s="32">
        <f t="shared" si="89"/>
        <v>0</v>
      </c>
      <c r="BE55" s="32">
        <f t="shared" si="89"/>
        <v>0</v>
      </c>
      <c r="BF55" s="32">
        <f t="shared" si="89"/>
        <v>0</v>
      </c>
      <c r="BG55" s="32">
        <f t="shared" si="89"/>
        <v>0</v>
      </c>
      <c r="BH55" s="32">
        <f t="shared" si="89"/>
        <v>0</v>
      </c>
      <c r="BI55" s="32">
        <f t="shared" si="89"/>
        <v>0</v>
      </c>
      <c r="BJ55" s="32">
        <f t="shared" si="89"/>
        <v>0</v>
      </c>
      <c r="BK55" s="32">
        <f t="shared" si="89"/>
        <v>0</v>
      </c>
      <c r="BL55" s="32">
        <f t="shared" si="89"/>
        <v>0</v>
      </c>
      <c r="BM55" s="32">
        <f t="shared" si="89"/>
        <v>0</v>
      </c>
      <c r="BN55" s="32">
        <f t="shared" si="89"/>
        <v>0</v>
      </c>
      <c r="BO55" s="32">
        <f t="shared" si="89"/>
        <v>0</v>
      </c>
      <c r="BP55" s="32">
        <f t="shared" si="89"/>
        <v>0</v>
      </c>
      <c r="BQ55" s="32">
        <f t="shared" ref="BQ55:CV55" si="90" xml:space="preserve"> BQ$78</f>
        <v>0</v>
      </c>
      <c r="BR55" s="32">
        <f t="shared" si="90"/>
        <v>0</v>
      </c>
      <c r="BS55" s="32">
        <f t="shared" si="90"/>
        <v>0</v>
      </c>
      <c r="BT55" s="32">
        <f t="shared" si="90"/>
        <v>0</v>
      </c>
      <c r="BU55" s="32">
        <f t="shared" si="90"/>
        <v>0</v>
      </c>
      <c r="BV55" s="32">
        <f t="shared" si="90"/>
        <v>0</v>
      </c>
      <c r="BW55" s="32">
        <f t="shared" si="90"/>
        <v>0</v>
      </c>
      <c r="BX55" s="32">
        <f t="shared" si="90"/>
        <v>0</v>
      </c>
      <c r="BY55" s="32">
        <f t="shared" si="90"/>
        <v>0</v>
      </c>
      <c r="BZ55" s="32">
        <f t="shared" si="90"/>
        <v>0</v>
      </c>
      <c r="CA55" s="32">
        <f t="shared" si="90"/>
        <v>0</v>
      </c>
      <c r="CB55" s="32">
        <f t="shared" si="90"/>
        <v>0</v>
      </c>
      <c r="CC55" s="32">
        <f t="shared" si="90"/>
        <v>0</v>
      </c>
      <c r="CD55" s="32">
        <f t="shared" si="90"/>
        <v>0</v>
      </c>
      <c r="CE55" s="32">
        <f t="shared" si="90"/>
        <v>0</v>
      </c>
      <c r="CF55" s="32">
        <f t="shared" si="90"/>
        <v>0</v>
      </c>
      <c r="CG55" s="32">
        <f t="shared" si="90"/>
        <v>0</v>
      </c>
      <c r="CH55" s="32">
        <f t="shared" si="90"/>
        <v>0</v>
      </c>
      <c r="CI55" s="32">
        <f t="shared" si="90"/>
        <v>0</v>
      </c>
      <c r="CJ55" s="32">
        <f t="shared" si="90"/>
        <v>0</v>
      </c>
      <c r="CK55" s="32">
        <f t="shared" si="90"/>
        <v>0</v>
      </c>
      <c r="CL55" s="32">
        <f t="shared" si="90"/>
        <v>0</v>
      </c>
      <c r="CM55" s="32">
        <f t="shared" si="90"/>
        <v>0</v>
      </c>
      <c r="CN55" s="32">
        <f t="shared" si="90"/>
        <v>0</v>
      </c>
      <c r="CO55" s="32">
        <f t="shared" si="90"/>
        <v>0</v>
      </c>
      <c r="CP55" s="32">
        <f t="shared" si="90"/>
        <v>0</v>
      </c>
      <c r="CQ55" s="32">
        <f t="shared" si="90"/>
        <v>0</v>
      </c>
      <c r="CR55" s="32">
        <f t="shared" si="90"/>
        <v>0</v>
      </c>
      <c r="CS55" s="32">
        <f t="shared" si="90"/>
        <v>0</v>
      </c>
      <c r="CT55" s="32">
        <f t="shared" si="90"/>
        <v>0</v>
      </c>
      <c r="CU55" s="32">
        <f t="shared" si="90"/>
        <v>0</v>
      </c>
      <c r="CV55" s="32">
        <f t="shared" si="90"/>
        <v>0</v>
      </c>
      <c r="CW55" s="32">
        <f t="shared" ref="CW55:EB55" si="91" xml:space="preserve"> CW$78</f>
        <v>0</v>
      </c>
      <c r="CX55" s="32">
        <f t="shared" si="91"/>
        <v>0</v>
      </c>
      <c r="CY55" s="32">
        <f t="shared" si="91"/>
        <v>0</v>
      </c>
      <c r="CZ55" s="32">
        <f t="shared" si="91"/>
        <v>0</v>
      </c>
      <c r="DA55" s="32">
        <f t="shared" si="91"/>
        <v>0</v>
      </c>
      <c r="DB55" s="32">
        <f t="shared" si="91"/>
        <v>0</v>
      </c>
      <c r="DC55" s="32">
        <f t="shared" si="91"/>
        <v>0</v>
      </c>
      <c r="DD55" s="32">
        <f t="shared" si="91"/>
        <v>0</v>
      </c>
      <c r="DE55" s="32">
        <f t="shared" si="91"/>
        <v>0</v>
      </c>
      <c r="DF55" s="32">
        <f t="shared" si="91"/>
        <v>0</v>
      </c>
      <c r="DG55" s="32">
        <f t="shared" si="91"/>
        <v>0</v>
      </c>
      <c r="DH55" s="32">
        <f t="shared" si="91"/>
        <v>0</v>
      </c>
      <c r="DI55" s="32">
        <f t="shared" si="91"/>
        <v>0</v>
      </c>
      <c r="DJ55" s="32">
        <f t="shared" si="91"/>
        <v>0</v>
      </c>
      <c r="DK55" s="32">
        <f t="shared" si="91"/>
        <v>0</v>
      </c>
      <c r="DL55" s="32">
        <f t="shared" si="91"/>
        <v>0</v>
      </c>
      <c r="DM55" s="32">
        <f t="shared" si="91"/>
        <v>0</v>
      </c>
      <c r="DN55" s="32">
        <f t="shared" si="91"/>
        <v>0</v>
      </c>
      <c r="DO55" s="32">
        <f t="shared" si="91"/>
        <v>0</v>
      </c>
      <c r="DP55" s="32">
        <f t="shared" si="91"/>
        <v>0</v>
      </c>
      <c r="DQ55" s="32">
        <f t="shared" si="91"/>
        <v>0</v>
      </c>
      <c r="DR55" s="32">
        <f t="shared" si="91"/>
        <v>0</v>
      </c>
      <c r="DS55" s="32">
        <f t="shared" si="91"/>
        <v>0</v>
      </c>
      <c r="DT55" s="32">
        <f t="shared" si="91"/>
        <v>0</v>
      </c>
      <c r="DU55" s="32">
        <f t="shared" si="91"/>
        <v>0</v>
      </c>
      <c r="DV55" s="32">
        <f t="shared" si="91"/>
        <v>0</v>
      </c>
      <c r="DW55" s="32">
        <f t="shared" si="91"/>
        <v>0</v>
      </c>
      <c r="DX55" s="32">
        <f t="shared" si="91"/>
        <v>0</v>
      </c>
      <c r="DY55" s="32">
        <f t="shared" si="91"/>
        <v>0</v>
      </c>
      <c r="DZ55" s="32">
        <f t="shared" si="91"/>
        <v>0</v>
      </c>
      <c r="EA55" s="32">
        <f t="shared" si="91"/>
        <v>0</v>
      </c>
      <c r="EB55" s="32">
        <f t="shared" si="91"/>
        <v>0</v>
      </c>
      <c r="EC55" s="32">
        <f t="shared" ref="EC55:FH55" si="92" xml:space="preserve"> EC$78</f>
        <v>0</v>
      </c>
      <c r="ED55" s="32">
        <f t="shared" si="92"/>
        <v>0</v>
      </c>
      <c r="EE55" s="32">
        <f t="shared" si="92"/>
        <v>0</v>
      </c>
      <c r="EF55" s="32">
        <f t="shared" si="92"/>
        <v>0</v>
      </c>
      <c r="EG55" s="32">
        <f t="shared" si="92"/>
        <v>0</v>
      </c>
      <c r="EH55" s="32">
        <f t="shared" si="92"/>
        <v>0</v>
      </c>
      <c r="EI55" s="32">
        <f t="shared" si="92"/>
        <v>0</v>
      </c>
      <c r="EJ55" s="32">
        <f t="shared" si="92"/>
        <v>0</v>
      </c>
      <c r="EK55" s="32">
        <f t="shared" si="92"/>
        <v>0</v>
      </c>
      <c r="EL55" s="32">
        <f t="shared" si="92"/>
        <v>0</v>
      </c>
      <c r="EM55" s="32">
        <f t="shared" si="92"/>
        <v>0</v>
      </c>
      <c r="EN55" s="32">
        <f t="shared" si="92"/>
        <v>0</v>
      </c>
      <c r="EO55" s="32">
        <f t="shared" si="92"/>
        <v>0</v>
      </c>
      <c r="EP55" s="32">
        <f t="shared" si="92"/>
        <v>0</v>
      </c>
      <c r="EQ55" s="32">
        <f t="shared" si="92"/>
        <v>0</v>
      </c>
      <c r="ER55" s="32">
        <f t="shared" si="92"/>
        <v>0</v>
      </c>
      <c r="ES55" s="32">
        <f t="shared" si="92"/>
        <v>0</v>
      </c>
      <c r="ET55" s="32">
        <f t="shared" si="92"/>
        <v>0</v>
      </c>
      <c r="EU55" s="32">
        <f t="shared" si="92"/>
        <v>0</v>
      </c>
      <c r="EV55" s="32">
        <f t="shared" si="92"/>
        <v>0</v>
      </c>
      <c r="EW55" s="32">
        <f t="shared" si="92"/>
        <v>0</v>
      </c>
      <c r="EX55" s="32">
        <f t="shared" si="92"/>
        <v>0</v>
      </c>
      <c r="EY55" s="32">
        <f t="shared" si="92"/>
        <v>0</v>
      </c>
      <c r="EZ55" s="32">
        <f t="shared" si="92"/>
        <v>0</v>
      </c>
      <c r="FA55" s="32">
        <f t="shared" si="92"/>
        <v>0</v>
      </c>
      <c r="FB55" s="32">
        <f t="shared" si="92"/>
        <v>0</v>
      </c>
      <c r="FC55" s="32">
        <f t="shared" si="92"/>
        <v>0</v>
      </c>
      <c r="FD55" s="32">
        <f t="shared" si="92"/>
        <v>0</v>
      </c>
      <c r="FE55" s="32">
        <f t="shared" si="92"/>
        <v>0</v>
      </c>
      <c r="FF55" s="32">
        <f t="shared" si="92"/>
        <v>0</v>
      </c>
      <c r="FG55" s="32">
        <f t="shared" si="92"/>
        <v>0</v>
      </c>
      <c r="FH55" s="32">
        <f t="shared" si="92"/>
        <v>0</v>
      </c>
      <c r="FI55" s="32">
        <f t="shared" ref="FI55:GJ55" si="93" xml:space="preserve"> FI$78</f>
        <v>0</v>
      </c>
      <c r="FJ55" s="32">
        <f t="shared" si="93"/>
        <v>0</v>
      </c>
      <c r="FK55" s="32">
        <f t="shared" si="93"/>
        <v>0</v>
      </c>
      <c r="FL55" s="32">
        <f t="shared" si="93"/>
        <v>0</v>
      </c>
      <c r="FM55" s="32">
        <f t="shared" si="93"/>
        <v>0</v>
      </c>
      <c r="FN55" s="32">
        <f t="shared" si="93"/>
        <v>0</v>
      </c>
      <c r="FO55" s="32">
        <f t="shared" si="93"/>
        <v>0</v>
      </c>
      <c r="FP55" s="32">
        <f t="shared" si="93"/>
        <v>0</v>
      </c>
      <c r="FQ55" s="32">
        <f t="shared" si="93"/>
        <v>0</v>
      </c>
      <c r="FR55" s="32">
        <f t="shared" si="93"/>
        <v>0</v>
      </c>
      <c r="FS55" s="32">
        <f t="shared" si="93"/>
        <v>0</v>
      </c>
      <c r="FT55" s="32">
        <f t="shared" si="93"/>
        <v>0</v>
      </c>
      <c r="FU55" s="32">
        <f t="shared" si="93"/>
        <v>0</v>
      </c>
      <c r="FV55" s="32">
        <f t="shared" si="93"/>
        <v>0</v>
      </c>
      <c r="FW55" s="32">
        <f t="shared" si="93"/>
        <v>0</v>
      </c>
      <c r="FX55" s="32">
        <f t="shared" si="93"/>
        <v>0</v>
      </c>
      <c r="FY55" s="32">
        <f t="shared" si="93"/>
        <v>0</v>
      </c>
      <c r="FZ55" s="32">
        <f t="shared" si="93"/>
        <v>0</v>
      </c>
      <c r="GA55" s="32">
        <f t="shared" si="93"/>
        <v>0</v>
      </c>
      <c r="GB55" s="32">
        <f t="shared" si="93"/>
        <v>0</v>
      </c>
      <c r="GC55" s="32">
        <f t="shared" si="93"/>
        <v>0</v>
      </c>
      <c r="GD55" s="32">
        <f t="shared" si="93"/>
        <v>0</v>
      </c>
      <c r="GE55" s="32">
        <f t="shared" si="93"/>
        <v>0</v>
      </c>
      <c r="GF55" s="32">
        <f t="shared" si="93"/>
        <v>0</v>
      </c>
      <c r="GG55" s="32">
        <f t="shared" si="93"/>
        <v>0</v>
      </c>
      <c r="GH55" s="32">
        <f t="shared" si="93"/>
        <v>0</v>
      </c>
      <c r="GI55" s="32">
        <f t="shared" si="93"/>
        <v>0</v>
      </c>
      <c r="GJ55" s="32">
        <f t="shared" si="93"/>
        <v>0</v>
      </c>
    </row>
    <row r="56" spans="1:192" outlineLevel="1" x14ac:dyDescent="0.25">
      <c r="A56" s="33"/>
      <c r="B56" s="33"/>
      <c r="C56" s="30"/>
      <c r="D56" s="61"/>
      <c r="E56" s="32" t="str">
        <f t="shared" ref="E56:AJ56" si="94" xml:space="preserve"> E$92</f>
        <v>First operating period flag</v>
      </c>
      <c r="F56" s="32">
        <f t="shared" si="94"/>
        <v>0</v>
      </c>
      <c r="G56" s="32" t="str">
        <f t="shared" si="94"/>
        <v>flag</v>
      </c>
      <c r="H56" s="32">
        <f t="shared" si="94"/>
        <v>1</v>
      </c>
      <c r="I56" s="32">
        <f t="shared" si="94"/>
        <v>0</v>
      </c>
      <c r="J56" s="32">
        <f t="shared" si="94"/>
        <v>0</v>
      </c>
      <c r="K56" s="32">
        <f t="shared" si="94"/>
        <v>0</v>
      </c>
      <c r="L56" s="32">
        <f t="shared" si="94"/>
        <v>0</v>
      </c>
      <c r="M56" s="32">
        <f t="shared" si="94"/>
        <v>0</v>
      </c>
      <c r="N56" s="32">
        <f t="shared" si="94"/>
        <v>0</v>
      </c>
      <c r="O56" s="32">
        <f t="shared" si="94"/>
        <v>0</v>
      </c>
      <c r="P56" s="32">
        <f t="shared" si="94"/>
        <v>0</v>
      </c>
      <c r="Q56" s="32">
        <f t="shared" si="94"/>
        <v>1</v>
      </c>
      <c r="R56" s="32">
        <f t="shared" si="94"/>
        <v>0</v>
      </c>
      <c r="S56" s="32">
        <f t="shared" si="94"/>
        <v>0</v>
      </c>
      <c r="T56" s="32">
        <f t="shared" si="94"/>
        <v>0</v>
      </c>
      <c r="U56" s="32">
        <f t="shared" si="94"/>
        <v>0</v>
      </c>
      <c r="V56" s="32">
        <f t="shared" si="94"/>
        <v>0</v>
      </c>
      <c r="W56" s="32">
        <f t="shared" si="94"/>
        <v>0</v>
      </c>
      <c r="X56" s="32">
        <f t="shared" si="94"/>
        <v>0</v>
      </c>
      <c r="Y56" s="32">
        <f t="shared" si="94"/>
        <v>0</v>
      </c>
      <c r="Z56" s="32">
        <f t="shared" si="94"/>
        <v>0</v>
      </c>
      <c r="AA56" s="32">
        <f t="shared" si="94"/>
        <v>0</v>
      </c>
      <c r="AB56" s="32">
        <f t="shared" si="94"/>
        <v>0</v>
      </c>
      <c r="AC56" s="32">
        <f t="shared" si="94"/>
        <v>0</v>
      </c>
      <c r="AD56" s="32">
        <f t="shared" si="94"/>
        <v>0</v>
      </c>
      <c r="AE56" s="32">
        <f t="shared" si="94"/>
        <v>0</v>
      </c>
      <c r="AF56" s="32">
        <f t="shared" si="94"/>
        <v>0</v>
      </c>
      <c r="AG56" s="32">
        <f t="shared" si="94"/>
        <v>0</v>
      </c>
      <c r="AH56" s="32">
        <f t="shared" si="94"/>
        <v>0</v>
      </c>
      <c r="AI56" s="32">
        <f t="shared" si="94"/>
        <v>0</v>
      </c>
      <c r="AJ56" s="32">
        <f t="shared" si="94"/>
        <v>0</v>
      </c>
      <c r="AK56" s="32">
        <f t="shared" ref="AK56:BP56" si="95" xml:space="preserve"> AK$92</f>
        <v>0</v>
      </c>
      <c r="AL56" s="32">
        <f t="shared" si="95"/>
        <v>0</v>
      </c>
      <c r="AM56" s="32">
        <f t="shared" si="95"/>
        <v>0</v>
      </c>
      <c r="AN56" s="32">
        <f t="shared" si="95"/>
        <v>0</v>
      </c>
      <c r="AO56" s="32">
        <f t="shared" si="95"/>
        <v>0</v>
      </c>
      <c r="AP56" s="32">
        <f t="shared" si="95"/>
        <v>0</v>
      </c>
      <c r="AQ56" s="32">
        <f t="shared" si="95"/>
        <v>0</v>
      </c>
      <c r="AR56" s="32">
        <f t="shared" si="95"/>
        <v>0</v>
      </c>
      <c r="AS56" s="32">
        <f t="shared" si="95"/>
        <v>0</v>
      </c>
      <c r="AT56" s="32">
        <f t="shared" si="95"/>
        <v>0</v>
      </c>
      <c r="AU56" s="32">
        <f t="shared" si="95"/>
        <v>0</v>
      </c>
      <c r="AV56" s="32">
        <f t="shared" si="95"/>
        <v>0</v>
      </c>
      <c r="AW56" s="32">
        <f t="shared" si="95"/>
        <v>0</v>
      </c>
      <c r="AX56" s="32">
        <f t="shared" si="95"/>
        <v>0</v>
      </c>
      <c r="AY56" s="32">
        <f t="shared" si="95"/>
        <v>0</v>
      </c>
      <c r="AZ56" s="32">
        <f t="shared" si="95"/>
        <v>0</v>
      </c>
      <c r="BA56" s="32">
        <f t="shared" si="95"/>
        <v>0</v>
      </c>
      <c r="BB56" s="32">
        <f t="shared" si="95"/>
        <v>0</v>
      </c>
      <c r="BC56" s="32">
        <f t="shared" si="95"/>
        <v>0</v>
      </c>
      <c r="BD56" s="32">
        <f t="shared" si="95"/>
        <v>0</v>
      </c>
      <c r="BE56" s="32">
        <f t="shared" si="95"/>
        <v>0</v>
      </c>
      <c r="BF56" s="32">
        <f t="shared" si="95"/>
        <v>0</v>
      </c>
      <c r="BG56" s="32">
        <f t="shared" si="95"/>
        <v>0</v>
      </c>
      <c r="BH56" s="32">
        <f t="shared" si="95"/>
        <v>0</v>
      </c>
      <c r="BI56" s="32">
        <f t="shared" si="95"/>
        <v>0</v>
      </c>
      <c r="BJ56" s="32">
        <f t="shared" si="95"/>
        <v>0</v>
      </c>
      <c r="BK56" s="32">
        <f t="shared" si="95"/>
        <v>0</v>
      </c>
      <c r="BL56" s="32">
        <f t="shared" si="95"/>
        <v>0</v>
      </c>
      <c r="BM56" s="32">
        <f t="shared" si="95"/>
        <v>0</v>
      </c>
      <c r="BN56" s="32">
        <f t="shared" si="95"/>
        <v>0</v>
      </c>
      <c r="BO56" s="32">
        <f t="shared" si="95"/>
        <v>0</v>
      </c>
      <c r="BP56" s="32">
        <f t="shared" si="95"/>
        <v>0</v>
      </c>
      <c r="BQ56" s="32">
        <f t="shared" ref="BQ56:CV56" si="96" xml:space="preserve"> BQ$92</f>
        <v>0</v>
      </c>
      <c r="BR56" s="32">
        <f t="shared" si="96"/>
        <v>0</v>
      </c>
      <c r="BS56" s="32">
        <f t="shared" si="96"/>
        <v>0</v>
      </c>
      <c r="BT56" s="32">
        <f t="shared" si="96"/>
        <v>0</v>
      </c>
      <c r="BU56" s="32">
        <f t="shared" si="96"/>
        <v>0</v>
      </c>
      <c r="BV56" s="32">
        <f t="shared" si="96"/>
        <v>0</v>
      </c>
      <c r="BW56" s="32">
        <f t="shared" si="96"/>
        <v>0</v>
      </c>
      <c r="BX56" s="32">
        <f t="shared" si="96"/>
        <v>0</v>
      </c>
      <c r="BY56" s="32">
        <f t="shared" si="96"/>
        <v>0</v>
      </c>
      <c r="BZ56" s="32">
        <f t="shared" si="96"/>
        <v>0</v>
      </c>
      <c r="CA56" s="32">
        <f t="shared" si="96"/>
        <v>0</v>
      </c>
      <c r="CB56" s="32">
        <f t="shared" si="96"/>
        <v>0</v>
      </c>
      <c r="CC56" s="32">
        <f t="shared" si="96"/>
        <v>0</v>
      </c>
      <c r="CD56" s="32">
        <f t="shared" si="96"/>
        <v>0</v>
      </c>
      <c r="CE56" s="32">
        <f t="shared" si="96"/>
        <v>0</v>
      </c>
      <c r="CF56" s="32">
        <f t="shared" si="96"/>
        <v>0</v>
      </c>
      <c r="CG56" s="32">
        <f t="shared" si="96"/>
        <v>0</v>
      </c>
      <c r="CH56" s="32">
        <f t="shared" si="96"/>
        <v>0</v>
      </c>
      <c r="CI56" s="32">
        <f t="shared" si="96"/>
        <v>0</v>
      </c>
      <c r="CJ56" s="32">
        <f t="shared" si="96"/>
        <v>0</v>
      </c>
      <c r="CK56" s="32">
        <f t="shared" si="96"/>
        <v>0</v>
      </c>
      <c r="CL56" s="32">
        <f t="shared" si="96"/>
        <v>0</v>
      </c>
      <c r="CM56" s="32">
        <f t="shared" si="96"/>
        <v>0</v>
      </c>
      <c r="CN56" s="32">
        <f t="shared" si="96"/>
        <v>0</v>
      </c>
      <c r="CO56" s="32">
        <f t="shared" si="96"/>
        <v>0</v>
      </c>
      <c r="CP56" s="32">
        <f t="shared" si="96"/>
        <v>0</v>
      </c>
      <c r="CQ56" s="32">
        <f t="shared" si="96"/>
        <v>0</v>
      </c>
      <c r="CR56" s="32">
        <f t="shared" si="96"/>
        <v>0</v>
      </c>
      <c r="CS56" s="32">
        <f t="shared" si="96"/>
        <v>0</v>
      </c>
      <c r="CT56" s="32">
        <f t="shared" si="96"/>
        <v>0</v>
      </c>
      <c r="CU56" s="32">
        <f t="shared" si="96"/>
        <v>0</v>
      </c>
      <c r="CV56" s="32">
        <f t="shared" si="96"/>
        <v>0</v>
      </c>
      <c r="CW56" s="32">
        <f t="shared" ref="CW56:EB56" si="97" xml:space="preserve"> CW$92</f>
        <v>0</v>
      </c>
      <c r="CX56" s="32">
        <f t="shared" si="97"/>
        <v>0</v>
      </c>
      <c r="CY56" s="32">
        <f t="shared" si="97"/>
        <v>0</v>
      </c>
      <c r="CZ56" s="32">
        <f t="shared" si="97"/>
        <v>0</v>
      </c>
      <c r="DA56" s="32">
        <f t="shared" si="97"/>
        <v>0</v>
      </c>
      <c r="DB56" s="32">
        <f t="shared" si="97"/>
        <v>0</v>
      </c>
      <c r="DC56" s="32">
        <f t="shared" si="97"/>
        <v>0</v>
      </c>
      <c r="DD56" s="32">
        <f t="shared" si="97"/>
        <v>0</v>
      </c>
      <c r="DE56" s="32">
        <f t="shared" si="97"/>
        <v>0</v>
      </c>
      <c r="DF56" s="32">
        <f t="shared" si="97"/>
        <v>0</v>
      </c>
      <c r="DG56" s="32">
        <f t="shared" si="97"/>
        <v>0</v>
      </c>
      <c r="DH56" s="32">
        <f t="shared" si="97"/>
        <v>0</v>
      </c>
      <c r="DI56" s="32">
        <f t="shared" si="97"/>
        <v>0</v>
      </c>
      <c r="DJ56" s="32">
        <f t="shared" si="97"/>
        <v>0</v>
      </c>
      <c r="DK56" s="32">
        <f t="shared" si="97"/>
        <v>0</v>
      </c>
      <c r="DL56" s="32">
        <f t="shared" si="97"/>
        <v>0</v>
      </c>
      <c r="DM56" s="32">
        <f t="shared" si="97"/>
        <v>0</v>
      </c>
      <c r="DN56" s="32">
        <f t="shared" si="97"/>
        <v>0</v>
      </c>
      <c r="DO56" s="32">
        <f t="shared" si="97"/>
        <v>0</v>
      </c>
      <c r="DP56" s="32">
        <f t="shared" si="97"/>
        <v>0</v>
      </c>
      <c r="DQ56" s="32">
        <f t="shared" si="97"/>
        <v>0</v>
      </c>
      <c r="DR56" s="32">
        <f t="shared" si="97"/>
        <v>0</v>
      </c>
      <c r="DS56" s="32">
        <f t="shared" si="97"/>
        <v>0</v>
      </c>
      <c r="DT56" s="32">
        <f t="shared" si="97"/>
        <v>0</v>
      </c>
      <c r="DU56" s="32">
        <f t="shared" si="97"/>
        <v>0</v>
      </c>
      <c r="DV56" s="32">
        <f t="shared" si="97"/>
        <v>0</v>
      </c>
      <c r="DW56" s="32">
        <f t="shared" si="97"/>
        <v>0</v>
      </c>
      <c r="DX56" s="32">
        <f t="shared" si="97"/>
        <v>0</v>
      </c>
      <c r="DY56" s="32">
        <f t="shared" si="97"/>
        <v>0</v>
      </c>
      <c r="DZ56" s="32">
        <f t="shared" si="97"/>
        <v>0</v>
      </c>
      <c r="EA56" s="32">
        <f t="shared" si="97"/>
        <v>0</v>
      </c>
      <c r="EB56" s="32">
        <f t="shared" si="97"/>
        <v>0</v>
      </c>
      <c r="EC56" s="32">
        <f t="shared" ref="EC56:FH56" si="98" xml:space="preserve"> EC$92</f>
        <v>0</v>
      </c>
      <c r="ED56" s="32">
        <f t="shared" si="98"/>
        <v>0</v>
      </c>
      <c r="EE56" s="32">
        <f t="shared" si="98"/>
        <v>0</v>
      </c>
      <c r="EF56" s="32">
        <f t="shared" si="98"/>
        <v>0</v>
      </c>
      <c r="EG56" s="32">
        <f t="shared" si="98"/>
        <v>0</v>
      </c>
      <c r="EH56" s="32">
        <f t="shared" si="98"/>
        <v>0</v>
      </c>
      <c r="EI56" s="32">
        <f t="shared" si="98"/>
        <v>0</v>
      </c>
      <c r="EJ56" s="32">
        <f t="shared" si="98"/>
        <v>0</v>
      </c>
      <c r="EK56" s="32">
        <f t="shared" si="98"/>
        <v>0</v>
      </c>
      <c r="EL56" s="32">
        <f t="shared" si="98"/>
        <v>0</v>
      </c>
      <c r="EM56" s="32">
        <f t="shared" si="98"/>
        <v>0</v>
      </c>
      <c r="EN56" s="32">
        <f t="shared" si="98"/>
        <v>0</v>
      </c>
      <c r="EO56" s="32">
        <f t="shared" si="98"/>
        <v>0</v>
      </c>
      <c r="EP56" s="32">
        <f t="shared" si="98"/>
        <v>0</v>
      </c>
      <c r="EQ56" s="32">
        <f t="shared" si="98"/>
        <v>0</v>
      </c>
      <c r="ER56" s="32">
        <f t="shared" si="98"/>
        <v>0</v>
      </c>
      <c r="ES56" s="32">
        <f t="shared" si="98"/>
        <v>0</v>
      </c>
      <c r="ET56" s="32">
        <f t="shared" si="98"/>
        <v>0</v>
      </c>
      <c r="EU56" s="32">
        <f t="shared" si="98"/>
        <v>0</v>
      </c>
      <c r="EV56" s="32">
        <f t="shared" si="98"/>
        <v>0</v>
      </c>
      <c r="EW56" s="32">
        <f t="shared" si="98"/>
        <v>0</v>
      </c>
      <c r="EX56" s="32">
        <f t="shared" si="98"/>
        <v>0</v>
      </c>
      <c r="EY56" s="32">
        <f t="shared" si="98"/>
        <v>0</v>
      </c>
      <c r="EZ56" s="32">
        <f t="shared" si="98"/>
        <v>0</v>
      </c>
      <c r="FA56" s="32">
        <f t="shared" si="98"/>
        <v>0</v>
      </c>
      <c r="FB56" s="32">
        <f t="shared" si="98"/>
        <v>0</v>
      </c>
      <c r="FC56" s="32">
        <f t="shared" si="98"/>
        <v>0</v>
      </c>
      <c r="FD56" s="32">
        <f t="shared" si="98"/>
        <v>0</v>
      </c>
      <c r="FE56" s="32">
        <f t="shared" si="98"/>
        <v>0</v>
      </c>
      <c r="FF56" s="32">
        <f t="shared" si="98"/>
        <v>0</v>
      </c>
      <c r="FG56" s="32">
        <f t="shared" si="98"/>
        <v>0</v>
      </c>
      <c r="FH56" s="32">
        <f t="shared" si="98"/>
        <v>0</v>
      </c>
      <c r="FI56" s="32">
        <f t="shared" ref="FI56:GJ56" si="99" xml:space="preserve"> FI$92</f>
        <v>0</v>
      </c>
      <c r="FJ56" s="32">
        <f t="shared" si="99"/>
        <v>0</v>
      </c>
      <c r="FK56" s="32">
        <f t="shared" si="99"/>
        <v>0</v>
      </c>
      <c r="FL56" s="32">
        <f t="shared" si="99"/>
        <v>0</v>
      </c>
      <c r="FM56" s="32">
        <f t="shared" si="99"/>
        <v>0</v>
      </c>
      <c r="FN56" s="32">
        <f t="shared" si="99"/>
        <v>0</v>
      </c>
      <c r="FO56" s="32">
        <f t="shared" si="99"/>
        <v>0</v>
      </c>
      <c r="FP56" s="32">
        <f t="shared" si="99"/>
        <v>0</v>
      </c>
      <c r="FQ56" s="32">
        <f t="shared" si="99"/>
        <v>0</v>
      </c>
      <c r="FR56" s="32">
        <f t="shared" si="99"/>
        <v>0</v>
      </c>
      <c r="FS56" s="32">
        <f t="shared" si="99"/>
        <v>0</v>
      </c>
      <c r="FT56" s="32">
        <f t="shared" si="99"/>
        <v>0</v>
      </c>
      <c r="FU56" s="32">
        <f t="shared" si="99"/>
        <v>0</v>
      </c>
      <c r="FV56" s="32">
        <f t="shared" si="99"/>
        <v>0</v>
      </c>
      <c r="FW56" s="32">
        <f t="shared" si="99"/>
        <v>0</v>
      </c>
      <c r="FX56" s="32">
        <f t="shared" si="99"/>
        <v>0</v>
      </c>
      <c r="FY56" s="32">
        <f t="shared" si="99"/>
        <v>0</v>
      </c>
      <c r="FZ56" s="32">
        <f t="shared" si="99"/>
        <v>0</v>
      </c>
      <c r="GA56" s="32">
        <f t="shared" si="99"/>
        <v>0</v>
      </c>
      <c r="GB56" s="32">
        <f t="shared" si="99"/>
        <v>0</v>
      </c>
      <c r="GC56" s="32">
        <f t="shared" si="99"/>
        <v>0</v>
      </c>
      <c r="GD56" s="32">
        <f t="shared" si="99"/>
        <v>0</v>
      </c>
      <c r="GE56" s="32">
        <f t="shared" si="99"/>
        <v>0</v>
      </c>
      <c r="GF56" s="32">
        <f t="shared" si="99"/>
        <v>0</v>
      </c>
      <c r="GG56" s="32">
        <f t="shared" si="99"/>
        <v>0</v>
      </c>
      <c r="GH56" s="32">
        <f t="shared" si="99"/>
        <v>0</v>
      </c>
      <c r="GI56" s="32">
        <f t="shared" si="99"/>
        <v>0</v>
      </c>
      <c r="GJ56" s="32">
        <f t="shared" si="99"/>
        <v>0</v>
      </c>
    </row>
    <row r="57" spans="1:192" outlineLevel="1" x14ac:dyDescent="0.25">
      <c r="A57" s="33"/>
      <c r="B57" s="33"/>
      <c r="C57" s="30"/>
      <c r="D57" s="61"/>
      <c r="E57" s="32" t="str">
        <f t="shared" ref="E57:AJ57" si="100" xml:space="preserve"> E$112</f>
        <v>First post operating period flag</v>
      </c>
      <c r="F57" s="32">
        <f t="shared" si="100"/>
        <v>0</v>
      </c>
      <c r="G57" s="32" t="str">
        <f t="shared" si="100"/>
        <v>flag</v>
      </c>
      <c r="H57" s="32">
        <f t="shared" si="100"/>
        <v>1</v>
      </c>
      <c r="I57" s="32">
        <f t="shared" si="100"/>
        <v>0</v>
      </c>
      <c r="J57" s="32">
        <f t="shared" si="100"/>
        <v>0</v>
      </c>
      <c r="K57" s="32">
        <f t="shared" si="100"/>
        <v>0</v>
      </c>
      <c r="L57" s="32">
        <f t="shared" si="100"/>
        <v>0</v>
      </c>
      <c r="M57" s="32">
        <f t="shared" si="100"/>
        <v>0</v>
      </c>
      <c r="N57" s="32">
        <f t="shared" si="100"/>
        <v>0</v>
      </c>
      <c r="O57" s="32">
        <f t="shared" si="100"/>
        <v>0</v>
      </c>
      <c r="P57" s="32">
        <f t="shared" si="100"/>
        <v>0</v>
      </c>
      <c r="Q57" s="32">
        <f t="shared" si="100"/>
        <v>0</v>
      </c>
      <c r="R57" s="32">
        <f t="shared" si="100"/>
        <v>0</v>
      </c>
      <c r="S57" s="32">
        <f t="shared" si="100"/>
        <v>0</v>
      </c>
      <c r="T57" s="32">
        <f t="shared" si="100"/>
        <v>0</v>
      </c>
      <c r="U57" s="32">
        <f t="shared" si="100"/>
        <v>0</v>
      </c>
      <c r="V57" s="32">
        <f t="shared" si="100"/>
        <v>0</v>
      </c>
      <c r="W57" s="32">
        <f t="shared" si="100"/>
        <v>0</v>
      </c>
      <c r="X57" s="32">
        <f t="shared" si="100"/>
        <v>0</v>
      </c>
      <c r="Y57" s="32">
        <f t="shared" si="100"/>
        <v>0</v>
      </c>
      <c r="Z57" s="32">
        <f t="shared" si="100"/>
        <v>0</v>
      </c>
      <c r="AA57" s="32">
        <f t="shared" si="100"/>
        <v>0</v>
      </c>
      <c r="AB57" s="32">
        <f t="shared" si="100"/>
        <v>0</v>
      </c>
      <c r="AC57" s="32">
        <f t="shared" si="100"/>
        <v>0</v>
      </c>
      <c r="AD57" s="32">
        <f t="shared" si="100"/>
        <v>0</v>
      </c>
      <c r="AE57" s="32">
        <f t="shared" si="100"/>
        <v>0</v>
      </c>
      <c r="AF57" s="32">
        <f t="shared" si="100"/>
        <v>0</v>
      </c>
      <c r="AG57" s="32">
        <f t="shared" si="100"/>
        <v>0</v>
      </c>
      <c r="AH57" s="32">
        <f t="shared" si="100"/>
        <v>0</v>
      </c>
      <c r="AI57" s="32">
        <f t="shared" si="100"/>
        <v>0</v>
      </c>
      <c r="AJ57" s="32">
        <f t="shared" si="100"/>
        <v>0</v>
      </c>
      <c r="AK57" s="32">
        <f t="shared" ref="AK57:BP57" si="101" xml:space="preserve"> AK$112</f>
        <v>0</v>
      </c>
      <c r="AL57" s="32">
        <f t="shared" si="101"/>
        <v>0</v>
      </c>
      <c r="AM57" s="32">
        <f t="shared" si="101"/>
        <v>0</v>
      </c>
      <c r="AN57" s="32">
        <f t="shared" si="101"/>
        <v>0</v>
      </c>
      <c r="AO57" s="32">
        <f t="shared" si="101"/>
        <v>0</v>
      </c>
      <c r="AP57" s="32">
        <f t="shared" si="101"/>
        <v>0</v>
      </c>
      <c r="AQ57" s="32">
        <f t="shared" si="101"/>
        <v>0</v>
      </c>
      <c r="AR57" s="32">
        <f t="shared" si="101"/>
        <v>0</v>
      </c>
      <c r="AS57" s="32">
        <f t="shared" si="101"/>
        <v>0</v>
      </c>
      <c r="AT57" s="32">
        <f t="shared" si="101"/>
        <v>0</v>
      </c>
      <c r="AU57" s="32">
        <f t="shared" si="101"/>
        <v>0</v>
      </c>
      <c r="AV57" s="32">
        <f t="shared" si="101"/>
        <v>0</v>
      </c>
      <c r="AW57" s="32">
        <f t="shared" si="101"/>
        <v>0</v>
      </c>
      <c r="AX57" s="32">
        <f t="shared" si="101"/>
        <v>0</v>
      </c>
      <c r="AY57" s="32">
        <f t="shared" si="101"/>
        <v>0</v>
      </c>
      <c r="AZ57" s="32">
        <f t="shared" si="101"/>
        <v>0</v>
      </c>
      <c r="BA57" s="32">
        <f t="shared" si="101"/>
        <v>0</v>
      </c>
      <c r="BB57" s="32">
        <f t="shared" si="101"/>
        <v>0</v>
      </c>
      <c r="BC57" s="32">
        <f t="shared" si="101"/>
        <v>0</v>
      </c>
      <c r="BD57" s="32">
        <f t="shared" si="101"/>
        <v>0</v>
      </c>
      <c r="BE57" s="32">
        <f t="shared" si="101"/>
        <v>1</v>
      </c>
      <c r="BF57" s="32">
        <f t="shared" si="101"/>
        <v>0</v>
      </c>
      <c r="BG57" s="32">
        <f t="shared" si="101"/>
        <v>0</v>
      </c>
      <c r="BH57" s="32">
        <f t="shared" si="101"/>
        <v>0</v>
      </c>
      <c r="BI57" s="32">
        <f t="shared" si="101"/>
        <v>0</v>
      </c>
      <c r="BJ57" s="32">
        <f t="shared" si="101"/>
        <v>0</v>
      </c>
      <c r="BK57" s="32">
        <f t="shared" si="101"/>
        <v>0</v>
      </c>
      <c r="BL57" s="32">
        <f t="shared" si="101"/>
        <v>0</v>
      </c>
      <c r="BM57" s="32">
        <f t="shared" si="101"/>
        <v>0</v>
      </c>
      <c r="BN57" s="32">
        <f t="shared" si="101"/>
        <v>0</v>
      </c>
      <c r="BO57" s="32">
        <f t="shared" si="101"/>
        <v>0</v>
      </c>
      <c r="BP57" s="32">
        <f t="shared" si="101"/>
        <v>0</v>
      </c>
      <c r="BQ57" s="32">
        <f t="shared" ref="BQ57:CV57" si="102" xml:space="preserve"> BQ$112</f>
        <v>0</v>
      </c>
      <c r="BR57" s="32">
        <f t="shared" si="102"/>
        <v>0</v>
      </c>
      <c r="BS57" s="32">
        <f t="shared" si="102"/>
        <v>0</v>
      </c>
      <c r="BT57" s="32">
        <f t="shared" si="102"/>
        <v>0</v>
      </c>
      <c r="BU57" s="32">
        <f t="shared" si="102"/>
        <v>0</v>
      </c>
      <c r="BV57" s="32">
        <f t="shared" si="102"/>
        <v>0</v>
      </c>
      <c r="BW57" s="32">
        <f t="shared" si="102"/>
        <v>0</v>
      </c>
      <c r="BX57" s="32">
        <f t="shared" si="102"/>
        <v>0</v>
      </c>
      <c r="BY57" s="32">
        <f t="shared" si="102"/>
        <v>0</v>
      </c>
      <c r="BZ57" s="32">
        <f t="shared" si="102"/>
        <v>0</v>
      </c>
      <c r="CA57" s="32">
        <f t="shared" si="102"/>
        <v>0</v>
      </c>
      <c r="CB57" s="32">
        <f t="shared" si="102"/>
        <v>0</v>
      </c>
      <c r="CC57" s="32">
        <f t="shared" si="102"/>
        <v>0</v>
      </c>
      <c r="CD57" s="32">
        <f t="shared" si="102"/>
        <v>0</v>
      </c>
      <c r="CE57" s="32">
        <f t="shared" si="102"/>
        <v>0</v>
      </c>
      <c r="CF57" s="32">
        <f t="shared" si="102"/>
        <v>0</v>
      </c>
      <c r="CG57" s="32">
        <f t="shared" si="102"/>
        <v>0</v>
      </c>
      <c r="CH57" s="32">
        <f t="shared" si="102"/>
        <v>0</v>
      </c>
      <c r="CI57" s="32">
        <f t="shared" si="102"/>
        <v>0</v>
      </c>
      <c r="CJ57" s="32">
        <f t="shared" si="102"/>
        <v>0</v>
      </c>
      <c r="CK57" s="32">
        <f t="shared" si="102"/>
        <v>0</v>
      </c>
      <c r="CL57" s="32">
        <f t="shared" si="102"/>
        <v>0</v>
      </c>
      <c r="CM57" s="32">
        <f t="shared" si="102"/>
        <v>0</v>
      </c>
      <c r="CN57" s="32">
        <f t="shared" si="102"/>
        <v>0</v>
      </c>
      <c r="CO57" s="32">
        <f t="shared" si="102"/>
        <v>0</v>
      </c>
      <c r="CP57" s="32">
        <f t="shared" si="102"/>
        <v>0</v>
      </c>
      <c r="CQ57" s="32">
        <f t="shared" si="102"/>
        <v>0</v>
      </c>
      <c r="CR57" s="32">
        <f t="shared" si="102"/>
        <v>0</v>
      </c>
      <c r="CS57" s="32">
        <f t="shared" si="102"/>
        <v>0</v>
      </c>
      <c r="CT57" s="32">
        <f t="shared" si="102"/>
        <v>0</v>
      </c>
      <c r="CU57" s="32">
        <f t="shared" si="102"/>
        <v>0</v>
      </c>
      <c r="CV57" s="32">
        <f t="shared" si="102"/>
        <v>0</v>
      </c>
      <c r="CW57" s="32">
        <f t="shared" ref="CW57:EB57" si="103" xml:space="preserve"> CW$112</f>
        <v>0</v>
      </c>
      <c r="CX57" s="32">
        <f t="shared" si="103"/>
        <v>0</v>
      </c>
      <c r="CY57" s="32">
        <f t="shared" si="103"/>
        <v>0</v>
      </c>
      <c r="CZ57" s="32">
        <f t="shared" si="103"/>
        <v>0</v>
      </c>
      <c r="DA57" s="32">
        <f t="shared" si="103"/>
        <v>0</v>
      </c>
      <c r="DB57" s="32">
        <f t="shared" si="103"/>
        <v>0</v>
      </c>
      <c r="DC57" s="32">
        <f t="shared" si="103"/>
        <v>0</v>
      </c>
      <c r="DD57" s="32">
        <f t="shared" si="103"/>
        <v>0</v>
      </c>
      <c r="DE57" s="32">
        <f t="shared" si="103"/>
        <v>0</v>
      </c>
      <c r="DF57" s="32">
        <f t="shared" si="103"/>
        <v>0</v>
      </c>
      <c r="DG57" s="32">
        <f t="shared" si="103"/>
        <v>0</v>
      </c>
      <c r="DH57" s="32">
        <f t="shared" si="103"/>
        <v>0</v>
      </c>
      <c r="DI57" s="32">
        <f t="shared" si="103"/>
        <v>0</v>
      </c>
      <c r="DJ57" s="32">
        <f t="shared" si="103"/>
        <v>0</v>
      </c>
      <c r="DK57" s="32">
        <f t="shared" si="103"/>
        <v>0</v>
      </c>
      <c r="DL57" s="32">
        <f t="shared" si="103"/>
        <v>0</v>
      </c>
      <c r="DM57" s="32">
        <f t="shared" si="103"/>
        <v>0</v>
      </c>
      <c r="DN57" s="32">
        <f t="shared" si="103"/>
        <v>0</v>
      </c>
      <c r="DO57" s="32">
        <f t="shared" si="103"/>
        <v>0</v>
      </c>
      <c r="DP57" s="32">
        <f t="shared" si="103"/>
        <v>0</v>
      </c>
      <c r="DQ57" s="32">
        <f t="shared" si="103"/>
        <v>0</v>
      </c>
      <c r="DR57" s="32">
        <f t="shared" si="103"/>
        <v>0</v>
      </c>
      <c r="DS57" s="32">
        <f t="shared" si="103"/>
        <v>0</v>
      </c>
      <c r="DT57" s="32">
        <f t="shared" si="103"/>
        <v>0</v>
      </c>
      <c r="DU57" s="32">
        <f t="shared" si="103"/>
        <v>0</v>
      </c>
      <c r="DV57" s="32">
        <f t="shared" si="103"/>
        <v>0</v>
      </c>
      <c r="DW57" s="32">
        <f t="shared" si="103"/>
        <v>0</v>
      </c>
      <c r="DX57" s="32">
        <f t="shared" si="103"/>
        <v>0</v>
      </c>
      <c r="DY57" s="32">
        <f t="shared" si="103"/>
        <v>0</v>
      </c>
      <c r="DZ57" s="32">
        <f t="shared" si="103"/>
        <v>0</v>
      </c>
      <c r="EA57" s="32">
        <f t="shared" si="103"/>
        <v>0</v>
      </c>
      <c r="EB57" s="32">
        <f t="shared" si="103"/>
        <v>0</v>
      </c>
      <c r="EC57" s="32">
        <f t="shared" ref="EC57:FH57" si="104" xml:space="preserve"> EC$112</f>
        <v>0</v>
      </c>
      <c r="ED57" s="32">
        <f t="shared" si="104"/>
        <v>0</v>
      </c>
      <c r="EE57" s="32">
        <f t="shared" si="104"/>
        <v>0</v>
      </c>
      <c r="EF57" s="32">
        <f t="shared" si="104"/>
        <v>0</v>
      </c>
      <c r="EG57" s="32">
        <f t="shared" si="104"/>
        <v>0</v>
      </c>
      <c r="EH57" s="32">
        <f t="shared" si="104"/>
        <v>0</v>
      </c>
      <c r="EI57" s="32">
        <f t="shared" si="104"/>
        <v>0</v>
      </c>
      <c r="EJ57" s="32">
        <f t="shared" si="104"/>
        <v>0</v>
      </c>
      <c r="EK57" s="32">
        <f t="shared" si="104"/>
        <v>0</v>
      </c>
      <c r="EL57" s="32">
        <f t="shared" si="104"/>
        <v>0</v>
      </c>
      <c r="EM57" s="32">
        <f t="shared" si="104"/>
        <v>0</v>
      </c>
      <c r="EN57" s="32">
        <f t="shared" si="104"/>
        <v>0</v>
      </c>
      <c r="EO57" s="32">
        <f t="shared" si="104"/>
        <v>0</v>
      </c>
      <c r="EP57" s="32">
        <f t="shared" si="104"/>
        <v>0</v>
      </c>
      <c r="EQ57" s="32">
        <f t="shared" si="104"/>
        <v>0</v>
      </c>
      <c r="ER57" s="32">
        <f t="shared" si="104"/>
        <v>0</v>
      </c>
      <c r="ES57" s="32">
        <f t="shared" si="104"/>
        <v>0</v>
      </c>
      <c r="ET57" s="32">
        <f t="shared" si="104"/>
        <v>0</v>
      </c>
      <c r="EU57" s="32">
        <f t="shared" si="104"/>
        <v>0</v>
      </c>
      <c r="EV57" s="32">
        <f t="shared" si="104"/>
        <v>0</v>
      </c>
      <c r="EW57" s="32">
        <f t="shared" si="104"/>
        <v>0</v>
      </c>
      <c r="EX57" s="32">
        <f t="shared" si="104"/>
        <v>0</v>
      </c>
      <c r="EY57" s="32">
        <f t="shared" si="104"/>
        <v>0</v>
      </c>
      <c r="EZ57" s="32">
        <f t="shared" si="104"/>
        <v>0</v>
      </c>
      <c r="FA57" s="32">
        <f t="shared" si="104"/>
        <v>0</v>
      </c>
      <c r="FB57" s="32">
        <f t="shared" si="104"/>
        <v>0</v>
      </c>
      <c r="FC57" s="32">
        <f t="shared" si="104"/>
        <v>0</v>
      </c>
      <c r="FD57" s="32">
        <f t="shared" si="104"/>
        <v>0</v>
      </c>
      <c r="FE57" s="32">
        <f t="shared" si="104"/>
        <v>0</v>
      </c>
      <c r="FF57" s="32">
        <f t="shared" si="104"/>
        <v>0</v>
      </c>
      <c r="FG57" s="32">
        <f t="shared" si="104"/>
        <v>0</v>
      </c>
      <c r="FH57" s="32">
        <f t="shared" si="104"/>
        <v>0</v>
      </c>
      <c r="FI57" s="32">
        <f t="shared" ref="FI57:GJ57" si="105" xml:space="preserve"> FI$112</f>
        <v>0</v>
      </c>
      <c r="FJ57" s="32">
        <f t="shared" si="105"/>
        <v>0</v>
      </c>
      <c r="FK57" s="32">
        <f t="shared" si="105"/>
        <v>0</v>
      </c>
      <c r="FL57" s="32">
        <f t="shared" si="105"/>
        <v>0</v>
      </c>
      <c r="FM57" s="32">
        <f t="shared" si="105"/>
        <v>0</v>
      </c>
      <c r="FN57" s="32">
        <f t="shared" si="105"/>
        <v>0</v>
      </c>
      <c r="FO57" s="32">
        <f t="shared" si="105"/>
        <v>0</v>
      </c>
      <c r="FP57" s="32">
        <f t="shared" si="105"/>
        <v>0</v>
      </c>
      <c r="FQ57" s="32">
        <f t="shared" si="105"/>
        <v>0</v>
      </c>
      <c r="FR57" s="32">
        <f t="shared" si="105"/>
        <v>0</v>
      </c>
      <c r="FS57" s="32">
        <f t="shared" si="105"/>
        <v>0</v>
      </c>
      <c r="FT57" s="32">
        <f t="shared" si="105"/>
        <v>0</v>
      </c>
      <c r="FU57" s="32">
        <f t="shared" si="105"/>
        <v>0</v>
      </c>
      <c r="FV57" s="32">
        <f t="shared" si="105"/>
        <v>0</v>
      </c>
      <c r="FW57" s="32">
        <f t="shared" si="105"/>
        <v>0</v>
      </c>
      <c r="FX57" s="32">
        <f t="shared" si="105"/>
        <v>0</v>
      </c>
      <c r="FY57" s="32">
        <f t="shared" si="105"/>
        <v>0</v>
      </c>
      <c r="FZ57" s="32">
        <f t="shared" si="105"/>
        <v>0</v>
      </c>
      <c r="GA57" s="32">
        <f t="shared" si="105"/>
        <v>0</v>
      </c>
      <c r="GB57" s="32">
        <f t="shared" si="105"/>
        <v>0</v>
      </c>
      <c r="GC57" s="32">
        <f t="shared" si="105"/>
        <v>0</v>
      </c>
      <c r="GD57" s="32">
        <f t="shared" si="105"/>
        <v>0</v>
      </c>
      <c r="GE57" s="32">
        <f t="shared" si="105"/>
        <v>0</v>
      </c>
      <c r="GF57" s="32">
        <f t="shared" si="105"/>
        <v>0</v>
      </c>
      <c r="GG57" s="32">
        <f t="shared" si="105"/>
        <v>0</v>
      </c>
      <c r="GH57" s="32">
        <f t="shared" si="105"/>
        <v>0</v>
      </c>
      <c r="GI57" s="32">
        <f t="shared" si="105"/>
        <v>0</v>
      </c>
      <c r="GJ57" s="32">
        <f t="shared" si="105"/>
        <v>0</v>
      </c>
    </row>
    <row r="58" spans="1:192" outlineLevel="1" x14ac:dyDescent="0.25">
      <c r="A58" s="33"/>
      <c r="B58" s="33"/>
      <c r="C58" s="30"/>
      <c r="D58" s="32"/>
      <c r="E58" s="32" t="s">
        <v>28</v>
      </c>
      <c r="F58" s="32"/>
      <c r="G58" s="32" t="s">
        <v>14</v>
      </c>
      <c r="H58" s="32"/>
      <c r="I58" s="31"/>
      <c r="J58" s="32">
        <f t="shared" ref="J58:AO58" si="106" xml:space="preserve"> I58 + MAX(J53:J57)</f>
        <v>1</v>
      </c>
      <c r="K58" s="32">
        <f t="shared" si="106"/>
        <v>1</v>
      </c>
      <c r="L58" s="32">
        <f t="shared" si="106"/>
        <v>2</v>
      </c>
      <c r="M58" s="32">
        <f t="shared" si="106"/>
        <v>3</v>
      </c>
      <c r="N58" s="32">
        <f t="shared" si="106"/>
        <v>3</v>
      </c>
      <c r="O58" s="32">
        <f t="shared" si="106"/>
        <v>3</v>
      </c>
      <c r="P58" s="32">
        <f t="shared" si="106"/>
        <v>3</v>
      </c>
      <c r="Q58" s="32">
        <f t="shared" si="106"/>
        <v>4</v>
      </c>
      <c r="R58" s="32">
        <f t="shared" si="106"/>
        <v>4</v>
      </c>
      <c r="S58" s="32">
        <f t="shared" si="106"/>
        <v>4</v>
      </c>
      <c r="T58" s="32">
        <f t="shared" si="106"/>
        <v>4</v>
      </c>
      <c r="U58" s="32">
        <f t="shared" si="106"/>
        <v>4</v>
      </c>
      <c r="V58" s="32">
        <f t="shared" si="106"/>
        <v>4</v>
      </c>
      <c r="W58" s="32">
        <f t="shared" si="106"/>
        <v>4</v>
      </c>
      <c r="X58" s="32">
        <f t="shared" si="106"/>
        <v>4</v>
      </c>
      <c r="Y58" s="32">
        <f t="shared" si="106"/>
        <v>4</v>
      </c>
      <c r="Z58" s="32">
        <f t="shared" si="106"/>
        <v>4</v>
      </c>
      <c r="AA58" s="32">
        <f t="shared" si="106"/>
        <v>4</v>
      </c>
      <c r="AB58" s="32">
        <f t="shared" si="106"/>
        <v>4</v>
      </c>
      <c r="AC58" s="32">
        <f t="shared" si="106"/>
        <v>4</v>
      </c>
      <c r="AD58" s="32">
        <f t="shared" si="106"/>
        <v>4</v>
      </c>
      <c r="AE58" s="32">
        <f t="shared" si="106"/>
        <v>4</v>
      </c>
      <c r="AF58" s="32">
        <f t="shared" si="106"/>
        <v>4</v>
      </c>
      <c r="AG58" s="32">
        <f t="shared" si="106"/>
        <v>4</v>
      </c>
      <c r="AH58" s="32">
        <f t="shared" si="106"/>
        <v>4</v>
      </c>
      <c r="AI58" s="32">
        <f t="shared" si="106"/>
        <v>4</v>
      </c>
      <c r="AJ58" s="32">
        <f t="shared" si="106"/>
        <v>4</v>
      </c>
      <c r="AK58" s="32">
        <f t="shared" si="106"/>
        <v>4</v>
      </c>
      <c r="AL58" s="32">
        <f t="shared" si="106"/>
        <v>4</v>
      </c>
      <c r="AM58" s="32">
        <f t="shared" si="106"/>
        <v>4</v>
      </c>
      <c r="AN58" s="32">
        <f t="shared" si="106"/>
        <v>4</v>
      </c>
      <c r="AO58" s="32">
        <f t="shared" si="106"/>
        <v>4</v>
      </c>
      <c r="AP58" s="32">
        <f t="shared" ref="AP58:BU58" si="107" xml:space="preserve"> AO58 + MAX(AP53:AP57)</f>
        <v>4</v>
      </c>
      <c r="AQ58" s="32">
        <f t="shared" si="107"/>
        <v>4</v>
      </c>
      <c r="AR58" s="32">
        <f t="shared" si="107"/>
        <v>4</v>
      </c>
      <c r="AS58" s="32">
        <f t="shared" si="107"/>
        <v>4</v>
      </c>
      <c r="AT58" s="32">
        <f t="shared" si="107"/>
        <v>4</v>
      </c>
      <c r="AU58" s="32">
        <f t="shared" si="107"/>
        <v>4</v>
      </c>
      <c r="AV58" s="32">
        <f t="shared" si="107"/>
        <v>4</v>
      </c>
      <c r="AW58" s="32">
        <f t="shared" si="107"/>
        <v>4</v>
      </c>
      <c r="AX58" s="32">
        <f t="shared" si="107"/>
        <v>4</v>
      </c>
      <c r="AY58" s="32">
        <f t="shared" si="107"/>
        <v>4</v>
      </c>
      <c r="AZ58" s="32">
        <f t="shared" si="107"/>
        <v>4</v>
      </c>
      <c r="BA58" s="32">
        <f t="shared" si="107"/>
        <v>4</v>
      </c>
      <c r="BB58" s="32">
        <f t="shared" si="107"/>
        <v>4</v>
      </c>
      <c r="BC58" s="32">
        <f t="shared" si="107"/>
        <v>4</v>
      </c>
      <c r="BD58" s="32">
        <f t="shared" si="107"/>
        <v>4</v>
      </c>
      <c r="BE58" s="32">
        <f t="shared" si="107"/>
        <v>5</v>
      </c>
      <c r="BF58" s="32">
        <f t="shared" si="107"/>
        <v>5</v>
      </c>
      <c r="BG58" s="32">
        <f t="shared" si="107"/>
        <v>5</v>
      </c>
      <c r="BH58" s="32">
        <f t="shared" si="107"/>
        <v>5</v>
      </c>
      <c r="BI58" s="32">
        <f t="shared" si="107"/>
        <v>5</v>
      </c>
      <c r="BJ58" s="32">
        <f t="shared" si="107"/>
        <v>5</v>
      </c>
      <c r="BK58" s="32">
        <f t="shared" si="107"/>
        <v>5</v>
      </c>
      <c r="BL58" s="32">
        <f t="shared" si="107"/>
        <v>5</v>
      </c>
      <c r="BM58" s="32">
        <f t="shared" si="107"/>
        <v>5</v>
      </c>
      <c r="BN58" s="32">
        <f t="shared" si="107"/>
        <v>5</v>
      </c>
      <c r="BO58" s="32">
        <f t="shared" si="107"/>
        <v>5</v>
      </c>
      <c r="BP58" s="32">
        <f t="shared" si="107"/>
        <v>5</v>
      </c>
      <c r="BQ58" s="32">
        <f t="shared" si="107"/>
        <v>5</v>
      </c>
      <c r="BR58" s="32">
        <f t="shared" si="107"/>
        <v>5</v>
      </c>
      <c r="BS58" s="32">
        <f t="shared" si="107"/>
        <v>5</v>
      </c>
      <c r="BT58" s="32">
        <f t="shared" si="107"/>
        <v>5</v>
      </c>
      <c r="BU58" s="32">
        <f t="shared" si="107"/>
        <v>5</v>
      </c>
      <c r="BV58" s="32">
        <f t="shared" ref="BV58:DA58" si="108" xml:space="preserve"> BU58 + MAX(BV53:BV57)</f>
        <v>5</v>
      </c>
      <c r="BW58" s="32">
        <f t="shared" si="108"/>
        <v>5</v>
      </c>
      <c r="BX58" s="32">
        <f t="shared" si="108"/>
        <v>5</v>
      </c>
      <c r="BY58" s="32">
        <f t="shared" si="108"/>
        <v>5</v>
      </c>
      <c r="BZ58" s="32">
        <f t="shared" si="108"/>
        <v>5</v>
      </c>
      <c r="CA58" s="32">
        <f t="shared" si="108"/>
        <v>5</v>
      </c>
      <c r="CB58" s="32">
        <f t="shared" si="108"/>
        <v>5</v>
      </c>
      <c r="CC58" s="32">
        <f t="shared" si="108"/>
        <v>5</v>
      </c>
      <c r="CD58" s="32">
        <f t="shared" si="108"/>
        <v>5</v>
      </c>
      <c r="CE58" s="32">
        <f t="shared" si="108"/>
        <v>5</v>
      </c>
      <c r="CF58" s="32">
        <f t="shared" si="108"/>
        <v>5</v>
      </c>
      <c r="CG58" s="32">
        <f t="shared" si="108"/>
        <v>5</v>
      </c>
      <c r="CH58" s="32">
        <f t="shared" si="108"/>
        <v>5</v>
      </c>
      <c r="CI58" s="32">
        <f t="shared" si="108"/>
        <v>5</v>
      </c>
      <c r="CJ58" s="32">
        <f t="shared" si="108"/>
        <v>5</v>
      </c>
      <c r="CK58" s="32">
        <f t="shared" si="108"/>
        <v>5</v>
      </c>
      <c r="CL58" s="32">
        <f t="shared" si="108"/>
        <v>5</v>
      </c>
      <c r="CM58" s="32">
        <f t="shared" si="108"/>
        <v>5</v>
      </c>
      <c r="CN58" s="32">
        <f t="shared" si="108"/>
        <v>5</v>
      </c>
      <c r="CO58" s="32">
        <f t="shared" si="108"/>
        <v>5</v>
      </c>
      <c r="CP58" s="32">
        <f t="shared" si="108"/>
        <v>5</v>
      </c>
      <c r="CQ58" s="32">
        <f t="shared" si="108"/>
        <v>5</v>
      </c>
      <c r="CR58" s="32">
        <f t="shared" si="108"/>
        <v>5</v>
      </c>
      <c r="CS58" s="32">
        <f t="shared" si="108"/>
        <v>5</v>
      </c>
      <c r="CT58" s="32">
        <f t="shared" si="108"/>
        <v>5</v>
      </c>
      <c r="CU58" s="32">
        <f t="shared" si="108"/>
        <v>5</v>
      </c>
      <c r="CV58" s="32">
        <f t="shared" si="108"/>
        <v>5</v>
      </c>
      <c r="CW58" s="32">
        <f t="shared" si="108"/>
        <v>5</v>
      </c>
      <c r="CX58" s="32">
        <f t="shared" si="108"/>
        <v>5</v>
      </c>
      <c r="CY58" s="32">
        <f t="shared" si="108"/>
        <v>5</v>
      </c>
      <c r="CZ58" s="32">
        <f t="shared" si="108"/>
        <v>5</v>
      </c>
      <c r="DA58" s="32">
        <f t="shared" si="108"/>
        <v>5</v>
      </c>
      <c r="DB58" s="32">
        <f t="shared" ref="DB58:EG58" si="109" xml:space="preserve"> DA58 + MAX(DB53:DB57)</f>
        <v>5</v>
      </c>
      <c r="DC58" s="32">
        <f t="shared" si="109"/>
        <v>5</v>
      </c>
      <c r="DD58" s="32">
        <f t="shared" si="109"/>
        <v>5</v>
      </c>
      <c r="DE58" s="32">
        <f t="shared" si="109"/>
        <v>5</v>
      </c>
      <c r="DF58" s="32">
        <f t="shared" si="109"/>
        <v>5</v>
      </c>
      <c r="DG58" s="32">
        <f t="shared" si="109"/>
        <v>5</v>
      </c>
      <c r="DH58" s="32">
        <f t="shared" si="109"/>
        <v>5</v>
      </c>
      <c r="DI58" s="32">
        <f t="shared" si="109"/>
        <v>5</v>
      </c>
      <c r="DJ58" s="32">
        <f t="shared" si="109"/>
        <v>5</v>
      </c>
      <c r="DK58" s="32">
        <f t="shared" si="109"/>
        <v>5</v>
      </c>
      <c r="DL58" s="32">
        <f t="shared" si="109"/>
        <v>5</v>
      </c>
      <c r="DM58" s="32">
        <f t="shared" si="109"/>
        <v>5</v>
      </c>
      <c r="DN58" s="32">
        <f t="shared" si="109"/>
        <v>5</v>
      </c>
      <c r="DO58" s="32">
        <f t="shared" si="109"/>
        <v>5</v>
      </c>
      <c r="DP58" s="32">
        <f t="shared" si="109"/>
        <v>5</v>
      </c>
      <c r="DQ58" s="32">
        <f t="shared" si="109"/>
        <v>5</v>
      </c>
      <c r="DR58" s="32">
        <f t="shared" si="109"/>
        <v>5</v>
      </c>
      <c r="DS58" s="32">
        <f t="shared" si="109"/>
        <v>5</v>
      </c>
      <c r="DT58" s="32">
        <f t="shared" si="109"/>
        <v>5</v>
      </c>
      <c r="DU58" s="32">
        <f t="shared" si="109"/>
        <v>5</v>
      </c>
      <c r="DV58" s="32">
        <f t="shared" si="109"/>
        <v>5</v>
      </c>
      <c r="DW58" s="32">
        <f t="shared" si="109"/>
        <v>5</v>
      </c>
      <c r="DX58" s="32">
        <f t="shared" si="109"/>
        <v>5</v>
      </c>
      <c r="DY58" s="32">
        <f t="shared" si="109"/>
        <v>5</v>
      </c>
      <c r="DZ58" s="32">
        <f t="shared" si="109"/>
        <v>5</v>
      </c>
      <c r="EA58" s="32">
        <f t="shared" si="109"/>
        <v>5</v>
      </c>
      <c r="EB58" s="32">
        <f t="shared" si="109"/>
        <v>5</v>
      </c>
      <c r="EC58" s="32">
        <f t="shared" si="109"/>
        <v>5</v>
      </c>
      <c r="ED58" s="32">
        <f t="shared" si="109"/>
        <v>5</v>
      </c>
      <c r="EE58" s="32">
        <f t="shared" si="109"/>
        <v>5</v>
      </c>
      <c r="EF58" s="32">
        <f t="shared" si="109"/>
        <v>5</v>
      </c>
      <c r="EG58" s="32">
        <f t="shared" si="109"/>
        <v>5</v>
      </c>
      <c r="EH58" s="32">
        <f t="shared" ref="EH58:FM58" si="110" xml:space="preserve"> EG58 + MAX(EH53:EH57)</f>
        <v>5</v>
      </c>
      <c r="EI58" s="32">
        <f t="shared" si="110"/>
        <v>5</v>
      </c>
      <c r="EJ58" s="32">
        <f t="shared" si="110"/>
        <v>5</v>
      </c>
      <c r="EK58" s="32">
        <f t="shared" si="110"/>
        <v>5</v>
      </c>
      <c r="EL58" s="32">
        <f t="shared" si="110"/>
        <v>5</v>
      </c>
      <c r="EM58" s="32">
        <f t="shared" si="110"/>
        <v>5</v>
      </c>
      <c r="EN58" s="32">
        <f t="shared" si="110"/>
        <v>5</v>
      </c>
      <c r="EO58" s="32">
        <f t="shared" si="110"/>
        <v>5</v>
      </c>
      <c r="EP58" s="32">
        <f t="shared" si="110"/>
        <v>5</v>
      </c>
      <c r="EQ58" s="32">
        <f t="shared" si="110"/>
        <v>5</v>
      </c>
      <c r="ER58" s="32">
        <f t="shared" si="110"/>
        <v>5</v>
      </c>
      <c r="ES58" s="32">
        <f t="shared" si="110"/>
        <v>5</v>
      </c>
      <c r="ET58" s="32">
        <f t="shared" si="110"/>
        <v>5</v>
      </c>
      <c r="EU58" s="32">
        <f t="shared" si="110"/>
        <v>5</v>
      </c>
      <c r="EV58" s="32">
        <f t="shared" si="110"/>
        <v>5</v>
      </c>
      <c r="EW58" s="32">
        <f t="shared" si="110"/>
        <v>5</v>
      </c>
      <c r="EX58" s="32">
        <f t="shared" si="110"/>
        <v>5</v>
      </c>
      <c r="EY58" s="32">
        <f t="shared" si="110"/>
        <v>5</v>
      </c>
      <c r="EZ58" s="32">
        <f t="shared" si="110"/>
        <v>5</v>
      </c>
      <c r="FA58" s="32">
        <f t="shared" si="110"/>
        <v>5</v>
      </c>
      <c r="FB58" s="32">
        <f t="shared" si="110"/>
        <v>5</v>
      </c>
      <c r="FC58" s="32">
        <f t="shared" si="110"/>
        <v>5</v>
      </c>
      <c r="FD58" s="32">
        <f t="shared" si="110"/>
        <v>5</v>
      </c>
      <c r="FE58" s="32">
        <f t="shared" si="110"/>
        <v>5</v>
      </c>
      <c r="FF58" s="32">
        <f t="shared" si="110"/>
        <v>5</v>
      </c>
      <c r="FG58" s="32">
        <f t="shared" si="110"/>
        <v>5</v>
      </c>
      <c r="FH58" s="32">
        <f t="shared" si="110"/>
        <v>5</v>
      </c>
      <c r="FI58" s="32">
        <f t="shared" si="110"/>
        <v>5</v>
      </c>
      <c r="FJ58" s="32">
        <f t="shared" si="110"/>
        <v>5</v>
      </c>
      <c r="FK58" s="32">
        <f t="shared" si="110"/>
        <v>5</v>
      </c>
      <c r="FL58" s="32">
        <f t="shared" si="110"/>
        <v>5</v>
      </c>
      <c r="FM58" s="32">
        <f t="shared" si="110"/>
        <v>5</v>
      </c>
      <c r="FN58" s="32">
        <f t="shared" ref="FN58:GJ58" si="111" xml:space="preserve"> FM58 + MAX(FN53:FN57)</f>
        <v>5</v>
      </c>
      <c r="FO58" s="32">
        <f t="shared" si="111"/>
        <v>5</v>
      </c>
      <c r="FP58" s="32">
        <f t="shared" si="111"/>
        <v>5</v>
      </c>
      <c r="FQ58" s="32">
        <f t="shared" si="111"/>
        <v>5</v>
      </c>
      <c r="FR58" s="32">
        <f t="shared" si="111"/>
        <v>5</v>
      </c>
      <c r="FS58" s="32">
        <f t="shared" si="111"/>
        <v>5</v>
      </c>
      <c r="FT58" s="32">
        <f t="shared" si="111"/>
        <v>5</v>
      </c>
      <c r="FU58" s="32">
        <f t="shared" si="111"/>
        <v>5</v>
      </c>
      <c r="FV58" s="32">
        <f t="shared" si="111"/>
        <v>5</v>
      </c>
      <c r="FW58" s="32">
        <f t="shared" si="111"/>
        <v>5</v>
      </c>
      <c r="FX58" s="32">
        <f t="shared" si="111"/>
        <v>5</v>
      </c>
      <c r="FY58" s="32">
        <f t="shared" si="111"/>
        <v>5</v>
      </c>
      <c r="FZ58" s="32">
        <f t="shared" si="111"/>
        <v>5</v>
      </c>
      <c r="GA58" s="32">
        <f t="shared" si="111"/>
        <v>5</v>
      </c>
      <c r="GB58" s="32">
        <f t="shared" si="111"/>
        <v>5</v>
      </c>
      <c r="GC58" s="32">
        <f t="shared" si="111"/>
        <v>5</v>
      </c>
      <c r="GD58" s="32">
        <f t="shared" si="111"/>
        <v>5</v>
      </c>
      <c r="GE58" s="32">
        <f t="shared" si="111"/>
        <v>5</v>
      </c>
      <c r="GF58" s="32">
        <f t="shared" si="111"/>
        <v>5</v>
      </c>
      <c r="GG58" s="32">
        <f t="shared" si="111"/>
        <v>5</v>
      </c>
      <c r="GH58" s="32">
        <f t="shared" si="111"/>
        <v>5</v>
      </c>
      <c r="GI58" s="32">
        <f t="shared" si="111"/>
        <v>5</v>
      </c>
      <c r="GJ58" s="32">
        <f t="shared" si="111"/>
        <v>5</v>
      </c>
    </row>
    <row r="59" spans="1:192" outlineLevel="1" x14ac:dyDescent="0.25">
      <c r="E59" s="9"/>
      <c r="F59" s="9"/>
      <c r="G59" s="9"/>
      <c r="H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</row>
    <row r="60" spans="1:192" outlineLevel="1" x14ac:dyDescent="0.25">
      <c r="E60" s="191" t="str">
        <f xml:space="preserve"> InpC!E$226</f>
        <v>Pre-forecast period</v>
      </c>
      <c r="F60" s="191" t="str">
        <f xml:space="preserve"> InpC!F$226</f>
        <v>Pre-fcst</v>
      </c>
      <c r="G60" s="191" t="str">
        <f xml:space="preserve"> InpC!G$226</f>
        <v>label</v>
      </c>
    </row>
    <row r="61" spans="1:192" outlineLevel="1" x14ac:dyDescent="0.25">
      <c r="E61" s="69" t="str">
        <f xml:space="preserve"> InpC!E$227</f>
        <v>Financial Close</v>
      </c>
      <c r="F61" s="69" t="str">
        <f xml:space="preserve"> InpC!F$227</f>
        <v>Fin Close</v>
      </c>
      <c r="G61" s="69" t="str">
        <f xml:space="preserve"> InpC!G$227</f>
        <v>label</v>
      </c>
      <c r="H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192" outlineLevel="1" x14ac:dyDescent="0.25">
      <c r="E62" s="69" t="str">
        <f xml:space="preserve"> InpC!E$228</f>
        <v>Construction</v>
      </c>
      <c r="F62" s="69" t="str">
        <f xml:space="preserve"> InpC!F$228</f>
        <v>Construction</v>
      </c>
      <c r="G62" s="69" t="str">
        <f xml:space="preserve"> InpC!G$228</f>
        <v>label</v>
      </c>
      <c r="H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</row>
    <row r="63" spans="1:192" outlineLevel="1" x14ac:dyDescent="0.25">
      <c r="E63" s="69" t="str">
        <f xml:space="preserve"> InpC!E$229</f>
        <v>Operations</v>
      </c>
      <c r="F63" s="69" t="str">
        <f xml:space="preserve"> InpC!F$229</f>
        <v>Operations</v>
      </c>
      <c r="G63" s="69" t="str">
        <f xml:space="preserve"> InpC!G$229</f>
        <v>label</v>
      </c>
      <c r="H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</row>
    <row r="64" spans="1:192" outlineLevel="1" x14ac:dyDescent="0.25">
      <c r="E64" s="69" t="str">
        <f xml:space="preserve"> InpC!E$230</f>
        <v>Post ops</v>
      </c>
      <c r="F64" s="69" t="str">
        <f xml:space="preserve"> InpC!F$230</f>
        <v>Post ops</v>
      </c>
      <c r="G64" s="69" t="str">
        <f xml:space="preserve"> InpC!G$230</f>
        <v>label</v>
      </c>
      <c r="H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</row>
    <row r="65" spans="1:192" outlineLevel="1" x14ac:dyDescent="0.25">
      <c r="A65" s="62"/>
      <c r="B65" s="62"/>
      <c r="C65" s="63"/>
      <c r="D65" s="65"/>
      <c r="E65" s="64" t="str">
        <f t="shared" ref="E65:AJ65" si="112" xml:space="preserve"> E$58</f>
        <v>Timeline label counter</v>
      </c>
      <c r="F65" s="64">
        <f t="shared" si="112"/>
        <v>0</v>
      </c>
      <c r="G65" s="64" t="str">
        <f t="shared" si="112"/>
        <v>counter</v>
      </c>
      <c r="H65" s="64">
        <f t="shared" si="112"/>
        <v>0</v>
      </c>
      <c r="I65" s="64">
        <f t="shared" si="112"/>
        <v>0</v>
      </c>
      <c r="J65" s="64">
        <f t="shared" si="112"/>
        <v>1</v>
      </c>
      <c r="K65" s="64">
        <f t="shared" si="112"/>
        <v>1</v>
      </c>
      <c r="L65" s="64">
        <f t="shared" si="112"/>
        <v>2</v>
      </c>
      <c r="M65" s="64">
        <f t="shared" si="112"/>
        <v>3</v>
      </c>
      <c r="N65" s="64">
        <f t="shared" si="112"/>
        <v>3</v>
      </c>
      <c r="O65" s="64">
        <f t="shared" si="112"/>
        <v>3</v>
      </c>
      <c r="P65" s="64">
        <f t="shared" si="112"/>
        <v>3</v>
      </c>
      <c r="Q65" s="64">
        <f t="shared" si="112"/>
        <v>4</v>
      </c>
      <c r="R65" s="64">
        <f t="shared" si="112"/>
        <v>4</v>
      </c>
      <c r="S65" s="64">
        <f t="shared" si="112"/>
        <v>4</v>
      </c>
      <c r="T65" s="64">
        <f t="shared" si="112"/>
        <v>4</v>
      </c>
      <c r="U65" s="64">
        <f t="shared" si="112"/>
        <v>4</v>
      </c>
      <c r="V65" s="64">
        <f t="shared" si="112"/>
        <v>4</v>
      </c>
      <c r="W65" s="64">
        <f t="shared" si="112"/>
        <v>4</v>
      </c>
      <c r="X65" s="64">
        <f t="shared" si="112"/>
        <v>4</v>
      </c>
      <c r="Y65" s="64">
        <f t="shared" si="112"/>
        <v>4</v>
      </c>
      <c r="Z65" s="64">
        <f t="shared" si="112"/>
        <v>4</v>
      </c>
      <c r="AA65" s="64">
        <f t="shared" si="112"/>
        <v>4</v>
      </c>
      <c r="AB65" s="64">
        <f t="shared" si="112"/>
        <v>4</v>
      </c>
      <c r="AC65" s="64">
        <f t="shared" si="112"/>
        <v>4</v>
      </c>
      <c r="AD65" s="64">
        <f t="shared" si="112"/>
        <v>4</v>
      </c>
      <c r="AE65" s="64">
        <f t="shared" si="112"/>
        <v>4</v>
      </c>
      <c r="AF65" s="64">
        <f t="shared" si="112"/>
        <v>4</v>
      </c>
      <c r="AG65" s="64">
        <f t="shared" si="112"/>
        <v>4</v>
      </c>
      <c r="AH65" s="64">
        <f t="shared" si="112"/>
        <v>4</v>
      </c>
      <c r="AI65" s="64">
        <f t="shared" si="112"/>
        <v>4</v>
      </c>
      <c r="AJ65" s="64">
        <f t="shared" si="112"/>
        <v>4</v>
      </c>
      <c r="AK65" s="64">
        <f t="shared" ref="AK65:BP65" si="113" xml:space="preserve"> AK$58</f>
        <v>4</v>
      </c>
      <c r="AL65" s="64">
        <f t="shared" si="113"/>
        <v>4</v>
      </c>
      <c r="AM65" s="64">
        <f t="shared" si="113"/>
        <v>4</v>
      </c>
      <c r="AN65" s="64">
        <f t="shared" si="113"/>
        <v>4</v>
      </c>
      <c r="AO65" s="64">
        <f t="shared" si="113"/>
        <v>4</v>
      </c>
      <c r="AP65" s="64">
        <f t="shared" si="113"/>
        <v>4</v>
      </c>
      <c r="AQ65" s="64">
        <f t="shared" si="113"/>
        <v>4</v>
      </c>
      <c r="AR65" s="64">
        <f t="shared" si="113"/>
        <v>4</v>
      </c>
      <c r="AS65" s="64">
        <f t="shared" si="113"/>
        <v>4</v>
      </c>
      <c r="AT65" s="64">
        <f t="shared" si="113"/>
        <v>4</v>
      </c>
      <c r="AU65" s="64">
        <f t="shared" si="113"/>
        <v>4</v>
      </c>
      <c r="AV65" s="64">
        <f t="shared" si="113"/>
        <v>4</v>
      </c>
      <c r="AW65" s="64">
        <f t="shared" si="113"/>
        <v>4</v>
      </c>
      <c r="AX65" s="64">
        <f t="shared" si="113"/>
        <v>4</v>
      </c>
      <c r="AY65" s="64">
        <f t="shared" si="113"/>
        <v>4</v>
      </c>
      <c r="AZ65" s="64">
        <f t="shared" si="113"/>
        <v>4</v>
      </c>
      <c r="BA65" s="64">
        <f t="shared" si="113"/>
        <v>4</v>
      </c>
      <c r="BB65" s="64">
        <f t="shared" si="113"/>
        <v>4</v>
      </c>
      <c r="BC65" s="64">
        <f t="shared" si="113"/>
        <v>4</v>
      </c>
      <c r="BD65" s="64">
        <f t="shared" si="113"/>
        <v>4</v>
      </c>
      <c r="BE65" s="64">
        <f t="shared" si="113"/>
        <v>5</v>
      </c>
      <c r="BF65" s="64">
        <f t="shared" si="113"/>
        <v>5</v>
      </c>
      <c r="BG65" s="64">
        <f t="shared" si="113"/>
        <v>5</v>
      </c>
      <c r="BH65" s="64">
        <f t="shared" si="113"/>
        <v>5</v>
      </c>
      <c r="BI65" s="64">
        <f t="shared" si="113"/>
        <v>5</v>
      </c>
      <c r="BJ65" s="64">
        <f t="shared" si="113"/>
        <v>5</v>
      </c>
      <c r="BK65" s="64">
        <f t="shared" si="113"/>
        <v>5</v>
      </c>
      <c r="BL65" s="64">
        <f t="shared" si="113"/>
        <v>5</v>
      </c>
      <c r="BM65" s="64">
        <f t="shared" si="113"/>
        <v>5</v>
      </c>
      <c r="BN65" s="64">
        <f t="shared" si="113"/>
        <v>5</v>
      </c>
      <c r="BO65" s="64">
        <f t="shared" si="113"/>
        <v>5</v>
      </c>
      <c r="BP65" s="64">
        <f t="shared" si="113"/>
        <v>5</v>
      </c>
      <c r="BQ65" s="64">
        <f t="shared" ref="BQ65:CV65" si="114" xml:space="preserve"> BQ$58</f>
        <v>5</v>
      </c>
      <c r="BR65" s="64">
        <f t="shared" si="114"/>
        <v>5</v>
      </c>
      <c r="BS65" s="64">
        <f t="shared" si="114"/>
        <v>5</v>
      </c>
      <c r="BT65" s="64">
        <f t="shared" si="114"/>
        <v>5</v>
      </c>
      <c r="BU65" s="64">
        <f t="shared" si="114"/>
        <v>5</v>
      </c>
      <c r="BV65" s="64">
        <f t="shared" si="114"/>
        <v>5</v>
      </c>
      <c r="BW65" s="64">
        <f t="shared" si="114"/>
        <v>5</v>
      </c>
      <c r="BX65" s="64">
        <f t="shared" si="114"/>
        <v>5</v>
      </c>
      <c r="BY65" s="64">
        <f t="shared" si="114"/>
        <v>5</v>
      </c>
      <c r="BZ65" s="64">
        <f t="shared" si="114"/>
        <v>5</v>
      </c>
      <c r="CA65" s="64">
        <f t="shared" si="114"/>
        <v>5</v>
      </c>
      <c r="CB65" s="64">
        <f t="shared" si="114"/>
        <v>5</v>
      </c>
      <c r="CC65" s="64">
        <f t="shared" si="114"/>
        <v>5</v>
      </c>
      <c r="CD65" s="64">
        <f t="shared" si="114"/>
        <v>5</v>
      </c>
      <c r="CE65" s="64">
        <f t="shared" si="114"/>
        <v>5</v>
      </c>
      <c r="CF65" s="64">
        <f t="shared" si="114"/>
        <v>5</v>
      </c>
      <c r="CG65" s="64">
        <f t="shared" si="114"/>
        <v>5</v>
      </c>
      <c r="CH65" s="64">
        <f t="shared" si="114"/>
        <v>5</v>
      </c>
      <c r="CI65" s="64">
        <f t="shared" si="114"/>
        <v>5</v>
      </c>
      <c r="CJ65" s="64">
        <f t="shared" si="114"/>
        <v>5</v>
      </c>
      <c r="CK65" s="64">
        <f t="shared" si="114"/>
        <v>5</v>
      </c>
      <c r="CL65" s="64">
        <f t="shared" si="114"/>
        <v>5</v>
      </c>
      <c r="CM65" s="64">
        <f t="shared" si="114"/>
        <v>5</v>
      </c>
      <c r="CN65" s="64">
        <f t="shared" si="114"/>
        <v>5</v>
      </c>
      <c r="CO65" s="64">
        <f t="shared" si="114"/>
        <v>5</v>
      </c>
      <c r="CP65" s="64">
        <f t="shared" si="114"/>
        <v>5</v>
      </c>
      <c r="CQ65" s="64">
        <f t="shared" si="114"/>
        <v>5</v>
      </c>
      <c r="CR65" s="64">
        <f t="shared" si="114"/>
        <v>5</v>
      </c>
      <c r="CS65" s="64">
        <f t="shared" si="114"/>
        <v>5</v>
      </c>
      <c r="CT65" s="64">
        <f t="shared" si="114"/>
        <v>5</v>
      </c>
      <c r="CU65" s="64">
        <f t="shared" si="114"/>
        <v>5</v>
      </c>
      <c r="CV65" s="64">
        <f t="shared" si="114"/>
        <v>5</v>
      </c>
      <c r="CW65" s="64">
        <f t="shared" ref="CW65:EB65" si="115" xml:space="preserve"> CW$58</f>
        <v>5</v>
      </c>
      <c r="CX65" s="64">
        <f t="shared" si="115"/>
        <v>5</v>
      </c>
      <c r="CY65" s="64">
        <f t="shared" si="115"/>
        <v>5</v>
      </c>
      <c r="CZ65" s="64">
        <f t="shared" si="115"/>
        <v>5</v>
      </c>
      <c r="DA65" s="64">
        <f t="shared" si="115"/>
        <v>5</v>
      </c>
      <c r="DB65" s="64">
        <f t="shared" si="115"/>
        <v>5</v>
      </c>
      <c r="DC65" s="64">
        <f t="shared" si="115"/>
        <v>5</v>
      </c>
      <c r="DD65" s="64">
        <f t="shared" si="115"/>
        <v>5</v>
      </c>
      <c r="DE65" s="64">
        <f t="shared" si="115"/>
        <v>5</v>
      </c>
      <c r="DF65" s="64">
        <f t="shared" si="115"/>
        <v>5</v>
      </c>
      <c r="DG65" s="64">
        <f t="shared" si="115"/>
        <v>5</v>
      </c>
      <c r="DH65" s="64">
        <f t="shared" si="115"/>
        <v>5</v>
      </c>
      <c r="DI65" s="64">
        <f t="shared" si="115"/>
        <v>5</v>
      </c>
      <c r="DJ65" s="64">
        <f t="shared" si="115"/>
        <v>5</v>
      </c>
      <c r="DK65" s="64">
        <f t="shared" si="115"/>
        <v>5</v>
      </c>
      <c r="DL65" s="64">
        <f t="shared" si="115"/>
        <v>5</v>
      </c>
      <c r="DM65" s="64">
        <f t="shared" si="115"/>
        <v>5</v>
      </c>
      <c r="DN65" s="64">
        <f t="shared" si="115"/>
        <v>5</v>
      </c>
      <c r="DO65" s="64">
        <f t="shared" si="115"/>
        <v>5</v>
      </c>
      <c r="DP65" s="64">
        <f t="shared" si="115"/>
        <v>5</v>
      </c>
      <c r="DQ65" s="64">
        <f t="shared" si="115"/>
        <v>5</v>
      </c>
      <c r="DR65" s="64">
        <f t="shared" si="115"/>
        <v>5</v>
      </c>
      <c r="DS65" s="64">
        <f t="shared" si="115"/>
        <v>5</v>
      </c>
      <c r="DT65" s="64">
        <f t="shared" si="115"/>
        <v>5</v>
      </c>
      <c r="DU65" s="64">
        <f t="shared" si="115"/>
        <v>5</v>
      </c>
      <c r="DV65" s="64">
        <f t="shared" si="115"/>
        <v>5</v>
      </c>
      <c r="DW65" s="64">
        <f t="shared" si="115"/>
        <v>5</v>
      </c>
      <c r="DX65" s="64">
        <f t="shared" si="115"/>
        <v>5</v>
      </c>
      <c r="DY65" s="64">
        <f t="shared" si="115"/>
        <v>5</v>
      </c>
      <c r="DZ65" s="64">
        <f t="shared" si="115"/>
        <v>5</v>
      </c>
      <c r="EA65" s="64">
        <f t="shared" si="115"/>
        <v>5</v>
      </c>
      <c r="EB65" s="64">
        <f t="shared" si="115"/>
        <v>5</v>
      </c>
      <c r="EC65" s="64">
        <f t="shared" ref="EC65:FH65" si="116" xml:space="preserve"> EC$58</f>
        <v>5</v>
      </c>
      <c r="ED65" s="64">
        <f t="shared" si="116"/>
        <v>5</v>
      </c>
      <c r="EE65" s="64">
        <f t="shared" si="116"/>
        <v>5</v>
      </c>
      <c r="EF65" s="64">
        <f t="shared" si="116"/>
        <v>5</v>
      </c>
      <c r="EG65" s="64">
        <f t="shared" si="116"/>
        <v>5</v>
      </c>
      <c r="EH65" s="64">
        <f t="shared" si="116"/>
        <v>5</v>
      </c>
      <c r="EI65" s="64">
        <f t="shared" si="116"/>
        <v>5</v>
      </c>
      <c r="EJ65" s="64">
        <f t="shared" si="116"/>
        <v>5</v>
      </c>
      <c r="EK65" s="64">
        <f t="shared" si="116"/>
        <v>5</v>
      </c>
      <c r="EL65" s="64">
        <f t="shared" si="116"/>
        <v>5</v>
      </c>
      <c r="EM65" s="64">
        <f t="shared" si="116"/>
        <v>5</v>
      </c>
      <c r="EN65" s="64">
        <f t="shared" si="116"/>
        <v>5</v>
      </c>
      <c r="EO65" s="64">
        <f t="shared" si="116"/>
        <v>5</v>
      </c>
      <c r="EP65" s="64">
        <f t="shared" si="116"/>
        <v>5</v>
      </c>
      <c r="EQ65" s="64">
        <f t="shared" si="116"/>
        <v>5</v>
      </c>
      <c r="ER65" s="64">
        <f t="shared" si="116"/>
        <v>5</v>
      </c>
      <c r="ES65" s="64">
        <f t="shared" si="116"/>
        <v>5</v>
      </c>
      <c r="ET65" s="64">
        <f t="shared" si="116"/>
        <v>5</v>
      </c>
      <c r="EU65" s="64">
        <f t="shared" si="116"/>
        <v>5</v>
      </c>
      <c r="EV65" s="64">
        <f t="shared" si="116"/>
        <v>5</v>
      </c>
      <c r="EW65" s="64">
        <f t="shared" si="116"/>
        <v>5</v>
      </c>
      <c r="EX65" s="64">
        <f t="shared" si="116"/>
        <v>5</v>
      </c>
      <c r="EY65" s="64">
        <f t="shared" si="116"/>
        <v>5</v>
      </c>
      <c r="EZ65" s="64">
        <f t="shared" si="116"/>
        <v>5</v>
      </c>
      <c r="FA65" s="64">
        <f t="shared" si="116"/>
        <v>5</v>
      </c>
      <c r="FB65" s="64">
        <f t="shared" si="116"/>
        <v>5</v>
      </c>
      <c r="FC65" s="64">
        <f t="shared" si="116"/>
        <v>5</v>
      </c>
      <c r="FD65" s="64">
        <f t="shared" si="116"/>
        <v>5</v>
      </c>
      <c r="FE65" s="64">
        <f t="shared" si="116"/>
        <v>5</v>
      </c>
      <c r="FF65" s="64">
        <f t="shared" si="116"/>
        <v>5</v>
      </c>
      <c r="FG65" s="64">
        <f t="shared" si="116"/>
        <v>5</v>
      </c>
      <c r="FH65" s="64">
        <f t="shared" si="116"/>
        <v>5</v>
      </c>
      <c r="FI65" s="64">
        <f t="shared" ref="FI65:GJ65" si="117" xml:space="preserve"> FI$58</f>
        <v>5</v>
      </c>
      <c r="FJ65" s="64">
        <f t="shared" si="117"/>
        <v>5</v>
      </c>
      <c r="FK65" s="64">
        <f t="shared" si="117"/>
        <v>5</v>
      </c>
      <c r="FL65" s="64">
        <f t="shared" si="117"/>
        <v>5</v>
      </c>
      <c r="FM65" s="64">
        <f t="shared" si="117"/>
        <v>5</v>
      </c>
      <c r="FN65" s="64">
        <f t="shared" si="117"/>
        <v>5</v>
      </c>
      <c r="FO65" s="64">
        <f t="shared" si="117"/>
        <v>5</v>
      </c>
      <c r="FP65" s="64">
        <f t="shared" si="117"/>
        <v>5</v>
      </c>
      <c r="FQ65" s="64">
        <f t="shared" si="117"/>
        <v>5</v>
      </c>
      <c r="FR65" s="64">
        <f t="shared" si="117"/>
        <v>5</v>
      </c>
      <c r="FS65" s="64">
        <f t="shared" si="117"/>
        <v>5</v>
      </c>
      <c r="FT65" s="64">
        <f t="shared" si="117"/>
        <v>5</v>
      </c>
      <c r="FU65" s="64">
        <f t="shared" si="117"/>
        <v>5</v>
      </c>
      <c r="FV65" s="64">
        <f t="shared" si="117"/>
        <v>5</v>
      </c>
      <c r="FW65" s="64">
        <f t="shared" si="117"/>
        <v>5</v>
      </c>
      <c r="FX65" s="64">
        <f t="shared" si="117"/>
        <v>5</v>
      </c>
      <c r="FY65" s="64">
        <f t="shared" si="117"/>
        <v>5</v>
      </c>
      <c r="FZ65" s="64">
        <f t="shared" si="117"/>
        <v>5</v>
      </c>
      <c r="GA65" s="64">
        <f t="shared" si="117"/>
        <v>5</v>
      </c>
      <c r="GB65" s="64">
        <f t="shared" si="117"/>
        <v>5</v>
      </c>
      <c r="GC65" s="64">
        <f t="shared" si="117"/>
        <v>5</v>
      </c>
      <c r="GD65" s="64">
        <f t="shared" si="117"/>
        <v>5</v>
      </c>
      <c r="GE65" s="64">
        <f t="shared" si="117"/>
        <v>5</v>
      </c>
      <c r="GF65" s="64">
        <f t="shared" si="117"/>
        <v>5</v>
      </c>
      <c r="GG65" s="64">
        <f t="shared" si="117"/>
        <v>5</v>
      </c>
      <c r="GH65" s="64">
        <f t="shared" si="117"/>
        <v>5</v>
      </c>
      <c r="GI65" s="64">
        <f t="shared" si="117"/>
        <v>5</v>
      </c>
      <c r="GJ65" s="64">
        <f t="shared" si="117"/>
        <v>5</v>
      </c>
    </row>
    <row r="66" spans="1:192" outlineLevel="1" x14ac:dyDescent="0.25">
      <c r="A66" s="66"/>
      <c r="B66" s="66"/>
      <c r="C66" s="67"/>
      <c r="D66" s="60"/>
      <c r="E66" s="68" t="s">
        <v>27</v>
      </c>
      <c r="F66" s="68"/>
      <c r="G66" s="68" t="s">
        <v>26</v>
      </c>
      <c r="H66" s="82"/>
      <c r="I66" s="82"/>
      <c r="J66" s="82" t="str">
        <f t="shared" ref="J66:AO66" si="118">INDEX($F60:$F64, J65)</f>
        <v>Pre-fcst</v>
      </c>
      <c r="K66" s="82" t="str">
        <f t="shared" si="118"/>
        <v>Pre-fcst</v>
      </c>
      <c r="L66" s="82" t="str">
        <f t="shared" si="118"/>
        <v>Fin Close</v>
      </c>
      <c r="M66" s="82" t="str">
        <f t="shared" si="118"/>
        <v>Construction</v>
      </c>
      <c r="N66" s="82" t="str">
        <f t="shared" si="118"/>
        <v>Construction</v>
      </c>
      <c r="O66" s="82" t="str">
        <f t="shared" si="118"/>
        <v>Construction</v>
      </c>
      <c r="P66" s="82" t="str">
        <f t="shared" si="118"/>
        <v>Construction</v>
      </c>
      <c r="Q66" s="82" t="str">
        <f t="shared" si="118"/>
        <v>Operations</v>
      </c>
      <c r="R66" s="82" t="str">
        <f t="shared" si="118"/>
        <v>Operations</v>
      </c>
      <c r="S66" s="82" t="str">
        <f t="shared" si="118"/>
        <v>Operations</v>
      </c>
      <c r="T66" s="82" t="str">
        <f t="shared" si="118"/>
        <v>Operations</v>
      </c>
      <c r="U66" s="82" t="str">
        <f t="shared" si="118"/>
        <v>Operations</v>
      </c>
      <c r="V66" s="82" t="str">
        <f t="shared" si="118"/>
        <v>Operations</v>
      </c>
      <c r="W66" s="82" t="str">
        <f t="shared" si="118"/>
        <v>Operations</v>
      </c>
      <c r="X66" s="82" t="str">
        <f t="shared" si="118"/>
        <v>Operations</v>
      </c>
      <c r="Y66" s="82" t="str">
        <f t="shared" si="118"/>
        <v>Operations</v>
      </c>
      <c r="Z66" s="82" t="str">
        <f t="shared" si="118"/>
        <v>Operations</v>
      </c>
      <c r="AA66" s="82" t="str">
        <f t="shared" si="118"/>
        <v>Operations</v>
      </c>
      <c r="AB66" s="82" t="str">
        <f t="shared" si="118"/>
        <v>Operations</v>
      </c>
      <c r="AC66" s="82" t="str">
        <f t="shared" si="118"/>
        <v>Operations</v>
      </c>
      <c r="AD66" s="82" t="str">
        <f t="shared" si="118"/>
        <v>Operations</v>
      </c>
      <c r="AE66" s="82" t="str">
        <f t="shared" si="118"/>
        <v>Operations</v>
      </c>
      <c r="AF66" s="82" t="str">
        <f t="shared" si="118"/>
        <v>Operations</v>
      </c>
      <c r="AG66" s="82" t="str">
        <f t="shared" si="118"/>
        <v>Operations</v>
      </c>
      <c r="AH66" s="82" t="str">
        <f t="shared" si="118"/>
        <v>Operations</v>
      </c>
      <c r="AI66" s="82" t="str">
        <f t="shared" si="118"/>
        <v>Operations</v>
      </c>
      <c r="AJ66" s="82" t="str">
        <f t="shared" si="118"/>
        <v>Operations</v>
      </c>
      <c r="AK66" s="82" t="str">
        <f t="shared" si="118"/>
        <v>Operations</v>
      </c>
      <c r="AL66" s="82" t="str">
        <f t="shared" si="118"/>
        <v>Operations</v>
      </c>
      <c r="AM66" s="82" t="str">
        <f t="shared" si="118"/>
        <v>Operations</v>
      </c>
      <c r="AN66" s="82" t="str">
        <f t="shared" si="118"/>
        <v>Operations</v>
      </c>
      <c r="AO66" s="82" t="str">
        <f t="shared" si="118"/>
        <v>Operations</v>
      </c>
      <c r="AP66" s="82" t="str">
        <f t="shared" ref="AP66:BU66" si="119">INDEX($F60:$F64, AP65)</f>
        <v>Operations</v>
      </c>
      <c r="AQ66" s="82" t="str">
        <f t="shared" si="119"/>
        <v>Operations</v>
      </c>
      <c r="AR66" s="82" t="str">
        <f t="shared" si="119"/>
        <v>Operations</v>
      </c>
      <c r="AS66" s="82" t="str">
        <f t="shared" si="119"/>
        <v>Operations</v>
      </c>
      <c r="AT66" s="82" t="str">
        <f t="shared" si="119"/>
        <v>Operations</v>
      </c>
      <c r="AU66" s="82" t="str">
        <f t="shared" si="119"/>
        <v>Operations</v>
      </c>
      <c r="AV66" s="82" t="str">
        <f t="shared" si="119"/>
        <v>Operations</v>
      </c>
      <c r="AW66" s="82" t="str">
        <f t="shared" si="119"/>
        <v>Operations</v>
      </c>
      <c r="AX66" s="82" t="str">
        <f t="shared" si="119"/>
        <v>Operations</v>
      </c>
      <c r="AY66" s="82" t="str">
        <f t="shared" si="119"/>
        <v>Operations</v>
      </c>
      <c r="AZ66" s="82" t="str">
        <f t="shared" si="119"/>
        <v>Operations</v>
      </c>
      <c r="BA66" s="82" t="str">
        <f t="shared" si="119"/>
        <v>Operations</v>
      </c>
      <c r="BB66" s="82" t="str">
        <f t="shared" si="119"/>
        <v>Operations</v>
      </c>
      <c r="BC66" s="82" t="str">
        <f t="shared" si="119"/>
        <v>Operations</v>
      </c>
      <c r="BD66" s="82" t="str">
        <f t="shared" si="119"/>
        <v>Operations</v>
      </c>
      <c r="BE66" s="82" t="str">
        <f t="shared" si="119"/>
        <v>Post ops</v>
      </c>
      <c r="BF66" s="82" t="str">
        <f t="shared" si="119"/>
        <v>Post ops</v>
      </c>
      <c r="BG66" s="82" t="str">
        <f t="shared" si="119"/>
        <v>Post ops</v>
      </c>
      <c r="BH66" s="82" t="str">
        <f t="shared" si="119"/>
        <v>Post ops</v>
      </c>
      <c r="BI66" s="82" t="str">
        <f t="shared" si="119"/>
        <v>Post ops</v>
      </c>
      <c r="BJ66" s="82" t="str">
        <f t="shared" si="119"/>
        <v>Post ops</v>
      </c>
      <c r="BK66" s="82" t="str">
        <f t="shared" si="119"/>
        <v>Post ops</v>
      </c>
      <c r="BL66" s="82" t="str">
        <f t="shared" si="119"/>
        <v>Post ops</v>
      </c>
      <c r="BM66" s="82" t="str">
        <f t="shared" si="119"/>
        <v>Post ops</v>
      </c>
      <c r="BN66" s="82" t="str">
        <f t="shared" si="119"/>
        <v>Post ops</v>
      </c>
      <c r="BO66" s="82" t="str">
        <f t="shared" si="119"/>
        <v>Post ops</v>
      </c>
      <c r="BP66" s="82" t="str">
        <f t="shared" si="119"/>
        <v>Post ops</v>
      </c>
      <c r="BQ66" s="82" t="str">
        <f t="shared" si="119"/>
        <v>Post ops</v>
      </c>
      <c r="BR66" s="82" t="str">
        <f t="shared" si="119"/>
        <v>Post ops</v>
      </c>
      <c r="BS66" s="82" t="str">
        <f t="shared" si="119"/>
        <v>Post ops</v>
      </c>
      <c r="BT66" s="82" t="str">
        <f t="shared" si="119"/>
        <v>Post ops</v>
      </c>
      <c r="BU66" s="82" t="str">
        <f t="shared" si="119"/>
        <v>Post ops</v>
      </c>
      <c r="BV66" s="82" t="str">
        <f t="shared" ref="BV66:DA66" si="120">INDEX($F60:$F64, BV65)</f>
        <v>Post ops</v>
      </c>
      <c r="BW66" s="82" t="str">
        <f t="shared" si="120"/>
        <v>Post ops</v>
      </c>
      <c r="BX66" s="82" t="str">
        <f t="shared" si="120"/>
        <v>Post ops</v>
      </c>
      <c r="BY66" s="82" t="str">
        <f t="shared" si="120"/>
        <v>Post ops</v>
      </c>
      <c r="BZ66" s="82" t="str">
        <f t="shared" si="120"/>
        <v>Post ops</v>
      </c>
      <c r="CA66" s="82" t="str">
        <f t="shared" si="120"/>
        <v>Post ops</v>
      </c>
      <c r="CB66" s="82" t="str">
        <f t="shared" si="120"/>
        <v>Post ops</v>
      </c>
      <c r="CC66" s="82" t="str">
        <f t="shared" si="120"/>
        <v>Post ops</v>
      </c>
      <c r="CD66" s="82" t="str">
        <f t="shared" si="120"/>
        <v>Post ops</v>
      </c>
      <c r="CE66" s="82" t="str">
        <f t="shared" si="120"/>
        <v>Post ops</v>
      </c>
      <c r="CF66" s="82" t="str">
        <f t="shared" si="120"/>
        <v>Post ops</v>
      </c>
      <c r="CG66" s="82" t="str">
        <f t="shared" si="120"/>
        <v>Post ops</v>
      </c>
      <c r="CH66" s="82" t="str">
        <f t="shared" si="120"/>
        <v>Post ops</v>
      </c>
      <c r="CI66" s="82" t="str">
        <f t="shared" si="120"/>
        <v>Post ops</v>
      </c>
      <c r="CJ66" s="82" t="str">
        <f t="shared" si="120"/>
        <v>Post ops</v>
      </c>
      <c r="CK66" s="82" t="str">
        <f t="shared" si="120"/>
        <v>Post ops</v>
      </c>
      <c r="CL66" s="82" t="str">
        <f t="shared" si="120"/>
        <v>Post ops</v>
      </c>
      <c r="CM66" s="82" t="str">
        <f t="shared" si="120"/>
        <v>Post ops</v>
      </c>
      <c r="CN66" s="82" t="str">
        <f t="shared" si="120"/>
        <v>Post ops</v>
      </c>
      <c r="CO66" s="82" t="str">
        <f t="shared" si="120"/>
        <v>Post ops</v>
      </c>
      <c r="CP66" s="82" t="str">
        <f t="shared" si="120"/>
        <v>Post ops</v>
      </c>
      <c r="CQ66" s="82" t="str">
        <f t="shared" si="120"/>
        <v>Post ops</v>
      </c>
      <c r="CR66" s="82" t="str">
        <f t="shared" si="120"/>
        <v>Post ops</v>
      </c>
      <c r="CS66" s="82" t="str">
        <f t="shared" si="120"/>
        <v>Post ops</v>
      </c>
      <c r="CT66" s="82" t="str">
        <f t="shared" si="120"/>
        <v>Post ops</v>
      </c>
      <c r="CU66" s="82" t="str">
        <f t="shared" si="120"/>
        <v>Post ops</v>
      </c>
      <c r="CV66" s="82" t="str">
        <f t="shared" si="120"/>
        <v>Post ops</v>
      </c>
      <c r="CW66" s="82" t="str">
        <f t="shared" si="120"/>
        <v>Post ops</v>
      </c>
      <c r="CX66" s="82" t="str">
        <f t="shared" si="120"/>
        <v>Post ops</v>
      </c>
      <c r="CY66" s="82" t="str">
        <f t="shared" si="120"/>
        <v>Post ops</v>
      </c>
      <c r="CZ66" s="82" t="str">
        <f t="shared" si="120"/>
        <v>Post ops</v>
      </c>
      <c r="DA66" s="82" t="str">
        <f t="shared" si="120"/>
        <v>Post ops</v>
      </c>
      <c r="DB66" s="82" t="str">
        <f t="shared" ref="DB66:EG66" si="121">INDEX($F60:$F64, DB65)</f>
        <v>Post ops</v>
      </c>
      <c r="DC66" s="82" t="str">
        <f t="shared" si="121"/>
        <v>Post ops</v>
      </c>
      <c r="DD66" s="82" t="str">
        <f t="shared" si="121"/>
        <v>Post ops</v>
      </c>
      <c r="DE66" s="82" t="str">
        <f t="shared" si="121"/>
        <v>Post ops</v>
      </c>
      <c r="DF66" s="82" t="str">
        <f t="shared" si="121"/>
        <v>Post ops</v>
      </c>
      <c r="DG66" s="82" t="str">
        <f t="shared" si="121"/>
        <v>Post ops</v>
      </c>
      <c r="DH66" s="82" t="str">
        <f t="shared" si="121"/>
        <v>Post ops</v>
      </c>
      <c r="DI66" s="82" t="str">
        <f t="shared" si="121"/>
        <v>Post ops</v>
      </c>
      <c r="DJ66" s="82" t="str">
        <f t="shared" si="121"/>
        <v>Post ops</v>
      </c>
      <c r="DK66" s="82" t="str">
        <f t="shared" si="121"/>
        <v>Post ops</v>
      </c>
      <c r="DL66" s="82" t="str">
        <f t="shared" si="121"/>
        <v>Post ops</v>
      </c>
      <c r="DM66" s="82" t="str">
        <f t="shared" si="121"/>
        <v>Post ops</v>
      </c>
      <c r="DN66" s="82" t="str">
        <f t="shared" si="121"/>
        <v>Post ops</v>
      </c>
      <c r="DO66" s="82" t="str">
        <f t="shared" si="121"/>
        <v>Post ops</v>
      </c>
      <c r="DP66" s="82" t="str">
        <f t="shared" si="121"/>
        <v>Post ops</v>
      </c>
      <c r="DQ66" s="82" t="str">
        <f t="shared" si="121"/>
        <v>Post ops</v>
      </c>
      <c r="DR66" s="82" t="str">
        <f t="shared" si="121"/>
        <v>Post ops</v>
      </c>
      <c r="DS66" s="82" t="str">
        <f t="shared" si="121"/>
        <v>Post ops</v>
      </c>
      <c r="DT66" s="82" t="str">
        <f t="shared" si="121"/>
        <v>Post ops</v>
      </c>
      <c r="DU66" s="82" t="str">
        <f t="shared" si="121"/>
        <v>Post ops</v>
      </c>
      <c r="DV66" s="82" t="str">
        <f t="shared" si="121"/>
        <v>Post ops</v>
      </c>
      <c r="DW66" s="82" t="str">
        <f t="shared" si="121"/>
        <v>Post ops</v>
      </c>
      <c r="DX66" s="82" t="str">
        <f t="shared" si="121"/>
        <v>Post ops</v>
      </c>
      <c r="DY66" s="82" t="str">
        <f t="shared" si="121"/>
        <v>Post ops</v>
      </c>
      <c r="DZ66" s="82" t="str">
        <f t="shared" si="121"/>
        <v>Post ops</v>
      </c>
      <c r="EA66" s="82" t="str">
        <f t="shared" si="121"/>
        <v>Post ops</v>
      </c>
      <c r="EB66" s="82" t="str">
        <f t="shared" si="121"/>
        <v>Post ops</v>
      </c>
      <c r="EC66" s="82" t="str">
        <f t="shared" si="121"/>
        <v>Post ops</v>
      </c>
      <c r="ED66" s="82" t="str">
        <f t="shared" si="121"/>
        <v>Post ops</v>
      </c>
      <c r="EE66" s="82" t="str">
        <f t="shared" si="121"/>
        <v>Post ops</v>
      </c>
      <c r="EF66" s="82" t="str">
        <f t="shared" si="121"/>
        <v>Post ops</v>
      </c>
      <c r="EG66" s="82" t="str">
        <f t="shared" si="121"/>
        <v>Post ops</v>
      </c>
      <c r="EH66" s="82" t="str">
        <f t="shared" ref="EH66:FM66" si="122">INDEX($F60:$F64, EH65)</f>
        <v>Post ops</v>
      </c>
      <c r="EI66" s="82" t="str">
        <f t="shared" si="122"/>
        <v>Post ops</v>
      </c>
      <c r="EJ66" s="82" t="str">
        <f t="shared" si="122"/>
        <v>Post ops</v>
      </c>
      <c r="EK66" s="82" t="str">
        <f t="shared" si="122"/>
        <v>Post ops</v>
      </c>
      <c r="EL66" s="82" t="str">
        <f t="shared" si="122"/>
        <v>Post ops</v>
      </c>
      <c r="EM66" s="82" t="str">
        <f t="shared" si="122"/>
        <v>Post ops</v>
      </c>
      <c r="EN66" s="82" t="str">
        <f t="shared" si="122"/>
        <v>Post ops</v>
      </c>
      <c r="EO66" s="82" t="str">
        <f t="shared" si="122"/>
        <v>Post ops</v>
      </c>
      <c r="EP66" s="82" t="str">
        <f t="shared" si="122"/>
        <v>Post ops</v>
      </c>
      <c r="EQ66" s="82" t="str">
        <f t="shared" si="122"/>
        <v>Post ops</v>
      </c>
      <c r="ER66" s="82" t="str">
        <f t="shared" si="122"/>
        <v>Post ops</v>
      </c>
      <c r="ES66" s="82" t="str">
        <f t="shared" si="122"/>
        <v>Post ops</v>
      </c>
      <c r="ET66" s="82" t="str">
        <f t="shared" si="122"/>
        <v>Post ops</v>
      </c>
      <c r="EU66" s="82" t="str">
        <f t="shared" si="122"/>
        <v>Post ops</v>
      </c>
      <c r="EV66" s="82" t="str">
        <f t="shared" si="122"/>
        <v>Post ops</v>
      </c>
      <c r="EW66" s="82" t="str">
        <f t="shared" si="122"/>
        <v>Post ops</v>
      </c>
      <c r="EX66" s="82" t="str">
        <f t="shared" si="122"/>
        <v>Post ops</v>
      </c>
      <c r="EY66" s="82" t="str">
        <f t="shared" si="122"/>
        <v>Post ops</v>
      </c>
      <c r="EZ66" s="82" t="str">
        <f t="shared" si="122"/>
        <v>Post ops</v>
      </c>
      <c r="FA66" s="82" t="str">
        <f t="shared" si="122"/>
        <v>Post ops</v>
      </c>
      <c r="FB66" s="82" t="str">
        <f t="shared" si="122"/>
        <v>Post ops</v>
      </c>
      <c r="FC66" s="82" t="str">
        <f t="shared" si="122"/>
        <v>Post ops</v>
      </c>
      <c r="FD66" s="82" t="str">
        <f t="shared" si="122"/>
        <v>Post ops</v>
      </c>
      <c r="FE66" s="82" t="str">
        <f t="shared" si="122"/>
        <v>Post ops</v>
      </c>
      <c r="FF66" s="82" t="str">
        <f t="shared" si="122"/>
        <v>Post ops</v>
      </c>
      <c r="FG66" s="82" t="str">
        <f t="shared" si="122"/>
        <v>Post ops</v>
      </c>
      <c r="FH66" s="82" t="str">
        <f t="shared" si="122"/>
        <v>Post ops</v>
      </c>
      <c r="FI66" s="82" t="str">
        <f t="shared" si="122"/>
        <v>Post ops</v>
      </c>
      <c r="FJ66" s="82" t="str">
        <f t="shared" si="122"/>
        <v>Post ops</v>
      </c>
      <c r="FK66" s="82" t="str">
        <f t="shared" si="122"/>
        <v>Post ops</v>
      </c>
      <c r="FL66" s="82" t="str">
        <f t="shared" si="122"/>
        <v>Post ops</v>
      </c>
      <c r="FM66" s="82" t="str">
        <f t="shared" si="122"/>
        <v>Post ops</v>
      </c>
      <c r="FN66" s="82" t="str">
        <f t="shared" ref="FN66:GJ66" si="123">INDEX($F60:$F64, FN65)</f>
        <v>Post ops</v>
      </c>
      <c r="FO66" s="82" t="str">
        <f t="shared" si="123"/>
        <v>Post ops</v>
      </c>
      <c r="FP66" s="82" t="str">
        <f t="shared" si="123"/>
        <v>Post ops</v>
      </c>
      <c r="FQ66" s="82" t="str">
        <f t="shared" si="123"/>
        <v>Post ops</v>
      </c>
      <c r="FR66" s="82" t="str">
        <f t="shared" si="123"/>
        <v>Post ops</v>
      </c>
      <c r="FS66" s="82" t="str">
        <f t="shared" si="123"/>
        <v>Post ops</v>
      </c>
      <c r="FT66" s="82" t="str">
        <f t="shared" si="123"/>
        <v>Post ops</v>
      </c>
      <c r="FU66" s="82" t="str">
        <f t="shared" si="123"/>
        <v>Post ops</v>
      </c>
      <c r="FV66" s="82" t="str">
        <f t="shared" si="123"/>
        <v>Post ops</v>
      </c>
      <c r="FW66" s="82" t="str">
        <f t="shared" si="123"/>
        <v>Post ops</v>
      </c>
      <c r="FX66" s="82" t="str">
        <f t="shared" si="123"/>
        <v>Post ops</v>
      </c>
      <c r="FY66" s="82" t="str">
        <f t="shared" si="123"/>
        <v>Post ops</v>
      </c>
      <c r="FZ66" s="82" t="str">
        <f t="shared" si="123"/>
        <v>Post ops</v>
      </c>
      <c r="GA66" s="82" t="str">
        <f t="shared" si="123"/>
        <v>Post ops</v>
      </c>
      <c r="GB66" s="82" t="str">
        <f t="shared" si="123"/>
        <v>Post ops</v>
      </c>
      <c r="GC66" s="82" t="str">
        <f t="shared" si="123"/>
        <v>Post ops</v>
      </c>
      <c r="GD66" s="82" t="str">
        <f t="shared" si="123"/>
        <v>Post ops</v>
      </c>
      <c r="GE66" s="82" t="str">
        <f t="shared" si="123"/>
        <v>Post ops</v>
      </c>
      <c r="GF66" s="82" t="str">
        <f t="shared" si="123"/>
        <v>Post ops</v>
      </c>
      <c r="GG66" s="82" t="str">
        <f t="shared" si="123"/>
        <v>Post ops</v>
      </c>
      <c r="GH66" s="82" t="str">
        <f t="shared" si="123"/>
        <v>Post ops</v>
      </c>
      <c r="GI66" s="82" t="str">
        <f t="shared" si="123"/>
        <v>Post ops</v>
      </c>
      <c r="GJ66" s="82" t="str">
        <f t="shared" si="123"/>
        <v>Post ops</v>
      </c>
    </row>
    <row r="67" spans="1:192" outlineLevel="1" x14ac:dyDescent="0.25">
      <c r="E67" s="9"/>
      <c r="F67" s="9"/>
      <c r="G67" s="9"/>
      <c r="H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</row>
    <row r="68" spans="1:192" x14ac:dyDescent="0.25">
      <c r="A68" s="50"/>
      <c r="C68" s="51"/>
      <c r="D68" s="52"/>
      <c r="E68" s="13"/>
      <c r="F68" s="13"/>
      <c r="G68" s="13"/>
      <c r="H68" s="13"/>
      <c r="I68" s="13"/>
      <c r="J68" s="16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</row>
    <row r="69" spans="1:192" x14ac:dyDescent="0.25">
      <c r="A69" s="50" t="s">
        <v>2</v>
      </c>
      <c r="C69" s="51"/>
      <c r="D69" s="52"/>
      <c r="E69" s="13"/>
      <c r="F69" s="13"/>
      <c r="G69" s="13"/>
      <c r="H69" s="13"/>
      <c r="I69" s="13"/>
      <c r="J69" s="1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</row>
    <row r="70" spans="1:192" outlineLevel="1" x14ac:dyDescent="0.25">
      <c r="A70" s="50"/>
      <c r="C70" s="51"/>
      <c r="D70" s="52"/>
      <c r="E70" s="13"/>
      <c r="F70" s="13"/>
      <c r="G70" s="13"/>
      <c r="H70" s="13"/>
      <c r="I70" s="13"/>
      <c r="J70" s="16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</row>
    <row r="71" spans="1:192" outlineLevel="1" x14ac:dyDescent="0.25">
      <c r="A71" s="50"/>
      <c r="B71" s="15" t="s">
        <v>42</v>
      </c>
      <c r="C71" s="51"/>
      <c r="D71" s="52"/>
      <c r="E71" s="13"/>
      <c r="F71" s="13"/>
      <c r="G71" s="13"/>
      <c r="H71" s="13"/>
      <c r="I71" s="13"/>
      <c r="J71" s="16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</row>
    <row r="72" spans="1:192" outlineLevel="1" x14ac:dyDescent="0.25">
      <c r="A72" s="55"/>
      <c r="C72" s="58"/>
      <c r="D72" s="59"/>
      <c r="E72" s="14" t="str">
        <f xml:space="preserve"> InpC!E$18</f>
        <v>Financial close date</v>
      </c>
      <c r="F72" s="14">
        <f xml:space="preserve"> InpC!F$18</f>
        <v>44681</v>
      </c>
      <c r="G72" s="14" t="str">
        <f xml:space="preserve"> InpC!G$18</f>
        <v>date</v>
      </c>
      <c r="H72" s="45"/>
      <c r="I72" s="26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45"/>
      <c r="BZ72" s="45"/>
      <c r="CA72" s="45"/>
      <c r="CB72" s="45"/>
      <c r="CC72" s="45"/>
      <c r="CD72" s="45"/>
      <c r="CE72" s="45"/>
      <c r="CF72" s="45"/>
      <c r="CG72" s="45"/>
      <c r="CH72" s="45"/>
      <c r="CI72" s="45"/>
      <c r="CJ72" s="45"/>
      <c r="CK72" s="45"/>
      <c r="CL72" s="45"/>
      <c r="CM72" s="45"/>
      <c r="CN72" s="45"/>
      <c r="CO72" s="45"/>
      <c r="CP72" s="45"/>
      <c r="CQ72" s="45"/>
      <c r="CR72" s="45"/>
      <c r="CS72" s="45"/>
      <c r="CT72" s="45"/>
      <c r="CU72" s="45"/>
      <c r="CV72" s="45"/>
      <c r="CW72" s="45"/>
      <c r="CX72" s="45"/>
      <c r="CY72" s="45"/>
      <c r="CZ72" s="45"/>
      <c r="DA72" s="45"/>
      <c r="DB72" s="45"/>
      <c r="DC72" s="45"/>
      <c r="DD72" s="45"/>
      <c r="DE72" s="45"/>
      <c r="DF72" s="45"/>
      <c r="DG72" s="45"/>
      <c r="DH72" s="45"/>
      <c r="DI72" s="45"/>
      <c r="DJ72" s="45"/>
      <c r="DK72" s="45"/>
      <c r="DL72" s="45"/>
      <c r="DM72" s="45"/>
      <c r="DN72" s="45"/>
      <c r="DO72" s="45"/>
      <c r="DP72" s="45"/>
      <c r="DQ72" s="45"/>
      <c r="DR72" s="45"/>
      <c r="DS72" s="45"/>
      <c r="DT72" s="45"/>
      <c r="DU72" s="45"/>
      <c r="DV72" s="45"/>
      <c r="DW72" s="45"/>
      <c r="DX72" s="45"/>
      <c r="DY72" s="45"/>
      <c r="DZ72" s="45"/>
      <c r="EA72" s="45"/>
      <c r="EB72" s="45"/>
      <c r="EC72" s="45"/>
      <c r="ED72" s="45"/>
      <c r="EE72" s="45"/>
      <c r="EF72" s="45"/>
      <c r="EG72" s="45"/>
      <c r="EH72" s="45"/>
      <c r="EI72" s="45"/>
      <c r="EJ72" s="45"/>
      <c r="EK72" s="45"/>
      <c r="EL72" s="45"/>
      <c r="EM72" s="45"/>
      <c r="EN72" s="45"/>
      <c r="EO72" s="45"/>
      <c r="EP72" s="45"/>
      <c r="EQ72" s="45"/>
      <c r="ER72" s="45"/>
      <c r="ES72" s="45"/>
      <c r="ET72" s="45"/>
      <c r="EU72" s="45"/>
      <c r="EV72" s="45"/>
      <c r="EW72" s="45"/>
      <c r="EX72" s="45"/>
      <c r="EY72" s="45"/>
      <c r="EZ72" s="45"/>
      <c r="FA72" s="45"/>
      <c r="FB72" s="45"/>
      <c r="FC72" s="45"/>
      <c r="FD72" s="45"/>
      <c r="FE72" s="45"/>
      <c r="FF72" s="45"/>
      <c r="FG72" s="45"/>
      <c r="FH72" s="45"/>
      <c r="FI72" s="45"/>
      <c r="FJ72" s="45"/>
      <c r="FK72" s="45"/>
      <c r="FL72" s="45"/>
      <c r="FM72" s="45"/>
      <c r="FN72" s="45"/>
      <c r="FO72" s="45"/>
      <c r="FP72" s="45"/>
      <c r="FQ72" s="45"/>
      <c r="FR72" s="45"/>
      <c r="FS72" s="45"/>
      <c r="FT72" s="45"/>
      <c r="FU72" s="45"/>
      <c r="FV72" s="45"/>
      <c r="FW72" s="45"/>
      <c r="FX72" s="45"/>
      <c r="FY72" s="45"/>
      <c r="FZ72" s="45"/>
      <c r="GA72" s="45"/>
      <c r="GB72" s="45"/>
      <c r="GC72" s="45"/>
      <c r="GD72" s="45"/>
      <c r="GE72" s="45"/>
      <c r="GF72" s="45"/>
      <c r="GG72" s="45"/>
      <c r="GH72" s="45"/>
      <c r="GI72" s="45"/>
      <c r="GJ72" s="45"/>
    </row>
    <row r="73" spans="1:192" outlineLevel="1" x14ac:dyDescent="0.25">
      <c r="A73" s="50"/>
      <c r="C73" s="51"/>
      <c r="D73" s="52"/>
      <c r="E73" s="11" t="str">
        <f t="shared" ref="E73:BP73" si="124" xml:space="preserve"> E$25</f>
        <v>Model period ending</v>
      </c>
      <c r="F73" s="11">
        <f t="shared" si="124"/>
        <v>0</v>
      </c>
      <c r="G73" s="11" t="str">
        <f t="shared" si="124"/>
        <v>date</v>
      </c>
      <c r="H73" s="11">
        <f t="shared" si="124"/>
        <v>0</v>
      </c>
      <c r="I73" s="137">
        <f t="shared" si="124"/>
        <v>0</v>
      </c>
      <c r="J73" s="11">
        <f t="shared" si="124"/>
        <v>44377</v>
      </c>
      <c r="K73" s="11">
        <f t="shared" si="124"/>
        <v>44561</v>
      </c>
      <c r="L73" s="11">
        <f t="shared" si="124"/>
        <v>44742</v>
      </c>
      <c r="M73" s="11">
        <f t="shared" si="124"/>
        <v>44926</v>
      </c>
      <c r="N73" s="11">
        <f t="shared" si="124"/>
        <v>45107</v>
      </c>
      <c r="O73" s="11">
        <f t="shared" si="124"/>
        <v>45291</v>
      </c>
      <c r="P73" s="11">
        <f t="shared" si="124"/>
        <v>45473</v>
      </c>
      <c r="Q73" s="11">
        <f t="shared" si="124"/>
        <v>45657</v>
      </c>
      <c r="R73" s="11">
        <f t="shared" si="124"/>
        <v>45838</v>
      </c>
      <c r="S73" s="11">
        <f t="shared" si="124"/>
        <v>46022</v>
      </c>
      <c r="T73" s="11">
        <f t="shared" si="124"/>
        <v>46203</v>
      </c>
      <c r="U73" s="11">
        <f t="shared" si="124"/>
        <v>46387</v>
      </c>
      <c r="V73" s="11">
        <f t="shared" si="124"/>
        <v>46568</v>
      </c>
      <c r="W73" s="11">
        <f t="shared" si="124"/>
        <v>46752</v>
      </c>
      <c r="X73" s="11">
        <f t="shared" si="124"/>
        <v>46934</v>
      </c>
      <c r="Y73" s="11">
        <f t="shared" si="124"/>
        <v>47118</v>
      </c>
      <c r="Z73" s="11">
        <f t="shared" si="124"/>
        <v>47299</v>
      </c>
      <c r="AA73" s="11">
        <f t="shared" si="124"/>
        <v>47483</v>
      </c>
      <c r="AB73" s="11">
        <f t="shared" si="124"/>
        <v>47664</v>
      </c>
      <c r="AC73" s="11">
        <f t="shared" si="124"/>
        <v>47848</v>
      </c>
      <c r="AD73" s="11">
        <f t="shared" si="124"/>
        <v>48029</v>
      </c>
      <c r="AE73" s="11">
        <f t="shared" si="124"/>
        <v>48213</v>
      </c>
      <c r="AF73" s="11">
        <f t="shared" si="124"/>
        <v>48395</v>
      </c>
      <c r="AG73" s="11">
        <f t="shared" si="124"/>
        <v>48579</v>
      </c>
      <c r="AH73" s="11">
        <f t="shared" si="124"/>
        <v>48760</v>
      </c>
      <c r="AI73" s="11">
        <f t="shared" si="124"/>
        <v>48944</v>
      </c>
      <c r="AJ73" s="11">
        <f t="shared" si="124"/>
        <v>49125</v>
      </c>
      <c r="AK73" s="11">
        <f t="shared" si="124"/>
        <v>49309</v>
      </c>
      <c r="AL73" s="11">
        <f t="shared" si="124"/>
        <v>49490</v>
      </c>
      <c r="AM73" s="11">
        <f t="shared" si="124"/>
        <v>49674</v>
      </c>
      <c r="AN73" s="11">
        <f t="shared" si="124"/>
        <v>49856</v>
      </c>
      <c r="AO73" s="11">
        <f t="shared" si="124"/>
        <v>50040</v>
      </c>
      <c r="AP73" s="11">
        <f t="shared" si="124"/>
        <v>50221</v>
      </c>
      <c r="AQ73" s="11">
        <f t="shared" si="124"/>
        <v>50405</v>
      </c>
      <c r="AR73" s="11">
        <f t="shared" si="124"/>
        <v>50586</v>
      </c>
      <c r="AS73" s="11">
        <f t="shared" si="124"/>
        <v>50770</v>
      </c>
      <c r="AT73" s="11">
        <f t="shared" si="124"/>
        <v>50951</v>
      </c>
      <c r="AU73" s="11">
        <f t="shared" si="124"/>
        <v>51135</v>
      </c>
      <c r="AV73" s="11">
        <f t="shared" si="124"/>
        <v>51317</v>
      </c>
      <c r="AW73" s="11">
        <f t="shared" si="124"/>
        <v>51501</v>
      </c>
      <c r="AX73" s="11">
        <f t="shared" si="124"/>
        <v>51682</v>
      </c>
      <c r="AY73" s="11">
        <f t="shared" si="124"/>
        <v>51866</v>
      </c>
      <c r="AZ73" s="11">
        <f t="shared" si="124"/>
        <v>52047</v>
      </c>
      <c r="BA73" s="11">
        <f t="shared" si="124"/>
        <v>52231</v>
      </c>
      <c r="BB73" s="11">
        <f t="shared" si="124"/>
        <v>52412</v>
      </c>
      <c r="BC73" s="11">
        <f t="shared" si="124"/>
        <v>52596</v>
      </c>
      <c r="BD73" s="11">
        <f t="shared" si="124"/>
        <v>52778</v>
      </c>
      <c r="BE73" s="11">
        <f t="shared" si="124"/>
        <v>52962</v>
      </c>
      <c r="BF73" s="11">
        <f t="shared" si="124"/>
        <v>53143</v>
      </c>
      <c r="BG73" s="11">
        <f t="shared" si="124"/>
        <v>53327</v>
      </c>
      <c r="BH73" s="11">
        <f t="shared" si="124"/>
        <v>53508</v>
      </c>
      <c r="BI73" s="11">
        <f t="shared" si="124"/>
        <v>53692</v>
      </c>
      <c r="BJ73" s="11">
        <f t="shared" si="124"/>
        <v>53873</v>
      </c>
      <c r="BK73" s="11">
        <f t="shared" si="124"/>
        <v>54057</v>
      </c>
      <c r="BL73" s="11">
        <f t="shared" si="124"/>
        <v>54239</v>
      </c>
      <c r="BM73" s="11">
        <f t="shared" si="124"/>
        <v>54423</v>
      </c>
      <c r="BN73" s="11">
        <f t="shared" si="124"/>
        <v>54604</v>
      </c>
      <c r="BO73" s="11">
        <f t="shared" si="124"/>
        <v>54788</v>
      </c>
      <c r="BP73" s="11">
        <f t="shared" si="124"/>
        <v>54969</v>
      </c>
      <c r="BQ73" s="11">
        <f t="shared" ref="BQ73:EB73" si="125" xml:space="preserve"> BQ$25</f>
        <v>55153</v>
      </c>
      <c r="BR73" s="11">
        <f t="shared" si="125"/>
        <v>55334</v>
      </c>
      <c r="BS73" s="11">
        <f t="shared" si="125"/>
        <v>55518</v>
      </c>
      <c r="BT73" s="11">
        <f t="shared" si="125"/>
        <v>55700</v>
      </c>
      <c r="BU73" s="11">
        <f t="shared" si="125"/>
        <v>55884</v>
      </c>
      <c r="BV73" s="11">
        <f t="shared" si="125"/>
        <v>56065</v>
      </c>
      <c r="BW73" s="11">
        <f t="shared" si="125"/>
        <v>56249</v>
      </c>
      <c r="BX73" s="11">
        <f t="shared" si="125"/>
        <v>56430</v>
      </c>
      <c r="BY73" s="11">
        <f t="shared" si="125"/>
        <v>56614</v>
      </c>
      <c r="BZ73" s="11">
        <f t="shared" si="125"/>
        <v>56795</v>
      </c>
      <c r="CA73" s="11">
        <f t="shared" si="125"/>
        <v>56979</v>
      </c>
      <c r="CB73" s="11">
        <f t="shared" si="125"/>
        <v>57161</v>
      </c>
      <c r="CC73" s="11">
        <f t="shared" si="125"/>
        <v>57345</v>
      </c>
      <c r="CD73" s="11">
        <f t="shared" si="125"/>
        <v>57526</v>
      </c>
      <c r="CE73" s="11">
        <f t="shared" si="125"/>
        <v>57710</v>
      </c>
      <c r="CF73" s="11">
        <f t="shared" si="125"/>
        <v>57891</v>
      </c>
      <c r="CG73" s="11">
        <f t="shared" si="125"/>
        <v>58075</v>
      </c>
      <c r="CH73" s="11">
        <f t="shared" si="125"/>
        <v>58256</v>
      </c>
      <c r="CI73" s="11">
        <f t="shared" si="125"/>
        <v>58440</v>
      </c>
      <c r="CJ73" s="11">
        <f t="shared" si="125"/>
        <v>58622</v>
      </c>
      <c r="CK73" s="11">
        <f t="shared" si="125"/>
        <v>58806</v>
      </c>
      <c r="CL73" s="11">
        <f t="shared" si="125"/>
        <v>58987</v>
      </c>
      <c r="CM73" s="11">
        <f t="shared" si="125"/>
        <v>59171</v>
      </c>
      <c r="CN73" s="11">
        <f t="shared" si="125"/>
        <v>59352</v>
      </c>
      <c r="CO73" s="11">
        <f t="shared" si="125"/>
        <v>59536</v>
      </c>
      <c r="CP73" s="11">
        <f t="shared" si="125"/>
        <v>59717</v>
      </c>
      <c r="CQ73" s="11">
        <f t="shared" si="125"/>
        <v>59901</v>
      </c>
      <c r="CR73" s="11">
        <f t="shared" si="125"/>
        <v>60083</v>
      </c>
      <c r="CS73" s="11">
        <f t="shared" si="125"/>
        <v>60267</v>
      </c>
      <c r="CT73" s="11">
        <f t="shared" si="125"/>
        <v>60448</v>
      </c>
      <c r="CU73" s="11">
        <f t="shared" si="125"/>
        <v>60632</v>
      </c>
      <c r="CV73" s="11">
        <f t="shared" si="125"/>
        <v>60813</v>
      </c>
      <c r="CW73" s="11">
        <f t="shared" si="125"/>
        <v>60997</v>
      </c>
      <c r="CX73" s="11">
        <f t="shared" si="125"/>
        <v>61178</v>
      </c>
      <c r="CY73" s="11">
        <f t="shared" si="125"/>
        <v>61362</v>
      </c>
      <c r="CZ73" s="11">
        <f t="shared" si="125"/>
        <v>61544</v>
      </c>
      <c r="DA73" s="11">
        <f t="shared" si="125"/>
        <v>61728</v>
      </c>
      <c r="DB73" s="11">
        <f t="shared" si="125"/>
        <v>61909</v>
      </c>
      <c r="DC73" s="11">
        <f t="shared" si="125"/>
        <v>62093</v>
      </c>
      <c r="DD73" s="11">
        <f t="shared" si="125"/>
        <v>62274</v>
      </c>
      <c r="DE73" s="11">
        <f t="shared" si="125"/>
        <v>62458</v>
      </c>
      <c r="DF73" s="11">
        <f t="shared" si="125"/>
        <v>62639</v>
      </c>
      <c r="DG73" s="11">
        <f t="shared" si="125"/>
        <v>62823</v>
      </c>
      <c r="DH73" s="11">
        <f t="shared" si="125"/>
        <v>63005</v>
      </c>
      <c r="DI73" s="11">
        <f t="shared" si="125"/>
        <v>63189</v>
      </c>
      <c r="DJ73" s="11">
        <f t="shared" si="125"/>
        <v>63370</v>
      </c>
      <c r="DK73" s="11">
        <f t="shared" si="125"/>
        <v>63554</v>
      </c>
      <c r="DL73" s="11">
        <f t="shared" si="125"/>
        <v>63735</v>
      </c>
      <c r="DM73" s="11">
        <f t="shared" si="125"/>
        <v>63919</v>
      </c>
      <c r="DN73" s="11">
        <f t="shared" si="125"/>
        <v>64100</v>
      </c>
      <c r="DO73" s="11">
        <f t="shared" si="125"/>
        <v>64284</v>
      </c>
      <c r="DP73" s="11">
        <f t="shared" si="125"/>
        <v>64466</v>
      </c>
      <c r="DQ73" s="11">
        <f t="shared" si="125"/>
        <v>64650</v>
      </c>
      <c r="DR73" s="11">
        <f t="shared" si="125"/>
        <v>64831</v>
      </c>
      <c r="DS73" s="11">
        <f t="shared" si="125"/>
        <v>65015</v>
      </c>
      <c r="DT73" s="11">
        <f t="shared" si="125"/>
        <v>65196</v>
      </c>
      <c r="DU73" s="11">
        <f t="shared" si="125"/>
        <v>65380</v>
      </c>
      <c r="DV73" s="11">
        <f t="shared" si="125"/>
        <v>65561</v>
      </c>
      <c r="DW73" s="11">
        <f t="shared" si="125"/>
        <v>65745</v>
      </c>
      <c r="DX73" s="11">
        <f t="shared" si="125"/>
        <v>65927</v>
      </c>
      <c r="DY73" s="11">
        <f t="shared" si="125"/>
        <v>66111</v>
      </c>
      <c r="DZ73" s="11">
        <f t="shared" si="125"/>
        <v>66292</v>
      </c>
      <c r="EA73" s="11">
        <f t="shared" si="125"/>
        <v>66476</v>
      </c>
      <c r="EB73" s="11">
        <f t="shared" si="125"/>
        <v>66657</v>
      </c>
      <c r="EC73" s="11">
        <f t="shared" ref="EC73:FH73" si="126" xml:space="preserve"> EC$25</f>
        <v>66841</v>
      </c>
      <c r="ED73" s="11">
        <f t="shared" si="126"/>
        <v>67022</v>
      </c>
      <c r="EE73" s="11">
        <f t="shared" si="126"/>
        <v>67206</v>
      </c>
      <c r="EF73" s="11">
        <f t="shared" si="126"/>
        <v>67388</v>
      </c>
      <c r="EG73" s="11">
        <f t="shared" si="126"/>
        <v>67572</v>
      </c>
      <c r="EH73" s="11">
        <f t="shared" si="126"/>
        <v>67753</v>
      </c>
      <c r="EI73" s="11">
        <f t="shared" si="126"/>
        <v>67937</v>
      </c>
      <c r="EJ73" s="11">
        <f t="shared" si="126"/>
        <v>68118</v>
      </c>
      <c r="EK73" s="11">
        <f t="shared" si="126"/>
        <v>68302</v>
      </c>
      <c r="EL73" s="11">
        <f t="shared" si="126"/>
        <v>68483</v>
      </c>
      <c r="EM73" s="11">
        <f t="shared" si="126"/>
        <v>68667</v>
      </c>
      <c r="EN73" s="11">
        <f t="shared" si="126"/>
        <v>68849</v>
      </c>
      <c r="EO73" s="11">
        <f t="shared" si="126"/>
        <v>69033</v>
      </c>
      <c r="EP73" s="11">
        <f t="shared" si="126"/>
        <v>69214</v>
      </c>
      <c r="EQ73" s="11">
        <f t="shared" si="126"/>
        <v>69398</v>
      </c>
      <c r="ER73" s="11">
        <f t="shared" si="126"/>
        <v>69579</v>
      </c>
      <c r="ES73" s="11">
        <f t="shared" si="126"/>
        <v>69763</v>
      </c>
      <c r="ET73" s="11">
        <f t="shared" si="126"/>
        <v>69944</v>
      </c>
      <c r="EU73" s="11">
        <f t="shared" si="126"/>
        <v>70128</v>
      </c>
      <c r="EV73" s="11">
        <f t="shared" si="126"/>
        <v>70310</v>
      </c>
      <c r="EW73" s="11">
        <f t="shared" si="126"/>
        <v>70494</v>
      </c>
      <c r="EX73" s="11">
        <f t="shared" si="126"/>
        <v>70675</v>
      </c>
      <c r="EY73" s="11">
        <f t="shared" si="126"/>
        <v>70859</v>
      </c>
      <c r="EZ73" s="11">
        <f t="shared" si="126"/>
        <v>71040</v>
      </c>
      <c r="FA73" s="11">
        <f t="shared" si="126"/>
        <v>71224</v>
      </c>
      <c r="FB73" s="11">
        <f t="shared" si="126"/>
        <v>71405</v>
      </c>
      <c r="FC73" s="11">
        <f t="shared" si="126"/>
        <v>71589</v>
      </c>
      <c r="FD73" s="11">
        <f t="shared" si="126"/>
        <v>71771</v>
      </c>
      <c r="FE73" s="11">
        <f t="shared" si="126"/>
        <v>71955</v>
      </c>
      <c r="FF73" s="11">
        <f t="shared" si="126"/>
        <v>72136</v>
      </c>
      <c r="FG73" s="11">
        <f t="shared" si="126"/>
        <v>72320</v>
      </c>
      <c r="FH73" s="11">
        <f t="shared" si="126"/>
        <v>72501</v>
      </c>
      <c r="FI73" s="11">
        <f t="shared" ref="FI73:GJ73" si="127" xml:space="preserve"> FI$25</f>
        <v>72685</v>
      </c>
      <c r="FJ73" s="11">
        <f t="shared" si="127"/>
        <v>72866</v>
      </c>
      <c r="FK73" s="11">
        <f t="shared" si="127"/>
        <v>73050</v>
      </c>
      <c r="FL73" s="11">
        <f t="shared" si="127"/>
        <v>73231</v>
      </c>
      <c r="FM73" s="11">
        <f t="shared" si="127"/>
        <v>73415</v>
      </c>
      <c r="FN73" s="11">
        <f t="shared" si="127"/>
        <v>73596</v>
      </c>
      <c r="FO73" s="11">
        <f t="shared" si="127"/>
        <v>73780</v>
      </c>
      <c r="FP73" s="11">
        <f t="shared" si="127"/>
        <v>73961</v>
      </c>
      <c r="FQ73" s="11">
        <f t="shared" si="127"/>
        <v>74145</v>
      </c>
      <c r="FR73" s="11">
        <f t="shared" si="127"/>
        <v>74326</v>
      </c>
      <c r="FS73" s="11">
        <f t="shared" si="127"/>
        <v>74510</v>
      </c>
      <c r="FT73" s="11">
        <f t="shared" si="127"/>
        <v>74692</v>
      </c>
      <c r="FU73" s="11">
        <f t="shared" si="127"/>
        <v>74876</v>
      </c>
      <c r="FV73" s="11">
        <f t="shared" si="127"/>
        <v>75057</v>
      </c>
      <c r="FW73" s="11">
        <f t="shared" si="127"/>
        <v>75241</v>
      </c>
      <c r="FX73" s="11">
        <f t="shared" si="127"/>
        <v>75422</v>
      </c>
      <c r="FY73" s="11">
        <f t="shared" si="127"/>
        <v>75606</v>
      </c>
      <c r="FZ73" s="11">
        <f t="shared" si="127"/>
        <v>75787</v>
      </c>
      <c r="GA73" s="11">
        <f t="shared" si="127"/>
        <v>75971</v>
      </c>
      <c r="GB73" s="11">
        <f t="shared" si="127"/>
        <v>76153</v>
      </c>
      <c r="GC73" s="11">
        <f t="shared" si="127"/>
        <v>76337</v>
      </c>
      <c r="GD73" s="11">
        <f t="shared" si="127"/>
        <v>76518</v>
      </c>
      <c r="GE73" s="11">
        <f t="shared" si="127"/>
        <v>76702</v>
      </c>
      <c r="GF73" s="11">
        <f t="shared" si="127"/>
        <v>76883</v>
      </c>
      <c r="GG73" s="11">
        <f t="shared" si="127"/>
        <v>77067</v>
      </c>
      <c r="GH73" s="11">
        <f t="shared" si="127"/>
        <v>77248</v>
      </c>
      <c r="GI73" s="11">
        <f t="shared" si="127"/>
        <v>77432</v>
      </c>
      <c r="GJ73" s="11">
        <f t="shared" si="127"/>
        <v>77614</v>
      </c>
    </row>
    <row r="74" spans="1:192" outlineLevel="1" x14ac:dyDescent="0.25">
      <c r="A74" s="233"/>
      <c r="B74" s="233"/>
      <c r="C74" s="234"/>
      <c r="D74" s="235"/>
      <c r="E74" s="193" t="s">
        <v>42</v>
      </c>
      <c r="F74" s="193"/>
      <c r="G74" s="193" t="s">
        <v>5</v>
      </c>
      <c r="H74" s="193">
        <f xml:space="preserve"> SUM(J74:GJ74)</f>
        <v>1</v>
      </c>
      <c r="I74" s="236"/>
      <c r="J74" s="193">
        <f xml:space="preserve"> IF(AND(I73 &lt; $F72, J73 &gt;= $F72), 1, 0)</f>
        <v>0</v>
      </c>
      <c r="K74" s="193">
        <f t="shared" ref="K74:BV74" si="128" xml:space="preserve"> IF(AND(J73 &lt; $F72, K73 &gt;= $F72), 1, 0)</f>
        <v>0</v>
      </c>
      <c r="L74" s="193">
        <f t="shared" si="128"/>
        <v>1</v>
      </c>
      <c r="M74" s="193">
        <f t="shared" si="128"/>
        <v>0</v>
      </c>
      <c r="N74" s="193">
        <f t="shared" si="128"/>
        <v>0</v>
      </c>
      <c r="O74" s="193">
        <f t="shared" si="128"/>
        <v>0</v>
      </c>
      <c r="P74" s="193">
        <f t="shared" si="128"/>
        <v>0</v>
      </c>
      <c r="Q74" s="193">
        <f t="shared" si="128"/>
        <v>0</v>
      </c>
      <c r="R74" s="193">
        <f t="shared" si="128"/>
        <v>0</v>
      </c>
      <c r="S74" s="193">
        <f t="shared" si="128"/>
        <v>0</v>
      </c>
      <c r="T74" s="193">
        <f t="shared" si="128"/>
        <v>0</v>
      </c>
      <c r="U74" s="193">
        <f t="shared" si="128"/>
        <v>0</v>
      </c>
      <c r="V74" s="193">
        <f t="shared" si="128"/>
        <v>0</v>
      </c>
      <c r="W74" s="193">
        <f t="shared" si="128"/>
        <v>0</v>
      </c>
      <c r="X74" s="193">
        <f t="shared" si="128"/>
        <v>0</v>
      </c>
      <c r="Y74" s="193">
        <f t="shared" si="128"/>
        <v>0</v>
      </c>
      <c r="Z74" s="193">
        <f t="shared" si="128"/>
        <v>0</v>
      </c>
      <c r="AA74" s="193">
        <f t="shared" si="128"/>
        <v>0</v>
      </c>
      <c r="AB74" s="193">
        <f t="shared" si="128"/>
        <v>0</v>
      </c>
      <c r="AC74" s="193">
        <f t="shared" si="128"/>
        <v>0</v>
      </c>
      <c r="AD74" s="193">
        <f t="shared" si="128"/>
        <v>0</v>
      </c>
      <c r="AE74" s="193">
        <f t="shared" si="128"/>
        <v>0</v>
      </c>
      <c r="AF74" s="193">
        <f t="shared" si="128"/>
        <v>0</v>
      </c>
      <c r="AG74" s="193">
        <f t="shared" si="128"/>
        <v>0</v>
      </c>
      <c r="AH74" s="193">
        <f t="shared" si="128"/>
        <v>0</v>
      </c>
      <c r="AI74" s="193">
        <f t="shared" si="128"/>
        <v>0</v>
      </c>
      <c r="AJ74" s="193">
        <f t="shared" si="128"/>
        <v>0</v>
      </c>
      <c r="AK74" s="193">
        <f t="shared" si="128"/>
        <v>0</v>
      </c>
      <c r="AL74" s="193">
        <f t="shared" si="128"/>
        <v>0</v>
      </c>
      <c r="AM74" s="193">
        <f t="shared" si="128"/>
        <v>0</v>
      </c>
      <c r="AN74" s="193">
        <f t="shared" si="128"/>
        <v>0</v>
      </c>
      <c r="AO74" s="193">
        <f t="shared" si="128"/>
        <v>0</v>
      </c>
      <c r="AP74" s="193">
        <f t="shared" si="128"/>
        <v>0</v>
      </c>
      <c r="AQ74" s="193">
        <f t="shared" si="128"/>
        <v>0</v>
      </c>
      <c r="AR74" s="193">
        <f t="shared" si="128"/>
        <v>0</v>
      </c>
      <c r="AS74" s="193">
        <f t="shared" si="128"/>
        <v>0</v>
      </c>
      <c r="AT74" s="193">
        <f t="shared" si="128"/>
        <v>0</v>
      </c>
      <c r="AU74" s="193">
        <f t="shared" si="128"/>
        <v>0</v>
      </c>
      <c r="AV74" s="193">
        <f t="shared" si="128"/>
        <v>0</v>
      </c>
      <c r="AW74" s="193">
        <f t="shared" si="128"/>
        <v>0</v>
      </c>
      <c r="AX74" s="193">
        <f t="shared" si="128"/>
        <v>0</v>
      </c>
      <c r="AY74" s="193">
        <f t="shared" si="128"/>
        <v>0</v>
      </c>
      <c r="AZ74" s="193">
        <f t="shared" si="128"/>
        <v>0</v>
      </c>
      <c r="BA74" s="193">
        <f t="shared" si="128"/>
        <v>0</v>
      </c>
      <c r="BB74" s="193">
        <f t="shared" si="128"/>
        <v>0</v>
      </c>
      <c r="BC74" s="193">
        <f t="shared" si="128"/>
        <v>0</v>
      </c>
      <c r="BD74" s="193">
        <f t="shared" si="128"/>
        <v>0</v>
      </c>
      <c r="BE74" s="193">
        <f t="shared" si="128"/>
        <v>0</v>
      </c>
      <c r="BF74" s="193">
        <f t="shared" si="128"/>
        <v>0</v>
      </c>
      <c r="BG74" s="193">
        <f t="shared" si="128"/>
        <v>0</v>
      </c>
      <c r="BH74" s="193">
        <f t="shared" si="128"/>
        <v>0</v>
      </c>
      <c r="BI74" s="193">
        <f t="shared" si="128"/>
        <v>0</v>
      </c>
      <c r="BJ74" s="193">
        <f t="shared" si="128"/>
        <v>0</v>
      </c>
      <c r="BK74" s="193">
        <f t="shared" si="128"/>
        <v>0</v>
      </c>
      <c r="BL74" s="193">
        <f t="shared" si="128"/>
        <v>0</v>
      </c>
      <c r="BM74" s="193">
        <f t="shared" si="128"/>
        <v>0</v>
      </c>
      <c r="BN74" s="193">
        <f t="shared" si="128"/>
        <v>0</v>
      </c>
      <c r="BO74" s="193">
        <f t="shared" si="128"/>
        <v>0</v>
      </c>
      <c r="BP74" s="193">
        <f t="shared" si="128"/>
        <v>0</v>
      </c>
      <c r="BQ74" s="193">
        <f t="shared" si="128"/>
        <v>0</v>
      </c>
      <c r="BR74" s="193">
        <f t="shared" si="128"/>
        <v>0</v>
      </c>
      <c r="BS74" s="193">
        <f t="shared" si="128"/>
        <v>0</v>
      </c>
      <c r="BT74" s="193">
        <f t="shared" si="128"/>
        <v>0</v>
      </c>
      <c r="BU74" s="193">
        <f t="shared" si="128"/>
        <v>0</v>
      </c>
      <c r="BV74" s="193">
        <f t="shared" si="128"/>
        <v>0</v>
      </c>
      <c r="BW74" s="193">
        <f t="shared" ref="BW74:EH74" si="129" xml:space="preserve"> IF(AND(BV73 &lt; $F72, BW73 &gt;= $F72), 1, 0)</f>
        <v>0</v>
      </c>
      <c r="BX74" s="193">
        <f t="shared" si="129"/>
        <v>0</v>
      </c>
      <c r="BY74" s="193">
        <f t="shared" si="129"/>
        <v>0</v>
      </c>
      <c r="BZ74" s="193">
        <f t="shared" si="129"/>
        <v>0</v>
      </c>
      <c r="CA74" s="193">
        <f t="shared" si="129"/>
        <v>0</v>
      </c>
      <c r="CB74" s="193">
        <f t="shared" si="129"/>
        <v>0</v>
      </c>
      <c r="CC74" s="193">
        <f t="shared" si="129"/>
        <v>0</v>
      </c>
      <c r="CD74" s="193">
        <f t="shared" si="129"/>
        <v>0</v>
      </c>
      <c r="CE74" s="193">
        <f t="shared" si="129"/>
        <v>0</v>
      </c>
      <c r="CF74" s="193">
        <f t="shared" si="129"/>
        <v>0</v>
      </c>
      <c r="CG74" s="193">
        <f t="shared" si="129"/>
        <v>0</v>
      </c>
      <c r="CH74" s="193">
        <f t="shared" si="129"/>
        <v>0</v>
      </c>
      <c r="CI74" s="193">
        <f t="shared" si="129"/>
        <v>0</v>
      </c>
      <c r="CJ74" s="193">
        <f t="shared" si="129"/>
        <v>0</v>
      </c>
      <c r="CK74" s="193">
        <f t="shared" si="129"/>
        <v>0</v>
      </c>
      <c r="CL74" s="193">
        <f t="shared" si="129"/>
        <v>0</v>
      </c>
      <c r="CM74" s="193">
        <f t="shared" si="129"/>
        <v>0</v>
      </c>
      <c r="CN74" s="193">
        <f t="shared" si="129"/>
        <v>0</v>
      </c>
      <c r="CO74" s="193">
        <f t="shared" si="129"/>
        <v>0</v>
      </c>
      <c r="CP74" s="193">
        <f t="shared" si="129"/>
        <v>0</v>
      </c>
      <c r="CQ74" s="193">
        <f t="shared" si="129"/>
        <v>0</v>
      </c>
      <c r="CR74" s="193">
        <f t="shared" si="129"/>
        <v>0</v>
      </c>
      <c r="CS74" s="193">
        <f t="shared" si="129"/>
        <v>0</v>
      </c>
      <c r="CT74" s="193">
        <f t="shared" si="129"/>
        <v>0</v>
      </c>
      <c r="CU74" s="193">
        <f t="shared" si="129"/>
        <v>0</v>
      </c>
      <c r="CV74" s="193">
        <f t="shared" si="129"/>
        <v>0</v>
      </c>
      <c r="CW74" s="193">
        <f t="shared" si="129"/>
        <v>0</v>
      </c>
      <c r="CX74" s="193">
        <f t="shared" si="129"/>
        <v>0</v>
      </c>
      <c r="CY74" s="193">
        <f t="shared" si="129"/>
        <v>0</v>
      </c>
      <c r="CZ74" s="193">
        <f t="shared" si="129"/>
        <v>0</v>
      </c>
      <c r="DA74" s="193">
        <f t="shared" si="129"/>
        <v>0</v>
      </c>
      <c r="DB74" s="193">
        <f t="shared" si="129"/>
        <v>0</v>
      </c>
      <c r="DC74" s="193">
        <f t="shared" si="129"/>
        <v>0</v>
      </c>
      <c r="DD74" s="193">
        <f t="shared" si="129"/>
        <v>0</v>
      </c>
      <c r="DE74" s="193">
        <f t="shared" si="129"/>
        <v>0</v>
      </c>
      <c r="DF74" s="193">
        <f t="shared" si="129"/>
        <v>0</v>
      </c>
      <c r="DG74" s="193">
        <f t="shared" si="129"/>
        <v>0</v>
      </c>
      <c r="DH74" s="193">
        <f t="shared" si="129"/>
        <v>0</v>
      </c>
      <c r="DI74" s="193">
        <f t="shared" si="129"/>
        <v>0</v>
      </c>
      <c r="DJ74" s="193">
        <f t="shared" si="129"/>
        <v>0</v>
      </c>
      <c r="DK74" s="193">
        <f t="shared" si="129"/>
        <v>0</v>
      </c>
      <c r="DL74" s="193">
        <f t="shared" si="129"/>
        <v>0</v>
      </c>
      <c r="DM74" s="193">
        <f t="shared" si="129"/>
        <v>0</v>
      </c>
      <c r="DN74" s="193">
        <f t="shared" si="129"/>
        <v>0</v>
      </c>
      <c r="DO74" s="193">
        <f t="shared" si="129"/>
        <v>0</v>
      </c>
      <c r="DP74" s="193">
        <f t="shared" si="129"/>
        <v>0</v>
      </c>
      <c r="DQ74" s="193">
        <f t="shared" si="129"/>
        <v>0</v>
      </c>
      <c r="DR74" s="193">
        <f t="shared" si="129"/>
        <v>0</v>
      </c>
      <c r="DS74" s="193">
        <f t="shared" si="129"/>
        <v>0</v>
      </c>
      <c r="DT74" s="193">
        <f t="shared" si="129"/>
        <v>0</v>
      </c>
      <c r="DU74" s="193">
        <f t="shared" si="129"/>
        <v>0</v>
      </c>
      <c r="DV74" s="193">
        <f t="shared" si="129"/>
        <v>0</v>
      </c>
      <c r="DW74" s="193">
        <f t="shared" si="129"/>
        <v>0</v>
      </c>
      <c r="DX74" s="193">
        <f t="shared" si="129"/>
        <v>0</v>
      </c>
      <c r="DY74" s="193">
        <f t="shared" si="129"/>
        <v>0</v>
      </c>
      <c r="DZ74" s="193">
        <f t="shared" si="129"/>
        <v>0</v>
      </c>
      <c r="EA74" s="193">
        <f t="shared" si="129"/>
        <v>0</v>
      </c>
      <c r="EB74" s="193">
        <f t="shared" si="129"/>
        <v>0</v>
      </c>
      <c r="EC74" s="193">
        <f t="shared" si="129"/>
        <v>0</v>
      </c>
      <c r="ED74" s="193">
        <f t="shared" si="129"/>
        <v>0</v>
      </c>
      <c r="EE74" s="193">
        <f t="shared" si="129"/>
        <v>0</v>
      </c>
      <c r="EF74" s="193">
        <f t="shared" si="129"/>
        <v>0</v>
      </c>
      <c r="EG74" s="193">
        <f t="shared" si="129"/>
        <v>0</v>
      </c>
      <c r="EH74" s="193">
        <f t="shared" si="129"/>
        <v>0</v>
      </c>
      <c r="EI74" s="193">
        <f t="shared" ref="EI74:GG74" si="130" xml:space="preserve"> IF(AND(EH73 &lt; $F72, EI73 &gt;= $F72), 1, 0)</f>
        <v>0</v>
      </c>
      <c r="EJ74" s="193">
        <f t="shared" si="130"/>
        <v>0</v>
      </c>
      <c r="EK74" s="193">
        <f t="shared" si="130"/>
        <v>0</v>
      </c>
      <c r="EL74" s="193">
        <f t="shared" si="130"/>
        <v>0</v>
      </c>
      <c r="EM74" s="193">
        <f t="shared" si="130"/>
        <v>0</v>
      </c>
      <c r="EN74" s="193">
        <f t="shared" si="130"/>
        <v>0</v>
      </c>
      <c r="EO74" s="193">
        <f t="shared" si="130"/>
        <v>0</v>
      </c>
      <c r="EP74" s="193">
        <f t="shared" si="130"/>
        <v>0</v>
      </c>
      <c r="EQ74" s="193">
        <f t="shared" si="130"/>
        <v>0</v>
      </c>
      <c r="ER74" s="193">
        <f t="shared" si="130"/>
        <v>0</v>
      </c>
      <c r="ES74" s="193">
        <f t="shared" si="130"/>
        <v>0</v>
      </c>
      <c r="ET74" s="193">
        <f t="shared" si="130"/>
        <v>0</v>
      </c>
      <c r="EU74" s="193">
        <f t="shared" si="130"/>
        <v>0</v>
      </c>
      <c r="EV74" s="193">
        <f t="shared" si="130"/>
        <v>0</v>
      </c>
      <c r="EW74" s="193">
        <f t="shared" si="130"/>
        <v>0</v>
      </c>
      <c r="EX74" s="193">
        <f t="shared" si="130"/>
        <v>0</v>
      </c>
      <c r="EY74" s="193">
        <f t="shared" si="130"/>
        <v>0</v>
      </c>
      <c r="EZ74" s="193">
        <f t="shared" si="130"/>
        <v>0</v>
      </c>
      <c r="FA74" s="193">
        <f t="shared" si="130"/>
        <v>0</v>
      </c>
      <c r="FB74" s="193">
        <f t="shared" si="130"/>
        <v>0</v>
      </c>
      <c r="FC74" s="193">
        <f t="shared" si="130"/>
        <v>0</v>
      </c>
      <c r="FD74" s="193">
        <f t="shared" si="130"/>
        <v>0</v>
      </c>
      <c r="FE74" s="193">
        <f t="shared" si="130"/>
        <v>0</v>
      </c>
      <c r="FF74" s="193">
        <f t="shared" si="130"/>
        <v>0</v>
      </c>
      <c r="FG74" s="193">
        <f t="shared" si="130"/>
        <v>0</v>
      </c>
      <c r="FH74" s="193">
        <f t="shared" si="130"/>
        <v>0</v>
      </c>
      <c r="FI74" s="193">
        <f t="shared" si="130"/>
        <v>0</v>
      </c>
      <c r="FJ74" s="193">
        <f t="shared" si="130"/>
        <v>0</v>
      </c>
      <c r="FK74" s="193">
        <f t="shared" si="130"/>
        <v>0</v>
      </c>
      <c r="FL74" s="193">
        <f t="shared" si="130"/>
        <v>0</v>
      </c>
      <c r="FM74" s="193">
        <f t="shared" si="130"/>
        <v>0</v>
      </c>
      <c r="FN74" s="193">
        <f t="shared" si="130"/>
        <v>0</v>
      </c>
      <c r="FO74" s="193">
        <f t="shared" si="130"/>
        <v>0</v>
      </c>
      <c r="FP74" s="193">
        <f t="shared" si="130"/>
        <v>0</v>
      </c>
      <c r="FQ74" s="193">
        <f t="shared" si="130"/>
        <v>0</v>
      </c>
      <c r="FR74" s="193">
        <f t="shared" si="130"/>
        <v>0</v>
      </c>
      <c r="FS74" s="193">
        <f t="shared" si="130"/>
        <v>0</v>
      </c>
      <c r="FT74" s="193">
        <f t="shared" si="130"/>
        <v>0</v>
      </c>
      <c r="FU74" s="193">
        <f t="shared" si="130"/>
        <v>0</v>
      </c>
      <c r="FV74" s="193">
        <f t="shared" si="130"/>
        <v>0</v>
      </c>
      <c r="FW74" s="193">
        <f t="shared" si="130"/>
        <v>0</v>
      </c>
      <c r="FX74" s="193">
        <f t="shared" si="130"/>
        <v>0</v>
      </c>
      <c r="FY74" s="193">
        <f t="shared" si="130"/>
        <v>0</v>
      </c>
      <c r="FZ74" s="193">
        <f t="shared" si="130"/>
        <v>0</v>
      </c>
      <c r="GA74" s="193">
        <f t="shared" si="130"/>
        <v>0</v>
      </c>
      <c r="GB74" s="193">
        <f t="shared" si="130"/>
        <v>0</v>
      </c>
      <c r="GC74" s="193">
        <f t="shared" si="130"/>
        <v>0</v>
      </c>
      <c r="GD74" s="193">
        <f t="shared" si="130"/>
        <v>0</v>
      </c>
      <c r="GE74" s="193">
        <f t="shared" si="130"/>
        <v>0</v>
      </c>
      <c r="GF74" s="193">
        <f t="shared" si="130"/>
        <v>0</v>
      </c>
      <c r="GG74" s="193">
        <f t="shared" si="130"/>
        <v>0</v>
      </c>
      <c r="GH74" s="193">
        <f t="shared" ref="GH74:GJ74" si="131" xml:space="preserve"> IF(AND(GG73 &lt; $F72, GH73 &gt;= $F72), 1, 0)</f>
        <v>0</v>
      </c>
      <c r="GI74" s="193">
        <f t="shared" si="131"/>
        <v>0</v>
      </c>
      <c r="GJ74" s="193">
        <f t="shared" si="131"/>
        <v>0</v>
      </c>
    </row>
    <row r="75" spans="1:192" outlineLevel="1" x14ac:dyDescent="0.25">
      <c r="E75" s="6"/>
      <c r="F75" s="6"/>
      <c r="G75" s="6"/>
      <c r="H75" s="6"/>
      <c r="I75" s="72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</row>
    <row r="76" spans="1:192" outlineLevel="1" x14ac:dyDescent="0.25">
      <c r="B76" s="15" t="s">
        <v>327</v>
      </c>
      <c r="E76" s="6"/>
      <c r="F76" s="6"/>
      <c r="G76" s="6"/>
      <c r="H76" s="6"/>
      <c r="I76" s="72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</row>
    <row r="77" spans="1:192" outlineLevel="1" x14ac:dyDescent="0.25">
      <c r="E77" s="203" t="str">
        <f t="shared" ref="E77:AJ77" si="132" xml:space="preserve"> E$74</f>
        <v>Financial close date flag</v>
      </c>
      <c r="F77" s="203">
        <f t="shared" si="132"/>
        <v>0</v>
      </c>
      <c r="G77" s="203" t="str">
        <f t="shared" si="132"/>
        <v>flag</v>
      </c>
      <c r="H77" s="203">
        <f t="shared" si="132"/>
        <v>1</v>
      </c>
      <c r="I77" s="203">
        <f t="shared" si="132"/>
        <v>0</v>
      </c>
      <c r="J77" s="203">
        <f t="shared" si="132"/>
        <v>0</v>
      </c>
      <c r="K77" s="203">
        <f t="shared" si="132"/>
        <v>0</v>
      </c>
      <c r="L77" s="203">
        <f t="shared" si="132"/>
        <v>1</v>
      </c>
      <c r="M77" s="203">
        <f t="shared" si="132"/>
        <v>0</v>
      </c>
      <c r="N77" s="203">
        <f t="shared" si="132"/>
        <v>0</v>
      </c>
      <c r="O77" s="203">
        <f t="shared" si="132"/>
        <v>0</v>
      </c>
      <c r="P77" s="203">
        <f t="shared" si="132"/>
        <v>0</v>
      </c>
      <c r="Q77" s="203">
        <f t="shared" si="132"/>
        <v>0</v>
      </c>
      <c r="R77" s="203">
        <f t="shared" si="132"/>
        <v>0</v>
      </c>
      <c r="S77" s="203">
        <f t="shared" si="132"/>
        <v>0</v>
      </c>
      <c r="T77" s="203">
        <f t="shared" si="132"/>
        <v>0</v>
      </c>
      <c r="U77" s="203">
        <f t="shared" si="132"/>
        <v>0</v>
      </c>
      <c r="V77" s="203">
        <f t="shared" si="132"/>
        <v>0</v>
      </c>
      <c r="W77" s="203">
        <f t="shared" si="132"/>
        <v>0</v>
      </c>
      <c r="X77" s="203">
        <f t="shared" si="132"/>
        <v>0</v>
      </c>
      <c r="Y77" s="203">
        <f t="shared" si="132"/>
        <v>0</v>
      </c>
      <c r="Z77" s="203">
        <f t="shared" si="132"/>
        <v>0</v>
      </c>
      <c r="AA77" s="203">
        <f t="shared" si="132"/>
        <v>0</v>
      </c>
      <c r="AB77" s="203">
        <f t="shared" si="132"/>
        <v>0</v>
      </c>
      <c r="AC77" s="203">
        <f t="shared" si="132"/>
        <v>0</v>
      </c>
      <c r="AD77" s="203">
        <f t="shared" si="132"/>
        <v>0</v>
      </c>
      <c r="AE77" s="203">
        <f t="shared" si="132"/>
        <v>0</v>
      </c>
      <c r="AF77" s="203">
        <f t="shared" si="132"/>
        <v>0</v>
      </c>
      <c r="AG77" s="203">
        <f t="shared" si="132"/>
        <v>0</v>
      </c>
      <c r="AH77" s="203">
        <f t="shared" si="132"/>
        <v>0</v>
      </c>
      <c r="AI77" s="203">
        <f t="shared" si="132"/>
        <v>0</v>
      </c>
      <c r="AJ77" s="203">
        <f t="shared" si="132"/>
        <v>0</v>
      </c>
      <c r="AK77" s="203">
        <f t="shared" ref="AK77:BP77" si="133" xml:space="preserve"> AK$74</f>
        <v>0</v>
      </c>
      <c r="AL77" s="203">
        <f t="shared" si="133"/>
        <v>0</v>
      </c>
      <c r="AM77" s="203">
        <f t="shared" si="133"/>
        <v>0</v>
      </c>
      <c r="AN77" s="203">
        <f t="shared" si="133"/>
        <v>0</v>
      </c>
      <c r="AO77" s="203">
        <f t="shared" si="133"/>
        <v>0</v>
      </c>
      <c r="AP77" s="203">
        <f t="shared" si="133"/>
        <v>0</v>
      </c>
      <c r="AQ77" s="203">
        <f t="shared" si="133"/>
        <v>0</v>
      </c>
      <c r="AR77" s="203">
        <f t="shared" si="133"/>
        <v>0</v>
      </c>
      <c r="AS77" s="203">
        <f t="shared" si="133"/>
        <v>0</v>
      </c>
      <c r="AT77" s="203">
        <f t="shared" si="133"/>
        <v>0</v>
      </c>
      <c r="AU77" s="203">
        <f t="shared" si="133"/>
        <v>0</v>
      </c>
      <c r="AV77" s="203">
        <f t="shared" si="133"/>
        <v>0</v>
      </c>
      <c r="AW77" s="203">
        <f t="shared" si="133"/>
        <v>0</v>
      </c>
      <c r="AX77" s="203">
        <f t="shared" si="133"/>
        <v>0</v>
      </c>
      <c r="AY77" s="203">
        <f t="shared" si="133"/>
        <v>0</v>
      </c>
      <c r="AZ77" s="203">
        <f t="shared" si="133"/>
        <v>0</v>
      </c>
      <c r="BA77" s="203">
        <f t="shared" si="133"/>
        <v>0</v>
      </c>
      <c r="BB77" s="203">
        <f t="shared" si="133"/>
        <v>0</v>
      </c>
      <c r="BC77" s="203">
        <f t="shared" si="133"/>
        <v>0</v>
      </c>
      <c r="BD77" s="203">
        <f t="shared" si="133"/>
        <v>0</v>
      </c>
      <c r="BE77" s="203">
        <f t="shared" si="133"/>
        <v>0</v>
      </c>
      <c r="BF77" s="203">
        <f t="shared" si="133"/>
        <v>0</v>
      </c>
      <c r="BG77" s="203">
        <f t="shared" si="133"/>
        <v>0</v>
      </c>
      <c r="BH77" s="203">
        <f t="shared" si="133"/>
        <v>0</v>
      </c>
      <c r="BI77" s="203">
        <f t="shared" si="133"/>
        <v>0</v>
      </c>
      <c r="BJ77" s="203">
        <f t="shared" si="133"/>
        <v>0</v>
      </c>
      <c r="BK77" s="203">
        <f t="shared" si="133"/>
        <v>0</v>
      </c>
      <c r="BL77" s="203">
        <f t="shared" si="133"/>
        <v>0</v>
      </c>
      <c r="BM77" s="203">
        <f t="shared" si="133"/>
        <v>0</v>
      </c>
      <c r="BN77" s="203">
        <f t="shared" si="133"/>
        <v>0</v>
      </c>
      <c r="BO77" s="203">
        <f t="shared" si="133"/>
        <v>0</v>
      </c>
      <c r="BP77" s="203">
        <f t="shared" si="133"/>
        <v>0</v>
      </c>
      <c r="BQ77" s="203">
        <f t="shared" ref="BQ77:CV77" si="134" xml:space="preserve"> BQ$74</f>
        <v>0</v>
      </c>
      <c r="BR77" s="203">
        <f t="shared" si="134"/>
        <v>0</v>
      </c>
      <c r="BS77" s="203">
        <f t="shared" si="134"/>
        <v>0</v>
      </c>
      <c r="BT77" s="203">
        <f t="shared" si="134"/>
        <v>0</v>
      </c>
      <c r="BU77" s="203">
        <f t="shared" si="134"/>
        <v>0</v>
      </c>
      <c r="BV77" s="203">
        <f t="shared" si="134"/>
        <v>0</v>
      </c>
      <c r="BW77" s="203">
        <f t="shared" si="134"/>
        <v>0</v>
      </c>
      <c r="BX77" s="203">
        <f t="shared" si="134"/>
        <v>0</v>
      </c>
      <c r="BY77" s="203">
        <f t="shared" si="134"/>
        <v>0</v>
      </c>
      <c r="BZ77" s="203">
        <f t="shared" si="134"/>
        <v>0</v>
      </c>
      <c r="CA77" s="203">
        <f t="shared" si="134"/>
        <v>0</v>
      </c>
      <c r="CB77" s="203">
        <f t="shared" si="134"/>
        <v>0</v>
      </c>
      <c r="CC77" s="203">
        <f t="shared" si="134"/>
        <v>0</v>
      </c>
      <c r="CD77" s="203">
        <f t="shared" si="134"/>
        <v>0</v>
      </c>
      <c r="CE77" s="203">
        <f t="shared" si="134"/>
        <v>0</v>
      </c>
      <c r="CF77" s="203">
        <f t="shared" si="134"/>
        <v>0</v>
      </c>
      <c r="CG77" s="203">
        <f t="shared" si="134"/>
        <v>0</v>
      </c>
      <c r="CH77" s="203">
        <f t="shared" si="134"/>
        <v>0</v>
      </c>
      <c r="CI77" s="203">
        <f t="shared" si="134"/>
        <v>0</v>
      </c>
      <c r="CJ77" s="203">
        <f t="shared" si="134"/>
        <v>0</v>
      </c>
      <c r="CK77" s="203">
        <f t="shared" si="134"/>
        <v>0</v>
      </c>
      <c r="CL77" s="203">
        <f t="shared" si="134"/>
        <v>0</v>
      </c>
      <c r="CM77" s="203">
        <f t="shared" si="134"/>
        <v>0</v>
      </c>
      <c r="CN77" s="203">
        <f t="shared" si="134"/>
        <v>0</v>
      </c>
      <c r="CO77" s="203">
        <f t="shared" si="134"/>
        <v>0</v>
      </c>
      <c r="CP77" s="203">
        <f t="shared" si="134"/>
        <v>0</v>
      </c>
      <c r="CQ77" s="203">
        <f t="shared" si="134"/>
        <v>0</v>
      </c>
      <c r="CR77" s="203">
        <f t="shared" si="134"/>
        <v>0</v>
      </c>
      <c r="CS77" s="203">
        <f t="shared" si="134"/>
        <v>0</v>
      </c>
      <c r="CT77" s="203">
        <f t="shared" si="134"/>
        <v>0</v>
      </c>
      <c r="CU77" s="203">
        <f t="shared" si="134"/>
        <v>0</v>
      </c>
      <c r="CV77" s="203">
        <f t="shared" si="134"/>
        <v>0</v>
      </c>
      <c r="CW77" s="203">
        <f t="shared" ref="CW77:EB77" si="135" xml:space="preserve"> CW$74</f>
        <v>0</v>
      </c>
      <c r="CX77" s="203">
        <f t="shared" si="135"/>
        <v>0</v>
      </c>
      <c r="CY77" s="203">
        <f t="shared" si="135"/>
        <v>0</v>
      </c>
      <c r="CZ77" s="203">
        <f t="shared" si="135"/>
        <v>0</v>
      </c>
      <c r="DA77" s="203">
        <f t="shared" si="135"/>
        <v>0</v>
      </c>
      <c r="DB77" s="203">
        <f t="shared" si="135"/>
        <v>0</v>
      </c>
      <c r="DC77" s="203">
        <f t="shared" si="135"/>
        <v>0</v>
      </c>
      <c r="DD77" s="203">
        <f t="shared" si="135"/>
        <v>0</v>
      </c>
      <c r="DE77" s="203">
        <f t="shared" si="135"/>
        <v>0</v>
      </c>
      <c r="DF77" s="203">
        <f t="shared" si="135"/>
        <v>0</v>
      </c>
      <c r="DG77" s="203">
        <f t="shared" si="135"/>
        <v>0</v>
      </c>
      <c r="DH77" s="203">
        <f t="shared" si="135"/>
        <v>0</v>
      </c>
      <c r="DI77" s="203">
        <f t="shared" si="135"/>
        <v>0</v>
      </c>
      <c r="DJ77" s="203">
        <f t="shared" si="135"/>
        <v>0</v>
      </c>
      <c r="DK77" s="203">
        <f t="shared" si="135"/>
        <v>0</v>
      </c>
      <c r="DL77" s="203">
        <f t="shared" si="135"/>
        <v>0</v>
      </c>
      <c r="DM77" s="203">
        <f t="shared" si="135"/>
        <v>0</v>
      </c>
      <c r="DN77" s="203">
        <f t="shared" si="135"/>
        <v>0</v>
      </c>
      <c r="DO77" s="203">
        <f t="shared" si="135"/>
        <v>0</v>
      </c>
      <c r="DP77" s="203">
        <f t="shared" si="135"/>
        <v>0</v>
      </c>
      <c r="DQ77" s="203">
        <f t="shared" si="135"/>
        <v>0</v>
      </c>
      <c r="DR77" s="203">
        <f t="shared" si="135"/>
        <v>0</v>
      </c>
      <c r="DS77" s="203">
        <f t="shared" si="135"/>
        <v>0</v>
      </c>
      <c r="DT77" s="203">
        <f t="shared" si="135"/>
        <v>0</v>
      </c>
      <c r="DU77" s="203">
        <f t="shared" si="135"/>
        <v>0</v>
      </c>
      <c r="DV77" s="203">
        <f t="shared" si="135"/>
        <v>0</v>
      </c>
      <c r="DW77" s="203">
        <f t="shared" si="135"/>
        <v>0</v>
      </c>
      <c r="DX77" s="203">
        <f t="shared" si="135"/>
        <v>0</v>
      </c>
      <c r="DY77" s="203">
        <f t="shared" si="135"/>
        <v>0</v>
      </c>
      <c r="DZ77" s="203">
        <f t="shared" si="135"/>
        <v>0</v>
      </c>
      <c r="EA77" s="203">
        <f t="shared" si="135"/>
        <v>0</v>
      </c>
      <c r="EB77" s="203">
        <f t="shared" si="135"/>
        <v>0</v>
      </c>
      <c r="EC77" s="203">
        <f t="shared" ref="EC77:FH77" si="136" xml:space="preserve"> EC$74</f>
        <v>0</v>
      </c>
      <c r="ED77" s="203">
        <f t="shared" si="136"/>
        <v>0</v>
      </c>
      <c r="EE77" s="203">
        <f t="shared" si="136"/>
        <v>0</v>
      </c>
      <c r="EF77" s="203">
        <f t="shared" si="136"/>
        <v>0</v>
      </c>
      <c r="EG77" s="203">
        <f t="shared" si="136"/>
        <v>0</v>
      </c>
      <c r="EH77" s="203">
        <f t="shared" si="136"/>
        <v>0</v>
      </c>
      <c r="EI77" s="203">
        <f t="shared" si="136"/>
        <v>0</v>
      </c>
      <c r="EJ77" s="203">
        <f t="shared" si="136"/>
        <v>0</v>
      </c>
      <c r="EK77" s="203">
        <f t="shared" si="136"/>
        <v>0</v>
      </c>
      <c r="EL77" s="203">
        <f t="shared" si="136"/>
        <v>0</v>
      </c>
      <c r="EM77" s="203">
        <f t="shared" si="136"/>
        <v>0</v>
      </c>
      <c r="EN77" s="203">
        <f t="shared" si="136"/>
        <v>0</v>
      </c>
      <c r="EO77" s="203">
        <f t="shared" si="136"/>
        <v>0</v>
      </c>
      <c r="EP77" s="203">
        <f t="shared" si="136"/>
        <v>0</v>
      </c>
      <c r="EQ77" s="203">
        <f t="shared" si="136"/>
        <v>0</v>
      </c>
      <c r="ER77" s="203">
        <f t="shared" si="136"/>
        <v>0</v>
      </c>
      <c r="ES77" s="203">
        <f t="shared" si="136"/>
        <v>0</v>
      </c>
      <c r="ET77" s="203">
        <f t="shared" si="136"/>
        <v>0</v>
      </c>
      <c r="EU77" s="203">
        <f t="shared" si="136"/>
        <v>0</v>
      </c>
      <c r="EV77" s="203">
        <f t="shared" si="136"/>
        <v>0</v>
      </c>
      <c r="EW77" s="203">
        <f t="shared" si="136"/>
        <v>0</v>
      </c>
      <c r="EX77" s="203">
        <f t="shared" si="136"/>
        <v>0</v>
      </c>
      <c r="EY77" s="203">
        <f t="shared" si="136"/>
        <v>0</v>
      </c>
      <c r="EZ77" s="203">
        <f t="shared" si="136"/>
        <v>0</v>
      </c>
      <c r="FA77" s="203">
        <f t="shared" si="136"/>
        <v>0</v>
      </c>
      <c r="FB77" s="203">
        <f t="shared" si="136"/>
        <v>0</v>
      </c>
      <c r="FC77" s="203">
        <f t="shared" si="136"/>
        <v>0</v>
      </c>
      <c r="FD77" s="203">
        <f t="shared" si="136"/>
        <v>0</v>
      </c>
      <c r="FE77" s="203">
        <f t="shared" si="136"/>
        <v>0</v>
      </c>
      <c r="FF77" s="203">
        <f t="shared" si="136"/>
        <v>0</v>
      </c>
      <c r="FG77" s="203">
        <f t="shared" si="136"/>
        <v>0</v>
      </c>
      <c r="FH77" s="203">
        <f t="shared" si="136"/>
        <v>0</v>
      </c>
      <c r="FI77" s="203">
        <f t="shared" ref="FI77:GJ77" si="137" xml:space="preserve"> FI$74</f>
        <v>0</v>
      </c>
      <c r="FJ77" s="203">
        <f t="shared" si="137"/>
        <v>0</v>
      </c>
      <c r="FK77" s="203">
        <f t="shared" si="137"/>
        <v>0</v>
      </c>
      <c r="FL77" s="203">
        <f t="shared" si="137"/>
        <v>0</v>
      </c>
      <c r="FM77" s="203">
        <f t="shared" si="137"/>
        <v>0</v>
      </c>
      <c r="FN77" s="203">
        <f t="shared" si="137"/>
        <v>0</v>
      </c>
      <c r="FO77" s="203">
        <f t="shared" si="137"/>
        <v>0</v>
      </c>
      <c r="FP77" s="203">
        <f t="shared" si="137"/>
        <v>0</v>
      </c>
      <c r="FQ77" s="203">
        <f t="shared" si="137"/>
        <v>0</v>
      </c>
      <c r="FR77" s="203">
        <f t="shared" si="137"/>
        <v>0</v>
      </c>
      <c r="FS77" s="203">
        <f t="shared" si="137"/>
        <v>0</v>
      </c>
      <c r="FT77" s="203">
        <f t="shared" si="137"/>
        <v>0</v>
      </c>
      <c r="FU77" s="203">
        <f t="shared" si="137"/>
        <v>0</v>
      </c>
      <c r="FV77" s="203">
        <f t="shared" si="137"/>
        <v>0</v>
      </c>
      <c r="FW77" s="203">
        <f t="shared" si="137"/>
        <v>0</v>
      </c>
      <c r="FX77" s="203">
        <f t="shared" si="137"/>
        <v>0</v>
      </c>
      <c r="FY77" s="203">
        <f t="shared" si="137"/>
        <v>0</v>
      </c>
      <c r="FZ77" s="203">
        <f t="shared" si="137"/>
        <v>0</v>
      </c>
      <c r="GA77" s="203">
        <f t="shared" si="137"/>
        <v>0</v>
      </c>
      <c r="GB77" s="203">
        <f t="shared" si="137"/>
        <v>0</v>
      </c>
      <c r="GC77" s="203">
        <f t="shared" si="137"/>
        <v>0</v>
      </c>
      <c r="GD77" s="203">
        <f t="shared" si="137"/>
        <v>0</v>
      </c>
      <c r="GE77" s="203">
        <f t="shared" si="137"/>
        <v>0</v>
      </c>
      <c r="GF77" s="203">
        <f t="shared" si="137"/>
        <v>0</v>
      </c>
      <c r="GG77" s="203">
        <f t="shared" si="137"/>
        <v>0</v>
      </c>
      <c r="GH77" s="203">
        <f t="shared" si="137"/>
        <v>0</v>
      </c>
      <c r="GI77" s="203">
        <f t="shared" si="137"/>
        <v>0</v>
      </c>
      <c r="GJ77" s="203">
        <f t="shared" si="137"/>
        <v>0</v>
      </c>
    </row>
    <row r="78" spans="1:192" outlineLevel="1" x14ac:dyDescent="0.25">
      <c r="E78" s="6" t="s">
        <v>327</v>
      </c>
      <c r="F78" s="6"/>
      <c r="G78" s="6" t="s">
        <v>5</v>
      </c>
      <c r="H78" s="6">
        <f xml:space="preserve"> SUM(J78:GJ78)</f>
        <v>1</v>
      </c>
      <c r="I78" s="72"/>
      <c r="J78" s="6">
        <f t="shared" ref="J78:AO78" si="138" xml:space="preserve"> I77</f>
        <v>0</v>
      </c>
      <c r="K78" s="6">
        <f t="shared" si="138"/>
        <v>0</v>
      </c>
      <c r="L78" s="6">
        <f t="shared" si="138"/>
        <v>0</v>
      </c>
      <c r="M78" s="6">
        <f t="shared" si="138"/>
        <v>1</v>
      </c>
      <c r="N78" s="6">
        <f t="shared" si="138"/>
        <v>0</v>
      </c>
      <c r="O78" s="6">
        <f t="shared" si="138"/>
        <v>0</v>
      </c>
      <c r="P78" s="6">
        <f t="shared" si="138"/>
        <v>0</v>
      </c>
      <c r="Q78" s="6">
        <f t="shared" si="138"/>
        <v>0</v>
      </c>
      <c r="R78" s="6">
        <f t="shared" si="138"/>
        <v>0</v>
      </c>
      <c r="S78" s="6">
        <f t="shared" si="138"/>
        <v>0</v>
      </c>
      <c r="T78" s="6">
        <f t="shared" si="138"/>
        <v>0</v>
      </c>
      <c r="U78" s="6">
        <f t="shared" si="138"/>
        <v>0</v>
      </c>
      <c r="V78" s="6">
        <f t="shared" si="138"/>
        <v>0</v>
      </c>
      <c r="W78" s="6">
        <f t="shared" si="138"/>
        <v>0</v>
      </c>
      <c r="X78" s="6">
        <f t="shared" si="138"/>
        <v>0</v>
      </c>
      <c r="Y78" s="6">
        <f t="shared" si="138"/>
        <v>0</v>
      </c>
      <c r="Z78" s="6">
        <f t="shared" si="138"/>
        <v>0</v>
      </c>
      <c r="AA78" s="6">
        <f t="shared" si="138"/>
        <v>0</v>
      </c>
      <c r="AB78" s="6">
        <f t="shared" si="138"/>
        <v>0</v>
      </c>
      <c r="AC78" s="6">
        <f t="shared" si="138"/>
        <v>0</v>
      </c>
      <c r="AD78" s="6">
        <f t="shared" si="138"/>
        <v>0</v>
      </c>
      <c r="AE78" s="6">
        <f t="shared" si="138"/>
        <v>0</v>
      </c>
      <c r="AF78" s="6">
        <f t="shared" si="138"/>
        <v>0</v>
      </c>
      <c r="AG78" s="6">
        <f t="shared" si="138"/>
        <v>0</v>
      </c>
      <c r="AH78" s="6">
        <f t="shared" si="138"/>
        <v>0</v>
      </c>
      <c r="AI78" s="6">
        <f t="shared" si="138"/>
        <v>0</v>
      </c>
      <c r="AJ78" s="6">
        <f t="shared" si="138"/>
        <v>0</v>
      </c>
      <c r="AK78" s="6">
        <f t="shared" si="138"/>
        <v>0</v>
      </c>
      <c r="AL78" s="6">
        <f t="shared" si="138"/>
        <v>0</v>
      </c>
      <c r="AM78" s="6">
        <f t="shared" si="138"/>
        <v>0</v>
      </c>
      <c r="AN78" s="6">
        <f t="shared" si="138"/>
        <v>0</v>
      </c>
      <c r="AO78" s="6">
        <f t="shared" si="138"/>
        <v>0</v>
      </c>
      <c r="AP78" s="6">
        <f t="shared" ref="AP78:BU78" si="139" xml:space="preserve"> AO77</f>
        <v>0</v>
      </c>
      <c r="AQ78" s="6">
        <f t="shared" si="139"/>
        <v>0</v>
      </c>
      <c r="AR78" s="6">
        <f t="shared" si="139"/>
        <v>0</v>
      </c>
      <c r="AS78" s="6">
        <f t="shared" si="139"/>
        <v>0</v>
      </c>
      <c r="AT78" s="6">
        <f t="shared" si="139"/>
        <v>0</v>
      </c>
      <c r="AU78" s="6">
        <f t="shared" si="139"/>
        <v>0</v>
      </c>
      <c r="AV78" s="6">
        <f t="shared" si="139"/>
        <v>0</v>
      </c>
      <c r="AW78" s="6">
        <f t="shared" si="139"/>
        <v>0</v>
      </c>
      <c r="AX78" s="6">
        <f t="shared" si="139"/>
        <v>0</v>
      </c>
      <c r="AY78" s="6">
        <f t="shared" si="139"/>
        <v>0</v>
      </c>
      <c r="AZ78" s="6">
        <f t="shared" si="139"/>
        <v>0</v>
      </c>
      <c r="BA78" s="6">
        <f t="shared" si="139"/>
        <v>0</v>
      </c>
      <c r="BB78" s="6">
        <f t="shared" si="139"/>
        <v>0</v>
      </c>
      <c r="BC78" s="6">
        <f t="shared" si="139"/>
        <v>0</v>
      </c>
      <c r="BD78" s="6">
        <f t="shared" si="139"/>
        <v>0</v>
      </c>
      <c r="BE78" s="6">
        <f t="shared" si="139"/>
        <v>0</v>
      </c>
      <c r="BF78" s="6">
        <f t="shared" si="139"/>
        <v>0</v>
      </c>
      <c r="BG78" s="6">
        <f t="shared" si="139"/>
        <v>0</v>
      </c>
      <c r="BH78" s="6">
        <f t="shared" si="139"/>
        <v>0</v>
      </c>
      <c r="BI78" s="6">
        <f t="shared" si="139"/>
        <v>0</v>
      </c>
      <c r="BJ78" s="6">
        <f t="shared" si="139"/>
        <v>0</v>
      </c>
      <c r="BK78" s="6">
        <f t="shared" si="139"/>
        <v>0</v>
      </c>
      <c r="BL78" s="6">
        <f t="shared" si="139"/>
        <v>0</v>
      </c>
      <c r="BM78" s="6">
        <f t="shared" si="139"/>
        <v>0</v>
      </c>
      <c r="BN78" s="6">
        <f t="shared" si="139"/>
        <v>0</v>
      </c>
      <c r="BO78" s="6">
        <f t="shared" si="139"/>
        <v>0</v>
      </c>
      <c r="BP78" s="6">
        <f t="shared" si="139"/>
        <v>0</v>
      </c>
      <c r="BQ78" s="6">
        <f t="shared" si="139"/>
        <v>0</v>
      </c>
      <c r="BR78" s="6">
        <f t="shared" si="139"/>
        <v>0</v>
      </c>
      <c r="BS78" s="6">
        <f t="shared" si="139"/>
        <v>0</v>
      </c>
      <c r="BT78" s="6">
        <f t="shared" si="139"/>
        <v>0</v>
      </c>
      <c r="BU78" s="6">
        <f t="shared" si="139"/>
        <v>0</v>
      </c>
      <c r="BV78" s="6">
        <f t="shared" ref="BV78:DA78" si="140" xml:space="preserve"> BU77</f>
        <v>0</v>
      </c>
      <c r="BW78" s="6">
        <f t="shared" si="140"/>
        <v>0</v>
      </c>
      <c r="BX78" s="6">
        <f t="shared" si="140"/>
        <v>0</v>
      </c>
      <c r="BY78" s="6">
        <f t="shared" si="140"/>
        <v>0</v>
      </c>
      <c r="BZ78" s="6">
        <f t="shared" si="140"/>
        <v>0</v>
      </c>
      <c r="CA78" s="6">
        <f t="shared" si="140"/>
        <v>0</v>
      </c>
      <c r="CB78" s="6">
        <f t="shared" si="140"/>
        <v>0</v>
      </c>
      <c r="CC78" s="6">
        <f t="shared" si="140"/>
        <v>0</v>
      </c>
      <c r="CD78" s="6">
        <f t="shared" si="140"/>
        <v>0</v>
      </c>
      <c r="CE78" s="6">
        <f t="shared" si="140"/>
        <v>0</v>
      </c>
      <c r="CF78" s="6">
        <f t="shared" si="140"/>
        <v>0</v>
      </c>
      <c r="CG78" s="6">
        <f t="shared" si="140"/>
        <v>0</v>
      </c>
      <c r="CH78" s="6">
        <f t="shared" si="140"/>
        <v>0</v>
      </c>
      <c r="CI78" s="6">
        <f t="shared" si="140"/>
        <v>0</v>
      </c>
      <c r="CJ78" s="6">
        <f t="shared" si="140"/>
        <v>0</v>
      </c>
      <c r="CK78" s="6">
        <f t="shared" si="140"/>
        <v>0</v>
      </c>
      <c r="CL78" s="6">
        <f t="shared" si="140"/>
        <v>0</v>
      </c>
      <c r="CM78" s="6">
        <f t="shared" si="140"/>
        <v>0</v>
      </c>
      <c r="CN78" s="6">
        <f t="shared" si="140"/>
        <v>0</v>
      </c>
      <c r="CO78" s="6">
        <f t="shared" si="140"/>
        <v>0</v>
      </c>
      <c r="CP78" s="6">
        <f t="shared" si="140"/>
        <v>0</v>
      </c>
      <c r="CQ78" s="6">
        <f t="shared" si="140"/>
        <v>0</v>
      </c>
      <c r="CR78" s="6">
        <f t="shared" si="140"/>
        <v>0</v>
      </c>
      <c r="CS78" s="6">
        <f t="shared" si="140"/>
        <v>0</v>
      </c>
      <c r="CT78" s="6">
        <f t="shared" si="140"/>
        <v>0</v>
      </c>
      <c r="CU78" s="6">
        <f t="shared" si="140"/>
        <v>0</v>
      </c>
      <c r="CV78" s="6">
        <f t="shared" si="140"/>
        <v>0</v>
      </c>
      <c r="CW78" s="6">
        <f t="shared" si="140"/>
        <v>0</v>
      </c>
      <c r="CX78" s="6">
        <f t="shared" si="140"/>
        <v>0</v>
      </c>
      <c r="CY78" s="6">
        <f t="shared" si="140"/>
        <v>0</v>
      </c>
      <c r="CZ78" s="6">
        <f t="shared" si="140"/>
        <v>0</v>
      </c>
      <c r="DA78" s="6">
        <f t="shared" si="140"/>
        <v>0</v>
      </c>
      <c r="DB78" s="6">
        <f t="shared" ref="DB78:EG78" si="141" xml:space="preserve"> DA77</f>
        <v>0</v>
      </c>
      <c r="DC78" s="6">
        <f t="shared" si="141"/>
        <v>0</v>
      </c>
      <c r="DD78" s="6">
        <f t="shared" si="141"/>
        <v>0</v>
      </c>
      <c r="DE78" s="6">
        <f t="shared" si="141"/>
        <v>0</v>
      </c>
      <c r="DF78" s="6">
        <f t="shared" si="141"/>
        <v>0</v>
      </c>
      <c r="DG78" s="6">
        <f t="shared" si="141"/>
        <v>0</v>
      </c>
      <c r="DH78" s="6">
        <f t="shared" si="141"/>
        <v>0</v>
      </c>
      <c r="DI78" s="6">
        <f t="shared" si="141"/>
        <v>0</v>
      </c>
      <c r="DJ78" s="6">
        <f t="shared" si="141"/>
        <v>0</v>
      </c>
      <c r="DK78" s="6">
        <f t="shared" si="141"/>
        <v>0</v>
      </c>
      <c r="DL78" s="6">
        <f t="shared" si="141"/>
        <v>0</v>
      </c>
      <c r="DM78" s="6">
        <f t="shared" si="141"/>
        <v>0</v>
      </c>
      <c r="DN78" s="6">
        <f t="shared" si="141"/>
        <v>0</v>
      </c>
      <c r="DO78" s="6">
        <f t="shared" si="141"/>
        <v>0</v>
      </c>
      <c r="DP78" s="6">
        <f t="shared" si="141"/>
        <v>0</v>
      </c>
      <c r="DQ78" s="6">
        <f t="shared" si="141"/>
        <v>0</v>
      </c>
      <c r="DR78" s="6">
        <f t="shared" si="141"/>
        <v>0</v>
      </c>
      <c r="DS78" s="6">
        <f t="shared" si="141"/>
        <v>0</v>
      </c>
      <c r="DT78" s="6">
        <f t="shared" si="141"/>
        <v>0</v>
      </c>
      <c r="DU78" s="6">
        <f t="shared" si="141"/>
        <v>0</v>
      </c>
      <c r="DV78" s="6">
        <f t="shared" si="141"/>
        <v>0</v>
      </c>
      <c r="DW78" s="6">
        <f t="shared" si="141"/>
        <v>0</v>
      </c>
      <c r="DX78" s="6">
        <f t="shared" si="141"/>
        <v>0</v>
      </c>
      <c r="DY78" s="6">
        <f t="shared" si="141"/>
        <v>0</v>
      </c>
      <c r="DZ78" s="6">
        <f t="shared" si="141"/>
        <v>0</v>
      </c>
      <c r="EA78" s="6">
        <f t="shared" si="141"/>
        <v>0</v>
      </c>
      <c r="EB78" s="6">
        <f t="shared" si="141"/>
        <v>0</v>
      </c>
      <c r="EC78" s="6">
        <f t="shared" si="141"/>
        <v>0</v>
      </c>
      <c r="ED78" s="6">
        <f t="shared" si="141"/>
        <v>0</v>
      </c>
      <c r="EE78" s="6">
        <f t="shared" si="141"/>
        <v>0</v>
      </c>
      <c r="EF78" s="6">
        <f t="shared" si="141"/>
        <v>0</v>
      </c>
      <c r="EG78" s="6">
        <f t="shared" si="141"/>
        <v>0</v>
      </c>
      <c r="EH78" s="6">
        <f t="shared" ref="EH78:FM78" si="142" xml:space="preserve"> EG77</f>
        <v>0</v>
      </c>
      <c r="EI78" s="6">
        <f t="shared" si="142"/>
        <v>0</v>
      </c>
      <c r="EJ78" s="6">
        <f t="shared" si="142"/>
        <v>0</v>
      </c>
      <c r="EK78" s="6">
        <f t="shared" si="142"/>
        <v>0</v>
      </c>
      <c r="EL78" s="6">
        <f t="shared" si="142"/>
        <v>0</v>
      </c>
      <c r="EM78" s="6">
        <f t="shared" si="142"/>
        <v>0</v>
      </c>
      <c r="EN78" s="6">
        <f t="shared" si="142"/>
        <v>0</v>
      </c>
      <c r="EO78" s="6">
        <f t="shared" si="142"/>
        <v>0</v>
      </c>
      <c r="EP78" s="6">
        <f t="shared" si="142"/>
        <v>0</v>
      </c>
      <c r="EQ78" s="6">
        <f t="shared" si="142"/>
        <v>0</v>
      </c>
      <c r="ER78" s="6">
        <f t="shared" si="142"/>
        <v>0</v>
      </c>
      <c r="ES78" s="6">
        <f t="shared" si="142"/>
        <v>0</v>
      </c>
      <c r="ET78" s="6">
        <f t="shared" si="142"/>
        <v>0</v>
      </c>
      <c r="EU78" s="6">
        <f t="shared" si="142"/>
        <v>0</v>
      </c>
      <c r="EV78" s="6">
        <f t="shared" si="142"/>
        <v>0</v>
      </c>
      <c r="EW78" s="6">
        <f t="shared" si="142"/>
        <v>0</v>
      </c>
      <c r="EX78" s="6">
        <f t="shared" si="142"/>
        <v>0</v>
      </c>
      <c r="EY78" s="6">
        <f t="shared" si="142"/>
        <v>0</v>
      </c>
      <c r="EZ78" s="6">
        <f t="shared" si="142"/>
        <v>0</v>
      </c>
      <c r="FA78" s="6">
        <f t="shared" si="142"/>
        <v>0</v>
      </c>
      <c r="FB78" s="6">
        <f t="shared" si="142"/>
        <v>0</v>
      </c>
      <c r="FC78" s="6">
        <f t="shared" si="142"/>
        <v>0</v>
      </c>
      <c r="FD78" s="6">
        <f t="shared" si="142"/>
        <v>0</v>
      </c>
      <c r="FE78" s="6">
        <f t="shared" si="142"/>
        <v>0</v>
      </c>
      <c r="FF78" s="6">
        <f t="shared" si="142"/>
        <v>0</v>
      </c>
      <c r="FG78" s="6">
        <f t="shared" si="142"/>
        <v>0</v>
      </c>
      <c r="FH78" s="6">
        <f t="shared" si="142"/>
        <v>0</v>
      </c>
      <c r="FI78" s="6">
        <f t="shared" si="142"/>
        <v>0</v>
      </c>
      <c r="FJ78" s="6">
        <f t="shared" si="142"/>
        <v>0</v>
      </c>
      <c r="FK78" s="6">
        <f t="shared" si="142"/>
        <v>0</v>
      </c>
      <c r="FL78" s="6">
        <f t="shared" si="142"/>
        <v>0</v>
      </c>
      <c r="FM78" s="6">
        <f t="shared" si="142"/>
        <v>0</v>
      </c>
      <c r="FN78" s="6">
        <f t="shared" ref="FN78:GJ78" si="143" xml:space="preserve"> FM77</f>
        <v>0</v>
      </c>
      <c r="FO78" s="6">
        <f t="shared" si="143"/>
        <v>0</v>
      </c>
      <c r="FP78" s="6">
        <f t="shared" si="143"/>
        <v>0</v>
      </c>
      <c r="FQ78" s="6">
        <f t="shared" si="143"/>
        <v>0</v>
      </c>
      <c r="FR78" s="6">
        <f t="shared" si="143"/>
        <v>0</v>
      </c>
      <c r="FS78" s="6">
        <f t="shared" si="143"/>
        <v>0</v>
      </c>
      <c r="FT78" s="6">
        <f t="shared" si="143"/>
        <v>0</v>
      </c>
      <c r="FU78" s="6">
        <f t="shared" si="143"/>
        <v>0</v>
      </c>
      <c r="FV78" s="6">
        <f t="shared" si="143"/>
        <v>0</v>
      </c>
      <c r="FW78" s="6">
        <f t="shared" si="143"/>
        <v>0</v>
      </c>
      <c r="FX78" s="6">
        <f t="shared" si="143"/>
        <v>0</v>
      </c>
      <c r="FY78" s="6">
        <f t="shared" si="143"/>
        <v>0</v>
      </c>
      <c r="FZ78" s="6">
        <f t="shared" si="143"/>
        <v>0</v>
      </c>
      <c r="GA78" s="6">
        <f t="shared" si="143"/>
        <v>0</v>
      </c>
      <c r="GB78" s="6">
        <f t="shared" si="143"/>
        <v>0</v>
      </c>
      <c r="GC78" s="6">
        <f t="shared" si="143"/>
        <v>0</v>
      </c>
      <c r="GD78" s="6">
        <f t="shared" si="143"/>
        <v>0</v>
      </c>
      <c r="GE78" s="6">
        <f t="shared" si="143"/>
        <v>0</v>
      </c>
      <c r="GF78" s="6">
        <f t="shared" si="143"/>
        <v>0</v>
      </c>
      <c r="GG78" s="6">
        <f t="shared" si="143"/>
        <v>0</v>
      </c>
      <c r="GH78" s="6">
        <f t="shared" si="143"/>
        <v>0</v>
      </c>
      <c r="GI78" s="6">
        <f t="shared" si="143"/>
        <v>0</v>
      </c>
      <c r="GJ78" s="6">
        <f t="shared" si="143"/>
        <v>0</v>
      </c>
    </row>
    <row r="79" spans="1:192" outlineLevel="1" x14ac:dyDescent="0.25">
      <c r="E79" s="6"/>
      <c r="F79" s="6"/>
      <c r="G79" s="6"/>
      <c r="H79" s="6"/>
      <c r="I79" s="72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</row>
    <row r="80" spans="1:192" outlineLevel="1" x14ac:dyDescent="0.25">
      <c r="B80" s="15" t="s">
        <v>326</v>
      </c>
      <c r="E80" s="6"/>
      <c r="F80" s="6"/>
      <c r="G80" s="6"/>
      <c r="H80" s="6"/>
      <c r="I80" s="72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</row>
    <row r="81" spans="1:192" outlineLevel="1" x14ac:dyDescent="0.25">
      <c r="A81" s="55"/>
      <c r="C81" s="58"/>
      <c r="D81" s="59"/>
      <c r="E81" s="306" t="str">
        <f xml:space="preserve"> ConTime!E$73</f>
        <v>End of construction period date</v>
      </c>
      <c r="F81" s="306">
        <f xml:space="preserve"> ConTime!F$73</f>
        <v>45473</v>
      </c>
      <c r="G81" s="306" t="str">
        <f xml:space="preserve"> ConTime!G$73</f>
        <v>date</v>
      </c>
      <c r="H81" s="306">
        <f xml:space="preserve"> ConTime!H$73</f>
        <v>0</v>
      </c>
      <c r="I81" s="306">
        <f xml:space="preserve"> ConTime!I$73</f>
        <v>0</v>
      </c>
      <c r="J81" s="306">
        <f xml:space="preserve"> ConTime!J$73</f>
        <v>0</v>
      </c>
      <c r="K81" s="306">
        <f xml:space="preserve"> ConTime!K$73</f>
        <v>0</v>
      </c>
      <c r="L81" s="306">
        <f xml:space="preserve"> ConTime!L$73</f>
        <v>0</v>
      </c>
      <c r="M81" s="306">
        <f xml:space="preserve"> ConTime!M$73</f>
        <v>0</v>
      </c>
      <c r="N81" s="306">
        <f xml:space="preserve"> ConTime!N$73</f>
        <v>0</v>
      </c>
      <c r="O81" s="306">
        <f xml:space="preserve"> ConTime!O$73</f>
        <v>0</v>
      </c>
      <c r="P81" s="306">
        <f xml:space="preserve"> ConTime!P$73</f>
        <v>0</v>
      </c>
      <c r="Q81" s="306">
        <f xml:space="preserve"> ConTime!Q$73</f>
        <v>0</v>
      </c>
      <c r="R81" s="306">
        <f xml:space="preserve"> ConTime!R$73</f>
        <v>0</v>
      </c>
      <c r="S81" s="306">
        <f xml:space="preserve"> ConTime!S$73</f>
        <v>0</v>
      </c>
      <c r="T81" s="306">
        <f xml:space="preserve"> ConTime!T$73</f>
        <v>0</v>
      </c>
      <c r="U81" s="306">
        <f xml:space="preserve"> ConTime!U$73</f>
        <v>0</v>
      </c>
      <c r="V81" s="306">
        <f xml:space="preserve"> ConTime!V$73</f>
        <v>0</v>
      </c>
      <c r="W81" s="306">
        <f xml:space="preserve"> ConTime!W$73</f>
        <v>0</v>
      </c>
      <c r="X81" s="306">
        <f xml:space="preserve"> ConTime!X$73</f>
        <v>0</v>
      </c>
      <c r="Y81" s="306">
        <f xml:space="preserve"> ConTime!Y$73</f>
        <v>0</v>
      </c>
      <c r="Z81" s="306">
        <f xml:space="preserve"> ConTime!Z$73</f>
        <v>0</v>
      </c>
      <c r="AA81" s="306">
        <f xml:space="preserve"> ConTime!AA$73</f>
        <v>0</v>
      </c>
      <c r="AB81" s="306">
        <f xml:space="preserve"> ConTime!AB$73</f>
        <v>0</v>
      </c>
      <c r="AC81" s="306">
        <f xml:space="preserve"> ConTime!AC$73</f>
        <v>0</v>
      </c>
      <c r="AD81" s="306">
        <f xml:space="preserve"> ConTime!AD$73</f>
        <v>0</v>
      </c>
      <c r="AE81" s="306">
        <f xml:space="preserve"> ConTime!AE$73</f>
        <v>0</v>
      </c>
      <c r="AF81" s="306">
        <f xml:space="preserve"> ConTime!AF$73</f>
        <v>0</v>
      </c>
      <c r="AG81" s="306">
        <f xml:space="preserve"> ConTime!AG$73</f>
        <v>0</v>
      </c>
      <c r="AH81" s="306">
        <f xml:space="preserve"> ConTime!AH$73</f>
        <v>0</v>
      </c>
      <c r="AI81" s="306">
        <f xml:space="preserve"> ConTime!AI$73</f>
        <v>0</v>
      </c>
      <c r="AJ81" s="306">
        <f xml:space="preserve"> ConTime!AJ$73</f>
        <v>0</v>
      </c>
      <c r="AK81" s="306">
        <f xml:space="preserve"> ConTime!AK$73</f>
        <v>0</v>
      </c>
      <c r="AL81" s="306">
        <f xml:space="preserve"> ConTime!AL$73</f>
        <v>0</v>
      </c>
      <c r="AM81" s="306">
        <f xml:space="preserve"> ConTime!AM$73</f>
        <v>0</v>
      </c>
      <c r="AN81" s="306">
        <f xml:space="preserve"> ConTime!AN$73</f>
        <v>0</v>
      </c>
      <c r="AO81" s="306">
        <f xml:space="preserve"> ConTime!AO$73</f>
        <v>0</v>
      </c>
      <c r="AP81" s="306">
        <f xml:space="preserve"> ConTime!AP$73</f>
        <v>0</v>
      </c>
      <c r="AQ81" s="306">
        <f xml:space="preserve"> ConTime!AQ$73</f>
        <v>0</v>
      </c>
      <c r="AR81" s="306">
        <f xml:space="preserve"> ConTime!AR$73</f>
        <v>0</v>
      </c>
      <c r="AS81" s="306">
        <f xml:space="preserve"> ConTime!AS$73</f>
        <v>0</v>
      </c>
      <c r="AT81" s="306">
        <f xml:space="preserve"> ConTime!AT$73</f>
        <v>0</v>
      </c>
      <c r="AU81" s="306">
        <f xml:space="preserve"> ConTime!AU$73</f>
        <v>0</v>
      </c>
      <c r="AV81" s="306">
        <f xml:space="preserve"> ConTime!AV$73</f>
        <v>0</v>
      </c>
      <c r="AW81" s="306">
        <f xml:space="preserve"> ConTime!AW$73</f>
        <v>0</v>
      </c>
      <c r="AX81" s="306">
        <f xml:space="preserve"> ConTime!AX$73</f>
        <v>0</v>
      </c>
      <c r="AY81" s="306">
        <f xml:space="preserve"> ConTime!AY$73</f>
        <v>0</v>
      </c>
      <c r="AZ81" s="306">
        <f xml:space="preserve"> ConTime!AZ$73</f>
        <v>0</v>
      </c>
      <c r="BA81" s="306">
        <f xml:space="preserve"> ConTime!BA$73</f>
        <v>0</v>
      </c>
      <c r="BB81" s="306">
        <f xml:space="preserve"> ConTime!BB$73</f>
        <v>0</v>
      </c>
      <c r="BC81" s="306">
        <f xml:space="preserve"> ConTime!BC$73</f>
        <v>0</v>
      </c>
      <c r="BD81" s="306">
        <f xml:space="preserve"> ConTime!BD$73</f>
        <v>0</v>
      </c>
      <c r="BE81" s="306">
        <f xml:space="preserve"> ConTime!BE$73</f>
        <v>0</v>
      </c>
      <c r="BF81" s="306">
        <f xml:space="preserve"> ConTime!BF$73</f>
        <v>0</v>
      </c>
      <c r="BG81" s="306">
        <f xml:space="preserve"> ConTime!BG$73</f>
        <v>0</v>
      </c>
      <c r="BH81" s="306">
        <f xml:space="preserve"> ConTime!BH$73</f>
        <v>0</v>
      </c>
      <c r="BI81" s="306">
        <f xml:space="preserve"> ConTime!BI$73</f>
        <v>0</v>
      </c>
      <c r="BJ81" s="306">
        <f xml:space="preserve"> ConTime!BJ$73</f>
        <v>0</v>
      </c>
      <c r="BK81" s="306">
        <f xml:space="preserve"> ConTime!BK$73</f>
        <v>0</v>
      </c>
      <c r="BL81" s="306">
        <f xml:space="preserve"> ConTime!BL$73</f>
        <v>0</v>
      </c>
      <c r="BM81" s="306">
        <f xml:space="preserve"> ConTime!BM$73</f>
        <v>0</v>
      </c>
      <c r="BN81" s="306">
        <f xml:space="preserve"> ConTime!BN$73</f>
        <v>0</v>
      </c>
      <c r="BO81" s="306">
        <f xml:space="preserve"> ConTime!BO$73</f>
        <v>0</v>
      </c>
      <c r="BP81" s="306">
        <f xml:space="preserve"> ConTime!BP$73</f>
        <v>0</v>
      </c>
      <c r="BQ81" s="306">
        <f xml:space="preserve"> ConTime!BQ$73</f>
        <v>0</v>
      </c>
      <c r="BR81" s="306">
        <f xml:space="preserve"> ConTime!BR$73</f>
        <v>0</v>
      </c>
      <c r="BS81" s="306">
        <f xml:space="preserve"> ConTime!BS$73</f>
        <v>0</v>
      </c>
      <c r="BT81" s="306">
        <f xml:space="preserve"> ConTime!BT$73</f>
        <v>0</v>
      </c>
      <c r="BU81" s="306">
        <f xml:space="preserve"> ConTime!BU$73</f>
        <v>0</v>
      </c>
      <c r="BV81" s="306">
        <f xml:space="preserve"> ConTime!BV$73</f>
        <v>0</v>
      </c>
      <c r="BW81" s="306">
        <f xml:space="preserve"> ConTime!BW$73</f>
        <v>0</v>
      </c>
      <c r="BX81" s="306">
        <f xml:space="preserve"> ConTime!BX$73</f>
        <v>0</v>
      </c>
      <c r="BY81" s="306">
        <f xml:space="preserve"> ConTime!BY$73</f>
        <v>0</v>
      </c>
      <c r="BZ81" s="306">
        <f xml:space="preserve"> ConTime!BZ$73</f>
        <v>0</v>
      </c>
      <c r="CA81" s="306">
        <f xml:space="preserve"> ConTime!CA$73</f>
        <v>0</v>
      </c>
      <c r="CB81" s="306">
        <f xml:space="preserve"> ConTime!CB$73</f>
        <v>0</v>
      </c>
      <c r="CC81" s="306">
        <f xml:space="preserve"> ConTime!CC$73</f>
        <v>0</v>
      </c>
      <c r="CD81" s="306">
        <f xml:space="preserve"> ConTime!CD$73</f>
        <v>0</v>
      </c>
      <c r="CE81" s="306">
        <f xml:space="preserve"> ConTime!CE$73</f>
        <v>0</v>
      </c>
      <c r="CF81" s="306">
        <f xml:space="preserve"> ConTime!CF$73</f>
        <v>0</v>
      </c>
      <c r="CG81" s="306">
        <f xml:space="preserve"> ConTime!CG$73</f>
        <v>0</v>
      </c>
      <c r="CH81" s="306">
        <f xml:space="preserve"> ConTime!CH$73</f>
        <v>0</v>
      </c>
      <c r="CI81" s="306">
        <f xml:space="preserve"> ConTime!CI$73</f>
        <v>0</v>
      </c>
      <c r="CJ81" s="306">
        <f xml:space="preserve"> ConTime!CJ$73</f>
        <v>0</v>
      </c>
      <c r="CK81" s="306">
        <f xml:space="preserve"> ConTime!CK$73</f>
        <v>0</v>
      </c>
      <c r="CL81" s="306">
        <f xml:space="preserve"> ConTime!CL$73</f>
        <v>0</v>
      </c>
      <c r="CM81" s="306">
        <f xml:space="preserve"> ConTime!CM$73</f>
        <v>0</v>
      </c>
      <c r="CN81" s="306">
        <f xml:space="preserve"> ConTime!CN$73</f>
        <v>0</v>
      </c>
      <c r="CO81" s="306">
        <f xml:space="preserve"> ConTime!CO$73</f>
        <v>0</v>
      </c>
      <c r="CP81" s="306">
        <f xml:space="preserve"> ConTime!CP$73</f>
        <v>0</v>
      </c>
      <c r="CQ81" s="306">
        <f xml:space="preserve"> ConTime!CQ$73</f>
        <v>0</v>
      </c>
      <c r="CR81" s="306">
        <f xml:space="preserve"> ConTime!CR$73</f>
        <v>0</v>
      </c>
      <c r="CS81" s="306">
        <f xml:space="preserve"> ConTime!CS$73</f>
        <v>0</v>
      </c>
      <c r="CT81" s="306">
        <f xml:space="preserve"> ConTime!CT$73</f>
        <v>0</v>
      </c>
      <c r="CU81" s="306">
        <f xml:space="preserve"> ConTime!CU$73</f>
        <v>0</v>
      </c>
      <c r="CV81" s="306">
        <f xml:space="preserve"> ConTime!CV$73</f>
        <v>0</v>
      </c>
      <c r="CW81" s="306">
        <f xml:space="preserve"> ConTime!CW$73</f>
        <v>0</v>
      </c>
      <c r="CX81" s="306">
        <f xml:space="preserve"> ConTime!CX$73</f>
        <v>0</v>
      </c>
      <c r="CY81" s="306">
        <f xml:space="preserve"> ConTime!CY$73</f>
        <v>0</v>
      </c>
      <c r="CZ81" s="306">
        <f xml:space="preserve"> ConTime!CZ$73</f>
        <v>0</v>
      </c>
      <c r="DA81" s="306">
        <f xml:space="preserve"> ConTime!DA$73</f>
        <v>0</v>
      </c>
      <c r="DB81" s="306">
        <f xml:space="preserve"> ConTime!DB$73</f>
        <v>0</v>
      </c>
      <c r="DC81" s="306">
        <f xml:space="preserve"> ConTime!DC$73</f>
        <v>0</v>
      </c>
      <c r="DD81" s="306">
        <f xml:space="preserve"> ConTime!DD$73</f>
        <v>0</v>
      </c>
      <c r="DE81" s="306">
        <f xml:space="preserve"> ConTime!DE$73</f>
        <v>0</v>
      </c>
      <c r="DF81" s="306">
        <f xml:space="preserve"> ConTime!DF$73</f>
        <v>0</v>
      </c>
      <c r="DG81" s="306">
        <f xml:space="preserve"> ConTime!DG$73</f>
        <v>0</v>
      </c>
      <c r="DH81" s="306">
        <f xml:space="preserve"> ConTime!DH$73</f>
        <v>0</v>
      </c>
      <c r="DI81" s="306">
        <f xml:space="preserve"> ConTime!DI$73</f>
        <v>0</v>
      </c>
      <c r="DJ81" s="306">
        <f xml:space="preserve"> ConTime!DJ$73</f>
        <v>0</v>
      </c>
      <c r="DK81" s="306">
        <f xml:space="preserve"> ConTime!DK$73</f>
        <v>0</v>
      </c>
      <c r="DL81" s="306">
        <f xml:space="preserve"> ConTime!DL$73</f>
        <v>0</v>
      </c>
      <c r="DM81" s="306">
        <f xml:space="preserve"> ConTime!DM$73</f>
        <v>0</v>
      </c>
      <c r="DN81" s="306">
        <f xml:space="preserve"> ConTime!DN$73</f>
        <v>0</v>
      </c>
      <c r="DO81" s="306">
        <f xml:space="preserve"> ConTime!DO$73</f>
        <v>0</v>
      </c>
      <c r="DP81" s="306">
        <f xml:space="preserve"> ConTime!DP$73</f>
        <v>0</v>
      </c>
      <c r="DQ81" s="306">
        <f xml:space="preserve"> ConTime!DQ$73</f>
        <v>0</v>
      </c>
      <c r="DR81" s="306">
        <f xml:space="preserve"> ConTime!DR$73</f>
        <v>0</v>
      </c>
      <c r="DS81" s="306">
        <f xml:space="preserve"> ConTime!DS$73</f>
        <v>0</v>
      </c>
      <c r="DT81" s="306">
        <f xml:space="preserve"> ConTime!DT$73</f>
        <v>0</v>
      </c>
      <c r="DU81" s="306">
        <f xml:space="preserve"> ConTime!DU$73</f>
        <v>0</v>
      </c>
      <c r="DV81" s="306">
        <f xml:space="preserve"> ConTime!DV$73</f>
        <v>0</v>
      </c>
      <c r="DW81" s="306">
        <f xml:space="preserve"> ConTime!DW$73</f>
        <v>0</v>
      </c>
      <c r="DX81" s="306">
        <f xml:space="preserve"> ConTime!DX$73</f>
        <v>0</v>
      </c>
      <c r="DY81" s="306">
        <f xml:space="preserve"> ConTime!DY$73</f>
        <v>0</v>
      </c>
      <c r="DZ81" s="306">
        <f xml:space="preserve"> ConTime!DZ$73</f>
        <v>0</v>
      </c>
      <c r="EA81" s="306">
        <f xml:space="preserve"> ConTime!EA$73</f>
        <v>0</v>
      </c>
      <c r="EB81" s="306">
        <f xml:space="preserve"> ConTime!EB$73</f>
        <v>0</v>
      </c>
      <c r="EC81" s="306">
        <f xml:space="preserve"> ConTime!EC$73</f>
        <v>0</v>
      </c>
      <c r="ED81" s="306">
        <f xml:space="preserve"> ConTime!ED$73</f>
        <v>0</v>
      </c>
      <c r="EE81" s="306">
        <f xml:space="preserve"> ConTime!EE$73</f>
        <v>0</v>
      </c>
      <c r="EF81" s="306">
        <f xml:space="preserve"> ConTime!EF$73</f>
        <v>0</v>
      </c>
      <c r="EG81" s="306">
        <f xml:space="preserve"> ConTime!EG$73</f>
        <v>0</v>
      </c>
      <c r="EH81" s="306">
        <f xml:space="preserve"> ConTime!EH$73</f>
        <v>0</v>
      </c>
      <c r="EI81" s="306">
        <f xml:space="preserve"> ConTime!EI$73</f>
        <v>0</v>
      </c>
      <c r="EJ81" s="306">
        <f xml:space="preserve"> ConTime!EJ$73</f>
        <v>0</v>
      </c>
      <c r="EK81" s="306">
        <f xml:space="preserve"> ConTime!EK$73</f>
        <v>0</v>
      </c>
      <c r="EL81" s="306">
        <f xml:space="preserve"> ConTime!EL$73</f>
        <v>0</v>
      </c>
      <c r="EM81" s="306">
        <f xml:space="preserve"> ConTime!EM$73</f>
        <v>0</v>
      </c>
      <c r="EN81" s="306">
        <f xml:space="preserve"> ConTime!EN$73</f>
        <v>0</v>
      </c>
      <c r="EO81" s="306">
        <f xml:space="preserve"> ConTime!EO$73</f>
        <v>0</v>
      </c>
      <c r="EP81" s="306">
        <f xml:space="preserve"> ConTime!EP$73</f>
        <v>0</v>
      </c>
      <c r="EQ81" s="306">
        <f xml:space="preserve"> ConTime!EQ$73</f>
        <v>0</v>
      </c>
      <c r="ER81" s="306">
        <f xml:space="preserve"> ConTime!ER$73</f>
        <v>0</v>
      </c>
      <c r="ES81" s="306">
        <f xml:space="preserve"> ConTime!ES$73</f>
        <v>0</v>
      </c>
      <c r="ET81" s="306">
        <f xml:space="preserve"> ConTime!ET$73</f>
        <v>0</v>
      </c>
      <c r="EU81" s="306">
        <f xml:space="preserve"> ConTime!EU$73</f>
        <v>0</v>
      </c>
      <c r="EV81" s="306">
        <f xml:space="preserve"> ConTime!EV$73</f>
        <v>0</v>
      </c>
      <c r="EW81" s="306">
        <f xml:space="preserve"> ConTime!EW$73</f>
        <v>0</v>
      </c>
      <c r="EX81" s="306">
        <f xml:space="preserve"> ConTime!EX$73</f>
        <v>0</v>
      </c>
      <c r="EY81" s="306">
        <f xml:space="preserve"> ConTime!EY$73</f>
        <v>0</v>
      </c>
      <c r="EZ81" s="306">
        <f xml:space="preserve"> ConTime!EZ$73</f>
        <v>0</v>
      </c>
      <c r="FA81" s="306">
        <f xml:space="preserve"> ConTime!FA$73</f>
        <v>0</v>
      </c>
      <c r="FB81" s="306">
        <f xml:space="preserve"> ConTime!FB$73</f>
        <v>0</v>
      </c>
      <c r="FC81" s="306">
        <f xml:space="preserve"> ConTime!FC$73</f>
        <v>0</v>
      </c>
      <c r="FD81" s="306">
        <f xml:space="preserve"> ConTime!FD$73</f>
        <v>0</v>
      </c>
      <c r="FE81" s="306">
        <f xml:space="preserve"> ConTime!FE$73</f>
        <v>0</v>
      </c>
      <c r="FF81" s="306">
        <f xml:space="preserve"> ConTime!FF$73</f>
        <v>0</v>
      </c>
      <c r="FG81" s="306">
        <f xml:space="preserve"> ConTime!FG$73</f>
        <v>0</v>
      </c>
      <c r="FH81" s="306">
        <f xml:space="preserve"> ConTime!FH$73</f>
        <v>0</v>
      </c>
      <c r="FI81" s="306">
        <f xml:space="preserve"> ConTime!FI$73</f>
        <v>0</v>
      </c>
      <c r="FJ81" s="306">
        <f xml:space="preserve"> ConTime!FJ$73</f>
        <v>0</v>
      </c>
      <c r="FK81" s="306">
        <f xml:space="preserve"> ConTime!FK$73</f>
        <v>0</v>
      </c>
      <c r="FL81" s="306">
        <f xml:space="preserve"> ConTime!FL$73</f>
        <v>0</v>
      </c>
      <c r="FM81" s="306">
        <f xml:space="preserve"> ConTime!FM$73</f>
        <v>0</v>
      </c>
      <c r="FN81" s="306">
        <f xml:space="preserve"> ConTime!FN$73</f>
        <v>0</v>
      </c>
      <c r="FO81" s="306">
        <f xml:space="preserve"> ConTime!FO$73</f>
        <v>0</v>
      </c>
      <c r="FP81" s="306">
        <f xml:space="preserve"> ConTime!FP$73</f>
        <v>0</v>
      </c>
      <c r="FQ81" s="306">
        <f xml:space="preserve"> ConTime!FQ$73</f>
        <v>0</v>
      </c>
      <c r="FR81" s="306">
        <f xml:space="preserve"> ConTime!FR$73</f>
        <v>0</v>
      </c>
      <c r="FS81" s="306">
        <f xml:space="preserve"> ConTime!FS$73</f>
        <v>0</v>
      </c>
      <c r="FT81" s="306">
        <f xml:space="preserve"> ConTime!FT$73</f>
        <v>0</v>
      </c>
      <c r="FU81" s="306">
        <f xml:space="preserve"> ConTime!FU$73</f>
        <v>0</v>
      </c>
      <c r="FV81" s="306">
        <f xml:space="preserve"> ConTime!FV$73</f>
        <v>0</v>
      </c>
      <c r="FW81" s="306">
        <f xml:space="preserve"> ConTime!FW$73</f>
        <v>0</v>
      </c>
      <c r="FX81" s="306">
        <f xml:space="preserve"> ConTime!FX$73</f>
        <v>0</v>
      </c>
      <c r="FY81" s="306">
        <f xml:space="preserve"> ConTime!FY$73</f>
        <v>0</v>
      </c>
      <c r="FZ81" s="306">
        <f xml:space="preserve"> ConTime!FZ$73</f>
        <v>0</v>
      </c>
      <c r="GA81" s="306">
        <f xml:space="preserve"> ConTime!GA$73</f>
        <v>0</v>
      </c>
      <c r="GB81" s="306">
        <f xml:space="preserve"> ConTime!GB$73</f>
        <v>0</v>
      </c>
      <c r="GC81" s="306">
        <f xml:space="preserve"> ConTime!GC$73</f>
        <v>0</v>
      </c>
      <c r="GD81" s="306">
        <f xml:space="preserve"> ConTime!GD$73</f>
        <v>0</v>
      </c>
      <c r="GE81" s="306">
        <f xml:space="preserve"> ConTime!GE$73</f>
        <v>0</v>
      </c>
      <c r="GF81" s="306">
        <f xml:space="preserve"> ConTime!GF$73</f>
        <v>0</v>
      </c>
      <c r="GG81" s="306">
        <f xml:space="preserve"> ConTime!GG$73</f>
        <v>0</v>
      </c>
      <c r="GH81" s="306">
        <f xml:space="preserve"> ConTime!GH$73</f>
        <v>0</v>
      </c>
      <c r="GI81" s="306">
        <f xml:space="preserve"> ConTime!GI$73</f>
        <v>0</v>
      </c>
      <c r="GJ81" s="306">
        <f xml:space="preserve"> ConTime!GJ$73</f>
        <v>0</v>
      </c>
    </row>
    <row r="82" spans="1:192" outlineLevel="1" x14ac:dyDescent="0.25">
      <c r="A82" s="50"/>
      <c r="C82" s="51"/>
      <c r="D82" s="52"/>
      <c r="E82" s="11" t="str">
        <f t="shared" ref="E82:BP82" si="144" xml:space="preserve"> E$25</f>
        <v>Model period ending</v>
      </c>
      <c r="F82" s="11">
        <f t="shared" si="144"/>
        <v>0</v>
      </c>
      <c r="G82" s="11" t="str">
        <f t="shared" si="144"/>
        <v>date</v>
      </c>
      <c r="H82" s="11">
        <f t="shared" si="144"/>
        <v>0</v>
      </c>
      <c r="I82" s="137">
        <f t="shared" si="144"/>
        <v>0</v>
      </c>
      <c r="J82" s="11">
        <f t="shared" si="144"/>
        <v>44377</v>
      </c>
      <c r="K82" s="11">
        <f t="shared" si="144"/>
        <v>44561</v>
      </c>
      <c r="L82" s="11">
        <f t="shared" si="144"/>
        <v>44742</v>
      </c>
      <c r="M82" s="11">
        <f t="shared" si="144"/>
        <v>44926</v>
      </c>
      <c r="N82" s="11">
        <f t="shared" si="144"/>
        <v>45107</v>
      </c>
      <c r="O82" s="11">
        <f t="shared" si="144"/>
        <v>45291</v>
      </c>
      <c r="P82" s="11">
        <f t="shared" si="144"/>
        <v>45473</v>
      </c>
      <c r="Q82" s="11">
        <f t="shared" si="144"/>
        <v>45657</v>
      </c>
      <c r="R82" s="11">
        <f t="shared" si="144"/>
        <v>45838</v>
      </c>
      <c r="S82" s="11">
        <f t="shared" si="144"/>
        <v>46022</v>
      </c>
      <c r="T82" s="11">
        <f t="shared" si="144"/>
        <v>46203</v>
      </c>
      <c r="U82" s="11">
        <f t="shared" si="144"/>
        <v>46387</v>
      </c>
      <c r="V82" s="11">
        <f t="shared" si="144"/>
        <v>46568</v>
      </c>
      <c r="W82" s="11">
        <f t="shared" si="144"/>
        <v>46752</v>
      </c>
      <c r="X82" s="11">
        <f t="shared" si="144"/>
        <v>46934</v>
      </c>
      <c r="Y82" s="11">
        <f t="shared" si="144"/>
        <v>47118</v>
      </c>
      <c r="Z82" s="11">
        <f t="shared" si="144"/>
        <v>47299</v>
      </c>
      <c r="AA82" s="11">
        <f t="shared" si="144"/>
        <v>47483</v>
      </c>
      <c r="AB82" s="11">
        <f t="shared" si="144"/>
        <v>47664</v>
      </c>
      <c r="AC82" s="11">
        <f t="shared" si="144"/>
        <v>47848</v>
      </c>
      <c r="AD82" s="11">
        <f t="shared" si="144"/>
        <v>48029</v>
      </c>
      <c r="AE82" s="11">
        <f t="shared" si="144"/>
        <v>48213</v>
      </c>
      <c r="AF82" s="11">
        <f t="shared" si="144"/>
        <v>48395</v>
      </c>
      <c r="AG82" s="11">
        <f t="shared" si="144"/>
        <v>48579</v>
      </c>
      <c r="AH82" s="11">
        <f t="shared" si="144"/>
        <v>48760</v>
      </c>
      <c r="AI82" s="11">
        <f t="shared" si="144"/>
        <v>48944</v>
      </c>
      <c r="AJ82" s="11">
        <f t="shared" si="144"/>
        <v>49125</v>
      </c>
      <c r="AK82" s="11">
        <f t="shared" si="144"/>
        <v>49309</v>
      </c>
      <c r="AL82" s="11">
        <f t="shared" si="144"/>
        <v>49490</v>
      </c>
      <c r="AM82" s="11">
        <f t="shared" si="144"/>
        <v>49674</v>
      </c>
      <c r="AN82" s="11">
        <f t="shared" si="144"/>
        <v>49856</v>
      </c>
      <c r="AO82" s="11">
        <f t="shared" si="144"/>
        <v>50040</v>
      </c>
      <c r="AP82" s="11">
        <f t="shared" si="144"/>
        <v>50221</v>
      </c>
      <c r="AQ82" s="11">
        <f t="shared" si="144"/>
        <v>50405</v>
      </c>
      <c r="AR82" s="11">
        <f t="shared" si="144"/>
        <v>50586</v>
      </c>
      <c r="AS82" s="11">
        <f t="shared" si="144"/>
        <v>50770</v>
      </c>
      <c r="AT82" s="11">
        <f t="shared" si="144"/>
        <v>50951</v>
      </c>
      <c r="AU82" s="11">
        <f t="shared" si="144"/>
        <v>51135</v>
      </c>
      <c r="AV82" s="11">
        <f t="shared" si="144"/>
        <v>51317</v>
      </c>
      <c r="AW82" s="11">
        <f t="shared" si="144"/>
        <v>51501</v>
      </c>
      <c r="AX82" s="11">
        <f t="shared" si="144"/>
        <v>51682</v>
      </c>
      <c r="AY82" s="11">
        <f t="shared" si="144"/>
        <v>51866</v>
      </c>
      <c r="AZ82" s="11">
        <f t="shared" si="144"/>
        <v>52047</v>
      </c>
      <c r="BA82" s="11">
        <f t="shared" si="144"/>
        <v>52231</v>
      </c>
      <c r="BB82" s="11">
        <f t="shared" si="144"/>
        <v>52412</v>
      </c>
      <c r="BC82" s="11">
        <f t="shared" si="144"/>
        <v>52596</v>
      </c>
      <c r="BD82" s="11">
        <f t="shared" si="144"/>
        <v>52778</v>
      </c>
      <c r="BE82" s="11">
        <f t="shared" si="144"/>
        <v>52962</v>
      </c>
      <c r="BF82" s="11">
        <f t="shared" si="144"/>
        <v>53143</v>
      </c>
      <c r="BG82" s="11">
        <f t="shared" si="144"/>
        <v>53327</v>
      </c>
      <c r="BH82" s="11">
        <f t="shared" si="144"/>
        <v>53508</v>
      </c>
      <c r="BI82" s="11">
        <f t="shared" si="144"/>
        <v>53692</v>
      </c>
      <c r="BJ82" s="11">
        <f t="shared" si="144"/>
        <v>53873</v>
      </c>
      <c r="BK82" s="11">
        <f t="shared" si="144"/>
        <v>54057</v>
      </c>
      <c r="BL82" s="11">
        <f t="shared" si="144"/>
        <v>54239</v>
      </c>
      <c r="BM82" s="11">
        <f t="shared" si="144"/>
        <v>54423</v>
      </c>
      <c r="BN82" s="11">
        <f t="shared" si="144"/>
        <v>54604</v>
      </c>
      <c r="BO82" s="11">
        <f t="shared" si="144"/>
        <v>54788</v>
      </c>
      <c r="BP82" s="11">
        <f t="shared" si="144"/>
        <v>54969</v>
      </c>
      <c r="BQ82" s="11">
        <f t="shared" ref="BQ82:EB82" si="145" xml:space="preserve"> BQ$25</f>
        <v>55153</v>
      </c>
      <c r="BR82" s="11">
        <f t="shared" si="145"/>
        <v>55334</v>
      </c>
      <c r="BS82" s="11">
        <f t="shared" si="145"/>
        <v>55518</v>
      </c>
      <c r="BT82" s="11">
        <f t="shared" si="145"/>
        <v>55700</v>
      </c>
      <c r="BU82" s="11">
        <f t="shared" si="145"/>
        <v>55884</v>
      </c>
      <c r="BV82" s="11">
        <f t="shared" si="145"/>
        <v>56065</v>
      </c>
      <c r="BW82" s="11">
        <f t="shared" si="145"/>
        <v>56249</v>
      </c>
      <c r="BX82" s="11">
        <f t="shared" si="145"/>
        <v>56430</v>
      </c>
      <c r="BY82" s="11">
        <f t="shared" si="145"/>
        <v>56614</v>
      </c>
      <c r="BZ82" s="11">
        <f t="shared" si="145"/>
        <v>56795</v>
      </c>
      <c r="CA82" s="11">
        <f t="shared" si="145"/>
        <v>56979</v>
      </c>
      <c r="CB82" s="11">
        <f t="shared" si="145"/>
        <v>57161</v>
      </c>
      <c r="CC82" s="11">
        <f t="shared" si="145"/>
        <v>57345</v>
      </c>
      <c r="CD82" s="11">
        <f t="shared" si="145"/>
        <v>57526</v>
      </c>
      <c r="CE82" s="11">
        <f t="shared" si="145"/>
        <v>57710</v>
      </c>
      <c r="CF82" s="11">
        <f t="shared" si="145"/>
        <v>57891</v>
      </c>
      <c r="CG82" s="11">
        <f t="shared" si="145"/>
        <v>58075</v>
      </c>
      <c r="CH82" s="11">
        <f t="shared" si="145"/>
        <v>58256</v>
      </c>
      <c r="CI82" s="11">
        <f t="shared" si="145"/>
        <v>58440</v>
      </c>
      <c r="CJ82" s="11">
        <f t="shared" si="145"/>
        <v>58622</v>
      </c>
      <c r="CK82" s="11">
        <f t="shared" si="145"/>
        <v>58806</v>
      </c>
      <c r="CL82" s="11">
        <f t="shared" si="145"/>
        <v>58987</v>
      </c>
      <c r="CM82" s="11">
        <f t="shared" si="145"/>
        <v>59171</v>
      </c>
      <c r="CN82" s="11">
        <f t="shared" si="145"/>
        <v>59352</v>
      </c>
      <c r="CO82" s="11">
        <f t="shared" si="145"/>
        <v>59536</v>
      </c>
      <c r="CP82" s="11">
        <f t="shared" si="145"/>
        <v>59717</v>
      </c>
      <c r="CQ82" s="11">
        <f t="shared" si="145"/>
        <v>59901</v>
      </c>
      <c r="CR82" s="11">
        <f t="shared" si="145"/>
        <v>60083</v>
      </c>
      <c r="CS82" s="11">
        <f t="shared" si="145"/>
        <v>60267</v>
      </c>
      <c r="CT82" s="11">
        <f t="shared" si="145"/>
        <v>60448</v>
      </c>
      <c r="CU82" s="11">
        <f t="shared" si="145"/>
        <v>60632</v>
      </c>
      <c r="CV82" s="11">
        <f t="shared" si="145"/>
        <v>60813</v>
      </c>
      <c r="CW82" s="11">
        <f t="shared" si="145"/>
        <v>60997</v>
      </c>
      <c r="CX82" s="11">
        <f t="shared" si="145"/>
        <v>61178</v>
      </c>
      <c r="CY82" s="11">
        <f t="shared" si="145"/>
        <v>61362</v>
      </c>
      <c r="CZ82" s="11">
        <f t="shared" si="145"/>
        <v>61544</v>
      </c>
      <c r="DA82" s="11">
        <f t="shared" si="145"/>
        <v>61728</v>
      </c>
      <c r="DB82" s="11">
        <f t="shared" si="145"/>
        <v>61909</v>
      </c>
      <c r="DC82" s="11">
        <f t="shared" si="145"/>
        <v>62093</v>
      </c>
      <c r="DD82" s="11">
        <f t="shared" si="145"/>
        <v>62274</v>
      </c>
      <c r="DE82" s="11">
        <f t="shared" si="145"/>
        <v>62458</v>
      </c>
      <c r="DF82" s="11">
        <f t="shared" si="145"/>
        <v>62639</v>
      </c>
      <c r="DG82" s="11">
        <f t="shared" si="145"/>
        <v>62823</v>
      </c>
      <c r="DH82" s="11">
        <f t="shared" si="145"/>
        <v>63005</v>
      </c>
      <c r="DI82" s="11">
        <f t="shared" si="145"/>
        <v>63189</v>
      </c>
      <c r="DJ82" s="11">
        <f t="shared" si="145"/>
        <v>63370</v>
      </c>
      <c r="DK82" s="11">
        <f t="shared" si="145"/>
        <v>63554</v>
      </c>
      <c r="DL82" s="11">
        <f t="shared" si="145"/>
        <v>63735</v>
      </c>
      <c r="DM82" s="11">
        <f t="shared" si="145"/>
        <v>63919</v>
      </c>
      <c r="DN82" s="11">
        <f t="shared" si="145"/>
        <v>64100</v>
      </c>
      <c r="DO82" s="11">
        <f t="shared" si="145"/>
        <v>64284</v>
      </c>
      <c r="DP82" s="11">
        <f t="shared" si="145"/>
        <v>64466</v>
      </c>
      <c r="DQ82" s="11">
        <f t="shared" si="145"/>
        <v>64650</v>
      </c>
      <c r="DR82" s="11">
        <f t="shared" si="145"/>
        <v>64831</v>
      </c>
      <c r="DS82" s="11">
        <f t="shared" si="145"/>
        <v>65015</v>
      </c>
      <c r="DT82" s="11">
        <f t="shared" si="145"/>
        <v>65196</v>
      </c>
      <c r="DU82" s="11">
        <f t="shared" si="145"/>
        <v>65380</v>
      </c>
      <c r="DV82" s="11">
        <f t="shared" si="145"/>
        <v>65561</v>
      </c>
      <c r="DW82" s="11">
        <f t="shared" si="145"/>
        <v>65745</v>
      </c>
      <c r="DX82" s="11">
        <f t="shared" si="145"/>
        <v>65927</v>
      </c>
      <c r="DY82" s="11">
        <f t="shared" si="145"/>
        <v>66111</v>
      </c>
      <c r="DZ82" s="11">
        <f t="shared" si="145"/>
        <v>66292</v>
      </c>
      <c r="EA82" s="11">
        <f t="shared" si="145"/>
        <v>66476</v>
      </c>
      <c r="EB82" s="11">
        <f t="shared" si="145"/>
        <v>66657</v>
      </c>
      <c r="EC82" s="11">
        <f t="shared" ref="EC82:GJ82" si="146" xml:space="preserve"> EC$25</f>
        <v>66841</v>
      </c>
      <c r="ED82" s="11">
        <f t="shared" si="146"/>
        <v>67022</v>
      </c>
      <c r="EE82" s="11">
        <f t="shared" si="146"/>
        <v>67206</v>
      </c>
      <c r="EF82" s="11">
        <f t="shared" si="146"/>
        <v>67388</v>
      </c>
      <c r="EG82" s="11">
        <f t="shared" si="146"/>
        <v>67572</v>
      </c>
      <c r="EH82" s="11">
        <f t="shared" si="146"/>
        <v>67753</v>
      </c>
      <c r="EI82" s="11">
        <f t="shared" si="146"/>
        <v>67937</v>
      </c>
      <c r="EJ82" s="11">
        <f t="shared" si="146"/>
        <v>68118</v>
      </c>
      <c r="EK82" s="11">
        <f t="shared" si="146"/>
        <v>68302</v>
      </c>
      <c r="EL82" s="11">
        <f t="shared" si="146"/>
        <v>68483</v>
      </c>
      <c r="EM82" s="11">
        <f t="shared" si="146"/>
        <v>68667</v>
      </c>
      <c r="EN82" s="11">
        <f t="shared" si="146"/>
        <v>68849</v>
      </c>
      <c r="EO82" s="11">
        <f t="shared" si="146"/>
        <v>69033</v>
      </c>
      <c r="EP82" s="11">
        <f t="shared" si="146"/>
        <v>69214</v>
      </c>
      <c r="EQ82" s="11">
        <f t="shared" si="146"/>
        <v>69398</v>
      </c>
      <c r="ER82" s="11">
        <f t="shared" si="146"/>
        <v>69579</v>
      </c>
      <c r="ES82" s="11">
        <f t="shared" si="146"/>
        <v>69763</v>
      </c>
      <c r="ET82" s="11">
        <f t="shared" si="146"/>
        <v>69944</v>
      </c>
      <c r="EU82" s="11">
        <f t="shared" si="146"/>
        <v>70128</v>
      </c>
      <c r="EV82" s="11">
        <f t="shared" si="146"/>
        <v>70310</v>
      </c>
      <c r="EW82" s="11">
        <f t="shared" si="146"/>
        <v>70494</v>
      </c>
      <c r="EX82" s="11">
        <f t="shared" si="146"/>
        <v>70675</v>
      </c>
      <c r="EY82" s="11">
        <f t="shared" si="146"/>
        <v>70859</v>
      </c>
      <c r="EZ82" s="11">
        <f t="shared" si="146"/>
        <v>71040</v>
      </c>
      <c r="FA82" s="11">
        <f t="shared" si="146"/>
        <v>71224</v>
      </c>
      <c r="FB82" s="11">
        <f t="shared" si="146"/>
        <v>71405</v>
      </c>
      <c r="FC82" s="11">
        <f t="shared" si="146"/>
        <v>71589</v>
      </c>
      <c r="FD82" s="11">
        <f t="shared" si="146"/>
        <v>71771</v>
      </c>
      <c r="FE82" s="11">
        <f t="shared" si="146"/>
        <v>71955</v>
      </c>
      <c r="FF82" s="11">
        <f t="shared" si="146"/>
        <v>72136</v>
      </c>
      <c r="FG82" s="11">
        <f t="shared" si="146"/>
        <v>72320</v>
      </c>
      <c r="FH82" s="11">
        <f t="shared" si="146"/>
        <v>72501</v>
      </c>
      <c r="FI82" s="11">
        <f t="shared" si="146"/>
        <v>72685</v>
      </c>
      <c r="FJ82" s="11">
        <f t="shared" si="146"/>
        <v>72866</v>
      </c>
      <c r="FK82" s="11">
        <f t="shared" si="146"/>
        <v>73050</v>
      </c>
      <c r="FL82" s="11">
        <f t="shared" si="146"/>
        <v>73231</v>
      </c>
      <c r="FM82" s="11">
        <f t="shared" si="146"/>
        <v>73415</v>
      </c>
      <c r="FN82" s="11">
        <f t="shared" si="146"/>
        <v>73596</v>
      </c>
      <c r="FO82" s="11">
        <f t="shared" si="146"/>
        <v>73780</v>
      </c>
      <c r="FP82" s="11">
        <f t="shared" si="146"/>
        <v>73961</v>
      </c>
      <c r="FQ82" s="11">
        <f t="shared" si="146"/>
        <v>74145</v>
      </c>
      <c r="FR82" s="11">
        <f t="shared" si="146"/>
        <v>74326</v>
      </c>
      <c r="FS82" s="11">
        <f t="shared" si="146"/>
        <v>74510</v>
      </c>
      <c r="FT82" s="11">
        <f t="shared" si="146"/>
        <v>74692</v>
      </c>
      <c r="FU82" s="11">
        <f t="shared" si="146"/>
        <v>74876</v>
      </c>
      <c r="FV82" s="11">
        <f t="shared" si="146"/>
        <v>75057</v>
      </c>
      <c r="FW82" s="11">
        <f t="shared" si="146"/>
        <v>75241</v>
      </c>
      <c r="FX82" s="11">
        <f t="shared" si="146"/>
        <v>75422</v>
      </c>
      <c r="FY82" s="11">
        <f t="shared" si="146"/>
        <v>75606</v>
      </c>
      <c r="FZ82" s="11">
        <f t="shared" si="146"/>
        <v>75787</v>
      </c>
      <c r="GA82" s="11">
        <f t="shared" si="146"/>
        <v>75971</v>
      </c>
      <c r="GB82" s="11">
        <f t="shared" si="146"/>
        <v>76153</v>
      </c>
      <c r="GC82" s="11">
        <f t="shared" si="146"/>
        <v>76337</v>
      </c>
      <c r="GD82" s="11">
        <f t="shared" si="146"/>
        <v>76518</v>
      </c>
      <c r="GE82" s="11">
        <f t="shared" si="146"/>
        <v>76702</v>
      </c>
      <c r="GF82" s="11">
        <f t="shared" si="146"/>
        <v>76883</v>
      </c>
      <c r="GG82" s="11">
        <f t="shared" si="146"/>
        <v>77067</v>
      </c>
      <c r="GH82" s="11">
        <f t="shared" si="146"/>
        <v>77248</v>
      </c>
      <c r="GI82" s="11">
        <f t="shared" si="146"/>
        <v>77432</v>
      </c>
      <c r="GJ82" s="11">
        <f t="shared" si="146"/>
        <v>77614</v>
      </c>
    </row>
    <row r="83" spans="1:192" s="193" customFormat="1" outlineLevel="1" x14ac:dyDescent="0.25">
      <c r="A83" s="233"/>
      <c r="B83" s="233"/>
      <c r="C83" s="234"/>
      <c r="D83" s="235"/>
      <c r="E83" s="193" t="s">
        <v>326</v>
      </c>
      <c r="G83" s="193" t="s">
        <v>5</v>
      </c>
      <c r="H83" s="193">
        <f xml:space="preserve"> SUM(J83:GJ83)</f>
        <v>1</v>
      </c>
      <c r="I83" s="236"/>
      <c r="J83" s="193">
        <f xml:space="preserve"> IF(AND(I82 &lt; $F81, J82 &gt;= $F81), 1, 0)</f>
        <v>0</v>
      </c>
      <c r="K83" s="193">
        <f t="shared" ref="K83" si="147" xml:space="preserve"> IF(AND(J82 &lt; $F81, K82 &gt;= $F81), 1, 0)</f>
        <v>0</v>
      </c>
      <c r="L83" s="193">
        <f t="shared" ref="L83" si="148" xml:space="preserve"> IF(AND(K82 &lt; $F81, L82 &gt;= $F81), 1, 0)</f>
        <v>0</v>
      </c>
      <c r="M83" s="193">
        <f t="shared" ref="M83" si="149" xml:space="preserve"> IF(AND(L82 &lt; $F81, M82 &gt;= $F81), 1, 0)</f>
        <v>0</v>
      </c>
      <c r="N83" s="193">
        <f t="shared" ref="N83" si="150" xml:space="preserve"> IF(AND(M82 &lt; $F81, N82 &gt;= $F81), 1, 0)</f>
        <v>0</v>
      </c>
      <c r="O83" s="193">
        <f t="shared" ref="O83" si="151" xml:space="preserve"> IF(AND(N82 &lt; $F81, O82 &gt;= $F81), 1, 0)</f>
        <v>0</v>
      </c>
      <c r="P83" s="193">
        <f t="shared" ref="P83" si="152" xml:space="preserve"> IF(AND(O82 &lt; $F81, P82 &gt;= $F81), 1, 0)</f>
        <v>1</v>
      </c>
      <c r="Q83" s="193">
        <f t="shared" ref="Q83" si="153" xml:space="preserve"> IF(AND(P82 &lt; $F81, Q82 &gt;= $F81), 1, 0)</f>
        <v>0</v>
      </c>
      <c r="R83" s="193">
        <f t="shared" ref="R83" si="154" xml:space="preserve"> IF(AND(Q82 &lt; $F81, R82 &gt;= $F81), 1, 0)</f>
        <v>0</v>
      </c>
      <c r="S83" s="193">
        <f t="shared" ref="S83" si="155" xml:space="preserve"> IF(AND(R82 &lt; $F81, S82 &gt;= $F81), 1, 0)</f>
        <v>0</v>
      </c>
      <c r="T83" s="193">
        <f t="shared" ref="T83" si="156" xml:space="preserve"> IF(AND(S82 &lt; $F81, T82 &gt;= $F81), 1, 0)</f>
        <v>0</v>
      </c>
      <c r="U83" s="193">
        <f t="shared" ref="U83" si="157" xml:space="preserve"> IF(AND(T82 &lt; $F81, U82 &gt;= $F81), 1, 0)</f>
        <v>0</v>
      </c>
      <c r="V83" s="193">
        <f t="shared" ref="V83" si="158" xml:space="preserve"> IF(AND(U82 &lt; $F81, V82 &gt;= $F81), 1, 0)</f>
        <v>0</v>
      </c>
      <c r="W83" s="193">
        <f t="shared" ref="W83" si="159" xml:space="preserve"> IF(AND(V82 &lt; $F81, W82 &gt;= $F81), 1, 0)</f>
        <v>0</v>
      </c>
      <c r="X83" s="193">
        <f t="shared" ref="X83" si="160" xml:space="preserve"> IF(AND(W82 &lt; $F81, X82 &gt;= $F81), 1, 0)</f>
        <v>0</v>
      </c>
      <c r="Y83" s="193">
        <f t="shared" ref="Y83" si="161" xml:space="preserve"> IF(AND(X82 &lt; $F81, Y82 &gt;= $F81), 1, 0)</f>
        <v>0</v>
      </c>
      <c r="Z83" s="193">
        <f t="shared" ref="Z83" si="162" xml:space="preserve"> IF(AND(Y82 &lt; $F81, Z82 &gt;= $F81), 1, 0)</f>
        <v>0</v>
      </c>
      <c r="AA83" s="193">
        <f t="shared" ref="AA83" si="163" xml:space="preserve"> IF(AND(Z82 &lt; $F81, AA82 &gt;= $F81), 1, 0)</f>
        <v>0</v>
      </c>
      <c r="AB83" s="193">
        <f t="shared" ref="AB83" si="164" xml:space="preserve"> IF(AND(AA82 &lt; $F81, AB82 &gt;= $F81), 1, 0)</f>
        <v>0</v>
      </c>
      <c r="AC83" s="193">
        <f t="shared" ref="AC83" si="165" xml:space="preserve"> IF(AND(AB82 &lt; $F81, AC82 &gt;= $F81), 1, 0)</f>
        <v>0</v>
      </c>
      <c r="AD83" s="193">
        <f t="shared" ref="AD83" si="166" xml:space="preserve"> IF(AND(AC82 &lt; $F81, AD82 &gt;= $F81), 1, 0)</f>
        <v>0</v>
      </c>
      <c r="AE83" s="193">
        <f t="shared" ref="AE83" si="167" xml:space="preserve"> IF(AND(AD82 &lt; $F81, AE82 &gt;= $F81), 1, 0)</f>
        <v>0</v>
      </c>
      <c r="AF83" s="193">
        <f t="shared" ref="AF83" si="168" xml:space="preserve"> IF(AND(AE82 &lt; $F81, AF82 &gt;= $F81), 1, 0)</f>
        <v>0</v>
      </c>
      <c r="AG83" s="193">
        <f t="shared" ref="AG83" si="169" xml:space="preserve"> IF(AND(AF82 &lt; $F81, AG82 &gt;= $F81), 1, 0)</f>
        <v>0</v>
      </c>
      <c r="AH83" s="193">
        <f t="shared" ref="AH83" si="170" xml:space="preserve"> IF(AND(AG82 &lt; $F81, AH82 &gt;= $F81), 1, 0)</f>
        <v>0</v>
      </c>
      <c r="AI83" s="193">
        <f t="shared" ref="AI83" si="171" xml:space="preserve"> IF(AND(AH82 &lt; $F81, AI82 &gt;= $F81), 1, 0)</f>
        <v>0</v>
      </c>
      <c r="AJ83" s="193">
        <f t="shared" ref="AJ83" si="172" xml:space="preserve"> IF(AND(AI82 &lt; $F81, AJ82 &gt;= $F81), 1, 0)</f>
        <v>0</v>
      </c>
      <c r="AK83" s="193">
        <f t="shared" ref="AK83" si="173" xml:space="preserve"> IF(AND(AJ82 &lt; $F81, AK82 &gt;= $F81), 1, 0)</f>
        <v>0</v>
      </c>
      <c r="AL83" s="193">
        <f t="shared" ref="AL83" si="174" xml:space="preserve"> IF(AND(AK82 &lt; $F81, AL82 &gt;= $F81), 1, 0)</f>
        <v>0</v>
      </c>
      <c r="AM83" s="193">
        <f t="shared" ref="AM83" si="175" xml:space="preserve"> IF(AND(AL82 &lt; $F81, AM82 &gt;= $F81), 1, 0)</f>
        <v>0</v>
      </c>
      <c r="AN83" s="193">
        <f t="shared" ref="AN83" si="176" xml:space="preserve"> IF(AND(AM82 &lt; $F81, AN82 &gt;= $F81), 1, 0)</f>
        <v>0</v>
      </c>
      <c r="AO83" s="193">
        <f t="shared" ref="AO83" si="177" xml:space="preserve"> IF(AND(AN82 &lt; $F81, AO82 &gt;= $F81), 1, 0)</f>
        <v>0</v>
      </c>
      <c r="AP83" s="193">
        <f t="shared" ref="AP83" si="178" xml:space="preserve"> IF(AND(AO82 &lt; $F81, AP82 &gt;= $F81), 1, 0)</f>
        <v>0</v>
      </c>
      <c r="AQ83" s="193">
        <f t="shared" ref="AQ83" si="179" xml:space="preserve"> IF(AND(AP82 &lt; $F81, AQ82 &gt;= $F81), 1, 0)</f>
        <v>0</v>
      </c>
      <c r="AR83" s="193">
        <f t="shared" ref="AR83" si="180" xml:space="preserve"> IF(AND(AQ82 &lt; $F81, AR82 &gt;= $F81), 1, 0)</f>
        <v>0</v>
      </c>
      <c r="AS83" s="193">
        <f t="shared" ref="AS83" si="181" xml:space="preserve"> IF(AND(AR82 &lt; $F81, AS82 &gt;= $F81), 1, 0)</f>
        <v>0</v>
      </c>
      <c r="AT83" s="193">
        <f t="shared" ref="AT83" si="182" xml:space="preserve"> IF(AND(AS82 &lt; $F81, AT82 &gt;= $F81), 1, 0)</f>
        <v>0</v>
      </c>
      <c r="AU83" s="193">
        <f t="shared" ref="AU83" si="183" xml:space="preserve"> IF(AND(AT82 &lt; $F81, AU82 &gt;= $F81), 1, 0)</f>
        <v>0</v>
      </c>
      <c r="AV83" s="193">
        <f t="shared" ref="AV83" si="184" xml:space="preserve"> IF(AND(AU82 &lt; $F81, AV82 &gt;= $F81), 1, 0)</f>
        <v>0</v>
      </c>
      <c r="AW83" s="193">
        <f t="shared" ref="AW83" si="185" xml:space="preserve"> IF(AND(AV82 &lt; $F81, AW82 &gt;= $F81), 1, 0)</f>
        <v>0</v>
      </c>
      <c r="AX83" s="193">
        <f t="shared" ref="AX83" si="186" xml:space="preserve"> IF(AND(AW82 &lt; $F81, AX82 &gt;= $F81), 1, 0)</f>
        <v>0</v>
      </c>
      <c r="AY83" s="193">
        <f t="shared" ref="AY83" si="187" xml:space="preserve"> IF(AND(AX82 &lt; $F81, AY82 &gt;= $F81), 1, 0)</f>
        <v>0</v>
      </c>
      <c r="AZ83" s="193">
        <f t="shared" ref="AZ83" si="188" xml:space="preserve"> IF(AND(AY82 &lt; $F81, AZ82 &gt;= $F81), 1, 0)</f>
        <v>0</v>
      </c>
      <c r="BA83" s="193">
        <f t="shared" ref="BA83" si="189" xml:space="preserve"> IF(AND(AZ82 &lt; $F81, BA82 &gt;= $F81), 1, 0)</f>
        <v>0</v>
      </c>
      <c r="BB83" s="193">
        <f t="shared" ref="BB83" si="190" xml:space="preserve"> IF(AND(BA82 &lt; $F81, BB82 &gt;= $F81), 1, 0)</f>
        <v>0</v>
      </c>
      <c r="BC83" s="193">
        <f t="shared" ref="BC83" si="191" xml:space="preserve"> IF(AND(BB82 &lt; $F81, BC82 &gt;= $F81), 1, 0)</f>
        <v>0</v>
      </c>
      <c r="BD83" s="193">
        <f t="shared" ref="BD83" si="192" xml:space="preserve"> IF(AND(BC82 &lt; $F81, BD82 &gt;= $F81), 1, 0)</f>
        <v>0</v>
      </c>
      <c r="BE83" s="193">
        <f t="shared" ref="BE83" si="193" xml:space="preserve"> IF(AND(BD82 &lt; $F81, BE82 &gt;= $F81), 1, 0)</f>
        <v>0</v>
      </c>
      <c r="BF83" s="193">
        <f t="shared" ref="BF83" si="194" xml:space="preserve"> IF(AND(BE82 &lt; $F81, BF82 &gt;= $F81), 1, 0)</f>
        <v>0</v>
      </c>
      <c r="BG83" s="193">
        <f t="shared" ref="BG83" si="195" xml:space="preserve"> IF(AND(BF82 &lt; $F81, BG82 &gt;= $F81), 1, 0)</f>
        <v>0</v>
      </c>
      <c r="BH83" s="193">
        <f t="shared" ref="BH83" si="196" xml:space="preserve"> IF(AND(BG82 &lt; $F81, BH82 &gt;= $F81), 1, 0)</f>
        <v>0</v>
      </c>
      <c r="BI83" s="193">
        <f t="shared" ref="BI83" si="197" xml:space="preserve"> IF(AND(BH82 &lt; $F81, BI82 &gt;= $F81), 1, 0)</f>
        <v>0</v>
      </c>
      <c r="BJ83" s="193">
        <f t="shared" ref="BJ83" si="198" xml:space="preserve"> IF(AND(BI82 &lt; $F81, BJ82 &gt;= $F81), 1, 0)</f>
        <v>0</v>
      </c>
      <c r="BK83" s="193">
        <f t="shared" ref="BK83" si="199" xml:space="preserve"> IF(AND(BJ82 &lt; $F81, BK82 &gt;= $F81), 1, 0)</f>
        <v>0</v>
      </c>
      <c r="BL83" s="193">
        <f t="shared" ref="BL83" si="200" xml:space="preserve"> IF(AND(BK82 &lt; $F81, BL82 &gt;= $F81), 1, 0)</f>
        <v>0</v>
      </c>
      <c r="BM83" s="193">
        <f t="shared" ref="BM83" si="201" xml:space="preserve"> IF(AND(BL82 &lt; $F81, BM82 &gt;= $F81), 1, 0)</f>
        <v>0</v>
      </c>
      <c r="BN83" s="193">
        <f t="shared" ref="BN83" si="202" xml:space="preserve"> IF(AND(BM82 &lt; $F81, BN82 &gt;= $F81), 1, 0)</f>
        <v>0</v>
      </c>
      <c r="BO83" s="193">
        <f t="shared" ref="BO83" si="203" xml:space="preserve"> IF(AND(BN82 &lt; $F81, BO82 &gt;= $F81), 1, 0)</f>
        <v>0</v>
      </c>
      <c r="BP83" s="193">
        <f t="shared" ref="BP83" si="204" xml:space="preserve"> IF(AND(BO82 &lt; $F81, BP82 &gt;= $F81), 1, 0)</f>
        <v>0</v>
      </c>
      <c r="BQ83" s="193">
        <f t="shared" ref="BQ83" si="205" xml:space="preserve"> IF(AND(BP82 &lt; $F81, BQ82 &gt;= $F81), 1, 0)</f>
        <v>0</v>
      </c>
      <c r="BR83" s="193">
        <f t="shared" ref="BR83" si="206" xml:space="preserve"> IF(AND(BQ82 &lt; $F81, BR82 &gt;= $F81), 1, 0)</f>
        <v>0</v>
      </c>
      <c r="BS83" s="193">
        <f t="shared" ref="BS83" si="207" xml:space="preserve"> IF(AND(BR82 &lt; $F81, BS82 &gt;= $F81), 1, 0)</f>
        <v>0</v>
      </c>
      <c r="BT83" s="193">
        <f t="shared" ref="BT83" si="208" xml:space="preserve"> IF(AND(BS82 &lt; $F81, BT82 &gt;= $F81), 1, 0)</f>
        <v>0</v>
      </c>
      <c r="BU83" s="193">
        <f t="shared" ref="BU83" si="209" xml:space="preserve"> IF(AND(BT82 &lt; $F81, BU82 &gt;= $F81), 1, 0)</f>
        <v>0</v>
      </c>
      <c r="BV83" s="193">
        <f t="shared" ref="BV83" si="210" xml:space="preserve"> IF(AND(BU82 &lt; $F81, BV82 &gt;= $F81), 1, 0)</f>
        <v>0</v>
      </c>
      <c r="BW83" s="193">
        <f t="shared" ref="BW83" si="211" xml:space="preserve"> IF(AND(BV82 &lt; $F81, BW82 &gt;= $F81), 1, 0)</f>
        <v>0</v>
      </c>
      <c r="BX83" s="193">
        <f t="shared" ref="BX83" si="212" xml:space="preserve"> IF(AND(BW82 &lt; $F81, BX82 &gt;= $F81), 1, 0)</f>
        <v>0</v>
      </c>
      <c r="BY83" s="193">
        <f t="shared" ref="BY83" si="213" xml:space="preserve"> IF(AND(BX82 &lt; $F81, BY82 &gt;= $F81), 1, 0)</f>
        <v>0</v>
      </c>
      <c r="BZ83" s="193">
        <f t="shared" ref="BZ83" si="214" xml:space="preserve"> IF(AND(BY82 &lt; $F81, BZ82 &gt;= $F81), 1, 0)</f>
        <v>0</v>
      </c>
      <c r="CA83" s="193">
        <f t="shared" ref="CA83" si="215" xml:space="preserve"> IF(AND(BZ82 &lt; $F81, CA82 &gt;= $F81), 1, 0)</f>
        <v>0</v>
      </c>
      <c r="CB83" s="193">
        <f t="shared" ref="CB83" si="216" xml:space="preserve"> IF(AND(CA82 &lt; $F81, CB82 &gt;= $F81), 1, 0)</f>
        <v>0</v>
      </c>
      <c r="CC83" s="193">
        <f t="shared" ref="CC83" si="217" xml:space="preserve"> IF(AND(CB82 &lt; $F81, CC82 &gt;= $F81), 1, 0)</f>
        <v>0</v>
      </c>
      <c r="CD83" s="193">
        <f t="shared" ref="CD83" si="218" xml:space="preserve"> IF(AND(CC82 &lt; $F81, CD82 &gt;= $F81), 1, 0)</f>
        <v>0</v>
      </c>
      <c r="CE83" s="193">
        <f t="shared" ref="CE83" si="219" xml:space="preserve"> IF(AND(CD82 &lt; $F81, CE82 &gt;= $F81), 1, 0)</f>
        <v>0</v>
      </c>
      <c r="CF83" s="193">
        <f t="shared" ref="CF83" si="220" xml:space="preserve"> IF(AND(CE82 &lt; $F81, CF82 &gt;= $F81), 1, 0)</f>
        <v>0</v>
      </c>
      <c r="CG83" s="193">
        <f t="shared" ref="CG83" si="221" xml:space="preserve"> IF(AND(CF82 &lt; $F81, CG82 &gt;= $F81), 1, 0)</f>
        <v>0</v>
      </c>
      <c r="CH83" s="193">
        <f t="shared" ref="CH83" si="222" xml:space="preserve"> IF(AND(CG82 &lt; $F81, CH82 &gt;= $F81), 1, 0)</f>
        <v>0</v>
      </c>
      <c r="CI83" s="193">
        <f t="shared" ref="CI83" si="223" xml:space="preserve"> IF(AND(CH82 &lt; $F81, CI82 &gt;= $F81), 1, 0)</f>
        <v>0</v>
      </c>
      <c r="CJ83" s="193">
        <f t="shared" ref="CJ83" si="224" xml:space="preserve"> IF(AND(CI82 &lt; $F81, CJ82 &gt;= $F81), 1, 0)</f>
        <v>0</v>
      </c>
      <c r="CK83" s="193">
        <f t="shared" ref="CK83" si="225" xml:space="preserve"> IF(AND(CJ82 &lt; $F81, CK82 &gt;= $F81), 1, 0)</f>
        <v>0</v>
      </c>
      <c r="CL83" s="193">
        <f t="shared" ref="CL83" si="226" xml:space="preserve"> IF(AND(CK82 &lt; $F81, CL82 &gt;= $F81), 1, 0)</f>
        <v>0</v>
      </c>
      <c r="CM83" s="193">
        <f t="shared" ref="CM83" si="227" xml:space="preserve"> IF(AND(CL82 &lt; $F81, CM82 &gt;= $F81), 1, 0)</f>
        <v>0</v>
      </c>
      <c r="CN83" s="193">
        <f t="shared" ref="CN83" si="228" xml:space="preserve"> IF(AND(CM82 &lt; $F81, CN82 &gt;= $F81), 1, 0)</f>
        <v>0</v>
      </c>
      <c r="CO83" s="193">
        <f t="shared" ref="CO83" si="229" xml:space="preserve"> IF(AND(CN82 &lt; $F81, CO82 &gt;= $F81), 1, 0)</f>
        <v>0</v>
      </c>
      <c r="CP83" s="193">
        <f t="shared" ref="CP83" si="230" xml:space="preserve"> IF(AND(CO82 &lt; $F81, CP82 &gt;= $F81), 1, 0)</f>
        <v>0</v>
      </c>
      <c r="CQ83" s="193">
        <f t="shared" ref="CQ83" si="231" xml:space="preserve"> IF(AND(CP82 &lt; $F81, CQ82 &gt;= $F81), 1, 0)</f>
        <v>0</v>
      </c>
      <c r="CR83" s="193">
        <f t="shared" ref="CR83" si="232" xml:space="preserve"> IF(AND(CQ82 &lt; $F81, CR82 &gt;= $F81), 1, 0)</f>
        <v>0</v>
      </c>
      <c r="CS83" s="193">
        <f t="shared" ref="CS83" si="233" xml:space="preserve"> IF(AND(CR82 &lt; $F81, CS82 &gt;= $F81), 1, 0)</f>
        <v>0</v>
      </c>
      <c r="CT83" s="193">
        <f t="shared" ref="CT83" si="234" xml:space="preserve"> IF(AND(CS82 &lt; $F81, CT82 &gt;= $F81), 1, 0)</f>
        <v>0</v>
      </c>
      <c r="CU83" s="193">
        <f t="shared" ref="CU83" si="235" xml:space="preserve"> IF(AND(CT82 &lt; $F81, CU82 &gt;= $F81), 1, 0)</f>
        <v>0</v>
      </c>
      <c r="CV83" s="193">
        <f t="shared" ref="CV83" si="236" xml:space="preserve"> IF(AND(CU82 &lt; $F81, CV82 &gt;= $F81), 1, 0)</f>
        <v>0</v>
      </c>
      <c r="CW83" s="193">
        <f t="shared" ref="CW83" si="237" xml:space="preserve"> IF(AND(CV82 &lt; $F81, CW82 &gt;= $F81), 1, 0)</f>
        <v>0</v>
      </c>
      <c r="CX83" s="193">
        <f t="shared" ref="CX83" si="238" xml:space="preserve"> IF(AND(CW82 &lt; $F81, CX82 &gt;= $F81), 1, 0)</f>
        <v>0</v>
      </c>
      <c r="CY83" s="193">
        <f t="shared" ref="CY83" si="239" xml:space="preserve"> IF(AND(CX82 &lt; $F81, CY82 &gt;= $F81), 1, 0)</f>
        <v>0</v>
      </c>
      <c r="CZ83" s="193">
        <f t="shared" ref="CZ83" si="240" xml:space="preserve"> IF(AND(CY82 &lt; $F81, CZ82 &gt;= $F81), 1, 0)</f>
        <v>0</v>
      </c>
      <c r="DA83" s="193">
        <f t="shared" ref="DA83" si="241" xml:space="preserve"> IF(AND(CZ82 &lt; $F81, DA82 &gt;= $F81), 1, 0)</f>
        <v>0</v>
      </c>
      <c r="DB83" s="193">
        <f t="shared" ref="DB83" si="242" xml:space="preserve"> IF(AND(DA82 &lt; $F81, DB82 &gt;= $F81), 1, 0)</f>
        <v>0</v>
      </c>
      <c r="DC83" s="193">
        <f t="shared" ref="DC83" si="243" xml:space="preserve"> IF(AND(DB82 &lt; $F81, DC82 &gt;= $F81), 1, 0)</f>
        <v>0</v>
      </c>
      <c r="DD83" s="193">
        <f t="shared" ref="DD83" si="244" xml:space="preserve"> IF(AND(DC82 &lt; $F81, DD82 &gt;= $F81), 1, 0)</f>
        <v>0</v>
      </c>
      <c r="DE83" s="193">
        <f t="shared" ref="DE83" si="245" xml:space="preserve"> IF(AND(DD82 &lt; $F81, DE82 &gt;= $F81), 1, 0)</f>
        <v>0</v>
      </c>
      <c r="DF83" s="193">
        <f t="shared" ref="DF83" si="246" xml:space="preserve"> IF(AND(DE82 &lt; $F81, DF82 &gt;= $F81), 1, 0)</f>
        <v>0</v>
      </c>
      <c r="DG83" s="193">
        <f t="shared" ref="DG83" si="247" xml:space="preserve"> IF(AND(DF82 &lt; $F81, DG82 &gt;= $F81), 1, 0)</f>
        <v>0</v>
      </c>
      <c r="DH83" s="193">
        <f t="shared" ref="DH83" si="248" xml:space="preserve"> IF(AND(DG82 &lt; $F81, DH82 &gt;= $F81), 1, 0)</f>
        <v>0</v>
      </c>
      <c r="DI83" s="193">
        <f t="shared" ref="DI83" si="249" xml:space="preserve"> IF(AND(DH82 &lt; $F81, DI82 &gt;= $F81), 1, 0)</f>
        <v>0</v>
      </c>
      <c r="DJ83" s="193">
        <f t="shared" ref="DJ83" si="250" xml:space="preserve"> IF(AND(DI82 &lt; $F81, DJ82 &gt;= $F81), 1, 0)</f>
        <v>0</v>
      </c>
      <c r="DK83" s="193">
        <f t="shared" ref="DK83" si="251" xml:space="preserve"> IF(AND(DJ82 &lt; $F81, DK82 &gt;= $F81), 1, 0)</f>
        <v>0</v>
      </c>
      <c r="DL83" s="193">
        <f t="shared" ref="DL83" si="252" xml:space="preserve"> IF(AND(DK82 &lt; $F81, DL82 &gt;= $F81), 1, 0)</f>
        <v>0</v>
      </c>
      <c r="DM83" s="193">
        <f t="shared" ref="DM83" si="253" xml:space="preserve"> IF(AND(DL82 &lt; $F81, DM82 &gt;= $F81), 1, 0)</f>
        <v>0</v>
      </c>
      <c r="DN83" s="193">
        <f t="shared" ref="DN83" si="254" xml:space="preserve"> IF(AND(DM82 &lt; $F81, DN82 &gt;= $F81), 1, 0)</f>
        <v>0</v>
      </c>
      <c r="DO83" s="193">
        <f t="shared" ref="DO83" si="255" xml:space="preserve"> IF(AND(DN82 &lt; $F81, DO82 &gt;= $F81), 1, 0)</f>
        <v>0</v>
      </c>
      <c r="DP83" s="193">
        <f t="shared" ref="DP83" si="256" xml:space="preserve"> IF(AND(DO82 &lt; $F81, DP82 &gt;= $F81), 1, 0)</f>
        <v>0</v>
      </c>
      <c r="DQ83" s="193">
        <f t="shared" ref="DQ83" si="257" xml:space="preserve"> IF(AND(DP82 &lt; $F81, DQ82 &gt;= $F81), 1, 0)</f>
        <v>0</v>
      </c>
      <c r="DR83" s="193">
        <f t="shared" ref="DR83" si="258" xml:space="preserve"> IF(AND(DQ82 &lt; $F81, DR82 &gt;= $F81), 1, 0)</f>
        <v>0</v>
      </c>
      <c r="DS83" s="193">
        <f t="shared" ref="DS83" si="259" xml:space="preserve"> IF(AND(DR82 &lt; $F81, DS82 &gt;= $F81), 1, 0)</f>
        <v>0</v>
      </c>
      <c r="DT83" s="193">
        <f t="shared" ref="DT83" si="260" xml:space="preserve"> IF(AND(DS82 &lt; $F81, DT82 &gt;= $F81), 1, 0)</f>
        <v>0</v>
      </c>
      <c r="DU83" s="193">
        <f t="shared" ref="DU83" si="261" xml:space="preserve"> IF(AND(DT82 &lt; $F81, DU82 &gt;= $F81), 1, 0)</f>
        <v>0</v>
      </c>
      <c r="DV83" s="193">
        <f t="shared" ref="DV83" si="262" xml:space="preserve"> IF(AND(DU82 &lt; $F81, DV82 &gt;= $F81), 1, 0)</f>
        <v>0</v>
      </c>
      <c r="DW83" s="193">
        <f t="shared" ref="DW83" si="263" xml:space="preserve"> IF(AND(DV82 &lt; $F81, DW82 &gt;= $F81), 1, 0)</f>
        <v>0</v>
      </c>
      <c r="DX83" s="193">
        <f t="shared" ref="DX83" si="264" xml:space="preserve"> IF(AND(DW82 &lt; $F81, DX82 &gt;= $F81), 1, 0)</f>
        <v>0</v>
      </c>
      <c r="DY83" s="193">
        <f t="shared" ref="DY83" si="265" xml:space="preserve"> IF(AND(DX82 &lt; $F81, DY82 &gt;= $F81), 1, 0)</f>
        <v>0</v>
      </c>
      <c r="DZ83" s="193">
        <f t="shared" ref="DZ83" si="266" xml:space="preserve"> IF(AND(DY82 &lt; $F81, DZ82 &gt;= $F81), 1, 0)</f>
        <v>0</v>
      </c>
      <c r="EA83" s="193">
        <f t="shared" ref="EA83" si="267" xml:space="preserve"> IF(AND(DZ82 &lt; $F81, EA82 &gt;= $F81), 1, 0)</f>
        <v>0</v>
      </c>
      <c r="EB83" s="193">
        <f t="shared" ref="EB83" si="268" xml:space="preserve"> IF(AND(EA82 &lt; $F81, EB82 &gt;= $F81), 1, 0)</f>
        <v>0</v>
      </c>
      <c r="EC83" s="193">
        <f t="shared" ref="EC83" si="269" xml:space="preserve"> IF(AND(EB82 &lt; $F81, EC82 &gt;= $F81), 1, 0)</f>
        <v>0</v>
      </c>
      <c r="ED83" s="193">
        <f t="shared" ref="ED83" si="270" xml:space="preserve"> IF(AND(EC82 &lt; $F81, ED82 &gt;= $F81), 1, 0)</f>
        <v>0</v>
      </c>
      <c r="EE83" s="193">
        <f t="shared" ref="EE83" si="271" xml:space="preserve"> IF(AND(ED82 &lt; $F81, EE82 &gt;= $F81), 1, 0)</f>
        <v>0</v>
      </c>
      <c r="EF83" s="193">
        <f t="shared" ref="EF83" si="272" xml:space="preserve"> IF(AND(EE82 &lt; $F81, EF82 &gt;= $F81), 1, 0)</f>
        <v>0</v>
      </c>
      <c r="EG83" s="193">
        <f t="shared" ref="EG83" si="273" xml:space="preserve"> IF(AND(EF82 &lt; $F81, EG82 &gt;= $F81), 1, 0)</f>
        <v>0</v>
      </c>
      <c r="EH83" s="193">
        <f t="shared" ref="EH83" si="274" xml:space="preserve"> IF(AND(EG82 &lt; $F81, EH82 &gt;= $F81), 1, 0)</f>
        <v>0</v>
      </c>
      <c r="EI83" s="193">
        <f t="shared" ref="EI83" si="275" xml:space="preserve"> IF(AND(EH82 &lt; $F81, EI82 &gt;= $F81), 1, 0)</f>
        <v>0</v>
      </c>
      <c r="EJ83" s="193">
        <f t="shared" ref="EJ83" si="276" xml:space="preserve"> IF(AND(EI82 &lt; $F81, EJ82 &gt;= $F81), 1, 0)</f>
        <v>0</v>
      </c>
      <c r="EK83" s="193">
        <f t="shared" ref="EK83" si="277" xml:space="preserve"> IF(AND(EJ82 &lt; $F81, EK82 &gt;= $F81), 1, 0)</f>
        <v>0</v>
      </c>
      <c r="EL83" s="193">
        <f t="shared" ref="EL83" si="278" xml:space="preserve"> IF(AND(EK82 &lt; $F81, EL82 &gt;= $F81), 1, 0)</f>
        <v>0</v>
      </c>
      <c r="EM83" s="193">
        <f t="shared" ref="EM83" si="279" xml:space="preserve"> IF(AND(EL82 &lt; $F81, EM82 &gt;= $F81), 1, 0)</f>
        <v>0</v>
      </c>
      <c r="EN83" s="193">
        <f t="shared" ref="EN83" si="280" xml:space="preserve"> IF(AND(EM82 &lt; $F81, EN82 &gt;= $F81), 1, 0)</f>
        <v>0</v>
      </c>
      <c r="EO83" s="193">
        <f t="shared" ref="EO83" si="281" xml:space="preserve"> IF(AND(EN82 &lt; $F81, EO82 &gt;= $F81), 1, 0)</f>
        <v>0</v>
      </c>
      <c r="EP83" s="193">
        <f t="shared" ref="EP83" si="282" xml:space="preserve"> IF(AND(EO82 &lt; $F81, EP82 &gt;= $F81), 1, 0)</f>
        <v>0</v>
      </c>
      <c r="EQ83" s="193">
        <f t="shared" ref="EQ83" si="283" xml:space="preserve"> IF(AND(EP82 &lt; $F81, EQ82 &gt;= $F81), 1, 0)</f>
        <v>0</v>
      </c>
      <c r="ER83" s="193">
        <f t="shared" ref="ER83" si="284" xml:space="preserve"> IF(AND(EQ82 &lt; $F81, ER82 &gt;= $F81), 1, 0)</f>
        <v>0</v>
      </c>
      <c r="ES83" s="193">
        <f t="shared" ref="ES83" si="285" xml:space="preserve"> IF(AND(ER82 &lt; $F81, ES82 &gt;= $F81), 1, 0)</f>
        <v>0</v>
      </c>
      <c r="ET83" s="193">
        <f t="shared" ref="ET83" si="286" xml:space="preserve"> IF(AND(ES82 &lt; $F81, ET82 &gt;= $F81), 1, 0)</f>
        <v>0</v>
      </c>
      <c r="EU83" s="193">
        <f t="shared" ref="EU83" si="287" xml:space="preserve"> IF(AND(ET82 &lt; $F81, EU82 &gt;= $F81), 1, 0)</f>
        <v>0</v>
      </c>
      <c r="EV83" s="193">
        <f t="shared" ref="EV83" si="288" xml:space="preserve"> IF(AND(EU82 &lt; $F81, EV82 &gt;= $F81), 1, 0)</f>
        <v>0</v>
      </c>
      <c r="EW83" s="193">
        <f t="shared" ref="EW83" si="289" xml:space="preserve"> IF(AND(EV82 &lt; $F81, EW82 &gt;= $F81), 1, 0)</f>
        <v>0</v>
      </c>
      <c r="EX83" s="193">
        <f t="shared" ref="EX83" si="290" xml:space="preserve"> IF(AND(EW82 &lt; $F81, EX82 &gt;= $F81), 1, 0)</f>
        <v>0</v>
      </c>
      <c r="EY83" s="193">
        <f t="shared" ref="EY83" si="291" xml:space="preserve"> IF(AND(EX82 &lt; $F81, EY82 &gt;= $F81), 1, 0)</f>
        <v>0</v>
      </c>
      <c r="EZ83" s="193">
        <f t="shared" ref="EZ83" si="292" xml:space="preserve"> IF(AND(EY82 &lt; $F81, EZ82 &gt;= $F81), 1, 0)</f>
        <v>0</v>
      </c>
      <c r="FA83" s="193">
        <f t="shared" ref="FA83" si="293" xml:space="preserve"> IF(AND(EZ82 &lt; $F81, FA82 &gt;= $F81), 1, 0)</f>
        <v>0</v>
      </c>
      <c r="FB83" s="193">
        <f t="shared" ref="FB83" si="294" xml:space="preserve"> IF(AND(FA82 &lt; $F81, FB82 &gt;= $F81), 1, 0)</f>
        <v>0</v>
      </c>
      <c r="FC83" s="193">
        <f t="shared" ref="FC83" si="295" xml:space="preserve"> IF(AND(FB82 &lt; $F81, FC82 &gt;= $F81), 1, 0)</f>
        <v>0</v>
      </c>
      <c r="FD83" s="193">
        <f t="shared" ref="FD83" si="296" xml:space="preserve"> IF(AND(FC82 &lt; $F81, FD82 &gt;= $F81), 1, 0)</f>
        <v>0</v>
      </c>
      <c r="FE83" s="193">
        <f t="shared" ref="FE83" si="297" xml:space="preserve"> IF(AND(FD82 &lt; $F81, FE82 &gt;= $F81), 1, 0)</f>
        <v>0</v>
      </c>
      <c r="FF83" s="193">
        <f t="shared" ref="FF83" si="298" xml:space="preserve"> IF(AND(FE82 &lt; $F81, FF82 &gt;= $F81), 1, 0)</f>
        <v>0</v>
      </c>
      <c r="FG83" s="193">
        <f t="shared" ref="FG83" si="299" xml:space="preserve"> IF(AND(FF82 &lt; $F81, FG82 &gt;= $F81), 1, 0)</f>
        <v>0</v>
      </c>
      <c r="FH83" s="193">
        <f t="shared" ref="FH83" si="300" xml:space="preserve"> IF(AND(FG82 &lt; $F81, FH82 &gt;= $F81), 1, 0)</f>
        <v>0</v>
      </c>
      <c r="FI83" s="193">
        <f t="shared" ref="FI83" si="301" xml:space="preserve"> IF(AND(FH82 &lt; $F81, FI82 &gt;= $F81), 1, 0)</f>
        <v>0</v>
      </c>
      <c r="FJ83" s="193">
        <f t="shared" ref="FJ83" si="302" xml:space="preserve"> IF(AND(FI82 &lt; $F81, FJ82 &gt;= $F81), 1, 0)</f>
        <v>0</v>
      </c>
      <c r="FK83" s="193">
        <f t="shared" ref="FK83" si="303" xml:space="preserve"> IF(AND(FJ82 &lt; $F81, FK82 &gt;= $F81), 1, 0)</f>
        <v>0</v>
      </c>
      <c r="FL83" s="193">
        <f t="shared" ref="FL83" si="304" xml:space="preserve"> IF(AND(FK82 &lt; $F81, FL82 &gt;= $F81), 1, 0)</f>
        <v>0</v>
      </c>
      <c r="FM83" s="193">
        <f t="shared" ref="FM83" si="305" xml:space="preserve"> IF(AND(FL82 &lt; $F81, FM82 &gt;= $F81), 1, 0)</f>
        <v>0</v>
      </c>
      <c r="FN83" s="193">
        <f t="shared" ref="FN83" si="306" xml:space="preserve"> IF(AND(FM82 &lt; $F81, FN82 &gt;= $F81), 1, 0)</f>
        <v>0</v>
      </c>
      <c r="FO83" s="193">
        <f t="shared" ref="FO83" si="307" xml:space="preserve"> IF(AND(FN82 &lt; $F81, FO82 &gt;= $F81), 1, 0)</f>
        <v>0</v>
      </c>
      <c r="FP83" s="193">
        <f t="shared" ref="FP83" si="308" xml:space="preserve"> IF(AND(FO82 &lt; $F81, FP82 &gt;= $F81), 1, 0)</f>
        <v>0</v>
      </c>
      <c r="FQ83" s="193">
        <f t="shared" ref="FQ83" si="309" xml:space="preserve"> IF(AND(FP82 &lt; $F81, FQ82 &gt;= $F81), 1, 0)</f>
        <v>0</v>
      </c>
      <c r="FR83" s="193">
        <f t="shared" ref="FR83" si="310" xml:space="preserve"> IF(AND(FQ82 &lt; $F81, FR82 &gt;= $F81), 1, 0)</f>
        <v>0</v>
      </c>
      <c r="FS83" s="193">
        <f t="shared" ref="FS83" si="311" xml:space="preserve"> IF(AND(FR82 &lt; $F81, FS82 &gt;= $F81), 1, 0)</f>
        <v>0</v>
      </c>
      <c r="FT83" s="193">
        <f t="shared" ref="FT83" si="312" xml:space="preserve"> IF(AND(FS82 &lt; $F81, FT82 &gt;= $F81), 1, 0)</f>
        <v>0</v>
      </c>
      <c r="FU83" s="193">
        <f t="shared" ref="FU83" si="313" xml:space="preserve"> IF(AND(FT82 &lt; $F81, FU82 &gt;= $F81), 1, 0)</f>
        <v>0</v>
      </c>
      <c r="FV83" s="193">
        <f t="shared" ref="FV83" si="314" xml:space="preserve"> IF(AND(FU82 &lt; $F81, FV82 &gt;= $F81), 1, 0)</f>
        <v>0</v>
      </c>
      <c r="FW83" s="193">
        <f t="shared" ref="FW83" si="315" xml:space="preserve"> IF(AND(FV82 &lt; $F81, FW82 &gt;= $F81), 1, 0)</f>
        <v>0</v>
      </c>
      <c r="FX83" s="193">
        <f t="shared" ref="FX83" si="316" xml:space="preserve"> IF(AND(FW82 &lt; $F81, FX82 &gt;= $F81), 1, 0)</f>
        <v>0</v>
      </c>
      <c r="FY83" s="193">
        <f t="shared" ref="FY83" si="317" xml:space="preserve"> IF(AND(FX82 &lt; $F81, FY82 &gt;= $F81), 1, 0)</f>
        <v>0</v>
      </c>
      <c r="FZ83" s="193">
        <f t="shared" ref="FZ83" si="318" xml:space="preserve"> IF(AND(FY82 &lt; $F81, FZ82 &gt;= $F81), 1, 0)</f>
        <v>0</v>
      </c>
      <c r="GA83" s="193">
        <f t="shared" ref="GA83" si="319" xml:space="preserve"> IF(AND(FZ82 &lt; $F81, GA82 &gt;= $F81), 1, 0)</f>
        <v>0</v>
      </c>
      <c r="GB83" s="193">
        <f t="shared" ref="GB83" si="320" xml:space="preserve"> IF(AND(GA82 &lt; $F81, GB82 &gt;= $F81), 1, 0)</f>
        <v>0</v>
      </c>
      <c r="GC83" s="193">
        <f t="shared" ref="GC83" si="321" xml:space="preserve"> IF(AND(GB82 &lt; $F81, GC82 &gt;= $F81), 1, 0)</f>
        <v>0</v>
      </c>
      <c r="GD83" s="193">
        <f t="shared" ref="GD83" si="322" xml:space="preserve"> IF(AND(GC82 &lt; $F81, GD82 &gt;= $F81), 1, 0)</f>
        <v>0</v>
      </c>
      <c r="GE83" s="193">
        <f t="shared" ref="GE83" si="323" xml:space="preserve"> IF(AND(GD82 &lt; $F81, GE82 &gt;= $F81), 1, 0)</f>
        <v>0</v>
      </c>
      <c r="GF83" s="193">
        <f t="shared" ref="GF83" si="324" xml:space="preserve"> IF(AND(GE82 &lt; $F81, GF82 &gt;= $F81), 1, 0)</f>
        <v>0</v>
      </c>
      <c r="GG83" s="193">
        <f t="shared" ref="GG83" si="325" xml:space="preserve"> IF(AND(GF82 &lt; $F81, GG82 &gt;= $F81), 1, 0)</f>
        <v>0</v>
      </c>
      <c r="GH83" s="193">
        <f t="shared" ref="GH83" si="326" xml:space="preserve"> IF(AND(GG82 &lt; $F81, GH82 &gt;= $F81), 1, 0)</f>
        <v>0</v>
      </c>
      <c r="GI83" s="193">
        <f t="shared" ref="GI83" si="327" xml:space="preserve"> IF(AND(GH82 &lt; $F81, GI82 &gt;= $F81), 1, 0)</f>
        <v>0</v>
      </c>
      <c r="GJ83" s="193">
        <f t="shared" ref="GJ83" si="328" xml:space="preserve"> IF(AND(GI82 &lt; $F81, GJ82 &gt;= $F81), 1, 0)</f>
        <v>0</v>
      </c>
    </row>
    <row r="84" spans="1:192" outlineLevel="1" x14ac:dyDescent="0.25">
      <c r="E84" s="6"/>
      <c r="F84" s="6"/>
      <c r="G84" s="6"/>
      <c r="H84" s="6"/>
      <c r="I84" s="72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</row>
    <row r="85" spans="1:192" outlineLevel="1" x14ac:dyDescent="0.25">
      <c r="B85" s="15" t="s">
        <v>325</v>
      </c>
      <c r="E85" s="6"/>
      <c r="F85" s="6"/>
      <c r="G85" s="6"/>
      <c r="H85" s="6"/>
      <c r="I85" s="72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</row>
    <row r="86" spans="1:192" outlineLevel="1" x14ac:dyDescent="0.25">
      <c r="E86" s="12" t="str">
        <f t="shared" ref="E86:AJ86" si="329" xml:space="preserve"> E$78</f>
        <v>First construction period flag</v>
      </c>
      <c r="F86" s="12">
        <f t="shared" si="329"/>
        <v>0</v>
      </c>
      <c r="G86" s="12" t="str">
        <f t="shared" si="329"/>
        <v>flag</v>
      </c>
      <c r="H86" s="12">
        <f t="shared" si="329"/>
        <v>1</v>
      </c>
      <c r="I86" s="12">
        <f t="shared" si="329"/>
        <v>0</v>
      </c>
      <c r="J86" s="12">
        <f t="shared" si="329"/>
        <v>0</v>
      </c>
      <c r="K86" s="12">
        <f t="shared" si="329"/>
        <v>0</v>
      </c>
      <c r="L86" s="12">
        <f t="shared" si="329"/>
        <v>0</v>
      </c>
      <c r="M86" s="12">
        <f t="shared" si="329"/>
        <v>1</v>
      </c>
      <c r="N86" s="12">
        <f t="shared" si="329"/>
        <v>0</v>
      </c>
      <c r="O86" s="12">
        <f t="shared" si="329"/>
        <v>0</v>
      </c>
      <c r="P86" s="12">
        <f t="shared" si="329"/>
        <v>0</v>
      </c>
      <c r="Q86" s="12">
        <f t="shared" si="329"/>
        <v>0</v>
      </c>
      <c r="R86" s="12">
        <f t="shared" si="329"/>
        <v>0</v>
      </c>
      <c r="S86" s="12">
        <f t="shared" si="329"/>
        <v>0</v>
      </c>
      <c r="T86" s="12">
        <f t="shared" si="329"/>
        <v>0</v>
      </c>
      <c r="U86" s="12">
        <f t="shared" si="329"/>
        <v>0</v>
      </c>
      <c r="V86" s="12">
        <f t="shared" si="329"/>
        <v>0</v>
      </c>
      <c r="W86" s="12">
        <f t="shared" si="329"/>
        <v>0</v>
      </c>
      <c r="X86" s="12">
        <f t="shared" si="329"/>
        <v>0</v>
      </c>
      <c r="Y86" s="12">
        <f t="shared" si="329"/>
        <v>0</v>
      </c>
      <c r="Z86" s="12">
        <f t="shared" si="329"/>
        <v>0</v>
      </c>
      <c r="AA86" s="12">
        <f t="shared" si="329"/>
        <v>0</v>
      </c>
      <c r="AB86" s="12">
        <f t="shared" si="329"/>
        <v>0</v>
      </c>
      <c r="AC86" s="12">
        <f t="shared" si="329"/>
        <v>0</v>
      </c>
      <c r="AD86" s="12">
        <f t="shared" si="329"/>
        <v>0</v>
      </c>
      <c r="AE86" s="12">
        <f t="shared" si="329"/>
        <v>0</v>
      </c>
      <c r="AF86" s="12">
        <f t="shared" si="329"/>
        <v>0</v>
      </c>
      <c r="AG86" s="12">
        <f t="shared" si="329"/>
        <v>0</v>
      </c>
      <c r="AH86" s="12">
        <f t="shared" si="329"/>
        <v>0</v>
      </c>
      <c r="AI86" s="12">
        <f t="shared" si="329"/>
        <v>0</v>
      </c>
      <c r="AJ86" s="12">
        <f t="shared" si="329"/>
        <v>0</v>
      </c>
      <c r="AK86" s="12">
        <f t="shared" ref="AK86:BP86" si="330" xml:space="preserve"> AK$78</f>
        <v>0</v>
      </c>
      <c r="AL86" s="12">
        <f t="shared" si="330"/>
        <v>0</v>
      </c>
      <c r="AM86" s="12">
        <f t="shared" si="330"/>
        <v>0</v>
      </c>
      <c r="AN86" s="12">
        <f t="shared" si="330"/>
        <v>0</v>
      </c>
      <c r="AO86" s="12">
        <f t="shared" si="330"/>
        <v>0</v>
      </c>
      <c r="AP86" s="12">
        <f t="shared" si="330"/>
        <v>0</v>
      </c>
      <c r="AQ86" s="12">
        <f t="shared" si="330"/>
        <v>0</v>
      </c>
      <c r="AR86" s="12">
        <f t="shared" si="330"/>
        <v>0</v>
      </c>
      <c r="AS86" s="12">
        <f t="shared" si="330"/>
        <v>0</v>
      </c>
      <c r="AT86" s="12">
        <f t="shared" si="330"/>
        <v>0</v>
      </c>
      <c r="AU86" s="12">
        <f t="shared" si="330"/>
        <v>0</v>
      </c>
      <c r="AV86" s="12">
        <f t="shared" si="330"/>
        <v>0</v>
      </c>
      <c r="AW86" s="12">
        <f t="shared" si="330"/>
        <v>0</v>
      </c>
      <c r="AX86" s="12">
        <f t="shared" si="330"/>
        <v>0</v>
      </c>
      <c r="AY86" s="12">
        <f t="shared" si="330"/>
        <v>0</v>
      </c>
      <c r="AZ86" s="12">
        <f t="shared" si="330"/>
        <v>0</v>
      </c>
      <c r="BA86" s="12">
        <f t="shared" si="330"/>
        <v>0</v>
      </c>
      <c r="BB86" s="12">
        <f t="shared" si="330"/>
        <v>0</v>
      </c>
      <c r="BC86" s="12">
        <f t="shared" si="330"/>
        <v>0</v>
      </c>
      <c r="BD86" s="12">
        <f t="shared" si="330"/>
        <v>0</v>
      </c>
      <c r="BE86" s="12">
        <f t="shared" si="330"/>
        <v>0</v>
      </c>
      <c r="BF86" s="12">
        <f t="shared" si="330"/>
        <v>0</v>
      </c>
      <c r="BG86" s="12">
        <f t="shared" si="330"/>
        <v>0</v>
      </c>
      <c r="BH86" s="12">
        <f t="shared" si="330"/>
        <v>0</v>
      </c>
      <c r="BI86" s="12">
        <f t="shared" si="330"/>
        <v>0</v>
      </c>
      <c r="BJ86" s="12">
        <f t="shared" si="330"/>
        <v>0</v>
      </c>
      <c r="BK86" s="12">
        <f t="shared" si="330"/>
        <v>0</v>
      </c>
      <c r="BL86" s="12">
        <f t="shared" si="330"/>
        <v>0</v>
      </c>
      <c r="BM86" s="12">
        <f t="shared" si="330"/>
        <v>0</v>
      </c>
      <c r="BN86" s="12">
        <f t="shared" si="330"/>
        <v>0</v>
      </c>
      <c r="BO86" s="12">
        <f t="shared" si="330"/>
        <v>0</v>
      </c>
      <c r="BP86" s="12">
        <f t="shared" si="330"/>
        <v>0</v>
      </c>
      <c r="BQ86" s="12">
        <f t="shared" ref="BQ86:CV86" si="331" xml:space="preserve"> BQ$78</f>
        <v>0</v>
      </c>
      <c r="BR86" s="12">
        <f t="shared" si="331"/>
        <v>0</v>
      </c>
      <c r="BS86" s="12">
        <f t="shared" si="331"/>
        <v>0</v>
      </c>
      <c r="BT86" s="12">
        <f t="shared" si="331"/>
        <v>0</v>
      </c>
      <c r="BU86" s="12">
        <f t="shared" si="331"/>
        <v>0</v>
      </c>
      <c r="BV86" s="12">
        <f t="shared" si="331"/>
        <v>0</v>
      </c>
      <c r="BW86" s="12">
        <f t="shared" si="331"/>
        <v>0</v>
      </c>
      <c r="BX86" s="12">
        <f t="shared" si="331"/>
        <v>0</v>
      </c>
      <c r="BY86" s="12">
        <f t="shared" si="331"/>
        <v>0</v>
      </c>
      <c r="BZ86" s="12">
        <f t="shared" si="331"/>
        <v>0</v>
      </c>
      <c r="CA86" s="12">
        <f t="shared" si="331"/>
        <v>0</v>
      </c>
      <c r="CB86" s="12">
        <f t="shared" si="331"/>
        <v>0</v>
      </c>
      <c r="CC86" s="12">
        <f t="shared" si="331"/>
        <v>0</v>
      </c>
      <c r="CD86" s="12">
        <f t="shared" si="331"/>
        <v>0</v>
      </c>
      <c r="CE86" s="12">
        <f t="shared" si="331"/>
        <v>0</v>
      </c>
      <c r="CF86" s="12">
        <f t="shared" si="331"/>
        <v>0</v>
      </c>
      <c r="CG86" s="12">
        <f t="shared" si="331"/>
        <v>0</v>
      </c>
      <c r="CH86" s="12">
        <f t="shared" si="331"/>
        <v>0</v>
      </c>
      <c r="CI86" s="12">
        <f t="shared" si="331"/>
        <v>0</v>
      </c>
      <c r="CJ86" s="12">
        <f t="shared" si="331"/>
        <v>0</v>
      </c>
      <c r="CK86" s="12">
        <f t="shared" si="331"/>
        <v>0</v>
      </c>
      <c r="CL86" s="12">
        <f t="shared" si="331"/>
        <v>0</v>
      </c>
      <c r="CM86" s="12">
        <f t="shared" si="331"/>
        <v>0</v>
      </c>
      <c r="CN86" s="12">
        <f t="shared" si="331"/>
        <v>0</v>
      </c>
      <c r="CO86" s="12">
        <f t="shared" si="331"/>
        <v>0</v>
      </c>
      <c r="CP86" s="12">
        <f t="shared" si="331"/>
        <v>0</v>
      </c>
      <c r="CQ86" s="12">
        <f t="shared" si="331"/>
        <v>0</v>
      </c>
      <c r="CR86" s="12">
        <f t="shared" si="331"/>
        <v>0</v>
      </c>
      <c r="CS86" s="12">
        <f t="shared" si="331"/>
        <v>0</v>
      </c>
      <c r="CT86" s="12">
        <f t="shared" si="331"/>
        <v>0</v>
      </c>
      <c r="CU86" s="12">
        <f t="shared" si="331"/>
        <v>0</v>
      </c>
      <c r="CV86" s="12">
        <f t="shared" si="331"/>
        <v>0</v>
      </c>
      <c r="CW86" s="12">
        <f t="shared" ref="CW86:EB86" si="332" xml:space="preserve"> CW$78</f>
        <v>0</v>
      </c>
      <c r="CX86" s="12">
        <f t="shared" si="332"/>
        <v>0</v>
      </c>
      <c r="CY86" s="12">
        <f t="shared" si="332"/>
        <v>0</v>
      </c>
      <c r="CZ86" s="12">
        <f t="shared" si="332"/>
        <v>0</v>
      </c>
      <c r="DA86" s="12">
        <f t="shared" si="332"/>
        <v>0</v>
      </c>
      <c r="DB86" s="12">
        <f t="shared" si="332"/>
        <v>0</v>
      </c>
      <c r="DC86" s="12">
        <f t="shared" si="332"/>
        <v>0</v>
      </c>
      <c r="DD86" s="12">
        <f t="shared" si="332"/>
        <v>0</v>
      </c>
      <c r="DE86" s="12">
        <f t="shared" si="332"/>
        <v>0</v>
      </c>
      <c r="DF86" s="12">
        <f t="shared" si="332"/>
        <v>0</v>
      </c>
      <c r="DG86" s="12">
        <f t="shared" si="332"/>
        <v>0</v>
      </c>
      <c r="DH86" s="12">
        <f t="shared" si="332"/>
        <v>0</v>
      </c>
      <c r="DI86" s="12">
        <f t="shared" si="332"/>
        <v>0</v>
      </c>
      <c r="DJ86" s="12">
        <f t="shared" si="332"/>
        <v>0</v>
      </c>
      <c r="DK86" s="12">
        <f t="shared" si="332"/>
        <v>0</v>
      </c>
      <c r="DL86" s="12">
        <f t="shared" si="332"/>
        <v>0</v>
      </c>
      <c r="DM86" s="12">
        <f t="shared" si="332"/>
        <v>0</v>
      </c>
      <c r="DN86" s="12">
        <f t="shared" si="332"/>
        <v>0</v>
      </c>
      <c r="DO86" s="12">
        <f t="shared" si="332"/>
        <v>0</v>
      </c>
      <c r="DP86" s="12">
        <f t="shared" si="332"/>
        <v>0</v>
      </c>
      <c r="DQ86" s="12">
        <f t="shared" si="332"/>
        <v>0</v>
      </c>
      <c r="DR86" s="12">
        <f t="shared" si="332"/>
        <v>0</v>
      </c>
      <c r="DS86" s="12">
        <f t="shared" si="332"/>
        <v>0</v>
      </c>
      <c r="DT86" s="12">
        <f t="shared" si="332"/>
        <v>0</v>
      </c>
      <c r="DU86" s="12">
        <f t="shared" si="332"/>
        <v>0</v>
      </c>
      <c r="DV86" s="12">
        <f t="shared" si="332"/>
        <v>0</v>
      </c>
      <c r="DW86" s="12">
        <f t="shared" si="332"/>
        <v>0</v>
      </c>
      <c r="DX86" s="12">
        <f t="shared" si="332"/>
        <v>0</v>
      </c>
      <c r="DY86" s="12">
        <f t="shared" si="332"/>
        <v>0</v>
      </c>
      <c r="DZ86" s="12">
        <f t="shared" si="332"/>
        <v>0</v>
      </c>
      <c r="EA86" s="12">
        <f t="shared" si="332"/>
        <v>0</v>
      </c>
      <c r="EB86" s="12">
        <f t="shared" si="332"/>
        <v>0</v>
      </c>
      <c r="EC86" s="12">
        <f t="shared" ref="EC86:FH86" si="333" xml:space="preserve"> EC$78</f>
        <v>0</v>
      </c>
      <c r="ED86" s="12">
        <f t="shared" si="333"/>
        <v>0</v>
      </c>
      <c r="EE86" s="12">
        <f t="shared" si="333"/>
        <v>0</v>
      </c>
      <c r="EF86" s="12">
        <f t="shared" si="333"/>
        <v>0</v>
      </c>
      <c r="EG86" s="12">
        <f t="shared" si="333"/>
        <v>0</v>
      </c>
      <c r="EH86" s="12">
        <f t="shared" si="333"/>
        <v>0</v>
      </c>
      <c r="EI86" s="12">
        <f t="shared" si="333"/>
        <v>0</v>
      </c>
      <c r="EJ86" s="12">
        <f t="shared" si="333"/>
        <v>0</v>
      </c>
      <c r="EK86" s="12">
        <f t="shared" si="333"/>
        <v>0</v>
      </c>
      <c r="EL86" s="12">
        <f t="shared" si="333"/>
        <v>0</v>
      </c>
      <c r="EM86" s="12">
        <f t="shared" si="333"/>
        <v>0</v>
      </c>
      <c r="EN86" s="12">
        <f t="shared" si="333"/>
        <v>0</v>
      </c>
      <c r="EO86" s="12">
        <f t="shared" si="333"/>
        <v>0</v>
      </c>
      <c r="EP86" s="12">
        <f t="shared" si="333"/>
        <v>0</v>
      </c>
      <c r="EQ86" s="12">
        <f t="shared" si="333"/>
        <v>0</v>
      </c>
      <c r="ER86" s="12">
        <f t="shared" si="333"/>
        <v>0</v>
      </c>
      <c r="ES86" s="12">
        <f t="shared" si="333"/>
        <v>0</v>
      </c>
      <c r="ET86" s="12">
        <f t="shared" si="333"/>
        <v>0</v>
      </c>
      <c r="EU86" s="12">
        <f t="shared" si="333"/>
        <v>0</v>
      </c>
      <c r="EV86" s="12">
        <f t="shared" si="333"/>
        <v>0</v>
      </c>
      <c r="EW86" s="12">
        <f t="shared" si="333"/>
        <v>0</v>
      </c>
      <c r="EX86" s="12">
        <f t="shared" si="333"/>
        <v>0</v>
      </c>
      <c r="EY86" s="12">
        <f t="shared" si="333"/>
        <v>0</v>
      </c>
      <c r="EZ86" s="12">
        <f t="shared" si="333"/>
        <v>0</v>
      </c>
      <c r="FA86" s="12">
        <f t="shared" si="333"/>
        <v>0</v>
      </c>
      <c r="FB86" s="12">
        <f t="shared" si="333"/>
        <v>0</v>
      </c>
      <c r="FC86" s="12">
        <f t="shared" si="333"/>
        <v>0</v>
      </c>
      <c r="FD86" s="12">
        <f t="shared" si="333"/>
        <v>0</v>
      </c>
      <c r="FE86" s="12">
        <f t="shared" si="333"/>
        <v>0</v>
      </c>
      <c r="FF86" s="12">
        <f t="shared" si="333"/>
        <v>0</v>
      </c>
      <c r="FG86" s="12">
        <f t="shared" si="333"/>
        <v>0</v>
      </c>
      <c r="FH86" s="12">
        <f t="shared" si="333"/>
        <v>0</v>
      </c>
      <c r="FI86" s="12">
        <f t="shared" ref="FI86:GJ86" si="334" xml:space="preserve"> FI$78</f>
        <v>0</v>
      </c>
      <c r="FJ86" s="12">
        <f t="shared" si="334"/>
        <v>0</v>
      </c>
      <c r="FK86" s="12">
        <f t="shared" si="334"/>
        <v>0</v>
      </c>
      <c r="FL86" s="12">
        <f t="shared" si="334"/>
        <v>0</v>
      </c>
      <c r="FM86" s="12">
        <f t="shared" si="334"/>
        <v>0</v>
      </c>
      <c r="FN86" s="12">
        <f t="shared" si="334"/>
        <v>0</v>
      </c>
      <c r="FO86" s="12">
        <f t="shared" si="334"/>
        <v>0</v>
      </c>
      <c r="FP86" s="12">
        <f t="shared" si="334"/>
        <v>0</v>
      </c>
      <c r="FQ86" s="12">
        <f t="shared" si="334"/>
        <v>0</v>
      </c>
      <c r="FR86" s="12">
        <f t="shared" si="334"/>
        <v>0</v>
      </c>
      <c r="FS86" s="12">
        <f t="shared" si="334"/>
        <v>0</v>
      </c>
      <c r="FT86" s="12">
        <f t="shared" si="334"/>
        <v>0</v>
      </c>
      <c r="FU86" s="12">
        <f t="shared" si="334"/>
        <v>0</v>
      </c>
      <c r="FV86" s="12">
        <f t="shared" si="334"/>
        <v>0</v>
      </c>
      <c r="FW86" s="12">
        <f t="shared" si="334"/>
        <v>0</v>
      </c>
      <c r="FX86" s="12">
        <f t="shared" si="334"/>
        <v>0</v>
      </c>
      <c r="FY86" s="12">
        <f t="shared" si="334"/>
        <v>0</v>
      </c>
      <c r="FZ86" s="12">
        <f t="shared" si="334"/>
        <v>0</v>
      </c>
      <c r="GA86" s="12">
        <f t="shared" si="334"/>
        <v>0</v>
      </c>
      <c r="GB86" s="12">
        <f t="shared" si="334"/>
        <v>0</v>
      </c>
      <c r="GC86" s="12">
        <f t="shared" si="334"/>
        <v>0</v>
      </c>
      <c r="GD86" s="12">
        <f t="shared" si="334"/>
        <v>0</v>
      </c>
      <c r="GE86" s="12">
        <f t="shared" si="334"/>
        <v>0</v>
      </c>
      <c r="GF86" s="12">
        <f t="shared" si="334"/>
        <v>0</v>
      </c>
      <c r="GG86" s="12">
        <f t="shared" si="334"/>
        <v>0</v>
      </c>
      <c r="GH86" s="12">
        <f t="shared" si="334"/>
        <v>0</v>
      </c>
      <c r="GI86" s="12">
        <f t="shared" si="334"/>
        <v>0</v>
      </c>
      <c r="GJ86" s="12">
        <f t="shared" si="334"/>
        <v>0</v>
      </c>
    </row>
    <row r="87" spans="1:192" outlineLevel="1" x14ac:dyDescent="0.25">
      <c r="E87" s="203" t="str">
        <f t="shared" ref="E87:AJ87" si="335" xml:space="preserve"> E$83</f>
        <v>End of construction period flag</v>
      </c>
      <c r="F87" s="203">
        <f t="shared" si="335"/>
        <v>0</v>
      </c>
      <c r="G87" s="203" t="str">
        <f t="shared" si="335"/>
        <v>flag</v>
      </c>
      <c r="H87" s="203">
        <f t="shared" si="335"/>
        <v>1</v>
      </c>
      <c r="I87" s="203">
        <f t="shared" si="335"/>
        <v>0</v>
      </c>
      <c r="J87" s="203">
        <f t="shared" si="335"/>
        <v>0</v>
      </c>
      <c r="K87" s="203">
        <f t="shared" si="335"/>
        <v>0</v>
      </c>
      <c r="L87" s="203">
        <f t="shared" si="335"/>
        <v>0</v>
      </c>
      <c r="M87" s="203">
        <f t="shared" si="335"/>
        <v>0</v>
      </c>
      <c r="N87" s="203">
        <f t="shared" si="335"/>
        <v>0</v>
      </c>
      <c r="O87" s="203">
        <f t="shared" si="335"/>
        <v>0</v>
      </c>
      <c r="P87" s="203">
        <f t="shared" si="335"/>
        <v>1</v>
      </c>
      <c r="Q87" s="203">
        <f t="shared" si="335"/>
        <v>0</v>
      </c>
      <c r="R87" s="203">
        <f t="shared" si="335"/>
        <v>0</v>
      </c>
      <c r="S87" s="203">
        <f t="shared" si="335"/>
        <v>0</v>
      </c>
      <c r="T87" s="203">
        <f t="shared" si="335"/>
        <v>0</v>
      </c>
      <c r="U87" s="203">
        <f t="shared" si="335"/>
        <v>0</v>
      </c>
      <c r="V87" s="203">
        <f t="shared" si="335"/>
        <v>0</v>
      </c>
      <c r="W87" s="203">
        <f t="shared" si="335"/>
        <v>0</v>
      </c>
      <c r="X87" s="203">
        <f t="shared" si="335"/>
        <v>0</v>
      </c>
      <c r="Y87" s="203">
        <f t="shared" si="335"/>
        <v>0</v>
      </c>
      <c r="Z87" s="203">
        <f t="shared" si="335"/>
        <v>0</v>
      </c>
      <c r="AA87" s="203">
        <f t="shared" si="335"/>
        <v>0</v>
      </c>
      <c r="AB87" s="203">
        <f t="shared" si="335"/>
        <v>0</v>
      </c>
      <c r="AC87" s="203">
        <f t="shared" si="335"/>
        <v>0</v>
      </c>
      <c r="AD87" s="203">
        <f t="shared" si="335"/>
        <v>0</v>
      </c>
      <c r="AE87" s="203">
        <f t="shared" si="335"/>
        <v>0</v>
      </c>
      <c r="AF87" s="203">
        <f t="shared" si="335"/>
        <v>0</v>
      </c>
      <c r="AG87" s="203">
        <f t="shared" si="335"/>
        <v>0</v>
      </c>
      <c r="AH87" s="203">
        <f t="shared" si="335"/>
        <v>0</v>
      </c>
      <c r="AI87" s="203">
        <f t="shared" si="335"/>
        <v>0</v>
      </c>
      <c r="AJ87" s="203">
        <f t="shared" si="335"/>
        <v>0</v>
      </c>
      <c r="AK87" s="203">
        <f t="shared" ref="AK87:BP87" si="336" xml:space="preserve"> AK$83</f>
        <v>0</v>
      </c>
      <c r="AL87" s="203">
        <f t="shared" si="336"/>
        <v>0</v>
      </c>
      <c r="AM87" s="203">
        <f t="shared" si="336"/>
        <v>0</v>
      </c>
      <c r="AN87" s="203">
        <f t="shared" si="336"/>
        <v>0</v>
      </c>
      <c r="AO87" s="203">
        <f t="shared" si="336"/>
        <v>0</v>
      </c>
      <c r="AP87" s="203">
        <f t="shared" si="336"/>
        <v>0</v>
      </c>
      <c r="AQ87" s="203">
        <f t="shared" si="336"/>
        <v>0</v>
      </c>
      <c r="AR87" s="203">
        <f t="shared" si="336"/>
        <v>0</v>
      </c>
      <c r="AS87" s="203">
        <f t="shared" si="336"/>
        <v>0</v>
      </c>
      <c r="AT87" s="203">
        <f t="shared" si="336"/>
        <v>0</v>
      </c>
      <c r="AU87" s="203">
        <f t="shared" si="336"/>
        <v>0</v>
      </c>
      <c r="AV87" s="203">
        <f t="shared" si="336"/>
        <v>0</v>
      </c>
      <c r="AW87" s="203">
        <f t="shared" si="336"/>
        <v>0</v>
      </c>
      <c r="AX87" s="203">
        <f t="shared" si="336"/>
        <v>0</v>
      </c>
      <c r="AY87" s="203">
        <f t="shared" si="336"/>
        <v>0</v>
      </c>
      <c r="AZ87" s="203">
        <f t="shared" si="336"/>
        <v>0</v>
      </c>
      <c r="BA87" s="203">
        <f t="shared" si="336"/>
        <v>0</v>
      </c>
      <c r="BB87" s="203">
        <f t="shared" si="336"/>
        <v>0</v>
      </c>
      <c r="BC87" s="203">
        <f t="shared" si="336"/>
        <v>0</v>
      </c>
      <c r="BD87" s="203">
        <f t="shared" si="336"/>
        <v>0</v>
      </c>
      <c r="BE87" s="203">
        <f t="shared" si="336"/>
        <v>0</v>
      </c>
      <c r="BF87" s="203">
        <f t="shared" si="336"/>
        <v>0</v>
      </c>
      <c r="BG87" s="203">
        <f t="shared" si="336"/>
        <v>0</v>
      </c>
      <c r="BH87" s="203">
        <f t="shared" si="336"/>
        <v>0</v>
      </c>
      <c r="BI87" s="203">
        <f t="shared" si="336"/>
        <v>0</v>
      </c>
      <c r="BJ87" s="203">
        <f t="shared" si="336"/>
        <v>0</v>
      </c>
      <c r="BK87" s="203">
        <f t="shared" si="336"/>
        <v>0</v>
      </c>
      <c r="BL87" s="203">
        <f t="shared" si="336"/>
        <v>0</v>
      </c>
      <c r="BM87" s="203">
        <f t="shared" si="336"/>
        <v>0</v>
      </c>
      <c r="BN87" s="203">
        <f t="shared" si="336"/>
        <v>0</v>
      </c>
      <c r="BO87" s="203">
        <f t="shared" si="336"/>
        <v>0</v>
      </c>
      <c r="BP87" s="203">
        <f t="shared" si="336"/>
        <v>0</v>
      </c>
      <c r="BQ87" s="203">
        <f t="shared" ref="BQ87:CV87" si="337" xml:space="preserve"> BQ$83</f>
        <v>0</v>
      </c>
      <c r="BR87" s="203">
        <f t="shared" si="337"/>
        <v>0</v>
      </c>
      <c r="BS87" s="203">
        <f t="shared" si="337"/>
        <v>0</v>
      </c>
      <c r="BT87" s="203">
        <f t="shared" si="337"/>
        <v>0</v>
      </c>
      <c r="BU87" s="203">
        <f t="shared" si="337"/>
        <v>0</v>
      </c>
      <c r="BV87" s="203">
        <f t="shared" si="337"/>
        <v>0</v>
      </c>
      <c r="BW87" s="203">
        <f t="shared" si="337"/>
        <v>0</v>
      </c>
      <c r="BX87" s="203">
        <f t="shared" si="337"/>
        <v>0</v>
      </c>
      <c r="BY87" s="203">
        <f t="shared" si="337"/>
        <v>0</v>
      </c>
      <c r="BZ87" s="203">
        <f t="shared" si="337"/>
        <v>0</v>
      </c>
      <c r="CA87" s="203">
        <f t="shared" si="337"/>
        <v>0</v>
      </c>
      <c r="CB87" s="203">
        <f t="shared" si="337"/>
        <v>0</v>
      </c>
      <c r="CC87" s="203">
        <f t="shared" si="337"/>
        <v>0</v>
      </c>
      <c r="CD87" s="203">
        <f t="shared" si="337"/>
        <v>0</v>
      </c>
      <c r="CE87" s="203">
        <f t="shared" si="337"/>
        <v>0</v>
      </c>
      <c r="CF87" s="203">
        <f t="shared" si="337"/>
        <v>0</v>
      </c>
      <c r="CG87" s="203">
        <f t="shared" si="337"/>
        <v>0</v>
      </c>
      <c r="CH87" s="203">
        <f t="shared" si="337"/>
        <v>0</v>
      </c>
      <c r="CI87" s="203">
        <f t="shared" si="337"/>
        <v>0</v>
      </c>
      <c r="CJ87" s="203">
        <f t="shared" si="337"/>
        <v>0</v>
      </c>
      <c r="CK87" s="203">
        <f t="shared" si="337"/>
        <v>0</v>
      </c>
      <c r="CL87" s="203">
        <f t="shared" si="337"/>
        <v>0</v>
      </c>
      <c r="CM87" s="203">
        <f t="shared" si="337"/>
        <v>0</v>
      </c>
      <c r="CN87" s="203">
        <f t="shared" si="337"/>
        <v>0</v>
      </c>
      <c r="CO87" s="203">
        <f t="shared" si="337"/>
        <v>0</v>
      </c>
      <c r="CP87" s="203">
        <f t="shared" si="337"/>
        <v>0</v>
      </c>
      <c r="CQ87" s="203">
        <f t="shared" si="337"/>
        <v>0</v>
      </c>
      <c r="CR87" s="203">
        <f t="shared" si="337"/>
        <v>0</v>
      </c>
      <c r="CS87" s="203">
        <f t="shared" si="337"/>
        <v>0</v>
      </c>
      <c r="CT87" s="203">
        <f t="shared" si="337"/>
        <v>0</v>
      </c>
      <c r="CU87" s="203">
        <f t="shared" si="337"/>
        <v>0</v>
      </c>
      <c r="CV87" s="203">
        <f t="shared" si="337"/>
        <v>0</v>
      </c>
      <c r="CW87" s="203">
        <f t="shared" ref="CW87:EB87" si="338" xml:space="preserve"> CW$83</f>
        <v>0</v>
      </c>
      <c r="CX87" s="203">
        <f t="shared" si="338"/>
        <v>0</v>
      </c>
      <c r="CY87" s="203">
        <f t="shared" si="338"/>
        <v>0</v>
      </c>
      <c r="CZ87" s="203">
        <f t="shared" si="338"/>
        <v>0</v>
      </c>
      <c r="DA87" s="203">
        <f t="shared" si="338"/>
        <v>0</v>
      </c>
      <c r="DB87" s="203">
        <f t="shared" si="338"/>
        <v>0</v>
      </c>
      <c r="DC87" s="203">
        <f t="shared" si="338"/>
        <v>0</v>
      </c>
      <c r="DD87" s="203">
        <f t="shared" si="338"/>
        <v>0</v>
      </c>
      <c r="DE87" s="203">
        <f t="shared" si="338"/>
        <v>0</v>
      </c>
      <c r="DF87" s="203">
        <f t="shared" si="338"/>
        <v>0</v>
      </c>
      <c r="DG87" s="203">
        <f t="shared" si="338"/>
        <v>0</v>
      </c>
      <c r="DH87" s="203">
        <f t="shared" si="338"/>
        <v>0</v>
      </c>
      <c r="DI87" s="203">
        <f t="shared" si="338"/>
        <v>0</v>
      </c>
      <c r="DJ87" s="203">
        <f t="shared" si="338"/>
        <v>0</v>
      </c>
      <c r="DK87" s="203">
        <f t="shared" si="338"/>
        <v>0</v>
      </c>
      <c r="DL87" s="203">
        <f t="shared" si="338"/>
        <v>0</v>
      </c>
      <c r="DM87" s="203">
        <f t="shared" si="338"/>
        <v>0</v>
      </c>
      <c r="DN87" s="203">
        <f t="shared" si="338"/>
        <v>0</v>
      </c>
      <c r="DO87" s="203">
        <f t="shared" si="338"/>
        <v>0</v>
      </c>
      <c r="DP87" s="203">
        <f t="shared" si="338"/>
        <v>0</v>
      </c>
      <c r="DQ87" s="203">
        <f t="shared" si="338"/>
        <v>0</v>
      </c>
      <c r="DR87" s="203">
        <f t="shared" si="338"/>
        <v>0</v>
      </c>
      <c r="DS87" s="203">
        <f t="shared" si="338"/>
        <v>0</v>
      </c>
      <c r="DT87" s="203">
        <f t="shared" si="338"/>
        <v>0</v>
      </c>
      <c r="DU87" s="203">
        <f t="shared" si="338"/>
        <v>0</v>
      </c>
      <c r="DV87" s="203">
        <f t="shared" si="338"/>
        <v>0</v>
      </c>
      <c r="DW87" s="203">
        <f t="shared" si="338"/>
        <v>0</v>
      </c>
      <c r="DX87" s="203">
        <f t="shared" si="338"/>
        <v>0</v>
      </c>
      <c r="DY87" s="203">
        <f t="shared" si="338"/>
        <v>0</v>
      </c>
      <c r="DZ87" s="203">
        <f t="shared" si="338"/>
        <v>0</v>
      </c>
      <c r="EA87" s="203">
        <f t="shared" si="338"/>
        <v>0</v>
      </c>
      <c r="EB87" s="203">
        <f t="shared" si="338"/>
        <v>0</v>
      </c>
      <c r="EC87" s="203">
        <f t="shared" ref="EC87:FH87" si="339" xml:space="preserve"> EC$83</f>
        <v>0</v>
      </c>
      <c r="ED87" s="203">
        <f t="shared" si="339"/>
        <v>0</v>
      </c>
      <c r="EE87" s="203">
        <f t="shared" si="339"/>
        <v>0</v>
      </c>
      <c r="EF87" s="203">
        <f t="shared" si="339"/>
        <v>0</v>
      </c>
      <c r="EG87" s="203">
        <f t="shared" si="339"/>
        <v>0</v>
      </c>
      <c r="EH87" s="203">
        <f t="shared" si="339"/>
        <v>0</v>
      </c>
      <c r="EI87" s="203">
        <f t="shared" si="339"/>
        <v>0</v>
      </c>
      <c r="EJ87" s="203">
        <f t="shared" si="339"/>
        <v>0</v>
      </c>
      <c r="EK87" s="203">
        <f t="shared" si="339"/>
        <v>0</v>
      </c>
      <c r="EL87" s="203">
        <f t="shared" si="339"/>
        <v>0</v>
      </c>
      <c r="EM87" s="203">
        <f t="shared" si="339"/>
        <v>0</v>
      </c>
      <c r="EN87" s="203">
        <f t="shared" si="339"/>
        <v>0</v>
      </c>
      <c r="EO87" s="203">
        <f t="shared" si="339"/>
        <v>0</v>
      </c>
      <c r="EP87" s="203">
        <f t="shared" si="339"/>
        <v>0</v>
      </c>
      <c r="EQ87" s="203">
        <f t="shared" si="339"/>
        <v>0</v>
      </c>
      <c r="ER87" s="203">
        <f t="shared" si="339"/>
        <v>0</v>
      </c>
      <c r="ES87" s="203">
        <f t="shared" si="339"/>
        <v>0</v>
      </c>
      <c r="ET87" s="203">
        <f t="shared" si="339"/>
        <v>0</v>
      </c>
      <c r="EU87" s="203">
        <f t="shared" si="339"/>
        <v>0</v>
      </c>
      <c r="EV87" s="203">
        <f t="shared" si="339"/>
        <v>0</v>
      </c>
      <c r="EW87" s="203">
        <f t="shared" si="339"/>
        <v>0</v>
      </c>
      <c r="EX87" s="203">
        <f t="shared" si="339"/>
        <v>0</v>
      </c>
      <c r="EY87" s="203">
        <f t="shared" si="339"/>
        <v>0</v>
      </c>
      <c r="EZ87" s="203">
        <f t="shared" si="339"/>
        <v>0</v>
      </c>
      <c r="FA87" s="203">
        <f t="shared" si="339"/>
        <v>0</v>
      </c>
      <c r="FB87" s="203">
        <f t="shared" si="339"/>
        <v>0</v>
      </c>
      <c r="FC87" s="203">
        <f t="shared" si="339"/>
        <v>0</v>
      </c>
      <c r="FD87" s="203">
        <f t="shared" si="339"/>
        <v>0</v>
      </c>
      <c r="FE87" s="203">
        <f t="shared" si="339"/>
        <v>0</v>
      </c>
      <c r="FF87" s="203">
        <f t="shared" si="339"/>
        <v>0</v>
      </c>
      <c r="FG87" s="203">
        <f t="shared" si="339"/>
        <v>0</v>
      </c>
      <c r="FH87" s="203">
        <f t="shared" si="339"/>
        <v>0</v>
      </c>
      <c r="FI87" s="203">
        <f t="shared" ref="FI87:GJ87" si="340" xml:space="preserve"> FI$83</f>
        <v>0</v>
      </c>
      <c r="FJ87" s="203">
        <f t="shared" si="340"/>
        <v>0</v>
      </c>
      <c r="FK87" s="203">
        <f t="shared" si="340"/>
        <v>0</v>
      </c>
      <c r="FL87" s="203">
        <f t="shared" si="340"/>
        <v>0</v>
      </c>
      <c r="FM87" s="203">
        <f t="shared" si="340"/>
        <v>0</v>
      </c>
      <c r="FN87" s="203">
        <f t="shared" si="340"/>
        <v>0</v>
      </c>
      <c r="FO87" s="203">
        <f t="shared" si="340"/>
        <v>0</v>
      </c>
      <c r="FP87" s="203">
        <f t="shared" si="340"/>
        <v>0</v>
      </c>
      <c r="FQ87" s="203">
        <f t="shared" si="340"/>
        <v>0</v>
      </c>
      <c r="FR87" s="203">
        <f t="shared" si="340"/>
        <v>0</v>
      </c>
      <c r="FS87" s="203">
        <f t="shared" si="340"/>
        <v>0</v>
      </c>
      <c r="FT87" s="203">
        <f t="shared" si="340"/>
        <v>0</v>
      </c>
      <c r="FU87" s="203">
        <f t="shared" si="340"/>
        <v>0</v>
      </c>
      <c r="FV87" s="203">
        <f t="shared" si="340"/>
        <v>0</v>
      </c>
      <c r="FW87" s="203">
        <f t="shared" si="340"/>
        <v>0</v>
      </c>
      <c r="FX87" s="203">
        <f t="shared" si="340"/>
        <v>0</v>
      </c>
      <c r="FY87" s="203">
        <f t="shared" si="340"/>
        <v>0</v>
      </c>
      <c r="FZ87" s="203">
        <f t="shared" si="340"/>
        <v>0</v>
      </c>
      <c r="GA87" s="203">
        <f t="shared" si="340"/>
        <v>0</v>
      </c>
      <c r="GB87" s="203">
        <f t="shared" si="340"/>
        <v>0</v>
      </c>
      <c r="GC87" s="203">
        <f t="shared" si="340"/>
        <v>0</v>
      </c>
      <c r="GD87" s="203">
        <f t="shared" si="340"/>
        <v>0</v>
      </c>
      <c r="GE87" s="203">
        <f t="shared" si="340"/>
        <v>0</v>
      </c>
      <c r="GF87" s="203">
        <f t="shared" si="340"/>
        <v>0</v>
      </c>
      <c r="GG87" s="203">
        <f t="shared" si="340"/>
        <v>0</v>
      </c>
      <c r="GH87" s="203">
        <f t="shared" si="340"/>
        <v>0</v>
      </c>
      <c r="GI87" s="203">
        <f t="shared" si="340"/>
        <v>0</v>
      </c>
      <c r="GJ87" s="203">
        <f t="shared" si="340"/>
        <v>0</v>
      </c>
    </row>
    <row r="88" spans="1:192" s="193" customFormat="1" outlineLevel="1" x14ac:dyDescent="0.25">
      <c r="A88" s="142"/>
      <c r="B88" s="142"/>
      <c r="C88" s="143"/>
      <c r="D88" s="144"/>
      <c r="E88" s="192" t="s">
        <v>325</v>
      </c>
      <c r="F88" s="192"/>
      <c r="G88" s="192" t="s">
        <v>5</v>
      </c>
      <c r="H88" s="192">
        <f xml:space="preserve"> SUM(J88:GJ88)</f>
        <v>4</v>
      </c>
      <c r="I88" s="145"/>
      <c r="J88" s="192">
        <f t="shared" ref="J88:AO88" si="341" xml:space="preserve"> I88 + J86 - I87</f>
        <v>0</v>
      </c>
      <c r="K88" s="192">
        <f t="shared" si="341"/>
        <v>0</v>
      </c>
      <c r="L88" s="192">
        <f t="shared" si="341"/>
        <v>0</v>
      </c>
      <c r="M88" s="192">
        <f t="shared" si="341"/>
        <v>1</v>
      </c>
      <c r="N88" s="192">
        <f t="shared" si="341"/>
        <v>1</v>
      </c>
      <c r="O88" s="192">
        <f t="shared" si="341"/>
        <v>1</v>
      </c>
      <c r="P88" s="192">
        <f t="shared" si="341"/>
        <v>1</v>
      </c>
      <c r="Q88" s="192">
        <f t="shared" si="341"/>
        <v>0</v>
      </c>
      <c r="R88" s="192">
        <f t="shared" si="341"/>
        <v>0</v>
      </c>
      <c r="S88" s="192">
        <f t="shared" si="341"/>
        <v>0</v>
      </c>
      <c r="T88" s="192">
        <f t="shared" si="341"/>
        <v>0</v>
      </c>
      <c r="U88" s="192">
        <f t="shared" si="341"/>
        <v>0</v>
      </c>
      <c r="V88" s="192">
        <f t="shared" si="341"/>
        <v>0</v>
      </c>
      <c r="W88" s="192">
        <f t="shared" si="341"/>
        <v>0</v>
      </c>
      <c r="X88" s="192">
        <f t="shared" si="341"/>
        <v>0</v>
      </c>
      <c r="Y88" s="192">
        <f t="shared" si="341"/>
        <v>0</v>
      </c>
      <c r="Z88" s="192">
        <f t="shared" si="341"/>
        <v>0</v>
      </c>
      <c r="AA88" s="192">
        <f t="shared" si="341"/>
        <v>0</v>
      </c>
      <c r="AB88" s="192">
        <f t="shared" si="341"/>
        <v>0</v>
      </c>
      <c r="AC88" s="192">
        <f t="shared" si="341"/>
        <v>0</v>
      </c>
      <c r="AD88" s="192">
        <f t="shared" si="341"/>
        <v>0</v>
      </c>
      <c r="AE88" s="192">
        <f t="shared" si="341"/>
        <v>0</v>
      </c>
      <c r="AF88" s="192">
        <f t="shared" si="341"/>
        <v>0</v>
      </c>
      <c r="AG88" s="192">
        <f t="shared" si="341"/>
        <v>0</v>
      </c>
      <c r="AH88" s="192">
        <f t="shared" si="341"/>
        <v>0</v>
      </c>
      <c r="AI88" s="192">
        <f t="shared" si="341"/>
        <v>0</v>
      </c>
      <c r="AJ88" s="192">
        <f t="shared" si="341"/>
        <v>0</v>
      </c>
      <c r="AK88" s="192">
        <f t="shared" si="341"/>
        <v>0</v>
      </c>
      <c r="AL88" s="192">
        <f t="shared" si="341"/>
        <v>0</v>
      </c>
      <c r="AM88" s="192">
        <f t="shared" si="341"/>
        <v>0</v>
      </c>
      <c r="AN88" s="192">
        <f t="shared" si="341"/>
        <v>0</v>
      </c>
      <c r="AO88" s="192">
        <f t="shared" si="341"/>
        <v>0</v>
      </c>
      <c r="AP88" s="192">
        <f t="shared" ref="AP88:BU88" si="342" xml:space="preserve"> AO88 + AP86 - AO87</f>
        <v>0</v>
      </c>
      <c r="AQ88" s="192">
        <f t="shared" si="342"/>
        <v>0</v>
      </c>
      <c r="AR88" s="192">
        <f t="shared" si="342"/>
        <v>0</v>
      </c>
      <c r="AS88" s="192">
        <f t="shared" si="342"/>
        <v>0</v>
      </c>
      <c r="AT88" s="192">
        <f t="shared" si="342"/>
        <v>0</v>
      </c>
      <c r="AU88" s="192">
        <f t="shared" si="342"/>
        <v>0</v>
      </c>
      <c r="AV88" s="192">
        <f t="shared" si="342"/>
        <v>0</v>
      </c>
      <c r="AW88" s="192">
        <f t="shared" si="342"/>
        <v>0</v>
      </c>
      <c r="AX88" s="192">
        <f t="shared" si="342"/>
        <v>0</v>
      </c>
      <c r="AY88" s="192">
        <f t="shared" si="342"/>
        <v>0</v>
      </c>
      <c r="AZ88" s="192">
        <f t="shared" si="342"/>
        <v>0</v>
      </c>
      <c r="BA88" s="192">
        <f t="shared" si="342"/>
        <v>0</v>
      </c>
      <c r="BB88" s="192">
        <f t="shared" si="342"/>
        <v>0</v>
      </c>
      <c r="BC88" s="192">
        <f t="shared" si="342"/>
        <v>0</v>
      </c>
      <c r="BD88" s="192">
        <f t="shared" si="342"/>
        <v>0</v>
      </c>
      <c r="BE88" s="192">
        <f t="shared" si="342"/>
        <v>0</v>
      </c>
      <c r="BF88" s="192">
        <f t="shared" si="342"/>
        <v>0</v>
      </c>
      <c r="BG88" s="192">
        <f t="shared" si="342"/>
        <v>0</v>
      </c>
      <c r="BH88" s="192">
        <f t="shared" si="342"/>
        <v>0</v>
      </c>
      <c r="BI88" s="192">
        <f t="shared" si="342"/>
        <v>0</v>
      </c>
      <c r="BJ88" s="192">
        <f t="shared" si="342"/>
        <v>0</v>
      </c>
      <c r="BK88" s="192">
        <f t="shared" si="342"/>
        <v>0</v>
      </c>
      <c r="BL88" s="192">
        <f t="shared" si="342"/>
        <v>0</v>
      </c>
      <c r="BM88" s="192">
        <f t="shared" si="342"/>
        <v>0</v>
      </c>
      <c r="BN88" s="192">
        <f t="shared" si="342"/>
        <v>0</v>
      </c>
      <c r="BO88" s="192">
        <f t="shared" si="342"/>
        <v>0</v>
      </c>
      <c r="BP88" s="192">
        <f t="shared" si="342"/>
        <v>0</v>
      </c>
      <c r="BQ88" s="192">
        <f t="shared" si="342"/>
        <v>0</v>
      </c>
      <c r="BR88" s="192">
        <f t="shared" si="342"/>
        <v>0</v>
      </c>
      <c r="BS88" s="192">
        <f t="shared" si="342"/>
        <v>0</v>
      </c>
      <c r="BT88" s="192">
        <f t="shared" si="342"/>
        <v>0</v>
      </c>
      <c r="BU88" s="192">
        <f t="shared" si="342"/>
        <v>0</v>
      </c>
      <c r="BV88" s="192">
        <f t="shared" ref="BV88:DA88" si="343" xml:space="preserve"> BU88 + BV86 - BU87</f>
        <v>0</v>
      </c>
      <c r="BW88" s="192">
        <f t="shared" si="343"/>
        <v>0</v>
      </c>
      <c r="BX88" s="192">
        <f t="shared" si="343"/>
        <v>0</v>
      </c>
      <c r="BY88" s="192">
        <f t="shared" si="343"/>
        <v>0</v>
      </c>
      <c r="BZ88" s="192">
        <f t="shared" si="343"/>
        <v>0</v>
      </c>
      <c r="CA88" s="192">
        <f t="shared" si="343"/>
        <v>0</v>
      </c>
      <c r="CB88" s="192">
        <f t="shared" si="343"/>
        <v>0</v>
      </c>
      <c r="CC88" s="192">
        <f t="shared" si="343"/>
        <v>0</v>
      </c>
      <c r="CD88" s="192">
        <f t="shared" si="343"/>
        <v>0</v>
      </c>
      <c r="CE88" s="192">
        <f t="shared" si="343"/>
        <v>0</v>
      </c>
      <c r="CF88" s="192">
        <f t="shared" si="343"/>
        <v>0</v>
      </c>
      <c r="CG88" s="192">
        <f t="shared" si="343"/>
        <v>0</v>
      </c>
      <c r="CH88" s="192">
        <f t="shared" si="343"/>
        <v>0</v>
      </c>
      <c r="CI88" s="192">
        <f t="shared" si="343"/>
        <v>0</v>
      </c>
      <c r="CJ88" s="192">
        <f t="shared" si="343"/>
        <v>0</v>
      </c>
      <c r="CK88" s="192">
        <f t="shared" si="343"/>
        <v>0</v>
      </c>
      <c r="CL88" s="192">
        <f t="shared" si="343"/>
        <v>0</v>
      </c>
      <c r="CM88" s="192">
        <f t="shared" si="343"/>
        <v>0</v>
      </c>
      <c r="CN88" s="192">
        <f t="shared" si="343"/>
        <v>0</v>
      </c>
      <c r="CO88" s="192">
        <f t="shared" si="343"/>
        <v>0</v>
      </c>
      <c r="CP88" s="192">
        <f t="shared" si="343"/>
        <v>0</v>
      </c>
      <c r="CQ88" s="192">
        <f t="shared" si="343"/>
        <v>0</v>
      </c>
      <c r="CR88" s="192">
        <f t="shared" si="343"/>
        <v>0</v>
      </c>
      <c r="CS88" s="192">
        <f t="shared" si="343"/>
        <v>0</v>
      </c>
      <c r="CT88" s="192">
        <f t="shared" si="343"/>
        <v>0</v>
      </c>
      <c r="CU88" s="192">
        <f t="shared" si="343"/>
        <v>0</v>
      </c>
      <c r="CV88" s="192">
        <f t="shared" si="343"/>
        <v>0</v>
      </c>
      <c r="CW88" s="192">
        <f t="shared" si="343"/>
        <v>0</v>
      </c>
      <c r="CX88" s="192">
        <f t="shared" si="343"/>
        <v>0</v>
      </c>
      <c r="CY88" s="192">
        <f t="shared" si="343"/>
        <v>0</v>
      </c>
      <c r="CZ88" s="192">
        <f t="shared" si="343"/>
        <v>0</v>
      </c>
      <c r="DA88" s="192">
        <f t="shared" si="343"/>
        <v>0</v>
      </c>
      <c r="DB88" s="192">
        <f t="shared" ref="DB88:EG88" si="344" xml:space="preserve"> DA88 + DB86 - DA87</f>
        <v>0</v>
      </c>
      <c r="DC88" s="192">
        <f t="shared" si="344"/>
        <v>0</v>
      </c>
      <c r="DD88" s="192">
        <f t="shared" si="344"/>
        <v>0</v>
      </c>
      <c r="DE88" s="192">
        <f t="shared" si="344"/>
        <v>0</v>
      </c>
      <c r="DF88" s="192">
        <f t="shared" si="344"/>
        <v>0</v>
      </c>
      <c r="DG88" s="192">
        <f t="shared" si="344"/>
        <v>0</v>
      </c>
      <c r="DH88" s="192">
        <f t="shared" si="344"/>
        <v>0</v>
      </c>
      <c r="DI88" s="192">
        <f t="shared" si="344"/>
        <v>0</v>
      </c>
      <c r="DJ88" s="192">
        <f t="shared" si="344"/>
        <v>0</v>
      </c>
      <c r="DK88" s="192">
        <f t="shared" si="344"/>
        <v>0</v>
      </c>
      <c r="DL88" s="192">
        <f t="shared" si="344"/>
        <v>0</v>
      </c>
      <c r="DM88" s="192">
        <f t="shared" si="344"/>
        <v>0</v>
      </c>
      <c r="DN88" s="192">
        <f t="shared" si="344"/>
        <v>0</v>
      </c>
      <c r="DO88" s="192">
        <f t="shared" si="344"/>
        <v>0</v>
      </c>
      <c r="DP88" s="192">
        <f t="shared" si="344"/>
        <v>0</v>
      </c>
      <c r="DQ88" s="192">
        <f t="shared" si="344"/>
        <v>0</v>
      </c>
      <c r="DR88" s="192">
        <f t="shared" si="344"/>
        <v>0</v>
      </c>
      <c r="DS88" s="192">
        <f t="shared" si="344"/>
        <v>0</v>
      </c>
      <c r="DT88" s="192">
        <f t="shared" si="344"/>
        <v>0</v>
      </c>
      <c r="DU88" s="192">
        <f t="shared" si="344"/>
        <v>0</v>
      </c>
      <c r="DV88" s="192">
        <f t="shared" si="344"/>
        <v>0</v>
      </c>
      <c r="DW88" s="192">
        <f t="shared" si="344"/>
        <v>0</v>
      </c>
      <c r="DX88" s="192">
        <f t="shared" si="344"/>
        <v>0</v>
      </c>
      <c r="DY88" s="192">
        <f t="shared" si="344"/>
        <v>0</v>
      </c>
      <c r="DZ88" s="192">
        <f t="shared" si="344"/>
        <v>0</v>
      </c>
      <c r="EA88" s="192">
        <f t="shared" si="344"/>
        <v>0</v>
      </c>
      <c r="EB88" s="192">
        <f t="shared" si="344"/>
        <v>0</v>
      </c>
      <c r="EC88" s="192">
        <f t="shared" si="344"/>
        <v>0</v>
      </c>
      <c r="ED88" s="192">
        <f t="shared" si="344"/>
        <v>0</v>
      </c>
      <c r="EE88" s="192">
        <f t="shared" si="344"/>
        <v>0</v>
      </c>
      <c r="EF88" s="192">
        <f t="shared" si="344"/>
        <v>0</v>
      </c>
      <c r="EG88" s="192">
        <f t="shared" si="344"/>
        <v>0</v>
      </c>
      <c r="EH88" s="192">
        <f t="shared" ref="EH88:FM88" si="345" xml:space="preserve"> EG88 + EH86 - EG87</f>
        <v>0</v>
      </c>
      <c r="EI88" s="192">
        <f t="shared" si="345"/>
        <v>0</v>
      </c>
      <c r="EJ88" s="192">
        <f t="shared" si="345"/>
        <v>0</v>
      </c>
      <c r="EK88" s="192">
        <f t="shared" si="345"/>
        <v>0</v>
      </c>
      <c r="EL88" s="192">
        <f t="shared" si="345"/>
        <v>0</v>
      </c>
      <c r="EM88" s="192">
        <f t="shared" si="345"/>
        <v>0</v>
      </c>
      <c r="EN88" s="192">
        <f t="shared" si="345"/>
        <v>0</v>
      </c>
      <c r="EO88" s="192">
        <f t="shared" si="345"/>
        <v>0</v>
      </c>
      <c r="EP88" s="192">
        <f t="shared" si="345"/>
        <v>0</v>
      </c>
      <c r="EQ88" s="192">
        <f t="shared" si="345"/>
        <v>0</v>
      </c>
      <c r="ER88" s="192">
        <f t="shared" si="345"/>
        <v>0</v>
      </c>
      <c r="ES88" s="192">
        <f t="shared" si="345"/>
        <v>0</v>
      </c>
      <c r="ET88" s="192">
        <f t="shared" si="345"/>
        <v>0</v>
      </c>
      <c r="EU88" s="192">
        <f t="shared" si="345"/>
        <v>0</v>
      </c>
      <c r="EV88" s="192">
        <f t="shared" si="345"/>
        <v>0</v>
      </c>
      <c r="EW88" s="192">
        <f t="shared" si="345"/>
        <v>0</v>
      </c>
      <c r="EX88" s="192">
        <f t="shared" si="345"/>
        <v>0</v>
      </c>
      <c r="EY88" s="192">
        <f t="shared" si="345"/>
        <v>0</v>
      </c>
      <c r="EZ88" s="192">
        <f t="shared" si="345"/>
        <v>0</v>
      </c>
      <c r="FA88" s="192">
        <f t="shared" si="345"/>
        <v>0</v>
      </c>
      <c r="FB88" s="192">
        <f t="shared" si="345"/>
        <v>0</v>
      </c>
      <c r="FC88" s="192">
        <f t="shared" si="345"/>
        <v>0</v>
      </c>
      <c r="FD88" s="192">
        <f t="shared" si="345"/>
        <v>0</v>
      </c>
      <c r="FE88" s="192">
        <f t="shared" si="345"/>
        <v>0</v>
      </c>
      <c r="FF88" s="192">
        <f t="shared" si="345"/>
        <v>0</v>
      </c>
      <c r="FG88" s="192">
        <f t="shared" si="345"/>
        <v>0</v>
      </c>
      <c r="FH88" s="192">
        <f t="shared" si="345"/>
        <v>0</v>
      </c>
      <c r="FI88" s="192">
        <f t="shared" si="345"/>
        <v>0</v>
      </c>
      <c r="FJ88" s="192">
        <f t="shared" si="345"/>
        <v>0</v>
      </c>
      <c r="FK88" s="192">
        <f t="shared" si="345"/>
        <v>0</v>
      </c>
      <c r="FL88" s="192">
        <f t="shared" si="345"/>
        <v>0</v>
      </c>
      <c r="FM88" s="192">
        <f t="shared" si="345"/>
        <v>0</v>
      </c>
      <c r="FN88" s="192">
        <f t="shared" ref="FN88:GJ88" si="346" xml:space="preserve"> FM88 + FN86 - FM87</f>
        <v>0</v>
      </c>
      <c r="FO88" s="192">
        <f t="shared" si="346"/>
        <v>0</v>
      </c>
      <c r="FP88" s="192">
        <f t="shared" si="346"/>
        <v>0</v>
      </c>
      <c r="FQ88" s="192">
        <f t="shared" si="346"/>
        <v>0</v>
      </c>
      <c r="FR88" s="192">
        <f t="shared" si="346"/>
        <v>0</v>
      </c>
      <c r="FS88" s="192">
        <f t="shared" si="346"/>
        <v>0</v>
      </c>
      <c r="FT88" s="192">
        <f t="shared" si="346"/>
        <v>0</v>
      </c>
      <c r="FU88" s="192">
        <f t="shared" si="346"/>
        <v>0</v>
      </c>
      <c r="FV88" s="192">
        <f t="shared" si="346"/>
        <v>0</v>
      </c>
      <c r="FW88" s="192">
        <f t="shared" si="346"/>
        <v>0</v>
      </c>
      <c r="FX88" s="192">
        <f t="shared" si="346"/>
        <v>0</v>
      </c>
      <c r="FY88" s="192">
        <f t="shared" si="346"/>
        <v>0</v>
      </c>
      <c r="FZ88" s="192">
        <f t="shared" si="346"/>
        <v>0</v>
      </c>
      <c r="GA88" s="192">
        <f t="shared" si="346"/>
        <v>0</v>
      </c>
      <c r="GB88" s="192">
        <f t="shared" si="346"/>
        <v>0</v>
      </c>
      <c r="GC88" s="192">
        <f t="shared" si="346"/>
        <v>0</v>
      </c>
      <c r="GD88" s="192">
        <f t="shared" si="346"/>
        <v>0</v>
      </c>
      <c r="GE88" s="192">
        <f t="shared" si="346"/>
        <v>0</v>
      </c>
      <c r="GF88" s="192">
        <f t="shared" si="346"/>
        <v>0</v>
      </c>
      <c r="GG88" s="192">
        <f t="shared" si="346"/>
        <v>0</v>
      </c>
      <c r="GH88" s="192">
        <f t="shared" si="346"/>
        <v>0</v>
      </c>
      <c r="GI88" s="192">
        <f t="shared" si="346"/>
        <v>0</v>
      </c>
      <c r="GJ88" s="192">
        <f t="shared" si="346"/>
        <v>0</v>
      </c>
    </row>
    <row r="89" spans="1:192" outlineLevel="1" x14ac:dyDescent="0.25">
      <c r="E89" s="6"/>
      <c r="F89" s="6"/>
      <c r="G89" s="6"/>
      <c r="H89" s="6"/>
      <c r="I89" s="72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</row>
    <row r="90" spans="1:192" outlineLevel="1" x14ac:dyDescent="0.25">
      <c r="A90" s="21"/>
      <c r="B90" s="15" t="s">
        <v>44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</row>
    <row r="91" spans="1:192" outlineLevel="1" x14ac:dyDescent="0.25">
      <c r="E91" s="152" t="str">
        <f t="shared" ref="E91:AJ91" si="347" xml:space="preserve"> E$83</f>
        <v>End of construction period flag</v>
      </c>
      <c r="F91" s="152">
        <f t="shared" si="347"/>
        <v>0</v>
      </c>
      <c r="G91" s="152" t="str">
        <f t="shared" si="347"/>
        <v>flag</v>
      </c>
      <c r="H91" s="152">
        <f t="shared" si="347"/>
        <v>1</v>
      </c>
      <c r="I91" s="152">
        <f t="shared" si="347"/>
        <v>0</v>
      </c>
      <c r="J91" s="152">
        <f t="shared" si="347"/>
        <v>0</v>
      </c>
      <c r="K91" s="152">
        <f t="shared" si="347"/>
        <v>0</v>
      </c>
      <c r="L91" s="152">
        <f t="shared" si="347"/>
        <v>0</v>
      </c>
      <c r="M91" s="152">
        <f t="shared" si="347"/>
        <v>0</v>
      </c>
      <c r="N91" s="152">
        <f t="shared" si="347"/>
        <v>0</v>
      </c>
      <c r="O91" s="152">
        <f t="shared" si="347"/>
        <v>0</v>
      </c>
      <c r="P91" s="152">
        <f t="shared" si="347"/>
        <v>1</v>
      </c>
      <c r="Q91" s="152">
        <f t="shared" si="347"/>
        <v>0</v>
      </c>
      <c r="R91" s="152">
        <f t="shared" si="347"/>
        <v>0</v>
      </c>
      <c r="S91" s="152">
        <f t="shared" si="347"/>
        <v>0</v>
      </c>
      <c r="T91" s="152">
        <f t="shared" si="347"/>
        <v>0</v>
      </c>
      <c r="U91" s="152">
        <f t="shared" si="347"/>
        <v>0</v>
      </c>
      <c r="V91" s="152">
        <f t="shared" si="347"/>
        <v>0</v>
      </c>
      <c r="W91" s="152">
        <f t="shared" si="347"/>
        <v>0</v>
      </c>
      <c r="X91" s="152">
        <f t="shared" si="347"/>
        <v>0</v>
      </c>
      <c r="Y91" s="152">
        <f t="shared" si="347"/>
        <v>0</v>
      </c>
      <c r="Z91" s="152">
        <f t="shared" si="347"/>
        <v>0</v>
      </c>
      <c r="AA91" s="152">
        <f t="shared" si="347"/>
        <v>0</v>
      </c>
      <c r="AB91" s="152">
        <f t="shared" si="347"/>
        <v>0</v>
      </c>
      <c r="AC91" s="152">
        <f t="shared" si="347"/>
        <v>0</v>
      </c>
      <c r="AD91" s="152">
        <f t="shared" si="347"/>
        <v>0</v>
      </c>
      <c r="AE91" s="152">
        <f t="shared" si="347"/>
        <v>0</v>
      </c>
      <c r="AF91" s="152">
        <f t="shared" si="347"/>
        <v>0</v>
      </c>
      <c r="AG91" s="152">
        <f t="shared" si="347"/>
        <v>0</v>
      </c>
      <c r="AH91" s="152">
        <f t="shared" si="347"/>
        <v>0</v>
      </c>
      <c r="AI91" s="152">
        <f t="shared" si="347"/>
        <v>0</v>
      </c>
      <c r="AJ91" s="152">
        <f t="shared" si="347"/>
        <v>0</v>
      </c>
      <c r="AK91" s="152">
        <f t="shared" ref="AK91:BP91" si="348" xml:space="preserve"> AK$83</f>
        <v>0</v>
      </c>
      <c r="AL91" s="152">
        <f t="shared" si="348"/>
        <v>0</v>
      </c>
      <c r="AM91" s="152">
        <f t="shared" si="348"/>
        <v>0</v>
      </c>
      <c r="AN91" s="152">
        <f t="shared" si="348"/>
        <v>0</v>
      </c>
      <c r="AO91" s="152">
        <f t="shared" si="348"/>
        <v>0</v>
      </c>
      <c r="AP91" s="152">
        <f t="shared" si="348"/>
        <v>0</v>
      </c>
      <c r="AQ91" s="152">
        <f t="shared" si="348"/>
        <v>0</v>
      </c>
      <c r="AR91" s="152">
        <f t="shared" si="348"/>
        <v>0</v>
      </c>
      <c r="AS91" s="152">
        <f t="shared" si="348"/>
        <v>0</v>
      </c>
      <c r="AT91" s="152">
        <f t="shared" si="348"/>
        <v>0</v>
      </c>
      <c r="AU91" s="152">
        <f t="shared" si="348"/>
        <v>0</v>
      </c>
      <c r="AV91" s="152">
        <f t="shared" si="348"/>
        <v>0</v>
      </c>
      <c r="AW91" s="152">
        <f t="shared" si="348"/>
        <v>0</v>
      </c>
      <c r="AX91" s="152">
        <f t="shared" si="348"/>
        <v>0</v>
      </c>
      <c r="AY91" s="152">
        <f t="shared" si="348"/>
        <v>0</v>
      </c>
      <c r="AZ91" s="152">
        <f t="shared" si="348"/>
        <v>0</v>
      </c>
      <c r="BA91" s="152">
        <f t="shared" si="348"/>
        <v>0</v>
      </c>
      <c r="BB91" s="152">
        <f t="shared" si="348"/>
        <v>0</v>
      </c>
      <c r="BC91" s="152">
        <f t="shared" si="348"/>
        <v>0</v>
      </c>
      <c r="BD91" s="152">
        <f t="shared" si="348"/>
        <v>0</v>
      </c>
      <c r="BE91" s="152">
        <f t="shared" si="348"/>
        <v>0</v>
      </c>
      <c r="BF91" s="152">
        <f t="shared" si="348"/>
        <v>0</v>
      </c>
      <c r="BG91" s="152">
        <f t="shared" si="348"/>
        <v>0</v>
      </c>
      <c r="BH91" s="152">
        <f t="shared" si="348"/>
        <v>0</v>
      </c>
      <c r="BI91" s="152">
        <f t="shared" si="348"/>
        <v>0</v>
      </c>
      <c r="BJ91" s="152">
        <f t="shared" si="348"/>
        <v>0</v>
      </c>
      <c r="BK91" s="152">
        <f t="shared" si="348"/>
        <v>0</v>
      </c>
      <c r="BL91" s="152">
        <f t="shared" si="348"/>
        <v>0</v>
      </c>
      <c r="BM91" s="152">
        <f t="shared" si="348"/>
        <v>0</v>
      </c>
      <c r="BN91" s="152">
        <f t="shared" si="348"/>
        <v>0</v>
      </c>
      <c r="BO91" s="152">
        <f t="shared" si="348"/>
        <v>0</v>
      </c>
      <c r="BP91" s="152">
        <f t="shared" si="348"/>
        <v>0</v>
      </c>
      <c r="BQ91" s="152">
        <f t="shared" ref="BQ91:CV91" si="349" xml:space="preserve"> BQ$83</f>
        <v>0</v>
      </c>
      <c r="BR91" s="152">
        <f t="shared" si="349"/>
        <v>0</v>
      </c>
      <c r="BS91" s="152">
        <f t="shared" si="349"/>
        <v>0</v>
      </c>
      <c r="BT91" s="152">
        <f t="shared" si="349"/>
        <v>0</v>
      </c>
      <c r="BU91" s="152">
        <f t="shared" si="349"/>
        <v>0</v>
      </c>
      <c r="BV91" s="152">
        <f t="shared" si="349"/>
        <v>0</v>
      </c>
      <c r="BW91" s="152">
        <f t="shared" si="349"/>
        <v>0</v>
      </c>
      <c r="BX91" s="152">
        <f t="shared" si="349"/>
        <v>0</v>
      </c>
      <c r="BY91" s="152">
        <f t="shared" si="349"/>
        <v>0</v>
      </c>
      <c r="BZ91" s="152">
        <f t="shared" si="349"/>
        <v>0</v>
      </c>
      <c r="CA91" s="152">
        <f t="shared" si="349"/>
        <v>0</v>
      </c>
      <c r="CB91" s="152">
        <f t="shared" si="349"/>
        <v>0</v>
      </c>
      <c r="CC91" s="152">
        <f t="shared" si="349"/>
        <v>0</v>
      </c>
      <c r="CD91" s="152">
        <f t="shared" si="349"/>
        <v>0</v>
      </c>
      <c r="CE91" s="152">
        <f t="shared" si="349"/>
        <v>0</v>
      </c>
      <c r="CF91" s="152">
        <f t="shared" si="349"/>
        <v>0</v>
      </c>
      <c r="CG91" s="152">
        <f t="shared" si="349"/>
        <v>0</v>
      </c>
      <c r="CH91" s="152">
        <f t="shared" si="349"/>
        <v>0</v>
      </c>
      <c r="CI91" s="152">
        <f t="shared" si="349"/>
        <v>0</v>
      </c>
      <c r="CJ91" s="152">
        <f t="shared" si="349"/>
        <v>0</v>
      </c>
      <c r="CK91" s="152">
        <f t="shared" si="349"/>
        <v>0</v>
      </c>
      <c r="CL91" s="152">
        <f t="shared" si="349"/>
        <v>0</v>
      </c>
      <c r="CM91" s="152">
        <f t="shared" si="349"/>
        <v>0</v>
      </c>
      <c r="CN91" s="152">
        <f t="shared" si="349"/>
        <v>0</v>
      </c>
      <c r="CO91" s="152">
        <f t="shared" si="349"/>
        <v>0</v>
      </c>
      <c r="CP91" s="152">
        <f t="shared" si="349"/>
        <v>0</v>
      </c>
      <c r="CQ91" s="152">
        <f t="shared" si="349"/>
        <v>0</v>
      </c>
      <c r="CR91" s="152">
        <f t="shared" si="349"/>
        <v>0</v>
      </c>
      <c r="CS91" s="152">
        <f t="shared" si="349"/>
        <v>0</v>
      </c>
      <c r="CT91" s="152">
        <f t="shared" si="349"/>
        <v>0</v>
      </c>
      <c r="CU91" s="152">
        <f t="shared" si="349"/>
        <v>0</v>
      </c>
      <c r="CV91" s="152">
        <f t="shared" si="349"/>
        <v>0</v>
      </c>
      <c r="CW91" s="152">
        <f t="shared" ref="CW91:EB91" si="350" xml:space="preserve"> CW$83</f>
        <v>0</v>
      </c>
      <c r="CX91" s="152">
        <f t="shared" si="350"/>
        <v>0</v>
      </c>
      <c r="CY91" s="152">
        <f t="shared" si="350"/>
        <v>0</v>
      </c>
      <c r="CZ91" s="152">
        <f t="shared" si="350"/>
        <v>0</v>
      </c>
      <c r="DA91" s="152">
        <f t="shared" si="350"/>
        <v>0</v>
      </c>
      <c r="DB91" s="152">
        <f t="shared" si="350"/>
        <v>0</v>
      </c>
      <c r="DC91" s="152">
        <f t="shared" si="350"/>
        <v>0</v>
      </c>
      <c r="DD91" s="152">
        <f t="shared" si="350"/>
        <v>0</v>
      </c>
      <c r="DE91" s="152">
        <f t="shared" si="350"/>
        <v>0</v>
      </c>
      <c r="DF91" s="152">
        <f t="shared" si="350"/>
        <v>0</v>
      </c>
      <c r="DG91" s="152">
        <f t="shared" si="350"/>
        <v>0</v>
      </c>
      <c r="DH91" s="152">
        <f t="shared" si="350"/>
        <v>0</v>
      </c>
      <c r="DI91" s="152">
        <f t="shared" si="350"/>
        <v>0</v>
      </c>
      <c r="DJ91" s="152">
        <f t="shared" si="350"/>
        <v>0</v>
      </c>
      <c r="DK91" s="152">
        <f t="shared" si="350"/>
        <v>0</v>
      </c>
      <c r="DL91" s="152">
        <f t="shared" si="350"/>
        <v>0</v>
      </c>
      <c r="DM91" s="152">
        <f t="shared" si="350"/>
        <v>0</v>
      </c>
      <c r="DN91" s="152">
        <f t="shared" si="350"/>
        <v>0</v>
      </c>
      <c r="DO91" s="152">
        <f t="shared" si="350"/>
        <v>0</v>
      </c>
      <c r="DP91" s="152">
        <f t="shared" si="350"/>
        <v>0</v>
      </c>
      <c r="DQ91" s="152">
        <f t="shared" si="350"/>
        <v>0</v>
      </c>
      <c r="DR91" s="152">
        <f t="shared" si="350"/>
        <v>0</v>
      </c>
      <c r="DS91" s="152">
        <f t="shared" si="350"/>
        <v>0</v>
      </c>
      <c r="DT91" s="152">
        <f t="shared" si="350"/>
        <v>0</v>
      </c>
      <c r="DU91" s="152">
        <f t="shared" si="350"/>
        <v>0</v>
      </c>
      <c r="DV91" s="152">
        <f t="shared" si="350"/>
        <v>0</v>
      </c>
      <c r="DW91" s="152">
        <f t="shared" si="350"/>
        <v>0</v>
      </c>
      <c r="DX91" s="152">
        <f t="shared" si="350"/>
        <v>0</v>
      </c>
      <c r="DY91" s="152">
        <f t="shared" si="350"/>
        <v>0</v>
      </c>
      <c r="DZ91" s="152">
        <f t="shared" si="350"/>
        <v>0</v>
      </c>
      <c r="EA91" s="152">
        <f t="shared" si="350"/>
        <v>0</v>
      </c>
      <c r="EB91" s="152">
        <f t="shared" si="350"/>
        <v>0</v>
      </c>
      <c r="EC91" s="152">
        <f t="shared" ref="EC91:FH91" si="351" xml:space="preserve"> EC$83</f>
        <v>0</v>
      </c>
      <c r="ED91" s="152">
        <f t="shared" si="351"/>
        <v>0</v>
      </c>
      <c r="EE91" s="152">
        <f t="shared" si="351"/>
        <v>0</v>
      </c>
      <c r="EF91" s="152">
        <f t="shared" si="351"/>
        <v>0</v>
      </c>
      <c r="EG91" s="152">
        <f t="shared" si="351"/>
        <v>0</v>
      </c>
      <c r="EH91" s="152">
        <f t="shared" si="351"/>
        <v>0</v>
      </c>
      <c r="EI91" s="152">
        <f t="shared" si="351"/>
        <v>0</v>
      </c>
      <c r="EJ91" s="152">
        <f t="shared" si="351"/>
        <v>0</v>
      </c>
      <c r="EK91" s="152">
        <f t="shared" si="351"/>
        <v>0</v>
      </c>
      <c r="EL91" s="152">
        <f t="shared" si="351"/>
        <v>0</v>
      </c>
      <c r="EM91" s="152">
        <f t="shared" si="351"/>
        <v>0</v>
      </c>
      <c r="EN91" s="152">
        <f t="shared" si="351"/>
        <v>0</v>
      </c>
      <c r="EO91" s="152">
        <f t="shared" si="351"/>
        <v>0</v>
      </c>
      <c r="EP91" s="152">
        <f t="shared" si="351"/>
        <v>0</v>
      </c>
      <c r="EQ91" s="152">
        <f t="shared" si="351"/>
        <v>0</v>
      </c>
      <c r="ER91" s="152">
        <f t="shared" si="351"/>
        <v>0</v>
      </c>
      <c r="ES91" s="152">
        <f t="shared" si="351"/>
        <v>0</v>
      </c>
      <c r="ET91" s="152">
        <f t="shared" si="351"/>
        <v>0</v>
      </c>
      <c r="EU91" s="152">
        <f t="shared" si="351"/>
        <v>0</v>
      </c>
      <c r="EV91" s="152">
        <f t="shared" si="351"/>
        <v>0</v>
      </c>
      <c r="EW91" s="152">
        <f t="shared" si="351"/>
        <v>0</v>
      </c>
      <c r="EX91" s="152">
        <f t="shared" si="351"/>
        <v>0</v>
      </c>
      <c r="EY91" s="152">
        <f t="shared" si="351"/>
        <v>0</v>
      </c>
      <c r="EZ91" s="152">
        <f t="shared" si="351"/>
        <v>0</v>
      </c>
      <c r="FA91" s="152">
        <f t="shared" si="351"/>
        <v>0</v>
      </c>
      <c r="FB91" s="152">
        <f t="shared" si="351"/>
        <v>0</v>
      </c>
      <c r="FC91" s="152">
        <f t="shared" si="351"/>
        <v>0</v>
      </c>
      <c r="FD91" s="152">
        <f t="shared" si="351"/>
        <v>0</v>
      </c>
      <c r="FE91" s="152">
        <f t="shared" si="351"/>
        <v>0</v>
      </c>
      <c r="FF91" s="152">
        <f t="shared" si="351"/>
        <v>0</v>
      </c>
      <c r="FG91" s="152">
        <f t="shared" si="351"/>
        <v>0</v>
      </c>
      <c r="FH91" s="152">
        <f t="shared" si="351"/>
        <v>0</v>
      </c>
      <c r="FI91" s="152">
        <f t="shared" ref="FI91:GJ91" si="352" xml:space="preserve"> FI$83</f>
        <v>0</v>
      </c>
      <c r="FJ91" s="152">
        <f t="shared" si="352"/>
        <v>0</v>
      </c>
      <c r="FK91" s="152">
        <f t="shared" si="352"/>
        <v>0</v>
      </c>
      <c r="FL91" s="152">
        <f t="shared" si="352"/>
        <v>0</v>
      </c>
      <c r="FM91" s="152">
        <f t="shared" si="352"/>
        <v>0</v>
      </c>
      <c r="FN91" s="152">
        <f t="shared" si="352"/>
        <v>0</v>
      </c>
      <c r="FO91" s="152">
        <f t="shared" si="352"/>
        <v>0</v>
      </c>
      <c r="FP91" s="152">
        <f t="shared" si="352"/>
        <v>0</v>
      </c>
      <c r="FQ91" s="152">
        <f t="shared" si="352"/>
        <v>0</v>
      </c>
      <c r="FR91" s="152">
        <f t="shared" si="352"/>
        <v>0</v>
      </c>
      <c r="FS91" s="152">
        <f t="shared" si="352"/>
        <v>0</v>
      </c>
      <c r="FT91" s="152">
        <f t="shared" si="352"/>
        <v>0</v>
      </c>
      <c r="FU91" s="152">
        <f t="shared" si="352"/>
        <v>0</v>
      </c>
      <c r="FV91" s="152">
        <f t="shared" si="352"/>
        <v>0</v>
      </c>
      <c r="FW91" s="152">
        <f t="shared" si="352"/>
        <v>0</v>
      </c>
      <c r="FX91" s="152">
        <f t="shared" si="352"/>
        <v>0</v>
      </c>
      <c r="FY91" s="152">
        <f t="shared" si="352"/>
        <v>0</v>
      </c>
      <c r="FZ91" s="152">
        <f t="shared" si="352"/>
        <v>0</v>
      </c>
      <c r="GA91" s="152">
        <f t="shared" si="352"/>
        <v>0</v>
      </c>
      <c r="GB91" s="152">
        <f t="shared" si="352"/>
        <v>0</v>
      </c>
      <c r="GC91" s="152">
        <f t="shared" si="352"/>
        <v>0</v>
      </c>
      <c r="GD91" s="152">
        <f t="shared" si="352"/>
        <v>0</v>
      </c>
      <c r="GE91" s="152">
        <f t="shared" si="352"/>
        <v>0</v>
      </c>
      <c r="GF91" s="152">
        <f t="shared" si="352"/>
        <v>0</v>
      </c>
      <c r="GG91" s="152">
        <f t="shared" si="352"/>
        <v>0</v>
      </c>
      <c r="GH91" s="152">
        <f t="shared" si="352"/>
        <v>0</v>
      </c>
      <c r="GI91" s="152">
        <f t="shared" si="352"/>
        <v>0</v>
      </c>
      <c r="GJ91" s="152">
        <f t="shared" si="352"/>
        <v>0</v>
      </c>
    </row>
    <row r="92" spans="1:192" s="193" customFormat="1" outlineLevel="1" x14ac:dyDescent="0.25">
      <c r="A92" s="233"/>
      <c r="B92" s="233"/>
      <c r="C92" s="234"/>
      <c r="D92" s="235"/>
      <c r="E92" s="193" t="s">
        <v>44</v>
      </c>
      <c r="G92" s="193" t="s">
        <v>5</v>
      </c>
      <c r="H92" s="193">
        <f xml:space="preserve"> SUM(J92:GJ92)</f>
        <v>1</v>
      </c>
      <c r="I92" s="236"/>
      <c r="J92" s="192">
        <f t="shared" ref="J92:AO92" si="353" xml:space="preserve"> I91</f>
        <v>0</v>
      </c>
      <c r="K92" s="192">
        <f t="shared" si="353"/>
        <v>0</v>
      </c>
      <c r="L92" s="192">
        <f t="shared" si="353"/>
        <v>0</v>
      </c>
      <c r="M92" s="192">
        <f t="shared" si="353"/>
        <v>0</v>
      </c>
      <c r="N92" s="192">
        <f t="shared" si="353"/>
        <v>0</v>
      </c>
      <c r="O92" s="192">
        <f t="shared" si="353"/>
        <v>0</v>
      </c>
      <c r="P92" s="192">
        <f t="shared" si="353"/>
        <v>0</v>
      </c>
      <c r="Q92" s="192">
        <f t="shared" si="353"/>
        <v>1</v>
      </c>
      <c r="R92" s="192">
        <f t="shared" si="353"/>
        <v>0</v>
      </c>
      <c r="S92" s="192">
        <f t="shared" si="353"/>
        <v>0</v>
      </c>
      <c r="T92" s="192">
        <f t="shared" si="353"/>
        <v>0</v>
      </c>
      <c r="U92" s="192">
        <f t="shared" si="353"/>
        <v>0</v>
      </c>
      <c r="V92" s="192">
        <f t="shared" si="353"/>
        <v>0</v>
      </c>
      <c r="W92" s="192">
        <f t="shared" si="353"/>
        <v>0</v>
      </c>
      <c r="X92" s="192">
        <f t="shared" si="353"/>
        <v>0</v>
      </c>
      <c r="Y92" s="192">
        <f t="shared" si="353"/>
        <v>0</v>
      </c>
      <c r="Z92" s="192">
        <f t="shared" si="353"/>
        <v>0</v>
      </c>
      <c r="AA92" s="192">
        <f t="shared" si="353"/>
        <v>0</v>
      </c>
      <c r="AB92" s="192">
        <f t="shared" si="353"/>
        <v>0</v>
      </c>
      <c r="AC92" s="192">
        <f t="shared" si="353"/>
        <v>0</v>
      </c>
      <c r="AD92" s="192">
        <f t="shared" si="353"/>
        <v>0</v>
      </c>
      <c r="AE92" s="192">
        <f t="shared" si="353"/>
        <v>0</v>
      </c>
      <c r="AF92" s="192">
        <f t="shared" si="353"/>
        <v>0</v>
      </c>
      <c r="AG92" s="192">
        <f t="shared" si="353"/>
        <v>0</v>
      </c>
      <c r="AH92" s="192">
        <f t="shared" si="353"/>
        <v>0</v>
      </c>
      <c r="AI92" s="192">
        <f t="shared" si="353"/>
        <v>0</v>
      </c>
      <c r="AJ92" s="192">
        <f t="shared" si="353"/>
        <v>0</v>
      </c>
      <c r="AK92" s="192">
        <f t="shared" si="353"/>
        <v>0</v>
      </c>
      <c r="AL92" s="192">
        <f t="shared" si="353"/>
        <v>0</v>
      </c>
      <c r="AM92" s="192">
        <f t="shared" si="353"/>
        <v>0</v>
      </c>
      <c r="AN92" s="192">
        <f t="shared" si="353"/>
        <v>0</v>
      </c>
      <c r="AO92" s="192">
        <f t="shared" si="353"/>
        <v>0</v>
      </c>
      <c r="AP92" s="192">
        <f t="shared" ref="AP92:BU92" si="354" xml:space="preserve"> AO91</f>
        <v>0</v>
      </c>
      <c r="AQ92" s="192">
        <f t="shared" si="354"/>
        <v>0</v>
      </c>
      <c r="AR92" s="192">
        <f t="shared" si="354"/>
        <v>0</v>
      </c>
      <c r="AS92" s="192">
        <f t="shared" si="354"/>
        <v>0</v>
      </c>
      <c r="AT92" s="192">
        <f t="shared" si="354"/>
        <v>0</v>
      </c>
      <c r="AU92" s="192">
        <f t="shared" si="354"/>
        <v>0</v>
      </c>
      <c r="AV92" s="192">
        <f t="shared" si="354"/>
        <v>0</v>
      </c>
      <c r="AW92" s="192">
        <f t="shared" si="354"/>
        <v>0</v>
      </c>
      <c r="AX92" s="192">
        <f t="shared" si="354"/>
        <v>0</v>
      </c>
      <c r="AY92" s="192">
        <f t="shared" si="354"/>
        <v>0</v>
      </c>
      <c r="AZ92" s="192">
        <f t="shared" si="354"/>
        <v>0</v>
      </c>
      <c r="BA92" s="192">
        <f t="shared" si="354"/>
        <v>0</v>
      </c>
      <c r="BB92" s="192">
        <f t="shared" si="354"/>
        <v>0</v>
      </c>
      <c r="BC92" s="192">
        <f t="shared" si="354"/>
        <v>0</v>
      </c>
      <c r="BD92" s="192">
        <f t="shared" si="354"/>
        <v>0</v>
      </c>
      <c r="BE92" s="192">
        <f t="shared" si="354"/>
        <v>0</v>
      </c>
      <c r="BF92" s="192">
        <f t="shared" si="354"/>
        <v>0</v>
      </c>
      <c r="BG92" s="192">
        <f t="shared" si="354"/>
        <v>0</v>
      </c>
      <c r="BH92" s="192">
        <f t="shared" si="354"/>
        <v>0</v>
      </c>
      <c r="BI92" s="192">
        <f t="shared" si="354"/>
        <v>0</v>
      </c>
      <c r="BJ92" s="192">
        <f t="shared" si="354"/>
        <v>0</v>
      </c>
      <c r="BK92" s="192">
        <f t="shared" si="354"/>
        <v>0</v>
      </c>
      <c r="BL92" s="192">
        <f t="shared" si="354"/>
        <v>0</v>
      </c>
      <c r="BM92" s="192">
        <f t="shared" si="354"/>
        <v>0</v>
      </c>
      <c r="BN92" s="192">
        <f t="shared" si="354"/>
        <v>0</v>
      </c>
      <c r="BO92" s="192">
        <f t="shared" si="354"/>
        <v>0</v>
      </c>
      <c r="BP92" s="192">
        <f t="shared" si="354"/>
        <v>0</v>
      </c>
      <c r="BQ92" s="192">
        <f t="shared" si="354"/>
        <v>0</v>
      </c>
      <c r="BR92" s="192">
        <f t="shared" si="354"/>
        <v>0</v>
      </c>
      <c r="BS92" s="192">
        <f t="shared" si="354"/>
        <v>0</v>
      </c>
      <c r="BT92" s="192">
        <f t="shared" si="354"/>
        <v>0</v>
      </c>
      <c r="BU92" s="192">
        <f t="shared" si="354"/>
        <v>0</v>
      </c>
      <c r="BV92" s="192">
        <f t="shared" ref="BV92:DA92" si="355" xml:space="preserve"> BU91</f>
        <v>0</v>
      </c>
      <c r="BW92" s="192">
        <f t="shared" si="355"/>
        <v>0</v>
      </c>
      <c r="BX92" s="192">
        <f t="shared" si="355"/>
        <v>0</v>
      </c>
      <c r="BY92" s="192">
        <f t="shared" si="355"/>
        <v>0</v>
      </c>
      <c r="BZ92" s="192">
        <f t="shared" si="355"/>
        <v>0</v>
      </c>
      <c r="CA92" s="192">
        <f t="shared" si="355"/>
        <v>0</v>
      </c>
      <c r="CB92" s="192">
        <f t="shared" si="355"/>
        <v>0</v>
      </c>
      <c r="CC92" s="192">
        <f t="shared" si="355"/>
        <v>0</v>
      </c>
      <c r="CD92" s="192">
        <f t="shared" si="355"/>
        <v>0</v>
      </c>
      <c r="CE92" s="192">
        <f t="shared" si="355"/>
        <v>0</v>
      </c>
      <c r="CF92" s="192">
        <f t="shared" si="355"/>
        <v>0</v>
      </c>
      <c r="CG92" s="192">
        <f t="shared" si="355"/>
        <v>0</v>
      </c>
      <c r="CH92" s="192">
        <f t="shared" si="355"/>
        <v>0</v>
      </c>
      <c r="CI92" s="192">
        <f t="shared" si="355"/>
        <v>0</v>
      </c>
      <c r="CJ92" s="192">
        <f t="shared" si="355"/>
        <v>0</v>
      </c>
      <c r="CK92" s="192">
        <f t="shared" si="355"/>
        <v>0</v>
      </c>
      <c r="CL92" s="192">
        <f t="shared" si="355"/>
        <v>0</v>
      </c>
      <c r="CM92" s="192">
        <f t="shared" si="355"/>
        <v>0</v>
      </c>
      <c r="CN92" s="192">
        <f t="shared" si="355"/>
        <v>0</v>
      </c>
      <c r="CO92" s="192">
        <f t="shared" si="355"/>
        <v>0</v>
      </c>
      <c r="CP92" s="192">
        <f t="shared" si="355"/>
        <v>0</v>
      </c>
      <c r="CQ92" s="192">
        <f t="shared" si="355"/>
        <v>0</v>
      </c>
      <c r="CR92" s="192">
        <f t="shared" si="355"/>
        <v>0</v>
      </c>
      <c r="CS92" s="192">
        <f t="shared" si="355"/>
        <v>0</v>
      </c>
      <c r="CT92" s="192">
        <f t="shared" si="355"/>
        <v>0</v>
      </c>
      <c r="CU92" s="192">
        <f t="shared" si="355"/>
        <v>0</v>
      </c>
      <c r="CV92" s="192">
        <f t="shared" si="355"/>
        <v>0</v>
      </c>
      <c r="CW92" s="192">
        <f t="shared" si="355"/>
        <v>0</v>
      </c>
      <c r="CX92" s="192">
        <f t="shared" si="355"/>
        <v>0</v>
      </c>
      <c r="CY92" s="192">
        <f t="shared" si="355"/>
        <v>0</v>
      </c>
      <c r="CZ92" s="192">
        <f t="shared" si="355"/>
        <v>0</v>
      </c>
      <c r="DA92" s="192">
        <f t="shared" si="355"/>
        <v>0</v>
      </c>
      <c r="DB92" s="192">
        <f t="shared" ref="DB92:EG92" si="356" xml:space="preserve"> DA91</f>
        <v>0</v>
      </c>
      <c r="DC92" s="192">
        <f t="shared" si="356"/>
        <v>0</v>
      </c>
      <c r="DD92" s="192">
        <f t="shared" si="356"/>
        <v>0</v>
      </c>
      <c r="DE92" s="192">
        <f t="shared" si="356"/>
        <v>0</v>
      </c>
      <c r="DF92" s="192">
        <f t="shared" si="356"/>
        <v>0</v>
      </c>
      <c r="DG92" s="192">
        <f t="shared" si="356"/>
        <v>0</v>
      </c>
      <c r="DH92" s="192">
        <f t="shared" si="356"/>
        <v>0</v>
      </c>
      <c r="DI92" s="192">
        <f t="shared" si="356"/>
        <v>0</v>
      </c>
      <c r="DJ92" s="192">
        <f t="shared" si="356"/>
        <v>0</v>
      </c>
      <c r="DK92" s="192">
        <f t="shared" si="356"/>
        <v>0</v>
      </c>
      <c r="DL92" s="192">
        <f t="shared" si="356"/>
        <v>0</v>
      </c>
      <c r="DM92" s="192">
        <f t="shared" si="356"/>
        <v>0</v>
      </c>
      <c r="DN92" s="192">
        <f t="shared" si="356"/>
        <v>0</v>
      </c>
      <c r="DO92" s="192">
        <f t="shared" si="356"/>
        <v>0</v>
      </c>
      <c r="DP92" s="192">
        <f t="shared" si="356"/>
        <v>0</v>
      </c>
      <c r="DQ92" s="192">
        <f t="shared" si="356"/>
        <v>0</v>
      </c>
      <c r="DR92" s="192">
        <f t="shared" si="356"/>
        <v>0</v>
      </c>
      <c r="DS92" s="192">
        <f t="shared" si="356"/>
        <v>0</v>
      </c>
      <c r="DT92" s="192">
        <f t="shared" si="356"/>
        <v>0</v>
      </c>
      <c r="DU92" s="192">
        <f t="shared" si="356"/>
        <v>0</v>
      </c>
      <c r="DV92" s="192">
        <f t="shared" si="356"/>
        <v>0</v>
      </c>
      <c r="DW92" s="192">
        <f t="shared" si="356"/>
        <v>0</v>
      </c>
      <c r="DX92" s="192">
        <f t="shared" si="356"/>
        <v>0</v>
      </c>
      <c r="DY92" s="192">
        <f t="shared" si="356"/>
        <v>0</v>
      </c>
      <c r="DZ92" s="192">
        <f t="shared" si="356"/>
        <v>0</v>
      </c>
      <c r="EA92" s="192">
        <f t="shared" si="356"/>
        <v>0</v>
      </c>
      <c r="EB92" s="192">
        <f t="shared" si="356"/>
        <v>0</v>
      </c>
      <c r="EC92" s="192">
        <f t="shared" si="356"/>
        <v>0</v>
      </c>
      <c r="ED92" s="192">
        <f t="shared" si="356"/>
        <v>0</v>
      </c>
      <c r="EE92" s="192">
        <f t="shared" si="356"/>
        <v>0</v>
      </c>
      <c r="EF92" s="192">
        <f t="shared" si="356"/>
        <v>0</v>
      </c>
      <c r="EG92" s="192">
        <f t="shared" si="356"/>
        <v>0</v>
      </c>
      <c r="EH92" s="192">
        <f t="shared" ref="EH92:FM92" si="357" xml:space="preserve"> EG91</f>
        <v>0</v>
      </c>
      <c r="EI92" s="192">
        <f t="shared" si="357"/>
        <v>0</v>
      </c>
      <c r="EJ92" s="192">
        <f t="shared" si="357"/>
        <v>0</v>
      </c>
      <c r="EK92" s="192">
        <f t="shared" si="357"/>
        <v>0</v>
      </c>
      <c r="EL92" s="192">
        <f t="shared" si="357"/>
        <v>0</v>
      </c>
      <c r="EM92" s="192">
        <f t="shared" si="357"/>
        <v>0</v>
      </c>
      <c r="EN92" s="192">
        <f t="shared" si="357"/>
        <v>0</v>
      </c>
      <c r="EO92" s="192">
        <f t="shared" si="357"/>
        <v>0</v>
      </c>
      <c r="EP92" s="192">
        <f t="shared" si="357"/>
        <v>0</v>
      </c>
      <c r="EQ92" s="192">
        <f t="shared" si="357"/>
        <v>0</v>
      </c>
      <c r="ER92" s="192">
        <f t="shared" si="357"/>
        <v>0</v>
      </c>
      <c r="ES92" s="192">
        <f t="shared" si="357"/>
        <v>0</v>
      </c>
      <c r="ET92" s="192">
        <f t="shared" si="357"/>
        <v>0</v>
      </c>
      <c r="EU92" s="192">
        <f t="shared" si="357"/>
        <v>0</v>
      </c>
      <c r="EV92" s="192">
        <f t="shared" si="357"/>
        <v>0</v>
      </c>
      <c r="EW92" s="192">
        <f t="shared" si="357"/>
        <v>0</v>
      </c>
      <c r="EX92" s="192">
        <f t="shared" si="357"/>
        <v>0</v>
      </c>
      <c r="EY92" s="192">
        <f t="shared" si="357"/>
        <v>0</v>
      </c>
      <c r="EZ92" s="192">
        <f t="shared" si="357"/>
        <v>0</v>
      </c>
      <c r="FA92" s="192">
        <f t="shared" si="357"/>
        <v>0</v>
      </c>
      <c r="FB92" s="192">
        <f t="shared" si="357"/>
        <v>0</v>
      </c>
      <c r="FC92" s="192">
        <f t="shared" si="357"/>
        <v>0</v>
      </c>
      <c r="FD92" s="192">
        <f t="shared" si="357"/>
        <v>0</v>
      </c>
      <c r="FE92" s="192">
        <f t="shared" si="357"/>
        <v>0</v>
      </c>
      <c r="FF92" s="192">
        <f t="shared" si="357"/>
        <v>0</v>
      </c>
      <c r="FG92" s="192">
        <f t="shared" si="357"/>
        <v>0</v>
      </c>
      <c r="FH92" s="192">
        <f t="shared" si="357"/>
        <v>0</v>
      </c>
      <c r="FI92" s="192">
        <f t="shared" si="357"/>
        <v>0</v>
      </c>
      <c r="FJ92" s="192">
        <f t="shared" si="357"/>
        <v>0</v>
      </c>
      <c r="FK92" s="192">
        <f t="shared" si="357"/>
        <v>0</v>
      </c>
      <c r="FL92" s="192">
        <f t="shared" si="357"/>
        <v>0</v>
      </c>
      <c r="FM92" s="192">
        <f t="shared" si="357"/>
        <v>0</v>
      </c>
      <c r="FN92" s="192">
        <f t="shared" ref="FN92:GJ92" si="358" xml:space="preserve"> FM91</f>
        <v>0</v>
      </c>
      <c r="FO92" s="192">
        <f t="shared" si="358"/>
        <v>0</v>
      </c>
      <c r="FP92" s="192">
        <f t="shared" si="358"/>
        <v>0</v>
      </c>
      <c r="FQ92" s="192">
        <f t="shared" si="358"/>
        <v>0</v>
      </c>
      <c r="FR92" s="192">
        <f t="shared" si="358"/>
        <v>0</v>
      </c>
      <c r="FS92" s="192">
        <f t="shared" si="358"/>
        <v>0</v>
      </c>
      <c r="FT92" s="192">
        <f t="shared" si="358"/>
        <v>0</v>
      </c>
      <c r="FU92" s="192">
        <f t="shared" si="358"/>
        <v>0</v>
      </c>
      <c r="FV92" s="192">
        <f t="shared" si="358"/>
        <v>0</v>
      </c>
      <c r="FW92" s="192">
        <f t="shared" si="358"/>
        <v>0</v>
      </c>
      <c r="FX92" s="192">
        <f t="shared" si="358"/>
        <v>0</v>
      </c>
      <c r="FY92" s="192">
        <f t="shared" si="358"/>
        <v>0</v>
      </c>
      <c r="FZ92" s="192">
        <f t="shared" si="358"/>
        <v>0</v>
      </c>
      <c r="GA92" s="192">
        <f t="shared" si="358"/>
        <v>0</v>
      </c>
      <c r="GB92" s="192">
        <f t="shared" si="358"/>
        <v>0</v>
      </c>
      <c r="GC92" s="192">
        <f t="shared" si="358"/>
        <v>0</v>
      </c>
      <c r="GD92" s="192">
        <f t="shared" si="358"/>
        <v>0</v>
      </c>
      <c r="GE92" s="192">
        <f t="shared" si="358"/>
        <v>0</v>
      </c>
      <c r="GF92" s="192">
        <f t="shared" si="358"/>
        <v>0</v>
      </c>
      <c r="GG92" s="192">
        <f t="shared" si="358"/>
        <v>0</v>
      </c>
      <c r="GH92" s="192">
        <f t="shared" si="358"/>
        <v>0</v>
      </c>
      <c r="GI92" s="192">
        <f t="shared" si="358"/>
        <v>0</v>
      </c>
      <c r="GJ92" s="192">
        <f t="shared" si="358"/>
        <v>0</v>
      </c>
    </row>
    <row r="93" spans="1:192" outlineLevel="1" x14ac:dyDescent="0.25">
      <c r="E93" s="6"/>
      <c r="F93" s="6"/>
      <c r="G93" s="6"/>
      <c r="H93" s="6"/>
      <c r="I93" s="72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</row>
    <row r="94" spans="1:192" outlineLevel="1" x14ac:dyDescent="0.25">
      <c r="B94" s="15" t="s">
        <v>45</v>
      </c>
      <c r="E94" s="6"/>
      <c r="F94" s="6"/>
      <c r="G94" s="6"/>
      <c r="H94" s="6"/>
      <c r="I94" s="72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</row>
    <row r="95" spans="1:192" outlineLevel="1" x14ac:dyDescent="0.25">
      <c r="A95" s="55"/>
      <c r="C95" s="58"/>
      <c r="D95" s="59"/>
      <c r="E95" s="306" t="str">
        <f xml:space="preserve"> ConTime!E$73</f>
        <v>End of construction period date</v>
      </c>
      <c r="F95" s="306">
        <f xml:space="preserve"> ConTime!F$73</f>
        <v>45473</v>
      </c>
      <c r="G95" s="306" t="str">
        <f xml:space="preserve"> ConTime!G$73</f>
        <v>date</v>
      </c>
      <c r="H95" s="45"/>
      <c r="I95" s="26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  <c r="CW95" s="45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5"/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  <c r="FQ95" s="45"/>
      <c r="FR95" s="45"/>
      <c r="FS95" s="45"/>
      <c r="FT95" s="45"/>
      <c r="FU95" s="45"/>
      <c r="FV95" s="45"/>
      <c r="FW95" s="45"/>
      <c r="FX95" s="45"/>
      <c r="FY95" s="45"/>
      <c r="FZ95" s="45"/>
      <c r="GA95" s="45"/>
      <c r="GB95" s="45"/>
      <c r="GC95" s="45"/>
      <c r="GD95" s="45"/>
      <c r="GE95" s="45"/>
      <c r="GF95" s="45"/>
      <c r="GG95" s="45"/>
      <c r="GH95" s="45"/>
      <c r="GI95" s="45"/>
      <c r="GJ95" s="45"/>
    </row>
    <row r="96" spans="1:192" outlineLevel="1" x14ac:dyDescent="0.25">
      <c r="A96" s="76"/>
      <c r="B96" s="76"/>
      <c r="C96" s="77"/>
      <c r="D96" s="78"/>
      <c r="E96" s="78" t="str">
        <f xml:space="preserve"> InpC!E$21</f>
        <v>Length of PPA</v>
      </c>
      <c r="F96" s="78">
        <f xml:space="preserve"> InpC!F$21</f>
        <v>20</v>
      </c>
      <c r="G96" s="78" t="str">
        <f xml:space="preserve"> InpC!G$21</f>
        <v>years</v>
      </c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78"/>
      <c r="GJ96" s="78"/>
    </row>
    <row r="97" spans="1:192" outlineLevel="1" x14ac:dyDescent="0.25">
      <c r="A97" s="86"/>
      <c r="B97" s="86"/>
      <c r="C97" s="87"/>
      <c r="D97" s="88"/>
      <c r="E97" s="392" t="str">
        <f xml:space="preserve"> InpC!E$23</f>
        <v>Contract extension</v>
      </c>
      <c r="F97" s="392">
        <f xml:space="preserve"> InpC!F$23</f>
        <v>0</v>
      </c>
      <c r="G97" s="392" t="str">
        <f xml:space="preserve"> InpC!G$23</f>
        <v>years</v>
      </c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69"/>
      <c r="CP97" s="69"/>
      <c r="CQ97" s="69"/>
      <c r="CR97" s="69"/>
      <c r="CS97" s="69"/>
      <c r="CT97" s="69"/>
      <c r="CU97" s="69"/>
      <c r="CV97" s="69"/>
      <c r="CW97" s="69"/>
      <c r="CX97" s="69"/>
      <c r="CY97" s="69"/>
      <c r="CZ97" s="69"/>
      <c r="DA97" s="69"/>
      <c r="DB97" s="69"/>
      <c r="DC97" s="69"/>
      <c r="DD97" s="69"/>
      <c r="DE97" s="69"/>
      <c r="DF97" s="69"/>
      <c r="DG97" s="69"/>
      <c r="DH97" s="69"/>
      <c r="DI97" s="69"/>
      <c r="DJ97" s="69"/>
      <c r="DK97" s="69"/>
      <c r="DL97" s="69"/>
      <c r="DM97" s="69"/>
      <c r="DN97" s="69"/>
      <c r="DO97" s="69"/>
      <c r="DP97" s="69"/>
      <c r="DQ97" s="69"/>
      <c r="DR97" s="69"/>
      <c r="DS97" s="69"/>
      <c r="DT97" s="69"/>
      <c r="DU97" s="69"/>
      <c r="DV97" s="69"/>
      <c r="DW97" s="69"/>
      <c r="DX97" s="69"/>
      <c r="DY97" s="69"/>
      <c r="DZ97" s="69"/>
      <c r="EA97" s="69"/>
      <c r="EB97" s="69"/>
      <c r="EC97" s="69"/>
      <c r="ED97" s="69"/>
      <c r="EE97" s="69"/>
      <c r="EF97" s="69"/>
      <c r="EG97" s="69"/>
      <c r="EH97" s="69"/>
      <c r="EI97" s="69"/>
      <c r="EJ97" s="69"/>
      <c r="EK97" s="69"/>
      <c r="EL97" s="69"/>
      <c r="EM97" s="69"/>
      <c r="EN97" s="69"/>
      <c r="EO97" s="69"/>
      <c r="EP97" s="69"/>
      <c r="EQ97" s="69"/>
      <c r="ER97" s="69"/>
      <c r="ES97" s="69"/>
      <c r="ET97" s="69"/>
      <c r="EU97" s="69"/>
      <c r="EV97" s="69"/>
      <c r="EW97" s="69"/>
      <c r="EX97" s="69"/>
      <c r="EY97" s="69"/>
      <c r="EZ97" s="69"/>
      <c r="FA97" s="69"/>
      <c r="FB97" s="69"/>
      <c r="FC97" s="69"/>
      <c r="FD97" s="69"/>
      <c r="FE97" s="69"/>
      <c r="FF97" s="69"/>
      <c r="FG97" s="69"/>
      <c r="FH97" s="69"/>
      <c r="FI97" s="69"/>
      <c r="FJ97" s="69"/>
      <c r="FK97" s="69"/>
      <c r="FL97" s="69"/>
      <c r="FM97" s="69"/>
      <c r="FN97" s="69"/>
      <c r="FO97" s="69"/>
      <c r="FP97" s="69"/>
      <c r="FQ97" s="69"/>
      <c r="FR97" s="69"/>
      <c r="FS97" s="69"/>
      <c r="FT97" s="69"/>
      <c r="FU97" s="69"/>
      <c r="FV97" s="69"/>
      <c r="FW97" s="69"/>
      <c r="FX97" s="69"/>
      <c r="FY97" s="69"/>
      <c r="FZ97" s="69"/>
      <c r="GA97" s="69"/>
      <c r="GB97" s="69"/>
      <c r="GC97" s="69"/>
      <c r="GD97" s="69"/>
      <c r="GE97" s="69"/>
      <c r="GF97" s="69"/>
      <c r="GG97" s="69"/>
      <c r="GH97" s="69"/>
      <c r="GI97" s="69"/>
      <c r="GJ97" s="69"/>
    </row>
    <row r="98" spans="1:192" outlineLevel="1" x14ac:dyDescent="0.25">
      <c r="A98" s="76"/>
      <c r="B98" s="76"/>
      <c r="C98" s="77"/>
      <c r="D98" s="78"/>
      <c r="E98" s="78" t="str">
        <f xml:space="preserve"> InpC!E$216</f>
        <v>Months in year</v>
      </c>
      <c r="F98" s="78">
        <f xml:space="preserve"> InpC!F$216</f>
        <v>12</v>
      </c>
      <c r="G98" s="78" t="str">
        <f xml:space="preserve"> InpC!G$216</f>
        <v>months</v>
      </c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  <c r="CY98" s="78"/>
      <c r="CZ98" s="78"/>
      <c r="DA98" s="78"/>
      <c r="DB98" s="78"/>
      <c r="DC98" s="78"/>
      <c r="DD98" s="78"/>
      <c r="DE98" s="78"/>
      <c r="DF98" s="78"/>
      <c r="DG98" s="78"/>
      <c r="DH98" s="78"/>
      <c r="DI98" s="78"/>
      <c r="DJ98" s="78"/>
      <c r="DK98" s="78"/>
      <c r="DL98" s="78"/>
      <c r="DM98" s="78"/>
      <c r="DN98" s="78"/>
      <c r="DO98" s="78"/>
      <c r="DP98" s="78"/>
      <c r="DQ98" s="78"/>
      <c r="DR98" s="78"/>
      <c r="DS98" s="78"/>
      <c r="DT98" s="78"/>
      <c r="DU98" s="78"/>
      <c r="DV98" s="78"/>
      <c r="DW98" s="78"/>
      <c r="DX98" s="78"/>
      <c r="DY98" s="78"/>
      <c r="DZ98" s="78"/>
      <c r="EA98" s="78"/>
      <c r="EB98" s="78"/>
      <c r="EC98" s="78"/>
      <c r="ED98" s="78"/>
      <c r="EE98" s="78"/>
      <c r="EF98" s="78"/>
      <c r="EG98" s="78"/>
      <c r="EH98" s="78"/>
      <c r="EI98" s="78"/>
      <c r="EJ98" s="78"/>
      <c r="EK98" s="78"/>
      <c r="EL98" s="78"/>
      <c r="EM98" s="78"/>
      <c r="EN98" s="78"/>
      <c r="EO98" s="78"/>
      <c r="EP98" s="78"/>
      <c r="EQ98" s="78"/>
      <c r="ER98" s="78"/>
      <c r="ES98" s="78"/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78"/>
      <c r="FG98" s="78"/>
      <c r="FH98" s="78"/>
      <c r="FI98" s="78"/>
      <c r="FJ98" s="78"/>
      <c r="FK98" s="78"/>
      <c r="FL98" s="78"/>
      <c r="FM98" s="78"/>
      <c r="FN98" s="78"/>
      <c r="FO98" s="78"/>
      <c r="FP98" s="78"/>
      <c r="FQ98" s="78"/>
      <c r="FR98" s="78"/>
      <c r="FS98" s="78"/>
      <c r="FT98" s="78"/>
      <c r="FU98" s="78"/>
      <c r="FV98" s="78"/>
      <c r="FW98" s="78"/>
      <c r="FX98" s="78"/>
      <c r="FY98" s="78"/>
      <c r="FZ98" s="78"/>
      <c r="GA98" s="78"/>
      <c r="GB98" s="78"/>
      <c r="GC98" s="78"/>
      <c r="GD98" s="78"/>
      <c r="GE98" s="78"/>
      <c r="GF98" s="78"/>
      <c r="GG98" s="78"/>
      <c r="GH98" s="78"/>
      <c r="GI98" s="78"/>
      <c r="GJ98" s="78"/>
    </row>
    <row r="99" spans="1:192" outlineLevel="1" x14ac:dyDescent="0.25">
      <c r="A99" s="73"/>
      <c r="B99" s="73"/>
      <c r="C99" s="74"/>
      <c r="D99" s="75"/>
      <c r="E99" s="26" t="s">
        <v>128</v>
      </c>
      <c r="F99" s="26">
        <f xml:space="preserve"> EOMONTH(F95, ((F96 + F97) * F98))</f>
        <v>52778</v>
      </c>
      <c r="G99" s="26" t="s">
        <v>6</v>
      </c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</row>
    <row r="100" spans="1:192" outlineLevel="1" x14ac:dyDescent="0.25">
      <c r="E100" s="6"/>
      <c r="F100" s="6"/>
      <c r="G100" s="6"/>
      <c r="H100" s="6"/>
      <c r="I100" s="72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</row>
    <row r="101" spans="1:192" outlineLevel="1" x14ac:dyDescent="0.25">
      <c r="A101" s="55"/>
      <c r="B101" s="55"/>
      <c r="C101" s="58"/>
      <c r="D101" s="70"/>
      <c r="E101" s="26" t="str">
        <f xml:space="preserve"> E$99</f>
        <v>End of operating period</v>
      </c>
      <c r="F101" s="26">
        <f xml:space="preserve"> F$99</f>
        <v>52778</v>
      </c>
      <c r="G101" s="26" t="str">
        <f xml:space="preserve"> G$99</f>
        <v>date</v>
      </c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</row>
    <row r="102" spans="1:192" outlineLevel="1" x14ac:dyDescent="0.25">
      <c r="A102" s="50"/>
      <c r="C102" s="51"/>
      <c r="D102" s="52"/>
      <c r="E102" s="11" t="str">
        <f t="shared" ref="E102:BP102" si="359" xml:space="preserve"> E$25</f>
        <v>Model period ending</v>
      </c>
      <c r="F102" s="11">
        <f t="shared" si="359"/>
        <v>0</v>
      </c>
      <c r="G102" s="11" t="str">
        <f t="shared" si="359"/>
        <v>date</v>
      </c>
      <c r="H102" s="11">
        <f t="shared" si="359"/>
        <v>0</v>
      </c>
      <c r="I102" s="137">
        <f t="shared" si="359"/>
        <v>0</v>
      </c>
      <c r="J102" s="11">
        <f t="shared" si="359"/>
        <v>44377</v>
      </c>
      <c r="K102" s="11">
        <f t="shared" si="359"/>
        <v>44561</v>
      </c>
      <c r="L102" s="11">
        <f t="shared" si="359"/>
        <v>44742</v>
      </c>
      <c r="M102" s="11">
        <f t="shared" si="359"/>
        <v>44926</v>
      </c>
      <c r="N102" s="11">
        <f t="shared" si="359"/>
        <v>45107</v>
      </c>
      <c r="O102" s="11">
        <f t="shared" si="359"/>
        <v>45291</v>
      </c>
      <c r="P102" s="11">
        <f t="shared" si="359"/>
        <v>45473</v>
      </c>
      <c r="Q102" s="11">
        <f t="shared" si="359"/>
        <v>45657</v>
      </c>
      <c r="R102" s="11">
        <f t="shared" si="359"/>
        <v>45838</v>
      </c>
      <c r="S102" s="11">
        <f t="shared" si="359"/>
        <v>46022</v>
      </c>
      <c r="T102" s="11">
        <f t="shared" si="359"/>
        <v>46203</v>
      </c>
      <c r="U102" s="11">
        <f t="shared" si="359"/>
        <v>46387</v>
      </c>
      <c r="V102" s="11">
        <f t="shared" si="359"/>
        <v>46568</v>
      </c>
      <c r="W102" s="11">
        <f t="shared" si="359"/>
        <v>46752</v>
      </c>
      <c r="X102" s="11">
        <f t="shared" si="359"/>
        <v>46934</v>
      </c>
      <c r="Y102" s="11">
        <f t="shared" si="359"/>
        <v>47118</v>
      </c>
      <c r="Z102" s="11">
        <f t="shared" si="359"/>
        <v>47299</v>
      </c>
      <c r="AA102" s="11">
        <f t="shared" si="359"/>
        <v>47483</v>
      </c>
      <c r="AB102" s="11">
        <f t="shared" si="359"/>
        <v>47664</v>
      </c>
      <c r="AC102" s="11">
        <f t="shared" si="359"/>
        <v>47848</v>
      </c>
      <c r="AD102" s="11">
        <f t="shared" si="359"/>
        <v>48029</v>
      </c>
      <c r="AE102" s="11">
        <f t="shared" si="359"/>
        <v>48213</v>
      </c>
      <c r="AF102" s="11">
        <f t="shared" si="359"/>
        <v>48395</v>
      </c>
      <c r="AG102" s="11">
        <f t="shared" si="359"/>
        <v>48579</v>
      </c>
      <c r="AH102" s="11">
        <f t="shared" si="359"/>
        <v>48760</v>
      </c>
      <c r="AI102" s="11">
        <f t="shared" si="359"/>
        <v>48944</v>
      </c>
      <c r="AJ102" s="11">
        <f t="shared" si="359"/>
        <v>49125</v>
      </c>
      <c r="AK102" s="11">
        <f t="shared" si="359"/>
        <v>49309</v>
      </c>
      <c r="AL102" s="11">
        <f t="shared" si="359"/>
        <v>49490</v>
      </c>
      <c r="AM102" s="11">
        <f t="shared" si="359"/>
        <v>49674</v>
      </c>
      <c r="AN102" s="11">
        <f t="shared" si="359"/>
        <v>49856</v>
      </c>
      <c r="AO102" s="11">
        <f t="shared" si="359"/>
        <v>50040</v>
      </c>
      <c r="AP102" s="11">
        <f t="shared" si="359"/>
        <v>50221</v>
      </c>
      <c r="AQ102" s="11">
        <f t="shared" si="359"/>
        <v>50405</v>
      </c>
      <c r="AR102" s="11">
        <f t="shared" si="359"/>
        <v>50586</v>
      </c>
      <c r="AS102" s="11">
        <f t="shared" si="359"/>
        <v>50770</v>
      </c>
      <c r="AT102" s="11">
        <f t="shared" si="359"/>
        <v>50951</v>
      </c>
      <c r="AU102" s="11">
        <f t="shared" si="359"/>
        <v>51135</v>
      </c>
      <c r="AV102" s="11">
        <f t="shared" si="359"/>
        <v>51317</v>
      </c>
      <c r="AW102" s="11">
        <f t="shared" si="359"/>
        <v>51501</v>
      </c>
      <c r="AX102" s="11">
        <f t="shared" si="359"/>
        <v>51682</v>
      </c>
      <c r="AY102" s="11">
        <f t="shared" si="359"/>
        <v>51866</v>
      </c>
      <c r="AZ102" s="11">
        <f t="shared" si="359"/>
        <v>52047</v>
      </c>
      <c r="BA102" s="11">
        <f t="shared" si="359"/>
        <v>52231</v>
      </c>
      <c r="BB102" s="11">
        <f t="shared" si="359"/>
        <v>52412</v>
      </c>
      <c r="BC102" s="11">
        <f t="shared" si="359"/>
        <v>52596</v>
      </c>
      <c r="BD102" s="11">
        <f t="shared" si="359"/>
        <v>52778</v>
      </c>
      <c r="BE102" s="11">
        <f t="shared" si="359"/>
        <v>52962</v>
      </c>
      <c r="BF102" s="11">
        <f t="shared" si="359"/>
        <v>53143</v>
      </c>
      <c r="BG102" s="11">
        <f t="shared" si="359"/>
        <v>53327</v>
      </c>
      <c r="BH102" s="11">
        <f t="shared" si="359"/>
        <v>53508</v>
      </c>
      <c r="BI102" s="11">
        <f t="shared" si="359"/>
        <v>53692</v>
      </c>
      <c r="BJ102" s="11">
        <f t="shared" si="359"/>
        <v>53873</v>
      </c>
      <c r="BK102" s="11">
        <f t="shared" si="359"/>
        <v>54057</v>
      </c>
      <c r="BL102" s="11">
        <f t="shared" si="359"/>
        <v>54239</v>
      </c>
      <c r="BM102" s="11">
        <f t="shared" si="359"/>
        <v>54423</v>
      </c>
      <c r="BN102" s="11">
        <f t="shared" si="359"/>
        <v>54604</v>
      </c>
      <c r="BO102" s="11">
        <f t="shared" si="359"/>
        <v>54788</v>
      </c>
      <c r="BP102" s="11">
        <f t="shared" si="359"/>
        <v>54969</v>
      </c>
      <c r="BQ102" s="11">
        <f t="shared" ref="BQ102:EB102" si="360" xml:space="preserve"> BQ$25</f>
        <v>55153</v>
      </c>
      <c r="BR102" s="11">
        <f t="shared" si="360"/>
        <v>55334</v>
      </c>
      <c r="BS102" s="11">
        <f t="shared" si="360"/>
        <v>55518</v>
      </c>
      <c r="BT102" s="11">
        <f t="shared" si="360"/>
        <v>55700</v>
      </c>
      <c r="BU102" s="11">
        <f t="shared" si="360"/>
        <v>55884</v>
      </c>
      <c r="BV102" s="11">
        <f t="shared" si="360"/>
        <v>56065</v>
      </c>
      <c r="BW102" s="11">
        <f t="shared" si="360"/>
        <v>56249</v>
      </c>
      <c r="BX102" s="11">
        <f t="shared" si="360"/>
        <v>56430</v>
      </c>
      <c r="BY102" s="11">
        <f t="shared" si="360"/>
        <v>56614</v>
      </c>
      <c r="BZ102" s="11">
        <f t="shared" si="360"/>
        <v>56795</v>
      </c>
      <c r="CA102" s="11">
        <f t="shared" si="360"/>
        <v>56979</v>
      </c>
      <c r="CB102" s="11">
        <f t="shared" si="360"/>
        <v>57161</v>
      </c>
      <c r="CC102" s="11">
        <f t="shared" si="360"/>
        <v>57345</v>
      </c>
      <c r="CD102" s="11">
        <f t="shared" si="360"/>
        <v>57526</v>
      </c>
      <c r="CE102" s="11">
        <f t="shared" si="360"/>
        <v>57710</v>
      </c>
      <c r="CF102" s="11">
        <f t="shared" si="360"/>
        <v>57891</v>
      </c>
      <c r="CG102" s="11">
        <f t="shared" si="360"/>
        <v>58075</v>
      </c>
      <c r="CH102" s="11">
        <f t="shared" si="360"/>
        <v>58256</v>
      </c>
      <c r="CI102" s="11">
        <f t="shared" si="360"/>
        <v>58440</v>
      </c>
      <c r="CJ102" s="11">
        <f t="shared" si="360"/>
        <v>58622</v>
      </c>
      <c r="CK102" s="11">
        <f t="shared" si="360"/>
        <v>58806</v>
      </c>
      <c r="CL102" s="11">
        <f t="shared" si="360"/>
        <v>58987</v>
      </c>
      <c r="CM102" s="11">
        <f t="shared" si="360"/>
        <v>59171</v>
      </c>
      <c r="CN102" s="11">
        <f t="shared" si="360"/>
        <v>59352</v>
      </c>
      <c r="CO102" s="11">
        <f t="shared" si="360"/>
        <v>59536</v>
      </c>
      <c r="CP102" s="11">
        <f t="shared" si="360"/>
        <v>59717</v>
      </c>
      <c r="CQ102" s="11">
        <f t="shared" si="360"/>
        <v>59901</v>
      </c>
      <c r="CR102" s="11">
        <f t="shared" si="360"/>
        <v>60083</v>
      </c>
      <c r="CS102" s="11">
        <f t="shared" si="360"/>
        <v>60267</v>
      </c>
      <c r="CT102" s="11">
        <f t="shared" si="360"/>
        <v>60448</v>
      </c>
      <c r="CU102" s="11">
        <f t="shared" si="360"/>
        <v>60632</v>
      </c>
      <c r="CV102" s="11">
        <f t="shared" si="360"/>
        <v>60813</v>
      </c>
      <c r="CW102" s="11">
        <f t="shared" si="360"/>
        <v>60997</v>
      </c>
      <c r="CX102" s="11">
        <f t="shared" si="360"/>
        <v>61178</v>
      </c>
      <c r="CY102" s="11">
        <f t="shared" si="360"/>
        <v>61362</v>
      </c>
      <c r="CZ102" s="11">
        <f t="shared" si="360"/>
        <v>61544</v>
      </c>
      <c r="DA102" s="11">
        <f t="shared" si="360"/>
        <v>61728</v>
      </c>
      <c r="DB102" s="11">
        <f t="shared" si="360"/>
        <v>61909</v>
      </c>
      <c r="DC102" s="11">
        <f t="shared" si="360"/>
        <v>62093</v>
      </c>
      <c r="DD102" s="11">
        <f t="shared" si="360"/>
        <v>62274</v>
      </c>
      <c r="DE102" s="11">
        <f t="shared" si="360"/>
        <v>62458</v>
      </c>
      <c r="DF102" s="11">
        <f t="shared" si="360"/>
        <v>62639</v>
      </c>
      <c r="DG102" s="11">
        <f t="shared" si="360"/>
        <v>62823</v>
      </c>
      <c r="DH102" s="11">
        <f t="shared" si="360"/>
        <v>63005</v>
      </c>
      <c r="DI102" s="11">
        <f t="shared" si="360"/>
        <v>63189</v>
      </c>
      <c r="DJ102" s="11">
        <f t="shared" si="360"/>
        <v>63370</v>
      </c>
      <c r="DK102" s="11">
        <f t="shared" si="360"/>
        <v>63554</v>
      </c>
      <c r="DL102" s="11">
        <f t="shared" si="360"/>
        <v>63735</v>
      </c>
      <c r="DM102" s="11">
        <f t="shared" si="360"/>
        <v>63919</v>
      </c>
      <c r="DN102" s="11">
        <f t="shared" si="360"/>
        <v>64100</v>
      </c>
      <c r="DO102" s="11">
        <f t="shared" si="360"/>
        <v>64284</v>
      </c>
      <c r="DP102" s="11">
        <f t="shared" si="360"/>
        <v>64466</v>
      </c>
      <c r="DQ102" s="11">
        <f t="shared" si="360"/>
        <v>64650</v>
      </c>
      <c r="DR102" s="11">
        <f t="shared" si="360"/>
        <v>64831</v>
      </c>
      <c r="DS102" s="11">
        <f t="shared" si="360"/>
        <v>65015</v>
      </c>
      <c r="DT102" s="11">
        <f t="shared" si="360"/>
        <v>65196</v>
      </c>
      <c r="DU102" s="11">
        <f t="shared" si="360"/>
        <v>65380</v>
      </c>
      <c r="DV102" s="11">
        <f t="shared" si="360"/>
        <v>65561</v>
      </c>
      <c r="DW102" s="11">
        <f t="shared" si="360"/>
        <v>65745</v>
      </c>
      <c r="DX102" s="11">
        <f t="shared" si="360"/>
        <v>65927</v>
      </c>
      <c r="DY102" s="11">
        <f t="shared" si="360"/>
        <v>66111</v>
      </c>
      <c r="DZ102" s="11">
        <f t="shared" si="360"/>
        <v>66292</v>
      </c>
      <c r="EA102" s="11">
        <f t="shared" si="360"/>
        <v>66476</v>
      </c>
      <c r="EB102" s="11">
        <f t="shared" si="360"/>
        <v>66657</v>
      </c>
      <c r="EC102" s="11">
        <f t="shared" ref="EC102:FH102" si="361" xml:space="preserve"> EC$25</f>
        <v>66841</v>
      </c>
      <c r="ED102" s="11">
        <f t="shared" si="361"/>
        <v>67022</v>
      </c>
      <c r="EE102" s="11">
        <f t="shared" si="361"/>
        <v>67206</v>
      </c>
      <c r="EF102" s="11">
        <f t="shared" si="361"/>
        <v>67388</v>
      </c>
      <c r="EG102" s="11">
        <f t="shared" si="361"/>
        <v>67572</v>
      </c>
      <c r="EH102" s="11">
        <f t="shared" si="361"/>
        <v>67753</v>
      </c>
      <c r="EI102" s="11">
        <f t="shared" si="361"/>
        <v>67937</v>
      </c>
      <c r="EJ102" s="11">
        <f t="shared" si="361"/>
        <v>68118</v>
      </c>
      <c r="EK102" s="11">
        <f t="shared" si="361"/>
        <v>68302</v>
      </c>
      <c r="EL102" s="11">
        <f t="shared" si="361"/>
        <v>68483</v>
      </c>
      <c r="EM102" s="11">
        <f t="shared" si="361"/>
        <v>68667</v>
      </c>
      <c r="EN102" s="11">
        <f t="shared" si="361"/>
        <v>68849</v>
      </c>
      <c r="EO102" s="11">
        <f t="shared" si="361"/>
        <v>69033</v>
      </c>
      <c r="EP102" s="11">
        <f t="shared" si="361"/>
        <v>69214</v>
      </c>
      <c r="EQ102" s="11">
        <f t="shared" si="361"/>
        <v>69398</v>
      </c>
      <c r="ER102" s="11">
        <f t="shared" si="361"/>
        <v>69579</v>
      </c>
      <c r="ES102" s="11">
        <f t="shared" si="361"/>
        <v>69763</v>
      </c>
      <c r="ET102" s="11">
        <f t="shared" si="361"/>
        <v>69944</v>
      </c>
      <c r="EU102" s="11">
        <f t="shared" si="361"/>
        <v>70128</v>
      </c>
      <c r="EV102" s="11">
        <f t="shared" si="361"/>
        <v>70310</v>
      </c>
      <c r="EW102" s="11">
        <f t="shared" si="361"/>
        <v>70494</v>
      </c>
      <c r="EX102" s="11">
        <f t="shared" si="361"/>
        <v>70675</v>
      </c>
      <c r="EY102" s="11">
        <f t="shared" si="361"/>
        <v>70859</v>
      </c>
      <c r="EZ102" s="11">
        <f t="shared" si="361"/>
        <v>71040</v>
      </c>
      <c r="FA102" s="11">
        <f t="shared" si="361"/>
        <v>71224</v>
      </c>
      <c r="FB102" s="11">
        <f t="shared" si="361"/>
        <v>71405</v>
      </c>
      <c r="FC102" s="11">
        <f t="shared" si="361"/>
        <v>71589</v>
      </c>
      <c r="FD102" s="11">
        <f t="shared" si="361"/>
        <v>71771</v>
      </c>
      <c r="FE102" s="11">
        <f t="shared" si="361"/>
        <v>71955</v>
      </c>
      <c r="FF102" s="11">
        <f t="shared" si="361"/>
        <v>72136</v>
      </c>
      <c r="FG102" s="11">
        <f t="shared" si="361"/>
        <v>72320</v>
      </c>
      <c r="FH102" s="11">
        <f t="shared" si="361"/>
        <v>72501</v>
      </c>
      <c r="FI102" s="11">
        <f t="shared" ref="FI102:GJ102" si="362" xml:space="preserve"> FI$25</f>
        <v>72685</v>
      </c>
      <c r="FJ102" s="11">
        <f t="shared" si="362"/>
        <v>72866</v>
      </c>
      <c r="FK102" s="11">
        <f t="shared" si="362"/>
        <v>73050</v>
      </c>
      <c r="FL102" s="11">
        <f t="shared" si="362"/>
        <v>73231</v>
      </c>
      <c r="FM102" s="11">
        <f t="shared" si="362"/>
        <v>73415</v>
      </c>
      <c r="FN102" s="11">
        <f t="shared" si="362"/>
        <v>73596</v>
      </c>
      <c r="FO102" s="11">
        <f t="shared" si="362"/>
        <v>73780</v>
      </c>
      <c r="FP102" s="11">
        <f t="shared" si="362"/>
        <v>73961</v>
      </c>
      <c r="FQ102" s="11">
        <f t="shared" si="362"/>
        <v>74145</v>
      </c>
      <c r="FR102" s="11">
        <f t="shared" si="362"/>
        <v>74326</v>
      </c>
      <c r="FS102" s="11">
        <f t="shared" si="362"/>
        <v>74510</v>
      </c>
      <c r="FT102" s="11">
        <f t="shared" si="362"/>
        <v>74692</v>
      </c>
      <c r="FU102" s="11">
        <f t="shared" si="362"/>
        <v>74876</v>
      </c>
      <c r="FV102" s="11">
        <f t="shared" si="362"/>
        <v>75057</v>
      </c>
      <c r="FW102" s="11">
        <f t="shared" si="362"/>
        <v>75241</v>
      </c>
      <c r="FX102" s="11">
        <f t="shared" si="362"/>
        <v>75422</v>
      </c>
      <c r="FY102" s="11">
        <f t="shared" si="362"/>
        <v>75606</v>
      </c>
      <c r="FZ102" s="11">
        <f t="shared" si="362"/>
        <v>75787</v>
      </c>
      <c r="GA102" s="11">
        <f t="shared" si="362"/>
        <v>75971</v>
      </c>
      <c r="GB102" s="11">
        <f t="shared" si="362"/>
        <v>76153</v>
      </c>
      <c r="GC102" s="11">
        <f t="shared" si="362"/>
        <v>76337</v>
      </c>
      <c r="GD102" s="11">
        <f t="shared" si="362"/>
        <v>76518</v>
      </c>
      <c r="GE102" s="11">
        <f t="shared" si="362"/>
        <v>76702</v>
      </c>
      <c r="GF102" s="11">
        <f t="shared" si="362"/>
        <v>76883</v>
      </c>
      <c r="GG102" s="11">
        <f t="shared" si="362"/>
        <v>77067</v>
      </c>
      <c r="GH102" s="11">
        <f t="shared" si="362"/>
        <v>77248</v>
      </c>
      <c r="GI102" s="11">
        <f t="shared" si="362"/>
        <v>77432</v>
      </c>
      <c r="GJ102" s="11">
        <f t="shared" si="362"/>
        <v>77614</v>
      </c>
    </row>
    <row r="103" spans="1:192" outlineLevel="1" x14ac:dyDescent="0.25">
      <c r="A103" s="233"/>
      <c r="B103" s="233"/>
      <c r="C103" s="234"/>
      <c r="D103" s="235"/>
      <c r="E103" s="193" t="s">
        <v>129</v>
      </c>
      <c r="F103" s="193"/>
      <c r="G103" s="193" t="s">
        <v>5</v>
      </c>
      <c r="H103" s="193">
        <f xml:space="preserve"> SUM(J103:GJ103)</f>
        <v>1</v>
      </c>
      <c r="I103" s="236"/>
      <c r="J103" s="192">
        <f t="shared" ref="J103:AO103" si="363" xml:space="preserve"> IF(J102 = $F101, 1, 0)</f>
        <v>0</v>
      </c>
      <c r="K103" s="192">
        <f t="shared" si="363"/>
        <v>0</v>
      </c>
      <c r="L103" s="192">
        <f t="shared" si="363"/>
        <v>0</v>
      </c>
      <c r="M103" s="192">
        <f t="shared" si="363"/>
        <v>0</v>
      </c>
      <c r="N103" s="192">
        <f t="shared" si="363"/>
        <v>0</v>
      </c>
      <c r="O103" s="192">
        <f t="shared" si="363"/>
        <v>0</v>
      </c>
      <c r="P103" s="192">
        <f t="shared" si="363"/>
        <v>0</v>
      </c>
      <c r="Q103" s="192">
        <f t="shared" si="363"/>
        <v>0</v>
      </c>
      <c r="R103" s="192">
        <f t="shared" si="363"/>
        <v>0</v>
      </c>
      <c r="S103" s="192">
        <f t="shared" si="363"/>
        <v>0</v>
      </c>
      <c r="T103" s="192">
        <f t="shared" si="363"/>
        <v>0</v>
      </c>
      <c r="U103" s="192">
        <f t="shared" si="363"/>
        <v>0</v>
      </c>
      <c r="V103" s="192">
        <f t="shared" si="363"/>
        <v>0</v>
      </c>
      <c r="W103" s="192">
        <f t="shared" si="363"/>
        <v>0</v>
      </c>
      <c r="X103" s="192">
        <f t="shared" si="363"/>
        <v>0</v>
      </c>
      <c r="Y103" s="192">
        <f t="shared" si="363"/>
        <v>0</v>
      </c>
      <c r="Z103" s="192">
        <f t="shared" si="363"/>
        <v>0</v>
      </c>
      <c r="AA103" s="192">
        <f t="shared" si="363"/>
        <v>0</v>
      </c>
      <c r="AB103" s="192">
        <f t="shared" si="363"/>
        <v>0</v>
      </c>
      <c r="AC103" s="192">
        <f t="shared" si="363"/>
        <v>0</v>
      </c>
      <c r="AD103" s="192">
        <f t="shared" si="363"/>
        <v>0</v>
      </c>
      <c r="AE103" s="192">
        <f t="shared" si="363"/>
        <v>0</v>
      </c>
      <c r="AF103" s="192">
        <f t="shared" si="363"/>
        <v>0</v>
      </c>
      <c r="AG103" s="192">
        <f t="shared" si="363"/>
        <v>0</v>
      </c>
      <c r="AH103" s="192">
        <f t="shared" si="363"/>
        <v>0</v>
      </c>
      <c r="AI103" s="192">
        <f t="shared" si="363"/>
        <v>0</v>
      </c>
      <c r="AJ103" s="192">
        <f t="shared" si="363"/>
        <v>0</v>
      </c>
      <c r="AK103" s="192">
        <f t="shared" si="363"/>
        <v>0</v>
      </c>
      <c r="AL103" s="192">
        <f t="shared" si="363"/>
        <v>0</v>
      </c>
      <c r="AM103" s="192">
        <f t="shared" si="363"/>
        <v>0</v>
      </c>
      <c r="AN103" s="192">
        <f t="shared" si="363"/>
        <v>0</v>
      </c>
      <c r="AO103" s="192">
        <f t="shared" si="363"/>
        <v>0</v>
      </c>
      <c r="AP103" s="192">
        <f t="shared" ref="AP103:BU103" si="364" xml:space="preserve"> IF(AP102 = $F101, 1, 0)</f>
        <v>0</v>
      </c>
      <c r="AQ103" s="192">
        <f t="shared" si="364"/>
        <v>0</v>
      </c>
      <c r="AR103" s="192">
        <f t="shared" si="364"/>
        <v>0</v>
      </c>
      <c r="AS103" s="192">
        <f t="shared" si="364"/>
        <v>0</v>
      </c>
      <c r="AT103" s="192">
        <f t="shared" si="364"/>
        <v>0</v>
      </c>
      <c r="AU103" s="192">
        <f t="shared" si="364"/>
        <v>0</v>
      </c>
      <c r="AV103" s="192">
        <f t="shared" si="364"/>
        <v>0</v>
      </c>
      <c r="AW103" s="192">
        <f t="shared" si="364"/>
        <v>0</v>
      </c>
      <c r="AX103" s="192">
        <f t="shared" si="364"/>
        <v>0</v>
      </c>
      <c r="AY103" s="192">
        <f t="shared" si="364"/>
        <v>0</v>
      </c>
      <c r="AZ103" s="192">
        <f t="shared" si="364"/>
        <v>0</v>
      </c>
      <c r="BA103" s="192">
        <f t="shared" si="364"/>
        <v>0</v>
      </c>
      <c r="BB103" s="192">
        <f t="shared" si="364"/>
        <v>0</v>
      </c>
      <c r="BC103" s="192">
        <f t="shared" si="364"/>
        <v>0</v>
      </c>
      <c r="BD103" s="192">
        <f t="shared" si="364"/>
        <v>1</v>
      </c>
      <c r="BE103" s="192">
        <f t="shared" si="364"/>
        <v>0</v>
      </c>
      <c r="BF103" s="192">
        <f t="shared" si="364"/>
        <v>0</v>
      </c>
      <c r="BG103" s="192">
        <f t="shared" si="364"/>
        <v>0</v>
      </c>
      <c r="BH103" s="192">
        <f t="shared" si="364"/>
        <v>0</v>
      </c>
      <c r="BI103" s="192">
        <f t="shared" si="364"/>
        <v>0</v>
      </c>
      <c r="BJ103" s="192">
        <f t="shared" si="364"/>
        <v>0</v>
      </c>
      <c r="BK103" s="192">
        <f t="shared" si="364"/>
        <v>0</v>
      </c>
      <c r="BL103" s="192">
        <f t="shared" si="364"/>
        <v>0</v>
      </c>
      <c r="BM103" s="192">
        <f t="shared" si="364"/>
        <v>0</v>
      </c>
      <c r="BN103" s="192">
        <f t="shared" si="364"/>
        <v>0</v>
      </c>
      <c r="BO103" s="192">
        <f t="shared" si="364"/>
        <v>0</v>
      </c>
      <c r="BP103" s="192">
        <f t="shared" si="364"/>
        <v>0</v>
      </c>
      <c r="BQ103" s="192">
        <f t="shared" si="364"/>
        <v>0</v>
      </c>
      <c r="BR103" s="192">
        <f t="shared" si="364"/>
        <v>0</v>
      </c>
      <c r="BS103" s="192">
        <f t="shared" si="364"/>
        <v>0</v>
      </c>
      <c r="BT103" s="192">
        <f t="shared" si="364"/>
        <v>0</v>
      </c>
      <c r="BU103" s="192">
        <f t="shared" si="364"/>
        <v>0</v>
      </c>
      <c r="BV103" s="192">
        <f t="shared" ref="BV103:DA103" si="365" xml:space="preserve"> IF(BV102 = $F101, 1, 0)</f>
        <v>0</v>
      </c>
      <c r="BW103" s="192">
        <f t="shared" si="365"/>
        <v>0</v>
      </c>
      <c r="BX103" s="192">
        <f t="shared" si="365"/>
        <v>0</v>
      </c>
      <c r="BY103" s="192">
        <f t="shared" si="365"/>
        <v>0</v>
      </c>
      <c r="BZ103" s="192">
        <f t="shared" si="365"/>
        <v>0</v>
      </c>
      <c r="CA103" s="192">
        <f t="shared" si="365"/>
        <v>0</v>
      </c>
      <c r="CB103" s="192">
        <f t="shared" si="365"/>
        <v>0</v>
      </c>
      <c r="CC103" s="192">
        <f t="shared" si="365"/>
        <v>0</v>
      </c>
      <c r="CD103" s="192">
        <f t="shared" si="365"/>
        <v>0</v>
      </c>
      <c r="CE103" s="192">
        <f t="shared" si="365"/>
        <v>0</v>
      </c>
      <c r="CF103" s="192">
        <f t="shared" si="365"/>
        <v>0</v>
      </c>
      <c r="CG103" s="192">
        <f t="shared" si="365"/>
        <v>0</v>
      </c>
      <c r="CH103" s="192">
        <f t="shared" si="365"/>
        <v>0</v>
      </c>
      <c r="CI103" s="192">
        <f t="shared" si="365"/>
        <v>0</v>
      </c>
      <c r="CJ103" s="192">
        <f t="shared" si="365"/>
        <v>0</v>
      </c>
      <c r="CK103" s="192">
        <f t="shared" si="365"/>
        <v>0</v>
      </c>
      <c r="CL103" s="192">
        <f t="shared" si="365"/>
        <v>0</v>
      </c>
      <c r="CM103" s="192">
        <f t="shared" si="365"/>
        <v>0</v>
      </c>
      <c r="CN103" s="192">
        <f t="shared" si="365"/>
        <v>0</v>
      </c>
      <c r="CO103" s="192">
        <f t="shared" si="365"/>
        <v>0</v>
      </c>
      <c r="CP103" s="192">
        <f t="shared" si="365"/>
        <v>0</v>
      </c>
      <c r="CQ103" s="192">
        <f t="shared" si="365"/>
        <v>0</v>
      </c>
      <c r="CR103" s="192">
        <f t="shared" si="365"/>
        <v>0</v>
      </c>
      <c r="CS103" s="192">
        <f t="shared" si="365"/>
        <v>0</v>
      </c>
      <c r="CT103" s="192">
        <f t="shared" si="365"/>
        <v>0</v>
      </c>
      <c r="CU103" s="192">
        <f t="shared" si="365"/>
        <v>0</v>
      </c>
      <c r="CV103" s="192">
        <f t="shared" si="365"/>
        <v>0</v>
      </c>
      <c r="CW103" s="192">
        <f t="shared" si="365"/>
        <v>0</v>
      </c>
      <c r="CX103" s="192">
        <f t="shared" si="365"/>
        <v>0</v>
      </c>
      <c r="CY103" s="192">
        <f t="shared" si="365"/>
        <v>0</v>
      </c>
      <c r="CZ103" s="192">
        <f t="shared" si="365"/>
        <v>0</v>
      </c>
      <c r="DA103" s="192">
        <f t="shared" si="365"/>
        <v>0</v>
      </c>
      <c r="DB103" s="192">
        <f t="shared" ref="DB103:EG103" si="366" xml:space="preserve"> IF(DB102 = $F101, 1, 0)</f>
        <v>0</v>
      </c>
      <c r="DC103" s="192">
        <f t="shared" si="366"/>
        <v>0</v>
      </c>
      <c r="DD103" s="192">
        <f t="shared" si="366"/>
        <v>0</v>
      </c>
      <c r="DE103" s="192">
        <f t="shared" si="366"/>
        <v>0</v>
      </c>
      <c r="DF103" s="192">
        <f t="shared" si="366"/>
        <v>0</v>
      </c>
      <c r="DG103" s="192">
        <f t="shared" si="366"/>
        <v>0</v>
      </c>
      <c r="DH103" s="192">
        <f t="shared" si="366"/>
        <v>0</v>
      </c>
      <c r="DI103" s="192">
        <f t="shared" si="366"/>
        <v>0</v>
      </c>
      <c r="DJ103" s="192">
        <f t="shared" si="366"/>
        <v>0</v>
      </c>
      <c r="DK103" s="192">
        <f t="shared" si="366"/>
        <v>0</v>
      </c>
      <c r="DL103" s="192">
        <f t="shared" si="366"/>
        <v>0</v>
      </c>
      <c r="DM103" s="192">
        <f t="shared" si="366"/>
        <v>0</v>
      </c>
      <c r="DN103" s="192">
        <f t="shared" si="366"/>
        <v>0</v>
      </c>
      <c r="DO103" s="192">
        <f t="shared" si="366"/>
        <v>0</v>
      </c>
      <c r="DP103" s="192">
        <f t="shared" si="366"/>
        <v>0</v>
      </c>
      <c r="DQ103" s="192">
        <f t="shared" si="366"/>
        <v>0</v>
      </c>
      <c r="DR103" s="192">
        <f t="shared" si="366"/>
        <v>0</v>
      </c>
      <c r="DS103" s="192">
        <f t="shared" si="366"/>
        <v>0</v>
      </c>
      <c r="DT103" s="192">
        <f t="shared" si="366"/>
        <v>0</v>
      </c>
      <c r="DU103" s="192">
        <f t="shared" si="366"/>
        <v>0</v>
      </c>
      <c r="DV103" s="192">
        <f t="shared" si="366"/>
        <v>0</v>
      </c>
      <c r="DW103" s="192">
        <f t="shared" si="366"/>
        <v>0</v>
      </c>
      <c r="DX103" s="192">
        <f t="shared" si="366"/>
        <v>0</v>
      </c>
      <c r="DY103" s="192">
        <f t="shared" si="366"/>
        <v>0</v>
      </c>
      <c r="DZ103" s="192">
        <f t="shared" si="366"/>
        <v>0</v>
      </c>
      <c r="EA103" s="192">
        <f t="shared" si="366"/>
        <v>0</v>
      </c>
      <c r="EB103" s="192">
        <f t="shared" si="366"/>
        <v>0</v>
      </c>
      <c r="EC103" s="192">
        <f t="shared" si="366"/>
        <v>0</v>
      </c>
      <c r="ED103" s="192">
        <f t="shared" si="366"/>
        <v>0</v>
      </c>
      <c r="EE103" s="192">
        <f t="shared" si="366"/>
        <v>0</v>
      </c>
      <c r="EF103" s="192">
        <f t="shared" si="366"/>
        <v>0</v>
      </c>
      <c r="EG103" s="192">
        <f t="shared" si="366"/>
        <v>0</v>
      </c>
      <c r="EH103" s="192">
        <f t="shared" ref="EH103:FM103" si="367" xml:space="preserve"> IF(EH102 = $F101, 1, 0)</f>
        <v>0</v>
      </c>
      <c r="EI103" s="192">
        <f t="shared" si="367"/>
        <v>0</v>
      </c>
      <c r="EJ103" s="192">
        <f t="shared" si="367"/>
        <v>0</v>
      </c>
      <c r="EK103" s="192">
        <f t="shared" si="367"/>
        <v>0</v>
      </c>
      <c r="EL103" s="192">
        <f t="shared" si="367"/>
        <v>0</v>
      </c>
      <c r="EM103" s="192">
        <f t="shared" si="367"/>
        <v>0</v>
      </c>
      <c r="EN103" s="192">
        <f t="shared" si="367"/>
        <v>0</v>
      </c>
      <c r="EO103" s="192">
        <f t="shared" si="367"/>
        <v>0</v>
      </c>
      <c r="EP103" s="192">
        <f t="shared" si="367"/>
        <v>0</v>
      </c>
      <c r="EQ103" s="192">
        <f t="shared" si="367"/>
        <v>0</v>
      </c>
      <c r="ER103" s="192">
        <f t="shared" si="367"/>
        <v>0</v>
      </c>
      <c r="ES103" s="192">
        <f t="shared" si="367"/>
        <v>0</v>
      </c>
      <c r="ET103" s="192">
        <f t="shared" si="367"/>
        <v>0</v>
      </c>
      <c r="EU103" s="192">
        <f t="shared" si="367"/>
        <v>0</v>
      </c>
      <c r="EV103" s="192">
        <f t="shared" si="367"/>
        <v>0</v>
      </c>
      <c r="EW103" s="192">
        <f t="shared" si="367"/>
        <v>0</v>
      </c>
      <c r="EX103" s="192">
        <f t="shared" si="367"/>
        <v>0</v>
      </c>
      <c r="EY103" s="192">
        <f t="shared" si="367"/>
        <v>0</v>
      </c>
      <c r="EZ103" s="192">
        <f t="shared" si="367"/>
        <v>0</v>
      </c>
      <c r="FA103" s="192">
        <f t="shared" si="367"/>
        <v>0</v>
      </c>
      <c r="FB103" s="192">
        <f t="shared" si="367"/>
        <v>0</v>
      </c>
      <c r="FC103" s="192">
        <f t="shared" si="367"/>
        <v>0</v>
      </c>
      <c r="FD103" s="192">
        <f t="shared" si="367"/>
        <v>0</v>
      </c>
      <c r="FE103" s="192">
        <f t="shared" si="367"/>
        <v>0</v>
      </c>
      <c r="FF103" s="192">
        <f t="shared" si="367"/>
        <v>0</v>
      </c>
      <c r="FG103" s="192">
        <f t="shared" si="367"/>
        <v>0</v>
      </c>
      <c r="FH103" s="192">
        <f t="shared" si="367"/>
        <v>0</v>
      </c>
      <c r="FI103" s="192">
        <f t="shared" si="367"/>
        <v>0</v>
      </c>
      <c r="FJ103" s="192">
        <f t="shared" si="367"/>
        <v>0</v>
      </c>
      <c r="FK103" s="192">
        <f t="shared" si="367"/>
        <v>0</v>
      </c>
      <c r="FL103" s="192">
        <f t="shared" si="367"/>
        <v>0</v>
      </c>
      <c r="FM103" s="192">
        <f t="shared" si="367"/>
        <v>0</v>
      </c>
      <c r="FN103" s="192">
        <f t="shared" ref="FN103:GJ103" si="368" xml:space="preserve"> IF(FN102 = $F101, 1, 0)</f>
        <v>0</v>
      </c>
      <c r="FO103" s="192">
        <f t="shared" si="368"/>
        <v>0</v>
      </c>
      <c r="FP103" s="192">
        <f t="shared" si="368"/>
        <v>0</v>
      </c>
      <c r="FQ103" s="192">
        <f t="shared" si="368"/>
        <v>0</v>
      </c>
      <c r="FR103" s="192">
        <f t="shared" si="368"/>
        <v>0</v>
      </c>
      <c r="FS103" s="192">
        <f t="shared" si="368"/>
        <v>0</v>
      </c>
      <c r="FT103" s="192">
        <f t="shared" si="368"/>
        <v>0</v>
      </c>
      <c r="FU103" s="192">
        <f t="shared" si="368"/>
        <v>0</v>
      </c>
      <c r="FV103" s="192">
        <f t="shared" si="368"/>
        <v>0</v>
      </c>
      <c r="FW103" s="192">
        <f t="shared" si="368"/>
        <v>0</v>
      </c>
      <c r="FX103" s="192">
        <f t="shared" si="368"/>
        <v>0</v>
      </c>
      <c r="FY103" s="192">
        <f t="shared" si="368"/>
        <v>0</v>
      </c>
      <c r="FZ103" s="192">
        <f t="shared" si="368"/>
        <v>0</v>
      </c>
      <c r="GA103" s="192">
        <f t="shared" si="368"/>
        <v>0</v>
      </c>
      <c r="GB103" s="192">
        <f t="shared" si="368"/>
        <v>0</v>
      </c>
      <c r="GC103" s="192">
        <f t="shared" si="368"/>
        <v>0</v>
      </c>
      <c r="GD103" s="192">
        <f t="shared" si="368"/>
        <v>0</v>
      </c>
      <c r="GE103" s="192">
        <f t="shared" si="368"/>
        <v>0</v>
      </c>
      <c r="GF103" s="192">
        <f t="shared" si="368"/>
        <v>0</v>
      </c>
      <c r="GG103" s="192">
        <f t="shared" si="368"/>
        <v>0</v>
      </c>
      <c r="GH103" s="192">
        <f t="shared" si="368"/>
        <v>0</v>
      </c>
      <c r="GI103" s="192">
        <f t="shared" si="368"/>
        <v>0</v>
      </c>
      <c r="GJ103" s="192">
        <f t="shared" si="368"/>
        <v>0</v>
      </c>
    </row>
    <row r="104" spans="1:192" outlineLevel="1" x14ac:dyDescent="0.25">
      <c r="E104" s="6"/>
      <c r="F104" s="6"/>
      <c r="G104" s="6"/>
      <c r="H104" s="6"/>
      <c r="I104" s="72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</row>
    <row r="105" spans="1:192" outlineLevel="1" x14ac:dyDescent="0.25">
      <c r="B105" s="15" t="s">
        <v>117</v>
      </c>
      <c r="E105" s="6"/>
      <c r="F105" s="6"/>
      <c r="G105" s="6"/>
      <c r="H105" s="6"/>
      <c r="I105" s="72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</row>
    <row r="106" spans="1:192" outlineLevel="1" x14ac:dyDescent="0.25">
      <c r="E106" s="203" t="str">
        <f t="shared" ref="E106:AJ106" si="369" xml:space="preserve"> E$92</f>
        <v>First operating period flag</v>
      </c>
      <c r="F106" s="203">
        <f t="shared" si="369"/>
        <v>0</v>
      </c>
      <c r="G106" s="203" t="str">
        <f t="shared" si="369"/>
        <v>flag</v>
      </c>
      <c r="H106" s="203">
        <f t="shared" si="369"/>
        <v>1</v>
      </c>
      <c r="I106" s="203">
        <f t="shared" si="369"/>
        <v>0</v>
      </c>
      <c r="J106" s="203">
        <f t="shared" si="369"/>
        <v>0</v>
      </c>
      <c r="K106" s="203">
        <f t="shared" si="369"/>
        <v>0</v>
      </c>
      <c r="L106" s="203">
        <f t="shared" si="369"/>
        <v>0</v>
      </c>
      <c r="M106" s="203">
        <f t="shared" si="369"/>
        <v>0</v>
      </c>
      <c r="N106" s="203">
        <f t="shared" si="369"/>
        <v>0</v>
      </c>
      <c r="O106" s="203">
        <f t="shared" si="369"/>
        <v>0</v>
      </c>
      <c r="P106" s="203">
        <f t="shared" si="369"/>
        <v>0</v>
      </c>
      <c r="Q106" s="203">
        <f xml:space="preserve"> Q$92</f>
        <v>1</v>
      </c>
      <c r="R106" s="203">
        <f t="shared" si="369"/>
        <v>0</v>
      </c>
      <c r="S106" s="203">
        <f t="shared" si="369"/>
        <v>0</v>
      </c>
      <c r="T106" s="203">
        <f t="shared" si="369"/>
        <v>0</v>
      </c>
      <c r="U106" s="203">
        <f t="shared" si="369"/>
        <v>0</v>
      </c>
      <c r="V106" s="203">
        <f t="shared" si="369"/>
        <v>0</v>
      </c>
      <c r="W106" s="203">
        <f t="shared" si="369"/>
        <v>0</v>
      </c>
      <c r="X106" s="203">
        <f t="shared" si="369"/>
        <v>0</v>
      </c>
      <c r="Y106" s="203">
        <f t="shared" si="369"/>
        <v>0</v>
      </c>
      <c r="Z106" s="203">
        <f t="shared" si="369"/>
        <v>0</v>
      </c>
      <c r="AA106" s="203">
        <f t="shared" si="369"/>
        <v>0</v>
      </c>
      <c r="AB106" s="203">
        <f t="shared" si="369"/>
        <v>0</v>
      </c>
      <c r="AC106" s="203">
        <f t="shared" si="369"/>
        <v>0</v>
      </c>
      <c r="AD106" s="203">
        <f t="shared" si="369"/>
        <v>0</v>
      </c>
      <c r="AE106" s="203">
        <f t="shared" si="369"/>
        <v>0</v>
      </c>
      <c r="AF106" s="203">
        <f t="shared" si="369"/>
        <v>0</v>
      </c>
      <c r="AG106" s="203">
        <f t="shared" si="369"/>
        <v>0</v>
      </c>
      <c r="AH106" s="203">
        <f t="shared" si="369"/>
        <v>0</v>
      </c>
      <c r="AI106" s="203">
        <f t="shared" si="369"/>
        <v>0</v>
      </c>
      <c r="AJ106" s="203">
        <f t="shared" si="369"/>
        <v>0</v>
      </c>
      <c r="AK106" s="203">
        <f t="shared" ref="AK106:BP106" si="370" xml:space="preserve"> AK$92</f>
        <v>0</v>
      </c>
      <c r="AL106" s="203">
        <f t="shared" si="370"/>
        <v>0</v>
      </c>
      <c r="AM106" s="203">
        <f t="shared" si="370"/>
        <v>0</v>
      </c>
      <c r="AN106" s="203">
        <f t="shared" si="370"/>
        <v>0</v>
      </c>
      <c r="AO106" s="203">
        <f t="shared" si="370"/>
        <v>0</v>
      </c>
      <c r="AP106" s="203">
        <f t="shared" si="370"/>
        <v>0</v>
      </c>
      <c r="AQ106" s="203">
        <f t="shared" si="370"/>
        <v>0</v>
      </c>
      <c r="AR106" s="203">
        <f t="shared" si="370"/>
        <v>0</v>
      </c>
      <c r="AS106" s="203">
        <f t="shared" si="370"/>
        <v>0</v>
      </c>
      <c r="AT106" s="203">
        <f t="shared" si="370"/>
        <v>0</v>
      </c>
      <c r="AU106" s="203">
        <f t="shared" si="370"/>
        <v>0</v>
      </c>
      <c r="AV106" s="203">
        <f t="shared" si="370"/>
        <v>0</v>
      </c>
      <c r="AW106" s="203">
        <f t="shared" si="370"/>
        <v>0</v>
      </c>
      <c r="AX106" s="203">
        <f t="shared" si="370"/>
        <v>0</v>
      </c>
      <c r="AY106" s="203">
        <f t="shared" si="370"/>
        <v>0</v>
      </c>
      <c r="AZ106" s="203">
        <f t="shared" si="370"/>
        <v>0</v>
      </c>
      <c r="BA106" s="203">
        <f t="shared" si="370"/>
        <v>0</v>
      </c>
      <c r="BB106" s="203">
        <f t="shared" si="370"/>
        <v>0</v>
      </c>
      <c r="BC106" s="203">
        <f t="shared" si="370"/>
        <v>0</v>
      </c>
      <c r="BD106" s="203">
        <f t="shared" si="370"/>
        <v>0</v>
      </c>
      <c r="BE106" s="203">
        <f t="shared" si="370"/>
        <v>0</v>
      </c>
      <c r="BF106" s="203">
        <f t="shared" si="370"/>
        <v>0</v>
      </c>
      <c r="BG106" s="203">
        <f t="shared" si="370"/>
        <v>0</v>
      </c>
      <c r="BH106" s="203">
        <f t="shared" si="370"/>
        <v>0</v>
      </c>
      <c r="BI106" s="203">
        <f t="shared" si="370"/>
        <v>0</v>
      </c>
      <c r="BJ106" s="203">
        <f t="shared" si="370"/>
        <v>0</v>
      </c>
      <c r="BK106" s="203">
        <f t="shared" si="370"/>
        <v>0</v>
      </c>
      <c r="BL106" s="203">
        <f t="shared" si="370"/>
        <v>0</v>
      </c>
      <c r="BM106" s="203">
        <f t="shared" si="370"/>
        <v>0</v>
      </c>
      <c r="BN106" s="203">
        <f t="shared" si="370"/>
        <v>0</v>
      </c>
      <c r="BO106" s="203">
        <f t="shared" si="370"/>
        <v>0</v>
      </c>
      <c r="BP106" s="203">
        <f t="shared" si="370"/>
        <v>0</v>
      </c>
      <c r="BQ106" s="203">
        <f t="shared" ref="BQ106:CV106" si="371" xml:space="preserve"> BQ$92</f>
        <v>0</v>
      </c>
      <c r="BR106" s="203">
        <f t="shared" si="371"/>
        <v>0</v>
      </c>
      <c r="BS106" s="203">
        <f t="shared" si="371"/>
        <v>0</v>
      </c>
      <c r="BT106" s="203">
        <f t="shared" si="371"/>
        <v>0</v>
      </c>
      <c r="BU106" s="203">
        <f t="shared" si="371"/>
        <v>0</v>
      </c>
      <c r="BV106" s="203">
        <f t="shared" si="371"/>
        <v>0</v>
      </c>
      <c r="BW106" s="203">
        <f t="shared" si="371"/>
        <v>0</v>
      </c>
      <c r="BX106" s="203">
        <f t="shared" si="371"/>
        <v>0</v>
      </c>
      <c r="BY106" s="203">
        <f t="shared" si="371"/>
        <v>0</v>
      </c>
      <c r="BZ106" s="203">
        <f t="shared" si="371"/>
        <v>0</v>
      </c>
      <c r="CA106" s="203">
        <f t="shared" si="371"/>
        <v>0</v>
      </c>
      <c r="CB106" s="203">
        <f t="shared" si="371"/>
        <v>0</v>
      </c>
      <c r="CC106" s="203">
        <f t="shared" si="371"/>
        <v>0</v>
      </c>
      <c r="CD106" s="203">
        <f t="shared" si="371"/>
        <v>0</v>
      </c>
      <c r="CE106" s="203">
        <f t="shared" si="371"/>
        <v>0</v>
      </c>
      <c r="CF106" s="203">
        <f t="shared" si="371"/>
        <v>0</v>
      </c>
      <c r="CG106" s="203">
        <f t="shared" si="371"/>
        <v>0</v>
      </c>
      <c r="CH106" s="203">
        <f t="shared" si="371"/>
        <v>0</v>
      </c>
      <c r="CI106" s="203">
        <f t="shared" si="371"/>
        <v>0</v>
      </c>
      <c r="CJ106" s="203">
        <f t="shared" si="371"/>
        <v>0</v>
      </c>
      <c r="CK106" s="203">
        <f t="shared" si="371"/>
        <v>0</v>
      </c>
      <c r="CL106" s="203">
        <f t="shared" si="371"/>
        <v>0</v>
      </c>
      <c r="CM106" s="203">
        <f t="shared" si="371"/>
        <v>0</v>
      </c>
      <c r="CN106" s="203">
        <f t="shared" si="371"/>
        <v>0</v>
      </c>
      <c r="CO106" s="203">
        <f t="shared" si="371"/>
        <v>0</v>
      </c>
      <c r="CP106" s="203">
        <f t="shared" si="371"/>
        <v>0</v>
      </c>
      <c r="CQ106" s="203">
        <f t="shared" si="371"/>
        <v>0</v>
      </c>
      <c r="CR106" s="203">
        <f t="shared" si="371"/>
        <v>0</v>
      </c>
      <c r="CS106" s="203">
        <f t="shared" si="371"/>
        <v>0</v>
      </c>
      <c r="CT106" s="203">
        <f t="shared" si="371"/>
        <v>0</v>
      </c>
      <c r="CU106" s="203">
        <f t="shared" si="371"/>
        <v>0</v>
      </c>
      <c r="CV106" s="203">
        <f t="shared" si="371"/>
        <v>0</v>
      </c>
      <c r="CW106" s="203">
        <f t="shared" ref="CW106:EB106" si="372" xml:space="preserve"> CW$92</f>
        <v>0</v>
      </c>
      <c r="CX106" s="203">
        <f t="shared" si="372"/>
        <v>0</v>
      </c>
      <c r="CY106" s="203">
        <f t="shared" si="372"/>
        <v>0</v>
      </c>
      <c r="CZ106" s="203">
        <f t="shared" si="372"/>
        <v>0</v>
      </c>
      <c r="DA106" s="203">
        <f t="shared" si="372"/>
        <v>0</v>
      </c>
      <c r="DB106" s="203">
        <f t="shared" si="372"/>
        <v>0</v>
      </c>
      <c r="DC106" s="203">
        <f t="shared" si="372"/>
        <v>0</v>
      </c>
      <c r="DD106" s="203">
        <f t="shared" si="372"/>
        <v>0</v>
      </c>
      <c r="DE106" s="203">
        <f t="shared" si="372"/>
        <v>0</v>
      </c>
      <c r="DF106" s="203">
        <f t="shared" si="372"/>
        <v>0</v>
      </c>
      <c r="DG106" s="203">
        <f t="shared" si="372"/>
        <v>0</v>
      </c>
      <c r="DH106" s="203">
        <f t="shared" si="372"/>
        <v>0</v>
      </c>
      <c r="DI106" s="203">
        <f t="shared" si="372"/>
        <v>0</v>
      </c>
      <c r="DJ106" s="203">
        <f t="shared" si="372"/>
        <v>0</v>
      </c>
      <c r="DK106" s="203">
        <f t="shared" si="372"/>
        <v>0</v>
      </c>
      <c r="DL106" s="203">
        <f t="shared" si="372"/>
        <v>0</v>
      </c>
      <c r="DM106" s="203">
        <f t="shared" si="372"/>
        <v>0</v>
      </c>
      <c r="DN106" s="203">
        <f t="shared" si="372"/>
        <v>0</v>
      </c>
      <c r="DO106" s="203">
        <f t="shared" si="372"/>
        <v>0</v>
      </c>
      <c r="DP106" s="203">
        <f t="shared" si="372"/>
        <v>0</v>
      </c>
      <c r="DQ106" s="203">
        <f t="shared" si="372"/>
        <v>0</v>
      </c>
      <c r="DR106" s="203">
        <f t="shared" si="372"/>
        <v>0</v>
      </c>
      <c r="DS106" s="203">
        <f t="shared" si="372"/>
        <v>0</v>
      </c>
      <c r="DT106" s="203">
        <f t="shared" si="372"/>
        <v>0</v>
      </c>
      <c r="DU106" s="203">
        <f t="shared" si="372"/>
        <v>0</v>
      </c>
      <c r="DV106" s="203">
        <f t="shared" si="372"/>
        <v>0</v>
      </c>
      <c r="DW106" s="203">
        <f t="shared" si="372"/>
        <v>0</v>
      </c>
      <c r="DX106" s="203">
        <f t="shared" si="372"/>
        <v>0</v>
      </c>
      <c r="DY106" s="203">
        <f t="shared" si="372"/>
        <v>0</v>
      </c>
      <c r="DZ106" s="203">
        <f t="shared" si="372"/>
        <v>0</v>
      </c>
      <c r="EA106" s="203">
        <f t="shared" si="372"/>
        <v>0</v>
      </c>
      <c r="EB106" s="203">
        <f t="shared" si="372"/>
        <v>0</v>
      </c>
      <c r="EC106" s="203">
        <f t="shared" ref="EC106:FH106" si="373" xml:space="preserve"> EC$92</f>
        <v>0</v>
      </c>
      <c r="ED106" s="203">
        <f t="shared" si="373"/>
        <v>0</v>
      </c>
      <c r="EE106" s="203">
        <f t="shared" si="373"/>
        <v>0</v>
      </c>
      <c r="EF106" s="203">
        <f t="shared" si="373"/>
        <v>0</v>
      </c>
      <c r="EG106" s="203">
        <f t="shared" si="373"/>
        <v>0</v>
      </c>
      <c r="EH106" s="203">
        <f t="shared" si="373"/>
        <v>0</v>
      </c>
      <c r="EI106" s="203">
        <f t="shared" si="373"/>
        <v>0</v>
      </c>
      <c r="EJ106" s="203">
        <f t="shared" si="373"/>
        <v>0</v>
      </c>
      <c r="EK106" s="203">
        <f t="shared" si="373"/>
        <v>0</v>
      </c>
      <c r="EL106" s="203">
        <f t="shared" si="373"/>
        <v>0</v>
      </c>
      <c r="EM106" s="203">
        <f t="shared" si="373"/>
        <v>0</v>
      </c>
      <c r="EN106" s="203">
        <f t="shared" si="373"/>
        <v>0</v>
      </c>
      <c r="EO106" s="203">
        <f t="shared" si="373"/>
        <v>0</v>
      </c>
      <c r="EP106" s="203">
        <f t="shared" si="373"/>
        <v>0</v>
      </c>
      <c r="EQ106" s="203">
        <f t="shared" si="373"/>
        <v>0</v>
      </c>
      <c r="ER106" s="203">
        <f t="shared" si="373"/>
        <v>0</v>
      </c>
      <c r="ES106" s="203">
        <f t="shared" si="373"/>
        <v>0</v>
      </c>
      <c r="ET106" s="203">
        <f t="shared" si="373"/>
        <v>0</v>
      </c>
      <c r="EU106" s="203">
        <f t="shared" si="373"/>
        <v>0</v>
      </c>
      <c r="EV106" s="203">
        <f t="shared" si="373"/>
        <v>0</v>
      </c>
      <c r="EW106" s="203">
        <f t="shared" si="373"/>
        <v>0</v>
      </c>
      <c r="EX106" s="203">
        <f t="shared" si="373"/>
        <v>0</v>
      </c>
      <c r="EY106" s="203">
        <f t="shared" si="373"/>
        <v>0</v>
      </c>
      <c r="EZ106" s="203">
        <f t="shared" si="373"/>
        <v>0</v>
      </c>
      <c r="FA106" s="203">
        <f t="shared" si="373"/>
        <v>0</v>
      </c>
      <c r="FB106" s="203">
        <f t="shared" si="373"/>
        <v>0</v>
      </c>
      <c r="FC106" s="203">
        <f t="shared" si="373"/>
        <v>0</v>
      </c>
      <c r="FD106" s="203">
        <f t="shared" si="373"/>
        <v>0</v>
      </c>
      <c r="FE106" s="203">
        <f t="shared" si="373"/>
        <v>0</v>
      </c>
      <c r="FF106" s="203">
        <f t="shared" si="373"/>
        <v>0</v>
      </c>
      <c r="FG106" s="203">
        <f t="shared" si="373"/>
        <v>0</v>
      </c>
      <c r="FH106" s="203">
        <f t="shared" si="373"/>
        <v>0</v>
      </c>
      <c r="FI106" s="203">
        <f t="shared" ref="FI106:GJ106" si="374" xml:space="preserve"> FI$92</f>
        <v>0</v>
      </c>
      <c r="FJ106" s="203">
        <f t="shared" si="374"/>
        <v>0</v>
      </c>
      <c r="FK106" s="203">
        <f t="shared" si="374"/>
        <v>0</v>
      </c>
      <c r="FL106" s="203">
        <f t="shared" si="374"/>
        <v>0</v>
      </c>
      <c r="FM106" s="203">
        <f t="shared" si="374"/>
        <v>0</v>
      </c>
      <c r="FN106" s="203">
        <f t="shared" si="374"/>
        <v>0</v>
      </c>
      <c r="FO106" s="203">
        <f t="shared" si="374"/>
        <v>0</v>
      </c>
      <c r="FP106" s="203">
        <f t="shared" si="374"/>
        <v>0</v>
      </c>
      <c r="FQ106" s="203">
        <f t="shared" si="374"/>
        <v>0</v>
      </c>
      <c r="FR106" s="203">
        <f t="shared" si="374"/>
        <v>0</v>
      </c>
      <c r="FS106" s="203">
        <f t="shared" si="374"/>
        <v>0</v>
      </c>
      <c r="FT106" s="203">
        <f t="shared" si="374"/>
        <v>0</v>
      </c>
      <c r="FU106" s="203">
        <f t="shared" si="374"/>
        <v>0</v>
      </c>
      <c r="FV106" s="203">
        <f t="shared" si="374"/>
        <v>0</v>
      </c>
      <c r="FW106" s="203">
        <f t="shared" si="374"/>
        <v>0</v>
      </c>
      <c r="FX106" s="203">
        <f t="shared" si="374"/>
        <v>0</v>
      </c>
      <c r="FY106" s="203">
        <f t="shared" si="374"/>
        <v>0</v>
      </c>
      <c r="FZ106" s="203">
        <f t="shared" si="374"/>
        <v>0</v>
      </c>
      <c r="GA106" s="203">
        <f t="shared" si="374"/>
        <v>0</v>
      </c>
      <c r="GB106" s="203">
        <f t="shared" si="374"/>
        <v>0</v>
      </c>
      <c r="GC106" s="203">
        <f t="shared" si="374"/>
        <v>0</v>
      </c>
      <c r="GD106" s="203">
        <f t="shared" si="374"/>
        <v>0</v>
      </c>
      <c r="GE106" s="203">
        <f t="shared" si="374"/>
        <v>0</v>
      </c>
      <c r="GF106" s="203">
        <f t="shared" si="374"/>
        <v>0</v>
      </c>
      <c r="GG106" s="203">
        <f t="shared" si="374"/>
        <v>0</v>
      </c>
      <c r="GH106" s="203">
        <f t="shared" si="374"/>
        <v>0</v>
      </c>
      <c r="GI106" s="203">
        <f t="shared" si="374"/>
        <v>0</v>
      </c>
      <c r="GJ106" s="203">
        <f t="shared" si="374"/>
        <v>0</v>
      </c>
    </row>
    <row r="107" spans="1:192" outlineLevel="1" x14ac:dyDescent="0.25">
      <c r="E107" s="203" t="str">
        <f t="shared" ref="E107:AJ107" si="375" xml:space="preserve"> E$103</f>
        <v xml:space="preserve">Last operating period flag </v>
      </c>
      <c r="F107" s="203">
        <f t="shared" si="375"/>
        <v>0</v>
      </c>
      <c r="G107" s="203" t="str">
        <f t="shared" si="375"/>
        <v>flag</v>
      </c>
      <c r="H107" s="203">
        <f t="shared" si="375"/>
        <v>1</v>
      </c>
      <c r="I107" s="203">
        <f t="shared" si="375"/>
        <v>0</v>
      </c>
      <c r="J107" s="203">
        <f t="shared" si="375"/>
        <v>0</v>
      </c>
      <c r="K107" s="203">
        <f t="shared" si="375"/>
        <v>0</v>
      </c>
      <c r="L107" s="203">
        <f t="shared" si="375"/>
        <v>0</v>
      </c>
      <c r="M107" s="203">
        <f t="shared" si="375"/>
        <v>0</v>
      </c>
      <c r="N107" s="203">
        <f t="shared" si="375"/>
        <v>0</v>
      </c>
      <c r="O107" s="203">
        <f t="shared" si="375"/>
        <v>0</v>
      </c>
      <c r="P107" s="203">
        <f t="shared" si="375"/>
        <v>0</v>
      </c>
      <c r="Q107" s="203">
        <f t="shared" si="375"/>
        <v>0</v>
      </c>
      <c r="R107" s="203">
        <f t="shared" si="375"/>
        <v>0</v>
      </c>
      <c r="S107" s="203">
        <f t="shared" si="375"/>
        <v>0</v>
      </c>
      <c r="T107" s="203">
        <f t="shared" si="375"/>
        <v>0</v>
      </c>
      <c r="U107" s="203">
        <f t="shared" si="375"/>
        <v>0</v>
      </c>
      <c r="V107" s="203">
        <f t="shared" si="375"/>
        <v>0</v>
      </c>
      <c r="W107" s="203">
        <f t="shared" si="375"/>
        <v>0</v>
      </c>
      <c r="X107" s="203">
        <f t="shared" si="375"/>
        <v>0</v>
      </c>
      <c r="Y107" s="203">
        <f t="shared" si="375"/>
        <v>0</v>
      </c>
      <c r="Z107" s="203">
        <f t="shared" si="375"/>
        <v>0</v>
      </c>
      <c r="AA107" s="203">
        <f t="shared" si="375"/>
        <v>0</v>
      </c>
      <c r="AB107" s="203">
        <f t="shared" si="375"/>
        <v>0</v>
      </c>
      <c r="AC107" s="203">
        <f t="shared" si="375"/>
        <v>0</v>
      </c>
      <c r="AD107" s="203">
        <f t="shared" si="375"/>
        <v>0</v>
      </c>
      <c r="AE107" s="203">
        <f t="shared" si="375"/>
        <v>0</v>
      </c>
      <c r="AF107" s="203">
        <f t="shared" si="375"/>
        <v>0</v>
      </c>
      <c r="AG107" s="203">
        <f t="shared" si="375"/>
        <v>0</v>
      </c>
      <c r="AH107" s="203">
        <f t="shared" si="375"/>
        <v>0</v>
      </c>
      <c r="AI107" s="203">
        <f t="shared" si="375"/>
        <v>0</v>
      </c>
      <c r="AJ107" s="203">
        <f t="shared" si="375"/>
        <v>0</v>
      </c>
      <c r="AK107" s="203">
        <f t="shared" ref="AK107:BP107" si="376" xml:space="preserve"> AK$103</f>
        <v>0</v>
      </c>
      <c r="AL107" s="203">
        <f t="shared" si="376"/>
        <v>0</v>
      </c>
      <c r="AM107" s="203">
        <f t="shared" si="376"/>
        <v>0</v>
      </c>
      <c r="AN107" s="203">
        <f t="shared" si="376"/>
        <v>0</v>
      </c>
      <c r="AO107" s="203">
        <f t="shared" si="376"/>
        <v>0</v>
      </c>
      <c r="AP107" s="203">
        <f t="shared" si="376"/>
        <v>0</v>
      </c>
      <c r="AQ107" s="203">
        <f t="shared" si="376"/>
        <v>0</v>
      </c>
      <c r="AR107" s="203">
        <f t="shared" si="376"/>
        <v>0</v>
      </c>
      <c r="AS107" s="203">
        <f t="shared" si="376"/>
        <v>0</v>
      </c>
      <c r="AT107" s="203">
        <f t="shared" si="376"/>
        <v>0</v>
      </c>
      <c r="AU107" s="203">
        <f t="shared" si="376"/>
        <v>0</v>
      </c>
      <c r="AV107" s="203">
        <f t="shared" si="376"/>
        <v>0</v>
      </c>
      <c r="AW107" s="203">
        <f t="shared" si="376"/>
        <v>0</v>
      </c>
      <c r="AX107" s="203">
        <f t="shared" si="376"/>
        <v>0</v>
      </c>
      <c r="AY107" s="203">
        <f t="shared" si="376"/>
        <v>0</v>
      </c>
      <c r="AZ107" s="203">
        <f t="shared" si="376"/>
        <v>0</v>
      </c>
      <c r="BA107" s="203">
        <f t="shared" si="376"/>
        <v>0</v>
      </c>
      <c r="BB107" s="203">
        <f t="shared" si="376"/>
        <v>0</v>
      </c>
      <c r="BC107" s="203">
        <f t="shared" si="376"/>
        <v>0</v>
      </c>
      <c r="BD107" s="203">
        <f t="shared" si="376"/>
        <v>1</v>
      </c>
      <c r="BE107" s="203">
        <f t="shared" si="376"/>
        <v>0</v>
      </c>
      <c r="BF107" s="203">
        <f t="shared" si="376"/>
        <v>0</v>
      </c>
      <c r="BG107" s="203">
        <f t="shared" si="376"/>
        <v>0</v>
      </c>
      <c r="BH107" s="203">
        <f t="shared" si="376"/>
        <v>0</v>
      </c>
      <c r="BI107" s="203">
        <f t="shared" si="376"/>
        <v>0</v>
      </c>
      <c r="BJ107" s="203">
        <f t="shared" si="376"/>
        <v>0</v>
      </c>
      <c r="BK107" s="203">
        <f t="shared" si="376"/>
        <v>0</v>
      </c>
      <c r="BL107" s="203">
        <f t="shared" si="376"/>
        <v>0</v>
      </c>
      <c r="BM107" s="203">
        <f t="shared" si="376"/>
        <v>0</v>
      </c>
      <c r="BN107" s="203">
        <f t="shared" si="376"/>
        <v>0</v>
      </c>
      <c r="BO107" s="203">
        <f t="shared" si="376"/>
        <v>0</v>
      </c>
      <c r="BP107" s="203">
        <f t="shared" si="376"/>
        <v>0</v>
      </c>
      <c r="BQ107" s="203">
        <f t="shared" ref="BQ107:CV107" si="377" xml:space="preserve"> BQ$103</f>
        <v>0</v>
      </c>
      <c r="BR107" s="203">
        <f t="shared" si="377"/>
        <v>0</v>
      </c>
      <c r="BS107" s="203">
        <f t="shared" si="377"/>
        <v>0</v>
      </c>
      <c r="BT107" s="203">
        <f t="shared" si="377"/>
        <v>0</v>
      </c>
      <c r="BU107" s="203">
        <f t="shared" si="377"/>
        <v>0</v>
      </c>
      <c r="BV107" s="203">
        <f t="shared" si="377"/>
        <v>0</v>
      </c>
      <c r="BW107" s="203">
        <f t="shared" si="377"/>
        <v>0</v>
      </c>
      <c r="BX107" s="203">
        <f t="shared" si="377"/>
        <v>0</v>
      </c>
      <c r="BY107" s="203">
        <f t="shared" si="377"/>
        <v>0</v>
      </c>
      <c r="BZ107" s="203">
        <f t="shared" si="377"/>
        <v>0</v>
      </c>
      <c r="CA107" s="203">
        <f t="shared" si="377"/>
        <v>0</v>
      </c>
      <c r="CB107" s="203">
        <f t="shared" si="377"/>
        <v>0</v>
      </c>
      <c r="CC107" s="203">
        <f t="shared" si="377"/>
        <v>0</v>
      </c>
      <c r="CD107" s="203">
        <f t="shared" si="377"/>
        <v>0</v>
      </c>
      <c r="CE107" s="203">
        <f t="shared" si="377"/>
        <v>0</v>
      </c>
      <c r="CF107" s="203">
        <f t="shared" si="377"/>
        <v>0</v>
      </c>
      <c r="CG107" s="203">
        <f t="shared" si="377"/>
        <v>0</v>
      </c>
      <c r="CH107" s="203">
        <f t="shared" si="377"/>
        <v>0</v>
      </c>
      <c r="CI107" s="203">
        <f t="shared" si="377"/>
        <v>0</v>
      </c>
      <c r="CJ107" s="203">
        <f t="shared" si="377"/>
        <v>0</v>
      </c>
      <c r="CK107" s="203">
        <f t="shared" si="377"/>
        <v>0</v>
      </c>
      <c r="CL107" s="203">
        <f t="shared" si="377"/>
        <v>0</v>
      </c>
      <c r="CM107" s="203">
        <f t="shared" si="377"/>
        <v>0</v>
      </c>
      <c r="CN107" s="203">
        <f t="shared" si="377"/>
        <v>0</v>
      </c>
      <c r="CO107" s="203">
        <f t="shared" si="377"/>
        <v>0</v>
      </c>
      <c r="CP107" s="203">
        <f t="shared" si="377"/>
        <v>0</v>
      </c>
      <c r="CQ107" s="203">
        <f t="shared" si="377"/>
        <v>0</v>
      </c>
      <c r="CR107" s="203">
        <f t="shared" si="377"/>
        <v>0</v>
      </c>
      <c r="CS107" s="203">
        <f t="shared" si="377"/>
        <v>0</v>
      </c>
      <c r="CT107" s="203">
        <f t="shared" si="377"/>
        <v>0</v>
      </c>
      <c r="CU107" s="203">
        <f t="shared" si="377"/>
        <v>0</v>
      </c>
      <c r="CV107" s="203">
        <f t="shared" si="377"/>
        <v>0</v>
      </c>
      <c r="CW107" s="203">
        <f t="shared" ref="CW107:EB107" si="378" xml:space="preserve"> CW$103</f>
        <v>0</v>
      </c>
      <c r="CX107" s="203">
        <f t="shared" si="378"/>
        <v>0</v>
      </c>
      <c r="CY107" s="203">
        <f t="shared" si="378"/>
        <v>0</v>
      </c>
      <c r="CZ107" s="203">
        <f t="shared" si="378"/>
        <v>0</v>
      </c>
      <c r="DA107" s="203">
        <f t="shared" si="378"/>
        <v>0</v>
      </c>
      <c r="DB107" s="203">
        <f t="shared" si="378"/>
        <v>0</v>
      </c>
      <c r="DC107" s="203">
        <f t="shared" si="378"/>
        <v>0</v>
      </c>
      <c r="DD107" s="203">
        <f t="shared" si="378"/>
        <v>0</v>
      </c>
      <c r="DE107" s="203">
        <f t="shared" si="378"/>
        <v>0</v>
      </c>
      <c r="DF107" s="203">
        <f t="shared" si="378"/>
        <v>0</v>
      </c>
      <c r="DG107" s="203">
        <f t="shared" si="378"/>
        <v>0</v>
      </c>
      <c r="DH107" s="203">
        <f t="shared" si="378"/>
        <v>0</v>
      </c>
      <c r="DI107" s="203">
        <f t="shared" si="378"/>
        <v>0</v>
      </c>
      <c r="DJ107" s="203">
        <f t="shared" si="378"/>
        <v>0</v>
      </c>
      <c r="DK107" s="203">
        <f t="shared" si="378"/>
        <v>0</v>
      </c>
      <c r="DL107" s="203">
        <f t="shared" si="378"/>
        <v>0</v>
      </c>
      <c r="DM107" s="203">
        <f t="shared" si="378"/>
        <v>0</v>
      </c>
      <c r="DN107" s="203">
        <f t="shared" si="378"/>
        <v>0</v>
      </c>
      <c r="DO107" s="203">
        <f t="shared" si="378"/>
        <v>0</v>
      </c>
      <c r="DP107" s="203">
        <f t="shared" si="378"/>
        <v>0</v>
      </c>
      <c r="DQ107" s="203">
        <f t="shared" si="378"/>
        <v>0</v>
      </c>
      <c r="DR107" s="203">
        <f t="shared" si="378"/>
        <v>0</v>
      </c>
      <c r="DS107" s="203">
        <f t="shared" si="378"/>
        <v>0</v>
      </c>
      <c r="DT107" s="203">
        <f t="shared" si="378"/>
        <v>0</v>
      </c>
      <c r="DU107" s="203">
        <f t="shared" si="378"/>
        <v>0</v>
      </c>
      <c r="DV107" s="203">
        <f t="shared" si="378"/>
        <v>0</v>
      </c>
      <c r="DW107" s="203">
        <f t="shared" si="378"/>
        <v>0</v>
      </c>
      <c r="DX107" s="203">
        <f t="shared" si="378"/>
        <v>0</v>
      </c>
      <c r="DY107" s="203">
        <f t="shared" si="378"/>
        <v>0</v>
      </c>
      <c r="DZ107" s="203">
        <f t="shared" si="378"/>
        <v>0</v>
      </c>
      <c r="EA107" s="203">
        <f t="shared" si="378"/>
        <v>0</v>
      </c>
      <c r="EB107" s="203">
        <f t="shared" si="378"/>
        <v>0</v>
      </c>
      <c r="EC107" s="203">
        <f t="shared" ref="EC107:FH107" si="379" xml:space="preserve"> EC$103</f>
        <v>0</v>
      </c>
      <c r="ED107" s="203">
        <f t="shared" si="379"/>
        <v>0</v>
      </c>
      <c r="EE107" s="203">
        <f t="shared" si="379"/>
        <v>0</v>
      </c>
      <c r="EF107" s="203">
        <f t="shared" si="379"/>
        <v>0</v>
      </c>
      <c r="EG107" s="203">
        <f t="shared" si="379"/>
        <v>0</v>
      </c>
      <c r="EH107" s="203">
        <f t="shared" si="379"/>
        <v>0</v>
      </c>
      <c r="EI107" s="203">
        <f t="shared" si="379"/>
        <v>0</v>
      </c>
      <c r="EJ107" s="203">
        <f t="shared" si="379"/>
        <v>0</v>
      </c>
      <c r="EK107" s="203">
        <f t="shared" si="379"/>
        <v>0</v>
      </c>
      <c r="EL107" s="203">
        <f t="shared" si="379"/>
        <v>0</v>
      </c>
      <c r="EM107" s="203">
        <f t="shared" si="379"/>
        <v>0</v>
      </c>
      <c r="EN107" s="203">
        <f t="shared" si="379"/>
        <v>0</v>
      </c>
      <c r="EO107" s="203">
        <f t="shared" si="379"/>
        <v>0</v>
      </c>
      <c r="EP107" s="203">
        <f t="shared" si="379"/>
        <v>0</v>
      </c>
      <c r="EQ107" s="203">
        <f t="shared" si="379"/>
        <v>0</v>
      </c>
      <c r="ER107" s="203">
        <f t="shared" si="379"/>
        <v>0</v>
      </c>
      <c r="ES107" s="203">
        <f t="shared" si="379"/>
        <v>0</v>
      </c>
      <c r="ET107" s="203">
        <f t="shared" si="379"/>
        <v>0</v>
      </c>
      <c r="EU107" s="203">
        <f t="shared" si="379"/>
        <v>0</v>
      </c>
      <c r="EV107" s="203">
        <f t="shared" si="379"/>
        <v>0</v>
      </c>
      <c r="EW107" s="203">
        <f t="shared" si="379"/>
        <v>0</v>
      </c>
      <c r="EX107" s="203">
        <f t="shared" si="379"/>
        <v>0</v>
      </c>
      <c r="EY107" s="203">
        <f t="shared" si="379"/>
        <v>0</v>
      </c>
      <c r="EZ107" s="203">
        <f t="shared" si="379"/>
        <v>0</v>
      </c>
      <c r="FA107" s="203">
        <f t="shared" si="379"/>
        <v>0</v>
      </c>
      <c r="FB107" s="203">
        <f t="shared" si="379"/>
        <v>0</v>
      </c>
      <c r="FC107" s="203">
        <f t="shared" si="379"/>
        <v>0</v>
      </c>
      <c r="FD107" s="203">
        <f t="shared" si="379"/>
        <v>0</v>
      </c>
      <c r="FE107" s="203">
        <f t="shared" si="379"/>
        <v>0</v>
      </c>
      <c r="FF107" s="203">
        <f t="shared" si="379"/>
        <v>0</v>
      </c>
      <c r="FG107" s="203">
        <f t="shared" si="379"/>
        <v>0</v>
      </c>
      <c r="FH107" s="203">
        <f t="shared" si="379"/>
        <v>0</v>
      </c>
      <c r="FI107" s="203">
        <f t="shared" ref="FI107:GJ107" si="380" xml:space="preserve"> FI$103</f>
        <v>0</v>
      </c>
      <c r="FJ107" s="203">
        <f t="shared" si="380"/>
        <v>0</v>
      </c>
      <c r="FK107" s="203">
        <f t="shared" si="380"/>
        <v>0</v>
      </c>
      <c r="FL107" s="203">
        <f t="shared" si="380"/>
        <v>0</v>
      </c>
      <c r="FM107" s="203">
        <f t="shared" si="380"/>
        <v>0</v>
      </c>
      <c r="FN107" s="203">
        <f t="shared" si="380"/>
        <v>0</v>
      </c>
      <c r="FO107" s="203">
        <f t="shared" si="380"/>
        <v>0</v>
      </c>
      <c r="FP107" s="203">
        <f t="shared" si="380"/>
        <v>0</v>
      </c>
      <c r="FQ107" s="203">
        <f t="shared" si="380"/>
        <v>0</v>
      </c>
      <c r="FR107" s="203">
        <f t="shared" si="380"/>
        <v>0</v>
      </c>
      <c r="FS107" s="203">
        <f t="shared" si="380"/>
        <v>0</v>
      </c>
      <c r="FT107" s="203">
        <f t="shared" si="380"/>
        <v>0</v>
      </c>
      <c r="FU107" s="203">
        <f t="shared" si="380"/>
        <v>0</v>
      </c>
      <c r="FV107" s="203">
        <f t="shared" si="380"/>
        <v>0</v>
      </c>
      <c r="FW107" s="203">
        <f t="shared" si="380"/>
        <v>0</v>
      </c>
      <c r="FX107" s="203">
        <f t="shared" si="380"/>
        <v>0</v>
      </c>
      <c r="FY107" s="203">
        <f t="shared" si="380"/>
        <v>0</v>
      </c>
      <c r="FZ107" s="203">
        <f t="shared" si="380"/>
        <v>0</v>
      </c>
      <c r="GA107" s="203">
        <f t="shared" si="380"/>
        <v>0</v>
      </c>
      <c r="GB107" s="203">
        <f t="shared" si="380"/>
        <v>0</v>
      </c>
      <c r="GC107" s="203">
        <f t="shared" si="380"/>
        <v>0</v>
      </c>
      <c r="GD107" s="203">
        <f t="shared" si="380"/>
        <v>0</v>
      </c>
      <c r="GE107" s="203">
        <f t="shared" si="380"/>
        <v>0</v>
      </c>
      <c r="GF107" s="203">
        <f t="shared" si="380"/>
        <v>0</v>
      </c>
      <c r="GG107" s="203">
        <f t="shared" si="380"/>
        <v>0</v>
      </c>
      <c r="GH107" s="203">
        <f t="shared" si="380"/>
        <v>0</v>
      </c>
      <c r="GI107" s="203">
        <f t="shared" si="380"/>
        <v>0</v>
      </c>
      <c r="GJ107" s="203">
        <f t="shared" si="380"/>
        <v>0</v>
      </c>
    </row>
    <row r="108" spans="1:192" s="193" customFormat="1" outlineLevel="1" x14ac:dyDescent="0.25">
      <c r="A108" s="233"/>
      <c r="B108" s="233"/>
      <c r="C108" s="234"/>
      <c r="D108" s="235"/>
      <c r="E108" s="236" t="s">
        <v>117</v>
      </c>
      <c r="F108" s="406"/>
      <c r="G108" s="193" t="s">
        <v>5</v>
      </c>
      <c r="H108" s="193">
        <f xml:space="preserve"> SUM(J108:GJ108)</f>
        <v>40</v>
      </c>
      <c r="I108" s="236"/>
      <c r="J108" s="236">
        <f t="shared" ref="J108:AO108" si="381" xml:space="preserve"> I108 + J106 - I107</f>
        <v>0</v>
      </c>
      <c r="K108" s="236">
        <f t="shared" si="381"/>
        <v>0</v>
      </c>
      <c r="L108" s="236">
        <f t="shared" si="381"/>
        <v>0</v>
      </c>
      <c r="M108" s="236">
        <f t="shared" si="381"/>
        <v>0</v>
      </c>
      <c r="N108" s="236">
        <f t="shared" si="381"/>
        <v>0</v>
      </c>
      <c r="O108" s="236">
        <f t="shared" si="381"/>
        <v>0</v>
      </c>
      <c r="P108" s="236">
        <f t="shared" si="381"/>
        <v>0</v>
      </c>
      <c r="Q108" s="236">
        <f xml:space="preserve"> P108 + Q106 - P107</f>
        <v>1</v>
      </c>
      <c r="R108" s="236">
        <f t="shared" si="381"/>
        <v>1</v>
      </c>
      <c r="S108" s="236">
        <f t="shared" si="381"/>
        <v>1</v>
      </c>
      <c r="T108" s="236">
        <f t="shared" si="381"/>
        <v>1</v>
      </c>
      <c r="U108" s="236">
        <f t="shared" si="381"/>
        <v>1</v>
      </c>
      <c r="V108" s="236">
        <f t="shared" si="381"/>
        <v>1</v>
      </c>
      <c r="W108" s="236">
        <f t="shared" si="381"/>
        <v>1</v>
      </c>
      <c r="X108" s="236">
        <f t="shared" si="381"/>
        <v>1</v>
      </c>
      <c r="Y108" s="236">
        <f t="shared" si="381"/>
        <v>1</v>
      </c>
      <c r="Z108" s="236">
        <f t="shared" si="381"/>
        <v>1</v>
      </c>
      <c r="AA108" s="236">
        <f t="shared" si="381"/>
        <v>1</v>
      </c>
      <c r="AB108" s="236">
        <f t="shared" si="381"/>
        <v>1</v>
      </c>
      <c r="AC108" s="236">
        <f t="shared" si="381"/>
        <v>1</v>
      </c>
      <c r="AD108" s="236">
        <f t="shared" si="381"/>
        <v>1</v>
      </c>
      <c r="AE108" s="236">
        <f t="shared" si="381"/>
        <v>1</v>
      </c>
      <c r="AF108" s="236">
        <f t="shared" si="381"/>
        <v>1</v>
      </c>
      <c r="AG108" s="236">
        <f t="shared" si="381"/>
        <v>1</v>
      </c>
      <c r="AH108" s="236">
        <f t="shared" si="381"/>
        <v>1</v>
      </c>
      <c r="AI108" s="236">
        <f t="shared" si="381"/>
        <v>1</v>
      </c>
      <c r="AJ108" s="236">
        <f t="shared" si="381"/>
        <v>1</v>
      </c>
      <c r="AK108" s="236">
        <f t="shared" si="381"/>
        <v>1</v>
      </c>
      <c r="AL108" s="236">
        <f t="shared" si="381"/>
        <v>1</v>
      </c>
      <c r="AM108" s="236">
        <f t="shared" si="381"/>
        <v>1</v>
      </c>
      <c r="AN108" s="236">
        <f t="shared" si="381"/>
        <v>1</v>
      </c>
      <c r="AO108" s="236">
        <f t="shared" si="381"/>
        <v>1</v>
      </c>
      <c r="AP108" s="236">
        <f t="shared" ref="AP108:BU108" si="382" xml:space="preserve"> AO108 + AP106 - AO107</f>
        <v>1</v>
      </c>
      <c r="AQ108" s="236">
        <f t="shared" si="382"/>
        <v>1</v>
      </c>
      <c r="AR108" s="236">
        <f t="shared" si="382"/>
        <v>1</v>
      </c>
      <c r="AS108" s="236">
        <f t="shared" si="382"/>
        <v>1</v>
      </c>
      <c r="AT108" s="236">
        <f t="shared" si="382"/>
        <v>1</v>
      </c>
      <c r="AU108" s="236">
        <f t="shared" si="382"/>
        <v>1</v>
      </c>
      <c r="AV108" s="236">
        <f t="shared" si="382"/>
        <v>1</v>
      </c>
      <c r="AW108" s="236">
        <f t="shared" si="382"/>
        <v>1</v>
      </c>
      <c r="AX108" s="236">
        <f t="shared" si="382"/>
        <v>1</v>
      </c>
      <c r="AY108" s="236">
        <f t="shared" si="382"/>
        <v>1</v>
      </c>
      <c r="AZ108" s="236">
        <f t="shared" si="382"/>
        <v>1</v>
      </c>
      <c r="BA108" s="236">
        <f t="shared" si="382"/>
        <v>1</v>
      </c>
      <c r="BB108" s="236">
        <f t="shared" si="382"/>
        <v>1</v>
      </c>
      <c r="BC108" s="236">
        <f t="shared" si="382"/>
        <v>1</v>
      </c>
      <c r="BD108" s="236">
        <f t="shared" si="382"/>
        <v>1</v>
      </c>
      <c r="BE108" s="236">
        <f t="shared" si="382"/>
        <v>0</v>
      </c>
      <c r="BF108" s="236">
        <f t="shared" si="382"/>
        <v>0</v>
      </c>
      <c r="BG108" s="236">
        <f t="shared" si="382"/>
        <v>0</v>
      </c>
      <c r="BH108" s="236">
        <f t="shared" si="382"/>
        <v>0</v>
      </c>
      <c r="BI108" s="236">
        <f t="shared" si="382"/>
        <v>0</v>
      </c>
      <c r="BJ108" s="236">
        <f t="shared" si="382"/>
        <v>0</v>
      </c>
      <c r="BK108" s="236">
        <f t="shared" si="382"/>
        <v>0</v>
      </c>
      <c r="BL108" s="236">
        <f t="shared" si="382"/>
        <v>0</v>
      </c>
      <c r="BM108" s="236">
        <f t="shared" si="382"/>
        <v>0</v>
      </c>
      <c r="BN108" s="236">
        <f t="shared" si="382"/>
        <v>0</v>
      </c>
      <c r="BO108" s="236">
        <f t="shared" si="382"/>
        <v>0</v>
      </c>
      <c r="BP108" s="236">
        <f t="shared" si="382"/>
        <v>0</v>
      </c>
      <c r="BQ108" s="236">
        <f t="shared" si="382"/>
        <v>0</v>
      </c>
      <c r="BR108" s="236">
        <f t="shared" si="382"/>
        <v>0</v>
      </c>
      <c r="BS108" s="236">
        <f t="shared" si="382"/>
        <v>0</v>
      </c>
      <c r="BT108" s="236">
        <f t="shared" si="382"/>
        <v>0</v>
      </c>
      <c r="BU108" s="236">
        <f t="shared" si="382"/>
        <v>0</v>
      </c>
      <c r="BV108" s="236">
        <f t="shared" ref="BV108:DA108" si="383" xml:space="preserve"> BU108 + BV106 - BU107</f>
        <v>0</v>
      </c>
      <c r="BW108" s="236">
        <f t="shared" si="383"/>
        <v>0</v>
      </c>
      <c r="BX108" s="236">
        <f t="shared" si="383"/>
        <v>0</v>
      </c>
      <c r="BY108" s="236">
        <f t="shared" si="383"/>
        <v>0</v>
      </c>
      <c r="BZ108" s="236">
        <f t="shared" si="383"/>
        <v>0</v>
      </c>
      <c r="CA108" s="236">
        <f t="shared" si="383"/>
        <v>0</v>
      </c>
      <c r="CB108" s="236">
        <f t="shared" si="383"/>
        <v>0</v>
      </c>
      <c r="CC108" s="236">
        <f t="shared" si="383"/>
        <v>0</v>
      </c>
      <c r="CD108" s="236">
        <f t="shared" si="383"/>
        <v>0</v>
      </c>
      <c r="CE108" s="236">
        <f t="shared" si="383"/>
        <v>0</v>
      </c>
      <c r="CF108" s="236">
        <f t="shared" si="383"/>
        <v>0</v>
      </c>
      <c r="CG108" s="236">
        <f t="shared" si="383"/>
        <v>0</v>
      </c>
      <c r="CH108" s="236">
        <f t="shared" si="383"/>
        <v>0</v>
      </c>
      <c r="CI108" s="236">
        <f t="shared" si="383"/>
        <v>0</v>
      </c>
      <c r="CJ108" s="236">
        <f t="shared" si="383"/>
        <v>0</v>
      </c>
      <c r="CK108" s="236">
        <f t="shared" si="383"/>
        <v>0</v>
      </c>
      <c r="CL108" s="236">
        <f t="shared" si="383"/>
        <v>0</v>
      </c>
      <c r="CM108" s="236">
        <f t="shared" si="383"/>
        <v>0</v>
      </c>
      <c r="CN108" s="236">
        <f t="shared" si="383"/>
        <v>0</v>
      </c>
      <c r="CO108" s="236">
        <f t="shared" si="383"/>
        <v>0</v>
      </c>
      <c r="CP108" s="236">
        <f t="shared" si="383"/>
        <v>0</v>
      </c>
      <c r="CQ108" s="236">
        <f t="shared" si="383"/>
        <v>0</v>
      </c>
      <c r="CR108" s="236">
        <f t="shared" si="383"/>
        <v>0</v>
      </c>
      <c r="CS108" s="236">
        <f t="shared" si="383"/>
        <v>0</v>
      </c>
      <c r="CT108" s="236">
        <f t="shared" si="383"/>
        <v>0</v>
      </c>
      <c r="CU108" s="236">
        <f t="shared" si="383"/>
        <v>0</v>
      </c>
      <c r="CV108" s="236">
        <f t="shared" si="383"/>
        <v>0</v>
      </c>
      <c r="CW108" s="236">
        <f t="shared" si="383"/>
        <v>0</v>
      </c>
      <c r="CX108" s="236">
        <f t="shared" si="383"/>
        <v>0</v>
      </c>
      <c r="CY108" s="236">
        <f t="shared" si="383"/>
        <v>0</v>
      </c>
      <c r="CZ108" s="236">
        <f t="shared" si="383"/>
        <v>0</v>
      </c>
      <c r="DA108" s="236">
        <f t="shared" si="383"/>
        <v>0</v>
      </c>
      <c r="DB108" s="236">
        <f t="shared" ref="DB108:EG108" si="384" xml:space="preserve"> DA108 + DB106 - DA107</f>
        <v>0</v>
      </c>
      <c r="DC108" s="236">
        <f t="shared" si="384"/>
        <v>0</v>
      </c>
      <c r="DD108" s="236">
        <f t="shared" si="384"/>
        <v>0</v>
      </c>
      <c r="DE108" s="236">
        <f t="shared" si="384"/>
        <v>0</v>
      </c>
      <c r="DF108" s="236">
        <f t="shared" si="384"/>
        <v>0</v>
      </c>
      <c r="DG108" s="236">
        <f t="shared" si="384"/>
        <v>0</v>
      </c>
      <c r="DH108" s="236">
        <f t="shared" si="384"/>
        <v>0</v>
      </c>
      <c r="DI108" s="236">
        <f t="shared" si="384"/>
        <v>0</v>
      </c>
      <c r="DJ108" s="236">
        <f t="shared" si="384"/>
        <v>0</v>
      </c>
      <c r="DK108" s="236">
        <f t="shared" si="384"/>
        <v>0</v>
      </c>
      <c r="DL108" s="236">
        <f t="shared" si="384"/>
        <v>0</v>
      </c>
      <c r="DM108" s="236">
        <f t="shared" si="384"/>
        <v>0</v>
      </c>
      <c r="DN108" s="236">
        <f t="shared" si="384"/>
        <v>0</v>
      </c>
      <c r="DO108" s="236">
        <f t="shared" si="384"/>
        <v>0</v>
      </c>
      <c r="DP108" s="236">
        <f t="shared" si="384"/>
        <v>0</v>
      </c>
      <c r="DQ108" s="236">
        <f t="shared" si="384"/>
        <v>0</v>
      </c>
      <c r="DR108" s="236">
        <f t="shared" si="384"/>
        <v>0</v>
      </c>
      <c r="DS108" s="236">
        <f t="shared" si="384"/>
        <v>0</v>
      </c>
      <c r="DT108" s="236">
        <f t="shared" si="384"/>
        <v>0</v>
      </c>
      <c r="DU108" s="236">
        <f t="shared" si="384"/>
        <v>0</v>
      </c>
      <c r="DV108" s="236">
        <f t="shared" si="384"/>
        <v>0</v>
      </c>
      <c r="DW108" s="236">
        <f t="shared" si="384"/>
        <v>0</v>
      </c>
      <c r="DX108" s="236">
        <f t="shared" si="384"/>
        <v>0</v>
      </c>
      <c r="DY108" s="236">
        <f t="shared" si="384"/>
        <v>0</v>
      </c>
      <c r="DZ108" s="236">
        <f t="shared" si="384"/>
        <v>0</v>
      </c>
      <c r="EA108" s="236">
        <f t="shared" si="384"/>
        <v>0</v>
      </c>
      <c r="EB108" s="236">
        <f t="shared" si="384"/>
        <v>0</v>
      </c>
      <c r="EC108" s="236">
        <f t="shared" si="384"/>
        <v>0</v>
      </c>
      <c r="ED108" s="236">
        <f t="shared" si="384"/>
        <v>0</v>
      </c>
      <c r="EE108" s="236">
        <f t="shared" si="384"/>
        <v>0</v>
      </c>
      <c r="EF108" s="236">
        <f t="shared" si="384"/>
        <v>0</v>
      </c>
      <c r="EG108" s="236">
        <f t="shared" si="384"/>
        <v>0</v>
      </c>
      <c r="EH108" s="236">
        <f t="shared" ref="EH108:FM108" si="385" xml:space="preserve"> EG108 + EH106 - EG107</f>
        <v>0</v>
      </c>
      <c r="EI108" s="236">
        <f t="shared" si="385"/>
        <v>0</v>
      </c>
      <c r="EJ108" s="236">
        <f t="shared" si="385"/>
        <v>0</v>
      </c>
      <c r="EK108" s="236">
        <f t="shared" si="385"/>
        <v>0</v>
      </c>
      <c r="EL108" s="236">
        <f t="shared" si="385"/>
        <v>0</v>
      </c>
      <c r="EM108" s="236">
        <f t="shared" si="385"/>
        <v>0</v>
      </c>
      <c r="EN108" s="236">
        <f t="shared" si="385"/>
        <v>0</v>
      </c>
      <c r="EO108" s="236">
        <f t="shared" si="385"/>
        <v>0</v>
      </c>
      <c r="EP108" s="236">
        <f t="shared" si="385"/>
        <v>0</v>
      </c>
      <c r="EQ108" s="236">
        <f t="shared" si="385"/>
        <v>0</v>
      </c>
      <c r="ER108" s="236">
        <f t="shared" si="385"/>
        <v>0</v>
      </c>
      <c r="ES108" s="236">
        <f t="shared" si="385"/>
        <v>0</v>
      </c>
      <c r="ET108" s="236">
        <f t="shared" si="385"/>
        <v>0</v>
      </c>
      <c r="EU108" s="236">
        <f t="shared" si="385"/>
        <v>0</v>
      </c>
      <c r="EV108" s="236">
        <f t="shared" si="385"/>
        <v>0</v>
      </c>
      <c r="EW108" s="236">
        <f t="shared" si="385"/>
        <v>0</v>
      </c>
      <c r="EX108" s="236">
        <f t="shared" si="385"/>
        <v>0</v>
      </c>
      <c r="EY108" s="236">
        <f t="shared" si="385"/>
        <v>0</v>
      </c>
      <c r="EZ108" s="236">
        <f t="shared" si="385"/>
        <v>0</v>
      </c>
      <c r="FA108" s="236">
        <f t="shared" si="385"/>
        <v>0</v>
      </c>
      <c r="FB108" s="236">
        <f t="shared" si="385"/>
        <v>0</v>
      </c>
      <c r="FC108" s="236">
        <f t="shared" si="385"/>
        <v>0</v>
      </c>
      <c r="FD108" s="236">
        <f t="shared" si="385"/>
        <v>0</v>
      </c>
      <c r="FE108" s="236">
        <f t="shared" si="385"/>
        <v>0</v>
      </c>
      <c r="FF108" s="236">
        <f t="shared" si="385"/>
        <v>0</v>
      </c>
      <c r="FG108" s="236">
        <f t="shared" si="385"/>
        <v>0</v>
      </c>
      <c r="FH108" s="236">
        <f t="shared" si="385"/>
        <v>0</v>
      </c>
      <c r="FI108" s="236">
        <f t="shared" si="385"/>
        <v>0</v>
      </c>
      <c r="FJ108" s="236">
        <f t="shared" si="385"/>
        <v>0</v>
      </c>
      <c r="FK108" s="236">
        <f t="shared" si="385"/>
        <v>0</v>
      </c>
      <c r="FL108" s="236">
        <f t="shared" si="385"/>
        <v>0</v>
      </c>
      <c r="FM108" s="236">
        <f t="shared" si="385"/>
        <v>0</v>
      </c>
      <c r="FN108" s="236">
        <f t="shared" ref="FN108:GJ108" si="386" xml:space="preserve"> FM108 + FN106 - FM107</f>
        <v>0</v>
      </c>
      <c r="FO108" s="236">
        <f t="shared" si="386"/>
        <v>0</v>
      </c>
      <c r="FP108" s="236">
        <f t="shared" si="386"/>
        <v>0</v>
      </c>
      <c r="FQ108" s="236">
        <f t="shared" si="386"/>
        <v>0</v>
      </c>
      <c r="FR108" s="236">
        <f t="shared" si="386"/>
        <v>0</v>
      </c>
      <c r="FS108" s="236">
        <f t="shared" si="386"/>
        <v>0</v>
      </c>
      <c r="FT108" s="236">
        <f t="shared" si="386"/>
        <v>0</v>
      </c>
      <c r="FU108" s="236">
        <f t="shared" si="386"/>
        <v>0</v>
      </c>
      <c r="FV108" s="236">
        <f t="shared" si="386"/>
        <v>0</v>
      </c>
      <c r="FW108" s="236">
        <f t="shared" si="386"/>
        <v>0</v>
      </c>
      <c r="FX108" s="236">
        <f t="shared" si="386"/>
        <v>0</v>
      </c>
      <c r="FY108" s="236">
        <f t="shared" si="386"/>
        <v>0</v>
      </c>
      <c r="FZ108" s="236">
        <f t="shared" si="386"/>
        <v>0</v>
      </c>
      <c r="GA108" s="236">
        <f t="shared" si="386"/>
        <v>0</v>
      </c>
      <c r="GB108" s="236">
        <f t="shared" si="386"/>
        <v>0</v>
      </c>
      <c r="GC108" s="236">
        <f t="shared" si="386"/>
        <v>0</v>
      </c>
      <c r="GD108" s="236">
        <f t="shared" si="386"/>
        <v>0</v>
      </c>
      <c r="GE108" s="236">
        <f t="shared" si="386"/>
        <v>0</v>
      </c>
      <c r="GF108" s="236">
        <f t="shared" si="386"/>
        <v>0</v>
      </c>
      <c r="GG108" s="236">
        <f t="shared" si="386"/>
        <v>0</v>
      </c>
      <c r="GH108" s="236">
        <f t="shared" si="386"/>
        <v>0</v>
      </c>
      <c r="GI108" s="236">
        <f t="shared" si="386"/>
        <v>0</v>
      </c>
      <c r="GJ108" s="236">
        <f t="shared" si="386"/>
        <v>0</v>
      </c>
    </row>
    <row r="109" spans="1:192" outlineLevel="1" x14ac:dyDescent="0.25">
      <c r="E109" s="6"/>
      <c r="F109" s="6"/>
      <c r="G109" s="6"/>
      <c r="H109" s="6"/>
      <c r="I109" s="72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</row>
    <row r="110" spans="1:192" outlineLevel="1" x14ac:dyDescent="0.25">
      <c r="B110" s="15" t="s">
        <v>126</v>
      </c>
      <c r="E110" s="6"/>
      <c r="F110" s="6"/>
      <c r="G110" s="6"/>
      <c r="H110" s="6"/>
      <c r="I110" s="72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</row>
    <row r="111" spans="1:192" outlineLevel="1" x14ac:dyDescent="0.25">
      <c r="E111" s="127" t="str">
        <f t="shared" ref="E111:AJ111" si="387" xml:space="preserve"> E$103</f>
        <v xml:space="preserve">Last operating period flag </v>
      </c>
      <c r="F111" s="127">
        <f t="shared" si="387"/>
        <v>0</v>
      </c>
      <c r="G111" s="127" t="str">
        <f t="shared" si="387"/>
        <v>flag</v>
      </c>
      <c r="H111" s="127">
        <f t="shared" si="387"/>
        <v>1</v>
      </c>
      <c r="I111" s="127">
        <f t="shared" si="387"/>
        <v>0</v>
      </c>
      <c r="J111" s="127">
        <f t="shared" si="387"/>
        <v>0</v>
      </c>
      <c r="K111" s="127">
        <f t="shared" si="387"/>
        <v>0</v>
      </c>
      <c r="L111" s="127">
        <f t="shared" si="387"/>
        <v>0</v>
      </c>
      <c r="M111" s="127">
        <f t="shared" si="387"/>
        <v>0</v>
      </c>
      <c r="N111" s="127">
        <f t="shared" si="387"/>
        <v>0</v>
      </c>
      <c r="O111" s="127">
        <f t="shared" si="387"/>
        <v>0</v>
      </c>
      <c r="P111" s="127">
        <f t="shared" si="387"/>
        <v>0</v>
      </c>
      <c r="Q111" s="127">
        <f t="shared" si="387"/>
        <v>0</v>
      </c>
      <c r="R111" s="127">
        <f t="shared" si="387"/>
        <v>0</v>
      </c>
      <c r="S111" s="127">
        <f t="shared" si="387"/>
        <v>0</v>
      </c>
      <c r="T111" s="127">
        <f t="shared" si="387"/>
        <v>0</v>
      </c>
      <c r="U111" s="127">
        <f t="shared" si="387"/>
        <v>0</v>
      </c>
      <c r="V111" s="127">
        <f t="shared" si="387"/>
        <v>0</v>
      </c>
      <c r="W111" s="127">
        <f t="shared" si="387"/>
        <v>0</v>
      </c>
      <c r="X111" s="127">
        <f t="shared" si="387"/>
        <v>0</v>
      </c>
      <c r="Y111" s="127">
        <f t="shared" si="387"/>
        <v>0</v>
      </c>
      <c r="Z111" s="127">
        <f t="shared" si="387"/>
        <v>0</v>
      </c>
      <c r="AA111" s="127">
        <f t="shared" si="387"/>
        <v>0</v>
      </c>
      <c r="AB111" s="127">
        <f t="shared" si="387"/>
        <v>0</v>
      </c>
      <c r="AC111" s="127">
        <f t="shared" si="387"/>
        <v>0</v>
      </c>
      <c r="AD111" s="127">
        <f t="shared" si="387"/>
        <v>0</v>
      </c>
      <c r="AE111" s="127">
        <f t="shared" si="387"/>
        <v>0</v>
      </c>
      <c r="AF111" s="127">
        <f t="shared" si="387"/>
        <v>0</v>
      </c>
      <c r="AG111" s="127">
        <f t="shared" si="387"/>
        <v>0</v>
      </c>
      <c r="AH111" s="127">
        <f t="shared" si="387"/>
        <v>0</v>
      </c>
      <c r="AI111" s="127">
        <f t="shared" si="387"/>
        <v>0</v>
      </c>
      <c r="AJ111" s="127">
        <f t="shared" si="387"/>
        <v>0</v>
      </c>
      <c r="AK111" s="127">
        <f t="shared" ref="AK111:BP111" si="388" xml:space="preserve"> AK$103</f>
        <v>0</v>
      </c>
      <c r="AL111" s="127">
        <f t="shared" si="388"/>
        <v>0</v>
      </c>
      <c r="AM111" s="127">
        <f t="shared" si="388"/>
        <v>0</v>
      </c>
      <c r="AN111" s="127">
        <f t="shared" si="388"/>
        <v>0</v>
      </c>
      <c r="AO111" s="127">
        <f t="shared" si="388"/>
        <v>0</v>
      </c>
      <c r="AP111" s="127">
        <f t="shared" si="388"/>
        <v>0</v>
      </c>
      <c r="AQ111" s="127">
        <f t="shared" si="388"/>
        <v>0</v>
      </c>
      <c r="AR111" s="127">
        <f t="shared" si="388"/>
        <v>0</v>
      </c>
      <c r="AS111" s="127">
        <f t="shared" si="388"/>
        <v>0</v>
      </c>
      <c r="AT111" s="127">
        <f t="shared" si="388"/>
        <v>0</v>
      </c>
      <c r="AU111" s="127">
        <f t="shared" si="388"/>
        <v>0</v>
      </c>
      <c r="AV111" s="127">
        <f t="shared" si="388"/>
        <v>0</v>
      </c>
      <c r="AW111" s="127">
        <f t="shared" si="388"/>
        <v>0</v>
      </c>
      <c r="AX111" s="127">
        <f t="shared" si="388"/>
        <v>0</v>
      </c>
      <c r="AY111" s="127">
        <f t="shared" si="388"/>
        <v>0</v>
      </c>
      <c r="AZ111" s="127">
        <f t="shared" si="388"/>
        <v>0</v>
      </c>
      <c r="BA111" s="127">
        <f t="shared" si="388"/>
        <v>0</v>
      </c>
      <c r="BB111" s="127">
        <f t="shared" si="388"/>
        <v>0</v>
      </c>
      <c r="BC111" s="127">
        <f t="shared" si="388"/>
        <v>0</v>
      </c>
      <c r="BD111" s="127">
        <f t="shared" si="388"/>
        <v>1</v>
      </c>
      <c r="BE111" s="127">
        <f t="shared" si="388"/>
        <v>0</v>
      </c>
      <c r="BF111" s="127">
        <f t="shared" si="388"/>
        <v>0</v>
      </c>
      <c r="BG111" s="127">
        <f t="shared" si="388"/>
        <v>0</v>
      </c>
      <c r="BH111" s="127">
        <f t="shared" si="388"/>
        <v>0</v>
      </c>
      <c r="BI111" s="127">
        <f t="shared" si="388"/>
        <v>0</v>
      </c>
      <c r="BJ111" s="127">
        <f t="shared" si="388"/>
        <v>0</v>
      </c>
      <c r="BK111" s="127">
        <f t="shared" si="388"/>
        <v>0</v>
      </c>
      <c r="BL111" s="127">
        <f t="shared" si="388"/>
        <v>0</v>
      </c>
      <c r="BM111" s="127">
        <f t="shared" si="388"/>
        <v>0</v>
      </c>
      <c r="BN111" s="127">
        <f t="shared" si="388"/>
        <v>0</v>
      </c>
      <c r="BO111" s="127">
        <f t="shared" si="388"/>
        <v>0</v>
      </c>
      <c r="BP111" s="127">
        <f t="shared" si="388"/>
        <v>0</v>
      </c>
      <c r="BQ111" s="127">
        <f t="shared" ref="BQ111:CV111" si="389" xml:space="preserve"> BQ$103</f>
        <v>0</v>
      </c>
      <c r="BR111" s="127">
        <f t="shared" si="389"/>
        <v>0</v>
      </c>
      <c r="BS111" s="127">
        <f t="shared" si="389"/>
        <v>0</v>
      </c>
      <c r="BT111" s="127">
        <f t="shared" si="389"/>
        <v>0</v>
      </c>
      <c r="BU111" s="127">
        <f t="shared" si="389"/>
        <v>0</v>
      </c>
      <c r="BV111" s="127">
        <f t="shared" si="389"/>
        <v>0</v>
      </c>
      <c r="BW111" s="127">
        <f t="shared" si="389"/>
        <v>0</v>
      </c>
      <c r="BX111" s="127">
        <f t="shared" si="389"/>
        <v>0</v>
      </c>
      <c r="BY111" s="127">
        <f t="shared" si="389"/>
        <v>0</v>
      </c>
      <c r="BZ111" s="127">
        <f t="shared" si="389"/>
        <v>0</v>
      </c>
      <c r="CA111" s="127">
        <f t="shared" si="389"/>
        <v>0</v>
      </c>
      <c r="CB111" s="127">
        <f t="shared" si="389"/>
        <v>0</v>
      </c>
      <c r="CC111" s="127">
        <f t="shared" si="389"/>
        <v>0</v>
      </c>
      <c r="CD111" s="127">
        <f t="shared" si="389"/>
        <v>0</v>
      </c>
      <c r="CE111" s="127">
        <f t="shared" si="389"/>
        <v>0</v>
      </c>
      <c r="CF111" s="127">
        <f t="shared" si="389"/>
        <v>0</v>
      </c>
      <c r="CG111" s="127">
        <f t="shared" si="389"/>
        <v>0</v>
      </c>
      <c r="CH111" s="127">
        <f t="shared" si="389"/>
        <v>0</v>
      </c>
      <c r="CI111" s="127">
        <f t="shared" si="389"/>
        <v>0</v>
      </c>
      <c r="CJ111" s="127">
        <f t="shared" si="389"/>
        <v>0</v>
      </c>
      <c r="CK111" s="127">
        <f t="shared" si="389"/>
        <v>0</v>
      </c>
      <c r="CL111" s="127">
        <f t="shared" si="389"/>
        <v>0</v>
      </c>
      <c r="CM111" s="127">
        <f t="shared" si="389"/>
        <v>0</v>
      </c>
      <c r="CN111" s="127">
        <f t="shared" si="389"/>
        <v>0</v>
      </c>
      <c r="CO111" s="127">
        <f t="shared" si="389"/>
        <v>0</v>
      </c>
      <c r="CP111" s="127">
        <f t="shared" si="389"/>
        <v>0</v>
      </c>
      <c r="CQ111" s="127">
        <f t="shared" si="389"/>
        <v>0</v>
      </c>
      <c r="CR111" s="127">
        <f t="shared" si="389"/>
        <v>0</v>
      </c>
      <c r="CS111" s="127">
        <f t="shared" si="389"/>
        <v>0</v>
      </c>
      <c r="CT111" s="127">
        <f t="shared" si="389"/>
        <v>0</v>
      </c>
      <c r="CU111" s="127">
        <f t="shared" si="389"/>
        <v>0</v>
      </c>
      <c r="CV111" s="127">
        <f t="shared" si="389"/>
        <v>0</v>
      </c>
      <c r="CW111" s="127">
        <f t="shared" ref="CW111:EB111" si="390" xml:space="preserve"> CW$103</f>
        <v>0</v>
      </c>
      <c r="CX111" s="127">
        <f t="shared" si="390"/>
        <v>0</v>
      </c>
      <c r="CY111" s="127">
        <f t="shared" si="390"/>
        <v>0</v>
      </c>
      <c r="CZ111" s="127">
        <f t="shared" si="390"/>
        <v>0</v>
      </c>
      <c r="DA111" s="127">
        <f t="shared" si="390"/>
        <v>0</v>
      </c>
      <c r="DB111" s="127">
        <f t="shared" si="390"/>
        <v>0</v>
      </c>
      <c r="DC111" s="127">
        <f t="shared" si="390"/>
        <v>0</v>
      </c>
      <c r="DD111" s="127">
        <f t="shared" si="390"/>
        <v>0</v>
      </c>
      <c r="DE111" s="127">
        <f t="shared" si="390"/>
        <v>0</v>
      </c>
      <c r="DF111" s="127">
        <f t="shared" si="390"/>
        <v>0</v>
      </c>
      <c r="DG111" s="127">
        <f t="shared" si="390"/>
        <v>0</v>
      </c>
      <c r="DH111" s="127">
        <f t="shared" si="390"/>
        <v>0</v>
      </c>
      <c r="DI111" s="127">
        <f t="shared" si="390"/>
        <v>0</v>
      </c>
      <c r="DJ111" s="127">
        <f t="shared" si="390"/>
        <v>0</v>
      </c>
      <c r="DK111" s="127">
        <f t="shared" si="390"/>
        <v>0</v>
      </c>
      <c r="DL111" s="127">
        <f t="shared" si="390"/>
        <v>0</v>
      </c>
      <c r="DM111" s="127">
        <f t="shared" si="390"/>
        <v>0</v>
      </c>
      <c r="DN111" s="127">
        <f t="shared" si="390"/>
        <v>0</v>
      </c>
      <c r="DO111" s="127">
        <f t="shared" si="390"/>
        <v>0</v>
      </c>
      <c r="DP111" s="127">
        <f t="shared" si="390"/>
        <v>0</v>
      </c>
      <c r="DQ111" s="127">
        <f t="shared" si="390"/>
        <v>0</v>
      </c>
      <c r="DR111" s="127">
        <f t="shared" si="390"/>
        <v>0</v>
      </c>
      <c r="DS111" s="127">
        <f t="shared" si="390"/>
        <v>0</v>
      </c>
      <c r="DT111" s="127">
        <f t="shared" si="390"/>
        <v>0</v>
      </c>
      <c r="DU111" s="127">
        <f t="shared" si="390"/>
        <v>0</v>
      </c>
      <c r="DV111" s="127">
        <f t="shared" si="390"/>
        <v>0</v>
      </c>
      <c r="DW111" s="127">
        <f t="shared" si="390"/>
        <v>0</v>
      </c>
      <c r="DX111" s="127">
        <f t="shared" si="390"/>
        <v>0</v>
      </c>
      <c r="DY111" s="127">
        <f t="shared" si="390"/>
        <v>0</v>
      </c>
      <c r="DZ111" s="127">
        <f t="shared" si="390"/>
        <v>0</v>
      </c>
      <c r="EA111" s="127">
        <f t="shared" si="390"/>
        <v>0</v>
      </c>
      <c r="EB111" s="127">
        <f t="shared" si="390"/>
        <v>0</v>
      </c>
      <c r="EC111" s="127">
        <f t="shared" ref="EC111:FH111" si="391" xml:space="preserve"> EC$103</f>
        <v>0</v>
      </c>
      <c r="ED111" s="127">
        <f t="shared" si="391"/>
        <v>0</v>
      </c>
      <c r="EE111" s="127">
        <f t="shared" si="391"/>
        <v>0</v>
      </c>
      <c r="EF111" s="127">
        <f t="shared" si="391"/>
        <v>0</v>
      </c>
      <c r="EG111" s="127">
        <f t="shared" si="391"/>
        <v>0</v>
      </c>
      <c r="EH111" s="127">
        <f t="shared" si="391"/>
        <v>0</v>
      </c>
      <c r="EI111" s="127">
        <f t="shared" si="391"/>
        <v>0</v>
      </c>
      <c r="EJ111" s="127">
        <f t="shared" si="391"/>
        <v>0</v>
      </c>
      <c r="EK111" s="127">
        <f t="shared" si="391"/>
        <v>0</v>
      </c>
      <c r="EL111" s="127">
        <f t="shared" si="391"/>
        <v>0</v>
      </c>
      <c r="EM111" s="127">
        <f t="shared" si="391"/>
        <v>0</v>
      </c>
      <c r="EN111" s="127">
        <f t="shared" si="391"/>
        <v>0</v>
      </c>
      <c r="EO111" s="127">
        <f t="shared" si="391"/>
        <v>0</v>
      </c>
      <c r="EP111" s="127">
        <f t="shared" si="391"/>
        <v>0</v>
      </c>
      <c r="EQ111" s="127">
        <f t="shared" si="391"/>
        <v>0</v>
      </c>
      <c r="ER111" s="127">
        <f t="shared" si="391"/>
        <v>0</v>
      </c>
      <c r="ES111" s="127">
        <f t="shared" si="391"/>
        <v>0</v>
      </c>
      <c r="ET111" s="127">
        <f t="shared" si="391"/>
        <v>0</v>
      </c>
      <c r="EU111" s="127">
        <f t="shared" si="391"/>
        <v>0</v>
      </c>
      <c r="EV111" s="127">
        <f t="shared" si="391"/>
        <v>0</v>
      </c>
      <c r="EW111" s="127">
        <f t="shared" si="391"/>
        <v>0</v>
      </c>
      <c r="EX111" s="127">
        <f t="shared" si="391"/>
        <v>0</v>
      </c>
      <c r="EY111" s="127">
        <f t="shared" si="391"/>
        <v>0</v>
      </c>
      <c r="EZ111" s="127">
        <f t="shared" si="391"/>
        <v>0</v>
      </c>
      <c r="FA111" s="127">
        <f t="shared" si="391"/>
        <v>0</v>
      </c>
      <c r="FB111" s="127">
        <f t="shared" si="391"/>
        <v>0</v>
      </c>
      <c r="FC111" s="127">
        <f t="shared" si="391"/>
        <v>0</v>
      </c>
      <c r="FD111" s="127">
        <f t="shared" si="391"/>
        <v>0</v>
      </c>
      <c r="FE111" s="127">
        <f t="shared" si="391"/>
        <v>0</v>
      </c>
      <c r="FF111" s="127">
        <f t="shared" si="391"/>
        <v>0</v>
      </c>
      <c r="FG111" s="127">
        <f t="shared" si="391"/>
        <v>0</v>
      </c>
      <c r="FH111" s="127">
        <f t="shared" si="391"/>
        <v>0</v>
      </c>
      <c r="FI111" s="127">
        <f t="shared" ref="FI111:GJ111" si="392" xml:space="preserve"> FI$103</f>
        <v>0</v>
      </c>
      <c r="FJ111" s="127">
        <f t="shared" si="392"/>
        <v>0</v>
      </c>
      <c r="FK111" s="127">
        <f t="shared" si="392"/>
        <v>0</v>
      </c>
      <c r="FL111" s="127">
        <f t="shared" si="392"/>
        <v>0</v>
      </c>
      <c r="FM111" s="127">
        <f t="shared" si="392"/>
        <v>0</v>
      </c>
      <c r="FN111" s="127">
        <f t="shared" si="392"/>
        <v>0</v>
      </c>
      <c r="FO111" s="127">
        <f t="shared" si="392"/>
        <v>0</v>
      </c>
      <c r="FP111" s="127">
        <f t="shared" si="392"/>
        <v>0</v>
      </c>
      <c r="FQ111" s="127">
        <f t="shared" si="392"/>
        <v>0</v>
      </c>
      <c r="FR111" s="127">
        <f t="shared" si="392"/>
        <v>0</v>
      </c>
      <c r="FS111" s="127">
        <f t="shared" si="392"/>
        <v>0</v>
      </c>
      <c r="FT111" s="127">
        <f t="shared" si="392"/>
        <v>0</v>
      </c>
      <c r="FU111" s="127">
        <f t="shared" si="392"/>
        <v>0</v>
      </c>
      <c r="FV111" s="127">
        <f t="shared" si="392"/>
        <v>0</v>
      </c>
      <c r="FW111" s="127">
        <f t="shared" si="392"/>
        <v>0</v>
      </c>
      <c r="FX111" s="127">
        <f t="shared" si="392"/>
        <v>0</v>
      </c>
      <c r="FY111" s="127">
        <f t="shared" si="392"/>
        <v>0</v>
      </c>
      <c r="FZ111" s="127">
        <f t="shared" si="392"/>
        <v>0</v>
      </c>
      <c r="GA111" s="127">
        <f t="shared" si="392"/>
        <v>0</v>
      </c>
      <c r="GB111" s="127">
        <f t="shared" si="392"/>
        <v>0</v>
      </c>
      <c r="GC111" s="127">
        <f t="shared" si="392"/>
        <v>0</v>
      </c>
      <c r="GD111" s="127">
        <f t="shared" si="392"/>
        <v>0</v>
      </c>
      <c r="GE111" s="127">
        <f t="shared" si="392"/>
        <v>0</v>
      </c>
      <c r="GF111" s="127">
        <f t="shared" si="392"/>
        <v>0</v>
      </c>
      <c r="GG111" s="127">
        <f t="shared" si="392"/>
        <v>0</v>
      </c>
      <c r="GH111" s="127">
        <f t="shared" si="392"/>
        <v>0</v>
      </c>
      <c r="GI111" s="127">
        <f t="shared" si="392"/>
        <v>0</v>
      </c>
      <c r="GJ111" s="127">
        <f t="shared" si="392"/>
        <v>0</v>
      </c>
    </row>
    <row r="112" spans="1:192" outlineLevel="1" x14ac:dyDescent="0.25">
      <c r="E112" s="38" t="s">
        <v>126</v>
      </c>
      <c r="F112" s="38"/>
      <c r="G112" s="38" t="s">
        <v>5</v>
      </c>
      <c r="H112" s="38">
        <f xml:space="preserve"> SUM(J112:GJ112)</f>
        <v>1</v>
      </c>
      <c r="I112" s="38"/>
      <c r="J112" s="38">
        <f t="shared" ref="J112:AO112" si="393" xml:space="preserve"> I111</f>
        <v>0</v>
      </c>
      <c r="K112" s="38">
        <f t="shared" si="393"/>
        <v>0</v>
      </c>
      <c r="L112" s="38">
        <f t="shared" si="393"/>
        <v>0</v>
      </c>
      <c r="M112" s="38">
        <f t="shared" si="393"/>
        <v>0</v>
      </c>
      <c r="N112" s="38">
        <f t="shared" si="393"/>
        <v>0</v>
      </c>
      <c r="O112" s="38">
        <f t="shared" si="393"/>
        <v>0</v>
      </c>
      <c r="P112" s="38">
        <f t="shared" si="393"/>
        <v>0</v>
      </c>
      <c r="Q112" s="38">
        <f t="shared" si="393"/>
        <v>0</v>
      </c>
      <c r="R112" s="38">
        <f t="shared" si="393"/>
        <v>0</v>
      </c>
      <c r="S112" s="38">
        <f t="shared" si="393"/>
        <v>0</v>
      </c>
      <c r="T112" s="38">
        <f t="shared" si="393"/>
        <v>0</v>
      </c>
      <c r="U112" s="38">
        <f t="shared" si="393"/>
        <v>0</v>
      </c>
      <c r="V112" s="38">
        <f t="shared" si="393"/>
        <v>0</v>
      </c>
      <c r="W112" s="38">
        <f t="shared" si="393"/>
        <v>0</v>
      </c>
      <c r="X112" s="38">
        <f t="shared" si="393"/>
        <v>0</v>
      </c>
      <c r="Y112" s="38">
        <f t="shared" si="393"/>
        <v>0</v>
      </c>
      <c r="Z112" s="38">
        <f t="shared" si="393"/>
        <v>0</v>
      </c>
      <c r="AA112" s="38">
        <f t="shared" si="393"/>
        <v>0</v>
      </c>
      <c r="AB112" s="38">
        <f t="shared" si="393"/>
        <v>0</v>
      </c>
      <c r="AC112" s="38">
        <f t="shared" si="393"/>
        <v>0</v>
      </c>
      <c r="AD112" s="38">
        <f t="shared" si="393"/>
        <v>0</v>
      </c>
      <c r="AE112" s="38">
        <f t="shared" si="393"/>
        <v>0</v>
      </c>
      <c r="AF112" s="38">
        <f t="shared" si="393"/>
        <v>0</v>
      </c>
      <c r="AG112" s="38">
        <f t="shared" si="393"/>
        <v>0</v>
      </c>
      <c r="AH112" s="38">
        <f t="shared" si="393"/>
        <v>0</v>
      </c>
      <c r="AI112" s="38">
        <f t="shared" si="393"/>
        <v>0</v>
      </c>
      <c r="AJ112" s="38">
        <f t="shared" si="393"/>
        <v>0</v>
      </c>
      <c r="AK112" s="38">
        <f t="shared" si="393"/>
        <v>0</v>
      </c>
      <c r="AL112" s="38">
        <f t="shared" si="393"/>
        <v>0</v>
      </c>
      <c r="AM112" s="38">
        <f t="shared" si="393"/>
        <v>0</v>
      </c>
      <c r="AN112" s="38">
        <f t="shared" si="393"/>
        <v>0</v>
      </c>
      <c r="AO112" s="38">
        <f t="shared" si="393"/>
        <v>0</v>
      </c>
      <c r="AP112" s="38">
        <f t="shared" ref="AP112:BU112" si="394" xml:space="preserve"> AO111</f>
        <v>0</v>
      </c>
      <c r="AQ112" s="38">
        <f t="shared" si="394"/>
        <v>0</v>
      </c>
      <c r="AR112" s="38">
        <f t="shared" si="394"/>
        <v>0</v>
      </c>
      <c r="AS112" s="38">
        <f t="shared" si="394"/>
        <v>0</v>
      </c>
      <c r="AT112" s="38">
        <f t="shared" si="394"/>
        <v>0</v>
      </c>
      <c r="AU112" s="38">
        <f t="shared" si="394"/>
        <v>0</v>
      </c>
      <c r="AV112" s="38">
        <f t="shared" si="394"/>
        <v>0</v>
      </c>
      <c r="AW112" s="38">
        <f t="shared" si="394"/>
        <v>0</v>
      </c>
      <c r="AX112" s="38">
        <f t="shared" si="394"/>
        <v>0</v>
      </c>
      <c r="AY112" s="38">
        <f t="shared" si="394"/>
        <v>0</v>
      </c>
      <c r="AZ112" s="38">
        <f t="shared" si="394"/>
        <v>0</v>
      </c>
      <c r="BA112" s="38">
        <f t="shared" si="394"/>
        <v>0</v>
      </c>
      <c r="BB112" s="38">
        <f t="shared" si="394"/>
        <v>0</v>
      </c>
      <c r="BC112" s="38">
        <f t="shared" si="394"/>
        <v>0</v>
      </c>
      <c r="BD112" s="38">
        <f t="shared" si="394"/>
        <v>0</v>
      </c>
      <c r="BE112" s="38">
        <f t="shared" si="394"/>
        <v>1</v>
      </c>
      <c r="BF112" s="38">
        <f t="shared" si="394"/>
        <v>0</v>
      </c>
      <c r="BG112" s="38">
        <f t="shared" si="394"/>
        <v>0</v>
      </c>
      <c r="BH112" s="38">
        <f t="shared" si="394"/>
        <v>0</v>
      </c>
      <c r="BI112" s="38">
        <f t="shared" si="394"/>
        <v>0</v>
      </c>
      <c r="BJ112" s="38">
        <f t="shared" si="394"/>
        <v>0</v>
      </c>
      <c r="BK112" s="38">
        <f t="shared" si="394"/>
        <v>0</v>
      </c>
      <c r="BL112" s="38">
        <f t="shared" si="394"/>
        <v>0</v>
      </c>
      <c r="BM112" s="38">
        <f t="shared" si="394"/>
        <v>0</v>
      </c>
      <c r="BN112" s="38">
        <f t="shared" si="394"/>
        <v>0</v>
      </c>
      <c r="BO112" s="38">
        <f t="shared" si="394"/>
        <v>0</v>
      </c>
      <c r="BP112" s="38">
        <f t="shared" si="394"/>
        <v>0</v>
      </c>
      <c r="BQ112" s="38">
        <f t="shared" si="394"/>
        <v>0</v>
      </c>
      <c r="BR112" s="38">
        <f t="shared" si="394"/>
        <v>0</v>
      </c>
      <c r="BS112" s="38">
        <f t="shared" si="394"/>
        <v>0</v>
      </c>
      <c r="BT112" s="38">
        <f t="shared" si="394"/>
        <v>0</v>
      </c>
      <c r="BU112" s="38">
        <f t="shared" si="394"/>
        <v>0</v>
      </c>
      <c r="BV112" s="38">
        <f t="shared" ref="BV112:DA112" si="395" xml:space="preserve"> BU111</f>
        <v>0</v>
      </c>
      <c r="BW112" s="38">
        <f t="shared" si="395"/>
        <v>0</v>
      </c>
      <c r="BX112" s="38">
        <f t="shared" si="395"/>
        <v>0</v>
      </c>
      <c r="BY112" s="38">
        <f t="shared" si="395"/>
        <v>0</v>
      </c>
      <c r="BZ112" s="38">
        <f t="shared" si="395"/>
        <v>0</v>
      </c>
      <c r="CA112" s="38">
        <f t="shared" si="395"/>
        <v>0</v>
      </c>
      <c r="CB112" s="38">
        <f t="shared" si="395"/>
        <v>0</v>
      </c>
      <c r="CC112" s="38">
        <f t="shared" si="395"/>
        <v>0</v>
      </c>
      <c r="CD112" s="38">
        <f t="shared" si="395"/>
        <v>0</v>
      </c>
      <c r="CE112" s="38">
        <f t="shared" si="395"/>
        <v>0</v>
      </c>
      <c r="CF112" s="38">
        <f t="shared" si="395"/>
        <v>0</v>
      </c>
      <c r="CG112" s="38">
        <f t="shared" si="395"/>
        <v>0</v>
      </c>
      <c r="CH112" s="38">
        <f t="shared" si="395"/>
        <v>0</v>
      </c>
      <c r="CI112" s="38">
        <f t="shared" si="395"/>
        <v>0</v>
      </c>
      <c r="CJ112" s="38">
        <f t="shared" si="395"/>
        <v>0</v>
      </c>
      <c r="CK112" s="38">
        <f t="shared" si="395"/>
        <v>0</v>
      </c>
      <c r="CL112" s="38">
        <f t="shared" si="395"/>
        <v>0</v>
      </c>
      <c r="CM112" s="38">
        <f t="shared" si="395"/>
        <v>0</v>
      </c>
      <c r="CN112" s="38">
        <f t="shared" si="395"/>
        <v>0</v>
      </c>
      <c r="CO112" s="38">
        <f t="shared" si="395"/>
        <v>0</v>
      </c>
      <c r="CP112" s="38">
        <f t="shared" si="395"/>
        <v>0</v>
      </c>
      <c r="CQ112" s="38">
        <f t="shared" si="395"/>
        <v>0</v>
      </c>
      <c r="CR112" s="38">
        <f t="shared" si="395"/>
        <v>0</v>
      </c>
      <c r="CS112" s="38">
        <f t="shared" si="395"/>
        <v>0</v>
      </c>
      <c r="CT112" s="38">
        <f t="shared" si="395"/>
        <v>0</v>
      </c>
      <c r="CU112" s="38">
        <f t="shared" si="395"/>
        <v>0</v>
      </c>
      <c r="CV112" s="38">
        <f t="shared" si="395"/>
        <v>0</v>
      </c>
      <c r="CW112" s="38">
        <f t="shared" si="395"/>
        <v>0</v>
      </c>
      <c r="CX112" s="38">
        <f t="shared" si="395"/>
        <v>0</v>
      </c>
      <c r="CY112" s="38">
        <f t="shared" si="395"/>
        <v>0</v>
      </c>
      <c r="CZ112" s="38">
        <f t="shared" si="395"/>
        <v>0</v>
      </c>
      <c r="DA112" s="38">
        <f t="shared" si="395"/>
        <v>0</v>
      </c>
      <c r="DB112" s="38">
        <f t="shared" ref="DB112:EG112" si="396" xml:space="preserve"> DA111</f>
        <v>0</v>
      </c>
      <c r="DC112" s="38">
        <f t="shared" si="396"/>
        <v>0</v>
      </c>
      <c r="DD112" s="38">
        <f t="shared" si="396"/>
        <v>0</v>
      </c>
      <c r="DE112" s="38">
        <f t="shared" si="396"/>
        <v>0</v>
      </c>
      <c r="DF112" s="38">
        <f t="shared" si="396"/>
        <v>0</v>
      </c>
      <c r="DG112" s="38">
        <f t="shared" si="396"/>
        <v>0</v>
      </c>
      <c r="DH112" s="38">
        <f t="shared" si="396"/>
        <v>0</v>
      </c>
      <c r="DI112" s="38">
        <f t="shared" si="396"/>
        <v>0</v>
      </c>
      <c r="DJ112" s="38">
        <f t="shared" si="396"/>
        <v>0</v>
      </c>
      <c r="DK112" s="38">
        <f t="shared" si="396"/>
        <v>0</v>
      </c>
      <c r="DL112" s="38">
        <f t="shared" si="396"/>
        <v>0</v>
      </c>
      <c r="DM112" s="38">
        <f t="shared" si="396"/>
        <v>0</v>
      </c>
      <c r="DN112" s="38">
        <f t="shared" si="396"/>
        <v>0</v>
      </c>
      <c r="DO112" s="38">
        <f t="shared" si="396"/>
        <v>0</v>
      </c>
      <c r="DP112" s="38">
        <f t="shared" si="396"/>
        <v>0</v>
      </c>
      <c r="DQ112" s="38">
        <f t="shared" si="396"/>
        <v>0</v>
      </c>
      <c r="DR112" s="38">
        <f t="shared" si="396"/>
        <v>0</v>
      </c>
      <c r="DS112" s="38">
        <f t="shared" si="396"/>
        <v>0</v>
      </c>
      <c r="DT112" s="38">
        <f t="shared" si="396"/>
        <v>0</v>
      </c>
      <c r="DU112" s="38">
        <f t="shared" si="396"/>
        <v>0</v>
      </c>
      <c r="DV112" s="38">
        <f t="shared" si="396"/>
        <v>0</v>
      </c>
      <c r="DW112" s="38">
        <f t="shared" si="396"/>
        <v>0</v>
      </c>
      <c r="DX112" s="38">
        <f t="shared" si="396"/>
        <v>0</v>
      </c>
      <c r="DY112" s="38">
        <f t="shared" si="396"/>
        <v>0</v>
      </c>
      <c r="DZ112" s="38">
        <f t="shared" si="396"/>
        <v>0</v>
      </c>
      <c r="EA112" s="38">
        <f t="shared" si="396"/>
        <v>0</v>
      </c>
      <c r="EB112" s="38">
        <f t="shared" si="396"/>
        <v>0</v>
      </c>
      <c r="EC112" s="38">
        <f t="shared" si="396"/>
        <v>0</v>
      </c>
      <c r="ED112" s="38">
        <f t="shared" si="396"/>
        <v>0</v>
      </c>
      <c r="EE112" s="38">
        <f t="shared" si="396"/>
        <v>0</v>
      </c>
      <c r="EF112" s="38">
        <f t="shared" si="396"/>
        <v>0</v>
      </c>
      <c r="EG112" s="38">
        <f t="shared" si="396"/>
        <v>0</v>
      </c>
      <c r="EH112" s="38">
        <f t="shared" ref="EH112:FM112" si="397" xml:space="preserve"> EG111</f>
        <v>0</v>
      </c>
      <c r="EI112" s="38">
        <f t="shared" si="397"/>
        <v>0</v>
      </c>
      <c r="EJ112" s="38">
        <f t="shared" si="397"/>
        <v>0</v>
      </c>
      <c r="EK112" s="38">
        <f t="shared" si="397"/>
        <v>0</v>
      </c>
      <c r="EL112" s="38">
        <f t="shared" si="397"/>
        <v>0</v>
      </c>
      <c r="EM112" s="38">
        <f t="shared" si="397"/>
        <v>0</v>
      </c>
      <c r="EN112" s="38">
        <f t="shared" si="397"/>
        <v>0</v>
      </c>
      <c r="EO112" s="38">
        <f t="shared" si="397"/>
        <v>0</v>
      </c>
      <c r="EP112" s="38">
        <f t="shared" si="397"/>
        <v>0</v>
      </c>
      <c r="EQ112" s="38">
        <f t="shared" si="397"/>
        <v>0</v>
      </c>
      <c r="ER112" s="38">
        <f t="shared" si="397"/>
        <v>0</v>
      </c>
      <c r="ES112" s="38">
        <f t="shared" si="397"/>
        <v>0</v>
      </c>
      <c r="ET112" s="38">
        <f t="shared" si="397"/>
        <v>0</v>
      </c>
      <c r="EU112" s="38">
        <f t="shared" si="397"/>
        <v>0</v>
      </c>
      <c r="EV112" s="38">
        <f t="shared" si="397"/>
        <v>0</v>
      </c>
      <c r="EW112" s="38">
        <f t="shared" si="397"/>
        <v>0</v>
      </c>
      <c r="EX112" s="38">
        <f t="shared" si="397"/>
        <v>0</v>
      </c>
      <c r="EY112" s="38">
        <f t="shared" si="397"/>
        <v>0</v>
      </c>
      <c r="EZ112" s="38">
        <f t="shared" si="397"/>
        <v>0</v>
      </c>
      <c r="FA112" s="38">
        <f t="shared" si="397"/>
        <v>0</v>
      </c>
      <c r="FB112" s="38">
        <f t="shared" si="397"/>
        <v>0</v>
      </c>
      <c r="FC112" s="38">
        <f t="shared" si="397"/>
        <v>0</v>
      </c>
      <c r="FD112" s="38">
        <f t="shared" si="397"/>
        <v>0</v>
      </c>
      <c r="FE112" s="38">
        <f t="shared" si="397"/>
        <v>0</v>
      </c>
      <c r="FF112" s="38">
        <f t="shared" si="397"/>
        <v>0</v>
      </c>
      <c r="FG112" s="38">
        <f t="shared" si="397"/>
        <v>0</v>
      </c>
      <c r="FH112" s="38">
        <f t="shared" si="397"/>
        <v>0</v>
      </c>
      <c r="FI112" s="38">
        <f t="shared" si="397"/>
        <v>0</v>
      </c>
      <c r="FJ112" s="38">
        <f t="shared" si="397"/>
        <v>0</v>
      </c>
      <c r="FK112" s="38">
        <f t="shared" si="397"/>
        <v>0</v>
      </c>
      <c r="FL112" s="38">
        <f t="shared" si="397"/>
        <v>0</v>
      </c>
      <c r="FM112" s="38">
        <f t="shared" si="397"/>
        <v>0</v>
      </c>
      <c r="FN112" s="38">
        <f t="shared" ref="FN112:GJ112" si="398" xml:space="preserve"> FM111</f>
        <v>0</v>
      </c>
      <c r="FO112" s="38">
        <f t="shared" si="398"/>
        <v>0</v>
      </c>
      <c r="FP112" s="38">
        <f t="shared" si="398"/>
        <v>0</v>
      </c>
      <c r="FQ112" s="38">
        <f t="shared" si="398"/>
        <v>0</v>
      </c>
      <c r="FR112" s="38">
        <f t="shared" si="398"/>
        <v>0</v>
      </c>
      <c r="FS112" s="38">
        <f t="shared" si="398"/>
        <v>0</v>
      </c>
      <c r="FT112" s="38">
        <f t="shared" si="398"/>
        <v>0</v>
      </c>
      <c r="FU112" s="38">
        <f t="shared" si="398"/>
        <v>0</v>
      </c>
      <c r="FV112" s="38">
        <f t="shared" si="398"/>
        <v>0</v>
      </c>
      <c r="FW112" s="38">
        <f t="shared" si="398"/>
        <v>0</v>
      </c>
      <c r="FX112" s="38">
        <f t="shared" si="398"/>
        <v>0</v>
      </c>
      <c r="FY112" s="38">
        <f t="shared" si="398"/>
        <v>0</v>
      </c>
      <c r="FZ112" s="38">
        <f t="shared" si="398"/>
        <v>0</v>
      </c>
      <c r="GA112" s="38">
        <f t="shared" si="398"/>
        <v>0</v>
      </c>
      <c r="GB112" s="38">
        <f t="shared" si="398"/>
        <v>0</v>
      </c>
      <c r="GC112" s="38">
        <f t="shared" si="398"/>
        <v>0</v>
      </c>
      <c r="GD112" s="38">
        <f t="shared" si="398"/>
        <v>0</v>
      </c>
      <c r="GE112" s="38">
        <f t="shared" si="398"/>
        <v>0</v>
      </c>
      <c r="GF112" s="38">
        <f t="shared" si="398"/>
        <v>0</v>
      </c>
      <c r="GG112" s="38">
        <f t="shared" si="398"/>
        <v>0</v>
      </c>
      <c r="GH112" s="38">
        <f t="shared" si="398"/>
        <v>0</v>
      </c>
      <c r="GI112" s="38">
        <f t="shared" si="398"/>
        <v>0</v>
      </c>
      <c r="GJ112" s="38">
        <f t="shared" si="398"/>
        <v>0</v>
      </c>
    </row>
    <row r="113" spans="1:192" outlineLevel="1" x14ac:dyDescent="0.25"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38"/>
      <c r="EA113" s="38"/>
      <c r="EB113" s="38"/>
      <c r="EC113" s="38"/>
      <c r="ED113" s="38"/>
      <c r="EE113" s="38"/>
      <c r="EF113" s="38"/>
      <c r="EG113" s="38"/>
      <c r="EH113" s="38"/>
      <c r="EI113" s="38"/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38"/>
      <c r="EW113" s="38"/>
      <c r="EX113" s="38"/>
      <c r="EY113" s="38"/>
      <c r="EZ113" s="38"/>
      <c r="FA113" s="38"/>
      <c r="FB113" s="38"/>
      <c r="FC113" s="38"/>
      <c r="FD113" s="38"/>
      <c r="FE113" s="38"/>
      <c r="FF113" s="38"/>
      <c r="FG113" s="38"/>
      <c r="FH113" s="38"/>
      <c r="FI113" s="38"/>
      <c r="FJ113" s="38"/>
      <c r="FK113" s="38"/>
      <c r="FL113" s="38"/>
      <c r="FM113" s="38"/>
      <c r="FN113" s="38"/>
      <c r="FO113" s="38"/>
      <c r="FP113" s="38"/>
      <c r="FQ113" s="38"/>
      <c r="FR113" s="38"/>
      <c r="FS113" s="38"/>
      <c r="FT113" s="38"/>
      <c r="FU113" s="38"/>
      <c r="FV113" s="38"/>
      <c r="FW113" s="38"/>
      <c r="FX113" s="38"/>
      <c r="FY113" s="38"/>
      <c r="FZ113" s="38"/>
      <c r="GA113" s="38"/>
      <c r="GB113" s="38"/>
      <c r="GC113" s="38"/>
      <c r="GD113" s="38"/>
      <c r="GE113" s="38"/>
      <c r="GF113" s="38"/>
      <c r="GG113" s="38"/>
      <c r="GH113" s="38"/>
      <c r="GI113" s="38"/>
      <c r="GJ113" s="38"/>
    </row>
    <row r="114" spans="1:192" outlineLevel="1" x14ac:dyDescent="0.25">
      <c r="B114" s="15" t="s">
        <v>696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38"/>
      <c r="EA114" s="38"/>
      <c r="EB114" s="38"/>
      <c r="EC114" s="38"/>
      <c r="ED114" s="38"/>
      <c r="EE114" s="38"/>
      <c r="EF114" s="38"/>
      <c r="EG114" s="38"/>
      <c r="EH114" s="38"/>
      <c r="EI114" s="38"/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38"/>
      <c r="EW114" s="38"/>
      <c r="EX114" s="38"/>
      <c r="EY114" s="38"/>
      <c r="EZ114" s="38"/>
      <c r="FA114" s="38"/>
      <c r="FB114" s="38"/>
      <c r="FC114" s="38"/>
      <c r="FD114" s="38"/>
      <c r="FE114" s="38"/>
      <c r="FF114" s="38"/>
      <c r="FG114" s="38"/>
      <c r="FH114" s="38"/>
      <c r="FI114" s="38"/>
      <c r="FJ114" s="38"/>
      <c r="FK114" s="38"/>
      <c r="FL114" s="38"/>
      <c r="FM114" s="38"/>
      <c r="FN114" s="38"/>
      <c r="FO114" s="38"/>
      <c r="FP114" s="38"/>
      <c r="FQ114" s="38"/>
      <c r="FR114" s="38"/>
      <c r="FS114" s="38"/>
      <c r="FT114" s="38"/>
      <c r="FU114" s="38"/>
      <c r="FV114" s="38"/>
      <c r="FW114" s="38"/>
      <c r="FX114" s="38"/>
      <c r="FY114" s="38"/>
      <c r="FZ114" s="38"/>
      <c r="GA114" s="38"/>
      <c r="GB114" s="38"/>
      <c r="GC114" s="38"/>
      <c r="GD114" s="38"/>
      <c r="GE114" s="38"/>
      <c r="GF114" s="38"/>
      <c r="GG114" s="38"/>
      <c r="GH114" s="38"/>
      <c r="GI114" s="38"/>
      <c r="GJ114" s="38"/>
    </row>
    <row r="115" spans="1:192" outlineLevel="1" x14ac:dyDescent="0.25">
      <c r="A115" s="55"/>
      <c r="C115" s="58"/>
      <c r="D115" s="59"/>
      <c r="E115" s="306" t="str">
        <f xml:space="preserve"> ConTime!E$73</f>
        <v>End of construction period date</v>
      </c>
      <c r="F115" s="306">
        <f xml:space="preserve"> ConTime!F$73</f>
        <v>45473</v>
      </c>
      <c r="G115" s="306" t="str">
        <f xml:space="preserve"> ConTime!G$73</f>
        <v>date</v>
      </c>
      <c r="H115" s="306">
        <f xml:space="preserve"> ConTime!H$73</f>
        <v>0</v>
      </c>
      <c r="I115" s="306">
        <f xml:space="preserve"> ConTime!I$73</f>
        <v>0</v>
      </c>
      <c r="J115" s="306">
        <f xml:space="preserve"> ConTime!J$73</f>
        <v>0</v>
      </c>
      <c r="K115" s="306">
        <f xml:space="preserve"> ConTime!K$73</f>
        <v>0</v>
      </c>
      <c r="L115" s="306">
        <f xml:space="preserve"> ConTime!L$73</f>
        <v>0</v>
      </c>
      <c r="M115" s="306">
        <f xml:space="preserve"> ConTime!M$73</f>
        <v>0</v>
      </c>
      <c r="N115" s="306">
        <f xml:space="preserve"> ConTime!N$73</f>
        <v>0</v>
      </c>
      <c r="O115" s="306">
        <f xml:space="preserve"> ConTime!O$73</f>
        <v>0</v>
      </c>
      <c r="P115" s="306">
        <f xml:space="preserve"> ConTime!P$73</f>
        <v>0</v>
      </c>
      <c r="Q115" s="306">
        <f xml:space="preserve"> ConTime!Q$73</f>
        <v>0</v>
      </c>
      <c r="R115" s="306">
        <f xml:space="preserve"> ConTime!R$73</f>
        <v>0</v>
      </c>
      <c r="S115" s="306">
        <f xml:space="preserve"> ConTime!S$73</f>
        <v>0</v>
      </c>
      <c r="T115" s="306">
        <f xml:space="preserve"> ConTime!T$73</f>
        <v>0</v>
      </c>
      <c r="U115" s="306">
        <f xml:space="preserve"> ConTime!U$73</f>
        <v>0</v>
      </c>
      <c r="V115" s="306">
        <f xml:space="preserve"> ConTime!V$73</f>
        <v>0</v>
      </c>
      <c r="W115" s="306">
        <f xml:space="preserve"> ConTime!W$73</f>
        <v>0</v>
      </c>
      <c r="X115" s="306">
        <f xml:space="preserve"> ConTime!X$73</f>
        <v>0</v>
      </c>
      <c r="Y115" s="306">
        <f xml:space="preserve"> ConTime!Y$73</f>
        <v>0</v>
      </c>
      <c r="Z115" s="306">
        <f xml:space="preserve"> ConTime!Z$73</f>
        <v>0</v>
      </c>
      <c r="AA115" s="306">
        <f xml:space="preserve"> ConTime!AA$73</f>
        <v>0</v>
      </c>
      <c r="AB115" s="306">
        <f xml:space="preserve"> ConTime!AB$73</f>
        <v>0</v>
      </c>
      <c r="AC115" s="306">
        <f xml:space="preserve"> ConTime!AC$73</f>
        <v>0</v>
      </c>
      <c r="AD115" s="306">
        <f xml:space="preserve"> ConTime!AD$73</f>
        <v>0</v>
      </c>
      <c r="AE115" s="306">
        <f xml:space="preserve"> ConTime!AE$73</f>
        <v>0</v>
      </c>
      <c r="AF115" s="306">
        <f xml:space="preserve"> ConTime!AF$73</f>
        <v>0</v>
      </c>
      <c r="AG115" s="306">
        <f xml:space="preserve"> ConTime!AG$73</f>
        <v>0</v>
      </c>
      <c r="AH115" s="306">
        <f xml:space="preserve"> ConTime!AH$73</f>
        <v>0</v>
      </c>
      <c r="AI115" s="306">
        <f xml:space="preserve"> ConTime!AI$73</f>
        <v>0</v>
      </c>
      <c r="AJ115" s="306">
        <f xml:space="preserve"> ConTime!AJ$73</f>
        <v>0</v>
      </c>
      <c r="AK115" s="306">
        <f xml:space="preserve"> ConTime!AK$73</f>
        <v>0</v>
      </c>
      <c r="AL115" s="306">
        <f xml:space="preserve"> ConTime!AL$73</f>
        <v>0</v>
      </c>
      <c r="AM115" s="306">
        <f xml:space="preserve"> ConTime!AM$73</f>
        <v>0</v>
      </c>
      <c r="AN115" s="306">
        <f xml:space="preserve"> ConTime!AN$73</f>
        <v>0</v>
      </c>
      <c r="AO115" s="306">
        <f xml:space="preserve"> ConTime!AO$73</f>
        <v>0</v>
      </c>
      <c r="AP115" s="306">
        <f xml:space="preserve"> ConTime!AP$73</f>
        <v>0</v>
      </c>
      <c r="AQ115" s="306">
        <f xml:space="preserve"> ConTime!AQ$73</f>
        <v>0</v>
      </c>
      <c r="AR115" s="306">
        <f xml:space="preserve"> ConTime!AR$73</f>
        <v>0</v>
      </c>
      <c r="AS115" s="306">
        <f xml:space="preserve"> ConTime!AS$73</f>
        <v>0</v>
      </c>
      <c r="AT115" s="306">
        <f xml:space="preserve"> ConTime!AT$73</f>
        <v>0</v>
      </c>
      <c r="AU115" s="306">
        <f xml:space="preserve"> ConTime!AU$73</f>
        <v>0</v>
      </c>
      <c r="AV115" s="306">
        <f xml:space="preserve"> ConTime!AV$73</f>
        <v>0</v>
      </c>
      <c r="AW115" s="306">
        <f xml:space="preserve"> ConTime!AW$73</f>
        <v>0</v>
      </c>
      <c r="AX115" s="306">
        <f xml:space="preserve"> ConTime!AX$73</f>
        <v>0</v>
      </c>
      <c r="AY115" s="306">
        <f xml:space="preserve"> ConTime!AY$73</f>
        <v>0</v>
      </c>
      <c r="AZ115" s="306">
        <f xml:space="preserve"> ConTime!AZ$73</f>
        <v>0</v>
      </c>
      <c r="BA115" s="306">
        <f xml:space="preserve"> ConTime!BA$73</f>
        <v>0</v>
      </c>
      <c r="BB115" s="306">
        <f xml:space="preserve"> ConTime!BB$73</f>
        <v>0</v>
      </c>
      <c r="BC115" s="306">
        <f xml:space="preserve"> ConTime!BC$73</f>
        <v>0</v>
      </c>
      <c r="BD115" s="306">
        <f xml:space="preserve"> ConTime!BD$73</f>
        <v>0</v>
      </c>
      <c r="BE115" s="306">
        <f xml:space="preserve"> ConTime!BE$73</f>
        <v>0</v>
      </c>
      <c r="BF115" s="306">
        <f xml:space="preserve"> ConTime!BF$73</f>
        <v>0</v>
      </c>
      <c r="BG115" s="306">
        <f xml:space="preserve"> ConTime!BG$73</f>
        <v>0</v>
      </c>
      <c r="BH115" s="306">
        <f xml:space="preserve"> ConTime!BH$73</f>
        <v>0</v>
      </c>
      <c r="BI115" s="306">
        <f xml:space="preserve"> ConTime!BI$73</f>
        <v>0</v>
      </c>
      <c r="BJ115" s="306">
        <f xml:space="preserve"> ConTime!BJ$73</f>
        <v>0</v>
      </c>
      <c r="BK115" s="306">
        <f xml:space="preserve"> ConTime!BK$73</f>
        <v>0</v>
      </c>
      <c r="BL115" s="306">
        <f xml:space="preserve"> ConTime!BL$73</f>
        <v>0</v>
      </c>
      <c r="BM115" s="306">
        <f xml:space="preserve"> ConTime!BM$73</f>
        <v>0</v>
      </c>
      <c r="BN115" s="306">
        <f xml:space="preserve"> ConTime!BN$73</f>
        <v>0</v>
      </c>
      <c r="BO115" s="306">
        <f xml:space="preserve"> ConTime!BO$73</f>
        <v>0</v>
      </c>
      <c r="BP115" s="306">
        <f xml:space="preserve"> ConTime!BP$73</f>
        <v>0</v>
      </c>
      <c r="BQ115" s="306">
        <f xml:space="preserve"> ConTime!BQ$73</f>
        <v>0</v>
      </c>
      <c r="BR115" s="306">
        <f xml:space="preserve"> ConTime!BR$73</f>
        <v>0</v>
      </c>
      <c r="BS115" s="306">
        <f xml:space="preserve"> ConTime!BS$73</f>
        <v>0</v>
      </c>
      <c r="BT115" s="306">
        <f xml:space="preserve"> ConTime!BT$73</f>
        <v>0</v>
      </c>
      <c r="BU115" s="306">
        <f xml:space="preserve"> ConTime!BU$73</f>
        <v>0</v>
      </c>
      <c r="BV115" s="306">
        <f xml:space="preserve"> ConTime!BV$73</f>
        <v>0</v>
      </c>
      <c r="BW115" s="306">
        <f xml:space="preserve"> ConTime!BW$73</f>
        <v>0</v>
      </c>
      <c r="BX115" s="306">
        <f xml:space="preserve"> ConTime!BX$73</f>
        <v>0</v>
      </c>
      <c r="BY115" s="306">
        <f xml:space="preserve"> ConTime!BY$73</f>
        <v>0</v>
      </c>
      <c r="BZ115" s="306">
        <f xml:space="preserve"> ConTime!BZ$73</f>
        <v>0</v>
      </c>
      <c r="CA115" s="306">
        <f xml:space="preserve"> ConTime!CA$73</f>
        <v>0</v>
      </c>
      <c r="CB115" s="306">
        <f xml:space="preserve"> ConTime!CB$73</f>
        <v>0</v>
      </c>
      <c r="CC115" s="306">
        <f xml:space="preserve"> ConTime!CC$73</f>
        <v>0</v>
      </c>
      <c r="CD115" s="306">
        <f xml:space="preserve"> ConTime!CD$73</f>
        <v>0</v>
      </c>
      <c r="CE115" s="306">
        <f xml:space="preserve"> ConTime!CE$73</f>
        <v>0</v>
      </c>
      <c r="CF115" s="306">
        <f xml:space="preserve"> ConTime!CF$73</f>
        <v>0</v>
      </c>
      <c r="CG115" s="306">
        <f xml:space="preserve"> ConTime!CG$73</f>
        <v>0</v>
      </c>
      <c r="CH115" s="306">
        <f xml:space="preserve"> ConTime!CH$73</f>
        <v>0</v>
      </c>
      <c r="CI115" s="306">
        <f xml:space="preserve"> ConTime!CI$73</f>
        <v>0</v>
      </c>
      <c r="CJ115" s="306">
        <f xml:space="preserve"> ConTime!CJ$73</f>
        <v>0</v>
      </c>
      <c r="CK115" s="306">
        <f xml:space="preserve"> ConTime!CK$73</f>
        <v>0</v>
      </c>
      <c r="CL115" s="306">
        <f xml:space="preserve"> ConTime!CL$73</f>
        <v>0</v>
      </c>
      <c r="CM115" s="306">
        <f xml:space="preserve"> ConTime!CM$73</f>
        <v>0</v>
      </c>
      <c r="CN115" s="306">
        <f xml:space="preserve"> ConTime!CN$73</f>
        <v>0</v>
      </c>
      <c r="CO115" s="306">
        <f xml:space="preserve"> ConTime!CO$73</f>
        <v>0</v>
      </c>
      <c r="CP115" s="306">
        <f xml:space="preserve"> ConTime!CP$73</f>
        <v>0</v>
      </c>
      <c r="CQ115" s="306">
        <f xml:space="preserve"> ConTime!CQ$73</f>
        <v>0</v>
      </c>
      <c r="CR115" s="306">
        <f xml:space="preserve"> ConTime!CR$73</f>
        <v>0</v>
      </c>
      <c r="CS115" s="306">
        <f xml:space="preserve"> ConTime!CS$73</f>
        <v>0</v>
      </c>
      <c r="CT115" s="306">
        <f xml:space="preserve"> ConTime!CT$73</f>
        <v>0</v>
      </c>
      <c r="CU115" s="306">
        <f xml:space="preserve"> ConTime!CU$73</f>
        <v>0</v>
      </c>
      <c r="CV115" s="306">
        <f xml:space="preserve"> ConTime!CV$73</f>
        <v>0</v>
      </c>
      <c r="CW115" s="306">
        <f xml:space="preserve"> ConTime!CW$73</f>
        <v>0</v>
      </c>
      <c r="CX115" s="306">
        <f xml:space="preserve"> ConTime!CX$73</f>
        <v>0</v>
      </c>
      <c r="CY115" s="306">
        <f xml:space="preserve"> ConTime!CY$73</f>
        <v>0</v>
      </c>
      <c r="CZ115" s="306">
        <f xml:space="preserve"> ConTime!CZ$73</f>
        <v>0</v>
      </c>
      <c r="DA115" s="306">
        <f xml:space="preserve"> ConTime!DA$73</f>
        <v>0</v>
      </c>
      <c r="DB115" s="306">
        <f xml:space="preserve"> ConTime!DB$73</f>
        <v>0</v>
      </c>
      <c r="DC115" s="306">
        <f xml:space="preserve"> ConTime!DC$73</f>
        <v>0</v>
      </c>
      <c r="DD115" s="306">
        <f xml:space="preserve"> ConTime!DD$73</f>
        <v>0</v>
      </c>
      <c r="DE115" s="306">
        <f xml:space="preserve"> ConTime!DE$73</f>
        <v>0</v>
      </c>
      <c r="DF115" s="306">
        <f xml:space="preserve"> ConTime!DF$73</f>
        <v>0</v>
      </c>
      <c r="DG115" s="306">
        <f xml:space="preserve"> ConTime!DG$73</f>
        <v>0</v>
      </c>
      <c r="DH115" s="306">
        <f xml:space="preserve"> ConTime!DH$73</f>
        <v>0</v>
      </c>
      <c r="DI115" s="306">
        <f xml:space="preserve"> ConTime!DI$73</f>
        <v>0</v>
      </c>
      <c r="DJ115" s="306">
        <f xml:space="preserve"> ConTime!DJ$73</f>
        <v>0</v>
      </c>
      <c r="DK115" s="306">
        <f xml:space="preserve"> ConTime!DK$73</f>
        <v>0</v>
      </c>
      <c r="DL115" s="306">
        <f xml:space="preserve"> ConTime!DL$73</f>
        <v>0</v>
      </c>
      <c r="DM115" s="306">
        <f xml:space="preserve"> ConTime!DM$73</f>
        <v>0</v>
      </c>
      <c r="DN115" s="306">
        <f xml:space="preserve"> ConTime!DN$73</f>
        <v>0</v>
      </c>
      <c r="DO115" s="306">
        <f xml:space="preserve"> ConTime!DO$73</f>
        <v>0</v>
      </c>
      <c r="DP115" s="306">
        <f xml:space="preserve"> ConTime!DP$73</f>
        <v>0</v>
      </c>
      <c r="DQ115" s="306">
        <f xml:space="preserve"> ConTime!DQ$73</f>
        <v>0</v>
      </c>
      <c r="DR115" s="306">
        <f xml:space="preserve"> ConTime!DR$73</f>
        <v>0</v>
      </c>
      <c r="DS115" s="306">
        <f xml:space="preserve"> ConTime!DS$73</f>
        <v>0</v>
      </c>
      <c r="DT115" s="306">
        <f xml:space="preserve"> ConTime!DT$73</f>
        <v>0</v>
      </c>
      <c r="DU115" s="306">
        <f xml:space="preserve"> ConTime!DU$73</f>
        <v>0</v>
      </c>
      <c r="DV115" s="306">
        <f xml:space="preserve"> ConTime!DV$73</f>
        <v>0</v>
      </c>
      <c r="DW115" s="306">
        <f xml:space="preserve"> ConTime!DW$73</f>
        <v>0</v>
      </c>
      <c r="DX115" s="306">
        <f xml:space="preserve"> ConTime!DX$73</f>
        <v>0</v>
      </c>
      <c r="DY115" s="306">
        <f xml:space="preserve"> ConTime!DY$73</f>
        <v>0</v>
      </c>
      <c r="DZ115" s="306">
        <f xml:space="preserve"> ConTime!DZ$73</f>
        <v>0</v>
      </c>
      <c r="EA115" s="306">
        <f xml:space="preserve"> ConTime!EA$73</f>
        <v>0</v>
      </c>
      <c r="EB115" s="306">
        <f xml:space="preserve"> ConTime!EB$73</f>
        <v>0</v>
      </c>
      <c r="EC115" s="306">
        <f xml:space="preserve"> ConTime!EC$73</f>
        <v>0</v>
      </c>
      <c r="ED115" s="306">
        <f xml:space="preserve"> ConTime!ED$73</f>
        <v>0</v>
      </c>
      <c r="EE115" s="306">
        <f xml:space="preserve"> ConTime!EE$73</f>
        <v>0</v>
      </c>
      <c r="EF115" s="306">
        <f xml:space="preserve"> ConTime!EF$73</f>
        <v>0</v>
      </c>
      <c r="EG115" s="306">
        <f xml:space="preserve"> ConTime!EG$73</f>
        <v>0</v>
      </c>
      <c r="EH115" s="306">
        <f xml:space="preserve"> ConTime!EH$73</f>
        <v>0</v>
      </c>
      <c r="EI115" s="306">
        <f xml:space="preserve"> ConTime!EI$73</f>
        <v>0</v>
      </c>
      <c r="EJ115" s="306">
        <f xml:space="preserve"> ConTime!EJ$73</f>
        <v>0</v>
      </c>
      <c r="EK115" s="306">
        <f xml:space="preserve"> ConTime!EK$73</f>
        <v>0</v>
      </c>
      <c r="EL115" s="306">
        <f xml:space="preserve"> ConTime!EL$73</f>
        <v>0</v>
      </c>
      <c r="EM115" s="306">
        <f xml:space="preserve"> ConTime!EM$73</f>
        <v>0</v>
      </c>
      <c r="EN115" s="306">
        <f xml:space="preserve"> ConTime!EN$73</f>
        <v>0</v>
      </c>
      <c r="EO115" s="306">
        <f xml:space="preserve"> ConTime!EO$73</f>
        <v>0</v>
      </c>
      <c r="EP115" s="306">
        <f xml:space="preserve"> ConTime!EP$73</f>
        <v>0</v>
      </c>
      <c r="EQ115" s="306">
        <f xml:space="preserve"> ConTime!EQ$73</f>
        <v>0</v>
      </c>
      <c r="ER115" s="306">
        <f xml:space="preserve"> ConTime!ER$73</f>
        <v>0</v>
      </c>
      <c r="ES115" s="306">
        <f xml:space="preserve"> ConTime!ES$73</f>
        <v>0</v>
      </c>
      <c r="ET115" s="306">
        <f xml:space="preserve"> ConTime!ET$73</f>
        <v>0</v>
      </c>
      <c r="EU115" s="306">
        <f xml:space="preserve"> ConTime!EU$73</f>
        <v>0</v>
      </c>
      <c r="EV115" s="306">
        <f xml:space="preserve"> ConTime!EV$73</f>
        <v>0</v>
      </c>
      <c r="EW115" s="306">
        <f xml:space="preserve"> ConTime!EW$73</f>
        <v>0</v>
      </c>
      <c r="EX115" s="306">
        <f xml:space="preserve"> ConTime!EX$73</f>
        <v>0</v>
      </c>
      <c r="EY115" s="306">
        <f xml:space="preserve"> ConTime!EY$73</f>
        <v>0</v>
      </c>
      <c r="EZ115" s="306">
        <f xml:space="preserve"> ConTime!EZ$73</f>
        <v>0</v>
      </c>
      <c r="FA115" s="306">
        <f xml:space="preserve"> ConTime!FA$73</f>
        <v>0</v>
      </c>
      <c r="FB115" s="306">
        <f xml:space="preserve"> ConTime!FB$73</f>
        <v>0</v>
      </c>
      <c r="FC115" s="306">
        <f xml:space="preserve"> ConTime!FC$73</f>
        <v>0</v>
      </c>
      <c r="FD115" s="306">
        <f xml:space="preserve"> ConTime!FD$73</f>
        <v>0</v>
      </c>
      <c r="FE115" s="306">
        <f xml:space="preserve"> ConTime!FE$73</f>
        <v>0</v>
      </c>
      <c r="FF115" s="306">
        <f xml:space="preserve"> ConTime!FF$73</f>
        <v>0</v>
      </c>
      <c r="FG115" s="306">
        <f xml:space="preserve"> ConTime!FG$73</f>
        <v>0</v>
      </c>
      <c r="FH115" s="306">
        <f xml:space="preserve"> ConTime!FH$73</f>
        <v>0</v>
      </c>
      <c r="FI115" s="306">
        <f xml:space="preserve"> ConTime!FI$73</f>
        <v>0</v>
      </c>
      <c r="FJ115" s="306">
        <f xml:space="preserve"> ConTime!FJ$73</f>
        <v>0</v>
      </c>
      <c r="FK115" s="306">
        <f xml:space="preserve"> ConTime!FK$73</f>
        <v>0</v>
      </c>
      <c r="FL115" s="306">
        <f xml:space="preserve"> ConTime!FL$73</f>
        <v>0</v>
      </c>
      <c r="FM115" s="306">
        <f xml:space="preserve"> ConTime!FM$73</f>
        <v>0</v>
      </c>
      <c r="FN115" s="306">
        <f xml:space="preserve"> ConTime!FN$73</f>
        <v>0</v>
      </c>
      <c r="FO115" s="306">
        <f xml:space="preserve"> ConTime!FO$73</f>
        <v>0</v>
      </c>
      <c r="FP115" s="306">
        <f xml:space="preserve"> ConTime!FP$73</f>
        <v>0</v>
      </c>
      <c r="FQ115" s="306">
        <f xml:space="preserve"> ConTime!FQ$73</f>
        <v>0</v>
      </c>
      <c r="FR115" s="306">
        <f xml:space="preserve"> ConTime!FR$73</f>
        <v>0</v>
      </c>
      <c r="FS115" s="306">
        <f xml:space="preserve"> ConTime!FS$73</f>
        <v>0</v>
      </c>
      <c r="FT115" s="306">
        <f xml:space="preserve"> ConTime!FT$73</f>
        <v>0</v>
      </c>
      <c r="FU115" s="306">
        <f xml:space="preserve"> ConTime!FU$73</f>
        <v>0</v>
      </c>
      <c r="FV115" s="306">
        <f xml:space="preserve"> ConTime!FV$73</f>
        <v>0</v>
      </c>
      <c r="FW115" s="306">
        <f xml:space="preserve"> ConTime!FW$73</f>
        <v>0</v>
      </c>
      <c r="FX115" s="306">
        <f xml:space="preserve"> ConTime!FX$73</f>
        <v>0</v>
      </c>
      <c r="FY115" s="306">
        <f xml:space="preserve"> ConTime!FY$73</f>
        <v>0</v>
      </c>
      <c r="FZ115" s="306">
        <f xml:space="preserve"> ConTime!FZ$73</f>
        <v>0</v>
      </c>
      <c r="GA115" s="306">
        <f xml:space="preserve"> ConTime!GA$73</f>
        <v>0</v>
      </c>
      <c r="GB115" s="306">
        <f xml:space="preserve"> ConTime!GB$73</f>
        <v>0</v>
      </c>
      <c r="GC115" s="306">
        <f xml:space="preserve"> ConTime!GC$73</f>
        <v>0</v>
      </c>
      <c r="GD115" s="306">
        <f xml:space="preserve"> ConTime!GD$73</f>
        <v>0</v>
      </c>
      <c r="GE115" s="306">
        <f xml:space="preserve"> ConTime!GE$73</f>
        <v>0</v>
      </c>
      <c r="GF115" s="306">
        <f xml:space="preserve"> ConTime!GF$73</f>
        <v>0</v>
      </c>
      <c r="GG115" s="306">
        <f xml:space="preserve"> ConTime!GG$73</f>
        <v>0</v>
      </c>
      <c r="GH115" s="306">
        <f xml:space="preserve"> ConTime!GH$73</f>
        <v>0</v>
      </c>
      <c r="GI115" s="306">
        <f xml:space="preserve"> ConTime!GI$73</f>
        <v>0</v>
      </c>
      <c r="GJ115" s="306">
        <f xml:space="preserve"> ConTime!GJ$73</f>
        <v>0</v>
      </c>
    </row>
    <row r="116" spans="1:192" outlineLevel="1" x14ac:dyDescent="0.25">
      <c r="E116" s="399" t="str">
        <f xml:space="preserve"> InpC!E$188</f>
        <v>Useful life of wind asset</v>
      </c>
      <c r="F116" s="399">
        <f xml:space="preserve"> InpC!F$188</f>
        <v>17</v>
      </c>
      <c r="G116" s="399" t="str">
        <f xml:space="preserve"> InpC!G$188</f>
        <v>years</v>
      </c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/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38"/>
      <c r="FJ116" s="38"/>
      <c r="FK116" s="38"/>
      <c r="FL116" s="38"/>
      <c r="FM116" s="38"/>
      <c r="FN116" s="38"/>
      <c r="FO116" s="38"/>
      <c r="FP116" s="38"/>
      <c r="FQ116" s="38"/>
      <c r="FR116" s="38"/>
      <c r="FS116" s="38"/>
      <c r="FT116" s="38"/>
      <c r="FU116" s="38"/>
      <c r="FV116" s="38"/>
      <c r="FW116" s="38"/>
      <c r="FX116" s="38"/>
      <c r="FY116" s="38"/>
      <c r="FZ116" s="38"/>
      <c r="GA116" s="38"/>
      <c r="GB116" s="38"/>
      <c r="GC116" s="38"/>
      <c r="GD116" s="38"/>
      <c r="GE116" s="38"/>
      <c r="GF116" s="38"/>
      <c r="GG116" s="38"/>
      <c r="GH116" s="38"/>
      <c r="GI116" s="38"/>
      <c r="GJ116" s="38"/>
    </row>
    <row r="117" spans="1:192" outlineLevel="1" x14ac:dyDescent="0.25">
      <c r="A117" s="76"/>
      <c r="B117" s="76"/>
      <c r="C117" s="77"/>
      <c r="D117" s="78"/>
      <c r="E117" s="78" t="str">
        <f xml:space="preserve"> InpC!E$216</f>
        <v>Months in year</v>
      </c>
      <c r="F117" s="78">
        <f xml:space="preserve"> InpC!F$216</f>
        <v>12</v>
      </c>
      <c r="G117" s="78" t="str">
        <f xml:space="preserve"> InpC!G$216</f>
        <v>months</v>
      </c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/>
      <c r="BY117" s="78"/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/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8"/>
      <c r="CV117" s="78"/>
      <c r="CW117" s="78"/>
      <c r="CX117" s="78"/>
      <c r="CY117" s="78"/>
      <c r="CZ117" s="78"/>
      <c r="DA117" s="78"/>
      <c r="DB117" s="78"/>
      <c r="DC117" s="78"/>
      <c r="DD117" s="78"/>
      <c r="DE117" s="78"/>
      <c r="DF117" s="78"/>
      <c r="DG117" s="78"/>
      <c r="DH117" s="78"/>
      <c r="DI117" s="78"/>
      <c r="DJ117" s="78"/>
      <c r="DK117" s="78"/>
      <c r="DL117" s="78"/>
      <c r="DM117" s="78"/>
      <c r="DN117" s="78"/>
      <c r="DO117" s="78"/>
      <c r="DP117" s="78"/>
      <c r="DQ117" s="78"/>
      <c r="DR117" s="78"/>
      <c r="DS117" s="78"/>
      <c r="DT117" s="78"/>
      <c r="DU117" s="78"/>
      <c r="DV117" s="78"/>
      <c r="DW117" s="78"/>
      <c r="DX117" s="78"/>
      <c r="DY117" s="78"/>
      <c r="DZ117" s="78"/>
      <c r="EA117" s="78"/>
      <c r="EB117" s="78"/>
      <c r="EC117" s="78"/>
      <c r="ED117" s="78"/>
      <c r="EE117" s="78"/>
      <c r="EF117" s="78"/>
      <c r="EG117" s="78"/>
      <c r="EH117" s="78"/>
      <c r="EI117" s="78"/>
      <c r="EJ117" s="78"/>
      <c r="EK117" s="78"/>
      <c r="EL117" s="78"/>
      <c r="EM117" s="78"/>
      <c r="EN117" s="78"/>
      <c r="EO117" s="78"/>
      <c r="EP117" s="78"/>
      <c r="EQ117" s="78"/>
      <c r="ER117" s="78"/>
      <c r="ES117" s="78"/>
      <c r="ET117" s="78"/>
      <c r="EU117" s="78"/>
      <c r="EV117" s="78"/>
      <c r="EW117" s="78"/>
      <c r="EX117" s="78"/>
      <c r="EY117" s="78"/>
      <c r="EZ117" s="78"/>
      <c r="FA117" s="78"/>
      <c r="FB117" s="78"/>
      <c r="FC117" s="78"/>
      <c r="FD117" s="78"/>
      <c r="FE117" s="78"/>
      <c r="FF117" s="78"/>
      <c r="FG117" s="78"/>
      <c r="FH117" s="78"/>
      <c r="FI117" s="78"/>
      <c r="FJ117" s="78"/>
      <c r="FK117" s="78"/>
      <c r="FL117" s="78"/>
      <c r="FM117" s="78"/>
      <c r="FN117" s="78"/>
      <c r="FO117" s="78"/>
      <c r="FP117" s="78"/>
      <c r="FQ117" s="78"/>
      <c r="FR117" s="78"/>
      <c r="FS117" s="78"/>
      <c r="FT117" s="78"/>
      <c r="FU117" s="78"/>
      <c r="FV117" s="78"/>
      <c r="FW117" s="78"/>
      <c r="FX117" s="78"/>
      <c r="FY117" s="78"/>
      <c r="FZ117" s="78"/>
      <c r="GA117" s="78"/>
      <c r="GB117" s="78"/>
      <c r="GC117" s="78"/>
      <c r="GD117" s="78"/>
      <c r="GE117" s="78"/>
      <c r="GF117" s="78"/>
      <c r="GG117" s="78"/>
      <c r="GH117" s="78"/>
      <c r="GI117" s="78"/>
      <c r="GJ117" s="78"/>
    </row>
    <row r="118" spans="1:192" outlineLevel="1" x14ac:dyDescent="0.25">
      <c r="A118" s="73"/>
      <c r="B118" s="73"/>
      <c r="C118" s="74"/>
      <c r="D118" s="75"/>
      <c r="E118" s="26" t="s">
        <v>698</v>
      </c>
      <c r="F118" s="26">
        <f xml:space="preserve"> EOMONTH(F115, (F116 * F117))</f>
        <v>51682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</row>
    <row r="119" spans="1:192" outlineLevel="1" x14ac:dyDescent="0.25">
      <c r="E119" s="6"/>
      <c r="F119" s="6"/>
      <c r="G119" s="6"/>
      <c r="H119" s="6"/>
      <c r="I119" s="72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</row>
    <row r="120" spans="1:192" outlineLevel="1" x14ac:dyDescent="0.25">
      <c r="A120" s="55"/>
      <c r="B120" s="55"/>
      <c r="C120" s="58"/>
      <c r="D120" s="70"/>
      <c r="E120" s="26" t="str">
        <f xml:space="preserve"> E$118</f>
        <v>End of useful life of wind asset</v>
      </c>
      <c r="F120" s="26">
        <f xml:space="preserve"> F$118</f>
        <v>51682</v>
      </c>
      <c r="G120" s="26" t="str">
        <f xml:space="preserve"> G$118</f>
        <v>date</v>
      </c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</row>
    <row r="121" spans="1:192" outlineLevel="1" x14ac:dyDescent="0.25">
      <c r="A121" s="50"/>
      <c r="C121" s="51"/>
      <c r="D121" s="52"/>
      <c r="E121" s="11" t="str">
        <f t="shared" ref="E121:BP121" si="399" xml:space="preserve"> E$25</f>
        <v>Model period ending</v>
      </c>
      <c r="F121" s="11">
        <f t="shared" si="399"/>
        <v>0</v>
      </c>
      <c r="G121" s="11" t="str">
        <f t="shared" si="399"/>
        <v>date</v>
      </c>
      <c r="H121" s="11">
        <f t="shared" si="399"/>
        <v>0</v>
      </c>
      <c r="I121" s="137">
        <f t="shared" si="399"/>
        <v>0</v>
      </c>
      <c r="J121" s="11">
        <f t="shared" si="399"/>
        <v>44377</v>
      </c>
      <c r="K121" s="11">
        <f t="shared" si="399"/>
        <v>44561</v>
      </c>
      <c r="L121" s="11">
        <f t="shared" si="399"/>
        <v>44742</v>
      </c>
      <c r="M121" s="11">
        <f t="shared" si="399"/>
        <v>44926</v>
      </c>
      <c r="N121" s="11">
        <f t="shared" si="399"/>
        <v>45107</v>
      </c>
      <c r="O121" s="11">
        <f t="shared" si="399"/>
        <v>45291</v>
      </c>
      <c r="P121" s="11">
        <f t="shared" si="399"/>
        <v>45473</v>
      </c>
      <c r="Q121" s="11">
        <f t="shared" si="399"/>
        <v>45657</v>
      </c>
      <c r="R121" s="11">
        <f t="shared" si="399"/>
        <v>45838</v>
      </c>
      <c r="S121" s="11">
        <f t="shared" si="399"/>
        <v>46022</v>
      </c>
      <c r="T121" s="11">
        <f t="shared" si="399"/>
        <v>46203</v>
      </c>
      <c r="U121" s="11">
        <f t="shared" si="399"/>
        <v>46387</v>
      </c>
      <c r="V121" s="11">
        <f t="shared" si="399"/>
        <v>46568</v>
      </c>
      <c r="W121" s="11">
        <f t="shared" si="399"/>
        <v>46752</v>
      </c>
      <c r="X121" s="11">
        <f t="shared" si="399"/>
        <v>46934</v>
      </c>
      <c r="Y121" s="11">
        <f t="shared" si="399"/>
        <v>47118</v>
      </c>
      <c r="Z121" s="11">
        <f t="shared" si="399"/>
        <v>47299</v>
      </c>
      <c r="AA121" s="11">
        <f t="shared" si="399"/>
        <v>47483</v>
      </c>
      <c r="AB121" s="11">
        <f t="shared" si="399"/>
        <v>47664</v>
      </c>
      <c r="AC121" s="11">
        <f t="shared" si="399"/>
        <v>47848</v>
      </c>
      <c r="AD121" s="11">
        <f t="shared" si="399"/>
        <v>48029</v>
      </c>
      <c r="AE121" s="11">
        <f t="shared" si="399"/>
        <v>48213</v>
      </c>
      <c r="AF121" s="11">
        <f t="shared" si="399"/>
        <v>48395</v>
      </c>
      <c r="AG121" s="11">
        <f t="shared" si="399"/>
        <v>48579</v>
      </c>
      <c r="AH121" s="11">
        <f t="shared" si="399"/>
        <v>48760</v>
      </c>
      <c r="AI121" s="11">
        <f t="shared" si="399"/>
        <v>48944</v>
      </c>
      <c r="AJ121" s="11">
        <f t="shared" si="399"/>
        <v>49125</v>
      </c>
      <c r="AK121" s="11">
        <f t="shared" si="399"/>
        <v>49309</v>
      </c>
      <c r="AL121" s="11">
        <f t="shared" si="399"/>
        <v>49490</v>
      </c>
      <c r="AM121" s="11">
        <f t="shared" si="399"/>
        <v>49674</v>
      </c>
      <c r="AN121" s="11">
        <f t="shared" si="399"/>
        <v>49856</v>
      </c>
      <c r="AO121" s="11">
        <f t="shared" si="399"/>
        <v>50040</v>
      </c>
      <c r="AP121" s="11">
        <f t="shared" si="399"/>
        <v>50221</v>
      </c>
      <c r="AQ121" s="11">
        <f t="shared" si="399"/>
        <v>50405</v>
      </c>
      <c r="AR121" s="11">
        <f t="shared" si="399"/>
        <v>50586</v>
      </c>
      <c r="AS121" s="11">
        <f t="shared" si="399"/>
        <v>50770</v>
      </c>
      <c r="AT121" s="11">
        <f t="shared" si="399"/>
        <v>50951</v>
      </c>
      <c r="AU121" s="11">
        <f t="shared" si="399"/>
        <v>51135</v>
      </c>
      <c r="AV121" s="11">
        <f t="shared" si="399"/>
        <v>51317</v>
      </c>
      <c r="AW121" s="11">
        <f t="shared" si="399"/>
        <v>51501</v>
      </c>
      <c r="AX121" s="11">
        <f t="shared" si="399"/>
        <v>51682</v>
      </c>
      <c r="AY121" s="11">
        <f t="shared" si="399"/>
        <v>51866</v>
      </c>
      <c r="AZ121" s="11">
        <f t="shared" si="399"/>
        <v>52047</v>
      </c>
      <c r="BA121" s="11">
        <f t="shared" si="399"/>
        <v>52231</v>
      </c>
      <c r="BB121" s="11">
        <f t="shared" si="399"/>
        <v>52412</v>
      </c>
      <c r="BC121" s="11">
        <f t="shared" si="399"/>
        <v>52596</v>
      </c>
      <c r="BD121" s="11">
        <f t="shared" si="399"/>
        <v>52778</v>
      </c>
      <c r="BE121" s="11">
        <f t="shared" si="399"/>
        <v>52962</v>
      </c>
      <c r="BF121" s="11">
        <f t="shared" si="399"/>
        <v>53143</v>
      </c>
      <c r="BG121" s="11">
        <f t="shared" si="399"/>
        <v>53327</v>
      </c>
      <c r="BH121" s="11">
        <f t="shared" si="399"/>
        <v>53508</v>
      </c>
      <c r="BI121" s="11">
        <f t="shared" si="399"/>
        <v>53692</v>
      </c>
      <c r="BJ121" s="11">
        <f t="shared" si="399"/>
        <v>53873</v>
      </c>
      <c r="BK121" s="11">
        <f t="shared" si="399"/>
        <v>54057</v>
      </c>
      <c r="BL121" s="11">
        <f t="shared" si="399"/>
        <v>54239</v>
      </c>
      <c r="BM121" s="11">
        <f t="shared" si="399"/>
        <v>54423</v>
      </c>
      <c r="BN121" s="11">
        <f t="shared" si="399"/>
        <v>54604</v>
      </c>
      <c r="BO121" s="11">
        <f t="shared" si="399"/>
        <v>54788</v>
      </c>
      <c r="BP121" s="11">
        <f t="shared" si="399"/>
        <v>54969</v>
      </c>
      <c r="BQ121" s="11">
        <f t="shared" ref="BQ121:EB121" si="400" xml:space="preserve"> BQ$25</f>
        <v>55153</v>
      </c>
      <c r="BR121" s="11">
        <f t="shared" si="400"/>
        <v>55334</v>
      </c>
      <c r="BS121" s="11">
        <f t="shared" si="400"/>
        <v>55518</v>
      </c>
      <c r="BT121" s="11">
        <f t="shared" si="400"/>
        <v>55700</v>
      </c>
      <c r="BU121" s="11">
        <f t="shared" si="400"/>
        <v>55884</v>
      </c>
      <c r="BV121" s="11">
        <f t="shared" si="400"/>
        <v>56065</v>
      </c>
      <c r="BW121" s="11">
        <f t="shared" si="400"/>
        <v>56249</v>
      </c>
      <c r="BX121" s="11">
        <f t="shared" si="400"/>
        <v>56430</v>
      </c>
      <c r="BY121" s="11">
        <f t="shared" si="400"/>
        <v>56614</v>
      </c>
      <c r="BZ121" s="11">
        <f t="shared" si="400"/>
        <v>56795</v>
      </c>
      <c r="CA121" s="11">
        <f t="shared" si="400"/>
        <v>56979</v>
      </c>
      <c r="CB121" s="11">
        <f t="shared" si="400"/>
        <v>57161</v>
      </c>
      <c r="CC121" s="11">
        <f t="shared" si="400"/>
        <v>57345</v>
      </c>
      <c r="CD121" s="11">
        <f t="shared" si="400"/>
        <v>57526</v>
      </c>
      <c r="CE121" s="11">
        <f t="shared" si="400"/>
        <v>57710</v>
      </c>
      <c r="CF121" s="11">
        <f t="shared" si="400"/>
        <v>57891</v>
      </c>
      <c r="CG121" s="11">
        <f t="shared" si="400"/>
        <v>58075</v>
      </c>
      <c r="CH121" s="11">
        <f t="shared" si="400"/>
        <v>58256</v>
      </c>
      <c r="CI121" s="11">
        <f t="shared" si="400"/>
        <v>58440</v>
      </c>
      <c r="CJ121" s="11">
        <f t="shared" si="400"/>
        <v>58622</v>
      </c>
      <c r="CK121" s="11">
        <f t="shared" si="400"/>
        <v>58806</v>
      </c>
      <c r="CL121" s="11">
        <f t="shared" si="400"/>
        <v>58987</v>
      </c>
      <c r="CM121" s="11">
        <f t="shared" si="400"/>
        <v>59171</v>
      </c>
      <c r="CN121" s="11">
        <f t="shared" si="400"/>
        <v>59352</v>
      </c>
      <c r="CO121" s="11">
        <f t="shared" si="400"/>
        <v>59536</v>
      </c>
      <c r="CP121" s="11">
        <f t="shared" si="400"/>
        <v>59717</v>
      </c>
      <c r="CQ121" s="11">
        <f t="shared" si="400"/>
        <v>59901</v>
      </c>
      <c r="CR121" s="11">
        <f t="shared" si="400"/>
        <v>60083</v>
      </c>
      <c r="CS121" s="11">
        <f t="shared" si="400"/>
        <v>60267</v>
      </c>
      <c r="CT121" s="11">
        <f t="shared" si="400"/>
        <v>60448</v>
      </c>
      <c r="CU121" s="11">
        <f t="shared" si="400"/>
        <v>60632</v>
      </c>
      <c r="CV121" s="11">
        <f t="shared" si="400"/>
        <v>60813</v>
      </c>
      <c r="CW121" s="11">
        <f t="shared" si="400"/>
        <v>60997</v>
      </c>
      <c r="CX121" s="11">
        <f t="shared" si="400"/>
        <v>61178</v>
      </c>
      <c r="CY121" s="11">
        <f t="shared" si="400"/>
        <v>61362</v>
      </c>
      <c r="CZ121" s="11">
        <f t="shared" si="400"/>
        <v>61544</v>
      </c>
      <c r="DA121" s="11">
        <f t="shared" si="400"/>
        <v>61728</v>
      </c>
      <c r="DB121" s="11">
        <f t="shared" si="400"/>
        <v>61909</v>
      </c>
      <c r="DC121" s="11">
        <f t="shared" si="400"/>
        <v>62093</v>
      </c>
      <c r="DD121" s="11">
        <f t="shared" si="400"/>
        <v>62274</v>
      </c>
      <c r="DE121" s="11">
        <f t="shared" si="400"/>
        <v>62458</v>
      </c>
      <c r="DF121" s="11">
        <f t="shared" si="400"/>
        <v>62639</v>
      </c>
      <c r="DG121" s="11">
        <f t="shared" si="400"/>
        <v>62823</v>
      </c>
      <c r="DH121" s="11">
        <f t="shared" si="400"/>
        <v>63005</v>
      </c>
      <c r="DI121" s="11">
        <f t="shared" si="400"/>
        <v>63189</v>
      </c>
      <c r="DJ121" s="11">
        <f t="shared" si="400"/>
        <v>63370</v>
      </c>
      <c r="DK121" s="11">
        <f t="shared" si="400"/>
        <v>63554</v>
      </c>
      <c r="DL121" s="11">
        <f t="shared" si="400"/>
        <v>63735</v>
      </c>
      <c r="DM121" s="11">
        <f t="shared" si="400"/>
        <v>63919</v>
      </c>
      <c r="DN121" s="11">
        <f t="shared" si="400"/>
        <v>64100</v>
      </c>
      <c r="DO121" s="11">
        <f t="shared" si="400"/>
        <v>64284</v>
      </c>
      <c r="DP121" s="11">
        <f t="shared" si="400"/>
        <v>64466</v>
      </c>
      <c r="DQ121" s="11">
        <f t="shared" si="400"/>
        <v>64650</v>
      </c>
      <c r="DR121" s="11">
        <f t="shared" si="400"/>
        <v>64831</v>
      </c>
      <c r="DS121" s="11">
        <f t="shared" si="400"/>
        <v>65015</v>
      </c>
      <c r="DT121" s="11">
        <f t="shared" si="400"/>
        <v>65196</v>
      </c>
      <c r="DU121" s="11">
        <f t="shared" si="400"/>
        <v>65380</v>
      </c>
      <c r="DV121" s="11">
        <f t="shared" si="400"/>
        <v>65561</v>
      </c>
      <c r="DW121" s="11">
        <f t="shared" si="400"/>
        <v>65745</v>
      </c>
      <c r="DX121" s="11">
        <f t="shared" si="400"/>
        <v>65927</v>
      </c>
      <c r="DY121" s="11">
        <f t="shared" si="400"/>
        <v>66111</v>
      </c>
      <c r="DZ121" s="11">
        <f t="shared" si="400"/>
        <v>66292</v>
      </c>
      <c r="EA121" s="11">
        <f t="shared" si="400"/>
        <v>66476</v>
      </c>
      <c r="EB121" s="11">
        <f t="shared" si="400"/>
        <v>66657</v>
      </c>
      <c r="EC121" s="11">
        <f t="shared" ref="EC121:GJ121" si="401" xml:space="preserve"> EC$25</f>
        <v>66841</v>
      </c>
      <c r="ED121" s="11">
        <f t="shared" si="401"/>
        <v>67022</v>
      </c>
      <c r="EE121" s="11">
        <f t="shared" si="401"/>
        <v>67206</v>
      </c>
      <c r="EF121" s="11">
        <f t="shared" si="401"/>
        <v>67388</v>
      </c>
      <c r="EG121" s="11">
        <f t="shared" si="401"/>
        <v>67572</v>
      </c>
      <c r="EH121" s="11">
        <f t="shared" si="401"/>
        <v>67753</v>
      </c>
      <c r="EI121" s="11">
        <f t="shared" si="401"/>
        <v>67937</v>
      </c>
      <c r="EJ121" s="11">
        <f t="shared" si="401"/>
        <v>68118</v>
      </c>
      <c r="EK121" s="11">
        <f t="shared" si="401"/>
        <v>68302</v>
      </c>
      <c r="EL121" s="11">
        <f t="shared" si="401"/>
        <v>68483</v>
      </c>
      <c r="EM121" s="11">
        <f t="shared" si="401"/>
        <v>68667</v>
      </c>
      <c r="EN121" s="11">
        <f t="shared" si="401"/>
        <v>68849</v>
      </c>
      <c r="EO121" s="11">
        <f t="shared" si="401"/>
        <v>69033</v>
      </c>
      <c r="EP121" s="11">
        <f t="shared" si="401"/>
        <v>69214</v>
      </c>
      <c r="EQ121" s="11">
        <f t="shared" si="401"/>
        <v>69398</v>
      </c>
      <c r="ER121" s="11">
        <f t="shared" si="401"/>
        <v>69579</v>
      </c>
      <c r="ES121" s="11">
        <f t="shared" si="401"/>
        <v>69763</v>
      </c>
      <c r="ET121" s="11">
        <f t="shared" si="401"/>
        <v>69944</v>
      </c>
      <c r="EU121" s="11">
        <f t="shared" si="401"/>
        <v>70128</v>
      </c>
      <c r="EV121" s="11">
        <f t="shared" si="401"/>
        <v>70310</v>
      </c>
      <c r="EW121" s="11">
        <f t="shared" si="401"/>
        <v>70494</v>
      </c>
      <c r="EX121" s="11">
        <f t="shared" si="401"/>
        <v>70675</v>
      </c>
      <c r="EY121" s="11">
        <f t="shared" si="401"/>
        <v>70859</v>
      </c>
      <c r="EZ121" s="11">
        <f t="shared" si="401"/>
        <v>71040</v>
      </c>
      <c r="FA121" s="11">
        <f t="shared" si="401"/>
        <v>71224</v>
      </c>
      <c r="FB121" s="11">
        <f t="shared" si="401"/>
        <v>71405</v>
      </c>
      <c r="FC121" s="11">
        <f t="shared" si="401"/>
        <v>71589</v>
      </c>
      <c r="FD121" s="11">
        <f t="shared" si="401"/>
        <v>71771</v>
      </c>
      <c r="FE121" s="11">
        <f t="shared" si="401"/>
        <v>71955</v>
      </c>
      <c r="FF121" s="11">
        <f t="shared" si="401"/>
        <v>72136</v>
      </c>
      <c r="FG121" s="11">
        <f t="shared" si="401"/>
        <v>72320</v>
      </c>
      <c r="FH121" s="11">
        <f t="shared" si="401"/>
        <v>72501</v>
      </c>
      <c r="FI121" s="11">
        <f t="shared" si="401"/>
        <v>72685</v>
      </c>
      <c r="FJ121" s="11">
        <f t="shared" si="401"/>
        <v>72866</v>
      </c>
      <c r="FK121" s="11">
        <f t="shared" si="401"/>
        <v>73050</v>
      </c>
      <c r="FL121" s="11">
        <f t="shared" si="401"/>
        <v>73231</v>
      </c>
      <c r="FM121" s="11">
        <f t="shared" si="401"/>
        <v>73415</v>
      </c>
      <c r="FN121" s="11">
        <f t="shared" si="401"/>
        <v>73596</v>
      </c>
      <c r="FO121" s="11">
        <f t="shared" si="401"/>
        <v>73780</v>
      </c>
      <c r="FP121" s="11">
        <f t="shared" si="401"/>
        <v>73961</v>
      </c>
      <c r="FQ121" s="11">
        <f t="shared" si="401"/>
        <v>74145</v>
      </c>
      <c r="FR121" s="11">
        <f t="shared" si="401"/>
        <v>74326</v>
      </c>
      <c r="FS121" s="11">
        <f t="shared" si="401"/>
        <v>74510</v>
      </c>
      <c r="FT121" s="11">
        <f t="shared" si="401"/>
        <v>74692</v>
      </c>
      <c r="FU121" s="11">
        <f t="shared" si="401"/>
        <v>74876</v>
      </c>
      <c r="FV121" s="11">
        <f t="shared" si="401"/>
        <v>75057</v>
      </c>
      <c r="FW121" s="11">
        <f t="shared" si="401"/>
        <v>75241</v>
      </c>
      <c r="FX121" s="11">
        <f t="shared" si="401"/>
        <v>75422</v>
      </c>
      <c r="FY121" s="11">
        <f t="shared" si="401"/>
        <v>75606</v>
      </c>
      <c r="FZ121" s="11">
        <f t="shared" si="401"/>
        <v>75787</v>
      </c>
      <c r="GA121" s="11">
        <f t="shared" si="401"/>
        <v>75971</v>
      </c>
      <c r="GB121" s="11">
        <f t="shared" si="401"/>
        <v>76153</v>
      </c>
      <c r="GC121" s="11">
        <f t="shared" si="401"/>
        <v>76337</v>
      </c>
      <c r="GD121" s="11">
        <f t="shared" si="401"/>
        <v>76518</v>
      </c>
      <c r="GE121" s="11">
        <f t="shared" si="401"/>
        <v>76702</v>
      </c>
      <c r="GF121" s="11">
        <f t="shared" si="401"/>
        <v>76883</v>
      </c>
      <c r="GG121" s="11">
        <f t="shared" si="401"/>
        <v>77067</v>
      </c>
      <c r="GH121" s="11">
        <f t="shared" si="401"/>
        <v>77248</v>
      </c>
      <c r="GI121" s="11">
        <f t="shared" si="401"/>
        <v>77432</v>
      </c>
      <c r="GJ121" s="11">
        <f t="shared" si="401"/>
        <v>77614</v>
      </c>
    </row>
    <row r="122" spans="1:192" outlineLevel="1" x14ac:dyDescent="0.25">
      <c r="A122" s="439"/>
      <c r="B122" s="439"/>
      <c r="C122" s="440"/>
      <c r="D122" s="195"/>
      <c r="E122" s="196" t="s">
        <v>697</v>
      </c>
      <c r="F122" s="196"/>
      <c r="G122" s="196" t="s">
        <v>5</v>
      </c>
      <c r="H122" s="196">
        <f xml:space="preserve"> SUM(J122:GJ122)</f>
        <v>1</v>
      </c>
      <c r="I122" s="197"/>
      <c r="J122" s="240">
        <f t="shared" ref="J122:BU122" si="402" xml:space="preserve"> IF(J121 = $F120, 1, 0)</f>
        <v>0</v>
      </c>
      <c r="K122" s="240">
        <f t="shared" si="402"/>
        <v>0</v>
      </c>
      <c r="L122" s="240">
        <f t="shared" si="402"/>
        <v>0</v>
      </c>
      <c r="M122" s="240">
        <f t="shared" si="402"/>
        <v>0</v>
      </c>
      <c r="N122" s="240">
        <f t="shared" si="402"/>
        <v>0</v>
      </c>
      <c r="O122" s="240">
        <f t="shared" si="402"/>
        <v>0</v>
      </c>
      <c r="P122" s="240">
        <f t="shared" si="402"/>
        <v>0</v>
      </c>
      <c r="Q122" s="240">
        <f t="shared" si="402"/>
        <v>0</v>
      </c>
      <c r="R122" s="240">
        <f t="shared" si="402"/>
        <v>0</v>
      </c>
      <c r="S122" s="240">
        <f t="shared" si="402"/>
        <v>0</v>
      </c>
      <c r="T122" s="240">
        <f t="shared" si="402"/>
        <v>0</v>
      </c>
      <c r="U122" s="240">
        <f t="shared" si="402"/>
        <v>0</v>
      </c>
      <c r="V122" s="240">
        <f t="shared" si="402"/>
        <v>0</v>
      </c>
      <c r="W122" s="240">
        <f t="shared" si="402"/>
        <v>0</v>
      </c>
      <c r="X122" s="240">
        <f t="shared" si="402"/>
        <v>0</v>
      </c>
      <c r="Y122" s="240">
        <f t="shared" si="402"/>
        <v>0</v>
      </c>
      <c r="Z122" s="240">
        <f t="shared" si="402"/>
        <v>0</v>
      </c>
      <c r="AA122" s="240">
        <f t="shared" si="402"/>
        <v>0</v>
      </c>
      <c r="AB122" s="240">
        <f t="shared" si="402"/>
        <v>0</v>
      </c>
      <c r="AC122" s="240">
        <f t="shared" si="402"/>
        <v>0</v>
      </c>
      <c r="AD122" s="240">
        <f t="shared" si="402"/>
        <v>0</v>
      </c>
      <c r="AE122" s="240">
        <f t="shared" si="402"/>
        <v>0</v>
      </c>
      <c r="AF122" s="240">
        <f t="shared" si="402"/>
        <v>0</v>
      </c>
      <c r="AG122" s="240">
        <f t="shared" si="402"/>
        <v>0</v>
      </c>
      <c r="AH122" s="240">
        <f t="shared" si="402"/>
        <v>0</v>
      </c>
      <c r="AI122" s="240">
        <f t="shared" si="402"/>
        <v>0</v>
      </c>
      <c r="AJ122" s="240">
        <f t="shared" si="402"/>
        <v>0</v>
      </c>
      <c r="AK122" s="240">
        <f t="shared" si="402"/>
        <v>0</v>
      </c>
      <c r="AL122" s="240">
        <f t="shared" si="402"/>
        <v>0</v>
      </c>
      <c r="AM122" s="240">
        <f t="shared" si="402"/>
        <v>0</v>
      </c>
      <c r="AN122" s="240">
        <f t="shared" si="402"/>
        <v>0</v>
      </c>
      <c r="AO122" s="240">
        <f t="shared" si="402"/>
        <v>0</v>
      </c>
      <c r="AP122" s="240">
        <f t="shared" si="402"/>
        <v>0</v>
      </c>
      <c r="AQ122" s="240">
        <f t="shared" si="402"/>
        <v>0</v>
      </c>
      <c r="AR122" s="240">
        <f t="shared" si="402"/>
        <v>0</v>
      </c>
      <c r="AS122" s="240">
        <f t="shared" si="402"/>
        <v>0</v>
      </c>
      <c r="AT122" s="240">
        <f t="shared" si="402"/>
        <v>0</v>
      </c>
      <c r="AU122" s="240">
        <f t="shared" si="402"/>
        <v>0</v>
      </c>
      <c r="AV122" s="240">
        <f t="shared" si="402"/>
        <v>0</v>
      </c>
      <c r="AW122" s="240">
        <f t="shared" si="402"/>
        <v>0</v>
      </c>
      <c r="AX122" s="240">
        <f t="shared" si="402"/>
        <v>1</v>
      </c>
      <c r="AY122" s="240">
        <f t="shared" si="402"/>
        <v>0</v>
      </c>
      <c r="AZ122" s="240">
        <f t="shared" si="402"/>
        <v>0</v>
      </c>
      <c r="BA122" s="240">
        <f t="shared" si="402"/>
        <v>0</v>
      </c>
      <c r="BB122" s="240">
        <f t="shared" si="402"/>
        <v>0</v>
      </c>
      <c r="BC122" s="240">
        <f t="shared" si="402"/>
        <v>0</v>
      </c>
      <c r="BD122" s="240">
        <f t="shared" si="402"/>
        <v>0</v>
      </c>
      <c r="BE122" s="240">
        <f t="shared" si="402"/>
        <v>0</v>
      </c>
      <c r="BF122" s="240">
        <f t="shared" si="402"/>
        <v>0</v>
      </c>
      <c r="BG122" s="240">
        <f t="shared" si="402"/>
        <v>0</v>
      </c>
      <c r="BH122" s="240">
        <f t="shared" si="402"/>
        <v>0</v>
      </c>
      <c r="BI122" s="240">
        <f t="shared" si="402"/>
        <v>0</v>
      </c>
      <c r="BJ122" s="240">
        <f t="shared" si="402"/>
        <v>0</v>
      </c>
      <c r="BK122" s="240">
        <f t="shared" si="402"/>
        <v>0</v>
      </c>
      <c r="BL122" s="240">
        <f t="shared" si="402"/>
        <v>0</v>
      </c>
      <c r="BM122" s="240">
        <f t="shared" si="402"/>
        <v>0</v>
      </c>
      <c r="BN122" s="240">
        <f t="shared" si="402"/>
        <v>0</v>
      </c>
      <c r="BO122" s="240">
        <f t="shared" si="402"/>
        <v>0</v>
      </c>
      <c r="BP122" s="240">
        <f t="shared" si="402"/>
        <v>0</v>
      </c>
      <c r="BQ122" s="240">
        <f t="shared" si="402"/>
        <v>0</v>
      </c>
      <c r="BR122" s="240">
        <f t="shared" si="402"/>
        <v>0</v>
      </c>
      <c r="BS122" s="240">
        <f t="shared" si="402"/>
        <v>0</v>
      </c>
      <c r="BT122" s="240">
        <f t="shared" si="402"/>
        <v>0</v>
      </c>
      <c r="BU122" s="240">
        <f t="shared" si="402"/>
        <v>0</v>
      </c>
      <c r="BV122" s="240">
        <f t="shared" ref="BV122:EG122" si="403" xml:space="preserve"> IF(BV121 = $F120, 1, 0)</f>
        <v>0</v>
      </c>
      <c r="BW122" s="240">
        <f t="shared" si="403"/>
        <v>0</v>
      </c>
      <c r="BX122" s="240">
        <f t="shared" si="403"/>
        <v>0</v>
      </c>
      <c r="BY122" s="240">
        <f t="shared" si="403"/>
        <v>0</v>
      </c>
      <c r="BZ122" s="240">
        <f t="shared" si="403"/>
        <v>0</v>
      </c>
      <c r="CA122" s="240">
        <f t="shared" si="403"/>
        <v>0</v>
      </c>
      <c r="CB122" s="240">
        <f t="shared" si="403"/>
        <v>0</v>
      </c>
      <c r="CC122" s="240">
        <f t="shared" si="403"/>
        <v>0</v>
      </c>
      <c r="CD122" s="240">
        <f t="shared" si="403"/>
        <v>0</v>
      </c>
      <c r="CE122" s="240">
        <f t="shared" si="403"/>
        <v>0</v>
      </c>
      <c r="CF122" s="240">
        <f t="shared" si="403"/>
        <v>0</v>
      </c>
      <c r="CG122" s="240">
        <f t="shared" si="403"/>
        <v>0</v>
      </c>
      <c r="CH122" s="240">
        <f t="shared" si="403"/>
        <v>0</v>
      </c>
      <c r="CI122" s="240">
        <f t="shared" si="403"/>
        <v>0</v>
      </c>
      <c r="CJ122" s="240">
        <f t="shared" si="403"/>
        <v>0</v>
      </c>
      <c r="CK122" s="240">
        <f t="shared" si="403"/>
        <v>0</v>
      </c>
      <c r="CL122" s="240">
        <f t="shared" si="403"/>
        <v>0</v>
      </c>
      <c r="CM122" s="240">
        <f t="shared" si="403"/>
        <v>0</v>
      </c>
      <c r="CN122" s="240">
        <f t="shared" si="403"/>
        <v>0</v>
      </c>
      <c r="CO122" s="240">
        <f t="shared" si="403"/>
        <v>0</v>
      </c>
      <c r="CP122" s="240">
        <f t="shared" si="403"/>
        <v>0</v>
      </c>
      <c r="CQ122" s="240">
        <f t="shared" si="403"/>
        <v>0</v>
      </c>
      <c r="CR122" s="240">
        <f t="shared" si="403"/>
        <v>0</v>
      </c>
      <c r="CS122" s="240">
        <f t="shared" si="403"/>
        <v>0</v>
      </c>
      <c r="CT122" s="240">
        <f t="shared" si="403"/>
        <v>0</v>
      </c>
      <c r="CU122" s="240">
        <f t="shared" si="403"/>
        <v>0</v>
      </c>
      <c r="CV122" s="240">
        <f t="shared" si="403"/>
        <v>0</v>
      </c>
      <c r="CW122" s="240">
        <f t="shared" si="403"/>
        <v>0</v>
      </c>
      <c r="CX122" s="240">
        <f t="shared" si="403"/>
        <v>0</v>
      </c>
      <c r="CY122" s="240">
        <f t="shared" si="403"/>
        <v>0</v>
      </c>
      <c r="CZ122" s="240">
        <f t="shared" si="403"/>
        <v>0</v>
      </c>
      <c r="DA122" s="240">
        <f t="shared" si="403"/>
        <v>0</v>
      </c>
      <c r="DB122" s="240">
        <f t="shared" si="403"/>
        <v>0</v>
      </c>
      <c r="DC122" s="240">
        <f t="shared" si="403"/>
        <v>0</v>
      </c>
      <c r="DD122" s="240">
        <f t="shared" si="403"/>
        <v>0</v>
      </c>
      <c r="DE122" s="240">
        <f t="shared" si="403"/>
        <v>0</v>
      </c>
      <c r="DF122" s="240">
        <f t="shared" si="403"/>
        <v>0</v>
      </c>
      <c r="DG122" s="240">
        <f t="shared" si="403"/>
        <v>0</v>
      </c>
      <c r="DH122" s="240">
        <f t="shared" si="403"/>
        <v>0</v>
      </c>
      <c r="DI122" s="240">
        <f t="shared" si="403"/>
        <v>0</v>
      </c>
      <c r="DJ122" s="240">
        <f t="shared" si="403"/>
        <v>0</v>
      </c>
      <c r="DK122" s="240">
        <f t="shared" si="403"/>
        <v>0</v>
      </c>
      <c r="DL122" s="240">
        <f t="shared" si="403"/>
        <v>0</v>
      </c>
      <c r="DM122" s="240">
        <f t="shared" si="403"/>
        <v>0</v>
      </c>
      <c r="DN122" s="240">
        <f t="shared" si="403"/>
        <v>0</v>
      </c>
      <c r="DO122" s="240">
        <f t="shared" si="403"/>
        <v>0</v>
      </c>
      <c r="DP122" s="240">
        <f t="shared" si="403"/>
        <v>0</v>
      </c>
      <c r="DQ122" s="240">
        <f t="shared" si="403"/>
        <v>0</v>
      </c>
      <c r="DR122" s="240">
        <f t="shared" si="403"/>
        <v>0</v>
      </c>
      <c r="DS122" s="240">
        <f t="shared" si="403"/>
        <v>0</v>
      </c>
      <c r="DT122" s="240">
        <f t="shared" si="403"/>
        <v>0</v>
      </c>
      <c r="DU122" s="240">
        <f t="shared" si="403"/>
        <v>0</v>
      </c>
      <c r="DV122" s="240">
        <f t="shared" si="403"/>
        <v>0</v>
      </c>
      <c r="DW122" s="240">
        <f t="shared" si="403"/>
        <v>0</v>
      </c>
      <c r="DX122" s="240">
        <f t="shared" si="403"/>
        <v>0</v>
      </c>
      <c r="DY122" s="240">
        <f t="shared" si="403"/>
        <v>0</v>
      </c>
      <c r="DZ122" s="240">
        <f t="shared" si="403"/>
        <v>0</v>
      </c>
      <c r="EA122" s="240">
        <f t="shared" si="403"/>
        <v>0</v>
      </c>
      <c r="EB122" s="240">
        <f t="shared" si="403"/>
        <v>0</v>
      </c>
      <c r="EC122" s="240">
        <f t="shared" si="403"/>
        <v>0</v>
      </c>
      <c r="ED122" s="240">
        <f t="shared" si="403"/>
        <v>0</v>
      </c>
      <c r="EE122" s="240">
        <f t="shared" si="403"/>
        <v>0</v>
      </c>
      <c r="EF122" s="240">
        <f t="shared" si="403"/>
        <v>0</v>
      </c>
      <c r="EG122" s="240">
        <f t="shared" si="403"/>
        <v>0</v>
      </c>
      <c r="EH122" s="240">
        <f t="shared" ref="EH122:GJ122" si="404" xml:space="preserve"> IF(EH121 = $F120, 1, 0)</f>
        <v>0</v>
      </c>
      <c r="EI122" s="240">
        <f t="shared" si="404"/>
        <v>0</v>
      </c>
      <c r="EJ122" s="240">
        <f t="shared" si="404"/>
        <v>0</v>
      </c>
      <c r="EK122" s="240">
        <f t="shared" si="404"/>
        <v>0</v>
      </c>
      <c r="EL122" s="240">
        <f t="shared" si="404"/>
        <v>0</v>
      </c>
      <c r="EM122" s="240">
        <f t="shared" si="404"/>
        <v>0</v>
      </c>
      <c r="EN122" s="240">
        <f t="shared" si="404"/>
        <v>0</v>
      </c>
      <c r="EO122" s="240">
        <f t="shared" si="404"/>
        <v>0</v>
      </c>
      <c r="EP122" s="240">
        <f t="shared" si="404"/>
        <v>0</v>
      </c>
      <c r="EQ122" s="240">
        <f t="shared" si="404"/>
        <v>0</v>
      </c>
      <c r="ER122" s="240">
        <f t="shared" si="404"/>
        <v>0</v>
      </c>
      <c r="ES122" s="240">
        <f t="shared" si="404"/>
        <v>0</v>
      </c>
      <c r="ET122" s="240">
        <f t="shared" si="404"/>
        <v>0</v>
      </c>
      <c r="EU122" s="240">
        <f t="shared" si="404"/>
        <v>0</v>
      </c>
      <c r="EV122" s="240">
        <f t="shared" si="404"/>
        <v>0</v>
      </c>
      <c r="EW122" s="240">
        <f t="shared" si="404"/>
        <v>0</v>
      </c>
      <c r="EX122" s="240">
        <f t="shared" si="404"/>
        <v>0</v>
      </c>
      <c r="EY122" s="240">
        <f t="shared" si="404"/>
        <v>0</v>
      </c>
      <c r="EZ122" s="240">
        <f t="shared" si="404"/>
        <v>0</v>
      </c>
      <c r="FA122" s="240">
        <f t="shared" si="404"/>
        <v>0</v>
      </c>
      <c r="FB122" s="240">
        <f t="shared" si="404"/>
        <v>0</v>
      </c>
      <c r="FC122" s="240">
        <f t="shared" si="404"/>
        <v>0</v>
      </c>
      <c r="FD122" s="240">
        <f t="shared" si="404"/>
        <v>0</v>
      </c>
      <c r="FE122" s="240">
        <f t="shared" si="404"/>
        <v>0</v>
      </c>
      <c r="FF122" s="240">
        <f t="shared" si="404"/>
        <v>0</v>
      </c>
      <c r="FG122" s="240">
        <f t="shared" si="404"/>
        <v>0</v>
      </c>
      <c r="FH122" s="240">
        <f t="shared" si="404"/>
        <v>0</v>
      </c>
      <c r="FI122" s="240">
        <f t="shared" si="404"/>
        <v>0</v>
      </c>
      <c r="FJ122" s="240">
        <f t="shared" si="404"/>
        <v>0</v>
      </c>
      <c r="FK122" s="240">
        <f t="shared" si="404"/>
        <v>0</v>
      </c>
      <c r="FL122" s="240">
        <f t="shared" si="404"/>
        <v>0</v>
      </c>
      <c r="FM122" s="240">
        <f t="shared" si="404"/>
        <v>0</v>
      </c>
      <c r="FN122" s="240">
        <f t="shared" si="404"/>
        <v>0</v>
      </c>
      <c r="FO122" s="240">
        <f t="shared" si="404"/>
        <v>0</v>
      </c>
      <c r="FP122" s="240">
        <f t="shared" si="404"/>
        <v>0</v>
      </c>
      <c r="FQ122" s="240">
        <f t="shared" si="404"/>
        <v>0</v>
      </c>
      <c r="FR122" s="240">
        <f t="shared" si="404"/>
        <v>0</v>
      </c>
      <c r="FS122" s="240">
        <f t="shared" si="404"/>
        <v>0</v>
      </c>
      <c r="FT122" s="240">
        <f t="shared" si="404"/>
        <v>0</v>
      </c>
      <c r="FU122" s="240">
        <f t="shared" si="404"/>
        <v>0</v>
      </c>
      <c r="FV122" s="240">
        <f t="shared" si="404"/>
        <v>0</v>
      </c>
      <c r="FW122" s="240">
        <f t="shared" si="404"/>
        <v>0</v>
      </c>
      <c r="FX122" s="240">
        <f t="shared" si="404"/>
        <v>0</v>
      </c>
      <c r="FY122" s="240">
        <f t="shared" si="404"/>
        <v>0</v>
      </c>
      <c r="FZ122" s="240">
        <f t="shared" si="404"/>
        <v>0</v>
      </c>
      <c r="GA122" s="240">
        <f t="shared" si="404"/>
        <v>0</v>
      </c>
      <c r="GB122" s="240">
        <f t="shared" si="404"/>
        <v>0</v>
      </c>
      <c r="GC122" s="240">
        <f t="shared" si="404"/>
        <v>0</v>
      </c>
      <c r="GD122" s="240">
        <f t="shared" si="404"/>
        <v>0</v>
      </c>
      <c r="GE122" s="240">
        <f t="shared" si="404"/>
        <v>0</v>
      </c>
      <c r="GF122" s="240">
        <f t="shared" si="404"/>
        <v>0</v>
      </c>
      <c r="GG122" s="240">
        <f t="shared" si="404"/>
        <v>0</v>
      </c>
      <c r="GH122" s="240">
        <f t="shared" si="404"/>
        <v>0</v>
      </c>
      <c r="GI122" s="240">
        <f t="shared" si="404"/>
        <v>0</v>
      </c>
      <c r="GJ122" s="240">
        <f t="shared" si="404"/>
        <v>0</v>
      </c>
    </row>
    <row r="123" spans="1:192" outlineLevel="1" x14ac:dyDescent="0.25">
      <c r="E123" s="6"/>
      <c r="F123" s="6"/>
      <c r="G123" s="6"/>
      <c r="H123" s="6"/>
      <c r="I123" s="72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</row>
    <row r="124" spans="1:192" outlineLevel="1" x14ac:dyDescent="0.25">
      <c r="E124" s="203" t="str">
        <f t="shared" ref="E124:AJ124" si="405" xml:space="preserve"> E$92</f>
        <v>First operating period flag</v>
      </c>
      <c r="F124" s="203">
        <f t="shared" si="405"/>
        <v>0</v>
      </c>
      <c r="G124" s="203" t="str">
        <f t="shared" si="405"/>
        <v>flag</v>
      </c>
      <c r="H124" s="203">
        <f t="shared" si="405"/>
        <v>1</v>
      </c>
      <c r="I124" s="203">
        <f t="shared" si="405"/>
        <v>0</v>
      </c>
      <c r="J124" s="203">
        <f t="shared" si="405"/>
        <v>0</v>
      </c>
      <c r="K124" s="203">
        <f t="shared" si="405"/>
        <v>0</v>
      </c>
      <c r="L124" s="203">
        <f t="shared" si="405"/>
        <v>0</v>
      </c>
      <c r="M124" s="203">
        <f t="shared" si="405"/>
        <v>0</v>
      </c>
      <c r="N124" s="203">
        <f t="shared" si="405"/>
        <v>0</v>
      </c>
      <c r="O124" s="203">
        <f t="shared" si="405"/>
        <v>0</v>
      </c>
      <c r="P124" s="203">
        <f t="shared" si="405"/>
        <v>0</v>
      </c>
      <c r="Q124" s="203">
        <f t="shared" si="405"/>
        <v>1</v>
      </c>
      <c r="R124" s="203">
        <f t="shared" si="405"/>
        <v>0</v>
      </c>
      <c r="S124" s="203">
        <f t="shared" si="405"/>
        <v>0</v>
      </c>
      <c r="T124" s="203">
        <f t="shared" si="405"/>
        <v>0</v>
      </c>
      <c r="U124" s="203">
        <f t="shared" si="405"/>
        <v>0</v>
      </c>
      <c r="V124" s="203">
        <f t="shared" si="405"/>
        <v>0</v>
      </c>
      <c r="W124" s="203">
        <f t="shared" si="405"/>
        <v>0</v>
      </c>
      <c r="X124" s="203">
        <f t="shared" si="405"/>
        <v>0</v>
      </c>
      <c r="Y124" s="203">
        <f t="shared" si="405"/>
        <v>0</v>
      </c>
      <c r="Z124" s="203">
        <f t="shared" si="405"/>
        <v>0</v>
      </c>
      <c r="AA124" s="203">
        <f t="shared" si="405"/>
        <v>0</v>
      </c>
      <c r="AB124" s="203">
        <f t="shared" si="405"/>
        <v>0</v>
      </c>
      <c r="AC124" s="203">
        <f t="shared" si="405"/>
        <v>0</v>
      </c>
      <c r="AD124" s="203">
        <f t="shared" si="405"/>
        <v>0</v>
      </c>
      <c r="AE124" s="203">
        <f t="shared" si="405"/>
        <v>0</v>
      </c>
      <c r="AF124" s="203">
        <f t="shared" si="405"/>
        <v>0</v>
      </c>
      <c r="AG124" s="203">
        <f t="shared" si="405"/>
        <v>0</v>
      </c>
      <c r="AH124" s="203">
        <f t="shared" si="405"/>
        <v>0</v>
      </c>
      <c r="AI124" s="203">
        <f t="shared" si="405"/>
        <v>0</v>
      </c>
      <c r="AJ124" s="203">
        <f t="shared" si="405"/>
        <v>0</v>
      </c>
      <c r="AK124" s="203">
        <f t="shared" ref="AK124:BP124" si="406" xml:space="preserve"> AK$92</f>
        <v>0</v>
      </c>
      <c r="AL124" s="203">
        <f t="shared" si="406"/>
        <v>0</v>
      </c>
      <c r="AM124" s="203">
        <f t="shared" si="406"/>
        <v>0</v>
      </c>
      <c r="AN124" s="203">
        <f t="shared" si="406"/>
        <v>0</v>
      </c>
      <c r="AO124" s="203">
        <f t="shared" si="406"/>
        <v>0</v>
      </c>
      <c r="AP124" s="203">
        <f t="shared" si="406"/>
        <v>0</v>
      </c>
      <c r="AQ124" s="203">
        <f t="shared" si="406"/>
        <v>0</v>
      </c>
      <c r="AR124" s="203">
        <f t="shared" si="406"/>
        <v>0</v>
      </c>
      <c r="AS124" s="203">
        <f t="shared" si="406"/>
        <v>0</v>
      </c>
      <c r="AT124" s="203">
        <f t="shared" si="406"/>
        <v>0</v>
      </c>
      <c r="AU124" s="203">
        <f t="shared" si="406"/>
        <v>0</v>
      </c>
      <c r="AV124" s="203">
        <f t="shared" si="406"/>
        <v>0</v>
      </c>
      <c r="AW124" s="203">
        <f t="shared" si="406"/>
        <v>0</v>
      </c>
      <c r="AX124" s="203">
        <f t="shared" si="406"/>
        <v>0</v>
      </c>
      <c r="AY124" s="203">
        <f t="shared" si="406"/>
        <v>0</v>
      </c>
      <c r="AZ124" s="203">
        <f t="shared" si="406"/>
        <v>0</v>
      </c>
      <c r="BA124" s="203">
        <f t="shared" si="406"/>
        <v>0</v>
      </c>
      <c r="BB124" s="203">
        <f t="shared" si="406"/>
        <v>0</v>
      </c>
      <c r="BC124" s="203">
        <f t="shared" si="406"/>
        <v>0</v>
      </c>
      <c r="BD124" s="203">
        <f t="shared" si="406"/>
        <v>0</v>
      </c>
      <c r="BE124" s="203">
        <f t="shared" si="406"/>
        <v>0</v>
      </c>
      <c r="BF124" s="203">
        <f t="shared" si="406"/>
        <v>0</v>
      </c>
      <c r="BG124" s="203">
        <f t="shared" si="406"/>
        <v>0</v>
      </c>
      <c r="BH124" s="203">
        <f t="shared" si="406"/>
        <v>0</v>
      </c>
      <c r="BI124" s="203">
        <f t="shared" si="406"/>
        <v>0</v>
      </c>
      <c r="BJ124" s="203">
        <f t="shared" si="406"/>
        <v>0</v>
      </c>
      <c r="BK124" s="203">
        <f t="shared" si="406"/>
        <v>0</v>
      </c>
      <c r="BL124" s="203">
        <f t="shared" si="406"/>
        <v>0</v>
      </c>
      <c r="BM124" s="203">
        <f t="shared" si="406"/>
        <v>0</v>
      </c>
      <c r="BN124" s="203">
        <f t="shared" si="406"/>
        <v>0</v>
      </c>
      <c r="BO124" s="203">
        <f t="shared" si="406"/>
        <v>0</v>
      </c>
      <c r="BP124" s="203">
        <f t="shared" si="406"/>
        <v>0</v>
      </c>
      <c r="BQ124" s="203">
        <f t="shared" ref="BQ124:CV124" si="407" xml:space="preserve"> BQ$92</f>
        <v>0</v>
      </c>
      <c r="BR124" s="203">
        <f t="shared" si="407"/>
        <v>0</v>
      </c>
      <c r="BS124" s="203">
        <f t="shared" si="407"/>
        <v>0</v>
      </c>
      <c r="BT124" s="203">
        <f t="shared" si="407"/>
        <v>0</v>
      </c>
      <c r="BU124" s="203">
        <f t="shared" si="407"/>
        <v>0</v>
      </c>
      <c r="BV124" s="203">
        <f t="shared" si="407"/>
        <v>0</v>
      </c>
      <c r="BW124" s="203">
        <f t="shared" si="407"/>
        <v>0</v>
      </c>
      <c r="BX124" s="203">
        <f t="shared" si="407"/>
        <v>0</v>
      </c>
      <c r="BY124" s="203">
        <f t="shared" si="407"/>
        <v>0</v>
      </c>
      <c r="BZ124" s="203">
        <f t="shared" si="407"/>
        <v>0</v>
      </c>
      <c r="CA124" s="203">
        <f t="shared" si="407"/>
        <v>0</v>
      </c>
      <c r="CB124" s="203">
        <f t="shared" si="407"/>
        <v>0</v>
      </c>
      <c r="CC124" s="203">
        <f t="shared" si="407"/>
        <v>0</v>
      </c>
      <c r="CD124" s="203">
        <f t="shared" si="407"/>
        <v>0</v>
      </c>
      <c r="CE124" s="203">
        <f t="shared" si="407"/>
        <v>0</v>
      </c>
      <c r="CF124" s="203">
        <f t="shared" si="407"/>
        <v>0</v>
      </c>
      <c r="CG124" s="203">
        <f t="shared" si="407"/>
        <v>0</v>
      </c>
      <c r="CH124" s="203">
        <f t="shared" si="407"/>
        <v>0</v>
      </c>
      <c r="CI124" s="203">
        <f t="shared" si="407"/>
        <v>0</v>
      </c>
      <c r="CJ124" s="203">
        <f t="shared" si="407"/>
        <v>0</v>
      </c>
      <c r="CK124" s="203">
        <f t="shared" si="407"/>
        <v>0</v>
      </c>
      <c r="CL124" s="203">
        <f t="shared" si="407"/>
        <v>0</v>
      </c>
      <c r="CM124" s="203">
        <f t="shared" si="407"/>
        <v>0</v>
      </c>
      <c r="CN124" s="203">
        <f t="shared" si="407"/>
        <v>0</v>
      </c>
      <c r="CO124" s="203">
        <f t="shared" si="407"/>
        <v>0</v>
      </c>
      <c r="CP124" s="203">
        <f t="shared" si="407"/>
        <v>0</v>
      </c>
      <c r="CQ124" s="203">
        <f t="shared" si="407"/>
        <v>0</v>
      </c>
      <c r="CR124" s="203">
        <f t="shared" si="407"/>
        <v>0</v>
      </c>
      <c r="CS124" s="203">
        <f t="shared" si="407"/>
        <v>0</v>
      </c>
      <c r="CT124" s="203">
        <f t="shared" si="407"/>
        <v>0</v>
      </c>
      <c r="CU124" s="203">
        <f t="shared" si="407"/>
        <v>0</v>
      </c>
      <c r="CV124" s="203">
        <f t="shared" si="407"/>
        <v>0</v>
      </c>
      <c r="CW124" s="203">
        <f t="shared" ref="CW124:EB124" si="408" xml:space="preserve"> CW$92</f>
        <v>0</v>
      </c>
      <c r="CX124" s="203">
        <f t="shared" si="408"/>
        <v>0</v>
      </c>
      <c r="CY124" s="203">
        <f t="shared" si="408"/>
        <v>0</v>
      </c>
      <c r="CZ124" s="203">
        <f t="shared" si="408"/>
        <v>0</v>
      </c>
      <c r="DA124" s="203">
        <f t="shared" si="408"/>
        <v>0</v>
      </c>
      <c r="DB124" s="203">
        <f t="shared" si="408"/>
        <v>0</v>
      </c>
      <c r="DC124" s="203">
        <f t="shared" si="408"/>
        <v>0</v>
      </c>
      <c r="DD124" s="203">
        <f t="shared" si="408"/>
        <v>0</v>
      </c>
      <c r="DE124" s="203">
        <f t="shared" si="408"/>
        <v>0</v>
      </c>
      <c r="DF124" s="203">
        <f t="shared" si="408"/>
        <v>0</v>
      </c>
      <c r="DG124" s="203">
        <f t="shared" si="408"/>
        <v>0</v>
      </c>
      <c r="DH124" s="203">
        <f t="shared" si="408"/>
        <v>0</v>
      </c>
      <c r="DI124" s="203">
        <f t="shared" si="408"/>
        <v>0</v>
      </c>
      <c r="DJ124" s="203">
        <f t="shared" si="408"/>
        <v>0</v>
      </c>
      <c r="DK124" s="203">
        <f t="shared" si="408"/>
        <v>0</v>
      </c>
      <c r="DL124" s="203">
        <f t="shared" si="408"/>
        <v>0</v>
      </c>
      <c r="DM124" s="203">
        <f t="shared" si="408"/>
        <v>0</v>
      </c>
      <c r="DN124" s="203">
        <f t="shared" si="408"/>
        <v>0</v>
      </c>
      <c r="DO124" s="203">
        <f t="shared" si="408"/>
        <v>0</v>
      </c>
      <c r="DP124" s="203">
        <f t="shared" si="408"/>
        <v>0</v>
      </c>
      <c r="DQ124" s="203">
        <f t="shared" si="408"/>
        <v>0</v>
      </c>
      <c r="DR124" s="203">
        <f t="shared" si="408"/>
        <v>0</v>
      </c>
      <c r="DS124" s="203">
        <f t="shared" si="408"/>
        <v>0</v>
      </c>
      <c r="DT124" s="203">
        <f t="shared" si="408"/>
        <v>0</v>
      </c>
      <c r="DU124" s="203">
        <f t="shared" si="408"/>
        <v>0</v>
      </c>
      <c r="DV124" s="203">
        <f t="shared" si="408"/>
        <v>0</v>
      </c>
      <c r="DW124" s="203">
        <f t="shared" si="408"/>
        <v>0</v>
      </c>
      <c r="DX124" s="203">
        <f t="shared" si="408"/>
        <v>0</v>
      </c>
      <c r="DY124" s="203">
        <f t="shared" si="408"/>
        <v>0</v>
      </c>
      <c r="DZ124" s="203">
        <f t="shared" si="408"/>
        <v>0</v>
      </c>
      <c r="EA124" s="203">
        <f t="shared" si="408"/>
        <v>0</v>
      </c>
      <c r="EB124" s="203">
        <f t="shared" si="408"/>
        <v>0</v>
      </c>
      <c r="EC124" s="203">
        <f t="shared" ref="EC124:FH124" si="409" xml:space="preserve"> EC$92</f>
        <v>0</v>
      </c>
      <c r="ED124" s="203">
        <f t="shared" si="409"/>
        <v>0</v>
      </c>
      <c r="EE124" s="203">
        <f t="shared" si="409"/>
        <v>0</v>
      </c>
      <c r="EF124" s="203">
        <f t="shared" si="409"/>
        <v>0</v>
      </c>
      <c r="EG124" s="203">
        <f t="shared" si="409"/>
        <v>0</v>
      </c>
      <c r="EH124" s="203">
        <f t="shared" si="409"/>
        <v>0</v>
      </c>
      <c r="EI124" s="203">
        <f t="shared" si="409"/>
        <v>0</v>
      </c>
      <c r="EJ124" s="203">
        <f t="shared" si="409"/>
        <v>0</v>
      </c>
      <c r="EK124" s="203">
        <f t="shared" si="409"/>
        <v>0</v>
      </c>
      <c r="EL124" s="203">
        <f t="shared" si="409"/>
        <v>0</v>
      </c>
      <c r="EM124" s="203">
        <f t="shared" si="409"/>
        <v>0</v>
      </c>
      <c r="EN124" s="203">
        <f t="shared" si="409"/>
        <v>0</v>
      </c>
      <c r="EO124" s="203">
        <f t="shared" si="409"/>
        <v>0</v>
      </c>
      <c r="EP124" s="203">
        <f t="shared" si="409"/>
        <v>0</v>
      </c>
      <c r="EQ124" s="203">
        <f t="shared" si="409"/>
        <v>0</v>
      </c>
      <c r="ER124" s="203">
        <f t="shared" si="409"/>
        <v>0</v>
      </c>
      <c r="ES124" s="203">
        <f t="shared" si="409"/>
        <v>0</v>
      </c>
      <c r="ET124" s="203">
        <f t="shared" si="409"/>
        <v>0</v>
      </c>
      <c r="EU124" s="203">
        <f t="shared" si="409"/>
        <v>0</v>
      </c>
      <c r="EV124" s="203">
        <f t="shared" si="409"/>
        <v>0</v>
      </c>
      <c r="EW124" s="203">
        <f t="shared" si="409"/>
        <v>0</v>
      </c>
      <c r="EX124" s="203">
        <f t="shared" si="409"/>
        <v>0</v>
      </c>
      <c r="EY124" s="203">
        <f t="shared" si="409"/>
        <v>0</v>
      </c>
      <c r="EZ124" s="203">
        <f t="shared" si="409"/>
        <v>0</v>
      </c>
      <c r="FA124" s="203">
        <f t="shared" si="409"/>
        <v>0</v>
      </c>
      <c r="FB124" s="203">
        <f t="shared" si="409"/>
        <v>0</v>
      </c>
      <c r="FC124" s="203">
        <f t="shared" si="409"/>
        <v>0</v>
      </c>
      <c r="FD124" s="203">
        <f t="shared" si="409"/>
        <v>0</v>
      </c>
      <c r="FE124" s="203">
        <f t="shared" si="409"/>
        <v>0</v>
      </c>
      <c r="FF124" s="203">
        <f t="shared" si="409"/>
        <v>0</v>
      </c>
      <c r="FG124" s="203">
        <f t="shared" si="409"/>
        <v>0</v>
      </c>
      <c r="FH124" s="203">
        <f t="shared" si="409"/>
        <v>0</v>
      </c>
      <c r="FI124" s="203">
        <f t="shared" ref="FI124:GJ124" si="410" xml:space="preserve"> FI$92</f>
        <v>0</v>
      </c>
      <c r="FJ124" s="203">
        <f t="shared" si="410"/>
        <v>0</v>
      </c>
      <c r="FK124" s="203">
        <f t="shared" si="410"/>
        <v>0</v>
      </c>
      <c r="FL124" s="203">
        <f t="shared" si="410"/>
        <v>0</v>
      </c>
      <c r="FM124" s="203">
        <f t="shared" si="410"/>
        <v>0</v>
      </c>
      <c r="FN124" s="203">
        <f t="shared" si="410"/>
        <v>0</v>
      </c>
      <c r="FO124" s="203">
        <f t="shared" si="410"/>
        <v>0</v>
      </c>
      <c r="FP124" s="203">
        <f t="shared" si="410"/>
        <v>0</v>
      </c>
      <c r="FQ124" s="203">
        <f t="shared" si="410"/>
        <v>0</v>
      </c>
      <c r="FR124" s="203">
        <f t="shared" si="410"/>
        <v>0</v>
      </c>
      <c r="FS124" s="203">
        <f t="shared" si="410"/>
        <v>0</v>
      </c>
      <c r="FT124" s="203">
        <f t="shared" si="410"/>
        <v>0</v>
      </c>
      <c r="FU124" s="203">
        <f t="shared" si="410"/>
        <v>0</v>
      </c>
      <c r="FV124" s="203">
        <f t="shared" si="410"/>
        <v>0</v>
      </c>
      <c r="FW124" s="203">
        <f t="shared" si="410"/>
        <v>0</v>
      </c>
      <c r="FX124" s="203">
        <f t="shared" si="410"/>
        <v>0</v>
      </c>
      <c r="FY124" s="203">
        <f t="shared" si="410"/>
        <v>0</v>
      </c>
      <c r="FZ124" s="203">
        <f t="shared" si="410"/>
        <v>0</v>
      </c>
      <c r="GA124" s="203">
        <f t="shared" si="410"/>
        <v>0</v>
      </c>
      <c r="GB124" s="203">
        <f t="shared" si="410"/>
        <v>0</v>
      </c>
      <c r="GC124" s="203">
        <f t="shared" si="410"/>
        <v>0</v>
      </c>
      <c r="GD124" s="203">
        <f t="shared" si="410"/>
        <v>0</v>
      </c>
      <c r="GE124" s="203">
        <f t="shared" si="410"/>
        <v>0</v>
      </c>
      <c r="GF124" s="203">
        <f t="shared" si="410"/>
        <v>0</v>
      </c>
      <c r="GG124" s="203">
        <f t="shared" si="410"/>
        <v>0</v>
      </c>
      <c r="GH124" s="203">
        <f t="shared" si="410"/>
        <v>0</v>
      </c>
      <c r="GI124" s="203">
        <f t="shared" si="410"/>
        <v>0</v>
      </c>
      <c r="GJ124" s="203">
        <f t="shared" si="410"/>
        <v>0</v>
      </c>
    </row>
    <row r="125" spans="1:192" outlineLevel="1" x14ac:dyDescent="0.25">
      <c r="A125" s="50"/>
      <c r="C125" s="51"/>
      <c r="D125" s="52"/>
      <c r="E125" s="491" t="str">
        <f xml:space="preserve"> E$122</f>
        <v>End of useful life of wind asset flag</v>
      </c>
      <c r="F125" s="491">
        <f t="shared" ref="F125:AJ125" si="411" xml:space="preserve"> F$122</f>
        <v>0</v>
      </c>
      <c r="G125" s="491" t="str">
        <f t="shared" si="411"/>
        <v>flag</v>
      </c>
      <c r="H125" s="491">
        <f t="shared" si="411"/>
        <v>1</v>
      </c>
      <c r="I125" s="491">
        <f t="shared" si="411"/>
        <v>0</v>
      </c>
      <c r="J125" s="491">
        <f t="shared" si="411"/>
        <v>0</v>
      </c>
      <c r="K125" s="491">
        <f t="shared" si="411"/>
        <v>0</v>
      </c>
      <c r="L125" s="491">
        <f t="shared" si="411"/>
        <v>0</v>
      </c>
      <c r="M125" s="491">
        <f t="shared" si="411"/>
        <v>0</v>
      </c>
      <c r="N125" s="491">
        <f t="shared" si="411"/>
        <v>0</v>
      </c>
      <c r="O125" s="491">
        <f t="shared" si="411"/>
        <v>0</v>
      </c>
      <c r="P125" s="491">
        <f t="shared" si="411"/>
        <v>0</v>
      </c>
      <c r="Q125" s="491">
        <f t="shared" si="411"/>
        <v>0</v>
      </c>
      <c r="R125" s="491">
        <f t="shared" si="411"/>
        <v>0</v>
      </c>
      <c r="S125" s="491">
        <f t="shared" si="411"/>
        <v>0</v>
      </c>
      <c r="T125" s="491">
        <f t="shared" si="411"/>
        <v>0</v>
      </c>
      <c r="U125" s="491">
        <f t="shared" si="411"/>
        <v>0</v>
      </c>
      <c r="V125" s="491">
        <f t="shared" si="411"/>
        <v>0</v>
      </c>
      <c r="W125" s="491">
        <f t="shared" si="411"/>
        <v>0</v>
      </c>
      <c r="X125" s="491">
        <f t="shared" si="411"/>
        <v>0</v>
      </c>
      <c r="Y125" s="491">
        <f t="shared" si="411"/>
        <v>0</v>
      </c>
      <c r="Z125" s="491">
        <f t="shared" si="411"/>
        <v>0</v>
      </c>
      <c r="AA125" s="491">
        <f t="shared" si="411"/>
        <v>0</v>
      </c>
      <c r="AB125" s="491">
        <f t="shared" si="411"/>
        <v>0</v>
      </c>
      <c r="AC125" s="491">
        <f t="shared" si="411"/>
        <v>0</v>
      </c>
      <c r="AD125" s="491">
        <f t="shared" si="411"/>
        <v>0</v>
      </c>
      <c r="AE125" s="491">
        <f t="shared" si="411"/>
        <v>0</v>
      </c>
      <c r="AF125" s="491">
        <f t="shared" si="411"/>
        <v>0</v>
      </c>
      <c r="AG125" s="491">
        <f t="shared" si="411"/>
        <v>0</v>
      </c>
      <c r="AH125" s="491">
        <f t="shared" si="411"/>
        <v>0</v>
      </c>
      <c r="AI125" s="491">
        <f t="shared" si="411"/>
        <v>0</v>
      </c>
      <c r="AJ125" s="491">
        <f t="shared" si="411"/>
        <v>0</v>
      </c>
      <c r="AK125" s="491">
        <f t="shared" ref="AK125:BP125" si="412" xml:space="preserve"> AK$122</f>
        <v>0</v>
      </c>
      <c r="AL125" s="491">
        <f t="shared" si="412"/>
        <v>0</v>
      </c>
      <c r="AM125" s="491">
        <f t="shared" si="412"/>
        <v>0</v>
      </c>
      <c r="AN125" s="491">
        <f t="shared" si="412"/>
        <v>0</v>
      </c>
      <c r="AO125" s="491">
        <f t="shared" si="412"/>
        <v>0</v>
      </c>
      <c r="AP125" s="491">
        <f t="shared" si="412"/>
        <v>0</v>
      </c>
      <c r="AQ125" s="491">
        <f t="shared" si="412"/>
        <v>0</v>
      </c>
      <c r="AR125" s="491">
        <f t="shared" si="412"/>
        <v>0</v>
      </c>
      <c r="AS125" s="491">
        <f t="shared" si="412"/>
        <v>0</v>
      </c>
      <c r="AT125" s="491">
        <f t="shared" si="412"/>
        <v>0</v>
      </c>
      <c r="AU125" s="491">
        <f t="shared" si="412"/>
        <v>0</v>
      </c>
      <c r="AV125" s="491">
        <f t="shared" si="412"/>
        <v>0</v>
      </c>
      <c r="AW125" s="491">
        <f t="shared" si="412"/>
        <v>0</v>
      </c>
      <c r="AX125" s="491">
        <f t="shared" si="412"/>
        <v>1</v>
      </c>
      <c r="AY125" s="491">
        <f t="shared" si="412"/>
        <v>0</v>
      </c>
      <c r="AZ125" s="491">
        <f t="shared" si="412"/>
        <v>0</v>
      </c>
      <c r="BA125" s="491">
        <f t="shared" si="412"/>
        <v>0</v>
      </c>
      <c r="BB125" s="491">
        <f t="shared" si="412"/>
        <v>0</v>
      </c>
      <c r="BC125" s="491">
        <f t="shared" si="412"/>
        <v>0</v>
      </c>
      <c r="BD125" s="491">
        <f t="shared" si="412"/>
        <v>0</v>
      </c>
      <c r="BE125" s="491">
        <f t="shared" si="412"/>
        <v>0</v>
      </c>
      <c r="BF125" s="491">
        <f t="shared" si="412"/>
        <v>0</v>
      </c>
      <c r="BG125" s="491">
        <f t="shared" si="412"/>
        <v>0</v>
      </c>
      <c r="BH125" s="491">
        <f t="shared" si="412"/>
        <v>0</v>
      </c>
      <c r="BI125" s="491">
        <f t="shared" si="412"/>
        <v>0</v>
      </c>
      <c r="BJ125" s="491">
        <f t="shared" si="412"/>
        <v>0</v>
      </c>
      <c r="BK125" s="491">
        <f t="shared" si="412"/>
        <v>0</v>
      </c>
      <c r="BL125" s="491">
        <f t="shared" si="412"/>
        <v>0</v>
      </c>
      <c r="BM125" s="491">
        <f t="shared" si="412"/>
        <v>0</v>
      </c>
      <c r="BN125" s="491">
        <f t="shared" si="412"/>
        <v>0</v>
      </c>
      <c r="BO125" s="491">
        <f t="shared" si="412"/>
        <v>0</v>
      </c>
      <c r="BP125" s="491">
        <f t="shared" si="412"/>
        <v>0</v>
      </c>
      <c r="BQ125" s="491">
        <f t="shared" ref="BQ125:CV125" si="413" xml:space="preserve"> BQ$122</f>
        <v>0</v>
      </c>
      <c r="BR125" s="491">
        <f t="shared" si="413"/>
        <v>0</v>
      </c>
      <c r="BS125" s="491">
        <f t="shared" si="413"/>
        <v>0</v>
      </c>
      <c r="BT125" s="491">
        <f t="shared" si="413"/>
        <v>0</v>
      </c>
      <c r="BU125" s="491">
        <f t="shared" si="413"/>
        <v>0</v>
      </c>
      <c r="BV125" s="491">
        <f t="shared" si="413"/>
        <v>0</v>
      </c>
      <c r="BW125" s="491">
        <f t="shared" si="413"/>
        <v>0</v>
      </c>
      <c r="BX125" s="491">
        <f t="shared" si="413"/>
        <v>0</v>
      </c>
      <c r="BY125" s="491">
        <f t="shared" si="413"/>
        <v>0</v>
      </c>
      <c r="BZ125" s="491">
        <f t="shared" si="413"/>
        <v>0</v>
      </c>
      <c r="CA125" s="491">
        <f t="shared" si="413"/>
        <v>0</v>
      </c>
      <c r="CB125" s="491">
        <f t="shared" si="413"/>
        <v>0</v>
      </c>
      <c r="CC125" s="491">
        <f t="shared" si="413"/>
        <v>0</v>
      </c>
      <c r="CD125" s="491">
        <f t="shared" si="413"/>
        <v>0</v>
      </c>
      <c r="CE125" s="491">
        <f t="shared" si="413"/>
        <v>0</v>
      </c>
      <c r="CF125" s="491">
        <f t="shared" si="413"/>
        <v>0</v>
      </c>
      <c r="CG125" s="491">
        <f t="shared" si="413"/>
        <v>0</v>
      </c>
      <c r="CH125" s="491">
        <f t="shared" si="413"/>
        <v>0</v>
      </c>
      <c r="CI125" s="491">
        <f t="shared" si="413"/>
        <v>0</v>
      </c>
      <c r="CJ125" s="491">
        <f t="shared" si="413"/>
        <v>0</v>
      </c>
      <c r="CK125" s="491">
        <f t="shared" si="413"/>
        <v>0</v>
      </c>
      <c r="CL125" s="491">
        <f t="shared" si="413"/>
        <v>0</v>
      </c>
      <c r="CM125" s="491">
        <f t="shared" si="413"/>
        <v>0</v>
      </c>
      <c r="CN125" s="491">
        <f t="shared" si="413"/>
        <v>0</v>
      </c>
      <c r="CO125" s="491">
        <f t="shared" si="413"/>
        <v>0</v>
      </c>
      <c r="CP125" s="491">
        <f t="shared" si="413"/>
        <v>0</v>
      </c>
      <c r="CQ125" s="491">
        <f t="shared" si="413"/>
        <v>0</v>
      </c>
      <c r="CR125" s="491">
        <f t="shared" si="413"/>
        <v>0</v>
      </c>
      <c r="CS125" s="491">
        <f t="shared" si="413"/>
        <v>0</v>
      </c>
      <c r="CT125" s="491">
        <f t="shared" si="413"/>
        <v>0</v>
      </c>
      <c r="CU125" s="491">
        <f t="shared" si="413"/>
        <v>0</v>
      </c>
      <c r="CV125" s="491">
        <f t="shared" si="413"/>
        <v>0</v>
      </c>
      <c r="CW125" s="491">
        <f t="shared" ref="CW125:EB125" si="414" xml:space="preserve"> CW$122</f>
        <v>0</v>
      </c>
      <c r="CX125" s="491">
        <f t="shared" si="414"/>
        <v>0</v>
      </c>
      <c r="CY125" s="491">
        <f t="shared" si="414"/>
        <v>0</v>
      </c>
      <c r="CZ125" s="491">
        <f t="shared" si="414"/>
        <v>0</v>
      </c>
      <c r="DA125" s="491">
        <f t="shared" si="414"/>
        <v>0</v>
      </c>
      <c r="DB125" s="491">
        <f t="shared" si="414"/>
        <v>0</v>
      </c>
      <c r="DC125" s="491">
        <f t="shared" si="414"/>
        <v>0</v>
      </c>
      <c r="DD125" s="491">
        <f t="shared" si="414"/>
        <v>0</v>
      </c>
      <c r="DE125" s="491">
        <f t="shared" si="414"/>
        <v>0</v>
      </c>
      <c r="DF125" s="491">
        <f t="shared" si="414"/>
        <v>0</v>
      </c>
      <c r="DG125" s="491">
        <f t="shared" si="414"/>
        <v>0</v>
      </c>
      <c r="DH125" s="491">
        <f t="shared" si="414"/>
        <v>0</v>
      </c>
      <c r="DI125" s="491">
        <f t="shared" si="414"/>
        <v>0</v>
      </c>
      <c r="DJ125" s="491">
        <f t="shared" si="414"/>
        <v>0</v>
      </c>
      <c r="DK125" s="491">
        <f t="shared" si="414"/>
        <v>0</v>
      </c>
      <c r="DL125" s="491">
        <f t="shared" si="414"/>
        <v>0</v>
      </c>
      <c r="DM125" s="491">
        <f t="shared" si="414"/>
        <v>0</v>
      </c>
      <c r="DN125" s="491">
        <f t="shared" si="414"/>
        <v>0</v>
      </c>
      <c r="DO125" s="491">
        <f t="shared" si="414"/>
        <v>0</v>
      </c>
      <c r="DP125" s="491">
        <f t="shared" si="414"/>
        <v>0</v>
      </c>
      <c r="DQ125" s="491">
        <f t="shared" si="414"/>
        <v>0</v>
      </c>
      <c r="DR125" s="491">
        <f t="shared" si="414"/>
        <v>0</v>
      </c>
      <c r="DS125" s="491">
        <f t="shared" si="414"/>
        <v>0</v>
      </c>
      <c r="DT125" s="491">
        <f t="shared" si="414"/>
        <v>0</v>
      </c>
      <c r="DU125" s="491">
        <f t="shared" si="414"/>
        <v>0</v>
      </c>
      <c r="DV125" s="491">
        <f t="shared" si="414"/>
        <v>0</v>
      </c>
      <c r="DW125" s="491">
        <f t="shared" si="414"/>
        <v>0</v>
      </c>
      <c r="DX125" s="491">
        <f t="shared" si="414"/>
        <v>0</v>
      </c>
      <c r="DY125" s="491">
        <f t="shared" si="414"/>
        <v>0</v>
      </c>
      <c r="DZ125" s="491">
        <f t="shared" si="414"/>
        <v>0</v>
      </c>
      <c r="EA125" s="491">
        <f t="shared" si="414"/>
        <v>0</v>
      </c>
      <c r="EB125" s="491">
        <f t="shared" si="414"/>
        <v>0</v>
      </c>
      <c r="EC125" s="491">
        <f t="shared" ref="EC125:FH125" si="415" xml:space="preserve"> EC$122</f>
        <v>0</v>
      </c>
      <c r="ED125" s="491">
        <f t="shared" si="415"/>
        <v>0</v>
      </c>
      <c r="EE125" s="491">
        <f t="shared" si="415"/>
        <v>0</v>
      </c>
      <c r="EF125" s="491">
        <f t="shared" si="415"/>
        <v>0</v>
      </c>
      <c r="EG125" s="491">
        <f t="shared" si="415"/>
        <v>0</v>
      </c>
      <c r="EH125" s="491">
        <f t="shared" si="415"/>
        <v>0</v>
      </c>
      <c r="EI125" s="491">
        <f t="shared" si="415"/>
        <v>0</v>
      </c>
      <c r="EJ125" s="491">
        <f t="shared" si="415"/>
        <v>0</v>
      </c>
      <c r="EK125" s="491">
        <f t="shared" si="415"/>
        <v>0</v>
      </c>
      <c r="EL125" s="491">
        <f t="shared" si="415"/>
        <v>0</v>
      </c>
      <c r="EM125" s="491">
        <f t="shared" si="415"/>
        <v>0</v>
      </c>
      <c r="EN125" s="491">
        <f t="shared" si="415"/>
        <v>0</v>
      </c>
      <c r="EO125" s="491">
        <f t="shared" si="415"/>
        <v>0</v>
      </c>
      <c r="EP125" s="491">
        <f t="shared" si="415"/>
        <v>0</v>
      </c>
      <c r="EQ125" s="491">
        <f t="shared" si="415"/>
        <v>0</v>
      </c>
      <c r="ER125" s="491">
        <f t="shared" si="415"/>
        <v>0</v>
      </c>
      <c r="ES125" s="491">
        <f t="shared" si="415"/>
        <v>0</v>
      </c>
      <c r="ET125" s="491">
        <f t="shared" si="415"/>
        <v>0</v>
      </c>
      <c r="EU125" s="491">
        <f t="shared" si="415"/>
        <v>0</v>
      </c>
      <c r="EV125" s="491">
        <f t="shared" si="415"/>
        <v>0</v>
      </c>
      <c r="EW125" s="491">
        <f t="shared" si="415"/>
        <v>0</v>
      </c>
      <c r="EX125" s="491">
        <f t="shared" si="415"/>
        <v>0</v>
      </c>
      <c r="EY125" s="491">
        <f t="shared" si="415"/>
        <v>0</v>
      </c>
      <c r="EZ125" s="491">
        <f t="shared" si="415"/>
        <v>0</v>
      </c>
      <c r="FA125" s="491">
        <f t="shared" si="415"/>
        <v>0</v>
      </c>
      <c r="FB125" s="491">
        <f t="shared" si="415"/>
        <v>0</v>
      </c>
      <c r="FC125" s="491">
        <f t="shared" si="415"/>
        <v>0</v>
      </c>
      <c r="FD125" s="491">
        <f t="shared" si="415"/>
        <v>0</v>
      </c>
      <c r="FE125" s="491">
        <f t="shared" si="415"/>
        <v>0</v>
      </c>
      <c r="FF125" s="491">
        <f t="shared" si="415"/>
        <v>0</v>
      </c>
      <c r="FG125" s="491">
        <f t="shared" si="415"/>
        <v>0</v>
      </c>
      <c r="FH125" s="491">
        <f t="shared" si="415"/>
        <v>0</v>
      </c>
      <c r="FI125" s="491">
        <f t="shared" ref="FI125:GJ125" si="416" xml:space="preserve"> FI$122</f>
        <v>0</v>
      </c>
      <c r="FJ125" s="491">
        <f t="shared" si="416"/>
        <v>0</v>
      </c>
      <c r="FK125" s="491">
        <f t="shared" si="416"/>
        <v>0</v>
      </c>
      <c r="FL125" s="491">
        <f t="shared" si="416"/>
        <v>0</v>
      </c>
      <c r="FM125" s="491">
        <f t="shared" si="416"/>
        <v>0</v>
      </c>
      <c r="FN125" s="491">
        <f t="shared" si="416"/>
        <v>0</v>
      </c>
      <c r="FO125" s="491">
        <f t="shared" si="416"/>
        <v>0</v>
      </c>
      <c r="FP125" s="491">
        <f t="shared" si="416"/>
        <v>0</v>
      </c>
      <c r="FQ125" s="491">
        <f t="shared" si="416"/>
        <v>0</v>
      </c>
      <c r="FR125" s="491">
        <f t="shared" si="416"/>
        <v>0</v>
      </c>
      <c r="FS125" s="491">
        <f t="shared" si="416"/>
        <v>0</v>
      </c>
      <c r="FT125" s="491">
        <f t="shared" si="416"/>
        <v>0</v>
      </c>
      <c r="FU125" s="491">
        <f t="shared" si="416"/>
        <v>0</v>
      </c>
      <c r="FV125" s="491">
        <f t="shared" si="416"/>
        <v>0</v>
      </c>
      <c r="FW125" s="491">
        <f t="shared" si="416"/>
        <v>0</v>
      </c>
      <c r="FX125" s="491">
        <f t="shared" si="416"/>
        <v>0</v>
      </c>
      <c r="FY125" s="491">
        <f t="shared" si="416"/>
        <v>0</v>
      </c>
      <c r="FZ125" s="491">
        <f t="shared" si="416"/>
        <v>0</v>
      </c>
      <c r="GA125" s="491">
        <f t="shared" si="416"/>
        <v>0</v>
      </c>
      <c r="GB125" s="491">
        <f t="shared" si="416"/>
        <v>0</v>
      </c>
      <c r="GC125" s="491">
        <f t="shared" si="416"/>
        <v>0</v>
      </c>
      <c r="GD125" s="491">
        <f t="shared" si="416"/>
        <v>0</v>
      </c>
      <c r="GE125" s="491">
        <f t="shared" si="416"/>
        <v>0</v>
      </c>
      <c r="GF125" s="491">
        <f t="shared" si="416"/>
        <v>0</v>
      </c>
      <c r="GG125" s="491">
        <f t="shared" si="416"/>
        <v>0</v>
      </c>
      <c r="GH125" s="491">
        <f t="shared" si="416"/>
        <v>0</v>
      </c>
      <c r="GI125" s="491">
        <f t="shared" si="416"/>
        <v>0</v>
      </c>
      <c r="GJ125" s="491">
        <f t="shared" si="416"/>
        <v>0</v>
      </c>
    </row>
    <row r="126" spans="1:192" outlineLevel="1" x14ac:dyDescent="0.25">
      <c r="A126" s="233"/>
      <c r="B126" s="233"/>
      <c r="C126" s="234"/>
      <c r="D126" s="235"/>
      <c r="E126" s="236" t="s">
        <v>696</v>
      </c>
      <c r="F126" s="406"/>
      <c r="G126" s="193" t="s">
        <v>5</v>
      </c>
      <c r="H126" s="193">
        <f xml:space="preserve"> SUM(J126:GJ126)</f>
        <v>34</v>
      </c>
      <c r="I126" s="236"/>
      <c r="J126" s="236">
        <f t="shared" ref="J126:AO126" si="417" xml:space="preserve"> I126 + J124 - I125</f>
        <v>0</v>
      </c>
      <c r="K126" s="236">
        <f t="shared" si="417"/>
        <v>0</v>
      </c>
      <c r="L126" s="236">
        <f t="shared" si="417"/>
        <v>0</v>
      </c>
      <c r="M126" s="236">
        <f t="shared" si="417"/>
        <v>0</v>
      </c>
      <c r="N126" s="236">
        <f t="shared" si="417"/>
        <v>0</v>
      </c>
      <c r="O126" s="236">
        <f t="shared" si="417"/>
        <v>0</v>
      </c>
      <c r="P126" s="236">
        <f t="shared" si="417"/>
        <v>0</v>
      </c>
      <c r="Q126" s="236">
        <f t="shared" si="417"/>
        <v>1</v>
      </c>
      <c r="R126" s="236">
        <f t="shared" si="417"/>
        <v>1</v>
      </c>
      <c r="S126" s="236">
        <f t="shared" si="417"/>
        <v>1</v>
      </c>
      <c r="T126" s="236">
        <f t="shared" si="417"/>
        <v>1</v>
      </c>
      <c r="U126" s="236">
        <f t="shared" si="417"/>
        <v>1</v>
      </c>
      <c r="V126" s="236">
        <f t="shared" si="417"/>
        <v>1</v>
      </c>
      <c r="W126" s="236">
        <f t="shared" si="417"/>
        <v>1</v>
      </c>
      <c r="X126" s="236">
        <f t="shared" si="417"/>
        <v>1</v>
      </c>
      <c r="Y126" s="236">
        <f t="shared" si="417"/>
        <v>1</v>
      </c>
      <c r="Z126" s="236">
        <f t="shared" si="417"/>
        <v>1</v>
      </c>
      <c r="AA126" s="236">
        <f t="shared" si="417"/>
        <v>1</v>
      </c>
      <c r="AB126" s="236">
        <f t="shared" si="417"/>
        <v>1</v>
      </c>
      <c r="AC126" s="236">
        <f t="shared" si="417"/>
        <v>1</v>
      </c>
      <c r="AD126" s="236">
        <f t="shared" si="417"/>
        <v>1</v>
      </c>
      <c r="AE126" s="236">
        <f t="shared" si="417"/>
        <v>1</v>
      </c>
      <c r="AF126" s="236">
        <f t="shared" si="417"/>
        <v>1</v>
      </c>
      <c r="AG126" s="236">
        <f t="shared" si="417"/>
        <v>1</v>
      </c>
      <c r="AH126" s="236">
        <f t="shared" si="417"/>
        <v>1</v>
      </c>
      <c r="AI126" s="236">
        <f t="shared" si="417"/>
        <v>1</v>
      </c>
      <c r="AJ126" s="236">
        <f t="shared" si="417"/>
        <v>1</v>
      </c>
      <c r="AK126" s="236">
        <f t="shared" si="417"/>
        <v>1</v>
      </c>
      <c r="AL126" s="236">
        <f t="shared" si="417"/>
        <v>1</v>
      </c>
      <c r="AM126" s="236">
        <f t="shared" si="417"/>
        <v>1</v>
      </c>
      <c r="AN126" s="236">
        <f t="shared" si="417"/>
        <v>1</v>
      </c>
      <c r="AO126" s="236">
        <f t="shared" si="417"/>
        <v>1</v>
      </c>
      <c r="AP126" s="236">
        <f t="shared" ref="AP126:BU126" si="418" xml:space="preserve"> AO126 + AP124 - AO125</f>
        <v>1</v>
      </c>
      <c r="AQ126" s="236">
        <f t="shared" si="418"/>
        <v>1</v>
      </c>
      <c r="AR126" s="236">
        <f t="shared" si="418"/>
        <v>1</v>
      </c>
      <c r="AS126" s="236">
        <f t="shared" si="418"/>
        <v>1</v>
      </c>
      <c r="AT126" s="236">
        <f t="shared" si="418"/>
        <v>1</v>
      </c>
      <c r="AU126" s="236">
        <f t="shared" si="418"/>
        <v>1</v>
      </c>
      <c r="AV126" s="236">
        <f t="shared" si="418"/>
        <v>1</v>
      </c>
      <c r="AW126" s="236">
        <f t="shared" si="418"/>
        <v>1</v>
      </c>
      <c r="AX126" s="236">
        <f t="shared" si="418"/>
        <v>1</v>
      </c>
      <c r="AY126" s="236">
        <f t="shared" si="418"/>
        <v>0</v>
      </c>
      <c r="AZ126" s="236">
        <f t="shared" si="418"/>
        <v>0</v>
      </c>
      <c r="BA126" s="236">
        <f t="shared" si="418"/>
        <v>0</v>
      </c>
      <c r="BB126" s="236">
        <f t="shared" si="418"/>
        <v>0</v>
      </c>
      <c r="BC126" s="236">
        <f t="shared" si="418"/>
        <v>0</v>
      </c>
      <c r="BD126" s="236">
        <f t="shared" si="418"/>
        <v>0</v>
      </c>
      <c r="BE126" s="236">
        <f t="shared" si="418"/>
        <v>0</v>
      </c>
      <c r="BF126" s="236">
        <f t="shared" si="418"/>
        <v>0</v>
      </c>
      <c r="BG126" s="236">
        <f t="shared" si="418"/>
        <v>0</v>
      </c>
      <c r="BH126" s="236">
        <f t="shared" si="418"/>
        <v>0</v>
      </c>
      <c r="BI126" s="236">
        <f t="shared" si="418"/>
        <v>0</v>
      </c>
      <c r="BJ126" s="236">
        <f t="shared" si="418"/>
        <v>0</v>
      </c>
      <c r="BK126" s="236">
        <f t="shared" si="418"/>
        <v>0</v>
      </c>
      <c r="BL126" s="236">
        <f t="shared" si="418"/>
        <v>0</v>
      </c>
      <c r="BM126" s="236">
        <f t="shared" si="418"/>
        <v>0</v>
      </c>
      <c r="BN126" s="236">
        <f t="shared" si="418"/>
        <v>0</v>
      </c>
      <c r="BO126" s="236">
        <f t="shared" si="418"/>
        <v>0</v>
      </c>
      <c r="BP126" s="236">
        <f t="shared" si="418"/>
        <v>0</v>
      </c>
      <c r="BQ126" s="236">
        <f t="shared" si="418"/>
        <v>0</v>
      </c>
      <c r="BR126" s="236">
        <f t="shared" si="418"/>
        <v>0</v>
      </c>
      <c r="BS126" s="236">
        <f t="shared" si="418"/>
        <v>0</v>
      </c>
      <c r="BT126" s="236">
        <f t="shared" si="418"/>
        <v>0</v>
      </c>
      <c r="BU126" s="236">
        <f t="shared" si="418"/>
        <v>0</v>
      </c>
      <c r="BV126" s="236">
        <f t="shared" ref="BV126:DA126" si="419" xml:space="preserve"> BU126 + BV124 - BU125</f>
        <v>0</v>
      </c>
      <c r="BW126" s="236">
        <f t="shared" si="419"/>
        <v>0</v>
      </c>
      <c r="BX126" s="236">
        <f t="shared" si="419"/>
        <v>0</v>
      </c>
      <c r="BY126" s="236">
        <f t="shared" si="419"/>
        <v>0</v>
      </c>
      <c r="BZ126" s="236">
        <f t="shared" si="419"/>
        <v>0</v>
      </c>
      <c r="CA126" s="236">
        <f t="shared" si="419"/>
        <v>0</v>
      </c>
      <c r="CB126" s="236">
        <f t="shared" si="419"/>
        <v>0</v>
      </c>
      <c r="CC126" s="236">
        <f t="shared" si="419"/>
        <v>0</v>
      </c>
      <c r="CD126" s="236">
        <f t="shared" si="419"/>
        <v>0</v>
      </c>
      <c r="CE126" s="236">
        <f t="shared" si="419"/>
        <v>0</v>
      </c>
      <c r="CF126" s="236">
        <f t="shared" si="419"/>
        <v>0</v>
      </c>
      <c r="CG126" s="236">
        <f t="shared" si="419"/>
        <v>0</v>
      </c>
      <c r="CH126" s="236">
        <f t="shared" si="419"/>
        <v>0</v>
      </c>
      <c r="CI126" s="236">
        <f t="shared" si="419"/>
        <v>0</v>
      </c>
      <c r="CJ126" s="236">
        <f t="shared" si="419"/>
        <v>0</v>
      </c>
      <c r="CK126" s="236">
        <f t="shared" si="419"/>
        <v>0</v>
      </c>
      <c r="CL126" s="236">
        <f t="shared" si="419"/>
        <v>0</v>
      </c>
      <c r="CM126" s="236">
        <f t="shared" si="419"/>
        <v>0</v>
      </c>
      <c r="CN126" s="236">
        <f t="shared" si="419"/>
        <v>0</v>
      </c>
      <c r="CO126" s="236">
        <f t="shared" si="419"/>
        <v>0</v>
      </c>
      <c r="CP126" s="236">
        <f t="shared" si="419"/>
        <v>0</v>
      </c>
      <c r="CQ126" s="236">
        <f t="shared" si="419"/>
        <v>0</v>
      </c>
      <c r="CR126" s="236">
        <f t="shared" si="419"/>
        <v>0</v>
      </c>
      <c r="CS126" s="236">
        <f t="shared" si="419"/>
        <v>0</v>
      </c>
      <c r="CT126" s="236">
        <f t="shared" si="419"/>
        <v>0</v>
      </c>
      <c r="CU126" s="236">
        <f t="shared" si="419"/>
        <v>0</v>
      </c>
      <c r="CV126" s="236">
        <f t="shared" si="419"/>
        <v>0</v>
      </c>
      <c r="CW126" s="236">
        <f t="shared" si="419"/>
        <v>0</v>
      </c>
      <c r="CX126" s="236">
        <f t="shared" si="419"/>
        <v>0</v>
      </c>
      <c r="CY126" s="236">
        <f t="shared" si="419"/>
        <v>0</v>
      </c>
      <c r="CZ126" s="236">
        <f t="shared" si="419"/>
        <v>0</v>
      </c>
      <c r="DA126" s="236">
        <f t="shared" si="419"/>
        <v>0</v>
      </c>
      <c r="DB126" s="236">
        <f t="shared" ref="DB126:EG126" si="420" xml:space="preserve"> DA126 + DB124 - DA125</f>
        <v>0</v>
      </c>
      <c r="DC126" s="236">
        <f t="shared" si="420"/>
        <v>0</v>
      </c>
      <c r="DD126" s="236">
        <f t="shared" si="420"/>
        <v>0</v>
      </c>
      <c r="DE126" s="236">
        <f t="shared" si="420"/>
        <v>0</v>
      </c>
      <c r="DF126" s="236">
        <f t="shared" si="420"/>
        <v>0</v>
      </c>
      <c r="DG126" s="236">
        <f t="shared" si="420"/>
        <v>0</v>
      </c>
      <c r="DH126" s="236">
        <f t="shared" si="420"/>
        <v>0</v>
      </c>
      <c r="DI126" s="236">
        <f t="shared" si="420"/>
        <v>0</v>
      </c>
      <c r="DJ126" s="236">
        <f t="shared" si="420"/>
        <v>0</v>
      </c>
      <c r="DK126" s="236">
        <f t="shared" si="420"/>
        <v>0</v>
      </c>
      <c r="DL126" s="236">
        <f t="shared" si="420"/>
        <v>0</v>
      </c>
      <c r="DM126" s="236">
        <f t="shared" si="420"/>
        <v>0</v>
      </c>
      <c r="DN126" s="236">
        <f t="shared" si="420"/>
        <v>0</v>
      </c>
      <c r="DO126" s="236">
        <f t="shared" si="420"/>
        <v>0</v>
      </c>
      <c r="DP126" s="236">
        <f t="shared" si="420"/>
        <v>0</v>
      </c>
      <c r="DQ126" s="236">
        <f t="shared" si="420"/>
        <v>0</v>
      </c>
      <c r="DR126" s="236">
        <f t="shared" si="420"/>
        <v>0</v>
      </c>
      <c r="DS126" s="236">
        <f t="shared" si="420"/>
        <v>0</v>
      </c>
      <c r="DT126" s="236">
        <f t="shared" si="420"/>
        <v>0</v>
      </c>
      <c r="DU126" s="236">
        <f t="shared" si="420"/>
        <v>0</v>
      </c>
      <c r="DV126" s="236">
        <f t="shared" si="420"/>
        <v>0</v>
      </c>
      <c r="DW126" s="236">
        <f t="shared" si="420"/>
        <v>0</v>
      </c>
      <c r="DX126" s="236">
        <f t="shared" si="420"/>
        <v>0</v>
      </c>
      <c r="DY126" s="236">
        <f t="shared" si="420"/>
        <v>0</v>
      </c>
      <c r="DZ126" s="236">
        <f t="shared" si="420"/>
        <v>0</v>
      </c>
      <c r="EA126" s="236">
        <f t="shared" si="420"/>
        <v>0</v>
      </c>
      <c r="EB126" s="236">
        <f t="shared" si="420"/>
        <v>0</v>
      </c>
      <c r="EC126" s="236">
        <f t="shared" si="420"/>
        <v>0</v>
      </c>
      <c r="ED126" s="236">
        <f t="shared" si="420"/>
        <v>0</v>
      </c>
      <c r="EE126" s="236">
        <f t="shared" si="420"/>
        <v>0</v>
      </c>
      <c r="EF126" s="236">
        <f t="shared" si="420"/>
        <v>0</v>
      </c>
      <c r="EG126" s="236">
        <f t="shared" si="420"/>
        <v>0</v>
      </c>
      <c r="EH126" s="236">
        <f t="shared" ref="EH126:FM126" si="421" xml:space="preserve"> EG126 + EH124 - EG125</f>
        <v>0</v>
      </c>
      <c r="EI126" s="236">
        <f t="shared" si="421"/>
        <v>0</v>
      </c>
      <c r="EJ126" s="236">
        <f t="shared" si="421"/>
        <v>0</v>
      </c>
      <c r="EK126" s="236">
        <f t="shared" si="421"/>
        <v>0</v>
      </c>
      <c r="EL126" s="236">
        <f t="shared" si="421"/>
        <v>0</v>
      </c>
      <c r="EM126" s="236">
        <f t="shared" si="421"/>
        <v>0</v>
      </c>
      <c r="EN126" s="236">
        <f t="shared" si="421"/>
        <v>0</v>
      </c>
      <c r="EO126" s="236">
        <f t="shared" si="421"/>
        <v>0</v>
      </c>
      <c r="EP126" s="236">
        <f t="shared" si="421"/>
        <v>0</v>
      </c>
      <c r="EQ126" s="236">
        <f t="shared" si="421"/>
        <v>0</v>
      </c>
      <c r="ER126" s="236">
        <f t="shared" si="421"/>
        <v>0</v>
      </c>
      <c r="ES126" s="236">
        <f t="shared" si="421"/>
        <v>0</v>
      </c>
      <c r="ET126" s="236">
        <f t="shared" si="421"/>
        <v>0</v>
      </c>
      <c r="EU126" s="236">
        <f t="shared" si="421"/>
        <v>0</v>
      </c>
      <c r="EV126" s="236">
        <f t="shared" si="421"/>
        <v>0</v>
      </c>
      <c r="EW126" s="236">
        <f t="shared" si="421"/>
        <v>0</v>
      </c>
      <c r="EX126" s="236">
        <f t="shared" si="421"/>
        <v>0</v>
      </c>
      <c r="EY126" s="236">
        <f t="shared" si="421"/>
        <v>0</v>
      </c>
      <c r="EZ126" s="236">
        <f t="shared" si="421"/>
        <v>0</v>
      </c>
      <c r="FA126" s="236">
        <f t="shared" si="421"/>
        <v>0</v>
      </c>
      <c r="FB126" s="236">
        <f t="shared" si="421"/>
        <v>0</v>
      </c>
      <c r="FC126" s="236">
        <f t="shared" si="421"/>
        <v>0</v>
      </c>
      <c r="FD126" s="236">
        <f t="shared" si="421"/>
        <v>0</v>
      </c>
      <c r="FE126" s="236">
        <f t="shared" si="421"/>
        <v>0</v>
      </c>
      <c r="FF126" s="236">
        <f t="shared" si="421"/>
        <v>0</v>
      </c>
      <c r="FG126" s="236">
        <f t="shared" si="421"/>
        <v>0</v>
      </c>
      <c r="FH126" s="236">
        <f t="shared" si="421"/>
        <v>0</v>
      </c>
      <c r="FI126" s="236">
        <f t="shared" si="421"/>
        <v>0</v>
      </c>
      <c r="FJ126" s="236">
        <f t="shared" si="421"/>
        <v>0</v>
      </c>
      <c r="FK126" s="236">
        <f t="shared" si="421"/>
        <v>0</v>
      </c>
      <c r="FL126" s="236">
        <f t="shared" si="421"/>
        <v>0</v>
      </c>
      <c r="FM126" s="236">
        <f t="shared" si="421"/>
        <v>0</v>
      </c>
      <c r="FN126" s="236">
        <f t="shared" ref="FN126:GJ126" si="422" xml:space="preserve"> FM126 + FN124 - FM125</f>
        <v>0</v>
      </c>
      <c r="FO126" s="236">
        <f t="shared" si="422"/>
        <v>0</v>
      </c>
      <c r="FP126" s="236">
        <f t="shared" si="422"/>
        <v>0</v>
      </c>
      <c r="FQ126" s="236">
        <f t="shared" si="422"/>
        <v>0</v>
      </c>
      <c r="FR126" s="236">
        <f t="shared" si="422"/>
        <v>0</v>
      </c>
      <c r="FS126" s="236">
        <f t="shared" si="422"/>
        <v>0</v>
      </c>
      <c r="FT126" s="236">
        <f t="shared" si="422"/>
        <v>0</v>
      </c>
      <c r="FU126" s="236">
        <f t="shared" si="422"/>
        <v>0</v>
      </c>
      <c r="FV126" s="236">
        <f t="shared" si="422"/>
        <v>0</v>
      </c>
      <c r="FW126" s="236">
        <f t="shared" si="422"/>
        <v>0</v>
      </c>
      <c r="FX126" s="236">
        <f t="shared" si="422"/>
        <v>0</v>
      </c>
      <c r="FY126" s="236">
        <f t="shared" si="422"/>
        <v>0</v>
      </c>
      <c r="FZ126" s="236">
        <f t="shared" si="422"/>
        <v>0</v>
      </c>
      <c r="GA126" s="236">
        <f t="shared" si="422"/>
        <v>0</v>
      </c>
      <c r="GB126" s="236">
        <f t="shared" si="422"/>
        <v>0</v>
      </c>
      <c r="GC126" s="236">
        <f t="shared" si="422"/>
        <v>0</v>
      </c>
      <c r="GD126" s="236">
        <f t="shared" si="422"/>
        <v>0</v>
      </c>
      <c r="GE126" s="236">
        <f t="shared" si="422"/>
        <v>0</v>
      </c>
      <c r="GF126" s="236">
        <f t="shared" si="422"/>
        <v>0</v>
      </c>
      <c r="GG126" s="236">
        <f t="shared" si="422"/>
        <v>0</v>
      </c>
      <c r="GH126" s="236">
        <f t="shared" si="422"/>
        <v>0</v>
      </c>
      <c r="GI126" s="236">
        <f t="shared" si="422"/>
        <v>0</v>
      </c>
      <c r="GJ126" s="236">
        <f t="shared" si="422"/>
        <v>0</v>
      </c>
    </row>
    <row r="127" spans="1:192" outlineLevel="1" x14ac:dyDescent="0.25">
      <c r="E127" s="6"/>
      <c r="F127" s="6"/>
      <c r="G127" s="6"/>
      <c r="H127" s="6"/>
      <c r="I127" s="72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</row>
    <row r="128" spans="1:192" outlineLevel="1" x14ac:dyDescent="0.25">
      <c r="B128" s="15" t="s">
        <v>177</v>
      </c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/>
      <c r="EY128" s="38"/>
      <c r="EZ128" s="38"/>
      <c r="FA128" s="38"/>
      <c r="FB128" s="38"/>
      <c r="FC128" s="38"/>
      <c r="FD128" s="38"/>
      <c r="FE128" s="38"/>
      <c r="FF128" s="38"/>
      <c r="FG128" s="38"/>
      <c r="FH128" s="38"/>
      <c r="FI128" s="38"/>
      <c r="FJ128" s="38"/>
      <c r="FK128" s="38"/>
      <c r="FL128" s="38"/>
      <c r="FM128" s="38"/>
      <c r="FN128" s="38"/>
      <c r="FO128" s="38"/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  <c r="FZ128" s="38"/>
      <c r="GA128" s="38"/>
      <c r="GB128" s="38"/>
      <c r="GC128" s="38"/>
      <c r="GD128" s="38"/>
      <c r="GE128" s="38"/>
      <c r="GF128" s="38"/>
      <c r="GG128" s="38"/>
      <c r="GH128" s="38"/>
      <c r="GI128" s="38"/>
      <c r="GJ128" s="38"/>
    </row>
    <row r="129" spans="1:192" outlineLevel="1" x14ac:dyDescent="0.25">
      <c r="A129" s="55"/>
      <c r="C129" s="58"/>
      <c r="D129" s="59"/>
      <c r="E129" s="306" t="str">
        <f xml:space="preserve"> ConTime!E$73</f>
        <v>End of construction period date</v>
      </c>
      <c r="F129" s="306">
        <f xml:space="preserve"> ConTime!F$73</f>
        <v>45473</v>
      </c>
      <c r="G129" s="306" t="str">
        <f xml:space="preserve"> ConTime!G$73</f>
        <v>date</v>
      </c>
      <c r="H129" s="306">
        <f xml:space="preserve"> ConTime!H$73</f>
        <v>0</v>
      </c>
      <c r="I129" s="306">
        <f xml:space="preserve"> ConTime!I$73</f>
        <v>0</v>
      </c>
      <c r="J129" s="306">
        <f xml:space="preserve"> ConTime!J$73</f>
        <v>0</v>
      </c>
      <c r="K129" s="306">
        <f xml:space="preserve"> ConTime!K$73</f>
        <v>0</v>
      </c>
      <c r="L129" s="306">
        <f xml:space="preserve"> ConTime!L$73</f>
        <v>0</v>
      </c>
      <c r="M129" s="306">
        <f xml:space="preserve"> ConTime!M$73</f>
        <v>0</v>
      </c>
      <c r="N129" s="306">
        <f xml:space="preserve"> ConTime!N$73</f>
        <v>0</v>
      </c>
      <c r="O129" s="306">
        <f xml:space="preserve"> ConTime!O$73</f>
        <v>0</v>
      </c>
      <c r="P129" s="306">
        <f xml:space="preserve"> ConTime!P$73</f>
        <v>0</v>
      </c>
      <c r="Q129" s="306">
        <f xml:space="preserve"> ConTime!Q$73</f>
        <v>0</v>
      </c>
      <c r="R129" s="306">
        <f xml:space="preserve"> ConTime!R$73</f>
        <v>0</v>
      </c>
      <c r="S129" s="306">
        <f xml:space="preserve"> ConTime!S$73</f>
        <v>0</v>
      </c>
      <c r="T129" s="306">
        <f xml:space="preserve"> ConTime!T$73</f>
        <v>0</v>
      </c>
      <c r="U129" s="306">
        <f xml:space="preserve"> ConTime!U$73</f>
        <v>0</v>
      </c>
      <c r="V129" s="306">
        <f xml:space="preserve"> ConTime!V$73</f>
        <v>0</v>
      </c>
      <c r="W129" s="306">
        <f xml:space="preserve"> ConTime!W$73</f>
        <v>0</v>
      </c>
      <c r="X129" s="306">
        <f xml:space="preserve"> ConTime!X$73</f>
        <v>0</v>
      </c>
      <c r="Y129" s="306">
        <f xml:space="preserve"> ConTime!Y$73</f>
        <v>0</v>
      </c>
      <c r="Z129" s="306">
        <f xml:space="preserve"> ConTime!Z$73</f>
        <v>0</v>
      </c>
      <c r="AA129" s="306">
        <f xml:space="preserve"> ConTime!AA$73</f>
        <v>0</v>
      </c>
      <c r="AB129" s="306">
        <f xml:space="preserve"> ConTime!AB$73</f>
        <v>0</v>
      </c>
      <c r="AC129" s="306">
        <f xml:space="preserve"> ConTime!AC$73</f>
        <v>0</v>
      </c>
      <c r="AD129" s="306">
        <f xml:space="preserve"> ConTime!AD$73</f>
        <v>0</v>
      </c>
      <c r="AE129" s="306">
        <f xml:space="preserve"> ConTime!AE$73</f>
        <v>0</v>
      </c>
      <c r="AF129" s="306">
        <f xml:space="preserve"> ConTime!AF$73</f>
        <v>0</v>
      </c>
      <c r="AG129" s="306">
        <f xml:space="preserve"> ConTime!AG$73</f>
        <v>0</v>
      </c>
      <c r="AH129" s="306">
        <f xml:space="preserve"> ConTime!AH$73</f>
        <v>0</v>
      </c>
      <c r="AI129" s="306">
        <f xml:space="preserve"> ConTime!AI$73</f>
        <v>0</v>
      </c>
      <c r="AJ129" s="306">
        <f xml:space="preserve"> ConTime!AJ$73</f>
        <v>0</v>
      </c>
      <c r="AK129" s="306">
        <f xml:space="preserve"> ConTime!AK$73</f>
        <v>0</v>
      </c>
      <c r="AL129" s="306">
        <f xml:space="preserve"> ConTime!AL$73</f>
        <v>0</v>
      </c>
      <c r="AM129" s="306">
        <f xml:space="preserve"> ConTime!AM$73</f>
        <v>0</v>
      </c>
      <c r="AN129" s="306">
        <f xml:space="preserve"> ConTime!AN$73</f>
        <v>0</v>
      </c>
      <c r="AO129" s="306">
        <f xml:space="preserve"> ConTime!AO$73</f>
        <v>0</v>
      </c>
      <c r="AP129" s="306">
        <f xml:space="preserve"> ConTime!AP$73</f>
        <v>0</v>
      </c>
      <c r="AQ129" s="306">
        <f xml:space="preserve"> ConTime!AQ$73</f>
        <v>0</v>
      </c>
      <c r="AR129" s="306">
        <f xml:space="preserve"> ConTime!AR$73</f>
        <v>0</v>
      </c>
      <c r="AS129" s="306">
        <f xml:space="preserve"> ConTime!AS$73</f>
        <v>0</v>
      </c>
      <c r="AT129" s="306">
        <f xml:space="preserve"> ConTime!AT$73</f>
        <v>0</v>
      </c>
      <c r="AU129" s="306">
        <f xml:space="preserve"> ConTime!AU$73</f>
        <v>0</v>
      </c>
      <c r="AV129" s="306">
        <f xml:space="preserve"> ConTime!AV$73</f>
        <v>0</v>
      </c>
      <c r="AW129" s="306">
        <f xml:space="preserve"> ConTime!AW$73</f>
        <v>0</v>
      </c>
      <c r="AX129" s="306">
        <f xml:space="preserve"> ConTime!AX$73</f>
        <v>0</v>
      </c>
      <c r="AY129" s="306">
        <f xml:space="preserve"> ConTime!AY$73</f>
        <v>0</v>
      </c>
      <c r="AZ129" s="306">
        <f xml:space="preserve"> ConTime!AZ$73</f>
        <v>0</v>
      </c>
      <c r="BA129" s="306">
        <f xml:space="preserve"> ConTime!BA$73</f>
        <v>0</v>
      </c>
      <c r="BB129" s="306">
        <f xml:space="preserve"> ConTime!BB$73</f>
        <v>0</v>
      </c>
      <c r="BC129" s="306">
        <f xml:space="preserve"> ConTime!BC$73</f>
        <v>0</v>
      </c>
      <c r="BD129" s="306">
        <f xml:space="preserve"> ConTime!BD$73</f>
        <v>0</v>
      </c>
      <c r="BE129" s="306">
        <f xml:space="preserve"> ConTime!BE$73</f>
        <v>0</v>
      </c>
      <c r="BF129" s="306">
        <f xml:space="preserve"> ConTime!BF$73</f>
        <v>0</v>
      </c>
      <c r="BG129" s="306">
        <f xml:space="preserve"> ConTime!BG$73</f>
        <v>0</v>
      </c>
      <c r="BH129" s="306">
        <f xml:space="preserve"> ConTime!BH$73</f>
        <v>0</v>
      </c>
      <c r="BI129" s="306">
        <f xml:space="preserve"> ConTime!BI$73</f>
        <v>0</v>
      </c>
      <c r="BJ129" s="306">
        <f xml:space="preserve"> ConTime!BJ$73</f>
        <v>0</v>
      </c>
      <c r="BK129" s="306">
        <f xml:space="preserve"> ConTime!BK$73</f>
        <v>0</v>
      </c>
      <c r="BL129" s="306">
        <f xml:space="preserve"> ConTime!BL$73</f>
        <v>0</v>
      </c>
      <c r="BM129" s="306">
        <f xml:space="preserve"> ConTime!BM$73</f>
        <v>0</v>
      </c>
      <c r="BN129" s="306">
        <f xml:space="preserve"> ConTime!BN$73</f>
        <v>0</v>
      </c>
      <c r="BO129" s="306">
        <f xml:space="preserve"> ConTime!BO$73</f>
        <v>0</v>
      </c>
      <c r="BP129" s="306">
        <f xml:space="preserve"> ConTime!BP$73</f>
        <v>0</v>
      </c>
      <c r="BQ129" s="306">
        <f xml:space="preserve"> ConTime!BQ$73</f>
        <v>0</v>
      </c>
      <c r="BR129" s="306">
        <f xml:space="preserve"> ConTime!BR$73</f>
        <v>0</v>
      </c>
      <c r="BS129" s="306">
        <f xml:space="preserve"> ConTime!BS$73</f>
        <v>0</v>
      </c>
      <c r="BT129" s="306">
        <f xml:space="preserve"> ConTime!BT$73</f>
        <v>0</v>
      </c>
      <c r="BU129" s="306">
        <f xml:space="preserve"> ConTime!BU$73</f>
        <v>0</v>
      </c>
      <c r="BV129" s="306">
        <f xml:space="preserve"> ConTime!BV$73</f>
        <v>0</v>
      </c>
      <c r="BW129" s="306">
        <f xml:space="preserve"> ConTime!BW$73</f>
        <v>0</v>
      </c>
      <c r="BX129" s="306">
        <f xml:space="preserve"> ConTime!BX$73</f>
        <v>0</v>
      </c>
      <c r="BY129" s="306">
        <f xml:space="preserve"> ConTime!BY$73</f>
        <v>0</v>
      </c>
      <c r="BZ129" s="306">
        <f xml:space="preserve"> ConTime!BZ$73</f>
        <v>0</v>
      </c>
      <c r="CA129" s="306">
        <f xml:space="preserve"> ConTime!CA$73</f>
        <v>0</v>
      </c>
      <c r="CB129" s="306">
        <f xml:space="preserve"> ConTime!CB$73</f>
        <v>0</v>
      </c>
      <c r="CC129" s="306">
        <f xml:space="preserve"> ConTime!CC$73</f>
        <v>0</v>
      </c>
      <c r="CD129" s="306">
        <f xml:space="preserve"> ConTime!CD$73</f>
        <v>0</v>
      </c>
      <c r="CE129" s="306">
        <f xml:space="preserve"> ConTime!CE$73</f>
        <v>0</v>
      </c>
      <c r="CF129" s="306">
        <f xml:space="preserve"> ConTime!CF$73</f>
        <v>0</v>
      </c>
      <c r="CG129" s="306">
        <f xml:space="preserve"> ConTime!CG$73</f>
        <v>0</v>
      </c>
      <c r="CH129" s="306">
        <f xml:space="preserve"> ConTime!CH$73</f>
        <v>0</v>
      </c>
      <c r="CI129" s="306">
        <f xml:space="preserve"> ConTime!CI$73</f>
        <v>0</v>
      </c>
      <c r="CJ129" s="306">
        <f xml:space="preserve"> ConTime!CJ$73</f>
        <v>0</v>
      </c>
      <c r="CK129" s="306">
        <f xml:space="preserve"> ConTime!CK$73</f>
        <v>0</v>
      </c>
      <c r="CL129" s="306">
        <f xml:space="preserve"> ConTime!CL$73</f>
        <v>0</v>
      </c>
      <c r="CM129" s="306">
        <f xml:space="preserve"> ConTime!CM$73</f>
        <v>0</v>
      </c>
      <c r="CN129" s="306">
        <f xml:space="preserve"> ConTime!CN$73</f>
        <v>0</v>
      </c>
      <c r="CO129" s="306">
        <f xml:space="preserve"> ConTime!CO$73</f>
        <v>0</v>
      </c>
      <c r="CP129" s="306">
        <f xml:space="preserve"> ConTime!CP$73</f>
        <v>0</v>
      </c>
      <c r="CQ129" s="306">
        <f xml:space="preserve"> ConTime!CQ$73</f>
        <v>0</v>
      </c>
      <c r="CR129" s="306">
        <f xml:space="preserve"> ConTime!CR$73</f>
        <v>0</v>
      </c>
      <c r="CS129" s="306">
        <f xml:space="preserve"> ConTime!CS$73</f>
        <v>0</v>
      </c>
      <c r="CT129" s="306">
        <f xml:space="preserve"> ConTime!CT$73</f>
        <v>0</v>
      </c>
      <c r="CU129" s="306">
        <f xml:space="preserve"> ConTime!CU$73</f>
        <v>0</v>
      </c>
      <c r="CV129" s="306">
        <f xml:space="preserve"> ConTime!CV$73</f>
        <v>0</v>
      </c>
      <c r="CW129" s="306">
        <f xml:space="preserve"> ConTime!CW$73</f>
        <v>0</v>
      </c>
      <c r="CX129" s="306">
        <f xml:space="preserve"> ConTime!CX$73</f>
        <v>0</v>
      </c>
      <c r="CY129" s="306">
        <f xml:space="preserve"> ConTime!CY$73</f>
        <v>0</v>
      </c>
      <c r="CZ129" s="306">
        <f xml:space="preserve"> ConTime!CZ$73</f>
        <v>0</v>
      </c>
      <c r="DA129" s="306">
        <f xml:space="preserve"> ConTime!DA$73</f>
        <v>0</v>
      </c>
      <c r="DB129" s="306">
        <f xml:space="preserve"> ConTime!DB$73</f>
        <v>0</v>
      </c>
      <c r="DC129" s="306">
        <f xml:space="preserve"> ConTime!DC$73</f>
        <v>0</v>
      </c>
      <c r="DD129" s="306">
        <f xml:space="preserve"> ConTime!DD$73</f>
        <v>0</v>
      </c>
      <c r="DE129" s="306">
        <f xml:space="preserve"> ConTime!DE$73</f>
        <v>0</v>
      </c>
      <c r="DF129" s="306">
        <f xml:space="preserve"> ConTime!DF$73</f>
        <v>0</v>
      </c>
      <c r="DG129" s="306">
        <f xml:space="preserve"> ConTime!DG$73</f>
        <v>0</v>
      </c>
      <c r="DH129" s="306">
        <f xml:space="preserve"> ConTime!DH$73</f>
        <v>0</v>
      </c>
      <c r="DI129" s="306">
        <f xml:space="preserve"> ConTime!DI$73</f>
        <v>0</v>
      </c>
      <c r="DJ129" s="306">
        <f xml:space="preserve"> ConTime!DJ$73</f>
        <v>0</v>
      </c>
      <c r="DK129" s="306">
        <f xml:space="preserve"> ConTime!DK$73</f>
        <v>0</v>
      </c>
      <c r="DL129" s="306">
        <f xml:space="preserve"> ConTime!DL$73</f>
        <v>0</v>
      </c>
      <c r="DM129" s="306">
        <f xml:space="preserve"> ConTime!DM$73</f>
        <v>0</v>
      </c>
      <c r="DN129" s="306">
        <f xml:space="preserve"> ConTime!DN$73</f>
        <v>0</v>
      </c>
      <c r="DO129" s="306">
        <f xml:space="preserve"> ConTime!DO$73</f>
        <v>0</v>
      </c>
      <c r="DP129" s="306">
        <f xml:space="preserve"> ConTime!DP$73</f>
        <v>0</v>
      </c>
      <c r="DQ129" s="306">
        <f xml:space="preserve"> ConTime!DQ$73</f>
        <v>0</v>
      </c>
      <c r="DR129" s="306">
        <f xml:space="preserve"> ConTime!DR$73</f>
        <v>0</v>
      </c>
      <c r="DS129" s="306">
        <f xml:space="preserve"> ConTime!DS$73</f>
        <v>0</v>
      </c>
      <c r="DT129" s="306">
        <f xml:space="preserve"> ConTime!DT$73</f>
        <v>0</v>
      </c>
      <c r="DU129" s="306">
        <f xml:space="preserve"> ConTime!DU$73</f>
        <v>0</v>
      </c>
      <c r="DV129" s="306">
        <f xml:space="preserve"> ConTime!DV$73</f>
        <v>0</v>
      </c>
      <c r="DW129" s="306">
        <f xml:space="preserve"> ConTime!DW$73</f>
        <v>0</v>
      </c>
      <c r="DX129" s="306">
        <f xml:space="preserve"> ConTime!DX$73</f>
        <v>0</v>
      </c>
      <c r="DY129" s="306">
        <f xml:space="preserve"> ConTime!DY$73</f>
        <v>0</v>
      </c>
      <c r="DZ129" s="306">
        <f xml:space="preserve"> ConTime!DZ$73</f>
        <v>0</v>
      </c>
      <c r="EA129" s="306">
        <f xml:space="preserve"> ConTime!EA$73</f>
        <v>0</v>
      </c>
      <c r="EB129" s="306">
        <f xml:space="preserve"> ConTime!EB$73</f>
        <v>0</v>
      </c>
      <c r="EC129" s="306">
        <f xml:space="preserve"> ConTime!EC$73</f>
        <v>0</v>
      </c>
      <c r="ED129" s="306">
        <f xml:space="preserve"> ConTime!ED$73</f>
        <v>0</v>
      </c>
      <c r="EE129" s="306">
        <f xml:space="preserve"> ConTime!EE$73</f>
        <v>0</v>
      </c>
      <c r="EF129" s="306">
        <f xml:space="preserve"> ConTime!EF$73</f>
        <v>0</v>
      </c>
      <c r="EG129" s="306">
        <f xml:space="preserve"> ConTime!EG$73</f>
        <v>0</v>
      </c>
      <c r="EH129" s="306">
        <f xml:space="preserve"> ConTime!EH$73</f>
        <v>0</v>
      </c>
      <c r="EI129" s="306">
        <f xml:space="preserve"> ConTime!EI$73</f>
        <v>0</v>
      </c>
      <c r="EJ129" s="306">
        <f xml:space="preserve"> ConTime!EJ$73</f>
        <v>0</v>
      </c>
      <c r="EK129" s="306">
        <f xml:space="preserve"> ConTime!EK$73</f>
        <v>0</v>
      </c>
      <c r="EL129" s="306">
        <f xml:space="preserve"> ConTime!EL$73</f>
        <v>0</v>
      </c>
      <c r="EM129" s="306">
        <f xml:space="preserve"> ConTime!EM$73</f>
        <v>0</v>
      </c>
      <c r="EN129" s="306">
        <f xml:space="preserve"> ConTime!EN$73</f>
        <v>0</v>
      </c>
      <c r="EO129" s="306">
        <f xml:space="preserve"> ConTime!EO$73</f>
        <v>0</v>
      </c>
      <c r="EP129" s="306">
        <f xml:space="preserve"> ConTime!EP$73</f>
        <v>0</v>
      </c>
      <c r="EQ129" s="306">
        <f xml:space="preserve"> ConTime!EQ$73</f>
        <v>0</v>
      </c>
      <c r="ER129" s="306">
        <f xml:space="preserve"> ConTime!ER$73</f>
        <v>0</v>
      </c>
      <c r="ES129" s="306">
        <f xml:space="preserve"> ConTime!ES$73</f>
        <v>0</v>
      </c>
      <c r="ET129" s="306">
        <f xml:space="preserve"> ConTime!ET$73</f>
        <v>0</v>
      </c>
      <c r="EU129" s="306">
        <f xml:space="preserve"> ConTime!EU$73</f>
        <v>0</v>
      </c>
      <c r="EV129" s="306">
        <f xml:space="preserve"> ConTime!EV$73</f>
        <v>0</v>
      </c>
      <c r="EW129" s="306">
        <f xml:space="preserve"> ConTime!EW$73</f>
        <v>0</v>
      </c>
      <c r="EX129" s="306">
        <f xml:space="preserve"> ConTime!EX$73</f>
        <v>0</v>
      </c>
      <c r="EY129" s="306">
        <f xml:space="preserve"> ConTime!EY$73</f>
        <v>0</v>
      </c>
      <c r="EZ129" s="306">
        <f xml:space="preserve"> ConTime!EZ$73</f>
        <v>0</v>
      </c>
      <c r="FA129" s="306">
        <f xml:space="preserve"> ConTime!FA$73</f>
        <v>0</v>
      </c>
      <c r="FB129" s="306">
        <f xml:space="preserve"> ConTime!FB$73</f>
        <v>0</v>
      </c>
      <c r="FC129" s="306">
        <f xml:space="preserve"> ConTime!FC$73</f>
        <v>0</v>
      </c>
      <c r="FD129" s="306">
        <f xml:space="preserve"> ConTime!FD$73</f>
        <v>0</v>
      </c>
      <c r="FE129" s="306">
        <f xml:space="preserve"> ConTime!FE$73</f>
        <v>0</v>
      </c>
      <c r="FF129" s="306">
        <f xml:space="preserve"> ConTime!FF$73</f>
        <v>0</v>
      </c>
      <c r="FG129" s="306">
        <f xml:space="preserve"> ConTime!FG$73</f>
        <v>0</v>
      </c>
      <c r="FH129" s="306">
        <f xml:space="preserve"> ConTime!FH$73</f>
        <v>0</v>
      </c>
      <c r="FI129" s="306">
        <f xml:space="preserve"> ConTime!FI$73</f>
        <v>0</v>
      </c>
      <c r="FJ129" s="306">
        <f xml:space="preserve"> ConTime!FJ$73</f>
        <v>0</v>
      </c>
      <c r="FK129" s="306">
        <f xml:space="preserve"> ConTime!FK$73</f>
        <v>0</v>
      </c>
      <c r="FL129" s="306">
        <f xml:space="preserve"> ConTime!FL$73</f>
        <v>0</v>
      </c>
      <c r="FM129" s="306">
        <f xml:space="preserve"> ConTime!FM$73</f>
        <v>0</v>
      </c>
      <c r="FN129" s="306">
        <f xml:space="preserve"> ConTime!FN$73</f>
        <v>0</v>
      </c>
      <c r="FO129" s="306">
        <f xml:space="preserve"> ConTime!FO$73</f>
        <v>0</v>
      </c>
      <c r="FP129" s="306">
        <f xml:space="preserve"> ConTime!FP$73</f>
        <v>0</v>
      </c>
      <c r="FQ129" s="306">
        <f xml:space="preserve"> ConTime!FQ$73</f>
        <v>0</v>
      </c>
      <c r="FR129" s="306">
        <f xml:space="preserve"> ConTime!FR$73</f>
        <v>0</v>
      </c>
      <c r="FS129" s="306">
        <f xml:space="preserve"> ConTime!FS$73</f>
        <v>0</v>
      </c>
      <c r="FT129" s="306">
        <f xml:space="preserve"> ConTime!FT$73</f>
        <v>0</v>
      </c>
      <c r="FU129" s="306">
        <f xml:space="preserve"> ConTime!FU$73</f>
        <v>0</v>
      </c>
      <c r="FV129" s="306">
        <f xml:space="preserve"> ConTime!FV$73</f>
        <v>0</v>
      </c>
      <c r="FW129" s="306">
        <f xml:space="preserve"> ConTime!FW$73</f>
        <v>0</v>
      </c>
      <c r="FX129" s="306">
        <f xml:space="preserve"> ConTime!FX$73</f>
        <v>0</v>
      </c>
      <c r="FY129" s="306">
        <f xml:space="preserve"> ConTime!FY$73</f>
        <v>0</v>
      </c>
      <c r="FZ129" s="306">
        <f xml:space="preserve"> ConTime!FZ$73</f>
        <v>0</v>
      </c>
      <c r="GA129" s="306">
        <f xml:space="preserve"> ConTime!GA$73</f>
        <v>0</v>
      </c>
      <c r="GB129" s="306">
        <f xml:space="preserve"> ConTime!GB$73</f>
        <v>0</v>
      </c>
      <c r="GC129" s="306">
        <f xml:space="preserve"> ConTime!GC$73</f>
        <v>0</v>
      </c>
      <c r="GD129" s="306">
        <f xml:space="preserve"> ConTime!GD$73</f>
        <v>0</v>
      </c>
      <c r="GE129" s="306">
        <f xml:space="preserve"> ConTime!GE$73</f>
        <v>0</v>
      </c>
      <c r="GF129" s="306">
        <f xml:space="preserve"> ConTime!GF$73</f>
        <v>0</v>
      </c>
      <c r="GG129" s="306">
        <f xml:space="preserve"> ConTime!GG$73</f>
        <v>0</v>
      </c>
      <c r="GH129" s="306">
        <f xml:space="preserve"> ConTime!GH$73</f>
        <v>0</v>
      </c>
      <c r="GI129" s="306">
        <f xml:space="preserve"> ConTime!GI$73</f>
        <v>0</v>
      </c>
      <c r="GJ129" s="306">
        <f xml:space="preserve"> ConTime!GJ$73</f>
        <v>0</v>
      </c>
    </row>
    <row r="130" spans="1:192" outlineLevel="1" x14ac:dyDescent="0.25">
      <c r="E130" s="399" t="str">
        <f xml:space="preserve"> InpC!E$119</f>
        <v>Senior debt - T1 repayment term</v>
      </c>
      <c r="F130" s="399">
        <f xml:space="preserve"> InpC!F$119</f>
        <v>17</v>
      </c>
      <c r="G130" s="399" t="str">
        <f xml:space="preserve"> InpC!G$119</f>
        <v>years</v>
      </c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38"/>
      <c r="FH130" s="38"/>
      <c r="FI130" s="38"/>
      <c r="FJ130" s="38"/>
      <c r="FK130" s="38"/>
      <c r="FL130" s="38"/>
      <c r="FM130" s="38"/>
      <c r="FN130" s="38"/>
      <c r="FO130" s="38"/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  <c r="FZ130" s="38"/>
      <c r="GA130" s="38"/>
      <c r="GB130" s="38"/>
      <c r="GC130" s="38"/>
      <c r="GD130" s="38"/>
      <c r="GE130" s="38"/>
      <c r="GF130" s="38"/>
      <c r="GG130" s="38"/>
      <c r="GH130" s="38"/>
      <c r="GI130" s="38"/>
      <c r="GJ130" s="38"/>
    </row>
    <row r="131" spans="1:192" outlineLevel="1" x14ac:dyDescent="0.25">
      <c r="A131" s="76"/>
      <c r="B131" s="76"/>
      <c r="C131" s="77"/>
      <c r="D131" s="78"/>
      <c r="E131" s="78" t="str">
        <f xml:space="preserve"> InpC!E$216</f>
        <v>Months in year</v>
      </c>
      <c r="F131" s="78">
        <f xml:space="preserve"> InpC!F$216</f>
        <v>12</v>
      </c>
      <c r="G131" s="78" t="str">
        <f xml:space="preserve"> InpC!G$216</f>
        <v>months</v>
      </c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/>
      <c r="BU131" s="78"/>
      <c r="BV131" s="78"/>
      <c r="BW131" s="78"/>
      <c r="BX131" s="78"/>
      <c r="BY131" s="78"/>
      <c r="BZ131" s="78"/>
      <c r="CA131" s="78"/>
      <c r="CB131" s="78"/>
      <c r="CC131" s="78"/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/>
      <c r="CO131" s="78"/>
      <c r="CP131" s="78"/>
      <c r="CQ131" s="78"/>
      <c r="CR131" s="78"/>
      <c r="CS131" s="78"/>
      <c r="CT131" s="78"/>
      <c r="CU131" s="78"/>
      <c r="CV131" s="78"/>
      <c r="CW131" s="78"/>
      <c r="CX131" s="78"/>
      <c r="CY131" s="78"/>
      <c r="CZ131" s="78"/>
      <c r="DA131" s="78"/>
      <c r="DB131" s="78"/>
      <c r="DC131" s="78"/>
      <c r="DD131" s="78"/>
      <c r="DE131" s="78"/>
      <c r="DF131" s="78"/>
      <c r="DG131" s="78"/>
      <c r="DH131" s="78"/>
      <c r="DI131" s="78"/>
      <c r="DJ131" s="78"/>
      <c r="DK131" s="78"/>
      <c r="DL131" s="78"/>
      <c r="DM131" s="78"/>
      <c r="DN131" s="78"/>
      <c r="DO131" s="78"/>
      <c r="DP131" s="78"/>
      <c r="DQ131" s="78"/>
      <c r="DR131" s="78"/>
      <c r="DS131" s="78"/>
      <c r="DT131" s="78"/>
      <c r="DU131" s="78"/>
      <c r="DV131" s="78"/>
      <c r="DW131" s="78"/>
      <c r="DX131" s="78"/>
      <c r="DY131" s="78"/>
      <c r="DZ131" s="78"/>
      <c r="EA131" s="78"/>
      <c r="EB131" s="78"/>
      <c r="EC131" s="78"/>
      <c r="ED131" s="78"/>
      <c r="EE131" s="78"/>
      <c r="EF131" s="78"/>
      <c r="EG131" s="78"/>
      <c r="EH131" s="78"/>
      <c r="EI131" s="78"/>
      <c r="EJ131" s="78"/>
      <c r="EK131" s="78"/>
      <c r="EL131" s="78"/>
      <c r="EM131" s="78"/>
      <c r="EN131" s="78"/>
      <c r="EO131" s="78"/>
      <c r="EP131" s="78"/>
      <c r="EQ131" s="78"/>
      <c r="ER131" s="78"/>
      <c r="ES131" s="78"/>
      <c r="ET131" s="78"/>
      <c r="EU131" s="78"/>
      <c r="EV131" s="78"/>
      <c r="EW131" s="78"/>
      <c r="EX131" s="78"/>
      <c r="EY131" s="78"/>
      <c r="EZ131" s="78"/>
      <c r="FA131" s="78"/>
      <c r="FB131" s="78"/>
      <c r="FC131" s="78"/>
      <c r="FD131" s="78"/>
      <c r="FE131" s="78"/>
      <c r="FF131" s="78"/>
      <c r="FG131" s="78"/>
      <c r="FH131" s="78"/>
      <c r="FI131" s="78"/>
      <c r="FJ131" s="78"/>
      <c r="FK131" s="78"/>
      <c r="FL131" s="78"/>
      <c r="FM131" s="78"/>
      <c r="FN131" s="78"/>
      <c r="FO131" s="78"/>
      <c r="FP131" s="78"/>
      <c r="FQ131" s="78"/>
      <c r="FR131" s="78"/>
      <c r="FS131" s="78"/>
      <c r="FT131" s="78"/>
      <c r="FU131" s="78"/>
      <c r="FV131" s="78"/>
      <c r="FW131" s="78"/>
      <c r="FX131" s="78"/>
      <c r="FY131" s="78"/>
      <c r="FZ131" s="78"/>
      <c r="GA131" s="78"/>
      <c r="GB131" s="78"/>
      <c r="GC131" s="78"/>
      <c r="GD131" s="78"/>
      <c r="GE131" s="78"/>
      <c r="GF131" s="78"/>
      <c r="GG131" s="78"/>
      <c r="GH131" s="78"/>
      <c r="GI131" s="78"/>
      <c r="GJ131" s="78"/>
    </row>
    <row r="132" spans="1:192" outlineLevel="1" x14ac:dyDescent="0.25">
      <c r="A132" s="73"/>
      <c r="B132" s="73"/>
      <c r="C132" s="74"/>
      <c r="D132" s="75"/>
      <c r="E132" s="26" t="s">
        <v>186</v>
      </c>
      <c r="F132" s="26">
        <f xml:space="preserve"> EOMONTH(F129, (F130 * F131))</f>
        <v>51682</v>
      </c>
      <c r="G132" s="26" t="s">
        <v>6</v>
      </c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</row>
    <row r="133" spans="1:192" outlineLevel="1" x14ac:dyDescent="0.25">
      <c r="E133" s="6"/>
      <c r="F133" s="6"/>
      <c r="G133" s="6"/>
      <c r="H133" s="6"/>
      <c r="I133" s="72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</row>
    <row r="134" spans="1:192" outlineLevel="1" x14ac:dyDescent="0.25">
      <c r="A134" s="55"/>
      <c r="B134" s="55"/>
      <c r="C134" s="58"/>
      <c r="D134" s="70"/>
      <c r="E134" s="26" t="str">
        <f xml:space="preserve"> E$132</f>
        <v>End of senior debt repayment period date</v>
      </c>
      <c r="F134" s="26">
        <f xml:space="preserve"> F$132</f>
        <v>51682</v>
      </c>
      <c r="G134" s="26" t="str">
        <f xml:space="preserve"> G$132</f>
        <v>date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</row>
    <row r="135" spans="1:192" outlineLevel="1" x14ac:dyDescent="0.25">
      <c r="A135" s="50"/>
      <c r="C135" s="51"/>
      <c r="D135" s="52"/>
      <c r="E135" s="11" t="str">
        <f t="shared" ref="E135:BP135" si="423" xml:space="preserve"> E$25</f>
        <v>Model period ending</v>
      </c>
      <c r="F135" s="11">
        <f t="shared" si="423"/>
        <v>0</v>
      </c>
      <c r="G135" s="11" t="str">
        <f t="shared" si="423"/>
        <v>date</v>
      </c>
      <c r="H135" s="11">
        <f t="shared" si="423"/>
        <v>0</v>
      </c>
      <c r="I135" s="137">
        <f t="shared" si="423"/>
        <v>0</v>
      </c>
      <c r="J135" s="11">
        <f t="shared" si="423"/>
        <v>44377</v>
      </c>
      <c r="K135" s="11">
        <f t="shared" si="423"/>
        <v>44561</v>
      </c>
      <c r="L135" s="11">
        <f t="shared" si="423"/>
        <v>44742</v>
      </c>
      <c r="M135" s="11">
        <f t="shared" si="423"/>
        <v>44926</v>
      </c>
      <c r="N135" s="11">
        <f t="shared" si="423"/>
        <v>45107</v>
      </c>
      <c r="O135" s="11">
        <f t="shared" si="423"/>
        <v>45291</v>
      </c>
      <c r="P135" s="11">
        <f t="shared" si="423"/>
        <v>45473</v>
      </c>
      <c r="Q135" s="11">
        <f t="shared" si="423"/>
        <v>45657</v>
      </c>
      <c r="R135" s="11">
        <f t="shared" si="423"/>
        <v>45838</v>
      </c>
      <c r="S135" s="11">
        <f t="shared" si="423"/>
        <v>46022</v>
      </c>
      <c r="T135" s="11">
        <f t="shared" si="423"/>
        <v>46203</v>
      </c>
      <c r="U135" s="11">
        <f t="shared" si="423"/>
        <v>46387</v>
      </c>
      <c r="V135" s="11">
        <f t="shared" si="423"/>
        <v>46568</v>
      </c>
      <c r="W135" s="11">
        <f t="shared" si="423"/>
        <v>46752</v>
      </c>
      <c r="X135" s="11">
        <f t="shared" si="423"/>
        <v>46934</v>
      </c>
      <c r="Y135" s="11">
        <f t="shared" si="423"/>
        <v>47118</v>
      </c>
      <c r="Z135" s="11">
        <f t="shared" si="423"/>
        <v>47299</v>
      </c>
      <c r="AA135" s="11">
        <f t="shared" si="423"/>
        <v>47483</v>
      </c>
      <c r="AB135" s="11">
        <f t="shared" si="423"/>
        <v>47664</v>
      </c>
      <c r="AC135" s="11">
        <f t="shared" si="423"/>
        <v>47848</v>
      </c>
      <c r="AD135" s="11">
        <f t="shared" si="423"/>
        <v>48029</v>
      </c>
      <c r="AE135" s="11">
        <f t="shared" si="423"/>
        <v>48213</v>
      </c>
      <c r="AF135" s="11">
        <f t="shared" si="423"/>
        <v>48395</v>
      </c>
      <c r="AG135" s="11">
        <f t="shared" si="423"/>
        <v>48579</v>
      </c>
      <c r="AH135" s="11">
        <f t="shared" si="423"/>
        <v>48760</v>
      </c>
      <c r="AI135" s="11">
        <f t="shared" si="423"/>
        <v>48944</v>
      </c>
      <c r="AJ135" s="11">
        <f t="shared" si="423"/>
        <v>49125</v>
      </c>
      <c r="AK135" s="11">
        <f t="shared" si="423"/>
        <v>49309</v>
      </c>
      <c r="AL135" s="11">
        <f t="shared" si="423"/>
        <v>49490</v>
      </c>
      <c r="AM135" s="11">
        <f t="shared" si="423"/>
        <v>49674</v>
      </c>
      <c r="AN135" s="11">
        <f t="shared" si="423"/>
        <v>49856</v>
      </c>
      <c r="AO135" s="11">
        <f t="shared" si="423"/>
        <v>50040</v>
      </c>
      <c r="AP135" s="11">
        <f t="shared" si="423"/>
        <v>50221</v>
      </c>
      <c r="AQ135" s="11">
        <f t="shared" si="423"/>
        <v>50405</v>
      </c>
      <c r="AR135" s="11">
        <f t="shared" si="423"/>
        <v>50586</v>
      </c>
      <c r="AS135" s="11">
        <f t="shared" si="423"/>
        <v>50770</v>
      </c>
      <c r="AT135" s="11">
        <f t="shared" si="423"/>
        <v>50951</v>
      </c>
      <c r="AU135" s="11">
        <f t="shared" si="423"/>
        <v>51135</v>
      </c>
      <c r="AV135" s="11">
        <f t="shared" si="423"/>
        <v>51317</v>
      </c>
      <c r="AW135" s="11">
        <f t="shared" si="423"/>
        <v>51501</v>
      </c>
      <c r="AX135" s="11">
        <f t="shared" si="423"/>
        <v>51682</v>
      </c>
      <c r="AY135" s="11">
        <f t="shared" si="423"/>
        <v>51866</v>
      </c>
      <c r="AZ135" s="11">
        <f t="shared" si="423"/>
        <v>52047</v>
      </c>
      <c r="BA135" s="11">
        <f t="shared" si="423"/>
        <v>52231</v>
      </c>
      <c r="BB135" s="11">
        <f t="shared" si="423"/>
        <v>52412</v>
      </c>
      <c r="BC135" s="11">
        <f t="shared" si="423"/>
        <v>52596</v>
      </c>
      <c r="BD135" s="11">
        <f t="shared" si="423"/>
        <v>52778</v>
      </c>
      <c r="BE135" s="11">
        <f t="shared" si="423"/>
        <v>52962</v>
      </c>
      <c r="BF135" s="11">
        <f t="shared" si="423"/>
        <v>53143</v>
      </c>
      <c r="BG135" s="11">
        <f t="shared" si="423"/>
        <v>53327</v>
      </c>
      <c r="BH135" s="11">
        <f t="shared" si="423"/>
        <v>53508</v>
      </c>
      <c r="BI135" s="11">
        <f t="shared" si="423"/>
        <v>53692</v>
      </c>
      <c r="BJ135" s="11">
        <f t="shared" si="423"/>
        <v>53873</v>
      </c>
      <c r="BK135" s="11">
        <f t="shared" si="423"/>
        <v>54057</v>
      </c>
      <c r="BL135" s="11">
        <f t="shared" si="423"/>
        <v>54239</v>
      </c>
      <c r="BM135" s="11">
        <f t="shared" si="423"/>
        <v>54423</v>
      </c>
      <c r="BN135" s="11">
        <f t="shared" si="423"/>
        <v>54604</v>
      </c>
      <c r="BO135" s="11">
        <f t="shared" si="423"/>
        <v>54788</v>
      </c>
      <c r="BP135" s="11">
        <f t="shared" si="423"/>
        <v>54969</v>
      </c>
      <c r="BQ135" s="11">
        <f t="shared" ref="BQ135:EB135" si="424" xml:space="preserve"> BQ$25</f>
        <v>55153</v>
      </c>
      <c r="BR135" s="11">
        <f t="shared" si="424"/>
        <v>55334</v>
      </c>
      <c r="BS135" s="11">
        <f t="shared" si="424"/>
        <v>55518</v>
      </c>
      <c r="BT135" s="11">
        <f t="shared" si="424"/>
        <v>55700</v>
      </c>
      <c r="BU135" s="11">
        <f t="shared" si="424"/>
        <v>55884</v>
      </c>
      <c r="BV135" s="11">
        <f t="shared" si="424"/>
        <v>56065</v>
      </c>
      <c r="BW135" s="11">
        <f t="shared" si="424"/>
        <v>56249</v>
      </c>
      <c r="BX135" s="11">
        <f t="shared" si="424"/>
        <v>56430</v>
      </c>
      <c r="BY135" s="11">
        <f t="shared" si="424"/>
        <v>56614</v>
      </c>
      <c r="BZ135" s="11">
        <f t="shared" si="424"/>
        <v>56795</v>
      </c>
      <c r="CA135" s="11">
        <f t="shared" si="424"/>
        <v>56979</v>
      </c>
      <c r="CB135" s="11">
        <f t="shared" si="424"/>
        <v>57161</v>
      </c>
      <c r="CC135" s="11">
        <f t="shared" si="424"/>
        <v>57345</v>
      </c>
      <c r="CD135" s="11">
        <f t="shared" si="424"/>
        <v>57526</v>
      </c>
      <c r="CE135" s="11">
        <f t="shared" si="424"/>
        <v>57710</v>
      </c>
      <c r="CF135" s="11">
        <f t="shared" si="424"/>
        <v>57891</v>
      </c>
      <c r="CG135" s="11">
        <f t="shared" si="424"/>
        <v>58075</v>
      </c>
      <c r="CH135" s="11">
        <f t="shared" si="424"/>
        <v>58256</v>
      </c>
      <c r="CI135" s="11">
        <f t="shared" si="424"/>
        <v>58440</v>
      </c>
      <c r="CJ135" s="11">
        <f t="shared" si="424"/>
        <v>58622</v>
      </c>
      <c r="CK135" s="11">
        <f t="shared" si="424"/>
        <v>58806</v>
      </c>
      <c r="CL135" s="11">
        <f t="shared" si="424"/>
        <v>58987</v>
      </c>
      <c r="CM135" s="11">
        <f t="shared" si="424"/>
        <v>59171</v>
      </c>
      <c r="CN135" s="11">
        <f t="shared" si="424"/>
        <v>59352</v>
      </c>
      <c r="CO135" s="11">
        <f t="shared" si="424"/>
        <v>59536</v>
      </c>
      <c r="CP135" s="11">
        <f t="shared" si="424"/>
        <v>59717</v>
      </c>
      <c r="CQ135" s="11">
        <f t="shared" si="424"/>
        <v>59901</v>
      </c>
      <c r="CR135" s="11">
        <f t="shared" si="424"/>
        <v>60083</v>
      </c>
      <c r="CS135" s="11">
        <f t="shared" si="424"/>
        <v>60267</v>
      </c>
      <c r="CT135" s="11">
        <f t="shared" si="424"/>
        <v>60448</v>
      </c>
      <c r="CU135" s="11">
        <f t="shared" si="424"/>
        <v>60632</v>
      </c>
      <c r="CV135" s="11">
        <f t="shared" si="424"/>
        <v>60813</v>
      </c>
      <c r="CW135" s="11">
        <f t="shared" si="424"/>
        <v>60997</v>
      </c>
      <c r="CX135" s="11">
        <f t="shared" si="424"/>
        <v>61178</v>
      </c>
      <c r="CY135" s="11">
        <f t="shared" si="424"/>
        <v>61362</v>
      </c>
      <c r="CZ135" s="11">
        <f t="shared" si="424"/>
        <v>61544</v>
      </c>
      <c r="DA135" s="11">
        <f t="shared" si="424"/>
        <v>61728</v>
      </c>
      <c r="DB135" s="11">
        <f t="shared" si="424"/>
        <v>61909</v>
      </c>
      <c r="DC135" s="11">
        <f t="shared" si="424"/>
        <v>62093</v>
      </c>
      <c r="DD135" s="11">
        <f t="shared" si="424"/>
        <v>62274</v>
      </c>
      <c r="DE135" s="11">
        <f t="shared" si="424"/>
        <v>62458</v>
      </c>
      <c r="DF135" s="11">
        <f t="shared" si="424"/>
        <v>62639</v>
      </c>
      <c r="DG135" s="11">
        <f t="shared" si="424"/>
        <v>62823</v>
      </c>
      <c r="DH135" s="11">
        <f t="shared" si="424"/>
        <v>63005</v>
      </c>
      <c r="DI135" s="11">
        <f t="shared" si="424"/>
        <v>63189</v>
      </c>
      <c r="DJ135" s="11">
        <f t="shared" si="424"/>
        <v>63370</v>
      </c>
      <c r="DK135" s="11">
        <f t="shared" si="424"/>
        <v>63554</v>
      </c>
      <c r="DL135" s="11">
        <f t="shared" si="424"/>
        <v>63735</v>
      </c>
      <c r="DM135" s="11">
        <f t="shared" si="424"/>
        <v>63919</v>
      </c>
      <c r="DN135" s="11">
        <f t="shared" si="424"/>
        <v>64100</v>
      </c>
      <c r="DO135" s="11">
        <f t="shared" si="424"/>
        <v>64284</v>
      </c>
      <c r="DP135" s="11">
        <f t="shared" si="424"/>
        <v>64466</v>
      </c>
      <c r="DQ135" s="11">
        <f t="shared" si="424"/>
        <v>64650</v>
      </c>
      <c r="DR135" s="11">
        <f t="shared" si="424"/>
        <v>64831</v>
      </c>
      <c r="DS135" s="11">
        <f t="shared" si="424"/>
        <v>65015</v>
      </c>
      <c r="DT135" s="11">
        <f t="shared" si="424"/>
        <v>65196</v>
      </c>
      <c r="DU135" s="11">
        <f t="shared" si="424"/>
        <v>65380</v>
      </c>
      <c r="DV135" s="11">
        <f t="shared" si="424"/>
        <v>65561</v>
      </c>
      <c r="DW135" s="11">
        <f t="shared" si="424"/>
        <v>65745</v>
      </c>
      <c r="DX135" s="11">
        <f t="shared" si="424"/>
        <v>65927</v>
      </c>
      <c r="DY135" s="11">
        <f t="shared" si="424"/>
        <v>66111</v>
      </c>
      <c r="DZ135" s="11">
        <f t="shared" si="424"/>
        <v>66292</v>
      </c>
      <c r="EA135" s="11">
        <f t="shared" si="424"/>
        <v>66476</v>
      </c>
      <c r="EB135" s="11">
        <f t="shared" si="424"/>
        <v>66657</v>
      </c>
      <c r="EC135" s="11">
        <f t="shared" ref="EC135:GJ135" si="425" xml:space="preserve"> EC$25</f>
        <v>66841</v>
      </c>
      <c r="ED135" s="11">
        <f t="shared" si="425"/>
        <v>67022</v>
      </c>
      <c r="EE135" s="11">
        <f t="shared" si="425"/>
        <v>67206</v>
      </c>
      <c r="EF135" s="11">
        <f t="shared" si="425"/>
        <v>67388</v>
      </c>
      <c r="EG135" s="11">
        <f t="shared" si="425"/>
        <v>67572</v>
      </c>
      <c r="EH135" s="11">
        <f t="shared" si="425"/>
        <v>67753</v>
      </c>
      <c r="EI135" s="11">
        <f t="shared" si="425"/>
        <v>67937</v>
      </c>
      <c r="EJ135" s="11">
        <f t="shared" si="425"/>
        <v>68118</v>
      </c>
      <c r="EK135" s="11">
        <f t="shared" si="425"/>
        <v>68302</v>
      </c>
      <c r="EL135" s="11">
        <f t="shared" si="425"/>
        <v>68483</v>
      </c>
      <c r="EM135" s="11">
        <f t="shared" si="425"/>
        <v>68667</v>
      </c>
      <c r="EN135" s="11">
        <f t="shared" si="425"/>
        <v>68849</v>
      </c>
      <c r="EO135" s="11">
        <f t="shared" si="425"/>
        <v>69033</v>
      </c>
      <c r="EP135" s="11">
        <f t="shared" si="425"/>
        <v>69214</v>
      </c>
      <c r="EQ135" s="11">
        <f t="shared" si="425"/>
        <v>69398</v>
      </c>
      <c r="ER135" s="11">
        <f t="shared" si="425"/>
        <v>69579</v>
      </c>
      <c r="ES135" s="11">
        <f t="shared" si="425"/>
        <v>69763</v>
      </c>
      <c r="ET135" s="11">
        <f t="shared" si="425"/>
        <v>69944</v>
      </c>
      <c r="EU135" s="11">
        <f t="shared" si="425"/>
        <v>70128</v>
      </c>
      <c r="EV135" s="11">
        <f t="shared" si="425"/>
        <v>70310</v>
      </c>
      <c r="EW135" s="11">
        <f t="shared" si="425"/>
        <v>70494</v>
      </c>
      <c r="EX135" s="11">
        <f t="shared" si="425"/>
        <v>70675</v>
      </c>
      <c r="EY135" s="11">
        <f t="shared" si="425"/>
        <v>70859</v>
      </c>
      <c r="EZ135" s="11">
        <f t="shared" si="425"/>
        <v>71040</v>
      </c>
      <c r="FA135" s="11">
        <f t="shared" si="425"/>
        <v>71224</v>
      </c>
      <c r="FB135" s="11">
        <f t="shared" si="425"/>
        <v>71405</v>
      </c>
      <c r="FC135" s="11">
        <f t="shared" si="425"/>
        <v>71589</v>
      </c>
      <c r="FD135" s="11">
        <f t="shared" si="425"/>
        <v>71771</v>
      </c>
      <c r="FE135" s="11">
        <f t="shared" si="425"/>
        <v>71955</v>
      </c>
      <c r="FF135" s="11">
        <f t="shared" si="425"/>
        <v>72136</v>
      </c>
      <c r="FG135" s="11">
        <f t="shared" si="425"/>
        <v>72320</v>
      </c>
      <c r="FH135" s="11">
        <f t="shared" si="425"/>
        <v>72501</v>
      </c>
      <c r="FI135" s="11">
        <f t="shared" si="425"/>
        <v>72685</v>
      </c>
      <c r="FJ135" s="11">
        <f t="shared" si="425"/>
        <v>72866</v>
      </c>
      <c r="FK135" s="11">
        <f t="shared" si="425"/>
        <v>73050</v>
      </c>
      <c r="FL135" s="11">
        <f t="shared" si="425"/>
        <v>73231</v>
      </c>
      <c r="FM135" s="11">
        <f t="shared" si="425"/>
        <v>73415</v>
      </c>
      <c r="FN135" s="11">
        <f t="shared" si="425"/>
        <v>73596</v>
      </c>
      <c r="FO135" s="11">
        <f t="shared" si="425"/>
        <v>73780</v>
      </c>
      <c r="FP135" s="11">
        <f t="shared" si="425"/>
        <v>73961</v>
      </c>
      <c r="FQ135" s="11">
        <f t="shared" si="425"/>
        <v>74145</v>
      </c>
      <c r="FR135" s="11">
        <f t="shared" si="425"/>
        <v>74326</v>
      </c>
      <c r="FS135" s="11">
        <f t="shared" si="425"/>
        <v>74510</v>
      </c>
      <c r="FT135" s="11">
        <f t="shared" si="425"/>
        <v>74692</v>
      </c>
      <c r="FU135" s="11">
        <f t="shared" si="425"/>
        <v>74876</v>
      </c>
      <c r="FV135" s="11">
        <f t="shared" si="425"/>
        <v>75057</v>
      </c>
      <c r="FW135" s="11">
        <f t="shared" si="425"/>
        <v>75241</v>
      </c>
      <c r="FX135" s="11">
        <f t="shared" si="425"/>
        <v>75422</v>
      </c>
      <c r="FY135" s="11">
        <f t="shared" si="425"/>
        <v>75606</v>
      </c>
      <c r="FZ135" s="11">
        <f t="shared" si="425"/>
        <v>75787</v>
      </c>
      <c r="GA135" s="11">
        <f t="shared" si="425"/>
        <v>75971</v>
      </c>
      <c r="GB135" s="11">
        <f t="shared" si="425"/>
        <v>76153</v>
      </c>
      <c r="GC135" s="11">
        <f t="shared" si="425"/>
        <v>76337</v>
      </c>
      <c r="GD135" s="11">
        <f t="shared" si="425"/>
        <v>76518</v>
      </c>
      <c r="GE135" s="11">
        <f t="shared" si="425"/>
        <v>76702</v>
      </c>
      <c r="GF135" s="11">
        <f t="shared" si="425"/>
        <v>76883</v>
      </c>
      <c r="GG135" s="11">
        <f t="shared" si="425"/>
        <v>77067</v>
      </c>
      <c r="GH135" s="11">
        <f t="shared" si="425"/>
        <v>77248</v>
      </c>
      <c r="GI135" s="11">
        <f t="shared" si="425"/>
        <v>77432</v>
      </c>
      <c r="GJ135" s="11">
        <f t="shared" si="425"/>
        <v>77614</v>
      </c>
    </row>
    <row r="136" spans="1:192" s="193" customFormat="1" outlineLevel="1" x14ac:dyDescent="0.25">
      <c r="A136" s="233"/>
      <c r="B136" s="233"/>
      <c r="C136" s="234"/>
      <c r="D136" s="235"/>
      <c r="E136" s="193" t="s">
        <v>328</v>
      </c>
      <c r="G136" s="193" t="s">
        <v>5</v>
      </c>
      <c r="H136" s="193">
        <f xml:space="preserve"> SUM(J136:GJ136)</f>
        <v>1</v>
      </c>
      <c r="I136" s="236"/>
      <c r="J136" s="192">
        <f t="shared" ref="J136:BU136" si="426" xml:space="preserve"> IF(J135 = $F134, 1, 0)</f>
        <v>0</v>
      </c>
      <c r="K136" s="192">
        <f t="shared" si="426"/>
        <v>0</v>
      </c>
      <c r="L136" s="192">
        <f t="shared" si="426"/>
        <v>0</v>
      </c>
      <c r="M136" s="192">
        <f t="shared" si="426"/>
        <v>0</v>
      </c>
      <c r="N136" s="192">
        <f t="shared" si="426"/>
        <v>0</v>
      </c>
      <c r="O136" s="192">
        <f t="shared" si="426"/>
        <v>0</v>
      </c>
      <c r="P136" s="192">
        <f t="shared" si="426"/>
        <v>0</v>
      </c>
      <c r="Q136" s="192">
        <f t="shared" si="426"/>
        <v>0</v>
      </c>
      <c r="R136" s="192">
        <f t="shared" si="426"/>
        <v>0</v>
      </c>
      <c r="S136" s="192">
        <f t="shared" si="426"/>
        <v>0</v>
      </c>
      <c r="T136" s="192">
        <f t="shared" si="426"/>
        <v>0</v>
      </c>
      <c r="U136" s="192">
        <f t="shared" si="426"/>
        <v>0</v>
      </c>
      <c r="V136" s="192">
        <f t="shared" si="426"/>
        <v>0</v>
      </c>
      <c r="W136" s="192">
        <f t="shared" si="426"/>
        <v>0</v>
      </c>
      <c r="X136" s="192">
        <f t="shared" si="426"/>
        <v>0</v>
      </c>
      <c r="Y136" s="192">
        <f t="shared" si="426"/>
        <v>0</v>
      </c>
      <c r="Z136" s="192">
        <f t="shared" si="426"/>
        <v>0</v>
      </c>
      <c r="AA136" s="192">
        <f t="shared" si="426"/>
        <v>0</v>
      </c>
      <c r="AB136" s="192">
        <f t="shared" si="426"/>
        <v>0</v>
      </c>
      <c r="AC136" s="192">
        <f t="shared" si="426"/>
        <v>0</v>
      </c>
      <c r="AD136" s="192">
        <f t="shared" si="426"/>
        <v>0</v>
      </c>
      <c r="AE136" s="192">
        <f t="shared" si="426"/>
        <v>0</v>
      </c>
      <c r="AF136" s="192">
        <f t="shared" si="426"/>
        <v>0</v>
      </c>
      <c r="AG136" s="192">
        <f t="shared" si="426"/>
        <v>0</v>
      </c>
      <c r="AH136" s="192">
        <f t="shared" si="426"/>
        <v>0</v>
      </c>
      <c r="AI136" s="192">
        <f t="shared" si="426"/>
        <v>0</v>
      </c>
      <c r="AJ136" s="192">
        <f t="shared" si="426"/>
        <v>0</v>
      </c>
      <c r="AK136" s="192">
        <f t="shared" si="426"/>
        <v>0</v>
      </c>
      <c r="AL136" s="192">
        <f t="shared" si="426"/>
        <v>0</v>
      </c>
      <c r="AM136" s="192">
        <f t="shared" si="426"/>
        <v>0</v>
      </c>
      <c r="AN136" s="192">
        <f t="shared" si="426"/>
        <v>0</v>
      </c>
      <c r="AO136" s="192">
        <f t="shared" si="426"/>
        <v>0</v>
      </c>
      <c r="AP136" s="192">
        <f t="shared" si="426"/>
        <v>0</v>
      </c>
      <c r="AQ136" s="192">
        <f t="shared" si="426"/>
        <v>0</v>
      </c>
      <c r="AR136" s="192">
        <f t="shared" si="426"/>
        <v>0</v>
      </c>
      <c r="AS136" s="192">
        <f t="shared" si="426"/>
        <v>0</v>
      </c>
      <c r="AT136" s="192">
        <f t="shared" si="426"/>
        <v>0</v>
      </c>
      <c r="AU136" s="192">
        <f t="shared" si="426"/>
        <v>0</v>
      </c>
      <c r="AV136" s="192">
        <f t="shared" si="426"/>
        <v>0</v>
      </c>
      <c r="AW136" s="192">
        <f t="shared" si="426"/>
        <v>0</v>
      </c>
      <c r="AX136" s="192">
        <f t="shared" si="426"/>
        <v>1</v>
      </c>
      <c r="AY136" s="192">
        <f t="shared" si="426"/>
        <v>0</v>
      </c>
      <c r="AZ136" s="192">
        <f t="shared" si="426"/>
        <v>0</v>
      </c>
      <c r="BA136" s="192">
        <f t="shared" si="426"/>
        <v>0</v>
      </c>
      <c r="BB136" s="192">
        <f t="shared" si="426"/>
        <v>0</v>
      </c>
      <c r="BC136" s="192">
        <f t="shared" si="426"/>
        <v>0</v>
      </c>
      <c r="BD136" s="192">
        <f t="shared" si="426"/>
        <v>0</v>
      </c>
      <c r="BE136" s="192">
        <f t="shared" si="426"/>
        <v>0</v>
      </c>
      <c r="BF136" s="192">
        <f t="shared" si="426"/>
        <v>0</v>
      </c>
      <c r="BG136" s="192">
        <f t="shared" si="426"/>
        <v>0</v>
      </c>
      <c r="BH136" s="192">
        <f t="shared" si="426"/>
        <v>0</v>
      </c>
      <c r="BI136" s="192">
        <f t="shared" si="426"/>
        <v>0</v>
      </c>
      <c r="BJ136" s="192">
        <f t="shared" si="426"/>
        <v>0</v>
      </c>
      <c r="BK136" s="192">
        <f t="shared" si="426"/>
        <v>0</v>
      </c>
      <c r="BL136" s="192">
        <f t="shared" si="426"/>
        <v>0</v>
      </c>
      <c r="BM136" s="192">
        <f t="shared" si="426"/>
        <v>0</v>
      </c>
      <c r="BN136" s="192">
        <f t="shared" si="426"/>
        <v>0</v>
      </c>
      <c r="BO136" s="192">
        <f t="shared" si="426"/>
        <v>0</v>
      </c>
      <c r="BP136" s="192">
        <f t="shared" si="426"/>
        <v>0</v>
      </c>
      <c r="BQ136" s="192">
        <f t="shared" si="426"/>
        <v>0</v>
      </c>
      <c r="BR136" s="192">
        <f t="shared" si="426"/>
        <v>0</v>
      </c>
      <c r="BS136" s="192">
        <f t="shared" si="426"/>
        <v>0</v>
      </c>
      <c r="BT136" s="192">
        <f t="shared" si="426"/>
        <v>0</v>
      </c>
      <c r="BU136" s="192">
        <f t="shared" si="426"/>
        <v>0</v>
      </c>
      <c r="BV136" s="192">
        <f t="shared" ref="BV136:EG136" si="427" xml:space="preserve"> IF(BV135 = $F134, 1, 0)</f>
        <v>0</v>
      </c>
      <c r="BW136" s="192">
        <f t="shared" si="427"/>
        <v>0</v>
      </c>
      <c r="BX136" s="192">
        <f t="shared" si="427"/>
        <v>0</v>
      </c>
      <c r="BY136" s="192">
        <f t="shared" si="427"/>
        <v>0</v>
      </c>
      <c r="BZ136" s="192">
        <f t="shared" si="427"/>
        <v>0</v>
      </c>
      <c r="CA136" s="192">
        <f t="shared" si="427"/>
        <v>0</v>
      </c>
      <c r="CB136" s="192">
        <f t="shared" si="427"/>
        <v>0</v>
      </c>
      <c r="CC136" s="192">
        <f t="shared" si="427"/>
        <v>0</v>
      </c>
      <c r="CD136" s="192">
        <f t="shared" si="427"/>
        <v>0</v>
      </c>
      <c r="CE136" s="192">
        <f t="shared" si="427"/>
        <v>0</v>
      </c>
      <c r="CF136" s="192">
        <f t="shared" si="427"/>
        <v>0</v>
      </c>
      <c r="CG136" s="192">
        <f t="shared" si="427"/>
        <v>0</v>
      </c>
      <c r="CH136" s="192">
        <f t="shared" si="427"/>
        <v>0</v>
      </c>
      <c r="CI136" s="192">
        <f t="shared" si="427"/>
        <v>0</v>
      </c>
      <c r="CJ136" s="192">
        <f t="shared" si="427"/>
        <v>0</v>
      </c>
      <c r="CK136" s="192">
        <f t="shared" si="427"/>
        <v>0</v>
      </c>
      <c r="CL136" s="192">
        <f t="shared" si="427"/>
        <v>0</v>
      </c>
      <c r="CM136" s="192">
        <f t="shared" si="427"/>
        <v>0</v>
      </c>
      <c r="CN136" s="192">
        <f t="shared" si="427"/>
        <v>0</v>
      </c>
      <c r="CO136" s="192">
        <f t="shared" si="427"/>
        <v>0</v>
      </c>
      <c r="CP136" s="192">
        <f t="shared" si="427"/>
        <v>0</v>
      </c>
      <c r="CQ136" s="192">
        <f t="shared" si="427"/>
        <v>0</v>
      </c>
      <c r="CR136" s="192">
        <f t="shared" si="427"/>
        <v>0</v>
      </c>
      <c r="CS136" s="192">
        <f t="shared" si="427"/>
        <v>0</v>
      </c>
      <c r="CT136" s="192">
        <f t="shared" si="427"/>
        <v>0</v>
      </c>
      <c r="CU136" s="192">
        <f t="shared" si="427"/>
        <v>0</v>
      </c>
      <c r="CV136" s="192">
        <f t="shared" si="427"/>
        <v>0</v>
      </c>
      <c r="CW136" s="192">
        <f t="shared" si="427"/>
        <v>0</v>
      </c>
      <c r="CX136" s="192">
        <f t="shared" si="427"/>
        <v>0</v>
      </c>
      <c r="CY136" s="192">
        <f t="shared" si="427"/>
        <v>0</v>
      </c>
      <c r="CZ136" s="192">
        <f t="shared" si="427"/>
        <v>0</v>
      </c>
      <c r="DA136" s="192">
        <f t="shared" si="427"/>
        <v>0</v>
      </c>
      <c r="DB136" s="192">
        <f t="shared" si="427"/>
        <v>0</v>
      </c>
      <c r="DC136" s="192">
        <f t="shared" si="427"/>
        <v>0</v>
      </c>
      <c r="DD136" s="192">
        <f t="shared" si="427"/>
        <v>0</v>
      </c>
      <c r="DE136" s="192">
        <f t="shared" si="427"/>
        <v>0</v>
      </c>
      <c r="DF136" s="192">
        <f t="shared" si="427"/>
        <v>0</v>
      </c>
      <c r="DG136" s="192">
        <f t="shared" si="427"/>
        <v>0</v>
      </c>
      <c r="DH136" s="192">
        <f t="shared" si="427"/>
        <v>0</v>
      </c>
      <c r="DI136" s="192">
        <f t="shared" si="427"/>
        <v>0</v>
      </c>
      <c r="DJ136" s="192">
        <f t="shared" si="427"/>
        <v>0</v>
      </c>
      <c r="DK136" s="192">
        <f t="shared" si="427"/>
        <v>0</v>
      </c>
      <c r="DL136" s="192">
        <f t="shared" si="427"/>
        <v>0</v>
      </c>
      <c r="DM136" s="192">
        <f t="shared" si="427"/>
        <v>0</v>
      </c>
      <c r="DN136" s="192">
        <f t="shared" si="427"/>
        <v>0</v>
      </c>
      <c r="DO136" s="192">
        <f t="shared" si="427"/>
        <v>0</v>
      </c>
      <c r="DP136" s="192">
        <f t="shared" si="427"/>
        <v>0</v>
      </c>
      <c r="DQ136" s="192">
        <f t="shared" si="427"/>
        <v>0</v>
      </c>
      <c r="DR136" s="192">
        <f t="shared" si="427"/>
        <v>0</v>
      </c>
      <c r="DS136" s="192">
        <f t="shared" si="427"/>
        <v>0</v>
      </c>
      <c r="DT136" s="192">
        <f t="shared" si="427"/>
        <v>0</v>
      </c>
      <c r="DU136" s="192">
        <f t="shared" si="427"/>
        <v>0</v>
      </c>
      <c r="DV136" s="192">
        <f t="shared" si="427"/>
        <v>0</v>
      </c>
      <c r="DW136" s="192">
        <f t="shared" si="427"/>
        <v>0</v>
      </c>
      <c r="DX136" s="192">
        <f t="shared" si="427"/>
        <v>0</v>
      </c>
      <c r="DY136" s="192">
        <f t="shared" si="427"/>
        <v>0</v>
      </c>
      <c r="DZ136" s="192">
        <f t="shared" si="427"/>
        <v>0</v>
      </c>
      <c r="EA136" s="192">
        <f t="shared" si="427"/>
        <v>0</v>
      </c>
      <c r="EB136" s="192">
        <f t="shared" si="427"/>
        <v>0</v>
      </c>
      <c r="EC136" s="192">
        <f t="shared" si="427"/>
        <v>0</v>
      </c>
      <c r="ED136" s="192">
        <f t="shared" si="427"/>
        <v>0</v>
      </c>
      <c r="EE136" s="192">
        <f t="shared" si="427"/>
        <v>0</v>
      </c>
      <c r="EF136" s="192">
        <f t="shared" si="427"/>
        <v>0</v>
      </c>
      <c r="EG136" s="192">
        <f t="shared" si="427"/>
        <v>0</v>
      </c>
      <c r="EH136" s="192">
        <f t="shared" ref="EH136:GJ136" si="428" xml:space="preserve"> IF(EH135 = $F134, 1, 0)</f>
        <v>0</v>
      </c>
      <c r="EI136" s="192">
        <f t="shared" si="428"/>
        <v>0</v>
      </c>
      <c r="EJ136" s="192">
        <f t="shared" si="428"/>
        <v>0</v>
      </c>
      <c r="EK136" s="192">
        <f t="shared" si="428"/>
        <v>0</v>
      </c>
      <c r="EL136" s="192">
        <f t="shared" si="428"/>
        <v>0</v>
      </c>
      <c r="EM136" s="192">
        <f t="shared" si="428"/>
        <v>0</v>
      </c>
      <c r="EN136" s="192">
        <f t="shared" si="428"/>
        <v>0</v>
      </c>
      <c r="EO136" s="192">
        <f t="shared" si="428"/>
        <v>0</v>
      </c>
      <c r="EP136" s="192">
        <f t="shared" si="428"/>
        <v>0</v>
      </c>
      <c r="EQ136" s="192">
        <f t="shared" si="428"/>
        <v>0</v>
      </c>
      <c r="ER136" s="192">
        <f t="shared" si="428"/>
        <v>0</v>
      </c>
      <c r="ES136" s="192">
        <f t="shared" si="428"/>
        <v>0</v>
      </c>
      <c r="ET136" s="192">
        <f t="shared" si="428"/>
        <v>0</v>
      </c>
      <c r="EU136" s="192">
        <f t="shared" si="428"/>
        <v>0</v>
      </c>
      <c r="EV136" s="192">
        <f t="shared" si="428"/>
        <v>0</v>
      </c>
      <c r="EW136" s="192">
        <f t="shared" si="428"/>
        <v>0</v>
      </c>
      <c r="EX136" s="192">
        <f t="shared" si="428"/>
        <v>0</v>
      </c>
      <c r="EY136" s="192">
        <f t="shared" si="428"/>
        <v>0</v>
      </c>
      <c r="EZ136" s="192">
        <f t="shared" si="428"/>
        <v>0</v>
      </c>
      <c r="FA136" s="192">
        <f t="shared" si="428"/>
        <v>0</v>
      </c>
      <c r="FB136" s="192">
        <f t="shared" si="428"/>
        <v>0</v>
      </c>
      <c r="FC136" s="192">
        <f t="shared" si="428"/>
        <v>0</v>
      </c>
      <c r="FD136" s="192">
        <f t="shared" si="428"/>
        <v>0</v>
      </c>
      <c r="FE136" s="192">
        <f t="shared" si="428"/>
        <v>0</v>
      </c>
      <c r="FF136" s="192">
        <f t="shared" si="428"/>
        <v>0</v>
      </c>
      <c r="FG136" s="192">
        <f t="shared" si="428"/>
        <v>0</v>
      </c>
      <c r="FH136" s="192">
        <f t="shared" si="428"/>
        <v>0</v>
      </c>
      <c r="FI136" s="192">
        <f t="shared" si="428"/>
        <v>0</v>
      </c>
      <c r="FJ136" s="192">
        <f t="shared" si="428"/>
        <v>0</v>
      </c>
      <c r="FK136" s="192">
        <f t="shared" si="428"/>
        <v>0</v>
      </c>
      <c r="FL136" s="192">
        <f t="shared" si="428"/>
        <v>0</v>
      </c>
      <c r="FM136" s="192">
        <f t="shared" si="428"/>
        <v>0</v>
      </c>
      <c r="FN136" s="192">
        <f t="shared" si="428"/>
        <v>0</v>
      </c>
      <c r="FO136" s="192">
        <f t="shared" si="428"/>
        <v>0</v>
      </c>
      <c r="FP136" s="192">
        <f t="shared" si="428"/>
        <v>0</v>
      </c>
      <c r="FQ136" s="192">
        <f t="shared" si="428"/>
        <v>0</v>
      </c>
      <c r="FR136" s="192">
        <f t="shared" si="428"/>
        <v>0</v>
      </c>
      <c r="FS136" s="192">
        <f t="shared" si="428"/>
        <v>0</v>
      </c>
      <c r="FT136" s="192">
        <f t="shared" si="428"/>
        <v>0</v>
      </c>
      <c r="FU136" s="192">
        <f t="shared" si="428"/>
        <v>0</v>
      </c>
      <c r="FV136" s="192">
        <f t="shared" si="428"/>
        <v>0</v>
      </c>
      <c r="FW136" s="192">
        <f t="shared" si="428"/>
        <v>0</v>
      </c>
      <c r="FX136" s="192">
        <f t="shared" si="428"/>
        <v>0</v>
      </c>
      <c r="FY136" s="192">
        <f t="shared" si="428"/>
        <v>0</v>
      </c>
      <c r="FZ136" s="192">
        <f t="shared" si="428"/>
        <v>0</v>
      </c>
      <c r="GA136" s="192">
        <f t="shared" si="428"/>
        <v>0</v>
      </c>
      <c r="GB136" s="192">
        <f t="shared" si="428"/>
        <v>0</v>
      </c>
      <c r="GC136" s="192">
        <f t="shared" si="428"/>
        <v>0</v>
      </c>
      <c r="GD136" s="192">
        <f t="shared" si="428"/>
        <v>0</v>
      </c>
      <c r="GE136" s="192">
        <f t="shared" si="428"/>
        <v>0</v>
      </c>
      <c r="GF136" s="192">
        <f t="shared" si="428"/>
        <v>0</v>
      </c>
      <c r="GG136" s="192">
        <f t="shared" si="428"/>
        <v>0</v>
      </c>
      <c r="GH136" s="192">
        <f t="shared" si="428"/>
        <v>0</v>
      </c>
      <c r="GI136" s="192">
        <f t="shared" si="428"/>
        <v>0</v>
      </c>
      <c r="GJ136" s="192">
        <f t="shared" si="428"/>
        <v>0</v>
      </c>
    </row>
    <row r="137" spans="1:192" outlineLevel="1" x14ac:dyDescent="0.25">
      <c r="E137" s="6"/>
      <c r="F137" s="6"/>
      <c r="G137" s="6"/>
      <c r="H137" s="6"/>
      <c r="I137" s="72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</row>
    <row r="138" spans="1:192" outlineLevel="1" x14ac:dyDescent="0.25">
      <c r="E138" s="203" t="str">
        <f t="shared" ref="E138:BP138" si="429" xml:space="preserve"> E$92</f>
        <v>First operating period flag</v>
      </c>
      <c r="F138" s="203">
        <f t="shared" si="429"/>
        <v>0</v>
      </c>
      <c r="G138" s="203" t="str">
        <f t="shared" si="429"/>
        <v>flag</v>
      </c>
      <c r="H138" s="203">
        <f t="shared" si="429"/>
        <v>1</v>
      </c>
      <c r="I138" s="203">
        <f t="shared" si="429"/>
        <v>0</v>
      </c>
      <c r="J138" s="203">
        <f t="shared" si="429"/>
        <v>0</v>
      </c>
      <c r="K138" s="203">
        <f t="shared" si="429"/>
        <v>0</v>
      </c>
      <c r="L138" s="203">
        <f t="shared" si="429"/>
        <v>0</v>
      </c>
      <c r="M138" s="203">
        <f t="shared" si="429"/>
        <v>0</v>
      </c>
      <c r="N138" s="203">
        <f t="shared" si="429"/>
        <v>0</v>
      </c>
      <c r="O138" s="203">
        <f t="shared" si="429"/>
        <v>0</v>
      </c>
      <c r="P138" s="203">
        <f t="shared" si="429"/>
        <v>0</v>
      </c>
      <c r="Q138" s="203">
        <f t="shared" si="429"/>
        <v>1</v>
      </c>
      <c r="R138" s="203">
        <f t="shared" si="429"/>
        <v>0</v>
      </c>
      <c r="S138" s="203">
        <f t="shared" si="429"/>
        <v>0</v>
      </c>
      <c r="T138" s="203">
        <f t="shared" si="429"/>
        <v>0</v>
      </c>
      <c r="U138" s="203">
        <f t="shared" si="429"/>
        <v>0</v>
      </c>
      <c r="V138" s="203">
        <f t="shared" si="429"/>
        <v>0</v>
      </c>
      <c r="W138" s="203">
        <f t="shared" si="429"/>
        <v>0</v>
      </c>
      <c r="X138" s="203">
        <f t="shared" si="429"/>
        <v>0</v>
      </c>
      <c r="Y138" s="203">
        <f t="shared" si="429"/>
        <v>0</v>
      </c>
      <c r="Z138" s="203">
        <f t="shared" si="429"/>
        <v>0</v>
      </c>
      <c r="AA138" s="203">
        <f t="shared" si="429"/>
        <v>0</v>
      </c>
      <c r="AB138" s="203">
        <f t="shared" si="429"/>
        <v>0</v>
      </c>
      <c r="AC138" s="203">
        <f t="shared" si="429"/>
        <v>0</v>
      </c>
      <c r="AD138" s="203">
        <f t="shared" si="429"/>
        <v>0</v>
      </c>
      <c r="AE138" s="203">
        <f t="shared" si="429"/>
        <v>0</v>
      </c>
      <c r="AF138" s="203">
        <f t="shared" si="429"/>
        <v>0</v>
      </c>
      <c r="AG138" s="203">
        <f t="shared" si="429"/>
        <v>0</v>
      </c>
      <c r="AH138" s="203">
        <f t="shared" si="429"/>
        <v>0</v>
      </c>
      <c r="AI138" s="203">
        <f t="shared" si="429"/>
        <v>0</v>
      </c>
      <c r="AJ138" s="203">
        <f t="shared" si="429"/>
        <v>0</v>
      </c>
      <c r="AK138" s="203">
        <f t="shared" si="429"/>
        <v>0</v>
      </c>
      <c r="AL138" s="203">
        <f t="shared" si="429"/>
        <v>0</v>
      </c>
      <c r="AM138" s="203">
        <f t="shared" si="429"/>
        <v>0</v>
      </c>
      <c r="AN138" s="203">
        <f t="shared" si="429"/>
        <v>0</v>
      </c>
      <c r="AO138" s="203">
        <f t="shared" si="429"/>
        <v>0</v>
      </c>
      <c r="AP138" s="203">
        <f t="shared" si="429"/>
        <v>0</v>
      </c>
      <c r="AQ138" s="203">
        <f t="shared" si="429"/>
        <v>0</v>
      </c>
      <c r="AR138" s="203">
        <f t="shared" si="429"/>
        <v>0</v>
      </c>
      <c r="AS138" s="203">
        <f t="shared" si="429"/>
        <v>0</v>
      </c>
      <c r="AT138" s="203">
        <f t="shared" si="429"/>
        <v>0</v>
      </c>
      <c r="AU138" s="203">
        <f t="shared" si="429"/>
        <v>0</v>
      </c>
      <c r="AV138" s="203">
        <f t="shared" si="429"/>
        <v>0</v>
      </c>
      <c r="AW138" s="203">
        <f t="shared" si="429"/>
        <v>0</v>
      </c>
      <c r="AX138" s="203">
        <f t="shared" si="429"/>
        <v>0</v>
      </c>
      <c r="AY138" s="203">
        <f t="shared" si="429"/>
        <v>0</v>
      </c>
      <c r="AZ138" s="203">
        <f t="shared" si="429"/>
        <v>0</v>
      </c>
      <c r="BA138" s="203">
        <f t="shared" si="429"/>
        <v>0</v>
      </c>
      <c r="BB138" s="203">
        <f t="shared" si="429"/>
        <v>0</v>
      </c>
      <c r="BC138" s="203">
        <f t="shared" si="429"/>
        <v>0</v>
      </c>
      <c r="BD138" s="203">
        <f t="shared" si="429"/>
        <v>0</v>
      </c>
      <c r="BE138" s="203">
        <f t="shared" si="429"/>
        <v>0</v>
      </c>
      <c r="BF138" s="203">
        <f t="shared" si="429"/>
        <v>0</v>
      </c>
      <c r="BG138" s="203">
        <f t="shared" si="429"/>
        <v>0</v>
      </c>
      <c r="BH138" s="203">
        <f t="shared" si="429"/>
        <v>0</v>
      </c>
      <c r="BI138" s="203">
        <f t="shared" si="429"/>
        <v>0</v>
      </c>
      <c r="BJ138" s="203">
        <f t="shared" si="429"/>
        <v>0</v>
      </c>
      <c r="BK138" s="203">
        <f t="shared" si="429"/>
        <v>0</v>
      </c>
      <c r="BL138" s="203">
        <f t="shared" si="429"/>
        <v>0</v>
      </c>
      <c r="BM138" s="203">
        <f t="shared" si="429"/>
        <v>0</v>
      </c>
      <c r="BN138" s="203">
        <f t="shared" si="429"/>
        <v>0</v>
      </c>
      <c r="BO138" s="203">
        <f t="shared" si="429"/>
        <v>0</v>
      </c>
      <c r="BP138" s="203">
        <f t="shared" si="429"/>
        <v>0</v>
      </c>
      <c r="BQ138" s="203">
        <f t="shared" ref="BQ138:EB138" si="430" xml:space="preserve"> BQ$92</f>
        <v>0</v>
      </c>
      <c r="BR138" s="203">
        <f t="shared" si="430"/>
        <v>0</v>
      </c>
      <c r="BS138" s="203">
        <f t="shared" si="430"/>
        <v>0</v>
      </c>
      <c r="BT138" s="203">
        <f t="shared" si="430"/>
        <v>0</v>
      </c>
      <c r="BU138" s="203">
        <f t="shared" si="430"/>
        <v>0</v>
      </c>
      <c r="BV138" s="203">
        <f t="shared" si="430"/>
        <v>0</v>
      </c>
      <c r="BW138" s="203">
        <f t="shared" si="430"/>
        <v>0</v>
      </c>
      <c r="BX138" s="203">
        <f t="shared" si="430"/>
        <v>0</v>
      </c>
      <c r="BY138" s="203">
        <f t="shared" si="430"/>
        <v>0</v>
      </c>
      <c r="BZ138" s="203">
        <f t="shared" si="430"/>
        <v>0</v>
      </c>
      <c r="CA138" s="203">
        <f t="shared" si="430"/>
        <v>0</v>
      </c>
      <c r="CB138" s="203">
        <f t="shared" si="430"/>
        <v>0</v>
      </c>
      <c r="CC138" s="203">
        <f t="shared" si="430"/>
        <v>0</v>
      </c>
      <c r="CD138" s="203">
        <f t="shared" si="430"/>
        <v>0</v>
      </c>
      <c r="CE138" s="203">
        <f t="shared" si="430"/>
        <v>0</v>
      </c>
      <c r="CF138" s="203">
        <f t="shared" si="430"/>
        <v>0</v>
      </c>
      <c r="CG138" s="203">
        <f t="shared" si="430"/>
        <v>0</v>
      </c>
      <c r="CH138" s="203">
        <f t="shared" si="430"/>
        <v>0</v>
      </c>
      <c r="CI138" s="203">
        <f t="shared" si="430"/>
        <v>0</v>
      </c>
      <c r="CJ138" s="203">
        <f t="shared" si="430"/>
        <v>0</v>
      </c>
      <c r="CK138" s="203">
        <f t="shared" si="430"/>
        <v>0</v>
      </c>
      <c r="CL138" s="203">
        <f t="shared" si="430"/>
        <v>0</v>
      </c>
      <c r="CM138" s="203">
        <f t="shared" si="430"/>
        <v>0</v>
      </c>
      <c r="CN138" s="203">
        <f t="shared" si="430"/>
        <v>0</v>
      </c>
      <c r="CO138" s="203">
        <f t="shared" si="430"/>
        <v>0</v>
      </c>
      <c r="CP138" s="203">
        <f t="shared" si="430"/>
        <v>0</v>
      </c>
      <c r="CQ138" s="203">
        <f t="shared" si="430"/>
        <v>0</v>
      </c>
      <c r="CR138" s="203">
        <f t="shared" si="430"/>
        <v>0</v>
      </c>
      <c r="CS138" s="203">
        <f t="shared" si="430"/>
        <v>0</v>
      </c>
      <c r="CT138" s="203">
        <f t="shared" si="430"/>
        <v>0</v>
      </c>
      <c r="CU138" s="203">
        <f t="shared" si="430"/>
        <v>0</v>
      </c>
      <c r="CV138" s="203">
        <f t="shared" si="430"/>
        <v>0</v>
      </c>
      <c r="CW138" s="203">
        <f t="shared" si="430"/>
        <v>0</v>
      </c>
      <c r="CX138" s="203">
        <f t="shared" si="430"/>
        <v>0</v>
      </c>
      <c r="CY138" s="203">
        <f t="shared" si="430"/>
        <v>0</v>
      </c>
      <c r="CZ138" s="203">
        <f t="shared" si="430"/>
        <v>0</v>
      </c>
      <c r="DA138" s="203">
        <f t="shared" si="430"/>
        <v>0</v>
      </c>
      <c r="DB138" s="203">
        <f t="shared" si="430"/>
        <v>0</v>
      </c>
      <c r="DC138" s="203">
        <f t="shared" si="430"/>
        <v>0</v>
      </c>
      <c r="DD138" s="203">
        <f t="shared" si="430"/>
        <v>0</v>
      </c>
      <c r="DE138" s="203">
        <f t="shared" si="430"/>
        <v>0</v>
      </c>
      <c r="DF138" s="203">
        <f t="shared" si="430"/>
        <v>0</v>
      </c>
      <c r="DG138" s="203">
        <f t="shared" si="430"/>
        <v>0</v>
      </c>
      <c r="DH138" s="203">
        <f t="shared" si="430"/>
        <v>0</v>
      </c>
      <c r="DI138" s="203">
        <f t="shared" si="430"/>
        <v>0</v>
      </c>
      <c r="DJ138" s="203">
        <f t="shared" si="430"/>
        <v>0</v>
      </c>
      <c r="DK138" s="203">
        <f t="shared" si="430"/>
        <v>0</v>
      </c>
      <c r="DL138" s="203">
        <f t="shared" si="430"/>
        <v>0</v>
      </c>
      <c r="DM138" s="203">
        <f t="shared" si="430"/>
        <v>0</v>
      </c>
      <c r="DN138" s="203">
        <f t="shared" si="430"/>
        <v>0</v>
      </c>
      <c r="DO138" s="203">
        <f t="shared" si="430"/>
        <v>0</v>
      </c>
      <c r="DP138" s="203">
        <f t="shared" si="430"/>
        <v>0</v>
      </c>
      <c r="DQ138" s="203">
        <f t="shared" si="430"/>
        <v>0</v>
      </c>
      <c r="DR138" s="203">
        <f t="shared" si="430"/>
        <v>0</v>
      </c>
      <c r="DS138" s="203">
        <f t="shared" si="430"/>
        <v>0</v>
      </c>
      <c r="DT138" s="203">
        <f t="shared" si="430"/>
        <v>0</v>
      </c>
      <c r="DU138" s="203">
        <f t="shared" si="430"/>
        <v>0</v>
      </c>
      <c r="DV138" s="203">
        <f t="shared" si="430"/>
        <v>0</v>
      </c>
      <c r="DW138" s="203">
        <f t="shared" si="430"/>
        <v>0</v>
      </c>
      <c r="DX138" s="203">
        <f t="shared" si="430"/>
        <v>0</v>
      </c>
      <c r="DY138" s="203">
        <f t="shared" si="430"/>
        <v>0</v>
      </c>
      <c r="DZ138" s="203">
        <f t="shared" si="430"/>
        <v>0</v>
      </c>
      <c r="EA138" s="203">
        <f t="shared" si="430"/>
        <v>0</v>
      </c>
      <c r="EB138" s="203">
        <f t="shared" si="430"/>
        <v>0</v>
      </c>
      <c r="EC138" s="203">
        <f t="shared" ref="EC138:GJ138" si="431" xml:space="preserve"> EC$92</f>
        <v>0</v>
      </c>
      <c r="ED138" s="203">
        <f t="shared" si="431"/>
        <v>0</v>
      </c>
      <c r="EE138" s="203">
        <f t="shared" si="431"/>
        <v>0</v>
      </c>
      <c r="EF138" s="203">
        <f t="shared" si="431"/>
        <v>0</v>
      </c>
      <c r="EG138" s="203">
        <f t="shared" si="431"/>
        <v>0</v>
      </c>
      <c r="EH138" s="203">
        <f t="shared" si="431"/>
        <v>0</v>
      </c>
      <c r="EI138" s="203">
        <f t="shared" si="431"/>
        <v>0</v>
      </c>
      <c r="EJ138" s="203">
        <f t="shared" si="431"/>
        <v>0</v>
      </c>
      <c r="EK138" s="203">
        <f t="shared" si="431"/>
        <v>0</v>
      </c>
      <c r="EL138" s="203">
        <f t="shared" si="431"/>
        <v>0</v>
      </c>
      <c r="EM138" s="203">
        <f t="shared" si="431"/>
        <v>0</v>
      </c>
      <c r="EN138" s="203">
        <f t="shared" si="431"/>
        <v>0</v>
      </c>
      <c r="EO138" s="203">
        <f t="shared" si="431"/>
        <v>0</v>
      </c>
      <c r="EP138" s="203">
        <f t="shared" si="431"/>
        <v>0</v>
      </c>
      <c r="EQ138" s="203">
        <f t="shared" si="431"/>
        <v>0</v>
      </c>
      <c r="ER138" s="203">
        <f t="shared" si="431"/>
        <v>0</v>
      </c>
      <c r="ES138" s="203">
        <f t="shared" si="431"/>
        <v>0</v>
      </c>
      <c r="ET138" s="203">
        <f t="shared" si="431"/>
        <v>0</v>
      </c>
      <c r="EU138" s="203">
        <f t="shared" si="431"/>
        <v>0</v>
      </c>
      <c r="EV138" s="203">
        <f t="shared" si="431"/>
        <v>0</v>
      </c>
      <c r="EW138" s="203">
        <f t="shared" si="431"/>
        <v>0</v>
      </c>
      <c r="EX138" s="203">
        <f t="shared" si="431"/>
        <v>0</v>
      </c>
      <c r="EY138" s="203">
        <f t="shared" si="431"/>
        <v>0</v>
      </c>
      <c r="EZ138" s="203">
        <f t="shared" si="431"/>
        <v>0</v>
      </c>
      <c r="FA138" s="203">
        <f t="shared" si="431"/>
        <v>0</v>
      </c>
      <c r="FB138" s="203">
        <f t="shared" si="431"/>
        <v>0</v>
      </c>
      <c r="FC138" s="203">
        <f t="shared" si="431"/>
        <v>0</v>
      </c>
      <c r="FD138" s="203">
        <f t="shared" si="431"/>
        <v>0</v>
      </c>
      <c r="FE138" s="203">
        <f t="shared" si="431"/>
        <v>0</v>
      </c>
      <c r="FF138" s="203">
        <f t="shared" si="431"/>
        <v>0</v>
      </c>
      <c r="FG138" s="203">
        <f t="shared" si="431"/>
        <v>0</v>
      </c>
      <c r="FH138" s="203">
        <f t="shared" si="431"/>
        <v>0</v>
      </c>
      <c r="FI138" s="203">
        <f t="shared" si="431"/>
        <v>0</v>
      </c>
      <c r="FJ138" s="203">
        <f t="shared" si="431"/>
        <v>0</v>
      </c>
      <c r="FK138" s="203">
        <f t="shared" si="431"/>
        <v>0</v>
      </c>
      <c r="FL138" s="203">
        <f t="shared" si="431"/>
        <v>0</v>
      </c>
      <c r="FM138" s="203">
        <f t="shared" si="431"/>
        <v>0</v>
      </c>
      <c r="FN138" s="203">
        <f t="shared" si="431"/>
        <v>0</v>
      </c>
      <c r="FO138" s="203">
        <f t="shared" si="431"/>
        <v>0</v>
      </c>
      <c r="FP138" s="203">
        <f t="shared" si="431"/>
        <v>0</v>
      </c>
      <c r="FQ138" s="203">
        <f t="shared" si="431"/>
        <v>0</v>
      </c>
      <c r="FR138" s="203">
        <f t="shared" si="431"/>
        <v>0</v>
      </c>
      <c r="FS138" s="203">
        <f t="shared" si="431"/>
        <v>0</v>
      </c>
      <c r="FT138" s="203">
        <f t="shared" si="431"/>
        <v>0</v>
      </c>
      <c r="FU138" s="203">
        <f t="shared" si="431"/>
        <v>0</v>
      </c>
      <c r="FV138" s="203">
        <f t="shared" si="431"/>
        <v>0</v>
      </c>
      <c r="FW138" s="203">
        <f t="shared" si="431"/>
        <v>0</v>
      </c>
      <c r="FX138" s="203">
        <f t="shared" si="431"/>
        <v>0</v>
      </c>
      <c r="FY138" s="203">
        <f t="shared" si="431"/>
        <v>0</v>
      </c>
      <c r="FZ138" s="203">
        <f t="shared" si="431"/>
        <v>0</v>
      </c>
      <c r="GA138" s="203">
        <f t="shared" si="431"/>
        <v>0</v>
      </c>
      <c r="GB138" s="203">
        <f t="shared" si="431"/>
        <v>0</v>
      </c>
      <c r="GC138" s="203">
        <f t="shared" si="431"/>
        <v>0</v>
      </c>
      <c r="GD138" s="203">
        <f t="shared" si="431"/>
        <v>0</v>
      </c>
      <c r="GE138" s="203">
        <f t="shared" si="431"/>
        <v>0</v>
      </c>
      <c r="GF138" s="203">
        <f t="shared" si="431"/>
        <v>0</v>
      </c>
      <c r="GG138" s="203">
        <f t="shared" si="431"/>
        <v>0</v>
      </c>
      <c r="GH138" s="203">
        <f t="shared" si="431"/>
        <v>0</v>
      </c>
      <c r="GI138" s="203">
        <f t="shared" si="431"/>
        <v>0</v>
      </c>
      <c r="GJ138" s="203">
        <f t="shared" si="431"/>
        <v>0</v>
      </c>
    </row>
    <row r="139" spans="1:192" outlineLevel="1" x14ac:dyDescent="0.25">
      <c r="A139" s="50"/>
      <c r="C139" s="51"/>
      <c r="D139" s="52"/>
      <c r="E139" s="491" t="str">
        <f t="shared" ref="E139:AJ139" si="432" xml:space="preserve"> E$136</f>
        <v>End of senior debt repayment period flag</v>
      </c>
      <c r="F139" s="491">
        <f t="shared" si="432"/>
        <v>0</v>
      </c>
      <c r="G139" s="491" t="str">
        <f t="shared" si="432"/>
        <v>flag</v>
      </c>
      <c r="H139" s="491">
        <f t="shared" si="432"/>
        <v>1</v>
      </c>
      <c r="I139" s="491">
        <f t="shared" si="432"/>
        <v>0</v>
      </c>
      <c r="J139" s="491">
        <f t="shared" si="432"/>
        <v>0</v>
      </c>
      <c r="K139" s="491">
        <f t="shared" si="432"/>
        <v>0</v>
      </c>
      <c r="L139" s="491">
        <f t="shared" si="432"/>
        <v>0</v>
      </c>
      <c r="M139" s="491">
        <f t="shared" si="432"/>
        <v>0</v>
      </c>
      <c r="N139" s="491">
        <f t="shared" si="432"/>
        <v>0</v>
      </c>
      <c r="O139" s="491">
        <f t="shared" si="432"/>
        <v>0</v>
      </c>
      <c r="P139" s="491">
        <f t="shared" si="432"/>
        <v>0</v>
      </c>
      <c r="Q139" s="491">
        <f t="shared" si="432"/>
        <v>0</v>
      </c>
      <c r="R139" s="491">
        <f t="shared" si="432"/>
        <v>0</v>
      </c>
      <c r="S139" s="491">
        <f t="shared" si="432"/>
        <v>0</v>
      </c>
      <c r="T139" s="491">
        <f t="shared" si="432"/>
        <v>0</v>
      </c>
      <c r="U139" s="491">
        <f t="shared" si="432"/>
        <v>0</v>
      </c>
      <c r="V139" s="491">
        <f t="shared" si="432"/>
        <v>0</v>
      </c>
      <c r="W139" s="491">
        <f t="shared" si="432"/>
        <v>0</v>
      </c>
      <c r="X139" s="491">
        <f t="shared" si="432"/>
        <v>0</v>
      </c>
      <c r="Y139" s="491">
        <f t="shared" si="432"/>
        <v>0</v>
      </c>
      <c r="Z139" s="491">
        <f t="shared" si="432"/>
        <v>0</v>
      </c>
      <c r="AA139" s="491">
        <f t="shared" si="432"/>
        <v>0</v>
      </c>
      <c r="AB139" s="491">
        <f t="shared" si="432"/>
        <v>0</v>
      </c>
      <c r="AC139" s="491">
        <f t="shared" si="432"/>
        <v>0</v>
      </c>
      <c r="AD139" s="491">
        <f t="shared" si="432"/>
        <v>0</v>
      </c>
      <c r="AE139" s="491">
        <f t="shared" si="432"/>
        <v>0</v>
      </c>
      <c r="AF139" s="491">
        <f t="shared" si="432"/>
        <v>0</v>
      </c>
      <c r="AG139" s="491">
        <f t="shared" si="432"/>
        <v>0</v>
      </c>
      <c r="AH139" s="491">
        <f t="shared" si="432"/>
        <v>0</v>
      </c>
      <c r="AI139" s="491">
        <f t="shared" si="432"/>
        <v>0</v>
      </c>
      <c r="AJ139" s="491">
        <f t="shared" si="432"/>
        <v>0</v>
      </c>
      <c r="AK139" s="491">
        <f t="shared" ref="AK139:BP139" si="433" xml:space="preserve"> AK$136</f>
        <v>0</v>
      </c>
      <c r="AL139" s="491">
        <f t="shared" si="433"/>
        <v>0</v>
      </c>
      <c r="AM139" s="491">
        <f t="shared" si="433"/>
        <v>0</v>
      </c>
      <c r="AN139" s="491">
        <f t="shared" si="433"/>
        <v>0</v>
      </c>
      <c r="AO139" s="491">
        <f t="shared" si="433"/>
        <v>0</v>
      </c>
      <c r="AP139" s="491">
        <f t="shared" si="433"/>
        <v>0</v>
      </c>
      <c r="AQ139" s="491">
        <f t="shared" si="433"/>
        <v>0</v>
      </c>
      <c r="AR139" s="491">
        <f t="shared" si="433"/>
        <v>0</v>
      </c>
      <c r="AS139" s="491">
        <f t="shared" si="433"/>
        <v>0</v>
      </c>
      <c r="AT139" s="491">
        <f t="shared" si="433"/>
        <v>0</v>
      </c>
      <c r="AU139" s="491">
        <f t="shared" si="433"/>
        <v>0</v>
      </c>
      <c r="AV139" s="491">
        <f t="shared" si="433"/>
        <v>0</v>
      </c>
      <c r="AW139" s="491">
        <f t="shared" si="433"/>
        <v>0</v>
      </c>
      <c r="AX139" s="491">
        <f t="shared" si="433"/>
        <v>1</v>
      </c>
      <c r="AY139" s="491">
        <f t="shared" si="433"/>
        <v>0</v>
      </c>
      <c r="AZ139" s="491">
        <f t="shared" si="433"/>
        <v>0</v>
      </c>
      <c r="BA139" s="491">
        <f t="shared" si="433"/>
        <v>0</v>
      </c>
      <c r="BB139" s="491">
        <f t="shared" si="433"/>
        <v>0</v>
      </c>
      <c r="BC139" s="491">
        <f t="shared" si="433"/>
        <v>0</v>
      </c>
      <c r="BD139" s="491">
        <f t="shared" si="433"/>
        <v>0</v>
      </c>
      <c r="BE139" s="491">
        <f t="shared" si="433"/>
        <v>0</v>
      </c>
      <c r="BF139" s="491">
        <f t="shared" si="433"/>
        <v>0</v>
      </c>
      <c r="BG139" s="491">
        <f t="shared" si="433"/>
        <v>0</v>
      </c>
      <c r="BH139" s="491">
        <f t="shared" si="433"/>
        <v>0</v>
      </c>
      <c r="BI139" s="491">
        <f t="shared" si="433"/>
        <v>0</v>
      </c>
      <c r="BJ139" s="491">
        <f t="shared" si="433"/>
        <v>0</v>
      </c>
      <c r="BK139" s="491">
        <f t="shared" si="433"/>
        <v>0</v>
      </c>
      <c r="BL139" s="491">
        <f t="shared" si="433"/>
        <v>0</v>
      </c>
      <c r="BM139" s="491">
        <f t="shared" si="433"/>
        <v>0</v>
      </c>
      <c r="BN139" s="491">
        <f t="shared" si="433"/>
        <v>0</v>
      </c>
      <c r="BO139" s="491">
        <f t="shared" si="433"/>
        <v>0</v>
      </c>
      <c r="BP139" s="491">
        <f t="shared" si="433"/>
        <v>0</v>
      </c>
      <c r="BQ139" s="491">
        <f t="shared" ref="BQ139:CV139" si="434" xml:space="preserve"> BQ$136</f>
        <v>0</v>
      </c>
      <c r="BR139" s="491">
        <f t="shared" si="434"/>
        <v>0</v>
      </c>
      <c r="BS139" s="491">
        <f t="shared" si="434"/>
        <v>0</v>
      </c>
      <c r="BT139" s="491">
        <f t="shared" si="434"/>
        <v>0</v>
      </c>
      <c r="BU139" s="491">
        <f t="shared" si="434"/>
        <v>0</v>
      </c>
      <c r="BV139" s="491">
        <f t="shared" si="434"/>
        <v>0</v>
      </c>
      <c r="BW139" s="491">
        <f t="shared" si="434"/>
        <v>0</v>
      </c>
      <c r="BX139" s="491">
        <f t="shared" si="434"/>
        <v>0</v>
      </c>
      <c r="BY139" s="491">
        <f t="shared" si="434"/>
        <v>0</v>
      </c>
      <c r="BZ139" s="491">
        <f t="shared" si="434"/>
        <v>0</v>
      </c>
      <c r="CA139" s="491">
        <f t="shared" si="434"/>
        <v>0</v>
      </c>
      <c r="CB139" s="491">
        <f t="shared" si="434"/>
        <v>0</v>
      </c>
      <c r="CC139" s="491">
        <f t="shared" si="434"/>
        <v>0</v>
      </c>
      <c r="CD139" s="491">
        <f t="shared" si="434"/>
        <v>0</v>
      </c>
      <c r="CE139" s="491">
        <f t="shared" si="434"/>
        <v>0</v>
      </c>
      <c r="CF139" s="491">
        <f t="shared" si="434"/>
        <v>0</v>
      </c>
      <c r="CG139" s="491">
        <f t="shared" si="434"/>
        <v>0</v>
      </c>
      <c r="CH139" s="491">
        <f t="shared" si="434"/>
        <v>0</v>
      </c>
      <c r="CI139" s="491">
        <f t="shared" si="434"/>
        <v>0</v>
      </c>
      <c r="CJ139" s="491">
        <f t="shared" si="434"/>
        <v>0</v>
      </c>
      <c r="CK139" s="491">
        <f t="shared" si="434"/>
        <v>0</v>
      </c>
      <c r="CL139" s="491">
        <f t="shared" si="434"/>
        <v>0</v>
      </c>
      <c r="CM139" s="491">
        <f t="shared" si="434"/>
        <v>0</v>
      </c>
      <c r="CN139" s="491">
        <f t="shared" si="434"/>
        <v>0</v>
      </c>
      <c r="CO139" s="491">
        <f t="shared" si="434"/>
        <v>0</v>
      </c>
      <c r="CP139" s="491">
        <f t="shared" si="434"/>
        <v>0</v>
      </c>
      <c r="CQ139" s="491">
        <f t="shared" si="434"/>
        <v>0</v>
      </c>
      <c r="CR139" s="491">
        <f t="shared" si="434"/>
        <v>0</v>
      </c>
      <c r="CS139" s="491">
        <f t="shared" si="434"/>
        <v>0</v>
      </c>
      <c r="CT139" s="491">
        <f t="shared" si="434"/>
        <v>0</v>
      </c>
      <c r="CU139" s="491">
        <f t="shared" si="434"/>
        <v>0</v>
      </c>
      <c r="CV139" s="491">
        <f t="shared" si="434"/>
        <v>0</v>
      </c>
      <c r="CW139" s="491">
        <f t="shared" ref="CW139:EB139" si="435" xml:space="preserve"> CW$136</f>
        <v>0</v>
      </c>
      <c r="CX139" s="491">
        <f t="shared" si="435"/>
        <v>0</v>
      </c>
      <c r="CY139" s="491">
        <f t="shared" si="435"/>
        <v>0</v>
      </c>
      <c r="CZ139" s="491">
        <f t="shared" si="435"/>
        <v>0</v>
      </c>
      <c r="DA139" s="491">
        <f t="shared" si="435"/>
        <v>0</v>
      </c>
      <c r="DB139" s="491">
        <f t="shared" si="435"/>
        <v>0</v>
      </c>
      <c r="DC139" s="491">
        <f t="shared" si="435"/>
        <v>0</v>
      </c>
      <c r="DD139" s="491">
        <f t="shared" si="435"/>
        <v>0</v>
      </c>
      <c r="DE139" s="491">
        <f t="shared" si="435"/>
        <v>0</v>
      </c>
      <c r="DF139" s="491">
        <f t="shared" si="435"/>
        <v>0</v>
      </c>
      <c r="DG139" s="491">
        <f t="shared" si="435"/>
        <v>0</v>
      </c>
      <c r="DH139" s="491">
        <f t="shared" si="435"/>
        <v>0</v>
      </c>
      <c r="DI139" s="491">
        <f t="shared" si="435"/>
        <v>0</v>
      </c>
      <c r="DJ139" s="491">
        <f t="shared" si="435"/>
        <v>0</v>
      </c>
      <c r="DK139" s="491">
        <f t="shared" si="435"/>
        <v>0</v>
      </c>
      <c r="DL139" s="491">
        <f t="shared" si="435"/>
        <v>0</v>
      </c>
      <c r="DM139" s="491">
        <f t="shared" si="435"/>
        <v>0</v>
      </c>
      <c r="DN139" s="491">
        <f t="shared" si="435"/>
        <v>0</v>
      </c>
      <c r="DO139" s="491">
        <f t="shared" si="435"/>
        <v>0</v>
      </c>
      <c r="DP139" s="491">
        <f t="shared" si="435"/>
        <v>0</v>
      </c>
      <c r="DQ139" s="491">
        <f t="shared" si="435"/>
        <v>0</v>
      </c>
      <c r="DR139" s="491">
        <f t="shared" si="435"/>
        <v>0</v>
      </c>
      <c r="DS139" s="491">
        <f t="shared" si="435"/>
        <v>0</v>
      </c>
      <c r="DT139" s="491">
        <f t="shared" si="435"/>
        <v>0</v>
      </c>
      <c r="DU139" s="491">
        <f t="shared" si="435"/>
        <v>0</v>
      </c>
      <c r="DV139" s="491">
        <f t="shared" si="435"/>
        <v>0</v>
      </c>
      <c r="DW139" s="491">
        <f t="shared" si="435"/>
        <v>0</v>
      </c>
      <c r="DX139" s="491">
        <f t="shared" si="435"/>
        <v>0</v>
      </c>
      <c r="DY139" s="491">
        <f t="shared" si="435"/>
        <v>0</v>
      </c>
      <c r="DZ139" s="491">
        <f t="shared" si="435"/>
        <v>0</v>
      </c>
      <c r="EA139" s="491">
        <f t="shared" si="435"/>
        <v>0</v>
      </c>
      <c r="EB139" s="491">
        <f t="shared" si="435"/>
        <v>0</v>
      </c>
      <c r="EC139" s="491">
        <f t="shared" ref="EC139:FH139" si="436" xml:space="preserve"> EC$136</f>
        <v>0</v>
      </c>
      <c r="ED139" s="491">
        <f t="shared" si="436"/>
        <v>0</v>
      </c>
      <c r="EE139" s="491">
        <f t="shared" si="436"/>
        <v>0</v>
      </c>
      <c r="EF139" s="491">
        <f t="shared" si="436"/>
        <v>0</v>
      </c>
      <c r="EG139" s="491">
        <f t="shared" si="436"/>
        <v>0</v>
      </c>
      <c r="EH139" s="491">
        <f t="shared" si="436"/>
        <v>0</v>
      </c>
      <c r="EI139" s="491">
        <f t="shared" si="436"/>
        <v>0</v>
      </c>
      <c r="EJ139" s="491">
        <f t="shared" si="436"/>
        <v>0</v>
      </c>
      <c r="EK139" s="491">
        <f t="shared" si="436"/>
        <v>0</v>
      </c>
      <c r="EL139" s="491">
        <f t="shared" si="436"/>
        <v>0</v>
      </c>
      <c r="EM139" s="491">
        <f t="shared" si="436"/>
        <v>0</v>
      </c>
      <c r="EN139" s="491">
        <f t="shared" si="436"/>
        <v>0</v>
      </c>
      <c r="EO139" s="491">
        <f t="shared" si="436"/>
        <v>0</v>
      </c>
      <c r="EP139" s="491">
        <f t="shared" si="436"/>
        <v>0</v>
      </c>
      <c r="EQ139" s="491">
        <f t="shared" si="436"/>
        <v>0</v>
      </c>
      <c r="ER139" s="491">
        <f t="shared" si="436"/>
        <v>0</v>
      </c>
      <c r="ES139" s="491">
        <f t="shared" si="436"/>
        <v>0</v>
      </c>
      <c r="ET139" s="491">
        <f t="shared" si="436"/>
        <v>0</v>
      </c>
      <c r="EU139" s="491">
        <f t="shared" si="436"/>
        <v>0</v>
      </c>
      <c r="EV139" s="491">
        <f t="shared" si="436"/>
        <v>0</v>
      </c>
      <c r="EW139" s="491">
        <f t="shared" si="436"/>
        <v>0</v>
      </c>
      <c r="EX139" s="491">
        <f t="shared" si="436"/>
        <v>0</v>
      </c>
      <c r="EY139" s="491">
        <f t="shared" si="436"/>
        <v>0</v>
      </c>
      <c r="EZ139" s="491">
        <f t="shared" si="436"/>
        <v>0</v>
      </c>
      <c r="FA139" s="491">
        <f t="shared" si="436"/>
        <v>0</v>
      </c>
      <c r="FB139" s="491">
        <f t="shared" si="436"/>
        <v>0</v>
      </c>
      <c r="FC139" s="491">
        <f t="shared" si="436"/>
        <v>0</v>
      </c>
      <c r="FD139" s="491">
        <f t="shared" si="436"/>
        <v>0</v>
      </c>
      <c r="FE139" s="491">
        <f t="shared" si="436"/>
        <v>0</v>
      </c>
      <c r="FF139" s="491">
        <f t="shared" si="436"/>
        <v>0</v>
      </c>
      <c r="FG139" s="491">
        <f t="shared" si="436"/>
        <v>0</v>
      </c>
      <c r="FH139" s="491">
        <f t="shared" si="436"/>
        <v>0</v>
      </c>
      <c r="FI139" s="491">
        <f t="shared" ref="FI139:GJ139" si="437" xml:space="preserve"> FI$136</f>
        <v>0</v>
      </c>
      <c r="FJ139" s="491">
        <f t="shared" si="437"/>
        <v>0</v>
      </c>
      <c r="FK139" s="491">
        <f t="shared" si="437"/>
        <v>0</v>
      </c>
      <c r="FL139" s="491">
        <f t="shared" si="437"/>
        <v>0</v>
      </c>
      <c r="FM139" s="491">
        <f t="shared" si="437"/>
        <v>0</v>
      </c>
      <c r="FN139" s="491">
        <f t="shared" si="437"/>
        <v>0</v>
      </c>
      <c r="FO139" s="491">
        <f t="shared" si="437"/>
        <v>0</v>
      </c>
      <c r="FP139" s="491">
        <f t="shared" si="437"/>
        <v>0</v>
      </c>
      <c r="FQ139" s="491">
        <f t="shared" si="437"/>
        <v>0</v>
      </c>
      <c r="FR139" s="491">
        <f t="shared" si="437"/>
        <v>0</v>
      </c>
      <c r="FS139" s="491">
        <f t="shared" si="437"/>
        <v>0</v>
      </c>
      <c r="FT139" s="491">
        <f t="shared" si="437"/>
        <v>0</v>
      </c>
      <c r="FU139" s="491">
        <f t="shared" si="437"/>
        <v>0</v>
      </c>
      <c r="FV139" s="491">
        <f t="shared" si="437"/>
        <v>0</v>
      </c>
      <c r="FW139" s="491">
        <f t="shared" si="437"/>
        <v>0</v>
      </c>
      <c r="FX139" s="491">
        <f t="shared" si="437"/>
        <v>0</v>
      </c>
      <c r="FY139" s="491">
        <f t="shared" si="437"/>
        <v>0</v>
      </c>
      <c r="FZ139" s="491">
        <f t="shared" si="437"/>
        <v>0</v>
      </c>
      <c r="GA139" s="491">
        <f t="shared" si="437"/>
        <v>0</v>
      </c>
      <c r="GB139" s="491">
        <f t="shared" si="437"/>
        <v>0</v>
      </c>
      <c r="GC139" s="491">
        <f t="shared" si="437"/>
        <v>0</v>
      </c>
      <c r="GD139" s="491">
        <f t="shared" si="437"/>
        <v>0</v>
      </c>
      <c r="GE139" s="491">
        <f t="shared" si="437"/>
        <v>0</v>
      </c>
      <c r="GF139" s="491">
        <f t="shared" si="437"/>
        <v>0</v>
      </c>
      <c r="GG139" s="491">
        <f t="shared" si="437"/>
        <v>0</v>
      </c>
      <c r="GH139" s="491">
        <f t="shared" si="437"/>
        <v>0</v>
      </c>
      <c r="GI139" s="491">
        <f t="shared" si="437"/>
        <v>0</v>
      </c>
      <c r="GJ139" s="491">
        <f t="shared" si="437"/>
        <v>0</v>
      </c>
    </row>
    <row r="140" spans="1:192" s="193" customFormat="1" outlineLevel="1" x14ac:dyDescent="0.25">
      <c r="A140" s="233"/>
      <c r="B140" s="233"/>
      <c r="C140" s="234"/>
      <c r="D140" s="235"/>
      <c r="E140" s="236" t="s">
        <v>177</v>
      </c>
      <c r="F140" s="406"/>
      <c r="G140" s="193" t="s">
        <v>5</v>
      </c>
      <c r="H140" s="193">
        <f xml:space="preserve"> SUM(J140:GJ140)</f>
        <v>34</v>
      </c>
      <c r="I140" s="236"/>
      <c r="J140" s="236">
        <f t="shared" ref="J140:AO140" si="438" xml:space="preserve"> I140 + J138 - I139</f>
        <v>0</v>
      </c>
      <c r="K140" s="236">
        <f t="shared" si="438"/>
        <v>0</v>
      </c>
      <c r="L140" s="236">
        <f t="shared" si="438"/>
        <v>0</v>
      </c>
      <c r="M140" s="236">
        <f t="shared" si="438"/>
        <v>0</v>
      </c>
      <c r="N140" s="236">
        <f t="shared" si="438"/>
        <v>0</v>
      </c>
      <c r="O140" s="236">
        <f t="shared" si="438"/>
        <v>0</v>
      </c>
      <c r="P140" s="236">
        <f t="shared" si="438"/>
        <v>0</v>
      </c>
      <c r="Q140" s="236">
        <f t="shared" si="438"/>
        <v>1</v>
      </c>
      <c r="R140" s="236">
        <f t="shared" si="438"/>
        <v>1</v>
      </c>
      <c r="S140" s="236">
        <f t="shared" si="438"/>
        <v>1</v>
      </c>
      <c r="T140" s="236">
        <f t="shared" si="438"/>
        <v>1</v>
      </c>
      <c r="U140" s="236">
        <f t="shared" si="438"/>
        <v>1</v>
      </c>
      <c r="V140" s="236">
        <f t="shared" si="438"/>
        <v>1</v>
      </c>
      <c r="W140" s="236">
        <f t="shared" si="438"/>
        <v>1</v>
      </c>
      <c r="X140" s="236">
        <f t="shared" si="438"/>
        <v>1</v>
      </c>
      <c r="Y140" s="236">
        <f t="shared" si="438"/>
        <v>1</v>
      </c>
      <c r="Z140" s="236">
        <f t="shared" si="438"/>
        <v>1</v>
      </c>
      <c r="AA140" s="236">
        <f t="shared" si="438"/>
        <v>1</v>
      </c>
      <c r="AB140" s="236">
        <f t="shared" si="438"/>
        <v>1</v>
      </c>
      <c r="AC140" s="236">
        <f t="shared" si="438"/>
        <v>1</v>
      </c>
      <c r="AD140" s="236">
        <f t="shared" si="438"/>
        <v>1</v>
      </c>
      <c r="AE140" s="236">
        <f t="shared" si="438"/>
        <v>1</v>
      </c>
      <c r="AF140" s="236">
        <f t="shared" si="438"/>
        <v>1</v>
      </c>
      <c r="AG140" s="236">
        <f t="shared" si="438"/>
        <v>1</v>
      </c>
      <c r="AH140" s="236">
        <f t="shared" si="438"/>
        <v>1</v>
      </c>
      <c r="AI140" s="236">
        <f t="shared" si="438"/>
        <v>1</v>
      </c>
      <c r="AJ140" s="236">
        <f t="shared" si="438"/>
        <v>1</v>
      </c>
      <c r="AK140" s="236">
        <f t="shared" si="438"/>
        <v>1</v>
      </c>
      <c r="AL140" s="236">
        <f t="shared" si="438"/>
        <v>1</v>
      </c>
      <c r="AM140" s="236">
        <f t="shared" si="438"/>
        <v>1</v>
      </c>
      <c r="AN140" s="236">
        <f t="shared" si="438"/>
        <v>1</v>
      </c>
      <c r="AO140" s="236">
        <f t="shared" si="438"/>
        <v>1</v>
      </c>
      <c r="AP140" s="236">
        <f t="shared" ref="AP140:BU140" si="439" xml:space="preserve"> AO140 + AP138 - AO139</f>
        <v>1</v>
      </c>
      <c r="AQ140" s="236">
        <f t="shared" si="439"/>
        <v>1</v>
      </c>
      <c r="AR140" s="236">
        <f t="shared" si="439"/>
        <v>1</v>
      </c>
      <c r="AS140" s="236">
        <f t="shared" si="439"/>
        <v>1</v>
      </c>
      <c r="AT140" s="236">
        <f t="shared" si="439"/>
        <v>1</v>
      </c>
      <c r="AU140" s="236">
        <f t="shared" si="439"/>
        <v>1</v>
      </c>
      <c r="AV140" s="236">
        <f t="shared" si="439"/>
        <v>1</v>
      </c>
      <c r="AW140" s="236">
        <f t="shared" si="439"/>
        <v>1</v>
      </c>
      <c r="AX140" s="236">
        <f t="shared" si="439"/>
        <v>1</v>
      </c>
      <c r="AY140" s="236">
        <f t="shared" si="439"/>
        <v>0</v>
      </c>
      <c r="AZ140" s="236">
        <f t="shared" si="439"/>
        <v>0</v>
      </c>
      <c r="BA140" s="236">
        <f t="shared" si="439"/>
        <v>0</v>
      </c>
      <c r="BB140" s="236">
        <f t="shared" si="439"/>
        <v>0</v>
      </c>
      <c r="BC140" s="236">
        <f t="shared" si="439"/>
        <v>0</v>
      </c>
      <c r="BD140" s="236">
        <f t="shared" si="439"/>
        <v>0</v>
      </c>
      <c r="BE140" s="236">
        <f t="shared" si="439"/>
        <v>0</v>
      </c>
      <c r="BF140" s="236">
        <f t="shared" si="439"/>
        <v>0</v>
      </c>
      <c r="BG140" s="236">
        <f t="shared" si="439"/>
        <v>0</v>
      </c>
      <c r="BH140" s="236">
        <f t="shared" si="439"/>
        <v>0</v>
      </c>
      <c r="BI140" s="236">
        <f t="shared" si="439"/>
        <v>0</v>
      </c>
      <c r="BJ140" s="236">
        <f t="shared" si="439"/>
        <v>0</v>
      </c>
      <c r="BK140" s="236">
        <f t="shared" si="439"/>
        <v>0</v>
      </c>
      <c r="BL140" s="236">
        <f t="shared" si="439"/>
        <v>0</v>
      </c>
      <c r="BM140" s="236">
        <f t="shared" si="439"/>
        <v>0</v>
      </c>
      <c r="BN140" s="236">
        <f t="shared" si="439"/>
        <v>0</v>
      </c>
      <c r="BO140" s="236">
        <f t="shared" si="439"/>
        <v>0</v>
      </c>
      <c r="BP140" s="236">
        <f t="shared" si="439"/>
        <v>0</v>
      </c>
      <c r="BQ140" s="236">
        <f t="shared" si="439"/>
        <v>0</v>
      </c>
      <c r="BR140" s="236">
        <f t="shared" si="439"/>
        <v>0</v>
      </c>
      <c r="BS140" s="236">
        <f t="shared" si="439"/>
        <v>0</v>
      </c>
      <c r="BT140" s="236">
        <f t="shared" si="439"/>
        <v>0</v>
      </c>
      <c r="BU140" s="236">
        <f t="shared" si="439"/>
        <v>0</v>
      </c>
      <c r="BV140" s="236">
        <f t="shared" ref="BV140:DA140" si="440" xml:space="preserve"> BU140 + BV138 - BU139</f>
        <v>0</v>
      </c>
      <c r="BW140" s="236">
        <f t="shared" si="440"/>
        <v>0</v>
      </c>
      <c r="BX140" s="236">
        <f t="shared" si="440"/>
        <v>0</v>
      </c>
      <c r="BY140" s="236">
        <f t="shared" si="440"/>
        <v>0</v>
      </c>
      <c r="BZ140" s="236">
        <f t="shared" si="440"/>
        <v>0</v>
      </c>
      <c r="CA140" s="236">
        <f t="shared" si="440"/>
        <v>0</v>
      </c>
      <c r="CB140" s="236">
        <f t="shared" si="440"/>
        <v>0</v>
      </c>
      <c r="CC140" s="236">
        <f t="shared" si="440"/>
        <v>0</v>
      </c>
      <c r="CD140" s="236">
        <f t="shared" si="440"/>
        <v>0</v>
      </c>
      <c r="CE140" s="236">
        <f t="shared" si="440"/>
        <v>0</v>
      </c>
      <c r="CF140" s="236">
        <f t="shared" si="440"/>
        <v>0</v>
      </c>
      <c r="CG140" s="236">
        <f t="shared" si="440"/>
        <v>0</v>
      </c>
      <c r="CH140" s="236">
        <f t="shared" si="440"/>
        <v>0</v>
      </c>
      <c r="CI140" s="236">
        <f t="shared" si="440"/>
        <v>0</v>
      </c>
      <c r="CJ140" s="236">
        <f t="shared" si="440"/>
        <v>0</v>
      </c>
      <c r="CK140" s="236">
        <f t="shared" si="440"/>
        <v>0</v>
      </c>
      <c r="CL140" s="236">
        <f t="shared" si="440"/>
        <v>0</v>
      </c>
      <c r="CM140" s="236">
        <f t="shared" si="440"/>
        <v>0</v>
      </c>
      <c r="CN140" s="236">
        <f t="shared" si="440"/>
        <v>0</v>
      </c>
      <c r="CO140" s="236">
        <f t="shared" si="440"/>
        <v>0</v>
      </c>
      <c r="CP140" s="236">
        <f t="shared" si="440"/>
        <v>0</v>
      </c>
      <c r="CQ140" s="236">
        <f t="shared" si="440"/>
        <v>0</v>
      </c>
      <c r="CR140" s="236">
        <f t="shared" si="440"/>
        <v>0</v>
      </c>
      <c r="CS140" s="236">
        <f t="shared" si="440"/>
        <v>0</v>
      </c>
      <c r="CT140" s="236">
        <f t="shared" si="440"/>
        <v>0</v>
      </c>
      <c r="CU140" s="236">
        <f t="shared" si="440"/>
        <v>0</v>
      </c>
      <c r="CV140" s="236">
        <f t="shared" si="440"/>
        <v>0</v>
      </c>
      <c r="CW140" s="236">
        <f t="shared" si="440"/>
        <v>0</v>
      </c>
      <c r="CX140" s="236">
        <f t="shared" si="440"/>
        <v>0</v>
      </c>
      <c r="CY140" s="236">
        <f t="shared" si="440"/>
        <v>0</v>
      </c>
      <c r="CZ140" s="236">
        <f t="shared" si="440"/>
        <v>0</v>
      </c>
      <c r="DA140" s="236">
        <f t="shared" si="440"/>
        <v>0</v>
      </c>
      <c r="DB140" s="236">
        <f t="shared" ref="DB140:EG140" si="441" xml:space="preserve"> DA140 + DB138 - DA139</f>
        <v>0</v>
      </c>
      <c r="DC140" s="236">
        <f t="shared" si="441"/>
        <v>0</v>
      </c>
      <c r="DD140" s="236">
        <f t="shared" si="441"/>
        <v>0</v>
      </c>
      <c r="DE140" s="236">
        <f t="shared" si="441"/>
        <v>0</v>
      </c>
      <c r="DF140" s="236">
        <f t="shared" si="441"/>
        <v>0</v>
      </c>
      <c r="DG140" s="236">
        <f t="shared" si="441"/>
        <v>0</v>
      </c>
      <c r="DH140" s="236">
        <f t="shared" si="441"/>
        <v>0</v>
      </c>
      <c r="DI140" s="236">
        <f t="shared" si="441"/>
        <v>0</v>
      </c>
      <c r="DJ140" s="236">
        <f t="shared" si="441"/>
        <v>0</v>
      </c>
      <c r="DK140" s="236">
        <f t="shared" si="441"/>
        <v>0</v>
      </c>
      <c r="DL140" s="236">
        <f t="shared" si="441"/>
        <v>0</v>
      </c>
      <c r="DM140" s="236">
        <f t="shared" si="441"/>
        <v>0</v>
      </c>
      <c r="DN140" s="236">
        <f t="shared" si="441"/>
        <v>0</v>
      </c>
      <c r="DO140" s="236">
        <f t="shared" si="441"/>
        <v>0</v>
      </c>
      <c r="DP140" s="236">
        <f t="shared" si="441"/>
        <v>0</v>
      </c>
      <c r="DQ140" s="236">
        <f t="shared" si="441"/>
        <v>0</v>
      </c>
      <c r="DR140" s="236">
        <f t="shared" si="441"/>
        <v>0</v>
      </c>
      <c r="DS140" s="236">
        <f t="shared" si="441"/>
        <v>0</v>
      </c>
      <c r="DT140" s="236">
        <f t="shared" si="441"/>
        <v>0</v>
      </c>
      <c r="DU140" s="236">
        <f t="shared" si="441"/>
        <v>0</v>
      </c>
      <c r="DV140" s="236">
        <f t="shared" si="441"/>
        <v>0</v>
      </c>
      <c r="DW140" s="236">
        <f t="shared" si="441"/>
        <v>0</v>
      </c>
      <c r="DX140" s="236">
        <f t="shared" si="441"/>
        <v>0</v>
      </c>
      <c r="DY140" s="236">
        <f t="shared" si="441"/>
        <v>0</v>
      </c>
      <c r="DZ140" s="236">
        <f t="shared" si="441"/>
        <v>0</v>
      </c>
      <c r="EA140" s="236">
        <f t="shared" si="441"/>
        <v>0</v>
      </c>
      <c r="EB140" s="236">
        <f t="shared" si="441"/>
        <v>0</v>
      </c>
      <c r="EC140" s="236">
        <f t="shared" si="441"/>
        <v>0</v>
      </c>
      <c r="ED140" s="236">
        <f t="shared" si="441"/>
        <v>0</v>
      </c>
      <c r="EE140" s="236">
        <f t="shared" si="441"/>
        <v>0</v>
      </c>
      <c r="EF140" s="236">
        <f t="shared" si="441"/>
        <v>0</v>
      </c>
      <c r="EG140" s="236">
        <f t="shared" si="441"/>
        <v>0</v>
      </c>
      <c r="EH140" s="236">
        <f t="shared" ref="EH140:FM140" si="442" xml:space="preserve"> EG140 + EH138 - EG139</f>
        <v>0</v>
      </c>
      <c r="EI140" s="236">
        <f t="shared" si="442"/>
        <v>0</v>
      </c>
      <c r="EJ140" s="236">
        <f t="shared" si="442"/>
        <v>0</v>
      </c>
      <c r="EK140" s="236">
        <f t="shared" si="442"/>
        <v>0</v>
      </c>
      <c r="EL140" s="236">
        <f t="shared" si="442"/>
        <v>0</v>
      </c>
      <c r="EM140" s="236">
        <f t="shared" si="442"/>
        <v>0</v>
      </c>
      <c r="EN140" s="236">
        <f t="shared" si="442"/>
        <v>0</v>
      </c>
      <c r="EO140" s="236">
        <f t="shared" si="442"/>
        <v>0</v>
      </c>
      <c r="EP140" s="236">
        <f t="shared" si="442"/>
        <v>0</v>
      </c>
      <c r="EQ140" s="236">
        <f t="shared" si="442"/>
        <v>0</v>
      </c>
      <c r="ER140" s="236">
        <f t="shared" si="442"/>
        <v>0</v>
      </c>
      <c r="ES140" s="236">
        <f t="shared" si="442"/>
        <v>0</v>
      </c>
      <c r="ET140" s="236">
        <f t="shared" si="442"/>
        <v>0</v>
      </c>
      <c r="EU140" s="236">
        <f t="shared" si="442"/>
        <v>0</v>
      </c>
      <c r="EV140" s="236">
        <f t="shared" si="442"/>
        <v>0</v>
      </c>
      <c r="EW140" s="236">
        <f t="shared" si="442"/>
        <v>0</v>
      </c>
      <c r="EX140" s="236">
        <f t="shared" si="442"/>
        <v>0</v>
      </c>
      <c r="EY140" s="236">
        <f t="shared" si="442"/>
        <v>0</v>
      </c>
      <c r="EZ140" s="236">
        <f t="shared" si="442"/>
        <v>0</v>
      </c>
      <c r="FA140" s="236">
        <f t="shared" si="442"/>
        <v>0</v>
      </c>
      <c r="FB140" s="236">
        <f t="shared" si="442"/>
        <v>0</v>
      </c>
      <c r="FC140" s="236">
        <f t="shared" si="442"/>
        <v>0</v>
      </c>
      <c r="FD140" s="236">
        <f t="shared" si="442"/>
        <v>0</v>
      </c>
      <c r="FE140" s="236">
        <f t="shared" si="442"/>
        <v>0</v>
      </c>
      <c r="FF140" s="236">
        <f t="shared" si="442"/>
        <v>0</v>
      </c>
      <c r="FG140" s="236">
        <f t="shared" si="442"/>
        <v>0</v>
      </c>
      <c r="FH140" s="236">
        <f t="shared" si="442"/>
        <v>0</v>
      </c>
      <c r="FI140" s="236">
        <f t="shared" si="442"/>
        <v>0</v>
      </c>
      <c r="FJ140" s="236">
        <f t="shared" si="442"/>
        <v>0</v>
      </c>
      <c r="FK140" s="236">
        <f t="shared" si="442"/>
        <v>0</v>
      </c>
      <c r="FL140" s="236">
        <f t="shared" si="442"/>
        <v>0</v>
      </c>
      <c r="FM140" s="236">
        <f t="shared" si="442"/>
        <v>0</v>
      </c>
      <c r="FN140" s="236">
        <f t="shared" ref="FN140:GJ140" si="443" xml:space="preserve"> FM140 + FN138 - FM139</f>
        <v>0</v>
      </c>
      <c r="FO140" s="236">
        <f t="shared" si="443"/>
        <v>0</v>
      </c>
      <c r="FP140" s="236">
        <f t="shared" si="443"/>
        <v>0</v>
      </c>
      <c r="FQ140" s="236">
        <f t="shared" si="443"/>
        <v>0</v>
      </c>
      <c r="FR140" s="236">
        <f t="shared" si="443"/>
        <v>0</v>
      </c>
      <c r="FS140" s="236">
        <f t="shared" si="443"/>
        <v>0</v>
      </c>
      <c r="FT140" s="236">
        <f t="shared" si="443"/>
        <v>0</v>
      </c>
      <c r="FU140" s="236">
        <f t="shared" si="443"/>
        <v>0</v>
      </c>
      <c r="FV140" s="236">
        <f t="shared" si="443"/>
        <v>0</v>
      </c>
      <c r="FW140" s="236">
        <f t="shared" si="443"/>
        <v>0</v>
      </c>
      <c r="FX140" s="236">
        <f t="shared" si="443"/>
        <v>0</v>
      </c>
      <c r="FY140" s="236">
        <f t="shared" si="443"/>
        <v>0</v>
      </c>
      <c r="FZ140" s="236">
        <f t="shared" si="443"/>
        <v>0</v>
      </c>
      <c r="GA140" s="236">
        <f t="shared" si="443"/>
        <v>0</v>
      </c>
      <c r="GB140" s="236">
        <f t="shared" si="443"/>
        <v>0</v>
      </c>
      <c r="GC140" s="236">
        <f t="shared" si="443"/>
        <v>0</v>
      </c>
      <c r="GD140" s="236">
        <f t="shared" si="443"/>
        <v>0</v>
      </c>
      <c r="GE140" s="236">
        <f t="shared" si="443"/>
        <v>0</v>
      </c>
      <c r="GF140" s="236">
        <f t="shared" si="443"/>
        <v>0</v>
      </c>
      <c r="GG140" s="236">
        <f t="shared" si="443"/>
        <v>0</v>
      </c>
      <c r="GH140" s="236">
        <f t="shared" si="443"/>
        <v>0</v>
      </c>
      <c r="GI140" s="236">
        <f t="shared" si="443"/>
        <v>0</v>
      </c>
      <c r="GJ140" s="236">
        <f t="shared" si="443"/>
        <v>0</v>
      </c>
    </row>
    <row r="141" spans="1:192" outlineLevel="1" x14ac:dyDescent="0.25">
      <c r="A141" s="233"/>
      <c r="B141" s="233"/>
      <c r="C141" s="234"/>
      <c r="D141" s="235"/>
      <c r="E141" s="236"/>
      <c r="F141" s="406"/>
      <c r="G141" s="193"/>
      <c r="H141" s="193"/>
      <c r="I141" s="236"/>
      <c r="J141" s="236"/>
      <c r="K141" s="236"/>
      <c r="L141" s="236"/>
      <c r="M141" s="236"/>
      <c r="N141" s="236"/>
      <c r="O141" s="236"/>
      <c r="P141" s="236"/>
      <c r="Q141" s="236"/>
      <c r="R141" s="236"/>
      <c r="S141" s="236"/>
      <c r="T141" s="236"/>
      <c r="U141" s="236"/>
      <c r="V141" s="236"/>
      <c r="W141" s="236"/>
      <c r="X141" s="236"/>
      <c r="Y141" s="236"/>
      <c r="Z141" s="236"/>
      <c r="AA141" s="236"/>
      <c r="AB141" s="236"/>
      <c r="AC141" s="236"/>
      <c r="AD141" s="236"/>
      <c r="AE141" s="236"/>
      <c r="AF141" s="236"/>
      <c r="AG141" s="236"/>
      <c r="AH141" s="236"/>
      <c r="AI141" s="236"/>
      <c r="AJ141" s="236"/>
      <c r="AK141" s="236"/>
      <c r="AL141" s="236"/>
      <c r="AM141" s="236"/>
      <c r="AN141" s="236"/>
      <c r="AO141" s="236"/>
      <c r="AP141" s="236"/>
      <c r="AQ141" s="236"/>
      <c r="AR141" s="236"/>
      <c r="AS141" s="236"/>
      <c r="AT141" s="236"/>
      <c r="AU141" s="236"/>
      <c r="AV141" s="236"/>
      <c r="AW141" s="236"/>
      <c r="AX141" s="236"/>
      <c r="AY141" s="236"/>
      <c r="AZ141" s="236"/>
      <c r="BA141" s="236"/>
      <c r="BB141" s="236"/>
      <c r="BC141" s="236"/>
      <c r="BD141" s="236"/>
      <c r="BE141" s="236"/>
      <c r="BF141" s="236"/>
      <c r="BG141" s="236"/>
      <c r="BH141" s="236"/>
      <c r="BI141" s="236"/>
      <c r="BJ141" s="236"/>
      <c r="BK141" s="236"/>
      <c r="BL141" s="236"/>
      <c r="BM141" s="236"/>
      <c r="BN141" s="236"/>
      <c r="BO141" s="236"/>
      <c r="BP141" s="236"/>
      <c r="BQ141" s="236"/>
      <c r="BR141" s="236"/>
      <c r="BS141" s="236"/>
      <c r="BT141" s="236"/>
      <c r="BU141" s="236"/>
      <c r="BV141" s="236"/>
      <c r="BW141" s="236"/>
      <c r="BX141" s="236"/>
      <c r="BY141" s="236"/>
      <c r="BZ141" s="236"/>
      <c r="CA141" s="236"/>
      <c r="CB141" s="236"/>
      <c r="CC141" s="236"/>
      <c r="CD141" s="236"/>
      <c r="CE141" s="236"/>
      <c r="CF141" s="236"/>
      <c r="CG141" s="236"/>
      <c r="CH141" s="236"/>
      <c r="CI141" s="236"/>
      <c r="CJ141" s="236"/>
      <c r="CK141" s="236"/>
      <c r="CL141" s="236"/>
      <c r="CM141" s="236"/>
      <c r="CN141" s="236"/>
      <c r="CO141" s="236"/>
      <c r="CP141" s="236"/>
      <c r="CQ141" s="236"/>
      <c r="CR141" s="236"/>
      <c r="CS141" s="236"/>
      <c r="CT141" s="236"/>
      <c r="CU141" s="236"/>
      <c r="CV141" s="236"/>
      <c r="CW141" s="236"/>
      <c r="CX141" s="236"/>
      <c r="CY141" s="236"/>
      <c r="CZ141" s="236"/>
      <c r="DA141" s="236"/>
      <c r="DB141" s="236"/>
      <c r="DC141" s="236"/>
      <c r="DD141" s="236"/>
      <c r="DE141" s="236"/>
      <c r="DF141" s="236"/>
      <c r="DG141" s="236"/>
      <c r="DH141" s="236"/>
      <c r="DI141" s="236"/>
      <c r="DJ141" s="236"/>
      <c r="DK141" s="236"/>
      <c r="DL141" s="236"/>
      <c r="DM141" s="236"/>
      <c r="DN141" s="236"/>
      <c r="DO141" s="236"/>
      <c r="DP141" s="236"/>
      <c r="DQ141" s="236"/>
      <c r="DR141" s="236"/>
      <c r="DS141" s="236"/>
      <c r="DT141" s="236"/>
      <c r="DU141" s="236"/>
      <c r="DV141" s="236"/>
      <c r="DW141" s="236"/>
      <c r="DX141" s="236"/>
      <c r="DY141" s="236"/>
      <c r="DZ141" s="236"/>
      <c r="EA141" s="236"/>
      <c r="EB141" s="236"/>
      <c r="EC141" s="236"/>
      <c r="ED141" s="236"/>
      <c r="EE141" s="236"/>
      <c r="EF141" s="236"/>
      <c r="EG141" s="236"/>
      <c r="EH141" s="236"/>
      <c r="EI141" s="236"/>
      <c r="EJ141" s="236"/>
      <c r="EK141" s="236"/>
      <c r="EL141" s="236"/>
      <c r="EM141" s="236"/>
      <c r="EN141" s="236"/>
      <c r="EO141" s="236"/>
      <c r="EP141" s="236"/>
      <c r="EQ141" s="236"/>
      <c r="ER141" s="236"/>
      <c r="ES141" s="236"/>
      <c r="ET141" s="236"/>
      <c r="EU141" s="236"/>
      <c r="EV141" s="236"/>
      <c r="EW141" s="236"/>
      <c r="EX141" s="236"/>
      <c r="EY141" s="236"/>
      <c r="EZ141" s="236"/>
      <c r="FA141" s="236"/>
      <c r="FB141" s="236"/>
      <c r="FC141" s="236"/>
      <c r="FD141" s="236"/>
      <c r="FE141" s="236"/>
      <c r="FF141" s="236"/>
      <c r="FG141" s="236"/>
      <c r="FH141" s="236"/>
      <c r="FI141" s="236"/>
      <c r="FJ141" s="236"/>
      <c r="FK141" s="236"/>
      <c r="FL141" s="236"/>
      <c r="FM141" s="236"/>
      <c r="FN141" s="236"/>
      <c r="FO141" s="236"/>
      <c r="FP141" s="236"/>
      <c r="FQ141" s="236"/>
      <c r="FR141" s="236"/>
      <c r="FS141" s="236"/>
      <c r="FT141" s="236"/>
      <c r="FU141" s="236"/>
      <c r="FV141" s="236"/>
      <c r="FW141" s="236"/>
      <c r="FX141" s="236"/>
      <c r="FY141" s="236"/>
      <c r="FZ141" s="236"/>
      <c r="GA141" s="236"/>
      <c r="GB141" s="236"/>
      <c r="GC141" s="236"/>
      <c r="GD141" s="236"/>
      <c r="GE141" s="236"/>
      <c r="GF141" s="236"/>
      <c r="GG141" s="236"/>
      <c r="GH141" s="236"/>
      <c r="GI141" s="236"/>
      <c r="GJ141" s="236"/>
    </row>
    <row r="142" spans="1:192" s="196" customFormat="1" outlineLevel="1" x14ac:dyDescent="0.25">
      <c r="A142" s="439"/>
      <c r="B142" s="439" t="s">
        <v>507</v>
      </c>
      <c r="C142" s="440"/>
      <c r="D142" s="195"/>
      <c r="E142" s="197"/>
      <c r="F142" s="441"/>
      <c r="I142" s="197"/>
      <c r="J142" s="197"/>
      <c r="K142" s="197"/>
      <c r="L142" s="197"/>
      <c r="M142" s="197"/>
      <c r="N142" s="197"/>
      <c r="O142" s="197"/>
      <c r="P142" s="197"/>
      <c r="Q142" s="197"/>
      <c r="R142" s="197"/>
      <c r="S142" s="197"/>
      <c r="T142" s="197"/>
      <c r="U142" s="197"/>
      <c r="V142" s="197"/>
      <c r="W142" s="197"/>
      <c r="X142" s="197"/>
      <c r="Y142" s="197"/>
      <c r="Z142" s="197"/>
      <c r="AA142" s="197"/>
      <c r="AB142" s="197"/>
      <c r="AC142" s="197"/>
      <c r="AD142" s="197"/>
      <c r="AE142" s="197"/>
      <c r="AF142" s="197"/>
      <c r="AG142" s="197"/>
      <c r="AH142" s="197"/>
      <c r="AI142" s="197"/>
      <c r="AJ142" s="197"/>
      <c r="AK142" s="197"/>
      <c r="AL142" s="197"/>
      <c r="AM142" s="197"/>
      <c r="AN142" s="197"/>
      <c r="AO142" s="197"/>
      <c r="AP142" s="197"/>
      <c r="AQ142" s="197"/>
      <c r="AR142" s="197"/>
      <c r="AS142" s="197"/>
      <c r="AT142" s="197"/>
      <c r="AU142" s="197"/>
      <c r="AV142" s="197"/>
      <c r="AW142" s="197"/>
      <c r="AX142" s="197"/>
      <c r="AY142" s="197"/>
      <c r="AZ142" s="197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7"/>
      <c r="CT142" s="197"/>
      <c r="CU142" s="197"/>
      <c r="CV142" s="197"/>
      <c r="CW142" s="197"/>
      <c r="CX142" s="197"/>
      <c r="CY142" s="197"/>
      <c r="CZ142" s="197"/>
      <c r="DA142" s="197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</row>
    <row r="143" spans="1:192" s="196" customFormat="1" outlineLevel="1" x14ac:dyDescent="0.25">
      <c r="A143" s="439"/>
      <c r="B143" s="439"/>
      <c r="C143" s="440"/>
      <c r="D143" s="195"/>
      <c r="E143" s="31" t="str">
        <f t="shared" ref="E143:AJ143" si="444" xml:space="preserve"> E$140</f>
        <v>Senior debt repayment period flag</v>
      </c>
      <c r="F143" s="31">
        <f t="shared" si="444"/>
        <v>0</v>
      </c>
      <c r="G143" s="31" t="str">
        <f t="shared" si="444"/>
        <v>flag</v>
      </c>
      <c r="H143" s="31">
        <f t="shared" si="444"/>
        <v>34</v>
      </c>
      <c r="I143" s="31">
        <f t="shared" si="444"/>
        <v>0</v>
      </c>
      <c r="J143" s="31">
        <f t="shared" si="444"/>
        <v>0</v>
      </c>
      <c r="K143" s="31">
        <f t="shared" si="444"/>
        <v>0</v>
      </c>
      <c r="L143" s="31">
        <f t="shared" si="444"/>
        <v>0</v>
      </c>
      <c r="M143" s="31">
        <f t="shared" si="444"/>
        <v>0</v>
      </c>
      <c r="N143" s="31">
        <f t="shared" si="444"/>
        <v>0</v>
      </c>
      <c r="O143" s="31">
        <f t="shared" si="444"/>
        <v>0</v>
      </c>
      <c r="P143" s="31">
        <f t="shared" si="444"/>
        <v>0</v>
      </c>
      <c r="Q143" s="31">
        <f t="shared" si="444"/>
        <v>1</v>
      </c>
      <c r="R143" s="31">
        <f t="shared" si="444"/>
        <v>1</v>
      </c>
      <c r="S143" s="31">
        <f t="shared" si="444"/>
        <v>1</v>
      </c>
      <c r="T143" s="31">
        <f t="shared" si="444"/>
        <v>1</v>
      </c>
      <c r="U143" s="31">
        <f t="shared" si="444"/>
        <v>1</v>
      </c>
      <c r="V143" s="31">
        <f t="shared" si="444"/>
        <v>1</v>
      </c>
      <c r="W143" s="31">
        <f t="shared" si="444"/>
        <v>1</v>
      </c>
      <c r="X143" s="31">
        <f t="shared" si="444"/>
        <v>1</v>
      </c>
      <c r="Y143" s="31">
        <f t="shared" si="444"/>
        <v>1</v>
      </c>
      <c r="Z143" s="31">
        <f t="shared" si="444"/>
        <v>1</v>
      </c>
      <c r="AA143" s="31">
        <f t="shared" si="444"/>
        <v>1</v>
      </c>
      <c r="AB143" s="31">
        <f t="shared" si="444"/>
        <v>1</v>
      </c>
      <c r="AC143" s="31">
        <f t="shared" si="444"/>
        <v>1</v>
      </c>
      <c r="AD143" s="31">
        <f t="shared" si="444"/>
        <v>1</v>
      </c>
      <c r="AE143" s="31">
        <f t="shared" si="444"/>
        <v>1</v>
      </c>
      <c r="AF143" s="31">
        <f t="shared" si="444"/>
        <v>1</v>
      </c>
      <c r="AG143" s="31">
        <f t="shared" si="444"/>
        <v>1</v>
      </c>
      <c r="AH143" s="31">
        <f t="shared" si="444"/>
        <v>1</v>
      </c>
      <c r="AI143" s="31">
        <f t="shared" si="444"/>
        <v>1</v>
      </c>
      <c r="AJ143" s="31">
        <f t="shared" si="444"/>
        <v>1</v>
      </c>
      <c r="AK143" s="31">
        <f t="shared" ref="AK143:BP143" si="445" xml:space="preserve"> AK$140</f>
        <v>1</v>
      </c>
      <c r="AL143" s="31">
        <f t="shared" si="445"/>
        <v>1</v>
      </c>
      <c r="AM143" s="31">
        <f t="shared" si="445"/>
        <v>1</v>
      </c>
      <c r="AN143" s="31">
        <f t="shared" si="445"/>
        <v>1</v>
      </c>
      <c r="AO143" s="31">
        <f t="shared" si="445"/>
        <v>1</v>
      </c>
      <c r="AP143" s="31">
        <f t="shared" si="445"/>
        <v>1</v>
      </c>
      <c r="AQ143" s="31">
        <f t="shared" si="445"/>
        <v>1</v>
      </c>
      <c r="AR143" s="31">
        <f t="shared" si="445"/>
        <v>1</v>
      </c>
      <c r="AS143" s="31">
        <f t="shared" si="445"/>
        <v>1</v>
      </c>
      <c r="AT143" s="31">
        <f t="shared" si="445"/>
        <v>1</v>
      </c>
      <c r="AU143" s="31">
        <f t="shared" si="445"/>
        <v>1</v>
      </c>
      <c r="AV143" s="31">
        <f t="shared" si="445"/>
        <v>1</v>
      </c>
      <c r="AW143" s="31">
        <f t="shared" si="445"/>
        <v>1</v>
      </c>
      <c r="AX143" s="31">
        <f t="shared" si="445"/>
        <v>1</v>
      </c>
      <c r="AY143" s="31">
        <f t="shared" si="445"/>
        <v>0</v>
      </c>
      <c r="AZ143" s="31">
        <f t="shared" si="445"/>
        <v>0</v>
      </c>
      <c r="BA143" s="31">
        <f t="shared" si="445"/>
        <v>0</v>
      </c>
      <c r="BB143" s="31">
        <f t="shared" si="445"/>
        <v>0</v>
      </c>
      <c r="BC143" s="31">
        <f t="shared" si="445"/>
        <v>0</v>
      </c>
      <c r="BD143" s="31">
        <f t="shared" si="445"/>
        <v>0</v>
      </c>
      <c r="BE143" s="31">
        <f t="shared" si="445"/>
        <v>0</v>
      </c>
      <c r="BF143" s="31">
        <f t="shared" si="445"/>
        <v>0</v>
      </c>
      <c r="BG143" s="31">
        <f t="shared" si="445"/>
        <v>0</v>
      </c>
      <c r="BH143" s="31">
        <f t="shared" si="445"/>
        <v>0</v>
      </c>
      <c r="BI143" s="31">
        <f t="shared" si="445"/>
        <v>0</v>
      </c>
      <c r="BJ143" s="31">
        <f t="shared" si="445"/>
        <v>0</v>
      </c>
      <c r="BK143" s="31">
        <f t="shared" si="445"/>
        <v>0</v>
      </c>
      <c r="BL143" s="31">
        <f t="shared" si="445"/>
        <v>0</v>
      </c>
      <c r="BM143" s="31">
        <f t="shared" si="445"/>
        <v>0</v>
      </c>
      <c r="BN143" s="31">
        <f t="shared" si="445"/>
        <v>0</v>
      </c>
      <c r="BO143" s="31">
        <f t="shared" si="445"/>
        <v>0</v>
      </c>
      <c r="BP143" s="31">
        <f t="shared" si="445"/>
        <v>0</v>
      </c>
      <c r="BQ143" s="31">
        <f t="shared" ref="BQ143:CV143" si="446" xml:space="preserve"> BQ$140</f>
        <v>0</v>
      </c>
      <c r="BR143" s="31">
        <f t="shared" si="446"/>
        <v>0</v>
      </c>
      <c r="BS143" s="31">
        <f t="shared" si="446"/>
        <v>0</v>
      </c>
      <c r="BT143" s="31">
        <f t="shared" si="446"/>
        <v>0</v>
      </c>
      <c r="BU143" s="31">
        <f t="shared" si="446"/>
        <v>0</v>
      </c>
      <c r="BV143" s="31">
        <f t="shared" si="446"/>
        <v>0</v>
      </c>
      <c r="BW143" s="31">
        <f t="shared" si="446"/>
        <v>0</v>
      </c>
      <c r="BX143" s="31">
        <f t="shared" si="446"/>
        <v>0</v>
      </c>
      <c r="BY143" s="31">
        <f t="shared" si="446"/>
        <v>0</v>
      </c>
      <c r="BZ143" s="31">
        <f t="shared" si="446"/>
        <v>0</v>
      </c>
      <c r="CA143" s="31">
        <f t="shared" si="446"/>
        <v>0</v>
      </c>
      <c r="CB143" s="31">
        <f t="shared" si="446"/>
        <v>0</v>
      </c>
      <c r="CC143" s="31">
        <f t="shared" si="446"/>
        <v>0</v>
      </c>
      <c r="CD143" s="31">
        <f t="shared" si="446"/>
        <v>0</v>
      </c>
      <c r="CE143" s="31">
        <f t="shared" si="446"/>
        <v>0</v>
      </c>
      <c r="CF143" s="31">
        <f t="shared" si="446"/>
        <v>0</v>
      </c>
      <c r="CG143" s="31">
        <f t="shared" si="446"/>
        <v>0</v>
      </c>
      <c r="CH143" s="31">
        <f t="shared" si="446"/>
        <v>0</v>
      </c>
      <c r="CI143" s="31">
        <f t="shared" si="446"/>
        <v>0</v>
      </c>
      <c r="CJ143" s="31">
        <f t="shared" si="446"/>
        <v>0</v>
      </c>
      <c r="CK143" s="31">
        <f t="shared" si="446"/>
        <v>0</v>
      </c>
      <c r="CL143" s="31">
        <f t="shared" si="446"/>
        <v>0</v>
      </c>
      <c r="CM143" s="31">
        <f t="shared" si="446"/>
        <v>0</v>
      </c>
      <c r="CN143" s="31">
        <f t="shared" si="446"/>
        <v>0</v>
      </c>
      <c r="CO143" s="31">
        <f t="shared" si="446"/>
        <v>0</v>
      </c>
      <c r="CP143" s="31">
        <f t="shared" si="446"/>
        <v>0</v>
      </c>
      <c r="CQ143" s="31">
        <f t="shared" si="446"/>
        <v>0</v>
      </c>
      <c r="CR143" s="31">
        <f t="shared" si="446"/>
        <v>0</v>
      </c>
      <c r="CS143" s="31">
        <f t="shared" si="446"/>
        <v>0</v>
      </c>
      <c r="CT143" s="31">
        <f t="shared" si="446"/>
        <v>0</v>
      </c>
      <c r="CU143" s="31">
        <f t="shared" si="446"/>
        <v>0</v>
      </c>
      <c r="CV143" s="31">
        <f t="shared" si="446"/>
        <v>0</v>
      </c>
      <c r="CW143" s="31">
        <f t="shared" ref="CW143:EB143" si="447" xml:space="preserve"> CW$140</f>
        <v>0</v>
      </c>
      <c r="CX143" s="31">
        <f t="shared" si="447"/>
        <v>0</v>
      </c>
      <c r="CY143" s="31">
        <f t="shared" si="447"/>
        <v>0</v>
      </c>
      <c r="CZ143" s="31">
        <f t="shared" si="447"/>
        <v>0</v>
      </c>
      <c r="DA143" s="31">
        <f t="shared" si="447"/>
        <v>0</v>
      </c>
      <c r="DB143" s="31">
        <f t="shared" si="447"/>
        <v>0</v>
      </c>
      <c r="DC143" s="31">
        <f t="shared" si="447"/>
        <v>0</v>
      </c>
      <c r="DD143" s="31">
        <f t="shared" si="447"/>
        <v>0</v>
      </c>
      <c r="DE143" s="31">
        <f t="shared" si="447"/>
        <v>0</v>
      </c>
      <c r="DF143" s="31">
        <f t="shared" si="447"/>
        <v>0</v>
      </c>
      <c r="DG143" s="31">
        <f t="shared" si="447"/>
        <v>0</v>
      </c>
      <c r="DH143" s="31">
        <f t="shared" si="447"/>
        <v>0</v>
      </c>
      <c r="DI143" s="31">
        <f t="shared" si="447"/>
        <v>0</v>
      </c>
      <c r="DJ143" s="31">
        <f t="shared" si="447"/>
        <v>0</v>
      </c>
      <c r="DK143" s="31">
        <f t="shared" si="447"/>
        <v>0</v>
      </c>
      <c r="DL143" s="31">
        <f t="shared" si="447"/>
        <v>0</v>
      </c>
      <c r="DM143" s="31">
        <f t="shared" si="447"/>
        <v>0</v>
      </c>
      <c r="DN143" s="31">
        <f t="shared" si="447"/>
        <v>0</v>
      </c>
      <c r="DO143" s="31">
        <f t="shared" si="447"/>
        <v>0</v>
      </c>
      <c r="DP143" s="31">
        <f t="shared" si="447"/>
        <v>0</v>
      </c>
      <c r="DQ143" s="31">
        <f t="shared" si="447"/>
        <v>0</v>
      </c>
      <c r="DR143" s="31">
        <f t="shared" si="447"/>
        <v>0</v>
      </c>
      <c r="DS143" s="31">
        <f t="shared" si="447"/>
        <v>0</v>
      </c>
      <c r="DT143" s="31">
        <f t="shared" si="447"/>
        <v>0</v>
      </c>
      <c r="DU143" s="31">
        <f t="shared" si="447"/>
        <v>0</v>
      </c>
      <c r="DV143" s="31">
        <f t="shared" si="447"/>
        <v>0</v>
      </c>
      <c r="DW143" s="31">
        <f t="shared" si="447"/>
        <v>0</v>
      </c>
      <c r="DX143" s="31">
        <f t="shared" si="447"/>
        <v>0</v>
      </c>
      <c r="DY143" s="31">
        <f t="shared" si="447"/>
        <v>0</v>
      </c>
      <c r="DZ143" s="31">
        <f t="shared" si="447"/>
        <v>0</v>
      </c>
      <c r="EA143" s="31">
        <f t="shared" si="447"/>
        <v>0</v>
      </c>
      <c r="EB143" s="31">
        <f t="shared" si="447"/>
        <v>0</v>
      </c>
      <c r="EC143" s="31">
        <f t="shared" ref="EC143:FH143" si="448" xml:space="preserve"> EC$140</f>
        <v>0</v>
      </c>
      <c r="ED143" s="31">
        <f t="shared" si="448"/>
        <v>0</v>
      </c>
      <c r="EE143" s="31">
        <f t="shared" si="448"/>
        <v>0</v>
      </c>
      <c r="EF143" s="31">
        <f t="shared" si="448"/>
        <v>0</v>
      </c>
      <c r="EG143" s="31">
        <f t="shared" si="448"/>
        <v>0</v>
      </c>
      <c r="EH143" s="31">
        <f t="shared" si="448"/>
        <v>0</v>
      </c>
      <c r="EI143" s="31">
        <f t="shared" si="448"/>
        <v>0</v>
      </c>
      <c r="EJ143" s="31">
        <f t="shared" si="448"/>
        <v>0</v>
      </c>
      <c r="EK143" s="31">
        <f t="shared" si="448"/>
        <v>0</v>
      </c>
      <c r="EL143" s="31">
        <f t="shared" si="448"/>
        <v>0</v>
      </c>
      <c r="EM143" s="31">
        <f t="shared" si="448"/>
        <v>0</v>
      </c>
      <c r="EN143" s="31">
        <f t="shared" si="448"/>
        <v>0</v>
      </c>
      <c r="EO143" s="31">
        <f t="shared" si="448"/>
        <v>0</v>
      </c>
      <c r="EP143" s="31">
        <f t="shared" si="448"/>
        <v>0</v>
      </c>
      <c r="EQ143" s="31">
        <f t="shared" si="448"/>
        <v>0</v>
      </c>
      <c r="ER143" s="31">
        <f t="shared" si="448"/>
        <v>0</v>
      </c>
      <c r="ES143" s="31">
        <f t="shared" si="448"/>
        <v>0</v>
      </c>
      <c r="ET143" s="31">
        <f t="shared" si="448"/>
        <v>0</v>
      </c>
      <c r="EU143" s="31">
        <f t="shared" si="448"/>
        <v>0</v>
      </c>
      <c r="EV143" s="31">
        <f t="shared" si="448"/>
        <v>0</v>
      </c>
      <c r="EW143" s="31">
        <f t="shared" si="448"/>
        <v>0</v>
      </c>
      <c r="EX143" s="31">
        <f t="shared" si="448"/>
        <v>0</v>
      </c>
      <c r="EY143" s="31">
        <f t="shared" si="448"/>
        <v>0</v>
      </c>
      <c r="EZ143" s="31">
        <f t="shared" si="448"/>
        <v>0</v>
      </c>
      <c r="FA143" s="31">
        <f t="shared" si="448"/>
        <v>0</v>
      </c>
      <c r="FB143" s="31">
        <f t="shared" si="448"/>
        <v>0</v>
      </c>
      <c r="FC143" s="31">
        <f t="shared" si="448"/>
        <v>0</v>
      </c>
      <c r="FD143" s="31">
        <f t="shared" si="448"/>
        <v>0</v>
      </c>
      <c r="FE143" s="31">
        <f t="shared" si="448"/>
        <v>0</v>
      </c>
      <c r="FF143" s="31">
        <f t="shared" si="448"/>
        <v>0</v>
      </c>
      <c r="FG143" s="31">
        <f t="shared" si="448"/>
        <v>0</v>
      </c>
      <c r="FH143" s="31">
        <f t="shared" si="448"/>
        <v>0</v>
      </c>
      <c r="FI143" s="31">
        <f t="shared" ref="FI143:GJ143" si="449" xml:space="preserve"> FI$140</f>
        <v>0</v>
      </c>
      <c r="FJ143" s="31">
        <f t="shared" si="449"/>
        <v>0</v>
      </c>
      <c r="FK143" s="31">
        <f t="shared" si="449"/>
        <v>0</v>
      </c>
      <c r="FL143" s="31">
        <f t="shared" si="449"/>
        <v>0</v>
      </c>
      <c r="FM143" s="31">
        <f t="shared" si="449"/>
        <v>0</v>
      </c>
      <c r="FN143" s="31">
        <f t="shared" si="449"/>
        <v>0</v>
      </c>
      <c r="FO143" s="31">
        <f t="shared" si="449"/>
        <v>0</v>
      </c>
      <c r="FP143" s="31">
        <f t="shared" si="449"/>
        <v>0</v>
      </c>
      <c r="FQ143" s="31">
        <f t="shared" si="449"/>
        <v>0</v>
      </c>
      <c r="FR143" s="31">
        <f t="shared" si="449"/>
        <v>0</v>
      </c>
      <c r="FS143" s="31">
        <f t="shared" si="449"/>
        <v>0</v>
      </c>
      <c r="FT143" s="31">
        <f t="shared" si="449"/>
        <v>0</v>
      </c>
      <c r="FU143" s="31">
        <f t="shared" si="449"/>
        <v>0</v>
      </c>
      <c r="FV143" s="31">
        <f t="shared" si="449"/>
        <v>0</v>
      </c>
      <c r="FW143" s="31">
        <f t="shared" si="449"/>
        <v>0</v>
      </c>
      <c r="FX143" s="31">
        <f t="shared" si="449"/>
        <v>0</v>
      </c>
      <c r="FY143" s="31">
        <f t="shared" si="449"/>
        <v>0</v>
      </c>
      <c r="FZ143" s="31">
        <f t="shared" si="449"/>
        <v>0</v>
      </c>
      <c r="GA143" s="31">
        <f t="shared" si="449"/>
        <v>0</v>
      </c>
      <c r="GB143" s="31">
        <f t="shared" si="449"/>
        <v>0</v>
      </c>
      <c r="GC143" s="31">
        <f t="shared" si="449"/>
        <v>0</v>
      </c>
      <c r="GD143" s="31">
        <f t="shared" si="449"/>
        <v>0</v>
      </c>
      <c r="GE143" s="31">
        <f t="shared" si="449"/>
        <v>0</v>
      </c>
      <c r="GF143" s="31">
        <f t="shared" si="449"/>
        <v>0</v>
      </c>
      <c r="GG143" s="31">
        <f t="shared" si="449"/>
        <v>0</v>
      </c>
      <c r="GH143" s="31">
        <f t="shared" si="449"/>
        <v>0</v>
      </c>
      <c r="GI143" s="31">
        <f t="shared" si="449"/>
        <v>0</v>
      </c>
      <c r="GJ143" s="31">
        <f t="shared" si="449"/>
        <v>0</v>
      </c>
    </row>
    <row r="144" spans="1:192" s="193" customFormat="1" outlineLevel="1" x14ac:dyDescent="0.25">
      <c r="A144" s="233"/>
      <c r="B144" s="233"/>
      <c r="C144" s="234"/>
      <c r="D144" s="235"/>
      <c r="E144" s="236" t="s">
        <v>507</v>
      </c>
      <c r="F144" s="406"/>
      <c r="G144" s="193" t="s">
        <v>5</v>
      </c>
      <c r="H144" s="193">
        <f xml:space="preserve"> SUM(J144:GJ144)</f>
        <v>34</v>
      </c>
      <c r="I144" s="236"/>
      <c r="J144" s="236">
        <f t="shared" ref="J144:AO144" si="450" xml:space="preserve"> K143</f>
        <v>0</v>
      </c>
      <c r="K144" s="236">
        <f t="shared" si="450"/>
        <v>0</v>
      </c>
      <c r="L144" s="236">
        <f t="shared" si="450"/>
        <v>0</v>
      </c>
      <c r="M144" s="236">
        <f t="shared" si="450"/>
        <v>0</v>
      </c>
      <c r="N144" s="236">
        <f t="shared" si="450"/>
        <v>0</v>
      </c>
      <c r="O144" s="236">
        <f t="shared" si="450"/>
        <v>0</v>
      </c>
      <c r="P144" s="236">
        <f t="shared" si="450"/>
        <v>1</v>
      </c>
      <c r="Q144" s="236">
        <f t="shared" si="450"/>
        <v>1</v>
      </c>
      <c r="R144" s="236">
        <f t="shared" si="450"/>
        <v>1</v>
      </c>
      <c r="S144" s="236">
        <f t="shared" si="450"/>
        <v>1</v>
      </c>
      <c r="T144" s="236">
        <f t="shared" si="450"/>
        <v>1</v>
      </c>
      <c r="U144" s="236">
        <f t="shared" si="450"/>
        <v>1</v>
      </c>
      <c r="V144" s="236">
        <f t="shared" si="450"/>
        <v>1</v>
      </c>
      <c r="W144" s="236">
        <f t="shared" si="450"/>
        <v>1</v>
      </c>
      <c r="X144" s="236">
        <f t="shared" si="450"/>
        <v>1</v>
      </c>
      <c r="Y144" s="236">
        <f t="shared" si="450"/>
        <v>1</v>
      </c>
      <c r="Z144" s="236">
        <f t="shared" si="450"/>
        <v>1</v>
      </c>
      <c r="AA144" s="236">
        <f t="shared" si="450"/>
        <v>1</v>
      </c>
      <c r="AB144" s="236">
        <f t="shared" si="450"/>
        <v>1</v>
      </c>
      <c r="AC144" s="236">
        <f t="shared" si="450"/>
        <v>1</v>
      </c>
      <c r="AD144" s="236">
        <f t="shared" si="450"/>
        <v>1</v>
      </c>
      <c r="AE144" s="236">
        <f t="shared" si="450"/>
        <v>1</v>
      </c>
      <c r="AF144" s="236">
        <f t="shared" si="450"/>
        <v>1</v>
      </c>
      <c r="AG144" s="236">
        <f t="shared" si="450"/>
        <v>1</v>
      </c>
      <c r="AH144" s="236">
        <f t="shared" si="450"/>
        <v>1</v>
      </c>
      <c r="AI144" s="236">
        <f t="shared" si="450"/>
        <v>1</v>
      </c>
      <c r="AJ144" s="236">
        <f t="shared" si="450"/>
        <v>1</v>
      </c>
      <c r="AK144" s="236">
        <f t="shared" si="450"/>
        <v>1</v>
      </c>
      <c r="AL144" s="236">
        <f t="shared" si="450"/>
        <v>1</v>
      </c>
      <c r="AM144" s="236">
        <f t="shared" si="450"/>
        <v>1</v>
      </c>
      <c r="AN144" s="236">
        <f t="shared" si="450"/>
        <v>1</v>
      </c>
      <c r="AO144" s="236">
        <f t="shared" si="450"/>
        <v>1</v>
      </c>
      <c r="AP144" s="236">
        <f t="shared" ref="AP144:BU144" si="451" xml:space="preserve"> AQ143</f>
        <v>1</v>
      </c>
      <c r="AQ144" s="236">
        <f t="shared" si="451"/>
        <v>1</v>
      </c>
      <c r="AR144" s="236">
        <f t="shared" si="451"/>
        <v>1</v>
      </c>
      <c r="AS144" s="236">
        <f t="shared" si="451"/>
        <v>1</v>
      </c>
      <c r="AT144" s="236">
        <f t="shared" si="451"/>
        <v>1</v>
      </c>
      <c r="AU144" s="236">
        <f t="shared" si="451"/>
        <v>1</v>
      </c>
      <c r="AV144" s="236">
        <f t="shared" si="451"/>
        <v>1</v>
      </c>
      <c r="AW144" s="236">
        <f t="shared" si="451"/>
        <v>1</v>
      </c>
      <c r="AX144" s="236">
        <f t="shared" si="451"/>
        <v>0</v>
      </c>
      <c r="AY144" s="236">
        <f t="shared" si="451"/>
        <v>0</v>
      </c>
      <c r="AZ144" s="236">
        <f t="shared" si="451"/>
        <v>0</v>
      </c>
      <c r="BA144" s="236">
        <f t="shared" si="451"/>
        <v>0</v>
      </c>
      <c r="BB144" s="236">
        <f t="shared" si="451"/>
        <v>0</v>
      </c>
      <c r="BC144" s="236">
        <f t="shared" si="451"/>
        <v>0</v>
      </c>
      <c r="BD144" s="236">
        <f t="shared" si="451"/>
        <v>0</v>
      </c>
      <c r="BE144" s="236">
        <f t="shared" si="451"/>
        <v>0</v>
      </c>
      <c r="BF144" s="236">
        <f t="shared" si="451"/>
        <v>0</v>
      </c>
      <c r="BG144" s="236">
        <f t="shared" si="451"/>
        <v>0</v>
      </c>
      <c r="BH144" s="236">
        <f t="shared" si="451"/>
        <v>0</v>
      </c>
      <c r="BI144" s="236">
        <f t="shared" si="451"/>
        <v>0</v>
      </c>
      <c r="BJ144" s="236">
        <f t="shared" si="451"/>
        <v>0</v>
      </c>
      <c r="BK144" s="236">
        <f t="shared" si="451"/>
        <v>0</v>
      </c>
      <c r="BL144" s="236">
        <f t="shared" si="451"/>
        <v>0</v>
      </c>
      <c r="BM144" s="236">
        <f t="shared" si="451"/>
        <v>0</v>
      </c>
      <c r="BN144" s="236">
        <f t="shared" si="451"/>
        <v>0</v>
      </c>
      <c r="BO144" s="236">
        <f t="shared" si="451"/>
        <v>0</v>
      </c>
      <c r="BP144" s="236">
        <f t="shared" si="451"/>
        <v>0</v>
      </c>
      <c r="BQ144" s="236">
        <f t="shared" si="451"/>
        <v>0</v>
      </c>
      <c r="BR144" s="236">
        <f t="shared" si="451"/>
        <v>0</v>
      </c>
      <c r="BS144" s="236">
        <f t="shared" si="451"/>
        <v>0</v>
      </c>
      <c r="BT144" s="236">
        <f t="shared" si="451"/>
        <v>0</v>
      </c>
      <c r="BU144" s="236">
        <f t="shared" si="451"/>
        <v>0</v>
      </c>
      <c r="BV144" s="236">
        <f t="shared" ref="BV144:DA144" si="452" xml:space="preserve"> BW143</f>
        <v>0</v>
      </c>
      <c r="BW144" s="236">
        <f t="shared" si="452"/>
        <v>0</v>
      </c>
      <c r="BX144" s="236">
        <f t="shared" si="452"/>
        <v>0</v>
      </c>
      <c r="BY144" s="236">
        <f t="shared" si="452"/>
        <v>0</v>
      </c>
      <c r="BZ144" s="236">
        <f t="shared" si="452"/>
        <v>0</v>
      </c>
      <c r="CA144" s="236">
        <f t="shared" si="452"/>
        <v>0</v>
      </c>
      <c r="CB144" s="236">
        <f t="shared" si="452"/>
        <v>0</v>
      </c>
      <c r="CC144" s="236">
        <f t="shared" si="452"/>
        <v>0</v>
      </c>
      <c r="CD144" s="236">
        <f t="shared" si="452"/>
        <v>0</v>
      </c>
      <c r="CE144" s="236">
        <f t="shared" si="452"/>
        <v>0</v>
      </c>
      <c r="CF144" s="236">
        <f t="shared" si="452"/>
        <v>0</v>
      </c>
      <c r="CG144" s="236">
        <f t="shared" si="452"/>
        <v>0</v>
      </c>
      <c r="CH144" s="236">
        <f t="shared" si="452"/>
        <v>0</v>
      </c>
      <c r="CI144" s="236">
        <f t="shared" si="452"/>
        <v>0</v>
      </c>
      <c r="CJ144" s="236">
        <f t="shared" si="452"/>
        <v>0</v>
      </c>
      <c r="CK144" s="236">
        <f t="shared" si="452"/>
        <v>0</v>
      </c>
      <c r="CL144" s="236">
        <f t="shared" si="452"/>
        <v>0</v>
      </c>
      <c r="CM144" s="236">
        <f t="shared" si="452"/>
        <v>0</v>
      </c>
      <c r="CN144" s="236">
        <f t="shared" si="452"/>
        <v>0</v>
      </c>
      <c r="CO144" s="236">
        <f t="shared" si="452"/>
        <v>0</v>
      </c>
      <c r="CP144" s="236">
        <f t="shared" si="452"/>
        <v>0</v>
      </c>
      <c r="CQ144" s="236">
        <f t="shared" si="452"/>
        <v>0</v>
      </c>
      <c r="CR144" s="236">
        <f t="shared" si="452"/>
        <v>0</v>
      </c>
      <c r="CS144" s="236">
        <f t="shared" si="452"/>
        <v>0</v>
      </c>
      <c r="CT144" s="236">
        <f t="shared" si="452"/>
        <v>0</v>
      </c>
      <c r="CU144" s="236">
        <f t="shared" si="452"/>
        <v>0</v>
      </c>
      <c r="CV144" s="236">
        <f t="shared" si="452"/>
        <v>0</v>
      </c>
      <c r="CW144" s="236">
        <f t="shared" si="452"/>
        <v>0</v>
      </c>
      <c r="CX144" s="236">
        <f t="shared" si="452"/>
        <v>0</v>
      </c>
      <c r="CY144" s="236">
        <f t="shared" si="452"/>
        <v>0</v>
      </c>
      <c r="CZ144" s="236">
        <f t="shared" si="452"/>
        <v>0</v>
      </c>
      <c r="DA144" s="236">
        <f t="shared" si="452"/>
        <v>0</v>
      </c>
      <c r="DB144" s="236">
        <f t="shared" ref="DB144:EG144" si="453" xml:space="preserve"> DC143</f>
        <v>0</v>
      </c>
      <c r="DC144" s="236">
        <f t="shared" si="453"/>
        <v>0</v>
      </c>
      <c r="DD144" s="236">
        <f t="shared" si="453"/>
        <v>0</v>
      </c>
      <c r="DE144" s="236">
        <f t="shared" si="453"/>
        <v>0</v>
      </c>
      <c r="DF144" s="236">
        <f t="shared" si="453"/>
        <v>0</v>
      </c>
      <c r="DG144" s="236">
        <f t="shared" si="453"/>
        <v>0</v>
      </c>
      <c r="DH144" s="236">
        <f t="shared" si="453"/>
        <v>0</v>
      </c>
      <c r="DI144" s="236">
        <f t="shared" si="453"/>
        <v>0</v>
      </c>
      <c r="DJ144" s="236">
        <f t="shared" si="453"/>
        <v>0</v>
      </c>
      <c r="DK144" s="236">
        <f t="shared" si="453"/>
        <v>0</v>
      </c>
      <c r="DL144" s="236">
        <f t="shared" si="453"/>
        <v>0</v>
      </c>
      <c r="DM144" s="236">
        <f t="shared" si="453"/>
        <v>0</v>
      </c>
      <c r="DN144" s="236">
        <f t="shared" si="453"/>
        <v>0</v>
      </c>
      <c r="DO144" s="236">
        <f t="shared" si="453"/>
        <v>0</v>
      </c>
      <c r="DP144" s="236">
        <f t="shared" si="453"/>
        <v>0</v>
      </c>
      <c r="DQ144" s="236">
        <f t="shared" si="453"/>
        <v>0</v>
      </c>
      <c r="DR144" s="236">
        <f t="shared" si="453"/>
        <v>0</v>
      </c>
      <c r="DS144" s="236">
        <f t="shared" si="453"/>
        <v>0</v>
      </c>
      <c r="DT144" s="236">
        <f t="shared" si="453"/>
        <v>0</v>
      </c>
      <c r="DU144" s="236">
        <f t="shared" si="453"/>
        <v>0</v>
      </c>
      <c r="DV144" s="236">
        <f t="shared" si="453"/>
        <v>0</v>
      </c>
      <c r="DW144" s="236">
        <f t="shared" si="453"/>
        <v>0</v>
      </c>
      <c r="DX144" s="236">
        <f t="shared" si="453"/>
        <v>0</v>
      </c>
      <c r="DY144" s="236">
        <f t="shared" si="453"/>
        <v>0</v>
      </c>
      <c r="DZ144" s="236">
        <f t="shared" si="453"/>
        <v>0</v>
      </c>
      <c r="EA144" s="236">
        <f t="shared" si="453"/>
        <v>0</v>
      </c>
      <c r="EB144" s="236">
        <f t="shared" si="453"/>
        <v>0</v>
      </c>
      <c r="EC144" s="236">
        <f t="shared" si="453"/>
        <v>0</v>
      </c>
      <c r="ED144" s="236">
        <f t="shared" si="453"/>
        <v>0</v>
      </c>
      <c r="EE144" s="236">
        <f t="shared" si="453"/>
        <v>0</v>
      </c>
      <c r="EF144" s="236">
        <f t="shared" si="453"/>
        <v>0</v>
      </c>
      <c r="EG144" s="236">
        <f t="shared" si="453"/>
        <v>0</v>
      </c>
      <c r="EH144" s="236">
        <f t="shared" ref="EH144:FM144" si="454" xml:space="preserve"> EI143</f>
        <v>0</v>
      </c>
      <c r="EI144" s="236">
        <f t="shared" si="454"/>
        <v>0</v>
      </c>
      <c r="EJ144" s="236">
        <f t="shared" si="454"/>
        <v>0</v>
      </c>
      <c r="EK144" s="236">
        <f t="shared" si="454"/>
        <v>0</v>
      </c>
      <c r="EL144" s="236">
        <f t="shared" si="454"/>
        <v>0</v>
      </c>
      <c r="EM144" s="236">
        <f t="shared" si="454"/>
        <v>0</v>
      </c>
      <c r="EN144" s="236">
        <f t="shared" si="454"/>
        <v>0</v>
      </c>
      <c r="EO144" s="236">
        <f t="shared" si="454"/>
        <v>0</v>
      </c>
      <c r="EP144" s="236">
        <f t="shared" si="454"/>
        <v>0</v>
      </c>
      <c r="EQ144" s="236">
        <f t="shared" si="454"/>
        <v>0</v>
      </c>
      <c r="ER144" s="236">
        <f t="shared" si="454"/>
        <v>0</v>
      </c>
      <c r="ES144" s="236">
        <f t="shared" si="454"/>
        <v>0</v>
      </c>
      <c r="ET144" s="236">
        <f t="shared" si="454"/>
        <v>0</v>
      </c>
      <c r="EU144" s="236">
        <f t="shared" si="454"/>
        <v>0</v>
      </c>
      <c r="EV144" s="236">
        <f t="shared" si="454"/>
        <v>0</v>
      </c>
      <c r="EW144" s="236">
        <f t="shared" si="454"/>
        <v>0</v>
      </c>
      <c r="EX144" s="236">
        <f t="shared" si="454"/>
        <v>0</v>
      </c>
      <c r="EY144" s="236">
        <f t="shared" si="454"/>
        <v>0</v>
      </c>
      <c r="EZ144" s="236">
        <f t="shared" si="454"/>
        <v>0</v>
      </c>
      <c r="FA144" s="236">
        <f t="shared" si="454"/>
        <v>0</v>
      </c>
      <c r="FB144" s="236">
        <f t="shared" si="454"/>
        <v>0</v>
      </c>
      <c r="FC144" s="236">
        <f t="shared" si="454"/>
        <v>0</v>
      </c>
      <c r="FD144" s="236">
        <f t="shared" si="454"/>
        <v>0</v>
      </c>
      <c r="FE144" s="236">
        <f t="shared" si="454"/>
        <v>0</v>
      </c>
      <c r="FF144" s="236">
        <f t="shared" si="454"/>
        <v>0</v>
      </c>
      <c r="FG144" s="236">
        <f t="shared" si="454"/>
        <v>0</v>
      </c>
      <c r="FH144" s="236">
        <f t="shared" si="454"/>
        <v>0</v>
      </c>
      <c r="FI144" s="236">
        <f t="shared" si="454"/>
        <v>0</v>
      </c>
      <c r="FJ144" s="236">
        <f t="shared" si="454"/>
        <v>0</v>
      </c>
      <c r="FK144" s="236">
        <f t="shared" si="454"/>
        <v>0</v>
      </c>
      <c r="FL144" s="236">
        <f t="shared" si="454"/>
        <v>0</v>
      </c>
      <c r="FM144" s="236">
        <f t="shared" si="454"/>
        <v>0</v>
      </c>
      <c r="FN144" s="236">
        <f t="shared" ref="FN144:GJ144" si="455" xml:space="preserve"> FO143</f>
        <v>0</v>
      </c>
      <c r="FO144" s="236">
        <f t="shared" si="455"/>
        <v>0</v>
      </c>
      <c r="FP144" s="236">
        <f t="shared" si="455"/>
        <v>0</v>
      </c>
      <c r="FQ144" s="236">
        <f t="shared" si="455"/>
        <v>0</v>
      </c>
      <c r="FR144" s="236">
        <f t="shared" si="455"/>
        <v>0</v>
      </c>
      <c r="FS144" s="236">
        <f t="shared" si="455"/>
        <v>0</v>
      </c>
      <c r="FT144" s="236">
        <f t="shared" si="455"/>
        <v>0</v>
      </c>
      <c r="FU144" s="236">
        <f t="shared" si="455"/>
        <v>0</v>
      </c>
      <c r="FV144" s="236">
        <f t="shared" si="455"/>
        <v>0</v>
      </c>
      <c r="FW144" s="236">
        <f t="shared" si="455"/>
        <v>0</v>
      </c>
      <c r="FX144" s="236">
        <f t="shared" si="455"/>
        <v>0</v>
      </c>
      <c r="FY144" s="236">
        <f t="shared" si="455"/>
        <v>0</v>
      </c>
      <c r="FZ144" s="236">
        <f t="shared" si="455"/>
        <v>0</v>
      </c>
      <c r="GA144" s="236">
        <f t="shared" si="455"/>
        <v>0</v>
      </c>
      <c r="GB144" s="236">
        <f t="shared" si="455"/>
        <v>0</v>
      </c>
      <c r="GC144" s="236">
        <f t="shared" si="455"/>
        <v>0</v>
      </c>
      <c r="GD144" s="236">
        <f t="shared" si="455"/>
        <v>0</v>
      </c>
      <c r="GE144" s="236">
        <f t="shared" si="455"/>
        <v>0</v>
      </c>
      <c r="GF144" s="236">
        <f t="shared" si="455"/>
        <v>0</v>
      </c>
      <c r="GG144" s="236">
        <f t="shared" si="455"/>
        <v>0</v>
      </c>
      <c r="GH144" s="236">
        <f t="shared" si="455"/>
        <v>0</v>
      </c>
      <c r="GI144" s="236">
        <f t="shared" si="455"/>
        <v>0</v>
      </c>
      <c r="GJ144" s="236">
        <f t="shared" si="455"/>
        <v>0</v>
      </c>
    </row>
    <row r="145" spans="1:192" s="196" customFormat="1" outlineLevel="1" x14ac:dyDescent="0.25">
      <c r="A145" s="439"/>
      <c r="B145" s="439"/>
      <c r="C145" s="440"/>
      <c r="D145" s="195"/>
      <c r="E145" s="197"/>
      <c r="F145" s="441"/>
      <c r="I145" s="197"/>
      <c r="J145" s="197"/>
      <c r="K145" s="197"/>
      <c r="L145" s="197"/>
      <c r="M145" s="197"/>
      <c r="N145" s="197"/>
      <c r="O145" s="197"/>
      <c r="P145" s="197"/>
      <c r="Q145" s="197"/>
      <c r="R145" s="197"/>
      <c r="S145" s="197"/>
      <c r="T145" s="197"/>
      <c r="U145" s="197"/>
      <c r="V145" s="197"/>
      <c r="W145" s="197"/>
      <c r="X145" s="197"/>
      <c r="Y145" s="197"/>
      <c r="Z145" s="197"/>
      <c r="AA145" s="197"/>
      <c r="AB145" s="197"/>
      <c r="AC145" s="197"/>
      <c r="AD145" s="197"/>
      <c r="AE145" s="197"/>
      <c r="AF145" s="197"/>
      <c r="AG145" s="197"/>
      <c r="AH145" s="197"/>
      <c r="AI145" s="197"/>
      <c r="AJ145" s="197"/>
      <c r="AK145" s="197"/>
      <c r="AL145" s="197"/>
      <c r="AM145" s="197"/>
      <c r="AN145" s="197"/>
      <c r="AO145" s="197"/>
      <c r="AP145" s="197"/>
      <c r="AQ145" s="197"/>
      <c r="AR145" s="197"/>
      <c r="AS145" s="197"/>
      <c r="AT145" s="197"/>
      <c r="AU145" s="197"/>
      <c r="AV145" s="197"/>
      <c r="AW145" s="197"/>
      <c r="AX145" s="197"/>
      <c r="AY145" s="197"/>
      <c r="AZ145" s="197"/>
      <c r="BA145" s="197"/>
      <c r="BB145" s="197"/>
      <c r="BC145" s="197"/>
      <c r="BD145" s="197"/>
      <c r="BE145" s="197"/>
      <c r="BF145" s="197"/>
      <c r="BG145" s="197"/>
      <c r="BH145" s="197"/>
      <c r="BI145" s="197"/>
      <c r="BJ145" s="197"/>
      <c r="BK145" s="197"/>
      <c r="BL145" s="197"/>
      <c r="BM145" s="197"/>
      <c r="BN145" s="197"/>
      <c r="BO145" s="197"/>
      <c r="BP145" s="197"/>
      <c r="BQ145" s="197"/>
      <c r="BR145" s="197"/>
      <c r="BS145" s="197"/>
      <c r="BT145" s="197"/>
      <c r="BU145" s="197"/>
      <c r="BV145" s="197"/>
      <c r="BW145" s="197"/>
      <c r="BX145" s="197"/>
      <c r="BY145" s="197"/>
      <c r="BZ145" s="197"/>
      <c r="CA145" s="197"/>
      <c r="CB145" s="197"/>
      <c r="CC145" s="197"/>
      <c r="CD145" s="197"/>
      <c r="CE145" s="197"/>
      <c r="CF145" s="197"/>
      <c r="CG145" s="197"/>
      <c r="CH145" s="197"/>
      <c r="CI145" s="197"/>
      <c r="CJ145" s="197"/>
      <c r="CK145" s="197"/>
      <c r="CL145" s="197"/>
      <c r="CM145" s="197"/>
      <c r="CN145" s="197"/>
      <c r="CO145" s="197"/>
      <c r="CP145" s="197"/>
      <c r="CQ145" s="197"/>
      <c r="CR145" s="197"/>
      <c r="CS145" s="197"/>
      <c r="CT145" s="197"/>
      <c r="CU145" s="197"/>
      <c r="CV145" s="197"/>
      <c r="CW145" s="197"/>
      <c r="CX145" s="197"/>
      <c r="CY145" s="197"/>
      <c r="CZ145" s="197"/>
      <c r="DA145" s="197"/>
      <c r="DB145" s="197"/>
      <c r="DC145" s="197"/>
      <c r="DD145" s="197"/>
      <c r="DE145" s="197"/>
      <c r="DF145" s="197"/>
      <c r="DG145" s="197"/>
      <c r="DH145" s="197"/>
      <c r="DI145" s="197"/>
      <c r="DJ145" s="197"/>
      <c r="DK145" s="197"/>
      <c r="DL145" s="197"/>
      <c r="DM145" s="197"/>
      <c r="DN145" s="197"/>
      <c r="DO145" s="197"/>
      <c r="DP145" s="197"/>
      <c r="DQ145" s="197"/>
      <c r="DR145" s="197"/>
      <c r="DS145" s="197"/>
      <c r="DT145" s="197"/>
      <c r="DU145" s="197"/>
      <c r="DV145" s="197"/>
      <c r="DW145" s="197"/>
      <c r="DX145" s="197"/>
      <c r="DY145" s="197"/>
      <c r="DZ145" s="197"/>
      <c r="EA145" s="197"/>
      <c r="EB145" s="197"/>
      <c r="EC145" s="197"/>
      <c r="ED145" s="197"/>
      <c r="EE145" s="197"/>
      <c r="EF145" s="197"/>
      <c r="EG145" s="197"/>
      <c r="EH145" s="197"/>
      <c r="EI145" s="197"/>
      <c r="EJ145" s="197"/>
      <c r="EK145" s="197"/>
      <c r="EL145" s="197"/>
      <c r="EM145" s="197"/>
      <c r="EN145" s="197"/>
      <c r="EO145" s="197"/>
      <c r="EP145" s="197"/>
      <c r="EQ145" s="197"/>
      <c r="ER145" s="197"/>
      <c r="ES145" s="197"/>
      <c r="ET145" s="197"/>
      <c r="EU145" s="197"/>
      <c r="EV145" s="197"/>
      <c r="EW145" s="197"/>
      <c r="EX145" s="197"/>
      <c r="EY145" s="197"/>
      <c r="EZ145" s="197"/>
      <c r="FA145" s="197"/>
      <c r="FB145" s="197"/>
      <c r="FC145" s="197"/>
      <c r="FD145" s="197"/>
      <c r="FE145" s="197"/>
      <c r="FF145" s="197"/>
      <c r="FG145" s="197"/>
      <c r="FH145" s="197"/>
      <c r="FI145" s="197"/>
      <c r="FJ145" s="197"/>
      <c r="FK145" s="197"/>
      <c r="FL145" s="197"/>
      <c r="FM145" s="197"/>
      <c r="FN145" s="197"/>
      <c r="FO145" s="197"/>
      <c r="FP145" s="197"/>
      <c r="FQ145" s="197"/>
      <c r="FR145" s="197"/>
      <c r="FS145" s="197"/>
      <c r="FT145" s="197"/>
      <c r="FU145" s="197"/>
      <c r="FV145" s="197"/>
      <c r="FW145" s="197"/>
      <c r="FX145" s="197"/>
      <c r="FY145" s="197"/>
      <c r="FZ145" s="197"/>
      <c r="GA145" s="197"/>
      <c r="GB145" s="197"/>
      <c r="GC145" s="197"/>
      <c r="GD145" s="197"/>
      <c r="GE145" s="197"/>
      <c r="GF145" s="197"/>
      <c r="GG145" s="197"/>
      <c r="GH145" s="197"/>
      <c r="GI145" s="197"/>
      <c r="GJ145" s="197"/>
    </row>
    <row r="146" spans="1:192" outlineLevel="1" x14ac:dyDescent="0.25">
      <c r="A146" s="439"/>
      <c r="B146" s="439" t="s">
        <v>316</v>
      </c>
      <c r="C146" s="440"/>
      <c r="D146" s="195"/>
      <c r="E146" s="197"/>
      <c r="F146" s="441"/>
      <c r="G146" s="196"/>
      <c r="H146" s="196"/>
      <c r="I146" s="197"/>
      <c r="J146" s="197"/>
      <c r="K146" s="197"/>
      <c r="L146" s="197"/>
      <c r="M146" s="197"/>
      <c r="N146" s="197"/>
      <c r="O146" s="197"/>
      <c r="P146" s="197"/>
      <c r="Q146" s="197"/>
      <c r="R146" s="197"/>
      <c r="S146" s="197"/>
      <c r="T146" s="197"/>
      <c r="U146" s="197"/>
      <c r="V146" s="197"/>
      <c r="W146" s="197"/>
      <c r="X146" s="197"/>
      <c r="Y146" s="197"/>
      <c r="Z146" s="197"/>
      <c r="AA146" s="197"/>
      <c r="AB146" s="197"/>
      <c r="AC146" s="197"/>
      <c r="AD146" s="197"/>
      <c r="AE146" s="197"/>
      <c r="AF146" s="197"/>
      <c r="AG146" s="197"/>
      <c r="AH146" s="197"/>
      <c r="AI146" s="197"/>
      <c r="AJ146" s="197"/>
      <c r="AK146" s="197"/>
      <c r="AL146" s="197"/>
      <c r="AM146" s="197"/>
      <c r="AN146" s="197"/>
      <c r="AO146" s="197"/>
      <c r="AP146" s="197"/>
      <c r="AQ146" s="197"/>
      <c r="AR146" s="197"/>
      <c r="AS146" s="197"/>
      <c r="AT146" s="197"/>
      <c r="AU146" s="197"/>
      <c r="AV146" s="197"/>
      <c r="AW146" s="197"/>
      <c r="AX146" s="197"/>
      <c r="AY146" s="197"/>
      <c r="AZ146" s="197"/>
      <c r="BA146" s="197"/>
      <c r="BB146" s="197"/>
      <c r="BC146" s="197"/>
      <c r="BD146" s="197"/>
      <c r="BE146" s="197"/>
      <c r="BF146" s="197"/>
      <c r="BG146" s="197"/>
      <c r="BH146" s="197"/>
      <c r="BI146" s="197"/>
      <c r="BJ146" s="197"/>
      <c r="BK146" s="197"/>
      <c r="BL146" s="197"/>
      <c r="BM146" s="197"/>
      <c r="BN146" s="197"/>
      <c r="BO146" s="197"/>
      <c r="BP146" s="197"/>
      <c r="BQ146" s="197"/>
      <c r="BR146" s="197"/>
      <c r="BS146" s="197"/>
      <c r="BT146" s="197"/>
      <c r="BU146" s="197"/>
      <c r="BV146" s="197"/>
      <c r="BW146" s="197"/>
      <c r="BX146" s="197"/>
      <c r="BY146" s="197"/>
      <c r="BZ146" s="197"/>
      <c r="CA146" s="197"/>
      <c r="CB146" s="197"/>
      <c r="CC146" s="197"/>
      <c r="CD146" s="197"/>
      <c r="CE146" s="197"/>
      <c r="CF146" s="197"/>
      <c r="CG146" s="197"/>
      <c r="CH146" s="197"/>
      <c r="CI146" s="197"/>
      <c r="CJ146" s="197"/>
      <c r="CK146" s="197"/>
      <c r="CL146" s="197"/>
      <c r="CM146" s="197"/>
      <c r="CN146" s="197"/>
      <c r="CO146" s="197"/>
      <c r="CP146" s="197"/>
      <c r="CQ146" s="197"/>
      <c r="CR146" s="197"/>
      <c r="CS146" s="197"/>
      <c r="CT146" s="197"/>
      <c r="CU146" s="197"/>
      <c r="CV146" s="197"/>
      <c r="CW146" s="197"/>
      <c r="CX146" s="197"/>
      <c r="CY146" s="197"/>
      <c r="CZ146" s="197"/>
      <c r="DA146" s="197"/>
      <c r="DB146" s="197"/>
      <c r="DC146" s="197"/>
      <c r="DD146" s="197"/>
      <c r="DE146" s="197"/>
      <c r="DF146" s="197"/>
      <c r="DG146" s="197"/>
      <c r="DH146" s="197"/>
      <c r="DI146" s="197"/>
      <c r="DJ146" s="197"/>
      <c r="DK146" s="197"/>
      <c r="DL146" s="197"/>
      <c r="DM146" s="197"/>
      <c r="DN146" s="197"/>
      <c r="DO146" s="197"/>
      <c r="DP146" s="197"/>
      <c r="DQ146" s="197"/>
      <c r="DR146" s="197"/>
      <c r="DS146" s="197"/>
      <c r="DT146" s="197"/>
      <c r="DU146" s="197"/>
      <c r="DV146" s="197"/>
      <c r="DW146" s="197"/>
      <c r="DX146" s="197"/>
      <c r="DY146" s="197"/>
      <c r="DZ146" s="197"/>
      <c r="EA146" s="197"/>
      <c r="EB146" s="197"/>
      <c r="EC146" s="197"/>
      <c r="ED146" s="197"/>
      <c r="EE146" s="197"/>
      <c r="EF146" s="197"/>
      <c r="EG146" s="197"/>
      <c r="EH146" s="197"/>
      <c r="EI146" s="197"/>
      <c r="EJ146" s="197"/>
      <c r="EK146" s="197"/>
      <c r="EL146" s="197"/>
      <c r="EM146" s="197"/>
      <c r="EN146" s="197"/>
      <c r="EO146" s="197"/>
      <c r="EP146" s="197"/>
      <c r="EQ146" s="197"/>
      <c r="ER146" s="197"/>
      <c r="ES146" s="197"/>
      <c r="ET146" s="197"/>
      <c r="EU146" s="197"/>
      <c r="EV146" s="197"/>
      <c r="EW146" s="197"/>
      <c r="EX146" s="197"/>
      <c r="EY146" s="197"/>
      <c r="EZ146" s="197"/>
      <c r="FA146" s="197"/>
      <c r="FB146" s="197"/>
      <c r="FC146" s="197"/>
      <c r="FD146" s="197"/>
      <c r="FE146" s="197"/>
      <c r="FF146" s="197"/>
      <c r="FG146" s="197"/>
      <c r="FH146" s="197"/>
      <c r="FI146" s="197"/>
      <c r="FJ146" s="197"/>
      <c r="FK146" s="197"/>
      <c r="FL146" s="197"/>
      <c r="FM146" s="197"/>
      <c r="FN146" s="197"/>
      <c r="FO146" s="197"/>
      <c r="FP146" s="197"/>
      <c r="FQ146" s="197"/>
      <c r="FR146" s="197"/>
      <c r="FS146" s="197"/>
      <c r="FT146" s="197"/>
      <c r="FU146" s="197"/>
      <c r="FV146" s="197"/>
      <c r="FW146" s="197"/>
      <c r="FX146" s="197"/>
      <c r="FY146" s="197"/>
      <c r="FZ146" s="197"/>
      <c r="GA146" s="197"/>
      <c r="GB146" s="197"/>
      <c r="GC146" s="197"/>
      <c r="GD146" s="197"/>
      <c r="GE146" s="197"/>
      <c r="GF146" s="197"/>
      <c r="GG146" s="197"/>
      <c r="GH146" s="197"/>
      <c r="GI146" s="197"/>
      <c r="GJ146" s="197"/>
    </row>
    <row r="147" spans="1:192" outlineLevel="1" x14ac:dyDescent="0.25">
      <c r="A147" s="439"/>
      <c r="B147" s="439"/>
      <c r="C147" s="440"/>
      <c r="D147" s="195"/>
      <c r="E147" s="126" t="str">
        <f xml:space="preserve"> InpC!E$51</f>
        <v>Escalation period end month</v>
      </c>
      <c r="F147" s="126">
        <f xml:space="preserve"> InpC!F$51</f>
        <v>12</v>
      </c>
      <c r="G147" s="126" t="str">
        <f xml:space="preserve"> InpC!G$51</f>
        <v>month</v>
      </c>
      <c r="H147" s="196"/>
      <c r="I147" s="197"/>
      <c r="J147" s="196"/>
      <c r="K147" s="196"/>
      <c r="L147" s="196"/>
      <c r="M147" s="196"/>
      <c r="N147" s="196"/>
      <c r="O147" s="196"/>
      <c r="P147" s="196"/>
      <c r="Q147" s="196"/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6"/>
      <c r="AC147" s="196"/>
      <c r="AD147" s="196"/>
      <c r="AE147" s="196"/>
      <c r="AF147" s="196"/>
      <c r="AG147" s="196"/>
      <c r="AH147" s="196"/>
      <c r="AI147" s="196"/>
      <c r="AJ147" s="196"/>
      <c r="AK147" s="196"/>
      <c r="AL147" s="196"/>
      <c r="AM147" s="196"/>
      <c r="AN147" s="196"/>
      <c r="AO147" s="196"/>
      <c r="AP147" s="196"/>
      <c r="AQ147" s="196"/>
      <c r="AR147" s="196"/>
      <c r="AS147" s="196"/>
      <c r="AT147" s="196"/>
      <c r="AU147" s="196"/>
      <c r="AV147" s="196"/>
      <c r="AW147" s="196"/>
      <c r="AX147" s="196"/>
      <c r="AY147" s="196"/>
      <c r="AZ147" s="196"/>
      <c r="BA147" s="196"/>
      <c r="BB147" s="196"/>
      <c r="BC147" s="196"/>
      <c r="BD147" s="196"/>
      <c r="BE147" s="196"/>
      <c r="BF147" s="196"/>
      <c r="BG147" s="196"/>
      <c r="BH147" s="196"/>
      <c r="BI147" s="196"/>
      <c r="BJ147" s="196"/>
      <c r="BK147" s="196"/>
      <c r="BL147" s="196"/>
      <c r="BM147" s="196"/>
      <c r="BN147" s="196"/>
      <c r="BO147" s="196"/>
      <c r="BP147" s="196"/>
      <c r="BQ147" s="196"/>
      <c r="BR147" s="196"/>
      <c r="BS147" s="196"/>
      <c r="BT147" s="196"/>
      <c r="BU147" s="196"/>
      <c r="BV147" s="196"/>
      <c r="BW147" s="196"/>
      <c r="BX147" s="196"/>
      <c r="BY147" s="196"/>
      <c r="BZ147" s="196"/>
      <c r="CA147" s="196"/>
      <c r="CB147" s="196"/>
      <c r="CC147" s="196"/>
      <c r="CD147" s="196"/>
      <c r="CE147" s="196"/>
      <c r="CF147" s="196"/>
      <c r="CG147" s="196"/>
      <c r="CH147" s="196"/>
      <c r="CI147" s="196"/>
      <c r="CJ147" s="196"/>
      <c r="CK147" s="196"/>
      <c r="CL147" s="196"/>
      <c r="CM147" s="196"/>
      <c r="CN147" s="196"/>
      <c r="CO147" s="196"/>
      <c r="CP147" s="196"/>
      <c r="CQ147" s="196"/>
      <c r="CR147" s="196"/>
      <c r="CS147" s="196"/>
      <c r="CT147" s="196"/>
      <c r="CU147" s="196"/>
      <c r="CV147" s="196"/>
      <c r="CW147" s="196"/>
      <c r="CX147" s="196"/>
      <c r="CY147" s="196"/>
      <c r="CZ147" s="196"/>
      <c r="DA147" s="196"/>
      <c r="DB147" s="196"/>
      <c r="DC147" s="196"/>
      <c r="DD147" s="196"/>
      <c r="DE147" s="196"/>
      <c r="DF147" s="196"/>
      <c r="DG147" s="196"/>
      <c r="DH147" s="196"/>
      <c r="DI147" s="196"/>
      <c r="DJ147" s="196"/>
      <c r="DK147" s="196"/>
      <c r="DL147" s="196"/>
      <c r="DM147" s="196"/>
      <c r="DN147" s="196"/>
      <c r="DO147" s="196"/>
      <c r="DP147" s="196"/>
      <c r="DQ147" s="196"/>
      <c r="DR147" s="196"/>
      <c r="DS147" s="196"/>
      <c r="DT147" s="196"/>
      <c r="DU147" s="196"/>
      <c r="DV147" s="196"/>
      <c r="DW147" s="196"/>
      <c r="DX147" s="196"/>
      <c r="DY147" s="196"/>
      <c r="DZ147" s="196"/>
      <c r="EA147" s="196"/>
      <c r="EB147" s="196"/>
      <c r="EC147" s="196"/>
      <c r="ED147" s="196"/>
      <c r="EE147" s="196"/>
      <c r="EF147" s="196"/>
      <c r="EG147" s="196"/>
      <c r="EH147" s="196"/>
      <c r="EI147" s="196"/>
      <c r="EJ147" s="196"/>
      <c r="EK147" s="196"/>
      <c r="EL147" s="196"/>
      <c r="EM147" s="196"/>
      <c r="EN147" s="196"/>
      <c r="EO147" s="196"/>
      <c r="EP147" s="196"/>
      <c r="EQ147" s="196"/>
      <c r="ER147" s="196"/>
      <c r="ES147" s="196"/>
      <c r="ET147" s="196"/>
      <c r="EU147" s="196"/>
      <c r="EV147" s="196"/>
      <c r="EW147" s="196"/>
      <c r="EX147" s="196"/>
      <c r="EY147" s="196"/>
      <c r="EZ147" s="196"/>
      <c r="FA147" s="196"/>
      <c r="FB147" s="196"/>
      <c r="FC147" s="196"/>
      <c r="FD147" s="196"/>
      <c r="FE147" s="196"/>
      <c r="FF147" s="196"/>
      <c r="FG147" s="196"/>
      <c r="FH147" s="196"/>
      <c r="FI147" s="196"/>
      <c r="FJ147" s="196"/>
      <c r="FK147" s="196"/>
      <c r="FL147" s="196"/>
      <c r="FM147" s="196"/>
      <c r="FN147" s="196"/>
      <c r="FO147" s="196"/>
      <c r="FP147" s="196"/>
      <c r="FQ147" s="196"/>
      <c r="FR147" s="196"/>
      <c r="FS147" s="196"/>
      <c r="FT147" s="196"/>
      <c r="FU147" s="196"/>
      <c r="FV147" s="196"/>
      <c r="FW147" s="196"/>
      <c r="FX147" s="196"/>
      <c r="FY147" s="196"/>
      <c r="FZ147" s="196"/>
      <c r="GA147" s="196"/>
      <c r="GB147" s="196"/>
      <c r="GC147" s="196"/>
      <c r="GD147" s="196"/>
      <c r="GE147" s="196"/>
      <c r="GF147" s="196"/>
      <c r="GG147" s="196"/>
      <c r="GH147" s="196"/>
      <c r="GI147" s="196"/>
      <c r="GJ147" s="196"/>
    </row>
    <row r="148" spans="1:192" outlineLevel="1" x14ac:dyDescent="0.25">
      <c r="A148" s="50"/>
      <c r="C148" s="51"/>
      <c r="D148" s="52"/>
      <c r="E148" s="11" t="str">
        <f t="shared" ref="E148:BP148" si="456" xml:space="preserve"> E$25</f>
        <v>Model period ending</v>
      </c>
      <c r="F148" s="11">
        <f t="shared" si="456"/>
        <v>0</v>
      </c>
      <c r="G148" s="11" t="str">
        <f t="shared" si="456"/>
        <v>date</v>
      </c>
      <c r="H148" s="11">
        <f t="shared" si="456"/>
        <v>0</v>
      </c>
      <c r="I148" s="137">
        <f t="shared" si="456"/>
        <v>0</v>
      </c>
      <c r="J148" s="11">
        <f t="shared" si="456"/>
        <v>44377</v>
      </c>
      <c r="K148" s="11">
        <f t="shared" si="456"/>
        <v>44561</v>
      </c>
      <c r="L148" s="11">
        <f t="shared" si="456"/>
        <v>44742</v>
      </c>
      <c r="M148" s="11">
        <f t="shared" si="456"/>
        <v>44926</v>
      </c>
      <c r="N148" s="11">
        <f t="shared" si="456"/>
        <v>45107</v>
      </c>
      <c r="O148" s="11">
        <f t="shared" si="456"/>
        <v>45291</v>
      </c>
      <c r="P148" s="11">
        <f t="shared" si="456"/>
        <v>45473</v>
      </c>
      <c r="Q148" s="11">
        <f t="shared" si="456"/>
        <v>45657</v>
      </c>
      <c r="R148" s="11">
        <f t="shared" si="456"/>
        <v>45838</v>
      </c>
      <c r="S148" s="11">
        <f t="shared" si="456"/>
        <v>46022</v>
      </c>
      <c r="T148" s="11">
        <f t="shared" si="456"/>
        <v>46203</v>
      </c>
      <c r="U148" s="11">
        <f t="shared" si="456"/>
        <v>46387</v>
      </c>
      <c r="V148" s="11">
        <f t="shared" si="456"/>
        <v>46568</v>
      </c>
      <c r="W148" s="11">
        <f t="shared" si="456"/>
        <v>46752</v>
      </c>
      <c r="X148" s="11">
        <f t="shared" si="456"/>
        <v>46934</v>
      </c>
      <c r="Y148" s="11">
        <f t="shared" si="456"/>
        <v>47118</v>
      </c>
      <c r="Z148" s="11">
        <f t="shared" si="456"/>
        <v>47299</v>
      </c>
      <c r="AA148" s="11">
        <f t="shared" si="456"/>
        <v>47483</v>
      </c>
      <c r="AB148" s="11">
        <f t="shared" si="456"/>
        <v>47664</v>
      </c>
      <c r="AC148" s="11">
        <f t="shared" si="456"/>
        <v>47848</v>
      </c>
      <c r="AD148" s="11">
        <f t="shared" si="456"/>
        <v>48029</v>
      </c>
      <c r="AE148" s="11">
        <f t="shared" si="456"/>
        <v>48213</v>
      </c>
      <c r="AF148" s="11">
        <f t="shared" si="456"/>
        <v>48395</v>
      </c>
      <c r="AG148" s="11">
        <f t="shared" si="456"/>
        <v>48579</v>
      </c>
      <c r="AH148" s="11">
        <f t="shared" si="456"/>
        <v>48760</v>
      </c>
      <c r="AI148" s="11">
        <f t="shared" si="456"/>
        <v>48944</v>
      </c>
      <c r="AJ148" s="11">
        <f t="shared" si="456"/>
        <v>49125</v>
      </c>
      <c r="AK148" s="11">
        <f t="shared" si="456"/>
        <v>49309</v>
      </c>
      <c r="AL148" s="11">
        <f t="shared" si="456"/>
        <v>49490</v>
      </c>
      <c r="AM148" s="11">
        <f t="shared" si="456"/>
        <v>49674</v>
      </c>
      <c r="AN148" s="11">
        <f t="shared" si="456"/>
        <v>49856</v>
      </c>
      <c r="AO148" s="11">
        <f t="shared" si="456"/>
        <v>50040</v>
      </c>
      <c r="AP148" s="11">
        <f t="shared" si="456"/>
        <v>50221</v>
      </c>
      <c r="AQ148" s="11">
        <f t="shared" si="456"/>
        <v>50405</v>
      </c>
      <c r="AR148" s="11">
        <f t="shared" si="456"/>
        <v>50586</v>
      </c>
      <c r="AS148" s="11">
        <f t="shared" si="456"/>
        <v>50770</v>
      </c>
      <c r="AT148" s="11">
        <f t="shared" si="456"/>
        <v>50951</v>
      </c>
      <c r="AU148" s="11">
        <f t="shared" si="456"/>
        <v>51135</v>
      </c>
      <c r="AV148" s="11">
        <f t="shared" si="456"/>
        <v>51317</v>
      </c>
      <c r="AW148" s="11">
        <f t="shared" si="456"/>
        <v>51501</v>
      </c>
      <c r="AX148" s="11">
        <f t="shared" si="456"/>
        <v>51682</v>
      </c>
      <c r="AY148" s="11">
        <f t="shared" si="456"/>
        <v>51866</v>
      </c>
      <c r="AZ148" s="11">
        <f t="shared" si="456"/>
        <v>52047</v>
      </c>
      <c r="BA148" s="11">
        <f t="shared" si="456"/>
        <v>52231</v>
      </c>
      <c r="BB148" s="11">
        <f t="shared" si="456"/>
        <v>52412</v>
      </c>
      <c r="BC148" s="11">
        <f t="shared" si="456"/>
        <v>52596</v>
      </c>
      <c r="BD148" s="11">
        <f t="shared" si="456"/>
        <v>52778</v>
      </c>
      <c r="BE148" s="11">
        <f t="shared" si="456"/>
        <v>52962</v>
      </c>
      <c r="BF148" s="11">
        <f t="shared" si="456"/>
        <v>53143</v>
      </c>
      <c r="BG148" s="11">
        <f t="shared" si="456"/>
        <v>53327</v>
      </c>
      <c r="BH148" s="11">
        <f t="shared" si="456"/>
        <v>53508</v>
      </c>
      <c r="BI148" s="11">
        <f t="shared" si="456"/>
        <v>53692</v>
      </c>
      <c r="BJ148" s="11">
        <f t="shared" si="456"/>
        <v>53873</v>
      </c>
      <c r="BK148" s="11">
        <f t="shared" si="456"/>
        <v>54057</v>
      </c>
      <c r="BL148" s="11">
        <f t="shared" si="456"/>
        <v>54239</v>
      </c>
      <c r="BM148" s="11">
        <f t="shared" si="456"/>
        <v>54423</v>
      </c>
      <c r="BN148" s="11">
        <f t="shared" si="456"/>
        <v>54604</v>
      </c>
      <c r="BO148" s="11">
        <f t="shared" si="456"/>
        <v>54788</v>
      </c>
      <c r="BP148" s="11">
        <f t="shared" si="456"/>
        <v>54969</v>
      </c>
      <c r="BQ148" s="11">
        <f t="shared" ref="BQ148:EB148" si="457" xml:space="preserve"> BQ$25</f>
        <v>55153</v>
      </c>
      <c r="BR148" s="11">
        <f t="shared" si="457"/>
        <v>55334</v>
      </c>
      <c r="BS148" s="11">
        <f t="shared" si="457"/>
        <v>55518</v>
      </c>
      <c r="BT148" s="11">
        <f t="shared" si="457"/>
        <v>55700</v>
      </c>
      <c r="BU148" s="11">
        <f t="shared" si="457"/>
        <v>55884</v>
      </c>
      <c r="BV148" s="11">
        <f t="shared" si="457"/>
        <v>56065</v>
      </c>
      <c r="BW148" s="11">
        <f t="shared" si="457"/>
        <v>56249</v>
      </c>
      <c r="BX148" s="11">
        <f t="shared" si="457"/>
        <v>56430</v>
      </c>
      <c r="BY148" s="11">
        <f t="shared" si="457"/>
        <v>56614</v>
      </c>
      <c r="BZ148" s="11">
        <f t="shared" si="457"/>
        <v>56795</v>
      </c>
      <c r="CA148" s="11">
        <f t="shared" si="457"/>
        <v>56979</v>
      </c>
      <c r="CB148" s="11">
        <f t="shared" si="457"/>
        <v>57161</v>
      </c>
      <c r="CC148" s="11">
        <f t="shared" si="457"/>
        <v>57345</v>
      </c>
      <c r="CD148" s="11">
        <f t="shared" si="457"/>
        <v>57526</v>
      </c>
      <c r="CE148" s="11">
        <f t="shared" si="457"/>
        <v>57710</v>
      </c>
      <c r="CF148" s="11">
        <f t="shared" si="457"/>
        <v>57891</v>
      </c>
      <c r="CG148" s="11">
        <f t="shared" si="457"/>
        <v>58075</v>
      </c>
      <c r="CH148" s="11">
        <f t="shared" si="457"/>
        <v>58256</v>
      </c>
      <c r="CI148" s="11">
        <f t="shared" si="457"/>
        <v>58440</v>
      </c>
      <c r="CJ148" s="11">
        <f t="shared" si="457"/>
        <v>58622</v>
      </c>
      <c r="CK148" s="11">
        <f t="shared" si="457"/>
        <v>58806</v>
      </c>
      <c r="CL148" s="11">
        <f t="shared" si="457"/>
        <v>58987</v>
      </c>
      <c r="CM148" s="11">
        <f t="shared" si="457"/>
        <v>59171</v>
      </c>
      <c r="CN148" s="11">
        <f t="shared" si="457"/>
        <v>59352</v>
      </c>
      <c r="CO148" s="11">
        <f t="shared" si="457"/>
        <v>59536</v>
      </c>
      <c r="CP148" s="11">
        <f t="shared" si="457"/>
        <v>59717</v>
      </c>
      <c r="CQ148" s="11">
        <f t="shared" si="457"/>
        <v>59901</v>
      </c>
      <c r="CR148" s="11">
        <f t="shared" si="457"/>
        <v>60083</v>
      </c>
      <c r="CS148" s="11">
        <f t="shared" si="457"/>
        <v>60267</v>
      </c>
      <c r="CT148" s="11">
        <f t="shared" si="457"/>
        <v>60448</v>
      </c>
      <c r="CU148" s="11">
        <f t="shared" si="457"/>
        <v>60632</v>
      </c>
      <c r="CV148" s="11">
        <f t="shared" si="457"/>
        <v>60813</v>
      </c>
      <c r="CW148" s="11">
        <f t="shared" si="457"/>
        <v>60997</v>
      </c>
      <c r="CX148" s="11">
        <f t="shared" si="457"/>
        <v>61178</v>
      </c>
      <c r="CY148" s="11">
        <f t="shared" si="457"/>
        <v>61362</v>
      </c>
      <c r="CZ148" s="11">
        <f t="shared" si="457"/>
        <v>61544</v>
      </c>
      <c r="DA148" s="11">
        <f t="shared" si="457"/>
        <v>61728</v>
      </c>
      <c r="DB148" s="11">
        <f t="shared" si="457"/>
        <v>61909</v>
      </c>
      <c r="DC148" s="11">
        <f t="shared" si="457"/>
        <v>62093</v>
      </c>
      <c r="DD148" s="11">
        <f t="shared" si="457"/>
        <v>62274</v>
      </c>
      <c r="DE148" s="11">
        <f t="shared" si="457"/>
        <v>62458</v>
      </c>
      <c r="DF148" s="11">
        <f t="shared" si="457"/>
        <v>62639</v>
      </c>
      <c r="DG148" s="11">
        <f t="shared" si="457"/>
        <v>62823</v>
      </c>
      <c r="DH148" s="11">
        <f t="shared" si="457"/>
        <v>63005</v>
      </c>
      <c r="DI148" s="11">
        <f t="shared" si="457"/>
        <v>63189</v>
      </c>
      <c r="DJ148" s="11">
        <f t="shared" si="457"/>
        <v>63370</v>
      </c>
      <c r="DK148" s="11">
        <f t="shared" si="457"/>
        <v>63554</v>
      </c>
      <c r="DL148" s="11">
        <f t="shared" si="457"/>
        <v>63735</v>
      </c>
      <c r="DM148" s="11">
        <f t="shared" si="457"/>
        <v>63919</v>
      </c>
      <c r="DN148" s="11">
        <f t="shared" si="457"/>
        <v>64100</v>
      </c>
      <c r="DO148" s="11">
        <f t="shared" si="457"/>
        <v>64284</v>
      </c>
      <c r="DP148" s="11">
        <f t="shared" si="457"/>
        <v>64466</v>
      </c>
      <c r="DQ148" s="11">
        <f t="shared" si="457"/>
        <v>64650</v>
      </c>
      <c r="DR148" s="11">
        <f t="shared" si="457"/>
        <v>64831</v>
      </c>
      <c r="DS148" s="11">
        <f t="shared" si="457"/>
        <v>65015</v>
      </c>
      <c r="DT148" s="11">
        <f t="shared" si="457"/>
        <v>65196</v>
      </c>
      <c r="DU148" s="11">
        <f t="shared" si="457"/>
        <v>65380</v>
      </c>
      <c r="DV148" s="11">
        <f t="shared" si="457"/>
        <v>65561</v>
      </c>
      <c r="DW148" s="11">
        <f t="shared" si="457"/>
        <v>65745</v>
      </c>
      <c r="DX148" s="11">
        <f t="shared" si="457"/>
        <v>65927</v>
      </c>
      <c r="DY148" s="11">
        <f t="shared" si="457"/>
        <v>66111</v>
      </c>
      <c r="DZ148" s="11">
        <f t="shared" si="457"/>
        <v>66292</v>
      </c>
      <c r="EA148" s="11">
        <f t="shared" si="457"/>
        <v>66476</v>
      </c>
      <c r="EB148" s="11">
        <f t="shared" si="457"/>
        <v>66657</v>
      </c>
      <c r="EC148" s="11">
        <f t="shared" ref="EC148:GJ148" si="458" xml:space="preserve"> EC$25</f>
        <v>66841</v>
      </c>
      <c r="ED148" s="11">
        <f t="shared" si="458"/>
        <v>67022</v>
      </c>
      <c r="EE148" s="11">
        <f t="shared" si="458"/>
        <v>67206</v>
      </c>
      <c r="EF148" s="11">
        <f t="shared" si="458"/>
        <v>67388</v>
      </c>
      <c r="EG148" s="11">
        <f t="shared" si="458"/>
        <v>67572</v>
      </c>
      <c r="EH148" s="11">
        <f t="shared" si="458"/>
        <v>67753</v>
      </c>
      <c r="EI148" s="11">
        <f t="shared" si="458"/>
        <v>67937</v>
      </c>
      <c r="EJ148" s="11">
        <f t="shared" si="458"/>
        <v>68118</v>
      </c>
      <c r="EK148" s="11">
        <f t="shared" si="458"/>
        <v>68302</v>
      </c>
      <c r="EL148" s="11">
        <f t="shared" si="458"/>
        <v>68483</v>
      </c>
      <c r="EM148" s="11">
        <f t="shared" si="458"/>
        <v>68667</v>
      </c>
      <c r="EN148" s="11">
        <f t="shared" si="458"/>
        <v>68849</v>
      </c>
      <c r="EO148" s="11">
        <f t="shared" si="458"/>
        <v>69033</v>
      </c>
      <c r="EP148" s="11">
        <f t="shared" si="458"/>
        <v>69214</v>
      </c>
      <c r="EQ148" s="11">
        <f t="shared" si="458"/>
        <v>69398</v>
      </c>
      <c r="ER148" s="11">
        <f t="shared" si="458"/>
        <v>69579</v>
      </c>
      <c r="ES148" s="11">
        <f t="shared" si="458"/>
        <v>69763</v>
      </c>
      <c r="ET148" s="11">
        <f t="shared" si="458"/>
        <v>69944</v>
      </c>
      <c r="EU148" s="11">
        <f t="shared" si="458"/>
        <v>70128</v>
      </c>
      <c r="EV148" s="11">
        <f t="shared" si="458"/>
        <v>70310</v>
      </c>
      <c r="EW148" s="11">
        <f t="shared" si="458"/>
        <v>70494</v>
      </c>
      <c r="EX148" s="11">
        <f t="shared" si="458"/>
        <v>70675</v>
      </c>
      <c r="EY148" s="11">
        <f t="shared" si="458"/>
        <v>70859</v>
      </c>
      <c r="EZ148" s="11">
        <f t="shared" si="458"/>
        <v>71040</v>
      </c>
      <c r="FA148" s="11">
        <f t="shared" si="458"/>
        <v>71224</v>
      </c>
      <c r="FB148" s="11">
        <f t="shared" si="458"/>
        <v>71405</v>
      </c>
      <c r="FC148" s="11">
        <f t="shared" si="458"/>
        <v>71589</v>
      </c>
      <c r="FD148" s="11">
        <f t="shared" si="458"/>
        <v>71771</v>
      </c>
      <c r="FE148" s="11">
        <f t="shared" si="458"/>
        <v>71955</v>
      </c>
      <c r="FF148" s="11">
        <f t="shared" si="458"/>
        <v>72136</v>
      </c>
      <c r="FG148" s="11">
        <f t="shared" si="458"/>
        <v>72320</v>
      </c>
      <c r="FH148" s="11">
        <f t="shared" si="458"/>
        <v>72501</v>
      </c>
      <c r="FI148" s="11">
        <f t="shared" si="458"/>
        <v>72685</v>
      </c>
      <c r="FJ148" s="11">
        <f t="shared" si="458"/>
        <v>72866</v>
      </c>
      <c r="FK148" s="11">
        <f t="shared" si="458"/>
        <v>73050</v>
      </c>
      <c r="FL148" s="11">
        <f t="shared" si="458"/>
        <v>73231</v>
      </c>
      <c r="FM148" s="11">
        <f t="shared" si="458"/>
        <v>73415</v>
      </c>
      <c r="FN148" s="11">
        <f t="shared" si="458"/>
        <v>73596</v>
      </c>
      <c r="FO148" s="11">
        <f t="shared" si="458"/>
        <v>73780</v>
      </c>
      <c r="FP148" s="11">
        <f t="shared" si="458"/>
        <v>73961</v>
      </c>
      <c r="FQ148" s="11">
        <f t="shared" si="458"/>
        <v>74145</v>
      </c>
      <c r="FR148" s="11">
        <f t="shared" si="458"/>
        <v>74326</v>
      </c>
      <c r="FS148" s="11">
        <f t="shared" si="458"/>
        <v>74510</v>
      </c>
      <c r="FT148" s="11">
        <f t="shared" si="458"/>
        <v>74692</v>
      </c>
      <c r="FU148" s="11">
        <f t="shared" si="458"/>
        <v>74876</v>
      </c>
      <c r="FV148" s="11">
        <f t="shared" si="458"/>
        <v>75057</v>
      </c>
      <c r="FW148" s="11">
        <f t="shared" si="458"/>
        <v>75241</v>
      </c>
      <c r="FX148" s="11">
        <f t="shared" si="458"/>
        <v>75422</v>
      </c>
      <c r="FY148" s="11">
        <f t="shared" si="458"/>
        <v>75606</v>
      </c>
      <c r="FZ148" s="11">
        <f t="shared" si="458"/>
        <v>75787</v>
      </c>
      <c r="GA148" s="11">
        <f t="shared" si="458"/>
        <v>75971</v>
      </c>
      <c r="GB148" s="11">
        <f t="shared" si="458"/>
        <v>76153</v>
      </c>
      <c r="GC148" s="11">
        <f t="shared" si="458"/>
        <v>76337</v>
      </c>
      <c r="GD148" s="11">
        <f t="shared" si="458"/>
        <v>76518</v>
      </c>
      <c r="GE148" s="11">
        <f t="shared" si="458"/>
        <v>76702</v>
      </c>
      <c r="GF148" s="11">
        <f t="shared" si="458"/>
        <v>76883</v>
      </c>
      <c r="GG148" s="11">
        <f t="shared" si="458"/>
        <v>77067</v>
      </c>
      <c r="GH148" s="11">
        <f t="shared" si="458"/>
        <v>77248</v>
      </c>
      <c r="GI148" s="11">
        <f t="shared" si="458"/>
        <v>77432</v>
      </c>
      <c r="GJ148" s="11">
        <f t="shared" si="458"/>
        <v>77614</v>
      </c>
    </row>
    <row r="149" spans="1:192" outlineLevel="1" x14ac:dyDescent="0.25">
      <c r="A149" s="142"/>
      <c r="B149" s="142"/>
      <c r="C149" s="143"/>
      <c r="D149" s="144"/>
      <c r="E149" s="192" t="s">
        <v>265</v>
      </c>
      <c r="F149" s="192"/>
      <c r="G149" s="192" t="s">
        <v>5</v>
      </c>
      <c r="H149" s="192">
        <f xml:space="preserve"> SUM(J149:GJ149)</f>
        <v>91</v>
      </c>
      <c r="I149" s="145"/>
      <c r="J149" s="192">
        <f t="shared" ref="J149:AO149" si="459" xml:space="preserve"> IF(MONTH(J148) = $F147, 1, 0)</f>
        <v>0</v>
      </c>
      <c r="K149" s="192">
        <f t="shared" si="459"/>
        <v>1</v>
      </c>
      <c r="L149" s="192">
        <f t="shared" si="459"/>
        <v>0</v>
      </c>
      <c r="M149" s="192">
        <f t="shared" si="459"/>
        <v>1</v>
      </c>
      <c r="N149" s="192">
        <f t="shared" si="459"/>
        <v>0</v>
      </c>
      <c r="O149" s="192">
        <f t="shared" si="459"/>
        <v>1</v>
      </c>
      <c r="P149" s="192">
        <f t="shared" si="459"/>
        <v>0</v>
      </c>
      <c r="Q149" s="192">
        <f t="shared" si="459"/>
        <v>1</v>
      </c>
      <c r="R149" s="192">
        <f t="shared" si="459"/>
        <v>0</v>
      </c>
      <c r="S149" s="192">
        <f t="shared" si="459"/>
        <v>1</v>
      </c>
      <c r="T149" s="192">
        <f t="shared" si="459"/>
        <v>0</v>
      </c>
      <c r="U149" s="192">
        <f t="shared" si="459"/>
        <v>1</v>
      </c>
      <c r="V149" s="192">
        <f t="shared" si="459"/>
        <v>0</v>
      </c>
      <c r="W149" s="192">
        <f t="shared" si="459"/>
        <v>1</v>
      </c>
      <c r="X149" s="192">
        <f t="shared" si="459"/>
        <v>0</v>
      </c>
      <c r="Y149" s="192">
        <f t="shared" si="459"/>
        <v>1</v>
      </c>
      <c r="Z149" s="192">
        <f t="shared" si="459"/>
        <v>0</v>
      </c>
      <c r="AA149" s="192">
        <f t="shared" si="459"/>
        <v>1</v>
      </c>
      <c r="AB149" s="192">
        <f t="shared" si="459"/>
        <v>0</v>
      </c>
      <c r="AC149" s="192">
        <f t="shared" si="459"/>
        <v>1</v>
      </c>
      <c r="AD149" s="192">
        <f t="shared" si="459"/>
        <v>0</v>
      </c>
      <c r="AE149" s="192">
        <f t="shared" si="459"/>
        <v>1</v>
      </c>
      <c r="AF149" s="192">
        <f t="shared" si="459"/>
        <v>0</v>
      </c>
      <c r="AG149" s="192">
        <f t="shared" si="459"/>
        <v>1</v>
      </c>
      <c r="AH149" s="192">
        <f t="shared" si="459"/>
        <v>0</v>
      </c>
      <c r="AI149" s="192">
        <f t="shared" si="459"/>
        <v>1</v>
      </c>
      <c r="AJ149" s="192">
        <f t="shared" si="459"/>
        <v>0</v>
      </c>
      <c r="AK149" s="192">
        <f t="shared" si="459"/>
        <v>1</v>
      </c>
      <c r="AL149" s="192">
        <f t="shared" si="459"/>
        <v>0</v>
      </c>
      <c r="AM149" s="192">
        <f t="shared" si="459"/>
        <v>1</v>
      </c>
      <c r="AN149" s="192">
        <f t="shared" si="459"/>
        <v>0</v>
      </c>
      <c r="AO149" s="192">
        <f t="shared" si="459"/>
        <v>1</v>
      </c>
      <c r="AP149" s="192">
        <f t="shared" ref="AP149:BU149" si="460" xml:space="preserve"> IF(MONTH(AP148) = $F147, 1, 0)</f>
        <v>0</v>
      </c>
      <c r="AQ149" s="192">
        <f t="shared" si="460"/>
        <v>1</v>
      </c>
      <c r="AR149" s="192">
        <f t="shared" si="460"/>
        <v>0</v>
      </c>
      <c r="AS149" s="192">
        <f t="shared" si="460"/>
        <v>1</v>
      </c>
      <c r="AT149" s="192">
        <f t="shared" si="460"/>
        <v>0</v>
      </c>
      <c r="AU149" s="192">
        <f t="shared" si="460"/>
        <v>1</v>
      </c>
      <c r="AV149" s="192">
        <f t="shared" si="460"/>
        <v>0</v>
      </c>
      <c r="AW149" s="192">
        <f t="shared" si="460"/>
        <v>1</v>
      </c>
      <c r="AX149" s="192">
        <f t="shared" si="460"/>
        <v>0</v>
      </c>
      <c r="AY149" s="192">
        <f t="shared" si="460"/>
        <v>1</v>
      </c>
      <c r="AZ149" s="192">
        <f t="shared" si="460"/>
        <v>0</v>
      </c>
      <c r="BA149" s="192">
        <f t="shared" si="460"/>
        <v>1</v>
      </c>
      <c r="BB149" s="192">
        <f t="shared" si="460"/>
        <v>0</v>
      </c>
      <c r="BC149" s="192">
        <f t="shared" si="460"/>
        <v>1</v>
      </c>
      <c r="BD149" s="192">
        <f t="shared" si="460"/>
        <v>0</v>
      </c>
      <c r="BE149" s="192">
        <f t="shared" si="460"/>
        <v>1</v>
      </c>
      <c r="BF149" s="192">
        <f t="shared" si="460"/>
        <v>0</v>
      </c>
      <c r="BG149" s="192">
        <f t="shared" si="460"/>
        <v>1</v>
      </c>
      <c r="BH149" s="192">
        <f t="shared" si="460"/>
        <v>0</v>
      </c>
      <c r="BI149" s="192">
        <f t="shared" si="460"/>
        <v>1</v>
      </c>
      <c r="BJ149" s="192">
        <f t="shared" si="460"/>
        <v>0</v>
      </c>
      <c r="BK149" s="192">
        <f t="shared" si="460"/>
        <v>1</v>
      </c>
      <c r="BL149" s="192">
        <f t="shared" si="460"/>
        <v>0</v>
      </c>
      <c r="BM149" s="192">
        <f t="shared" si="460"/>
        <v>1</v>
      </c>
      <c r="BN149" s="192">
        <f t="shared" si="460"/>
        <v>0</v>
      </c>
      <c r="BO149" s="192">
        <f t="shared" si="460"/>
        <v>1</v>
      </c>
      <c r="BP149" s="192">
        <f t="shared" si="460"/>
        <v>0</v>
      </c>
      <c r="BQ149" s="192">
        <f t="shared" si="460"/>
        <v>1</v>
      </c>
      <c r="BR149" s="192">
        <f t="shared" si="460"/>
        <v>0</v>
      </c>
      <c r="BS149" s="192">
        <f t="shared" si="460"/>
        <v>1</v>
      </c>
      <c r="BT149" s="192">
        <f t="shared" si="460"/>
        <v>0</v>
      </c>
      <c r="BU149" s="192">
        <f t="shared" si="460"/>
        <v>1</v>
      </c>
      <c r="BV149" s="192">
        <f t="shared" ref="BV149:DA149" si="461" xml:space="preserve"> IF(MONTH(BV148) = $F147, 1, 0)</f>
        <v>0</v>
      </c>
      <c r="BW149" s="192">
        <f t="shared" si="461"/>
        <v>1</v>
      </c>
      <c r="BX149" s="192">
        <f t="shared" si="461"/>
        <v>0</v>
      </c>
      <c r="BY149" s="192">
        <f t="shared" si="461"/>
        <v>1</v>
      </c>
      <c r="BZ149" s="192">
        <f t="shared" si="461"/>
        <v>0</v>
      </c>
      <c r="CA149" s="192">
        <f t="shared" si="461"/>
        <v>1</v>
      </c>
      <c r="CB149" s="192">
        <f t="shared" si="461"/>
        <v>0</v>
      </c>
      <c r="CC149" s="192">
        <f t="shared" si="461"/>
        <v>1</v>
      </c>
      <c r="CD149" s="192">
        <f t="shared" si="461"/>
        <v>0</v>
      </c>
      <c r="CE149" s="192">
        <f t="shared" si="461"/>
        <v>1</v>
      </c>
      <c r="CF149" s="192">
        <f t="shared" si="461"/>
        <v>0</v>
      </c>
      <c r="CG149" s="192">
        <f t="shared" si="461"/>
        <v>1</v>
      </c>
      <c r="CH149" s="192">
        <f t="shared" si="461"/>
        <v>0</v>
      </c>
      <c r="CI149" s="192">
        <f t="shared" si="461"/>
        <v>1</v>
      </c>
      <c r="CJ149" s="192">
        <f t="shared" si="461"/>
        <v>0</v>
      </c>
      <c r="CK149" s="192">
        <f t="shared" si="461"/>
        <v>1</v>
      </c>
      <c r="CL149" s="192">
        <f t="shared" si="461"/>
        <v>0</v>
      </c>
      <c r="CM149" s="192">
        <f t="shared" si="461"/>
        <v>1</v>
      </c>
      <c r="CN149" s="192">
        <f t="shared" si="461"/>
        <v>0</v>
      </c>
      <c r="CO149" s="192">
        <f t="shared" si="461"/>
        <v>1</v>
      </c>
      <c r="CP149" s="192">
        <f t="shared" si="461"/>
        <v>0</v>
      </c>
      <c r="CQ149" s="192">
        <f t="shared" si="461"/>
        <v>1</v>
      </c>
      <c r="CR149" s="192">
        <f t="shared" si="461"/>
        <v>0</v>
      </c>
      <c r="CS149" s="192">
        <f t="shared" si="461"/>
        <v>1</v>
      </c>
      <c r="CT149" s="192">
        <f t="shared" si="461"/>
        <v>0</v>
      </c>
      <c r="CU149" s="192">
        <f t="shared" si="461"/>
        <v>1</v>
      </c>
      <c r="CV149" s="192">
        <f t="shared" si="461"/>
        <v>0</v>
      </c>
      <c r="CW149" s="192">
        <f t="shared" si="461"/>
        <v>1</v>
      </c>
      <c r="CX149" s="192">
        <f t="shared" si="461"/>
        <v>0</v>
      </c>
      <c r="CY149" s="192">
        <f t="shared" si="461"/>
        <v>1</v>
      </c>
      <c r="CZ149" s="192">
        <f t="shared" si="461"/>
        <v>0</v>
      </c>
      <c r="DA149" s="192">
        <f t="shared" si="461"/>
        <v>1</v>
      </c>
      <c r="DB149" s="192">
        <f t="shared" ref="DB149:EG149" si="462" xml:space="preserve"> IF(MONTH(DB148) = $F147, 1, 0)</f>
        <v>0</v>
      </c>
      <c r="DC149" s="192">
        <f t="shared" si="462"/>
        <v>1</v>
      </c>
      <c r="DD149" s="192">
        <f t="shared" si="462"/>
        <v>0</v>
      </c>
      <c r="DE149" s="192">
        <f t="shared" si="462"/>
        <v>1</v>
      </c>
      <c r="DF149" s="192">
        <f t="shared" si="462"/>
        <v>0</v>
      </c>
      <c r="DG149" s="192">
        <f t="shared" si="462"/>
        <v>1</v>
      </c>
      <c r="DH149" s="192">
        <f t="shared" si="462"/>
        <v>0</v>
      </c>
      <c r="DI149" s="192">
        <f t="shared" si="462"/>
        <v>1</v>
      </c>
      <c r="DJ149" s="192">
        <f t="shared" si="462"/>
        <v>0</v>
      </c>
      <c r="DK149" s="192">
        <f t="shared" si="462"/>
        <v>1</v>
      </c>
      <c r="DL149" s="192">
        <f t="shared" si="462"/>
        <v>0</v>
      </c>
      <c r="DM149" s="192">
        <f t="shared" si="462"/>
        <v>1</v>
      </c>
      <c r="DN149" s="192">
        <f t="shared" si="462"/>
        <v>0</v>
      </c>
      <c r="DO149" s="192">
        <f t="shared" si="462"/>
        <v>1</v>
      </c>
      <c r="DP149" s="192">
        <f t="shared" si="462"/>
        <v>0</v>
      </c>
      <c r="DQ149" s="192">
        <f t="shared" si="462"/>
        <v>1</v>
      </c>
      <c r="DR149" s="192">
        <f t="shared" si="462"/>
        <v>0</v>
      </c>
      <c r="DS149" s="192">
        <f t="shared" si="462"/>
        <v>1</v>
      </c>
      <c r="DT149" s="192">
        <f t="shared" si="462"/>
        <v>0</v>
      </c>
      <c r="DU149" s="192">
        <f t="shared" si="462"/>
        <v>1</v>
      </c>
      <c r="DV149" s="192">
        <f t="shared" si="462"/>
        <v>0</v>
      </c>
      <c r="DW149" s="192">
        <f t="shared" si="462"/>
        <v>1</v>
      </c>
      <c r="DX149" s="192">
        <f t="shared" si="462"/>
        <v>0</v>
      </c>
      <c r="DY149" s="192">
        <f t="shared" si="462"/>
        <v>1</v>
      </c>
      <c r="DZ149" s="192">
        <f t="shared" si="462"/>
        <v>0</v>
      </c>
      <c r="EA149" s="192">
        <f t="shared" si="462"/>
        <v>1</v>
      </c>
      <c r="EB149" s="192">
        <f t="shared" si="462"/>
        <v>0</v>
      </c>
      <c r="EC149" s="192">
        <f t="shared" si="462"/>
        <v>1</v>
      </c>
      <c r="ED149" s="192">
        <f t="shared" si="462"/>
        <v>0</v>
      </c>
      <c r="EE149" s="192">
        <f t="shared" si="462"/>
        <v>1</v>
      </c>
      <c r="EF149" s="192">
        <f t="shared" si="462"/>
        <v>0</v>
      </c>
      <c r="EG149" s="192">
        <f t="shared" si="462"/>
        <v>1</v>
      </c>
      <c r="EH149" s="192">
        <f t="shared" ref="EH149:FM149" si="463" xml:space="preserve"> IF(MONTH(EH148) = $F147, 1, 0)</f>
        <v>0</v>
      </c>
      <c r="EI149" s="192">
        <f t="shared" si="463"/>
        <v>1</v>
      </c>
      <c r="EJ149" s="192">
        <f t="shared" si="463"/>
        <v>0</v>
      </c>
      <c r="EK149" s="192">
        <f t="shared" si="463"/>
        <v>1</v>
      </c>
      <c r="EL149" s="192">
        <f t="shared" si="463"/>
        <v>0</v>
      </c>
      <c r="EM149" s="192">
        <f t="shared" si="463"/>
        <v>1</v>
      </c>
      <c r="EN149" s="192">
        <f t="shared" si="463"/>
        <v>0</v>
      </c>
      <c r="EO149" s="192">
        <f t="shared" si="463"/>
        <v>1</v>
      </c>
      <c r="EP149" s="192">
        <f t="shared" si="463"/>
        <v>0</v>
      </c>
      <c r="EQ149" s="192">
        <f t="shared" si="463"/>
        <v>1</v>
      </c>
      <c r="ER149" s="192">
        <f t="shared" si="463"/>
        <v>0</v>
      </c>
      <c r="ES149" s="192">
        <f t="shared" si="463"/>
        <v>1</v>
      </c>
      <c r="ET149" s="192">
        <f t="shared" si="463"/>
        <v>0</v>
      </c>
      <c r="EU149" s="192">
        <f t="shared" si="463"/>
        <v>1</v>
      </c>
      <c r="EV149" s="192">
        <f t="shared" si="463"/>
        <v>0</v>
      </c>
      <c r="EW149" s="192">
        <f t="shared" si="463"/>
        <v>1</v>
      </c>
      <c r="EX149" s="192">
        <f t="shared" si="463"/>
        <v>0</v>
      </c>
      <c r="EY149" s="192">
        <f t="shared" si="463"/>
        <v>1</v>
      </c>
      <c r="EZ149" s="192">
        <f t="shared" si="463"/>
        <v>0</v>
      </c>
      <c r="FA149" s="192">
        <f t="shared" si="463"/>
        <v>1</v>
      </c>
      <c r="FB149" s="192">
        <f t="shared" si="463"/>
        <v>0</v>
      </c>
      <c r="FC149" s="192">
        <f t="shared" si="463"/>
        <v>1</v>
      </c>
      <c r="FD149" s="192">
        <f t="shared" si="463"/>
        <v>0</v>
      </c>
      <c r="FE149" s="192">
        <f t="shared" si="463"/>
        <v>1</v>
      </c>
      <c r="FF149" s="192">
        <f t="shared" si="463"/>
        <v>0</v>
      </c>
      <c r="FG149" s="192">
        <f t="shared" si="463"/>
        <v>1</v>
      </c>
      <c r="FH149" s="192">
        <f t="shared" si="463"/>
        <v>0</v>
      </c>
      <c r="FI149" s="192">
        <f t="shared" si="463"/>
        <v>1</v>
      </c>
      <c r="FJ149" s="192">
        <f t="shared" si="463"/>
        <v>0</v>
      </c>
      <c r="FK149" s="192">
        <f t="shared" si="463"/>
        <v>1</v>
      </c>
      <c r="FL149" s="192">
        <f t="shared" si="463"/>
        <v>0</v>
      </c>
      <c r="FM149" s="192">
        <f t="shared" si="463"/>
        <v>1</v>
      </c>
      <c r="FN149" s="192">
        <f t="shared" ref="FN149:GJ149" si="464" xml:space="preserve"> IF(MONTH(FN148) = $F147, 1, 0)</f>
        <v>0</v>
      </c>
      <c r="FO149" s="192">
        <f t="shared" si="464"/>
        <v>1</v>
      </c>
      <c r="FP149" s="192">
        <f t="shared" si="464"/>
        <v>0</v>
      </c>
      <c r="FQ149" s="192">
        <f t="shared" si="464"/>
        <v>1</v>
      </c>
      <c r="FR149" s="192">
        <f t="shared" si="464"/>
        <v>0</v>
      </c>
      <c r="FS149" s="192">
        <f t="shared" si="464"/>
        <v>1</v>
      </c>
      <c r="FT149" s="192">
        <f t="shared" si="464"/>
        <v>0</v>
      </c>
      <c r="FU149" s="192">
        <f t="shared" si="464"/>
        <v>1</v>
      </c>
      <c r="FV149" s="192">
        <f t="shared" si="464"/>
        <v>0</v>
      </c>
      <c r="FW149" s="192">
        <f t="shared" si="464"/>
        <v>1</v>
      </c>
      <c r="FX149" s="192">
        <f t="shared" si="464"/>
        <v>0</v>
      </c>
      <c r="FY149" s="192">
        <f t="shared" si="464"/>
        <v>1</v>
      </c>
      <c r="FZ149" s="192">
        <f t="shared" si="464"/>
        <v>0</v>
      </c>
      <c r="GA149" s="192">
        <f t="shared" si="464"/>
        <v>1</v>
      </c>
      <c r="GB149" s="192">
        <f t="shared" si="464"/>
        <v>0</v>
      </c>
      <c r="GC149" s="192">
        <f t="shared" si="464"/>
        <v>1</v>
      </c>
      <c r="GD149" s="192">
        <f t="shared" si="464"/>
        <v>0</v>
      </c>
      <c r="GE149" s="192">
        <f t="shared" si="464"/>
        <v>1</v>
      </c>
      <c r="GF149" s="192">
        <f t="shared" si="464"/>
        <v>0</v>
      </c>
      <c r="GG149" s="192">
        <f t="shared" si="464"/>
        <v>1</v>
      </c>
      <c r="GH149" s="192">
        <f t="shared" si="464"/>
        <v>0</v>
      </c>
      <c r="GI149" s="192">
        <f t="shared" si="464"/>
        <v>1</v>
      </c>
      <c r="GJ149" s="192">
        <f t="shared" si="464"/>
        <v>0</v>
      </c>
    </row>
    <row r="150" spans="1:192" x14ac:dyDescent="0.25">
      <c r="E150" s="9"/>
      <c r="F150" s="9"/>
      <c r="G150" s="9"/>
      <c r="H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</row>
    <row r="151" spans="1:192" x14ac:dyDescent="0.25">
      <c r="E151" s="9"/>
      <c r="F151" s="9"/>
      <c r="G151" s="9"/>
      <c r="H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</row>
    <row r="152" spans="1:192" x14ac:dyDescent="0.25">
      <c r="A152" s="15" t="s">
        <v>133</v>
      </c>
      <c r="E152" s="9"/>
      <c r="F152" s="9"/>
      <c r="G152" s="9"/>
      <c r="H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</row>
    <row r="153" spans="1:192" outlineLevel="1" x14ac:dyDescent="0.25">
      <c r="E153" s="9"/>
      <c r="F153" s="9"/>
      <c r="G153" s="9"/>
      <c r="H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</row>
    <row r="154" spans="1:192" outlineLevel="1" x14ac:dyDescent="0.25">
      <c r="B154" s="15" t="s">
        <v>134</v>
      </c>
      <c r="E154" s="9"/>
      <c r="F154" s="9"/>
      <c r="G154" s="9"/>
      <c r="H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  <c r="FW154" s="9"/>
      <c r="FX154" s="9"/>
      <c r="FY154" s="9"/>
      <c r="FZ154" s="9"/>
      <c r="GA154" s="9"/>
      <c r="GB154" s="9"/>
      <c r="GC154" s="9"/>
      <c r="GD154" s="9"/>
      <c r="GE154" s="9"/>
      <c r="GF154" s="9"/>
      <c r="GG154" s="9"/>
      <c r="GH154" s="9"/>
      <c r="GI154" s="9"/>
      <c r="GJ154" s="9"/>
    </row>
    <row r="155" spans="1:192" outlineLevel="1" x14ac:dyDescent="0.25">
      <c r="E155" s="152" t="str">
        <f t="shared" ref="E155:AJ155" si="465" xml:space="preserve"> E$108</f>
        <v>Operating period flag</v>
      </c>
      <c r="F155" s="152">
        <f t="shared" si="465"/>
        <v>0</v>
      </c>
      <c r="G155" s="152" t="str">
        <f t="shared" si="465"/>
        <v>flag</v>
      </c>
      <c r="H155" s="152">
        <f t="shared" si="465"/>
        <v>40</v>
      </c>
      <c r="I155" s="152">
        <f t="shared" si="465"/>
        <v>0</v>
      </c>
      <c r="J155" s="152">
        <f t="shared" si="465"/>
        <v>0</v>
      </c>
      <c r="K155" s="152">
        <f t="shared" si="465"/>
        <v>0</v>
      </c>
      <c r="L155" s="152">
        <f t="shared" si="465"/>
        <v>0</v>
      </c>
      <c r="M155" s="152">
        <f t="shared" si="465"/>
        <v>0</v>
      </c>
      <c r="N155" s="152">
        <f t="shared" si="465"/>
        <v>0</v>
      </c>
      <c r="O155" s="152">
        <f t="shared" si="465"/>
        <v>0</v>
      </c>
      <c r="P155" s="152">
        <f t="shared" si="465"/>
        <v>0</v>
      </c>
      <c r="Q155" s="152">
        <f t="shared" si="465"/>
        <v>1</v>
      </c>
      <c r="R155" s="152">
        <f t="shared" si="465"/>
        <v>1</v>
      </c>
      <c r="S155" s="152">
        <f t="shared" si="465"/>
        <v>1</v>
      </c>
      <c r="T155" s="152">
        <f t="shared" si="465"/>
        <v>1</v>
      </c>
      <c r="U155" s="152">
        <f t="shared" si="465"/>
        <v>1</v>
      </c>
      <c r="V155" s="152">
        <f t="shared" si="465"/>
        <v>1</v>
      </c>
      <c r="W155" s="152">
        <f t="shared" si="465"/>
        <v>1</v>
      </c>
      <c r="X155" s="152">
        <f t="shared" si="465"/>
        <v>1</v>
      </c>
      <c r="Y155" s="152">
        <f t="shared" si="465"/>
        <v>1</v>
      </c>
      <c r="Z155" s="152">
        <f t="shared" si="465"/>
        <v>1</v>
      </c>
      <c r="AA155" s="152">
        <f t="shared" si="465"/>
        <v>1</v>
      </c>
      <c r="AB155" s="152">
        <f t="shared" si="465"/>
        <v>1</v>
      </c>
      <c r="AC155" s="152">
        <f t="shared" si="465"/>
        <v>1</v>
      </c>
      <c r="AD155" s="152">
        <f t="shared" si="465"/>
        <v>1</v>
      </c>
      <c r="AE155" s="152">
        <f t="shared" si="465"/>
        <v>1</v>
      </c>
      <c r="AF155" s="152">
        <f t="shared" si="465"/>
        <v>1</v>
      </c>
      <c r="AG155" s="152">
        <f t="shared" si="465"/>
        <v>1</v>
      </c>
      <c r="AH155" s="152">
        <f t="shared" si="465"/>
        <v>1</v>
      </c>
      <c r="AI155" s="152">
        <f t="shared" si="465"/>
        <v>1</v>
      </c>
      <c r="AJ155" s="152">
        <f t="shared" si="465"/>
        <v>1</v>
      </c>
      <c r="AK155" s="152">
        <f t="shared" ref="AK155:BP155" si="466" xml:space="preserve"> AK$108</f>
        <v>1</v>
      </c>
      <c r="AL155" s="152">
        <f t="shared" si="466"/>
        <v>1</v>
      </c>
      <c r="AM155" s="152">
        <f t="shared" si="466"/>
        <v>1</v>
      </c>
      <c r="AN155" s="152">
        <f t="shared" si="466"/>
        <v>1</v>
      </c>
      <c r="AO155" s="152">
        <f t="shared" si="466"/>
        <v>1</v>
      </c>
      <c r="AP155" s="152">
        <f t="shared" si="466"/>
        <v>1</v>
      </c>
      <c r="AQ155" s="152">
        <f t="shared" si="466"/>
        <v>1</v>
      </c>
      <c r="AR155" s="152">
        <f t="shared" si="466"/>
        <v>1</v>
      </c>
      <c r="AS155" s="152">
        <f t="shared" si="466"/>
        <v>1</v>
      </c>
      <c r="AT155" s="152">
        <f t="shared" si="466"/>
        <v>1</v>
      </c>
      <c r="AU155" s="152">
        <f t="shared" si="466"/>
        <v>1</v>
      </c>
      <c r="AV155" s="152">
        <f t="shared" si="466"/>
        <v>1</v>
      </c>
      <c r="AW155" s="152">
        <f t="shared" si="466"/>
        <v>1</v>
      </c>
      <c r="AX155" s="152">
        <f t="shared" si="466"/>
        <v>1</v>
      </c>
      <c r="AY155" s="152">
        <f t="shared" si="466"/>
        <v>1</v>
      </c>
      <c r="AZ155" s="152">
        <f t="shared" si="466"/>
        <v>1</v>
      </c>
      <c r="BA155" s="152">
        <f t="shared" si="466"/>
        <v>1</v>
      </c>
      <c r="BB155" s="152">
        <f t="shared" si="466"/>
        <v>1</v>
      </c>
      <c r="BC155" s="152">
        <f t="shared" si="466"/>
        <v>1</v>
      </c>
      <c r="BD155" s="152">
        <f t="shared" si="466"/>
        <v>1</v>
      </c>
      <c r="BE155" s="152">
        <f t="shared" si="466"/>
        <v>0</v>
      </c>
      <c r="BF155" s="152">
        <f t="shared" si="466"/>
        <v>0</v>
      </c>
      <c r="BG155" s="152">
        <f t="shared" si="466"/>
        <v>0</v>
      </c>
      <c r="BH155" s="152">
        <f t="shared" si="466"/>
        <v>0</v>
      </c>
      <c r="BI155" s="152">
        <f t="shared" si="466"/>
        <v>0</v>
      </c>
      <c r="BJ155" s="152">
        <f t="shared" si="466"/>
        <v>0</v>
      </c>
      <c r="BK155" s="152">
        <f t="shared" si="466"/>
        <v>0</v>
      </c>
      <c r="BL155" s="152">
        <f t="shared" si="466"/>
        <v>0</v>
      </c>
      <c r="BM155" s="152">
        <f t="shared" si="466"/>
        <v>0</v>
      </c>
      <c r="BN155" s="152">
        <f t="shared" si="466"/>
        <v>0</v>
      </c>
      <c r="BO155" s="152">
        <f t="shared" si="466"/>
        <v>0</v>
      </c>
      <c r="BP155" s="152">
        <f t="shared" si="466"/>
        <v>0</v>
      </c>
      <c r="BQ155" s="152">
        <f t="shared" ref="BQ155:CV155" si="467" xml:space="preserve"> BQ$108</f>
        <v>0</v>
      </c>
      <c r="BR155" s="152">
        <f t="shared" si="467"/>
        <v>0</v>
      </c>
      <c r="BS155" s="152">
        <f t="shared" si="467"/>
        <v>0</v>
      </c>
      <c r="BT155" s="152">
        <f t="shared" si="467"/>
        <v>0</v>
      </c>
      <c r="BU155" s="152">
        <f t="shared" si="467"/>
        <v>0</v>
      </c>
      <c r="BV155" s="152">
        <f t="shared" si="467"/>
        <v>0</v>
      </c>
      <c r="BW155" s="152">
        <f t="shared" si="467"/>
        <v>0</v>
      </c>
      <c r="BX155" s="152">
        <f t="shared" si="467"/>
        <v>0</v>
      </c>
      <c r="BY155" s="152">
        <f t="shared" si="467"/>
        <v>0</v>
      </c>
      <c r="BZ155" s="152">
        <f t="shared" si="467"/>
        <v>0</v>
      </c>
      <c r="CA155" s="152">
        <f t="shared" si="467"/>
        <v>0</v>
      </c>
      <c r="CB155" s="152">
        <f t="shared" si="467"/>
        <v>0</v>
      </c>
      <c r="CC155" s="152">
        <f t="shared" si="467"/>
        <v>0</v>
      </c>
      <c r="CD155" s="152">
        <f t="shared" si="467"/>
        <v>0</v>
      </c>
      <c r="CE155" s="152">
        <f t="shared" si="467"/>
        <v>0</v>
      </c>
      <c r="CF155" s="152">
        <f t="shared" si="467"/>
        <v>0</v>
      </c>
      <c r="CG155" s="152">
        <f t="shared" si="467"/>
        <v>0</v>
      </c>
      <c r="CH155" s="152">
        <f t="shared" si="467"/>
        <v>0</v>
      </c>
      <c r="CI155" s="152">
        <f t="shared" si="467"/>
        <v>0</v>
      </c>
      <c r="CJ155" s="152">
        <f t="shared" si="467"/>
        <v>0</v>
      </c>
      <c r="CK155" s="152">
        <f t="shared" si="467"/>
        <v>0</v>
      </c>
      <c r="CL155" s="152">
        <f t="shared" si="467"/>
        <v>0</v>
      </c>
      <c r="CM155" s="152">
        <f t="shared" si="467"/>
        <v>0</v>
      </c>
      <c r="CN155" s="152">
        <f t="shared" si="467"/>
        <v>0</v>
      </c>
      <c r="CO155" s="152">
        <f t="shared" si="467"/>
        <v>0</v>
      </c>
      <c r="CP155" s="152">
        <f t="shared" si="467"/>
        <v>0</v>
      </c>
      <c r="CQ155" s="152">
        <f t="shared" si="467"/>
        <v>0</v>
      </c>
      <c r="CR155" s="152">
        <f t="shared" si="467"/>
        <v>0</v>
      </c>
      <c r="CS155" s="152">
        <f t="shared" si="467"/>
        <v>0</v>
      </c>
      <c r="CT155" s="152">
        <f t="shared" si="467"/>
        <v>0</v>
      </c>
      <c r="CU155" s="152">
        <f t="shared" si="467"/>
        <v>0</v>
      </c>
      <c r="CV155" s="152">
        <f t="shared" si="467"/>
        <v>0</v>
      </c>
      <c r="CW155" s="152">
        <f t="shared" ref="CW155:EB155" si="468" xml:space="preserve"> CW$108</f>
        <v>0</v>
      </c>
      <c r="CX155" s="152">
        <f t="shared" si="468"/>
        <v>0</v>
      </c>
      <c r="CY155" s="152">
        <f t="shared" si="468"/>
        <v>0</v>
      </c>
      <c r="CZ155" s="152">
        <f t="shared" si="468"/>
        <v>0</v>
      </c>
      <c r="DA155" s="152">
        <f t="shared" si="468"/>
        <v>0</v>
      </c>
      <c r="DB155" s="152">
        <f t="shared" si="468"/>
        <v>0</v>
      </c>
      <c r="DC155" s="152">
        <f t="shared" si="468"/>
        <v>0</v>
      </c>
      <c r="DD155" s="152">
        <f t="shared" si="468"/>
        <v>0</v>
      </c>
      <c r="DE155" s="152">
        <f t="shared" si="468"/>
        <v>0</v>
      </c>
      <c r="DF155" s="152">
        <f t="shared" si="468"/>
        <v>0</v>
      </c>
      <c r="DG155" s="152">
        <f t="shared" si="468"/>
        <v>0</v>
      </c>
      <c r="DH155" s="152">
        <f t="shared" si="468"/>
        <v>0</v>
      </c>
      <c r="DI155" s="152">
        <f t="shared" si="468"/>
        <v>0</v>
      </c>
      <c r="DJ155" s="152">
        <f t="shared" si="468"/>
        <v>0</v>
      </c>
      <c r="DK155" s="152">
        <f t="shared" si="468"/>
        <v>0</v>
      </c>
      <c r="DL155" s="152">
        <f t="shared" si="468"/>
        <v>0</v>
      </c>
      <c r="DM155" s="152">
        <f t="shared" si="468"/>
        <v>0</v>
      </c>
      <c r="DN155" s="152">
        <f t="shared" si="468"/>
        <v>0</v>
      </c>
      <c r="DO155" s="152">
        <f t="shared" si="468"/>
        <v>0</v>
      </c>
      <c r="DP155" s="152">
        <f t="shared" si="468"/>
        <v>0</v>
      </c>
      <c r="DQ155" s="152">
        <f t="shared" si="468"/>
        <v>0</v>
      </c>
      <c r="DR155" s="152">
        <f t="shared" si="468"/>
        <v>0</v>
      </c>
      <c r="DS155" s="152">
        <f t="shared" si="468"/>
        <v>0</v>
      </c>
      <c r="DT155" s="152">
        <f t="shared" si="468"/>
        <v>0</v>
      </c>
      <c r="DU155" s="152">
        <f t="shared" si="468"/>
        <v>0</v>
      </c>
      <c r="DV155" s="152">
        <f t="shared" si="468"/>
        <v>0</v>
      </c>
      <c r="DW155" s="152">
        <f t="shared" si="468"/>
        <v>0</v>
      </c>
      <c r="DX155" s="152">
        <f t="shared" si="468"/>
        <v>0</v>
      </c>
      <c r="DY155" s="152">
        <f t="shared" si="468"/>
        <v>0</v>
      </c>
      <c r="DZ155" s="152">
        <f t="shared" si="468"/>
        <v>0</v>
      </c>
      <c r="EA155" s="152">
        <f t="shared" si="468"/>
        <v>0</v>
      </c>
      <c r="EB155" s="152">
        <f t="shared" si="468"/>
        <v>0</v>
      </c>
      <c r="EC155" s="152">
        <f t="shared" ref="EC155:FH155" si="469" xml:space="preserve"> EC$108</f>
        <v>0</v>
      </c>
      <c r="ED155" s="152">
        <f t="shared" si="469"/>
        <v>0</v>
      </c>
      <c r="EE155" s="152">
        <f t="shared" si="469"/>
        <v>0</v>
      </c>
      <c r="EF155" s="152">
        <f t="shared" si="469"/>
        <v>0</v>
      </c>
      <c r="EG155" s="152">
        <f t="shared" si="469"/>
        <v>0</v>
      </c>
      <c r="EH155" s="152">
        <f t="shared" si="469"/>
        <v>0</v>
      </c>
      <c r="EI155" s="152">
        <f t="shared" si="469"/>
        <v>0</v>
      </c>
      <c r="EJ155" s="152">
        <f t="shared" si="469"/>
        <v>0</v>
      </c>
      <c r="EK155" s="152">
        <f t="shared" si="469"/>
        <v>0</v>
      </c>
      <c r="EL155" s="152">
        <f t="shared" si="469"/>
        <v>0</v>
      </c>
      <c r="EM155" s="152">
        <f t="shared" si="469"/>
        <v>0</v>
      </c>
      <c r="EN155" s="152">
        <f t="shared" si="469"/>
        <v>0</v>
      </c>
      <c r="EO155" s="152">
        <f t="shared" si="469"/>
        <v>0</v>
      </c>
      <c r="EP155" s="152">
        <f t="shared" si="469"/>
        <v>0</v>
      </c>
      <c r="EQ155" s="152">
        <f t="shared" si="469"/>
        <v>0</v>
      </c>
      <c r="ER155" s="152">
        <f t="shared" si="469"/>
        <v>0</v>
      </c>
      <c r="ES155" s="152">
        <f t="shared" si="469"/>
        <v>0</v>
      </c>
      <c r="ET155" s="152">
        <f t="shared" si="469"/>
        <v>0</v>
      </c>
      <c r="EU155" s="152">
        <f t="shared" si="469"/>
        <v>0</v>
      </c>
      <c r="EV155" s="152">
        <f t="shared" si="469"/>
        <v>0</v>
      </c>
      <c r="EW155" s="152">
        <f t="shared" si="469"/>
        <v>0</v>
      </c>
      <c r="EX155" s="152">
        <f t="shared" si="469"/>
        <v>0</v>
      </c>
      <c r="EY155" s="152">
        <f t="shared" si="469"/>
        <v>0</v>
      </c>
      <c r="EZ155" s="152">
        <f t="shared" si="469"/>
        <v>0</v>
      </c>
      <c r="FA155" s="152">
        <f t="shared" si="469"/>
        <v>0</v>
      </c>
      <c r="FB155" s="152">
        <f t="shared" si="469"/>
        <v>0</v>
      </c>
      <c r="FC155" s="152">
        <f t="shared" si="469"/>
        <v>0</v>
      </c>
      <c r="FD155" s="152">
        <f t="shared" si="469"/>
        <v>0</v>
      </c>
      <c r="FE155" s="152">
        <f t="shared" si="469"/>
        <v>0</v>
      </c>
      <c r="FF155" s="152">
        <f t="shared" si="469"/>
        <v>0</v>
      </c>
      <c r="FG155" s="152">
        <f t="shared" si="469"/>
        <v>0</v>
      </c>
      <c r="FH155" s="152">
        <f t="shared" si="469"/>
        <v>0</v>
      </c>
      <c r="FI155" s="152">
        <f t="shared" ref="FI155:GJ155" si="470" xml:space="preserve"> FI$108</f>
        <v>0</v>
      </c>
      <c r="FJ155" s="152">
        <f t="shared" si="470"/>
        <v>0</v>
      </c>
      <c r="FK155" s="152">
        <f t="shared" si="470"/>
        <v>0</v>
      </c>
      <c r="FL155" s="152">
        <f t="shared" si="470"/>
        <v>0</v>
      </c>
      <c r="FM155" s="152">
        <f t="shared" si="470"/>
        <v>0</v>
      </c>
      <c r="FN155" s="152">
        <f t="shared" si="470"/>
        <v>0</v>
      </c>
      <c r="FO155" s="152">
        <f t="shared" si="470"/>
        <v>0</v>
      </c>
      <c r="FP155" s="152">
        <f t="shared" si="470"/>
        <v>0</v>
      </c>
      <c r="FQ155" s="152">
        <f t="shared" si="470"/>
        <v>0</v>
      </c>
      <c r="FR155" s="152">
        <f t="shared" si="470"/>
        <v>0</v>
      </c>
      <c r="FS155" s="152">
        <f t="shared" si="470"/>
        <v>0</v>
      </c>
      <c r="FT155" s="152">
        <f t="shared" si="470"/>
        <v>0</v>
      </c>
      <c r="FU155" s="152">
        <f t="shared" si="470"/>
        <v>0</v>
      </c>
      <c r="FV155" s="152">
        <f t="shared" si="470"/>
        <v>0</v>
      </c>
      <c r="FW155" s="152">
        <f t="shared" si="470"/>
        <v>0</v>
      </c>
      <c r="FX155" s="152">
        <f t="shared" si="470"/>
        <v>0</v>
      </c>
      <c r="FY155" s="152">
        <f t="shared" si="470"/>
        <v>0</v>
      </c>
      <c r="FZ155" s="152">
        <f t="shared" si="470"/>
        <v>0</v>
      </c>
      <c r="GA155" s="152">
        <f t="shared" si="470"/>
        <v>0</v>
      </c>
      <c r="GB155" s="152">
        <f t="shared" si="470"/>
        <v>0</v>
      </c>
      <c r="GC155" s="152">
        <f t="shared" si="470"/>
        <v>0</v>
      </c>
      <c r="GD155" s="152">
        <f t="shared" si="470"/>
        <v>0</v>
      </c>
      <c r="GE155" s="152">
        <f t="shared" si="470"/>
        <v>0</v>
      </c>
      <c r="GF155" s="152">
        <f t="shared" si="470"/>
        <v>0</v>
      </c>
      <c r="GG155" s="152">
        <f t="shared" si="470"/>
        <v>0</v>
      </c>
      <c r="GH155" s="152">
        <f t="shared" si="470"/>
        <v>0</v>
      </c>
      <c r="GI155" s="152">
        <f t="shared" si="470"/>
        <v>0</v>
      </c>
      <c r="GJ155" s="152">
        <f t="shared" si="470"/>
        <v>0</v>
      </c>
    </row>
    <row r="156" spans="1:192" outlineLevel="1" x14ac:dyDescent="0.25">
      <c r="E156" s="9" t="s">
        <v>130</v>
      </c>
      <c r="F156" s="9"/>
      <c r="G156" s="9" t="s">
        <v>14</v>
      </c>
      <c r="H156" s="9"/>
      <c r="J156" s="9">
        <f t="shared" ref="J156:AO156" si="471">I156 + J155</f>
        <v>0</v>
      </c>
      <c r="K156" s="9">
        <f t="shared" si="471"/>
        <v>0</v>
      </c>
      <c r="L156" s="9">
        <f t="shared" si="471"/>
        <v>0</v>
      </c>
      <c r="M156" s="9">
        <f t="shared" si="471"/>
        <v>0</v>
      </c>
      <c r="N156" s="9">
        <f t="shared" si="471"/>
        <v>0</v>
      </c>
      <c r="O156" s="9">
        <f t="shared" si="471"/>
        <v>0</v>
      </c>
      <c r="P156" s="9">
        <f t="shared" si="471"/>
        <v>0</v>
      </c>
      <c r="Q156" s="9">
        <f t="shared" si="471"/>
        <v>1</v>
      </c>
      <c r="R156" s="9">
        <f t="shared" si="471"/>
        <v>2</v>
      </c>
      <c r="S156" s="9">
        <f t="shared" si="471"/>
        <v>3</v>
      </c>
      <c r="T156" s="9">
        <f t="shared" si="471"/>
        <v>4</v>
      </c>
      <c r="U156" s="9">
        <f t="shared" si="471"/>
        <v>5</v>
      </c>
      <c r="V156" s="9">
        <f t="shared" si="471"/>
        <v>6</v>
      </c>
      <c r="W156" s="9">
        <f t="shared" si="471"/>
        <v>7</v>
      </c>
      <c r="X156" s="9">
        <f t="shared" si="471"/>
        <v>8</v>
      </c>
      <c r="Y156" s="9">
        <f t="shared" si="471"/>
        <v>9</v>
      </c>
      <c r="Z156" s="9">
        <f t="shared" si="471"/>
        <v>10</v>
      </c>
      <c r="AA156" s="9">
        <f t="shared" si="471"/>
        <v>11</v>
      </c>
      <c r="AB156" s="9">
        <f t="shared" si="471"/>
        <v>12</v>
      </c>
      <c r="AC156" s="9">
        <f t="shared" si="471"/>
        <v>13</v>
      </c>
      <c r="AD156" s="9">
        <f t="shared" si="471"/>
        <v>14</v>
      </c>
      <c r="AE156" s="9">
        <f t="shared" si="471"/>
        <v>15</v>
      </c>
      <c r="AF156" s="9">
        <f t="shared" si="471"/>
        <v>16</v>
      </c>
      <c r="AG156" s="9">
        <f t="shared" si="471"/>
        <v>17</v>
      </c>
      <c r="AH156" s="9">
        <f t="shared" si="471"/>
        <v>18</v>
      </c>
      <c r="AI156" s="9">
        <f t="shared" si="471"/>
        <v>19</v>
      </c>
      <c r="AJ156" s="9">
        <f t="shared" si="471"/>
        <v>20</v>
      </c>
      <c r="AK156" s="9">
        <f t="shared" si="471"/>
        <v>21</v>
      </c>
      <c r="AL156" s="9">
        <f t="shared" si="471"/>
        <v>22</v>
      </c>
      <c r="AM156" s="9">
        <f t="shared" si="471"/>
        <v>23</v>
      </c>
      <c r="AN156" s="9">
        <f t="shared" si="471"/>
        <v>24</v>
      </c>
      <c r="AO156" s="9">
        <f t="shared" si="471"/>
        <v>25</v>
      </c>
      <c r="AP156" s="9">
        <f t="shared" ref="AP156:BU156" si="472">AO156 + AP155</f>
        <v>26</v>
      </c>
      <c r="AQ156" s="9">
        <f t="shared" si="472"/>
        <v>27</v>
      </c>
      <c r="AR156" s="9">
        <f t="shared" si="472"/>
        <v>28</v>
      </c>
      <c r="AS156" s="9">
        <f t="shared" si="472"/>
        <v>29</v>
      </c>
      <c r="AT156" s="9">
        <f t="shared" si="472"/>
        <v>30</v>
      </c>
      <c r="AU156" s="9">
        <f t="shared" si="472"/>
        <v>31</v>
      </c>
      <c r="AV156" s="9">
        <f t="shared" si="472"/>
        <v>32</v>
      </c>
      <c r="AW156" s="9">
        <f t="shared" si="472"/>
        <v>33</v>
      </c>
      <c r="AX156" s="9">
        <f t="shared" si="472"/>
        <v>34</v>
      </c>
      <c r="AY156" s="9">
        <f t="shared" si="472"/>
        <v>35</v>
      </c>
      <c r="AZ156" s="9">
        <f t="shared" si="472"/>
        <v>36</v>
      </c>
      <c r="BA156" s="9">
        <f t="shared" si="472"/>
        <v>37</v>
      </c>
      <c r="BB156" s="9">
        <f t="shared" si="472"/>
        <v>38</v>
      </c>
      <c r="BC156" s="9">
        <f t="shared" si="472"/>
        <v>39</v>
      </c>
      <c r="BD156" s="9">
        <f t="shared" si="472"/>
        <v>40</v>
      </c>
      <c r="BE156" s="9">
        <f t="shared" si="472"/>
        <v>40</v>
      </c>
      <c r="BF156" s="9">
        <f t="shared" si="472"/>
        <v>40</v>
      </c>
      <c r="BG156" s="9">
        <f t="shared" si="472"/>
        <v>40</v>
      </c>
      <c r="BH156" s="9">
        <f t="shared" si="472"/>
        <v>40</v>
      </c>
      <c r="BI156" s="9">
        <f t="shared" si="472"/>
        <v>40</v>
      </c>
      <c r="BJ156" s="9">
        <f t="shared" si="472"/>
        <v>40</v>
      </c>
      <c r="BK156" s="9">
        <f t="shared" si="472"/>
        <v>40</v>
      </c>
      <c r="BL156" s="9">
        <f t="shared" si="472"/>
        <v>40</v>
      </c>
      <c r="BM156" s="9">
        <f t="shared" si="472"/>
        <v>40</v>
      </c>
      <c r="BN156" s="9">
        <f t="shared" si="472"/>
        <v>40</v>
      </c>
      <c r="BO156" s="9">
        <f t="shared" si="472"/>
        <v>40</v>
      </c>
      <c r="BP156" s="9">
        <f t="shared" si="472"/>
        <v>40</v>
      </c>
      <c r="BQ156" s="9">
        <f t="shared" si="472"/>
        <v>40</v>
      </c>
      <c r="BR156" s="9">
        <f t="shared" si="472"/>
        <v>40</v>
      </c>
      <c r="BS156" s="9">
        <f t="shared" si="472"/>
        <v>40</v>
      </c>
      <c r="BT156" s="9">
        <f t="shared" si="472"/>
        <v>40</v>
      </c>
      <c r="BU156" s="9">
        <f t="shared" si="472"/>
        <v>40</v>
      </c>
      <c r="BV156" s="9">
        <f t="shared" ref="BV156:DA156" si="473">BU156 + BV155</f>
        <v>40</v>
      </c>
      <c r="BW156" s="9">
        <f t="shared" si="473"/>
        <v>40</v>
      </c>
      <c r="BX156" s="9">
        <f t="shared" si="473"/>
        <v>40</v>
      </c>
      <c r="BY156" s="9">
        <f t="shared" si="473"/>
        <v>40</v>
      </c>
      <c r="BZ156" s="9">
        <f t="shared" si="473"/>
        <v>40</v>
      </c>
      <c r="CA156" s="9">
        <f t="shared" si="473"/>
        <v>40</v>
      </c>
      <c r="CB156" s="9">
        <f t="shared" si="473"/>
        <v>40</v>
      </c>
      <c r="CC156" s="9">
        <f t="shared" si="473"/>
        <v>40</v>
      </c>
      <c r="CD156" s="9">
        <f t="shared" si="473"/>
        <v>40</v>
      </c>
      <c r="CE156" s="9">
        <f t="shared" si="473"/>
        <v>40</v>
      </c>
      <c r="CF156" s="9">
        <f t="shared" si="473"/>
        <v>40</v>
      </c>
      <c r="CG156" s="9">
        <f t="shared" si="473"/>
        <v>40</v>
      </c>
      <c r="CH156" s="9">
        <f t="shared" si="473"/>
        <v>40</v>
      </c>
      <c r="CI156" s="9">
        <f t="shared" si="473"/>
        <v>40</v>
      </c>
      <c r="CJ156" s="9">
        <f t="shared" si="473"/>
        <v>40</v>
      </c>
      <c r="CK156" s="9">
        <f t="shared" si="473"/>
        <v>40</v>
      </c>
      <c r="CL156" s="9">
        <f t="shared" si="473"/>
        <v>40</v>
      </c>
      <c r="CM156" s="9">
        <f t="shared" si="473"/>
        <v>40</v>
      </c>
      <c r="CN156" s="9">
        <f t="shared" si="473"/>
        <v>40</v>
      </c>
      <c r="CO156" s="9">
        <f t="shared" si="473"/>
        <v>40</v>
      </c>
      <c r="CP156" s="9">
        <f t="shared" si="473"/>
        <v>40</v>
      </c>
      <c r="CQ156" s="9">
        <f t="shared" si="473"/>
        <v>40</v>
      </c>
      <c r="CR156" s="9">
        <f t="shared" si="473"/>
        <v>40</v>
      </c>
      <c r="CS156" s="9">
        <f t="shared" si="473"/>
        <v>40</v>
      </c>
      <c r="CT156" s="9">
        <f t="shared" si="473"/>
        <v>40</v>
      </c>
      <c r="CU156" s="9">
        <f t="shared" si="473"/>
        <v>40</v>
      </c>
      <c r="CV156" s="9">
        <f t="shared" si="473"/>
        <v>40</v>
      </c>
      <c r="CW156" s="9">
        <f t="shared" si="473"/>
        <v>40</v>
      </c>
      <c r="CX156" s="9">
        <f t="shared" si="473"/>
        <v>40</v>
      </c>
      <c r="CY156" s="9">
        <f t="shared" si="473"/>
        <v>40</v>
      </c>
      <c r="CZ156" s="9">
        <f t="shared" si="473"/>
        <v>40</v>
      </c>
      <c r="DA156" s="9">
        <f t="shared" si="473"/>
        <v>40</v>
      </c>
      <c r="DB156" s="9">
        <f t="shared" ref="DB156:EG156" si="474">DA156 + DB155</f>
        <v>40</v>
      </c>
      <c r="DC156" s="9">
        <f t="shared" si="474"/>
        <v>40</v>
      </c>
      <c r="DD156" s="9">
        <f t="shared" si="474"/>
        <v>40</v>
      </c>
      <c r="DE156" s="9">
        <f t="shared" si="474"/>
        <v>40</v>
      </c>
      <c r="DF156" s="9">
        <f t="shared" si="474"/>
        <v>40</v>
      </c>
      <c r="DG156" s="9">
        <f t="shared" si="474"/>
        <v>40</v>
      </c>
      <c r="DH156" s="9">
        <f t="shared" si="474"/>
        <v>40</v>
      </c>
      <c r="DI156" s="9">
        <f t="shared" si="474"/>
        <v>40</v>
      </c>
      <c r="DJ156" s="9">
        <f t="shared" si="474"/>
        <v>40</v>
      </c>
      <c r="DK156" s="9">
        <f t="shared" si="474"/>
        <v>40</v>
      </c>
      <c r="DL156" s="9">
        <f t="shared" si="474"/>
        <v>40</v>
      </c>
      <c r="DM156" s="9">
        <f t="shared" si="474"/>
        <v>40</v>
      </c>
      <c r="DN156" s="9">
        <f t="shared" si="474"/>
        <v>40</v>
      </c>
      <c r="DO156" s="9">
        <f t="shared" si="474"/>
        <v>40</v>
      </c>
      <c r="DP156" s="9">
        <f t="shared" si="474"/>
        <v>40</v>
      </c>
      <c r="DQ156" s="9">
        <f t="shared" si="474"/>
        <v>40</v>
      </c>
      <c r="DR156" s="9">
        <f t="shared" si="474"/>
        <v>40</v>
      </c>
      <c r="DS156" s="9">
        <f t="shared" si="474"/>
        <v>40</v>
      </c>
      <c r="DT156" s="9">
        <f t="shared" si="474"/>
        <v>40</v>
      </c>
      <c r="DU156" s="9">
        <f t="shared" si="474"/>
        <v>40</v>
      </c>
      <c r="DV156" s="9">
        <f t="shared" si="474"/>
        <v>40</v>
      </c>
      <c r="DW156" s="9">
        <f t="shared" si="474"/>
        <v>40</v>
      </c>
      <c r="DX156" s="9">
        <f t="shared" si="474"/>
        <v>40</v>
      </c>
      <c r="DY156" s="9">
        <f t="shared" si="474"/>
        <v>40</v>
      </c>
      <c r="DZ156" s="9">
        <f t="shared" si="474"/>
        <v>40</v>
      </c>
      <c r="EA156" s="9">
        <f t="shared" si="474"/>
        <v>40</v>
      </c>
      <c r="EB156" s="9">
        <f t="shared" si="474"/>
        <v>40</v>
      </c>
      <c r="EC156" s="9">
        <f t="shared" si="474"/>
        <v>40</v>
      </c>
      <c r="ED156" s="9">
        <f t="shared" si="474"/>
        <v>40</v>
      </c>
      <c r="EE156" s="9">
        <f t="shared" si="474"/>
        <v>40</v>
      </c>
      <c r="EF156" s="9">
        <f t="shared" si="474"/>
        <v>40</v>
      </c>
      <c r="EG156" s="9">
        <f t="shared" si="474"/>
        <v>40</v>
      </c>
      <c r="EH156" s="9">
        <f t="shared" ref="EH156:FM156" si="475">EG156 + EH155</f>
        <v>40</v>
      </c>
      <c r="EI156" s="9">
        <f t="shared" si="475"/>
        <v>40</v>
      </c>
      <c r="EJ156" s="9">
        <f t="shared" si="475"/>
        <v>40</v>
      </c>
      <c r="EK156" s="9">
        <f t="shared" si="475"/>
        <v>40</v>
      </c>
      <c r="EL156" s="9">
        <f t="shared" si="475"/>
        <v>40</v>
      </c>
      <c r="EM156" s="9">
        <f t="shared" si="475"/>
        <v>40</v>
      </c>
      <c r="EN156" s="9">
        <f t="shared" si="475"/>
        <v>40</v>
      </c>
      <c r="EO156" s="9">
        <f t="shared" si="475"/>
        <v>40</v>
      </c>
      <c r="EP156" s="9">
        <f t="shared" si="475"/>
        <v>40</v>
      </c>
      <c r="EQ156" s="9">
        <f t="shared" si="475"/>
        <v>40</v>
      </c>
      <c r="ER156" s="9">
        <f t="shared" si="475"/>
        <v>40</v>
      </c>
      <c r="ES156" s="9">
        <f t="shared" si="475"/>
        <v>40</v>
      </c>
      <c r="ET156" s="9">
        <f t="shared" si="475"/>
        <v>40</v>
      </c>
      <c r="EU156" s="9">
        <f t="shared" si="475"/>
        <v>40</v>
      </c>
      <c r="EV156" s="9">
        <f t="shared" si="475"/>
        <v>40</v>
      </c>
      <c r="EW156" s="9">
        <f t="shared" si="475"/>
        <v>40</v>
      </c>
      <c r="EX156" s="9">
        <f t="shared" si="475"/>
        <v>40</v>
      </c>
      <c r="EY156" s="9">
        <f t="shared" si="475"/>
        <v>40</v>
      </c>
      <c r="EZ156" s="9">
        <f t="shared" si="475"/>
        <v>40</v>
      </c>
      <c r="FA156" s="9">
        <f t="shared" si="475"/>
        <v>40</v>
      </c>
      <c r="FB156" s="9">
        <f t="shared" si="475"/>
        <v>40</v>
      </c>
      <c r="FC156" s="9">
        <f t="shared" si="475"/>
        <v>40</v>
      </c>
      <c r="FD156" s="9">
        <f t="shared" si="475"/>
        <v>40</v>
      </c>
      <c r="FE156" s="9">
        <f t="shared" si="475"/>
        <v>40</v>
      </c>
      <c r="FF156" s="9">
        <f t="shared" si="475"/>
        <v>40</v>
      </c>
      <c r="FG156" s="9">
        <f t="shared" si="475"/>
        <v>40</v>
      </c>
      <c r="FH156" s="9">
        <f t="shared" si="475"/>
        <v>40</v>
      </c>
      <c r="FI156" s="9">
        <f t="shared" si="475"/>
        <v>40</v>
      </c>
      <c r="FJ156" s="9">
        <f t="shared" si="475"/>
        <v>40</v>
      </c>
      <c r="FK156" s="9">
        <f t="shared" si="475"/>
        <v>40</v>
      </c>
      <c r="FL156" s="9">
        <f t="shared" si="475"/>
        <v>40</v>
      </c>
      <c r="FM156" s="9">
        <f t="shared" si="475"/>
        <v>40</v>
      </c>
      <c r="FN156" s="9">
        <f t="shared" ref="FN156:GJ156" si="476">FM156 + FN155</f>
        <v>40</v>
      </c>
      <c r="FO156" s="9">
        <f t="shared" si="476"/>
        <v>40</v>
      </c>
      <c r="FP156" s="9">
        <f t="shared" si="476"/>
        <v>40</v>
      </c>
      <c r="FQ156" s="9">
        <f t="shared" si="476"/>
        <v>40</v>
      </c>
      <c r="FR156" s="9">
        <f t="shared" si="476"/>
        <v>40</v>
      </c>
      <c r="FS156" s="9">
        <f t="shared" si="476"/>
        <v>40</v>
      </c>
      <c r="FT156" s="9">
        <f t="shared" si="476"/>
        <v>40</v>
      </c>
      <c r="FU156" s="9">
        <f t="shared" si="476"/>
        <v>40</v>
      </c>
      <c r="FV156" s="9">
        <f t="shared" si="476"/>
        <v>40</v>
      </c>
      <c r="FW156" s="9">
        <f t="shared" si="476"/>
        <v>40</v>
      </c>
      <c r="FX156" s="9">
        <f t="shared" si="476"/>
        <v>40</v>
      </c>
      <c r="FY156" s="9">
        <f t="shared" si="476"/>
        <v>40</v>
      </c>
      <c r="FZ156" s="9">
        <f t="shared" si="476"/>
        <v>40</v>
      </c>
      <c r="GA156" s="9">
        <f t="shared" si="476"/>
        <v>40</v>
      </c>
      <c r="GB156" s="9">
        <f t="shared" si="476"/>
        <v>40</v>
      </c>
      <c r="GC156" s="9">
        <f t="shared" si="476"/>
        <v>40</v>
      </c>
      <c r="GD156" s="9">
        <f t="shared" si="476"/>
        <v>40</v>
      </c>
      <c r="GE156" s="9">
        <f t="shared" si="476"/>
        <v>40</v>
      </c>
      <c r="GF156" s="9">
        <f t="shared" si="476"/>
        <v>40</v>
      </c>
      <c r="GG156" s="9">
        <f t="shared" si="476"/>
        <v>40</v>
      </c>
      <c r="GH156" s="9">
        <f t="shared" si="476"/>
        <v>40</v>
      </c>
      <c r="GI156" s="9">
        <f t="shared" si="476"/>
        <v>40</v>
      </c>
      <c r="GJ156" s="9">
        <f t="shared" si="476"/>
        <v>40</v>
      </c>
    </row>
    <row r="157" spans="1:192" outlineLevel="1" x14ac:dyDescent="0.25">
      <c r="E157" s="9"/>
      <c r="F157" s="9"/>
      <c r="G157" s="9"/>
      <c r="H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</row>
    <row r="158" spans="1:192" outlineLevel="1" x14ac:dyDescent="0.25">
      <c r="E158" s="69" t="str">
        <f xml:space="preserve"> InpC!E$218</f>
        <v>Number of periods in a year</v>
      </c>
      <c r="F158" s="69">
        <f xml:space="preserve"> InpC!F$218</f>
        <v>2</v>
      </c>
      <c r="G158" s="69" t="str">
        <f xml:space="preserve"> InpC!G$218</f>
        <v>periods</v>
      </c>
      <c r="H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</row>
    <row r="159" spans="1:192" outlineLevel="1" x14ac:dyDescent="0.25">
      <c r="E159" s="152" t="str">
        <f t="shared" ref="E159:BP159" si="477" xml:space="preserve"> E$108</f>
        <v>Operating period flag</v>
      </c>
      <c r="F159" s="152">
        <f t="shared" si="477"/>
        <v>0</v>
      </c>
      <c r="G159" s="152" t="str">
        <f t="shared" si="477"/>
        <v>flag</v>
      </c>
      <c r="H159" s="152">
        <f t="shared" si="477"/>
        <v>40</v>
      </c>
      <c r="I159" s="152">
        <f t="shared" si="477"/>
        <v>0</v>
      </c>
      <c r="J159" s="152">
        <f t="shared" si="477"/>
        <v>0</v>
      </c>
      <c r="K159" s="152">
        <f t="shared" si="477"/>
        <v>0</v>
      </c>
      <c r="L159" s="152">
        <f t="shared" si="477"/>
        <v>0</v>
      </c>
      <c r="M159" s="152">
        <f t="shared" si="477"/>
        <v>0</v>
      </c>
      <c r="N159" s="152">
        <f t="shared" si="477"/>
        <v>0</v>
      </c>
      <c r="O159" s="152">
        <f t="shared" si="477"/>
        <v>0</v>
      </c>
      <c r="P159" s="152">
        <f t="shared" si="477"/>
        <v>0</v>
      </c>
      <c r="Q159" s="152">
        <f t="shared" si="477"/>
        <v>1</v>
      </c>
      <c r="R159" s="152">
        <f t="shared" si="477"/>
        <v>1</v>
      </c>
      <c r="S159" s="152">
        <f t="shared" si="477"/>
        <v>1</v>
      </c>
      <c r="T159" s="152">
        <f t="shared" si="477"/>
        <v>1</v>
      </c>
      <c r="U159" s="152">
        <f t="shared" si="477"/>
        <v>1</v>
      </c>
      <c r="V159" s="152">
        <f t="shared" si="477"/>
        <v>1</v>
      </c>
      <c r="W159" s="152">
        <f t="shared" si="477"/>
        <v>1</v>
      </c>
      <c r="X159" s="152">
        <f t="shared" si="477"/>
        <v>1</v>
      </c>
      <c r="Y159" s="152">
        <f t="shared" si="477"/>
        <v>1</v>
      </c>
      <c r="Z159" s="152">
        <f t="shared" si="477"/>
        <v>1</v>
      </c>
      <c r="AA159" s="152">
        <f t="shared" si="477"/>
        <v>1</v>
      </c>
      <c r="AB159" s="152">
        <f t="shared" si="477"/>
        <v>1</v>
      </c>
      <c r="AC159" s="152">
        <f t="shared" si="477"/>
        <v>1</v>
      </c>
      <c r="AD159" s="152">
        <f t="shared" si="477"/>
        <v>1</v>
      </c>
      <c r="AE159" s="152">
        <f t="shared" si="477"/>
        <v>1</v>
      </c>
      <c r="AF159" s="152">
        <f t="shared" si="477"/>
        <v>1</v>
      </c>
      <c r="AG159" s="152">
        <f t="shared" si="477"/>
        <v>1</v>
      </c>
      <c r="AH159" s="152">
        <f t="shared" si="477"/>
        <v>1</v>
      </c>
      <c r="AI159" s="152">
        <f t="shared" si="477"/>
        <v>1</v>
      </c>
      <c r="AJ159" s="152">
        <f t="shared" si="477"/>
        <v>1</v>
      </c>
      <c r="AK159" s="152">
        <f t="shared" si="477"/>
        <v>1</v>
      </c>
      <c r="AL159" s="152">
        <f t="shared" si="477"/>
        <v>1</v>
      </c>
      <c r="AM159" s="152">
        <f t="shared" si="477"/>
        <v>1</v>
      </c>
      <c r="AN159" s="152">
        <f t="shared" si="477"/>
        <v>1</v>
      </c>
      <c r="AO159" s="152">
        <f t="shared" si="477"/>
        <v>1</v>
      </c>
      <c r="AP159" s="152">
        <f t="shared" si="477"/>
        <v>1</v>
      </c>
      <c r="AQ159" s="152">
        <f t="shared" si="477"/>
        <v>1</v>
      </c>
      <c r="AR159" s="152">
        <f t="shared" si="477"/>
        <v>1</v>
      </c>
      <c r="AS159" s="152">
        <f t="shared" si="477"/>
        <v>1</v>
      </c>
      <c r="AT159" s="152">
        <f t="shared" si="477"/>
        <v>1</v>
      </c>
      <c r="AU159" s="152">
        <f t="shared" si="477"/>
        <v>1</v>
      </c>
      <c r="AV159" s="152">
        <f t="shared" si="477"/>
        <v>1</v>
      </c>
      <c r="AW159" s="152">
        <f t="shared" si="477"/>
        <v>1</v>
      </c>
      <c r="AX159" s="152">
        <f t="shared" si="477"/>
        <v>1</v>
      </c>
      <c r="AY159" s="152">
        <f t="shared" si="477"/>
        <v>1</v>
      </c>
      <c r="AZ159" s="152">
        <f t="shared" si="477"/>
        <v>1</v>
      </c>
      <c r="BA159" s="152">
        <f t="shared" si="477"/>
        <v>1</v>
      </c>
      <c r="BB159" s="152">
        <f t="shared" si="477"/>
        <v>1</v>
      </c>
      <c r="BC159" s="152">
        <f t="shared" si="477"/>
        <v>1</v>
      </c>
      <c r="BD159" s="152">
        <f t="shared" si="477"/>
        <v>1</v>
      </c>
      <c r="BE159" s="152">
        <f t="shared" si="477"/>
        <v>0</v>
      </c>
      <c r="BF159" s="152">
        <f t="shared" si="477"/>
        <v>0</v>
      </c>
      <c r="BG159" s="152">
        <f t="shared" si="477"/>
        <v>0</v>
      </c>
      <c r="BH159" s="152">
        <f t="shared" si="477"/>
        <v>0</v>
      </c>
      <c r="BI159" s="152">
        <f t="shared" si="477"/>
        <v>0</v>
      </c>
      <c r="BJ159" s="152">
        <f t="shared" si="477"/>
        <v>0</v>
      </c>
      <c r="BK159" s="152">
        <f t="shared" si="477"/>
        <v>0</v>
      </c>
      <c r="BL159" s="152">
        <f t="shared" si="477"/>
        <v>0</v>
      </c>
      <c r="BM159" s="152">
        <f t="shared" si="477"/>
        <v>0</v>
      </c>
      <c r="BN159" s="152">
        <f t="shared" si="477"/>
        <v>0</v>
      </c>
      <c r="BO159" s="152">
        <f t="shared" si="477"/>
        <v>0</v>
      </c>
      <c r="BP159" s="152">
        <f t="shared" si="477"/>
        <v>0</v>
      </c>
      <c r="BQ159" s="152">
        <f t="shared" ref="BQ159:EB159" si="478" xml:space="preserve"> BQ$108</f>
        <v>0</v>
      </c>
      <c r="BR159" s="152">
        <f t="shared" si="478"/>
        <v>0</v>
      </c>
      <c r="BS159" s="152">
        <f t="shared" si="478"/>
        <v>0</v>
      </c>
      <c r="BT159" s="152">
        <f t="shared" si="478"/>
        <v>0</v>
      </c>
      <c r="BU159" s="152">
        <f t="shared" si="478"/>
        <v>0</v>
      </c>
      <c r="BV159" s="152">
        <f t="shared" si="478"/>
        <v>0</v>
      </c>
      <c r="BW159" s="152">
        <f t="shared" si="478"/>
        <v>0</v>
      </c>
      <c r="BX159" s="152">
        <f t="shared" si="478"/>
        <v>0</v>
      </c>
      <c r="BY159" s="152">
        <f t="shared" si="478"/>
        <v>0</v>
      </c>
      <c r="BZ159" s="152">
        <f t="shared" si="478"/>
        <v>0</v>
      </c>
      <c r="CA159" s="152">
        <f t="shared" si="478"/>
        <v>0</v>
      </c>
      <c r="CB159" s="152">
        <f t="shared" si="478"/>
        <v>0</v>
      </c>
      <c r="CC159" s="152">
        <f t="shared" si="478"/>
        <v>0</v>
      </c>
      <c r="CD159" s="152">
        <f t="shared" si="478"/>
        <v>0</v>
      </c>
      <c r="CE159" s="152">
        <f t="shared" si="478"/>
        <v>0</v>
      </c>
      <c r="CF159" s="152">
        <f t="shared" si="478"/>
        <v>0</v>
      </c>
      <c r="CG159" s="152">
        <f t="shared" si="478"/>
        <v>0</v>
      </c>
      <c r="CH159" s="152">
        <f t="shared" si="478"/>
        <v>0</v>
      </c>
      <c r="CI159" s="152">
        <f t="shared" si="478"/>
        <v>0</v>
      </c>
      <c r="CJ159" s="152">
        <f t="shared" si="478"/>
        <v>0</v>
      </c>
      <c r="CK159" s="152">
        <f t="shared" si="478"/>
        <v>0</v>
      </c>
      <c r="CL159" s="152">
        <f t="shared" si="478"/>
        <v>0</v>
      </c>
      <c r="CM159" s="152">
        <f t="shared" si="478"/>
        <v>0</v>
      </c>
      <c r="CN159" s="152">
        <f t="shared" si="478"/>
        <v>0</v>
      </c>
      <c r="CO159" s="152">
        <f t="shared" si="478"/>
        <v>0</v>
      </c>
      <c r="CP159" s="152">
        <f t="shared" si="478"/>
        <v>0</v>
      </c>
      <c r="CQ159" s="152">
        <f t="shared" si="478"/>
        <v>0</v>
      </c>
      <c r="CR159" s="152">
        <f t="shared" si="478"/>
        <v>0</v>
      </c>
      <c r="CS159" s="152">
        <f t="shared" si="478"/>
        <v>0</v>
      </c>
      <c r="CT159" s="152">
        <f t="shared" si="478"/>
        <v>0</v>
      </c>
      <c r="CU159" s="152">
        <f t="shared" si="478"/>
        <v>0</v>
      </c>
      <c r="CV159" s="152">
        <f t="shared" si="478"/>
        <v>0</v>
      </c>
      <c r="CW159" s="152">
        <f t="shared" si="478"/>
        <v>0</v>
      </c>
      <c r="CX159" s="152">
        <f t="shared" si="478"/>
        <v>0</v>
      </c>
      <c r="CY159" s="152">
        <f t="shared" si="478"/>
        <v>0</v>
      </c>
      <c r="CZ159" s="152">
        <f t="shared" si="478"/>
        <v>0</v>
      </c>
      <c r="DA159" s="152">
        <f t="shared" si="478"/>
        <v>0</v>
      </c>
      <c r="DB159" s="152">
        <f t="shared" si="478"/>
        <v>0</v>
      </c>
      <c r="DC159" s="152">
        <f t="shared" si="478"/>
        <v>0</v>
      </c>
      <c r="DD159" s="152">
        <f t="shared" si="478"/>
        <v>0</v>
      </c>
      <c r="DE159" s="152">
        <f t="shared" si="478"/>
        <v>0</v>
      </c>
      <c r="DF159" s="152">
        <f t="shared" si="478"/>
        <v>0</v>
      </c>
      <c r="DG159" s="152">
        <f t="shared" si="478"/>
        <v>0</v>
      </c>
      <c r="DH159" s="152">
        <f t="shared" si="478"/>
        <v>0</v>
      </c>
      <c r="DI159" s="152">
        <f t="shared" si="478"/>
        <v>0</v>
      </c>
      <c r="DJ159" s="152">
        <f t="shared" si="478"/>
        <v>0</v>
      </c>
      <c r="DK159" s="152">
        <f t="shared" si="478"/>
        <v>0</v>
      </c>
      <c r="DL159" s="152">
        <f t="shared" si="478"/>
        <v>0</v>
      </c>
      <c r="DM159" s="152">
        <f t="shared" si="478"/>
        <v>0</v>
      </c>
      <c r="DN159" s="152">
        <f t="shared" si="478"/>
        <v>0</v>
      </c>
      <c r="DO159" s="152">
        <f t="shared" si="478"/>
        <v>0</v>
      </c>
      <c r="DP159" s="152">
        <f t="shared" si="478"/>
        <v>0</v>
      </c>
      <c r="DQ159" s="152">
        <f t="shared" si="478"/>
        <v>0</v>
      </c>
      <c r="DR159" s="152">
        <f t="shared" si="478"/>
        <v>0</v>
      </c>
      <c r="DS159" s="152">
        <f t="shared" si="478"/>
        <v>0</v>
      </c>
      <c r="DT159" s="152">
        <f t="shared" si="478"/>
        <v>0</v>
      </c>
      <c r="DU159" s="152">
        <f t="shared" si="478"/>
        <v>0</v>
      </c>
      <c r="DV159" s="152">
        <f t="shared" si="478"/>
        <v>0</v>
      </c>
      <c r="DW159" s="152">
        <f t="shared" si="478"/>
        <v>0</v>
      </c>
      <c r="DX159" s="152">
        <f t="shared" si="478"/>
        <v>0</v>
      </c>
      <c r="DY159" s="152">
        <f t="shared" si="478"/>
        <v>0</v>
      </c>
      <c r="DZ159" s="152">
        <f t="shared" si="478"/>
        <v>0</v>
      </c>
      <c r="EA159" s="152">
        <f t="shared" si="478"/>
        <v>0</v>
      </c>
      <c r="EB159" s="152">
        <f t="shared" si="478"/>
        <v>0</v>
      </c>
      <c r="EC159" s="152">
        <f t="shared" ref="EC159:GJ159" si="479" xml:space="preserve"> EC$108</f>
        <v>0</v>
      </c>
      <c r="ED159" s="152">
        <f t="shared" si="479"/>
        <v>0</v>
      </c>
      <c r="EE159" s="152">
        <f t="shared" si="479"/>
        <v>0</v>
      </c>
      <c r="EF159" s="152">
        <f t="shared" si="479"/>
        <v>0</v>
      </c>
      <c r="EG159" s="152">
        <f t="shared" si="479"/>
        <v>0</v>
      </c>
      <c r="EH159" s="152">
        <f t="shared" si="479"/>
        <v>0</v>
      </c>
      <c r="EI159" s="152">
        <f t="shared" si="479"/>
        <v>0</v>
      </c>
      <c r="EJ159" s="152">
        <f t="shared" si="479"/>
        <v>0</v>
      </c>
      <c r="EK159" s="152">
        <f t="shared" si="479"/>
        <v>0</v>
      </c>
      <c r="EL159" s="152">
        <f t="shared" si="479"/>
        <v>0</v>
      </c>
      <c r="EM159" s="152">
        <f t="shared" si="479"/>
        <v>0</v>
      </c>
      <c r="EN159" s="152">
        <f t="shared" si="479"/>
        <v>0</v>
      </c>
      <c r="EO159" s="152">
        <f t="shared" si="479"/>
        <v>0</v>
      </c>
      <c r="EP159" s="152">
        <f t="shared" si="479"/>
        <v>0</v>
      </c>
      <c r="EQ159" s="152">
        <f t="shared" si="479"/>
        <v>0</v>
      </c>
      <c r="ER159" s="152">
        <f t="shared" si="479"/>
        <v>0</v>
      </c>
      <c r="ES159" s="152">
        <f t="shared" si="479"/>
        <v>0</v>
      </c>
      <c r="ET159" s="152">
        <f t="shared" si="479"/>
        <v>0</v>
      </c>
      <c r="EU159" s="152">
        <f t="shared" si="479"/>
        <v>0</v>
      </c>
      <c r="EV159" s="152">
        <f t="shared" si="479"/>
        <v>0</v>
      </c>
      <c r="EW159" s="152">
        <f t="shared" si="479"/>
        <v>0</v>
      </c>
      <c r="EX159" s="152">
        <f t="shared" si="479"/>
        <v>0</v>
      </c>
      <c r="EY159" s="152">
        <f t="shared" si="479"/>
        <v>0</v>
      </c>
      <c r="EZ159" s="152">
        <f t="shared" si="479"/>
        <v>0</v>
      </c>
      <c r="FA159" s="152">
        <f t="shared" si="479"/>
        <v>0</v>
      </c>
      <c r="FB159" s="152">
        <f t="shared" si="479"/>
        <v>0</v>
      </c>
      <c r="FC159" s="152">
        <f t="shared" si="479"/>
        <v>0</v>
      </c>
      <c r="FD159" s="152">
        <f t="shared" si="479"/>
        <v>0</v>
      </c>
      <c r="FE159" s="152">
        <f t="shared" si="479"/>
        <v>0</v>
      </c>
      <c r="FF159" s="152">
        <f t="shared" si="479"/>
        <v>0</v>
      </c>
      <c r="FG159" s="152">
        <f t="shared" si="479"/>
        <v>0</v>
      </c>
      <c r="FH159" s="152">
        <f t="shared" si="479"/>
        <v>0</v>
      </c>
      <c r="FI159" s="152">
        <f t="shared" si="479"/>
        <v>0</v>
      </c>
      <c r="FJ159" s="152">
        <f t="shared" si="479"/>
        <v>0</v>
      </c>
      <c r="FK159" s="152">
        <f t="shared" si="479"/>
        <v>0</v>
      </c>
      <c r="FL159" s="152">
        <f t="shared" si="479"/>
        <v>0</v>
      </c>
      <c r="FM159" s="152">
        <f t="shared" si="479"/>
        <v>0</v>
      </c>
      <c r="FN159" s="152">
        <f t="shared" si="479"/>
        <v>0</v>
      </c>
      <c r="FO159" s="152">
        <f t="shared" si="479"/>
        <v>0</v>
      </c>
      <c r="FP159" s="152">
        <f t="shared" si="479"/>
        <v>0</v>
      </c>
      <c r="FQ159" s="152">
        <f t="shared" si="479"/>
        <v>0</v>
      </c>
      <c r="FR159" s="152">
        <f t="shared" si="479"/>
        <v>0</v>
      </c>
      <c r="FS159" s="152">
        <f t="shared" si="479"/>
        <v>0</v>
      </c>
      <c r="FT159" s="152">
        <f t="shared" si="479"/>
        <v>0</v>
      </c>
      <c r="FU159" s="152">
        <f t="shared" si="479"/>
        <v>0</v>
      </c>
      <c r="FV159" s="152">
        <f t="shared" si="479"/>
        <v>0</v>
      </c>
      <c r="FW159" s="152">
        <f t="shared" si="479"/>
        <v>0</v>
      </c>
      <c r="FX159" s="152">
        <f t="shared" si="479"/>
        <v>0</v>
      </c>
      <c r="FY159" s="152">
        <f t="shared" si="479"/>
        <v>0</v>
      </c>
      <c r="FZ159" s="152">
        <f t="shared" si="479"/>
        <v>0</v>
      </c>
      <c r="GA159" s="152">
        <f t="shared" si="479"/>
        <v>0</v>
      </c>
      <c r="GB159" s="152">
        <f t="shared" si="479"/>
        <v>0</v>
      </c>
      <c r="GC159" s="152">
        <f t="shared" si="479"/>
        <v>0</v>
      </c>
      <c r="GD159" s="152">
        <f t="shared" si="479"/>
        <v>0</v>
      </c>
      <c r="GE159" s="152">
        <f t="shared" si="479"/>
        <v>0</v>
      </c>
      <c r="GF159" s="152">
        <f t="shared" si="479"/>
        <v>0</v>
      </c>
      <c r="GG159" s="152">
        <f t="shared" si="479"/>
        <v>0</v>
      </c>
      <c r="GH159" s="152">
        <f t="shared" si="479"/>
        <v>0</v>
      </c>
      <c r="GI159" s="152">
        <f t="shared" si="479"/>
        <v>0</v>
      </c>
      <c r="GJ159" s="152">
        <f t="shared" si="479"/>
        <v>0</v>
      </c>
    </row>
    <row r="160" spans="1:192" outlineLevel="1" x14ac:dyDescent="0.25">
      <c r="A160" s="142"/>
      <c r="B160" s="142"/>
      <c r="C160" s="143"/>
      <c r="D160" s="144"/>
      <c r="E160" s="145" t="s">
        <v>516</v>
      </c>
      <c r="F160" s="145"/>
      <c r="G160" s="145" t="s">
        <v>14</v>
      </c>
      <c r="H160" s="145"/>
      <c r="I160" s="145"/>
      <c r="J160" s="145">
        <f t="shared" ref="J160:AO160" si="480" xml:space="preserve"> IF( I160 = $F158, 1, I160 + 1) * J159</f>
        <v>0</v>
      </c>
      <c r="K160" s="145">
        <f t="shared" si="480"/>
        <v>0</v>
      </c>
      <c r="L160" s="145">
        <f t="shared" si="480"/>
        <v>0</v>
      </c>
      <c r="M160" s="145">
        <f t="shared" si="480"/>
        <v>0</v>
      </c>
      <c r="N160" s="145">
        <f t="shared" si="480"/>
        <v>0</v>
      </c>
      <c r="O160" s="145">
        <f t="shared" si="480"/>
        <v>0</v>
      </c>
      <c r="P160" s="145">
        <f t="shared" si="480"/>
        <v>0</v>
      </c>
      <c r="Q160" s="145">
        <f xml:space="preserve"> IF( P160 = $F158, 1, P160 + 1) * Q159</f>
        <v>1</v>
      </c>
      <c r="R160" s="145">
        <f t="shared" si="480"/>
        <v>2</v>
      </c>
      <c r="S160" s="145">
        <f t="shared" si="480"/>
        <v>1</v>
      </c>
      <c r="T160" s="145">
        <f t="shared" si="480"/>
        <v>2</v>
      </c>
      <c r="U160" s="145">
        <f t="shared" si="480"/>
        <v>1</v>
      </c>
      <c r="V160" s="145">
        <f t="shared" si="480"/>
        <v>2</v>
      </c>
      <c r="W160" s="145">
        <f t="shared" si="480"/>
        <v>1</v>
      </c>
      <c r="X160" s="145">
        <f t="shared" si="480"/>
        <v>2</v>
      </c>
      <c r="Y160" s="145">
        <f t="shared" si="480"/>
        <v>1</v>
      </c>
      <c r="Z160" s="145">
        <f t="shared" si="480"/>
        <v>2</v>
      </c>
      <c r="AA160" s="145">
        <f t="shared" si="480"/>
        <v>1</v>
      </c>
      <c r="AB160" s="145">
        <f t="shared" si="480"/>
        <v>2</v>
      </c>
      <c r="AC160" s="145">
        <f t="shared" si="480"/>
        <v>1</v>
      </c>
      <c r="AD160" s="145">
        <f t="shared" si="480"/>
        <v>2</v>
      </c>
      <c r="AE160" s="145">
        <f t="shared" si="480"/>
        <v>1</v>
      </c>
      <c r="AF160" s="145">
        <f t="shared" si="480"/>
        <v>2</v>
      </c>
      <c r="AG160" s="145">
        <f t="shared" si="480"/>
        <v>1</v>
      </c>
      <c r="AH160" s="145">
        <f t="shared" si="480"/>
        <v>2</v>
      </c>
      <c r="AI160" s="145">
        <f t="shared" si="480"/>
        <v>1</v>
      </c>
      <c r="AJ160" s="145">
        <f t="shared" si="480"/>
        <v>2</v>
      </c>
      <c r="AK160" s="145">
        <f t="shared" si="480"/>
        <v>1</v>
      </c>
      <c r="AL160" s="145">
        <f t="shared" si="480"/>
        <v>2</v>
      </c>
      <c r="AM160" s="145">
        <f t="shared" si="480"/>
        <v>1</v>
      </c>
      <c r="AN160" s="145">
        <f t="shared" si="480"/>
        <v>2</v>
      </c>
      <c r="AO160" s="145">
        <f t="shared" si="480"/>
        <v>1</v>
      </c>
      <c r="AP160" s="145">
        <f t="shared" ref="AP160:BU160" si="481" xml:space="preserve"> IF( AO160 = $F158, 1, AO160 + 1) * AP159</f>
        <v>2</v>
      </c>
      <c r="AQ160" s="145">
        <f t="shared" si="481"/>
        <v>1</v>
      </c>
      <c r="AR160" s="145">
        <f t="shared" si="481"/>
        <v>2</v>
      </c>
      <c r="AS160" s="145">
        <f t="shared" si="481"/>
        <v>1</v>
      </c>
      <c r="AT160" s="145">
        <f t="shared" si="481"/>
        <v>2</v>
      </c>
      <c r="AU160" s="145">
        <f t="shared" si="481"/>
        <v>1</v>
      </c>
      <c r="AV160" s="145">
        <f t="shared" si="481"/>
        <v>2</v>
      </c>
      <c r="AW160" s="145">
        <f t="shared" si="481"/>
        <v>1</v>
      </c>
      <c r="AX160" s="145">
        <f t="shared" si="481"/>
        <v>2</v>
      </c>
      <c r="AY160" s="145">
        <f t="shared" si="481"/>
        <v>1</v>
      </c>
      <c r="AZ160" s="145">
        <f t="shared" si="481"/>
        <v>2</v>
      </c>
      <c r="BA160" s="145">
        <f t="shared" si="481"/>
        <v>1</v>
      </c>
      <c r="BB160" s="145">
        <f t="shared" si="481"/>
        <v>2</v>
      </c>
      <c r="BC160" s="145">
        <f t="shared" si="481"/>
        <v>1</v>
      </c>
      <c r="BD160" s="145">
        <f t="shared" si="481"/>
        <v>2</v>
      </c>
      <c r="BE160" s="145">
        <f t="shared" si="481"/>
        <v>0</v>
      </c>
      <c r="BF160" s="145">
        <f t="shared" si="481"/>
        <v>0</v>
      </c>
      <c r="BG160" s="145">
        <f t="shared" si="481"/>
        <v>0</v>
      </c>
      <c r="BH160" s="145">
        <f t="shared" si="481"/>
        <v>0</v>
      </c>
      <c r="BI160" s="145">
        <f t="shared" si="481"/>
        <v>0</v>
      </c>
      <c r="BJ160" s="145">
        <f t="shared" si="481"/>
        <v>0</v>
      </c>
      <c r="BK160" s="145">
        <f t="shared" si="481"/>
        <v>0</v>
      </c>
      <c r="BL160" s="145">
        <f t="shared" si="481"/>
        <v>0</v>
      </c>
      <c r="BM160" s="145">
        <f t="shared" si="481"/>
        <v>0</v>
      </c>
      <c r="BN160" s="145">
        <f t="shared" si="481"/>
        <v>0</v>
      </c>
      <c r="BO160" s="145">
        <f t="shared" si="481"/>
        <v>0</v>
      </c>
      <c r="BP160" s="145">
        <f t="shared" si="481"/>
        <v>0</v>
      </c>
      <c r="BQ160" s="145">
        <f t="shared" si="481"/>
        <v>0</v>
      </c>
      <c r="BR160" s="145">
        <f t="shared" si="481"/>
        <v>0</v>
      </c>
      <c r="BS160" s="145">
        <f t="shared" si="481"/>
        <v>0</v>
      </c>
      <c r="BT160" s="145">
        <f t="shared" si="481"/>
        <v>0</v>
      </c>
      <c r="BU160" s="145">
        <f t="shared" si="481"/>
        <v>0</v>
      </c>
      <c r="BV160" s="145">
        <f t="shared" ref="BV160:DA160" si="482" xml:space="preserve"> IF( BU160 = $F158, 1, BU160 + 1) * BV159</f>
        <v>0</v>
      </c>
      <c r="BW160" s="145">
        <f t="shared" si="482"/>
        <v>0</v>
      </c>
      <c r="BX160" s="145">
        <f t="shared" si="482"/>
        <v>0</v>
      </c>
      <c r="BY160" s="145">
        <f t="shared" si="482"/>
        <v>0</v>
      </c>
      <c r="BZ160" s="145">
        <f t="shared" si="482"/>
        <v>0</v>
      </c>
      <c r="CA160" s="145">
        <f t="shared" si="482"/>
        <v>0</v>
      </c>
      <c r="CB160" s="145">
        <f t="shared" si="482"/>
        <v>0</v>
      </c>
      <c r="CC160" s="145">
        <f t="shared" si="482"/>
        <v>0</v>
      </c>
      <c r="CD160" s="145">
        <f t="shared" si="482"/>
        <v>0</v>
      </c>
      <c r="CE160" s="145">
        <f t="shared" si="482"/>
        <v>0</v>
      </c>
      <c r="CF160" s="145">
        <f t="shared" si="482"/>
        <v>0</v>
      </c>
      <c r="CG160" s="145">
        <f t="shared" si="482"/>
        <v>0</v>
      </c>
      <c r="CH160" s="145">
        <f t="shared" si="482"/>
        <v>0</v>
      </c>
      <c r="CI160" s="145">
        <f t="shared" si="482"/>
        <v>0</v>
      </c>
      <c r="CJ160" s="145">
        <f t="shared" si="482"/>
        <v>0</v>
      </c>
      <c r="CK160" s="145">
        <f t="shared" si="482"/>
        <v>0</v>
      </c>
      <c r="CL160" s="145">
        <f t="shared" si="482"/>
        <v>0</v>
      </c>
      <c r="CM160" s="145">
        <f t="shared" si="482"/>
        <v>0</v>
      </c>
      <c r="CN160" s="145">
        <f t="shared" si="482"/>
        <v>0</v>
      </c>
      <c r="CO160" s="145">
        <f t="shared" si="482"/>
        <v>0</v>
      </c>
      <c r="CP160" s="145">
        <f t="shared" si="482"/>
        <v>0</v>
      </c>
      <c r="CQ160" s="145">
        <f t="shared" si="482"/>
        <v>0</v>
      </c>
      <c r="CR160" s="145">
        <f t="shared" si="482"/>
        <v>0</v>
      </c>
      <c r="CS160" s="145">
        <f t="shared" si="482"/>
        <v>0</v>
      </c>
      <c r="CT160" s="145">
        <f t="shared" si="482"/>
        <v>0</v>
      </c>
      <c r="CU160" s="145">
        <f t="shared" si="482"/>
        <v>0</v>
      </c>
      <c r="CV160" s="145">
        <f t="shared" si="482"/>
        <v>0</v>
      </c>
      <c r="CW160" s="145">
        <f t="shared" si="482"/>
        <v>0</v>
      </c>
      <c r="CX160" s="145">
        <f t="shared" si="482"/>
        <v>0</v>
      </c>
      <c r="CY160" s="145">
        <f t="shared" si="482"/>
        <v>0</v>
      </c>
      <c r="CZ160" s="145">
        <f t="shared" si="482"/>
        <v>0</v>
      </c>
      <c r="DA160" s="145">
        <f t="shared" si="482"/>
        <v>0</v>
      </c>
      <c r="DB160" s="145">
        <f t="shared" ref="DB160:EG160" si="483" xml:space="preserve"> IF( DA160 = $F158, 1, DA160 + 1) * DB159</f>
        <v>0</v>
      </c>
      <c r="DC160" s="145">
        <f t="shared" si="483"/>
        <v>0</v>
      </c>
      <c r="DD160" s="145">
        <f t="shared" si="483"/>
        <v>0</v>
      </c>
      <c r="DE160" s="145">
        <f t="shared" si="483"/>
        <v>0</v>
      </c>
      <c r="DF160" s="145">
        <f t="shared" si="483"/>
        <v>0</v>
      </c>
      <c r="DG160" s="145">
        <f t="shared" si="483"/>
        <v>0</v>
      </c>
      <c r="DH160" s="145">
        <f t="shared" si="483"/>
        <v>0</v>
      </c>
      <c r="DI160" s="145">
        <f t="shared" si="483"/>
        <v>0</v>
      </c>
      <c r="DJ160" s="145">
        <f t="shared" si="483"/>
        <v>0</v>
      </c>
      <c r="DK160" s="145">
        <f t="shared" si="483"/>
        <v>0</v>
      </c>
      <c r="DL160" s="145">
        <f t="shared" si="483"/>
        <v>0</v>
      </c>
      <c r="DM160" s="145">
        <f t="shared" si="483"/>
        <v>0</v>
      </c>
      <c r="DN160" s="145">
        <f t="shared" si="483"/>
        <v>0</v>
      </c>
      <c r="DO160" s="145">
        <f t="shared" si="483"/>
        <v>0</v>
      </c>
      <c r="DP160" s="145">
        <f t="shared" si="483"/>
        <v>0</v>
      </c>
      <c r="DQ160" s="145">
        <f t="shared" si="483"/>
        <v>0</v>
      </c>
      <c r="DR160" s="145">
        <f t="shared" si="483"/>
        <v>0</v>
      </c>
      <c r="DS160" s="145">
        <f t="shared" si="483"/>
        <v>0</v>
      </c>
      <c r="DT160" s="145">
        <f t="shared" si="483"/>
        <v>0</v>
      </c>
      <c r="DU160" s="145">
        <f t="shared" si="483"/>
        <v>0</v>
      </c>
      <c r="DV160" s="145">
        <f t="shared" si="483"/>
        <v>0</v>
      </c>
      <c r="DW160" s="145">
        <f t="shared" si="483"/>
        <v>0</v>
      </c>
      <c r="DX160" s="145">
        <f t="shared" si="483"/>
        <v>0</v>
      </c>
      <c r="DY160" s="145">
        <f t="shared" si="483"/>
        <v>0</v>
      </c>
      <c r="DZ160" s="145">
        <f t="shared" si="483"/>
        <v>0</v>
      </c>
      <c r="EA160" s="145">
        <f t="shared" si="483"/>
        <v>0</v>
      </c>
      <c r="EB160" s="145">
        <f t="shared" si="483"/>
        <v>0</v>
      </c>
      <c r="EC160" s="145">
        <f t="shared" si="483"/>
        <v>0</v>
      </c>
      <c r="ED160" s="145">
        <f t="shared" si="483"/>
        <v>0</v>
      </c>
      <c r="EE160" s="145">
        <f t="shared" si="483"/>
        <v>0</v>
      </c>
      <c r="EF160" s="145">
        <f t="shared" si="483"/>
        <v>0</v>
      </c>
      <c r="EG160" s="145">
        <f t="shared" si="483"/>
        <v>0</v>
      </c>
      <c r="EH160" s="145">
        <f t="shared" ref="EH160:FM160" si="484" xml:space="preserve"> IF( EG160 = $F158, 1, EG160 + 1) * EH159</f>
        <v>0</v>
      </c>
      <c r="EI160" s="145">
        <f t="shared" si="484"/>
        <v>0</v>
      </c>
      <c r="EJ160" s="145">
        <f t="shared" si="484"/>
        <v>0</v>
      </c>
      <c r="EK160" s="145">
        <f t="shared" si="484"/>
        <v>0</v>
      </c>
      <c r="EL160" s="145">
        <f t="shared" si="484"/>
        <v>0</v>
      </c>
      <c r="EM160" s="145">
        <f t="shared" si="484"/>
        <v>0</v>
      </c>
      <c r="EN160" s="145">
        <f t="shared" si="484"/>
        <v>0</v>
      </c>
      <c r="EO160" s="145">
        <f t="shared" si="484"/>
        <v>0</v>
      </c>
      <c r="EP160" s="145">
        <f t="shared" si="484"/>
        <v>0</v>
      </c>
      <c r="EQ160" s="145">
        <f t="shared" si="484"/>
        <v>0</v>
      </c>
      <c r="ER160" s="145">
        <f t="shared" si="484"/>
        <v>0</v>
      </c>
      <c r="ES160" s="145">
        <f t="shared" si="484"/>
        <v>0</v>
      </c>
      <c r="ET160" s="145">
        <f t="shared" si="484"/>
        <v>0</v>
      </c>
      <c r="EU160" s="145">
        <f t="shared" si="484"/>
        <v>0</v>
      </c>
      <c r="EV160" s="145">
        <f t="shared" si="484"/>
        <v>0</v>
      </c>
      <c r="EW160" s="145">
        <f t="shared" si="484"/>
        <v>0</v>
      </c>
      <c r="EX160" s="145">
        <f t="shared" si="484"/>
        <v>0</v>
      </c>
      <c r="EY160" s="145">
        <f t="shared" si="484"/>
        <v>0</v>
      </c>
      <c r="EZ160" s="145">
        <f t="shared" si="484"/>
        <v>0</v>
      </c>
      <c r="FA160" s="145">
        <f t="shared" si="484"/>
        <v>0</v>
      </c>
      <c r="FB160" s="145">
        <f t="shared" si="484"/>
        <v>0</v>
      </c>
      <c r="FC160" s="145">
        <f t="shared" si="484"/>
        <v>0</v>
      </c>
      <c r="FD160" s="145">
        <f t="shared" si="484"/>
        <v>0</v>
      </c>
      <c r="FE160" s="145">
        <f t="shared" si="484"/>
        <v>0</v>
      </c>
      <c r="FF160" s="145">
        <f t="shared" si="484"/>
        <v>0</v>
      </c>
      <c r="FG160" s="145">
        <f t="shared" si="484"/>
        <v>0</v>
      </c>
      <c r="FH160" s="145">
        <f t="shared" si="484"/>
        <v>0</v>
      </c>
      <c r="FI160" s="145">
        <f t="shared" si="484"/>
        <v>0</v>
      </c>
      <c r="FJ160" s="145">
        <f t="shared" si="484"/>
        <v>0</v>
      </c>
      <c r="FK160" s="145">
        <f t="shared" si="484"/>
        <v>0</v>
      </c>
      <c r="FL160" s="145">
        <f t="shared" si="484"/>
        <v>0</v>
      </c>
      <c r="FM160" s="145">
        <f t="shared" si="484"/>
        <v>0</v>
      </c>
      <c r="FN160" s="145">
        <f t="shared" ref="FN160:GJ160" si="485" xml:space="preserve"> IF( FM160 = $F158, 1, FM160 + 1) * FN159</f>
        <v>0</v>
      </c>
      <c r="FO160" s="145">
        <f t="shared" si="485"/>
        <v>0</v>
      </c>
      <c r="FP160" s="145">
        <f t="shared" si="485"/>
        <v>0</v>
      </c>
      <c r="FQ160" s="145">
        <f t="shared" si="485"/>
        <v>0</v>
      </c>
      <c r="FR160" s="145">
        <f t="shared" si="485"/>
        <v>0</v>
      </c>
      <c r="FS160" s="145">
        <f t="shared" si="485"/>
        <v>0</v>
      </c>
      <c r="FT160" s="145">
        <f t="shared" si="485"/>
        <v>0</v>
      </c>
      <c r="FU160" s="145">
        <f t="shared" si="485"/>
        <v>0</v>
      </c>
      <c r="FV160" s="145">
        <f t="shared" si="485"/>
        <v>0</v>
      </c>
      <c r="FW160" s="145">
        <f t="shared" si="485"/>
        <v>0</v>
      </c>
      <c r="FX160" s="145">
        <f t="shared" si="485"/>
        <v>0</v>
      </c>
      <c r="FY160" s="145">
        <f t="shared" si="485"/>
        <v>0</v>
      </c>
      <c r="FZ160" s="145">
        <f t="shared" si="485"/>
        <v>0</v>
      </c>
      <c r="GA160" s="145">
        <f t="shared" si="485"/>
        <v>0</v>
      </c>
      <c r="GB160" s="145">
        <f t="shared" si="485"/>
        <v>0</v>
      </c>
      <c r="GC160" s="145">
        <f t="shared" si="485"/>
        <v>0</v>
      </c>
      <c r="GD160" s="145">
        <f t="shared" si="485"/>
        <v>0</v>
      </c>
      <c r="GE160" s="145">
        <f t="shared" si="485"/>
        <v>0</v>
      </c>
      <c r="GF160" s="145">
        <f t="shared" si="485"/>
        <v>0</v>
      </c>
      <c r="GG160" s="145">
        <f t="shared" si="485"/>
        <v>0</v>
      </c>
      <c r="GH160" s="145">
        <f t="shared" si="485"/>
        <v>0</v>
      </c>
      <c r="GI160" s="145">
        <f t="shared" si="485"/>
        <v>0</v>
      </c>
      <c r="GJ160" s="145">
        <f t="shared" si="485"/>
        <v>0</v>
      </c>
    </row>
    <row r="161" spans="1:15960" outlineLevel="1" x14ac:dyDescent="0.25">
      <c r="A161" s="142"/>
      <c r="B161" s="142"/>
      <c r="C161" s="143"/>
      <c r="D161" s="144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  <c r="AH161" s="145"/>
      <c r="AI161" s="145"/>
      <c r="AJ161" s="145"/>
      <c r="AK161" s="145"/>
      <c r="AL161" s="145"/>
      <c r="AM161" s="145"/>
      <c r="AN161" s="145"/>
      <c r="AO161" s="145"/>
      <c r="AP161" s="145"/>
      <c r="AQ161" s="145"/>
      <c r="AR161" s="145"/>
      <c r="AS161" s="145"/>
      <c r="AT161" s="145"/>
      <c r="AU161" s="145"/>
      <c r="AV161" s="145"/>
      <c r="AW161" s="145"/>
      <c r="AX161" s="145"/>
      <c r="AY161" s="145"/>
      <c r="AZ161" s="145"/>
      <c r="BA161" s="145"/>
      <c r="BB161" s="145"/>
      <c r="BC161" s="145"/>
      <c r="BD161" s="145"/>
      <c r="BE161" s="145"/>
      <c r="BF161" s="145"/>
      <c r="BG161" s="145"/>
      <c r="BH161" s="145"/>
      <c r="BI161" s="145"/>
      <c r="BJ161" s="145"/>
      <c r="BK161" s="145"/>
      <c r="BL161" s="145"/>
      <c r="BM161" s="145"/>
      <c r="BN161" s="145"/>
      <c r="BO161" s="145"/>
      <c r="BP161" s="145"/>
      <c r="BQ161" s="145"/>
      <c r="BR161" s="145"/>
      <c r="BS161" s="145"/>
      <c r="BT161" s="145"/>
      <c r="BU161" s="145"/>
      <c r="BV161" s="145"/>
      <c r="BW161" s="145"/>
      <c r="BX161" s="145"/>
      <c r="BY161" s="145"/>
      <c r="BZ161" s="145"/>
      <c r="CA161" s="145"/>
      <c r="CB161" s="145"/>
      <c r="CC161" s="145"/>
      <c r="CD161" s="145"/>
      <c r="CE161" s="145"/>
      <c r="CF161" s="145"/>
      <c r="CG161" s="145"/>
      <c r="CH161" s="145"/>
      <c r="CI161" s="145"/>
      <c r="CJ161" s="145"/>
      <c r="CK161" s="145"/>
      <c r="CL161" s="145"/>
      <c r="CM161" s="145"/>
      <c r="CN161" s="145"/>
      <c r="CO161" s="145"/>
      <c r="CP161" s="145"/>
      <c r="CQ161" s="145"/>
      <c r="CR161" s="145"/>
      <c r="CS161" s="145"/>
      <c r="CT161" s="145"/>
      <c r="CU161" s="145"/>
      <c r="CV161" s="145"/>
      <c r="CW161" s="145"/>
      <c r="CX161" s="145"/>
      <c r="CY161" s="145"/>
      <c r="CZ161" s="145"/>
      <c r="DA161" s="145"/>
      <c r="DB161" s="145"/>
      <c r="DC161" s="145"/>
      <c r="DD161" s="145"/>
      <c r="DE161" s="145"/>
      <c r="DF161" s="145"/>
      <c r="DG161" s="145"/>
      <c r="DH161" s="145"/>
      <c r="DI161" s="145"/>
      <c r="DJ161" s="145"/>
      <c r="DK161" s="145"/>
      <c r="DL161" s="145"/>
      <c r="DM161" s="145"/>
      <c r="DN161" s="145"/>
      <c r="DO161" s="145"/>
      <c r="DP161" s="145"/>
      <c r="DQ161" s="145"/>
      <c r="DR161" s="145"/>
      <c r="DS161" s="145"/>
      <c r="DT161" s="145"/>
      <c r="DU161" s="145"/>
      <c r="DV161" s="145"/>
      <c r="DW161" s="145"/>
      <c r="DX161" s="145"/>
      <c r="DY161" s="145"/>
      <c r="DZ161" s="145"/>
      <c r="EA161" s="145"/>
      <c r="EB161" s="145"/>
      <c r="EC161" s="145"/>
      <c r="ED161" s="145"/>
      <c r="EE161" s="145"/>
      <c r="EF161" s="145"/>
      <c r="EG161" s="145"/>
      <c r="EH161" s="145"/>
      <c r="EI161" s="145"/>
      <c r="EJ161" s="145"/>
      <c r="EK161" s="145"/>
      <c r="EL161" s="145"/>
      <c r="EM161" s="145"/>
      <c r="EN161" s="145"/>
      <c r="EO161" s="145"/>
      <c r="EP161" s="145"/>
      <c r="EQ161" s="145"/>
      <c r="ER161" s="145"/>
      <c r="ES161" s="145"/>
      <c r="ET161" s="145"/>
      <c r="EU161" s="145"/>
      <c r="EV161" s="145"/>
      <c r="EW161" s="145"/>
      <c r="EX161" s="145"/>
      <c r="EY161" s="145"/>
      <c r="EZ161" s="145"/>
      <c r="FA161" s="145"/>
      <c r="FB161" s="145"/>
      <c r="FC161" s="145"/>
      <c r="FD161" s="145"/>
      <c r="FE161" s="145"/>
      <c r="FF161" s="145"/>
      <c r="FG161" s="145"/>
      <c r="FH161" s="145"/>
      <c r="FI161" s="145"/>
      <c r="FJ161" s="145"/>
      <c r="FK161" s="145"/>
      <c r="FL161" s="145"/>
      <c r="FM161" s="145"/>
      <c r="FN161" s="145"/>
      <c r="FO161" s="145"/>
      <c r="FP161" s="145"/>
      <c r="FQ161" s="145"/>
      <c r="FR161" s="145"/>
      <c r="FS161" s="145"/>
      <c r="FT161" s="145"/>
      <c r="FU161" s="145"/>
      <c r="FV161" s="145"/>
      <c r="FW161" s="145"/>
      <c r="FX161" s="145"/>
      <c r="FY161" s="145"/>
      <c r="FZ161" s="145"/>
      <c r="GA161" s="145"/>
      <c r="GB161" s="145"/>
      <c r="GC161" s="145"/>
      <c r="GD161" s="145"/>
      <c r="GE161" s="145"/>
      <c r="GF161" s="145"/>
      <c r="GG161" s="145"/>
      <c r="GH161" s="145"/>
      <c r="GI161" s="145"/>
      <c r="GJ161" s="145"/>
    </row>
    <row r="162" spans="1:15960" outlineLevel="1" x14ac:dyDescent="0.25">
      <c r="A162" s="242"/>
      <c r="B162" s="242" t="s">
        <v>131</v>
      </c>
      <c r="C162" s="243"/>
      <c r="D162" s="244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41"/>
      <c r="S162" s="241"/>
      <c r="T162" s="241"/>
      <c r="U162" s="241"/>
      <c r="V162" s="241"/>
      <c r="W162" s="241"/>
      <c r="X162" s="241"/>
      <c r="Y162" s="241"/>
      <c r="Z162" s="241"/>
      <c r="AA162" s="241"/>
      <c r="AB162" s="241"/>
      <c r="AC162" s="241"/>
      <c r="AD162" s="241"/>
      <c r="AE162" s="241"/>
      <c r="AF162" s="241"/>
      <c r="AG162" s="241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1"/>
      <c r="CD162" s="241"/>
      <c r="CE162" s="241"/>
      <c r="CF162" s="241"/>
      <c r="CG162" s="241"/>
      <c r="CH162" s="241"/>
      <c r="CI162" s="241"/>
      <c r="CJ162" s="241"/>
      <c r="CK162" s="241"/>
      <c r="CL162" s="241"/>
      <c r="CM162" s="241"/>
      <c r="CN162" s="241"/>
      <c r="CO162" s="241"/>
      <c r="CP162" s="241"/>
      <c r="CQ162" s="241"/>
      <c r="CR162" s="241"/>
      <c r="CS162" s="241"/>
      <c r="CT162" s="241"/>
      <c r="CU162" s="241"/>
      <c r="CV162" s="241"/>
      <c r="CW162" s="241"/>
      <c r="CX162" s="241"/>
      <c r="CY162" s="241"/>
      <c r="CZ162" s="241"/>
      <c r="DA162" s="241"/>
      <c r="DB162" s="241"/>
      <c r="DC162" s="241"/>
      <c r="DD162" s="241"/>
      <c r="DE162" s="241"/>
      <c r="DF162" s="241"/>
      <c r="DG162" s="241"/>
      <c r="DH162" s="241"/>
      <c r="DI162" s="241"/>
      <c r="DJ162" s="241"/>
      <c r="DK162" s="241"/>
      <c r="DL162" s="241"/>
      <c r="DM162" s="241"/>
      <c r="DN162" s="241"/>
      <c r="DO162" s="241"/>
      <c r="DP162" s="241"/>
      <c r="DQ162" s="241"/>
      <c r="DR162" s="241"/>
      <c r="DS162" s="241"/>
      <c r="DT162" s="241"/>
      <c r="DU162" s="241"/>
      <c r="DV162" s="241"/>
      <c r="DW162" s="241"/>
      <c r="DX162" s="241"/>
      <c r="DY162" s="241"/>
      <c r="DZ162" s="241"/>
      <c r="EA162" s="241"/>
      <c r="EB162" s="241"/>
      <c r="EC162" s="241"/>
      <c r="ED162" s="241"/>
      <c r="EE162" s="241"/>
      <c r="EF162" s="241"/>
      <c r="EG162" s="241"/>
      <c r="EH162" s="241"/>
      <c r="EI162" s="241"/>
      <c r="EJ162" s="241"/>
      <c r="EK162" s="241"/>
      <c r="EL162" s="241"/>
      <c r="EM162" s="241"/>
      <c r="EN162" s="241"/>
      <c r="EO162" s="241"/>
      <c r="EP162" s="241"/>
      <c r="EQ162" s="241"/>
      <c r="ER162" s="241"/>
      <c r="ES162" s="241"/>
      <c r="ET162" s="241"/>
      <c r="EU162" s="241"/>
      <c r="EV162" s="241"/>
      <c r="EW162" s="241"/>
      <c r="EX162" s="241"/>
      <c r="EY162" s="241"/>
      <c r="EZ162" s="241"/>
      <c r="FA162" s="241"/>
      <c r="FB162" s="241"/>
      <c r="FC162" s="241"/>
      <c r="FD162" s="241"/>
      <c r="FE162" s="241"/>
      <c r="FF162" s="241"/>
      <c r="FG162" s="241"/>
      <c r="FH162" s="241"/>
      <c r="FI162" s="241"/>
      <c r="FJ162" s="241"/>
      <c r="FK162" s="241"/>
      <c r="FL162" s="241"/>
      <c r="FM162" s="241"/>
      <c r="FN162" s="241"/>
      <c r="FO162" s="241"/>
      <c r="FP162" s="241"/>
      <c r="FQ162" s="241"/>
      <c r="FR162" s="241"/>
      <c r="FS162" s="241"/>
      <c r="FT162" s="241"/>
      <c r="FU162" s="241"/>
      <c r="FV162" s="241"/>
      <c r="FW162" s="241"/>
      <c r="FX162" s="241"/>
      <c r="FY162" s="241"/>
      <c r="FZ162" s="241"/>
      <c r="GA162" s="241"/>
      <c r="GB162" s="241"/>
      <c r="GC162" s="241"/>
      <c r="GD162" s="241"/>
      <c r="GE162" s="241"/>
      <c r="GF162" s="241"/>
      <c r="GG162" s="241"/>
      <c r="GH162" s="241"/>
      <c r="GI162" s="241"/>
      <c r="GJ162" s="241"/>
    </row>
    <row r="163" spans="1:15960" outlineLevel="1" x14ac:dyDescent="0.25">
      <c r="A163" s="53"/>
      <c r="B163" s="53"/>
      <c r="C163" s="34"/>
      <c r="D163" s="35"/>
      <c r="E163" s="31" t="str">
        <f t="shared" ref="E163:AJ163" si="486" xml:space="preserve"> E$30</f>
        <v>End of financial year flag</v>
      </c>
      <c r="F163" s="31">
        <f t="shared" si="486"/>
        <v>0</v>
      </c>
      <c r="G163" s="31" t="str">
        <f t="shared" si="486"/>
        <v>flag</v>
      </c>
      <c r="H163" s="31">
        <f t="shared" si="486"/>
        <v>91</v>
      </c>
      <c r="I163" s="31">
        <f t="shared" si="486"/>
        <v>0</v>
      </c>
      <c r="J163" s="31">
        <f t="shared" si="486"/>
        <v>0</v>
      </c>
      <c r="K163" s="31">
        <f t="shared" si="486"/>
        <v>1</v>
      </c>
      <c r="L163" s="31">
        <f t="shared" si="486"/>
        <v>0</v>
      </c>
      <c r="M163" s="31">
        <f t="shared" si="486"/>
        <v>1</v>
      </c>
      <c r="N163" s="31">
        <f t="shared" si="486"/>
        <v>0</v>
      </c>
      <c r="O163" s="31">
        <f t="shared" si="486"/>
        <v>1</v>
      </c>
      <c r="P163" s="31">
        <f t="shared" si="486"/>
        <v>0</v>
      </c>
      <c r="Q163" s="31">
        <f t="shared" si="486"/>
        <v>1</v>
      </c>
      <c r="R163" s="31">
        <f t="shared" si="486"/>
        <v>0</v>
      </c>
      <c r="S163" s="31">
        <f t="shared" si="486"/>
        <v>1</v>
      </c>
      <c r="T163" s="31">
        <f t="shared" si="486"/>
        <v>0</v>
      </c>
      <c r="U163" s="31">
        <f t="shared" si="486"/>
        <v>1</v>
      </c>
      <c r="V163" s="31">
        <f t="shared" si="486"/>
        <v>0</v>
      </c>
      <c r="W163" s="31">
        <f t="shared" si="486"/>
        <v>1</v>
      </c>
      <c r="X163" s="31">
        <f t="shared" si="486"/>
        <v>0</v>
      </c>
      <c r="Y163" s="31">
        <f t="shared" si="486"/>
        <v>1</v>
      </c>
      <c r="Z163" s="31">
        <f t="shared" si="486"/>
        <v>0</v>
      </c>
      <c r="AA163" s="31">
        <f t="shared" si="486"/>
        <v>1</v>
      </c>
      <c r="AB163" s="31">
        <f t="shared" si="486"/>
        <v>0</v>
      </c>
      <c r="AC163" s="31">
        <f t="shared" si="486"/>
        <v>1</v>
      </c>
      <c r="AD163" s="31">
        <f t="shared" si="486"/>
        <v>0</v>
      </c>
      <c r="AE163" s="31">
        <f t="shared" si="486"/>
        <v>1</v>
      </c>
      <c r="AF163" s="31">
        <f t="shared" si="486"/>
        <v>0</v>
      </c>
      <c r="AG163" s="31">
        <f t="shared" si="486"/>
        <v>1</v>
      </c>
      <c r="AH163" s="31">
        <f t="shared" si="486"/>
        <v>0</v>
      </c>
      <c r="AI163" s="31">
        <f t="shared" si="486"/>
        <v>1</v>
      </c>
      <c r="AJ163" s="31">
        <f t="shared" si="486"/>
        <v>0</v>
      </c>
      <c r="AK163" s="31">
        <f t="shared" ref="AK163:BP163" si="487" xml:space="preserve"> AK$30</f>
        <v>1</v>
      </c>
      <c r="AL163" s="31">
        <f t="shared" si="487"/>
        <v>0</v>
      </c>
      <c r="AM163" s="31">
        <f t="shared" si="487"/>
        <v>1</v>
      </c>
      <c r="AN163" s="31">
        <f t="shared" si="487"/>
        <v>0</v>
      </c>
      <c r="AO163" s="31">
        <f t="shared" si="487"/>
        <v>1</v>
      </c>
      <c r="AP163" s="31">
        <f t="shared" si="487"/>
        <v>0</v>
      </c>
      <c r="AQ163" s="31">
        <f t="shared" si="487"/>
        <v>1</v>
      </c>
      <c r="AR163" s="31">
        <f t="shared" si="487"/>
        <v>0</v>
      </c>
      <c r="AS163" s="31">
        <f t="shared" si="487"/>
        <v>1</v>
      </c>
      <c r="AT163" s="31">
        <f t="shared" si="487"/>
        <v>0</v>
      </c>
      <c r="AU163" s="31">
        <f t="shared" si="487"/>
        <v>1</v>
      </c>
      <c r="AV163" s="31">
        <f t="shared" si="487"/>
        <v>0</v>
      </c>
      <c r="AW163" s="31">
        <f t="shared" si="487"/>
        <v>1</v>
      </c>
      <c r="AX163" s="31">
        <f t="shared" si="487"/>
        <v>0</v>
      </c>
      <c r="AY163" s="31">
        <f t="shared" si="487"/>
        <v>1</v>
      </c>
      <c r="AZ163" s="31">
        <f t="shared" si="487"/>
        <v>0</v>
      </c>
      <c r="BA163" s="31">
        <f t="shared" si="487"/>
        <v>1</v>
      </c>
      <c r="BB163" s="31">
        <f t="shared" si="487"/>
        <v>0</v>
      </c>
      <c r="BC163" s="31">
        <f t="shared" si="487"/>
        <v>1</v>
      </c>
      <c r="BD163" s="31">
        <f t="shared" si="487"/>
        <v>0</v>
      </c>
      <c r="BE163" s="31">
        <f t="shared" si="487"/>
        <v>1</v>
      </c>
      <c r="BF163" s="31">
        <f t="shared" si="487"/>
        <v>0</v>
      </c>
      <c r="BG163" s="31">
        <f t="shared" si="487"/>
        <v>1</v>
      </c>
      <c r="BH163" s="31">
        <f t="shared" si="487"/>
        <v>0</v>
      </c>
      <c r="BI163" s="31">
        <f t="shared" si="487"/>
        <v>1</v>
      </c>
      <c r="BJ163" s="31">
        <f t="shared" si="487"/>
        <v>0</v>
      </c>
      <c r="BK163" s="31">
        <f t="shared" si="487"/>
        <v>1</v>
      </c>
      <c r="BL163" s="31">
        <f t="shared" si="487"/>
        <v>0</v>
      </c>
      <c r="BM163" s="31">
        <f t="shared" si="487"/>
        <v>1</v>
      </c>
      <c r="BN163" s="31">
        <f t="shared" si="487"/>
        <v>0</v>
      </c>
      <c r="BO163" s="31">
        <f t="shared" si="487"/>
        <v>1</v>
      </c>
      <c r="BP163" s="31">
        <f t="shared" si="487"/>
        <v>0</v>
      </c>
      <c r="BQ163" s="31">
        <f t="shared" ref="BQ163:CV163" si="488" xml:space="preserve"> BQ$30</f>
        <v>1</v>
      </c>
      <c r="BR163" s="31">
        <f t="shared" si="488"/>
        <v>0</v>
      </c>
      <c r="BS163" s="31">
        <f t="shared" si="488"/>
        <v>1</v>
      </c>
      <c r="BT163" s="31">
        <f t="shared" si="488"/>
        <v>0</v>
      </c>
      <c r="BU163" s="31">
        <f t="shared" si="488"/>
        <v>1</v>
      </c>
      <c r="BV163" s="31">
        <f t="shared" si="488"/>
        <v>0</v>
      </c>
      <c r="BW163" s="31">
        <f t="shared" si="488"/>
        <v>1</v>
      </c>
      <c r="BX163" s="31">
        <f t="shared" si="488"/>
        <v>0</v>
      </c>
      <c r="BY163" s="31">
        <f t="shared" si="488"/>
        <v>1</v>
      </c>
      <c r="BZ163" s="31">
        <f t="shared" si="488"/>
        <v>0</v>
      </c>
      <c r="CA163" s="31">
        <f t="shared" si="488"/>
        <v>1</v>
      </c>
      <c r="CB163" s="31">
        <f t="shared" si="488"/>
        <v>0</v>
      </c>
      <c r="CC163" s="31">
        <f t="shared" si="488"/>
        <v>1</v>
      </c>
      <c r="CD163" s="31">
        <f t="shared" si="488"/>
        <v>0</v>
      </c>
      <c r="CE163" s="31">
        <f t="shared" si="488"/>
        <v>1</v>
      </c>
      <c r="CF163" s="31">
        <f t="shared" si="488"/>
        <v>0</v>
      </c>
      <c r="CG163" s="31">
        <f t="shared" si="488"/>
        <v>1</v>
      </c>
      <c r="CH163" s="31">
        <f t="shared" si="488"/>
        <v>0</v>
      </c>
      <c r="CI163" s="31">
        <f t="shared" si="488"/>
        <v>1</v>
      </c>
      <c r="CJ163" s="31">
        <f t="shared" si="488"/>
        <v>0</v>
      </c>
      <c r="CK163" s="31">
        <f t="shared" si="488"/>
        <v>1</v>
      </c>
      <c r="CL163" s="31">
        <f t="shared" si="488"/>
        <v>0</v>
      </c>
      <c r="CM163" s="31">
        <f t="shared" si="488"/>
        <v>1</v>
      </c>
      <c r="CN163" s="31">
        <f t="shared" si="488"/>
        <v>0</v>
      </c>
      <c r="CO163" s="31">
        <f t="shared" si="488"/>
        <v>1</v>
      </c>
      <c r="CP163" s="31">
        <f t="shared" si="488"/>
        <v>0</v>
      </c>
      <c r="CQ163" s="31">
        <f t="shared" si="488"/>
        <v>1</v>
      </c>
      <c r="CR163" s="31">
        <f t="shared" si="488"/>
        <v>0</v>
      </c>
      <c r="CS163" s="31">
        <f t="shared" si="488"/>
        <v>1</v>
      </c>
      <c r="CT163" s="31">
        <f t="shared" si="488"/>
        <v>0</v>
      </c>
      <c r="CU163" s="31">
        <f t="shared" si="488"/>
        <v>1</v>
      </c>
      <c r="CV163" s="31">
        <f t="shared" si="488"/>
        <v>0</v>
      </c>
      <c r="CW163" s="31">
        <f t="shared" ref="CW163:EB163" si="489" xml:space="preserve"> CW$30</f>
        <v>1</v>
      </c>
      <c r="CX163" s="31">
        <f t="shared" si="489"/>
        <v>0</v>
      </c>
      <c r="CY163" s="31">
        <f t="shared" si="489"/>
        <v>1</v>
      </c>
      <c r="CZ163" s="31">
        <f t="shared" si="489"/>
        <v>0</v>
      </c>
      <c r="DA163" s="31">
        <f t="shared" si="489"/>
        <v>1</v>
      </c>
      <c r="DB163" s="31">
        <f t="shared" si="489"/>
        <v>0</v>
      </c>
      <c r="DC163" s="31">
        <f t="shared" si="489"/>
        <v>1</v>
      </c>
      <c r="DD163" s="31">
        <f t="shared" si="489"/>
        <v>0</v>
      </c>
      <c r="DE163" s="31">
        <f t="shared" si="489"/>
        <v>1</v>
      </c>
      <c r="DF163" s="31">
        <f t="shared" si="489"/>
        <v>0</v>
      </c>
      <c r="DG163" s="31">
        <f t="shared" si="489"/>
        <v>1</v>
      </c>
      <c r="DH163" s="31">
        <f t="shared" si="489"/>
        <v>0</v>
      </c>
      <c r="DI163" s="31">
        <f t="shared" si="489"/>
        <v>1</v>
      </c>
      <c r="DJ163" s="31">
        <f t="shared" si="489"/>
        <v>0</v>
      </c>
      <c r="DK163" s="31">
        <f t="shared" si="489"/>
        <v>1</v>
      </c>
      <c r="DL163" s="31">
        <f t="shared" si="489"/>
        <v>0</v>
      </c>
      <c r="DM163" s="31">
        <f t="shared" si="489"/>
        <v>1</v>
      </c>
      <c r="DN163" s="31">
        <f t="shared" si="489"/>
        <v>0</v>
      </c>
      <c r="DO163" s="31">
        <f t="shared" si="489"/>
        <v>1</v>
      </c>
      <c r="DP163" s="31">
        <f t="shared" si="489"/>
        <v>0</v>
      </c>
      <c r="DQ163" s="31">
        <f t="shared" si="489"/>
        <v>1</v>
      </c>
      <c r="DR163" s="31">
        <f t="shared" si="489"/>
        <v>0</v>
      </c>
      <c r="DS163" s="31">
        <f t="shared" si="489"/>
        <v>1</v>
      </c>
      <c r="DT163" s="31">
        <f t="shared" si="489"/>
        <v>0</v>
      </c>
      <c r="DU163" s="31">
        <f t="shared" si="489"/>
        <v>1</v>
      </c>
      <c r="DV163" s="31">
        <f t="shared" si="489"/>
        <v>0</v>
      </c>
      <c r="DW163" s="31">
        <f t="shared" si="489"/>
        <v>1</v>
      </c>
      <c r="DX163" s="31">
        <f t="shared" si="489"/>
        <v>0</v>
      </c>
      <c r="DY163" s="31">
        <f t="shared" si="489"/>
        <v>1</v>
      </c>
      <c r="DZ163" s="31">
        <f t="shared" si="489"/>
        <v>0</v>
      </c>
      <c r="EA163" s="31">
        <f t="shared" si="489"/>
        <v>1</v>
      </c>
      <c r="EB163" s="31">
        <f t="shared" si="489"/>
        <v>0</v>
      </c>
      <c r="EC163" s="31">
        <f t="shared" ref="EC163:FH163" si="490" xml:space="preserve"> EC$30</f>
        <v>1</v>
      </c>
      <c r="ED163" s="31">
        <f t="shared" si="490"/>
        <v>0</v>
      </c>
      <c r="EE163" s="31">
        <f t="shared" si="490"/>
        <v>1</v>
      </c>
      <c r="EF163" s="31">
        <f t="shared" si="490"/>
        <v>0</v>
      </c>
      <c r="EG163" s="31">
        <f t="shared" si="490"/>
        <v>1</v>
      </c>
      <c r="EH163" s="31">
        <f t="shared" si="490"/>
        <v>0</v>
      </c>
      <c r="EI163" s="31">
        <f t="shared" si="490"/>
        <v>1</v>
      </c>
      <c r="EJ163" s="31">
        <f t="shared" si="490"/>
        <v>0</v>
      </c>
      <c r="EK163" s="31">
        <f t="shared" si="490"/>
        <v>1</v>
      </c>
      <c r="EL163" s="31">
        <f t="shared" si="490"/>
        <v>0</v>
      </c>
      <c r="EM163" s="31">
        <f t="shared" si="490"/>
        <v>1</v>
      </c>
      <c r="EN163" s="31">
        <f t="shared" si="490"/>
        <v>0</v>
      </c>
      <c r="EO163" s="31">
        <f t="shared" si="490"/>
        <v>1</v>
      </c>
      <c r="EP163" s="31">
        <f t="shared" si="490"/>
        <v>0</v>
      </c>
      <c r="EQ163" s="31">
        <f t="shared" si="490"/>
        <v>1</v>
      </c>
      <c r="ER163" s="31">
        <f t="shared" si="490"/>
        <v>0</v>
      </c>
      <c r="ES163" s="31">
        <f t="shared" si="490"/>
        <v>1</v>
      </c>
      <c r="ET163" s="31">
        <f t="shared" si="490"/>
        <v>0</v>
      </c>
      <c r="EU163" s="31">
        <f t="shared" si="490"/>
        <v>1</v>
      </c>
      <c r="EV163" s="31">
        <f t="shared" si="490"/>
        <v>0</v>
      </c>
      <c r="EW163" s="31">
        <f t="shared" si="490"/>
        <v>1</v>
      </c>
      <c r="EX163" s="31">
        <f t="shared" si="490"/>
        <v>0</v>
      </c>
      <c r="EY163" s="31">
        <f t="shared" si="490"/>
        <v>1</v>
      </c>
      <c r="EZ163" s="31">
        <f t="shared" si="490"/>
        <v>0</v>
      </c>
      <c r="FA163" s="31">
        <f t="shared" si="490"/>
        <v>1</v>
      </c>
      <c r="FB163" s="31">
        <f t="shared" si="490"/>
        <v>0</v>
      </c>
      <c r="FC163" s="31">
        <f t="shared" si="490"/>
        <v>1</v>
      </c>
      <c r="FD163" s="31">
        <f t="shared" si="490"/>
        <v>0</v>
      </c>
      <c r="FE163" s="31">
        <f t="shared" si="490"/>
        <v>1</v>
      </c>
      <c r="FF163" s="31">
        <f t="shared" si="490"/>
        <v>0</v>
      </c>
      <c r="FG163" s="31">
        <f t="shared" si="490"/>
        <v>1</v>
      </c>
      <c r="FH163" s="31">
        <f t="shared" si="490"/>
        <v>0</v>
      </c>
      <c r="FI163" s="31">
        <f t="shared" ref="FI163:GJ163" si="491" xml:space="preserve"> FI$30</f>
        <v>1</v>
      </c>
      <c r="FJ163" s="31">
        <f t="shared" si="491"/>
        <v>0</v>
      </c>
      <c r="FK163" s="31">
        <f t="shared" si="491"/>
        <v>1</v>
      </c>
      <c r="FL163" s="31">
        <f t="shared" si="491"/>
        <v>0</v>
      </c>
      <c r="FM163" s="31">
        <f t="shared" si="491"/>
        <v>1</v>
      </c>
      <c r="FN163" s="31">
        <f t="shared" si="491"/>
        <v>0</v>
      </c>
      <c r="FO163" s="31">
        <f t="shared" si="491"/>
        <v>1</v>
      </c>
      <c r="FP163" s="31">
        <f t="shared" si="491"/>
        <v>0</v>
      </c>
      <c r="FQ163" s="31">
        <f t="shared" si="491"/>
        <v>1</v>
      </c>
      <c r="FR163" s="31">
        <f t="shared" si="491"/>
        <v>0</v>
      </c>
      <c r="FS163" s="31">
        <f t="shared" si="491"/>
        <v>1</v>
      </c>
      <c r="FT163" s="31">
        <f t="shared" si="491"/>
        <v>0</v>
      </c>
      <c r="FU163" s="31">
        <f t="shared" si="491"/>
        <v>1</v>
      </c>
      <c r="FV163" s="31">
        <f t="shared" si="491"/>
        <v>0</v>
      </c>
      <c r="FW163" s="31">
        <f t="shared" si="491"/>
        <v>1</v>
      </c>
      <c r="FX163" s="31">
        <f t="shared" si="491"/>
        <v>0</v>
      </c>
      <c r="FY163" s="31">
        <f t="shared" si="491"/>
        <v>1</v>
      </c>
      <c r="FZ163" s="31">
        <f t="shared" si="491"/>
        <v>0</v>
      </c>
      <c r="GA163" s="31">
        <f t="shared" si="491"/>
        <v>1</v>
      </c>
      <c r="GB163" s="31">
        <f t="shared" si="491"/>
        <v>0</v>
      </c>
      <c r="GC163" s="31">
        <f t="shared" si="491"/>
        <v>1</v>
      </c>
      <c r="GD163" s="31">
        <f t="shared" si="491"/>
        <v>0</v>
      </c>
      <c r="GE163" s="31">
        <f t="shared" si="491"/>
        <v>1</v>
      </c>
      <c r="GF163" s="31">
        <f t="shared" si="491"/>
        <v>0</v>
      </c>
      <c r="GG163" s="31">
        <f t="shared" si="491"/>
        <v>1</v>
      </c>
      <c r="GH163" s="31">
        <f t="shared" si="491"/>
        <v>0</v>
      </c>
      <c r="GI163" s="31">
        <f t="shared" si="491"/>
        <v>1</v>
      </c>
      <c r="GJ163" s="31">
        <f t="shared" si="491"/>
        <v>0</v>
      </c>
    </row>
    <row r="164" spans="1:15960" outlineLevel="1" x14ac:dyDescent="0.25">
      <c r="A164" s="53"/>
      <c r="B164" s="53"/>
      <c r="C164" s="34"/>
      <c r="D164" s="35"/>
      <c r="E164" s="31" t="str">
        <f t="shared" ref="E164:BP164" si="492" xml:space="preserve"> E$108</f>
        <v>Operating period flag</v>
      </c>
      <c r="F164" s="31">
        <f t="shared" si="492"/>
        <v>0</v>
      </c>
      <c r="G164" s="31" t="str">
        <f t="shared" si="492"/>
        <v>flag</v>
      </c>
      <c r="H164" s="31">
        <f t="shared" si="492"/>
        <v>40</v>
      </c>
      <c r="I164" s="31">
        <f t="shared" si="492"/>
        <v>0</v>
      </c>
      <c r="J164" s="31">
        <f t="shared" si="492"/>
        <v>0</v>
      </c>
      <c r="K164" s="31">
        <f t="shared" si="492"/>
        <v>0</v>
      </c>
      <c r="L164" s="31">
        <f t="shared" si="492"/>
        <v>0</v>
      </c>
      <c r="M164" s="31">
        <f t="shared" si="492"/>
        <v>0</v>
      </c>
      <c r="N164" s="31">
        <f t="shared" si="492"/>
        <v>0</v>
      </c>
      <c r="O164" s="31">
        <f t="shared" si="492"/>
        <v>0</v>
      </c>
      <c r="P164" s="31">
        <f t="shared" si="492"/>
        <v>0</v>
      </c>
      <c r="Q164" s="31">
        <f t="shared" si="492"/>
        <v>1</v>
      </c>
      <c r="R164" s="31">
        <f t="shared" si="492"/>
        <v>1</v>
      </c>
      <c r="S164" s="31">
        <f t="shared" si="492"/>
        <v>1</v>
      </c>
      <c r="T164" s="31">
        <f t="shared" si="492"/>
        <v>1</v>
      </c>
      <c r="U164" s="31">
        <f t="shared" si="492"/>
        <v>1</v>
      </c>
      <c r="V164" s="31">
        <f t="shared" si="492"/>
        <v>1</v>
      </c>
      <c r="W164" s="31">
        <f t="shared" si="492"/>
        <v>1</v>
      </c>
      <c r="X164" s="31">
        <f t="shared" si="492"/>
        <v>1</v>
      </c>
      <c r="Y164" s="31">
        <f t="shared" si="492"/>
        <v>1</v>
      </c>
      <c r="Z164" s="31">
        <f t="shared" si="492"/>
        <v>1</v>
      </c>
      <c r="AA164" s="31">
        <f t="shared" si="492"/>
        <v>1</v>
      </c>
      <c r="AB164" s="31">
        <f t="shared" si="492"/>
        <v>1</v>
      </c>
      <c r="AC164" s="31">
        <f t="shared" si="492"/>
        <v>1</v>
      </c>
      <c r="AD164" s="31">
        <f t="shared" si="492"/>
        <v>1</v>
      </c>
      <c r="AE164" s="31">
        <f t="shared" si="492"/>
        <v>1</v>
      </c>
      <c r="AF164" s="31">
        <f t="shared" si="492"/>
        <v>1</v>
      </c>
      <c r="AG164" s="31">
        <f t="shared" si="492"/>
        <v>1</v>
      </c>
      <c r="AH164" s="31">
        <f t="shared" si="492"/>
        <v>1</v>
      </c>
      <c r="AI164" s="31">
        <f t="shared" si="492"/>
        <v>1</v>
      </c>
      <c r="AJ164" s="31">
        <f t="shared" si="492"/>
        <v>1</v>
      </c>
      <c r="AK164" s="31">
        <f t="shared" si="492"/>
        <v>1</v>
      </c>
      <c r="AL164" s="31">
        <f t="shared" si="492"/>
        <v>1</v>
      </c>
      <c r="AM164" s="31">
        <f t="shared" si="492"/>
        <v>1</v>
      </c>
      <c r="AN164" s="31">
        <f t="shared" si="492"/>
        <v>1</v>
      </c>
      <c r="AO164" s="31">
        <f t="shared" si="492"/>
        <v>1</v>
      </c>
      <c r="AP164" s="31">
        <f t="shared" si="492"/>
        <v>1</v>
      </c>
      <c r="AQ164" s="31">
        <f t="shared" si="492"/>
        <v>1</v>
      </c>
      <c r="AR164" s="31">
        <f t="shared" si="492"/>
        <v>1</v>
      </c>
      <c r="AS164" s="31">
        <f t="shared" si="492"/>
        <v>1</v>
      </c>
      <c r="AT164" s="31">
        <f t="shared" si="492"/>
        <v>1</v>
      </c>
      <c r="AU164" s="31">
        <f t="shared" si="492"/>
        <v>1</v>
      </c>
      <c r="AV164" s="31">
        <f t="shared" si="492"/>
        <v>1</v>
      </c>
      <c r="AW164" s="31">
        <f t="shared" si="492"/>
        <v>1</v>
      </c>
      <c r="AX164" s="31">
        <f t="shared" si="492"/>
        <v>1</v>
      </c>
      <c r="AY164" s="31">
        <f t="shared" si="492"/>
        <v>1</v>
      </c>
      <c r="AZ164" s="31">
        <f t="shared" si="492"/>
        <v>1</v>
      </c>
      <c r="BA164" s="31">
        <f t="shared" si="492"/>
        <v>1</v>
      </c>
      <c r="BB164" s="31">
        <f t="shared" si="492"/>
        <v>1</v>
      </c>
      <c r="BC164" s="31">
        <f t="shared" si="492"/>
        <v>1</v>
      </c>
      <c r="BD164" s="31">
        <f t="shared" si="492"/>
        <v>1</v>
      </c>
      <c r="BE164" s="31">
        <f t="shared" si="492"/>
        <v>0</v>
      </c>
      <c r="BF164" s="31">
        <f t="shared" si="492"/>
        <v>0</v>
      </c>
      <c r="BG164" s="31">
        <f t="shared" si="492"/>
        <v>0</v>
      </c>
      <c r="BH164" s="31">
        <f t="shared" si="492"/>
        <v>0</v>
      </c>
      <c r="BI164" s="31">
        <f t="shared" si="492"/>
        <v>0</v>
      </c>
      <c r="BJ164" s="31">
        <f t="shared" si="492"/>
        <v>0</v>
      </c>
      <c r="BK164" s="31">
        <f t="shared" si="492"/>
        <v>0</v>
      </c>
      <c r="BL164" s="31">
        <f t="shared" si="492"/>
        <v>0</v>
      </c>
      <c r="BM164" s="31">
        <f t="shared" si="492"/>
        <v>0</v>
      </c>
      <c r="BN164" s="31">
        <f t="shared" si="492"/>
        <v>0</v>
      </c>
      <c r="BO164" s="31">
        <f t="shared" si="492"/>
        <v>0</v>
      </c>
      <c r="BP164" s="31">
        <f t="shared" si="492"/>
        <v>0</v>
      </c>
      <c r="BQ164" s="31">
        <f t="shared" ref="BQ164:EB164" si="493" xml:space="preserve"> BQ$108</f>
        <v>0</v>
      </c>
      <c r="BR164" s="31">
        <f t="shared" si="493"/>
        <v>0</v>
      </c>
      <c r="BS164" s="31">
        <f t="shared" si="493"/>
        <v>0</v>
      </c>
      <c r="BT164" s="31">
        <f t="shared" si="493"/>
        <v>0</v>
      </c>
      <c r="BU164" s="31">
        <f t="shared" si="493"/>
        <v>0</v>
      </c>
      <c r="BV164" s="31">
        <f t="shared" si="493"/>
        <v>0</v>
      </c>
      <c r="BW164" s="31">
        <f t="shared" si="493"/>
        <v>0</v>
      </c>
      <c r="BX164" s="31">
        <f t="shared" si="493"/>
        <v>0</v>
      </c>
      <c r="BY164" s="31">
        <f t="shared" si="493"/>
        <v>0</v>
      </c>
      <c r="BZ164" s="31">
        <f t="shared" si="493"/>
        <v>0</v>
      </c>
      <c r="CA164" s="31">
        <f t="shared" si="493"/>
        <v>0</v>
      </c>
      <c r="CB164" s="31">
        <f t="shared" si="493"/>
        <v>0</v>
      </c>
      <c r="CC164" s="31">
        <f t="shared" si="493"/>
        <v>0</v>
      </c>
      <c r="CD164" s="31">
        <f t="shared" si="493"/>
        <v>0</v>
      </c>
      <c r="CE164" s="31">
        <f t="shared" si="493"/>
        <v>0</v>
      </c>
      <c r="CF164" s="31">
        <f t="shared" si="493"/>
        <v>0</v>
      </c>
      <c r="CG164" s="31">
        <f t="shared" si="493"/>
        <v>0</v>
      </c>
      <c r="CH164" s="31">
        <f t="shared" si="493"/>
        <v>0</v>
      </c>
      <c r="CI164" s="31">
        <f t="shared" si="493"/>
        <v>0</v>
      </c>
      <c r="CJ164" s="31">
        <f t="shared" si="493"/>
        <v>0</v>
      </c>
      <c r="CK164" s="31">
        <f t="shared" si="493"/>
        <v>0</v>
      </c>
      <c r="CL164" s="31">
        <f t="shared" si="493"/>
        <v>0</v>
      </c>
      <c r="CM164" s="31">
        <f t="shared" si="493"/>
        <v>0</v>
      </c>
      <c r="CN164" s="31">
        <f t="shared" si="493"/>
        <v>0</v>
      </c>
      <c r="CO164" s="31">
        <f t="shared" si="493"/>
        <v>0</v>
      </c>
      <c r="CP164" s="31">
        <f t="shared" si="493"/>
        <v>0</v>
      </c>
      <c r="CQ164" s="31">
        <f t="shared" si="493"/>
        <v>0</v>
      </c>
      <c r="CR164" s="31">
        <f t="shared" si="493"/>
        <v>0</v>
      </c>
      <c r="CS164" s="31">
        <f t="shared" si="493"/>
        <v>0</v>
      </c>
      <c r="CT164" s="31">
        <f t="shared" si="493"/>
        <v>0</v>
      </c>
      <c r="CU164" s="31">
        <f t="shared" si="493"/>
        <v>0</v>
      </c>
      <c r="CV164" s="31">
        <f t="shared" si="493"/>
        <v>0</v>
      </c>
      <c r="CW164" s="31">
        <f t="shared" si="493"/>
        <v>0</v>
      </c>
      <c r="CX164" s="31">
        <f t="shared" si="493"/>
        <v>0</v>
      </c>
      <c r="CY164" s="31">
        <f t="shared" si="493"/>
        <v>0</v>
      </c>
      <c r="CZ164" s="31">
        <f t="shared" si="493"/>
        <v>0</v>
      </c>
      <c r="DA164" s="31">
        <f t="shared" si="493"/>
        <v>0</v>
      </c>
      <c r="DB164" s="31">
        <f t="shared" si="493"/>
        <v>0</v>
      </c>
      <c r="DC164" s="31">
        <f t="shared" si="493"/>
        <v>0</v>
      </c>
      <c r="DD164" s="31">
        <f t="shared" si="493"/>
        <v>0</v>
      </c>
      <c r="DE164" s="31">
        <f t="shared" si="493"/>
        <v>0</v>
      </c>
      <c r="DF164" s="31">
        <f t="shared" si="493"/>
        <v>0</v>
      </c>
      <c r="DG164" s="31">
        <f t="shared" si="493"/>
        <v>0</v>
      </c>
      <c r="DH164" s="31">
        <f t="shared" si="493"/>
        <v>0</v>
      </c>
      <c r="DI164" s="31">
        <f t="shared" si="493"/>
        <v>0</v>
      </c>
      <c r="DJ164" s="31">
        <f t="shared" si="493"/>
        <v>0</v>
      </c>
      <c r="DK164" s="31">
        <f t="shared" si="493"/>
        <v>0</v>
      </c>
      <c r="DL164" s="31">
        <f t="shared" si="493"/>
        <v>0</v>
      </c>
      <c r="DM164" s="31">
        <f t="shared" si="493"/>
        <v>0</v>
      </c>
      <c r="DN164" s="31">
        <f t="shared" si="493"/>
        <v>0</v>
      </c>
      <c r="DO164" s="31">
        <f t="shared" si="493"/>
        <v>0</v>
      </c>
      <c r="DP164" s="31">
        <f t="shared" si="493"/>
        <v>0</v>
      </c>
      <c r="DQ164" s="31">
        <f t="shared" si="493"/>
        <v>0</v>
      </c>
      <c r="DR164" s="31">
        <f t="shared" si="493"/>
        <v>0</v>
      </c>
      <c r="DS164" s="31">
        <f t="shared" si="493"/>
        <v>0</v>
      </c>
      <c r="DT164" s="31">
        <f t="shared" si="493"/>
        <v>0</v>
      </c>
      <c r="DU164" s="31">
        <f t="shared" si="493"/>
        <v>0</v>
      </c>
      <c r="DV164" s="31">
        <f t="shared" si="493"/>
        <v>0</v>
      </c>
      <c r="DW164" s="31">
        <f t="shared" si="493"/>
        <v>0</v>
      </c>
      <c r="DX164" s="31">
        <f t="shared" si="493"/>
        <v>0</v>
      </c>
      <c r="DY164" s="31">
        <f t="shared" si="493"/>
        <v>0</v>
      </c>
      <c r="DZ164" s="31">
        <f t="shared" si="493"/>
        <v>0</v>
      </c>
      <c r="EA164" s="31">
        <f t="shared" si="493"/>
        <v>0</v>
      </c>
      <c r="EB164" s="31">
        <f t="shared" si="493"/>
        <v>0</v>
      </c>
      <c r="EC164" s="31">
        <f t="shared" ref="EC164:GJ164" si="494" xml:space="preserve"> EC$108</f>
        <v>0</v>
      </c>
      <c r="ED164" s="31">
        <f t="shared" si="494"/>
        <v>0</v>
      </c>
      <c r="EE164" s="31">
        <f t="shared" si="494"/>
        <v>0</v>
      </c>
      <c r="EF164" s="31">
        <f t="shared" si="494"/>
        <v>0</v>
      </c>
      <c r="EG164" s="31">
        <f t="shared" si="494"/>
        <v>0</v>
      </c>
      <c r="EH164" s="31">
        <f t="shared" si="494"/>
        <v>0</v>
      </c>
      <c r="EI164" s="31">
        <f t="shared" si="494"/>
        <v>0</v>
      </c>
      <c r="EJ164" s="31">
        <f t="shared" si="494"/>
        <v>0</v>
      </c>
      <c r="EK164" s="31">
        <f t="shared" si="494"/>
        <v>0</v>
      </c>
      <c r="EL164" s="31">
        <f t="shared" si="494"/>
        <v>0</v>
      </c>
      <c r="EM164" s="31">
        <f t="shared" si="494"/>
        <v>0</v>
      </c>
      <c r="EN164" s="31">
        <f t="shared" si="494"/>
        <v>0</v>
      </c>
      <c r="EO164" s="31">
        <f t="shared" si="494"/>
        <v>0</v>
      </c>
      <c r="EP164" s="31">
        <f t="shared" si="494"/>
        <v>0</v>
      </c>
      <c r="EQ164" s="31">
        <f t="shared" si="494"/>
        <v>0</v>
      </c>
      <c r="ER164" s="31">
        <f t="shared" si="494"/>
        <v>0</v>
      </c>
      <c r="ES164" s="31">
        <f t="shared" si="494"/>
        <v>0</v>
      </c>
      <c r="ET164" s="31">
        <f t="shared" si="494"/>
        <v>0</v>
      </c>
      <c r="EU164" s="31">
        <f t="shared" si="494"/>
        <v>0</v>
      </c>
      <c r="EV164" s="31">
        <f t="shared" si="494"/>
        <v>0</v>
      </c>
      <c r="EW164" s="31">
        <f t="shared" si="494"/>
        <v>0</v>
      </c>
      <c r="EX164" s="31">
        <f t="shared" si="494"/>
        <v>0</v>
      </c>
      <c r="EY164" s="31">
        <f t="shared" si="494"/>
        <v>0</v>
      </c>
      <c r="EZ164" s="31">
        <f t="shared" si="494"/>
        <v>0</v>
      </c>
      <c r="FA164" s="31">
        <f t="shared" si="494"/>
        <v>0</v>
      </c>
      <c r="FB164" s="31">
        <f t="shared" si="494"/>
        <v>0</v>
      </c>
      <c r="FC164" s="31">
        <f t="shared" si="494"/>
        <v>0</v>
      </c>
      <c r="FD164" s="31">
        <f t="shared" si="494"/>
        <v>0</v>
      </c>
      <c r="FE164" s="31">
        <f t="shared" si="494"/>
        <v>0</v>
      </c>
      <c r="FF164" s="31">
        <f t="shared" si="494"/>
        <v>0</v>
      </c>
      <c r="FG164" s="31">
        <f t="shared" si="494"/>
        <v>0</v>
      </c>
      <c r="FH164" s="31">
        <f t="shared" si="494"/>
        <v>0</v>
      </c>
      <c r="FI164" s="31">
        <f t="shared" si="494"/>
        <v>0</v>
      </c>
      <c r="FJ164" s="31">
        <f t="shared" si="494"/>
        <v>0</v>
      </c>
      <c r="FK164" s="31">
        <f t="shared" si="494"/>
        <v>0</v>
      </c>
      <c r="FL164" s="31">
        <f t="shared" si="494"/>
        <v>0</v>
      </c>
      <c r="FM164" s="31">
        <f t="shared" si="494"/>
        <v>0</v>
      </c>
      <c r="FN164" s="31">
        <f t="shared" si="494"/>
        <v>0</v>
      </c>
      <c r="FO164" s="31">
        <f t="shared" si="494"/>
        <v>0</v>
      </c>
      <c r="FP164" s="31">
        <f t="shared" si="494"/>
        <v>0</v>
      </c>
      <c r="FQ164" s="31">
        <f t="shared" si="494"/>
        <v>0</v>
      </c>
      <c r="FR164" s="31">
        <f t="shared" si="494"/>
        <v>0</v>
      </c>
      <c r="FS164" s="31">
        <f t="shared" si="494"/>
        <v>0</v>
      </c>
      <c r="FT164" s="31">
        <f t="shared" si="494"/>
        <v>0</v>
      </c>
      <c r="FU164" s="31">
        <f t="shared" si="494"/>
        <v>0</v>
      </c>
      <c r="FV164" s="31">
        <f t="shared" si="494"/>
        <v>0</v>
      </c>
      <c r="FW164" s="31">
        <f t="shared" si="494"/>
        <v>0</v>
      </c>
      <c r="FX164" s="31">
        <f t="shared" si="494"/>
        <v>0</v>
      </c>
      <c r="FY164" s="31">
        <f t="shared" si="494"/>
        <v>0</v>
      </c>
      <c r="FZ164" s="31">
        <f t="shared" si="494"/>
        <v>0</v>
      </c>
      <c r="GA164" s="31">
        <f t="shared" si="494"/>
        <v>0</v>
      </c>
      <c r="GB164" s="31">
        <f t="shared" si="494"/>
        <v>0</v>
      </c>
      <c r="GC164" s="31">
        <f t="shared" si="494"/>
        <v>0</v>
      </c>
      <c r="GD164" s="31">
        <f t="shared" si="494"/>
        <v>0</v>
      </c>
      <c r="GE164" s="31">
        <f t="shared" si="494"/>
        <v>0</v>
      </c>
      <c r="GF164" s="31">
        <f t="shared" si="494"/>
        <v>0</v>
      </c>
      <c r="GG164" s="31">
        <f t="shared" si="494"/>
        <v>0</v>
      </c>
      <c r="GH164" s="31">
        <f t="shared" si="494"/>
        <v>0</v>
      </c>
      <c r="GI164" s="31">
        <f t="shared" si="494"/>
        <v>0</v>
      </c>
      <c r="GJ164" s="31">
        <f t="shared" si="494"/>
        <v>0</v>
      </c>
    </row>
    <row r="165" spans="1:15960" outlineLevel="1" x14ac:dyDescent="0.25">
      <c r="A165" s="233"/>
      <c r="B165" s="233"/>
      <c r="C165" s="234"/>
      <c r="D165" s="235"/>
      <c r="E165" s="236" t="s">
        <v>131</v>
      </c>
      <c r="F165" s="236"/>
      <c r="G165" s="236" t="s">
        <v>14</v>
      </c>
      <c r="H165" s="236"/>
      <c r="I165" s="236"/>
      <c r="J165" s="236">
        <f t="shared" ref="J165:P165" si="495" xml:space="preserve"> (I165 + J163) * J164</f>
        <v>0</v>
      </c>
      <c r="K165" s="236">
        <f t="shared" si="495"/>
        <v>0</v>
      </c>
      <c r="L165" s="236">
        <f t="shared" si="495"/>
        <v>0</v>
      </c>
      <c r="M165" s="236">
        <f t="shared" si="495"/>
        <v>0</v>
      </c>
      <c r="N165" s="236">
        <f t="shared" si="495"/>
        <v>0</v>
      </c>
      <c r="O165" s="236">
        <f t="shared" si="495"/>
        <v>0</v>
      </c>
      <c r="P165" s="236">
        <f t="shared" si="495"/>
        <v>0</v>
      </c>
      <c r="Q165" s="236">
        <f xml:space="preserve"> (P165 + Q163) * Q164</f>
        <v>1</v>
      </c>
      <c r="R165" s="236">
        <f t="shared" ref="R165" si="496" xml:space="preserve"> (Q165 + R163) * R164</f>
        <v>1</v>
      </c>
      <c r="S165" s="236">
        <f t="shared" ref="S165" si="497" xml:space="preserve"> (R165 + S163) * S164</f>
        <v>2</v>
      </c>
      <c r="T165" s="236">
        <f t="shared" ref="T165" si="498" xml:space="preserve"> (S165 + T163) * T164</f>
        <v>2</v>
      </c>
      <c r="U165" s="236">
        <f t="shared" ref="U165" si="499" xml:space="preserve"> (T165 + U163) * U164</f>
        <v>3</v>
      </c>
      <c r="V165" s="236">
        <f t="shared" ref="V165" si="500" xml:space="preserve"> (U165 + V163) * V164</f>
        <v>3</v>
      </c>
      <c r="W165" s="236">
        <f t="shared" ref="W165" si="501" xml:space="preserve"> (V165 + W163) * W164</f>
        <v>4</v>
      </c>
      <c r="X165" s="236">
        <f t="shared" ref="X165:Y165" si="502" xml:space="preserve"> (W165 + X163) * X164</f>
        <v>4</v>
      </c>
      <c r="Y165" s="236">
        <f t="shared" si="502"/>
        <v>5</v>
      </c>
      <c r="Z165" s="236">
        <f t="shared" ref="Z165" si="503" xml:space="preserve"> (Y165 + Z163) * Z164</f>
        <v>5</v>
      </c>
      <c r="AA165" s="236">
        <f t="shared" ref="AA165" si="504" xml:space="preserve"> (Z165 + AA163) * AA164</f>
        <v>6</v>
      </c>
      <c r="AB165" s="236">
        <f t="shared" ref="AB165" si="505" xml:space="preserve"> (AA165 + AB163) * AB164</f>
        <v>6</v>
      </c>
      <c r="AC165" s="236">
        <f t="shared" ref="AC165" si="506" xml:space="preserve"> (AB165 + AC163) * AC164</f>
        <v>7</v>
      </c>
      <c r="AD165" s="236">
        <f t="shared" ref="AD165" si="507" xml:space="preserve"> (AC165 + AD163) * AD164</f>
        <v>7</v>
      </c>
      <c r="AE165" s="236">
        <f t="shared" ref="AE165" si="508" xml:space="preserve"> (AD165 + AE163) * AE164</f>
        <v>8</v>
      </c>
      <c r="AF165" s="236">
        <f t="shared" ref="AF165:AG165" si="509" xml:space="preserve"> (AE165 + AF163) * AF164</f>
        <v>8</v>
      </c>
      <c r="AG165" s="236">
        <f t="shared" si="509"/>
        <v>9</v>
      </c>
      <c r="AH165" s="236">
        <f t="shared" ref="AH165" si="510" xml:space="preserve"> (AG165 + AH163) * AH164</f>
        <v>9</v>
      </c>
      <c r="AI165" s="236">
        <f t="shared" ref="AI165" si="511" xml:space="preserve"> (AH165 + AI163) * AI164</f>
        <v>10</v>
      </c>
      <c r="AJ165" s="236">
        <f t="shared" ref="AJ165" si="512" xml:space="preserve"> (AI165 + AJ163) * AJ164</f>
        <v>10</v>
      </c>
      <c r="AK165" s="236">
        <f t="shared" ref="AK165" si="513" xml:space="preserve"> (AJ165 + AK163) * AK164</f>
        <v>11</v>
      </c>
      <c r="AL165" s="236">
        <f t="shared" ref="AL165" si="514" xml:space="preserve"> (AK165 + AL163) * AL164</f>
        <v>11</v>
      </c>
      <c r="AM165" s="236">
        <f t="shared" ref="AM165" si="515" xml:space="preserve"> (AL165 + AM163) * AM164</f>
        <v>12</v>
      </c>
      <c r="AN165" s="236">
        <f t="shared" ref="AN165:AO165" si="516" xml:space="preserve"> (AM165 + AN163) * AN164</f>
        <v>12</v>
      </c>
      <c r="AO165" s="236">
        <f t="shared" si="516"/>
        <v>13</v>
      </c>
      <c r="AP165" s="236">
        <f t="shared" ref="AP165" si="517" xml:space="preserve"> (AO165 + AP163) * AP164</f>
        <v>13</v>
      </c>
      <c r="AQ165" s="236">
        <f t="shared" ref="AQ165" si="518" xml:space="preserve"> (AP165 + AQ163) * AQ164</f>
        <v>14</v>
      </c>
      <c r="AR165" s="236">
        <f t="shared" ref="AR165" si="519" xml:space="preserve"> (AQ165 + AR163) * AR164</f>
        <v>14</v>
      </c>
      <c r="AS165" s="236">
        <f t="shared" ref="AS165" si="520" xml:space="preserve"> (AR165 + AS163) * AS164</f>
        <v>15</v>
      </c>
      <c r="AT165" s="236">
        <f t="shared" ref="AT165" si="521" xml:space="preserve"> (AS165 + AT163) * AT164</f>
        <v>15</v>
      </c>
      <c r="AU165" s="236">
        <f t="shared" ref="AU165" si="522" xml:space="preserve"> (AT165 + AU163) * AU164</f>
        <v>16</v>
      </c>
      <c r="AV165" s="236">
        <f t="shared" ref="AV165:AW165" si="523" xml:space="preserve"> (AU165 + AV163) * AV164</f>
        <v>16</v>
      </c>
      <c r="AW165" s="236">
        <f t="shared" si="523"/>
        <v>17</v>
      </c>
      <c r="AX165" s="236">
        <f t="shared" ref="AX165" si="524" xml:space="preserve"> (AW165 + AX163) * AX164</f>
        <v>17</v>
      </c>
      <c r="AY165" s="236">
        <f t="shared" ref="AY165" si="525" xml:space="preserve"> (AX165 + AY163) * AY164</f>
        <v>18</v>
      </c>
      <c r="AZ165" s="236">
        <f t="shared" ref="AZ165" si="526" xml:space="preserve"> (AY165 + AZ163) * AZ164</f>
        <v>18</v>
      </c>
      <c r="BA165" s="236">
        <f t="shared" ref="BA165" si="527" xml:space="preserve"> (AZ165 + BA163) * BA164</f>
        <v>19</v>
      </c>
      <c r="BB165" s="236">
        <f t="shared" ref="BB165" si="528" xml:space="preserve"> (BA165 + BB163) * BB164</f>
        <v>19</v>
      </c>
      <c r="BC165" s="236">
        <f t="shared" ref="BC165" si="529" xml:space="preserve"> (BB165 + BC163) * BC164</f>
        <v>20</v>
      </c>
      <c r="BD165" s="236">
        <f t="shared" ref="BD165:BE165" si="530" xml:space="preserve"> (BC165 + BD163) * BD164</f>
        <v>20</v>
      </c>
      <c r="BE165" s="236">
        <f t="shared" si="530"/>
        <v>0</v>
      </c>
      <c r="BF165" s="236">
        <f t="shared" ref="BF165" si="531" xml:space="preserve"> (BE165 + BF163) * BF164</f>
        <v>0</v>
      </c>
      <c r="BG165" s="236">
        <f t="shared" ref="BG165" si="532" xml:space="preserve"> (BF165 + BG163) * BG164</f>
        <v>0</v>
      </c>
      <c r="BH165" s="236">
        <f t="shared" ref="BH165" si="533" xml:space="preserve"> (BG165 + BH163) * BH164</f>
        <v>0</v>
      </c>
      <c r="BI165" s="236">
        <f t="shared" ref="BI165" si="534" xml:space="preserve"> (BH165 + BI163) * BI164</f>
        <v>0</v>
      </c>
      <c r="BJ165" s="236">
        <f t="shared" ref="BJ165" si="535" xml:space="preserve"> (BI165 + BJ163) * BJ164</f>
        <v>0</v>
      </c>
      <c r="BK165" s="236">
        <f t="shared" ref="BK165" si="536" xml:space="preserve"> (BJ165 + BK163) * BK164</f>
        <v>0</v>
      </c>
      <c r="BL165" s="236">
        <f t="shared" ref="BL165:BM165" si="537" xml:space="preserve"> (BK165 + BL163) * BL164</f>
        <v>0</v>
      </c>
      <c r="BM165" s="236">
        <f t="shared" si="537"/>
        <v>0</v>
      </c>
      <c r="BN165" s="236">
        <f t="shared" ref="BN165" si="538" xml:space="preserve"> (BM165 + BN163) * BN164</f>
        <v>0</v>
      </c>
      <c r="BO165" s="236">
        <f t="shared" ref="BO165" si="539" xml:space="preserve"> (BN165 + BO163) * BO164</f>
        <v>0</v>
      </c>
      <c r="BP165" s="236">
        <f t="shared" ref="BP165" si="540" xml:space="preserve"> (BO165 + BP163) * BP164</f>
        <v>0</v>
      </c>
      <c r="BQ165" s="236">
        <f t="shared" ref="BQ165" si="541" xml:space="preserve"> (BP165 + BQ163) * BQ164</f>
        <v>0</v>
      </c>
      <c r="BR165" s="236">
        <f t="shared" ref="BR165" si="542" xml:space="preserve"> (BQ165 + BR163) * BR164</f>
        <v>0</v>
      </c>
      <c r="BS165" s="236">
        <f t="shared" ref="BS165" si="543" xml:space="preserve"> (BR165 + BS163) * BS164</f>
        <v>0</v>
      </c>
      <c r="BT165" s="236">
        <f t="shared" ref="BT165:BU165" si="544" xml:space="preserve"> (BS165 + BT163) * BT164</f>
        <v>0</v>
      </c>
      <c r="BU165" s="236">
        <f t="shared" si="544"/>
        <v>0</v>
      </c>
      <c r="BV165" s="236">
        <f t="shared" ref="BV165" si="545" xml:space="preserve"> (BU165 + BV163) * BV164</f>
        <v>0</v>
      </c>
      <c r="BW165" s="236">
        <f t="shared" ref="BW165" si="546" xml:space="preserve"> (BV165 + BW163) * BW164</f>
        <v>0</v>
      </c>
      <c r="BX165" s="236">
        <f t="shared" ref="BX165" si="547" xml:space="preserve"> (BW165 + BX163) * BX164</f>
        <v>0</v>
      </c>
      <c r="BY165" s="236">
        <f t="shared" ref="BY165" si="548" xml:space="preserve"> (BX165 + BY163) * BY164</f>
        <v>0</v>
      </c>
      <c r="BZ165" s="236">
        <f t="shared" ref="BZ165" si="549" xml:space="preserve"> (BY165 + BZ163) * BZ164</f>
        <v>0</v>
      </c>
      <c r="CA165" s="236">
        <f t="shared" ref="CA165" si="550" xml:space="preserve"> (BZ165 + CA163) * CA164</f>
        <v>0</v>
      </c>
      <c r="CB165" s="236">
        <f t="shared" ref="CB165:CC165" si="551" xml:space="preserve"> (CA165 + CB163) * CB164</f>
        <v>0</v>
      </c>
      <c r="CC165" s="236">
        <f t="shared" si="551"/>
        <v>0</v>
      </c>
      <c r="CD165" s="236">
        <f t="shared" ref="CD165" si="552" xml:space="preserve"> (CC165 + CD163) * CD164</f>
        <v>0</v>
      </c>
      <c r="CE165" s="236">
        <f t="shared" ref="CE165" si="553" xml:space="preserve"> (CD165 + CE163) * CE164</f>
        <v>0</v>
      </c>
      <c r="CF165" s="236">
        <f t="shared" ref="CF165" si="554" xml:space="preserve"> (CE165 + CF163) * CF164</f>
        <v>0</v>
      </c>
      <c r="CG165" s="236">
        <f t="shared" ref="CG165" si="555" xml:space="preserve"> (CF165 + CG163) * CG164</f>
        <v>0</v>
      </c>
      <c r="CH165" s="236">
        <f t="shared" ref="CH165" si="556" xml:space="preserve"> (CG165 + CH163) * CH164</f>
        <v>0</v>
      </c>
      <c r="CI165" s="236">
        <f t="shared" ref="CI165" si="557" xml:space="preserve"> (CH165 + CI163) * CI164</f>
        <v>0</v>
      </c>
      <c r="CJ165" s="236">
        <f t="shared" ref="CJ165:CK165" si="558" xml:space="preserve"> (CI165 + CJ163) * CJ164</f>
        <v>0</v>
      </c>
      <c r="CK165" s="236">
        <f t="shared" si="558"/>
        <v>0</v>
      </c>
      <c r="CL165" s="236">
        <f t="shared" ref="CL165" si="559" xml:space="preserve"> (CK165 + CL163) * CL164</f>
        <v>0</v>
      </c>
      <c r="CM165" s="236">
        <f t="shared" ref="CM165" si="560" xml:space="preserve"> (CL165 + CM163) * CM164</f>
        <v>0</v>
      </c>
      <c r="CN165" s="236">
        <f t="shared" ref="CN165" si="561" xml:space="preserve"> (CM165 + CN163) * CN164</f>
        <v>0</v>
      </c>
      <c r="CO165" s="236">
        <f t="shared" ref="CO165" si="562" xml:space="preserve"> (CN165 + CO163) * CO164</f>
        <v>0</v>
      </c>
      <c r="CP165" s="236">
        <f t="shared" ref="CP165" si="563" xml:space="preserve"> (CO165 + CP163) * CP164</f>
        <v>0</v>
      </c>
      <c r="CQ165" s="236">
        <f t="shared" ref="CQ165" si="564" xml:space="preserve"> (CP165 + CQ163) * CQ164</f>
        <v>0</v>
      </c>
      <c r="CR165" s="236">
        <f t="shared" ref="CR165:CS165" si="565" xml:space="preserve"> (CQ165 + CR163) * CR164</f>
        <v>0</v>
      </c>
      <c r="CS165" s="236">
        <f t="shared" si="565"/>
        <v>0</v>
      </c>
      <c r="CT165" s="236">
        <f t="shared" ref="CT165" si="566" xml:space="preserve"> (CS165 + CT163) * CT164</f>
        <v>0</v>
      </c>
      <c r="CU165" s="236">
        <f t="shared" ref="CU165" si="567" xml:space="preserve"> (CT165 + CU163) * CU164</f>
        <v>0</v>
      </c>
      <c r="CV165" s="236">
        <f t="shared" ref="CV165" si="568" xml:space="preserve"> (CU165 + CV163) * CV164</f>
        <v>0</v>
      </c>
      <c r="CW165" s="236">
        <f t="shared" ref="CW165" si="569" xml:space="preserve"> (CV165 + CW163) * CW164</f>
        <v>0</v>
      </c>
      <c r="CX165" s="236">
        <f t="shared" ref="CX165" si="570" xml:space="preserve"> (CW165 + CX163) * CX164</f>
        <v>0</v>
      </c>
      <c r="CY165" s="236">
        <f t="shared" ref="CY165" si="571" xml:space="preserve"> (CX165 + CY163) * CY164</f>
        <v>0</v>
      </c>
      <c r="CZ165" s="236">
        <f t="shared" ref="CZ165:DA165" si="572" xml:space="preserve"> (CY165 + CZ163) * CZ164</f>
        <v>0</v>
      </c>
      <c r="DA165" s="236">
        <f t="shared" si="572"/>
        <v>0</v>
      </c>
      <c r="DB165" s="236">
        <f t="shared" ref="DB165" si="573" xml:space="preserve"> (DA165 + DB163) * DB164</f>
        <v>0</v>
      </c>
      <c r="DC165" s="236">
        <f t="shared" ref="DC165" si="574" xml:space="preserve"> (DB165 + DC163) * DC164</f>
        <v>0</v>
      </c>
      <c r="DD165" s="236">
        <f t="shared" ref="DD165" si="575" xml:space="preserve"> (DC165 + DD163) * DD164</f>
        <v>0</v>
      </c>
      <c r="DE165" s="236">
        <f t="shared" ref="DE165" si="576" xml:space="preserve"> (DD165 + DE163) * DE164</f>
        <v>0</v>
      </c>
      <c r="DF165" s="236">
        <f t="shared" ref="DF165" si="577" xml:space="preserve"> (DE165 + DF163) * DF164</f>
        <v>0</v>
      </c>
      <c r="DG165" s="236">
        <f t="shared" ref="DG165" si="578" xml:space="preserve"> (DF165 + DG163) * DG164</f>
        <v>0</v>
      </c>
      <c r="DH165" s="236">
        <f t="shared" ref="DH165:DI165" si="579" xml:space="preserve"> (DG165 + DH163) * DH164</f>
        <v>0</v>
      </c>
      <c r="DI165" s="236">
        <f t="shared" si="579"/>
        <v>0</v>
      </c>
      <c r="DJ165" s="236">
        <f t="shared" ref="DJ165" si="580" xml:space="preserve"> (DI165 + DJ163) * DJ164</f>
        <v>0</v>
      </c>
      <c r="DK165" s="236">
        <f t="shared" ref="DK165" si="581" xml:space="preserve"> (DJ165 + DK163) * DK164</f>
        <v>0</v>
      </c>
      <c r="DL165" s="236">
        <f t="shared" ref="DL165" si="582" xml:space="preserve"> (DK165 + DL163) * DL164</f>
        <v>0</v>
      </c>
      <c r="DM165" s="236">
        <f t="shared" ref="DM165" si="583" xml:space="preserve"> (DL165 + DM163) * DM164</f>
        <v>0</v>
      </c>
      <c r="DN165" s="236">
        <f t="shared" ref="DN165" si="584" xml:space="preserve"> (DM165 + DN163) * DN164</f>
        <v>0</v>
      </c>
      <c r="DO165" s="236">
        <f t="shared" ref="DO165" si="585" xml:space="preserve"> (DN165 + DO163) * DO164</f>
        <v>0</v>
      </c>
      <c r="DP165" s="236">
        <f t="shared" ref="DP165:DQ165" si="586" xml:space="preserve"> (DO165 + DP163) * DP164</f>
        <v>0</v>
      </c>
      <c r="DQ165" s="236">
        <f t="shared" si="586"/>
        <v>0</v>
      </c>
      <c r="DR165" s="236">
        <f t="shared" ref="DR165" si="587" xml:space="preserve"> (DQ165 + DR163) * DR164</f>
        <v>0</v>
      </c>
      <c r="DS165" s="236">
        <f t="shared" ref="DS165" si="588" xml:space="preserve"> (DR165 + DS163) * DS164</f>
        <v>0</v>
      </c>
      <c r="DT165" s="236">
        <f t="shared" ref="DT165" si="589" xml:space="preserve"> (DS165 + DT163) * DT164</f>
        <v>0</v>
      </c>
      <c r="DU165" s="236">
        <f t="shared" ref="DU165" si="590" xml:space="preserve"> (DT165 + DU163) * DU164</f>
        <v>0</v>
      </c>
      <c r="DV165" s="236">
        <f t="shared" ref="DV165" si="591" xml:space="preserve"> (DU165 + DV163) * DV164</f>
        <v>0</v>
      </c>
      <c r="DW165" s="236">
        <f t="shared" ref="DW165" si="592" xml:space="preserve"> (DV165 + DW163) * DW164</f>
        <v>0</v>
      </c>
      <c r="DX165" s="236">
        <f t="shared" ref="DX165:DY165" si="593" xml:space="preserve"> (DW165 + DX163) * DX164</f>
        <v>0</v>
      </c>
      <c r="DY165" s="236">
        <f t="shared" si="593"/>
        <v>0</v>
      </c>
      <c r="DZ165" s="236">
        <f t="shared" ref="DZ165" si="594" xml:space="preserve"> (DY165 + DZ163) * DZ164</f>
        <v>0</v>
      </c>
      <c r="EA165" s="236">
        <f t="shared" ref="EA165" si="595" xml:space="preserve"> (DZ165 + EA163) * EA164</f>
        <v>0</v>
      </c>
      <c r="EB165" s="236">
        <f t="shared" ref="EB165" si="596" xml:space="preserve"> (EA165 + EB163) * EB164</f>
        <v>0</v>
      </c>
      <c r="EC165" s="236">
        <f t="shared" ref="EC165" si="597" xml:space="preserve"> (EB165 + EC163) * EC164</f>
        <v>0</v>
      </c>
      <c r="ED165" s="236">
        <f t="shared" ref="ED165" si="598" xml:space="preserve"> (EC165 + ED163) * ED164</f>
        <v>0</v>
      </c>
      <c r="EE165" s="236">
        <f t="shared" ref="EE165" si="599" xml:space="preserve"> (ED165 + EE163) * EE164</f>
        <v>0</v>
      </c>
      <c r="EF165" s="236">
        <f t="shared" ref="EF165:EG165" si="600" xml:space="preserve"> (EE165 + EF163) * EF164</f>
        <v>0</v>
      </c>
      <c r="EG165" s="236">
        <f t="shared" si="600"/>
        <v>0</v>
      </c>
      <c r="EH165" s="236">
        <f t="shared" ref="EH165" si="601" xml:space="preserve"> (EG165 + EH163) * EH164</f>
        <v>0</v>
      </c>
      <c r="EI165" s="236">
        <f t="shared" ref="EI165" si="602" xml:space="preserve"> (EH165 + EI163) * EI164</f>
        <v>0</v>
      </c>
      <c r="EJ165" s="236">
        <f t="shared" ref="EJ165" si="603" xml:space="preserve"> (EI165 + EJ163) * EJ164</f>
        <v>0</v>
      </c>
      <c r="EK165" s="236">
        <f t="shared" ref="EK165" si="604" xml:space="preserve"> (EJ165 + EK163) * EK164</f>
        <v>0</v>
      </c>
      <c r="EL165" s="236">
        <f t="shared" ref="EL165" si="605" xml:space="preserve"> (EK165 + EL163) * EL164</f>
        <v>0</v>
      </c>
      <c r="EM165" s="236">
        <f t="shared" ref="EM165" si="606" xml:space="preserve"> (EL165 + EM163) * EM164</f>
        <v>0</v>
      </c>
      <c r="EN165" s="236">
        <f t="shared" ref="EN165:EO165" si="607" xml:space="preserve"> (EM165 + EN163) * EN164</f>
        <v>0</v>
      </c>
      <c r="EO165" s="236">
        <f t="shared" si="607"/>
        <v>0</v>
      </c>
      <c r="EP165" s="236">
        <f t="shared" ref="EP165" si="608" xml:space="preserve"> (EO165 + EP163) * EP164</f>
        <v>0</v>
      </c>
      <c r="EQ165" s="236">
        <f t="shared" ref="EQ165" si="609" xml:space="preserve"> (EP165 + EQ163) * EQ164</f>
        <v>0</v>
      </c>
      <c r="ER165" s="236">
        <f t="shared" ref="ER165" si="610" xml:space="preserve"> (EQ165 + ER163) * ER164</f>
        <v>0</v>
      </c>
      <c r="ES165" s="236">
        <f t="shared" ref="ES165" si="611" xml:space="preserve"> (ER165 + ES163) * ES164</f>
        <v>0</v>
      </c>
      <c r="ET165" s="236">
        <f t="shared" ref="ET165" si="612" xml:space="preserve"> (ES165 + ET163) * ET164</f>
        <v>0</v>
      </c>
      <c r="EU165" s="236">
        <f t="shared" ref="EU165" si="613" xml:space="preserve"> (ET165 + EU163) * EU164</f>
        <v>0</v>
      </c>
      <c r="EV165" s="236">
        <f t="shared" ref="EV165:EW165" si="614" xml:space="preserve"> (EU165 + EV163) * EV164</f>
        <v>0</v>
      </c>
      <c r="EW165" s="236">
        <f t="shared" si="614"/>
        <v>0</v>
      </c>
      <c r="EX165" s="236">
        <f t="shared" ref="EX165" si="615" xml:space="preserve"> (EW165 + EX163) * EX164</f>
        <v>0</v>
      </c>
      <c r="EY165" s="236">
        <f t="shared" ref="EY165" si="616" xml:space="preserve"> (EX165 + EY163) * EY164</f>
        <v>0</v>
      </c>
      <c r="EZ165" s="236">
        <f t="shared" ref="EZ165" si="617" xml:space="preserve"> (EY165 + EZ163) * EZ164</f>
        <v>0</v>
      </c>
      <c r="FA165" s="236">
        <f t="shared" ref="FA165" si="618" xml:space="preserve"> (EZ165 + FA163) * FA164</f>
        <v>0</v>
      </c>
      <c r="FB165" s="236">
        <f t="shared" ref="FB165" si="619" xml:space="preserve"> (FA165 + FB163) * FB164</f>
        <v>0</v>
      </c>
      <c r="FC165" s="236">
        <f t="shared" ref="FC165" si="620" xml:space="preserve"> (FB165 + FC163) * FC164</f>
        <v>0</v>
      </c>
      <c r="FD165" s="236">
        <f t="shared" ref="FD165:FE165" si="621" xml:space="preserve"> (FC165 + FD163) * FD164</f>
        <v>0</v>
      </c>
      <c r="FE165" s="236">
        <f t="shared" si="621"/>
        <v>0</v>
      </c>
      <c r="FF165" s="236">
        <f t="shared" ref="FF165" si="622" xml:space="preserve"> (FE165 + FF163) * FF164</f>
        <v>0</v>
      </c>
      <c r="FG165" s="236">
        <f t="shared" ref="FG165" si="623" xml:space="preserve"> (FF165 + FG163) * FG164</f>
        <v>0</v>
      </c>
      <c r="FH165" s="236">
        <f t="shared" ref="FH165" si="624" xml:space="preserve"> (FG165 + FH163) * FH164</f>
        <v>0</v>
      </c>
      <c r="FI165" s="236">
        <f t="shared" ref="FI165" si="625" xml:space="preserve"> (FH165 + FI163) * FI164</f>
        <v>0</v>
      </c>
      <c r="FJ165" s="236">
        <f t="shared" ref="FJ165" si="626" xml:space="preserve"> (FI165 + FJ163) * FJ164</f>
        <v>0</v>
      </c>
      <c r="FK165" s="236">
        <f t="shared" ref="FK165" si="627" xml:space="preserve"> (FJ165 + FK163) * FK164</f>
        <v>0</v>
      </c>
      <c r="FL165" s="236">
        <f t="shared" ref="FL165:FM165" si="628" xml:space="preserve"> (FK165 + FL163) * FL164</f>
        <v>0</v>
      </c>
      <c r="FM165" s="236">
        <f t="shared" si="628"/>
        <v>0</v>
      </c>
      <c r="FN165" s="236">
        <f t="shared" ref="FN165" si="629" xml:space="preserve"> (FM165 + FN163) * FN164</f>
        <v>0</v>
      </c>
      <c r="FO165" s="236">
        <f t="shared" ref="FO165" si="630" xml:space="preserve"> (FN165 + FO163) * FO164</f>
        <v>0</v>
      </c>
      <c r="FP165" s="236">
        <f t="shared" ref="FP165" si="631" xml:space="preserve"> (FO165 + FP163) * FP164</f>
        <v>0</v>
      </c>
      <c r="FQ165" s="236">
        <f t="shared" ref="FQ165" si="632" xml:space="preserve"> (FP165 + FQ163) * FQ164</f>
        <v>0</v>
      </c>
      <c r="FR165" s="236">
        <f t="shared" ref="FR165" si="633" xml:space="preserve"> (FQ165 + FR163) * FR164</f>
        <v>0</v>
      </c>
      <c r="FS165" s="236">
        <f t="shared" ref="FS165" si="634" xml:space="preserve"> (FR165 + FS163) * FS164</f>
        <v>0</v>
      </c>
      <c r="FT165" s="236">
        <f t="shared" ref="FT165:FU165" si="635" xml:space="preserve"> (FS165 + FT163) * FT164</f>
        <v>0</v>
      </c>
      <c r="FU165" s="236">
        <f t="shared" si="635"/>
        <v>0</v>
      </c>
      <c r="FV165" s="236">
        <f t="shared" ref="FV165" si="636" xml:space="preserve"> (FU165 + FV163) * FV164</f>
        <v>0</v>
      </c>
      <c r="FW165" s="236">
        <f t="shared" ref="FW165" si="637" xml:space="preserve"> (FV165 + FW163) * FW164</f>
        <v>0</v>
      </c>
      <c r="FX165" s="236">
        <f t="shared" ref="FX165" si="638" xml:space="preserve"> (FW165 + FX163) * FX164</f>
        <v>0</v>
      </c>
      <c r="FY165" s="236">
        <f t="shared" ref="FY165" si="639" xml:space="preserve"> (FX165 + FY163) * FY164</f>
        <v>0</v>
      </c>
      <c r="FZ165" s="236">
        <f t="shared" ref="FZ165" si="640" xml:space="preserve"> (FY165 + FZ163) * FZ164</f>
        <v>0</v>
      </c>
      <c r="GA165" s="236">
        <f t="shared" ref="GA165" si="641" xml:space="preserve"> (FZ165 + GA163) * GA164</f>
        <v>0</v>
      </c>
      <c r="GB165" s="236">
        <f t="shared" ref="GB165:GC165" si="642" xml:space="preserve"> (GA165 + GB163) * GB164</f>
        <v>0</v>
      </c>
      <c r="GC165" s="236">
        <f t="shared" si="642"/>
        <v>0</v>
      </c>
      <c r="GD165" s="236">
        <f t="shared" ref="GD165" si="643" xml:space="preserve"> (GC165 + GD163) * GD164</f>
        <v>0</v>
      </c>
      <c r="GE165" s="236">
        <f t="shared" ref="GE165" si="644" xml:space="preserve"> (GD165 + GE163) * GE164</f>
        <v>0</v>
      </c>
      <c r="GF165" s="236">
        <f t="shared" ref="GF165" si="645" xml:space="preserve"> (GE165 + GF163) * GF164</f>
        <v>0</v>
      </c>
      <c r="GG165" s="236">
        <f t="shared" ref="GG165" si="646" xml:space="preserve"> (GF165 + GG163) * GG164</f>
        <v>0</v>
      </c>
      <c r="GH165" s="236">
        <f t="shared" ref="GH165" si="647" xml:space="preserve"> (GG165 + GH163) * GH164</f>
        <v>0</v>
      </c>
      <c r="GI165" s="236">
        <f t="shared" ref="GI165" si="648" xml:space="preserve"> (GH165 + GI163) * GI164</f>
        <v>0</v>
      </c>
      <c r="GJ165" s="236">
        <f t="shared" ref="GJ165" si="649" xml:space="preserve"> (GI165 + GJ163) * GJ164</f>
        <v>0</v>
      </c>
    </row>
    <row r="166" spans="1:15960" outlineLevel="1" x14ac:dyDescent="0.25">
      <c r="A166" s="50"/>
      <c r="C166" s="51"/>
      <c r="D166" s="52"/>
      <c r="E166" s="11"/>
      <c r="F166" s="11"/>
      <c r="G166" s="11"/>
      <c r="H166" s="11"/>
      <c r="I166" s="137"/>
      <c r="J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</row>
    <row r="167" spans="1:15960" x14ac:dyDescent="0.25">
      <c r="E167" s="9"/>
      <c r="F167" s="9"/>
      <c r="G167" s="9"/>
      <c r="H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</row>
    <row r="168" spans="1:15960" x14ac:dyDescent="0.25">
      <c r="A168" s="15" t="s">
        <v>179</v>
      </c>
    </row>
    <row r="169" spans="1:15960" x14ac:dyDescent="0.25">
      <c r="A169" s="545" t="s">
        <v>238</v>
      </c>
      <c r="B169" s="545"/>
      <c r="C169" s="546"/>
      <c r="D169" s="547"/>
      <c r="E169" s="792" t="str">
        <f>E108</f>
        <v>Operating period flag</v>
      </c>
      <c r="F169" s="792">
        <f t="shared" ref="F169:I169" si="650">F108</f>
        <v>0</v>
      </c>
      <c r="G169" s="792" t="str">
        <f t="shared" si="650"/>
        <v>flag</v>
      </c>
      <c r="H169" s="792">
        <f t="shared" si="650"/>
        <v>40</v>
      </c>
      <c r="I169" s="792">
        <f t="shared" si="650"/>
        <v>0</v>
      </c>
      <c r="J169" s="792">
        <f>J108</f>
        <v>0</v>
      </c>
      <c r="K169" s="792">
        <f t="shared" ref="K169:BV169" si="651">K108</f>
        <v>0</v>
      </c>
      <c r="L169" s="792">
        <f t="shared" si="651"/>
        <v>0</v>
      </c>
      <c r="M169" s="792">
        <f t="shared" si="651"/>
        <v>0</v>
      </c>
      <c r="N169" s="792">
        <f t="shared" si="651"/>
        <v>0</v>
      </c>
      <c r="O169" s="792">
        <f t="shared" si="651"/>
        <v>0</v>
      </c>
      <c r="P169" s="792">
        <f t="shared" si="651"/>
        <v>0</v>
      </c>
      <c r="Q169" s="792">
        <f t="shared" si="651"/>
        <v>1</v>
      </c>
      <c r="R169" s="792">
        <f t="shared" si="651"/>
        <v>1</v>
      </c>
      <c r="S169" s="792">
        <f t="shared" si="651"/>
        <v>1</v>
      </c>
      <c r="T169" s="792">
        <f t="shared" si="651"/>
        <v>1</v>
      </c>
      <c r="U169" s="792">
        <f t="shared" si="651"/>
        <v>1</v>
      </c>
      <c r="V169" s="792">
        <f t="shared" si="651"/>
        <v>1</v>
      </c>
      <c r="W169" s="792">
        <f t="shared" si="651"/>
        <v>1</v>
      </c>
      <c r="X169" s="792">
        <f t="shared" si="651"/>
        <v>1</v>
      </c>
      <c r="Y169" s="792">
        <f t="shared" si="651"/>
        <v>1</v>
      </c>
      <c r="Z169" s="792">
        <f t="shared" si="651"/>
        <v>1</v>
      </c>
      <c r="AA169" s="792">
        <f t="shared" si="651"/>
        <v>1</v>
      </c>
      <c r="AB169" s="792">
        <f t="shared" si="651"/>
        <v>1</v>
      </c>
      <c r="AC169" s="792">
        <f t="shared" si="651"/>
        <v>1</v>
      </c>
      <c r="AD169" s="792">
        <f t="shared" si="651"/>
        <v>1</v>
      </c>
      <c r="AE169" s="792">
        <f t="shared" si="651"/>
        <v>1</v>
      </c>
      <c r="AF169" s="792">
        <f t="shared" si="651"/>
        <v>1</v>
      </c>
      <c r="AG169" s="792">
        <f t="shared" si="651"/>
        <v>1</v>
      </c>
      <c r="AH169" s="792">
        <f t="shared" si="651"/>
        <v>1</v>
      </c>
      <c r="AI169" s="792">
        <f t="shared" si="651"/>
        <v>1</v>
      </c>
      <c r="AJ169" s="792">
        <f t="shared" si="651"/>
        <v>1</v>
      </c>
      <c r="AK169" s="792">
        <f t="shared" si="651"/>
        <v>1</v>
      </c>
      <c r="AL169" s="792">
        <f t="shared" si="651"/>
        <v>1</v>
      </c>
      <c r="AM169" s="792">
        <f t="shared" si="651"/>
        <v>1</v>
      </c>
      <c r="AN169" s="792">
        <f t="shared" si="651"/>
        <v>1</v>
      </c>
      <c r="AO169" s="792">
        <f t="shared" si="651"/>
        <v>1</v>
      </c>
      <c r="AP169" s="792">
        <f t="shared" si="651"/>
        <v>1</v>
      </c>
      <c r="AQ169" s="792">
        <f t="shared" si="651"/>
        <v>1</v>
      </c>
      <c r="AR169" s="792">
        <f t="shared" si="651"/>
        <v>1</v>
      </c>
      <c r="AS169" s="792">
        <f t="shared" si="651"/>
        <v>1</v>
      </c>
      <c r="AT169" s="792">
        <f t="shared" si="651"/>
        <v>1</v>
      </c>
      <c r="AU169" s="792">
        <f t="shared" si="651"/>
        <v>1</v>
      </c>
      <c r="AV169" s="792">
        <f t="shared" si="651"/>
        <v>1</v>
      </c>
      <c r="AW169" s="792">
        <f t="shared" si="651"/>
        <v>1</v>
      </c>
      <c r="AX169" s="792">
        <f t="shared" si="651"/>
        <v>1</v>
      </c>
      <c r="AY169" s="792">
        <f t="shared" si="651"/>
        <v>1</v>
      </c>
      <c r="AZ169" s="792">
        <f t="shared" si="651"/>
        <v>1</v>
      </c>
      <c r="BA169" s="792">
        <f t="shared" si="651"/>
        <v>1</v>
      </c>
      <c r="BB169" s="792">
        <f t="shared" si="651"/>
        <v>1</v>
      </c>
      <c r="BC169" s="792">
        <f t="shared" si="651"/>
        <v>1</v>
      </c>
      <c r="BD169" s="792">
        <f t="shared" si="651"/>
        <v>1</v>
      </c>
      <c r="BE169" s="792">
        <f t="shared" si="651"/>
        <v>0</v>
      </c>
      <c r="BF169" s="792">
        <f t="shared" si="651"/>
        <v>0</v>
      </c>
      <c r="BG169" s="792">
        <f t="shared" si="651"/>
        <v>0</v>
      </c>
      <c r="BH169" s="792">
        <f t="shared" si="651"/>
        <v>0</v>
      </c>
      <c r="BI169" s="792">
        <f t="shared" si="651"/>
        <v>0</v>
      </c>
      <c r="BJ169" s="792">
        <f t="shared" si="651"/>
        <v>0</v>
      </c>
      <c r="BK169" s="792">
        <f t="shared" si="651"/>
        <v>0</v>
      </c>
      <c r="BL169" s="792">
        <f t="shared" si="651"/>
        <v>0</v>
      </c>
      <c r="BM169" s="792">
        <f t="shared" si="651"/>
        <v>0</v>
      </c>
      <c r="BN169" s="792">
        <f t="shared" si="651"/>
        <v>0</v>
      </c>
      <c r="BO169" s="792">
        <f t="shared" si="651"/>
        <v>0</v>
      </c>
      <c r="BP169" s="792">
        <f t="shared" si="651"/>
        <v>0</v>
      </c>
      <c r="BQ169" s="792">
        <f t="shared" si="651"/>
        <v>0</v>
      </c>
      <c r="BR169" s="792">
        <f t="shared" si="651"/>
        <v>0</v>
      </c>
      <c r="BS169" s="792">
        <f t="shared" si="651"/>
        <v>0</v>
      </c>
      <c r="BT169" s="792">
        <f t="shared" si="651"/>
        <v>0</v>
      </c>
      <c r="BU169" s="792">
        <f t="shared" si="651"/>
        <v>0</v>
      </c>
      <c r="BV169" s="792">
        <f t="shared" si="651"/>
        <v>0</v>
      </c>
      <c r="BW169" s="792">
        <f t="shared" ref="BW169:EH169" si="652">BW108</f>
        <v>0</v>
      </c>
      <c r="BX169" s="792">
        <f t="shared" si="652"/>
        <v>0</v>
      </c>
      <c r="BY169" s="792">
        <f t="shared" si="652"/>
        <v>0</v>
      </c>
      <c r="BZ169" s="792">
        <f t="shared" si="652"/>
        <v>0</v>
      </c>
      <c r="CA169" s="792">
        <f t="shared" si="652"/>
        <v>0</v>
      </c>
      <c r="CB169" s="792">
        <f t="shared" si="652"/>
        <v>0</v>
      </c>
      <c r="CC169" s="792">
        <f t="shared" si="652"/>
        <v>0</v>
      </c>
      <c r="CD169" s="792">
        <f t="shared" si="652"/>
        <v>0</v>
      </c>
      <c r="CE169" s="792">
        <f t="shared" si="652"/>
        <v>0</v>
      </c>
      <c r="CF169" s="792">
        <f t="shared" si="652"/>
        <v>0</v>
      </c>
      <c r="CG169" s="792">
        <f t="shared" si="652"/>
        <v>0</v>
      </c>
      <c r="CH169" s="792">
        <f t="shared" si="652"/>
        <v>0</v>
      </c>
      <c r="CI169" s="792">
        <f t="shared" si="652"/>
        <v>0</v>
      </c>
      <c r="CJ169" s="792">
        <f t="shared" si="652"/>
        <v>0</v>
      </c>
      <c r="CK169" s="792">
        <f t="shared" si="652"/>
        <v>0</v>
      </c>
      <c r="CL169" s="792">
        <f t="shared" si="652"/>
        <v>0</v>
      </c>
      <c r="CM169" s="792">
        <f t="shared" si="652"/>
        <v>0</v>
      </c>
      <c r="CN169" s="792">
        <f t="shared" si="652"/>
        <v>0</v>
      </c>
      <c r="CO169" s="792">
        <f t="shared" si="652"/>
        <v>0</v>
      </c>
      <c r="CP169" s="792">
        <f t="shared" si="652"/>
        <v>0</v>
      </c>
      <c r="CQ169" s="792">
        <f t="shared" si="652"/>
        <v>0</v>
      </c>
      <c r="CR169" s="792">
        <f t="shared" si="652"/>
        <v>0</v>
      </c>
      <c r="CS169" s="792">
        <f t="shared" si="652"/>
        <v>0</v>
      </c>
      <c r="CT169" s="792">
        <f t="shared" si="652"/>
        <v>0</v>
      </c>
      <c r="CU169" s="792">
        <f t="shared" si="652"/>
        <v>0</v>
      </c>
      <c r="CV169" s="792">
        <f t="shared" si="652"/>
        <v>0</v>
      </c>
      <c r="CW169" s="792">
        <f t="shared" si="652"/>
        <v>0</v>
      </c>
      <c r="CX169" s="792">
        <f t="shared" si="652"/>
        <v>0</v>
      </c>
      <c r="CY169" s="792">
        <f t="shared" si="652"/>
        <v>0</v>
      </c>
      <c r="CZ169" s="792">
        <f t="shared" si="652"/>
        <v>0</v>
      </c>
      <c r="DA169" s="792">
        <f t="shared" si="652"/>
        <v>0</v>
      </c>
      <c r="DB169" s="792">
        <f t="shared" si="652"/>
        <v>0</v>
      </c>
      <c r="DC169" s="792">
        <f t="shared" si="652"/>
        <v>0</v>
      </c>
      <c r="DD169" s="792">
        <f t="shared" si="652"/>
        <v>0</v>
      </c>
      <c r="DE169" s="792">
        <f t="shared" si="652"/>
        <v>0</v>
      </c>
      <c r="DF169" s="792">
        <f t="shared" si="652"/>
        <v>0</v>
      </c>
      <c r="DG169" s="792">
        <f t="shared" si="652"/>
        <v>0</v>
      </c>
      <c r="DH169" s="792">
        <f t="shared" si="652"/>
        <v>0</v>
      </c>
      <c r="DI169" s="792">
        <f t="shared" si="652"/>
        <v>0</v>
      </c>
      <c r="DJ169" s="792">
        <f t="shared" si="652"/>
        <v>0</v>
      </c>
      <c r="DK169" s="792">
        <f t="shared" si="652"/>
        <v>0</v>
      </c>
      <c r="DL169" s="792">
        <f t="shared" si="652"/>
        <v>0</v>
      </c>
      <c r="DM169" s="792">
        <f t="shared" si="652"/>
        <v>0</v>
      </c>
      <c r="DN169" s="792">
        <f t="shared" si="652"/>
        <v>0</v>
      </c>
      <c r="DO169" s="792">
        <f t="shared" si="652"/>
        <v>0</v>
      </c>
      <c r="DP169" s="792">
        <f t="shared" si="652"/>
        <v>0</v>
      </c>
      <c r="DQ169" s="792">
        <f t="shared" si="652"/>
        <v>0</v>
      </c>
      <c r="DR169" s="792">
        <f t="shared" si="652"/>
        <v>0</v>
      </c>
      <c r="DS169" s="792">
        <f t="shared" si="652"/>
        <v>0</v>
      </c>
      <c r="DT169" s="792">
        <f t="shared" si="652"/>
        <v>0</v>
      </c>
      <c r="DU169" s="792">
        <f t="shared" si="652"/>
        <v>0</v>
      </c>
      <c r="DV169" s="792">
        <f t="shared" si="652"/>
        <v>0</v>
      </c>
      <c r="DW169" s="792">
        <f t="shared" si="652"/>
        <v>0</v>
      </c>
      <c r="DX169" s="792">
        <f t="shared" si="652"/>
        <v>0</v>
      </c>
      <c r="DY169" s="792">
        <f t="shared" si="652"/>
        <v>0</v>
      </c>
      <c r="DZ169" s="792">
        <f t="shared" si="652"/>
        <v>0</v>
      </c>
      <c r="EA169" s="792">
        <f t="shared" si="652"/>
        <v>0</v>
      </c>
      <c r="EB169" s="792">
        <f t="shared" si="652"/>
        <v>0</v>
      </c>
      <c r="EC169" s="792">
        <f t="shared" si="652"/>
        <v>0</v>
      </c>
      <c r="ED169" s="792">
        <f t="shared" si="652"/>
        <v>0</v>
      </c>
      <c r="EE169" s="792">
        <f t="shared" si="652"/>
        <v>0</v>
      </c>
      <c r="EF169" s="792">
        <f t="shared" si="652"/>
        <v>0</v>
      </c>
      <c r="EG169" s="792">
        <f t="shared" si="652"/>
        <v>0</v>
      </c>
      <c r="EH169" s="792">
        <f t="shared" si="652"/>
        <v>0</v>
      </c>
      <c r="EI169" s="792">
        <f t="shared" ref="EI169:GJ169" si="653">EI108</f>
        <v>0</v>
      </c>
      <c r="EJ169" s="792">
        <f t="shared" si="653"/>
        <v>0</v>
      </c>
      <c r="EK169" s="792">
        <f t="shared" si="653"/>
        <v>0</v>
      </c>
      <c r="EL169" s="792">
        <f t="shared" si="653"/>
        <v>0</v>
      </c>
      <c r="EM169" s="792">
        <f t="shared" si="653"/>
        <v>0</v>
      </c>
      <c r="EN169" s="792">
        <f t="shared" si="653"/>
        <v>0</v>
      </c>
      <c r="EO169" s="792">
        <f t="shared" si="653"/>
        <v>0</v>
      </c>
      <c r="EP169" s="792">
        <f t="shared" si="653"/>
        <v>0</v>
      </c>
      <c r="EQ169" s="792">
        <f t="shared" si="653"/>
        <v>0</v>
      </c>
      <c r="ER169" s="792">
        <f t="shared" si="653"/>
        <v>0</v>
      </c>
      <c r="ES169" s="792">
        <f t="shared" si="653"/>
        <v>0</v>
      </c>
      <c r="ET169" s="792">
        <f t="shared" si="653"/>
        <v>0</v>
      </c>
      <c r="EU169" s="792">
        <f t="shared" si="653"/>
        <v>0</v>
      </c>
      <c r="EV169" s="792">
        <f t="shared" si="653"/>
        <v>0</v>
      </c>
      <c r="EW169" s="792">
        <f t="shared" si="653"/>
        <v>0</v>
      </c>
      <c r="EX169" s="792">
        <f t="shared" si="653"/>
        <v>0</v>
      </c>
      <c r="EY169" s="792">
        <f t="shared" si="653"/>
        <v>0</v>
      </c>
      <c r="EZ169" s="792">
        <f t="shared" si="653"/>
        <v>0</v>
      </c>
      <c r="FA169" s="792">
        <f t="shared" si="653"/>
        <v>0</v>
      </c>
      <c r="FB169" s="792">
        <f t="shared" si="653"/>
        <v>0</v>
      </c>
      <c r="FC169" s="792">
        <f t="shared" si="653"/>
        <v>0</v>
      </c>
      <c r="FD169" s="792">
        <f t="shared" si="653"/>
        <v>0</v>
      </c>
      <c r="FE169" s="792">
        <f t="shared" si="653"/>
        <v>0</v>
      </c>
      <c r="FF169" s="792">
        <f t="shared" si="653"/>
        <v>0</v>
      </c>
      <c r="FG169" s="792">
        <f t="shared" si="653"/>
        <v>0</v>
      </c>
      <c r="FH169" s="792">
        <f t="shared" si="653"/>
        <v>0</v>
      </c>
      <c r="FI169" s="792">
        <f t="shared" si="653"/>
        <v>0</v>
      </c>
      <c r="FJ169" s="792">
        <f t="shared" si="653"/>
        <v>0</v>
      </c>
      <c r="FK169" s="792">
        <f t="shared" si="653"/>
        <v>0</v>
      </c>
      <c r="FL169" s="792">
        <f t="shared" si="653"/>
        <v>0</v>
      </c>
      <c r="FM169" s="792">
        <f t="shared" si="653"/>
        <v>0</v>
      </c>
      <c r="FN169" s="792">
        <f t="shared" si="653"/>
        <v>0</v>
      </c>
      <c r="FO169" s="792">
        <f t="shared" si="653"/>
        <v>0</v>
      </c>
      <c r="FP169" s="792">
        <f t="shared" si="653"/>
        <v>0</v>
      </c>
      <c r="FQ169" s="792">
        <f t="shared" si="653"/>
        <v>0</v>
      </c>
      <c r="FR169" s="792">
        <f t="shared" si="653"/>
        <v>0</v>
      </c>
      <c r="FS169" s="792">
        <f t="shared" si="653"/>
        <v>0</v>
      </c>
      <c r="FT169" s="792">
        <f t="shared" si="653"/>
        <v>0</v>
      </c>
      <c r="FU169" s="792">
        <f t="shared" si="653"/>
        <v>0</v>
      </c>
      <c r="FV169" s="792">
        <f t="shared" si="653"/>
        <v>0</v>
      </c>
      <c r="FW169" s="792">
        <f t="shared" si="653"/>
        <v>0</v>
      </c>
      <c r="FX169" s="792">
        <f t="shared" si="653"/>
        <v>0</v>
      </c>
      <c r="FY169" s="792">
        <f t="shared" si="653"/>
        <v>0</v>
      </c>
      <c r="FZ169" s="792">
        <f t="shared" si="653"/>
        <v>0</v>
      </c>
      <c r="GA169" s="792">
        <f t="shared" si="653"/>
        <v>0</v>
      </c>
      <c r="GB169" s="792">
        <f t="shared" si="653"/>
        <v>0</v>
      </c>
      <c r="GC169" s="792">
        <f t="shared" si="653"/>
        <v>0</v>
      </c>
      <c r="GD169" s="792">
        <f t="shared" si="653"/>
        <v>0</v>
      </c>
      <c r="GE169" s="792">
        <f t="shared" si="653"/>
        <v>0</v>
      </c>
      <c r="GF169" s="792">
        <f t="shared" si="653"/>
        <v>0</v>
      </c>
      <c r="GG169" s="792">
        <f t="shared" si="653"/>
        <v>0</v>
      </c>
      <c r="GH169" s="792">
        <f t="shared" si="653"/>
        <v>0</v>
      </c>
      <c r="GI169" s="792">
        <f t="shared" si="653"/>
        <v>0</v>
      </c>
      <c r="GJ169" s="792">
        <f t="shared" si="653"/>
        <v>0</v>
      </c>
      <c r="GK169" s="44"/>
      <c r="GL169" s="44"/>
      <c r="GM169" s="44"/>
      <c r="GN169" s="44"/>
      <c r="GO169" s="44"/>
      <c r="GP169" s="44"/>
      <c r="GQ169" s="44"/>
      <c r="GR169" s="44"/>
      <c r="GS169" s="44"/>
      <c r="GT169" s="44"/>
      <c r="GU169" s="44"/>
      <c r="GV169" s="44"/>
      <c r="GW169" s="44"/>
      <c r="GX169" s="44"/>
      <c r="GY169" s="44"/>
      <c r="GZ169" s="44"/>
      <c r="HA169" s="44"/>
      <c r="HB169" s="44"/>
      <c r="HC169" s="44"/>
      <c r="HD169" s="44"/>
      <c r="HE169" s="44"/>
      <c r="HF169" s="44"/>
      <c r="HG169" s="44"/>
      <c r="HH169" s="44"/>
      <c r="HI169" s="44"/>
      <c r="HJ169" s="44"/>
      <c r="HK169" s="44"/>
      <c r="HL169" s="44"/>
      <c r="HM169" s="44"/>
      <c r="HN169" s="44"/>
      <c r="HO169" s="44"/>
      <c r="HP169" s="44"/>
      <c r="HQ169" s="44"/>
      <c r="HR169" s="44"/>
      <c r="HS169" s="44"/>
      <c r="HT169" s="44"/>
      <c r="HU169" s="44"/>
      <c r="HV169" s="44"/>
      <c r="HW169" s="44"/>
      <c r="HX169" s="44"/>
      <c r="HY169" s="44"/>
      <c r="HZ169" s="44"/>
      <c r="IA169" s="44"/>
      <c r="IB169" s="44"/>
      <c r="IC169" s="44"/>
      <c r="ID169" s="44"/>
      <c r="IE169" s="44"/>
      <c r="IF169" s="44"/>
      <c r="IG169" s="44"/>
      <c r="IH169" s="44"/>
      <c r="II169" s="44"/>
      <c r="IJ169" s="44"/>
      <c r="IK169" s="44"/>
      <c r="IL169" s="44"/>
      <c r="IM169" s="44"/>
      <c r="IN169" s="44"/>
      <c r="IO169" s="44"/>
      <c r="IP169" s="44"/>
      <c r="IQ169" s="44"/>
      <c r="IR169" s="44"/>
      <c r="IS169" s="44"/>
      <c r="IT169" s="44"/>
      <c r="IU169" s="44"/>
      <c r="IV169" s="44"/>
      <c r="IW169" s="44"/>
      <c r="IX169" s="44"/>
      <c r="IY169" s="44"/>
      <c r="IZ169" s="44"/>
      <c r="JA169" s="44"/>
      <c r="JB169" s="44"/>
      <c r="JC169" s="44"/>
      <c r="JD169" s="44"/>
      <c r="JE169" s="44"/>
      <c r="JF169" s="44"/>
      <c r="JG169" s="44"/>
      <c r="JH169" s="44"/>
      <c r="JI169" s="44"/>
      <c r="JJ169" s="44"/>
      <c r="JK169" s="44"/>
      <c r="JL169" s="44"/>
      <c r="JM169" s="44"/>
      <c r="JN169" s="44"/>
      <c r="JO169" s="44"/>
      <c r="JP169" s="44"/>
      <c r="JQ169" s="44"/>
      <c r="JR169" s="44"/>
      <c r="JS169" s="44"/>
      <c r="JT169" s="44"/>
      <c r="JU169" s="44"/>
      <c r="JV169" s="44"/>
      <c r="JW169" s="44"/>
      <c r="JX169" s="44"/>
      <c r="JY169" s="44"/>
      <c r="JZ169" s="44"/>
      <c r="KA169" s="44"/>
      <c r="KB169" s="44"/>
      <c r="KC169" s="44"/>
      <c r="KD169" s="44"/>
      <c r="KE169" s="44"/>
      <c r="KF169" s="44"/>
      <c r="KG169" s="44"/>
      <c r="KH169" s="44"/>
      <c r="KI169" s="44"/>
      <c r="KJ169" s="44"/>
      <c r="KK169" s="44"/>
      <c r="KL169" s="44"/>
      <c r="KM169" s="44"/>
      <c r="KN169" s="44"/>
      <c r="KO169" s="44"/>
      <c r="KP169" s="44"/>
      <c r="KQ169" s="44"/>
      <c r="KR169" s="44"/>
      <c r="KS169" s="44"/>
      <c r="KT169" s="44"/>
      <c r="KU169" s="44"/>
      <c r="KV169" s="44"/>
      <c r="KW169" s="44"/>
      <c r="KX169" s="44"/>
      <c r="KY169" s="44"/>
      <c r="KZ169" s="44"/>
      <c r="LA169" s="44"/>
      <c r="LB169" s="44"/>
      <c r="LC169" s="44"/>
      <c r="LD169" s="44"/>
      <c r="LE169" s="44"/>
      <c r="LF169" s="44"/>
      <c r="LG169" s="44"/>
      <c r="LH169" s="44"/>
      <c r="LI169" s="44"/>
      <c r="LJ169" s="44"/>
      <c r="LK169" s="44"/>
      <c r="LL169" s="44"/>
      <c r="LM169" s="44"/>
      <c r="LN169" s="44"/>
      <c r="LO169" s="44"/>
      <c r="LP169" s="44"/>
      <c r="LQ169" s="44"/>
      <c r="LR169" s="44"/>
      <c r="LS169" s="44"/>
      <c r="LT169" s="44"/>
      <c r="LU169" s="44"/>
      <c r="LV169" s="44"/>
      <c r="LW169" s="44"/>
      <c r="LX169" s="44"/>
      <c r="LY169" s="44"/>
      <c r="LZ169" s="44"/>
      <c r="MA169" s="44"/>
      <c r="MB169" s="44"/>
      <c r="MC169" s="44"/>
      <c r="MD169" s="44"/>
      <c r="ME169" s="44"/>
      <c r="MF169" s="44"/>
      <c r="MG169" s="44"/>
      <c r="MH169" s="44"/>
      <c r="MI169" s="44"/>
      <c r="MJ169" s="44"/>
      <c r="MK169" s="44"/>
      <c r="ML169" s="44"/>
      <c r="MM169" s="44"/>
      <c r="MN169" s="44"/>
      <c r="MO169" s="44"/>
      <c r="MP169" s="44"/>
      <c r="MQ169" s="44"/>
      <c r="MR169" s="44"/>
      <c r="MS169" s="44"/>
      <c r="MT169" s="44"/>
      <c r="MU169" s="44"/>
      <c r="MV169" s="44"/>
      <c r="MW169" s="44"/>
      <c r="MX169" s="44"/>
      <c r="MY169" s="44"/>
      <c r="MZ169" s="44"/>
      <c r="NA169" s="44"/>
      <c r="NB169" s="44"/>
      <c r="NC169" s="44"/>
      <c r="ND169" s="44"/>
      <c r="NE169" s="44"/>
      <c r="NF169" s="44"/>
      <c r="NG169" s="44"/>
      <c r="NH169" s="44"/>
      <c r="NI169" s="44"/>
      <c r="NJ169" s="44"/>
      <c r="NK169" s="44"/>
      <c r="NL169" s="44"/>
      <c r="NM169" s="44"/>
      <c r="NN169" s="44"/>
      <c r="NO169" s="44"/>
      <c r="NP169" s="44"/>
      <c r="NQ169" s="44"/>
      <c r="NR169" s="44"/>
      <c r="NS169" s="44"/>
      <c r="NT169" s="44"/>
      <c r="NU169" s="44"/>
      <c r="NV169" s="44"/>
      <c r="NW169" s="44"/>
      <c r="NX169" s="44"/>
      <c r="NY169" s="44"/>
      <c r="NZ169" s="44"/>
      <c r="OA169" s="44"/>
      <c r="OB169" s="44"/>
      <c r="OC169" s="44"/>
      <c r="OD169" s="44"/>
      <c r="OE169" s="44"/>
      <c r="OF169" s="44"/>
      <c r="OG169" s="44"/>
      <c r="OH169" s="44"/>
      <c r="OI169" s="44"/>
      <c r="OJ169" s="44"/>
      <c r="OK169" s="44"/>
      <c r="OL169" s="44"/>
      <c r="OM169" s="44"/>
      <c r="ON169" s="44"/>
      <c r="OO169" s="44"/>
      <c r="OP169" s="44"/>
      <c r="OQ169" s="44"/>
      <c r="OR169" s="44"/>
      <c r="OS169" s="44"/>
      <c r="OT169" s="44"/>
      <c r="OU169" s="44"/>
      <c r="OV169" s="44"/>
      <c r="OW169" s="44"/>
      <c r="OX169" s="44"/>
      <c r="OY169" s="44"/>
      <c r="OZ169" s="44"/>
      <c r="PA169" s="44"/>
      <c r="PB169" s="44"/>
      <c r="PC169" s="44"/>
      <c r="PD169" s="44"/>
      <c r="PE169" s="44"/>
      <c r="PF169" s="44"/>
      <c r="PG169" s="44"/>
      <c r="PH169" s="44"/>
      <c r="PI169" s="44"/>
      <c r="PJ169" s="44"/>
      <c r="PK169" s="44"/>
      <c r="PL169" s="44"/>
      <c r="PM169" s="44"/>
      <c r="PN169" s="44"/>
      <c r="PO169" s="44"/>
      <c r="PP169" s="44"/>
      <c r="PQ169" s="44"/>
      <c r="PR169" s="44"/>
      <c r="PS169" s="44"/>
      <c r="PT169" s="44"/>
      <c r="PU169" s="44"/>
      <c r="PV169" s="44"/>
      <c r="PW169" s="44"/>
      <c r="PX169" s="44"/>
      <c r="PY169" s="44"/>
      <c r="PZ169" s="44"/>
      <c r="QA169" s="44"/>
      <c r="QB169" s="44"/>
      <c r="QC169" s="44"/>
      <c r="QD169" s="44"/>
      <c r="QE169" s="44"/>
      <c r="QF169" s="44"/>
      <c r="QG169" s="44"/>
      <c r="QH169" s="44"/>
      <c r="QI169" s="44"/>
      <c r="QJ169" s="44"/>
      <c r="QK169" s="44"/>
      <c r="QL169" s="44"/>
      <c r="QM169" s="44"/>
      <c r="QN169" s="44"/>
      <c r="QO169" s="44"/>
      <c r="QP169" s="44"/>
      <c r="QQ169" s="44"/>
      <c r="QR169" s="44"/>
      <c r="QS169" s="44"/>
      <c r="QT169" s="44"/>
      <c r="QU169" s="44"/>
      <c r="QV169" s="44"/>
      <c r="QW169" s="44"/>
      <c r="QX169" s="44"/>
      <c r="QY169" s="44"/>
      <c r="QZ169" s="44"/>
      <c r="RA169" s="44"/>
      <c r="RB169" s="44"/>
      <c r="RC169" s="44"/>
      <c r="RD169" s="44"/>
      <c r="RE169" s="44"/>
      <c r="RF169" s="44"/>
      <c r="RG169" s="44"/>
      <c r="RH169" s="44"/>
      <c r="RI169" s="44"/>
      <c r="RJ169" s="44"/>
      <c r="RK169" s="44"/>
      <c r="RL169" s="44"/>
      <c r="RM169" s="44"/>
      <c r="RN169" s="44"/>
      <c r="RO169" s="44"/>
      <c r="RP169" s="44"/>
      <c r="RQ169" s="44"/>
      <c r="RR169" s="44"/>
      <c r="RS169" s="44"/>
      <c r="RT169" s="44"/>
      <c r="RU169" s="44"/>
      <c r="RV169" s="44"/>
      <c r="RW169" s="44"/>
      <c r="RX169" s="44"/>
      <c r="RY169" s="44"/>
      <c r="RZ169" s="44"/>
      <c r="SA169" s="44"/>
      <c r="SB169" s="44"/>
      <c r="SC169" s="44"/>
      <c r="SD169" s="44"/>
      <c r="SE169" s="44"/>
      <c r="SF169" s="44"/>
      <c r="SG169" s="44"/>
      <c r="SH169" s="44"/>
      <c r="SI169" s="44"/>
      <c r="SJ169" s="44"/>
      <c r="SK169" s="44"/>
      <c r="SL169" s="44"/>
      <c r="SM169" s="44"/>
      <c r="SN169" s="44"/>
      <c r="SO169" s="44"/>
      <c r="SP169" s="44"/>
      <c r="SQ169" s="44"/>
      <c r="SR169" s="44"/>
      <c r="SS169" s="44"/>
      <c r="ST169" s="44"/>
      <c r="SU169" s="44"/>
      <c r="SV169" s="44"/>
      <c r="SW169" s="44"/>
      <c r="SX169" s="44"/>
      <c r="SY169" s="44"/>
      <c r="SZ169" s="44"/>
      <c r="TA169" s="44"/>
      <c r="TB169" s="44"/>
      <c r="TC169" s="44"/>
      <c r="TD169" s="44"/>
      <c r="TE169" s="44"/>
      <c r="TF169" s="44"/>
      <c r="TG169" s="44"/>
      <c r="TH169" s="44"/>
      <c r="TI169" s="44"/>
      <c r="TJ169" s="44"/>
      <c r="TK169" s="44"/>
      <c r="TL169" s="44"/>
      <c r="TM169" s="44"/>
      <c r="TN169" s="44"/>
      <c r="TO169" s="44"/>
      <c r="TP169" s="44"/>
      <c r="TQ169" s="44"/>
      <c r="TR169" s="44"/>
      <c r="TS169" s="44"/>
      <c r="TT169" s="44"/>
      <c r="TU169" s="44"/>
      <c r="TV169" s="44"/>
      <c r="TW169" s="44"/>
      <c r="TX169" s="44"/>
      <c r="TY169" s="44"/>
      <c r="TZ169" s="44"/>
      <c r="UA169" s="44"/>
      <c r="UB169" s="44"/>
      <c r="UC169" s="44"/>
      <c r="UD169" s="44"/>
      <c r="UE169" s="44"/>
      <c r="UF169" s="44"/>
      <c r="UG169" s="44"/>
      <c r="UH169" s="44"/>
      <c r="UI169" s="44"/>
      <c r="UJ169" s="44"/>
      <c r="UK169" s="44"/>
      <c r="UL169" s="44"/>
      <c r="UM169" s="44"/>
      <c r="UN169" s="44"/>
      <c r="UO169" s="44"/>
      <c r="UP169" s="44"/>
      <c r="UQ169" s="44"/>
      <c r="UR169" s="44"/>
      <c r="US169" s="44"/>
      <c r="UT169" s="44"/>
      <c r="UU169" s="44"/>
      <c r="UV169" s="44"/>
      <c r="UW169" s="44"/>
      <c r="UX169" s="44"/>
      <c r="UY169" s="44"/>
      <c r="UZ169" s="44"/>
      <c r="VA169" s="44"/>
      <c r="VB169" s="44"/>
      <c r="VC169" s="44"/>
      <c r="VD169" s="44"/>
      <c r="VE169" s="44"/>
      <c r="VF169" s="44"/>
      <c r="VG169" s="44"/>
      <c r="VH169" s="44"/>
      <c r="VI169" s="44"/>
      <c r="VJ169" s="44"/>
      <c r="VK169" s="44"/>
      <c r="VL169" s="44"/>
      <c r="VM169" s="44"/>
      <c r="VN169" s="44"/>
      <c r="VO169" s="44"/>
      <c r="VP169" s="44"/>
      <c r="VQ169" s="44"/>
      <c r="VR169" s="44"/>
      <c r="VS169" s="44"/>
      <c r="VT169" s="44"/>
      <c r="VU169" s="44"/>
      <c r="VV169" s="44"/>
      <c r="VW169" s="44"/>
      <c r="VX169" s="44"/>
      <c r="VY169" s="44"/>
      <c r="VZ169" s="44"/>
      <c r="WA169" s="44"/>
      <c r="WB169" s="44"/>
      <c r="WC169" s="44"/>
      <c r="WD169" s="44"/>
      <c r="WE169" s="44"/>
      <c r="WF169" s="44"/>
      <c r="WG169" s="44"/>
      <c r="WH169" s="44"/>
      <c r="WI169" s="44"/>
      <c r="WJ169" s="44"/>
      <c r="WK169" s="44"/>
      <c r="WL169" s="44"/>
      <c r="WM169" s="44"/>
      <c r="WN169" s="44"/>
      <c r="WO169" s="44"/>
      <c r="WP169" s="44"/>
      <c r="WQ169" s="44"/>
      <c r="WR169" s="44"/>
      <c r="WS169" s="44"/>
      <c r="WT169" s="44"/>
      <c r="WU169" s="44"/>
      <c r="WV169" s="44"/>
      <c r="WW169" s="44"/>
      <c r="WX169" s="44"/>
      <c r="WY169" s="44"/>
      <c r="WZ169" s="44"/>
      <c r="XA169" s="44"/>
      <c r="XB169" s="44"/>
      <c r="XC169" s="44"/>
      <c r="XD169" s="44"/>
      <c r="XE169" s="44"/>
      <c r="XF169" s="44"/>
      <c r="XG169" s="44"/>
      <c r="XH169" s="44"/>
      <c r="XI169" s="44"/>
      <c r="XJ169" s="44"/>
      <c r="XK169" s="44"/>
      <c r="XL169" s="44"/>
      <c r="XM169" s="44"/>
      <c r="XN169" s="44"/>
      <c r="XO169" s="44"/>
      <c r="XP169" s="44"/>
      <c r="XQ169" s="44"/>
      <c r="XR169" s="44"/>
      <c r="XS169" s="44"/>
      <c r="XT169" s="44"/>
      <c r="XU169" s="44"/>
      <c r="XV169" s="44"/>
      <c r="XW169" s="44"/>
      <c r="XX169" s="44"/>
      <c r="XY169" s="44"/>
      <c r="XZ169" s="44"/>
      <c r="YA169" s="44"/>
      <c r="YB169" s="44"/>
      <c r="YC169" s="44"/>
      <c r="YD169" s="44"/>
      <c r="YE169" s="44"/>
      <c r="YF169" s="44"/>
      <c r="YG169" s="44"/>
      <c r="YH169" s="44"/>
      <c r="YI169" s="44"/>
      <c r="YJ169" s="44"/>
      <c r="YK169" s="44"/>
      <c r="YL169" s="44"/>
      <c r="YM169" s="44"/>
      <c r="YN169" s="44"/>
      <c r="YO169" s="44"/>
      <c r="YP169" s="44"/>
      <c r="YQ169" s="44"/>
      <c r="YR169" s="44"/>
      <c r="YS169" s="44"/>
      <c r="YT169" s="44"/>
      <c r="YU169" s="44"/>
      <c r="YV169" s="44"/>
      <c r="YW169" s="44"/>
      <c r="YX169" s="44"/>
      <c r="YY169" s="44"/>
      <c r="YZ169" s="44"/>
      <c r="ZA169" s="44"/>
      <c r="ZB169" s="44"/>
      <c r="ZC169" s="44"/>
      <c r="ZD169" s="44"/>
      <c r="ZE169" s="44"/>
      <c r="ZF169" s="44"/>
      <c r="ZG169" s="44"/>
      <c r="ZH169" s="44"/>
      <c r="ZI169" s="44"/>
      <c r="ZJ169" s="44"/>
      <c r="ZK169" s="44"/>
      <c r="ZL169" s="44"/>
      <c r="ZM169" s="44"/>
      <c r="ZN169" s="44"/>
      <c r="ZO169" s="44"/>
      <c r="ZP169" s="44"/>
      <c r="ZQ169" s="44"/>
      <c r="ZR169" s="44"/>
      <c r="ZS169" s="44"/>
      <c r="ZT169" s="44"/>
      <c r="ZU169" s="44"/>
      <c r="ZV169" s="44"/>
      <c r="ZW169" s="44"/>
      <c r="ZX169" s="44"/>
      <c r="ZY169" s="44"/>
      <c r="ZZ169" s="44"/>
      <c r="AAA169" s="44"/>
      <c r="AAB169" s="44"/>
      <c r="AAC169" s="44"/>
      <c r="AAD169" s="44"/>
      <c r="AAE169" s="44"/>
      <c r="AAF169" s="44"/>
      <c r="AAG169" s="44"/>
      <c r="AAH169" s="44"/>
      <c r="AAI169" s="44"/>
      <c r="AAJ169" s="44"/>
      <c r="AAK169" s="44"/>
      <c r="AAL169" s="44"/>
      <c r="AAM169" s="44"/>
      <c r="AAN169" s="44"/>
      <c r="AAO169" s="44"/>
      <c r="AAP169" s="44"/>
      <c r="AAQ169" s="44"/>
      <c r="AAR169" s="44"/>
      <c r="AAS169" s="44"/>
      <c r="AAT169" s="44"/>
      <c r="AAU169" s="44"/>
      <c r="AAV169" s="44"/>
      <c r="AAW169" s="44"/>
      <c r="AAX169" s="44"/>
      <c r="AAY169" s="44"/>
      <c r="AAZ169" s="44"/>
      <c r="ABA169" s="44"/>
      <c r="ABB169" s="44"/>
      <c r="ABC169" s="44"/>
      <c r="ABD169" s="44"/>
      <c r="ABE169" s="44"/>
      <c r="ABF169" s="44"/>
      <c r="ABG169" s="44"/>
      <c r="ABH169" s="44"/>
      <c r="ABI169" s="44"/>
      <c r="ABJ169" s="44"/>
      <c r="ABK169" s="44"/>
      <c r="ABL169" s="44"/>
      <c r="ABM169" s="44"/>
      <c r="ABN169" s="44"/>
      <c r="ABO169" s="44"/>
      <c r="ABP169" s="44"/>
      <c r="ABQ169" s="44"/>
      <c r="ABR169" s="44"/>
      <c r="ABS169" s="44"/>
      <c r="ABT169" s="44"/>
      <c r="ABU169" s="44"/>
      <c r="ABV169" s="44"/>
      <c r="ABW169" s="44"/>
      <c r="ABX169" s="44"/>
      <c r="ABY169" s="44"/>
      <c r="ABZ169" s="44"/>
      <c r="ACA169" s="44"/>
      <c r="ACB169" s="44"/>
      <c r="ACC169" s="44"/>
      <c r="ACD169" s="44"/>
      <c r="ACE169" s="44"/>
      <c r="ACF169" s="44"/>
      <c r="ACG169" s="44"/>
      <c r="ACH169" s="44"/>
      <c r="ACI169" s="44"/>
      <c r="ACJ169" s="44"/>
      <c r="ACK169" s="44"/>
      <c r="ACL169" s="44"/>
      <c r="ACM169" s="44"/>
      <c r="ACN169" s="44"/>
      <c r="ACO169" s="44"/>
      <c r="ACP169" s="44"/>
      <c r="ACQ169" s="44"/>
      <c r="ACR169" s="44"/>
      <c r="ACS169" s="44"/>
      <c r="ACT169" s="44"/>
      <c r="ACU169" s="44"/>
      <c r="ACV169" s="44"/>
      <c r="ACW169" s="44"/>
      <c r="ACX169" s="44"/>
      <c r="ACY169" s="44"/>
      <c r="ACZ169" s="44"/>
      <c r="ADA169" s="44"/>
      <c r="ADB169" s="44"/>
      <c r="ADC169" s="44"/>
      <c r="ADD169" s="44"/>
      <c r="ADE169" s="44"/>
      <c r="ADF169" s="44"/>
      <c r="ADG169" s="44"/>
      <c r="ADH169" s="44"/>
      <c r="ADI169" s="44"/>
      <c r="ADJ169" s="44"/>
      <c r="ADK169" s="44"/>
      <c r="ADL169" s="44"/>
      <c r="ADM169" s="44"/>
      <c r="ADN169" s="44"/>
      <c r="ADO169" s="44"/>
      <c r="ADP169" s="44"/>
      <c r="ADQ169" s="44"/>
      <c r="ADR169" s="44"/>
      <c r="ADS169" s="44"/>
      <c r="ADT169" s="44"/>
      <c r="ADU169" s="44"/>
      <c r="ADV169" s="44"/>
      <c r="ADW169" s="44"/>
      <c r="ADX169" s="44"/>
      <c r="ADY169" s="44"/>
      <c r="ADZ169" s="44"/>
      <c r="AEA169" s="44"/>
      <c r="AEB169" s="44"/>
      <c r="AEC169" s="44"/>
      <c r="AED169" s="44"/>
      <c r="AEE169" s="44"/>
      <c r="AEF169" s="44"/>
      <c r="AEG169" s="44"/>
      <c r="AEH169" s="44"/>
      <c r="AEI169" s="44"/>
      <c r="AEJ169" s="44"/>
      <c r="AEK169" s="44"/>
      <c r="AEL169" s="44"/>
      <c r="AEM169" s="44"/>
      <c r="AEN169" s="44"/>
      <c r="AEO169" s="44"/>
      <c r="AEP169" s="44"/>
      <c r="AEQ169" s="44"/>
      <c r="AER169" s="44"/>
      <c r="AES169" s="44"/>
      <c r="AET169" s="44"/>
      <c r="AEU169" s="44"/>
      <c r="AEV169" s="44"/>
      <c r="AEW169" s="44"/>
      <c r="AEX169" s="44"/>
      <c r="AEY169" s="44"/>
      <c r="AEZ169" s="44"/>
      <c r="AFA169" s="44"/>
      <c r="AFB169" s="44"/>
      <c r="AFC169" s="44"/>
      <c r="AFD169" s="44"/>
      <c r="AFE169" s="44"/>
      <c r="AFF169" s="44"/>
      <c r="AFG169" s="44"/>
      <c r="AFH169" s="44"/>
      <c r="AFI169" s="44"/>
      <c r="AFJ169" s="44"/>
      <c r="AFK169" s="44"/>
      <c r="AFL169" s="44"/>
      <c r="AFM169" s="44"/>
      <c r="AFN169" s="44"/>
      <c r="AFO169" s="44"/>
      <c r="AFP169" s="44"/>
      <c r="AFQ169" s="44"/>
      <c r="AFR169" s="44"/>
      <c r="AFS169" s="44"/>
      <c r="AFT169" s="44"/>
      <c r="AFU169" s="44"/>
      <c r="AFV169" s="44"/>
      <c r="AFW169" s="44"/>
      <c r="AFX169" s="44"/>
      <c r="AFY169" s="44"/>
      <c r="AFZ169" s="44"/>
      <c r="AGA169" s="44"/>
      <c r="AGB169" s="44"/>
      <c r="AGC169" s="44"/>
      <c r="AGD169" s="44"/>
      <c r="AGE169" s="44"/>
      <c r="AGF169" s="44"/>
      <c r="AGG169" s="44"/>
      <c r="AGH169" s="44"/>
      <c r="AGI169" s="44"/>
      <c r="AGJ169" s="44"/>
      <c r="AGK169" s="44"/>
      <c r="AGL169" s="44"/>
      <c r="AGM169" s="44"/>
      <c r="AGN169" s="44"/>
      <c r="AGO169" s="44"/>
      <c r="AGP169" s="44"/>
      <c r="AGQ169" s="44"/>
      <c r="AGR169" s="44"/>
      <c r="AGS169" s="44"/>
      <c r="AGT169" s="44"/>
      <c r="AGU169" s="44"/>
      <c r="AGV169" s="44"/>
      <c r="AGW169" s="44"/>
      <c r="AGX169" s="44"/>
      <c r="AGY169" s="44"/>
      <c r="AGZ169" s="44"/>
      <c r="AHA169" s="44"/>
      <c r="AHB169" s="44"/>
      <c r="AHC169" s="44"/>
      <c r="AHD169" s="44"/>
      <c r="AHE169" s="44"/>
      <c r="AHF169" s="44"/>
      <c r="AHG169" s="44"/>
      <c r="AHH169" s="44"/>
      <c r="AHI169" s="44"/>
      <c r="AHJ169" s="44"/>
      <c r="AHK169" s="44"/>
      <c r="AHL169" s="44"/>
      <c r="AHM169" s="44"/>
      <c r="AHN169" s="44"/>
      <c r="AHO169" s="44"/>
      <c r="AHP169" s="44"/>
      <c r="AHQ169" s="44"/>
      <c r="AHR169" s="44"/>
      <c r="AHS169" s="44"/>
      <c r="AHT169" s="44"/>
      <c r="AHU169" s="44"/>
      <c r="AHV169" s="44"/>
      <c r="AHW169" s="44"/>
      <c r="AHX169" s="44"/>
      <c r="AHY169" s="44"/>
      <c r="AHZ169" s="44"/>
      <c r="AIA169" s="44"/>
      <c r="AIB169" s="44"/>
      <c r="AIC169" s="44"/>
      <c r="AID169" s="44"/>
      <c r="AIE169" s="44"/>
      <c r="AIF169" s="44"/>
      <c r="AIG169" s="44"/>
      <c r="AIH169" s="44"/>
      <c r="AII169" s="44"/>
      <c r="AIJ169" s="44"/>
      <c r="AIK169" s="44"/>
      <c r="AIL169" s="44"/>
      <c r="AIM169" s="44"/>
      <c r="AIN169" s="44"/>
      <c r="AIO169" s="44"/>
      <c r="AIP169" s="44"/>
      <c r="AIQ169" s="44"/>
      <c r="AIR169" s="44"/>
      <c r="AIS169" s="44"/>
      <c r="AIT169" s="44"/>
      <c r="AIU169" s="44"/>
      <c r="AIV169" s="44"/>
      <c r="AIW169" s="44"/>
      <c r="AIX169" s="44"/>
      <c r="AIY169" s="44"/>
      <c r="AIZ169" s="44"/>
      <c r="AJA169" s="44"/>
      <c r="AJB169" s="44"/>
      <c r="AJC169" s="44"/>
      <c r="AJD169" s="44"/>
      <c r="AJE169" s="44"/>
      <c r="AJF169" s="44"/>
      <c r="AJG169" s="44"/>
      <c r="AJH169" s="44"/>
      <c r="AJI169" s="44"/>
      <c r="AJJ169" s="44"/>
      <c r="AJK169" s="44"/>
      <c r="AJL169" s="44"/>
      <c r="AJM169" s="44"/>
      <c r="AJN169" s="44"/>
      <c r="AJO169" s="44"/>
      <c r="AJP169" s="44"/>
      <c r="AJQ169" s="44"/>
      <c r="AJR169" s="44"/>
      <c r="AJS169" s="44"/>
      <c r="AJT169" s="44"/>
      <c r="AJU169" s="44"/>
      <c r="AJV169" s="44"/>
      <c r="AJW169" s="44"/>
      <c r="AJX169" s="44"/>
      <c r="AJY169" s="44"/>
      <c r="AJZ169" s="44"/>
      <c r="AKA169" s="44"/>
      <c r="AKB169" s="44"/>
      <c r="AKC169" s="44"/>
      <c r="AKD169" s="44"/>
      <c r="AKE169" s="44"/>
      <c r="AKF169" s="44"/>
      <c r="AKG169" s="44"/>
      <c r="AKH169" s="44"/>
      <c r="AKI169" s="44"/>
      <c r="AKJ169" s="44"/>
      <c r="AKK169" s="44"/>
      <c r="AKL169" s="44"/>
      <c r="AKM169" s="44"/>
      <c r="AKN169" s="44"/>
      <c r="AKO169" s="44"/>
      <c r="AKP169" s="44"/>
      <c r="AKQ169" s="44"/>
      <c r="AKR169" s="44"/>
      <c r="AKS169" s="44"/>
      <c r="AKT169" s="44"/>
      <c r="AKU169" s="44"/>
      <c r="AKV169" s="44"/>
      <c r="AKW169" s="44"/>
      <c r="AKX169" s="44"/>
      <c r="AKY169" s="44"/>
      <c r="AKZ169" s="44"/>
      <c r="ALA169" s="44"/>
      <c r="ALB169" s="44"/>
      <c r="ALC169" s="44"/>
      <c r="ALD169" s="44"/>
      <c r="ALE169" s="44"/>
      <c r="ALF169" s="44"/>
      <c r="ALG169" s="44"/>
      <c r="ALH169" s="44"/>
      <c r="ALI169" s="44"/>
      <c r="ALJ169" s="44"/>
      <c r="ALK169" s="44"/>
      <c r="ALL169" s="44"/>
      <c r="ALM169" s="44"/>
      <c r="ALN169" s="44"/>
      <c r="ALO169" s="44"/>
      <c r="ALP169" s="44"/>
      <c r="ALQ169" s="44"/>
      <c r="ALR169" s="44"/>
      <c r="ALS169" s="44"/>
      <c r="ALT169" s="44"/>
      <c r="ALU169" s="44"/>
      <c r="ALV169" s="44"/>
      <c r="ALW169" s="44"/>
      <c r="ALX169" s="44"/>
      <c r="ALY169" s="44"/>
      <c r="ALZ169" s="44"/>
      <c r="AMA169" s="44"/>
      <c r="AMB169" s="44"/>
      <c r="AMC169" s="44"/>
      <c r="AMD169" s="44"/>
      <c r="AME169" s="44"/>
      <c r="AMF169" s="44"/>
      <c r="AMG169" s="44"/>
      <c r="AMH169" s="44"/>
      <c r="AMI169" s="44"/>
      <c r="AMJ169" s="44"/>
      <c r="AMK169" s="44"/>
      <c r="AML169" s="44"/>
      <c r="AMM169" s="44"/>
      <c r="AMN169" s="44"/>
      <c r="AMO169" s="44"/>
      <c r="AMP169" s="44"/>
      <c r="AMQ169" s="44"/>
      <c r="AMR169" s="44"/>
      <c r="AMS169" s="44"/>
      <c r="AMT169" s="44"/>
      <c r="AMU169" s="44"/>
      <c r="AMV169" s="44"/>
      <c r="AMW169" s="44"/>
      <c r="AMX169" s="44"/>
      <c r="AMY169" s="44"/>
      <c r="AMZ169" s="44"/>
      <c r="ANA169" s="44"/>
      <c r="ANB169" s="44"/>
      <c r="ANC169" s="44"/>
      <c r="AND169" s="44"/>
      <c r="ANE169" s="44"/>
      <c r="ANF169" s="44"/>
      <c r="ANG169" s="44"/>
      <c r="ANH169" s="44"/>
      <c r="ANI169" s="44"/>
      <c r="ANJ169" s="44"/>
      <c r="ANK169" s="44"/>
      <c r="ANL169" s="44"/>
      <c r="ANM169" s="44"/>
      <c r="ANN169" s="44"/>
      <c r="ANO169" s="44"/>
      <c r="ANP169" s="44"/>
      <c r="ANQ169" s="44"/>
      <c r="ANR169" s="44"/>
      <c r="ANS169" s="44"/>
      <c r="ANT169" s="44"/>
      <c r="ANU169" s="44"/>
      <c r="ANV169" s="44"/>
      <c r="ANW169" s="44"/>
      <c r="ANX169" s="44"/>
      <c r="ANY169" s="44"/>
      <c r="ANZ169" s="44"/>
      <c r="AOA169" s="44"/>
      <c r="AOB169" s="44"/>
      <c r="AOC169" s="44"/>
      <c r="AOD169" s="44"/>
      <c r="AOE169" s="44"/>
      <c r="AOF169" s="44"/>
      <c r="AOG169" s="44"/>
      <c r="AOH169" s="44"/>
      <c r="AOI169" s="44"/>
      <c r="AOJ169" s="44"/>
      <c r="AOK169" s="44"/>
      <c r="AOL169" s="44"/>
      <c r="AOM169" s="44"/>
      <c r="AON169" s="44"/>
      <c r="AOO169" s="44"/>
      <c r="AOP169" s="44"/>
      <c r="AOQ169" s="44"/>
      <c r="AOR169" s="44"/>
      <c r="AOS169" s="44"/>
      <c r="AOT169" s="44"/>
      <c r="AOU169" s="44"/>
      <c r="AOV169" s="44"/>
      <c r="AOW169" s="44"/>
      <c r="AOX169" s="44"/>
      <c r="AOY169" s="44"/>
      <c r="AOZ169" s="44"/>
      <c r="APA169" s="44"/>
      <c r="APB169" s="44"/>
      <c r="APC169" s="44"/>
      <c r="APD169" s="44"/>
      <c r="APE169" s="44"/>
      <c r="APF169" s="44"/>
      <c r="APG169" s="44"/>
      <c r="APH169" s="44"/>
      <c r="API169" s="44"/>
      <c r="APJ169" s="44"/>
      <c r="APK169" s="44"/>
      <c r="APL169" s="44"/>
      <c r="APM169" s="44"/>
      <c r="APN169" s="44"/>
      <c r="APO169" s="44"/>
      <c r="APP169" s="44"/>
      <c r="APQ169" s="44"/>
      <c r="APR169" s="44"/>
      <c r="APS169" s="44"/>
      <c r="APT169" s="44"/>
      <c r="APU169" s="44"/>
      <c r="APV169" s="44"/>
      <c r="APW169" s="44"/>
      <c r="APX169" s="44"/>
      <c r="APY169" s="44"/>
      <c r="APZ169" s="44"/>
      <c r="AQA169" s="44"/>
      <c r="AQB169" s="44"/>
      <c r="AQC169" s="44"/>
      <c r="AQD169" s="44"/>
      <c r="AQE169" s="44"/>
      <c r="AQF169" s="44"/>
      <c r="AQG169" s="44"/>
      <c r="AQH169" s="44"/>
      <c r="AQI169" s="44"/>
      <c r="AQJ169" s="44"/>
      <c r="AQK169" s="44"/>
      <c r="AQL169" s="44"/>
      <c r="AQM169" s="44"/>
      <c r="AQN169" s="44"/>
      <c r="AQO169" s="44"/>
      <c r="AQP169" s="44"/>
      <c r="AQQ169" s="44"/>
      <c r="AQR169" s="44"/>
      <c r="AQS169" s="44"/>
      <c r="AQT169" s="44"/>
      <c r="AQU169" s="44"/>
      <c r="AQV169" s="44"/>
      <c r="AQW169" s="44"/>
      <c r="AQX169" s="44"/>
      <c r="AQY169" s="44"/>
      <c r="AQZ169" s="44"/>
      <c r="ARA169" s="44"/>
      <c r="ARB169" s="44"/>
      <c r="ARC169" s="44"/>
      <c r="ARD169" s="44"/>
      <c r="ARE169" s="44"/>
      <c r="ARF169" s="44"/>
      <c r="ARG169" s="44"/>
      <c r="ARH169" s="44"/>
      <c r="ARI169" s="44"/>
      <c r="ARJ169" s="44"/>
      <c r="ARK169" s="44"/>
      <c r="ARL169" s="44"/>
      <c r="ARM169" s="44"/>
      <c r="ARN169" s="44"/>
      <c r="ARO169" s="44"/>
      <c r="ARP169" s="44"/>
      <c r="ARQ169" s="44"/>
      <c r="ARR169" s="44"/>
      <c r="ARS169" s="44"/>
      <c r="ART169" s="44"/>
      <c r="ARU169" s="44"/>
      <c r="ARV169" s="44"/>
      <c r="ARW169" s="44"/>
      <c r="ARX169" s="44"/>
      <c r="ARY169" s="44"/>
      <c r="ARZ169" s="44"/>
      <c r="ASA169" s="44"/>
      <c r="ASB169" s="44"/>
      <c r="ASC169" s="44"/>
      <c r="ASD169" s="44"/>
      <c r="ASE169" s="44"/>
      <c r="ASF169" s="44"/>
      <c r="ASG169" s="44"/>
      <c r="ASH169" s="44"/>
      <c r="ASI169" s="44"/>
      <c r="ASJ169" s="44"/>
      <c r="ASK169" s="44"/>
      <c r="ASL169" s="44"/>
      <c r="ASM169" s="44"/>
      <c r="ASN169" s="44"/>
      <c r="ASO169" s="44"/>
      <c r="ASP169" s="44"/>
      <c r="ASQ169" s="44"/>
      <c r="ASR169" s="44"/>
      <c r="ASS169" s="44"/>
      <c r="AST169" s="44"/>
      <c r="ASU169" s="44"/>
      <c r="ASV169" s="44"/>
      <c r="ASW169" s="44"/>
      <c r="ASX169" s="44"/>
      <c r="ASY169" s="44"/>
      <c r="ASZ169" s="44"/>
      <c r="ATA169" s="44"/>
      <c r="ATB169" s="44"/>
      <c r="ATC169" s="44"/>
      <c r="ATD169" s="44"/>
      <c r="ATE169" s="44"/>
      <c r="ATF169" s="44"/>
      <c r="ATG169" s="44"/>
      <c r="ATH169" s="44"/>
      <c r="ATI169" s="44"/>
      <c r="ATJ169" s="44"/>
      <c r="ATK169" s="44"/>
      <c r="ATL169" s="44"/>
      <c r="ATM169" s="44"/>
      <c r="ATN169" s="44"/>
      <c r="ATO169" s="44"/>
      <c r="ATP169" s="44"/>
      <c r="ATQ169" s="44"/>
      <c r="ATR169" s="44"/>
      <c r="ATS169" s="44"/>
      <c r="ATT169" s="44"/>
      <c r="ATU169" s="44"/>
      <c r="ATV169" s="44"/>
      <c r="ATW169" s="44"/>
      <c r="ATX169" s="44"/>
      <c r="ATY169" s="44"/>
      <c r="ATZ169" s="44"/>
      <c r="AUA169" s="44"/>
      <c r="AUB169" s="44"/>
      <c r="AUC169" s="44"/>
      <c r="AUD169" s="44"/>
      <c r="AUE169" s="44"/>
      <c r="AUF169" s="44"/>
      <c r="AUG169" s="44"/>
      <c r="AUH169" s="44"/>
      <c r="AUI169" s="44"/>
      <c r="AUJ169" s="44"/>
      <c r="AUK169" s="44"/>
      <c r="AUL169" s="44"/>
      <c r="AUM169" s="44"/>
      <c r="AUN169" s="44"/>
      <c r="AUO169" s="44"/>
      <c r="AUP169" s="44"/>
      <c r="AUQ169" s="44"/>
      <c r="AUR169" s="44"/>
      <c r="AUS169" s="44"/>
      <c r="AUT169" s="44"/>
      <c r="AUU169" s="44"/>
      <c r="AUV169" s="44"/>
      <c r="AUW169" s="44"/>
      <c r="AUX169" s="44"/>
      <c r="AUY169" s="44"/>
      <c r="AUZ169" s="44"/>
      <c r="AVA169" s="44"/>
      <c r="AVB169" s="44"/>
      <c r="AVC169" s="44"/>
      <c r="AVD169" s="44"/>
      <c r="AVE169" s="44"/>
      <c r="AVF169" s="44"/>
      <c r="AVG169" s="44"/>
      <c r="AVH169" s="44"/>
      <c r="AVI169" s="44"/>
      <c r="AVJ169" s="44"/>
      <c r="AVK169" s="44"/>
      <c r="AVL169" s="44"/>
      <c r="AVM169" s="44"/>
      <c r="AVN169" s="44"/>
      <c r="AVO169" s="44"/>
      <c r="AVP169" s="44"/>
      <c r="AVQ169" s="44"/>
      <c r="AVR169" s="44"/>
      <c r="AVS169" s="44"/>
      <c r="AVT169" s="44"/>
      <c r="AVU169" s="44"/>
      <c r="AVV169" s="44"/>
      <c r="AVW169" s="44"/>
      <c r="AVX169" s="44"/>
      <c r="AVY169" s="44"/>
      <c r="AVZ169" s="44"/>
      <c r="AWA169" s="44"/>
      <c r="AWB169" s="44"/>
      <c r="AWC169" s="44"/>
      <c r="AWD169" s="44"/>
      <c r="AWE169" s="44"/>
      <c r="AWF169" s="44"/>
      <c r="AWG169" s="44"/>
      <c r="AWH169" s="44"/>
      <c r="AWI169" s="44"/>
      <c r="AWJ169" s="44"/>
      <c r="AWK169" s="44"/>
      <c r="AWL169" s="44"/>
      <c r="AWM169" s="44"/>
      <c r="AWN169" s="44"/>
      <c r="AWO169" s="44"/>
      <c r="AWP169" s="44"/>
      <c r="AWQ169" s="44"/>
      <c r="AWR169" s="44"/>
      <c r="AWS169" s="44"/>
      <c r="AWT169" s="44"/>
      <c r="AWU169" s="44"/>
      <c r="AWV169" s="44"/>
      <c r="AWW169" s="44"/>
      <c r="AWX169" s="44"/>
      <c r="AWY169" s="44"/>
      <c r="AWZ169" s="44"/>
      <c r="AXA169" s="44"/>
      <c r="AXB169" s="44"/>
      <c r="AXC169" s="44"/>
      <c r="AXD169" s="44"/>
      <c r="AXE169" s="44"/>
      <c r="AXF169" s="44"/>
      <c r="AXG169" s="44"/>
      <c r="AXH169" s="44"/>
      <c r="AXI169" s="44"/>
      <c r="AXJ169" s="44"/>
      <c r="AXK169" s="44"/>
      <c r="AXL169" s="44"/>
      <c r="AXM169" s="44"/>
      <c r="AXN169" s="44"/>
      <c r="AXO169" s="44"/>
      <c r="AXP169" s="44"/>
      <c r="AXQ169" s="44"/>
      <c r="AXR169" s="44"/>
      <c r="AXS169" s="44"/>
      <c r="AXT169" s="44"/>
      <c r="AXU169" s="44"/>
      <c r="AXV169" s="44"/>
      <c r="AXW169" s="44"/>
      <c r="AXX169" s="44"/>
      <c r="AXY169" s="44"/>
      <c r="AXZ169" s="44"/>
      <c r="AYA169" s="44"/>
      <c r="AYB169" s="44"/>
      <c r="AYC169" s="44"/>
      <c r="AYD169" s="44"/>
      <c r="AYE169" s="44"/>
      <c r="AYF169" s="44"/>
      <c r="AYG169" s="44"/>
      <c r="AYH169" s="44"/>
      <c r="AYI169" s="44"/>
      <c r="AYJ169" s="44"/>
      <c r="AYK169" s="44"/>
      <c r="AYL169" s="44"/>
      <c r="AYM169" s="44"/>
      <c r="AYN169" s="44"/>
      <c r="AYO169" s="44"/>
      <c r="AYP169" s="44"/>
      <c r="AYQ169" s="44"/>
      <c r="AYR169" s="44"/>
      <c r="AYS169" s="44"/>
      <c r="AYT169" s="44"/>
      <c r="AYU169" s="44"/>
      <c r="AYV169" s="44"/>
      <c r="AYW169" s="44"/>
      <c r="AYX169" s="44"/>
      <c r="AYY169" s="44"/>
      <c r="AYZ169" s="44"/>
      <c r="AZA169" s="44"/>
      <c r="AZB169" s="44"/>
      <c r="AZC169" s="44"/>
      <c r="AZD169" s="44"/>
      <c r="AZE169" s="44"/>
      <c r="AZF169" s="44"/>
      <c r="AZG169" s="44"/>
      <c r="AZH169" s="44"/>
      <c r="AZI169" s="44"/>
      <c r="AZJ169" s="44"/>
      <c r="AZK169" s="44"/>
      <c r="AZL169" s="44"/>
      <c r="AZM169" s="44"/>
      <c r="AZN169" s="44"/>
      <c r="AZO169" s="44"/>
      <c r="AZP169" s="44"/>
      <c r="AZQ169" s="44"/>
      <c r="AZR169" s="44"/>
      <c r="AZS169" s="44"/>
      <c r="AZT169" s="44"/>
      <c r="AZU169" s="44"/>
      <c r="AZV169" s="44"/>
      <c r="AZW169" s="44"/>
      <c r="AZX169" s="44"/>
      <c r="AZY169" s="44"/>
      <c r="AZZ169" s="44"/>
      <c r="BAA169" s="44"/>
      <c r="BAB169" s="44"/>
      <c r="BAC169" s="44"/>
      <c r="BAD169" s="44"/>
      <c r="BAE169" s="44"/>
      <c r="BAF169" s="44"/>
      <c r="BAG169" s="44"/>
      <c r="BAH169" s="44"/>
      <c r="BAI169" s="44"/>
      <c r="BAJ169" s="44"/>
      <c r="BAK169" s="44"/>
      <c r="BAL169" s="44"/>
      <c r="BAM169" s="44"/>
      <c r="BAN169" s="44"/>
      <c r="BAO169" s="44"/>
      <c r="BAP169" s="44"/>
      <c r="BAQ169" s="44"/>
      <c r="BAR169" s="44"/>
      <c r="BAS169" s="44"/>
      <c r="BAT169" s="44"/>
      <c r="BAU169" s="44"/>
      <c r="BAV169" s="44"/>
      <c r="BAW169" s="44"/>
      <c r="BAX169" s="44"/>
      <c r="BAY169" s="44"/>
      <c r="BAZ169" s="44"/>
      <c r="BBA169" s="44"/>
      <c r="BBB169" s="44"/>
      <c r="BBC169" s="44"/>
      <c r="BBD169" s="44"/>
      <c r="BBE169" s="44"/>
      <c r="BBF169" s="44"/>
      <c r="BBG169" s="44"/>
      <c r="BBH169" s="44"/>
      <c r="BBI169" s="44"/>
      <c r="BBJ169" s="44"/>
      <c r="BBK169" s="44"/>
      <c r="BBL169" s="44"/>
      <c r="BBM169" s="44"/>
      <c r="BBN169" s="44"/>
      <c r="BBO169" s="44"/>
      <c r="BBP169" s="44"/>
      <c r="BBQ169" s="44"/>
      <c r="BBR169" s="44"/>
      <c r="BBS169" s="44"/>
      <c r="BBT169" s="44"/>
      <c r="BBU169" s="44"/>
      <c r="BBV169" s="44"/>
      <c r="BBW169" s="44"/>
      <c r="BBX169" s="44"/>
      <c r="BBY169" s="44"/>
      <c r="BBZ169" s="44"/>
      <c r="BCA169" s="44"/>
      <c r="BCB169" s="44"/>
      <c r="BCC169" s="44"/>
      <c r="BCD169" s="44"/>
      <c r="BCE169" s="44"/>
      <c r="BCF169" s="44"/>
      <c r="BCG169" s="44"/>
      <c r="BCH169" s="44"/>
      <c r="BCI169" s="44"/>
      <c r="BCJ169" s="44"/>
      <c r="BCK169" s="44"/>
      <c r="BCL169" s="44"/>
      <c r="BCM169" s="44"/>
      <c r="BCN169" s="44"/>
      <c r="BCO169" s="44"/>
      <c r="BCP169" s="44"/>
      <c r="BCQ169" s="44"/>
      <c r="BCR169" s="44"/>
      <c r="BCS169" s="44"/>
      <c r="BCT169" s="44"/>
      <c r="BCU169" s="44"/>
      <c r="BCV169" s="44"/>
      <c r="BCW169" s="44"/>
      <c r="BCX169" s="44"/>
      <c r="BCY169" s="44"/>
      <c r="BCZ169" s="44"/>
      <c r="BDA169" s="44"/>
      <c r="BDB169" s="44"/>
      <c r="BDC169" s="44"/>
      <c r="BDD169" s="44"/>
      <c r="BDE169" s="44"/>
      <c r="BDF169" s="44"/>
      <c r="BDG169" s="44"/>
      <c r="BDH169" s="44"/>
      <c r="BDI169" s="44"/>
      <c r="BDJ169" s="44"/>
      <c r="BDK169" s="44"/>
      <c r="BDL169" s="44"/>
      <c r="BDM169" s="44"/>
      <c r="BDN169" s="44"/>
      <c r="BDO169" s="44"/>
      <c r="BDP169" s="44"/>
      <c r="BDQ169" s="44"/>
      <c r="BDR169" s="44"/>
      <c r="BDS169" s="44"/>
      <c r="BDT169" s="44"/>
      <c r="BDU169" s="44"/>
      <c r="BDV169" s="44"/>
      <c r="BDW169" s="44"/>
      <c r="BDX169" s="44"/>
      <c r="BDY169" s="44"/>
      <c r="BDZ169" s="44"/>
      <c r="BEA169" s="44"/>
      <c r="BEB169" s="44"/>
      <c r="BEC169" s="44"/>
      <c r="BED169" s="44"/>
      <c r="BEE169" s="44"/>
      <c r="BEF169" s="44"/>
      <c r="BEG169" s="44"/>
      <c r="BEH169" s="44"/>
      <c r="BEI169" s="44"/>
      <c r="BEJ169" s="44"/>
      <c r="BEK169" s="44"/>
      <c r="BEL169" s="44"/>
      <c r="BEM169" s="44"/>
      <c r="BEN169" s="44"/>
      <c r="BEO169" s="44"/>
      <c r="BEP169" s="44"/>
      <c r="BEQ169" s="44"/>
      <c r="BER169" s="44"/>
      <c r="BES169" s="44"/>
      <c r="BET169" s="44"/>
      <c r="BEU169" s="44"/>
      <c r="BEV169" s="44"/>
      <c r="BEW169" s="44"/>
      <c r="BEX169" s="44"/>
      <c r="BEY169" s="44"/>
      <c r="BEZ169" s="44"/>
      <c r="BFA169" s="44"/>
      <c r="BFB169" s="44"/>
      <c r="BFC169" s="44"/>
      <c r="BFD169" s="44"/>
      <c r="BFE169" s="44"/>
      <c r="BFF169" s="44"/>
      <c r="BFG169" s="44"/>
      <c r="BFH169" s="44"/>
      <c r="BFI169" s="44"/>
      <c r="BFJ169" s="44"/>
      <c r="BFK169" s="44"/>
      <c r="BFL169" s="44"/>
      <c r="BFM169" s="44"/>
      <c r="BFN169" s="44"/>
      <c r="BFO169" s="44"/>
      <c r="BFP169" s="44"/>
      <c r="BFQ169" s="44"/>
      <c r="BFR169" s="44"/>
      <c r="BFS169" s="44"/>
      <c r="BFT169" s="44"/>
      <c r="BFU169" s="44"/>
      <c r="BFV169" s="44"/>
      <c r="BFW169" s="44"/>
      <c r="BFX169" s="44"/>
      <c r="BFY169" s="44"/>
      <c r="BFZ169" s="44"/>
      <c r="BGA169" s="44"/>
      <c r="BGB169" s="44"/>
      <c r="BGC169" s="44"/>
      <c r="BGD169" s="44"/>
      <c r="BGE169" s="44"/>
      <c r="BGF169" s="44"/>
      <c r="BGG169" s="44"/>
      <c r="BGH169" s="44"/>
      <c r="BGI169" s="44"/>
      <c r="BGJ169" s="44"/>
      <c r="BGK169" s="44"/>
      <c r="BGL169" s="44"/>
      <c r="BGM169" s="44"/>
      <c r="BGN169" s="44"/>
      <c r="BGO169" s="44"/>
      <c r="BGP169" s="44"/>
      <c r="BGQ169" s="44"/>
      <c r="BGR169" s="44"/>
      <c r="BGS169" s="44"/>
      <c r="BGT169" s="44"/>
      <c r="BGU169" s="44"/>
      <c r="BGV169" s="44"/>
      <c r="BGW169" s="44"/>
      <c r="BGX169" s="44"/>
      <c r="BGY169" s="44"/>
      <c r="BGZ169" s="44"/>
      <c r="BHA169" s="44"/>
      <c r="BHB169" s="44"/>
      <c r="BHC169" s="44"/>
      <c r="BHD169" s="44"/>
      <c r="BHE169" s="44"/>
      <c r="BHF169" s="44"/>
      <c r="BHG169" s="44"/>
      <c r="BHH169" s="44"/>
      <c r="BHI169" s="44"/>
      <c r="BHJ169" s="44"/>
      <c r="BHK169" s="44"/>
      <c r="BHL169" s="44"/>
      <c r="BHM169" s="44"/>
      <c r="BHN169" s="44"/>
      <c r="BHO169" s="44"/>
      <c r="BHP169" s="44"/>
      <c r="BHQ169" s="44"/>
      <c r="BHR169" s="44"/>
      <c r="BHS169" s="44"/>
      <c r="BHT169" s="44"/>
      <c r="BHU169" s="44"/>
      <c r="BHV169" s="44"/>
      <c r="BHW169" s="44"/>
      <c r="BHX169" s="44"/>
      <c r="BHY169" s="44"/>
      <c r="BHZ169" s="44"/>
      <c r="BIA169" s="44"/>
      <c r="BIB169" s="44"/>
      <c r="BIC169" s="44"/>
      <c r="BID169" s="44"/>
      <c r="BIE169" s="44"/>
      <c r="BIF169" s="44"/>
      <c r="BIG169" s="44"/>
      <c r="BIH169" s="44"/>
      <c r="BII169" s="44"/>
      <c r="BIJ169" s="44"/>
      <c r="BIK169" s="44"/>
      <c r="BIL169" s="44"/>
      <c r="BIM169" s="44"/>
      <c r="BIN169" s="44"/>
      <c r="BIO169" s="44"/>
      <c r="BIP169" s="44"/>
      <c r="BIQ169" s="44"/>
      <c r="BIR169" s="44"/>
      <c r="BIS169" s="44"/>
      <c r="BIT169" s="44"/>
      <c r="BIU169" s="44"/>
      <c r="BIV169" s="44"/>
      <c r="BIW169" s="44"/>
      <c r="BIX169" s="44"/>
      <c r="BIY169" s="44"/>
      <c r="BIZ169" s="44"/>
      <c r="BJA169" s="44"/>
      <c r="BJB169" s="44"/>
      <c r="BJC169" s="44"/>
      <c r="BJD169" s="44"/>
      <c r="BJE169" s="44"/>
      <c r="BJF169" s="44"/>
      <c r="BJG169" s="44"/>
      <c r="BJH169" s="44"/>
      <c r="BJI169" s="44"/>
      <c r="BJJ169" s="44"/>
      <c r="BJK169" s="44"/>
      <c r="BJL169" s="44"/>
      <c r="BJM169" s="44"/>
      <c r="BJN169" s="44"/>
      <c r="BJO169" s="44"/>
      <c r="BJP169" s="44"/>
      <c r="BJQ169" s="44"/>
      <c r="BJR169" s="44"/>
      <c r="BJS169" s="44"/>
      <c r="BJT169" s="44"/>
      <c r="BJU169" s="44"/>
      <c r="BJV169" s="44"/>
      <c r="BJW169" s="44"/>
      <c r="BJX169" s="44"/>
      <c r="BJY169" s="44"/>
      <c r="BJZ169" s="44"/>
      <c r="BKA169" s="44"/>
      <c r="BKB169" s="44"/>
      <c r="BKC169" s="44"/>
      <c r="BKD169" s="44"/>
      <c r="BKE169" s="44"/>
      <c r="BKF169" s="44"/>
      <c r="BKG169" s="44"/>
      <c r="BKH169" s="44"/>
      <c r="BKI169" s="44"/>
      <c r="BKJ169" s="44"/>
      <c r="BKK169" s="44"/>
      <c r="BKL169" s="44"/>
      <c r="BKM169" s="44"/>
      <c r="BKN169" s="44"/>
      <c r="BKO169" s="44"/>
      <c r="BKP169" s="44"/>
      <c r="BKQ169" s="44"/>
      <c r="BKR169" s="44"/>
      <c r="BKS169" s="44"/>
      <c r="BKT169" s="44"/>
      <c r="BKU169" s="44"/>
      <c r="BKV169" s="44"/>
      <c r="BKW169" s="44"/>
      <c r="BKX169" s="44"/>
      <c r="BKY169" s="44"/>
      <c r="BKZ169" s="44"/>
      <c r="BLA169" s="44"/>
      <c r="BLB169" s="44"/>
      <c r="BLC169" s="44"/>
      <c r="BLD169" s="44"/>
      <c r="BLE169" s="44"/>
      <c r="BLF169" s="44"/>
      <c r="BLG169" s="44"/>
      <c r="BLH169" s="44"/>
      <c r="BLI169" s="44"/>
      <c r="BLJ169" s="44"/>
      <c r="BLK169" s="44"/>
      <c r="BLL169" s="44"/>
      <c r="BLM169" s="44"/>
      <c r="BLN169" s="44"/>
      <c r="BLO169" s="44"/>
      <c r="BLP169" s="44"/>
      <c r="BLQ169" s="44"/>
      <c r="BLR169" s="44"/>
      <c r="BLS169" s="44"/>
      <c r="BLT169" s="44"/>
      <c r="BLU169" s="44"/>
      <c r="BLV169" s="44"/>
      <c r="BLW169" s="44"/>
      <c r="BLX169" s="44"/>
      <c r="BLY169" s="44"/>
      <c r="BLZ169" s="44"/>
      <c r="BMA169" s="44"/>
      <c r="BMB169" s="44"/>
      <c r="BMC169" s="44"/>
      <c r="BMD169" s="44"/>
      <c r="BME169" s="44"/>
      <c r="BMF169" s="44"/>
      <c r="BMG169" s="44"/>
      <c r="BMH169" s="44"/>
      <c r="BMI169" s="44"/>
      <c r="BMJ169" s="44"/>
      <c r="BMK169" s="44"/>
      <c r="BML169" s="44"/>
      <c r="BMM169" s="44"/>
      <c r="BMN169" s="44"/>
      <c r="BMO169" s="44"/>
      <c r="BMP169" s="44"/>
      <c r="BMQ169" s="44"/>
      <c r="BMR169" s="44"/>
      <c r="BMS169" s="44"/>
      <c r="BMT169" s="44"/>
      <c r="BMU169" s="44"/>
      <c r="BMV169" s="44"/>
      <c r="BMW169" s="44"/>
      <c r="BMX169" s="44"/>
      <c r="BMY169" s="44"/>
      <c r="BMZ169" s="44"/>
      <c r="BNA169" s="44"/>
      <c r="BNB169" s="44"/>
      <c r="BNC169" s="44"/>
      <c r="BND169" s="44"/>
      <c r="BNE169" s="44"/>
      <c r="BNF169" s="44"/>
      <c r="BNG169" s="44"/>
      <c r="BNH169" s="44"/>
      <c r="BNI169" s="44"/>
      <c r="BNJ169" s="44"/>
      <c r="BNK169" s="44"/>
      <c r="BNL169" s="44"/>
      <c r="BNM169" s="44"/>
      <c r="BNN169" s="44"/>
      <c r="BNO169" s="44"/>
      <c r="BNP169" s="44"/>
      <c r="BNQ169" s="44"/>
      <c r="BNR169" s="44"/>
      <c r="BNS169" s="44"/>
      <c r="BNT169" s="44"/>
      <c r="BNU169" s="44"/>
      <c r="BNV169" s="44"/>
      <c r="BNW169" s="44"/>
      <c r="BNX169" s="44"/>
      <c r="BNY169" s="44"/>
      <c r="BNZ169" s="44"/>
      <c r="BOA169" s="44"/>
      <c r="BOB169" s="44"/>
      <c r="BOC169" s="44"/>
      <c r="BOD169" s="44"/>
      <c r="BOE169" s="44"/>
      <c r="BOF169" s="44"/>
      <c r="BOG169" s="44"/>
      <c r="BOH169" s="44"/>
      <c r="BOI169" s="44"/>
      <c r="BOJ169" s="44"/>
      <c r="BOK169" s="44"/>
      <c r="BOL169" s="44"/>
      <c r="BOM169" s="44"/>
      <c r="BON169" s="44"/>
      <c r="BOO169" s="44"/>
      <c r="BOP169" s="44"/>
      <c r="BOQ169" s="44"/>
      <c r="BOR169" s="44"/>
      <c r="BOS169" s="44"/>
      <c r="BOT169" s="44"/>
      <c r="BOU169" s="44"/>
      <c r="BOV169" s="44"/>
      <c r="BOW169" s="44"/>
      <c r="BOX169" s="44"/>
      <c r="BOY169" s="44"/>
      <c r="BOZ169" s="44"/>
      <c r="BPA169" s="44"/>
      <c r="BPB169" s="44"/>
      <c r="BPC169" s="44"/>
      <c r="BPD169" s="44"/>
      <c r="BPE169" s="44"/>
      <c r="BPF169" s="44"/>
      <c r="BPG169" s="44"/>
      <c r="BPH169" s="44"/>
      <c r="BPI169" s="44"/>
      <c r="BPJ169" s="44"/>
      <c r="BPK169" s="44"/>
      <c r="BPL169" s="44"/>
      <c r="BPM169" s="44"/>
      <c r="BPN169" s="44"/>
      <c r="BPO169" s="44"/>
      <c r="BPP169" s="44"/>
      <c r="BPQ169" s="44"/>
      <c r="BPR169" s="44"/>
      <c r="BPS169" s="44"/>
      <c r="BPT169" s="44"/>
      <c r="BPU169" s="44"/>
      <c r="BPV169" s="44"/>
      <c r="BPW169" s="44"/>
      <c r="BPX169" s="44"/>
      <c r="BPY169" s="44"/>
      <c r="BPZ169" s="44"/>
      <c r="BQA169" s="44"/>
      <c r="BQB169" s="44"/>
      <c r="BQC169" s="44"/>
      <c r="BQD169" s="44"/>
      <c r="BQE169" s="44"/>
      <c r="BQF169" s="44"/>
      <c r="BQG169" s="44"/>
      <c r="BQH169" s="44"/>
      <c r="BQI169" s="44"/>
      <c r="BQJ169" s="44"/>
      <c r="BQK169" s="44"/>
      <c r="BQL169" s="44"/>
      <c r="BQM169" s="44"/>
      <c r="BQN169" s="44"/>
      <c r="BQO169" s="44"/>
      <c r="BQP169" s="44"/>
      <c r="BQQ169" s="44"/>
      <c r="BQR169" s="44"/>
      <c r="BQS169" s="44"/>
      <c r="BQT169" s="44"/>
      <c r="BQU169" s="44"/>
      <c r="BQV169" s="44"/>
      <c r="BQW169" s="44"/>
      <c r="BQX169" s="44"/>
      <c r="BQY169" s="44"/>
      <c r="BQZ169" s="44"/>
      <c r="BRA169" s="44"/>
      <c r="BRB169" s="44"/>
      <c r="BRC169" s="44"/>
      <c r="BRD169" s="44"/>
      <c r="BRE169" s="44"/>
      <c r="BRF169" s="44"/>
      <c r="BRG169" s="44"/>
      <c r="BRH169" s="44"/>
      <c r="BRI169" s="44"/>
      <c r="BRJ169" s="44"/>
      <c r="BRK169" s="44"/>
      <c r="BRL169" s="44"/>
      <c r="BRM169" s="44"/>
      <c r="BRN169" s="44"/>
      <c r="BRO169" s="44"/>
      <c r="BRP169" s="44"/>
      <c r="BRQ169" s="44"/>
      <c r="BRR169" s="44"/>
      <c r="BRS169" s="44"/>
      <c r="BRT169" s="44"/>
      <c r="BRU169" s="44"/>
      <c r="BRV169" s="44"/>
      <c r="BRW169" s="44"/>
      <c r="BRX169" s="44"/>
      <c r="BRY169" s="44"/>
      <c r="BRZ169" s="44"/>
      <c r="BSA169" s="44"/>
      <c r="BSB169" s="44"/>
      <c r="BSC169" s="44"/>
      <c r="BSD169" s="44"/>
      <c r="BSE169" s="44"/>
      <c r="BSF169" s="44"/>
      <c r="BSG169" s="44"/>
      <c r="BSH169" s="44"/>
      <c r="BSI169" s="44"/>
      <c r="BSJ169" s="44"/>
      <c r="BSK169" s="44"/>
      <c r="BSL169" s="44"/>
      <c r="BSM169" s="44"/>
      <c r="BSN169" s="44"/>
      <c r="BSO169" s="44"/>
      <c r="BSP169" s="44"/>
      <c r="BSQ169" s="44"/>
      <c r="BSR169" s="44"/>
      <c r="BSS169" s="44"/>
      <c r="BST169" s="44"/>
      <c r="BSU169" s="44"/>
      <c r="BSV169" s="44"/>
      <c r="BSW169" s="44"/>
      <c r="BSX169" s="44"/>
      <c r="BSY169" s="44"/>
      <c r="BSZ169" s="44"/>
      <c r="BTA169" s="44"/>
      <c r="BTB169" s="44"/>
      <c r="BTC169" s="44"/>
      <c r="BTD169" s="44"/>
      <c r="BTE169" s="44"/>
      <c r="BTF169" s="44"/>
      <c r="BTG169" s="44"/>
      <c r="BTH169" s="44"/>
      <c r="BTI169" s="44"/>
      <c r="BTJ169" s="44"/>
      <c r="BTK169" s="44"/>
      <c r="BTL169" s="44"/>
      <c r="BTM169" s="44"/>
      <c r="BTN169" s="44"/>
      <c r="BTO169" s="44"/>
      <c r="BTP169" s="44"/>
      <c r="BTQ169" s="44"/>
      <c r="BTR169" s="44"/>
      <c r="BTS169" s="44"/>
      <c r="BTT169" s="44"/>
      <c r="BTU169" s="44"/>
      <c r="BTV169" s="44"/>
      <c r="BTW169" s="44"/>
      <c r="BTX169" s="44"/>
      <c r="BTY169" s="44"/>
      <c r="BTZ169" s="44"/>
      <c r="BUA169" s="44"/>
      <c r="BUB169" s="44"/>
      <c r="BUC169" s="44"/>
      <c r="BUD169" s="44"/>
      <c r="BUE169" s="44"/>
      <c r="BUF169" s="44"/>
      <c r="BUG169" s="44"/>
      <c r="BUH169" s="44"/>
      <c r="BUI169" s="44"/>
      <c r="BUJ169" s="44"/>
      <c r="BUK169" s="44"/>
      <c r="BUL169" s="44"/>
      <c r="BUM169" s="44"/>
      <c r="BUN169" s="44"/>
      <c r="BUO169" s="44"/>
      <c r="BUP169" s="44"/>
      <c r="BUQ169" s="44"/>
      <c r="BUR169" s="44"/>
      <c r="BUS169" s="44"/>
      <c r="BUT169" s="44"/>
      <c r="BUU169" s="44"/>
      <c r="BUV169" s="44"/>
      <c r="BUW169" s="44"/>
      <c r="BUX169" s="44"/>
      <c r="BUY169" s="44"/>
      <c r="BUZ169" s="44"/>
      <c r="BVA169" s="44"/>
      <c r="BVB169" s="44"/>
      <c r="BVC169" s="44"/>
      <c r="BVD169" s="44"/>
      <c r="BVE169" s="44"/>
      <c r="BVF169" s="44"/>
      <c r="BVG169" s="44"/>
      <c r="BVH169" s="44"/>
      <c r="BVI169" s="44"/>
      <c r="BVJ169" s="44"/>
      <c r="BVK169" s="44"/>
      <c r="BVL169" s="44"/>
      <c r="BVM169" s="44"/>
      <c r="BVN169" s="44"/>
      <c r="BVO169" s="44"/>
      <c r="BVP169" s="44"/>
      <c r="BVQ169" s="44"/>
      <c r="BVR169" s="44"/>
      <c r="BVS169" s="44"/>
      <c r="BVT169" s="44"/>
      <c r="BVU169" s="44"/>
      <c r="BVV169" s="44"/>
      <c r="BVW169" s="44"/>
      <c r="BVX169" s="44"/>
      <c r="BVY169" s="44"/>
      <c r="BVZ169" s="44"/>
      <c r="BWA169" s="44"/>
      <c r="BWB169" s="44"/>
      <c r="BWC169" s="44"/>
      <c r="BWD169" s="44"/>
      <c r="BWE169" s="44"/>
      <c r="BWF169" s="44"/>
      <c r="BWG169" s="44"/>
      <c r="BWH169" s="44"/>
      <c r="BWI169" s="44"/>
      <c r="BWJ169" s="44"/>
      <c r="BWK169" s="44"/>
      <c r="BWL169" s="44"/>
      <c r="BWM169" s="44"/>
      <c r="BWN169" s="44"/>
      <c r="BWO169" s="44"/>
      <c r="BWP169" s="44"/>
      <c r="BWQ169" s="44"/>
      <c r="BWR169" s="44"/>
      <c r="BWS169" s="44"/>
      <c r="BWT169" s="44"/>
      <c r="BWU169" s="44"/>
      <c r="BWV169" s="44"/>
      <c r="BWW169" s="44"/>
      <c r="BWX169" s="44"/>
      <c r="BWY169" s="44"/>
      <c r="BWZ169" s="44"/>
      <c r="BXA169" s="44"/>
      <c r="BXB169" s="44"/>
      <c r="BXC169" s="44"/>
      <c r="BXD169" s="44"/>
      <c r="BXE169" s="44"/>
      <c r="BXF169" s="44"/>
      <c r="BXG169" s="44"/>
      <c r="BXH169" s="44"/>
      <c r="BXI169" s="44"/>
      <c r="BXJ169" s="44"/>
      <c r="BXK169" s="44"/>
      <c r="BXL169" s="44"/>
      <c r="BXM169" s="44"/>
      <c r="BXN169" s="44"/>
      <c r="BXO169" s="44"/>
      <c r="BXP169" s="44"/>
      <c r="BXQ169" s="44"/>
      <c r="BXR169" s="44"/>
      <c r="BXS169" s="44"/>
      <c r="BXT169" s="44"/>
      <c r="BXU169" s="44"/>
      <c r="BXV169" s="44"/>
      <c r="BXW169" s="44"/>
      <c r="BXX169" s="44"/>
      <c r="BXY169" s="44"/>
      <c r="BXZ169" s="44"/>
      <c r="BYA169" s="44"/>
      <c r="BYB169" s="44"/>
      <c r="BYC169" s="44"/>
      <c r="BYD169" s="44"/>
      <c r="BYE169" s="44"/>
      <c r="BYF169" s="44"/>
      <c r="BYG169" s="44"/>
      <c r="BYH169" s="44"/>
      <c r="BYI169" s="44"/>
      <c r="BYJ169" s="44"/>
      <c r="BYK169" s="44"/>
      <c r="BYL169" s="44"/>
      <c r="BYM169" s="44"/>
      <c r="BYN169" s="44"/>
      <c r="BYO169" s="44"/>
      <c r="BYP169" s="44"/>
      <c r="BYQ169" s="44"/>
      <c r="BYR169" s="44"/>
      <c r="BYS169" s="44"/>
      <c r="BYT169" s="44"/>
      <c r="BYU169" s="44"/>
      <c r="BYV169" s="44"/>
      <c r="BYW169" s="44"/>
      <c r="BYX169" s="44"/>
      <c r="BYY169" s="44"/>
      <c r="BYZ169" s="44"/>
      <c r="BZA169" s="44"/>
      <c r="BZB169" s="44"/>
      <c r="BZC169" s="44"/>
      <c r="BZD169" s="44"/>
      <c r="BZE169" s="44"/>
      <c r="BZF169" s="44"/>
      <c r="BZG169" s="44"/>
      <c r="BZH169" s="44"/>
      <c r="BZI169" s="44"/>
      <c r="BZJ169" s="44"/>
      <c r="BZK169" s="44"/>
      <c r="BZL169" s="44"/>
      <c r="BZM169" s="44"/>
      <c r="BZN169" s="44"/>
      <c r="BZO169" s="44"/>
      <c r="BZP169" s="44"/>
      <c r="BZQ169" s="44"/>
      <c r="BZR169" s="44"/>
      <c r="BZS169" s="44"/>
      <c r="BZT169" s="44"/>
      <c r="BZU169" s="44"/>
      <c r="BZV169" s="44"/>
      <c r="BZW169" s="44"/>
      <c r="BZX169" s="44"/>
      <c r="BZY169" s="44"/>
      <c r="BZZ169" s="44"/>
      <c r="CAA169" s="44"/>
      <c r="CAB169" s="44"/>
      <c r="CAC169" s="44"/>
      <c r="CAD169" s="44"/>
      <c r="CAE169" s="44"/>
      <c r="CAF169" s="44"/>
      <c r="CAG169" s="44"/>
      <c r="CAH169" s="44"/>
      <c r="CAI169" s="44"/>
      <c r="CAJ169" s="44"/>
      <c r="CAK169" s="44"/>
      <c r="CAL169" s="44"/>
      <c r="CAM169" s="44"/>
      <c r="CAN169" s="44"/>
      <c r="CAO169" s="44"/>
      <c r="CAP169" s="44"/>
      <c r="CAQ169" s="44"/>
      <c r="CAR169" s="44"/>
      <c r="CAS169" s="44"/>
      <c r="CAT169" s="44"/>
      <c r="CAU169" s="44"/>
      <c r="CAV169" s="44"/>
      <c r="CAW169" s="44"/>
      <c r="CAX169" s="44"/>
      <c r="CAY169" s="44"/>
      <c r="CAZ169" s="44"/>
      <c r="CBA169" s="44"/>
      <c r="CBB169" s="44"/>
      <c r="CBC169" s="44"/>
      <c r="CBD169" s="44"/>
      <c r="CBE169" s="44"/>
      <c r="CBF169" s="44"/>
      <c r="CBG169" s="44"/>
      <c r="CBH169" s="44"/>
      <c r="CBI169" s="44"/>
      <c r="CBJ169" s="44"/>
      <c r="CBK169" s="44"/>
      <c r="CBL169" s="44"/>
      <c r="CBM169" s="44"/>
      <c r="CBN169" s="44"/>
      <c r="CBO169" s="44"/>
      <c r="CBP169" s="44"/>
      <c r="CBQ169" s="44"/>
      <c r="CBR169" s="44"/>
      <c r="CBS169" s="44"/>
      <c r="CBT169" s="44"/>
      <c r="CBU169" s="44"/>
      <c r="CBV169" s="44"/>
      <c r="CBW169" s="44"/>
      <c r="CBX169" s="44"/>
      <c r="CBY169" s="44"/>
      <c r="CBZ169" s="44"/>
      <c r="CCA169" s="44"/>
      <c r="CCB169" s="44"/>
      <c r="CCC169" s="44"/>
      <c r="CCD169" s="44"/>
      <c r="CCE169" s="44"/>
      <c r="CCF169" s="44"/>
      <c r="CCG169" s="44"/>
      <c r="CCH169" s="44"/>
      <c r="CCI169" s="44"/>
      <c r="CCJ169" s="44"/>
      <c r="CCK169" s="44"/>
      <c r="CCL169" s="44"/>
      <c r="CCM169" s="44"/>
      <c r="CCN169" s="44"/>
      <c r="CCO169" s="44"/>
      <c r="CCP169" s="44"/>
      <c r="CCQ169" s="44"/>
      <c r="CCR169" s="44"/>
      <c r="CCS169" s="44"/>
      <c r="CCT169" s="44"/>
      <c r="CCU169" s="44"/>
      <c r="CCV169" s="44"/>
      <c r="CCW169" s="44"/>
      <c r="CCX169" s="44"/>
      <c r="CCY169" s="44"/>
      <c r="CCZ169" s="44"/>
      <c r="CDA169" s="44"/>
      <c r="CDB169" s="44"/>
      <c r="CDC169" s="44"/>
      <c r="CDD169" s="44"/>
      <c r="CDE169" s="44"/>
      <c r="CDF169" s="44"/>
      <c r="CDG169" s="44"/>
      <c r="CDH169" s="44"/>
      <c r="CDI169" s="44"/>
      <c r="CDJ169" s="44"/>
      <c r="CDK169" s="44"/>
      <c r="CDL169" s="44"/>
      <c r="CDM169" s="44"/>
      <c r="CDN169" s="44"/>
      <c r="CDO169" s="44"/>
      <c r="CDP169" s="44"/>
      <c r="CDQ169" s="44"/>
      <c r="CDR169" s="44"/>
      <c r="CDS169" s="44"/>
      <c r="CDT169" s="44"/>
      <c r="CDU169" s="44"/>
      <c r="CDV169" s="44"/>
      <c r="CDW169" s="44"/>
      <c r="CDX169" s="44"/>
      <c r="CDY169" s="44"/>
      <c r="CDZ169" s="44"/>
      <c r="CEA169" s="44"/>
      <c r="CEB169" s="44"/>
      <c r="CEC169" s="44"/>
      <c r="CED169" s="44"/>
      <c r="CEE169" s="44"/>
      <c r="CEF169" s="44"/>
      <c r="CEG169" s="44"/>
      <c r="CEH169" s="44"/>
      <c r="CEI169" s="44"/>
      <c r="CEJ169" s="44"/>
      <c r="CEK169" s="44"/>
      <c r="CEL169" s="44"/>
      <c r="CEM169" s="44"/>
      <c r="CEN169" s="44"/>
      <c r="CEO169" s="44"/>
      <c r="CEP169" s="44"/>
      <c r="CEQ169" s="44"/>
      <c r="CER169" s="44"/>
      <c r="CES169" s="44"/>
      <c r="CET169" s="44"/>
      <c r="CEU169" s="44"/>
      <c r="CEV169" s="44"/>
      <c r="CEW169" s="44"/>
      <c r="CEX169" s="44"/>
      <c r="CEY169" s="44"/>
      <c r="CEZ169" s="44"/>
      <c r="CFA169" s="44"/>
      <c r="CFB169" s="44"/>
      <c r="CFC169" s="44"/>
      <c r="CFD169" s="44"/>
      <c r="CFE169" s="44"/>
      <c r="CFF169" s="44"/>
      <c r="CFG169" s="44"/>
      <c r="CFH169" s="44"/>
      <c r="CFI169" s="44"/>
      <c r="CFJ169" s="44"/>
      <c r="CFK169" s="44"/>
      <c r="CFL169" s="44"/>
      <c r="CFM169" s="44"/>
      <c r="CFN169" s="44"/>
      <c r="CFO169" s="44"/>
      <c r="CFP169" s="44"/>
      <c r="CFQ169" s="44"/>
      <c r="CFR169" s="44"/>
      <c r="CFS169" s="44"/>
      <c r="CFT169" s="44"/>
      <c r="CFU169" s="44"/>
      <c r="CFV169" s="44"/>
      <c r="CFW169" s="44"/>
      <c r="CFX169" s="44"/>
      <c r="CFY169" s="44"/>
      <c r="CFZ169" s="44"/>
      <c r="CGA169" s="44"/>
      <c r="CGB169" s="44"/>
      <c r="CGC169" s="44"/>
      <c r="CGD169" s="44"/>
      <c r="CGE169" s="44"/>
      <c r="CGF169" s="44"/>
      <c r="CGG169" s="44"/>
      <c r="CGH169" s="44"/>
      <c r="CGI169" s="44"/>
      <c r="CGJ169" s="44"/>
      <c r="CGK169" s="44"/>
      <c r="CGL169" s="44"/>
      <c r="CGM169" s="44"/>
      <c r="CGN169" s="44"/>
      <c r="CGO169" s="44"/>
      <c r="CGP169" s="44"/>
      <c r="CGQ169" s="44"/>
      <c r="CGR169" s="44"/>
      <c r="CGS169" s="44"/>
      <c r="CGT169" s="44"/>
      <c r="CGU169" s="44"/>
      <c r="CGV169" s="44"/>
      <c r="CGW169" s="44"/>
      <c r="CGX169" s="44"/>
      <c r="CGY169" s="44"/>
      <c r="CGZ169" s="44"/>
      <c r="CHA169" s="44"/>
      <c r="CHB169" s="44"/>
      <c r="CHC169" s="44"/>
      <c r="CHD169" s="44"/>
      <c r="CHE169" s="44"/>
      <c r="CHF169" s="44"/>
      <c r="CHG169" s="44"/>
      <c r="CHH169" s="44"/>
      <c r="CHI169" s="44"/>
      <c r="CHJ169" s="44"/>
      <c r="CHK169" s="44"/>
      <c r="CHL169" s="44"/>
      <c r="CHM169" s="44"/>
      <c r="CHN169" s="44"/>
      <c r="CHO169" s="44"/>
      <c r="CHP169" s="44"/>
      <c r="CHQ169" s="44"/>
      <c r="CHR169" s="44"/>
      <c r="CHS169" s="44"/>
      <c r="CHT169" s="44"/>
      <c r="CHU169" s="44"/>
      <c r="CHV169" s="44"/>
      <c r="CHW169" s="44"/>
      <c r="CHX169" s="44"/>
      <c r="CHY169" s="44"/>
      <c r="CHZ169" s="44"/>
      <c r="CIA169" s="44"/>
      <c r="CIB169" s="44"/>
      <c r="CIC169" s="44"/>
      <c r="CID169" s="44"/>
      <c r="CIE169" s="44"/>
      <c r="CIF169" s="44"/>
      <c r="CIG169" s="44"/>
      <c r="CIH169" s="44"/>
      <c r="CII169" s="44"/>
      <c r="CIJ169" s="44"/>
      <c r="CIK169" s="44"/>
      <c r="CIL169" s="44"/>
      <c r="CIM169" s="44"/>
      <c r="CIN169" s="44"/>
      <c r="CIO169" s="44"/>
      <c r="CIP169" s="44"/>
      <c r="CIQ169" s="44"/>
      <c r="CIR169" s="44"/>
      <c r="CIS169" s="44"/>
      <c r="CIT169" s="44"/>
      <c r="CIU169" s="44"/>
      <c r="CIV169" s="44"/>
      <c r="CIW169" s="44"/>
      <c r="CIX169" s="44"/>
      <c r="CIY169" s="44"/>
      <c r="CIZ169" s="44"/>
      <c r="CJA169" s="44"/>
      <c r="CJB169" s="44"/>
      <c r="CJC169" s="44"/>
      <c r="CJD169" s="44"/>
      <c r="CJE169" s="44"/>
      <c r="CJF169" s="44"/>
      <c r="CJG169" s="44"/>
      <c r="CJH169" s="44"/>
      <c r="CJI169" s="44"/>
      <c r="CJJ169" s="44"/>
      <c r="CJK169" s="44"/>
      <c r="CJL169" s="44"/>
      <c r="CJM169" s="44"/>
      <c r="CJN169" s="44"/>
      <c r="CJO169" s="44"/>
      <c r="CJP169" s="44"/>
      <c r="CJQ169" s="44"/>
      <c r="CJR169" s="44"/>
      <c r="CJS169" s="44"/>
      <c r="CJT169" s="44"/>
      <c r="CJU169" s="44"/>
      <c r="CJV169" s="44"/>
      <c r="CJW169" s="44"/>
      <c r="CJX169" s="44"/>
      <c r="CJY169" s="44"/>
      <c r="CJZ169" s="44"/>
      <c r="CKA169" s="44"/>
      <c r="CKB169" s="44"/>
      <c r="CKC169" s="44"/>
      <c r="CKD169" s="44"/>
      <c r="CKE169" s="44"/>
      <c r="CKF169" s="44"/>
      <c r="CKG169" s="44"/>
      <c r="CKH169" s="44"/>
      <c r="CKI169" s="44"/>
      <c r="CKJ169" s="44"/>
      <c r="CKK169" s="44"/>
      <c r="CKL169" s="44"/>
      <c r="CKM169" s="44"/>
      <c r="CKN169" s="44"/>
      <c r="CKO169" s="44"/>
      <c r="CKP169" s="44"/>
      <c r="CKQ169" s="44"/>
      <c r="CKR169" s="44"/>
      <c r="CKS169" s="44"/>
      <c r="CKT169" s="44"/>
      <c r="CKU169" s="44"/>
      <c r="CKV169" s="44"/>
      <c r="CKW169" s="44"/>
      <c r="CKX169" s="44"/>
      <c r="CKY169" s="44"/>
      <c r="CKZ169" s="44"/>
      <c r="CLA169" s="44"/>
      <c r="CLB169" s="44"/>
      <c r="CLC169" s="44"/>
      <c r="CLD169" s="44"/>
      <c r="CLE169" s="44"/>
      <c r="CLF169" s="44"/>
      <c r="CLG169" s="44"/>
      <c r="CLH169" s="44"/>
      <c r="CLI169" s="44"/>
      <c r="CLJ169" s="44"/>
      <c r="CLK169" s="44"/>
      <c r="CLL169" s="44"/>
      <c r="CLM169" s="44"/>
      <c r="CLN169" s="44"/>
      <c r="CLO169" s="44"/>
      <c r="CLP169" s="44"/>
      <c r="CLQ169" s="44"/>
      <c r="CLR169" s="44"/>
      <c r="CLS169" s="44"/>
      <c r="CLT169" s="44"/>
      <c r="CLU169" s="44"/>
      <c r="CLV169" s="44"/>
      <c r="CLW169" s="44"/>
      <c r="CLX169" s="44"/>
      <c r="CLY169" s="44"/>
      <c r="CLZ169" s="44"/>
      <c r="CMA169" s="44"/>
      <c r="CMB169" s="44"/>
      <c r="CMC169" s="44"/>
      <c r="CMD169" s="44"/>
      <c r="CME169" s="44"/>
      <c r="CMF169" s="44"/>
      <c r="CMG169" s="44"/>
      <c r="CMH169" s="44"/>
      <c r="CMI169" s="44"/>
      <c r="CMJ169" s="44"/>
      <c r="CMK169" s="44"/>
      <c r="CML169" s="44"/>
      <c r="CMM169" s="44"/>
      <c r="CMN169" s="44"/>
      <c r="CMO169" s="44"/>
      <c r="CMP169" s="44"/>
      <c r="CMQ169" s="44"/>
      <c r="CMR169" s="44"/>
      <c r="CMS169" s="44"/>
      <c r="CMT169" s="44"/>
      <c r="CMU169" s="44"/>
      <c r="CMV169" s="44"/>
      <c r="CMW169" s="44"/>
      <c r="CMX169" s="44"/>
      <c r="CMY169" s="44"/>
      <c r="CMZ169" s="44"/>
      <c r="CNA169" s="44"/>
      <c r="CNB169" s="44"/>
      <c r="CNC169" s="44"/>
      <c r="CND169" s="44"/>
      <c r="CNE169" s="44"/>
      <c r="CNF169" s="44"/>
      <c r="CNG169" s="44"/>
      <c r="CNH169" s="44"/>
      <c r="CNI169" s="44"/>
      <c r="CNJ169" s="44"/>
      <c r="CNK169" s="44"/>
      <c r="CNL169" s="44"/>
      <c r="CNM169" s="44"/>
      <c r="CNN169" s="44"/>
      <c r="CNO169" s="44"/>
      <c r="CNP169" s="44"/>
      <c r="CNQ169" s="44"/>
      <c r="CNR169" s="44"/>
      <c r="CNS169" s="44"/>
      <c r="CNT169" s="44"/>
      <c r="CNU169" s="44"/>
      <c r="CNV169" s="44"/>
      <c r="CNW169" s="44"/>
      <c r="CNX169" s="44"/>
      <c r="CNY169" s="44"/>
      <c r="CNZ169" s="44"/>
      <c r="COA169" s="44"/>
      <c r="COB169" s="44"/>
      <c r="COC169" s="44"/>
      <c r="COD169" s="44"/>
      <c r="COE169" s="44"/>
      <c r="COF169" s="44"/>
      <c r="COG169" s="44"/>
      <c r="COH169" s="44"/>
      <c r="COI169" s="44"/>
      <c r="COJ169" s="44"/>
      <c r="COK169" s="44"/>
      <c r="COL169" s="44"/>
      <c r="COM169" s="44"/>
      <c r="CON169" s="44"/>
      <c r="COO169" s="44"/>
      <c r="COP169" s="44"/>
      <c r="COQ169" s="44"/>
      <c r="COR169" s="44"/>
      <c r="COS169" s="44"/>
      <c r="COT169" s="44"/>
      <c r="COU169" s="44"/>
      <c r="COV169" s="44"/>
      <c r="COW169" s="44"/>
      <c r="COX169" s="44"/>
      <c r="COY169" s="44"/>
      <c r="COZ169" s="44"/>
      <c r="CPA169" s="44"/>
      <c r="CPB169" s="44"/>
      <c r="CPC169" s="44"/>
      <c r="CPD169" s="44"/>
      <c r="CPE169" s="44"/>
      <c r="CPF169" s="44"/>
      <c r="CPG169" s="44"/>
      <c r="CPH169" s="44"/>
      <c r="CPI169" s="44"/>
      <c r="CPJ169" s="44"/>
      <c r="CPK169" s="44"/>
      <c r="CPL169" s="44"/>
      <c r="CPM169" s="44"/>
      <c r="CPN169" s="44"/>
      <c r="CPO169" s="44"/>
      <c r="CPP169" s="44"/>
      <c r="CPQ169" s="44"/>
      <c r="CPR169" s="44"/>
      <c r="CPS169" s="44"/>
      <c r="CPT169" s="44"/>
      <c r="CPU169" s="44"/>
      <c r="CPV169" s="44"/>
      <c r="CPW169" s="44"/>
      <c r="CPX169" s="44"/>
      <c r="CPY169" s="44"/>
      <c r="CPZ169" s="44"/>
      <c r="CQA169" s="44"/>
      <c r="CQB169" s="44"/>
      <c r="CQC169" s="44"/>
      <c r="CQD169" s="44"/>
      <c r="CQE169" s="44"/>
      <c r="CQF169" s="44"/>
      <c r="CQG169" s="44"/>
      <c r="CQH169" s="44"/>
      <c r="CQI169" s="44"/>
      <c r="CQJ169" s="44"/>
      <c r="CQK169" s="44"/>
      <c r="CQL169" s="44"/>
      <c r="CQM169" s="44"/>
      <c r="CQN169" s="44"/>
      <c r="CQO169" s="44"/>
      <c r="CQP169" s="44"/>
      <c r="CQQ169" s="44"/>
      <c r="CQR169" s="44"/>
      <c r="CQS169" s="44"/>
      <c r="CQT169" s="44"/>
      <c r="CQU169" s="44"/>
      <c r="CQV169" s="44"/>
      <c r="CQW169" s="44"/>
      <c r="CQX169" s="44"/>
      <c r="CQY169" s="44"/>
      <c r="CQZ169" s="44"/>
      <c r="CRA169" s="44"/>
      <c r="CRB169" s="44"/>
      <c r="CRC169" s="44"/>
      <c r="CRD169" s="44"/>
      <c r="CRE169" s="44"/>
      <c r="CRF169" s="44"/>
      <c r="CRG169" s="44"/>
      <c r="CRH169" s="44"/>
      <c r="CRI169" s="44"/>
      <c r="CRJ169" s="44"/>
      <c r="CRK169" s="44"/>
      <c r="CRL169" s="44"/>
      <c r="CRM169" s="44"/>
      <c r="CRN169" s="44"/>
      <c r="CRO169" s="44"/>
      <c r="CRP169" s="44"/>
      <c r="CRQ169" s="44"/>
      <c r="CRR169" s="44"/>
      <c r="CRS169" s="44"/>
      <c r="CRT169" s="44"/>
      <c r="CRU169" s="44"/>
      <c r="CRV169" s="44"/>
      <c r="CRW169" s="44"/>
      <c r="CRX169" s="44"/>
      <c r="CRY169" s="44"/>
      <c r="CRZ169" s="44"/>
      <c r="CSA169" s="44"/>
      <c r="CSB169" s="44"/>
      <c r="CSC169" s="44"/>
      <c r="CSD169" s="44"/>
      <c r="CSE169" s="44"/>
      <c r="CSF169" s="44"/>
      <c r="CSG169" s="44"/>
      <c r="CSH169" s="44"/>
      <c r="CSI169" s="44"/>
      <c r="CSJ169" s="44"/>
      <c r="CSK169" s="44"/>
      <c r="CSL169" s="44"/>
      <c r="CSM169" s="44"/>
      <c r="CSN169" s="44"/>
      <c r="CSO169" s="44"/>
      <c r="CSP169" s="44"/>
      <c r="CSQ169" s="44"/>
      <c r="CSR169" s="44"/>
      <c r="CSS169" s="44"/>
      <c r="CST169" s="44"/>
      <c r="CSU169" s="44"/>
      <c r="CSV169" s="44"/>
      <c r="CSW169" s="44"/>
      <c r="CSX169" s="44"/>
      <c r="CSY169" s="44"/>
      <c r="CSZ169" s="44"/>
      <c r="CTA169" s="44"/>
      <c r="CTB169" s="44"/>
      <c r="CTC169" s="44"/>
      <c r="CTD169" s="44"/>
      <c r="CTE169" s="44"/>
      <c r="CTF169" s="44"/>
      <c r="CTG169" s="44"/>
      <c r="CTH169" s="44"/>
      <c r="CTI169" s="44"/>
      <c r="CTJ169" s="44"/>
      <c r="CTK169" s="44"/>
      <c r="CTL169" s="44"/>
      <c r="CTM169" s="44"/>
      <c r="CTN169" s="44"/>
      <c r="CTO169" s="44"/>
      <c r="CTP169" s="44"/>
      <c r="CTQ169" s="44"/>
      <c r="CTR169" s="44"/>
      <c r="CTS169" s="44"/>
      <c r="CTT169" s="44"/>
      <c r="CTU169" s="44"/>
      <c r="CTV169" s="44"/>
      <c r="CTW169" s="44"/>
      <c r="CTX169" s="44"/>
      <c r="CTY169" s="44"/>
      <c r="CTZ169" s="44"/>
      <c r="CUA169" s="44"/>
      <c r="CUB169" s="44"/>
      <c r="CUC169" s="44"/>
      <c r="CUD169" s="44"/>
      <c r="CUE169" s="44"/>
      <c r="CUF169" s="44"/>
      <c r="CUG169" s="44"/>
      <c r="CUH169" s="44"/>
      <c r="CUI169" s="44"/>
      <c r="CUJ169" s="44"/>
      <c r="CUK169" s="44"/>
      <c r="CUL169" s="44"/>
      <c r="CUM169" s="44"/>
      <c r="CUN169" s="44"/>
      <c r="CUO169" s="44"/>
      <c r="CUP169" s="44"/>
      <c r="CUQ169" s="44"/>
      <c r="CUR169" s="44"/>
      <c r="CUS169" s="44"/>
      <c r="CUT169" s="44"/>
      <c r="CUU169" s="44"/>
      <c r="CUV169" s="44"/>
      <c r="CUW169" s="44"/>
      <c r="CUX169" s="44"/>
      <c r="CUY169" s="44"/>
      <c r="CUZ169" s="44"/>
      <c r="CVA169" s="44"/>
      <c r="CVB169" s="44"/>
      <c r="CVC169" s="44"/>
      <c r="CVD169" s="44"/>
      <c r="CVE169" s="44"/>
      <c r="CVF169" s="44"/>
      <c r="CVG169" s="44"/>
      <c r="CVH169" s="44"/>
      <c r="CVI169" s="44"/>
      <c r="CVJ169" s="44"/>
      <c r="CVK169" s="44"/>
      <c r="CVL169" s="44"/>
      <c r="CVM169" s="44"/>
      <c r="CVN169" s="44"/>
      <c r="CVO169" s="44"/>
      <c r="CVP169" s="44"/>
      <c r="CVQ169" s="44"/>
      <c r="CVR169" s="44"/>
      <c r="CVS169" s="44"/>
      <c r="CVT169" s="44"/>
      <c r="CVU169" s="44"/>
      <c r="CVV169" s="44"/>
      <c r="CVW169" s="44"/>
      <c r="CVX169" s="44"/>
      <c r="CVY169" s="44"/>
      <c r="CVZ169" s="44"/>
      <c r="CWA169" s="44"/>
      <c r="CWB169" s="44"/>
      <c r="CWC169" s="44"/>
      <c r="CWD169" s="44"/>
      <c r="CWE169" s="44"/>
      <c r="CWF169" s="44"/>
      <c r="CWG169" s="44"/>
      <c r="CWH169" s="44"/>
      <c r="CWI169" s="44"/>
      <c r="CWJ169" s="44"/>
      <c r="CWK169" s="44"/>
      <c r="CWL169" s="44"/>
      <c r="CWM169" s="44"/>
      <c r="CWN169" s="44"/>
      <c r="CWO169" s="44"/>
      <c r="CWP169" s="44"/>
      <c r="CWQ169" s="44"/>
      <c r="CWR169" s="44"/>
      <c r="CWS169" s="44"/>
      <c r="CWT169" s="44"/>
      <c r="CWU169" s="44"/>
      <c r="CWV169" s="44"/>
      <c r="CWW169" s="44"/>
      <c r="CWX169" s="44"/>
      <c r="CWY169" s="44"/>
      <c r="CWZ169" s="44"/>
      <c r="CXA169" s="44"/>
      <c r="CXB169" s="44"/>
      <c r="CXC169" s="44"/>
      <c r="CXD169" s="44"/>
      <c r="CXE169" s="44"/>
      <c r="CXF169" s="44"/>
      <c r="CXG169" s="44"/>
      <c r="CXH169" s="44"/>
      <c r="CXI169" s="44"/>
      <c r="CXJ169" s="44"/>
      <c r="CXK169" s="44"/>
      <c r="CXL169" s="44"/>
      <c r="CXM169" s="44"/>
      <c r="CXN169" s="44"/>
      <c r="CXO169" s="44"/>
      <c r="CXP169" s="44"/>
      <c r="CXQ169" s="44"/>
      <c r="CXR169" s="44"/>
      <c r="CXS169" s="44"/>
      <c r="CXT169" s="44"/>
      <c r="CXU169" s="44"/>
      <c r="CXV169" s="44"/>
      <c r="CXW169" s="44"/>
      <c r="CXX169" s="44"/>
      <c r="CXY169" s="44"/>
      <c r="CXZ169" s="44"/>
      <c r="CYA169" s="44"/>
      <c r="CYB169" s="44"/>
      <c r="CYC169" s="44"/>
      <c r="CYD169" s="44"/>
      <c r="CYE169" s="44"/>
      <c r="CYF169" s="44"/>
      <c r="CYG169" s="44"/>
      <c r="CYH169" s="44"/>
      <c r="CYI169" s="44"/>
      <c r="CYJ169" s="44"/>
      <c r="CYK169" s="44"/>
      <c r="CYL169" s="44"/>
      <c r="CYM169" s="44"/>
      <c r="CYN169" s="44"/>
      <c r="CYO169" s="44"/>
      <c r="CYP169" s="44"/>
      <c r="CYQ169" s="44"/>
      <c r="CYR169" s="44"/>
      <c r="CYS169" s="44"/>
      <c r="CYT169" s="44"/>
      <c r="CYU169" s="44"/>
      <c r="CYV169" s="44"/>
      <c r="CYW169" s="44"/>
      <c r="CYX169" s="44"/>
      <c r="CYY169" s="44"/>
      <c r="CYZ169" s="44"/>
      <c r="CZA169" s="44"/>
      <c r="CZB169" s="44"/>
      <c r="CZC169" s="44"/>
      <c r="CZD169" s="44"/>
      <c r="CZE169" s="44"/>
      <c r="CZF169" s="44"/>
      <c r="CZG169" s="44"/>
      <c r="CZH169" s="44"/>
      <c r="CZI169" s="44"/>
      <c r="CZJ169" s="44"/>
      <c r="CZK169" s="44"/>
      <c r="CZL169" s="44"/>
      <c r="CZM169" s="44"/>
      <c r="CZN169" s="44"/>
      <c r="CZO169" s="44"/>
      <c r="CZP169" s="44"/>
      <c r="CZQ169" s="44"/>
      <c r="CZR169" s="44"/>
      <c r="CZS169" s="44"/>
      <c r="CZT169" s="44"/>
      <c r="CZU169" s="44"/>
      <c r="CZV169" s="44"/>
      <c r="CZW169" s="44"/>
      <c r="CZX169" s="44"/>
      <c r="CZY169" s="44"/>
      <c r="CZZ169" s="44"/>
      <c r="DAA169" s="44"/>
      <c r="DAB169" s="44"/>
      <c r="DAC169" s="44"/>
      <c r="DAD169" s="44"/>
      <c r="DAE169" s="44"/>
      <c r="DAF169" s="44"/>
      <c r="DAG169" s="44"/>
      <c r="DAH169" s="44"/>
      <c r="DAI169" s="44"/>
      <c r="DAJ169" s="44"/>
      <c r="DAK169" s="44"/>
      <c r="DAL169" s="44"/>
      <c r="DAM169" s="44"/>
      <c r="DAN169" s="44"/>
      <c r="DAO169" s="44"/>
      <c r="DAP169" s="44"/>
      <c r="DAQ169" s="44"/>
      <c r="DAR169" s="44"/>
      <c r="DAS169" s="44"/>
      <c r="DAT169" s="44"/>
      <c r="DAU169" s="44"/>
      <c r="DAV169" s="44"/>
      <c r="DAW169" s="44"/>
      <c r="DAX169" s="44"/>
      <c r="DAY169" s="44"/>
      <c r="DAZ169" s="44"/>
      <c r="DBA169" s="44"/>
      <c r="DBB169" s="44"/>
      <c r="DBC169" s="44"/>
      <c r="DBD169" s="44"/>
      <c r="DBE169" s="44"/>
      <c r="DBF169" s="44"/>
      <c r="DBG169" s="44"/>
      <c r="DBH169" s="44"/>
      <c r="DBI169" s="44"/>
      <c r="DBJ169" s="44"/>
      <c r="DBK169" s="44"/>
      <c r="DBL169" s="44"/>
      <c r="DBM169" s="44"/>
      <c r="DBN169" s="44"/>
      <c r="DBO169" s="44"/>
      <c r="DBP169" s="44"/>
      <c r="DBQ169" s="44"/>
      <c r="DBR169" s="44"/>
      <c r="DBS169" s="44"/>
      <c r="DBT169" s="44"/>
      <c r="DBU169" s="44"/>
      <c r="DBV169" s="44"/>
      <c r="DBW169" s="44"/>
      <c r="DBX169" s="44"/>
      <c r="DBY169" s="44"/>
      <c r="DBZ169" s="44"/>
      <c r="DCA169" s="44"/>
      <c r="DCB169" s="44"/>
      <c r="DCC169" s="44"/>
      <c r="DCD169" s="44"/>
      <c r="DCE169" s="44"/>
      <c r="DCF169" s="44"/>
      <c r="DCG169" s="44"/>
      <c r="DCH169" s="44"/>
      <c r="DCI169" s="44"/>
      <c r="DCJ169" s="44"/>
      <c r="DCK169" s="44"/>
      <c r="DCL169" s="44"/>
      <c r="DCM169" s="44"/>
      <c r="DCN169" s="44"/>
      <c r="DCO169" s="44"/>
      <c r="DCP169" s="44"/>
      <c r="DCQ169" s="44"/>
      <c r="DCR169" s="44"/>
      <c r="DCS169" s="44"/>
      <c r="DCT169" s="44"/>
      <c r="DCU169" s="44"/>
      <c r="DCV169" s="44"/>
      <c r="DCW169" s="44"/>
      <c r="DCX169" s="44"/>
      <c r="DCY169" s="44"/>
      <c r="DCZ169" s="44"/>
      <c r="DDA169" s="44"/>
      <c r="DDB169" s="44"/>
      <c r="DDC169" s="44"/>
      <c r="DDD169" s="44"/>
      <c r="DDE169" s="44"/>
      <c r="DDF169" s="44"/>
      <c r="DDG169" s="44"/>
      <c r="DDH169" s="44"/>
      <c r="DDI169" s="44"/>
      <c r="DDJ169" s="44"/>
      <c r="DDK169" s="44"/>
      <c r="DDL169" s="44"/>
      <c r="DDM169" s="44"/>
      <c r="DDN169" s="44"/>
      <c r="DDO169" s="44"/>
      <c r="DDP169" s="44"/>
      <c r="DDQ169" s="44"/>
      <c r="DDR169" s="44"/>
      <c r="DDS169" s="44"/>
      <c r="DDT169" s="44"/>
      <c r="DDU169" s="44"/>
      <c r="DDV169" s="44"/>
      <c r="DDW169" s="44"/>
      <c r="DDX169" s="44"/>
      <c r="DDY169" s="44"/>
      <c r="DDZ169" s="44"/>
      <c r="DEA169" s="44"/>
      <c r="DEB169" s="44"/>
      <c r="DEC169" s="44"/>
      <c r="DED169" s="44"/>
      <c r="DEE169" s="44"/>
      <c r="DEF169" s="44"/>
      <c r="DEG169" s="44"/>
      <c r="DEH169" s="44"/>
      <c r="DEI169" s="44"/>
      <c r="DEJ169" s="44"/>
      <c r="DEK169" s="44"/>
      <c r="DEL169" s="44"/>
      <c r="DEM169" s="44"/>
      <c r="DEN169" s="44"/>
      <c r="DEO169" s="44"/>
      <c r="DEP169" s="44"/>
      <c r="DEQ169" s="44"/>
      <c r="DER169" s="44"/>
      <c r="DES169" s="44"/>
      <c r="DET169" s="44"/>
      <c r="DEU169" s="44"/>
      <c r="DEV169" s="44"/>
      <c r="DEW169" s="44"/>
      <c r="DEX169" s="44"/>
      <c r="DEY169" s="44"/>
      <c r="DEZ169" s="44"/>
      <c r="DFA169" s="44"/>
      <c r="DFB169" s="44"/>
      <c r="DFC169" s="44"/>
      <c r="DFD169" s="44"/>
      <c r="DFE169" s="44"/>
      <c r="DFF169" s="44"/>
      <c r="DFG169" s="44"/>
      <c r="DFH169" s="44"/>
      <c r="DFI169" s="44"/>
      <c r="DFJ169" s="44"/>
      <c r="DFK169" s="44"/>
      <c r="DFL169" s="44"/>
      <c r="DFM169" s="44"/>
      <c r="DFN169" s="44"/>
      <c r="DFO169" s="44"/>
      <c r="DFP169" s="44"/>
      <c r="DFQ169" s="44"/>
      <c r="DFR169" s="44"/>
      <c r="DFS169" s="44"/>
      <c r="DFT169" s="44"/>
      <c r="DFU169" s="44"/>
      <c r="DFV169" s="44"/>
      <c r="DFW169" s="44"/>
      <c r="DFX169" s="44"/>
      <c r="DFY169" s="44"/>
      <c r="DFZ169" s="44"/>
      <c r="DGA169" s="44"/>
      <c r="DGB169" s="44"/>
      <c r="DGC169" s="44"/>
      <c r="DGD169" s="44"/>
      <c r="DGE169" s="44"/>
      <c r="DGF169" s="44"/>
      <c r="DGG169" s="44"/>
      <c r="DGH169" s="44"/>
      <c r="DGI169" s="44"/>
      <c r="DGJ169" s="44"/>
      <c r="DGK169" s="44"/>
      <c r="DGL169" s="44"/>
      <c r="DGM169" s="44"/>
      <c r="DGN169" s="44"/>
      <c r="DGO169" s="44"/>
      <c r="DGP169" s="44"/>
      <c r="DGQ169" s="44"/>
      <c r="DGR169" s="44"/>
      <c r="DGS169" s="44"/>
      <c r="DGT169" s="44"/>
      <c r="DGU169" s="44"/>
      <c r="DGV169" s="44"/>
      <c r="DGW169" s="44"/>
      <c r="DGX169" s="44"/>
      <c r="DGY169" s="44"/>
      <c r="DGZ169" s="44"/>
      <c r="DHA169" s="44"/>
      <c r="DHB169" s="44"/>
      <c r="DHC169" s="44"/>
      <c r="DHD169" s="44"/>
      <c r="DHE169" s="44"/>
      <c r="DHF169" s="44"/>
      <c r="DHG169" s="44"/>
      <c r="DHH169" s="44"/>
      <c r="DHI169" s="44"/>
      <c r="DHJ169" s="44"/>
      <c r="DHK169" s="44"/>
      <c r="DHL169" s="44"/>
      <c r="DHM169" s="44"/>
      <c r="DHN169" s="44"/>
      <c r="DHO169" s="44"/>
      <c r="DHP169" s="44"/>
      <c r="DHQ169" s="44"/>
      <c r="DHR169" s="44"/>
      <c r="DHS169" s="44"/>
      <c r="DHT169" s="44"/>
      <c r="DHU169" s="44"/>
      <c r="DHV169" s="44"/>
      <c r="DHW169" s="44"/>
      <c r="DHX169" s="44"/>
      <c r="DHY169" s="44"/>
      <c r="DHZ169" s="44"/>
      <c r="DIA169" s="44"/>
      <c r="DIB169" s="44"/>
      <c r="DIC169" s="44"/>
      <c r="DID169" s="44"/>
      <c r="DIE169" s="44"/>
      <c r="DIF169" s="44"/>
      <c r="DIG169" s="44"/>
      <c r="DIH169" s="44"/>
      <c r="DII169" s="44"/>
      <c r="DIJ169" s="44"/>
      <c r="DIK169" s="44"/>
      <c r="DIL169" s="44"/>
      <c r="DIM169" s="44"/>
      <c r="DIN169" s="44"/>
      <c r="DIO169" s="44"/>
      <c r="DIP169" s="44"/>
      <c r="DIQ169" s="44"/>
      <c r="DIR169" s="44"/>
      <c r="DIS169" s="44"/>
      <c r="DIT169" s="44"/>
      <c r="DIU169" s="44"/>
      <c r="DIV169" s="44"/>
      <c r="DIW169" s="44"/>
      <c r="DIX169" s="44"/>
      <c r="DIY169" s="44"/>
      <c r="DIZ169" s="44"/>
      <c r="DJA169" s="44"/>
      <c r="DJB169" s="44"/>
      <c r="DJC169" s="44"/>
      <c r="DJD169" s="44"/>
      <c r="DJE169" s="44"/>
      <c r="DJF169" s="44"/>
      <c r="DJG169" s="44"/>
      <c r="DJH169" s="44"/>
      <c r="DJI169" s="44"/>
      <c r="DJJ169" s="44"/>
      <c r="DJK169" s="44"/>
      <c r="DJL169" s="44"/>
      <c r="DJM169" s="44"/>
      <c r="DJN169" s="44"/>
      <c r="DJO169" s="44"/>
      <c r="DJP169" s="44"/>
      <c r="DJQ169" s="44"/>
      <c r="DJR169" s="44"/>
      <c r="DJS169" s="44"/>
      <c r="DJT169" s="44"/>
      <c r="DJU169" s="44"/>
      <c r="DJV169" s="44"/>
      <c r="DJW169" s="44"/>
      <c r="DJX169" s="44"/>
      <c r="DJY169" s="44"/>
      <c r="DJZ169" s="44"/>
      <c r="DKA169" s="44"/>
      <c r="DKB169" s="44"/>
      <c r="DKC169" s="44"/>
      <c r="DKD169" s="44"/>
      <c r="DKE169" s="44"/>
      <c r="DKF169" s="44"/>
      <c r="DKG169" s="44"/>
      <c r="DKH169" s="44"/>
      <c r="DKI169" s="44"/>
      <c r="DKJ169" s="44"/>
      <c r="DKK169" s="44"/>
      <c r="DKL169" s="44"/>
      <c r="DKM169" s="44"/>
      <c r="DKN169" s="44"/>
      <c r="DKO169" s="44"/>
      <c r="DKP169" s="44"/>
      <c r="DKQ169" s="44"/>
      <c r="DKR169" s="44"/>
      <c r="DKS169" s="44"/>
      <c r="DKT169" s="44"/>
      <c r="DKU169" s="44"/>
      <c r="DKV169" s="44"/>
      <c r="DKW169" s="44"/>
      <c r="DKX169" s="44"/>
      <c r="DKY169" s="44"/>
      <c r="DKZ169" s="44"/>
      <c r="DLA169" s="44"/>
      <c r="DLB169" s="44"/>
      <c r="DLC169" s="44"/>
      <c r="DLD169" s="44"/>
      <c r="DLE169" s="44"/>
      <c r="DLF169" s="44"/>
      <c r="DLG169" s="44"/>
      <c r="DLH169" s="44"/>
      <c r="DLI169" s="44"/>
      <c r="DLJ169" s="44"/>
      <c r="DLK169" s="44"/>
      <c r="DLL169" s="44"/>
      <c r="DLM169" s="44"/>
      <c r="DLN169" s="44"/>
      <c r="DLO169" s="44"/>
      <c r="DLP169" s="44"/>
      <c r="DLQ169" s="44"/>
      <c r="DLR169" s="44"/>
      <c r="DLS169" s="44"/>
      <c r="DLT169" s="44"/>
      <c r="DLU169" s="44"/>
      <c r="DLV169" s="44"/>
      <c r="DLW169" s="44"/>
      <c r="DLX169" s="44"/>
      <c r="DLY169" s="44"/>
      <c r="DLZ169" s="44"/>
      <c r="DMA169" s="44"/>
      <c r="DMB169" s="44"/>
      <c r="DMC169" s="44"/>
      <c r="DMD169" s="44"/>
      <c r="DME169" s="44"/>
      <c r="DMF169" s="44"/>
      <c r="DMG169" s="44"/>
      <c r="DMH169" s="44"/>
      <c r="DMI169" s="44"/>
      <c r="DMJ169" s="44"/>
      <c r="DMK169" s="44"/>
      <c r="DML169" s="44"/>
      <c r="DMM169" s="44"/>
      <c r="DMN169" s="44"/>
      <c r="DMO169" s="44"/>
      <c r="DMP169" s="44"/>
      <c r="DMQ169" s="44"/>
      <c r="DMR169" s="44"/>
      <c r="DMS169" s="44"/>
      <c r="DMT169" s="44"/>
      <c r="DMU169" s="44"/>
      <c r="DMV169" s="44"/>
      <c r="DMW169" s="44"/>
      <c r="DMX169" s="44"/>
      <c r="DMY169" s="44"/>
      <c r="DMZ169" s="44"/>
      <c r="DNA169" s="44"/>
      <c r="DNB169" s="44"/>
      <c r="DNC169" s="44"/>
      <c r="DND169" s="44"/>
      <c r="DNE169" s="44"/>
      <c r="DNF169" s="44"/>
      <c r="DNG169" s="44"/>
      <c r="DNH169" s="44"/>
      <c r="DNI169" s="44"/>
      <c r="DNJ169" s="44"/>
      <c r="DNK169" s="44"/>
      <c r="DNL169" s="44"/>
      <c r="DNM169" s="44"/>
      <c r="DNN169" s="44"/>
      <c r="DNO169" s="44"/>
      <c r="DNP169" s="44"/>
      <c r="DNQ169" s="44"/>
      <c r="DNR169" s="44"/>
      <c r="DNS169" s="44"/>
      <c r="DNT169" s="44"/>
      <c r="DNU169" s="44"/>
      <c r="DNV169" s="44"/>
      <c r="DNW169" s="44"/>
      <c r="DNX169" s="44"/>
      <c r="DNY169" s="44"/>
      <c r="DNZ169" s="44"/>
      <c r="DOA169" s="44"/>
      <c r="DOB169" s="44"/>
      <c r="DOC169" s="44"/>
      <c r="DOD169" s="44"/>
      <c r="DOE169" s="44"/>
      <c r="DOF169" s="44"/>
      <c r="DOG169" s="44"/>
      <c r="DOH169" s="44"/>
      <c r="DOI169" s="44"/>
      <c r="DOJ169" s="44"/>
      <c r="DOK169" s="44"/>
      <c r="DOL169" s="44"/>
      <c r="DOM169" s="44"/>
      <c r="DON169" s="44"/>
      <c r="DOO169" s="44"/>
      <c r="DOP169" s="44"/>
      <c r="DOQ169" s="44"/>
      <c r="DOR169" s="44"/>
      <c r="DOS169" s="44"/>
      <c r="DOT169" s="44"/>
      <c r="DOU169" s="44"/>
      <c r="DOV169" s="44"/>
      <c r="DOW169" s="44"/>
      <c r="DOX169" s="44"/>
      <c r="DOY169" s="44"/>
      <c r="DOZ169" s="44"/>
      <c r="DPA169" s="44"/>
      <c r="DPB169" s="44"/>
      <c r="DPC169" s="44"/>
      <c r="DPD169" s="44"/>
      <c r="DPE169" s="44"/>
      <c r="DPF169" s="44"/>
      <c r="DPG169" s="44"/>
      <c r="DPH169" s="44"/>
      <c r="DPI169" s="44"/>
      <c r="DPJ169" s="44"/>
      <c r="DPK169" s="44"/>
      <c r="DPL169" s="44"/>
      <c r="DPM169" s="44"/>
      <c r="DPN169" s="44"/>
      <c r="DPO169" s="44"/>
      <c r="DPP169" s="44"/>
      <c r="DPQ169" s="44"/>
      <c r="DPR169" s="44"/>
      <c r="DPS169" s="44"/>
      <c r="DPT169" s="44"/>
      <c r="DPU169" s="44"/>
      <c r="DPV169" s="44"/>
      <c r="DPW169" s="44"/>
      <c r="DPX169" s="44"/>
      <c r="DPY169" s="44"/>
      <c r="DPZ169" s="44"/>
      <c r="DQA169" s="44"/>
      <c r="DQB169" s="44"/>
      <c r="DQC169" s="44"/>
      <c r="DQD169" s="44"/>
      <c r="DQE169" s="44"/>
      <c r="DQF169" s="44"/>
      <c r="DQG169" s="44"/>
      <c r="DQH169" s="44"/>
      <c r="DQI169" s="44"/>
      <c r="DQJ169" s="44"/>
      <c r="DQK169" s="44"/>
      <c r="DQL169" s="44"/>
      <c r="DQM169" s="44"/>
      <c r="DQN169" s="44"/>
      <c r="DQO169" s="44"/>
      <c r="DQP169" s="44"/>
      <c r="DQQ169" s="44"/>
      <c r="DQR169" s="44"/>
      <c r="DQS169" s="44"/>
      <c r="DQT169" s="44"/>
      <c r="DQU169" s="44"/>
      <c r="DQV169" s="44"/>
      <c r="DQW169" s="44"/>
      <c r="DQX169" s="44"/>
      <c r="DQY169" s="44"/>
      <c r="DQZ169" s="44"/>
      <c r="DRA169" s="44"/>
      <c r="DRB169" s="44"/>
      <c r="DRC169" s="44"/>
      <c r="DRD169" s="44"/>
      <c r="DRE169" s="44"/>
      <c r="DRF169" s="44"/>
      <c r="DRG169" s="44"/>
      <c r="DRH169" s="44"/>
      <c r="DRI169" s="44"/>
      <c r="DRJ169" s="44"/>
      <c r="DRK169" s="44"/>
      <c r="DRL169" s="44"/>
      <c r="DRM169" s="44"/>
      <c r="DRN169" s="44"/>
      <c r="DRO169" s="44"/>
      <c r="DRP169" s="44"/>
      <c r="DRQ169" s="44"/>
      <c r="DRR169" s="44"/>
      <c r="DRS169" s="44"/>
      <c r="DRT169" s="44"/>
      <c r="DRU169" s="44"/>
      <c r="DRV169" s="44"/>
      <c r="DRW169" s="44"/>
      <c r="DRX169" s="44"/>
      <c r="DRY169" s="44"/>
      <c r="DRZ169" s="44"/>
      <c r="DSA169" s="44"/>
      <c r="DSB169" s="44"/>
      <c r="DSC169" s="44"/>
      <c r="DSD169" s="44"/>
      <c r="DSE169" s="44"/>
      <c r="DSF169" s="44"/>
      <c r="DSG169" s="44"/>
      <c r="DSH169" s="44"/>
      <c r="DSI169" s="44"/>
      <c r="DSJ169" s="44"/>
      <c r="DSK169" s="44"/>
      <c r="DSL169" s="44"/>
      <c r="DSM169" s="44"/>
      <c r="DSN169" s="44"/>
      <c r="DSO169" s="44"/>
      <c r="DSP169" s="44"/>
      <c r="DSQ169" s="44"/>
      <c r="DSR169" s="44"/>
      <c r="DSS169" s="44"/>
      <c r="DST169" s="44"/>
      <c r="DSU169" s="44"/>
      <c r="DSV169" s="44"/>
      <c r="DSW169" s="44"/>
      <c r="DSX169" s="44"/>
      <c r="DSY169" s="44"/>
      <c r="DSZ169" s="44"/>
      <c r="DTA169" s="44"/>
      <c r="DTB169" s="44"/>
      <c r="DTC169" s="44"/>
      <c r="DTD169" s="44"/>
      <c r="DTE169" s="44"/>
      <c r="DTF169" s="44"/>
      <c r="DTG169" s="44"/>
      <c r="DTH169" s="44"/>
      <c r="DTI169" s="44"/>
      <c r="DTJ169" s="44"/>
      <c r="DTK169" s="44"/>
      <c r="DTL169" s="44"/>
      <c r="DTM169" s="44"/>
      <c r="DTN169" s="44"/>
      <c r="DTO169" s="44"/>
      <c r="DTP169" s="44"/>
      <c r="DTQ169" s="44"/>
      <c r="DTR169" s="44"/>
      <c r="DTS169" s="44"/>
      <c r="DTT169" s="44"/>
      <c r="DTU169" s="44"/>
      <c r="DTV169" s="44"/>
      <c r="DTW169" s="44"/>
      <c r="DTX169" s="44"/>
      <c r="DTY169" s="44"/>
      <c r="DTZ169" s="44"/>
      <c r="DUA169" s="44"/>
      <c r="DUB169" s="44"/>
      <c r="DUC169" s="44"/>
      <c r="DUD169" s="44"/>
      <c r="DUE169" s="44"/>
      <c r="DUF169" s="44"/>
      <c r="DUG169" s="44"/>
      <c r="DUH169" s="44"/>
      <c r="DUI169" s="44"/>
      <c r="DUJ169" s="44"/>
      <c r="DUK169" s="44"/>
      <c r="DUL169" s="44"/>
      <c r="DUM169" s="44"/>
      <c r="DUN169" s="44"/>
      <c r="DUO169" s="44"/>
      <c r="DUP169" s="44"/>
      <c r="DUQ169" s="44"/>
      <c r="DUR169" s="44"/>
      <c r="DUS169" s="44"/>
      <c r="DUT169" s="44"/>
      <c r="DUU169" s="44"/>
      <c r="DUV169" s="44"/>
      <c r="DUW169" s="44"/>
      <c r="DUX169" s="44"/>
      <c r="DUY169" s="44"/>
      <c r="DUZ169" s="44"/>
      <c r="DVA169" s="44"/>
      <c r="DVB169" s="44"/>
      <c r="DVC169" s="44"/>
      <c r="DVD169" s="44"/>
      <c r="DVE169" s="44"/>
      <c r="DVF169" s="44"/>
      <c r="DVG169" s="44"/>
      <c r="DVH169" s="44"/>
      <c r="DVI169" s="44"/>
      <c r="DVJ169" s="44"/>
      <c r="DVK169" s="44"/>
      <c r="DVL169" s="44"/>
      <c r="DVM169" s="44"/>
      <c r="DVN169" s="44"/>
      <c r="DVO169" s="44"/>
      <c r="DVP169" s="44"/>
      <c r="DVQ169" s="44"/>
      <c r="DVR169" s="44"/>
      <c r="DVS169" s="44"/>
      <c r="DVT169" s="44"/>
      <c r="DVU169" s="44"/>
      <c r="DVV169" s="44"/>
      <c r="DVW169" s="44"/>
      <c r="DVX169" s="44"/>
      <c r="DVY169" s="44"/>
      <c r="DVZ169" s="44"/>
      <c r="DWA169" s="44"/>
      <c r="DWB169" s="44"/>
      <c r="DWC169" s="44"/>
      <c r="DWD169" s="44"/>
      <c r="DWE169" s="44"/>
      <c r="DWF169" s="44"/>
      <c r="DWG169" s="44"/>
      <c r="DWH169" s="44"/>
      <c r="DWI169" s="44"/>
      <c r="DWJ169" s="44"/>
      <c r="DWK169" s="44"/>
      <c r="DWL169" s="44"/>
      <c r="DWM169" s="44"/>
      <c r="DWN169" s="44"/>
      <c r="DWO169" s="44"/>
      <c r="DWP169" s="44"/>
      <c r="DWQ169" s="44"/>
      <c r="DWR169" s="44"/>
      <c r="DWS169" s="44"/>
      <c r="DWT169" s="44"/>
      <c r="DWU169" s="44"/>
      <c r="DWV169" s="44"/>
      <c r="DWW169" s="44"/>
      <c r="DWX169" s="44"/>
      <c r="DWY169" s="44"/>
      <c r="DWZ169" s="44"/>
      <c r="DXA169" s="44"/>
      <c r="DXB169" s="44"/>
      <c r="DXC169" s="44"/>
      <c r="DXD169" s="44"/>
      <c r="DXE169" s="44"/>
      <c r="DXF169" s="44"/>
      <c r="DXG169" s="44"/>
      <c r="DXH169" s="44"/>
      <c r="DXI169" s="44"/>
      <c r="DXJ169" s="44"/>
      <c r="DXK169" s="44"/>
      <c r="DXL169" s="44"/>
      <c r="DXM169" s="44"/>
      <c r="DXN169" s="44"/>
      <c r="DXO169" s="44"/>
      <c r="DXP169" s="44"/>
      <c r="DXQ169" s="44"/>
      <c r="DXR169" s="44"/>
      <c r="DXS169" s="44"/>
      <c r="DXT169" s="44"/>
      <c r="DXU169" s="44"/>
      <c r="DXV169" s="44"/>
      <c r="DXW169" s="44"/>
      <c r="DXX169" s="44"/>
      <c r="DXY169" s="44"/>
      <c r="DXZ169" s="44"/>
      <c r="DYA169" s="44"/>
      <c r="DYB169" s="44"/>
      <c r="DYC169" s="44"/>
      <c r="DYD169" s="44"/>
      <c r="DYE169" s="44"/>
      <c r="DYF169" s="44"/>
      <c r="DYG169" s="44"/>
      <c r="DYH169" s="44"/>
      <c r="DYI169" s="44"/>
      <c r="DYJ169" s="44"/>
      <c r="DYK169" s="44"/>
      <c r="DYL169" s="44"/>
      <c r="DYM169" s="44"/>
      <c r="DYN169" s="44"/>
      <c r="DYO169" s="44"/>
      <c r="DYP169" s="44"/>
      <c r="DYQ169" s="44"/>
      <c r="DYR169" s="44"/>
      <c r="DYS169" s="44"/>
      <c r="DYT169" s="44"/>
      <c r="DYU169" s="44"/>
      <c r="DYV169" s="44"/>
      <c r="DYW169" s="44"/>
      <c r="DYX169" s="44"/>
      <c r="DYY169" s="44"/>
      <c r="DYZ169" s="44"/>
      <c r="DZA169" s="44"/>
      <c r="DZB169" s="44"/>
      <c r="DZC169" s="44"/>
      <c r="DZD169" s="44"/>
      <c r="DZE169" s="44"/>
      <c r="DZF169" s="44"/>
      <c r="DZG169" s="44"/>
      <c r="DZH169" s="44"/>
      <c r="DZI169" s="44"/>
      <c r="DZJ169" s="44"/>
      <c r="DZK169" s="44"/>
      <c r="DZL169" s="44"/>
      <c r="DZM169" s="44"/>
      <c r="DZN169" s="44"/>
      <c r="DZO169" s="44"/>
      <c r="DZP169" s="44"/>
      <c r="DZQ169" s="44"/>
      <c r="DZR169" s="44"/>
      <c r="DZS169" s="44"/>
      <c r="DZT169" s="44"/>
      <c r="DZU169" s="44"/>
      <c r="DZV169" s="44"/>
      <c r="DZW169" s="44"/>
      <c r="DZX169" s="44"/>
      <c r="DZY169" s="44"/>
      <c r="DZZ169" s="44"/>
      <c r="EAA169" s="44"/>
      <c r="EAB169" s="44"/>
      <c r="EAC169" s="44"/>
      <c r="EAD169" s="44"/>
      <c r="EAE169" s="44"/>
      <c r="EAF169" s="44"/>
      <c r="EAG169" s="44"/>
      <c r="EAH169" s="44"/>
      <c r="EAI169" s="44"/>
      <c r="EAJ169" s="44"/>
      <c r="EAK169" s="44"/>
      <c r="EAL169" s="44"/>
      <c r="EAM169" s="44"/>
      <c r="EAN169" s="44"/>
      <c r="EAO169" s="44"/>
      <c r="EAP169" s="44"/>
      <c r="EAQ169" s="44"/>
      <c r="EAR169" s="44"/>
      <c r="EAS169" s="44"/>
      <c r="EAT169" s="44"/>
      <c r="EAU169" s="44"/>
      <c r="EAV169" s="44"/>
      <c r="EAW169" s="44"/>
      <c r="EAX169" s="44"/>
      <c r="EAY169" s="44"/>
      <c r="EAZ169" s="44"/>
      <c r="EBA169" s="44"/>
      <c r="EBB169" s="44"/>
      <c r="EBC169" s="44"/>
      <c r="EBD169" s="44"/>
      <c r="EBE169" s="44"/>
      <c r="EBF169" s="44"/>
      <c r="EBG169" s="44"/>
      <c r="EBH169" s="44"/>
      <c r="EBI169" s="44"/>
      <c r="EBJ169" s="44"/>
      <c r="EBK169" s="44"/>
      <c r="EBL169" s="44"/>
      <c r="EBM169" s="44"/>
      <c r="EBN169" s="44"/>
      <c r="EBO169" s="44"/>
      <c r="EBP169" s="44"/>
      <c r="EBQ169" s="44"/>
      <c r="EBR169" s="44"/>
      <c r="EBS169" s="44"/>
      <c r="EBT169" s="44"/>
      <c r="EBU169" s="44"/>
      <c r="EBV169" s="44"/>
      <c r="EBW169" s="44"/>
      <c r="EBX169" s="44"/>
      <c r="EBY169" s="44"/>
      <c r="EBZ169" s="44"/>
      <c r="ECA169" s="44"/>
      <c r="ECB169" s="44"/>
      <c r="ECC169" s="44"/>
      <c r="ECD169" s="44"/>
      <c r="ECE169" s="44"/>
      <c r="ECF169" s="44"/>
      <c r="ECG169" s="44"/>
      <c r="ECH169" s="44"/>
      <c r="ECI169" s="44"/>
      <c r="ECJ169" s="44"/>
      <c r="ECK169" s="44"/>
      <c r="ECL169" s="44"/>
      <c r="ECM169" s="44"/>
      <c r="ECN169" s="44"/>
      <c r="ECO169" s="44"/>
      <c r="ECP169" s="44"/>
      <c r="ECQ169" s="44"/>
      <c r="ECR169" s="44"/>
      <c r="ECS169" s="44"/>
      <c r="ECT169" s="44"/>
      <c r="ECU169" s="44"/>
      <c r="ECV169" s="44"/>
      <c r="ECW169" s="44"/>
      <c r="ECX169" s="44"/>
      <c r="ECY169" s="44"/>
      <c r="ECZ169" s="44"/>
      <c r="EDA169" s="44"/>
      <c r="EDB169" s="44"/>
      <c r="EDC169" s="44"/>
      <c r="EDD169" s="44"/>
      <c r="EDE169" s="44"/>
      <c r="EDF169" s="44"/>
      <c r="EDG169" s="44"/>
      <c r="EDH169" s="44"/>
      <c r="EDI169" s="44"/>
      <c r="EDJ169" s="44"/>
      <c r="EDK169" s="44"/>
      <c r="EDL169" s="44"/>
      <c r="EDM169" s="44"/>
      <c r="EDN169" s="44"/>
      <c r="EDO169" s="44"/>
      <c r="EDP169" s="44"/>
      <c r="EDQ169" s="44"/>
      <c r="EDR169" s="44"/>
      <c r="EDS169" s="44"/>
      <c r="EDT169" s="44"/>
      <c r="EDU169" s="44"/>
      <c r="EDV169" s="44"/>
      <c r="EDW169" s="44"/>
      <c r="EDX169" s="44"/>
      <c r="EDY169" s="44"/>
      <c r="EDZ169" s="44"/>
      <c r="EEA169" s="44"/>
      <c r="EEB169" s="44"/>
      <c r="EEC169" s="44"/>
      <c r="EED169" s="44"/>
      <c r="EEE169" s="44"/>
      <c r="EEF169" s="44"/>
      <c r="EEG169" s="44"/>
      <c r="EEH169" s="44"/>
      <c r="EEI169" s="44"/>
      <c r="EEJ169" s="44"/>
      <c r="EEK169" s="44"/>
      <c r="EEL169" s="44"/>
      <c r="EEM169" s="44"/>
      <c r="EEN169" s="44"/>
      <c r="EEO169" s="44"/>
      <c r="EEP169" s="44"/>
      <c r="EEQ169" s="44"/>
      <c r="EER169" s="44"/>
      <c r="EES169" s="44"/>
      <c r="EET169" s="44"/>
      <c r="EEU169" s="44"/>
      <c r="EEV169" s="44"/>
      <c r="EEW169" s="44"/>
      <c r="EEX169" s="44"/>
      <c r="EEY169" s="44"/>
      <c r="EEZ169" s="44"/>
      <c r="EFA169" s="44"/>
      <c r="EFB169" s="44"/>
      <c r="EFC169" s="44"/>
      <c r="EFD169" s="44"/>
      <c r="EFE169" s="44"/>
      <c r="EFF169" s="44"/>
      <c r="EFG169" s="44"/>
      <c r="EFH169" s="44"/>
      <c r="EFI169" s="44"/>
      <c r="EFJ169" s="44"/>
      <c r="EFK169" s="44"/>
      <c r="EFL169" s="44"/>
      <c r="EFM169" s="44"/>
      <c r="EFN169" s="44"/>
      <c r="EFO169" s="44"/>
      <c r="EFP169" s="44"/>
      <c r="EFQ169" s="44"/>
      <c r="EFR169" s="44"/>
      <c r="EFS169" s="44"/>
      <c r="EFT169" s="44"/>
      <c r="EFU169" s="44"/>
      <c r="EFV169" s="44"/>
      <c r="EFW169" s="44"/>
      <c r="EFX169" s="44"/>
      <c r="EFY169" s="44"/>
      <c r="EFZ169" s="44"/>
      <c r="EGA169" s="44"/>
      <c r="EGB169" s="44"/>
      <c r="EGC169" s="44"/>
      <c r="EGD169" s="44"/>
      <c r="EGE169" s="44"/>
      <c r="EGF169" s="44"/>
      <c r="EGG169" s="44"/>
      <c r="EGH169" s="44"/>
      <c r="EGI169" s="44"/>
      <c r="EGJ169" s="44"/>
      <c r="EGK169" s="44"/>
      <c r="EGL169" s="44"/>
      <c r="EGM169" s="44"/>
      <c r="EGN169" s="44"/>
      <c r="EGO169" s="44"/>
      <c r="EGP169" s="44"/>
      <c r="EGQ169" s="44"/>
      <c r="EGR169" s="44"/>
      <c r="EGS169" s="44"/>
      <c r="EGT169" s="44"/>
      <c r="EGU169" s="44"/>
      <c r="EGV169" s="44"/>
      <c r="EGW169" s="44"/>
      <c r="EGX169" s="44"/>
      <c r="EGY169" s="44"/>
      <c r="EGZ169" s="44"/>
      <c r="EHA169" s="44"/>
      <c r="EHB169" s="44"/>
      <c r="EHC169" s="44"/>
      <c r="EHD169" s="44"/>
      <c r="EHE169" s="44"/>
      <c r="EHF169" s="44"/>
      <c r="EHG169" s="44"/>
      <c r="EHH169" s="44"/>
      <c r="EHI169" s="44"/>
      <c r="EHJ169" s="44"/>
      <c r="EHK169" s="44"/>
      <c r="EHL169" s="44"/>
      <c r="EHM169" s="44"/>
      <c r="EHN169" s="44"/>
      <c r="EHO169" s="44"/>
      <c r="EHP169" s="44"/>
      <c r="EHQ169" s="44"/>
      <c r="EHR169" s="44"/>
      <c r="EHS169" s="44"/>
      <c r="EHT169" s="44"/>
      <c r="EHU169" s="44"/>
      <c r="EHV169" s="44"/>
      <c r="EHW169" s="44"/>
      <c r="EHX169" s="44"/>
      <c r="EHY169" s="44"/>
      <c r="EHZ169" s="44"/>
      <c r="EIA169" s="44"/>
      <c r="EIB169" s="44"/>
      <c r="EIC169" s="44"/>
      <c r="EID169" s="44"/>
      <c r="EIE169" s="44"/>
      <c r="EIF169" s="44"/>
      <c r="EIG169" s="44"/>
      <c r="EIH169" s="44"/>
      <c r="EII169" s="44"/>
      <c r="EIJ169" s="44"/>
      <c r="EIK169" s="44"/>
      <c r="EIL169" s="44"/>
      <c r="EIM169" s="44"/>
      <c r="EIN169" s="44"/>
      <c r="EIO169" s="44"/>
      <c r="EIP169" s="44"/>
      <c r="EIQ169" s="44"/>
      <c r="EIR169" s="44"/>
      <c r="EIS169" s="44"/>
      <c r="EIT169" s="44"/>
      <c r="EIU169" s="44"/>
      <c r="EIV169" s="44"/>
      <c r="EIW169" s="44"/>
      <c r="EIX169" s="44"/>
      <c r="EIY169" s="44"/>
      <c r="EIZ169" s="44"/>
      <c r="EJA169" s="44"/>
      <c r="EJB169" s="44"/>
      <c r="EJC169" s="44"/>
      <c r="EJD169" s="44"/>
      <c r="EJE169" s="44"/>
      <c r="EJF169" s="44"/>
      <c r="EJG169" s="44"/>
      <c r="EJH169" s="44"/>
      <c r="EJI169" s="44"/>
      <c r="EJJ169" s="44"/>
      <c r="EJK169" s="44"/>
      <c r="EJL169" s="44"/>
      <c r="EJM169" s="44"/>
      <c r="EJN169" s="44"/>
      <c r="EJO169" s="44"/>
      <c r="EJP169" s="44"/>
      <c r="EJQ169" s="44"/>
      <c r="EJR169" s="44"/>
      <c r="EJS169" s="44"/>
      <c r="EJT169" s="44"/>
      <c r="EJU169" s="44"/>
      <c r="EJV169" s="44"/>
      <c r="EJW169" s="44"/>
      <c r="EJX169" s="44"/>
      <c r="EJY169" s="44"/>
      <c r="EJZ169" s="44"/>
      <c r="EKA169" s="44"/>
      <c r="EKB169" s="44"/>
      <c r="EKC169" s="44"/>
      <c r="EKD169" s="44"/>
      <c r="EKE169" s="44"/>
      <c r="EKF169" s="44"/>
      <c r="EKG169" s="44"/>
      <c r="EKH169" s="44"/>
      <c r="EKI169" s="44"/>
      <c r="EKJ169" s="44"/>
      <c r="EKK169" s="44"/>
      <c r="EKL169" s="44"/>
      <c r="EKM169" s="44"/>
      <c r="EKN169" s="44"/>
      <c r="EKO169" s="44"/>
      <c r="EKP169" s="44"/>
      <c r="EKQ169" s="44"/>
      <c r="EKR169" s="44"/>
      <c r="EKS169" s="44"/>
      <c r="EKT169" s="44"/>
      <c r="EKU169" s="44"/>
      <c r="EKV169" s="44"/>
      <c r="EKW169" s="44"/>
      <c r="EKX169" s="44"/>
      <c r="EKY169" s="44"/>
      <c r="EKZ169" s="44"/>
      <c r="ELA169" s="44"/>
      <c r="ELB169" s="44"/>
      <c r="ELC169" s="44"/>
      <c r="ELD169" s="44"/>
      <c r="ELE169" s="44"/>
      <c r="ELF169" s="44"/>
      <c r="ELG169" s="44"/>
      <c r="ELH169" s="44"/>
      <c r="ELI169" s="44"/>
      <c r="ELJ169" s="44"/>
      <c r="ELK169" s="44"/>
      <c r="ELL169" s="44"/>
      <c r="ELM169" s="44"/>
      <c r="ELN169" s="44"/>
      <c r="ELO169" s="44"/>
      <c r="ELP169" s="44"/>
      <c r="ELQ169" s="44"/>
      <c r="ELR169" s="44"/>
      <c r="ELS169" s="44"/>
      <c r="ELT169" s="44"/>
      <c r="ELU169" s="44"/>
      <c r="ELV169" s="44"/>
      <c r="ELW169" s="44"/>
      <c r="ELX169" s="44"/>
      <c r="ELY169" s="44"/>
      <c r="ELZ169" s="44"/>
      <c r="EMA169" s="44"/>
      <c r="EMB169" s="44"/>
      <c r="EMC169" s="44"/>
      <c r="EMD169" s="44"/>
      <c r="EME169" s="44"/>
      <c r="EMF169" s="44"/>
      <c r="EMG169" s="44"/>
      <c r="EMH169" s="44"/>
      <c r="EMI169" s="44"/>
      <c r="EMJ169" s="44"/>
      <c r="EMK169" s="44"/>
      <c r="EML169" s="44"/>
      <c r="EMM169" s="44"/>
      <c r="EMN169" s="44"/>
      <c r="EMO169" s="44"/>
      <c r="EMP169" s="44"/>
      <c r="EMQ169" s="44"/>
      <c r="EMR169" s="44"/>
      <c r="EMS169" s="44"/>
      <c r="EMT169" s="44"/>
      <c r="EMU169" s="44"/>
      <c r="EMV169" s="44"/>
      <c r="EMW169" s="44"/>
      <c r="EMX169" s="44"/>
      <c r="EMY169" s="44"/>
      <c r="EMZ169" s="44"/>
      <c r="ENA169" s="44"/>
      <c r="ENB169" s="44"/>
      <c r="ENC169" s="44"/>
      <c r="END169" s="44"/>
      <c r="ENE169" s="44"/>
      <c r="ENF169" s="44"/>
      <c r="ENG169" s="44"/>
      <c r="ENH169" s="44"/>
      <c r="ENI169" s="44"/>
      <c r="ENJ169" s="44"/>
      <c r="ENK169" s="44"/>
      <c r="ENL169" s="44"/>
      <c r="ENM169" s="44"/>
      <c r="ENN169" s="44"/>
      <c r="ENO169" s="44"/>
      <c r="ENP169" s="44"/>
      <c r="ENQ169" s="44"/>
      <c r="ENR169" s="44"/>
      <c r="ENS169" s="44"/>
      <c r="ENT169" s="44"/>
      <c r="ENU169" s="44"/>
      <c r="ENV169" s="44"/>
      <c r="ENW169" s="44"/>
      <c r="ENX169" s="44"/>
      <c r="ENY169" s="44"/>
      <c r="ENZ169" s="44"/>
      <c r="EOA169" s="44"/>
      <c r="EOB169" s="44"/>
      <c r="EOC169" s="44"/>
      <c r="EOD169" s="44"/>
      <c r="EOE169" s="44"/>
      <c r="EOF169" s="44"/>
      <c r="EOG169" s="44"/>
      <c r="EOH169" s="44"/>
      <c r="EOI169" s="44"/>
      <c r="EOJ169" s="44"/>
      <c r="EOK169" s="44"/>
      <c r="EOL169" s="44"/>
      <c r="EOM169" s="44"/>
      <c r="EON169" s="44"/>
      <c r="EOO169" s="44"/>
      <c r="EOP169" s="44"/>
      <c r="EOQ169" s="44"/>
      <c r="EOR169" s="44"/>
      <c r="EOS169" s="44"/>
      <c r="EOT169" s="44"/>
      <c r="EOU169" s="44"/>
      <c r="EOV169" s="44"/>
      <c r="EOW169" s="44"/>
      <c r="EOX169" s="44"/>
      <c r="EOY169" s="44"/>
      <c r="EOZ169" s="44"/>
      <c r="EPA169" s="44"/>
      <c r="EPB169" s="44"/>
      <c r="EPC169" s="44"/>
      <c r="EPD169" s="44"/>
      <c r="EPE169" s="44"/>
      <c r="EPF169" s="44"/>
      <c r="EPG169" s="44"/>
      <c r="EPH169" s="44"/>
      <c r="EPI169" s="44"/>
      <c r="EPJ169" s="44"/>
      <c r="EPK169" s="44"/>
      <c r="EPL169" s="44"/>
      <c r="EPM169" s="44"/>
      <c r="EPN169" s="44"/>
      <c r="EPO169" s="44"/>
      <c r="EPP169" s="44"/>
      <c r="EPQ169" s="44"/>
      <c r="EPR169" s="44"/>
      <c r="EPS169" s="44"/>
      <c r="EPT169" s="44"/>
      <c r="EPU169" s="44"/>
      <c r="EPV169" s="44"/>
      <c r="EPW169" s="44"/>
      <c r="EPX169" s="44"/>
      <c r="EPY169" s="44"/>
      <c r="EPZ169" s="44"/>
      <c r="EQA169" s="44"/>
      <c r="EQB169" s="44"/>
      <c r="EQC169" s="44"/>
      <c r="EQD169" s="44"/>
      <c r="EQE169" s="44"/>
      <c r="EQF169" s="44"/>
      <c r="EQG169" s="44"/>
      <c r="EQH169" s="44"/>
      <c r="EQI169" s="44"/>
      <c r="EQJ169" s="44"/>
      <c r="EQK169" s="44"/>
      <c r="EQL169" s="44"/>
      <c r="EQM169" s="44"/>
      <c r="EQN169" s="44"/>
      <c r="EQO169" s="44"/>
      <c r="EQP169" s="44"/>
      <c r="EQQ169" s="44"/>
      <c r="EQR169" s="44"/>
      <c r="EQS169" s="44"/>
      <c r="EQT169" s="44"/>
      <c r="EQU169" s="44"/>
      <c r="EQV169" s="44"/>
      <c r="EQW169" s="44"/>
      <c r="EQX169" s="44"/>
      <c r="EQY169" s="44"/>
      <c r="EQZ169" s="44"/>
      <c r="ERA169" s="44"/>
      <c r="ERB169" s="44"/>
      <c r="ERC169" s="44"/>
      <c r="ERD169" s="44"/>
      <c r="ERE169" s="44"/>
      <c r="ERF169" s="44"/>
      <c r="ERG169" s="44"/>
      <c r="ERH169" s="44"/>
      <c r="ERI169" s="44"/>
      <c r="ERJ169" s="44"/>
      <c r="ERK169" s="44"/>
      <c r="ERL169" s="44"/>
      <c r="ERM169" s="44"/>
      <c r="ERN169" s="44"/>
      <c r="ERO169" s="44"/>
      <c r="ERP169" s="44"/>
      <c r="ERQ169" s="44"/>
      <c r="ERR169" s="44"/>
      <c r="ERS169" s="44"/>
      <c r="ERT169" s="44"/>
      <c r="ERU169" s="44"/>
      <c r="ERV169" s="44"/>
      <c r="ERW169" s="44"/>
      <c r="ERX169" s="44"/>
      <c r="ERY169" s="44"/>
      <c r="ERZ169" s="44"/>
      <c r="ESA169" s="44"/>
      <c r="ESB169" s="44"/>
      <c r="ESC169" s="44"/>
      <c r="ESD169" s="44"/>
      <c r="ESE169" s="44"/>
      <c r="ESF169" s="44"/>
      <c r="ESG169" s="44"/>
      <c r="ESH169" s="44"/>
      <c r="ESI169" s="44"/>
      <c r="ESJ169" s="44"/>
      <c r="ESK169" s="44"/>
      <c r="ESL169" s="44"/>
      <c r="ESM169" s="44"/>
      <c r="ESN169" s="44"/>
      <c r="ESO169" s="44"/>
      <c r="ESP169" s="44"/>
      <c r="ESQ169" s="44"/>
      <c r="ESR169" s="44"/>
      <c r="ESS169" s="44"/>
      <c r="EST169" s="44"/>
      <c r="ESU169" s="44"/>
      <c r="ESV169" s="44"/>
      <c r="ESW169" s="44"/>
      <c r="ESX169" s="44"/>
      <c r="ESY169" s="44"/>
      <c r="ESZ169" s="44"/>
      <c r="ETA169" s="44"/>
      <c r="ETB169" s="44"/>
      <c r="ETC169" s="44"/>
      <c r="ETD169" s="44"/>
      <c r="ETE169" s="44"/>
      <c r="ETF169" s="44"/>
      <c r="ETG169" s="44"/>
      <c r="ETH169" s="44"/>
      <c r="ETI169" s="44"/>
      <c r="ETJ169" s="44"/>
      <c r="ETK169" s="44"/>
      <c r="ETL169" s="44"/>
      <c r="ETM169" s="44"/>
      <c r="ETN169" s="44"/>
      <c r="ETO169" s="44"/>
      <c r="ETP169" s="44"/>
      <c r="ETQ169" s="44"/>
      <c r="ETR169" s="44"/>
      <c r="ETS169" s="44"/>
      <c r="ETT169" s="44"/>
      <c r="ETU169" s="44"/>
      <c r="ETV169" s="44"/>
      <c r="ETW169" s="44"/>
      <c r="ETX169" s="44"/>
      <c r="ETY169" s="44"/>
      <c r="ETZ169" s="44"/>
      <c r="EUA169" s="44"/>
      <c r="EUB169" s="44"/>
      <c r="EUC169" s="44"/>
      <c r="EUD169" s="44"/>
      <c r="EUE169" s="44"/>
      <c r="EUF169" s="44"/>
      <c r="EUG169" s="44"/>
      <c r="EUH169" s="44"/>
      <c r="EUI169" s="44"/>
      <c r="EUJ169" s="44"/>
      <c r="EUK169" s="44"/>
      <c r="EUL169" s="44"/>
      <c r="EUM169" s="44"/>
      <c r="EUN169" s="44"/>
      <c r="EUO169" s="44"/>
      <c r="EUP169" s="44"/>
      <c r="EUQ169" s="44"/>
      <c r="EUR169" s="44"/>
      <c r="EUS169" s="44"/>
      <c r="EUT169" s="44"/>
      <c r="EUU169" s="44"/>
      <c r="EUV169" s="44"/>
      <c r="EUW169" s="44"/>
      <c r="EUX169" s="44"/>
      <c r="EUY169" s="44"/>
      <c r="EUZ169" s="44"/>
      <c r="EVA169" s="44"/>
      <c r="EVB169" s="44"/>
      <c r="EVC169" s="44"/>
      <c r="EVD169" s="44"/>
      <c r="EVE169" s="44"/>
      <c r="EVF169" s="44"/>
      <c r="EVG169" s="44"/>
      <c r="EVH169" s="44"/>
      <c r="EVI169" s="44"/>
      <c r="EVJ169" s="44"/>
      <c r="EVK169" s="44"/>
      <c r="EVL169" s="44"/>
      <c r="EVM169" s="44"/>
      <c r="EVN169" s="44"/>
      <c r="EVO169" s="44"/>
      <c r="EVP169" s="44"/>
      <c r="EVQ169" s="44"/>
      <c r="EVR169" s="44"/>
      <c r="EVS169" s="44"/>
      <c r="EVT169" s="44"/>
      <c r="EVU169" s="44"/>
      <c r="EVV169" s="44"/>
      <c r="EVW169" s="44"/>
      <c r="EVX169" s="44"/>
      <c r="EVY169" s="44"/>
      <c r="EVZ169" s="44"/>
      <c r="EWA169" s="44"/>
      <c r="EWB169" s="44"/>
      <c r="EWC169" s="44"/>
      <c r="EWD169" s="44"/>
      <c r="EWE169" s="44"/>
      <c r="EWF169" s="44"/>
      <c r="EWG169" s="44"/>
      <c r="EWH169" s="44"/>
      <c r="EWI169" s="44"/>
      <c r="EWJ169" s="44"/>
      <c r="EWK169" s="44"/>
      <c r="EWL169" s="44"/>
      <c r="EWM169" s="44"/>
      <c r="EWN169" s="44"/>
      <c r="EWO169" s="44"/>
      <c r="EWP169" s="44"/>
      <c r="EWQ169" s="44"/>
      <c r="EWR169" s="44"/>
      <c r="EWS169" s="44"/>
      <c r="EWT169" s="44"/>
      <c r="EWU169" s="44"/>
      <c r="EWV169" s="44"/>
      <c r="EWW169" s="44"/>
      <c r="EWX169" s="44"/>
      <c r="EWY169" s="44"/>
      <c r="EWZ169" s="44"/>
      <c r="EXA169" s="44"/>
      <c r="EXB169" s="44"/>
      <c r="EXC169" s="44"/>
      <c r="EXD169" s="44"/>
      <c r="EXE169" s="44"/>
      <c r="EXF169" s="44"/>
      <c r="EXG169" s="44"/>
      <c r="EXH169" s="44"/>
      <c r="EXI169" s="44"/>
      <c r="EXJ169" s="44"/>
      <c r="EXK169" s="44"/>
      <c r="EXL169" s="44"/>
      <c r="EXM169" s="44"/>
      <c r="EXN169" s="44"/>
      <c r="EXO169" s="44"/>
      <c r="EXP169" s="44"/>
      <c r="EXQ169" s="44"/>
      <c r="EXR169" s="44"/>
      <c r="EXS169" s="44"/>
      <c r="EXT169" s="44"/>
      <c r="EXU169" s="44"/>
      <c r="EXV169" s="44"/>
      <c r="EXW169" s="44"/>
      <c r="EXX169" s="44"/>
      <c r="EXY169" s="44"/>
      <c r="EXZ169" s="44"/>
      <c r="EYA169" s="44"/>
      <c r="EYB169" s="44"/>
      <c r="EYC169" s="44"/>
      <c r="EYD169" s="44"/>
      <c r="EYE169" s="44"/>
      <c r="EYF169" s="44"/>
      <c r="EYG169" s="44"/>
      <c r="EYH169" s="44"/>
      <c r="EYI169" s="44"/>
      <c r="EYJ169" s="44"/>
      <c r="EYK169" s="44"/>
      <c r="EYL169" s="44"/>
      <c r="EYM169" s="44"/>
      <c r="EYN169" s="44"/>
      <c r="EYO169" s="44"/>
      <c r="EYP169" s="44"/>
      <c r="EYQ169" s="44"/>
      <c r="EYR169" s="44"/>
      <c r="EYS169" s="44"/>
      <c r="EYT169" s="44"/>
      <c r="EYU169" s="44"/>
      <c r="EYV169" s="44"/>
      <c r="EYW169" s="44"/>
      <c r="EYX169" s="44"/>
      <c r="EYY169" s="44"/>
      <c r="EYZ169" s="44"/>
      <c r="EZA169" s="44"/>
      <c r="EZB169" s="44"/>
      <c r="EZC169" s="44"/>
      <c r="EZD169" s="44"/>
      <c r="EZE169" s="44"/>
      <c r="EZF169" s="44"/>
      <c r="EZG169" s="44"/>
      <c r="EZH169" s="44"/>
      <c r="EZI169" s="44"/>
      <c r="EZJ169" s="44"/>
      <c r="EZK169" s="44"/>
      <c r="EZL169" s="44"/>
      <c r="EZM169" s="44"/>
      <c r="EZN169" s="44"/>
      <c r="EZO169" s="44"/>
      <c r="EZP169" s="44"/>
      <c r="EZQ169" s="44"/>
      <c r="EZR169" s="44"/>
      <c r="EZS169" s="44"/>
      <c r="EZT169" s="44"/>
      <c r="EZU169" s="44"/>
      <c r="EZV169" s="44"/>
      <c r="EZW169" s="44"/>
      <c r="EZX169" s="44"/>
      <c r="EZY169" s="44"/>
      <c r="EZZ169" s="44"/>
      <c r="FAA169" s="44"/>
      <c r="FAB169" s="44"/>
      <c r="FAC169" s="44"/>
      <c r="FAD169" s="44"/>
      <c r="FAE169" s="44"/>
      <c r="FAF169" s="44"/>
      <c r="FAG169" s="44"/>
      <c r="FAH169" s="44"/>
      <c r="FAI169" s="44"/>
      <c r="FAJ169" s="44"/>
      <c r="FAK169" s="44"/>
      <c r="FAL169" s="44"/>
      <c r="FAM169" s="44"/>
      <c r="FAN169" s="44"/>
      <c r="FAO169" s="44"/>
      <c r="FAP169" s="44"/>
      <c r="FAQ169" s="44"/>
      <c r="FAR169" s="44"/>
      <c r="FAS169" s="44"/>
      <c r="FAT169" s="44"/>
      <c r="FAU169" s="44"/>
      <c r="FAV169" s="44"/>
      <c r="FAW169" s="44"/>
      <c r="FAX169" s="44"/>
      <c r="FAY169" s="44"/>
      <c r="FAZ169" s="44"/>
      <c r="FBA169" s="44"/>
      <c r="FBB169" s="44"/>
      <c r="FBC169" s="44"/>
      <c r="FBD169" s="44"/>
      <c r="FBE169" s="44"/>
      <c r="FBF169" s="44"/>
      <c r="FBG169" s="44"/>
      <c r="FBH169" s="44"/>
      <c r="FBI169" s="44"/>
      <c r="FBJ169" s="44"/>
      <c r="FBK169" s="44"/>
      <c r="FBL169" s="44"/>
      <c r="FBM169" s="44"/>
      <c r="FBN169" s="44"/>
      <c r="FBO169" s="44"/>
      <c r="FBP169" s="44"/>
      <c r="FBQ169" s="44"/>
      <c r="FBR169" s="44"/>
      <c r="FBS169" s="44"/>
      <c r="FBT169" s="44"/>
      <c r="FBU169" s="44"/>
      <c r="FBV169" s="44"/>
      <c r="FBW169" s="44"/>
      <c r="FBX169" s="44"/>
      <c r="FBY169" s="44"/>
      <c r="FBZ169" s="44"/>
      <c r="FCA169" s="44"/>
      <c r="FCB169" s="44"/>
      <c r="FCC169" s="44"/>
      <c r="FCD169" s="44"/>
      <c r="FCE169" s="44"/>
      <c r="FCF169" s="44"/>
      <c r="FCG169" s="44"/>
      <c r="FCH169" s="44"/>
      <c r="FCI169" s="44"/>
      <c r="FCJ169" s="44"/>
      <c r="FCK169" s="44"/>
      <c r="FCL169" s="44"/>
      <c r="FCM169" s="44"/>
      <c r="FCN169" s="44"/>
      <c r="FCO169" s="44"/>
      <c r="FCP169" s="44"/>
      <c r="FCQ169" s="44"/>
      <c r="FCR169" s="44"/>
      <c r="FCS169" s="44"/>
      <c r="FCT169" s="44"/>
      <c r="FCU169" s="44"/>
      <c r="FCV169" s="44"/>
      <c r="FCW169" s="44"/>
      <c r="FCX169" s="44"/>
      <c r="FCY169" s="44"/>
      <c r="FCZ169" s="44"/>
      <c r="FDA169" s="44"/>
      <c r="FDB169" s="44"/>
      <c r="FDC169" s="44"/>
      <c r="FDD169" s="44"/>
      <c r="FDE169" s="44"/>
      <c r="FDF169" s="44"/>
      <c r="FDG169" s="44"/>
      <c r="FDH169" s="44"/>
      <c r="FDI169" s="44"/>
      <c r="FDJ169" s="44"/>
      <c r="FDK169" s="44"/>
      <c r="FDL169" s="44"/>
      <c r="FDM169" s="44"/>
      <c r="FDN169" s="44"/>
      <c r="FDO169" s="44"/>
      <c r="FDP169" s="44"/>
      <c r="FDQ169" s="44"/>
      <c r="FDR169" s="44"/>
      <c r="FDS169" s="44"/>
      <c r="FDT169" s="44"/>
      <c r="FDU169" s="44"/>
      <c r="FDV169" s="44"/>
      <c r="FDW169" s="44"/>
      <c r="FDX169" s="44"/>
      <c r="FDY169" s="44"/>
      <c r="FDZ169" s="44"/>
      <c r="FEA169" s="44"/>
      <c r="FEB169" s="44"/>
      <c r="FEC169" s="44"/>
      <c r="FED169" s="44"/>
      <c r="FEE169" s="44"/>
      <c r="FEF169" s="44"/>
      <c r="FEG169" s="44"/>
      <c r="FEH169" s="44"/>
      <c r="FEI169" s="44"/>
      <c r="FEJ169" s="44"/>
      <c r="FEK169" s="44"/>
      <c r="FEL169" s="44"/>
      <c r="FEM169" s="44"/>
      <c r="FEN169" s="44"/>
      <c r="FEO169" s="44"/>
      <c r="FEP169" s="44"/>
      <c r="FEQ169" s="44"/>
      <c r="FER169" s="44"/>
      <c r="FES169" s="44"/>
      <c r="FET169" s="44"/>
      <c r="FEU169" s="44"/>
      <c r="FEV169" s="44"/>
      <c r="FEW169" s="44"/>
      <c r="FEX169" s="44"/>
      <c r="FEY169" s="44"/>
      <c r="FEZ169" s="44"/>
      <c r="FFA169" s="44"/>
      <c r="FFB169" s="44"/>
      <c r="FFC169" s="44"/>
      <c r="FFD169" s="44"/>
      <c r="FFE169" s="44"/>
      <c r="FFF169" s="44"/>
      <c r="FFG169" s="44"/>
      <c r="FFH169" s="44"/>
      <c r="FFI169" s="44"/>
      <c r="FFJ169" s="44"/>
      <c r="FFK169" s="44"/>
      <c r="FFL169" s="44"/>
      <c r="FFM169" s="44"/>
      <c r="FFN169" s="44"/>
      <c r="FFO169" s="44"/>
      <c r="FFP169" s="44"/>
      <c r="FFQ169" s="44"/>
      <c r="FFR169" s="44"/>
      <c r="FFS169" s="44"/>
      <c r="FFT169" s="44"/>
      <c r="FFU169" s="44"/>
      <c r="FFV169" s="44"/>
      <c r="FFW169" s="44"/>
      <c r="FFX169" s="44"/>
      <c r="FFY169" s="44"/>
      <c r="FFZ169" s="44"/>
      <c r="FGA169" s="44"/>
      <c r="FGB169" s="44"/>
      <c r="FGC169" s="44"/>
      <c r="FGD169" s="44"/>
      <c r="FGE169" s="44"/>
      <c r="FGF169" s="44"/>
      <c r="FGG169" s="44"/>
      <c r="FGH169" s="44"/>
      <c r="FGI169" s="44"/>
      <c r="FGJ169" s="44"/>
      <c r="FGK169" s="44"/>
      <c r="FGL169" s="44"/>
      <c r="FGM169" s="44"/>
      <c r="FGN169" s="44"/>
      <c r="FGO169" s="44"/>
      <c r="FGP169" s="44"/>
      <c r="FGQ169" s="44"/>
      <c r="FGR169" s="44"/>
      <c r="FGS169" s="44"/>
      <c r="FGT169" s="44"/>
      <c r="FGU169" s="44"/>
      <c r="FGV169" s="44"/>
      <c r="FGW169" s="44"/>
      <c r="FGX169" s="44"/>
      <c r="FGY169" s="44"/>
      <c r="FGZ169" s="44"/>
      <c r="FHA169" s="44"/>
      <c r="FHB169" s="44"/>
      <c r="FHC169" s="44"/>
      <c r="FHD169" s="44"/>
      <c r="FHE169" s="44"/>
      <c r="FHF169" s="44"/>
      <c r="FHG169" s="44"/>
      <c r="FHH169" s="44"/>
      <c r="FHI169" s="44"/>
      <c r="FHJ169" s="44"/>
      <c r="FHK169" s="44"/>
      <c r="FHL169" s="44"/>
      <c r="FHM169" s="44"/>
      <c r="FHN169" s="44"/>
      <c r="FHO169" s="44"/>
      <c r="FHP169" s="44"/>
      <c r="FHQ169" s="44"/>
      <c r="FHR169" s="44"/>
      <c r="FHS169" s="44"/>
      <c r="FHT169" s="44"/>
      <c r="FHU169" s="44"/>
      <c r="FHV169" s="44"/>
      <c r="FHW169" s="44"/>
      <c r="FHX169" s="44"/>
      <c r="FHY169" s="44"/>
      <c r="FHZ169" s="44"/>
      <c r="FIA169" s="44"/>
      <c r="FIB169" s="44"/>
      <c r="FIC169" s="44"/>
      <c r="FID169" s="44"/>
      <c r="FIE169" s="44"/>
      <c r="FIF169" s="44"/>
      <c r="FIG169" s="44"/>
      <c r="FIH169" s="44"/>
      <c r="FII169" s="44"/>
      <c r="FIJ169" s="44"/>
      <c r="FIK169" s="44"/>
      <c r="FIL169" s="44"/>
      <c r="FIM169" s="44"/>
      <c r="FIN169" s="44"/>
      <c r="FIO169" s="44"/>
      <c r="FIP169" s="44"/>
      <c r="FIQ169" s="44"/>
      <c r="FIR169" s="44"/>
      <c r="FIS169" s="44"/>
      <c r="FIT169" s="44"/>
      <c r="FIU169" s="44"/>
      <c r="FIV169" s="44"/>
      <c r="FIW169" s="44"/>
      <c r="FIX169" s="44"/>
      <c r="FIY169" s="44"/>
      <c r="FIZ169" s="44"/>
      <c r="FJA169" s="44"/>
      <c r="FJB169" s="44"/>
      <c r="FJC169" s="44"/>
      <c r="FJD169" s="44"/>
      <c r="FJE169" s="44"/>
      <c r="FJF169" s="44"/>
      <c r="FJG169" s="44"/>
      <c r="FJH169" s="44"/>
      <c r="FJI169" s="44"/>
      <c r="FJJ169" s="44"/>
      <c r="FJK169" s="44"/>
      <c r="FJL169" s="44"/>
      <c r="FJM169" s="44"/>
      <c r="FJN169" s="44"/>
      <c r="FJO169" s="44"/>
      <c r="FJP169" s="44"/>
      <c r="FJQ169" s="44"/>
      <c r="FJR169" s="44"/>
      <c r="FJS169" s="44"/>
      <c r="FJT169" s="44"/>
      <c r="FJU169" s="44"/>
      <c r="FJV169" s="44"/>
      <c r="FJW169" s="44"/>
      <c r="FJX169" s="44"/>
      <c r="FJY169" s="44"/>
      <c r="FJZ169" s="44"/>
      <c r="FKA169" s="44"/>
      <c r="FKB169" s="44"/>
      <c r="FKC169" s="44"/>
      <c r="FKD169" s="44"/>
      <c r="FKE169" s="44"/>
      <c r="FKF169" s="44"/>
      <c r="FKG169" s="44"/>
      <c r="FKH169" s="44"/>
      <c r="FKI169" s="44"/>
      <c r="FKJ169" s="44"/>
      <c r="FKK169" s="44"/>
      <c r="FKL169" s="44"/>
      <c r="FKM169" s="44"/>
      <c r="FKN169" s="44"/>
      <c r="FKO169" s="44"/>
      <c r="FKP169" s="44"/>
      <c r="FKQ169" s="44"/>
      <c r="FKR169" s="44"/>
      <c r="FKS169" s="44"/>
      <c r="FKT169" s="44"/>
      <c r="FKU169" s="44"/>
      <c r="FKV169" s="44"/>
      <c r="FKW169" s="44"/>
      <c r="FKX169" s="44"/>
      <c r="FKY169" s="44"/>
      <c r="FKZ169" s="44"/>
      <c r="FLA169" s="44"/>
      <c r="FLB169" s="44"/>
      <c r="FLC169" s="44"/>
      <c r="FLD169" s="44"/>
      <c r="FLE169" s="44"/>
      <c r="FLF169" s="44"/>
      <c r="FLG169" s="44"/>
      <c r="FLH169" s="44"/>
      <c r="FLI169" s="44"/>
      <c r="FLJ169" s="44"/>
      <c r="FLK169" s="44"/>
      <c r="FLL169" s="44"/>
      <c r="FLM169" s="44"/>
      <c r="FLN169" s="44"/>
      <c r="FLO169" s="44"/>
      <c r="FLP169" s="44"/>
      <c r="FLQ169" s="44"/>
      <c r="FLR169" s="44"/>
      <c r="FLS169" s="44"/>
      <c r="FLT169" s="44"/>
      <c r="FLU169" s="44"/>
      <c r="FLV169" s="44"/>
      <c r="FLW169" s="44"/>
      <c r="FLX169" s="44"/>
      <c r="FLY169" s="44"/>
      <c r="FLZ169" s="44"/>
      <c r="FMA169" s="44"/>
      <c r="FMB169" s="44"/>
      <c r="FMC169" s="44"/>
      <c r="FMD169" s="44"/>
      <c r="FME169" s="44"/>
      <c r="FMF169" s="44"/>
      <c r="FMG169" s="44"/>
      <c r="FMH169" s="44"/>
      <c r="FMI169" s="44"/>
      <c r="FMJ169" s="44"/>
      <c r="FMK169" s="44"/>
      <c r="FML169" s="44"/>
      <c r="FMM169" s="44"/>
      <c r="FMN169" s="44"/>
      <c r="FMO169" s="44"/>
      <c r="FMP169" s="44"/>
      <c r="FMQ169" s="44"/>
      <c r="FMR169" s="44"/>
      <c r="FMS169" s="44"/>
      <c r="FMT169" s="44"/>
      <c r="FMU169" s="44"/>
      <c r="FMV169" s="44"/>
      <c r="FMW169" s="44"/>
      <c r="FMX169" s="44"/>
      <c r="FMY169" s="44"/>
      <c r="FMZ169" s="44"/>
      <c r="FNA169" s="44"/>
      <c r="FNB169" s="44"/>
      <c r="FNC169" s="44"/>
      <c r="FND169" s="44"/>
      <c r="FNE169" s="44"/>
      <c r="FNF169" s="44"/>
      <c r="FNG169" s="44"/>
      <c r="FNH169" s="44"/>
      <c r="FNI169" s="44"/>
      <c r="FNJ169" s="44"/>
      <c r="FNK169" s="44"/>
      <c r="FNL169" s="44"/>
      <c r="FNM169" s="44"/>
      <c r="FNN169" s="44"/>
      <c r="FNO169" s="44"/>
      <c r="FNP169" s="44"/>
      <c r="FNQ169" s="44"/>
      <c r="FNR169" s="44"/>
      <c r="FNS169" s="44"/>
      <c r="FNT169" s="44"/>
      <c r="FNU169" s="44"/>
      <c r="FNV169" s="44"/>
      <c r="FNW169" s="44"/>
      <c r="FNX169" s="44"/>
      <c r="FNY169" s="44"/>
      <c r="FNZ169" s="44"/>
      <c r="FOA169" s="44"/>
      <c r="FOB169" s="44"/>
      <c r="FOC169" s="44"/>
      <c r="FOD169" s="44"/>
      <c r="FOE169" s="44"/>
      <c r="FOF169" s="44"/>
      <c r="FOG169" s="44"/>
      <c r="FOH169" s="44"/>
      <c r="FOI169" s="44"/>
      <c r="FOJ169" s="44"/>
      <c r="FOK169" s="44"/>
      <c r="FOL169" s="44"/>
      <c r="FOM169" s="44"/>
      <c r="FON169" s="44"/>
      <c r="FOO169" s="44"/>
      <c r="FOP169" s="44"/>
      <c r="FOQ169" s="44"/>
      <c r="FOR169" s="44"/>
      <c r="FOS169" s="44"/>
      <c r="FOT169" s="44"/>
      <c r="FOU169" s="44"/>
      <c r="FOV169" s="44"/>
      <c r="FOW169" s="44"/>
      <c r="FOX169" s="44"/>
      <c r="FOY169" s="44"/>
      <c r="FOZ169" s="44"/>
      <c r="FPA169" s="44"/>
      <c r="FPB169" s="44"/>
      <c r="FPC169" s="44"/>
      <c r="FPD169" s="44"/>
      <c r="FPE169" s="44"/>
      <c r="FPF169" s="44"/>
      <c r="FPG169" s="44"/>
      <c r="FPH169" s="44"/>
      <c r="FPI169" s="44"/>
      <c r="FPJ169" s="44"/>
      <c r="FPK169" s="44"/>
      <c r="FPL169" s="44"/>
      <c r="FPM169" s="44"/>
      <c r="FPN169" s="44"/>
      <c r="FPO169" s="44"/>
      <c r="FPP169" s="44"/>
      <c r="FPQ169" s="44"/>
      <c r="FPR169" s="44"/>
      <c r="FPS169" s="44"/>
      <c r="FPT169" s="44"/>
      <c r="FPU169" s="44"/>
      <c r="FPV169" s="44"/>
      <c r="FPW169" s="44"/>
      <c r="FPX169" s="44"/>
      <c r="FPY169" s="44"/>
      <c r="FPZ169" s="44"/>
      <c r="FQA169" s="44"/>
      <c r="FQB169" s="44"/>
      <c r="FQC169" s="44"/>
      <c r="FQD169" s="44"/>
      <c r="FQE169" s="44"/>
      <c r="FQF169" s="44"/>
      <c r="FQG169" s="44"/>
      <c r="FQH169" s="44"/>
      <c r="FQI169" s="44"/>
      <c r="FQJ169" s="44"/>
      <c r="FQK169" s="44"/>
      <c r="FQL169" s="44"/>
      <c r="FQM169" s="44"/>
      <c r="FQN169" s="44"/>
      <c r="FQO169" s="44"/>
      <c r="FQP169" s="44"/>
      <c r="FQQ169" s="44"/>
      <c r="FQR169" s="44"/>
      <c r="FQS169" s="44"/>
      <c r="FQT169" s="44"/>
      <c r="FQU169" s="44"/>
      <c r="FQV169" s="44"/>
      <c r="FQW169" s="44"/>
      <c r="FQX169" s="44"/>
      <c r="FQY169" s="44"/>
      <c r="FQZ169" s="44"/>
      <c r="FRA169" s="44"/>
      <c r="FRB169" s="44"/>
      <c r="FRC169" s="44"/>
      <c r="FRD169" s="44"/>
      <c r="FRE169" s="44"/>
      <c r="FRF169" s="44"/>
      <c r="FRG169" s="44"/>
      <c r="FRH169" s="44"/>
      <c r="FRI169" s="44"/>
      <c r="FRJ169" s="44"/>
      <c r="FRK169" s="44"/>
      <c r="FRL169" s="44"/>
      <c r="FRM169" s="44"/>
      <c r="FRN169" s="44"/>
      <c r="FRO169" s="44"/>
      <c r="FRP169" s="44"/>
      <c r="FRQ169" s="44"/>
      <c r="FRR169" s="44"/>
      <c r="FRS169" s="44"/>
      <c r="FRT169" s="44"/>
      <c r="FRU169" s="44"/>
      <c r="FRV169" s="44"/>
      <c r="FRW169" s="44"/>
      <c r="FRX169" s="44"/>
      <c r="FRY169" s="44"/>
      <c r="FRZ169" s="44"/>
      <c r="FSA169" s="44"/>
      <c r="FSB169" s="44"/>
      <c r="FSC169" s="44"/>
      <c r="FSD169" s="44"/>
      <c r="FSE169" s="44"/>
      <c r="FSF169" s="44"/>
      <c r="FSG169" s="44"/>
      <c r="FSH169" s="44"/>
      <c r="FSI169" s="44"/>
      <c r="FSJ169" s="44"/>
      <c r="FSK169" s="44"/>
      <c r="FSL169" s="44"/>
      <c r="FSM169" s="44"/>
      <c r="FSN169" s="44"/>
      <c r="FSO169" s="44"/>
      <c r="FSP169" s="44"/>
      <c r="FSQ169" s="44"/>
      <c r="FSR169" s="44"/>
      <c r="FSS169" s="44"/>
      <c r="FST169" s="44"/>
      <c r="FSU169" s="44"/>
      <c r="FSV169" s="44"/>
      <c r="FSW169" s="44"/>
      <c r="FSX169" s="44"/>
      <c r="FSY169" s="44"/>
      <c r="FSZ169" s="44"/>
      <c r="FTA169" s="44"/>
      <c r="FTB169" s="44"/>
      <c r="FTC169" s="44"/>
      <c r="FTD169" s="44"/>
      <c r="FTE169" s="44"/>
      <c r="FTF169" s="44"/>
      <c r="FTG169" s="44"/>
      <c r="FTH169" s="44"/>
      <c r="FTI169" s="44"/>
      <c r="FTJ169" s="44"/>
      <c r="FTK169" s="44"/>
      <c r="FTL169" s="44"/>
      <c r="FTM169" s="44"/>
      <c r="FTN169" s="44"/>
      <c r="FTO169" s="44"/>
      <c r="FTP169" s="44"/>
      <c r="FTQ169" s="44"/>
      <c r="FTR169" s="44"/>
      <c r="FTS169" s="44"/>
      <c r="FTT169" s="44"/>
      <c r="FTU169" s="44"/>
      <c r="FTV169" s="44"/>
      <c r="FTW169" s="44"/>
      <c r="FTX169" s="44"/>
      <c r="FTY169" s="44"/>
      <c r="FTZ169" s="44"/>
      <c r="FUA169" s="44"/>
      <c r="FUB169" s="44"/>
      <c r="FUC169" s="44"/>
      <c r="FUD169" s="44"/>
      <c r="FUE169" s="44"/>
      <c r="FUF169" s="44"/>
      <c r="FUG169" s="44"/>
      <c r="FUH169" s="44"/>
      <c r="FUI169" s="44"/>
      <c r="FUJ169" s="44"/>
      <c r="FUK169" s="44"/>
      <c r="FUL169" s="44"/>
      <c r="FUM169" s="44"/>
      <c r="FUN169" s="44"/>
      <c r="FUO169" s="44"/>
      <c r="FUP169" s="44"/>
      <c r="FUQ169" s="44"/>
      <c r="FUR169" s="44"/>
      <c r="FUS169" s="44"/>
      <c r="FUT169" s="44"/>
      <c r="FUU169" s="44"/>
      <c r="FUV169" s="44"/>
      <c r="FUW169" s="44"/>
      <c r="FUX169" s="44"/>
      <c r="FUY169" s="44"/>
      <c r="FUZ169" s="44"/>
      <c r="FVA169" s="44"/>
      <c r="FVB169" s="44"/>
      <c r="FVC169" s="44"/>
      <c r="FVD169" s="44"/>
      <c r="FVE169" s="44"/>
      <c r="FVF169" s="44"/>
      <c r="FVG169" s="44"/>
      <c r="FVH169" s="44"/>
      <c r="FVI169" s="44"/>
      <c r="FVJ169" s="44"/>
      <c r="FVK169" s="44"/>
      <c r="FVL169" s="44"/>
      <c r="FVM169" s="44"/>
      <c r="FVN169" s="44"/>
      <c r="FVO169" s="44"/>
      <c r="FVP169" s="44"/>
      <c r="FVQ169" s="44"/>
      <c r="FVR169" s="44"/>
      <c r="FVS169" s="44"/>
      <c r="FVT169" s="44"/>
      <c r="FVU169" s="44"/>
      <c r="FVV169" s="44"/>
      <c r="FVW169" s="44"/>
      <c r="FVX169" s="44"/>
      <c r="FVY169" s="44"/>
      <c r="FVZ169" s="44"/>
      <c r="FWA169" s="44"/>
      <c r="FWB169" s="44"/>
      <c r="FWC169" s="44"/>
      <c r="FWD169" s="44"/>
      <c r="FWE169" s="44"/>
      <c r="FWF169" s="44"/>
      <c r="FWG169" s="44"/>
      <c r="FWH169" s="44"/>
      <c r="FWI169" s="44"/>
      <c r="FWJ169" s="44"/>
      <c r="FWK169" s="44"/>
      <c r="FWL169" s="44"/>
      <c r="FWM169" s="44"/>
      <c r="FWN169" s="44"/>
      <c r="FWO169" s="44"/>
      <c r="FWP169" s="44"/>
      <c r="FWQ169" s="44"/>
      <c r="FWR169" s="44"/>
      <c r="FWS169" s="44"/>
      <c r="FWT169" s="44"/>
      <c r="FWU169" s="44"/>
      <c r="FWV169" s="44"/>
      <c r="FWW169" s="44"/>
      <c r="FWX169" s="44"/>
      <c r="FWY169" s="44"/>
      <c r="FWZ169" s="44"/>
      <c r="FXA169" s="44"/>
      <c r="FXB169" s="44"/>
      <c r="FXC169" s="44"/>
      <c r="FXD169" s="44"/>
      <c r="FXE169" s="44"/>
      <c r="FXF169" s="44"/>
      <c r="FXG169" s="44"/>
      <c r="FXH169" s="44"/>
      <c r="FXI169" s="44"/>
      <c r="FXJ169" s="44"/>
      <c r="FXK169" s="44"/>
      <c r="FXL169" s="44"/>
      <c r="FXM169" s="44"/>
      <c r="FXN169" s="44"/>
      <c r="FXO169" s="44"/>
      <c r="FXP169" s="44"/>
      <c r="FXQ169" s="44"/>
      <c r="FXR169" s="44"/>
      <c r="FXS169" s="44"/>
      <c r="FXT169" s="44"/>
      <c r="FXU169" s="44"/>
      <c r="FXV169" s="44"/>
      <c r="FXW169" s="44"/>
      <c r="FXX169" s="44"/>
      <c r="FXY169" s="44"/>
      <c r="FXZ169" s="44"/>
      <c r="FYA169" s="44"/>
      <c r="FYB169" s="44"/>
      <c r="FYC169" s="44"/>
      <c r="FYD169" s="44"/>
      <c r="FYE169" s="44"/>
      <c r="FYF169" s="44"/>
      <c r="FYG169" s="44"/>
      <c r="FYH169" s="44"/>
      <c r="FYI169" s="44"/>
      <c r="FYJ169" s="44"/>
      <c r="FYK169" s="44"/>
      <c r="FYL169" s="44"/>
      <c r="FYM169" s="44"/>
      <c r="FYN169" s="44"/>
      <c r="FYO169" s="44"/>
      <c r="FYP169" s="44"/>
      <c r="FYQ169" s="44"/>
      <c r="FYR169" s="44"/>
      <c r="FYS169" s="44"/>
      <c r="FYT169" s="44"/>
      <c r="FYU169" s="44"/>
      <c r="FYV169" s="44"/>
      <c r="FYW169" s="44"/>
      <c r="FYX169" s="44"/>
      <c r="FYY169" s="44"/>
      <c r="FYZ169" s="44"/>
      <c r="FZA169" s="44"/>
      <c r="FZB169" s="44"/>
      <c r="FZC169" s="44"/>
      <c r="FZD169" s="44"/>
      <c r="FZE169" s="44"/>
      <c r="FZF169" s="44"/>
      <c r="FZG169" s="44"/>
      <c r="FZH169" s="44"/>
      <c r="FZI169" s="44"/>
      <c r="FZJ169" s="44"/>
      <c r="FZK169" s="44"/>
      <c r="FZL169" s="44"/>
      <c r="FZM169" s="44"/>
      <c r="FZN169" s="44"/>
      <c r="FZO169" s="44"/>
      <c r="FZP169" s="44"/>
      <c r="FZQ169" s="44"/>
      <c r="FZR169" s="44"/>
      <c r="FZS169" s="44"/>
      <c r="FZT169" s="44"/>
      <c r="FZU169" s="44"/>
      <c r="FZV169" s="44"/>
      <c r="FZW169" s="44"/>
      <c r="FZX169" s="44"/>
      <c r="FZY169" s="44"/>
      <c r="FZZ169" s="44"/>
      <c r="GAA169" s="44"/>
      <c r="GAB169" s="44"/>
      <c r="GAC169" s="44"/>
      <c r="GAD169" s="44"/>
      <c r="GAE169" s="44"/>
      <c r="GAF169" s="44"/>
      <c r="GAG169" s="44"/>
      <c r="GAH169" s="44"/>
      <c r="GAI169" s="44"/>
      <c r="GAJ169" s="44"/>
      <c r="GAK169" s="44"/>
      <c r="GAL169" s="44"/>
      <c r="GAM169" s="44"/>
      <c r="GAN169" s="44"/>
      <c r="GAO169" s="44"/>
      <c r="GAP169" s="44"/>
      <c r="GAQ169" s="44"/>
      <c r="GAR169" s="44"/>
      <c r="GAS169" s="44"/>
      <c r="GAT169" s="44"/>
      <c r="GAU169" s="44"/>
      <c r="GAV169" s="44"/>
      <c r="GAW169" s="44"/>
      <c r="GAX169" s="44"/>
      <c r="GAY169" s="44"/>
      <c r="GAZ169" s="44"/>
      <c r="GBA169" s="44"/>
      <c r="GBB169" s="44"/>
      <c r="GBC169" s="44"/>
      <c r="GBD169" s="44"/>
      <c r="GBE169" s="44"/>
      <c r="GBF169" s="44"/>
      <c r="GBG169" s="44"/>
      <c r="GBH169" s="44"/>
      <c r="GBI169" s="44"/>
      <c r="GBJ169" s="44"/>
      <c r="GBK169" s="44"/>
      <c r="GBL169" s="44"/>
      <c r="GBM169" s="44"/>
      <c r="GBN169" s="44"/>
      <c r="GBO169" s="44"/>
      <c r="GBP169" s="44"/>
      <c r="GBQ169" s="44"/>
      <c r="GBR169" s="44"/>
      <c r="GBS169" s="44"/>
      <c r="GBT169" s="44"/>
      <c r="GBU169" s="44"/>
      <c r="GBV169" s="44"/>
      <c r="GBW169" s="44"/>
      <c r="GBX169" s="44"/>
      <c r="GBY169" s="44"/>
      <c r="GBZ169" s="44"/>
      <c r="GCA169" s="44"/>
      <c r="GCB169" s="44"/>
      <c r="GCC169" s="44"/>
      <c r="GCD169" s="44"/>
      <c r="GCE169" s="44"/>
      <c r="GCF169" s="44"/>
      <c r="GCG169" s="44"/>
      <c r="GCH169" s="44"/>
      <c r="GCI169" s="44"/>
      <c r="GCJ169" s="44"/>
      <c r="GCK169" s="44"/>
      <c r="GCL169" s="44"/>
      <c r="GCM169" s="44"/>
      <c r="GCN169" s="44"/>
      <c r="GCO169" s="44"/>
      <c r="GCP169" s="44"/>
      <c r="GCQ169" s="44"/>
      <c r="GCR169" s="44"/>
      <c r="GCS169" s="44"/>
      <c r="GCT169" s="44"/>
      <c r="GCU169" s="44"/>
      <c r="GCV169" s="44"/>
      <c r="GCW169" s="44"/>
      <c r="GCX169" s="44"/>
      <c r="GCY169" s="44"/>
      <c r="GCZ169" s="44"/>
      <c r="GDA169" s="44"/>
      <c r="GDB169" s="44"/>
      <c r="GDC169" s="44"/>
      <c r="GDD169" s="44"/>
      <c r="GDE169" s="44"/>
      <c r="GDF169" s="44"/>
      <c r="GDG169" s="44"/>
      <c r="GDH169" s="44"/>
      <c r="GDI169" s="44"/>
      <c r="GDJ169" s="44"/>
      <c r="GDK169" s="44"/>
      <c r="GDL169" s="44"/>
      <c r="GDM169" s="44"/>
      <c r="GDN169" s="44"/>
      <c r="GDO169" s="44"/>
      <c r="GDP169" s="44"/>
      <c r="GDQ169" s="44"/>
      <c r="GDR169" s="44"/>
      <c r="GDS169" s="44"/>
      <c r="GDT169" s="44"/>
      <c r="GDU169" s="44"/>
      <c r="GDV169" s="44"/>
      <c r="GDW169" s="44"/>
      <c r="GDX169" s="44"/>
      <c r="GDY169" s="44"/>
      <c r="GDZ169" s="44"/>
      <c r="GEA169" s="44"/>
      <c r="GEB169" s="44"/>
      <c r="GEC169" s="44"/>
      <c r="GED169" s="44"/>
      <c r="GEE169" s="44"/>
      <c r="GEF169" s="44"/>
      <c r="GEG169" s="44"/>
      <c r="GEH169" s="44"/>
      <c r="GEI169" s="44"/>
      <c r="GEJ169" s="44"/>
      <c r="GEK169" s="44"/>
      <c r="GEL169" s="44"/>
      <c r="GEM169" s="44"/>
      <c r="GEN169" s="44"/>
      <c r="GEO169" s="44"/>
      <c r="GEP169" s="44"/>
      <c r="GEQ169" s="44"/>
      <c r="GER169" s="44"/>
      <c r="GES169" s="44"/>
      <c r="GET169" s="44"/>
      <c r="GEU169" s="44"/>
      <c r="GEV169" s="44"/>
      <c r="GEW169" s="44"/>
      <c r="GEX169" s="44"/>
      <c r="GEY169" s="44"/>
      <c r="GEZ169" s="44"/>
      <c r="GFA169" s="44"/>
      <c r="GFB169" s="44"/>
      <c r="GFC169" s="44"/>
      <c r="GFD169" s="44"/>
      <c r="GFE169" s="44"/>
      <c r="GFF169" s="44"/>
      <c r="GFG169" s="44"/>
      <c r="GFH169" s="44"/>
      <c r="GFI169" s="44"/>
      <c r="GFJ169" s="44"/>
      <c r="GFK169" s="44"/>
      <c r="GFL169" s="44"/>
      <c r="GFM169" s="44"/>
      <c r="GFN169" s="44"/>
      <c r="GFO169" s="44"/>
      <c r="GFP169" s="44"/>
      <c r="GFQ169" s="44"/>
      <c r="GFR169" s="44"/>
      <c r="GFS169" s="44"/>
      <c r="GFT169" s="44"/>
      <c r="GFU169" s="44"/>
      <c r="GFV169" s="44"/>
      <c r="GFW169" s="44"/>
      <c r="GFX169" s="44"/>
      <c r="GFY169" s="44"/>
      <c r="GFZ169" s="44"/>
      <c r="GGA169" s="44"/>
      <c r="GGB169" s="44"/>
      <c r="GGC169" s="44"/>
      <c r="GGD169" s="44"/>
      <c r="GGE169" s="44"/>
      <c r="GGF169" s="44"/>
      <c r="GGG169" s="44"/>
      <c r="GGH169" s="44"/>
      <c r="GGI169" s="44"/>
      <c r="GGJ169" s="44"/>
      <c r="GGK169" s="44"/>
      <c r="GGL169" s="44"/>
      <c r="GGM169" s="44"/>
      <c r="GGN169" s="44"/>
      <c r="GGO169" s="44"/>
      <c r="GGP169" s="44"/>
      <c r="GGQ169" s="44"/>
      <c r="GGR169" s="44"/>
      <c r="GGS169" s="44"/>
      <c r="GGT169" s="44"/>
      <c r="GGU169" s="44"/>
      <c r="GGV169" s="44"/>
      <c r="GGW169" s="44"/>
      <c r="GGX169" s="44"/>
      <c r="GGY169" s="44"/>
      <c r="GGZ169" s="44"/>
      <c r="GHA169" s="44"/>
      <c r="GHB169" s="44"/>
      <c r="GHC169" s="44"/>
      <c r="GHD169" s="44"/>
      <c r="GHE169" s="44"/>
      <c r="GHF169" s="44"/>
      <c r="GHG169" s="44"/>
      <c r="GHH169" s="44"/>
      <c r="GHI169" s="44"/>
      <c r="GHJ169" s="44"/>
      <c r="GHK169" s="44"/>
      <c r="GHL169" s="44"/>
      <c r="GHM169" s="44"/>
      <c r="GHN169" s="44"/>
      <c r="GHO169" s="44"/>
      <c r="GHP169" s="44"/>
      <c r="GHQ169" s="44"/>
      <c r="GHR169" s="44"/>
      <c r="GHS169" s="44"/>
      <c r="GHT169" s="44"/>
      <c r="GHU169" s="44"/>
      <c r="GHV169" s="44"/>
      <c r="GHW169" s="44"/>
      <c r="GHX169" s="44"/>
      <c r="GHY169" s="44"/>
      <c r="GHZ169" s="44"/>
      <c r="GIA169" s="44"/>
      <c r="GIB169" s="44"/>
      <c r="GIC169" s="44"/>
      <c r="GID169" s="44"/>
      <c r="GIE169" s="44"/>
      <c r="GIF169" s="44"/>
      <c r="GIG169" s="44"/>
      <c r="GIH169" s="44"/>
      <c r="GII169" s="44"/>
      <c r="GIJ169" s="44"/>
      <c r="GIK169" s="44"/>
      <c r="GIL169" s="44"/>
      <c r="GIM169" s="44"/>
      <c r="GIN169" s="44"/>
      <c r="GIO169" s="44"/>
      <c r="GIP169" s="44"/>
      <c r="GIQ169" s="44"/>
      <c r="GIR169" s="44"/>
      <c r="GIS169" s="44"/>
      <c r="GIT169" s="44"/>
      <c r="GIU169" s="44"/>
      <c r="GIV169" s="44"/>
      <c r="GIW169" s="44"/>
      <c r="GIX169" s="44"/>
      <c r="GIY169" s="44"/>
      <c r="GIZ169" s="44"/>
      <c r="GJA169" s="44"/>
      <c r="GJB169" s="44"/>
      <c r="GJC169" s="44"/>
      <c r="GJD169" s="44"/>
      <c r="GJE169" s="44"/>
      <c r="GJF169" s="44"/>
      <c r="GJG169" s="44"/>
      <c r="GJH169" s="44"/>
      <c r="GJI169" s="44"/>
      <c r="GJJ169" s="44"/>
      <c r="GJK169" s="44"/>
      <c r="GJL169" s="44"/>
      <c r="GJM169" s="44"/>
      <c r="GJN169" s="44"/>
      <c r="GJO169" s="44"/>
      <c r="GJP169" s="44"/>
      <c r="GJQ169" s="44"/>
      <c r="GJR169" s="44"/>
      <c r="GJS169" s="44"/>
      <c r="GJT169" s="44"/>
      <c r="GJU169" s="44"/>
      <c r="GJV169" s="44"/>
      <c r="GJW169" s="44"/>
      <c r="GJX169" s="44"/>
      <c r="GJY169" s="44"/>
      <c r="GJZ169" s="44"/>
      <c r="GKA169" s="44"/>
      <c r="GKB169" s="44"/>
      <c r="GKC169" s="44"/>
      <c r="GKD169" s="44"/>
      <c r="GKE169" s="44"/>
      <c r="GKF169" s="44"/>
      <c r="GKG169" s="44"/>
      <c r="GKH169" s="44"/>
      <c r="GKI169" s="44"/>
      <c r="GKJ169" s="44"/>
      <c r="GKK169" s="44"/>
      <c r="GKL169" s="44"/>
      <c r="GKM169" s="44"/>
      <c r="GKN169" s="44"/>
      <c r="GKO169" s="44"/>
      <c r="GKP169" s="44"/>
      <c r="GKQ169" s="44"/>
      <c r="GKR169" s="44"/>
      <c r="GKS169" s="44"/>
      <c r="GKT169" s="44"/>
      <c r="GKU169" s="44"/>
      <c r="GKV169" s="44"/>
      <c r="GKW169" s="44"/>
      <c r="GKX169" s="44"/>
      <c r="GKY169" s="44"/>
      <c r="GKZ169" s="44"/>
      <c r="GLA169" s="44"/>
      <c r="GLB169" s="44"/>
      <c r="GLC169" s="44"/>
      <c r="GLD169" s="44"/>
      <c r="GLE169" s="44"/>
      <c r="GLF169" s="44"/>
      <c r="GLG169" s="44"/>
      <c r="GLH169" s="44"/>
      <c r="GLI169" s="44"/>
      <c r="GLJ169" s="44"/>
      <c r="GLK169" s="44"/>
      <c r="GLL169" s="44"/>
      <c r="GLM169" s="44"/>
      <c r="GLN169" s="44"/>
      <c r="GLO169" s="44"/>
      <c r="GLP169" s="44"/>
      <c r="GLQ169" s="44"/>
      <c r="GLR169" s="44"/>
      <c r="GLS169" s="44"/>
      <c r="GLT169" s="44"/>
      <c r="GLU169" s="44"/>
      <c r="GLV169" s="44"/>
      <c r="GLW169" s="44"/>
      <c r="GLX169" s="44"/>
      <c r="GLY169" s="44"/>
      <c r="GLZ169" s="44"/>
      <c r="GMA169" s="44"/>
      <c r="GMB169" s="44"/>
      <c r="GMC169" s="44"/>
      <c r="GMD169" s="44"/>
      <c r="GME169" s="44"/>
      <c r="GMF169" s="44"/>
      <c r="GMG169" s="44"/>
      <c r="GMH169" s="44"/>
      <c r="GMI169" s="44"/>
      <c r="GMJ169" s="44"/>
      <c r="GMK169" s="44"/>
      <c r="GML169" s="44"/>
      <c r="GMM169" s="44"/>
      <c r="GMN169" s="44"/>
      <c r="GMO169" s="44"/>
      <c r="GMP169" s="44"/>
      <c r="GMQ169" s="44"/>
      <c r="GMR169" s="44"/>
      <c r="GMS169" s="44"/>
      <c r="GMT169" s="44"/>
      <c r="GMU169" s="44"/>
      <c r="GMV169" s="44"/>
      <c r="GMW169" s="44"/>
      <c r="GMX169" s="44"/>
      <c r="GMY169" s="44"/>
      <c r="GMZ169" s="44"/>
      <c r="GNA169" s="44"/>
      <c r="GNB169" s="44"/>
      <c r="GNC169" s="44"/>
      <c r="GND169" s="44"/>
      <c r="GNE169" s="44"/>
      <c r="GNF169" s="44"/>
      <c r="GNG169" s="44"/>
      <c r="GNH169" s="44"/>
      <c r="GNI169" s="44"/>
      <c r="GNJ169" s="44"/>
      <c r="GNK169" s="44"/>
      <c r="GNL169" s="44"/>
      <c r="GNM169" s="44"/>
      <c r="GNN169" s="44"/>
      <c r="GNO169" s="44"/>
      <c r="GNP169" s="44"/>
      <c r="GNQ169" s="44"/>
      <c r="GNR169" s="44"/>
      <c r="GNS169" s="44"/>
      <c r="GNT169" s="44"/>
      <c r="GNU169" s="44"/>
      <c r="GNV169" s="44"/>
      <c r="GNW169" s="44"/>
      <c r="GNX169" s="44"/>
      <c r="GNY169" s="44"/>
      <c r="GNZ169" s="44"/>
      <c r="GOA169" s="44"/>
      <c r="GOB169" s="44"/>
      <c r="GOC169" s="44"/>
      <c r="GOD169" s="44"/>
      <c r="GOE169" s="44"/>
      <c r="GOF169" s="44"/>
      <c r="GOG169" s="44"/>
      <c r="GOH169" s="44"/>
      <c r="GOI169" s="44"/>
      <c r="GOJ169" s="44"/>
      <c r="GOK169" s="44"/>
      <c r="GOL169" s="44"/>
      <c r="GOM169" s="44"/>
      <c r="GON169" s="44"/>
      <c r="GOO169" s="44"/>
      <c r="GOP169" s="44"/>
      <c r="GOQ169" s="44"/>
      <c r="GOR169" s="44"/>
      <c r="GOS169" s="44"/>
      <c r="GOT169" s="44"/>
      <c r="GOU169" s="44"/>
      <c r="GOV169" s="44"/>
      <c r="GOW169" s="44"/>
      <c r="GOX169" s="44"/>
      <c r="GOY169" s="44"/>
      <c r="GOZ169" s="44"/>
      <c r="GPA169" s="44"/>
      <c r="GPB169" s="44"/>
      <c r="GPC169" s="44"/>
      <c r="GPD169" s="44"/>
      <c r="GPE169" s="44"/>
      <c r="GPF169" s="44"/>
      <c r="GPG169" s="44"/>
      <c r="GPH169" s="44"/>
      <c r="GPI169" s="44"/>
      <c r="GPJ169" s="44"/>
      <c r="GPK169" s="44"/>
      <c r="GPL169" s="44"/>
      <c r="GPM169" s="44"/>
      <c r="GPN169" s="44"/>
      <c r="GPO169" s="44"/>
      <c r="GPP169" s="44"/>
      <c r="GPQ169" s="44"/>
      <c r="GPR169" s="44"/>
      <c r="GPS169" s="44"/>
      <c r="GPT169" s="44"/>
      <c r="GPU169" s="44"/>
      <c r="GPV169" s="44"/>
      <c r="GPW169" s="44"/>
      <c r="GPX169" s="44"/>
      <c r="GPY169" s="44"/>
      <c r="GPZ169" s="44"/>
      <c r="GQA169" s="44"/>
      <c r="GQB169" s="44"/>
      <c r="GQC169" s="44"/>
      <c r="GQD169" s="44"/>
      <c r="GQE169" s="44"/>
      <c r="GQF169" s="44"/>
      <c r="GQG169" s="44"/>
      <c r="GQH169" s="44"/>
      <c r="GQI169" s="44"/>
      <c r="GQJ169" s="44"/>
      <c r="GQK169" s="44"/>
      <c r="GQL169" s="44"/>
      <c r="GQM169" s="44"/>
      <c r="GQN169" s="44"/>
      <c r="GQO169" s="44"/>
      <c r="GQP169" s="44"/>
      <c r="GQQ169" s="44"/>
      <c r="GQR169" s="44"/>
      <c r="GQS169" s="44"/>
      <c r="GQT169" s="44"/>
      <c r="GQU169" s="44"/>
      <c r="GQV169" s="44"/>
      <c r="GQW169" s="44"/>
      <c r="GQX169" s="44"/>
      <c r="GQY169" s="44"/>
      <c r="GQZ169" s="44"/>
      <c r="GRA169" s="44"/>
      <c r="GRB169" s="44"/>
      <c r="GRC169" s="44"/>
      <c r="GRD169" s="44"/>
      <c r="GRE169" s="44"/>
      <c r="GRF169" s="44"/>
      <c r="GRG169" s="44"/>
      <c r="GRH169" s="44"/>
      <c r="GRI169" s="44"/>
      <c r="GRJ169" s="44"/>
      <c r="GRK169" s="44"/>
      <c r="GRL169" s="44"/>
      <c r="GRM169" s="44"/>
      <c r="GRN169" s="44"/>
      <c r="GRO169" s="44"/>
      <c r="GRP169" s="44"/>
      <c r="GRQ169" s="44"/>
      <c r="GRR169" s="44"/>
      <c r="GRS169" s="44"/>
      <c r="GRT169" s="44"/>
      <c r="GRU169" s="44"/>
      <c r="GRV169" s="44"/>
      <c r="GRW169" s="44"/>
      <c r="GRX169" s="44"/>
      <c r="GRY169" s="44"/>
      <c r="GRZ169" s="44"/>
      <c r="GSA169" s="44"/>
      <c r="GSB169" s="44"/>
      <c r="GSC169" s="44"/>
      <c r="GSD169" s="44"/>
      <c r="GSE169" s="44"/>
      <c r="GSF169" s="44"/>
      <c r="GSG169" s="44"/>
      <c r="GSH169" s="44"/>
      <c r="GSI169" s="44"/>
      <c r="GSJ169" s="44"/>
      <c r="GSK169" s="44"/>
      <c r="GSL169" s="44"/>
      <c r="GSM169" s="44"/>
      <c r="GSN169" s="44"/>
      <c r="GSO169" s="44"/>
      <c r="GSP169" s="44"/>
      <c r="GSQ169" s="44"/>
      <c r="GSR169" s="44"/>
      <c r="GSS169" s="44"/>
      <c r="GST169" s="44"/>
      <c r="GSU169" s="44"/>
      <c r="GSV169" s="44"/>
      <c r="GSW169" s="44"/>
      <c r="GSX169" s="44"/>
      <c r="GSY169" s="44"/>
      <c r="GSZ169" s="44"/>
      <c r="GTA169" s="44"/>
      <c r="GTB169" s="44"/>
      <c r="GTC169" s="44"/>
      <c r="GTD169" s="44"/>
      <c r="GTE169" s="44"/>
      <c r="GTF169" s="44"/>
      <c r="GTG169" s="44"/>
      <c r="GTH169" s="44"/>
      <c r="GTI169" s="44"/>
      <c r="GTJ169" s="44"/>
      <c r="GTK169" s="44"/>
      <c r="GTL169" s="44"/>
      <c r="GTM169" s="44"/>
      <c r="GTN169" s="44"/>
      <c r="GTO169" s="44"/>
      <c r="GTP169" s="44"/>
      <c r="GTQ169" s="44"/>
      <c r="GTR169" s="44"/>
      <c r="GTS169" s="44"/>
      <c r="GTT169" s="44"/>
      <c r="GTU169" s="44"/>
      <c r="GTV169" s="44"/>
      <c r="GTW169" s="44"/>
      <c r="GTX169" s="44"/>
      <c r="GTY169" s="44"/>
      <c r="GTZ169" s="44"/>
      <c r="GUA169" s="44"/>
      <c r="GUB169" s="44"/>
      <c r="GUC169" s="44"/>
      <c r="GUD169" s="44"/>
      <c r="GUE169" s="44"/>
      <c r="GUF169" s="44"/>
      <c r="GUG169" s="44"/>
      <c r="GUH169" s="44"/>
      <c r="GUI169" s="44"/>
      <c r="GUJ169" s="44"/>
      <c r="GUK169" s="44"/>
      <c r="GUL169" s="44"/>
      <c r="GUM169" s="44"/>
      <c r="GUN169" s="44"/>
      <c r="GUO169" s="44"/>
      <c r="GUP169" s="44"/>
      <c r="GUQ169" s="44"/>
      <c r="GUR169" s="44"/>
      <c r="GUS169" s="44"/>
      <c r="GUT169" s="44"/>
      <c r="GUU169" s="44"/>
      <c r="GUV169" s="44"/>
      <c r="GUW169" s="44"/>
      <c r="GUX169" s="44"/>
      <c r="GUY169" s="44"/>
      <c r="GUZ169" s="44"/>
      <c r="GVA169" s="44"/>
      <c r="GVB169" s="44"/>
      <c r="GVC169" s="44"/>
      <c r="GVD169" s="44"/>
      <c r="GVE169" s="44"/>
      <c r="GVF169" s="44"/>
      <c r="GVG169" s="44"/>
      <c r="GVH169" s="44"/>
      <c r="GVI169" s="44"/>
      <c r="GVJ169" s="44"/>
      <c r="GVK169" s="44"/>
      <c r="GVL169" s="44"/>
      <c r="GVM169" s="44"/>
      <c r="GVN169" s="44"/>
      <c r="GVO169" s="44"/>
      <c r="GVP169" s="44"/>
      <c r="GVQ169" s="44"/>
      <c r="GVR169" s="44"/>
      <c r="GVS169" s="44"/>
      <c r="GVT169" s="44"/>
      <c r="GVU169" s="44"/>
      <c r="GVV169" s="44"/>
      <c r="GVW169" s="44"/>
      <c r="GVX169" s="44"/>
      <c r="GVY169" s="44"/>
      <c r="GVZ169" s="44"/>
      <c r="GWA169" s="44"/>
      <c r="GWB169" s="44"/>
      <c r="GWC169" s="44"/>
      <c r="GWD169" s="44"/>
      <c r="GWE169" s="44"/>
      <c r="GWF169" s="44"/>
      <c r="GWG169" s="44"/>
      <c r="GWH169" s="44"/>
      <c r="GWI169" s="44"/>
      <c r="GWJ169" s="44"/>
      <c r="GWK169" s="44"/>
      <c r="GWL169" s="44"/>
      <c r="GWM169" s="44"/>
      <c r="GWN169" s="44"/>
      <c r="GWO169" s="44"/>
      <c r="GWP169" s="44"/>
      <c r="GWQ169" s="44"/>
      <c r="GWR169" s="44"/>
      <c r="GWS169" s="44"/>
      <c r="GWT169" s="44"/>
      <c r="GWU169" s="44"/>
      <c r="GWV169" s="44"/>
      <c r="GWW169" s="44"/>
      <c r="GWX169" s="44"/>
      <c r="GWY169" s="44"/>
      <c r="GWZ169" s="44"/>
      <c r="GXA169" s="44"/>
      <c r="GXB169" s="44"/>
      <c r="GXC169" s="44"/>
      <c r="GXD169" s="44"/>
      <c r="GXE169" s="44"/>
      <c r="GXF169" s="44"/>
      <c r="GXG169" s="44"/>
      <c r="GXH169" s="44"/>
      <c r="GXI169" s="44"/>
      <c r="GXJ169" s="44"/>
      <c r="GXK169" s="44"/>
      <c r="GXL169" s="44"/>
      <c r="GXM169" s="44"/>
      <c r="GXN169" s="44"/>
      <c r="GXO169" s="44"/>
      <c r="GXP169" s="44"/>
      <c r="GXQ169" s="44"/>
      <c r="GXR169" s="44"/>
      <c r="GXS169" s="44"/>
      <c r="GXT169" s="44"/>
      <c r="GXU169" s="44"/>
      <c r="GXV169" s="44"/>
      <c r="GXW169" s="44"/>
      <c r="GXX169" s="44"/>
      <c r="GXY169" s="44"/>
      <c r="GXZ169" s="44"/>
      <c r="GYA169" s="44"/>
      <c r="GYB169" s="44"/>
      <c r="GYC169" s="44"/>
      <c r="GYD169" s="44"/>
      <c r="GYE169" s="44"/>
      <c r="GYF169" s="44"/>
      <c r="GYG169" s="44"/>
      <c r="GYH169" s="44"/>
      <c r="GYI169" s="44"/>
      <c r="GYJ169" s="44"/>
      <c r="GYK169" s="44"/>
      <c r="GYL169" s="44"/>
      <c r="GYM169" s="44"/>
      <c r="GYN169" s="44"/>
      <c r="GYO169" s="44"/>
      <c r="GYP169" s="44"/>
      <c r="GYQ169" s="44"/>
      <c r="GYR169" s="44"/>
      <c r="GYS169" s="44"/>
      <c r="GYT169" s="44"/>
      <c r="GYU169" s="44"/>
      <c r="GYV169" s="44"/>
      <c r="GYW169" s="44"/>
      <c r="GYX169" s="44"/>
      <c r="GYY169" s="44"/>
      <c r="GYZ169" s="44"/>
      <c r="GZA169" s="44"/>
      <c r="GZB169" s="44"/>
      <c r="GZC169" s="44"/>
      <c r="GZD169" s="44"/>
      <c r="GZE169" s="44"/>
      <c r="GZF169" s="44"/>
      <c r="GZG169" s="44"/>
      <c r="GZH169" s="44"/>
      <c r="GZI169" s="44"/>
      <c r="GZJ169" s="44"/>
      <c r="GZK169" s="44"/>
      <c r="GZL169" s="44"/>
      <c r="GZM169" s="44"/>
      <c r="GZN169" s="44"/>
      <c r="GZO169" s="44"/>
      <c r="GZP169" s="44"/>
      <c r="GZQ169" s="44"/>
      <c r="GZR169" s="44"/>
      <c r="GZS169" s="44"/>
      <c r="GZT169" s="44"/>
      <c r="GZU169" s="44"/>
      <c r="GZV169" s="44"/>
      <c r="GZW169" s="44"/>
      <c r="GZX169" s="44"/>
      <c r="GZY169" s="44"/>
      <c r="GZZ169" s="44"/>
      <c r="HAA169" s="44"/>
      <c r="HAB169" s="44"/>
      <c r="HAC169" s="44"/>
      <c r="HAD169" s="44"/>
      <c r="HAE169" s="44"/>
      <c r="HAF169" s="44"/>
      <c r="HAG169" s="44"/>
      <c r="HAH169" s="44"/>
      <c r="HAI169" s="44"/>
      <c r="HAJ169" s="44"/>
      <c r="HAK169" s="44"/>
      <c r="HAL169" s="44"/>
      <c r="HAM169" s="44"/>
      <c r="HAN169" s="44"/>
      <c r="HAO169" s="44"/>
      <c r="HAP169" s="44"/>
      <c r="HAQ169" s="44"/>
      <c r="HAR169" s="44"/>
      <c r="HAS169" s="44"/>
      <c r="HAT169" s="44"/>
      <c r="HAU169" s="44"/>
      <c r="HAV169" s="44"/>
      <c r="HAW169" s="44"/>
      <c r="HAX169" s="44"/>
      <c r="HAY169" s="44"/>
      <c r="HAZ169" s="44"/>
      <c r="HBA169" s="44"/>
      <c r="HBB169" s="44"/>
      <c r="HBC169" s="44"/>
      <c r="HBD169" s="44"/>
      <c r="HBE169" s="44"/>
      <c r="HBF169" s="44"/>
      <c r="HBG169" s="44"/>
      <c r="HBH169" s="44"/>
      <c r="HBI169" s="44"/>
      <c r="HBJ169" s="44"/>
      <c r="HBK169" s="44"/>
      <c r="HBL169" s="44"/>
      <c r="HBM169" s="44"/>
      <c r="HBN169" s="44"/>
      <c r="HBO169" s="44"/>
      <c r="HBP169" s="44"/>
      <c r="HBQ169" s="44"/>
      <c r="HBR169" s="44"/>
      <c r="HBS169" s="44"/>
      <c r="HBT169" s="44"/>
      <c r="HBU169" s="44"/>
      <c r="HBV169" s="44"/>
      <c r="HBW169" s="44"/>
      <c r="HBX169" s="44"/>
      <c r="HBY169" s="44"/>
      <c r="HBZ169" s="44"/>
      <c r="HCA169" s="44"/>
      <c r="HCB169" s="44"/>
      <c r="HCC169" s="44"/>
      <c r="HCD169" s="44"/>
      <c r="HCE169" s="44"/>
      <c r="HCF169" s="44"/>
      <c r="HCG169" s="44"/>
      <c r="HCH169" s="44"/>
      <c r="HCI169" s="44"/>
      <c r="HCJ169" s="44"/>
      <c r="HCK169" s="44"/>
      <c r="HCL169" s="44"/>
      <c r="HCM169" s="44"/>
      <c r="HCN169" s="44"/>
      <c r="HCO169" s="44"/>
      <c r="HCP169" s="44"/>
      <c r="HCQ169" s="44"/>
      <c r="HCR169" s="44"/>
      <c r="HCS169" s="44"/>
      <c r="HCT169" s="44"/>
      <c r="HCU169" s="44"/>
      <c r="HCV169" s="44"/>
      <c r="HCW169" s="44"/>
      <c r="HCX169" s="44"/>
      <c r="HCY169" s="44"/>
      <c r="HCZ169" s="44"/>
      <c r="HDA169" s="44"/>
      <c r="HDB169" s="44"/>
      <c r="HDC169" s="44"/>
      <c r="HDD169" s="44"/>
      <c r="HDE169" s="44"/>
      <c r="HDF169" s="44"/>
      <c r="HDG169" s="44"/>
      <c r="HDH169" s="44"/>
      <c r="HDI169" s="44"/>
      <c r="HDJ169" s="44"/>
      <c r="HDK169" s="44"/>
      <c r="HDL169" s="44"/>
      <c r="HDM169" s="44"/>
      <c r="HDN169" s="44"/>
      <c r="HDO169" s="44"/>
      <c r="HDP169" s="44"/>
      <c r="HDQ169" s="44"/>
      <c r="HDR169" s="44"/>
      <c r="HDS169" s="44"/>
      <c r="HDT169" s="44"/>
      <c r="HDU169" s="44"/>
      <c r="HDV169" s="44"/>
      <c r="HDW169" s="44"/>
      <c r="HDX169" s="44"/>
      <c r="HDY169" s="44"/>
      <c r="HDZ169" s="44"/>
      <c r="HEA169" s="44"/>
      <c r="HEB169" s="44"/>
      <c r="HEC169" s="44"/>
      <c r="HED169" s="44"/>
      <c r="HEE169" s="44"/>
      <c r="HEF169" s="44"/>
      <c r="HEG169" s="44"/>
      <c r="HEH169" s="44"/>
      <c r="HEI169" s="44"/>
      <c r="HEJ169" s="44"/>
      <c r="HEK169" s="44"/>
      <c r="HEL169" s="44"/>
      <c r="HEM169" s="44"/>
      <c r="HEN169" s="44"/>
      <c r="HEO169" s="44"/>
      <c r="HEP169" s="44"/>
      <c r="HEQ169" s="44"/>
      <c r="HER169" s="44"/>
      <c r="HES169" s="44"/>
      <c r="HET169" s="44"/>
      <c r="HEU169" s="44"/>
      <c r="HEV169" s="44"/>
      <c r="HEW169" s="44"/>
      <c r="HEX169" s="44"/>
      <c r="HEY169" s="44"/>
      <c r="HEZ169" s="44"/>
      <c r="HFA169" s="44"/>
      <c r="HFB169" s="44"/>
      <c r="HFC169" s="44"/>
      <c r="HFD169" s="44"/>
      <c r="HFE169" s="44"/>
      <c r="HFF169" s="44"/>
      <c r="HFG169" s="44"/>
      <c r="HFH169" s="44"/>
      <c r="HFI169" s="44"/>
      <c r="HFJ169" s="44"/>
      <c r="HFK169" s="44"/>
      <c r="HFL169" s="44"/>
      <c r="HFM169" s="44"/>
      <c r="HFN169" s="44"/>
      <c r="HFO169" s="44"/>
      <c r="HFP169" s="44"/>
      <c r="HFQ169" s="44"/>
      <c r="HFR169" s="44"/>
      <c r="HFS169" s="44"/>
      <c r="HFT169" s="44"/>
      <c r="HFU169" s="44"/>
      <c r="HFV169" s="44"/>
      <c r="HFW169" s="44"/>
      <c r="HFX169" s="44"/>
      <c r="HFY169" s="44"/>
      <c r="HFZ169" s="44"/>
      <c r="HGA169" s="44"/>
      <c r="HGB169" s="44"/>
      <c r="HGC169" s="44"/>
      <c r="HGD169" s="44"/>
      <c r="HGE169" s="44"/>
      <c r="HGF169" s="44"/>
      <c r="HGG169" s="44"/>
      <c r="HGH169" s="44"/>
      <c r="HGI169" s="44"/>
      <c r="HGJ169" s="44"/>
      <c r="HGK169" s="44"/>
      <c r="HGL169" s="44"/>
      <c r="HGM169" s="44"/>
      <c r="HGN169" s="44"/>
      <c r="HGO169" s="44"/>
      <c r="HGP169" s="44"/>
      <c r="HGQ169" s="44"/>
      <c r="HGR169" s="44"/>
      <c r="HGS169" s="44"/>
      <c r="HGT169" s="44"/>
      <c r="HGU169" s="44"/>
      <c r="HGV169" s="44"/>
      <c r="HGW169" s="44"/>
      <c r="HGX169" s="44"/>
      <c r="HGY169" s="44"/>
      <c r="HGZ169" s="44"/>
      <c r="HHA169" s="44"/>
      <c r="HHB169" s="44"/>
      <c r="HHC169" s="44"/>
      <c r="HHD169" s="44"/>
      <c r="HHE169" s="44"/>
      <c r="HHF169" s="44"/>
      <c r="HHG169" s="44"/>
      <c r="HHH169" s="44"/>
      <c r="HHI169" s="44"/>
      <c r="HHJ169" s="44"/>
      <c r="HHK169" s="44"/>
      <c r="HHL169" s="44"/>
      <c r="HHM169" s="44"/>
      <c r="HHN169" s="44"/>
      <c r="HHO169" s="44"/>
      <c r="HHP169" s="44"/>
      <c r="HHQ169" s="44"/>
      <c r="HHR169" s="44"/>
      <c r="HHS169" s="44"/>
      <c r="HHT169" s="44"/>
      <c r="HHU169" s="44"/>
      <c r="HHV169" s="44"/>
      <c r="HHW169" s="44"/>
      <c r="HHX169" s="44"/>
      <c r="HHY169" s="44"/>
      <c r="HHZ169" s="44"/>
      <c r="HIA169" s="44"/>
      <c r="HIB169" s="44"/>
      <c r="HIC169" s="44"/>
      <c r="HID169" s="44"/>
      <c r="HIE169" s="44"/>
      <c r="HIF169" s="44"/>
      <c r="HIG169" s="44"/>
      <c r="HIH169" s="44"/>
      <c r="HII169" s="44"/>
      <c r="HIJ169" s="44"/>
      <c r="HIK169" s="44"/>
      <c r="HIL169" s="44"/>
      <c r="HIM169" s="44"/>
      <c r="HIN169" s="44"/>
      <c r="HIO169" s="44"/>
      <c r="HIP169" s="44"/>
      <c r="HIQ169" s="44"/>
      <c r="HIR169" s="44"/>
      <c r="HIS169" s="44"/>
      <c r="HIT169" s="44"/>
      <c r="HIU169" s="44"/>
      <c r="HIV169" s="44"/>
      <c r="HIW169" s="44"/>
      <c r="HIX169" s="44"/>
      <c r="HIY169" s="44"/>
      <c r="HIZ169" s="44"/>
      <c r="HJA169" s="44"/>
      <c r="HJB169" s="44"/>
      <c r="HJC169" s="44"/>
      <c r="HJD169" s="44"/>
      <c r="HJE169" s="44"/>
      <c r="HJF169" s="44"/>
      <c r="HJG169" s="44"/>
      <c r="HJH169" s="44"/>
      <c r="HJI169" s="44"/>
      <c r="HJJ169" s="44"/>
      <c r="HJK169" s="44"/>
      <c r="HJL169" s="44"/>
      <c r="HJM169" s="44"/>
      <c r="HJN169" s="44"/>
      <c r="HJO169" s="44"/>
      <c r="HJP169" s="44"/>
      <c r="HJQ169" s="44"/>
      <c r="HJR169" s="44"/>
      <c r="HJS169" s="44"/>
      <c r="HJT169" s="44"/>
      <c r="HJU169" s="44"/>
      <c r="HJV169" s="44"/>
      <c r="HJW169" s="44"/>
      <c r="HJX169" s="44"/>
      <c r="HJY169" s="44"/>
      <c r="HJZ169" s="44"/>
      <c r="HKA169" s="44"/>
      <c r="HKB169" s="44"/>
      <c r="HKC169" s="44"/>
      <c r="HKD169" s="44"/>
      <c r="HKE169" s="44"/>
      <c r="HKF169" s="44"/>
      <c r="HKG169" s="44"/>
      <c r="HKH169" s="44"/>
      <c r="HKI169" s="44"/>
      <c r="HKJ169" s="44"/>
      <c r="HKK169" s="44"/>
      <c r="HKL169" s="44"/>
      <c r="HKM169" s="44"/>
      <c r="HKN169" s="44"/>
      <c r="HKO169" s="44"/>
      <c r="HKP169" s="44"/>
      <c r="HKQ169" s="44"/>
      <c r="HKR169" s="44"/>
      <c r="HKS169" s="44"/>
      <c r="HKT169" s="44"/>
      <c r="HKU169" s="44"/>
      <c r="HKV169" s="44"/>
      <c r="HKW169" s="44"/>
      <c r="HKX169" s="44"/>
      <c r="HKY169" s="44"/>
      <c r="HKZ169" s="44"/>
      <c r="HLA169" s="44"/>
      <c r="HLB169" s="44"/>
      <c r="HLC169" s="44"/>
      <c r="HLD169" s="44"/>
      <c r="HLE169" s="44"/>
      <c r="HLF169" s="44"/>
      <c r="HLG169" s="44"/>
      <c r="HLH169" s="44"/>
      <c r="HLI169" s="44"/>
      <c r="HLJ169" s="44"/>
      <c r="HLK169" s="44"/>
      <c r="HLL169" s="44"/>
      <c r="HLM169" s="44"/>
      <c r="HLN169" s="44"/>
      <c r="HLO169" s="44"/>
      <c r="HLP169" s="44"/>
      <c r="HLQ169" s="44"/>
      <c r="HLR169" s="44"/>
      <c r="HLS169" s="44"/>
      <c r="HLT169" s="44"/>
      <c r="HLU169" s="44"/>
      <c r="HLV169" s="44"/>
      <c r="HLW169" s="44"/>
      <c r="HLX169" s="44"/>
      <c r="HLY169" s="44"/>
      <c r="HLZ169" s="44"/>
      <c r="HMA169" s="44"/>
      <c r="HMB169" s="44"/>
      <c r="HMC169" s="44"/>
      <c r="HMD169" s="44"/>
      <c r="HME169" s="44"/>
      <c r="HMF169" s="44"/>
      <c r="HMG169" s="44"/>
      <c r="HMH169" s="44"/>
      <c r="HMI169" s="44"/>
      <c r="HMJ169" s="44"/>
      <c r="HMK169" s="44"/>
      <c r="HML169" s="44"/>
      <c r="HMM169" s="44"/>
      <c r="HMN169" s="44"/>
      <c r="HMO169" s="44"/>
      <c r="HMP169" s="44"/>
      <c r="HMQ169" s="44"/>
      <c r="HMR169" s="44"/>
      <c r="HMS169" s="44"/>
      <c r="HMT169" s="44"/>
      <c r="HMU169" s="44"/>
      <c r="HMV169" s="44"/>
      <c r="HMW169" s="44"/>
      <c r="HMX169" s="44"/>
      <c r="HMY169" s="44"/>
      <c r="HMZ169" s="44"/>
      <c r="HNA169" s="44"/>
      <c r="HNB169" s="44"/>
      <c r="HNC169" s="44"/>
      <c r="HND169" s="44"/>
      <c r="HNE169" s="44"/>
      <c r="HNF169" s="44"/>
      <c r="HNG169" s="44"/>
      <c r="HNH169" s="44"/>
      <c r="HNI169" s="44"/>
      <c r="HNJ169" s="44"/>
      <c r="HNK169" s="44"/>
      <c r="HNL169" s="44"/>
      <c r="HNM169" s="44"/>
      <c r="HNN169" s="44"/>
      <c r="HNO169" s="44"/>
      <c r="HNP169" s="44"/>
      <c r="HNQ169" s="44"/>
      <c r="HNR169" s="44"/>
      <c r="HNS169" s="44"/>
      <c r="HNT169" s="44"/>
      <c r="HNU169" s="44"/>
      <c r="HNV169" s="44"/>
      <c r="HNW169" s="44"/>
      <c r="HNX169" s="44"/>
      <c r="HNY169" s="44"/>
      <c r="HNZ169" s="44"/>
      <c r="HOA169" s="44"/>
      <c r="HOB169" s="44"/>
      <c r="HOC169" s="44"/>
      <c r="HOD169" s="44"/>
      <c r="HOE169" s="44"/>
      <c r="HOF169" s="44"/>
      <c r="HOG169" s="44"/>
      <c r="HOH169" s="44"/>
      <c r="HOI169" s="44"/>
      <c r="HOJ169" s="44"/>
      <c r="HOK169" s="44"/>
      <c r="HOL169" s="44"/>
      <c r="HOM169" s="44"/>
      <c r="HON169" s="44"/>
      <c r="HOO169" s="44"/>
      <c r="HOP169" s="44"/>
      <c r="HOQ169" s="44"/>
      <c r="HOR169" s="44"/>
      <c r="HOS169" s="44"/>
      <c r="HOT169" s="44"/>
      <c r="HOU169" s="44"/>
      <c r="HOV169" s="44"/>
      <c r="HOW169" s="44"/>
      <c r="HOX169" s="44"/>
      <c r="HOY169" s="44"/>
      <c r="HOZ169" s="44"/>
      <c r="HPA169" s="44"/>
      <c r="HPB169" s="44"/>
      <c r="HPC169" s="44"/>
      <c r="HPD169" s="44"/>
      <c r="HPE169" s="44"/>
      <c r="HPF169" s="44"/>
      <c r="HPG169" s="44"/>
      <c r="HPH169" s="44"/>
      <c r="HPI169" s="44"/>
      <c r="HPJ169" s="44"/>
      <c r="HPK169" s="44"/>
      <c r="HPL169" s="44"/>
      <c r="HPM169" s="44"/>
      <c r="HPN169" s="44"/>
      <c r="HPO169" s="44"/>
      <c r="HPP169" s="44"/>
      <c r="HPQ169" s="44"/>
      <c r="HPR169" s="44"/>
      <c r="HPS169" s="44"/>
      <c r="HPT169" s="44"/>
      <c r="HPU169" s="44"/>
      <c r="HPV169" s="44"/>
      <c r="HPW169" s="44"/>
      <c r="HPX169" s="44"/>
      <c r="HPY169" s="44"/>
      <c r="HPZ169" s="44"/>
      <c r="HQA169" s="44"/>
      <c r="HQB169" s="44"/>
      <c r="HQC169" s="44"/>
      <c r="HQD169" s="44"/>
      <c r="HQE169" s="44"/>
      <c r="HQF169" s="44"/>
      <c r="HQG169" s="44"/>
      <c r="HQH169" s="44"/>
      <c r="HQI169" s="44"/>
      <c r="HQJ169" s="44"/>
      <c r="HQK169" s="44"/>
      <c r="HQL169" s="44"/>
      <c r="HQM169" s="44"/>
      <c r="HQN169" s="44"/>
      <c r="HQO169" s="44"/>
      <c r="HQP169" s="44"/>
      <c r="HQQ169" s="44"/>
      <c r="HQR169" s="44"/>
      <c r="HQS169" s="44"/>
      <c r="HQT169" s="44"/>
      <c r="HQU169" s="44"/>
      <c r="HQV169" s="44"/>
      <c r="HQW169" s="44"/>
      <c r="HQX169" s="44"/>
      <c r="HQY169" s="44"/>
      <c r="HQZ169" s="44"/>
      <c r="HRA169" s="44"/>
      <c r="HRB169" s="44"/>
      <c r="HRC169" s="44"/>
      <c r="HRD169" s="44"/>
      <c r="HRE169" s="44"/>
      <c r="HRF169" s="44"/>
      <c r="HRG169" s="44"/>
      <c r="HRH169" s="44"/>
      <c r="HRI169" s="44"/>
      <c r="HRJ169" s="44"/>
      <c r="HRK169" s="44"/>
      <c r="HRL169" s="44"/>
      <c r="HRM169" s="44"/>
      <c r="HRN169" s="44"/>
      <c r="HRO169" s="44"/>
      <c r="HRP169" s="44"/>
      <c r="HRQ169" s="44"/>
      <c r="HRR169" s="44"/>
      <c r="HRS169" s="44"/>
      <c r="HRT169" s="44"/>
      <c r="HRU169" s="44"/>
      <c r="HRV169" s="44"/>
      <c r="HRW169" s="44"/>
      <c r="HRX169" s="44"/>
      <c r="HRY169" s="44"/>
      <c r="HRZ169" s="44"/>
      <c r="HSA169" s="44"/>
      <c r="HSB169" s="44"/>
      <c r="HSC169" s="44"/>
      <c r="HSD169" s="44"/>
      <c r="HSE169" s="44"/>
      <c r="HSF169" s="44"/>
      <c r="HSG169" s="44"/>
      <c r="HSH169" s="44"/>
      <c r="HSI169" s="44"/>
      <c r="HSJ169" s="44"/>
      <c r="HSK169" s="44"/>
      <c r="HSL169" s="44"/>
      <c r="HSM169" s="44"/>
      <c r="HSN169" s="44"/>
      <c r="HSO169" s="44"/>
      <c r="HSP169" s="44"/>
      <c r="HSQ169" s="44"/>
      <c r="HSR169" s="44"/>
      <c r="HSS169" s="44"/>
      <c r="HST169" s="44"/>
      <c r="HSU169" s="44"/>
      <c r="HSV169" s="44"/>
      <c r="HSW169" s="44"/>
      <c r="HSX169" s="44"/>
      <c r="HSY169" s="44"/>
      <c r="HSZ169" s="44"/>
      <c r="HTA169" s="44"/>
      <c r="HTB169" s="44"/>
      <c r="HTC169" s="44"/>
      <c r="HTD169" s="44"/>
      <c r="HTE169" s="44"/>
      <c r="HTF169" s="44"/>
      <c r="HTG169" s="44"/>
      <c r="HTH169" s="44"/>
      <c r="HTI169" s="44"/>
      <c r="HTJ169" s="44"/>
      <c r="HTK169" s="44"/>
      <c r="HTL169" s="44"/>
      <c r="HTM169" s="44"/>
      <c r="HTN169" s="44"/>
      <c r="HTO169" s="44"/>
      <c r="HTP169" s="44"/>
      <c r="HTQ169" s="44"/>
      <c r="HTR169" s="44"/>
      <c r="HTS169" s="44"/>
      <c r="HTT169" s="44"/>
      <c r="HTU169" s="44"/>
      <c r="HTV169" s="44"/>
      <c r="HTW169" s="44"/>
      <c r="HTX169" s="44"/>
      <c r="HTY169" s="44"/>
      <c r="HTZ169" s="44"/>
      <c r="HUA169" s="44"/>
      <c r="HUB169" s="44"/>
      <c r="HUC169" s="44"/>
      <c r="HUD169" s="44"/>
      <c r="HUE169" s="44"/>
      <c r="HUF169" s="44"/>
      <c r="HUG169" s="44"/>
      <c r="HUH169" s="44"/>
      <c r="HUI169" s="44"/>
      <c r="HUJ169" s="44"/>
      <c r="HUK169" s="44"/>
      <c r="HUL169" s="44"/>
      <c r="HUM169" s="44"/>
      <c r="HUN169" s="44"/>
      <c r="HUO169" s="44"/>
      <c r="HUP169" s="44"/>
      <c r="HUQ169" s="44"/>
      <c r="HUR169" s="44"/>
      <c r="HUS169" s="44"/>
      <c r="HUT169" s="44"/>
      <c r="HUU169" s="44"/>
      <c r="HUV169" s="44"/>
      <c r="HUW169" s="44"/>
      <c r="HUX169" s="44"/>
      <c r="HUY169" s="44"/>
      <c r="HUZ169" s="44"/>
      <c r="HVA169" s="44"/>
      <c r="HVB169" s="44"/>
      <c r="HVC169" s="44"/>
      <c r="HVD169" s="44"/>
      <c r="HVE169" s="44"/>
      <c r="HVF169" s="44"/>
      <c r="HVG169" s="44"/>
      <c r="HVH169" s="44"/>
      <c r="HVI169" s="44"/>
      <c r="HVJ169" s="44"/>
      <c r="HVK169" s="44"/>
      <c r="HVL169" s="44"/>
      <c r="HVM169" s="44"/>
      <c r="HVN169" s="44"/>
      <c r="HVO169" s="44"/>
      <c r="HVP169" s="44"/>
      <c r="HVQ169" s="44"/>
      <c r="HVR169" s="44"/>
      <c r="HVS169" s="44"/>
      <c r="HVT169" s="44"/>
      <c r="HVU169" s="44"/>
      <c r="HVV169" s="44"/>
      <c r="HVW169" s="44"/>
      <c r="HVX169" s="44"/>
      <c r="HVY169" s="44"/>
      <c r="HVZ169" s="44"/>
      <c r="HWA169" s="44"/>
      <c r="HWB169" s="44"/>
      <c r="HWC169" s="44"/>
      <c r="HWD169" s="44"/>
      <c r="HWE169" s="44"/>
      <c r="HWF169" s="44"/>
      <c r="HWG169" s="44"/>
      <c r="HWH169" s="44"/>
      <c r="HWI169" s="44"/>
      <c r="HWJ169" s="44"/>
      <c r="HWK169" s="44"/>
      <c r="HWL169" s="44"/>
      <c r="HWM169" s="44"/>
      <c r="HWN169" s="44"/>
      <c r="HWO169" s="44"/>
      <c r="HWP169" s="44"/>
      <c r="HWQ169" s="44"/>
      <c r="HWR169" s="44"/>
      <c r="HWS169" s="44"/>
      <c r="HWT169" s="44"/>
      <c r="HWU169" s="44"/>
      <c r="HWV169" s="44"/>
      <c r="HWW169" s="44"/>
      <c r="HWX169" s="44"/>
      <c r="HWY169" s="44"/>
      <c r="HWZ169" s="44"/>
      <c r="HXA169" s="44"/>
      <c r="HXB169" s="44"/>
      <c r="HXC169" s="44"/>
      <c r="HXD169" s="44"/>
      <c r="HXE169" s="44"/>
      <c r="HXF169" s="44"/>
      <c r="HXG169" s="44"/>
      <c r="HXH169" s="44"/>
      <c r="HXI169" s="44"/>
      <c r="HXJ169" s="44"/>
      <c r="HXK169" s="44"/>
      <c r="HXL169" s="44"/>
      <c r="HXM169" s="44"/>
      <c r="HXN169" s="44"/>
      <c r="HXO169" s="44"/>
      <c r="HXP169" s="44"/>
      <c r="HXQ169" s="44"/>
      <c r="HXR169" s="44"/>
      <c r="HXS169" s="44"/>
      <c r="HXT169" s="44"/>
      <c r="HXU169" s="44"/>
      <c r="HXV169" s="44"/>
      <c r="HXW169" s="44"/>
      <c r="HXX169" s="44"/>
      <c r="HXY169" s="44"/>
      <c r="HXZ169" s="44"/>
      <c r="HYA169" s="44"/>
      <c r="HYB169" s="44"/>
      <c r="HYC169" s="44"/>
      <c r="HYD169" s="44"/>
      <c r="HYE169" s="44"/>
      <c r="HYF169" s="44"/>
      <c r="HYG169" s="44"/>
      <c r="HYH169" s="44"/>
      <c r="HYI169" s="44"/>
      <c r="HYJ169" s="44"/>
      <c r="HYK169" s="44"/>
      <c r="HYL169" s="44"/>
      <c r="HYM169" s="44"/>
      <c r="HYN169" s="44"/>
      <c r="HYO169" s="44"/>
      <c r="HYP169" s="44"/>
      <c r="HYQ169" s="44"/>
      <c r="HYR169" s="44"/>
      <c r="HYS169" s="44"/>
      <c r="HYT169" s="44"/>
      <c r="HYU169" s="44"/>
      <c r="HYV169" s="44"/>
      <c r="HYW169" s="44"/>
      <c r="HYX169" s="44"/>
      <c r="HYY169" s="44"/>
      <c r="HYZ169" s="44"/>
      <c r="HZA169" s="44"/>
      <c r="HZB169" s="44"/>
      <c r="HZC169" s="44"/>
      <c r="HZD169" s="44"/>
      <c r="HZE169" s="44"/>
      <c r="HZF169" s="44"/>
      <c r="HZG169" s="44"/>
      <c r="HZH169" s="44"/>
      <c r="HZI169" s="44"/>
      <c r="HZJ169" s="44"/>
      <c r="HZK169" s="44"/>
      <c r="HZL169" s="44"/>
      <c r="HZM169" s="44"/>
      <c r="HZN169" s="44"/>
      <c r="HZO169" s="44"/>
      <c r="HZP169" s="44"/>
      <c r="HZQ169" s="44"/>
      <c r="HZR169" s="44"/>
      <c r="HZS169" s="44"/>
      <c r="HZT169" s="44"/>
      <c r="HZU169" s="44"/>
      <c r="HZV169" s="44"/>
      <c r="HZW169" s="44"/>
      <c r="HZX169" s="44"/>
      <c r="HZY169" s="44"/>
      <c r="HZZ169" s="44"/>
      <c r="IAA169" s="44"/>
      <c r="IAB169" s="44"/>
      <c r="IAC169" s="44"/>
      <c r="IAD169" s="44"/>
      <c r="IAE169" s="44"/>
      <c r="IAF169" s="44"/>
      <c r="IAG169" s="44"/>
      <c r="IAH169" s="44"/>
      <c r="IAI169" s="44"/>
      <c r="IAJ169" s="44"/>
      <c r="IAK169" s="44"/>
      <c r="IAL169" s="44"/>
      <c r="IAM169" s="44"/>
      <c r="IAN169" s="44"/>
      <c r="IAO169" s="44"/>
      <c r="IAP169" s="44"/>
      <c r="IAQ169" s="44"/>
      <c r="IAR169" s="44"/>
      <c r="IAS169" s="44"/>
      <c r="IAT169" s="44"/>
      <c r="IAU169" s="44"/>
      <c r="IAV169" s="44"/>
      <c r="IAW169" s="44"/>
      <c r="IAX169" s="44"/>
      <c r="IAY169" s="44"/>
      <c r="IAZ169" s="44"/>
      <c r="IBA169" s="44"/>
      <c r="IBB169" s="44"/>
      <c r="IBC169" s="44"/>
      <c r="IBD169" s="44"/>
      <c r="IBE169" s="44"/>
      <c r="IBF169" s="44"/>
      <c r="IBG169" s="44"/>
      <c r="IBH169" s="44"/>
      <c r="IBI169" s="44"/>
      <c r="IBJ169" s="44"/>
      <c r="IBK169" s="44"/>
      <c r="IBL169" s="44"/>
      <c r="IBM169" s="44"/>
      <c r="IBN169" s="44"/>
      <c r="IBO169" s="44"/>
      <c r="IBP169" s="44"/>
      <c r="IBQ169" s="44"/>
      <c r="IBR169" s="44"/>
      <c r="IBS169" s="44"/>
      <c r="IBT169" s="44"/>
      <c r="IBU169" s="44"/>
      <c r="IBV169" s="44"/>
      <c r="IBW169" s="44"/>
      <c r="IBX169" s="44"/>
      <c r="IBY169" s="44"/>
      <c r="IBZ169" s="44"/>
      <c r="ICA169" s="44"/>
      <c r="ICB169" s="44"/>
      <c r="ICC169" s="44"/>
      <c r="ICD169" s="44"/>
      <c r="ICE169" s="44"/>
      <c r="ICF169" s="44"/>
      <c r="ICG169" s="44"/>
      <c r="ICH169" s="44"/>
      <c r="ICI169" s="44"/>
      <c r="ICJ169" s="44"/>
      <c r="ICK169" s="44"/>
      <c r="ICL169" s="44"/>
      <c r="ICM169" s="44"/>
      <c r="ICN169" s="44"/>
      <c r="ICO169" s="44"/>
      <c r="ICP169" s="44"/>
      <c r="ICQ169" s="44"/>
      <c r="ICR169" s="44"/>
      <c r="ICS169" s="44"/>
      <c r="ICT169" s="44"/>
      <c r="ICU169" s="44"/>
      <c r="ICV169" s="44"/>
      <c r="ICW169" s="44"/>
      <c r="ICX169" s="44"/>
      <c r="ICY169" s="44"/>
      <c r="ICZ169" s="44"/>
      <c r="IDA169" s="44"/>
      <c r="IDB169" s="44"/>
      <c r="IDC169" s="44"/>
      <c r="IDD169" s="44"/>
      <c r="IDE169" s="44"/>
      <c r="IDF169" s="44"/>
      <c r="IDG169" s="44"/>
      <c r="IDH169" s="44"/>
      <c r="IDI169" s="44"/>
      <c r="IDJ169" s="44"/>
      <c r="IDK169" s="44"/>
      <c r="IDL169" s="44"/>
      <c r="IDM169" s="44"/>
      <c r="IDN169" s="44"/>
      <c r="IDO169" s="44"/>
      <c r="IDP169" s="44"/>
      <c r="IDQ169" s="44"/>
      <c r="IDR169" s="44"/>
      <c r="IDS169" s="44"/>
      <c r="IDT169" s="44"/>
      <c r="IDU169" s="44"/>
      <c r="IDV169" s="44"/>
      <c r="IDW169" s="44"/>
      <c r="IDX169" s="44"/>
      <c r="IDY169" s="44"/>
      <c r="IDZ169" s="44"/>
      <c r="IEA169" s="44"/>
      <c r="IEB169" s="44"/>
      <c r="IEC169" s="44"/>
      <c r="IED169" s="44"/>
      <c r="IEE169" s="44"/>
      <c r="IEF169" s="44"/>
      <c r="IEG169" s="44"/>
      <c r="IEH169" s="44"/>
      <c r="IEI169" s="44"/>
      <c r="IEJ169" s="44"/>
      <c r="IEK169" s="44"/>
      <c r="IEL169" s="44"/>
      <c r="IEM169" s="44"/>
      <c r="IEN169" s="44"/>
      <c r="IEO169" s="44"/>
      <c r="IEP169" s="44"/>
      <c r="IEQ169" s="44"/>
      <c r="IER169" s="44"/>
      <c r="IES169" s="44"/>
      <c r="IET169" s="44"/>
      <c r="IEU169" s="44"/>
      <c r="IEV169" s="44"/>
      <c r="IEW169" s="44"/>
      <c r="IEX169" s="44"/>
      <c r="IEY169" s="44"/>
      <c r="IEZ169" s="44"/>
      <c r="IFA169" s="44"/>
      <c r="IFB169" s="44"/>
      <c r="IFC169" s="44"/>
      <c r="IFD169" s="44"/>
      <c r="IFE169" s="44"/>
      <c r="IFF169" s="44"/>
      <c r="IFG169" s="44"/>
      <c r="IFH169" s="44"/>
      <c r="IFI169" s="44"/>
      <c r="IFJ169" s="44"/>
      <c r="IFK169" s="44"/>
      <c r="IFL169" s="44"/>
      <c r="IFM169" s="44"/>
      <c r="IFN169" s="44"/>
      <c r="IFO169" s="44"/>
      <c r="IFP169" s="44"/>
      <c r="IFQ169" s="44"/>
      <c r="IFR169" s="44"/>
      <c r="IFS169" s="44"/>
      <c r="IFT169" s="44"/>
      <c r="IFU169" s="44"/>
      <c r="IFV169" s="44"/>
      <c r="IFW169" s="44"/>
      <c r="IFX169" s="44"/>
      <c r="IFY169" s="44"/>
      <c r="IFZ169" s="44"/>
      <c r="IGA169" s="44"/>
      <c r="IGB169" s="44"/>
      <c r="IGC169" s="44"/>
      <c r="IGD169" s="44"/>
      <c r="IGE169" s="44"/>
      <c r="IGF169" s="44"/>
      <c r="IGG169" s="44"/>
      <c r="IGH169" s="44"/>
      <c r="IGI169" s="44"/>
      <c r="IGJ169" s="44"/>
      <c r="IGK169" s="44"/>
      <c r="IGL169" s="44"/>
      <c r="IGM169" s="44"/>
      <c r="IGN169" s="44"/>
      <c r="IGO169" s="44"/>
      <c r="IGP169" s="44"/>
      <c r="IGQ169" s="44"/>
      <c r="IGR169" s="44"/>
      <c r="IGS169" s="44"/>
      <c r="IGT169" s="44"/>
      <c r="IGU169" s="44"/>
      <c r="IGV169" s="44"/>
      <c r="IGW169" s="44"/>
      <c r="IGX169" s="44"/>
      <c r="IGY169" s="44"/>
      <c r="IGZ169" s="44"/>
      <c r="IHA169" s="44"/>
      <c r="IHB169" s="44"/>
      <c r="IHC169" s="44"/>
      <c r="IHD169" s="44"/>
      <c r="IHE169" s="44"/>
      <c r="IHF169" s="44"/>
      <c r="IHG169" s="44"/>
      <c r="IHH169" s="44"/>
      <c r="IHI169" s="44"/>
      <c r="IHJ169" s="44"/>
      <c r="IHK169" s="44"/>
      <c r="IHL169" s="44"/>
      <c r="IHM169" s="44"/>
      <c r="IHN169" s="44"/>
      <c r="IHO169" s="44"/>
      <c r="IHP169" s="44"/>
      <c r="IHQ169" s="44"/>
      <c r="IHR169" s="44"/>
      <c r="IHS169" s="44"/>
      <c r="IHT169" s="44"/>
      <c r="IHU169" s="44"/>
      <c r="IHV169" s="44"/>
      <c r="IHW169" s="44"/>
      <c r="IHX169" s="44"/>
      <c r="IHY169" s="44"/>
      <c r="IHZ169" s="44"/>
      <c r="IIA169" s="44"/>
      <c r="IIB169" s="44"/>
      <c r="IIC169" s="44"/>
      <c r="IID169" s="44"/>
      <c r="IIE169" s="44"/>
      <c r="IIF169" s="44"/>
      <c r="IIG169" s="44"/>
      <c r="IIH169" s="44"/>
      <c r="III169" s="44"/>
      <c r="IIJ169" s="44"/>
      <c r="IIK169" s="44"/>
      <c r="IIL169" s="44"/>
      <c r="IIM169" s="44"/>
      <c r="IIN169" s="44"/>
      <c r="IIO169" s="44"/>
      <c r="IIP169" s="44"/>
      <c r="IIQ169" s="44"/>
      <c r="IIR169" s="44"/>
      <c r="IIS169" s="44"/>
      <c r="IIT169" s="44"/>
      <c r="IIU169" s="44"/>
      <c r="IIV169" s="44"/>
      <c r="IIW169" s="44"/>
      <c r="IIX169" s="44"/>
      <c r="IIY169" s="44"/>
      <c r="IIZ169" s="44"/>
      <c r="IJA169" s="44"/>
      <c r="IJB169" s="44"/>
      <c r="IJC169" s="44"/>
      <c r="IJD169" s="44"/>
      <c r="IJE169" s="44"/>
      <c r="IJF169" s="44"/>
      <c r="IJG169" s="44"/>
      <c r="IJH169" s="44"/>
      <c r="IJI169" s="44"/>
      <c r="IJJ169" s="44"/>
      <c r="IJK169" s="44"/>
      <c r="IJL169" s="44"/>
      <c r="IJM169" s="44"/>
      <c r="IJN169" s="44"/>
      <c r="IJO169" s="44"/>
      <c r="IJP169" s="44"/>
      <c r="IJQ169" s="44"/>
      <c r="IJR169" s="44"/>
      <c r="IJS169" s="44"/>
      <c r="IJT169" s="44"/>
      <c r="IJU169" s="44"/>
      <c r="IJV169" s="44"/>
      <c r="IJW169" s="44"/>
      <c r="IJX169" s="44"/>
      <c r="IJY169" s="44"/>
      <c r="IJZ169" s="44"/>
      <c r="IKA169" s="44"/>
      <c r="IKB169" s="44"/>
      <c r="IKC169" s="44"/>
      <c r="IKD169" s="44"/>
      <c r="IKE169" s="44"/>
      <c r="IKF169" s="44"/>
      <c r="IKG169" s="44"/>
      <c r="IKH169" s="44"/>
      <c r="IKI169" s="44"/>
      <c r="IKJ169" s="44"/>
      <c r="IKK169" s="44"/>
      <c r="IKL169" s="44"/>
      <c r="IKM169" s="44"/>
      <c r="IKN169" s="44"/>
      <c r="IKO169" s="44"/>
      <c r="IKP169" s="44"/>
      <c r="IKQ169" s="44"/>
      <c r="IKR169" s="44"/>
      <c r="IKS169" s="44"/>
      <c r="IKT169" s="44"/>
      <c r="IKU169" s="44"/>
      <c r="IKV169" s="44"/>
      <c r="IKW169" s="44"/>
      <c r="IKX169" s="44"/>
      <c r="IKY169" s="44"/>
      <c r="IKZ169" s="44"/>
      <c r="ILA169" s="44"/>
      <c r="ILB169" s="44"/>
      <c r="ILC169" s="44"/>
      <c r="ILD169" s="44"/>
      <c r="ILE169" s="44"/>
      <c r="ILF169" s="44"/>
      <c r="ILG169" s="44"/>
      <c r="ILH169" s="44"/>
      <c r="ILI169" s="44"/>
      <c r="ILJ169" s="44"/>
      <c r="ILK169" s="44"/>
      <c r="ILL169" s="44"/>
      <c r="ILM169" s="44"/>
      <c r="ILN169" s="44"/>
      <c r="ILO169" s="44"/>
      <c r="ILP169" s="44"/>
      <c r="ILQ169" s="44"/>
      <c r="ILR169" s="44"/>
      <c r="ILS169" s="44"/>
      <c r="ILT169" s="44"/>
      <c r="ILU169" s="44"/>
      <c r="ILV169" s="44"/>
      <c r="ILW169" s="44"/>
      <c r="ILX169" s="44"/>
      <c r="ILY169" s="44"/>
      <c r="ILZ169" s="44"/>
      <c r="IMA169" s="44"/>
      <c r="IMB169" s="44"/>
      <c r="IMC169" s="44"/>
      <c r="IMD169" s="44"/>
      <c r="IME169" s="44"/>
      <c r="IMF169" s="44"/>
      <c r="IMG169" s="44"/>
      <c r="IMH169" s="44"/>
      <c r="IMI169" s="44"/>
      <c r="IMJ169" s="44"/>
      <c r="IMK169" s="44"/>
      <c r="IML169" s="44"/>
      <c r="IMM169" s="44"/>
      <c r="IMN169" s="44"/>
      <c r="IMO169" s="44"/>
      <c r="IMP169" s="44"/>
      <c r="IMQ169" s="44"/>
      <c r="IMR169" s="44"/>
      <c r="IMS169" s="44"/>
      <c r="IMT169" s="44"/>
      <c r="IMU169" s="44"/>
      <c r="IMV169" s="44"/>
      <c r="IMW169" s="44"/>
      <c r="IMX169" s="44"/>
      <c r="IMY169" s="44"/>
      <c r="IMZ169" s="44"/>
      <c r="INA169" s="44"/>
      <c r="INB169" s="44"/>
      <c r="INC169" s="44"/>
      <c r="IND169" s="44"/>
      <c r="INE169" s="44"/>
      <c r="INF169" s="44"/>
      <c r="ING169" s="44"/>
      <c r="INH169" s="44"/>
      <c r="INI169" s="44"/>
      <c r="INJ169" s="44"/>
      <c r="INK169" s="44"/>
      <c r="INL169" s="44"/>
      <c r="INM169" s="44"/>
      <c r="INN169" s="44"/>
      <c r="INO169" s="44"/>
      <c r="INP169" s="44"/>
      <c r="INQ169" s="44"/>
      <c r="INR169" s="44"/>
      <c r="INS169" s="44"/>
      <c r="INT169" s="44"/>
      <c r="INU169" s="44"/>
      <c r="INV169" s="44"/>
      <c r="INW169" s="44"/>
      <c r="INX169" s="44"/>
      <c r="INY169" s="44"/>
      <c r="INZ169" s="44"/>
      <c r="IOA169" s="44"/>
      <c r="IOB169" s="44"/>
      <c r="IOC169" s="44"/>
      <c r="IOD169" s="44"/>
      <c r="IOE169" s="44"/>
      <c r="IOF169" s="44"/>
      <c r="IOG169" s="44"/>
      <c r="IOH169" s="44"/>
      <c r="IOI169" s="44"/>
      <c r="IOJ169" s="44"/>
      <c r="IOK169" s="44"/>
      <c r="IOL169" s="44"/>
      <c r="IOM169" s="44"/>
      <c r="ION169" s="44"/>
      <c r="IOO169" s="44"/>
      <c r="IOP169" s="44"/>
      <c r="IOQ169" s="44"/>
      <c r="IOR169" s="44"/>
      <c r="IOS169" s="44"/>
      <c r="IOT169" s="44"/>
      <c r="IOU169" s="44"/>
      <c r="IOV169" s="44"/>
      <c r="IOW169" s="44"/>
      <c r="IOX169" s="44"/>
      <c r="IOY169" s="44"/>
      <c r="IOZ169" s="44"/>
      <c r="IPA169" s="44"/>
      <c r="IPB169" s="44"/>
      <c r="IPC169" s="44"/>
      <c r="IPD169" s="44"/>
      <c r="IPE169" s="44"/>
      <c r="IPF169" s="44"/>
      <c r="IPG169" s="44"/>
      <c r="IPH169" s="44"/>
      <c r="IPI169" s="44"/>
      <c r="IPJ169" s="44"/>
      <c r="IPK169" s="44"/>
      <c r="IPL169" s="44"/>
      <c r="IPM169" s="44"/>
      <c r="IPN169" s="44"/>
      <c r="IPO169" s="44"/>
      <c r="IPP169" s="44"/>
      <c r="IPQ169" s="44"/>
      <c r="IPR169" s="44"/>
      <c r="IPS169" s="44"/>
      <c r="IPT169" s="44"/>
      <c r="IPU169" s="44"/>
      <c r="IPV169" s="44"/>
      <c r="IPW169" s="44"/>
      <c r="IPX169" s="44"/>
      <c r="IPY169" s="44"/>
      <c r="IPZ169" s="44"/>
      <c r="IQA169" s="44"/>
      <c r="IQB169" s="44"/>
      <c r="IQC169" s="44"/>
      <c r="IQD169" s="44"/>
      <c r="IQE169" s="44"/>
      <c r="IQF169" s="44"/>
      <c r="IQG169" s="44"/>
      <c r="IQH169" s="44"/>
      <c r="IQI169" s="44"/>
      <c r="IQJ169" s="44"/>
      <c r="IQK169" s="44"/>
      <c r="IQL169" s="44"/>
      <c r="IQM169" s="44"/>
      <c r="IQN169" s="44"/>
      <c r="IQO169" s="44"/>
      <c r="IQP169" s="44"/>
      <c r="IQQ169" s="44"/>
      <c r="IQR169" s="44"/>
      <c r="IQS169" s="44"/>
      <c r="IQT169" s="44"/>
      <c r="IQU169" s="44"/>
      <c r="IQV169" s="44"/>
      <c r="IQW169" s="44"/>
      <c r="IQX169" s="44"/>
      <c r="IQY169" s="44"/>
      <c r="IQZ169" s="44"/>
      <c r="IRA169" s="44"/>
      <c r="IRB169" s="44"/>
      <c r="IRC169" s="44"/>
      <c r="IRD169" s="44"/>
      <c r="IRE169" s="44"/>
      <c r="IRF169" s="44"/>
      <c r="IRG169" s="44"/>
      <c r="IRH169" s="44"/>
      <c r="IRI169" s="44"/>
      <c r="IRJ169" s="44"/>
      <c r="IRK169" s="44"/>
      <c r="IRL169" s="44"/>
      <c r="IRM169" s="44"/>
      <c r="IRN169" s="44"/>
      <c r="IRO169" s="44"/>
      <c r="IRP169" s="44"/>
      <c r="IRQ169" s="44"/>
      <c r="IRR169" s="44"/>
      <c r="IRS169" s="44"/>
      <c r="IRT169" s="44"/>
      <c r="IRU169" s="44"/>
      <c r="IRV169" s="44"/>
      <c r="IRW169" s="44"/>
      <c r="IRX169" s="44"/>
      <c r="IRY169" s="44"/>
      <c r="IRZ169" s="44"/>
      <c r="ISA169" s="44"/>
      <c r="ISB169" s="44"/>
      <c r="ISC169" s="44"/>
      <c r="ISD169" s="44"/>
      <c r="ISE169" s="44"/>
      <c r="ISF169" s="44"/>
      <c r="ISG169" s="44"/>
      <c r="ISH169" s="44"/>
      <c r="ISI169" s="44"/>
      <c r="ISJ169" s="44"/>
      <c r="ISK169" s="44"/>
      <c r="ISL169" s="44"/>
      <c r="ISM169" s="44"/>
      <c r="ISN169" s="44"/>
      <c r="ISO169" s="44"/>
      <c r="ISP169" s="44"/>
      <c r="ISQ169" s="44"/>
      <c r="ISR169" s="44"/>
      <c r="ISS169" s="44"/>
      <c r="IST169" s="44"/>
      <c r="ISU169" s="44"/>
      <c r="ISV169" s="44"/>
      <c r="ISW169" s="44"/>
      <c r="ISX169" s="44"/>
      <c r="ISY169" s="44"/>
      <c r="ISZ169" s="44"/>
      <c r="ITA169" s="44"/>
      <c r="ITB169" s="44"/>
      <c r="ITC169" s="44"/>
      <c r="ITD169" s="44"/>
      <c r="ITE169" s="44"/>
      <c r="ITF169" s="44"/>
      <c r="ITG169" s="44"/>
      <c r="ITH169" s="44"/>
      <c r="ITI169" s="44"/>
      <c r="ITJ169" s="44"/>
      <c r="ITK169" s="44"/>
      <c r="ITL169" s="44"/>
      <c r="ITM169" s="44"/>
      <c r="ITN169" s="44"/>
      <c r="ITO169" s="44"/>
      <c r="ITP169" s="44"/>
      <c r="ITQ169" s="44"/>
      <c r="ITR169" s="44"/>
      <c r="ITS169" s="44"/>
      <c r="ITT169" s="44"/>
      <c r="ITU169" s="44"/>
      <c r="ITV169" s="44"/>
      <c r="ITW169" s="44"/>
      <c r="ITX169" s="44"/>
      <c r="ITY169" s="44"/>
      <c r="ITZ169" s="44"/>
      <c r="IUA169" s="44"/>
      <c r="IUB169" s="44"/>
      <c r="IUC169" s="44"/>
      <c r="IUD169" s="44"/>
      <c r="IUE169" s="44"/>
      <c r="IUF169" s="44"/>
      <c r="IUG169" s="44"/>
      <c r="IUH169" s="44"/>
      <c r="IUI169" s="44"/>
      <c r="IUJ169" s="44"/>
      <c r="IUK169" s="44"/>
      <c r="IUL169" s="44"/>
      <c r="IUM169" s="44"/>
      <c r="IUN169" s="44"/>
      <c r="IUO169" s="44"/>
      <c r="IUP169" s="44"/>
      <c r="IUQ169" s="44"/>
      <c r="IUR169" s="44"/>
      <c r="IUS169" s="44"/>
      <c r="IUT169" s="44"/>
      <c r="IUU169" s="44"/>
      <c r="IUV169" s="44"/>
      <c r="IUW169" s="44"/>
      <c r="IUX169" s="44"/>
      <c r="IUY169" s="44"/>
      <c r="IUZ169" s="44"/>
      <c r="IVA169" s="44"/>
      <c r="IVB169" s="44"/>
      <c r="IVC169" s="44"/>
      <c r="IVD169" s="44"/>
      <c r="IVE169" s="44"/>
      <c r="IVF169" s="44"/>
      <c r="IVG169" s="44"/>
      <c r="IVH169" s="44"/>
      <c r="IVI169" s="44"/>
      <c r="IVJ169" s="44"/>
      <c r="IVK169" s="44"/>
      <c r="IVL169" s="44"/>
      <c r="IVM169" s="44"/>
      <c r="IVN169" s="44"/>
      <c r="IVO169" s="44"/>
      <c r="IVP169" s="44"/>
      <c r="IVQ169" s="44"/>
      <c r="IVR169" s="44"/>
      <c r="IVS169" s="44"/>
      <c r="IVT169" s="44"/>
      <c r="IVU169" s="44"/>
      <c r="IVV169" s="44"/>
      <c r="IVW169" s="44"/>
      <c r="IVX169" s="44"/>
      <c r="IVY169" s="44"/>
      <c r="IVZ169" s="44"/>
      <c r="IWA169" s="44"/>
      <c r="IWB169" s="44"/>
      <c r="IWC169" s="44"/>
      <c r="IWD169" s="44"/>
      <c r="IWE169" s="44"/>
      <c r="IWF169" s="44"/>
      <c r="IWG169" s="44"/>
      <c r="IWH169" s="44"/>
      <c r="IWI169" s="44"/>
      <c r="IWJ169" s="44"/>
      <c r="IWK169" s="44"/>
      <c r="IWL169" s="44"/>
      <c r="IWM169" s="44"/>
      <c r="IWN169" s="44"/>
      <c r="IWO169" s="44"/>
      <c r="IWP169" s="44"/>
      <c r="IWQ169" s="44"/>
      <c r="IWR169" s="44"/>
      <c r="IWS169" s="44"/>
      <c r="IWT169" s="44"/>
      <c r="IWU169" s="44"/>
      <c r="IWV169" s="44"/>
      <c r="IWW169" s="44"/>
      <c r="IWX169" s="44"/>
      <c r="IWY169" s="44"/>
      <c r="IWZ169" s="44"/>
      <c r="IXA169" s="44"/>
      <c r="IXB169" s="44"/>
      <c r="IXC169" s="44"/>
      <c r="IXD169" s="44"/>
      <c r="IXE169" s="44"/>
      <c r="IXF169" s="44"/>
      <c r="IXG169" s="44"/>
      <c r="IXH169" s="44"/>
      <c r="IXI169" s="44"/>
      <c r="IXJ169" s="44"/>
      <c r="IXK169" s="44"/>
      <c r="IXL169" s="44"/>
      <c r="IXM169" s="44"/>
      <c r="IXN169" s="44"/>
      <c r="IXO169" s="44"/>
      <c r="IXP169" s="44"/>
      <c r="IXQ169" s="44"/>
      <c r="IXR169" s="44"/>
      <c r="IXS169" s="44"/>
      <c r="IXT169" s="44"/>
      <c r="IXU169" s="44"/>
      <c r="IXV169" s="44"/>
      <c r="IXW169" s="44"/>
      <c r="IXX169" s="44"/>
      <c r="IXY169" s="44"/>
      <c r="IXZ169" s="44"/>
      <c r="IYA169" s="44"/>
      <c r="IYB169" s="44"/>
      <c r="IYC169" s="44"/>
      <c r="IYD169" s="44"/>
      <c r="IYE169" s="44"/>
      <c r="IYF169" s="44"/>
      <c r="IYG169" s="44"/>
      <c r="IYH169" s="44"/>
      <c r="IYI169" s="44"/>
      <c r="IYJ169" s="44"/>
      <c r="IYK169" s="44"/>
      <c r="IYL169" s="44"/>
      <c r="IYM169" s="44"/>
      <c r="IYN169" s="44"/>
      <c r="IYO169" s="44"/>
      <c r="IYP169" s="44"/>
      <c r="IYQ169" s="44"/>
      <c r="IYR169" s="44"/>
      <c r="IYS169" s="44"/>
      <c r="IYT169" s="44"/>
      <c r="IYU169" s="44"/>
      <c r="IYV169" s="44"/>
      <c r="IYW169" s="44"/>
      <c r="IYX169" s="44"/>
      <c r="IYY169" s="44"/>
      <c r="IYZ169" s="44"/>
      <c r="IZA169" s="44"/>
      <c r="IZB169" s="44"/>
      <c r="IZC169" s="44"/>
      <c r="IZD169" s="44"/>
      <c r="IZE169" s="44"/>
      <c r="IZF169" s="44"/>
      <c r="IZG169" s="44"/>
      <c r="IZH169" s="44"/>
      <c r="IZI169" s="44"/>
      <c r="IZJ169" s="44"/>
      <c r="IZK169" s="44"/>
      <c r="IZL169" s="44"/>
      <c r="IZM169" s="44"/>
      <c r="IZN169" s="44"/>
      <c r="IZO169" s="44"/>
      <c r="IZP169" s="44"/>
      <c r="IZQ169" s="44"/>
      <c r="IZR169" s="44"/>
      <c r="IZS169" s="44"/>
      <c r="IZT169" s="44"/>
      <c r="IZU169" s="44"/>
      <c r="IZV169" s="44"/>
      <c r="IZW169" s="44"/>
      <c r="IZX169" s="44"/>
      <c r="IZY169" s="44"/>
      <c r="IZZ169" s="44"/>
      <c r="JAA169" s="44"/>
      <c r="JAB169" s="44"/>
      <c r="JAC169" s="44"/>
      <c r="JAD169" s="44"/>
      <c r="JAE169" s="44"/>
      <c r="JAF169" s="44"/>
      <c r="JAG169" s="44"/>
      <c r="JAH169" s="44"/>
      <c r="JAI169" s="44"/>
      <c r="JAJ169" s="44"/>
      <c r="JAK169" s="44"/>
      <c r="JAL169" s="44"/>
      <c r="JAM169" s="44"/>
      <c r="JAN169" s="44"/>
      <c r="JAO169" s="44"/>
      <c r="JAP169" s="44"/>
      <c r="JAQ169" s="44"/>
      <c r="JAR169" s="44"/>
      <c r="JAS169" s="44"/>
      <c r="JAT169" s="44"/>
      <c r="JAU169" s="44"/>
      <c r="JAV169" s="44"/>
      <c r="JAW169" s="44"/>
      <c r="JAX169" s="44"/>
      <c r="JAY169" s="44"/>
      <c r="JAZ169" s="44"/>
      <c r="JBA169" s="44"/>
      <c r="JBB169" s="44"/>
      <c r="JBC169" s="44"/>
      <c r="JBD169" s="44"/>
      <c r="JBE169" s="44"/>
      <c r="JBF169" s="44"/>
      <c r="JBG169" s="44"/>
      <c r="JBH169" s="44"/>
      <c r="JBI169" s="44"/>
      <c r="JBJ169" s="44"/>
      <c r="JBK169" s="44"/>
      <c r="JBL169" s="44"/>
      <c r="JBM169" s="44"/>
      <c r="JBN169" s="44"/>
      <c r="JBO169" s="44"/>
      <c r="JBP169" s="44"/>
      <c r="JBQ169" s="44"/>
      <c r="JBR169" s="44"/>
      <c r="JBS169" s="44"/>
      <c r="JBT169" s="44"/>
      <c r="JBU169" s="44"/>
      <c r="JBV169" s="44"/>
      <c r="JBW169" s="44"/>
      <c r="JBX169" s="44"/>
      <c r="JBY169" s="44"/>
      <c r="JBZ169" s="44"/>
      <c r="JCA169" s="44"/>
      <c r="JCB169" s="44"/>
      <c r="JCC169" s="44"/>
      <c r="JCD169" s="44"/>
      <c r="JCE169" s="44"/>
      <c r="JCF169" s="44"/>
      <c r="JCG169" s="44"/>
      <c r="JCH169" s="44"/>
      <c r="JCI169" s="44"/>
      <c r="JCJ169" s="44"/>
      <c r="JCK169" s="44"/>
      <c r="JCL169" s="44"/>
      <c r="JCM169" s="44"/>
      <c r="JCN169" s="44"/>
      <c r="JCO169" s="44"/>
      <c r="JCP169" s="44"/>
      <c r="JCQ169" s="44"/>
      <c r="JCR169" s="44"/>
      <c r="JCS169" s="44"/>
      <c r="JCT169" s="44"/>
      <c r="JCU169" s="44"/>
      <c r="JCV169" s="44"/>
      <c r="JCW169" s="44"/>
      <c r="JCX169" s="44"/>
      <c r="JCY169" s="44"/>
      <c r="JCZ169" s="44"/>
      <c r="JDA169" s="44"/>
      <c r="JDB169" s="44"/>
      <c r="JDC169" s="44"/>
      <c r="JDD169" s="44"/>
      <c r="JDE169" s="44"/>
      <c r="JDF169" s="44"/>
      <c r="JDG169" s="44"/>
      <c r="JDH169" s="44"/>
      <c r="JDI169" s="44"/>
      <c r="JDJ169" s="44"/>
      <c r="JDK169" s="44"/>
      <c r="JDL169" s="44"/>
      <c r="JDM169" s="44"/>
      <c r="JDN169" s="44"/>
      <c r="JDO169" s="44"/>
      <c r="JDP169" s="44"/>
      <c r="JDQ169" s="44"/>
      <c r="JDR169" s="44"/>
      <c r="JDS169" s="44"/>
      <c r="JDT169" s="44"/>
      <c r="JDU169" s="44"/>
      <c r="JDV169" s="44"/>
      <c r="JDW169" s="44"/>
      <c r="JDX169" s="44"/>
      <c r="JDY169" s="44"/>
      <c r="JDZ169" s="44"/>
      <c r="JEA169" s="44"/>
      <c r="JEB169" s="44"/>
      <c r="JEC169" s="44"/>
      <c r="JED169" s="44"/>
      <c r="JEE169" s="44"/>
      <c r="JEF169" s="44"/>
      <c r="JEG169" s="44"/>
      <c r="JEH169" s="44"/>
      <c r="JEI169" s="44"/>
      <c r="JEJ169" s="44"/>
      <c r="JEK169" s="44"/>
      <c r="JEL169" s="44"/>
      <c r="JEM169" s="44"/>
      <c r="JEN169" s="44"/>
      <c r="JEO169" s="44"/>
      <c r="JEP169" s="44"/>
      <c r="JEQ169" s="44"/>
      <c r="JER169" s="44"/>
      <c r="JES169" s="44"/>
      <c r="JET169" s="44"/>
      <c r="JEU169" s="44"/>
      <c r="JEV169" s="44"/>
      <c r="JEW169" s="44"/>
      <c r="JEX169" s="44"/>
      <c r="JEY169" s="44"/>
      <c r="JEZ169" s="44"/>
      <c r="JFA169" s="44"/>
      <c r="JFB169" s="44"/>
      <c r="JFC169" s="44"/>
      <c r="JFD169" s="44"/>
      <c r="JFE169" s="44"/>
      <c r="JFF169" s="44"/>
      <c r="JFG169" s="44"/>
      <c r="JFH169" s="44"/>
      <c r="JFI169" s="44"/>
      <c r="JFJ169" s="44"/>
      <c r="JFK169" s="44"/>
      <c r="JFL169" s="44"/>
      <c r="JFM169" s="44"/>
      <c r="JFN169" s="44"/>
      <c r="JFO169" s="44"/>
      <c r="JFP169" s="44"/>
      <c r="JFQ169" s="44"/>
      <c r="JFR169" s="44"/>
      <c r="JFS169" s="44"/>
      <c r="JFT169" s="44"/>
      <c r="JFU169" s="44"/>
      <c r="JFV169" s="44"/>
      <c r="JFW169" s="44"/>
      <c r="JFX169" s="44"/>
      <c r="JFY169" s="44"/>
      <c r="JFZ169" s="44"/>
      <c r="JGA169" s="44"/>
      <c r="JGB169" s="44"/>
      <c r="JGC169" s="44"/>
      <c r="JGD169" s="44"/>
      <c r="JGE169" s="44"/>
      <c r="JGF169" s="44"/>
      <c r="JGG169" s="44"/>
      <c r="JGH169" s="44"/>
      <c r="JGI169" s="44"/>
      <c r="JGJ169" s="44"/>
      <c r="JGK169" s="44"/>
      <c r="JGL169" s="44"/>
      <c r="JGM169" s="44"/>
      <c r="JGN169" s="44"/>
      <c r="JGO169" s="44"/>
      <c r="JGP169" s="44"/>
      <c r="JGQ169" s="44"/>
      <c r="JGR169" s="44"/>
      <c r="JGS169" s="44"/>
      <c r="JGT169" s="44"/>
      <c r="JGU169" s="44"/>
      <c r="JGV169" s="44"/>
      <c r="JGW169" s="44"/>
      <c r="JGX169" s="44"/>
      <c r="JGY169" s="44"/>
      <c r="JGZ169" s="44"/>
      <c r="JHA169" s="44"/>
      <c r="JHB169" s="44"/>
      <c r="JHC169" s="44"/>
      <c r="JHD169" s="44"/>
      <c r="JHE169" s="44"/>
      <c r="JHF169" s="44"/>
      <c r="JHG169" s="44"/>
      <c r="JHH169" s="44"/>
      <c r="JHI169" s="44"/>
      <c r="JHJ169" s="44"/>
      <c r="JHK169" s="44"/>
      <c r="JHL169" s="44"/>
      <c r="JHM169" s="44"/>
      <c r="JHN169" s="44"/>
      <c r="JHO169" s="44"/>
      <c r="JHP169" s="44"/>
      <c r="JHQ169" s="44"/>
      <c r="JHR169" s="44"/>
      <c r="JHS169" s="44"/>
      <c r="JHT169" s="44"/>
      <c r="JHU169" s="44"/>
      <c r="JHV169" s="44"/>
      <c r="JHW169" s="44"/>
      <c r="JHX169" s="44"/>
      <c r="JHY169" s="44"/>
      <c r="JHZ169" s="44"/>
      <c r="JIA169" s="44"/>
      <c r="JIB169" s="44"/>
      <c r="JIC169" s="44"/>
      <c r="JID169" s="44"/>
      <c r="JIE169" s="44"/>
      <c r="JIF169" s="44"/>
      <c r="JIG169" s="44"/>
      <c r="JIH169" s="44"/>
      <c r="JII169" s="44"/>
      <c r="JIJ169" s="44"/>
      <c r="JIK169" s="44"/>
      <c r="JIL169" s="44"/>
      <c r="JIM169" s="44"/>
      <c r="JIN169" s="44"/>
      <c r="JIO169" s="44"/>
      <c r="JIP169" s="44"/>
      <c r="JIQ169" s="44"/>
      <c r="JIR169" s="44"/>
      <c r="JIS169" s="44"/>
      <c r="JIT169" s="44"/>
      <c r="JIU169" s="44"/>
      <c r="JIV169" s="44"/>
      <c r="JIW169" s="44"/>
      <c r="JIX169" s="44"/>
      <c r="JIY169" s="44"/>
      <c r="JIZ169" s="44"/>
      <c r="JJA169" s="44"/>
      <c r="JJB169" s="44"/>
      <c r="JJC169" s="44"/>
      <c r="JJD169" s="44"/>
      <c r="JJE169" s="44"/>
      <c r="JJF169" s="44"/>
      <c r="JJG169" s="44"/>
      <c r="JJH169" s="44"/>
      <c r="JJI169" s="44"/>
      <c r="JJJ169" s="44"/>
      <c r="JJK169" s="44"/>
      <c r="JJL169" s="44"/>
      <c r="JJM169" s="44"/>
      <c r="JJN169" s="44"/>
      <c r="JJO169" s="44"/>
      <c r="JJP169" s="44"/>
      <c r="JJQ169" s="44"/>
      <c r="JJR169" s="44"/>
      <c r="JJS169" s="44"/>
      <c r="JJT169" s="44"/>
      <c r="JJU169" s="44"/>
      <c r="JJV169" s="44"/>
      <c r="JJW169" s="44"/>
      <c r="JJX169" s="44"/>
      <c r="JJY169" s="44"/>
      <c r="JJZ169" s="44"/>
      <c r="JKA169" s="44"/>
      <c r="JKB169" s="44"/>
      <c r="JKC169" s="44"/>
      <c r="JKD169" s="44"/>
      <c r="JKE169" s="44"/>
      <c r="JKF169" s="44"/>
      <c r="JKG169" s="44"/>
      <c r="JKH169" s="44"/>
      <c r="JKI169" s="44"/>
      <c r="JKJ169" s="44"/>
      <c r="JKK169" s="44"/>
      <c r="JKL169" s="44"/>
      <c r="JKM169" s="44"/>
      <c r="JKN169" s="44"/>
      <c r="JKO169" s="44"/>
      <c r="JKP169" s="44"/>
      <c r="JKQ169" s="44"/>
      <c r="JKR169" s="44"/>
      <c r="JKS169" s="44"/>
      <c r="JKT169" s="44"/>
      <c r="JKU169" s="44"/>
      <c r="JKV169" s="44"/>
      <c r="JKW169" s="44"/>
      <c r="JKX169" s="44"/>
      <c r="JKY169" s="44"/>
      <c r="JKZ169" s="44"/>
      <c r="JLA169" s="44"/>
      <c r="JLB169" s="44"/>
      <c r="JLC169" s="44"/>
      <c r="JLD169" s="44"/>
      <c r="JLE169" s="44"/>
      <c r="JLF169" s="44"/>
      <c r="JLG169" s="44"/>
      <c r="JLH169" s="44"/>
      <c r="JLI169" s="44"/>
      <c r="JLJ169" s="44"/>
      <c r="JLK169" s="44"/>
      <c r="JLL169" s="44"/>
      <c r="JLM169" s="44"/>
      <c r="JLN169" s="44"/>
      <c r="JLO169" s="44"/>
      <c r="JLP169" s="44"/>
      <c r="JLQ169" s="44"/>
      <c r="JLR169" s="44"/>
      <c r="JLS169" s="44"/>
      <c r="JLT169" s="44"/>
      <c r="JLU169" s="44"/>
      <c r="JLV169" s="44"/>
      <c r="JLW169" s="44"/>
      <c r="JLX169" s="44"/>
      <c r="JLY169" s="44"/>
      <c r="JLZ169" s="44"/>
      <c r="JMA169" s="44"/>
      <c r="JMB169" s="44"/>
      <c r="JMC169" s="44"/>
      <c r="JMD169" s="44"/>
      <c r="JME169" s="44"/>
      <c r="JMF169" s="44"/>
      <c r="JMG169" s="44"/>
      <c r="JMH169" s="44"/>
      <c r="JMI169" s="44"/>
      <c r="JMJ169" s="44"/>
      <c r="JMK169" s="44"/>
      <c r="JML169" s="44"/>
      <c r="JMM169" s="44"/>
      <c r="JMN169" s="44"/>
      <c r="JMO169" s="44"/>
      <c r="JMP169" s="44"/>
      <c r="JMQ169" s="44"/>
      <c r="JMR169" s="44"/>
      <c r="JMS169" s="44"/>
      <c r="JMT169" s="44"/>
      <c r="JMU169" s="44"/>
      <c r="JMV169" s="44"/>
      <c r="JMW169" s="44"/>
      <c r="JMX169" s="44"/>
      <c r="JMY169" s="44"/>
      <c r="JMZ169" s="44"/>
      <c r="JNA169" s="44"/>
      <c r="JNB169" s="44"/>
      <c r="JNC169" s="44"/>
      <c r="JND169" s="44"/>
      <c r="JNE169" s="44"/>
      <c r="JNF169" s="44"/>
      <c r="JNG169" s="44"/>
      <c r="JNH169" s="44"/>
      <c r="JNI169" s="44"/>
      <c r="JNJ169" s="44"/>
      <c r="JNK169" s="44"/>
      <c r="JNL169" s="44"/>
      <c r="JNM169" s="44"/>
      <c r="JNN169" s="44"/>
      <c r="JNO169" s="44"/>
      <c r="JNP169" s="44"/>
      <c r="JNQ169" s="44"/>
      <c r="JNR169" s="44"/>
      <c r="JNS169" s="44"/>
      <c r="JNT169" s="44"/>
      <c r="JNU169" s="44"/>
      <c r="JNV169" s="44"/>
      <c r="JNW169" s="44"/>
      <c r="JNX169" s="44"/>
      <c r="JNY169" s="44"/>
      <c r="JNZ169" s="44"/>
      <c r="JOA169" s="44"/>
      <c r="JOB169" s="44"/>
      <c r="JOC169" s="44"/>
      <c r="JOD169" s="44"/>
      <c r="JOE169" s="44"/>
      <c r="JOF169" s="44"/>
      <c r="JOG169" s="44"/>
      <c r="JOH169" s="44"/>
      <c r="JOI169" s="44"/>
      <c r="JOJ169" s="44"/>
      <c r="JOK169" s="44"/>
      <c r="JOL169" s="44"/>
      <c r="JOM169" s="44"/>
      <c r="JON169" s="44"/>
      <c r="JOO169" s="44"/>
      <c r="JOP169" s="44"/>
      <c r="JOQ169" s="44"/>
      <c r="JOR169" s="44"/>
      <c r="JOS169" s="44"/>
      <c r="JOT169" s="44"/>
      <c r="JOU169" s="44"/>
      <c r="JOV169" s="44"/>
      <c r="JOW169" s="44"/>
      <c r="JOX169" s="44"/>
      <c r="JOY169" s="44"/>
      <c r="JOZ169" s="44"/>
      <c r="JPA169" s="44"/>
      <c r="JPB169" s="44"/>
      <c r="JPC169" s="44"/>
      <c r="JPD169" s="44"/>
      <c r="JPE169" s="44"/>
      <c r="JPF169" s="44"/>
      <c r="JPG169" s="44"/>
      <c r="JPH169" s="44"/>
      <c r="JPI169" s="44"/>
      <c r="JPJ169" s="44"/>
      <c r="JPK169" s="44"/>
      <c r="JPL169" s="44"/>
      <c r="JPM169" s="44"/>
      <c r="JPN169" s="44"/>
      <c r="JPO169" s="44"/>
      <c r="JPP169" s="44"/>
      <c r="JPQ169" s="44"/>
      <c r="JPR169" s="44"/>
      <c r="JPS169" s="44"/>
      <c r="JPT169" s="44"/>
      <c r="JPU169" s="44"/>
      <c r="JPV169" s="44"/>
      <c r="JPW169" s="44"/>
      <c r="JPX169" s="44"/>
      <c r="JPY169" s="44"/>
      <c r="JPZ169" s="44"/>
      <c r="JQA169" s="44"/>
      <c r="JQB169" s="44"/>
      <c r="JQC169" s="44"/>
      <c r="JQD169" s="44"/>
      <c r="JQE169" s="44"/>
      <c r="JQF169" s="44"/>
      <c r="JQG169" s="44"/>
      <c r="JQH169" s="44"/>
      <c r="JQI169" s="44"/>
      <c r="JQJ169" s="44"/>
      <c r="JQK169" s="44"/>
      <c r="JQL169" s="44"/>
      <c r="JQM169" s="44"/>
      <c r="JQN169" s="44"/>
      <c r="JQO169" s="44"/>
      <c r="JQP169" s="44"/>
      <c r="JQQ169" s="44"/>
      <c r="JQR169" s="44"/>
      <c r="JQS169" s="44"/>
      <c r="JQT169" s="44"/>
      <c r="JQU169" s="44"/>
      <c r="JQV169" s="44"/>
      <c r="JQW169" s="44"/>
      <c r="JQX169" s="44"/>
      <c r="JQY169" s="44"/>
      <c r="JQZ169" s="44"/>
      <c r="JRA169" s="44"/>
      <c r="JRB169" s="44"/>
      <c r="JRC169" s="44"/>
      <c r="JRD169" s="44"/>
      <c r="JRE169" s="44"/>
      <c r="JRF169" s="44"/>
      <c r="JRG169" s="44"/>
      <c r="JRH169" s="44"/>
      <c r="JRI169" s="44"/>
      <c r="JRJ169" s="44"/>
      <c r="JRK169" s="44"/>
      <c r="JRL169" s="44"/>
      <c r="JRM169" s="44"/>
      <c r="JRN169" s="44"/>
      <c r="JRO169" s="44"/>
      <c r="JRP169" s="44"/>
      <c r="JRQ169" s="44"/>
      <c r="JRR169" s="44"/>
      <c r="JRS169" s="44"/>
      <c r="JRT169" s="44"/>
      <c r="JRU169" s="44"/>
      <c r="JRV169" s="44"/>
      <c r="JRW169" s="44"/>
      <c r="JRX169" s="44"/>
      <c r="JRY169" s="44"/>
      <c r="JRZ169" s="44"/>
      <c r="JSA169" s="44"/>
      <c r="JSB169" s="44"/>
      <c r="JSC169" s="44"/>
      <c r="JSD169" s="44"/>
      <c r="JSE169" s="44"/>
      <c r="JSF169" s="44"/>
      <c r="JSG169" s="44"/>
      <c r="JSH169" s="44"/>
      <c r="JSI169" s="44"/>
      <c r="JSJ169" s="44"/>
      <c r="JSK169" s="44"/>
      <c r="JSL169" s="44"/>
      <c r="JSM169" s="44"/>
      <c r="JSN169" s="44"/>
      <c r="JSO169" s="44"/>
      <c r="JSP169" s="44"/>
      <c r="JSQ169" s="44"/>
      <c r="JSR169" s="44"/>
      <c r="JSS169" s="44"/>
      <c r="JST169" s="44"/>
      <c r="JSU169" s="44"/>
      <c r="JSV169" s="44"/>
      <c r="JSW169" s="44"/>
      <c r="JSX169" s="44"/>
      <c r="JSY169" s="44"/>
      <c r="JSZ169" s="44"/>
      <c r="JTA169" s="44"/>
      <c r="JTB169" s="44"/>
      <c r="JTC169" s="44"/>
      <c r="JTD169" s="44"/>
      <c r="JTE169" s="44"/>
      <c r="JTF169" s="44"/>
      <c r="JTG169" s="44"/>
      <c r="JTH169" s="44"/>
      <c r="JTI169" s="44"/>
      <c r="JTJ169" s="44"/>
      <c r="JTK169" s="44"/>
      <c r="JTL169" s="44"/>
      <c r="JTM169" s="44"/>
      <c r="JTN169" s="44"/>
      <c r="JTO169" s="44"/>
      <c r="JTP169" s="44"/>
      <c r="JTQ169" s="44"/>
      <c r="JTR169" s="44"/>
      <c r="JTS169" s="44"/>
      <c r="JTT169" s="44"/>
      <c r="JTU169" s="44"/>
      <c r="JTV169" s="44"/>
      <c r="JTW169" s="44"/>
      <c r="JTX169" s="44"/>
      <c r="JTY169" s="44"/>
      <c r="JTZ169" s="44"/>
      <c r="JUA169" s="44"/>
      <c r="JUB169" s="44"/>
      <c r="JUC169" s="44"/>
      <c r="JUD169" s="44"/>
      <c r="JUE169" s="44"/>
      <c r="JUF169" s="44"/>
      <c r="JUG169" s="44"/>
      <c r="JUH169" s="44"/>
      <c r="JUI169" s="44"/>
      <c r="JUJ169" s="44"/>
      <c r="JUK169" s="44"/>
      <c r="JUL169" s="44"/>
      <c r="JUM169" s="44"/>
      <c r="JUN169" s="44"/>
      <c r="JUO169" s="44"/>
      <c r="JUP169" s="44"/>
      <c r="JUQ169" s="44"/>
      <c r="JUR169" s="44"/>
      <c r="JUS169" s="44"/>
      <c r="JUT169" s="44"/>
      <c r="JUU169" s="44"/>
      <c r="JUV169" s="44"/>
      <c r="JUW169" s="44"/>
      <c r="JUX169" s="44"/>
      <c r="JUY169" s="44"/>
      <c r="JUZ169" s="44"/>
      <c r="JVA169" s="44"/>
      <c r="JVB169" s="44"/>
      <c r="JVC169" s="44"/>
      <c r="JVD169" s="44"/>
      <c r="JVE169" s="44"/>
      <c r="JVF169" s="44"/>
      <c r="JVG169" s="44"/>
      <c r="JVH169" s="44"/>
      <c r="JVI169" s="44"/>
      <c r="JVJ169" s="44"/>
      <c r="JVK169" s="44"/>
      <c r="JVL169" s="44"/>
      <c r="JVM169" s="44"/>
      <c r="JVN169" s="44"/>
      <c r="JVO169" s="44"/>
      <c r="JVP169" s="44"/>
      <c r="JVQ169" s="44"/>
      <c r="JVR169" s="44"/>
      <c r="JVS169" s="44"/>
      <c r="JVT169" s="44"/>
      <c r="JVU169" s="44"/>
      <c r="JVV169" s="44"/>
      <c r="JVW169" s="44"/>
      <c r="JVX169" s="44"/>
      <c r="JVY169" s="44"/>
      <c r="JVZ169" s="44"/>
      <c r="JWA169" s="44"/>
      <c r="JWB169" s="44"/>
      <c r="JWC169" s="44"/>
      <c r="JWD169" s="44"/>
      <c r="JWE169" s="44"/>
      <c r="JWF169" s="44"/>
      <c r="JWG169" s="44"/>
      <c r="JWH169" s="44"/>
      <c r="JWI169" s="44"/>
      <c r="JWJ169" s="44"/>
      <c r="JWK169" s="44"/>
      <c r="JWL169" s="44"/>
      <c r="JWM169" s="44"/>
      <c r="JWN169" s="44"/>
      <c r="JWO169" s="44"/>
      <c r="JWP169" s="44"/>
      <c r="JWQ169" s="44"/>
      <c r="JWR169" s="44"/>
      <c r="JWS169" s="44"/>
      <c r="JWT169" s="44"/>
      <c r="JWU169" s="44"/>
      <c r="JWV169" s="44"/>
      <c r="JWW169" s="44"/>
      <c r="JWX169" s="44"/>
      <c r="JWY169" s="44"/>
      <c r="JWZ169" s="44"/>
      <c r="JXA169" s="44"/>
      <c r="JXB169" s="44"/>
      <c r="JXC169" s="44"/>
      <c r="JXD169" s="44"/>
      <c r="JXE169" s="44"/>
      <c r="JXF169" s="44"/>
      <c r="JXG169" s="44"/>
      <c r="JXH169" s="44"/>
      <c r="JXI169" s="44"/>
      <c r="JXJ169" s="44"/>
      <c r="JXK169" s="44"/>
      <c r="JXL169" s="44"/>
      <c r="JXM169" s="44"/>
      <c r="JXN169" s="44"/>
      <c r="JXO169" s="44"/>
      <c r="JXP169" s="44"/>
      <c r="JXQ169" s="44"/>
      <c r="JXR169" s="44"/>
      <c r="JXS169" s="44"/>
      <c r="JXT169" s="44"/>
      <c r="JXU169" s="44"/>
      <c r="JXV169" s="44"/>
      <c r="JXW169" s="44"/>
      <c r="JXX169" s="44"/>
      <c r="JXY169" s="44"/>
      <c r="JXZ169" s="44"/>
      <c r="JYA169" s="44"/>
      <c r="JYB169" s="44"/>
      <c r="JYC169" s="44"/>
      <c r="JYD169" s="44"/>
      <c r="JYE169" s="44"/>
      <c r="JYF169" s="44"/>
      <c r="JYG169" s="44"/>
      <c r="JYH169" s="44"/>
      <c r="JYI169" s="44"/>
      <c r="JYJ169" s="44"/>
      <c r="JYK169" s="44"/>
      <c r="JYL169" s="44"/>
      <c r="JYM169" s="44"/>
      <c r="JYN169" s="44"/>
      <c r="JYO169" s="44"/>
      <c r="JYP169" s="44"/>
      <c r="JYQ169" s="44"/>
      <c r="JYR169" s="44"/>
      <c r="JYS169" s="44"/>
      <c r="JYT169" s="44"/>
      <c r="JYU169" s="44"/>
      <c r="JYV169" s="44"/>
      <c r="JYW169" s="44"/>
      <c r="JYX169" s="44"/>
      <c r="JYY169" s="44"/>
      <c r="JYZ169" s="44"/>
      <c r="JZA169" s="44"/>
      <c r="JZB169" s="44"/>
      <c r="JZC169" s="44"/>
      <c r="JZD169" s="44"/>
      <c r="JZE169" s="44"/>
      <c r="JZF169" s="44"/>
      <c r="JZG169" s="44"/>
      <c r="JZH169" s="44"/>
      <c r="JZI169" s="44"/>
      <c r="JZJ169" s="44"/>
      <c r="JZK169" s="44"/>
      <c r="JZL169" s="44"/>
      <c r="JZM169" s="44"/>
      <c r="JZN169" s="44"/>
      <c r="JZO169" s="44"/>
      <c r="JZP169" s="44"/>
      <c r="JZQ169" s="44"/>
      <c r="JZR169" s="44"/>
      <c r="JZS169" s="44"/>
      <c r="JZT169" s="44"/>
      <c r="JZU169" s="44"/>
      <c r="JZV169" s="44"/>
      <c r="JZW169" s="44"/>
      <c r="JZX169" s="44"/>
      <c r="JZY169" s="44"/>
      <c r="JZZ169" s="44"/>
      <c r="KAA169" s="44"/>
      <c r="KAB169" s="44"/>
      <c r="KAC169" s="44"/>
      <c r="KAD169" s="44"/>
      <c r="KAE169" s="44"/>
      <c r="KAF169" s="44"/>
      <c r="KAG169" s="44"/>
      <c r="KAH169" s="44"/>
      <c r="KAI169" s="44"/>
      <c r="KAJ169" s="44"/>
      <c r="KAK169" s="44"/>
      <c r="KAL169" s="44"/>
      <c r="KAM169" s="44"/>
      <c r="KAN169" s="44"/>
      <c r="KAO169" s="44"/>
      <c r="KAP169" s="44"/>
      <c r="KAQ169" s="44"/>
      <c r="KAR169" s="44"/>
      <c r="KAS169" s="44"/>
      <c r="KAT169" s="44"/>
      <c r="KAU169" s="44"/>
      <c r="KAV169" s="44"/>
      <c r="KAW169" s="44"/>
      <c r="KAX169" s="44"/>
      <c r="KAY169" s="44"/>
      <c r="KAZ169" s="44"/>
      <c r="KBA169" s="44"/>
      <c r="KBB169" s="44"/>
      <c r="KBC169" s="44"/>
      <c r="KBD169" s="44"/>
      <c r="KBE169" s="44"/>
      <c r="KBF169" s="44"/>
      <c r="KBG169" s="44"/>
      <c r="KBH169" s="44"/>
      <c r="KBI169" s="44"/>
      <c r="KBJ169" s="44"/>
      <c r="KBK169" s="44"/>
      <c r="KBL169" s="44"/>
      <c r="KBM169" s="44"/>
      <c r="KBN169" s="44"/>
      <c r="KBO169" s="44"/>
      <c r="KBP169" s="44"/>
      <c r="KBQ169" s="44"/>
      <c r="KBR169" s="44"/>
      <c r="KBS169" s="44"/>
      <c r="KBT169" s="44"/>
      <c r="KBU169" s="44"/>
      <c r="KBV169" s="44"/>
      <c r="KBW169" s="44"/>
      <c r="KBX169" s="44"/>
      <c r="KBY169" s="44"/>
      <c r="KBZ169" s="44"/>
      <c r="KCA169" s="44"/>
      <c r="KCB169" s="44"/>
      <c r="KCC169" s="44"/>
      <c r="KCD169" s="44"/>
      <c r="KCE169" s="44"/>
      <c r="KCF169" s="44"/>
      <c r="KCG169" s="44"/>
      <c r="KCH169" s="44"/>
      <c r="KCI169" s="44"/>
      <c r="KCJ169" s="44"/>
      <c r="KCK169" s="44"/>
      <c r="KCL169" s="44"/>
      <c r="KCM169" s="44"/>
      <c r="KCN169" s="44"/>
      <c r="KCO169" s="44"/>
      <c r="KCP169" s="44"/>
      <c r="KCQ169" s="44"/>
      <c r="KCR169" s="44"/>
      <c r="KCS169" s="44"/>
      <c r="KCT169" s="44"/>
      <c r="KCU169" s="44"/>
      <c r="KCV169" s="44"/>
      <c r="KCW169" s="44"/>
      <c r="KCX169" s="44"/>
      <c r="KCY169" s="44"/>
      <c r="KCZ169" s="44"/>
      <c r="KDA169" s="44"/>
      <c r="KDB169" s="44"/>
      <c r="KDC169" s="44"/>
      <c r="KDD169" s="44"/>
      <c r="KDE169" s="44"/>
      <c r="KDF169" s="44"/>
      <c r="KDG169" s="44"/>
      <c r="KDH169" s="44"/>
      <c r="KDI169" s="44"/>
      <c r="KDJ169" s="44"/>
      <c r="KDK169" s="44"/>
      <c r="KDL169" s="44"/>
      <c r="KDM169" s="44"/>
      <c r="KDN169" s="44"/>
      <c r="KDO169" s="44"/>
      <c r="KDP169" s="44"/>
      <c r="KDQ169" s="44"/>
      <c r="KDR169" s="44"/>
      <c r="KDS169" s="44"/>
      <c r="KDT169" s="44"/>
      <c r="KDU169" s="44"/>
      <c r="KDV169" s="44"/>
      <c r="KDW169" s="44"/>
      <c r="KDX169" s="44"/>
      <c r="KDY169" s="44"/>
      <c r="KDZ169" s="44"/>
      <c r="KEA169" s="44"/>
      <c r="KEB169" s="44"/>
      <c r="KEC169" s="44"/>
      <c r="KED169" s="44"/>
      <c r="KEE169" s="44"/>
      <c r="KEF169" s="44"/>
      <c r="KEG169" s="44"/>
      <c r="KEH169" s="44"/>
      <c r="KEI169" s="44"/>
      <c r="KEJ169" s="44"/>
      <c r="KEK169" s="44"/>
      <c r="KEL169" s="44"/>
      <c r="KEM169" s="44"/>
      <c r="KEN169" s="44"/>
      <c r="KEO169" s="44"/>
      <c r="KEP169" s="44"/>
      <c r="KEQ169" s="44"/>
      <c r="KER169" s="44"/>
      <c r="KES169" s="44"/>
      <c r="KET169" s="44"/>
      <c r="KEU169" s="44"/>
      <c r="KEV169" s="44"/>
      <c r="KEW169" s="44"/>
      <c r="KEX169" s="44"/>
      <c r="KEY169" s="44"/>
      <c r="KEZ169" s="44"/>
      <c r="KFA169" s="44"/>
      <c r="KFB169" s="44"/>
      <c r="KFC169" s="44"/>
      <c r="KFD169" s="44"/>
      <c r="KFE169" s="44"/>
      <c r="KFF169" s="44"/>
      <c r="KFG169" s="44"/>
      <c r="KFH169" s="44"/>
      <c r="KFI169" s="44"/>
      <c r="KFJ169" s="44"/>
      <c r="KFK169" s="44"/>
      <c r="KFL169" s="44"/>
      <c r="KFM169" s="44"/>
      <c r="KFN169" s="44"/>
      <c r="KFO169" s="44"/>
      <c r="KFP169" s="44"/>
      <c r="KFQ169" s="44"/>
      <c r="KFR169" s="44"/>
      <c r="KFS169" s="44"/>
      <c r="KFT169" s="44"/>
      <c r="KFU169" s="44"/>
      <c r="KFV169" s="44"/>
      <c r="KFW169" s="44"/>
      <c r="KFX169" s="44"/>
      <c r="KFY169" s="44"/>
      <c r="KFZ169" s="44"/>
      <c r="KGA169" s="44"/>
      <c r="KGB169" s="44"/>
      <c r="KGC169" s="44"/>
      <c r="KGD169" s="44"/>
      <c r="KGE169" s="44"/>
      <c r="KGF169" s="44"/>
      <c r="KGG169" s="44"/>
      <c r="KGH169" s="44"/>
      <c r="KGI169" s="44"/>
      <c r="KGJ169" s="44"/>
      <c r="KGK169" s="44"/>
      <c r="KGL169" s="44"/>
      <c r="KGM169" s="44"/>
      <c r="KGN169" s="44"/>
      <c r="KGO169" s="44"/>
      <c r="KGP169" s="44"/>
      <c r="KGQ169" s="44"/>
      <c r="KGR169" s="44"/>
      <c r="KGS169" s="44"/>
      <c r="KGT169" s="44"/>
      <c r="KGU169" s="44"/>
      <c r="KGV169" s="44"/>
      <c r="KGW169" s="44"/>
      <c r="KGX169" s="44"/>
      <c r="KGY169" s="44"/>
      <c r="KGZ169" s="44"/>
      <c r="KHA169" s="44"/>
      <c r="KHB169" s="44"/>
      <c r="KHC169" s="44"/>
      <c r="KHD169" s="44"/>
      <c r="KHE169" s="44"/>
      <c r="KHF169" s="44"/>
      <c r="KHG169" s="44"/>
      <c r="KHH169" s="44"/>
      <c r="KHI169" s="44"/>
      <c r="KHJ169" s="44"/>
      <c r="KHK169" s="44"/>
      <c r="KHL169" s="44"/>
      <c r="KHM169" s="44"/>
      <c r="KHN169" s="44"/>
      <c r="KHO169" s="44"/>
      <c r="KHP169" s="44"/>
      <c r="KHQ169" s="44"/>
      <c r="KHR169" s="44"/>
      <c r="KHS169" s="44"/>
      <c r="KHT169" s="44"/>
      <c r="KHU169" s="44"/>
      <c r="KHV169" s="44"/>
      <c r="KHW169" s="44"/>
      <c r="KHX169" s="44"/>
      <c r="KHY169" s="44"/>
      <c r="KHZ169" s="44"/>
      <c r="KIA169" s="44"/>
      <c r="KIB169" s="44"/>
      <c r="KIC169" s="44"/>
      <c r="KID169" s="44"/>
      <c r="KIE169" s="44"/>
      <c r="KIF169" s="44"/>
      <c r="KIG169" s="44"/>
      <c r="KIH169" s="44"/>
      <c r="KII169" s="44"/>
      <c r="KIJ169" s="44"/>
      <c r="KIK169" s="44"/>
      <c r="KIL169" s="44"/>
      <c r="KIM169" s="44"/>
      <c r="KIN169" s="44"/>
      <c r="KIO169" s="44"/>
      <c r="KIP169" s="44"/>
      <c r="KIQ169" s="44"/>
      <c r="KIR169" s="44"/>
      <c r="KIS169" s="44"/>
      <c r="KIT169" s="44"/>
      <c r="KIU169" s="44"/>
      <c r="KIV169" s="44"/>
      <c r="KIW169" s="44"/>
      <c r="KIX169" s="44"/>
      <c r="KIY169" s="44"/>
      <c r="KIZ169" s="44"/>
      <c r="KJA169" s="44"/>
      <c r="KJB169" s="44"/>
      <c r="KJC169" s="44"/>
      <c r="KJD169" s="44"/>
      <c r="KJE169" s="44"/>
      <c r="KJF169" s="44"/>
      <c r="KJG169" s="44"/>
      <c r="KJH169" s="44"/>
      <c r="KJI169" s="44"/>
      <c r="KJJ169" s="44"/>
      <c r="KJK169" s="44"/>
      <c r="KJL169" s="44"/>
      <c r="KJM169" s="44"/>
      <c r="KJN169" s="44"/>
      <c r="KJO169" s="44"/>
      <c r="KJP169" s="44"/>
      <c r="KJQ169" s="44"/>
      <c r="KJR169" s="44"/>
      <c r="KJS169" s="44"/>
      <c r="KJT169" s="44"/>
      <c r="KJU169" s="44"/>
      <c r="KJV169" s="44"/>
      <c r="KJW169" s="44"/>
      <c r="KJX169" s="44"/>
      <c r="KJY169" s="44"/>
      <c r="KJZ169" s="44"/>
      <c r="KKA169" s="44"/>
      <c r="KKB169" s="44"/>
      <c r="KKC169" s="44"/>
      <c r="KKD169" s="44"/>
      <c r="KKE169" s="44"/>
      <c r="KKF169" s="44"/>
      <c r="KKG169" s="44"/>
      <c r="KKH169" s="44"/>
      <c r="KKI169" s="44"/>
      <c r="KKJ169" s="44"/>
      <c r="KKK169" s="44"/>
      <c r="KKL169" s="44"/>
      <c r="KKM169" s="44"/>
      <c r="KKN169" s="44"/>
      <c r="KKO169" s="44"/>
      <c r="KKP169" s="44"/>
      <c r="KKQ169" s="44"/>
      <c r="KKR169" s="44"/>
      <c r="KKS169" s="44"/>
      <c r="KKT169" s="44"/>
      <c r="KKU169" s="44"/>
      <c r="KKV169" s="44"/>
      <c r="KKW169" s="44"/>
      <c r="KKX169" s="44"/>
      <c r="KKY169" s="44"/>
      <c r="KKZ169" s="44"/>
      <c r="KLA169" s="44"/>
      <c r="KLB169" s="44"/>
      <c r="KLC169" s="44"/>
      <c r="KLD169" s="44"/>
      <c r="KLE169" s="44"/>
      <c r="KLF169" s="44"/>
      <c r="KLG169" s="44"/>
      <c r="KLH169" s="44"/>
      <c r="KLI169" s="44"/>
      <c r="KLJ169" s="44"/>
      <c r="KLK169" s="44"/>
      <c r="KLL169" s="44"/>
      <c r="KLM169" s="44"/>
      <c r="KLN169" s="44"/>
      <c r="KLO169" s="44"/>
      <c r="KLP169" s="44"/>
      <c r="KLQ169" s="44"/>
      <c r="KLR169" s="44"/>
      <c r="KLS169" s="44"/>
      <c r="KLT169" s="44"/>
      <c r="KLU169" s="44"/>
      <c r="KLV169" s="44"/>
      <c r="KLW169" s="44"/>
      <c r="KLX169" s="44"/>
      <c r="KLY169" s="44"/>
      <c r="KLZ169" s="44"/>
      <c r="KMA169" s="44"/>
      <c r="KMB169" s="44"/>
      <c r="KMC169" s="44"/>
      <c r="KMD169" s="44"/>
      <c r="KME169" s="44"/>
      <c r="KMF169" s="44"/>
      <c r="KMG169" s="44"/>
      <c r="KMH169" s="44"/>
      <c r="KMI169" s="44"/>
      <c r="KMJ169" s="44"/>
      <c r="KMK169" s="44"/>
      <c r="KML169" s="44"/>
      <c r="KMM169" s="44"/>
      <c r="KMN169" s="44"/>
      <c r="KMO169" s="44"/>
      <c r="KMP169" s="44"/>
      <c r="KMQ169" s="44"/>
      <c r="KMR169" s="44"/>
      <c r="KMS169" s="44"/>
      <c r="KMT169" s="44"/>
      <c r="KMU169" s="44"/>
      <c r="KMV169" s="44"/>
      <c r="KMW169" s="44"/>
      <c r="KMX169" s="44"/>
      <c r="KMY169" s="44"/>
      <c r="KMZ169" s="44"/>
      <c r="KNA169" s="44"/>
      <c r="KNB169" s="44"/>
      <c r="KNC169" s="44"/>
      <c r="KND169" s="44"/>
      <c r="KNE169" s="44"/>
      <c r="KNF169" s="44"/>
      <c r="KNG169" s="44"/>
      <c r="KNH169" s="44"/>
      <c r="KNI169" s="44"/>
      <c r="KNJ169" s="44"/>
      <c r="KNK169" s="44"/>
      <c r="KNL169" s="44"/>
      <c r="KNM169" s="44"/>
      <c r="KNN169" s="44"/>
      <c r="KNO169" s="44"/>
      <c r="KNP169" s="44"/>
      <c r="KNQ169" s="44"/>
      <c r="KNR169" s="44"/>
      <c r="KNS169" s="44"/>
      <c r="KNT169" s="44"/>
      <c r="KNU169" s="44"/>
      <c r="KNV169" s="44"/>
      <c r="KNW169" s="44"/>
      <c r="KNX169" s="44"/>
      <c r="KNY169" s="44"/>
      <c r="KNZ169" s="44"/>
      <c r="KOA169" s="44"/>
      <c r="KOB169" s="44"/>
      <c r="KOC169" s="44"/>
      <c r="KOD169" s="44"/>
      <c r="KOE169" s="44"/>
      <c r="KOF169" s="44"/>
      <c r="KOG169" s="44"/>
      <c r="KOH169" s="44"/>
      <c r="KOI169" s="44"/>
      <c r="KOJ169" s="44"/>
      <c r="KOK169" s="44"/>
      <c r="KOL169" s="44"/>
      <c r="KOM169" s="44"/>
      <c r="KON169" s="44"/>
      <c r="KOO169" s="44"/>
      <c r="KOP169" s="44"/>
      <c r="KOQ169" s="44"/>
      <c r="KOR169" s="44"/>
      <c r="KOS169" s="44"/>
      <c r="KOT169" s="44"/>
      <c r="KOU169" s="44"/>
      <c r="KOV169" s="44"/>
      <c r="KOW169" s="44"/>
      <c r="KOX169" s="44"/>
      <c r="KOY169" s="44"/>
      <c r="KOZ169" s="44"/>
      <c r="KPA169" s="44"/>
      <c r="KPB169" s="44"/>
      <c r="KPC169" s="44"/>
      <c r="KPD169" s="44"/>
      <c r="KPE169" s="44"/>
      <c r="KPF169" s="44"/>
      <c r="KPG169" s="44"/>
      <c r="KPH169" s="44"/>
      <c r="KPI169" s="44"/>
      <c r="KPJ169" s="44"/>
      <c r="KPK169" s="44"/>
      <c r="KPL169" s="44"/>
      <c r="KPM169" s="44"/>
      <c r="KPN169" s="44"/>
      <c r="KPO169" s="44"/>
      <c r="KPP169" s="44"/>
      <c r="KPQ169" s="44"/>
      <c r="KPR169" s="44"/>
      <c r="KPS169" s="44"/>
      <c r="KPT169" s="44"/>
      <c r="KPU169" s="44"/>
      <c r="KPV169" s="44"/>
      <c r="KPW169" s="44"/>
      <c r="KPX169" s="44"/>
      <c r="KPY169" s="44"/>
      <c r="KPZ169" s="44"/>
      <c r="KQA169" s="44"/>
      <c r="KQB169" s="44"/>
      <c r="KQC169" s="44"/>
      <c r="KQD169" s="44"/>
      <c r="KQE169" s="44"/>
      <c r="KQF169" s="44"/>
      <c r="KQG169" s="44"/>
      <c r="KQH169" s="44"/>
      <c r="KQI169" s="44"/>
      <c r="KQJ169" s="44"/>
      <c r="KQK169" s="44"/>
      <c r="KQL169" s="44"/>
      <c r="KQM169" s="44"/>
      <c r="KQN169" s="44"/>
      <c r="KQO169" s="44"/>
      <c r="KQP169" s="44"/>
      <c r="KQQ169" s="44"/>
      <c r="KQR169" s="44"/>
      <c r="KQS169" s="44"/>
      <c r="KQT169" s="44"/>
      <c r="KQU169" s="44"/>
      <c r="KQV169" s="44"/>
      <c r="KQW169" s="44"/>
      <c r="KQX169" s="44"/>
      <c r="KQY169" s="44"/>
      <c r="KQZ169" s="44"/>
      <c r="KRA169" s="44"/>
      <c r="KRB169" s="44"/>
      <c r="KRC169" s="44"/>
      <c r="KRD169" s="44"/>
      <c r="KRE169" s="44"/>
      <c r="KRF169" s="44"/>
      <c r="KRG169" s="44"/>
      <c r="KRH169" s="44"/>
      <c r="KRI169" s="44"/>
      <c r="KRJ169" s="44"/>
      <c r="KRK169" s="44"/>
      <c r="KRL169" s="44"/>
      <c r="KRM169" s="44"/>
      <c r="KRN169" s="44"/>
      <c r="KRO169" s="44"/>
      <c r="KRP169" s="44"/>
      <c r="KRQ169" s="44"/>
      <c r="KRR169" s="44"/>
      <c r="KRS169" s="44"/>
      <c r="KRT169" s="44"/>
      <c r="KRU169" s="44"/>
      <c r="KRV169" s="44"/>
      <c r="KRW169" s="44"/>
      <c r="KRX169" s="44"/>
      <c r="KRY169" s="44"/>
      <c r="KRZ169" s="44"/>
      <c r="KSA169" s="44"/>
      <c r="KSB169" s="44"/>
      <c r="KSC169" s="44"/>
      <c r="KSD169" s="44"/>
      <c r="KSE169" s="44"/>
      <c r="KSF169" s="44"/>
      <c r="KSG169" s="44"/>
      <c r="KSH169" s="44"/>
      <c r="KSI169" s="44"/>
      <c r="KSJ169" s="44"/>
      <c r="KSK169" s="44"/>
      <c r="KSL169" s="44"/>
      <c r="KSM169" s="44"/>
      <c r="KSN169" s="44"/>
      <c r="KSO169" s="44"/>
      <c r="KSP169" s="44"/>
      <c r="KSQ169" s="44"/>
      <c r="KSR169" s="44"/>
      <c r="KSS169" s="44"/>
      <c r="KST169" s="44"/>
      <c r="KSU169" s="44"/>
      <c r="KSV169" s="44"/>
      <c r="KSW169" s="44"/>
      <c r="KSX169" s="44"/>
      <c r="KSY169" s="44"/>
      <c r="KSZ169" s="44"/>
      <c r="KTA169" s="44"/>
      <c r="KTB169" s="44"/>
      <c r="KTC169" s="44"/>
      <c r="KTD169" s="44"/>
      <c r="KTE169" s="44"/>
      <c r="KTF169" s="44"/>
      <c r="KTG169" s="44"/>
      <c r="KTH169" s="44"/>
      <c r="KTI169" s="44"/>
      <c r="KTJ169" s="44"/>
      <c r="KTK169" s="44"/>
      <c r="KTL169" s="44"/>
      <c r="KTM169" s="44"/>
      <c r="KTN169" s="44"/>
      <c r="KTO169" s="44"/>
      <c r="KTP169" s="44"/>
      <c r="KTQ169" s="44"/>
      <c r="KTR169" s="44"/>
      <c r="KTS169" s="44"/>
      <c r="KTT169" s="44"/>
      <c r="KTU169" s="44"/>
      <c r="KTV169" s="44"/>
      <c r="KTW169" s="44"/>
      <c r="KTX169" s="44"/>
      <c r="KTY169" s="44"/>
      <c r="KTZ169" s="44"/>
      <c r="KUA169" s="44"/>
      <c r="KUB169" s="44"/>
      <c r="KUC169" s="44"/>
      <c r="KUD169" s="44"/>
      <c r="KUE169" s="44"/>
      <c r="KUF169" s="44"/>
      <c r="KUG169" s="44"/>
      <c r="KUH169" s="44"/>
      <c r="KUI169" s="44"/>
      <c r="KUJ169" s="44"/>
      <c r="KUK169" s="44"/>
      <c r="KUL169" s="44"/>
      <c r="KUM169" s="44"/>
      <c r="KUN169" s="44"/>
      <c r="KUO169" s="44"/>
      <c r="KUP169" s="44"/>
      <c r="KUQ169" s="44"/>
      <c r="KUR169" s="44"/>
      <c r="KUS169" s="44"/>
      <c r="KUT169" s="44"/>
      <c r="KUU169" s="44"/>
      <c r="KUV169" s="44"/>
      <c r="KUW169" s="44"/>
      <c r="KUX169" s="44"/>
      <c r="KUY169" s="44"/>
      <c r="KUZ169" s="44"/>
      <c r="KVA169" s="44"/>
      <c r="KVB169" s="44"/>
      <c r="KVC169" s="44"/>
      <c r="KVD169" s="44"/>
      <c r="KVE169" s="44"/>
      <c r="KVF169" s="44"/>
      <c r="KVG169" s="44"/>
      <c r="KVH169" s="44"/>
      <c r="KVI169" s="44"/>
      <c r="KVJ169" s="44"/>
      <c r="KVK169" s="44"/>
      <c r="KVL169" s="44"/>
      <c r="KVM169" s="44"/>
      <c r="KVN169" s="44"/>
      <c r="KVO169" s="44"/>
      <c r="KVP169" s="44"/>
      <c r="KVQ169" s="44"/>
      <c r="KVR169" s="44"/>
      <c r="KVS169" s="44"/>
      <c r="KVT169" s="44"/>
      <c r="KVU169" s="44"/>
      <c r="KVV169" s="44"/>
      <c r="KVW169" s="44"/>
      <c r="KVX169" s="44"/>
      <c r="KVY169" s="44"/>
      <c r="KVZ169" s="44"/>
      <c r="KWA169" s="44"/>
      <c r="KWB169" s="44"/>
      <c r="KWC169" s="44"/>
      <c r="KWD169" s="44"/>
      <c r="KWE169" s="44"/>
      <c r="KWF169" s="44"/>
      <c r="KWG169" s="44"/>
      <c r="KWH169" s="44"/>
      <c r="KWI169" s="44"/>
      <c r="KWJ169" s="44"/>
      <c r="KWK169" s="44"/>
      <c r="KWL169" s="44"/>
      <c r="KWM169" s="44"/>
      <c r="KWN169" s="44"/>
      <c r="KWO169" s="44"/>
      <c r="KWP169" s="44"/>
      <c r="KWQ169" s="44"/>
      <c r="KWR169" s="44"/>
      <c r="KWS169" s="44"/>
      <c r="KWT169" s="44"/>
      <c r="KWU169" s="44"/>
      <c r="KWV169" s="44"/>
      <c r="KWW169" s="44"/>
      <c r="KWX169" s="44"/>
      <c r="KWY169" s="44"/>
      <c r="KWZ169" s="44"/>
      <c r="KXA169" s="44"/>
      <c r="KXB169" s="44"/>
      <c r="KXC169" s="44"/>
      <c r="KXD169" s="44"/>
      <c r="KXE169" s="44"/>
      <c r="KXF169" s="44"/>
      <c r="KXG169" s="44"/>
      <c r="KXH169" s="44"/>
      <c r="KXI169" s="44"/>
      <c r="KXJ169" s="44"/>
      <c r="KXK169" s="44"/>
      <c r="KXL169" s="44"/>
      <c r="KXM169" s="44"/>
      <c r="KXN169" s="44"/>
      <c r="KXO169" s="44"/>
      <c r="KXP169" s="44"/>
      <c r="KXQ169" s="44"/>
      <c r="KXR169" s="44"/>
      <c r="KXS169" s="44"/>
      <c r="KXT169" s="44"/>
      <c r="KXU169" s="44"/>
      <c r="KXV169" s="44"/>
      <c r="KXW169" s="44"/>
      <c r="KXX169" s="44"/>
      <c r="KXY169" s="44"/>
      <c r="KXZ169" s="44"/>
      <c r="KYA169" s="44"/>
      <c r="KYB169" s="44"/>
      <c r="KYC169" s="44"/>
      <c r="KYD169" s="44"/>
      <c r="KYE169" s="44"/>
      <c r="KYF169" s="44"/>
      <c r="KYG169" s="44"/>
      <c r="KYH169" s="44"/>
      <c r="KYI169" s="44"/>
      <c r="KYJ169" s="44"/>
      <c r="KYK169" s="44"/>
      <c r="KYL169" s="44"/>
      <c r="KYM169" s="44"/>
      <c r="KYN169" s="44"/>
      <c r="KYO169" s="44"/>
      <c r="KYP169" s="44"/>
      <c r="KYQ169" s="44"/>
      <c r="KYR169" s="44"/>
      <c r="KYS169" s="44"/>
      <c r="KYT169" s="44"/>
      <c r="KYU169" s="44"/>
      <c r="KYV169" s="44"/>
      <c r="KYW169" s="44"/>
      <c r="KYX169" s="44"/>
      <c r="KYY169" s="44"/>
      <c r="KYZ169" s="44"/>
      <c r="KZA169" s="44"/>
      <c r="KZB169" s="44"/>
      <c r="KZC169" s="44"/>
      <c r="KZD169" s="44"/>
      <c r="KZE169" s="44"/>
      <c r="KZF169" s="44"/>
      <c r="KZG169" s="44"/>
      <c r="KZH169" s="44"/>
      <c r="KZI169" s="44"/>
      <c r="KZJ169" s="44"/>
      <c r="KZK169" s="44"/>
      <c r="KZL169" s="44"/>
      <c r="KZM169" s="44"/>
      <c r="KZN169" s="44"/>
      <c r="KZO169" s="44"/>
      <c r="KZP169" s="44"/>
      <c r="KZQ169" s="44"/>
      <c r="KZR169" s="44"/>
      <c r="KZS169" s="44"/>
      <c r="KZT169" s="44"/>
      <c r="KZU169" s="44"/>
      <c r="KZV169" s="44"/>
      <c r="KZW169" s="44"/>
      <c r="KZX169" s="44"/>
      <c r="KZY169" s="44"/>
      <c r="KZZ169" s="44"/>
      <c r="LAA169" s="44"/>
      <c r="LAB169" s="44"/>
      <c r="LAC169" s="44"/>
      <c r="LAD169" s="44"/>
      <c r="LAE169" s="44"/>
      <c r="LAF169" s="44"/>
      <c r="LAG169" s="44"/>
      <c r="LAH169" s="44"/>
      <c r="LAI169" s="44"/>
      <c r="LAJ169" s="44"/>
      <c r="LAK169" s="44"/>
      <c r="LAL169" s="44"/>
      <c r="LAM169" s="44"/>
      <c r="LAN169" s="44"/>
      <c r="LAO169" s="44"/>
      <c r="LAP169" s="44"/>
      <c r="LAQ169" s="44"/>
      <c r="LAR169" s="44"/>
      <c r="LAS169" s="44"/>
      <c r="LAT169" s="44"/>
      <c r="LAU169" s="44"/>
      <c r="LAV169" s="44"/>
      <c r="LAW169" s="44"/>
      <c r="LAX169" s="44"/>
      <c r="LAY169" s="44"/>
      <c r="LAZ169" s="44"/>
      <c r="LBA169" s="44"/>
      <c r="LBB169" s="44"/>
      <c r="LBC169" s="44"/>
      <c r="LBD169" s="44"/>
      <c r="LBE169" s="44"/>
      <c r="LBF169" s="44"/>
      <c r="LBG169" s="44"/>
      <c r="LBH169" s="44"/>
      <c r="LBI169" s="44"/>
      <c r="LBJ169" s="44"/>
      <c r="LBK169" s="44"/>
      <c r="LBL169" s="44"/>
      <c r="LBM169" s="44"/>
      <c r="LBN169" s="44"/>
      <c r="LBO169" s="44"/>
      <c r="LBP169" s="44"/>
      <c r="LBQ169" s="44"/>
      <c r="LBR169" s="44"/>
      <c r="LBS169" s="44"/>
      <c r="LBT169" s="44"/>
      <c r="LBU169" s="44"/>
      <c r="LBV169" s="44"/>
      <c r="LBW169" s="44"/>
      <c r="LBX169" s="44"/>
      <c r="LBY169" s="44"/>
      <c r="LBZ169" s="44"/>
      <c r="LCA169" s="44"/>
      <c r="LCB169" s="44"/>
      <c r="LCC169" s="44"/>
      <c r="LCD169" s="44"/>
      <c r="LCE169" s="44"/>
      <c r="LCF169" s="44"/>
      <c r="LCG169" s="44"/>
      <c r="LCH169" s="44"/>
      <c r="LCI169" s="44"/>
      <c r="LCJ169" s="44"/>
      <c r="LCK169" s="44"/>
      <c r="LCL169" s="44"/>
      <c r="LCM169" s="44"/>
      <c r="LCN169" s="44"/>
      <c r="LCO169" s="44"/>
      <c r="LCP169" s="44"/>
      <c r="LCQ169" s="44"/>
      <c r="LCR169" s="44"/>
      <c r="LCS169" s="44"/>
      <c r="LCT169" s="44"/>
      <c r="LCU169" s="44"/>
      <c r="LCV169" s="44"/>
      <c r="LCW169" s="44"/>
      <c r="LCX169" s="44"/>
      <c r="LCY169" s="44"/>
      <c r="LCZ169" s="44"/>
      <c r="LDA169" s="44"/>
      <c r="LDB169" s="44"/>
      <c r="LDC169" s="44"/>
      <c r="LDD169" s="44"/>
      <c r="LDE169" s="44"/>
      <c r="LDF169" s="44"/>
      <c r="LDG169" s="44"/>
      <c r="LDH169" s="44"/>
      <c r="LDI169" s="44"/>
      <c r="LDJ169" s="44"/>
      <c r="LDK169" s="44"/>
      <c r="LDL169" s="44"/>
      <c r="LDM169" s="44"/>
      <c r="LDN169" s="44"/>
      <c r="LDO169" s="44"/>
      <c r="LDP169" s="44"/>
      <c r="LDQ169" s="44"/>
      <c r="LDR169" s="44"/>
      <c r="LDS169" s="44"/>
      <c r="LDT169" s="44"/>
      <c r="LDU169" s="44"/>
      <c r="LDV169" s="44"/>
      <c r="LDW169" s="44"/>
      <c r="LDX169" s="44"/>
      <c r="LDY169" s="44"/>
      <c r="LDZ169" s="44"/>
      <c r="LEA169" s="44"/>
      <c r="LEB169" s="44"/>
      <c r="LEC169" s="44"/>
      <c r="LED169" s="44"/>
      <c r="LEE169" s="44"/>
      <c r="LEF169" s="44"/>
      <c r="LEG169" s="44"/>
      <c r="LEH169" s="44"/>
      <c r="LEI169" s="44"/>
      <c r="LEJ169" s="44"/>
      <c r="LEK169" s="44"/>
      <c r="LEL169" s="44"/>
      <c r="LEM169" s="44"/>
      <c r="LEN169" s="44"/>
      <c r="LEO169" s="44"/>
      <c r="LEP169" s="44"/>
      <c r="LEQ169" s="44"/>
      <c r="LER169" s="44"/>
      <c r="LES169" s="44"/>
      <c r="LET169" s="44"/>
      <c r="LEU169" s="44"/>
      <c r="LEV169" s="44"/>
      <c r="LEW169" s="44"/>
      <c r="LEX169" s="44"/>
      <c r="LEY169" s="44"/>
      <c r="LEZ169" s="44"/>
      <c r="LFA169" s="44"/>
      <c r="LFB169" s="44"/>
      <c r="LFC169" s="44"/>
      <c r="LFD169" s="44"/>
      <c r="LFE169" s="44"/>
      <c r="LFF169" s="44"/>
      <c r="LFG169" s="44"/>
      <c r="LFH169" s="44"/>
      <c r="LFI169" s="44"/>
      <c r="LFJ169" s="44"/>
      <c r="LFK169" s="44"/>
      <c r="LFL169" s="44"/>
      <c r="LFM169" s="44"/>
      <c r="LFN169" s="44"/>
      <c r="LFO169" s="44"/>
      <c r="LFP169" s="44"/>
      <c r="LFQ169" s="44"/>
      <c r="LFR169" s="44"/>
      <c r="LFS169" s="44"/>
      <c r="LFT169" s="44"/>
      <c r="LFU169" s="44"/>
      <c r="LFV169" s="44"/>
      <c r="LFW169" s="44"/>
      <c r="LFX169" s="44"/>
      <c r="LFY169" s="44"/>
      <c r="LFZ169" s="44"/>
      <c r="LGA169" s="44"/>
      <c r="LGB169" s="44"/>
      <c r="LGC169" s="44"/>
      <c r="LGD169" s="44"/>
      <c r="LGE169" s="44"/>
      <c r="LGF169" s="44"/>
      <c r="LGG169" s="44"/>
      <c r="LGH169" s="44"/>
      <c r="LGI169" s="44"/>
      <c r="LGJ169" s="44"/>
      <c r="LGK169" s="44"/>
      <c r="LGL169" s="44"/>
      <c r="LGM169" s="44"/>
      <c r="LGN169" s="44"/>
      <c r="LGO169" s="44"/>
      <c r="LGP169" s="44"/>
      <c r="LGQ169" s="44"/>
      <c r="LGR169" s="44"/>
      <c r="LGS169" s="44"/>
      <c r="LGT169" s="44"/>
      <c r="LGU169" s="44"/>
      <c r="LGV169" s="44"/>
      <c r="LGW169" s="44"/>
      <c r="LGX169" s="44"/>
      <c r="LGY169" s="44"/>
      <c r="LGZ169" s="44"/>
      <c r="LHA169" s="44"/>
      <c r="LHB169" s="44"/>
      <c r="LHC169" s="44"/>
      <c r="LHD169" s="44"/>
      <c r="LHE169" s="44"/>
      <c r="LHF169" s="44"/>
      <c r="LHG169" s="44"/>
      <c r="LHH169" s="44"/>
      <c r="LHI169" s="44"/>
      <c r="LHJ169" s="44"/>
      <c r="LHK169" s="44"/>
      <c r="LHL169" s="44"/>
      <c r="LHM169" s="44"/>
      <c r="LHN169" s="44"/>
      <c r="LHO169" s="44"/>
      <c r="LHP169" s="44"/>
      <c r="LHQ169" s="44"/>
      <c r="LHR169" s="44"/>
      <c r="LHS169" s="44"/>
      <c r="LHT169" s="44"/>
      <c r="LHU169" s="44"/>
      <c r="LHV169" s="44"/>
      <c r="LHW169" s="44"/>
      <c r="LHX169" s="44"/>
      <c r="LHY169" s="44"/>
      <c r="LHZ169" s="44"/>
      <c r="LIA169" s="44"/>
      <c r="LIB169" s="44"/>
      <c r="LIC169" s="44"/>
      <c r="LID169" s="44"/>
      <c r="LIE169" s="44"/>
      <c r="LIF169" s="44"/>
      <c r="LIG169" s="44"/>
      <c r="LIH169" s="44"/>
      <c r="LII169" s="44"/>
      <c r="LIJ169" s="44"/>
      <c r="LIK169" s="44"/>
      <c r="LIL169" s="44"/>
      <c r="LIM169" s="44"/>
      <c r="LIN169" s="44"/>
      <c r="LIO169" s="44"/>
      <c r="LIP169" s="44"/>
      <c r="LIQ169" s="44"/>
      <c r="LIR169" s="44"/>
      <c r="LIS169" s="44"/>
      <c r="LIT169" s="44"/>
      <c r="LIU169" s="44"/>
      <c r="LIV169" s="44"/>
      <c r="LIW169" s="44"/>
      <c r="LIX169" s="44"/>
      <c r="LIY169" s="44"/>
      <c r="LIZ169" s="44"/>
      <c r="LJA169" s="44"/>
      <c r="LJB169" s="44"/>
      <c r="LJC169" s="44"/>
      <c r="LJD169" s="44"/>
      <c r="LJE169" s="44"/>
      <c r="LJF169" s="44"/>
      <c r="LJG169" s="44"/>
      <c r="LJH169" s="44"/>
      <c r="LJI169" s="44"/>
      <c r="LJJ169" s="44"/>
      <c r="LJK169" s="44"/>
      <c r="LJL169" s="44"/>
      <c r="LJM169" s="44"/>
      <c r="LJN169" s="44"/>
      <c r="LJO169" s="44"/>
      <c r="LJP169" s="44"/>
      <c r="LJQ169" s="44"/>
      <c r="LJR169" s="44"/>
      <c r="LJS169" s="44"/>
      <c r="LJT169" s="44"/>
      <c r="LJU169" s="44"/>
      <c r="LJV169" s="44"/>
      <c r="LJW169" s="44"/>
      <c r="LJX169" s="44"/>
      <c r="LJY169" s="44"/>
      <c r="LJZ169" s="44"/>
      <c r="LKA169" s="44"/>
      <c r="LKB169" s="44"/>
      <c r="LKC169" s="44"/>
      <c r="LKD169" s="44"/>
      <c r="LKE169" s="44"/>
      <c r="LKF169" s="44"/>
      <c r="LKG169" s="44"/>
      <c r="LKH169" s="44"/>
      <c r="LKI169" s="44"/>
      <c r="LKJ169" s="44"/>
      <c r="LKK169" s="44"/>
      <c r="LKL169" s="44"/>
      <c r="LKM169" s="44"/>
      <c r="LKN169" s="44"/>
      <c r="LKO169" s="44"/>
      <c r="LKP169" s="44"/>
      <c r="LKQ169" s="44"/>
      <c r="LKR169" s="44"/>
      <c r="LKS169" s="44"/>
      <c r="LKT169" s="44"/>
      <c r="LKU169" s="44"/>
      <c r="LKV169" s="44"/>
      <c r="LKW169" s="44"/>
      <c r="LKX169" s="44"/>
      <c r="LKY169" s="44"/>
      <c r="LKZ169" s="44"/>
      <c r="LLA169" s="44"/>
      <c r="LLB169" s="44"/>
      <c r="LLC169" s="44"/>
      <c r="LLD169" s="44"/>
      <c r="LLE169" s="44"/>
      <c r="LLF169" s="44"/>
      <c r="LLG169" s="44"/>
      <c r="LLH169" s="44"/>
      <c r="LLI169" s="44"/>
      <c r="LLJ169" s="44"/>
      <c r="LLK169" s="44"/>
      <c r="LLL169" s="44"/>
      <c r="LLM169" s="44"/>
      <c r="LLN169" s="44"/>
      <c r="LLO169" s="44"/>
      <c r="LLP169" s="44"/>
      <c r="LLQ169" s="44"/>
      <c r="LLR169" s="44"/>
      <c r="LLS169" s="44"/>
      <c r="LLT169" s="44"/>
      <c r="LLU169" s="44"/>
      <c r="LLV169" s="44"/>
      <c r="LLW169" s="44"/>
      <c r="LLX169" s="44"/>
      <c r="LLY169" s="44"/>
      <c r="LLZ169" s="44"/>
      <c r="LMA169" s="44"/>
      <c r="LMB169" s="44"/>
      <c r="LMC169" s="44"/>
      <c r="LMD169" s="44"/>
      <c r="LME169" s="44"/>
      <c r="LMF169" s="44"/>
      <c r="LMG169" s="44"/>
      <c r="LMH169" s="44"/>
      <c r="LMI169" s="44"/>
      <c r="LMJ169" s="44"/>
      <c r="LMK169" s="44"/>
      <c r="LML169" s="44"/>
      <c r="LMM169" s="44"/>
      <c r="LMN169" s="44"/>
      <c r="LMO169" s="44"/>
      <c r="LMP169" s="44"/>
      <c r="LMQ169" s="44"/>
      <c r="LMR169" s="44"/>
      <c r="LMS169" s="44"/>
      <c r="LMT169" s="44"/>
      <c r="LMU169" s="44"/>
      <c r="LMV169" s="44"/>
      <c r="LMW169" s="44"/>
      <c r="LMX169" s="44"/>
      <c r="LMY169" s="44"/>
      <c r="LMZ169" s="44"/>
      <c r="LNA169" s="44"/>
      <c r="LNB169" s="44"/>
      <c r="LNC169" s="44"/>
      <c r="LND169" s="44"/>
      <c r="LNE169" s="44"/>
      <c r="LNF169" s="44"/>
      <c r="LNG169" s="44"/>
      <c r="LNH169" s="44"/>
      <c r="LNI169" s="44"/>
      <c r="LNJ169" s="44"/>
      <c r="LNK169" s="44"/>
      <c r="LNL169" s="44"/>
      <c r="LNM169" s="44"/>
      <c r="LNN169" s="44"/>
      <c r="LNO169" s="44"/>
      <c r="LNP169" s="44"/>
      <c r="LNQ169" s="44"/>
      <c r="LNR169" s="44"/>
      <c r="LNS169" s="44"/>
      <c r="LNT169" s="44"/>
      <c r="LNU169" s="44"/>
      <c r="LNV169" s="44"/>
      <c r="LNW169" s="44"/>
      <c r="LNX169" s="44"/>
      <c r="LNY169" s="44"/>
      <c r="LNZ169" s="44"/>
      <c r="LOA169" s="44"/>
      <c r="LOB169" s="44"/>
      <c r="LOC169" s="44"/>
      <c r="LOD169" s="44"/>
      <c r="LOE169" s="44"/>
      <c r="LOF169" s="44"/>
      <c r="LOG169" s="44"/>
      <c r="LOH169" s="44"/>
      <c r="LOI169" s="44"/>
      <c r="LOJ169" s="44"/>
      <c r="LOK169" s="44"/>
      <c r="LOL169" s="44"/>
      <c r="LOM169" s="44"/>
      <c r="LON169" s="44"/>
      <c r="LOO169" s="44"/>
      <c r="LOP169" s="44"/>
      <c r="LOQ169" s="44"/>
      <c r="LOR169" s="44"/>
      <c r="LOS169" s="44"/>
      <c r="LOT169" s="44"/>
      <c r="LOU169" s="44"/>
      <c r="LOV169" s="44"/>
      <c r="LOW169" s="44"/>
      <c r="LOX169" s="44"/>
      <c r="LOY169" s="44"/>
      <c r="LOZ169" s="44"/>
      <c r="LPA169" s="44"/>
      <c r="LPB169" s="44"/>
      <c r="LPC169" s="44"/>
      <c r="LPD169" s="44"/>
      <c r="LPE169" s="44"/>
      <c r="LPF169" s="44"/>
      <c r="LPG169" s="44"/>
      <c r="LPH169" s="44"/>
      <c r="LPI169" s="44"/>
      <c r="LPJ169" s="44"/>
      <c r="LPK169" s="44"/>
      <c r="LPL169" s="44"/>
      <c r="LPM169" s="44"/>
      <c r="LPN169" s="44"/>
      <c r="LPO169" s="44"/>
      <c r="LPP169" s="44"/>
      <c r="LPQ169" s="44"/>
      <c r="LPR169" s="44"/>
      <c r="LPS169" s="44"/>
      <c r="LPT169" s="44"/>
      <c r="LPU169" s="44"/>
      <c r="LPV169" s="44"/>
      <c r="LPW169" s="44"/>
      <c r="LPX169" s="44"/>
      <c r="LPY169" s="44"/>
      <c r="LPZ169" s="44"/>
      <c r="LQA169" s="44"/>
      <c r="LQB169" s="44"/>
      <c r="LQC169" s="44"/>
      <c r="LQD169" s="44"/>
      <c r="LQE169" s="44"/>
      <c r="LQF169" s="44"/>
      <c r="LQG169" s="44"/>
      <c r="LQH169" s="44"/>
      <c r="LQI169" s="44"/>
      <c r="LQJ169" s="44"/>
      <c r="LQK169" s="44"/>
      <c r="LQL169" s="44"/>
      <c r="LQM169" s="44"/>
      <c r="LQN169" s="44"/>
      <c r="LQO169" s="44"/>
      <c r="LQP169" s="44"/>
      <c r="LQQ169" s="44"/>
      <c r="LQR169" s="44"/>
      <c r="LQS169" s="44"/>
      <c r="LQT169" s="44"/>
      <c r="LQU169" s="44"/>
      <c r="LQV169" s="44"/>
      <c r="LQW169" s="44"/>
      <c r="LQX169" s="44"/>
      <c r="LQY169" s="44"/>
      <c r="LQZ169" s="44"/>
      <c r="LRA169" s="44"/>
      <c r="LRB169" s="44"/>
      <c r="LRC169" s="44"/>
      <c r="LRD169" s="44"/>
      <c r="LRE169" s="44"/>
      <c r="LRF169" s="44"/>
      <c r="LRG169" s="44"/>
      <c r="LRH169" s="44"/>
      <c r="LRI169" s="44"/>
      <c r="LRJ169" s="44"/>
      <c r="LRK169" s="44"/>
      <c r="LRL169" s="44"/>
      <c r="LRM169" s="44"/>
      <c r="LRN169" s="44"/>
      <c r="LRO169" s="44"/>
      <c r="LRP169" s="44"/>
      <c r="LRQ169" s="44"/>
      <c r="LRR169" s="44"/>
      <c r="LRS169" s="44"/>
      <c r="LRT169" s="44"/>
      <c r="LRU169" s="44"/>
      <c r="LRV169" s="44"/>
      <c r="LRW169" s="44"/>
      <c r="LRX169" s="44"/>
      <c r="LRY169" s="44"/>
      <c r="LRZ169" s="44"/>
      <c r="LSA169" s="44"/>
      <c r="LSB169" s="44"/>
      <c r="LSC169" s="44"/>
      <c r="LSD169" s="44"/>
      <c r="LSE169" s="44"/>
      <c r="LSF169" s="44"/>
      <c r="LSG169" s="44"/>
      <c r="LSH169" s="44"/>
      <c r="LSI169" s="44"/>
      <c r="LSJ169" s="44"/>
      <c r="LSK169" s="44"/>
      <c r="LSL169" s="44"/>
      <c r="LSM169" s="44"/>
      <c r="LSN169" s="44"/>
      <c r="LSO169" s="44"/>
      <c r="LSP169" s="44"/>
      <c r="LSQ169" s="44"/>
      <c r="LSR169" s="44"/>
      <c r="LSS169" s="44"/>
      <c r="LST169" s="44"/>
      <c r="LSU169" s="44"/>
      <c r="LSV169" s="44"/>
      <c r="LSW169" s="44"/>
      <c r="LSX169" s="44"/>
      <c r="LSY169" s="44"/>
      <c r="LSZ169" s="44"/>
      <c r="LTA169" s="44"/>
      <c r="LTB169" s="44"/>
      <c r="LTC169" s="44"/>
      <c r="LTD169" s="44"/>
      <c r="LTE169" s="44"/>
      <c r="LTF169" s="44"/>
      <c r="LTG169" s="44"/>
      <c r="LTH169" s="44"/>
      <c r="LTI169" s="44"/>
      <c r="LTJ169" s="44"/>
      <c r="LTK169" s="44"/>
      <c r="LTL169" s="44"/>
      <c r="LTM169" s="44"/>
      <c r="LTN169" s="44"/>
      <c r="LTO169" s="44"/>
      <c r="LTP169" s="44"/>
      <c r="LTQ169" s="44"/>
      <c r="LTR169" s="44"/>
      <c r="LTS169" s="44"/>
      <c r="LTT169" s="44"/>
      <c r="LTU169" s="44"/>
      <c r="LTV169" s="44"/>
      <c r="LTW169" s="44"/>
      <c r="LTX169" s="44"/>
      <c r="LTY169" s="44"/>
      <c r="LTZ169" s="44"/>
      <c r="LUA169" s="44"/>
      <c r="LUB169" s="44"/>
      <c r="LUC169" s="44"/>
      <c r="LUD169" s="44"/>
      <c r="LUE169" s="44"/>
      <c r="LUF169" s="44"/>
      <c r="LUG169" s="44"/>
      <c r="LUH169" s="44"/>
      <c r="LUI169" s="44"/>
      <c r="LUJ169" s="44"/>
      <c r="LUK169" s="44"/>
      <c r="LUL169" s="44"/>
      <c r="LUM169" s="44"/>
      <c r="LUN169" s="44"/>
      <c r="LUO169" s="44"/>
      <c r="LUP169" s="44"/>
      <c r="LUQ169" s="44"/>
      <c r="LUR169" s="44"/>
      <c r="LUS169" s="44"/>
      <c r="LUT169" s="44"/>
      <c r="LUU169" s="44"/>
      <c r="LUV169" s="44"/>
      <c r="LUW169" s="44"/>
      <c r="LUX169" s="44"/>
      <c r="LUY169" s="44"/>
      <c r="LUZ169" s="44"/>
      <c r="LVA169" s="44"/>
      <c r="LVB169" s="44"/>
      <c r="LVC169" s="44"/>
      <c r="LVD169" s="44"/>
      <c r="LVE169" s="44"/>
      <c r="LVF169" s="44"/>
      <c r="LVG169" s="44"/>
      <c r="LVH169" s="44"/>
      <c r="LVI169" s="44"/>
      <c r="LVJ169" s="44"/>
      <c r="LVK169" s="44"/>
      <c r="LVL169" s="44"/>
      <c r="LVM169" s="44"/>
      <c r="LVN169" s="44"/>
      <c r="LVO169" s="44"/>
      <c r="LVP169" s="44"/>
      <c r="LVQ169" s="44"/>
      <c r="LVR169" s="44"/>
      <c r="LVS169" s="44"/>
      <c r="LVT169" s="44"/>
      <c r="LVU169" s="44"/>
      <c r="LVV169" s="44"/>
      <c r="LVW169" s="44"/>
      <c r="LVX169" s="44"/>
      <c r="LVY169" s="44"/>
      <c r="LVZ169" s="44"/>
      <c r="LWA169" s="44"/>
      <c r="LWB169" s="44"/>
      <c r="LWC169" s="44"/>
      <c r="LWD169" s="44"/>
      <c r="LWE169" s="44"/>
      <c r="LWF169" s="44"/>
      <c r="LWG169" s="44"/>
      <c r="LWH169" s="44"/>
      <c r="LWI169" s="44"/>
      <c r="LWJ169" s="44"/>
      <c r="LWK169" s="44"/>
      <c r="LWL169" s="44"/>
      <c r="LWM169" s="44"/>
      <c r="LWN169" s="44"/>
      <c r="LWO169" s="44"/>
      <c r="LWP169" s="44"/>
      <c r="LWQ169" s="44"/>
      <c r="LWR169" s="44"/>
      <c r="LWS169" s="44"/>
      <c r="LWT169" s="44"/>
      <c r="LWU169" s="44"/>
      <c r="LWV169" s="44"/>
      <c r="LWW169" s="44"/>
      <c r="LWX169" s="44"/>
      <c r="LWY169" s="44"/>
      <c r="LWZ169" s="44"/>
      <c r="LXA169" s="44"/>
      <c r="LXB169" s="44"/>
      <c r="LXC169" s="44"/>
      <c r="LXD169" s="44"/>
      <c r="LXE169" s="44"/>
      <c r="LXF169" s="44"/>
      <c r="LXG169" s="44"/>
      <c r="LXH169" s="44"/>
      <c r="LXI169" s="44"/>
      <c r="LXJ169" s="44"/>
      <c r="LXK169" s="44"/>
      <c r="LXL169" s="44"/>
      <c r="LXM169" s="44"/>
      <c r="LXN169" s="44"/>
      <c r="LXO169" s="44"/>
      <c r="LXP169" s="44"/>
      <c r="LXQ169" s="44"/>
      <c r="LXR169" s="44"/>
      <c r="LXS169" s="44"/>
      <c r="LXT169" s="44"/>
      <c r="LXU169" s="44"/>
      <c r="LXV169" s="44"/>
      <c r="LXW169" s="44"/>
      <c r="LXX169" s="44"/>
      <c r="LXY169" s="44"/>
      <c r="LXZ169" s="44"/>
      <c r="LYA169" s="44"/>
      <c r="LYB169" s="44"/>
      <c r="LYC169" s="44"/>
      <c r="LYD169" s="44"/>
      <c r="LYE169" s="44"/>
      <c r="LYF169" s="44"/>
      <c r="LYG169" s="44"/>
      <c r="LYH169" s="44"/>
      <c r="LYI169" s="44"/>
      <c r="LYJ169" s="44"/>
      <c r="LYK169" s="44"/>
      <c r="LYL169" s="44"/>
      <c r="LYM169" s="44"/>
      <c r="LYN169" s="44"/>
      <c r="LYO169" s="44"/>
      <c r="LYP169" s="44"/>
      <c r="LYQ169" s="44"/>
      <c r="LYR169" s="44"/>
      <c r="LYS169" s="44"/>
      <c r="LYT169" s="44"/>
      <c r="LYU169" s="44"/>
      <c r="LYV169" s="44"/>
      <c r="LYW169" s="44"/>
      <c r="LYX169" s="44"/>
      <c r="LYY169" s="44"/>
      <c r="LYZ169" s="44"/>
      <c r="LZA169" s="44"/>
      <c r="LZB169" s="44"/>
      <c r="LZC169" s="44"/>
      <c r="LZD169" s="44"/>
      <c r="LZE169" s="44"/>
      <c r="LZF169" s="44"/>
      <c r="LZG169" s="44"/>
      <c r="LZH169" s="44"/>
      <c r="LZI169" s="44"/>
      <c r="LZJ169" s="44"/>
      <c r="LZK169" s="44"/>
      <c r="LZL169" s="44"/>
      <c r="LZM169" s="44"/>
      <c r="LZN169" s="44"/>
      <c r="LZO169" s="44"/>
      <c r="LZP169" s="44"/>
      <c r="LZQ169" s="44"/>
      <c r="LZR169" s="44"/>
      <c r="LZS169" s="44"/>
      <c r="LZT169" s="44"/>
      <c r="LZU169" s="44"/>
      <c r="LZV169" s="44"/>
      <c r="LZW169" s="44"/>
      <c r="LZX169" s="44"/>
      <c r="LZY169" s="44"/>
      <c r="LZZ169" s="44"/>
      <c r="MAA169" s="44"/>
      <c r="MAB169" s="44"/>
      <c r="MAC169" s="44"/>
      <c r="MAD169" s="44"/>
      <c r="MAE169" s="44"/>
      <c r="MAF169" s="44"/>
      <c r="MAG169" s="44"/>
      <c r="MAH169" s="44"/>
      <c r="MAI169" s="44"/>
      <c r="MAJ169" s="44"/>
      <c r="MAK169" s="44"/>
      <c r="MAL169" s="44"/>
      <c r="MAM169" s="44"/>
      <c r="MAN169" s="44"/>
      <c r="MAO169" s="44"/>
      <c r="MAP169" s="44"/>
      <c r="MAQ169" s="44"/>
      <c r="MAR169" s="44"/>
      <c r="MAS169" s="44"/>
      <c r="MAT169" s="44"/>
      <c r="MAU169" s="44"/>
      <c r="MAV169" s="44"/>
      <c r="MAW169" s="44"/>
      <c r="MAX169" s="44"/>
      <c r="MAY169" s="44"/>
      <c r="MAZ169" s="44"/>
      <c r="MBA169" s="44"/>
      <c r="MBB169" s="44"/>
      <c r="MBC169" s="44"/>
      <c r="MBD169" s="44"/>
      <c r="MBE169" s="44"/>
      <c r="MBF169" s="44"/>
      <c r="MBG169" s="44"/>
      <c r="MBH169" s="44"/>
      <c r="MBI169" s="44"/>
      <c r="MBJ169" s="44"/>
      <c r="MBK169" s="44"/>
      <c r="MBL169" s="44"/>
      <c r="MBM169" s="44"/>
      <c r="MBN169" s="44"/>
      <c r="MBO169" s="44"/>
      <c r="MBP169" s="44"/>
      <c r="MBQ169" s="44"/>
      <c r="MBR169" s="44"/>
      <c r="MBS169" s="44"/>
      <c r="MBT169" s="44"/>
      <c r="MBU169" s="44"/>
      <c r="MBV169" s="44"/>
      <c r="MBW169" s="44"/>
      <c r="MBX169" s="44"/>
      <c r="MBY169" s="44"/>
      <c r="MBZ169" s="44"/>
      <c r="MCA169" s="44"/>
      <c r="MCB169" s="44"/>
      <c r="MCC169" s="44"/>
      <c r="MCD169" s="44"/>
      <c r="MCE169" s="44"/>
      <c r="MCF169" s="44"/>
      <c r="MCG169" s="44"/>
      <c r="MCH169" s="44"/>
      <c r="MCI169" s="44"/>
      <c r="MCJ169" s="44"/>
      <c r="MCK169" s="44"/>
      <c r="MCL169" s="44"/>
      <c r="MCM169" s="44"/>
      <c r="MCN169" s="44"/>
      <c r="MCO169" s="44"/>
      <c r="MCP169" s="44"/>
      <c r="MCQ169" s="44"/>
      <c r="MCR169" s="44"/>
      <c r="MCS169" s="44"/>
      <c r="MCT169" s="44"/>
      <c r="MCU169" s="44"/>
      <c r="MCV169" s="44"/>
      <c r="MCW169" s="44"/>
      <c r="MCX169" s="44"/>
      <c r="MCY169" s="44"/>
      <c r="MCZ169" s="44"/>
      <c r="MDA169" s="44"/>
      <c r="MDB169" s="44"/>
      <c r="MDC169" s="44"/>
      <c r="MDD169" s="44"/>
      <c r="MDE169" s="44"/>
      <c r="MDF169" s="44"/>
      <c r="MDG169" s="44"/>
      <c r="MDH169" s="44"/>
      <c r="MDI169" s="44"/>
      <c r="MDJ169" s="44"/>
      <c r="MDK169" s="44"/>
      <c r="MDL169" s="44"/>
      <c r="MDM169" s="44"/>
      <c r="MDN169" s="44"/>
      <c r="MDO169" s="44"/>
      <c r="MDP169" s="44"/>
      <c r="MDQ169" s="44"/>
      <c r="MDR169" s="44"/>
      <c r="MDS169" s="44"/>
      <c r="MDT169" s="44"/>
      <c r="MDU169" s="44"/>
      <c r="MDV169" s="44"/>
      <c r="MDW169" s="44"/>
      <c r="MDX169" s="44"/>
      <c r="MDY169" s="44"/>
      <c r="MDZ169" s="44"/>
      <c r="MEA169" s="44"/>
      <c r="MEB169" s="44"/>
      <c r="MEC169" s="44"/>
      <c r="MED169" s="44"/>
      <c r="MEE169" s="44"/>
      <c r="MEF169" s="44"/>
      <c r="MEG169" s="44"/>
      <c r="MEH169" s="44"/>
      <c r="MEI169" s="44"/>
      <c r="MEJ169" s="44"/>
      <c r="MEK169" s="44"/>
      <c r="MEL169" s="44"/>
      <c r="MEM169" s="44"/>
      <c r="MEN169" s="44"/>
      <c r="MEO169" s="44"/>
      <c r="MEP169" s="44"/>
      <c r="MEQ169" s="44"/>
      <c r="MER169" s="44"/>
      <c r="MES169" s="44"/>
      <c r="MET169" s="44"/>
      <c r="MEU169" s="44"/>
      <c r="MEV169" s="44"/>
      <c r="MEW169" s="44"/>
      <c r="MEX169" s="44"/>
      <c r="MEY169" s="44"/>
      <c r="MEZ169" s="44"/>
      <c r="MFA169" s="44"/>
      <c r="MFB169" s="44"/>
      <c r="MFC169" s="44"/>
      <c r="MFD169" s="44"/>
      <c r="MFE169" s="44"/>
      <c r="MFF169" s="44"/>
      <c r="MFG169" s="44"/>
      <c r="MFH169" s="44"/>
      <c r="MFI169" s="44"/>
      <c r="MFJ169" s="44"/>
      <c r="MFK169" s="44"/>
      <c r="MFL169" s="44"/>
      <c r="MFM169" s="44"/>
      <c r="MFN169" s="44"/>
      <c r="MFO169" s="44"/>
      <c r="MFP169" s="44"/>
      <c r="MFQ169" s="44"/>
      <c r="MFR169" s="44"/>
      <c r="MFS169" s="44"/>
      <c r="MFT169" s="44"/>
      <c r="MFU169" s="44"/>
      <c r="MFV169" s="44"/>
      <c r="MFW169" s="44"/>
      <c r="MFX169" s="44"/>
      <c r="MFY169" s="44"/>
      <c r="MFZ169" s="44"/>
      <c r="MGA169" s="44"/>
      <c r="MGB169" s="44"/>
      <c r="MGC169" s="44"/>
      <c r="MGD169" s="44"/>
      <c r="MGE169" s="44"/>
      <c r="MGF169" s="44"/>
      <c r="MGG169" s="44"/>
      <c r="MGH169" s="44"/>
      <c r="MGI169" s="44"/>
      <c r="MGJ169" s="44"/>
      <c r="MGK169" s="44"/>
      <c r="MGL169" s="44"/>
      <c r="MGM169" s="44"/>
      <c r="MGN169" s="44"/>
      <c r="MGO169" s="44"/>
      <c r="MGP169" s="44"/>
      <c r="MGQ169" s="44"/>
      <c r="MGR169" s="44"/>
      <c r="MGS169" s="44"/>
      <c r="MGT169" s="44"/>
      <c r="MGU169" s="44"/>
      <c r="MGV169" s="44"/>
      <c r="MGW169" s="44"/>
      <c r="MGX169" s="44"/>
      <c r="MGY169" s="44"/>
      <c r="MGZ169" s="44"/>
      <c r="MHA169" s="44"/>
      <c r="MHB169" s="44"/>
      <c r="MHC169" s="44"/>
      <c r="MHD169" s="44"/>
      <c r="MHE169" s="44"/>
      <c r="MHF169" s="44"/>
      <c r="MHG169" s="44"/>
      <c r="MHH169" s="44"/>
      <c r="MHI169" s="44"/>
      <c r="MHJ169" s="44"/>
      <c r="MHK169" s="44"/>
      <c r="MHL169" s="44"/>
      <c r="MHM169" s="44"/>
      <c r="MHN169" s="44"/>
      <c r="MHO169" s="44"/>
      <c r="MHP169" s="44"/>
      <c r="MHQ169" s="44"/>
      <c r="MHR169" s="44"/>
      <c r="MHS169" s="44"/>
      <c r="MHT169" s="44"/>
      <c r="MHU169" s="44"/>
      <c r="MHV169" s="44"/>
      <c r="MHW169" s="44"/>
      <c r="MHX169" s="44"/>
      <c r="MHY169" s="44"/>
      <c r="MHZ169" s="44"/>
      <c r="MIA169" s="44"/>
      <c r="MIB169" s="44"/>
      <c r="MIC169" s="44"/>
      <c r="MID169" s="44"/>
      <c r="MIE169" s="44"/>
      <c r="MIF169" s="44"/>
      <c r="MIG169" s="44"/>
      <c r="MIH169" s="44"/>
      <c r="MII169" s="44"/>
      <c r="MIJ169" s="44"/>
      <c r="MIK169" s="44"/>
      <c r="MIL169" s="44"/>
      <c r="MIM169" s="44"/>
      <c r="MIN169" s="44"/>
      <c r="MIO169" s="44"/>
      <c r="MIP169" s="44"/>
      <c r="MIQ169" s="44"/>
      <c r="MIR169" s="44"/>
      <c r="MIS169" s="44"/>
      <c r="MIT169" s="44"/>
      <c r="MIU169" s="44"/>
      <c r="MIV169" s="44"/>
      <c r="MIW169" s="44"/>
      <c r="MIX169" s="44"/>
      <c r="MIY169" s="44"/>
      <c r="MIZ169" s="44"/>
      <c r="MJA169" s="44"/>
      <c r="MJB169" s="44"/>
      <c r="MJC169" s="44"/>
      <c r="MJD169" s="44"/>
      <c r="MJE169" s="44"/>
      <c r="MJF169" s="44"/>
      <c r="MJG169" s="44"/>
      <c r="MJH169" s="44"/>
      <c r="MJI169" s="44"/>
      <c r="MJJ169" s="44"/>
      <c r="MJK169" s="44"/>
      <c r="MJL169" s="44"/>
      <c r="MJM169" s="44"/>
      <c r="MJN169" s="44"/>
      <c r="MJO169" s="44"/>
      <c r="MJP169" s="44"/>
      <c r="MJQ169" s="44"/>
      <c r="MJR169" s="44"/>
      <c r="MJS169" s="44"/>
      <c r="MJT169" s="44"/>
      <c r="MJU169" s="44"/>
      <c r="MJV169" s="44"/>
      <c r="MJW169" s="44"/>
      <c r="MJX169" s="44"/>
      <c r="MJY169" s="44"/>
      <c r="MJZ169" s="44"/>
      <c r="MKA169" s="44"/>
      <c r="MKB169" s="44"/>
      <c r="MKC169" s="44"/>
      <c r="MKD169" s="44"/>
      <c r="MKE169" s="44"/>
      <c r="MKF169" s="44"/>
      <c r="MKG169" s="44"/>
      <c r="MKH169" s="44"/>
      <c r="MKI169" s="44"/>
      <c r="MKJ169" s="44"/>
      <c r="MKK169" s="44"/>
      <c r="MKL169" s="44"/>
      <c r="MKM169" s="44"/>
      <c r="MKN169" s="44"/>
      <c r="MKO169" s="44"/>
      <c r="MKP169" s="44"/>
      <c r="MKQ169" s="44"/>
      <c r="MKR169" s="44"/>
      <c r="MKS169" s="44"/>
      <c r="MKT169" s="44"/>
      <c r="MKU169" s="44"/>
      <c r="MKV169" s="44"/>
      <c r="MKW169" s="44"/>
      <c r="MKX169" s="44"/>
      <c r="MKY169" s="44"/>
      <c r="MKZ169" s="44"/>
      <c r="MLA169" s="44"/>
      <c r="MLB169" s="44"/>
      <c r="MLC169" s="44"/>
      <c r="MLD169" s="44"/>
      <c r="MLE169" s="44"/>
      <c r="MLF169" s="44"/>
      <c r="MLG169" s="44"/>
      <c r="MLH169" s="44"/>
      <c r="MLI169" s="44"/>
      <c r="MLJ169" s="44"/>
      <c r="MLK169" s="44"/>
      <c r="MLL169" s="44"/>
      <c r="MLM169" s="44"/>
      <c r="MLN169" s="44"/>
      <c r="MLO169" s="44"/>
      <c r="MLP169" s="44"/>
      <c r="MLQ169" s="44"/>
      <c r="MLR169" s="44"/>
      <c r="MLS169" s="44"/>
      <c r="MLT169" s="44"/>
      <c r="MLU169" s="44"/>
      <c r="MLV169" s="44"/>
      <c r="MLW169" s="44"/>
      <c r="MLX169" s="44"/>
      <c r="MLY169" s="44"/>
      <c r="MLZ169" s="44"/>
      <c r="MMA169" s="44"/>
      <c r="MMB169" s="44"/>
      <c r="MMC169" s="44"/>
      <c r="MMD169" s="44"/>
      <c r="MME169" s="44"/>
      <c r="MMF169" s="44"/>
      <c r="MMG169" s="44"/>
      <c r="MMH169" s="44"/>
      <c r="MMI169" s="44"/>
      <c r="MMJ169" s="44"/>
      <c r="MMK169" s="44"/>
      <c r="MML169" s="44"/>
      <c r="MMM169" s="44"/>
      <c r="MMN169" s="44"/>
      <c r="MMO169" s="44"/>
      <c r="MMP169" s="44"/>
      <c r="MMQ169" s="44"/>
      <c r="MMR169" s="44"/>
      <c r="MMS169" s="44"/>
      <c r="MMT169" s="44"/>
      <c r="MMU169" s="44"/>
      <c r="MMV169" s="44"/>
      <c r="MMW169" s="44"/>
      <c r="MMX169" s="44"/>
      <c r="MMY169" s="44"/>
      <c r="MMZ169" s="44"/>
      <c r="MNA169" s="44"/>
      <c r="MNB169" s="44"/>
      <c r="MNC169" s="44"/>
      <c r="MND169" s="44"/>
      <c r="MNE169" s="44"/>
      <c r="MNF169" s="44"/>
      <c r="MNG169" s="44"/>
      <c r="MNH169" s="44"/>
      <c r="MNI169" s="44"/>
      <c r="MNJ169" s="44"/>
      <c r="MNK169" s="44"/>
      <c r="MNL169" s="44"/>
      <c r="MNM169" s="44"/>
      <c r="MNN169" s="44"/>
      <c r="MNO169" s="44"/>
      <c r="MNP169" s="44"/>
      <c r="MNQ169" s="44"/>
      <c r="MNR169" s="44"/>
      <c r="MNS169" s="44"/>
      <c r="MNT169" s="44"/>
      <c r="MNU169" s="44"/>
      <c r="MNV169" s="44"/>
      <c r="MNW169" s="44"/>
      <c r="MNX169" s="44"/>
      <c r="MNY169" s="44"/>
      <c r="MNZ169" s="44"/>
      <c r="MOA169" s="44"/>
      <c r="MOB169" s="44"/>
      <c r="MOC169" s="44"/>
      <c r="MOD169" s="44"/>
      <c r="MOE169" s="44"/>
      <c r="MOF169" s="44"/>
      <c r="MOG169" s="44"/>
      <c r="MOH169" s="44"/>
      <c r="MOI169" s="44"/>
      <c r="MOJ169" s="44"/>
      <c r="MOK169" s="44"/>
      <c r="MOL169" s="44"/>
      <c r="MOM169" s="44"/>
      <c r="MON169" s="44"/>
      <c r="MOO169" s="44"/>
      <c r="MOP169" s="44"/>
      <c r="MOQ169" s="44"/>
      <c r="MOR169" s="44"/>
      <c r="MOS169" s="44"/>
      <c r="MOT169" s="44"/>
      <c r="MOU169" s="44"/>
      <c r="MOV169" s="44"/>
      <c r="MOW169" s="44"/>
      <c r="MOX169" s="44"/>
      <c r="MOY169" s="44"/>
      <c r="MOZ169" s="44"/>
      <c r="MPA169" s="44"/>
      <c r="MPB169" s="44"/>
      <c r="MPC169" s="44"/>
      <c r="MPD169" s="44"/>
      <c r="MPE169" s="44"/>
      <c r="MPF169" s="44"/>
      <c r="MPG169" s="44"/>
      <c r="MPH169" s="44"/>
      <c r="MPI169" s="44"/>
      <c r="MPJ169" s="44"/>
      <c r="MPK169" s="44"/>
      <c r="MPL169" s="44"/>
      <c r="MPM169" s="44"/>
      <c r="MPN169" s="44"/>
      <c r="MPO169" s="44"/>
      <c r="MPP169" s="44"/>
      <c r="MPQ169" s="44"/>
      <c r="MPR169" s="44"/>
      <c r="MPS169" s="44"/>
      <c r="MPT169" s="44"/>
      <c r="MPU169" s="44"/>
      <c r="MPV169" s="44"/>
      <c r="MPW169" s="44"/>
      <c r="MPX169" s="44"/>
      <c r="MPY169" s="44"/>
      <c r="MPZ169" s="44"/>
      <c r="MQA169" s="44"/>
      <c r="MQB169" s="44"/>
      <c r="MQC169" s="44"/>
      <c r="MQD169" s="44"/>
      <c r="MQE169" s="44"/>
      <c r="MQF169" s="44"/>
      <c r="MQG169" s="44"/>
      <c r="MQH169" s="44"/>
      <c r="MQI169" s="44"/>
      <c r="MQJ169" s="44"/>
      <c r="MQK169" s="44"/>
      <c r="MQL169" s="44"/>
      <c r="MQM169" s="44"/>
      <c r="MQN169" s="44"/>
      <c r="MQO169" s="44"/>
      <c r="MQP169" s="44"/>
      <c r="MQQ169" s="44"/>
      <c r="MQR169" s="44"/>
      <c r="MQS169" s="44"/>
      <c r="MQT169" s="44"/>
      <c r="MQU169" s="44"/>
      <c r="MQV169" s="44"/>
      <c r="MQW169" s="44"/>
      <c r="MQX169" s="44"/>
      <c r="MQY169" s="44"/>
      <c r="MQZ169" s="44"/>
      <c r="MRA169" s="44"/>
      <c r="MRB169" s="44"/>
      <c r="MRC169" s="44"/>
      <c r="MRD169" s="44"/>
      <c r="MRE169" s="44"/>
      <c r="MRF169" s="44"/>
      <c r="MRG169" s="44"/>
      <c r="MRH169" s="44"/>
      <c r="MRI169" s="44"/>
      <c r="MRJ169" s="44"/>
      <c r="MRK169" s="44"/>
      <c r="MRL169" s="44"/>
      <c r="MRM169" s="44"/>
      <c r="MRN169" s="44"/>
      <c r="MRO169" s="44"/>
      <c r="MRP169" s="44"/>
      <c r="MRQ169" s="44"/>
      <c r="MRR169" s="44"/>
      <c r="MRS169" s="44"/>
      <c r="MRT169" s="44"/>
      <c r="MRU169" s="44"/>
      <c r="MRV169" s="44"/>
      <c r="MRW169" s="44"/>
      <c r="MRX169" s="44"/>
      <c r="MRY169" s="44"/>
      <c r="MRZ169" s="44"/>
      <c r="MSA169" s="44"/>
      <c r="MSB169" s="44"/>
      <c r="MSC169" s="44"/>
      <c r="MSD169" s="44"/>
      <c r="MSE169" s="44"/>
      <c r="MSF169" s="44"/>
      <c r="MSG169" s="44"/>
      <c r="MSH169" s="44"/>
      <c r="MSI169" s="44"/>
      <c r="MSJ169" s="44"/>
      <c r="MSK169" s="44"/>
      <c r="MSL169" s="44"/>
      <c r="MSM169" s="44"/>
      <c r="MSN169" s="44"/>
      <c r="MSO169" s="44"/>
      <c r="MSP169" s="44"/>
      <c r="MSQ169" s="44"/>
      <c r="MSR169" s="44"/>
      <c r="MSS169" s="44"/>
      <c r="MST169" s="44"/>
      <c r="MSU169" s="44"/>
      <c r="MSV169" s="44"/>
      <c r="MSW169" s="44"/>
      <c r="MSX169" s="44"/>
      <c r="MSY169" s="44"/>
      <c r="MSZ169" s="44"/>
      <c r="MTA169" s="44"/>
      <c r="MTB169" s="44"/>
      <c r="MTC169" s="44"/>
      <c r="MTD169" s="44"/>
      <c r="MTE169" s="44"/>
      <c r="MTF169" s="44"/>
      <c r="MTG169" s="44"/>
      <c r="MTH169" s="44"/>
      <c r="MTI169" s="44"/>
      <c r="MTJ169" s="44"/>
      <c r="MTK169" s="44"/>
      <c r="MTL169" s="44"/>
      <c r="MTM169" s="44"/>
      <c r="MTN169" s="44"/>
      <c r="MTO169" s="44"/>
      <c r="MTP169" s="44"/>
      <c r="MTQ169" s="44"/>
      <c r="MTR169" s="44"/>
      <c r="MTS169" s="44"/>
      <c r="MTT169" s="44"/>
      <c r="MTU169" s="44"/>
      <c r="MTV169" s="44"/>
      <c r="MTW169" s="44"/>
      <c r="MTX169" s="44"/>
      <c r="MTY169" s="44"/>
      <c r="MTZ169" s="44"/>
      <c r="MUA169" s="44"/>
      <c r="MUB169" s="44"/>
      <c r="MUC169" s="44"/>
      <c r="MUD169" s="44"/>
      <c r="MUE169" s="44"/>
      <c r="MUF169" s="44"/>
      <c r="MUG169" s="44"/>
      <c r="MUH169" s="44"/>
      <c r="MUI169" s="44"/>
      <c r="MUJ169" s="44"/>
      <c r="MUK169" s="44"/>
      <c r="MUL169" s="44"/>
      <c r="MUM169" s="44"/>
      <c r="MUN169" s="44"/>
      <c r="MUO169" s="44"/>
      <c r="MUP169" s="44"/>
      <c r="MUQ169" s="44"/>
      <c r="MUR169" s="44"/>
      <c r="MUS169" s="44"/>
      <c r="MUT169" s="44"/>
      <c r="MUU169" s="44"/>
      <c r="MUV169" s="44"/>
      <c r="MUW169" s="44"/>
      <c r="MUX169" s="44"/>
      <c r="MUY169" s="44"/>
      <c r="MUZ169" s="44"/>
      <c r="MVA169" s="44"/>
      <c r="MVB169" s="44"/>
      <c r="MVC169" s="44"/>
      <c r="MVD169" s="44"/>
      <c r="MVE169" s="44"/>
      <c r="MVF169" s="44"/>
      <c r="MVG169" s="44"/>
      <c r="MVH169" s="44"/>
      <c r="MVI169" s="44"/>
      <c r="MVJ169" s="44"/>
      <c r="MVK169" s="44"/>
      <c r="MVL169" s="44"/>
      <c r="MVM169" s="44"/>
      <c r="MVN169" s="44"/>
      <c r="MVO169" s="44"/>
      <c r="MVP169" s="44"/>
      <c r="MVQ169" s="44"/>
      <c r="MVR169" s="44"/>
      <c r="MVS169" s="44"/>
      <c r="MVT169" s="44"/>
      <c r="MVU169" s="44"/>
      <c r="MVV169" s="44"/>
      <c r="MVW169" s="44"/>
      <c r="MVX169" s="44"/>
      <c r="MVY169" s="44"/>
      <c r="MVZ169" s="44"/>
      <c r="MWA169" s="44"/>
      <c r="MWB169" s="44"/>
      <c r="MWC169" s="44"/>
      <c r="MWD169" s="44"/>
      <c r="MWE169" s="44"/>
      <c r="MWF169" s="44"/>
      <c r="MWG169" s="44"/>
      <c r="MWH169" s="44"/>
      <c r="MWI169" s="44"/>
      <c r="MWJ169" s="44"/>
      <c r="MWK169" s="44"/>
      <c r="MWL169" s="44"/>
      <c r="MWM169" s="44"/>
      <c r="MWN169" s="44"/>
      <c r="MWO169" s="44"/>
      <c r="MWP169" s="44"/>
      <c r="MWQ169" s="44"/>
      <c r="MWR169" s="44"/>
      <c r="MWS169" s="44"/>
      <c r="MWT169" s="44"/>
      <c r="MWU169" s="44"/>
      <c r="MWV169" s="44"/>
      <c r="MWW169" s="44"/>
      <c r="MWX169" s="44"/>
      <c r="MWY169" s="44"/>
      <c r="MWZ169" s="44"/>
      <c r="MXA169" s="44"/>
      <c r="MXB169" s="44"/>
      <c r="MXC169" s="44"/>
      <c r="MXD169" s="44"/>
      <c r="MXE169" s="44"/>
      <c r="MXF169" s="44"/>
      <c r="MXG169" s="44"/>
      <c r="MXH169" s="44"/>
      <c r="MXI169" s="44"/>
      <c r="MXJ169" s="44"/>
      <c r="MXK169" s="44"/>
      <c r="MXL169" s="44"/>
      <c r="MXM169" s="44"/>
      <c r="MXN169" s="44"/>
      <c r="MXO169" s="44"/>
      <c r="MXP169" s="44"/>
      <c r="MXQ169" s="44"/>
      <c r="MXR169" s="44"/>
      <c r="MXS169" s="44"/>
      <c r="MXT169" s="44"/>
      <c r="MXU169" s="44"/>
      <c r="MXV169" s="44"/>
      <c r="MXW169" s="44"/>
      <c r="MXX169" s="44"/>
      <c r="MXY169" s="44"/>
      <c r="MXZ169" s="44"/>
      <c r="MYA169" s="44"/>
      <c r="MYB169" s="44"/>
      <c r="MYC169" s="44"/>
      <c r="MYD169" s="44"/>
      <c r="MYE169" s="44"/>
      <c r="MYF169" s="44"/>
      <c r="MYG169" s="44"/>
      <c r="MYH169" s="44"/>
      <c r="MYI169" s="44"/>
      <c r="MYJ169" s="44"/>
      <c r="MYK169" s="44"/>
      <c r="MYL169" s="44"/>
      <c r="MYM169" s="44"/>
      <c r="MYN169" s="44"/>
      <c r="MYO169" s="44"/>
      <c r="MYP169" s="44"/>
      <c r="MYQ169" s="44"/>
      <c r="MYR169" s="44"/>
      <c r="MYS169" s="44"/>
      <c r="MYT169" s="44"/>
      <c r="MYU169" s="44"/>
      <c r="MYV169" s="44"/>
      <c r="MYW169" s="44"/>
      <c r="MYX169" s="44"/>
      <c r="MYY169" s="44"/>
      <c r="MYZ169" s="44"/>
      <c r="MZA169" s="44"/>
      <c r="MZB169" s="44"/>
      <c r="MZC169" s="44"/>
      <c r="MZD169" s="44"/>
      <c r="MZE169" s="44"/>
      <c r="MZF169" s="44"/>
      <c r="MZG169" s="44"/>
      <c r="MZH169" s="44"/>
      <c r="MZI169" s="44"/>
      <c r="MZJ169" s="44"/>
      <c r="MZK169" s="44"/>
      <c r="MZL169" s="44"/>
      <c r="MZM169" s="44"/>
      <c r="MZN169" s="44"/>
      <c r="MZO169" s="44"/>
      <c r="MZP169" s="44"/>
      <c r="MZQ169" s="44"/>
      <c r="MZR169" s="44"/>
      <c r="MZS169" s="44"/>
      <c r="MZT169" s="44"/>
      <c r="MZU169" s="44"/>
      <c r="MZV169" s="44"/>
      <c r="MZW169" s="44"/>
      <c r="MZX169" s="44"/>
      <c r="MZY169" s="44"/>
      <c r="MZZ169" s="44"/>
      <c r="NAA169" s="44"/>
      <c r="NAB169" s="44"/>
      <c r="NAC169" s="44"/>
      <c r="NAD169" s="44"/>
      <c r="NAE169" s="44"/>
      <c r="NAF169" s="44"/>
      <c r="NAG169" s="44"/>
      <c r="NAH169" s="44"/>
      <c r="NAI169" s="44"/>
      <c r="NAJ169" s="44"/>
      <c r="NAK169" s="44"/>
      <c r="NAL169" s="44"/>
      <c r="NAM169" s="44"/>
      <c r="NAN169" s="44"/>
      <c r="NAO169" s="44"/>
      <c r="NAP169" s="44"/>
      <c r="NAQ169" s="44"/>
      <c r="NAR169" s="44"/>
      <c r="NAS169" s="44"/>
      <c r="NAT169" s="44"/>
      <c r="NAU169" s="44"/>
      <c r="NAV169" s="44"/>
      <c r="NAW169" s="44"/>
      <c r="NAX169" s="44"/>
      <c r="NAY169" s="44"/>
      <c r="NAZ169" s="44"/>
      <c r="NBA169" s="44"/>
      <c r="NBB169" s="44"/>
      <c r="NBC169" s="44"/>
      <c r="NBD169" s="44"/>
      <c r="NBE169" s="44"/>
      <c r="NBF169" s="44"/>
      <c r="NBG169" s="44"/>
      <c r="NBH169" s="44"/>
      <c r="NBI169" s="44"/>
      <c r="NBJ169" s="44"/>
      <c r="NBK169" s="44"/>
      <c r="NBL169" s="44"/>
      <c r="NBM169" s="44"/>
      <c r="NBN169" s="44"/>
      <c r="NBO169" s="44"/>
      <c r="NBP169" s="44"/>
      <c r="NBQ169" s="44"/>
      <c r="NBR169" s="44"/>
      <c r="NBS169" s="44"/>
      <c r="NBT169" s="44"/>
      <c r="NBU169" s="44"/>
      <c r="NBV169" s="44"/>
      <c r="NBW169" s="44"/>
      <c r="NBX169" s="44"/>
      <c r="NBY169" s="44"/>
      <c r="NBZ169" s="44"/>
      <c r="NCA169" s="44"/>
      <c r="NCB169" s="44"/>
      <c r="NCC169" s="44"/>
      <c r="NCD169" s="44"/>
      <c r="NCE169" s="44"/>
      <c r="NCF169" s="44"/>
      <c r="NCG169" s="44"/>
      <c r="NCH169" s="44"/>
      <c r="NCI169" s="44"/>
      <c r="NCJ169" s="44"/>
      <c r="NCK169" s="44"/>
      <c r="NCL169" s="44"/>
      <c r="NCM169" s="44"/>
      <c r="NCN169" s="44"/>
      <c r="NCO169" s="44"/>
      <c r="NCP169" s="44"/>
      <c r="NCQ169" s="44"/>
      <c r="NCR169" s="44"/>
      <c r="NCS169" s="44"/>
      <c r="NCT169" s="44"/>
      <c r="NCU169" s="44"/>
      <c r="NCV169" s="44"/>
      <c r="NCW169" s="44"/>
      <c r="NCX169" s="44"/>
      <c r="NCY169" s="44"/>
      <c r="NCZ169" s="44"/>
      <c r="NDA169" s="44"/>
      <c r="NDB169" s="44"/>
      <c r="NDC169" s="44"/>
      <c r="NDD169" s="44"/>
      <c r="NDE169" s="44"/>
      <c r="NDF169" s="44"/>
      <c r="NDG169" s="44"/>
      <c r="NDH169" s="44"/>
      <c r="NDI169" s="44"/>
      <c r="NDJ169" s="44"/>
      <c r="NDK169" s="44"/>
      <c r="NDL169" s="44"/>
      <c r="NDM169" s="44"/>
      <c r="NDN169" s="44"/>
      <c r="NDO169" s="44"/>
      <c r="NDP169" s="44"/>
      <c r="NDQ169" s="44"/>
      <c r="NDR169" s="44"/>
      <c r="NDS169" s="44"/>
      <c r="NDT169" s="44"/>
      <c r="NDU169" s="44"/>
      <c r="NDV169" s="44"/>
      <c r="NDW169" s="44"/>
      <c r="NDX169" s="44"/>
      <c r="NDY169" s="44"/>
      <c r="NDZ169" s="44"/>
      <c r="NEA169" s="44"/>
      <c r="NEB169" s="44"/>
      <c r="NEC169" s="44"/>
      <c r="NED169" s="44"/>
      <c r="NEE169" s="44"/>
      <c r="NEF169" s="44"/>
      <c r="NEG169" s="44"/>
      <c r="NEH169" s="44"/>
      <c r="NEI169" s="44"/>
      <c r="NEJ169" s="44"/>
      <c r="NEK169" s="44"/>
      <c r="NEL169" s="44"/>
      <c r="NEM169" s="44"/>
      <c r="NEN169" s="44"/>
      <c r="NEO169" s="44"/>
      <c r="NEP169" s="44"/>
      <c r="NEQ169" s="44"/>
      <c r="NER169" s="44"/>
      <c r="NES169" s="44"/>
      <c r="NET169" s="44"/>
      <c r="NEU169" s="44"/>
      <c r="NEV169" s="44"/>
      <c r="NEW169" s="44"/>
      <c r="NEX169" s="44"/>
      <c r="NEY169" s="44"/>
      <c r="NEZ169" s="44"/>
      <c r="NFA169" s="44"/>
      <c r="NFB169" s="44"/>
      <c r="NFC169" s="44"/>
      <c r="NFD169" s="44"/>
      <c r="NFE169" s="44"/>
      <c r="NFF169" s="44"/>
      <c r="NFG169" s="44"/>
      <c r="NFH169" s="44"/>
      <c r="NFI169" s="44"/>
      <c r="NFJ169" s="44"/>
      <c r="NFK169" s="44"/>
      <c r="NFL169" s="44"/>
      <c r="NFM169" s="44"/>
      <c r="NFN169" s="44"/>
      <c r="NFO169" s="44"/>
      <c r="NFP169" s="44"/>
      <c r="NFQ169" s="44"/>
      <c r="NFR169" s="44"/>
      <c r="NFS169" s="44"/>
      <c r="NFT169" s="44"/>
      <c r="NFU169" s="44"/>
      <c r="NFV169" s="44"/>
      <c r="NFW169" s="44"/>
      <c r="NFX169" s="44"/>
      <c r="NFY169" s="44"/>
      <c r="NFZ169" s="44"/>
      <c r="NGA169" s="44"/>
      <c r="NGB169" s="44"/>
      <c r="NGC169" s="44"/>
      <c r="NGD169" s="44"/>
      <c r="NGE169" s="44"/>
      <c r="NGF169" s="44"/>
      <c r="NGG169" s="44"/>
      <c r="NGH169" s="44"/>
      <c r="NGI169" s="44"/>
      <c r="NGJ169" s="44"/>
      <c r="NGK169" s="44"/>
      <c r="NGL169" s="44"/>
      <c r="NGM169" s="44"/>
      <c r="NGN169" s="44"/>
      <c r="NGO169" s="44"/>
      <c r="NGP169" s="44"/>
      <c r="NGQ169" s="44"/>
      <c r="NGR169" s="44"/>
      <c r="NGS169" s="44"/>
      <c r="NGT169" s="44"/>
      <c r="NGU169" s="44"/>
      <c r="NGV169" s="44"/>
      <c r="NGW169" s="44"/>
      <c r="NGX169" s="44"/>
      <c r="NGY169" s="44"/>
      <c r="NGZ169" s="44"/>
      <c r="NHA169" s="44"/>
      <c r="NHB169" s="44"/>
      <c r="NHC169" s="44"/>
      <c r="NHD169" s="44"/>
      <c r="NHE169" s="44"/>
      <c r="NHF169" s="44"/>
      <c r="NHG169" s="44"/>
      <c r="NHH169" s="44"/>
      <c r="NHI169" s="44"/>
      <c r="NHJ169" s="44"/>
      <c r="NHK169" s="44"/>
      <c r="NHL169" s="44"/>
      <c r="NHM169" s="44"/>
      <c r="NHN169" s="44"/>
      <c r="NHO169" s="44"/>
      <c r="NHP169" s="44"/>
      <c r="NHQ169" s="44"/>
      <c r="NHR169" s="44"/>
      <c r="NHS169" s="44"/>
      <c r="NHT169" s="44"/>
      <c r="NHU169" s="44"/>
      <c r="NHV169" s="44"/>
      <c r="NHW169" s="44"/>
      <c r="NHX169" s="44"/>
      <c r="NHY169" s="44"/>
      <c r="NHZ169" s="44"/>
      <c r="NIA169" s="44"/>
      <c r="NIB169" s="44"/>
      <c r="NIC169" s="44"/>
      <c r="NID169" s="44"/>
      <c r="NIE169" s="44"/>
      <c r="NIF169" s="44"/>
      <c r="NIG169" s="44"/>
      <c r="NIH169" s="44"/>
      <c r="NII169" s="44"/>
      <c r="NIJ169" s="44"/>
      <c r="NIK169" s="44"/>
      <c r="NIL169" s="44"/>
      <c r="NIM169" s="44"/>
      <c r="NIN169" s="44"/>
      <c r="NIO169" s="44"/>
      <c r="NIP169" s="44"/>
      <c r="NIQ169" s="44"/>
      <c r="NIR169" s="44"/>
      <c r="NIS169" s="44"/>
      <c r="NIT169" s="44"/>
      <c r="NIU169" s="44"/>
      <c r="NIV169" s="44"/>
      <c r="NIW169" s="44"/>
      <c r="NIX169" s="44"/>
      <c r="NIY169" s="44"/>
      <c r="NIZ169" s="44"/>
      <c r="NJA169" s="44"/>
      <c r="NJB169" s="44"/>
      <c r="NJC169" s="44"/>
      <c r="NJD169" s="44"/>
      <c r="NJE169" s="44"/>
      <c r="NJF169" s="44"/>
      <c r="NJG169" s="44"/>
      <c r="NJH169" s="44"/>
      <c r="NJI169" s="44"/>
      <c r="NJJ169" s="44"/>
      <c r="NJK169" s="44"/>
      <c r="NJL169" s="44"/>
      <c r="NJM169" s="44"/>
      <c r="NJN169" s="44"/>
      <c r="NJO169" s="44"/>
      <c r="NJP169" s="44"/>
      <c r="NJQ169" s="44"/>
      <c r="NJR169" s="44"/>
      <c r="NJS169" s="44"/>
      <c r="NJT169" s="44"/>
      <c r="NJU169" s="44"/>
      <c r="NJV169" s="44"/>
      <c r="NJW169" s="44"/>
      <c r="NJX169" s="44"/>
      <c r="NJY169" s="44"/>
      <c r="NJZ169" s="44"/>
      <c r="NKA169" s="44"/>
      <c r="NKB169" s="44"/>
      <c r="NKC169" s="44"/>
      <c r="NKD169" s="44"/>
      <c r="NKE169" s="44"/>
      <c r="NKF169" s="44"/>
      <c r="NKG169" s="44"/>
      <c r="NKH169" s="44"/>
      <c r="NKI169" s="44"/>
      <c r="NKJ169" s="44"/>
      <c r="NKK169" s="44"/>
      <c r="NKL169" s="44"/>
      <c r="NKM169" s="44"/>
      <c r="NKN169" s="44"/>
      <c r="NKO169" s="44"/>
      <c r="NKP169" s="44"/>
      <c r="NKQ169" s="44"/>
      <c r="NKR169" s="44"/>
      <c r="NKS169" s="44"/>
      <c r="NKT169" s="44"/>
      <c r="NKU169" s="44"/>
      <c r="NKV169" s="44"/>
      <c r="NKW169" s="44"/>
      <c r="NKX169" s="44"/>
      <c r="NKY169" s="44"/>
      <c r="NKZ169" s="44"/>
      <c r="NLA169" s="44"/>
      <c r="NLB169" s="44"/>
      <c r="NLC169" s="44"/>
      <c r="NLD169" s="44"/>
      <c r="NLE169" s="44"/>
      <c r="NLF169" s="44"/>
      <c r="NLG169" s="44"/>
      <c r="NLH169" s="44"/>
      <c r="NLI169" s="44"/>
      <c r="NLJ169" s="44"/>
      <c r="NLK169" s="44"/>
      <c r="NLL169" s="44"/>
      <c r="NLM169" s="44"/>
      <c r="NLN169" s="44"/>
      <c r="NLO169" s="44"/>
      <c r="NLP169" s="44"/>
      <c r="NLQ169" s="44"/>
      <c r="NLR169" s="44"/>
      <c r="NLS169" s="44"/>
      <c r="NLT169" s="44"/>
      <c r="NLU169" s="44"/>
      <c r="NLV169" s="44"/>
      <c r="NLW169" s="44"/>
      <c r="NLX169" s="44"/>
      <c r="NLY169" s="44"/>
      <c r="NLZ169" s="44"/>
      <c r="NMA169" s="44"/>
      <c r="NMB169" s="44"/>
      <c r="NMC169" s="44"/>
      <c r="NMD169" s="44"/>
      <c r="NME169" s="44"/>
      <c r="NMF169" s="44"/>
      <c r="NMG169" s="44"/>
      <c r="NMH169" s="44"/>
      <c r="NMI169" s="44"/>
      <c r="NMJ169" s="44"/>
      <c r="NMK169" s="44"/>
      <c r="NML169" s="44"/>
      <c r="NMM169" s="44"/>
      <c r="NMN169" s="44"/>
      <c r="NMO169" s="44"/>
      <c r="NMP169" s="44"/>
      <c r="NMQ169" s="44"/>
      <c r="NMR169" s="44"/>
      <c r="NMS169" s="44"/>
      <c r="NMT169" s="44"/>
      <c r="NMU169" s="44"/>
      <c r="NMV169" s="44"/>
      <c r="NMW169" s="44"/>
      <c r="NMX169" s="44"/>
      <c r="NMY169" s="44"/>
      <c r="NMZ169" s="44"/>
      <c r="NNA169" s="44"/>
      <c r="NNB169" s="44"/>
      <c r="NNC169" s="44"/>
      <c r="NND169" s="44"/>
      <c r="NNE169" s="44"/>
      <c r="NNF169" s="44"/>
      <c r="NNG169" s="44"/>
      <c r="NNH169" s="44"/>
      <c r="NNI169" s="44"/>
      <c r="NNJ169" s="44"/>
      <c r="NNK169" s="44"/>
      <c r="NNL169" s="44"/>
      <c r="NNM169" s="44"/>
      <c r="NNN169" s="44"/>
      <c r="NNO169" s="44"/>
      <c r="NNP169" s="44"/>
      <c r="NNQ169" s="44"/>
      <c r="NNR169" s="44"/>
      <c r="NNS169" s="44"/>
      <c r="NNT169" s="44"/>
      <c r="NNU169" s="44"/>
      <c r="NNV169" s="44"/>
      <c r="NNW169" s="44"/>
      <c r="NNX169" s="44"/>
      <c r="NNY169" s="44"/>
      <c r="NNZ169" s="44"/>
      <c r="NOA169" s="44"/>
      <c r="NOB169" s="44"/>
      <c r="NOC169" s="44"/>
      <c r="NOD169" s="44"/>
      <c r="NOE169" s="44"/>
      <c r="NOF169" s="44"/>
      <c r="NOG169" s="44"/>
      <c r="NOH169" s="44"/>
      <c r="NOI169" s="44"/>
      <c r="NOJ169" s="44"/>
      <c r="NOK169" s="44"/>
      <c r="NOL169" s="44"/>
      <c r="NOM169" s="44"/>
      <c r="NON169" s="44"/>
      <c r="NOO169" s="44"/>
      <c r="NOP169" s="44"/>
      <c r="NOQ169" s="44"/>
      <c r="NOR169" s="44"/>
      <c r="NOS169" s="44"/>
      <c r="NOT169" s="44"/>
      <c r="NOU169" s="44"/>
      <c r="NOV169" s="44"/>
      <c r="NOW169" s="44"/>
      <c r="NOX169" s="44"/>
      <c r="NOY169" s="44"/>
      <c r="NOZ169" s="44"/>
      <c r="NPA169" s="44"/>
      <c r="NPB169" s="44"/>
      <c r="NPC169" s="44"/>
      <c r="NPD169" s="44"/>
      <c r="NPE169" s="44"/>
      <c r="NPF169" s="44"/>
      <c r="NPG169" s="44"/>
      <c r="NPH169" s="44"/>
      <c r="NPI169" s="44"/>
      <c r="NPJ169" s="44"/>
      <c r="NPK169" s="44"/>
      <c r="NPL169" s="44"/>
      <c r="NPM169" s="44"/>
      <c r="NPN169" s="44"/>
      <c r="NPO169" s="44"/>
      <c r="NPP169" s="44"/>
      <c r="NPQ169" s="44"/>
      <c r="NPR169" s="44"/>
      <c r="NPS169" s="44"/>
      <c r="NPT169" s="44"/>
      <c r="NPU169" s="44"/>
      <c r="NPV169" s="44"/>
      <c r="NPW169" s="44"/>
      <c r="NPX169" s="44"/>
      <c r="NPY169" s="44"/>
      <c r="NPZ169" s="44"/>
      <c r="NQA169" s="44"/>
      <c r="NQB169" s="44"/>
      <c r="NQC169" s="44"/>
      <c r="NQD169" s="44"/>
      <c r="NQE169" s="44"/>
      <c r="NQF169" s="44"/>
      <c r="NQG169" s="44"/>
      <c r="NQH169" s="44"/>
      <c r="NQI169" s="44"/>
      <c r="NQJ169" s="44"/>
      <c r="NQK169" s="44"/>
      <c r="NQL169" s="44"/>
      <c r="NQM169" s="44"/>
      <c r="NQN169" s="44"/>
      <c r="NQO169" s="44"/>
      <c r="NQP169" s="44"/>
      <c r="NQQ169" s="44"/>
      <c r="NQR169" s="44"/>
      <c r="NQS169" s="44"/>
      <c r="NQT169" s="44"/>
      <c r="NQU169" s="44"/>
      <c r="NQV169" s="44"/>
      <c r="NQW169" s="44"/>
      <c r="NQX169" s="44"/>
      <c r="NQY169" s="44"/>
      <c r="NQZ169" s="44"/>
      <c r="NRA169" s="44"/>
      <c r="NRB169" s="44"/>
      <c r="NRC169" s="44"/>
      <c r="NRD169" s="44"/>
      <c r="NRE169" s="44"/>
      <c r="NRF169" s="44"/>
      <c r="NRG169" s="44"/>
      <c r="NRH169" s="44"/>
      <c r="NRI169" s="44"/>
      <c r="NRJ169" s="44"/>
      <c r="NRK169" s="44"/>
      <c r="NRL169" s="44"/>
      <c r="NRM169" s="44"/>
      <c r="NRN169" s="44"/>
      <c r="NRO169" s="44"/>
      <c r="NRP169" s="44"/>
      <c r="NRQ169" s="44"/>
      <c r="NRR169" s="44"/>
      <c r="NRS169" s="44"/>
      <c r="NRT169" s="44"/>
      <c r="NRU169" s="44"/>
      <c r="NRV169" s="44"/>
      <c r="NRW169" s="44"/>
      <c r="NRX169" s="44"/>
      <c r="NRY169" s="44"/>
      <c r="NRZ169" s="44"/>
      <c r="NSA169" s="44"/>
      <c r="NSB169" s="44"/>
      <c r="NSC169" s="44"/>
      <c r="NSD169" s="44"/>
      <c r="NSE169" s="44"/>
      <c r="NSF169" s="44"/>
      <c r="NSG169" s="44"/>
      <c r="NSH169" s="44"/>
      <c r="NSI169" s="44"/>
      <c r="NSJ169" s="44"/>
      <c r="NSK169" s="44"/>
      <c r="NSL169" s="44"/>
      <c r="NSM169" s="44"/>
      <c r="NSN169" s="44"/>
      <c r="NSO169" s="44"/>
      <c r="NSP169" s="44"/>
      <c r="NSQ169" s="44"/>
      <c r="NSR169" s="44"/>
      <c r="NSS169" s="44"/>
      <c r="NST169" s="44"/>
      <c r="NSU169" s="44"/>
      <c r="NSV169" s="44"/>
      <c r="NSW169" s="44"/>
      <c r="NSX169" s="44"/>
      <c r="NSY169" s="44"/>
      <c r="NSZ169" s="44"/>
      <c r="NTA169" s="44"/>
      <c r="NTB169" s="44"/>
      <c r="NTC169" s="44"/>
      <c r="NTD169" s="44"/>
      <c r="NTE169" s="44"/>
      <c r="NTF169" s="44"/>
      <c r="NTG169" s="44"/>
      <c r="NTH169" s="44"/>
      <c r="NTI169" s="44"/>
      <c r="NTJ169" s="44"/>
      <c r="NTK169" s="44"/>
      <c r="NTL169" s="44"/>
      <c r="NTM169" s="44"/>
      <c r="NTN169" s="44"/>
      <c r="NTO169" s="44"/>
      <c r="NTP169" s="44"/>
      <c r="NTQ169" s="44"/>
      <c r="NTR169" s="44"/>
      <c r="NTS169" s="44"/>
      <c r="NTT169" s="44"/>
      <c r="NTU169" s="44"/>
      <c r="NTV169" s="44"/>
      <c r="NTW169" s="44"/>
      <c r="NTX169" s="44"/>
      <c r="NTY169" s="44"/>
      <c r="NTZ169" s="44"/>
      <c r="NUA169" s="44"/>
      <c r="NUB169" s="44"/>
      <c r="NUC169" s="44"/>
      <c r="NUD169" s="44"/>
      <c r="NUE169" s="44"/>
      <c r="NUF169" s="44"/>
      <c r="NUG169" s="44"/>
      <c r="NUH169" s="44"/>
      <c r="NUI169" s="44"/>
      <c r="NUJ169" s="44"/>
      <c r="NUK169" s="44"/>
      <c r="NUL169" s="44"/>
      <c r="NUM169" s="44"/>
      <c r="NUN169" s="44"/>
      <c r="NUO169" s="44"/>
      <c r="NUP169" s="44"/>
      <c r="NUQ169" s="44"/>
      <c r="NUR169" s="44"/>
      <c r="NUS169" s="44"/>
      <c r="NUT169" s="44"/>
      <c r="NUU169" s="44"/>
      <c r="NUV169" s="44"/>
      <c r="NUW169" s="44"/>
      <c r="NUX169" s="44"/>
      <c r="NUY169" s="44"/>
      <c r="NUZ169" s="44"/>
      <c r="NVA169" s="44"/>
      <c r="NVB169" s="44"/>
      <c r="NVC169" s="44"/>
      <c r="NVD169" s="44"/>
      <c r="NVE169" s="44"/>
      <c r="NVF169" s="44"/>
      <c r="NVG169" s="44"/>
      <c r="NVH169" s="44"/>
      <c r="NVI169" s="44"/>
      <c r="NVJ169" s="44"/>
      <c r="NVK169" s="44"/>
      <c r="NVL169" s="44"/>
      <c r="NVM169" s="44"/>
      <c r="NVN169" s="44"/>
      <c r="NVO169" s="44"/>
      <c r="NVP169" s="44"/>
      <c r="NVQ169" s="44"/>
      <c r="NVR169" s="44"/>
      <c r="NVS169" s="44"/>
      <c r="NVT169" s="44"/>
      <c r="NVU169" s="44"/>
      <c r="NVV169" s="44"/>
      <c r="NVW169" s="44"/>
      <c r="NVX169" s="44"/>
      <c r="NVY169" s="44"/>
      <c r="NVZ169" s="44"/>
      <c r="NWA169" s="44"/>
      <c r="NWB169" s="44"/>
      <c r="NWC169" s="44"/>
      <c r="NWD169" s="44"/>
      <c r="NWE169" s="44"/>
      <c r="NWF169" s="44"/>
      <c r="NWG169" s="44"/>
      <c r="NWH169" s="44"/>
      <c r="NWI169" s="44"/>
      <c r="NWJ169" s="44"/>
      <c r="NWK169" s="44"/>
      <c r="NWL169" s="44"/>
      <c r="NWM169" s="44"/>
      <c r="NWN169" s="44"/>
      <c r="NWO169" s="44"/>
      <c r="NWP169" s="44"/>
      <c r="NWQ169" s="44"/>
      <c r="NWR169" s="44"/>
      <c r="NWS169" s="44"/>
      <c r="NWT169" s="44"/>
      <c r="NWU169" s="44"/>
      <c r="NWV169" s="44"/>
      <c r="NWW169" s="44"/>
      <c r="NWX169" s="44"/>
      <c r="NWY169" s="44"/>
      <c r="NWZ169" s="44"/>
      <c r="NXA169" s="44"/>
      <c r="NXB169" s="44"/>
      <c r="NXC169" s="44"/>
      <c r="NXD169" s="44"/>
      <c r="NXE169" s="44"/>
      <c r="NXF169" s="44"/>
      <c r="NXG169" s="44"/>
      <c r="NXH169" s="44"/>
      <c r="NXI169" s="44"/>
      <c r="NXJ169" s="44"/>
      <c r="NXK169" s="44"/>
      <c r="NXL169" s="44"/>
      <c r="NXM169" s="44"/>
      <c r="NXN169" s="44"/>
      <c r="NXO169" s="44"/>
      <c r="NXP169" s="44"/>
      <c r="NXQ169" s="44"/>
      <c r="NXR169" s="44"/>
      <c r="NXS169" s="44"/>
      <c r="NXT169" s="44"/>
      <c r="NXU169" s="44"/>
      <c r="NXV169" s="44"/>
      <c r="NXW169" s="44"/>
      <c r="NXX169" s="44"/>
      <c r="NXY169" s="44"/>
      <c r="NXZ169" s="44"/>
      <c r="NYA169" s="44"/>
      <c r="NYB169" s="44"/>
      <c r="NYC169" s="44"/>
      <c r="NYD169" s="44"/>
      <c r="NYE169" s="44"/>
      <c r="NYF169" s="44"/>
      <c r="NYG169" s="44"/>
      <c r="NYH169" s="44"/>
      <c r="NYI169" s="44"/>
      <c r="NYJ169" s="44"/>
      <c r="NYK169" s="44"/>
      <c r="NYL169" s="44"/>
      <c r="NYM169" s="44"/>
      <c r="NYN169" s="44"/>
      <c r="NYO169" s="44"/>
      <c r="NYP169" s="44"/>
      <c r="NYQ169" s="44"/>
      <c r="NYR169" s="44"/>
      <c r="NYS169" s="44"/>
      <c r="NYT169" s="44"/>
      <c r="NYU169" s="44"/>
      <c r="NYV169" s="44"/>
      <c r="NYW169" s="44"/>
      <c r="NYX169" s="44"/>
      <c r="NYY169" s="44"/>
      <c r="NYZ169" s="44"/>
      <c r="NZA169" s="44"/>
      <c r="NZB169" s="44"/>
      <c r="NZC169" s="44"/>
      <c r="NZD169" s="44"/>
      <c r="NZE169" s="44"/>
      <c r="NZF169" s="44"/>
      <c r="NZG169" s="44"/>
      <c r="NZH169" s="44"/>
      <c r="NZI169" s="44"/>
      <c r="NZJ169" s="44"/>
      <c r="NZK169" s="44"/>
      <c r="NZL169" s="44"/>
      <c r="NZM169" s="44"/>
      <c r="NZN169" s="44"/>
      <c r="NZO169" s="44"/>
      <c r="NZP169" s="44"/>
      <c r="NZQ169" s="44"/>
      <c r="NZR169" s="44"/>
      <c r="NZS169" s="44"/>
      <c r="NZT169" s="44"/>
      <c r="NZU169" s="44"/>
      <c r="NZV169" s="44"/>
      <c r="NZW169" s="44"/>
      <c r="NZX169" s="44"/>
      <c r="NZY169" s="44"/>
      <c r="NZZ169" s="44"/>
      <c r="OAA169" s="44"/>
      <c r="OAB169" s="44"/>
      <c r="OAC169" s="44"/>
      <c r="OAD169" s="44"/>
      <c r="OAE169" s="44"/>
      <c r="OAF169" s="44"/>
      <c r="OAG169" s="44"/>
      <c r="OAH169" s="44"/>
      <c r="OAI169" s="44"/>
      <c r="OAJ169" s="44"/>
      <c r="OAK169" s="44"/>
      <c r="OAL169" s="44"/>
      <c r="OAM169" s="44"/>
      <c r="OAN169" s="44"/>
      <c r="OAO169" s="44"/>
      <c r="OAP169" s="44"/>
      <c r="OAQ169" s="44"/>
      <c r="OAR169" s="44"/>
      <c r="OAS169" s="44"/>
      <c r="OAT169" s="44"/>
      <c r="OAU169" s="44"/>
      <c r="OAV169" s="44"/>
      <c r="OAW169" s="44"/>
      <c r="OAX169" s="44"/>
      <c r="OAY169" s="44"/>
      <c r="OAZ169" s="44"/>
      <c r="OBA169" s="44"/>
      <c r="OBB169" s="44"/>
      <c r="OBC169" s="44"/>
      <c r="OBD169" s="44"/>
      <c r="OBE169" s="44"/>
      <c r="OBF169" s="44"/>
      <c r="OBG169" s="44"/>
      <c r="OBH169" s="44"/>
      <c r="OBI169" s="44"/>
      <c r="OBJ169" s="44"/>
      <c r="OBK169" s="44"/>
      <c r="OBL169" s="44"/>
      <c r="OBM169" s="44"/>
      <c r="OBN169" s="44"/>
      <c r="OBO169" s="44"/>
      <c r="OBP169" s="44"/>
      <c r="OBQ169" s="44"/>
      <c r="OBR169" s="44"/>
      <c r="OBS169" s="44"/>
      <c r="OBT169" s="44"/>
      <c r="OBU169" s="44"/>
      <c r="OBV169" s="44"/>
      <c r="OBW169" s="44"/>
      <c r="OBX169" s="44"/>
      <c r="OBY169" s="44"/>
      <c r="OBZ169" s="44"/>
      <c r="OCA169" s="44"/>
      <c r="OCB169" s="44"/>
      <c r="OCC169" s="44"/>
      <c r="OCD169" s="44"/>
      <c r="OCE169" s="44"/>
      <c r="OCF169" s="44"/>
      <c r="OCG169" s="44"/>
      <c r="OCH169" s="44"/>
      <c r="OCI169" s="44"/>
      <c r="OCJ169" s="44"/>
      <c r="OCK169" s="44"/>
      <c r="OCL169" s="44"/>
      <c r="OCM169" s="44"/>
      <c r="OCN169" s="44"/>
      <c r="OCO169" s="44"/>
      <c r="OCP169" s="44"/>
      <c r="OCQ169" s="44"/>
      <c r="OCR169" s="44"/>
      <c r="OCS169" s="44"/>
      <c r="OCT169" s="44"/>
      <c r="OCU169" s="44"/>
      <c r="OCV169" s="44"/>
      <c r="OCW169" s="44"/>
      <c r="OCX169" s="44"/>
      <c r="OCY169" s="44"/>
      <c r="OCZ169" s="44"/>
      <c r="ODA169" s="44"/>
      <c r="ODB169" s="44"/>
      <c r="ODC169" s="44"/>
      <c r="ODD169" s="44"/>
      <c r="ODE169" s="44"/>
      <c r="ODF169" s="44"/>
      <c r="ODG169" s="44"/>
      <c r="ODH169" s="44"/>
      <c r="ODI169" s="44"/>
      <c r="ODJ169" s="44"/>
      <c r="ODK169" s="44"/>
      <c r="ODL169" s="44"/>
      <c r="ODM169" s="44"/>
      <c r="ODN169" s="44"/>
      <c r="ODO169" s="44"/>
      <c r="ODP169" s="44"/>
      <c r="ODQ169" s="44"/>
      <c r="ODR169" s="44"/>
      <c r="ODS169" s="44"/>
      <c r="ODT169" s="44"/>
      <c r="ODU169" s="44"/>
      <c r="ODV169" s="44"/>
      <c r="ODW169" s="44"/>
      <c r="ODX169" s="44"/>
      <c r="ODY169" s="44"/>
      <c r="ODZ169" s="44"/>
      <c r="OEA169" s="44"/>
      <c r="OEB169" s="44"/>
      <c r="OEC169" s="44"/>
      <c r="OED169" s="44"/>
      <c r="OEE169" s="44"/>
      <c r="OEF169" s="44"/>
      <c r="OEG169" s="44"/>
      <c r="OEH169" s="44"/>
      <c r="OEI169" s="44"/>
      <c r="OEJ169" s="44"/>
      <c r="OEK169" s="44"/>
      <c r="OEL169" s="44"/>
      <c r="OEM169" s="44"/>
      <c r="OEN169" s="44"/>
      <c r="OEO169" s="44"/>
      <c r="OEP169" s="44"/>
      <c r="OEQ169" s="44"/>
      <c r="OER169" s="44"/>
      <c r="OES169" s="44"/>
      <c r="OET169" s="44"/>
      <c r="OEU169" s="44"/>
      <c r="OEV169" s="44"/>
      <c r="OEW169" s="44"/>
      <c r="OEX169" s="44"/>
      <c r="OEY169" s="44"/>
      <c r="OEZ169" s="44"/>
      <c r="OFA169" s="44"/>
      <c r="OFB169" s="44"/>
      <c r="OFC169" s="44"/>
      <c r="OFD169" s="44"/>
      <c r="OFE169" s="44"/>
      <c r="OFF169" s="44"/>
      <c r="OFG169" s="44"/>
      <c r="OFH169" s="44"/>
      <c r="OFI169" s="44"/>
      <c r="OFJ169" s="44"/>
      <c r="OFK169" s="44"/>
      <c r="OFL169" s="44"/>
      <c r="OFM169" s="44"/>
      <c r="OFN169" s="44"/>
      <c r="OFO169" s="44"/>
      <c r="OFP169" s="44"/>
      <c r="OFQ169" s="44"/>
      <c r="OFR169" s="44"/>
      <c r="OFS169" s="44"/>
      <c r="OFT169" s="44"/>
      <c r="OFU169" s="44"/>
      <c r="OFV169" s="44"/>
      <c r="OFW169" s="44"/>
      <c r="OFX169" s="44"/>
      <c r="OFY169" s="44"/>
      <c r="OFZ169" s="44"/>
      <c r="OGA169" s="44"/>
      <c r="OGB169" s="44"/>
      <c r="OGC169" s="44"/>
      <c r="OGD169" s="44"/>
      <c r="OGE169" s="44"/>
      <c r="OGF169" s="44"/>
      <c r="OGG169" s="44"/>
      <c r="OGH169" s="44"/>
      <c r="OGI169" s="44"/>
      <c r="OGJ169" s="44"/>
      <c r="OGK169" s="44"/>
      <c r="OGL169" s="44"/>
      <c r="OGM169" s="44"/>
      <c r="OGN169" s="44"/>
      <c r="OGO169" s="44"/>
      <c r="OGP169" s="44"/>
      <c r="OGQ169" s="44"/>
      <c r="OGR169" s="44"/>
      <c r="OGS169" s="44"/>
      <c r="OGT169" s="44"/>
      <c r="OGU169" s="44"/>
      <c r="OGV169" s="44"/>
      <c r="OGW169" s="44"/>
      <c r="OGX169" s="44"/>
      <c r="OGY169" s="44"/>
      <c r="OGZ169" s="44"/>
      <c r="OHA169" s="44"/>
      <c r="OHB169" s="44"/>
      <c r="OHC169" s="44"/>
      <c r="OHD169" s="44"/>
      <c r="OHE169" s="44"/>
      <c r="OHF169" s="44"/>
      <c r="OHG169" s="44"/>
      <c r="OHH169" s="44"/>
      <c r="OHI169" s="44"/>
      <c r="OHJ169" s="44"/>
      <c r="OHK169" s="44"/>
      <c r="OHL169" s="44"/>
      <c r="OHM169" s="44"/>
      <c r="OHN169" s="44"/>
      <c r="OHO169" s="44"/>
      <c r="OHP169" s="44"/>
      <c r="OHQ169" s="44"/>
      <c r="OHR169" s="44"/>
      <c r="OHS169" s="44"/>
      <c r="OHT169" s="44"/>
      <c r="OHU169" s="44"/>
      <c r="OHV169" s="44"/>
      <c r="OHW169" s="44"/>
      <c r="OHX169" s="44"/>
      <c r="OHY169" s="44"/>
      <c r="OHZ169" s="44"/>
      <c r="OIA169" s="44"/>
      <c r="OIB169" s="44"/>
      <c r="OIC169" s="44"/>
      <c r="OID169" s="44"/>
      <c r="OIE169" s="44"/>
      <c r="OIF169" s="44"/>
      <c r="OIG169" s="44"/>
      <c r="OIH169" s="44"/>
      <c r="OII169" s="44"/>
      <c r="OIJ169" s="44"/>
      <c r="OIK169" s="44"/>
      <c r="OIL169" s="44"/>
      <c r="OIM169" s="44"/>
      <c r="OIN169" s="44"/>
      <c r="OIO169" s="44"/>
      <c r="OIP169" s="44"/>
      <c r="OIQ169" s="44"/>
      <c r="OIR169" s="44"/>
      <c r="OIS169" s="44"/>
      <c r="OIT169" s="44"/>
      <c r="OIU169" s="44"/>
      <c r="OIV169" s="44"/>
      <c r="OIW169" s="44"/>
      <c r="OIX169" s="44"/>
      <c r="OIY169" s="44"/>
      <c r="OIZ169" s="44"/>
      <c r="OJA169" s="44"/>
      <c r="OJB169" s="44"/>
      <c r="OJC169" s="44"/>
      <c r="OJD169" s="44"/>
      <c r="OJE169" s="44"/>
      <c r="OJF169" s="44"/>
      <c r="OJG169" s="44"/>
      <c r="OJH169" s="44"/>
      <c r="OJI169" s="44"/>
      <c r="OJJ169" s="44"/>
      <c r="OJK169" s="44"/>
      <c r="OJL169" s="44"/>
      <c r="OJM169" s="44"/>
      <c r="OJN169" s="44"/>
      <c r="OJO169" s="44"/>
      <c r="OJP169" s="44"/>
      <c r="OJQ169" s="44"/>
      <c r="OJR169" s="44"/>
      <c r="OJS169" s="44"/>
      <c r="OJT169" s="44"/>
      <c r="OJU169" s="44"/>
      <c r="OJV169" s="44"/>
      <c r="OJW169" s="44"/>
      <c r="OJX169" s="44"/>
      <c r="OJY169" s="44"/>
      <c r="OJZ169" s="44"/>
      <c r="OKA169" s="44"/>
      <c r="OKB169" s="44"/>
      <c r="OKC169" s="44"/>
      <c r="OKD169" s="44"/>
      <c r="OKE169" s="44"/>
      <c r="OKF169" s="44"/>
      <c r="OKG169" s="44"/>
      <c r="OKH169" s="44"/>
      <c r="OKI169" s="44"/>
      <c r="OKJ169" s="44"/>
      <c r="OKK169" s="44"/>
      <c r="OKL169" s="44"/>
      <c r="OKM169" s="44"/>
      <c r="OKN169" s="44"/>
      <c r="OKO169" s="44"/>
      <c r="OKP169" s="44"/>
      <c r="OKQ169" s="44"/>
      <c r="OKR169" s="44"/>
      <c r="OKS169" s="44"/>
      <c r="OKT169" s="44"/>
      <c r="OKU169" s="44"/>
      <c r="OKV169" s="44"/>
      <c r="OKW169" s="44"/>
      <c r="OKX169" s="44"/>
      <c r="OKY169" s="44"/>
      <c r="OKZ169" s="44"/>
      <c r="OLA169" s="44"/>
      <c r="OLB169" s="44"/>
      <c r="OLC169" s="44"/>
      <c r="OLD169" s="44"/>
      <c r="OLE169" s="44"/>
      <c r="OLF169" s="44"/>
      <c r="OLG169" s="44"/>
      <c r="OLH169" s="44"/>
      <c r="OLI169" s="44"/>
      <c r="OLJ169" s="44"/>
      <c r="OLK169" s="44"/>
      <c r="OLL169" s="44"/>
      <c r="OLM169" s="44"/>
      <c r="OLN169" s="44"/>
      <c r="OLO169" s="44"/>
      <c r="OLP169" s="44"/>
      <c r="OLQ169" s="44"/>
      <c r="OLR169" s="44"/>
      <c r="OLS169" s="44"/>
      <c r="OLT169" s="44"/>
      <c r="OLU169" s="44"/>
      <c r="OLV169" s="44"/>
      <c r="OLW169" s="44"/>
      <c r="OLX169" s="44"/>
      <c r="OLY169" s="44"/>
      <c r="OLZ169" s="44"/>
      <c r="OMA169" s="44"/>
      <c r="OMB169" s="44"/>
      <c r="OMC169" s="44"/>
      <c r="OMD169" s="44"/>
      <c r="OME169" s="44"/>
      <c r="OMF169" s="44"/>
      <c r="OMG169" s="44"/>
      <c r="OMH169" s="44"/>
      <c r="OMI169" s="44"/>
      <c r="OMJ169" s="44"/>
      <c r="OMK169" s="44"/>
      <c r="OML169" s="44"/>
      <c r="OMM169" s="44"/>
      <c r="OMN169" s="44"/>
      <c r="OMO169" s="44"/>
      <c r="OMP169" s="44"/>
      <c r="OMQ169" s="44"/>
      <c r="OMR169" s="44"/>
      <c r="OMS169" s="44"/>
      <c r="OMT169" s="44"/>
      <c r="OMU169" s="44"/>
      <c r="OMV169" s="44"/>
      <c r="OMW169" s="44"/>
      <c r="OMX169" s="44"/>
      <c r="OMY169" s="44"/>
      <c r="OMZ169" s="44"/>
      <c r="ONA169" s="44"/>
      <c r="ONB169" s="44"/>
      <c r="ONC169" s="44"/>
      <c r="OND169" s="44"/>
      <c r="ONE169" s="44"/>
      <c r="ONF169" s="44"/>
      <c r="ONG169" s="44"/>
      <c r="ONH169" s="44"/>
      <c r="ONI169" s="44"/>
      <c r="ONJ169" s="44"/>
      <c r="ONK169" s="44"/>
      <c r="ONL169" s="44"/>
      <c r="ONM169" s="44"/>
      <c r="ONN169" s="44"/>
      <c r="ONO169" s="44"/>
      <c r="ONP169" s="44"/>
      <c r="ONQ169" s="44"/>
      <c r="ONR169" s="44"/>
      <c r="ONS169" s="44"/>
      <c r="ONT169" s="44"/>
      <c r="ONU169" s="44"/>
      <c r="ONV169" s="44"/>
      <c r="ONW169" s="44"/>
      <c r="ONX169" s="44"/>
      <c r="ONY169" s="44"/>
      <c r="ONZ169" s="44"/>
      <c r="OOA169" s="44"/>
      <c r="OOB169" s="44"/>
      <c r="OOC169" s="44"/>
      <c r="OOD169" s="44"/>
      <c r="OOE169" s="44"/>
      <c r="OOF169" s="44"/>
      <c r="OOG169" s="44"/>
      <c r="OOH169" s="44"/>
      <c r="OOI169" s="44"/>
      <c r="OOJ169" s="44"/>
      <c r="OOK169" s="44"/>
      <c r="OOL169" s="44"/>
      <c r="OOM169" s="44"/>
      <c r="OON169" s="44"/>
      <c r="OOO169" s="44"/>
      <c r="OOP169" s="44"/>
      <c r="OOQ169" s="44"/>
      <c r="OOR169" s="44"/>
      <c r="OOS169" s="44"/>
      <c r="OOT169" s="44"/>
      <c r="OOU169" s="44"/>
      <c r="OOV169" s="44"/>
      <c r="OOW169" s="44"/>
      <c r="OOX169" s="44"/>
      <c r="OOY169" s="44"/>
      <c r="OOZ169" s="44"/>
      <c r="OPA169" s="44"/>
      <c r="OPB169" s="44"/>
      <c r="OPC169" s="44"/>
      <c r="OPD169" s="44"/>
      <c r="OPE169" s="44"/>
      <c r="OPF169" s="44"/>
      <c r="OPG169" s="44"/>
      <c r="OPH169" s="44"/>
      <c r="OPI169" s="44"/>
      <c r="OPJ169" s="44"/>
      <c r="OPK169" s="44"/>
      <c r="OPL169" s="44"/>
      <c r="OPM169" s="44"/>
      <c r="OPN169" s="44"/>
      <c r="OPO169" s="44"/>
      <c r="OPP169" s="44"/>
      <c r="OPQ169" s="44"/>
      <c r="OPR169" s="44"/>
      <c r="OPS169" s="44"/>
      <c r="OPT169" s="44"/>
      <c r="OPU169" s="44"/>
      <c r="OPV169" s="44"/>
      <c r="OPW169" s="44"/>
      <c r="OPX169" s="44"/>
      <c r="OPY169" s="44"/>
      <c r="OPZ169" s="44"/>
      <c r="OQA169" s="44"/>
      <c r="OQB169" s="44"/>
      <c r="OQC169" s="44"/>
      <c r="OQD169" s="44"/>
      <c r="OQE169" s="44"/>
      <c r="OQF169" s="44"/>
      <c r="OQG169" s="44"/>
      <c r="OQH169" s="44"/>
      <c r="OQI169" s="44"/>
      <c r="OQJ169" s="44"/>
      <c r="OQK169" s="44"/>
      <c r="OQL169" s="44"/>
      <c r="OQM169" s="44"/>
      <c r="OQN169" s="44"/>
      <c r="OQO169" s="44"/>
      <c r="OQP169" s="44"/>
      <c r="OQQ169" s="44"/>
      <c r="OQR169" s="44"/>
      <c r="OQS169" s="44"/>
      <c r="OQT169" s="44"/>
      <c r="OQU169" s="44"/>
      <c r="OQV169" s="44"/>
      <c r="OQW169" s="44"/>
      <c r="OQX169" s="44"/>
      <c r="OQY169" s="44"/>
      <c r="OQZ169" s="44"/>
      <c r="ORA169" s="44"/>
      <c r="ORB169" s="44"/>
      <c r="ORC169" s="44"/>
      <c r="ORD169" s="44"/>
      <c r="ORE169" s="44"/>
      <c r="ORF169" s="44"/>
      <c r="ORG169" s="44"/>
      <c r="ORH169" s="44"/>
      <c r="ORI169" s="44"/>
      <c r="ORJ169" s="44"/>
      <c r="ORK169" s="44"/>
      <c r="ORL169" s="44"/>
      <c r="ORM169" s="44"/>
      <c r="ORN169" s="44"/>
      <c r="ORO169" s="44"/>
      <c r="ORP169" s="44"/>
      <c r="ORQ169" s="44"/>
      <c r="ORR169" s="44"/>
      <c r="ORS169" s="44"/>
      <c r="ORT169" s="44"/>
      <c r="ORU169" s="44"/>
      <c r="ORV169" s="44"/>
      <c r="ORW169" s="44"/>
      <c r="ORX169" s="44"/>
      <c r="ORY169" s="44"/>
      <c r="ORZ169" s="44"/>
      <c r="OSA169" s="44"/>
      <c r="OSB169" s="44"/>
      <c r="OSC169" s="44"/>
      <c r="OSD169" s="44"/>
      <c r="OSE169" s="44"/>
      <c r="OSF169" s="44"/>
      <c r="OSG169" s="44"/>
      <c r="OSH169" s="44"/>
      <c r="OSI169" s="44"/>
      <c r="OSJ169" s="44"/>
      <c r="OSK169" s="44"/>
      <c r="OSL169" s="44"/>
      <c r="OSM169" s="44"/>
      <c r="OSN169" s="44"/>
      <c r="OSO169" s="44"/>
      <c r="OSP169" s="44"/>
      <c r="OSQ169" s="44"/>
      <c r="OSR169" s="44"/>
      <c r="OSS169" s="44"/>
      <c r="OST169" s="44"/>
      <c r="OSU169" s="44"/>
      <c r="OSV169" s="44"/>
      <c r="OSW169" s="44"/>
      <c r="OSX169" s="44"/>
      <c r="OSY169" s="44"/>
      <c r="OSZ169" s="44"/>
      <c r="OTA169" s="44"/>
      <c r="OTB169" s="44"/>
      <c r="OTC169" s="44"/>
      <c r="OTD169" s="44"/>
      <c r="OTE169" s="44"/>
      <c r="OTF169" s="44"/>
      <c r="OTG169" s="44"/>
      <c r="OTH169" s="44"/>
      <c r="OTI169" s="44"/>
      <c r="OTJ169" s="44"/>
      <c r="OTK169" s="44"/>
      <c r="OTL169" s="44"/>
      <c r="OTM169" s="44"/>
      <c r="OTN169" s="44"/>
      <c r="OTO169" s="44"/>
      <c r="OTP169" s="44"/>
      <c r="OTQ169" s="44"/>
      <c r="OTR169" s="44"/>
      <c r="OTS169" s="44"/>
      <c r="OTT169" s="44"/>
      <c r="OTU169" s="44"/>
      <c r="OTV169" s="44"/>
      <c r="OTW169" s="44"/>
      <c r="OTX169" s="44"/>
      <c r="OTY169" s="44"/>
      <c r="OTZ169" s="44"/>
      <c r="OUA169" s="44"/>
      <c r="OUB169" s="44"/>
      <c r="OUC169" s="44"/>
      <c r="OUD169" s="44"/>
      <c r="OUE169" s="44"/>
      <c r="OUF169" s="44"/>
      <c r="OUG169" s="44"/>
      <c r="OUH169" s="44"/>
      <c r="OUI169" s="44"/>
      <c r="OUJ169" s="44"/>
      <c r="OUK169" s="44"/>
      <c r="OUL169" s="44"/>
      <c r="OUM169" s="44"/>
      <c r="OUN169" s="44"/>
      <c r="OUO169" s="44"/>
      <c r="OUP169" s="44"/>
      <c r="OUQ169" s="44"/>
      <c r="OUR169" s="44"/>
      <c r="OUS169" s="44"/>
      <c r="OUT169" s="44"/>
      <c r="OUU169" s="44"/>
      <c r="OUV169" s="44"/>
      <c r="OUW169" s="44"/>
      <c r="OUX169" s="44"/>
      <c r="OUY169" s="44"/>
      <c r="OUZ169" s="44"/>
      <c r="OVA169" s="44"/>
      <c r="OVB169" s="44"/>
      <c r="OVC169" s="44"/>
      <c r="OVD169" s="44"/>
      <c r="OVE169" s="44"/>
      <c r="OVF169" s="44"/>
      <c r="OVG169" s="44"/>
      <c r="OVH169" s="44"/>
      <c r="OVI169" s="44"/>
      <c r="OVJ169" s="44"/>
      <c r="OVK169" s="44"/>
      <c r="OVL169" s="44"/>
      <c r="OVM169" s="44"/>
      <c r="OVN169" s="44"/>
      <c r="OVO169" s="44"/>
      <c r="OVP169" s="44"/>
      <c r="OVQ169" s="44"/>
      <c r="OVR169" s="44"/>
      <c r="OVS169" s="44"/>
      <c r="OVT169" s="44"/>
      <c r="OVU169" s="44"/>
      <c r="OVV169" s="44"/>
      <c r="OVW169" s="44"/>
      <c r="OVX169" s="44"/>
      <c r="OVY169" s="44"/>
      <c r="OVZ169" s="44"/>
      <c r="OWA169" s="44"/>
      <c r="OWB169" s="44"/>
      <c r="OWC169" s="44"/>
      <c r="OWD169" s="44"/>
      <c r="OWE169" s="44"/>
      <c r="OWF169" s="44"/>
      <c r="OWG169" s="44"/>
      <c r="OWH169" s="44"/>
      <c r="OWI169" s="44"/>
      <c r="OWJ169" s="44"/>
      <c r="OWK169" s="44"/>
      <c r="OWL169" s="44"/>
      <c r="OWM169" s="44"/>
      <c r="OWN169" s="44"/>
      <c r="OWO169" s="44"/>
      <c r="OWP169" s="44"/>
      <c r="OWQ169" s="44"/>
      <c r="OWR169" s="44"/>
      <c r="OWS169" s="44"/>
      <c r="OWT169" s="44"/>
      <c r="OWU169" s="44"/>
      <c r="OWV169" s="44"/>
      <c r="OWW169" s="44"/>
      <c r="OWX169" s="44"/>
      <c r="OWY169" s="44"/>
      <c r="OWZ169" s="44"/>
      <c r="OXA169" s="44"/>
      <c r="OXB169" s="44"/>
      <c r="OXC169" s="44"/>
      <c r="OXD169" s="44"/>
      <c r="OXE169" s="44"/>
      <c r="OXF169" s="44"/>
      <c r="OXG169" s="44"/>
      <c r="OXH169" s="44"/>
      <c r="OXI169" s="44"/>
      <c r="OXJ169" s="44"/>
      <c r="OXK169" s="44"/>
      <c r="OXL169" s="44"/>
      <c r="OXM169" s="44"/>
      <c r="OXN169" s="44"/>
      <c r="OXO169" s="44"/>
      <c r="OXP169" s="44"/>
      <c r="OXQ169" s="44"/>
      <c r="OXR169" s="44"/>
      <c r="OXS169" s="44"/>
      <c r="OXT169" s="44"/>
      <c r="OXU169" s="44"/>
      <c r="OXV169" s="44"/>
      <c r="OXW169" s="44"/>
      <c r="OXX169" s="44"/>
      <c r="OXY169" s="44"/>
      <c r="OXZ169" s="44"/>
      <c r="OYA169" s="44"/>
      <c r="OYB169" s="44"/>
      <c r="OYC169" s="44"/>
      <c r="OYD169" s="44"/>
      <c r="OYE169" s="44"/>
      <c r="OYF169" s="44"/>
      <c r="OYG169" s="44"/>
      <c r="OYH169" s="44"/>
      <c r="OYI169" s="44"/>
      <c r="OYJ169" s="44"/>
      <c r="OYK169" s="44"/>
      <c r="OYL169" s="44"/>
      <c r="OYM169" s="44"/>
      <c r="OYN169" s="44"/>
      <c r="OYO169" s="44"/>
      <c r="OYP169" s="44"/>
      <c r="OYQ169" s="44"/>
      <c r="OYR169" s="44"/>
      <c r="OYS169" s="44"/>
      <c r="OYT169" s="44"/>
      <c r="OYU169" s="44"/>
      <c r="OYV169" s="44"/>
      <c r="OYW169" s="44"/>
      <c r="OYX169" s="44"/>
      <c r="OYY169" s="44"/>
      <c r="OYZ169" s="44"/>
      <c r="OZA169" s="44"/>
      <c r="OZB169" s="44"/>
      <c r="OZC169" s="44"/>
      <c r="OZD169" s="44"/>
      <c r="OZE169" s="44"/>
      <c r="OZF169" s="44"/>
      <c r="OZG169" s="44"/>
      <c r="OZH169" s="44"/>
      <c r="OZI169" s="44"/>
      <c r="OZJ169" s="44"/>
      <c r="OZK169" s="44"/>
      <c r="OZL169" s="44"/>
      <c r="OZM169" s="44"/>
      <c r="OZN169" s="44"/>
      <c r="OZO169" s="44"/>
      <c r="OZP169" s="44"/>
      <c r="OZQ169" s="44"/>
      <c r="OZR169" s="44"/>
      <c r="OZS169" s="44"/>
      <c r="OZT169" s="44"/>
      <c r="OZU169" s="44"/>
      <c r="OZV169" s="44"/>
      <c r="OZW169" s="44"/>
      <c r="OZX169" s="44"/>
      <c r="OZY169" s="44"/>
      <c r="OZZ169" s="44"/>
      <c r="PAA169" s="44"/>
      <c r="PAB169" s="44"/>
      <c r="PAC169" s="44"/>
      <c r="PAD169" s="44"/>
      <c r="PAE169" s="44"/>
      <c r="PAF169" s="44"/>
      <c r="PAG169" s="44"/>
      <c r="PAH169" s="44"/>
      <c r="PAI169" s="44"/>
      <c r="PAJ169" s="44"/>
      <c r="PAK169" s="44"/>
      <c r="PAL169" s="44"/>
      <c r="PAM169" s="44"/>
      <c r="PAN169" s="44"/>
      <c r="PAO169" s="44"/>
      <c r="PAP169" s="44"/>
      <c r="PAQ169" s="44"/>
      <c r="PAR169" s="44"/>
      <c r="PAS169" s="44"/>
      <c r="PAT169" s="44"/>
      <c r="PAU169" s="44"/>
      <c r="PAV169" s="44"/>
      <c r="PAW169" s="44"/>
      <c r="PAX169" s="44"/>
      <c r="PAY169" s="44"/>
      <c r="PAZ169" s="44"/>
      <c r="PBA169" s="44"/>
      <c r="PBB169" s="44"/>
      <c r="PBC169" s="44"/>
      <c r="PBD169" s="44"/>
      <c r="PBE169" s="44"/>
      <c r="PBF169" s="44"/>
      <c r="PBG169" s="44"/>
      <c r="PBH169" s="44"/>
      <c r="PBI169" s="44"/>
      <c r="PBJ169" s="44"/>
      <c r="PBK169" s="44"/>
      <c r="PBL169" s="44"/>
      <c r="PBM169" s="44"/>
      <c r="PBN169" s="44"/>
      <c r="PBO169" s="44"/>
      <c r="PBP169" s="44"/>
      <c r="PBQ169" s="44"/>
      <c r="PBR169" s="44"/>
      <c r="PBS169" s="44"/>
      <c r="PBT169" s="44"/>
      <c r="PBU169" s="44"/>
      <c r="PBV169" s="44"/>
      <c r="PBW169" s="44"/>
      <c r="PBX169" s="44"/>
      <c r="PBY169" s="44"/>
      <c r="PBZ169" s="44"/>
      <c r="PCA169" s="44"/>
      <c r="PCB169" s="44"/>
      <c r="PCC169" s="44"/>
      <c r="PCD169" s="44"/>
      <c r="PCE169" s="44"/>
      <c r="PCF169" s="44"/>
      <c r="PCG169" s="44"/>
      <c r="PCH169" s="44"/>
      <c r="PCI169" s="44"/>
      <c r="PCJ169" s="44"/>
      <c r="PCK169" s="44"/>
      <c r="PCL169" s="44"/>
      <c r="PCM169" s="44"/>
      <c r="PCN169" s="44"/>
      <c r="PCO169" s="44"/>
      <c r="PCP169" s="44"/>
      <c r="PCQ169" s="44"/>
      <c r="PCR169" s="44"/>
      <c r="PCS169" s="44"/>
      <c r="PCT169" s="44"/>
      <c r="PCU169" s="44"/>
      <c r="PCV169" s="44"/>
      <c r="PCW169" s="44"/>
      <c r="PCX169" s="44"/>
      <c r="PCY169" s="44"/>
      <c r="PCZ169" s="44"/>
      <c r="PDA169" s="44"/>
      <c r="PDB169" s="44"/>
      <c r="PDC169" s="44"/>
      <c r="PDD169" s="44"/>
      <c r="PDE169" s="44"/>
      <c r="PDF169" s="44"/>
      <c r="PDG169" s="44"/>
      <c r="PDH169" s="44"/>
      <c r="PDI169" s="44"/>
      <c r="PDJ169" s="44"/>
      <c r="PDK169" s="44"/>
      <c r="PDL169" s="44"/>
      <c r="PDM169" s="44"/>
      <c r="PDN169" s="44"/>
      <c r="PDO169" s="44"/>
      <c r="PDP169" s="44"/>
      <c r="PDQ169" s="44"/>
      <c r="PDR169" s="44"/>
      <c r="PDS169" s="44"/>
      <c r="PDT169" s="44"/>
      <c r="PDU169" s="44"/>
      <c r="PDV169" s="44"/>
      <c r="PDW169" s="44"/>
      <c r="PDX169" s="44"/>
      <c r="PDY169" s="44"/>
      <c r="PDZ169" s="44"/>
      <c r="PEA169" s="44"/>
      <c r="PEB169" s="44"/>
      <c r="PEC169" s="44"/>
      <c r="PED169" s="44"/>
      <c r="PEE169" s="44"/>
      <c r="PEF169" s="44"/>
      <c r="PEG169" s="44"/>
      <c r="PEH169" s="44"/>
      <c r="PEI169" s="44"/>
      <c r="PEJ169" s="44"/>
      <c r="PEK169" s="44"/>
      <c r="PEL169" s="44"/>
      <c r="PEM169" s="44"/>
      <c r="PEN169" s="44"/>
      <c r="PEO169" s="44"/>
      <c r="PEP169" s="44"/>
      <c r="PEQ169" s="44"/>
      <c r="PER169" s="44"/>
      <c r="PES169" s="44"/>
      <c r="PET169" s="44"/>
      <c r="PEU169" s="44"/>
      <c r="PEV169" s="44"/>
      <c r="PEW169" s="44"/>
      <c r="PEX169" s="44"/>
      <c r="PEY169" s="44"/>
      <c r="PEZ169" s="44"/>
      <c r="PFA169" s="44"/>
      <c r="PFB169" s="44"/>
      <c r="PFC169" s="44"/>
      <c r="PFD169" s="44"/>
      <c r="PFE169" s="44"/>
      <c r="PFF169" s="44"/>
      <c r="PFG169" s="44"/>
      <c r="PFH169" s="44"/>
      <c r="PFI169" s="44"/>
      <c r="PFJ169" s="44"/>
      <c r="PFK169" s="44"/>
      <c r="PFL169" s="44"/>
      <c r="PFM169" s="44"/>
      <c r="PFN169" s="44"/>
      <c r="PFO169" s="44"/>
      <c r="PFP169" s="44"/>
      <c r="PFQ169" s="44"/>
      <c r="PFR169" s="44"/>
      <c r="PFS169" s="44"/>
      <c r="PFT169" s="44"/>
      <c r="PFU169" s="44"/>
      <c r="PFV169" s="44"/>
      <c r="PFW169" s="44"/>
      <c r="PFX169" s="44"/>
      <c r="PFY169" s="44"/>
      <c r="PFZ169" s="44"/>
      <c r="PGA169" s="44"/>
      <c r="PGB169" s="44"/>
      <c r="PGC169" s="44"/>
      <c r="PGD169" s="44"/>
      <c r="PGE169" s="44"/>
      <c r="PGF169" s="44"/>
      <c r="PGG169" s="44"/>
      <c r="PGH169" s="44"/>
      <c r="PGI169" s="44"/>
      <c r="PGJ169" s="44"/>
      <c r="PGK169" s="44"/>
      <c r="PGL169" s="44"/>
      <c r="PGM169" s="44"/>
      <c r="PGN169" s="44"/>
      <c r="PGO169" s="44"/>
      <c r="PGP169" s="44"/>
      <c r="PGQ169" s="44"/>
      <c r="PGR169" s="44"/>
      <c r="PGS169" s="44"/>
      <c r="PGT169" s="44"/>
      <c r="PGU169" s="44"/>
      <c r="PGV169" s="44"/>
      <c r="PGW169" s="44"/>
      <c r="PGX169" s="44"/>
      <c r="PGY169" s="44"/>
      <c r="PGZ169" s="44"/>
      <c r="PHA169" s="44"/>
      <c r="PHB169" s="44"/>
      <c r="PHC169" s="44"/>
      <c r="PHD169" s="44"/>
      <c r="PHE169" s="44"/>
      <c r="PHF169" s="44"/>
      <c r="PHG169" s="44"/>
      <c r="PHH169" s="44"/>
      <c r="PHI169" s="44"/>
      <c r="PHJ169" s="44"/>
      <c r="PHK169" s="44"/>
      <c r="PHL169" s="44"/>
      <c r="PHM169" s="44"/>
      <c r="PHN169" s="44"/>
      <c r="PHO169" s="44"/>
      <c r="PHP169" s="44"/>
      <c r="PHQ169" s="44"/>
      <c r="PHR169" s="44"/>
      <c r="PHS169" s="44"/>
      <c r="PHT169" s="44"/>
      <c r="PHU169" s="44"/>
      <c r="PHV169" s="44"/>
      <c r="PHW169" s="44"/>
      <c r="PHX169" s="44"/>
      <c r="PHY169" s="44"/>
      <c r="PHZ169" s="44"/>
      <c r="PIA169" s="44"/>
      <c r="PIB169" s="44"/>
      <c r="PIC169" s="44"/>
      <c r="PID169" s="44"/>
      <c r="PIE169" s="44"/>
      <c r="PIF169" s="44"/>
      <c r="PIG169" s="44"/>
      <c r="PIH169" s="44"/>
      <c r="PII169" s="44"/>
      <c r="PIJ169" s="44"/>
      <c r="PIK169" s="44"/>
      <c r="PIL169" s="44"/>
      <c r="PIM169" s="44"/>
      <c r="PIN169" s="44"/>
      <c r="PIO169" s="44"/>
      <c r="PIP169" s="44"/>
      <c r="PIQ169" s="44"/>
      <c r="PIR169" s="44"/>
      <c r="PIS169" s="44"/>
      <c r="PIT169" s="44"/>
      <c r="PIU169" s="44"/>
      <c r="PIV169" s="44"/>
      <c r="PIW169" s="44"/>
      <c r="PIX169" s="44"/>
      <c r="PIY169" s="44"/>
      <c r="PIZ169" s="44"/>
      <c r="PJA169" s="44"/>
      <c r="PJB169" s="44"/>
      <c r="PJC169" s="44"/>
      <c r="PJD169" s="44"/>
      <c r="PJE169" s="44"/>
      <c r="PJF169" s="44"/>
      <c r="PJG169" s="44"/>
      <c r="PJH169" s="44"/>
      <c r="PJI169" s="44"/>
      <c r="PJJ169" s="44"/>
      <c r="PJK169" s="44"/>
      <c r="PJL169" s="44"/>
      <c r="PJM169" s="44"/>
      <c r="PJN169" s="44"/>
      <c r="PJO169" s="44"/>
      <c r="PJP169" s="44"/>
      <c r="PJQ169" s="44"/>
      <c r="PJR169" s="44"/>
      <c r="PJS169" s="44"/>
      <c r="PJT169" s="44"/>
      <c r="PJU169" s="44"/>
      <c r="PJV169" s="44"/>
      <c r="PJW169" s="44"/>
      <c r="PJX169" s="44"/>
      <c r="PJY169" s="44"/>
      <c r="PJZ169" s="44"/>
      <c r="PKA169" s="44"/>
      <c r="PKB169" s="44"/>
      <c r="PKC169" s="44"/>
      <c r="PKD169" s="44"/>
      <c r="PKE169" s="44"/>
      <c r="PKF169" s="44"/>
      <c r="PKG169" s="44"/>
      <c r="PKH169" s="44"/>
      <c r="PKI169" s="44"/>
      <c r="PKJ169" s="44"/>
      <c r="PKK169" s="44"/>
      <c r="PKL169" s="44"/>
      <c r="PKM169" s="44"/>
      <c r="PKN169" s="44"/>
      <c r="PKO169" s="44"/>
      <c r="PKP169" s="44"/>
      <c r="PKQ169" s="44"/>
      <c r="PKR169" s="44"/>
      <c r="PKS169" s="44"/>
      <c r="PKT169" s="44"/>
      <c r="PKU169" s="44"/>
      <c r="PKV169" s="44"/>
      <c r="PKW169" s="44"/>
      <c r="PKX169" s="44"/>
      <c r="PKY169" s="44"/>
      <c r="PKZ169" s="44"/>
      <c r="PLA169" s="44"/>
      <c r="PLB169" s="44"/>
      <c r="PLC169" s="44"/>
      <c r="PLD169" s="44"/>
      <c r="PLE169" s="44"/>
      <c r="PLF169" s="44"/>
      <c r="PLG169" s="44"/>
      <c r="PLH169" s="44"/>
      <c r="PLI169" s="44"/>
      <c r="PLJ169" s="44"/>
      <c r="PLK169" s="44"/>
      <c r="PLL169" s="44"/>
      <c r="PLM169" s="44"/>
      <c r="PLN169" s="44"/>
      <c r="PLO169" s="44"/>
      <c r="PLP169" s="44"/>
      <c r="PLQ169" s="44"/>
      <c r="PLR169" s="44"/>
      <c r="PLS169" s="44"/>
      <c r="PLT169" s="44"/>
      <c r="PLU169" s="44"/>
      <c r="PLV169" s="44"/>
      <c r="PLW169" s="44"/>
      <c r="PLX169" s="44"/>
      <c r="PLY169" s="44"/>
      <c r="PLZ169" s="44"/>
      <c r="PMA169" s="44"/>
      <c r="PMB169" s="44"/>
      <c r="PMC169" s="44"/>
      <c r="PMD169" s="44"/>
      <c r="PME169" s="44"/>
      <c r="PMF169" s="44"/>
      <c r="PMG169" s="44"/>
      <c r="PMH169" s="44"/>
      <c r="PMI169" s="44"/>
      <c r="PMJ169" s="44"/>
      <c r="PMK169" s="44"/>
      <c r="PML169" s="44"/>
      <c r="PMM169" s="44"/>
      <c r="PMN169" s="44"/>
      <c r="PMO169" s="44"/>
      <c r="PMP169" s="44"/>
      <c r="PMQ169" s="44"/>
      <c r="PMR169" s="44"/>
      <c r="PMS169" s="44"/>
      <c r="PMT169" s="44"/>
      <c r="PMU169" s="44"/>
      <c r="PMV169" s="44"/>
      <c r="PMW169" s="44"/>
      <c r="PMX169" s="44"/>
      <c r="PMY169" s="44"/>
      <c r="PMZ169" s="44"/>
      <c r="PNA169" s="44"/>
      <c r="PNB169" s="44"/>
      <c r="PNC169" s="44"/>
      <c r="PND169" s="44"/>
      <c r="PNE169" s="44"/>
      <c r="PNF169" s="44"/>
      <c r="PNG169" s="44"/>
      <c r="PNH169" s="44"/>
      <c r="PNI169" s="44"/>
      <c r="PNJ169" s="44"/>
      <c r="PNK169" s="44"/>
      <c r="PNL169" s="44"/>
      <c r="PNM169" s="44"/>
      <c r="PNN169" s="44"/>
      <c r="PNO169" s="44"/>
      <c r="PNP169" s="44"/>
      <c r="PNQ169" s="44"/>
      <c r="PNR169" s="44"/>
      <c r="PNS169" s="44"/>
      <c r="PNT169" s="44"/>
      <c r="PNU169" s="44"/>
      <c r="PNV169" s="44"/>
      <c r="PNW169" s="44"/>
      <c r="PNX169" s="44"/>
      <c r="PNY169" s="44"/>
      <c r="PNZ169" s="44"/>
      <c r="POA169" s="44"/>
      <c r="POB169" s="44"/>
      <c r="POC169" s="44"/>
      <c r="POD169" s="44"/>
      <c r="POE169" s="44"/>
      <c r="POF169" s="44"/>
      <c r="POG169" s="44"/>
      <c r="POH169" s="44"/>
      <c r="POI169" s="44"/>
      <c r="POJ169" s="44"/>
      <c r="POK169" s="44"/>
      <c r="POL169" s="44"/>
      <c r="POM169" s="44"/>
      <c r="PON169" s="44"/>
      <c r="POO169" s="44"/>
      <c r="POP169" s="44"/>
      <c r="POQ169" s="44"/>
      <c r="POR169" s="44"/>
      <c r="POS169" s="44"/>
      <c r="POT169" s="44"/>
      <c r="POU169" s="44"/>
      <c r="POV169" s="44"/>
      <c r="POW169" s="44"/>
      <c r="POX169" s="44"/>
      <c r="POY169" s="44"/>
      <c r="POZ169" s="44"/>
      <c r="PPA169" s="44"/>
      <c r="PPB169" s="44"/>
      <c r="PPC169" s="44"/>
      <c r="PPD169" s="44"/>
      <c r="PPE169" s="44"/>
      <c r="PPF169" s="44"/>
      <c r="PPG169" s="44"/>
      <c r="PPH169" s="44"/>
      <c r="PPI169" s="44"/>
      <c r="PPJ169" s="44"/>
      <c r="PPK169" s="44"/>
      <c r="PPL169" s="44"/>
      <c r="PPM169" s="44"/>
      <c r="PPN169" s="44"/>
      <c r="PPO169" s="44"/>
      <c r="PPP169" s="44"/>
      <c r="PPQ169" s="44"/>
      <c r="PPR169" s="44"/>
      <c r="PPS169" s="44"/>
      <c r="PPT169" s="44"/>
      <c r="PPU169" s="44"/>
      <c r="PPV169" s="44"/>
      <c r="PPW169" s="44"/>
      <c r="PPX169" s="44"/>
      <c r="PPY169" s="44"/>
      <c r="PPZ169" s="44"/>
      <c r="PQA169" s="44"/>
      <c r="PQB169" s="44"/>
      <c r="PQC169" s="44"/>
      <c r="PQD169" s="44"/>
      <c r="PQE169" s="44"/>
      <c r="PQF169" s="44"/>
      <c r="PQG169" s="44"/>
      <c r="PQH169" s="44"/>
      <c r="PQI169" s="44"/>
      <c r="PQJ169" s="44"/>
      <c r="PQK169" s="44"/>
      <c r="PQL169" s="44"/>
      <c r="PQM169" s="44"/>
      <c r="PQN169" s="44"/>
      <c r="PQO169" s="44"/>
      <c r="PQP169" s="44"/>
      <c r="PQQ169" s="44"/>
      <c r="PQR169" s="44"/>
      <c r="PQS169" s="44"/>
      <c r="PQT169" s="44"/>
      <c r="PQU169" s="44"/>
      <c r="PQV169" s="44"/>
      <c r="PQW169" s="44"/>
      <c r="PQX169" s="44"/>
      <c r="PQY169" s="44"/>
      <c r="PQZ169" s="44"/>
      <c r="PRA169" s="44"/>
      <c r="PRB169" s="44"/>
      <c r="PRC169" s="44"/>
      <c r="PRD169" s="44"/>
      <c r="PRE169" s="44"/>
      <c r="PRF169" s="44"/>
      <c r="PRG169" s="44"/>
      <c r="PRH169" s="44"/>
      <c r="PRI169" s="44"/>
      <c r="PRJ169" s="44"/>
      <c r="PRK169" s="44"/>
      <c r="PRL169" s="44"/>
      <c r="PRM169" s="44"/>
      <c r="PRN169" s="44"/>
      <c r="PRO169" s="44"/>
      <c r="PRP169" s="44"/>
      <c r="PRQ169" s="44"/>
      <c r="PRR169" s="44"/>
      <c r="PRS169" s="44"/>
      <c r="PRT169" s="44"/>
      <c r="PRU169" s="44"/>
      <c r="PRV169" s="44"/>
      <c r="PRW169" s="44"/>
      <c r="PRX169" s="44"/>
      <c r="PRY169" s="44"/>
      <c r="PRZ169" s="44"/>
      <c r="PSA169" s="44"/>
      <c r="PSB169" s="44"/>
      <c r="PSC169" s="44"/>
      <c r="PSD169" s="44"/>
      <c r="PSE169" s="44"/>
      <c r="PSF169" s="44"/>
      <c r="PSG169" s="44"/>
      <c r="PSH169" s="44"/>
      <c r="PSI169" s="44"/>
      <c r="PSJ169" s="44"/>
      <c r="PSK169" s="44"/>
      <c r="PSL169" s="44"/>
      <c r="PSM169" s="44"/>
      <c r="PSN169" s="44"/>
      <c r="PSO169" s="44"/>
      <c r="PSP169" s="44"/>
      <c r="PSQ169" s="44"/>
      <c r="PSR169" s="44"/>
      <c r="PSS169" s="44"/>
      <c r="PST169" s="44"/>
      <c r="PSU169" s="44"/>
      <c r="PSV169" s="44"/>
      <c r="PSW169" s="44"/>
      <c r="PSX169" s="44"/>
      <c r="PSY169" s="44"/>
      <c r="PSZ169" s="44"/>
      <c r="PTA169" s="44"/>
      <c r="PTB169" s="44"/>
      <c r="PTC169" s="44"/>
      <c r="PTD169" s="44"/>
      <c r="PTE169" s="44"/>
      <c r="PTF169" s="44"/>
      <c r="PTG169" s="44"/>
      <c r="PTH169" s="44"/>
      <c r="PTI169" s="44"/>
      <c r="PTJ169" s="44"/>
      <c r="PTK169" s="44"/>
      <c r="PTL169" s="44"/>
      <c r="PTM169" s="44"/>
      <c r="PTN169" s="44"/>
      <c r="PTO169" s="44"/>
      <c r="PTP169" s="44"/>
      <c r="PTQ169" s="44"/>
      <c r="PTR169" s="44"/>
      <c r="PTS169" s="44"/>
      <c r="PTT169" s="44"/>
      <c r="PTU169" s="44"/>
      <c r="PTV169" s="44"/>
      <c r="PTW169" s="44"/>
      <c r="PTX169" s="44"/>
      <c r="PTY169" s="44"/>
      <c r="PTZ169" s="44"/>
      <c r="PUA169" s="44"/>
      <c r="PUB169" s="44"/>
      <c r="PUC169" s="44"/>
      <c r="PUD169" s="44"/>
      <c r="PUE169" s="44"/>
      <c r="PUF169" s="44"/>
      <c r="PUG169" s="44"/>
      <c r="PUH169" s="44"/>
      <c r="PUI169" s="44"/>
      <c r="PUJ169" s="44"/>
      <c r="PUK169" s="44"/>
      <c r="PUL169" s="44"/>
      <c r="PUM169" s="44"/>
      <c r="PUN169" s="44"/>
      <c r="PUO169" s="44"/>
      <c r="PUP169" s="44"/>
      <c r="PUQ169" s="44"/>
      <c r="PUR169" s="44"/>
      <c r="PUS169" s="44"/>
      <c r="PUT169" s="44"/>
      <c r="PUU169" s="44"/>
      <c r="PUV169" s="44"/>
      <c r="PUW169" s="44"/>
      <c r="PUX169" s="44"/>
      <c r="PUY169" s="44"/>
      <c r="PUZ169" s="44"/>
      <c r="PVA169" s="44"/>
      <c r="PVB169" s="44"/>
      <c r="PVC169" s="44"/>
      <c r="PVD169" s="44"/>
      <c r="PVE169" s="44"/>
      <c r="PVF169" s="44"/>
      <c r="PVG169" s="44"/>
      <c r="PVH169" s="44"/>
      <c r="PVI169" s="44"/>
      <c r="PVJ169" s="44"/>
      <c r="PVK169" s="44"/>
      <c r="PVL169" s="44"/>
      <c r="PVM169" s="44"/>
      <c r="PVN169" s="44"/>
      <c r="PVO169" s="44"/>
      <c r="PVP169" s="44"/>
      <c r="PVQ169" s="44"/>
      <c r="PVR169" s="44"/>
      <c r="PVS169" s="44"/>
      <c r="PVT169" s="44"/>
      <c r="PVU169" s="44"/>
      <c r="PVV169" s="44"/>
      <c r="PVW169" s="44"/>
      <c r="PVX169" s="44"/>
      <c r="PVY169" s="44"/>
      <c r="PVZ169" s="44"/>
      <c r="PWA169" s="44"/>
      <c r="PWB169" s="44"/>
      <c r="PWC169" s="44"/>
      <c r="PWD169" s="44"/>
      <c r="PWE169" s="44"/>
      <c r="PWF169" s="44"/>
      <c r="PWG169" s="44"/>
      <c r="PWH169" s="44"/>
      <c r="PWI169" s="44"/>
      <c r="PWJ169" s="44"/>
      <c r="PWK169" s="44"/>
      <c r="PWL169" s="44"/>
      <c r="PWM169" s="44"/>
      <c r="PWN169" s="44"/>
      <c r="PWO169" s="44"/>
      <c r="PWP169" s="44"/>
      <c r="PWQ169" s="44"/>
      <c r="PWR169" s="44"/>
      <c r="PWS169" s="44"/>
      <c r="PWT169" s="44"/>
      <c r="PWU169" s="44"/>
      <c r="PWV169" s="44"/>
      <c r="PWW169" s="44"/>
      <c r="PWX169" s="44"/>
      <c r="PWY169" s="44"/>
      <c r="PWZ169" s="44"/>
      <c r="PXA169" s="44"/>
      <c r="PXB169" s="44"/>
      <c r="PXC169" s="44"/>
      <c r="PXD169" s="44"/>
      <c r="PXE169" s="44"/>
      <c r="PXF169" s="44"/>
      <c r="PXG169" s="44"/>
      <c r="PXH169" s="44"/>
      <c r="PXI169" s="44"/>
      <c r="PXJ169" s="44"/>
      <c r="PXK169" s="44"/>
      <c r="PXL169" s="44"/>
      <c r="PXM169" s="44"/>
      <c r="PXN169" s="44"/>
      <c r="PXO169" s="44"/>
      <c r="PXP169" s="44"/>
      <c r="PXQ169" s="44"/>
      <c r="PXR169" s="44"/>
      <c r="PXS169" s="44"/>
      <c r="PXT169" s="44"/>
      <c r="PXU169" s="44"/>
      <c r="PXV169" s="44"/>
      <c r="PXW169" s="44"/>
      <c r="PXX169" s="44"/>
      <c r="PXY169" s="44"/>
      <c r="PXZ169" s="44"/>
      <c r="PYA169" s="44"/>
      <c r="PYB169" s="44"/>
      <c r="PYC169" s="44"/>
      <c r="PYD169" s="44"/>
      <c r="PYE169" s="44"/>
      <c r="PYF169" s="44"/>
      <c r="PYG169" s="44"/>
      <c r="PYH169" s="44"/>
      <c r="PYI169" s="44"/>
      <c r="PYJ169" s="44"/>
      <c r="PYK169" s="44"/>
      <c r="PYL169" s="44"/>
      <c r="PYM169" s="44"/>
      <c r="PYN169" s="44"/>
      <c r="PYO169" s="44"/>
      <c r="PYP169" s="44"/>
      <c r="PYQ169" s="44"/>
      <c r="PYR169" s="44"/>
      <c r="PYS169" s="44"/>
      <c r="PYT169" s="44"/>
      <c r="PYU169" s="44"/>
      <c r="PYV169" s="44"/>
      <c r="PYW169" s="44"/>
      <c r="PYX169" s="44"/>
      <c r="PYY169" s="44"/>
      <c r="PYZ169" s="44"/>
      <c r="PZA169" s="44"/>
      <c r="PZB169" s="44"/>
      <c r="PZC169" s="44"/>
      <c r="PZD169" s="44"/>
      <c r="PZE169" s="44"/>
      <c r="PZF169" s="44"/>
      <c r="PZG169" s="44"/>
      <c r="PZH169" s="44"/>
      <c r="PZI169" s="44"/>
      <c r="PZJ169" s="44"/>
      <c r="PZK169" s="44"/>
      <c r="PZL169" s="44"/>
      <c r="PZM169" s="44"/>
      <c r="PZN169" s="44"/>
      <c r="PZO169" s="44"/>
      <c r="PZP169" s="44"/>
      <c r="PZQ169" s="44"/>
      <c r="PZR169" s="44"/>
      <c r="PZS169" s="44"/>
      <c r="PZT169" s="44"/>
      <c r="PZU169" s="44"/>
      <c r="PZV169" s="44"/>
      <c r="PZW169" s="44"/>
      <c r="PZX169" s="44"/>
      <c r="PZY169" s="44"/>
      <c r="PZZ169" s="44"/>
      <c r="QAA169" s="44"/>
      <c r="QAB169" s="44"/>
      <c r="QAC169" s="44"/>
      <c r="QAD169" s="44"/>
      <c r="QAE169" s="44"/>
      <c r="QAF169" s="44"/>
      <c r="QAG169" s="44"/>
      <c r="QAH169" s="44"/>
      <c r="QAI169" s="44"/>
      <c r="QAJ169" s="44"/>
      <c r="QAK169" s="44"/>
      <c r="QAL169" s="44"/>
      <c r="QAM169" s="44"/>
      <c r="QAN169" s="44"/>
      <c r="QAO169" s="44"/>
      <c r="QAP169" s="44"/>
      <c r="QAQ169" s="44"/>
      <c r="QAR169" s="44"/>
      <c r="QAS169" s="44"/>
      <c r="QAT169" s="44"/>
      <c r="QAU169" s="44"/>
      <c r="QAV169" s="44"/>
      <c r="QAW169" s="44"/>
      <c r="QAX169" s="44"/>
      <c r="QAY169" s="44"/>
      <c r="QAZ169" s="44"/>
      <c r="QBA169" s="44"/>
      <c r="QBB169" s="44"/>
      <c r="QBC169" s="44"/>
      <c r="QBD169" s="44"/>
      <c r="QBE169" s="44"/>
      <c r="QBF169" s="44"/>
      <c r="QBG169" s="44"/>
      <c r="QBH169" s="44"/>
      <c r="QBI169" s="44"/>
      <c r="QBJ169" s="44"/>
      <c r="QBK169" s="44"/>
      <c r="QBL169" s="44"/>
      <c r="QBM169" s="44"/>
      <c r="QBN169" s="44"/>
      <c r="QBO169" s="44"/>
      <c r="QBP169" s="44"/>
      <c r="QBQ169" s="44"/>
      <c r="QBR169" s="44"/>
      <c r="QBS169" s="44"/>
      <c r="QBT169" s="44"/>
      <c r="QBU169" s="44"/>
      <c r="QBV169" s="44"/>
      <c r="QBW169" s="44"/>
      <c r="QBX169" s="44"/>
      <c r="QBY169" s="44"/>
      <c r="QBZ169" s="44"/>
      <c r="QCA169" s="44"/>
      <c r="QCB169" s="44"/>
      <c r="QCC169" s="44"/>
      <c r="QCD169" s="44"/>
      <c r="QCE169" s="44"/>
      <c r="QCF169" s="44"/>
      <c r="QCG169" s="44"/>
      <c r="QCH169" s="44"/>
      <c r="QCI169" s="44"/>
      <c r="QCJ169" s="44"/>
      <c r="QCK169" s="44"/>
      <c r="QCL169" s="44"/>
      <c r="QCM169" s="44"/>
      <c r="QCN169" s="44"/>
      <c r="QCO169" s="44"/>
      <c r="QCP169" s="44"/>
      <c r="QCQ169" s="44"/>
      <c r="QCR169" s="44"/>
      <c r="QCS169" s="44"/>
      <c r="QCT169" s="44"/>
      <c r="QCU169" s="44"/>
      <c r="QCV169" s="44"/>
      <c r="QCW169" s="44"/>
      <c r="QCX169" s="44"/>
      <c r="QCY169" s="44"/>
      <c r="QCZ169" s="44"/>
      <c r="QDA169" s="44"/>
      <c r="QDB169" s="44"/>
      <c r="QDC169" s="44"/>
      <c r="QDD169" s="44"/>
      <c r="QDE169" s="44"/>
      <c r="QDF169" s="44"/>
      <c r="QDG169" s="44"/>
      <c r="QDH169" s="44"/>
      <c r="QDI169" s="44"/>
      <c r="QDJ169" s="44"/>
      <c r="QDK169" s="44"/>
      <c r="QDL169" s="44"/>
      <c r="QDM169" s="44"/>
      <c r="QDN169" s="44"/>
      <c r="QDO169" s="44"/>
      <c r="QDP169" s="44"/>
      <c r="QDQ169" s="44"/>
      <c r="QDR169" s="44"/>
      <c r="QDS169" s="44"/>
      <c r="QDT169" s="44"/>
      <c r="QDU169" s="44"/>
      <c r="QDV169" s="44"/>
      <c r="QDW169" s="44"/>
      <c r="QDX169" s="44"/>
      <c r="QDY169" s="44"/>
      <c r="QDZ169" s="44"/>
      <c r="QEA169" s="44"/>
      <c r="QEB169" s="44"/>
      <c r="QEC169" s="44"/>
      <c r="QED169" s="44"/>
      <c r="QEE169" s="44"/>
      <c r="QEF169" s="44"/>
      <c r="QEG169" s="44"/>
      <c r="QEH169" s="44"/>
      <c r="QEI169" s="44"/>
      <c r="QEJ169" s="44"/>
      <c r="QEK169" s="44"/>
      <c r="QEL169" s="44"/>
      <c r="QEM169" s="44"/>
      <c r="QEN169" s="44"/>
      <c r="QEO169" s="44"/>
      <c r="QEP169" s="44"/>
      <c r="QEQ169" s="44"/>
      <c r="QER169" s="44"/>
      <c r="QES169" s="44"/>
      <c r="QET169" s="44"/>
      <c r="QEU169" s="44"/>
      <c r="QEV169" s="44"/>
      <c r="QEW169" s="44"/>
      <c r="QEX169" s="44"/>
      <c r="QEY169" s="44"/>
      <c r="QEZ169" s="44"/>
      <c r="QFA169" s="44"/>
      <c r="QFB169" s="44"/>
      <c r="QFC169" s="44"/>
      <c r="QFD169" s="44"/>
      <c r="QFE169" s="44"/>
      <c r="QFF169" s="44"/>
      <c r="QFG169" s="44"/>
      <c r="QFH169" s="44"/>
      <c r="QFI169" s="44"/>
      <c r="QFJ169" s="44"/>
      <c r="QFK169" s="44"/>
      <c r="QFL169" s="44"/>
      <c r="QFM169" s="44"/>
      <c r="QFN169" s="44"/>
      <c r="QFO169" s="44"/>
      <c r="QFP169" s="44"/>
      <c r="QFQ169" s="44"/>
      <c r="QFR169" s="44"/>
      <c r="QFS169" s="44"/>
      <c r="QFT169" s="44"/>
      <c r="QFU169" s="44"/>
      <c r="QFV169" s="44"/>
      <c r="QFW169" s="44"/>
      <c r="QFX169" s="44"/>
      <c r="QFY169" s="44"/>
      <c r="QFZ169" s="44"/>
      <c r="QGA169" s="44"/>
      <c r="QGB169" s="44"/>
      <c r="QGC169" s="44"/>
      <c r="QGD169" s="44"/>
      <c r="QGE169" s="44"/>
      <c r="QGF169" s="44"/>
      <c r="QGG169" s="44"/>
      <c r="QGH169" s="44"/>
      <c r="QGI169" s="44"/>
      <c r="QGJ169" s="44"/>
      <c r="QGK169" s="44"/>
      <c r="QGL169" s="44"/>
      <c r="QGM169" s="44"/>
      <c r="QGN169" s="44"/>
      <c r="QGO169" s="44"/>
      <c r="QGP169" s="44"/>
      <c r="QGQ169" s="44"/>
      <c r="QGR169" s="44"/>
      <c r="QGS169" s="44"/>
      <c r="QGT169" s="44"/>
      <c r="QGU169" s="44"/>
      <c r="QGV169" s="44"/>
      <c r="QGW169" s="44"/>
      <c r="QGX169" s="44"/>
      <c r="QGY169" s="44"/>
      <c r="QGZ169" s="44"/>
      <c r="QHA169" s="44"/>
      <c r="QHB169" s="44"/>
      <c r="QHC169" s="44"/>
      <c r="QHD169" s="44"/>
      <c r="QHE169" s="44"/>
      <c r="QHF169" s="44"/>
      <c r="QHG169" s="44"/>
      <c r="QHH169" s="44"/>
      <c r="QHI169" s="44"/>
      <c r="QHJ169" s="44"/>
      <c r="QHK169" s="44"/>
      <c r="QHL169" s="44"/>
      <c r="QHM169" s="44"/>
      <c r="QHN169" s="44"/>
      <c r="QHO169" s="44"/>
      <c r="QHP169" s="44"/>
      <c r="QHQ169" s="44"/>
      <c r="QHR169" s="44"/>
      <c r="QHS169" s="44"/>
      <c r="QHT169" s="44"/>
      <c r="QHU169" s="44"/>
      <c r="QHV169" s="44"/>
      <c r="QHW169" s="44"/>
      <c r="QHX169" s="44"/>
      <c r="QHY169" s="44"/>
      <c r="QHZ169" s="44"/>
      <c r="QIA169" s="44"/>
      <c r="QIB169" s="44"/>
      <c r="QIC169" s="44"/>
      <c r="QID169" s="44"/>
      <c r="QIE169" s="44"/>
      <c r="QIF169" s="44"/>
      <c r="QIG169" s="44"/>
      <c r="QIH169" s="44"/>
      <c r="QII169" s="44"/>
      <c r="QIJ169" s="44"/>
      <c r="QIK169" s="44"/>
      <c r="QIL169" s="44"/>
      <c r="QIM169" s="44"/>
      <c r="QIN169" s="44"/>
      <c r="QIO169" s="44"/>
      <c r="QIP169" s="44"/>
      <c r="QIQ169" s="44"/>
      <c r="QIR169" s="44"/>
      <c r="QIS169" s="44"/>
      <c r="QIT169" s="44"/>
      <c r="QIU169" s="44"/>
      <c r="QIV169" s="44"/>
      <c r="QIW169" s="44"/>
      <c r="QIX169" s="44"/>
      <c r="QIY169" s="44"/>
      <c r="QIZ169" s="44"/>
      <c r="QJA169" s="44"/>
      <c r="QJB169" s="44"/>
      <c r="QJC169" s="44"/>
      <c r="QJD169" s="44"/>
      <c r="QJE169" s="44"/>
      <c r="QJF169" s="44"/>
      <c r="QJG169" s="44"/>
      <c r="QJH169" s="44"/>
      <c r="QJI169" s="44"/>
      <c r="QJJ169" s="44"/>
      <c r="QJK169" s="44"/>
      <c r="QJL169" s="44"/>
      <c r="QJM169" s="44"/>
      <c r="QJN169" s="44"/>
      <c r="QJO169" s="44"/>
      <c r="QJP169" s="44"/>
      <c r="QJQ169" s="44"/>
      <c r="QJR169" s="44"/>
      <c r="QJS169" s="44"/>
      <c r="QJT169" s="44"/>
      <c r="QJU169" s="44"/>
      <c r="QJV169" s="44"/>
      <c r="QJW169" s="44"/>
      <c r="QJX169" s="44"/>
      <c r="QJY169" s="44"/>
      <c r="QJZ169" s="44"/>
      <c r="QKA169" s="44"/>
      <c r="QKB169" s="44"/>
      <c r="QKC169" s="44"/>
      <c r="QKD169" s="44"/>
      <c r="QKE169" s="44"/>
      <c r="QKF169" s="44"/>
      <c r="QKG169" s="44"/>
      <c r="QKH169" s="44"/>
      <c r="QKI169" s="44"/>
      <c r="QKJ169" s="44"/>
      <c r="QKK169" s="44"/>
      <c r="QKL169" s="44"/>
      <c r="QKM169" s="44"/>
      <c r="QKN169" s="44"/>
      <c r="QKO169" s="44"/>
      <c r="QKP169" s="44"/>
      <c r="QKQ169" s="44"/>
      <c r="QKR169" s="44"/>
      <c r="QKS169" s="44"/>
      <c r="QKT169" s="44"/>
      <c r="QKU169" s="44"/>
      <c r="QKV169" s="44"/>
      <c r="QKW169" s="44"/>
      <c r="QKX169" s="44"/>
      <c r="QKY169" s="44"/>
      <c r="QKZ169" s="44"/>
      <c r="QLA169" s="44"/>
      <c r="QLB169" s="44"/>
      <c r="QLC169" s="44"/>
      <c r="QLD169" s="44"/>
      <c r="QLE169" s="44"/>
      <c r="QLF169" s="44"/>
      <c r="QLG169" s="44"/>
      <c r="QLH169" s="44"/>
      <c r="QLI169" s="44"/>
      <c r="QLJ169" s="44"/>
      <c r="QLK169" s="44"/>
      <c r="QLL169" s="44"/>
      <c r="QLM169" s="44"/>
      <c r="QLN169" s="44"/>
      <c r="QLO169" s="44"/>
      <c r="QLP169" s="44"/>
      <c r="QLQ169" s="44"/>
      <c r="QLR169" s="44"/>
      <c r="QLS169" s="44"/>
      <c r="QLT169" s="44"/>
      <c r="QLU169" s="44"/>
      <c r="QLV169" s="44"/>
      <c r="QLW169" s="44"/>
      <c r="QLX169" s="44"/>
      <c r="QLY169" s="44"/>
      <c r="QLZ169" s="44"/>
      <c r="QMA169" s="44"/>
      <c r="QMB169" s="44"/>
      <c r="QMC169" s="44"/>
      <c r="QMD169" s="44"/>
      <c r="QME169" s="44"/>
      <c r="QMF169" s="44"/>
      <c r="QMG169" s="44"/>
      <c r="QMH169" s="44"/>
      <c r="QMI169" s="44"/>
      <c r="QMJ169" s="44"/>
      <c r="QMK169" s="44"/>
      <c r="QML169" s="44"/>
      <c r="QMM169" s="44"/>
      <c r="QMN169" s="44"/>
      <c r="QMO169" s="44"/>
      <c r="QMP169" s="44"/>
      <c r="QMQ169" s="44"/>
      <c r="QMR169" s="44"/>
      <c r="QMS169" s="44"/>
      <c r="QMT169" s="44"/>
      <c r="QMU169" s="44"/>
      <c r="QMV169" s="44"/>
      <c r="QMW169" s="44"/>
      <c r="QMX169" s="44"/>
      <c r="QMY169" s="44"/>
      <c r="QMZ169" s="44"/>
      <c r="QNA169" s="44"/>
      <c r="QNB169" s="44"/>
      <c r="QNC169" s="44"/>
      <c r="QND169" s="44"/>
      <c r="QNE169" s="44"/>
      <c r="QNF169" s="44"/>
      <c r="QNG169" s="44"/>
      <c r="QNH169" s="44"/>
      <c r="QNI169" s="44"/>
      <c r="QNJ169" s="44"/>
      <c r="QNK169" s="44"/>
      <c r="QNL169" s="44"/>
      <c r="QNM169" s="44"/>
      <c r="QNN169" s="44"/>
      <c r="QNO169" s="44"/>
      <c r="QNP169" s="44"/>
      <c r="QNQ169" s="44"/>
      <c r="QNR169" s="44"/>
      <c r="QNS169" s="44"/>
      <c r="QNT169" s="44"/>
      <c r="QNU169" s="44"/>
      <c r="QNV169" s="44"/>
      <c r="QNW169" s="44"/>
      <c r="QNX169" s="44"/>
      <c r="QNY169" s="44"/>
      <c r="QNZ169" s="44"/>
      <c r="QOA169" s="44"/>
      <c r="QOB169" s="44"/>
      <c r="QOC169" s="44"/>
      <c r="QOD169" s="44"/>
      <c r="QOE169" s="44"/>
      <c r="QOF169" s="44"/>
      <c r="QOG169" s="44"/>
      <c r="QOH169" s="44"/>
      <c r="QOI169" s="44"/>
      <c r="QOJ169" s="44"/>
      <c r="QOK169" s="44"/>
      <c r="QOL169" s="44"/>
      <c r="QOM169" s="44"/>
      <c r="QON169" s="44"/>
      <c r="QOO169" s="44"/>
      <c r="QOP169" s="44"/>
      <c r="QOQ169" s="44"/>
      <c r="QOR169" s="44"/>
      <c r="QOS169" s="44"/>
      <c r="QOT169" s="44"/>
      <c r="QOU169" s="44"/>
      <c r="QOV169" s="44"/>
      <c r="QOW169" s="44"/>
      <c r="QOX169" s="44"/>
      <c r="QOY169" s="44"/>
      <c r="QOZ169" s="44"/>
      <c r="QPA169" s="44"/>
      <c r="QPB169" s="44"/>
      <c r="QPC169" s="44"/>
      <c r="QPD169" s="44"/>
      <c r="QPE169" s="44"/>
      <c r="QPF169" s="44"/>
      <c r="QPG169" s="44"/>
      <c r="QPH169" s="44"/>
      <c r="QPI169" s="44"/>
      <c r="QPJ169" s="44"/>
      <c r="QPK169" s="44"/>
      <c r="QPL169" s="44"/>
      <c r="QPM169" s="44"/>
      <c r="QPN169" s="44"/>
      <c r="QPO169" s="44"/>
      <c r="QPP169" s="44"/>
      <c r="QPQ169" s="44"/>
      <c r="QPR169" s="44"/>
      <c r="QPS169" s="44"/>
      <c r="QPT169" s="44"/>
      <c r="QPU169" s="44"/>
      <c r="QPV169" s="44"/>
      <c r="QPW169" s="44"/>
      <c r="QPX169" s="44"/>
      <c r="QPY169" s="44"/>
      <c r="QPZ169" s="44"/>
      <c r="QQA169" s="44"/>
      <c r="QQB169" s="44"/>
      <c r="QQC169" s="44"/>
      <c r="QQD169" s="44"/>
      <c r="QQE169" s="44"/>
      <c r="QQF169" s="44"/>
      <c r="QQG169" s="44"/>
      <c r="QQH169" s="44"/>
      <c r="QQI169" s="44"/>
      <c r="QQJ169" s="44"/>
      <c r="QQK169" s="44"/>
      <c r="QQL169" s="44"/>
      <c r="QQM169" s="44"/>
      <c r="QQN169" s="44"/>
      <c r="QQO169" s="44"/>
      <c r="QQP169" s="44"/>
      <c r="QQQ169" s="44"/>
      <c r="QQR169" s="44"/>
      <c r="QQS169" s="44"/>
      <c r="QQT169" s="44"/>
      <c r="QQU169" s="44"/>
      <c r="QQV169" s="44"/>
      <c r="QQW169" s="44"/>
      <c r="QQX169" s="44"/>
      <c r="QQY169" s="44"/>
      <c r="QQZ169" s="44"/>
      <c r="QRA169" s="44"/>
      <c r="QRB169" s="44"/>
      <c r="QRC169" s="44"/>
      <c r="QRD169" s="44"/>
      <c r="QRE169" s="44"/>
      <c r="QRF169" s="44"/>
      <c r="QRG169" s="44"/>
      <c r="QRH169" s="44"/>
      <c r="QRI169" s="44"/>
      <c r="QRJ169" s="44"/>
      <c r="QRK169" s="44"/>
      <c r="QRL169" s="44"/>
      <c r="QRM169" s="44"/>
      <c r="QRN169" s="44"/>
      <c r="QRO169" s="44"/>
      <c r="QRP169" s="44"/>
      <c r="QRQ169" s="44"/>
      <c r="QRR169" s="44"/>
      <c r="QRS169" s="44"/>
      <c r="QRT169" s="44"/>
      <c r="QRU169" s="44"/>
      <c r="QRV169" s="44"/>
      <c r="QRW169" s="44"/>
      <c r="QRX169" s="44"/>
      <c r="QRY169" s="44"/>
      <c r="QRZ169" s="44"/>
      <c r="QSA169" s="44"/>
      <c r="QSB169" s="44"/>
      <c r="QSC169" s="44"/>
      <c r="QSD169" s="44"/>
      <c r="QSE169" s="44"/>
      <c r="QSF169" s="44"/>
      <c r="QSG169" s="44"/>
      <c r="QSH169" s="44"/>
      <c r="QSI169" s="44"/>
      <c r="QSJ169" s="44"/>
      <c r="QSK169" s="44"/>
      <c r="QSL169" s="44"/>
      <c r="QSM169" s="44"/>
      <c r="QSN169" s="44"/>
      <c r="QSO169" s="44"/>
      <c r="QSP169" s="44"/>
      <c r="QSQ169" s="44"/>
      <c r="QSR169" s="44"/>
      <c r="QSS169" s="44"/>
      <c r="QST169" s="44"/>
      <c r="QSU169" s="44"/>
      <c r="QSV169" s="44"/>
      <c r="QSW169" s="44"/>
      <c r="QSX169" s="44"/>
      <c r="QSY169" s="44"/>
      <c r="QSZ169" s="44"/>
      <c r="QTA169" s="44"/>
      <c r="QTB169" s="44"/>
      <c r="QTC169" s="44"/>
      <c r="QTD169" s="44"/>
      <c r="QTE169" s="44"/>
      <c r="QTF169" s="44"/>
      <c r="QTG169" s="44"/>
      <c r="QTH169" s="44"/>
      <c r="QTI169" s="44"/>
      <c r="QTJ169" s="44"/>
      <c r="QTK169" s="44"/>
      <c r="QTL169" s="44"/>
      <c r="QTM169" s="44"/>
      <c r="QTN169" s="44"/>
      <c r="QTO169" s="44"/>
      <c r="QTP169" s="44"/>
      <c r="QTQ169" s="44"/>
      <c r="QTR169" s="44"/>
      <c r="QTS169" s="44"/>
      <c r="QTT169" s="44"/>
      <c r="QTU169" s="44"/>
      <c r="QTV169" s="44"/>
      <c r="QTW169" s="44"/>
      <c r="QTX169" s="44"/>
      <c r="QTY169" s="44"/>
      <c r="QTZ169" s="44"/>
      <c r="QUA169" s="44"/>
      <c r="QUB169" s="44"/>
      <c r="QUC169" s="44"/>
      <c r="QUD169" s="44"/>
      <c r="QUE169" s="44"/>
      <c r="QUF169" s="44"/>
      <c r="QUG169" s="44"/>
      <c r="QUH169" s="44"/>
      <c r="QUI169" s="44"/>
      <c r="QUJ169" s="44"/>
      <c r="QUK169" s="44"/>
      <c r="QUL169" s="44"/>
      <c r="QUM169" s="44"/>
      <c r="QUN169" s="44"/>
      <c r="QUO169" s="44"/>
      <c r="QUP169" s="44"/>
      <c r="QUQ169" s="44"/>
      <c r="QUR169" s="44"/>
      <c r="QUS169" s="44"/>
      <c r="QUT169" s="44"/>
      <c r="QUU169" s="44"/>
      <c r="QUV169" s="44"/>
      <c r="QUW169" s="44"/>
      <c r="QUX169" s="44"/>
      <c r="QUY169" s="44"/>
      <c r="QUZ169" s="44"/>
      <c r="QVA169" s="44"/>
      <c r="QVB169" s="44"/>
      <c r="QVC169" s="44"/>
      <c r="QVD169" s="44"/>
      <c r="QVE169" s="44"/>
      <c r="QVF169" s="44"/>
      <c r="QVG169" s="44"/>
      <c r="QVH169" s="44"/>
      <c r="QVI169" s="44"/>
      <c r="QVJ169" s="44"/>
      <c r="QVK169" s="44"/>
      <c r="QVL169" s="44"/>
      <c r="QVM169" s="44"/>
      <c r="QVN169" s="44"/>
      <c r="QVO169" s="44"/>
      <c r="QVP169" s="44"/>
      <c r="QVQ169" s="44"/>
      <c r="QVR169" s="44"/>
      <c r="QVS169" s="44"/>
      <c r="QVT169" s="44"/>
      <c r="QVU169" s="44"/>
      <c r="QVV169" s="44"/>
      <c r="QVW169" s="44"/>
      <c r="QVX169" s="44"/>
      <c r="QVY169" s="44"/>
      <c r="QVZ169" s="44"/>
      <c r="QWA169" s="44"/>
      <c r="QWB169" s="44"/>
      <c r="QWC169" s="44"/>
      <c r="QWD169" s="44"/>
      <c r="QWE169" s="44"/>
      <c r="QWF169" s="44"/>
      <c r="QWG169" s="44"/>
      <c r="QWH169" s="44"/>
      <c r="QWI169" s="44"/>
      <c r="QWJ169" s="44"/>
      <c r="QWK169" s="44"/>
      <c r="QWL169" s="44"/>
      <c r="QWM169" s="44"/>
      <c r="QWN169" s="44"/>
      <c r="QWO169" s="44"/>
      <c r="QWP169" s="44"/>
      <c r="QWQ169" s="44"/>
      <c r="QWR169" s="44"/>
      <c r="QWS169" s="44"/>
      <c r="QWT169" s="44"/>
      <c r="QWU169" s="44"/>
      <c r="QWV169" s="44"/>
      <c r="QWW169" s="44"/>
      <c r="QWX169" s="44"/>
      <c r="QWY169" s="44"/>
      <c r="QWZ169" s="44"/>
      <c r="QXA169" s="44"/>
      <c r="QXB169" s="44"/>
      <c r="QXC169" s="44"/>
      <c r="QXD169" s="44"/>
      <c r="QXE169" s="44"/>
      <c r="QXF169" s="44"/>
      <c r="QXG169" s="44"/>
      <c r="QXH169" s="44"/>
      <c r="QXI169" s="44"/>
      <c r="QXJ169" s="44"/>
      <c r="QXK169" s="44"/>
      <c r="QXL169" s="44"/>
      <c r="QXM169" s="44"/>
      <c r="QXN169" s="44"/>
      <c r="QXO169" s="44"/>
      <c r="QXP169" s="44"/>
      <c r="QXQ169" s="44"/>
      <c r="QXR169" s="44"/>
      <c r="QXS169" s="44"/>
      <c r="QXT169" s="44"/>
      <c r="QXU169" s="44"/>
      <c r="QXV169" s="44"/>
      <c r="QXW169" s="44"/>
      <c r="QXX169" s="44"/>
      <c r="QXY169" s="44"/>
      <c r="QXZ169" s="44"/>
      <c r="QYA169" s="44"/>
      <c r="QYB169" s="44"/>
      <c r="QYC169" s="44"/>
      <c r="QYD169" s="44"/>
      <c r="QYE169" s="44"/>
      <c r="QYF169" s="44"/>
      <c r="QYG169" s="44"/>
      <c r="QYH169" s="44"/>
      <c r="QYI169" s="44"/>
      <c r="QYJ169" s="44"/>
      <c r="QYK169" s="44"/>
      <c r="QYL169" s="44"/>
      <c r="QYM169" s="44"/>
      <c r="QYN169" s="44"/>
      <c r="QYO169" s="44"/>
      <c r="QYP169" s="44"/>
      <c r="QYQ169" s="44"/>
      <c r="QYR169" s="44"/>
      <c r="QYS169" s="44"/>
      <c r="QYT169" s="44"/>
      <c r="QYU169" s="44"/>
      <c r="QYV169" s="44"/>
      <c r="QYW169" s="44"/>
      <c r="QYX169" s="44"/>
      <c r="QYY169" s="44"/>
      <c r="QYZ169" s="44"/>
      <c r="QZA169" s="44"/>
      <c r="QZB169" s="44"/>
      <c r="QZC169" s="44"/>
      <c r="QZD169" s="44"/>
      <c r="QZE169" s="44"/>
      <c r="QZF169" s="44"/>
      <c r="QZG169" s="44"/>
      <c r="QZH169" s="44"/>
      <c r="QZI169" s="44"/>
      <c r="QZJ169" s="44"/>
      <c r="QZK169" s="44"/>
      <c r="QZL169" s="44"/>
      <c r="QZM169" s="44"/>
      <c r="QZN169" s="44"/>
      <c r="QZO169" s="44"/>
      <c r="QZP169" s="44"/>
      <c r="QZQ169" s="44"/>
      <c r="QZR169" s="44"/>
      <c r="QZS169" s="44"/>
      <c r="QZT169" s="44"/>
      <c r="QZU169" s="44"/>
      <c r="QZV169" s="44"/>
      <c r="QZW169" s="44"/>
      <c r="QZX169" s="44"/>
      <c r="QZY169" s="44"/>
      <c r="QZZ169" s="44"/>
      <c r="RAA169" s="44"/>
      <c r="RAB169" s="44"/>
      <c r="RAC169" s="44"/>
      <c r="RAD169" s="44"/>
      <c r="RAE169" s="44"/>
      <c r="RAF169" s="44"/>
      <c r="RAG169" s="44"/>
      <c r="RAH169" s="44"/>
      <c r="RAI169" s="44"/>
      <c r="RAJ169" s="44"/>
      <c r="RAK169" s="44"/>
      <c r="RAL169" s="44"/>
      <c r="RAM169" s="44"/>
      <c r="RAN169" s="44"/>
      <c r="RAO169" s="44"/>
      <c r="RAP169" s="44"/>
      <c r="RAQ169" s="44"/>
      <c r="RAR169" s="44"/>
      <c r="RAS169" s="44"/>
      <c r="RAT169" s="44"/>
      <c r="RAU169" s="44"/>
      <c r="RAV169" s="44"/>
      <c r="RAW169" s="44"/>
      <c r="RAX169" s="44"/>
      <c r="RAY169" s="44"/>
      <c r="RAZ169" s="44"/>
      <c r="RBA169" s="44"/>
      <c r="RBB169" s="44"/>
      <c r="RBC169" s="44"/>
      <c r="RBD169" s="44"/>
      <c r="RBE169" s="44"/>
      <c r="RBF169" s="44"/>
      <c r="RBG169" s="44"/>
      <c r="RBH169" s="44"/>
      <c r="RBI169" s="44"/>
      <c r="RBJ169" s="44"/>
      <c r="RBK169" s="44"/>
      <c r="RBL169" s="44"/>
      <c r="RBM169" s="44"/>
      <c r="RBN169" s="44"/>
      <c r="RBO169" s="44"/>
      <c r="RBP169" s="44"/>
      <c r="RBQ169" s="44"/>
      <c r="RBR169" s="44"/>
      <c r="RBS169" s="44"/>
      <c r="RBT169" s="44"/>
      <c r="RBU169" s="44"/>
      <c r="RBV169" s="44"/>
      <c r="RBW169" s="44"/>
      <c r="RBX169" s="44"/>
      <c r="RBY169" s="44"/>
      <c r="RBZ169" s="44"/>
      <c r="RCA169" s="44"/>
      <c r="RCB169" s="44"/>
      <c r="RCC169" s="44"/>
      <c r="RCD169" s="44"/>
      <c r="RCE169" s="44"/>
      <c r="RCF169" s="44"/>
      <c r="RCG169" s="44"/>
      <c r="RCH169" s="44"/>
      <c r="RCI169" s="44"/>
      <c r="RCJ169" s="44"/>
      <c r="RCK169" s="44"/>
      <c r="RCL169" s="44"/>
      <c r="RCM169" s="44"/>
      <c r="RCN169" s="44"/>
      <c r="RCO169" s="44"/>
      <c r="RCP169" s="44"/>
      <c r="RCQ169" s="44"/>
      <c r="RCR169" s="44"/>
      <c r="RCS169" s="44"/>
      <c r="RCT169" s="44"/>
      <c r="RCU169" s="44"/>
      <c r="RCV169" s="44"/>
      <c r="RCW169" s="44"/>
      <c r="RCX169" s="44"/>
      <c r="RCY169" s="44"/>
      <c r="RCZ169" s="44"/>
      <c r="RDA169" s="44"/>
      <c r="RDB169" s="44"/>
      <c r="RDC169" s="44"/>
      <c r="RDD169" s="44"/>
      <c r="RDE169" s="44"/>
      <c r="RDF169" s="44"/>
      <c r="RDG169" s="44"/>
      <c r="RDH169" s="44"/>
      <c r="RDI169" s="44"/>
      <c r="RDJ169" s="44"/>
      <c r="RDK169" s="44"/>
      <c r="RDL169" s="44"/>
      <c r="RDM169" s="44"/>
      <c r="RDN169" s="44"/>
      <c r="RDO169" s="44"/>
      <c r="RDP169" s="44"/>
      <c r="RDQ169" s="44"/>
      <c r="RDR169" s="44"/>
      <c r="RDS169" s="44"/>
      <c r="RDT169" s="44"/>
      <c r="RDU169" s="44"/>
      <c r="RDV169" s="44"/>
      <c r="RDW169" s="44"/>
      <c r="RDX169" s="44"/>
      <c r="RDY169" s="44"/>
      <c r="RDZ169" s="44"/>
      <c r="REA169" s="44"/>
      <c r="REB169" s="44"/>
      <c r="REC169" s="44"/>
      <c r="RED169" s="44"/>
      <c r="REE169" s="44"/>
      <c r="REF169" s="44"/>
      <c r="REG169" s="44"/>
      <c r="REH169" s="44"/>
      <c r="REI169" s="44"/>
      <c r="REJ169" s="44"/>
      <c r="REK169" s="44"/>
      <c r="REL169" s="44"/>
      <c r="REM169" s="44"/>
      <c r="REN169" s="44"/>
      <c r="REO169" s="44"/>
      <c r="REP169" s="44"/>
      <c r="REQ169" s="44"/>
      <c r="RER169" s="44"/>
      <c r="RES169" s="44"/>
      <c r="RET169" s="44"/>
      <c r="REU169" s="44"/>
      <c r="REV169" s="44"/>
      <c r="REW169" s="44"/>
      <c r="REX169" s="44"/>
      <c r="REY169" s="44"/>
      <c r="REZ169" s="44"/>
      <c r="RFA169" s="44"/>
      <c r="RFB169" s="44"/>
      <c r="RFC169" s="44"/>
      <c r="RFD169" s="44"/>
      <c r="RFE169" s="44"/>
      <c r="RFF169" s="44"/>
      <c r="RFG169" s="44"/>
      <c r="RFH169" s="44"/>
      <c r="RFI169" s="44"/>
      <c r="RFJ169" s="44"/>
      <c r="RFK169" s="44"/>
      <c r="RFL169" s="44"/>
      <c r="RFM169" s="44"/>
      <c r="RFN169" s="44"/>
      <c r="RFO169" s="44"/>
      <c r="RFP169" s="44"/>
      <c r="RFQ169" s="44"/>
      <c r="RFR169" s="44"/>
      <c r="RFS169" s="44"/>
      <c r="RFT169" s="44"/>
      <c r="RFU169" s="44"/>
      <c r="RFV169" s="44"/>
      <c r="RFW169" s="44"/>
      <c r="RFX169" s="44"/>
      <c r="RFY169" s="44"/>
      <c r="RFZ169" s="44"/>
      <c r="RGA169" s="44"/>
      <c r="RGB169" s="44"/>
      <c r="RGC169" s="44"/>
      <c r="RGD169" s="44"/>
      <c r="RGE169" s="44"/>
      <c r="RGF169" s="44"/>
      <c r="RGG169" s="44"/>
      <c r="RGH169" s="44"/>
      <c r="RGI169" s="44"/>
      <c r="RGJ169" s="44"/>
      <c r="RGK169" s="44"/>
      <c r="RGL169" s="44"/>
      <c r="RGM169" s="44"/>
      <c r="RGN169" s="44"/>
      <c r="RGO169" s="44"/>
      <c r="RGP169" s="44"/>
      <c r="RGQ169" s="44"/>
      <c r="RGR169" s="44"/>
      <c r="RGS169" s="44"/>
      <c r="RGT169" s="44"/>
      <c r="RGU169" s="44"/>
      <c r="RGV169" s="44"/>
      <c r="RGW169" s="44"/>
      <c r="RGX169" s="44"/>
      <c r="RGY169" s="44"/>
      <c r="RGZ169" s="44"/>
      <c r="RHA169" s="44"/>
      <c r="RHB169" s="44"/>
      <c r="RHC169" s="44"/>
      <c r="RHD169" s="44"/>
      <c r="RHE169" s="44"/>
      <c r="RHF169" s="44"/>
      <c r="RHG169" s="44"/>
      <c r="RHH169" s="44"/>
      <c r="RHI169" s="44"/>
      <c r="RHJ169" s="44"/>
      <c r="RHK169" s="44"/>
      <c r="RHL169" s="44"/>
      <c r="RHM169" s="44"/>
      <c r="RHN169" s="44"/>
      <c r="RHO169" s="44"/>
      <c r="RHP169" s="44"/>
      <c r="RHQ169" s="44"/>
      <c r="RHR169" s="44"/>
      <c r="RHS169" s="44"/>
      <c r="RHT169" s="44"/>
      <c r="RHU169" s="44"/>
      <c r="RHV169" s="44"/>
      <c r="RHW169" s="44"/>
      <c r="RHX169" s="44"/>
      <c r="RHY169" s="44"/>
      <c r="RHZ169" s="44"/>
      <c r="RIA169" s="44"/>
      <c r="RIB169" s="44"/>
      <c r="RIC169" s="44"/>
      <c r="RID169" s="44"/>
      <c r="RIE169" s="44"/>
      <c r="RIF169" s="44"/>
      <c r="RIG169" s="44"/>
      <c r="RIH169" s="44"/>
      <c r="RII169" s="44"/>
      <c r="RIJ169" s="44"/>
      <c r="RIK169" s="44"/>
      <c r="RIL169" s="44"/>
      <c r="RIM169" s="44"/>
      <c r="RIN169" s="44"/>
      <c r="RIO169" s="44"/>
      <c r="RIP169" s="44"/>
      <c r="RIQ169" s="44"/>
      <c r="RIR169" s="44"/>
      <c r="RIS169" s="44"/>
      <c r="RIT169" s="44"/>
      <c r="RIU169" s="44"/>
      <c r="RIV169" s="44"/>
      <c r="RIW169" s="44"/>
      <c r="RIX169" s="44"/>
      <c r="RIY169" s="44"/>
      <c r="RIZ169" s="44"/>
      <c r="RJA169" s="44"/>
      <c r="RJB169" s="44"/>
      <c r="RJC169" s="44"/>
      <c r="RJD169" s="44"/>
      <c r="RJE169" s="44"/>
      <c r="RJF169" s="44"/>
      <c r="RJG169" s="44"/>
      <c r="RJH169" s="44"/>
      <c r="RJI169" s="44"/>
      <c r="RJJ169" s="44"/>
      <c r="RJK169" s="44"/>
      <c r="RJL169" s="44"/>
      <c r="RJM169" s="44"/>
      <c r="RJN169" s="44"/>
      <c r="RJO169" s="44"/>
      <c r="RJP169" s="44"/>
      <c r="RJQ169" s="44"/>
      <c r="RJR169" s="44"/>
      <c r="RJS169" s="44"/>
      <c r="RJT169" s="44"/>
      <c r="RJU169" s="44"/>
      <c r="RJV169" s="44"/>
      <c r="RJW169" s="44"/>
      <c r="RJX169" s="44"/>
      <c r="RJY169" s="44"/>
      <c r="RJZ169" s="44"/>
      <c r="RKA169" s="44"/>
      <c r="RKB169" s="44"/>
      <c r="RKC169" s="44"/>
      <c r="RKD169" s="44"/>
      <c r="RKE169" s="44"/>
      <c r="RKF169" s="44"/>
      <c r="RKG169" s="44"/>
      <c r="RKH169" s="44"/>
      <c r="RKI169" s="44"/>
      <c r="RKJ169" s="44"/>
      <c r="RKK169" s="44"/>
      <c r="RKL169" s="44"/>
      <c r="RKM169" s="44"/>
      <c r="RKN169" s="44"/>
      <c r="RKO169" s="44"/>
      <c r="RKP169" s="44"/>
      <c r="RKQ169" s="44"/>
      <c r="RKR169" s="44"/>
      <c r="RKS169" s="44"/>
      <c r="RKT169" s="44"/>
      <c r="RKU169" s="44"/>
      <c r="RKV169" s="44"/>
      <c r="RKW169" s="44"/>
      <c r="RKX169" s="44"/>
      <c r="RKY169" s="44"/>
      <c r="RKZ169" s="44"/>
      <c r="RLA169" s="44"/>
      <c r="RLB169" s="44"/>
      <c r="RLC169" s="44"/>
      <c r="RLD169" s="44"/>
      <c r="RLE169" s="44"/>
      <c r="RLF169" s="44"/>
      <c r="RLG169" s="44"/>
      <c r="RLH169" s="44"/>
      <c r="RLI169" s="44"/>
      <c r="RLJ169" s="44"/>
      <c r="RLK169" s="44"/>
      <c r="RLL169" s="44"/>
      <c r="RLM169" s="44"/>
      <c r="RLN169" s="44"/>
      <c r="RLO169" s="44"/>
      <c r="RLP169" s="44"/>
      <c r="RLQ169" s="44"/>
      <c r="RLR169" s="44"/>
      <c r="RLS169" s="44"/>
      <c r="RLT169" s="44"/>
      <c r="RLU169" s="44"/>
      <c r="RLV169" s="44"/>
      <c r="RLW169" s="44"/>
      <c r="RLX169" s="44"/>
      <c r="RLY169" s="44"/>
      <c r="RLZ169" s="44"/>
      <c r="RMA169" s="44"/>
      <c r="RMB169" s="44"/>
      <c r="RMC169" s="44"/>
      <c r="RMD169" s="44"/>
      <c r="RME169" s="44"/>
      <c r="RMF169" s="44"/>
      <c r="RMG169" s="44"/>
      <c r="RMH169" s="44"/>
      <c r="RMI169" s="44"/>
      <c r="RMJ169" s="44"/>
      <c r="RMK169" s="44"/>
      <c r="RML169" s="44"/>
      <c r="RMM169" s="44"/>
      <c r="RMN169" s="44"/>
      <c r="RMO169" s="44"/>
      <c r="RMP169" s="44"/>
      <c r="RMQ169" s="44"/>
      <c r="RMR169" s="44"/>
      <c r="RMS169" s="44"/>
      <c r="RMT169" s="44"/>
      <c r="RMU169" s="44"/>
      <c r="RMV169" s="44"/>
      <c r="RMW169" s="44"/>
      <c r="RMX169" s="44"/>
      <c r="RMY169" s="44"/>
      <c r="RMZ169" s="44"/>
      <c r="RNA169" s="44"/>
      <c r="RNB169" s="44"/>
      <c r="RNC169" s="44"/>
      <c r="RND169" s="44"/>
      <c r="RNE169" s="44"/>
      <c r="RNF169" s="44"/>
      <c r="RNG169" s="44"/>
      <c r="RNH169" s="44"/>
      <c r="RNI169" s="44"/>
      <c r="RNJ169" s="44"/>
      <c r="RNK169" s="44"/>
      <c r="RNL169" s="44"/>
      <c r="RNM169" s="44"/>
      <c r="RNN169" s="44"/>
      <c r="RNO169" s="44"/>
      <c r="RNP169" s="44"/>
      <c r="RNQ169" s="44"/>
      <c r="RNR169" s="44"/>
      <c r="RNS169" s="44"/>
      <c r="RNT169" s="44"/>
      <c r="RNU169" s="44"/>
      <c r="RNV169" s="44"/>
      <c r="RNW169" s="44"/>
      <c r="RNX169" s="44"/>
      <c r="RNY169" s="44"/>
      <c r="RNZ169" s="44"/>
      <c r="ROA169" s="44"/>
      <c r="ROB169" s="44"/>
      <c r="ROC169" s="44"/>
      <c r="ROD169" s="44"/>
      <c r="ROE169" s="44"/>
      <c r="ROF169" s="44"/>
      <c r="ROG169" s="44"/>
      <c r="ROH169" s="44"/>
      <c r="ROI169" s="44"/>
      <c r="ROJ169" s="44"/>
      <c r="ROK169" s="44"/>
      <c r="ROL169" s="44"/>
      <c r="ROM169" s="44"/>
      <c r="RON169" s="44"/>
      <c r="ROO169" s="44"/>
      <c r="ROP169" s="44"/>
      <c r="ROQ169" s="44"/>
      <c r="ROR169" s="44"/>
      <c r="ROS169" s="44"/>
      <c r="ROT169" s="44"/>
      <c r="ROU169" s="44"/>
      <c r="ROV169" s="44"/>
      <c r="ROW169" s="44"/>
      <c r="ROX169" s="44"/>
      <c r="ROY169" s="44"/>
      <c r="ROZ169" s="44"/>
      <c r="RPA169" s="44"/>
      <c r="RPB169" s="44"/>
      <c r="RPC169" s="44"/>
      <c r="RPD169" s="44"/>
      <c r="RPE169" s="44"/>
      <c r="RPF169" s="44"/>
      <c r="RPG169" s="44"/>
      <c r="RPH169" s="44"/>
      <c r="RPI169" s="44"/>
      <c r="RPJ169" s="44"/>
      <c r="RPK169" s="44"/>
      <c r="RPL169" s="44"/>
      <c r="RPM169" s="44"/>
      <c r="RPN169" s="44"/>
      <c r="RPO169" s="44"/>
      <c r="RPP169" s="44"/>
      <c r="RPQ169" s="44"/>
      <c r="RPR169" s="44"/>
      <c r="RPS169" s="44"/>
      <c r="RPT169" s="44"/>
      <c r="RPU169" s="44"/>
      <c r="RPV169" s="44"/>
      <c r="RPW169" s="44"/>
      <c r="RPX169" s="44"/>
      <c r="RPY169" s="44"/>
      <c r="RPZ169" s="44"/>
      <c r="RQA169" s="44"/>
      <c r="RQB169" s="44"/>
      <c r="RQC169" s="44"/>
      <c r="RQD169" s="44"/>
      <c r="RQE169" s="44"/>
      <c r="RQF169" s="44"/>
      <c r="RQG169" s="44"/>
      <c r="RQH169" s="44"/>
      <c r="RQI169" s="44"/>
      <c r="RQJ169" s="44"/>
      <c r="RQK169" s="44"/>
      <c r="RQL169" s="44"/>
      <c r="RQM169" s="44"/>
      <c r="RQN169" s="44"/>
      <c r="RQO169" s="44"/>
      <c r="RQP169" s="44"/>
      <c r="RQQ169" s="44"/>
      <c r="RQR169" s="44"/>
      <c r="RQS169" s="44"/>
      <c r="RQT169" s="44"/>
      <c r="RQU169" s="44"/>
      <c r="RQV169" s="44"/>
      <c r="RQW169" s="44"/>
      <c r="RQX169" s="44"/>
      <c r="RQY169" s="44"/>
      <c r="RQZ169" s="44"/>
      <c r="RRA169" s="44"/>
      <c r="RRB169" s="44"/>
      <c r="RRC169" s="44"/>
      <c r="RRD169" s="44"/>
      <c r="RRE169" s="44"/>
      <c r="RRF169" s="44"/>
      <c r="RRG169" s="44"/>
      <c r="RRH169" s="44"/>
      <c r="RRI169" s="44"/>
      <c r="RRJ169" s="44"/>
      <c r="RRK169" s="44"/>
      <c r="RRL169" s="44"/>
      <c r="RRM169" s="44"/>
      <c r="RRN169" s="44"/>
      <c r="RRO169" s="44"/>
      <c r="RRP169" s="44"/>
      <c r="RRQ169" s="44"/>
      <c r="RRR169" s="44"/>
      <c r="RRS169" s="44"/>
      <c r="RRT169" s="44"/>
      <c r="RRU169" s="44"/>
      <c r="RRV169" s="44"/>
      <c r="RRW169" s="44"/>
      <c r="RRX169" s="44"/>
      <c r="RRY169" s="44"/>
      <c r="RRZ169" s="44"/>
      <c r="RSA169" s="44"/>
      <c r="RSB169" s="44"/>
      <c r="RSC169" s="44"/>
      <c r="RSD169" s="44"/>
      <c r="RSE169" s="44"/>
      <c r="RSF169" s="44"/>
      <c r="RSG169" s="44"/>
      <c r="RSH169" s="44"/>
      <c r="RSI169" s="44"/>
      <c r="RSJ169" s="44"/>
      <c r="RSK169" s="44"/>
      <c r="RSL169" s="44"/>
      <c r="RSM169" s="44"/>
      <c r="RSN169" s="44"/>
      <c r="RSO169" s="44"/>
      <c r="RSP169" s="44"/>
      <c r="RSQ169" s="44"/>
      <c r="RSR169" s="44"/>
      <c r="RSS169" s="44"/>
      <c r="RST169" s="44"/>
      <c r="RSU169" s="44"/>
      <c r="RSV169" s="44"/>
      <c r="RSW169" s="44"/>
      <c r="RSX169" s="44"/>
      <c r="RSY169" s="44"/>
      <c r="RSZ169" s="44"/>
      <c r="RTA169" s="44"/>
      <c r="RTB169" s="44"/>
      <c r="RTC169" s="44"/>
      <c r="RTD169" s="44"/>
      <c r="RTE169" s="44"/>
      <c r="RTF169" s="44"/>
      <c r="RTG169" s="44"/>
      <c r="RTH169" s="44"/>
      <c r="RTI169" s="44"/>
      <c r="RTJ169" s="44"/>
      <c r="RTK169" s="44"/>
      <c r="RTL169" s="44"/>
      <c r="RTM169" s="44"/>
      <c r="RTN169" s="44"/>
      <c r="RTO169" s="44"/>
      <c r="RTP169" s="44"/>
      <c r="RTQ169" s="44"/>
      <c r="RTR169" s="44"/>
      <c r="RTS169" s="44"/>
      <c r="RTT169" s="44"/>
      <c r="RTU169" s="44"/>
      <c r="RTV169" s="44"/>
      <c r="RTW169" s="44"/>
      <c r="RTX169" s="44"/>
      <c r="RTY169" s="44"/>
      <c r="RTZ169" s="44"/>
      <c r="RUA169" s="44"/>
      <c r="RUB169" s="44"/>
      <c r="RUC169" s="44"/>
      <c r="RUD169" s="44"/>
      <c r="RUE169" s="44"/>
      <c r="RUF169" s="44"/>
      <c r="RUG169" s="44"/>
      <c r="RUH169" s="44"/>
      <c r="RUI169" s="44"/>
      <c r="RUJ169" s="44"/>
      <c r="RUK169" s="44"/>
      <c r="RUL169" s="44"/>
      <c r="RUM169" s="44"/>
      <c r="RUN169" s="44"/>
      <c r="RUO169" s="44"/>
      <c r="RUP169" s="44"/>
      <c r="RUQ169" s="44"/>
      <c r="RUR169" s="44"/>
      <c r="RUS169" s="44"/>
      <c r="RUT169" s="44"/>
      <c r="RUU169" s="44"/>
      <c r="RUV169" s="44"/>
      <c r="RUW169" s="44"/>
      <c r="RUX169" s="44"/>
      <c r="RUY169" s="44"/>
      <c r="RUZ169" s="44"/>
      <c r="RVA169" s="44"/>
      <c r="RVB169" s="44"/>
      <c r="RVC169" s="44"/>
      <c r="RVD169" s="44"/>
      <c r="RVE169" s="44"/>
      <c r="RVF169" s="44"/>
      <c r="RVG169" s="44"/>
      <c r="RVH169" s="44"/>
      <c r="RVI169" s="44"/>
      <c r="RVJ169" s="44"/>
      <c r="RVK169" s="44"/>
      <c r="RVL169" s="44"/>
      <c r="RVM169" s="44"/>
      <c r="RVN169" s="44"/>
      <c r="RVO169" s="44"/>
      <c r="RVP169" s="44"/>
      <c r="RVQ169" s="44"/>
      <c r="RVR169" s="44"/>
      <c r="RVS169" s="44"/>
      <c r="RVT169" s="44"/>
      <c r="RVU169" s="44"/>
      <c r="RVV169" s="44"/>
      <c r="RVW169" s="44"/>
      <c r="RVX169" s="44"/>
      <c r="RVY169" s="44"/>
      <c r="RVZ169" s="44"/>
      <c r="RWA169" s="44"/>
      <c r="RWB169" s="44"/>
      <c r="RWC169" s="44"/>
      <c r="RWD169" s="44"/>
      <c r="RWE169" s="44"/>
      <c r="RWF169" s="44"/>
      <c r="RWG169" s="44"/>
      <c r="RWH169" s="44"/>
      <c r="RWI169" s="44"/>
      <c r="RWJ169" s="44"/>
      <c r="RWK169" s="44"/>
      <c r="RWL169" s="44"/>
      <c r="RWM169" s="44"/>
      <c r="RWN169" s="44"/>
      <c r="RWO169" s="44"/>
      <c r="RWP169" s="44"/>
      <c r="RWQ169" s="44"/>
      <c r="RWR169" s="44"/>
      <c r="RWS169" s="44"/>
      <c r="RWT169" s="44"/>
      <c r="RWU169" s="44"/>
      <c r="RWV169" s="44"/>
      <c r="RWW169" s="44"/>
      <c r="RWX169" s="44"/>
      <c r="RWY169" s="44"/>
      <c r="RWZ169" s="44"/>
      <c r="RXA169" s="44"/>
      <c r="RXB169" s="44"/>
      <c r="RXC169" s="44"/>
      <c r="RXD169" s="44"/>
      <c r="RXE169" s="44"/>
      <c r="RXF169" s="44"/>
      <c r="RXG169" s="44"/>
      <c r="RXH169" s="44"/>
      <c r="RXI169" s="44"/>
      <c r="RXJ169" s="44"/>
      <c r="RXK169" s="44"/>
      <c r="RXL169" s="44"/>
      <c r="RXM169" s="44"/>
      <c r="RXN169" s="44"/>
      <c r="RXO169" s="44"/>
      <c r="RXP169" s="44"/>
      <c r="RXQ169" s="44"/>
      <c r="RXR169" s="44"/>
      <c r="RXS169" s="44"/>
      <c r="RXT169" s="44"/>
      <c r="RXU169" s="44"/>
      <c r="RXV169" s="44"/>
      <c r="RXW169" s="44"/>
      <c r="RXX169" s="44"/>
      <c r="RXY169" s="44"/>
      <c r="RXZ169" s="44"/>
      <c r="RYA169" s="44"/>
      <c r="RYB169" s="44"/>
      <c r="RYC169" s="44"/>
      <c r="RYD169" s="44"/>
      <c r="RYE169" s="44"/>
      <c r="RYF169" s="44"/>
      <c r="RYG169" s="44"/>
      <c r="RYH169" s="44"/>
      <c r="RYI169" s="44"/>
      <c r="RYJ169" s="44"/>
      <c r="RYK169" s="44"/>
      <c r="RYL169" s="44"/>
      <c r="RYM169" s="44"/>
      <c r="RYN169" s="44"/>
      <c r="RYO169" s="44"/>
      <c r="RYP169" s="44"/>
      <c r="RYQ169" s="44"/>
      <c r="RYR169" s="44"/>
      <c r="RYS169" s="44"/>
      <c r="RYT169" s="44"/>
      <c r="RYU169" s="44"/>
      <c r="RYV169" s="44"/>
      <c r="RYW169" s="44"/>
      <c r="RYX169" s="44"/>
      <c r="RYY169" s="44"/>
      <c r="RYZ169" s="44"/>
      <c r="RZA169" s="44"/>
      <c r="RZB169" s="44"/>
      <c r="RZC169" s="44"/>
      <c r="RZD169" s="44"/>
      <c r="RZE169" s="44"/>
      <c r="RZF169" s="44"/>
      <c r="RZG169" s="44"/>
      <c r="RZH169" s="44"/>
      <c r="RZI169" s="44"/>
      <c r="RZJ169" s="44"/>
      <c r="RZK169" s="44"/>
      <c r="RZL169" s="44"/>
      <c r="RZM169" s="44"/>
      <c r="RZN169" s="44"/>
      <c r="RZO169" s="44"/>
      <c r="RZP169" s="44"/>
      <c r="RZQ169" s="44"/>
      <c r="RZR169" s="44"/>
      <c r="RZS169" s="44"/>
      <c r="RZT169" s="44"/>
      <c r="RZU169" s="44"/>
      <c r="RZV169" s="44"/>
      <c r="RZW169" s="44"/>
      <c r="RZX169" s="44"/>
      <c r="RZY169" s="44"/>
      <c r="RZZ169" s="44"/>
      <c r="SAA169" s="44"/>
      <c r="SAB169" s="44"/>
      <c r="SAC169" s="44"/>
      <c r="SAD169" s="44"/>
      <c r="SAE169" s="44"/>
      <c r="SAF169" s="44"/>
      <c r="SAG169" s="44"/>
      <c r="SAH169" s="44"/>
      <c r="SAI169" s="44"/>
      <c r="SAJ169" s="44"/>
      <c r="SAK169" s="44"/>
      <c r="SAL169" s="44"/>
      <c r="SAM169" s="44"/>
      <c r="SAN169" s="44"/>
      <c r="SAO169" s="44"/>
      <c r="SAP169" s="44"/>
      <c r="SAQ169" s="44"/>
      <c r="SAR169" s="44"/>
      <c r="SAS169" s="44"/>
      <c r="SAT169" s="44"/>
      <c r="SAU169" s="44"/>
      <c r="SAV169" s="44"/>
      <c r="SAW169" s="44"/>
      <c r="SAX169" s="44"/>
      <c r="SAY169" s="44"/>
      <c r="SAZ169" s="44"/>
      <c r="SBA169" s="44"/>
      <c r="SBB169" s="44"/>
      <c r="SBC169" s="44"/>
      <c r="SBD169" s="44"/>
      <c r="SBE169" s="44"/>
      <c r="SBF169" s="44"/>
      <c r="SBG169" s="44"/>
      <c r="SBH169" s="44"/>
      <c r="SBI169" s="44"/>
      <c r="SBJ169" s="44"/>
      <c r="SBK169" s="44"/>
      <c r="SBL169" s="44"/>
      <c r="SBM169" s="44"/>
      <c r="SBN169" s="44"/>
      <c r="SBO169" s="44"/>
      <c r="SBP169" s="44"/>
      <c r="SBQ169" s="44"/>
      <c r="SBR169" s="44"/>
      <c r="SBS169" s="44"/>
      <c r="SBT169" s="44"/>
      <c r="SBU169" s="44"/>
      <c r="SBV169" s="44"/>
      <c r="SBW169" s="44"/>
      <c r="SBX169" s="44"/>
      <c r="SBY169" s="44"/>
      <c r="SBZ169" s="44"/>
      <c r="SCA169" s="44"/>
      <c r="SCB169" s="44"/>
      <c r="SCC169" s="44"/>
      <c r="SCD169" s="44"/>
      <c r="SCE169" s="44"/>
      <c r="SCF169" s="44"/>
      <c r="SCG169" s="44"/>
      <c r="SCH169" s="44"/>
      <c r="SCI169" s="44"/>
      <c r="SCJ169" s="44"/>
      <c r="SCK169" s="44"/>
      <c r="SCL169" s="44"/>
      <c r="SCM169" s="44"/>
      <c r="SCN169" s="44"/>
      <c r="SCO169" s="44"/>
      <c r="SCP169" s="44"/>
      <c r="SCQ169" s="44"/>
      <c r="SCR169" s="44"/>
      <c r="SCS169" s="44"/>
      <c r="SCT169" s="44"/>
      <c r="SCU169" s="44"/>
      <c r="SCV169" s="44"/>
      <c r="SCW169" s="44"/>
      <c r="SCX169" s="44"/>
      <c r="SCY169" s="44"/>
      <c r="SCZ169" s="44"/>
      <c r="SDA169" s="44"/>
      <c r="SDB169" s="44"/>
      <c r="SDC169" s="44"/>
      <c r="SDD169" s="44"/>
      <c r="SDE169" s="44"/>
      <c r="SDF169" s="44"/>
      <c r="SDG169" s="44"/>
      <c r="SDH169" s="44"/>
      <c r="SDI169" s="44"/>
      <c r="SDJ169" s="44"/>
      <c r="SDK169" s="44"/>
      <c r="SDL169" s="44"/>
      <c r="SDM169" s="44"/>
      <c r="SDN169" s="44"/>
      <c r="SDO169" s="44"/>
      <c r="SDP169" s="44"/>
      <c r="SDQ169" s="44"/>
      <c r="SDR169" s="44"/>
      <c r="SDS169" s="44"/>
      <c r="SDT169" s="44"/>
      <c r="SDU169" s="44"/>
      <c r="SDV169" s="44"/>
      <c r="SDW169" s="44"/>
      <c r="SDX169" s="44"/>
      <c r="SDY169" s="44"/>
      <c r="SDZ169" s="44"/>
      <c r="SEA169" s="44"/>
      <c r="SEB169" s="44"/>
      <c r="SEC169" s="44"/>
      <c r="SED169" s="44"/>
      <c r="SEE169" s="44"/>
      <c r="SEF169" s="44"/>
      <c r="SEG169" s="44"/>
      <c r="SEH169" s="44"/>
      <c r="SEI169" s="44"/>
      <c r="SEJ169" s="44"/>
      <c r="SEK169" s="44"/>
      <c r="SEL169" s="44"/>
      <c r="SEM169" s="44"/>
      <c r="SEN169" s="44"/>
      <c r="SEO169" s="44"/>
      <c r="SEP169" s="44"/>
      <c r="SEQ169" s="44"/>
      <c r="SER169" s="44"/>
      <c r="SES169" s="44"/>
      <c r="SET169" s="44"/>
      <c r="SEU169" s="44"/>
      <c r="SEV169" s="44"/>
      <c r="SEW169" s="44"/>
      <c r="SEX169" s="44"/>
      <c r="SEY169" s="44"/>
      <c r="SEZ169" s="44"/>
      <c r="SFA169" s="44"/>
      <c r="SFB169" s="44"/>
      <c r="SFC169" s="44"/>
      <c r="SFD169" s="44"/>
      <c r="SFE169" s="44"/>
      <c r="SFF169" s="44"/>
      <c r="SFG169" s="44"/>
      <c r="SFH169" s="44"/>
      <c r="SFI169" s="44"/>
      <c r="SFJ169" s="44"/>
      <c r="SFK169" s="44"/>
      <c r="SFL169" s="44"/>
      <c r="SFM169" s="44"/>
      <c r="SFN169" s="44"/>
      <c r="SFO169" s="44"/>
      <c r="SFP169" s="44"/>
      <c r="SFQ169" s="44"/>
      <c r="SFR169" s="44"/>
      <c r="SFS169" s="44"/>
      <c r="SFT169" s="44"/>
      <c r="SFU169" s="44"/>
      <c r="SFV169" s="44"/>
      <c r="SFW169" s="44"/>
      <c r="SFX169" s="44"/>
      <c r="SFY169" s="44"/>
      <c r="SFZ169" s="44"/>
      <c r="SGA169" s="44"/>
      <c r="SGB169" s="44"/>
      <c r="SGC169" s="44"/>
      <c r="SGD169" s="44"/>
      <c r="SGE169" s="44"/>
      <c r="SGF169" s="44"/>
      <c r="SGG169" s="44"/>
      <c r="SGH169" s="44"/>
      <c r="SGI169" s="44"/>
      <c r="SGJ169" s="44"/>
      <c r="SGK169" s="44"/>
      <c r="SGL169" s="44"/>
      <c r="SGM169" s="44"/>
      <c r="SGN169" s="44"/>
      <c r="SGO169" s="44"/>
      <c r="SGP169" s="44"/>
      <c r="SGQ169" s="44"/>
      <c r="SGR169" s="44"/>
      <c r="SGS169" s="44"/>
      <c r="SGT169" s="44"/>
      <c r="SGU169" s="44"/>
      <c r="SGV169" s="44"/>
      <c r="SGW169" s="44"/>
      <c r="SGX169" s="44"/>
      <c r="SGY169" s="44"/>
      <c r="SGZ169" s="44"/>
      <c r="SHA169" s="44"/>
      <c r="SHB169" s="44"/>
      <c r="SHC169" s="44"/>
      <c r="SHD169" s="44"/>
      <c r="SHE169" s="44"/>
      <c r="SHF169" s="44"/>
      <c r="SHG169" s="44"/>
      <c r="SHH169" s="44"/>
      <c r="SHI169" s="44"/>
      <c r="SHJ169" s="44"/>
      <c r="SHK169" s="44"/>
      <c r="SHL169" s="44"/>
      <c r="SHM169" s="44"/>
      <c r="SHN169" s="44"/>
      <c r="SHO169" s="44"/>
      <c r="SHP169" s="44"/>
      <c r="SHQ169" s="44"/>
      <c r="SHR169" s="44"/>
      <c r="SHS169" s="44"/>
      <c r="SHT169" s="44"/>
      <c r="SHU169" s="44"/>
      <c r="SHV169" s="44"/>
      <c r="SHW169" s="44"/>
      <c r="SHX169" s="44"/>
      <c r="SHY169" s="44"/>
      <c r="SHZ169" s="44"/>
      <c r="SIA169" s="44"/>
      <c r="SIB169" s="44"/>
      <c r="SIC169" s="44"/>
      <c r="SID169" s="44"/>
      <c r="SIE169" s="44"/>
      <c r="SIF169" s="44"/>
      <c r="SIG169" s="44"/>
      <c r="SIH169" s="44"/>
      <c r="SII169" s="44"/>
      <c r="SIJ169" s="44"/>
      <c r="SIK169" s="44"/>
      <c r="SIL169" s="44"/>
      <c r="SIM169" s="44"/>
      <c r="SIN169" s="44"/>
      <c r="SIO169" s="44"/>
      <c r="SIP169" s="44"/>
      <c r="SIQ169" s="44"/>
      <c r="SIR169" s="44"/>
      <c r="SIS169" s="44"/>
      <c r="SIT169" s="44"/>
      <c r="SIU169" s="44"/>
      <c r="SIV169" s="44"/>
      <c r="SIW169" s="44"/>
      <c r="SIX169" s="44"/>
      <c r="SIY169" s="44"/>
      <c r="SIZ169" s="44"/>
      <c r="SJA169" s="44"/>
      <c r="SJB169" s="44"/>
      <c r="SJC169" s="44"/>
      <c r="SJD169" s="44"/>
      <c r="SJE169" s="44"/>
      <c r="SJF169" s="44"/>
      <c r="SJG169" s="44"/>
      <c r="SJH169" s="44"/>
      <c r="SJI169" s="44"/>
      <c r="SJJ169" s="44"/>
      <c r="SJK169" s="44"/>
      <c r="SJL169" s="44"/>
      <c r="SJM169" s="44"/>
      <c r="SJN169" s="44"/>
      <c r="SJO169" s="44"/>
      <c r="SJP169" s="44"/>
      <c r="SJQ169" s="44"/>
      <c r="SJR169" s="44"/>
      <c r="SJS169" s="44"/>
      <c r="SJT169" s="44"/>
      <c r="SJU169" s="44"/>
      <c r="SJV169" s="44"/>
      <c r="SJW169" s="44"/>
      <c r="SJX169" s="44"/>
      <c r="SJY169" s="44"/>
      <c r="SJZ169" s="44"/>
      <c r="SKA169" s="44"/>
      <c r="SKB169" s="44"/>
      <c r="SKC169" s="44"/>
      <c r="SKD169" s="44"/>
      <c r="SKE169" s="44"/>
      <c r="SKF169" s="44"/>
      <c r="SKG169" s="44"/>
      <c r="SKH169" s="44"/>
      <c r="SKI169" s="44"/>
      <c r="SKJ169" s="44"/>
      <c r="SKK169" s="44"/>
      <c r="SKL169" s="44"/>
      <c r="SKM169" s="44"/>
      <c r="SKN169" s="44"/>
      <c r="SKO169" s="44"/>
      <c r="SKP169" s="44"/>
      <c r="SKQ169" s="44"/>
      <c r="SKR169" s="44"/>
      <c r="SKS169" s="44"/>
      <c r="SKT169" s="44"/>
      <c r="SKU169" s="44"/>
      <c r="SKV169" s="44"/>
      <c r="SKW169" s="44"/>
      <c r="SKX169" s="44"/>
      <c r="SKY169" s="44"/>
      <c r="SKZ169" s="44"/>
      <c r="SLA169" s="44"/>
      <c r="SLB169" s="44"/>
      <c r="SLC169" s="44"/>
      <c r="SLD169" s="44"/>
      <c r="SLE169" s="44"/>
      <c r="SLF169" s="44"/>
      <c r="SLG169" s="44"/>
      <c r="SLH169" s="44"/>
      <c r="SLI169" s="44"/>
      <c r="SLJ169" s="44"/>
      <c r="SLK169" s="44"/>
      <c r="SLL169" s="44"/>
      <c r="SLM169" s="44"/>
      <c r="SLN169" s="44"/>
      <c r="SLO169" s="44"/>
      <c r="SLP169" s="44"/>
      <c r="SLQ169" s="44"/>
      <c r="SLR169" s="44"/>
      <c r="SLS169" s="44"/>
      <c r="SLT169" s="44"/>
      <c r="SLU169" s="44"/>
      <c r="SLV169" s="44"/>
      <c r="SLW169" s="44"/>
      <c r="SLX169" s="44"/>
      <c r="SLY169" s="44"/>
      <c r="SLZ169" s="44"/>
      <c r="SMA169" s="44"/>
      <c r="SMB169" s="44"/>
      <c r="SMC169" s="44"/>
      <c r="SMD169" s="44"/>
      <c r="SME169" s="44"/>
      <c r="SMF169" s="44"/>
      <c r="SMG169" s="44"/>
      <c r="SMH169" s="44"/>
      <c r="SMI169" s="44"/>
      <c r="SMJ169" s="44"/>
      <c r="SMK169" s="44"/>
      <c r="SML169" s="44"/>
      <c r="SMM169" s="44"/>
      <c r="SMN169" s="44"/>
      <c r="SMO169" s="44"/>
      <c r="SMP169" s="44"/>
      <c r="SMQ169" s="44"/>
      <c r="SMR169" s="44"/>
      <c r="SMS169" s="44"/>
      <c r="SMT169" s="44"/>
      <c r="SMU169" s="44"/>
      <c r="SMV169" s="44"/>
      <c r="SMW169" s="44"/>
      <c r="SMX169" s="44"/>
      <c r="SMY169" s="44"/>
      <c r="SMZ169" s="44"/>
      <c r="SNA169" s="44"/>
      <c r="SNB169" s="44"/>
      <c r="SNC169" s="44"/>
      <c r="SND169" s="44"/>
      <c r="SNE169" s="44"/>
      <c r="SNF169" s="44"/>
      <c r="SNG169" s="44"/>
      <c r="SNH169" s="44"/>
      <c r="SNI169" s="44"/>
      <c r="SNJ169" s="44"/>
      <c r="SNK169" s="44"/>
      <c r="SNL169" s="44"/>
      <c r="SNM169" s="44"/>
      <c r="SNN169" s="44"/>
      <c r="SNO169" s="44"/>
      <c r="SNP169" s="44"/>
      <c r="SNQ169" s="44"/>
      <c r="SNR169" s="44"/>
      <c r="SNS169" s="44"/>
      <c r="SNT169" s="44"/>
      <c r="SNU169" s="44"/>
      <c r="SNV169" s="44"/>
      <c r="SNW169" s="44"/>
      <c r="SNX169" s="44"/>
      <c r="SNY169" s="44"/>
      <c r="SNZ169" s="44"/>
      <c r="SOA169" s="44"/>
      <c r="SOB169" s="44"/>
      <c r="SOC169" s="44"/>
      <c r="SOD169" s="44"/>
      <c r="SOE169" s="44"/>
      <c r="SOF169" s="44"/>
      <c r="SOG169" s="44"/>
      <c r="SOH169" s="44"/>
      <c r="SOI169" s="44"/>
      <c r="SOJ169" s="44"/>
      <c r="SOK169" s="44"/>
      <c r="SOL169" s="44"/>
      <c r="SOM169" s="44"/>
      <c r="SON169" s="44"/>
      <c r="SOO169" s="44"/>
      <c r="SOP169" s="44"/>
      <c r="SOQ169" s="44"/>
      <c r="SOR169" s="44"/>
      <c r="SOS169" s="44"/>
      <c r="SOT169" s="44"/>
      <c r="SOU169" s="44"/>
      <c r="SOV169" s="44"/>
      <c r="SOW169" s="44"/>
      <c r="SOX169" s="44"/>
      <c r="SOY169" s="44"/>
      <c r="SOZ169" s="44"/>
      <c r="SPA169" s="44"/>
      <c r="SPB169" s="44"/>
      <c r="SPC169" s="44"/>
      <c r="SPD169" s="44"/>
      <c r="SPE169" s="44"/>
      <c r="SPF169" s="44"/>
      <c r="SPG169" s="44"/>
      <c r="SPH169" s="44"/>
      <c r="SPI169" s="44"/>
      <c r="SPJ169" s="44"/>
      <c r="SPK169" s="44"/>
      <c r="SPL169" s="44"/>
      <c r="SPM169" s="44"/>
      <c r="SPN169" s="44"/>
      <c r="SPO169" s="44"/>
      <c r="SPP169" s="44"/>
      <c r="SPQ169" s="44"/>
      <c r="SPR169" s="44"/>
      <c r="SPS169" s="44"/>
      <c r="SPT169" s="44"/>
      <c r="SPU169" s="44"/>
      <c r="SPV169" s="44"/>
      <c r="SPW169" s="44"/>
      <c r="SPX169" s="44"/>
      <c r="SPY169" s="44"/>
      <c r="SPZ169" s="44"/>
      <c r="SQA169" s="44"/>
      <c r="SQB169" s="44"/>
      <c r="SQC169" s="44"/>
      <c r="SQD169" s="44"/>
      <c r="SQE169" s="44"/>
      <c r="SQF169" s="44"/>
      <c r="SQG169" s="44"/>
      <c r="SQH169" s="44"/>
      <c r="SQI169" s="44"/>
      <c r="SQJ169" s="44"/>
      <c r="SQK169" s="44"/>
      <c r="SQL169" s="44"/>
      <c r="SQM169" s="44"/>
      <c r="SQN169" s="44"/>
      <c r="SQO169" s="44"/>
      <c r="SQP169" s="44"/>
      <c r="SQQ169" s="44"/>
      <c r="SQR169" s="44"/>
      <c r="SQS169" s="44"/>
      <c r="SQT169" s="44"/>
      <c r="SQU169" s="44"/>
      <c r="SQV169" s="44"/>
      <c r="SQW169" s="44"/>
      <c r="SQX169" s="44"/>
      <c r="SQY169" s="44"/>
      <c r="SQZ169" s="44"/>
      <c r="SRA169" s="44"/>
      <c r="SRB169" s="44"/>
      <c r="SRC169" s="44"/>
      <c r="SRD169" s="44"/>
      <c r="SRE169" s="44"/>
      <c r="SRF169" s="44"/>
      <c r="SRG169" s="44"/>
      <c r="SRH169" s="44"/>
      <c r="SRI169" s="44"/>
      <c r="SRJ169" s="44"/>
      <c r="SRK169" s="44"/>
      <c r="SRL169" s="44"/>
      <c r="SRM169" s="44"/>
      <c r="SRN169" s="44"/>
      <c r="SRO169" s="44"/>
      <c r="SRP169" s="44"/>
      <c r="SRQ169" s="44"/>
      <c r="SRR169" s="44"/>
      <c r="SRS169" s="44"/>
      <c r="SRT169" s="44"/>
      <c r="SRU169" s="44"/>
      <c r="SRV169" s="44"/>
      <c r="SRW169" s="44"/>
      <c r="SRX169" s="44"/>
      <c r="SRY169" s="44"/>
      <c r="SRZ169" s="44"/>
      <c r="SSA169" s="44"/>
      <c r="SSB169" s="44"/>
      <c r="SSC169" s="44"/>
      <c r="SSD169" s="44"/>
      <c r="SSE169" s="44"/>
      <c r="SSF169" s="44"/>
      <c r="SSG169" s="44"/>
      <c r="SSH169" s="44"/>
      <c r="SSI169" s="44"/>
      <c r="SSJ169" s="44"/>
      <c r="SSK169" s="44"/>
      <c r="SSL169" s="44"/>
      <c r="SSM169" s="44"/>
      <c r="SSN169" s="44"/>
      <c r="SSO169" s="44"/>
      <c r="SSP169" s="44"/>
      <c r="SSQ169" s="44"/>
      <c r="SSR169" s="44"/>
      <c r="SSS169" s="44"/>
      <c r="SST169" s="44"/>
      <c r="SSU169" s="44"/>
      <c r="SSV169" s="44"/>
      <c r="SSW169" s="44"/>
      <c r="SSX169" s="44"/>
      <c r="SSY169" s="44"/>
      <c r="SSZ169" s="44"/>
      <c r="STA169" s="44"/>
      <c r="STB169" s="44"/>
      <c r="STC169" s="44"/>
      <c r="STD169" s="44"/>
      <c r="STE169" s="44"/>
      <c r="STF169" s="44"/>
      <c r="STG169" s="44"/>
      <c r="STH169" s="44"/>
      <c r="STI169" s="44"/>
      <c r="STJ169" s="44"/>
      <c r="STK169" s="44"/>
      <c r="STL169" s="44"/>
      <c r="STM169" s="44"/>
      <c r="STN169" s="44"/>
      <c r="STO169" s="44"/>
      <c r="STP169" s="44"/>
      <c r="STQ169" s="44"/>
      <c r="STR169" s="44"/>
      <c r="STS169" s="44"/>
      <c r="STT169" s="44"/>
      <c r="STU169" s="44"/>
      <c r="STV169" s="44"/>
      <c r="STW169" s="44"/>
      <c r="STX169" s="44"/>
      <c r="STY169" s="44"/>
      <c r="STZ169" s="44"/>
      <c r="SUA169" s="44"/>
      <c r="SUB169" s="44"/>
      <c r="SUC169" s="44"/>
      <c r="SUD169" s="44"/>
      <c r="SUE169" s="44"/>
      <c r="SUF169" s="44"/>
      <c r="SUG169" s="44"/>
      <c r="SUH169" s="44"/>
      <c r="SUI169" s="44"/>
      <c r="SUJ169" s="44"/>
      <c r="SUK169" s="44"/>
      <c r="SUL169" s="44"/>
      <c r="SUM169" s="44"/>
      <c r="SUN169" s="44"/>
      <c r="SUO169" s="44"/>
      <c r="SUP169" s="44"/>
      <c r="SUQ169" s="44"/>
      <c r="SUR169" s="44"/>
      <c r="SUS169" s="44"/>
      <c r="SUT169" s="44"/>
      <c r="SUU169" s="44"/>
      <c r="SUV169" s="44"/>
      <c r="SUW169" s="44"/>
      <c r="SUX169" s="44"/>
      <c r="SUY169" s="44"/>
      <c r="SUZ169" s="44"/>
      <c r="SVA169" s="44"/>
      <c r="SVB169" s="44"/>
      <c r="SVC169" s="44"/>
      <c r="SVD169" s="44"/>
      <c r="SVE169" s="44"/>
      <c r="SVF169" s="44"/>
      <c r="SVG169" s="44"/>
      <c r="SVH169" s="44"/>
      <c r="SVI169" s="44"/>
      <c r="SVJ169" s="44"/>
      <c r="SVK169" s="44"/>
      <c r="SVL169" s="44"/>
      <c r="SVM169" s="44"/>
      <c r="SVN169" s="44"/>
      <c r="SVO169" s="44"/>
      <c r="SVP169" s="44"/>
      <c r="SVQ169" s="44"/>
      <c r="SVR169" s="44"/>
      <c r="SVS169" s="44"/>
      <c r="SVT169" s="44"/>
      <c r="SVU169" s="44"/>
      <c r="SVV169" s="44"/>
      <c r="SVW169" s="44"/>
      <c r="SVX169" s="44"/>
      <c r="SVY169" s="44"/>
      <c r="SVZ169" s="44"/>
      <c r="SWA169" s="44"/>
      <c r="SWB169" s="44"/>
      <c r="SWC169" s="44"/>
      <c r="SWD169" s="44"/>
      <c r="SWE169" s="44"/>
      <c r="SWF169" s="44"/>
      <c r="SWG169" s="44"/>
      <c r="SWH169" s="44"/>
      <c r="SWI169" s="44"/>
      <c r="SWJ169" s="44"/>
      <c r="SWK169" s="44"/>
      <c r="SWL169" s="44"/>
      <c r="SWM169" s="44"/>
      <c r="SWN169" s="44"/>
      <c r="SWO169" s="44"/>
      <c r="SWP169" s="44"/>
      <c r="SWQ169" s="44"/>
      <c r="SWR169" s="44"/>
      <c r="SWS169" s="44"/>
      <c r="SWT169" s="44"/>
      <c r="SWU169" s="44"/>
      <c r="SWV169" s="44"/>
      <c r="SWW169" s="44"/>
      <c r="SWX169" s="44"/>
      <c r="SWY169" s="44"/>
      <c r="SWZ169" s="44"/>
      <c r="SXA169" s="44"/>
      <c r="SXB169" s="44"/>
      <c r="SXC169" s="44"/>
      <c r="SXD169" s="44"/>
      <c r="SXE169" s="44"/>
      <c r="SXF169" s="44"/>
      <c r="SXG169" s="44"/>
      <c r="SXH169" s="44"/>
      <c r="SXI169" s="44"/>
      <c r="SXJ169" s="44"/>
      <c r="SXK169" s="44"/>
      <c r="SXL169" s="44"/>
      <c r="SXM169" s="44"/>
      <c r="SXN169" s="44"/>
      <c r="SXO169" s="44"/>
      <c r="SXP169" s="44"/>
      <c r="SXQ169" s="44"/>
      <c r="SXR169" s="44"/>
      <c r="SXS169" s="44"/>
      <c r="SXT169" s="44"/>
      <c r="SXU169" s="44"/>
      <c r="SXV169" s="44"/>
      <c r="SXW169" s="44"/>
      <c r="SXX169" s="44"/>
      <c r="SXY169" s="44"/>
      <c r="SXZ169" s="44"/>
      <c r="SYA169" s="44"/>
      <c r="SYB169" s="44"/>
      <c r="SYC169" s="44"/>
      <c r="SYD169" s="44"/>
      <c r="SYE169" s="44"/>
      <c r="SYF169" s="44"/>
      <c r="SYG169" s="44"/>
      <c r="SYH169" s="44"/>
      <c r="SYI169" s="44"/>
      <c r="SYJ169" s="44"/>
      <c r="SYK169" s="44"/>
      <c r="SYL169" s="44"/>
      <c r="SYM169" s="44"/>
      <c r="SYN169" s="44"/>
      <c r="SYO169" s="44"/>
      <c r="SYP169" s="44"/>
      <c r="SYQ169" s="44"/>
      <c r="SYR169" s="44"/>
      <c r="SYS169" s="44"/>
      <c r="SYT169" s="44"/>
      <c r="SYU169" s="44"/>
      <c r="SYV169" s="44"/>
      <c r="SYW169" s="44"/>
      <c r="SYX169" s="44"/>
      <c r="SYY169" s="44"/>
      <c r="SYZ169" s="44"/>
      <c r="SZA169" s="44"/>
      <c r="SZB169" s="44"/>
      <c r="SZC169" s="44"/>
      <c r="SZD169" s="44"/>
      <c r="SZE169" s="44"/>
      <c r="SZF169" s="44"/>
      <c r="SZG169" s="44"/>
      <c r="SZH169" s="44"/>
      <c r="SZI169" s="44"/>
      <c r="SZJ169" s="44"/>
      <c r="SZK169" s="44"/>
      <c r="SZL169" s="44"/>
      <c r="SZM169" s="44"/>
      <c r="SZN169" s="44"/>
      <c r="SZO169" s="44"/>
      <c r="SZP169" s="44"/>
      <c r="SZQ169" s="44"/>
      <c r="SZR169" s="44"/>
      <c r="SZS169" s="44"/>
      <c r="SZT169" s="44"/>
      <c r="SZU169" s="44"/>
      <c r="SZV169" s="44"/>
      <c r="SZW169" s="44"/>
      <c r="SZX169" s="44"/>
      <c r="SZY169" s="44"/>
      <c r="SZZ169" s="44"/>
      <c r="TAA169" s="44"/>
      <c r="TAB169" s="44"/>
      <c r="TAC169" s="44"/>
      <c r="TAD169" s="44"/>
      <c r="TAE169" s="44"/>
      <c r="TAF169" s="44"/>
      <c r="TAG169" s="44"/>
      <c r="TAH169" s="44"/>
      <c r="TAI169" s="44"/>
      <c r="TAJ169" s="44"/>
      <c r="TAK169" s="44"/>
      <c r="TAL169" s="44"/>
      <c r="TAM169" s="44"/>
      <c r="TAN169" s="44"/>
      <c r="TAO169" s="44"/>
      <c r="TAP169" s="44"/>
      <c r="TAQ169" s="44"/>
      <c r="TAR169" s="44"/>
      <c r="TAS169" s="44"/>
      <c r="TAT169" s="44"/>
      <c r="TAU169" s="44"/>
      <c r="TAV169" s="44"/>
      <c r="TAW169" s="44"/>
      <c r="TAX169" s="44"/>
      <c r="TAY169" s="44"/>
      <c r="TAZ169" s="44"/>
      <c r="TBA169" s="44"/>
      <c r="TBB169" s="44"/>
      <c r="TBC169" s="44"/>
      <c r="TBD169" s="44"/>
      <c r="TBE169" s="44"/>
      <c r="TBF169" s="44"/>
      <c r="TBG169" s="44"/>
      <c r="TBH169" s="44"/>
      <c r="TBI169" s="44"/>
      <c r="TBJ169" s="44"/>
      <c r="TBK169" s="44"/>
      <c r="TBL169" s="44"/>
      <c r="TBM169" s="44"/>
      <c r="TBN169" s="44"/>
      <c r="TBO169" s="44"/>
      <c r="TBP169" s="44"/>
      <c r="TBQ169" s="44"/>
      <c r="TBR169" s="44"/>
      <c r="TBS169" s="44"/>
      <c r="TBT169" s="44"/>
      <c r="TBU169" s="44"/>
      <c r="TBV169" s="44"/>
      <c r="TBW169" s="44"/>
      <c r="TBX169" s="44"/>
      <c r="TBY169" s="44"/>
      <c r="TBZ169" s="44"/>
      <c r="TCA169" s="44"/>
      <c r="TCB169" s="44"/>
      <c r="TCC169" s="44"/>
      <c r="TCD169" s="44"/>
      <c r="TCE169" s="44"/>
      <c r="TCF169" s="44"/>
      <c r="TCG169" s="44"/>
      <c r="TCH169" s="44"/>
      <c r="TCI169" s="44"/>
      <c r="TCJ169" s="44"/>
      <c r="TCK169" s="44"/>
      <c r="TCL169" s="44"/>
      <c r="TCM169" s="44"/>
      <c r="TCN169" s="44"/>
      <c r="TCO169" s="44"/>
      <c r="TCP169" s="44"/>
      <c r="TCQ169" s="44"/>
      <c r="TCR169" s="44"/>
      <c r="TCS169" s="44"/>
      <c r="TCT169" s="44"/>
      <c r="TCU169" s="44"/>
      <c r="TCV169" s="44"/>
      <c r="TCW169" s="44"/>
      <c r="TCX169" s="44"/>
      <c r="TCY169" s="44"/>
      <c r="TCZ169" s="44"/>
      <c r="TDA169" s="44"/>
      <c r="TDB169" s="44"/>
      <c r="TDC169" s="44"/>
      <c r="TDD169" s="44"/>
      <c r="TDE169" s="44"/>
      <c r="TDF169" s="44"/>
      <c r="TDG169" s="44"/>
      <c r="TDH169" s="44"/>
      <c r="TDI169" s="44"/>
      <c r="TDJ169" s="44"/>
      <c r="TDK169" s="44"/>
      <c r="TDL169" s="44"/>
      <c r="TDM169" s="44"/>
      <c r="TDN169" s="44"/>
      <c r="TDO169" s="44"/>
      <c r="TDP169" s="44"/>
      <c r="TDQ169" s="44"/>
      <c r="TDR169" s="44"/>
      <c r="TDS169" s="44"/>
      <c r="TDT169" s="44"/>
      <c r="TDU169" s="44"/>
      <c r="TDV169" s="44"/>
      <c r="TDW169" s="44"/>
      <c r="TDX169" s="44"/>
      <c r="TDY169" s="44"/>
      <c r="TDZ169" s="44"/>
      <c r="TEA169" s="44"/>
      <c r="TEB169" s="44"/>
      <c r="TEC169" s="44"/>
      <c r="TED169" s="44"/>
      <c r="TEE169" s="44"/>
      <c r="TEF169" s="44"/>
      <c r="TEG169" s="44"/>
      <c r="TEH169" s="44"/>
      <c r="TEI169" s="44"/>
      <c r="TEJ169" s="44"/>
      <c r="TEK169" s="44"/>
      <c r="TEL169" s="44"/>
      <c r="TEM169" s="44"/>
      <c r="TEN169" s="44"/>
      <c r="TEO169" s="44"/>
      <c r="TEP169" s="44"/>
      <c r="TEQ169" s="44"/>
      <c r="TER169" s="44"/>
      <c r="TES169" s="44"/>
      <c r="TET169" s="44"/>
      <c r="TEU169" s="44"/>
      <c r="TEV169" s="44"/>
      <c r="TEW169" s="44"/>
      <c r="TEX169" s="44"/>
      <c r="TEY169" s="44"/>
      <c r="TEZ169" s="44"/>
      <c r="TFA169" s="44"/>
      <c r="TFB169" s="44"/>
      <c r="TFC169" s="44"/>
      <c r="TFD169" s="44"/>
      <c r="TFE169" s="44"/>
      <c r="TFF169" s="44"/>
      <c r="TFG169" s="44"/>
      <c r="TFH169" s="44"/>
      <c r="TFI169" s="44"/>
      <c r="TFJ169" s="44"/>
      <c r="TFK169" s="44"/>
      <c r="TFL169" s="44"/>
      <c r="TFM169" s="44"/>
      <c r="TFN169" s="44"/>
      <c r="TFO169" s="44"/>
      <c r="TFP169" s="44"/>
      <c r="TFQ169" s="44"/>
      <c r="TFR169" s="44"/>
      <c r="TFS169" s="44"/>
      <c r="TFT169" s="44"/>
      <c r="TFU169" s="44"/>
      <c r="TFV169" s="44"/>
      <c r="TFW169" s="44"/>
      <c r="TFX169" s="44"/>
      <c r="TFY169" s="44"/>
      <c r="TFZ169" s="44"/>
      <c r="TGA169" s="44"/>
      <c r="TGB169" s="44"/>
      <c r="TGC169" s="44"/>
      <c r="TGD169" s="44"/>
      <c r="TGE169" s="44"/>
      <c r="TGF169" s="44"/>
      <c r="TGG169" s="44"/>
      <c r="TGH169" s="44"/>
      <c r="TGI169" s="44"/>
      <c r="TGJ169" s="44"/>
      <c r="TGK169" s="44"/>
      <c r="TGL169" s="44"/>
      <c r="TGM169" s="44"/>
      <c r="TGN169" s="44"/>
      <c r="TGO169" s="44"/>
      <c r="TGP169" s="44"/>
      <c r="TGQ169" s="44"/>
      <c r="TGR169" s="44"/>
      <c r="TGS169" s="44"/>
      <c r="TGT169" s="44"/>
      <c r="TGU169" s="44"/>
      <c r="TGV169" s="44"/>
      <c r="TGW169" s="44"/>
      <c r="TGX169" s="44"/>
      <c r="TGY169" s="44"/>
      <c r="TGZ169" s="44"/>
      <c r="THA169" s="44"/>
      <c r="THB169" s="44"/>
      <c r="THC169" s="44"/>
      <c r="THD169" s="44"/>
      <c r="THE169" s="44"/>
      <c r="THF169" s="44"/>
      <c r="THG169" s="44"/>
      <c r="THH169" s="44"/>
      <c r="THI169" s="44"/>
      <c r="THJ169" s="44"/>
      <c r="THK169" s="44"/>
      <c r="THL169" s="44"/>
      <c r="THM169" s="44"/>
      <c r="THN169" s="44"/>
      <c r="THO169" s="44"/>
      <c r="THP169" s="44"/>
      <c r="THQ169" s="44"/>
      <c r="THR169" s="44"/>
      <c r="THS169" s="44"/>
      <c r="THT169" s="44"/>
      <c r="THU169" s="44"/>
      <c r="THV169" s="44"/>
      <c r="THW169" s="44"/>
      <c r="THX169" s="44"/>
      <c r="THY169" s="44"/>
      <c r="THZ169" s="44"/>
      <c r="TIA169" s="44"/>
      <c r="TIB169" s="44"/>
      <c r="TIC169" s="44"/>
      <c r="TID169" s="44"/>
      <c r="TIE169" s="44"/>
      <c r="TIF169" s="44"/>
      <c r="TIG169" s="44"/>
      <c r="TIH169" s="44"/>
      <c r="TII169" s="44"/>
      <c r="TIJ169" s="44"/>
      <c r="TIK169" s="44"/>
      <c r="TIL169" s="44"/>
      <c r="TIM169" s="44"/>
      <c r="TIN169" s="44"/>
      <c r="TIO169" s="44"/>
      <c r="TIP169" s="44"/>
      <c r="TIQ169" s="44"/>
      <c r="TIR169" s="44"/>
      <c r="TIS169" s="44"/>
      <c r="TIT169" s="44"/>
      <c r="TIU169" s="44"/>
      <c r="TIV169" s="44"/>
      <c r="TIW169" s="44"/>
      <c r="TIX169" s="44"/>
      <c r="TIY169" s="44"/>
      <c r="TIZ169" s="44"/>
      <c r="TJA169" s="44"/>
      <c r="TJB169" s="44"/>
      <c r="TJC169" s="44"/>
      <c r="TJD169" s="44"/>
      <c r="TJE169" s="44"/>
      <c r="TJF169" s="44"/>
      <c r="TJG169" s="44"/>
      <c r="TJH169" s="44"/>
      <c r="TJI169" s="44"/>
      <c r="TJJ169" s="44"/>
      <c r="TJK169" s="44"/>
      <c r="TJL169" s="44"/>
      <c r="TJM169" s="44"/>
      <c r="TJN169" s="44"/>
      <c r="TJO169" s="44"/>
      <c r="TJP169" s="44"/>
      <c r="TJQ169" s="44"/>
      <c r="TJR169" s="44"/>
      <c r="TJS169" s="44"/>
      <c r="TJT169" s="44"/>
      <c r="TJU169" s="44"/>
      <c r="TJV169" s="44"/>
      <c r="TJW169" s="44"/>
      <c r="TJX169" s="44"/>
      <c r="TJY169" s="44"/>
      <c r="TJZ169" s="44"/>
      <c r="TKA169" s="44"/>
      <c r="TKB169" s="44"/>
      <c r="TKC169" s="44"/>
      <c r="TKD169" s="44"/>
      <c r="TKE169" s="44"/>
      <c r="TKF169" s="44"/>
      <c r="TKG169" s="44"/>
      <c r="TKH169" s="44"/>
      <c r="TKI169" s="44"/>
      <c r="TKJ169" s="44"/>
      <c r="TKK169" s="44"/>
      <c r="TKL169" s="44"/>
      <c r="TKM169" s="44"/>
      <c r="TKN169" s="44"/>
      <c r="TKO169" s="44"/>
      <c r="TKP169" s="44"/>
      <c r="TKQ169" s="44"/>
      <c r="TKR169" s="44"/>
      <c r="TKS169" s="44"/>
      <c r="TKT169" s="44"/>
      <c r="TKU169" s="44"/>
      <c r="TKV169" s="44"/>
      <c r="TKW169" s="44"/>
      <c r="TKX169" s="44"/>
      <c r="TKY169" s="44"/>
      <c r="TKZ169" s="44"/>
      <c r="TLA169" s="44"/>
      <c r="TLB169" s="44"/>
      <c r="TLC169" s="44"/>
      <c r="TLD169" s="44"/>
      <c r="TLE169" s="44"/>
      <c r="TLF169" s="44"/>
      <c r="TLG169" s="44"/>
      <c r="TLH169" s="44"/>
      <c r="TLI169" s="44"/>
      <c r="TLJ169" s="44"/>
      <c r="TLK169" s="44"/>
      <c r="TLL169" s="44"/>
      <c r="TLM169" s="44"/>
      <c r="TLN169" s="44"/>
      <c r="TLO169" s="44"/>
      <c r="TLP169" s="44"/>
      <c r="TLQ169" s="44"/>
      <c r="TLR169" s="44"/>
      <c r="TLS169" s="44"/>
      <c r="TLT169" s="44"/>
      <c r="TLU169" s="44"/>
      <c r="TLV169" s="44"/>
      <c r="TLW169" s="44"/>
      <c r="TLX169" s="44"/>
      <c r="TLY169" s="44"/>
      <c r="TLZ169" s="44"/>
      <c r="TMA169" s="44"/>
      <c r="TMB169" s="44"/>
      <c r="TMC169" s="44"/>
      <c r="TMD169" s="44"/>
      <c r="TME169" s="44"/>
      <c r="TMF169" s="44"/>
      <c r="TMG169" s="44"/>
      <c r="TMH169" s="44"/>
      <c r="TMI169" s="44"/>
      <c r="TMJ169" s="44"/>
      <c r="TMK169" s="44"/>
      <c r="TML169" s="44"/>
      <c r="TMM169" s="44"/>
      <c r="TMN169" s="44"/>
      <c r="TMO169" s="44"/>
      <c r="TMP169" s="44"/>
      <c r="TMQ169" s="44"/>
      <c r="TMR169" s="44"/>
      <c r="TMS169" s="44"/>
      <c r="TMT169" s="44"/>
      <c r="TMU169" s="44"/>
      <c r="TMV169" s="44"/>
      <c r="TMW169" s="44"/>
      <c r="TMX169" s="44"/>
      <c r="TMY169" s="44"/>
      <c r="TMZ169" s="44"/>
      <c r="TNA169" s="44"/>
      <c r="TNB169" s="44"/>
      <c r="TNC169" s="44"/>
      <c r="TND169" s="44"/>
      <c r="TNE169" s="44"/>
      <c r="TNF169" s="44"/>
      <c r="TNG169" s="44"/>
      <c r="TNH169" s="44"/>
      <c r="TNI169" s="44"/>
      <c r="TNJ169" s="44"/>
      <c r="TNK169" s="44"/>
      <c r="TNL169" s="44"/>
      <c r="TNM169" s="44"/>
      <c r="TNN169" s="44"/>
      <c r="TNO169" s="44"/>
      <c r="TNP169" s="44"/>
      <c r="TNQ169" s="44"/>
      <c r="TNR169" s="44"/>
      <c r="TNS169" s="44"/>
      <c r="TNT169" s="44"/>
      <c r="TNU169" s="44"/>
      <c r="TNV169" s="44"/>
      <c r="TNW169" s="44"/>
      <c r="TNX169" s="44"/>
      <c r="TNY169" s="44"/>
      <c r="TNZ169" s="44"/>
      <c r="TOA169" s="44"/>
      <c r="TOB169" s="44"/>
      <c r="TOC169" s="44"/>
      <c r="TOD169" s="44"/>
      <c r="TOE169" s="44"/>
      <c r="TOF169" s="44"/>
      <c r="TOG169" s="44"/>
      <c r="TOH169" s="44"/>
      <c r="TOI169" s="44"/>
      <c r="TOJ169" s="44"/>
      <c r="TOK169" s="44"/>
      <c r="TOL169" s="44"/>
      <c r="TOM169" s="44"/>
      <c r="TON169" s="44"/>
      <c r="TOO169" s="44"/>
      <c r="TOP169" s="44"/>
      <c r="TOQ169" s="44"/>
      <c r="TOR169" s="44"/>
      <c r="TOS169" s="44"/>
      <c r="TOT169" s="44"/>
      <c r="TOU169" s="44"/>
      <c r="TOV169" s="44"/>
      <c r="TOW169" s="44"/>
      <c r="TOX169" s="44"/>
      <c r="TOY169" s="44"/>
      <c r="TOZ169" s="44"/>
      <c r="TPA169" s="44"/>
      <c r="TPB169" s="44"/>
      <c r="TPC169" s="44"/>
      <c r="TPD169" s="44"/>
      <c r="TPE169" s="44"/>
      <c r="TPF169" s="44"/>
      <c r="TPG169" s="44"/>
      <c r="TPH169" s="44"/>
      <c r="TPI169" s="44"/>
      <c r="TPJ169" s="44"/>
      <c r="TPK169" s="44"/>
      <c r="TPL169" s="44"/>
      <c r="TPM169" s="44"/>
      <c r="TPN169" s="44"/>
      <c r="TPO169" s="44"/>
      <c r="TPP169" s="44"/>
      <c r="TPQ169" s="44"/>
      <c r="TPR169" s="44"/>
      <c r="TPS169" s="44"/>
      <c r="TPT169" s="44"/>
      <c r="TPU169" s="44"/>
      <c r="TPV169" s="44"/>
      <c r="TPW169" s="44"/>
      <c r="TPX169" s="44"/>
      <c r="TPY169" s="44"/>
      <c r="TPZ169" s="44"/>
      <c r="TQA169" s="44"/>
      <c r="TQB169" s="44"/>
      <c r="TQC169" s="44"/>
      <c r="TQD169" s="44"/>
      <c r="TQE169" s="44"/>
      <c r="TQF169" s="44"/>
      <c r="TQG169" s="44"/>
      <c r="TQH169" s="44"/>
      <c r="TQI169" s="44"/>
      <c r="TQJ169" s="44"/>
      <c r="TQK169" s="44"/>
      <c r="TQL169" s="44"/>
      <c r="TQM169" s="44"/>
      <c r="TQN169" s="44"/>
      <c r="TQO169" s="44"/>
      <c r="TQP169" s="44"/>
      <c r="TQQ169" s="44"/>
      <c r="TQR169" s="44"/>
      <c r="TQS169" s="44"/>
      <c r="TQT169" s="44"/>
      <c r="TQU169" s="44"/>
      <c r="TQV169" s="44"/>
      <c r="TQW169" s="44"/>
      <c r="TQX169" s="44"/>
      <c r="TQY169" s="44"/>
      <c r="TQZ169" s="44"/>
      <c r="TRA169" s="44"/>
      <c r="TRB169" s="44"/>
      <c r="TRC169" s="44"/>
      <c r="TRD169" s="44"/>
      <c r="TRE169" s="44"/>
      <c r="TRF169" s="44"/>
      <c r="TRG169" s="44"/>
      <c r="TRH169" s="44"/>
      <c r="TRI169" s="44"/>
      <c r="TRJ169" s="44"/>
      <c r="TRK169" s="44"/>
      <c r="TRL169" s="44"/>
      <c r="TRM169" s="44"/>
      <c r="TRN169" s="44"/>
      <c r="TRO169" s="44"/>
      <c r="TRP169" s="44"/>
      <c r="TRQ169" s="44"/>
      <c r="TRR169" s="44"/>
      <c r="TRS169" s="44"/>
      <c r="TRT169" s="44"/>
      <c r="TRU169" s="44"/>
      <c r="TRV169" s="44"/>
      <c r="TRW169" s="44"/>
      <c r="TRX169" s="44"/>
      <c r="TRY169" s="44"/>
      <c r="TRZ169" s="44"/>
      <c r="TSA169" s="44"/>
      <c r="TSB169" s="44"/>
      <c r="TSC169" s="44"/>
      <c r="TSD169" s="44"/>
      <c r="TSE169" s="44"/>
      <c r="TSF169" s="44"/>
      <c r="TSG169" s="44"/>
      <c r="TSH169" s="44"/>
      <c r="TSI169" s="44"/>
      <c r="TSJ169" s="44"/>
      <c r="TSK169" s="44"/>
      <c r="TSL169" s="44"/>
      <c r="TSM169" s="44"/>
      <c r="TSN169" s="44"/>
      <c r="TSO169" s="44"/>
      <c r="TSP169" s="44"/>
      <c r="TSQ169" s="44"/>
      <c r="TSR169" s="44"/>
      <c r="TSS169" s="44"/>
      <c r="TST169" s="44"/>
      <c r="TSU169" s="44"/>
      <c r="TSV169" s="44"/>
      <c r="TSW169" s="44"/>
      <c r="TSX169" s="44"/>
      <c r="TSY169" s="44"/>
      <c r="TSZ169" s="44"/>
      <c r="TTA169" s="44"/>
      <c r="TTB169" s="44"/>
      <c r="TTC169" s="44"/>
      <c r="TTD169" s="44"/>
      <c r="TTE169" s="44"/>
      <c r="TTF169" s="44"/>
      <c r="TTG169" s="44"/>
      <c r="TTH169" s="44"/>
      <c r="TTI169" s="44"/>
      <c r="TTJ169" s="44"/>
      <c r="TTK169" s="44"/>
      <c r="TTL169" s="44"/>
      <c r="TTM169" s="44"/>
      <c r="TTN169" s="44"/>
      <c r="TTO169" s="44"/>
      <c r="TTP169" s="44"/>
      <c r="TTQ169" s="44"/>
      <c r="TTR169" s="44"/>
      <c r="TTS169" s="44"/>
      <c r="TTT169" s="44"/>
      <c r="TTU169" s="44"/>
      <c r="TTV169" s="44"/>
      <c r="TTW169" s="44"/>
      <c r="TTX169" s="44"/>
      <c r="TTY169" s="44"/>
      <c r="TTZ169" s="44"/>
      <c r="TUA169" s="44"/>
      <c r="TUB169" s="44"/>
      <c r="TUC169" s="44"/>
      <c r="TUD169" s="44"/>
      <c r="TUE169" s="44"/>
      <c r="TUF169" s="44"/>
      <c r="TUG169" s="44"/>
      <c r="TUH169" s="44"/>
      <c r="TUI169" s="44"/>
      <c r="TUJ169" s="44"/>
      <c r="TUK169" s="44"/>
      <c r="TUL169" s="44"/>
      <c r="TUM169" s="44"/>
      <c r="TUN169" s="44"/>
      <c r="TUO169" s="44"/>
      <c r="TUP169" s="44"/>
      <c r="TUQ169" s="44"/>
      <c r="TUR169" s="44"/>
      <c r="TUS169" s="44"/>
      <c r="TUT169" s="44"/>
      <c r="TUU169" s="44"/>
      <c r="TUV169" s="44"/>
      <c r="TUW169" s="44"/>
      <c r="TUX169" s="44"/>
      <c r="TUY169" s="44"/>
      <c r="TUZ169" s="44"/>
      <c r="TVA169" s="44"/>
      <c r="TVB169" s="44"/>
      <c r="TVC169" s="44"/>
      <c r="TVD169" s="44"/>
      <c r="TVE169" s="44"/>
      <c r="TVF169" s="44"/>
      <c r="TVG169" s="44"/>
      <c r="TVH169" s="44"/>
      <c r="TVI169" s="44"/>
      <c r="TVJ169" s="44"/>
      <c r="TVK169" s="44"/>
      <c r="TVL169" s="44"/>
      <c r="TVM169" s="44"/>
      <c r="TVN169" s="44"/>
      <c r="TVO169" s="44"/>
      <c r="TVP169" s="44"/>
      <c r="TVQ169" s="44"/>
      <c r="TVR169" s="44"/>
      <c r="TVS169" s="44"/>
      <c r="TVT169" s="44"/>
      <c r="TVU169" s="44"/>
      <c r="TVV169" s="44"/>
      <c r="TVW169" s="44"/>
      <c r="TVX169" s="44"/>
      <c r="TVY169" s="44"/>
      <c r="TVZ169" s="44"/>
      <c r="TWA169" s="44"/>
      <c r="TWB169" s="44"/>
      <c r="TWC169" s="44"/>
      <c r="TWD169" s="44"/>
      <c r="TWE169" s="44"/>
      <c r="TWF169" s="44"/>
      <c r="TWG169" s="44"/>
      <c r="TWH169" s="44"/>
      <c r="TWI169" s="44"/>
      <c r="TWJ169" s="44"/>
      <c r="TWK169" s="44"/>
      <c r="TWL169" s="44"/>
      <c r="TWM169" s="44"/>
      <c r="TWN169" s="44"/>
      <c r="TWO169" s="44"/>
      <c r="TWP169" s="44"/>
      <c r="TWQ169" s="44"/>
      <c r="TWR169" s="44"/>
      <c r="TWS169" s="44"/>
      <c r="TWT169" s="44"/>
      <c r="TWU169" s="44"/>
      <c r="TWV169" s="44"/>
      <c r="TWW169" s="44"/>
      <c r="TWX169" s="44"/>
      <c r="TWY169" s="44"/>
      <c r="TWZ169" s="44"/>
      <c r="TXA169" s="44"/>
      <c r="TXB169" s="44"/>
      <c r="TXC169" s="44"/>
      <c r="TXD169" s="44"/>
      <c r="TXE169" s="44"/>
      <c r="TXF169" s="44"/>
      <c r="TXG169" s="44"/>
      <c r="TXH169" s="44"/>
      <c r="TXI169" s="44"/>
      <c r="TXJ169" s="44"/>
      <c r="TXK169" s="44"/>
      <c r="TXL169" s="44"/>
      <c r="TXM169" s="44"/>
      <c r="TXN169" s="44"/>
      <c r="TXO169" s="44"/>
      <c r="TXP169" s="44"/>
      <c r="TXQ169" s="44"/>
      <c r="TXR169" s="44"/>
      <c r="TXS169" s="44"/>
      <c r="TXT169" s="44"/>
      <c r="TXU169" s="44"/>
      <c r="TXV169" s="44"/>
      <c r="TXW169" s="44"/>
      <c r="TXX169" s="44"/>
      <c r="TXY169" s="44"/>
      <c r="TXZ169" s="44"/>
      <c r="TYA169" s="44"/>
      <c r="TYB169" s="44"/>
      <c r="TYC169" s="44"/>
      <c r="TYD169" s="44"/>
      <c r="TYE169" s="44"/>
      <c r="TYF169" s="44"/>
      <c r="TYG169" s="44"/>
      <c r="TYH169" s="44"/>
      <c r="TYI169" s="44"/>
      <c r="TYJ169" s="44"/>
      <c r="TYK169" s="44"/>
      <c r="TYL169" s="44"/>
      <c r="TYM169" s="44"/>
      <c r="TYN169" s="44"/>
      <c r="TYO169" s="44"/>
      <c r="TYP169" s="44"/>
      <c r="TYQ169" s="44"/>
      <c r="TYR169" s="44"/>
      <c r="TYS169" s="44"/>
      <c r="TYT169" s="44"/>
      <c r="TYU169" s="44"/>
      <c r="TYV169" s="44"/>
      <c r="TYW169" s="44"/>
      <c r="TYX169" s="44"/>
      <c r="TYY169" s="44"/>
      <c r="TYZ169" s="44"/>
      <c r="TZA169" s="44"/>
      <c r="TZB169" s="44"/>
      <c r="TZC169" s="44"/>
      <c r="TZD169" s="44"/>
      <c r="TZE169" s="44"/>
      <c r="TZF169" s="44"/>
      <c r="TZG169" s="44"/>
      <c r="TZH169" s="44"/>
      <c r="TZI169" s="44"/>
      <c r="TZJ169" s="44"/>
      <c r="TZK169" s="44"/>
      <c r="TZL169" s="44"/>
      <c r="TZM169" s="44"/>
      <c r="TZN169" s="44"/>
      <c r="TZO169" s="44"/>
      <c r="TZP169" s="44"/>
      <c r="TZQ169" s="44"/>
      <c r="TZR169" s="44"/>
      <c r="TZS169" s="44"/>
      <c r="TZT169" s="44"/>
      <c r="TZU169" s="44"/>
      <c r="TZV169" s="44"/>
      <c r="TZW169" s="44"/>
      <c r="TZX169" s="44"/>
      <c r="TZY169" s="44"/>
      <c r="TZZ169" s="44"/>
      <c r="UAA169" s="44"/>
      <c r="UAB169" s="44"/>
      <c r="UAC169" s="44"/>
      <c r="UAD169" s="44"/>
      <c r="UAE169" s="44"/>
      <c r="UAF169" s="44"/>
      <c r="UAG169" s="44"/>
      <c r="UAH169" s="44"/>
      <c r="UAI169" s="44"/>
      <c r="UAJ169" s="44"/>
      <c r="UAK169" s="44"/>
      <c r="UAL169" s="44"/>
      <c r="UAM169" s="44"/>
      <c r="UAN169" s="44"/>
      <c r="UAO169" s="44"/>
      <c r="UAP169" s="44"/>
      <c r="UAQ169" s="44"/>
      <c r="UAR169" s="44"/>
      <c r="UAS169" s="44"/>
      <c r="UAT169" s="44"/>
      <c r="UAU169" s="44"/>
      <c r="UAV169" s="44"/>
      <c r="UAW169" s="44"/>
      <c r="UAX169" s="44"/>
      <c r="UAY169" s="44"/>
      <c r="UAZ169" s="44"/>
      <c r="UBA169" s="44"/>
      <c r="UBB169" s="44"/>
      <c r="UBC169" s="44"/>
      <c r="UBD169" s="44"/>
      <c r="UBE169" s="44"/>
      <c r="UBF169" s="44"/>
      <c r="UBG169" s="44"/>
      <c r="UBH169" s="44"/>
      <c r="UBI169" s="44"/>
      <c r="UBJ169" s="44"/>
      <c r="UBK169" s="44"/>
      <c r="UBL169" s="44"/>
      <c r="UBM169" s="44"/>
      <c r="UBN169" s="44"/>
      <c r="UBO169" s="44"/>
      <c r="UBP169" s="44"/>
      <c r="UBQ169" s="44"/>
      <c r="UBR169" s="44"/>
      <c r="UBS169" s="44"/>
      <c r="UBT169" s="44"/>
      <c r="UBU169" s="44"/>
      <c r="UBV169" s="44"/>
      <c r="UBW169" s="44"/>
      <c r="UBX169" s="44"/>
      <c r="UBY169" s="44"/>
      <c r="UBZ169" s="44"/>
      <c r="UCA169" s="44"/>
      <c r="UCB169" s="44"/>
      <c r="UCC169" s="44"/>
      <c r="UCD169" s="44"/>
      <c r="UCE169" s="44"/>
      <c r="UCF169" s="44"/>
      <c r="UCG169" s="44"/>
      <c r="UCH169" s="44"/>
      <c r="UCI169" s="44"/>
      <c r="UCJ169" s="44"/>
      <c r="UCK169" s="44"/>
      <c r="UCL169" s="44"/>
      <c r="UCM169" s="44"/>
      <c r="UCN169" s="44"/>
      <c r="UCO169" s="44"/>
      <c r="UCP169" s="44"/>
      <c r="UCQ169" s="44"/>
      <c r="UCR169" s="44"/>
      <c r="UCS169" s="44"/>
      <c r="UCT169" s="44"/>
      <c r="UCU169" s="44"/>
      <c r="UCV169" s="44"/>
      <c r="UCW169" s="44"/>
      <c r="UCX169" s="44"/>
      <c r="UCY169" s="44"/>
      <c r="UCZ169" s="44"/>
      <c r="UDA169" s="44"/>
      <c r="UDB169" s="44"/>
      <c r="UDC169" s="44"/>
      <c r="UDD169" s="44"/>
      <c r="UDE169" s="44"/>
      <c r="UDF169" s="44"/>
      <c r="UDG169" s="44"/>
      <c r="UDH169" s="44"/>
      <c r="UDI169" s="44"/>
      <c r="UDJ169" s="44"/>
      <c r="UDK169" s="44"/>
      <c r="UDL169" s="44"/>
      <c r="UDM169" s="44"/>
      <c r="UDN169" s="44"/>
      <c r="UDO169" s="44"/>
      <c r="UDP169" s="44"/>
      <c r="UDQ169" s="44"/>
      <c r="UDR169" s="44"/>
      <c r="UDS169" s="44"/>
      <c r="UDT169" s="44"/>
      <c r="UDU169" s="44"/>
      <c r="UDV169" s="44"/>
      <c r="UDW169" s="44"/>
      <c r="UDX169" s="44"/>
      <c r="UDY169" s="44"/>
      <c r="UDZ169" s="44"/>
      <c r="UEA169" s="44"/>
      <c r="UEB169" s="44"/>
      <c r="UEC169" s="44"/>
      <c r="UED169" s="44"/>
      <c r="UEE169" s="44"/>
      <c r="UEF169" s="44"/>
      <c r="UEG169" s="44"/>
      <c r="UEH169" s="44"/>
      <c r="UEI169" s="44"/>
      <c r="UEJ169" s="44"/>
      <c r="UEK169" s="44"/>
      <c r="UEL169" s="44"/>
      <c r="UEM169" s="44"/>
      <c r="UEN169" s="44"/>
      <c r="UEO169" s="44"/>
      <c r="UEP169" s="44"/>
      <c r="UEQ169" s="44"/>
      <c r="UER169" s="44"/>
      <c r="UES169" s="44"/>
      <c r="UET169" s="44"/>
      <c r="UEU169" s="44"/>
      <c r="UEV169" s="44"/>
      <c r="UEW169" s="44"/>
      <c r="UEX169" s="44"/>
      <c r="UEY169" s="44"/>
      <c r="UEZ169" s="44"/>
      <c r="UFA169" s="44"/>
      <c r="UFB169" s="44"/>
      <c r="UFC169" s="44"/>
      <c r="UFD169" s="44"/>
      <c r="UFE169" s="44"/>
      <c r="UFF169" s="44"/>
      <c r="UFG169" s="44"/>
      <c r="UFH169" s="44"/>
      <c r="UFI169" s="44"/>
      <c r="UFJ169" s="44"/>
      <c r="UFK169" s="44"/>
      <c r="UFL169" s="44"/>
      <c r="UFM169" s="44"/>
      <c r="UFN169" s="44"/>
      <c r="UFO169" s="44"/>
      <c r="UFP169" s="44"/>
      <c r="UFQ169" s="44"/>
      <c r="UFR169" s="44"/>
      <c r="UFS169" s="44"/>
      <c r="UFT169" s="44"/>
      <c r="UFU169" s="44"/>
      <c r="UFV169" s="44"/>
      <c r="UFW169" s="44"/>
      <c r="UFX169" s="44"/>
      <c r="UFY169" s="44"/>
      <c r="UFZ169" s="44"/>
      <c r="UGA169" s="44"/>
      <c r="UGB169" s="44"/>
      <c r="UGC169" s="44"/>
      <c r="UGD169" s="44"/>
      <c r="UGE169" s="44"/>
      <c r="UGF169" s="44"/>
      <c r="UGG169" s="44"/>
      <c r="UGH169" s="44"/>
      <c r="UGI169" s="44"/>
      <c r="UGJ169" s="44"/>
      <c r="UGK169" s="44"/>
      <c r="UGL169" s="44"/>
      <c r="UGM169" s="44"/>
      <c r="UGN169" s="44"/>
      <c r="UGO169" s="44"/>
      <c r="UGP169" s="44"/>
      <c r="UGQ169" s="44"/>
      <c r="UGR169" s="44"/>
      <c r="UGS169" s="44"/>
      <c r="UGT169" s="44"/>
      <c r="UGU169" s="44"/>
      <c r="UGV169" s="44"/>
      <c r="UGW169" s="44"/>
      <c r="UGX169" s="44"/>
      <c r="UGY169" s="44"/>
      <c r="UGZ169" s="44"/>
      <c r="UHA169" s="44"/>
      <c r="UHB169" s="44"/>
      <c r="UHC169" s="44"/>
      <c r="UHD169" s="44"/>
      <c r="UHE169" s="44"/>
      <c r="UHF169" s="44"/>
      <c r="UHG169" s="44"/>
      <c r="UHH169" s="44"/>
      <c r="UHI169" s="44"/>
      <c r="UHJ169" s="44"/>
      <c r="UHK169" s="44"/>
      <c r="UHL169" s="44"/>
      <c r="UHM169" s="44"/>
      <c r="UHN169" s="44"/>
      <c r="UHO169" s="44"/>
      <c r="UHP169" s="44"/>
      <c r="UHQ169" s="44"/>
      <c r="UHR169" s="44"/>
      <c r="UHS169" s="44"/>
      <c r="UHT169" s="44"/>
      <c r="UHU169" s="44"/>
      <c r="UHV169" s="44"/>
      <c r="UHW169" s="44"/>
      <c r="UHX169" s="44"/>
      <c r="UHY169" s="44"/>
      <c r="UHZ169" s="44"/>
      <c r="UIA169" s="44"/>
      <c r="UIB169" s="44"/>
      <c r="UIC169" s="44"/>
      <c r="UID169" s="44"/>
      <c r="UIE169" s="44"/>
      <c r="UIF169" s="44"/>
      <c r="UIG169" s="44"/>
      <c r="UIH169" s="44"/>
      <c r="UII169" s="44"/>
      <c r="UIJ169" s="44"/>
      <c r="UIK169" s="44"/>
      <c r="UIL169" s="44"/>
      <c r="UIM169" s="44"/>
      <c r="UIN169" s="44"/>
      <c r="UIO169" s="44"/>
      <c r="UIP169" s="44"/>
      <c r="UIQ169" s="44"/>
      <c r="UIR169" s="44"/>
      <c r="UIS169" s="44"/>
      <c r="UIT169" s="44"/>
      <c r="UIU169" s="44"/>
      <c r="UIV169" s="44"/>
      <c r="UIW169" s="44"/>
      <c r="UIX169" s="44"/>
      <c r="UIY169" s="44"/>
      <c r="UIZ169" s="44"/>
      <c r="UJA169" s="44"/>
      <c r="UJB169" s="44"/>
      <c r="UJC169" s="44"/>
      <c r="UJD169" s="44"/>
      <c r="UJE169" s="44"/>
      <c r="UJF169" s="44"/>
      <c r="UJG169" s="44"/>
      <c r="UJH169" s="44"/>
      <c r="UJI169" s="44"/>
      <c r="UJJ169" s="44"/>
      <c r="UJK169" s="44"/>
      <c r="UJL169" s="44"/>
      <c r="UJM169" s="44"/>
      <c r="UJN169" s="44"/>
      <c r="UJO169" s="44"/>
      <c r="UJP169" s="44"/>
      <c r="UJQ169" s="44"/>
      <c r="UJR169" s="44"/>
      <c r="UJS169" s="44"/>
      <c r="UJT169" s="44"/>
      <c r="UJU169" s="44"/>
      <c r="UJV169" s="44"/>
      <c r="UJW169" s="44"/>
      <c r="UJX169" s="44"/>
      <c r="UJY169" s="44"/>
      <c r="UJZ169" s="44"/>
      <c r="UKA169" s="44"/>
      <c r="UKB169" s="44"/>
      <c r="UKC169" s="44"/>
      <c r="UKD169" s="44"/>
      <c r="UKE169" s="44"/>
      <c r="UKF169" s="44"/>
      <c r="UKG169" s="44"/>
      <c r="UKH169" s="44"/>
      <c r="UKI169" s="44"/>
      <c r="UKJ169" s="44"/>
      <c r="UKK169" s="44"/>
      <c r="UKL169" s="44"/>
      <c r="UKM169" s="44"/>
      <c r="UKN169" s="44"/>
      <c r="UKO169" s="44"/>
      <c r="UKP169" s="44"/>
      <c r="UKQ169" s="44"/>
      <c r="UKR169" s="44"/>
      <c r="UKS169" s="44"/>
      <c r="UKT169" s="44"/>
      <c r="UKU169" s="44"/>
      <c r="UKV169" s="44"/>
      <c r="UKW169" s="44"/>
      <c r="UKX169" s="44"/>
      <c r="UKY169" s="44"/>
      <c r="UKZ169" s="44"/>
      <c r="ULA169" s="44"/>
      <c r="ULB169" s="44"/>
      <c r="ULC169" s="44"/>
      <c r="ULD169" s="44"/>
      <c r="ULE169" s="44"/>
      <c r="ULF169" s="44"/>
      <c r="ULG169" s="44"/>
      <c r="ULH169" s="44"/>
      <c r="ULI169" s="44"/>
      <c r="ULJ169" s="44"/>
      <c r="ULK169" s="44"/>
      <c r="ULL169" s="44"/>
      <c r="ULM169" s="44"/>
      <c r="ULN169" s="44"/>
      <c r="ULO169" s="44"/>
      <c r="ULP169" s="44"/>
      <c r="ULQ169" s="44"/>
      <c r="ULR169" s="44"/>
      <c r="ULS169" s="44"/>
      <c r="ULT169" s="44"/>
      <c r="ULU169" s="44"/>
      <c r="ULV169" s="44"/>
      <c r="ULW169" s="44"/>
      <c r="ULX169" s="44"/>
      <c r="ULY169" s="44"/>
      <c r="ULZ169" s="44"/>
      <c r="UMA169" s="44"/>
      <c r="UMB169" s="44"/>
      <c r="UMC169" s="44"/>
      <c r="UMD169" s="44"/>
      <c r="UME169" s="44"/>
      <c r="UMF169" s="44"/>
      <c r="UMG169" s="44"/>
      <c r="UMH169" s="44"/>
      <c r="UMI169" s="44"/>
      <c r="UMJ169" s="44"/>
      <c r="UMK169" s="44"/>
      <c r="UML169" s="44"/>
      <c r="UMM169" s="44"/>
      <c r="UMN169" s="44"/>
      <c r="UMO169" s="44"/>
      <c r="UMP169" s="44"/>
      <c r="UMQ169" s="44"/>
      <c r="UMR169" s="44"/>
      <c r="UMS169" s="44"/>
      <c r="UMT169" s="44"/>
      <c r="UMU169" s="44"/>
      <c r="UMV169" s="44"/>
      <c r="UMW169" s="44"/>
      <c r="UMX169" s="44"/>
      <c r="UMY169" s="44"/>
      <c r="UMZ169" s="44"/>
      <c r="UNA169" s="44"/>
      <c r="UNB169" s="44"/>
      <c r="UNC169" s="44"/>
      <c r="UND169" s="44"/>
      <c r="UNE169" s="44"/>
      <c r="UNF169" s="44"/>
      <c r="UNG169" s="44"/>
      <c r="UNH169" s="44"/>
      <c r="UNI169" s="44"/>
      <c r="UNJ169" s="44"/>
      <c r="UNK169" s="44"/>
      <c r="UNL169" s="44"/>
      <c r="UNM169" s="44"/>
      <c r="UNN169" s="44"/>
      <c r="UNO169" s="44"/>
      <c r="UNP169" s="44"/>
      <c r="UNQ169" s="44"/>
      <c r="UNR169" s="44"/>
      <c r="UNS169" s="44"/>
      <c r="UNT169" s="44"/>
      <c r="UNU169" s="44"/>
      <c r="UNV169" s="44"/>
      <c r="UNW169" s="44"/>
      <c r="UNX169" s="44"/>
      <c r="UNY169" s="44"/>
      <c r="UNZ169" s="44"/>
      <c r="UOA169" s="44"/>
      <c r="UOB169" s="44"/>
      <c r="UOC169" s="44"/>
      <c r="UOD169" s="44"/>
      <c r="UOE169" s="44"/>
      <c r="UOF169" s="44"/>
      <c r="UOG169" s="44"/>
      <c r="UOH169" s="44"/>
      <c r="UOI169" s="44"/>
      <c r="UOJ169" s="44"/>
      <c r="UOK169" s="44"/>
      <c r="UOL169" s="44"/>
      <c r="UOM169" s="44"/>
      <c r="UON169" s="44"/>
      <c r="UOO169" s="44"/>
      <c r="UOP169" s="44"/>
      <c r="UOQ169" s="44"/>
      <c r="UOR169" s="44"/>
      <c r="UOS169" s="44"/>
      <c r="UOT169" s="44"/>
      <c r="UOU169" s="44"/>
      <c r="UOV169" s="44"/>
      <c r="UOW169" s="44"/>
      <c r="UOX169" s="44"/>
      <c r="UOY169" s="44"/>
      <c r="UOZ169" s="44"/>
      <c r="UPA169" s="44"/>
      <c r="UPB169" s="44"/>
      <c r="UPC169" s="44"/>
      <c r="UPD169" s="44"/>
      <c r="UPE169" s="44"/>
      <c r="UPF169" s="44"/>
      <c r="UPG169" s="44"/>
      <c r="UPH169" s="44"/>
      <c r="UPI169" s="44"/>
      <c r="UPJ169" s="44"/>
      <c r="UPK169" s="44"/>
      <c r="UPL169" s="44"/>
      <c r="UPM169" s="44"/>
      <c r="UPN169" s="44"/>
      <c r="UPO169" s="44"/>
      <c r="UPP169" s="44"/>
      <c r="UPQ169" s="44"/>
      <c r="UPR169" s="44"/>
      <c r="UPS169" s="44"/>
      <c r="UPT169" s="44"/>
      <c r="UPU169" s="44"/>
      <c r="UPV169" s="44"/>
      <c r="UPW169" s="44"/>
      <c r="UPX169" s="44"/>
      <c r="UPY169" s="44"/>
      <c r="UPZ169" s="44"/>
      <c r="UQA169" s="44"/>
      <c r="UQB169" s="44"/>
      <c r="UQC169" s="44"/>
      <c r="UQD169" s="44"/>
      <c r="UQE169" s="44"/>
      <c r="UQF169" s="44"/>
      <c r="UQG169" s="44"/>
      <c r="UQH169" s="44"/>
      <c r="UQI169" s="44"/>
      <c r="UQJ169" s="44"/>
      <c r="UQK169" s="44"/>
      <c r="UQL169" s="44"/>
      <c r="UQM169" s="44"/>
      <c r="UQN169" s="44"/>
      <c r="UQO169" s="44"/>
      <c r="UQP169" s="44"/>
      <c r="UQQ169" s="44"/>
      <c r="UQR169" s="44"/>
      <c r="UQS169" s="44"/>
      <c r="UQT169" s="44"/>
      <c r="UQU169" s="44"/>
      <c r="UQV169" s="44"/>
      <c r="UQW169" s="44"/>
      <c r="UQX169" s="44"/>
      <c r="UQY169" s="44"/>
      <c r="UQZ169" s="44"/>
      <c r="URA169" s="44"/>
      <c r="URB169" s="44"/>
      <c r="URC169" s="44"/>
      <c r="URD169" s="44"/>
      <c r="URE169" s="44"/>
      <c r="URF169" s="44"/>
      <c r="URG169" s="44"/>
      <c r="URH169" s="44"/>
      <c r="URI169" s="44"/>
      <c r="URJ169" s="44"/>
      <c r="URK169" s="44"/>
      <c r="URL169" s="44"/>
      <c r="URM169" s="44"/>
      <c r="URN169" s="44"/>
      <c r="URO169" s="44"/>
      <c r="URP169" s="44"/>
      <c r="URQ169" s="44"/>
      <c r="URR169" s="44"/>
      <c r="URS169" s="44"/>
      <c r="URT169" s="44"/>
      <c r="URU169" s="44"/>
      <c r="URV169" s="44"/>
      <c r="URW169" s="44"/>
      <c r="URX169" s="44"/>
      <c r="URY169" s="44"/>
      <c r="URZ169" s="44"/>
      <c r="USA169" s="44"/>
      <c r="USB169" s="44"/>
      <c r="USC169" s="44"/>
      <c r="USD169" s="44"/>
      <c r="USE169" s="44"/>
      <c r="USF169" s="44"/>
      <c r="USG169" s="44"/>
      <c r="USH169" s="44"/>
      <c r="USI169" s="44"/>
      <c r="USJ169" s="44"/>
      <c r="USK169" s="44"/>
      <c r="USL169" s="44"/>
      <c r="USM169" s="44"/>
      <c r="USN169" s="44"/>
      <c r="USO169" s="44"/>
      <c r="USP169" s="44"/>
      <c r="USQ169" s="44"/>
      <c r="USR169" s="44"/>
      <c r="USS169" s="44"/>
      <c r="UST169" s="44"/>
      <c r="USU169" s="44"/>
      <c r="USV169" s="44"/>
      <c r="USW169" s="44"/>
      <c r="USX169" s="44"/>
      <c r="USY169" s="44"/>
      <c r="USZ169" s="44"/>
      <c r="UTA169" s="44"/>
      <c r="UTB169" s="44"/>
      <c r="UTC169" s="44"/>
      <c r="UTD169" s="44"/>
      <c r="UTE169" s="44"/>
      <c r="UTF169" s="44"/>
      <c r="UTG169" s="44"/>
      <c r="UTH169" s="44"/>
      <c r="UTI169" s="44"/>
      <c r="UTJ169" s="44"/>
      <c r="UTK169" s="44"/>
      <c r="UTL169" s="44"/>
      <c r="UTM169" s="44"/>
      <c r="UTN169" s="44"/>
      <c r="UTO169" s="44"/>
      <c r="UTP169" s="44"/>
      <c r="UTQ169" s="44"/>
      <c r="UTR169" s="44"/>
      <c r="UTS169" s="44"/>
      <c r="UTT169" s="44"/>
      <c r="UTU169" s="44"/>
      <c r="UTV169" s="44"/>
      <c r="UTW169" s="44"/>
      <c r="UTX169" s="44"/>
      <c r="UTY169" s="44"/>
      <c r="UTZ169" s="44"/>
      <c r="UUA169" s="44"/>
      <c r="UUB169" s="44"/>
      <c r="UUC169" s="44"/>
      <c r="UUD169" s="44"/>
      <c r="UUE169" s="44"/>
      <c r="UUF169" s="44"/>
      <c r="UUG169" s="44"/>
      <c r="UUH169" s="44"/>
      <c r="UUI169" s="44"/>
      <c r="UUJ169" s="44"/>
      <c r="UUK169" s="44"/>
      <c r="UUL169" s="44"/>
      <c r="UUM169" s="44"/>
      <c r="UUN169" s="44"/>
      <c r="UUO169" s="44"/>
      <c r="UUP169" s="44"/>
      <c r="UUQ169" s="44"/>
      <c r="UUR169" s="44"/>
      <c r="UUS169" s="44"/>
      <c r="UUT169" s="44"/>
      <c r="UUU169" s="44"/>
      <c r="UUV169" s="44"/>
      <c r="UUW169" s="44"/>
      <c r="UUX169" s="44"/>
      <c r="UUY169" s="44"/>
      <c r="UUZ169" s="44"/>
      <c r="UVA169" s="44"/>
      <c r="UVB169" s="44"/>
      <c r="UVC169" s="44"/>
      <c r="UVD169" s="44"/>
      <c r="UVE169" s="44"/>
      <c r="UVF169" s="44"/>
      <c r="UVG169" s="44"/>
      <c r="UVH169" s="44"/>
      <c r="UVI169" s="44"/>
      <c r="UVJ169" s="44"/>
      <c r="UVK169" s="44"/>
      <c r="UVL169" s="44"/>
      <c r="UVM169" s="44"/>
      <c r="UVN169" s="44"/>
      <c r="UVO169" s="44"/>
      <c r="UVP169" s="44"/>
      <c r="UVQ169" s="44"/>
      <c r="UVR169" s="44"/>
      <c r="UVS169" s="44"/>
      <c r="UVT169" s="44"/>
      <c r="UVU169" s="44"/>
      <c r="UVV169" s="44"/>
      <c r="UVW169" s="44"/>
      <c r="UVX169" s="44"/>
      <c r="UVY169" s="44"/>
      <c r="UVZ169" s="44"/>
      <c r="UWA169" s="44"/>
      <c r="UWB169" s="44"/>
      <c r="UWC169" s="44"/>
      <c r="UWD169" s="44"/>
      <c r="UWE169" s="44"/>
      <c r="UWF169" s="44"/>
      <c r="UWG169" s="44"/>
      <c r="UWH169" s="44"/>
      <c r="UWI169" s="44"/>
      <c r="UWJ169" s="44"/>
      <c r="UWK169" s="44"/>
      <c r="UWL169" s="44"/>
      <c r="UWM169" s="44"/>
      <c r="UWN169" s="44"/>
      <c r="UWO169" s="44"/>
      <c r="UWP169" s="44"/>
      <c r="UWQ169" s="44"/>
      <c r="UWR169" s="44"/>
      <c r="UWS169" s="44"/>
      <c r="UWT169" s="44"/>
      <c r="UWU169" s="44"/>
      <c r="UWV169" s="44"/>
      <c r="UWW169" s="44"/>
      <c r="UWX169" s="44"/>
      <c r="UWY169" s="44"/>
      <c r="UWZ169" s="44"/>
      <c r="UXA169" s="44"/>
      <c r="UXB169" s="44"/>
      <c r="UXC169" s="44"/>
      <c r="UXD169" s="44"/>
      <c r="UXE169" s="44"/>
      <c r="UXF169" s="44"/>
      <c r="UXG169" s="44"/>
      <c r="UXH169" s="44"/>
      <c r="UXI169" s="44"/>
      <c r="UXJ169" s="44"/>
      <c r="UXK169" s="44"/>
      <c r="UXL169" s="44"/>
      <c r="UXM169" s="44"/>
      <c r="UXN169" s="44"/>
      <c r="UXO169" s="44"/>
      <c r="UXP169" s="44"/>
      <c r="UXQ169" s="44"/>
      <c r="UXR169" s="44"/>
      <c r="UXS169" s="44"/>
      <c r="UXT169" s="44"/>
      <c r="UXU169" s="44"/>
      <c r="UXV169" s="44"/>
      <c r="UXW169" s="44"/>
      <c r="UXX169" s="44"/>
      <c r="UXY169" s="44"/>
      <c r="UXZ169" s="44"/>
      <c r="UYA169" s="44"/>
      <c r="UYB169" s="44"/>
      <c r="UYC169" s="44"/>
      <c r="UYD169" s="44"/>
      <c r="UYE169" s="44"/>
      <c r="UYF169" s="44"/>
      <c r="UYG169" s="44"/>
      <c r="UYH169" s="44"/>
      <c r="UYI169" s="44"/>
      <c r="UYJ169" s="44"/>
      <c r="UYK169" s="44"/>
      <c r="UYL169" s="44"/>
      <c r="UYM169" s="44"/>
      <c r="UYN169" s="44"/>
      <c r="UYO169" s="44"/>
      <c r="UYP169" s="44"/>
      <c r="UYQ169" s="44"/>
      <c r="UYR169" s="44"/>
      <c r="UYS169" s="44"/>
      <c r="UYT169" s="44"/>
      <c r="UYU169" s="44"/>
      <c r="UYV169" s="44"/>
      <c r="UYW169" s="44"/>
      <c r="UYX169" s="44"/>
      <c r="UYY169" s="44"/>
      <c r="UYZ169" s="44"/>
      <c r="UZA169" s="44"/>
      <c r="UZB169" s="44"/>
      <c r="UZC169" s="44"/>
      <c r="UZD169" s="44"/>
      <c r="UZE169" s="44"/>
      <c r="UZF169" s="44"/>
      <c r="UZG169" s="44"/>
      <c r="UZH169" s="44"/>
      <c r="UZI169" s="44"/>
      <c r="UZJ169" s="44"/>
      <c r="UZK169" s="44"/>
      <c r="UZL169" s="44"/>
      <c r="UZM169" s="44"/>
      <c r="UZN169" s="44"/>
      <c r="UZO169" s="44"/>
      <c r="UZP169" s="44"/>
      <c r="UZQ169" s="44"/>
      <c r="UZR169" s="44"/>
      <c r="UZS169" s="44"/>
      <c r="UZT169" s="44"/>
      <c r="UZU169" s="44"/>
      <c r="UZV169" s="44"/>
      <c r="UZW169" s="44"/>
      <c r="UZX169" s="44"/>
      <c r="UZY169" s="44"/>
      <c r="UZZ169" s="44"/>
      <c r="VAA169" s="44"/>
      <c r="VAB169" s="44"/>
      <c r="VAC169" s="44"/>
      <c r="VAD169" s="44"/>
      <c r="VAE169" s="44"/>
      <c r="VAF169" s="44"/>
      <c r="VAG169" s="44"/>
      <c r="VAH169" s="44"/>
      <c r="VAI169" s="44"/>
      <c r="VAJ169" s="44"/>
      <c r="VAK169" s="44"/>
      <c r="VAL169" s="44"/>
      <c r="VAM169" s="44"/>
      <c r="VAN169" s="44"/>
      <c r="VAO169" s="44"/>
      <c r="VAP169" s="44"/>
      <c r="VAQ169" s="44"/>
      <c r="VAR169" s="44"/>
      <c r="VAS169" s="44"/>
      <c r="VAT169" s="44"/>
      <c r="VAU169" s="44"/>
      <c r="VAV169" s="44"/>
      <c r="VAW169" s="44"/>
      <c r="VAX169" s="44"/>
      <c r="VAY169" s="44"/>
      <c r="VAZ169" s="44"/>
      <c r="VBA169" s="44"/>
      <c r="VBB169" s="44"/>
      <c r="VBC169" s="44"/>
      <c r="VBD169" s="44"/>
      <c r="VBE169" s="44"/>
      <c r="VBF169" s="44"/>
      <c r="VBG169" s="44"/>
      <c r="VBH169" s="44"/>
      <c r="VBI169" s="44"/>
      <c r="VBJ169" s="44"/>
      <c r="VBK169" s="44"/>
      <c r="VBL169" s="44"/>
      <c r="VBM169" s="44"/>
      <c r="VBN169" s="44"/>
      <c r="VBO169" s="44"/>
      <c r="VBP169" s="44"/>
      <c r="VBQ169" s="44"/>
      <c r="VBR169" s="44"/>
      <c r="VBS169" s="44"/>
      <c r="VBT169" s="44"/>
      <c r="VBU169" s="44"/>
      <c r="VBV169" s="44"/>
      <c r="VBW169" s="44"/>
      <c r="VBX169" s="44"/>
      <c r="VBY169" s="44"/>
      <c r="VBZ169" s="44"/>
      <c r="VCA169" s="44"/>
      <c r="VCB169" s="44"/>
      <c r="VCC169" s="44"/>
      <c r="VCD169" s="44"/>
      <c r="VCE169" s="44"/>
      <c r="VCF169" s="44"/>
      <c r="VCG169" s="44"/>
      <c r="VCH169" s="44"/>
      <c r="VCI169" s="44"/>
      <c r="VCJ169" s="44"/>
      <c r="VCK169" s="44"/>
      <c r="VCL169" s="44"/>
      <c r="VCM169" s="44"/>
      <c r="VCN169" s="44"/>
      <c r="VCO169" s="44"/>
      <c r="VCP169" s="44"/>
      <c r="VCQ169" s="44"/>
      <c r="VCR169" s="44"/>
      <c r="VCS169" s="44"/>
      <c r="VCT169" s="44"/>
      <c r="VCU169" s="44"/>
      <c r="VCV169" s="44"/>
      <c r="VCW169" s="44"/>
      <c r="VCX169" s="44"/>
      <c r="VCY169" s="44"/>
      <c r="VCZ169" s="44"/>
      <c r="VDA169" s="44"/>
      <c r="VDB169" s="44"/>
      <c r="VDC169" s="44"/>
      <c r="VDD169" s="44"/>
      <c r="VDE169" s="44"/>
      <c r="VDF169" s="44"/>
      <c r="VDG169" s="44"/>
      <c r="VDH169" s="44"/>
      <c r="VDI169" s="44"/>
      <c r="VDJ169" s="44"/>
      <c r="VDK169" s="44"/>
      <c r="VDL169" s="44"/>
      <c r="VDM169" s="44"/>
      <c r="VDN169" s="44"/>
      <c r="VDO169" s="44"/>
      <c r="VDP169" s="44"/>
      <c r="VDQ169" s="44"/>
      <c r="VDR169" s="44"/>
      <c r="VDS169" s="44"/>
      <c r="VDT169" s="44"/>
      <c r="VDU169" s="44"/>
      <c r="VDV169" s="44"/>
      <c r="VDW169" s="44"/>
      <c r="VDX169" s="44"/>
      <c r="VDY169" s="44"/>
      <c r="VDZ169" s="44"/>
      <c r="VEA169" s="44"/>
      <c r="VEB169" s="44"/>
      <c r="VEC169" s="44"/>
      <c r="VED169" s="44"/>
      <c r="VEE169" s="44"/>
      <c r="VEF169" s="44"/>
      <c r="VEG169" s="44"/>
      <c r="VEH169" s="44"/>
      <c r="VEI169" s="44"/>
      <c r="VEJ169" s="44"/>
      <c r="VEK169" s="44"/>
      <c r="VEL169" s="44"/>
      <c r="VEM169" s="44"/>
      <c r="VEN169" s="44"/>
      <c r="VEO169" s="44"/>
      <c r="VEP169" s="44"/>
      <c r="VEQ169" s="44"/>
      <c r="VER169" s="44"/>
      <c r="VES169" s="44"/>
      <c r="VET169" s="44"/>
      <c r="VEU169" s="44"/>
      <c r="VEV169" s="44"/>
      <c r="VEW169" s="44"/>
      <c r="VEX169" s="44"/>
      <c r="VEY169" s="44"/>
      <c r="VEZ169" s="44"/>
      <c r="VFA169" s="44"/>
      <c r="VFB169" s="44"/>
      <c r="VFC169" s="44"/>
      <c r="VFD169" s="44"/>
      <c r="VFE169" s="44"/>
      <c r="VFF169" s="44"/>
      <c r="VFG169" s="44"/>
      <c r="VFH169" s="44"/>
      <c r="VFI169" s="44"/>
      <c r="VFJ169" s="44"/>
      <c r="VFK169" s="44"/>
      <c r="VFL169" s="44"/>
      <c r="VFM169" s="44"/>
      <c r="VFN169" s="44"/>
      <c r="VFO169" s="44"/>
      <c r="VFP169" s="44"/>
      <c r="VFQ169" s="44"/>
      <c r="VFR169" s="44"/>
      <c r="VFS169" s="44"/>
      <c r="VFT169" s="44"/>
      <c r="VFU169" s="44"/>
      <c r="VFV169" s="44"/>
      <c r="VFW169" s="44"/>
      <c r="VFX169" s="44"/>
      <c r="VFY169" s="44"/>
      <c r="VFZ169" s="44"/>
      <c r="VGA169" s="44"/>
      <c r="VGB169" s="44"/>
      <c r="VGC169" s="44"/>
      <c r="VGD169" s="44"/>
      <c r="VGE169" s="44"/>
      <c r="VGF169" s="44"/>
      <c r="VGG169" s="44"/>
      <c r="VGH169" s="44"/>
      <c r="VGI169" s="44"/>
      <c r="VGJ169" s="44"/>
      <c r="VGK169" s="44"/>
      <c r="VGL169" s="44"/>
      <c r="VGM169" s="44"/>
      <c r="VGN169" s="44"/>
      <c r="VGO169" s="44"/>
      <c r="VGP169" s="44"/>
      <c r="VGQ169" s="44"/>
      <c r="VGR169" s="44"/>
      <c r="VGS169" s="44"/>
      <c r="VGT169" s="44"/>
      <c r="VGU169" s="44"/>
      <c r="VGV169" s="44"/>
      <c r="VGW169" s="44"/>
      <c r="VGX169" s="44"/>
      <c r="VGY169" s="44"/>
      <c r="VGZ169" s="44"/>
      <c r="VHA169" s="44"/>
      <c r="VHB169" s="44"/>
      <c r="VHC169" s="44"/>
      <c r="VHD169" s="44"/>
      <c r="VHE169" s="44"/>
      <c r="VHF169" s="44"/>
      <c r="VHG169" s="44"/>
      <c r="VHH169" s="44"/>
      <c r="VHI169" s="44"/>
      <c r="VHJ169" s="44"/>
      <c r="VHK169" s="44"/>
      <c r="VHL169" s="44"/>
      <c r="VHM169" s="44"/>
      <c r="VHN169" s="44"/>
      <c r="VHO169" s="44"/>
      <c r="VHP169" s="44"/>
      <c r="VHQ169" s="44"/>
      <c r="VHR169" s="44"/>
      <c r="VHS169" s="44"/>
      <c r="VHT169" s="44"/>
      <c r="VHU169" s="44"/>
      <c r="VHV169" s="44"/>
      <c r="VHW169" s="44"/>
      <c r="VHX169" s="44"/>
      <c r="VHY169" s="44"/>
      <c r="VHZ169" s="44"/>
      <c r="VIA169" s="44"/>
      <c r="VIB169" s="44"/>
      <c r="VIC169" s="44"/>
      <c r="VID169" s="44"/>
      <c r="VIE169" s="44"/>
      <c r="VIF169" s="44"/>
      <c r="VIG169" s="44"/>
      <c r="VIH169" s="44"/>
      <c r="VII169" s="44"/>
      <c r="VIJ169" s="44"/>
      <c r="VIK169" s="44"/>
      <c r="VIL169" s="44"/>
      <c r="VIM169" s="44"/>
      <c r="VIN169" s="44"/>
      <c r="VIO169" s="44"/>
      <c r="VIP169" s="44"/>
      <c r="VIQ169" s="44"/>
      <c r="VIR169" s="44"/>
      <c r="VIS169" s="44"/>
      <c r="VIT169" s="44"/>
      <c r="VIU169" s="44"/>
      <c r="VIV169" s="44"/>
      <c r="VIW169" s="44"/>
      <c r="VIX169" s="44"/>
      <c r="VIY169" s="44"/>
      <c r="VIZ169" s="44"/>
      <c r="VJA169" s="44"/>
      <c r="VJB169" s="44"/>
      <c r="VJC169" s="44"/>
      <c r="VJD169" s="44"/>
      <c r="VJE169" s="44"/>
      <c r="VJF169" s="44"/>
      <c r="VJG169" s="44"/>
      <c r="VJH169" s="44"/>
      <c r="VJI169" s="44"/>
      <c r="VJJ169" s="44"/>
      <c r="VJK169" s="44"/>
      <c r="VJL169" s="44"/>
      <c r="VJM169" s="44"/>
      <c r="VJN169" s="44"/>
      <c r="VJO169" s="44"/>
      <c r="VJP169" s="44"/>
      <c r="VJQ169" s="44"/>
      <c r="VJR169" s="44"/>
      <c r="VJS169" s="44"/>
      <c r="VJT169" s="44"/>
      <c r="VJU169" s="44"/>
      <c r="VJV169" s="44"/>
      <c r="VJW169" s="44"/>
      <c r="VJX169" s="44"/>
      <c r="VJY169" s="44"/>
      <c r="VJZ169" s="44"/>
      <c r="VKA169" s="44"/>
      <c r="VKB169" s="44"/>
      <c r="VKC169" s="44"/>
      <c r="VKD169" s="44"/>
      <c r="VKE169" s="44"/>
      <c r="VKF169" s="44"/>
      <c r="VKG169" s="44"/>
      <c r="VKH169" s="44"/>
      <c r="VKI169" s="44"/>
      <c r="VKJ169" s="44"/>
      <c r="VKK169" s="44"/>
      <c r="VKL169" s="44"/>
      <c r="VKM169" s="44"/>
      <c r="VKN169" s="44"/>
      <c r="VKO169" s="44"/>
      <c r="VKP169" s="44"/>
      <c r="VKQ169" s="44"/>
      <c r="VKR169" s="44"/>
      <c r="VKS169" s="44"/>
      <c r="VKT169" s="44"/>
      <c r="VKU169" s="44"/>
      <c r="VKV169" s="44"/>
      <c r="VKW169" s="44"/>
      <c r="VKX169" s="44"/>
      <c r="VKY169" s="44"/>
      <c r="VKZ169" s="44"/>
      <c r="VLA169" s="44"/>
      <c r="VLB169" s="44"/>
      <c r="VLC169" s="44"/>
      <c r="VLD169" s="44"/>
      <c r="VLE169" s="44"/>
      <c r="VLF169" s="44"/>
      <c r="VLG169" s="44"/>
      <c r="VLH169" s="44"/>
      <c r="VLI169" s="44"/>
      <c r="VLJ169" s="44"/>
      <c r="VLK169" s="44"/>
      <c r="VLL169" s="44"/>
      <c r="VLM169" s="44"/>
      <c r="VLN169" s="44"/>
      <c r="VLO169" s="44"/>
      <c r="VLP169" s="44"/>
      <c r="VLQ169" s="44"/>
      <c r="VLR169" s="44"/>
      <c r="VLS169" s="44"/>
      <c r="VLT169" s="44"/>
      <c r="VLU169" s="44"/>
      <c r="VLV169" s="44"/>
      <c r="VLW169" s="44"/>
      <c r="VLX169" s="44"/>
      <c r="VLY169" s="44"/>
      <c r="VLZ169" s="44"/>
      <c r="VMA169" s="44"/>
      <c r="VMB169" s="44"/>
      <c r="VMC169" s="44"/>
      <c r="VMD169" s="44"/>
      <c r="VME169" s="44"/>
      <c r="VMF169" s="44"/>
      <c r="VMG169" s="44"/>
      <c r="VMH169" s="44"/>
      <c r="VMI169" s="44"/>
      <c r="VMJ169" s="44"/>
      <c r="VMK169" s="44"/>
      <c r="VML169" s="44"/>
      <c r="VMM169" s="44"/>
      <c r="VMN169" s="44"/>
      <c r="VMO169" s="44"/>
      <c r="VMP169" s="44"/>
      <c r="VMQ169" s="44"/>
      <c r="VMR169" s="44"/>
      <c r="VMS169" s="44"/>
      <c r="VMT169" s="44"/>
      <c r="VMU169" s="44"/>
      <c r="VMV169" s="44"/>
      <c r="VMW169" s="44"/>
      <c r="VMX169" s="44"/>
      <c r="VMY169" s="44"/>
      <c r="VMZ169" s="44"/>
      <c r="VNA169" s="44"/>
      <c r="VNB169" s="44"/>
      <c r="VNC169" s="44"/>
      <c r="VND169" s="44"/>
      <c r="VNE169" s="44"/>
      <c r="VNF169" s="44"/>
      <c r="VNG169" s="44"/>
      <c r="VNH169" s="44"/>
      <c r="VNI169" s="44"/>
      <c r="VNJ169" s="44"/>
      <c r="VNK169" s="44"/>
      <c r="VNL169" s="44"/>
      <c r="VNM169" s="44"/>
      <c r="VNN169" s="44"/>
      <c r="VNO169" s="44"/>
      <c r="VNP169" s="44"/>
      <c r="VNQ169" s="44"/>
      <c r="VNR169" s="44"/>
      <c r="VNS169" s="44"/>
      <c r="VNT169" s="44"/>
      <c r="VNU169" s="44"/>
      <c r="VNV169" s="44"/>
      <c r="VNW169" s="44"/>
      <c r="VNX169" s="44"/>
      <c r="VNY169" s="44"/>
      <c r="VNZ169" s="44"/>
      <c r="VOA169" s="44"/>
      <c r="VOB169" s="44"/>
      <c r="VOC169" s="44"/>
      <c r="VOD169" s="44"/>
      <c r="VOE169" s="44"/>
      <c r="VOF169" s="44"/>
      <c r="VOG169" s="44"/>
      <c r="VOH169" s="44"/>
      <c r="VOI169" s="44"/>
      <c r="VOJ169" s="44"/>
      <c r="VOK169" s="44"/>
      <c r="VOL169" s="44"/>
      <c r="VOM169" s="44"/>
      <c r="VON169" s="44"/>
      <c r="VOO169" s="44"/>
      <c r="VOP169" s="44"/>
      <c r="VOQ169" s="44"/>
      <c r="VOR169" s="44"/>
      <c r="VOS169" s="44"/>
      <c r="VOT169" s="44"/>
      <c r="VOU169" s="44"/>
      <c r="VOV169" s="44"/>
      <c r="VOW169" s="44"/>
      <c r="VOX169" s="44"/>
      <c r="VOY169" s="44"/>
      <c r="VOZ169" s="44"/>
      <c r="VPA169" s="44"/>
      <c r="VPB169" s="44"/>
      <c r="VPC169" s="44"/>
      <c r="VPD169" s="44"/>
      <c r="VPE169" s="44"/>
      <c r="VPF169" s="44"/>
      <c r="VPG169" s="44"/>
      <c r="VPH169" s="44"/>
      <c r="VPI169" s="44"/>
      <c r="VPJ169" s="44"/>
      <c r="VPK169" s="44"/>
      <c r="VPL169" s="44"/>
      <c r="VPM169" s="44"/>
      <c r="VPN169" s="44"/>
      <c r="VPO169" s="44"/>
      <c r="VPP169" s="44"/>
      <c r="VPQ169" s="44"/>
      <c r="VPR169" s="44"/>
      <c r="VPS169" s="44"/>
      <c r="VPT169" s="44"/>
      <c r="VPU169" s="44"/>
      <c r="VPV169" s="44"/>
      <c r="VPW169" s="44"/>
      <c r="VPX169" s="44"/>
      <c r="VPY169" s="44"/>
      <c r="VPZ169" s="44"/>
      <c r="VQA169" s="44"/>
      <c r="VQB169" s="44"/>
      <c r="VQC169" s="44"/>
      <c r="VQD169" s="44"/>
      <c r="VQE169" s="44"/>
      <c r="VQF169" s="44"/>
      <c r="VQG169" s="44"/>
      <c r="VQH169" s="44"/>
      <c r="VQI169" s="44"/>
      <c r="VQJ169" s="44"/>
      <c r="VQK169" s="44"/>
      <c r="VQL169" s="44"/>
      <c r="VQM169" s="44"/>
      <c r="VQN169" s="44"/>
      <c r="VQO169" s="44"/>
      <c r="VQP169" s="44"/>
      <c r="VQQ169" s="44"/>
      <c r="VQR169" s="44"/>
      <c r="VQS169" s="44"/>
      <c r="VQT169" s="44"/>
      <c r="VQU169" s="44"/>
      <c r="VQV169" s="44"/>
      <c r="VQW169" s="44"/>
      <c r="VQX169" s="44"/>
      <c r="VQY169" s="44"/>
      <c r="VQZ169" s="44"/>
      <c r="VRA169" s="44"/>
      <c r="VRB169" s="44"/>
      <c r="VRC169" s="44"/>
      <c r="VRD169" s="44"/>
      <c r="VRE169" s="44"/>
      <c r="VRF169" s="44"/>
      <c r="VRG169" s="44"/>
      <c r="VRH169" s="44"/>
      <c r="VRI169" s="44"/>
      <c r="VRJ169" s="44"/>
      <c r="VRK169" s="44"/>
      <c r="VRL169" s="44"/>
      <c r="VRM169" s="44"/>
      <c r="VRN169" s="44"/>
      <c r="VRO169" s="44"/>
      <c r="VRP169" s="44"/>
      <c r="VRQ169" s="44"/>
      <c r="VRR169" s="44"/>
      <c r="VRS169" s="44"/>
      <c r="VRT169" s="44"/>
      <c r="VRU169" s="44"/>
      <c r="VRV169" s="44"/>
      <c r="VRW169" s="44"/>
      <c r="VRX169" s="44"/>
      <c r="VRY169" s="44"/>
      <c r="VRZ169" s="44"/>
      <c r="VSA169" s="44"/>
      <c r="VSB169" s="44"/>
      <c r="VSC169" s="44"/>
      <c r="VSD169" s="44"/>
      <c r="VSE169" s="44"/>
      <c r="VSF169" s="44"/>
      <c r="VSG169" s="44"/>
      <c r="VSH169" s="44"/>
      <c r="VSI169" s="44"/>
      <c r="VSJ169" s="44"/>
      <c r="VSK169" s="44"/>
      <c r="VSL169" s="44"/>
      <c r="VSM169" s="44"/>
      <c r="VSN169" s="44"/>
      <c r="VSO169" s="44"/>
      <c r="VSP169" s="44"/>
      <c r="VSQ169" s="44"/>
      <c r="VSR169" s="44"/>
      <c r="VSS169" s="44"/>
      <c r="VST169" s="44"/>
      <c r="VSU169" s="44"/>
      <c r="VSV169" s="44"/>
      <c r="VSW169" s="44"/>
      <c r="VSX169" s="44"/>
      <c r="VSY169" s="44"/>
      <c r="VSZ169" s="44"/>
      <c r="VTA169" s="44"/>
      <c r="VTB169" s="44"/>
      <c r="VTC169" s="44"/>
      <c r="VTD169" s="44"/>
      <c r="VTE169" s="44"/>
      <c r="VTF169" s="44"/>
      <c r="VTG169" s="44"/>
      <c r="VTH169" s="44"/>
      <c r="VTI169" s="44"/>
      <c r="VTJ169" s="44"/>
      <c r="VTK169" s="44"/>
      <c r="VTL169" s="44"/>
      <c r="VTM169" s="44"/>
      <c r="VTN169" s="44"/>
      <c r="VTO169" s="44"/>
      <c r="VTP169" s="44"/>
      <c r="VTQ169" s="44"/>
      <c r="VTR169" s="44"/>
      <c r="VTS169" s="44"/>
      <c r="VTT169" s="44"/>
      <c r="VTU169" s="44"/>
      <c r="VTV169" s="44"/>
      <c r="VTW169" s="44"/>
      <c r="VTX169" s="44"/>
      <c r="VTY169" s="44"/>
      <c r="VTZ169" s="44"/>
      <c r="VUA169" s="44"/>
      <c r="VUB169" s="44"/>
      <c r="VUC169" s="44"/>
      <c r="VUD169" s="44"/>
      <c r="VUE169" s="44"/>
      <c r="VUF169" s="44"/>
      <c r="VUG169" s="44"/>
      <c r="VUH169" s="44"/>
      <c r="VUI169" s="44"/>
      <c r="VUJ169" s="44"/>
      <c r="VUK169" s="44"/>
      <c r="VUL169" s="44"/>
      <c r="VUM169" s="44"/>
      <c r="VUN169" s="44"/>
      <c r="VUO169" s="44"/>
      <c r="VUP169" s="44"/>
      <c r="VUQ169" s="44"/>
      <c r="VUR169" s="44"/>
      <c r="VUS169" s="44"/>
      <c r="VUT169" s="44"/>
      <c r="VUU169" s="44"/>
      <c r="VUV169" s="44"/>
      <c r="VUW169" s="44"/>
      <c r="VUX169" s="44"/>
      <c r="VUY169" s="44"/>
      <c r="VUZ169" s="44"/>
      <c r="VVA169" s="44"/>
      <c r="VVB169" s="44"/>
      <c r="VVC169" s="44"/>
      <c r="VVD169" s="44"/>
      <c r="VVE169" s="44"/>
      <c r="VVF169" s="44"/>
      <c r="VVG169" s="44"/>
      <c r="VVH169" s="44"/>
      <c r="VVI169" s="44"/>
      <c r="VVJ169" s="44"/>
      <c r="VVK169" s="44"/>
      <c r="VVL169" s="44"/>
      <c r="VVM169" s="44"/>
      <c r="VVN169" s="44"/>
      <c r="VVO169" s="44"/>
      <c r="VVP169" s="44"/>
      <c r="VVQ169" s="44"/>
      <c r="VVR169" s="44"/>
      <c r="VVS169" s="44"/>
      <c r="VVT169" s="44"/>
      <c r="VVU169" s="44"/>
      <c r="VVV169" s="44"/>
      <c r="VVW169" s="44"/>
      <c r="VVX169" s="44"/>
      <c r="VVY169" s="44"/>
      <c r="VVZ169" s="44"/>
      <c r="VWA169" s="44"/>
      <c r="VWB169" s="44"/>
      <c r="VWC169" s="44"/>
      <c r="VWD169" s="44"/>
      <c r="VWE169" s="44"/>
      <c r="VWF169" s="44"/>
      <c r="VWG169" s="44"/>
      <c r="VWH169" s="44"/>
      <c r="VWI169" s="44"/>
      <c r="VWJ169" s="44"/>
      <c r="VWK169" s="44"/>
      <c r="VWL169" s="44"/>
      <c r="VWM169" s="44"/>
      <c r="VWN169" s="44"/>
      <c r="VWO169" s="44"/>
      <c r="VWP169" s="44"/>
      <c r="VWQ169" s="44"/>
      <c r="VWR169" s="44"/>
      <c r="VWS169" s="44"/>
      <c r="VWT169" s="44"/>
      <c r="VWU169" s="44"/>
      <c r="VWV169" s="44"/>
      <c r="VWW169" s="44"/>
      <c r="VWX169" s="44"/>
      <c r="VWY169" s="44"/>
      <c r="VWZ169" s="44"/>
      <c r="VXA169" s="44"/>
      <c r="VXB169" s="44"/>
      <c r="VXC169" s="44"/>
      <c r="VXD169" s="44"/>
      <c r="VXE169" s="44"/>
      <c r="VXF169" s="44"/>
      <c r="VXG169" s="44"/>
      <c r="VXH169" s="44"/>
      <c r="VXI169" s="44"/>
      <c r="VXJ169" s="44"/>
      <c r="VXK169" s="44"/>
      <c r="VXL169" s="44"/>
      <c r="VXM169" s="44"/>
      <c r="VXN169" s="44"/>
      <c r="VXO169" s="44"/>
      <c r="VXP169" s="44"/>
      <c r="VXQ169" s="44"/>
      <c r="VXR169" s="44"/>
      <c r="VXS169" s="44"/>
      <c r="VXT169" s="44"/>
      <c r="VXU169" s="44"/>
      <c r="VXV169" s="44"/>
      <c r="VXW169" s="44"/>
      <c r="VXX169" s="44"/>
      <c r="VXY169" s="44"/>
      <c r="VXZ169" s="44"/>
      <c r="VYA169" s="44"/>
      <c r="VYB169" s="44"/>
      <c r="VYC169" s="44"/>
      <c r="VYD169" s="44"/>
      <c r="VYE169" s="44"/>
      <c r="VYF169" s="44"/>
      <c r="VYG169" s="44"/>
      <c r="VYH169" s="44"/>
      <c r="VYI169" s="44"/>
      <c r="VYJ169" s="44"/>
      <c r="VYK169" s="44"/>
      <c r="VYL169" s="44"/>
      <c r="VYM169" s="44"/>
      <c r="VYN169" s="44"/>
      <c r="VYO169" s="44"/>
      <c r="VYP169" s="44"/>
      <c r="VYQ169" s="44"/>
      <c r="VYR169" s="44"/>
      <c r="VYS169" s="44"/>
      <c r="VYT169" s="44"/>
      <c r="VYU169" s="44"/>
      <c r="VYV169" s="44"/>
      <c r="VYW169" s="44"/>
      <c r="VYX169" s="44"/>
      <c r="VYY169" s="44"/>
      <c r="VYZ169" s="44"/>
      <c r="VZA169" s="44"/>
      <c r="VZB169" s="44"/>
      <c r="VZC169" s="44"/>
      <c r="VZD169" s="44"/>
      <c r="VZE169" s="44"/>
      <c r="VZF169" s="44"/>
      <c r="VZG169" s="44"/>
      <c r="VZH169" s="44"/>
      <c r="VZI169" s="44"/>
      <c r="VZJ169" s="44"/>
      <c r="VZK169" s="44"/>
      <c r="VZL169" s="44"/>
      <c r="VZM169" s="44"/>
      <c r="VZN169" s="44"/>
      <c r="VZO169" s="44"/>
      <c r="VZP169" s="44"/>
      <c r="VZQ169" s="44"/>
      <c r="VZR169" s="44"/>
      <c r="VZS169" s="44"/>
      <c r="VZT169" s="44"/>
      <c r="VZU169" s="44"/>
      <c r="VZV169" s="44"/>
      <c r="VZW169" s="44"/>
      <c r="VZX169" s="44"/>
      <c r="VZY169" s="44"/>
      <c r="VZZ169" s="44"/>
      <c r="WAA169" s="44"/>
      <c r="WAB169" s="44"/>
      <c r="WAC169" s="44"/>
      <c r="WAD169" s="44"/>
      <c r="WAE169" s="44"/>
      <c r="WAF169" s="44"/>
      <c r="WAG169" s="44"/>
      <c r="WAH169" s="44"/>
      <c r="WAI169" s="44"/>
      <c r="WAJ169" s="44"/>
      <c r="WAK169" s="44"/>
      <c r="WAL169" s="44"/>
      <c r="WAM169" s="44"/>
      <c r="WAN169" s="44"/>
      <c r="WAO169" s="44"/>
      <c r="WAP169" s="44"/>
      <c r="WAQ169" s="44"/>
      <c r="WAR169" s="44"/>
      <c r="WAS169" s="44"/>
      <c r="WAT169" s="44"/>
      <c r="WAU169" s="44"/>
      <c r="WAV169" s="44"/>
      <c r="WAW169" s="44"/>
      <c r="WAX169" s="44"/>
      <c r="WAY169" s="44"/>
      <c r="WAZ169" s="44"/>
      <c r="WBA169" s="44"/>
      <c r="WBB169" s="44"/>
      <c r="WBC169" s="44"/>
      <c r="WBD169" s="44"/>
      <c r="WBE169" s="44"/>
      <c r="WBF169" s="44"/>
      <c r="WBG169" s="44"/>
      <c r="WBH169" s="44"/>
      <c r="WBI169" s="44"/>
      <c r="WBJ169" s="44"/>
      <c r="WBK169" s="44"/>
      <c r="WBL169" s="44"/>
      <c r="WBM169" s="44"/>
      <c r="WBN169" s="44"/>
      <c r="WBO169" s="44"/>
      <c r="WBP169" s="44"/>
      <c r="WBQ169" s="44"/>
      <c r="WBR169" s="44"/>
      <c r="WBS169" s="44"/>
      <c r="WBT169" s="44"/>
      <c r="WBU169" s="44"/>
      <c r="WBV169" s="44"/>
      <c r="WBW169" s="44"/>
      <c r="WBX169" s="44"/>
      <c r="WBY169" s="44"/>
      <c r="WBZ169" s="44"/>
      <c r="WCA169" s="44"/>
      <c r="WCB169" s="44"/>
      <c r="WCC169" s="44"/>
      <c r="WCD169" s="44"/>
      <c r="WCE169" s="44"/>
      <c r="WCF169" s="44"/>
      <c r="WCG169" s="44"/>
      <c r="WCH169" s="44"/>
      <c r="WCI169" s="44"/>
      <c r="WCJ169" s="44"/>
      <c r="WCK169" s="44"/>
      <c r="WCL169" s="44"/>
      <c r="WCM169" s="44"/>
      <c r="WCN169" s="44"/>
      <c r="WCO169" s="44"/>
      <c r="WCP169" s="44"/>
      <c r="WCQ169" s="44"/>
      <c r="WCR169" s="44"/>
      <c r="WCS169" s="44"/>
      <c r="WCT169" s="44"/>
      <c r="WCU169" s="44"/>
      <c r="WCV169" s="44"/>
      <c r="WCW169" s="44"/>
      <c r="WCX169" s="44"/>
      <c r="WCY169" s="44"/>
      <c r="WCZ169" s="44"/>
      <c r="WDA169" s="44"/>
      <c r="WDB169" s="44"/>
      <c r="WDC169" s="44"/>
      <c r="WDD169" s="44"/>
      <c r="WDE169" s="44"/>
      <c r="WDF169" s="44"/>
      <c r="WDG169" s="44"/>
      <c r="WDH169" s="44"/>
      <c r="WDI169" s="44"/>
      <c r="WDJ169" s="44"/>
      <c r="WDK169" s="44"/>
      <c r="WDL169" s="44"/>
      <c r="WDM169" s="44"/>
      <c r="WDN169" s="44"/>
      <c r="WDO169" s="44"/>
      <c r="WDP169" s="44"/>
      <c r="WDQ169" s="44"/>
      <c r="WDR169" s="44"/>
      <c r="WDS169" s="44"/>
      <c r="WDT169" s="44"/>
      <c r="WDU169" s="44"/>
      <c r="WDV169" s="44"/>
      <c r="WDW169" s="44"/>
      <c r="WDX169" s="44"/>
      <c r="WDY169" s="44"/>
      <c r="WDZ169" s="44"/>
      <c r="WEA169" s="44"/>
      <c r="WEB169" s="44"/>
      <c r="WEC169" s="44"/>
      <c r="WED169" s="44"/>
      <c r="WEE169" s="44"/>
      <c r="WEF169" s="44"/>
      <c r="WEG169" s="44"/>
      <c r="WEH169" s="44"/>
      <c r="WEI169" s="44"/>
      <c r="WEJ169" s="44"/>
      <c r="WEK169" s="44"/>
      <c r="WEL169" s="44"/>
      <c r="WEM169" s="44"/>
      <c r="WEN169" s="44"/>
      <c r="WEO169" s="44"/>
      <c r="WEP169" s="44"/>
      <c r="WEQ169" s="44"/>
      <c r="WER169" s="44"/>
      <c r="WES169" s="44"/>
      <c r="WET169" s="44"/>
      <c r="WEU169" s="44"/>
      <c r="WEV169" s="44"/>
      <c r="WEW169" s="44"/>
      <c r="WEX169" s="44"/>
      <c r="WEY169" s="44"/>
      <c r="WEZ169" s="44"/>
      <c r="WFA169" s="44"/>
      <c r="WFB169" s="44"/>
      <c r="WFC169" s="44"/>
      <c r="WFD169" s="44"/>
      <c r="WFE169" s="44"/>
      <c r="WFF169" s="44"/>
      <c r="WFG169" s="44"/>
      <c r="WFH169" s="44"/>
      <c r="WFI169" s="44"/>
      <c r="WFJ169" s="44"/>
      <c r="WFK169" s="44"/>
      <c r="WFL169" s="44"/>
      <c r="WFM169" s="44"/>
      <c r="WFN169" s="44"/>
      <c r="WFO169" s="44"/>
      <c r="WFP169" s="44"/>
      <c r="WFQ169" s="44"/>
      <c r="WFR169" s="44"/>
      <c r="WFS169" s="44"/>
      <c r="WFT169" s="44"/>
      <c r="WFU169" s="44"/>
      <c r="WFV169" s="44"/>
      <c r="WFW169" s="44"/>
      <c r="WFX169" s="44"/>
      <c r="WFY169" s="44"/>
      <c r="WFZ169" s="44"/>
      <c r="WGA169" s="44"/>
      <c r="WGB169" s="44"/>
      <c r="WGC169" s="44"/>
      <c r="WGD169" s="44"/>
      <c r="WGE169" s="44"/>
      <c r="WGF169" s="44"/>
      <c r="WGG169" s="44"/>
      <c r="WGH169" s="44"/>
      <c r="WGI169" s="44"/>
      <c r="WGJ169" s="44"/>
      <c r="WGK169" s="44"/>
      <c r="WGL169" s="44"/>
      <c r="WGM169" s="44"/>
      <c r="WGN169" s="44"/>
      <c r="WGO169" s="44"/>
      <c r="WGP169" s="44"/>
      <c r="WGQ169" s="44"/>
      <c r="WGR169" s="44"/>
      <c r="WGS169" s="44"/>
      <c r="WGT169" s="44"/>
      <c r="WGU169" s="44"/>
      <c r="WGV169" s="44"/>
      <c r="WGW169" s="44"/>
      <c r="WGX169" s="44"/>
      <c r="WGY169" s="44"/>
      <c r="WGZ169" s="44"/>
      <c r="WHA169" s="44"/>
      <c r="WHB169" s="44"/>
      <c r="WHC169" s="44"/>
      <c r="WHD169" s="44"/>
      <c r="WHE169" s="44"/>
      <c r="WHF169" s="44"/>
      <c r="WHG169" s="44"/>
      <c r="WHH169" s="44"/>
      <c r="WHI169" s="44"/>
      <c r="WHJ169" s="44"/>
      <c r="WHK169" s="44"/>
      <c r="WHL169" s="44"/>
      <c r="WHM169" s="44"/>
      <c r="WHN169" s="44"/>
      <c r="WHO169" s="44"/>
      <c r="WHP169" s="44"/>
      <c r="WHQ169" s="44"/>
      <c r="WHR169" s="44"/>
      <c r="WHS169" s="44"/>
      <c r="WHT169" s="44"/>
      <c r="WHU169" s="44"/>
      <c r="WHV169" s="44"/>
      <c r="WHW169" s="44"/>
      <c r="WHX169" s="44"/>
      <c r="WHY169" s="44"/>
      <c r="WHZ169" s="44"/>
      <c r="WIA169" s="44"/>
      <c r="WIB169" s="44"/>
      <c r="WIC169" s="44"/>
      <c r="WID169" s="44"/>
      <c r="WIE169" s="44"/>
      <c r="WIF169" s="44"/>
      <c r="WIG169" s="44"/>
      <c r="WIH169" s="44"/>
      <c r="WII169" s="44"/>
      <c r="WIJ169" s="44"/>
      <c r="WIK169" s="44"/>
      <c r="WIL169" s="44"/>
      <c r="WIM169" s="44"/>
      <c r="WIN169" s="44"/>
      <c r="WIO169" s="44"/>
      <c r="WIP169" s="44"/>
      <c r="WIQ169" s="44"/>
      <c r="WIR169" s="44"/>
      <c r="WIS169" s="44"/>
      <c r="WIT169" s="44"/>
      <c r="WIU169" s="44"/>
      <c r="WIV169" s="44"/>
      <c r="WIW169" s="44"/>
      <c r="WIX169" s="44"/>
      <c r="WIY169" s="44"/>
      <c r="WIZ169" s="44"/>
      <c r="WJA169" s="44"/>
      <c r="WJB169" s="44"/>
      <c r="WJC169" s="44"/>
      <c r="WJD169" s="44"/>
      <c r="WJE169" s="44"/>
      <c r="WJF169" s="44"/>
      <c r="WJG169" s="44"/>
      <c r="WJH169" s="44"/>
      <c r="WJI169" s="44"/>
      <c r="WJJ169" s="44"/>
      <c r="WJK169" s="44"/>
      <c r="WJL169" s="44"/>
      <c r="WJM169" s="44"/>
      <c r="WJN169" s="44"/>
      <c r="WJO169" s="44"/>
      <c r="WJP169" s="44"/>
      <c r="WJQ169" s="44"/>
      <c r="WJR169" s="44"/>
      <c r="WJS169" s="44"/>
      <c r="WJT169" s="44"/>
      <c r="WJU169" s="44"/>
      <c r="WJV169" s="44"/>
      <c r="WJW169" s="44"/>
      <c r="WJX169" s="44"/>
      <c r="WJY169" s="44"/>
      <c r="WJZ169" s="44"/>
      <c r="WKA169" s="44"/>
      <c r="WKB169" s="44"/>
      <c r="WKC169" s="44"/>
      <c r="WKD169" s="44"/>
      <c r="WKE169" s="44"/>
      <c r="WKF169" s="44"/>
      <c r="WKG169" s="44"/>
      <c r="WKH169" s="44"/>
      <c r="WKI169" s="44"/>
      <c r="WKJ169" s="44"/>
      <c r="WKK169" s="44"/>
      <c r="WKL169" s="44"/>
      <c r="WKM169" s="44"/>
      <c r="WKN169" s="44"/>
      <c r="WKO169" s="44"/>
      <c r="WKP169" s="44"/>
      <c r="WKQ169" s="44"/>
      <c r="WKR169" s="44"/>
      <c r="WKS169" s="44"/>
      <c r="WKT169" s="44"/>
      <c r="WKU169" s="44"/>
      <c r="WKV169" s="44"/>
      <c r="WKW169" s="44"/>
      <c r="WKX169" s="44"/>
      <c r="WKY169" s="44"/>
      <c r="WKZ169" s="44"/>
      <c r="WLA169" s="44"/>
      <c r="WLB169" s="44"/>
      <c r="WLC169" s="44"/>
      <c r="WLD169" s="44"/>
      <c r="WLE169" s="44"/>
      <c r="WLF169" s="44"/>
      <c r="WLG169" s="44"/>
      <c r="WLH169" s="44"/>
      <c r="WLI169" s="44"/>
      <c r="WLJ169" s="44"/>
      <c r="WLK169" s="44"/>
      <c r="WLL169" s="44"/>
      <c r="WLM169" s="44"/>
      <c r="WLN169" s="44"/>
      <c r="WLO169" s="44"/>
      <c r="WLP169" s="44"/>
      <c r="WLQ169" s="44"/>
      <c r="WLR169" s="44"/>
      <c r="WLS169" s="44"/>
      <c r="WLT169" s="44"/>
      <c r="WLU169" s="44"/>
      <c r="WLV169" s="44"/>
      <c r="WLW169" s="44"/>
      <c r="WLX169" s="44"/>
      <c r="WLY169" s="44"/>
      <c r="WLZ169" s="44"/>
      <c r="WMA169" s="44"/>
      <c r="WMB169" s="44"/>
      <c r="WMC169" s="44"/>
      <c r="WMD169" s="44"/>
      <c r="WME169" s="44"/>
      <c r="WMF169" s="44"/>
      <c r="WMG169" s="44"/>
      <c r="WMH169" s="44"/>
      <c r="WMI169" s="44"/>
      <c r="WMJ169" s="44"/>
      <c r="WMK169" s="44"/>
      <c r="WML169" s="44"/>
      <c r="WMM169" s="44"/>
      <c r="WMN169" s="44"/>
      <c r="WMO169" s="44"/>
      <c r="WMP169" s="44"/>
      <c r="WMQ169" s="44"/>
      <c r="WMR169" s="44"/>
      <c r="WMS169" s="44"/>
      <c r="WMT169" s="44"/>
      <c r="WMU169" s="44"/>
      <c r="WMV169" s="44"/>
      <c r="WMW169" s="44"/>
      <c r="WMX169" s="44"/>
      <c r="WMY169" s="44"/>
      <c r="WMZ169" s="44"/>
      <c r="WNA169" s="44"/>
      <c r="WNB169" s="44"/>
      <c r="WNC169" s="44"/>
      <c r="WND169" s="44"/>
      <c r="WNE169" s="44"/>
      <c r="WNF169" s="44"/>
      <c r="WNG169" s="44"/>
      <c r="WNH169" s="44"/>
      <c r="WNI169" s="44"/>
      <c r="WNJ169" s="44"/>
      <c r="WNK169" s="44"/>
      <c r="WNL169" s="44"/>
      <c r="WNM169" s="44"/>
      <c r="WNN169" s="44"/>
      <c r="WNO169" s="44"/>
      <c r="WNP169" s="44"/>
      <c r="WNQ169" s="44"/>
      <c r="WNR169" s="44"/>
      <c r="WNS169" s="44"/>
      <c r="WNT169" s="44"/>
      <c r="WNU169" s="44"/>
      <c r="WNV169" s="44"/>
      <c r="WNW169" s="44"/>
      <c r="WNX169" s="44"/>
      <c r="WNY169" s="44"/>
      <c r="WNZ169" s="44"/>
      <c r="WOA169" s="44"/>
      <c r="WOB169" s="44"/>
      <c r="WOC169" s="44"/>
      <c r="WOD169" s="44"/>
      <c r="WOE169" s="44"/>
      <c r="WOF169" s="44"/>
      <c r="WOG169" s="44"/>
      <c r="WOH169" s="44"/>
      <c r="WOI169" s="44"/>
      <c r="WOJ169" s="44"/>
      <c r="WOK169" s="44"/>
      <c r="WOL169" s="44"/>
      <c r="WOM169" s="44"/>
      <c r="WON169" s="44"/>
      <c r="WOO169" s="44"/>
      <c r="WOP169" s="44"/>
      <c r="WOQ169" s="44"/>
      <c r="WOR169" s="44"/>
      <c r="WOS169" s="44"/>
      <c r="WOT169" s="44"/>
      <c r="WOU169" s="44"/>
      <c r="WOV169" s="44"/>
    </row>
    <row r="170" spans="1:15960" outlineLevel="1" x14ac:dyDescent="0.25">
      <c r="A170" s="50"/>
      <c r="C170" s="51"/>
      <c r="D170" s="52"/>
      <c r="E170" s="27" t="str">
        <f t="shared" ref="E170:BP170" si="654" xml:space="preserve"> E$20</f>
        <v>Model period beginning</v>
      </c>
      <c r="F170" s="27">
        <f t="shared" si="654"/>
        <v>0</v>
      </c>
      <c r="G170" s="27" t="str">
        <f t="shared" si="654"/>
        <v>date</v>
      </c>
      <c r="H170" s="27">
        <f t="shared" si="654"/>
        <v>0</v>
      </c>
      <c r="I170" s="136">
        <f t="shared" si="654"/>
        <v>0</v>
      </c>
      <c r="J170" s="27">
        <f t="shared" si="654"/>
        <v>44197</v>
      </c>
      <c r="K170" s="27">
        <f t="shared" si="654"/>
        <v>44378</v>
      </c>
      <c r="L170" s="27">
        <f t="shared" si="654"/>
        <v>44562</v>
      </c>
      <c r="M170" s="27">
        <f t="shared" si="654"/>
        <v>44743</v>
      </c>
      <c r="N170" s="27">
        <f t="shared" si="654"/>
        <v>44927</v>
      </c>
      <c r="O170" s="27">
        <f t="shared" si="654"/>
        <v>45108</v>
      </c>
      <c r="P170" s="27">
        <f t="shared" si="654"/>
        <v>45292</v>
      </c>
      <c r="Q170" s="27">
        <f t="shared" si="654"/>
        <v>45474</v>
      </c>
      <c r="R170" s="27">
        <f t="shared" si="654"/>
        <v>45658</v>
      </c>
      <c r="S170" s="27">
        <f t="shared" si="654"/>
        <v>45839</v>
      </c>
      <c r="T170" s="27">
        <f t="shared" si="654"/>
        <v>46023</v>
      </c>
      <c r="U170" s="27">
        <f t="shared" si="654"/>
        <v>46204</v>
      </c>
      <c r="V170" s="27">
        <f t="shared" si="654"/>
        <v>46388</v>
      </c>
      <c r="W170" s="27">
        <f t="shared" si="654"/>
        <v>46569</v>
      </c>
      <c r="X170" s="27">
        <f t="shared" si="654"/>
        <v>46753</v>
      </c>
      <c r="Y170" s="27">
        <f t="shared" si="654"/>
        <v>46935</v>
      </c>
      <c r="Z170" s="27">
        <f t="shared" si="654"/>
        <v>47119</v>
      </c>
      <c r="AA170" s="27">
        <f t="shared" si="654"/>
        <v>47300</v>
      </c>
      <c r="AB170" s="27">
        <f t="shared" si="654"/>
        <v>47484</v>
      </c>
      <c r="AC170" s="27">
        <f t="shared" si="654"/>
        <v>47665</v>
      </c>
      <c r="AD170" s="27">
        <f t="shared" si="654"/>
        <v>47849</v>
      </c>
      <c r="AE170" s="27">
        <f t="shared" si="654"/>
        <v>48030</v>
      </c>
      <c r="AF170" s="27">
        <f t="shared" si="654"/>
        <v>48214</v>
      </c>
      <c r="AG170" s="27">
        <f t="shared" si="654"/>
        <v>48396</v>
      </c>
      <c r="AH170" s="27">
        <f t="shared" si="654"/>
        <v>48580</v>
      </c>
      <c r="AI170" s="27">
        <f t="shared" si="654"/>
        <v>48761</v>
      </c>
      <c r="AJ170" s="27">
        <f t="shared" si="654"/>
        <v>48945</v>
      </c>
      <c r="AK170" s="27">
        <f t="shared" si="654"/>
        <v>49126</v>
      </c>
      <c r="AL170" s="27">
        <f t="shared" si="654"/>
        <v>49310</v>
      </c>
      <c r="AM170" s="27">
        <f t="shared" si="654"/>
        <v>49491</v>
      </c>
      <c r="AN170" s="27">
        <f t="shared" si="654"/>
        <v>49675</v>
      </c>
      <c r="AO170" s="27">
        <f t="shared" si="654"/>
        <v>49857</v>
      </c>
      <c r="AP170" s="27">
        <f t="shared" si="654"/>
        <v>50041</v>
      </c>
      <c r="AQ170" s="27">
        <f t="shared" si="654"/>
        <v>50222</v>
      </c>
      <c r="AR170" s="27">
        <f t="shared" si="654"/>
        <v>50406</v>
      </c>
      <c r="AS170" s="27">
        <f t="shared" si="654"/>
        <v>50587</v>
      </c>
      <c r="AT170" s="27">
        <f t="shared" si="654"/>
        <v>50771</v>
      </c>
      <c r="AU170" s="27">
        <f t="shared" si="654"/>
        <v>50952</v>
      </c>
      <c r="AV170" s="27">
        <f t="shared" si="654"/>
        <v>51136</v>
      </c>
      <c r="AW170" s="27">
        <f t="shared" si="654"/>
        <v>51318</v>
      </c>
      <c r="AX170" s="27">
        <f t="shared" si="654"/>
        <v>51502</v>
      </c>
      <c r="AY170" s="27">
        <f t="shared" si="654"/>
        <v>51683</v>
      </c>
      <c r="AZ170" s="27">
        <f t="shared" si="654"/>
        <v>51867</v>
      </c>
      <c r="BA170" s="27">
        <f t="shared" si="654"/>
        <v>52048</v>
      </c>
      <c r="BB170" s="27">
        <f t="shared" si="654"/>
        <v>52232</v>
      </c>
      <c r="BC170" s="27">
        <f t="shared" si="654"/>
        <v>52413</v>
      </c>
      <c r="BD170" s="27">
        <f t="shared" si="654"/>
        <v>52597</v>
      </c>
      <c r="BE170" s="27">
        <f t="shared" si="654"/>
        <v>52779</v>
      </c>
      <c r="BF170" s="27">
        <f t="shared" si="654"/>
        <v>52963</v>
      </c>
      <c r="BG170" s="27">
        <f t="shared" si="654"/>
        <v>53144</v>
      </c>
      <c r="BH170" s="27">
        <f t="shared" si="654"/>
        <v>53328</v>
      </c>
      <c r="BI170" s="27">
        <f t="shared" si="654"/>
        <v>53509</v>
      </c>
      <c r="BJ170" s="27">
        <f t="shared" si="654"/>
        <v>53693</v>
      </c>
      <c r="BK170" s="27">
        <f t="shared" si="654"/>
        <v>53874</v>
      </c>
      <c r="BL170" s="27">
        <f t="shared" si="654"/>
        <v>54058</v>
      </c>
      <c r="BM170" s="27">
        <f t="shared" si="654"/>
        <v>54240</v>
      </c>
      <c r="BN170" s="27">
        <f t="shared" si="654"/>
        <v>54424</v>
      </c>
      <c r="BO170" s="27">
        <f t="shared" si="654"/>
        <v>54605</v>
      </c>
      <c r="BP170" s="27">
        <f t="shared" si="654"/>
        <v>54789</v>
      </c>
      <c r="BQ170" s="27">
        <f t="shared" ref="BQ170:EB170" si="655" xml:space="preserve"> BQ$20</f>
        <v>54970</v>
      </c>
      <c r="BR170" s="27">
        <f t="shared" si="655"/>
        <v>55154</v>
      </c>
      <c r="BS170" s="27">
        <f t="shared" si="655"/>
        <v>55335</v>
      </c>
      <c r="BT170" s="27">
        <f t="shared" si="655"/>
        <v>55519</v>
      </c>
      <c r="BU170" s="27">
        <f t="shared" si="655"/>
        <v>55701</v>
      </c>
      <c r="BV170" s="27">
        <f t="shared" si="655"/>
        <v>55885</v>
      </c>
      <c r="BW170" s="27">
        <f t="shared" si="655"/>
        <v>56066</v>
      </c>
      <c r="BX170" s="27">
        <f t="shared" si="655"/>
        <v>56250</v>
      </c>
      <c r="BY170" s="27">
        <f t="shared" si="655"/>
        <v>56431</v>
      </c>
      <c r="BZ170" s="27">
        <f t="shared" si="655"/>
        <v>56615</v>
      </c>
      <c r="CA170" s="27">
        <f t="shared" si="655"/>
        <v>56796</v>
      </c>
      <c r="CB170" s="27">
        <f t="shared" si="655"/>
        <v>56980</v>
      </c>
      <c r="CC170" s="27">
        <f t="shared" si="655"/>
        <v>57162</v>
      </c>
      <c r="CD170" s="27">
        <f t="shared" si="655"/>
        <v>57346</v>
      </c>
      <c r="CE170" s="27">
        <f t="shared" si="655"/>
        <v>57527</v>
      </c>
      <c r="CF170" s="27">
        <f t="shared" si="655"/>
        <v>57711</v>
      </c>
      <c r="CG170" s="27">
        <f t="shared" si="655"/>
        <v>57892</v>
      </c>
      <c r="CH170" s="27">
        <f t="shared" si="655"/>
        <v>58076</v>
      </c>
      <c r="CI170" s="27">
        <f t="shared" si="655"/>
        <v>58257</v>
      </c>
      <c r="CJ170" s="27">
        <f t="shared" si="655"/>
        <v>58441</v>
      </c>
      <c r="CK170" s="27">
        <f t="shared" si="655"/>
        <v>58623</v>
      </c>
      <c r="CL170" s="27">
        <f t="shared" si="655"/>
        <v>58807</v>
      </c>
      <c r="CM170" s="27">
        <f t="shared" si="655"/>
        <v>58988</v>
      </c>
      <c r="CN170" s="27">
        <f t="shared" si="655"/>
        <v>59172</v>
      </c>
      <c r="CO170" s="27">
        <f t="shared" si="655"/>
        <v>59353</v>
      </c>
      <c r="CP170" s="27">
        <f t="shared" si="655"/>
        <v>59537</v>
      </c>
      <c r="CQ170" s="27">
        <f t="shared" si="655"/>
        <v>59718</v>
      </c>
      <c r="CR170" s="27">
        <f t="shared" si="655"/>
        <v>59902</v>
      </c>
      <c r="CS170" s="27">
        <f t="shared" si="655"/>
        <v>60084</v>
      </c>
      <c r="CT170" s="27">
        <f t="shared" si="655"/>
        <v>60268</v>
      </c>
      <c r="CU170" s="27">
        <f t="shared" si="655"/>
        <v>60449</v>
      </c>
      <c r="CV170" s="27">
        <f t="shared" si="655"/>
        <v>60633</v>
      </c>
      <c r="CW170" s="27">
        <f t="shared" si="655"/>
        <v>60814</v>
      </c>
      <c r="CX170" s="27">
        <f t="shared" si="655"/>
        <v>60998</v>
      </c>
      <c r="CY170" s="27">
        <f t="shared" si="655"/>
        <v>61179</v>
      </c>
      <c r="CZ170" s="27">
        <f t="shared" si="655"/>
        <v>61363</v>
      </c>
      <c r="DA170" s="27">
        <f t="shared" si="655"/>
        <v>61545</v>
      </c>
      <c r="DB170" s="27">
        <f t="shared" si="655"/>
        <v>61729</v>
      </c>
      <c r="DC170" s="27">
        <f t="shared" si="655"/>
        <v>61910</v>
      </c>
      <c r="DD170" s="27">
        <f t="shared" si="655"/>
        <v>62094</v>
      </c>
      <c r="DE170" s="27">
        <f t="shared" si="655"/>
        <v>62275</v>
      </c>
      <c r="DF170" s="27">
        <f t="shared" si="655"/>
        <v>62459</v>
      </c>
      <c r="DG170" s="27">
        <f t="shared" si="655"/>
        <v>62640</v>
      </c>
      <c r="DH170" s="27">
        <f t="shared" si="655"/>
        <v>62824</v>
      </c>
      <c r="DI170" s="27">
        <f t="shared" si="655"/>
        <v>63006</v>
      </c>
      <c r="DJ170" s="27">
        <f t="shared" si="655"/>
        <v>63190</v>
      </c>
      <c r="DK170" s="27">
        <f t="shared" si="655"/>
        <v>63371</v>
      </c>
      <c r="DL170" s="27">
        <f t="shared" si="655"/>
        <v>63555</v>
      </c>
      <c r="DM170" s="27">
        <f t="shared" si="655"/>
        <v>63736</v>
      </c>
      <c r="DN170" s="27">
        <f t="shared" si="655"/>
        <v>63920</v>
      </c>
      <c r="DO170" s="27">
        <f t="shared" si="655"/>
        <v>64101</v>
      </c>
      <c r="DP170" s="27">
        <f t="shared" si="655"/>
        <v>64285</v>
      </c>
      <c r="DQ170" s="27">
        <f t="shared" si="655"/>
        <v>64467</v>
      </c>
      <c r="DR170" s="27">
        <f t="shared" si="655"/>
        <v>64651</v>
      </c>
      <c r="DS170" s="27">
        <f t="shared" si="655"/>
        <v>64832</v>
      </c>
      <c r="DT170" s="27">
        <f t="shared" si="655"/>
        <v>65016</v>
      </c>
      <c r="DU170" s="27">
        <f t="shared" si="655"/>
        <v>65197</v>
      </c>
      <c r="DV170" s="27">
        <f t="shared" si="655"/>
        <v>65381</v>
      </c>
      <c r="DW170" s="27">
        <f t="shared" si="655"/>
        <v>65562</v>
      </c>
      <c r="DX170" s="27">
        <f t="shared" si="655"/>
        <v>65746</v>
      </c>
      <c r="DY170" s="27">
        <f t="shared" si="655"/>
        <v>65928</v>
      </c>
      <c r="DZ170" s="27">
        <f t="shared" si="655"/>
        <v>66112</v>
      </c>
      <c r="EA170" s="27">
        <f t="shared" si="655"/>
        <v>66293</v>
      </c>
      <c r="EB170" s="27">
        <f t="shared" si="655"/>
        <v>66477</v>
      </c>
      <c r="EC170" s="27">
        <f t="shared" ref="EC170:GJ170" si="656" xml:space="preserve"> EC$20</f>
        <v>66658</v>
      </c>
      <c r="ED170" s="27">
        <f t="shared" si="656"/>
        <v>66842</v>
      </c>
      <c r="EE170" s="27">
        <f t="shared" si="656"/>
        <v>67023</v>
      </c>
      <c r="EF170" s="27">
        <f t="shared" si="656"/>
        <v>67207</v>
      </c>
      <c r="EG170" s="27">
        <f t="shared" si="656"/>
        <v>67389</v>
      </c>
      <c r="EH170" s="27">
        <f t="shared" si="656"/>
        <v>67573</v>
      </c>
      <c r="EI170" s="27">
        <f t="shared" si="656"/>
        <v>67754</v>
      </c>
      <c r="EJ170" s="27">
        <f t="shared" si="656"/>
        <v>67938</v>
      </c>
      <c r="EK170" s="27">
        <f t="shared" si="656"/>
        <v>68119</v>
      </c>
      <c r="EL170" s="27">
        <f t="shared" si="656"/>
        <v>68303</v>
      </c>
      <c r="EM170" s="27">
        <f t="shared" si="656"/>
        <v>68484</v>
      </c>
      <c r="EN170" s="27">
        <f t="shared" si="656"/>
        <v>68668</v>
      </c>
      <c r="EO170" s="27">
        <f t="shared" si="656"/>
        <v>68850</v>
      </c>
      <c r="EP170" s="27">
        <f t="shared" si="656"/>
        <v>69034</v>
      </c>
      <c r="EQ170" s="27">
        <f t="shared" si="656"/>
        <v>69215</v>
      </c>
      <c r="ER170" s="27">
        <f t="shared" si="656"/>
        <v>69399</v>
      </c>
      <c r="ES170" s="27">
        <f t="shared" si="656"/>
        <v>69580</v>
      </c>
      <c r="ET170" s="27">
        <f t="shared" si="656"/>
        <v>69764</v>
      </c>
      <c r="EU170" s="27">
        <f t="shared" si="656"/>
        <v>69945</v>
      </c>
      <c r="EV170" s="27">
        <f t="shared" si="656"/>
        <v>70129</v>
      </c>
      <c r="EW170" s="27">
        <f t="shared" si="656"/>
        <v>70311</v>
      </c>
      <c r="EX170" s="27">
        <f t="shared" si="656"/>
        <v>70495</v>
      </c>
      <c r="EY170" s="27">
        <f t="shared" si="656"/>
        <v>70676</v>
      </c>
      <c r="EZ170" s="27">
        <f t="shared" si="656"/>
        <v>70860</v>
      </c>
      <c r="FA170" s="27">
        <f t="shared" si="656"/>
        <v>71041</v>
      </c>
      <c r="FB170" s="27">
        <f t="shared" si="656"/>
        <v>71225</v>
      </c>
      <c r="FC170" s="27">
        <f t="shared" si="656"/>
        <v>71406</v>
      </c>
      <c r="FD170" s="27">
        <f t="shared" si="656"/>
        <v>71590</v>
      </c>
      <c r="FE170" s="27">
        <f t="shared" si="656"/>
        <v>71772</v>
      </c>
      <c r="FF170" s="27">
        <f t="shared" si="656"/>
        <v>71956</v>
      </c>
      <c r="FG170" s="27">
        <f t="shared" si="656"/>
        <v>72137</v>
      </c>
      <c r="FH170" s="27">
        <f t="shared" si="656"/>
        <v>72321</v>
      </c>
      <c r="FI170" s="27">
        <f t="shared" si="656"/>
        <v>72502</v>
      </c>
      <c r="FJ170" s="27">
        <f t="shared" si="656"/>
        <v>72686</v>
      </c>
      <c r="FK170" s="27">
        <f t="shared" si="656"/>
        <v>72867</v>
      </c>
      <c r="FL170" s="27">
        <f t="shared" si="656"/>
        <v>73051</v>
      </c>
      <c r="FM170" s="27">
        <f t="shared" si="656"/>
        <v>73232</v>
      </c>
      <c r="FN170" s="27">
        <f t="shared" si="656"/>
        <v>73416</v>
      </c>
      <c r="FO170" s="27">
        <f t="shared" si="656"/>
        <v>73597</v>
      </c>
      <c r="FP170" s="27">
        <f t="shared" si="656"/>
        <v>73781</v>
      </c>
      <c r="FQ170" s="27">
        <f t="shared" si="656"/>
        <v>73962</v>
      </c>
      <c r="FR170" s="27">
        <f t="shared" si="656"/>
        <v>74146</v>
      </c>
      <c r="FS170" s="27">
        <f t="shared" si="656"/>
        <v>74327</v>
      </c>
      <c r="FT170" s="27">
        <f t="shared" si="656"/>
        <v>74511</v>
      </c>
      <c r="FU170" s="27">
        <f t="shared" si="656"/>
        <v>74693</v>
      </c>
      <c r="FV170" s="27">
        <f t="shared" si="656"/>
        <v>74877</v>
      </c>
      <c r="FW170" s="27">
        <f t="shared" si="656"/>
        <v>75058</v>
      </c>
      <c r="FX170" s="27">
        <f t="shared" si="656"/>
        <v>75242</v>
      </c>
      <c r="FY170" s="27">
        <f t="shared" si="656"/>
        <v>75423</v>
      </c>
      <c r="FZ170" s="27">
        <f t="shared" si="656"/>
        <v>75607</v>
      </c>
      <c r="GA170" s="27">
        <f t="shared" si="656"/>
        <v>75788</v>
      </c>
      <c r="GB170" s="27">
        <f t="shared" si="656"/>
        <v>75972</v>
      </c>
      <c r="GC170" s="27">
        <f t="shared" si="656"/>
        <v>76154</v>
      </c>
      <c r="GD170" s="27">
        <f t="shared" si="656"/>
        <v>76338</v>
      </c>
      <c r="GE170" s="27">
        <f t="shared" si="656"/>
        <v>76519</v>
      </c>
      <c r="GF170" s="27">
        <f t="shared" si="656"/>
        <v>76703</v>
      </c>
      <c r="GG170" s="27">
        <f t="shared" si="656"/>
        <v>76884</v>
      </c>
      <c r="GH170" s="27">
        <f t="shared" si="656"/>
        <v>77068</v>
      </c>
      <c r="GI170" s="27">
        <f t="shared" si="656"/>
        <v>77249</v>
      </c>
      <c r="GJ170" s="27">
        <f t="shared" si="656"/>
        <v>77433</v>
      </c>
    </row>
    <row r="171" spans="1:15960" outlineLevel="1" x14ac:dyDescent="0.25">
      <c r="A171" s="50"/>
      <c r="B171" s="50"/>
      <c r="C171" s="51"/>
      <c r="D171" s="71"/>
      <c r="E171" s="11" t="str">
        <f t="shared" ref="E171:BP171" si="657" xml:space="preserve"> E$25</f>
        <v>Model period ending</v>
      </c>
      <c r="F171" s="11">
        <f t="shared" si="657"/>
        <v>0</v>
      </c>
      <c r="G171" s="11" t="str">
        <f t="shared" si="657"/>
        <v>date</v>
      </c>
      <c r="H171" s="11">
        <f t="shared" si="657"/>
        <v>0</v>
      </c>
      <c r="I171" s="137">
        <f t="shared" si="657"/>
        <v>0</v>
      </c>
      <c r="J171" s="11">
        <f t="shared" si="657"/>
        <v>44377</v>
      </c>
      <c r="K171" s="11">
        <f t="shared" si="657"/>
        <v>44561</v>
      </c>
      <c r="L171" s="11">
        <f t="shared" si="657"/>
        <v>44742</v>
      </c>
      <c r="M171" s="11">
        <f t="shared" si="657"/>
        <v>44926</v>
      </c>
      <c r="N171" s="11">
        <f t="shared" si="657"/>
        <v>45107</v>
      </c>
      <c r="O171" s="11">
        <f t="shared" si="657"/>
        <v>45291</v>
      </c>
      <c r="P171" s="11">
        <f t="shared" si="657"/>
        <v>45473</v>
      </c>
      <c r="Q171" s="11">
        <f t="shared" si="657"/>
        <v>45657</v>
      </c>
      <c r="R171" s="11">
        <f t="shared" si="657"/>
        <v>45838</v>
      </c>
      <c r="S171" s="11">
        <f t="shared" si="657"/>
        <v>46022</v>
      </c>
      <c r="T171" s="11">
        <f t="shared" si="657"/>
        <v>46203</v>
      </c>
      <c r="U171" s="11">
        <f t="shared" si="657"/>
        <v>46387</v>
      </c>
      <c r="V171" s="11">
        <f t="shared" si="657"/>
        <v>46568</v>
      </c>
      <c r="W171" s="11">
        <f t="shared" si="657"/>
        <v>46752</v>
      </c>
      <c r="X171" s="11">
        <f t="shared" si="657"/>
        <v>46934</v>
      </c>
      <c r="Y171" s="11">
        <f t="shared" si="657"/>
        <v>47118</v>
      </c>
      <c r="Z171" s="11">
        <f t="shared" si="657"/>
        <v>47299</v>
      </c>
      <c r="AA171" s="11">
        <f t="shared" si="657"/>
        <v>47483</v>
      </c>
      <c r="AB171" s="11">
        <f t="shared" si="657"/>
        <v>47664</v>
      </c>
      <c r="AC171" s="11">
        <f t="shared" si="657"/>
        <v>47848</v>
      </c>
      <c r="AD171" s="11">
        <f t="shared" si="657"/>
        <v>48029</v>
      </c>
      <c r="AE171" s="11">
        <f t="shared" si="657"/>
        <v>48213</v>
      </c>
      <c r="AF171" s="11">
        <f t="shared" si="657"/>
        <v>48395</v>
      </c>
      <c r="AG171" s="11">
        <f t="shared" si="657"/>
        <v>48579</v>
      </c>
      <c r="AH171" s="11">
        <f t="shared" si="657"/>
        <v>48760</v>
      </c>
      <c r="AI171" s="11">
        <f t="shared" si="657"/>
        <v>48944</v>
      </c>
      <c r="AJ171" s="11">
        <f t="shared" si="657"/>
        <v>49125</v>
      </c>
      <c r="AK171" s="11">
        <f t="shared" si="657"/>
        <v>49309</v>
      </c>
      <c r="AL171" s="11">
        <f t="shared" si="657"/>
        <v>49490</v>
      </c>
      <c r="AM171" s="11">
        <f t="shared" si="657"/>
        <v>49674</v>
      </c>
      <c r="AN171" s="11">
        <f t="shared" si="657"/>
        <v>49856</v>
      </c>
      <c r="AO171" s="11">
        <f t="shared" si="657"/>
        <v>50040</v>
      </c>
      <c r="AP171" s="11">
        <f t="shared" si="657"/>
        <v>50221</v>
      </c>
      <c r="AQ171" s="11">
        <f t="shared" si="657"/>
        <v>50405</v>
      </c>
      <c r="AR171" s="11">
        <f t="shared" si="657"/>
        <v>50586</v>
      </c>
      <c r="AS171" s="11">
        <f t="shared" si="657"/>
        <v>50770</v>
      </c>
      <c r="AT171" s="11">
        <f t="shared" si="657"/>
        <v>50951</v>
      </c>
      <c r="AU171" s="11">
        <f t="shared" si="657"/>
        <v>51135</v>
      </c>
      <c r="AV171" s="11">
        <f t="shared" si="657"/>
        <v>51317</v>
      </c>
      <c r="AW171" s="11">
        <f t="shared" si="657"/>
        <v>51501</v>
      </c>
      <c r="AX171" s="11">
        <f t="shared" si="657"/>
        <v>51682</v>
      </c>
      <c r="AY171" s="11">
        <f t="shared" si="657"/>
        <v>51866</v>
      </c>
      <c r="AZ171" s="11">
        <f t="shared" si="657"/>
        <v>52047</v>
      </c>
      <c r="BA171" s="11">
        <f t="shared" si="657"/>
        <v>52231</v>
      </c>
      <c r="BB171" s="11">
        <f t="shared" si="657"/>
        <v>52412</v>
      </c>
      <c r="BC171" s="11">
        <f t="shared" si="657"/>
        <v>52596</v>
      </c>
      <c r="BD171" s="11">
        <f t="shared" si="657"/>
        <v>52778</v>
      </c>
      <c r="BE171" s="11">
        <f t="shared" si="657"/>
        <v>52962</v>
      </c>
      <c r="BF171" s="11">
        <f t="shared" si="657"/>
        <v>53143</v>
      </c>
      <c r="BG171" s="11">
        <f t="shared" si="657"/>
        <v>53327</v>
      </c>
      <c r="BH171" s="11">
        <f t="shared" si="657"/>
        <v>53508</v>
      </c>
      <c r="BI171" s="11">
        <f t="shared" si="657"/>
        <v>53692</v>
      </c>
      <c r="BJ171" s="11">
        <f t="shared" si="657"/>
        <v>53873</v>
      </c>
      <c r="BK171" s="11">
        <f t="shared" si="657"/>
        <v>54057</v>
      </c>
      <c r="BL171" s="11">
        <f t="shared" si="657"/>
        <v>54239</v>
      </c>
      <c r="BM171" s="11">
        <f t="shared" si="657"/>
        <v>54423</v>
      </c>
      <c r="BN171" s="11">
        <f t="shared" si="657"/>
        <v>54604</v>
      </c>
      <c r="BO171" s="11">
        <f t="shared" si="657"/>
        <v>54788</v>
      </c>
      <c r="BP171" s="11">
        <f t="shared" si="657"/>
        <v>54969</v>
      </c>
      <c r="BQ171" s="11">
        <f t="shared" ref="BQ171:EB171" si="658" xml:space="preserve"> BQ$25</f>
        <v>55153</v>
      </c>
      <c r="BR171" s="11">
        <f t="shared" si="658"/>
        <v>55334</v>
      </c>
      <c r="BS171" s="11">
        <f t="shared" si="658"/>
        <v>55518</v>
      </c>
      <c r="BT171" s="11">
        <f t="shared" si="658"/>
        <v>55700</v>
      </c>
      <c r="BU171" s="11">
        <f t="shared" si="658"/>
        <v>55884</v>
      </c>
      <c r="BV171" s="11">
        <f t="shared" si="658"/>
        <v>56065</v>
      </c>
      <c r="BW171" s="11">
        <f t="shared" si="658"/>
        <v>56249</v>
      </c>
      <c r="BX171" s="11">
        <f t="shared" si="658"/>
        <v>56430</v>
      </c>
      <c r="BY171" s="11">
        <f t="shared" si="658"/>
        <v>56614</v>
      </c>
      <c r="BZ171" s="11">
        <f t="shared" si="658"/>
        <v>56795</v>
      </c>
      <c r="CA171" s="11">
        <f t="shared" si="658"/>
        <v>56979</v>
      </c>
      <c r="CB171" s="11">
        <f t="shared" si="658"/>
        <v>57161</v>
      </c>
      <c r="CC171" s="11">
        <f t="shared" si="658"/>
        <v>57345</v>
      </c>
      <c r="CD171" s="11">
        <f t="shared" si="658"/>
        <v>57526</v>
      </c>
      <c r="CE171" s="11">
        <f t="shared" si="658"/>
        <v>57710</v>
      </c>
      <c r="CF171" s="11">
        <f t="shared" si="658"/>
        <v>57891</v>
      </c>
      <c r="CG171" s="11">
        <f t="shared" si="658"/>
        <v>58075</v>
      </c>
      <c r="CH171" s="11">
        <f t="shared" si="658"/>
        <v>58256</v>
      </c>
      <c r="CI171" s="11">
        <f t="shared" si="658"/>
        <v>58440</v>
      </c>
      <c r="CJ171" s="11">
        <f t="shared" si="658"/>
        <v>58622</v>
      </c>
      <c r="CK171" s="11">
        <f t="shared" si="658"/>
        <v>58806</v>
      </c>
      <c r="CL171" s="11">
        <f t="shared" si="658"/>
        <v>58987</v>
      </c>
      <c r="CM171" s="11">
        <f t="shared" si="658"/>
        <v>59171</v>
      </c>
      <c r="CN171" s="11">
        <f t="shared" si="658"/>
        <v>59352</v>
      </c>
      <c r="CO171" s="11">
        <f t="shared" si="658"/>
        <v>59536</v>
      </c>
      <c r="CP171" s="11">
        <f t="shared" si="658"/>
        <v>59717</v>
      </c>
      <c r="CQ171" s="11">
        <f t="shared" si="658"/>
        <v>59901</v>
      </c>
      <c r="CR171" s="11">
        <f t="shared" si="658"/>
        <v>60083</v>
      </c>
      <c r="CS171" s="11">
        <f t="shared" si="658"/>
        <v>60267</v>
      </c>
      <c r="CT171" s="11">
        <f t="shared" si="658"/>
        <v>60448</v>
      </c>
      <c r="CU171" s="11">
        <f t="shared" si="658"/>
        <v>60632</v>
      </c>
      <c r="CV171" s="11">
        <f t="shared" si="658"/>
        <v>60813</v>
      </c>
      <c r="CW171" s="11">
        <f t="shared" si="658"/>
        <v>60997</v>
      </c>
      <c r="CX171" s="11">
        <f t="shared" si="658"/>
        <v>61178</v>
      </c>
      <c r="CY171" s="11">
        <f t="shared" si="658"/>
        <v>61362</v>
      </c>
      <c r="CZ171" s="11">
        <f t="shared" si="658"/>
        <v>61544</v>
      </c>
      <c r="DA171" s="11">
        <f t="shared" si="658"/>
        <v>61728</v>
      </c>
      <c r="DB171" s="11">
        <f t="shared" si="658"/>
        <v>61909</v>
      </c>
      <c r="DC171" s="11">
        <f t="shared" si="658"/>
        <v>62093</v>
      </c>
      <c r="DD171" s="11">
        <f t="shared" si="658"/>
        <v>62274</v>
      </c>
      <c r="DE171" s="11">
        <f t="shared" si="658"/>
        <v>62458</v>
      </c>
      <c r="DF171" s="11">
        <f t="shared" si="658"/>
        <v>62639</v>
      </c>
      <c r="DG171" s="11">
        <f t="shared" si="658"/>
        <v>62823</v>
      </c>
      <c r="DH171" s="11">
        <f t="shared" si="658"/>
        <v>63005</v>
      </c>
      <c r="DI171" s="11">
        <f t="shared" si="658"/>
        <v>63189</v>
      </c>
      <c r="DJ171" s="11">
        <f t="shared" si="658"/>
        <v>63370</v>
      </c>
      <c r="DK171" s="11">
        <f t="shared" si="658"/>
        <v>63554</v>
      </c>
      <c r="DL171" s="11">
        <f t="shared" si="658"/>
        <v>63735</v>
      </c>
      <c r="DM171" s="11">
        <f t="shared" si="658"/>
        <v>63919</v>
      </c>
      <c r="DN171" s="11">
        <f t="shared" si="658"/>
        <v>64100</v>
      </c>
      <c r="DO171" s="11">
        <f t="shared" si="658"/>
        <v>64284</v>
      </c>
      <c r="DP171" s="11">
        <f t="shared" si="658"/>
        <v>64466</v>
      </c>
      <c r="DQ171" s="11">
        <f t="shared" si="658"/>
        <v>64650</v>
      </c>
      <c r="DR171" s="11">
        <f t="shared" si="658"/>
        <v>64831</v>
      </c>
      <c r="DS171" s="11">
        <f t="shared" si="658"/>
        <v>65015</v>
      </c>
      <c r="DT171" s="11">
        <f t="shared" si="658"/>
        <v>65196</v>
      </c>
      <c r="DU171" s="11">
        <f t="shared" si="658"/>
        <v>65380</v>
      </c>
      <c r="DV171" s="11">
        <f t="shared" si="658"/>
        <v>65561</v>
      </c>
      <c r="DW171" s="11">
        <f t="shared" si="658"/>
        <v>65745</v>
      </c>
      <c r="DX171" s="11">
        <f t="shared" si="658"/>
        <v>65927</v>
      </c>
      <c r="DY171" s="11">
        <f t="shared" si="658"/>
        <v>66111</v>
      </c>
      <c r="DZ171" s="11">
        <f t="shared" si="658"/>
        <v>66292</v>
      </c>
      <c r="EA171" s="11">
        <f t="shared" si="658"/>
        <v>66476</v>
      </c>
      <c r="EB171" s="11">
        <f t="shared" si="658"/>
        <v>66657</v>
      </c>
      <c r="EC171" s="11">
        <f t="shared" ref="EC171:GJ171" si="659" xml:space="preserve"> EC$25</f>
        <v>66841</v>
      </c>
      <c r="ED171" s="11">
        <f t="shared" si="659"/>
        <v>67022</v>
      </c>
      <c r="EE171" s="11">
        <f t="shared" si="659"/>
        <v>67206</v>
      </c>
      <c r="EF171" s="11">
        <f t="shared" si="659"/>
        <v>67388</v>
      </c>
      <c r="EG171" s="11">
        <f t="shared" si="659"/>
        <v>67572</v>
      </c>
      <c r="EH171" s="11">
        <f t="shared" si="659"/>
        <v>67753</v>
      </c>
      <c r="EI171" s="11">
        <f t="shared" si="659"/>
        <v>67937</v>
      </c>
      <c r="EJ171" s="11">
        <f t="shared" si="659"/>
        <v>68118</v>
      </c>
      <c r="EK171" s="11">
        <f t="shared" si="659"/>
        <v>68302</v>
      </c>
      <c r="EL171" s="11">
        <f t="shared" si="659"/>
        <v>68483</v>
      </c>
      <c r="EM171" s="11">
        <f t="shared" si="659"/>
        <v>68667</v>
      </c>
      <c r="EN171" s="11">
        <f t="shared" si="659"/>
        <v>68849</v>
      </c>
      <c r="EO171" s="11">
        <f t="shared" si="659"/>
        <v>69033</v>
      </c>
      <c r="EP171" s="11">
        <f t="shared" si="659"/>
        <v>69214</v>
      </c>
      <c r="EQ171" s="11">
        <f t="shared" si="659"/>
        <v>69398</v>
      </c>
      <c r="ER171" s="11">
        <f t="shared" si="659"/>
        <v>69579</v>
      </c>
      <c r="ES171" s="11">
        <f t="shared" si="659"/>
        <v>69763</v>
      </c>
      <c r="ET171" s="11">
        <f t="shared" si="659"/>
        <v>69944</v>
      </c>
      <c r="EU171" s="11">
        <f t="shared" si="659"/>
        <v>70128</v>
      </c>
      <c r="EV171" s="11">
        <f t="shared" si="659"/>
        <v>70310</v>
      </c>
      <c r="EW171" s="11">
        <f t="shared" si="659"/>
        <v>70494</v>
      </c>
      <c r="EX171" s="11">
        <f t="shared" si="659"/>
        <v>70675</v>
      </c>
      <c r="EY171" s="11">
        <f t="shared" si="659"/>
        <v>70859</v>
      </c>
      <c r="EZ171" s="11">
        <f t="shared" si="659"/>
        <v>71040</v>
      </c>
      <c r="FA171" s="11">
        <f t="shared" si="659"/>
        <v>71224</v>
      </c>
      <c r="FB171" s="11">
        <f t="shared" si="659"/>
        <v>71405</v>
      </c>
      <c r="FC171" s="11">
        <f t="shared" si="659"/>
        <v>71589</v>
      </c>
      <c r="FD171" s="11">
        <f t="shared" si="659"/>
        <v>71771</v>
      </c>
      <c r="FE171" s="11">
        <f t="shared" si="659"/>
        <v>71955</v>
      </c>
      <c r="FF171" s="11">
        <f t="shared" si="659"/>
        <v>72136</v>
      </c>
      <c r="FG171" s="11">
        <f t="shared" si="659"/>
        <v>72320</v>
      </c>
      <c r="FH171" s="11">
        <f t="shared" si="659"/>
        <v>72501</v>
      </c>
      <c r="FI171" s="11">
        <f t="shared" si="659"/>
        <v>72685</v>
      </c>
      <c r="FJ171" s="11">
        <f t="shared" si="659"/>
        <v>72866</v>
      </c>
      <c r="FK171" s="11">
        <f t="shared" si="659"/>
        <v>73050</v>
      </c>
      <c r="FL171" s="11">
        <f t="shared" si="659"/>
        <v>73231</v>
      </c>
      <c r="FM171" s="11">
        <f t="shared" si="659"/>
        <v>73415</v>
      </c>
      <c r="FN171" s="11">
        <f t="shared" si="659"/>
        <v>73596</v>
      </c>
      <c r="FO171" s="11">
        <f t="shared" si="659"/>
        <v>73780</v>
      </c>
      <c r="FP171" s="11">
        <f t="shared" si="659"/>
        <v>73961</v>
      </c>
      <c r="FQ171" s="11">
        <f t="shared" si="659"/>
        <v>74145</v>
      </c>
      <c r="FR171" s="11">
        <f t="shared" si="659"/>
        <v>74326</v>
      </c>
      <c r="FS171" s="11">
        <f t="shared" si="659"/>
        <v>74510</v>
      </c>
      <c r="FT171" s="11">
        <f t="shared" si="659"/>
        <v>74692</v>
      </c>
      <c r="FU171" s="11">
        <f t="shared" si="659"/>
        <v>74876</v>
      </c>
      <c r="FV171" s="11">
        <f t="shared" si="659"/>
        <v>75057</v>
      </c>
      <c r="FW171" s="11">
        <f t="shared" si="659"/>
        <v>75241</v>
      </c>
      <c r="FX171" s="11">
        <f t="shared" si="659"/>
        <v>75422</v>
      </c>
      <c r="FY171" s="11">
        <f t="shared" si="659"/>
        <v>75606</v>
      </c>
      <c r="FZ171" s="11">
        <f t="shared" si="659"/>
        <v>75787</v>
      </c>
      <c r="GA171" s="11">
        <f t="shared" si="659"/>
        <v>75971</v>
      </c>
      <c r="GB171" s="11">
        <f t="shared" si="659"/>
        <v>76153</v>
      </c>
      <c r="GC171" s="11">
        <f t="shared" si="659"/>
        <v>76337</v>
      </c>
      <c r="GD171" s="11">
        <f t="shared" si="659"/>
        <v>76518</v>
      </c>
      <c r="GE171" s="11">
        <f t="shared" si="659"/>
        <v>76702</v>
      </c>
      <c r="GF171" s="11">
        <f t="shared" si="659"/>
        <v>76883</v>
      </c>
      <c r="GG171" s="11">
        <f t="shared" si="659"/>
        <v>77067</v>
      </c>
      <c r="GH171" s="11">
        <f t="shared" si="659"/>
        <v>77248</v>
      </c>
      <c r="GI171" s="11">
        <f t="shared" si="659"/>
        <v>77432</v>
      </c>
      <c r="GJ171" s="11">
        <f t="shared" si="659"/>
        <v>77614</v>
      </c>
    </row>
    <row r="172" spans="1:15960" s="193" customFormat="1" x14ac:dyDescent="0.25">
      <c r="A172" s="142"/>
      <c r="B172" s="142"/>
      <c r="C172" s="143"/>
      <c r="D172" s="144"/>
      <c r="E172" s="192" t="s">
        <v>181</v>
      </c>
      <c r="F172" s="192"/>
      <c r="G172" s="192" t="s">
        <v>180</v>
      </c>
      <c r="H172" s="192"/>
      <c r="I172" s="145"/>
      <c r="J172" s="145">
        <f t="shared" ref="J172:AO172" si="660" xml:space="preserve"> J171 - J170 + 1</f>
        <v>181</v>
      </c>
      <c r="K172" s="145">
        <f t="shared" si="660"/>
        <v>184</v>
      </c>
      <c r="L172" s="145">
        <f t="shared" si="660"/>
        <v>181</v>
      </c>
      <c r="M172" s="145">
        <f t="shared" si="660"/>
        <v>184</v>
      </c>
      <c r="N172" s="145">
        <f t="shared" si="660"/>
        <v>181</v>
      </c>
      <c r="O172" s="145">
        <f t="shared" si="660"/>
        <v>184</v>
      </c>
      <c r="P172" s="145">
        <f t="shared" si="660"/>
        <v>182</v>
      </c>
      <c r="Q172" s="145">
        <f t="shared" si="660"/>
        <v>184</v>
      </c>
      <c r="R172" s="145">
        <f t="shared" si="660"/>
        <v>181</v>
      </c>
      <c r="S172" s="145">
        <f t="shared" si="660"/>
        <v>184</v>
      </c>
      <c r="T172" s="145">
        <f t="shared" si="660"/>
        <v>181</v>
      </c>
      <c r="U172" s="145">
        <f t="shared" si="660"/>
        <v>184</v>
      </c>
      <c r="V172" s="145">
        <f t="shared" si="660"/>
        <v>181</v>
      </c>
      <c r="W172" s="145">
        <f t="shared" si="660"/>
        <v>184</v>
      </c>
      <c r="X172" s="145">
        <f t="shared" si="660"/>
        <v>182</v>
      </c>
      <c r="Y172" s="145">
        <f t="shared" si="660"/>
        <v>184</v>
      </c>
      <c r="Z172" s="145">
        <f t="shared" si="660"/>
        <v>181</v>
      </c>
      <c r="AA172" s="145">
        <f t="shared" si="660"/>
        <v>184</v>
      </c>
      <c r="AB172" s="145">
        <f t="shared" si="660"/>
        <v>181</v>
      </c>
      <c r="AC172" s="145">
        <f t="shared" si="660"/>
        <v>184</v>
      </c>
      <c r="AD172" s="145">
        <f t="shared" si="660"/>
        <v>181</v>
      </c>
      <c r="AE172" s="145">
        <f t="shared" si="660"/>
        <v>184</v>
      </c>
      <c r="AF172" s="145">
        <f t="shared" si="660"/>
        <v>182</v>
      </c>
      <c r="AG172" s="145">
        <f t="shared" si="660"/>
        <v>184</v>
      </c>
      <c r="AH172" s="145">
        <f t="shared" si="660"/>
        <v>181</v>
      </c>
      <c r="AI172" s="145">
        <f t="shared" si="660"/>
        <v>184</v>
      </c>
      <c r="AJ172" s="145">
        <f t="shared" si="660"/>
        <v>181</v>
      </c>
      <c r="AK172" s="145">
        <f t="shared" si="660"/>
        <v>184</v>
      </c>
      <c r="AL172" s="145">
        <f t="shared" si="660"/>
        <v>181</v>
      </c>
      <c r="AM172" s="145">
        <f t="shared" si="660"/>
        <v>184</v>
      </c>
      <c r="AN172" s="145">
        <f t="shared" si="660"/>
        <v>182</v>
      </c>
      <c r="AO172" s="145">
        <f t="shared" si="660"/>
        <v>184</v>
      </c>
      <c r="AP172" s="145">
        <f t="shared" ref="AP172:BU172" si="661" xml:space="preserve"> AP171 - AP170 + 1</f>
        <v>181</v>
      </c>
      <c r="AQ172" s="145">
        <f t="shared" si="661"/>
        <v>184</v>
      </c>
      <c r="AR172" s="145">
        <f t="shared" si="661"/>
        <v>181</v>
      </c>
      <c r="AS172" s="145">
        <f t="shared" si="661"/>
        <v>184</v>
      </c>
      <c r="AT172" s="145">
        <f t="shared" si="661"/>
        <v>181</v>
      </c>
      <c r="AU172" s="145">
        <f t="shared" si="661"/>
        <v>184</v>
      </c>
      <c r="AV172" s="145">
        <f t="shared" si="661"/>
        <v>182</v>
      </c>
      <c r="AW172" s="145">
        <f t="shared" si="661"/>
        <v>184</v>
      </c>
      <c r="AX172" s="145">
        <f t="shared" si="661"/>
        <v>181</v>
      </c>
      <c r="AY172" s="145">
        <f t="shared" si="661"/>
        <v>184</v>
      </c>
      <c r="AZ172" s="145">
        <f t="shared" si="661"/>
        <v>181</v>
      </c>
      <c r="BA172" s="145">
        <f t="shared" si="661"/>
        <v>184</v>
      </c>
      <c r="BB172" s="145">
        <f t="shared" si="661"/>
        <v>181</v>
      </c>
      <c r="BC172" s="145">
        <f t="shared" si="661"/>
        <v>184</v>
      </c>
      <c r="BD172" s="145">
        <f t="shared" si="661"/>
        <v>182</v>
      </c>
      <c r="BE172" s="145">
        <f t="shared" si="661"/>
        <v>184</v>
      </c>
      <c r="BF172" s="145">
        <f t="shared" si="661"/>
        <v>181</v>
      </c>
      <c r="BG172" s="145">
        <f t="shared" si="661"/>
        <v>184</v>
      </c>
      <c r="BH172" s="145">
        <f t="shared" si="661"/>
        <v>181</v>
      </c>
      <c r="BI172" s="145">
        <f t="shared" si="661"/>
        <v>184</v>
      </c>
      <c r="BJ172" s="145">
        <f t="shared" si="661"/>
        <v>181</v>
      </c>
      <c r="BK172" s="145">
        <f t="shared" si="661"/>
        <v>184</v>
      </c>
      <c r="BL172" s="145">
        <f t="shared" si="661"/>
        <v>182</v>
      </c>
      <c r="BM172" s="145">
        <f t="shared" si="661"/>
        <v>184</v>
      </c>
      <c r="BN172" s="145">
        <f t="shared" si="661"/>
        <v>181</v>
      </c>
      <c r="BO172" s="145">
        <f t="shared" si="661"/>
        <v>184</v>
      </c>
      <c r="BP172" s="145">
        <f t="shared" si="661"/>
        <v>181</v>
      </c>
      <c r="BQ172" s="145">
        <f t="shared" si="661"/>
        <v>184</v>
      </c>
      <c r="BR172" s="145">
        <f t="shared" si="661"/>
        <v>181</v>
      </c>
      <c r="BS172" s="145">
        <f t="shared" si="661"/>
        <v>184</v>
      </c>
      <c r="BT172" s="145">
        <f t="shared" si="661"/>
        <v>182</v>
      </c>
      <c r="BU172" s="145">
        <f t="shared" si="661"/>
        <v>184</v>
      </c>
      <c r="BV172" s="145">
        <f t="shared" ref="BV172:DA172" si="662" xml:space="preserve"> BV171 - BV170 + 1</f>
        <v>181</v>
      </c>
      <c r="BW172" s="145">
        <f t="shared" si="662"/>
        <v>184</v>
      </c>
      <c r="BX172" s="145">
        <f t="shared" si="662"/>
        <v>181</v>
      </c>
      <c r="BY172" s="145">
        <f t="shared" si="662"/>
        <v>184</v>
      </c>
      <c r="BZ172" s="145">
        <f t="shared" si="662"/>
        <v>181</v>
      </c>
      <c r="CA172" s="145">
        <f t="shared" si="662"/>
        <v>184</v>
      </c>
      <c r="CB172" s="145">
        <f t="shared" si="662"/>
        <v>182</v>
      </c>
      <c r="CC172" s="145">
        <f t="shared" si="662"/>
        <v>184</v>
      </c>
      <c r="CD172" s="145">
        <f t="shared" si="662"/>
        <v>181</v>
      </c>
      <c r="CE172" s="145">
        <f t="shared" si="662"/>
        <v>184</v>
      </c>
      <c r="CF172" s="145">
        <f t="shared" si="662"/>
        <v>181</v>
      </c>
      <c r="CG172" s="145">
        <f t="shared" si="662"/>
        <v>184</v>
      </c>
      <c r="CH172" s="145">
        <f t="shared" si="662"/>
        <v>181</v>
      </c>
      <c r="CI172" s="145">
        <f t="shared" si="662"/>
        <v>184</v>
      </c>
      <c r="CJ172" s="145">
        <f t="shared" si="662"/>
        <v>182</v>
      </c>
      <c r="CK172" s="145">
        <f t="shared" si="662"/>
        <v>184</v>
      </c>
      <c r="CL172" s="145">
        <f t="shared" si="662"/>
        <v>181</v>
      </c>
      <c r="CM172" s="145">
        <f t="shared" si="662"/>
        <v>184</v>
      </c>
      <c r="CN172" s="145">
        <f t="shared" si="662"/>
        <v>181</v>
      </c>
      <c r="CO172" s="145">
        <f t="shared" si="662"/>
        <v>184</v>
      </c>
      <c r="CP172" s="145">
        <f t="shared" si="662"/>
        <v>181</v>
      </c>
      <c r="CQ172" s="145">
        <f t="shared" si="662"/>
        <v>184</v>
      </c>
      <c r="CR172" s="145">
        <f t="shared" si="662"/>
        <v>182</v>
      </c>
      <c r="CS172" s="145">
        <f t="shared" si="662"/>
        <v>184</v>
      </c>
      <c r="CT172" s="145">
        <f t="shared" si="662"/>
        <v>181</v>
      </c>
      <c r="CU172" s="145">
        <f t="shared" si="662"/>
        <v>184</v>
      </c>
      <c r="CV172" s="145">
        <f t="shared" si="662"/>
        <v>181</v>
      </c>
      <c r="CW172" s="145">
        <f t="shared" si="662"/>
        <v>184</v>
      </c>
      <c r="CX172" s="145">
        <f t="shared" si="662"/>
        <v>181</v>
      </c>
      <c r="CY172" s="145">
        <f t="shared" si="662"/>
        <v>184</v>
      </c>
      <c r="CZ172" s="145">
        <f t="shared" si="662"/>
        <v>182</v>
      </c>
      <c r="DA172" s="145">
        <f t="shared" si="662"/>
        <v>184</v>
      </c>
      <c r="DB172" s="145">
        <f t="shared" ref="DB172:EG172" si="663" xml:space="preserve"> DB171 - DB170 + 1</f>
        <v>181</v>
      </c>
      <c r="DC172" s="145">
        <f t="shared" si="663"/>
        <v>184</v>
      </c>
      <c r="DD172" s="145">
        <f t="shared" si="663"/>
        <v>181</v>
      </c>
      <c r="DE172" s="145">
        <f t="shared" si="663"/>
        <v>184</v>
      </c>
      <c r="DF172" s="145">
        <f t="shared" si="663"/>
        <v>181</v>
      </c>
      <c r="DG172" s="145">
        <f t="shared" si="663"/>
        <v>184</v>
      </c>
      <c r="DH172" s="145">
        <f t="shared" si="663"/>
        <v>182</v>
      </c>
      <c r="DI172" s="145">
        <f t="shared" si="663"/>
        <v>184</v>
      </c>
      <c r="DJ172" s="145">
        <f t="shared" si="663"/>
        <v>181</v>
      </c>
      <c r="DK172" s="145">
        <f t="shared" si="663"/>
        <v>184</v>
      </c>
      <c r="DL172" s="145">
        <f t="shared" si="663"/>
        <v>181</v>
      </c>
      <c r="DM172" s="145">
        <f t="shared" si="663"/>
        <v>184</v>
      </c>
      <c r="DN172" s="145">
        <f t="shared" si="663"/>
        <v>181</v>
      </c>
      <c r="DO172" s="145">
        <f t="shared" si="663"/>
        <v>184</v>
      </c>
      <c r="DP172" s="145">
        <f t="shared" si="663"/>
        <v>182</v>
      </c>
      <c r="DQ172" s="145">
        <f t="shared" si="663"/>
        <v>184</v>
      </c>
      <c r="DR172" s="145">
        <f t="shared" si="663"/>
        <v>181</v>
      </c>
      <c r="DS172" s="145">
        <f t="shared" si="663"/>
        <v>184</v>
      </c>
      <c r="DT172" s="145">
        <f t="shared" si="663"/>
        <v>181</v>
      </c>
      <c r="DU172" s="145">
        <f t="shared" si="663"/>
        <v>184</v>
      </c>
      <c r="DV172" s="145">
        <f t="shared" si="663"/>
        <v>181</v>
      </c>
      <c r="DW172" s="145">
        <f t="shared" si="663"/>
        <v>184</v>
      </c>
      <c r="DX172" s="145">
        <f t="shared" si="663"/>
        <v>182</v>
      </c>
      <c r="DY172" s="145">
        <f t="shared" si="663"/>
        <v>184</v>
      </c>
      <c r="DZ172" s="145">
        <f t="shared" si="663"/>
        <v>181</v>
      </c>
      <c r="EA172" s="145">
        <f t="shared" si="663"/>
        <v>184</v>
      </c>
      <c r="EB172" s="145">
        <f t="shared" si="663"/>
        <v>181</v>
      </c>
      <c r="EC172" s="145">
        <f t="shared" si="663"/>
        <v>184</v>
      </c>
      <c r="ED172" s="145">
        <f t="shared" si="663"/>
        <v>181</v>
      </c>
      <c r="EE172" s="145">
        <f t="shared" si="663"/>
        <v>184</v>
      </c>
      <c r="EF172" s="145">
        <f t="shared" si="663"/>
        <v>182</v>
      </c>
      <c r="EG172" s="145">
        <f t="shared" si="663"/>
        <v>184</v>
      </c>
      <c r="EH172" s="145">
        <f t="shared" ref="EH172:FM172" si="664" xml:space="preserve"> EH171 - EH170 + 1</f>
        <v>181</v>
      </c>
      <c r="EI172" s="145">
        <f t="shared" si="664"/>
        <v>184</v>
      </c>
      <c r="EJ172" s="145">
        <f t="shared" si="664"/>
        <v>181</v>
      </c>
      <c r="EK172" s="145">
        <f t="shared" si="664"/>
        <v>184</v>
      </c>
      <c r="EL172" s="145">
        <f t="shared" si="664"/>
        <v>181</v>
      </c>
      <c r="EM172" s="145">
        <f t="shared" si="664"/>
        <v>184</v>
      </c>
      <c r="EN172" s="145">
        <f t="shared" si="664"/>
        <v>182</v>
      </c>
      <c r="EO172" s="145">
        <f t="shared" si="664"/>
        <v>184</v>
      </c>
      <c r="EP172" s="145">
        <f t="shared" si="664"/>
        <v>181</v>
      </c>
      <c r="EQ172" s="145">
        <f t="shared" si="664"/>
        <v>184</v>
      </c>
      <c r="ER172" s="145">
        <f t="shared" si="664"/>
        <v>181</v>
      </c>
      <c r="ES172" s="145">
        <f t="shared" si="664"/>
        <v>184</v>
      </c>
      <c r="ET172" s="145">
        <f t="shared" si="664"/>
        <v>181</v>
      </c>
      <c r="EU172" s="145">
        <f t="shared" si="664"/>
        <v>184</v>
      </c>
      <c r="EV172" s="145">
        <f t="shared" si="664"/>
        <v>182</v>
      </c>
      <c r="EW172" s="145">
        <f t="shared" si="664"/>
        <v>184</v>
      </c>
      <c r="EX172" s="145">
        <f t="shared" si="664"/>
        <v>181</v>
      </c>
      <c r="EY172" s="145">
        <f t="shared" si="664"/>
        <v>184</v>
      </c>
      <c r="EZ172" s="145">
        <f t="shared" si="664"/>
        <v>181</v>
      </c>
      <c r="FA172" s="145">
        <f t="shared" si="664"/>
        <v>184</v>
      </c>
      <c r="FB172" s="145">
        <f t="shared" si="664"/>
        <v>181</v>
      </c>
      <c r="FC172" s="145">
        <f t="shared" si="664"/>
        <v>184</v>
      </c>
      <c r="FD172" s="145">
        <f t="shared" si="664"/>
        <v>182</v>
      </c>
      <c r="FE172" s="145">
        <f t="shared" si="664"/>
        <v>184</v>
      </c>
      <c r="FF172" s="145">
        <f t="shared" si="664"/>
        <v>181</v>
      </c>
      <c r="FG172" s="145">
        <f t="shared" si="664"/>
        <v>184</v>
      </c>
      <c r="FH172" s="145">
        <f t="shared" si="664"/>
        <v>181</v>
      </c>
      <c r="FI172" s="145">
        <f t="shared" si="664"/>
        <v>184</v>
      </c>
      <c r="FJ172" s="145">
        <f t="shared" si="664"/>
        <v>181</v>
      </c>
      <c r="FK172" s="145">
        <f t="shared" si="664"/>
        <v>184</v>
      </c>
      <c r="FL172" s="145">
        <f t="shared" si="664"/>
        <v>181</v>
      </c>
      <c r="FM172" s="145">
        <f t="shared" si="664"/>
        <v>184</v>
      </c>
      <c r="FN172" s="145">
        <f t="shared" ref="FN172:GJ172" si="665" xml:space="preserve"> FN171 - FN170 + 1</f>
        <v>181</v>
      </c>
      <c r="FO172" s="145">
        <f t="shared" si="665"/>
        <v>184</v>
      </c>
      <c r="FP172" s="145">
        <f t="shared" si="665"/>
        <v>181</v>
      </c>
      <c r="FQ172" s="145">
        <f t="shared" si="665"/>
        <v>184</v>
      </c>
      <c r="FR172" s="145">
        <f t="shared" si="665"/>
        <v>181</v>
      </c>
      <c r="FS172" s="145">
        <f t="shared" si="665"/>
        <v>184</v>
      </c>
      <c r="FT172" s="145">
        <f t="shared" si="665"/>
        <v>182</v>
      </c>
      <c r="FU172" s="145">
        <f t="shared" si="665"/>
        <v>184</v>
      </c>
      <c r="FV172" s="145">
        <f t="shared" si="665"/>
        <v>181</v>
      </c>
      <c r="FW172" s="145">
        <f t="shared" si="665"/>
        <v>184</v>
      </c>
      <c r="FX172" s="145">
        <f t="shared" si="665"/>
        <v>181</v>
      </c>
      <c r="FY172" s="145">
        <f t="shared" si="665"/>
        <v>184</v>
      </c>
      <c r="FZ172" s="145">
        <f t="shared" si="665"/>
        <v>181</v>
      </c>
      <c r="GA172" s="145">
        <f t="shared" si="665"/>
        <v>184</v>
      </c>
      <c r="GB172" s="145">
        <f t="shared" si="665"/>
        <v>182</v>
      </c>
      <c r="GC172" s="145">
        <f t="shared" si="665"/>
        <v>184</v>
      </c>
      <c r="GD172" s="145">
        <f t="shared" si="665"/>
        <v>181</v>
      </c>
      <c r="GE172" s="145">
        <f t="shared" si="665"/>
        <v>184</v>
      </c>
      <c r="GF172" s="145">
        <f t="shared" si="665"/>
        <v>181</v>
      </c>
      <c r="GG172" s="145">
        <f t="shared" si="665"/>
        <v>184</v>
      </c>
      <c r="GH172" s="145">
        <f t="shared" si="665"/>
        <v>181</v>
      </c>
      <c r="GI172" s="145">
        <f t="shared" si="665"/>
        <v>184</v>
      </c>
      <c r="GJ172" s="145">
        <f t="shared" si="665"/>
        <v>182</v>
      </c>
    </row>
    <row r="173" spans="1:15960" s="193" customFormat="1" x14ac:dyDescent="0.25">
      <c r="A173" s="550"/>
      <c r="B173" s="550"/>
      <c r="C173" s="551"/>
      <c r="D173" s="552"/>
      <c r="E173" s="553" t="s">
        <v>728</v>
      </c>
      <c r="F173" s="553"/>
      <c r="G173" s="553" t="s">
        <v>180</v>
      </c>
      <c r="H173" s="553"/>
      <c r="I173" s="554"/>
      <c r="J173" s="553">
        <f xml:space="preserve"> I173 + (J172 * J169)</f>
        <v>0</v>
      </c>
      <c r="K173" s="553">
        <f t="shared" ref="K173:U173" si="666" xml:space="preserve"> J173 + (K172 * K169)</f>
        <v>0</v>
      </c>
      <c r="L173" s="553">
        <f t="shared" si="666"/>
        <v>0</v>
      </c>
      <c r="M173" s="553">
        <f t="shared" si="666"/>
        <v>0</v>
      </c>
      <c r="N173" s="553">
        <f t="shared" si="666"/>
        <v>0</v>
      </c>
      <c r="O173" s="553">
        <f t="shared" si="666"/>
        <v>0</v>
      </c>
      <c r="P173" s="553">
        <f t="shared" si="666"/>
        <v>0</v>
      </c>
      <c r="Q173" s="553">
        <f t="shared" si="666"/>
        <v>184</v>
      </c>
      <c r="R173" s="553">
        <f t="shared" si="666"/>
        <v>365</v>
      </c>
      <c r="S173" s="553">
        <f t="shared" si="666"/>
        <v>549</v>
      </c>
      <c r="T173" s="553">
        <f t="shared" si="666"/>
        <v>730</v>
      </c>
      <c r="U173" s="553">
        <f t="shared" si="666"/>
        <v>914</v>
      </c>
      <c r="V173" s="553">
        <f t="shared" ref="V173" si="667" xml:space="preserve"> U173 + (V172 * V169)</f>
        <v>1095</v>
      </c>
      <c r="W173" s="553">
        <f t="shared" ref="W173" si="668" xml:space="preserve"> V173 + (W172 * W169)</f>
        <v>1279</v>
      </c>
      <c r="X173" s="553">
        <f t="shared" ref="X173" si="669" xml:space="preserve"> W173 + (X172 * X169)</f>
        <v>1461</v>
      </c>
      <c r="Y173" s="553">
        <f t="shared" ref="Y173" si="670" xml:space="preserve"> X173 + (Y172 * Y169)</f>
        <v>1645</v>
      </c>
      <c r="Z173" s="553">
        <f t="shared" ref="Z173" si="671" xml:space="preserve"> Y173 + (Z172 * Z169)</f>
        <v>1826</v>
      </c>
      <c r="AA173" s="553">
        <f t="shared" ref="AA173" si="672" xml:space="preserve"> Z173 + (AA172 * AA169)</f>
        <v>2010</v>
      </c>
      <c r="AB173" s="553">
        <f t="shared" ref="AB173" si="673" xml:space="preserve"> AA173 + (AB172 * AB169)</f>
        <v>2191</v>
      </c>
      <c r="AC173" s="553">
        <f t="shared" ref="AC173" si="674" xml:space="preserve"> AB173 + (AC172 * AC169)</f>
        <v>2375</v>
      </c>
      <c r="AD173" s="553">
        <f t="shared" ref="AD173" si="675" xml:space="preserve"> AC173 + (AD172 * AD169)</f>
        <v>2556</v>
      </c>
      <c r="AE173" s="553">
        <f t="shared" ref="AE173:AF173" si="676" xml:space="preserve"> AD173 + (AE172 * AE169)</f>
        <v>2740</v>
      </c>
      <c r="AF173" s="553">
        <f t="shared" si="676"/>
        <v>2922</v>
      </c>
      <c r="AG173" s="553">
        <f t="shared" ref="AG173" si="677" xml:space="preserve"> AF173 + (AG172 * AG169)</f>
        <v>3106</v>
      </c>
      <c r="AH173" s="553">
        <f t="shared" ref="AH173" si="678" xml:space="preserve"> AG173 + (AH172 * AH169)</f>
        <v>3287</v>
      </c>
      <c r="AI173" s="553">
        <f t="shared" ref="AI173" si="679" xml:space="preserve"> AH173 + (AI172 * AI169)</f>
        <v>3471</v>
      </c>
      <c r="AJ173" s="553">
        <f t="shared" ref="AJ173" si="680" xml:space="preserve"> AI173 + (AJ172 * AJ169)</f>
        <v>3652</v>
      </c>
      <c r="AK173" s="553">
        <f t="shared" ref="AK173" si="681" xml:space="preserve"> AJ173 + (AK172 * AK169)</f>
        <v>3836</v>
      </c>
      <c r="AL173" s="553">
        <f t="shared" ref="AL173" si="682" xml:space="preserve"> AK173 + (AL172 * AL169)</f>
        <v>4017</v>
      </c>
      <c r="AM173" s="553">
        <f t="shared" ref="AM173" si="683" xml:space="preserve"> AL173 + (AM172 * AM169)</f>
        <v>4201</v>
      </c>
      <c r="AN173" s="553">
        <f t="shared" ref="AN173" si="684" xml:space="preserve"> AM173 + (AN172 * AN169)</f>
        <v>4383</v>
      </c>
      <c r="AO173" s="553">
        <f t="shared" ref="AO173" si="685" xml:space="preserve"> AN173 + (AO172 * AO169)</f>
        <v>4567</v>
      </c>
      <c r="AP173" s="553">
        <f t="shared" ref="AP173:AQ173" si="686" xml:space="preserve"> AO173 + (AP172 * AP169)</f>
        <v>4748</v>
      </c>
      <c r="AQ173" s="553">
        <f t="shared" si="686"/>
        <v>4932</v>
      </c>
      <c r="AR173" s="553">
        <f t="shared" ref="AR173" si="687" xml:space="preserve"> AQ173 + (AR172 * AR169)</f>
        <v>5113</v>
      </c>
      <c r="AS173" s="553">
        <f t="shared" ref="AS173" si="688" xml:space="preserve"> AR173 + (AS172 * AS169)</f>
        <v>5297</v>
      </c>
      <c r="AT173" s="553">
        <f t="shared" ref="AT173" si="689" xml:space="preserve"> AS173 + (AT172 * AT169)</f>
        <v>5478</v>
      </c>
      <c r="AU173" s="553">
        <f t="shared" ref="AU173" si="690" xml:space="preserve"> AT173 + (AU172 * AU169)</f>
        <v>5662</v>
      </c>
      <c r="AV173" s="553">
        <f t="shared" ref="AV173" si="691" xml:space="preserve"> AU173 + (AV172 * AV169)</f>
        <v>5844</v>
      </c>
      <c r="AW173" s="553">
        <f t="shared" ref="AW173" si="692" xml:space="preserve"> AV173 + (AW172 * AW169)</f>
        <v>6028</v>
      </c>
      <c r="AX173" s="553">
        <f t="shared" ref="AX173" si="693" xml:space="preserve"> AW173 + (AX172 * AX169)</f>
        <v>6209</v>
      </c>
      <c r="AY173" s="553">
        <f t="shared" ref="AY173" si="694" xml:space="preserve"> AX173 + (AY172 * AY169)</f>
        <v>6393</v>
      </c>
      <c r="AZ173" s="553">
        <f t="shared" ref="AZ173" si="695" xml:space="preserve"> AY173 + (AZ172 * AZ169)</f>
        <v>6574</v>
      </c>
      <c r="BA173" s="553">
        <f t="shared" ref="BA173:BB173" si="696" xml:space="preserve"> AZ173 + (BA172 * BA169)</f>
        <v>6758</v>
      </c>
      <c r="BB173" s="553">
        <f t="shared" si="696"/>
        <v>6939</v>
      </c>
      <c r="BC173" s="553">
        <f t="shared" ref="BC173" si="697" xml:space="preserve"> BB173 + (BC172 * BC169)</f>
        <v>7123</v>
      </c>
      <c r="BD173" s="553">
        <f t="shared" ref="BD173" si="698" xml:space="preserve"> BC173 + (BD172 * BD169)</f>
        <v>7305</v>
      </c>
      <c r="BE173" s="553">
        <f t="shared" ref="BE173" si="699" xml:space="preserve"> BD173 + (BE172 * BE169)</f>
        <v>7305</v>
      </c>
      <c r="BF173" s="553">
        <f t="shared" ref="BF173" si="700" xml:space="preserve"> BE173 + (BF172 * BF169)</f>
        <v>7305</v>
      </c>
      <c r="BG173" s="553">
        <f t="shared" ref="BG173" si="701" xml:space="preserve"> BF173 + (BG172 * BG169)</f>
        <v>7305</v>
      </c>
      <c r="BH173" s="553">
        <f t="shared" ref="BH173" si="702" xml:space="preserve"> BG173 + (BH172 * BH169)</f>
        <v>7305</v>
      </c>
      <c r="BI173" s="553">
        <f t="shared" ref="BI173" si="703" xml:space="preserve"> BH173 + (BI172 * BI169)</f>
        <v>7305</v>
      </c>
      <c r="BJ173" s="553">
        <f t="shared" ref="BJ173" si="704" xml:space="preserve"> BI173 + (BJ172 * BJ169)</f>
        <v>7305</v>
      </c>
      <c r="BK173" s="553">
        <f t="shared" ref="BK173" si="705" xml:space="preserve"> BJ173 + (BK172 * BK169)</f>
        <v>7305</v>
      </c>
      <c r="BL173" s="553">
        <f t="shared" ref="BL173:BM173" si="706" xml:space="preserve"> BK173 + (BL172 * BL169)</f>
        <v>7305</v>
      </c>
      <c r="BM173" s="553">
        <f t="shared" si="706"/>
        <v>7305</v>
      </c>
      <c r="BN173" s="553">
        <f t="shared" ref="BN173" si="707" xml:space="preserve"> BM173 + (BN172 * BN169)</f>
        <v>7305</v>
      </c>
      <c r="BO173" s="553">
        <f t="shared" ref="BO173" si="708" xml:space="preserve"> BN173 + (BO172 * BO169)</f>
        <v>7305</v>
      </c>
      <c r="BP173" s="553">
        <f t="shared" ref="BP173" si="709" xml:space="preserve"> BO173 + (BP172 * BP169)</f>
        <v>7305</v>
      </c>
      <c r="BQ173" s="553">
        <f t="shared" ref="BQ173" si="710" xml:space="preserve"> BP173 + (BQ172 * BQ169)</f>
        <v>7305</v>
      </c>
      <c r="BR173" s="553">
        <f t="shared" ref="BR173" si="711" xml:space="preserve"> BQ173 + (BR172 * BR169)</f>
        <v>7305</v>
      </c>
      <c r="BS173" s="553">
        <f t="shared" ref="BS173" si="712" xml:space="preserve"> BR173 + (BS172 * BS169)</f>
        <v>7305</v>
      </c>
      <c r="BT173" s="553">
        <f t="shared" ref="BT173" si="713" xml:space="preserve"> BS173 + (BT172 * BT169)</f>
        <v>7305</v>
      </c>
      <c r="BU173" s="553">
        <f t="shared" ref="BU173" si="714" xml:space="preserve"> BT173 + (BU172 * BU169)</f>
        <v>7305</v>
      </c>
      <c r="BV173" s="553">
        <f t="shared" ref="BV173" si="715" xml:space="preserve"> BU173 + (BV172 * BV169)</f>
        <v>7305</v>
      </c>
      <c r="BW173" s="553">
        <f t="shared" ref="BW173:BX173" si="716" xml:space="preserve"> BV173 + (BW172 * BW169)</f>
        <v>7305</v>
      </c>
      <c r="BX173" s="553">
        <f t="shared" si="716"/>
        <v>7305</v>
      </c>
      <c r="BY173" s="553">
        <f t="shared" ref="BY173" si="717" xml:space="preserve"> BX173 + (BY172 * BY169)</f>
        <v>7305</v>
      </c>
      <c r="BZ173" s="553">
        <f t="shared" ref="BZ173" si="718" xml:space="preserve"> BY173 + (BZ172 * BZ169)</f>
        <v>7305</v>
      </c>
      <c r="CA173" s="553">
        <f t="shared" ref="CA173" si="719" xml:space="preserve"> BZ173 + (CA172 * CA169)</f>
        <v>7305</v>
      </c>
      <c r="CB173" s="553">
        <f t="shared" ref="CB173" si="720" xml:space="preserve"> CA173 + (CB172 * CB169)</f>
        <v>7305</v>
      </c>
      <c r="CC173" s="553">
        <f t="shared" ref="CC173" si="721" xml:space="preserve"> CB173 + (CC172 * CC169)</f>
        <v>7305</v>
      </c>
      <c r="CD173" s="553">
        <f t="shared" ref="CD173" si="722" xml:space="preserve"> CC173 + (CD172 * CD169)</f>
        <v>7305</v>
      </c>
      <c r="CE173" s="553">
        <f t="shared" ref="CE173" si="723" xml:space="preserve"> CD173 + (CE172 * CE169)</f>
        <v>7305</v>
      </c>
      <c r="CF173" s="553">
        <f t="shared" ref="CF173" si="724" xml:space="preserve"> CE173 + (CF172 * CF169)</f>
        <v>7305</v>
      </c>
      <c r="CG173" s="553">
        <f t="shared" ref="CG173" si="725" xml:space="preserve"> CF173 + (CG172 * CG169)</f>
        <v>7305</v>
      </c>
      <c r="CH173" s="553">
        <f t="shared" ref="CH173:CI173" si="726" xml:space="preserve"> CG173 + (CH172 * CH169)</f>
        <v>7305</v>
      </c>
      <c r="CI173" s="553">
        <f t="shared" si="726"/>
        <v>7305</v>
      </c>
      <c r="CJ173" s="553">
        <f t="shared" ref="CJ173" si="727" xml:space="preserve"> CI173 + (CJ172 * CJ169)</f>
        <v>7305</v>
      </c>
      <c r="CK173" s="553">
        <f t="shared" ref="CK173" si="728" xml:space="preserve"> CJ173 + (CK172 * CK169)</f>
        <v>7305</v>
      </c>
      <c r="CL173" s="553">
        <f t="shared" ref="CL173" si="729" xml:space="preserve"> CK173 + (CL172 * CL169)</f>
        <v>7305</v>
      </c>
      <c r="CM173" s="553">
        <f t="shared" ref="CM173" si="730" xml:space="preserve"> CL173 + (CM172 * CM169)</f>
        <v>7305</v>
      </c>
      <c r="CN173" s="553">
        <f t="shared" ref="CN173" si="731" xml:space="preserve"> CM173 + (CN172 * CN169)</f>
        <v>7305</v>
      </c>
      <c r="CO173" s="553">
        <f t="shared" ref="CO173" si="732" xml:space="preserve"> CN173 + (CO172 * CO169)</f>
        <v>7305</v>
      </c>
      <c r="CP173" s="553">
        <f t="shared" ref="CP173" si="733" xml:space="preserve"> CO173 + (CP172 * CP169)</f>
        <v>7305</v>
      </c>
      <c r="CQ173" s="553">
        <f t="shared" ref="CQ173" si="734" xml:space="preserve"> CP173 + (CQ172 * CQ169)</f>
        <v>7305</v>
      </c>
      <c r="CR173" s="553">
        <f t="shared" ref="CR173" si="735" xml:space="preserve"> CQ173 + (CR172 * CR169)</f>
        <v>7305</v>
      </c>
      <c r="CS173" s="553">
        <f t="shared" ref="CS173:CT173" si="736" xml:space="preserve"> CR173 + (CS172 * CS169)</f>
        <v>7305</v>
      </c>
      <c r="CT173" s="553">
        <f t="shared" si="736"/>
        <v>7305</v>
      </c>
      <c r="CU173" s="553">
        <f t="shared" ref="CU173" si="737" xml:space="preserve"> CT173 + (CU172 * CU169)</f>
        <v>7305</v>
      </c>
      <c r="CV173" s="553">
        <f t="shared" ref="CV173" si="738" xml:space="preserve"> CU173 + (CV172 * CV169)</f>
        <v>7305</v>
      </c>
      <c r="CW173" s="553">
        <f t="shared" ref="CW173" si="739" xml:space="preserve"> CV173 + (CW172 * CW169)</f>
        <v>7305</v>
      </c>
      <c r="CX173" s="553">
        <f t="shared" ref="CX173" si="740" xml:space="preserve"> CW173 + (CX172 * CX169)</f>
        <v>7305</v>
      </c>
      <c r="CY173" s="553">
        <f t="shared" ref="CY173" si="741" xml:space="preserve"> CX173 + (CY172 * CY169)</f>
        <v>7305</v>
      </c>
      <c r="CZ173" s="553">
        <f t="shared" ref="CZ173" si="742" xml:space="preserve"> CY173 + (CZ172 * CZ169)</f>
        <v>7305</v>
      </c>
      <c r="DA173" s="553">
        <f t="shared" ref="DA173" si="743" xml:space="preserve"> CZ173 + (DA172 * DA169)</f>
        <v>7305</v>
      </c>
      <c r="DB173" s="553">
        <f t="shared" ref="DB173" si="744" xml:space="preserve"> DA173 + (DB172 * DB169)</f>
        <v>7305</v>
      </c>
      <c r="DC173" s="553">
        <f t="shared" ref="DC173" si="745" xml:space="preserve"> DB173 + (DC172 * DC169)</f>
        <v>7305</v>
      </c>
      <c r="DD173" s="553">
        <f t="shared" ref="DD173:DE173" si="746" xml:space="preserve"> DC173 + (DD172 * DD169)</f>
        <v>7305</v>
      </c>
      <c r="DE173" s="553">
        <f t="shared" si="746"/>
        <v>7305</v>
      </c>
      <c r="DF173" s="553">
        <f t="shared" ref="DF173" si="747" xml:space="preserve"> DE173 + (DF172 * DF169)</f>
        <v>7305</v>
      </c>
      <c r="DG173" s="553">
        <f t="shared" ref="DG173" si="748" xml:space="preserve"> DF173 + (DG172 * DG169)</f>
        <v>7305</v>
      </c>
      <c r="DH173" s="553">
        <f t="shared" ref="DH173" si="749" xml:space="preserve"> DG173 + (DH172 * DH169)</f>
        <v>7305</v>
      </c>
      <c r="DI173" s="553">
        <f t="shared" ref="DI173" si="750" xml:space="preserve"> DH173 + (DI172 * DI169)</f>
        <v>7305</v>
      </c>
      <c r="DJ173" s="553">
        <f t="shared" ref="DJ173" si="751" xml:space="preserve"> DI173 + (DJ172 * DJ169)</f>
        <v>7305</v>
      </c>
      <c r="DK173" s="553">
        <f t="shared" ref="DK173" si="752" xml:space="preserve"> DJ173 + (DK172 * DK169)</f>
        <v>7305</v>
      </c>
      <c r="DL173" s="553">
        <f t="shared" ref="DL173" si="753" xml:space="preserve"> DK173 + (DL172 * DL169)</f>
        <v>7305</v>
      </c>
      <c r="DM173" s="553">
        <f t="shared" ref="DM173" si="754" xml:space="preserve"> DL173 + (DM172 * DM169)</f>
        <v>7305</v>
      </c>
      <c r="DN173" s="553">
        <f t="shared" ref="DN173" si="755" xml:space="preserve"> DM173 + (DN172 * DN169)</f>
        <v>7305</v>
      </c>
      <c r="DO173" s="553">
        <f t="shared" ref="DO173:DP173" si="756" xml:space="preserve"> DN173 + (DO172 * DO169)</f>
        <v>7305</v>
      </c>
      <c r="DP173" s="553">
        <f t="shared" si="756"/>
        <v>7305</v>
      </c>
      <c r="DQ173" s="553">
        <f t="shared" ref="DQ173" si="757" xml:space="preserve"> DP173 + (DQ172 * DQ169)</f>
        <v>7305</v>
      </c>
      <c r="DR173" s="553">
        <f t="shared" ref="DR173" si="758" xml:space="preserve"> DQ173 + (DR172 * DR169)</f>
        <v>7305</v>
      </c>
      <c r="DS173" s="553">
        <f t="shared" ref="DS173" si="759" xml:space="preserve"> DR173 + (DS172 * DS169)</f>
        <v>7305</v>
      </c>
      <c r="DT173" s="553">
        <f t="shared" ref="DT173" si="760" xml:space="preserve"> DS173 + (DT172 * DT169)</f>
        <v>7305</v>
      </c>
      <c r="DU173" s="553">
        <f t="shared" ref="DU173" si="761" xml:space="preserve"> DT173 + (DU172 * DU169)</f>
        <v>7305</v>
      </c>
      <c r="DV173" s="553">
        <f t="shared" ref="DV173" si="762" xml:space="preserve"> DU173 + (DV172 * DV169)</f>
        <v>7305</v>
      </c>
      <c r="DW173" s="553">
        <f t="shared" ref="DW173" si="763" xml:space="preserve"> DV173 + (DW172 * DW169)</f>
        <v>7305</v>
      </c>
      <c r="DX173" s="553">
        <f t="shared" ref="DX173" si="764" xml:space="preserve"> DW173 + (DX172 * DX169)</f>
        <v>7305</v>
      </c>
      <c r="DY173" s="553">
        <f t="shared" ref="DY173" si="765" xml:space="preserve"> DX173 + (DY172 * DY169)</f>
        <v>7305</v>
      </c>
      <c r="DZ173" s="553">
        <f t="shared" ref="DZ173:EA173" si="766" xml:space="preserve"> DY173 + (DZ172 * DZ169)</f>
        <v>7305</v>
      </c>
      <c r="EA173" s="553">
        <f t="shared" si="766"/>
        <v>7305</v>
      </c>
      <c r="EB173" s="553">
        <f t="shared" ref="EB173" si="767" xml:space="preserve"> EA173 + (EB172 * EB169)</f>
        <v>7305</v>
      </c>
      <c r="EC173" s="553">
        <f t="shared" ref="EC173" si="768" xml:space="preserve"> EB173 + (EC172 * EC169)</f>
        <v>7305</v>
      </c>
      <c r="ED173" s="553">
        <f t="shared" ref="ED173" si="769" xml:space="preserve"> EC173 + (ED172 * ED169)</f>
        <v>7305</v>
      </c>
      <c r="EE173" s="553">
        <f t="shared" ref="EE173" si="770" xml:space="preserve"> ED173 + (EE172 * EE169)</f>
        <v>7305</v>
      </c>
      <c r="EF173" s="553">
        <f t="shared" ref="EF173" si="771" xml:space="preserve"> EE173 + (EF172 * EF169)</f>
        <v>7305</v>
      </c>
      <c r="EG173" s="553">
        <f t="shared" ref="EG173" si="772" xml:space="preserve"> EF173 + (EG172 * EG169)</f>
        <v>7305</v>
      </c>
      <c r="EH173" s="553">
        <f t="shared" ref="EH173" si="773" xml:space="preserve"> EG173 + (EH172 * EH169)</f>
        <v>7305</v>
      </c>
      <c r="EI173" s="553">
        <f t="shared" ref="EI173" si="774" xml:space="preserve"> EH173 + (EI172 * EI169)</f>
        <v>7305</v>
      </c>
      <c r="EJ173" s="553">
        <f t="shared" ref="EJ173" si="775" xml:space="preserve"> EI173 + (EJ172 * EJ169)</f>
        <v>7305</v>
      </c>
      <c r="EK173" s="553">
        <f t="shared" ref="EK173:EL173" si="776" xml:space="preserve"> EJ173 + (EK172 * EK169)</f>
        <v>7305</v>
      </c>
      <c r="EL173" s="553">
        <f t="shared" si="776"/>
        <v>7305</v>
      </c>
      <c r="EM173" s="553">
        <f t="shared" ref="EM173" si="777" xml:space="preserve"> EL173 + (EM172 * EM169)</f>
        <v>7305</v>
      </c>
      <c r="EN173" s="553">
        <f t="shared" ref="EN173" si="778" xml:space="preserve"> EM173 + (EN172 * EN169)</f>
        <v>7305</v>
      </c>
      <c r="EO173" s="553">
        <f t="shared" ref="EO173" si="779" xml:space="preserve"> EN173 + (EO172 * EO169)</f>
        <v>7305</v>
      </c>
      <c r="EP173" s="553">
        <f t="shared" ref="EP173" si="780" xml:space="preserve"> EO173 + (EP172 * EP169)</f>
        <v>7305</v>
      </c>
      <c r="EQ173" s="553">
        <f t="shared" ref="EQ173" si="781" xml:space="preserve"> EP173 + (EQ172 * EQ169)</f>
        <v>7305</v>
      </c>
      <c r="ER173" s="553">
        <f t="shared" ref="ER173" si="782" xml:space="preserve"> EQ173 + (ER172 * ER169)</f>
        <v>7305</v>
      </c>
      <c r="ES173" s="553">
        <f t="shared" ref="ES173" si="783" xml:space="preserve"> ER173 + (ES172 * ES169)</f>
        <v>7305</v>
      </c>
      <c r="ET173" s="553">
        <f t="shared" ref="ET173" si="784" xml:space="preserve"> ES173 + (ET172 * ET169)</f>
        <v>7305</v>
      </c>
      <c r="EU173" s="553">
        <f t="shared" ref="EU173" si="785" xml:space="preserve"> ET173 + (EU172 * EU169)</f>
        <v>7305</v>
      </c>
      <c r="EV173" s="553">
        <f t="shared" ref="EV173:EW173" si="786" xml:space="preserve"> EU173 + (EV172 * EV169)</f>
        <v>7305</v>
      </c>
      <c r="EW173" s="553">
        <f t="shared" si="786"/>
        <v>7305</v>
      </c>
      <c r="EX173" s="553">
        <f t="shared" ref="EX173" si="787" xml:space="preserve"> EW173 + (EX172 * EX169)</f>
        <v>7305</v>
      </c>
      <c r="EY173" s="553">
        <f t="shared" ref="EY173" si="788" xml:space="preserve"> EX173 + (EY172 * EY169)</f>
        <v>7305</v>
      </c>
      <c r="EZ173" s="553">
        <f t="shared" ref="EZ173" si="789" xml:space="preserve"> EY173 + (EZ172 * EZ169)</f>
        <v>7305</v>
      </c>
      <c r="FA173" s="553">
        <f t="shared" ref="FA173" si="790" xml:space="preserve"> EZ173 + (FA172 * FA169)</f>
        <v>7305</v>
      </c>
      <c r="FB173" s="553">
        <f t="shared" ref="FB173" si="791" xml:space="preserve"> FA173 + (FB172 * FB169)</f>
        <v>7305</v>
      </c>
      <c r="FC173" s="553">
        <f t="shared" ref="FC173" si="792" xml:space="preserve"> FB173 + (FC172 * FC169)</f>
        <v>7305</v>
      </c>
      <c r="FD173" s="553">
        <f t="shared" ref="FD173" si="793" xml:space="preserve"> FC173 + (FD172 * FD169)</f>
        <v>7305</v>
      </c>
      <c r="FE173" s="553">
        <f t="shared" ref="FE173" si="794" xml:space="preserve"> FD173 + (FE172 * FE169)</f>
        <v>7305</v>
      </c>
      <c r="FF173" s="553">
        <f t="shared" ref="FF173" si="795" xml:space="preserve"> FE173 + (FF172 * FF169)</f>
        <v>7305</v>
      </c>
      <c r="FG173" s="553">
        <f t="shared" ref="FG173:FH173" si="796" xml:space="preserve"> FF173 + (FG172 * FG169)</f>
        <v>7305</v>
      </c>
      <c r="FH173" s="553">
        <f t="shared" si="796"/>
        <v>7305</v>
      </c>
      <c r="FI173" s="553">
        <f t="shared" ref="FI173" si="797" xml:space="preserve"> FH173 + (FI172 * FI169)</f>
        <v>7305</v>
      </c>
      <c r="FJ173" s="553">
        <f t="shared" ref="FJ173" si="798" xml:space="preserve"> FI173 + (FJ172 * FJ169)</f>
        <v>7305</v>
      </c>
      <c r="FK173" s="553">
        <f t="shared" ref="FK173" si="799" xml:space="preserve"> FJ173 + (FK172 * FK169)</f>
        <v>7305</v>
      </c>
      <c r="FL173" s="553">
        <f t="shared" ref="FL173" si="800" xml:space="preserve"> FK173 + (FL172 * FL169)</f>
        <v>7305</v>
      </c>
      <c r="FM173" s="553">
        <f t="shared" ref="FM173" si="801" xml:space="preserve"> FL173 + (FM172 * FM169)</f>
        <v>7305</v>
      </c>
      <c r="FN173" s="553">
        <f t="shared" ref="FN173" si="802" xml:space="preserve"> FM173 + (FN172 * FN169)</f>
        <v>7305</v>
      </c>
      <c r="FO173" s="553">
        <f t="shared" ref="FO173" si="803" xml:space="preserve"> FN173 + (FO172 * FO169)</f>
        <v>7305</v>
      </c>
      <c r="FP173" s="553">
        <f t="shared" ref="FP173" si="804" xml:space="preserve"> FO173 + (FP172 * FP169)</f>
        <v>7305</v>
      </c>
      <c r="FQ173" s="553">
        <f t="shared" ref="FQ173" si="805" xml:space="preserve"> FP173 + (FQ172 * FQ169)</f>
        <v>7305</v>
      </c>
      <c r="FR173" s="553">
        <f t="shared" ref="FR173:FS173" si="806" xml:space="preserve"> FQ173 + (FR172 * FR169)</f>
        <v>7305</v>
      </c>
      <c r="FS173" s="553">
        <f t="shared" si="806"/>
        <v>7305</v>
      </c>
      <c r="FT173" s="553">
        <f t="shared" ref="FT173" si="807" xml:space="preserve"> FS173 + (FT172 * FT169)</f>
        <v>7305</v>
      </c>
      <c r="FU173" s="553">
        <f t="shared" ref="FU173" si="808" xml:space="preserve"> FT173 + (FU172 * FU169)</f>
        <v>7305</v>
      </c>
      <c r="FV173" s="553">
        <f t="shared" ref="FV173" si="809" xml:space="preserve"> FU173 + (FV172 * FV169)</f>
        <v>7305</v>
      </c>
      <c r="FW173" s="553">
        <f t="shared" ref="FW173" si="810" xml:space="preserve"> FV173 + (FW172 * FW169)</f>
        <v>7305</v>
      </c>
      <c r="FX173" s="553">
        <f t="shared" ref="FX173" si="811" xml:space="preserve"> FW173 + (FX172 * FX169)</f>
        <v>7305</v>
      </c>
      <c r="FY173" s="553">
        <f t="shared" ref="FY173" si="812" xml:space="preserve"> FX173 + (FY172 * FY169)</f>
        <v>7305</v>
      </c>
      <c r="FZ173" s="553">
        <f t="shared" ref="FZ173" si="813" xml:space="preserve"> FY173 + (FZ172 * FZ169)</f>
        <v>7305</v>
      </c>
      <c r="GA173" s="553">
        <f t="shared" ref="GA173" si="814" xml:space="preserve"> FZ173 + (GA172 * GA169)</f>
        <v>7305</v>
      </c>
      <c r="GB173" s="553">
        <f t="shared" ref="GB173" si="815" xml:space="preserve"> GA173 + (GB172 * GB169)</f>
        <v>7305</v>
      </c>
      <c r="GC173" s="553">
        <f t="shared" ref="GC173:GD173" si="816" xml:space="preserve"> GB173 + (GC172 * GC169)</f>
        <v>7305</v>
      </c>
      <c r="GD173" s="553">
        <f t="shared" si="816"/>
        <v>7305</v>
      </c>
      <c r="GE173" s="553">
        <f t="shared" ref="GE173" si="817" xml:space="preserve"> GD173 + (GE172 * GE169)</f>
        <v>7305</v>
      </c>
      <c r="GF173" s="553">
        <f t="shared" ref="GF173" si="818" xml:space="preserve"> GE173 + (GF172 * GF169)</f>
        <v>7305</v>
      </c>
      <c r="GG173" s="553">
        <f t="shared" ref="GG173" si="819" xml:space="preserve"> GF173 + (GG172 * GG169)</f>
        <v>7305</v>
      </c>
      <c r="GH173" s="553">
        <f t="shared" ref="GH173" si="820" xml:space="preserve"> GG173 + (GH172 * GH169)</f>
        <v>7305</v>
      </c>
      <c r="GI173" s="553">
        <f t="shared" ref="GI173" si="821" xml:space="preserve"> GH173 + (GI172 * GI169)</f>
        <v>7305</v>
      </c>
      <c r="GJ173" s="553">
        <f t="shared" ref="GJ173" si="822" xml:space="preserve"> GI173 + (GJ172 * GJ169)</f>
        <v>7305</v>
      </c>
    </row>
    <row r="175" spans="1:15960" s="639" customFormat="1" ht="13" customHeight="1" x14ac:dyDescent="0.25">
      <c r="A175" s="15" t="s">
        <v>569</v>
      </c>
      <c r="B175" s="660"/>
      <c r="C175" s="518"/>
      <c r="D175" s="518"/>
      <c r="E175" s="518"/>
      <c r="F175" s="518"/>
      <c r="G175" s="518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</row>
    <row r="176" spans="1:15960" s="639" customFormat="1" ht="13" customHeight="1" outlineLevel="1" x14ac:dyDescent="0.25">
      <c r="A176" s="15"/>
      <c r="B176" s="660"/>
      <c r="C176" s="518"/>
      <c r="D176" s="518"/>
      <c r="E176" s="518"/>
      <c r="F176" s="518"/>
      <c r="G176" s="518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</row>
    <row r="177" spans="1:192" s="639" customFormat="1" ht="13" customHeight="1" outlineLevel="1" x14ac:dyDescent="0.25">
      <c r="A177" s="15"/>
      <c r="B177" s="660"/>
      <c r="C177" s="518"/>
      <c r="D177" s="518"/>
      <c r="E177" s="78" t="str">
        <f xml:space="preserve"> InpC!E$78</f>
        <v>Equity bridge repaid at end construction?</v>
      </c>
      <c r="F177" s="78">
        <f xml:space="preserve"> InpC!F$78</f>
        <v>1</v>
      </c>
      <c r="G177" s="78" t="str">
        <f xml:space="preserve"> InpC!G$78</f>
        <v>1 = yes, 0 = no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</row>
    <row r="178" spans="1:192" s="639" customFormat="1" ht="13" customHeight="1" outlineLevel="1" x14ac:dyDescent="0.25">
      <c r="A178" s="656"/>
      <c r="B178" s="656"/>
      <c r="C178" s="656"/>
      <c r="D178" s="656"/>
      <c r="E178" s="691" t="str">
        <f xml:space="preserve"> ConTime!E$73</f>
        <v>End of construction period date</v>
      </c>
      <c r="F178" s="691">
        <f xml:space="preserve"> ConTime!F$73</f>
        <v>45473</v>
      </c>
      <c r="G178" s="691" t="str">
        <f xml:space="preserve"> ConTime!G$73</f>
        <v>date</v>
      </c>
      <c r="H178" s="659"/>
      <c r="I178" s="659"/>
      <c r="J178" s="659"/>
      <c r="K178" s="659"/>
      <c r="L178" s="659"/>
      <c r="M178" s="659"/>
      <c r="N178" s="659"/>
      <c r="O178" s="659"/>
      <c r="P178" s="659"/>
      <c r="Q178" s="659"/>
      <c r="R178" s="659"/>
      <c r="S178" s="659"/>
      <c r="T178" s="659"/>
      <c r="U178" s="659"/>
      <c r="V178" s="659"/>
      <c r="W178" s="659"/>
      <c r="X178" s="659"/>
      <c r="Y178" s="659"/>
      <c r="Z178" s="659"/>
      <c r="AA178" s="659"/>
      <c r="AB178" s="659"/>
      <c r="AC178" s="659"/>
      <c r="AD178" s="659"/>
      <c r="AE178" s="659"/>
      <c r="AF178" s="659"/>
      <c r="AG178" s="659"/>
      <c r="AH178" s="659"/>
      <c r="AI178" s="659"/>
      <c r="AJ178" s="659"/>
      <c r="AK178" s="659"/>
      <c r="AL178" s="659"/>
      <c r="AM178" s="659"/>
      <c r="AN178" s="659"/>
      <c r="AO178" s="659"/>
      <c r="AP178" s="659"/>
      <c r="AQ178" s="659"/>
      <c r="AR178" s="659"/>
      <c r="AS178" s="659"/>
      <c r="AT178" s="659"/>
      <c r="AU178" s="659"/>
      <c r="AV178" s="659"/>
      <c r="AW178" s="659"/>
      <c r="AX178" s="659"/>
      <c r="AY178" s="659"/>
      <c r="AZ178" s="659"/>
      <c r="BA178" s="659"/>
      <c r="BB178" s="659"/>
      <c r="BC178" s="659"/>
      <c r="BD178" s="659"/>
      <c r="BE178" s="659"/>
      <c r="BF178" s="659"/>
      <c r="BG178" s="659"/>
      <c r="BH178" s="659"/>
      <c r="BI178" s="659"/>
      <c r="BJ178" s="659"/>
      <c r="BK178" s="659"/>
      <c r="BL178" s="659"/>
      <c r="BM178" s="659"/>
      <c r="BN178" s="659"/>
      <c r="BO178" s="659"/>
      <c r="BP178" s="659"/>
      <c r="BQ178" s="659"/>
      <c r="BR178" s="659"/>
      <c r="BS178" s="659"/>
      <c r="BT178" s="659"/>
      <c r="BU178" s="659"/>
      <c r="BV178" s="659"/>
      <c r="BW178" s="659"/>
      <c r="BX178" s="659"/>
      <c r="BY178" s="659"/>
      <c r="BZ178" s="659"/>
      <c r="CA178" s="659"/>
      <c r="CB178" s="659"/>
      <c r="CC178" s="659"/>
      <c r="CD178" s="659"/>
      <c r="CE178" s="659"/>
      <c r="CF178" s="659"/>
      <c r="CG178" s="659"/>
      <c r="CH178" s="659"/>
      <c r="CI178" s="659"/>
      <c r="CJ178" s="659"/>
      <c r="CK178" s="659"/>
      <c r="CL178" s="659"/>
      <c r="CM178" s="659"/>
      <c r="CN178" s="659"/>
      <c r="CO178" s="659"/>
      <c r="CP178" s="659"/>
      <c r="CQ178" s="659"/>
      <c r="CR178" s="659"/>
      <c r="CS178" s="659"/>
      <c r="CT178" s="659"/>
      <c r="CU178" s="659"/>
      <c r="CV178" s="659"/>
      <c r="CW178" s="659"/>
      <c r="CX178" s="659"/>
      <c r="CY178" s="659"/>
      <c r="CZ178" s="659"/>
      <c r="DA178" s="659"/>
      <c r="DB178" s="659"/>
      <c r="DC178" s="659"/>
      <c r="DD178" s="659"/>
      <c r="DE178" s="659"/>
      <c r="DF178" s="659"/>
      <c r="DG178" s="659"/>
      <c r="DH178" s="659"/>
      <c r="DI178" s="659"/>
      <c r="DJ178" s="659"/>
      <c r="DK178" s="659"/>
      <c r="DL178" s="659"/>
      <c r="DM178" s="659"/>
      <c r="DN178" s="659"/>
      <c r="DO178" s="659"/>
      <c r="DP178" s="659"/>
      <c r="DQ178" s="659"/>
      <c r="DR178" s="659"/>
      <c r="DS178" s="659"/>
      <c r="DT178" s="659"/>
      <c r="DU178" s="659"/>
      <c r="DV178" s="659"/>
      <c r="DW178" s="659"/>
      <c r="DX178" s="659"/>
      <c r="DY178" s="659"/>
      <c r="DZ178" s="659"/>
      <c r="EA178" s="659"/>
      <c r="EB178" s="659"/>
      <c r="EC178" s="659"/>
      <c r="ED178" s="659"/>
      <c r="EE178" s="659"/>
      <c r="EF178" s="659"/>
      <c r="EG178" s="659"/>
      <c r="EH178" s="659"/>
      <c r="EI178" s="659"/>
      <c r="EJ178" s="659"/>
      <c r="EK178" s="659"/>
      <c r="EL178" s="659"/>
      <c r="EM178" s="659"/>
      <c r="EN178" s="659"/>
      <c r="EO178" s="659"/>
      <c r="EP178" s="659"/>
      <c r="EQ178" s="659"/>
      <c r="ER178" s="659"/>
      <c r="ES178" s="659"/>
      <c r="ET178" s="659"/>
      <c r="EU178" s="659"/>
      <c r="EV178" s="659"/>
      <c r="EW178" s="659"/>
    </row>
    <row r="179" spans="1:192" s="639" customFormat="1" ht="13" customHeight="1" outlineLevel="1" x14ac:dyDescent="0.25">
      <c r="A179" s="656"/>
      <c r="B179" s="656"/>
      <c r="C179" s="656"/>
      <c r="D179" s="656"/>
      <c r="E179" s="680" t="str">
        <f xml:space="preserve"> InpC!E$79</f>
        <v>Term of equity bridge beyond PCOD</v>
      </c>
      <c r="F179" s="680">
        <f xml:space="preserve"> InpC!F$79</f>
        <v>2</v>
      </c>
      <c r="G179" s="680" t="str">
        <f xml:space="preserve"> InpC!G$79</f>
        <v>years</v>
      </c>
      <c r="H179" s="659"/>
      <c r="I179" s="659"/>
      <c r="J179" s="659"/>
      <c r="K179" s="659"/>
      <c r="L179" s="659"/>
      <c r="M179" s="659"/>
      <c r="N179" s="659"/>
      <c r="O179" s="659"/>
      <c r="P179" s="659"/>
      <c r="Q179" s="659"/>
      <c r="R179" s="659"/>
      <c r="S179" s="659"/>
      <c r="T179" s="659"/>
      <c r="U179" s="659"/>
      <c r="V179" s="659"/>
      <c r="W179" s="659"/>
      <c r="X179" s="659"/>
      <c r="Y179" s="659"/>
      <c r="Z179" s="659"/>
      <c r="AA179" s="659"/>
      <c r="AB179" s="659"/>
      <c r="AC179" s="659"/>
      <c r="AD179" s="659"/>
      <c r="AE179" s="659"/>
      <c r="AF179" s="659"/>
      <c r="AG179" s="659"/>
      <c r="AH179" s="659"/>
      <c r="AI179" s="659"/>
      <c r="AJ179" s="659"/>
      <c r="AK179" s="659"/>
      <c r="AL179" s="659"/>
      <c r="AM179" s="659"/>
      <c r="AN179" s="659"/>
      <c r="AO179" s="659"/>
      <c r="AP179" s="659"/>
      <c r="AQ179" s="659"/>
      <c r="AR179" s="659"/>
      <c r="AS179" s="659"/>
      <c r="AT179" s="659"/>
      <c r="AU179" s="659"/>
      <c r="AV179" s="659"/>
      <c r="AW179" s="659"/>
      <c r="AX179" s="659"/>
      <c r="AY179" s="659"/>
      <c r="AZ179" s="659"/>
      <c r="BA179" s="659"/>
      <c r="BB179" s="659"/>
      <c r="BC179" s="659"/>
      <c r="BD179" s="659"/>
      <c r="BE179" s="659"/>
      <c r="BF179" s="659"/>
      <c r="BG179" s="659"/>
      <c r="BH179" s="659"/>
      <c r="BI179" s="659"/>
      <c r="BJ179" s="659"/>
      <c r="BK179" s="659"/>
      <c r="BL179" s="659"/>
      <c r="BM179" s="659"/>
      <c r="BN179" s="659"/>
      <c r="BO179" s="659"/>
      <c r="BP179" s="659"/>
      <c r="BQ179" s="659"/>
      <c r="BR179" s="659"/>
      <c r="BS179" s="659"/>
      <c r="BT179" s="659"/>
      <c r="BU179" s="659"/>
      <c r="BV179" s="659"/>
      <c r="BW179" s="659"/>
      <c r="BX179" s="659"/>
      <c r="BY179" s="659"/>
      <c r="BZ179" s="659"/>
      <c r="CA179" s="659"/>
      <c r="CB179" s="659"/>
      <c r="CC179" s="659"/>
      <c r="CD179" s="659"/>
      <c r="CE179" s="659"/>
      <c r="CF179" s="659"/>
      <c r="CG179" s="659"/>
      <c r="CH179" s="659"/>
      <c r="CI179" s="659"/>
      <c r="CJ179" s="659"/>
      <c r="CK179" s="659"/>
      <c r="CL179" s="659"/>
      <c r="CM179" s="659"/>
      <c r="CN179" s="659"/>
      <c r="CO179" s="659"/>
      <c r="CP179" s="659"/>
      <c r="CQ179" s="659"/>
      <c r="CR179" s="659"/>
      <c r="CS179" s="659"/>
      <c r="CT179" s="659"/>
      <c r="CU179" s="659"/>
      <c r="CV179" s="659"/>
      <c r="CW179" s="659"/>
      <c r="CX179" s="659"/>
      <c r="CY179" s="659"/>
      <c r="CZ179" s="659"/>
      <c r="DA179" s="659"/>
      <c r="DB179" s="659"/>
      <c r="DC179" s="659"/>
      <c r="DD179" s="659"/>
      <c r="DE179" s="659"/>
      <c r="DF179" s="659"/>
      <c r="DG179" s="659"/>
      <c r="DH179" s="659"/>
      <c r="DI179" s="659"/>
      <c r="DJ179" s="659"/>
      <c r="DK179" s="659"/>
      <c r="DL179" s="659"/>
      <c r="DM179" s="659"/>
      <c r="DN179" s="659"/>
      <c r="DO179" s="659"/>
      <c r="DP179" s="659"/>
      <c r="DQ179" s="659"/>
      <c r="DR179" s="659"/>
      <c r="DS179" s="659"/>
      <c r="DT179" s="659"/>
      <c r="DU179" s="659"/>
      <c r="DV179" s="659"/>
      <c r="DW179" s="659"/>
      <c r="DX179" s="659"/>
      <c r="DY179" s="659"/>
      <c r="DZ179" s="659"/>
      <c r="EA179" s="659"/>
      <c r="EB179" s="659"/>
      <c r="EC179" s="659"/>
      <c r="ED179" s="659"/>
      <c r="EE179" s="659"/>
      <c r="EF179" s="659"/>
      <c r="EG179" s="659"/>
      <c r="EH179" s="659"/>
      <c r="EI179" s="659"/>
      <c r="EJ179" s="659"/>
      <c r="EK179" s="659"/>
      <c r="EL179" s="659"/>
      <c r="EM179" s="659"/>
      <c r="EN179" s="659"/>
      <c r="EO179" s="659"/>
      <c r="EP179" s="659"/>
      <c r="EQ179" s="659"/>
      <c r="ER179" s="659"/>
      <c r="ES179" s="659"/>
      <c r="ET179" s="659"/>
      <c r="EU179" s="659"/>
      <c r="EV179" s="659"/>
      <c r="EW179" s="659"/>
    </row>
    <row r="180" spans="1:192" s="639" customFormat="1" ht="13" customHeight="1" outlineLevel="1" x14ac:dyDescent="0.25">
      <c r="A180" s="656"/>
      <c r="B180" s="656"/>
      <c r="C180" s="656"/>
      <c r="D180" s="656"/>
      <c r="E180" s="680" t="str">
        <f xml:space="preserve"> InpC!E$216</f>
        <v>Months in year</v>
      </c>
      <c r="F180" s="680">
        <f xml:space="preserve"> InpC!F$216</f>
        <v>12</v>
      </c>
      <c r="G180" s="680" t="str">
        <f xml:space="preserve"> InpC!G$216</f>
        <v>months</v>
      </c>
      <c r="H180" s="659"/>
      <c r="I180" s="659"/>
      <c r="J180" s="659"/>
      <c r="K180" s="659"/>
      <c r="L180" s="659"/>
      <c r="M180" s="659"/>
      <c r="N180" s="659"/>
      <c r="O180" s="659"/>
      <c r="P180" s="659"/>
      <c r="Q180" s="659"/>
      <c r="R180" s="659"/>
      <c r="S180" s="659"/>
      <c r="T180" s="659"/>
      <c r="U180" s="659"/>
      <c r="V180" s="659"/>
      <c r="W180" s="659"/>
      <c r="X180" s="659"/>
      <c r="Y180" s="659"/>
      <c r="Z180" s="659"/>
      <c r="AA180" s="659"/>
      <c r="AB180" s="659"/>
      <c r="AC180" s="659"/>
      <c r="AD180" s="659"/>
      <c r="AE180" s="659"/>
      <c r="AF180" s="659"/>
      <c r="AG180" s="659"/>
      <c r="AH180" s="659"/>
      <c r="AI180" s="659"/>
      <c r="AJ180" s="659"/>
      <c r="AK180" s="659"/>
      <c r="AL180" s="659"/>
      <c r="AM180" s="659"/>
      <c r="AN180" s="659"/>
      <c r="AO180" s="659"/>
      <c r="AP180" s="659"/>
      <c r="AQ180" s="659"/>
      <c r="AR180" s="659"/>
      <c r="AS180" s="659"/>
      <c r="AT180" s="659"/>
      <c r="AU180" s="659"/>
      <c r="AV180" s="659"/>
      <c r="AW180" s="659"/>
      <c r="AX180" s="659"/>
      <c r="AY180" s="659"/>
      <c r="AZ180" s="659"/>
      <c r="BA180" s="659"/>
      <c r="BB180" s="659"/>
      <c r="BC180" s="659"/>
      <c r="BD180" s="659"/>
      <c r="BE180" s="659"/>
      <c r="BF180" s="659"/>
      <c r="BG180" s="659"/>
      <c r="BH180" s="659"/>
      <c r="BI180" s="659"/>
      <c r="BJ180" s="659"/>
      <c r="BK180" s="659"/>
      <c r="BL180" s="659"/>
      <c r="BM180" s="659"/>
      <c r="BN180" s="659"/>
      <c r="BO180" s="659"/>
      <c r="BP180" s="659"/>
      <c r="BQ180" s="659"/>
      <c r="BR180" s="659"/>
      <c r="BS180" s="659"/>
      <c r="BT180" s="659"/>
      <c r="BU180" s="659"/>
      <c r="BV180" s="659"/>
      <c r="BW180" s="659"/>
      <c r="BX180" s="659"/>
      <c r="BY180" s="659"/>
      <c r="BZ180" s="659"/>
      <c r="CA180" s="659"/>
      <c r="CB180" s="659"/>
      <c r="CC180" s="659"/>
      <c r="CD180" s="659"/>
      <c r="CE180" s="659"/>
      <c r="CF180" s="659"/>
      <c r="CG180" s="659"/>
      <c r="CH180" s="659"/>
      <c r="CI180" s="659"/>
      <c r="CJ180" s="659"/>
      <c r="CK180" s="659"/>
      <c r="CL180" s="659"/>
      <c r="CM180" s="659"/>
      <c r="CN180" s="659"/>
      <c r="CO180" s="659"/>
      <c r="CP180" s="659"/>
      <c r="CQ180" s="659"/>
      <c r="CR180" s="659"/>
      <c r="CS180" s="659"/>
      <c r="CT180" s="659"/>
      <c r="CU180" s="659"/>
      <c r="CV180" s="659"/>
      <c r="CW180" s="659"/>
      <c r="CX180" s="659"/>
      <c r="CY180" s="659"/>
      <c r="CZ180" s="659"/>
      <c r="DA180" s="659"/>
      <c r="DB180" s="659"/>
      <c r="DC180" s="659"/>
      <c r="DD180" s="659"/>
      <c r="DE180" s="659"/>
      <c r="DF180" s="659"/>
      <c r="DG180" s="659"/>
      <c r="DH180" s="659"/>
      <c r="DI180" s="659"/>
      <c r="DJ180" s="659"/>
      <c r="DK180" s="659"/>
      <c r="DL180" s="659"/>
      <c r="DM180" s="659"/>
      <c r="DN180" s="659"/>
      <c r="DO180" s="659"/>
      <c r="DP180" s="659"/>
      <c r="DQ180" s="659"/>
      <c r="DR180" s="659"/>
      <c r="DS180" s="659"/>
      <c r="DT180" s="659"/>
      <c r="DU180" s="659"/>
      <c r="DV180" s="659"/>
      <c r="DW180" s="659"/>
      <c r="DX180" s="659"/>
      <c r="DY180" s="659"/>
      <c r="DZ180" s="659"/>
      <c r="EA180" s="659"/>
      <c r="EB180" s="659"/>
      <c r="EC180" s="659"/>
      <c r="ED180" s="659"/>
      <c r="EE180" s="659"/>
      <c r="EF180" s="659"/>
      <c r="EG180" s="659"/>
      <c r="EH180" s="659"/>
      <c r="EI180" s="659"/>
      <c r="EJ180" s="659"/>
      <c r="EK180" s="659"/>
      <c r="EL180" s="659"/>
      <c r="EM180" s="659"/>
      <c r="EN180" s="659"/>
      <c r="EO180" s="659"/>
      <c r="EP180" s="659"/>
      <c r="EQ180" s="659"/>
      <c r="ER180" s="659"/>
      <c r="ES180" s="659"/>
      <c r="ET180" s="659"/>
      <c r="EU180" s="659"/>
      <c r="EV180" s="659"/>
      <c r="EW180" s="659"/>
    </row>
    <row r="181" spans="1:192" s="639" customFormat="1" ht="13" customHeight="1" outlineLevel="1" x14ac:dyDescent="0.25">
      <c r="A181" s="518"/>
      <c r="B181" s="518"/>
      <c r="C181" s="518"/>
      <c r="D181" s="518"/>
      <c r="E181" s="686" t="s">
        <v>566</v>
      </c>
      <c r="F181" s="140">
        <f xml:space="preserve"> IF(F177 = 1, F178, EOMONTH(F178, F179 * F180))</f>
        <v>45473</v>
      </c>
      <c r="G181" s="686" t="s">
        <v>6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</row>
    <row r="182" spans="1:192" s="639" customFormat="1" ht="13" customHeight="1" outlineLevel="1" x14ac:dyDescent="0.25">
      <c r="A182" s="518"/>
      <c r="B182" s="518"/>
      <c r="C182" s="518"/>
      <c r="D182" s="518"/>
      <c r="E182" s="518"/>
      <c r="F182" s="518"/>
      <c r="G182" s="518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</row>
    <row r="183" spans="1:192" s="639" customFormat="1" ht="13" customHeight="1" outlineLevel="1" x14ac:dyDescent="0.25">
      <c r="A183" s="518"/>
      <c r="B183" s="518"/>
      <c r="C183" s="518"/>
      <c r="D183" s="518"/>
      <c r="E183" s="138" t="str">
        <f xml:space="preserve"> E$181</f>
        <v>Equity bridge repayment date</v>
      </c>
      <c r="F183" s="138">
        <f xml:space="preserve"> F$181</f>
        <v>45473</v>
      </c>
      <c r="G183" s="138" t="str">
        <f xml:space="preserve"> G$181</f>
        <v>date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</row>
    <row r="184" spans="1:192" outlineLevel="1" x14ac:dyDescent="0.25">
      <c r="A184" s="50"/>
      <c r="B184" s="50"/>
      <c r="C184" s="51"/>
      <c r="D184" s="71"/>
      <c r="E184" s="11" t="str">
        <f t="shared" ref="E184:BP184" si="823" xml:space="preserve"> E$25</f>
        <v>Model period ending</v>
      </c>
      <c r="F184" s="11">
        <f t="shared" si="823"/>
        <v>0</v>
      </c>
      <c r="G184" s="11" t="str">
        <f t="shared" si="823"/>
        <v>date</v>
      </c>
      <c r="H184" s="11">
        <f t="shared" si="823"/>
        <v>0</v>
      </c>
      <c r="I184" s="137">
        <f t="shared" si="823"/>
        <v>0</v>
      </c>
      <c r="J184" s="11">
        <f t="shared" si="823"/>
        <v>44377</v>
      </c>
      <c r="K184" s="11">
        <f t="shared" si="823"/>
        <v>44561</v>
      </c>
      <c r="L184" s="11">
        <f t="shared" si="823"/>
        <v>44742</v>
      </c>
      <c r="M184" s="11">
        <f t="shared" si="823"/>
        <v>44926</v>
      </c>
      <c r="N184" s="11">
        <f t="shared" si="823"/>
        <v>45107</v>
      </c>
      <c r="O184" s="11">
        <f t="shared" si="823"/>
        <v>45291</v>
      </c>
      <c r="P184" s="11">
        <f t="shared" si="823"/>
        <v>45473</v>
      </c>
      <c r="Q184" s="11">
        <f t="shared" si="823"/>
        <v>45657</v>
      </c>
      <c r="R184" s="11">
        <f t="shared" si="823"/>
        <v>45838</v>
      </c>
      <c r="S184" s="11">
        <f t="shared" si="823"/>
        <v>46022</v>
      </c>
      <c r="T184" s="11">
        <f t="shared" si="823"/>
        <v>46203</v>
      </c>
      <c r="U184" s="11">
        <f t="shared" si="823"/>
        <v>46387</v>
      </c>
      <c r="V184" s="11">
        <f t="shared" si="823"/>
        <v>46568</v>
      </c>
      <c r="W184" s="11">
        <f t="shared" si="823"/>
        <v>46752</v>
      </c>
      <c r="X184" s="11">
        <f t="shared" si="823"/>
        <v>46934</v>
      </c>
      <c r="Y184" s="11">
        <f t="shared" si="823"/>
        <v>47118</v>
      </c>
      <c r="Z184" s="11">
        <f t="shared" si="823"/>
        <v>47299</v>
      </c>
      <c r="AA184" s="11">
        <f t="shared" si="823"/>
        <v>47483</v>
      </c>
      <c r="AB184" s="11">
        <f t="shared" si="823"/>
        <v>47664</v>
      </c>
      <c r="AC184" s="11">
        <f t="shared" si="823"/>
        <v>47848</v>
      </c>
      <c r="AD184" s="11">
        <f t="shared" si="823"/>
        <v>48029</v>
      </c>
      <c r="AE184" s="11">
        <f t="shared" si="823"/>
        <v>48213</v>
      </c>
      <c r="AF184" s="11">
        <f t="shared" si="823"/>
        <v>48395</v>
      </c>
      <c r="AG184" s="11">
        <f t="shared" si="823"/>
        <v>48579</v>
      </c>
      <c r="AH184" s="11">
        <f t="shared" si="823"/>
        <v>48760</v>
      </c>
      <c r="AI184" s="11">
        <f t="shared" si="823"/>
        <v>48944</v>
      </c>
      <c r="AJ184" s="11">
        <f t="shared" si="823"/>
        <v>49125</v>
      </c>
      <c r="AK184" s="11">
        <f t="shared" si="823"/>
        <v>49309</v>
      </c>
      <c r="AL184" s="11">
        <f t="shared" si="823"/>
        <v>49490</v>
      </c>
      <c r="AM184" s="11">
        <f t="shared" si="823"/>
        <v>49674</v>
      </c>
      <c r="AN184" s="11">
        <f t="shared" si="823"/>
        <v>49856</v>
      </c>
      <c r="AO184" s="11">
        <f t="shared" si="823"/>
        <v>50040</v>
      </c>
      <c r="AP184" s="11">
        <f t="shared" si="823"/>
        <v>50221</v>
      </c>
      <c r="AQ184" s="11">
        <f t="shared" si="823"/>
        <v>50405</v>
      </c>
      <c r="AR184" s="11">
        <f t="shared" si="823"/>
        <v>50586</v>
      </c>
      <c r="AS184" s="11">
        <f t="shared" si="823"/>
        <v>50770</v>
      </c>
      <c r="AT184" s="11">
        <f t="shared" si="823"/>
        <v>50951</v>
      </c>
      <c r="AU184" s="11">
        <f t="shared" si="823"/>
        <v>51135</v>
      </c>
      <c r="AV184" s="11">
        <f t="shared" si="823"/>
        <v>51317</v>
      </c>
      <c r="AW184" s="11">
        <f t="shared" si="823"/>
        <v>51501</v>
      </c>
      <c r="AX184" s="11">
        <f t="shared" si="823"/>
        <v>51682</v>
      </c>
      <c r="AY184" s="11">
        <f t="shared" si="823"/>
        <v>51866</v>
      </c>
      <c r="AZ184" s="11">
        <f t="shared" si="823"/>
        <v>52047</v>
      </c>
      <c r="BA184" s="11">
        <f t="shared" si="823"/>
        <v>52231</v>
      </c>
      <c r="BB184" s="11">
        <f t="shared" si="823"/>
        <v>52412</v>
      </c>
      <c r="BC184" s="11">
        <f t="shared" si="823"/>
        <v>52596</v>
      </c>
      <c r="BD184" s="11">
        <f t="shared" si="823"/>
        <v>52778</v>
      </c>
      <c r="BE184" s="11">
        <f t="shared" si="823"/>
        <v>52962</v>
      </c>
      <c r="BF184" s="11">
        <f t="shared" si="823"/>
        <v>53143</v>
      </c>
      <c r="BG184" s="11">
        <f t="shared" si="823"/>
        <v>53327</v>
      </c>
      <c r="BH184" s="11">
        <f t="shared" si="823"/>
        <v>53508</v>
      </c>
      <c r="BI184" s="11">
        <f t="shared" si="823"/>
        <v>53692</v>
      </c>
      <c r="BJ184" s="11">
        <f t="shared" si="823"/>
        <v>53873</v>
      </c>
      <c r="BK184" s="11">
        <f t="shared" si="823"/>
        <v>54057</v>
      </c>
      <c r="BL184" s="11">
        <f t="shared" si="823"/>
        <v>54239</v>
      </c>
      <c r="BM184" s="11">
        <f t="shared" si="823"/>
        <v>54423</v>
      </c>
      <c r="BN184" s="11">
        <f t="shared" si="823"/>
        <v>54604</v>
      </c>
      <c r="BO184" s="11">
        <f t="shared" si="823"/>
        <v>54788</v>
      </c>
      <c r="BP184" s="11">
        <f t="shared" si="823"/>
        <v>54969</v>
      </c>
      <c r="BQ184" s="11">
        <f t="shared" ref="BQ184:EB184" si="824" xml:space="preserve"> BQ$25</f>
        <v>55153</v>
      </c>
      <c r="BR184" s="11">
        <f t="shared" si="824"/>
        <v>55334</v>
      </c>
      <c r="BS184" s="11">
        <f t="shared" si="824"/>
        <v>55518</v>
      </c>
      <c r="BT184" s="11">
        <f t="shared" si="824"/>
        <v>55700</v>
      </c>
      <c r="BU184" s="11">
        <f t="shared" si="824"/>
        <v>55884</v>
      </c>
      <c r="BV184" s="11">
        <f t="shared" si="824"/>
        <v>56065</v>
      </c>
      <c r="BW184" s="11">
        <f t="shared" si="824"/>
        <v>56249</v>
      </c>
      <c r="BX184" s="11">
        <f t="shared" si="824"/>
        <v>56430</v>
      </c>
      <c r="BY184" s="11">
        <f t="shared" si="824"/>
        <v>56614</v>
      </c>
      <c r="BZ184" s="11">
        <f t="shared" si="824"/>
        <v>56795</v>
      </c>
      <c r="CA184" s="11">
        <f t="shared" si="824"/>
        <v>56979</v>
      </c>
      <c r="CB184" s="11">
        <f t="shared" si="824"/>
        <v>57161</v>
      </c>
      <c r="CC184" s="11">
        <f t="shared" si="824"/>
        <v>57345</v>
      </c>
      <c r="CD184" s="11">
        <f t="shared" si="824"/>
        <v>57526</v>
      </c>
      <c r="CE184" s="11">
        <f t="shared" si="824"/>
        <v>57710</v>
      </c>
      <c r="CF184" s="11">
        <f t="shared" si="824"/>
        <v>57891</v>
      </c>
      <c r="CG184" s="11">
        <f t="shared" si="824"/>
        <v>58075</v>
      </c>
      <c r="CH184" s="11">
        <f t="shared" si="824"/>
        <v>58256</v>
      </c>
      <c r="CI184" s="11">
        <f t="shared" si="824"/>
        <v>58440</v>
      </c>
      <c r="CJ184" s="11">
        <f t="shared" si="824"/>
        <v>58622</v>
      </c>
      <c r="CK184" s="11">
        <f t="shared" si="824"/>
        <v>58806</v>
      </c>
      <c r="CL184" s="11">
        <f t="shared" si="824"/>
        <v>58987</v>
      </c>
      <c r="CM184" s="11">
        <f t="shared" si="824"/>
        <v>59171</v>
      </c>
      <c r="CN184" s="11">
        <f t="shared" si="824"/>
        <v>59352</v>
      </c>
      <c r="CO184" s="11">
        <f t="shared" si="824"/>
        <v>59536</v>
      </c>
      <c r="CP184" s="11">
        <f t="shared" si="824"/>
        <v>59717</v>
      </c>
      <c r="CQ184" s="11">
        <f t="shared" si="824"/>
        <v>59901</v>
      </c>
      <c r="CR184" s="11">
        <f t="shared" si="824"/>
        <v>60083</v>
      </c>
      <c r="CS184" s="11">
        <f t="shared" si="824"/>
        <v>60267</v>
      </c>
      <c r="CT184" s="11">
        <f t="shared" si="824"/>
        <v>60448</v>
      </c>
      <c r="CU184" s="11">
        <f t="shared" si="824"/>
        <v>60632</v>
      </c>
      <c r="CV184" s="11">
        <f t="shared" si="824"/>
        <v>60813</v>
      </c>
      <c r="CW184" s="11">
        <f t="shared" si="824"/>
        <v>60997</v>
      </c>
      <c r="CX184" s="11">
        <f t="shared" si="824"/>
        <v>61178</v>
      </c>
      <c r="CY184" s="11">
        <f t="shared" si="824"/>
        <v>61362</v>
      </c>
      <c r="CZ184" s="11">
        <f t="shared" si="824"/>
        <v>61544</v>
      </c>
      <c r="DA184" s="11">
        <f t="shared" si="824"/>
        <v>61728</v>
      </c>
      <c r="DB184" s="11">
        <f t="shared" si="824"/>
        <v>61909</v>
      </c>
      <c r="DC184" s="11">
        <f t="shared" si="824"/>
        <v>62093</v>
      </c>
      <c r="DD184" s="11">
        <f t="shared" si="824"/>
        <v>62274</v>
      </c>
      <c r="DE184" s="11">
        <f t="shared" si="824"/>
        <v>62458</v>
      </c>
      <c r="DF184" s="11">
        <f t="shared" si="824"/>
        <v>62639</v>
      </c>
      <c r="DG184" s="11">
        <f t="shared" si="824"/>
        <v>62823</v>
      </c>
      <c r="DH184" s="11">
        <f t="shared" si="824"/>
        <v>63005</v>
      </c>
      <c r="DI184" s="11">
        <f t="shared" si="824"/>
        <v>63189</v>
      </c>
      <c r="DJ184" s="11">
        <f t="shared" si="824"/>
        <v>63370</v>
      </c>
      <c r="DK184" s="11">
        <f t="shared" si="824"/>
        <v>63554</v>
      </c>
      <c r="DL184" s="11">
        <f t="shared" si="824"/>
        <v>63735</v>
      </c>
      <c r="DM184" s="11">
        <f t="shared" si="824"/>
        <v>63919</v>
      </c>
      <c r="DN184" s="11">
        <f t="shared" si="824"/>
        <v>64100</v>
      </c>
      <c r="DO184" s="11">
        <f t="shared" si="824"/>
        <v>64284</v>
      </c>
      <c r="DP184" s="11">
        <f t="shared" si="824"/>
        <v>64466</v>
      </c>
      <c r="DQ184" s="11">
        <f t="shared" si="824"/>
        <v>64650</v>
      </c>
      <c r="DR184" s="11">
        <f t="shared" si="824"/>
        <v>64831</v>
      </c>
      <c r="DS184" s="11">
        <f t="shared" si="824"/>
        <v>65015</v>
      </c>
      <c r="DT184" s="11">
        <f t="shared" si="824"/>
        <v>65196</v>
      </c>
      <c r="DU184" s="11">
        <f t="shared" si="824"/>
        <v>65380</v>
      </c>
      <c r="DV184" s="11">
        <f t="shared" si="824"/>
        <v>65561</v>
      </c>
      <c r="DW184" s="11">
        <f t="shared" si="824"/>
        <v>65745</v>
      </c>
      <c r="DX184" s="11">
        <f t="shared" si="824"/>
        <v>65927</v>
      </c>
      <c r="DY184" s="11">
        <f t="shared" si="824"/>
        <v>66111</v>
      </c>
      <c r="DZ184" s="11">
        <f t="shared" si="824"/>
        <v>66292</v>
      </c>
      <c r="EA184" s="11">
        <f t="shared" si="824"/>
        <v>66476</v>
      </c>
      <c r="EB184" s="11">
        <f t="shared" si="824"/>
        <v>66657</v>
      </c>
      <c r="EC184" s="11">
        <f t="shared" ref="EC184:GJ184" si="825" xml:space="preserve"> EC$25</f>
        <v>66841</v>
      </c>
      <c r="ED184" s="11">
        <f t="shared" si="825"/>
        <v>67022</v>
      </c>
      <c r="EE184" s="11">
        <f t="shared" si="825"/>
        <v>67206</v>
      </c>
      <c r="EF184" s="11">
        <f t="shared" si="825"/>
        <v>67388</v>
      </c>
      <c r="EG184" s="11">
        <f t="shared" si="825"/>
        <v>67572</v>
      </c>
      <c r="EH184" s="11">
        <f t="shared" si="825"/>
        <v>67753</v>
      </c>
      <c r="EI184" s="11">
        <f t="shared" si="825"/>
        <v>67937</v>
      </c>
      <c r="EJ184" s="11">
        <f t="shared" si="825"/>
        <v>68118</v>
      </c>
      <c r="EK184" s="11">
        <f t="shared" si="825"/>
        <v>68302</v>
      </c>
      <c r="EL184" s="11">
        <f t="shared" si="825"/>
        <v>68483</v>
      </c>
      <c r="EM184" s="11">
        <f t="shared" si="825"/>
        <v>68667</v>
      </c>
      <c r="EN184" s="11">
        <f t="shared" si="825"/>
        <v>68849</v>
      </c>
      <c r="EO184" s="11">
        <f t="shared" si="825"/>
        <v>69033</v>
      </c>
      <c r="EP184" s="11">
        <f t="shared" si="825"/>
        <v>69214</v>
      </c>
      <c r="EQ184" s="11">
        <f t="shared" si="825"/>
        <v>69398</v>
      </c>
      <c r="ER184" s="11">
        <f t="shared" si="825"/>
        <v>69579</v>
      </c>
      <c r="ES184" s="11">
        <f t="shared" si="825"/>
        <v>69763</v>
      </c>
      <c r="ET184" s="11">
        <f t="shared" si="825"/>
        <v>69944</v>
      </c>
      <c r="EU184" s="11">
        <f t="shared" si="825"/>
        <v>70128</v>
      </c>
      <c r="EV184" s="11">
        <f t="shared" si="825"/>
        <v>70310</v>
      </c>
      <c r="EW184" s="11">
        <f t="shared" si="825"/>
        <v>70494</v>
      </c>
      <c r="EX184" s="11">
        <f t="shared" si="825"/>
        <v>70675</v>
      </c>
      <c r="EY184" s="11">
        <f t="shared" si="825"/>
        <v>70859</v>
      </c>
      <c r="EZ184" s="11">
        <f t="shared" si="825"/>
        <v>71040</v>
      </c>
      <c r="FA184" s="11">
        <f t="shared" si="825"/>
        <v>71224</v>
      </c>
      <c r="FB184" s="11">
        <f t="shared" si="825"/>
        <v>71405</v>
      </c>
      <c r="FC184" s="11">
        <f t="shared" si="825"/>
        <v>71589</v>
      </c>
      <c r="FD184" s="11">
        <f t="shared" si="825"/>
        <v>71771</v>
      </c>
      <c r="FE184" s="11">
        <f t="shared" si="825"/>
        <v>71955</v>
      </c>
      <c r="FF184" s="11">
        <f t="shared" si="825"/>
        <v>72136</v>
      </c>
      <c r="FG184" s="11">
        <f t="shared" si="825"/>
        <v>72320</v>
      </c>
      <c r="FH184" s="11">
        <f t="shared" si="825"/>
        <v>72501</v>
      </c>
      <c r="FI184" s="11">
        <f t="shared" si="825"/>
        <v>72685</v>
      </c>
      <c r="FJ184" s="11">
        <f t="shared" si="825"/>
        <v>72866</v>
      </c>
      <c r="FK184" s="11">
        <f t="shared" si="825"/>
        <v>73050</v>
      </c>
      <c r="FL184" s="11">
        <f t="shared" si="825"/>
        <v>73231</v>
      </c>
      <c r="FM184" s="11">
        <f t="shared" si="825"/>
        <v>73415</v>
      </c>
      <c r="FN184" s="11">
        <f t="shared" si="825"/>
        <v>73596</v>
      </c>
      <c r="FO184" s="11">
        <f t="shared" si="825"/>
        <v>73780</v>
      </c>
      <c r="FP184" s="11">
        <f t="shared" si="825"/>
        <v>73961</v>
      </c>
      <c r="FQ184" s="11">
        <f t="shared" si="825"/>
        <v>74145</v>
      </c>
      <c r="FR184" s="11">
        <f t="shared" si="825"/>
        <v>74326</v>
      </c>
      <c r="FS184" s="11">
        <f t="shared" si="825"/>
        <v>74510</v>
      </c>
      <c r="FT184" s="11">
        <f t="shared" si="825"/>
        <v>74692</v>
      </c>
      <c r="FU184" s="11">
        <f t="shared" si="825"/>
        <v>74876</v>
      </c>
      <c r="FV184" s="11">
        <f t="shared" si="825"/>
        <v>75057</v>
      </c>
      <c r="FW184" s="11">
        <f t="shared" si="825"/>
        <v>75241</v>
      </c>
      <c r="FX184" s="11">
        <f t="shared" si="825"/>
        <v>75422</v>
      </c>
      <c r="FY184" s="11">
        <f t="shared" si="825"/>
        <v>75606</v>
      </c>
      <c r="FZ184" s="11">
        <f t="shared" si="825"/>
        <v>75787</v>
      </c>
      <c r="GA184" s="11">
        <f t="shared" si="825"/>
        <v>75971</v>
      </c>
      <c r="GB184" s="11">
        <f t="shared" si="825"/>
        <v>76153</v>
      </c>
      <c r="GC184" s="11">
        <f t="shared" si="825"/>
        <v>76337</v>
      </c>
      <c r="GD184" s="11">
        <f t="shared" si="825"/>
        <v>76518</v>
      </c>
      <c r="GE184" s="11">
        <f t="shared" si="825"/>
        <v>76702</v>
      </c>
      <c r="GF184" s="11">
        <f t="shared" si="825"/>
        <v>76883</v>
      </c>
      <c r="GG184" s="11">
        <f t="shared" si="825"/>
        <v>77067</v>
      </c>
      <c r="GH184" s="11">
        <f t="shared" si="825"/>
        <v>77248</v>
      </c>
      <c r="GI184" s="11">
        <f t="shared" si="825"/>
        <v>77432</v>
      </c>
      <c r="GJ184" s="11">
        <f t="shared" si="825"/>
        <v>77614</v>
      </c>
    </row>
    <row r="185" spans="1:192" s="639" customFormat="1" ht="13" customHeight="1" outlineLevel="1" x14ac:dyDescent="0.25">
      <c r="A185" s="518"/>
      <c r="B185" s="518"/>
      <c r="C185" s="518"/>
      <c r="D185" s="518"/>
      <c r="E185" s="686" t="s">
        <v>567</v>
      </c>
      <c r="F185" s="518"/>
      <c r="G185" s="686" t="s">
        <v>5</v>
      </c>
      <c r="H185" s="658">
        <f xml:space="preserve"> SUM(J185:EW185)</f>
        <v>1</v>
      </c>
      <c r="I185"/>
      <c r="J185" s="658">
        <f t="shared" ref="J185:AO185" si="826" xml:space="preserve"> IF(AND($F183 &gt; I184, $F183 &lt;= J184), 1, 0)</f>
        <v>0</v>
      </c>
      <c r="K185" s="658">
        <f t="shared" si="826"/>
        <v>0</v>
      </c>
      <c r="L185" s="658">
        <f t="shared" si="826"/>
        <v>0</v>
      </c>
      <c r="M185" s="658">
        <f t="shared" si="826"/>
        <v>0</v>
      </c>
      <c r="N185" s="658">
        <f t="shared" si="826"/>
        <v>0</v>
      </c>
      <c r="O185" s="658">
        <f t="shared" si="826"/>
        <v>0</v>
      </c>
      <c r="P185" s="658">
        <f t="shared" si="826"/>
        <v>1</v>
      </c>
      <c r="Q185" s="658">
        <f t="shared" si="826"/>
        <v>0</v>
      </c>
      <c r="R185" s="658">
        <f t="shared" si="826"/>
        <v>0</v>
      </c>
      <c r="S185" s="658">
        <f t="shared" si="826"/>
        <v>0</v>
      </c>
      <c r="T185" s="658">
        <f t="shared" si="826"/>
        <v>0</v>
      </c>
      <c r="U185" s="658">
        <f t="shared" si="826"/>
        <v>0</v>
      </c>
      <c r="V185" s="658">
        <f t="shared" si="826"/>
        <v>0</v>
      </c>
      <c r="W185" s="658">
        <f t="shared" si="826"/>
        <v>0</v>
      </c>
      <c r="X185" s="658">
        <f t="shared" si="826"/>
        <v>0</v>
      </c>
      <c r="Y185" s="658">
        <f t="shared" si="826"/>
        <v>0</v>
      </c>
      <c r="Z185" s="658">
        <f t="shared" si="826"/>
        <v>0</v>
      </c>
      <c r="AA185" s="658">
        <f t="shared" si="826"/>
        <v>0</v>
      </c>
      <c r="AB185" s="658">
        <f t="shared" si="826"/>
        <v>0</v>
      </c>
      <c r="AC185" s="658">
        <f t="shared" si="826"/>
        <v>0</v>
      </c>
      <c r="AD185" s="658">
        <f t="shared" si="826"/>
        <v>0</v>
      </c>
      <c r="AE185" s="658">
        <f t="shared" si="826"/>
        <v>0</v>
      </c>
      <c r="AF185" s="658">
        <f t="shared" si="826"/>
        <v>0</v>
      </c>
      <c r="AG185" s="658">
        <f t="shared" si="826"/>
        <v>0</v>
      </c>
      <c r="AH185" s="658">
        <f t="shared" si="826"/>
        <v>0</v>
      </c>
      <c r="AI185" s="658">
        <f t="shared" si="826"/>
        <v>0</v>
      </c>
      <c r="AJ185" s="658">
        <f t="shared" si="826"/>
        <v>0</v>
      </c>
      <c r="AK185" s="658">
        <f t="shared" si="826"/>
        <v>0</v>
      </c>
      <c r="AL185" s="658">
        <f t="shared" si="826"/>
        <v>0</v>
      </c>
      <c r="AM185" s="658">
        <f t="shared" si="826"/>
        <v>0</v>
      </c>
      <c r="AN185" s="658">
        <f t="shared" si="826"/>
        <v>0</v>
      </c>
      <c r="AO185" s="658">
        <f t="shared" si="826"/>
        <v>0</v>
      </c>
      <c r="AP185" s="658">
        <f t="shared" ref="AP185:BU185" si="827" xml:space="preserve"> IF(AND($F183 &gt; AO184, $F183 &lt;= AP184), 1, 0)</f>
        <v>0</v>
      </c>
      <c r="AQ185" s="658">
        <f t="shared" si="827"/>
        <v>0</v>
      </c>
      <c r="AR185" s="658">
        <f t="shared" si="827"/>
        <v>0</v>
      </c>
      <c r="AS185" s="658">
        <f t="shared" si="827"/>
        <v>0</v>
      </c>
      <c r="AT185" s="658">
        <f t="shared" si="827"/>
        <v>0</v>
      </c>
      <c r="AU185" s="658">
        <f t="shared" si="827"/>
        <v>0</v>
      </c>
      <c r="AV185" s="658">
        <f t="shared" si="827"/>
        <v>0</v>
      </c>
      <c r="AW185" s="658">
        <f t="shared" si="827"/>
        <v>0</v>
      </c>
      <c r="AX185" s="658">
        <f t="shared" si="827"/>
        <v>0</v>
      </c>
      <c r="AY185" s="658">
        <f t="shared" si="827"/>
        <v>0</v>
      </c>
      <c r="AZ185" s="658">
        <f t="shared" si="827"/>
        <v>0</v>
      </c>
      <c r="BA185" s="658">
        <f t="shared" si="827"/>
        <v>0</v>
      </c>
      <c r="BB185" s="658">
        <f t="shared" si="827"/>
        <v>0</v>
      </c>
      <c r="BC185" s="658">
        <f t="shared" si="827"/>
        <v>0</v>
      </c>
      <c r="BD185" s="658">
        <f t="shared" si="827"/>
        <v>0</v>
      </c>
      <c r="BE185" s="658">
        <f t="shared" si="827"/>
        <v>0</v>
      </c>
      <c r="BF185" s="658">
        <f t="shared" si="827"/>
        <v>0</v>
      </c>
      <c r="BG185" s="658">
        <f t="shared" si="827"/>
        <v>0</v>
      </c>
      <c r="BH185" s="658">
        <f t="shared" si="827"/>
        <v>0</v>
      </c>
      <c r="BI185" s="658">
        <f t="shared" si="827"/>
        <v>0</v>
      </c>
      <c r="BJ185" s="658">
        <f t="shared" si="827"/>
        <v>0</v>
      </c>
      <c r="BK185" s="658">
        <f t="shared" si="827"/>
        <v>0</v>
      </c>
      <c r="BL185" s="658">
        <f t="shared" si="827"/>
        <v>0</v>
      </c>
      <c r="BM185" s="658">
        <f t="shared" si="827"/>
        <v>0</v>
      </c>
      <c r="BN185" s="658">
        <f t="shared" si="827"/>
        <v>0</v>
      </c>
      <c r="BO185" s="658">
        <f t="shared" si="827"/>
        <v>0</v>
      </c>
      <c r="BP185" s="658">
        <f t="shared" si="827"/>
        <v>0</v>
      </c>
      <c r="BQ185" s="658">
        <f t="shared" si="827"/>
        <v>0</v>
      </c>
      <c r="BR185" s="658">
        <f t="shared" si="827"/>
        <v>0</v>
      </c>
      <c r="BS185" s="658">
        <f t="shared" si="827"/>
        <v>0</v>
      </c>
      <c r="BT185" s="658">
        <f t="shared" si="827"/>
        <v>0</v>
      </c>
      <c r="BU185" s="658">
        <f t="shared" si="827"/>
        <v>0</v>
      </c>
      <c r="BV185" s="658">
        <f t="shared" ref="BV185:DA185" si="828" xml:space="preserve"> IF(AND($F183 &gt; BU184, $F183 &lt;= BV184), 1, 0)</f>
        <v>0</v>
      </c>
      <c r="BW185" s="658">
        <f t="shared" si="828"/>
        <v>0</v>
      </c>
      <c r="BX185" s="658">
        <f t="shared" si="828"/>
        <v>0</v>
      </c>
      <c r="BY185" s="658">
        <f t="shared" si="828"/>
        <v>0</v>
      </c>
      <c r="BZ185" s="658">
        <f t="shared" si="828"/>
        <v>0</v>
      </c>
      <c r="CA185" s="658">
        <f t="shared" si="828"/>
        <v>0</v>
      </c>
      <c r="CB185" s="658">
        <f t="shared" si="828"/>
        <v>0</v>
      </c>
      <c r="CC185" s="658">
        <f t="shared" si="828"/>
        <v>0</v>
      </c>
      <c r="CD185" s="658">
        <f t="shared" si="828"/>
        <v>0</v>
      </c>
      <c r="CE185" s="658">
        <f t="shared" si="828"/>
        <v>0</v>
      </c>
      <c r="CF185" s="658">
        <f t="shared" si="828"/>
        <v>0</v>
      </c>
      <c r="CG185" s="658">
        <f t="shared" si="828"/>
        <v>0</v>
      </c>
      <c r="CH185" s="658">
        <f t="shared" si="828"/>
        <v>0</v>
      </c>
      <c r="CI185" s="658">
        <f t="shared" si="828"/>
        <v>0</v>
      </c>
      <c r="CJ185" s="658">
        <f t="shared" si="828"/>
        <v>0</v>
      </c>
      <c r="CK185" s="658">
        <f t="shared" si="828"/>
        <v>0</v>
      </c>
      <c r="CL185" s="658">
        <f t="shared" si="828"/>
        <v>0</v>
      </c>
      <c r="CM185" s="658">
        <f t="shared" si="828"/>
        <v>0</v>
      </c>
      <c r="CN185" s="658">
        <f t="shared" si="828"/>
        <v>0</v>
      </c>
      <c r="CO185" s="658">
        <f t="shared" si="828"/>
        <v>0</v>
      </c>
      <c r="CP185" s="658">
        <f t="shared" si="828"/>
        <v>0</v>
      </c>
      <c r="CQ185" s="658">
        <f t="shared" si="828"/>
        <v>0</v>
      </c>
      <c r="CR185" s="658">
        <f t="shared" si="828"/>
        <v>0</v>
      </c>
      <c r="CS185" s="658">
        <f t="shared" si="828"/>
        <v>0</v>
      </c>
      <c r="CT185" s="658">
        <f t="shared" si="828"/>
        <v>0</v>
      </c>
      <c r="CU185" s="658">
        <f t="shared" si="828"/>
        <v>0</v>
      </c>
      <c r="CV185" s="658">
        <f t="shared" si="828"/>
        <v>0</v>
      </c>
      <c r="CW185" s="658">
        <f t="shared" si="828"/>
        <v>0</v>
      </c>
      <c r="CX185" s="658">
        <f t="shared" si="828"/>
        <v>0</v>
      </c>
      <c r="CY185" s="658">
        <f t="shared" si="828"/>
        <v>0</v>
      </c>
      <c r="CZ185" s="658">
        <f t="shared" si="828"/>
        <v>0</v>
      </c>
      <c r="DA185" s="658">
        <f t="shared" si="828"/>
        <v>0</v>
      </c>
      <c r="DB185" s="658">
        <f t="shared" ref="DB185:EG185" si="829" xml:space="preserve"> IF(AND($F183 &gt; DA184, $F183 &lt;= DB184), 1, 0)</f>
        <v>0</v>
      </c>
      <c r="DC185" s="658">
        <f t="shared" si="829"/>
        <v>0</v>
      </c>
      <c r="DD185" s="658">
        <f t="shared" si="829"/>
        <v>0</v>
      </c>
      <c r="DE185" s="658">
        <f t="shared" si="829"/>
        <v>0</v>
      </c>
      <c r="DF185" s="658">
        <f t="shared" si="829"/>
        <v>0</v>
      </c>
      <c r="DG185" s="658">
        <f t="shared" si="829"/>
        <v>0</v>
      </c>
      <c r="DH185" s="658">
        <f t="shared" si="829"/>
        <v>0</v>
      </c>
      <c r="DI185" s="658">
        <f t="shared" si="829"/>
        <v>0</v>
      </c>
      <c r="DJ185" s="658">
        <f t="shared" si="829"/>
        <v>0</v>
      </c>
      <c r="DK185" s="658">
        <f t="shared" si="829"/>
        <v>0</v>
      </c>
      <c r="DL185" s="658">
        <f t="shared" si="829"/>
        <v>0</v>
      </c>
      <c r="DM185" s="658">
        <f t="shared" si="829"/>
        <v>0</v>
      </c>
      <c r="DN185" s="658">
        <f t="shared" si="829"/>
        <v>0</v>
      </c>
      <c r="DO185" s="658">
        <f t="shared" si="829"/>
        <v>0</v>
      </c>
      <c r="DP185" s="658">
        <f t="shared" si="829"/>
        <v>0</v>
      </c>
      <c r="DQ185" s="658">
        <f t="shared" si="829"/>
        <v>0</v>
      </c>
      <c r="DR185" s="658">
        <f t="shared" si="829"/>
        <v>0</v>
      </c>
      <c r="DS185" s="658">
        <f t="shared" si="829"/>
        <v>0</v>
      </c>
      <c r="DT185" s="658">
        <f t="shared" si="829"/>
        <v>0</v>
      </c>
      <c r="DU185" s="658">
        <f t="shared" si="829"/>
        <v>0</v>
      </c>
      <c r="DV185" s="658">
        <f t="shared" si="829"/>
        <v>0</v>
      </c>
      <c r="DW185" s="658">
        <f t="shared" si="829"/>
        <v>0</v>
      </c>
      <c r="DX185" s="658">
        <f t="shared" si="829"/>
        <v>0</v>
      </c>
      <c r="DY185" s="658">
        <f t="shared" si="829"/>
        <v>0</v>
      </c>
      <c r="DZ185" s="658">
        <f t="shared" si="829"/>
        <v>0</v>
      </c>
      <c r="EA185" s="658">
        <f t="shared" si="829"/>
        <v>0</v>
      </c>
      <c r="EB185" s="658">
        <f t="shared" si="829"/>
        <v>0</v>
      </c>
      <c r="EC185" s="658">
        <f t="shared" si="829"/>
        <v>0</v>
      </c>
      <c r="ED185" s="658">
        <f t="shared" si="829"/>
        <v>0</v>
      </c>
      <c r="EE185" s="658">
        <f t="shared" si="829"/>
        <v>0</v>
      </c>
      <c r="EF185" s="658">
        <f t="shared" si="829"/>
        <v>0</v>
      </c>
      <c r="EG185" s="658">
        <f t="shared" si="829"/>
        <v>0</v>
      </c>
      <c r="EH185" s="658">
        <f t="shared" ref="EH185:EW185" si="830" xml:space="preserve"> IF(AND($F183 &gt; EG184, $F183 &lt;= EH184), 1, 0)</f>
        <v>0</v>
      </c>
      <c r="EI185" s="658">
        <f t="shared" si="830"/>
        <v>0</v>
      </c>
      <c r="EJ185" s="658">
        <f t="shared" si="830"/>
        <v>0</v>
      </c>
      <c r="EK185" s="658">
        <f t="shared" si="830"/>
        <v>0</v>
      </c>
      <c r="EL185" s="658">
        <f t="shared" si="830"/>
        <v>0</v>
      </c>
      <c r="EM185" s="658">
        <f t="shared" si="830"/>
        <v>0</v>
      </c>
      <c r="EN185" s="658">
        <f t="shared" si="830"/>
        <v>0</v>
      </c>
      <c r="EO185" s="658">
        <f t="shared" si="830"/>
        <v>0</v>
      </c>
      <c r="EP185" s="658">
        <f t="shared" si="830"/>
        <v>0</v>
      </c>
      <c r="EQ185" s="658">
        <f t="shared" si="830"/>
        <v>0</v>
      </c>
      <c r="ER185" s="658">
        <f t="shared" si="830"/>
        <v>0</v>
      </c>
      <c r="ES185" s="658">
        <f t="shared" si="830"/>
        <v>0</v>
      </c>
      <c r="ET185" s="658">
        <f t="shared" si="830"/>
        <v>0</v>
      </c>
      <c r="EU185" s="658">
        <f t="shared" si="830"/>
        <v>0</v>
      </c>
      <c r="EV185" s="658">
        <f t="shared" si="830"/>
        <v>0</v>
      </c>
      <c r="EW185" s="658">
        <f t="shared" si="830"/>
        <v>0</v>
      </c>
    </row>
    <row r="186" spans="1:192" s="639" customFormat="1" ht="13" customHeight="1" outlineLevel="1" x14ac:dyDescent="0.25">
      <c r="A186" s="518"/>
      <c r="B186" s="518"/>
      <c r="C186" s="518"/>
      <c r="D186" s="518"/>
      <c r="E186" s="518"/>
      <c r="F186" s="518"/>
      <c r="G186" s="518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</row>
    <row r="187" spans="1:192" s="679" customFormat="1" ht="13" customHeight="1" outlineLevel="1" x14ac:dyDescent="0.25">
      <c r="A187" s="518"/>
      <c r="B187" s="518"/>
      <c r="C187" s="518"/>
      <c r="D187" s="518"/>
      <c r="E187" s="678" t="str">
        <f t="shared" ref="E187:AJ187" si="831" xml:space="preserve"> E$92</f>
        <v>First operating period flag</v>
      </c>
      <c r="F187" s="678">
        <f t="shared" si="831"/>
        <v>0</v>
      </c>
      <c r="G187" s="678" t="str">
        <f t="shared" si="831"/>
        <v>flag</v>
      </c>
      <c r="H187" s="678">
        <f t="shared" si="831"/>
        <v>1</v>
      </c>
      <c r="I187" s="678">
        <f t="shared" si="831"/>
        <v>0</v>
      </c>
      <c r="J187" s="678">
        <f t="shared" si="831"/>
        <v>0</v>
      </c>
      <c r="K187" s="678">
        <f t="shared" si="831"/>
        <v>0</v>
      </c>
      <c r="L187" s="678">
        <f t="shared" si="831"/>
        <v>0</v>
      </c>
      <c r="M187" s="678">
        <f t="shared" si="831"/>
        <v>0</v>
      </c>
      <c r="N187" s="678">
        <f t="shared" si="831"/>
        <v>0</v>
      </c>
      <c r="O187" s="678">
        <f t="shared" si="831"/>
        <v>0</v>
      </c>
      <c r="P187" s="678">
        <f t="shared" si="831"/>
        <v>0</v>
      </c>
      <c r="Q187" s="678">
        <f t="shared" si="831"/>
        <v>1</v>
      </c>
      <c r="R187" s="678">
        <f t="shared" si="831"/>
        <v>0</v>
      </c>
      <c r="S187" s="678">
        <f t="shared" si="831"/>
        <v>0</v>
      </c>
      <c r="T187" s="678">
        <f t="shared" si="831"/>
        <v>0</v>
      </c>
      <c r="U187" s="678">
        <f t="shared" si="831"/>
        <v>0</v>
      </c>
      <c r="V187" s="678">
        <f t="shared" si="831"/>
        <v>0</v>
      </c>
      <c r="W187" s="678">
        <f t="shared" si="831"/>
        <v>0</v>
      </c>
      <c r="X187" s="678">
        <f t="shared" si="831"/>
        <v>0</v>
      </c>
      <c r="Y187" s="678">
        <f t="shared" si="831"/>
        <v>0</v>
      </c>
      <c r="Z187" s="678">
        <f t="shared" si="831"/>
        <v>0</v>
      </c>
      <c r="AA187" s="678">
        <f t="shared" si="831"/>
        <v>0</v>
      </c>
      <c r="AB187" s="678">
        <f t="shared" si="831"/>
        <v>0</v>
      </c>
      <c r="AC187" s="678">
        <f t="shared" si="831"/>
        <v>0</v>
      </c>
      <c r="AD187" s="678">
        <f t="shared" si="831"/>
        <v>0</v>
      </c>
      <c r="AE187" s="678">
        <f t="shared" si="831"/>
        <v>0</v>
      </c>
      <c r="AF187" s="678">
        <f t="shared" si="831"/>
        <v>0</v>
      </c>
      <c r="AG187" s="678">
        <f t="shared" si="831"/>
        <v>0</v>
      </c>
      <c r="AH187" s="678">
        <f t="shared" si="831"/>
        <v>0</v>
      </c>
      <c r="AI187" s="678">
        <f t="shared" si="831"/>
        <v>0</v>
      </c>
      <c r="AJ187" s="678">
        <f t="shared" si="831"/>
        <v>0</v>
      </c>
      <c r="AK187" s="678">
        <f t="shared" ref="AK187:BP187" si="832" xml:space="preserve"> AK$92</f>
        <v>0</v>
      </c>
      <c r="AL187" s="678">
        <f t="shared" si="832"/>
        <v>0</v>
      </c>
      <c r="AM187" s="678">
        <f t="shared" si="832"/>
        <v>0</v>
      </c>
      <c r="AN187" s="678">
        <f t="shared" si="832"/>
        <v>0</v>
      </c>
      <c r="AO187" s="678">
        <f t="shared" si="832"/>
        <v>0</v>
      </c>
      <c r="AP187" s="678">
        <f t="shared" si="832"/>
        <v>0</v>
      </c>
      <c r="AQ187" s="678">
        <f t="shared" si="832"/>
        <v>0</v>
      </c>
      <c r="AR187" s="678">
        <f t="shared" si="832"/>
        <v>0</v>
      </c>
      <c r="AS187" s="678">
        <f t="shared" si="832"/>
        <v>0</v>
      </c>
      <c r="AT187" s="678">
        <f t="shared" si="832"/>
        <v>0</v>
      </c>
      <c r="AU187" s="678">
        <f t="shared" si="832"/>
        <v>0</v>
      </c>
      <c r="AV187" s="678">
        <f t="shared" si="832"/>
        <v>0</v>
      </c>
      <c r="AW187" s="678">
        <f t="shared" si="832"/>
        <v>0</v>
      </c>
      <c r="AX187" s="678">
        <f t="shared" si="832"/>
        <v>0</v>
      </c>
      <c r="AY187" s="678">
        <f t="shared" si="832"/>
        <v>0</v>
      </c>
      <c r="AZ187" s="678">
        <f t="shared" si="832"/>
        <v>0</v>
      </c>
      <c r="BA187" s="678">
        <f t="shared" si="832"/>
        <v>0</v>
      </c>
      <c r="BB187" s="678">
        <f t="shared" si="832"/>
        <v>0</v>
      </c>
      <c r="BC187" s="678">
        <f t="shared" si="832"/>
        <v>0</v>
      </c>
      <c r="BD187" s="678">
        <f t="shared" si="832"/>
        <v>0</v>
      </c>
      <c r="BE187" s="678">
        <f t="shared" si="832"/>
        <v>0</v>
      </c>
      <c r="BF187" s="678">
        <f t="shared" si="832"/>
        <v>0</v>
      </c>
      <c r="BG187" s="678">
        <f t="shared" si="832"/>
        <v>0</v>
      </c>
      <c r="BH187" s="678">
        <f t="shared" si="832"/>
        <v>0</v>
      </c>
      <c r="BI187" s="678">
        <f t="shared" si="832"/>
        <v>0</v>
      </c>
      <c r="BJ187" s="678">
        <f t="shared" si="832"/>
        <v>0</v>
      </c>
      <c r="BK187" s="678">
        <f t="shared" si="832"/>
        <v>0</v>
      </c>
      <c r="BL187" s="678">
        <f t="shared" si="832"/>
        <v>0</v>
      </c>
      <c r="BM187" s="678">
        <f t="shared" si="832"/>
        <v>0</v>
      </c>
      <c r="BN187" s="678">
        <f t="shared" si="832"/>
        <v>0</v>
      </c>
      <c r="BO187" s="678">
        <f t="shared" si="832"/>
        <v>0</v>
      </c>
      <c r="BP187" s="678">
        <f t="shared" si="832"/>
        <v>0</v>
      </c>
      <c r="BQ187" s="678">
        <f t="shared" ref="BQ187:CV187" si="833" xml:space="preserve"> BQ$92</f>
        <v>0</v>
      </c>
      <c r="BR187" s="678">
        <f t="shared" si="833"/>
        <v>0</v>
      </c>
      <c r="BS187" s="678">
        <f t="shared" si="833"/>
        <v>0</v>
      </c>
      <c r="BT187" s="678">
        <f t="shared" si="833"/>
        <v>0</v>
      </c>
      <c r="BU187" s="678">
        <f t="shared" si="833"/>
        <v>0</v>
      </c>
      <c r="BV187" s="678">
        <f t="shared" si="833"/>
        <v>0</v>
      </c>
      <c r="BW187" s="678">
        <f t="shared" si="833"/>
        <v>0</v>
      </c>
      <c r="BX187" s="678">
        <f t="shared" si="833"/>
        <v>0</v>
      </c>
      <c r="BY187" s="678">
        <f t="shared" si="833"/>
        <v>0</v>
      </c>
      <c r="BZ187" s="678">
        <f t="shared" si="833"/>
        <v>0</v>
      </c>
      <c r="CA187" s="678">
        <f t="shared" si="833"/>
        <v>0</v>
      </c>
      <c r="CB187" s="678">
        <f t="shared" si="833"/>
        <v>0</v>
      </c>
      <c r="CC187" s="678">
        <f t="shared" si="833"/>
        <v>0</v>
      </c>
      <c r="CD187" s="678">
        <f t="shared" si="833"/>
        <v>0</v>
      </c>
      <c r="CE187" s="678">
        <f t="shared" si="833"/>
        <v>0</v>
      </c>
      <c r="CF187" s="678">
        <f t="shared" si="833"/>
        <v>0</v>
      </c>
      <c r="CG187" s="678">
        <f t="shared" si="833"/>
        <v>0</v>
      </c>
      <c r="CH187" s="678">
        <f t="shared" si="833"/>
        <v>0</v>
      </c>
      <c r="CI187" s="678">
        <f t="shared" si="833"/>
        <v>0</v>
      </c>
      <c r="CJ187" s="678">
        <f t="shared" si="833"/>
        <v>0</v>
      </c>
      <c r="CK187" s="678">
        <f t="shared" si="833"/>
        <v>0</v>
      </c>
      <c r="CL187" s="678">
        <f t="shared" si="833"/>
        <v>0</v>
      </c>
      <c r="CM187" s="678">
        <f t="shared" si="833"/>
        <v>0</v>
      </c>
      <c r="CN187" s="678">
        <f t="shared" si="833"/>
        <v>0</v>
      </c>
      <c r="CO187" s="678">
        <f t="shared" si="833"/>
        <v>0</v>
      </c>
      <c r="CP187" s="678">
        <f t="shared" si="833"/>
        <v>0</v>
      </c>
      <c r="CQ187" s="678">
        <f t="shared" si="833"/>
        <v>0</v>
      </c>
      <c r="CR187" s="678">
        <f t="shared" si="833"/>
        <v>0</v>
      </c>
      <c r="CS187" s="678">
        <f t="shared" si="833"/>
        <v>0</v>
      </c>
      <c r="CT187" s="678">
        <f t="shared" si="833"/>
        <v>0</v>
      </c>
      <c r="CU187" s="678">
        <f t="shared" si="833"/>
        <v>0</v>
      </c>
      <c r="CV187" s="678">
        <f t="shared" si="833"/>
        <v>0</v>
      </c>
      <c r="CW187" s="678">
        <f t="shared" ref="CW187:EB187" si="834" xml:space="preserve"> CW$92</f>
        <v>0</v>
      </c>
      <c r="CX187" s="678">
        <f t="shared" si="834"/>
        <v>0</v>
      </c>
      <c r="CY187" s="678">
        <f t="shared" si="834"/>
        <v>0</v>
      </c>
      <c r="CZ187" s="678">
        <f t="shared" si="834"/>
        <v>0</v>
      </c>
      <c r="DA187" s="678">
        <f t="shared" si="834"/>
        <v>0</v>
      </c>
      <c r="DB187" s="678">
        <f t="shared" si="834"/>
        <v>0</v>
      </c>
      <c r="DC187" s="678">
        <f t="shared" si="834"/>
        <v>0</v>
      </c>
      <c r="DD187" s="678">
        <f t="shared" si="834"/>
        <v>0</v>
      </c>
      <c r="DE187" s="678">
        <f t="shared" si="834"/>
        <v>0</v>
      </c>
      <c r="DF187" s="678">
        <f t="shared" si="834"/>
        <v>0</v>
      </c>
      <c r="DG187" s="678">
        <f t="shared" si="834"/>
        <v>0</v>
      </c>
      <c r="DH187" s="678">
        <f t="shared" si="834"/>
        <v>0</v>
      </c>
      <c r="DI187" s="678">
        <f t="shared" si="834"/>
        <v>0</v>
      </c>
      <c r="DJ187" s="678">
        <f t="shared" si="834"/>
        <v>0</v>
      </c>
      <c r="DK187" s="678">
        <f t="shared" si="834"/>
        <v>0</v>
      </c>
      <c r="DL187" s="678">
        <f t="shared" si="834"/>
        <v>0</v>
      </c>
      <c r="DM187" s="678">
        <f t="shared" si="834"/>
        <v>0</v>
      </c>
      <c r="DN187" s="678">
        <f t="shared" si="834"/>
        <v>0</v>
      </c>
      <c r="DO187" s="678">
        <f t="shared" si="834"/>
        <v>0</v>
      </c>
      <c r="DP187" s="678">
        <f t="shared" si="834"/>
        <v>0</v>
      </c>
      <c r="DQ187" s="678">
        <f t="shared" si="834"/>
        <v>0</v>
      </c>
      <c r="DR187" s="678">
        <f t="shared" si="834"/>
        <v>0</v>
      </c>
      <c r="DS187" s="678">
        <f t="shared" si="834"/>
        <v>0</v>
      </c>
      <c r="DT187" s="678">
        <f t="shared" si="834"/>
        <v>0</v>
      </c>
      <c r="DU187" s="678">
        <f t="shared" si="834"/>
        <v>0</v>
      </c>
      <c r="DV187" s="678">
        <f t="shared" si="834"/>
        <v>0</v>
      </c>
      <c r="DW187" s="678">
        <f t="shared" si="834"/>
        <v>0</v>
      </c>
      <c r="DX187" s="678">
        <f t="shared" si="834"/>
        <v>0</v>
      </c>
      <c r="DY187" s="678">
        <f t="shared" si="834"/>
        <v>0</v>
      </c>
      <c r="DZ187" s="678">
        <f t="shared" si="834"/>
        <v>0</v>
      </c>
      <c r="EA187" s="678">
        <f t="shared" si="834"/>
        <v>0</v>
      </c>
      <c r="EB187" s="678">
        <f t="shared" si="834"/>
        <v>0</v>
      </c>
      <c r="EC187" s="678">
        <f t="shared" ref="EC187:FH187" si="835" xml:space="preserve"> EC$92</f>
        <v>0</v>
      </c>
      <c r="ED187" s="678">
        <f t="shared" si="835"/>
        <v>0</v>
      </c>
      <c r="EE187" s="678">
        <f t="shared" si="835"/>
        <v>0</v>
      </c>
      <c r="EF187" s="678">
        <f t="shared" si="835"/>
        <v>0</v>
      </c>
      <c r="EG187" s="678">
        <f t="shared" si="835"/>
        <v>0</v>
      </c>
      <c r="EH187" s="678">
        <f t="shared" si="835"/>
        <v>0</v>
      </c>
      <c r="EI187" s="678">
        <f t="shared" si="835"/>
        <v>0</v>
      </c>
      <c r="EJ187" s="678">
        <f t="shared" si="835"/>
        <v>0</v>
      </c>
      <c r="EK187" s="678">
        <f t="shared" si="835"/>
        <v>0</v>
      </c>
      <c r="EL187" s="678">
        <f t="shared" si="835"/>
        <v>0</v>
      </c>
      <c r="EM187" s="678">
        <f t="shared" si="835"/>
        <v>0</v>
      </c>
      <c r="EN187" s="678">
        <f t="shared" si="835"/>
        <v>0</v>
      </c>
      <c r="EO187" s="678">
        <f t="shared" si="835"/>
        <v>0</v>
      </c>
      <c r="EP187" s="678">
        <f t="shared" si="835"/>
        <v>0</v>
      </c>
      <c r="EQ187" s="678">
        <f t="shared" si="835"/>
        <v>0</v>
      </c>
      <c r="ER187" s="678">
        <f t="shared" si="835"/>
        <v>0</v>
      </c>
      <c r="ES187" s="678">
        <f t="shared" si="835"/>
        <v>0</v>
      </c>
      <c r="ET187" s="678">
        <f t="shared" si="835"/>
        <v>0</v>
      </c>
      <c r="EU187" s="678">
        <f t="shared" si="835"/>
        <v>0</v>
      </c>
      <c r="EV187" s="678">
        <f t="shared" si="835"/>
        <v>0</v>
      </c>
      <c r="EW187" s="678">
        <f t="shared" si="835"/>
        <v>0</v>
      </c>
      <c r="EX187" s="678">
        <f t="shared" si="835"/>
        <v>0</v>
      </c>
      <c r="EY187" s="678">
        <f t="shared" si="835"/>
        <v>0</v>
      </c>
      <c r="EZ187" s="678">
        <f t="shared" si="835"/>
        <v>0</v>
      </c>
      <c r="FA187" s="678">
        <f t="shared" si="835"/>
        <v>0</v>
      </c>
      <c r="FB187" s="678">
        <f t="shared" si="835"/>
        <v>0</v>
      </c>
      <c r="FC187" s="678">
        <f t="shared" si="835"/>
        <v>0</v>
      </c>
      <c r="FD187" s="678">
        <f t="shared" si="835"/>
        <v>0</v>
      </c>
      <c r="FE187" s="678">
        <f t="shared" si="835"/>
        <v>0</v>
      </c>
      <c r="FF187" s="678">
        <f t="shared" si="835"/>
        <v>0</v>
      </c>
      <c r="FG187" s="678">
        <f t="shared" si="835"/>
        <v>0</v>
      </c>
      <c r="FH187" s="678">
        <f t="shared" si="835"/>
        <v>0</v>
      </c>
      <c r="FI187" s="678">
        <f t="shared" ref="FI187:GJ187" si="836" xml:space="preserve"> FI$92</f>
        <v>0</v>
      </c>
      <c r="FJ187" s="678">
        <f t="shared" si="836"/>
        <v>0</v>
      </c>
      <c r="FK187" s="678">
        <f t="shared" si="836"/>
        <v>0</v>
      </c>
      <c r="FL187" s="678">
        <f t="shared" si="836"/>
        <v>0</v>
      </c>
      <c r="FM187" s="678">
        <f t="shared" si="836"/>
        <v>0</v>
      </c>
      <c r="FN187" s="678">
        <f t="shared" si="836"/>
        <v>0</v>
      </c>
      <c r="FO187" s="678">
        <f t="shared" si="836"/>
        <v>0</v>
      </c>
      <c r="FP187" s="678">
        <f t="shared" si="836"/>
        <v>0</v>
      </c>
      <c r="FQ187" s="678">
        <f t="shared" si="836"/>
        <v>0</v>
      </c>
      <c r="FR187" s="678">
        <f t="shared" si="836"/>
        <v>0</v>
      </c>
      <c r="FS187" s="678">
        <f t="shared" si="836"/>
        <v>0</v>
      </c>
      <c r="FT187" s="678">
        <f t="shared" si="836"/>
        <v>0</v>
      </c>
      <c r="FU187" s="678">
        <f t="shared" si="836"/>
        <v>0</v>
      </c>
      <c r="FV187" s="678">
        <f t="shared" si="836"/>
        <v>0</v>
      </c>
      <c r="FW187" s="678">
        <f t="shared" si="836"/>
        <v>0</v>
      </c>
      <c r="FX187" s="678">
        <f t="shared" si="836"/>
        <v>0</v>
      </c>
      <c r="FY187" s="678">
        <f t="shared" si="836"/>
        <v>0</v>
      </c>
      <c r="FZ187" s="678">
        <f t="shared" si="836"/>
        <v>0</v>
      </c>
      <c r="GA187" s="678">
        <f t="shared" si="836"/>
        <v>0</v>
      </c>
      <c r="GB187" s="678">
        <f t="shared" si="836"/>
        <v>0</v>
      </c>
      <c r="GC187" s="678">
        <f t="shared" si="836"/>
        <v>0</v>
      </c>
      <c r="GD187" s="678">
        <f t="shared" si="836"/>
        <v>0</v>
      </c>
      <c r="GE187" s="678">
        <f t="shared" si="836"/>
        <v>0</v>
      </c>
      <c r="GF187" s="678">
        <f t="shared" si="836"/>
        <v>0</v>
      </c>
      <c r="GG187" s="678">
        <f t="shared" si="836"/>
        <v>0</v>
      </c>
      <c r="GH187" s="678">
        <f t="shared" si="836"/>
        <v>0</v>
      </c>
      <c r="GI187" s="678">
        <f t="shared" si="836"/>
        <v>0</v>
      </c>
      <c r="GJ187" s="678">
        <f t="shared" si="836"/>
        <v>0</v>
      </c>
    </row>
    <row r="188" spans="1:192" s="639" customFormat="1" ht="13" customHeight="1" outlineLevel="1" x14ac:dyDescent="0.25">
      <c r="A188" s="518"/>
      <c r="B188" s="518"/>
      <c r="C188" s="518"/>
      <c r="D188" s="518"/>
      <c r="E188" s="678" t="str">
        <f t="shared" ref="E188:AJ188" si="837" xml:space="preserve"> E$185</f>
        <v>Equity bridge repayment date flag</v>
      </c>
      <c r="F188" s="678">
        <f t="shared" si="837"/>
        <v>0</v>
      </c>
      <c r="G188" s="678" t="str">
        <f t="shared" si="837"/>
        <v>flag</v>
      </c>
      <c r="H188" s="650">
        <f t="shared" si="837"/>
        <v>1</v>
      </c>
      <c r="I188" s="685">
        <f t="shared" si="837"/>
        <v>0</v>
      </c>
      <c r="J188" s="650">
        <f t="shared" si="837"/>
        <v>0</v>
      </c>
      <c r="K188" s="650">
        <f t="shared" si="837"/>
        <v>0</v>
      </c>
      <c r="L188" s="650">
        <f t="shared" si="837"/>
        <v>0</v>
      </c>
      <c r="M188" s="650">
        <f t="shared" si="837"/>
        <v>0</v>
      </c>
      <c r="N188" s="650">
        <f t="shared" si="837"/>
        <v>0</v>
      </c>
      <c r="O188" s="650">
        <f t="shared" si="837"/>
        <v>0</v>
      </c>
      <c r="P188" s="650">
        <f t="shared" si="837"/>
        <v>1</v>
      </c>
      <c r="Q188" s="650">
        <f t="shared" si="837"/>
        <v>0</v>
      </c>
      <c r="R188" s="650">
        <f t="shared" si="837"/>
        <v>0</v>
      </c>
      <c r="S188" s="650">
        <f t="shared" si="837"/>
        <v>0</v>
      </c>
      <c r="T188" s="650">
        <f t="shared" si="837"/>
        <v>0</v>
      </c>
      <c r="U188" s="650">
        <f t="shared" si="837"/>
        <v>0</v>
      </c>
      <c r="V188" s="650">
        <f t="shared" si="837"/>
        <v>0</v>
      </c>
      <c r="W188" s="650">
        <f t="shared" si="837"/>
        <v>0</v>
      </c>
      <c r="X188" s="650">
        <f t="shared" si="837"/>
        <v>0</v>
      </c>
      <c r="Y188" s="650">
        <f t="shared" si="837"/>
        <v>0</v>
      </c>
      <c r="Z188" s="650">
        <f t="shared" si="837"/>
        <v>0</v>
      </c>
      <c r="AA188" s="650">
        <f t="shared" si="837"/>
        <v>0</v>
      </c>
      <c r="AB188" s="650">
        <f t="shared" si="837"/>
        <v>0</v>
      </c>
      <c r="AC188" s="650">
        <f t="shared" si="837"/>
        <v>0</v>
      </c>
      <c r="AD188" s="650">
        <f t="shared" si="837"/>
        <v>0</v>
      </c>
      <c r="AE188" s="650">
        <f t="shared" si="837"/>
        <v>0</v>
      </c>
      <c r="AF188" s="650">
        <f t="shared" si="837"/>
        <v>0</v>
      </c>
      <c r="AG188" s="650">
        <f t="shared" si="837"/>
        <v>0</v>
      </c>
      <c r="AH188" s="650">
        <f t="shared" si="837"/>
        <v>0</v>
      </c>
      <c r="AI188" s="650">
        <f t="shared" si="837"/>
        <v>0</v>
      </c>
      <c r="AJ188" s="650">
        <f t="shared" si="837"/>
        <v>0</v>
      </c>
      <c r="AK188" s="650">
        <f t="shared" ref="AK188:BP188" si="838" xml:space="preserve"> AK$185</f>
        <v>0</v>
      </c>
      <c r="AL188" s="650">
        <f t="shared" si="838"/>
        <v>0</v>
      </c>
      <c r="AM188" s="650">
        <f t="shared" si="838"/>
        <v>0</v>
      </c>
      <c r="AN188" s="650">
        <f t="shared" si="838"/>
        <v>0</v>
      </c>
      <c r="AO188" s="650">
        <f t="shared" si="838"/>
        <v>0</v>
      </c>
      <c r="AP188" s="650">
        <f t="shared" si="838"/>
        <v>0</v>
      </c>
      <c r="AQ188" s="650">
        <f t="shared" si="838"/>
        <v>0</v>
      </c>
      <c r="AR188" s="650">
        <f t="shared" si="838"/>
        <v>0</v>
      </c>
      <c r="AS188" s="650">
        <f t="shared" si="838"/>
        <v>0</v>
      </c>
      <c r="AT188" s="650">
        <f t="shared" si="838"/>
        <v>0</v>
      </c>
      <c r="AU188" s="650">
        <f t="shared" si="838"/>
        <v>0</v>
      </c>
      <c r="AV188" s="650">
        <f t="shared" si="838"/>
        <v>0</v>
      </c>
      <c r="AW188" s="650">
        <f t="shared" si="838"/>
        <v>0</v>
      </c>
      <c r="AX188" s="650">
        <f t="shared" si="838"/>
        <v>0</v>
      </c>
      <c r="AY188" s="650">
        <f t="shared" si="838"/>
        <v>0</v>
      </c>
      <c r="AZ188" s="650">
        <f t="shared" si="838"/>
        <v>0</v>
      </c>
      <c r="BA188" s="650">
        <f t="shared" si="838"/>
        <v>0</v>
      </c>
      <c r="BB188" s="650">
        <f t="shared" si="838"/>
        <v>0</v>
      </c>
      <c r="BC188" s="650">
        <f t="shared" si="838"/>
        <v>0</v>
      </c>
      <c r="BD188" s="650">
        <f t="shared" si="838"/>
        <v>0</v>
      </c>
      <c r="BE188" s="650">
        <f t="shared" si="838"/>
        <v>0</v>
      </c>
      <c r="BF188" s="650">
        <f t="shared" si="838"/>
        <v>0</v>
      </c>
      <c r="BG188" s="650">
        <f t="shared" si="838"/>
        <v>0</v>
      </c>
      <c r="BH188" s="650">
        <f t="shared" si="838"/>
        <v>0</v>
      </c>
      <c r="BI188" s="650">
        <f t="shared" si="838"/>
        <v>0</v>
      </c>
      <c r="BJ188" s="650">
        <f t="shared" si="838"/>
        <v>0</v>
      </c>
      <c r="BK188" s="650">
        <f t="shared" si="838"/>
        <v>0</v>
      </c>
      <c r="BL188" s="650">
        <f t="shared" si="838"/>
        <v>0</v>
      </c>
      <c r="BM188" s="650">
        <f t="shared" si="838"/>
        <v>0</v>
      </c>
      <c r="BN188" s="650">
        <f t="shared" si="838"/>
        <v>0</v>
      </c>
      <c r="BO188" s="650">
        <f t="shared" si="838"/>
        <v>0</v>
      </c>
      <c r="BP188" s="650">
        <f t="shared" si="838"/>
        <v>0</v>
      </c>
      <c r="BQ188" s="650">
        <f t="shared" ref="BQ188:CV188" si="839" xml:space="preserve"> BQ$185</f>
        <v>0</v>
      </c>
      <c r="BR188" s="650">
        <f t="shared" si="839"/>
        <v>0</v>
      </c>
      <c r="BS188" s="650">
        <f t="shared" si="839"/>
        <v>0</v>
      </c>
      <c r="BT188" s="650">
        <f t="shared" si="839"/>
        <v>0</v>
      </c>
      <c r="BU188" s="650">
        <f t="shared" si="839"/>
        <v>0</v>
      </c>
      <c r="BV188" s="650">
        <f t="shared" si="839"/>
        <v>0</v>
      </c>
      <c r="BW188" s="650">
        <f t="shared" si="839"/>
        <v>0</v>
      </c>
      <c r="BX188" s="650">
        <f t="shared" si="839"/>
        <v>0</v>
      </c>
      <c r="BY188" s="650">
        <f t="shared" si="839"/>
        <v>0</v>
      </c>
      <c r="BZ188" s="650">
        <f t="shared" si="839"/>
        <v>0</v>
      </c>
      <c r="CA188" s="650">
        <f t="shared" si="839"/>
        <v>0</v>
      </c>
      <c r="CB188" s="650">
        <f t="shared" si="839"/>
        <v>0</v>
      </c>
      <c r="CC188" s="650">
        <f t="shared" si="839"/>
        <v>0</v>
      </c>
      <c r="CD188" s="650">
        <f t="shared" si="839"/>
        <v>0</v>
      </c>
      <c r="CE188" s="650">
        <f t="shared" si="839"/>
        <v>0</v>
      </c>
      <c r="CF188" s="650">
        <f t="shared" si="839"/>
        <v>0</v>
      </c>
      <c r="CG188" s="650">
        <f t="shared" si="839"/>
        <v>0</v>
      </c>
      <c r="CH188" s="650">
        <f t="shared" si="839"/>
        <v>0</v>
      </c>
      <c r="CI188" s="650">
        <f t="shared" si="839"/>
        <v>0</v>
      </c>
      <c r="CJ188" s="650">
        <f t="shared" si="839"/>
        <v>0</v>
      </c>
      <c r="CK188" s="650">
        <f t="shared" si="839"/>
        <v>0</v>
      </c>
      <c r="CL188" s="650">
        <f t="shared" si="839"/>
        <v>0</v>
      </c>
      <c r="CM188" s="650">
        <f t="shared" si="839"/>
        <v>0</v>
      </c>
      <c r="CN188" s="650">
        <f t="shared" si="839"/>
        <v>0</v>
      </c>
      <c r="CO188" s="650">
        <f t="shared" si="839"/>
        <v>0</v>
      </c>
      <c r="CP188" s="650">
        <f t="shared" si="839"/>
        <v>0</v>
      </c>
      <c r="CQ188" s="650">
        <f t="shared" si="839"/>
        <v>0</v>
      </c>
      <c r="CR188" s="650">
        <f t="shared" si="839"/>
        <v>0</v>
      </c>
      <c r="CS188" s="650">
        <f t="shared" si="839"/>
        <v>0</v>
      </c>
      <c r="CT188" s="650">
        <f t="shared" si="839"/>
        <v>0</v>
      </c>
      <c r="CU188" s="650">
        <f t="shared" si="839"/>
        <v>0</v>
      </c>
      <c r="CV188" s="650">
        <f t="shared" si="839"/>
        <v>0</v>
      </c>
      <c r="CW188" s="650">
        <f t="shared" ref="CW188:EB188" si="840" xml:space="preserve"> CW$185</f>
        <v>0</v>
      </c>
      <c r="CX188" s="650">
        <f t="shared" si="840"/>
        <v>0</v>
      </c>
      <c r="CY188" s="650">
        <f t="shared" si="840"/>
        <v>0</v>
      </c>
      <c r="CZ188" s="650">
        <f t="shared" si="840"/>
        <v>0</v>
      </c>
      <c r="DA188" s="650">
        <f t="shared" si="840"/>
        <v>0</v>
      </c>
      <c r="DB188" s="650">
        <f t="shared" si="840"/>
        <v>0</v>
      </c>
      <c r="DC188" s="650">
        <f t="shared" si="840"/>
        <v>0</v>
      </c>
      <c r="DD188" s="650">
        <f t="shared" si="840"/>
        <v>0</v>
      </c>
      <c r="DE188" s="650">
        <f t="shared" si="840"/>
        <v>0</v>
      </c>
      <c r="DF188" s="650">
        <f t="shared" si="840"/>
        <v>0</v>
      </c>
      <c r="DG188" s="650">
        <f t="shared" si="840"/>
        <v>0</v>
      </c>
      <c r="DH188" s="650">
        <f t="shared" si="840"/>
        <v>0</v>
      </c>
      <c r="DI188" s="650">
        <f t="shared" si="840"/>
        <v>0</v>
      </c>
      <c r="DJ188" s="650">
        <f t="shared" si="840"/>
        <v>0</v>
      </c>
      <c r="DK188" s="650">
        <f t="shared" si="840"/>
        <v>0</v>
      </c>
      <c r="DL188" s="650">
        <f t="shared" si="840"/>
        <v>0</v>
      </c>
      <c r="DM188" s="650">
        <f t="shared" si="840"/>
        <v>0</v>
      </c>
      <c r="DN188" s="650">
        <f t="shared" si="840"/>
        <v>0</v>
      </c>
      <c r="DO188" s="650">
        <f t="shared" si="840"/>
        <v>0</v>
      </c>
      <c r="DP188" s="650">
        <f t="shared" si="840"/>
        <v>0</v>
      </c>
      <c r="DQ188" s="650">
        <f t="shared" si="840"/>
        <v>0</v>
      </c>
      <c r="DR188" s="650">
        <f t="shared" si="840"/>
        <v>0</v>
      </c>
      <c r="DS188" s="650">
        <f t="shared" si="840"/>
        <v>0</v>
      </c>
      <c r="DT188" s="650">
        <f t="shared" si="840"/>
        <v>0</v>
      </c>
      <c r="DU188" s="650">
        <f t="shared" si="840"/>
        <v>0</v>
      </c>
      <c r="DV188" s="650">
        <f t="shared" si="840"/>
        <v>0</v>
      </c>
      <c r="DW188" s="650">
        <f t="shared" si="840"/>
        <v>0</v>
      </c>
      <c r="DX188" s="650">
        <f t="shared" si="840"/>
        <v>0</v>
      </c>
      <c r="DY188" s="650">
        <f t="shared" si="840"/>
        <v>0</v>
      </c>
      <c r="DZ188" s="650">
        <f t="shared" si="840"/>
        <v>0</v>
      </c>
      <c r="EA188" s="650">
        <f t="shared" si="840"/>
        <v>0</v>
      </c>
      <c r="EB188" s="650">
        <f t="shared" si="840"/>
        <v>0</v>
      </c>
      <c r="EC188" s="650">
        <f t="shared" ref="EC188:EW188" si="841" xml:space="preserve"> EC$185</f>
        <v>0</v>
      </c>
      <c r="ED188" s="650">
        <f t="shared" si="841"/>
        <v>0</v>
      </c>
      <c r="EE188" s="650">
        <f t="shared" si="841"/>
        <v>0</v>
      </c>
      <c r="EF188" s="650">
        <f t="shared" si="841"/>
        <v>0</v>
      </c>
      <c r="EG188" s="650">
        <f t="shared" si="841"/>
        <v>0</v>
      </c>
      <c r="EH188" s="650">
        <f t="shared" si="841"/>
        <v>0</v>
      </c>
      <c r="EI188" s="650">
        <f t="shared" si="841"/>
        <v>0</v>
      </c>
      <c r="EJ188" s="650">
        <f t="shared" si="841"/>
        <v>0</v>
      </c>
      <c r="EK188" s="650">
        <f t="shared" si="841"/>
        <v>0</v>
      </c>
      <c r="EL188" s="650">
        <f t="shared" si="841"/>
        <v>0</v>
      </c>
      <c r="EM188" s="650">
        <f t="shared" si="841"/>
        <v>0</v>
      </c>
      <c r="EN188" s="650">
        <f t="shared" si="841"/>
        <v>0</v>
      </c>
      <c r="EO188" s="650">
        <f t="shared" si="841"/>
        <v>0</v>
      </c>
      <c r="EP188" s="650">
        <f t="shared" si="841"/>
        <v>0</v>
      </c>
      <c r="EQ188" s="650">
        <f t="shared" si="841"/>
        <v>0</v>
      </c>
      <c r="ER188" s="650">
        <f t="shared" si="841"/>
        <v>0</v>
      </c>
      <c r="ES188" s="650">
        <f t="shared" si="841"/>
        <v>0</v>
      </c>
      <c r="ET188" s="650">
        <f t="shared" si="841"/>
        <v>0</v>
      </c>
      <c r="EU188" s="650">
        <f t="shared" si="841"/>
        <v>0</v>
      </c>
      <c r="EV188" s="650">
        <f t="shared" si="841"/>
        <v>0</v>
      </c>
      <c r="EW188" s="650">
        <f t="shared" si="841"/>
        <v>0</v>
      </c>
    </row>
    <row r="189" spans="1:192" s="639" customFormat="1" ht="13" customHeight="1" outlineLevel="1" x14ac:dyDescent="0.25">
      <c r="A189" s="518"/>
      <c r="B189" s="518"/>
      <c r="C189" s="518"/>
      <c r="D189" s="518"/>
      <c r="E189" s="686" t="s">
        <v>568</v>
      </c>
      <c r="F189" s="518"/>
      <c r="G189" s="686" t="s">
        <v>5</v>
      </c>
      <c r="H189" s="658">
        <f xml:space="preserve"> SUM(J189:EW189)</f>
        <v>0</v>
      </c>
      <c r="I189" s="190"/>
      <c r="J189" s="658">
        <f t="shared" ref="J189:AO189" si="842" xml:space="preserve"> J187 + I189 - I188</f>
        <v>0</v>
      </c>
      <c r="K189" s="658">
        <f t="shared" si="842"/>
        <v>0</v>
      </c>
      <c r="L189" s="658">
        <f t="shared" si="842"/>
        <v>0</v>
      </c>
      <c r="M189" s="658">
        <f t="shared" si="842"/>
        <v>0</v>
      </c>
      <c r="N189" s="658">
        <f t="shared" si="842"/>
        <v>0</v>
      </c>
      <c r="O189" s="658">
        <f t="shared" si="842"/>
        <v>0</v>
      </c>
      <c r="P189" s="658">
        <f t="shared" si="842"/>
        <v>0</v>
      </c>
      <c r="Q189" s="658">
        <f t="shared" si="842"/>
        <v>0</v>
      </c>
      <c r="R189" s="658">
        <f t="shared" si="842"/>
        <v>0</v>
      </c>
      <c r="S189" s="658">
        <f t="shared" si="842"/>
        <v>0</v>
      </c>
      <c r="T189" s="658">
        <f t="shared" si="842"/>
        <v>0</v>
      </c>
      <c r="U189" s="658">
        <f t="shared" si="842"/>
        <v>0</v>
      </c>
      <c r="V189" s="658">
        <f t="shared" si="842"/>
        <v>0</v>
      </c>
      <c r="W189" s="658">
        <f t="shared" si="842"/>
        <v>0</v>
      </c>
      <c r="X189" s="658">
        <f t="shared" si="842"/>
        <v>0</v>
      </c>
      <c r="Y189" s="658">
        <f t="shared" si="842"/>
        <v>0</v>
      </c>
      <c r="Z189" s="658">
        <f t="shared" si="842"/>
        <v>0</v>
      </c>
      <c r="AA189" s="658">
        <f t="shared" si="842"/>
        <v>0</v>
      </c>
      <c r="AB189" s="658">
        <f t="shared" si="842"/>
        <v>0</v>
      </c>
      <c r="AC189" s="658">
        <f t="shared" si="842"/>
        <v>0</v>
      </c>
      <c r="AD189" s="658">
        <f t="shared" si="842"/>
        <v>0</v>
      </c>
      <c r="AE189" s="658">
        <f t="shared" si="842"/>
        <v>0</v>
      </c>
      <c r="AF189" s="658">
        <f t="shared" si="842"/>
        <v>0</v>
      </c>
      <c r="AG189" s="658">
        <f t="shared" si="842"/>
        <v>0</v>
      </c>
      <c r="AH189" s="658">
        <f t="shared" si="842"/>
        <v>0</v>
      </c>
      <c r="AI189" s="658">
        <f t="shared" si="842"/>
        <v>0</v>
      </c>
      <c r="AJ189" s="658">
        <f t="shared" si="842"/>
        <v>0</v>
      </c>
      <c r="AK189" s="658">
        <f t="shared" si="842"/>
        <v>0</v>
      </c>
      <c r="AL189" s="658">
        <f t="shared" si="842"/>
        <v>0</v>
      </c>
      <c r="AM189" s="658">
        <f t="shared" si="842"/>
        <v>0</v>
      </c>
      <c r="AN189" s="658">
        <f t="shared" si="842"/>
        <v>0</v>
      </c>
      <c r="AO189" s="658">
        <f t="shared" si="842"/>
        <v>0</v>
      </c>
      <c r="AP189" s="658">
        <f t="shared" ref="AP189:BU189" si="843" xml:space="preserve"> AP187 + AO189 - AO188</f>
        <v>0</v>
      </c>
      <c r="AQ189" s="658">
        <f t="shared" si="843"/>
        <v>0</v>
      </c>
      <c r="AR189" s="658">
        <f t="shared" si="843"/>
        <v>0</v>
      </c>
      <c r="AS189" s="658">
        <f t="shared" si="843"/>
        <v>0</v>
      </c>
      <c r="AT189" s="658">
        <f t="shared" si="843"/>
        <v>0</v>
      </c>
      <c r="AU189" s="658">
        <f t="shared" si="843"/>
        <v>0</v>
      </c>
      <c r="AV189" s="658">
        <f t="shared" si="843"/>
        <v>0</v>
      </c>
      <c r="AW189" s="658">
        <f t="shared" si="843"/>
        <v>0</v>
      </c>
      <c r="AX189" s="658">
        <f t="shared" si="843"/>
        <v>0</v>
      </c>
      <c r="AY189" s="658">
        <f t="shared" si="843"/>
        <v>0</v>
      </c>
      <c r="AZ189" s="658">
        <f t="shared" si="843"/>
        <v>0</v>
      </c>
      <c r="BA189" s="658">
        <f t="shared" si="843"/>
        <v>0</v>
      </c>
      <c r="BB189" s="658">
        <f t="shared" si="843"/>
        <v>0</v>
      </c>
      <c r="BC189" s="658">
        <f t="shared" si="843"/>
        <v>0</v>
      </c>
      <c r="BD189" s="658">
        <f t="shared" si="843"/>
        <v>0</v>
      </c>
      <c r="BE189" s="658">
        <f t="shared" si="843"/>
        <v>0</v>
      </c>
      <c r="BF189" s="658">
        <f t="shared" si="843"/>
        <v>0</v>
      </c>
      <c r="BG189" s="658">
        <f t="shared" si="843"/>
        <v>0</v>
      </c>
      <c r="BH189" s="658">
        <f t="shared" si="843"/>
        <v>0</v>
      </c>
      <c r="BI189" s="658">
        <f t="shared" si="843"/>
        <v>0</v>
      </c>
      <c r="BJ189" s="658">
        <f t="shared" si="843"/>
        <v>0</v>
      </c>
      <c r="BK189" s="658">
        <f t="shared" si="843"/>
        <v>0</v>
      </c>
      <c r="BL189" s="658">
        <f t="shared" si="843"/>
        <v>0</v>
      </c>
      <c r="BM189" s="658">
        <f t="shared" si="843"/>
        <v>0</v>
      </c>
      <c r="BN189" s="658">
        <f t="shared" si="843"/>
        <v>0</v>
      </c>
      <c r="BO189" s="658">
        <f t="shared" si="843"/>
        <v>0</v>
      </c>
      <c r="BP189" s="658">
        <f t="shared" si="843"/>
        <v>0</v>
      </c>
      <c r="BQ189" s="658">
        <f t="shared" si="843"/>
        <v>0</v>
      </c>
      <c r="BR189" s="658">
        <f t="shared" si="843"/>
        <v>0</v>
      </c>
      <c r="BS189" s="658">
        <f t="shared" si="843"/>
        <v>0</v>
      </c>
      <c r="BT189" s="658">
        <f t="shared" si="843"/>
        <v>0</v>
      </c>
      <c r="BU189" s="658">
        <f t="shared" si="843"/>
        <v>0</v>
      </c>
      <c r="BV189" s="658">
        <f t="shared" ref="BV189:DA189" si="844" xml:space="preserve"> BV187 + BU189 - BU188</f>
        <v>0</v>
      </c>
      <c r="BW189" s="658">
        <f t="shared" si="844"/>
        <v>0</v>
      </c>
      <c r="BX189" s="658">
        <f t="shared" si="844"/>
        <v>0</v>
      </c>
      <c r="BY189" s="658">
        <f t="shared" si="844"/>
        <v>0</v>
      </c>
      <c r="BZ189" s="658">
        <f t="shared" si="844"/>
        <v>0</v>
      </c>
      <c r="CA189" s="658">
        <f t="shared" si="844"/>
        <v>0</v>
      </c>
      <c r="CB189" s="658">
        <f t="shared" si="844"/>
        <v>0</v>
      </c>
      <c r="CC189" s="658">
        <f t="shared" si="844"/>
        <v>0</v>
      </c>
      <c r="CD189" s="658">
        <f t="shared" si="844"/>
        <v>0</v>
      </c>
      <c r="CE189" s="658">
        <f t="shared" si="844"/>
        <v>0</v>
      </c>
      <c r="CF189" s="658">
        <f t="shared" si="844"/>
        <v>0</v>
      </c>
      <c r="CG189" s="658">
        <f t="shared" si="844"/>
        <v>0</v>
      </c>
      <c r="CH189" s="658">
        <f t="shared" si="844"/>
        <v>0</v>
      </c>
      <c r="CI189" s="658">
        <f t="shared" si="844"/>
        <v>0</v>
      </c>
      <c r="CJ189" s="658">
        <f t="shared" si="844"/>
        <v>0</v>
      </c>
      <c r="CK189" s="658">
        <f t="shared" si="844"/>
        <v>0</v>
      </c>
      <c r="CL189" s="658">
        <f t="shared" si="844"/>
        <v>0</v>
      </c>
      <c r="CM189" s="658">
        <f t="shared" si="844"/>
        <v>0</v>
      </c>
      <c r="CN189" s="658">
        <f t="shared" si="844"/>
        <v>0</v>
      </c>
      <c r="CO189" s="658">
        <f t="shared" si="844"/>
        <v>0</v>
      </c>
      <c r="CP189" s="658">
        <f t="shared" si="844"/>
        <v>0</v>
      </c>
      <c r="CQ189" s="658">
        <f t="shared" si="844"/>
        <v>0</v>
      </c>
      <c r="CR189" s="658">
        <f t="shared" si="844"/>
        <v>0</v>
      </c>
      <c r="CS189" s="658">
        <f t="shared" si="844"/>
        <v>0</v>
      </c>
      <c r="CT189" s="658">
        <f t="shared" si="844"/>
        <v>0</v>
      </c>
      <c r="CU189" s="658">
        <f t="shared" si="844"/>
        <v>0</v>
      </c>
      <c r="CV189" s="658">
        <f t="shared" si="844"/>
        <v>0</v>
      </c>
      <c r="CW189" s="658">
        <f t="shared" si="844"/>
        <v>0</v>
      </c>
      <c r="CX189" s="658">
        <f t="shared" si="844"/>
        <v>0</v>
      </c>
      <c r="CY189" s="658">
        <f t="shared" si="844"/>
        <v>0</v>
      </c>
      <c r="CZ189" s="658">
        <f t="shared" si="844"/>
        <v>0</v>
      </c>
      <c r="DA189" s="658">
        <f t="shared" si="844"/>
        <v>0</v>
      </c>
      <c r="DB189" s="658">
        <f t="shared" ref="DB189:EG189" si="845" xml:space="preserve"> DB187 + DA189 - DA188</f>
        <v>0</v>
      </c>
      <c r="DC189" s="658">
        <f t="shared" si="845"/>
        <v>0</v>
      </c>
      <c r="DD189" s="658">
        <f t="shared" si="845"/>
        <v>0</v>
      </c>
      <c r="DE189" s="658">
        <f t="shared" si="845"/>
        <v>0</v>
      </c>
      <c r="DF189" s="658">
        <f t="shared" si="845"/>
        <v>0</v>
      </c>
      <c r="DG189" s="658">
        <f t="shared" si="845"/>
        <v>0</v>
      </c>
      <c r="DH189" s="658">
        <f t="shared" si="845"/>
        <v>0</v>
      </c>
      <c r="DI189" s="658">
        <f t="shared" si="845"/>
        <v>0</v>
      </c>
      <c r="DJ189" s="658">
        <f t="shared" si="845"/>
        <v>0</v>
      </c>
      <c r="DK189" s="658">
        <f t="shared" si="845"/>
        <v>0</v>
      </c>
      <c r="DL189" s="658">
        <f t="shared" si="845"/>
        <v>0</v>
      </c>
      <c r="DM189" s="658">
        <f t="shared" si="845"/>
        <v>0</v>
      </c>
      <c r="DN189" s="658">
        <f t="shared" si="845"/>
        <v>0</v>
      </c>
      <c r="DO189" s="658">
        <f t="shared" si="845"/>
        <v>0</v>
      </c>
      <c r="DP189" s="658">
        <f t="shared" si="845"/>
        <v>0</v>
      </c>
      <c r="DQ189" s="658">
        <f t="shared" si="845"/>
        <v>0</v>
      </c>
      <c r="DR189" s="658">
        <f t="shared" si="845"/>
        <v>0</v>
      </c>
      <c r="DS189" s="658">
        <f t="shared" si="845"/>
        <v>0</v>
      </c>
      <c r="DT189" s="658">
        <f t="shared" si="845"/>
        <v>0</v>
      </c>
      <c r="DU189" s="658">
        <f t="shared" si="845"/>
        <v>0</v>
      </c>
      <c r="DV189" s="658">
        <f t="shared" si="845"/>
        <v>0</v>
      </c>
      <c r="DW189" s="658">
        <f t="shared" si="845"/>
        <v>0</v>
      </c>
      <c r="DX189" s="658">
        <f t="shared" si="845"/>
        <v>0</v>
      </c>
      <c r="DY189" s="658">
        <f t="shared" si="845"/>
        <v>0</v>
      </c>
      <c r="DZ189" s="658">
        <f t="shared" si="845"/>
        <v>0</v>
      </c>
      <c r="EA189" s="658">
        <f t="shared" si="845"/>
        <v>0</v>
      </c>
      <c r="EB189" s="658">
        <f t="shared" si="845"/>
        <v>0</v>
      </c>
      <c r="EC189" s="658">
        <f t="shared" si="845"/>
        <v>0</v>
      </c>
      <c r="ED189" s="658">
        <f t="shared" si="845"/>
        <v>0</v>
      </c>
      <c r="EE189" s="658">
        <f t="shared" si="845"/>
        <v>0</v>
      </c>
      <c r="EF189" s="658">
        <f t="shared" si="845"/>
        <v>0</v>
      </c>
      <c r="EG189" s="658">
        <f t="shared" si="845"/>
        <v>0</v>
      </c>
      <c r="EH189" s="658">
        <f t="shared" ref="EH189:EW189" si="846" xml:space="preserve"> EH187 + EG189 - EG188</f>
        <v>0</v>
      </c>
      <c r="EI189" s="658">
        <f t="shared" si="846"/>
        <v>0</v>
      </c>
      <c r="EJ189" s="658">
        <f t="shared" si="846"/>
        <v>0</v>
      </c>
      <c r="EK189" s="658">
        <f t="shared" si="846"/>
        <v>0</v>
      </c>
      <c r="EL189" s="658">
        <f t="shared" si="846"/>
        <v>0</v>
      </c>
      <c r="EM189" s="658">
        <f t="shared" si="846"/>
        <v>0</v>
      </c>
      <c r="EN189" s="658">
        <f t="shared" si="846"/>
        <v>0</v>
      </c>
      <c r="EO189" s="658">
        <f t="shared" si="846"/>
        <v>0</v>
      </c>
      <c r="EP189" s="658">
        <f t="shared" si="846"/>
        <v>0</v>
      </c>
      <c r="EQ189" s="658">
        <f t="shared" si="846"/>
        <v>0</v>
      </c>
      <c r="ER189" s="658">
        <f t="shared" si="846"/>
        <v>0</v>
      </c>
      <c r="ES189" s="658">
        <f t="shared" si="846"/>
        <v>0</v>
      </c>
      <c r="ET189" s="658">
        <f t="shared" si="846"/>
        <v>0</v>
      </c>
      <c r="EU189" s="658">
        <f t="shared" si="846"/>
        <v>0</v>
      </c>
      <c r="EV189" s="658">
        <f t="shared" si="846"/>
        <v>0</v>
      </c>
      <c r="EW189" s="658">
        <f t="shared" si="846"/>
        <v>0</v>
      </c>
    </row>
    <row r="191" spans="1:192" x14ac:dyDescent="0.25">
      <c r="A191" s="15" t="s">
        <v>63</v>
      </c>
    </row>
  </sheetData>
  <conditionalFormatting sqref="J3:GJ3">
    <cfRule type="cellIs" dxfId="222" priority="8" stopIfTrue="1" operator="equal">
      <formula>"Construction"</formula>
    </cfRule>
    <cfRule type="cellIs" dxfId="221" priority="9" stopIfTrue="1" operator="equal">
      <formula>"Operations"</formula>
    </cfRule>
  </conditionalFormatting>
  <conditionalFormatting sqref="J3:GJ3">
    <cfRule type="cellIs" dxfId="220" priority="7" operator="equal">
      <formula>"Fin Close"</formula>
    </cfRule>
  </conditionalFormatting>
  <conditionalFormatting sqref="J3:GJ3">
    <cfRule type="cellIs" dxfId="219" priority="5" operator="equal">
      <formula>"PPA ext."</formula>
    </cfRule>
    <cfRule type="cellIs" dxfId="218" priority="6" operator="equal">
      <formula>"Delay"</formula>
    </cfRule>
  </conditionalFormatting>
  <conditionalFormatting sqref="F2:F4">
    <cfRule type="cellIs" dxfId="217" priority="1" stopIfTrue="1" operator="notEqual">
      <formula>0</formula>
    </cfRule>
    <cfRule type="cellIs" dxfId="216" priority="2" stopIfTrue="1" operator="equal">
      <formula>""</formula>
    </cfRule>
  </conditionalFormatting>
  <conditionalFormatting sqref="F2:F4">
    <cfRule type="cellIs" dxfId="215" priority="3" stopIfTrue="1" operator="notEqual">
      <formula>0</formula>
    </cfRule>
    <cfRule type="cellIs" dxfId="214" priority="4" stopIfTrue="1" operator="equal">
      <formula>""</formula>
    </cfRule>
  </conditionalFormatting>
  <dataValidations disablePrompts="1" count="1">
    <dataValidation allowBlank="1" showInputMessage="1" showErrorMessage="1" sqref="E42:H42 E32:H3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36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18" sqref="F18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Esc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271</v>
      </c>
    </row>
    <row r="9" spans="1:192" x14ac:dyDescent="0.25">
      <c r="E9" s="499" t="str">
        <f xml:space="preserve"> ConTime!E$73</f>
        <v>End of construction period date</v>
      </c>
      <c r="F9" s="499">
        <f xml:space="preserve"> ConTime!F$73</f>
        <v>45473</v>
      </c>
      <c r="G9" s="499" t="str">
        <f xml:space="preserve"> ConTime!G$73</f>
        <v>date</v>
      </c>
      <c r="H9" s="499"/>
      <c r="I9" s="499"/>
      <c r="J9" s="499"/>
      <c r="K9" s="499"/>
      <c r="L9" s="499"/>
      <c r="M9" s="499"/>
      <c r="N9" s="499"/>
      <c r="O9" s="499"/>
      <c r="P9" s="499"/>
      <c r="Q9" s="499"/>
      <c r="R9" s="499"/>
      <c r="S9" s="499"/>
      <c r="T9" s="499"/>
      <c r="U9" s="499"/>
      <c r="V9" s="499"/>
      <c r="W9" s="499"/>
      <c r="X9" s="499"/>
      <c r="Y9" s="499"/>
      <c r="Z9" s="499"/>
      <c r="AA9" s="499"/>
      <c r="AB9" s="499"/>
      <c r="AC9" s="499"/>
      <c r="AD9" s="499"/>
      <c r="AE9" s="49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499"/>
      <c r="AU9" s="499"/>
      <c r="AV9" s="499"/>
      <c r="AW9" s="499"/>
      <c r="AX9" s="499"/>
      <c r="AY9" s="499"/>
      <c r="AZ9" s="499"/>
      <c r="BA9" s="499"/>
      <c r="BB9" s="499"/>
      <c r="BC9" s="499"/>
      <c r="BD9" s="499"/>
      <c r="BE9" s="499"/>
      <c r="BF9" s="499"/>
      <c r="BG9" s="499"/>
      <c r="BH9" s="499"/>
      <c r="BI9" s="499"/>
      <c r="BJ9" s="499"/>
      <c r="BK9" s="499"/>
      <c r="BL9" s="499"/>
      <c r="BM9" s="499"/>
      <c r="BN9" s="499"/>
      <c r="BO9" s="499"/>
      <c r="BP9" s="499"/>
      <c r="BQ9" s="499"/>
      <c r="BR9" s="499"/>
      <c r="BS9" s="499"/>
      <c r="BT9" s="499"/>
      <c r="BU9" s="499"/>
      <c r="BV9" s="499"/>
      <c r="BW9" s="499"/>
      <c r="BX9" s="499"/>
      <c r="BY9" s="499"/>
      <c r="BZ9" s="499"/>
      <c r="CA9" s="499"/>
      <c r="CB9" s="499"/>
      <c r="CC9" s="499"/>
      <c r="CD9" s="499"/>
      <c r="CE9" s="499"/>
      <c r="CF9" s="499"/>
      <c r="CG9" s="499"/>
      <c r="CH9" s="499"/>
      <c r="CI9" s="499"/>
      <c r="CJ9" s="499"/>
      <c r="CK9" s="499"/>
      <c r="CL9" s="499"/>
      <c r="CM9" s="499"/>
      <c r="CN9" s="499"/>
      <c r="CO9" s="499"/>
      <c r="CP9" s="499"/>
      <c r="CQ9" s="499"/>
      <c r="CR9" s="499"/>
      <c r="CS9" s="499"/>
      <c r="CT9" s="499"/>
      <c r="CU9" s="499"/>
      <c r="CV9" s="499"/>
      <c r="CW9" s="499"/>
      <c r="CX9" s="499"/>
      <c r="CY9" s="499"/>
      <c r="CZ9" s="499"/>
      <c r="DA9" s="499"/>
      <c r="DB9" s="499"/>
      <c r="DC9" s="499"/>
      <c r="DD9" s="499"/>
      <c r="DE9" s="499"/>
      <c r="DF9" s="499"/>
      <c r="DG9" s="499"/>
      <c r="DH9" s="499"/>
      <c r="DI9" s="499"/>
      <c r="DJ9" s="499"/>
      <c r="DK9" s="499"/>
      <c r="DL9" s="499"/>
      <c r="DM9" s="499"/>
      <c r="DN9" s="499"/>
      <c r="DO9" s="499"/>
      <c r="DP9" s="499"/>
      <c r="DQ9" s="499"/>
      <c r="DR9" s="499"/>
      <c r="DS9" s="499"/>
      <c r="DT9" s="499"/>
      <c r="DU9" s="499"/>
      <c r="DV9" s="499"/>
      <c r="DW9" s="499"/>
      <c r="DX9" s="499"/>
      <c r="DY9" s="499"/>
      <c r="DZ9" s="499"/>
      <c r="EA9" s="499"/>
      <c r="EB9" s="499"/>
      <c r="EC9" s="499"/>
      <c r="ED9" s="499"/>
      <c r="EE9" s="499"/>
      <c r="EF9" s="499"/>
      <c r="EG9" s="499"/>
      <c r="EH9" s="499"/>
      <c r="EI9" s="499"/>
      <c r="EJ9" s="499"/>
      <c r="EK9" s="499"/>
      <c r="EL9" s="499"/>
      <c r="EM9" s="499"/>
      <c r="EN9" s="499"/>
      <c r="EO9" s="499"/>
      <c r="EP9" s="499"/>
      <c r="EQ9" s="499"/>
      <c r="ER9" s="499"/>
      <c r="ES9" s="499"/>
      <c r="ET9" s="499"/>
      <c r="EU9" s="499"/>
      <c r="EV9" s="499"/>
      <c r="EW9" s="499"/>
      <c r="EX9" s="499"/>
      <c r="EY9" s="499"/>
      <c r="EZ9" s="499"/>
      <c r="FA9" s="499"/>
      <c r="FB9" s="499"/>
      <c r="FC9" s="499"/>
      <c r="FD9" s="499"/>
      <c r="FE9" s="499"/>
      <c r="FF9" s="499"/>
      <c r="FG9" s="499"/>
      <c r="FH9" s="499"/>
      <c r="FI9" s="499"/>
      <c r="FJ9" s="499"/>
      <c r="FK9" s="499"/>
      <c r="FL9" s="499"/>
      <c r="FM9" s="499"/>
      <c r="FN9" s="499"/>
      <c r="FO9" s="499"/>
      <c r="FP9" s="499"/>
      <c r="FQ9" s="499"/>
      <c r="FR9" s="499"/>
      <c r="FS9" s="499"/>
      <c r="FT9" s="499"/>
      <c r="FU9" s="499"/>
      <c r="FV9" s="499"/>
      <c r="FW9" s="499"/>
      <c r="FX9" s="499"/>
      <c r="FY9" s="499"/>
      <c r="FZ9" s="499"/>
      <c r="GA9" s="499"/>
      <c r="GB9" s="499"/>
      <c r="GC9" s="499"/>
      <c r="GD9" s="499"/>
      <c r="GE9" s="499"/>
      <c r="GF9" s="499"/>
      <c r="GG9" s="499"/>
      <c r="GH9" s="499"/>
      <c r="GI9" s="499"/>
      <c r="GJ9" s="499"/>
    </row>
    <row r="10" spans="1:192" x14ac:dyDescent="0.25">
      <c r="A10" s="55"/>
      <c r="C10" s="58"/>
      <c r="D10" s="59"/>
      <c r="E10" s="14" t="str">
        <f xml:space="preserve"> InpC!E$18</f>
        <v>Financial close date</v>
      </c>
      <c r="F10" s="14">
        <f xml:space="preserve"> InpC!F$18</f>
        <v>44681</v>
      </c>
      <c r="G10" s="14" t="str">
        <f xml:space="preserve"> InpC!G$18</f>
        <v>date</v>
      </c>
      <c r="H10" s="45"/>
      <c r="I10" s="26"/>
      <c r="J10" s="45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x14ac:dyDescent="0.25">
      <c r="E11" s="12" t="s">
        <v>336</v>
      </c>
      <c r="F11" s="12">
        <f xml:space="preserve"> F9 - F10</f>
        <v>792</v>
      </c>
      <c r="G11" s="12" t="s">
        <v>180</v>
      </c>
    </row>
    <row r="13" spans="1:192" x14ac:dyDescent="0.25">
      <c r="E13" s="12" t="str">
        <f xml:space="preserve"> E$11</f>
        <v>Days from FC until COD</v>
      </c>
      <c r="F13" s="12">
        <f xml:space="preserve"> F$11</f>
        <v>792</v>
      </c>
      <c r="G13" s="12" t="str">
        <f xml:space="preserve"> G$11</f>
        <v>days</v>
      </c>
    </row>
    <row r="14" spans="1:192" x14ac:dyDescent="0.25">
      <c r="E14" s="191" t="str">
        <f xml:space="preserve"> InpC!E$217</f>
        <v>Days in year</v>
      </c>
      <c r="F14" s="191">
        <f xml:space="preserve"> InpC!F$217</f>
        <v>365</v>
      </c>
      <c r="G14" s="191" t="str">
        <f xml:space="preserve"> InpC!G$217</f>
        <v>days</v>
      </c>
    </row>
    <row r="15" spans="1:192" x14ac:dyDescent="0.25">
      <c r="E15" s="146" t="str">
        <f xml:space="preserve"> InpC!E$52</f>
        <v>Expected CPI at close</v>
      </c>
      <c r="F15" s="451">
        <f xml:space="preserve"> InpC!F$52</f>
        <v>170</v>
      </c>
      <c r="G15" s="146" t="str">
        <f xml:space="preserve"> InpC!G$52</f>
        <v>index</v>
      </c>
      <c r="H15" s="38"/>
    </row>
    <row r="16" spans="1:192" x14ac:dyDescent="0.25">
      <c r="E16" s="146" t="str">
        <f xml:space="preserve"> InpC!E$54</f>
        <v>Forecast CPI growth rate</v>
      </c>
      <c r="F16" s="323">
        <f xml:space="preserve"> InpC!F$54</f>
        <v>0.02</v>
      </c>
      <c r="G16" s="146" t="str">
        <f xml:space="preserve"> InpC!G$54</f>
        <v>% p.a.</v>
      </c>
      <c r="H16" s="38"/>
    </row>
    <row r="17" spans="1:192" x14ac:dyDescent="0.25">
      <c r="E17" s="12" t="s">
        <v>337</v>
      </c>
      <c r="F17" s="445">
        <f xml:space="preserve"> F15 * (1 + F16) ^ (F13 / F14)</f>
        <v>177.46393862415152</v>
      </c>
      <c r="G17" s="12" t="s">
        <v>262</v>
      </c>
    </row>
    <row r="19" spans="1:192" x14ac:dyDescent="0.25">
      <c r="E19" s="38" t="str">
        <f t="shared" ref="E19" si="0" xml:space="preserve"> E$17</f>
        <v>CPI at COD</v>
      </c>
      <c r="F19" s="38">
        <f t="shared" ref="F19" si="1" xml:space="preserve"> F$17</f>
        <v>177.46393862415152</v>
      </c>
      <c r="G19" s="38" t="str">
        <f t="shared" ref="G19" si="2" xml:space="preserve"> G$17</f>
        <v>index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</row>
    <row r="20" spans="1:192" x14ac:dyDescent="0.25">
      <c r="E20" s="146" t="str">
        <f xml:space="preserve"> InpC!E$54</f>
        <v>Forecast CPI growth rate</v>
      </c>
      <c r="F20" s="323">
        <f xml:space="preserve"> InpC!F$54</f>
        <v>0.02</v>
      </c>
      <c r="G20" s="146" t="str">
        <f xml:space="preserve"> InpC!G$54</f>
        <v>% p.a.</v>
      </c>
      <c r="H20" s="38"/>
    </row>
    <row r="21" spans="1:192" x14ac:dyDescent="0.25">
      <c r="E21" s="191" t="str">
        <f xml:space="preserve"> InpC!E$217</f>
        <v>Days in year</v>
      </c>
      <c r="F21" s="191">
        <f xml:space="preserve"> InpC!F$217</f>
        <v>365</v>
      </c>
      <c r="G21" s="191" t="str">
        <f xml:space="preserve"> InpC!G$217</f>
        <v>days</v>
      </c>
    </row>
    <row r="22" spans="1:192" x14ac:dyDescent="0.25">
      <c r="E22" s="194" t="str">
        <f xml:space="preserve"> Time!E$83</f>
        <v>End of construction period flag</v>
      </c>
      <c r="F22" s="194">
        <f xml:space="preserve"> Time!F$83</f>
        <v>0</v>
      </c>
      <c r="G22" s="194" t="str">
        <f xml:space="preserve"> Time!G$83</f>
        <v>flag</v>
      </c>
      <c r="H22" s="194">
        <f xml:space="preserve"> Time!H$83</f>
        <v>1</v>
      </c>
      <c r="I22" s="194">
        <f xml:space="preserve"> Time!I$83</f>
        <v>0</v>
      </c>
      <c r="J22" s="194">
        <f xml:space="preserve"> Time!J$83</f>
        <v>0</v>
      </c>
      <c r="K22" s="194">
        <f xml:space="preserve"> Time!K$83</f>
        <v>0</v>
      </c>
      <c r="L22" s="194">
        <f xml:space="preserve"> Time!L$83</f>
        <v>0</v>
      </c>
      <c r="M22" s="194">
        <f xml:space="preserve"> Time!M$83</f>
        <v>0</v>
      </c>
      <c r="N22" s="194">
        <f xml:space="preserve"> Time!N$83</f>
        <v>0</v>
      </c>
      <c r="O22" s="194">
        <f xml:space="preserve"> Time!O$83</f>
        <v>0</v>
      </c>
      <c r="P22" s="194">
        <f xml:space="preserve"> Time!P$83</f>
        <v>1</v>
      </c>
      <c r="Q22" s="194">
        <f xml:space="preserve"> Time!Q$83</f>
        <v>0</v>
      </c>
      <c r="R22" s="194">
        <f xml:space="preserve"> Time!R$83</f>
        <v>0</v>
      </c>
      <c r="S22" s="194">
        <f xml:space="preserve"> Time!S$83</f>
        <v>0</v>
      </c>
      <c r="T22" s="194">
        <f xml:space="preserve"> Time!T$83</f>
        <v>0</v>
      </c>
      <c r="U22" s="194">
        <f xml:space="preserve"> Time!U$83</f>
        <v>0</v>
      </c>
      <c r="V22" s="194">
        <f xml:space="preserve"> Time!V$83</f>
        <v>0</v>
      </c>
      <c r="W22" s="194">
        <f xml:space="preserve"> Time!W$83</f>
        <v>0</v>
      </c>
      <c r="X22" s="194">
        <f xml:space="preserve"> Time!X$83</f>
        <v>0</v>
      </c>
      <c r="Y22" s="194">
        <f xml:space="preserve"> Time!Y$83</f>
        <v>0</v>
      </c>
      <c r="Z22" s="194">
        <f xml:space="preserve"> Time!Z$83</f>
        <v>0</v>
      </c>
      <c r="AA22" s="194">
        <f xml:space="preserve"> Time!AA$83</f>
        <v>0</v>
      </c>
      <c r="AB22" s="194">
        <f xml:space="preserve"> Time!AB$83</f>
        <v>0</v>
      </c>
      <c r="AC22" s="194">
        <f xml:space="preserve"> Time!AC$83</f>
        <v>0</v>
      </c>
      <c r="AD22" s="194">
        <f xml:space="preserve"> Time!AD$83</f>
        <v>0</v>
      </c>
      <c r="AE22" s="194">
        <f xml:space="preserve"> Time!AE$83</f>
        <v>0</v>
      </c>
      <c r="AF22" s="194">
        <f xml:space="preserve"> Time!AF$83</f>
        <v>0</v>
      </c>
      <c r="AG22" s="194">
        <f xml:space="preserve"> Time!AG$83</f>
        <v>0</v>
      </c>
      <c r="AH22" s="194">
        <f xml:space="preserve"> Time!AH$83</f>
        <v>0</v>
      </c>
      <c r="AI22" s="194">
        <f xml:space="preserve"> Time!AI$83</f>
        <v>0</v>
      </c>
      <c r="AJ22" s="194">
        <f xml:space="preserve"> Time!AJ$83</f>
        <v>0</v>
      </c>
      <c r="AK22" s="194">
        <f xml:space="preserve"> Time!AK$83</f>
        <v>0</v>
      </c>
      <c r="AL22" s="194">
        <f xml:space="preserve"> Time!AL$83</f>
        <v>0</v>
      </c>
      <c r="AM22" s="194">
        <f xml:space="preserve"> Time!AM$83</f>
        <v>0</v>
      </c>
      <c r="AN22" s="194">
        <f xml:space="preserve"> Time!AN$83</f>
        <v>0</v>
      </c>
      <c r="AO22" s="194">
        <f xml:space="preserve"> Time!AO$83</f>
        <v>0</v>
      </c>
      <c r="AP22" s="194">
        <f xml:space="preserve"> Time!AP$83</f>
        <v>0</v>
      </c>
      <c r="AQ22" s="194">
        <f xml:space="preserve"> Time!AQ$83</f>
        <v>0</v>
      </c>
      <c r="AR22" s="194">
        <f xml:space="preserve"> Time!AR$83</f>
        <v>0</v>
      </c>
      <c r="AS22" s="194">
        <f xml:space="preserve"> Time!AS$83</f>
        <v>0</v>
      </c>
      <c r="AT22" s="194">
        <f xml:space="preserve"> Time!AT$83</f>
        <v>0</v>
      </c>
      <c r="AU22" s="194">
        <f xml:space="preserve"> Time!AU$83</f>
        <v>0</v>
      </c>
      <c r="AV22" s="194">
        <f xml:space="preserve"> Time!AV$83</f>
        <v>0</v>
      </c>
      <c r="AW22" s="194">
        <f xml:space="preserve"> Time!AW$83</f>
        <v>0</v>
      </c>
      <c r="AX22" s="194">
        <f xml:space="preserve"> Time!AX$83</f>
        <v>0</v>
      </c>
      <c r="AY22" s="194">
        <f xml:space="preserve"> Time!AY$83</f>
        <v>0</v>
      </c>
      <c r="AZ22" s="194">
        <f xml:space="preserve"> Time!AZ$83</f>
        <v>0</v>
      </c>
      <c r="BA22" s="194">
        <f xml:space="preserve"> Time!BA$83</f>
        <v>0</v>
      </c>
      <c r="BB22" s="194">
        <f xml:space="preserve"> Time!BB$83</f>
        <v>0</v>
      </c>
      <c r="BC22" s="194">
        <f xml:space="preserve"> Time!BC$83</f>
        <v>0</v>
      </c>
      <c r="BD22" s="194">
        <f xml:space="preserve"> Time!BD$83</f>
        <v>0</v>
      </c>
      <c r="BE22" s="194">
        <f xml:space="preserve"> Time!BE$83</f>
        <v>0</v>
      </c>
      <c r="BF22" s="194">
        <f xml:space="preserve"> Time!BF$83</f>
        <v>0</v>
      </c>
      <c r="BG22" s="194">
        <f xml:space="preserve"> Time!BG$83</f>
        <v>0</v>
      </c>
      <c r="BH22" s="194">
        <f xml:space="preserve"> Time!BH$83</f>
        <v>0</v>
      </c>
      <c r="BI22" s="194">
        <f xml:space="preserve"> Time!BI$83</f>
        <v>0</v>
      </c>
      <c r="BJ22" s="194">
        <f xml:space="preserve"> Time!BJ$83</f>
        <v>0</v>
      </c>
      <c r="BK22" s="194">
        <f xml:space="preserve"> Time!BK$83</f>
        <v>0</v>
      </c>
      <c r="BL22" s="194">
        <f xml:space="preserve"> Time!BL$83</f>
        <v>0</v>
      </c>
      <c r="BM22" s="194">
        <f xml:space="preserve"> Time!BM$83</f>
        <v>0</v>
      </c>
      <c r="BN22" s="194">
        <f xml:space="preserve"> Time!BN$83</f>
        <v>0</v>
      </c>
      <c r="BO22" s="194">
        <f xml:space="preserve"> Time!BO$83</f>
        <v>0</v>
      </c>
      <c r="BP22" s="194">
        <f xml:space="preserve"> Time!BP$83</f>
        <v>0</v>
      </c>
      <c r="BQ22" s="194">
        <f xml:space="preserve"> Time!BQ$83</f>
        <v>0</v>
      </c>
      <c r="BR22" s="194">
        <f xml:space="preserve"> Time!BR$83</f>
        <v>0</v>
      </c>
      <c r="BS22" s="194">
        <f xml:space="preserve"> Time!BS$83</f>
        <v>0</v>
      </c>
      <c r="BT22" s="194">
        <f xml:space="preserve"> Time!BT$83</f>
        <v>0</v>
      </c>
      <c r="BU22" s="194">
        <f xml:space="preserve"> Time!BU$83</f>
        <v>0</v>
      </c>
      <c r="BV22" s="194">
        <f xml:space="preserve"> Time!BV$83</f>
        <v>0</v>
      </c>
      <c r="BW22" s="194">
        <f xml:space="preserve"> Time!BW$83</f>
        <v>0</v>
      </c>
      <c r="BX22" s="194">
        <f xml:space="preserve"> Time!BX$83</f>
        <v>0</v>
      </c>
      <c r="BY22" s="194">
        <f xml:space="preserve"> Time!BY$83</f>
        <v>0</v>
      </c>
      <c r="BZ22" s="194">
        <f xml:space="preserve"> Time!BZ$83</f>
        <v>0</v>
      </c>
      <c r="CA22" s="194">
        <f xml:space="preserve"> Time!CA$83</f>
        <v>0</v>
      </c>
      <c r="CB22" s="194">
        <f xml:space="preserve"> Time!CB$83</f>
        <v>0</v>
      </c>
      <c r="CC22" s="194">
        <f xml:space="preserve"> Time!CC$83</f>
        <v>0</v>
      </c>
      <c r="CD22" s="194">
        <f xml:space="preserve"> Time!CD$83</f>
        <v>0</v>
      </c>
      <c r="CE22" s="194">
        <f xml:space="preserve"> Time!CE$83</f>
        <v>0</v>
      </c>
      <c r="CF22" s="194">
        <f xml:space="preserve"> Time!CF$83</f>
        <v>0</v>
      </c>
      <c r="CG22" s="194">
        <f xml:space="preserve"> Time!CG$83</f>
        <v>0</v>
      </c>
      <c r="CH22" s="194">
        <f xml:space="preserve"> Time!CH$83</f>
        <v>0</v>
      </c>
      <c r="CI22" s="194">
        <f xml:space="preserve"> Time!CI$83</f>
        <v>0</v>
      </c>
      <c r="CJ22" s="194">
        <f xml:space="preserve"> Time!CJ$83</f>
        <v>0</v>
      </c>
      <c r="CK22" s="194">
        <f xml:space="preserve"> Time!CK$83</f>
        <v>0</v>
      </c>
      <c r="CL22" s="194">
        <f xml:space="preserve"> Time!CL$83</f>
        <v>0</v>
      </c>
      <c r="CM22" s="194">
        <f xml:space="preserve"> Time!CM$83</f>
        <v>0</v>
      </c>
      <c r="CN22" s="194">
        <f xml:space="preserve"> Time!CN$83</f>
        <v>0</v>
      </c>
      <c r="CO22" s="194">
        <f xml:space="preserve"> Time!CO$83</f>
        <v>0</v>
      </c>
      <c r="CP22" s="194">
        <f xml:space="preserve"> Time!CP$83</f>
        <v>0</v>
      </c>
      <c r="CQ22" s="194">
        <f xml:space="preserve"> Time!CQ$83</f>
        <v>0</v>
      </c>
      <c r="CR22" s="194">
        <f xml:space="preserve"> Time!CR$83</f>
        <v>0</v>
      </c>
      <c r="CS22" s="194">
        <f xml:space="preserve"> Time!CS$83</f>
        <v>0</v>
      </c>
      <c r="CT22" s="194">
        <f xml:space="preserve"> Time!CT$83</f>
        <v>0</v>
      </c>
      <c r="CU22" s="194">
        <f xml:space="preserve"> Time!CU$83</f>
        <v>0</v>
      </c>
      <c r="CV22" s="194">
        <f xml:space="preserve"> Time!CV$83</f>
        <v>0</v>
      </c>
      <c r="CW22" s="194">
        <f xml:space="preserve"> Time!CW$83</f>
        <v>0</v>
      </c>
      <c r="CX22" s="194">
        <f xml:space="preserve"> Time!CX$83</f>
        <v>0</v>
      </c>
      <c r="CY22" s="194">
        <f xml:space="preserve"> Time!CY$83</f>
        <v>0</v>
      </c>
      <c r="CZ22" s="194">
        <f xml:space="preserve"> Time!CZ$83</f>
        <v>0</v>
      </c>
      <c r="DA22" s="194">
        <f xml:space="preserve"> Time!DA$83</f>
        <v>0</v>
      </c>
      <c r="DB22" s="194">
        <f xml:space="preserve"> Time!DB$83</f>
        <v>0</v>
      </c>
      <c r="DC22" s="194">
        <f xml:space="preserve"> Time!DC$83</f>
        <v>0</v>
      </c>
      <c r="DD22" s="194">
        <f xml:space="preserve"> Time!DD$83</f>
        <v>0</v>
      </c>
      <c r="DE22" s="194">
        <f xml:space="preserve"> Time!DE$83</f>
        <v>0</v>
      </c>
      <c r="DF22" s="194">
        <f xml:space="preserve"> Time!DF$83</f>
        <v>0</v>
      </c>
      <c r="DG22" s="194">
        <f xml:space="preserve"> Time!DG$83</f>
        <v>0</v>
      </c>
      <c r="DH22" s="194">
        <f xml:space="preserve"> Time!DH$83</f>
        <v>0</v>
      </c>
      <c r="DI22" s="194">
        <f xml:space="preserve"> Time!DI$83</f>
        <v>0</v>
      </c>
      <c r="DJ22" s="194">
        <f xml:space="preserve"> Time!DJ$83</f>
        <v>0</v>
      </c>
      <c r="DK22" s="194">
        <f xml:space="preserve"> Time!DK$83</f>
        <v>0</v>
      </c>
      <c r="DL22" s="194">
        <f xml:space="preserve"> Time!DL$83</f>
        <v>0</v>
      </c>
      <c r="DM22" s="194">
        <f xml:space="preserve"> Time!DM$83</f>
        <v>0</v>
      </c>
      <c r="DN22" s="194">
        <f xml:space="preserve"> Time!DN$83</f>
        <v>0</v>
      </c>
      <c r="DO22" s="194">
        <f xml:space="preserve"> Time!DO$83</f>
        <v>0</v>
      </c>
      <c r="DP22" s="194">
        <f xml:space="preserve"> Time!DP$83</f>
        <v>0</v>
      </c>
      <c r="DQ22" s="194">
        <f xml:space="preserve"> Time!DQ$83</f>
        <v>0</v>
      </c>
      <c r="DR22" s="194">
        <f xml:space="preserve"> Time!DR$83</f>
        <v>0</v>
      </c>
      <c r="DS22" s="194">
        <f xml:space="preserve"> Time!DS$83</f>
        <v>0</v>
      </c>
      <c r="DT22" s="194">
        <f xml:space="preserve"> Time!DT$83</f>
        <v>0</v>
      </c>
      <c r="DU22" s="194">
        <f xml:space="preserve"> Time!DU$83</f>
        <v>0</v>
      </c>
      <c r="DV22" s="194">
        <f xml:space="preserve"> Time!DV$83</f>
        <v>0</v>
      </c>
      <c r="DW22" s="194">
        <f xml:space="preserve"> Time!DW$83</f>
        <v>0</v>
      </c>
      <c r="DX22" s="194">
        <f xml:space="preserve"> Time!DX$83</f>
        <v>0</v>
      </c>
      <c r="DY22" s="194">
        <f xml:space="preserve"> Time!DY$83</f>
        <v>0</v>
      </c>
      <c r="DZ22" s="194">
        <f xml:space="preserve"> Time!DZ$83</f>
        <v>0</v>
      </c>
      <c r="EA22" s="194">
        <f xml:space="preserve"> Time!EA$83</f>
        <v>0</v>
      </c>
      <c r="EB22" s="194">
        <f xml:space="preserve"> Time!EB$83</f>
        <v>0</v>
      </c>
      <c r="EC22" s="194">
        <f xml:space="preserve"> Time!EC$83</f>
        <v>0</v>
      </c>
      <c r="ED22" s="194">
        <f xml:space="preserve"> Time!ED$83</f>
        <v>0</v>
      </c>
      <c r="EE22" s="194">
        <f xml:space="preserve"> Time!EE$83</f>
        <v>0</v>
      </c>
      <c r="EF22" s="194">
        <f xml:space="preserve"> Time!EF$83</f>
        <v>0</v>
      </c>
      <c r="EG22" s="194">
        <f xml:space="preserve"> Time!EG$83</f>
        <v>0</v>
      </c>
      <c r="EH22" s="194">
        <f xml:space="preserve"> Time!EH$83</f>
        <v>0</v>
      </c>
      <c r="EI22" s="194">
        <f xml:space="preserve"> Time!EI$83</f>
        <v>0</v>
      </c>
      <c r="EJ22" s="194">
        <f xml:space="preserve"> Time!EJ$83</f>
        <v>0</v>
      </c>
      <c r="EK22" s="194">
        <f xml:space="preserve"> Time!EK$83</f>
        <v>0</v>
      </c>
      <c r="EL22" s="194">
        <f xml:space="preserve"> Time!EL$83</f>
        <v>0</v>
      </c>
      <c r="EM22" s="194">
        <f xml:space="preserve"> Time!EM$83</f>
        <v>0</v>
      </c>
      <c r="EN22" s="194">
        <f xml:space="preserve"> Time!EN$83</f>
        <v>0</v>
      </c>
      <c r="EO22" s="194">
        <f xml:space="preserve"> Time!EO$83</f>
        <v>0</v>
      </c>
      <c r="EP22" s="194">
        <f xml:space="preserve"> Time!EP$83</f>
        <v>0</v>
      </c>
      <c r="EQ22" s="194">
        <f xml:space="preserve"> Time!EQ$83</f>
        <v>0</v>
      </c>
      <c r="ER22" s="194">
        <f xml:space="preserve"> Time!ER$83</f>
        <v>0</v>
      </c>
      <c r="ES22" s="194">
        <f xml:space="preserve"> Time!ES$83</f>
        <v>0</v>
      </c>
      <c r="ET22" s="194">
        <f xml:space="preserve"> Time!ET$83</f>
        <v>0</v>
      </c>
      <c r="EU22" s="194">
        <f xml:space="preserve"> Time!EU$83</f>
        <v>0</v>
      </c>
      <c r="EV22" s="194">
        <f xml:space="preserve"> Time!EV$83</f>
        <v>0</v>
      </c>
      <c r="EW22" s="194">
        <f xml:space="preserve"> Time!EW$83</f>
        <v>0</v>
      </c>
      <c r="EX22" s="194">
        <f xml:space="preserve"> Time!EX$83</f>
        <v>0</v>
      </c>
      <c r="EY22" s="194">
        <f xml:space="preserve"> Time!EY$83</f>
        <v>0</v>
      </c>
      <c r="EZ22" s="194">
        <f xml:space="preserve"> Time!EZ$83</f>
        <v>0</v>
      </c>
      <c r="FA22" s="194">
        <f xml:space="preserve"> Time!FA$83</f>
        <v>0</v>
      </c>
      <c r="FB22" s="194">
        <f xml:space="preserve"> Time!FB$83</f>
        <v>0</v>
      </c>
      <c r="FC22" s="194">
        <f xml:space="preserve"> Time!FC$83</f>
        <v>0</v>
      </c>
      <c r="FD22" s="194">
        <f xml:space="preserve"> Time!FD$83</f>
        <v>0</v>
      </c>
      <c r="FE22" s="194">
        <f xml:space="preserve"> Time!FE$83</f>
        <v>0</v>
      </c>
      <c r="FF22" s="194">
        <f xml:space="preserve"> Time!FF$83</f>
        <v>0</v>
      </c>
      <c r="FG22" s="194">
        <f xml:space="preserve"> Time!FG$83</f>
        <v>0</v>
      </c>
      <c r="FH22" s="194">
        <f xml:space="preserve"> Time!FH$83</f>
        <v>0</v>
      </c>
      <c r="FI22" s="194">
        <f xml:space="preserve"> Time!FI$83</f>
        <v>0</v>
      </c>
      <c r="FJ22" s="194">
        <f xml:space="preserve"> Time!FJ$83</f>
        <v>0</v>
      </c>
      <c r="FK22" s="194">
        <f xml:space="preserve"> Time!FK$83</f>
        <v>0</v>
      </c>
      <c r="FL22" s="194">
        <f xml:space="preserve"> Time!FL$83</f>
        <v>0</v>
      </c>
      <c r="FM22" s="194">
        <f xml:space="preserve"> Time!FM$83</f>
        <v>0</v>
      </c>
      <c r="FN22" s="194">
        <f xml:space="preserve"> Time!FN$83</f>
        <v>0</v>
      </c>
      <c r="FO22" s="194">
        <f xml:space="preserve"> Time!FO$83</f>
        <v>0</v>
      </c>
      <c r="FP22" s="194">
        <f xml:space="preserve"> Time!FP$83</f>
        <v>0</v>
      </c>
      <c r="FQ22" s="194">
        <f xml:space="preserve"> Time!FQ$83</f>
        <v>0</v>
      </c>
      <c r="FR22" s="194">
        <f xml:space="preserve"> Time!FR$83</f>
        <v>0</v>
      </c>
      <c r="FS22" s="194">
        <f xml:space="preserve"> Time!FS$83</f>
        <v>0</v>
      </c>
      <c r="FT22" s="194">
        <f xml:space="preserve"> Time!FT$83</f>
        <v>0</v>
      </c>
      <c r="FU22" s="194">
        <f xml:space="preserve"> Time!FU$83</f>
        <v>0</v>
      </c>
      <c r="FV22" s="194">
        <f xml:space="preserve"> Time!FV$83</f>
        <v>0</v>
      </c>
      <c r="FW22" s="194">
        <f xml:space="preserve"> Time!FW$83</f>
        <v>0</v>
      </c>
      <c r="FX22" s="194">
        <f xml:space="preserve"> Time!FX$83</f>
        <v>0</v>
      </c>
      <c r="FY22" s="194">
        <f xml:space="preserve"> Time!FY$83</f>
        <v>0</v>
      </c>
      <c r="FZ22" s="194">
        <f xml:space="preserve"> Time!FZ$83</f>
        <v>0</v>
      </c>
      <c r="GA22" s="194">
        <f xml:space="preserve"> Time!GA$83</f>
        <v>0</v>
      </c>
      <c r="GB22" s="194">
        <f xml:space="preserve"> Time!GB$83</f>
        <v>0</v>
      </c>
      <c r="GC22" s="194">
        <f xml:space="preserve"> Time!GC$83</f>
        <v>0</v>
      </c>
      <c r="GD22" s="194">
        <f xml:space="preserve"> Time!GD$83</f>
        <v>0</v>
      </c>
      <c r="GE22" s="194">
        <f xml:space="preserve"> Time!GE$83</f>
        <v>0</v>
      </c>
      <c r="GF22" s="194">
        <f xml:space="preserve"> Time!GF$83</f>
        <v>0</v>
      </c>
      <c r="GG22" s="194">
        <f xml:space="preserve"> Time!GG$83</f>
        <v>0</v>
      </c>
      <c r="GH22" s="194">
        <f xml:space="preserve"> Time!GH$83</f>
        <v>0</v>
      </c>
      <c r="GI22" s="194">
        <f xml:space="preserve"> Time!GI$83</f>
        <v>0</v>
      </c>
      <c r="GJ22" s="194">
        <f xml:space="preserve"> Time!GJ$83</f>
        <v>0</v>
      </c>
    </row>
    <row r="23" spans="1:192" x14ac:dyDescent="0.25">
      <c r="E23" s="191" t="str">
        <f xml:space="preserve"> Time!E$172</f>
        <v>Days in period</v>
      </c>
      <c r="F23" s="191">
        <f xml:space="preserve"> Time!F$172</f>
        <v>0</v>
      </c>
      <c r="G23" s="191" t="str">
        <f xml:space="preserve"> Time!G$172</f>
        <v>days</v>
      </c>
      <c r="H23" s="191">
        <f xml:space="preserve"> Time!H$172</f>
        <v>0</v>
      </c>
      <c r="I23" s="191">
        <f xml:space="preserve"> Time!I$172</f>
        <v>0</v>
      </c>
      <c r="J23" s="191">
        <f xml:space="preserve"> Time!J$172</f>
        <v>181</v>
      </c>
      <c r="K23" s="191">
        <f xml:space="preserve"> Time!K$172</f>
        <v>184</v>
      </c>
      <c r="L23" s="191">
        <f xml:space="preserve"> Time!L$172</f>
        <v>181</v>
      </c>
      <c r="M23" s="191">
        <f xml:space="preserve"> Time!M$172</f>
        <v>184</v>
      </c>
      <c r="N23" s="191">
        <f xml:space="preserve"> Time!N$172</f>
        <v>181</v>
      </c>
      <c r="O23" s="191">
        <f xml:space="preserve"> Time!O$172</f>
        <v>184</v>
      </c>
      <c r="P23" s="191">
        <f xml:space="preserve"> Time!P$172</f>
        <v>182</v>
      </c>
      <c r="Q23" s="191">
        <f xml:space="preserve"> Time!Q$172</f>
        <v>184</v>
      </c>
      <c r="R23" s="191">
        <f xml:space="preserve"> Time!R$172</f>
        <v>181</v>
      </c>
      <c r="S23" s="191">
        <f xml:space="preserve"> Time!S$172</f>
        <v>184</v>
      </c>
      <c r="T23" s="191">
        <f xml:space="preserve"> Time!T$172</f>
        <v>181</v>
      </c>
      <c r="U23" s="191">
        <f xml:space="preserve"> Time!U$172</f>
        <v>184</v>
      </c>
      <c r="V23" s="191">
        <f xml:space="preserve"> Time!V$172</f>
        <v>181</v>
      </c>
      <c r="W23" s="191">
        <f xml:space="preserve"> Time!W$172</f>
        <v>184</v>
      </c>
      <c r="X23" s="191">
        <f xml:space="preserve"> Time!X$172</f>
        <v>182</v>
      </c>
      <c r="Y23" s="191">
        <f xml:space="preserve"> Time!Y$172</f>
        <v>184</v>
      </c>
      <c r="Z23" s="191">
        <f xml:space="preserve"> Time!Z$172</f>
        <v>181</v>
      </c>
      <c r="AA23" s="191">
        <f xml:space="preserve"> Time!AA$172</f>
        <v>184</v>
      </c>
      <c r="AB23" s="191">
        <f xml:space="preserve"> Time!AB$172</f>
        <v>181</v>
      </c>
      <c r="AC23" s="191">
        <f xml:space="preserve"> Time!AC$172</f>
        <v>184</v>
      </c>
      <c r="AD23" s="191">
        <f xml:space="preserve"> Time!AD$172</f>
        <v>181</v>
      </c>
      <c r="AE23" s="191">
        <f xml:space="preserve"> Time!AE$172</f>
        <v>184</v>
      </c>
      <c r="AF23" s="191">
        <f xml:space="preserve"> Time!AF$172</f>
        <v>182</v>
      </c>
      <c r="AG23" s="191">
        <f xml:space="preserve"> Time!AG$172</f>
        <v>184</v>
      </c>
      <c r="AH23" s="191">
        <f xml:space="preserve"> Time!AH$172</f>
        <v>181</v>
      </c>
      <c r="AI23" s="191">
        <f xml:space="preserve"> Time!AI$172</f>
        <v>184</v>
      </c>
      <c r="AJ23" s="191">
        <f xml:space="preserve"> Time!AJ$172</f>
        <v>181</v>
      </c>
      <c r="AK23" s="191">
        <f xml:space="preserve"> Time!AK$172</f>
        <v>184</v>
      </c>
      <c r="AL23" s="191">
        <f xml:space="preserve"> Time!AL$172</f>
        <v>181</v>
      </c>
      <c r="AM23" s="191">
        <f xml:space="preserve"> Time!AM$172</f>
        <v>184</v>
      </c>
      <c r="AN23" s="191">
        <f xml:space="preserve"> Time!AN$172</f>
        <v>182</v>
      </c>
      <c r="AO23" s="191">
        <f xml:space="preserve"> Time!AO$172</f>
        <v>184</v>
      </c>
      <c r="AP23" s="191">
        <f xml:space="preserve"> Time!AP$172</f>
        <v>181</v>
      </c>
      <c r="AQ23" s="191">
        <f xml:space="preserve"> Time!AQ$172</f>
        <v>184</v>
      </c>
      <c r="AR23" s="191">
        <f xml:space="preserve"> Time!AR$172</f>
        <v>181</v>
      </c>
      <c r="AS23" s="191">
        <f xml:space="preserve"> Time!AS$172</f>
        <v>184</v>
      </c>
      <c r="AT23" s="191">
        <f xml:space="preserve"> Time!AT$172</f>
        <v>181</v>
      </c>
      <c r="AU23" s="191">
        <f xml:space="preserve"> Time!AU$172</f>
        <v>184</v>
      </c>
      <c r="AV23" s="191">
        <f xml:space="preserve"> Time!AV$172</f>
        <v>182</v>
      </c>
      <c r="AW23" s="191">
        <f xml:space="preserve"> Time!AW$172</f>
        <v>184</v>
      </c>
      <c r="AX23" s="191">
        <f xml:space="preserve"> Time!AX$172</f>
        <v>181</v>
      </c>
      <c r="AY23" s="191">
        <f xml:space="preserve"> Time!AY$172</f>
        <v>184</v>
      </c>
      <c r="AZ23" s="191">
        <f xml:space="preserve"> Time!AZ$172</f>
        <v>181</v>
      </c>
      <c r="BA23" s="191">
        <f xml:space="preserve"> Time!BA$172</f>
        <v>184</v>
      </c>
      <c r="BB23" s="191">
        <f xml:space="preserve"> Time!BB$172</f>
        <v>181</v>
      </c>
      <c r="BC23" s="191">
        <f xml:space="preserve"> Time!BC$172</f>
        <v>184</v>
      </c>
      <c r="BD23" s="191">
        <f xml:space="preserve"> Time!BD$172</f>
        <v>182</v>
      </c>
      <c r="BE23" s="191">
        <f xml:space="preserve"> Time!BE$172</f>
        <v>184</v>
      </c>
      <c r="BF23" s="191">
        <f xml:space="preserve"> Time!BF$172</f>
        <v>181</v>
      </c>
      <c r="BG23" s="191">
        <f xml:space="preserve"> Time!BG$172</f>
        <v>184</v>
      </c>
      <c r="BH23" s="191">
        <f xml:space="preserve"> Time!BH$172</f>
        <v>181</v>
      </c>
      <c r="BI23" s="191">
        <f xml:space="preserve"> Time!BI$172</f>
        <v>184</v>
      </c>
      <c r="BJ23" s="191">
        <f xml:space="preserve"> Time!BJ$172</f>
        <v>181</v>
      </c>
      <c r="BK23" s="191">
        <f xml:space="preserve"> Time!BK$172</f>
        <v>184</v>
      </c>
      <c r="BL23" s="191">
        <f xml:space="preserve"> Time!BL$172</f>
        <v>182</v>
      </c>
      <c r="BM23" s="191">
        <f xml:space="preserve"> Time!BM$172</f>
        <v>184</v>
      </c>
      <c r="BN23" s="191">
        <f xml:space="preserve"> Time!BN$172</f>
        <v>181</v>
      </c>
      <c r="BO23" s="191">
        <f xml:space="preserve"> Time!BO$172</f>
        <v>184</v>
      </c>
      <c r="BP23" s="191">
        <f xml:space="preserve"> Time!BP$172</f>
        <v>181</v>
      </c>
      <c r="BQ23" s="191">
        <f xml:space="preserve"> Time!BQ$172</f>
        <v>184</v>
      </c>
      <c r="BR23" s="191">
        <f xml:space="preserve"> Time!BR$172</f>
        <v>181</v>
      </c>
      <c r="BS23" s="191">
        <f xml:space="preserve"> Time!BS$172</f>
        <v>184</v>
      </c>
      <c r="BT23" s="191">
        <f xml:space="preserve"> Time!BT$172</f>
        <v>182</v>
      </c>
      <c r="BU23" s="191">
        <f xml:space="preserve"> Time!BU$172</f>
        <v>184</v>
      </c>
      <c r="BV23" s="191">
        <f xml:space="preserve"> Time!BV$172</f>
        <v>181</v>
      </c>
      <c r="BW23" s="191">
        <f xml:space="preserve"> Time!BW$172</f>
        <v>184</v>
      </c>
      <c r="BX23" s="191">
        <f xml:space="preserve"> Time!BX$172</f>
        <v>181</v>
      </c>
      <c r="BY23" s="191">
        <f xml:space="preserve"> Time!BY$172</f>
        <v>184</v>
      </c>
      <c r="BZ23" s="191">
        <f xml:space="preserve"> Time!BZ$172</f>
        <v>181</v>
      </c>
      <c r="CA23" s="191">
        <f xml:space="preserve"> Time!CA$172</f>
        <v>184</v>
      </c>
      <c r="CB23" s="191">
        <f xml:space="preserve"> Time!CB$172</f>
        <v>182</v>
      </c>
      <c r="CC23" s="191">
        <f xml:space="preserve"> Time!CC$172</f>
        <v>184</v>
      </c>
      <c r="CD23" s="191">
        <f xml:space="preserve"> Time!CD$172</f>
        <v>181</v>
      </c>
      <c r="CE23" s="191">
        <f xml:space="preserve"> Time!CE$172</f>
        <v>184</v>
      </c>
      <c r="CF23" s="191">
        <f xml:space="preserve"> Time!CF$172</f>
        <v>181</v>
      </c>
      <c r="CG23" s="191">
        <f xml:space="preserve"> Time!CG$172</f>
        <v>184</v>
      </c>
      <c r="CH23" s="191">
        <f xml:space="preserve"> Time!CH$172</f>
        <v>181</v>
      </c>
      <c r="CI23" s="191">
        <f xml:space="preserve"> Time!CI$172</f>
        <v>184</v>
      </c>
      <c r="CJ23" s="191">
        <f xml:space="preserve"> Time!CJ$172</f>
        <v>182</v>
      </c>
      <c r="CK23" s="191">
        <f xml:space="preserve"> Time!CK$172</f>
        <v>184</v>
      </c>
      <c r="CL23" s="191">
        <f xml:space="preserve"> Time!CL$172</f>
        <v>181</v>
      </c>
      <c r="CM23" s="191">
        <f xml:space="preserve"> Time!CM$172</f>
        <v>184</v>
      </c>
      <c r="CN23" s="191">
        <f xml:space="preserve"> Time!CN$172</f>
        <v>181</v>
      </c>
      <c r="CO23" s="191">
        <f xml:space="preserve"> Time!CO$172</f>
        <v>184</v>
      </c>
      <c r="CP23" s="191">
        <f xml:space="preserve"> Time!CP$172</f>
        <v>181</v>
      </c>
      <c r="CQ23" s="191">
        <f xml:space="preserve"> Time!CQ$172</f>
        <v>184</v>
      </c>
      <c r="CR23" s="191">
        <f xml:space="preserve"> Time!CR$172</f>
        <v>182</v>
      </c>
      <c r="CS23" s="191">
        <f xml:space="preserve"> Time!CS$172</f>
        <v>184</v>
      </c>
      <c r="CT23" s="191">
        <f xml:space="preserve"> Time!CT$172</f>
        <v>181</v>
      </c>
      <c r="CU23" s="191">
        <f xml:space="preserve"> Time!CU$172</f>
        <v>184</v>
      </c>
      <c r="CV23" s="191">
        <f xml:space="preserve"> Time!CV$172</f>
        <v>181</v>
      </c>
      <c r="CW23" s="191">
        <f xml:space="preserve"> Time!CW$172</f>
        <v>184</v>
      </c>
      <c r="CX23" s="191">
        <f xml:space="preserve"> Time!CX$172</f>
        <v>181</v>
      </c>
      <c r="CY23" s="191">
        <f xml:space="preserve"> Time!CY$172</f>
        <v>184</v>
      </c>
      <c r="CZ23" s="191">
        <f xml:space="preserve"> Time!CZ$172</f>
        <v>182</v>
      </c>
      <c r="DA23" s="191">
        <f xml:space="preserve"> Time!DA$172</f>
        <v>184</v>
      </c>
      <c r="DB23" s="191">
        <f xml:space="preserve"> Time!DB$172</f>
        <v>181</v>
      </c>
      <c r="DC23" s="191">
        <f xml:space="preserve"> Time!DC$172</f>
        <v>184</v>
      </c>
      <c r="DD23" s="191">
        <f xml:space="preserve"> Time!DD$172</f>
        <v>181</v>
      </c>
      <c r="DE23" s="191">
        <f xml:space="preserve"> Time!DE$172</f>
        <v>184</v>
      </c>
      <c r="DF23" s="191">
        <f xml:space="preserve"> Time!DF$172</f>
        <v>181</v>
      </c>
      <c r="DG23" s="191">
        <f xml:space="preserve"> Time!DG$172</f>
        <v>184</v>
      </c>
      <c r="DH23" s="191">
        <f xml:space="preserve"> Time!DH$172</f>
        <v>182</v>
      </c>
      <c r="DI23" s="191">
        <f xml:space="preserve"> Time!DI$172</f>
        <v>184</v>
      </c>
      <c r="DJ23" s="191">
        <f xml:space="preserve"> Time!DJ$172</f>
        <v>181</v>
      </c>
      <c r="DK23" s="191">
        <f xml:space="preserve"> Time!DK$172</f>
        <v>184</v>
      </c>
      <c r="DL23" s="191">
        <f xml:space="preserve"> Time!DL$172</f>
        <v>181</v>
      </c>
      <c r="DM23" s="191">
        <f xml:space="preserve"> Time!DM$172</f>
        <v>184</v>
      </c>
      <c r="DN23" s="191">
        <f xml:space="preserve"> Time!DN$172</f>
        <v>181</v>
      </c>
      <c r="DO23" s="191">
        <f xml:space="preserve"> Time!DO$172</f>
        <v>184</v>
      </c>
      <c r="DP23" s="191">
        <f xml:space="preserve"> Time!DP$172</f>
        <v>182</v>
      </c>
      <c r="DQ23" s="191">
        <f xml:space="preserve"> Time!DQ$172</f>
        <v>184</v>
      </c>
      <c r="DR23" s="191">
        <f xml:space="preserve"> Time!DR$172</f>
        <v>181</v>
      </c>
      <c r="DS23" s="191">
        <f xml:space="preserve"> Time!DS$172</f>
        <v>184</v>
      </c>
      <c r="DT23" s="191">
        <f xml:space="preserve"> Time!DT$172</f>
        <v>181</v>
      </c>
      <c r="DU23" s="191">
        <f xml:space="preserve"> Time!DU$172</f>
        <v>184</v>
      </c>
      <c r="DV23" s="191">
        <f xml:space="preserve"> Time!DV$172</f>
        <v>181</v>
      </c>
      <c r="DW23" s="191">
        <f xml:space="preserve"> Time!DW$172</f>
        <v>184</v>
      </c>
      <c r="DX23" s="191">
        <f xml:space="preserve"> Time!DX$172</f>
        <v>182</v>
      </c>
      <c r="DY23" s="191">
        <f xml:space="preserve"> Time!DY$172</f>
        <v>184</v>
      </c>
      <c r="DZ23" s="191">
        <f xml:space="preserve"> Time!DZ$172</f>
        <v>181</v>
      </c>
      <c r="EA23" s="191">
        <f xml:space="preserve"> Time!EA$172</f>
        <v>184</v>
      </c>
      <c r="EB23" s="191">
        <f xml:space="preserve"> Time!EB$172</f>
        <v>181</v>
      </c>
      <c r="EC23" s="191">
        <f xml:space="preserve"> Time!EC$172</f>
        <v>184</v>
      </c>
      <c r="ED23" s="191">
        <f xml:space="preserve"> Time!ED$172</f>
        <v>181</v>
      </c>
      <c r="EE23" s="191">
        <f xml:space="preserve"> Time!EE$172</f>
        <v>184</v>
      </c>
      <c r="EF23" s="191">
        <f xml:space="preserve"> Time!EF$172</f>
        <v>182</v>
      </c>
      <c r="EG23" s="191">
        <f xml:space="preserve"> Time!EG$172</f>
        <v>184</v>
      </c>
      <c r="EH23" s="191">
        <f xml:space="preserve"> Time!EH$172</f>
        <v>181</v>
      </c>
      <c r="EI23" s="191">
        <f xml:space="preserve"> Time!EI$172</f>
        <v>184</v>
      </c>
      <c r="EJ23" s="191">
        <f xml:space="preserve"> Time!EJ$172</f>
        <v>181</v>
      </c>
      <c r="EK23" s="191">
        <f xml:space="preserve"> Time!EK$172</f>
        <v>184</v>
      </c>
      <c r="EL23" s="191">
        <f xml:space="preserve"> Time!EL$172</f>
        <v>181</v>
      </c>
      <c r="EM23" s="191">
        <f xml:space="preserve"> Time!EM$172</f>
        <v>184</v>
      </c>
      <c r="EN23" s="191">
        <f xml:space="preserve"> Time!EN$172</f>
        <v>182</v>
      </c>
      <c r="EO23" s="191">
        <f xml:space="preserve"> Time!EO$172</f>
        <v>184</v>
      </c>
      <c r="EP23" s="191">
        <f xml:space="preserve"> Time!EP$172</f>
        <v>181</v>
      </c>
      <c r="EQ23" s="191">
        <f xml:space="preserve"> Time!EQ$172</f>
        <v>184</v>
      </c>
      <c r="ER23" s="191">
        <f xml:space="preserve"> Time!ER$172</f>
        <v>181</v>
      </c>
      <c r="ES23" s="191">
        <f xml:space="preserve"> Time!ES$172</f>
        <v>184</v>
      </c>
      <c r="ET23" s="191">
        <f xml:space="preserve"> Time!ET$172</f>
        <v>181</v>
      </c>
      <c r="EU23" s="191">
        <f xml:space="preserve"> Time!EU$172</f>
        <v>184</v>
      </c>
      <c r="EV23" s="191">
        <f xml:space="preserve"> Time!EV$172</f>
        <v>182</v>
      </c>
      <c r="EW23" s="191">
        <f xml:space="preserve"> Time!EW$172</f>
        <v>184</v>
      </c>
      <c r="EX23" s="191">
        <f xml:space="preserve"> Time!EX$172</f>
        <v>181</v>
      </c>
      <c r="EY23" s="191">
        <f xml:space="preserve"> Time!EY$172</f>
        <v>184</v>
      </c>
      <c r="EZ23" s="191">
        <f xml:space="preserve"> Time!EZ$172</f>
        <v>181</v>
      </c>
      <c r="FA23" s="191">
        <f xml:space="preserve"> Time!FA$172</f>
        <v>184</v>
      </c>
      <c r="FB23" s="191">
        <f xml:space="preserve"> Time!FB$172</f>
        <v>181</v>
      </c>
      <c r="FC23" s="191">
        <f xml:space="preserve"> Time!FC$172</f>
        <v>184</v>
      </c>
      <c r="FD23" s="191">
        <f xml:space="preserve"> Time!FD$172</f>
        <v>182</v>
      </c>
      <c r="FE23" s="191">
        <f xml:space="preserve"> Time!FE$172</f>
        <v>184</v>
      </c>
      <c r="FF23" s="191">
        <f xml:space="preserve"> Time!FF$172</f>
        <v>181</v>
      </c>
      <c r="FG23" s="191">
        <f xml:space="preserve"> Time!FG$172</f>
        <v>184</v>
      </c>
      <c r="FH23" s="191">
        <f xml:space="preserve"> Time!FH$172</f>
        <v>181</v>
      </c>
      <c r="FI23" s="191">
        <f xml:space="preserve"> Time!FI$172</f>
        <v>184</v>
      </c>
      <c r="FJ23" s="191">
        <f xml:space="preserve"> Time!FJ$172</f>
        <v>181</v>
      </c>
      <c r="FK23" s="191">
        <f xml:space="preserve"> Time!FK$172</f>
        <v>184</v>
      </c>
      <c r="FL23" s="191">
        <f xml:space="preserve"> Time!FL$172</f>
        <v>181</v>
      </c>
      <c r="FM23" s="191">
        <f xml:space="preserve"> Time!FM$172</f>
        <v>184</v>
      </c>
      <c r="FN23" s="191">
        <f xml:space="preserve"> Time!FN$172</f>
        <v>181</v>
      </c>
      <c r="FO23" s="191">
        <f xml:space="preserve"> Time!FO$172</f>
        <v>184</v>
      </c>
      <c r="FP23" s="191">
        <f xml:space="preserve"> Time!FP$172</f>
        <v>181</v>
      </c>
      <c r="FQ23" s="191">
        <f xml:space="preserve"> Time!FQ$172</f>
        <v>184</v>
      </c>
      <c r="FR23" s="191">
        <f xml:space="preserve"> Time!FR$172</f>
        <v>181</v>
      </c>
      <c r="FS23" s="191">
        <f xml:space="preserve"> Time!FS$172</f>
        <v>184</v>
      </c>
      <c r="FT23" s="191">
        <f xml:space="preserve"> Time!FT$172</f>
        <v>182</v>
      </c>
      <c r="FU23" s="191">
        <f xml:space="preserve"> Time!FU$172</f>
        <v>184</v>
      </c>
      <c r="FV23" s="191">
        <f xml:space="preserve"> Time!FV$172</f>
        <v>181</v>
      </c>
      <c r="FW23" s="191">
        <f xml:space="preserve"> Time!FW$172</f>
        <v>184</v>
      </c>
      <c r="FX23" s="191">
        <f xml:space="preserve"> Time!FX$172</f>
        <v>181</v>
      </c>
      <c r="FY23" s="191">
        <f xml:space="preserve"> Time!FY$172</f>
        <v>184</v>
      </c>
      <c r="FZ23" s="191">
        <f xml:space="preserve"> Time!FZ$172</f>
        <v>181</v>
      </c>
      <c r="GA23" s="191">
        <f xml:space="preserve"> Time!GA$172</f>
        <v>184</v>
      </c>
      <c r="GB23" s="191">
        <f xml:space="preserve"> Time!GB$172</f>
        <v>182</v>
      </c>
      <c r="GC23" s="191">
        <f xml:space="preserve"> Time!GC$172</f>
        <v>184</v>
      </c>
      <c r="GD23" s="191">
        <f xml:space="preserve"> Time!GD$172</f>
        <v>181</v>
      </c>
      <c r="GE23" s="191">
        <f xml:space="preserve"> Time!GE$172</f>
        <v>184</v>
      </c>
      <c r="GF23" s="191">
        <f xml:space="preserve"> Time!GF$172</f>
        <v>181</v>
      </c>
      <c r="GG23" s="191">
        <f xml:space="preserve"> Time!GG$172</f>
        <v>184</v>
      </c>
      <c r="GH23" s="191">
        <f xml:space="preserve"> Time!GH$172</f>
        <v>181</v>
      </c>
      <c r="GI23" s="191">
        <f xml:space="preserve"> Time!GI$172</f>
        <v>184</v>
      </c>
      <c r="GJ23" s="191">
        <f xml:space="preserve"> Time!GJ$172</f>
        <v>182</v>
      </c>
    </row>
    <row r="24" spans="1:192" x14ac:dyDescent="0.25">
      <c r="E24" s="12" t="s">
        <v>269</v>
      </c>
      <c r="G24" s="12" t="s">
        <v>262</v>
      </c>
      <c r="J24" s="83">
        <f t="shared" ref="J24:AO24" si="3" xml:space="preserve"> IF( J22 = 1, $F19, I24 * (( 1 + $F20) ^ ( J23 / $F21)))</f>
        <v>0</v>
      </c>
      <c r="K24" s="83">
        <f t="shared" si="3"/>
        <v>0</v>
      </c>
      <c r="L24" s="83">
        <f t="shared" si="3"/>
        <v>0</v>
      </c>
      <c r="M24" s="83">
        <f t="shared" si="3"/>
        <v>0</v>
      </c>
      <c r="N24" s="83">
        <f t="shared" si="3"/>
        <v>0</v>
      </c>
      <c r="O24" s="83">
        <f t="shared" si="3"/>
        <v>0</v>
      </c>
      <c r="P24" s="83">
        <f t="shared" si="3"/>
        <v>177.46393862415152</v>
      </c>
      <c r="Q24" s="83">
        <f t="shared" si="3"/>
        <v>179.24437888392211</v>
      </c>
      <c r="R24" s="83">
        <f t="shared" si="3"/>
        <v>181.01321739663456</v>
      </c>
      <c r="S24" s="83">
        <f t="shared" si="3"/>
        <v>182.82926646160055</v>
      </c>
      <c r="T24" s="83">
        <f t="shared" si="3"/>
        <v>184.63348174456723</v>
      </c>
      <c r="U24" s="83">
        <f t="shared" si="3"/>
        <v>186.48585179083256</v>
      </c>
      <c r="V24" s="83">
        <f t="shared" si="3"/>
        <v>188.32615137945857</v>
      </c>
      <c r="W24" s="83">
        <f t="shared" si="3"/>
        <v>190.21556882664919</v>
      </c>
      <c r="X24" s="83">
        <f t="shared" si="3"/>
        <v>192.10309644219433</v>
      </c>
      <c r="Y24" s="83">
        <f t="shared" si="3"/>
        <v>194.03040679935174</v>
      </c>
      <c r="Z24" s="83">
        <f t="shared" si="3"/>
        <v>195.94515837103822</v>
      </c>
      <c r="AA24" s="83">
        <f t="shared" si="3"/>
        <v>197.91101493533878</v>
      </c>
      <c r="AB24" s="83">
        <f t="shared" si="3"/>
        <v>199.86406153845897</v>
      </c>
      <c r="AC24" s="83">
        <f t="shared" si="3"/>
        <v>201.86923523404556</v>
      </c>
      <c r="AD24" s="83">
        <f t="shared" si="3"/>
        <v>203.86134276922817</v>
      </c>
      <c r="AE24" s="83">
        <f t="shared" si="3"/>
        <v>205.90661993872649</v>
      </c>
      <c r="AF24" s="83">
        <f t="shared" si="3"/>
        <v>207.94985138268942</v>
      </c>
      <c r="AG24" s="83">
        <f t="shared" si="3"/>
        <v>210.03614728193227</v>
      </c>
      <c r="AH24" s="83">
        <f t="shared" si="3"/>
        <v>212.10884841034323</v>
      </c>
      <c r="AI24" s="83">
        <f t="shared" si="3"/>
        <v>214.23687022757093</v>
      </c>
      <c r="AJ24" s="83">
        <f t="shared" si="3"/>
        <v>216.3510253785501</v>
      </c>
      <c r="AK24" s="83">
        <f t="shared" si="3"/>
        <v>218.52160763212237</v>
      </c>
      <c r="AL24" s="83">
        <f t="shared" si="3"/>
        <v>220.67804588612111</v>
      </c>
      <c r="AM24" s="83">
        <f t="shared" si="3"/>
        <v>222.89203978476482</v>
      </c>
      <c r="AN24" s="83">
        <f t="shared" si="3"/>
        <v>225.1038192041579</v>
      </c>
      <c r="AO24" s="83">
        <f t="shared" si="3"/>
        <v>227.3622155039719</v>
      </c>
      <c r="AP24" s="83">
        <f t="shared" ref="AP24:BU24" si="4" xml:space="preserve"> IF( AP22 = 1, $F19, AO24 * (( 1 + $F20) ^ ( AP23 / $F21)))</f>
        <v>229.60589558824105</v>
      </c>
      <c r="AQ24" s="83">
        <f t="shared" si="4"/>
        <v>231.90945981405133</v>
      </c>
      <c r="AR24" s="83">
        <f t="shared" si="4"/>
        <v>234.19801350000586</v>
      </c>
      <c r="AS24" s="83">
        <f t="shared" si="4"/>
        <v>236.54764901033235</v>
      </c>
      <c r="AT24" s="83">
        <f t="shared" si="4"/>
        <v>238.88197377000597</v>
      </c>
      <c r="AU24" s="83">
        <f t="shared" si="4"/>
        <v>241.27860199053899</v>
      </c>
      <c r="AV24" s="83">
        <f t="shared" si="4"/>
        <v>243.67283305746238</v>
      </c>
      <c r="AW24" s="83">
        <f t="shared" si="4"/>
        <v>246.11752647265081</v>
      </c>
      <c r="AX24" s="83">
        <f t="shared" si="4"/>
        <v>248.54628971861163</v>
      </c>
      <c r="AY24" s="83">
        <f t="shared" si="4"/>
        <v>251.03987700210382</v>
      </c>
      <c r="AZ24" s="83">
        <f t="shared" si="4"/>
        <v>253.51721551298388</v>
      </c>
      <c r="BA24" s="83">
        <f t="shared" si="4"/>
        <v>256.06067454214593</v>
      </c>
      <c r="BB24" s="83">
        <f t="shared" si="4"/>
        <v>258.58755982324357</v>
      </c>
      <c r="BC24" s="83">
        <f t="shared" si="4"/>
        <v>261.18188803298881</v>
      </c>
      <c r="BD24" s="83">
        <f t="shared" si="4"/>
        <v>263.77362134579545</v>
      </c>
      <c r="BE24" s="83">
        <f t="shared" si="4"/>
        <v>266.41997969076698</v>
      </c>
      <c r="BF24" s="83">
        <f t="shared" si="4"/>
        <v>269.04909377271139</v>
      </c>
      <c r="BG24" s="83">
        <f t="shared" si="4"/>
        <v>271.74837928458237</v>
      </c>
      <c r="BH24" s="83">
        <f t="shared" si="4"/>
        <v>274.43007564816565</v>
      </c>
      <c r="BI24" s="83">
        <f t="shared" si="4"/>
        <v>277.18334687027402</v>
      </c>
      <c r="BJ24" s="83">
        <f t="shared" si="4"/>
        <v>279.91867716112898</v>
      </c>
      <c r="BK24" s="83">
        <f t="shared" si="4"/>
        <v>282.72701380767955</v>
      </c>
      <c r="BL24" s="83">
        <f t="shared" si="4"/>
        <v>285.5325415019397</v>
      </c>
      <c r="BM24" s="83">
        <f t="shared" si="4"/>
        <v>288.39720029575443</v>
      </c>
      <c r="BN24" s="83">
        <f t="shared" si="4"/>
        <v>291.24319233197849</v>
      </c>
      <c r="BO24" s="83">
        <f t="shared" si="4"/>
        <v>294.1651443016695</v>
      </c>
      <c r="BP24" s="83">
        <f t="shared" si="4"/>
        <v>297.06805617861806</v>
      </c>
      <c r="BQ24" s="83">
        <f t="shared" si="4"/>
        <v>300.04844718770289</v>
      </c>
      <c r="BR24" s="83">
        <f t="shared" si="4"/>
        <v>303.0094173021904</v>
      </c>
      <c r="BS24" s="83">
        <f t="shared" si="4"/>
        <v>306.04941613145695</v>
      </c>
      <c r="BT24" s="83">
        <f t="shared" si="4"/>
        <v>309.08637429546536</v>
      </c>
      <c r="BU24" s="83">
        <f t="shared" si="4"/>
        <v>312.1873413359167</v>
      </c>
      <c r="BV24" s="83">
        <f t="shared" ref="BV24:DA24" si="5" xml:space="preserve"> IF( BV22 = 1, $F19, BU24 * (( 1 + $F20) ^ ( BV23 / $F21)))</f>
        <v>315.2681017813747</v>
      </c>
      <c r="BW24" s="83">
        <f t="shared" si="5"/>
        <v>318.43108816263504</v>
      </c>
      <c r="BX24" s="83">
        <f t="shared" si="5"/>
        <v>321.57346381700216</v>
      </c>
      <c r="BY24" s="83">
        <f t="shared" si="5"/>
        <v>324.79970992588773</v>
      </c>
      <c r="BZ24" s="83">
        <f t="shared" si="5"/>
        <v>328.00493309334223</v>
      </c>
      <c r="CA24" s="83">
        <f t="shared" si="5"/>
        <v>331.29570412440552</v>
      </c>
      <c r="CB24" s="83">
        <f t="shared" si="5"/>
        <v>334.58318366303456</v>
      </c>
      <c r="CC24" s="83">
        <f t="shared" si="5"/>
        <v>337.93995222714</v>
      </c>
      <c r="CD24" s="83">
        <f t="shared" si="5"/>
        <v>341.2748473362953</v>
      </c>
      <c r="CE24" s="83">
        <f t="shared" si="5"/>
        <v>344.6987512716828</v>
      </c>
      <c r="CF24" s="83">
        <f t="shared" si="5"/>
        <v>348.10034428302117</v>
      </c>
      <c r="CG24" s="83">
        <f t="shared" si="5"/>
        <v>351.59272629711643</v>
      </c>
      <c r="CH24" s="83">
        <f t="shared" si="5"/>
        <v>355.06235116868157</v>
      </c>
      <c r="CI24" s="83">
        <f t="shared" si="5"/>
        <v>358.62458082305875</v>
      </c>
      <c r="CJ24" s="83">
        <f t="shared" si="5"/>
        <v>362.1832474668692</v>
      </c>
      <c r="CK24" s="83">
        <f t="shared" si="5"/>
        <v>365.8169188493701</v>
      </c>
      <c r="CL24" s="83">
        <f t="shared" si="5"/>
        <v>369.42691241620662</v>
      </c>
      <c r="CM24" s="83">
        <f t="shared" si="5"/>
        <v>373.1332572263575</v>
      </c>
      <c r="CN24" s="83">
        <f t="shared" si="5"/>
        <v>376.81545066453077</v>
      </c>
      <c r="CO24" s="83">
        <f t="shared" si="5"/>
        <v>380.59592237088469</v>
      </c>
      <c r="CP24" s="83">
        <f t="shared" si="5"/>
        <v>384.35175967782141</v>
      </c>
      <c r="CQ24" s="83">
        <f t="shared" si="5"/>
        <v>388.20784081830237</v>
      </c>
      <c r="CR24" s="83">
        <f t="shared" si="5"/>
        <v>392.06006503231237</v>
      </c>
      <c r="CS24" s="83">
        <f t="shared" si="5"/>
        <v>395.99348119248322</v>
      </c>
      <c r="CT24" s="83">
        <f t="shared" si="5"/>
        <v>399.90126633295858</v>
      </c>
      <c r="CU24" s="83">
        <f t="shared" si="5"/>
        <v>403.91335081633287</v>
      </c>
      <c r="CV24" s="83">
        <f t="shared" si="5"/>
        <v>407.89929165961775</v>
      </c>
      <c r="CW24" s="83">
        <f t="shared" si="5"/>
        <v>411.99161783265947</v>
      </c>
      <c r="CX24" s="83">
        <f t="shared" si="5"/>
        <v>416.0572774928101</v>
      </c>
      <c r="CY24" s="83">
        <f t="shared" si="5"/>
        <v>420.23145018931268</v>
      </c>
      <c r="CZ24" s="83">
        <f t="shared" si="5"/>
        <v>424.40144779805621</v>
      </c>
      <c r="DA24" s="83">
        <f t="shared" si="5"/>
        <v>428.65933494866715</v>
      </c>
      <c r="DB24" s="83">
        <f t="shared" ref="DB24:EG24" si="6" xml:space="preserve"> IF( DB22 = 1, $F19, DA24 * (( 1 + $F20) ^ ( DB23 / $F21)))</f>
        <v>432.88947675401732</v>
      </c>
      <c r="DC24" s="83">
        <f t="shared" si="6"/>
        <v>437.23252164764051</v>
      </c>
      <c r="DD24" s="83">
        <f t="shared" si="6"/>
        <v>441.54726628909765</v>
      </c>
      <c r="DE24" s="83">
        <f t="shared" si="6"/>
        <v>445.97717208059328</v>
      </c>
      <c r="DF24" s="83">
        <f t="shared" si="6"/>
        <v>450.3782116148796</v>
      </c>
      <c r="DG24" s="83">
        <f t="shared" si="6"/>
        <v>454.89671552220517</v>
      </c>
      <c r="DH24" s="83">
        <f t="shared" si="6"/>
        <v>459.41069993507648</v>
      </c>
      <c r="DI24" s="83">
        <f t="shared" si="6"/>
        <v>464.01982397613659</v>
      </c>
      <c r="DJ24" s="83">
        <f t="shared" si="6"/>
        <v>468.59891393377796</v>
      </c>
      <c r="DK24" s="83">
        <f t="shared" si="6"/>
        <v>473.30022045565931</v>
      </c>
      <c r="DL24" s="83">
        <f t="shared" si="6"/>
        <v>477.97089221245352</v>
      </c>
      <c r="DM24" s="83">
        <f t="shared" si="6"/>
        <v>482.76622486477248</v>
      </c>
      <c r="DN24" s="83">
        <f t="shared" si="6"/>
        <v>487.5303100567026</v>
      </c>
      <c r="DO24" s="83">
        <f t="shared" si="6"/>
        <v>492.42154936206794</v>
      </c>
      <c r="DP24" s="83">
        <f t="shared" si="6"/>
        <v>497.3078963558699</v>
      </c>
      <c r="DQ24" s="83">
        <f t="shared" si="6"/>
        <v>502.29723113023806</v>
      </c>
      <c r="DR24" s="83">
        <f t="shared" si="6"/>
        <v>507.25405428298734</v>
      </c>
      <c r="DS24" s="83">
        <f t="shared" si="6"/>
        <v>512.34317575284285</v>
      </c>
      <c r="DT24" s="83">
        <f t="shared" si="6"/>
        <v>517.39913536864708</v>
      </c>
      <c r="DU24" s="83">
        <f t="shared" si="6"/>
        <v>522.59003926789967</v>
      </c>
      <c r="DV24" s="83">
        <f t="shared" si="6"/>
        <v>527.74711807602</v>
      </c>
      <c r="DW24" s="83">
        <f t="shared" si="6"/>
        <v>533.04184005325772</v>
      </c>
      <c r="DX24" s="83">
        <f t="shared" si="6"/>
        <v>538.33126614780861</v>
      </c>
      <c r="DY24" s="83">
        <f t="shared" si="6"/>
        <v>543.73217557635883</v>
      </c>
      <c r="DZ24" s="83">
        <f t="shared" si="6"/>
        <v>549.09789147076481</v>
      </c>
      <c r="EA24" s="83">
        <f t="shared" si="6"/>
        <v>554.60681908788604</v>
      </c>
      <c r="EB24" s="83">
        <f t="shared" si="6"/>
        <v>560.07984930018017</v>
      </c>
      <c r="EC24" s="83">
        <f t="shared" si="6"/>
        <v>565.69895546964381</v>
      </c>
      <c r="ED24" s="83">
        <f t="shared" si="6"/>
        <v>571.28144628618372</v>
      </c>
      <c r="EE24" s="83">
        <f t="shared" si="6"/>
        <v>577.0129345790366</v>
      </c>
      <c r="EF24" s="83">
        <f t="shared" si="6"/>
        <v>582.73869012713919</v>
      </c>
      <c r="EG24" s="83">
        <f t="shared" si="6"/>
        <v>588.58512536841772</v>
      </c>
      <c r="EH24" s="83">
        <f t="shared" ref="EH24:FM24" si="7" xml:space="preserve"> IF( EH22 = 1, $F19, EG24 * (( 1 + $F20) ^ ( EH23 / $F21)))</f>
        <v>594.39346392968196</v>
      </c>
      <c r="EI24" s="83">
        <f t="shared" si="7"/>
        <v>600.35682787578617</v>
      </c>
      <c r="EJ24" s="83">
        <f t="shared" si="7"/>
        <v>606.28133320827567</v>
      </c>
      <c r="EK24" s="83">
        <f t="shared" si="7"/>
        <v>612.36396443330193</v>
      </c>
      <c r="EL24" s="83">
        <f t="shared" si="7"/>
        <v>618.40695987244123</v>
      </c>
      <c r="EM24" s="83">
        <f t="shared" si="7"/>
        <v>624.61124372196798</v>
      </c>
      <c r="EN24" s="83">
        <f t="shared" si="7"/>
        <v>630.80932192754142</v>
      </c>
      <c r="EO24" s="83">
        <f t="shared" si="7"/>
        <v>637.138034801299</v>
      </c>
      <c r="EP24" s="83">
        <f t="shared" si="7"/>
        <v>643.42550836609234</v>
      </c>
      <c r="EQ24" s="83">
        <f t="shared" si="7"/>
        <v>649.88079549732504</v>
      </c>
      <c r="ER24" s="83">
        <f t="shared" si="7"/>
        <v>656.29401853341426</v>
      </c>
      <c r="ES24" s="83">
        <f t="shared" si="7"/>
        <v>662.87841140727164</v>
      </c>
      <c r="ET24" s="83">
        <f t="shared" si="7"/>
        <v>669.41989890408263</v>
      </c>
      <c r="EU24" s="83">
        <f t="shared" si="7"/>
        <v>676.13597963541713</v>
      </c>
      <c r="EV24" s="83">
        <f t="shared" si="7"/>
        <v>682.84534281372032</v>
      </c>
      <c r="EW24" s="83">
        <f t="shared" si="7"/>
        <v>689.69611682994037</v>
      </c>
      <c r="EX24" s="83">
        <f t="shared" si="7"/>
        <v>696.50224966999474</v>
      </c>
      <c r="EY24" s="83">
        <f t="shared" si="7"/>
        <v>703.49003916653919</v>
      </c>
      <c r="EZ24" s="83">
        <f t="shared" si="7"/>
        <v>710.43229466339471</v>
      </c>
      <c r="FA24" s="83">
        <f t="shared" si="7"/>
        <v>717.55983994987002</v>
      </c>
      <c r="FB24" s="83">
        <f t="shared" si="7"/>
        <v>724.6409405566626</v>
      </c>
      <c r="FC24" s="83">
        <f t="shared" si="7"/>
        <v>731.91103674886745</v>
      </c>
      <c r="FD24" s="83">
        <f t="shared" si="7"/>
        <v>739.17386125112876</v>
      </c>
      <c r="FE24" s="83">
        <f t="shared" si="7"/>
        <v>746.58976169684604</v>
      </c>
      <c r="FF24" s="83">
        <f t="shared" si="7"/>
        <v>753.95733847615134</v>
      </c>
      <c r="FG24" s="83">
        <f t="shared" si="7"/>
        <v>761.52155693078294</v>
      </c>
      <c r="FH24" s="83">
        <f t="shared" si="7"/>
        <v>769.03648524567427</v>
      </c>
      <c r="FI24" s="83">
        <f t="shared" si="7"/>
        <v>776.75198806939852</v>
      </c>
      <c r="FJ24" s="83">
        <f t="shared" si="7"/>
        <v>784.41721495058778</v>
      </c>
      <c r="FK24" s="83">
        <f t="shared" si="7"/>
        <v>792.28702783078654</v>
      </c>
      <c r="FL24" s="83">
        <f t="shared" si="7"/>
        <v>800.10555924959954</v>
      </c>
      <c r="FM24" s="83">
        <f t="shared" si="7"/>
        <v>808.13276838740228</v>
      </c>
      <c r="FN24" s="83">
        <f t="shared" ref="FN24:GJ24" si="8" xml:space="preserve"> IF( FN22 = 1, $F19, FM24 * (( 1 + $F20) ^ ( FN23 / $F21)))</f>
        <v>816.10767043459157</v>
      </c>
      <c r="FO24" s="83">
        <f t="shared" si="8"/>
        <v>824.29542375515041</v>
      </c>
      <c r="FP24" s="83">
        <f t="shared" si="8"/>
        <v>832.42982384328343</v>
      </c>
      <c r="FQ24" s="83">
        <f t="shared" si="8"/>
        <v>840.78133223025338</v>
      </c>
      <c r="FR24" s="83">
        <f t="shared" si="8"/>
        <v>849.07842032014912</v>
      </c>
      <c r="FS24" s="83">
        <f t="shared" si="8"/>
        <v>857.5969588748585</v>
      </c>
      <c r="FT24" s="83">
        <f t="shared" si="8"/>
        <v>866.10697702357822</v>
      </c>
      <c r="FU24" s="83">
        <f t="shared" si="8"/>
        <v>874.79635776828752</v>
      </c>
      <c r="FV24" s="83">
        <f t="shared" si="8"/>
        <v>883.42911656404976</v>
      </c>
      <c r="FW24" s="83">
        <f t="shared" si="8"/>
        <v>892.29228492365326</v>
      </c>
      <c r="FX24" s="83">
        <f t="shared" si="8"/>
        <v>901.09769889533072</v>
      </c>
      <c r="FY24" s="83">
        <f t="shared" si="8"/>
        <v>910.13813062212637</v>
      </c>
      <c r="FZ24" s="83">
        <f t="shared" si="8"/>
        <v>919.11965287323744</v>
      </c>
      <c r="GA24" s="83">
        <f t="shared" si="8"/>
        <v>928.34089323456897</v>
      </c>
      <c r="GB24" s="83">
        <f t="shared" si="8"/>
        <v>937.55291033405786</v>
      </c>
      <c r="GC24" s="83">
        <f t="shared" si="8"/>
        <v>946.95908580928574</v>
      </c>
      <c r="GD24" s="83">
        <f t="shared" si="8"/>
        <v>956.30396854073899</v>
      </c>
      <c r="GE24" s="83">
        <f t="shared" si="8"/>
        <v>965.89826752547151</v>
      </c>
      <c r="GF24" s="83">
        <f t="shared" si="8"/>
        <v>975.43004791155386</v>
      </c>
      <c r="GG24" s="83">
        <f t="shared" si="8"/>
        <v>985.21623287598095</v>
      </c>
      <c r="GH24" s="83">
        <f t="shared" si="8"/>
        <v>994.93864886978486</v>
      </c>
      <c r="GI24" s="83">
        <f t="shared" si="8"/>
        <v>1004.9205575335005</v>
      </c>
      <c r="GJ24" s="83">
        <f t="shared" si="8"/>
        <v>1014.8924821003174</v>
      </c>
    </row>
    <row r="25" spans="1:192" x14ac:dyDescent="0.25">
      <c r="P25" s="83"/>
      <c r="S25" s="634"/>
      <c r="T25" s="634"/>
      <c r="U25" s="634"/>
      <c r="V25" s="634"/>
      <c r="W25" s="634"/>
      <c r="X25" s="634"/>
      <c r="Y25" s="634"/>
      <c r="Z25" s="634"/>
      <c r="AA25" s="634"/>
      <c r="AB25" s="634"/>
      <c r="AC25" s="634"/>
      <c r="AD25" s="634"/>
      <c r="AE25" s="634"/>
      <c r="AF25" s="634"/>
      <c r="AG25" s="634"/>
      <c r="AH25" s="634"/>
      <c r="AI25" s="634"/>
      <c r="AJ25" s="634"/>
      <c r="AK25" s="634"/>
      <c r="AL25" s="634"/>
      <c r="AM25" s="634"/>
      <c r="AN25" s="634"/>
      <c r="AO25" s="634"/>
      <c r="AP25" s="634"/>
      <c r="AQ25" s="634"/>
      <c r="AR25" s="634"/>
      <c r="AS25" s="634"/>
      <c r="AT25" s="634"/>
      <c r="AU25" s="634"/>
      <c r="AV25" s="634"/>
      <c r="AW25" s="634"/>
      <c r="AX25" s="634"/>
      <c r="AY25" s="634"/>
      <c r="AZ25" s="634"/>
      <c r="BA25" s="634"/>
      <c r="BB25" s="634"/>
      <c r="BC25" s="634"/>
      <c r="BD25" s="634"/>
      <c r="BE25" s="634"/>
      <c r="BF25" s="634"/>
      <c r="BG25" s="634"/>
      <c r="BH25" s="634"/>
      <c r="BI25" s="634"/>
      <c r="BJ25" s="634"/>
      <c r="BK25" s="634"/>
      <c r="BL25" s="634"/>
      <c r="BM25" s="634"/>
      <c r="BN25" s="634"/>
      <c r="BO25" s="634"/>
      <c r="BP25" s="634"/>
      <c r="BQ25" s="634"/>
      <c r="BR25" s="634"/>
      <c r="BS25" s="634"/>
      <c r="BT25" s="634"/>
      <c r="BU25" s="634"/>
      <c r="BV25" s="634"/>
      <c r="BW25" s="634"/>
      <c r="BX25" s="634"/>
      <c r="BY25" s="634"/>
      <c r="BZ25" s="634"/>
      <c r="CA25" s="634"/>
      <c r="CB25" s="634"/>
      <c r="CC25" s="634"/>
      <c r="CD25" s="634"/>
      <c r="CE25" s="634"/>
      <c r="CF25" s="634"/>
      <c r="CG25" s="634"/>
      <c r="CH25" s="634"/>
      <c r="CI25" s="634"/>
      <c r="CJ25" s="634"/>
      <c r="CK25" s="634"/>
      <c r="CL25" s="634"/>
      <c r="CM25" s="634"/>
      <c r="CN25" s="634"/>
      <c r="CO25" s="634"/>
      <c r="CP25" s="634"/>
      <c r="CQ25" s="634"/>
      <c r="CR25" s="634"/>
      <c r="CS25" s="634"/>
      <c r="CT25" s="634"/>
      <c r="CU25" s="634"/>
      <c r="CV25" s="634"/>
      <c r="CW25" s="634"/>
      <c r="CX25" s="634"/>
      <c r="CY25" s="634"/>
      <c r="CZ25" s="634"/>
      <c r="DA25" s="634"/>
      <c r="DB25" s="634"/>
      <c r="DC25" s="634"/>
      <c r="DD25" s="634"/>
      <c r="DE25" s="634"/>
      <c r="DF25" s="634"/>
      <c r="DG25" s="634"/>
      <c r="DH25" s="634"/>
      <c r="DI25" s="634"/>
      <c r="DJ25" s="634"/>
      <c r="DK25" s="634"/>
      <c r="DL25" s="634"/>
      <c r="DM25" s="634"/>
      <c r="DN25" s="634"/>
      <c r="DO25" s="634"/>
      <c r="DP25" s="634"/>
      <c r="DQ25" s="634"/>
      <c r="DR25" s="634"/>
      <c r="DS25" s="634"/>
      <c r="DT25" s="634"/>
      <c r="DU25" s="634"/>
      <c r="DV25" s="634"/>
      <c r="DW25" s="634"/>
      <c r="DX25" s="634"/>
      <c r="DY25" s="634"/>
      <c r="DZ25" s="634"/>
      <c r="EA25" s="634"/>
      <c r="EB25" s="634"/>
      <c r="EC25" s="634"/>
      <c r="ED25" s="634"/>
      <c r="EE25" s="634"/>
      <c r="EF25" s="634"/>
      <c r="EG25" s="634"/>
      <c r="EH25" s="634"/>
      <c r="EI25" s="634"/>
      <c r="EJ25" s="634"/>
      <c r="EK25" s="634"/>
      <c r="EL25" s="634"/>
      <c r="EM25" s="634"/>
      <c r="EN25" s="634"/>
      <c r="EO25" s="634"/>
      <c r="EP25" s="634"/>
      <c r="EQ25" s="634"/>
      <c r="ER25" s="634"/>
      <c r="ES25" s="634"/>
      <c r="ET25" s="634"/>
      <c r="EU25" s="634"/>
      <c r="EV25" s="634"/>
      <c r="EW25" s="634"/>
      <c r="EX25" s="634"/>
      <c r="EY25" s="634"/>
      <c r="EZ25" s="634"/>
      <c r="FA25" s="634"/>
      <c r="FB25" s="634"/>
      <c r="FC25" s="634"/>
      <c r="FD25" s="634"/>
      <c r="FE25" s="634"/>
      <c r="FF25" s="634"/>
      <c r="FG25" s="634"/>
      <c r="FH25" s="634"/>
      <c r="FI25" s="634"/>
      <c r="FJ25" s="634"/>
      <c r="FK25" s="634"/>
      <c r="FL25" s="634"/>
      <c r="FM25" s="634"/>
      <c r="FN25" s="634"/>
      <c r="FO25" s="634"/>
      <c r="FP25" s="634"/>
      <c r="FQ25" s="634"/>
      <c r="FR25" s="634"/>
      <c r="FS25" s="634"/>
      <c r="FT25" s="634"/>
      <c r="FU25" s="634"/>
      <c r="FV25" s="634"/>
      <c r="FW25" s="634"/>
      <c r="FX25" s="634"/>
      <c r="FY25" s="634"/>
      <c r="FZ25" s="634"/>
      <c r="GA25" s="634"/>
      <c r="GB25" s="634"/>
      <c r="GC25" s="634"/>
      <c r="GD25" s="634"/>
      <c r="GE25" s="634"/>
      <c r="GF25" s="634"/>
      <c r="GG25" s="634"/>
      <c r="GH25" s="634"/>
      <c r="GI25" s="634"/>
      <c r="GJ25" s="634"/>
    </row>
    <row r="26" spans="1:192" x14ac:dyDescent="0.25">
      <c r="P26" s="83"/>
    </row>
    <row r="27" spans="1:192" x14ac:dyDescent="0.25">
      <c r="A27" s="15" t="s">
        <v>270</v>
      </c>
      <c r="P27" s="83"/>
    </row>
    <row r="28" spans="1:192" x14ac:dyDescent="0.25">
      <c r="P28" s="83"/>
    </row>
    <row r="29" spans="1:192" x14ac:dyDescent="0.25">
      <c r="B29" s="15" t="s">
        <v>266</v>
      </c>
      <c r="P29" s="83"/>
    </row>
    <row r="30" spans="1:192" x14ac:dyDescent="0.25">
      <c r="E30" s="146" t="str">
        <f xml:space="preserve"> InpC!E$53</f>
        <v>CPI at O&amp;M contract signature date</v>
      </c>
      <c r="F30" s="451">
        <f xml:space="preserve"> InpC!F$53</f>
        <v>145</v>
      </c>
      <c r="G30" s="146" t="str">
        <f xml:space="preserve"> InpC!G$53</f>
        <v>index</v>
      </c>
      <c r="H30" s="38"/>
      <c r="P30" s="83"/>
    </row>
    <row r="31" spans="1:192" x14ac:dyDescent="0.25">
      <c r="A31" s="283"/>
      <c r="B31" s="283"/>
      <c r="C31" s="421"/>
      <c r="D31" s="284"/>
      <c r="E31" s="83" t="str">
        <f t="shared" ref="E31:AJ31" si="9" xml:space="preserve"> E$24</f>
        <v>Forecast CPI</v>
      </c>
      <c r="F31" s="83">
        <f t="shared" si="9"/>
        <v>0</v>
      </c>
      <c r="G31" s="83" t="str">
        <f t="shared" si="9"/>
        <v>index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xml:space="preserve"> P$24</f>
        <v>177.46393862415152</v>
      </c>
      <c r="Q31" s="83">
        <f t="shared" si="9"/>
        <v>179.24437888392211</v>
      </c>
      <c r="R31" s="83">
        <f t="shared" si="9"/>
        <v>181.01321739663456</v>
      </c>
      <c r="S31" s="83">
        <f t="shared" si="9"/>
        <v>182.82926646160055</v>
      </c>
      <c r="T31" s="83">
        <f t="shared" si="9"/>
        <v>184.63348174456723</v>
      </c>
      <c r="U31" s="83">
        <f t="shared" si="9"/>
        <v>186.48585179083256</v>
      </c>
      <c r="V31" s="83">
        <f t="shared" si="9"/>
        <v>188.32615137945857</v>
      </c>
      <c r="W31" s="83">
        <f t="shared" si="9"/>
        <v>190.21556882664919</v>
      </c>
      <c r="X31" s="83">
        <f t="shared" si="9"/>
        <v>192.10309644219433</v>
      </c>
      <c r="Y31" s="83">
        <f t="shared" si="9"/>
        <v>194.03040679935174</v>
      </c>
      <c r="Z31" s="83">
        <f t="shared" si="9"/>
        <v>195.94515837103822</v>
      </c>
      <c r="AA31" s="83">
        <f t="shared" si="9"/>
        <v>197.91101493533878</v>
      </c>
      <c r="AB31" s="83">
        <f t="shared" si="9"/>
        <v>199.86406153845897</v>
      </c>
      <c r="AC31" s="83">
        <f t="shared" si="9"/>
        <v>201.86923523404556</v>
      </c>
      <c r="AD31" s="83">
        <f t="shared" si="9"/>
        <v>203.86134276922817</v>
      </c>
      <c r="AE31" s="83">
        <f t="shared" si="9"/>
        <v>205.90661993872649</v>
      </c>
      <c r="AF31" s="83">
        <f t="shared" si="9"/>
        <v>207.94985138268942</v>
      </c>
      <c r="AG31" s="83">
        <f t="shared" si="9"/>
        <v>210.03614728193227</v>
      </c>
      <c r="AH31" s="83">
        <f t="shared" si="9"/>
        <v>212.10884841034323</v>
      </c>
      <c r="AI31" s="83">
        <f t="shared" si="9"/>
        <v>214.23687022757093</v>
      </c>
      <c r="AJ31" s="83">
        <f t="shared" si="9"/>
        <v>216.3510253785501</v>
      </c>
      <c r="AK31" s="83">
        <f t="shared" ref="AK31:BP31" si="10" xml:space="preserve"> AK$24</f>
        <v>218.52160763212237</v>
      </c>
      <c r="AL31" s="83">
        <f t="shared" si="10"/>
        <v>220.67804588612111</v>
      </c>
      <c r="AM31" s="83">
        <f t="shared" si="10"/>
        <v>222.89203978476482</v>
      </c>
      <c r="AN31" s="83">
        <f t="shared" si="10"/>
        <v>225.1038192041579</v>
      </c>
      <c r="AO31" s="83">
        <f t="shared" si="10"/>
        <v>227.3622155039719</v>
      </c>
      <c r="AP31" s="83">
        <f t="shared" si="10"/>
        <v>229.60589558824105</v>
      </c>
      <c r="AQ31" s="83">
        <f t="shared" si="10"/>
        <v>231.90945981405133</v>
      </c>
      <c r="AR31" s="83">
        <f t="shared" si="10"/>
        <v>234.19801350000586</v>
      </c>
      <c r="AS31" s="83">
        <f t="shared" si="10"/>
        <v>236.54764901033235</v>
      </c>
      <c r="AT31" s="83">
        <f t="shared" si="10"/>
        <v>238.88197377000597</v>
      </c>
      <c r="AU31" s="83">
        <f t="shared" si="10"/>
        <v>241.27860199053899</v>
      </c>
      <c r="AV31" s="83">
        <f t="shared" si="10"/>
        <v>243.67283305746238</v>
      </c>
      <c r="AW31" s="83">
        <f t="shared" si="10"/>
        <v>246.11752647265081</v>
      </c>
      <c r="AX31" s="83">
        <f t="shared" si="10"/>
        <v>248.54628971861163</v>
      </c>
      <c r="AY31" s="83">
        <f t="shared" si="10"/>
        <v>251.03987700210382</v>
      </c>
      <c r="AZ31" s="83">
        <f t="shared" si="10"/>
        <v>253.51721551298388</v>
      </c>
      <c r="BA31" s="83">
        <f t="shared" si="10"/>
        <v>256.06067454214593</v>
      </c>
      <c r="BB31" s="83">
        <f t="shared" si="10"/>
        <v>258.58755982324357</v>
      </c>
      <c r="BC31" s="83">
        <f t="shared" si="10"/>
        <v>261.18188803298881</v>
      </c>
      <c r="BD31" s="83">
        <f t="shared" si="10"/>
        <v>263.77362134579545</v>
      </c>
      <c r="BE31" s="83">
        <f t="shared" si="10"/>
        <v>266.41997969076698</v>
      </c>
      <c r="BF31" s="83">
        <f t="shared" si="10"/>
        <v>269.04909377271139</v>
      </c>
      <c r="BG31" s="83">
        <f t="shared" si="10"/>
        <v>271.74837928458237</v>
      </c>
      <c r="BH31" s="83">
        <f t="shared" si="10"/>
        <v>274.43007564816565</v>
      </c>
      <c r="BI31" s="83">
        <f t="shared" si="10"/>
        <v>277.18334687027402</v>
      </c>
      <c r="BJ31" s="83">
        <f t="shared" si="10"/>
        <v>279.91867716112898</v>
      </c>
      <c r="BK31" s="83">
        <f t="shared" si="10"/>
        <v>282.72701380767955</v>
      </c>
      <c r="BL31" s="83">
        <f t="shared" si="10"/>
        <v>285.5325415019397</v>
      </c>
      <c r="BM31" s="83">
        <f t="shared" si="10"/>
        <v>288.39720029575443</v>
      </c>
      <c r="BN31" s="83">
        <f t="shared" si="10"/>
        <v>291.24319233197849</v>
      </c>
      <c r="BO31" s="83">
        <f t="shared" si="10"/>
        <v>294.1651443016695</v>
      </c>
      <c r="BP31" s="83">
        <f t="shared" si="10"/>
        <v>297.06805617861806</v>
      </c>
      <c r="BQ31" s="83">
        <f t="shared" ref="BQ31:CV31" si="11" xml:space="preserve"> BQ$24</f>
        <v>300.04844718770289</v>
      </c>
      <c r="BR31" s="83">
        <f t="shared" si="11"/>
        <v>303.0094173021904</v>
      </c>
      <c r="BS31" s="83">
        <f t="shared" si="11"/>
        <v>306.04941613145695</v>
      </c>
      <c r="BT31" s="83">
        <f t="shared" si="11"/>
        <v>309.08637429546536</v>
      </c>
      <c r="BU31" s="83">
        <f t="shared" si="11"/>
        <v>312.1873413359167</v>
      </c>
      <c r="BV31" s="83">
        <f t="shared" si="11"/>
        <v>315.2681017813747</v>
      </c>
      <c r="BW31" s="83">
        <f t="shared" si="11"/>
        <v>318.43108816263504</v>
      </c>
      <c r="BX31" s="83">
        <f t="shared" si="11"/>
        <v>321.57346381700216</v>
      </c>
      <c r="BY31" s="83">
        <f t="shared" si="11"/>
        <v>324.79970992588773</v>
      </c>
      <c r="BZ31" s="83">
        <f t="shared" si="11"/>
        <v>328.00493309334223</v>
      </c>
      <c r="CA31" s="83">
        <f t="shared" si="11"/>
        <v>331.29570412440552</v>
      </c>
      <c r="CB31" s="83">
        <f t="shared" si="11"/>
        <v>334.58318366303456</v>
      </c>
      <c r="CC31" s="83">
        <f t="shared" si="11"/>
        <v>337.93995222714</v>
      </c>
      <c r="CD31" s="83">
        <f t="shared" si="11"/>
        <v>341.2748473362953</v>
      </c>
      <c r="CE31" s="83">
        <f t="shared" si="11"/>
        <v>344.6987512716828</v>
      </c>
      <c r="CF31" s="83">
        <f t="shared" si="11"/>
        <v>348.10034428302117</v>
      </c>
      <c r="CG31" s="83">
        <f t="shared" si="11"/>
        <v>351.59272629711643</v>
      </c>
      <c r="CH31" s="83">
        <f t="shared" si="11"/>
        <v>355.06235116868157</v>
      </c>
      <c r="CI31" s="83">
        <f t="shared" si="11"/>
        <v>358.62458082305875</v>
      </c>
      <c r="CJ31" s="83">
        <f t="shared" si="11"/>
        <v>362.1832474668692</v>
      </c>
      <c r="CK31" s="83">
        <f t="shared" si="11"/>
        <v>365.8169188493701</v>
      </c>
      <c r="CL31" s="83">
        <f t="shared" si="11"/>
        <v>369.42691241620662</v>
      </c>
      <c r="CM31" s="83">
        <f t="shared" si="11"/>
        <v>373.1332572263575</v>
      </c>
      <c r="CN31" s="83">
        <f t="shared" si="11"/>
        <v>376.81545066453077</v>
      </c>
      <c r="CO31" s="83">
        <f t="shared" si="11"/>
        <v>380.59592237088469</v>
      </c>
      <c r="CP31" s="83">
        <f t="shared" si="11"/>
        <v>384.35175967782141</v>
      </c>
      <c r="CQ31" s="83">
        <f t="shared" si="11"/>
        <v>388.20784081830237</v>
      </c>
      <c r="CR31" s="83">
        <f t="shared" si="11"/>
        <v>392.06006503231237</v>
      </c>
      <c r="CS31" s="83">
        <f t="shared" si="11"/>
        <v>395.99348119248322</v>
      </c>
      <c r="CT31" s="83">
        <f t="shared" si="11"/>
        <v>399.90126633295858</v>
      </c>
      <c r="CU31" s="83">
        <f t="shared" si="11"/>
        <v>403.91335081633287</v>
      </c>
      <c r="CV31" s="83">
        <f t="shared" si="11"/>
        <v>407.89929165961775</v>
      </c>
      <c r="CW31" s="83">
        <f t="shared" ref="CW31:EB31" si="12" xml:space="preserve"> CW$24</f>
        <v>411.99161783265947</v>
      </c>
      <c r="CX31" s="83">
        <f t="shared" si="12"/>
        <v>416.0572774928101</v>
      </c>
      <c r="CY31" s="83">
        <f t="shared" si="12"/>
        <v>420.23145018931268</v>
      </c>
      <c r="CZ31" s="83">
        <f t="shared" si="12"/>
        <v>424.40144779805621</v>
      </c>
      <c r="DA31" s="83">
        <f t="shared" si="12"/>
        <v>428.65933494866715</v>
      </c>
      <c r="DB31" s="83">
        <f t="shared" si="12"/>
        <v>432.88947675401732</v>
      </c>
      <c r="DC31" s="83">
        <f t="shared" si="12"/>
        <v>437.23252164764051</v>
      </c>
      <c r="DD31" s="83">
        <f t="shared" si="12"/>
        <v>441.54726628909765</v>
      </c>
      <c r="DE31" s="83">
        <f t="shared" si="12"/>
        <v>445.97717208059328</v>
      </c>
      <c r="DF31" s="83">
        <f t="shared" si="12"/>
        <v>450.3782116148796</v>
      </c>
      <c r="DG31" s="83">
        <f t="shared" si="12"/>
        <v>454.89671552220517</v>
      </c>
      <c r="DH31" s="83">
        <f t="shared" si="12"/>
        <v>459.41069993507648</v>
      </c>
      <c r="DI31" s="83">
        <f t="shared" si="12"/>
        <v>464.01982397613659</v>
      </c>
      <c r="DJ31" s="83">
        <f t="shared" si="12"/>
        <v>468.59891393377796</v>
      </c>
      <c r="DK31" s="83">
        <f t="shared" si="12"/>
        <v>473.30022045565931</v>
      </c>
      <c r="DL31" s="83">
        <f t="shared" si="12"/>
        <v>477.97089221245352</v>
      </c>
      <c r="DM31" s="83">
        <f t="shared" si="12"/>
        <v>482.76622486477248</v>
      </c>
      <c r="DN31" s="83">
        <f t="shared" si="12"/>
        <v>487.5303100567026</v>
      </c>
      <c r="DO31" s="83">
        <f t="shared" si="12"/>
        <v>492.42154936206794</v>
      </c>
      <c r="DP31" s="83">
        <f t="shared" si="12"/>
        <v>497.3078963558699</v>
      </c>
      <c r="DQ31" s="83">
        <f t="shared" si="12"/>
        <v>502.29723113023806</v>
      </c>
      <c r="DR31" s="83">
        <f t="shared" si="12"/>
        <v>507.25405428298734</v>
      </c>
      <c r="DS31" s="83">
        <f t="shared" si="12"/>
        <v>512.34317575284285</v>
      </c>
      <c r="DT31" s="83">
        <f t="shared" si="12"/>
        <v>517.39913536864708</v>
      </c>
      <c r="DU31" s="83">
        <f t="shared" si="12"/>
        <v>522.59003926789967</v>
      </c>
      <c r="DV31" s="83">
        <f t="shared" si="12"/>
        <v>527.74711807602</v>
      </c>
      <c r="DW31" s="83">
        <f t="shared" si="12"/>
        <v>533.04184005325772</v>
      </c>
      <c r="DX31" s="83">
        <f t="shared" si="12"/>
        <v>538.33126614780861</v>
      </c>
      <c r="DY31" s="83">
        <f t="shared" si="12"/>
        <v>543.73217557635883</v>
      </c>
      <c r="DZ31" s="83">
        <f t="shared" si="12"/>
        <v>549.09789147076481</v>
      </c>
      <c r="EA31" s="83">
        <f t="shared" si="12"/>
        <v>554.60681908788604</v>
      </c>
      <c r="EB31" s="83">
        <f t="shared" si="12"/>
        <v>560.07984930018017</v>
      </c>
      <c r="EC31" s="83">
        <f t="shared" ref="EC31:FH31" si="13" xml:space="preserve"> EC$24</f>
        <v>565.69895546964381</v>
      </c>
      <c r="ED31" s="83">
        <f t="shared" si="13"/>
        <v>571.28144628618372</v>
      </c>
      <c r="EE31" s="83">
        <f t="shared" si="13"/>
        <v>577.0129345790366</v>
      </c>
      <c r="EF31" s="83">
        <f t="shared" si="13"/>
        <v>582.73869012713919</v>
      </c>
      <c r="EG31" s="83">
        <f t="shared" si="13"/>
        <v>588.58512536841772</v>
      </c>
      <c r="EH31" s="83">
        <f t="shared" si="13"/>
        <v>594.39346392968196</v>
      </c>
      <c r="EI31" s="83">
        <f t="shared" si="13"/>
        <v>600.35682787578617</v>
      </c>
      <c r="EJ31" s="83">
        <f t="shared" si="13"/>
        <v>606.28133320827567</v>
      </c>
      <c r="EK31" s="83">
        <f t="shared" si="13"/>
        <v>612.36396443330193</v>
      </c>
      <c r="EL31" s="83">
        <f t="shared" si="13"/>
        <v>618.40695987244123</v>
      </c>
      <c r="EM31" s="83">
        <f t="shared" si="13"/>
        <v>624.61124372196798</v>
      </c>
      <c r="EN31" s="83">
        <f t="shared" si="13"/>
        <v>630.80932192754142</v>
      </c>
      <c r="EO31" s="83">
        <f t="shared" si="13"/>
        <v>637.138034801299</v>
      </c>
      <c r="EP31" s="83">
        <f t="shared" si="13"/>
        <v>643.42550836609234</v>
      </c>
      <c r="EQ31" s="83">
        <f t="shared" si="13"/>
        <v>649.88079549732504</v>
      </c>
      <c r="ER31" s="83">
        <f t="shared" si="13"/>
        <v>656.29401853341426</v>
      </c>
      <c r="ES31" s="83">
        <f t="shared" si="13"/>
        <v>662.87841140727164</v>
      </c>
      <c r="ET31" s="83">
        <f t="shared" si="13"/>
        <v>669.41989890408263</v>
      </c>
      <c r="EU31" s="83">
        <f t="shared" si="13"/>
        <v>676.13597963541713</v>
      </c>
      <c r="EV31" s="83">
        <f t="shared" si="13"/>
        <v>682.84534281372032</v>
      </c>
      <c r="EW31" s="83">
        <f t="shared" si="13"/>
        <v>689.69611682994037</v>
      </c>
      <c r="EX31" s="83">
        <f t="shared" si="13"/>
        <v>696.50224966999474</v>
      </c>
      <c r="EY31" s="83">
        <f t="shared" si="13"/>
        <v>703.49003916653919</v>
      </c>
      <c r="EZ31" s="83">
        <f t="shared" si="13"/>
        <v>710.43229466339471</v>
      </c>
      <c r="FA31" s="83">
        <f t="shared" si="13"/>
        <v>717.55983994987002</v>
      </c>
      <c r="FB31" s="83">
        <f t="shared" si="13"/>
        <v>724.6409405566626</v>
      </c>
      <c r="FC31" s="83">
        <f t="shared" si="13"/>
        <v>731.91103674886745</v>
      </c>
      <c r="FD31" s="83">
        <f t="shared" si="13"/>
        <v>739.17386125112876</v>
      </c>
      <c r="FE31" s="83">
        <f t="shared" si="13"/>
        <v>746.58976169684604</v>
      </c>
      <c r="FF31" s="83">
        <f t="shared" si="13"/>
        <v>753.95733847615134</v>
      </c>
      <c r="FG31" s="83">
        <f t="shared" si="13"/>
        <v>761.52155693078294</v>
      </c>
      <c r="FH31" s="83">
        <f t="shared" si="13"/>
        <v>769.03648524567427</v>
      </c>
      <c r="FI31" s="83">
        <f t="shared" ref="FI31:GJ31" si="14" xml:space="preserve"> FI$24</f>
        <v>776.75198806939852</v>
      </c>
      <c r="FJ31" s="83">
        <f t="shared" si="14"/>
        <v>784.41721495058778</v>
      </c>
      <c r="FK31" s="83">
        <f t="shared" si="14"/>
        <v>792.28702783078654</v>
      </c>
      <c r="FL31" s="83">
        <f t="shared" si="14"/>
        <v>800.10555924959954</v>
      </c>
      <c r="FM31" s="83">
        <f t="shared" si="14"/>
        <v>808.13276838740228</v>
      </c>
      <c r="FN31" s="83">
        <f t="shared" si="14"/>
        <v>816.10767043459157</v>
      </c>
      <c r="FO31" s="83">
        <f t="shared" si="14"/>
        <v>824.29542375515041</v>
      </c>
      <c r="FP31" s="83">
        <f t="shared" si="14"/>
        <v>832.42982384328343</v>
      </c>
      <c r="FQ31" s="83">
        <f t="shared" si="14"/>
        <v>840.78133223025338</v>
      </c>
      <c r="FR31" s="83">
        <f t="shared" si="14"/>
        <v>849.07842032014912</v>
      </c>
      <c r="FS31" s="83">
        <f t="shared" si="14"/>
        <v>857.5969588748585</v>
      </c>
      <c r="FT31" s="83">
        <f t="shared" si="14"/>
        <v>866.10697702357822</v>
      </c>
      <c r="FU31" s="83">
        <f t="shared" si="14"/>
        <v>874.79635776828752</v>
      </c>
      <c r="FV31" s="83">
        <f t="shared" si="14"/>
        <v>883.42911656404976</v>
      </c>
      <c r="FW31" s="83">
        <f t="shared" si="14"/>
        <v>892.29228492365326</v>
      </c>
      <c r="FX31" s="83">
        <f t="shared" si="14"/>
        <v>901.09769889533072</v>
      </c>
      <c r="FY31" s="83">
        <f t="shared" si="14"/>
        <v>910.13813062212637</v>
      </c>
      <c r="FZ31" s="83">
        <f t="shared" si="14"/>
        <v>919.11965287323744</v>
      </c>
      <c r="GA31" s="83">
        <f t="shared" si="14"/>
        <v>928.34089323456897</v>
      </c>
      <c r="GB31" s="83">
        <f t="shared" si="14"/>
        <v>937.55291033405786</v>
      </c>
      <c r="GC31" s="83">
        <f t="shared" si="14"/>
        <v>946.95908580928574</v>
      </c>
      <c r="GD31" s="83">
        <f t="shared" si="14"/>
        <v>956.30396854073899</v>
      </c>
      <c r="GE31" s="83">
        <f t="shared" si="14"/>
        <v>965.89826752547151</v>
      </c>
      <c r="GF31" s="83">
        <f t="shared" si="14"/>
        <v>975.43004791155386</v>
      </c>
      <c r="GG31" s="83">
        <f t="shared" si="14"/>
        <v>985.21623287598095</v>
      </c>
      <c r="GH31" s="83">
        <f t="shared" si="14"/>
        <v>994.93864886978486</v>
      </c>
      <c r="GI31" s="83">
        <f t="shared" si="14"/>
        <v>1004.9205575335005</v>
      </c>
      <c r="GJ31" s="83">
        <f t="shared" si="14"/>
        <v>1014.8924821003174</v>
      </c>
    </row>
    <row r="32" spans="1:192" x14ac:dyDescent="0.25">
      <c r="E32" s="191" t="str">
        <f xml:space="preserve"> Time!E$149</f>
        <v>Escalation year end month flag</v>
      </c>
      <c r="F32" s="191">
        <f xml:space="preserve"> Time!F$149</f>
        <v>0</v>
      </c>
      <c r="G32" s="191" t="str">
        <f xml:space="preserve"> Time!G$149</f>
        <v>flag</v>
      </c>
      <c r="H32" s="191">
        <f xml:space="preserve"> Time!H$149</f>
        <v>91</v>
      </c>
      <c r="I32" s="191">
        <f xml:space="preserve"> Time!I$149</f>
        <v>0</v>
      </c>
      <c r="J32" s="191">
        <f xml:space="preserve"> Time!J$149</f>
        <v>0</v>
      </c>
      <c r="K32" s="191">
        <f xml:space="preserve"> Time!K$149</f>
        <v>1</v>
      </c>
      <c r="L32" s="191">
        <f xml:space="preserve"> Time!L$149</f>
        <v>0</v>
      </c>
      <c r="M32" s="191">
        <f xml:space="preserve"> Time!M$149</f>
        <v>1</v>
      </c>
      <c r="N32" s="191">
        <f xml:space="preserve"> Time!N$149</f>
        <v>0</v>
      </c>
      <c r="O32" s="191">
        <f xml:space="preserve"> Time!O$149</f>
        <v>1</v>
      </c>
      <c r="P32" s="191">
        <f xml:space="preserve"> Time!P$149</f>
        <v>0</v>
      </c>
      <c r="Q32" s="191">
        <f xml:space="preserve"> Time!Q$149</f>
        <v>1</v>
      </c>
      <c r="R32" s="191">
        <f xml:space="preserve"> Time!R$149</f>
        <v>0</v>
      </c>
      <c r="S32" s="191">
        <f xml:space="preserve"> Time!S$149</f>
        <v>1</v>
      </c>
      <c r="T32" s="191">
        <f xml:space="preserve"> Time!T$149</f>
        <v>0</v>
      </c>
      <c r="U32" s="191">
        <f xml:space="preserve"> Time!U$149</f>
        <v>1</v>
      </c>
      <c r="V32" s="191">
        <f xml:space="preserve"> Time!V$149</f>
        <v>0</v>
      </c>
      <c r="W32" s="191">
        <f xml:space="preserve"> Time!W$149</f>
        <v>1</v>
      </c>
      <c r="X32" s="191">
        <f xml:space="preserve"> Time!X$149</f>
        <v>0</v>
      </c>
      <c r="Y32" s="191">
        <f xml:space="preserve"> Time!Y$149</f>
        <v>1</v>
      </c>
      <c r="Z32" s="191">
        <f xml:space="preserve"> Time!Z$149</f>
        <v>0</v>
      </c>
      <c r="AA32" s="191">
        <f xml:space="preserve"> Time!AA$149</f>
        <v>1</v>
      </c>
      <c r="AB32" s="191">
        <f xml:space="preserve"> Time!AB$149</f>
        <v>0</v>
      </c>
      <c r="AC32" s="191">
        <f xml:space="preserve"> Time!AC$149</f>
        <v>1</v>
      </c>
      <c r="AD32" s="191">
        <f xml:space="preserve"> Time!AD$149</f>
        <v>0</v>
      </c>
      <c r="AE32" s="191">
        <f xml:space="preserve"> Time!AE$149</f>
        <v>1</v>
      </c>
      <c r="AF32" s="191">
        <f xml:space="preserve"> Time!AF$149</f>
        <v>0</v>
      </c>
      <c r="AG32" s="191">
        <f xml:space="preserve"> Time!AG$149</f>
        <v>1</v>
      </c>
      <c r="AH32" s="191">
        <f xml:space="preserve"> Time!AH$149</f>
        <v>0</v>
      </c>
      <c r="AI32" s="191">
        <f xml:space="preserve"> Time!AI$149</f>
        <v>1</v>
      </c>
      <c r="AJ32" s="191">
        <f xml:space="preserve"> Time!AJ$149</f>
        <v>0</v>
      </c>
      <c r="AK32" s="191">
        <f xml:space="preserve"> Time!AK$149</f>
        <v>1</v>
      </c>
      <c r="AL32" s="191">
        <f xml:space="preserve"> Time!AL$149</f>
        <v>0</v>
      </c>
      <c r="AM32" s="191">
        <f xml:space="preserve"> Time!AM$149</f>
        <v>1</v>
      </c>
      <c r="AN32" s="191">
        <f xml:space="preserve"> Time!AN$149</f>
        <v>0</v>
      </c>
      <c r="AO32" s="191">
        <f xml:space="preserve"> Time!AO$149</f>
        <v>1</v>
      </c>
      <c r="AP32" s="191">
        <f xml:space="preserve"> Time!AP$149</f>
        <v>0</v>
      </c>
      <c r="AQ32" s="191">
        <f xml:space="preserve"> Time!AQ$149</f>
        <v>1</v>
      </c>
      <c r="AR32" s="191">
        <f xml:space="preserve"> Time!AR$149</f>
        <v>0</v>
      </c>
      <c r="AS32" s="191">
        <f xml:space="preserve"> Time!AS$149</f>
        <v>1</v>
      </c>
      <c r="AT32" s="191">
        <f xml:space="preserve"> Time!AT$149</f>
        <v>0</v>
      </c>
      <c r="AU32" s="191">
        <f xml:space="preserve"> Time!AU$149</f>
        <v>1</v>
      </c>
      <c r="AV32" s="191">
        <f xml:space="preserve"> Time!AV$149</f>
        <v>0</v>
      </c>
      <c r="AW32" s="191">
        <f xml:space="preserve"> Time!AW$149</f>
        <v>1</v>
      </c>
      <c r="AX32" s="191">
        <f xml:space="preserve"> Time!AX$149</f>
        <v>0</v>
      </c>
      <c r="AY32" s="191">
        <f xml:space="preserve"> Time!AY$149</f>
        <v>1</v>
      </c>
      <c r="AZ32" s="191">
        <f xml:space="preserve"> Time!AZ$149</f>
        <v>0</v>
      </c>
      <c r="BA32" s="191">
        <f xml:space="preserve"> Time!BA$149</f>
        <v>1</v>
      </c>
      <c r="BB32" s="191">
        <f xml:space="preserve"> Time!BB$149</f>
        <v>0</v>
      </c>
      <c r="BC32" s="191">
        <f xml:space="preserve"> Time!BC$149</f>
        <v>1</v>
      </c>
      <c r="BD32" s="191">
        <f xml:space="preserve"> Time!BD$149</f>
        <v>0</v>
      </c>
      <c r="BE32" s="191">
        <f xml:space="preserve"> Time!BE$149</f>
        <v>1</v>
      </c>
      <c r="BF32" s="191">
        <f xml:space="preserve"> Time!BF$149</f>
        <v>0</v>
      </c>
      <c r="BG32" s="191">
        <f xml:space="preserve"> Time!BG$149</f>
        <v>1</v>
      </c>
      <c r="BH32" s="191">
        <f xml:space="preserve"> Time!BH$149</f>
        <v>0</v>
      </c>
      <c r="BI32" s="191">
        <f xml:space="preserve"> Time!BI$149</f>
        <v>1</v>
      </c>
      <c r="BJ32" s="191">
        <f xml:space="preserve"> Time!BJ$149</f>
        <v>0</v>
      </c>
      <c r="BK32" s="191">
        <f xml:space="preserve"> Time!BK$149</f>
        <v>1</v>
      </c>
      <c r="BL32" s="191">
        <f xml:space="preserve"> Time!BL$149</f>
        <v>0</v>
      </c>
      <c r="BM32" s="191">
        <f xml:space="preserve"> Time!BM$149</f>
        <v>1</v>
      </c>
      <c r="BN32" s="191">
        <f xml:space="preserve"> Time!BN$149</f>
        <v>0</v>
      </c>
      <c r="BO32" s="191">
        <f xml:space="preserve"> Time!BO$149</f>
        <v>1</v>
      </c>
      <c r="BP32" s="191">
        <f xml:space="preserve"> Time!BP$149</f>
        <v>0</v>
      </c>
      <c r="BQ32" s="191">
        <f xml:space="preserve"> Time!BQ$149</f>
        <v>1</v>
      </c>
      <c r="BR32" s="191">
        <f xml:space="preserve"> Time!BR$149</f>
        <v>0</v>
      </c>
      <c r="BS32" s="191">
        <f xml:space="preserve"> Time!BS$149</f>
        <v>1</v>
      </c>
      <c r="BT32" s="191">
        <f xml:space="preserve"> Time!BT$149</f>
        <v>0</v>
      </c>
      <c r="BU32" s="191">
        <f xml:space="preserve"> Time!BU$149</f>
        <v>1</v>
      </c>
      <c r="BV32" s="191">
        <f xml:space="preserve"> Time!BV$149</f>
        <v>0</v>
      </c>
      <c r="BW32" s="191">
        <f xml:space="preserve"> Time!BW$149</f>
        <v>1</v>
      </c>
      <c r="BX32" s="191">
        <f xml:space="preserve"> Time!BX$149</f>
        <v>0</v>
      </c>
      <c r="BY32" s="191">
        <f xml:space="preserve"> Time!BY$149</f>
        <v>1</v>
      </c>
      <c r="BZ32" s="191">
        <f xml:space="preserve"> Time!BZ$149</f>
        <v>0</v>
      </c>
      <c r="CA32" s="191">
        <f xml:space="preserve"> Time!CA$149</f>
        <v>1</v>
      </c>
      <c r="CB32" s="191">
        <f xml:space="preserve"> Time!CB$149</f>
        <v>0</v>
      </c>
      <c r="CC32" s="191">
        <f xml:space="preserve"> Time!CC$149</f>
        <v>1</v>
      </c>
      <c r="CD32" s="191">
        <f xml:space="preserve"> Time!CD$149</f>
        <v>0</v>
      </c>
      <c r="CE32" s="191">
        <f xml:space="preserve"> Time!CE$149</f>
        <v>1</v>
      </c>
      <c r="CF32" s="191">
        <f xml:space="preserve"> Time!CF$149</f>
        <v>0</v>
      </c>
      <c r="CG32" s="191">
        <f xml:space="preserve"> Time!CG$149</f>
        <v>1</v>
      </c>
      <c r="CH32" s="191">
        <f xml:space="preserve"> Time!CH$149</f>
        <v>0</v>
      </c>
      <c r="CI32" s="191">
        <f xml:space="preserve"> Time!CI$149</f>
        <v>1</v>
      </c>
      <c r="CJ32" s="191">
        <f xml:space="preserve"> Time!CJ$149</f>
        <v>0</v>
      </c>
      <c r="CK32" s="191">
        <f xml:space="preserve"> Time!CK$149</f>
        <v>1</v>
      </c>
      <c r="CL32" s="191">
        <f xml:space="preserve"> Time!CL$149</f>
        <v>0</v>
      </c>
      <c r="CM32" s="191">
        <f xml:space="preserve"> Time!CM$149</f>
        <v>1</v>
      </c>
      <c r="CN32" s="191">
        <f xml:space="preserve"> Time!CN$149</f>
        <v>0</v>
      </c>
      <c r="CO32" s="191">
        <f xml:space="preserve"> Time!CO$149</f>
        <v>1</v>
      </c>
      <c r="CP32" s="191">
        <f xml:space="preserve"> Time!CP$149</f>
        <v>0</v>
      </c>
      <c r="CQ32" s="191">
        <f xml:space="preserve"> Time!CQ$149</f>
        <v>1</v>
      </c>
      <c r="CR32" s="191">
        <f xml:space="preserve"> Time!CR$149</f>
        <v>0</v>
      </c>
      <c r="CS32" s="191">
        <f xml:space="preserve"> Time!CS$149</f>
        <v>1</v>
      </c>
      <c r="CT32" s="191">
        <f xml:space="preserve"> Time!CT$149</f>
        <v>0</v>
      </c>
      <c r="CU32" s="191">
        <f xml:space="preserve"> Time!CU$149</f>
        <v>1</v>
      </c>
      <c r="CV32" s="191">
        <f xml:space="preserve"> Time!CV$149</f>
        <v>0</v>
      </c>
      <c r="CW32" s="191">
        <f xml:space="preserve"> Time!CW$149</f>
        <v>1</v>
      </c>
      <c r="CX32" s="191">
        <f xml:space="preserve"> Time!CX$149</f>
        <v>0</v>
      </c>
      <c r="CY32" s="191">
        <f xml:space="preserve"> Time!CY$149</f>
        <v>1</v>
      </c>
      <c r="CZ32" s="191">
        <f xml:space="preserve"> Time!CZ$149</f>
        <v>0</v>
      </c>
      <c r="DA32" s="191">
        <f xml:space="preserve"> Time!DA$149</f>
        <v>1</v>
      </c>
      <c r="DB32" s="191">
        <f xml:space="preserve"> Time!DB$149</f>
        <v>0</v>
      </c>
      <c r="DC32" s="191">
        <f xml:space="preserve"> Time!DC$149</f>
        <v>1</v>
      </c>
      <c r="DD32" s="191">
        <f xml:space="preserve"> Time!DD$149</f>
        <v>0</v>
      </c>
      <c r="DE32" s="191">
        <f xml:space="preserve"> Time!DE$149</f>
        <v>1</v>
      </c>
      <c r="DF32" s="191">
        <f xml:space="preserve"> Time!DF$149</f>
        <v>0</v>
      </c>
      <c r="DG32" s="191">
        <f xml:space="preserve"> Time!DG$149</f>
        <v>1</v>
      </c>
      <c r="DH32" s="191">
        <f xml:space="preserve"> Time!DH$149</f>
        <v>0</v>
      </c>
      <c r="DI32" s="191">
        <f xml:space="preserve"> Time!DI$149</f>
        <v>1</v>
      </c>
      <c r="DJ32" s="191">
        <f xml:space="preserve"> Time!DJ$149</f>
        <v>0</v>
      </c>
      <c r="DK32" s="191">
        <f xml:space="preserve"> Time!DK$149</f>
        <v>1</v>
      </c>
      <c r="DL32" s="191">
        <f xml:space="preserve"> Time!DL$149</f>
        <v>0</v>
      </c>
      <c r="DM32" s="191">
        <f xml:space="preserve"> Time!DM$149</f>
        <v>1</v>
      </c>
      <c r="DN32" s="191">
        <f xml:space="preserve"> Time!DN$149</f>
        <v>0</v>
      </c>
      <c r="DO32" s="191">
        <f xml:space="preserve"> Time!DO$149</f>
        <v>1</v>
      </c>
      <c r="DP32" s="191">
        <f xml:space="preserve"> Time!DP$149</f>
        <v>0</v>
      </c>
      <c r="DQ32" s="191">
        <f xml:space="preserve"> Time!DQ$149</f>
        <v>1</v>
      </c>
      <c r="DR32" s="191">
        <f xml:space="preserve"> Time!DR$149</f>
        <v>0</v>
      </c>
      <c r="DS32" s="191">
        <f xml:space="preserve"> Time!DS$149</f>
        <v>1</v>
      </c>
      <c r="DT32" s="191">
        <f xml:space="preserve"> Time!DT$149</f>
        <v>0</v>
      </c>
      <c r="DU32" s="191">
        <f xml:space="preserve"> Time!DU$149</f>
        <v>1</v>
      </c>
      <c r="DV32" s="191">
        <f xml:space="preserve"> Time!DV$149</f>
        <v>0</v>
      </c>
      <c r="DW32" s="191">
        <f xml:space="preserve"> Time!DW$149</f>
        <v>1</v>
      </c>
      <c r="DX32" s="191">
        <f xml:space="preserve"> Time!DX$149</f>
        <v>0</v>
      </c>
      <c r="DY32" s="191">
        <f xml:space="preserve"> Time!DY$149</f>
        <v>1</v>
      </c>
      <c r="DZ32" s="191">
        <f xml:space="preserve"> Time!DZ$149</f>
        <v>0</v>
      </c>
      <c r="EA32" s="191">
        <f xml:space="preserve"> Time!EA$149</f>
        <v>1</v>
      </c>
      <c r="EB32" s="191">
        <f xml:space="preserve"> Time!EB$149</f>
        <v>0</v>
      </c>
      <c r="EC32" s="191">
        <f xml:space="preserve"> Time!EC$149</f>
        <v>1</v>
      </c>
      <c r="ED32" s="191">
        <f xml:space="preserve"> Time!ED$149</f>
        <v>0</v>
      </c>
      <c r="EE32" s="191">
        <f xml:space="preserve"> Time!EE$149</f>
        <v>1</v>
      </c>
      <c r="EF32" s="191">
        <f xml:space="preserve"> Time!EF$149</f>
        <v>0</v>
      </c>
      <c r="EG32" s="191">
        <f xml:space="preserve"> Time!EG$149</f>
        <v>1</v>
      </c>
      <c r="EH32" s="191">
        <f xml:space="preserve"> Time!EH$149</f>
        <v>0</v>
      </c>
      <c r="EI32" s="191">
        <f xml:space="preserve"> Time!EI$149</f>
        <v>1</v>
      </c>
      <c r="EJ32" s="191">
        <f xml:space="preserve"> Time!EJ$149</f>
        <v>0</v>
      </c>
      <c r="EK32" s="191">
        <f xml:space="preserve"> Time!EK$149</f>
        <v>1</v>
      </c>
      <c r="EL32" s="191">
        <f xml:space="preserve"> Time!EL$149</f>
        <v>0</v>
      </c>
      <c r="EM32" s="191">
        <f xml:space="preserve"> Time!EM$149</f>
        <v>1</v>
      </c>
      <c r="EN32" s="191">
        <f xml:space="preserve"> Time!EN$149</f>
        <v>0</v>
      </c>
      <c r="EO32" s="191">
        <f xml:space="preserve"> Time!EO$149</f>
        <v>1</v>
      </c>
      <c r="EP32" s="191">
        <f xml:space="preserve"> Time!EP$149</f>
        <v>0</v>
      </c>
      <c r="EQ32" s="191">
        <f xml:space="preserve"> Time!EQ$149</f>
        <v>1</v>
      </c>
      <c r="ER32" s="191">
        <f xml:space="preserve"> Time!ER$149</f>
        <v>0</v>
      </c>
      <c r="ES32" s="191">
        <f xml:space="preserve"> Time!ES$149</f>
        <v>1</v>
      </c>
      <c r="ET32" s="191">
        <f xml:space="preserve"> Time!ET$149</f>
        <v>0</v>
      </c>
      <c r="EU32" s="191">
        <f xml:space="preserve"> Time!EU$149</f>
        <v>1</v>
      </c>
      <c r="EV32" s="191">
        <f xml:space="preserve"> Time!EV$149</f>
        <v>0</v>
      </c>
      <c r="EW32" s="191">
        <f xml:space="preserve"> Time!EW$149</f>
        <v>1</v>
      </c>
      <c r="EX32" s="191">
        <f xml:space="preserve"> Time!EX$149</f>
        <v>0</v>
      </c>
      <c r="EY32" s="191">
        <f xml:space="preserve"> Time!EY$149</f>
        <v>1</v>
      </c>
      <c r="EZ32" s="191">
        <f xml:space="preserve"> Time!EZ$149</f>
        <v>0</v>
      </c>
      <c r="FA32" s="191">
        <f xml:space="preserve"> Time!FA$149</f>
        <v>1</v>
      </c>
      <c r="FB32" s="191">
        <f xml:space="preserve"> Time!FB$149</f>
        <v>0</v>
      </c>
      <c r="FC32" s="191">
        <f xml:space="preserve"> Time!FC$149</f>
        <v>1</v>
      </c>
      <c r="FD32" s="191">
        <f xml:space="preserve"> Time!FD$149</f>
        <v>0</v>
      </c>
      <c r="FE32" s="191">
        <f xml:space="preserve"> Time!FE$149</f>
        <v>1</v>
      </c>
      <c r="FF32" s="191">
        <f xml:space="preserve"> Time!FF$149</f>
        <v>0</v>
      </c>
      <c r="FG32" s="191">
        <f xml:space="preserve"> Time!FG$149</f>
        <v>1</v>
      </c>
      <c r="FH32" s="191">
        <f xml:space="preserve"> Time!FH$149</f>
        <v>0</v>
      </c>
      <c r="FI32" s="191">
        <f xml:space="preserve"> Time!FI$149</f>
        <v>1</v>
      </c>
      <c r="FJ32" s="191">
        <f xml:space="preserve"> Time!FJ$149</f>
        <v>0</v>
      </c>
      <c r="FK32" s="191">
        <f xml:space="preserve"> Time!FK$149</f>
        <v>1</v>
      </c>
      <c r="FL32" s="191">
        <f xml:space="preserve"> Time!FL$149</f>
        <v>0</v>
      </c>
      <c r="FM32" s="191">
        <f xml:space="preserve"> Time!FM$149</f>
        <v>1</v>
      </c>
      <c r="FN32" s="191">
        <f xml:space="preserve"> Time!FN$149</f>
        <v>0</v>
      </c>
      <c r="FO32" s="191">
        <f xml:space="preserve"> Time!FO$149</f>
        <v>1</v>
      </c>
      <c r="FP32" s="191">
        <f xml:space="preserve"> Time!FP$149</f>
        <v>0</v>
      </c>
      <c r="FQ32" s="191">
        <f xml:space="preserve"> Time!FQ$149</f>
        <v>1</v>
      </c>
      <c r="FR32" s="191">
        <f xml:space="preserve"> Time!FR$149</f>
        <v>0</v>
      </c>
      <c r="FS32" s="191">
        <f xml:space="preserve"> Time!FS$149</f>
        <v>1</v>
      </c>
      <c r="FT32" s="191">
        <f xml:space="preserve"> Time!FT$149</f>
        <v>0</v>
      </c>
      <c r="FU32" s="191">
        <f xml:space="preserve"> Time!FU$149</f>
        <v>1</v>
      </c>
      <c r="FV32" s="191">
        <f xml:space="preserve"> Time!FV$149</f>
        <v>0</v>
      </c>
      <c r="FW32" s="191">
        <f xml:space="preserve"> Time!FW$149</f>
        <v>1</v>
      </c>
      <c r="FX32" s="191">
        <f xml:space="preserve"> Time!FX$149</f>
        <v>0</v>
      </c>
      <c r="FY32" s="191">
        <f xml:space="preserve"> Time!FY$149</f>
        <v>1</v>
      </c>
      <c r="FZ32" s="191">
        <f xml:space="preserve"> Time!FZ$149</f>
        <v>0</v>
      </c>
      <c r="GA32" s="191">
        <f xml:space="preserve"> Time!GA$149</f>
        <v>1</v>
      </c>
      <c r="GB32" s="191">
        <f xml:space="preserve"> Time!GB$149</f>
        <v>0</v>
      </c>
      <c r="GC32" s="191">
        <f xml:space="preserve"> Time!GC$149</f>
        <v>1</v>
      </c>
      <c r="GD32" s="191">
        <f xml:space="preserve"> Time!GD$149</f>
        <v>0</v>
      </c>
      <c r="GE32" s="191">
        <f xml:space="preserve"> Time!GE$149</f>
        <v>1</v>
      </c>
      <c r="GF32" s="191">
        <f xml:space="preserve"> Time!GF$149</f>
        <v>0</v>
      </c>
      <c r="GG32" s="191">
        <f xml:space="preserve"> Time!GG$149</f>
        <v>1</v>
      </c>
      <c r="GH32" s="191">
        <f xml:space="preserve"> Time!GH$149</f>
        <v>0</v>
      </c>
      <c r="GI32" s="191">
        <f xml:space="preserve"> Time!GI$149</f>
        <v>1</v>
      </c>
      <c r="GJ32" s="191">
        <f xml:space="preserve"> Time!GJ$149</f>
        <v>0</v>
      </c>
    </row>
    <row r="33" spans="1:192" x14ac:dyDescent="0.25">
      <c r="A33" s="142"/>
      <c r="B33" s="142"/>
      <c r="C33" s="143"/>
      <c r="D33" s="144"/>
      <c r="E33" s="192" t="s">
        <v>266</v>
      </c>
      <c r="F33" s="192"/>
      <c r="G33" s="192" t="s">
        <v>233</v>
      </c>
      <c r="H33" s="192"/>
      <c r="I33" s="145"/>
      <c r="J33" s="422">
        <f t="shared" ref="J33:K33" si="15" xml:space="preserve"> IF( I32 = 1, I31 / $F30, I33)</f>
        <v>0</v>
      </c>
      <c r="K33" s="422">
        <f t="shared" si="15"/>
        <v>0</v>
      </c>
      <c r="L33" s="422">
        <f t="shared" ref="L33:AQ33" si="16" xml:space="preserve"> IF( K32 = 1, K31 / $F30, K33)</f>
        <v>0</v>
      </c>
      <c r="M33" s="422">
        <f t="shared" si="16"/>
        <v>0</v>
      </c>
      <c r="N33" s="422">
        <f t="shared" si="16"/>
        <v>0</v>
      </c>
      <c r="O33" s="422">
        <f t="shared" si="16"/>
        <v>0</v>
      </c>
      <c r="P33" s="422">
        <f xml:space="preserve"> IF( O32 = 1, P31 / $F30, O33)</f>
        <v>1.2238892318907002</v>
      </c>
      <c r="Q33" s="422">
        <f t="shared" si="16"/>
        <v>1.2238892318907002</v>
      </c>
      <c r="R33" s="422">
        <f xml:space="preserve"> IF( Q32 = 1, Q31 / $F30, Q33)</f>
        <v>1.2361681302339456</v>
      </c>
      <c r="S33" s="422">
        <f t="shared" si="16"/>
        <v>1.2361681302339456</v>
      </c>
      <c r="T33" s="422">
        <f t="shared" si="16"/>
        <v>1.2608914928386246</v>
      </c>
      <c r="U33" s="422">
        <f t="shared" si="16"/>
        <v>1.2608914928386246</v>
      </c>
      <c r="V33" s="422">
        <f t="shared" si="16"/>
        <v>1.286109322695397</v>
      </c>
      <c r="W33" s="422">
        <f t="shared" si="16"/>
        <v>1.286109322695397</v>
      </c>
      <c r="X33" s="422">
        <f t="shared" si="16"/>
        <v>1.3118315091493047</v>
      </c>
      <c r="Y33" s="422">
        <f t="shared" si="16"/>
        <v>1.3118315091493047</v>
      </c>
      <c r="Z33" s="422">
        <f t="shared" si="16"/>
        <v>1.3381407365472533</v>
      </c>
      <c r="AA33" s="422">
        <f t="shared" si="16"/>
        <v>1.3381407365472533</v>
      </c>
      <c r="AB33" s="422">
        <f t="shared" si="16"/>
        <v>1.3649035512781984</v>
      </c>
      <c r="AC33" s="422">
        <f t="shared" si="16"/>
        <v>1.3649035512781984</v>
      </c>
      <c r="AD33" s="422">
        <f t="shared" si="16"/>
        <v>1.3922016223037625</v>
      </c>
      <c r="AE33" s="422">
        <f t="shared" si="16"/>
        <v>1.3922016223037625</v>
      </c>
      <c r="AF33" s="422">
        <f t="shared" si="16"/>
        <v>1.4200456547498379</v>
      </c>
      <c r="AG33" s="422">
        <f t="shared" si="16"/>
        <v>1.4200456547498379</v>
      </c>
      <c r="AH33" s="422">
        <f t="shared" si="16"/>
        <v>1.4485251536684984</v>
      </c>
      <c r="AI33" s="422">
        <f t="shared" si="16"/>
        <v>1.4485251536684984</v>
      </c>
      <c r="AJ33" s="422">
        <f t="shared" si="16"/>
        <v>1.4774956567418684</v>
      </c>
      <c r="AK33" s="422">
        <f t="shared" si="16"/>
        <v>1.4774956567418684</v>
      </c>
      <c r="AL33" s="422">
        <f t="shared" si="16"/>
        <v>1.507045569876706</v>
      </c>
      <c r="AM33" s="422">
        <f t="shared" si="16"/>
        <v>1.507045569876706</v>
      </c>
      <c r="AN33" s="422">
        <f t="shared" si="16"/>
        <v>1.5371864812742402</v>
      </c>
      <c r="AO33" s="422">
        <f t="shared" si="16"/>
        <v>1.5371864812742402</v>
      </c>
      <c r="AP33" s="422">
        <f t="shared" si="16"/>
        <v>1.5680152793377373</v>
      </c>
      <c r="AQ33" s="422">
        <f t="shared" si="16"/>
        <v>1.5680152793377373</v>
      </c>
      <c r="AR33" s="422">
        <f t="shared" ref="AR33:BW33" si="17" xml:space="preserve"> IF( AQ32 = 1, AQ31 / $F30, AQ33)</f>
        <v>1.5993755849244919</v>
      </c>
      <c r="AS33" s="422">
        <f t="shared" si="17"/>
        <v>1.5993755849244919</v>
      </c>
      <c r="AT33" s="422">
        <f t="shared" si="17"/>
        <v>1.6313630966229817</v>
      </c>
      <c r="AU33" s="422">
        <f t="shared" si="17"/>
        <v>1.6313630966229817</v>
      </c>
      <c r="AV33" s="422">
        <f t="shared" si="17"/>
        <v>1.6639903585554412</v>
      </c>
      <c r="AW33" s="422">
        <f t="shared" si="17"/>
        <v>1.6639903585554412</v>
      </c>
      <c r="AX33" s="422">
        <f t="shared" si="17"/>
        <v>1.6973622515355229</v>
      </c>
      <c r="AY33" s="422">
        <f t="shared" si="17"/>
        <v>1.6973622515355229</v>
      </c>
      <c r="AZ33" s="422">
        <f t="shared" si="17"/>
        <v>1.7313094965662332</v>
      </c>
      <c r="BA33" s="422">
        <f t="shared" si="17"/>
        <v>1.7313094965662332</v>
      </c>
      <c r="BB33" s="422">
        <f t="shared" si="17"/>
        <v>1.7659356864975582</v>
      </c>
      <c r="BC33" s="422">
        <f t="shared" si="17"/>
        <v>1.7659356864975582</v>
      </c>
      <c r="BD33" s="422">
        <f t="shared" si="17"/>
        <v>1.801254400227509</v>
      </c>
      <c r="BE33" s="422">
        <f t="shared" si="17"/>
        <v>1.801254400227509</v>
      </c>
      <c r="BF33" s="422">
        <f t="shared" si="17"/>
        <v>1.8373791702811515</v>
      </c>
      <c r="BG33" s="422">
        <f t="shared" si="17"/>
        <v>1.8373791702811515</v>
      </c>
      <c r="BH33" s="422">
        <f t="shared" si="17"/>
        <v>1.8741267536867749</v>
      </c>
      <c r="BI33" s="422">
        <f t="shared" si="17"/>
        <v>1.8741267536867749</v>
      </c>
      <c r="BJ33" s="422">
        <f t="shared" si="17"/>
        <v>1.9116092887605105</v>
      </c>
      <c r="BK33" s="422">
        <f t="shared" si="17"/>
        <v>1.9116092887605105</v>
      </c>
      <c r="BL33" s="422">
        <f t="shared" si="17"/>
        <v>1.9498414745357211</v>
      </c>
      <c r="BM33" s="422">
        <f t="shared" si="17"/>
        <v>1.9498414745357211</v>
      </c>
      <c r="BN33" s="422">
        <f t="shared" si="17"/>
        <v>1.9889462089362375</v>
      </c>
      <c r="BO33" s="422">
        <f t="shared" si="17"/>
        <v>1.9889462089362375</v>
      </c>
      <c r="BP33" s="422">
        <f t="shared" si="17"/>
        <v>2.0287251331149623</v>
      </c>
      <c r="BQ33" s="422">
        <f t="shared" si="17"/>
        <v>2.0287251331149623</v>
      </c>
      <c r="BR33" s="422">
        <f t="shared" si="17"/>
        <v>2.0692996357772615</v>
      </c>
      <c r="BS33" s="422">
        <f t="shared" si="17"/>
        <v>2.0692996357772615</v>
      </c>
      <c r="BT33" s="422">
        <f t="shared" si="17"/>
        <v>2.1106856284928064</v>
      </c>
      <c r="BU33" s="422">
        <f t="shared" si="17"/>
        <v>2.1106856284928064</v>
      </c>
      <c r="BV33" s="422">
        <f t="shared" si="17"/>
        <v>2.1530161471442533</v>
      </c>
      <c r="BW33" s="422">
        <f t="shared" si="17"/>
        <v>2.1530161471442533</v>
      </c>
      <c r="BX33" s="422">
        <f t="shared" ref="BX33:DC33" si="18" xml:space="preserve"> IF( BW32 = 1, BW31 / $F30, BW33)</f>
        <v>2.1960764700871382</v>
      </c>
      <c r="BY33" s="422">
        <f t="shared" si="18"/>
        <v>2.1960764700871382</v>
      </c>
      <c r="BZ33" s="422">
        <f t="shared" si="18"/>
        <v>2.2399979994888808</v>
      </c>
      <c r="CA33" s="422">
        <f t="shared" si="18"/>
        <v>2.2399979994888808</v>
      </c>
      <c r="CB33" s="422">
        <f t="shared" si="18"/>
        <v>2.2847979594786589</v>
      </c>
      <c r="CC33" s="422">
        <f t="shared" si="18"/>
        <v>2.2847979594786589</v>
      </c>
      <c r="CD33" s="422">
        <f t="shared" si="18"/>
        <v>2.3306203601871722</v>
      </c>
      <c r="CE33" s="422">
        <f t="shared" si="18"/>
        <v>2.3306203601871722</v>
      </c>
      <c r="CF33" s="422">
        <f t="shared" si="18"/>
        <v>2.3772327673909159</v>
      </c>
      <c r="CG33" s="422">
        <f t="shared" si="18"/>
        <v>2.3772327673909159</v>
      </c>
      <c r="CH33" s="422">
        <f t="shared" si="18"/>
        <v>2.424777422738734</v>
      </c>
      <c r="CI33" s="422">
        <f t="shared" si="18"/>
        <v>2.424777422738734</v>
      </c>
      <c r="CJ33" s="422">
        <f t="shared" si="18"/>
        <v>2.4732729711935084</v>
      </c>
      <c r="CK33" s="422">
        <f t="shared" si="18"/>
        <v>2.4732729711935084</v>
      </c>
      <c r="CL33" s="422">
        <f t="shared" si="18"/>
        <v>2.522875302409449</v>
      </c>
      <c r="CM33" s="422">
        <f t="shared" si="18"/>
        <v>2.522875302409449</v>
      </c>
      <c r="CN33" s="422">
        <f t="shared" si="18"/>
        <v>2.5733328084576379</v>
      </c>
      <c r="CO33" s="422">
        <f t="shared" si="18"/>
        <v>2.5733328084576379</v>
      </c>
      <c r="CP33" s="422">
        <f t="shared" si="18"/>
        <v>2.6247994646267911</v>
      </c>
      <c r="CQ33" s="422">
        <f t="shared" si="18"/>
        <v>2.6247994646267911</v>
      </c>
      <c r="CR33" s="422">
        <f t="shared" si="18"/>
        <v>2.6772954539193266</v>
      </c>
      <c r="CS33" s="422">
        <f t="shared" si="18"/>
        <v>2.6772954539193266</v>
      </c>
      <c r="CT33" s="422">
        <f t="shared" si="18"/>
        <v>2.7309895254654015</v>
      </c>
      <c r="CU33" s="422">
        <f t="shared" si="18"/>
        <v>2.7309895254654015</v>
      </c>
      <c r="CV33" s="422">
        <f t="shared" si="18"/>
        <v>2.7856093159747095</v>
      </c>
      <c r="CW33" s="422">
        <f t="shared" si="18"/>
        <v>2.7856093159747095</v>
      </c>
      <c r="CX33" s="422">
        <f t="shared" si="18"/>
        <v>2.8413215022942033</v>
      </c>
      <c r="CY33" s="422">
        <f t="shared" si="18"/>
        <v>2.8413215022942033</v>
      </c>
      <c r="CZ33" s="422">
        <f t="shared" si="18"/>
        <v>2.8981479323400876</v>
      </c>
      <c r="DA33" s="422">
        <f t="shared" si="18"/>
        <v>2.8981479323400876</v>
      </c>
      <c r="DB33" s="422">
        <f t="shared" si="18"/>
        <v>2.9562712755080494</v>
      </c>
      <c r="DC33" s="422">
        <f t="shared" si="18"/>
        <v>2.9562712755080494</v>
      </c>
      <c r="DD33" s="422">
        <f t="shared" ref="DD33:EI33" si="19" xml:space="preserve"> IF( DC32 = 1, DC31 / $F30, DC33)</f>
        <v>3.0153967010182106</v>
      </c>
      <c r="DE33" s="422">
        <f t="shared" si="19"/>
        <v>3.0153967010182106</v>
      </c>
      <c r="DF33" s="422">
        <f t="shared" si="19"/>
        <v>3.0757046350385742</v>
      </c>
      <c r="DG33" s="422">
        <f t="shared" si="19"/>
        <v>3.0757046350385742</v>
      </c>
      <c r="DH33" s="422">
        <f t="shared" si="19"/>
        <v>3.137218727739346</v>
      </c>
      <c r="DI33" s="422">
        <f t="shared" si="19"/>
        <v>3.137218727739346</v>
      </c>
      <c r="DJ33" s="422">
        <f t="shared" si="19"/>
        <v>3.2001367170768042</v>
      </c>
      <c r="DK33" s="422">
        <f t="shared" si="19"/>
        <v>3.2001367170768042</v>
      </c>
      <c r="DL33" s="422">
        <f t="shared" si="19"/>
        <v>3.2641394514183402</v>
      </c>
      <c r="DM33" s="422">
        <f t="shared" si="19"/>
        <v>3.2641394514183402</v>
      </c>
      <c r="DN33" s="422">
        <f t="shared" si="19"/>
        <v>3.3294222404467066</v>
      </c>
      <c r="DO33" s="422">
        <f t="shared" si="19"/>
        <v>3.3294222404467066</v>
      </c>
      <c r="DP33" s="422">
        <f t="shared" si="19"/>
        <v>3.3960106852556411</v>
      </c>
      <c r="DQ33" s="422">
        <f t="shared" si="19"/>
        <v>3.3960106852556411</v>
      </c>
      <c r="DR33" s="422">
        <f t="shared" si="19"/>
        <v>3.464118835380952</v>
      </c>
      <c r="DS33" s="422">
        <f t="shared" si="19"/>
        <v>3.464118835380952</v>
      </c>
      <c r="DT33" s="422">
        <f t="shared" si="19"/>
        <v>3.5334012120885716</v>
      </c>
      <c r="DU33" s="422">
        <f t="shared" si="19"/>
        <v>3.5334012120885716</v>
      </c>
      <c r="DV33" s="422">
        <f t="shared" si="19"/>
        <v>3.6040692363303424</v>
      </c>
      <c r="DW33" s="422">
        <f t="shared" si="19"/>
        <v>3.6040692363303424</v>
      </c>
      <c r="DX33" s="422">
        <f t="shared" si="19"/>
        <v>3.6761506210569497</v>
      </c>
      <c r="DY33" s="422">
        <f t="shared" si="19"/>
        <v>3.6761506210569497</v>
      </c>
      <c r="DZ33" s="422">
        <f t="shared" si="19"/>
        <v>3.7498770729404058</v>
      </c>
      <c r="EA33" s="422">
        <f t="shared" si="19"/>
        <v>3.7498770729404058</v>
      </c>
      <c r="EB33" s="422">
        <f t="shared" si="19"/>
        <v>3.8248746143992141</v>
      </c>
      <c r="EC33" s="422">
        <f t="shared" si="19"/>
        <v>3.8248746143992141</v>
      </c>
      <c r="ED33" s="422">
        <f t="shared" si="19"/>
        <v>3.9013721066871985</v>
      </c>
      <c r="EE33" s="422">
        <f t="shared" si="19"/>
        <v>3.9013721066871985</v>
      </c>
      <c r="EF33" s="422">
        <f t="shared" si="19"/>
        <v>3.9793995488209419</v>
      </c>
      <c r="EG33" s="422">
        <f t="shared" si="19"/>
        <v>3.9793995488209419</v>
      </c>
      <c r="EH33" s="422">
        <f t="shared" si="19"/>
        <v>4.0592077611615016</v>
      </c>
      <c r="EI33" s="422">
        <f t="shared" si="19"/>
        <v>4.0592077611615016</v>
      </c>
      <c r="EJ33" s="422">
        <f t="shared" ref="EJ33:FO33" si="20" xml:space="preserve"> IF( EI32 = 1, EI31 / $F30, EI33)</f>
        <v>4.1403919163847318</v>
      </c>
      <c r="EK33" s="422">
        <f t="shared" si="20"/>
        <v>4.1403919163847318</v>
      </c>
      <c r="EL33" s="422">
        <f t="shared" si="20"/>
        <v>4.2231997547124269</v>
      </c>
      <c r="EM33" s="422">
        <f t="shared" si="20"/>
        <v>4.2231997547124269</v>
      </c>
      <c r="EN33" s="422">
        <f t="shared" si="20"/>
        <v>4.3076637498066761</v>
      </c>
      <c r="EO33" s="422">
        <f t="shared" si="20"/>
        <v>4.3076637498066761</v>
      </c>
      <c r="EP33" s="422">
        <f t="shared" si="20"/>
        <v>4.3940554124227518</v>
      </c>
      <c r="EQ33" s="422">
        <f t="shared" si="20"/>
        <v>4.3940554124227518</v>
      </c>
      <c r="ER33" s="422">
        <f t="shared" si="20"/>
        <v>4.4819365206712067</v>
      </c>
      <c r="ES33" s="422">
        <f t="shared" si="20"/>
        <v>4.4819365206712067</v>
      </c>
      <c r="ET33" s="422">
        <f t="shared" si="20"/>
        <v>4.5715752510846324</v>
      </c>
      <c r="EU33" s="422">
        <f t="shared" si="20"/>
        <v>4.5715752510846324</v>
      </c>
      <c r="EV33" s="422">
        <f t="shared" si="20"/>
        <v>4.6630067561063253</v>
      </c>
      <c r="EW33" s="422">
        <f t="shared" si="20"/>
        <v>4.6630067561063253</v>
      </c>
      <c r="EX33" s="422">
        <f t="shared" si="20"/>
        <v>4.7565249436547612</v>
      </c>
      <c r="EY33" s="422">
        <f t="shared" si="20"/>
        <v>4.7565249436547612</v>
      </c>
      <c r="EZ33" s="422">
        <f t="shared" si="20"/>
        <v>4.8516554425278562</v>
      </c>
      <c r="FA33" s="422">
        <f t="shared" si="20"/>
        <v>4.8516554425278562</v>
      </c>
      <c r="FB33" s="422">
        <f t="shared" si="20"/>
        <v>4.9486885513784138</v>
      </c>
      <c r="FC33" s="422">
        <f t="shared" si="20"/>
        <v>4.9486885513784138</v>
      </c>
      <c r="FD33" s="422">
        <f t="shared" si="20"/>
        <v>5.0476623224059827</v>
      </c>
      <c r="FE33" s="422">
        <f t="shared" si="20"/>
        <v>5.0476623224059827</v>
      </c>
      <c r="FF33" s="422">
        <f t="shared" si="20"/>
        <v>5.1488949082541104</v>
      </c>
      <c r="FG33" s="422">
        <f t="shared" si="20"/>
        <v>5.1488949082541104</v>
      </c>
      <c r="FH33" s="422">
        <f t="shared" si="20"/>
        <v>5.2518728064191924</v>
      </c>
      <c r="FI33" s="422">
        <f t="shared" si="20"/>
        <v>5.2518728064191924</v>
      </c>
      <c r="FJ33" s="422">
        <f t="shared" si="20"/>
        <v>5.3569102625475757</v>
      </c>
      <c r="FK33" s="422">
        <f t="shared" si="20"/>
        <v>5.3569102625475757</v>
      </c>
      <c r="FL33" s="422">
        <f t="shared" si="20"/>
        <v>5.4640484677985279</v>
      </c>
      <c r="FM33" s="422">
        <f t="shared" si="20"/>
        <v>5.4640484677985279</v>
      </c>
      <c r="FN33" s="422">
        <f t="shared" si="20"/>
        <v>5.5733294371544986</v>
      </c>
      <c r="FO33" s="422">
        <f t="shared" si="20"/>
        <v>5.5733294371544986</v>
      </c>
      <c r="FP33" s="422">
        <f t="shared" ref="FP33:GJ33" si="21" xml:space="preserve"> IF( FO32 = 1, FO31 / $F30, FO33)</f>
        <v>5.6847960258975894</v>
      </c>
      <c r="FQ33" s="422">
        <f t="shared" si="21"/>
        <v>5.6847960258975894</v>
      </c>
      <c r="FR33" s="422">
        <f t="shared" si="21"/>
        <v>5.7984919464155409</v>
      </c>
      <c r="FS33" s="422">
        <f t="shared" si="21"/>
        <v>5.7984919464155409</v>
      </c>
      <c r="FT33" s="422">
        <f t="shared" si="21"/>
        <v>5.9144617853438515</v>
      </c>
      <c r="FU33" s="422">
        <f t="shared" si="21"/>
        <v>5.9144617853438515</v>
      </c>
      <c r="FV33" s="422">
        <f t="shared" si="21"/>
        <v>6.0330783294364654</v>
      </c>
      <c r="FW33" s="422">
        <f t="shared" si="21"/>
        <v>6.0330783294364654</v>
      </c>
      <c r="FX33" s="422">
        <f t="shared" si="21"/>
        <v>6.1537398960251952</v>
      </c>
      <c r="FY33" s="422">
        <f t="shared" si="21"/>
        <v>6.1537398960251952</v>
      </c>
      <c r="FZ33" s="422">
        <f t="shared" si="21"/>
        <v>6.276814693945699</v>
      </c>
      <c r="GA33" s="422">
        <f t="shared" si="21"/>
        <v>6.276814693945699</v>
      </c>
      <c r="GB33" s="422">
        <f t="shared" si="21"/>
        <v>6.4023509878246134</v>
      </c>
      <c r="GC33" s="422">
        <f t="shared" si="21"/>
        <v>6.4023509878246134</v>
      </c>
      <c r="GD33" s="422">
        <f t="shared" si="21"/>
        <v>6.5307523159261089</v>
      </c>
      <c r="GE33" s="422">
        <f t="shared" si="21"/>
        <v>6.5307523159261089</v>
      </c>
      <c r="GF33" s="422">
        <f t="shared" si="21"/>
        <v>6.661367362244631</v>
      </c>
      <c r="GG33" s="422">
        <f t="shared" si="21"/>
        <v>6.661367362244631</v>
      </c>
      <c r="GH33" s="422">
        <f t="shared" si="21"/>
        <v>6.794594709489524</v>
      </c>
      <c r="GI33" s="422">
        <f t="shared" si="21"/>
        <v>6.794594709489524</v>
      </c>
      <c r="GJ33" s="422">
        <f t="shared" si="21"/>
        <v>6.9304866036793138</v>
      </c>
    </row>
    <row r="36" spans="1:192" x14ac:dyDescent="0.25">
      <c r="A36" s="242" t="s">
        <v>63</v>
      </c>
      <c r="B36" s="242"/>
      <c r="C36" s="243"/>
      <c r="D36" s="244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1"/>
      <c r="CA36" s="241"/>
      <c r="CB36" s="241"/>
      <c r="CC36" s="241"/>
      <c r="CD36" s="241"/>
      <c r="CE36" s="241"/>
      <c r="CF36" s="241"/>
      <c r="CG36" s="241"/>
      <c r="CH36" s="241"/>
      <c r="CI36" s="241"/>
      <c r="CJ36" s="241"/>
      <c r="CK36" s="241"/>
      <c r="CL36" s="241"/>
      <c r="CM36" s="241"/>
      <c r="CN36" s="241"/>
      <c r="CO36" s="241"/>
      <c r="CP36" s="241"/>
      <c r="CQ36" s="241"/>
      <c r="CR36" s="241"/>
      <c r="CS36" s="241"/>
      <c r="CT36" s="241"/>
      <c r="CU36" s="241"/>
      <c r="CV36" s="241"/>
      <c r="CW36" s="241"/>
      <c r="CX36" s="241"/>
      <c r="CY36" s="241"/>
      <c r="CZ36" s="241"/>
      <c r="DA36" s="241"/>
      <c r="DB36" s="241"/>
      <c r="DC36" s="241"/>
      <c r="DD36" s="241"/>
      <c r="DE36" s="241"/>
      <c r="DF36" s="241"/>
      <c r="DG36" s="241"/>
      <c r="DH36" s="241"/>
      <c r="DI36" s="241"/>
      <c r="DJ36" s="241"/>
      <c r="DK36" s="241"/>
      <c r="DL36" s="241"/>
      <c r="DM36" s="241"/>
      <c r="DN36" s="241"/>
      <c r="DO36" s="241"/>
      <c r="DP36" s="241"/>
      <c r="DQ36" s="241"/>
      <c r="DR36" s="241"/>
      <c r="DS36" s="241"/>
      <c r="DT36" s="241"/>
      <c r="DU36" s="241"/>
      <c r="DV36" s="241"/>
      <c r="DW36" s="241"/>
      <c r="DX36" s="241"/>
      <c r="DY36" s="241"/>
      <c r="DZ36" s="241"/>
      <c r="EA36" s="241"/>
      <c r="EB36" s="241"/>
      <c r="EC36" s="241"/>
      <c r="ED36" s="241"/>
      <c r="EE36" s="241"/>
      <c r="EF36" s="241"/>
      <c r="EG36" s="241"/>
      <c r="EH36" s="241"/>
      <c r="EI36" s="241"/>
      <c r="EJ36" s="241"/>
      <c r="EK36" s="241"/>
      <c r="EL36" s="241"/>
      <c r="EM36" s="241"/>
      <c r="EN36" s="241"/>
      <c r="EO36" s="241"/>
      <c r="EP36" s="241"/>
      <c r="EQ36" s="241"/>
      <c r="ER36" s="241"/>
      <c r="ES36" s="241"/>
      <c r="ET36" s="241"/>
      <c r="EU36" s="241"/>
      <c r="EV36" s="241"/>
      <c r="EW36" s="241"/>
      <c r="EX36" s="241"/>
      <c r="EY36" s="241"/>
      <c r="EZ36" s="241"/>
      <c r="FA36" s="241"/>
      <c r="FB36" s="241"/>
      <c r="FC36" s="241"/>
      <c r="FD36" s="241"/>
      <c r="FE36" s="241"/>
      <c r="FF36" s="241"/>
      <c r="FG36" s="241"/>
      <c r="FH36" s="241"/>
      <c r="FI36" s="241"/>
      <c r="FJ36" s="241"/>
      <c r="FK36" s="241"/>
      <c r="FL36" s="241"/>
      <c r="FM36" s="241"/>
      <c r="FN36" s="241"/>
      <c r="FO36" s="241"/>
      <c r="FP36" s="241"/>
      <c r="FQ36" s="241"/>
      <c r="FR36" s="241"/>
      <c r="FS36" s="241"/>
      <c r="FT36" s="241"/>
      <c r="FU36" s="241"/>
      <c r="FV36" s="241"/>
      <c r="FW36" s="241"/>
      <c r="FX36" s="241"/>
      <c r="FY36" s="241"/>
      <c r="FZ36" s="241"/>
      <c r="GA36" s="241"/>
      <c r="GB36" s="241"/>
      <c r="GC36" s="241"/>
      <c r="GD36" s="241"/>
      <c r="GE36" s="241"/>
      <c r="GF36" s="241"/>
      <c r="GG36" s="241"/>
      <c r="GH36" s="241"/>
      <c r="GI36" s="241"/>
      <c r="GJ36" s="241"/>
    </row>
  </sheetData>
  <conditionalFormatting sqref="J3:GJ3">
    <cfRule type="cellIs" dxfId="213" priority="8" stopIfTrue="1" operator="equal">
      <formula>"Construction"</formula>
    </cfRule>
    <cfRule type="cellIs" dxfId="212" priority="9" stopIfTrue="1" operator="equal">
      <formula>"Operations"</formula>
    </cfRule>
  </conditionalFormatting>
  <conditionalFormatting sqref="J3:GJ3">
    <cfRule type="cellIs" dxfId="211" priority="7" operator="equal">
      <formula>"Fin Close"</formula>
    </cfRule>
  </conditionalFormatting>
  <conditionalFormatting sqref="J3:GJ3">
    <cfRule type="cellIs" dxfId="210" priority="5" operator="equal">
      <formula>"PPA ext."</formula>
    </cfRule>
    <cfRule type="cellIs" dxfId="209" priority="6" operator="equal">
      <formula>"Delay"</formula>
    </cfRule>
  </conditionalFormatting>
  <conditionalFormatting sqref="F2:F4">
    <cfRule type="cellIs" dxfId="208" priority="1" stopIfTrue="1" operator="notEqual">
      <formula>0</formula>
    </cfRule>
    <cfRule type="cellIs" dxfId="207" priority="2" stopIfTrue="1" operator="equal">
      <formula>""</formula>
    </cfRule>
  </conditionalFormatting>
  <conditionalFormatting sqref="F2:F4">
    <cfRule type="cellIs" dxfId="206" priority="3" stopIfTrue="1" operator="notEqual">
      <formula>0</formula>
    </cfRule>
    <cfRule type="cellIs" dxfId="205" priority="4" stopIfTrue="1" operator="equal">
      <formula>""</formula>
    </cfRule>
  </conditionalFormatting>
  <dataValidations count="1">
    <dataValidation allowBlank="1" showInputMessage="1" showErrorMessage="1" sqref="E15:H16 E30:H30 E19:H20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116"/>
  <sheetViews>
    <sheetView defaultGridColor="0" colorId="8" zoomScale="64" zoomScaleNormal="100" workbookViewId="0">
      <pane xSplit="9" ySplit="5" topLeftCell="M6" activePane="bottomRight" state="frozen"/>
      <selection activeCell="F117" sqref="F117"/>
      <selection pane="topRight" activeCell="F117" sqref="F117"/>
      <selection pane="bottomLeft" activeCell="F117" sqref="F117"/>
      <selection pane="bottomRight" activeCell="P43" sqref="P4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96" t="str">
        <f ca="1" xml:space="preserve"> RIGHT(CELL("filename", A1), LEN(CELL("filename", A1)) - SEARCH("]", CELL("filename", A1))) &amp; " - " &amp; InpC!F3</f>
        <v>Ops - Base case 1</v>
      </c>
      <c r="B1" s="242"/>
      <c r="C1" s="243"/>
      <c r="D1" s="244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1"/>
      <c r="AV1" s="241"/>
      <c r="AW1" s="241"/>
      <c r="AX1" s="241"/>
      <c r="AY1" s="241"/>
      <c r="AZ1" s="241"/>
      <c r="BA1" s="241"/>
      <c r="BB1" s="241"/>
      <c r="BC1" s="241"/>
      <c r="BD1" s="241"/>
      <c r="BE1" s="241"/>
      <c r="BF1" s="241"/>
      <c r="BG1" s="241"/>
      <c r="BH1" s="241"/>
      <c r="BI1" s="241"/>
      <c r="BJ1" s="241"/>
      <c r="BK1" s="241"/>
      <c r="BL1" s="241"/>
      <c r="BM1" s="241"/>
      <c r="BN1" s="241"/>
      <c r="BO1" s="241"/>
      <c r="BP1" s="241"/>
      <c r="BQ1" s="241"/>
      <c r="BR1" s="241"/>
      <c r="BS1" s="241"/>
      <c r="BT1" s="241"/>
      <c r="BU1" s="241"/>
      <c r="BV1" s="241"/>
      <c r="BW1" s="241"/>
      <c r="BX1" s="241"/>
      <c r="BY1" s="241"/>
      <c r="BZ1" s="241"/>
      <c r="CA1" s="241"/>
      <c r="CB1" s="241"/>
      <c r="CC1" s="241"/>
      <c r="CD1" s="241"/>
      <c r="CE1" s="241"/>
      <c r="CF1" s="241"/>
      <c r="CG1" s="241"/>
      <c r="CH1" s="241"/>
      <c r="CI1" s="241"/>
      <c r="CJ1" s="241"/>
      <c r="CK1" s="241"/>
      <c r="CL1" s="241"/>
      <c r="CM1" s="241"/>
      <c r="CN1" s="241"/>
      <c r="CO1" s="241"/>
      <c r="CP1" s="241"/>
      <c r="CQ1" s="241"/>
      <c r="CR1" s="241"/>
      <c r="CS1" s="241"/>
      <c r="CT1" s="241"/>
      <c r="CU1" s="241"/>
      <c r="CV1" s="241"/>
      <c r="CW1" s="241"/>
      <c r="CX1" s="241"/>
      <c r="CY1" s="241"/>
      <c r="CZ1" s="241"/>
      <c r="DA1" s="241"/>
      <c r="DB1" s="241"/>
      <c r="DC1" s="241"/>
      <c r="DD1" s="241"/>
      <c r="DE1" s="241"/>
      <c r="DF1" s="241"/>
      <c r="DG1" s="241"/>
      <c r="DH1" s="241"/>
      <c r="DI1" s="241"/>
      <c r="DJ1" s="241"/>
      <c r="DK1" s="241"/>
      <c r="DL1" s="241"/>
      <c r="DM1" s="241"/>
      <c r="DN1" s="241"/>
      <c r="DO1" s="241"/>
      <c r="DP1" s="241"/>
      <c r="DQ1" s="241"/>
      <c r="DR1" s="241"/>
      <c r="DS1" s="241"/>
      <c r="DT1" s="241"/>
      <c r="DU1" s="241"/>
      <c r="DV1" s="241"/>
      <c r="DW1" s="241"/>
      <c r="DX1" s="241"/>
      <c r="DY1" s="241"/>
      <c r="DZ1" s="241"/>
      <c r="EA1" s="241"/>
      <c r="EB1" s="241"/>
      <c r="EC1" s="241"/>
      <c r="ED1" s="241"/>
      <c r="EE1" s="241"/>
      <c r="EF1" s="241"/>
      <c r="EG1" s="241"/>
      <c r="EH1" s="241"/>
      <c r="EI1" s="241"/>
      <c r="EJ1" s="241"/>
      <c r="EK1" s="241"/>
      <c r="EL1" s="241"/>
      <c r="EM1" s="241"/>
      <c r="EN1" s="241"/>
      <c r="EO1" s="241"/>
      <c r="EP1" s="241"/>
      <c r="EQ1" s="241"/>
      <c r="ER1" s="241"/>
      <c r="ES1" s="241"/>
      <c r="ET1" s="241"/>
      <c r="EU1" s="241"/>
      <c r="EV1" s="241"/>
      <c r="EW1" s="241"/>
      <c r="EX1" s="241"/>
      <c r="EY1" s="241"/>
      <c r="EZ1" s="241"/>
      <c r="FA1" s="241"/>
      <c r="FB1" s="241"/>
      <c r="FC1" s="241"/>
      <c r="FD1" s="241"/>
      <c r="FE1" s="241"/>
      <c r="FF1" s="241"/>
      <c r="FG1" s="241"/>
      <c r="FH1" s="241"/>
      <c r="FI1" s="241"/>
      <c r="FJ1" s="241"/>
      <c r="FK1" s="241"/>
      <c r="FL1" s="241"/>
      <c r="FM1" s="241"/>
      <c r="FN1" s="241"/>
      <c r="FO1" s="241"/>
      <c r="FP1" s="241"/>
      <c r="FQ1" s="241"/>
      <c r="FR1" s="241"/>
      <c r="FS1" s="241"/>
      <c r="FT1" s="241"/>
      <c r="FU1" s="241"/>
      <c r="FV1" s="241"/>
      <c r="FW1" s="241"/>
      <c r="FX1" s="241"/>
      <c r="FY1" s="241"/>
      <c r="FZ1" s="241"/>
      <c r="GA1" s="241"/>
      <c r="GB1" s="241"/>
      <c r="GC1" s="241"/>
      <c r="GD1" s="241"/>
      <c r="GE1" s="241"/>
      <c r="GF1" s="241"/>
      <c r="GG1" s="241"/>
      <c r="GH1" s="241"/>
      <c r="GI1" s="241"/>
      <c r="GJ1" s="241"/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25">
      <c r="A6" s="242"/>
      <c r="B6" s="242"/>
      <c r="C6" s="243"/>
      <c r="D6" s="244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  <c r="BF6" s="241"/>
      <c r="BG6" s="241"/>
      <c r="BH6" s="241"/>
      <c r="BI6" s="241"/>
      <c r="BJ6" s="241"/>
      <c r="BK6" s="241"/>
      <c r="BL6" s="241"/>
      <c r="BM6" s="241"/>
      <c r="BN6" s="241"/>
      <c r="BO6" s="241"/>
      <c r="BP6" s="241"/>
      <c r="BQ6" s="241"/>
      <c r="BR6" s="241"/>
      <c r="BS6" s="241"/>
      <c r="BT6" s="241"/>
      <c r="BU6" s="241"/>
      <c r="BV6" s="241"/>
      <c r="BW6" s="241"/>
      <c r="BX6" s="241"/>
      <c r="BY6" s="241"/>
      <c r="BZ6" s="241"/>
      <c r="CA6" s="241"/>
      <c r="CB6" s="241"/>
      <c r="CC6" s="241"/>
      <c r="CD6" s="241"/>
      <c r="CE6" s="241"/>
      <c r="CF6" s="241"/>
      <c r="CG6" s="241"/>
      <c r="CH6" s="241"/>
      <c r="CI6" s="241"/>
      <c r="CJ6" s="241"/>
      <c r="CK6" s="241"/>
      <c r="CL6" s="241"/>
      <c r="CM6" s="241"/>
      <c r="CN6" s="241"/>
      <c r="CO6" s="241"/>
      <c r="CP6" s="241"/>
      <c r="CQ6" s="241"/>
      <c r="CR6" s="241"/>
      <c r="CS6" s="241"/>
      <c r="CT6" s="241"/>
      <c r="CU6" s="241"/>
      <c r="CV6" s="241"/>
      <c r="CW6" s="241"/>
      <c r="CX6" s="241"/>
      <c r="CY6" s="241"/>
      <c r="CZ6" s="241"/>
      <c r="DA6" s="241"/>
      <c r="DB6" s="241"/>
      <c r="DC6" s="241"/>
      <c r="DD6" s="241"/>
      <c r="DE6" s="241"/>
      <c r="DF6" s="241"/>
      <c r="DG6" s="241"/>
      <c r="DH6" s="241"/>
      <c r="DI6" s="241"/>
      <c r="DJ6" s="241"/>
      <c r="DK6" s="241"/>
      <c r="DL6" s="241"/>
      <c r="DM6" s="241"/>
      <c r="DN6" s="241"/>
      <c r="DO6" s="241"/>
      <c r="DP6" s="241"/>
      <c r="DQ6" s="241"/>
      <c r="DR6" s="241"/>
      <c r="DS6" s="241"/>
      <c r="DT6" s="241"/>
      <c r="DU6" s="241"/>
      <c r="DV6" s="241"/>
      <c r="DW6" s="241"/>
      <c r="DX6" s="241"/>
      <c r="DY6" s="241"/>
      <c r="DZ6" s="241"/>
      <c r="EA6" s="241"/>
      <c r="EB6" s="241"/>
      <c r="EC6" s="241"/>
      <c r="ED6" s="241"/>
      <c r="EE6" s="241"/>
      <c r="EF6" s="241"/>
      <c r="EG6" s="241"/>
      <c r="EH6" s="241"/>
      <c r="EI6" s="241"/>
      <c r="EJ6" s="241"/>
      <c r="EK6" s="241"/>
      <c r="EL6" s="241"/>
      <c r="EM6" s="241"/>
      <c r="EN6" s="241"/>
      <c r="EO6" s="241"/>
      <c r="EP6" s="241"/>
      <c r="EQ6" s="241"/>
      <c r="ER6" s="241"/>
      <c r="ES6" s="241"/>
      <c r="ET6" s="241"/>
      <c r="EU6" s="241"/>
      <c r="EV6" s="241"/>
      <c r="EW6" s="241"/>
      <c r="EX6" s="241"/>
      <c r="EY6" s="241"/>
      <c r="EZ6" s="241"/>
      <c r="FA6" s="241"/>
      <c r="FB6" s="241"/>
      <c r="FC6" s="241"/>
      <c r="FD6" s="241"/>
      <c r="FE6" s="241"/>
      <c r="FF6" s="241"/>
      <c r="FG6" s="241"/>
      <c r="FH6" s="241"/>
      <c r="FI6" s="241"/>
      <c r="FJ6" s="241"/>
      <c r="FK6" s="241"/>
      <c r="FL6" s="241"/>
      <c r="FM6" s="241"/>
      <c r="FN6" s="241"/>
      <c r="FO6" s="241"/>
      <c r="FP6" s="241"/>
      <c r="FQ6" s="241"/>
      <c r="FR6" s="241"/>
      <c r="FS6" s="241"/>
      <c r="FT6" s="241"/>
      <c r="FU6" s="241"/>
      <c r="FV6" s="241"/>
      <c r="FW6" s="241"/>
      <c r="FX6" s="241"/>
      <c r="FY6" s="241"/>
      <c r="FZ6" s="241"/>
      <c r="GA6" s="241"/>
      <c r="GB6" s="241"/>
      <c r="GC6" s="241"/>
      <c r="GD6" s="241"/>
      <c r="GE6" s="241"/>
      <c r="GF6" s="241"/>
      <c r="GG6" s="241"/>
      <c r="GH6" s="241"/>
      <c r="GI6" s="241"/>
      <c r="GJ6" s="241"/>
    </row>
    <row r="7" spans="1:192" x14ac:dyDescent="0.25">
      <c r="A7" s="242" t="s">
        <v>124</v>
      </c>
      <c r="B7" s="242"/>
      <c r="C7" s="243"/>
      <c r="D7" s="244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1"/>
      <c r="CA7" s="241"/>
      <c r="CB7" s="241"/>
      <c r="CC7" s="241"/>
      <c r="CD7" s="241"/>
      <c r="CE7" s="241"/>
      <c r="CF7" s="241"/>
      <c r="CG7" s="241"/>
      <c r="CH7" s="241"/>
      <c r="CI7" s="241"/>
      <c r="CJ7" s="241"/>
      <c r="CK7" s="241"/>
      <c r="CL7" s="241"/>
      <c r="CM7" s="241"/>
      <c r="CN7" s="241"/>
      <c r="CO7" s="241"/>
      <c r="CP7" s="241"/>
      <c r="CQ7" s="241"/>
      <c r="CR7" s="241"/>
      <c r="CS7" s="241"/>
      <c r="CT7" s="241"/>
      <c r="CU7" s="241"/>
      <c r="CV7" s="241"/>
      <c r="CW7" s="241"/>
      <c r="CX7" s="241"/>
      <c r="CY7" s="241"/>
      <c r="CZ7" s="241"/>
      <c r="DA7" s="241"/>
      <c r="DB7" s="241"/>
      <c r="DC7" s="241"/>
      <c r="DD7" s="241"/>
      <c r="DE7" s="241"/>
      <c r="DF7" s="241"/>
      <c r="DG7" s="241"/>
      <c r="DH7" s="241"/>
      <c r="DI7" s="241"/>
      <c r="DJ7" s="241"/>
      <c r="DK7" s="241"/>
      <c r="DL7" s="241"/>
      <c r="DM7" s="241"/>
      <c r="DN7" s="241"/>
      <c r="DO7" s="241"/>
      <c r="DP7" s="241"/>
      <c r="DQ7" s="241"/>
      <c r="DR7" s="241"/>
      <c r="DS7" s="241"/>
      <c r="DT7" s="241"/>
      <c r="DU7" s="241"/>
      <c r="DV7" s="241"/>
      <c r="DW7" s="241"/>
      <c r="DX7" s="241"/>
      <c r="DY7" s="241"/>
      <c r="DZ7" s="241"/>
      <c r="EA7" s="241"/>
      <c r="EB7" s="241"/>
      <c r="EC7" s="241"/>
      <c r="ED7" s="241"/>
      <c r="EE7" s="241"/>
      <c r="EF7" s="241"/>
      <c r="EG7" s="241"/>
      <c r="EH7" s="241"/>
      <c r="EI7" s="241"/>
      <c r="EJ7" s="241"/>
      <c r="EK7" s="241"/>
      <c r="EL7" s="241"/>
      <c r="EM7" s="241"/>
      <c r="EN7" s="241"/>
      <c r="EO7" s="241"/>
      <c r="EP7" s="241"/>
      <c r="EQ7" s="241"/>
      <c r="ER7" s="241"/>
      <c r="ES7" s="241"/>
      <c r="ET7" s="241"/>
      <c r="EU7" s="241"/>
      <c r="EV7" s="241"/>
      <c r="EW7" s="241"/>
      <c r="EX7" s="241"/>
      <c r="EY7" s="241"/>
      <c r="EZ7" s="241"/>
      <c r="FA7" s="241"/>
      <c r="FB7" s="241"/>
      <c r="FC7" s="241"/>
      <c r="FD7" s="241"/>
      <c r="FE7" s="241"/>
      <c r="FF7" s="241"/>
      <c r="FG7" s="241"/>
      <c r="FH7" s="241"/>
      <c r="FI7" s="241"/>
      <c r="FJ7" s="241"/>
      <c r="FK7" s="241"/>
      <c r="FL7" s="241"/>
      <c r="FM7" s="241"/>
      <c r="FN7" s="241"/>
      <c r="FO7" s="241"/>
      <c r="FP7" s="241"/>
      <c r="FQ7" s="241"/>
      <c r="FR7" s="241"/>
      <c r="FS7" s="241"/>
      <c r="FT7" s="241"/>
      <c r="FU7" s="241"/>
      <c r="FV7" s="241"/>
      <c r="FW7" s="241"/>
      <c r="FX7" s="241"/>
      <c r="FY7" s="241"/>
      <c r="FZ7" s="241"/>
      <c r="GA7" s="241"/>
      <c r="GB7" s="241"/>
      <c r="GC7" s="241"/>
      <c r="GD7" s="241"/>
      <c r="GE7" s="241"/>
      <c r="GF7" s="241"/>
      <c r="GG7" s="241"/>
      <c r="GH7" s="241"/>
      <c r="GI7" s="241"/>
      <c r="GJ7" s="241"/>
    </row>
    <row r="8" spans="1:192" x14ac:dyDescent="0.25">
      <c r="A8" s="242"/>
      <c r="B8" s="242"/>
      <c r="C8" s="243"/>
      <c r="D8" s="244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241"/>
      <c r="CD8" s="241"/>
      <c r="CE8" s="241"/>
      <c r="CF8" s="241"/>
      <c r="CG8" s="241"/>
      <c r="CH8" s="241"/>
      <c r="CI8" s="241"/>
      <c r="CJ8" s="241"/>
      <c r="CK8" s="241"/>
      <c r="CL8" s="241"/>
      <c r="CM8" s="241"/>
      <c r="CN8" s="241"/>
      <c r="CO8" s="241"/>
      <c r="CP8" s="241"/>
      <c r="CQ8" s="241"/>
      <c r="CR8" s="241"/>
      <c r="CS8" s="241"/>
      <c r="CT8" s="241"/>
      <c r="CU8" s="241"/>
      <c r="CV8" s="241"/>
      <c r="CW8" s="241"/>
      <c r="CX8" s="241"/>
      <c r="CY8" s="241"/>
      <c r="CZ8" s="241"/>
      <c r="DA8" s="241"/>
      <c r="DB8" s="241"/>
      <c r="DC8" s="241"/>
      <c r="DD8" s="241"/>
      <c r="DE8" s="241"/>
      <c r="DF8" s="241"/>
      <c r="DG8" s="241"/>
      <c r="DH8" s="241"/>
      <c r="DI8" s="241"/>
      <c r="DJ8" s="241"/>
      <c r="DK8" s="241"/>
      <c r="DL8" s="241"/>
      <c r="DM8" s="241"/>
      <c r="DN8" s="241"/>
      <c r="DO8" s="241"/>
      <c r="DP8" s="241"/>
      <c r="DQ8" s="241"/>
      <c r="DR8" s="241"/>
      <c r="DS8" s="241"/>
      <c r="DT8" s="241"/>
      <c r="DU8" s="241"/>
      <c r="DV8" s="241"/>
      <c r="DW8" s="241"/>
      <c r="DX8" s="241"/>
      <c r="DY8" s="241"/>
      <c r="DZ8" s="241"/>
      <c r="EA8" s="241"/>
      <c r="EB8" s="241"/>
      <c r="EC8" s="241"/>
      <c r="ED8" s="241"/>
      <c r="EE8" s="241"/>
      <c r="EF8" s="241"/>
      <c r="EG8" s="241"/>
      <c r="EH8" s="241"/>
      <c r="EI8" s="241"/>
      <c r="EJ8" s="241"/>
      <c r="EK8" s="241"/>
      <c r="EL8" s="241"/>
      <c r="EM8" s="241"/>
      <c r="EN8" s="241"/>
      <c r="EO8" s="241"/>
      <c r="EP8" s="241"/>
      <c r="EQ8" s="241"/>
      <c r="ER8" s="241"/>
      <c r="ES8" s="241"/>
      <c r="ET8" s="241"/>
      <c r="EU8" s="241"/>
      <c r="EV8" s="241"/>
      <c r="EW8" s="241"/>
      <c r="EX8" s="241"/>
      <c r="EY8" s="241"/>
      <c r="EZ8" s="241"/>
      <c r="FA8" s="241"/>
      <c r="FB8" s="241"/>
      <c r="FC8" s="241"/>
      <c r="FD8" s="241"/>
      <c r="FE8" s="241"/>
      <c r="FF8" s="241"/>
      <c r="FG8" s="241"/>
      <c r="FH8" s="241"/>
      <c r="FI8" s="241"/>
      <c r="FJ8" s="241"/>
      <c r="FK8" s="241"/>
      <c r="FL8" s="241"/>
      <c r="FM8" s="241"/>
      <c r="FN8" s="241"/>
      <c r="FO8" s="241"/>
      <c r="FP8" s="241"/>
      <c r="FQ8" s="241"/>
      <c r="FR8" s="241"/>
      <c r="FS8" s="241"/>
      <c r="FT8" s="241"/>
      <c r="FU8" s="241"/>
      <c r="FV8" s="241"/>
      <c r="FW8" s="241"/>
      <c r="FX8" s="241"/>
      <c r="FY8" s="241"/>
      <c r="FZ8" s="241"/>
      <c r="GA8" s="241"/>
      <c r="GB8" s="241"/>
      <c r="GC8" s="241"/>
      <c r="GD8" s="241"/>
      <c r="GE8" s="241"/>
      <c r="GF8" s="241"/>
      <c r="GG8" s="241"/>
      <c r="GH8" s="241"/>
      <c r="GI8" s="241"/>
      <c r="GJ8" s="241"/>
    </row>
    <row r="9" spans="1:192" x14ac:dyDescent="0.25">
      <c r="A9" s="469"/>
      <c r="B9" s="469"/>
      <c r="C9" s="470"/>
      <c r="D9" s="323"/>
      <c r="E9" s="323" t="str">
        <f xml:space="preserve"> InpC!E$39</f>
        <v>Annual degradation</v>
      </c>
      <c r="F9" s="323">
        <f xml:space="preserve"> InpC!F$39</f>
        <v>2E-3</v>
      </c>
      <c r="G9" s="323" t="str">
        <f xml:space="preserve"> InpC!G$39</f>
        <v>% p.a.</v>
      </c>
      <c r="H9" s="323"/>
      <c r="I9" s="471"/>
      <c r="J9" s="471"/>
      <c r="K9" s="471"/>
      <c r="L9" s="471"/>
      <c r="M9" s="471"/>
      <c r="N9" s="471"/>
      <c r="O9" s="471"/>
      <c r="P9" s="471"/>
      <c r="Q9" s="471"/>
      <c r="R9" s="471"/>
      <c r="S9" s="471"/>
      <c r="T9" s="471"/>
      <c r="U9" s="471"/>
      <c r="V9" s="471"/>
      <c r="W9" s="471"/>
      <c r="X9" s="471"/>
      <c r="Y9" s="471"/>
      <c r="Z9" s="471"/>
      <c r="AA9" s="471"/>
      <c r="AB9" s="471"/>
      <c r="AC9" s="471"/>
      <c r="AD9" s="471"/>
      <c r="AE9" s="471"/>
      <c r="AF9" s="471"/>
      <c r="AG9" s="471"/>
      <c r="AH9" s="471"/>
      <c r="AI9" s="471"/>
      <c r="AJ9" s="471"/>
      <c r="AK9" s="471"/>
      <c r="AL9" s="471"/>
      <c r="AM9" s="471"/>
      <c r="AN9" s="471"/>
      <c r="AO9" s="471"/>
      <c r="AP9" s="471"/>
      <c r="AQ9" s="471"/>
      <c r="AR9" s="471"/>
      <c r="AS9" s="471"/>
      <c r="AT9" s="471"/>
      <c r="AU9" s="471"/>
      <c r="AV9" s="471"/>
      <c r="AW9" s="471"/>
      <c r="AX9" s="471"/>
      <c r="AY9" s="471"/>
      <c r="AZ9" s="471"/>
      <c r="BA9" s="471"/>
      <c r="BB9" s="471"/>
      <c r="BC9" s="471"/>
      <c r="BD9" s="471"/>
      <c r="BE9" s="471"/>
      <c r="BF9" s="471"/>
      <c r="BG9" s="471"/>
      <c r="BH9" s="471"/>
      <c r="BI9" s="471"/>
      <c r="BJ9" s="471"/>
      <c r="BK9" s="471"/>
      <c r="BL9" s="471"/>
      <c r="BM9" s="471"/>
      <c r="BN9" s="471"/>
      <c r="BO9" s="471"/>
      <c r="BP9" s="471"/>
      <c r="BQ9" s="471"/>
      <c r="BR9" s="471"/>
      <c r="BS9" s="471"/>
      <c r="BT9" s="471"/>
      <c r="BU9" s="471"/>
      <c r="BV9" s="471"/>
      <c r="BW9" s="471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CP9" s="471"/>
      <c r="CQ9" s="471"/>
      <c r="CR9" s="471"/>
      <c r="CS9" s="471"/>
      <c r="CT9" s="471"/>
      <c r="CU9" s="471"/>
      <c r="CV9" s="471"/>
      <c r="CW9" s="471"/>
      <c r="CX9" s="471"/>
      <c r="CY9" s="471"/>
      <c r="CZ9" s="471"/>
      <c r="DA9" s="471"/>
      <c r="DB9" s="471"/>
      <c r="DC9" s="471"/>
      <c r="DD9" s="471"/>
      <c r="DE9" s="471"/>
      <c r="DF9" s="471"/>
      <c r="DG9" s="471"/>
      <c r="DH9" s="471"/>
      <c r="DI9" s="471"/>
      <c r="DJ9" s="471"/>
      <c r="DK9" s="471"/>
      <c r="DL9" s="471"/>
      <c r="DM9" s="471"/>
      <c r="DN9" s="471"/>
      <c r="DO9" s="471"/>
      <c r="DP9" s="471"/>
      <c r="DQ9" s="471"/>
      <c r="DR9" s="471"/>
      <c r="DS9" s="471"/>
      <c r="DT9" s="471"/>
      <c r="DU9" s="471"/>
      <c r="DV9" s="471"/>
      <c r="DW9" s="471"/>
      <c r="DX9" s="471"/>
      <c r="DY9" s="471"/>
      <c r="DZ9" s="471"/>
      <c r="EA9" s="471"/>
      <c r="EB9" s="471"/>
      <c r="EC9" s="471"/>
      <c r="ED9" s="471"/>
      <c r="EE9" s="471"/>
      <c r="EF9" s="471"/>
      <c r="EG9" s="471"/>
      <c r="EH9" s="471"/>
      <c r="EI9" s="471"/>
      <c r="EJ9" s="471"/>
      <c r="EK9" s="471"/>
      <c r="EL9" s="471"/>
      <c r="EM9" s="471"/>
      <c r="EN9" s="471"/>
      <c r="EO9" s="471"/>
      <c r="EP9" s="471"/>
      <c r="EQ9" s="471"/>
      <c r="ER9" s="471"/>
      <c r="ES9" s="471"/>
      <c r="ET9" s="471"/>
      <c r="EU9" s="471"/>
      <c r="EV9" s="471"/>
      <c r="EW9" s="471"/>
      <c r="EX9" s="471"/>
      <c r="EY9" s="471"/>
      <c r="EZ9" s="471"/>
      <c r="FA9" s="471"/>
      <c r="FB9" s="471"/>
      <c r="FC9" s="471"/>
      <c r="FD9" s="471"/>
      <c r="FE9" s="471"/>
      <c r="FF9" s="471"/>
      <c r="FG9" s="471"/>
      <c r="FH9" s="471"/>
      <c r="FI9" s="471"/>
      <c r="FJ9" s="471"/>
      <c r="FK9" s="471"/>
      <c r="FL9" s="471"/>
      <c r="FM9" s="471"/>
      <c r="FN9" s="471"/>
      <c r="FO9" s="471"/>
      <c r="FP9" s="471"/>
      <c r="FQ9" s="471"/>
      <c r="FR9" s="471"/>
      <c r="FS9" s="471"/>
      <c r="FT9" s="471"/>
      <c r="FU9" s="471"/>
      <c r="FV9" s="471"/>
      <c r="FW9" s="471"/>
      <c r="FX9" s="471"/>
      <c r="FY9" s="471"/>
      <c r="FZ9" s="471"/>
      <c r="GA9" s="471"/>
      <c r="GB9" s="471"/>
      <c r="GC9" s="471"/>
      <c r="GD9" s="471"/>
      <c r="GE9" s="471"/>
      <c r="GF9" s="471"/>
      <c r="GG9" s="471"/>
      <c r="GH9" s="471"/>
      <c r="GI9" s="471"/>
      <c r="GJ9" s="471"/>
    </row>
    <row r="10" spans="1:192" x14ac:dyDescent="0.25">
      <c r="A10" s="86"/>
      <c r="B10" s="86"/>
      <c r="C10" s="87"/>
      <c r="D10" s="88"/>
      <c r="E10" s="399" t="str">
        <f xml:space="preserve"> Time!E$165</f>
        <v>Contract year number</v>
      </c>
      <c r="F10" s="399">
        <f xml:space="preserve"> Time!F$165</f>
        <v>0</v>
      </c>
      <c r="G10" s="399" t="str">
        <f xml:space="preserve"> Time!G$165</f>
        <v>counter</v>
      </c>
      <c r="H10" s="399">
        <f xml:space="preserve"> Time!H$165</f>
        <v>0</v>
      </c>
      <c r="I10" s="399">
        <f xml:space="preserve"> Time!I$165</f>
        <v>0</v>
      </c>
      <c r="J10" s="399">
        <f xml:space="preserve"> Time!J$165</f>
        <v>0</v>
      </c>
      <c r="K10" s="399">
        <f xml:space="preserve"> Time!K$165</f>
        <v>0</v>
      </c>
      <c r="L10" s="399">
        <f xml:space="preserve"> Time!L$165</f>
        <v>0</v>
      </c>
      <c r="M10" s="399">
        <f xml:space="preserve"> Time!M$165</f>
        <v>0</v>
      </c>
      <c r="N10" s="399">
        <f xml:space="preserve"> Time!N$165</f>
        <v>0</v>
      </c>
      <c r="O10" s="399">
        <f xml:space="preserve"> Time!O$165</f>
        <v>0</v>
      </c>
      <c r="P10" s="399">
        <f xml:space="preserve"> Time!P$165</f>
        <v>0</v>
      </c>
      <c r="Q10" s="399">
        <f xml:space="preserve"> Time!Q$165</f>
        <v>1</v>
      </c>
      <c r="R10" s="399">
        <f xml:space="preserve"> Time!R$165</f>
        <v>1</v>
      </c>
      <c r="S10" s="399">
        <f xml:space="preserve"> Time!S$165</f>
        <v>2</v>
      </c>
      <c r="T10" s="399">
        <f xml:space="preserve"> Time!T$165</f>
        <v>2</v>
      </c>
      <c r="U10" s="399">
        <f xml:space="preserve"> Time!U$165</f>
        <v>3</v>
      </c>
      <c r="V10" s="399">
        <f xml:space="preserve"> Time!V$165</f>
        <v>3</v>
      </c>
      <c r="W10" s="399">
        <f xml:space="preserve"> Time!W$165</f>
        <v>4</v>
      </c>
      <c r="X10" s="399">
        <f xml:space="preserve"> Time!X$165</f>
        <v>4</v>
      </c>
      <c r="Y10" s="399">
        <f xml:space="preserve"> Time!Y$165</f>
        <v>5</v>
      </c>
      <c r="Z10" s="399">
        <f xml:space="preserve"> Time!Z$165</f>
        <v>5</v>
      </c>
      <c r="AA10" s="399">
        <f xml:space="preserve"> Time!AA$165</f>
        <v>6</v>
      </c>
      <c r="AB10" s="399">
        <f xml:space="preserve"> Time!AB$165</f>
        <v>6</v>
      </c>
      <c r="AC10" s="399">
        <f xml:space="preserve"> Time!AC$165</f>
        <v>7</v>
      </c>
      <c r="AD10" s="399">
        <f xml:space="preserve"> Time!AD$165</f>
        <v>7</v>
      </c>
      <c r="AE10" s="399">
        <f xml:space="preserve"> Time!AE$165</f>
        <v>8</v>
      </c>
      <c r="AF10" s="399">
        <f xml:space="preserve"> Time!AF$165</f>
        <v>8</v>
      </c>
      <c r="AG10" s="399">
        <f xml:space="preserve"> Time!AG$165</f>
        <v>9</v>
      </c>
      <c r="AH10" s="399">
        <f xml:space="preserve"> Time!AH$165</f>
        <v>9</v>
      </c>
      <c r="AI10" s="399">
        <f xml:space="preserve"> Time!AI$165</f>
        <v>10</v>
      </c>
      <c r="AJ10" s="399">
        <f xml:space="preserve"> Time!AJ$165</f>
        <v>10</v>
      </c>
      <c r="AK10" s="399">
        <f xml:space="preserve"> Time!AK$165</f>
        <v>11</v>
      </c>
      <c r="AL10" s="399">
        <f xml:space="preserve"> Time!AL$165</f>
        <v>11</v>
      </c>
      <c r="AM10" s="399">
        <f xml:space="preserve"> Time!AM$165</f>
        <v>12</v>
      </c>
      <c r="AN10" s="399">
        <f xml:space="preserve"> Time!AN$165</f>
        <v>12</v>
      </c>
      <c r="AO10" s="399">
        <f xml:space="preserve"> Time!AO$165</f>
        <v>13</v>
      </c>
      <c r="AP10" s="399">
        <f xml:space="preserve"> Time!AP$165</f>
        <v>13</v>
      </c>
      <c r="AQ10" s="399">
        <f xml:space="preserve"> Time!AQ$165</f>
        <v>14</v>
      </c>
      <c r="AR10" s="399">
        <f xml:space="preserve"> Time!AR$165</f>
        <v>14</v>
      </c>
      <c r="AS10" s="399">
        <f xml:space="preserve"> Time!AS$165</f>
        <v>15</v>
      </c>
      <c r="AT10" s="399">
        <f xml:space="preserve"> Time!AT$165</f>
        <v>15</v>
      </c>
      <c r="AU10" s="399">
        <f xml:space="preserve"> Time!AU$165</f>
        <v>16</v>
      </c>
      <c r="AV10" s="399">
        <f xml:space="preserve"> Time!AV$165</f>
        <v>16</v>
      </c>
      <c r="AW10" s="399">
        <f xml:space="preserve"> Time!AW$165</f>
        <v>17</v>
      </c>
      <c r="AX10" s="399">
        <f xml:space="preserve"> Time!AX$165</f>
        <v>17</v>
      </c>
      <c r="AY10" s="399">
        <f xml:space="preserve"> Time!AY$165</f>
        <v>18</v>
      </c>
      <c r="AZ10" s="399">
        <f xml:space="preserve"> Time!AZ$165</f>
        <v>18</v>
      </c>
      <c r="BA10" s="399">
        <f xml:space="preserve"> Time!BA$165</f>
        <v>19</v>
      </c>
      <c r="BB10" s="399">
        <f xml:space="preserve"> Time!BB$165</f>
        <v>19</v>
      </c>
      <c r="BC10" s="399">
        <f xml:space="preserve"> Time!BC$165</f>
        <v>20</v>
      </c>
      <c r="BD10" s="399">
        <f xml:space="preserve"> Time!BD$165</f>
        <v>20</v>
      </c>
      <c r="BE10" s="399">
        <f xml:space="preserve"> Time!BE$165</f>
        <v>0</v>
      </c>
      <c r="BF10" s="399">
        <f xml:space="preserve"> Time!BF$165</f>
        <v>0</v>
      </c>
      <c r="BG10" s="399">
        <f xml:space="preserve"> Time!BG$165</f>
        <v>0</v>
      </c>
      <c r="BH10" s="399">
        <f xml:space="preserve"> Time!BH$165</f>
        <v>0</v>
      </c>
      <c r="BI10" s="399">
        <f xml:space="preserve"> Time!BI$165</f>
        <v>0</v>
      </c>
      <c r="BJ10" s="399">
        <f xml:space="preserve"> Time!BJ$165</f>
        <v>0</v>
      </c>
      <c r="BK10" s="399">
        <f xml:space="preserve"> Time!BK$165</f>
        <v>0</v>
      </c>
      <c r="BL10" s="399">
        <f xml:space="preserve"> Time!BL$165</f>
        <v>0</v>
      </c>
      <c r="BM10" s="399">
        <f xml:space="preserve"> Time!BM$165</f>
        <v>0</v>
      </c>
      <c r="BN10" s="399">
        <f xml:space="preserve"> Time!BN$165</f>
        <v>0</v>
      </c>
      <c r="BO10" s="399">
        <f xml:space="preserve"> Time!BO$165</f>
        <v>0</v>
      </c>
      <c r="BP10" s="399">
        <f xml:space="preserve"> Time!BP$165</f>
        <v>0</v>
      </c>
      <c r="BQ10" s="399">
        <f xml:space="preserve"> Time!BQ$165</f>
        <v>0</v>
      </c>
      <c r="BR10" s="399">
        <f xml:space="preserve"> Time!BR$165</f>
        <v>0</v>
      </c>
      <c r="BS10" s="399">
        <f xml:space="preserve"> Time!BS$165</f>
        <v>0</v>
      </c>
      <c r="BT10" s="399">
        <f xml:space="preserve"> Time!BT$165</f>
        <v>0</v>
      </c>
      <c r="BU10" s="399">
        <f xml:space="preserve"> Time!BU$165</f>
        <v>0</v>
      </c>
      <c r="BV10" s="399">
        <f xml:space="preserve"> Time!BV$165</f>
        <v>0</v>
      </c>
      <c r="BW10" s="399">
        <f xml:space="preserve"> Time!BW$165</f>
        <v>0</v>
      </c>
      <c r="BX10" s="399">
        <f xml:space="preserve"> Time!BX$165</f>
        <v>0</v>
      </c>
      <c r="BY10" s="399">
        <f xml:space="preserve"> Time!BY$165</f>
        <v>0</v>
      </c>
      <c r="BZ10" s="399">
        <f xml:space="preserve"> Time!BZ$165</f>
        <v>0</v>
      </c>
      <c r="CA10" s="399">
        <f xml:space="preserve"> Time!CA$165</f>
        <v>0</v>
      </c>
      <c r="CB10" s="399">
        <f xml:space="preserve"> Time!CB$165</f>
        <v>0</v>
      </c>
      <c r="CC10" s="399">
        <f xml:space="preserve"> Time!CC$165</f>
        <v>0</v>
      </c>
      <c r="CD10" s="399">
        <f xml:space="preserve"> Time!CD$165</f>
        <v>0</v>
      </c>
      <c r="CE10" s="399">
        <f xml:space="preserve"> Time!CE$165</f>
        <v>0</v>
      </c>
      <c r="CF10" s="399">
        <f xml:space="preserve"> Time!CF$165</f>
        <v>0</v>
      </c>
      <c r="CG10" s="399">
        <f xml:space="preserve"> Time!CG$165</f>
        <v>0</v>
      </c>
      <c r="CH10" s="399">
        <f xml:space="preserve"> Time!CH$165</f>
        <v>0</v>
      </c>
      <c r="CI10" s="399">
        <f xml:space="preserve"> Time!CI$165</f>
        <v>0</v>
      </c>
      <c r="CJ10" s="399">
        <f xml:space="preserve"> Time!CJ$165</f>
        <v>0</v>
      </c>
      <c r="CK10" s="399">
        <f xml:space="preserve"> Time!CK$165</f>
        <v>0</v>
      </c>
      <c r="CL10" s="399">
        <f xml:space="preserve"> Time!CL$165</f>
        <v>0</v>
      </c>
      <c r="CM10" s="399">
        <f xml:space="preserve"> Time!CM$165</f>
        <v>0</v>
      </c>
      <c r="CN10" s="399">
        <f xml:space="preserve"> Time!CN$165</f>
        <v>0</v>
      </c>
      <c r="CO10" s="399">
        <f xml:space="preserve"> Time!CO$165</f>
        <v>0</v>
      </c>
      <c r="CP10" s="399">
        <f xml:space="preserve"> Time!CP$165</f>
        <v>0</v>
      </c>
      <c r="CQ10" s="399">
        <f xml:space="preserve"> Time!CQ$165</f>
        <v>0</v>
      </c>
      <c r="CR10" s="399">
        <f xml:space="preserve"> Time!CR$165</f>
        <v>0</v>
      </c>
      <c r="CS10" s="399">
        <f xml:space="preserve"> Time!CS$165</f>
        <v>0</v>
      </c>
      <c r="CT10" s="399">
        <f xml:space="preserve"> Time!CT$165</f>
        <v>0</v>
      </c>
      <c r="CU10" s="399">
        <f xml:space="preserve"> Time!CU$165</f>
        <v>0</v>
      </c>
      <c r="CV10" s="399">
        <f xml:space="preserve"> Time!CV$165</f>
        <v>0</v>
      </c>
      <c r="CW10" s="399">
        <f xml:space="preserve"> Time!CW$165</f>
        <v>0</v>
      </c>
      <c r="CX10" s="399">
        <f xml:space="preserve"> Time!CX$165</f>
        <v>0</v>
      </c>
      <c r="CY10" s="399">
        <f xml:space="preserve"> Time!CY$165</f>
        <v>0</v>
      </c>
      <c r="CZ10" s="399">
        <f xml:space="preserve"> Time!CZ$165</f>
        <v>0</v>
      </c>
      <c r="DA10" s="399">
        <f xml:space="preserve"> Time!DA$165</f>
        <v>0</v>
      </c>
      <c r="DB10" s="399">
        <f xml:space="preserve"> Time!DB$165</f>
        <v>0</v>
      </c>
      <c r="DC10" s="399">
        <f xml:space="preserve"> Time!DC$165</f>
        <v>0</v>
      </c>
      <c r="DD10" s="399">
        <f xml:space="preserve"> Time!DD$165</f>
        <v>0</v>
      </c>
      <c r="DE10" s="399">
        <f xml:space="preserve"> Time!DE$165</f>
        <v>0</v>
      </c>
      <c r="DF10" s="399">
        <f xml:space="preserve"> Time!DF$165</f>
        <v>0</v>
      </c>
      <c r="DG10" s="399">
        <f xml:space="preserve"> Time!DG$165</f>
        <v>0</v>
      </c>
      <c r="DH10" s="399">
        <f xml:space="preserve"> Time!DH$165</f>
        <v>0</v>
      </c>
      <c r="DI10" s="399">
        <f xml:space="preserve"> Time!DI$165</f>
        <v>0</v>
      </c>
      <c r="DJ10" s="399">
        <f xml:space="preserve"> Time!DJ$165</f>
        <v>0</v>
      </c>
      <c r="DK10" s="399">
        <f xml:space="preserve"> Time!DK$165</f>
        <v>0</v>
      </c>
      <c r="DL10" s="399">
        <f xml:space="preserve"> Time!DL$165</f>
        <v>0</v>
      </c>
      <c r="DM10" s="399">
        <f xml:space="preserve"> Time!DM$165</f>
        <v>0</v>
      </c>
      <c r="DN10" s="399">
        <f xml:space="preserve"> Time!DN$165</f>
        <v>0</v>
      </c>
      <c r="DO10" s="399">
        <f xml:space="preserve"> Time!DO$165</f>
        <v>0</v>
      </c>
      <c r="DP10" s="399">
        <f xml:space="preserve"> Time!DP$165</f>
        <v>0</v>
      </c>
      <c r="DQ10" s="399">
        <f xml:space="preserve"> Time!DQ$165</f>
        <v>0</v>
      </c>
      <c r="DR10" s="399">
        <f xml:space="preserve"> Time!DR$165</f>
        <v>0</v>
      </c>
      <c r="DS10" s="399">
        <f xml:space="preserve"> Time!DS$165</f>
        <v>0</v>
      </c>
      <c r="DT10" s="399">
        <f xml:space="preserve"> Time!DT$165</f>
        <v>0</v>
      </c>
      <c r="DU10" s="399">
        <f xml:space="preserve"> Time!DU$165</f>
        <v>0</v>
      </c>
      <c r="DV10" s="399">
        <f xml:space="preserve"> Time!DV$165</f>
        <v>0</v>
      </c>
      <c r="DW10" s="399">
        <f xml:space="preserve"> Time!DW$165</f>
        <v>0</v>
      </c>
      <c r="DX10" s="399">
        <f xml:space="preserve"> Time!DX$165</f>
        <v>0</v>
      </c>
      <c r="DY10" s="399">
        <f xml:space="preserve"> Time!DY$165</f>
        <v>0</v>
      </c>
      <c r="DZ10" s="399">
        <f xml:space="preserve"> Time!DZ$165</f>
        <v>0</v>
      </c>
      <c r="EA10" s="399">
        <f xml:space="preserve"> Time!EA$165</f>
        <v>0</v>
      </c>
      <c r="EB10" s="399">
        <f xml:space="preserve"> Time!EB$165</f>
        <v>0</v>
      </c>
      <c r="EC10" s="399">
        <f xml:space="preserve"> Time!EC$165</f>
        <v>0</v>
      </c>
      <c r="ED10" s="399">
        <f xml:space="preserve"> Time!ED$165</f>
        <v>0</v>
      </c>
      <c r="EE10" s="399">
        <f xml:space="preserve"> Time!EE$165</f>
        <v>0</v>
      </c>
      <c r="EF10" s="399">
        <f xml:space="preserve"> Time!EF$165</f>
        <v>0</v>
      </c>
      <c r="EG10" s="399">
        <f xml:space="preserve"> Time!EG$165</f>
        <v>0</v>
      </c>
      <c r="EH10" s="399">
        <f xml:space="preserve"> Time!EH$165</f>
        <v>0</v>
      </c>
      <c r="EI10" s="399">
        <f xml:space="preserve"> Time!EI$165</f>
        <v>0</v>
      </c>
      <c r="EJ10" s="399">
        <f xml:space="preserve"> Time!EJ$165</f>
        <v>0</v>
      </c>
      <c r="EK10" s="399">
        <f xml:space="preserve"> Time!EK$165</f>
        <v>0</v>
      </c>
      <c r="EL10" s="399">
        <f xml:space="preserve"> Time!EL$165</f>
        <v>0</v>
      </c>
      <c r="EM10" s="399">
        <f xml:space="preserve"> Time!EM$165</f>
        <v>0</v>
      </c>
      <c r="EN10" s="399">
        <f xml:space="preserve"> Time!EN$165</f>
        <v>0</v>
      </c>
      <c r="EO10" s="399">
        <f xml:space="preserve"> Time!EO$165</f>
        <v>0</v>
      </c>
      <c r="EP10" s="399">
        <f xml:space="preserve"> Time!EP$165</f>
        <v>0</v>
      </c>
      <c r="EQ10" s="399">
        <f xml:space="preserve"> Time!EQ$165</f>
        <v>0</v>
      </c>
      <c r="ER10" s="399">
        <f xml:space="preserve"> Time!ER$165</f>
        <v>0</v>
      </c>
      <c r="ES10" s="399">
        <f xml:space="preserve"> Time!ES$165</f>
        <v>0</v>
      </c>
      <c r="ET10" s="399">
        <f xml:space="preserve"> Time!ET$165</f>
        <v>0</v>
      </c>
      <c r="EU10" s="399">
        <f xml:space="preserve"> Time!EU$165</f>
        <v>0</v>
      </c>
      <c r="EV10" s="399">
        <f xml:space="preserve"> Time!EV$165</f>
        <v>0</v>
      </c>
      <c r="EW10" s="399">
        <f xml:space="preserve"> Time!EW$165</f>
        <v>0</v>
      </c>
      <c r="EX10" s="399">
        <f xml:space="preserve"> Time!EX$165</f>
        <v>0</v>
      </c>
      <c r="EY10" s="399">
        <f xml:space="preserve"> Time!EY$165</f>
        <v>0</v>
      </c>
      <c r="EZ10" s="399">
        <f xml:space="preserve"> Time!EZ$165</f>
        <v>0</v>
      </c>
      <c r="FA10" s="399">
        <f xml:space="preserve"> Time!FA$165</f>
        <v>0</v>
      </c>
      <c r="FB10" s="399">
        <f xml:space="preserve"> Time!FB$165</f>
        <v>0</v>
      </c>
      <c r="FC10" s="399">
        <f xml:space="preserve"> Time!FC$165</f>
        <v>0</v>
      </c>
      <c r="FD10" s="399">
        <f xml:space="preserve"> Time!FD$165</f>
        <v>0</v>
      </c>
      <c r="FE10" s="399">
        <f xml:space="preserve"> Time!FE$165</f>
        <v>0</v>
      </c>
      <c r="FF10" s="399">
        <f xml:space="preserve"> Time!FF$165</f>
        <v>0</v>
      </c>
      <c r="FG10" s="399">
        <f xml:space="preserve"> Time!FG$165</f>
        <v>0</v>
      </c>
      <c r="FH10" s="399">
        <f xml:space="preserve"> Time!FH$165</f>
        <v>0</v>
      </c>
      <c r="FI10" s="399">
        <f xml:space="preserve"> Time!FI$165</f>
        <v>0</v>
      </c>
      <c r="FJ10" s="399">
        <f xml:space="preserve"> Time!FJ$165</f>
        <v>0</v>
      </c>
      <c r="FK10" s="399">
        <f xml:space="preserve"> Time!FK$165</f>
        <v>0</v>
      </c>
      <c r="FL10" s="399">
        <f xml:space="preserve"> Time!FL$165</f>
        <v>0</v>
      </c>
      <c r="FM10" s="399">
        <f xml:space="preserve"> Time!FM$165</f>
        <v>0</v>
      </c>
      <c r="FN10" s="399">
        <f xml:space="preserve"> Time!FN$165</f>
        <v>0</v>
      </c>
      <c r="FO10" s="399">
        <f xml:space="preserve"> Time!FO$165</f>
        <v>0</v>
      </c>
      <c r="FP10" s="399">
        <f xml:space="preserve"> Time!FP$165</f>
        <v>0</v>
      </c>
      <c r="FQ10" s="399">
        <f xml:space="preserve"> Time!FQ$165</f>
        <v>0</v>
      </c>
      <c r="FR10" s="399">
        <f xml:space="preserve"> Time!FR$165</f>
        <v>0</v>
      </c>
      <c r="FS10" s="399">
        <f xml:space="preserve"> Time!FS$165</f>
        <v>0</v>
      </c>
      <c r="FT10" s="399">
        <f xml:space="preserve"> Time!FT$165</f>
        <v>0</v>
      </c>
      <c r="FU10" s="399">
        <f xml:space="preserve"> Time!FU$165</f>
        <v>0</v>
      </c>
      <c r="FV10" s="399">
        <f xml:space="preserve"> Time!FV$165</f>
        <v>0</v>
      </c>
      <c r="FW10" s="399">
        <f xml:space="preserve"> Time!FW$165</f>
        <v>0</v>
      </c>
      <c r="FX10" s="399">
        <f xml:space="preserve"> Time!FX$165</f>
        <v>0</v>
      </c>
      <c r="FY10" s="399">
        <f xml:space="preserve"> Time!FY$165</f>
        <v>0</v>
      </c>
      <c r="FZ10" s="399">
        <f xml:space="preserve"> Time!FZ$165</f>
        <v>0</v>
      </c>
      <c r="GA10" s="399">
        <f xml:space="preserve"> Time!GA$165</f>
        <v>0</v>
      </c>
      <c r="GB10" s="399">
        <f xml:space="preserve"> Time!GB$165</f>
        <v>0</v>
      </c>
      <c r="GC10" s="399">
        <f xml:space="preserve"> Time!GC$165</f>
        <v>0</v>
      </c>
      <c r="GD10" s="399">
        <f xml:space="preserve"> Time!GD$165</f>
        <v>0</v>
      </c>
      <c r="GE10" s="399">
        <f xml:space="preserve"> Time!GE$165</f>
        <v>0</v>
      </c>
      <c r="GF10" s="399">
        <f xml:space="preserve"> Time!GF$165</f>
        <v>0</v>
      </c>
      <c r="GG10" s="399">
        <f xml:space="preserve"> Time!GG$165</f>
        <v>0</v>
      </c>
      <c r="GH10" s="399">
        <f xml:space="preserve"> Time!GH$165</f>
        <v>0</v>
      </c>
      <c r="GI10" s="399">
        <f xml:space="preserve"> Time!GI$165</f>
        <v>0</v>
      </c>
      <c r="GJ10" s="399">
        <f xml:space="preserve"> Time!GJ$165</f>
        <v>0</v>
      </c>
    </row>
    <row r="11" spans="1:192" x14ac:dyDescent="0.25">
      <c r="A11" s="86"/>
      <c r="B11" s="86"/>
      <c r="C11" s="87"/>
      <c r="D11" s="88"/>
      <c r="E11" s="399" t="str">
        <f xml:space="preserve"> Time!E$108</f>
        <v>Operating period flag</v>
      </c>
      <c r="F11" s="399">
        <f xml:space="preserve"> Time!F$108</f>
        <v>0</v>
      </c>
      <c r="G11" s="399" t="str">
        <f xml:space="preserve"> Time!G$108</f>
        <v>flag</v>
      </c>
      <c r="H11" s="399">
        <f xml:space="preserve"> Time!H$108</f>
        <v>40</v>
      </c>
      <c r="I11" s="399">
        <f xml:space="preserve"> Time!I$108</f>
        <v>0</v>
      </c>
      <c r="J11" s="399">
        <f xml:space="preserve"> Time!J$108</f>
        <v>0</v>
      </c>
      <c r="K11" s="399">
        <f xml:space="preserve"> Time!K$108</f>
        <v>0</v>
      </c>
      <c r="L11" s="399">
        <f xml:space="preserve"> Time!L$108</f>
        <v>0</v>
      </c>
      <c r="M11" s="399">
        <f xml:space="preserve"> Time!M$108</f>
        <v>0</v>
      </c>
      <c r="N11" s="399">
        <f xml:space="preserve"> Time!N$108</f>
        <v>0</v>
      </c>
      <c r="O11" s="399">
        <f xml:space="preserve"> Time!O$108</f>
        <v>0</v>
      </c>
      <c r="P11" s="399">
        <f xml:space="preserve"> Time!P$108</f>
        <v>0</v>
      </c>
      <c r="Q11" s="399">
        <f xml:space="preserve"> Time!Q$108</f>
        <v>1</v>
      </c>
      <c r="R11" s="399">
        <f xml:space="preserve"> Time!R$108</f>
        <v>1</v>
      </c>
      <c r="S11" s="399">
        <f xml:space="preserve"> Time!S$108</f>
        <v>1</v>
      </c>
      <c r="T11" s="399">
        <f xml:space="preserve"> Time!T$108</f>
        <v>1</v>
      </c>
      <c r="U11" s="399">
        <f xml:space="preserve"> Time!U$108</f>
        <v>1</v>
      </c>
      <c r="V11" s="399">
        <f xml:space="preserve"> Time!V$108</f>
        <v>1</v>
      </c>
      <c r="W11" s="399">
        <f xml:space="preserve"> Time!W$108</f>
        <v>1</v>
      </c>
      <c r="X11" s="399">
        <f xml:space="preserve"> Time!X$108</f>
        <v>1</v>
      </c>
      <c r="Y11" s="399">
        <f xml:space="preserve"> Time!Y$108</f>
        <v>1</v>
      </c>
      <c r="Z11" s="399">
        <f xml:space="preserve"> Time!Z$108</f>
        <v>1</v>
      </c>
      <c r="AA11" s="399">
        <f xml:space="preserve"> Time!AA$108</f>
        <v>1</v>
      </c>
      <c r="AB11" s="399">
        <f xml:space="preserve"> Time!AB$108</f>
        <v>1</v>
      </c>
      <c r="AC11" s="399">
        <f xml:space="preserve"> Time!AC$108</f>
        <v>1</v>
      </c>
      <c r="AD11" s="399">
        <f xml:space="preserve"> Time!AD$108</f>
        <v>1</v>
      </c>
      <c r="AE11" s="399">
        <f xml:space="preserve"> Time!AE$108</f>
        <v>1</v>
      </c>
      <c r="AF11" s="399">
        <f xml:space="preserve"> Time!AF$108</f>
        <v>1</v>
      </c>
      <c r="AG11" s="399">
        <f xml:space="preserve"> Time!AG$108</f>
        <v>1</v>
      </c>
      <c r="AH11" s="399">
        <f xml:space="preserve"> Time!AH$108</f>
        <v>1</v>
      </c>
      <c r="AI11" s="399">
        <f xml:space="preserve"> Time!AI$108</f>
        <v>1</v>
      </c>
      <c r="AJ11" s="399">
        <f xml:space="preserve"> Time!AJ$108</f>
        <v>1</v>
      </c>
      <c r="AK11" s="399">
        <f xml:space="preserve"> Time!AK$108</f>
        <v>1</v>
      </c>
      <c r="AL11" s="399">
        <f xml:space="preserve"> Time!AL$108</f>
        <v>1</v>
      </c>
      <c r="AM11" s="399">
        <f xml:space="preserve"> Time!AM$108</f>
        <v>1</v>
      </c>
      <c r="AN11" s="399">
        <f xml:space="preserve"> Time!AN$108</f>
        <v>1</v>
      </c>
      <c r="AO11" s="399">
        <f xml:space="preserve"> Time!AO$108</f>
        <v>1</v>
      </c>
      <c r="AP11" s="399">
        <f xml:space="preserve"> Time!AP$108</f>
        <v>1</v>
      </c>
      <c r="AQ11" s="399">
        <f xml:space="preserve"> Time!AQ$108</f>
        <v>1</v>
      </c>
      <c r="AR11" s="399">
        <f xml:space="preserve"> Time!AR$108</f>
        <v>1</v>
      </c>
      <c r="AS11" s="399">
        <f xml:space="preserve"> Time!AS$108</f>
        <v>1</v>
      </c>
      <c r="AT11" s="399">
        <f xml:space="preserve"> Time!AT$108</f>
        <v>1</v>
      </c>
      <c r="AU11" s="399">
        <f xml:space="preserve"> Time!AU$108</f>
        <v>1</v>
      </c>
      <c r="AV11" s="399">
        <f xml:space="preserve"> Time!AV$108</f>
        <v>1</v>
      </c>
      <c r="AW11" s="399">
        <f xml:space="preserve"> Time!AW$108</f>
        <v>1</v>
      </c>
      <c r="AX11" s="399">
        <f xml:space="preserve"> Time!AX$108</f>
        <v>1</v>
      </c>
      <c r="AY11" s="399">
        <f xml:space="preserve"> Time!AY$108</f>
        <v>1</v>
      </c>
      <c r="AZ11" s="399">
        <f xml:space="preserve"> Time!AZ$108</f>
        <v>1</v>
      </c>
      <c r="BA11" s="399">
        <f xml:space="preserve"> Time!BA$108</f>
        <v>1</v>
      </c>
      <c r="BB11" s="399">
        <f xml:space="preserve"> Time!BB$108</f>
        <v>1</v>
      </c>
      <c r="BC11" s="399">
        <f xml:space="preserve"> Time!BC$108</f>
        <v>1</v>
      </c>
      <c r="BD11" s="399">
        <f xml:space="preserve"> Time!BD$108</f>
        <v>1</v>
      </c>
      <c r="BE11" s="399">
        <f xml:space="preserve"> Time!BE$108</f>
        <v>0</v>
      </c>
      <c r="BF11" s="399">
        <f xml:space="preserve"> Time!BF$108</f>
        <v>0</v>
      </c>
      <c r="BG11" s="399">
        <f xml:space="preserve"> Time!BG$108</f>
        <v>0</v>
      </c>
      <c r="BH11" s="399">
        <f xml:space="preserve"> Time!BH$108</f>
        <v>0</v>
      </c>
      <c r="BI11" s="399">
        <f xml:space="preserve"> Time!BI$108</f>
        <v>0</v>
      </c>
      <c r="BJ11" s="399">
        <f xml:space="preserve"> Time!BJ$108</f>
        <v>0</v>
      </c>
      <c r="BK11" s="399">
        <f xml:space="preserve"> Time!BK$108</f>
        <v>0</v>
      </c>
      <c r="BL11" s="399">
        <f xml:space="preserve"> Time!BL$108</f>
        <v>0</v>
      </c>
      <c r="BM11" s="399">
        <f xml:space="preserve"> Time!BM$108</f>
        <v>0</v>
      </c>
      <c r="BN11" s="399">
        <f xml:space="preserve"> Time!BN$108</f>
        <v>0</v>
      </c>
      <c r="BO11" s="399">
        <f xml:space="preserve"> Time!BO$108</f>
        <v>0</v>
      </c>
      <c r="BP11" s="399">
        <f xml:space="preserve"> Time!BP$108</f>
        <v>0</v>
      </c>
      <c r="BQ11" s="399">
        <f xml:space="preserve"> Time!BQ$108</f>
        <v>0</v>
      </c>
      <c r="BR11" s="399">
        <f xml:space="preserve"> Time!BR$108</f>
        <v>0</v>
      </c>
      <c r="BS11" s="399">
        <f xml:space="preserve"> Time!BS$108</f>
        <v>0</v>
      </c>
      <c r="BT11" s="399">
        <f xml:space="preserve"> Time!BT$108</f>
        <v>0</v>
      </c>
      <c r="BU11" s="399">
        <f xml:space="preserve"> Time!BU$108</f>
        <v>0</v>
      </c>
      <c r="BV11" s="399">
        <f xml:space="preserve"> Time!BV$108</f>
        <v>0</v>
      </c>
      <c r="BW11" s="399">
        <f xml:space="preserve"> Time!BW$108</f>
        <v>0</v>
      </c>
      <c r="BX11" s="399">
        <f xml:space="preserve"> Time!BX$108</f>
        <v>0</v>
      </c>
      <c r="BY11" s="399">
        <f xml:space="preserve"> Time!BY$108</f>
        <v>0</v>
      </c>
      <c r="BZ11" s="399">
        <f xml:space="preserve"> Time!BZ$108</f>
        <v>0</v>
      </c>
      <c r="CA11" s="399">
        <f xml:space="preserve"> Time!CA$108</f>
        <v>0</v>
      </c>
      <c r="CB11" s="399">
        <f xml:space="preserve"> Time!CB$108</f>
        <v>0</v>
      </c>
      <c r="CC11" s="399">
        <f xml:space="preserve"> Time!CC$108</f>
        <v>0</v>
      </c>
      <c r="CD11" s="399">
        <f xml:space="preserve"> Time!CD$108</f>
        <v>0</v>
      </c>
      <c r="CE11" s="399">
        <f xml:space="preserve"> Time!CE$108</f>
        <v>0</v>
      </c>
      <c r="CF11" s="399">
        <f xml:space="preserve"> Time!CF$108</f>
        <v>0</v>
      </c>
      <c r="CG11" s="399">
        <f xml:space="preserve"> Time!CG$108</f>
        <v>0</v>
      </c>
      <c r="CH11" s="399">
        <f xml:space="preserve"> Time!CH$108</f>
        <v>0</v>
      </c>
      <c r="CI11" s="399">
        <f xml:space="preserve"> Time!CI$108</f>
        <v>0</v>
      </c>
      <c r="CJ11" s="399">
        <f xml:space="preserve"> Time!CJ$108</f>
        <v>0</v>
      </c>
      <c r="CK11" s="399">
        <f xml:space="preserve"> Time!CK$108</f>
        <v>0</v>
      </c>
      <c r="CL11" s="399">
        <f xml:space="preserve"> Time!CL$108</f>
        <v>0</v>
      </c>
      <c r="CM11" s="399">
        <f xml:space="preserve"> Time!CM$108</f>
        <v>0</v>
      </c>
      <c r="CN11" s="399">
        <f xml:space="preserve"> Time!CN$108</f>
        <v>0</v>
      </c>
      <c r="CO11" s="399">
        <f xml:space="preserve"> Time!CO$108</f>
        <v>0</v>
      </c>
      <c r="CP11" s="399">
        <f xml:space="preserve"> Time!CP$108</f>
        <v>0</v>
      </c>
      <c r="CQ11" s="399">
        <f xml:space="preserve"> Time!CQ$108</f>
        <v>0</v>
      </c>
      <c r="CR11" s="399">
        <f xml:space="preserve"> Time!CR$108</f>
        <v>0</v>
      </c>
      <c r="CS11" s="399">
        <f xml:space="preserve"> Time!CS$108</f>
        <v>0</v>
      </c>
      <c r="CT11" s="399">
        <f xml:space="preserve"> Time!CT$108</f>
        <v>0</v>
      </c>
      <c r="CU11" s="399">
        <f xml:space="preserve"> Time!CU$108</f>
        <v>0</v>
      </c>
      <c r="CV11" s="399">
        <f xml:space="preserve"> Time!CV$108</f>
        <v>0</v>
      </c>
      <c r="CW11" s="399">
        <f xml:space="preserve"> Time!CW$108</f>
        <v>0</v>
      </c>
      <c r="CX11" s="399">
        <f xml:space="preserve"> Time!CX$108</f>
        <v>0</v>
      </c>
      <c r="CY11" s="399">
        <f xml:space="preserve"> Time!CY$108</f>
        <v>0</v>
      </c>
      <c r="CZ11" s="399">
        <f xml:space="preserve"> Time!CZ$108</f>
        <v>0</v>
      </c>
      <c r="DA11" s="399">
        <f xml:space="preserve"> Time!DA$108</f>
        <v>0</v>
      </c>
      <c r="DB11" s="399">
        <f xml:space="preserve"> Time!DB$108</f>
        <v>0</v>
      </c>
      <c r="DC11" s="399">
        <f xml:space="preserve"> Time!DC$108</f>
        <v>0</v>
      </c>
      <c r="DD11" s="399">
        <f xml:space="preserve"> Time!DD$108</f>
        <v>0</v>
      </c>
      <c r="DE11" s="399">
        <f xml:space="preserve"> Time!DE$108</f>
        <v>0</v>
      </c>
      <c r="DF11" s="399">
        <f xml:space="preserve"> Time!DF$108</f>
        <v>0</v>
      </c>
      <c r="DG11" s="399">
        <f xml:space="preserve"> Time!DG$108</f>
        <v>0</v>
      </c>
      <c r="DH11" s="399">
        <f xml:space="preserve"> Time!DH$108</f>
        <v>0</v>
      </c>
      <c r="DI11" s="399">
        <f xml:space="preserve"> Time!DI$108</f>
        <v>0</v>
      </c>
      <c r="DJ11" s="399">
        <f xml:space="preserve"> Time!DJ$108</f>
        <v>0</v>
      </c>
      <c r="DK11" s="399">
        <f xml:space="preserve"> Time!DK$108</f>
        <v>0</v>
      </c>
      <c r="DL11" s="399">
        <f xml:space="preserve"> Time!DL$108</f>
        <v>0</v>
      </c>
      <c r="DM11" s="399">
        <f xml:space="preserve"> Time!DM$108</f>
        <v>0</v>
      </c>
      <c r="DN11" s="399">
        <f xml:space="preserve"> Time!DN$108</f>
        <v>0</v>
      </c>
      <c r="DO11" s="399">
        <f xml:space="preserve"> Time!DO$108</f>
        <v>0</v>
      </c>
      <c r="DP11" s="399">
        <f xml:space="preserve"> Time!DP$108</f>
        <v>0</v>
      </c>
      <c r="DQ11" s="399">
        <f xml:space="preserve"> Time!DQ$108</f>
        <v>0</v>
      </c>
      <c r="DR11" s="399">
        <f xml:space="preserve"> Time!DR$108</f>
        <v>0</v>
      </c>
      <c r="DS11" s="399">
        <f xml:space="preserve"> Time!DS$108</f>
        <v>0</v>
      </c>
      <c r="DT11" s="399">
        <f xml:space="preserve"> Time!DT$108</f>
        <v>0</v>
      </c>
      <c r="DU11" s="399">
        <f xml:space="preserve"> Time!DU$108</f>
        <v>0</v>
      </c>
      <c r="DV11" s="399">
        <f xml:space="preserve"> Time!DV$108</f>
        <v>0</v>
      </c>
      <c r="DW11" s="399">
        <f xml:space="preserve"> Time!DW$108</f>
        <v>0</v>
      </c>
      <c r="DX11" s="399">
        <f xml:space="preserve"> Time!DX$108</f>
        <v>0</v>
      </c>
      <c r="DY11" s="399">
        <f xml:space="preserve"> Time!DY$108</f>
        <v>0</v>
      </c>
      <c r="DZ11" s="399">
        <f xml:space="preserve"> Time!DZ$108</f>
        <v>0</v>
      </c>
      <c r="EA11" s="399">
        <f xml:space="preserve"> Time!EA$108</f>
        <v>0</v>
      </c>
      <c r="EB11" s="399">
        <f xml:space="preserve"> Time!EB$108</f>
        <v>0</v>
      </c>
      <c r="EC11" s="399">
        <f xml:space="preserve"> Time!EC$108</f>
        <v>0</v>
      </c>
      <c r="ED11" s="399">
        <f xml:space="preserve"> Time!ED$108</f>
        <v>0</v>
      </c>
      <c r="EE11" s="399">
        <f xml:space="preserve"> Time!EE$108</f>
        <v>0</v>
      </c>
      <c r="EF11" s="399">
        <f xml:space="preserve"> Time!EF$108</f>
        <v>0</v>
      </c>
      <c r="EG11" s="399">
        <f xml:space="preserve"> Time!EG$108</f>
        <v>0</v>
      </c>
      <c r="EH11" s="399">
        <f xml:space="preserve"> Time!EH$108</f>
        <v>0</v>
      </c>
      <c r="EI11" s="399">
        <f xml:space="preserve"> Time!EI$108</f>
        <v>0</v>
      </c>
      <c r="EJ11" s="399">
        <f xml:space="preserve"> Time!EJ$108</f>
        <v>0</v>
      </c>
      <c r="EK11" s="399">
        <f xml:space="preserve"> Time!EK$108</f>
        <v>0</v>
      </c>
      <c r="EL11" s="399">
        <f xml:space="preserve"> Time!EL$108</f>
        <v>0</v>
      </c>
      <c r="EM11" s="399">
        <f xml:space="preserve"> Time!EM$108</f>
        <v>0</v>
      </c>
      <c r="EN11" s="399">
        <f xml:space="preserve"> Time!EN$108</f>
        <v>0</v>
      </c>
      <c r="EO11" s="399">
        <f xml:space="preserve"> Time!EO$108</f>
        <v>0</v>
      </c>
      <c r="EP11" s="399">
        <f xml:space="preserve"> Time!EP$108</f>
        <v>0</v>
      </c>
      <c r="EQ11" s="399">
        <f xml:space="preserve"> Time!EQ$108</f>
        <v>0</v>
      </c>
      <c r="ER11" s="399">
        <f xml:space="preserve"> Time!ER$108</f>
        <v>0</v>
      </c>
      <c r="ES11" s="399">
        <f xml:space="preserve"> Time!ES$108</f>
        <v>0</v>
      </c>
      <c r="ET11" s="399">
        <f xml:space="preserve"> Time!ET$108</f>
        <v>0</v>
      </c>
      <c r="EU11" s="399">
        <f xml:space="preserve"> Time!EU$108</f>
        <v>0</v>
      </c>
      <c r="EV11" s="399">
        <f xml:space="preserve"> Time!EV$108</f>
        <v>0</v>
      </c>
      <c r="EW11" s="399">
        <f xml:space="preserve"> Time!EW$108</f>
        <v>0</v>
      </c>
      <c r="EX11" s="399">
        <f xml:space="preserve"> Time!EX$108</f>
        <v>0</v>
      </c>
      <c r="EY11" s="399">
        <f xml:space="preserve"> Time!EY$108</f>
        <v>0</v>
      </c>
      <c r="EZ11" s="399">
        <f xml:space="preserve"> Time!EZ$108</f>
        <v>0</v>
      </c>
      <c r="FA11" s="399">
        <f xml:space="preserve"> Time!FA$108</f>
        <v>0</v>
      </c>
      <c r="FB11" s="399">
        <f xml:space="preserve"> Time!FB$108</f>
        <v>0</v>
      </c>
      <c r="FC11" s="399">
        <f xml:space="preserve"> Time!FC$108</f>
        <v>0</v>
      </c>
      <c r="FD11" s="399">
        <f xml:space="preserve"> Time!FD$108</f>
        <v>0</v>
      </c>
      <c r="FE11" s="399">
        <f xml:space="preserve"> Time!FE$108</f>
        <v>0</v>
      </c>
      <c r="FF11" s="399">
        <f xml:space="preserve"> Time!FF$108</f>
        <v>0</v>
      </c>
      <c r="FG11" s="399">
        <f xml:space="preserve"> Time!FG$108</f>
        <v>0</v>
      </c>
      <c r="FH11" s="399">
        <f xml:space="preserve"> Time!FH$108</f>
        <v>0</v>
      </c>
      <c r="FI11" s="399">
        <f xml:space="preserve"> Time!FI$108</f>
        <v>0</v>
      </c>
      <c r="FJ11" s="399">
        <f xml:space="preserve"> Time!FJ$108</f>
        <v>0</v>
      </c>
      <c r="FK11" s="399">
        <f xml:space="preserve"> Time!FK$108</f>
        <v>0</v>
      </c>
      <c r="FL11" s="399">
        <f xml:space="preserve"> Time!FL$108</f>
        <v>0</v>
      </c>
      <c r="FM11" s="399">
        <f xml:space="preserve"> Time!FM$108</f>
        <v>0</v>
      </c>
      <c r="FN11" s="399">
        <f xml:space="preserve"> Time!FN$108</f>
        <v>0</v>
      </c>
      <c r="FO11" s="399">
        <f xml:space="preserve"> Time!FO$108</f>
        <v>0</v>
      </c>
      <c r="FP11" s="399">
        <f xml:space="preserve"> Time!FP$108</f>
        <v>0</v>
      </c>
      <c r="FQ11" s="399">
        <f xml:space="preserve"> Time!FQ$108</f>
        <v>0</v>
      </c>
      <c r="FR11" s="399">
        <f xml:space="preserve"> Time!FR$108</f>
        <v>0</v>
      </c>
      <c r="FS11" s="399">
        <f xml:space="preserve"> Time!FS$108</f>
        <v>0</v>
      </c>
      <c r="FT11" s="399">
        <f xml:space="preserve"> Time!FT$108</f>
        <v>0</v>
      </c>
      <c r="FU11" s="399">
        <f xml:space="preserve"> Time!FU$108</f>
        <v>0</v>
      </c>
      <c r="FV11" s="399">
        <f xml:space="preserve"> Time!FV$108</f>
        <v>0</v>
      </c>
      <c r="FW11" s="399">
        <f xml:space="preserve"> Time!FW$108</f>
        <v>0</v>
      </c>
      <c r="FX11" s="399">
        <f xml:space="preserve"> Time!FX$108</f>
        <v>0</v>
      </c>
      <c r="FY11" s="399">
        <f xml:space="preserve"> Time!FY$108</f>
        <v>0</v>
      </c>
      <c r="FZ11" s="399">
        <f xml:space="preserve"> Time!FZ$108</f>
        <v>0</v>
      </c>
      <c r="GA11" s="399">
        <f xml:space="preserve"> Time!GA$108</f>
        <v>0</v>
      </c>
      <c r="GB11" s="399">
        <f xml:space="preserve"> Time!GB$108</f>
        <v>0</v>
      </c>
      <c r="GC11" s="399">
        <f xml:space="preserve"> Time!GC$108</f>
        <v>0</v>
      </c>
      <c r="GD11" s="399">
        <f xml:space="preserve"> Time!GD$108</f>
        <v>0</v>
      </c>
      <c r="GE11" s="399">
        <f xml:space="preserve"> Time!GE$108</f>
        <v>0</v>
      </c>
      <c r="GF11" s="399">
        <f xml:space="preserve"> Time!GF$108</f>
        <v>0</v>
      </c>
      <c r="GG11" s="399">
        <f xml:space="preserve"> Time!GG$108</f>
        <v>0</v>
      </c>
      <c r="GH11" s="399">
        <f xml:space="preserve"> Time!GH$108</f>
        <v>0</v>
      </c>
      <c r="GI11" s="399">
        <f xml:space="preserve"> Time!GI$108</f>
        <v>0</v>
      </c>
      <c r="GJ11" s="399">
        <f xml:space="preserve"> Time!GJ$108</f>
        <v>0</v>
      </c>
    </row>
    <row r="12" spans="1:192" x14ac:dyDescent="0.25">
      <c r="A12" s="242"/>
      <c r="B12" s="242"/>
      <c r="C12" s="243"/>
      <c r="D12" s="244"/>
      <c r="E12" s="241" t="s">
        <v>275</v>
      </c>
      <c r="F12" s="241"/>
      <c r="G12" s="241" t="s">
        <v>104</v>
      </c>
      <c r="H12" s="241"/>
      <c r="I12" s="241"/>
      <c r="J12" s="321">
        <f t="shared" ref="J12:AO12" si="0" xml:space="preserve"> IF( J11 = 1, 1 / ((1 + $F9) ^ (J10 - 1)), 0)</f>
        <v>0</v>
      </c>
      <c r="K12" s="321">
        <f t="shared" si="0"/>
        <v>0</v>
      </c>
      <c r="L12" s="321">
        <f t="shared" si="0"/>
        <v>0</v>
      </c>
      <c r="M12" s="321">
        <f t="shared" si="0"/>
        <v>0</v>
      </c>
      <c r="N12" s="321">
        <f t="shared" si="0"/>
        <v>0</v>
      </c>
      <c r="O12" s="321">
        <f t="shared" si="0"/>
        <v>0</v>
      </c>
      <c r="P12" s="321">
        <f t="shared" si="0"/>
        <v>0</v>
      </c>
      <c r="Q12" s="321">
        <f t="shared" si="0"/>
        <v>1</v>
      </c>
      <c r="R12" s="321">
        <f t="shared" si="0"/>
        <v>1</v>
      </c>
      <c r="S12" s="321">
        <f t="shared" si="0"/>
        <v>0.99800399201596801</v>
      </c>
      <c r="T12" s="321">
        <f t="shared" si="0"/>
        <v>0.99800399201596801</v>
      </c>
      <c r="U12" s="321">
        <f t="shared" si="0"/>
        <v>0.99601196807980852</v>
      </c>
      <c r="V12" s="321">
        <f t="shared" si="0"/>
        <v>0.99601196807980852</v>
      </c>
      <c r="W12" s="321">
        <f t="shared" si="0"/>
        <v>0.99402392023932984</v>
      </c>
      <c r="X12" s="321">
        <f t="shared" si="0"/>
        <v>0.99402392023932984</v>
      </c>
      <c r="Y12" s="321">
        <f t="shared" si="0"/>
        <v>0.99203984055821348</v>
      </c>
      <c r="Z12" s="321">
        <f t="shared" si="0"/>
        <v>0.99203984055821348</v>
      </c>
      <c r="AA12" s="321">
        <f t="shared" si="0"/>
        <v>0.99005972111598139</v>
      </c>
      <c r="AB12" s="321">
        <f t="shared" si="0"/>
        <v>0.99005972111598139</v>
      </c>
      <c r="AC12" s="321">
        <f t="shared" si="0"/>
        <v>0.98808355400796577</v>
      </c>
      <c r="AD12" s="321">
        <f t="shared" si="0"/>
        <v>0.98808355400796577</v>
      </c>
      <c r="AE12" s="321">
        <f t="shared" si="0"/>
        <v>0.98611133134527518</v>
      </c>
      <c r="AF12" s="321">
        <f t="shared" si="0"/>
        <v>0.98611133134527518</v>
      </c>
      <c r="AG12" s="321">
        <f t="shared" si="0"/>
        <v>0.98414304525476548</v>
      </c>
      <c r="AH12" s="321">
        <f t="shared" si="0"/>
        <v>0.98414304525476548</v>
      </c>
      <c r="AI12" s="321">
        <f t="shared" si="0"/>
        <v>0.98217868787900742</v>
      </c>
      <c r="AJ12" s="321">
        <f t="shared" si="0"/>
        <v>0.98217868787900742</v>
      </c>
      <c r="AK12" s="321">
        <f t="shared" si="0"/>
        <v>0.98021825137625518</v>
      </c>
      <c r="AL12" s="321">
        <f t="shared" si="0"/>
        <v>0.98021825137625518</v>
      </c>
      <c r="AM12" s="321">
        <f t="shared" si="0"/>
        <v>0.97826172792041433</v>
      </c>
      <c r="AN12" s="321">
        <f t="shared" si="0"/>
        <v>0.97826172792041433</v>
      </c>
      <c r="AO12" s="321">
        <f t="shared" si="0"/>
        <v>0.97630910970101226</v>
      </c>
      <c r="AP12" s="321">
        <f t="shared" ref="AP12:BU12" si="1" xml:space="preserve"> IF( AP11 = 1, 1 / ((1 + $F9) ^ (AP10 - 1)), 0)</f>
        <v>0.97630910970101226</v>
      </c>
      <c r="AQ12" s="321">
        <f t="shared" si="1"/>
        <v>0.97436038892316579</v>
      </c>
      <c r="AR12" s="321">
        <f t="shared" si="1"/>
        <v>0.97436038892316579</v>
      </c>
      <c r="AS12" s="321">
        <f t="shared" si="1"/>
        <v>0.97241555780755107</v>
      </c>
      <c r="AT12" s="321">
        <f t="shared" si="1"/>
        <v>0.97241555780755107</v>
      </c>
      <c r="AU12" s="321">
        <f t="shared" si="1"/>
        <v>0.97047460859037005</v>
      </c>
      <c r="AV12" s="321">
        <f t="shared" si="1"/>
        <v>0.97047460859037005</v>
      </c>
      <c r="AW12" s="321">
        <f t="shared" si="1"/>
        <v>0.9685375335233235</v>
      </c>
      <c r="AX12" s="321">
        <f t="shared" si="1"/>
        <v>0.9685375335233235</v>
      </c>
      <c r="AY12" s="321">
        <f t="shared" si="1"/>
        <v>0.96660432487357628</v>
      </c>
      <c r="AZ12" s="321">
        <f t="shared" si="1"/>
        <v>0.96660432487357628</v>
      </c>
      <c r="BA12" s="321">
        <f t="shared" si="1"/>
        <v>0.964674974923729</v>
      </c>
      <c r="BB12" s="321">
        <f t="shared" si="1"/>
        <v>0.964674974923729</v>
      </c>
      <c r="BC12" s="321">
        <f t="shared" si="1"/>
        <v>0.9627494759717854</v>
      </c>
      <c r="BD12" s="321">
        <f t="shared" si="1"/>
        <v>0.9627494759717854</v>
      </c>
      <c r="BE12" s="321">
        <f t="shared" si="1"/>
        <v>0</v>
      </c>
      <c r="BF12" s="321">
        <f t="shared" si="1"/>
        <v>0</v>
      </c>
      <c r="BG12" s="321">
        <f t="shared" si="1"/>
        <v>0</v>
      </c>
      <c r="BH12" s="321">
        <f t="shared" si="1"/>
        <v>0</v>
      </c>
      <c r="BI12" s="321">
        <f t="shared" si="1"/>
        <v>0</v>
      </c>
      <c r="BJ12" s="321">
        <f t="shared" si="1"/>
        <v>0</v>
      </c>
      <c r="BK12" s="321">
        <f t="shared" si="1"/>
        <v>0</v>
      </c>
      <c r="BL12" s="321">
        <f t="shared" si="1"/>
        <v>0</v>
      </c>
      <c r="BM12" s="321">
        <f t="shared" si="1"/>
        <v>0</v>
      </c>
      <c r="BN12" s="321">
        <f t="shared" si="1"/>
        <v>0</v>
      </c>
      <c r="BO12" s="321">
        <f t="shared" si="1"/>
        <v>0</v>
      </c>
      <c r="BP12" s="321">
        <f t="shared" si="1"/>
        <v>0</v>
      </c>
      <c r="BQ12" s="321">
        <f t="shared" si="1"/>
        <v>0</v>
      </c>
      <c r="BR12" s="321">
        <f t="shared" si="1"/>
        <v>0</v>
      </c>
      <c r="BS12" s="321">
        <f t="shared" si="1"/>
        <v>0</v>
      </c>
      <c r="BT12" s="321">
        <f t="shared" si="1"/>
        <v>0</v>
      </c>
      <c r="BU12" s="321">
        <f t="shared" si="1"/>
        <v>0</v>
      </c>
      <c r="BV12" s="321">
        <f t="shared" ref="BV12:DA12" si="2" xml:space="preserve"> IF( BV11 = 1, 1 / ((1 + $F9) ^ (BV10 - 1)), 0)</f>
        <v>0</v>
      </c>
      <c r="BW12" s="321">
        <f t="shared" si="2"/>
        <v>0</v>
      </c>
      <c r="BX12" s="321">
        <f t="shared" si="2"/>
        <v>0</v>
      </c>
      <c r="BY12" s="321">
        <f t="shared" si="2"/>
        <v>0</v>
      </c>
      <c r="BZ12" s="321">
        <f t="shared" si="2"/>
        <v>0</v>
      </c>
      <c r="CA12" s="321">
        <f t="shared" si="2"/>
        <v>0</v>
      </c>
      <c r="CB12" s="321">
        <f t="shared" si="2"/>
        <v>0</v>
      </c>
      <c r="CC12" s="321">
        <f t="shared" si="2"/>
        <v>0</v>
      </c>
      <c r="CD12" s="321">
        <f t="shared" si="2"/>
        <v>0</v>
      </c>
      <c r="CE12" s="321">
        <f t="shared" si="2"/>
        <v>0</v>
      </c>
      <c r="CF12" s="321">
        <f t="shared" si="2"/>
        <v>0</v>
      </c>
      <c r="CG12" s="321">
        <f t="shared" si="2"/>
        <v>0</v>
      </c>
      <c r="CH12" s="321">
        <f t="shared" si="2"/>
        <v>0</v>
      </c>
      <c r="CI12" s="321">
        <f t="shared" si="2"/>
        <v>0</v>
      </c>
      <c r="CJ12" s="321">
        <f t="shared" si="2"/>
        <v>0</v>
      </c>
      <c r="CK12" s="321">
        <f t="shared" si="2"/>
        <v>0</v>
      </c>
      <c r="CL12" s="321">
        <f t="shared" si="2"/>
        <v>0</v>
      </c>
      <c r="CM12" s="321">
        <f t="shared" si="2"/>
        <v>0</v>
      </c>
      <c r="CN12" s="321">
        <f t="shared" si="2"/>
        <v>0</v>
      </c>
      <c r="CO12" s="321">
        <f t="shared" si="2"/>
        <v>0</v>
      </c>
      <c r="CP12" s="321">
        <f t="shared" si="2"/>
        <v>0</v>
      </c>
      <c r="CQ12" s="321">
        <f t="shared" si="2"/>
        <v>0</v>
      </c>
      <c r="CR12" s="321">
        <f t="shared" si="2"/>
        <v>0</v>
      </c>
      <c r="CS12" s="321">
        <f t="shared" si="2"/>
        <v>0</v>
      </c>
      <c r="CT12" s="321">
        <f t="shared" si="2"/>
        <v>0</v>
      </c>
      <c r="CU12" s="321">
        <f t="shared" si="2"/>
        <v>0</v>
      </c>
      <c r="CV12" s="321">
        <f t="shared" si="2"/>
        <v>0</v>
      </c>
      <c r="CW12" s="321">
        <f t="shared" si="2"/>
        <v>0</v>
      </c>
      <c r="CX12" s="321">
        <f t="shared" si="2"/>
        <v>0</v>
      </c>
      <c r="CY12" s="321">
        <f t="shared" si="2"/>
        <v>0</v>
      </c>
      <c r="CZ12" s="321">
        <f t="shared" si="2"/>
        <v>0</v>
      </c>
      <c r="DA12" s="321">
        <f t="shared" si="2"/>
        <v>0</v>
      </c>
      <c r="DB12" s="321">
        <f t="shared" ref="DB12:EG12" si="3" xml:space="preserve"> IF( DB11 = 1, 1 / ((1 + $F9) ^ (DB10 - 1)), 0)</f>
        <v>0</v>
      </c>
      <c r="DC12" s="321">
        <f t="shared" si="3"/>
        <v>0</v>
      </c>
      <c r="DD12" s="321">
        <f t="shared" si="3"/>
        <v>0</v>
      </c>
      <c r="DE12" s="321">
        <f t="shared" si="3"/>
        <v>0</v>
      </c>
      <c r="DF12" s="321">
        <f t="shared" si="3"/>
        <v>0</v>
      </c>
      <c r="DG12" s="321">
        <f t="shared" si="3"/>
        <v>0</v>
      </c>
      <c r="DH12" s="321">
        <f t="shared" si="3"/>
        <v>0</v>
      </c>
      <c r="DI12" s="321">
        <f t="shared" si="3"/>
        <v>0</v>
      </c>
      <c r="DJ12" s="321">
        <f t="shared" si="3"/>
        <v>0</v>
      </c>
      <c r="DK12" s="321">
        <f t="shared" si="3"/>
        <v>0</v>
      </c>
      <c r="DL12" s="321">
        <f t="shared" si="3"/>
        <v>0</v>
      </c>
      <c r="DM12" s="321">
        <f t="shared" si="3"/>
        <v>0</v>
      </c>
      <c r="DN12" s="321">
        <f t="shared" si="3"/>
        <v>0</v>
      </c>
      <c r="DO12" s="321">
        <f t="shared" si="3"/>
        <v>0</v>
      </c>
      <c r="DP12" s="321">
        <f t="shared" si="3"/>
        <v>0</v>
      </c>
      <c r="DQ12" s="321">
        <f t="shared" si="3"/>
        <v>0</v>
      </c>
      <c r="DR12" s="321">
        <f t="shared" si="3"/>
        <v>0</v>
      </c>
      <c r="DS12" s="321">
        <f t="shared" si="3"/>
        <v>0</v>
      </c>
      <c r="DT12" s="321">
        <f t="shared" si="3"/>
        <v>0</v>
      </c>
      <c r="DU12" s="321">
        <f t="shared" si="3"/>
        <v>0</v>
      </c>
      <c r="DV12" s="321">
        <f t="shared" si="3"/>
        <v>0</v>
      </c>
      <c r="DW12" s="321">
        <f t="shared" si="3"/>
        <v>0</v>
      </c>
      <c r="DX12" s="321">
        <f t="shared" si="3"/>
        <v>0</v>
      </c>
      <c r="DY12" s="321">
        <f t="shared" si="3"/>
        <v>0</v>
      </c>
      <c r="DZ12" s="321">
        <f t="shared" si="3"/>
        <v>0</v>
      </c>
      <c r="EA12" s="321">
        <f t="shared" si="3"/>
        <v>0</v>
      </c>
      <c r="EB12" s="321">
        <f t="shared" si="3"/>
        <v>0</v>
      </c>
      <c r="EC12" s="321">
        <f t="shared" si="3"/>
        <v>0</v>
      </c>
      <c r="ED12" s="321">
        <f t="shared" si="3"/>
        <v>0</v>
      </c>
      <c r="EE12" s="321">
        <f t="shared" si="3"/>
        <v>0</v>
      </c>
      <c r="EF12" s="321">
        <f t="shared" si="3"/>
        <v>0</v>
      </c>
      <c r="EG12" s="321">
        <f t="shared" si="3"/>
        <v>0</v>
      </c>
      <c r="EH12" s="321">
        <f t="shared" ref="EH12:FM12" si="4" xml:space="preserve"> IF( EH11 = 1, 1 / ((1 + $F9) ^ (EH10 - 1)), 0)</f>
        <v>0</v>
      </c>
      <c r="EI12" s="321">
        <f t="shared" si="4"/>
        <v>0</v>
      </c>
      <c r="EJ12" s="321">
        <f t="shared" si="4"/>
        <v>0</v>
      </c>
      <c r="EK12" s="321">
        <f t="shared" si="4"/>
        <v>0</v>
      </c>
      <c r="EL12" s="321">
        <f t="shared" si="4"/>
        <v>0</v>
      </c>
      <c r="EM12" s="321">
        <f t="shared" si="4"/>
        <v>0</v>
      </c>
      <c r="EN12" s="321">
        <f t="shared" si="4"/>
        <v>0</v>
      </c>
      <c r="EO12" s="321">
        <f t="shared" si="4"/>
        <v>0</v>
      </c>
      <c r="EP12" s="321">
        <f t="shared" si="4"/>
        <v>0</v>
      </c>
      <c r="EQ12" s="321">
        <f t="shared" si="4"/>
        <v>0</v>
      </c>
      <c r="ER12" s="321">
        <f t="shared" si="4"/>
        <v>0</v>
      </c>
      <c r="ES12" s="321">
        <f t="shared" si="4"/>
        <v>0</v>
      </c>
      <c r="ET12" s="321">
        <f t="shared" si="4"/>
        <v>0</v>
      </c>
      <c r="EU12" s="321">
        <f t="shared" si="4"/>
        <v>0</v>
      </c>
      <c r="EV12" s="321">
        <f t="shared" si="4"/>
        <v>0</v>
      </c>
      <c r="EW12" s="321">
        <f t="shared" si="4"/>
        <v>0</v>
      </c>
      <c r="EX12" s="321">
        <f t="shared" si="4"/>
        <v>0</v>
      </c>
      <c r="EY12" s="321">
        <f t="shared" si="4"/>
        <v>0</v>
      </c>
      <c r="EZ12" s="321">
        <f t="shared" si="4"/>
        <v>0</v>
      </c>
      <c r="FA12" s="321">
        <f t="shared" si="4"/>
        <v>0</v>
      </c>
      <c r="FB12" s="321">
        <f t="shared" si="4"/>
        <v>0</v>
      </c>
      <c r="FC12" s="321">
        <f t="shared" si="4"/>
        <v>0</v>
      </c>
      <c r="FD12" s="321">
        <f t="shared" si="4"/>
        <v>0</v>
      </c>
      <c r="FE12" s="321">
        <f t="shared" si="4"/>
        <v>0</v>
      </c>
      <c r="FF12" s="321">
        <f t="shared" si="4"/>
        <v>0</v>
      </c>
      <c r="FG12" s="321">
        <f t="shared" si="4"/>
        <v>0</v>
      </c>
      <c r="FH12" s="321">
        <f t="shared" si="4"/>
        <v>0</v>
      </c>
      <c r="FI12" s="321">
        <f t="shared" si="4"/>
        <v>0</v>
      </c>
      <c r="FJ12" s="321">
        <f t="shared" si="4"/>
        <v>0</v>
      </c>
      <c r="FK12" s="321">
        <f t="shared" si="4"/>
        <v>0</v>
      </c>
      <c r="FL12" s="321">
        <f t="shared" si="4"/>
        <v>0</v>
      </c>
      <c r="FM12" s="321">
        <f t="shared" si="4"/>
        <v>0</v>
      </c>
      <c r="FN12" s="321">
        <f t="shared" ref="FN12:GJ12" si="5" xml:space="preserve"> IF( FN11 = 1, 1 / ((1 + $F9) ^ (FN10 - 1)), 0)</f>
        <v>0</v>
      </c>
      <c r="FO12" s="321">
        <f t="shared" si="5"/>
        <v>0</v>
      </c>
      <c r="FP12" s="321">
        <f t="shared" si="5"/>
        <v>0</v>
      </c>
      <c r="FQ12" s="321">
        <f t="shared" si="5"/>
        <v>0</v>
      </c>
      <c r="FR12" s="321">
        <f t="shared" si="5"/>
        <v>0</v>
      </c>
      <c r="FS12" s="321">
        <f t="shared" si="5"/>
        <v>0</v>
      </c>
      <c r="FT12" s="321">
        <f t="shared" si="5"/>
        <v>0</v>
      </c>
      <c r="FU12" s="321">
        <f t="shared" si="5"/>
        <v>0</v>
      </c>
      <c r="FV12" s="321">
        <f t="shared" si="5"/>
        <v>0</v>
      </c>
      <c r="FW12" s="321">
        <f t="shared" si="5"/>
        <v>0</v>
      </c>
      <c r="FX12" s="321">
        <f t="shared" si="5"/>
        <v>0</v>
      </c>
      <c r="FY12" s="321">
        <f t="shared" si="5"/>
        <v>0</v>
      </c>
      <c r="FZ12" s="321">
        <f t="shared" si="5"/>
        <v>0</v>
      </c>
      <c r="GA12" s="321">
        <f t="shared" si="5"/>
        <v>0</v>
      </c>
      <c r="GB12" s="321">
        <f t="shared" si="5"/>
        <v>0</v>
      </c>
      <c r="GC12" s="321">
        <f t="shared" si="5"/>
        <v>0</v>
      </c>
      <c r="GD12" s="321">
        <f t="shared" si="5"/>
        <v>0</v>
      </c>
      <c r="GE12" s="321">
        <f t="shared" si="5"/>
        <v>0</v>
      </c>
      <c r="GF12" s="321">
        <f t="shared" si="5"/>
        <v>0</v>
      </c>
      <c r="GG12" s="321">
        <f t="shared" si="5"/>
        <v>0</v>
      </c>
      <c r="GH12" s="321">
        <f t="shared" si="5"/>
        <v>0</v>
      </c>
      <c r="GI12" s="321">
        <f t="shared" si="5"/>
        <v>0</v>
      </c>
      <c r="GJ12" s="321">
        <f t="shared" si="5"/>
        <v>0</v>
      </c>
    </row>
    <row r="13" spans="1:192" x14ac:dyDescent="0.25">
      <c r="A13" s="242"/>
      <c r="B13" s="242"/>
      <c r="C13" s="243"/>
      <c r="D13" s="244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1"/>
      <c r="CA13" s="241"/>
      <c r="CB13" s="241"/>
      <c r="CC13" s="241"/>
      <c r="CD13" s="241"/>
      <c r="CE13" s="241"/>
      <c r="CF13" s="241"/>
      <c r="CG13" s="241"/>
      <c r="CH13" s="241"/>
      <c r="CI13" s="241"/>
      <c r="CJ13" s="241"/>
      <c r="CK13" s="241"/>
      <c r="CL13" s="241"/>
      <c r="CM13" s="241"/>
      <c r="CN13" s="241"/>
      <c r="CO13" s="241"/>
      <c r="CP13" s="241"/>
      <c r="CQ13" s="241"/>
      <c r="CR13" s="241"/>
      <c r="CS13" s="241"/>
      <c r="CT13" s="241"/>
      <c r="CU13" s="241"/>
      <c r="CV13" s="241"/>
      <c r="CW13" s="241"/>
      <c r="CX13" s="241"/>
      <c r="CY13" s="241"/>
      <c r="CZ13" s="241"/>
      <c r="DA13" s="241"/>
      <c r="DB13" s="241"/>
      <c r="DC13" s="241"/>
      <c r="DD13" s="241"/>
      <c r="DE13" s="241"/>
      <c r="DF13" s="241"/>
      <c r="DG13" s="241"/>
      <c r="DH13" s="241"/>
      <c r="DI13" s="241"/>
      <c r="DJ13" s="241"/>
      <c r="DK13" s="241"/>
      <c r="DL13" s="241"/>
      <c r="DM13" s="241"/>
      <c r="DN13" s="241"/>
      <c r="DO13" s="241"/>
      <c r="DP13" s="241"/>
      <c r="DQ13" s="241"/>
      <c r="DR13" s="241"/>
      <c r="DS13" s="241"/>
      <c r="DT13" s="241"/>
      <c r="DU13" s="241"/>
      <c r="DV13" s="241"/>
      <c r="DW13" s="241"/>
      <c r="DX13" s="241"/>
      <c r="DY13" s="241"/>
      <c r="DZ13" s="241"/>
      <c r="EA13" s="241"/>
      <c r="EB13" s="241"/>
      <c r="EC13" s="241"/>
      <c r="ED13" s="241"/>
      <c r="EE13" s="241"/>
      <c r="EF13" s="241"/>
      <c r="EG13" s="241"/>
      <c r="EH13" s="241"/>
      <c r="EI13" s="241"/>
      <c r="EJ13" s="241"/>
      <c r="EK13" s="241"/>
      <c r="EL13" s="241"/>
      <c r="EM13" s="241"/>
      <c r="EN13" s="241"/>
      <c r="EO13" s="241"/>
      <c r="EP13" s="241"/>
      <c r="EQ13" s="241"/>
      <c r="ER13" s="241"/>
      <c r="ES13" s="241"/>
      <c r="ET13" s="241"/>
      <c r="EU13" s="241"/>
      <c r="EV13" s="241"/>
      <c r="EW13" s="241"/>
      <c r="EX13" s="241"/>
      <c r="EY13" s="241"/>
      <c r="EZ13" s="241"/>
      <c r="FA13" s="241"/>
      <c r="FB13" s="241"/>
      <c r="FC13" s="241"/>
      <c r="FD13" s="241"/>
      <c r="FE13" s="241"/>
      <c r="FF13" s="241"/>
      <c r="FG13" s="241"/>
      <c r="FH13" s="241"/>
      <c r="FI13" s="241"/>
      <c r="FJ13" s="241"/>
      <c r="FK13" s="241"/>
      <c r="FL13" s="241"/>
      <c r="FM13" s="241"/>
      <c r="FN13" s="241"/>
      <c r="FO13" s="241"/>
      <c r="FP13" s="241"/>
      <c r="FQ13" s="241"/>
      <c r="FR13" s="241"/>
      <c r="FS13" s="241"/>
      <c r="FT13" s="241"/>
      <c r="FU13" s="241"/>
      <c r="FV13" s="241"/>
      <c r="FW13" s="241"/>
      <c r="FX13" s="241"/>
      <c r="FY13" s="241"/>
      <c r="FZ13" s="241"/>
      <c r="GA13" s="241"/>
      <c r="GB13" s="241"/>
      <c r="GC13" s="241"/>
      <c r="GD13" s="241"/>
      <c r="GE13" s="241"/>
      <c r="GF13" s="241"/>
      <c r="GG13" s="241"/>
      <c r="GH13" s="241"/>
      <c r="GI13" s="241"/>
      <c r="GJ13" s="241"/>
    </row>
    <row r="14" spans="1:192" x14ac:dyDescent="0.25">
      <c r="A14" s="469"/>
      <c r="B14" s="469"/>
      <c r="C14" s="470"/>
      <c r="D14" s="323"/>
      <c r="E14" s="323" t="str">
        <f xml:space="preserve"> InpC!E$35</f>
        <v>H1 seasonal adjustment</v>
      </c>
      <c r="F14" s="323">
        <f xml:space="preserve"> InpC!F$35</f>
        <v>0.5</v>
      </c>
      <c r="G14" s="323" t="str">
        <f xml:space="preserve"> InpC!G$35</f>
        <v>% of annual yield</v>
      </c>
      <c r="H14" s="323"/>
      <c r="I14" s="471"/>
      <c r="J14" s="471"/>
      <c r="K14" s="471"/>
      <c r="L14" s="471"/>
      <c r="M14" s="471"/>
      <c r="N14" s="471"/>
      <c r="O14" s="471"/>
      <c r="P14" s="471"/>
      <c r="Q14" s="471"/>
      <c r="R14" s="471"/>
      <c r="S14" s="471"/>
      <c r="T14" s="471"/>
      <c r="U14" s="471"/>
      <c r="V14" s="471"/>
      <c r="W14" s="471"/>
      <c r="X14" s="471"/>
      <c r="Y14" s="471"/>
      <c r="Z14" s="471"/>
      <c r="AA14" s="471"/>
      <c r="AB14" s="471"/>
      <c r="AC14" s="471"/>
      <c r="AD14" s="471"/>
      <c r="AE14" s="471"/>
      <c r="AF14" s="471"/>
      <c r="AG14" s="471"/>
      <c r="AH14" s="471"/>
      <c r="AI14" s="471"/>
      <c r="AJ14" s="471"/>
      <c r="AK14" s="471"/>
      <c r="AL14" s="471"/>
      <c r="AM14" s="471"/>
      <c r="AN14" s="471"/>
      <c r="AO14" s="471"/>
      <c r="AP14" s="471"/>
      <c r="AQ14" s="471"/>
      <c r="AR14" s="471"/>
      <c r="AS14" s="471"/>
      <c r="AT14" s="471"/>
      <c r="AU14" s="471"/>
      <c r="AV14" s="471"/>
      <c r="AW14" s="471"/>
      <c r="AX14" s="471"/>
      <c r="AY14" s="471"/>
      <c r="AZ14" s="471"/>
      <c r="BA14" s="471"/>
      <c r="BB14" s="471"/>
      <c r="BC14" s="471"/>
      <c r="BD14" s="471"/>
      <c r="BE14" s="471"/>
      <c r="BF14" s="471"/>
      <c r="BG14" s="471"/>
      <c r="BH14" s="471"/>
      <c r="BI14" s="471"/>
      <c r="BJ14" s="471"/>
      <c r="BK14" s="471"/>
      <c r="BL14" s="471"/>
      <c r="BM14" s="471"/>
      <c r="BN14" s="471"/>
      <c r="BO14" s="471"/>
      <c r="BP14" s="471"/>
      <c r="BQ14" s="471"/>
      <c r="BR14" s="471"/>
      <c r="BS14" s="471"/>
      <c r="BT14" s="471"/>
      <c r="BU14" s="471"/>
      <c r="BV14" s="471"/>
      <c r="BW14" s="471"/>
      <c r="BX14" s="471"/>
      <c r="BY14" s="471"/>
      <c r="BZ14" s="471"/>
      <c r="CA14" s="471"/>
      <c r="CB14" s="471"/>
      <c r="CC14" s="471"/>
      <c r="CD14" s="471"/>
      <c r="CE14" s="471"/>
      <c r="CF14" s="471"/>
      <c r="CG14" s="471"/>
      <c r="CH14" s="471"/>
      <c r="CI14" s="471"/>
      <c r="CJ14" s="471"/>
      <c r="CK14" s="471"/>
      <c r="CL14" s="471"/>
      <c r="CM14" s="471"/>
      <c r="CN14" s="471"/>
      <c r="CO14" s="471"/>
      <c r="CP14" s="471"/>
      <c r="CQ14" s="471"/>
      <c r="CR14" s="471"/>
      <c r="CS14" s="471"/>
      <c r="CT14" s="471"/>
      <c r="CU14" s="471"/>
      <c r="CV14" s="471"/>
      <c r="CW14" s="471"/>
      <c r="CX14" s="471"/>
      <c r="CY14" s="471"/>
      <c r="CZ14" s="471"/>
      <c r="DA14" s="471"/>
      <c r="DB14" s="471"/>
      <c r="DC14" s="471"/>
      <c r="DD14" s="471"/>
      <c r="DE14" s="471"/>
      <c r="DF14" s="471"/>
      <c r="DG14" s="471"/>
      <c r="DH14" s="471"/>
      <c r="DI14" s="471"/>
      <c r="DJ14" s="471"/>
      <c r="DK14" s="471"/>
      <c r="DL14" s="471"/>
      <c r="DM14" s="471"/>
      <c r="DN14" s="471"/>
      <c r="DO14" s="471"/>
      <c r="DP14" s="471"/>
      <c r="DQ14" s="471"/>
      <c r="DR14" s="471"/>
      <c r="DS14" s="471"/>
      <c r="DT14" s="471"/>
      <c r="DU14" s="471"/>
      <c r="DV14" s="471"/>
      <c r="DW14" s="471"/>
      <c r="DX14" s="471"/>
      <c r="DY14" s="471"/>
      <c r="DZ14" s="471"/>
      <c r="EA14" s="471"/>
      <c r="EB14" s="471"/>
      <c r="EC14" s="471"/>
      <c r="ED14" s="471"/>
      <c r="EE14" s="471"/>
      <c r="EF14" s="471"/>
      <c r="EG14" s="471"/>
      <c r="EH14" s="471"/>
      <c r="EI14" s="471"/>
      <c r="EJ14" s="471"/>
      <c r="EK14" s="471"/>
      <c r="EL14" s="471"/>
      <c r="EM14" s="471"/>
      <c r="EN14" s="471"/>
      <c r="EO14" s="471"/>
      <c r="EP14" s="471"/>
      <c r="EQ14" s="471"/>
      <c r="ER14" s="471"/>
      <c r="ES14" s="471"/>
      <c r="ET14" s="471"/>
      <c r="EU14" s="471"/>
      <c r="EV14" s="471"/>
      <c r="EW14" s="471"/>
      <c r="EX14" s="471"/>
      <c r="EY14" s="471"/>
      <c r="EZ14" s="471"/>
      <c r="FA14" s="471"/>
      <c r="FB14" s="471"/>
      <c r="FC14" s="471"/>
      <c r="FD14" s="471"/>
      <c r="FE14" s="471"/>
      <c r="FF14" s="471"/>
      <c r="FG14" s="471"/>
      <c r="FH14" s="471"/>
      <c r="FI14" s="471"/>
      <c r="FJ14" s="471"/>
      <c r="FK14" s="471"/>
      <c r="FL14" s="471"/>
      <c r="FM14" s="471"/>
      <c r="FN14" s="471"/>
      <c r="FO14" s="471"/>
      <c r="FP14" s="471"/>
      <c r="FQ14" s="471"/>
      <c r="FR14" s="471"/>
      <c r="FS14" s="471"/>
      <c r="FT14" s="471"/>
      <c r="FU14" s="471"/>
      <c r="FV14" s="471"/>
      <c r="FW14" s="471"/>
      <c r="FX14" s="471"/>
      <c r="FY14" s="471"/>
      <c r="FZ14" s="471"/>
      <c r="GA14" s="471"/>
      <c r="GB14" s="471"/>
      <c r="GC14" s="471"/>
      <c r="GD14" s="471"/>
      <c r="GE14" s="471"/>
      <c r="GF14" s="471"/>
      <c r="GG14" s="471"/>
      <c r="GH14" s="471"/>
      <c r="GI14" s="471"/>
      <c r="GJ14" s="471"/>
    </row>
    <row r="15" spans="1:192" x14ac:dyDescent="0.25">
      <c r="A15" s="469"/>
      <c r="B15" s="469"/>
      <c r="C15" s="470"/>
      <c r="D15" s="323"/>
      <c r="E15" s="323" t="str">
        <f xml:space="preserve"> InpC!E$36</f>
        <v>H2 seasonal adjustment</v>
      </c>
      <c r="F15" s="323">
        <f xml:space="preserve"> InpC!F$36</f>
        <v>0.5</v>
      </c>
      <c r="G15" s="323" t="str">
        <f xml:space="preserve"> InpC!G$36</f>
        <v>% of annual yield</v>
      </c>
      <c r="H15" s="323"/>
      <c r="I15" s="471"/>
      <c r="J15" s="471"/>
      <c r="K15" s="471"/>
      <c r="L15" s="471"/>
      <c r="M15" s="471"/>
      <c r="N15" s="471"/>
      <c r="O15" s="471"/>
      <c r="P15" s="471"/>
      <c r="Q15" s="471"/>
      <c r="R15" s="471"/>
      <c r="S15" s="471"/>
      <c r="T15" s="471"/>
      <c r="U15" s="471"/>
      <c r="V15" s="471"/>
      <c r="W15" s="471"/>
      <c r="X15" s="471"/>
      <c r="Y15" s="471"/>
      <c r="Z15" s="471"/>
      <c r="AA15" s="471"/>
      <c r="AB15" s="471"/>
      <c r="AC15" s="471"/>
      <c r="AD15" s="471"/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471"/>
      <c r="BP15" s="471"/>
      <c r="BQ15" s="471"/>
      <c r="BR15" s="471"/>
      <c r="BS15" s="471"/>
      <c r="BT15" s="471"/>
      <c r="BU15" s="471"/>
      <c r="BV15" s="471"/>
      <c r="BW15" s="471"/>
      <c r="BX15" s="471"/>
      <c r="BY15" s="471"/>
      <c r="BZ15" s="471"/>
      <c r="CA15" s="471"/>
      <c r="CB15" s="471"/>
      <c r="CC15" s="471"/>
      <c r="CD15" s="471"/>
      <c r="CE15" s="471"/>
      <c r="CF15" s="471"/>
      <c r="CG15" s="471"/>
      <c r="CH15" s="471"/>
      <c r="CI15" s="471"/>
      <c r="CJ15" s="471"/>
      <c r="CK15" s="471"/>
      <c r="CL15" s="471"/>
      <c r="CM15" s="471"/>
      <c r="CN15" s="471"/>
      <c r="CO15" s="471"/>
      <c r="CP15" s="471"/>
      <c r="CQ15" s="471"/>
      <c r="CR15" s="471"/>
      <c r="CS15" s="471"/>
      <c r="CT15" s="471"/>
      <c r="CU15" s="471"/>
      <c r="CV15" s="471"/>
      <c r="CW15" s="471"/>
      <c r="CX15" s="471"/>
      <c r="CY15" s="471"/>
      <c r="CZ15" s="471"/>
      <c r="DA15" s="471"/>
      <c r="DB15" s="471"/>
      <c r="DC15" s="471"/>
      <c r="DD15" s="471"/>
      <c r="DE15" s="471"/>
      <c r="DF15" s="471"/>
      <c r="DG15" s="471"/>
      <c r="DH15" s="471"/>
      <c r="DI15" s="471"/>
      <c r="DJ15" s="471"/>
      <c r="DK15" s="471"/>
      <c r="DL15" s="471"/>
      <c r="DM15" s="471"/>
      <c r="DN15" s="471"/>
      <c r="DO15" s="471"/>
      <c r="DP15" s="471"/>
      <c r="DQ15" s="471"/>
      <c r="DR15" s="471"/>
      <c r="DS15" s="471"/>
      <c r="DT15" s="471"/>
      <c r="DU15" s="471"/>
      <c r="DV15" s="471"/>
      <c r="DW15" s="471"/>
      <c r="DX15" s="471"/>
      <c r="DY15" s="471"/>
      <c r="DZ15" s="471"/>
      <c r="EA15" s="471"/>
      <c r="EB15" s="471"/>
      <c r="EC15" s="471"/>
      <c r="ED15" s="471"/>
      <c r="EE15" s="471"/>
      <c r="EF15" s="471"/>
      <c r="EG15" s="471"/>
      <c r="EH15" s="471"/>
      <c r="EI15" s="471"/>
      <c r="EJ15" s="471"/>
      <c r="EK15" s="471"/>
      <c r="EL15" s="471"/>
      <c r="EM15" s="471"/>
      <c r="EN15" s="471"/>
      <c r="EO15" s="471"/>
      <c r="EP15" s="471"/>
      <c r="EQ15" s="471"/>
      <c r="ER15" s="471"/>
      <c r="ES15" s="471"/>
      <c r="ET15" s="471"/>
      <c r="EU15" s="471"/>
      <c r="EV15" s="471"/>
      <c r="EW15" s="471"/>
      <c r="EX15" s="471"/>
      <c r="EY15" s="471"/>
      <c r="EZ15" s="471"/>
      <c r="FA15" s="471"/>
      <c r="FB15" s="471"/>
      <c r="FC15" s="471"/>
      <c r="FD15" s="471"/>
      <c r="FE15" s="471"/>
      <c r="FF15" s="471"/>
      <c r="FG15" s="471"/>
      <c r="FH15" s="471"/>
      <c r="FI15" s="471"/>
      <c r="FJ15" s="471"/>
      <c r="FK15" s="471"/>
      <c r="FL15" s="471"/>
      <c r="FM15" s="471"/>
      <c r="FN15" s="471"/>
      <c r="FO15" s="471"/>
      <c r="FP15" s="471"/>
      <c r="FQ15" s="471"/>
      <c r="FR15" s="471"/>
      <c r="FS15" s="471"/>
      <c r="FT15" s="471"/>
      <c r="FU15" s="471"/>
      <c r="FV15" s="471"/>
      <c r="FW15" s="471"/>
      <c r="FX15" s="471"/>
      <c r="FY15" s="471"/>
      <c r="FZ15" s="471"/>
      <c r="GA15" s="471"/>
      <c r="GB15" s="471"/>
      <c r="GC15" s="471"/>
      <c r="GD15" s="471"/>
      <c r="GE15" s="471"/>
      <c r="GF15" s="471"/>
      <c r="GG15" s="471"/>
      <c r="GH15" s="471"/>
      <c r="GI15" s="471"/>
      <c r="GJ15" s="471"/>
    </row>
    <row r="16" spans="1:192" x14ac:dyDescent="0.25">
      <c r="A16" s="86"/>
      <c r="B16" s="86"/>
      <c r="C16" s="87"/>
      <c r="D16" s="88"/>
      <c r="E16" s="78" t="str">
        <f xml:space="preserve"> Time!E$160</f>
        <v>Contract period quarter</v>
      </c>
      <c r="F16" s="78">
        <f xml:space="preserve"> Time!F$160</f>
        <v>0</v>
      </c>
      <c r="G16" s="78" t="str">
        <f xml:space="preserve"> Time!G$160</f>
        <v>counter</v>
      </c>
      <c r="H16" s="78">
        <f xml:space="preserve"> Time!H$160</f>
        <v>0</v>
      </c>
      <c r="I16" s="78">
        <f xml:space="preserve"> Time!I$160</f>
        <v>0</v>
      </c>
      <c r="J16" s="78">
        <f xml:space="preserve"> Time!J$160</f>
        <v>0</v>
      </c>
      <c r="K16" s="78">
        <f xml:space="preserve"> Time!K$160</f>
        <v>0</v>
      </c>
      <c r="L16" s="78">
        <f xml:space="preserve"> Time!L$160</f>
        <v>0</v>
      </c>
      <c r="M16" s="78">
        <f xml:space="preserve"> Time!M$160</f>
        <v>0</v>
      </c>
      <c r="N16" s="78">
        <f xml:space="preserve"> Time!N$160</f>
        <v>0</v>
      </c>
      <c r="O16" s="78">
        <f xml:space="preserve"> Time!O$160</f>
        <v>0</v>
      </c>
      <c r="P16" s="78">
        <f xml:space="preserve"> Time!P$160</f>
        <v>0</v>
      </c>
      <c r="Q16" s="78">
        <f xml:space="preserve"> Time!Q$160</f>
        <v>1</v>
      </c>
      <c r="R16" s="78">
        <f xml:space="preserve"> Time!R$160</f>
        <v>2</v>
      </c>
      <c r="S16" s="78">
        <f xml:space="preserve"> Time!S$160</f>
        <v>1</v>
      </c>
      <c r="T16" s="78">
        <f xml:space="preserve"> Time!T$160</f>
        <v>2</v>
      </c>
      <c r="U16" s="78">
        <f xml:space="preserve"> Time!U$160</f>
        <v>1</v>
      </c>
      <c r="V16" s="78">
        <f xml:space="preserve"> Time!V$160</f>
        <v>2</v>
      </c>
      <c r="W16" s="78">
        <f xml:space="preserve"> Time!W$160</f>
        <v>1</v>
      </c>
      <c r="X16" s="78">
        <f xml:space="preserve"> Time!X$160</f>
        <v>2</v>
      </c>
      <c r="Y16" s="78">
        <f xml:space="preserve"> Time!Y$160</f>
        <v>1</v>
      </c>
      <c r="Z16" s="78">
        <f xml:space="preserve"> Time!Z$160</f>
        <v>2</v>
      </c>
      <c r="AA16" s="78">
        <f xml:space="preserve"> Time!AA$160</f>
        <v>1</v>
      </c>
      <c r="AB16" s="78">
        <f xml:space="preserve"> Time!AB$160</f>
        <v>2</v>
      </c>
      <c r="AC16" s="78">
        <f xml:space="preserve"> Time!AC$160</f>
        <v>1</v>
      </c>
      <c r="AD16" s="78">
        <f xml:space="preserve"> Time!AD$160</f>
        <v>2</v>
      </c>
      <c r="AE16" s="78">
        <f xml:space="preserve"> Time!AE$160</f>
        <v>1</v>
      </c>
      <c r="AF16" s="78">
        <f xml:space="preserve"> Time!AF$160</f>
        <v>2</v>
      </c>
      <c r="AG16" s="78">
        <f xml:space="preserve"> Time!AG$160</f>
        <v>1</v>
      </c>
      <c r="AH16" s="78">
        <f xml:space="preserve"> Time!AH$160</f>
        <v>2</v>
      </c>
      <c r="AI16" s="78">
        <f xml:space="preserve"> Time!AI$160</f>
        <v>1</v>
      </c>
      <c r="AJ16" s="78">
        <f xml:space="preserve"> Time!AJ$160</f>
        <v>2</v>
      </c>
      <c r="AK16" s="78">
        <f xml:space="preserve"> Time!AK$160</f>
        <v>1</v>
      </c>
      <c r="AL16" s="78">
        <f xml:space="preserve"> Time!AL$160</f>
        <v>2</v>
      </c>
      <c r="AM16" s="78">
        <f xml:space="preserve"> Time!AM$160</f>
        <v>1</v>
      </c>
      <c r="AN16" s="78">
        <f xml:space="preserve"> Time!AN$160</f>
        <v>2</v>
      </c>
      <c r="AO16" s="78">
        <f xml:space="preserve"> Time!AO$160</f>
        <v>1</v>
      </c>
      <c r="AP16" s="78">
        <f xml:space="preserve"> Time!AP$160</f>
        <v>2</v>
      </c>
      <c r="AQ16" s="78">
        <f xml:space="preserve"> Time!AQ$160</f>
        <v>1</v>
      </c>
      <c r="AR16" s="78">
        <f xml:space="preserve"> Time!AR$160</f>
        <v>2</v>
      </c>
      <c r="AS16" s="78">
        <f xml:space="preserve"> Time!AS$160</f>
        <v>1</v>
      </c>
      <c r="AT16" s="78">
        <f xml:space="preserve"> Time!AT$160</f>
        <v>2</v>
      </c>
      <c r="AU16" s="78">
        <f xml:space="preserve"> Time!AU$160</f>
        <v>1</v>
      </c>
      <c r="AV16" s="78">
        <f xml:space="preserve"> Time!AV$160</f>
        <v>2</v>
      </c>
      <c r="AW16" s="78">
        <f xml:space="preserve"> Time!AW$160</f>
        <v>1</v>
      </c>
      <c r="AX16" s="78">
        <f xml:space="preserve"> Time!AX$160</f>
        <v>2</v>
      </c>
      <c r="AY16" s="78">
        <f xml:space="preserve"> Time!AY$160</f>
        <v>1</v>
      </c>
      <c r="AZ16" s="78">
        <f xml:space="preserve"> Time!AZ$160</f>
        <v>2</v>
      </c>
      <c r="BA16" s="78">
        <f xml:space="preserve"> Time!BA$160</f>
        <v>1</v>
      </c>
      <c r="BB16" s="78">
        <f xml:space="preserve"> Time!BB$160</f>
        <v>2</v>
      </c>
      <c r="BC16" s="78">
        <f xml:space="preserve"> Time!BC$160</f>
        <v>1</v>
      </c>
      <c r="BD16" s="78">
        <f xml:space="preserve"> Time!BD$160</f>
        <v>2</v>
      </c>
      <c r="BE16" s="78">
        <f xml:space="preserve"> Time!BE$160</f>
        <v>0</v>
      </c>
      <c r="BF16" s="78">
        <f xml:space="preserve"> Time!BF$160</f>
        <v>0</v>
      </c>
      <c r="BG16" s="78">
        <f xml:space="preserve"> Time!BG$160</f>
        <v>0</v>
      </c>
      <c r="BH16" s="78">
        <f xml:space="preserve"> Time!BH$160</f>
        <v>0</v>
      </c>
      <c r="BI16" s="78">
        <f xml:space="preserve"> Time!BI$160</f>
        <v>0</v>
      </c>
      <c r="BJ16" s="78">
        <f xml:space="preserve"> Time!BJ$160</f>
        <v>0</v>
      </c>
      <c r="BK16" s="78">
        <f xml:space="preserve"> Time!BK$160</f>
        <v>0</v>
      </c>
      <c r="BL16" s="78">
        <f xml:space="preserve"> Time!BL$160</f>
        <v>0</v>
      </c>
      <c r="BM16" s="78">
        <f xml:space="preserve"> Time!BM$160</f>
        <v>0</v>
      </c>
      <c r="BN16" s="78">
        <f xml:space="preserve"> Time!BN$160</f>
        <v>0</v>
      </c>
      <c r="BO16" s="78">
        <f xml:space="preserve"> Time!BO$160</f>
        <v>0</v>
      </c>
      <c r="BP16" s="78">
        <f xml:space="preserve"> Time!BP$160</f>
        <v>0</v>
      </c>
      <c r="BQ16" s="78">
        <f xml:space="preserve"> Time!BQ$160</f>
        <v>0</v>
      </c>
      <c r="BR16" s="78">
        <f xml:space="preserve"> Time!BR$160</f>
        <v>0</v>
      </c>
      <c r="BS16" s="78">
        <f xml:space="preserve"> Time!BS$160</f>
        <v>0</v>
      </c>
      <c r="BT16" s="78">
        <f xml:space="preserve"> Time!BT$160</f>
        <v>0</v>
      </c>
      <c r="BU16" s="78">
        <f xml:space="preserve"> Time!BU$160</f>
        <v>0</v>
      </c>
      <c r="BV16" s="78">
        <f xml:space="preserve"> Time!BV$160</f>
        <v>0</v>
      </c>
      <c r="BW16" s="78">
        <f xml:space="preserve"> Time!BW$160</f>
        <v>0</v>
      </c>
      <c r="BX16" s="78">
        <f xml:space="preserve"> Time!BX$160</f>
        <v>0</v>
      </c>
      <c r="BY16" s="78">
        <f xml:space="preserve"> Time!BY$160</f>
        <v>0</v>
      </c>
      <c r="BZ16" s="78">
        <f xml:space="preserve"> Time!BZ$160</f>
        <v>0</v>
      </c>
      <c r="CA16" s="78">
        <f xml:space="preserve"> Time!CA$160</f>
        <v>0</v>
      </c>
      <c r="CB16" s="78">
        <f xml:space="preserve"> Time!CB$160</f>
        <v>0</v>
      </c>
      <c r="CC16" s="78">
        <f xml:space="preserve"> Time!CC$160</f>
        <v>0</v>
      </c>
      <c r="CD16" s="78">
        <f xml:space="preserve"> Time!CD$160</f>
        <v>0</v>
      </c>
      <c r="CE16" s="78">
        <f xml:space="preserve"> Time!CE$160</f>
        <v>0</v>
      </c>
      <c r="CF16" s="78">
        <f xml:space="preserve"> Time!CF$160</f>
        <v>0</v>
      </c>
      <c r="CG16" s="78">
        <f xml:space="preserve"> Time!CG$160</f>
        <v>0</v>
      </c>
      <c r="CH16" s="78">
        <f xml:space="preserve"> Time!CH$160</f>
        <v>0</v>
      </c>
      <c r="CI16" s="78">
        <f xml:space="preserve"> Time!CI$160</f>
        <v>0</v>
      </c>
      <c r="CJ16" s="78">
        <f xml:space="preserve"> Time!CJ$160</f>
        <v>0</v>
      </c>
      <c r="CK16" s="78">
        <f xml:space="preserve"> Time!CK$160</f>
        <v>0</v>
      </c>
      <c r="CL16" s="78">
        <f xml:space="preserve"> Time!CL$160</f>
        <v>0</v>
      </c>
      <c r="CM16" s="78">
        <f xml:space="preserve"> Time!CM$160</f>
        <v>0</v>
      </c>
      <c r="CN16" s="78">
        <f xml:space="preserve"> Time!CN$160</f>
        <v>0</v>
      </c>
      <c r="CO16" s="78">
        <f xml:space="preserve"> Time!CO$160</f>
        <v>0</v>
      </c>
      <c r="CP16" s="78">
        <f xml:space="preserve"> Time!CP$160</f>
        <v>0</v>
      </c>
      <c r="CQ16" s="78">
        <f xml:space="preserve"> Time!CQ$160</f>
        <v>0</v>
      </c>
      <c r="CR16" s="78">
        <f xml:space="preserve"> Time!CR$160</f>
        <v>0</v>
      </c>
      <c r="CS16" s="78">
        <f xml:space="preserve"> Time!CS$160</f>
        <v>0</v>
      </c>
      <c r="CT16" s="78">
        <f xml:space="preserve"> Time!CT$160</f>
        <v>0</v>
      </c>
      <c r="CU16" s="78">
        <f xml:space="preserve"> Time!CU$160</f>
        <v>0</v>
      </c>
      <c r="CV16" s="78">
        <f xml:space="preserve"> Time!CV$160</f>
        <v>0</v>
      </c>
      <c r="CW16" s="78">
        <f xml:space="preserve"> Time!CW$160</f>
        <v>0</v>
      </c>
      <c r="CX16" s="78">
        <f xml:space="preserve"> Time!CX$160</f>
        <v>0</v>
      </c>
      <c r="CY16" s="78">
        <f xml:space="preserve"> Time!CY$160</f>
        <v>0</v>
      </c>
      <c r="CZ16" s="78">
        <f xml:space="preserve"> Time!CZ$160</f>
        <v>0</v>
      </c>
      <c r="DA16" s="78">
        <f xml:space="preserve"> Time!DA$160</f>
        <v>0</v>
      </c>
      <c r="DB16" s="78">
        <f xml:space="preserve"> Time!DB$160</f>
        <v>0</v>
      </c>
      <c r="DC16" s="78">
        <f xml:space="preserve"> Time!DC$160</f>
        <v>0</v>
      </c>
      <c r="DD16" s="78">
        <f xml:space="preserve"> Time!DD$160</f>
        <v>0</v>
      </c>
      <c r="DE16" s="78">
        <f xml:space="preserve"> Time!DE$160</f>
        <v>0</v>
      </c>
      <c r="DF16" s="78">
        <f xml:space="preserve"> Time!DF$160</f>
        <v>0</v>
      </c>
      <c r="DG16" s="78">
        <f xml:space="preserve"> Time!DG$160</f>
        <v>0</v>
      </c>
      <c r="DH16" s="78">
        <f xml:space="preserve"> Time!DH$160</f>
        <v>0</v>
      </c>
      <c r="DI16" s="78">
        <f xml:space="preserve"> Time!DI$160</f>
        <v>0</v>
      </c>
      <c r="DJ16" s="78">
        <f xml:space="preserve"> Time!DJ$160</f>
        <v>0</v>
      </c>
      <c r="DK16" s="78">
        <f xml:space="preserve"> Time!DK$160</f>
        <v>0</v>
      </c>
      <c r="DL16" s="78">
        <f xml:space="preserve"> Time!DL$160</f>
        <v>0</v>
      </c>
      <c r="DM16" s="78">
        <f xml:space="preserve"> Time!DM$160</f>
        <v>0</v>
      </c>
      <c r="DN16" s="78">
        <f xml:space="preserve"> Time!DN$160</f>
        <v>0</v>
      </c>
      <c r="DO16" s="78">
        <f xml:space="preserve"> Time!DO$160</f>
        <v>0</v>
      </c>
      <c r="DP16" s="78">
        <f xml:space="preserve"> Time!DP$160</f>
        <v>0</v>
      </c>
      <c r="DQ16" s="78">
        <f xml:space="preserve"> Time!DQ$160</f>
        <v>0</v>
      </c>
      <c r="DR16" s="78">
        <f xml:space="preserve"> Time!DR$160</f>
        <v>0</v>
      </c>
      <c r="DS16" s="78">
        <f xml:space="preserve"> Time!DS$160</f>
        <v>0</v>
      </c>
      <c r="DT16" s="78">
        <f xml:space="preserve"> Time!DT$160</f>
        <v>0</v>
      </c>
      <c r="DU16" s="78">
        <f xml:space="preserve"> Time!DU$160</f>
        <v>0</v>
      </c>
      <c r="DV16" s="78">
        <f xml:space="preserve"> Time!DV$160</f>
        <v>0</v>
      </c>
      <c r="DW16" s="78">
        <f xml:space="preserve"> Time!DW$160</f>
        <v>0</v>
      </c>
      <c r="DX16" s="78">
        <f xml:space="preserve"> Time!DX$160</f>
        <v>0</v>
      </c>
      <c r="DY16" s="78">
        <f xml:space="preserve"> Time!DY$160</f>
        <v>0</v>
      </c>
      <c r="DZ16" s="78">
        <f xml:space="preserve"> Time!DZ$160</f>
        <v>0</v>
      </c>
      <c r="EA16" s="78">
        <f xml:space="preserve"> Time!EA$160</f>
        <v>0</v>
      </c>
      <c r="EB16" s="78">
        <f xml:space="preserve"> Time!EB$160</f>
        <v>0</v>
      </c>
      <c r="EC16" s="78">
        <f xml:space="preserve"> Time!EC$160</f>
        <v>0</v>
      </c>
      <c r="ED16" s="78">
        <f xml:space="preserve"> Time!ED$160</f>
        <v>0</v>
      </c>
      <c r="EE16" s="78">
        <f xml:space="preserve"> Time!EE$160</f>
        <v>0</v>
      </c>
      <c r="EF16" s="78">
        <f xml:space="preserve"> Time!EF$160</f>
        <v>0</v>
      </c>
      <c r="EG16" s="78">
        <f xml:space="preserve"> Time!EG$160</f>
        <v>0</v>
      </c>
      <c r="EH16" s="78">
        <f xml:space="preserve"> Time!EH$160</f>
        <v>0</v>
      </c>
      <c r="EI16" s="78">
        <f xml:space="preserve"> Time!EI$160</f>
        <v>0</v>
      </c>
      <c r="EJ16" s="78">
        <f xml:space="preserve"> Time!EJ$160</f>
        <v>0</v>
      </c>
      <c r="EK16" s="78">
        <f xml:space="preserve"> Time!EK$160</f>
        <v>0</v>
      </c>
      <c r="EL16" s="78">
        <f xml:space="preserve"> Time!EL$160</f>
        <v>0</v>
      </c>
      <c r="EM16" s="78">
        <f xml:space="preserve"> Time!EM$160</f>
        <v>0</v>
      </c>
      <c r="EN16" s="78">
        <f xml:space="preserve"> Time!EN$160</f>
        <v>0</v>
      </c>
      <c r="EO16" s="78">
        <f xml:space="preserve"> Time!EO$160</f>
        <v>0</v>
      </c>
      <c r="EP16" s="78">
        <f xml:space="preserve"> Time!EP$160</f>
        <v>0</v>
      </c>
      <c r="EQ16" s="78">
        <f xml:space="preserve"> Time!EQ$160</f>
        <v>0</v>
      </c>
      <c r="ER16" s="78">
        <f xml:space="preserve"> Time!ER$160</f>
        <v>0</v>
      </c>
      <c r="ES16" s="78">
        <f xml:space="preserve"> Time!ES$160</f>
        <v>0</v>
      </c>
      <c r="ET16" s="78">
        <f xml:space="preserve"> Time!ET$160</f>
        <v>0</v>
      </c>
      <c r="EU16" s="78">
        <f xml:space="preserve"> Time!EU$160</f>
        <v>0</v>
      </c>
      <c r="EV16" s="78">
        <f xml:space="preserve"> Time!EV$160</f>
        <v>0</v>
      </c>
      <c r="EW16" s="78">
        <f xml:space="preserve"> Time!EW$160</f>
        <v>0</v>
      </c>
      <c r="EX16" s="78">
        <f xml:space="preserve"> Time!EX$160</f>
        <v>0</v>
      </c>
      <c r="EY16" s="78">
        <f xml:space="preserve"> Time!EY$160</f>
        <v>0</v>
      </c>
      <c r="EZ16" s="78">
        <f xml:space="preserve"> Time!EZ$160</f>
        <v>0</v>
      </c>
      <c r="FA16" s="78">
        <f xml:space="preserve"> Time!FA$160</f>
        <v>0</v>
      </c>
      <c r="FB16" s="78">
        <f xml:space="preserve"> Time!FB$160</f>
        <v>0</v>
      </c>
      <c r="FC16" s="78">
        <f xml:space="preserve"> Time!FC$160</f>
        <v>0</v>
      </c>
      <c r="FD16" s="78">
        <f xml:space="preserve"> Time!FD$160</f>
        <v>0</v>
      </c>
      <c r="FE16" s="78">
        <f xml:space="preserve"> Time!FE$160</f>
        <v>0</v>
      </c>
      <c r="FF16" s="78">
        <f xml:space="preserve"> Time!FF$160</f>
        <v>0</v>
      </c>
      <c r="FG16" s="78">
        <f xml:space="preserve"> Time!FG$160</f>
        <v>0</v>
      </c>
      <c r="FH16" s="78">
        <f xml:space="preserve"> Time!FH$160</f>
        <v>0</v>
      </c>
      <c r="FI16" s="78">
        <f xml:space="preserve"> Time!FI$160</f>
        <v>0</v>
      </c>
      <c r="FJ16" s="78">
        <f xml:space="preserve"> Time!FJ$160</f>
        <v>0</v>
      </c>
      <c r="FK16" s="78">
        <f xml:space="preserve"> Time!FK$160</f>
        <v>0</v>
      </c>
      <c r="FL16" s="78">
        <f xml:space="preserve"> Time!FL$160</f>
        <v>0</v>
      </c>
      <c r="FM16" s="78">
        <f xml:space="preserve"> Time!FM$160</f>
        <v>0</v>
      </c>
      <c r="FN16" s="78">
        <f xml:space="preserve"> Time!FN$160</f>
        <v>0</v>
      </c>
      <c r="FO16" s="78">
        <f xml:space="preserve"> Time!FO$160</f>
        <v>0</v>
      </c>
      <c r="FP16" s="78">
        <f xml:space="preserve"> Time!FP$160</f>
        <v>0</v>
      </c>
      <c r="FQ16" s="78">
        <f xml:space="preserve"> Time!FQ$160</f>
        <v>0</v>
      </c>
      <c r="FR16" s="78">
        <f xml:space="preserve"> Time!FR$160</f>
        <v>0</v>
      </c>
      <c r="FS16" s="78">
        <f xml:space="preserve"> Time!FS$160</f>
        <v>0</v>
      </c>
      <c r="FT16" s="78">
        <f xml:space="preserve"> Time!FT$160</f>
        <v>0</v>
      </c>
      <c r="FU16" s="78">
        <f xml:space="preserve"> Time!FU$160</f>
        <v>0</v>
      </c>
      <c r="FV16" s="78">
        <f xml:space="preserve"> Time!FV$160</f>
        <v>0</v>
      </c>
      <c r="FW16" s="78">
        <f xml:space="preserve"> Time!FW$160</f>
        <v>0</v>
      </c>
      <c r="FX16" s="78">
        <f xml:space="preserve"> Time!FX$160</f>
        <v>0</v>
      </c>
      <c r="FY16" s="78">
        <f xml:space="preserve"> Time!FY$160</f>
        <v>0</v>
      </c>
      <c r="FZ16" s="78">
        <f xml:space="preserve"> Time!FZ$160</f>
        <v>0</v>
      </c>
      <c r="GA16" s="78">
        <f xml:space="preserve"> Time!GA$160</f>
        <v>0</v>
      </c>
      <c r="GB16" s="78">
        <f xml:space="preserve"> Time!GB$160</f>
        <v>0</v>
      </c>
      <c r="GC16" s="78">
        <f xml:space="preserve"> Time!GC$160</f>
        <v>0</v>
      </c>
      <c r="GD16" s="78">
        <f xml:space="preserve"> Time!GD$160</f>
        <v>0</v>
      </c>
      <c r="GE16" s="78">
        <f xml:space="preserve"> Time!GE$160</f>
        <v>0</v>
      </c>
      <c r="GF16" s="78">
        <f xml:space="preserve"> Time!GF$160</f>
        <v>0</v>
      </c>
      <c r="GG16" s="78">
        <f xml:space="preserve"> Time!GG$160</f>
        <v>0</v>
      </c>
      <c r="GH16" s="78">
        <f xml:space="preserve"> Time!GH$160</f>
        <v>0</v>
      </c>
      <c r="GI16" s="78">
        <f xml:space="preserve"> Time!GI$160</f>
        <v>0</v>
      </c>
      <c r="GJ16" s="78">
        <f xml:space="preserve"> Time!GJ$160</f>
        <v>0</v>
      </c>
    </row>
    <row r="17" spans="1:192" x14ac:dyDescent="0.25">
      <c r="A17" s="86"/>
      <c r="B17" s="86"/>
      <c r="C17" s="87"/>
      <c r="D17" s="88"/>
      <c r="E17" s="399" t="str">
        <f xml:space="preserve"> Time!E$108</f>
        <v>Operating period flag</v>
      </c>
      <c r="F17" s="399">
        <f xml:space="preserve"> Time!F$108</f>
        <v>0</v>
      </c>
      <c r="G17" s="399" t="str">
        <f xml:space="preserve"> Time!G$108</f>
        <v>flag</v>
      </c>
      <c r="H17" s="399">
        <f xml:space="preserve"> Time!H$108</f>
        <v>40</v>
      </c>
      <c r="I17" s="399">
        <f xml:space="preserve"> Time!I$108</f>
        <v>0</v>
      </c>
      <c r="J17" s="399">
        <f xml:space="preserve"> Time!J$108</f>
        <v>0</v>
      </c>
      <c r="K17" s="399">
        <f xml:space="preserve"> Time!K$108</f>
        <v>0</v>
      </c>
      <c r="L17" s="399">
        <f xml:space="preserve"> Time!L$108</f>
        <v>0</v>
      </c>
      <c r="M17" s="399">
        <f xml:space="preserve"> Time!M$108</f>
        <v>0</v>
      </c>
      <c r="N17" s="399">
        <f xml:space="preserve"> Time!N$108</f>
        <v>0</v>
      </c>
      <c r="O17" s="399">
        <f xml:space="preserve"> Time!O$108</f>
        <v>0</v>
      </c>
      <c r="P17" s="399">
        <f xml:space="preserve"> Time!P$108</f>
        <v>0</v>
      </c>
      <c r="Q17" s="399">
        <f xml:space="preserve"> Time!Q$108</f>
        <v>1</v>
      </c>
      <c r="R17" s="399">
        <f xml:space="preserve"> Time!R$108</f>
        <v>1</v>
      </c>
      <c r="S17" s="399">
        <f xml:space="preserve"> Time!S$108</f>
        <v>1</v>
      </c>
      <c r="T17" s="399">
        <f xml:space="preserve"> Time!T$108</f>
        <v>1</v>
      </c>
      <c r="U17" s="399">
        <f xml:space="preserve"> Time!U$108</f>
        <v>1</v>
      </c>
      <c r="V17" s="399">
        <f xml:space="preserve"> Time!V$108</f>
        <v>1</v>
      </c>
      <c r="W17" s="399">
        <f xml:space="preserve"> Time!W$108</f>
        <v>1</v>
      </c>
      <c r="X17" s="399">
        <f xml:space="preserve"> Time!X$108</f>
        <v>1</v>
      </c>
      <c r="Y17" s="399">
        <f xml:space="preserve"> Time!Y$108</f>
        <v>1</v>
      </c>
      <c r="Z17" s="399">
        <f xml:space="preserve"> Time!Z$108</f>
        <v>1</v>
      </c>
      <c r="AA17" s="399">
        <f xml:space="preserve"> Time!AA$108</f>
        <v>1</v>
      </c>
      <c r="AB17" s="399">
        <f xml:space="preserve"> Time!AB$108</f>
        <v>1</v>
      </c>
      <c r="AC17" s="399">
        <f xml:space="preserve"> Time!AC$108</f>
        <v>1</v>
      </c>
      <c r="AD17" s="399">
        <f xml:space="preserve"> Time!AD$108</f>
        <v>1</v>
      </c>
      <c r="AE17" s="399">
        <f xml:space="preserve"> Time!AE$108</f>
        <v>1</v>
      </c>
      <c r="AF17" s="399">
        <f xml:space="preserve"> Time!AF$108</f>
        <v>1</v>
      </c>
      <c r="AG17" s="399">
        <f xml:space="preserve"> Time!AG$108</f>
        <v>1</v>
      </c>
      <c r="AH17" s="399">
        <f xml:space="preserve"> Time!AH$108</f>
        <v>1</v>
      </c>
      <c r="AI17" s="399">
        <f xml:space="preserve"> Time!AI$108</f>
        <v>1</v>
      </c>
      <c r="AJ17" s="399">
        <f xml:space="preserve"> Time!AJ$108</f>
        <v>1</v>
      </c>
      <c r="AK17" s="399">
        <f xml:space="preserve"> Time!AK$108</f>
        <v>1</v>
      </c>
      <c r="AL17" s="399">
        <f xml:space="preserve"> Time!AL$108</f>
        <v>1</v>
      </c>
      <c r="AM17" s="399">
        <f xml:space="preserve"> Time!AM$108</f>
        <v>1</v>
      </c>
      <c r="AN17" s="399">
        <f xml:space="preserve"> Time!AN$108</f>
        <v>1</v>
      </c>
      <c r="AO17" s="399">
        <f xml:space="preserve"> Time!AO$108</f>
        <v>1</v>
      </c>
      <c r="AP17" s="399">
        <f xml:space="preserve"> Time!AP$108</f>
        <v>1</v>
      </c>
      <c r="AQ17" s="399">
        <f xml:space="preserve"> Time!AQ$108</f>
        <v>1</v>
      </c>
      <c r="AR17" s="399">
        <f xml:space="preserve"> Time!AR$108</f>
        <v>1</v>
      </c>
      <c r="AS17" s="399">
        <f xml:space="preserve"> Time!AS$108</f>
        <v>1</v>
      </c>
      <c r="AT17" s="399">
        <f xml:space="preserve"> Time!AT$108</f>
        <v>1</v>
      </c>
      <c r="AU17" s="399">
        <f xml:space="preserve"> Time!AU$108</f>
        <v>1</v>
      </c>
      <c r="AV17" s="399">
        <f xml:space="preserve"> Time!AV$108</f>
        <v>1</v>
      </c>
      <c r="AW17" s="399">
        <f xml:space="preserve"> Time!AW$108</f>
        <v>1</v>
      </c>
      <c r="AX17" s="399">
        <f xml:space="preserve"> Time!AX$108</f>
        <v>1</v>
      </c>
      <c r="AY17" s="399">
        <f xml:space="preserve"> Time!AY$108</f>
        <v>1</v>
      </c>
      <c r="AZ17" s="399">
        <f xml:space="preserve"> Time!AZ$108</f>
        <v>1</v>
      </c>
      <c r="BA17" s="399">
        <f xml:space="preserve"> Time!BA$108</f>
        <v>1</v>
      </c>
      <c r="BB17" s="399">
        <f xml:space="preserve"> Time!BB$108</f>
        <v>1</v>
      </c>
      <c r="BC17" s="399">
        <f xml:space="preserve"> Time!BC$108</f>
        <v>1</v>
      </c>
      <c r="BD17" s="399">
        <f xml:space="preserve"> Time!BD$108</f>
        <v>1</v>
      </c>
      <c r="BE17" s="399">
        <f xml:space="preserve"> Time!BE$108</f>
        <v>0</v>
      </c>
      <c r="BF17" s="399">
        <f xml:space="preserve"> Time!BF$108</f>
        <v>0</v>
      </c>
      <c r="BG17" s="399">
        <f xml:space="preserve"> Time!BG$108</f>
        <v>0</v>
      </c>
      <c r="BH17" s="399">
        <f xml:space="preserve"> Time!BH$108</f>
        <v>0</v>
      </c>
      <c r="BI17" s="399">
        <f xml:space="preserve"> Time!BI$108</f>
        <v>0</v>
      </c>
      <c r="BJ17" s="399">
        <f xml:space="preserve"> Time!BJ$108</f>
        <v>0</v>
      </c>
      <c r="BK17" s="399">
        <f xml:space="preserve"> Time!BK$108</f>
        <v>0</v>
      </c>
      <c r="BL17" s="399">
        <f xml:space="preserve"> Time!BL$108</f>
        <v>0</v>
      </c>
      <c r="BM17" s="399">
        <f xml:space="preserve"> Time!BM$108</f>
        <v>0</v>
      </c>
      <c r="BN17" s="399">
        <f xml:space="preserve"> Time!BN$108</f>
        <v>0</v>
      </c>
      <c r="BO17" s="399">
        <f xml:space="preserve"> Time!BO$108</f>
        <v>0</v>
      </c>
      <c r="BP17" s="399">
        <f xml:space="preserve"> Time!BP$108</f>
        <v>0</v>
      </c>
      <c r="BQ17" s="399">
        <f xml:space="preserve"> Time!BQ$108</f>
        <v>0</v>
      </c>
      <c r="BR17" s="399">
        <f xml:space="preserve"> Time!BR$108</f>
        <v>0</v>
      </c>
      <c r="BS17" s="399">
        <f xml:space="preserve"> Time!BS$108</f>
        <v>0</v>
      </c>
      <c r="BT17" s="399">
        <f xml:space="preserve"> Time!BT$108</f>
        <v>0</v>
      </c>
      <c r="BU17" s="399">
        <f xml:space="preserve"> Time!BU$108</f>
        <v>0</v>
      </c>
      <c r="BV17" s="399">
        <f xml:space="preserve"> Time!BV$108</f>
        <v>0</v>
      </c>
      <c r="BW17" s="399">
        <f xml:space="preserve"> Time!BW$108</f>
        <v>0</v>
      </c>
      <c r="BX17" s="399">
        <f xml:space="preserve"> Time!BX$108</f>
        <v>0</v>
      </c>
      <c r="BY17" s="399">
        <f xml:space="preserve"> Time!BY$108</f>
        <v>0</v>
      </c>
      <c r="BZ17" s="399">
        <f xml:space="preserve"> Time!BZ$108</f>
        <v>0</v>
      </c>
      <c r="CA17" s="399">
        <f xml:space="preserve"> Time!CA$108</f>
        <v>0</v>
      </c>
      <c r="CB17" s="399">
        <f xml:space="preserve"> Time!CB$108</f>
        <v>0</v>
      </c>
      <c r="CC17" s="399">
        <f xml:space="preserve"> Time!CC$108</f>
        <v>0</v>
      </c>
      <c r="CD17" s="399">
        <f xml:space="preserve"> Time!CD$108</f>
        <v>0</v>
      </c>
      <c r="CE17" s="399">
        <f xml:space="preserve"> Time!CE$108</f>
        <v>0</v>
      </c>
      <c r="CF17" s="399">
        <f xml:space="preserve"> Time!CF$108</f>
        <v>0</v>
      </c>
      <c r="CG17" s="399">
        <f xml:space="preserve"> Time!CG$108</f>
        <v>0</v>
      </c>
      <c r="CH17" s="399">
        <f xml:space="preserve"> Time!CH$108</f>
        <v>0</v>
      </c>
      <c r="CI17" s="399">
        <f xml:space="preserve"> Time!CI$108</f>
        <v>0</v>
      </c>
      <c r="CJ17" s="399">
        <f xml:space="preserve"> Time!CJ$108</f>
        <v>0</v>
      </c>
      <c r="CK17" s="399">
        <f xml:space="preserve"> Time!CK$108</f>
        <v>0</v>
      </c>
      <c r="CL17" s="399">
        <f xml:space="preserve"> Time!CL$108</f>
        <v>0</v>
      </c>
      <c r="CM17" s="399">
        <f xml:space="preserve"> Time!CM$108</f>
        <v>0</v>
      </c>
      <c r="CN17" s="399">
        <f xml:space="preserve"> Time!CN$108</f>
        <v>0</v>
      </c>
      <c r="CO17" s="399">
        <f xml:space="preserve"> Time!CO$108</f>
        <v>0</v>
      </c>
      <c r="CP17" s="399">
        <f xml:space="preserve"> Time!CP$108</f>
        <v>0</v>
      </c>
      <c r="CQ17" s="399">
        <f xml:space="preserve"> Time!CQ$108</f>
        <v>0</v>
      </c>
      <c r="CR17" s="399">
        <f xml:space="preserve"> Time!CR$108</f>
        <v>0</v>
      </c>
      <c r="CS17" s="399">
        <f xml:space="preserve"> Time!CS$108</f>
        <v>0</v>
      </c>
      <c r="CT17" s="399">
        <f xml:space="preserve"> Time!CT$108</f>
        <v>0</v>
      </c>
      <c r="CU17" s="399">
        <f xml:space="preserve"> Time!CU$108</f>
        <v>0</v>
      </c>
      <c r="CV17" s="399">
        <f xml:space="preserve"> Time!CV$108</f>
        <v>0</v>
      </c>
      <c r="CW17" s="399">
        <f xml:space="preserve"> Time!CW$108</f>
        <v>0</v>
      </c>
      <c r="CX17" s="399">
        <f xml:space="preserve"> Time!CX$108</f>
        <v>0</v>
      </c>
      <c r="CY17" s="399">
        <f xml:space="preserve"> Time!CY$108</f>
        <v>0</v>
      </c>
      <c r="CZ17" s="399">
        <f xml:space="preserve"> Time!CZ$108</f>
        <v>0</v>
      </c>
      <c r="DA17" s="399">
        <f xml:space="preserve"> Time!DA$108</f>
        <v>0</v>
      </c>
      <c r="DB17" s="399">
        <f xml:space="preserve"> Time!DB$108</f>
        <v>0</v>
      </c>
      <c r="DC17" s="399">
        <f xml:space="preserve"> Time!DC$108</f>
        <v>0</v>
      </c>
      <c r="DD17" s="399">
        <f xml:space="preserve"> Time!DD$108</f>
        <v>0</v>
      </c>
      <c r="DE17" s="399">
        <f xml:space="preserve"> Time!DE$108</f>
        <v>0</v>
      </c>
      <c r="DF17" s="399">
        <f xml:space="preserve"> Time!DF$108</f>
        <v>0</v>
      </c>
      <c r="DG17" s="399">
        <f xml:space="preserve"> Time!DG$108</f>
        <v>0</v>
      </c>
      <c r="DH17" s="399">
        <f xml:space="preserve"> Time!DH$108</f>
        <v>0</v>
      </c>
      <c r="DI17" s="399">
        <f xml:space="preserve"> Time!DI$108</f>
        <v>0</v>
      </c>
      <c r="DJ17" s="399">
        <f xml:space="preserve"> Time!DJ$108</f>
        <v>0</v>
      </c>
      <c r="DK17" s="399">
        <f xml:space="preserve"> Time!DK$108</f>
        <v>0</v>
      </c>
      <c r="DL17" s="399">
        <f xml:space="preserve"> Time!DL$108</f>
        <v>0</v>
      </c>
      <c r="DM17" s="399">
        <f xml:space="preserve"> Time!DM$108</f>
        <v>0</v>
      </c>
      <c r="DN17" s="399">
        <f xml:space="preserve"> Time!DN$108</f>
        <v>0</v>
      </c>
      <c r="DO17" s="399">
        <f xml:space="preserve"> Time!DO$108</f>
        <v>0</v>
      </c>
      <c r="DP17" s="399">
        <f xml:space="preserve"> Time!DP$108</f>
        <v>0</v>
      </c>
      <c r="DQ17" s="399">
        <f xml:space="preserve"> Time!DQ$108</f>
        <v>0</v>
      </c>
      <c r="DR17" s="399">
        <f xml:space="preserve"> Time!DR$108</f>
        <v>0</v>
      </c>
      <c r="DS17" s="399">
        <f xml:space="preserve"> Time!DS$108</f>
        <v>0</v>
      </c>
      <c r="DT17" s="399">
        <f xml:space="preserve"> Time!DT$108</f>
        <v>0</v>
      </c>
      <c r="DU17" s="399">
        <f xml:space="preserve"> Time!DU$108</f>
        <v>0</v>
      </c>
      <c r="DV17" s="399">
        <f xml:space="preserve"> Time!DV$108</f>
        <v>0</v>
      </c>
      <c r="DW17" s="399">
        <f xml:space="preserve"> Time!DW$108</f>
        <v>0</v>
      </c>
      <c r="DX17" s="399">
        <f xml:space="preserve"> Time!DX$108</f>
        <v>0</v>
      </c>
      <c r="DY17" s="399">
        <f xml:space="preserve"> Time!DY$108</f>
        <v>0</v>
      </c>
      <c r="DZ17" s="399">
        <f xml:space="preserve"> Time!DZ$108</f>
        <v>0</v>
      </c>
      <c r="EA17" s="399">
        <f xml:space="preserve"> Time!EA$108</f>
        <v>0</v>
      </c>
      <c r="EB17" s="399">
        <f xml:space="preserve"> Time!EB$108</f>
        <v>0</v>
      </c>
      <c r="EC17" s="399">
        <f xml:space="preserve"> Time!EC$108</f>
        <v>0</v>
      </c>
      <c r="ED17" s="399">
        <f xml:space="preserve"> Time!ED$108</f>
        <v>0</v>
      </c>
      <c r="EE17" s="399">
        <f xml:space="preserve"> Time!EE$108</f>
        <v>0</v>
      </c>
      <c r="EF17" s="399">
        <f xml:space="preserve"> Time!EF$108</f>
        <v>0</v>
      </c>
      <c r="EG17" s="399">
        <f xml:space="preserve"> Time!EG$108</f>
        <v>0</v>
      </c>
      <c r="EH17" s="399">
        <f xml:space="preserve"> Time!EH$108</f>
        <v>0</v>
      </c>
      <c r="EI17" s="399">
        <f xml:space="preserve"> Time!EI$108</f>
        <v>0</v>
      </c>
      <c r="EJ17" s="399">
        <f xml:space="preserve"> Time!EJ$108</f>
        <v>0</v>
      </c>
      <c r="EK17" s="399">
        <f xml:space="preserve"> Time!EK$108</f>
        <v>0</v>
      </c>
      <c r="EL17" s="399">
        <f xml:space="preserve"> Time!EL$108</f>
        <v>0</v>
      </c>
      <c r="EM17" s="399">
        <f xml:space="preserve"> Time!EM$108</f>
        <v>0</v>
      </c>
      <c r="EN17" s="399">
        <f xml:space="preserve"> Time!EN$108</f>
        <v>0</v>
      </c>
      <c r="EO17" s="399">
        <f xml:space="preserve"> Time!EO$108</f>
        <v>0</v>
      </c>
      <c r="EP17" s="399">
        <f xml:space="preserve"> Time!EP$108</f>
        <v>0</v>
      </c>
      <c r="EQ17" s="399">
        <f xml:space="preserve"> Time!EQ$108</f>
        <v>0</v>
      </c>
      <c r="ER17" s="399">
        <f xml:space="preserve"> Time!ER$108</f>
        <v>0</v>
      </c>
      <c r="ES17" s="399">
        <f xml:space="preserve"> Time!ES$108</f>
        <v>0</v>
      </c>
      <c r="ET17" s="399">
        <f xml:space="preserve"> Time!ET$108</f>
        <v>0</v>
      </c>
      <c r="EU17" s="399">
        <f xml:space="preserve"> Time!EU$108</f>
        <v>0</v>
      </c>
      <c r="EV17" s="399">
        <f xml:space="preserve"> Time!EV$108</f>
        <v>0</v>
      </c>
      <c r="EW17" s="399">
        <f xml:space="preserve"> Time!EW$108</f>
        <v>0</v>
      </c>
      <c r="EX17" s="399">
        <f xml:space="preserve"> Time!EX$108</f>
        <v>0</v>
      </c>
      <c r="EY17" s="399">
        <f xml:space="preserve"> Time!EY$108</f>
        <v>0</v>
      </c>
      <c r="EZ17" s="399">
        <f xml:space="preserve"> Time!EZ$108</f>
        <v>0</v>
      </c>
      <c r="FA17" s="399">
        <f xml:space="preserve"> Time!FA$108</f>
        <v>0</v>
      </c>
      <c r="FB17" s="399">
        <f xml:space="preserve"> Time!FB$108</f>
        <v>0</v>
      </c>
      <c r="FC17" s="399">
        <f xml:space="preserve"> Time!FC$108</f>
        <v>0</v>
      </c>
      <c r="FD17" s="399">
        <f xml:space="preserve"> Time!FD$108</f>
        <v>0</v>
      </c>
      <c r="FE17" s="399">
        <f xml:space="preserve"> Time!FE$108</f>
        <v>0</v>
      </c>
      <c r="FF17" s="399">
        <f xml:space="preserve"> Time!FF$108</f>
        <v>0</v>
      </c>
      <c r="FG17" s="399">
        <f xml:space="preserve"> Time!FG$108</f>
        <v>0</v>
      </c>
      <c r="FH17" s="399">
        <f xml:space="preserve"> Time!FH$108</f>
        <v>0</v>
      </c>
      <c r="FI17" s="399">
        <f xml:space="preserve"> Time!FI$108</f>
        <v>0</v>
      </c>
      <c r="FJ17" s="399">
        <f xml:space="preserve"> Time!FJ$108</f>
        <v>0</v>
      </c>
      <c r="FK17" s="399">
        <f xml:space="preserve"> Time!FK$108</f>
        <v>0</v>
      </c>
      <c r="FL17" s="399">
        <f xml:space="preserve"> Time!FL$108</f>
        <v>0</v>
      </c>
      <c r="FM17" s="399">
        <f xml:space="preserve"> Time!FM$108</f>
        <v>0</v>
      </c>
      <c r="FN17" s="399">
        <f xml:space="preserve"> Time!FN$108</f>
        <v>0</v>
      </c>
      <c r="FO17" s="399">
        <f xml:space="preserve"> Time!FO$108</f>
        <v>0</v>
      </c>
      <c r="FP17" s="399">
        <f xml:space="preserve"> Time!FP$108</f>
        <v>0</v>
      </c>
      <c r="FQ17" s="399">
        <f xml:space="preserve"> Time!FQ$108</f>
        <v>0</v>
      </c>
      <c r="FR17" s="399">
        <f xml:space="preserve"> Time!FR$108</f>
        <v>0</v>
      </c>
      <c r="FS17" s="399">
        <f xml:space="preserve"> Time!FS$108</f>
        <v>0</v>
      </c>
      <c r="FT17" s="399">
        <f xml:space="preserve"> Time!FT$108</f>
        <v>0</v>
      </c>
      <c r="FU17" s="399">
        <f xml:space="preserve"> Time!FU$108</f>
        <v>0</v>
      </c>
      <c r="FV17" s="399">
        <f xml:space="preserve"> Time!FV$108</f>
        <v>0</v>
      </c>
      <c r="FW17" s="399">
        <f xml:space="preserve"> Time!FW$108</f>
        <v>0</v>
      </c>
      <c r="FX17" s="399">
        <f xml:space="preserve"> Time!FX$108</f>
        <v>0</v>
      </c>
      <c r="FY17" s="399">
        <f xml:space="preserve"> Time!FY$108</f>
        <v>0</v>
      </c>
      <c r="FZ17" s="399">
        <f xml:space="preserve"> Time!FZ$108</f>
        <v>0</v>
      </c>
      <c r="GA17" s="399">
        <f xml:space="preserve"> Time!GA$108</f>
        <v>0</v>
      </c>
      <c r="GB17" s="399">
        <f xml:space="preserve"> Time!GB$108</f>
        <v>0</v>
      </c>
      <c r="GC17" s="399">
        <f xml:space="preserve"> Time!GC$108</f>
        <v>0</v>
      </c>
      <c r="GD17" s="399">
        <f xml:space="preserve"> Time!GD$108</f>
        <v>0</v>
      </c>
      <c r="GE17" s="399">
        <f xml:space="preserve"> Time!GE$108</f>
        <v>0</v>
      </c>
      <c r="GF17" s="399">
        <f xml:space="preserve"> Time!GF$108</f>
        <v>0</v>
      </c>
      <c r="GG17" s="399">
        <f xml:space="preserve"> Time!GG$108</f>
        <v>0</v>
      </c>
      <c r="GH17" s="399">
        <f xml:space="preserve"> Time!GH$108</f>
        <v>0</v>
      </c>
      <c r="GI17" s="399">
        <f xml:space="preserve"> Time!GI$108</f>
        <v>0</v>
      </c>
      <c r="GJ17" s="399">
        <f xml:space="preserve"> Time!GJ$108</f>
        <v>0</v>
      </c>
    </row>
    <row r="18" spans="1:192" x14ac:dyDescent="0.25">
      <c r="A18" s="242"/>
      <c r="B18" s="242"/>
      <c r="C18" s="243"/>
      <c r="D18" s="244"/>
      <c r="E18" s="241" t="s">
        <v>119</v>
      </c>
      <c r="F18" s="241"/>
      <c r="G18" s="241" t="s">
        <v>104</v>
      </c>
      <c r="H18" s="241">
        <f xml:space="preserve"> SUM(J18:GJ18)</f>
        <v>20</v>
      </c>
      <c r="I18" s="241"/>
      <c r="J18" s="321">
        <f t="shared" ref="J18:AO18" si="6" xml:space="preserve"> IF(J17 = 1, INDEX($F14:$F15, J16), 0)</f>
        <v>0</v>
      </c>
      <c r="K18" s="321">
        <f t="shared" si="6"/>
        <v>0</v>
      </c>
      <c r="L18" s="321">
        <f t="shared" si="6"/>
        <v>0</v>
      </c>
      <c r="M18" s="321">
        <f t="shared" si="6"/>
        <v>0</v>
      </c>
      <c r="N18" s="321">
        <f t="shared" si="6"/>
        <v>0</v>
      </c>
      <c r="O18" s="321">
        <f t="shared" si="6"/>
        <v>0</v>
      </c>
      <c r="P18" s="321">
        <f t="shared" si="6"/>
        <v>0</v>
      </c>
      <c r="Q18" s="321">
        <f t="shared" si="6"/>
        <v>0.5</v>
      </c>
      <c r="R18" s="321">
        <f t="shared" si="6"/>
        <v>0.5</v>
      </c>
      <c r="S18" s="321">
        <f t="shared" si="6"/>
        <v>0.5</v>
      </c>
      <c r="T18" s="321">
        <f t="shared" si="6"/>
        <v>0.5</v>
      </c>
      <c r="U18" s="321">
        <f t="shared" si="6"/>
        <v>0.5</v>
      </c>
      <c r="V18" s="321">
        <f t="shared" si="6"/>
        <v>0.5</v>
      </c>
      <c r="W18" s="321">
        <f t="shared" si="6"/>
        <v>0.5</v>
      </c>
      <c r="X18" s="321">
        <f t="shared" si="6"/>
        <v>0.5</v>
      </c>
      <c r="Y18" s="321">
        <f t="shared" si="6"/>
        <v>0.5</v>
      </c>
      <c r="Z18" s="321">
        <f t="shared" si="6"/>
        <v>0.5</v>
      </c>
      <c r="AA18" s="321">
        <f t="shared" si="6"/>
        <v>0.5</v>
      </c>
      <c r="AB18" s="321">
        <f t="shared" si="6"/>
        <v>0.5</v>
      </c>
      <c r="AC18" s="321">
        <f t="shared" si="6"/>
        <v>0.5</v>
      </c>
      <c r="AD18" s="321">
        <f t="shared" si="6"/>
        <v>0.5</v>
      </c>
      <c r="AE18" s="321">
        <f t="shared" si="6"/>
        <v>0.5</v>
      </c>
      <c r="AF18" s="321">
        <f t="shared" si="6"/>
        <v>0.5</v>
      </c>
      <c r="AG18" s="321">
        <f t="shared" si="6"/>
        <v>0.5</v>
      </c>
      <c r="AH18" s="321">
        <f t="shared" si="6"/>
        <v>0.5</v>
      </c>
      <c r="AI18" s="321">
        <f t="shared" si="6"/>
        <v>0.5</v>
      </c>
      <c r="AJ18" s="321">
        <f t="shared" si="6"/>
        <v>0.5</v>
      </c>
      <c r="AK18" s="321">
        <f t="shared" si="6"/>
        <v>0.5</v>
      </c>
      <c r="AL18" s="321">
        <f t="shared" si="6"/>
        <v>0.5</v>
      </c>
      <c r="AM18" s="321">
        <f t="shared" si="6"/>
        <v>0.5</v>
      </c>
      <c r="AN18" s="321">
        <f t="shared" si="6"/>
        <v>0.5</v>
      </c>
      <c r="AO18" s="321">
        <f t="shared" si="6"/>
        <v>0.5</v>
      </c>
      <c r="AP18" s="321">
        <f t="shared" ref="AP18:BU18" si="7" xml:space="preserve"> IF(AP17 = 1, INDEX($F14:$F15, AP16), 0)</f>
        <v>0.5</v>
      </c>
      <c r="AQ18" s="321">
        <f t="shared" si="7"/>
        <v>0.5</v>
      </c>
      <c r="AR18" s="321">
        <f t="shared" si="7"/>
        <v>0.5</v>
      </c>
      <c r="AS18" s="321">
        <f t="shared" si="7"/>
        <v>0.5</v>
      </c>
      <c r="AT18" s="321">
        <f t="shared" si="7"/>
        <v>0.5</v>
      </c>
      <c r="AU18" s="321">
        <f t="shared" si="7"/>
        <v>0.5</v>
      </c>
      <c r="AV18" s="321">
        <f t="shared" si="7"/>
        <v>0.5</v>
      </c>
      <c r="AW18" s="321">
        <f t="shared" si="7"/>
        <v>0.5</v>
      </c>
      <c r="AX18" s="321">
        <f t="shared" si="7"/>
        <v>0.5</v>
      </c>
      <c r="AY18" s="321">
        <f t="shared" si="7"/>
        <v>0.5</v>
      </c>
      <c r="AZ18" s="321">
        <f t="shared" si="7"/>
        <v>0.5</v>
      </c>
      <c r="BA18" s="321">
        <f t="shared" si="7"/>
        <v>0.5</v>
      </c>
      <c r="BB18" s="321">
        <f t="shared" si="7"/>
        <v>0.5</v>
      </c>
      <c r="BC18" s="321">
        <f t="shared" si="7"/>
        <v>0.5</v>
      </c>
      <c r="BD18" s="321">
        <f t="shared" si="7"/>
        <v>0.5</v>
      </c>
      <c r="BE18" s="321">
        <f t="shared" si="7"/>
        <v>0</v>
      </c>
      <c r="BF18" s="321">
        <f t="shared" si="7"/>
        <v>0</v>
      </c>
      <c r="BG18" s="321">
        <f t="shared" si="7"/>
        <v>0</v>
      </c>
      <c r="BH18" s="321">
        <f t="shared" si="7"/>
        <v>0</v>
      </c>
      <c r="BI18" s="321">
        <f t="shared" si="7"/>
        <v>0</v>
      </c>
      <c r="BJ18" s="321">
        <f t="shared" si="7"/>
        <v>0</v>
      </c>
      <c r="BK18" s="321">
        <f t="shared" si="7"/>
        <v>0</v>
      </c>
      <c r="BL18" s="321">
        <f t="shared" si="7"/>
        <v>0</v>
      </c>
      <c r="BM18" s="321">
        <f t="shared" si="7"/>
        <v>0</v>
      </c>
      <c r="BN18" s="321">
        <f t="shared" si="7"/>
        <v>0</v>
      </c>
      <c r="BO18" s="321">
        <f t="shared" si="7"/>
        <v>0</v>
      </c>
      <c r="BP18" s="321">
        <f t="shared" si="7"/>
        <v>0</v>
      </c>
      <c r="BQ18" s="321">
        <f t="shared" si="7"/>
        <v>0</v>
      </c>
      <c r="BR18" s="321">
        <f t="shared" si="7"/>
        <v>0</v>
      </c>
      <c r="BS18" s="321">
        <f t="shared" si="7"/>
        <v>0</v>
      </c>
      <c r="BT18" s="321">
        <f t="shared" si="7"/>
        <v>0</v>
      </c>
      <c r="BU18" s="321">
        <f t="shared" si="7"/>
        <v>0</v>
      </c>
      <c r="BV18" s="321">
        <f t="shared" ref="BV18:DA18" si="8" xml:space="preserve"> IF(BV17 = 1, INDEX($F14:$F15, BV16), 0)</f>
        <v>0</v>
      </c>
      <c r="BW18" s="321">
        <f t="shared" si="8"/>
        <v>0</v>
      </c>
      <c r="BX18" s="321">
        <f t="shared" si="8"/>
        <v>0</v>
      </c>
      <c r="BY18" s="321">
        <f t="shared" si="8"/>
        <v>0</v>
      </c>
      <c r="BZ18" s="321">
        <f t="shared" si="8"/>
        <v>0</v>
      </c>
      <c r="CA18" s="321">
        <f t="shared" si="8"/>
        <v>0</v>
      </c>
      <c r="CB18" s="321">
        <f t="shared" si="8"/>
        <v>0</v>
      </c>
      <c r="CC18" s="321">
        <f t="shared" si="8"/>
        <v>0</v>
      </c>
      <c r="CD18" s="321">
        <f t="shared" si="8"/>
        <v>0</v>
      </c>
      <c r="CE18" s="321">
        <f t="shared" si="8"/>
        <v>0</v>
      </c>
      <c r="CF18" s="321">
        <f t="shared" si="8"/>
        <v>0</v>
      </c>
      <c r="CG18" s="321">
        <f t="shared" si="8"/>
        <v>0</v>
      </c>
      <c r="CH18" s="321">
        <f t="shared" si="8"/>
        <v>0</v>
      </c>
      <c r="CI18" s="321">
        <f t="shared" si="8"/>
        <v>0</v>
      </c>
      <c r="CJ18" s="321">
        <f t="shared" si="8"/>
        <v>0</v>
      </c>
      <c r="CK18" s="321">
        <f t="shared" si="8"/>
        <v>0</v>
      </c>
      <c r="CL18" s="321">
        <f t="shared" si="8"/>
        <v>0</v>
      </c>
      <c r="CM18" s="321">
        <f t="shared" si="8"/>
        <v>0</v>
      </c>
      <c r="CN18" s="321">
        <f t="shared" si="8"/>
        <v>0</v>
      </c>
      <c r="CO18" s="321">
        <f t="shared" si="8"/>
        <v>0</v>
      </c>
      <c r="CP18" s="321">
        <f t="shared" si="8"/>
        <v>0</v>
      </c>
      <c r="CQ18" s="321">
        <f t="shared" si="8"/>
        <v>0</v>
      </c>
      <c r="CR18" s="321">
        <f t="shared" si="8"/>
        <v>0</v>
      </c>
      <c r="CS18" s="321">
        <f t="shared" si="8"/>
        <v>0</v>
      </c>
      <c r="CT18" s="321">
        <f t="shared" si="8"/>
        <v>0</v>
      </c>
      <c r="CU18" s="321">
        <f t="shared" si="8"/>
        <v>0</v>
      </c>
      <c r="CV18" s="321">
        <f t="shared" si="8"/>
        <v>0</v>
      </c>
      <c r="CW18" s="321">
        <f t="shared" si="8"/>
        <v>0</v>
      </c>
      <c r="CX18" s="321">
        <f t="shared" si="8"/>
        <v>0</v>
      </c>
      <c r="CY18" s="321">
        <f t="shared" si="8"/>
        <v>0</v>
      </c>
      <c r="CZ18" s="321">
        <f t="shared" si="8"/>
        <v>0</v>
      </c>
      <c r="DA18" s="321">
        <f t="shared" si="8"/>
        <v>0</v>
      </c>
      <c r="DB18" s="321">
        <f t="shared" ref="DB18:EG18" si="9" xml:space="preserve"> IF(DB17 = 1, INDEX($F14:$F15, DB16), 0)</f>
        <v>0</v>
      </c>
      <c r="DC18" s="321">
        <f t="shared" si="9"/>
        <v>0</v>
      </c>
      <c r="DD18" s="321">
        <f t="shared" si="9"/>
        <v>0</v>
      </c>
      <c r="DE18" s="321">
        <f t="shared" si="9"/>
        <v>0</v>
      </c>
      <c r="DF18" s="321">
        <f t="shared" si="9"/>
        <v>0</v>
      </c>
      <c r="DG18" s="321">
        <f t="shared" si="9"/>
        <v>0</v>
      </c>
      <c r="DH18" s="321">
        <f t="shared" si="9"/>
        <v>0</v>
      </c>
      <c r="DI18" s="321">
        <f t="shared" si="9"/>
        <v>0</v>
      </c>
      <c r="DJ18" s="321">
        <f t="shared" si="9"/>
        <v>0</v>
      </c>
      <c r="DK18" s="321">
        <f t="shared" si="9"/>
        <v>0</v>
      </c>
      <c r="DL18" s="321">
        <f t="shared" si="9"/>
        <v>0</v>
      </c>
      <c r="DM18" s="321">
        <f t="shared" si="9"/>
        <v>0</v>
      </c>
      <c r="DN18" s="321">
        <f t="shared" si="9"/>
        <v>0</v>
      </c>
      <c r="DO18" s="321">
        <f t="shared" si="9"/>
        <v>0</v>
      </c>
      <c r="DP18" s="321">
        <f t="shared" si="9"/>
        <v>0</v>
      </c>
      <c r="DQ18" s="321">
        <f t="shared" si="9"/>
        <v>0</v>
      </c>
      <c r="DR18" s="321">
        <f t="shared" si="9"/>
        <v>0</v>
      </c>
      <c r="DS18" s="321">
        <f t="shared" si="9"/>
        <v>0</v>
      </c>
      <c r="DT18" s="321">
        <f t="shared" si="9"/>
        <v>0</v>
      </c>
      <c r="DU18" s="321">
        <f t="shared" si="9"/>
        <v>0</v>
      </c>
      <c r="DV18" s="321">
        <f t="shared" si="9"/>
        <v>0</v>
      </c>
      <c r="DW18" s="321">
        <f t="shared" si="9"/>
        <v>0</v>
      </c>
      <c r="DX18" s="321">
        <f t="shared" si="9"/>
        <v>0</v>
      </c>
      <c r="DY18" s="321">
        <f t="shared" si="9"/>
        <v>0</v>
      </c>
      <c r="DZ18" s="321">
        <f t="shared" si="9"/>
        <v>0</v>
      </c>
      <c r="EA18" s="321">
        <f t="shared" si="9"/>
        <v>0</v>
      </c>
      <c r="EB18" s="321">
        <f t="shared" si="9"/>
        <v>0</v>
      </c>
      <c r="EC18" s="321">
        <f t="shared" si="9"/>
        <v>0</v>
      </c>
      <c r="ED18" s="321">
        <f t="shared" si="9"/>
        <v>0</v>
      </c>
      <c r="EE18" s="321">
        <f t="shared" si="9"/>
        <v>0</v>
      </c>
      <c r="EF18" s="321">
        <f t="shared" si="9"/>
        <v>0</v>
      </c>
      <c r="EG18" s="321">
        <f t="shared" si="9"/>
        <v>0</v>
      </c>
      <c r="EH18" s="321">
        <f t="shared" ref="EH18:FM18" si="10" xml:space="preserve"> IF(EH17 = 1, INDEX($F14:$F15, EH16), 0)</f>
        <v>0</v>
      </c>
      <c r="EI18" s="321">
        <f t="shared" si="10"/>
        <v>0</v>
      </c>
      <c r="EJ18" s="321">
        <f t="shared" si="10"/>
        <v>0</v>
      </c>
      <c r="EK18" s="321">
        <f t="shared" si="10"/>
        <v>0</v>
      </c>
      <c r="EL18" s="321">
        <f t="shared" si="10"/>
        <v>0</v>
      </c>
      <c r="EM18" s="321">
        <f t="shared" si="10"/>
        <v>0</v>
      </c>
      <c r="EN18" s="321">
        <f t="shared" si="10"/>
        <v>0</v>
      </c>
      <c r="EO18" s="321">
        <f t="shared" si="10"/>
        <v>0</v>
      </c>
      <c r="EP18" s="321">
        <f t="shared" si="10"/>
        <v>0</v>
      </c>
      <c r="EQ18" s="321">
        <f t="shared" si="10"/>
        <v>0</v>
      </c>
      <c r="ER18" s="321">
        <f t="shared" si="10"/>
        <v>0</v>
      </c>
      <c r="ES18" s="321">
        <f t="shared" si="10"/>
        <v>0</v>
      </c>
      <c r="ET18" s="321">
        <f t="shared" si="10"/>
        <v>0</v>
      </c>
      <c r="EU18" s="321">
        <f t="shared" si="10"/>
        <v>0</v>
      </c>
      <c r="EV18" s="321">
        <f t="shared" si="10"/>
        <v>0</v>
      </c>
      <c r="EW18" s="321">
        <f t="shared" si="10"/>
        <v>0</v>
      </c>
      <c r="EX18" s="321">
        <f t="shared" si="10"/>
        <v>0</v>
      </c>
      <c r="EY18" s="321">
        <f t="shared" si="10"/>
        <v>0</v>
      </c>
      <c r="EZ18" s="321">
        <f t="shared" si="10"/>
        <v>0</v>
      </c>
      <c r="FA18" s="321">
        <f t="shared" si="10"/>
        <v>0</v>
      </c>
      <c r="FB18" s="321">
        <f t="shared" si="10"/>
        <v>0</v>
      </c>
      <c r="FC18" s="321">
        <f t="shared" si="10"/>
        <v>0</v>
      </c>
      <c r="FD18" s="321">
        <f t="shared" si="10"/>
        <v>0</v>
      </c>
      <c r="FE18" s="321">
        <f t="shared" si="10"/>
        <v>0</v>
      </c>
      <c r="FF18" s="321">
        <f t="shared" si="10"/>
        <v>0</v>
      </c>
      <c r="FG18" s="321">
        <f t="shared" si="10"/>
        <v>0</v>
      </c>
      <c r="FH18" s="321">
        <f t="shared" si="10"/>
        <v>0</v>
      </c>
      <c r="FI18" s="321">
        <f t="shared" si="10"/>
        <v>0</v>
      </c>
      <c r="FJ18" s="321">
        <f t="shared" si="10"/>
        <v>0</v>
      </c>
      <c r="FK18" s="321">
        <f t="shared" si="10"/>
        <v>0</v>
      </c>
      <c r="FL18" s="321">
        <f t="shared" si="10"/>
        <v>0</v>
      </c>
      <c r="FM18" s="321">
        <f t="shared" si="10"/>
        <v>0</v>
      </c>
      <c r="FN18" s="321">
        <f t="shared" ref="FN18:GJ18" si="11" xml:space="preserve"> IF(FN17 = 1, INDEX($F14:$F15, FN16), 0)</f>
        <v>0</v>
      </c>
      <c r="FO18" s="321">
        <f t="shared" si="11"/>
        <v>0</v>
      </c>
      <c r="FP18" s="321">
        <f t="shared" si="11"/>
        <v>0</v>
      </c>
      <c r="FQ18" s="321">
        <f t="shared" si="11"/>
        <v>0</v>
      </c>
      <c r="FR18" s="321">
        <f t="shared" si="11"/>
        <v>0</v>
      </c>
      <c r="FS18" s="321">
        <f t="shared" si="11"/>
        <v>0</v>
      </c>
      <c r="FT18" s="321">
        <f t="shared" si="11"/>
        <v>0</v>
      </c>
      <c r="FU18" s="321">
        <f t="shared" si="11"/>
        <v>0</v>
      </c>
      <c r="FV18" s="321">
        <f t="shared" si="11"/>
        <v>0</v>
      </c>
      <c r="FW18" s="321">
        <f t="shared" si="11"/>
        <v>0</v>
      </c>
      <c r="FX18" s="321">
        <f t="shared" si="11"/>
        <v>0</v>
      </c>
      <c r="FY18" s="321">
        <f t="shared" si="11"/>
        <v>0</v>
      </c>
      <c r="FZ18" s="321">
        <f t="shared" si="11"/>
        <v>0</v>
      </c>
      <c r="GA18" s="321">
        <f t="shared" si="11"/>
        <v>0</v>
      </c>
      <c r="GB18" s="321">
        <f t="shared" si="11"/>
        <v>0</v>
      </c>
      <c r="GC18" s="321">
        <f t="shared" si="11"/>
        <v>0</v>
      </c>
      <c r="GD18" s="321">
        <f t="shared" si="11"/>
        <v>0</v>
      </c>
      <c r="GE18" s="321">
        <f t="shared" si="11"/>
        <v>0</v>
      </c>
      <c r="GF18" s="321">
        <f t="shared" si="11"/>
        <v>0</v>
      </c>
      <c r="GG18" s="321">
        <f t="shared" si="11"/>
        <v>0</v>
      </c>
      <c r="GH18" s="321">
        <f t="shared" si="11"/>
        <v>0</v>
      </c>
      <c r="GI18" s="321">
        <f t="shared" si="11"/>
        <v>0</v>
      </c>
      <c r="GJ18" s="321">
        <f t="shared" si="11"/>
        <v>0</v>
      </c>
    </row>
    <row r="19" spans="1:192" x14ac:dyDescent="0.25">
      <c r="A19" s="242"/>
      <c r="B19" s="242"/>
      <c r="C19" s="243"/>
      <c r="D19" s="244"/>
      <c r="E19" s="241"/>
      <c r="F19" s="241"/>
      <c r="G19" s="241"/>
      <c r="H19" s="241"/>
      <c r="I19" s="241"/>
      <c r="J19" s="241"/>
      <c r="K19" s="241"/>
      <c r="L19" s="241"/>
      <c r="M19" s="241"/>
      <c r="N19" s="241"/>
      <c r="O19" s="241"/>
      <c r="P19" s="241"/>
      <c r="Q19" s="241"/>
      <c r="R19" s="241"/>
      <c r="S19" s="241"/>
      <c r="T19" s="241"/>
      <c r="U19" s="241"/>
      <c r="V19" s="241"/>
      <c r="W19" s="241"/>
      <c r="X19" s="241"/>
      <c r="Y19" s="241"/>
      <c r="Z19" s="241"/>
      <c r="AA19" s="241"/>
      <c r="AB19" s="241"/>
      <c r="AC19" s="241"/>
      <c r="AD19" s="241"/>
      <c r="AE19" s="241"/>
      <c r="AF19" s="241"/>
      <c r="AG19" s="241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1"/>
      <c r="CA19" s="241"/>
      <c r="CB19" s="241"/>
      <c r="CC19" s="241"/>
      <c r="CD19" s="241"/>
      <c r="CE19" s="241"/>
      <c r="CF19" s="241"/>
      <c r="CG19" s="241"/>
      <c r="CH19" s="241"/>
      <c r="CI19" s="241"/>
      <c r="CJ19" s="241"/>
      <c r="CK19" s="241"/>
      <c r="CL19" s="241"/>
      <c r="CM19" s="241"/>
      <c r="CN19" s="241"/>
      <c r="CO19" s="241"/>
      <c r="CP19" s="241"/>
      <c r="CQ19" s="241"/>
      <c r="CR19" s="241"/>
      <c r="CS19" s="241"/>
      <c r="CT19" s="241"/>
      <c r="CU19" s="241"/>
      <c r="CV19" s="241"/>
      <c r="CW19" s="241"/>
      <c r="CX19" s="241"/>
      <c r="CY19" s="241"/>
      <c r="CZ19" s="241"/>
      <c r="DA19" s="241"/>
      <c r="DB19" s="241"/>
      <c r="DC19" s="241"/>
      <c r="DD19" s="241"/>
      <c r="DE19" s="241"/>
      <c r="DF19" s="241"/>
      <c r="DG19" s="241"/>
      <c r="DH19" s="241"/>
      <c r="DI19" s="241"/>
      <c r="DJ19" s="241"/>
      <c r="DK19" s="241"/>
      <c r="DL19" s="241"/>
      <c r="DM19" s="241"/>
      <c r="DN19" s="241"/>
      <c r="DO19" s="241"/>
      <c r="DP19" s="241"/>
      <c r="DQ19" s="241"/>
      <c r="DR19" s="241"/>
      <c r="DS19" s="241"/>
      <c r="DT19" s="241"/>
      <c r="DU19" s="241"/>
      <c r="DV19" s="241"/>
      <c r="DW19" s="241"/>
      <c r="DX19" s="241"/>
      <c r="DY19" s="241"/>
      <c r="DZ19" s="241"/>
      <c r="EA19" s="241"/>
      <c r="EB19" s="241"/>
      <c r="EC19" s="241"/>
      <c r="ED19" s="241"/>
      <c r="EE19" s="241"/>
      <c r="EF19" s="241"/>
      <c r="EG19" s="241"/>
      <c r="EH19" s="241"/>
      <c r="EI19" s="241"/>
      <c r="EJ19" s="241"/>
      <c r="EK19" s="241"/>
      <c r="EL19" s="241"/>
      <c r="EM19" s="241"/>
      <c r="EN19" s="241"/>
      <c r="EO19" s="241"/>
      <c r="EP19" s="241"/>
      <c r="EQ19" s="241"/>
      <c r="ER19" s="241"/>
      <c r="ES19" s="241"/>
      <c r="ET19" s="241"/>
      <c r="EU19" s="241"/>
      <c r="EV19" s="241"/>
      <c r="EW19" s="241"/>
      <c r="EX19" s="241"/>
      <c r="EY19" s="241"/>
      <c r="EZ19" s="241"/>
      <c r="FA19" s="241"/>
      <c r="FB19" s="241"/>
      <c r="FC19" s="241"/>
      <c r="FD19" s="241"/>
      <c r="FE19" s="241"/>
      <c r="FF19" s="241"/>
      <c r="FG19" s="241"/>
      <c r="FH19" s="241"/>
      <c r="FI19" s="241"/>
      <c r="FJ19" s="241"/>
      <c r="FK19" s="241"/>
      <c r="FL19" s="241"/>
      <c r="FM19" s="241"/>
      <c r="FN19" s="241"/>
      <c r="FO19" s="241"/>
      <c r="FP19" s="241"/>
      <c r="FQ19" s="241"/>
      <c r="FR19" s="241"/>
      <c r="FS19" s="241"/>
      <c r="FT19" s="241"/>
      <c r="FU19" s="241"/>
      <c r="FV19" s="241"/>
      <c r="FW19" s="241"/>
      <c r="FX19" s="241"/>
      <c r="FY19" s="241"/>
      <c r="FZ19" s="241"/>
      <c r="GA19" s="241"/>
      <c r="GB19" s="241"/>
      <c r="GC19" s="241"/>
      <c r="GD19" s="241"/>
      <c r="GE19" s="241"/>
      <c r="GF19" s="241"/>
      <c r="GG19" s="241"/>
      <c r="GH19" s="241"/>
      <c r="GI19" s="241"/>
      <c r="GJ19" s="241"/>
    </row>
    <row r="20" spans="1:192" x14ac:dyDescent="0.25">
      <c r="A20" s="86"/>
      <c r="B20" s="86"/>
      <c r="C20" s="87"/>
      <c r="D20" s="88"/>
      <c r="E20" s="146" t="str">
        <f xml:space="preserve"> InpC!E$40</f>
        <v>Year 1 P50 production</v>
      </c>
      <c r="F20" s="146">
        <f xml:space="preserve"> InpC!F$40</f>
        <v>1051.2</v>
      </c>
      <c r="G20" s="146" t="str">
        <f xml:space="preserve"> InpC!G$40</f>
        <v>GWh p.a.</v>
      </c>
      <c r="H20" s="146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K20" s="69"/>
      <c r="DL20" s="69"/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A20" s="69"/>
      <c r="EB20" s="69"/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  <c r="EQ20" s="69"/>
      <c r="ER20" s="69"/>
      <c r="ES20" s="69"/>
      <c r="ET20" s="69"/>
      <c r="EU20" s="69"/>
      <c r="EV20" s="69"/>
      <c r="EW20" s="69"/>
      <c r="EX20" s="69"/>
      <c r="EY20" s="69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69"/>
      <c r="FO20" s="69"/>
      <c r="FP20" s="69"/>
      <c r="FQ20" s="69"/>
      <c r="FR20" s="69"/>
      <c r="FS20" s="69"/>
      <c r="FT20" s="69"/>
      <c r="FU20" s="69"/>
      <c r="FV20" s="69"/>
      <c r="FW20" s="69"/>
      <c r="FX20" s="69"/>
      <c r="FY20" s="69"/>
      <c r="FZ20" s="69"/>
      <c r="GA20" s="69"/>
      <c r="GB20" s="69"/>
      <c r="GC20" s="69"/>
      <c r="GD20" s="69"/>
      <c r="GE20" s="69"/>
      <c r="GF20" s="69"/>
      <c r="GG20" s="69"/>
      <c r="GH20" s="69"/>
      <c r="GI20" s="69"/>
      <c r="GJ20" s="69"/>
    </row>
    <row r="21" spans="1:192" x14ac:dyDescent="0.25">
      <c r="A21" s="86"/>
      <c r="B21" s="86"/>
      <c r="C21" s="87"/>
      <c r="D21" s="88"/>
      <c r="E21" s="472" t="str">
        <f xml:space="preserve"> InpC!E$41</f>
        <v xml:space="preserve">Availability </v>
      </c>
      <c r="F21" s="472">
        <f xml:space="preserve"> InpC!F$41</f>
        <v>0.98</v>
      </c>
      <c r="G21" s="472" t="str">
        <f xml:space="preserve"> InpC!G$41</f>
        <v>%</v>
      </c>
      <c r="H21" s="146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69"/>
      <c r="CY21" s="69"/>
      <c r="CZ21" s="69"/>
      <c r="DA21" s="69"/>
      <c r="DB21" s="69"/>
      <c r="DC21" s="69"/>
      <c r="DD21" s="69"/>
      <c r="DE21" s="69"/>
      <c r="DF21" s="69"/>
      <c r="DG21" s="69"/>
      <c r="DH21" s="69"/>
      <c r="DI21" s="69"/>
      <c r="DJ21" s="69"/>
      <c r="DK21" s="69"/>
      <c r="DL21" s="69"/>
      <c r="DM21" s="69"/>
      <c r="DN21" s="69"/>
      <c r="DO21" s="69"/>
      <c r="DP21" s="69"/>
      <c r="DQ21" s="69"/>
      <c r="DR21" s="69"/>
      <c r="DS21" s="69"/>
      <c r="DT21" s="69"/>
      <c r="DU21" s="69"/>
      <c r="DV21" s="69"/>
      <c r="DW21" s="69"/>
      <c r="DX21" s="69"/>
      <c r="DY21" s="69"/>
      <c r="DZ21" s="69"/>
      <c r="EA21" s="69"/>
      <c r="EB21" s="69"/>
      <c r="EC21" s="69"/>
      <c r="ED21" s="69"/>
      <c r="EE21" s="69"/>
      <c r="EF21" s="69"/>
      <c r="EG21" s="69"/>
      <c r="EH21" s="69"/>
      <c r="EI21" s="69"/>
      <c r="EJ21" s="69"/>
      <c r="EK21" s="69"/>
      <c r="EL21" s="69"/>
      <c r="EM21" s="69"/>
      <c r="EN21" s="69"/>
      <c r="EO21" s="69"/>
      <c r="EP21" s="69"/>
      <c r="EQ21" s="69"/>
      <c r="ER21" s="69"/>
      <c r="ES21" s="69"/>
      <c r="ET21" s="69"/>
      <c r="EU21" s="69"/>
      <c r="EV21" s="69"/>
      <c r="EW21" s="69"/>
      <c r="EX21" s="69"/>
      <c r="EY21" s="69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69"/>
      <c r="FO21" s="69"/>
      <c r="FP21" s="69"/>
      <c r="FQ21" s="69"/>
      <c r="FR21" s="69"/>
      <c r="FS21" s="69"/>
      <c r="FT21" s="69"/>
      <c r="FU21" s="69"/>
      <c r="FV21" s="69"/>
      <c r="FW21" s="69"/>
      <c r="FX21" s="69"/>
      <c r="FY21" s="69"/>
      <c r="FZ21" s="69"/>
      <c r="GA21" s="69"/>
      <c r="GB21" s="69"/>
      <c r="GC21" s="69"/>
      <c r="GD21" s="69"/>
      <c r="GE21" s="69"/>
      <c r="GF21" s="69"/>
      <c r="GG21" s="69"/>
      <c r="GH21" s="69"/>
      <c r="GI21" s="69"/>
      <c r="GJ21" s="69"/>
    </row>
    <row r="22" spans="1:192" x14ac:dyDescent="0.25">
      <c r="A22" s="317"/>
      <c r="B22" s="317"/>
      <c r="C22" s="318"/>
      <c r="D22" s="319"/>
      <c r="E22" s="321" t="str">
        <f t="shared" ref="E22:AJ22" si="12" xml:space="preserve"> E$12</f>
        <v>Compound degradation</v>
      </c>
      <c r="F22" s="321">
        <f t="shared" si="12"/>
        <v>0</v>
      </c>
      <c r="G22" s="321" t="str">
        <f t="shared" si="12"/>
        <v>%</v>
      </c>
      <c r="H22" s="321">
        <f t="shared" si="12"/>
        <v>0</v>
      </c>
      <c r="I22" s="321">
        <f t="shared" si="12"/>
        <v>0</v>
      </c>
      <c r="J22" s="321">
        <f t="shared" si="12"/>
        <v>0</v>
      </c>
      <c r="K22" s="321">
        <f t="shared" si="12"/>
        <v>0</v>
      </c>
      <c r="L22" s="321">
        <f t="shared" si="12"/>
        <v>0</v>
      </c>
      <c r="M22" s="321">
        <f t="shared" si="12"/>
        <v>0</v>
      </c>
      <c r="N22" s="321">
        <f t="shared" si="12"/>
        <v>0</v>
      </c>
      <c r="O22" s="321">
        <f t="shared" si="12"/>
        <v>0</v>
      </c>
      <c r="P22" s="321">
        <f t="shared" si="12"/>
        <v>0</v>
      </c>
      <c r="Q22" s="321">
        <f t="shared" si="12"/>
        <v>1</v>
      </c>
      <c r="R22" s="321">
        <f t="shared" si="12"/>
        <v>1</v>
      </c>
      <c r="S22" s="321">
        <f t="shared" si="12"/>
        <v>0.99800399201596801</v>
      </c>
      <c r="T22" s="321">
        <f t="shared" si="12"/>
        <v>0.99800399201596801</v>
      </c>
      <c r="U22" s="321">
        <f t="shared" si="12"/>
        <v>0.99601196807980852</v>
      </c>
      <c r="V22" s="321">
        <f t="shared" si="12"/>
        <v>0.99601196807980852</v>
      </c>
      <c r="W22" s="321">
        <f t="shared" si="12"/>
        <v>0.99402392023932984</v>
      </c>
      <c r="X22" s="321">
        <f t="shared" si="12"/>
        <v>0.99402392023932984</v>
      </c>
      <c r="Y22" s="321">
        <f t="shared" si="12"/>
        <v>0.99203984055821348</v>
      </c>
      <c r="Z22" s="321">
        <f t="shared" si="12"/>
        <v>0.99203984055821348</v>
      </c>
      <c r="AA22" s="321">
        <f t="shared" si="12"/>
        <v>0.99005972111598139</v>
      </c>
      <c r="AB22" s="321">
        <f t="shared" si="12"/>
        <v>0.99005972111598139</v>
      </c>
      <c r="AC22" s="321">
        <f t="shared" si="12"/>
        <v>0.98808355400796577</v>
      </c>
      <c r="AD22" s="321">
        <f t="shared" si="12"/>
        <v>0.98808355400796577</v>
      </c>
      <c r="AE22" s="321">
        <f t="shared" si="12"/>
        <v>0.98611133134527518</v>
      </c>
      <c r="AF22" s="321">
        <f t="shared" si="12"/>
        <v>0.98611133134527518</v>
      </c>
      <c r="AG22" s="321">
        <f t="shared" si="12"/>
        <v>0.98414304525476548</v>
      </c>
      <c r="AH22" s="321">
        <f t="shared" si="12"/>
        <v>0.98414304525476548</v>
      </c>
      <c r="AI22" s="321">
        <f t="shared" si="12"/>
        <v>0.98217868787900742</v>
      </c>
      <c r="AJ22" s="321">
        <f t="shared" si="12"/>
        <v>0.98217868787900742</v>
      </c>
      <c r="AK22" s="321">
        <f t="shared" ref="AK22:BP22" si="13" xml:space="preserve"> AK$12</f>
        <v>0.98021825137625518</v>
      </c>
      <c r="AL22" s="321">
        <f t="shared" si="13"/>
        <v>0.98021825137625518</v>
      </c>
      <c r="AM22" s="321">
        <f t="shared" si="13"/>
        <v>0.97826172792041433</v>
      </c>
      <c r="AN22" s="321">
        <f t="shared" si="13"/>
        <v>0.97826172792041433</v>
      </c>
      <c r="AO22" s="321">
        <f t="shared" si="13"/>
        <v>0.97630910970101226</v>
      </c>
      <c r="AP22" s="321">
        <f t="shared" si="13"/>
        <v>0.97630910970101226</v>
      </c>
      <c r="AQ22" s="321">
        <f t="shared" si="13"/>
        <v>0.97436038892316579</v>
      </c>
      <c r="AR22" s="321">
        <f t="shared" si="13"/>
        <v>0.97436038892316579</v>
      </c>
      <c r="AS22" s="321">
        <f t="shared" si="13"/>
        <v>0.97241555780755107</v>
      </c>
      <c r="AT22" s="321">
        <f t="shared" si="13"/>
        <v>0.97241555780755107</v>
      </c>
      <c r="AU22" s="321">
        <f t="shared" si="13"/>
        <v>0.97047460859037005</v>
      </c>
      <c r="AV22" s="321">
        <f t="shared" si="13"/>
        <v>0.97047460859037005</v>
      </c>
      <c r="AW22" s="321">
        <f t="shared" si="13"/>
        <v>0.9685375335233235</v>
      </c>
      <c r="AX22" s="321">
        <f t="shared" si="13"/>
        <v>0.9685375335233235</v>
      </c>
      <c r="AY22" s="321">
        <f t="shared" si="13"/>
        <v>0.96660432487357628</v>
      </c>
      <c r="AZ22" s="321">
        <f t="shared" si="13"/>
        <v>0.96660432487357628</v>
      </c>
      <c r="BA22" s="321">
        <f t="shared" si="13"/>
        <v>0.964674974923729</v>
      </c>
      <c r="BB22" s="321">
        <f t="shared" si="13"/>
        <v>0.964674974923729</v>
      </c>
      <c r="BC22" s="321">
        <f t="shared" si="13"/>
        <v>0.9627494759717854</v>
      </c>
      <c r="BD22" s="321">
        <f t="shared" si="13"/>
        <v>0.9627494759717854</v>
      </c>
      <c r="BE22" s="321">
        <f t="shared" si="13"/>
        <v>0</v>
      </c>
      <c r="BF22" s="321">
        <f t="shared" si="13"/>
        <v>0</v>
      </c>
      <c r="BG22" s="321">
        <f t="shared" si="13"/>
        <v>0</v>
      </c>
      <c r="BH22" s="321">
        <f t="shared" si="13"/>
        <v>0</v>
      </c>
      <c r="BI22" s="321">
        <f t="shared" si="13"/>
        <v>0</v>
      </c>
      <c r="BJ22" s="321">
        <f t="shared" si="13"/>
        <v>0</v>
      </c>
      <c r="BK22" s="321">
        <f t="shared" si="13"/>
        <v>0</v>
      </c>
      <c r="BL22" s="321">
        <f t="shared" si="13"/>
        <v>0</v>
      </c>
      <c r="BM22" s="321">
        <f t="shared" si="13"/>
        <v>0</v>
      </c>
      <c r="BN22" s="321">
        <f t="shared" si="13"/>
        <v>0</v>
      </c>
      <c r="BO22" s="321">
        <f t="shared" si="13"/>
        <v>0</v>
      </c>
      <c r="BP22" s="321">
        <f t="shared" si="13"/>
        <v>0</v>
      </c>
      <c r="BQ22" s="321">
        <f t="shared" ref="BQ22:CV22" si="14" xml:space="preserve"> BQ$12</f>
        <v>0</v>
      </c>
      <c r="BR22" s="321">
        <f t="shared" si="14"/>
        <v>0</v>
      </c>
      <c r="BS22" s="321">
        <f t="shared" si="14"/>
        <v>0</v>
      </c>
      <c r="BT22" s="321">
        <f t="shared" si="14"/>
        <v>0</v>
      </c>
      <c r="BU22" s="321">
        <f t="shared" si="14"/>
        <v>0</v>
      </c>
      <c r="BV22" s="321">
        <f t="shared" si="14"/>
        <v>0</v>
      </c>
      <c r="BW22" s="321">
        <f t="shared" si="14"/>
        <v>0</v>
      </c>
      <c r="BX22" s="321">
        <f t="shared" si="14"/>
        <v>0</v>
      </c>
      <c r="BY22" s="321">
        <f t="shared" si="14"/>
        <v>0</v>
      </c>
      <c r="BZ22" s="321">
        <f t="shared" si="14"/>
        <v>0</v>
      </c>
      <c r="CA22" s="321">
        <f t="shared" si="14"/>
        <v>0</v>
      </c>
      <c r="CB22" s="321">
        <f t="shared" si="14"/>
        <v>0</v>
      </c>
      <c r="CC22" s="321">
        <f t="shared" si="14"/>
        <v>0</v>
      </c>
      <c r="CD22" s="321">
        <f t="shared" si="14"/>
        <v>0</v>
      </c>
      <c r="CE22" s="321">
        <f t="shared" si="14"/>
        <v>0</v>
      </c>
      <c r="CF22" s="321">
        <f t="shared" si="14"/>
        <v>0</v>
      </c>
      <c r="CG22" s="321">
        <f t="shared" si="14"/>
        <v>0</v>
      </c>
      <c r="CH22" s="321">
        <f t="shared" si="14"/>
        <v>0</v>
      </c>
      <c r="CI22" s="321">
        <f t="shared" si="14"/>
        <v>0</v>
      </c>
      <c r="CJ22" s="321">
        <f t="shared" si="14"/>
        <v>0</v>
      </c>
      <c r="CK22" s="321">
        <f t="shared" si="14"/>
        <v>0</v>
      </c>
      <c r="CL22" s="321">
        <f t="shared" si="14"/>
        <v>0</v>
      </c>
      <c r="CM22" s="321">
        <f t="shared" si="14"/>
        <v>0</v>
      </c>
      <c r="CN22" s="321">
        <f t="shared" si="14"/>
        <v>0</v>
      </c>
      <c r="CO22" s="321">
        <f t="shared" si="14"/>
        <v>0</v>
      </c>
      <c r="CP22" s="321">
        <f t="shared" si="14"/>
        <v>0</v>
      </c>
      <c r="CQ22" s="321">
        <f t="shared" si="14"/>
        <v>0</v>
      </c>
      <c r="CR22" s="321">
        <f t="shared" si="14"/>
        <v>0</v>
      </c>
      <c r="CS22" s="321">
        <f t="shared" si="14"/>
        <v>0</v>
      </c>
      <c r="CT22" s="321">
        <f t="shared" si="14"/>
        <v>0</v>
      </c>
      <c r="CU22" s="321">
        <f t="shared" si="14"/>
        <v>0</v>
      </c>
      <c r="CV22" s="321">
        <f t="shared" si="14"/>
        <v>0</v>
      </c>
      <c r="CW22" s="321">
        <f t="shared" ref="CW22:EB22" si="15" xml:space="preserve"> CW$12</f>
        <v>0</v>
      </c>
      <c r="CX22" s="321">
        <f t="shared" si="15"/>
        <v>0</v>
      </c>
      <c r="CY22" s="321">
        <f t="shared" si="15"/>
        <v>0</v>
      </c>
      <c r="CZ22" s="321">
        <f t="shared" si="15"/>
        <v>0</v>
      </c>
      <c r="DA22" s="321">
        <f t="shared" si="15"/>
        <v>0</v>
      </c>
      <c r="DB22" s="321">
        <f t="shared" si="15"/>
        <v>0</v>
      </c>
      <c r="DC22" s="321">
        <f t="shared" si="15"/>
        <v>0</v>
      </c>
      <c r="DD22" s="321">
        <f t="shared" si="15"/>
        <v>0</v>
      </c>
      <c r="DE22" s="321">
        <f t="shared" si="15"/>
        <v>0</v>
      </c>
      <c r="DF22" s="321">
        <f t="shared" si="15"/>
        <v>0</v>
      </c>
      <c r="DG22" s="321">
        <f t="shared" si="15"/>
        <v>0</v>
      </c>
      <c r="DH22" s="321">
        <f t="shared" si="15"/>
        <v>0</v>
      </c>
      <c r="DI22" s="321">
        <f t="shared" si="15"/>
        <v>0</v>
      </c>
      <c r="DJ22" s="321">
        <f t="shared" si="15"/>
        <v>0</v>
      </c>
      <c r="DK22" s="321">
        <f t="shared" si="15"/>
        <v>0</v>
      </c>
      <c r="DL22" s="321">
        <f t="shared" si="15"/>
        <v>0</v>
      </c>
      <c r="DM22" s="321">
        <f t="shared" si="15"/>
        <v>0</v>
      </c>
      <c r="DN22" s="321">
        <f t="shared" si="15"/>
        <v>0</v>
      </c>
      <c r="DO22" s="321">
        <f t="shared" si="15"/>
        <v>0</v>
      </c>
      <c r="DP22" s="321">
        <f t="shared" si="15"/>
        <v>0</v>
      </c>
      <c r="DQ22" s="321">
        <f t="shared" si="15"/>
        <v>0</v>
      </c>
      <c r="DR22" s="321">
        <f t="shared" si="15"/>
        <v>0</v>
      </c>
      <c r="DS22" s="321">
        <f t="shared" si="15"/>
        <v>0</v>
      </c>
      <c r="DT22" s="321">
        <f t="shared" si="15"/>
        <v>0</v>
      </c>
      <c r="DU22" s="321">
        <f t="shared" si="15"/>
        <v>0</v>
      </c>
      <c r="DV22" s="321">
        <f t="shared" si="15"/>
        <v>0</v>
      </c>
      <c r="DW22" s="321">
        <f t="shared" si="15"/>
        <v>0</v>
      </c>
      <c r="DX22" s="321">
        <f t="shared" si="15"/>
        <v>0</v>
      </c>
      <c r="DY22" s="321">
        <f t="shared" si="15"/>
        <v>0</v>
      </c>
      <c r="DZ22" s="321">
        <f t="shared" si="15"/>
        <v>0</v>
      </c>
      <c r="EA22" s="321">
        <f t="shared" si="15"/>
        <v>0</v>
      </c>
      <c r="EB22" s="321">
        <f t="shared" si="15"/>
        <v>0</v>
      </c>
      <c r="EC22" s="321">
        <f t="shared" ref="EC22:FH22" si="16" xml:space="preserve"> EC$12</f>
        <v>0</v>
      </c>
      <c r="ED22" s="321">
        <f t="shared" si="16"/>
        <v>0</v>
      </c>
      <c r="EE22" s="321">
        <f t="shared" si="16"/>
        <v>0</v>
      </c>
      <c r="EF22" s="321">
        <f t="shared" si="16"/>
        <v>0</v>
      </c>
      <c r="EG22" s="321">
        <f t="shared" si="16"/>
        <v>0</v>
      </c>
      <c r="EH22" s="321">
        <f t="shared" si="16"/>
        <v>0</v>
      </c>
      <c r="EI22" s="321">
        <f t="shared" si="16"/>
        <v>0</v>
      </c>
      <c r="EJ22" s="321">
        <f t="shared" si="16"/>
        <v>0</v>
      </c>
      <c r="EK22" s="321">
        <f t="shared" si="16"/>
        <v>0</v>
      </c>
      <c r="EL22" s="321">
        <f t="shared" si="16"/>
        <v>0</v>
      </c>
      <c r="EM22" s="321">
        <f t="shared" si="16"/>
        <v>0</v>
      </c>
      <c r="EN22" s="321">
        <f t="shared" si="16"/>
        <v>0</v>
      </c>
      <c r="EO22" s="321">
        <f t="shared" si="16"/>
        <v>0</v>
      </c>
      <c r="EP22" s="321">
        <f t="shared" si="16"/>
        <v>0</v>
      </c>
      <c r="EQ22" s="321">
        <f t="shared" si="16"/>
        <v>0</v>
      </c>
      <c r="ER22" s="321">
        <f t="shared" si="16"/>
        <v>0</v>
      </c>
      <c r="ES22" s="321">
        <f t="shared" si="16"/>
        <v>0</v>
      </c>
      <c r="ET22" s="321">
        <f t="shared" si="16"/>
        <v>0</v>
      </c>
      <c r="EU22" s="321">
        <f t="shared" si="16"/>
        <v>0</v>
      </c>
      <c r="EV22" s="321">
        <f t="shared" si="16"/>
        <v>0</v>
      </c>
      <c r="EW22" s="321">
        <f t="shared" si="16"/>
        <v>0</v>
      </c>
      <c r="EX22" s="321">
        <f t="shared" si="16"/>
        <v>0</v>
      </c>
      <c r="EY22" s="321">
        <f t="shared" si="16"/>
        <v>0</v>
      </c>
      <c r="EZ22" s="321">
        <f t="shared" si="16"/>
        <v>0</v>
      </c>
      <c r="FA22" s="321">
        <f t="shared" si="16"/>
        <v>0</v>
      </c>
      <c r="FB22" s="321">
        <f t="shared" si="16"/>
        <v>0</v>
      </c>
      <c r="FC22" s="321">
        <f t="shared" si="16"/>
        <v>0</v>
      </c>
      <c r="FD22" s="321">
        <f t="shared" si="16"/>
        <v>0</v>
      </c>
      <c r="FE22" s="321">
        <f t="shared" si="16"/>
        <v>0</v>
      </c>
      <c r="FF22" s="321">
        <f t="shared" si="16"/>
        <v>0</v>
      </c>
      <c r="FG22" s="321">
        <f t="shared" si="16"/>
        <v>0</v>
      </c>
      <c r="FH22" s="321">
        <f t="shared" si="16"/>
        <v>0</v>
      </c>
      <c r="FI22" s="321">
        <f t="shared" ref="FI22:GJ22" si="17" xml:space="preserve"> FI$12</f>
        <v>0</v>
      </c>
      <c r="FJ22" s="321">
        <f t="shared" si="17"/>
        <v>0</v>
      </c>
      <c r="FK22" s="321">
        <f t="shared" si="17"/>
        <v>0</v>
      </c>
      <c r="FL22" s="321">
        <f t="shared" si="17"/>
        <v>0</v>
      </c>
      <c r="FM22" s="321">
        <f t="shared" si="17"/>
        <v>0</v>
      </c>
      <c r="FN22" s="321">
        <f t="shared" si="17"/>
        <v>0</v>
      </c>
      <c r="FO22" s="321">
        <f t="shared" si="17"/>
        <v>0</v>
      </c>
      <c r="FP22" s="321">
        <f t="shared" si="17"/>
        <v>0</v>
      </c>
      <c r="FQ22" s="321">
        <f t="shared" si="17"/>
        <v>0</v>
      </c>
      <c r="FR22" s="321">
        <f t="shared" si="17"/>
        <v>0</v>
      </c>
      <c r="FS22" s="321">
        <f t="shared" si="17"/>
        <v>0</v>
      </c>
      <c r="FT22" s="321">
        <f t="shared" si="17"/>
        <v>0</v>
      </c>
      <c r="FU22" s="321">
        <f t="shared" si="17"/>
        <v>0</v>
      </c>
      <c r="FV22" s="321">
        <f t="shared" si="17"/>
        <v>0</v>
      </c>
      <c r="FW22" s="321">
        <f t="shared" si="17"/>
        <v>0</v>
      </c>
      <c r="FX22" s="321">
        <f t="shared" si="17"/>
        <v>0</v>
      </c>
      <c r="FY22" s="321">
        <f t="shared" si="17"/>
        <v>0</v>
      </c>
      <c r="FZ22" s="321">
        <f t="shared" si="17"/>
        <v>0</v>
      </c>
      <c r="GA22" s="321">
        <f t="shared" si="17"/>
        <v>0</v>
      </c>
      <c r="GB22" s="321">
        <f t="shared" si="17"/>
        <v>0</v>
      </c>
      <c r="GC22" s="321">
        <f t="shared" si="17"/>
        <v>0</v>
      </c>
      <c r="GD22" s="321">
        <f t="shared" si="17"/>
        <v>0</v>
      </c>
      <c r="GE22" s="321">
        <f t="shared" si="17"/>
        <v>0</v>
      </c>
      <c r="GF22" s="321">
        <f t="shared" si="17"/>
        <v>0</v>
      </c>
      <c r="GG22" s="321">
        <f t="shared" si="17"/>
        <v>0</v>
      </c>
      <c r="GH22" s="321">
        <f t="shared" si="17"/>
        <v>0</v>
      </c>
      <c r="GI22" s="321">
        <f t="shared" si="17"/>
        <v>0</v>
      </c>
      <c r="GJ22" s="321">
        <f t="shared" si="17"/>
        <v>0</v>
      </c>
    </row>
    <row r="23" spans="1:192" x14ac:dyDescent="0.25">
      <c r="A23" s="317"/>
      <c r="B23" s="317"/>
      <c r="C23" s="318"/>
      <c r="D23" s="319"/>
      <c r="E23" s="321" t="str">
        <f t="shared" ref="E23:AJ23" si="18" xml:space="preserve"> E$18</f>
        <v>Seasonality adjustment</v>
      </c>
      <c r="F23" s="321">
        <f t="shared" si="18"/>
        <v>0</v>
      </c>
      <c r="G23" s="321" t="str">
        <f t="shared" si="18"/>
        <v>%</v>
      </c>
      <c r="H23" s="321">
        <f t="shared" si="18"/>
        <v>20</v>
      </c>
      <c r="I23" s="321">
        <f t="shared" si="18"/>
        <v>0</v>
      </c>
      <c r="J23" s="321">
        <f t="shared" si="18"/>
        <v>0</v>
      </c>
      <c r="K23" s="321">
        <f t="shared" si="18"/>
        <v>0</v>
      </c>
      <c r="L23" s="321">
        <f t="shared" si="18"/>
        <v>0</v>
      </c>
      <c r="M23" s="321">
        <f t="shared" si="18"/>
        <v>0</v>
      </c>
      <c r="N23" s="321">
        <f t="shared" si="18"/>
        <v>0</v>
      </c>
      <c r="O23" s="321">
        <f t="shared" si="18"/>
        <v>0</v>
      </c>
      <c r="P23" s="321">
        <f t="shared" si="18"/>
        <v>0</v>
      </c>
      <c r="Q23" s="321">
        <f t="shared" si="18"/>
        <v>0.5</v>
      </c>
      <c r="R23" s="321">
        <f t="shared" si="18"/>
        <v>0.5</v>
      </c>
      <c r="S23" s="321">
        <f t="shared" si="18"/>
        <v>0.5</v>
      </c>
      <c r="T23" s="321">
        <f t="shared" si="18"/>
        <v>0.5</v>
      </c>
      <c r="U23" s="321">
        <f t="shared" si="18"/>
        <v>0.5</v>
      </c>
      <c r="V23" s="321">
        <f t="shared" si="18"/>
        <v>0.5</v>
      </c>
      <c r="W23" s="321">
        <f t="shared" si="18"/>
        <v>0.5</v>
      </c>
      <c r="X23" s="321">
        <f t="shared" si="18"/>
        <v>0.5</v>
      </c>
      <c r="Y23" s="321">
        <f t="shared" si="18"/>
        <v>0.5</v>
      </c>
      <c r="Z23" s="321">
        <f t="shared" si="18"/>
        <v>0.5</v>
      </c>
      <c r="AA23" s="321">
        <f t="shared" si="18"/>
        <v>0.5</v>
      </c>
      <c r="AB23" s="321">
        <f t="shared" si="18"/>
        <v>0.5</v>
      </c>
      <c r="AC23" s="321">
        <f t="shared" si="18"/>
        <v>0.5</v>
      </c>
      <c r="AD23" s="321">
        <f t="shared" si="18"/>
        <v>0.5</v>
      </c>
      <c r="AE23" s="321">
        <f t="shared" si="18"/>
        <v>0.5</v>
      </c>
      <c r="AF23" s="321">
        <f t="shared" si="18"/>
        <v>0.5</v>
      </c>
      <c r="AG23" s="321">
        <f t="shared" si="18"/>
        <v>0.5</v>
      </c>
      <c r="AH23" s="321">
        <f t="shared" si="18"/>
        <v>0.5</v>
      </c>
      <c r="AI23" s="321">
        <f t="shared" si="18"/>
        <v>0.5</v>
      </c>
      <c r="AJ23" s="321">
        <f t="shared" si="18"/>
        <v>0.5</v>
      </c>
      <c r="AK23" s="321">
        <f t="shared" ref="AK23:BP23" si="19" xml:space="preserve"> AK$18</f>
        <v>0.5</v>
      </c>
      <c r="AL23" s="321">
        <f t="shared" si="19"/>
        <v>0.5</v>
      </c>
      <c r="AM23" s="321">
        <f t="shared" si="19"/>
        <v>0.5</v>
      </c>
      <c r="AN23" s="321">
        <f t="shared" si="19"/>
        <v>0.5</v>
      </c>
      <c r="AO23" s="321">
        <f t="shared" si="19"/>
        <v>0.5</v>
      </c>
      <c r="AP23" s="321">
        <f t="shared" si="19"/>
        <v>0.5</v>
      </c>
      <c r="AQ23" s="321">
        <f t="shared" si="19"/>
        <v>0.5</v>
      </c>
      <c r="AR23" s="321">
        <f t="shared" si="19"/>
        <v>0.5</v>
      </c>
      <c r="AS23" s="321">
        <f t="shared" si="19"/>
        <v>0.5</v>
      </c>
      <c r="AT23" s="321">
        <f t="shared" si="19"/>
        <v>0.5</v>
      </c>
      <c r="AU23" s="321">
        <f t="shared" si="19"/>
        <v>0.5</v>
      </c>
      <c r="AV23" s="321">
        <f t="shared" si="19"/>
        <v>0.5</v>
      </c>
      <c r="AW23" s="321">
        <f t="shared" si="19"/>
        <v>0.5</v>
      </c>
      <c r="AX23" s="321">
        <f t="shared" si="19"/>
        <v>0.5</v>
      </c>
      <c r="AY23" s="321">
        <f t="shared" si="19"/>
        <v>0.5</v>
      </c>
      <c r="AZ23" s="321">
        <f t="shared" si="19"/>
        <v>0.5</v>
      </c>
      <c r="BA23" s="321">
        <f t="shared" si="19"/>
        <v>0.5</v>
      </c>
      <c r="BB23" s="321">
        <f t="shared" si="19"/>
        <v>0.5</v>
      </c>
      <c r="BC23" s="321">
        <f t="shared" si="19"/>
        <v>0.5</v>
      </c>
      <c r="BD23" s="321">
        <f t="shared" si="19"/>
        <v>0.5</v>
      </c>
      <c r="BE23" s="321">
        <f t="shared" si="19"/>
        <v>0</v>
      </c>
      <c r="BF23" s="321">
        <f t="shared" si="19"/>
        <v>0</v>
      </c>
      <c r="BG23" s="321">
        <f t="shared" si="19"/>
        <v>0</v>
      </c>
      <c r="BH23" s="321">
        <f t="shared" si="19"/>
        <v>0</v>
      </c>
      <c r="BI23" s="321">
        <f t="shared" si="19"/>
        <v>0</v>
      </c>
      <c r="BJ23" s="321">
        <f t="shared" si="19"/>
        <v>0</v>
      </c>
      <c r="BK23" s="321">
        <f t="shared" si="19"/>
        <v>0</v>
      </c>
      <c r="BL23" s="321">
        <f t="shared" si="19"/>
        <v>0</v>
      </c>
      <c r="BM23" s="321">
        <f t="shared" si="19"/>
        <v>0</v>
      </c>
      <c r="BN23" s="321">
        <f t="shared" si="19"/>
        <v>0</v>
      </c>
      <c r="BO23" s="321">
        <f t="shared" si="19"/>
        <v>0</v>
      </c>
      <c r="BP23" s="321">
        <f t="shared" si="19"/>
        <v>0</v>
      </c>
      <c r="BQ23" s="321">
        <f t="shared" ref="BQ23:CV23" si="20" xml:space="preserve"> BQ$18</f>
        <v>0</v>
      </c>
      <c r="BR23" s="321">
        <f t="shared" si="20"/>
        <v>0</v>
      </c>
      <c r="BS23" s="321">
        <f t="shared" si="20"/>
        <v>0</v>
      </c>
      <c r="BT23" s="321">
        <f t="shared" si="20"/>
        <v>0</v>
      </c>
      <c r="BU23" s="321">
        <f t="shared" si="20"/>
        <v>0</v>
      </c>
      <c r="BV23" s="321">
        <f t="shared" si="20"/>
        <v>0</v>
      </c>
      <c r="BW23" s="321">
        <f t="shared" si="20"/>
        <v>0</v>
      </c>
      <c r="BX23" s="321">
        <f t="shared" si="20"/>
        <v>0</v>
      </c>
      <c r="BY23" s="321">
        <f t="shared" si="20"/>
        <v>0</v>
      </c>
      <c r="BZ23" s="321">
        <f t="shared" si="20"/>
        <v>0</v>
      </c>
      <c r="CA23" s="321">
        <f t="shared" si="20"/>
        <v>0</v>
      </c>
      <c r="CB23" s="321">
        <f t="shared" si="20"/>
        <v>0</v>
      </c>
      <c r="CC23" s="321">
        <f t="shared" si="20"/>
        <v>0</v>
      </c>
      <c r="CD23" s="321">
        <f t="shared" si="20"/>
        <v>0</v>
      </c>
      <c r="CE23" s="321">
        <f t="shared" si="20"/>
        <v>0</v>
      </c>
      <c r="CF23" s="321">
        <f t="shared" si="20"/>
        <v>0</v>
      </c>
      <c r="CG23" s="321">
        <f t="shared" si="20"/>
        <v>0</v>
      </c>
      <c r="CH23" s="321">
        <f t="shared" si="20"/>
        <v>0</v>
      </c>
      <c r="CI23" s="321">
        <f t="shared" si="20"/>
        <v>0</v>
      </c>
      <c r="CJ23" s="321">
        <f t="shared" si="20"/>
        <v>0</v>
      </c>
      <c r="CK23" s="321">
        <f t="shared" si="20"/>
        <v>0</v>
      </c>
      <c r="CL23" s="321">
        <f t="shared" si="20"/>
        <v>0</v>
      </c>
      <c r="CM23" s="321">
        <f t="shared" si="20"/>
        <v>0</v>
      </c>
      <c r="CN23" s="321">
        <f t="shared" si="20"/>
        <v>0</v>
      </c>
      <c r="CO23" s="321">
        <f t="shared" si="20"/>
        <v>0</v>
      </c>
      <c r="CP23" s="321">
        <f t="shared" si="20"/>
        <v>0</v>
      </c>
      <c r="CQ23" s="321">
        <f t="shared" si="20"/>
        <v>0</v>
      </c>
      <c r="CR23" s="321">
        <f t="shared" si="20"/>
        <v>0</v>
      </c>
      <c r="CS23" s="321">
        <f t="shared" si="20"/>
        <v>0</v>
      </c>
      <c r="CT23" s="321">
        <f t="shared" si="20"/>
        <v>0</v>
      </c>
      <c r="CU23" s="321">
        <f t="shared" si="20"/>
        <v>0</v>
      </c>
      <c r="CV23" s="321">
        <f t="shared" si="20"/>
        <v>0</v>
      </c>
      <c r="CW23" s="321">
        <f t="shared" ref="CW23:EB23" si="21" xml:space="preserve"> CW$18</f>
        <v>0</v>
      </c>
      <c r="CX23" s="321">
        <f t="shared" si="21"/>
        <v>0</v>
      </c>
      <c r="CY23" s="321">
        <f t="shared" si="21"/>
        <v>0</v>
      </c>
      <c r="CZ23" s="321">
        <f t="shared" si="21"/>
        <v>0</v>
      </c>
      <c r="DA23" s="321">
        <f t="shared" si="21"/>
        <v>0</v>
      </c>
      <c r="DB23" s="321">
        <f t="shared" si="21"/>
        <v>0</v>
      </c>
      <c r="DC23" s="321">
        <f t="shared" si="21"/>
        <v>0</v>
      </c>
      <c r="DD23" s="321">
        <f t="shared" si="21"/>
        <v>0</v>
      </c>
      <c r="DE23" s="321">
        <f t="shared" si="21"/>
        <v>0</v>
      </c>
      <c r="DF23" s="321">
        <f t="shared" si="21"/>
        <v>0</v>
      </c>
      <c r="DG23" s="321">
        <f t="shared" si="21"/>
        <v>0</v>
      </c>
      <c r="DH23" s="321">
        <f t="shared" si="21"/>
        <v>0</v>
      </c>
      <c r="DI23" s="321">
        <f t="shared" si="21"/>
        <v>0</v>
      </c>
      <c r="DJ23" s="321">
        <f t="shared" si="21"/>
        <v>0</v>
      </c>
      <c r="DK23" s="321">
        <f t="shared" si="21"/>
        <v>0</v>
      </c>
      <c r="DL23" s="321">
        <f t="shared" si="21"/>
        <v>0</v>
      </c>
      <c r="DM23" s="321">
        <f t="shared" si="21"/>
        <v>0</v>
      </c>
      <c r="DN23" s="321">
        <f t="shared" si="21"/>
        <v>0</v>
      </c>
      <c r="DO23" s="321">
        <f t="shared" si="21"/>
        <v>0</v>
      </c>
      <c r="DP23" s="321">
        <f t="shared" si="21"/>
        <v>0</v>
      </c>
      <c r="DQ23" s="321">
        <f t="shared" si="21"/>
        <v>0</v>
      </c>
      <c r="DR23" s="321">
        <f t="shared" si="21"/>
        <v>0</v>
      </c>
      <c r="DS23" s="321">
        <f t="shared" si="21"/>
        <v>0</v>
      </c>
      <c r="DT23" s="321">
        <f t="shared" si="21"/>
        <v>0</v>
      </c>
      <c r="DU23" s="321">
        <f t="shared" si="21"/>
        <v>0</v>
      </c>
      <c r="DV23" s="321">
        <f t="shared" si="21"/>
        <v>0</v>
      </c>
      <c r="DW23" s="321">
        <f t="shared" si="21"/>
        <v>0</v>
      </c>
      <c r="DX23" s="321">
        <f t="shared" si="21"/>
        <v>0</v>
      </c>
      <c r="DY23" s="321">
        <f t="shared" si="21"/>
        <v>0</v>
      </c>
      <c r="DZ23" s="321">
        <f t="shared" si="21"/>
        <v>0</v>
      </c>
      <c r="EA23" s="321">
        <f t="shared" si="21"/>
        <v>0</v>
      </c>
      <c r="EB23" s="321">
        <f t="shared" si="21"/>
        <v>0</v>
      </c>
      <c r="EC23" s="321">
        <f t="shared" ref="EC23:FH23" si="22" xml:space="preserve"> EC$18</f>
        <v>0</v>
      </c>
      <c r="ED23" s="321">
        <f t="shared" si="22"/>
        <v>0</v>
      </c>
      <c r="EE23" s="321">
        <f t="shared" si="22"/>
        <v>0</v>
      </c>
      <c r="EF23" s="321">
        <f t="shared" si="22"/>
        <v>0</v>
      </c>
      <c r="EG23" s="321">
        <f t="shared" si="22"/>
        <v>0</v>
      </c>
      <c r="EH23" s="321">
        <f t="shared" si="22"/>
        <v>0</v>
      </c>
      <c r="EI23" s="321">
        <f t="shared" si="22"/>
        <v>0</v>
      </c>
      <c r="EJ23" s="321">
        <f t="shared" si="22"/>
        <v>0</v>
      </c>
      <c r="EK23" s="321">
        <f t="shared" si="22"/>
        <v>0</v>
      </c>
      <c r="EL23" s="321">
        <f t="shared" si="22"/>
        <v>0</v>
      </c>
      <c r="EM23" s="321">
        <f t="shared" si="22"/>
        <v>0</v>
      </c>
      <c r="EN23" s="321">
        <f t="shared" si="22"/>
        <v>0</v>
      </c>
      <c r="EO23" s="321">
        <f t="shared" si="22"/>
        <v>0</v>
      </c>
      <c r="EP23" s="321">
        <f t="shared" si="22"/>
        <v>0</v>
      </c>
      <c r="EQ23" s="321">
        <f t="shared" si="22"/>
        <v>0</v>
      </c>
      <c r="ER23" s="321">
        <f t="shared" si="22"/>
        <v>0</v>
      </c>
      <c r="ES23" s="321">
        <f t="shared" si="22"/>
        <v>0</v>
      </c>
      <c r="ET23" s="321">
        <f t="shared" si="22"/>
        <v>0</v>
      </c>
      <c r="EU23" s="321">
        <f t="shared" si="22"/>
        <v>0</v>
      </c>
      <c r="EV23" s="321">
        <f t="shared" si="22"/>
        <v>0</v>
      </c>
      <c r="EW23" s="321">
        <f t="shared" si="22"/>
        <v>0</v>
      </c>
      <c r="EX23" s="321">
        <f t="shared" si="22"/>
        <v>0</v>
      </c>
      <c r="EY23" s="321">
        <f t="shared" si="22"/>
        <v>0</v>
      </c>
      <c r="EZ23" s="321">
        <f t="shared" si="22"/>
        <v>0</v>
      </c>
      <c r="FA23" s="321">
        <f t="shared" si="22"/>
        <v>0</v>
      </c>
      <c r="FB23" s="321">
        <f t="shared" si="22"/>
        <v>0</v>
      </c>
      <c r="FC23" s="321">
        <f t="shared" si="22"/>
        <v>0</v>
      </c>
      <c r="FD23" s="321">
        <f t="shared" si="22"/>
        <v>0</v>
      </c>
      <c r="FE23" s="321">
        <f t="shared" si="22"/>
        <v>0</v>
      </c>
      <c r="FF23" s="321">
        <f t="shared" si="22"/>
        <v>0</v>
      </c>
      <c r="FG23" s="321">
        <f t="shared" si="22"/>
        <v>0</v>
      </c>
      <c r="FH23" s="321">
        <f t="shared" si="22"/>
        <v>0</v>
      </c>
      <c r="FI23" s="321">
        <f t="shared" ref="FI23:GJ23" si="23" xml:space="preserve"> FI$18</f>
        <v>0</v>
      </c>
      <c r="FJ23" s="321">
        <f t="shared" si="23"/>
        <v>0</v>
      </c>
      <c r="FK23" s="321">
        <f t="shared" si="23"/>
        <v>0</v>
      </c>
      <c r="FL23" s="321">
        <f t="shared" si="23"/>
        <v>0</v>
      </c>
      <c r="FM23" s="321">
        <f t="shared" si="23"/>
        <v>0</v>
      </c>
      <c r="FN23" s="321">
        <f t="shared" si="23"/>
        <v>0</v>
      </c>
      <c r="FO23" s="321">
        <f t="shared" si="23"/>
        <v>0</v>
      </c>
      <c r="FP23" s="321">
        <f t="shared" si="23"/>
        <v>0</v>
      </c>
      <c r="FQ23" s="321">
        <f t="shared" si="23"/>
        <v>0</v>
      </c>
      <c r="FR23" s="321">
        <f t="shared" si="23"/>
        <v>0</v>
      </c>
      <c r="FS23" s="321">
        <f t="shared" si="23"/>
        <v>0</v>
      </c>
      <c r="FT23" s="321">
        <f t="shared" si="23"/>
        <v>0</v>
      </c>
      <c r="FU23" s="321">
        <f t="shared" si="23"/>
        <v>0</v>
      </c>
      <c r="FV23" s="321">
        <f t="shared" si="23"/>
        <v>0</v>
      </c>
      <c r="FW23" s="321">
        <f t="shared" si="23"/>
        <v>0</v>
      </c>
      <c r="FX23" s="321">
        <f t="shared" si="23"/>
        <v>0</v>
      </c>
      <c r="FY23" s="321">
        <f t="shared" si="23"/>
        <v>0</v>
      </c>
      <c r="FZ23" s="321">
        <f t="shared" si="23"/>
        <v>0</v>
      </c>
      <c r="GA23" s="321">
        <f t="shared" si="23"/>
        <v>0</v>
      </c>
      <c r="GB23" s="321">
        <f t="shared" si="23"/>
        <v>0</v>
      </c>
      <c r="GC23" s="321">
        <f t="shared" si="23"/>
        <v>0</v>
      </c>
      <c r="GD23" s="321">
        <f t="shared" si="23"/>
        <v>0</v>
      </c>
      <c r="GE23" s="321">
        <f t="shared" si="23"/>
        <v>0</v>
      </c>
      <c r="GF23" s="321">
        <f t="shared" si="23"/>
        <v>0</v>
      </c>
      <c r="GG23" s="321">
        <f t="shared" si="23"/>
        <v>0</v>
      </c>
      <c r="GH23" s="321">
        <f t="shared" si="23"/>
        <v>0</v>
      </c>
      <c r="GI23" s="321">
        <f t="shared" si="23"/>
        <v>0</v>
      </c>
      <c r="GJ23" s="321">
        <f t="shared" si="23"/>
        <v>0</v>
      </c>
    </row>
    <row r="24" spans="1:192" x14ac:dyDescent="0.25">
      <c r="A24" s="439"/>
      <c r="B24" s="439"/>
      <c r="C24" s="440"/>
      <c r="D24" s="195"/>
      <c r="E24" s="197" t="s">
        <v>273</v>
      </c>
      <c r="F24" s="197"/>
      <c r="G24" s="197" t="s">
        <v>120</v>
      </c>
      <c r="H24" s="197">
        <f xml:space="preserve"> SUM(J24:GJ24)</f>
        <v>20217.473920645203</v>
      </c>
      <c r="I24" s="197"/>
      <c r="J24" s="197">
        <f t="shared" ref="J24:AO24" si="24" xml:space="preserve"> $F20 * $F21 * J22 * J23</f>
        <v>0</v>
      </c>
      <c r="K24" s="197">
        <f t="shared" si="24"/>
        <v>0</v>
      </c>
      <c r="L24" s="197">
        <f t="shared" si="24"/>
        <v>0</v>
      </c>
      <c r="M24" s="197">
        <f t="shared" si="24"/>
        <v>0</v>
      </c>
      <c r="N24" s="197">
        <f t="shared" si="24"/>
        <v>0</v>
      </c>
      <c r="O24" s="197">
        <f t="shared" si="24"/>
        <v>0</v>
      </c>
      <c r="P24" s="197">
        <f t="shared" si="24"/>
        <v>0</v>
      </c>
      <c r="Q24" s="197">
        <f t="shared" si="24"/>
        <v>515.08799999999997</v>
      </c>
      <c r="R24" s="197">
        <f t="shared" si="24"/>
        <v>515.08799999999997</v>
      </c>
      <c r="S24" s="197">
        <f xml:space="preserve"> $F20 * $F21 * S22 * S23</f>
        <v>514.05988023952091</v>
      </c>
      <c r="T24" s="197">
        <f t="shared" si="24"/>
        <v>514.05988023952091</v>
      </c>
      <c r="U24" s="197">
        <f t="shared" si="24"/>
        <v>513.0338126142924</v>
      </c>
      <c r="V24" s="197">
        <f t="shared" si="24"/>
        <v>513.0338126142924</v>
      </c>
      <c r="W24" s="197">
        <f t="shared" si="24"/>
        <v>512.00979302823589</v>
      </c>
      <c r="X24" s="197">
        <f t="shared" si="24"/>
        <v>512.00979302823589</v>
      </c>
      <c r="Y24" s="197">
        <f t="shared" si="24"/>
        <v>510.98781739344901</v>
      </c>
      <c r="Z24" s="197">
        <f t="shared" si="24"/>
        <v>510.98781739344901</v>
      </c>
      <c r="AA24" s="197">
        <f t="shared" si="24"/>
        <v>509.96788163018857</v>
      </c>
      <c r="AB24" s="197">
        <f t="shared" si="24"/>
        <v>509.96788163018857</v>
      </c>
      <c r="AC24" s="197">
        <f t="shared" si="24"/>
        <v>508.94998166685502</v>
      </c>
      <c r="AD24" s="197">
        <f t="shared" si="24"/>
        <v>508.94998166685502</v>
      </c>
      <c r="AE24" s="197">
        <f t="shared" si="24"/>
        <v>507.93411343997508</v>
      </c>
      <c r="AF24" s="197">
        <f t="shared" si="24"/>
        <v>507.93411343997508</v>
      </c>
      <c r="AG24" s="197">
        <f t="shared" si="24"/>
        <v>506.92027289418661</v>
      </c>
      <c r="AH24" s="197">
        <f t="shared" si="24"/>
        <v>506.92027289418661</v>
      </c>
      <c r="AI24" s="197">
        <f t="shared" si="24"/>
        <v>505.90845598222216</v>
      </c>
      <c r="AJ24" s="197">
        <f t="shared" si="24"/>
        <v>505.90845598222216</v>
      </c>
      <c r="AK24" s="197">
        <f t="shared" si="24"/>
        <v>504.89865866489248</v>
      </c>
      <c r="AL24" s="197">
        <f t="shared" si="24"/>
        <v>504.89865866489248</v>
      </c>
      <c r="AM24" s="197">
        <f t="shared" si="24"/>
        <v>503.89087691107034</v>
      </c>
      <c r="AN24" s="197">
        <f t="shared" si="24"/>
        <v>503.89087691107034</v>
      </c>
      <c r="AO24" s="197">
        <f t="shared" si="24"/>
        <v>502.88510669767498</v>
      </c>
      <c r="AP24" s="197">
        <f t="shared" ref="AP24:BU24" si="25" xml:space="preserve"> $F20 * $F21 * AP22 * AP23</f>
        <v>502.88510669767498</v>
      </c>
      <c r="AQ24" s="197">
        <f t="shared" si="25"/>
        <v>501.88134400965561</v>
      </c>
      <c r="AR24" s="197">
        <f t="shared" si="25"/>
        <v>501.88134400965561</v>
      </c>
      <c r="AS24" s="197">
        <f t="shared" si="25"/>
        <v>500.87958483997585</v>
      </c>
      <c r="AT24" s="197">
        <f t="shared" si="25"/>
        <v>500.87958483997585</v>
      </c>
      <c r="AU24" s="197">
        <f t="shared" si="25"/>
        <v>499.87982518959649</v>
      </c>
      <c r="AV24" s="197">
        <f t="shared" si="25"/>
        <v>499.87982518959649</v>
      </c>
      <c r="AW24" s="197">
        <f t="shared" si="25"/>
        <v>498.88206106746162</v>
      </c>
      <c r="AX24" s="197">
        <f t="shared" si="25"/>
        <v>498.88206106746162</v>
      </c>
      <c r="AY24" s="197">
        <f t="shared" si="25"/>
        <v>497.88628849048064</v>
      </c>
      <c r="AZ24" s="197">
        <f t="shared" si="25"/>
        <v>497.88628849048064</v>
      </c>
      <c r="BA24" s="197">
        <f t="shared" si="25"/>
        <v>496.89250348351368</v>
      </c>
      <c r="BB24" s="197">
        <f t="shared" si="25"/>
        <v>496.89250348351368</v>
      </c>
      <c r="BC24" s="197">
        <f t="shared" si="25"/>
        <v>495.90070207935497</v>
      </c>
      <c r="BD24" s="197">
        <f t="shared" si="25"/>
        <v>495.90070207935497</v>
      </c>
      <c r="BE24" s="197">
        <f t="shared" si="25"/>
        <v>0</v>
      </c>
      <c r="BF24" s="197">
        <f t="shared" si="25"/>
        <v>0</v>
      </c>
      <c r="BG24" s="197">
        <f t="shared" si="25"/>
        <v>0</v>
      </c>
      <c r="BH24" s="197">
        <f t="shared" si="25"/>
        <v>0</v>
      </c>
      <c r="BI24" s="197">
        <f t="shared" si="25"/>
        <v>0</v>
      </c>
      <c r="BJ24" s="197">
        <f t="shared" si="25"/>
        <v>0</v>
      </c>
      <c r="BK24" s="197">
        <f t="shared" si="25"/>
        <v>0</v>
      </c>
      <c r="BL24" s="197">
        <f t="shared" si="25"/>
        <v>0</v>
      </c>
      <c r="BM24" s="197">
        <f t="shared" si="25"/>
        <v>0</v>
      </c>
      <c r="BN24" s="197">
        <f t="shared" si="25"/>
        <v>0</v>
      </c>
      <c r="BO24" s="197">
        <f t="shared" si="25"/>
        <v>0</v>
      </c>
      <c r="BP24" s="197">
        <f t="shared" si="25"/>
        <v>0</v>
      </c>
      <c r="BQ24" s="197">
        <f t="shared" si="25"/>
        <v>0</v>
      </c>
      <c r="BR24" s="197">
        <f t="shared" si="25"/>
        <v>0</v>
      </c>
      <c r="BS24" s="197">
        <f t="shared" si="25"/>
        <v>0</v>
      </c>
      <c r="BT24" s="197">
        <f t="shared" si="25"/>
        <v>0</v>
      </c>
      <c r="BU24" s="197">
        <f t="shared" si="25"/>
        <v>0</v>
      </c>
      <c r="BV24" s="197">
        <f t="shared" ref="BV24:DA24" si="26" xml:space="preserve"> $F20 * $F21 * BV22 * BV23</f>
        <v>0</v>
      </c>
      <c r="BW24" s="197">
        <f t="shared" si="26"/>
        <v>0</v>
      </c>
      <c r="BX24" s="197">
        <f t="shared" si="26"/>
        <v>0</v>
      </c>
      <c r="BY24" s="197">
        <f t="shared" si="26"/>
        <v>0</v>
      </c>
      <c r="BZ24" s="197">
        <f t="shared" si="26"/>
        <v>0</v>
      </c>
      <c r="CA24" s="197">
        <f t="shared" si="26"/>
        <v>0</v>
      </c>
      <c r="CB24" s="197">
        <f t="shared" si="26"/>
        <v>0</v>
      </c>
      <c r="CC24" s="197">
        <f t="shared" si="26"/>
        <v>0</v>
      </c>
      <c r="CD24" s="197">
        <f t="shared" si="26"/>
        <v>0</v>
      </c>
      <c r="CE24" s="197">
        <f t="shared" si="26"/>
        <v>0</v>
      </c>
      <c r="CF24" s="197">
        <f t="shared" si="26"/>
        <v>0</v>
      </c>
      <c r="CG24" s="197">
        <f t="shared" si="26"/>
        <v>0</v>
      </c>
      <c r="CH24" s="197">
        <f t="shared" si="26"/>
        <v>0</v>
      </c>
      <c r="CI24" s="197">
        <f t="shared" si="26"/>
        <v>0</v>
      </c>
      <c r="CJ24" s="197">
        <f t="shared" si="26"/>
        <v>0</v>
      </c>
      <c r="CK24" s="197">
        <f t="shared" si="26"/>
        <v>0</v>
      </c>
      <c r="CL24" s="197">
        <f t="shared" si="26"/>
        <v>0</v>
      </c>
      <c r="CM24" s="197">
        <f t="shared" si="26"/>
        <v>0</v>
      </c>
      <c r="CN24" s="197">
        <f t="shared" si="26"/>
        <v>0</v>
      </c>
      <c r="CO24" s="197">
        <f t="shared" si="26"/>
        <v>0</v>
      </c>
      <c r="CP24" s="197">
        <f t="shared" si="26"/>
        <v>0</v>
      </c>
      <c r="CQ24" s="197">
        <f t="shared" si="26"/>
        <v>0</v>
      </c>
      <c r="CR24" s="197">
        <f t="shared" si="26"/>
        <v>0</v>
      </c>
      <c r="CS24" s="197">
        <f t="shared" si="26"/>
        <v>0</v>
      </c>
      <c r="CT24" s="197">
        <f t="shared" si="26"/>
        <v>0</v>
      </c>
      <c r="CU24" s="197">
        <f t="shared" si="26"/>
        <v>0</v>
      </c>
      <c r="CV24" s="197">
        <f t="shared" si="26"/>
        <v>0</v>
      </c>
      <c r="CW24" s="197">
        <f t="shared" si="26"/>
        <v>0</v>
      </c>
      <c r="CX24" s="197">
        <f t="shared" si="26"/>
        <v>0</v>
      </c>
      <c r="CY24" s="197">
        <f t="shared" si="26"/>
        <v>0</v>
      </c>
      <c r="CZ24" s="197">
        <f t="shared" si="26"/>
        <v>0</v>
      </c>
      <c r="DA24" s="197">
        <f t="shared" si="26"/>
        <v>0</v>
      </c>
      <c r="DB24" s="197">
        <f t="shared" ref="DB24:EG24" si="27" xml:space="preserve"> $F20 * $F21 * DB22 * DB23</f>
        <v>0</v>
      </c>
      <c r="DC24" s="197">
        <f t="shared" si="27"/>
        <v>0</v>
      </c>
      <c r="DD24" s="197">
        <f t="shared" si="27"/>
        <v>0</v>
      </c>
      <c r="DE24" s="197">
        <f t="shared" si="27"/>
        <v>0</v>
      </c>
      <c r="DF24" s="197">
        <f t="shared" si="27"/>
        <v>0</v>
      </c>
      <c r="DG24" s="197">
        <f t="shared" si="27"/>
        <v>0</v>
      </c>
      <c r="DH24" s="197">
        <f t="shared" si="27"/>
        <v>0</v>
      </c>
      <c r="DI24" s="197">
        <f t="shared" si="27"/>
        <v>0</v>
      </c>
      <c r="DJ24" s="197">
        <f t="shared" si="27"/>
        <v>0</v>
      </c>
      <c r="DK24" s="197">
        <f t="shared" si="27"/>
        <v>0</v>
      </c>
      <c r="DL24" s="197">
        <f t="shared" si="27"/>
        <v>0</v>
      </c>
      <c r="DM24" s="197">
        <f t="shared" si="27"/>
        <v>0</v>
      </c>
      <c r="DN24" s="197">
        <f t="shared" si="27"/>
        <v>0</v>
      </c>
      <c r="DO24" s="197">
        <f t="shared" si="27"/>
        <v>0</v>
      </c>
      <c r="DP24" s="197">
        <f t="shared" si="27"/>
        <v>0</v>
      </c>
      <c r="DQ24" s="197">
        <f t="shared" si="27"/>
        <v>0</v>
      </c>
      <c r="DR24" s="197">
        <f t="shared" si="27"/>
        <v>0</v>
      </c>
      <c r="DS24" s="197">
        <f t="shared" si="27"/>
        <v>0</v>
      </c>
      <c r="DT24" s="197">
        <f t="shared" si="27"/>
        <v>0</v>
      </c>
      <c r="DU24" s="197">
        <f t="shared" si="27"/>
        <v>0</v>
      </c>
      <c r="DV24" s="197">
        <f t="shared" si="27"/>
        <v>0</v>
      </c>
      <c r="DW24" s="197">
        <f t="shared" si="27"/>
        <v>0</v>
      </c>
      <c r="DX24" s="197">
        <f t="shared" si="27"/>
        <v>0</v>
      </c>
      <c r="DY24" s="197">
        <f t="shared" si="27"/>
        <v>0</v>
      </c>
      <c r="DZ24" s="197">
        <f t="shared" si="27"/>
        <v>0</v>
      </c>
      <c r="EA24" s="197">
        <f t="shared" si="27"/>
        <v>0</v>
      </c>
      <c r="EB24" s="197">
        <f t="shared" si="27"/>
        <v>0</v>
      </c>
      <c r="EC24" s="197">
        <f t="shared" si="27"/>
        <v>0</v>
      </c>
      <c r="ED24" s="197">
        <f t="shared" si="27"/>
        <v>0</v>
      </c>
      <c r="EE24" s="197">
        <f t="shared" si="27"/>
        <v>0</v>
      </c>
      <c r="EF24" s="197">
        <f t="shared" si="27"/>
        <v>0</v>
      </c>
      <c r="EG24" s="197">
        <f t="shared" si="27"/>
        <v>0</v>
      </c>
      <c r="EH24" s="197">
        <f t="shared" ref="EH24:FM24" si="28" xml:space="preserve"> $F20 * $F21 * EH22 * EH23</f>
        <v>0</v>
      </c>
      <c r="EI24" s="197">
        <f t="shared" si="28"/>
        <v>0</v>
      </c>
      <c r="EJ24" s="197">
        <f t="shared" si="28"/>
        <v>0</v>
      </c>
      <c r="EK24" s="197">
        <f t="shared" si="28"/>
        <v>0</v>
      </c>
      <c r="EL24" s="197">
        <f t="shared" si="28"/>
        <v>0</v>
      </c>
      <c r="EM24" s="197">
        <f t="shared" si="28"/>
        <v>0</v>
      </c>
      <c r="EN24" s="197">
        <f t="shared" si="28"/>
        <v>0</v>
      </c>
      <c r="EO24" s="197">
        <f t="shared" si="28"/>
        <v>0</v>
      </c>
      <c r="EP24" s="197">
        <f t="shared" si="28"/>
        <v>0</v>
      </c>
      <c r="EQ24" s="197">
        <f t="shared" si="28"/>
        <v>0</v>
      </c>
      <c r="ER24" s="197">
        <f t="shared" si="28"/>
        <v>0</v>
      </c>
      <c r="ES24" s="197">
        <f t="shared" si="28"/>
        <v>0</v>
      </c>
      <c r="ET24" s="197">
        <f t="shared" si="28"/>
        <v>0</v>
      </c>
      <c r="EU24" s="197">
        <f t="shared" si="28"/>
        <v>0</v>
      </c>
      <c r="EV24" s="197">
        <f t="shared" si="28"/>
        <v>0</v>
      </c>
      <c r="EW24" s="197">
        <f t="shared" si="28"/>
        <v>0</v>
      </c>
      <c r="EX24" s="197">
        <f t="shared" si="28"/>
        <v>0</v>
      </c>
      <c r="EY24" s="197">
        <f t="shared" si="28"/>
        <v>0</v>
      </c>
      <c r="EZ24" s="197">
        <f t="shared" si="28"/>
        <v>0</v>
      </c>
      <c r="FA24" s="197">
        <f t="shared" si="28"/>
        <v>0</v>
      </c>
      <c r="FB24" s="197">
        <f t="shared" si="28"/>
        <v>0</v>
      </c>
      <c r="FC24" s="197">
        <f t="shared" si="28"/>
        <v>0</v>
      </c>
      <c r="FD24" s="197">
        <f t="shared" si="28"/>
        <v>0</v>
      </c>
      <c r="FE24" s="197">
        <f t="shared" si="28"/>
        <v>0</v>
      </c>
      <c r="FF24" s="197">
        <f t="shared" si="28"/>
        <v>0</v>
      </c>
      <c r="FG24" s="197">
        <f t="shared" si="28"/>
        <v>0</v>
      </c>
      <c r="FH24" s="197">
        <f t="shared" si="28"/>
        <v>0</v>
      </c>
      <c r="FI24" s="197">
        <f t="shared" si="28"/>
        <v>0</v>
      </c>
      <c r="FJ24" s="197">
        <f t="shared" si="28"/>
        <v>0</v>
      </c>
      <c r="FK24" s="197">
        <f t="shared" si="28"/>
        <v>0</v>
      </c>
      <c r="FL24" s="197">
        <f t="shared" si="28"/>
        <v>0</v>
      </c>
      <c r="FM24" s="197">
        <f t="shared" si="28"/>
        <v>0</v>
      </c>
      <c r="FN24" s="197">
        <f t="shared" ref="FN24:GJ24" si="29" xml:space="preserve"> $F20 * $F21 * FN22 * FN23</f>
        <v>0</v>
      </c>
      <c r="FO24" s="197">
        <f t="shared" si="29"/>
        <v>0</v>
      </c>
      <c r="FP24" s="197">
        <f t="shared" si="29"/>
        <v>0</v>
      </c>
      <c r="FQ24" s="197">
        <f t="shared" si="29"/>
        <v>0</v>
      </c>
      <c r="FR24" s="197">
        <f t="shared" si="29"/>
        <v>0</v>
      </c>
      <c r="FS24" s="197">
        <f t="shared" si="29"/>
        <v>0</v>
      </c>
      <c r="FT24" s="197">
        <f t="shared" si="29"/>
        <v>0</v>
      </c>
      <c r="FU24" s="197">
        <f t="shared" si="29"/>
        <v>0</v>
      </c>
      <c r="FV24" s="197">
        <f t="shared" si="29"/>
        <v>0</v>
      </c>
      <c r="FW24" s="197">
        <f t="shared" si="29"/>
        <v>0</v>
      </c>
      <c r="FX24" s="197">
        <f t="shared" si="29"/>
        <v>0</v>
      </c>
      <c r="FY24" s="197">
        <f t="shared" si="29"/>
        <v>0</v>
      </c>
      <c r="FZ24" s="197">
        <f t="shared" si="29"/>
        <v>0</v>
      </c>
      <c r="GA24" s="197">
        <f t="shared" si="29"/>
        <v>0</v>
      </c>
      <c r="GB24" s="197">
        <f t="shared" si="29"/>
        <v>0</v>
      </c>
      <c r="GC24" s="197">
        <f t="shared" si="29"/>
        <v>0</v>
      </c>
      <c r="GD24" s="197">
        <f t="shared" si="29"/>
        <v>0</v>
      </c>
      <c r="GE24" s="197">
        <f t="shared" si="29"/>
        <v>0</v>
      </c>
      <c r="GF24" s="197">
        <f t="shared" si="29"/>
        <v>0</v>
      </c>
      <c r="GG24" s="197">
        <f t="shared" si="29"/>
        <v>0</v>
      </c>
      <c r="GH24" s="197">
        <f t="shared" si="29"/>
        <v>0</v>
      </c>
      <c r="GI24" s="197">
        <f t="shared" si="29"/>
        <v>0</v>
      </c>
      <c r="GJ24" s="197">
        <f t="shared" si="29"/>
        <v>0</v>
      </c>
    </row>
    <row r="25" spans="1:192" x14ac:dyDescent="0.25">
      <c r="A25" s="242"/>
      <c r="B25" s="242"/>
      <c r="C25" s="243"/>
      <c r="D25" s="244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ED25" s="241"/>
      <c r="EE25" s="241"/>
      <c r="EF25" s="241"/>
      <c r="EG25" s="241"/>
      <c r="EH25" s="241"/>
      <c r="EI25" s="241"/>
      <c r="EJ25" s="241"/>
      <c r="EK25" s="241"/>
      <c r="EL25" s="241"/>
      <c r="EM25" s="241"/>
      <c r="EN25" s="241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41"/>
      <c r="EZ25" s="241"/>
      <c r="FA25" s="241"/>
      <c r="FB25" s="241"/>
      <c r="FC25" s="241"/>
      <c r="FD25" s="241"/>
      <c r="FE25" s="241"/>
      <c r="FF25" s="241"/>
      <c r="FG25" s="241"/>
      <c r="FH25" s="241"/>
      <c r="FI25" s="241"/>
      <c r="FJ25" s="241"/>
      <c r="FK25" s="241"/>
      <c r="FL25" s="241"/>
      <c r="FM25" s="241"/>
      <c r="FN25" s="241"/>
      <c r="FO25" s="241"/>
      <c r="FP25" s="241"/>
      <c r="FQ25" s="241"/>
      <c r="FR25" s="241"/>
      <c r="FS25" s="241"/>
      <c r="FT25" s="241"/>
      <c r="FU25" s="241"/>
      <c r="FV25" s="241"/>
      <c r="FW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</row>
    <row r="26" spans="1:192" x14ac:dyDescent="0.25">
      <c r="A26" s="86"/>
      <c r="B26" s="86"/>
      <c r="C26" s="87"/>
      <c r="D26" s="88"/>
      <c r="E26" s="497" t="str">
        <f xml:space="preserve"> Solve!E$41</f>
        <v>Power tariff</v>
      </c>
      <c r="F26" s="497">
        <f xml:space="preserve"> Solve!F$41</f>
        <v>4.1616055956732859E-2</v>
      </c>
      <c r="G26" s="497" t="str">
        <f xml:space="preserve"> Solve!G$41</f>
        <v>USD / kWh</v>
      </c>
      <c r="H26" s="146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69"/>
      <c r="CY26" s="69"/>
      <c r="CZ26" s="69"/>
      <c r="DA26" s="69"/>
      <c r="DB26" s="69"/>
      <c r="DC26" s="69"/>
      <c r="DD26" s="69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69"/>
      <c r="EE26" s="69"/>
      <c r="EF26" s="69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69"/>
      <c r="FO26" s="69"/>
      <c r="FP26" s="69"/>
      <c r="FQ26" s="69"/>
      <c r="FR26" s="69"/>
      <c r="FS26" s="69"/>
      <c r="FT26" s="69"/>
      <c r="FU26" s="69"/>
      <c r="FV26" s="69"/>
      <c r="FW26" s="69"/>
      <c r="FX26" s="69"/>
      <c r="FY26" s="69"/>
      <c r="FZ26" s="69"/>
      <c r="GA26" s="69"/>
      <c r="GB26" s="69"/>
      <c r="GC26" s="69"/>
      <c r="GD26" s="69"/>
      <c r="GE26" s="69"/>
      <c r="GF26" s="69"/>
      <c r="GG26" s="69"/>
      <c r="GH26" s="69"/>
      <c r="GI26" s="69"/>
      <c r="GJ26" s="69"/>
    </row>
    <row r="27" spans="1:192" x14ac:dyDescent="0.25">
      <c r="A27" s="86"/>
      <c r="B27" s="86"/>
      <c r="C27" s="87"/>
      <c r="D27" s="88"/>
      <c r="E27" s="399" t="str">
        <f xml:space="preserve"> InpC!E$222</f>
        <v>Units in a thousand</v>
      </c>
      <c r="F27" s="399">
        <f xml:space="preserve"> InpC!F$222</f>
        <v>1000</v>
      </c>
      <c r="G27" s="399" t="str">
        <f xml:space="preserve"> InpC!G$222</f>
        <v>units</v>
      </c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399"/>
      <c r="AB27" s="399"/>
      <c r="AC27" s="399"/>
      <c r="AD27" s="399"/>
      <c r="AE27" s="399"/>
      <c r="AF27" s="399"/>
      <c r="AG27" s="39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  <c r="AR27" s="399"/>
      <c r="AS27" s="399"/>
      <c r="AT27" s="399"/>
      <c r="AU27" s="399"/>
      <c r="AV27" s="399"/>
      <c r="AW27" s="399"/>
      <c r="AX27" s="399"/>
      <c r="AY27" s="399"/>
      <c r="AZ27" s="399"/>
      <c r="BA27" s="399"/>
      <c r="BB27" s="399"/>
      <c r="BC27" s="399"/>
      <c r="BD27" s="399"/>
      <c r="BE27" s="399"/>
      <c r="BF27" s="399"/>
      <c r="BG27" s="399"/>
      <c r="BH27" s="399"/>
      <c r="BI27" s="399"/>
      <c r="BJ27" s="399"/>
      <c r="BK27" s="399"/>
      <c r="BL27" s="399"/>
      <c r="BM27" s="399"/>
      <c r="BN27" s="399"/>
      <c r="BO27" s="399"/>
      <c r="BP27" s="399"/>
      <c r="BQ27" s="399"/>
      <c r="BR27" s="399"/>
      <c r="BS27" s="399"/>
      <c r="BT27" s="399"/>
      <c r="BU27" s="399"/>
      <c r="BV27" s="399"/>
      <c r="BW27" s="399"/>
      <c r="BX27" s="399"/>
      <c r="BY27" s="399"/>
      <c r="BZ27" s="399"/>
      <c r="CA27" s="399"/>
      <c r="CB27" s="399"/>
      <c r="CC27" s="399"/>
      <c r="CD27" s="399"/>
      <c r="CE27" s="399"/>
      <c r="CF27" s="399"/>
      <c r="CG27" s="399"/>
      <c r="CH27" s="399"/>
      <c r="CI27" s="399"/>
      <c r="CJ27" s="399"/>
      <c r="CK27" s="399"/>
      <c r="CL27" s="399"/>
      <c r="CM27" s="399"/>
      <c r="CN27" s="399"/>
      <c r="CO27" s="399"/>
      <c r="CP27" s="399"/>
      <c r="CQ27" s="399"/>
      <c r="CR27" s="399"/>
      <c r="CS27" s="399"/>
      <c r="CT27" s="399"/>
      <c r="CU27" s="399"/>
      <c r="CV27" s="399"/>
      <c r="CW27" s="399"/>
      <c r="CX27" s="399"/>
      <c r="CY27" s="399"/>
      <c r="CZ27" s="399"/>
      <c r="DA27" s="399"/>
      <c r="DB27" s="399"/>
      <c r="DC27" s="399"/>
      <c r="DD27" s="399"/>
      <c r="DE27" s="399"/>
      <c r="DF27" s="399"/>
      <c r="DG27" s="399"/>
      <c r="DH27" s="399"/>
      <c r="DI27" s="399"/>
      <c r="DJ27" s="399"/>
      <c r="DK27" s="399"/>
      <c r="DL27" s="399"/>
      <c r="DM27" s="399"/>
      <c r="DN27" s="399"/>
      <c r="DO27" s="399"/>
      <c r="DP27" s="399"/>
      <c r="DQ27" s="399"/>
      <c r="DR27" s="399"/>
      <c r="DS27" s="399"/>
      <c r="DT27" s="399"/>
      <c r="DU27" s="399"/>
      <c r="DV27" s="399"/>
      <c r="DW27" s="399"/>
      <c r="DX27" s="399"/>
      <c r="DY27" s="399"/>
      <c r="DZ27" s="399"/>
      <c r="EA27" s="399"/>
      <c r="EB27" s="399"/>
      <c r="EC27" s="399"/>
      <c r="ED27" s="399"/>
      <c r="EE27" s="399"/>
      <c r="EF27" s="399"/>
      <c r="EG27" s="399"/>
      <c r="EH27" s="399"/>
      <c r="EI27" s="399"/>
      <c r="EJ27" s="399"/>
      <c r="EK27" s="399"/>
      <c r="EL27" s="399"/>
      <c r="EM27" s="399"/>
      <c r="EN27" s="399"/>
      <c r="EO27" s="399"/>
      <c r="EP27" s="399"/>
      <c r="EQ27" s="399"/>
      <c r="ER27" s="399"/>
      <c r="ES27" s="399"/>
      <c r="ET27" s="399"/>
      <c r="EU27" s="399"/>
      <c r="EV27" s="399"/>
      <c r="EW27" s="399"/>
      <c r="EX27" s="399"/>
      <c r="EY27" s="399"/>
      <c r="EZ27" s="399"/>
      <c r="FA27" s="399"/>
      <c r="FB27" s="399"/>
      <c r="FC27" s="399"/>
      <c r="FD27" s="399"/>
      <c r="FE27" s="399"/>
      <c r="FF27" s="399"/>
      <c r="FG27" s="399"/>
      <c r="FH27" s="399"/>
      <c r="FI27" s="399"/>
      <c r="FJ27" s="399"/>
      <c r="FK27" s="399"/>
      <c r="FL27" s="399"/>
      <c r="FM27" s="399"/>
      <c r="FN27" s="399"/>
      <c r="FO27" s="399"/>
      <c r="FP27" s="399"/>
      <c r="FQ27" s="399"/>
      <c r="FR27" s="399"/>
      <c r="FS27" s="399"/>
      <c r="FT27" s="399"/>
      <c r="FU27" s="399"/>
      <c r="FV27" s="399"/>
      <c r="FW27" s="399"/>
      <c r="FX27" s="399"/>
      <c r="FY27" s="399"/>
      <c r="FZ27" s="399"/>
      <c r="GA27" s="399"/>
      <c r="GB27" s="399"/>
      <c r="GC27" s="399"/>
      <c r="GD27" s="399"/>
      <c r="GE27" s="399"/>
      <c r="GF27" s="399"/>
      <c r="GG27" s="399"/>
      <c r="GH27" s="399"/>
      <c r="GI27" s="399"/>
      <c r="GJ27" s="399"/>
    </row>
    <row r="28" spans="1:192" x14ac:dyDescent="0.25">
      <c r="A28" s="86"/>
      <c r="B28" s="86"/>
      <c r="C28" s="87"/>
      <c r="D28" s="88"/>
      <c r="E28" s="399" t="str">
        <f xml:space="preserve"> InpC!E$221</f>
        <v>GWh to KWh conversion</v>
      </c>
      <c r="F28" s="399">
        <f xml:space="preserve"> InpC!F$221</f>
        <v>1000000</v>
      </c>
      <c r="G28" s="399" t="str">
        <f xml:space="preserve"> InpC!G$221</f>
        <v>KWh / GWh</v>
      </c>
      <c r="H28" s="146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9"/>
      <c r="CU28" s="69"/>
      <c r="CV28" s="69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  <c r="DL28" s="69"/>
      <c r="DM28" s="69"/>
      <c r="DN28" s="69"/>
      <c r="DO28" s="69"/>
      <c r="DP28" s="69"/>
      <c r="DQ28" s="69"/>
      <c r="DR28" s="69"/>
      <c r="DS28" s="69"/>
      <c r="DT28" s="69"/>
      <c r="DU28" s="69"/>
      <c r="DV28" s="69"/>
      <c r="DW28" s="69"/>
      <c r="DX28" s="69"/>
      <c r="DY28" s="69"/>
      <c r="DZ28" s="69"/>
      <c r="EA28" s="69"/>
      <c r="EB28" s="69"/>
      <c r="EC28" s="69"/>
      <c r="ED28" s="69"/>
      <c r="EE28" s="69"/>
      <c r="EF28" s="69"/>
      <c r="EG28" s="69"/>
      <c r="EH28" s="69"/>
      <c r="EI28" s="69"/>
      <c r="EJ28" s="69"/>
      <c r="EK28" s="69"/>
      <c r="EL28" s="69"/>
      <c r="EM28" s="69"/>
      <c r="EN28" s="69"/>
      <c r="EO28" s="69"/>
      <c r="EP28" s="69"/>
      <c r="EQ28" s="69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69"/>
      <c r="FO28" s="69"/>
      <c r="FP28" s="69"/>
      <c r="FQ28" s="69"/>
      <c r="FR28" s="69"/>
      <c r="FS28" s="69"/>
      <c r="FT28" s="69"/>
      <c r="FU28" s="69"/>
      <c r="FV28" s="69"/>
      <c r="FW28" s="69"/>
      <c r="FX28" s="69"/>
      <c r="FY28" s="69"/>
      <c r="FZ28" s="69"/>
      <c r="GA28" s="69"/>
      <c r="GB28" s="69"/>
      <c r="GC28" s="69"/>
      <c r="GD28" s="69"/>
      <c r="GE28" s="69"/>
      <c r="GF28" s="69"/>
      <c r="GG28" s="69"/>
      <c r="GH28" s="69"/>
      <c r="GI28" s="69"/>
      <c r="GJ28" s="69"/>
    </row>
    <row r="29" spans="1:192" x14ac:dyDescent="0.25">
      <c r="A29" s="242"/>
      <c r="B29" s="242"/>
      <c r="C29" s="243"/>
      <c r="D29" s="244"/>
      <c r="E29" s="294" t="str">
        <f t="shared" ref="E29:AJ29" si="30" xml:space="preserve"> E$24</f>
        <v>Electricity generation</v>
      </c>
      <c r="F29" s="294">
        <f t="shared" si="30"/>
        <v>0</v>
      </c>
      <c r="G29" s="294" t="str">
        <f t="shared" si="30"/>
        <v>GWh</v>
      </c>
      <c r="H29" s="294">
        <f t="shared" si="30"/>
        <v>20217.473920645203</v>
      </c>
      <c r="I29" s="294">
        <f t="shared" si="30"/>
        <v>0</v>
      </c>
      <c r="J29" s="294">
        <f t="shared" si="30"/>
        <v>0</v>
      </c>
      <c r="K29" s="294">
        <f t="shared" si="30"/>
        <v>0</v>
      </c>
      <c r="L29" s="294">
        <f t="shared" si="30"/>
        <v>0</v>
      </c>
      <c r="M29" s="294">
        <f t="shared" si="30"/>
        <v>0</v>
      </c>
      <c r="N29" s="294">
        <f t="shared" si="30"/>
        <v>0</v>
      </c>
      <c r="O29" s="294">
        <f t="shared" si="30"/>
        <v>0</v>
      </c>
      <c r="P29" s="294">
        <f t="shared" si="30"/>
        <v>0</v>
      </c>
      <c r="Q29" s="294">
        <f t="shared" si="30"/>
        <v>515.08799999999997</v>
      </c>
      <c r="R29" s="294">
        <f t="shared" si="30"/>
        <v>515.08799999999997</v>
      </c>
      <c r="S29" s="294">
        <f xml:space="preserve"> S$24</f>
        <v>514.05988023952091</v>
      </c>
      <c r="T29" s="294">
        <f t="shared" si="30"/>
        <v>514.05988023952091</v>
      </c>
      <c r="U29" s="294">
        <f t="shared" si="30"/>
        <v>513.0338126142924</v>
      </c>
      <c r="V29" s="294">
        <f t="shared" si="30"/>
        <v>513.0338126142924</v>
      </c>
      <c r="W29" s="294">
        <f t="shared" si="30"/>
        <v>512.00979302823589</v>
      </c>
      <c r="X29" s="294">
        <f t="shared" si="30"/>
        <v>512.00979302823589</v>
      </c>
      <c r="Y29" s="294">
        <f t="shared" si="30"/>
        <v>510.98781739344901</v>
      </c>
      <c r="Z29" s="294">
        <f t="shared" si="30"/>
        <v>510.98781739344901</v>
      </c>
      <c r="AA29" s="294">
        <f t="shared" si="30"/>
        <v>509.96788163018857</v>
      </c>
      <c r="AB29" s="294">
        <f t="shared" si="30"/>
        <v>509.96788163018857</v>
      </c>
      <c r="AC29" s="294">
        <f t="shared" si="30"/>
        <v>508.94998166685502</v>
      </c>
      <c r="AD29" s="294">
        <f t="shared" si="30"/>
        <v>508.94998166685502</v>
      </c>
      <c r="AE29" s="294">
        <f t="shared" si="30"/>
        <v>507.93411343997508</v>
      </c>
      <c r="AF29" s="294">
        <f t="shared" si="30"/>
        <v>507.93411343997508</v>
      </c>
      <c r="AG29" s="294">
        <f t="shared" si="30"/>
        <v>506.92027289418661</v>
      </c>
      <c r="AH29" s="294">
        <f t="shared" si="30"/>
        <v>506.92027289418661</v>
      </c>
      <c r="AI29" s="294">
        <f t="shared" si="30"/>
        <v>505.90845598222216</v>
      </c>
      <c r="AJ29" s="294">
        <f t="shared" si="30"/>
        <v>505.90845598222216</v>
      </c>
      <c r="AK29" s="294">
        <f t="shared" ref="AK29:BP29" si="31" xml:space="preserve"> AK$24</f>
        <v>504.89865866489248</v>
      </c>
      <c r="AL29" s="294">
        <f t="shared" si="31"/>
        <v>504.89865866489248</v>
      </c>
      <c r="AM29" s="294">
        <f t="shared" si="31"/>
        <v>503.89087691107034</v>
      </c>
      <c r="AN29" s="294">
        <f t="shared" si="31"/>
        <v>503.89087691107034</v>
      </c>
      <c r="AO29" s="294">
        <f t="shared" si="31"/>
        <v>502.88510669767498</v>
      </c>
      <c r="AP29" s="294">
        <f t="shared" si="31"/>
        <v>502.88510669767498</v>
      </c>
      <c r="AQ29" s="294">
        <f t="shared" si="31"/>
        <v>501.88134400965561</v>
      </c>
      <c r="AR29" s="294">
        <f t="shared" si="31"/>
        <v>501.88134400965561</v>
      </c>
      <c r="AS29" s="294">
        <f t="shared" si="31"/>
        <v>500.87958483997585</v>
      </c>
      <c r="AT29" s="294">
        <f t="shared" si="31"/>
        <v>500.87958483997585</v>
      </c>
      <c r="AU29" s="294">
        <f t="shared" si="31"/>
        <v>499.87982518959649</v>
      </c>
      <c r="AV29" s="294">
        <f t="shared" si="31"/>
        <v>499.87982518959649</v>
      </c>
      <c r="AW29" s="294">
        <f t="shared" si="31"/>
        <v>498.88206106746162</v>
      </c>
      <c r="AX29" s="294">
        <f t="shared" si="31"/>
        <v>498.88206106746162</v>
      </c>
      <c r="AY29" s="294">
        <f t="shared" si="31"/>
        <v>497.88628849048064</v>
      </c>
      <c r="AZ29" s="294">
        <f t="shared" si="31"/>
        <v>497.88628849048064</v>
      </c>
      <c r="BA29" s="294">
        <f t="shared" si="31"/>
        <v>496.89250348351368</v>
      </c>
      <c r="BB29" s="294">
        <f t="shared" si="31"/>
        <v>496.89250348351368</v>
      </c>
      <c r="BC29" s="294">
        <f t="shared" si="31"/>
        <v>495.90070207935497</v>
      </c>
      <c r="BD29" s="294">
        <f t="shared" si="31"/>
        <v>495.90070207935497</v>
      </c>
      <c r="BE29" s="294">
        <f t="shared" si="31"/>
        <v>0</v>
      </c>
      <c r="BF29" s="294">
        <f t="shared" si="31"/>
        <v>0</v>
      </c>
      <c r="BG29" s="294">
        <f t="shared" si="31"/>
        <v>0</v>
      </c>
      <c r="BH29" s="294">
        <f t="shared" si="31"/>
        <v>0</v>
      </c>
      <c r="BI29" s="294">
        <f t="shared" si="31"/>
        <v>0</v>
      </c>
      <c r="BJ29" s="294">
        <f t="shared" si="31"/>
        <v>0</v>
      </c>
      <c r="BK29" s="294">
        <f t="shared" si="31"/>
        <v>0</v>
      </c>
      <c r="BL29" s="294">
        <f t="shared" si="31"/>
        <v>0</v>
      </c>
      <c r="BM29" s="294">
        <f t="shared" si="31"/>
        <v>0</v>
      </c>
      <c r="BN29" s="294">
        <f t="shared" si="31"/>
        <v>0</v>
      </c>
      <c r="BO29" s="294">
        <f t="shared" si="31"/>
        <v>0</v>
      </c>
      <c r="BP29" s="294">
        <f t="shared" si="31"/>
        <v>0</v>
      </c>
      <c r="BQ29" s="294">
        <f t="shared" ref="BQ29:CV29" si="32" xml:space="preserve"> BQ$24</f>
        <v>0</v>
      </c>
      <c r="BR29" s="294">
        <f t="shared" si="32"/>
        <v>0</v>
      </c>
      <c r="BS29" s="294">
        <f t="shared" si="32"/>
        <v>0</v>
      </c>
      <c r="BT29" s="294">
        <f t="shared" si="32"/>
        <v>0</v>
      </c>
      <c r="BU29" s="294">
        <f t="shared" si="32"/>
        <v>0</v>
      </c>
      <c r="BV29" s="294">
        <f t="shared" si="32"/>
        <v>0</v>
      </c>
      <c r="BW29" s="294">
        <f t="shared" si="32"/>
        <v>0</v>
      </c>
      <c r="BX29" s="294">
        <f t="shared" si="32"/>
        <v>0</v>
      </c>
      <c r="BY29" s="294">
        <f t="shared" si="32"/>
        <v>0</v>
      </c>
      <c r="BZ29" s="294">
        <f t="shared" si="32"/>
        <v>0</v>
      </c>
      <c r="CA29" s="294">
        <f t="shared" si="32"/>
        <v>0</v>
      </c>
      <c r="CB29" s="294">
        <f t="shared" si="32"/>
        <v>0</v>
      </c>
      <c r="CC29" s="294">
        <f t="shared" si="32"/>
        <v>0</v>
      </c>
      <c r="CD29" s="294">
        <f t="shared" si="32"/>
        <v>0</v>
      </c>
      <c r="CE29" s="294">
        <f t="shared" si="32"/>
        <v>0</v>
      </c>
      <c r="CF29" s="294">
        <f t="shared" si="32"/>
        <v>0</v>
      </c>
      <c r="CG29" s="294">
        <f t="shared" si="32"/>
        <v>0</v>
      </c>
      <c r="CH29" s="294">
        <f t="shared" si="32"/>
        <v>0</v>
      </c>
      <c r="CI29" s="294">
        <f t="shared" si="32"/>
        <v>0</v>
      </c>
      <c r="CJ29" s="294">
        <f t="shared" si="32"/>
        <v>0</v>
      </c>
      <c r="CK29" s="294">
        <f t="shared" si="32"/>
        <v>0</v>
      </c>
      <c r="CL29" s="294">
        <f t="shared" si="32"/>
        <v>0</v>
      </c>
      <c r="CM29" s="294">
        <f t="shared" si="32"/>
        <v>0</v>
      </c>
      <c r="CN29" s="294">
        <f t="shared" si="32"/>
        <v>0</v>
      </c>
      <c r="CO29" s="294">
        <f t="shared" si="32"/>
        <v>0</v>
      </c>
      <c r="CP29" s="294">
        <f t="shared" si="32"/>
        <v>0</v>
      </c>
      <c r="CQ29" s="294">
        <f t="shared" si="32"/>
        <v>0</v>
      </c>
      <c r="CR29" s="294">
        <f t="shared" si="32"/>
        <v>0</v>
      </c>
      <c r="CS29" s="294">
        <f t="shared" si="32"/>
        <v>0</v>
      </c>
      <c r="CT29" s="294">
        <f t="shared" si="32"/>
        <v>0</v>
      </c>
      <c r="CU29" s="294">
        <f t="shared" si="32"/>
        <v>0</v>
      </c>
      <c r="CV29" s="294">
        <f t="shared" si="32"/>
        <v>0</v>
      </c>
      <c r="CW29" s="294">
        <f t="shared" ref="CW29:EB29" si="33" xml:space="preserve"> CW$24</f>
        <v>0</v>
      </c>
      <c r="CX29" s="294">
        <f t="shared" si="33"/>
        <v>0</v>
      </c>
      <c r="CY29" s="294">
        <f t="shared" si="33"/>
        <v>0</v>
      </c>
      <c r="CZ29" s="294">
        <f t="shared" si="33"/>
        <v>0</v>
      </c>
      <c r="DA29" s="294">
        <f t="shared" si="33"/>
        <v>0</v>
      </c>
      <c r="DB29" s="294">
        <f t="shared" si="33"/>
        <v>0</v>
      </c>
      <c r="DC29" s="294">
        <f t="shared" si="33"/>
        <v>0</v>
      </c>
      <c r="DD29" s="294">
        <f t="shared" si="33"/>
        <v>0</v>
      </c>
      <c r="DE29" s="294">
        <f t="shared" si="33"/>
        <v>0</v>
      </c>
      <c r="DF29" s="294">
        <f t="shared" si="33"/>
        <v>0</v>
      </c>
      <c r="DG29" s="294">
        <f t="shared" si="33"/>
        <v>0</v>
      </c>
      <c r="DH29" s="294">
        <f t="shared" si="33"/>
        <v>0</v>
      </c>
      <c r="DI29" s="294">
        <f t="shared" si="33"/>
        <v>0</v>
      </c>
      <c r="DJ29" s="294">
        <f t="shared" si="33"/>
        <v>0</v>
      </c>
      <c r="DK29" s="294">
        <f t="shared" si="33"/>
        <v>0</v>
      </c>
      <c r="DL29" s="294">
        <f t="shared" si="33"/>
        <v>0</v>
      </c>
      <c r="DM29" s="294">
        <f t="shared" si="33"/>
        <v>0</v>
      </c>
      <c r="DN29" s="294">
        <f t="shared" si="33"/>
        <v>0</v>
      </c>
      <c r="DO29" s="294">
        <f t="shared" si="33"/>
        <v>0</v>
      </c>
      <c r="DP29" s="294">
        <f t="shared" si="33"/>
        <v>0</v>
      </c>
      <c r="DQ29" s="294">
        <f t="shared" si="33"/>
        <v>0</v>
      </c>
      <c r="DR29" s="294">
        <f t="shared" si="33"/>
        <v>0</v>
      </c>
      <c r="DS29" s="294">
        <f t="shared" si="33"/>
        <v>0</v>
      </c>
      <c r="DT29" s="294">
        <f t="shared" si="33"/>
        <v>0</v>
      </c>
      <c r="DU29" s="294">
        <f t="shared" si="33"/>
        <v>0</v>
      </c>
      <c r="DV29" s="294">
        <f t="shared" si="33"/>
        <v>0</v>
      </c>
      <c r="DW29" s="294">
        <f t="shared" si="33"/>
        <v>0</v>
      </c>
      <c r="DX29" s="294">
        <f t="shared" si="33"/>
        <v>0</v>
      </c>
      <c r="DY29" s="294">
        <f t="shared" si="33"/>
        <v>0</v>
      </c>
      <c r="DZ29" s="294">
        <f t="shared" si="33"/>
        <v>0</v>
      </c>
      <c r="EA29" s="294">
        <f t="shared" si="33"/>
        <v>0</v>
      </c>
      <c r="EB29" s="294">
        <f t="shared" si="33"/>
        <v>0</v>
      </c>
      <c r="EC29" s="294">
        <f t="shared" ref="EC29:FH29" si="34" xml:space="preserve"> EC$24</f>
        <v>0</v>
      </c>
      <c r="ED29" s="294">
        <f t="shared" si="34"/>
        <v>0</v>
      </c>
      <c r="EE29" s="294">
        <f t="shared" si="34"/>
        <v>0</v>
      </c>
      <c r="EF29" s="294">
        <f t="shared" si="34"/>
        <v>0</v>
      </c>
      <c r="EG29" s="294">
        <f t="shared" si="34"/>
        <v>0</v>
      </c>
      <c r="EH29" s="294">
        <f t="shared" si="34"/>
        <v>0</v>
      </c>
      <c r="EI29" s="294">
        <f t="shared" si="34"/>
        <v>0</v>
      </c>
      <c r="EJ29" s="294">
        <f t="shared" si="34"/>
        <v>0</v>
      </c>
      <c r="EK29" s="294">
        <f t="shared" si="34"/>
        <v>0</v>
      </c>
      <c r="EL29" s="294">
        <f t="shared" si="34"/>
        <v>0</v>
      </c>
      <c r="EM29" s="294">
        <f t="shared" si="34"/>
        <v>0</v>
      </c>
      <c r="EN29" s="294">
        <f t="shared" si="34"/>
        <v>0</v>
      </c>
      <c r="EO29" s="294">
        <f t="shared" si="34"/>
        <v>0</v>
      </c>
      <c r="EP29" s="294">
        <f t="shared" si="34"/>
        <v>0</v>
      </c>
      <c r="EQ29" s="294">
        <f t="shared" si="34"/>
        <v>0</v>
      </c>
      <c r="ER29" s="294">
        <f t="shared" si="34"/>
        <v>0</v>
      </c>
      <c r="ES29" s="294">
        <f t="shared" si="34"/>
        <v>0</v>
      </c>
      <c r="ET29" s="294">
        <f t="shared" si="34"/>
        <v>0</v>
      </c>
      <c r="EU29" s="294">
        <f t="shared" si="34"/>
        <v>0</v>
      </c>
      <c r="EV29" s="294">
        <f t="shared" si="34"/>
        <v>0</v>
      </c>
      <c r="EW29" s="294">
        <f t="shared" si="34"/>
        <v>0</v>
      </c>
      <c r="EX29" s="294">
        <f t="shared" si="34"/>
        <v>0</v>
      </c>
      <c r="EY29" s="294">
        <f t="shared" si="34"/>
        <v>0</v>
      </c>
      <c r="EZ29" s="294">
        <f t="shared" si="34"/>
        <v>0</v>
      </c>
      <c r="FA29" s="294">
        <f t="shared" si="34"/>
        <v>0</v>
      </c>
      <c r="FB29" s="294">
        <f t="shared" si="34"/>
        <v>0</v>
      </c>
      <c r="FC29" s="294">
        <f t="shared" si="34"/>
        <v>0</v>
      </c>
      <c r="FD29" s="294">
        <f t="shared" si="34"/>
        <v>0</v>
      </c>
      <c r="FE29" s="294">
        <f t="shared" si="34"/>
        <v>0</v>
      </c>
      <c r="FF29" s="294">
        <f t="shared" si="34"/>
        <v>0</v>
      </c>
      <c r="FG29" s="294">
        <f t="shared" si="34"/>
        <v>0</v>
      </c>
      <c r="FH29" s="294">
        <f t="shared" si="34"/>
        <v>0</v>
      </c>
      <c r="FI29" s="294">
        <f t="shared" ref="FI29:GJ29" si="35" xml:space="preserve"> FI$24</f>
        <v>0</v>
      </c>
      <c r="FJ29" s="294">
        <f t="shared" si="35"/>
        <v>0</v>
      </c>
      <c r="FK29" s="294">
        <f t="shared" si="35"/>
        <v>0</v>
      </c>
      <c r="FL29" s="294">
        <f t="shared" si="35"/>
        <v>0</v>
      </c>
      <c r="FM29" s="294">
        <f t="shared" si="35"/>
        <v>0</v>
      </c>
      <c r="FN29" s="294">
        <f t="shared" si="35"/>
        <v>0</v>
      </c>
      <c r="FO29" s="294">
        <f t="shared" si="35"/>
        <v>0</v>
      </c>
      <c r="FP29" s="294">
        <f t="shared" si="35"/>
        <v>0</v>
      </c>
      <c r="FQ29" s="294">
        <f t="shared" si="35"/>
        <v>0</v>
      </c>
      <c r="FR29" s="294">
        <f t="shared" si="35"/>
        <v>0</v>
      </c>
      <c r="FS29" s="294">
        <f t="shared" si="35"/>
        <v>0</v>
      </c>
      <c r="FT29" s="294">
        <f t="shared" si="35"/>
        <v>0</v>
      </c>
      <c r="FU29" s="294">
        <f t="shared" si="35"/>
        <v>0</v>
      </c>
      <c r="FV29" s="294">
        <f t="shared" si="35"/>
        <v>0</v>
      </c>
      <c r="FW29" s="294">
        <f t="shared" si="35"/>
        <v>0</v>
      </c>
      <c r="FX29" s="294">
        <f t="shared" si="35"/>
        <v>0</v>
      </c>
      <c r="FY29" s="294">
        <f t="shared" si="35"/>
        <v>0</v>
      </c>
      <c r="FZ29" s="294">
        <f t="shared" si="35"/>
        <v>0</v>
      </c>
      <c r="GA29" s="294">
        <f t="shared" si="35"/>
        <v>0</v>
      </c>
      <c r="GB29" s="294">
        <f t="shared" si="35"/>
        <v>0</v>
      </c>
      <c r="GC29" s="294">
        <f t="shared" si="35"/>
        <v>0</v>
      </c>
      <c r="GD29" s="294">
        <f t="shared" si="35"/>
        <v>0</v>
      </c>
      <c r="GE29" s="294">
        <f t="shared" si="35"/>
        <v>0</v>
      </c>
      <c r="GF29" s="294">
        <f t="shared" si="35"/>
        <v>0</v>
      </c>
      <c r="GG29" s="294">
        <f t="shared" si="35"/>
        <v>0</v>
      </c>
      <c r="GH29" s="294">
        <f t="shared" si="35"/>
        <v>0</v>
      </c>
      <c r="GI29" s="294">
        <f t="shared" si="35"/>
        <v>0</v>
      </c>
      <c r="GJ29" s="294">
        <f t="shared" si="35"/>
        <v>0</v>
      </c>
    </row>
    <row r="30" spans="1:192" x14ac:dyDescent="0.25">
      <c r="A30" s="86"/>
      <c r="B30" s="86"/>
      <c r="C30" s="87"/>
      <c r="D30" s="88"/>
      <c r="E30" s="399" t="str">
        <f xml:space="preserve"> Time!E$108</f>
        <v>Operating period flag</v>
      </c>
      <c r="F30" s="399">
        <f xml:space="preserve"> Time!F$108</f>
        <v>0</v>
      </c>
      <c r="G30" s="399" t="str">
        <f xml:space="preserve"> Time!G$108</f>
        <v>flag</v>
      </c>
      <c r="H30" s="399">
        <f xml:space="preserve"> Time!H$108</f>
        <v>40</v>
      </c>
      <c r="I30" s="399">
        <f xml:space="preserve"> Time!I$108</f>
        <v>0</v>
      </c>
      <c r="J30" s="399">
        <f xml:space="preserve"> Time!J$108</f>
        <v>0</v>
      </c>
      <c r="K30" s="399">
        <f xml:space="preserve"> Time!K$108</f>
        <v>0</v>
      </c>
      <c r="L30" s="399">
        <f xml:space="preserve"> Time!L$108</f>
        <v>0</v>
      </c>
      <c r="M30" s="399">
        <f xml:space="preserve"> Time!M$108</f>
        <v>0</v>
      </c>
      <c r="N30" s="399">
        <f xml:space="preserve"> Time!N$108</f>
        <v>0</v>
      </c>
      <c r="O30" s="399">
        <f xml:space="preserve"> Time!O$108</f>
        <v>0</v>
      </c>
      <c r="P30" s="399">
        <f xml:space="preserve"> Time!P$108</f>
        <v>0</v>
      </c>
      <c r="Q30" s="399">
        <f xml:space="preserve"> Time!Q$108</f>
        <v>1</v>
      </c>
      <c r="R30" s="399">
        <f xml:space="preserve"> Time!R$108</f>
        <v>1</v>
      </c>
      <c r="S30" s="399">
        <f xml:space="preserve"> Time!S$108</f>
        <v>1</v>
      </c>
      <c r="T30" s="399">
        <f xml:space="preserve"> Time!T$108</f>
        <v>1</v>
      </c>
      <c r="U30" s="399">
        <f xml:space="preserve"> Time!U$108</f>
        <v>1</v>
      </c>
      <c r="V30" s="399">
        <f xml:space="preserve"> Time!V$108</f>
        <v>1</v>
      </c>
      <c r="W30" s="399">
        <f xml:space="preserve"> Time!W$108</f>
        <v>1</v>
      </c>
      <c r="X30" s="399">
        <f xml:space="preserve"> Time!X$108</f>
        <v>1</v>
      </c>
      <c r="Y30" s="399">
        <f xml:space="preserve"> Time!Y$108</f>
        <v>1</v>
      </c>
      <c r="Z30" s="399">
        <f xml:space="preserve"> Time!Z$108</f>
        <v>1</v>
      </c>
      <c r="AA30" s="399">
        <f xml:space="preserve"> Time!AA$108</f>
        <v>1</v>
      </c>
      <c r="AB30" s="399">
        <f xml:space="preserve"> Time!AB$108</f>
        <v>1</v>
      </c>
      <c r="AC30" s="399">
        <f xml:space="preserve"> Time!AC$108</f>
        <v>1</v>
      </c>
      <c r="AD30" s="399">
        <f xml:space="preserve"> Time!AD$108</f>
        <v>1</v>
      </c>
      <c r="AE30" s="399">
        <f xml:space="preserve"> Time!AE$108</f>
        <v>1</v>
      </c>
      <c r="AF30" s="399">
        <f xml:space="preserve"> Time!AF$108</f>
        <v>1</v>
      </c>
      <c r="AG30" s="399">
        <f xml:space="preserve"> Time!AG$108</f>
        <v>1</v>
      </c>
      <c r="AH30" s="399">
        <f xml:space="preserve"> Time!AH$108</f>
        <v>1</v>
      </c>
      <c r="AI30" s="399">
        <f xml:space="preserve"> Time!AI$108</f>
        <v>1</v>
      </c>
      <c r="AJ30" s="399">
        <f xml:space="preserve"> Time!AJ$108</f>
        <v>1</v>
      </c>
      <c r="AK30" s="399">
        <f xml:space="preserve"> Time!AK$108</f>
        <v>1</v>
      </c>
      <c r="AL30" s="399">
        <f xml:space="preserve"> Time!AL$108</f>
        <v>1</v>
      </c>
      <c r="AM30" s="399">
        <f xml:space="preserve"> Time!AM$108</f>
        <v>1</v>
      </c>
      <c r="AN30" s="399">
        <f xml:space="preserve"> Time!AN$108</f>
        <v>1</v>
      </c>
      <c r="AO30" s="399">
        <f xml:space="preserve"> Time!AO$108</f>
        <v>1</v>
      </c>
      <c r="AP30" s="399">
        <f xml:space="preserve"> Time!AP$108</f>
        <v>1</v>
      </c>
      <c r="AQ30" s="399">
        <f xml:space="preserve"> Time!AQ$108</f>
        <v>1</v>
      </c>
      <c r="AR30" s="399">
        <f xml:space="preserve"> Time!AR$108</f>
        <v>1</v>
      </c>
      <c r="AS30" s="399">
        <f xml:space="preserve"> Time!AS$108</f>
        <v>1</v>
      </c>
      <c r="AT30" s="399">
        <f xml:space="preserve"> Time!AT$108</f>
        <v>1</v>
      </c>
      <c r="AU30" s="399">
        <f xml:space="preserve"> Time!AU$108</f>
        <v>1</v>
      </c>
      <c r="AV30" s="399">
        <f xml:space="preserve"> Time!AV$108</f>
        <v>1</v>
      </c>
      <c r="AW30" s="399">
        <f xml:space="preserve"> Time!AW$108</f>
        <v>1</v>
      </c>
      <c r="AX30" s="399">
        <f xml:space="preserve"> Time!AX$108</f>
        <v>1</v>
      </c>
      <c r="AY30" s="399">
        <f xml:space="preserve"> Time!AY$108</f>
        <v>1</v>
      </c>
      <c r="AZ30" s="399">
        <f xml:space="preserve"> Time!AZ$108</f>
        <v>1</v>
      </c>
      <c r="BA30" s="399">
        <f xml:space="preserve"> Time!BA$108</f>
        <v>1</v>
      </c>
      <c r="BB30" s="399">
        <f xml:space="preserve"> Time!BB$108</f>
        <v>1</v>
      </c>
      <c r="BC30" s="399">
        <f xml:space="preserve"> Time!BC$108</f>
        <v>1</v>
      </c>
      <c r="BD30" s="399">
        <f xml:space="preserve"> Time!BD$108</f>
        <v>1</v>
      </c>
      <c r="BE30" s="399">
        <f xml:space="preserve"> Time!BE$108</f>
        <v>0</v>
      </c>
      <c r="BF30" s="399">
        <f xml:space="preserve"> Time!BF$108</f>
        <v>0</v>
      </c>
      <c r="BG30" s="399">
        <f xml:space="preserve"> Time!BG$108</f>
        <v>0</v>
      </c>
      <c r="BH30" s="399">
        <f xml:space="preserve"> Time!BH$108</f>
        <v>0</v>
      </c>
      <c r="BI30" s="399">
        <f xml:space="preserve"> Time!BI$108</f>
        <v>0</v>
      </c>
      <c r="BJ30" s="399">
        <f xml:space="preserve"> Time!BJ$108</f>
        <v>0</v>
      </c>
      <c r="BK30" s="399">
        <f xml:space="preserve"> Time!BK$108</f>
        <v>0</v>
      </c>
      <c r="BL30" s="399">
        <f xml:space="preserve"> Time!BL$108</f>
        <v>0</v>
      </c>
      <c r="BM30" s="399">
        <f xml:space="preserve"> Time!BM$108</f>
        <v>0</v>
      </c>
      <c r="BN30" s="399">
        <f xml:space="preserve"> Time!BN$108</f>
        <v>0</v>
      </c>
      <c r="BO30" s="399">
        <f xml:space="preserve"> Time!BO$108</f>
        <v>0</v>
      </c>
      <c r="BP30" s="399">
        <f xml:space="preserve"> Time!BP$108</f>
        <v>0</v>
      </c>
      <c r="BQ30" s="399">
        <f xml:space="preserve"> Time!BQ$108</f>
        <v>0</v>
      </c>
      <c r="BR30" s="399">
        <f xml:space="preserve"> Time!BR$108</f>
        <v>0</v>
      </c>
      <c r="BS30" s="399">
        <f xml:space="preserve"> Time!BS$108</f>
        <v>0</v>
      </c>
      <c r="BT30" s="399">
        <f xml:space="preserve"> Time!BT$108</f>
        <v>0</v>
      </c>
      <c r="BU30" s="399">
        <f xml:space="preserve"> Time!BU$108</f>
        <v>0</v>
      </c>
      <c r="BV30" s="399">
        <f xml:space="preserve"> Time!BV$108</f>
        <v>0</v>
      </c>
      <c r="BW30" s="399">
        <f xml:space="preserve"> Time!BW$108</f>
        <v>0</v>
      </c>
      <c r="BX30" s="399">
        <f xml:space="preserve"> Time!BX$108</f>
        <v>0</v>
      </c>
      <c r="BY30" s="399">
        <f xml:space="preserve"> Time!BY$108</f>
        <v>0</v>
      </c>
      <c r="BZ30" s="399">
        <f xml:space="preserve"> Time!BZ$108</f>
        <v>0</v>
      </c>
      <c r="CA30" s="399">
        <f xml:space="preserve"> Time!CA$108</f>
        <v>0</v>
      </c>
      <c r="CB30" s="399">
        <f xml:space="preserve"> Time!CB$108</f>
        <v>0</v>
      </c>
      <c r="CC30" s="399">
        <f xml:space="preserve"> Time!CC$108</f>
        <v>0</v>
      </c>
      <c r="CD30" s="399">
        <f xml:space="preserve"> Time!CD$108</f>
        <v>0</v>
      </c>
      <c r="CE30" s="399">
        <f xml:space="preserve"> Time!CE$108</f>
        <v>0</v>
      </c>
      <c r="CF30" s="399">
        <f xml:space="preserve"> Time!CF$108</f>
        <v>0</v>
      </c>
      <c r="CG30" s="399">
        <f xml:space="preserve"> Time!CG$108</f>
        <v>0</v>
      </c>
      <c r="CH30" s="399">
        <f xml:space="preserve"> Time!CH$108</f>
        <v>0</v>
      </c>
      <c r="CI30" s="399">
        <f xml:space="preserve"> Time!CI$108</f>
        <v>0</v>
      </c>
      <c r="CJ30" s="399">
        <f xml:space="preserve"> Time!CJ$108</f>
        <v>0</v>
      </c>
      <c r="CK30" s="399">
        <f xml:space="preserve"> Time!CK$108</f>
        <v>0</v>
      </c>
      <c r="CL30" s="399">
        <f xml:space="preserve"> Time!CL$108</f>
        <v>0</v>
      </c>
      <c r="CM30" s="399">
        <f xml:space="preserve"> Time!CM$108</f>
        <v>0</v>
      </c>
      <c r="CN30" s="399">
        <f xml:space="preserve"> Time!CN$108</f>
        <v>0</v>
      </c>
      <c r="CO30" s="399">
        <f xml:space="preserve"> Time!CO$108</f>
        <v>0</v>
      </c>
      <c r="CP30" s="399">
        <f xml:space="preserve"> Time!CP$108</f>
        <v>0</v>
      </c>
      <c r="CQ30" s="399">
        <f xml:space="preserve"> Time!CQ$108</f>
        <v>0</v>
      </c>
      <c r="CR30" s="399">
        <f xml:space="preserve"> Time!CR$108</f>
        <v>0</v>
      </c>
      <c r="CS30" s="399">
        <f xml:space="preserve"> Time!CS$108</f>
        <v>0</v>
      </c>
      <c r="CT30" s="399">
        <f xml:space="preserve"> Time!CT$108</f>
        <v>0</v>
      </c>
      <c r="CU30" s="399">
        <f xml:space="preserve"> Time!CU$108</f>
        <v>0</v>
      </c>
      <c r="CV30" s="399">
        <f xml:space="preserve"> Time!CV$108</f>
        <v>0</v>
      </c>
      <c r="CW30" s="399">
        <f xml:space="preserve"> Time!CW$108</f>
        <v>0</v>
      </c>
      <c r="CX30" s="399">
        <f xml:space="preserve"> Time!CX$108</f>
        <v>0</v>
      </c>
      <c r="CY30" s="399">
        <f xml:space="preserve"> Time!CY$108</f>
        <v>0</v>
      </c>
      <c r="CZ30" s="399">
        <f xml:space="preserve"> Time!CZ$108</f>
        <v>0</v>
      </c>
      <c r="DA30" s="399">
        <f xml:space="preserve"> Time!DA$108</f>
        <v>0</v>
      </c>
      <c r="DB30" s="399">
        <f xml:space="preserve"> Time!DB$108</f>
        <v>0</v>
      </c>
      <c r="DC30" s="399">
        <f xml:space="preserve"> Time!DC$108</f>
        <v>0</v>
      </c>
      <c r="DD30" s="399">
        <f xml:space="preserve"> Time!DD$108</f>
        <v>0</v>
      </c>
      <c r="DE30" s="399">
        <f xml:space="preserve"> Time!DE$108</f>
        <v>0</v>
      </c>
      <c r="DF30" s="399">
        <f xml:space="preserve"> Time!DF$108</f>
        <v>0</v>
      </c>
      <c r="DG30" s="399">
        <f xml:space="preserve"> Time!DG$108</f>
        <v>0</v>
      </c>
      <c r="DH30" s="399">
        <f xml:space="preserve"> Time!DH$108</f>
        <v>0</v>
      </c>
      <c r="DI30" s="399">
        <f xml:space="preserve"> Time!DI$108</f>
        <v>0</v>
      </c>
      <c r="DJ30" s="399">
        <f xml:space="preserve"> Time!DJ$108</f>
        <v>0</v>
      </c>
      <c r="DK30" s="399">
        <f xml:space="preserve"> Time!DK$108</f>
        <v>0</v>
      </c>
      <c r="DL30" s="399">
        <f xml:space="preserve"> Time!DL$108</f>
        <v>0</v>
      </c>
      <c r="DM30" s="399">
        <f xml:space="preserve"> Time!DM$108</f>
        <v>0</v>
      </c>
      <c r="DN30" s="399">
        <f xml:space="preserve"> Time!DN$108</f>
        <v>0</v>
      </c>
      <c r="DO30" s="399">
        <f xml:space="preserve"> Time!DO$108</f>
        <v>0</v>
      </c>
      <c r="DP30" s="399">
        <f xml:space="preserve"> Time!DP$108</f>
        <v>0</v>
      </c>
      <c r="DQ30" s="399">
        <f xml:space="preserve"> Time!DQ$108</f>
        <v>0</v>
      </c>
      <c r="DR30" s="399">
        <f xml:space="preserve"> Time!DR$108</f>
        <v>0</v>
      </c>
      <c r="DS30" s="399">
        <f xml:space="preserve"> Time!DS$108</f>
        <v>0</v>
      </c>
      <c r="DT30" s="399">
        <f xml:space="preserve"> Time!DT$108</f>
        <v>0</v>
      </c>
      <c r="DU30" s="399">
        <f xml:space="preserve"> Time!DU$108</f>
        <v>0</v>
      </c>
      <c r="DV30" s="399">
        <f xml:space="preserve"> Time!DV$108</f>
        <v>0</v>
      </c>
      <c r="DW30" s="399">
        <f xml:space="preserve"> Time!DW$108</f>
        <v>0</v>
      </c>
      <c r="DX30" s="399">
        <f xml:space="preserve"> Time!DX$108</f>
        <v>0</v>
      </c>
      <c r="DY30" s="399">
        <f xml:space="preserve"> Time!DY$108</f>
        <v>0</v>
      </c>
      <c r="DZ30" s="399">
        <f xml:space="preserve"> Time!DZ$108</f>
        <v>0</v>
      </c>
      <c r="EA30" s="399">
        <f xml:space="preserve"> Time!EA$108</f>
        <v>0</v>
      </c>
      <c r="EB30" s="399">
        <f xml:space="preserve"> Time!EB$108</f>
        <v>0</v>
      </c>
      <c r="EC30" s="399">
        <f xml:space="preserve"> Time!EC$108</f>
        <v>0</v>
      </c>
      <c r="ED30" s="399">
        <f xml:space="preserve"> Time!ED$108</f>
        <v>0</v>
      </c>
      <c r="EE30" s="399">
        <f xml:space="preserve"> Time!EE$108</f>
        <v>0</v>
      </c>
      <c r="EF30" s="399">
        <f xml:space="preserve"> Time!EF$108</f>
        <v>0</v>
      </c>
      <c r="EG30" s="399">
        <f xml:space="preserve"> Time!EG$108</f>
        <v>0</v>
      </c>
      <c r="EH30" s="399">
        <f xml:space="preserve"> Time!EH$108</f>
        <v>0</v>
      </c>
      <c r="EI30" s="399">
        <f xml:space="preserve"> Time!EI$108</f>
        <v>0</v>
      </c>
      <c r="EJ30" s="399">
        <f xml:space="preserve"> Time!EJ$108</f>
        <v>0</v>
      </c>
      <c r="EK30" s="399">
        <f xml:space="preserve"> Time!EK$108</f>
        <v>0</v>
      </c>
      <c r="EL30" s="399">
        <f xml:space="preserve"> Time!EL$108</f>
        <v>0</v>
      </c>
      <c r="EM30" s="399">
        <f xml:space="preserve"> Time!EM$108</f>
        <v>0</v>
      </c>
      <c r="EN30" s="399">
        <f xml:space="preserve"> Time!EN$108</f>
        <v>0</v>
      </c>
      <c r="EO30" s="399">
        <f xml:space="preserve"> Time!EO$108</f>
        <v>0</v>
      </c>
      <c r="EP30" s="399">
        <f xml:space="preserve"> Time!EP$108</f>
        <v>0</v>
      </c>
      <c r="EQ30" s="399">
        <f xml:space="preserve"> Time!EQ$108</f>
        <v>0</v>
      </c>
      <c r="ER30" s="399">
        <f xml:space="preserve"> Time!ER$108</f>
        <v>0</v>
      </c>
      <c r="ES30" s="399">
        <f xml:space="preserve"> Time!ES$108</f>
        <v>0</v>
      </c>
      <c r="ET30" s="399">
        <f xml:space="preserve"> Time!ET$108</f>
        <v>0</v>
      </c>
      <c r="EU30" s="399">
        <f xml:space="preserve"> Time!EU$108</f>
        <v>0</v>
      </c>
      <c r="EV30" s="399">
        <f xml:space="preserve"> Time!EV$108</f>
        <v>0</v>
      </c>
      <c r="EW30" s="399">
        <f xml:space="preserve"> Time!EW$108</f>
        <v>0</v>
      </c>
      <c r="EX30" s="399">
        <f xml:space="preserve"> Time!EX$108</f>
        <v>0</v>
      </c>
      <c r="EY30" s="399">
        <f xml:space="preserve"> Time!EY$108</f>
        <v>0</v>
      </c>
      <c r="EZ30" s="399">
        <f xml:space="preserve"> Time!EZ$108</f>
        <v>0</v>
      </c>
      <c r="FA30" s="399">
        <f xml:space="preserve"> Time!FA$108</f>
        <v>0</v>
      </c>
      <c r="FB30" s="399">
        <f xml:space="preserve"> Time!FB$108</f>
        <v>0</v>
      </c>
      <c r="FC30" s="399">
        <f xml:space="preserve"> Time!FC$108</f>
        <v>0</v>
      </c>
      <c r="FD30" s="399">
        <f xml:space="preserve"> Time!FD$108</f>
        <v>0</v>
      </c>
      <c r="FE30" s="399">
        <f xml:space="preserve"> Time!FE$108</f>
        <v>0</v>
      </c>
      <c r="FF30" s="399">
        <f xml:space="preserve"> Time!FF$108</f>
        <v>0</v>
      </c>
      <c r="FG30" s="399">
        <f xml:space="preserve"> Time!FG$108</f>
        <v>0</v>
      </c>
      <c r="FH30" s="399">
        <f xml:space="preserve"> Time!FH$108</f>
        <v>0</v>
      </c>
      <c r="FI30" s="399">
        <f xml:space="preserve"> Time!FI$108</f>
        <v>0</v>
      </c>
      <c r="FJ30" s="399">
        <f xml:space="preserve"> Time!FJ$108</f>
        <v>0</v>
      </c>
      <c r="FK30" s="399">
        <f xml:space="preserve"> Time!FK$108</f>
        <v>0</v>
      </c>
      <c r="FL30" s="399">
        <f xml:space="preserve"> Time!FL$108</f>
        <v>0</v>
      </c>
      <c r="FM30" s="399">
        <f xml:space="preserve"> Time!FM$108</f>
        <v>0</v>
      </c>
      <c r="FN30" s="399">
        <f xml:space="preserve"> Time!FN$108</f>
        <v>0</v>
      </c>
      <c r="FO30" s="399">
        <f xml:space="preserve"> Time!FO$108</f>
        <v>0</v>
      </c>
      <c r="FP30" s="399">
        <f xml:space="preserve"> Time!FP$108</f>
        <v>0</v>
      </c>
      <c r="FQ30" s="399">
        <f xml:space="preserve"> Time!FQ$108</f>
        <v>0</v>
      </c>
      <c r="FR30" s="399">
        <f xml:space="preserve"> Time!FR$108</f>
        <v>0</v>
      </c>
      <c r="FS30" s="399">
        <f xml:space="preserve"> Time!FS$108</f>
        <v>0</v>
      </c>
      <c r="FT30" s="399">
        <f xml:space="preserve"> Time!FT$108</f>
        <v>0</v>
      </c>
      <c r="FU30" s="399">
        <f xml:space="preserve"> Time!FU$108</f>
        <v>0</v>
      </c>
      <c r="FV30" s="399">
        <f xml:space="preserve"> Time!FV$108</f>
        <v>0</v>
      </c>
      <c r="FW30" s="399">
        <f xml:space="preserve"> Time!FW$108</f>
        <v>0</v>
      </c>
      <c r="FX30" s="399">
        <f xml:space="preserve"> Time!FX$108</f>
        <v>0</v>
      </c>
      <c r="FY30" s="399">
        <f xml:space="preserve"> Time!FY$108</f>
        <v>0</v>
      </c>
      <c r="FZ30" s="399">
        <f xml:space="preserve"> Time!FZ$108</f>
        <v>0</v>
      </c>
      <c r="GA30" s="399">
        <f xml:space="preserve"> Time!GA$108</f>
        <v>0</v>
      </c>
      <c r="GB30" s="399">
        <f xml:space="preserve"> Time!GB$108</f>
        <v>0</v>
      </c>
      <c r="GC30" s="399">
        <f xml:space="preserve"> Time!GC$108</f>
        <v>0</v>
      </c>
      <c r="GD30" s="399">
        <f xml:space="preserve"> Time!GD$108</f>
        <v>0</v>
      </c>
      <c r="GE30" s="399">
        <f xml:space="preserve"> Time!GE$108</f>
        <v>0</v>
      </c>
      <c r="GF30" s="399">
        <f xml:space="preserve"> Time!GF$108</f>
        <v>0</v>
      </c>
      <c r="GG30" s="399">
        <f xml:space="preserve"> Time!GG$108</f>
        <v>0</v>
      </c>
      <c r="GH30" s="399">
        <f xml:space="preserve"> Time!GH$108</f>
        <v>0</v>
      </c>
      <c r="GI30" s="399">
        <f xml:space="preserve"> Time!GI$108</f>
        <v>0</v>
      </c>
      <c r="GJ30" s="399">
        <f xml:space="preserve"> Time!GJ$108</f>
        <v>0</v>
      </c>
    </row>
    <row r="31" spans="1:192" x14ac:dyDescent="0.25">
      <c r="A31" s="142"/>
      <c r="B31" s="142"/>
      <c r="C31" s="143"/>
      <c r="D31" s="144"/>
      <c r="E31" s="145" t="s">
        <v>125</v>
      </c>
      <c r="F31" s="145"/>
      <c r="G31" s="145" t="str">
        <f xml:space="preserve"> SMU</f>
        <v>$ 000s</v>
      </c>
      <c r="H31" s="145">
        <f xml:space="preserve"> SUM(J31:GJ31)</f>
        <v>841371.52598535805</v>
      </c>
      <c r="I31" s="145"/>
      <c r="J31" s="145">
        <f t="shared" ref="J31:AO31" si="36" xml:space="preserve"> $F26 / $F27 * J29 * $F28 * J30</f>
        <v>0</v>
      </c>
      <c r="K31" s="145">
        <f t="shared" si="36"/>
        <v>0</v>
      </c>
      <c r="L31" s="145">
        <f t="shared" si="36"/>
        <v>0</v>
      </c>
      <c r="M31" s="145">
        <f t="shared" si="36"/>
        <v>0</v>
      </c>
      <c r="N31" s="145">
        <f t="shared" si="36"/>
        <v>0</v>
      </c>
      <c r="O31" s="145">
        <f t="shared" si="36"/>
        <v>0</v>
      </c>
      <c r="P31" s="145">
        <f t="shared" si="36"/>
        <v>0</v>
      </c>
      <c r="Q31" s="145">
        <f t="shared" si="36"/>
        <v>21435.931030641616</v>
      </c>
      <c r="R31" s="145">
        <f t="shared" si="36"/>
        <v>21435.931030641616</v>
      </c>
      <c r="S31" s="145">
        <f xml:space="preserve"> $F26 / $F27 * S29 * $F28 * S30</f>
        <v>21393.144741159296</v>
      </c>
      <c r="T31" s="145">
        <f t="shared" si="36"/>
        <v>21393.144741159296</v>
      </c>
      <c r="U31" s="145">
        <f t="shared" si="36"/>
        <v>21350.443853452391</v>
      </c>
      <c r="V31" s="145">
        <f t="shared" si="36"/>
        <v>21350.443853452391</v>
      </c>
      <c r="W31" s="145">
        <f t="shared" si="36"/>
        <v>21307.828197058276</v>
      </c>
      <c r="X31" s="145">
        <f t="shared" si="36"/>
        <v>21307.828197058276</v>
      </c>
      <c r="Y31" s="145">
        <f t="shared" si="36"/>
        <v>21265.297601854567</v>
      </c>
      <c r="Z31" s="145">
        <f t="shared" si="36"/>
        <v>21265.297601854567</v>
      </c>
      <c r="AA31" s="145">
        <f t="shared" si="36"/>
        <v>21222.851898058449</v>
      </c>
      <c r="AB31" s="145">
        <f t="shared" si="36"/>
        <v>21222.851898058449</v>
      </c>
      <c r="AC31" s="145">
        <f t="shared" si="36"/>
        <v>21180.490916226001</v>
      </c>
      <c r="AD31" s="145">
        <f t="shared" si="36"/>
        <v>21180.490916226001</v>
      </c>
      <c r="AE31" s="145">
        <f t="shared" si="36"/>
        <v>21138.214487251498</v>
      </c>
      <c r="AF31" s="145">
        <f t="shared" si="36"/>
        <v>21138.214487251498</v>
      </c>
      <c r="AG31" s="145">
        <f t="shared" si="36"/>
        <v>21096.022442366764</v>
      </c>
      <c r="AH31" s="145">
        <f t="shared" si="36"/>
        <v>21096.022442366764</v>
      </c>
      <c r="AI31" s="145">
        <f t="shared" si="36"/>
        <v>21053.914613140481</v>
      </c>
      <c r="AJ31" s="145">
        <f t="shared" si="36"/>
        <v>21053.914613140481</v>
      </c>
      <c r="AK31" s="145">
        <f t="shared" si="36"/>
        <v>21011.890831477533</v>
      </c>
      <c r="AL31" s="145">
        <f t="shared" si="36"/>
        <v>21011.890831477533</v>
      </c>
      <c r="AM31" s="145">
        <f t="shared" si="36"/>
        <v>20969.950929618291</v>
      </c>
      <c r="AN31" s="145">
        <f t="shared" si="36"/>
        <v>20969.950929618291</v>
      </c>
      <c r="AO31" s="145">
        <f t="shared" si="36"/>
        <v>20928.094740138018</v>
      </c>
      <c r="AP31" s="145">
        <f t="shared" ref="AP31:BU31" si="37" xml:space="preserve"> $F26 / $F27 * AP29 * $F28 * AP30</f>
        <v>20928.094740138018</v>
      </c>
      <c r="AQ31" s="145">
        <f t="shared" si="37"/>
        <v>20886.322095946121</v>
      </c>
      <c r="AR31" s="145">
        <f t="shared" si="37"/>
        <v>20886.322095946121</v>
      </c>
      <c r="AS31" s="145">
        <f t="shared" si="37"/>
        <v>20844.632830285562</v>
      </c>
      <c r="AT31" s="145">
        <f t="shared" si="37"/>
        <v>20844.632830285562</v>
      </c>
      <c r="AU31" s="145">
        <f t="shared" si="37"/>
        <v>20803.026776732087</v>
      </c>
      <c r="AV31" s="145">
        <f t="shared" si="37"/>
        <v>20803.026776732087</v>
      </c>
      <c r="AW31" s="145">
        <f t="shared" si="37"/>
        <v>20761.503769193703</v>
      </c>
      <c r="AX31" s="145">
        <f t="shared" si="37"/>
        <v>20761.503769193703</v>
      </c>
      <c r="AY31" s="145">
        <f t="shared" si="37"/>
        <v>20720.063641909885</v>
      </c>
      <c r="AZ31" s="145">
        <f t="shared" si="37"/>
        <v>20720.063641909885</v>
      </c>
      <c r="BA31" s="145">
        <f t="shared" si="37"/>
        <v>20678.706229450985</v>
      </c>
      <c r="BB31" s="145">
        <f t="shared" si="37"/>
        <v>20678.706229450985</v>
      </c>
      <c r="BC31" s="145">
        <f t="shared" si="37"/>
        <v>20637.431366717548</v>
      </c>
      <c r="BD31" s="145">
        <f t="shared" si="37"/>
        <v>20637.431366717548</v>
      </c>
      <c r="BE31" s="145">
        <f t="shared" si="37"/>
        <v>0</v>
      </c>
      <c r="BF31" s="145">
        <f t="shared" si="37"/>
        <v>0</v>
      </c>
      <c r="BG31" s="145">
        <f t="shared" si="37"/>
        <v>0</v>
      </c>
      <c r="BH31" s="145">
        <f t="shared" si="37"/>
        <v>0</v>
      </c>
      <c r="BI31" s="145">
        <f t="shared" si="37"/>
        <v>0</v>
      </c>
      <c r="BJ31" s="145">
        <f t="shared" si="37"/>
        <v>0</v>
      </c>
      <c r="BK31" s="145">
        <f t="shared" si="37"/>
        <v>0</v>
      </c>
      <c r="BL31" s="145">
        <f t="shared" si="37"/>
        <v>0</v>
      </c>
      <c r="BM31" s="145">
        <f t="shared" si="37"/>
        <v>0</v>
      </c>
      <c r="BN31" s="145">
        <f t="shared" si="37"/>
        <v>0</v>
      </c>
      <c r="BO31" s="145">
        <f t="shared" si="37"/>
        <v>0</v>
      </c>
      <c r="BP31" s="145">
        <f t="shared" si="37"/>
        <v>0</v>
      </c>
      <c r="BQ31" s="145">
        <f t="shared" si="37"/>
        <v>0</v>
      </c>
      <c r="BR31" s="145">
        <f t="shared" si="37"/>
        <v>0</v>
      </c>
      <c r="BS31" s="145">
        <f t="shared" si="37"/>
        <v>0</v>
      </c>
      <c r="BT31" s="145">
        <f t="shared" si="37"/>
        <v>0</v>
      </c>
      <c r="BU31" s="145">
        <f t="shared" si="37"/>
        <v>0</v>
      </c>
      <c r="BV31" s="145">
        <f t="shared" ref="BV31:DA31" si="38" xml:space="preserve"> $F26 / $F27 * BV29 * $F28 * BV30</f>
        <v>0</v>
      </c>
      <c r="BW31" s="145">
        <f t="shared" si="38"/>
        <v>0</v>
      </c>
      <c r="BX31" s="145">
        <f t="shared" si="38"/>
        <v>0</v>
      </c>
      <c r="BY31" s="145">
        <f t="shared" si="38"/>
        <v>0</v>
      </c>
      <c r="BZ31" s="145">
        <f t="shared" si="38"/>
        <v>0</v>
      </c>
      <c r="CA31" s="145">
        <f t="shared" si="38"/>
        <v>0</v>
      </c>
      <c r="CB31" s="145">
        <f t="shared" si="38"/>
        <v>0</v>
      </c>
      <c r="CC31" s="145">
        <f t="shared" si="38"/>
        <v>0</v>
      </c>
      <c r="CD31" s="145">
        <f t="shared" si="38"/>
        <v>0</v>
      </c>
      <c r="CE31" s="145">
        <f t="shared" si="38"/>
        <v>0</v>
      </c>
      <c r="CF31" s="145">
        <f t="shared" si="38"/>
        <v>0</v>
      </c>
      <c r="CG31" s="145">
        <f t="shared" si="38"/>
        <v>0</v>
      </c>
      <c r="CH31" s="145">
        <f t="shared" si="38"/>
        <v>0</v>
      </c>
      <c r="CI31" s="145">
        <f t="shared" si="38"/>
        <v>0</v>
      </c>
      <c r="CJ31" s="145">
        <f t="shared" si="38"/>
        <v>0</v>
      </c>
      <c r="CK31" s="145">
        <f t="shared" si="38"/>
        <v>0</v>
      </c>
      <c r="CL31" s="145">
        <f t="shared" si="38"/>
        <v>0</v>
      </c>
      <c r="CM31" s="145">
        <f t="shared" si="38"/>
        <v>0</v>
      </c>
      <c r="CN31" s="145">
        <f t="shared" si="38"/>
        <v>0</v>
      </c>
      <c r="CO31" s="145">
        <f t="shared" si="38"/>
        <v>0</v>
      </c>
      <c r="CP31" s="145">
        <f t="shared" si="38"/>
        <v>0</v>
      </c>
      <c r="CQ31" s="145">
        <f t="shared" si="38"/>
        <v>0</v>
      </c>
      <c r="CR31" s="145">
        <f t="shared" si="38"/>
        <v>0</v>
      </c>
      <c r="CS31" s="145">
        <f t="shared" si="38"/>
        <v>0</v>
      </c>
      <c r="CT31" s="145">
        <f t="shared" si="38"/>
        <v>0</v>
      </c>
      <c r="CU31" s="145">
        <f t="shared" si="38"/>
        <v>0</v>
      </c>
      <c r="CV31" s="145">
        <f t="shared" si="38"/>
        <v>0</v>
      </c>
      <c r="CW31" s="145">
        <f t="shared" si="38"/>
        <v>0</v>
      </c>
      <c r="CX31" s="145">
        <f t="shared" si="38"/>
        <v>0</v>
      </c>
      <c r="CY31" s="145">
        <f t="shared" si="38"/>
        <v>0</v>
      </c>
      <c r="CZ31" s="145">
        <f t="shared" si="38"/>
        <v>0</v>
      </c>
      <c r="DA31" s="145">
        <f t="shared" si="38"/>
        <v>0</v>
      </c>
      <c r="DB31" s="145">
        <f t="shared" ref="DB31:EG31" si="39" xml:space="preserve"> $F26 / $F27 * DB29 * $F28 * DB30</f>
        <v>0</v>
      </c>
      <c r="DC31" s="145">
        <f t="shared" si="39"/>
        <v>0</v>
      </c>
      <c r="DD31" s="145">
        <f t="shared" si="39"/>
        <v>0</v>
      </c>
      <c r="DE31" s="145">
        <f t="shared" si="39"/>
        <v>0</v>
      </c>
      <c r="DF31" s="145">
        <f t="shared" si="39"/>
        <v>0</v>
      </c>
      <c r="DG31" s="145">
        <f t="shared" si="39"/>
        <v>0</v>
      </c>
      <c r="DH31" s="145">
        <f t="shared" si="39"/>
        <v>0</v>
      </c>
      <c r="DI31" s="145">
        <f t="shared" si="39"/>
        <v>0</v>
      </c>
      <c r="DJ31" s="145">
        <f t="shared" si="39"/>
        <v>0</v>
      </c>
      <c r="DK31" s="145">
        <f t="shared" si="39"/>
        <v>0</v>
      </c>
      <c r="DL31" s="145">
        <f t="shared" si="39"/>
        <v>0</v>
      </c>
      <c r="DM31" s="145">
        <f t="shared" si="39"/>
        <v>0</v>
      </c>
      <c r="DN31" s="145">
        <f t="shared" si="39"/>
        <v>0</v>
      </c>
      <c r="DO31" s="145">
        <f t="shared" si="39"/>
        <v>0</v>
      </c>
      <c r="DP31" s="145">
        <f t="shared" si="39"/>
        <v>0</v>
      </c>
      <c r="DQ31" s="145">
        <f t="shared" si="39"/>
        <v>0</v>
      </c>
      <c r="DR31" s="145">
        <f t="shared" si="39"/>
        <v>0</v>
      </c>
      <c r="DS31" s="145">
        <f t="shared" si="39"/>
        <v>0</v>
      </c>
      <c r="DT31" s="145">
        <f t="shared" si="39"/>
        <v>0</v>
      </c>
      <c r="DU31" s="145">
        <f t="shared" si="39"/>
        <v>0</v>
      </c>
      <c r="DV31" s="145">
        <f t="shared" si="39"/>
        <v>0</v>
      </c>
      <c r="DW31" s="145">
        <f t="shared" si="39"/>
        <v>0</v>
      </c>
      <c r="DX31" s="145">
        <f t="shared" si="39"/>
        <v>0</v>
      </c>
      <c r="DY31" s="145">
        <f t="shared" si="39"/>
        <v>0</v>
      </c>
      <c r="DZ31" s="145">
        <f t="shared" si="39"/>
        <v>0</v>
      </c>
      <c r="EA31" s="145">
        <f t="shared" si="39"/>
        <v>0</v>
      </c>
      <c r="EB31" s="145">
        <f t="shared" si="39"/>
        <v>0</v>
      </c>
      <c r="EC31" s="145">
        <f t="shared" si="39"/>
        <v>0</v>
      </c>
      <c r="ED31" s="145">
        <f t="shared" si="39"/>
        <v>0</v>
      </c>
      <c r="EE31" s="145">
        <f t="shared" si="39"/>
        <v>0</v>
      </c>
      <c r="EF31" s="145">
        <f t="shared" si="39"/>
        <v>0</v>
      </c>
      <c r="EG31" s="145">
        <f t="shared" si="39"/>
        <v>0</v>
      </c>
      <c r="EH31" s="145">
        <f t="shared" ref="EH31:FM31" si="40" xml:space="preserve"> $F26 / $F27 * EH29 * $F28 * EH30</f>
        <v>0</v>
      </c>
      <c r="EI31" s="145">
        <f t="shared" si="40"/>
        <v>0</v>
      </c>
      <c r="EJ31" s="145">
        <f t="shared" si="40"/>
        <v>0</v>
      </c>
      <c r="EK31" s="145">
        <f t="shared" si="40"/>
        <v>0</v>
      </c>
      <c r="EL31" s="145">
        <f t="shared" si="40"/>
        <v>0</v>
      </c>
      <c r="EM31" s="145">
        <f t="shared" si="40"/>
        <v>0</v>
      </c>
      <c r="EN31" s="145">
        <f t="shared" si="40"/>
        <v>0</v>
      </c>
      <c r="EO31" s="145">
        <f t="shared" si="40"/>
        <v>0</v>
      </c>
      <c r="EP31" s="145">
        <f t="shared" si="40"/>
        <v>0</v>
      </c>
      <c r="EQ31" s="145">
        <f t="shared" si="40"/>
        <v>0</v>
      </c>
      <c r="ER31" s="145">
        <f t="shared" si="40"/>
        <v>0</v>
      </c>
      <c r="ES31" s="145">
        <f t="shared" si="40"/>
        <v>0</v>
      </c>
      <c r="ET31" s="145">
        <f t="shared" si="40"/>
        <v>0</v>
      </c>
      <c r="EU31" s="145">
        <f t="shared" si="40"/>
        <v>0</v>
      </c>
      <c r="EV31" s="145">
        <f t="shared" si="40"/>
        <v>0</v>
      </c>
      <c r="EW31" s="145">
        <f t="shared" si="40"/>
        <v>0</v>
      </c>
      <c r="EX31" s="145">
        <f t="shared" si="40"/>
        <v>0</v>
      </c>
      <c r="EY31" s="145">
        <f t="shared" si="40"/>
        <v>0</v>
      </c>
      <c r="EZ31" s="145">
        <f t="shared" si="40"/>
        <v>0</v>
      </c>
      <c r="FA31" s="145">
        <f t="shared" si="40"/>
        <v>0</v>
      </c>
      <c r="FB31" s="145">
        <f t="shared" si="40"/>
        <v>0</v>
      </c>
      <c r="FC31" s="145">
        <f t="shared" si="40"/>
        <v>0</v>
      </c>
      <c r="FD31" s="145">
        <f t="shared" si="40"/>
        <v>0</v>
      </c>
      <c r="FE31" s="145">
        <f t="shared" si="40"/>
        <v>0</v>
      </c>
      <c r="FF31" s="145">
        <f t="shared" si="40"/>
        <v>0</v>
      </c>
      <c r="FG31" s="145">
        <f t="shared" si="40"/>
        <v>0</v>
      </c>
      <c r="FH31" s="145">
        <f t="shared" si="40"/>
        <v>0</v>
      </c>
      <c r="FI31" s="145">
        <f t="shared" si="40"/>
        <v>0</v>
      </c>
      <c r="FJ31" s="145">
        <f t="shared" si="40"/>
        <v>0</v>
      </c>
      <c r="FK31" s="145">
        <f t="shared" si="40"/>
        <v>0</v>
      </c>
      <c r="FL31" s="145">
        <f t="shared" si="40"/>
        <v>0</v>
      </c>
      <c r="FM31" s="145">
        <f t="shared" si="40"/>
        <v>0</v>
      </c>
      <c r="FN31" s="145">
        <f t="shared" ref="FN31:GJ31" si="41" xml:space="preserve"> $F26 / $F27 * FN29 * $F28 * FN30</f>
        <v>0</v>
      </c>
      <c r="FO31" s="145">
        <f t="shared" si="41"/>
        <v>0</v>
      </c>
      <c r="FP31" s="145">
        <f t="shared" si="41"/>
        <v>0</v>
      </c>
      <c r="FQ31" s="145">
        <f t="shared" si="41"/>
        <v>0</v>
      </c>
      <c r="FR31" s="145">
        <f t="shared" si="41"/>
        <v>0</v>
      </c>
      <c r="FS31" s="145">
        <f t="shared" si="41"/>
        <v>0</v>
      </c>
      <c r="FT31" s="145">
        <f t="shared" si="41"/>
        <v>0</v>
      </c>
      <c r="FU31" s="145">
        <f t="shared" si="41"/>
        <v>0</v>
      </c>
      <c r="FV31" s="145">
        <f t="shared" si="41"/>
        <v>0</v>
      </c>
      <c r="FW31" s="145">
        <f t="shared" si="41"/>
        <v>0</v>
      </c>
      <c r="FX31" s="145">
        <f t="shared" si="41"/>
        <v>0</v>
      </c>
      <c r="FY31" s="145">
        <f t="shared" si="41"/>
        <v>0</v>
      </c>
      <c r="FZ31" s="145">
        <f t="shared" si="41"/>
        <v>0</v>
      </c>
      <c r="GA31" s="145">
        <f t="shared" si="41"/>
        <v>0</v>
      </c>
      <c r="GB31" s="145">
        <f t="shared" si="41"/>
        <v>0</v>
      </c>
      <c r="GC31" s="145">
        <f t="shared" si="41"/>
        <v>0</v>
      </c>
      <c r="GD31" s="145">
        <f t="shared" si="41"/>
        <v>0</v>
      </c>
      <c r="GE31" s="145">
        <f t="shared" si="41"/>
        <v>0</v>
      </c>
      <c r="GF31" s="145">
        <f t="shared" si="41"/>
        <v>0</v>
      </c>
      <c r="GG31" s="145">
        <f t="shared" si="41"/>
        <v>0</v>
      </c>
      <c r="GH31" s="145">
        <f t="shared" si="41"/>
        <v>0</v>
      </c>
      <c r="GI31" s="145">
        <f t="shared" si="41"/>
        <v>0</v>
      </c>
      <c r="GJ31" s="145">
        <f t="shared" si="41"/>
        <v>0</v>
      </c>
    </row>
    <row r="32" spans="1:192" x14ac:dyDescent="0.25">
      <c r="A32" s="242"/>
      <c r="B32" s="242"/>
      <c r="C32" s="243"/>
      <c r="D32" s="244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1"/>
      <c r="S32" s="241"/>
      <c r="T32" s="241"/>
      <c r="U32" s="241"/>
      <c r="V32" s="241"/>
      <c r="W32" s="241"/>
      <c r="X32" s="241"/>
      <c r="Y32" s="241"/>
      <c r="Z32" s="241"/>
      <c r="AA32" s="241"/>
      <c r="AB32" s="241"/>
      <c r="AC32" s="241"/>
      <c r="AD32" s="241"/>
      <c r="AE32" s="241"/>
      <c r="AF32" s="241"/>
      <c r="AG32" s="241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1"/>
      <c r="CA32" s="241"/>
      <c r="CB32" s="241"/>
      <c r="CC32" s="241"/>
      <c r="CD32" s="241"/>
      <c r="CE32" s="241"/>
      <c r="CF32" s="241"/>
      <c r="CG32" s="241"/>
      <c r="CH32" s="241"/>
      <c r="CI32" s="241"/>
      <c r="CJ32" s="241"/>
      <c r="CK32" s="241"/>
      <c r="CL32" s="241"/>
      <c r="CM32" s="241"/>
      <c r="CN32" s="241"/>
      <c r="CO32" s="241"/>
      <c r="CP32" s="241"/>
      <c r="CQ32" s="241"/>
      <c r="CR32" s="241"/>
      <c r="CS32" s="241"/>
      <c r="CT32" s="241"/>
      <c r="CU32" s="241"/>
      <c r="CV32" s="241"/>
      <c r="CW32" s="241"/>
      <c r="CX32" s="241"/>
      <c r="CY32" s="241"/>
      <c r="CZ32" s="241"/>
      <c r="DA32" s="241"/>
      <c r="DB32" s="241"/>
      <c r="DC32" s="241"/>
      <c r="DD32" s="241"/>
      <c r="DE32" s="241"/>
      <c r="DF32" s="241"/>
      <c r="DG32" s="241"/>
      <c r="DH32" s="241"/>
      <c r="DI32" s="241"/>
      <c r="DJ32" s="241"/>
      <c r="DK32" s="241"/>
      <c r="DL32" s="241"/>
      <c r="DM32" s="241"/>
      <c r="DN32" s="241"/>
      <c r="DO32" s="241"/>
      <c r="DP32" s="241"/>
      <c r="DQ32" s="241"/>
      <c r="DR32" s="241"/>
      <c r="DS32" s="241"/>
      <c r="DT32" s="241"/>
      <c r="DU32" s="241"/>
      <c r="DV32" s="241"/>
      <c r="DW32" s="241"/>
      <c r="DX32" s="241"/>
      <c r="DY32" s="241"/>
      <c r="DZ32" s="241"/>
      <c r="EA32" s="241"/>
      <c r="EB32" s="241"/>
      <c r="EC32" s="241"/>
      <c r="ED32" s="241"/>
      <c r="EE32" s="241"/>
      <c r="EF32" s="241"/>
      <c r="EG32" s="241"/>
      <c r="EH32" s="241"/>
      <c r="EI32" s="241"/>
      <c r="EJ32" s="241"/>
      <c r="EK32" s="241"/>
      <c r="EL32" s="241"/>
      <c r="EM32" s="241"/>
      <c r="EN32" s="241"/>
      <c r="EO32" s="241"/>
      <c r="EP32" s="241"/>
      <c r="EQ32" s="241"/>
      <c r="ER32" s="241"/>
      <c r="ES32" s="241"/>
      <c r="ET32" s="241"/>
      <c r="EU32" s="241"/>
      <c r="EV32" s="241"/>
      <c r="EW32" s="241"/>
      <c r="EX32" s="241"/>
      <c r="EY32" s="241"/>
      <c r="EZ32" s="241"/>
      <c r="FA32" s="241"/>
      <c r="FB32" s="241"/>
      <c r="FC32" s="241"/>
      <c r="FD32" s="241"/>
      <c r="FE32" s="241"/>
      <c r="FF32" s="241"/>
      <c r="FG32" s="241"/>
      <c r="FH32" s="241"/>
      <c r="FI32" s="241"/>
      <c r="FJ32" s="241"/>
      <c r="FK32" s="241"/>
      <c r="FL32" s="241"/>
      <c r="FM32" s="241"/>
      <c r="FN32" s="241"/>
      <c r="FO32" s="241"/>
      <c r="FP32" s="241"/>
      <c r="FQ32" s="241"/>
      <c r="FR32" s="241"/>
      <c r="FS32" s="241"/>
      <c r="FT32" s="241"/>
      <c r="FU32" s="241"/>
      <c r="FV32" s="241"/>
      <c r="FW32" s="241"/>
      <c r="FX32" s="241"/>
      <c r="FY32" s="241"/>
      <c r="FZ32" s="241"/>
      <c r="GA32" s="241"/>
      <c r="GB32" s="241"/>
      <c r="GC32" s="241"/>
      <c r="GD32" s="241"/>
      <c r="GE32" s="241"/>
      <c r="GF32" s="241"/>
      <c r="GG32" s="241"/>
      <c r="GH32" s="241"/>
      <c r="GI32" s="241"/>
      <c r="GJ32" s="241"/>
    </row>
    <row r="33" spans="1:192" x14ac:dyDescent="0.25">
      <c r="A33" s="242"/>
      <c r="B33" s="242"/>
      <c r="C33" s="243"/>
      <c r="D33" s="244"/>
      <c r="E33" s="9" t="str">
        <f t="shared" ref="E33:AJ33" si="42" xml:space="preserve"> E$31</f>
        <v>Electricity generation revenue</v>
      </c>
      <c r="F33" s="9">
        <f t="shared" si="42"/>
        <v>0</v>
      </c>
      <c r="G33" s="9" t="str">
        <f t="shared" si="42"/>
        <v>$ 000s</v>
      </c>
      <c r="H33" s="9">
        <f t="shared" si="42"/>
        <v>841371.52598535805</v>
      </c>
      <c r="I33" s="9">
        <f t="shared" si="42"/>
        <v>0</v>
      </c>
      <c r="J33" s="9">
        <f t="shared" si="42"/>
        <v>0</v>
      </c>
      <c r="K33" s="9">
        <f t="shared" si="42"/>
        <v>0</v>
      </c>
      <c r="L33" s="9">
        <f t="shared" si="42"/>
        <v>0</v>
      </c>
      <c r="M33" s="9">
        <f t="shared" si="42"/>
        <v>0</v>
      </c>
      <c r="N33" s="9">
        <f t="shared" si="42"/>
        <v>0</v>
      </c>
      <c r="O33" s="9">
        <f t="shared" si="42"/>
        <v>0</v>
      </c>
      <c r="P33" s="9">
        <f t="shared" si="42"/>
        <v>0</v>
      </c>
      <c r="Q33" s="9">
        <f t="shared" si="42"/>
        <v>21435.931030641616</v>
      </c>
      <c r="R33" s="9">
        <f t="shared" si="42"/>
        <v>21435.931030641616</v>
      </c>
      <c r="S33" s="9">
        <f t="shared" si="42"/>
        <v>21393.144741159296</v>
      </c>
      <c r="T33" s="9">
        <f t="shared" si="42"/>
        <v>21393.144741159296</v>
      </c>
      <c r="U33" s="9">
        <f t="shared" si="42"/>
        <v>21350.443853452391</v>
      </c>
      <c r="V33" s="9">
        <f t="shared" si="42"/>
        <v>21350.443853452391</v>
      </c>
      <c r="W33" s="9">
        <f t="shared" si="42"/>
        <v>21307.828197058276</v>
      </c>
      <c r="X33" s="9">
        <f t="shared" si="42"/>
        <v>21307.828197058276</v>
      </c>
      <c r="Y33" s="9">
        <f t="shared" si="42"/>
        <v>21265.297601854567</v>
      </c>
      <c r="Z33" s="9">
        <f t="shared" si="42"/>
        <v>21265.297601854567</v>
      </c>
      <c r="AA33" s="9">
        <f t="shared" si="42"/>
        <v>21222.851898058449</v>
      </c>
      <c r="AB33" s="9">
        <f t="shared" si="42"/>
        <v>21222.851898058449</v>
      </c>
      <c r="AC33" s="9">
        <f t="shared" si="42"/>
        <v>21180.490916226001</v>
      </c>
      <c r="AD33" s="9">
        <f t="shared" si="42"/>
        <v>21180.490916226001</v>
      </c>
      <c r="AE33" s="9">
        <f t="shared" si="42"/>
        <v>21138.214487251498</v>
      </c>
      <c r="AF33" s="9">
        <f t="shared" si="42"/>
        <v>21138.214487251498</v>
      </c>
      <c r="AG33" s="9">
        <f t="shared" si="42"/>
        <v>21096.022442366764</v>
      </c>
      <c r="AH33" s="9">
        <f t="shared" si="42"/>
        <v>21096.022442366764</v>
      </c>
      <c r="AI33" s="9">
        <f t="shared" si="42"/>
        <v>21053.914613140481</v>
      </c>
      <c r="AJ33" s="9">
        <f t="shared" si="42"/>
        <v>21053.914613140481</v>
      </c>
      <c r="AK33" s="9">
        <f t="shared" ref="AK33:BP33" si="43" xml:space="preserve"> AK$31</f>
        <v>21011.890831477533</v>
      </c>
      <c r="AL33" s="9">
        <f t="shared" si="43"/>
        <v>21011.890831477533</v>
      </c>
      <c r="AM33" s="9">
        <f t="shared" si="43"/>
        <v>20969.950929618291</v>
      </c>
      <c r="AN33" s="9">
        <f t="shared" si="43"/>
        <v>20969.950929618291</v>
      </c>
      <c r="AO33" s="9">
        <f t="shared" si="43"/>
        <v>20928.094740138018</v>
      </c>
      <c r="AP33" s="9">
        <f t="shared" si="43"/>
        <v>20928.094740138018</v>
      </c>
      <c r="AQ33" s="9">
        <f t="shared" si="43"/>
        <v>20886.322095946121</v>
      </c>
      <c r="AR33" s="9">
        <f t="shared" si="43"/>
        <v>20886.322095946121</v>
      </c>
      <c r="AS33" s="9">
        <f t="shared" si="43"/>
        <v>20844.632830285562</v>
      </c>
      <c r="AT33" s="9">
        <f t="shared" si="43"/>
        <v>20844.632830285562</v>
      </c>
      <c r="AU33" s="9">
        <f t="shared" si="43"/>
        <v>20803.026776732087</v>
      </c>
      <c r="AV33" s="9">
        <f t="shared" si="43"/>
        <v>20803.026776732087</v>
      </c>
      <c r="AW33" s="9">
        <f t="shared" si="43"/>
        <v>20761.503769193703</v>
      </c>
      <c r="AX33" s="9">
        <f t="shared" si="43"/>
        <v>20761.503769193703</v>
      </c>
      <c r="AY33" s="9">
        <f t="shared" si="43"/>
        <v>20720.063641909885</v>
      </c>
      <c r="AZ33" s="9">
        <f t="shared" si="43"/>
        <v>20720.063641909885</v>
      </c>
      <c r="BA33" s="9">
        <f t="shared" si="43"/>
        <v>20678.706229450985</v>
      </c>
      <c r="BB33" s="9">
        <f t="shared" si="43"/>
        <v>20678.706229450985</v>
      </c>
      <c r="BC33" s="9">
        <f t="shared" si="43"/>
        <v>20637.431366717548</v>
      </c>
      <c r="BD33" s="9">
        <f t="shared" si="43"/>
        <v>20637.431366717548</v>
      </c>
      <c r="BE33" s="9">
        <f t="shared" si="43"/>
        <v>0</v>
      </c>
      <c r="BF33" s="9">
        <f t="shared" si="43"/>
        <v>0</v>
      </c>
      <c r="BG33" s="9">
        <f t="shared" si="43"/>
        <v>0</v>
      </c>
      <c r="BH33" s="9">
        <f t="shared" si="43"/>
        <v>0</v>
      </c>
      <c r="BI33" s="9">
        <f t="shared" si="43"/>
        <v>0</v>
      </c>
      <c r="BJ33" s="9">
        <f t="shared" si="43"/>
        <v>0</v>
      </c>
      <c r="BK33" s="9">
        <f t="shared" si="43"/>
        <v>0</v>
      </c>
      <c r="BL33" s="9">
        <f t="shared" si="43"/>
        <v>0</v>
      </c>
      <c r="BM33" s="9">
        <f t="shared" si="43"/>
        <v>0</v>
      </c>
      <c r="BN33" s="9">
        <f t="shared" si="43"/>
        <v>0</v>
      </c>
      <c r="BO33" s="9">
        <f t="shared" si="43"/>
        <v>0</v>
      </c>
      <c r="BP33" s="9">
        <f t="shared" si="43"/>
        <v>0</v>
      </c>
      <c r="BQ33" s="9">
        <f t="shared" ref="BQ33:CV33" si="44" xml:space="preserve"> BQ$31</f>
        <v>0</v>
      </c>
      <c r="BR33" s="9">
        <f t="shared" si="44"/>
        <v>0</v>
      </c>
      <c r="BS33" s="9">
        <f t="shared" si="44"/>
        <v>0</v>
      </c>
      <c r="BT33" s="9">
        <f t="shared" si="44"/>
        <v>0</v>
      </c>
      <c r="BU33" s="9">
        <f t="shared" si="44"/>
        <v>0</v>
      </c>
      <c r="BV33" s="9">
        <f t="shared" si="44"/>
        <v>0</v>
      </c>
      <c r="BW33" s="9">
        <f t="shared" si="44"/>
        <v>0</v>
      </c>
      <c r="BX33" s="9">
        <f t="shared" si="44"/>
        <v>0</v>
      </c>
      <c r="BY33" s="9">
        <f t="shared" si="44"/>
        <v>0</v>
      </c>
      <c r="BZ33" s="9">
        <f t="shared" si="44"/>
        <v>0</v>
      </c>
      <c r="CA33" s="9">
        <f t="shared" si="44"/>
        <v>0</v>
      </c>
      <c r="CB33" s="9">
        <f t="shared" si="44"/>
        <v>0</v>
      </c>
      <c r="CC33" s="9">
        <f t="shared" si="44"/>
        <v>0</v>
      </c>
      <c r="CD33" s="9">
        <f t="shared" si="44"/>
        <v>0</v>
      </c>
      <c r="CE33" s="9">
        <f t="shared" si="44"/>
        <v>0</v>
      </c>
      <c r="CF33" s="9">
        <f t="shared" si="44"/>
        <v>0</v>
      </c>
      <c r="CG33" s="9">
        <f t="shared" si="44"/>
        <v>0</v>
      </c>
      <c r="CH33" s="9">
        <f t="shared" si="44"/>
        <v>0</v>
      </c>
      <c r="CI33" s="9">
        <f t="shared" si="44"/>
        <v>0</v>
      </c>
      <c r="CJ33" s="9">
        <f t="shared" si="44"/>
        <v>0</v>
      </c>
      <c r="CK33" s="9">
        <f t="shared" si="44"/>
        <v>0</v>
      </c>
      <c r="CL33" s="9">
        <f t="shared" si="44"/>
        <v>0</v>
      </c>
      <c r="CM33" s="9">
        <f t="shared" si="44"/>
        <v>0</v>
      </c>
      <c r="CN33" s="9">
        <f t="shared" si="44"/>
        <v>0</v>
      </c>
      <c r="CO33" s="9">
        <f t="shared" si="44"/>
        <v>0</v>
      </c>
      <c r="CP33" s="9">
        <f t="shared" si="44"/>
        <v>0</v>
      </c>
      <c r="CQ33" s="9">
        <f t="shared" si="44"/>
        <v>0</v>
      </c>
      <c r="CR33" s="9">
        <f t="shared" si="44"/>
        <v>0</v>
      </c>
      <c r="CS33" s="9">
        <f t="shared" si="44"/>
        <v>0</v>
      </c>
      <c r="CT33" s="9">
        <f t="shared" si="44"/>
        <v>0</v>
      </c>
      <c r="CU33" s="9">
        <f t="shared" si="44"/>
        <v>0</v>
      </c>
      <c r="CV33" s="9">
        <f t="shared" si="44"/>
        <v>0</v>
      </c>
      <c r="CW33" s="9">
        <f t="shared" ref="CW33:EB33" si="45" xml:space="preserve"> CW$31</f>
        <v>0</v>
      </c>
      <c r="CX33" s="9">
        <f t="shared" si="45"/>
        <v>0</v>
      </c>
      <c r="CY33" s="9">
        <f t="shared" si="45"/>
        <v>0</v>
      </c>
      <c r="CZ33" s="9">
        <f t="shared" si="45"/>
        <v>0</v>
      </c>
      <c r="DA33" s="9">
        <f t="shared" si="45"/>
        <v>0</v>
      </c>
      <c r="DB33" s="9">
        <f t="shared" si="45"/>
        <v>0</v>
      </c>
      <c r="DC33" s="9">
        <f t="shared" si="45"/>
        <v>0</v>
      </c>
      <c r="DD33" s="9">
        <f t="shared" si="45"/>
        <v>0</v>
      </c>
      <c r="DE33" s="9">
        <f t="shared" si="45"/>
        <v>0</v>
      </c>
      <c r="DF33" s="9">
        <f t="shared" si="45"/>
        <v>0</v>
      </c>
      <c r="DG33" s="9">
        <f t="shared" si="45"/>
        <v>0</v>
      </c>
      <c r="DH33" s="9">
        <f t="shared" si="45"/>
        <v>0</v>
      </c>
      <c r="DI33" s="9">
        <f t="shared" si="45"/>
        <v>0</v>
      </c>
      <c r="DJ33" s="9">
        <f t="shared" si="45"/>
        <v>0</v>
      </c>
      <c r="DK33" s="9">
        <f t="shared" si="45"/>
        <v>0</v>
      </c>
      <c r="DL33" s="9">
        <f t="shared" si="45"/>
        <v>0</v>
      </c>
      <c r="DM33" s="9">
        <f t="shared" si="45"/>
        <v>0</v>
      </c>
      <c r="DN33" s="9">
        <f t="shared" si="45"/>
        <v>0</v>
      </c>
      <c r="DO33" s="9">
        <f t="shared" si="45"/>
        <v>0</v>
      </c>
      <c r="DP33" s="9">
        <f t="shared" si="45"/>
        <v>0</v>
      </c>
      <c r="DQ33" s="9">
        <f t="shared" si="45"/>
        <v>0</v>
      </c>
      <c r="DR33" s="9">
        <f t="shared" si="45"/>
        <v>0</v>
      </c>
      <c r="DS33" s="9">
        <f t="shared" si="45"/>
        <v>0</v>
      </c>
      <c r="DT33" s="9">
        <f t="shared" si="45"/>
        <v>0</v>
      </c>
      <c r="DU33" s="9">
        <f t="shared" si="45"/>
        <v>0</v>
      </c>
      <c r="DV33" s="9">
        <f t="shared" si="45"/>
        <v>0</v>
      </c>
      <c r="DW33" s="9">
        <f t="shared" si="45"/>
        <v>0</v>
      </c>
      <c r="DX33" s="9">
        <f t="shared" si="45"/>
        <v>0</v>
      </c>
      <c r="DY33" s="9">
        <f t="shared" si="45"/>
        <v>0</v>
      </c>
      <c r="DZ33" s="9">
        <f t="shared" si="45"/>
        <v>0</v>
      </c>
      <c r="EA33" s="9">
        <f t="shared" si="45"/>
        <v>0</v>
      </c>
      <c r="EB33" s="9">
        <f t="shared" si="45"/>
        <v>0</v>
      </c>
      <c r="EC33" s="9">
        <f t="shared" ref="EC33:FH33" si="46" xml:space="preserve"> EC$31</f>
        <v>0</v>
      </c>
      <c r="ED33" s="9">
        <f t="shared" si="46"/>
        <v>0</v>
      </c>
      <c r="EE33" s="9">
        <f t="shared" si="46"/>
        <v>0</v>
      </c>
      <c r="EF33" s="9">
        <f t="shared" si="46"/>
        <v>0</v>
      </c>
      <c r="EG33" s="9">
        <f t="shared" si="46"/>
        <v>0</v>
      </c>
      <c r="EH33" s="9">
        <f t="shared" si="46"/>
        <v>0</v>
      </c>
      <c r="EI33" s="9">
        <f t="shared" si="46"/>
        <v>0</v>
      </c>
      <c r="EJ33" s="9">
        <f t="shared" si="46"/>
        <v>0</v>
      </c>
      <c r="EK33" s="9">
        <f t="shared" si="46"/>
        <v>0</v>
      </c>
      <c r="EL33" s="9">
        <f t="shared" si="46"/>
        <v>0</v>
      </c>
      <c r="EM33" s="9">
        <f t="shared" si="46"/>
        <v>0</v>
      </c>
      <c r="EN33" s="9">
        <f t="shared" si="46"/>
        <v>0</v>
      </c>
      <c r="EO33" s="9">
        <f t="shared" si="46"/>
        <v>0</v>
      </c>
      <c r="EP33" s="9">
        <f t="shared" si="46"/>
        <v>0</v>
      </c>
      <c r="EQ33" s="9">
        <f t="shared" si="46"/>
        <v>0</v>
      </c>
      <c r="ER33" s="9">
        <f t="shared" si="46"/>
        <v>0</v>
      </c>
      <c r="ES33" s="9">
        <f t="shared" si="46"/>
        <v>0</v>
      </c>
      <c r="ET33" s="9">
        <f t="shared" si="46"/>
        <v>0</v>
      </c>
      <c r="EU33" s="9">
        <f t="shared" si="46"/>
        <v>0</v>
      </c>
      <c r="EV33" s="9">
        <f t="shared" si="46"/>
        <v>0</v>
      </c>
      <c r="EW33" s="9">
        <f t="shared" si="46"/>
        <v>0</v>
      </c>
      <c r="EX33" s="9">
        <f t="shared" si="46"/>
        <v>0</v>
      </c>
      <c r="EY33" s="9">
        <f t="shared" si="46"/>
        <v>0</v>
      </c>
      <c r="EZ33" s="9">
        <f t="shared" si="46"/>
        <v>0</v>
      </c>
      <c r="FA33" s="9">
        <f t="shared" si="46"/>
        <v>0</v>
      </c>
      <c r="FB33" s="9">
        <f t="shared" si="46"/>
        <v>0</v>
      </c>
      <c r="FC33" s="9">
        <f t="shared" si="46"/>
        <v>0</v>
      </c>
      <c r="FD33" s="9">
        <f t="shared" si="46"/>
        <v>0</v>
      </c>
      <c r="FE33" s="9">
        <f t="shared" si="46"/>
        <v>0</v>
      </c>
      <c r="FF33" s="9">
        <f t="shared" si="46"/>
        <v>0</v>
      </c>
      <c r="FG33" s="9">
        <f t="shared" si="46"/>
        <v>0</v>
      </c>
      <c r="FH33" s="9">
        <f t="shared" si="46"/>
        <v>0</v>
      </c>
      <c r="FI33" s="9">
        <f t="shared" ref="FI33:GJ33" si="47" xml:space="preserve"> FI$31</f>
        <v>0</v>
      </c>
      <c r="FJ33" s="9">
        <f t="shared" si="47"/>
        <v>0</v>
      </c>
      <c r="FK33" s="9">
        <f t="shared" si="47"/>
        <v>0</v>
      </c>
      <c r="FL33" s="9">
        <f t="shared" si="47"/>
        <v>0</v>
      </c>
      <c r="FM33" s="9">
        <f t="shared" si="47"/>
        <v>0</v>
      </c>
      <c r="FN33" s="9">
        <f t="shared" si="47"/>
        <v>0</v>
      </c>
      <c r="FO33" s="9">
        <f t="shared" si="47"/>
        <v>0</v>
      </c>
      <c r="FP33" s="9">
        <f t="shared" si="47"/>
        <v>0</v>
      </c>
      <c r="FQ33" s="9">
        <f t="shared" si="47"/>
        <v>0</v>
      </c>
      <c r="FR33" s="9">
        <f t="shared" si="47"/>
        <v>0</v>
      </c>
      <c r="FS33" s="9">
        <f t="shared" si="47"/>
        <v>0</v>
      </c>
      <c r="FT33" s="9">
        <f t="shared" si="47"/>
        <v>0</v>
      </c>
      <c r="FU33" s="9">
        <f t="shared" si="47"/>
        <v>0</v>
      </c>
      <c r="FV33" s="9">
        <f t="shared" si="47"/>
        <v>0</v>
      </c>
      <c r="FW33" s="9">
        <f t="shared" si="47"/>
        <v>0</v>
      </c>
      <c r="FX33" s="9">
        <f t="shared" si="47"/>
        <v>0</v>
      </c>
      <c r="FY33" s="9">
        <f t="shared" si="47"/>
        <v>0</v>
      </c>
      <c r="FZ33" s="9">
        <f t="shared" si="47"/>
        <v>0</v>
      </c>
      <c r="GA33" s="9">
        <f t="shared" si="47"/>
        <v>0</v>
      </c>
      <c r="GB33" s="9">
        <f t="shared" si="47"/>
        <v>0</v>
      </c>
      <c r="GC33" s="9">
        <f t="shared" si="47"/>
        <v>0</v>
      </c>
      <c r="GD33" s="9">
        <f t="shared" si="47"/>
        <v>0</v>
      </c>
      <c r="GE33" s="9">
        <f t="shared" si="47"/>
        <v>0</v>
      </c>
      <c r="GF33" s="9">
        <f t="shared" si="47"/>
        <v>0</v>
      </c>
      <c r="GG33" s="9">
        <f t="shared" si="47"/>
        <v>0</v>
      </c>
      <c r="GH33" s="9">
        <f t="shared" si="47"/>
        <v>0</v>
      </c>
      <c r="GI33" s="9">
        <f t="shared" si="47"/>
        <v>0</v>
      </c>
      <c r="GJ33" s="9">
        <f t="shared" si="47"/>
        <v>0</v>
      </c>
    </row>
    <row r="34" spans="1:192" s="521" customFormat="1" x14ac:dyDescent="0.25">
      <c r="A34" s="242"/>
      <c r="B34" s="242"/>
      <c r="C34" s="243"/>
      <c r="D34" s="244"/>
      <c r="E34" s="146" t="str">
        <f xml:space="preserve"> ConFin!E$42</f>
        <v xml:space="preserve">Early generation revenue </v>
      </c>
      <c r="F34" s="146">
        <f xml:space="preserve"> ConFin!F$42</f>
        <v>0</v>
      </c>
      <c r="G34" s="146" t="str">
        <f xml:space="preserve"> ConFin!G$42</f>
        <v>$ 000s</v>
      </c>
      <c r="H34" s="146">
        <f xml:space="preserve"> ConFin!H$42</f>
        <v>2473.965825489609</v>
      </c>
      <c r="I34" s="146">
        <f xml:space="preserve"> ConFin!I$42</f>
        <v>0</v>
      </c>
      <c r="J34" s="146">
        <f xml:space="preserve"> ConFin!J$42</f>
        <v>0</v>
      </c>
      <c r="K34" s="146">
        <f xml:space="preserve"> ConFin!K$42</f>
        <v>0</v>
      </c>
      <c r="L34" s="146">
        <f xml:space="preserve"> ConFin!L$42</f>
        <v>0</v>
      </c>
      <c r="M34" s="146">
        <f xml:space="preserve"> ConFin!M$42</f>
        <v>0</v>
      </c>
      <c r="N34" s="146">
        <f xml:space="preserve"> ConFin!N$42</f>
        <v>0</v>
      </c>
      <c r="O34" s="146">
        <f xml:space="preserve"> ConFin!O$42</f>
        <v>0</v>
      </c>
      <c r="P34" s="146">
        <f xml:space="preserve"> ConFin!P$42</f>
        <v>2473.965825489609</v>
      </c>
      <c r="Q34" s="146">
        <f xml:space="preserve"> ConFin!Q$42</f>
        <v>0</v>
      </c>
      <c r="R34" s="146">
        <f xml:space="preserve"> ConFin!R$42</f>
        <v>0</v>
      </c>
      <c r="S34" s="146">
        <f xml:space="preserve"> ConFin!S$42</f>
        <v>0</v>
      </c>
      <c r="T34" s="146">
        <f xml:space="preserve"> ConFin!T$42</f>
        <v>0</v>
      </c>
      <c r="U34" s="146">
        <f xml:space="preserve"> ConFin!U$42</f>
        <v>0</v>
      </c>
      <c r="V34" s="146">
        <f xml:space="preserve"> ConFin!V$42</f>
        <v>0</v>
      </c>
      <c r="W34" s="146">
        <f xml:space="preserve"> ConFin!W$42</f>
        <v>0</v>
      </c>
      <c r="X34" s="146">
        <f xml:space="preserve"> ConFin!X$42</f>
        <v>0</v>
      </c>
      <c r="Y34" s="146">
        <f xml:space="preserve"> ConFin!Y$42</f>
        <v>0</v>
      </c>
      <c r="Z34" s="146">
        <f xml:space="preserve"> ConFin!Z$42</f>
        <v>0</v>
      </c>
      <c r="AA34" s="146">
        <f xml:space="preserve"> ConFin!AA$42</f>
        <v>0</v>
      </c>
      <c r="AB34" s="146">
        <f xml:space="preserve"> ConFin!AB$42</f>
        <v>0</v>
      </c>
      <c r="AC34" s="146">
        <f xml:space="preserve"> ConFin!AC$42</f>
        <v>0</v>
      </c>
      <c r="AD34" s="146">
        <f xml:space="preserve"> ConFin!AD$42</f>
        <v>0</v>
      </c>
      <c r="AE34" s="146">
        <f xml:space="preserve"> ConFin!AE$42</f>
        <v>0</v>
      </c>
      <c r="AF34" s="146">
        <f xml:space="preserve"> ConFin!AF$42</f>
        <v>0</v>
      </c>
      <c r="AG34" s="146">
        <f xml:space="preserve"> ConFin!AG$42</f>
        <v>0</v>
      </c>
      <c r="AH34" s="146">
        <f xml:space="preserve"> ConFin!AH$42</f>
        <v>0</v>
      </c>
      <c r="AI34" s="146">
        <f xml:space="preserve"> ConFin!AI$42</f>
        <v>0</v>
      </c>
      <c r="AJ34" s="146">
        <f xml:space="preserve"> ConFin!AJ$42</f>
        <v>0</v>
      </c>
      <c r="AK34" s="146">
        <f xml:space="preserve"> ConFin!AK$42</f>
        <v>0</v>
      </c>
      <c r="AL34" s="146">
        <f xml:space="preserve"> ConFin!AL$42</f>
        <v>0</v>
      </c>
      <c r="AM34" s="146">
        <f xml:space="preserve"> ConFin!AM$42</f>
        <v>0</v>
      </c>
      <c r="AN34" s="146">
        <f xml:space="preserve"> ConFin!AN$42</f>
        <v>0</v>
      </c>
      <c r="AO34" s="146">
        <f xml:space="preserve"> ConFin!AO$42</f>
        <v>0</v>
      </c>
      <c r="AP34" s="146">
        <f xml:space="preserve"> ConFin!AP$42</f>
        <v>0</v>
      </c>
      <c r="AQ34" s="146">
        <f xml:space="preserve"> ConFin!AQ$42</f>
        <v>0</v>
      </c>
      <c r="AR34" s="146">
        <f xml:space="preserve"> ConFin!AR$42</f>
        <v>0</v>
      </c>
      <c r="AS34" s="146">
        <f xml:space="preserve"> ConFin!AS$42</f>
        <v>0</v>
      </c>
      <c r="AT34" s="146">
        <f xml:space="preserve"> ConFin!AT$42</f>
        <v>0</v>
      </c>
      <c r="AU34" s="146">
        <f xml:space="preserve"> ConFin!AU$42</f>
        <v>0</v>
      </c>
      <c r="AV34" s="146">
        <f xml:space="preserve"> ConFin!AV$42</f>
        <v>0</v>
      </c>
      <c r="AW34" s="146">
        <f xml:space="preserve"> ConFin!AW$42</f>
        <v>0</v>
      </c>
      <c r="AX34" s="146">
        <f xml:space="preserve"> ConFin!AX$42</f>
        <v>0</v>
      </c>
      <c r="AY34" s="146">
        <f xml:space="preserve"> ConFin!AY$42</f>
        <v>0</v>
      </c>
      <c r="AZ34" s="146">
        <f xml:space="preserve"> ConFin!AZ$42</f>
        <v>0</v>
      </c>
      <c r="BA34" s="146">
        <f xml:space="preserve"> ConFin!BA$42</f>
        <v>0</v>
      </c>
      <c r="BB34" s="146">
        <f xml:space="preserve"> ConFin!BB$42</f>
        <v>0</v>
      </c>
      <c r="BC34" s="146">
        <f xml:space="preserve"> ConFin!BC$42</f>
        <v>0</v>
      </c>
      <c r="BD34" s="146">
        <f xml:space="preserve"> ConFin!BD$42</f>
        <v>0</v>
      </c>
      <c r="BE34" s="146">
        <f xml:space="preserve"> ConFin!BE$42</f>
        <v>0</v>
      </c>
      <c r="BF34" s="146">
        <f xml:space="preserve"> ConFin!BF$42</f>
        <v>0</v>
      </c>
      <c r="BG34" s="146">
        <f xml:space="preserve"> ConFin!BG$42</f>
        <v>0</v>
      </c>
      <c r="BH34" s="146">
        <f xml:space="preserve"> ConFin!BH$42</f>
        <v>0</v>
      </c>
      <c r="BI34" s="146">
        <f xml:space="preserve"> ConFin!BI$42</f>
        <v>0</v>
      </c>
      <c r="BJ34" s="146">
        <f xml:space="preserve"> ConFin!BJ$42</f>
        <v>0</v>
      </c>
      <c r="BK34" s="146">
        <f xml:space="preserve"> ConFin!BK$42</f>
        <v>0</v>
      </c>
      <c r="BL34" s="146">
        <f xml:space="preserve"> ConFin!BL$42</f>
        <v>0</v>
      </c>
      <c r="BM34" s="146">
        <f xml:space="preserve"> ConFin!BM$42</f>
        <v>0</v>
      </c>
      <c r="BN34" s="146">
        <f xml:space="preserve"> ConFin!BN$42</f>
        <v>0</v>
      </c>
      <c r="BO34" s="146">
        <f xml:space="preserve"> ConFin!BO$42</f>
        <v>0</v>
      </c>
      <c r="BP34" s="146">
        <f xml:space="preserve"> ConFin!BP$42</f>
        <v>0</v>
      </c>
      <c r="BQ34" s="146">
        <f xml:space="preserve"> ConFin!BQ$42</f>
        <v>0</v>
      </c>
      <c r="BR34" s="146">
        <f xml:space="preserve"> ConFin!BR$42</f>
        <v>0</v>
      </c>
      <c r="BS34" s="146">
        <f xml:space="preserve"> ConFin!BS$42</f>
        <v>0</v>
      </c>
      <c r="BT34" s="146">
        <f xml:space="preserve"> ConFin!BT$42</f>
        <v>0</v>
      </c>
      <c r="BU34" s="146">
        <f xml:space="preserve"> ConFin!BU$42</f>
        <v>0</v>
      </c>
      <c r="BV34" s="146">
        <f xml:space="preserve"> ConFin!BV$42</f>
        <v>0</v>
      </c>
      <c r="BW34" s="146">
        <f xml:space="preserve"> ConFin!BW$42</f>
        <v>0</v>
      </c>
      <c r="BX34" s="146">
        <f xml:space="preserve"> ConFin!BX$42</f>
        <v>0</v>
      </c>
      <c r="BY34" s="146">
        <f xml:space="preserve"> ConFin!BY$42</f>
        <v>0</v>
      </c>
      <c r="BZ34" s="146">
        <f xml:space="preserve"> ConFin!BZ$42</f>
        <v>0</v>
      </c>
      <c r="CA34" s="146">
        <f xml:space="preserve"> ConFin!CA$42</f>
        <v>0</v>
      </c>
      <c r="CB34" s="146">
        <f xml:space="preserve"> ConFin!CB$42</f>
        <v>0</v>
      </c>
      <c r="CC34" s="146">
        <f xml:space="preserve"> ConFin!CC$42</f>
        <v>0</v>
      </c>
      <c r="CD34" s="146">
        <f xml:space="preserve"> ConFin!CD$42</f>
        <v>0</v>
      </c>
      <c r="CE34" s="146">
        <f xml:space="preserve"> ConFin!CE$42</f>
        <v>0</v>
      </c>
      <c r="CF34" s="146">
        <f xml:space="preserve"> ConFin!CF$42</f>
        <v>0</v>
      </c>
      <c r="CG34" s="146">
        <f xml:space="preserve"> ConFin!CG$42</f>
        <v>0</v>
      </c>
      <c r="CH34" s="146">
        <f xml:space="preserve"> ConFin!CH$42</f>
        <v>0</v>
      </c>
      <c r="CI34" s="146">
        <f xml:space="preserve"> ConFin!CI$42</f>
        <v>0</v>
      </c>
      <c r="CJ34" s="146">
        <f xml:space="preserve"> ConFin!CJ$42</f>
        <v>0</v>
      </c>
      <c r="CK34" s="146">
        <f xml:space="preserve"> ConFin!CK$42</f>
        <v>0</v>
      </c>
      <c r="CL34" s="146">
        <f xml:space="preserve"> ConFin!CL$42</f>
        <v>0</v>
      </c>
      <c r="CM34" s="146">
        <f xml:space="preserve"> ConFin!CM$42</f>
        <v>0</v>
      </c>
      <c r="CN34" s="146">
        <f xml:space="preserve"> ConFin!CN$42</f>
        <v>0</v>
      </c>
      <c r="CO34" s="146">
        <f xml:space="preserve"> ConFin!CO$42</f>
        <v>0</v>
      </c>
      <c r="CP34" s="146">
        <f xml:space="preserve"> ConFin!CP$42</f>
        <v>0</v>
      </c>
      <c r="CQ34" s="146">
        <f xml:space="preserve"> ConFin!CQ$42</f>
        <v>0</v>
      </c>
      <c r="CR34" s="146">
        <f xml:space="preserve"> ConFin!CR$42</f>
        <v>0</v>
      </c>
      <c r="CS34" s="146">
        <f xml:space="preserve"> ConFin!CS$42</f>
        <v>0</v>
      </c>
      <c r="CT34" s="146">
        <f xml:space="preserve"> ConFin!CT$42</f>
        <v>0</v>
      </c>
      <c r="CU34" s="146">
        <f xml:space="preserve"> ConFin!CU$42</f>
        <v>0</v>
      </c>
      <c r="CV34" s="146">
        <f xml:space="preserve"> ConFin!CV$42</f>
        <v>0</v>
      </c>
      <c r="CW34" s="146">
        <f xml:space="preserve"> ConFin!CW$42</f>
        <v>0</v>
      </c>
      <c r="CX34" s="146">
        <f xml:space="preserve"> ConFin!CX$42</f>
        <v>0</v>
      </c>
      <c r="CY34" s="146">
        <f xml:space="preserve"> ConFin!CY$42</f>
        <v>0</v>
      </c>
      <c r="CZ34" s="146">
        <f xml:space="preserve"> ConFin!CZ$42</f>
        <v>0</v>
      </c>
      <c r="DA34" s="146">
        <f xml:space="preserve"> ConFin!DA$42</f>
        <v>0</v>
      </c>
      <c r="DB34" s="146">
        <f xml:space="preserve"> ConFin!DB$42</f>
        <v>0</v>
      </c>
      <c r="DC34" s="146">
        <f xml:space="preserve"> ConFin!DC$42</f>
        <v>0</v>
      </c>
      <c r="DD34" s="146">
        <f xml:space="preserve"> ConFin!DD$42</f>
        <v>0</v>
      </c>
      <c r="DE34" s="146">
        <f xml:space="preserve"> ConFin!DE$42</f>
        <v>0</v>
      </c>
      <c r="DF34" s="146">
        <f xml:space="preserve"> ConFin!DF$42</f>
        <v>0</v>
      </c>
      <c r="DG34" s="146">
        <f xml:space="preserve"> ConFin!DG$42</f>
        <v>0</v>
      </c>
      <c r="DH34" s="146">
        <f xml:space="preserve"> ConFin!DH$42</f>
        <v>0</v>
      </c>
      <c r="DI34" s="146">
        <f xml:space="preserve"> ConFin!DI$42</f>
        <v>0</v>
      </c>
      <c r="DJ34" s="146">
        <f xml:space="preserve"> ConFin!DJ$42</f>
        <v>0</v>
      </c>
      <c r="DK34" s="146">
        <f xml:space="preserve"> ConFin!DK$42</f>
        <v>0</v>
      </c>
      <c r="DL34" s="146">
        <f xml:space="preserve"> ConFin!DL$42</f>
        <v>0</v>
      </c>
      <c r="DM34" s="146">
        <f xml:space="preserve"> ConFin!DM$42</f>
        <v>0</v>
      </c>
      <c r="DN34" s="146">
        <f xml:space="preserve"> ConFin!DN$42</f>
        <v>0</v>
      </c>
      <c r="DO34" s="146">
        <f xml:space="preserve"> ConFin!DO$42</f>
        <v>0</v>
      </c>
      <c r="DP34" s="146">
        <f xml:space="preserve"> ConFin!DP$42</f>
        <v>0</v>
      </c>
      <c r="DQ34" s="146">
        <f xml:space="preserve"> ConFin!DQ$42</f>
        <v>0</v>
      </c>
      <c r="DR34" s="146">
        <f xml:space="preserve"> ConFin!DR$42</f>
        <v>0</v>
      </c>
      <c r="DS34" s="146">
        <f xml:space="preserve"> ConFin!DS$42</f>
        <v>0</v>
      </c>
      <c r="DT34" s="146">
        <f xml:space="preserve"> ConFin!DT$42</f>
        <v>0</v>
      </c>
      <c r="DU34" s="146">
        <f xml:space="preserve"> ConFin!DU$42</f>
        <v>0</v>
      </c>
      <c r="DV34" s="146">
        <f xml:space="preserve"> ConFin!DV$42</f>
        <v>0</v>
      </c>
      <c r="DW34" s="146">
        <f xml:space="preserve"> ConFin!DW$42</f>
        <v>0</v>
      </c>
      <c r="DX34" s="146">
        <f xml:space="preserve"> ConFin!DX$42</f>
        <v>0</v>
      </c>
      <c r="DY34" s="146">
        <f xml:space="preserve"> ConFin!DY$42</f>
        <v>0</v>
      </c>
      <c r="DZ34" s="146">
        <f xml:space="preserve"> ConFin!DZ$42</f>
        <v>0</v>
      </c>
      <c r="EA34" s="146">
        <f xml:space="preserve"> ConFin!EA$42</f>
        <v>0</v>
      </c>
      <c r="EB34" s="146">
        <f xml:space="preserve"> ConFin!EB$42</f>
        <v>0</v>
      </c>
      <c r="EC34" s="146">
        <f xml:space="preserve"> ConFin!EC$42</f>
        <v>0</v>
      </c>
      <c r="ED34" s="146">
        <f xml:space="preserve"> ConFin!ED$42</f>
        <v>0</v>
      </c>
      <c r="EE34" s="146">
        <f xml:space="preserve"> ConFin!EE$42</f>
        <v>0</v>
      </c>
      <c r="EF34" s="146">
        <f xml:space="preserve"> ConFin!EF$42</f>
        <v>0</v>
      </c>
      <c r="EG34" s="146">
        <f xml:space="preserve"> ConFin!EG$42</f>
        <v>0</v>
      </c>
      <c r="EH34" s="146">
        <f xml:space="preserve"> ConFin!EH$42</f>
        <v>0</v>
      </c>
      <c r="EI34" s="146">
        <f xml:space="preserve"> ConFin!EI$42</f>
        <v>0</v>
      </c>
      <c r="EJ34" s="146">
        <f xml:space="preserve"> ConFin!EJ$42</f>
        <v>0</v>
      </c>
      <c r="EK34" s="146">
        <f xml:space="preserve"> ConFin!EK$42</f>
        <v>0</v>
      </c>
      <c r="EL34" s="146">
        <f xml:space="preserve"> ConFin!EL$42</f>
        <v>0</v>
      </c>
      <c r="EM34" s="146">
        <f xml:space="preserve"> ConFin!EM$42</f>
        <v>0</v>
      </c>
      <c r="EN34" s="146">
        <f xml:space="preserve"> ConFin!EN$42</f>
        <v>0</v>
      </c>
      <c r="EO34" s="146">
        <f xml:space="preserve"> ConFin!EO$42</f>
        <v>0</v>
      </c>
      <c r="EP34" s="146">
        <f xml:space="preserve"> ConFin!EP$42</f>
        <v>0</v>
      </c>
      <c r="EQ34" s="146">
        <f xml:space="preserve"> ConFin!EQ$42</f>
        <v>0</v>
      </c>
      <c r="ER34" s="146">
        <f xml:space="preserve"> ConFin!ER$42</f>
        <v>0</v>
      </c>
      <c r="ES34" s="146">
        <f xml:space="preserve"> ConFin!ES$42</f>
        <v>0</v>
      </c>
      <c r="ET34" s="146">
        <f xml:space="preserve"> ConFin!ET$42</f>
        <v>0</v>
      </c>
      <c r="EU34" s="146">
        <f xml:space="preserve"> ConFin!EU$42</f>
        <v>0</v>
      </c>
      <c r="EV34" s="146">
        <f xml:space="preserve"> ConFin!EV$42</f>
        <v>0</v>
      </c>
      <c r="EW34" s="146">
        <f xml:space="preserve"> ConFin!EW$42</f>
        <v>0</v>
      </c>
      <c r="EX34" s="146">
        <f xml:space="preserve"> ConFin!EX$42</f>
        <v>0</v>
      </c>
      <c r="EY34" s="146">
        <f xml:space="preserve"> ConFin!EY$42</f>
        <v>0</v>
      </c>
      <c r="EZ34" s="146">
        <f xml:space="preserve"> ConFin!EZ$42</f>
        <v>0</v>
      </c>
      <c r="FA34" s="146">
        <f xml:space="preserve"> ConFin!FA$42</f>
        <v>0</v>
      </c>
      <c r="FB34" s="146">
        <f xml:space="preserve"> ConFin!FB$42</f>
        <v>0</v>
      </c>
      <c r="FC34" s="146">
        <f xml:space="preserve"> ConFin!FC$42</f>
        <v>0</v>
      </c>
      <c r="FD34" s="146">
        <f xml:space="preserve"> ConFin!FD$42</f>
        <v>0</v>
      </c>
      <c r="FE34" s="146">
        <f xml:space="preserve"> ConFin!FE$42</f>
        <v>0</v>
      </c>
      <c r="FF34" s="146">
        <f xml:space="preserve"> ConFin!FF$42</f>
        <v>0</v>
      </c>
      <c r="FG34" s="146">
        <f xml:space="preserve"> ConFin!FG$42</f>
        <v>0</v>
      </c>
      <c r="FH34" s="146">
        <f xml:space="preserve"> ConFin!FH$42</f>
        <v>0</v>
      </c>
      <c r="FI34" s="146">
        <f xml:space="preserve"> ConFin!FI$42</f>
        <v>0</v>
      </c>
      <c r="FJ34" s="146">
        <f xml:space="preserve"> ConFin!FJ$42</f>
        <v>0</v>
      </c>
      <c r="FK34" s="146">
        <f xml:space="preserve"> ConFin!FK$42</f>
        <v>0</v>
      </c>
      <c r="FL34" s="146">
        <f xml:space="preserve"> ConFin!FL$42</f>
        <v>0</v>
      </c>
      <c r="FM34" s="146">
        <f xml:space="preserve"> ConFin!FM$42</f>
        <v>0</v>
      </c>
      <c r="FN34" s="146">
        <f xml:space="preserve"> ConFin!FN$42</f>
        <v>0</v>
      </c>
      <c r="FO34" s="146">
        <f xml:space="preserve"> ConFin!FO$42</f>
        <v>0</v>
      </c>
      <c r="FP34" s="146">
        <f xml:space="preserve"> ConFin!FP$42</f>
        <v>0</v>
      </c>
      <c r="FQ34" s="146">
        <f xml:space="preserve"> ConFin!FQ$42</f>
        <v>0</v>
      </c>
      <c r="FR34" s="146">
        <f xml:space="preserve"> ConFin!FR$42</f>
        <v>0</v>
      </c>
      <c r="FS34" s="146">
        <f xml:space="preserve"> ConFin!FS$42</f>
        <v>0</v>
      </c>
      <c r="FT34" s="146">
        <f xml:space="preserve"> ConFin!FT$42</f>
        <v>0</v>
      </c>
      <c r="FU34" s="146">
        <f xml:space="preserve"> ConFin!FU$42</f>
        <v>0</v>
      </c>
      <c r="FV34" s="146">
        <f xml:space="preserve"> ConFin!FV$42</f>
        <v>0</v>
      </c>
      <c r="FW34" s="146">
        <f xml:space="preserve"> ConFin!FW$42</f>
        <v>0</v>
      </c>
      <c r="FX34" s="146">
        <f xml:space="preserve"> ConFin!FX$42</f>
        <v>0</v>
      </c>
      <c r="FY34" s="146">
        <f xml:space="preserve"> ConFin!FY$42</f>
        <v>0</v>
      </c>
      <c r="FZ34" s="146">
        <f xml:space="preserve"> ConFin!FZ$42</f>
        <v>0</v>
      </c>
      <c r="GA34" s="146">
        <f xml:space="preserve"> ConFin!GA$42</f>
        <v>0</v>
      </c>
      <c r="GB34" s="146">
        <f xml:space="preserve"> ConFin!GB$42</f>
        <v>0</v>
      </c>
      <c r="GC34" s="146">
        <f xml:space="preserve"> ConFin!GC$42</f>
        <v>0</v>
      </c>
      <c r="GD34" s="146">
        <f xml:space="preserve"> ConFin!GD$42</f>
        <v>0</v>
      </c>
      <c r="GE34" s="146">
        <f xml:space="preserve"> ConFin!GE$42</f>
        <v>0</v>
      </c>
      <c r="GF34" s="146">
        <f xml:space="preserve"> ConFin!GF$42</f>
        <v>0</v>
      </c>
      <c r="GG34" s="146">
        <f xml:space="preserve"> ConFin!GG$42</f>
        <v>0</v>
      </c>
      <c r="GH34" s="146">
        <f xml:space="preserve"> ConFin!GH$42</f>
        <v>0</v>
      </c>
      <c r="GI34" s="146">
        <f xml:space="preserve"> ConFin!GI$42</f>
        <v>0</v>
      </c>
      <c r="GJ34" s="146">
        <f xml:space="preserve"> ConFin!GJ$42</f>
        <v>0</v>
      </c>
    </row>
    <row r="35" spans="1:192" x14ac:dyDescent="0.25">
      <c r="A35" s="242"/>
      <c r="B35" s="242"/>
      <c r="C35" s="243"/>
      <c r="D35" s="244"/>
      <c r="E35" s="238" t="s">
        <v>615</v>
      </c>
      <c r="F35" s="238"/>
      <c r="G35" s="238" t="str">
        <f>SMU</f>
        <v>$ 000s</v>
      </c>
      <c r="H35" s="238">
        <f xml:space="preserve"> SUM(J35:GJ35)</f>
        <v>843845.49181084766</v>
      </c>
      <c r="I35" s="238"/>
      <c r="J35" s="238">
        <f t="shared" ref="J35:AO35" si="48">SUM(J33:J34)</f>
        <v>0</v>
      </c>
      <c r="K35" s="238">
        <f t="shared" si="48"/>
        <v>0</v>
      </c>
      <c r="L35" s="238">
        <f t="shared" si="48"/>
        <v>0</v>
      </c>
      <c r="M35" s="238">
        <f t="shared" si="48"/>
        <v>0</v>
      </c>
      <c r="N35" s="238">
        <f t="shared" si="48"/>
        <v>0</v>
      </c>
      <c r="O35" s="238">
        <f t="shared" si="48"/>
        <v>0</v>
      </c>
      <c r="P35" s="238">
        <f t="shared" si="48"/>
        <v>2473.965825489609</v>
      </c>
      <c r="Q35" s="238">
        <f t="shared" si="48"/>
        <v>21435.931030641616</v>
      </c>
      <c r="R35" s="238">
        <f t="shared" si="48"/>
        <v>21435.931030641616</v>
      </c>
      <c r="S35" s="238">
        <f t="shared" si="48"/>
        <v>21393.144741159296</v>
      </c>
      <c r="T35" s="238">
        <f t="shared" si="48"/>
        <v>21393.144741159296</v>
      </c>
      <c r="U35" s="238">
        <f t="shared" si="48"/>
        <v>21350.443853452391</v>
      </c>
      <c r="V35" s="238">
        <f t="shared" si="48"/>
        <v>21350.443853452391</v>
      </c>
      <c r="W35" s="238">
        <f t="shared" si="48"/>
        <v>21307.828197058276</v>
      </c>
      <c r="X35" s="238">
        <f t="shared" si="48"/>
        <v>21307.828197058276</v>
      </c>
      <c r="Y35" s="238">
        <f t="shared" si="48"/>
        <v>21265.297601854567</v>
      </c>
      <c r="Z35" s="238">
        <f t="shared" si="48"/>
        <v>21265.297601854567</v>
      </c>
      <c r="AA35" s="238">
        <f t="shared" si="48"/>
        <v>21222.851898058449</v>
      </c>
      <c r="AB35" s="238">
        <f t="shared" si="48"/>
        <v>21222.851898058449</v>
      </c>
      <c r="AC35" s="238">
        <f t="shared" si="48"/>
        <v>21180.490916226001</v>
      </c>
      <c r="AD35" s="238">
        <f t="shared" si="48"/>
        <v>21180.490916226001</v>
      </c>
      <c r="AE35" s="238">
        <f t="shared" si="48"/>
        <v>21138.214487251498</v>
      </c>
      <c r="AF35" s="238">
        <f t="shared" si="48"/>
        <v>21138.214487251498</v>
      </c>
      <c r="AG35" s="238">
        <f t="shared" si="48"/>
        <v>21096.022442366764</v>
      </c>
      <c r="AH35" s="238">
        <f t="shared" si="48"/>
        <v>21096.022442366764</v>
      </c>
      <c r="AI35" s="238">
        <f t="shared" si="48"/>
        <v>21053.914613140481</v>
      </c>
      <c r="AJ35" s="238">
        <f t="shared" si="48"/>
        <v>21053.914613140481</v>
      </c>
      <c r="AK35" s="238">
        <f t="shared" si="48"/>
        <v>21011.890831477533</v>
      </c>
      <c r="AL35" s="238">
        <f t="shared" si="48"/>
        <v>21011.890831477533</v>
      </c>
      <c r="AM35" s="238">
        <f t="shared" si="48"/>
        <v>20969.950929618291</v>
      </c>
      <c r="AN35" s="238">
        <f t="shared" si="48"/>
        <v>20969.950929618291</v>
      </c>
      <c r="AO35" s="238">
        <f t="shared" si="48"/>
        <v>20928.094740138018</v>
      </c>
      <c r="AP35" s="238">
        <f t="shared" ref="AP35:BU35" si="49">SUM(AP33:AP34)</f>
        <v>20928.094740138018</v>
      </c>
      <c r="AQ35" s="238">
        <f t="shared" si="49"/>
        <v>20886.322095946121</v>
      </c>
      <c r="AR35" s="238">
        <f t="shared" si="49"/>
        <v>20886.322095946121</v>
      </c>
      <c r="AS35" s="238">
        <f t="shared" si="49"/>
        <v>20844.632830285562</v>
      </c>
      <c r="AT35" s="238">
        <f t="shared" si="49"/>
        <v>20844.632830285562</v>
      </c>
      <c r="AU35" s="238">
        <f t="shared" si="49"/>
        <v>20803.026776732087</v>
      </c>
      <c r="AV35" s="238">
        <f t="shared" si="49"/>
        <v>20803.026776732087</v>
      </c>
      <c r="AW35" s="238">
        <f t="shared" si="49"/>
        <v>20761.503769193703</v>
      </c>
      <c r="AX35" s="238">
        <f t="shared" si="49"/>
        <v>20761.503769193703</v>
      </c>
      <c r="AY35" s="238">
        <f t="shared" si="49"/>
        <v>20720.063641909885</v>
      </c>
      <c r="AZ35" s="238">
        <f t="shared" si="49"/>
        <v>20720.063641909885</v>
      </c>
      <c r="BA35" s="238">
        <f t="shared" si="49"/>
        <v>20678.706229450985</v>
      </c>
      <c r="BB35" s="238">
        <f t="shared" si="49"/>
        <v>20678.706229450985</v>
      </c>
      <c r="BC35" s="238">
        <f t="shared" si="49"/>
        <v>20637.431366717548</v>
      </c>
      <c r="BD35" s="238">
        <f t="shared" si="49"/>
        <v>20637.431366717548</v>
      </c>
      <c r="BE35" s="238">
        <f t="shared" si="49"/>
        <v>0</v>
      </c>
      <c r="BF35" s="238">
        <f t="shared" si="49"/>
        <v>0</v>
      </c>
      <c r="BG35" s="238">
        <f t="shared" si="49"/>
        <v>0</v>
      </c>
      <c r="BH35" s="238">
        <f t="shared" si="49"/>
        <v>0</v>
      </c>
      <c r="BI35" s="238">
        <f t="shared" si="49"/>
        <v>0</v>
      </c>
      <c r="BJ35" s="238">
        <f t="shared" si="49"/>
        <v>0</v>
      </c>
      <c r="BK35" s="238">
        <f t="shared" si="49"/>
        <v>0</v>
      </c>
      <c r="BL35" s="238">
        <f t="shared" si="49"/>
        <v>0</v>
      </c>
      <c r="BM35" s="238">
        <f t="shared" si="49"/>
        <v>0</v>
      </c>
      <c r="BN35" s="238">
        <f t="shared" si="49"/>
        <v>0</v>
      </c>
      <c r="BO35" s="238">
        <f t="shared" si="49"/>
        <v>0</v>
      </c>
      <c r="BP35" s="238">
        <f t="shared" si="49"/>
        <v>0</v>
      </c>
      <c r="BQ35" s="238">
        <f t="shared" si="49"/>
        <v>0</v>
      </c>
      <c r="BR35" s="238">
        <f t="shared" si="49"/>
        <v>0</v>
      </c>
      <c r="BS35" s="238">
        <f t="shared" si="49"/>
        <v>0</v>
      </c>
      <c r="BT35" s="238">
        <f t="shared" si="49"/>
        <v>0</v>
      </c>
      <c r="BU35" s="238">
        <f t="shared" si="49"/>
        <v>0</v>
      </c>
      <c r="BV35" s="238">
        <f t="shared" ref="BV35:DA35" si="50">SUM(BV33:BV34)</f>
        <v>0</v>
      </c>
      <c r="BW35" s="238">
        <f t="shared" si="50"/>
        <v>0</v>
      </c>
      <c r="BX35" s="238">
        <f t="shared" si="50"/>
        <v>0</v>
      </c>
      <c r="BY35" s="238">
        <f t="shared" si="50"/>
        <v>0</v>
      </c>
      <c r="BZ35" s="238">
        <f t="shared" si="50"/>
        <v>0</v>
      </c>
      <c r="CA35" s="238">
        <f t="shared" si="50"/>
        <v>0</v>
      </c>
      <c r="CB35" s="238">
        <f t="shared" si="50"/>
        <v>0</v>
      </c>
      <c r="CC35" s="238">
        <f t="shared" si="50"/>
        <v>0</v>
      </c>
      <c r="CD35" s="238">
        <f t="shared" si="50"/>
        <v>0</v>
      </c>
      <c r="CE35" s="238">
        <f t="shared" si="50"/>
        <v>0</v>
      </c>
      <c r="CF35" s="238">
        <f t="shared" si="50"/>
        <v>0</v>
      </c>
      <c r="CG35" s="238">
        <f t="shared" si="50"/>
        <v>0</v>
      </c>
      <c r="CH35" s="238">
        <f t="shared" si="50"/>
        <v>0</v>
      </c>
      <c r="CI35" s="238">
        <f t="shared" si="50"/>
        <v>0</v>
      </c>
      <c r="CJ35" s="238">
        <f t="shared" si="50"/>
        <v>0</v>
      </c>
      <c r="CK35" s="238">
        <f t="shared" si="50"/>
        <v>0</v>
      </c>
      <c r="CL35" s="238">
        <f t="shared" si="50"/>
        <v>0</v>
      </c>
      <c r="CM35" s="238">
        <f t="shared" si="50"/>
        <v>0</v>
      </c>
      <c r="CN35" s="238">
        <f t="shared" si="50"/>
        <v>0</v>
      </c>
      <c r="CO35" s="238">
        <f t="shared" si="50"/>
        <v>0</v>
      </c>
      <c r="CP35" s="238">
        <f t="shared" si="50"/>
        <v>0</v>
      </c>
      <c r="CQ35" s="238">
        <f t="shared" si="50"/>
        <v>0</v>
      </c>
      <c r="CR35" s="238">
        <f t="shared" si="50"/>
        <v>0</v>
      </c>
      <c r="CS35" s="238">
        <f t="shared" si="50"/>
        <v>0</v>
      </c>
      <c r="CT35" s="238">
        <f t="shared" si="50"/>
        <v>0</v>
      </c>
      <c r="CU35" s="238">
        <f t="shared" si="50"/>
        <v>0</v>
      </c>
      <c r="CV35" s="238">
        <f t="shared" si="50"/>
        <v>0</v>
      </c>
      <c r="CW35" s="238">
        <f t="shared" si="50"/>
        <v>0</v>
      </c>
      <c r="CX35" s="238">
        <f t="shared" si="50"/>
        <v>0</v>
      </c>
      <c r="CY35" s="238">
        <f t="shared" si="50"/>
        <v>0</v>
      </c>
      <c r="CZ35" s="238">
        <f t="shared" si="50"/>
        <v>0</v>
      </c>
      <c r="DA35" s="238">
        <f t="shared" si="50"/>
        <v>0</v>
      </c>
      <c r="DB35" s="238">
        <f t="shared" ref="DB35:EG35" si="51">SUM(DB33:DB34)</f>
        <v>0</v>
      </c>
      <c r="DC35" s="238">
        <f t="shared" si="51"/>
        <v>0</v>
      </c>
      <c r="DD35" s="238">
        <f t="shared" si="51"/>
        <v>0</v>
      </c>
      <c r="DE35" s="238">
        <f t="shared" si="51"/>
        <v>0</v>
      </c>
      <c r="DF35" s="238">
        <f t="shared" si="51"/>
        <v>0</v>
      </c>
      <c r="DG35" s="238">
        <f t="shared" si="51"/>
        <v>0</v>
      </c>
      <c r="DH35" s="238">
        <f t="shared" si="51"/>
        <v>0</v>
      </c>
      <c r="DI35" s="238">
        <f t="shared" si="51"/>
        <v>0</v>
      </c>
      <c r="DJ35" s="238">
        <f t="shared" si="51"/>
        <v>0</v>
      </c>
      <c r="DK35" s="238">
        <f t="shared" si="51"/>
        <v>0</v>
      </c>
      <c r="DL35" s="238">
        <f t="shared" si="51"/>
        <v>0</v>
      </c>
      <c r="DM35" s="238">
        <f t="shared" si="51"/>
        <v>0</v>
      </c>
      <c r="DN35" s="238">
        <f t="shared" si="51"/>
        <v>0</v>
      </c>
      <c r="DO35" s="238">
        <f t="shared" si="51"/>
        <v>0</v>
      </c>
      <c r="DP35" s="238">
        <f t="shared" si="51"/>
        <v>0</v>
      </c>
      <c r="DQ35" s="238">
        <f t="shared" si="51"/>
        <v>0</v>
      </c>
      <c r="DR35" s="238">
        <f t="shared" si="51"/>
        <v>0</v>
      </c>
      <c r="DS35" s="238">
        <f t="shared" si="51"/>
        <v>0</v>
      </c>
      <c r="DT35" s="238">
        <f t="shared" si="51"/>
        <v>0</v>
      </c>
      <c r="DU35" s="238">
        <f t="shared" si="51"/>
        <v>0</v>
      </c>
      <c r="DV35" s="238">
        <f t="shared" si="51"/>
        <v>0</v>
      </c>
      <c r="DW35" s="238">
        <f t="shared" si="51"/>
        <v>0</v>
      </c>
      <c r="DX35" s="238">
        <f t="shared" si="51"/>
        <v>0</v>
      </c>
      <c r="DY35" s="238">
        <f t="shared" si="51"/>
        <v>0</v>
      </c>
      <c r="DZ35" s="238">
        <f t="shared" si="51"/>
        <v>0</v>
      </c>
      <c r="EA35" s="238">
        <f t="shared" si="51"/>
        <v>0</v>
      </c>
      <c r="EB35" s="238">
        <f t="shared" si="51"/>
        <v>0</v>
      </c>
      <c r="EC35" s="238">
        <f t="shared" si="51"/>
        <v>0</v>
      </c>
      <c r="ED35" s="238">
        <f t="shared" si="51"/>
        <v>0</v>
      </c>
      <c r="EE35" s="238">
        <f t="shared" si="51"/>
        <v>0</v>
      </c>
      <c r="EF35" s="238">
        <f t="shared" si="51"/>
        <v>0</v>
      </c>
      <c r="EG35" s="238">
        <f t="shared" si="51"/>
        <v>0</v>
      </c>
      <c r="EH35" s="238">
        <f t="shared" ref="EH35:FM35" si="52">SUM(EH33:EH34)</f>
        <v>0</v>
      </c>
      <c r="EI35" s="238">
        <f t="shared" si="52"/>
        <v>0</v>
      </c>
      <c r="EJ35" s="238">
        <f t="shared" si="52"/>
        <v>0</v>
      </c>
      <c r="EK35" s="238">
        <f t="shared" si="52"/>
        <v>0</v>
      </c>
      <c r="EL35" s="238">
        <f t="shared" si="52"/>
        <v>0</v>
      </c>
      <c r="EM35" s="238">
        <f t="shared" si="52"/>
        <v>0</v>
      </c>
      <c r="EN35" s="238">
        <f t="shared" si="52"/>
        <v>0</v>
      </c>
      <c r="EO35" s="238">
        <f t="shared" si="52"/>
        <v>0</v>
      </c>
      <c r="EP35" s="238">
        <f t="shared" si="52"/>
        <v>0</v>
      </c>
      <c r="EQ35" s="238">
        <f t="shared" si="52"/>
        <v>0</v>
      </c>
      <c r="ER35" s="238">
        <f t="shared" si="52"/>
        <v>0</v>
      </c>
      <c r="ES35" s="238">
        <f t="shared" si="52"/>
        <v>0</v>
      </c>
      <c r="ET35" s="238">
        <f t="shared" si="52"/>
        <v>0</v>
      </c>
      <c r="EU35" s="238">
        <f t="shared" si="52"/>
        <v>0</v>
      </c>
      <c r="EV35" s="238">
        <f t="shared" si="52"/>
        <v>0</v>
      </c>
      <c r="EW35" s="238">
        <f t="shared" si="52"/>
        <v>0</v>
      </c>
      <c r="EX35" s="238">
        <f t="shared" si="52"/>
        <v>0</v>
      </c>
      <c r="EY35" s="238">
        <f t="shared" si="52"/>
        <v>0</v>
      </c>
      <c r="EZ35" s="238">
        <f t="shared" si="52"/>
        <v>0</v>
      </c>
      <c r="FA35" s="238">
        <f t="shared" si="52"/>
        <v>0</v>
      </c>
      <c r="FB35" s="238">
        <f t="shared" si="52"/>
        <v>0</v>
      </c>
      <c r="FC35" s="238">
        <f t="shared" si="52"/>
        <v>0</v>
      </c>
      <c r="FD35" s="238">
        <f t="shared" si="52"/>
        <v>0</v>
      </c>
      <c r="FE35" s="238">
        <f t="shared" si="52"/>
        <v>0</v>
      </c>
      <c r="FF35" s="238">
        <f t="shared" si="52"/>
        <v>0</v>
      </c>
      <c r="FG35" s="238">
        <f t="shared" si="52"/>
        <v>0</v>
      </c>
      <c r="FH35" s="238">
        <f t="shared" si="52"/>
        <v>0</v>
      </c>
      <c r="FI35" s="238">
        <f t="shared" si="52"/>
        <v>0</v>
      </c>
      <c r="FJ35" s="238">
        <f t="shared" si="52"/>
        <v>0</v>
      </c>
      <c r="FK35" s="238">
        <f t="shared" si="52"/>
        <v>0</v>
      </c>
      <c r="FL35" s="238">
        <f t="shared" si="52"/>
        <v>0</v>
      </c>
      <c r="FM35" s="238">
        <f t="shared" si="52"/>
        <v>0</v>
      </c>
      <c r="FN35" s="238">
        <f t="shared" ref="FN35:GJ35" si="53">SUM(FN33:FN34)</f>
        <v>0</v>
      </c>
      <c r="FO35" s="238">
        <f t="shared" si="53"/>
        <v>0</v>
      </c>
      <c r="FP35" s="238">
        <f t="shared" si="53"/>
        <v>0</v>
      </c>
      <c r="FQ35" s="238">
        <f t="shared" si="53"/>
        <v>0</v>
      </c>
      <c r="FR35" s="238">
        <f t="shared" si="53"/>
        <v>0</v>
      </c>
      <c r="FS35" s="238">
        <f t="shared" si="53"/>
        <v>0</v>
      </c>
      <c r="FT35" s="238">
        <f t="shared" si="53"/>
        <v>0</v>
      </c>
      <c r="FU35" s="238">
        <f t="shared" si="53"/>
        <v>0</v>
      </c>
      <c r="FV35" s="238">
        <f t="shared" si="53"/>
        <v>0</v>
      </c>
      <c r="FW35" s="238">
        <f t="shared" si="53"/>
        <v>0</v>
      </c>
      <c r="FX35" s="238">
        <f t="shared" si="53"/>
        <v>0</v>
      </c>
      <c r="FY35" s="238">
        <f t="shared" si="53"/>
        <v>0</v>
      </c>
      <c r="FZ35" s="238">
        <f t="shared" si="53"/>
        <v>0</v>
      </c>
      <c r="GA35" s="238">
        <f t="shared" si="53"/>
        <v>0</v>
      </c>
      <c r="GB35" s="238">
        <f t="shared" si="53"/>
        <v>0</v>
      </c>
      <c r="GC35" s="238">
        <f t="shared" si="53"/>
        <v>0</v>
      </c>
      <c r="GD35" s="238">
        <f t="shared" si="53"/>
        <v>0</v>
      </c>
      <c r="GE35" s="238">
        <f t="shared" si="53"/>
        <v>0</v>
      </c>
      <c r="GF35" s="238">
        <f t="shared" si="53"/>
        <v>0</v>
      </c>
      <c r="GG35" s="238">
        <f t="shared" si="53"/>
        <v>0</v>
      </c>
      <c r="GH35" s="238">
        <f t="shared" si="53"/>
        <v>0</v>
      </c>
      <c r="GI35" s="238">
        <f t="shared" si="53"/>
        <v>0</v>
      </c>
      <c r="GJ35" s="238">
        <f t="shared" si="53"/>
        <v>0</v>
      </c>
    </row>
    <row r="36" spans="1:192" x14ac:dyDescent="0.25">
      <c r="A36" s="242"/>
      <c r="B36" s="242"/>
      <c r="C36" s="243"/>
      <c r="D36" s="244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1"/>
      <c r="CA36" s="241"/>
      <c r="CB36" s="241"/>
      <c r="CC36" s="241"/>
      <c r="CD36" s="241"/>
      <c r="CE36" s="241"/>
      <c r="CF36" s="241"/>
      <c r="CG36" s="241"/>
      <c r="CH36" s="241"/>
      <c r="CI36" s="241"/>
      <c r="CJ36" s="241"/>
      <c r="CK36" s="241"/>
      <c r="CL36" s="241"/>
      <c r="CM36" s="241"/>
      <c r="CN36" s="241"/>
      <c r="CO36" s="241"/>
      <c r="CP36" s="241"/>
      <c r="CQ36" s="241"/>
      <c r="CR36" s="241"/>
      <c r="CS36" s="241"/>
      <c r="CT36" s="241"/>
      <c r="CU36" s="241"/>
      <c r="CV36" s="241"/>
      <c r="CW36" s="241"/>
      <c r="CX36" s="241"/>
      <c r="CY36" s="241"/>
      <c r="CZ36" s="241"/>
      <c r="DA36" s="241"/>
      <c r="DB36" s="241"/>
      <c r="DC36" s="241"/>
      <c r="DD36" s="241"/>
      <c r="DE36" s="241"/>
      <c r="DF36" s="241"/>
      <c r="DG36" s="241"/>
      <c r="DH36" s="241"/>
      <c r="DI36" s="241"/>
      <c r="DJ36" s="241"/>
      <c r="DK36" s="241"/>
      <c r="DL36" s="241"/>
      <c r="DM36" s="241"/>
      <c r="DN36" s="241"/>
      <c r="DO36" s="241"/>
      <c r="DP36" s="241"/>
      <c r="DQ36" s="241"/>
      <c r="DR36" s="241"/>
      <c r="DS36" s="241"/>
      <c r="DT36" s="241"/>
      <c r="DU36" s="241"/>
      <c r="DV36" s="241"/>
      <c r="DW36" s="241"/>
      <c r="DX36" s="241"/>
      <c r="DY36" s="241"/>
      <c r="DZ36" s="241"/>
      <c r="EA36" s="241"/>
      <c r="EB36" s="241"/>
      <c r="EC36" s="241"/>
      <c r="ED36" s="241"/>
      <c r="EE36" s="241"/>
      <c r="EF36" s="241"/>
      <c r="EG36" s="241"/>
      <c r="EH36" s="241"/>
      <c r="EI36" s="241"/>
      <c r="EJ36" s="241"/>
      <c r="EK36" s="241"/>
      <c r="EL36" s="241"/>
      <c r="EM36" s="241"/>
      <c r="EN36" s="241"/>
      <c r="EO36" s="241"/>
      <c r="EP36" s="241"/>
      <c r="EQ36" s="241"/>
      <c r="ER36" s="241"/>
      <c r="ES36" s="241"/>
      <c r="ET36" s="241"/>
      <c r="EU36" s="241"/>
      <c r="EV36" s="241"/>
      <c r="EW36" s="241"/>
      <c r="EX36" s="241"/>
      <c r="EY36" s="241"/>
      <c r="EZ36" s="241"/>
      <c r="FA36" s="241"/>
      <c r="FB36" s="241"/>
      <c r="FC36" s="241"/>
      <c r="FD36" s="241"/>
      <c r="FE36" s="241"/>
      <c r="FF36" s="241"/>
      <c r="FG36" s="241"/>
      <c r="FH36" s="241"/>
      <c r="FI36" s="241"/>
      <c r="FJ36" s="241"/>
      <c r="FK36" s="241"/>
      <c r="FL36" s="241"/>
      <c r="FM36" s="241"/>
      <c r="FN36" s="241"/>
      <c r="FO36" s="241"/>
      <c r="FP36" s="241"/>
      <c r="FQ36" s="241"/>
      <c r="FR36" s="241"/>
      <c r="FS36" s="241"/>
      <c r="FT36" s="241"/>
      <c r="FU36" s="241"/>
      <c r="FV36" s="241"/>
      <c r="FW36" s="241"/>
      <c r="FX36" s="241"/>
      <c r="FY36" s="241"/>
      <c r="FZ36" s="241"/>
      <c r="GA36" s="241"/>
      <c r="GB36" s="241"/>
      <c r="GC36" s="241"/>
      <c r="GD36" s="241"/>
      <c r="GE36" s="241"/>
      <c r="GF36" s="241"/>
      <c r="GG36" s="241"/>
      <c r="GH36" s="241"/>
      <c r="GI36" s="241"/>
      <c r="GJ36" s="241"/>
    </row>
    <row r="37" spans="1:192" x14ac:dyDescent="0.25">
      <c r="A37" s="242" t="s">
        <v>150</v>
      </c>
      <c r="B37" s="242"/>
      <c r="C37" s="243"/>
      <c r="D37" s="244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41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1"/>
      <c r="CA37" s="241"/>
      <c r="CB37" s="241"/>
      <c r="CC37" s="241"/>
      <c r="CD37" s="241"/>
      <c r="CE37" s="241"/>
      <c r="CF37" s="241"/>
      <c r="CG37" s="241"/>
      <c r="CH37" s="241"/>
      <c r="CI37" s="241"/>
      <c r="CJ37" s="241"/>
      <c r="CK37" s="241"/>
      <c r="CL37" s="241"/>
      <c r="CM37" s="241"/>
      <c r="CN37" s="241"/>
      <c r="CO37" s="241"/>
      <c r="CP37" s="241"/>
      <c r="CQ37" s="241"/>
      <c r="CR37" s="241"/>
      <c r="CS37" s="241"/>
      <c r="CT37" s="241"/>
      <c r="CU37" s="241"/>
      <c r="CV37" s="241"/>
      <c r="CW37" s="241"/>
      <c r="CX37" s="241"/>
      <c r="CY37" s="241"/>
      <c r="CZ37" s="241"/>
      <c r="DA37" s="241"/>
      <c r="DB37" s="241"/>
      <c r="DC37" s="241"/>
      <c r="DD37" s="241"/>
      <c r="DE37" s="241"/>
      <c r="DF37" s="241"/>
      <c r="DG37" s="241"/>
      <c r="DH37" s="241"/>
      <c r="DI37" s="241"/>
      <c r="DJ37" s="241"/>
      <c r="DK37" s="241"/>
      <c r="DL37" s="241"/>
      <c r="DM37" s="241"/>
      <c r="DN37" s="241"/>
      <c r="DO37" s="241"/>
      <c r="DP37" s="241"/>
      <c r="DQ37" s="241"/>
      <c r="DR37" s="241"/>
      <c r="DS37" s="241"/>
      <c r="DT37" s="241"/>
      <c r="DU37" s="241"/>
      <c r="DV37" s="241"/>
      <c r="DW37" s="241"/>
      <c r="DX37" s="241"/>
      <c r="DY37" s="241"/>
      <c r="DZ37" s="241"/>
      <c r="EA37" s="241"/>
      <c r="EB37" s="241"/>
      <c r="EC37" s="241"/>
      <c r="ED37" s="241"/>
      <c r="EE37" s="241"/>
      <c r="EF37" s="241"/>
      <c r="EG37" s="241"/>
      <c r="EH37" s="241"/>
      <c r="EI37" s="241"/>
      <c r="EJ37" s="241"/>
      <c r="EK37" s="241"/>
      <c r="EL37" s="241"/>
      <c r="EM37" s="241"/>
      <c r="EN37" s="241"/>
      <c r="EO37" s="241"/>
      <c r="EP37" s="241"/>
      <c r="EQ37" s="241"/>
      <c r="ER37" s="241"/>
      <c r="ES37" s="241"/>
      <c r="ET37" s="241"/>
      <c r="EU37" s="241"/>
      <c r="EV37" s="241"/>
      <c r="EW37" s="241"/>
      <c r="EX37" s="241"/>
      <c r="EY37" s="241"/>
      <c r="EZ37" s="241"/>
      <c r="FA37" s="241"/>
      <c r="FB37" s="241"/>
      <c r="FC37" s="241"/>
      <c r="FD37" s="241"/>
      <c r="FE37" s="241"/>
      <c r="FF37" s="241"/>
      <c r="FG37" s="241"/>
      <c r="FH37" s="241"/>
      <c r="FI37" s="241"/>
      <c r="FJ37" s="241"/>
      <c r="FK37" s="241"/>
      <c r="FL37" s="241"/>
      <c r="FM37" s="241"/>
      <c r="FN37" s="241"/>
      <c r="FO37" s="241"/>
      <c r="FP37" s="241"/>
      <c r="FQ37" s="241"/>
      <c r="FR37" s="241"/>
      <c r="FS37" s="241"/>
      <c r="FT37" s="241"/>
      <c r="FU37" s="241"/>
      <c r="FV37" s="241"/>
      <c r="FW37" s="241"/>
      <c r="FX37" s="241"/>
      <c r="FY37" s="241"/>
      <c r="FZ37" s="241"/>
      <c r="GA37" s="241"/>
      <c r="GB37" s="241"/>
      <c r="GC37" s="241"/>
      <c r="GD37" s="241"/>
      <c r="GE37" s="241"/>
      <c r="GF37" s="241"/>
      <c r="GG37" s="241"/>
      <c r="GH37" s="241"/>
      <c r="GI37" s="241"/>
      <c r="GJ37" s="241"/>
    </row>
    <row r="38" spans="1:192" x14ac:dyDescent="0.25">
      <c r="A38" s="242"/>
      <c r="B38" s="242"/>
      <c r="C38" s="243"/>
      <c r="D38" s="244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1"/>
      <c r="S38" s="241"/>
      <c r="T38" s="241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1"/>
      <c r="CA38" s="241"/>
      <c r="CB38" s="241"/>
      <c r="CC38" s="241"/>
      <c r="CD38" s="241"/>
      <c r="CE38" s="241"/>
      <c r="CF38" s="241"/>
      <c r="CG38" s="241"/>
      <c r="CH38" s="241"/>
      <c r="CI38" s="241"/>
      <c r="CJ38" s="241"/>
      <c r="CK38" s="241"/>
      <c r="CL38" s="241"/>
      <c r="CM38" s="241"/>
      <c r="CN38" s="241"/>
      <c r="CO38" s="241"/>
      <c r="CP38" s="241"/>
      <c r="CQ38" s="241"/>
      <c r="CR38" s="241"/>
      <c r="CS38" s="241"/>
      <c r="CT38" s="241"/>
      <c r="CU38" s="241"/>
      <c r="CV38" s="241"/>
      <c r="CW38" s="241"/>
      <c r="CX38" s="241"/>
      <c r="CY38" s="241"/>
      <c r="CZ38" s="241"/>
      <c r="DA38" s="241"/>
      <c r="DB38" s="241"/>
      <c r="DC38" s="241"/>
      <c r="DD38" s="241"/>
      <c r="DE38" s="241"/>
      <c r="DF38" s="241"/>
      <c r="DG38" s="241"/>
      <c r="DH38" s="241"/>
      <c r="DI38" s="241"/>
      <c r="DJ38" s="241"/>
      <c r="DK38" s="241"/>
      <c r="DL38" s="241"/>
      <c r="DM38" s="241"/>
      <c r="DN38" s="241"/>
      <c r="DO38" s="241"/>
      <c r="DP38" s="241"/>
      <c r="DQ38" s="241"/>
      <c r="DR38" s="241"/>
      <c r="DS38" s="241"/>
      <c r="DT38" s="241"/>
      <c r="DU38" s="241"/>
      <c r="DV38" s="241"/>
      <c r="DW38" s="241"/>
      <c r="DX38" s="241"/>
      <c r="DY38" s="241"/>
      <c r="DZ38" s="241"/>
      <c r="EA38" s="241"/>
      <c r="EB38" s="241"/>
      <c r="EC38" s="241"/>
      <c r="ED38" s="241"/>
      <c r="EE38" s="241"/>
      <c r="EF38" s="241"/>
      <c r="EG38" s="241"/>
      <c r="EH38" s="241"/>
      <c r="EI38" s="241"/>
      <c r="EJ38" s="241"/>
      <c r="EK38" s="241"/>
      <c r="EL38" s="241"/>
      <c r="EM38" s="241"/>
      <c r="EN38" s="241"/>
      <c r="EO38" s="241"/>
      <c r="EP38" s="241"/>
      <c r="EQ38" s="241"/>
      <c r="ER38" s="241"/>
      <c r="ES38" s="241"/>
      <c r="ET38" s="241"/>
      <c r="EU38" s="241"/>
      <c r="EV38" s="241"/>
      <c r="EW38" s="241"/>
      <c r="EX38" s="241"/>
      <c r="EY38" s="241"/>
      <c r="EZ38" s="241"/>
      <c r="FA38" s="241"/>
      <c r="FB38" s="241"/>
      <c r="FC38" s="241"/>
      <c r="FD38" s="241"/>
      <c r="FE38" s="241"/>
      <c r="FF38" s="241"/>
      <c r="FG38" s="241"/>
      <c r="FH38" s="241"/>
      <c r="FI38" s="241"/>
      <c r="FJ38" s="241"/>
      <c r="FK38" s="241"/>
      <c r="FL38" s="241"/>
      <c r="FM38" s="241"/>
      <c r="FN38" s="241"/>
      <c r="FO38" s="241"/>
      <c r="FP38" s="241"/>
      <c r="FQ38" s="241"/>
      <c r="FR38" s="241"/>
      <c r="FS38" s="241"/>
      <c r="FT38" s="241"/>
      <c r="FU38" s="241"/>
      <c r="FV38" s="241"/>
      <c r="FW38" s="241"/>
      <c r="FX38" s="241"/>
      <c r="FY38" s="241"/>
      <c r="FZ38" s="241"/>
      <c r="GA38" s="241"/>
      <c r="GB38" s="241"/>
      <c r="GC38" s="241"/>
      <c r="GD38" s="241"/>
      <c r="GE38" s="241"/>
      <c r="GF38" s="241"/>
      <c r="GG38" s="241"/>
      <c r="GH38" s="241"/>
      <c r="GI38" s="241"/>
      <c r="GJ38" s="241"/>
    </row>
    <row r="39" spans="1:192" x14ac:dyDescent="0.25">
      <c r="A39" s="86"/>
      <c r="B39" s="86"/>
      <c r="C39" s="87"/>
      <c r="D39" s="88"/>
      <c r="E39" s="146" t="str">
        <f xml:space="preserve"> InpC!E$48</f>
        <v>Annual real O&amp;M cost</v>
      </c>
      <c r="F39" s="146">
        <f xml:space="preserve"> InpC!F$48</f>
        <v>8000</v>
      </c>
      <c r="G39" s="146" t="str">
        <f xml:space="preserve"> InpC!G$48</f>
        <v>$ 000s p.a.</v>
      </c>
      <c r="H39" s="146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69"/>
      <c r="CA39" s="69"/>
      <c r="CB39" s="69"/>
      <c r="CC39" s="69"/>
      <c r="CD39" s="69"/>
      <c r="CE39" s="69"/>
      <c r="CF39" s="69"/>
      <c r="CG39" s="69"/>
      <c r="CH39" s="69"/>
      <c r="CI39" s="69"/>
      <c r="CJ39" s="69"/>
      <c r="CK39" s="69"/>
      <c r="CL39" s="69"/>
      <c r="CM39" s="69"/>
      <c r="CN39" s="69"/>
      <c r="CO39" s="69"/>
      <c r="CP39" s="69"/>
      <c r="CQ39" s="69"/>
      <c r="CR39" s="69"/>
      <c r="CS39" s="69"/>
      <c r="CT39" s="69"/>
      <c r="CU39" s="69"/>
      <c r="CV39" s="69"/>
      <c r="CW39" s="69"/>
      <c r="CX39" s="69"/>
      <c r="CY39" s="69"/>
      <c r="CZ39" s="69"/>
      <c r="DA39" s="69"/>
      <c r="DB39" s="69"/>
      <c r="DC39" s="69"/>
      <c r="DD39" s="69"/>
      <c r="DE39" s="69"/>
      <c r="DF39" s="69"/>
      <c r="DG39" s="69"/>
      <c r="DH39" s="69"/>
      <c r="DI39" s="69"/>
      <c r="DJ39" s="69"/>
      <c r="DK39" s="69"/>
      <c r="DL39" s="69"/>
      <c r="DM39" s="69"/>
      <c r="DN39" s="69"/>
      <c r="DO39" s="69"/>
      <c r="DP39" s="69"/>
      <c r="DQ39" s="69"/>
      <c r="DR39" s="69"/>
      <c r="DS39" s="69"/>
      <c r="DT39" s="69"/>
      <c r="DU39" s="69"/>
      <c r="DV39" s="69"/>
      <c r="DW39" s="69"/>
      <c r="DX39" s="69"/>
      <c r="DY39" s="69"/>
      <c r="DZ39" s="69"/>
      <c r="EA39" s="69"/>
      <c r="EB39" s="69"/>
      <c r="EC39" s="69"/>
      <c r="ED39" s="69"/>
      <c r="EE39" s="69"/>
      <c r="EF39" s="69"/>
      <c r="EG39" s="69"/>
      <c r="EH39" s="69"/>
      <c r="EI39" s="69"/>
      <c r="EJ39" s="69"/>
      <c r="EK39" s="69"/>
      <c r="EL39" s="69"/>
      <c r="EM39" s="69"/>
      <c r="EN39" s="69"/>
      <c r="EO39" s="69"/>
      <c r="EP39" s="69"/>
      <c r="EQ39" s="69"/>
      <c r="ER39" s="69"/>
      <c r="ES39" s="69"/>
      <c r="ET39" s="69"/>
      <c r="EU39" s="69"/>
      <c r="EV39" s="69"/>
      <c r="EW39" s="69"/>
      <c r="EX39" s="69"/>
      <c r="EY39" s="69"/>
      <c r="EZ39" s="69"/>
      <c r="FA39" s="69"/>
      <c r="FB39" s="69"/>
      <c r="FC39" s="69"/>
      <c r="FD39" s="69"/>
      <c r="FE39" s="69"/>
      <c r="FF39" s="69"/>
      <c r="FG39" s="69"/>
      <c r="FH39" s="69"/>
      <c r="FI39" s="69"/>
      <c r="FJ39" s="69"/>
      <c r="FK39" s="69"/>
      <c r="FL39" s="69"/>
      <c r="FM39" s="69"/>
      <c r="FN39" s="69"/>
      <c r="FO39" s="69"/>
      <c r="FP39" s="69"/>
      <c r="FQ39" s="69"/>
      <c r="FR39" s="69"/>
      <c r="FS39" s="69"/>
      <c r="FT39" s="69"/>
      <c r="FU39" s="69"/>
      <c r="FV39" s="69"/>
      <c r="FW39" s="69"/>
      <c r="FX39" s="69"/>
      <c r="FY39" s="69"/>
      <c r="FZ39" s="69"/>
      <c r="GA39" s="69"/>
      <c r="GB39" s="69"/>
      <c r="GC39" s="69"/>
      <c r="GD39" s="69"/>
      <c r="GE39" s="69"/>
      <c r="GF39" s="69"/>
      <c r="GG39" s="69"/>
      <c r="GH39" s="69"/>
      <c r="GI39" s="69"/>
      <c r="GJ39" s="69"/>
    </row>
    <row r="40" spans="1:192" x14ac:dyDescent="0.25">
      <c r="A40" s="86"/>
      <c r="B40" s="86"/>
      <c r="C40" s="87"/>
      <c r="D40" s="88"/>
      <c r="E40" s="405" t="str">
        <f xml:space="preserve"> InpC!E$218</f>
        <v>Number of periods in a year</v>
      </c>
      <c r="F40" s="405">
        <f xml:space="preserve"> InpC!F$218</f>
        <v>2</v>
      </c>
      <c r="G40" s="405" t="str">
        <f xml:space="preserve"> InpC!G$218</f>
        <v>periods</v>
      </c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69"/>
      <c r="CA40" s="69"/>
      <c r="CB40" s="69"/>
      <c r="CC40" s="69"/>
      <c r="CD40" s="69"/>
      <c r="CE40" s="69"/>
      <c r="CF40" s="69"/>
      <c r="CG40" s="69"/>
      <c r="CH40" s="69"/>
      <c r="CI40" s="69"/>
      <c r="CJ40" s="69"/>
      <c r="CK40" s="69"/>
      <c r="CL40" s="69"/>
      <c r="CM40" s="69"/>
      <c r="CN40" s="69"/>
      <c r="CO40" s="69"/>
      <c r="CP40" s="69"/>
      <c r="CQ40" s="69"/>
      <c r="CR40" s="69"/>
      <c r="CS40" s="69"/>
      <c r="CT40" s="69"/>
      <c r="CU40" s="69"/>
      <c r="CV40" s="69"/>
      <c r="CW40" s="69"/>
      <c r="CX40" s="69"/>
      <c r="CY40" s="69"/>
      <c r="CZ40" s="69"/>
      <c r="DA40" s="69"/>
      <c r="DB40" s="69"/>
      <c r="DC40" s="69"/>
      <c r="DD40" s="69"/>
      <c r="DE40" s="69"/>
      <c r="DF40" s="69"/>
      <c r="DG40" s="69"/>
      <c r="DH40" s="69"/>
      <c r="DI40" s="69"/>
      <c r="DJ40" s="69"/>
      <c r="DK40" s="69"/>
      <c r="DL40" s="69"/>
      <c r="DM40" s="69"/>
      <c r="DN40" s="69"/>
      <c r="DO40" s="69"/>
      <c r="DP40" s="69"/>
      <c r="DQ40" s="69"/>
      <c r="DR40" s="69"/>
      <c r="DS40" s="69"/>
      <c r="DT40" s="69"/>
      <c r="DU40" s="69"/>
      <c r="DV40" s="69"/>
      <c r="DW40" s="69"/>
      <c r="DX40" s="69"/>
      <c r="DY40" s="69"/>
      <c r="DZ40" s="69"/>
      <c r="EA40" s="69"/>
      <c r="EB40" s="69"/>
      <c r="EC40" s="69"/>
      <c r="ED40" s="69"/>
      <c r="EE40" s="69"/>
      <c r="EF40" s="69"/>
      <c r="EG40" s="69"/>
      <c r="EH40" s="69"/>
      <c r="EI40" s="69"/>
      <c r="EJ40" s="69"/>
      <c r="EK40" s="69"/>
      <c r="EL40" s="69"/>
      <c r="EM40" s="69"/>
      <c r="EN40" s="69"/>
      <c r="EO40" s="69"/>
      <c r="EP40" s="69"/>
      <c r="EQ40" s="69"/>
      <c r="ER40" s="69"/>
      <c r="ES40" s="69"/>
      <c r="ET40" s="69"/>
      <c r="EU40" s="69"/>
      <c r="EV40" s="69"/>
      <c r="EW40" s="69"/>
      <c r="EX40" s="69"/>
      <c r="EY40" s="69"/>
      <c r="EZ40" s="69"/>
      <c r="FA40" s="69"/>
      <c r="FB40" s="69"/>
      <c r="FC40" s="69"/>
      <c r="FD40" s="69"/>
      <c r="FE40" s="69"/>
      <c r="FF40" s="69"/>
      <c r="FG40" s="69"/>
      <c r="FH40" s="69"/>
      <c r="FI40" s="69"/>
      <c r="FJ40" s="69"/>
      <c r="FK40" s="69"/>
      <c r="FL40" s="69"/>
      <c r="FM40" s="69"/>
      <c r="FN40" s="69"/>
      <c r="FO40" s="69"/>
      <c r="FP40" s="69"/>
      <c r="FQ40" s="69"/>
      <c r="FR40" s="69"/>
      <c r="FS40" s="69"/>
      <c r="FT40" s="69"/>
      <c r="FU40" s="69"/>
      <c r="FV40" s="69"/>
      <c r="FW40" s="69"/>
      <c r="FX40" s="69"/>
      <c r="FY40" s="69"/>
      <c r="FZ40" s="69"/>
      <c r="GA40" s="69"/>
      <c r="GB40" s="69"/>
      <c r="GC40" s="69"/>
      <c r="GD40" s="69"/>
      <c r="GE40" s="69"/>
      <c r="GF40" s="69"/>
      <c r="GG40" s="69"/>
      <c r="GH40" s="69"/>
      <c r="GI40" s="69"/>
      <c r="GJ40" s="69"/>
    </row>
    <row r="41" spans="1:192" s="285" customFormat="1" x14ac:dyDescent="0.25">
      <c r="A41" s="495"/>
      <c r="B41" s="495"/>
      <c r="C41" s="496"/>
      <c r="D41" s="497"/>
      <c r="E41" s="498" t="str">
        <f xml:space="preserve"> Esc!E$33</f>
        <v>O&amp;M escalation factor</v>
      </c>
      <c r="F41" s="498">
        <f xml:space="preserve"> Esc!F$33</f>
        <v>0</v>
      </c>
      <c r="G41" s="498" t="str">
        <f xml:space="preserve"> Esc!G$33</f>
        <v>factor</v>
      </c>
      <c r="H41" s="498">
        <f xml:space="preserve"> Esc!H$33</f>
        <v>0</v>
      </c>
      <c r="I41" s="498">
        <f xml:space="preserve"> Esc!I$33</f>
        <v>0</v>
      </c>
      <c r="J41" s="498">
        <f xml:space="preserve"> Esc!J$33</f>
        <v>0</v>
      </c>
      <c r="K41" s="498">
        <f xml:space="preserve"> Esc!K$33</f>
        <v>0</v>
      </c>
      <c r="L41" s="498">
        <f xml:space="preserve"> Esc!L$33</f>
        <v>0</v>
      </c>
      <c r="M41" s="498">
        <f xml:space="preserve"> Esc!M$33</f>
        <v>0</v>
      </c>
      <c r="N41" s="498">
        <f xml:space="preserve"> Esc!N$33</f>
        <v>0</v>
      </c>
      <c r="O41" s="498">
        <f xml:space="preserve"> Esc!O$33</f>
        <v>0</v>
      </c>
      <c r="P41" s="498">
        <f xml:space="preserve"> Esc!P$33</f>
        <v>1.2238892318907002</v>
      </c>
      <c r="Q41" s="498">
        <f xml:space="preserve"> Esc!Q$33</f>
        <v>1.2238892318907002</v>
      </c>
      <c r="R41" s="498">
        <f xml:space="preserve"> Esc!R$33</f>
        <v>1.2361681302339456</v>
      </c>
      <c r="S41" s="498">
        <f xml:space="preserve"> Esc!S$33</f>
        <v>1.2361681302339456</v>
      </c>
      <c r="T41" s="498">
        <f xml:space="preserve"> Esc!T$33</f>
        <v>1.2608914928386246</v>
      </c>
      <c r="U41" s="498">
        <f xml:space="preserve"> Esc!U$33</f>
        <v>1.2608914928386246</v>
      </c>
      <c r="V41" s="498">
        <f xml:space="preserve"> Esc!V$33</f>
        <v>1.286109322695397</v>
      </c>
      <c r="W41" s="498">
        <f xml:space="preserve"> Esc!W$33</f>
        <v>1.286109322695397</v>
      </c>
      <c r="X41" s="498">
        <f xml:space="preserve"> Esc!X$33</f>
        <v>1.3118315091493047</v>
      </c>
      <c r="Y41" s="498">
        <f xml:space="preserve"> Esc!Y$33</f>
        <v>1.3118315091493047</v>
      </c>
      <c r="Z41" s="498">
        <f xml:space="preserve"> Esc!Z$33</f>
        <v>1.3381407365472533</v>
      </c>
      <c r="AA41" s="498">
        <f xml:space="preserve"> Esc!AA$33</f>
        <v>1.3381407365472533</v>
      </c>
      <c r="AB41" s="498">
        <f xml:space="preserve"> Esc!AB$33</f>
        <v>1.3649035512781984</v>
      </c>
      <c r="AC41" s="498">
        <f xml:space="preserve"> Esc!AC$33</f>
        <v>1.3649035512781984</v>
      </c>
      <c r="AD41" s="498">
        <f xml:space="preserve"> Esc!AD$33</f>
        <v>1.3922016223037625</v>
      </c>
      <c r="AE41" s="498">
        <f xml:space="preserve"> Esc!AE$33</f>
        <v>1.3922016223037625</v>
      </c>
      <c r="AF41" s="498">
        <f xml:space="preserve"> Esc!AF$33</f>
        <v>1.4200456547498379</v>
      </c>
      <c r="AG41" s="498">
        <f xml:space="preserve"> Esc!AG$33</f>
        <v>1.4200456547498379</v>
      </c>
      <c r="AH41" s="498">
        <f xml:space="preserve"> Esc!AH$33</f>
        <v>1.4485251536684984</v>
      </c>
      <c r="AI41" s="498">
        <f xml:space="preserve"> Esc!AI$33</f>
        <v>1.4485251536684984</v>
      </c>
      <c r="AJ41" s="498">
        <f xml:space="preserve"> Esc!AJ$33</f>
        <v>1.4774956567418684</v>
      </c>
      <c r="AK41" s="498">
        <f xml:space="preserve"> Esc!AK$33</f>
        <v>1.4774956567418684</v>
      </c>
      <c r="AL41" s="498">
        <f xml:space="preserve"> Esc!AL$33</f>
        <v>1.507045569876706</v>
      </c>
      <c r="AM41" s="498">
        <f xml:space="preserve"> Esc!AM$33</f>
        <v>1.507045569876706</v>
      </c>
      <c r="AN41" s="498">
        <f xml:space="preserve"> Esc!AN$33</f>
        <v>1.5371864812742402</v>
      </c>
      <c r="AO41" s="498">
        <f xml:space="preserve"> Esc!AO$33</f>
        <v>1.5371864812742402</v>
      </c>
      <c r="AP41" s="498">
        <f xml:space="preserve"> Esc!AP$33</f>
        <v>1.5680152793377373</v>
      </c>
      <c r="AQ41" s="498">
        <f xml:space="preserve"> Esc!AQ$33</f>
        <v>1.5680152793377373</v>
      </c>
      <c r="AR41" s="498">
        <f xml:space="preserve"> Esc!AR$33</f>
        <v>1.5993755849244919</v>
      </c>
      <c r="AS41" s="498">
        <f xml:space="preserve"> Esc!AS$33</f>
        <v>1.5993755849244919</v>
      </c>
      <c r="AT41" s="498">
        <f xml:space="preserve"> Esc!AT$33</f>
        <v>1.6313630966229817</v>
      </c>
      <c r="AU41" s="498">
        <f xml:space="preserve"> Esc!AU$33</f>
        <v>1.6313630966229817</v>
      </c>
      <c r="AV41" s="498">
        <f xml:space="preserve"> Esc!AV$33</f>
        <v>1.6639903585554412</v>
      </c>
      <c r="AW41" s="498">
        <f xml:space="preserve"> Esc!AW$33</f>
        <v>1.6639903585554412</v>
      </c>
      <c r="AX41" s="498">
        <f xml:space="preserve"> Esc!AX$33</f>
        <v>1.6973622515355229</v>
      </c>
      <c r="AY41" s="498">
        <f xml:space="preserve"> Esc!AY$33</f>
        <v>1.6973622515355229</v>
      </c>
      <c r="AZ41" s="498">
        <f xml:space="preserve"> Esc!AZ$33</f>
        <v>1.7313094965662332</v>
      </c>
      <c r="BA41" s="498">
        <f xml:space="preserve"> Esc!BA$33</f>
        <v>1.7313094965662332</v>
      </c>
      <c r="BB41" s="498">
        <f xml:space="preserve"> Esc!BB$33</f>
        <v>1.7659356864975582</v>
      </c>
      <c r="BC41" s="498">
        <f xml:space="preserve"> Esc!BC$33</f>
        <v>1.7659356864975582</v>
      </c>
      <c r="BD41" s="498">
        <f xml:space="preserve"> Esc!BD$33</f>
        <v>1.801254400227509</v>
      </c>
      <c r="BE41" s="498">
        <f xml:space="preserve"> Esc!BE$33</f>
        <v>1.801254400227509</v>
      </c>
      <c r="BF41" s="498">
        <f xml:space="preserve"> Esc!BF$33</f>
        <v>1.8373791702811515</v>
      </c>
      <c r="BG41" s="498">
        <f xml:space="preserve"> Esc!BG$33</f>
        <v>1.8373791702811515</v>
      </c>
      <c r="BH41" s="498">
        <f xml:space="preserve"> Esc!BH$33</f>
        <v>1.8741267536867749</v>
      </c>
      <c r="BI41" s="498">
        <f xml:space="preserve"> Esc!BI$33</f>
        <v>1.8741267536867749</v>
      </c>
      <c r="BJ41" s="498">
        <f xml:space="preserve"> Esc!BJ$33</f>
        <v>1.9116092887605105</v>
      </c>
      <c r="BK41" s="498">
        <f xml:space="preserve"> Esc!BK$33</f>
        <v>1.9116092887605105</v>
      </c>
      <c r="BL41" s="498">
        <f xml:space="preserve"> Esc!BL$33</f>
        <v>1.9498414745357211</v>
      </c>
      <c r="BM41" s="498">
        <f xml:space="preserve"> Esc!BM$33</f>
        <v>1.9498414745357211</v>
      </c>
      <c r="BN41" s="498">
        <f xml:space="preserve"> Esc!BN$33</f>
        <v>1.9889462089362375</v>
      </c>
      <c r="BO41" s="498">
        <f xml:space="preserve"> Esc!BO$33</f>
        <v>1.9889462089362375</v>
      </c>
      <c r="BP41" s="498">
        <f xml:space="preserve"> Esc!BP$33</f>
        <v>2.0287251331149623</v>
      </c>
      <c r="BQ41" s="498">
        <f xml:space="preserve"> Esc!BQ$33</f>
        <v>2.0287251331149623</v>
      </c>
      <c r="BR41" s="498">
        <f xml:space="preserve"> Esc!BR$33</f>
        <v>2.0692996357772615</v>
      </c>
      <c r="BS41" s="498">
        <f xml:space="preserve"> Esc!BS$33</f>
        <v>2.0692996357772615</v>
      </c>
      <c r="BT41" s="498">
        <f xml:space="preserve"> Esc!BT$33</f>
        <v>2.1106856284928064</v>
      </c>
      <c r="BU41" s="498">
        <f xml:space="preserve"> Esc!BU$33</f>
        <v>2.1106856284928064</v>
      </c>
      <c r="BV41" s="498">
        <f xml:space="preserve"> Esc!BV$33</f>
        <v>2.1530161471442533</v>
      </c>
      <c r="BW41" s="498">
        <f xml:space="preserve"> Esc!BW$33</f>
        <v>2.1530161471442533</v>
      </c>
      <c r="BX41" s="498">
        <f xml:space="preserve"> Esc!BX$33</f>
        <v>2.1960764700871382</v>
      </c>
      <c r="BY41" s="498">
        <f xml:space="preserve"> Esc!BY$33</f>
        <v>2.1960764700871382</v>
      </c>
      <c r="BZ41" s="498">
        <f xml:space="preserve"> Esc!BZ$33</f>
        <v>2.2399979994888808</v>
      </c>
      <c r="CA41" s="498">
        <f xml:space="preserve"> Esc!CA$33</f>
        <v>2.2399979994888808</v>
      </c>
      <c r="CB41" s="498">
        <f xml:space="preserve"> Esc!CB$33</f>
        <v>2.2847979594786589</v>
      </c>
      <c r="CC41" s="498">
        <f xml:space="preserve"> Esc!CC$33</f>
        <v>2.2847979594786589</v>
      </c>
      <c r="CD41" s="498">
        <f xml:space="preserve"> Esc!CD$33</f>
        <v>2.3306203601871722</v>
      </c>
      <c r="CE41" s="498">
        <f xml:space="preserve"> Esc!CE$33</f>
        <v>2.3306203601871722</v>
      </c>
      <c r="CF41" s="498">
        <f xml:space="preserve"> Esc!CF$33</f>
        <v>2.3772327673909159</v>
      </c>
      <c r="CG41" s="498">
        <f xml:space="preserve"> Esc!CG$33</f>
        <v>2.3772327673909159</v>
      </c>
      <c r="CH41" s="498">
        <f xml:space="preserve"> Esc!CH$33</f>
        <v>2.424777422738734</v>
      </c>
      <c r="CI41" s="498">
        <f xml:space="preserve"> Esc!CI$33</f>
        <v>2.424777422738734</v>
      </c>
      <c r="CJ41" s="498">
        <f xml:space="preserve"> Esc!CJ$33</f>
        <v>2.4732729711935084</v>
      </c>
      <c r="CK41" s="498">
        <f xml:space="preserve"> Esc!CK$33</f>
        <v>2.4732729711935084</v>
      </c>
      <c r="CL41" s="498">
        <f xml:space="preserve"> Esc!CL$33</f>
        <v>2.522875302409449</v>
      </c>
      <c r="CM41" s="498">
        <f xml:space="preserve"> Esc!CM$33</f>
        <v>2.522875302409449</v>
      </c>
      <c r="CN41" s="498">
        <f xml:space="preserve"> Esc!CN$33</f>
        <v>2.5733328084576379</v>
      </c>
      <c r="CO41" s="498">
        <f xml:space="preserve"> Esc!CO$33</f>
        <v>2.5733328084576379</v>
      </c>
      <c r="CP41" s="498">
        <f xml:space="preserve"> Esc!CP$33</f>
        <v>2.6247994646267911</v>
      </c>
      <c r="CQ41" s="498">
        <f xml:space="preserve"> Esc!CQ$33</f>
        <v>2.6247994646267911</v>
      </c>
      <c r="CR41" s="498">
        <f xml:space="preserve"> Esc!CR$33</f>
        <v>2.6772954539193266</v>
      </c>
      <c r="CS41" s="498">
        <f xml:space="preserve"> Esc!CS$33</f>
        <v>2.6772954539193266</v>
      </c>
      <c r="CT41" s="498">
        <f xml:space="preserve"> Esc!CT$33</f>
        <v>2.7309895254654015</v>
      </c>
      <c r="CU41" s="498">
        <f xml:space="preserve"> Esc!CU$33</f>
        <v>2.7309895254654015</v>
      </c>
      <c r="CV41" s="498">
        <f xml:space="preserve"> Esc!CV$33</f>
        <v>2.7856093159747095</v>
      </c>
      <c r="CW41" s="498">
        <f xml:space="preserve"> Esc!CW$33</f>
        <v>2.7856093159747095</v>
      </c>
      <c r="CX41" s="498">
        <f xml:space="preserve"> Esc!CX$33</f>
        <v>2.8413215022942033</v>
      </c>
      <c r="CY41" s="498">
        <f xml:space="preserve"> Esc!CY$33</f>
        <v>2.8413215022942033</v>
      </c>
      <c r="CZ41" s="498">
        <f xml:space="preserve"> Esc!CZ$33</f>
        <v>2.8981479323400876</v>
      </c>
      <c r="DA41" s="498">
        <f xml:space="preserve"> Esc!DA$33</f>
        <v>2.8981479323400876</v>
      </c>
      <c r="DB41" s="498">
        <f xml:space="preserve"> Esc!DB$33</f>
        <v>2.9562712755080494</v>
      </c>
      <c r="DC41" s="498">
        <f xml:space="preserve"> Esc!DC$33</f>
        <v>2.9562712755080494</v>
      </c>
      <c r="DD41" s="498">
        <f xml:space="preserve"> Esc!DD$33</f>
        <v>3.0153967010182106</v>
      </c>
      <c r="DE41" s="498">
        <f xml:space="preserve"> Esc!DE$33</f>
        <v>3.0153967010182106</v>
      </c>
      <c r="DF41" s="498">
        <f xml:space="preserve"> Esc!DF$33</f>
        <v>3.0757046350385742</v>
      </c>
      <c r="DG41" s="498">
        <f xml:space="preserve"> Esc!DG$33</f>
        <v>3.0757046350385742</v>
      </c>
      <c r="DH41" s="498">
        <f xml:space="preserve"> Esc!DH$33</f>
        <v>3.137218727739346</v>
      </c>
      <c r="DI41" s="498">
        <f xml:space="preserve"> Esc!DI$33</f>
        <v>3.137218727739346</v>
      </c>
      <c r="DJ41" s="498">
        <f xml:space="preserve"> Esc!DJ$33</f>
        <v>3.2001367170768042</v>
      </c>
      <c r="DK41" s="498">
        <f xml:space="preserve"> Esc!DK$33</f>
        <v>3.2001367170768042</v>
      </c>
      <c r="DL41" s="498">
        <f xml:space="preserve"> Esc!DL$33</f>
        <v>3.2641394514183402</v>
      </c>
      <c r="DM41" s="498">
        <f xml:space="preserve"> Esc!DM$33</f>
        <v>3.2641394514183402</v>
      </c>
      <c r="DN41" s="498">
        <f xml:space="preserve"> Esc!DN$33</f>
        <v>3.3294222404467066</v>
      </c>
      <c r="DO41" s="498">
        <f xml:space="preserve"> Esc!DO$33</f>
        <v>3.3294222404467066</v>
      </c>
      <c r="DP41" s="498">
        <f xml:space="preserve"> Esc!DP$33</f>
        <v>3.3960106852556411</v>
      </c>
      <c r="DQ41" s="498">
        <f xml:space="preserve"> Esc!DQ$33</f>
        <v>3.3960106852556411</v>
      </c>
      <c r="DR41" s="498">
        <f xml:space="preserve"> Esc!DR$33</f>
        <v>3.464118835380952</v>
      </c>
      <c r="DS41" s="498">
        <f xml:space="preserve"> Esc!DS$33</f>
        <v>3.464118835380952</v>
      </c>
      <c r="DT41" s="498">
        <f xml:space="preserve"> Esc!DT$33</f>
        <v>3.5334012120885716</v>
      </c>
      <c r="DU41" s="498">
        <f xml:space="preserve"> Esc!DU$33</f>
        <v>3.5334012120885716</v>
      </c>
      <c r="DV41" s="498">
        <f xml:space="preserve"> Esc!DV$33</f>
        <v>3.6040692363303424</v>
      </c>
      <c r="DW41" s="498">
        <f xml:space="preserve"> Esc!DW$33</f>
        <v>3.6040692363303424</v>
      </c>
      <c r="DX41" s="498">
        <f xml:space="preserve"> Esc!DX$33</f>
        <v>3.6761506210569497</v>
      </c>
      <c r="DY41" s="498">
        <f xml:space="preserve"> Esc!DY$33</f>
        <v>3.6761506210569497</v>
      </c>
      <c r="DZ41" s="498">
        <f xml:space="preserve"> Esc!DZ$33</f>
        <v>3.7498770729404058</v>
      </c>
      <c r="EA41" s="498">
        <f xml:space="preserve"> Esc!EA$33</f>
        <v>3.7498770729404058</v>
      </c>
      <c r="EB41" s="498">
        <f xml:space="preserve"> Esc!EB$33</f>
        <v>3.8248746143992141</v>
      </c>
      <c r="EC41" s="498">
        <f xml:space="preserve"> Esc!EC$33</f>
        <v>3.8248746143992141</v>
      </c>
      <c r="ED41" s="498">
        <f xml:space="preserve"> Esc!ED$33</f>
        <v>3.9013721066871985</v>
      </c>
      <c r="EE41" s="498">
        <f xml:space="preserve"> Esc!EE$33</f>
        <v>3.9013721066871985</v>
      </c>
      <c r="EF41" s="498">
        <f xml:space="preserve"> Esc!EF$33</f>
        <v>3.9793995488209419</v>
      </c>
      <c r="EG41" s="498">
        <f xml:space="preserve"> Esc!EG$33</f>
        <v>3.9793995488209419</v>
      </c>
      <c r="EH41" s="498">
        <f xml:space="preserve"> Esc!EH$33</f>
        <v>4.0592077611615016</v>
      </c>
      <c r="EI41" s="498">
        <f xml:space="preserve"> Esc!EI$33</f>
        <v>4.0592077611615016</v>
      </c>
      <c r="EJ41" s="498">
        <f xml:space="preserve"> Esc!EJ$33</f>
        <v>4.1403919163847318</v>
      </c>
      <c r="EK41" s="498">
        <f xml:space="preserve"> Esc!EK$33</f>
        <v>4.1403919163847318</v>
      </c>
      <c r="EL41" s="498">
        <f xml:space="preserve"> Esc!EL$33</f>
        <v>4.2231997547124269</v>
      </c>
      <c r="EM41" s="498">
        <f xml:space="preserve"> Esc!EM$33</f>
        <v>4.2231997547124269</v>
      </c>
      <c r="EN41" s="498">
        <f xml:space="preserve"> Esc!EN$33</f>
        <v>4.3076637498066761</v>
      </c>
      <c r="EO41" s="498">
        <f xml:space="preserve"> Esc!EO$33</f>
        <v>4.3076637498066761</v>
      </c>
      <c r="EP41" s="498">
        <f xml:space="preserve"> Esc!EP$33</f>
        <v>4.3940554124227518</v>
      </c>
      <c r="EQ41" s="498">
        <f xml:space="preserve"> Esc!EQ$33</f>
        <v>4.3940554124227518</v>
      </c>
      <c r="ER41" s="498">
        <f xml:space="preserve"> Esc!ER$33</f>
        <v>4.4819365206712067</v>
      </c>
      <c r="ES41" s="498">
        <f xml:space="preserve"> Esc!ES$33</f>
        <v>4.4819365206712067</v>
      </c>
      <c r="ET41" s="498">
        <f xml:space="preserve"> Esc!ET$33</f>
        <v>4.5715752510846324</v>
      </c>
      <c r="EU41" s="498">
        <f xml:space="preserve"> Esc!EU$33</f>
        <v>4.5715752510846324</v>
      </c>
      <c r="EV41" s="498">
        <f xml:space="preserve"> Esc!EV$33</f>
        <v>4.6630067561063253</v>
      </c>
      <c r="EW41" s="498">
        <f xml:space="preserve"> Esc!EW$33</f>
        <v>4.6630067561063253</v>
      </c>
      <c r="EX41" s="498">
        <f xml:space="preserve"> Esc!EX$33</f>
        <v>4.7565249436547612</v>
      </c>
      <c r="EY41" s="498">
        <f xml:space="preserve"> Esc!EY$33</f>
        <v>4.7565249436547612</v>
      </c>
      <c r="EZ41" s="498">
        <f xml:space="preserve"> Esc!EZ$33</f>
        <v>4.8516554425278562</v>
      </c>
      <c r="FA41" s="498">
        <f xml:space="preserve"> Esc!FA$33</f>
        <v>4.8516554425278562</v>
      </c>
      <c r="FB41" s="498">
        <f xml:space="preserve"> Esc!FB$33</f>
        <v>4.9486885513784138</v>
      </c>
      <c r="FC41" s="498">
        <f xml:space="preserve"> Esc!FC$33</f>
        <v>4.9486885513784138</v>
      </c>
      <c r="FD41" s="498">
        <f xml:space="preserve"> Esc!FD$33</f>
        <v>5.0476623224059827</v>
      </c>
      <c r="FE41" s="498">
        <f xml:space="preserve"> Esc!FE$33</f>
        <v>5.0476623224059827</v>
      </c>
      <c r="FF41" s="498">
        <f xml:space="preserve"> Esc!FF$33</f>
        <v>5.1488949082541104</v>
      </c>
      <c r="FG41" s="498">
        <f xml:space="preserve"> Esc!FG$33</f>
        <v>5.1488949082541104</v>
      </c>
      <c r="FH41" s="498">
        <f xml:space="preserve"> Esc!FH$33</f>
        <v>5.2518728064191924</v>
      </c>
      <c r="FI41" s="498">
        <f xml:space="preserve"> Esc!FI$33</f>
        <v>5.2518728064191924</v>
      </c>
      <c r="FJ41" s="498">
        <f xml:space="preserve"> Esc!FJ$33</f>
        <v>5.3569102625475757</v>
      </c>
      <c r="FK41" s="498">
        <f xml:space="preserve"> Esc!FK$33</f>
        <v>5.3569102625475757</v>
      </c>
      <c r="FL41" s="498">
        <f xml:space="preserve"> Esc!FL$33</f>
        <v>5.4640484677985279</v>
      </c>
      <c r="FM41" s="498">
        <f xml:space="preserve"> Esc!FM$33</f>
        <v>5.4640484677985279</v>
      </c>
      <c r="FN41" s="498">
        <f xml:space="preserve"> Esc!FN$33</f>
        <v>5.5733294371544986</v>
      </c>
      <c r="FO41" s="498">
        <f xml:space="preserve"> Esc!FO$33</f>
        <v>5.5733294371544986</v>
      </c>
      <c r="FP41" s="498">
        <f xml:space="preserve"> Esc!FP$33</f>
        <v>5.6847960258975894</v>
      </c>
      <c r="FQ41" s="498">
        <f xml:space="preserve"> Esc!FQ$33</f>
        <v>5.6847960258975894</v>
      </c>
      <c r="FR41" s="498">
        <f xml:space="preserve"> Esc!FR$33</f>
        <v>5.7984919464155409</v>
      </c>
      <c r="FS41" s="498">
        <f xml:space="preserve"> Esc!FS$33</f>
        <v>5.7984919464155409</v>
      </c>
      <c r="FT41" s="498">
        <f xml:space="preserve"> Esc!FT$33</f>
        <v>5.9144617853438515</v>
      </c>
      <c r="FU41" s="498">
        <f xml:space="preserve"> Esc!FU$33</f>
        <v>5.9144617853438515</v>
      </c>
      <c r="FV41" s="498">
        <f xml:space="preserve"> Esc!FV$33</f>
        <v>6.0330783294364654</v>
      </c>
      <c r="FW41" s="498">
        <f xml:space="preserve"> Esc!FW$33</f>
        <v>6.0330783294364654</v>
      </c>
      <c r="FX41" s="498">
        <f xml:space="preserve"> Esc!FX$33</f>
        <v>6.1537398960251952</v>
      </c>
      <c r="FY41" s="498">
        <f xml:space="preserve"> Esc!FY$33</f>
        <v>6.1537398960251952</v>
      </c>
      <c r="FZ41" s="498">
        <f xml:space="preserve"> Esc!FZ$33</f>
        <v>6.276814693945699</v>
      </c>
      <c r="GA41" s="498">
        <f xml:space="preserve"> Esc!GA$33</f>
        <v>6.276814693945699</v>
      </c>
      <c r="GB41" s="498">
        <f xml:space="preserve"> Esc!GB$33</f>
        <v>6.4023509878246134</v>
      </c>
      <c r="GC41" s="498">
        <f xml:space="preserve"> Esc!GC$33</f>
        <v>6.4023509878246134</v>
      </c>
      <c r="GD41" s="498">
        <f xml:space="preserve"> Esc!GD$33</f>
        <v>6.5307523159261089</v>
      </c>
      <c r="GE41" s="498">
        <f xml:space="preserve"> Esc!GE$33</f>
        <v>6.5307523159261089</v>
      </c>
      <c r="GF41" s="498">
        <f xml:space="preserve"> Esc!GF$33</f>
        <v>6.661367362244631</v>
      </c>
      <c r="GG41" s="498">
        <f xml:space="preserve"> Esc!GG$33</f>
        <v>6.661367362244631</v>
      </c>
      <c r="GH41" s="498">
        <f xml:space="preserve"> Esc!GH$33</f>
        <v>6.794594709489524</v>
      </c>
      <c r="GI41" s="498">
        <f xml:space="preserve"> Esc!GI$33</f>
        <v>6.794594709489524</v>
      </c>
      <c r="GJ41" s="498">
        <f xml:space="preserve"> Esc!GJ$33</f>
        <v>6.9304866036793138</v>
      </c>
    </row>
    <row r="42" spans="1:192" x14ac:dyDescent="0.25">
      <c r="A42" s="86"/>
      <c r="B42" s="86"/>
      <c r="C42" s="87"/>
      <c r="D42" s="88"/>
      <c r="E42" s="399" t="str">
        <f xml:space="preserve"> Time!E$108</f>
        <v>Operating period flag</v>
      </c>
      <c r="F42" s="399">
        <f xml:space="preserve"> Time!F$108</f>
        <v>0</v>
      </c>
      <c r="G42" s="399" t="str">
        <f xml:space="preserve"> Time!G$108</f>
        <v>flag</v>
      </c>
      <c r="H42" s="399">
        <f xml:space="preserve"> Time!H$108</f>
        <v>40</v>
      </c>
      <c r="I42" s="399">
        <f xml:space="preserve"> Time!I$108</f>
        <v>0</v>
      </c>
      <c r="J42" s="399">
        <f xml:space="preserve"> Time!J$108</f>
        <v>0</v>
      </c>
      <c r="K42" s="399">
        <f xml:space="preserve"> Time!K$108</f>
        <v>0</v>
      </c>
      <c r="L42" s="399">
        <f xml:space="preserve"> Time!L$108</f>
        <v>0</v>
      </c>
      <c r="M42" s="399">
        <f xml:space="preserve"> Time!M$108</f>
        <v>0</v>
      </c>
      <c r="N42" s="399">
        <f>IF(AND(N3="Construction",O3="Operations"),1, Time!N$108)</f>
        <v>0</v>
      </c>
      <c r="O42" s="399">
        <f>IF(AND(O3="Construction",P3="Operations"),1, Time!O$108)</f>
        <v>0</v>
      </c>
      <c r="P42" s="399">
        <f xml:space="preserve"> Time!P$108</f>
        <v>0</v>
      </c>
      <c r="Q42" s="399">
        <f>IF(AND(Q3="Construction",R3="Operations"),1, Time!Q$108)</f>
        <v>1</v>
      </c>
      <c r="R42" s="399">
        <f>IF(AND(R3="Construction",S3="Operations"),1, Time!R$108)</f>
        <v>1</v>
      </c>
      <c r="S42" s="399">
        <f>IF(AND(S3="Construction",T3="Operations"),1, Time!S$108)</f>
        <v>1</v>
      </c>
      <c r="T42" s="399">
        <f>IF(AND(T3="Construction",U3="Operations"),1, Time!T$108)</f>
        <v>1</v>
      </c>
      <c r="U42" s="399">
        <f>IF(AND(U3="Construction",V3="Operations"),1, Time!U$108)</f>
        <v>1</v>
      </c>
      <c r="V42" s="399">
        <f>IF(AND(V3="Construction",W3="Operations"),1, Time!V$108)</f>
        <v>1</v>
      </c>
      <c r="W42" s="399">
        <f>IF(AND(W3="Construction",X3="Operations"),1, Time!W$108)</f>
        <v>1</v>
      </c>
      <c r="X42" s="399">
        <f>IF(AND(X3="Construction",Y3="Operations"),1, Time!X$108)</f>
        <v>1</v>
      </c>
      <c r="Y42" s="399">
        <f>IF(AND(Y3="Construction",Z3="Operations"),1, Time!Y$108)</f>
        <v>1</v>
      </c>
      <c r="Z42" s="399">
        <f>IF(AND(Z3="Construction",AA3="Operations"),1, Time!Z$108)</f>
        <v>1</v>
      </c>
      <c r="AA42" s="399">
        <f>IF(AND(AA3="Construction",AB3="Operations"),1, Time!AA$108)</f>
        <v>1</v>
      </c>
      <c r="AB42" s="399">
        <f>IF(AND(AB3="Construction",AC3="Operations"),1, Time!AB$108)</f>
        <v>1</v>
      </c>
      <c r="AC42" s="399">
        <f>IF(AND(AC3="Construction",AD3="Operations"),1, Time!AC$108)</f>
        <v>1</v>
      </c>
      <c r="AD42" s="399">
        <f>IF(AND(AD3="Construction",AE3="Operations"),1, Time!AD$108)</f>
        <v>1</v>
      </c>
      <c r="AE42" s="399">
        <f>IF(AND(AE3="Construction",AF3="Operations"),1, Time!AE$108)</f>
        <v>1</v>
      </c>
      <c r="AF42" s="399">
        <f>IF(AND(AF3="Construction",AG3="Operations"),1, Time!AF$108)</f>
        <v>1</v>
      </c>
      <c r="AG42" s="399">
        <f>IF(AND(AG3="Construction",AH3="Operations"),1, Time!AG$108)</f>
        <v>1</v>
      </c>
      <c r="AH42" s="399">
        <f>IF(AND(AH3="Construction",AI3="Operations"),1, Time!AH$108)</f>
        <v>1</v>
      </c>
      <c r="AI42" s="399">
        <f>IF(AND(AI3="Construction",AJ3="Operations"),1, Time!AI$108)</f>
        <v>1</v>
      </c>
      <c r="AJ42" s="399">
        <f>IF(AND(AJ3="Construction",AK3="Operations"),1, Time!AJ$108)</f>
        <v>1</v>
      </c>
      <c r="AK42" s="399">
        <f>IF(AND(AK3="Construction",AL3="Operations"),1, Time!AK$108)</f>
        <v>1</v>
      </c>
      <c r="AL42" s="399">
        <f>IF(AND(AL3="Construction",AM3="Operations"),1, Time!AL$108)</f>
        <v>1</v>
      </c>
      <c r="AM42" s="399">
        <f>IF(AND(AM3="Construction",AN3="Operations"),1, Time!AM$108)</f>
        <v>1</v>
      </c>
      <c r="AN42" s="399">
        <f>IF(AND(AN3="Construction",AO3="Operations"),1, Time!AN$108)</f>
        <v>1</v>
      </c>
      <c r="AO42" s="399">
        <f>IF(AND(AO3="Construction",AP3="Operations"),1, Time!AO$108)</f>
        <v>1</v>
      </c>
      <c r="AP42" s="399">
        <f>IF(AND(AP3="Construction",AQ3="Operations"),1, Time!AP$108)</f>
        <v>1</v>
      </c>
      <c r="AQ42" s="399">
        <f>IF(AND(AQ3="Construction",AR3="Operations"),1, Time!AQ$108)</f>
        <v>1</v>
      </c>
      <c r="AR42" s="399">
        <f>IF(AND(AR3="Construction",AS3="Operations"),1, Time!AR$108)</f>
        <v>1</v>
      </c>
      <c r="AS42" s="399">
        <f>IF(AND(AS3="Construction",AT3="Operations"),1, Time!AS$108)</f>
        <v>1</v>
      </c>
      <c r="AT42" s="399">
        <f>IF(AND(AT3="Construction",AU3="Operations"),1, Time!AT$108)</f>
        <v>1</v>
      </c>
      <c r="AU42" s="399">
        <f>IF(AND(AU3="Construction",AV3="Operations"),1, Time!AU$108)</f>
        <v>1</v>
      </c>
      <c r="AV42" s="399">
        <f>IF(AND(AV3="Construction",AW3="Operations"),1, Time!AV$108)</f>
        <v>1</v>
      </c>
      <c r="AW42" s="399">
        <f>IF(AND(AW3="Construction",AX3="Operations"),1, Time!AW$108)</f>
        <v>1</v>
      </c>
      <c r="AX42" s="399">
        <f>IF(AND(AX3="Construction",AY3="Operations"),1, Time!AX$108)</f>
        <v>1</v>
      </c>
      <c r="AY42" s="399">
        <f>IF(AND(AY3="Construction",AZ3="Operations"),1, Time!AY$108)</f>
        <v>1</v>
      </c>
      <c r="AZ42" s="399">
        <f>IF(AND(AZ3="Construction",BA3="Operations"),1, Time!AZ$108)</f>
        <v>1</v>
      </c>
      <c r="BA42" s="399">
        <f>IF(AND(BA3="Construction",BB3="Operations"),1, Time!BA$108)</f>
        <v>1</v>
      </c>
      <c r="BB42" s="399">
        <f>IF(AND(BB3="Construction",BC3="Operations"),1, Time!BB$108)</f>
        <v>1</v>
      </c>
      <c r="BC42" s="399">
        <f>IF(AND(BC3="Construction",BD3="Operations"),1, Time!BC$108)</f>
        <v>1</v>
      </c>
      <c r="BD42" s="399">
        <f>IF(AND(BD3="Construction",BE3="Operations"),1, Time!BD$108)</f>
        <v>1</v>
      </c>
      <c r="BE42" s="399">
        <f>IF(AND(BE3="Construction",BF3="Operations"),1, Time!BE$108)</f>
        <v>0</v>
      </c>
      <c r="BF42" s="399">
        <f>IF(AND(BF3="Construction",BG3="Operations"),1, Time!BF$108)</f>
        <v>0</v>
      </c>
      <c r="BG42" s="399">
        <f>IF(AND(BG3="Construction",BH3="Operations"),1, Time!BG$108)</f>
        <v>0</v>
      </c>
      <c r="BH42" s="399">
        <f>IF(AND(BH3="Construction",BI3="Operations"),1, Time!BH$108)</f>
        <v>0</v>
      </c>
      <c r="BI42" s="399">
        <f>IF(AND(BI3="Construction",BJ3="Operations"),1, Time!BI$108)</f>
        <v>0</v>
      </c>
      <c r="BJ42" s="399">
        <f>IF(AND(BJ3="Construction",BK3="Operations"),1, Time!BJ$108)</f>
        <v>0</v>
      </c>
      <c r="BK42" s="399">
        <f>IF(AND(BK3="Construction",BL3="Operations"),1, Time!BK$108)</f>
        <v>0</v>
      </c>
      <c r="BL42" s="399">
        <f>IF(AND(BL3="Construction",BM3="Operations"),1, Time!BL$108)</f>
        <v>0</v>
      </c>
      <c r="BM42" s="399">
        <f>IF(AND(BM3="Construction",BN3="Operations"),1, Time!BM$108)</f>
        <v>0</v>
      </c>
      <c r="BN42" s="399">
        <f>IF(AND(BN3="Construction",BO3="Operations"),1, Time!BN$108)</f>
        <v>0</v>
      </c>
      <c r="BO42" s="399">
        <f>IF(AND(BO3="Construction",BP3="Operations"),1, Time!BO$108)</f>
        <v>0</v>
      </c>
      <c r="BP42" s="399">
        <f>IF(AND(BP3="Construction",BQ3="Operations"),1, Time!BP$108)</f>
        <v>0</v>
      </c>
      <c r="BQ42" s="399">
        <f>IF(AND(BQ3="Construction",BR3="Operations"),1, Time!BQ$108)</f>
        <v>0</v>
      </c>
      <c r="BR42" s="399">
        <f>IF(AND(BR3="Construction",BS3="Operations"),1, Time!BR$108)</f>
        <v>0</v>
      </c>
      <c r="BS42" s="399">
        <f>IF(AND(BS3="Construction",BT3="Operations"),1, Time!BS$108)</f>
        <v>0</v>
      </c>
      <c r="BT42" s="399">
        <f>IF(AND(BT3="Construction",BU3="Operations"),1, Time!BT$108)</f>
        <v>0</v>
      </c>
      <c r="BU42" s="399">
        <f>IF(AND(BU3="Construction",BV3="Operations"),1, Time!BU$108)</f>
        <v>0</v>
      </c>
      <c r="BV42" s="399">
        <f>IF(AND(BV3="Construction",BW3="Operations"),1, Time!BV$108)</f>
        <v>0</v>
      </c>
      <c r="BW42" s="399">
        <f>IF(AND(BW3="Construction",BX3="Operations"),1, Time!BW$108)</f>
        <v>0</v>
      </c>
      <c r="BX42" s="399">
        <f>IF(AND(BX3="Construction",BY3="Operations"),1, Time!BX$108)</f>
        <v>0</v>
      </c>
      <c r="BY42" s="399">
        <f>IF(AND(BY3="Construction",BZ3="Operations"),1, Time!BY$108)</f>
        <v>0</v>
      </c>
      <c r="BZ42" s="399">
        <f>IF(AND(BZ3="Construction",CA3="Operations"),1, Time!BZ$108)</f>
        <v>0</v>
      </c>
      <c r="CA42" s="399">
        <f>IF(AND(CA3="Construction",CB3="Operations"),1, Time!CA$108)</f>
        <v>0</v>
      </c>
      <c r="CB42" s="399">
        <f>IF(AND(CB3="Construction",CC3="Operations"),1, Time!CB$108)</f>
        <v>0</v>
      </c>
      <c r="CC42" s="399">
        <f>IF(AND(CC3="Construction",CD3="Operations"),1, Time!CC$108)</f>
        <v>0</v>
      </c>
      <c r="CD42" s="399">
        <f>IF(AND(CD3="Construction",CE3="Operations"),1, Time!CD$108)</f>
        <v>0</v>
      </c>
      <c r="CE42" s="399">
        <f>IF(AND(CE3="Construction",CF3="Operations"),1, Time!CE$108)</f>
        <v>0</v>
      </c>
      <c r="CF42" s="399">
        <f>IF(AND(CF3="Construction",CG3="Operations"),1, Time!CF$108)</f>
        <v>0</v>
      </c>
      <c r="CG42" s="399">
        <f>IF(AND(CG3="Construction",CH3="Operations"),1, Time!CG$108)</f>
        <v>0</v>
      </c>
      <c r="CH42" s="399">
        <f>IF(AND(CH3="Construction",CI3="Operations"),1, Time!CH$108)</f>
        <v>0</v>
      </c>
      <c r="CI42" s="399">
        <f>IF(AND(CI3="Construction",CJ3="Operations"),1, Time!CI$108)</f>
        <v>0</v>
      </c>
      <c r="CJ42" s="399">
        <f>IF(AND(CJ3="Construction",CK3="Operations"),1, Time!CJ$108)</f>
        <v>0</v>
      </c>
      <c r="CK42" s="399">
        <f>IF(AND(CK3="Construction",CL3="Operations"),1, Time!CK$108)</f>
        <v>0</v>
      </c>
      <c r="CL42" s="399">
        <f>IF(AND(CL3="Construction",CM3="Operations"),1, Time!CL$108)</f>
        <v>0</v>
      </c>
      <c r="CM42" s="399">
        <f>IF(AND(CM3="Construction",CN3="Operations"),1, Time!CM$108)</f>
        <v>0</v>
      </c>
      <c r="CN42" s="399">
        <f>IF(AND(CN3="Construction",CO3="Operations"),1, Time!CN$108)</f>
        <v>0</v>
      </c>
      <c r="CO42" s="399">
        <f>IF(AND(CO3="Construction",CP3="Operations"),1, Time!CO$108)</f>
        <v>0</v>
      </c>
      <c r="CP42" s="399">
        <f>IF(AND(CP3="Construction",CQ3="Operations"),1, Time!CP$108)</f>
        <v>0</v>
      </c>
      <c r="CQ42" s="399">
        <f>IF(AND(CQ3="Construction",CR3="Operations"),1, Time!CQ$108)</f>
        <v>0</v>
      </c>
      <c r="CR42" s="399">
        <f>IF(AND(CR3="Construction",CS3="Operations"),1, Time!CR$108)</f>
        <v>0</v>
      </c>
      <c r="CS42" s="399">
        <f>IF(AND(CS3="Construction",CT3="Operations"),1, Time!CS$108)</f>
        <v>0</v>
      </c>
      <c r="CT42" s="399">
        <f>IF(AND(CT3="Construction",CU3="Operations"),1, Time!CT$108)</f>
        <v>0</v>
      </c>
      <c r="CU42" s="399">
        <f>IF(AND(CU3="Construction",CV3="Operations"),1, Time!CU$108)</f>
        <v>0</v>
      </c>
      <c r="CV42" s="399">
        <f>IF(AND(CV3="Construction",CW3="Operations"),1, Time!CV$108)</f>
        <v>0</v>
      </c>
      <c r="CW42" s="399">
        <f>IF(AND(CW3="Construction",CX3="Operations"),1, Time!CW$108)</f>
        <v>0</v>
      </c>
      <c r="CX42" s="399">
        <f>IF(AND(CX3="Construction",CY3="Operations"),1, Time!CX$108)</f>
        <v>0</v>
      </c>
      <c r="CY42" s="399">
        <f>IF(AND(CY3="Construction",CZ3="Operations"),1, Time!CY$108)</f>
        <v>0</v>
      </c>
      <c r="CZ42" s="399">
        <f>IF(AND(CZ3="Construction",DA3="Operations"),1, Time!CZ$108)</f>
        <v>0</v>
      </c>
      <c r="DA42" s="399">
        <f>IF(AND(DA3="Construction",DB3="Operations"),1, Time!DA$108)</f>
        <v>0</v>
      </c>
      <c r="DB42" s="399">
        <f>IF(AND(DB3="Construction",DC3="Operations"),1, Time!DB$108)</f>
        <v>0</v>
      </c>
      <c r="DC42" s="399">
        <f>IF(AND(DC3="Construction",DD3="Operations"),1, Time!DC$108)</f>
        <v>0</v>
      </c>
      <c r="DD42" s="399">
        <f>IF(AND(DD3="Construction",DE3="Operations"),1, Time!DD$108)</f>
        <v>0</v>
      </c>
      <c r="DE42" s="399">
        <f>IF(AND(DE3="Construction",DF3="Operations"),1, Time!DE$108)</f>
        <v>0</v>
      </c>
      <c r="DF42" s="399">
        <f>IF(AND(DF3="Construction",DG3="Operations"),1, Time!DF$108)</f>
        <v>0</v>
      </c>
      <c r="DG42" s="399">
        <f>IF(AND(DG3="Construction",DH3="Operations"),1, Time!DG$108)</f>
        <v>0</v>
      </c>
      <c r="DH42" s="399">
        <f>IF(AND(DH3="Construction",DI3="Operations"),1, Time!DH$108)</f>
        <v>0</v>
      </c>
      <c r="DI42" s="399">
        <f>IF(AND(DI3="Construction",DJ3="Operations"),1, Time!DI$108)</f>
        <v>0</v>
      </c>
      <c r="DJ42" s="399">
        <f>IF(AND(DJ3="Construction",DK3="Operations"),1, Time!DJ$108)</f>
        <v>0</v>
      </c>
      <c r="DK42" s="399">
        <f>IF(AND(DK3="Construction",DL3="Operations"),1, Time!DK$108)</f>
        <v>0</v>
      </c>
      <c r="DL42" s="399">
        <f>IF(AND(DL3="Construction",DM3="Operations"),1, Time!DL$108)</f>
        <v>0</v>
      </c>
      <c r="DM42" s="399">
        <f>IF(AND(DM3="Construction",DN3="Operations"),1, Time!DM$108)</f>
        <v>0</v>
      </c>
      <c r="DN42" s="399">
        <f>IF(AND(DN3="Construction",DO3="Operations"),1, Time!DN$108)</f>
        <v>0</v>
      </c>
      <c r="DO42" s="399">
        <f>IF(AND(DO3="Construction",DP3="Operations"),1, Time!DO$108)</f>
        <v>0</v>
      </c>
      <c r="DP42" s="399">
        <f>IF(AND(DP3="Construction",DQ3="Operations"),1, Time!DP$108)</f>
        <v>0</v>
      </c>
      <c r="DQ42" s="399">
        <f>IF(AND(DQ3="Construction",DR3="Operations"),1, Time!DQ$108)</f>
        <v>0</v>
      </c>
      <c r="DR42" s="399">
        <f>IF(AND(DR3="Construction",DS3="Operations"),1, Time!DR$108)</f>
        <v>0</v>
      </c>
      <c r="DS42" s="399">
        <f>IF(AND(DS3="Construction",DT3="Operations"),1, Time!DS$108)</f>
        <v>0</v>
      </c>
      <c r="DT42" s="399">
        <f>IF(AND(DT3="Construction",DU3="Operations"),1, Time!DT$108)</f>
        <v>0</v>
      </c>
      <c r="DU42" s="399">
        <f>IF(AND(DU3="Construction",DV3="Operations"),1, Time!DU$108)</f>
        <v>0</v>
      </c>
      <c r="DV42" s="399">
        <f>IF(AND(DV3="Construction",DW3="Operations"),1, Time!DV$108)</f>
        <v>0</v>
      </c>
      <c r="DW42" s="399">
        <f>IF(AND(DW3="Construction",DX3="Operations"),1, Time!DW$108)</f>
        <v>0</v>
      </c>
      <c r="DX42" s="399">
        <f>IF(AND(DX3="Construction",DY3="Operations"),1, Time!DX$108)</f>
        <v>0</v>
      </c>
      <c r="DY42" s="399">
        <f>IF(AND(DY3="Construction",DZ3="Operations"),1, Time!DY$108)</f>
        <v>0</v>
      </c>
      <c r="DZ42" s="399">
        <f>IF(AND(DZ3="Construction",EA3="Operations"),1, Time!DZ$108)</f>
        <v>0</v>
      </c>
      <c r="EA42" s="399">
        <f>IF(AND(EA3="Construction",EB3="Operations"),1, Time!EA$108)</f>
        <v>0</v>
      </c>
      <c r="EB42" s="399">
        <f>IF(AND(EB3="Construction",EC3="Operations"),1, Time!EB$108)</f>
        <v>0</v>
      </c>
      <c r="EC42" s="399">
        <f>IF(AND(EC3="Construction",ED3="Operations"),1, Time!EC$108)</f>
        <v>0</v>
      </c>
      <c r="ED42" s="399">
        <f>IF(AND(ED3="Construction",EE3="Operations"),1, Time!ED$108)</f>
        <v>0</v>
      </c>
      <c r="EE42" s="399">
        <f>IF(AND(EE3="Construction",EF3="Operations"),1, Time!EE$108)</f>
        <v>0</v>
      </c>
      <c r="EF42" s="399">
        <f>IF(AND(EF3="Construction",EG3="Operations"),1, Time!EF$108)</f>
        <v>0</v>
      </c>
      <c r="EG42" s="399">
        <f>IF(AND(EG3="Construction",EH3="Operations"),1, Time!EG$108)</f>
        <v>0</v>
      </c>
      <c r="EH42" s="399">
        <f>IF(AND(EH3="Construction",EI3="Operations"),1, Time!EH$108)</f>
        <v>0</v>
      </c>
      <c r="EI42" s="399">
        <f>IF(AND(EI3="Construction",EJ3="Operations"),1, Time!EI$108)</f>
        <v>0</v>
      </c>
      <c r="EJ42" s="399">
        <f>IF(AND(EJ3="Construction",EK3="Operations"),1, Time!EJ$108)</f>
        <v>0</v>
      </c>
      <c r="EK42" s="399">
        <f>IF(AND(EK3="Construction",EL3="Operations"),1, Time!EK$108)</f>
        <v>0</v>
      </c>
      <c r="EL42" s="399">
        <f>IF(AND(EL3="Construction",EM3="Operations"),1, Time!EL$108)</f>
        <v>0</v>
      </c>
      <c r="EM42" s="399">
        <f>IF(AND(EM3="Construction",EN3="Operations"),1, Time!EM$108)</f>
        <v>0</v>
      </c>
      <c r="EN42" s="399">
        <f>IF(AND(EN3="Construction",EO3="Operations"),1, Time!EN$108)</f>
        <v>0</v>
      </c>
      <c r="EO42" s="399">
        <f>IF(AND(EO3="Construction",EP3="Operations"),1, Time!EO$108)</f>
        <v>0</v>
      </c>
      <c r="EP42" s="399">
        <f>IF(AND(EP3="Construction",EQ3="Operations"),1, Time!EP$108)</f>
        <v>0</v>
      </c>
      <c r="EQ42" s="399">
        <f>IF(AND(EQ3="Construction",ER3="Operations"),1, Time!EQ$108)</f>
        <v>0</v>
      </c>
      <c r="ER42" s="399">
        <f>IF(AND(ER3="Construction",ES3="Operations"),1, Time!ER$108)</f>
        <v>0</v>
      </c>
      <c r="ES42" s="399">
        <f>IF(AND(ES3="Construction",ET3="Operations"),1, Time!ES$108)</f>
        <v>0</v>
      </c>
      <c r="ET42" s="399">
        <f>IF(AND(ET3="Construction",EU3="Operations"),1, Time!ET$108)</f>
        <v>0</v>
      </c>
      <c r="EU42" s="399">
        <f>IF(AND(EU3="Construction",EV3="Operations"),1, Time!EU$108)</f>
        <v>0</v>
      </c>
      <c r="EV42" s="399">
        <f>IF(AND(EV3="Construction",EW3="Operations"),1, Time!EV$108)</f>
        <v>0</v>
      </c>
      <c r="EW42" s="399">
        <f>IF(AND(EW3="Construction",EX3="Operations"),1, Time!EW$108)</f>
        <v>0</v>
      </c>
      <c r="EX42" s="399">
        <f>IF(AND(EX3="Construction",EY3="Operations"),1, Time!EX$108)</f>
        <v>0</v>
      </c>
      <c r="EY42" s="399">
        <f>IF(AND(EY3="Construction",EZ3="Operations"),1, Time!EY$108)</f>
        <v>0</v>
      </c>
      <c r="EZ42" s="399">
        <f>IF(AND(EZ3="Construction",FA3="Operations"),1, Time!EZ$108)</f>
        <v>0</v>
      </c>
      <c r="FA42" s="399">
        <f>IF(AND(FA3="Construction",FB3="Operations"),1, Time!FA$108)</f>
        <v>0</v>
      </c>
      <c r="FB42" s="399">
        <f>IF(AND(FB3="Construction",FC3="Operations"),1, Time!FB$108)</f>
        <v>0</v>
      </c>
      <c r="FC42" s="399">
        <f>IF(AND(FC3="Construction",FD3="Operations"),1, Time!FC$108)</f>
        <v>0</v>
      </c>
      <c r="FD42" s="399">
        <f>IF(AND(FD3="Construction",FE3="Operations"),1, Time!FD$108)</f>
        <v>0</v>
      </c>
      <c r="FE42" s="399">
        <f>IF(AND(FE3="Construction",FF3="Operations"),1, Time!FE$108)</f>
        <v>0</v>
      </c>
      <c r="FF42" s="399">
        <f>IF(AND(FF3="Construction",FG3="Operations"),1, Time!FF$108)</f>
        <v>0</v>
      </c>
      <c r="FG42" s="399">
        <f>IF(AND(FG3="Construction",FH3="Operations"),1, Time!FG$108)</f>
        <v>0</v>
      </c>
      <c r="FH42" s="399">
        <f>IF(AND(FH3="Construction",FI3="Operations"),1, Time!FH$108)</f>
        <v>0</v>
      </c>
      <c r="FI42" s="399">
        <f>IF(AND(FI3="Construction",FJ3="Operations"),1, Time!FI$108)</f>
        <v>0</v>
      </c>
      <c r="FJ42" s="399">
        <f>IF(AND(FJ3="Construction",FK3="Operations"),1, Time!FJ$108)</f>
        <v>0</v>
      </c>
      <c r="FK42" s="399">
        <f>IF(AND(FK3="Construction",FL3="Operations"),1, Time!FK$108)</f>
        <v>0</v>
      </c>
      <c r="FL42" s="399">
        <f>IF(AND(FL3="Construction",FM3="Operations"),1, Time!FL$108)</f>
        <v>0</v>
      </c>
      <c r="FM42" s="399">
        <f>IF(AND(FM3="Construction",FN3="Operations"),1, Time!FM$108)</f>
        <v>0</v>
      </c>
      <c r="FN42" s="399">
        <f>IF(AND(FN3="Construction",FO3="Operations"),1, Time!FN$108)</f>
        <v>0</v>
      </c>
      <c r="FO42" s="399">
        <f>IF(AND(FO3="Construction",FP3="Operations"),1, Time!FO$108)</f>
        <v>0</v>
      </c>
      <c r="FP42" s="399">
        <f>IF(AND(FP3="Construction",FQ3="Operations"),1, Time!FP$108)</f>
        <v>0</v>
      </c>
      <c r="FQ42" s="399">
        <f>IF(AND(FQ3="Construction",FR3="Operations"),1, Time!FQ$108)</f>
        <v>0</v>
      </c>
      <c r="FR42" s="399">
        <f>IF(AND(FR3="Construction",FS3="Operations"),1, Time!FR$108)</f>
        <v>0</v>
      </c>
      <c r="FS42" s="399">
        <f>IF(AND(FS3="Construction",FT3="Operations"),1, Time!FS$108)</f>
        <v>0</v>
      </c>
      <c r="FT42" s="399">
        <f>IF(AND(FT3="Construction",FU3="Operations"),1, Time!FT$108)</f>
        <v>0</v>
      </c>
      <c r="FU42" s="399">
        <f>IF(AND(FU3="Construction",FV3="Operations"),1, Time!FU$108)</f>
        <v>0</v>
      </c>
      <c r="FV42" s="399">
        <f>IF(AND(FV3="Construction",FW3="Operations"),1, Time!FV$108)</f>
        <v>0</v>
      </c>
      <c r="FW42" s="399">
        <f>IF(AND(FW3="Construction",FX3="Operations"),1, Time!FW$108)</f>
        <v>0</v>
      </c>
      <c r="FX42" s="399">
        <f>IF(AND(FX3="Construction",FY3="Operations"),1, Time!FX$108)</f>
        <v>0</v>
      </c>
      <c r="FY42" s="399">
        <f>IF(AND(FY3="Construction",FZ3="Operations"),1, Time!FY$108)</f>
        <v>0</v>
      </c>
      <c r="FZ42" s="399">
        <f>IF(AND(FZ3="Construction",GA3="Operations"),1, Time!FZ$108)</f>
        <v>0</v>
      </c>
      <c r="GA42" s="399">
        <f>IF(AND(GA3="Construction",GB3="Operations"),1, Time!GA$108)</f>
        <v>0</v>
      </c>
      <c r="GB42" s="399">
        <f>IF(AND(GB3="Construction",GC3="Operations"),1, Time!GB$108)</f>
        <v>0</v>
      </c>
      <c r="GC42" s="399">
        <f>IF(AND(GC3="Construction",GD3="Operations"),1, Time!GC$108)</f>
        <v>0</v>
      </c>
      <c r="GD42" s="399">
        <f>IF(AND(GD3="Construction",GE3="Operations"),1, Time!GD$108)</f>
        <v>0</v>
      </c>
      <c r="GE42" s="399">
        <f>IF(AND(GE3="Construction",GF3="Operations"),1, Time!GE$108)</f>
        <v>0</v>
      </c>
      <c r="GF42" s="399">
        <f>IF(AND(GF3="Construction",GG3="Operations"),1, Time!GF$108)</f>
        <v>0</v>
      </c>
      <c r="GG42" s="399">
        <f>IF(AND(GG3="Construction",GH3="Operations"),1, Time!GG$108)</f>
        <v>0</v>
      </c>
      <c r="GH42" s="399">
        <f>IF(AND(GH3="Construction",GI3="Operations"),1, Time!GH$108)</f>
        <v>0</v>
      </c>
      <c r="GI42" s="399">
        <f>IF(AND(GI3="Construction",GJ3="Operations"),1, Time!GI$108)</f>
        <v>0</v>
      </c>
      <c r="GJ42" s="399">
        <f>IF(AND(GJ3="Construction",GK3="Operations"),1, Time!GJ$108)</f>
        <v>0</v>
      </c>
    </row>
    <row r="43" spans="1:192" x14ac:dyDescent="0.25">
      <c r="A43" s="242"/>
      <c r="B43" s="242"/>
      <c r="C43" s="243"/>
      <c r="D43" s="244"/>
      <c r="E43" s="241" t="s">
        <v>154</v>
      </c>
      <c r="F43" s="241"/>
      <c r="G43" s="241" t="str">
        <f xml:space="preserve"> SMU</f>
        <v>$ 000s</v>
      </c>
      <c r="H43" s="241">
        <f xml:space="preserve"> SUM(J43:GJ43)</f>
        <v>238003.7476116537</v>
      </c>
      <c r="I43" s="241"/>
      <c r="J43" s="241">
        <f>IF(AND(J3="Construction",K3="Operations"), $F39 / $F40 * J41 * J42*InpC!$F$44/InpC!$F$42,$F39 / $F40 * J41 * J42)</f>
        <v>0</v>
      </c>
      <c r="K43" s="241">
        <f>IF(AND(K3="Construction",L3="Operations"), $F39 / $F40 * K41 * K42*InpC!$F$44/InpC!$F$42,$F39 / $F40 * K41 * K42)</f>
        <v>0</v>
      </c>
      <c r="L43" s="241">
        <f>IF(AND(L3="Construction",M3="Operations"), $F39 / $F40 * L41 * L42*InpC!$F$44/InpC!$F$42,$F39 / $F40 * L41 * L42)</f>
        <v>0</v>
      </c>
      <c r="M43" s="241">
        <f>IF(AND(M3="Construction",N3="Operations"), $F39 / $F40 * M41 * M42*InpC!$F$44/InpC!$F$42,$F39 / $F40 * M41 * M42)</f>
        <v>0</v>
      </c>
      <c r="N43" s="241">
        <f>IF(AND(N3="Construction",O3="Operations"), $F39 / $F40 * N41 * N42*InpC!$F$44/InpC!$F$42,$F39 / $F40 * N41 * N42)</f>
        <v>0</v>
      </c>
      <c r="O43" s="241">
        <f>IF(AND(O3="Construction",P3="Operations"), $F39 / $F40 * O41 * O42*InpC!$F$44/InpC!$F$42,$F39 / $F40 * O41 * O42)</f>
        <v>0</v>
      </c>
      <c r="P43" s="241">
        <f>$F39 / $F40 * P41 * P42</f>
        <v>0</v>
      </c>
      <c r="Q43" s="241">
        <f>IF(AND(Q3="Construction",R3="Operations"), $F39 / $F40 * Q41 * Q42*InpC!$F$44/InpC!$F$42,$F39 / $F40 * Q41 * Q42)</f>
        <v>4895.5569275628004</v>
      </c>
      <c r="R43" s="241">
        <f>IF(AND(R3="Construction",S3="Operations"), $F39 / $F40 * R41 * R42*InpC!$F$44/InpC!$F$42,$F39 / $F40 * R41 * R42)</f>
        <v>4944.6725209357819</v>
      </c>
      <c r="S43" s="241">
        <f>IF(AND(S3="Construction",T3="Operations"), $F39 / $F40 * S41 * S42*InpC!$F$44/InpC!$F$42,$F39 / $F40 * S41 * S42)</f>
        <v>4944.6725209357819</v>
      </c>
      <c r="T43" s="241">
        <f>IF(AND(T3="Construction",U3="Operations"), $F39 / $F40 * T41 * T42*InpC!$F$44/InpC!$F$42,$F39 / $F40 * T41 * T42)</f>
        <v>5043.5659713544983</v>
      </c>
      <c r="U43" s="241">
        <f>IF(AND(U3="Construction",V3="Operations"), $F39 / $F40 * U41 * U42*InpC!$F$44/InpC!$F$42,$F39 / $F40 * U41 * U42)</f>
        <v>5043.5659713544983</v>
      </c>
      <c r="V43" s="241">
        <f>IF(AND(V3="Construction",W3="Operations"), $F39 / $F40 * V41 * V42*InpC!$F$44/InpC!$F$42,$F39 / $F40 * V41 * V42)</f>
        <v>5144.4372907815878</v>
      </c>
      <c r="W43" s="241">
        <f>IF(AND(W3="Construction",X3="Operations"), $F39 / $F40 * W41 * W42*InpC!$F$44/InpC!$F$42,$F39 / $F40 * W41 * W42)</f>
        <v>5144.4372907815878</v>
      </c>
      <c r="X43" s="241">
        <f>IF(AND(X3="Construction",Y3="Operations"), $F39 / $F40 * X41 * X42*InpC!$F$44/InpC!$F$42,$F39 / $F40 * X41 * X42)</f>
        <v>5247.3260365972192</v>
      </c>
      <c r="Y43" s="241">
        <f>IF(AND(Y3="Construction",Z3="Operations"), $F39 / $F40 * Y41 * Y42*InpC!$F$44/InpC!$F$42,$F39 / $F40 * Y41 * Y42)</f>
        <v>5247.3260365972192</v>
      </c>
      <c r="Z43" s="241">
        <f>IF(AND(Z3="Construction",AA3="Operations"), $F39 / $F40 * Z41 * Z42*InpC!$F$44/InpC!$F$42,$F39 / $F40 * Z41 * Z42)</f>
        <v>5352.562946189013</v>
      </c>
      <c r="AA43" s="241">
        <f>IF(AND(AA3="Construction",AB3="Operations"), $F39 / $F40 * AA41 * AA42*InpC!$F$44/InpC!$F$42,$F39 / $F40 * AA41 * AA42)</f>
        <v>5352.562946189013</v>
      </c>
      <c r="AB43" s="241">
        <f>IF(AND(AB3="Construction",AC3="Operations"), $F39 / $F40 * AB41 * AB42*InpC!$F$44/InpC!$F$42,$F39 / $F40 * AB41 * AB42)</f>
        <v>5459.6142051127936</v>
      </c>
      <c r="AC43" s="241">
        <f>IF(AND(AC3="Construction",AD3="Operations"), $F39 / $F40 * AC41 * AC42*InpC!$F$44/InpC!$F$42,$F39 / $F40 * AC41 * AC42)</f>
        <v>5459.6142051127936</v>
      </c>
      <c r="AD43" s="241">
        <f>IF(AND(AD3="Construction",AE3="Operations"), $F39 / $F40 * AD41 * AD42*InpC!$F$44/InpC!$F$42,$F39 / $F40 * AD41 * AD42)</f>
        <v>5568.8064892150505</v>
      </c>
      <c r="AE43" s="241">
        <f>IF(AND(AE3="Construction",AF3="Operations"), $F39 / $F40 * AE41 * AE42*InpC!$F$44/InpC!$F$42,$F39 / $F40 * AE41 * AE42)</f>
        <v>5568.8064892150505</v>
      </c>
      <c r="AF43" s="241">
        <f>IF(AND(AF3="Construction",AG3="Operations"), $F39 / $F40 * AF41 * AF42*InpC!$F$44/InpC!$F$42,$F39 / $F40 * AF41 * AF42)</f>
        <v>5680.1826189993517</v>
      </c>
      <c r="AG43" s="241">
        <f>IF(AND(AG3="Construction",AH3="Operations"), $F39 / $F40 * AG41 * AG42*InpC!$F$44/InpC!$F$42,$F39 / $F40 * AG41 * AG42)</f>
        <v>5680.1826189993517</v>
      </c>
      <c r="AH43" s="241">
        <f>IF(AND(AH3="Construction",AI3="Operations"), $F39 / $F40 * AH41 * AH42*InpC!$F$44/InpC!$F$42,$F39 / $F40 * AH41 * AH42)</f>
        <v>5794.1006146739937</v>
      </c>
      <c r="AI43" s="241">
        <f>IF(AND(AI3="Construction",AJ3="Operations"), $F39 / $F40 * AI41 * AI42*InpC!$F$44/InpC!$F$42,$F39 / $F40 * AI41 * AI42)</f>
        <v>5794.1006146739937</v>
      </c>
      <c r="AJ43" s="241">
        <f>IF(AND(AJ3="Construction",AK3="Operations"), $F39 / $F40 * AJ41 * AJ42*InpC!$F$44/InpC!$F$42,$F39 / $F40 * AJ41 * AJ42)</f>
        <v>5909.9826269674741</v>
      </c>
      <c r="AK43" s="241">
        <f>IF(AND(AK3="Construction",AL3="Operations"), $F39 / $F40 * AK41 * AK42*InpC!$F$44/InpC!$F$42,$F39 / $F40 * AK41 * AK42)</f>
        <v>5909.9826269674741</v>
      </c>
      <c r="AL43" s="241">
        <f>IF(AND(AL3="Construction",AM3="Operations"), $F39 / $F40 * AL41 * AL42*InpC!$F$44/InpC!$F$42,$F39 / $F40 * AL41 * AL42)</f>
        <v>6028.1822795068238</v>
      </c>
      <c r="AM43" s="241">
        <f>IF(AND(AM3="Construction",AN3="Operations"), $F39 / $F40 * AM41 * AM42*InpC!$F$44/InpC!$F$42,$F39 / $F40 * AM41 * AM42)</f>
        <v>6028.1822795068238</v>
      </c>
      <c r="AN43" s="241">
        <f>IF(AND(AN3="Construction",AO3="Operations"), $F39 / $F40 * AN41 * AN42*InpC!$F$44/InpC!$F$42,$F39 / $F40 * AN41 * AN42)</f>
        <v>6148.7459250969605</v>
      </c>
      <c r="AO43" s="241">
        <f>IF(AND(AO3="Construction",AP3="Operations"), $F39 / $F40 * AO41 * AO42*InpC!$F$44/InpC!$F$42,$F39 / $F40 * AO41 * AO42)</f>
        <v>6148.7459250969605</v>
      </c>
      <c r="AP43" s="241">
        <f>IF(AND(AP3="Construction",AQ3="Operations"), $F39 / $F40 * AP41 * AP42*InpC!$F$44/InpC!$F$42,$F39 / $F40 * AP41 * AP42)</f>
        <v>6272.0611173509496</v>
      </c>
      <c r="AQ43" s="241">
        <f>IF(AND(AQ3="Construction",AR3="Operations"), $F39 / $F40 * AQ41 * AQ42*InpC!$F$44/InpC!$F$42,$F39 / $F40 * AQ41 * AQ42)</f>
        <v>6272.0611173509496</v>
      </c>
      <c r="AR43" s="241">
        <f>IF(AND(AR3="Construction",AS3="Operations"), $F39 / $F40 * AR41 * AR42*InpC!$F$44/InpC!$F$42,$F39 / $F40 * AR41 * AR42)</f>
        <v>6397.5023396979677</v>
      </c>
      <c r="AS43" s="241">
        <f>IF(AND(AS3="Construction",AT3="Operations"), $F39 / $F40 * AS41 * AS42*InpC!$F$44/InpC!$F$42,$F39 / $F40 * AS41 * AS42)</f>
        <v>6397.5023396979677</v>
      </c>
      <c r="AT43" s="241">
        <f>IF(AND(AT3="Construction",AU3="Operations"), $F39 / $F40 * AT41 * AT42*InpC!$F$44/InpC!$F$42,$F39 / $F40 * AT41 * AT42)</f>
        <v>6525.4523864919265</v>
      </c>
      <c r="AU43" s="241">
        <f>IF(AND(AU3="Construction",AV3="Operations"), $F39 / $F40 * AU41 * AU42*InpC!$F$44/InpC!$F$42,$F39 / $F40 * AU41 * AU42)</f>
        <v>6525.4523864919265</v>
      </c>
      <c r="AV43" s="241">
        <f>IF(AND(AV3="Construction",AW3="Operations"), $F39 / $F40 * AV41 * AV42*InpC!$F$44/InpC!$F$42,$F39 / $F40 * AV41 * AV42)</f>
        <v>6655.9614342217646</v>
      </c>
      <c r="AW43" s="241">
        <f>IF(AND(AW3="Construction",AX3="Operations"), $F39 / $F40 * AW41 * AW42*InpC!$F$44/InpC!$F$42,$F39 / $F40 * AW41 * AW42)</f>
        <v>6655.9614342217646</v>
      </c>
      <c r="AX43" s="241">
        <f>IF(AND(AX3="Construction",AY3="Operations"), $F39 / $F40 * AX41 * AX42*InpC!$F$44/InpC!$F$42,$F39 / $F40 * AX41 * AX42)</f>
        <v>6789.449006142092</v>
      </c>
      <c r="AY43" s="241">
        <f>IF(AND(AY3="Construction",AZ3="Operations"), $F39 / $F40 * AY41 * AY42*InpC!$F$44/InpC!$F$42,$F39 / $F40 * AY41 * AY42)</f>
        <v>6789.449006142092</v>
      </c>
      <c r="AZ43" s="241">
        <f>IF(AND(AZ3="Construction",BA3="Operations"), $F39 / $F40 * AZ41 * AZ42*InpC!$F$44/InpC!$F$42,$F39 / $F40 * AZ41 * AZ42)</f>
        <v>6925.2379862649332</v>
      </c>
      <c r="BA43" s="241">
        <f>IF(AND(BA3="Construction",BB3="Operations"), $F39 / $F40 * BA41 * BA42*InpC!$F$44/InpC!$F$42,$F39 / $F40 * BA41 * BA42)</f>
        <v>6925.2379862649332</v>
      </c>
      <c r="BB43" s="241">
        <f>IF(AND(BB3="Construction",BC3="Operations"), $F39 / $F40 * BB41 * BB42*InpC!$F$44/InpC!$F$42,$F39 / $F40 * BB41 * BB42)</f>
        <v>7063.7427459902328</v>
      </c>
      <c r="BC43" s="241">
        <f>IF(AND(BC3="Construction",BD3="Operations"), $F39 / $F40 * BC41 * BC42*InpC!$F$44/InpC!$F$42,$F39 / $F40 * BC41 * BC42)</f>
        <v>7063.7427459902328</v>
      </c>
      <c r="BD43" s="241">
        <f>IF(AND(BD3="Construction",BE3="Operations"), $F39 / $F40 * BD41 * BD42*InpC!$F$44/InpC!$F$42,$F39 / $F40 * BD41 * BD42)</f>
        <v>7205.017600910036</v>
      </c>
      <c r="BE43" s="241">
        <f>IF(AND(BE3="Construction",BF3="Operations"), $F39 / $F40 * BE41 * BE42*InpC!$F$44/InpC!$F$42,$F39 / $F40 * BE41 * BE42)</f>
        <v>0</v>
      </c>
      <c r="BF43" s="241">
        <f>IF(AND(BF3="Construction",BG3="Operations"), $F39 / $F40 * BF41 * BF42*InpC!$F$44/InpC!$F$42,$F39 / $F40 * BF41 * BF42)</f>
        <v>0</v>
      </c>
      <c r="BG43" s="241">
        <f>IF(AND(BG3="Construction",BH3="Operations"), $F39 / $F40 * BG41 * BG42*InpC!$F$44/InpC!$F$42,$F39 / $F40 * BG41 * BG42)</f>
        <v>0</v>
      </c>
      <c r="BH43" s="241">
        <f>IF(AND(BH3="Construction",BI3="Operations"), $F39 / $F40 * BH41 * BH42*InpC!$F$44/InpC!$F$42,$F39 / $F40 * BH41 * BH42)</f>
        <v>0</v>
      </c>
      <c r="BI43" s="241">
        <f>IF(AND(BI3="Construction",BJ3="Operations"), $F39 / $F40 * BI41 * BI42*InpC!$F$44/InpC!$F$42,$F39 / $F40 * BI41 * BI42)</f>
        <v>0</v>
      </c>
      <c r="BJ43" s="241">
        <f>IF(AND(BJ3="Construction",BK3="Operations"), $F39 / $F40 * BJ41 * BJ42*InpC!$F$44/InpC!$F$42,$F39 / $F40 * BJ41 * BJ42)</f>
        <v>0</v>
      </c>
      <c r="BK43" s="241">
        <f>IF(AND(BK3="Construction",BL3="Operations"), $F39 / $F40 * BK41 * BK42*InpC!$F$44/InpC!$F$42,$F39 / $F40 * BK41 * BK42)</f>
        <v>0</v>
      </c>
      <c r="BL43" s="241">
        <f>IF(AND(BL3="Construction",BM3="Operations"), $F39 / $F40 * BL41 * BL42*InpC!$F$44/InpC!$F$42,$F39 / $F40 * BL41 * BL42)</f>
        <v>0</v>
      </c>
      <c r="BM43" s="241">
        <f>IF(AND(BM3="Construction",BN3="Operations"), $F39 / $F40 * BM41 * BM42*InpC!$F$44/InpC!$F$42,$F39 / $F40 * BM41 * BM42)</f>
        <v>0</v>
      </c>
      <c r="BN43" s="241">
        <f>IF(AND(BN3="Construction",BO3="Operations"), $F39 / $F40 * BN41 * BN42*InpC!$F$44/InpC!$F$42,$F39 / $F40 * BN41 * BN42)</f>
        <v>0</v>
      </c>
      <c r="BO43" s="241">
        <f>IF(AND(BO3="Construction",BP3="Operations"), $F39 / $F40 * BO41 * BO42*InpC!$F$44/InpC!$F$42,$F39 / $F40 * BO41 * BO42)</f>
        <v>0</v>
      </c>
      <c r="BP43" s="241">
        <f>IF(AND(BP3="Construction",BQ3="Operations"), $F39 / $F40 * BP41 * BP42*InpC!$F$44/InpC!$F$42,$F39 / $F40 * BP41 * BP42)</f>
        <v>0</v>
      </c>
      <c r="BQ43" s="241">
        <f>IF(AND(BQ3="Construction",BR3="Operations"), $F39 / $F40 * BQ41 * BQ42*InpC!$F$44/InpC!$F$42,$F39 / $F40 * BQ41 * BQ42)</f>
        <v>0</v>
      </c>
      <c r="BR43" s="241">
        <f>IF(AND(BR3="Construction",BS3="Operations"), $F39 / $F40 * BR41 * BR42*InpC!$F$44/InpC!$F$42,$F39 / $F40 * BR41 * BR42)</f>
        <v>0</v>
      </c>
      <c r="BS43" s="241">
        <f>IF(AND(BS3="Construction",BT3="Operations"), $F39 / $F40 * BS41 * BS42*InpC!$F$44/InpC!$F$42,$F39 / $F40 * BS41 * BS42)</f>
        <v>0</v>
      </c>
      <c r="BT43" s="241">
        <f>IF(AND(BT3="Construction",BU3="Operations"), $F39 / $F40 * BT41 * BT42*InpC!$F$44/InpC!$F$42,$F39 / $F40 * BT41 * BT42)</f>
        <v>0</v>
      </c>
      <c r="BU43" s="241">
        <f>IF(AND(BU3="Construction",BV3="Operations"), $F39 / $F40 * BU41 * BU42*InpC!$F$44/InpC!$F$42,$F39 / $F40 * BU41 * BU42)</f>
        <v>0</v>
      </c>
      <c r="BV43" s="241">
        <f>IF(AND(BV3="Construction",BW3="Operations"), $F39 / $F40 * BV41 * BV42*InpC!$F$44/InpC!$F$42,$F39 / $F40 * BV41 * BV42)</f>
        <v>0</v>
      </c>
      <c r="BW43" s="241">
        <f>IF(AND(BW3="Construction",BX3="Operations"), $F39 / $F40 * BW41 * BW42*InpC!$F$44/InpC!$F$42,$F39 / $F40 * BW41 * BW42)</f>
        <v>0</v>
      </c>
      <c r="BX43" s="241">
        <f>IF(AND(BX3="Construction",BY3="Operations"), $F39 / $F40 * BX41 * BX42*InpC!$F$44/InpC!$F$42,$F39 / $F40 * BX41 * BX42)</f>
        <v>0</v>
      </c>
      <c r="BY43" s="241">
        <f>IF(AND(BY3="Construction",BZ3="Operations"), $F39 / $F40 * BY41 * BY42*InpC!$F$44/InpC!$F$42,$F39 / $F40 * BY41 * BY42)</f>
        <v>0</v>
      </c>
      <c r="BZ43" s="241">
        <f>IF(AND(BZ3="Construction",CA3="Operations"), $F39 / $F40 * BZ41 * BZ42*InpC!$F$44/InpC!$F$42,$F39 / $F40 * BZ41 * BZ42)</f>
        <v>0</v>
      </c>
      <c r="CA43" s="241">
        <f>IF(AND(CA3="Construction",CB3="Operations"), $F39 / $F40 * CA41 * CA42*InpC!$F$44/InpC!$F$42,$F39 / $F40 * CA41 * CA42)</f>
        <v>0</v>
      </c>
      <c r="CB43" s="241">
        <f>IF(AND(CB3="Construction",CC3="Operations"), $F39 / $F40 * CB41 * CB42*InpC!$F$44/InpC!$F$42,$F39 / $F40 * CB41 * CB42)</f>
        <v>0</v>
      </c>
      <c r="CC43" s="241">
        <f>IF(AND(CC3="Construction",CD3="Operations"), $F39 / $F40 * CC41 * CC42*InpC!$F$44/InpC!$F$42,$F39 / $F40 * CC41 * CC42)</f>
        <v>0</v>
      </c>
      <c r="CD43" s="241">
        <f>IF(AND(CD3="Construction",CE3="Operations"), $F39 / $F40 * CD41 * CD42*InpC!$F$44/InpC!$F$42,$F39 / $F40 * CD41 * CD42)</f>
        <v>0</v>
      </c>
      <c r="CE43" s="241">
        <f>IF(AND(CE3="Construction",CF3="Operations"), $F39 / $F40 * CE41 * CE42*InpC!$F$44/InpC!$F$42,$F39 / $F40 * CE41 * CE42)</f>
        <v>0</v>
      </c>
      <c r="CF43" s="241">
        <f>IF(AND(CF3="Construction",CG3="Operations"), $F39 / $F40 * CF41 * CF42*InpC!$F$44/InpC!$F$42,$F39 / $F40 * CF41 * CF42)</f>
        <v>0</v>
      </c>
      <c r="CG43" s="241">
        <f>IF(AND(CG3="Construction",CH3="Operations"), $F39 / $F40 * CG41 * CG42*InpC!$F$44/InpC!$F$42,$F39 / $F40 * CG41 * CG42)</f>
        <v>0</v>
      </c>
      <c r="CH43" s="241">
        <f>IF(AND(CH3="Construction",CI3="Operations"), $F39 / $F40 * CH41 * CH42*InpC!$F$44/InpC!$F$42,$F39 / $F40 * CH41 * CH42)</f>
        <v>0</v>
      </c>
      <c r="CI43" s="241">
        <f>IF(AND(CI3="Construction",CJ3="Operations"), $F39 / $F40 * CI41 * CI42*InpC!$F$44/InpC!$F$42,$F39 / $F40 * CI41 * CI42)</f>
        <v>0</v>
      </c>
      <c r="CJ43" s="241">
        <f>IF(AND(CJ3="Construction",CK3="Operations"), $F39 / $F40 * CJ41 * CJ42*InpC!$F$44/InpC!$F$42,$F39 / $F40 * CJ41 * CJ42)</f>
        <v>0</v>
      </c>
      <c r="CK43" s="241">
        <f>IF(AND(CK3="Construction",CL3="Operations"), $F39 / $F40 * CK41 * CK42*InpC!$F$44/InpC!$F$42,$F39 / $F40 * CK41 * CK42)</f>
        <v>0</v>
      </c>
      <c r="CL43" s="241">
        <f>IF(AND(CL3="Construction",CM3="Operations"), $F39 / $F40 * CL41 * CL42*InpC!$F$44/InpC!$F$42,$F39 / $F40 * CL41 * CL42)</f>
        <v>0</v>
      </c>
      <c r="CM43" s="241">
        <f>IF(AND(CM3="Construction",CN3="Operations"), $F39 / $F40 * CM41 * CM42*InpC!$F$44/InpC!$F$42,$F39 / $F40 * CM41 * CM42)</f>
        <v>0</v>
      </c>
      <c r="CN43" s="241">
        <f>IF(AND(CN3="Construction",CO3="Operations"), $F39 / $F40 * CN41 * CN42*InpC!$F$44/InpC!$F$42,$F39 / $F40 * CN41 * CN42)</f>
        <v>0</v>
      </c>
      <c r="CO43" s="241">
        <f>IF(AND(CO3="Construction",CP3="Operations"), $F39 / $F40 * CO41 * CO42*InpC!$F$44/InpC!$F$42,$F39 / $F40 * CO41 * CO42)</f>
        <v>0</v>
      </c>
      <c r="CP43" s="241">
        <f>IF(AND(CP3="Construction",CQ3="Operations"), $F39 / $F40 * CP41 * CP42*InpC!$F$44/InpC!$F$42,$F39 / $F40 * CP41 * CP42)</f>
        <v>0</v>
      </c>
      <c r="CQ43" s="241">
        <f>IF(AND(CQ3="Construction",CR3="Operations"), $F39 / $F40 * CQ41 * CQ42*InpC!$F$44/InpC!$F$42,$F39 / $F40 * CQ41 * CQ42)</f>
        <v>0</v>
      </c>
      <c r="CR43" s="241">
        <f>IF(AND(CR3="Construction",CS3="Operations"), $F39 / $F40 * CR41 * CR42*InpC!$F$44/InpC!$F$42,$F39 / $F40 * CR41 * CR42)</f>
        <v>0</v>
      </c>
      <c r="CS43" s="241">
        <f>IF(AND(CS3="Construction",CT3="Operations"), $F39 / $F40 * CS41 * CS42*InpC!$F$44/InpC!$F$42,$F39 / $F40 * CS41 * CS42)</f>
        <v>0</v>
      </c>
      <c r="CT43" s="241">
        <f>IF(AND(CT3="Construction",CU3="Operations"), $F39 / $F40 * CT41 * CT42*InpC!$F$44/InpC!$F$42,$F39 / $F40 * CT41 * CT42)</f>
        <v>0</v>
      </c>
      <c r="CU43" s="241">
        <f>IF(AND(CU3="Construction",CV3="Operations"), $F39 / $F40 * CU41 * CU42*InpC!$F$44/InpC!$F$42,$F39 / $F40 * CU41 * CU42)</f>
        <v>0</v>
      </c>
      <c r="CV43" s="241">
        <f>IF(AND(CV3="Construction",CW3="Operations"), $F39 / $F40 * CV41 * CV42*InpC!$F$44/InpC!$F$42,$F39 / $F40 * CV41 * CV42)</f>
        <v>0</v>
      </c>
      <c r="CW43" s="241">
        <f>IF(AND(CW3="Construction",CX3="Operations"), $F39 / $F40 * CW41 * CW42*InpC!$F$44/InpC!$F$42,$F39 / $F40 * CW41 * CW42)</f>
        <v>0</v>
      </c>
      <c r="CX43" s="241">
        <f>IF(AND(CX3="Construction",CY3="Operations"), $F39 / $F40 * CX41 * CX42*InpC!$F$44/InpC!$F$42,$F39 / $F40 * CX41 * CX42)</f>
        <v>0</v>
      </c>
      <c r="CY43" s="241">
        <f>IF(AND(CY3="Construction",CZ3="Operations"), $F39 / $F40 * CY41 * CY42*InpC!$F$44/InpC!$F$42,$F39 / $F40 * CY41 * CY42)</f>
        <v>0</v>
      </c>
      <c r="CZ43" s="241">
        <f>IF(AND(CZ3="Construction",DA3="Operations"), $F39 / $F40 * CZ41 * CZ42*InpC!$F$44/InpC!$F$42,$F39 / $F40 * CZ41 * CZ42)</f>
        <v>0</v>
      </c>
      <c r="DA43" s="241">
        <f>IF(AND(DA3="Construction",DB3="Operations"), $F39 / $F40 * DA41 * DA42*InpC!$F$44/InpC!$F$42,$F39 / $F40 * DA41 * DA42)</f>
        <v>0</v>
      </c>
      <c r="DB43" s="241">
        <f>IF(AND(DB3="Construction",DC3="Operations"), $F39 / $F40 * DB41 * DB42*InpC!$F$44/InpC!$F$42,$F39 / $F40 * DB41 * DB42)</f>
        <v>0</v>
      </c>
      <c r="DC43" s="241">
        <f>IF(AND(DC3="Construction",DD3="Operations"), $F39 / $F40 * DC41 * DC42*InpC!$F$44/InpC!$F$42,$F39 / $F40 * DC41 * DC42)</f>
        <v>0</v>
      </c>
      <c r="DD43" s="241">
        <f>IF(AND(DD3="Construction",DE3="Operations"), $F39 / $F40 * DD41 * DD42*InpC!$F$44/InpC!$F$42,$F39 / $F40 * DD41 * DD42)</f>
        <v>0</v>
      </c>
      <c r="DE43" s="241">
        <f>IF(AND(DE3="Construction",DF3="Operations"), $F39 / $F40 * DE41 * DE42*InpC!$F$44/InpC!$F$42,$F39 / $F40 * DE41 * DE42)</f>
        <v>0</v>
      </c>
      <c r="DF43" s="241">
        <f>IF(AND(DF3="Construction",DG3="Operations"), $F39 / $F40 * DF41 * DF42*InpC!$F$44/InpC!$F$42,$F39 / $F40 * DF41 * DF42)</f>
        <v>0</v>
      </c>
      <c r="DG43" s="241">
        <f>IF(AND(DG3="Construction",DH3="Operations"), $F39 / $F40 * DG41 * DG42*InpC!$F$44/InpC!$F$42,$F39 / $F40 * DG41 * DG42)</f>
        <v>0</v>
      </c>
      <c r="DH43" s="241">
        <f>IF(AND(DH3="Construction",DI3="Operations"), $F39 / $F40 * DH41 * DH42*InpC!$F$44/InpC!$F$42,$F39 / $F40 * DH41 * DH42)</f>
        <v>0</v>
      </c>
      <c r="DI43" s="241">
        <f>IF(AND(DI3="Construction",DJ3="Operations"), $F39 / $F40 * DI41 * DI42*InpC!$F$44/InpC!$F$42,$F39 / $F40 * DI41 * DI42)</f>
        <v>0</v>
      </c>
      <c r="DJ43" s="241">
        <f>IF(AND(DJ3="Construction",DK3="Operations"), $F39 / $F40 * DJ41 * DJ42*InpC!$F$44/InpC!$F$42,$F39 / $F40 * DJ41 * DJ42)</f>
        <v>0</v>
      </c>
      <c r="DK43" s="241">
        <f>IF(AND(DK3="Construction",DL3="Operations"), $F39 / $F40 * DK41 * DK42*InpC!$F$44/InpC!$F$42,$F39 / $F40 * DK41 * DK42)</f>
        <v>0</v>
      </c>
      <c r="DL43" s="241">
        <f>IF(AND(DL3="Construction",DM3="Operations"), $F39 / $F40 * DL41 * DL42*InpC!$F$44/InpC!$F$42,$F39 / $F40 * DL41 * DL42)</f>
        <v>0</v>
      </c>
      <c r="DM43" s="241">
        <f>IF(AND(DM3="Construction",DN3="Operations"), $F39 / $F40 * DM41 * DM42*InpC!$F$44/InpC!$F$42,$F39 / $F40 * DM41 * DM42)</f>
        <v>0</v>
      </c>
      <c r="DN43" s="241">
        <f>IF(AND(DN3="Construction",DO3="Operations"), $F39 / $F40 * DN41 * DN42*InpC!$F$44/InpC!$F$42,$F39 / $F40 * DN41 * DN42)</f>
        <v>0</v>
      </c>
      <c r="DO43" s="241">
        <f>IF(AND(DO3="Construction",DP3="Operations"), $F39 / $F40 * DO41 * DO42*InpC!$F$44/InpC!$F$42,$F39 / $F40 * DO41 * DO42)</f>
        <v>0</v>
      </c>
      <c r="DP43" s="241">
        <f>IF(AND(DP3="Construction",DQ3="Operations"), $F39 / $F40 * DP41 * DP42*InpC!$F$44/InpC!$F$42,$F39 / $F40 * DP41 * DP42)</f>
        <v>0</v>
      </c>
      <c r="DQ43" s="241">
        <f>IF(AND(DQ3="Construction",DR3="Operations"), $F39 / $F40 * DQ41 * DQ42*InpC!$F$44/InpC!$F$42,$F39 / $F40 * DQ41 * DQ42)</f>
        <v>0</v>
      </c>
      <c r="DR43" s="241">
        <f>IF(AND(DR3="Construction",DS3="Operations"), $F39 / $F40 * DR41 * DR42*InpC!$F$44/InpC!$F$42,$F39 / $F40 * DR41 * DR42)</f>
        <v>0</v>
      </c>
      <c r="DS43" s="241">
        <f>IF(AND(DS3="Construction",DT3="Operations"), $F39 / $F40 * DS41 * DS42*InpC!$F$44/InpC!$F$42,$F39 / $F40 * DS41 * DS42)</f>
        <v>0</v>
      </c>
      <c r="DT43" s="241">
        <f>IF(AND(DT3="Construction",DU3="Operations"), $F39 / $F40 * DT41 * DT42*InpC!$F$44/InpC!$F$42,$F39 / $F40 * DT41 * DT42)</f>
        <v>0</v>
      </c>
      <c r="DU43" s="241">
        <f>IF(AND(DU3="Construction",DV3="Operations"), $F39 / $F40 * DU41 * DU42*InpC!$F$44/InpC!$F$42,$F39 / $F40 * DU41 * DU42)</f>
        <v>0</v>
      </c>
      <c r="DV43" s="241">
        <f>IF(AND(DV3="Construction",DW3="Operations"), $F39 / $F40 * DV41 * DV42*InpC!$F$44/InpC!$F$42,$F39 / $F40 * DV41 * DV42)</f>
        <v>0</v>
      </c>
      <c r="DW43" s="241">
        <f>IF(AND(DW3="Construction",DX3="Operations"), $F39 / $F40 * DW41 * DW42*InpC!$F$44/InpC!$F$42,$F39 / $F40 * DW41 * DW42)</f>
        <v>0</v>
      </c>
      <c r="DX43" s="241">
        <f>IF(AND(DX3="Construction",DY3="Operations"), $F39 / $F40 * DX41 * DX42*InpC!$F$44/InpC!$F$42,$F39 / $F40 * DX41 * DX42)</f>
        <v>0</v>
      </c>
      <c r="DY43" s="241">
        <f>IF(AND(DY3="Construction",DZ3="Operations"), $F39 / $F40 * DY41 * DY42*InpC!$F$44/InpC!$F$42,$F39 / $F40 * DY41 * DY42)</f>
        <v>0</v>
      </c>
      <c r="DZ43" s="241">
        <f>IF(AND(DZ3="Construction",EA3="Operations"), $F39 / $F40 * DZ41 * DZ42*InpC!$F$44/InpC!$F$42,$F39 / $F40 * DZ41 * DZ42)</f>
        <v>0</v>
      </c>
      <c r="EA43" s="241">
        <f>IF(AND(EA3="Construction",EB3="Operations"), $F39 / $F40 * EA41 * EA42*InpC!$F$44/InpC!$F$42,$F39 / $F40 * EA41 * EA42)</f>
        <v>0</v>
      </c>
      <c r="EB43" s="241">
        <f>IF(AND(EB3="Construction",EC3="Operations"), $F39 / $F40 * EB41 * EB42*InpC!$F$44/InpC!$F$42,$F39 / $F40 * EB41 * EB42)</f>
        <v>0</v>
      </c>
      <c r="EC43" s="241">
        <f>IF(AND(EC3="Construction",ED3="Operations"), $F39 / $F40 * EC41 * EC42*InpC!$F$44/InpC!$F$42,$F39 / $F40 * EC41 * EC42)</f>
        <v>0</v>
      </c>
      <c r="ED43" s="241">
        <f>IF(AND(ED3="Construction",EE3="Operations"), $F39 / $F40 * ED41 * ED42*InpC!$F$44/InpC!$F$42,$F39 / $F40 * ED41 * ED42)</f>
        <v>0</v>
      </c>
      <c r="EE43" s="241">
        <f>IF(AND(EE3="Construction",EF3="Operations"), $F39 / $F40 * EE41 * EE42*InpC!$F$44/InpC!$F$42,$F39 / $F40 * EE41 * EE42)</f>
        <v>0</v>
      </c>
      <c r="EF43" s="241">
        <f>IF(AND(EF3="Construction",EG3="Operations"), $F39 / $F40 * EF41 * EF42*InpC!$F$44/InpC!$F$42,$F39 / $F40 * EF41 * EF42)</f>
        <v>0</v>
      </c>
      <c r="EG43" s="241">
        <f>IF(AND(EG3="Construction",EH3="Operations"), $F39 / $F40 * EG41 * EG42*InpC!$F$44/InpC!$F$42,$F39 / $F40 * EG41 * EG42)</f>
        <v>0</v>
      </c>
      <c r="EH43" s="241">
        <f>IF(AND(EH3="Construction",EI3="Operations"), $F39 / $F40 * EH41 * EH42*InpC!$F$44/InpC!$F$42,$F39 / $F40 * EH41 * EH42)</f>
        <v>0</v>
      </c>
      <c r="EI43" s="241">
        <f>IF(AND(EI3="Construction",EJ3="Operations"), $F39 / $F40 * EI41 * EI42*InpC!$F$44/InpC!$F$42,$F39 / $F40 * EI41 * EI42)</f>
        <v>0</v>
      </c>
      <c r="EJ43" s="241">
        <f>IF(AND(EJ3="Construction",EK3="Operations"), $F39 / $F40 * EJ41 * EJ42*InpC!$F$44/InpC!$F$42,$F39 / $F40 * EJ41 * EJ42)</f>
        <v>0</v>
      </c>
      <c r="EK43" s="241">
        <f>IF(AND(EK3="Construction",EL3="Operations"), $F39 / $F40 * EK41 * EK42*InpC!$F$44/InpC!$F$42,$F39 / $F40 * EK41 * EK42)</f>
        <v>0</v>
      </c>
      <c r="EL43" s="241">
        <f>IF(AND(EL3="Construction",EM3="Operations"), $F39 / $F40 * EL41 * EL42*InpC!$F$44/InpC!$F$42,$F39 / $F40 * EL41 * EL42)</f>
        <v>0</v>
      </c>
      <c r="EM43" s="241">
        <f>IF(AND(EM3="Construction",EN3="Operations"), $F39 / $F40 * EM41 * EM42*InpC!$F$44/InpC!$F$42,$F39 / $F40 * EM41 * EM42)</f>
        <v>0</v>
      </c>
      <c r="EN43" s="241">
        <f>IF(AND(EN3="Construction",EO3="Operations"), $F39 / $F40 * EN41 * EN42*InpC!$F$44/InpC!$F$42,$F39 / $F40 * EN41 * EN42)</f>
        <v>0</v>
      </c>
      <c r="EO43" s="241">
        <f>IF(AND(EO3="Construction",EP3="Operations"), $F39 / $F40 * EO41 * EO42*InpC!$F$44/InpC!$F$42,$F39 / $F40 * EO41 * EO42)</f>
        <v>0</v>
      </c>
      <c r="EP43" s="241">
        <f>IF(AND(EP3="Construction",EQ3="Operations"), $F39 / $F40 * EP41 * EP42*InpC!$F$44/InpC!$F$42,$F39 / $F40 * EP41 * EP42)</f>
        <v>0</v>
      </c>
      <c r="EQ43" s="241">
        <f>IF(AND(EQ3="Construction",ER3="Operations"), $F39 / $F40 * EQ41 * EQ42*InpC!$F$44/InpC!$F$42,$F39 / $F40 * EQ41 * EQ42)</f>
        <v>0</v>
      </c>
      <c r="ER43" s="241">
        <f>IF(AND(ER3="Construction",ES3="Operations"), $F39 / $F40 * ER41 * ER42*InpC!$F$44/InpC!$F$42,$F39 / $F40 * ER41 * ER42)</f>
        <v>0</v>
      </c>
      <c r="ES43" s="241">
        <f>IF(AND(ES3="Construction",ET3="Operations"), $F39 / $F40 * ES41 * ES42*InpC!$F$44/InpC!$F$42,$F39 / $F40 * ES41 * ES42)</f>
        <v>0</v>
      </c>
      <c r="ET43" s="241">
        <f>IF(AND(ET3="Construction",EU3="Operations"), $F39 / $F40 * ET41 * ET42*InpC!$F$44/InpC!$F$42,$F39 / $F40 * ET41 * ET42)</f>
        <v>0</v>
      </c>
      <c r="EU43" s="241">
        <f>IF(AND(EU3="Construction",EV3="Operations"), $F39 / $F40 * EU41 * EU42*InpC!$F$44/InpC!$F$42,$F39 / $F40 * EU41 * EU42)</f>
        <v>0</v>
      </c>
      <c r="EV43" s="241">
        <f>IF(AND(EV3="Construction",EW3="Operations"), $F39 / $F40 * EV41 * EV42*InpC!$F$44/InpC!$F$42,$F39 / $F40 * EV41 * EV42)</f>
        <v>0</v>
      </c>
      <c r="EW43" s="241">
        <f>IF(AND(EW3="Construction",EX3="Operations"), $F39 / $F40 * EW41 * EW42*InpC!$F$44/InpC!$F$42,$F39 / $F40 * EW41 * EW42)</f>
        <v>0</v>
      </c>
      <c r="EX43" s="241">
        <f>IF(AND(EX3="Construction",EY3="Operations"), $F39 / $F40 * EX41 * EX42*InpC!$F$44/InpC!$F$42,$F39 / $F40 * EX41 * EX42)</f>
        <v>0</v>
      </c>
      <c r="EY43" s="241">
        <f>IF(AND(EY3="Construction",EZ3="Operations"), $F39 / $F40 * EY41 * EY42*InpC!$F$44/InpC!$F$42,$F39 / $F40 * EY41 * EY42)</f>
        <v>0</v>
      </c>
      <c r="EZ43" s="241">
        <f>IF(AND(EZ3="Construction",FA3="Operations"), $F39 / $F40 * EZ41 * EZ42*InpC!$F$44/InpC!$F$42,$F39 / $F40 * EZ41 * EZ42)</f>
        <v>0</v>
      </c>
      <c r="FA43" s="241">
        <f>IF(AND(FA3="Construction",FB3="Operations"), $F39 / $F40 * FA41 * FA42*InpC!$F$44/InpC!$F$42,$F39 / $F40 * FA41 * FA42)</f>
        <v>0</v>
      </c>
      <c r="FB43" s="241">
        <f>IF(AND(FB3="Construction",FC3="Operations"), $F39 / $F40 * FB41 * FB42*InpC!$F$44/InpC!$F$42,$F39 / $F40 * FB41 * FB42)</f>
        <v>0</v>
      </c>
      <c r="FC43" s="241">
        <f>IF(AND(FC3="Construction",FD3="Operations"), $F39 / $F40 * FC41 * FC42*InpC!$F$44/InpC!$F$42,$F39 / $F40 * FC41 * FC42)</f>
        <v>0</v>
      </c>
      <c r="FD43" s="241">
        <f>IF(AND(FD3="Construction",FE3="Operations"), $F39 / $F40 * FD41 * FD42*InpC!$F$44/InpC!$F$42,$F39 / $F40 * FD41 * FD42)</f>
        <v>0</v>
      </c>
      <c r="FE43" s="241">
        <f>IF(AND(FE3="Construction",FF3="Operations"), $F39 / $F40 * FE41 * FE42*InpC!$F$44/InpC!$F$42,$F39 / $F40 * FE41 * FE42)</f>
        <v>0</v>
      </c>
      <c r="FF43" s="241">
        <f>IF(AND(FF3="Construction",FG3="Operations"), $F39 / $F40 * FF41 * FF42*InpC!$F$44/InpC!$F$42,$F39 / $F40 * FF41 * FF42)</f>
        <v>0</v>
      </c>
      <c r="FG43" s="241">
        <f>IF(AND(FG3="Construction",FH3="Operations"), $F39 / $F40 * FG41 * FG42*InpC!$F$44/InpC!$F$42,$F39 / $F40 * FG41 * FG42)</f>
        <v>0</v>
      </c>
      <c r="FH43" s="241">
        <f>IF(AND(FH3="Construction",FI3="Operations"), $F39 / $F40 * FH41 * FH42*InpC!$F$44/InpC!$F$42,$F39 / $F40 * FH41 * FH42)</f>
        <v>0</v>
      </c>
      <c r="FI43" s="241">
        <f>IF(AND(FI3="Construction",FJ3="Operations"), $F39 / $F40 * FI41 * FI42*InpC!$F$44/InpC!$F$42,$F39 / $F40 * FI41 * FI42)</f>
        <v>0</v>
      </c>
      <c r="FJ43" s="241">
        <f>IF(AND(FJ3="Construction",FK3="Operations"), $F39 / $F40 * FJ41 * FJ42*InpC!$F$44/InpC!$F$42,$F39 / $F40 * FJ41 * FJ42)</f>
        <v>0</v>
      </c>
      <c r="FK43" s="241">
        <f>IF(AND(FK3="Construction",FL3="Operations"), $F39 / $F40 * FK41 * FK42*InpC!$F$44/InpC!$F$42,$F39 / $F40 * FK41 * FK42)</f>
        <v>0</v>
      </c>
      <c r="FL43" s="241">
        <f>IF(AND(FL3="Construction",FM3="Operations"), $F39 / $F40 * FL41 * FL42*InpC!$F$44/InpC!$F$42,$F39 / $F40 * FL41 * FL42)</f>
        <v>0</v>
      </c>
      <c r="FM43" s="241">
        <f>IF(AND(FM3="Construction",FN3="Operations"), $F39 / $F40 * FM41 * FM42*InpC!$F$44/InpC!$F$42,$F39 / $F40 * FM41 * FM42)</f>
        <v>0</v>
      </c>
      <c r="FN43" s="241">
        <f>IF(AND(FN3="Construction",FO3="Operations"), $F39 / $F40 * FN41 * FN42*InpC!$F$44/InpC!$F$42,$F39 / $F40 * FN41 * FN42)</f>
        <v>0</v>
      </c>
      <c r="FO43" s="241">
        <f>IF(AND(FO3="Construction",FP3="Operations"), $F39 / $F40 * FO41 * FO42*InpC!$F$44/InpC!$F$42,$F39 / $F40 * FO41 * FO42)</f>
        <v>0</v>
      </c>
      <c r="FP43" s="241">
        <f>IF(AND(FP3="Construction",FQ3="Operations"), $F39 / $F40 * FP41 * FP42*InpC!$F$44/InpC!$F$42,$F39 / $F40 * FP41 * FP42)</f>
        <v>0</v>
      </c>
      <c r="FQ43" s="241">
        <f>IF(AND(FQ3="Construction",FR3="Operations"), $F39 / $F40 * FQ41 * FQ42*InpC!$F$44/InpC!$F$42,$F39 / $F40 * FQ41 * FQ42)</f>
        <v>0</v>
      </c>
      <c r="FR43" s="241">
        <f>IF(AND(FR3="Construction",FS3="Operations"), $F39 / $F40 * FR41 * FR42*InpC!$F$44/InpC!$F$42,$F39 / $F40 * FR41 * FR42)</f>
        <v>0</v>
      </c>
      <c r="FS43" s="241">
        <f>IF(AND(FS3="Construction",FT3="Operations"), $F39 / $F40 * FS41 * FS42*InpC!$F$44/InpC!$F$42,$F39 / $F40 * FS41 * FS42)</f>
        <v>0</v>
      </c>
      <c r="FT43" s="241">
        <f>IF(AND(FT3="Construction",FU3="Operations"), $F39 / $F40 * FT41 * FT42*InpC!$F$44/InpC!$F$42,$F39 / $F40 * FT41 * FT42)</f>
        <v>0</v>
      </c>
      <c r="FU43" s="241">
        <f>IF(AND(FU3="Construction",FV3="Operations"), $F39 / $F40 * FU41 * FU42*InpC!$F$44/InpC!$F$42,$F39 / $F40 * FU41 * FU42)</f>
        <v>0</v>
      </c>
      <c r="FV43" s="241">
        <f>IF(AND(FV3="Construction",FW3="Operations"), $F39 / $F40 * FV41 * FV42*InpC!$F$44/InpC!$F$42,$F39 / $F40 * FV41 * FV42)</f>
        <v>0</v>
      </c>
      <c r="FW43" s="241">
        <f>IF(AND(FW3="Construction",FX3="Operations"), $F39 / $F40 * FW41 * FW42*InpC!$F$44/InpC!$F$42,$F39 / $F40 * FW41 * FW42)</f>
        <v>0</v>
      </c>
      <c r="FX43" s="241">
        <f>IF(AND(FX3="Construction",FY3="Operations"), $F39 / $F40 * FX41 * FX42*InpC!$F$44/InpC!$F$42,$F39 / $F40 * FX41 * FX42)</f>
        <v>0</v>
      </c>
      <c r="FY43" s="241">
        <f>IF(AND(FY3="Construction",FZ3="Operations"), $F39 / $F40 * FY41 * FY42*InpC!$F$44/InpC!$F$42,$F39 / $F40 * FY41 * FY42)</f>
        <v>0</v>
      </c>
      <c r="FZ43" s="241">
        <f>IF(AND(FZ3="Construction",GA3="Operations"), $F39 / $F40 * FZ41 * FZ42*InpC!$F$44/InpC!$F$42,$F39 / $F40 * FZ41 * FZ42)</f>
        <v>0</v>
      </c>
      <c r="GA43" s="241">
        <f>IF(AND(GA3="Construction",GB3="Operations"), $F39 / $F40 * GA41 * GA42*InpC!$F$44/InpC!$F$42,$F39 / $F40 * GA41 * GA42)</f>
        <v>0</v>
      </c>
      <c r="GB43" s="241">
        <f>IF(AND(GB3="Construction",GC3="Operations"), $F39 / $F40 * GB41 * GB42*InpC!$F$44/InpC!$F$42,$F39 / $F40 * GB41 * GB42)</f>
        <v>0</v>
      </c>
      <c r="GC43" s="241">
        <f>IF(AND(GC3="Construction",GD3="Operations"), $F39 / $F40 * GC41 * GC42*InpC!$F$44/InpC!$F$42,$F39 / $F40 * GC41 * GC42)</f>
        <v>0</v>
      </c>
      <c r="GD43" s="241">
        <f>IF(AND(GD3="Construction",GE3="Operations"), $F39 / $F40 * GD41 * GD42*InpC!$F$44/InpC!$F$42,$F39 / $F40 * GD41 * GD42)</f>
        <v>0</v>
      </c>
      <c r="GE43" s="241">
        <f>IF(AND(GE3="Construction",GF3="Operations"), $F39 / $F40 * GE41 * GE42*InpC!$F$44/InpC!$F$42,$F39 / $F40 * GE41 * GE42)</f>
        <v>0</v>
      </c>
      <c r="GF43" s="241">
        <f>IF(AND(GF3="Construction",GG3="Operations"), $F39 / $F40 * GF41 * GF42*InpC!$F$44/InpC!$F$42,$F39 / $F40 * GF41 * GF42)</f>
        <v>0</v>
      </c>
      <c r="GG43" s="241">
        <f>IF(AND(GG3="Construction",GH3="Operations"), $F39 / $F40 * GG41 * GG42*InpC!$F$44/InpC!$F$42,$F39 / $F40 * GG41 * GG42)</f>
        <v>0</v>
      </c>
      <c r="GH43" s="241">
        <f>IF(AND(GH3="Construction",GI3="Operations"), $F39 / $F40 * GH41 * GH42*InpC!$F$44/InpC!$F$42,$F39 / $F40 * GH41 * GH42)</f>
        <v>0</v>
      </c>
      <c r="GI43" s="241">
        <f>IF(AND(GI3="Construction",GJ3="Operations"), $F39 / $F40 * GI41 * GI42*InpC!$F$44/InpC!$F$42,$F39 / $F40 * GI41 * GI42)</f>
        <v>0</v>
      </c>
      <c r="GJ43" s="241">
        <f>IF(AND(GJ3="Construction",GK3="Operations"), $F39 / $F40 * GJ41 * GJ42*InpC!$F$44/InpC!$F$42,$F39 / $F40 * GJ41 * GJ42)</f>
        <v>0</v>
      </c>
    </row>
    <row r="44" spans="1:192" x14ac:dyDescent="0.25">
      <c r="A44" s="142"/>
      <c r="B44" s="142"/>
      <c r="C44" s="143"/>
      <c r="D44" s="144"/>
      <c r="E44" s="145" t="str">
        <f xml:space="preserve"> LEFT(E43, LEN(E43) - 4)</f>
        <v>O&amp;M expense</v>
      </c>
      <c r="F44" s="145"/>
      <c r="G44" s="145" t="str">
        <f xml:space="preserve"> SMU</f>
        <v>$ 000s</v>
      </c>
      <c r="H44" s="145">
        <f xml:space="preserve"> SUM(J44:GJ44)</f>
        <v>-238003.7476116537</v>
      </c>
      <c r="I44" s="145"/>
      <c r="J44" s="145">
        <f t="shared" ref="J44:BU44" si="54" xml:space="preserve"> -1 * J43</f>
        <v>0</v>
      </c>
      <c r="K44" s="145">
        <f t="shared" si="54"/>
        <v>0</v>
      </c>
      <c r="L44" s="145">
        <f t="shared" si="54"/>
        <v>0</v>
      </c>
      <c r="M44" s="145">
        <f t="shared" si="54"/>
        <v>0</v>
      </c>
      <c r="N44" s="145">
        <f t="shared" si="54"/>
        <v>0</v>
      </c>
      <c r="O44" s="145">
        <f t="shared" si="54"/>
        <v>0</v>
      </c>
      <c r="P44" s="145">
        <f t="shared" si="54"/>
        <v>0</v>
      </c>
      <c r="Q44" s="145">
        <f t="shared" si="54"/>
        <v>-4895.5569275628004</v>
      </c>
      <c r="R44" s="145">
        <f t="shared" si="54"/>
        <v>-4944.6725209357819</v>
      </c>
      <c r="S44" s="145">
        <f t="shared" si="54"/>
        <v>-4944.6725209357819</v>
      </c>
      <c r="T44" s="145">
        <f t="shared" si="54"/>
        <v>-5043.5659713544983</v>
      </c>
      <c r="U44" s="145">
        <f t="shared" si="54"/>
        <v>-5043.5659713544983</v>
      </c>
      <c r="V44" s="145">
        <f t="shared" si="54"/>
        <v>-5144.4372907815878</v>
      </c>
      <c r="W44" s="145">
        <f t="shared" si="54"/>
        <v>-5144.4372907815878</v>
      </c>
      <c r="X44" s="145">
        <f t="shared" si="54"/>
        <v>-5247.3260365972192</v>
      </c>
      <c r="Y44" s="145">
        <f t="shared" si="54"/>
        <v>-5247.3260365972192</v>
      </c>
      <c r="Z44" s="145">
        <f t="shared" si="54"/>
        <v>-5352.562946189013</v>
      </c>
      <c r="AA44" s="145">
        <f t="shared" si="54"/>
        <v>-5352.562946189013</v>
      </c>
      <c r="AB44" s="145">
        <f t="shared" si="54"/>
        <v>-5459.6142051127936</v>
      </c>
      <c r="AC44" s="145">
        <f t="shared" si="54"/>
        <v>-5459.6142051127936</v>
      </c>
      <c r="AD44" s="145">
        <f t="shared" si="54"/>
        <v>-5568.8064892150505</v>
      </c>
      <c r="AE44" s="145">
        <f t="shared" si="54"/>
        <v>-5568.8064892150505</v>
      </c>
      <c r="AF44" s="145">
        <f t="shared" si="54"/>
        <v>-5680.1826189993517</v>
      </c>
      <c r="AG44" s="145">
        <f t="shared" si="54"/>
        <v>-5680.1826189993517</v>
      </c>
      <c r="AH44" s="145">
        <f t="shared" si="54"/>
        <v>-5794.1006146739937</v>
      </c>
      <c r="AI44" s="145">
        <f t="shared" si="54"/>
        <v>-5794.1006146739937</v>
      </c>
      <c r="AJ44" s="145">
        <f t="shared" si="54"/>
        <v>-5909.9826269674741</v>
      </c>
      <c r="AK44" s="145">
        <f t="shared" si="54"/>
        <v>-5909.9826269674741</v>
      </c>
      <c r="AL44" s="145">
        <f t="shared" si="54"/>
        <v>-6028.1822795068238</v>
      </c>
      <c r="AM44" s="145">
        <f t="shared" si="54"/>
        <v>-6028.1822795068238</v>
      </c>
      <c r="AN44" s="145">
        <f t="shared" si="54"/>
        <v>-6148.7459250969605</v>
      </c>
      <c r="AO44" s="145">
        <f t="shared" si="54"/>
        <v>-6148.7459250969605</v>
      </c>
      <c r="AP44" s="145">
        <f t="shared" si="54"/>
        <v>-6272.0611173509496</v>
      </c>
      <c r="AQ44" s="145">
        <f t="shared" si="54"/>
        <v>-6272.0611173509496</v>
      </c>
      <c r="AR44" s="145">
        <f t="shared" si="54"/>
        <v>-6397.5023396979677</v>
      </c>
      <c r="AS44" s="145">
        <f t="shared" si="54"/>
        <v>-6397.5023396979677</v>
      </c>
      <c r="AT44" s="145">
        <f t="shared" si="54"/>
        <v>-6525.4523864919265</v>
      </c>
      <c r="AU44" s="145">
        <f t="shared" si="54"/>
        <v>-6525.4523864919265</v>
      </c>
      <c r="AV44" s="145">
        <f t="shared" si="54"/>
        <v>-6655.9614342217646</v>
      </c>
      <c r="AW44" s="145">
        <f t="shared" si="54"/>
        <v>-6655.9614342217646</v>
      </c>
      <c r="AX44" s="145">
        <f t="shared" si="54"/>
        <v>-6789.449006142092</v>
      </c>
      <c r="AY44" s="145">
        <f t="shared" si="54"/>
        <v>-6789.449006142092</v>
      </c>
      <c r="AZ44" s="145">
        <f t="shared" si="54"/>
        <v>-6925.2379862649332</v>
      </c>
      <c r="BA44" s="145">
        <f t="shared" si="54"/>
        <v>-6925.2379862649332</v>
      </c>
      <c r="BB44" s="145">
        <f t="shared" si="54"/>
        <v>-7063.7427459902328</v>
      </c>
      <c r="BC44" s="145">
        <f t="shared" si="54"/>
        <v>-7063.7427459902328</v>
      </c>
      <c r="BD44" s="145">
        <f t="shared" si="54"/>
        <v>-7205.017600910036</v>
      </c>
      <c r="BE44" s="145">
        <f t="shared" si="54"/>
        <v>0</v>
      </c>
      <c r="BF44" s="145">
        <f t="shared" si="54"/>
        <v>0</v>
      </c>
      <c r="BG44" s="145">
        <f t="shared" si="54"/>
        <v>0</v>
      </c>
      <c r="BH44" s="145">
        <f t="shared" si="54"/>
        <v>0</v>
      </c>
      <c r="BI44" s="145">
        <f t="shared" si="54"/>
        <v>0</v>
      </c>
      <c r="BJ44" s="145">
        <f t="shared" si="54"/>
        <v>0</v>
      </c>
      <c r="BK44" s="145">
        <f t="shared" si="54"/>
        <v>0</v>
      </c>
      <c r="BL44" s="145">
        <f t="shared" si="54"/>
        <v>0</v>
      </c>
      <c r="BM44" s="145">
        <f t="shared" si="54"/>
        <v>0</v>
      </c>
      <c r="BN44" s="145">
        <f t="shared" si="54"/>
        <v>0</v>
      </c>
      <c r="BO44" s="145">
        <f t="shared" si="54"/>
        <v>0</v>
      </c>
      <c r="BP44" s="145">
        <f t="shared" si="54"/>
        <v>0</v>
      </c>
      <c r="BQ44" s="145">
        <f t="shared" si="54"/>
        <v>0</v>
      </c>
      <c r="BR44" s="145">
        <f t="shared" si="54"/>
        <v>0</v>
      </c>
      <c r="BS44" s="145">
        <f t="shared" si="54"/>
        <v>0</v>
      </c>
      <c r="BT44" s="145">
        <f t="shared" si="54"/>
        <v>0</v>
      </c>
      <c r="BU44" s="145">
        <f t="shared" si="54"/>
        <v>0</v>
      </c>
      <c r="BV44" s="145">
        <f t="shared" ref="BV44:EG44" si="55" xml:space="preserve"> -1 * BV43</f>
        <v>0</v>
      </c>
      <c r="BW44" s="145">
        <f t="shared" si="55"/>
        <v>0</v>
      </c>
      <c r="BX44" s="145">
        <f t="shared" si="55"/>
        <v>0</v>
      </c>
      <c r="BY44" s="145">
        <f t="shared" si="55"/>
        <v>0</v>
      </c>
      <c r="BZ44" s="145">
        <f t="shared" si="55"/>
        <v>0</v>
      </c>
      <c r="CA44" s="145">
        <f t="shared" si="55"/>
        <v>0</v>
      </c>
      <c r="CB44" s="145">
        <f t="shared" si="55"/>
        <v>0</v>
      </c>
      <c r="CC44" s="145">
        <f t="shared" si="55"/>
        <v>0</v>
      </c>
      <c r="CD44" s="145">
        <f t="shared" si="55"/>
        <v>0</v>
      </c>
      <c r="CE44" s="145">
        <f t="shared" si="55"/>
        <v>0</v>
      </c>
      <c r="CF44" s="145">
        <f t="shared" si="55"/>
        <v>0</v>
      </c>
      <c r="CG44" s="145">
        <f t="shared" si="55"/>
        <v>0</v>
      </c>
      <c r="CH44" s="145">
        <f t="shared" si="55"/>
        <v>0</v>
      </c>
      <c r="CI44" s="145">
        <f t="shared" si="55"/>
        <v>0</v>
      </c>
      <c r="CJ44" s="145">
        <f t="shared" si="55"/>
        <v>0</v>
      </c>
      <c r="CK44" s="145">
        <f t="shared" si="55"/>
        <v>0</v>
      </c>
      <c r="CL44" s="145">
        <f t="shared" si="55"/>
        <v>0</v>
      </c>
      <c r="CM44" s="145">
        <f t="shared" si="55"/>
        <v>0</v>
      </c>
      <c r="CN44" s="145">
        <f t="shared" si="55"/>
        <v>0</v>
      </c>
      <c r="CO44" s="145">
        <f t="shared" si="55"/>
        <v>0</v>
      </c>
      <c r="CP44" s="145">
        <f t="shared" si="55"/>
        <v>0</v>
      </c>
      <c r="CQ44" s="145">
        <f t="shared" si="55"/>
        <v>0</v>
      </c>
      <c r="CR44" s="145">
        <f t="shared" si="55"/>
        <v>0</v>
      </c>
      <c r="CS44" s="145">
        <f t="shared" si="55"/>
        <v>0</v>
      </c>
      <c r="CT44" s="145">
        <f t="shared" si="55"/>
        <v>0</v>
      </c>
      <c r="CU44" s="145">
        <f t="shared" si="55"/>
        <v>0</v>
      </c>
      <c r="CV44" s="145">
        <f t="shared" si="55"/>
        <v>0</v>
      </c>
      <c r="CW44" s="145">
        <f t="shared" si="55"/>
        <v>0</v>
      </c>
      <c r="CX44" s="145">
        <f t="shared" si="55"/>
        <v>0</v>
      </c>
      <c r="CY44" s="145">
        <f t="shared" si="55"/>
        <v>0</v>
      </c>
      <c r="CZ44" s="145">
        <f t="shared" si="55"/>
        <v>0</v>
      </c>
      <c r="DA44" s="145">
        <f t="shared" si="55"/>
        <v>0</v>
      </c>
      <c r="DB44" s="145">
        <f t="shared" si="55"/>
        <v>0</v>
      </c>
      <c r="DC44" s="145">
        <f t="shared" si="55"/>
        <v>0</v>
      </c>
      <c r="DD44" s="145">
        <f t="shared" si="55"/>
        <v>0</v>
      </c>
      <c r="DE44" s="145">
        <f t="shared" si="55"/>
        <v>0</v>
      </c>
      <c r="DF44" s="145">
        <f t="shared" si="55"/>
        <v>0</v>
      </c>
      <c r="DG44" s="145">
        <f t="shared" si="55"/>
        <v>0</v>
      </c>
      <c r="DH44" s="145">
        <f t="shared" si="55"/>
        <v>0</v>
      </c>
      <c r="DI44" s="145">
        <f t="shared" si="55"/>
        <v>0</v>
      </c>
      <c r="DJ44" s="145">
        <f t="shared" si="55"/>
        <v>0</v>
      </c>
      <c r="DK44" s="145">
        <f t="shared" si="55"/>
        <v>0</v>
      </c>
      <c r="DL44" s="145">
        <f t="shared" si="55"/>
        <v>0</v>
      </c>
      <c r="DM44" s="145">
        <f t="shared" si="55"/>
        <v>0</v>
      </c>
      <c r="DN44" s="145">
        <f t="shared" si="55"/>
        <v>0</v>
      </c>
      <c r="DO44" s="145">
        <f t="shared" si="55"/>
        <v>0</v>
      </c>
      <c r="DP44" s="145">
        <f t="shared" si="55"/>
        <v>0</v>
      </c>
      <c r="DQ44" s="145">
        <f t="shared" si="55"/>
        <v>0</v>
      </c>
      <c r="DR44" s="145">
        <f t="shared" si="55"/>
        <v>0</v>
      </c>
      <c r="DS44" s="145">
        <f t="shared" si="55"/>
        <v>0</v>
      </c>
      <c r="DT44" s="145">
        <f t="shared" si="55"/>
        <v>0</v>
      </c>
      <c r="DU44" s="145">
        <f t="shared" si="55"/>
        <v>0</v>
      </c>
      <c r="DV44" s="145">
        <f t="shared" si="55"/>
        <v>0</v>
      </c>
      <c r="DW44" s="145">
        <f t="shared" si="55"/>
        <v>0</v>
      </c>
      <c r="DX44" s="145">
        <f t="shared" si="55"/>
        <v>0</v>
      </c>
      <c r="DY44" s="145">
        <f t="shared" si="55"/>
        <v>0</v>
      </c>
      <c r="DZ44" s="145">
        <f t="shared" si="55"/>
        <v>0</v>
      </c>
      <c r="EA44" s="145">
        <f t="shared" si="55"/>
        <v>0</v>
      </c>
      <c r="EB44" s="145">
        <f t="shared" si="55"/>
        <v>0</v>
      </c>
      <c r="EC44" s="145">
        <f t="shared" si="55"/>
        <v>0</v>
      </c>
      <c r="ED44" s="145">
        <f t="shared" si="55"/>
        <v>0</v>
      </c>
      <c r="EE44" s="145">
        <f t="shared" si="55"/>
        <v>0</v>
      </c>
      <c r="EF44" s="145">
        <f t="shared" si="55"/>
        <v>0</v>
      </c>
      <c r="EG44" s="145">
        <f t="shared" si="55"/>
        <v>0</v>
      </c>
      <c r="EH44" s="145">
        <f t="shared" ref="EH44:GJ44" si="56" xml:space="preserve"> -1 * EH43</f>
        <v>0</v>
      </c>
      <c r="EI44" s="145">
        <f t="shared" si="56"/>
        <v>0</v>
      </c>
      <c r="EJ44" s="145">
        <f t="shared" si="56"/>
        <v>0</v>
      </c>
      <c r="EK44" s="145">
        <f t="shared" si="56"/>
        <v>0</v>
      </c>
      <c r="EL44" s="145">
        <f t="shared" si="56"/>
        <v>0</v>
      </c>
      <c r="EM44" s="145">
        <f t="shared" si="56"/>
        <v>0</v>
      </c>
      <c r="EN44" s="145">
        <f t="shared" si="56"/>
        <v>0</v>
      </c>
      <c r="EO44" s="145">
        <f t="shared" si="56"/>
        <v>0</v>
      </c>
      <c r="EP44" s="145">
        <f t="shared" si="56"/>
        <v>0</v>
      </c>
      <c r="EQ44" s="145">
        <f t="shared" si="56"/>
        <v>0</v>
      </c>
      <c r="ER44" s="145">
        <f t="shared" si="56"/>
        <v>0</v>
      </c>
      <c r="ES44" s="145">
        <f t="shared" si="56"/>
        <v>0</v>
      </c>
      <c r="ET44" s="145">
        <f t="shared" si="56"/>
        <v>0</v>
      </c>
      <c r="EU44" s="145">
        <f t="shared" si="56"/>
        <v>0</v>
      </c>
      <c r="EV44" s="145">
        <f t="shared" si="56"/>
        <v>0</v>
      </c>
      <c r="EW44" s="145">
        <f t="shared" si="56"/>
        <v>0</v>
      </c>
      <c r="EX44" s="145">
        <f t="shared" si="56"/>
        <v>0</v>
      </c>
      <c r="EY44" s="145">
        <f t="shared" si="56"/>
        <v>0</v>
      </c>
      <c r="EZ44" s="145">
        <f t="shared" si="56"/>
        <v>0</v>
      </c>
      <c r="FA44" s="145">
        <f t="shared" si="56"/>
        <v>0</v>
      </c>
      <c r="FB44" s="145">
        <f t="shared" si="56"/>
        <v>0</v>
      </c>
      <c r="FC44" s="145">
        <f t="shared" si="56"/>
        <v>0</v>
      </c>
      <c r="FD44" s="145">
        <f t="shared" si="56"/>
        <v>0</v>
      </c>
      <c r="FE44" s="145">
        <f t="shared" si="56"/>
        <v>0</v>
      </c>
      <c r="FF44" s="145">
        <f t="shared" si="56"/>
        <v>0</v>
      </c>
      <c r="FG44" s="145">
        <f t="shared" si="56"/>
        <v>0</v>
      </c>
      <c r="FH44" s="145">
        <f t="shared" si="56"/>
        <v>0</v>
      </c>
      <c r="FI44" s="145">
        <f t="shared" si="56"/>
        <v>0</v>
      </c>
      <c r="FJ44" s="145">
        <f t="shared" si="56"/>
        <v>0</v>
      </c>
      <c r="FK44" s="145">
        <f t="shared" si="56"/>
        <v>0</v>
      </c>
      <c r="FL44" s="145">
        <f t="shared" si="56"/>
        <v>0</v>
      </c>
      <c r="FM44" s="145">
        <f t="shared" si="56"/>
        <v>0</v>
      </c>
      <c r="FN44" s="145">
        <f t="shared" si="56"/>
        <v>0</v>
      </c>
      <c r="FO44" s="145">
        <f t="shared" si="56"/>
        <v>0</v>
      </c>
      <c r="FP44" s="145">
        <f t="shared" si="56"/>
        <v>0</v>
      </c>
      <c r="FQ44" s="145">
        <f t="shared" si="56"/>
        <v>0</v>
      </c>
      <c r="FR44" s="145">
        <f t="shared" si="56"/>
        <v>0</v>
      </c>
      <c r="FS44" s="145">
        <f t="shared" si="56"/>
        <v>0</v>
      </c>
      <c r="FT44" s="145">
        <f t="shared" si="56"/>
        <v>0</v>
      </c>
      <c r="FU44" s="145">
        <f t="shared" si="56"/>
        <v>0</v>
      </c>
      <c r="FV44" s="145">
        <f t="shared" si="56"/>
        <v>0</v>
      </c>
      <c r="FW44" s="145">
        <f t="shared" si="56"/>
        <v>0</v>
      </c>
      <c r="FX44" s="145">
        <f t="shared" si="56"/>
        <v>0</v>
      </c>
      <c r="FY44" s="145">
        <f t="shared" si="56"/>
        <v>0</v>
      </c>
      <c r="FZ44" s="145">
        <f t="shared" si="56"/>
        <v>0</v>
      </c>
      <c r="GA44" s="145">
        <f t="shared" si="56"/>
        <v>0</v>
      </c>
      <c r="GB44" s="145">
        <f t="shared" si="56"/>
        <v>0</v>
      </c>
      <c r="GC44" s="145">
        <f t="shared" si="56"/>
        <v>0</v>
      </c>
      <c r="GD44" s="145">
        <f t="shared" si="56"/>
        <v>0</v>
      </c>
      <c r="GE44" s="145">
        <f t="shared" si="56"/>
        <v>0</v>
      </c>
      <c r="GF44" s="145">
        <f t="shared" si="56"/>
        <v>0</v>
      </c>
      <c r="GG44" s="145">
        <f t="shared" si="56"/>
        <v>0</v>
      </c>
      <c r="GH44" s="145">
        <f t="shared" si="56"/>
        <v>0</v>
      </c>
      <c r="GI44" s="145">
        <f t="shared" si="56"/>
        <v>0</v>
      </c>
      <c r="GJ44" s="145">
        <f t="shared" si="56"/>
        <v>0</v>
      </c>
    </row>
    <row r="45" spans="1:192" x14ac:dyDescent="0.25">
      <c r="A45" s="242"/>
      <c r="B45" s="242"/>
      <c r="C45" s="243"/>
      <c r="D45" s="244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41"/>
      <c r="U45" s="241"/>
      <c r="V45" s="241"/>
      <c r="W45" s="241"/>
      <c r="X45" s="241"/>
      <c r="Y45" s="241"/>
      <c r="Z45" s="241"/>
      <c r="AA45" s="241"/>
      <c r="AB45" s="241"/>
      <c r="AC45" s="241"/>
      <c r="AD45" s="241"/>
      <c r="AE45" s="241"/>
      <c r="AF45" s="241"/>
      <c r="AG45" s="241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1"/>
      <c r="CA45" s="241"/>
      <c r="CB45" s="241"/>
      <c r="CC45" s="241"/>
      <c r="CD45" s="241"/>
      <c r="CE45" s="241"/>
      <c r="CF45" s="241"/>
      <c r="CG45" s="241"/>
      <c r="CH45" s="241"/>
      <c r="CI45" s="241"/>
      <c r="CJ45" s="241"/>
      <c r="CK45" s="241"/>
      <c r="CL45" s="241"/>
      <c r="CM45" s="241"/>
      <c r="CN45" s="241"/>
      <c r="CO45" s="241"/>
      <c r="CP45" s="241"/>
      <c r="CQ45" s="241"/>
      <c r="CR45" s="241"/>
      <c r="CS45" s="241"/>
      <c r="CT45" s="241"/>
      <c r="CU45" s="241"/>
      <c r="CV45" s="241"/>
      <c r="CW45" s="241"/>
      <c r="CX45" s="241"/>
      <c r="CY45" s="241"/>
      <c r="CZ45" s="241"/>
      <c r="DA45" s="241"/>
      <c r="DB45" s="241"/>
      <c r="DC45" s="241"/>
      <c r="DD45" s="241"/>
      <c r="DE45" s="241"/>
      <c r="DF45" s="241"/>
      <c r="DG45" s="241"/>
      <c r="DH45" s="241"/>
      <c r="DI45" s="241"/>
      <c r="DJ45" s="241"/>
      <c r="DK45" s="241"/>
      <c r="DL45" s="241"/>
      <c r="DM45" s="241"/>
      <c r="DN45" s="241"/>
      <c r="DO45" s="241"/>
      <c r="DP45" s="241"/>
      <c r="DQ45" s="241"/>
      <c r="DR45" s="241"/>
      <c r="DS45" s="241"/>
      <c r="DT45" s="241"/>
      <c r="DU45" s="241"/>
      <c r="DV45" s="241"/>
      <c r="DW45" s="241"/>
      <c r="DX45" s="241"/>
      <c r="DY45" s="241"/>
      <c r="DZ45" s="241"/>
      <c r="EA45" s="241"/>
      <c r="EB45" s="241"/>
      <c r="EC45" s="241"/>
      <c r="ED45" s="241"/>
      <c r="EE45" s="241"/>
      <c r="EF45" s="241"/>
      <c r="EG45" s="241"/>
      <c r="EH45" s="241"/>
      <c r="EI45" s="241"/>
      <c r="EJ45" s="241"/>
      <c r="EK45" s="241"/>
      <c r="EL45" s="241"/>
      <c r="EM45" s="241"/>
      <c r="EN45" s="241"/>
      <c r="EO45" s="241"/>
      <c r="EP45" s="241"/>
      <c r="EQ45" s="241"/>
      <c r="ER45" s="241"/>
      <c r="ES45" s="241"/>
      <c r="ET45" s="241"/>
      <c r="EU45" s="241"/>
      <c r="EV45" s="241"/>
      <c r="EW45" s="241"/>
      <c r="EX45" s="241"/>
      <c r="EY45" s="241"/>
      <c r="EZ45" s="241"/>
      <c r="FA45" s="241"/>
      <c r="FB45" s="241"/>
      <c r="FC45" s="241"/>
      <c r="FD45" s="241"/>
      <c r="FE45" s="241"/>
      <c r="FF45" s="241"/>
      <c r="FG45" s="241"/>
      <c r="FH45" s="241"/>
      <c r="FI45" s="241"/>
      <c r="FJ45" s="241"/>
      <c r="FK45" s="241"/>
      <c r="FL45" s="241"/>
      <c r="FM45" s="241"/>
      <c r="FN45" s="241"/>
      <c r="FO45" s="241"/>
      <c r="FP45" s="241"/>
      <c r="FQ45" s="241"/>
      <c r="FR45" s="241"/>
      <c r="FS45" s="241"/>
      <c r="FT45" s="241"/>
      <c r="FU45" s="241"/>
      <c r="FV45" s="241"/>
      <c r="FW45" s="241"/>
      <c r="FX45" s="241"/>
      <c r="FY45" s="241"/>
      <c r="FZ45" s="241"/>
      <c r="GA45" s="241"/>
      <c r="GB45" s="241"/>
      <c r="GC45" s="241"/>
      <c r="GD45" s="241"/>
      <c r="GE45" s="241"/>
      <c r="GF45" s="241"/>
      <c r="GG45" s="241"/>
      <c r="GH45" s="241"/>
      <c r="GI45" s="241"/>
      <c r="GJ45" s="241"/>
    </row>
    <row r="46" spans="1:192" x14ac:dyDescent="0.25">
      <c r="A46" s="242"/>
      <c r="B46" s="242"/>
      <c r="C46" s="243"/>
      <c r="D46" s="244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241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1"/>
      <c r="CA46" s="241"/>
      <c r="CB46" s="241"/>
      <c r="CC46" s="241"/>
      <c r="CD46" s="241"/>
      <c r="CE46" s="241"/>
      <c r="CF46" s="241"/>
      <c r="CG46" s="241"/>
      <c r="CH46" s="241"/>
      <c r="CI46" s="241"/>
      <c r="CJ46" s="241"/>
      <c r="CK46" s="241"/>
      <c r="CL46" s="241"/>
      <c r="CM46" s="241"/>
      <c r="CN46" s="241"/>
      <c r="CO46" s="241"/>
      <c r="CP46" s="241"/>
      <c r="CQ46" s="241"/>
      <c r="CR46" s="241"/>
      <c r="CS46" s="241"/>
      <c r="CT46" s="241"/>
      <c r="CU46" s="241"/>
      <c r="CV46" s="241"/>
      <c r="CW46" s="241"/>
      <c r="CX46" s="241"/>
      <c r="CY46" s="241"/>
      <c r="CZ46" s="241"/>
      <c r="DA46" s="241"/>
      <c r="DB46" s="241"/>
      <c r="DC46" s="241"/>
      <c r="DD46" s="241"/>
      <c r="DE46" s="241"/>
      <c r="DF46" s="241"/>
      <c r="DG46" s="241"/>
      <c r="DH46" s="241"/>
      <c r="DI46" s="241"/>
      <c r="DJ46" s="241"/>
      <c r="DK46" s="241"/>
      <c r="DL46" s="241"/>
      <c r="DM46" s="241"/>
      <c r="DN46" s="241"/>
      <c r="DO46" s="241"/>
      <c r="DP46" s="241"/>
      <c r="DQ46" s="241"/>
      <c r="DR46" s="241"/>
      <c r="DS46" s="241"/>
      <c r="DT46" s="241"/>
      <c r="DU46" s="241"/>
      <c r="DV46" s="241"/>
      <c r="DW46" s="241"/>
      <c r="DX46" s="241"/>
      <c r="DY46" s="241"/>
      <c r="DZ46" s="241"/>
      <c r="EA46" s="241"/>
      <c r="EB46" s="241"/>
      <c r="EC46" s="241"/>
      <c r="ED46" s="241"/>
      <c r="EE46" s="241"/>
      <c r="EF46" s="241"/>
      <c r="EG46" s="241"/>
      <c r="EH46" s="241"/>
      <c r="EI46" s="241"/>
      <c r="EJ46" s="241"/>
      <c r="EK46" s="241"/>
      <c r="EL46" s="241"/>
      <c r="EM46" s="241"/>
      <c r="EN46" s="241"/>
      <c r="EO46" s="241"/>
      <c r="EP46" s="241"/>
      <c r="EQ46" s="241"/>
      <c r="ER46" s="241"/>
      <c r="ES46" s="241"/>
      <c r="ET46" s="241"/>
      <c r="EU46" s="241"/>
      <c r="EV46" s="241"/>
      <c r="EW46" s="241"/>
      <c r="EX46" s="241"/>
      <c r="EY46" s="241"/>
      <c r="EZ46" s="241"/>
      <c r="FA46" s="241"/>
      <c r="FB46" s="241"/>
      <c r="FC46" s="241"/>
      <c r="FD46" s="241"/>
      <c r="FE46" s="241"/>
      <c r="FF46" s="241"/>
      <c r="FG46" s="241"/>
      <c r="FH46" s="241"/>
      <c r="FI46" s="241"/>
      <c r="FJ46" s="241"/>
      <c r="FK46" s="241"/>
      <c r="FL46" s="241"/>
      <c r="FM46" s="241"/>
      <c r="FN46" s="241"/>
      <c r="FO46" s="241"/>
      <c r="FP46" s="241"/>
      <c r="FQ46" s="241"/>
      <c r="FR46" s="241"/>
      <c r="FS46" s="241"/>
      <c r="FT46" s="241"/>
      <c r="FU46" s="241"/>
      <c r="FV46" s="241"/>
      <c r="FW46" s="241"/>
      <c r="FX46" s="241"/>
      <c r="FY46" s="241"/>
      <c r="FZ46" s="241"/>
      <c r="GA46" s="241"/>
      <c r="GB46" s="241"/>
      <c r="GC46" s="241"/>
      <c r="GD46" s="241"/>
      <c r="GE46" s="241"/>
      <c r="GF46" s="241"/>
      <c r="GG46" s="241"/>
      <c r="GH46" s="241"/>
      <c r="GI46" s="241"/>
      <c r="GJ46" s="241"/>
    </row>
    <row r="47" spans="1:192" x14ac:dyDescent="0.25">
      <c r="A47" s="242" t="s">
        <v>246</v>
      </c>
      <c r="B47" s="242"/>
      <c r="C47" s="243"/>
      <c r="D47" s="244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1"/>
      <c r="W47" s="241"/>
      <c r="X47" s="241"/>
      <c r="Y47" s="241"/>
      <c r="Z47" s="241"/>
      <c r="AA47" s="241"/>
      <c r="AB47" s="241"/>
      <c r="AC47" s="241"/>
      <c r="AD47" s="241"/>
      <c r="AE47" s="241"/>
      <c r="AF47" s="241"/>
      <c r="AG47" s="241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1"/>
      <c r="CA47" s="241"/>
      <c r="CB47" s="241"/>
      <c r="CC47" s="241"/>
      <c r="CD47" s="241"/>
      <c r="CE47" s="241"/>
      <c r="CF47" s="241"/>
      <c r="CG47" s="241"/>
      <c r="CH47" s="241"/>
      <c r="CI47" s="241"/>
      <c r="CJ47" s="241"/>
      <c r="CK47" s="241"/>
      <c r="CL47" s="241"/>
      <c r="CM47" s="241"/>
      <c r="CN47" s="241"/>
      <c r="CO47" s="241"/>
      <c r="CP47" s="241"/>
      <c r="CQ47" s="241"/>
      <c r="CR47" s="241"/>
      <c r="CS47" s="241"/>
      <c r="CT47" s="241"/>
      <c r="CU47" s="241"/>
      <c r="CV47" s="241"/>
      <c r="CW47" s="241"/>
      <c r="CX47" s="241"/>
      <c r="CY47" s="241"/>
      <c r="CZ47" s="241"/>
      <c r="DA47" s="241"/>
      <c r="DB47" s="241"/>
      <c r="DC47" s="241"/>
      <c r="DD47" s="241"/>
      <c r="DE47" s="241"/>
      <c r="DF47" s="241"/>
      <c r="DG47" s="241"/>
      <c r="DH47" s="241"/>
      <c r="DI47" s="241"/>
      <c r="DJ47" s="241"/>
      <c r="DK47" s="241"/>
      <c r="DL47" s="241"/>
      <c r="DM47" s="241"/>
      <c r="DN47" s="241"/>
      <c r="DO47" s="241"/>
      <c r="DP47" s="241"/>
      <c r="DQ47" s="241"/>
      <c r="DR47" s="241"/>
      <c r="DS47" s="241"/>
      <c r="DT47" s="241"/>
      <c r="DU47" s="241"/>
      <c r="DV47" s="241"/>
      <c r="DW47" s="241"/>
      <c r="DX47" s="241"/>
      <c r="DY47" s="241"/>
      <c r="DZ47" s="241"/>
      <c r="EA47" s="241"/>
      <c r="EB47" s="241"/>
      <c r="EC47" s="241"/>
      <c r="ED47" s="241"/>
      <c r="EE47" s="241"/>
      <c r="EF47" s="241"/>
      <c r="EG47" s="241"/>
      <c r="EH47" s="241"/>
      <c r="EI47" s="241"/>
      <c r="EJ47" s="241"/>
      <c r="EK47" s="241"/>
      <c r="EL47" s="241"/>
      <c r="EM47" s="241"/>
      <c r="EN47" s="241"/>
      <c r="EO47" s="241"/>
      <c r="EP47" s="241"/>
      <c r="EQ47" s="241"/>
      <c r="ER47" s="241"/>
      <c r="ES47" s="241"/>
      <c r="ET47" s="241"/>
      <c r="EU47" s="241"/>
      <c r="EV47" s="241"/>
      <c r="EW47" s="241"/>
      <c r="EX47" s="241"/>
      <c r="EY47" s="241"/>
      <c r="EZ47" s="241"/>
      <c r="FA47" s="241"/>
      <c r="FB47" s="241"/>
      <c r="FC47" s="241"/>
      <c r="FD47" s="241"/>
      <c r="FE47" s="241"/>
      <c r="FF47" s="241"/>
      <c r="FG47" s="241"/>
      <c r="FH47" s="241"/>
      <c r="FI47" s="241"/>
      <c r="FJ47" s="241"/>
      <c r="FK47" s="241"/>
      <c r="FL47" s="241"/>
      <c r="FM47" s="241"/>
      <c r="FN47" s="241"/>
      <c r="FO47" s="241"/>
      <c r="FP47" s="241"/>
      <c r="FQ47" s="241"/>
      <c r="FR47" s="241"/>
      <c r="FS47" s="241"/>
      <c r="FT47" s="241"/>
      <c r="FU47" s="241"/>
      <c r="FV47" s="241"/>
      <c r="FW47" s="241"/>
      <c r="FX47" s="241"/>
      <c r="FY47" s="241"/>
      <c r="FZ47" s="241"/>
      <c r="GA47" s="241"/>
      <c r="GB47" s="241"/>
      <c r="GC47" s="241"/>
      <c r="GD47" s="241"/>
      <c r="GE47" s="241"/>
      <c r="GF47" s="241"/>
      <c r="GG47" s="241"/>
      <c r="GH47" s="241"/>
      <c r="GI47" s="241"/>
      <c r="GJ47" s="241"/>
    </row>
    <row r="48" spans="1:192" x14ac:dyDescent="0.25">
      <c r="A48" s="242"/>
      <c r="B48" s="242"/>
      <c r="C48" s="243"/>
      <c r="D48" s="244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41"/>
      <c r="U48" s="241"/>
      <c r="V48" s="241"/>
      <c r="W48" s="241"/>
      <c r="X48" s="241"/>
      <c r="Y48" s="241"/>
      <c r="Z48" s="241"/>
      <c r="AA48" s="241"/>
      <c r="AB48" s="241"/>
      <c r="AC48" s="241"/>
      <c r="AD48" s="241"/>
      <c r="AE48" s="241"/>
      <c r="AF48" s="241"/>
      <c r="AG48" s="241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1"/>
      <c r="CA48" s="241"/>
      <c r="CB48" s="241"/>
      <c r="CC48" s="241"/>
      <c r="CD48" s="241"/>
      <c r="CE48" s="241"/>
      <c r="CF48" s="241"/>
      <c r="CG48" s="241"/>
      <c r="CH48" s="241"/>
      <c r="CI48" s="241"/>
      <c r="CJ48" s="241"/>
      <c r="CK48" s="241"/>
      <c r="CL48" s="241"/>
      <c r="CM48" s="241"/>
      <c r="CN48" s="241"/>
      <c r="CO48" s="241"/>
      <c r="CP48" s="241"/>
      <c r="CQ48" s="241"/>
      <c r="CR48" s="241"/>
      <c r="CS48" s="241"/>
      <c r="CT48" s="241"/>
      <c r="CU48" s="241"/>
      <c r="CV48" s="241"/>
      <c r="CW48" s="241"/>
      <c r="CX48" s="241"/>
      <c r="CY48" s="241"/>
      <c r="CZ48" s="241"/>
      <c r="DA48" s="241"/>
      <c r="DB48" s="241"/>
      <c r="DC48" s="241"/>
      <c r="DD48" s="241"/>
      <c r="DE48" s="241"/>
      <c r="DF48" s="241"/>
      <c r="DG48" s="241"/>
      <c r="DH48" s="241"/>
      <c r="DI48" s="241"/>
      <c r="DJ48" s="241"/>
      <c r="DK48" s="241"/>
      <c r="DL48" s="241"/>
      <c r="DM48" s="241"/>
      <c r="DN48" s="241"/>
      <c r="DO48" s="241"/>
      <c r="DP48" s="241"/>
      <c r="DQ48" s="241"/>
      <c r="DR48" s="241"/>
      <c r="DS48" s="241"/>
      <c r="DT48" s="241"/>
      <c r="DU48" s="241"/>
      <c r="DV48" s="241"/>
      <c r="DW48" s="241"/>
      <c r="DX48" s="241"/>
      <c r="DY48" s="241"/>
      <c r="DZ48" s="241"/>
      <c r="EA48" s="241"/>
      <c r="EB48" s="241"/>
      <c r="EC48" s="241"/>
      <c r="ED48" s="241"/>
      <c r="EE48" s="241"/>
      <c r="EF48" s="241"/>
      <c r="EG48" s="241"/>
      <c r="EH48" s="241"/>
      <c r="EI48" s="241"/>
      <c r="EJ48" s="241"/>
      <c r="EK48" s="241"/>
      <c r="EL48" s="241"/>
      <c r="EM48" s="241"/>
      <c r="EN48" s="241"/>
      <c r="EO48" s="241"/>
      <c r="EP48" s="241"/>
      <c r="EQ48" s="241"/>
      <c r="ER48" s="241"/>
      <c r="ES48" s="241"/>
      <c r="ET48" s="241"/>
      <c r="EU48" s="241"/>
      <c r="EV48" s="241"/>
      <c r="EW48" s="241"/>
      <c r="EX48" s="241"/>
      <c r="EY48" s="241"/>
      <c r="EZ48" s="241"/>
      <c r="FA48" s="241"/>
      <c r="FB48" s="241"/>
      <c r="FC48" s="241"/>
      <c r="FD48" s="241"/>
      <c r="FE48" s="241"/>
      <c r="FF48" s="241"/>
      <c r="FG48" s="241"/>
      <c r="FH48" s="241"/>
      <c r="FI48" s="241"/>
      <c r="FJ48" s="241"/>
      <c r="FK48" s="241"/>
      <c r="FL48" s="241"/>
      <c r="FM48" s="241"/>
      <c r="FN48" s="241"/>
      <c r="FO48" s="241"/>
      <c r="FP48" s="241"/>
      <c r="FQ48" s="241"/>
      <c r="FR48" s="241"/>
      <c r="FS48" s="241"/>
      <c r="FT48" s="241"/>
      <c r="FU48" s="241"/>
      <c r="FV48" s="241"/>
      <c r="FW48" s="241"/>
      <c r="FX48" s="241"/>
      <c r="FY48" s="241"/>
      <c r="FZ48" s="241"/>
      <c r="GA48" s="241"/>
      <c r="GB48" s="241"/>
      <c r="GC48" s="241"/>
      <c r="GD48" s="241"/>
      <c r="GE48" s="241"/>
      <c r="GF48" s="241"/>
      <c r="GG48" s="241"/>
      <c r="GH48" s="241"/>
      <c r="GI48" s="241"/>
      <c r="GJ48" s="241"/>
    </row>
    <row r="49" spans="1:192" x14ac:dyDescent="0.25">
      <c r="A49" s="86"/>
      <c r="B49" s="86"/>
      <c r="C49" s="87"/>
      <c r="D49" s="88"/>
      <c r="E49" s="146" t="str">
        <f xml:space="preserve"> InpC!E$179</f>
        <v>Accounts receivable days</v>
      </c>
      <c r="F49" s="146">
        <f xml:space="preserve"> InpC!F$179</f>
        <v>45</v>
      </c>
      <c r="G49" s="146" t="str">
        <f xml:space="preserve"> InpC!G$179</f>
        <v>days</v>
      </c>
      <c r="H49" s="146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69"/>
      <c r="CA49" s="69"/>
      <c r="CB49" s="69"/>
      <c r="CC49" s="69"/>
      <c r="CD49" s="69"/>
      <c r="CE49" s="69"/>
      <c r="CF49" s="69"/>
      <c r="CG49" s="69"/>
      <c r="CH49" s="69"/>
      <c r="CI49" s="69"/>
      <c r="CJ49" s="69"/>
      <c r="CK49" s="69"/>
      <c r="CL49" s="69"/>
      <c r="CM49" s="69"/>
      <c r="CN49" s="69"/>
      <c r="CO49" s="69"/>
      <c r="CP49" s="69"/>
      <c r="CQ49" s="69"/>
      <c r="CR49" s="69"/>
      <c r="CS49" s="69"/>
      <c r="CT49" s="69"/>
      <c r="CU49" s="69"/>
      <c r="CV49" s="69"/>
      <c r="CW49" s="69"/>
      <c r="CX49" s="69"/>
      <c r="CY49" s="69"/>
      <c r="CZ49" s="69"/>
      <c r="DA49" s="69"/>
      <c r="DB49" s="69"/>
      <c r="DC49" s="69"/>
      <c r="DD49" s="69"/>
      <c r="DE49" s="69"/>
      <c r="DF49" s="69"/>
      <c r="DG49" s="69"/>
      <c r="DH49" s="69"/>
      <c r="DI49" s="69"/>
      <c r="DJ49" s="69"/>
      <c r="DK49" s="69"/>
      <c r="DL49" s="69"/>
      <c r="DM49" s="69"/>
      <c r="DN49" s="69"/>
      <c r="DO49" s="69"/>
      <c r="DP49" s="69"/>
      <c r="DQ49" s="69"/>
      <c r="DR49" s="69"/>
      <c r="DS49" s="69"/>
      <c r="DT49" s="69"/>
      <c r="DU49" s="69"/>
      <c r="DV49" s="69"/>
      <c r="DW49" s="69"/>
      <c r="DX49" s="69"/>
      <c r="DY49" s="69"/>
      <c r="DZ49" s="69"/>
      <c r="EA49" s="69"/>
      <c r="EB49" s="69"/>
      <c r="EC49" s="69"/>
      <c r="ED49" s="69"/>
      <c r="EE49" s="69"/>
      <c r="EF49" s="69"/>
      <c r="EG49" s="69"/>
      <c r="EH49" s="69"/>
      <c r="EI49" s="69"/>
      <c r="EJ49" s="69"/>
      <c r="EK49" s="69"/>
      <c r="EL49" s="69"/>
      <c r="EM49" s="69"/>
      <c r="EN49" s="69"/>
      <c r="EO49" s="69"/>
      <c r="EP49" s="69"/>
      <c r="EQ49" s="69"/>
      <c r="ER49" s="69"/>
      <c r="ES49" s="69"/>
      <c r="ET49" s="69"/>
      <c r="EU49" s="69"/>
      <c r="EV49" s="69"/>
      <c r="EW49" s="69"/>
      <c r="EX49" s="69"/>
      <c r="EY49" s="69"/>
      <c r="EZ49" s="69"/>
      <c r="FA49" s="69"/>
      <c r="FB49" s="69"/>
      <c r="FC49" s="69"/>
      <c r="FD49" s="69"/>
      <c r="FE49" s="69"/>
      <c r="FF49" s="69"/>
      <c r="FG49" s="69"/>
      <c r="FH49" s="69"/>
      <c r="FI49" s="69"/>
      <c r="FJ49" s="69"/>
      <c r="FK49" s="69"/>
      <c r="FL49" s="69"/>
      <c r="FM49" s="69"/>
      <c r="FN49" s="69"/>
      <c r="FO49" s="69"/>
      <c r="FP49" s="69"/>
      <c r="FQ49" s="69"/>
      <c r="FR49" s="69"/>
      <c r="FS49" s="69"/>
      <c r="FT49" s="69"/>
      <c r="FU49" s="69"/>
      <c r="FV49" s="69"/>
      <c r="FW49" s="69"/>
      <c r="FX49" s="69"/>
      <c r="FY49" s="69"/>
      <c r="FZ49" s="69"/>
      <c r="GA49" s="69"/>
      <c r="GB49" s="69"/>
      <c r="GC49" s="69"/>
      <c r="GD49" s="69"/>
      <c r="GE49" s="69"/>
      <c r="GF49" s="69"/>
      <c r="GG49" s="69"/>
      <c r="GH49" s="69"/>
      <c r="GI49" s="69"/>
      <c r="GJ49" s="69"/>
    </row>
    <row r="50" spans="1:192" x14ac:dyDescent="0.25">
      <c r="A50" s="86"/>
      <c r="B50" s="86"/>
      <c r="C50" s="87"/>
      <c r="D50" s="88"/>
      <c r="E50" s="69" t="str">
        <f xml:space="preserve"> Time!E$172</f>
        <v>Days in period</v>
      </c>
      <c r="F50" s="69">
        <f xml:space="preserve"> Time!F$172</f>
        <v>0</v>
      </c>
      <c r="G50" s="69" t="str">
        <f xml:space="preserve"> Time!G$172</f>
        <v>days</v>
      </c>
      <c r="H50" s="69">
        <f xml:space="preserve"> Time!H$172</f>
        <v>0</v>
      </c>
      <c r="I50" s="69">
        <f xml:space="preserve"> Time!I$172</f>
        <v>0</v>
      </c>
      <c r="J50" s="69">
        <f xml:space="preserve"> Time!J$172</f>
        <v>181</v>
      </c>
      <c r="K50" s="69">
        <f xml:space="preserve"> Time!K$172</f>
        <v>184</v>
      </c>
      <c r="L50" s="69">
        <f xml:space="preserve"> Time!L$172</f>
        <v>181</v>
      </c>
      <c r="M50" s="69">
        <f xml:space="preserve"> Time!M$172</f>
        <v>184</v>
      </c>
      <c r="N50" s="69">
        <f xml:space="preserve"> Time!N$172</f>
        <v>181</v>
      </c>
      <c r="O50" s="69">
        <f xml:space="preserve"> Time!O$172</f>
        <v>184</v>
      </c>
      <c r="P50" s="69">
        <f xml:space="preserve"> Time!P$172</f>
        <v>182</v>
      </c>
      <c r="Q50" s="69">
        <f xml:space="preserve"> Time!Q$172</f>
        <v>184</v>
      </c>
      <c r="R50" s="69">
        <f xml:space="preserve"> Time!R$172</f>
        <v>181</v>
      </c>
      <c r="S50" s="69">
        <f xml:space="preserve"> Time!S$172</f>
        <v>184</v>
      </c>
      <c r="T50" s="69">
        <f xml:space="preserve"> Time!T$172</f>
        <v>181</v>
      </c>
      <c r="U50" s="69">
        <f xml:space="preserve"> Time!U$172</f>
        <v>184</v>
      </c>
      <c r="V50" s="69">
        <f xml:space="preserve"> Time!V$172</f>
        <v>181</v>
      </c>
      <c r="W50" s="69">
        <f xml:space="preserve"> Time!W$172</f>
        <v>184</v>
      </c>
      <c r="X50" s="69">
        <f xml:space="preserve"> Time!X$172</f>
        <v>182</v>
      </c>
      <c r="Y50" s="69">
        <f xml:space="preserve"> Time!Y$172</f>
        <v>184</v>
      </c>
      <c r="Z50" s="69">
        <f xml:space="preserve"> Time!Z$172</f>
        <v>181</v>
      </c>
      <c r="AA50" s="69">
        <f xml:space="preserve"> Time!AA$172</f>
        <v>184</v>
      </c>
      <c r="AB50" s="69">
        <f xml:space="preserve"> Time!AB$172</f>
        <v>181</v>
      </c>
      <c r="AC50" s="69">
        <f xml:space="preserve"> Time!AC$172</f>
        <v>184</v>
      </c>
      <c r="AD50" s="69">
        <f xml:space="preserve"> Time!AD$172</f>
        <v>181</v>
      </c>
      <c r="AE50" s="69">
        <f xml:space="preserve"> Time!AE$172</f>
        <v>184</v>
      </c>
      <c r="AF50" s="69">
        <f xml:space="preserve"> Time!AF$172</f>
        <v>182</v>
      </c>
      <c r="AG50" s="69">
        <f xml:space="preserve"> Time!AG$172</f>
        <v>184</v>
      </c>
      <c r="AH50" s="69">
        <f xml:space="preserve"> Time!AH$172</f>
        <v>181</v>
      </c>
      <c r="AI50" s="69">
        <f xml:space="preserve"> Time!AI$172</f>
        <v>184</v>
      </c>
      <c r="AJ50" s="69">
        <f xml:space="preserve"> Time!AJ$172</f>
        <v>181</v>
      </c>
      <c r="AK50" s="69">
        <f xml:space="preserve"> Time!AK$172</f>
        <v>184</v>
      </c>
      <c r="AL50" s="69">
        <f xml:space="preserve"> Time!AL$172</f>
        <v>181</v>
      </c>
      <c r="AM50" s="69">
        <f xml:space="preserve"> Time!AM$172</f>
        <v>184</v>
      </c>
      <c r="AN50" s="69">
        <f xml:space="preserve"> Time!AN$172</f>
        <v>182</v>
      </c>
      <c r="AO50" s="69">
        <f xml:space="preserve"> Time!AO$172</f>
        <v>184</v>
      </c>
      <c r="AP50" s="69">
        <f xml:space="preserve"> Time!AP$172</f>
        <v>181</v>
      </c>
      <c r="AQ50" s="69">
        <f xml:space="preserve"> Time!AQ$172</f>
        <v>184</v>
      </c>
      <c r="AR50" s="69">
        <f xml:space="preserve"> Time!AR$172</f>
        <v>181</v>
      </c>
      <c r="AS50" s="69">
        <f xml:space="preserve"> Time!AS$172</f>
        <v>184</v>
      </c>
      <c r="AT50" s="69">
        <f xml:space="preserve"> Time!AT$172</f>
        <v>181</v>
      </c>
      <c r="AU50" s="69">
        <f xml:space="preserve"> Time!AU$172</f>
        <v>184</v>
      </c>
      <c r="AV50" s="69">
        <f xml:space="preserve"> Time!AV$172</f>
        <v>182</v>
      </c>
      <c r="AW50" s="69">
        <f xml:space="preserve"> Time!AW$172</f>
        <v>184</v>
      </c>
      <c r="AX50" s="69">
        <f xml:space="preserve"> Time!AX$172</f>
        <v>181</v>
      </c>
      <c r="AY50" s="69">
        <f xml:space="preserve"> Time!AY$172</f>
        <v>184</v>
      </c>
      <c r="AZ50" s="69">
        <f xml:space="preserve"> Time!AZ$172</f>
        <v>181</v>
      </c>
      <c r="BA50" s="69">
        <f xml:space="preserve"> Time!BA$172</f>
        <v>184</v>
      </c>
      <c r="BB50" s="69">
        <f xml:space="preserve"> Time!BB$172</f>
        <v>181</v>
      </c>
      <c r="BC50" s="69">
        <f xml:space="preserve"> Time!BC$172</f>
        <v>184</v>
      </c>
      <c r="BD50" s="69">
        <f xml:space="preserve"> Time!BD$172</f>
        <v>182</v>
      </c>
      <c r="BE50" s="69">
        <f xml:space="preserve"> Time!BE$172</f>
        <v>184</v>
      </c>
      <c r="BF50" s="69">
        <f xml:space="preserve"> Time!BF$172</f>
        <v>181</v>
      </c>
      <c r="BG50" s="69">
        <f xml:space="preserve"> Time!BG$172</f>
        <v>184</v>
      </c>
      <c r="BH50" s="69">
        <f xml:space="preserve"> Time!BH$172</f>
        <v>181</v>
      </c>
      <c r="BI50" s="69">
        <f xml:space="preserve"> Time!BI$172</f>
        <v>184</v>
      </c>
      <c r="BJ50" s="69">
        <f xml:space="preserve"> Time!BJ$172</f>
        <v>181</v>
      </c>
      <c r="BK50" s="69">
        <f xml:space="preserve"> Time!BK$172</f>
        <v>184</v>
      </c>
      <c r="BL50" s="69">
        <f xml:space="preserve"> Time!BL$172</f>
        <v>182</v>
      </c>
      <c r="BM50" s="69">
        <f xml:space="preserve"> Time!BM$172</f>
        <v>184</v>
      </c>
      <c r="BN50" s="69">
        <f xml:space="preserve"> Time!BN$172</f>
        <v>181</v>
      </c>
      <c r="BO50" s="69">
        <f xml:space="preserve"> Time!BO$172</f>
        <v>184</v>
      </c>
      <c r="BP50" s="69">
        <f xml:space="preserve"> Time!BP$172</f>
        <v>181</v>
      </c>
      <c r="BQ50" s="69">
        <f xml:space="preserve"> Time!BQ$172</f>
        <v>184</v>
      </c>
      <c r="BR50" s="69">
        <f xml:space="preserve"> Time!BR$172</f>
        <v>181</v>
      </c>
      <c r="BS50" s="69">
        <f xml:space="preserve"> Time!BS$172</f>
        <v>184</v>
      </c>
      <c r="BT50" s="69">
        <f xml:space="preserve"> Time!BT$172</f>
        <v>182</v>
      </c>
      <c r="BU50" s="69">
        <f xml:space="preserve"> Time!BU$172</f>
        <v>184</v>
      </c>
      <c r="BV50" s="69">
        <f xml:space="preserve"> Time!BV$172</f>
        <v>181</v>
      </c>
      <c r="BW50" s="69">
        <f xml:space="preserve"> Time!BW$172</f>
        <v>184</v>
      </c>
      <c r="BX50" s="69">
        <f xml:space="preserve"> Time!BX$172</f>
        <v>181</v>
      </c>
      <c r="BY50" s="69">
        <f xml:space="preserve"> Time!BY$172</f>
        <v>184</v>
      </c>
      <c r="BZ50" s="69">
        <f xml:space="preserve"> Time!BZ$172</f>
        <v>181</v>
      </c>
      <c r="CA50" s="69">
        <f xml:space="preserve"> Time!CA$172</f>
        <v>184</v>
      </c>
      <c r="CB50" s="69">
        <f xml:space="preserve"> Time!CB$172</f>
        <v>182</v>
      </c>
      <c r="CC50" s="69">
        <f xml:space="preserve"> Time!CC$172</f>
        <v>184</v>
      </c>
      <c r="CD50" s="69">
        <f xml:space="preserve"> Time!CD$172</f>
        <v>181</v>
      </c>
      <c r="CE50" s="69">
        <f xml:space="preserve"> Time!CE$172</f>
        <v>184</v>
      </c>
      <c r="CF50" s="69">
        <f xml:space="preserve"> Time!CF$172</f>
        <v>181</v>
      </c>
      <c r="CG50" s="69">
        <f xml:space="preserve"> Time!CG$172</f>
        <v>184</v>
      </c>
      <c r="CH50" s="69">
        <f xml:space="preserve"> Time!CH$172</f>
        <v>181</v>
      </c>
      <c r="CI50" s="69">
        <f xml:space="preserve"> Time!CI$172</f>
        <v>184</v>
      </c>
      <c r="CJ50" s="69">
        <f xml:space="preserve"> Time!CJ$172</f>
        <v>182</v>
      </c>
      <c r="CK50" s="69">
        <f xml:space="preserve"> Time!CK$172</f>
        <v>184</v>
      </c>
      <c r="CL50" s="69">
        <f xml:space="preserve"> Time!CL$172</f>
        <v>181</v>
      </c>
      <c r="CM50" s="69">
        <f xml:space="preserve"> Time!CM$172</f>
        <v>184</v>
      </c>
      <c r="CN50" s="69">
        <f xml:space="preserve"> Time!CN$172</f>
        <v>181</v>
      </c>
      <c r="CO50" s="69">
        <f xml:space="preserve"> Time!CO$172</f>
        <v>184</v>
      </c>
      <c r="CP50" s="69">
        <f xml:space="preserve"> Time!CP$172</f>
        <v>181</v>
      </c>
      <c r="CQ50" s="69">
        <f xml:space="preserve"> Time!CQ$172</f>
        <v>184</v>
      </c>
      <c r="CR50" s="69">
        <f xml:space="preserve"> Time!CR$172</f>
        <v>182</v>
      </c>
      <c r="CS50" s="69">
        <f xml:space="preserve"> Time!CS$172</f>
        <v>184</v>
      </c>
      <c r="CT50" s="69">
        <f xml:space="preserve"> Time!CT$172</f>
        <v>181</v>
      </c>
      <c r="CU50" s="69">
        <f xml:space="preserve"> Time!CU$172</f>
        <v>184</v>
      </c>
      <c r="CV50" s="69">
        <f xml:space="preserve"> Time!CV$172</f>
        <v>181</v>
      </c>
      <c r="CW50" s="69">
        <f xml:space="preserve"> Time!CW$172</f>
        <v>184</v>
      </c>
      <c r="CX50" s="69">
        <f xml:space="preserve"> Time!CX$172</f>
        <v>181</v>
      </c>
      <c r="CY50" s="69">
        <f xml:space="preserve"> Time!CY$172</f>
        <v>184</v>
      </c>
      <c r="CZ50" s="69">
        <f xml:space="preserve"> Time!CZ$172</f>
        <v>182</v>
      </c>
      <c r="DA50" s="69">
        <f xml:space="preserve"> Time!DA$172</f>
        <v>184</v>
      </c>
      <c r="DB50" s="69">
        <f xml:space="preserve"> Time!DB$172</f>
        <v>181</v>
      </c>
      <c r="DC50" s="69">
        <f xml:space="preserve"> Time!DC$172</f>
        <v>184</v>
      </c>
      <c r="DD50" s="69">
        <f xml:space="preserve"> Time!DD$172</f>
        <v>181</v>
      </c>
      <c r="DE50" s="69">
        <f xml:space="preserve"> Time!DE$172</f>
        <v>184</v>
      </c>
      <c r="DF50" s="69">
        <f xml:space="preserve"> Time!DF$172</f>
        <v>181</v>
      </c>
      <c r="DG50" s="69">
        <f xml:space="preserve"> Time!DG$172</f>
        <v>184</v>
      </c>
      <c r="DH50" s="69">
        <f xml:space="preserve"> Time!DH$172</f>
        <v>182</v>
      </c>
      <c r="DI50" s="69">
        <f xml:space="preserve"> Time!DI$172</f>
        <v>184</v>
      </c>
      <c r="DJ50" s="69">
        <f xml:space="preserve"> Time!DJ$172</f>
        <v>181</v>
      </c>
      <c r="DK50" s="69">
        <f xml:space="preserve"> Time!DK$172</f>
        <v>184</v>
      </c>
      <c r="DL50" s="69">
        <f xml:space="preserve"> Time!DL$172</f>
        <v>181</v>
      </c>
      <c r="DM50" s="69">
        <f xml:space="preserve"> Time!DM$172</f>
        <v>184</v>
      </c>
      <c r="DN50" s="69">
        <f xml:space="preserve"> Time!DN$172</f>
        <v>181</v>
      </c>
      <c r="DO50" s="69">
        <f xml:space="preserve"> Time!DO$172</f>
        <v>184</v>
      </c>
      <c r="DP50" s="69">
        <f xml:space="preserve"> Time!DP$172</f>
        <v>182</v>
      </c>
      <c r="DQ50" s="69">
        <f xml:space="preserve"> Time!DQ$172</f>
        <v>184</v>
      </c>
      <c r="DR50" s="69">
        <f xml:space="preserve"> Time!DR$172</f>
        <v>181</v>
      </c>
      <c r="DS50" s="69">
        <f xml:space="preserve"> Time!DS$172</f>
        <v>184</v>
      </c>
      <c r="DT50" s="69">
        <f xml:space="preserve"> Time!DT$172</f>
        <v>181</v>
      </c>
      <c r="DU50" s="69">
        <f xml:space="preserve"> Time!DU$172</f>
        <v>184</v>
      </c>
      <c r="DV50" s="69">
        <f xml:space="preserve"> Time!DV$172</f>
        <v>181</v>
      </c>
      <c r="DW50" s="69">
        <f xml:space="preserve"> Time!DW$172</f>
        <v>184</v>
      </c>
      <c r="DX50" s="69">
        <f xml:space="preserve"> Time!DX$172</f>
        <v>182</v>
      </c>
      <c r="DY50" s="69">
        <f xml:space="preserve"> Time!DY$172</f>
        <v>184</v>
      </c>
      <c r="DZ50" s="69">
        <f xml:space="preserve"> Time!DZ$172</f>
        <v>181</v>
      </c>
      <c r="EA50" s="69">
        <f xml:space="preserve"> Time!EA$172</f>
        <v>184</v>
      </c>
      <c r="EB50" s="69">
        <f xml:space="preserve"> Time!EB$172</f>
        <v>181</v>
      </c>
      <c r="EC50" s="69">
        <f xml:space="preserve"> Time!EC$172</f>
        <v>184</v>
      </c>
      <c r="ED50" s="69">
        <f xml:space="preserve"> Time!ED$172</f>
        <v>181</v>
      </c>
      <c r="EE50" s="69">
        <f xml:space="preserve"> Time!EE$172</f>
        <v>184</v>
      </c>
      <c r="EF50" s="69">
        <f xml:space="preserve"> Time!EF$172</f>
        <v>182</v>
      </c>
      <c r="EG50" s="69">
        <f xml:space="preserve"> Time!EG$172</f>
        <v>184</v>
      </c>
      <c r="EH50" s="69">
        <f xml:space="preserve"> Time!EH$172</f>
        <v>181</v>
      </c>
      <c r="EI50" s="69">
        <f xml:space="preserve"> Time!EI$172</f>
        <v>184</v>
      </c>
      <c r="EJ50" s="69">
        <f xml:space="preserve"> Time!EJ$172</f>
        <v>181</v>
      </c>
      <c r="EK50" s="69">
        <f xml:space="preserve"> Time!EK$172</f>
        <v>184</v>
      </c>
      <c r="EL50" s="69">
        <f xml:space="preserve"> Time!EL$172</f>
        <v>181</v>
      </c>
      <c r="EM50" s="69">
        <f xml:space="preserve"> Time!EM$172</f>
        <v>184</v>
      </c>
      <c r="EN50" s="69">
        <f xml:space="preserve"> Time!EN$172</f>
        <v>182</v>
      </c>
      <c r="EO50" s="69">
        <f xml:space="preserve"> Time!EO$172</f>
        <v>184</v>
      </c>
      <c r="EP50" s="69">
        <f xml:space="preserve"> Time!EP$172</f>
        <v>181</v>
      </c>
      <c r="EQ50" s="69">
        <f xml:space="preserve"> Time!EQ$172</f>
        <v>184</v>
      </c>
      <c r="ER50" s="69">
        <f xml:space="preserve"> Time!ER$172</f>
        <v>181</v>
      </c>
      <c r="ES50" s="69">
        <f xml:space="preserve"> Time!ES$172</f>
        <v>184</v>
      </c>
      <c r="ET50" s="69">
        <f xml:space="preserve"> Time!ET$172</f>
        <v>181</v>
      </c>
      <c r="EU50" s="69">
        <f xml:space="preserve"> Time!EU$172</f>
        <v>184</v>
      </c>
      <c r="EV50" s="69">
        <f xml:space="preserve"> Time!EV$172</f>
        <v>182</v>
      </c>
      <c r="EW50" s="69">
        <f xml:space="preserve"> Time!EW$172</f>
        <v>184</v>
      </c>
      <c r="EX50" s="69">
        <f xml:space="preserve"> Time!EX$172</f>
        <v>181</v>
      </c>
      <c r="EY50" s="69">
        <f xml:space="preserve"> Time!EY$172</f>
        <v>184</v>
      </c>
      <c r="EZ50" s="69">
        <f xml:space="preserve"> Time!EZ$172</f>
        <v>181</v>
      </c>
      <c r="FA50" s="69">
        <f xml:space="preserve"> Time!FA$172</f>
        <v>184</v>
      </c>
      <c r="FB50" s="69">
        <f xml:space="preserve"> Time!FB$172</f>
        <v>181</v>
      </c>
      <c r="FC50" s="69">
        <f xml:space="preserve"> Time!FC$172</f>
        <v>184</v>
      </c>
      <c r="FD50" s="69">
        <f xml:space="preserve"> Time!FD$172</f>
        <v>182</v>
      </c>
      <c r="FE50" s="69">
        <f xml:space="preserve"> Time!FE$172</f>
        <v>184</v>
      </c>
      <c r="FF50" s="69">
        <f xml:space="preserve"> Time!FF$172</f>
        <v>181</v>
      </c>
      <c r="FG50" s="69">
        <f xml:space="preserve"> Time!FG$172</f>
        <v>184</v>
      </c>
      <c r="FH50" s="69">
        <f xml:space="preserve"> Time!FH$172</f>
        <v>181</v>
      </c>
      <c r="FI50" s="69">
        <f xml:space="preserve"> Time!FI$172</f>
        <v>184</v>
      </c>
      <c r="FJ50" s="69">
        <f xml:space="preserve"> Time!FJ$172</f>
        <v>181</v>
      </c>
      <c r="FK50" s="69">
        <f xml:space="preserve"> Time!FK$172</f>
        <v>184</v>
      </c>
      <c r="FL50" s="69">
        <f xml:space="preserve"> Time!FL$172</f>
        <v>181</v>
      </c>
      <c r="FM50" s="69">
        <f xml:space="preserve"> Time!FM$172</f>
        <v>184</v>
      </c>
      <c r="FN50" s="69">
        <f xml:space="preserve"> Time!FN$172</f>
        <v>181</v>
      </c>
      <c r="FO50" s="69">
        <f xml:space="preserve"> Time!FO$172</f>
        <v>184</v>
      </c>
      <c r="FP50" s="69">
        <f xml:space="preserve"> Time!FP$172</f>
        <v>181</v>
      </c>
      <c r="FQ50" s="69">
        <f xml:space="preserve"> Time!FQ$172</f>
        <v>184</v>
      </c>
      <c r="FR50" s="69">
        <f xml:space="preserve"> Time!FR$172</f>
        <v>181</v>
      </c>
      <c r="FS50" s="69">
        <f xml:space="preserve"> Time!FS$172</f>
        <v>184</v>
      </c>
      <c r="FT50" s="69">
        <f xml:space="preserve"> Time!FT$172</f>
        <v>182</v>
      </c>
      <c r="FU50" s="69">
        <f xml:space="preserve"> Time!FU$172</f>
        <v>184</v>
      </c>
      <c r="FV50" s="69">
        <f xml:space="preserve"> Time!FV$172</f>
        <v>181</v>
      </c>
      <c r="FW50" s="69">
        <f xml:space="preserve"> Time!FW$172</f>
        <v>184</v>
      </c>
      <c r="FX50" s="69">
        <f xml:space="preserve"> Time!FX$172</f>
        <v>181</v>
      </c>
      <c r="FY50" s="69">
        <f xml:space="preserve"> Time!FY$172</f>
        <v>184</v>
      </c>
      <c r="FZ50" s="69">
        <f xml:space="preserve"> Time!FZ$172</f>
        <v>181</v>
      </c>
      <c r="GA50" s="69">
        <f xml:space="preserve"> Time!GA$172</f>
        <v>184</v>
      </c>
      <c r="GB50" s="69">
        <f xml:space="preserve"> Time!GB$172</f>
        <v>182</v>
      </c>
      <c r="GC50" s="69">
        <f xml:space="preserve"> Time!GC$172</f>
        <v>184</v>
      </c>
      <c r="GD50" s="69">
        <f xml:space="preserve"> Time!GD$172</f>
        <v>181</v>
      </c>
      <c r="GE50" s="69">
        <f xml:space="preserve"> Time!GE$172</f>
        <v>184</v>
      </c>
      <c r="GF50" s="69">
        <f xml:space="preserve"> Time!GF$172</f>
        <v>181</v>
      </c>
      <c r="GG50" s="69">
        <f xml:space="preserve"> Time!GG$172</f>
        <v>184</v>
      </c>
      <c r="GH50" s="69">
        <f xml:space="preserve"> Time!GH$172</f>
        <v>181</v>
      </c>
      <c r="GI50" s="69">
        <f xml:space="preserve"> Time!GI$172</f>
        <v>184</v>
      </c>
      <c r="GJ50" s="69">
        <f xml:space="preserve"> Time!GJ$172</f>
        <v>182</v>
      </c>
    </row>
    <row r="51" spans="1:192" x14ac:dyDescent="0.25">
      <c r="A51" s="242"/>
      <c r="B51" s="242"/>
      <c r="C51" s="243"/>
      <c r="D51" s="244"/>
      <c r="E51" s="241" t="str">
        <f t="shared" ref="E51:AJ51" si="57" xml:space="preserve"> E$31</f>
        <v>Electricity generation revenue</v>
      </c>
      <c r="F51" s="241">
        <f t="shared" si="57"/>
        <v>0</v>
      </c>
      <c r="G51" s="241" t="str">
        <f t="shared" si="57"/>
        <v>$ 000s</v>
      </c>
      <c r="H51" s="241">
        <f t="shared" si="57"/>
        <v>841371.52598535805</v>
      </c>
      <c r="I51" s="241">
        <f t="shared" si="57"/>
        <v>0</v>
      </c>
      <c r="J51" s="241">
        <f t="shared" si="57"/>
        <v>0</v>
      </c>
      <c r="K51" s="241">
        <f t="shared" si="57"/>
        <v>0</v>
      </c>
      <c r="L51" s="241">
        <f t="shared" si="57"/>
        <v>0</v>
      </c>
      <c r="M51" s="241">
        <f t="shared" si="57"/>
        <v>0</v>
      </c>
      <c r="N51" s="241">
        <f t="shared" si="57"/>
        <v>0</v>
      </c>
      <c r="O51" s="241">
        <f t="shared" si="57"/>
        <v>0</v>
      </c>
      <c r="P51" s="241">
        <f t="shared" si="57"/>
        <v>0</v>
      </c>
      <c r="Q51" s="241">
        <f t="shared" si="57"/>
        <v>21435.931030641616</v>
      </c>
      <c r="R51" s="241">
        <f t="shared" si="57"/>
        <v>21435.931030641616</v>
      </c>
      <c r="S51" s="241">
        <f t="shared" si="57"/>
        <v>21393.144741159296</v>
      </c>
      <c r="T51" s="241">
        <f t="shared" si="57"/>
        <v>21393.144741159296</v>
      </c>
      <c r="U51" s="241">
        <f t="shared" si="57"/>
        <v>21350.443853452391</v>
      </c>
      <c r="V51" s="241">
        <f t="shared" si="57"/>
        <v>21350.443853452391</v>
      </c>
      <c r="W51" s="241">
        <f t="shared" si="57"/>
        <v>21307.828197058276</v>
      </c>
      <c r="X51" s="241">
        <f t="shared" si="57"/>
        <v>21307.828197058276</v>
      </c>
      <c r="Y51" s="241">
        <f t="shared" si="57"/>
        <v>21265.297601854567</v>
      </c>
      <c r="Z51" s="241">
        <f t="shared" si="57"/>
        <v>21265.297601854567</v>
      </c>
      <c r="AA51" s="241">
        <f t="shared" si="57"/>
        <v>21222.851898058449</v>
      </c>
      <c r="AB51" s="241">
        <f t="shared" si="57"/>
        <v>21222.851898058449</v>
      </c>
      <c r="AC51" s="241">
        <f t="shared" si="57"/>
        <v>21180.490916226001</v>
      </c>
      <c r="AD51" s="241">
        <f t="shared" si="57"/>
        <v>21180.490916226001</v>
      </c>
      <c r="AE51" s="241">
        <f t="shared" si="57"/>
        <v>21138.214487251498</v>
      </c>
      <c r="AF51" s="241">
        <f t="shared" si="57"/>
        <v>21138.214487251498</v>
      </c>
      <c r="AG51" s="241">
        <f t="shared" si="57"/>
        <v>21096.022442366764</v>
      </c>
      <c r="AH51" s="241">
        <f t="shared" si="57"/>
        <v>21096.022442366764</v>
      </c>
      <c r="AI51" s="241">
        <f t="shared" si="57"/>
        <v>21053.914613140481</v>
      </c>
      <c r="AJ51" s="241">
        <f t="shared" si="57"/>
        <v>21053.914613140481</v>
      </c>
      <c r="AK51" s="241">
        <f t="shared" ref="AK51:BP51" si="58" xml:space="preserve"> AK$31</f>
        <v>21011.890831477533</v>
      </c>
      <c r="AL51" s="241">
        <f t="shared" si="58"/>
        <v>21011.890831477533</v>
      </c>
      <c r="AM51" s="241">
        <f t="shared" si="58"/>
        <v>20969.950929618291</v>
      </c>
      <c r="AN51" s="241">
        <f t="shared" si="58"/>
        <v>20969.950929618291</v>
      </c>
      <c r="AO51" s="241">
        <f t="shared" si="58"/>
        <v>20928.094740138018</v>
      </c>
      <c r="AP51" s="241">
        <f t="shared" si="58"/>
        <v>20928.094740138018</v>
      </c>
      <c r="AQ51" s="241">
        <f t="shared" si="58"/>
        <v>20886.322095946121</v>
      </c>
      <c r="AR51" s="241">
        <f t="shared" si="58"/>
        <v>20886.322095946121</v>
      </c>
      <c r="AS51" s="241">
        <f t="shared" si="58"/>
        <v>20844.632830285562</v>
      </c>
      <c r="AT51" s="241">
        <f t="shared" si="58"/>
        <v>20844.632830285562</v>
      </c>
      <c r="AU51" s="241">
        <f t="shared" si="58"/>
        <v>20803.026776732087</v>
      </c>
      <c r="AV51" s="241">
        <f t="shared" si="58"/>
        <v>20803.026776732087</v>
      </c>
      <c r="AW51" s="241">
        <f t="shared" si="58"/>
        <v>20761.503769193703</v>
      </c>
      <c r="AX51" s="241">
        <f t="shared" si="58"/>
        <v>20761.503769193703</v>
      </c>
      <c r="AY51" s="241">
        <f t="shared" si="58"/>
        <v>20720.063641909885</v>
      </c>
      <c r="AZ51" s="241">
        <f t="shared" si="58"/>
        <v>20720.063641909885</v>
      </c>
      <c r="BA51" s="241">
        <f t="shared" si="58"/>
        <v>20678.706229450985</v>
      </c>
      <c r="BB51" s="241">
        <f t="shared" si="58"/>
        <v>20678.706229450985</v>
      </c>
      <c r="BC51" s="241">
        <f t="shared" si="58"/>
        <v>20637.431366717548</v>
      </c>
      <c r="BD51" s="241">
        <f t="shared" si="58"/>
        <v>20637.431366717548</v>
      </c>
      <c r="BE51" s="241">
        <f t="shared" si="58"/>
        <v>0</v>
      </c>
      <c r="BF51" s="241">
        <f t="shared" si="58"/>
        <v>0</v>
      </c>
      <c r="BG51" s="241">
        <f t="shared" si="58"/>
        <v>0</v>
      </c>
      <c r="BH51" s="241">
        <f t="shared" si="58"/>
        <v>0</v>
      </c>
      <c r="BI51" s="241">
        <f t="shared" si="58"/>
        <v>0</v>
      </c>
      <c r="BJ51" s="241">
        <f t="shared" si="58"/>
        <v>0</v>
      </c>
      <c r="BK51" s="241">
        <f t="shared" si="58"/>
        <v>0</v>
      </c>
      <c r="BL51" s="241">
        <f t="shared" si="58"/>
        <v>0</v>
      </c>
      <c r="BM51" s="241">
        <f t="shared" si="58"/>
        <v>0</v>
      </c>
      <c r="BN51" s="241">
        <f t="shared" si="58"/>
        <v>0</v>
      </c>
      <c r="BO51" s="241">
        <f t="shared" si="58"/>
        <v>0</v>
      </c>
      <c r="BP51" s="241">
        <f t="shared" si="58"/>
        <v>0</v>
      </c>
      <c r="BQ51" s="241">
        <f t="shared" ref="BQ51:CV51" si="59" xml:space="preserve"> BQ$31</f>
        <v>0</v>
      </c>
      <c r="BR51" s="241">
        <f t="shared" si="59"/>
        <v>0</v>
      </c>
      <c r="BS51" s="241">
        <f t="shared" si="59"/>
        <v>0</v>
      </c>
      <c r="BT51" s="241">
        <f t="shared" si="59"/>
        <v>0</v>
      </c>
      <c r="BU51" s="241">
        <f t="shared" si="59"/>
        <v>0</v>
      </c>
      <c r="BV51" s="241">
        <f t="shared" si="59"/>
        <v>0</v>
      </c>
      <c r="BW51" s="241">
        <f t="shared" si="59"/>
        <v>0</v>
      </c>
      <c r="BX51" s="241">
        <f t="shared" si="59"/>
        <v>0</v>
      </c>
      <c r="BY51" s="241">
        <f t="shared" si="59"/>
        <v>0</v>
      </c>
      <c r="BZ51" s="241">
        <f t="shared" si="59"/>
        <v>0</v>
      </c>
      <c r="CA51" s="241">
        <f t="shared" si="59"/>
        <v>0</v>
      </c>
      <c r="CB51" s="241">
        <f t="shared" si="59"/>
        <v>0</v>
      </c>
      <c r="CC51" s="241">
        <f t="shared" si="59"/>
        <v>0</v>
      </c>
      <c r="CD51" s="241">
        <f t="shared" si="59"/>
        <v>0</v>
      </c>
      <c r="CE51" s="241">
        <f t="shared" si="59"/>
        <v>0</v>
      </c>
      <c r="CF51" s="241">
        <f t="shared" si="59"/>
        <v>0</v>
      </c>
      <c r="CG51" s="241">
        <f t="shared" si="59"/>
        <v>0</v>
      </c>
      <c r="CH51" s="241">
        <f t="shared" si="59"/>
        <v>0</v>
      </c>
      <c r="CI51" s="241">
        <f t="shared" si="59"/>
        <v>0</v>
      </c>
      <c r="CJ51" s="241">
        <f t="shared" si="59"/>
        <v>0</v>
      </c>
      <c r="CK51" s="241">
        <f t="shared" si="59"/>
        <v>0</v>
      </c>
      <c r="CL51" s="241">
        <f t="shared" si="59"/>
        <v>0</v>
      </c>
      <c r="CM51" s="241">
        <f t="shared" si="59"/>
        <v>0</v>
      </c>
      <c r="CN51" s="241">
        <f t="shared" si="59"/>
        <v>0</v>
      </c>
      <c r="CO51" s="241">
        <f t="shared" si="59"/>
        <v>0</v>
      </c>
      <c r="CP51" s="241">
        <f t="shared" si="59"/>
        <v>0</v>
      </c>
      <c r="CQ51" s="241">
        <f t="shared" si="59"/>
        <v>0</v>
      </c>
      <c r="CR51" s="241">
        <f t="shared" si="59"/>
        <v>0</v>
      </c>
      <c r="CS51" s="241">
        <f t="shared" si="59"/>
        <v>0</v>
      </c>
      <c r="CT51" s="241">
        <f t="shared" si="59"/>
        <v>0</v>
      </c>
      <c r="CU51" s="241">
        <f t="shared" si="59"/>
        <v>0</v>
      </c>
      <c r="CV51" s="241">
        <f t="shared" si="59"/>
        <v>0</v>
      </c>
      <c r="CW51" s="241">
        <f t="shared" ref="CW51:EB51" si="60" xml:space="preserve"> CW$31</f>
        <v>0</v>
      </c>
      <c r="CX51" s="241">
        <f t="shared" si="60"/>
        <v>0</v>
      </c>
      <c r="CY51" s="241">
        <f t="shared" si="60"/>
        <v>0</v>
      </c>
      <c r="CZ51" s="241">
        <f t="shared" si="60"/>
        <v>0</v>
      </c>
      <c r="DA51" s="241">
        <f t="shared" si="60"/>
        <v>0</v>
      </c>
      <c r="DB51" s="241">
        <f t="shared" si="60"/>
        <v>0</v>
      </c>
      <c r="DC51" s="241">
        <f t="shared" si="60"/>
        <v>0</v>
      </c>
      <c r="DD51" s="241">
        <f t="shared" si="60"/>
        <v>0</v>
      </c>
      <c r="DE51" s="241">
        <f t="shared" si="60"/>
        <v>0</v>
      </c>
      <c r="DF51" s="241">
        <f t="shared" si="60"/>
        <v>0</v>
      </c>
      <c r="DG51" s="241">
        <f t="shared" si="60"/>
        <v>0</v>
      </c>
      <c r="DH51" s="241">
        <f t="shared" si="60"/>
        <v>0</v>
      </c>
      <c r="DI51" s="241">
        <f t="shared" si="60"/>
        <v>0</v>
      </c>
      <c r="DJ51" s="241">
        <f t="shared" si="60"/>
        <v>0</v>
      </c>
      <c r="DK51" s="241">
        <f t="shared" si="60"/>
        <v>0</v>
      </c>
      <c r="DL51" s="241">
        <f t="shared" si="60"/>
        <v>0</v>
      </c>
      <c r="DM51" s="241">
        <f t="shared" si="60"/>
        <v>0</v>
      </c>
      <c r="DN51" s="241">
        <f t="shared" si="60"/>
        <v>0</v>
      </c>
      <c r="DO51" s="241">
        <f t="shared" si="60"/>
        <v>0</v>
      </c>
      <c r="DP51" s="241">
        <f t="shared" si="60"/>
        <v>0</v>
      </c>
      <c r="DQ51" s="241">
        <f t="shared" si="60"/>
        <v>0</v>
      </c>
      <c r="DR51" s="241">
        <f t="shared" si="60"/>
        <v>0</v>
      </c>
      <c r="DS51" s="241">
        <f t="shared" si="60"/>
        <v>0</v>
      </c>
      <c r="DT51" s="241">
        <f t="shared" si="60"/>
        <v>0</v>
      </c>
      <c r="DU51" s="241">
        <f t="shared" si="60"/>
        <v>0</v>
      </c>
      <c r="DV51" s="241">
        <f t="shared" si="60"/>
        <v>0</v>
      </c>
      <c r="DW51" s="241">
        <f t="shared" si="60"/>
        <v>0</v>
      </c>
      <c r="DX51" s="241">
        <f t="shared" si="60"/>
        <v>0</v>
      </c>
      <c r="DY51" s="241">
        <f t="shared" si="60"/>
        <v>0</v>
      </c>
      <c r="DZ51" s="241">
        <f t="shared" si="60"/>
        <v>0</v>
      </c>
      <c r="EA51" s="241">
        <f t="shared" si="60"/>
        <v>0</v>
      </c>
      <c r="EB51" s="241">
        <f t="shared" si="60"/>
        <v>0</v>
      </c>
      <c r="EC51" s="241">
        <f t="shared" ref="EC51:FH51" si="61" xml:space="preserve"> EC$31</f>
        <v>0</v>
      </c>
      <c r="ED51" s="241">
        <f t="shared" si="61"/>
        <v>0</v>
      </c>
      <c r="EE51" s="241">
        <f t="shared" si="61"/>
        <v>0</v>
      </c>
      <c r="EF51" s="241">
        <f t="shared" si="61"/>
        <v>0</v>
      </c>
      <c r="EG51" s="241">
        <f t="shared" si="61"/>
        <v>0</v>
      </c>
      <c r="EH51" s="241">
        <f t="shared" si="61"/>
        <v>0</v>
      </c>
      <c r="EI51" s="241">
        <f t="shared" si="61"/>
        <v>0</v>
      </c>
      <c r="EJ51" s="241">
        <f t="shared" si="61"/>
        <v>0</v>
      </c>
      <c r="EK51" s="241">
        <f t="shared" si="61"/>
        <v>0</v>
      </c>
      <c r="EL51" s="241">
        <f t="shared" si="61"/>
        <v>0</v>
      </c>
      <c r="EM51" s="241">
        <f t="shared" si="61"/>
        <v>0</v>
      </c>
      <c r="EN51" s="241">
        <f t="shared" si="61"/>
        <v>0</v>
      </c>
      <c r="EO51" s="241">
        <f t="shared" si="61"/>
        <v>0</v>
      </c>
      <c r="EP51" s="241">
        <f t="shared" si="61"/>
        <v>0</v>
      </c>
      <c r="EQ51" s="241">
        <f t="shared" si="61"/>
        <v>0</v>
      </c>
      <c r="ER51" s="241">
        <f t="shared" si="61"/>
        <v>0</v>
      </c>
      <c r="ES51" s="241">
        <f t="shared" si="61"/>
        <v>0</v>
      </c>
      <c r="ET51" s="241">
        <f t="shared" si="61"/>
        <v>0</v>
      </c>
      <c r="EU51" s="241">
        <f t="shared" si="61"/>
        <v>0</v>
      </c>
      <c r="EV51" s="241">
        <f t="shared" si="61"/>
        <v>0</v>
      </c>
      <c r="EW51" s="241">
        <f t="shared" si="61"/>
        <v>0</v>
      </c>
      <c r="EX51" s="241">
        <f t="shared" si="61"/>
        <v>0</v>
      </c>
      <c r="EY51" s="241">
        <f t="shared" si="61"/>
        <v>0</v>
      </c>
      <c r="EZ51" s="241">
        <f t="shared" si="61"/>
        <v>0</v>
      </c>
      <c r="FA51" s="241">
        <f t="shared" si="61"/>
        <v>0</v>
      </c>
      <c r="FB51" s="241">
        <f t="shared" si="61"/>
        <v>0</v>
      </c>
      <c r="FC51" s="241">
        <f t="shared" si="61"/>
        <v>0</v>
      </c>
      <c r="FD51" s="241">
        <f t="shared" si="61"/>
        <v>0</v>
      </c>
      <c r="FE51" s="241">
        <f t="shared" si="61"/>
        <v>0</v>
      </c>
      <c r="FF51" s="241">
        <f t="shared" si="61"/>
        <v>0</v>
      </c>
      <c r="FG51" s="241">
        <f t="shared" si="61"/>
        <v>0</v>
      </c>
      <c r="FH51" s="241">
        <f t="shared" si="61"/>
        <v>0</v>
      </c>
      <c r="FI51" s="241">
        <f t="shared" ref="FI51:GJ51" si="62" xml:space="preserve"> FI$31</f>
        <v>0</v>
      </c>
      <c r="FJ51" s="241">
        <f t="shared" si="62"/>
        <v>0</v>
      </c>
      <c r="FK51" s="241">
        <f t="shared" si="62"/>
        <v>0</v>
      </c>
      <c r="FL51" s="241">
        <f t="shared" si="62"/>
        <v>0</v>
      </c>
      <c r="FM51" s="241">
        <f t="shared" si="62"/>
        <v>0</v>
      </c>
      <c r="FN51" s="241">
        <f t="shared" si="62"/>
        <v>0</v>
      </c>
      <c r="FO51" s="241">
        <f t="shared" si="62"/>
        <v>0</v>
      </c>
      <c r="FP51" s="241">
        <f t="shared" si="62"/>
        <v>0</v>
      </c>
      <c r="FQ51" s="241">
        <f t="shared" si="62"/>
        <v>0</v>
      </c>
      <c r="FR51" s="241">
        <f t="shared" si="62"/>
        <v>0</v>
      </c>
      <c r="FS51" s="241">
        <f t="shared" si="62"/>
        <v>0</v>
      </c>
      <c r="FT51" s="241">
        <f t="shared" si="62"/>
        <v>0</v>
      </c>
      <c r="FU51" s="241">
        <f t="shared" si="62"/>
        <v>0</v>
      </c>
      <c r="FV51" s="241">
        <f t="shared" si="62"/>
        <v>0</v>
      </c>
      <c r="FW51" s="241">
        <f t="shared" si="62"/>
        <v>0</v>
      </c>
      <c r="FX51" s="241">
        <f t="shared" si="62"/>
        <v>0</v>
      </c>
      <c r="FY51" s="241">
        <f t="shared" si="62"/>
        <v>0</v>
      </c>
      <c r="FZ51" s="241">
        <f t="shared" si="62"/>
        <v>0</v>
      </c>
      <c r="GA51" s="241">
        <f t="shared" si="62"/>
        <v>0</v>
      </c>
      <c r="GB51" s="241">
        <f t="shared" si="62"/>
        <v>0</v>
      </c>
      <c r="GC51" s="241">
        <f t="shared" si="62"/>
        <v>0</v>
      </c>
      <c r="GD51" s="241">
        <f t="shared" si="62"/>
        <v>0</v>
      </c>
      <c r="GE51" s="241">
        <f t="shared" si="62"/>
        <v>0</v>
      </c>
      <c r="GF51" s="241">
        <f t="shared" si="62"/>
        <v>0</v>
      </c>
      <c r="GG51" s="241">
        <f t="shared" si="62"/>
        <v>0</v>
      </c>
      <c r="GH51" s="241">
        <f t="shared" si="62"/>
        <v>0</v>
      </c>
      <c r="GI51" s="241">
        <f t="shared" si="62"/>
        <v>0</v>
      </c>
      <c r="GJ51" s="241">
        <f t="shared" si="62"/>
        <v>0</v>
      </c>
    </row>
    <row r="52" spans="1:192" x14ac:dyDescent="0.25">
      <c r="A52" s="242"/>
      <c r="B52" s="242"/>
      <c r="C52" s="243"/>
      <c r="D52" s="244"/>
      <c r="E52" s="241" t="s">
        <v>248</v>
      </c>
      <c r="F52" s="241"/>
      <c r="G52" s="241" t="str">
        <f xml:space="preserve"> SMU</f>
        <v>$ 000s</v>
      </c>
      <c r="H52" s="241"/>
      <c r="I52" s="241"/>
      <c r="J52" s="241">
        <f t="shared" ref="J52:AO52" si="63" xml:space="preserve"> $F49/ J50 * J51</f>
        <v>0</v>
      </c>
      <c r="K52" s="241">
        <f t="shared" si="63"/>
        <v>0</v>
      </c>
      <c r="L52" s="241">
        <f t="shared" si="63"/>
        <v>0</v>
      </c>
      <c r="M52" s="241">
        <f t="shared" si="63"/>
        <v>0</v>
      </c>
      <c r="N52" s="241">
        <f t="shared" si="63"/>
        <v>0</v>
      </c>
      <c r="O52" s="241">
        <f t="shared" si="63"/>
        <v>0</v>
      </c>
      <c r="P52" s="241">
        <f t="shared" si="63"/>
        <v>0</v>
      </c>
      <c r="Q52" s="241">
        <f t="shared" si="63"/>
        <v>5242.4831324938732</v>
      </c>
      <c r="R52" s="241">
        <f t="shared" si="63"/>
        <v>5329.3751181153184</v>
      </c>
      <c r="S52" s="241">
        <f t="shared" si="63"/>
        <v>5232.019094305263</v>
      </c>
      <c r="T52" s="241">
        <f t="shared" si="63"/>
        <v>5318.7376428296593</v>
      </c>
      <c r="U52" s="241">
        <f t="shared" si="63"/>
        <v>5221.5759424204216</v>
      </c>
      <c r="V52" s="241">
        <f t="shared" si="63"/>
        <v>5308.1214000295995</v>
      </c>
      <c r="W52" s="241">
        <f t="shared" si="63"/>
        <v>5211.1536351501218</v>
      </c>
      <c r="X52" s="241">
        <f t="shared" si="63"/>
        <v>5268.4190597122115</v>
      </c>
      <c r="Y52" s="241">
        <f t="shared" si="63"/>
        <v>5200.7521308883452</v>
      </c>
      <c r="Z52" s="241">
        <f t="shared" si="63"/>
        <v>5286.9524424500305</v>
      </c>
      <c r="AA52" s="241">
        <f t="shared" si="63"/>
        <v>5190.3713881121203</v>
      </c>
      <c r="AB52" s="241">
        <f t="shared" si="63"/>
        <v>5276.3996431637024</v>
      </c>
      <c r="AC52" s="241">
        <f t="shared" si="63"/>
        <v>5180.0113653813587</v>
      </c>
      <c r="AD52" s="241">
        <f t="shared" si="63"/>
        <v>5265.8679073490057</v>
      </c>
      <c r="AE52" s="241">
        <f t="shared" si="63"/>
        <v>5169.6720213386816</v>
      </c>
      <c r="AF52" s="241">
        <f t="shared" si="63"/>
        <v>5226.4816039907555</v>
      </c>
      <c r="AG52" s="241">
        <f t="shared" si="63"/>
        <v>5159.353314709263</v>
      </c>
      <c r="AH52" s="241">
        <f t="shared" si="63"/>
        <v>5244.867458046986</v>
      </c>
      <c r="AI52" s="241">
        <f t="shared" si="63"/>
        <v>5149.055204300661</v>
      </c>
      <c r="AJ52" s="241">
        <f t="shared" si="63"/>
        <v>5234.3986607255338</v>
      </c>
      <c r="AK52" s="241">
        <f t="shared" si="63"/>
        <v>5138.7776490026572</v>
      </c>
      <c r="AL52" s="241">
        <f t="shared" si="63"/>
        <v>5223.9507592071213</v>
      </c>
      <c r="AM52" s="241">
        <f t="shared" si="63"/>
        <v>5128.5206077870826</v>
      </c>
      <c r="AN52" s="241">
        <f t="shared" si="63"/>
        <v>5184.8779771034242</v>
      </c>
      <c r="AO52" s="241">
        <f t="shared" si="63"/>
        <v>5118.2840397076679</v>
      </c>
      <c r="AP52" s="241">
        <f t="shared" ref="AP52:BU52" si="64" xml:space="preserve"> $F49/ AP50 * AP51</f>
        <v>5203.1174768298943</v>
      </c>
      <c r="AQ52" s="241">
        <f t="shared" si="64"/>
        <v>5108.0679038998669</v>
      </c>
      <c r="AR52" s="241">
        <f t="shared" si="64"/>
        <v>5192.7320128042848</v>
      </c>
      <c r="AS52" s="241">
        <f t="shared" si="64"/>
        <v>5097.8721595807083</v>
      </c>
      <c r="AT52" s="241">
        <f t="shared" si="64"/>
        <v>5182.3672782477915</v>
      </c>
      <c r="AU52" s="241">
        <f t="shared" si="64"/>
        <v>5087.696766048608</v>
      </c>
      <c r="AV52" s="241">
        <f t="shared" si="64"/>
        <v>5143.6055217194726</v>
      </c>
      <c r="AW52" s="241">
        <f t="shared" si="64"/>
        <v>5077.5416826832425</v>
      </c>
      <c r="AX52" s="241">
        <f t="shared" si="64"/>
        <v>5161.6998321199817</v>
      </c>
      <c r="AY52" s="241">
        <f t="shared" si="64"/>
        <v>5067.4068689453525</v>
      </c>
      <c r="AZ52" s="241">
        <f t="shared" si="64"/>
        <v>5151.3970380438941</v>
      </c>
      <c r="BA52" s="241">
        <f t="shared" si="64"/>
        <v>5057.2922843766</v>
      </c>
      <c r="BB52" s="241">
        <f t="shared" si="64"/>
        <v>5141.1148084270408</v>
      </c>
      <c r="BC52" s="241">
        <f t="shared" si="64"/>
        <v>5047.1978885994004</v>
      </c>
      <c r="BD52" s="241">
        <f t="shared" si="64"/>
        <v>5102.6616016609323</v>
      </c>
      <c r="BE52" s="241">
        <f t="shared" si="64"/>
        <v>0</v>
      </c>
      <c r="BF52" s="241">
        <f t="shared" si="64"/>
        <v>0</v>
      </c>
      <c r="BG52" s="241">
        <f t="shared" si="64"/>
        <v>0</v>
      </c>
      <c r="BH52" s="241">
        <f t="shared" si="64"/>
        <v>0</v>
      </c>
      <c r="BI52" s="241">
        <f t="shared" si="64"/>
        <v>0</v>
      </c>
      <c r="BJ52" s="241">
        <f t="shared" si="64"/>
        <v>0</v>
      </c>
      <c r="BK52" s="241">
        <f t="shared" si="64"/>
        <v>0</v>
      </c>
      <c r="BL52" s="241">
        <f t="shared" si="64"/>
        <v>0</v>
      </c>
      <c r="BM52" s="241">
        <f t="shared" si="64"/>
        <v>0</v>
      </c>
      <c r="BN52" s="241">
        <f t="shared" si="64"/>
        <v>0</v>
      </c>
      <c r="BO52" s="241">
        <f t="shared" si="64"/>
        <v>0</v>
      </c>
      <c r="BP52" s="241">
        <f t="shared" si="64"/>
        <v>0</v>
      </c>
      <c r="BQ52" s="241">
        <f t="shared" si="64"/>
        <v>0</v>
      </c>
      <c r="BR52" s="241">
        <f t="shared" si="64"/>
        <v>0</v>
      </c>
      <c r="BS52" s="241">
        <f t="shared" si="64"/>
        <v>0</v>
      </c>
      <c r="BT52" s="241">
        <f t="shared" si="64"/>
        <v>0</v>
      </c>
      <c r="BU52" s="241">
        <f t="shared" si="64"/>
        <v>0</v>
      </c>
      <c r="BV52" s="241">
        <f t="shared" ref="BV52:DA52" si="65" xml:space="preserve"> $F49/ BV50 * BV51</f>
        <v>0</v>
      </c>
      <c r="BW52" s="241">
        <f t="shared" si="65"/>
        <v>0</v>
      </c>
      <c r="BX52" s="241">
        <f t="shared" si="65"/>
        <v>0</v>
      </c>
      <c r="BY52" s="241">
        <f t="shared" si="65"/>
        <v>0</v>
      </c>
      <c r="BZ52" s="241">
        <f t="shared" si="65"/>
        <v>0</v>
      </c>
      <c r="CA52" s="241">
        <f t="shared" si="65"/>
        <v>0</v>
      </c>
      <c r="CB52" s="241">
        <f t="shared" si="65"/>
        <v>0</v>
      </c>
      <c r="CC52" s="241">
        <f t="shared" si="65"/>
        <v>0</v>
      </c>
      <c r="CD52" s="241">
        <f t="shared" si="65"/>
        <v>0</v>
      </c>
      <c r="CE52" s="241">
        <f t="shared" si="65"/>
        <v>0</v>
      </c>
      <c r="CF52" s="241">
        <f t="shared" si="65"/>
        <v>0</v>
      </c>
      <c r="CG52" s="241">
        <f t="shared" si="65"/>
        <v>0</v>
      </c>
      <c r="CH52" s="241">
        <f t="shared" si="65"/>
        <v>0</v>
      </c>
      <c r="CI52" s="241">
        <f t="shared" si="65"/>
        <v>0</v>
      </c>
      <c r="CJ52" s="241">
        <f t="shared" si="65"/>
        <v>0</v>
      </c>
      <c r="CK52" s="241">
        <f t="shared" si="65"/>
        <v>0</v>
      </c>
      <c r="CL52" s="241">
        <f t="shared" si="65"/>
        <v>0</v>
      </c>
      <c r="CM52" s="241">
        <f t="shared" si="65"/>
        <v>0</v>
      </c>
      <c r="CN52" s="241">
        <f t="shared" si="65"/>
        <v>0</v>
      </c>
      <c r="CO52" s="241">
        <f t="shared" si="65"/>
        <v>0</v>
      </c>
      <c r="CP52" s="241">
        <f t="shared" si="65"/>
        <v>0</v>
      </c>
      <c r="CQ52" s="241">
        <f t="shared" si="65"/>
        <v>0</v>
      </c>
      <c r="CR52" s="241">
        <f t="shared" si="65"/>
        <v>0</v>
      </c>
      <c r="CS52" s="241">
        <f t="shared" si="65"/>
        <v>0</v>
      </c>
      <c r="CT52" s="241">
        <f t="shared" si="65"/>
        <v>0</v>
      </c>
      <c r="CU52" s="241">
        <f t="shared" si="65"/>
        <v>0</v>
      </c>
      <c r="CV52" s="241">
        <f t="shared" si="65"/>
        <v>0</v>
      </c>
      <c r="CW52" s="241">
        <f t="shared" si="65"/>
        <v>0</v>
      </c>
      <c r="CX52" s="241">
        <f t="shared" si="65"/>
        <v>0</v>
      </c>
      <c r="CY52" s="241">
        <f t="shared" si="65"/>
        <v>0</v>
      </c>
      <c r="CZ52" s="241">
        <f t="shared" si="65"/>
        <v>0</v>
      </c>
      <c r="DA52" s="241">
        <f t="shared" si="65"/>
        <v>0</v>
      </c>
      <c r="DB52" s="241">
        <f t="shared" ref="DB52:EG52" si="66" xml:space="preserve"> $F49/ DB50 * DB51</f>
        <v>0</v>
      </c>
      <c r="DC52" s="241">
        <f t="shared" si="66"/>
        <v>0</v>
      </c>
      <c r="DD52" s="241">
        <f t="shared" si="66"/>
        <v>0</v>
      </c>
      <c r="DE52" s="241">
        <f t="shared" si="66"/>
        <v>0</v>
      </c>
      <c r="DF52" s="241">
        <f t="shared" si="66"/>
        <v>0</v>
      </c>
      <c r="DG52" s="241">
        <f t="shared" si="66"/>
        <v>0</v>
      </c>
      <c r="DH52" s="241">
        <f t="shared" si="66"/>
        <v>0</v>
      </c>
      <c r="DI52" s="241">
        <f t="shared" si="66"/>
        <v>0</v>
      </c>
      <c r="DJ52" s="241">
        <f t="shared" si="66"/>
        <v>0</v>
      </c>
      <c r="DK52" s="241">
        <f t="shared" si="66"/>
        <v>0</v>
      </c>
      <c r="DL52" s="241">
        <f t="shared" si="66"/>
        <v>0</v>
      </c>
      <c r="DM52" s="241">
        <f t="shared" si="66"/>
        <v>0</v>
      </c>
      <c r="DN52" s="241">
        <f t="shared" si="66"/>
        <v>0</v>
      </c>
      <c r="DO52" s="241">
        <f t="shared" si="66"/>
        <v>0</v>
      </c>
      <c r="DP52" s="241">
        <f t="shared" si="66"/>
        <v>0</v>
      </c>
      <c r="DQ52" s="241">
        <f t="shared" si="66"/>
        <v>0</v>
      </c>
      <c r="DR52" s="241">
        <f t="shared" si="66"/>
        <v>0</v>
      </c>
      <c r="DS52" s="241">
        <f t="shared" si="66"/>
        <v>0</v>
      </c>
      <c r="DT52" s="241">
        <f t="shared" si="66"/>
        <v>0</v>
      </c>
      <c r="DU52" s="241">
        <f t="shared" si="66"/>
        <v>0</v>
      </c>
      <c r="DV52" s="241">
        <f t="shared" si="66"/>
        <v>0</v>
      </c>
      <c r="DW52" s="241">
        <f t="shared" si="66"/>
        <v>0</v>
      </c>
      <c r="DX52" s="241">
        <f t="shared" si="66"/>
        <v>0</v>
      </c>
      <c r="DY52" s="241">
        <f t="shared" si="66"/>
        <v>0</v>
      </c>
      <c r="DZ52" s="241">
        <f t="shared" si="66"/>
        <v>0</v>
      </c>
      <c r="EA52" s="241">
        <f t="shared" si="66"/>
        <v>0</v>
      </c>
      <c r="EB52" s="241">
        <f t="shared" si="66"/>
        <v>0</v>
      </c>
      <c r="EC52" s="241">
        <f t="shared" si="66"/>
        <v>0</v>
      </c>
      <c r="ED52" s="241">
        <f t="shared" si="66"/>
        <v>0</v>
      </c>
      <c r="EE52" s="241">
        <f t="shared" si="66"/>
        <v>0</v>
      </c>
      <c r="EF52" s="241">
        <f t="shared" si="66"/>
        <v>0</v>
      </c>
      <c r="EG52" s="241">
        <f t="shared" si="66"/>
        <v>0</v>
      </c>
      <c r="EH52" s="241">
        <f t="shared" ref="EH52:FM52" si="67" xml:space="preserve"> $F49/ EH50 * EH51</f>
        <v>0</v>
      </c>
      <c r="EI52" s="241">
        <f t="shared" si="67"/>
        <v>0</v>
      </c>
      <c r="EJ52" s="241">
        <f t="shared" si="67"/>
        <v>0</v>
      </c>
      <c r="EK52" s="241">
        <f t="shared" si="67"/>
        <v>0</v>
      </c>
      <c r="EL52" s="241">
        <f t="shared" si="67"/>
        <v>0</v>
      </c>
      <c r="EM52" s="241">
        <f t="shared" si="67"/>
        <v>0</v>
      </c>
      <c r="EN52" s="241">
        <f t="shared" si="67"/>
        <v>0</v>
      </c>
      <c r="EO52" s="241">
        <f t="shared" si="67"/>
        <v>0</v>
      </c>
      <c r="EP52" s="241">
        <f t="shared" si="67"/>
        <v>0</v>
      </c>
      <c r="EQ52" s="241">
        <f t="shared" si="67"/>
        <v>0</v>
      </c>
      <c r="ER52" s="241">
        <f t="shared" si="67"/>
        <v>0</v>
      </c>
      <c r="ES52" s="241">
        <f t="shared" si="67"/>
        <v>0</v>
      </c>
      <c r="ET52" s="241">
        <f t="shared" si="67"/>
        <v>0</v>
      </c>
      <c r="EU52" s="241">
        <f t="shared" si="67"/>
        <v>0</v>
      </c>
      <c r="EV52" s="241">
        <f t="shared" si="67"/>
        <v>0</v>
      </c>
      <c r="EW52" s="241">
        <f t="shared" si="67"/>
        <v>0</v>
      </c>
      <c r="EX52" s="241">
        <f t="shared" si="67"/>
        <v>0</v>
      </c>
      <c r="EY52" s="241">
        <f t="shared" si="67"/>
        <v>0</v>
      </c>
      <c r="EZ52" s="241">
        <f t="shared" si="67"/>
        <v>0</v>
      </c>
      <c r="FA52" s="241">
        <f t="shared" si="67"/>
        <v>0</v>
      </c>
      <c r="FB52" s="241">
        <f t="shared" si="67"/>
        <v>0</v>
      </c>
      <c r="FC52" s="241">
        <f t="shared" si="67"/>
        <v>0</v>
      </c>
      <c r="FD52" s="241">
        <f t="shared" si="67"/>
        <v>0</v>
      </c>
      <c r="FE52" s="241">
        <f t="shared" si="67"/>
        <v>0</v>
      </c>
      <c r="FF52" s="241">
        <f t="shared" si="67"/>
        <v>0</v>
      </c>
      <c r="FG52" s="241">
        <f t="shared" si="67"/>
        <v>0</v>
      </c>
      <c r="FH52" s="241">
        <f t="shared" si="67"/>
        <v>0</v>
      </c>
      <c r="FI52" s="241">
        <f t="shared" si="67"/>
        <v>0</v>
      </c>
      <c r="FJ52" s="241">
        <f t="shared" si="67"/>
        <v>0</v>
      </c>
      <c r="FK52" s="241">
        <f t="shared" si="67"/>
        <v>0</v>
      </c>
      <c r="FL52" s="241">
        <f t="shared" si="67"/>
        <v>0</v>
      </c>
      <c r="FM52" s="241">
        <f t="shared" si="67"/>
        <v>0</v>
      </c>
      <c r="FN52" s="241">
        <f t="shared" ref="FN52:GJ52" si="68" xml:space="preserve"> $F49/ FN50 * FN51</f>
        <v>0</v>
      </c>
      <c r="FO52" s="241">
        <f t="shared" si="68"/>
        <v>0</v>
      </c>
      <c r="FP52" s="241">
        <f t="shared" si="68"/>
        <v>0</v>
      </c>
      <c r="FQ52" s="241">
        <f t="shared" si="68"/>
        <v>0</v>
      </c>
      <c r="FR52" s="241">
        <f t="shared" si="68"/>
        <v>0</v>
      </c>
      <c r="FS52" s="241">
        <f t="shared" si="68"/>
        <v>0</v>
      </c>
      <c r="FT52" s="241">
        <f t="shared" si="68"/>
        <v>0</v>
      </c>
      <c r="FU52" s="241">
        <f t="shared" si="68"/>
        <v>0</v>
      </c>
      <c r="FV52" s="241">
        <f t="shared" si="68"/>
        <v>0</v>
      </c>
      <c r="FW52" s="241">
        <f t="shared" si="68"/>
        <v>0</v>
      </c>
      <c r="FX52" s="241">
        <f t="shared" si="68"/>
        <v>0</v>
      </c>
      <c r="FY52" s="241">
        <f t="shared" si="68"/>
        <v>0</v>
      </c>
      <c r="FZ52" s="241">
        <f t="shared" si="68"/>
        <v>0</v>
      </c>
      <c r="GA52" s="241">
        <f t="shared" si="68"/>
        <v>0</v>
      </c>
      <c r="GB52" s="241">
        <f t="shared" si="68"/>
        <v>0</v>
      </c>
      <c r="GC52" s="241">
        <f t="shared" si="68"/>
        <v>0</v>
      </c>
      <c r="GD52" s="241">
        <f t="shared" si="68"/>
        <v>0</v>
      </c>
      <c r="GE52" s="241">
        <f t="shared" si="68"/>
        <v>0</v>
      </c>
      <c r="GF52" s="241">
        <f t="shared" si="68"/>
        <v>0</v>
      </c>
      <c r="GG52" s="241">
        <f t="shared" si="68"/>
        <v>0</v>
      </c>
      <c r="GH52" s="241">
        <f t="shared" si="68"/>
        <v>0</v>
      </c>
      <c r="GI52" s="241">
        <f t="shared" si="68"/>
        <v>0</v>
      </c>
      <c r="GJ52" s="241">
        <f t="shared" si="68"/>
        <v>0</v>
      </c>
    </row>
    <row r="53" spans="1:192" x14ac:dyDescent="0.25">
      <c r="A53" s="242"/>
      <c r="B53" s="242"/>
      <c r="C53" s="243"/>
      <c r="D53" s="244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1"/>
      <c r="CA53" s="241"/>
      <c r="CB53" s="241"/>
      <c r="CC53" s="241"/>
      <c r="CD53" s="241"/>
      <c r="CE53" s="241"/>
      <c r="CF53" s="241"/>
      <c r="CG53" s="241"/>
      <c r="CH53" s="241"/>
      <c r="CI53" s="241"/>
      <c r="CJ53" s="241"/>
      <c r="CK53" s="241"/>
      <c r="CL53" s="241"/>
      <c r="CM53" s="241"/>
      <c r="CN53" s="241"/>
      <c r="CO53" s="241"/>
      <c r="CP53" s="241"/>
      <c r="CQ53" s="241"/>
      <c r="CR53" s="241"/>
      <c r="CS53" s="241"/>
      <c r="CT53" s="241"/>
      <c r="CU53" s="241"/>
      <c r="CV53" s="241"/>
      <c r="CW53" s="241"/>
      <c r="CX53" s="241"/>
      <c r="CY53" s="241"/>
      <c r="CZ53" s="241"/>
      <c r="DA53" s="241"/>
      <c r="DB53" s="241"/>
      <c r="DC53" s="241"/>
      <c r="DD53" s="241"/>
      <c r="DE53" s="241"/>
      <c r="DF53" s="241"/>
      <c r="DG53" s="241"/>
      <c r="DH53" s="241"/>
      <c r="DI53" s="241"/>
      <c r="DJ53" s="241"/>
      <c r="DK53" s="241"/>
      <c r="DL53" s="241"/>
      <c r="DM53" s="241"/>
      <c r="DN53" s="241"/>
      <c r="DO53" s="241"/>
      <c r="DP53" s="241"/>
      <c r="DQ53" s="241"/>
      <c r="DR53" s="241"/>
      <c r="DS53" s="241"/>
      <c r="DT53" s="241"/>
      <c r="DU53" s="241"/>
      <c r="DV53" s="241"/>
      <c r="DW53" s="241"/>
      <c r="DX53" s="241"/>
      <c r="DY53" s="241"/>
      <c r="DZ53" s="241"/>
      <c r="EA53" s="241"/>
      <c r="EB53" s="241"/>
      <c r="EC53" s="241"/>
      <c r="ED53" s="241"/>
      <c r="EE53" s="241"/>
      <c r="EF53" s="241"/>
      <c r="EG53" s="241"/>
      <c r="EH53" s="241"/>
      <c r="EI53" s="241"/>
      <c r="EJ53" s="241"/>
      <c r="EK53" s="241"/>
      <c r="EL53" s="241"/>
      <c r="EM53" s="241"/>
      <c r="EN53" s="241"/>
      <c r="EO53" s="241"/>
      <c r="EP53" s="241"/>
      <c r="EQ53" s="241"/>
      <c r="ER53" s="241"/>
      <c r="ES53" s="241"/>
      <c r="ET53" s="241"/>
      <c r="EU53" s="241"/>
      <c r="EV53" s="241"/>
      <c r="EW53" s="241"/>
      <c r="EX53" s="241"/>
      <c r="EY53" s="241"/>
      <c r="EZ53" s="241"/>
      <c r="FA53" s="241"/>
      <c r="FB53" s="241"/>
      <c r="FC53" s="241"/>
      <c r="FD53" s="241"/>
      <c r="FE53" s="241"/>
      <c r="FF53" s="241"/>
      <c r="FG53" s="241"/>
      <c r="FH53" s="241"/>
      <c r="FI53" s="241"/>
      <c r="FJ53" s="241"/>
      <c r="FK53" s="241"/>
      <c r="FL53" s="241"/>
      <c r="FM53" s="241"/>
      <c r="FN53" s="241"/>
      <c r="FO53" s="241"/>
      <c r="FP53" s="241"/>
      <c r="FQ53" s="241"/>
      <c r="FR53" s="241"/>
      <c r="FS53" s="241"/>
      <c r="FT53" s="241"/>
      <c r="FU53" s="241"/>
      <c r="FV53" s="241"/>
      <c r="FW53" s="241"/>
      <c r="FX53" s="241"/>
      <c r="FY53" s="241"/>
      <c r="FZ53" s="241"/>
      <c r="GA53" s="241"/>
      <c r="GB53" s="241"/>
      <c r="GC53" s="241"/>
      <c r="GD53" s="241"/>
      <c r="GE53" s="241"/>
      <c r="GF53" s="241"/>
      <c r="GG53" s="241"/>
      <c r="GH53" s="241"/>
      <c r="GI53" s="241"/>
      <c r="GJ53" s="241"/>
    </row>
    <row r="54" spans="1:192" x14ac:dyDescent="0.25">
      <c r="A54" s="242"/>
      <c r="B54" s="242"/>
      <c r="C54" s="243"/>
      <c r="D54" s="244"/>
      <c r="E54" s="241" t="str">
        <f t="shared" ref="E54:AJ54" si="69" xml:space="preserve"> E$65</f>
        <v>Accounts receivable balance - ops BEG</v>
      </c>
      <c r="F54" s="241">
        <f t="shared" si="69"/>
        <v>0</v>
      </c>
      <c r="G54" s="241" t="str">
        <f t="shared" si="69"/>
        <v>$ 000s</v>
      </c>
      <c r="H54" s="241">
        <f t="shared" si="69"/>
        <v>0</v>
      </c>
      <c r="I54" s="241">
        <f t="shared" si="69"/>
        <v>0</v>
      </c>
      <c r="J54" s="241">
        <f t="shared" si="69"/>
        <v>0</v>
      </c>
      <c r="K54" s="241">
        <f t="shared" si="69"/>
        <v>0</v>
      </c>
      <c r="L54" s="241">
        <f t="shared" si="69"/>
        <v>0</v>
      </c>
      <c r="M54" s="241">
        <f t="shared" si="69"/>
        <v>0</v>
      </c>
      <c r="N54" s="241">
        <f t="shared" si="69"/>
        <v>0</v>
      </c>
      <c r="O54" s="241">
        <f t="shared" si="69"/>
        <v>0</v>
      </c>
      <c r="P54" s="241">
        <f t="shared" si="69"/>
        <v>0</v>
      </c>
      <c r="Q54" s="241">
        <f t="shared" si="69"/>
        <v>0</v>
      </c>
      <c r="R54" s="241">
        <f t="shared" si="69"/>
        <v>5242.4831324938732</v>
      </c>
      <c r="S54" s="241">
        <f t="shared" si="69"/>
        <v>5329.3751181153202</v>
      </c>
      <c r="T54" s="241">
        <f t="shared" si="69"/>
        <v>5232.0190943052621</v>
      </c>
      <c r="U54" s="241">
        <f t="shared" si="69"/>
        <v>5318.7376428296593</v>
      </c>
      <c r="V54" s="241">
        <f t="shared" si="69"/>
        <v>5221.5759424204225</v>
      </c>
      <c r="W54" s="241">
        <f t="shared" si="69"/>
        <v>5308.1214000295986</v>
      </c>
      <c r="X54" s="241">
        <f t="shared" si="69"/>
        <v>5211.1536351501236</v>
      </c>
      <c r="Y54" s="241">
        <f t="shared" si="69"/>
        <v>5268.4190597122106</v>
      </c>
      <c r="Z54" s="241">
        <f t="shared" si="69"/>
        <v>5200.7521308883443</v>
      </c>
      <c r="AA54" s="241">
        <f t="shared" si="69"/>
        <v>5286.9524424500305</v>
      </c>
      <c r="AB54" s="241">
        <f t="shared" si="69"/>
        <v>5190.3713881121184</v>
      </c>
      <c r="AC54" s="241">
        <f t="shared" si="69"/>
        <v>5276.3996431637024</v>
      </c>
      <c r="AD54" s="241">
        <f t="shared" si="69"/>
        <v>5180.0113653813569</v>
      </c>
      <c r="AE54" s="241">
        <f t="shared" si="69"/>
        <v>5265.8679073490057</v>
      </c>
      <c r="AF54" s="241">
        <f t="shared" si="69"/>
        <v>5169.6720213386798</v>
      </c>
      <c r="AG54" s="241">
        <f t="shared" si="69"/>
        <v>5226.4816039907564</v>
      </c>
      <c r="AH54" s="241">
        <f t="shared" si="69"/>
        <v>5159.3533147092639</v>
      </c>
      <c r="AI54" s="241">
        <f t="shared" si="69"/>
        <v>5244.8674580469851</v>
      </c>
      <c r="AJ54" s="241">
        <f t="shared" si="69"/>
        <v>5149.055204300661</v>
      </c>
      <c r="AK54" s="241">
        <f t="shared" ref="AK54:BP54" si="70" xml:space="preserve"> AK$65</f>
        <v>5234.398660725532</v>
      </c>
      <c r="AL54" s="241">
        <f t="shared" si="70"/>
        <v>5138.7776490026554</v>
      </c>
      <c r="AM54" s="241">
        <f t="shared" si="70"/>
        <v>5223.9507592071204</v>
      </c>
      <c r="AN54" s="241">
        <f t="shared" si="70"/>
        <v>5128.5206077870826</v>
      </c>
      <c r="AO54" s="241">
        <f t="shared" si="70"/>
        <v>5184.8779771034242</v>
      </c>
      <c r="AP54" s="241">
        <f t="shared" si="70"/>
        <v>5118.2840397076689</v>
      </c>
      <c r="AQ54" s="241">
        <f t="shared" si="70"/>
        <v>5203.1174768298952</v>
      </c>
      <c r="AR54" s="241">
        <f t="shared" si="70"/>
        <v>5108.0679038998678</v>
      </c>
      <c r="AS54" s="241">
        <f t="shared" si="70"/>
        <v>5192.7320128042848</v>
      </c>
      <c r="AT54" s="241">
        <f t="shared" si="70"/>
        <v>5097.8721595807074</v>
      </c>
      <c r="AU54" s="241">
        <f t="shared" si="70"/>
        <v>5182.3672782477915</v>
      </c>
      <c r="AV54" s="241">
        <f t="shared" si="70"/>
        <v>5087.696766048608</v>
      </c>
      <c r="AW54" s="241">
        <f t="shared" si="70"/>
        <v>5143.6055217194735</v>
      </c>
      <c r="AX54" s="241">
        <f t="shared" si="70"/>
        <v>5077.5416826832443</v>
      </c>
      <c r="AY54" s="241">
        <f t="shared" si="70"/>
        <v>5161.6998321199826</v>
      </c>
      <c r="AZ54" s="241">
        <f t="shared" si="70"/>
        <v>5067.4068689453525</v>
      </c>
      <c r="BA54" s="241">
        <f t="shared" si="70"/>
        <v>5151.397038043895</v>
      </c>
      <c r="BB54" s="241">
        <f t="shared" si="70"/>
        <v>5057.2922843765991</v>
      </c>
      <c r="BC54" s="241">
        <f t="shared" si="70"/>
        <v>5141.1148084270426</v>
      </c>
      <c r="BD54" s="241">
        <f t="shared" si="70"/>
        <v>5047.1978885993994</v>
      </c>
      <c r="BE54" s="241">
        <f t="shared" si="70"/>
        <v>5102.6616016609332</v>
      </c>
      <c r="BF54" s="241">
        <f t="shared" si="70"/>
        <v>0</v>
      </c>
      <c r="BG54" s="241">
        <f t="shared" si="70"/>
        <v>0</v>
      </c>
      <c r="BH54" s="241">
        <f t="shared" si="70"/>
        <v>0</v>
      </c>
      <c r="BI54" s="241">
        <f t="shared" si="70"/>
        <v>0</v>
      </c>
      <c r="BJ54" s="241">
        <f t="shared" si="70"/>
        <v>0</v>
      </c>
      <c r="BK54" s="241">
        <f t="shared" si="70"/>
        <v>0</v>
      </c>
      <c r="BL54" s="241">
        <f t="shared" si="70"/>
        <v>0</v>
      </c>
      <c r="BM54" s="241">
        <f t="shared" si="70"/>
        <v>0</v>
      </c>
      <c r="BN54" s="241">
        <f t="shared" si="70"/>
        <v>0</v>
      </c>
      <c r="BO54" s="241">
        <f t="shared" si="70"/>
        <v>0</v>
      </c>
      <c r="BP54" s="241">
        <f t="shared" si="70"/>
        <v>0</v>
      </c>
      <c r="BQ54" s="241">
        <f t="shared" ref="BQ54:CV54" si="71" xml:space="preserve"> BQ$65</f>
        <v>0</v>
      </c>
      <c r="BR54" s="241">
        <f t="shared" si="71"/>
        <v>0</v>
      </c>
      <c r="BS54" s="241">
        <f t="shared" si="71"/>
        <v>0</v>
      </c>
      <c r="BT54" s="241">
        <f t="shared" si="71"/>
        <v>0</v>
      </c>
      <c r="BU54" s="241">
        <f t="shared" si="71"/>
        <v>0</v>
      </c>
      <c r="BV54" s="241">
        <f t="shared" si="71"/>
        <v>0</v>
      </c>
      <c r="BW54" s="241">
        <f t="shared" si="71"/>
        <v>0</v>
      </c>
      <c r="BX54" s="241">
        <f t="shared" si="71"/>
        <v>0</v>
      </c>
      <c r="BY54" s="241">
        <f t="shared" si="71"/>
        <v>0</v>
      </c>
      <c r="BZ54" s="241">
        <f t="shared" si="71"/>
        <v>0</v>
      </c>
      <c r="CA54" s="241">
        <f t="shared" si="71"/>
        <v>0</v>
      </c>
      <c r="CB54" s="241">
        <f t="shared" si="71"/>
        <v>0</v>
      </c>
      <c r="CC54" s="241">
        <f t="shared" si="71"/>
        <v>0</v>
      </c>
      <c r="CD54" s="241">
        <f t="shared" si="71"/>
        <v>0</v>
      </c>
      <c r="CE54" s="241">
        <f t="shared" si="71"/>
        <v>0</v>
      </c>
      <c r="CF54" s="241">
        <f t="shared" si="71"/>
        <v>0</v>
      </c>
      <c r="CG54" s="241">
        <f t="shared" si="71"/>
        <v>0</v>
      </c>
      <c r="CH54" s="241">
        <f t="shared" si="71"/>
        <v>0</v>
      </c>
      <c r="CI54" s="241">
        <f t="shared" si="71"/>
        <v>0</v>
      </c>
      <c r="CJ54" s="241">
        <f t="shared" si="71"/>
        <v>0</v>
      </c>
      <c r="CK54" s="241">
        <f t="shared" si="71"/>
        <v>0</v>
      </c>
      <c r="CL54" s="241">
        <f t="shared" si="71"/>
        <v>0</v>
      </c>
      <c r="CM54" s="241">
        <f t="shared" si="71"/>
        <v>0</v>
      </c>
      <c r="CN54" s="241">
        <f t="shared" si="71"/>
        <v>0</v>
      </c>
      <c r="CO54" s="241">
        <f t="shared" si="71"/>
        <v>0</v>
      </c>
      <c r="CP54" s="241">
        <f t="shared" si="71"/>
        <v>0</v>
      </c>
      <c r="CQ54" s="241">
        <f t="shared" si="71"/>
        <v>0</v>
      </c>
      <c r="CR54" s="241">
        <f t="shared" si="71"/>
        <v>0</v>
      </c>
      <c r="CS54" s="241">
        <f t="shared" si="71"/>
        <v>0</v>
      </c>
      <c r="CT54" s="241">
        <f t="shared" si="71"/>
        <v>0</v>
      </c>
      <c r="CU54" s="241">
        <f t="shared" si="71"/>
        <v>0</v>
      </c>
      <c r="CV54" s="241">
        <f t="shared" si="71"/>
        <v>0</v>
      </c>
      <c r="CW54" s="241">
        <f t="shared" ref="CW54:EB54" si="72" xml:space="preserve"> CW$65</f>
        <v>0</v>
      </c>
      <c r="CX54" s="241">
        <f t="shared" si="72"/>
        <v>0</v>
      </c>
      <c r="CY54" s="241">
        <f t="shared" si="72"/>
        <v>0</v>
      </c>
      <c r="CZ54" s="241">
        <f t="shared" si="72"/>
        <v>0</v>
      </c>
      <c r="DA54" s="241">
        <f t="shared" si="72"/>
        <v>0</v>
      </c>
      <c r="DB54" s="241">
        <f t="shared" si="72"/>
        <v>0</v>
      </c>
      <c r="DC54" s="241">
        <f t="shared" si="72"/>
        <v>0</v>
      </c>
      <c r="DD54" s="241">
        <f t="shared" si="72"/>
        <v>0</v>
      </c>
      <c r="DE54" s="241">
        <f t="shared" si="72"/>
        <v>0</v>
      </c>
      <c r="DF54" s="241">
        <f t="shared" si="72"/>
        <v>0</v>
      </c>
      <c r="DG54" s="241">
        <f t="shared" si="72"/>
        <v>0</v>
      </c>
      <c r="DH54" s="241">
        <f t="shared" si="72"/>
        <v>0</v>
      </c>
      <c r="DI54" s="241">
        <f t="shared" si="72"/>
        <v>0</v>
      </c>
      <c r="DJ54" s="241">
        <f t="shared" si="72"/>
        <v>0</v>
      </c>
      <c r="DK54" s="241">
        <f t="shared" si="72"/>
        <v>0</v>
      </c>
      <c r="DL54" s="241">
        <f t="shared" si="72"/>
        <v>0</v>
      </c>
      <c r="DM54" s="241">
        <f t="shared" si="72"/>
        <v>0</v>
      </c>
      <c r="DN54" s="241">
        <f t="shared" si="72"/>
        <v>0</v>
      </c>
      <c r="DO54" s="241">
        <f t="shared" si="72"/>
        <v>0</v>
      </c>
      <c r="DP54" s="241">
        <f t="shared" si="72"/>
        <v>0</v>
      </c>
      <c r="DQ54" s="241">
        <f t="shared" si="72"/>
        <v>0</v>
      </c>
      <c r="DR54" s="241">
        <f t="shared" si="72"/>
        <v>0</v>
      </c>
      <c r="DS54" s="241">
        <f t="shared" si="72"/>
        <v>0</v>
      </c>
      <c r="DT54" s="241">
        <f t="shared" si="72"/>
        <v>0</v>
      </c>
      <c r="DU54" s="241">
        <f t="shared" si="72"/>
        <v>0</v>
      </c>
      <c r="DV54" s="241">
        <f t="shared" si="72"/>
        <v>0</v>
      </c>
      <c r="DW54" s="241">
        <f t="shared" si="72"/>
        <v>0</v>
      </c>
      <c r="DX54" s="241">
        <f t="shared" si="72"/>
        <v>0</v>
      </c>
      <c r="DY54" s="241">
        <f t="shared" si="72"/>
        <v>0</v>
      </c>
      <c r="DZ54" s="241">
        <f t="shared" si="72"/>
        <v>0</v>
      </c>
      <c r="EA54" s="241">
        <f t="shared" si="72"/>
        <v>0</v>
      </c>
      <c r="EB54" s="241">
        <f t="shared" si="72"/>
        <v>0</v>
      </c>
      <c r="EC54" s="241">
        <f t="shared" ref="EC54:FH54" si="73" xml:space="preserve"> EC$65</f>
        <v>0</v>
      </c>
      <c r="ED54" s="241">
        <f t="shared" si="73"/>
        <v>0</v>
      </c>
      <c r="EE54" s="241">
        <f t="shared" si="73"/>
        <v>0</v>
      </c>
      <c r="EF54" s="241">
        <f t="shared" si="73"/>
        <v>0</v>
      </c>
      <c r="EG54" s="241">
        <f t="shared" si="73"/>
        <v>0</v>
      </c>
      <c r="EH54" s="241">
        <f t="shared" si="73"/>
        <v>0</v>
      </c>
      <c r="EI54" s="241">
        <f t="shared" si="73"/>
        <v>0</v>
      </c>
      <c r="EJ54" s="241">
        <f t="shared" si="73"/>
        <v>0</v>
      </c>
      <c r="EK54" s="241">
        <f t="shared" si="73"/>
        <v>0</v>
      </c>
      <c r="EL54" s="241">
        <f t="shared" si="73"/>
        <v>0</v>
      </c>
      <c r="EM54" s="241">
        <f t="shared" si="73"/>
        <v>0</v>
      </c>
      <c r="EN54" s="241">
        <f t="shared" si="73"/>
        <v>0</v>
      </c>
      <c r="EO54" s="241">
        <f t="shared" si="73"/>
        <v>0</v>
      </c>
      <c r="EP54" s="241">
        <f t="shared" si="73"/>
        <v>0</v>
      </c>
      <c r="EQ54" s="241">
        <f t="shared" si="73"/>
        <v>0</v>
      </c>
      <c r="ER54" s="241">
        <f t="shared" si="73"/>
        <v>0</v>
      </c>
      <c r="ES54" s="241">
        <f t="shared" si="73"/>
        <v>0</v>
      </c>
      <c r="ET54" s="241">
        <f t="shared" si="73"/>
        <v>0</v>
      </c>
      <c r="EU54" s="241">
        <f t="shared" si="73"/>
        <v>0</v>
      </c>
      <c r="EV54" s="241">
        <f t="shared" si="73"/>
        <v>0</v>
      </c>
      <c r="EW54" s="241">
        <f t="shared" si="73"/>
        <v>0</v>
      </c>
      <c r="EX54" s="241">
        <f t="shared" si="73"/>
        <v>0</v>
      </c>
      <c r="EY54" s="241">
        <f t="shared" si="73"/>
        <v>0</v>
      </c>
      <c r="EZ54" s="241">
        <f t="shared" si="73"/>
        <v>0</v>
      </c>
      <c r="FA54" s="241">
        <f t="shared" si="73"/>
        <v>0</v>
      </c>
      <c r="FB54" s="241">
        <f t="shared" si="73"/>
        <v>0</v>
      </c>
      <c r="FC54" s="241">
        <f t="shared" si="73"/>
        <v>0</v>
      </c>
      <c r="FD54" s="241">
        <f t="shared" si="73"/>
        <v>0</v>
      </c>
      <c r="FE54" s="241">
        <f t="shared" si="73"/>
        <v>0</v>
      </c>
      <c r="FF54" s="241">
        <f t="shared" si="73"/>
        <v>0</v>
      </c>
      <c r="FG54" s="241">
        <f t="shared" si="73"/>
        <v>0</v>
      </c>
      <c r="FH54" s="241">
        <f t="shared" si="73"/>
        <v>0</v>
      </c>
      <c r="FI54" s="241">
        <f t="shared" ref="FI54:GJ54" si="74" xml:space="preserve"> FI$65</f>
        <v>0</v>
      </c>
      <c r="FJ54" s="241">
        <f t="shared" si="74"/>
        <v>0</v>
      </c>
      <c r="FK54" s="241">
        <f t="shared" si="74"/>
        <v>0</v>
      </c>
      <c r="FL54" s="241">
        <f t="shared" si="74"/>
        <v>0</v>
      </c>
      <c r="FM54" s="241">
        <f t="shared" si="74"/>
        <v>0</v>
      </c>
      <c r="FN54" s="241">
        <f t="shared" si="74"/>
        <v>0</v>
      </c>
      <c r="FO54" s="241">
        <f t="shared" si="74"/>
        <v>0</v>
      </c>
      <c r="FP54" s="241">
        <f t="shared" si="74"/>
        <v>0</v>
      </c>
      <c r="FQ54" s="241">
        <f t="shared" si="74"/>
        <v>0</v>
      </c>
      <c r="FR54" s="241">
        <f t="shared" si="74"/>
        <v>0</v>
      </c>
      <c r="FS54" s="241">
        <f t="shared" si="74"/>
        <v>0</v>
      </c>
      <c r="FT54" s="241">
        <f t="shared" si="74"/>
        <v>0</v>
      </c>
      <c r="FU54" s="241">
        <f t="shared" si="74"/>
        <v>0</v>
      </c>
      <c r="FV54" s="241">
        <f t="shared" si="74"/>
        <v>0</v>
      </c>
      <c r="FW54" s="241">
        <f t="shared" si="74"/>
        <v>0</v>
      </c>
      <c r="FX54" s="241">
        <f t="shared" si="74"/>
        <v>0</v>
      </c>
      <c r="FY54" s="241">
        <f t="shared" si="74"/>
        <v>0</v>
      </c>
      <c r="FZ54" s="241">
        <f t="shared" si="74"/>
        <v>0</v>
      </c>
      <c r="GA54" s="241">
        <f t="shared" si="74"/>
        <v>0</v>
      </c>
      <c r="GB54" s="241">
        <f t="shared" si="74"/>
        <v>0</v>
      </c>
      <c r="GC54" s="241">
        <f t="shared" si="74"/>
        <v>0</v>
      </c>
      <c r="GD54" s="241">
        <f t="shared" si="74"/>
        <v>0</v>
      </c>
      <c r="GE54" s="241">
        <f t="shared" si="74"/>
        <v>0</v>
      </c>
      <c r="GF54" s="241">
        <f t="shared" si="74"/>
        <v>0</v>
      </c>
      <c r="GG54" s="241">
        <f t="shared" si="74"/>
        <v>0</v>
      </c>
      <c r="GH54" s="241">
        <f t="shared" si="74"/>
        <v>0</v>
      </c>
      <c r="GI54" s="241">
        <f t="shared" si="74"/>
        <v>0</v>
      </c>
      <c r="GJ54" s="241">
        <f t="shared" si="74"/>
        <v>0</v>
      </c>
    </row>
    <row r="55" spans="1:192" x14ac:dyDescent="0.25">
      <c r="A55" s="242"/>
      <c r="B55" s="242"/>
      <c r="C55" s="243"/>
      <c r="D55" s="244"/>
      <c r="E55" s="241" t="str">
        <f t="shared" ref="E55:BP55" si="75" xml:space="preserve"> E$31</f>
        <v>Electricity generation revenue</v>
      </c>
      <c r="F55" s="241">
        <f t="shared" si="75"/>
        <v>0</v>
      </c>
      <c r="G55" s="241" t="str">
        <f t="shared" si="75"/>
        <v>$ 000s</v>
      </c>
      <c r="H55" s="241">
        <f t="shared" si="75"/>
        <v>841371.52598535805</v>
      </c>
      <c r="I55" s="241">
        <f t="shared" si="75"/>
        <v>0</v>
      </c>
      <c r="J55" s="241">
        <f t="shared" si="75"/>
        <v>0</v>
      </c>
      <c r="K55" s="241">
        <f t="shared" si="75"/>
        <v>0</v>
      </c>
      <c r="L55" s="241">
        <f t="shared" si="75"/>
        <v>0</v>
      </c>
      <c r="M55" s="241">
        <f t="shared" si="75"/>
        <v>0</v>
      </c>
      <c r="N55" s="241">
        <f t="shared" si="75"/>
        <v>0</v>
      </c>
      <c r="O55" s="241">
        <f t="shared" si="75"/>
        <v>0</v>
      </c>
      <c r="P55" s="241">
        <f t="shared" si="75"/>
        <v>0</v>
      </c>
      <c r="Q55" s="241">
        <f t="shared" si="75"/>
        <v>21435.931030641616</v>
      </c>
      <c r="R55" s="241">
        <f t="shared" si="75"/>
        <v>21435.931030641616</v>
      </c>
      <c r="S55" s="241">
        <f t="shared" si="75"/>
        <v>21393.144741159296</v>
      </c>
      <c r="T55" s="241">
        <f t="shared" si="75"/>
        <v>21393.144741159296</v>
      </c>
      <c r="U55" s="241">
        <f t="shared" si="75"/>
        <v>21350.443853452391</v>
      </c>
      <c r="V55" s="241">
        <f t="shared" si="75"/>
        <v>21350.443853452391</v>
      </c>
      <c r="W55" s="241">
        <f t="shared" si="75"/>
        <v>21307.828197058276</v>
      </c>
      <c r="X55" s="241">
        <f t="shared" si="75"/>
        <v>21307.828197058276</v>
      </c>
      <c r="Y55" s="241">
        <f t="shared" si="75"/>
        <v>21265.297601854567</v>
      </c>
      <c r="Z55" s="241">
        <f t="shared" si="75"/>
        <v>21265.297601854567</v>
      </c>
      <c r="AA55" s="241">
        <f t="shared" si="75"/>
        <v>21222.851898058449</v>
      </c>
      <c r="AB55" s="241">
        <f t="shared" si="75"/>
        <v>21222.851898058449</v>
      </c>
      <c r="AC55" s="241">
        <f t="shared" si="75"/>
        <v>21180.490916226001</v>
      </c>
      <c r="AD55" s="241">
        <f t="shared" si="75"/>
        <v>21180.490916226001</v>
      </c>
      <c r="AE55" s="241">
        <f t="shared" si="75"/>
        <v>21138.214487251498</v>
      </c>
      <c r="AF55" s="241">
        <f t="shared" si="75"/>
        <v>21138.214487251498</v>
      </c>
      <c r="AG55" s="241">
        <f t="shared" si="75"/>
        <v>21096.022442366764</v>
      </c>
      <c r="AH55" s="241">
        <f t="shared" si="75"/>
        <v>21096.022442366764</v>
      </c>
      <c r="AI55" s="241">
        <f t="shared" si="75"/>
        <v>21053.914613140481</v>
      </c>
      <c r="AJ55" s="241">
        <f t="shared" si="75"/>
        <v>21053.914613140481</v>
      </c>
      <c r="AK55" s="241">
        <f t="shared" si="75"/>
        <v>21011.890831477533</v>
      </c>
      <c r="AL55" s="241">
        <f t="shared" si="75"/>
        <v>21011.890831477533</v>
      </c>
      <c r="AM55" s="241">
        <f t="shared" si="75"/>
        <v>20969.950929618291</v>
      </c>
      <c r="AN55" s="241">
        <f t="shared" si="75"/>
        <v>20969.950929618291</v>
      </c>
      <c r="AO55" s="241">
        <f t="shared" si="75"/>
        <v>20928.094740138018</v>
      </c>
      <c r="AP55" s="241">
        <f t="shared" si="75"/>
        <v>20928.094740138018</v>
      </c>
      <c r="AQ55" s="241">
        <f t="shared" si="75"/>
        <v>20886.322095946121</v>
      </c>
      <c r="AR55" s="241">
        <f t="shared" si="75"/>
        <v>20886.322095946121</v>
      </c>
      <c r="AS55" s="241">
        <f t="shared" si="75"/>
        <v>20844.632830285562</v>
      </c>
      <c r="AT55" s="241">
        <f t="shared" si="75"/>
        <v>20844.632830285562</v>
      </c>
      <c r="AU55" s="241">
        <f t="shared" si="75"/>
        <v>20803.026776732087</v>
      </c>
      <c r="AV55" s="241">
        <f t="shared" si="75"/>
        <v>20803.026776732087</v>
      </c>
      <c r="AW55" s="241">
        <f t="shared" si="75"/>
        <v>20761.503769193703</v>
      </c>
      <c r="AX55" s="241">
        <f t="shared" si="75"/>
        <v>20761.503769193703</v>
      </c>
      <c r="AY55" s="241">
        <f t="shared" si="75"/>
        <v>20720.063641909885</v>
      </c>
      <c r="AZ55" s="241">
        <f t="shared" si="75"/>
        <v>20720.063641909885</v>
      </c>
      <c r="BA55" s="241">
        <f t="shared" si="75"/>
        <v>20678.706229450985</v>
      </c>
      <c r="BB55" s="241">
        <f t="shared" si="75"/>
        <v>20678.706229450985</v>
      </c>
      <c r="BC55" s="241">
        <f t="shared" si="75"/>
        <v>20637.431366717548</v>
      </c>
      <c r="BD55" s="241">
        <f t="shared" si="75"/>
        <v>20637.431366717548</v>
      </c>
      <c r="BE55" s="241">
        <f t="shared" si="75"/>
        <v>0</v>
      </c>
      <c r="BF55" s="241">
        <f t="shared" si="75"/>
        <v>0</v>
      </c>
      <c r="BG55" s="241">
        <f t="shared" si="75"/>
        <v>0</v>
      </c>
      <c r="BH55" s="241">
        <f t="shared" si="75"/>
        <v>0</v>
      </c>
      <c r="BI55" s="241">
        <f t="shared" si="75"/>
        <v>0</v>
      </c>
      <c r="BJ55" s="241">
        <f t="shared" si="75"/>
        <v>0</v>
      </c>
      <c r="BK55" s="241">
        <f t="shared" si="75"/>
        <v>0</v>
      </c>
      <c r="BL55" s="241">
        <f t="shared" si="75"/>
        <v>0</v>
      </c>
      <c r="BM55" s="241">
        <f t="shared" si="75"/>
        <v>0</v>
      </c>
      <c r="BN55" s="241">
        <f t="shared" si="75"/>
        <v>0</v>
      </c>
      <c r="BO55" s="241">
        <f t="shared" si="75"/>
        <v>0</v>
      </c>
      <c r="BP55" s="241">
        <f t="shared" si="75"/>
        <v>0</v>
      </c>
      <c r="BQ55" s="241">
        <f t="shared" ref="BQ55:EB55" si="76" xml:space="preserve"> BQ$31</f>
        <v>0</v>
      </c>
      <c r="BR55" s="241">
        <f t="shared" si="76"/>
        <v>0</v>
      </c>
      <c r="BS55" s="241">
        <f t="shared" si="76"/>
        <v>0</v>
      </c>
      <c r="BT55" s="241">
        <f t="shared" si="76"/>
        <v>0</v>
      </c>
      <c r="BU55" s="241">
        <f t="shared" si="76"/>
        <v>0</v>
      </c>
      <c r="BV55" s="241">
        <f t="shared" si="76"/>
        <v>0</v>
      </c>
      <c r="BW55" s="241">
        <f t="shared" si="76"/>
        <v>0</v>
      </c>
      <c r="BX55" s="241">
        <f t="shared" si="76"/>
        <v>0</v>
      </c>
      <c r="BY55" s="241">
        <f t="shared" si="76"/>
        <v>0</v>
      </c>
      <c r="BZ55" s="241">
        <f t="shared" si="76"/>
        <v>0</v>
      </c>
      <c r="CA55" s="241">
        <f t="shared" si="76"/>
        <v>0</v>
      </c>
      <c r="CB55" s="241">
        <f t="shared" si="76"/>
        <v>0</v>
      </c>
      <c r="CC55" s="241">
        <f t="shared" si="76"/>
        <v>0</v>
      </c>
      <c r="CD55" s="241">
        <f t="shared" si="76"/>
        <v>0</v>
      </c>
      <c r="CE55" s="241">
        <f t="shared" si="76"/>
        <v>0</v>
      </c>
      <c r="CF55" s="241">
        <f t="shared" si="76"/>
        <v>0</v>
      </c>
      <c r="CG55" s="241">
        <f t="shared" si="76"/>
        <v>0</v>
      </c>
      <c r="CH55" s="241">
        <f t="shared" si="76"/>
        <v>0</v>
      </c>
      <c r="CI55" s="241">
        <f t="shared" si="76"/>
        <v>0</v>
      </c>
      <c r="CJ55" s="241">
        <f t="shared" si="76"/>
        <v>0</v>
      </c>
      <c r="CK55" s="241">
        <f t="shared" si="76"/>
        <v>0</v>
      </c>
      <c r="CL55" s="241">
        <f t="shared" si="76"/>
        <v>0</v>
      </c>
      <c r="CM55" s="241">
        <f t="shared" si="76"/>
        <v>0</v>
      </c>
      <c r="CN55" s="241">
        <f t="shared" si="76"/>
        <v>0</v>
      </c>
      <c r="CO55" s="241">
        <f t="shared" si="76"/>
        <v>0</v>
      </c>
      <c r="CP55" s="241">
        <f t="shared" si="76"/>
        <v>0</v>
      </c>
      <c r="CQ55" s="241">
        <f t="shared" si="76"/>
        <v>0</v>
      </c>
      <c r="CR55" s="241">
        <f t="shared" si="76"/>
        <v>0</v>
      </c>
      <c r="CS55" s="241">
        <f t="shared" si="76"/>
        <v>0</v>
      </c>
      <c r="CT55" s="241">
        <f t="shared" si="76"/>
        <v>0</v>
      </c>
      <c r="CU55" s="241">
        <f t="shared" si="76"/>
        <v>0</v>
      </c>
      <c r="CV55" s="241">
        <f t="shared" si="76"/>
        <v>0</v>
      </c>
      <c r="CW55" s="241">
        <f t="shared" si="76"/>
        <v>0</v>
      </c>
      <c r="CX55" s="241">
        <f t="shared" si="76"/>
        <v>0</v>
      </c>
      <c r="CY55" s="241">
        <f t="shared" si="76"/>
        <v>0</v>
      </c>
      <c r="CZ55" s="241">
        <f t="shared" si="76"/>
        <v>0</v>
      </c>
      <c r="DA55" s="241">
        <f t="shared" si="76"/>
        <v>0</v>
      </c>
      <c r="DB55" s="241">
        <f t="shared" si="76"/>
        <v>0</v>
      </c>
      <c r="DC55" s="241">
        <f t="shared" si="76"/>
        <v>0</v>
      </c>
      <c r="DD55" s="241">
        <f t="shared" si="76"/>
        <v>0</v>
      </c>
      <c r="DE55" s="241">
        <f t="shared" si="76"/>
        <v>0</v>
      </c>
      <c r="DF55" s="241">
        <f t="shared" si="76"/>
        <v>0</v>
      </c>
      <c r="DG55" s="241">
        <f t="shared" si="76"/>
        <v>0</v>
      </c>
      <c r="DH55" s="241">
        <f t="shared" si="76"/>
        <v>0</v>
      </c>
      <c r="DI55" s="241">
        <f t="shared" si="76"/>
        <v>0</v>
      </c>
      <c r="DJ55" s="241">
        <f t="shared" si="76"/>
        <v>0</v>
      </c>
      <c r="DK55" s="241">
        <f t="shared" si="76"/>
        <v>0</v>
      </c>
      <c r="DL55" s="241">
        <f t="shared" si="76"/>
        <v>0</v>
      </c>
      <c r="DM55" s="241">
        <f t="shared" si="76"/>
        <v>0</v>
      </c>
      <c r="DN55" s="241">
        <f t="shared" si="76"/>
        <v>0</v>
      </c>
      <c r="DO55" s="241">
        <f t="shared" si="76"/>
        <v>0</v>
      </c>
      <c r="DP55" s="241">
        <f t="shared" si="76"/>
        <v>0</v>
      </c>
      <c r="DQ55" s="241">
        <f t="shared" si="76"/>
        <v>0</v>
      </c>
      <c r="DR55" s="241">
        <f t="shared" si="76"/>
        <v>0</v>
      </c>
      <c r="DS55" s="241">
        <f t="shared" si="76"/>
        <v>0</v>
      </c>
      <c r="DT55" s="241">
        <f t="shared" si="76"/>
        <v>0</v>
      </c>
      <c r="DU55" s="241">
        <f t="shared" si="76"/>
        <v>0</v>
      </c>
      <c r="DV55" s="241">
        <f t="shared" si="76"/>
        <v>0</v>
      </c>
      <c r="DW55" s="241">
        <f t="shared" si="76"/>
        <v>0</v>
      </c>
      <c r="DX55" s="241">
        <f t="shared" si="76"/>
        <v>0</v>
      </c>
      <c r="DY55" s="241">
        <f t="shared" si="76"/>
        <v>0</v>
      </c>
      <c r="DZ55" s="241">
        <f t="shared" si="76"/>
        <v>0</v>
      </c>
      <c r="EA55" s="241">
        <f t="shared" si="76"/>
        <v>0</v>
      </c>
      <c r="EB55" s="241">
        <f t="shared" si="76"/>
        <v>0</v>
      </c>
      <c r="EC55" s="241">
        <f t="shared" ref="EC55:GJ55" si="77" xml:space="preserve"> EC$31</f>
        <v>0</v>
      </c>
      <c r="ED55" s="241">
        <f t="shared" si="77"/>
        <v>0</v>
      </c>
      <c r="EE55" s="241">
        <f t="shared" si="77"/>
        <v>0</v>
      </c>
      <c r="EF55" s="241">
        <f t="shared" si="77"/>
        <v>0</v>
      </c>
      <c r="EG55" s="241">
        <f t="shared" si="77"/>
        <v>0</v>
      </c>
      <c r="EH55" s="241">
        <f t="shared" si="77"/>
        <v>0</v>
      </c>
      <c r="EI55" s="241">
        <f t="shared" si="77"/>
        <v>0</v>
      </c>
      <c r="EJ55" s="241">
        <f t="shared" si="77"/>
        <v>0</v>
      </c>
      <c r="EK55" s="241">
        <f t="shared" si="77"/>
        <v>0</v>
      </c>
      <c r="EL55" s="241">
        <f t="shared" si="77"/>
        <v>0</v>
      </c>
      <c r="EM55" s="241">
        <f t="shared" si="77"/>
        <v>0</v>
      </c>
      <c r="EN55" s="241">
        <f t="shared" si="77"/>
        <v>0</v>
      </c>
      <c r="EO55" s="241">
        <f t="shared" si="77"/>
        <v>0</v>
      </c>
      <c r="EP55" s="241">
        <f t="shared" si="77"/>
        <v>0</v>
      </c>
      <c r="EQ55" s="241">
        <f t="shared" si="77"/>
        <v>0</v>
      </c>
      <c r="ER55" s="241">
        <f t="shared" si="77"/>
        <v>0</v>
      </c>
      <c r="ES55" s="241">
        <f t="shared" si="77"/>
        <v>0</v>
      </c>
      <c r="ET55" s="241">
        <f t="shared" si="77"/>
        <v>0</v>
      </c>
      <c r="EU55" s="241">
        <f t="shared" si="77"/>
        <v>0</v>
      </c>
      <c r="EV55" s="241">
        <f t="shared" si="77"/>
        <v>0</v>
      </c>
      <c r="EW55" s="241">
        <f t="shared" si="77"/>
        <v>0</v>
      </c>
      <c r="EX55" s="241">
        <f t="shared" si="77"/>
        <v>0</v>
      </c>
      <c r="EY55" s="241">
        <f t="shared" si="77"/>
        <v>0</v>
      </c>
      <c r="EZ55" s="241">
        <f t="shared" si="77"/>
        <v>0</v>
      </c>
      <c r="FA55" s="241">
        <f t="shared" si="77"/>
        <v>0</v>
      </c>
      <c r="FB55" s="241">
        <f t="shared" si="77"/>
        <v>0</v>
      </c>
      <c r="FC55" s="241">
        <f t="shared" si="77"/>
        <v>0</v>
      </c>
      <c r="FD55" s="241">
        <f t="shared" si="77"/>
        <v>0</v>
      </c>
      <c r="FE55" s="241">
        <f t="shared" si="77"/>
        <v>0</v>
      </c>
      <c r="FF55" s="241">
        <f t="shared" si="77"/>
        <v>0</v>
      </c>
      <c r="FG55" s="241">
        <f t="shared" si="77"/>
        <v>0</v>
      </c>
      <c r="FH55" s="241">
        <f t="shared" si="77"/>
        <v>0</v>
      </c>
      <c r="FI55" s="241">
        <f t="shared" si="77"/>
        <v>0</v>
      </c>
      <c r="FJ55" s="241">
        <f t="shared" si="77"/>
        <v>0</v>
      </c>
      <c r="FK55" s="241">
        <f t="shared" si="77"/>
        <v>0</v>
      </c>
      <c r="FL55" s="241">
        <f t="shared" si="77"/>
        <v>0</v>
      </c>
      <c r="FM55" s="241">
        <f t="shared" si="77"/>
        <v>0</v>
      </c>
      <c r="FN55" s="241">
        <f t="shared" si="77"/>
        <v>0</v>
      </c>
      <c r="FO55" s="241">
        <f t="shared" si="77"/>
        <v>0</v>
      </c>
      <c r="FP55" s="241">
        <f t="shared" si="77"/>
        <v>0</v>
      </c>
      <c r="FQ55" s="241">
        <f t="shared" si="77"/>
        <v>0</v>
      </c>
      <c r="FR55" s="241">
        <f t="shared" si="77"/>
        <v>0</v>
      </c>
      <c r="FS55" s="241">
        <f t="shared" si="77"/>
        <v>0</v>
      </c>
      <c r="FT55" s="241">
        <f t="shared" si="77"/>
        <v>0</v>
      </c>
      <c r="FU55" s="241">
        <f t="shared" si="77"/>
        <v>0</v>
      </c>
      <c r="FV55" s="241">
        <f t="shared" si="77"/>
        <v>0</v>
      </c>
      <c r="FW55" s="241">
        <f t="shared" si="77"/>
        <v>0</v>
      </c>
      <c r="FX55" s="241">
        <f t="shared" si="77"/>
        <v>0</v>
      </c>
      <c r="FY55" s="241">
        <f t="shared" si="77"/>
        <v>0</v>
      </c>
      <c r="FZ55" s="241">
        <f t="shared" si="77"/>
        <v>0</v>
      </c>
      <c r="GA55" s="241">
        <f t="shared" si="77"/>
        <v>0</v>
      </c>
      <c r="GB55" s="241">
        <f t="shared" si="77"/>
        <v>0</v>
      </c>
      <c r="GC55" s="241">
        <f t="shared" si="77"/>
        <v>0</v>
      </c>
      <c r="GD55" s="241">
        <f t="shared" si="77"/>
        <v>0</v>
      </c>
      <c r="GE55" s="241">
        <f t="shared" si="77"/>
        <v>0</v>
      </c>
      <c r="GF55" s="241">
        <f t="shared" si="77"/>
        <v>0</v>
      </c>
      <c r="GG55" s="241">
        <f t="shared" si="77"/>
        <v>0</v>
      </c>
      <c r="GH55" s="241">
        <f t="shared" si="77"/>
        <v>0</v>
      </c>
      <c r="GI55" s="241">
        <f t="shared" si="77"/>
        <v>0</v>
      </c>
      <c r="GJ55" s="241">
        <f t="shared" si="77"/>
        <v>0</v>
      </c>
    </row>
    <row r="56" spans="1:192" x14ac:dyDescent="0.25">
      <c r="A56" s="242"/>
      <c r="B56" s="242"/>
      <c r="C56" s="243"/>
      <c r="D56" s="244"/>
      <c r="E56" s="241" t="str">
        <f t="shared" ref="E56:AJ56" si="78" xml:space="preserve"> E$52</f>
        <v>Forecast accounts receivable balance</v>
      </c>
      <c r="F56" s="241">
        <f t="shared" si="78"/>
        <v>0</v>
      </c>
      <c r="G56" s="241" t="str">
        <f t="shared" si="78"/>
        <v>$ 000s</v>
      </c>
      <c r="H56" s="241">
        <f t="shared" si="78"/>
        <v>0</v>
      </c>
      <c r="I56" s="241">
        <f t="shared" si="78"/>
        <v>0</v>
      </c>
      <c r="J56" s="241">
        <f t="shared" si="78"/>
        <v>0</v>
      </c>
      <c r="K56" s="241">
        <f t="shared" si="78"/>
        <v>0</v>
      </c>
      <c r="L56" s="241">
        <f t="shared" si="78"/>
        <v>0</v>
      </c>
      <c r="M56" s="241">
        <f t="shared" si="78"/>
        <v>0</v>
      </c>
      <c r="N56" s="241">
        <f t="shared" si="78"/>
        <v>0</v>
      </c>
      <c r="O56" s="241">
        <f t="shared" si="78"/>
        <v>0</v>
      </c>
      <c r="P56" s="241">
        <f t="shared" si="78"/>
        <v>0</v>
      </c>
      <c r="Q56" s="241">
        <f t="shared" si="78"/>
        <v>5242.4831324938732</v>
      </c>
      <c r="R56" s="241">
        <f t="shared" si="78"/>
        <v>5329.3751181153184</v>
      </c>
      <c r="S56" s="241">
        <f t="shared" si="78"/>
        <v>5232.019094305263</v>
      </c>
      <c r="T56" s="241">
        <f t="shared" si="78"/>
        <v>5318.7376428296593</v>
      </c>
      <c r="U56" s="241">
        <f t="shared" si="78"/>
        <v>5221.5759424204216</v>
      </c>
      <c r="V56" s="241">
        <f t="shared" si="78"/>
        <v>5308.1214000295995</v>
      </c>
      <c r="W56" s="241">
        <f t="shared" si="78"/>
        <v>5211.1536351501218</v>
      </c>
      <c r="X56" s="241">
        <f t="shared" si="78"/>
        <v>5268.4190597122115</v>
      </c>
      <c r="Y56" s="241">
        <f t="shared" si="78"/>
        <v>5200.7521308883452</v>
      </c>
      <c r="Z56" s="241">
        <f t="shared" si="78"/>
        <v>5286.9524424500305</v>
      </c>
      <c r="AA56" s="241">
        <f t="shared" si="78"/>
        <v>5190.3713881121203</v>
      </c>
      <c r="AB56" s="241">
        <f t="shared" si="78"/>
        <v>5276.3996431637024</v>
      </c>
      <c r="AC56" s="241">
        <f t="shared" si="78"/>
        <v>5180.0113653813587</v>
      </c>
      <c r="AD56" s="241">
        <f t="shared" si="78"/>
        <v>5265.8679073490057</v>
      </c>
      <c r="AE56" s="241">
        <f t="shared" si="78"/>
        <v>5169.6720213386816</v>
      </c>
      <c r="AF56" s="241">
        <f t="shared" si="78"/>
        <v>5226.4816039907555</v>
      </c>
      <c r="AG56" s="241">
        <f t="shared" si="78"/>
        <v>5159.353314709263</v>
      </c>
      <c r="AH56" s="241">
        <f t="shared" si="78"/>
        <v>5244.867458046986</v>
      </c>
      <c r="AI56" s="241">
        <f t="shared" si="78"/>
        <v>5149.055204300661</v>
      </c>
      <c r="AJ56" s="241">
        <f t="shared" si="78"/>
        <v>5234.3986607255338</v>
      </c>
      <c r="AK56" s="241">
        <f t="shared" ref="AK56:BP56" si="79" xml:space="preserve"> AK$52</f>
        <v>5138.7776490026572</v>
      </c>
      <c r="AL56" s="241">
        <f t="shared" si="79"/>
        <v>5223.9507592071213</v>
      </c>
      <c r="AM56" s="241">
        <f t="shared" si="79"/>
        <v>5128.5206077870826</v>
      </c>
      <c r="AN56" s="241">
        <f t="shared" si="79"/>
        <v>5184.8779771034242</v>
      </c>
      <c r="AO56" s="241">
        <f t="shared" si="79"/>
        <v>5118.2840397076679</v>
      </c>
      <c r="AP56" s="241">
        <f t="shared" si="79"/>
        <v>5203.1174768298943</v>
      </c>
      <c r="AQ56" s="241">
        <f t="shared" si="79"/>
        <v>5108.0679038998669</v>
      </c>
      <c r="AR56" s="241">
        <f t="shared" si="79"/>
        <v>5192.7320128042848</v>
      </c>
      <c r="AS56" s="241">
        <f t="shared" si="79"/>
        <v>5097.8721595807083</v>
      </c>
      <c r="AT56" s="241">
        <f t="shared" si="79"/>
        <v>5182.3672782477915</v>
      </c>
      <c r="AU56" s="241">
        <f t="shared" si="79"/>
        <v>5087.696766048608</v>
      </c>
      <c r="AV56" s="241">
        <f t="shared" si="79"/>
        <v>5143.6055217194726</v>
      </c>
      <c r="AW56" s="241">
        <f t="shared" si="79"/>
        <v>5077.5416826832425</v>
      </c>
      <c r="AX56" s="241">
        <f t="shared" si="79"/>
        <v>5161.6998321199817</v>
      </c>
      <c r="AY56" s="241">
        <f t="shared" si="79"/>
        <v>5067.4068689453525</v>
      </c>
      <c r="AZ56" s="241">
        <f t="shared" si="79"/>
        <v>5151.3970380438941</v>
      </c>
      <c r="BA56" s="241">
        <f t="shared" si="79"/>
        <v>5057.2922843766</v>
      </c>
      <c r="BB56" s="241">
        <f t="shared" si="79"/>
        <v>5141.1148084270408</v>
      </c>
      <c r="BC56" s="241">
        <f t="shared" si="79"/>
        <v>5047.1978885994004</v>
      </c>
      <c r="BD56" s="241">
        <f t="shared" si="79"/>
        <v>5102.6616016609323</v>
      </c>
      <c r="BE56" s="241">
        <f t="shared" si="79"/>
        <v>0</v>
      </c>
      <c r="BF56" s="241">
        <f t="shared" si="79"/>
        <v>0</v>
      </c>
      <c r="BG56" s="241">
        <f t="shared" si="79"/>
        <v>0</v>
      </c>
      <c r="BH56" s="241">
        <f t="shared" si="79"/>
        <v>0</v>
      </c>
      <c r="BI56" s="241">
        <f t="shared" si="79"/>
        <v>0</v>
      </c>
      <c r="BJ56" s="241">
        <f t="shared" si="79"/>
        <v>0</v>
      </c>
      <c r="BK56" s="241">
        <f t="shared" si="79"/>
        <v>0</v>
      </c>
      <c r="BL56" s="241">
        <f t="shared" si="79"/>
        <v>0</v>
      </c>
      <c r="BM56" s="241">
        <f t="shared" si="79"/>
        <v>0</v>
      </c>
      <c r="BN56" s="241">
        <f t="shared" si="79"/>
        <v>0</v>
      </c>
      <c r="BO56" s="241">
        <f t="shared" si="79"/>
        <v>0</v>
      </c>
      <c r="BP56" s="241">
        <f t="shared" si="79"/>
        <v>0</v>
      </c>
      <c r="BQ56" s="241">
        <f t="shared" ref="BQ56:CV56" si="80" xml:space="preserve"> BQ$52</f>
        <v>0</v>
      </c>
      <c r="BR56" s="241">
        <f t="shared" si="80"/>
        <v>0</v>
      </c>
      <c r="BS56" s="241">
        <f t="shared" si="80"/>
        <v>0</v>
      </c>
      <c r="BT56" s="241">
        <f t="shared" si="80"/>
        <v>0</v>
      </c>
      <c r="BU56" s="241">
        <f t="shared" si="80"/>
        <v>0</v>
      </c>
      <c r="BV56" s="241">
        <f t="shared" si="80"/>
        <v>0</v>
      </c>
      <c r="BW56" s="241">
        <f t="shared" si="80"/>
        <v>0</v>
      </c>
      <c r="BX56" s="241">
        <f t="shared" si="80"/>
        <v>0</v>
      </c>
      <c r="BY56" s="241">
        <f t="shared" si="80"/>
        <v>0</v>
      </c>
      <c r="BZ56" s="241">
        <f t="shared" si="80"/>
        <v>0</v>
      </c>
      <c r="CA56" s="241">
        <f t="shared" si="80"/>
        <v>0</v>
      </c>
      <c r="CB56" s="241">
        <f t="shared" si="80"/>
        <v>0</v>
      </c>
      <c r="CC56" s="241">
        <f t="shared" si="80"/>
        <v>0</v>
      </c>
      <c r="CD56" s="241">
        <f t="shared" si="80"/>
        <v>0</v>
      </c>
      <c r="CE56" s="241">
        <f t="shared" si="80"/>
        <v>0</v>
      </c>
      <c r="CF56" s="241">
        <f t="shared" si="80"/>
        <v>0</v>
      </c>
      <c r="CG56" s="241">
        <f t="shared" si="80"/>
        <v>0</v>
      </c>
      <c r="CH56" s="241">
        <f t="shared" si="80"/>
        <v>0</v>
      </c>
      <c r="CI56" s="241">
        <f t="shared" si="80"/>
        <v>0</v>
      </c>
      <c r="CJ56" s="241">
        <f t="shared" si="80"/>
        <v>0</v>
      </c>
      <c r="CK56" s="241">
        <f t="shared" si="80"/>
        <v>0</v>
      </c>
      <c r="CL56" s="241">
        <f t="shared" si="80"/>
        <v>0</v>
      </c>
      <c r="CM56" s="241">
        <f t="shared" si="80"/>
        <v>0</v>
      </c>
      <c r="CN56" s="241">
        <f t="shared" si="80"/>
        <v>0</v>
      </c>
      <c r="CO56" s="241">
        <f t="shared" si="80"/>
        <v>0</v>
      </c>
      <c r="CP56" s="241">
        <f t="shared" si="80"/>
        <v>0</v>
      </c>
      <c r="CQ56" s="241">
        <f t="shared" si="80"/>
        <v>0</v>
      </c>
      <c r="CR56" s="241">
        <f t="shared" si="80"/>
        <v>0</v>
      </c>
      <c r="CS56" s="241">
        <f t="shared" si="80"/>
        <v>0</v>
      </c>
      <c r="CT56" s="241">
        <f t="shared" si="80"/>
        <v>0</v>
      </c>
      <c r="CU56" s="241">
        <f t="shared" si="80"/>
        <v>0</v>
      </c>
      <c r="CV56" s="241">
        <f t="shared" si="80"/>
        <v>0</v>
      </c>
      <c r="CW56" s="241">
        <f t="shared" ref="CW56:EB56" si="81" xml:space="preserve"> CW$52</f>
        <v>0</v>
      </c>
      <c r="CX56" s="241">
        <f t="shared" si="81"/>
        <v>0</v>
      </c>
      <c r="CY56" s="241">
        <f t="shared" si="81"/>
        <v>0</v>
      </c>
      <c r="CZ56" s="241">
        <f t="shared" si="81"/>
        <v>0</v>
      </c>
      <c r="DA56" s="241">
        <f t="shared" si="81"/>
        <v>0</v>
      </c>
      <c r="DB56" s="241">
        <f t="shared" si="81"/>
        <v>0</v>
      </c>
      <c r="DC56" s="241">
        <f t="shared" si="81"/>
        <v>0</v>
      </c>
      <c r="DD56" s="241">
        <f t="shared" si="81"/>
        <v>0</v>
      </c>
      <c r="DE56" s="241">
        <f t="shared" si="81"/>
        <v>0</v>
      </c>
      <c r="DF56" s="241">
        <f t="shared" si="81"/>
        <v>0</v>
      </c>
      <c r="DG56" s="241">
        <f t="shared" si="81"/>
        <v>0</v>
      </c>
      <c r="DH56" s="241">
        <f t="shared" si="81"/>
        <v>0</v>
      </c>
      <c r="DI56" s="241">
        <f t="shared" si="81"/>
        <v>0</v>
      </c>
      <c r="DJ56" s="241">
        <f t="shared" si="81"/>
        <v>0</v>
      </c>
      <c r="DK56" s="241">
        <f t="shared" si="81"/>
        <v>0</v>
      </c>
      <c r="DL56" s="241">
        <f t="shared" si="81"/>
        <v>0</v>
      </c>
      <c r="DM56" s="241">
        <f t="shared" si="81"/>
        <v>0</v>
      </c>
      <c r="DN56" s="241">
        <f t="shared" si="81"/>
        <v>0</v>
      </c>
      <c r="DO56" s="241">
        <f t="shared" si="81"/>
        <v>0</v>
      </c>
      <c r="DP56" s="241">
        <f t="shared" si="81"/>
        <v>0</v>
      </c>
      <c r="DQ56" s="241">
        <f t="shared" si="81"/>
        <v>0</v>
      </c>
      <c r="DR56" s="241">
        <f t="shared" si="81"/>
        <v>0</v>
      </c>
      <c r="DS56" s="241">
        <f t="shared" si="81"/>
        <v>0</v>
      </c>
      <c r="DT56" s="241">
        <f t="shared" si="81"/>
        <v>0</v>
      </c>
      <c r="DU56" s="241">
        <f t="shared" si="81"/>
        <v>0</v>
      </c>
      <c r="DV56" s="241">
        <f t="shared" si="81"/>
        <v>0</v>
      </c>
      <c r="DW56" s="241">
        <f t="shared" si="81"/>
        <v>0</v>
      </c>
      <c r="DX56" s="241">
        <f t="shared" si="81"/>
        <v>0</v>
      </c>
      <c r="DY56" s="241">
        <f t="shared" si="81"/>
        <v>0</v>
      </c>
      <c r="DZ56" s="241">
        <f t="shared" si="81"/>
        <v>0</v>
      </c>
      <c r="EA56" s="241">
        <f t="shared" si="81"/>
        <v>0</v>
      </c>
      <c r="EB56" s="241">
        <f t="shared" si="81"/>
        <v>0</v>
      </c>
      <c r="EC56" s="241">
        <f t="shared" ref="EC56:FH56" si="82" xml:space="preserve"> EC$52</f>
        <v>0</v>
      </c>
      <c r="ED56" s="241">
        <f t="shared" si="82"/>
        <v>0</v>
      </c>
      <c r="EE56" s="241">
        <f t="shared" si="82"/>
        <v>0</v>
      </c>
      <c r="EF56" s="241">
        <f t="shared" si="82"/>
        <v>0</v>
      </c>
      <c r="EG56" s="241">
        <f t="shared" si="82"/>
        <v>0</v>
      </c>
      <c r="EH56" s="241">
        <f t="shared" si="82"/>
        <v>0</v>
      </c>
      <c r="EI56" s="241">
        <f t="shared" si="82"/>
        <v>0</v>
      </c>
      <c r="EJ56" s="241">
        <f t="shared" si="82"/>
        <v>0</v>
      </c>
      <c r="EK56" s="241">
        <f t="shared" si="82"/>
        <v>0</v>
      </c>
      <c r="EL56" s="241">
        <f t="shared" si="82"/>
        <v>0</v>
      </c>
      <c r="EM56" s="241">
        <f t="shared" si="82"/>
        <v>0</v>
      </c>
      <c r="EN56" s="241">
        <f t="shared" si="82"/>
        <v>0</v>
      </c>
      <c r="EO56" s="241">
        <f t="shared" si="82"/>
        <v>0</v>
      </c>
      <c r="EP56" s="241">
        <f t="shared" si="82"/>
        <v>0</v>
      </c>
      <c r="EQ56" s="241">
        <f t="shared" si="82"/>
        <v>0</v>
      </c>
      <c r="ER56" s="241">
        <f t="shared" si="82"/>
        <v>0</v>
      </c>
      <c r="ES56" s="241">
        <f t="shared" si="82"/>
        <v>0</v>
      </c>
      <c r="ET56" s="241">
        <f t="shared" si="82"/>
        <v>0</v>
      </c>
      <c r="EU56" s="241">
        <f t="shared" si="82"/>
        <v>0</v>
      </c>
      <c r="EV56" s="241">
        <f t="shared" si="82"/>
        <v>0</v>
      </c>
      <c r="EW56" s="241">
        <f t="shared" si="82"/>
        <v>0</v>
      </c>
      <c r="EX56" s="241">
        <f t="shared" si="82"/>
        <v>0</v>
      </c>
      <c r="EY56" s="241">
        <f t="shared" si="82"/>
        <v>0</v>
      </c>
      <c r="EZ56" s="241">
        <f t="shared" si="82"/>
        <v>0</v>
      </c>
      <c r="FA56" s="241">
        <f t="shared" si="82"/>
        <v>0</v>
      </c>
      <c r="FB56" s="241">
        <f t="shared" si="82"/>
        <v>0</v>
      </c>
      <c r="FC56" s="241">
        <f t="shared" si="82"/>
        <v>0</v>
      </c>
      <c r="FD56" s="241">
        <f t="shared" si="82"/>
        <v>0</v>
      </c>
      <c r="FE56" s="241">
        <f t="shared" si="82"/>
        <v>0</v>
      </c>
      <c r="FF56" s="241">
        <f t="shared" si="82"/>
        <v>0</v>
      </c>
      <c r="FG56" s="241">
        <f t="shared" si="82"/>
        <v>0</v>
      </c>
      <c r="FH56" s="241">
        <f t="shared" si="82"/>
        <v>0</v>
      </c>
      <c r="FI56" s="241">
        <f t="shared" ref="FI56:GJ56" si="83" xml:space="preserve"> FI$52</f>
        <v>0</v>
      </c>
      <c r="FJ56" s="241">
        <f t="shared" si="83"/>
        <v>0</v>
      </c>
      <c r="FK56" s="241">
        <f t="shared" si="83"/>
        <v>0</v>
      </c>
      <c r="FL56" s="241">
        <f t="shared" si="83"/>
        <v>0</v>
      </c>
      <c r="FM56" s="241">
        <f t="shared" si="83"/>
        <v>0</v>
      </c>
      <c r="FN56" s="241">
        <f t="shared" si="83"/>
        <v>0</v>
      </c>
      <c r="FO56" s="241">
        <f t="shared" si="83"/>
        <v>0</v>
      </c>
      <c r="FP56" s="241">
        <f t="shared" si="83"/>
        <v>0</v>
      </c>
      <c r="FQ56" s="241">
        <f t="shared" si="83"/>
        <v>0</v>
      </c>
      <c r="FR56" s="241">
        <f t="shared" si="83"/>
        <v>0</v>
      </c>
      <c r="FS56" s="241">
        <f t="shared" si="83"/>
        <v>0</v>
      </c>
      <c r="FT56" s="241">
        <f t="shared" si="83"/>
        <v>0</v>
      </c>
      <c r="FU56" s="241">
        <f t="shared" si="83"/>
        <v>0</v>
      </c>
      <c r="FV56" s="241">
        <f t="shared" si="83"/>
        <v>0</v>
      </c>
      <c r="FW56" s="241">
        <f t="shared" si="83"/>
        <v>0</v>
      </c>
      <c r="FX56" s="241">
        <f t="shared" si="83"/>
        <v>0</v>
      </c>
      <c r="FY56" s="241">
        <f t="shared" si="83"/>
        <v>0</v>
      </c>
      <c r="FZ56" s="241">
        <f t="shared" si="83"/>
        <v>0</v>
      </c>
      <c r="GA56" s="241">
        <f t="shared" si="83"/>
        <v>0</v>
      </c>
      <c r="GB56" s="241">
        <f t="shared" si="83"/>
        <v>0</v>
      </c>
      <c r="GC56" s="241">
        <f t="shared" si="83"/>
        <v>0</v>
      </c>
      <c r="GD56" s="241">
        <f t="shared" si="83"/>
        <v>0</v>
      </c>
      <c r="GE56" s="241">
        <f t="shared" si="83"/>
        <v>0</v>
      </c>
      <c r="GF56" s="241">
        <f t="shared" si="83"/>
        <v>0</v>
      </c>
      <c r="GG56" s="241">
        <f t="shared" si="83"/>
        <v>0</v>
      </c>
      <c r="GH56" s="241">
        <f t="shared" si="83"/>
        <v>0</v>
      </c>
      <c r="GI56" s="241">
        <f t="shared" si="83"/>
        <v>0</v>
      </c>
      <c r="GJ56" s="241">
        <f t="shared" si="83"/>
        <v>0</v>
      </c>
    </row>
    <row r="57" spans="1:192" s="521" customFormat="1" x14ac:dyDescent="0.25">
      <c r="A57" s="242"/>
      <c r="B57" s="242"/>
      <c r="C57" s="243"/>
      <c r="D57" s="244"/>
      <c r="E57" s="146" t="str">
        <f xml:space="preserve"> ConFin!E$47</f>
        <v>Cash received from EGRs</v>
      </c>
      <c r="F57" s="146">
        <f xml:space="preserve"> ConFin!F$47</f>
        <v>0</v>
      </c>
      <c r="G57" s="146" t="str">
        <f xml:space="preserve"> ConFin!G$47</f>
        <v>$ 000s</v>
      </c>
      <c r="H57" s="146">
        <f xml:space="preserve"> ConFin!H$47</f>
        <v>2473.965825489609</v>
      </c>
      <c r="I57" s="146">
        <f xml:space="preserve"> ConFin!I$47</f>
        <v>0</v>
      </c>
      <c r="J57" s="146">
        <f xml:space="preserve"> ConFin!J$47</f>
        <v>0</v>
      </c>
      <c r="K57" s="146">
        <f xml:space="preserve"> ConFin!K$47</f>
        <v>0</v>
      </c>
      <c r="L57" s="146">
        <f xml:space="preserve"> ConFin!L$47</f>
        <v>0</v>
      </c>
      <c r="M57" s="146">
        <f xml:space="preserve"> ConFin!M$47</f>
        <v>0</v>
      </c>
      <c r="N57" s="146">
        <f xml:space="preserve"> ConFin!N$47</f>
        <v>0</v>
      </c>
      <c r="O57" s="146">
        <f xml:space="preserve"> ConFin!O$47</f>
        <v>0</v>
      </c>
      <c r="P57" s="146">
        <f xml:space="preserve"> ConFin!P$47</f>
        <v>2473.965825489609</v>
      </c>
      <c r="Q57" s="146">
        <f xml:space="preserve"> ConFin!Q$47</f>
        <v>0</v>
      </c>
      <c r="R57" s="146">
        <f xml:space="preserve"> ConFin!R$47</f>
        <v>0</v>
      </c>
      <c r="S57" s="146">
        <f xml:space="preserve"> ConFin!S$47</f>
        <v>0</v>
      </c>
      <c r="T57" s="146">
        <f xml:space="preserve"> ConFin!T$47</f>
        <v>0</v>
      </c>
      <c r="U57" s="146">
        <f xml:space="preserve"> ConFin!U$47</f>
        <v>0</v>
      </c>
      <c r="V57" s="146">
        <f xml:space="preserve"> ConFin!V$47</f>
        <v>0</v>
      </c>
      <c r="W57" s="146">
        <f xml:space="preserve"> ConFin!W$47</f>
        <v>0</v>
      </c>
      <c r="X57" s="146">
        <f xml:space="preserve"> ConFin!X$47</f>
        <v>0</v>
      </c>
      <c r="Y57" s="146">
        <f xml:space="preserve"> ConFin!Y$47</f>
        <v>0</v>
      </c>
      <c r="Z57" s="146">
        <f xml:space="preserve"> ConFin!Z$47</f>
        <v>0</v>
      </c>
      <c r="AA57" s="146">
        <f xml:space="preserve"> ConFin!AA$47</f>
        <v>0</v>
      </c>
      <c r="AB57" s="146">
        <f xml:space="preserve"> ConFin!AB$47</f>
        <v>0</v>
      </c>
      <c r="AC57" s="146">
        <f xml:space="preserve"> ConFin!AC$47</f>
        <v>0</v>
      </c>
      <c r="AD57" s="146">
        <f xml:space="preserve"> ConFin!AD$47</f>
        <v>0</v>
      </c>
      <c r="AE57" s="146">
        <f xml:space="preserve"> ConFin!AE$47</f>
        <v>0</v>
      </c>
      <c r="AF57" s="146">
        <f xml:space="preserve"> ConFin!AF$47</f>
        <v>0</v>
      </c>
      <c r="AG57" s="146">
        <f xml:space="preserve"> ConFin!AG$47</f>
        <v>0</v>
      </c>
      <c r="AH57" s="146">
        <f xml:space="preserve"> ConFin!AH$47</f>
        <v>0</v>
      </c>
      <c r="AI57" s="146">
        <f xml:space="preserve"> ConFin!AI$47</f>
        <v>0</v>
      </c>
      <c r="AJ57" s="146">
        <f xml:space="preserve"> ConFin!AJ$47</f>
        <v>0</v>
      </c>
      <c r="AK57" s="146">
        <f xml:space="preserve"> ConFin!AK$47</f>
        <v>0</v>
      </c>
      <c r="AL57" s="146">
        <f xml:space="preserve"> ConFin!AL$47</f>
        <v>0</v>
      </c>
      <c r="AM57" s="146">
        <f xml:space="preserve"> ConFin!AM$47</f>
        <v>0</v>
      </c>
      <c r="AN57" s="146">
        <f xml:space="preserve"> ConFin!AN$47</f>
        <v>0</v>
      </c>
      <c r="AO57" s="146">
        <f xml:space="preserve"> ConFin!AO$47</f>
        <v>0</v>
      </c>
      <c r="AP57" s="146">
        <f xml:space="preserve"> ConFin!AP$47</f>
        <v>0</v>
      </c>
      <c r="AQ57" s="146">
        <f xml:space="preserve"> ConFin!AQ$47</f>
        <v>0</v>
      </c>
      <c r="AR57" s="146">
        <f xml:space="preserve"> ConFin!AR$47</f>
        <v>0</v>
      </c>
      <c r="AS57" s="146">
        <f xml:space="preserve"> ConFin!AS$47</f>
        <v>0</v>
      </c>
      <c r="AT57" s="146">
        <f xml:space="preserve"> ConFin!AT$47</f>
        <v>0</v>
      </c>
      <c r="AU57" s="146">
        <f xml:space="preserve"> ConFin!AU$47</f>
        <v>0</v>
      </c>
      <c r="AV57" s="146">
        <f xml:space="preserve"> ConFin!AV$47</f>
        <v>0</v>
      </c>
      <c r="AW57" s="146">
        <f xml:space="preserve"> ConFin!AW$47</f>
        <v>0</v>
      </c>
      <c r="AX57" s="146">
        <f xml:space="preserve"> ConFin!AX$47</f>
        <v>0</v>
      </c>
      <c r="AY57" s="146">
        <f xml:space="preserve"> ConFin!AY$47</f>
        <v>0</v>
      </c>
      <c r="AZ57" s="146">
        <f xml:space="preserve"> ConFin!AZ$47</f>
        <v>0</v>
      </c>
      <c r="BA57" s="146">
        <f xml:space="preserve"> ConFin!BA$47</f>
        <v>0</v>
      </c>
      <c r="BB57" s="146">
        <f xml:space="preserve"> ConFin!BB$47</f>
        <v>0</v>
      </c>
      <c r="BC57" s="146">
        <f xml:space="preserve"> ConFin!BC$47</f>
        <v>0</v>
      </c>
      <c r="BD57" s="146">
        <f xml:space="preserve"> ConFin!BD$47</f>
        <v>0</v>
      </c>
      <c r="BE57" s="146">
        <f xml:space="preserve"> ConFin!BE$47</f>
        <v>0</v>
      </c>
      <c r="BF57" s="146">
        <f xml:space="preserve"> ConFin!BF$47</f>
        <v>0</v>
      </c>
      <c r="BG57" s="146">
        <f xml:space="preserve"> ConFin!BG$47</f>
        <v>0</v>
      </c>
      <c r="BH57" s="146">
        <f xml:space="preserve"> ConFin!BH$47</f>
        <v>0</v>
      </c>
      <c r="BI57" s="146">
        <f xml:space="preserve"> ConFin!BI$47</f>
        <v>0</v>
      </c>
      <c r="BJ57" s="146">
        <f xml:space="preserve"> ConFin!BJ$47</f>
        <v>0</v>
      </c>
      <c r="BK57" s="146">
        <f xml:space="preserve"> ConFin!BK$47</f>
        <v>0</v>
      </c>
      <c r="BL57" s="146">
        <f xml:space="preserve"> ConFin!BL$47</f>
        <v>0</v>
      </c>
      <c r="BM57" s="146">
        <f xml:space="preserve"> ConFin!BM$47</f>
        <v>0</v>
      </c>
      <c r="BN57" s="146">
        <f xml:space="preserve"> ConFin!BN$47</f>
        <v>0</v>
      </c>
      <c r="BO57" s="146">
        <f xml:space="preserve"> ConFin!BO$47</f>
        <v>0</v>
      </c>
      <c r="BP57" s="146">
        <f xml:space="preserve"> ConFin!BP$47</f>
        <v>0</v>
      </c>
      <c r="BQ57" s="146">
        <f xml:space="preserve"> ConFin!BQ$47</f>
        <v>0</v>
      </c>
      <c r="BR57" s="146">
        <f xml:space="preserve"> ConFin!BR$47</f>
        <v>0</v>
      </c>
      <c r="BS57" s="146">
        <f xml:space="preserve"> ConFin!BS$47</f>
        <v>0</v>
      </c>
      <c r="BT57" s="146">
        <f xml:space="preserve"> ConFin!BT$47</f>
        <v>0</v>
      </c>
      <c r="BU57" s="146">
        <f xml:space="preserve"> ConFin!BU$47</f>
        <v>0</v>
      </c>
      <c r="BV57" s="146">
        <f xml:space="preserve"> ConFin!BV$47</f>
        <v>0</v>
      </c>
      <c r="BW57" s="146">
        <f xml:space="preserve"> ConFin!BW$47</f>
        <v>0</v>
      </c>
      <c r="BX57" s="146">
        <f xml:space="preserve"> ConFin!BX$47</f>
        <v>0</v>
      </c>
      <c r="BY57" s="146">
        <f xml:space="preserve"> ConFin!BY$47</f>
        <v>0</v>
      </c>
      <c r="BZ57" s="146">
        <f xml:space="preserve"> ConFin!BZ$47</f>
        <v>0</v>
      </c>
      <c r="CA57" s="146">
        <f xml:space="preserve"> ConFin!CA$47</f>
        <v>0</v>
      </c>
      <c r="CB57" s="146">
        <f xml:space="preserve"> ConFin!CB$47</f>
        <v>0</v>
      </c>
      <c r="CC57" s="146">
        <f xml:space="preserve"> ConFin!CC$47</f>
        <v>0</v>
      </c>
      <c r="CD57" s="146">
        <f xml:space="preserve"> ConFin!CD$47</f>
        <v>0</v>
      </c>
      <c r="CE57" s="146">
        <f xml:space="preserve"> ConFin!CE$47</f>
        <v>0</v>
      </c>
      <c r="CF57" s="146">
        <f xml:space="preserve"> ConFin!CF$47</f>
        <v>0</v>
      </c>
      <c r="CG57" s="146">
        <f xml:space="preserve"> ConFin!CG$47</f>
        <v>0</v>
      </c>
      <c r="CH57" s="146">
        <f xml:space="preserve"> ConFin!CH$47</f>
        <v>0</v>
      </c>
      <c r="CI57" s="146">
        <f xml:space="preserve"> ConFin!CI$47</f>
        <v>0</v>
      </c>
      <c r="CJ57" s="146">
        <f xml:space="preserve"> ConFin!CJ$47</f>
        <v>0</v>
      </c>
      <c r="CK57" s="146">
        <f xml:space="preserve"> ConFin!CK$47</f>
        <v>0</v>
      </c>
      <c r="CL57" s="146">
        <f xml:space="preserve"> ConFin!CL$47</f>
        <v>0</v>
      </c>
      <c r="CM57" s="146">
        <f xml:space="preserve"> ConFin!CM$47</f>
        <v>0</v>
      </c>
      <c r="CN57" s="146">
        <f xml:space="preserve"> ConFin!CN$47</f>
        <v>0</v>
      </c>
      <c r="CO57" s="146">
        <f xml:space="preserve"> ConFin!CO$47</f>
        <v>0</v>
      </c>
      <c r="CP57" s="146">
        <f xml:space="preserve"> ConFin!CP$47</f>
        <v>0</v>
      </c>
      <c r="CQ57" s="146">
        <f xml:space="preserve"> ConFin!CQ$47</f>
        <v>0</v>
      </c>
      <c r="CR57" s="146">
        <f xml:space="preserve"> ConFin!CR$47</f>
        <v>0</v>
      </c>
      <c r="CS57" s="146">
        <f xml:space="preserve"> ConFin!CS$47</f>
        <v>0</v>
      </c>
      <c r="CT57" s="146">
        <f xml:space="preserve"> ConFin!CT$47</f>
        <v>0</v>
      </c>
      <c r="CU57" s="146">
        <f xml:space="preserve"> ConFin!CU$47</f>
        <v>0</v>
      </c>
      <c r="CV57" s="146">
        <f xml:space="preserve"> ConFin!CV$47</f>
        <v>0</v>
      </c>
      <c r="CW57" s="146">
        <f xml:space="preserve"> ConFin!CW$47</f>
        <v>0</v>
      </c>
      <c r="CX57" s="146">
        <f xml:space="preserve"> ConFin!CX$47</f>
        <v>0</v>
      </c>
      <c r="CY57" s="146">
        <f xml:space="preserve"> ConFin!CY$47</f>
        <v>0</v>
      </c>
      <c r="CZ57" s="146">
        <f xml:space="preserve"> ConFin!CZ$47</f>
        <v>0</v>
      </c>
      <c r="DA57" s="146">
        <f xml:space="preserve"> ConFin!DA$47</f>
        <v>0</v>
      </c>
      <c r="DB57" s="146">
        <f xml:space="preserve"> ConFin!DB$47</f>
        <v>0</v>
      </c>
      <c r="DC57" s="146">
        <f xml:space="preserve"> ConFin!DC$47</f>
        <v>0</v>
      </c>
      <c r="DD57" s="146">
        <f xml:space="preserve"> ConFin!DD$47</f>
        <v>0</v>
      </c>
      <c r="DE57" s="146">
        <f xml:space="preserve"> ConFin!DE$47</f>
        <v>0</v>
      </c>
      <c r="DF57" s="146">
        <f xml:space="preserve"> ConFin!DF$47</f>
        <v>0</v>
      </c>
      <c r="DG57" s="146">
        <f xml:space="preserve"> ConFin!DG$47</f>
        <v>0</v>
      </c>
      <c r="DH57" s="146">
        <f xml:space="preserve"> ConFin!DH$47</f>
        <v>0</v>
      </c>
      <c r="DI57" s="146">
        <f xml:space="preserve"> ConFin!DI$47</f>
        <v>0</v>
      </c>
      <c r="DJ57" s="146">
        <f xml:space="preserve"> ConFin!DJ$47</f>
        <v>0</v>
      </c>
      <c r="DK57" s="146">
        <f xml:space="preserve"> ConFin!DK$47</f>
        <v>0</v>
      </c>
      <c r="DL57" s="146">
        <f xml:space="preserve"> ConFin!DL$47</f>
        <v>0</v>
      </c>
      <c r="DM57" s="146">
        <f xml:space="preserve"> ConFin!DM$47</f>
        <v>0</v>
      </c>
      <c r="DN57" s="146">
        <f xml:space="preserve"> ConFin!DN$47</f>
        <v>0</v>
      </c>
      <c r="DO57" s="146">
        <f xml:space="preserve"> ConFin!DO$47</f>
        <v>0</v>
      </c>
      <c r="DP57" s="146">
        <f xml:space="preserve"> ConFin!DP$47</f>
        <v>0</v>
      </c>
      <c r="DQ57" s="146">
        <f xml:space="preserve"> ConFin!DQ$47</f>
        <v>0</v>
      </c>
      <c r="DR57" s="146">
        <f xml:space="preserve"> ConFin!DR$47</f>
        <v>0</v>
      </c>
      <c r="DS57" s="146">
        <f xml:space="preserve"> ConFin!DS$47</f>
        <v>0</v>
      </c>
      <c r="DT57" s="146">
        <f xml:space="preserve"> ConFin!DT$47</f>
        <v>0</v>
      </c>
      <c r="DU57" s="146">
        <f xml:space="preserve"> ConFin!DU$47</f>
        <v>0</v>
      </c>
      <c r="DV57" s="146">
        <f xml:space="preserve"> ConFin!DV$47</f>
        <v>0</v>
      </c>
      <c r="DW57" s="146">
        <f xml:space="preserve"> ConFin!DW$47</f>
        <v>0</v>
      </c>
      <c r="DX57" s="146">
        <f xml:space="preserve"> ConFin!DX$47</f>
        <v>0</v>
      </c>
      <c r="DY57" s="146">
        <f xml:space="preserve"> ConFin!DY$47</f>
        <v>0</v>
      </c>
      <c r="DZ57" s="146">
        <f xml:space="preserve"> ConFin!DZ$47</f>
        <v>0</v>
      </c>
      <c r="EA57" s="146">
        <f xml:space="preserve"> ConFin!EA$47</f>
        <v>0</v>
      </c>
      <c r="EB57" s="146">
        <f xml:space="preserve"> ConFin!EB$47</f>
        <v>0</v>
      </c>
      <c r="EC57" s="146">
        <f xml:space="preserve"> ConFin!EC$47</f>
        <v>0</v>
      </c>
      <c r="ED57" s="146">
        <f xml:space="preserve"> ConFin!ED$47</f>
        <v>0</v>
      </c>
      <c r="EE57" s="146">
        <f xml:space="preserve"> ConFin!EE$47</f>
        <v>0</v>
      </c>
      <c r="EF57" s="146">
        <f xml:space="preserve"> ConFin!EF$47</f>
        <v>0</v>
      </c>
      <c r="EG57" s="146">
        <f xml:space="preserve"> ConFin!EG$47</f>
        <v>0</v>
      </c>
      <c r="EH57" s="146">
        <f xml:space="preserve"> ConFin!EH$47</f>
        <v>0</v>
      </c>
      <c r="EI57" s="146">
        <f xml:space="preserve"> ConFin!EI$47</f>
        <v>0</v>
      </c>
      <c r="EJ57" s="146">
        <f xml:space="preserve"> ConFin!EJ$47</f>
        <v>0</v>
      </c>
      <c r="EK57" s="146">
        <f xml:space="preserve"> ConFin!EK$47</f>
        <v>0</v>
      </c>
      <c r="EL57" s="146">
        <f xml:space="preserve"> ConFin!EL$47</f>
        <v>0</v>
      </c>
      <c r="EM57" s="146">
        <f xml:space="preserve"> ConFin!EM$47</f>
        <v>0</v>
      </c>
      <c r="EN57" s="146">
        <f xml:space="preserve"> ConFin!EN$47</f>
        <v>0</v>
      </c>
      <c r="EO57" s="146">
        <f xml:space="preserve"> ConFin!EO$47</f>
        <v>0</v>
      </c>
      <c r="EP57" s="146">
        <f xml:space="preserve"> ConFin!EP$47</f>
        <v>0</v>
      </c>
      <c r="EQ57" s="146">
        <f xml:space="preserve"> ConFin!EQ$47</f>
        <v>0</v>
      </c>
      <c r="ER57" s="146">
        <f xml:space="preserve"> ConFin!ER$47</f>
        <v>0</v>
      </c>
      <c r="ES57" s="146">
        <f xml:space="preserve"> ConFin!ES$47</f>
        <v>0</v>
      </c>
      <c r="ET57" s="146">
        <f xml:space="preserve"> ConFin!ET$47</f>
        <v>0</v>
      </c>
      <c r="EU57" s="146">
        <f xml:space="preserve"> ConFin!EU$47</f>
        <v>0</v>
      </c>
      <c r="EV57" s="146">
        <f xml:space="preserve"> ConFin!EV$47</f>
        <v>0</v>
      </c>
      <c r="EW57" s="146">
        <f xml:space="preserve"> ConFin!EW$47</f>
        <v>0</v>
      </c>
      <c r="EX57" s="146">
        <f xml:space="preserve"> ConFin!EX$47</f>
        <v>0</v>
      </c>
      <c r="EY57" s="146">
        <f xml:space="preserve"> ConFin!EY$47</f>
        <v>0</v>
      </c>
      <c r="EZ57" s="146">
        <f xml:space="preserve"> ConFin!EZ$47</f>
        <v>0</v>
      </c>
      <c r="FA57" s="146">
        <f xml:space="preserve"> ConFin!FA$47</f>
        <v>0</v>
      </c>
      <c r="FB57" s="146">
        <f xml:space="preserve"> ConFin!FB$47</f>
        <v>0</v>
      </c>
      <c r="FC57" s="146">
        <f xml:space="preserve"> ConFin!FC$47</f>
        <v>0</v>
      </c>
      <c r="FD57" s="146">
        <f xml:space="preserve"> ConFin!FD$47</f>
        <v>0</v>
      </c>
      <c r="FE57" s="146">
        <f xml:space="preserve"> ConFin!FE$47</f>
        <v>0</v>
      </c>
      <c r="FF57" s="146">
        <f xml:space="preserve"> ConFin!FF$47</f>
        <v>0</v>
      </c>
      <c r="FG57" s="146">
        <f xml:space="preserve"> ConFin!FG$47</f>
        <v>0</v>
      </c>
      <c r="FH57" s="146">
        <f xml:space="preserve"> ConFin!FH$47</f>
        <v>0</v>
      </c>
      <c r="FI57" s="146">
        <f xml:space="preserve"> ConFin!FI$47</f>
        <v>0</v>
      </c>
      <c r="FJ57" s="146">
        <f xml:space="preserve"> ConFin!FJ$47</f>
        <v>0</v>
      </c>
      <c r="FK57" s="146">
        <f xml:space="preserve"> ConFin!FK$47</f>
        <v>0</v>
      </c>
      <c r="FL57" s="146">
        <f xml:space="preserve"> ConFin!FL$47</f>
        <v>0</v>
      </c>
      <c r="FM57" s="146">
        <f xml:space="preserve"> ConFin!FM$47</f>
        <v>0</v>
      </c>
      <c r="FN57" s="146">
        <f xml:space="preserve"> ConFin!FN$47</f>
        <v>0</v>
      </c>
      <c r="FO57" s="146">
        <f xml:space="preserve"> ConFin!FO$47</f>
        <v>0</v>
      </c>
      <c r="FP57" s="146">
        <f xml:space="preserve"> ConFin!FP$47</f>
        <v>0</v>
      </c>
      <c r="FQ57" s="146">
        <f xml:space="preserve"> ConFin!FQ$47</f>
        <v>0</v>
      </c>
      <c r="FR57" s="146">
        <f xml:space="preserve"> ConFin!FR$47</f>
        <v>0</v>
      </c>
      <c r="FS57" s="146">
        <f xml:space="preserve"> ConFin!FS$47</f>
        <v>0</v>
      </c>
      <c r="FT57" s="146">
        <f xml:space="preserve"> ConFin!FT$47</f>
        <v>0</v>
      </c>
      <c r="FU57" s="146">
        <f xml:space="preserve"> ConFin!FU$47</f>
        <v>0</v>
      </c>
      <c r="FV57" s="146">
        <f xml:space="preserve"> ConFin!FV$47</f>
        <v>0</v>
      </c>
      <c r="FW57" s="146">
        <f xml:space="preserve"> ConFin!FW$47</f>
        <v>0</v>
      </c>
      <c r="FX57" s="146">
        <f xml:space="preserve"> ConFin!FX$47</f>
        <v>0</v>
      </c>
      <c r="FY57" s="146">
        <f xml:space="preserve"> ConFin!FY$47</f>
        <v>0</v>
      </c>
      <c r="FZ57" s="146">
        <f xml:space="preserve"> ConFin!FZ$47</f>
        <v>0</v>
      </c>
      <c r="GA57" s="146">
        <f xml:space="preserve"> ConFin!GA$47</f>
        <v>0</v>
      </c>
      <c r="GB57" s="146">
        <f xml:space="preserve"> ConFin!GB$47</f>
        <v>0</v>
      </c>
      <c r="GC57" s="146">
        <f xml:space="preserve"> ConFin!GC$47</f>
        <v>0</v>
      </c>
      <c r="GD57" s="146">
        <f xml:space="preserve"> ConFin!GD$47</f>
        <v>0</v>
      </c>
      <c r="GE57" s="146">
        <f xml:space="preserve"> ConFin!GE$47</f>
        <v>0</v>
      </c>
      <c r="GF57" s="146">
        <f xml:space="preserve"> ConFin!GF$47</f>
        <v>0</v>
      </c>
      <c r="GG57" s="146">
        <f xml:space="preserve"> ConFin!GG$47</f>
        <v>0</v>
      </c>
      <c r="GH57" s="146">
        <f xml:space="preserve"> ConFin!GH$47</f>
        <v>0</v>
      </c>
      <c r="GI57" s="146">
        <f xml:space="preserve"> ConFin!GI$47</f>
        <v>0</v>
      </c>
      <c r="GJ57" s="146">
        <f xml:space="preserve"> ConFin!GJ$47</f>
        <v>0</v>
      </c>
    </row>
    <row r="58" spans="1:192" x14ac:dyDescent="0.25">
      <c r="A58" s="242"/>
      <c r="B58" s="242"/>
      <c r="C58" s="243"/>
      <c r="D58" s="244"/>
      <c r="E58" s="69" t="str">
        <f xml:space="preserve"> Time!E$88</f>
        <v>Construction period flag</v>
      </c>
      <c r="F58" s="69">
        <f xml:space="preserve"> Time!F$88</f>
        <v>0</v>
      </c>
      <c r="G58" s="69" t="str">
        <f xml:space="preserve"> Time!G$88</f>
        <v>flag</v>
      </c>
      <c r="H58" s="69">
        <f xml:space="preserve"> Time!H$88</f>
        <v>4</v>
      </c>
      <c r="I58" s="69">
        <f xml:space="preserve"> Time!I$88</f>
        <v>0</v>
      </c>
      <c r="J58" s="69">
        <f xml:space="preserve"> Time!J$88</f>
        <v>0</v>
      </c>
      <c r="K58" s="69">
        <f xml:space="preserve"> Time!K$88</f>
        <v>0</v>
      </c>
      <c r="L58" s="69">
        <f xml:space="preserve"> Time!L$88</f>
        <v>0</v>
      </c>
      <c r="M58" s="69">
        <f xml:space="preserve"> Time!M$88</f>
        <v>1</v>
      </c>
      <c r="N58" s="69">
        <f xml:space="preserve"> Time!N$88</f>
        <v>1</v>
      </c>
      <c r="O58" s="69">
        <f xml:space="preserve"> Time!O$88</f>
        <v>1</v>
      </c>
      <c r="P58" s="69">
        <f xml:space="preserve"> Time!P$88</f>
        <v>1</v>
      </c>
      <c r="Q58" s="69">
        <f xml:space="preserve"> Time!Q$88</f>
        <v>0</v>
      </c>
      <c r="R58" s="69">
        <f xml:space="preserve"> Time!R$88</f>
        <v>0</v>
      </c>
      <c r="S58" s="69">
        <f xml:space="preserve"> Time!S$88</f>
        <v>0</v>
      </c>
      <c r="T58" s="69">
        <f xml:space="preserve"> Time!T$88</f>
        <v>0</v>
      </c>
      <c r="U58" s="69">
        <f xml:space="preserve"> Time!U$88</f>
        <v>0</v>
      </c>
      <c r="V58" s="69">
        <f xml:space="preserve"> Time!V$88</f>
        <v>0</v>
      </c>
      <c r="W58" s="69">
        <f xml:space="preserve"> Time!W$88</f>
        <v>0</v>
      </c>
      <c r="X58" s="69">
        <f xml:space="preserve"> Time!X$88</f>
        <v>0</v>
      </c>
      <c r="Y58" s="69">
        <f xml:space="preserve"> Time!Y$88</f>
        <v>0</v>
      </c>
      <c r="Z58" s="69">
        <f xml:space="preserve"> Time!Z$88</f>
        <v>0</v>
      </c>
      <c r="AA58" s="69">
        <f xml:space="preserve"> Time!AA$88</f>
        <v>0</v>
      </c>
      <c r="AB58" s="69">
        <f xml:space="preserve"> Time!AB$88</f>
        <v>0</v>
      </c>
      <c r="AC58" s="69">
        <f xml:space="preserve"> Time!AC$88</f>
        <v>0</v>
      </c>
      <c r="AD58" s="69">
        <f xml:space="preserve"> Time!AD$88</f>
        <v>0</v>
      </c>
      <c r="AE58" s="69">
        <f xml:space="preserve"> Time!AE$88</f>
        <v>0</v>
      </c>
      <c r="AF58" s="69">
        <f xml:space="preserve"> Time!AF$88</f>
        <v>0</v>
      </c>
      <c r="AG58" s="69">
        <f xml:space="preserve"> Time!AG$88</f>
        <v>0</v>
      </c>
      <c r="AH58" s="69">
        <f xml:space="preserve"> Time!AH$88</f>
        <v>0</v>
      </c>
      <c r="AI58" s="69">
        <f xml:space="preserve"> Time!AI$88</f>
        <v>0</v>
      </c>
      <c r="AJ58" s="69">
        <f xml:space="preserve"> Time!AJ$88</f>
        <v>0</v>
      </c>
      <c r="AK58" s="69">
        <f xml:space="preserve"> Time!AK$88</f>
        <v>0</v>
      </c>
      <c r="AL58" s="69">
        <f xml:space="preserve"> Time!AL$88</f>
        <v>0</v>
      </c>
      <c r="AM58" s="69">
        <f xml:space="preserve"> Time!AM$88</f>
        <v>0</v>
      </c>
      <c r="AN58" s="69">
        <f xml:space="preserve"> Time!AN$88</f>
        <v>0</v>
      </c>
      <c r="AO58" s="69">
        <f xml:space="preserve"> Time!AO$88</f>
        <v>0</v>
      </c>
      <c r="AP58" s="69">
        <f xml:space="preserve"> Time!AP$88</f>
        <v>0</v>
      </c>
      <c r="AQ58" s="69">
        <f xml:space="preserve"> Time!AQ$88</f>
        <v>0</v>
      </c>
      <c r="AR58" s="69">
        <f xml:space="preserve"> Time!AR$88</f>
        <v>0</v>
      </c>
      <c r="AS58" s="69">
        <f xml:space="preserve"> Time!AS$88</f>
        <v>0</v>
      </c>
      <c r="AT58" s="69">
        <f xml:space="preserve"> Time!AT$88</f>
        <v>0</v>
      </c>
      <c r="AU58" s="69">
        <f xml:space="preserve"> Time!AU$88</f>
        <v>0</v>
      </c>
      <c r="AV58" s="69">
        <f xml:space="preserve"> Time!AV$88</f>
        <v>0</v>
      </c>
      <c r="AW58" s="69">
        <f xml:space="preserve"> Time!AW$88</f>
        <v>0</v>
      </c>
      <c r="AX58" s="69">
        <f xml:space="preserve"> Time!AX$88</f>
        <v>0</v>
      </c>
      <c r="AY58" s="69">
        <f xml:space="preserve"> Time!AY$88</f>
        <v>0</v>
      </c>
      <c r="AZ58" s="69">
        <f xml:space="preserve"> Time!AZ$88</f>
        <v>0</v>
      </c>
      <c r="BA58" s="69">
        <f xml:space="preserve"> Time!BA$88</f>
        <v>0</v>
      </c>
      <c r="BB58" s="69">
        <f xml:space="preserve"> Time!BB$88</f>
        <v>0</v>
      </c>
      <c r="BC58" s="69">
        <f xml:space="preserve"> Time!BC$88</f>
        <v>0</v>
      </c>
      <c r="BD58" s="69">
        <f xml:space="preserve"> Time!BD$88</f>
        <v>0</v>
      </c>
      <c r="BE58" s="69">
        <f xml:space="preserve"> Time!BE$88</f>
        <v>0</v>
      </c>
      <c r="BF58" s="69">
        <f xml:space="preserve"> Time!BF$88</f>
        <v>0</v>
      </c>
      <c r="BG58" s="69">
        <f xml:space="preserve"> Time!BG$88</f>
        <v>0</v>
      </c>
      <c r="BH58" s="69">
        <f xml:space="preserve"> Time!BH$88</f>
        <v>0</v>
      </c>
      <c r="BI58" s="69">
        <f xml:space="preserve"> Time!BI$88</f>
        <v>0</v>
      </c>
      <c r="BJ58" s="69">
        <f xml:space="preserve"> Time!BJ$88</f>
        <v>0</v>
      </c>
      <c r="BK58" s="69">
        <f xml:space="preserve"> Time!BK$88</f>
        <v>0</v>
      </c>
      <c r="BL58" s="69">
        <f xml:space="preserve"> Time!BL$88</f>
        <v>0</v>
      </c>
      <c r="BM58" s="69">
        <f xml:space="preserve"> Time!BM$88</f>
        <v>0</v>
      </c>
      <c r="BN58" s="69">
        <f xml:space="preserve"> Time!BN$88</f>
        <v>0</v>
      </c>
      <c r="BO58" s="69">
        <f xml:space="preserve"> Time!BO$88</f>
        <v>0</v>
      </c>
      <c r="BP58" s="69">
        <f xml:space="preserve"> Time!BP$88</f>
        <v>0</v>
      </c>
      <c r="BQ58" s="69">
        <f xml:space="preserve"> Time!BQ$88</f>
        <v>0</v>
      </c>
      <c r="BR58" s="69">
        <f xml:space="preserve"> Time!BR$88</f>
        <v>0</v>
      </c>
      <c r="BS58" s="69">
        <f xml:space="preserve"> Time!BS$88</f>
        <v>0</v>
      </c>
      <c r="BT58" s="69">
        <f xml:space="preserve"> Time!BT$88</f>
        <v>0</v>
      </c>
      <c r="BU58" s="69">
        <f xml:space="preserve"> Time!BU$88</f>
        <v>0</v>
      </c>
      <c r="BV58" s="69">
        <f xml:space="preserve"> Time!BV$88</f>
        <v>0</v>
      </c>
      <c r="BW58" s="69">
        <f xml:space="preserve"> Time!BW$88</f>
        <v>0</v>
      </c>
      <c r="BX58" s="69">
        <f xml:space="preserve"> Time!BX$88</f>
        <v>0</v>
      </c>
      <c r="BY58" s="69">
        <f xml:space="preserve"> Time!BY$88</f>
        <v>0</v>
      </c>
      <c r="BZ58" s="69">
        <f xml:space="preserve"> Time!BZ$88</f>
        <v>0</v>
      </c>
      <c r="CA58" s="69">
        <f xml:space="preserve"> Time!CA$88</f>
        <v>0</v>
      </c>
      <c r="CB58" s="69">
        <f xml:space="preserve"> Time!CB$88</f>
        <v>0</v>
      </c>
      <c r="CC58" s="69">
        <f xml:space="preserve"> Time!CC$88</f>
        <v>0</v>
      </c>
      <c r="CD58" s="69">
        <f xml:space="preserve"> Time!CD$88</f>
        <v>0</v>
      </c>
      <c r="CE58" s="69">
        <f xml:space="preserve"> Time!CE$88</f>
        <v>0</v>
      </c>
      <c r="CF58" s="69">
        <f xml:space="preserve"> Time!CF$88</f>
        <v>0</v>
      </c>
      <c r="CG58" s="69">
        <f xml:space="preserve"> Time!CG$88</f>
        <v>0</v>
      </c>
      <c r="CH58" s="69">
        <f xml:space="preserve"> Time!CH$88</f>
        <v>0</v>
      </c>
      <c r="CI58" s="69">
        <f xml:space="preserve"> Time!CI$88</f>
        <v>0</v>
      </c>
      <c r="CJ58" s="69">
        <f xml:space="preserve"> Time!CJ$88</f>
        <v>0</v>
      </c>
      <c r="CK58" s="69">
        <f xml:space="preserve"> Time!CK$88</f>
        <v>0</v>
      </c>
      <c r="CL58" s="69">
        <f xml:space="preserve"> Time!CL$88</f>
        <v>0</v>
      </c>
      <c r="CM58" s="69">
        <f xml:space="preserve"> Time!CM$88</f>
        <v>0</v>
      </c>
      <c r="CN58" s="69">
        <f xml:space="preserve"> Time!CN$88</f>
        <v>0</v>
      </c>
      <c r="CO58" s="69">
        <f xml:space="preserve"> Time!CO$88</f>
        <v>0</v>
      </c>
      <c r="CP58" s="69">
        <f xml:space="preserve"> Time!CP$88</f>
        <v>0</v>
      </c>
      <c r="CQ58" s="69">
        <f xml:space="preserve"> Time!CQ$88</f>
        <v>0</v>
      </c>
      <c r="CR58" s="69">
        <f xml:space="preserve"> Time!CR$88</f>
        <v>0</v>
      </c>
      <c r="CS58" s="69">
        <f xml:space="preserve"> Time!CS$88</f>
        <v>0</v>
      </c>
      <c r="CT58" s="69">
        <f xml:space="preserve"> Time!CT$88</f>
        <v>0</v>
      </c>
      <c r="CU58" s="69">
        <f xml:space="preserve"> Time!CU$88</f>
        <v>0</v>
      </c>
      <c r="CV58" s="69">
        <f xml:space="preserve"> Time!CV$88</f>
        <v>0</v>
      </c>
      <c r="CW58" s="69">
        <f xml:space="preserve"> Time!CW$88</f>
        <v>0</v>
      </c>
      <c r="CX58" s="69">
        <f xml:space="preserve"> Time!CX$88</f>
        <v>0</v>
      </c>
      <c r="CY58" s="69">
        <f xml:space="preserve"> Time!CY$88</f>
        <v>0</v>
      </c>
      <c r="CZ58" s="69">
        <f xml:space="preserve"> Time!CZ$88</f>
        <v>0</v>
      </c>
      <c r="DA58" s="69">
        <f xml:space="preserve"> Time!DA$88</f>
        <v>0</v>
      </c>
      <c r="DB58" s="69">
        <f xml:space="preserve"> Time!DB$88</f>
        <v>0</v>
      </c>
      <c r="DC58" s="69">
        <f xml:space="preserve"> Time!DC$88</f>
        <v>0</v>
      </c>
      <c r="DD58" s="69">
        <f xml:space="preserve"> Time!DD$88</f>
        <v>0</v>
      </c>
      <c r="DE58" s="69">
        <f xml:space="preserve"> Time!DE$88</f>
        <v>0</v>
      </c>
      <c r="DF58" s="69">
        <f xml:space="preserve"> Time!DF$88</f>
        <v>0</v>
      </c>
      <c r="DG58" s="69">
        <f xml:space="preserve"> Time!DG$88</f>
        <v>0</v>
      </c>
      <c r="DH58" s="69">
        <f xml:space="preserve"> Time!DH$88</f>
        <v>0</v>
      </c>
      <c r="DI58" s="69">
        <f xml:space="preserve"> Time!DI$88</f>
        <v>0</v>
      </c>
      <c r="DJ58" s="69">
        <f xml:space="preserve"> Time!DJ$88</f>
        <v>0</v>
      </c>
      <c r="DK58" s="69">
        <f xml:space="preserve"> Time!DK$88</f>
        <v>0</v>
      </c>
      <c r="DL58" s="69">
        <f xml:space="preserve"> Time!DL$88</f>
        <v>0</v>
      </c>
      <c r="DM58" s="69">
        <f xml:space="preserve"> Time!DM$88</f>
        <v>0</v>
      </c>
      <c r="DN58" s="69">
        <f xml:space="preserve"> Time!DN$88</f>
        <v>0</v>
      </c>
      <c r="DO58" s="69">
        <f xml:space="preserve"> Time!DO$88</f>
        <v>0</v>
      </c>
      <c r="DP58" s="69">
        <f xml:space="preserve"> Time!DP$88</f>
        <v>0</v>
      </c>
      <c r="DQ58" s="69">
        <f xml:space="preserve"> Time!DQ$88</f>
        <v>0</v>
      </c>
      <c r="DR58" s="69">
        <f xml:space="preserve"> Time!DR$88</f>
        <v>0</v>
      </c>
      <c r="DS58" s="69">
        <f xml:space="preserve"> Time!DS$88</f>
        <v>0</v>
      </c>
      <c r="DT58" s="69">
        <f xml:space="preserve"> Time!DT$88</f>
        <v>0</v>
      </c>
      <c r="DU58" s="69">
        <f xml:space="preserve"> Time!DU$88</f>
        <v>0</v>
      </c>
      <c r="DV58" s="69">
        <f xml:space="preserve"> Time!DV$88</f>
        <v>0</v>
      </c>
      <c r="DW58" s="69">
        <f xml:space="preserve"> Time!DW$88</f>
        <v>0</v>
      </c>
      <c r="DX58" s="69">
        <f xml:space="preserve"> Time!DX$88</f>
        <v>0</v>
      </c>
      <c r="DY58" s="69">
        <f xml:space="preserve"> Time!DY$88</f>
        <v>0</v>
      </c>
      <c r="DZ58" s="69">
        <f xml:space="preserve"> Time!DZ$88</f>
        <v>0</v>
      </c>
      <c r="EA58" s="69">
        <f xml:space="preserve"> Time!EA$88</f>
        <v>0</v>
      </c>
      <c r="EB58" s="69">
        <f xml:space="preserve"> Time!EB$88</f>
        <v>0</v>
      </c>
      <c r="EC58" s="69">
        <f xml:space="preserve"> Time!EC$88</f>
        <v>0</v>
      </c>
      <c r="ED58" s="69">
        <f xml:space="preserve"> Time!ED$88</f>
        <v>0</v>
      </c>
      <c r="EE58" s="69">
        <f xml:space="preserve"> Time!EE$88</f>
        <v>0</v>
      </c>
      <c r="EF58" s="69">
        <f xml:space="preserve"> Time!EF$88</f>
        <v>0</v>
      </c>
      <c r="EG58" s="69">
        <f xml:space="preserve"> Time!EG$88</f>
        <v>0</v>
      </c>
      <c r="EH58" s="69">
        <f xml:space="preserve"> Time!EH$88</f>
        <v>0</v>
      </c>
      <c r="EI58" s="69">
        <f xml:space="preserve"> Time!EI$88</f>
        <v>0</v>
      </c>
      <c r="EJ58" s="69">
        <f xml:space="preserve"> Time!EJ$88</f>
        <v>0</v>
      </c>
      <c r="EK58" s="69">
        <f xml:space="preserve"> Time!EK$88</f>
        <v>0</v>
      </c>
      <c r="EL58" s="69">
        <f xml:space="preserve"> Time!EL$88</f>
        <v>0</v>
      </c>
      <c r="EM58" s="69">
        <f xml:space="preserve"> Time!EM$88</f>
        <v>0</v>
      </c>
      <c r="EN58" s="69">
        <f xml:space="preserve"> Time!EN$88</f>
        <v>0</v>
      </c>
      <c r="EO58" s="69">
        <f xml:space="preserve"> Time!EO$88</f>
        <v>0</v>
      </c>
      <c r="EP58" s="69">
        <f xml:space="preserve"> Time!EP$88</f>
        <v>0</v>
      </c>
      <c r="EQ58" s="69">
        <f xml:space="preserve"> Time!EQ$88</f>
        <v>0</v>
      </c>
      <c r="ER58" s="69">
        <f xml:space="preserve"> Time!ER$88</f>
        <v>0</v>
      </c>
      <c r="ES58" s="69">
        <f xml:space="preserve"> Time!ES$88</f>
        <v>0</v>
      </c>
      <c r="ET58" s="69">
        <f xml:space="preserve"> Time!ET$88</f>
        <v>0</v>
      </c>
      <c r="EU58" s="69">
        <f xml:space="preserve"> Time!EU$88</f>
        <v>0</v>
      </c>
      <c r="EV58" s="69">
        <f xml:space="preserve"> Time!EV$88</f>
        <v>0</v>
      </c>
      <c r="EW58" s="69">
        <f xml:space="preserve"> Time!EW$88</f>
        <v>0</v>
      </c>
      <c r="EX58" s="69">
        <f xml:space="preserve"> Time!EX$88</f>
        <v>0</v>
      </c>
      <c r="EY58" s="69">
        <f xml:space="preserve"> Time!EY$88</f>
        <v>0</v>
      </c>
      <c r="EZ58" s="69">
        <f xml:space="preserve"> Time!EZ$88</f>
        <v>0</v>
      </c>
      <c r="FA58" s="69">
        <f xml:space="preserve"> Time!FA$88</f>
        <v>0</v>
      </c>
      <c r="FB58" s="69">
        <f xml:space="preserve"> Time!FB$88</f>
        <v>0</v>
      </c>
      <c r="FC58" s="69">
        <f xml:space="preserve"> Time!FC$88</f>
        <v>0</v>
      </c>
      <c r="FD58" s="69">
        <f xml:space="preserve"> Time!FD$88</f>
        <v>0</v>
      </c>
      <c r="FE58" s="69">
        <f xml:space="preserve"> Time!FE$88</f>
        <v>0</v>
      </c>
      <c r="FF58" s="69">
        <f xml:space="preserve"> Time!FF$88</f>
        <v>0</v>
      </c>
      <c r="FG58" s="69">
        <f xml:space="preserve"> Time!FG$88</f>
        <v>0</v>
      </c>
      <c r="FH58" s="69">
        <f xml:space="preserve"> Time!FH$88</f>
        <v>0</v>
      </c>
      <c r="FI58" s="69">
        <f xml:space="preserve"> Time!FI$88</f>
        <v>0</v>
      </c>
      <c r="FJ58" s="69">
        <f xml:space="preserve"> Time!FJ$88</f>
        <v>0</v>
      </c>
      <c r="FK58" s="69">
        <f xml:space="preserve"> Time!FK$88</f>
        <v>0</v>
      </c>
      <c r="FL58" s="69">
        <f xml:space="preserve"> Time!FL$88</f>
        <v>0</v>
      </c>
      <c r="FM58" s="69">
        <f xml:space="preserve"> Time!FM$88</f>
        <v>0</v>
      </c>
      <c r="FN58" s="69">
        <f xml:space="preserve"> Time!FN$88</f>
        <v>0</v>
      </c>
      <c r="FO58" s="69">
        <f xml:space="preserve"> Time!FO$88</f>
        <v>0</v>
      </c>
      <c r="FP58" s="69">
        <f xml:space="preserve"> Time!FP$88</f>
        <v>0</v>
      </c>
      <c r="FQ58" s="69">
        <f xml:space="preserve"> Time!FQ$88</f>
        <v>0</v>
      </c>
      <c r="FR58" s="69">
        <f xml:space="preserve"> Time!FR$88</f>
        <v>0</v>
      </c>
      <c r="FS58" s="69">
        <f xml:space="preserve"> Time!FS$88</f>
        <v>0</v>
      </c>
      <c r="FT58" s="69">
        <f xml:space="preserve"> Time!FT$88</f>
        <v>0</v>
      </c>
      <c r="FU58" s="69">
        <f xml:space="preserve"> Time!FU$88</f>
        <v>0</v>
      </c>
      <c r="FV58" s="69">
        <f xml:space="preserve"> Time!FV$88</f>
        <v>0</v>
      </c>
      <c r="FW58" s="69">
        <f xml:space="preserve"> Time!FW$88</f>
        <v>0</v>
      </c>
      <c r="FX58" s="69">
        <f xml:space="preserve"> Time!FX$88</f>
        <v>0</v>
      </c>
      <c r="FY58" s="69">
        <f xml:space="preserve"> Time!FY$88</f>
        <v>0</v>
      </c>
      <c r="FZ58" s="69">
        <f xml:space="preserve"> Time!FZ$88</f>
        <v>0</v>
      </c>
      <c r="GA58" s="69">
        <f xml:space="preserve"> Time!GA$88</f>
        <v>0</v>
      </c>
      <c r="GB58" s="69">
        <f xml:space="preserve"> Time!GB$88</f>
        <v>0</v>
      </c>
      <c r="GC58" s="69">
        <f xml:space="preserve"> Time!GC$88</f>
        <v>0</v>
      </c>
      <c r="GD58" s="69">
        <f xml:space="preserve"> Time!GD$88</f>
        <v>0</v>
      </c>
      <c r="GE58" s="69">
        <f xml:space="preserve"> Time!GE$88</f>
        <v>0</v>
      </c>
      <c r="GF58" s="69">
        <f xml:space="preserve"> Time!GF$88</f>
        <v>0</v>
      </c>
      <c r="GG58" s="69">
        <f xml:space="preserve"> Time!GG$88</f>
        <v>0</v>
      </c>
      <c r="GH58" s="69">
        <f xml:space="preserve"> Time!GH$88</f>
        <v>0</v>
      </c>
      <c r="GI58" s="69">
        <f xml:space="preserve"> Time!GI$88</f>
        <v>0</v>
      </c>
      <c r="GJ58" s="69">
        <f xml:space="preserve"> Time!GJ$88</f>
        <v>0</v>
      </c>
    </row>
    <row r="59" spans="1:192" x14ac:dyDescent="0.25">
      <c r="A59" s="142"/>
      <c r="B59" s="142"/>
      <c r="C59" s="143"/>
      <c r="D59" s="144"/>
      <c r="E59" s="145" t="s">
        <v>614</v>
      </c>
      <c r="F59" s="145"/>
      <c r="G59" s="145" t="str">
        <f xml:space="preserve"> SMU</f>
        <v>$ 000s</v>
      </c>
      <c r="H59" s="145">
        <f xml:space="preserve"> SUM(J59:GJ59)</f>
        <v>841371.52598535793</v>
      </c>
      <c r="I59" s="145"/>
      <c r="J59" s="145">
        <f t="shared" ref="J59:AO59" si="84" xml:space="preserve"> (J54 + J55 - J56 - J57) * (1 - J58)</f>
        <v>0</v>
      </c>
      <c r="K59" s="145">
        <f t="shared" si="84"/>
        <v>0</v>
      </c>
      <c r="L59" s="145">
        <f t="shared" si="84"/>
        <v>0</v>
      </c>
      <c r="M59" s="145">
        <f t="shared" si="84"/>
        <v>0</v>
      </c>
      <c r="N59" s="145">
        <f t="shared" si="84"/>
        <v>0</v>
      </c>
      <c r="O59" s="145">
        <f t="shared" si="84"/>
        <v>0</v>
      </c>
      <c r="P59" s="145">
        <f t="shared" si="84"/>
        <v>0</v>
      </c>
      <c r="Q59" s="145">
        <f t="shared" si="84"/>
        <v>16193.447898147742</v>
      </c>
      <c r="R59" s="145">
        <f t="shared" si="84"/>
        <v>21349.039045020167</v>
      </c>
      <c r="S59" s="145">
        <f t="shared" si="84"/>
        <v>21490.500764969354</v>
      </c>
      <c r="T59" s="145">
        <f t="shared" si="84"/>
        <v>21306.426192634899</v>
      </c>
      <c r="U59" s="145">
        <f t="shared" si="84"/>
        <v>21447.605553861627</v>
      </c>
      <c r="V59" s="145">
        <f t="shared" si="84"/>
        <v>21263.898395843215</v>
      </c>
      <c r="W59" s="145">
        <f t="shared" si="84"/>
        <v>21404.795961937751</v>
      </c>
      <c r="X59" s="145">
        <f t="shared" si="84"/>
        <v>21250.562772496189</v>
      </c>
      <c r="Y59" s="145">
        <f t="shared" si="84"/>
        <v>21332.964530678433</v>
      </c>
      <c r="Z59" s="145">
        <f t="shared" si="84"/>
        <v>21179.097290292881</v>
      </c>
      <c r="AA59" s="145">
        <f t="shared" si="84"/>
        <v>21319.432952396361</v>
      </c>
      <c r="AB59" s="145">
        <f t="shared" si="84"/>
        <v>21136.823643006865</v>
      </c>
      <c r="AC59" s="145">
        <f t="shared" si="84"/>
        <v>21276.879194008347</v>
      </c>
      <c r="AD59" s="145">
        <f t="shared" si="84"/>
        <v>21094.634374258352</v>
      </c>
      <c r="AE59" s="145">
        <f t="shared" si="84"/>
        <v>21234.410373261824</v>
      </c>
      <c r="AF59" s="145">
        <f t="shared" si="84"/>
        <v>21081.404904599422</v>
      </c>
      <c r="AG59" s="145">
        <f t="shared" si="84"/>
        <v>21163.150731648257</v>
      </c>
      <c r="AH59" s="145">
        <f t="shared" si="84"/>
        <v>21010.508299029043</v>
      </c>
      <c r="AI59" s="145">
        <f t="shared" si="84"/>
        <v>21149.726866886806</v>
      </c>
      <c r="AJ59" s="145">
        <f t="shared" si="84"/>
        <v>20968.57115671561</v>
      </c>
      <c r="AK59" s="145">
        <f t="shared" si="84"/>
        <v>21107.511843200409</v>
      </c>
      <c r="AL59" s="145">
        <f t="shared" si="84"/>
        <v>20926.717721273068</v>
      </c>
      <c r="AM59" s="145">
        <f t="shared" si="84"/>
        <v>21065.381081038329</v>
      </c>
      <c r="AN59" s="145">
        <f t="shared" si="84"/>
        <v>20913.59356030195</v>
      </c>
      <c r="AO59" s="145">
        <f t="shared" si="84"/>
        <v>20994.688677533773</v>
      </c>
      <c r="AP59" s="145">
        <f t="shared" ref="AP59:BU59" si="85" xml:space="preserve"> (AP54 + AP55 - AP56 - AP57) * (1 - AP58)</f>
        <v>20843.261303015792</v>
      </c>
      <c r="AQ59" s="145">
        <f t="shared" si="85"/>
        <v>20981.371668876149</v>
      </c>
      <c r="AR59" s="145">
        <f t="shared" si="85"/>
        <v>20801.657987041704</v>
      </c>
      <c r="AS59" s="145">
        <f t="shared" si="85"/>
        <v>20939.492683509139</v>
      </c>
      <c r="AT59" s="145">
        <f t="shared" si="85"/>
        <v>20760.137711618478</v>
      </c>
      <c r="AU59" s="145">
        <f t="shared" si="85"/>
        <v>20897.697288931271</v>
      </c>
      <c r="AV59" s="145">
        <f t="shared" si="85"/>
        <v>20747.118021061222</v>
      </c>
      <c r="AW59" s="145">
        <f t="shared" si="85"/>
        <v>20827.567608229932</v>
      </c>
      <c r="AX59" s="145">
        <f t="shared" si="85"/>
        <v>20677.345619756965</v>
      </c>
      <c r="AY59" s="145">
        <f t="shared" si="85"/>
        <v>20814.356605084515</v>
      </c>
      <c r="AZ59" s="145">
        <f t="shared" si="85"/>
        <v>20636.073472811342</v>
      </c>
      <c r="BA59" s="145">
        <f t="shared" si="85"/>
        <v>20772.810983118281</v>
      </c>
      <c r="BB59" s="145">
        <f t="shared" si="85"/>
        <v>20594.883705400542</v>
      </c>
      <c r="BC59" s="145">
        <f t="shared" si="85"/>
        <v>20731.348286545192</v>
      </c>
      <c r="BD59" s="145">
        <f t="shared" si="85"/>
        <v>20581.967653656015</v>
      </c>
      <c r="BE59" s="145">
        <f t="shared" si="85"/>
        <v>5102.6616016609332</v>
      </c>
      <c r="BF59" s="145">
        <f t="shared" si="85"/>
        <v>0</v>
      </c>
      <c r="BG59" s="145">
        <f t="shared" si="85"/>
        <v>0</v>
      </c>
      <c r="BH59" s="145">
        <f t="shared" si="85"/>
        <v>0</v>
      </c>
      <c r="BI59" s="145">
        <f t="shared" si="85"/>
        <v>0</v>
      </c>
      <c r="BJ59" s="145">
        <f t="shared" si="85"/>
        <v>0</v>
      </c>
      <c r="BK59" s="145">
        <f t="shared" si="85"/>
        <v>0</v>
      </c>
      <c r="BL59" s="145">
        <f t="shared" si="85"/>
        <v>0</v>
      </c>
      <c r="BM59" s="145">
        <f t="shared" si="85"/>
        <v>0</v>
      </c>
      <c r="BN59" s="145">
        <f t="shared" si="85"/>
        <v>0</v>
      </c>
      <c r="BO59" s="145">
        <f t="shared" si="85"/>
        <v>0</v>
      </c>
      <c r="BP59" s="145">
        <f t="shared" si="85"/>
        <v>0</v>
      </c>
      <c r="BQ59" s="145">
        <f t="shared" si="85"/>
        <v>0</v>
      </c>
      <c r="BR59" s="145">
        <f t="shared" si="85"/>
        <v>0</v>
      </c>
      <c r="BS59" s="145">
        <f t="shared" si="85"/>
        <v>0</v>
      </c>
      <c r="BT59" s="145">
        <f t="shared" si="85"/>
        <v>0</v>
      </c>
      <c r="BU59" s="145">
        <f t="shared" si="85"/>
        <v>0</v>
      </c>
      <c r="BV59" s="145">
        <f t="shared" ref="BV59:DA59" si="86" xml:space="preserve"> (BV54 + BV55 - BV56 - BV57) * (1 - BV58)</f>
        <v>0</v>
      </c>
      <c r="BW59" s="145">
        <f t="shared" si="86"/>
        <v>0</v>
      </c>
      <c r="BX59" s="145">
        <f t="shared" si="86"/>
        <v>0</v>
      </c>
      <c r="BY59" s="145">
        <f t="shared" si="86"/>
        <v>0</v>
      </c>
      <c r="BZ59" s="145">
        <f t="shared" si="86"/>
        <v>0</v>
      </c>
      <c r="CA59" s="145">
        <f t="shared" si="86"/>
        <v>0</v>
      </c>
      <c r="CB59" s="145">
        <f t="shared" si="86"/>
        <v>0</v>
      </c>
      <c r="CC59" s="145">
        <f t="shared" si="86"/>
        <v>0</v>
      </c>
      <c r="CD59" s="145">
        <f t="shared" si="86"/>
        <v>0</v>
      </c>
      <c r="CE59" s="145">
        <f t="shared" si="86"/>
        <v>0</v>
      </c>
      <c r="CF59" s="145">
        <f t="shared" si="86"/>
        <v>0</v>
      </c>
      <c r="CG59" s="145">
        <f t="shared" si="86"/>
        <v>0</v>
      </c>
      <c r="CH59" s="145">
        <f t="shared" si="86"/>
        <v>0</v>
      </c>
      <c r="CI59" s="145">
        <f t="shared" si="86"/>
        <v>0</v>
      </c>
      <c r="CJ59" s="145">
        <f t="shared" si="86"/>
        <v>0</v>
      </c>
      <c r="CK59" s="145">
        <f t="shared" si="86"/>
        <v>0</v>
      </c>
      <c r="CL59" s="145">
        <f t="shared" si="86"/>
        <v>0</v>
      </c>
      <c r="CM59" s="145">
        <f t="shared" si="86"/>
        <v>0</v>
      </c>
      <c r="CN59" s="145">
        <f t="shared" si="86"/>
        <v>0</v>
      </c>
      <c r="CO59" s="145">
        <f t="shared" si="86"/>
        <v>0</v>
      </c>
      <c r="CP59" s="145">
        <f t="shared" si="86"/>
        <v>0</v>
      </c>
      <c r="CQ59" s="145">
        <f t="shared" si="86"/>
        <v>0</v>
      </c>
      <c r="CR59" s="145">
        <f t="shared" si="86"/>
        <v>0</v>
      </c>
      <c r="CS59" s="145">
        <f t="shared" si="86"/>
        <v>0</v>
      </c>
      <c r="CT59" s="145">
        <f t="shared" si="86"/>
        <v>0</v>
      </c>
      <c r="CU59" s="145">
        <f t="shared" si="86"/>
        <v>0</v>
      </c>
      <c r="CV59" s="145">
        <f t="shared" si="86"/>
        <v>0</v>
      </c>
      <c r="CW59" s="145">
        <f t="shared" si="86"/>
        <v>0</v>
      </c>
      <c r="CX59" s="145">
        <f t="shared" si="86"/>
        <v>0</v>
      </c>
      <c r="CY59" s="145">
        <f t="shared" si="86"/>
        <v>0</v>
      </c>
      <c r="CZ59" s="145">
        <f t="shared" si="86"/>
        <v>0</v>
      </c>
      <c r="DA59" s="145">
        <f t="shared" si="86"/>
        <v>0</v>
      </c>
      <c r="DB59" s="145">
        <f t="shared" ref="DB59:EG59" si="87" xml:space="preserve"> (DB54 + DB55 - DB56 - DB57) * (1 - DB58)</f>
        <v>0</v>
      </c>
      <c r="DC59" s="145">
        <f t="shared" si="87"/>
        <v>0</v>
      </c>
      <c r="DD59" s="145">
        <f t="shared" si="87"/>
        <v>0</v>
      </c>
      <c r="DE59" s="145">
        <f t="shared" si="87"/>
        <v>0</v>
      </c>
      <c r="DF59" s="145">
        <f t="shared" si="87"/>
        <v>0</v>
      </c>
      <c r="DG59" s="145">
        <f t="shared" si="87"/>
        <v>0</v>
      </c>
      <c r="DH59" s="145">
        <f t="shared" si="87"/>
        <v>0</v>
      </c>
      <c r="DI59" s="145">
        <f t="shared" si="87"/>
        <v>0</v>
      </c>
      <c r="DJ59" s="145">
        <f t="shared" si="87"/>
        <v>0</v>
      </c>
      <c r="DK59" s="145">
        <f t="shared" si="87"/>
        <v>0</v>
      </c>
      <c r="DL59" s="145">
        <f t="shared" si="87"/>
        <v>0</v>
      </c>
      <c r="DM59" s="145">
        <f t="shared" si="87"/>
        <v>0</v>
      </c>
      <c r="DN59" s="145">
        <f t="shared" si="87"/>
        <v>0</v>
      </c>
      <c r="DO59" s="145">
        <f t="shared" si="87"/>
        <v>0</v>
      </c>
      <c r="DP59" s="145">
        <f t="shared" si="87"/>
        <v>0</v>
      </c>
      <c r="DQ59" s="145">
        <f t="shared" si="87"/>
        <v>0</v>
      </c>
      <c r="DR59" s="145">
        <f t="shared" si="87"/>
        <v>0</v>
      </c>
      <c r="DS59" s="145">
        <f t="shared" si="87"/>
        <v>0</v>
      </c>
      <c r="DT59" s="145">
        <f t="shared" si="87"/>
        <v>0</v>
      </c>
      <c r="DU59" s="145">
        <f t="shared" si="87"/>
        <v>0</v>
      </c>
      <c r="DV59" s="145">
        <f t="shared" si="87"/>
        <v>0</v>
      </c>
      <c r="DW59" s="145">
        <f t="shared" si="87"/>
        <v>0</v>
      </c>
      <c r="DX59" s="145">
        <f t="shared" si="87"/>
        <v>0</v>
      </c>
      <c r="DY59" s="145">
        <f t="shared" si="87"/>
        <v>0</v>
      </c>
      <c r="DZ59" s="145">
        <f t="shared" si="87"/>
        <v>0</v>
      </c>
      <c r="EA59" s="145">
        <f t="shared" si="87"/>
        <v>0</v>
      </c>
      <c r="EB59" s="145">
        <f t="shared" si="87"/>
        <v>0</v>
      </c>
      <c r="EC59" s="145">
        <f t="shared" si="87"/>
        <v>0</v>
      </c>
      <c r="ED59" s="145">
        <f t="shared" si="87"/>
        <v>0</v>
      </c>
      <c r="EE59" s="145">
        <f t="shared" si="87"/>
        <v>0</v>
      </c>
      <c r="EF59" s="145">
        <f t="shared" si="87"/>
        <v>0</v>
      </c>
      <c r="EG59" s="145">
        <f t="shared" si="87"/>
        <v>0</v>
      </c>
      <c r="EH59" s="145">
        <f t="shared" ref="EH59:FM59" si="88" xml:space="preserve"> (EH54 + EH55 - EH56 - EH57) * (1 - EH58)</f>
        <v>0</v>
      </c>
      <c r="EI59" s="145">
        <f t="shared" si="88"/>
        <v>0</v>
      </c>
      <c r="EJ59" s="145">
        <f t="shared" si="88"/>
        <v>0</v>
      </c>
      <c r="EK59" s="145">
        <f t="shared" si="88"/>
        <v>0</v>
      </c>
      <c r="EL59" s="145">
        <f t="shared" si="88"/>
        <v>0</v>
      </c>
      <c r="EM59" s="145">
        <f t="shared" si="88"/>
        <v>0</v>
      </c>
      <c r="EN59" s="145">
        <f t="shared" si="88"/>
        <v>0</v>
      </c>
      <c r="EO59" s="145">
        <f t="shared" si="88"/>
        <v>0</v>
      </c>
      <c r="EP59" s="145">
        <f t="shared" si="88"/>
        <v>0</v>
      </c>
      <c r="EQ59" s="145">
        <f t="shared" si="88"/>
        <v>0</v>
      </c>
      <c r="ER59" s="145">
        <f t="shared" si="88"/>
        <v>0</v>
      </c>
      <c r="ES59" s="145">
        <f t="shared" si="88"/>
        <v>0</v>
      </c>
      <c r="ET59" s="145">
        <f t="shared" si="88"/>
        <v>0</v>
      </c>
      <c r="EU59" s="145">
        <f t="shared" si="88"/>
        <v>0</v>
      </c>
      <c r="EV59" s="145">
        <f t="shared" si="88"/>
        <v>0</v>
      </c>
      <c r="EW59" s="145">
        <f t="shared" si="88"/>
        <v>0</v>
      </c>
      <c r="EX59" s="145">
        <f t="shared" si="88"/>
        <v>0</v>
      </c>
      <c r="EY59" s="145">
        <f t="shared" si="88"/>
        <v>0</v>
      </c>
      <c r="EZ59" s="145">
        <f t="shared" si="88"/>
        <v>0</v>
      </c>
      <c r="FA59" s="145">
        <f t="shared" si="88"/>
        <v>0</v>
      </c>
      <c r="FB59" s="145">
        <f t="shared" si="88"/>
        <v>0</v>
      </c>
      <c r="FC59" s="145">
        <f t="shared" si="88"/>
        <v>0</v>
      </c>
      <c r="FD59" s="145">
        <f t="shared" si="88"/>
        <v>0</v>
      </c>
      <c r="FE59" s="145">
        <f t="shared" si="88"/>
        <v>0</v>
      </c>
      <c r="FF59" s="145">
        <f t="shared" si="88"/>
        <v>0</v>
      </c>
      <c r="FG59" s="145">
        <f t="shared" si="88"/>
        <v>0</v>
      </c>
      <c r="FH59" s="145">
        <f t="shared" si="88"/>
        <v>0</v>
      </c>
      <c r="FI59" s="145">
        <f t="shared" si="88"/>
        <v>0</v>
      </c>
      <c r="FJ59" s="145">
        <f t="shared" si="88"/>
        <v>0</v>
      </c>
      <c r="FK59" s="145">
        <f t="shared" si="88"/>
        <v>0</v>
      </c>
      <c r="FL59" s="145">
        <f t="shared" si="88"/>
        <v>0</v>
      </c>
      <c r="FM59" s="145">
        <f t="shared" si="88"/>
        <v>0</v>
      </c>
      <c r="FN59" s="145">
        <f t="shared" ref="FN59:GJ59" si="89" xml:space="preserve"> (FN54 + FN55 - FN56 - FN57) * (1 - FN58)</f>
        <v>0</v>
      </c>
      <c r="FO59" s="145">
        <f t="shared" si="89"/>
        <v>0</v>
      </c>
      <c r="FP59" s="145">
        <f t="shared" si="89"/>
        <v>0</v>
      </c>
      <c r="FQ59" s="145">
        <f t="shared" si="89"/>
        <v>0</v>
      </c>
      <c r="FR59" s="145">
        <f t="shared" si="89"/>
        <v>0</v>
      </c>
      <c r="FS59" s="145">
        <f t="shared" si="89"/>
        <v>0</v>
      </c>
      <c r="FT59" s="145">
        <f t="shared" si="89"/>
        <v>0</v>
      </c>
      <c r="FU59" s="145">
        <f t="shared" si="89"/>
        <v>0</v>
      </c>
      <c r="FV59" s="145">
        <f t="shared" si="89"/>
        <v>0</v>
      </c>
      <c r="FW59" s="145">
        <f t="shared" si="89"/>
        <v>0</v>
      </c>
      <c r="FX59" s="145">
        <f t="shared" si="89"/>
        <v>0</v>
      </c>
      <c r="FY59" s="145">
        <f t="shared" si="89"/>
        <v>0</v>
      </c>
      <c r="FZ59" s="145">
        <f t="shared" si="89"/>
        <v>0</v>
      </c>
      <c r="GA59" s="145">
        <f t="shared" si="89"/>
        <v>0</v>
      </c>
      <c r="GB59" s="145">
        <f t="shared" si="89"/>
        <v>0</v>
      </c>
      <c r="GC59" s="145">
        <f t="shared" si="89"/>
        <v>0</v>
      </c>
      <c r="GD59" s="145">
        <f t="shared" si="89"/>
        <v>0</v>
      </c>
      <c r="GE59" s="145">
        <f t="shared" si="89"/>
        <v>0</v>
      </c>
      <c r="GF59" s="145">
        <f t="shared" si="89"/>
        <v>0</v>
      </c>
      <c r="GG59" s="145">
        <f t="shared" si="89"/>
        <v>0</v>
      </c>
      <c r="GH59" s="145">
        <f t="shared" si="89"/>
        <v>0</v>
      </c>
      <c r="GI59" s="145">
        <f t="shared" si="89"/>
        <v>0</v>
      </c>
      <c r="GJ59" s="145">
        <f t="shared" si="89"/>
        <v>0</v>
      </c>
    </row>
    <row r="60" spans="1:192" x14ac:dyDescent="0.25">
      <c r="A60" s="142"/>
      <c r="B60" s="142"/>
      <c r="C60" s="143"/>
      <c r="D60" s="144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  <c r="AY60" s="145"/>
      <c r="AZ60" s="145"/>
      <c r="BA60" s="145"/>
      <c r="BB60" s="145"/>
      <c r="BC60" s="145"/>
      <c r="BD60" s="145"/>
      <c r="BE60" s="145"/>
      <c r="BF60" s="145"/>
      <c r="BG60" s="145"/>
      <c r="BH60" s="145"/>
      <c r="BI60" s="145"/>
      <c r="BJ60" s="145"/>
      <c r="BK60" s="145"/>
      <c r="BL60" s="145"/>
      <c r="BM60" s="145"/>
      <c r="BN60" s="145"/>
      <c r="BO60" s="145"/>
      <c r="BP60" s="145"/>
      <c r="BQ60" s="145"/>
      <c r="BR60" s="145"/>
      <c r="BS60" s="145"/>
      <c r="BT60" s="145"/>
      <c r="BU60" s="145"/>
      <c r="BV60" s="145"/>
      <c r="BW60" s="145"/>
      <c r="BX60" s="145"/>
      <c r="BY60" s="145"/>
      <c r="BZ60" s="145"/>
      <c r="CA60" s="145"/>
      <c r="CB60" s="145"/>
      <c r="CC60" s="145"/>
      <c r="CD60" s="145"/>
      <c r="CE60" s="145"/>
      <c r="CF60" s="145"/>
      <c r="CG60" s="145"/>
      <c r="CH60" s="145"/>
      <c r="CI60" s="145"/>
      <c r="CJ60" s="145"/>
      <c r="CK60" s="145"/>
      <c r="CL60" s="145"/>
      <c r="CM60" s="145"/>
      <c r="CN60" s="145"/>
      <c r="CO60" s="145"/>
      <c r="CP60" s="145"/>
      <c r="CQ60" s="145"/>
      <c r="CR60" s="145"/>
      <c r="CS60" s="145"/>
      <c r="CT60" s="145"/>
      <c r="CU60" s="145"/>
      <c r="CV60" s="145"/>
      <c r="CW60" s="145"/>
      <c r="CX60" s="145"/>
      <c r="CY60" s="145"/>
      <c r="CZ60" s="145"/>
      <c r="DA60" s="145"/>
      <c r="DB60" s="145"/>
      <c r="DC60" s="145"/>
      <c r="DD60" s="145"/>
      <c r="DE60" s="145"/>
      <c r="DF60" s="145"/>
      <c r="DG60" s="145"/>
      <c r="DH60" s="145"/>
      <c r="DI60" s="145"/>
      <c r="DJ60" s="145"/>
      <c r="DK60" s="145"/>
      <c r="DL60" s="145"/>
      <c r="DM60" s="145"/>
      <c r="DN60" s="145"/>
      <c r="DO60" s="145"/>
      <c r="DP60" s="145"/>
      <c r="DQ60" s="145"/>
      <c r="DR60" s="145"/>
      <c r="DS60" s="145"/>
      <c r="DT60" s="145"/>
      <c r="DU60" s="145"/>
      <c r="DV60" s="145"/>
      <c r="DW60" s="145"/>
      <c r="DX60" s="145"/>
      <c r="DY60" s="145"/>
      <c r="DZ60" s="145"/>
      <c r="EA60" s="145"/>
      <c r="EB60" s="145"/>
      <c r="EC60" s="145"/>
      <c r="ED60" s="145"/>
      <c r="EE60" s="145"/>
      <c r="EF60" s="145"/>
      <c r="EG60" s="145"/>
      <c r="EH60" s="145"/>
      <c r="EI60" s="145"/>
      <c r="EJ60" s="145"/>
      <c r="EK60" s="145"/>
      <c r="EL60" s="145"/>
      <c r="EM60" s="145"/>
      <c r="EN60" s="145"/>
      <c r="EO60" s="145"/>
      <c r="EP60" s="145"/>
      <c r="EQ60" s="145"/>
      <c r="ER60" s="145"/>
      <c r="ES60" s="145"/>
      <c r="ET60" s="145"/>
      <c r="EU60" s="145"/>
      <c r="EV60" s="145"/>
      <c r="EW60" s="145"/>
      <c r="EX60" s="145"/>
      <c r="EY60" s="145"/>
      <c r="EZ60" s="145"/>
      <c r="FA60" s="145"/>
      <c r="FB60" s="145"/>
      <c r="FC60" s="145"/>
      <c r="FD60" s="145"/>
      <c r="FE60" s="145"/>
      <c r="FF60" s="145"/>
      <c r="FG60" s="145"/>
      <c r="FH60" s="145"/>
      <c r="FI60" s="145"/>
      <c r="FJ60" s="145"/>
      <c r="FK60" s="145"/>
      <c r="FL60" s="145"/>
      <c r="FM60" s="145"/>
      <c r="FN60" s="145"/>
      <c r="FO60" s="145"/>
      <c r="FP60" s="145"/>
      <c r="FQ60" s="145"/>
      <c r="FR60" s="145"/>
      <c r="FS60" s="145"/>
      <c r="FT60" s="145"/>
      <c r="FU60" s="145"/>
      <c r="FV60" s="145"/>
      <c r="FW60" s="145"/>
      <c r="FX60" s="145"/>
      <c r="FY60" s="145"/>
      <c r="FZ60" s="145"/>
      <c r="GA60" s="145"/>
      <c r="GB60" s="145"/>
      <c r="GC60" s="145"/>
      <c r="GD60" s="145"/>
      <c r="GE60" s="145"/>
      <c r="GF60" s="145"/>
      <c r="GG60" s="145"/>
      <c r="GH60" s="145"/>
      <c r="GI60" s="145"/>
      <c r="GJ60" s="145"/>
    </row>
    <row r="61" spans="1:192" x14ac:dyDescent="0.25">
      <c r="A61" s="142"/>
      <c r="B61" s="142"/>
      <c r="C61" s="143"/>
      <c r="D61" s="144"/>
      <c r="E61" s="9" t="str">
        <f t="shared" ref="E61:AJ61" si="90" xml:space="preserve"> E$59</f>
        <v>Cash received from operating period invoices</v>
      </c>
      <c r="F61" s="9">
        <f t="shared" si="90"/>
        <v>0</v>
      </c>
      <c r="G61" s="9" t="str">
        <f t="shared" si="90"/>
        <v>$ 000s</v>
      </c>
      <c r="H61" s="9">
        <f t="shared" si="90"/>
        <v>841371.52598535793</v>
      </c>
      <c r="I61" s="9">
        <f t="shared" si="90"/>
        <v>0</v>
      </c>
      <c r="J61" s="9">
        <f t="shared" si="90"/>
        <v>0</v>
      </c>
      <c r="K61" s="9">
        <f t="shared" si="90"/>
        <v>0</v>
      </c>
      <c r="L61" s="9">
        <f t="shared" si="90"/>
        <v>0</v>
      </c>
      <c r="M61" s="9">
        <f t="shared" si="90"/>
        <v>0</v>
      </c>
      <c r="N61" s="9">
        <f t="shared" si="90"/>
        <v>0</v>
      </c>
      <c r="O61" s="9">
        <f t="shared" si="90"/>
        <v>0</v>
      </c>
      <c r="P61" s="9">
        <f t="shared" si="90"/>
        <v>0</v>
      </c>
      <c r="Q61" s="9">
        <f t="shared" si="90"/>
        <v>16193.447898147742</v>
      </c>
      <c r="R61" s="9">
        <f t="shared" si="90"/>
        <v>21349.039045020167</v>
      </c>
      <c r="S61" s="9">
        <f t="shared" si="90"/>
        <v>21490.500764969354</v>
      </c>
      <c r="T61" s="9">
        <f t="shared" si="90"/>
        <v>21306.426192634899</v>
      </c>
      <c r="U61" s="9">
        <f t="shared" si="90"/>
        <v>21447.605553861627</v>
      </c>
      <c r="V61" s="9">
        <f t="shared" si="90"/>
        <v>21263.898395843215</v>
      </c>
      <c r="W61" s="9">
        <f t="shared" si="90"/>
        <v>21404.795961937751</v>
      </c>
      <c r="X61" s="9">
        <f t="shared" si="90"/>
        <v>21250.562772496189</v>
      </c>
      <c r="Y61" s="9">
        <f t="shared" si="90"/>
        <v>21332.964530678433</v>
      </c>
      <c r="Z61" s="9">
        <f t="shared" si="90"/>
        <v>21179.097290292881</v>
      </c>
      <c r="AA61" s="9">
        <f t="shared" si="90"/>
        <v>21319.432952396361</v>
      </c>
      <c r="AB61" s="9">
        <f t="shared" si="90"/>
        <v>21136.823643006865</v>
      </c>
      <c r="AC61" s="9">
        <f t="shared" si="90"/>
        <v>21276.879194008347</v>
      </c>
      <c r="AD61" s="9">
        <f t="shared" si="90"/>
        <v>21094.634374258352</v>
      </c>
      <c r="AE61" s="9">
        <f t="shared" si="90"/>
        <v>21234.410373261824</v>
      </c>
      <c r="AF61" s="9">
        <f t="shared" si="90"/>
        <v>21081.404904599422</v>
      </c>
      <c r="AG61" s="9">
        <f t="shared" si="90"/>
        <v>21163.150731648257</v>
      </c>
      <c r="AH61" s="9">
        <f t="shared" si="90"/>
        <v>21010.508299029043</v>
      </c>
      <c r="AI61" s="9">
        <f t="shared" si="90"/>
        <v>21149.726866886806</v>
      </c>
      <c r="AJ61" s="9">
        <f t="shared" si="90"/>
        <v>20968.57115671561</v>
      </c>
      <c r="AK61" s="9">
        <f t="shared" ref="AK61:BP61" si="91" xml:space="preserve"> AK$59</f>
        <v>21107.511843200409</v>
      </c>
      <c r="AL61" s="9">
        <f t="shared" si="91"/>
        <v>20926.717721273068</v>
      </c>
      <c r="AM61" s="9">
        <f t="shared" si="91"/>
        <v>21065.381081038329</v>
      </c>
      <c r="AN61" s="9">
        <f t="shared" si="91"/>
        <v>20913.59356030195</v>
      </c>
      <c r="AO61" s="9">
        <f t="shared" si="91"/>
        <v>20994.688677533773</v>
      </c>
      <c r="AP61" s="9">
        <f t="shared" si="91"/>
        <v>20843.261303015792</v>
      </c>
      <c r="AQ61" s="9">
        <f t="shared" si="91"/>
        <v>20981.371668876149</v>
      </c>
      <c r="AR61" s="9">
        <f t="shared" si="91"/>
        <v>20801.657987041704</v>
      </c>
      <c r="AS61" s="9">
        <f t="shared" si="91"/>
        <v>20939.492683509139</v>
      </c>
      <c r="AT61" s="9">
        <f t="shared" si="91"/>
        <v>20760.137711618478</v>
      </c>
      <c r="AU61" s="9">
        <f t="shared" si="91"/>
        <v>20897.697288931271</v>
      </c>
      <c r="AV61" s="9">
        <f t="shared" si="91"/>
        <v>20747.118021061222</v>
      </c>
      <c r="AW61" s="9">
        <f t="shared" si="91"/>
        <v>20827.567608229932</v>
      </c>
      <c r="AX61" s="9">
        <f t="shared" si="91"/>
        <v>20677.345619756965</v>
      </c>
      <c r="AY61" s="9">
        <f t="shared" si="91"/>
        <v>20814.356605084515</v>
      </c>
      <c r="AZ61" s="9">
        <f t="shared" si="91"/>
        <v>20636.073472811342</v>
      </c>
      <c r="BA61" s="9">
        <f t="shared" si="91"/>
        <v>20772.810983118281</v>
      </c>
      <c r="BB61" s="9">
        <f t="shared" si="91"/>
        <v>20594.883705400542</v>
      </c>
      <c r="BC61" s="9">
        <f t="shared" si="91"/>
        <v>20731.348286545192</v>
      </c>
      <c r="BD61" s="9">
        <f t="shared" si="91"/>
        <v>20581.967653656015</v>
      </c>
      <c r="BE61" s="9">
        <f t="shared" si="91"/>
        <v>5102.6616016609332</v>
      </c>
      <c r="BF61" s="9">
        <f t="shared" si="91"/>
        <v>0</v>
      </c>
      <c r="BG61" s="9">
        <f t="shared" si="91"/>
        <v>0</v>
      </c>
      <c r="BH61" s="9">
        <f t="shared" si="91"/>
        <v>0</v>
      </c>
      <c r="BI61" s="9">
        <f t="shared" si="91"/>
        <v>0</v>
      </c>
      <c r="BJ61" s="9">
        <f t="shared" si="91"/>
        <v>0</v>
      </c>
      <c r="BK61" s="9">
        <f t="shared" si="91"/>
        <v>0</v>
      </c>
      <c r="BL61" s="9">
        <f t="shared" si="91"/>
        <v>0</v>
      </c>
      <c r="BM61" s="9">
        <f t="shared" si="91"/>
        <v>0</v>
      </c>
      <c r="BN61" s="9">
        <f t="shared" si="91"/>
        <v>0</v>
      </c>
      <c r="BO61" s="9">
        <f t="shared" si="91"/>
        <v>0</v>
      </c>
      <c r="BP61" s="9">
        <f t="shared" si="91"/>
        <v>0</v>
      </c>
      <c r="BQ61" s="9">
        <f t="shared" ref="BQ61:CV61" si="92" xml:space="preserve"> BQ$59</f>
        <v>0</v>
      </c>
      <c r="BR61" s="9">
        <f t="shared" si="92"/>
        <v>0</v>
      </c>
      <c r="BS61" s="9">
        <f t="shared" si="92"/>
        <v>0</v>
      </c>
      <c r="BT61" s="9">
        <f t="shared" si="92"/>
        <v>0</v>
      </c>
      <c r="BU61" s="9">
        <f t="shared" si="92"/>
        <v>0</v>
      </c>
      <c r="BV61" s="9">
        <f t="shared" si="92"/>
        <v>0</v>
      </c>
      <c r="BW61" s="9">
        <f t="shared" si="92"/>
        <v>0</v>
      </c>
      <c r="BX61" s="9">
        <f t="shared" si="92"/>
        <v>0</v>
      </c>
      <c r="BY61" s="9">
        <f t="shared" si="92"/>
        <v>0</v>
      </c>
      <c r="BZ61" s="9">
        <f t="shared" si="92"/>
        <v>0</v>
      </c>
      <c r="CA61" s="9">
        <f t="shared" si="92"/>
        <v>0</v>
      </c>
      <c r="CB61" s="9">
        <f t="shared" si="92"/>
        <v>0</v>
      </c>
      <c r="CC61" s="9">
        <f t="shared" si="92"/>
        <v>0</v>
      </c>
      <c r="CD61" s="9">
        <f t="shared" si="92"/>
        <v>0</v>
      </c>
      <c r="CE61" s="9">
        <f t="shared" si="92"/>
        <v>0</v>
      </c>
      <c r="CF61" s="9">
        <f t="shared" si="92"/>
        <v>0</v>
      </c>
      <c r="CG61" s="9">
        <f t="shared" si="92"/>
        <v>0</v>
      </c>
      <c r="CH61" s="9">
        <f t="shared" si="92"/>
        <v>0</v>
      </c>
      <c r="CI61" s="9">
        <f t="shared" si="92"/>
        <v>0</v>
      </c>
      <c r="CJ61" s="9">
        <f t="shared" si="92"/>
        <v>0</v>
      </c>
      <c r="CK61" s="9">
        <f t="shared" si="92"/>
        <v>0</v>
      </c>
      <c r="CL61" s="9">
        <f t="shared" si="92"/>
        <v>0</v>
      </c>
      <c r="CM61" s="9">
        <f t="shared" si="92"/>
        <v>0</v>
      </c>
      <c r="CN61" s="9">
        <f t="shared" si="92"/>
        <v>0</v>
      </c>
      <c r="CO61" s="9">
        <f t="shared" si="92"/>
        <v>0</v>
      </c>
      <c r="CP61" s="9">
        <f t="shared" si="92"/>
        <v>0</v>
      </c>
      <c r="CQ61" s="9">
        <f t="shared" si="92"/>
        <v>0</v>
      </c>
      <c r="CR61" s="9">
        <f t="shared" si="92"/>
        <v>0</v>
      </c>
      <c r="CS61" s="9">
        <f t="shared" si="92"/>
        <v>0</v>
      </c>
      <c r="CT61" s="9">
        <f t="shared" si="92"/>
        <v>0</v>
      </c>
      <c r="CU61" s="9">
        <f t="shared" si="92"/>
        <v>0</v>
      </c>
      <c r="CV61" s="9">
        <f t="shared" si="92"/>
        <v>0</v>
      </c>
      <c r="CW61" s="9">
        <f t="shared" ref="CW61:EB61" si="93" xml:space="preserve"> CW$59</f>
        <v>0</v>
      </c>
      <c r="CX61" s="9">
        <f t="shared" si="93"/>
        <v>0</v>
      </c>
      <c r="CY61" s="9">
        <f t="shared" si="93"/>
        <v>0</v>
      </c>
      <c r="CZ61" s="9">
        <f t="shared" si="93"/>
        <v>0</v>
      </c>
      <c r="DA61" s="9">
        <f t="shared" si="93"/>
        <v>0</v>
      </c>
      <c r="DB61" s="9">
        <f t="shared" si="93"/>
        <v>0</v>
      </c>
      <c r="DC61" s="9">
        <f t="shared" si="93"/>
        <v>0</v>
      </c>
      <c r="DD61" s="9">
        <f t="shared" si="93"/>
        <v>0</v>
      </c>
      <c r="DE61" s="9">
        <f t="shared" si="93"/>
        <v>0</v>
      </c>
      <c r="DF61" s="9">
        <f t="shared" si="93"/>
        <v>0</v>
      </c>
      <c r="DG61" s="9">
        <f t="shared" si="93"/>
        <v>0</v>
      </c>
      <c r="DH61" s="9">
        <f t="shared" si="93"/>
        <v>0</v>
      </c>
      <c r="DI61" s="9">
        <f t="shared" si="93"/>
        <v>0</v>
      </c>
      <c r="DJ61" s="9">
        <f t="shared" si="93"/>
        <v>0</v>
      </c>
      <c r="DK61" s="9">
        <f t="shared" si="93"/>
        <v>0</v>
      </c>
      <c r="DL61" s="9">
        <f t="shared" si="93"/>
        <v>0</v>
      </c>
      <c r="DM61" s="9">
        <f t="shared" si="93"/>
        <v>0</v>
      </c>
      <c r="DN61" s="9">
        <f t="shared" si="93"/>
        <v>0</v>
      </c>
      <c r="DO61" s="9">
        <f t="shared" si="93"/>
        <v>0</v>
      </c>
      <c r="DP61" s="9">
        <f t="shared" si="93"/>
        <v>0</v>
      </c>
      <c r="DQ61" s="9">
        <f t="shared" si="93"/>
        <v>0</v>
      </c>
      <c r="DR61" s="9">
        <f t="shared" si="93"/>
        <v>0</v>
      </c>
      <c r="DS61" s="9">
        <f t="shared" si="93"/>
        <v>0</v>
      </c>
      <c r="DT61" s="9">
        <f t="shared" si="93"/>
        <v>0</v>
      </c>
      <c r="DU61" s="9">
        <f t="shared" si="93"/>
        <v>0</v>
      </c>
      <c r="DV61" s="9">
        <f t="shared" si="93"/>
        <v>0</v>
      </c>
      <c r="DW61" s="9">
        <f t="shared" si="93"/>
        <v>0</v>
      </c>
      <c r="DX61" s="9">
        <f t="shared" si="93"/>
        <v>0</v>
      </c>
      <c r="DY61" s="9">
        <f t="shared" si="93"/>
        <v>0</v>
      </c>
      <c r="DZ61" s="9">
        <f t="shared" si="93"/>
        <v>0</v>
      </c>
      <c r="EA61" s="9">
        <f t="shared" si="93"/>
        <v>0</v>
      </c>
      <c r="EB61" s="9">
        <f t="shared" si="93"/>
        <v>0</v>
      </c>
      <c r="EC61" s="9">
        <f t="shared" ref="EC61:FH61" si="94" xml:space="preserve"> EC$59</f>
        <v>0</v>
      </c>
      <c r="ED61" s="9">
        <f t="shared" si="94"/>
        <v>0</v>
      </c>
      <c r="EE61" s="9">
        <f t="shared" si="94"/>
        <v>0</v>
      </c>
      <c r="EF61" s="9">
        <f t="shared" si="94"/>
        <v>0</v>
      </c>
      <c r="EG61" s="9">
        <f t="shared" si="94"/>
        <v>0</v>
      </c>
      <c r="EH61" s="9">
        <f t="shared" si="94"/>
        <v>0</v>
      </c>
      <c r="EI61" s="9">
        <f t="shared" si="94"/>
        <v>0</v>
      </c>
      <c r="EJ61" s="9">
        <f t="shared" si="94"/>
        <v>0</v>
      </c>
      <c r="EK61" s="9">
        <f t="shared" si="94"/>
        <v>0</v>
      </c>
      <c r="EL61" s="9">
        <f t="shared" si="94"/>
        <v>0</v>
      </c>
      <c r="EM61" s="9">
        <f t="shared" si="94"/>
        <v>0</v>
      </c>
      <c r="EN61" s="9">
        <f t="shared" si="94"/>
        <v>0</v>
      </c>
      <c r="EO61" s="9">
        <f t="shared" si="94"/>
        <v>0</v>
      </c>
      <c r="EP61" s="9">
        <f t="shared" si="94"/>
        <v>0</v>
      </c>
      <c r="EQ61" s="9">
        <f t="shared" si="94"/>
        <v>0</v>
      </c>
      <c r="ER61" s="9">
        <f t="shared" si="94"/>
        <v>0</v>
      </c>
      <c r="ES61" s="9">
        <f t="shared" si="94"/>
        <v>0</v>
      </c>
      <c r="ET61" s="9">
        <f t="shared" si="94"/>
        <v>0</v>
      </c>
      <c r="EU61" s="9">
        <f t="shared" si="94"/>
        <v>0</v>
      </c>
      <c r="EV61" s="9">
        <f t="shared" si="94"/>
        <v>0</v>
      </c>
      <c r="EW61" s="9">
        <f t="shared" si="94"/>
        <v>0</v>
      </c>
      <c r="EX61" s="9">
        <f t="shared" si="94"/>
        <v>0</v>
      </c>
      <c r="EY61" s="9">
        <f t="shared" si="94"/>
        <v>0</v>
      </c>
      <c r="EZ61" s="9">
        <f t="shared" si="94"/>
        <v>0</v>
      </c>
      <c r="FA61" s="9">
        <f t="shared" si="94"/>
        <v>0</v>
      </c>
      <c r="FB61" s="9">
        <f t="shared" si="94"/>
        <v>0</v>
      </c>
      <c r="FC61" s="9">
        <f t="shared" si="94"/>
        <v>0</v>
      </c>
      <c r="FD61" s="9">
        <f t="shared" si="94"/>
        <v>0</v>
      </c>
      <c r="FE61" s="9">
        <f t="shared" si="94"/>
        <v>0</v>
      </c>
      <c r="FF61" s="9">
        <f t="shared" si="94"/>
        <v>0</v>
      </c>
      <c r="FG61" s="9">
        <f t="shared" si="94"/>
        <v>0</v>
      </c>
      <c r="FH61" s="9">
        <f t="shared" si="94"/>
        <v>0</v>
      </c>
      <c r="FI61" s="9">
        <f t="shared" ref="FI61:GJ61" si="95" xml:space="preserve"> FI$59</f>
        <v>0</v>
      </c>
      <c r="FJ61" s="9">
        <f t="shared" si="95"/>
        <v>0</v>
      </c>
      <c r="FK61" s="9">
        <f t="shared" si="95"/>
        <v>0</v>
      </c>
      <c r="FL61" s="9">
        <f t="shared" si="95"/>
        <v>0</v>
      </c>
      <c r="FM61" s="9">
        <f t="shared" si="95"/>
        <v>0</v>
      </c>
      <c r="FN61" s="9">
        <f t="shared" si="95"/>
        <v>0</v>
      </c>
      <c r="FO61" s="9">
        <f t="shared" si="95"/>
        <v>0</v>
      </c>
      <c r="FP61" s="9">
        <f t="shared" si="95"/>
        <v>0</v>
      </c>
      <c r="FQ61" s="9">
        <f t="shared" si="95"/>
        <v>0</v>
      </c>
      <c r="FR61" s="9">
        <f t="shared" si="95"/>
        <v>0</v>
      </c>
      <c r="FS61" s="9">
        <f t="shared" si="95"/>
        <v>0</v>
      </c>
      <c r="FT61" s="9">
        <f t="shared" si="95"/>
        <v>0</v>
      </c>
      <c r="FU61" s="9">
        <f t="shared" si="95"/>
        <v>0</v>
      </c>
      <c r="FV61" s="9">
        <f t="shared" si="95"/>
        <v>0</v>
      </c>
      <c r="FW61" s="9">
        <f t="shared" si="95"/>
        <v>0</v>
      </c>
      <c r="FX61" s="9">
        <f t="shared" si="95"/>
        <v>0</v>
      </c>
      <c r="FY61" s="9">
        <f t="shared" si="95"/>
        <v>0</v>
      </c>
      <c r="FZ61" s="9">
        <f t="shared" si="95"/>
        <v>0</v>
      </c>
      <c r="GA61" s="9">
        <f t="shared" si="95"/>
        <v>0</v>
      </c>
      <c r="GB61" s="9">
        <f t="shared" si="95"/>
        <v>0</v>
      </c>
      <c r="GC61" s="9">
        <f t="shared" si="95"/>
        <v>0</v>
      </c>
      <c r="GD61" s="9">
        <f t="shared" si="95"/>
        <v>0</v>
      </c>
      <c r="GE61" s="9">
        <f t="shared" si="95"/>
        <v>0</v>
      </c>
      <c r="GF61" s="9">
        <f t="shared" si="95"/>
        <v>0</v>
      </c>
      <c r="GG61" s="9">
        <f t="shared" si="95"/>
        <v>0</v>
      </c>
      <c r="GH61" s="9">
        <f t="shared" si="95"/>
        <v>0</v>
      </c>
      <c r="GI61" s="9">
        <f t="shared" si="95"/>
        <v>0</v>
      </c>
      <c r="GJ61" s="9">
        <f t="shared" si="95"/>
        <v>0</v>
      </c>
    </row>
    <row r="62" spans="1:192" s="521" customFormat="1" x14ac:dyDescent="0.25">
      <c r="A62" s="242"/>
      <c r="B62" s="242"/>
      <c r="C62" s="243"/>
      <c r="D62" s="244"/>
      <c r="E62" s="146" t="str">
        <f xml:space="preserve"> ConFin!E$47</f>
        <v>Cash received from EGRs</v>
      </c>
      <c r="F62" s="146">
        <f xml:space="preserve"> ConFin!F$47</f>
        <v>0</v>
      </c>
      <c r="G62" s="146" t="str">
        <f xml:space="preserve"> ConFin!G$47</f>
        <v>$ 000s</v>
      </c>
      <c r="H62" s="146">
        <f xml:space="preserve"> ConFin!H$47</f>
        <v>2473.965825489609</v>
      </c>
      <c r="I62" s="146">
        <f xml:space="preserve"> ConFin!I$47</f>
        <v>0</v>
      </c>
      <c r="J62" s="146">
        <f xml:space="preserve"> ConFin!J$47</f>
        <v>0</v>
      </c>
      <c r="K62" s="146">
        <f xml:space="preserve"> ConFin!K$47</f>
        <v>0</v>
      </c>
      <c r="L62" s="146">
        <f xml:space="preserve"> ConFin!L$47</f>
        <v>0</v>
      </c>
      <c r="M62" s="146">
        <f xml:space="preserve"> ConFin!M$47</f>
        <v>0</v>
      </c>
      <c r="N62" s="146">
        <f xml:space="preserve"> ConFin!N$47</f>
        <v>0</v>
      </c>
      <c r="O62" s="146">
        <f xml:space="preserve"> ConFin!O$47</f>
        <v>0</v>
      </c>
      <c r="P62" s="146">
        <f xml:space="preserve"> ConFin!P$47</f>
        <v>2473.965825489609</v>
      </c>
      <c r="Q62" s="146">
        <f xml:space="preserve"> ConFin!Q$47</f>
        <v>0</v>
      </c>
      <c r="R62" s="146">
        <f xml:space="preserve"> ConFin!R$47</f>
        <v>0</v>
      </c>
      <c r="S62" s="146">
        <f xml:space="preserve"> ConFin!S$47</f>
        <v>0</v>
      </c>
      <c r="T62" s="146">
        <f xml:space="preserve"> ConFin!T$47</f>
        <v>0</v>
      </c>
      <c r="U62" s="146">
        <f xml:space="preserve"> ConFin!U$47</f>
        <v>0</v>
      </c>
      <c r="V62" s="146">
        <f xml:space="preserve"> ConFin!V$47</f>
        <v>0</v>
      </c>
      <c r="W62" s="146">
        <f xml:space="preserve"> ConFin!W$47</f>
        <v>0</v>
      </c>
      <c r="X62" s="146">
        <f xml:space="preserve"> ConFin!X$47</f>
        <v>0</v>
      </c>
      <c r="Y62" s="146">
        <f xml:space="preserve"> ConFin!Y$47</f>
        <v>0</v>
      </c>
      <c r="Z62" s="146">
        <f xml:space="preserve"> ConFin!Z$47</f>
        <v>0</v>
      </c>
      <c r="AA62" s="146">
        <f xml:space="preserve"> ConFin!AA$47</f>
        <v>0</v>
      </c>
      <c r="AB62" s="146">
        <f xml:space="preserve"> ConFin!AB$47</f>
        <v>0</v>
      </c>
      <c r="AC62" s="146">
        <f xml:space="preserve"> ConFin!AC$47</f>
        <v>0</v>
      </c>
      <c r="AD62" s="146">
        <f xml:space="preserve"> ConFin!AD$47</f>
        <v>0</v>
      </c>
      <c r="AE62" s="146">
        <f xml:space="preserve"> ConFin!AE$47</f>
        <v>0</v>
      </c>
      <c r="AF62" s="146">
        <f xml:space="preserve"> ConFin!AF$47</f>
        <v>0</v>
      </c>
      <c r="AG62" s="146">
        <f xml:space="preserve"> ConFin!AG$47</f>
        <v>0</v>
      </c>
      <c r="AH62" s="146">
        <f xml:space="preserve"> ConFin!AH$47</f>
        <v>0</v>
      </c>
      <c r="AI62" s="146">
        <f xml:space="preserve"> ConFin!AI$47</f>
        <v>0</v>
      </c>
      <c r="AJ62" s="146">
        <f xml:space="preserve"> ConFin!AJ$47</f>
        <v>0</v>
      </c>
      <c r="AK62" s="146">
        <f xml:space="preserve"> ConFin!AK$47</f>
        <v>0</v>
      </c>
      <c r="AL62" s="146">
        <f xml:space="preserve"> ConFin!AL$47</f>
        <v>0</v>
      </c>
      <c r="AM62" s="146">
        <f xml:space="preserve"> ConFin!AM$47</f>
        <v>0</v>
      </c>
      <c r="AN62" s="146">
        <f xml:space="preserve"> ConFin!AN$47</f>
        <v>0</v>
      </c>
      <c r="AO62" s="146">
        <f xml:space="preserve"> ConFin!AO$47</f>
        <v>0</v>
      </c>
      <c r="AP62" s="146">
        <f xml:space="preserve"> ConFin!AP$47</f>
        <v>0</v>
      </c>
      <c r="AQ62" s="146">
        <f xml:space="preserve"> ConFin!AQ$47</f>
        <v>0</v>
      </c>
      <c r="AR62" s="146">
        <f xml:space="preserve"> ConFin!AR$47</f>
        <v>0</v>
      </c>
      <c r="AS62" s="146">
        <f xml:space="preserve"> ConFin!AS$47</f>
        <v>0</v>
      </c>
      <c r="AT62" s="146">
        <f xml:space="preserve"> ConFin!AT$47</f>
        <v>0</v>
      </c>
      <c r="AU62" s="146">
        <f xml:space="preserve"> ConFin!AU$47</f>
        <v>0</v>
      </c>
      <c r="AV62" s="146">
        <f xml:space="preserve"> ConFin!AV$47</f>
        <v>0</v>
      </c>
      <c r="AW62" s="146">
        <f xml:space="preserve"> ConFin!AW$47</f>
        <v>0</v>
      </c>
      <c r="AX62" s="146">
        <f xml:space="preserve"> ConFin!AX$47</f>
        <v>0</v>
      </c>
      <c r="AY62" s="146">
        <f xml:space="preserve"> ConFin!AY$47</f>
        <v>0</v>
      </c>
      <c r="AZ62" s="146">
        <f xml:space="preserve"> ConFin!AZ$47</f>
        <v>0</v>
      </c>
      <c r="BA62" s="146">
        <f xml:space="preserve"> ConFin!BA$47</f>
        <v>0</v>
      </c>
      <c r="BB62" s="146">
        <f xml:space="preserve"> ConFin!BB$47</f>
        <v>0</v>
      </c>
      <c r="BC62" s="146">
        <f xml:space="preserve"> ConFin!BC$47</f>
        <v>0</v>
      </c>
      <c r="BD62" s="146">
        <f xml:space="preserve"> ConFin!BD$47</f>
        <v>0</v>
      </c>
      <c r="BE62" s="146">
        <f xml:space="preserve"> ConFin!BE$47</f>
        <v>0</v>
      </c>
      <c r="BF62" s="146">
        <f xml:space="preserve"> ConFin!BF$47</f>
        <v>0</v>
      </c>
      <c r="BG62" s="146">
        <f xml:space="preserve"> ConFin!BG$47</f>
        <v>0</v>
      </c>
      <c r="BH62" s="146">
        <f xml:space="preserve"> ConFin!BH$47</f>
        <v>0</v>
      </c>
      <c r="BI62" s="146">
        <f xml:space="preserve"> ConFin!BI$47</f>
        <v>0</v>
      </c>
      <c r="BJ62" s="146">
        <f xml:space="preserve"> ConFin!BJ$47</f>
        <v>0</v>
      </c>
      <c r="BK62" s="146">
        <f xml:space="preserve"> ConFin!BK$47</f>
        <v>0</v>
      </c>
      <c r="BL62" s="146">
        <f xml:space="preserve"> ConFin!BL$47</f>
        <v>0</v>
      </c>
      <c r="BM62" s="146">
        <f xml:space="preserve"> ConFin!BM$47</f>
        <v>0</v>
      </c>
      <c r="BN62" s="146">
        <f xml:space="preserve"> ConFin!BN$47</f>
        <v>0</v>
      </c>
      <c r="BO62" s="146">
        <f xml:space="preserve"> ConFin!BO$47</f>
        <v>0</v>
      </c>
      <c r="BP62" s="146">
        <f xml:space="preserve"> ConFin!BP$47</f>
        <v>0</v>
      </c>
      <c r="BQ62" s="146">
        <f xml:space="preserve"> ConFin!BQ$47</f>
        <v>0</v>
      </c>
      <c r="BR62" s="146">
        <f xml:space="preserve"> ConFin!BR$47</f>
        <v>0</v>
      </c>
      <c r="BS62" s="146">
        <f xml:space="preserve"> ConFin!BS$47</f>
        <v>0</v>
      </c>
      <c r="BT62" s="146">
        <f xml:space="preserve"> ConFin!BT$47</f>
        <v>0</v>
      </c>
      <c r="BU62" s="146">
        <f xml:space="preserve"> ConFin!BU$47</f>
        <v>0</v>
      </c>
      <c r="BV62" s="146">
        <f xml:space="preserve"> ConFin!BV$47</f>
        <v>0</v>
      </c>
      <c r="BW62" s="146">
        <f xml:space="preserve"> ConFin!BW$47</f>
        <v>0</v>
      </c>
      <c r="BX62" s="146">
        <f xml:space="preserve"> ConFin!BX$47</f>
        <v>0</v>
      </c>
      <c r="BY62" s="146">
        <f xml:space="preserve"> ConFin!BY$47</f>
        <v>0</v>
      </c>
      <c r="BZ62" s="146">
        <f xml:space="preserve"> ConFin!BZ$47</f>
        <v>0</v>
      </c>
      <c r="CA62" s="146">
        <f xml:space="preserve"> ConFin!CA$47</f>
        <v>0</v>
      </c>
      <c r="CB62" s="146">
        <f xml:space="preserve"> ConFin!CB$47</f>
        <v>0</v>
      </c>
      <c r="CC62" s="146">
        <f xml:space="preserve"> ConFin!CC$47</f>
        <v>0</v>
      </c>
      <c r="CD62" s="146">
        <f xml:space="preserve"> ConFin!CD$47</f>
        <v>0</v>
      </c>
      <c r="CE62" s="146">
        <f xml:space="preserve"> ConFin!CE$47</f>
        <v>0</v>
      </c>
      <c r="CF62" s="146">
        <f xml:space="preserve"> ConFin!CF$47</f>
        <v>0</v>
      </c>
      <c r="CG62" s="146">
        <f xml:space="preserve"> ConFin!CG$47</f>
        <v>0</v>
      </c>
      <c r="CH62" s="146">
        <f xml:space="preserve"> ConFin!CH$47</f>
        <v>0</v>
      </c>
      <c r="CI62" s="146">
        <f xml:space="preserve"> ConFin!CI$47</f>
        <v>0</v>
      </c>
      <c r="CJ62" s="146">
        <f xml:space="preserve"> ConFin!CJ$47</f>
        <v>0</v>
      </c>
      <c r="CK62" s="146">
        <f xml:space="preserve"> ConFin!CK$47</f>
        <v>0</v>
      </c>
      <c r="CL62" s="146">
        <f xml:space="preserve"> ConFin!CL$47</f>
        <v>0</v>
      </c>
      <c r="CM62" s="146">
        <f xml:space="preserve"> ConFin!CM$47</f>
        <v>0</v>
      </c>
      <c r="CN62" s="146">
        <f xml:space="preserve"> ConFin!CN$47</f>
        <v>0</v>
      </c>
      <c r="CO62" s="146">
        <f xml:space="preserve"> ConFin!CO$47</f>
        <v>0</v>
      </c>
      <c r="CP62" s="146">
        <f xml:space="preserve"> ConFin!CP$47</f>
        <v>0</v>
      </c>
      <c r="CQ62" s="146">
        <f xml:space="preserve"> ConFin!CQ$47</f>
        <v>0</v>
      </c>
      <c r="CR62" s="146">
        <f xml:space="preserve"> ConFin!CR$47</f>
        <v>0</v>
      </c>
      <c r="CS62" s="146">
        <f xml:space="preserve"> ConFin!CS$47</f>
        <v>0</v>
      </c>
      <c r="CT62" s="146">
        <f xml:space="preserve"> ConFin!CT$47</f>
        <v>0</v>
      </c>
      <c r="CU62" s="146">
        <f xml:space="preserve"> ConFin!CU$47</f>
        <v>0</v>
      </c>
      <c r="CV62" s="146">
        <f xml:space="preserve"> ConFin!CV$47</f>
        <v>0</v>
      </c>
      <c r="CW62" s="146">
        <f xml:space="preserve"> ConFin!CW$47</f>
        <v>0</v>
      </c>
      <c r="CX62" s="146">
        <f xml:space="preserve"> ConFin!CX$47</f>
        <v>0</v>
      </c>
      <c r="CY62" s="146">
        <f xml:space="preserve"> ConFin!CY$47</f>
        <v>0</v>
      </c>
      <c r="CZ62" s="146">
        <f xml:space="preserve"> ConFin!CZ$47</f>
        <v>0</v>
      </c>
      <c r="DA62" s="146">
        <f xml:space="preserve"> ConFin!DA$47</f>
        <v>0</v>
      </c>
      <c r="DB62" s="146">
        <f xml:space="preserve"> ConFin!DB$47</f>
        <v>0</v>
      </c>
      <c r="DC62" s="146">
        <f xml:space="preserve"> ConFin!DC$47</f>
        <v>0</v>
      </c>
      <c r="DD62" s="146">
        <f xml:space="preserve"> ConFin!DD$47</f>
        <v>0</v>
      </c>
      <c r="DE62" s="146">
        <f xml:space="preserve"> ConFin!DE$47</f>
        <v>0</v>
      </c>
      <c r="DF62" s="146">
        <f xml:space="preserve"> ConFin!DF$47</f>
        <v>0</v>
      </c>
      <c r="DG62" s="146">
        <f xml:space="preserve"> ConFin!DG$47</f>
        <v>0</v>
      </c>
      <c r="DH62" s="146">
        <f xml:space="preserve"> ConFin!DH$47</f>
        <v>0</v>
      </c>
      <c r="DI62" s="146">
        <f xml:space="preserve"> ConFin!DI$47</f>
        <v>0</v>
      </c>
      <c r="DJ62" s="146">
        <f xml:space="preserve"> ConFin!DJ$47</f>
        <v>0</v>
      </c>
      <c r="DK62" s="146">
        <f xml:space="preserve"> ConFin!DK$47</f>
        <v>0</v>
      </c>
      <c r="DL62" s="146">
        <f xml:space="preserve"> ConFin!DL$47</f>
        <v>0</v>
      </c>
      <c r="DM62" s="146">
        <f xml:space="preserve"> ConFin!DM$47</f>
        <v>0</v>
      </c>
      <c r="DN62" s="146">
        <f xml:space="preserve"> ConFin!DN$47</f>
        <v>0</v>
      </c>
      <c r="DO62" s="146">
        <f xml:space="preserve"> ConFin!DO$47</f>
        <v>0</v>
      </c>
      <c r="DP62" s="146">
        <f xml:space="preserve"> ConFin!DP$47</f>
        <v>0</v>
      </c>
      <c r="DQ62" s="146">
        <f xml:space="preserve"> ConFin!DQ$47</f>
        <v>0</v>
      </c>
      <c r="DR62" s="146">
        <f xml:space="preserve"> ConFin!DR$47</f>
        <v>0</v>
      </c>
      <c r="DS62" s="146">
        <f xml:space="preserve"> ConFin!DS$47</f>
        <v>0</v>
      </c>
      <c r="DT62" s="146">
        <f xml:space="preserve"> ConFin!DT$47</f>
        <v>0</v>
      </c>
      <c r="DU62" s="146">
        <f xml:space="preserve"> ConFin!DU$47</f>
        <v>0</v>
      </c>
      <c r="DV62" s="146">
        <f xml:space="preserve"> ConFin!DV$47</f>
        <v>0</v>
      </c>
      <c r="DW62" s="146">
        <f xml:space="preserve"> ConFin!DW$47</f>
        <v>0</v>
      </c>
      <c r="DX62" s="146">
        <f xml:space="preserve"> ConFin!DX$47</f>
        <v>0</v>
      </c>
      <c r="DY62" s="146">
        <f xml:space="preserve"> ConFin!DY$47</f>
        <v>0</v>
      </c>
      <c r="DZ62" s="146">
        <f xml:space="preserve"> ConFin!DZ$47</f>
        <v>0</v>
      </c>
      <c r="EA62" s="146">
        <f xml:space="preserve"> ConFin!EA$47</f>
        <v>0</v>
      </c>
      <c r="EB62" s="146">
        <f xml:space="preserve"> ConFin!EB$47</f>
        <v>0</v>
      </c>
      <c r="EC62" s="146">
        <f xml:space="preserve"> ConFin!EC$47</f>
        <v>0</v>
      </c>
      <c r="ED62" s="146">
        <f xml:space="preserve"> ConFin!ED$47</f>
        <v>0</v>
      </c>
      <c r="EE62" s="146">
        <f xml:space="preserve"> ConFin!EE$47</f>
        <v>0</v>
      </c>
      <c r="EF62" s="146">
        <f xml:space="preserve"> ConFin!EF$47</f>
        <v>0</v>
      </c>
      <c r="EG62" s="146">
        <f xml:space="preserve"> ConFin!EG$47</f>
        <v>0</v>
      </c>
      <c r="EH62" s="146">
        <f xml:space="preserve"> ConFin!EH$47</f>
        <v>0</v>
      </c>
      <c r="EI62" s="146">
        <f xml:space="preserve"> ConFin!EI$47</f>
        <v>0</v>
      </c>
      <c r="EJ62" s="146">
        <f xml:space="preserve"> ConFin!EJ$47</f>
        <v>0</v>
      </c>
      <c r="EK62" s="146">
        <f xml:space="preserve"> ConFin!EK$47</f>
        <v>0</v>
      </c>
      <c r="EL62" s="146">
        <f xml:space="preserve"> ConFin!EL$47</f>
        <v>0</v>
      </c>
      <c r="EM62" s="146">
        <f xml:space="preserve"> ConFin!EM$47</f>
        <v>0</v>
      </c>
      <c r="EN62" s="146">
        <f xml:space="preserve"> ConFin!EN$47</f>
        <v>0</v>
      </c>
      <c r="EO62" s="146">
        <f xml:space="preserve"> ConFin!EO$47</f>
        <v>0</v>
      </c>
      <c r="EP62" s="146">
        <f xml:space="preserve"> ConFin!EP$47</f>
        <v>0</v>
      </c>
      <c r="EQ62" s="146">
        <f xml:space="preserve"> ConFin!EQ$47</f>
        <v>0</v>
      </c>
      <c r="ER62" s="146">
        <f xml:space="preserve"> ConFin!ER$47</f>
        <v>0</v>
      </c>
      <c r="ES62" s="146">
        <f xml:space="preserve"> ConFin!ES$47</f>
        <v>0</v>
      </c>
      <c r="ET62" s="146">
        <f xml:space="preserve"> ConFin!ET$47</f>
        <v>0</v>
      </c>
      <c r="EU62" s="146">
        <f xml:space="preserve"> ConFin!EU$47</f>
        <v>0</v>
      </c>
      <c r="EV62" s="146">
        <f xml:space="preserve"> ConFin!EV$47</f>
        <v>0</v>
      </c>
      <c r="EW62" s="146">
        <f xml:space="preserve"> ConFin!EW$47</f>
        <v>0</v>
      </c>
      <c r="EX62" s="146">
        <f xml:space="preserve"> ConFin!EX$47</f>
        <v>0</v>
      </c>
      <c r="EY62" s="146">
        <f xml:space="preserve"> ConFin!EY$47</f>
        <v>0</v>
      </c>
      <c r="EZ62" s="146">
        <f xml:space="preserve"> ConFin!EZ$47</f>
        <v>0</v>
      </c>
      <c r="FA62" s="146">
        <f xml:space="preserve"> ConFin!FA$47</f>
        <v>0</v>
      </c>
      <c r="FB62" s="146">
        <f xml:space="preserve"> ConFin!FB$47</f>
        <v>0</v>
      </c>
      <c r="FC62" s="146">
        <f xml:space="preserve"> ConFin!FC$47</f>
        <v>0</v>
      </c>
      <c r="FD62" s="146">
        <f xml:space="preserve"> ConFin!FD$47</f>
        <v>0</v>
      </c>
      <c r="FE62" s="146">
        <f xml:space="preserve"> ConFin!FE$47</f>
        <v>0</v>
      </c>
      <c r="FF62" s="146">
        <f xml:space="preserve"> ConFin!FF$47</f>
        <v>0</v>
      </c>
      <c r="FG62" s="146">
        <f xml:space="preserve"> ConFin!FG$47</f>
        <v>0</v>
      </c>
      <c r="FH62" s="146">
        <f xml:space="preserve"> ConFin!FH$47</f>
        <v>0</v>
      </c>
      <c r="FI62" s="146">
        <f xml:space="preserve"> ConFin!FI$47</f>
        <v>0</v>
      </c>
      <c r="FJ62" s="146">
        <f xml:space="preserve"> ConFin!FJ$47</f>
        <v>0</v>
      </c>
      <c r="FK62" s="146">
        <f xml:space="preserve"> ConFin!FK$47</f>
        <v>0</v>
      </c>
      <c r="FL62" s="146">
        <f xml:space="preserve"> ConFin!FL$47</f>
        <v>0</v>
      </c>
      <c r="FM62" s="146">
        <f xml:space="preserve"> ConFin!FM$47</f>
        <v>0</v>
      </c>
      <c r="FN62" s="146">
        <f xml:space="preserve"> ConFin!FN$47</f>
        <v>0</v>
      </c>
      <c r="FO62" s="146">
        <f xml:space="preserve"> ConFin!FO$47</f>
        <v>0</v>
      </c>
      <c r="FP62" s="146">
        <f xml:space="preserve"> ConFin!FP$47</f>
        <v>0</v>
      </c>
      <c r="FQ62" s="146">
        <f xml:space="preserve"> ConFin!FQ$47</f>
        <v>0</v>
      </c>
      <c r="FR62" s="146">
        <f xml:space="preserve"> ConFin!FR$47</f>
        <v>0</v>
      </c>
      <c r="FS62" s="146">
        <f xml:space="preserve"> ConFin!FS$47</f>
        <v>0</v>
      </c>
      <c r="FT62" s="146">
        <f xml:space="preserve"> ConFin!FT$47</f>
        <v>0</v>
      </c>
      <c r="FU62" s="146">
        <f xml:space="preserve"> ConFin!FU$47</f>
        <v>0</v>
      </c>
      <c r="FV62" s="146">
        <f xml:space="preserve"> ConFin!FV$47</f>
        <v>0</v>
      </c>
      <c r="FW62" s="146">
        <f xml:space="preserve"> ConFin!FW$47</f>
        <v>0</v>
      </c>
      <c r="FX62" s="146">
        <f xml:space="preserve"> ConFin!FX$47</f>
        <v>0</v>
      </c>
      <c r="FY62" s="146">
        <f xml:space="preserve"> ConFin!FY$47</f>
        <v>0</v>
      </c>
      <c r="FZ62" s="146">
        <f xml:space="preserve"> ConFin!FZ$47</f>
        <v>0</v>
      </c>
      <c r="GA62" s="146">
        <f xml:space="preserve"> ConFin!GA$47</f>
        <v>0</v>
      </c>
      <c r="GB62" s="146">
        <f xml:space="preserve"> ConFin!GB$47</f>
        <v>0</v>
      </c>
      <c r="GC62" s="146">
        <f xml:space="preserve"> ConFin!GC$47</f>
        <v>0</v>
      </c>
      <c r="GD62" s="146">
        <f xml:space="preserve"> ConFin!GD$47</f>
        <v>0</v>
      </c>
      <c r="GE62" s="146">
        <f xml:space="preserve"> ConFin!GE$47</f>
        <v>0</v>
      </c>
      <c r="GF62" s="146">
        <f xml:space="preserve"> ConFin!GF$47</f>
        <v>0</v>
      </c>
      <c r="GG62" s="146">
        <f xml:space="preserve"> ConFin!GG$47</f>
        <v>0</v>
      </c>
      <c r="GH62" s="146">
        <f xml:space="preserve"> ConFin!GH$47</f>
        <v>0</v>
      </c>
      <c r="GI62" s="146">
        <f xml:space="preserve"> ConFin!GI$47</f>
        <v>0</v>
      </c>
      <c r="GJ62" s="146">
        <f xml:space="preserve"> ConFin!GJ$47</f>
        <v>0</v>
      </c>
    </row>
    <row r="63" spans="1:192" x14ac:dyDescent="0.25">
      <c r="A63" s="242"/>
      <c r="B63" s="242"/>
      <c r="C63" s="243"/>
      <c r="D63" s="244"/>
      <c r="E63" s="238" t="s">
        <v>616</v>
      </c>
      <c r="F63" s="238"/>
      <c r="G63" s="238" t="str">
        <f>SMU</f>
        <v>$ 000s</v>
      </c>
      <c r="H63" s="238">
        <f xml:space="preserve"> SUM(J63:GJ63)</f>
        <v>843845.49181084754</v>
      </c>
      <c r="I63" s="238"/>
      <c r="J63" s="238">
        <f t="shared" ref="J63:L63" si="96">SUM(J61:J62)</f>
        <v>0</v>
      </c>
      <c r="K63" s="238">
        <f t="shared" si="96"/>
        <v>0</v>
      </c>
      <c r="L63" s="238">
        <f t="shared" si="96"/>
        <v>0</v>
      </c>
      <c r="M63" s="238">
        <f t="shared" ref="M63:AR63" si="97">SUM(M61:M62)</f>
        <v>0</v>
      </c>
      <c r="N63" s="238">
        <f t="shared" si="97"/>
        <v>0</v>
      </c>
      <c r="O63" s="238">
        <f t="shared" si="97"/>
        <v>0</v>
      </c>
      <c r="P63" s="238">
        <f t="shared" si="97"/>
        <v>2473.965825489609</v>
      </c>
      <c r="Q63" s="238">
        <f t="shared" si="97"/>
        <v>16193.447898147742</v>
      </c>
      <c r="R63" s="238">
        <f t="shared" si="97"/>
        <v>21349.039045020167</v>
      </c>
      <c r="S63" s="238">
        <f t="shared" si="97"/>
        <v>21490.500764969354</v>
      </c>
      <c r="T63" s="238">
        <f t="shared" si="97"/>
        <v>21306.426192634899</v>
      </c>
      <c r="U63" s="238">
        <f t="shared" si="97"/>
        <v>21447.605553861627</v>
      </c>
      <c r="V63" s="238">
        <f t="shared" si="97"/>
        <v>21263.898395843215</v>
      </c>
      <c r="W63" s="238">
        <f t="shared" si="97"/>
        <v>21404.795961937751</v>
      </c>
      <c r="X63" s="238">
        <f t="shared" si="97"/>
        <v>21250.562772496189</v>
      </c>
      <c r="Y63" s="238">
        <f t="shared" si="97"/>
        <v>21332.964530678433</v>
      </c>
      <c r="Z63" s="238">
        <f t="shared" si="97"/>
        <v>21179.097290292881</v>
      </c>
      <c r="AA63" s="238">
        <f t="shared" si="97"/>
        <v>21319.432952396361</v>
      </c>
      <c r="AB63" s="238">
        <f t="shared" si="97"/>
        <v>21136.823643006865</v>
      </c>
      <c r="AC63" s="238">
        <f t="shared" si="97"/>
        <v>21276.879194008347</v>
      </c>
      <c r="AD63" s="238">
        <f t="shared" si="97"/>
        <v>21094.634374258352</v>
      </c>
      <c r="AE63" s="238">
        <f t="shared" si="97"/>
        <v>21234.410373261824</v>
      </c>
      <c r="AF63" s="238">
        <f t="shared" si="97"/>
        <v>21081.404904599422</v>
      </c>
      <c r="AG63" s="238">
        <f t="shared" si="97"/>
        <v>21163.150731648257</v>
      </c>
      <c r="AH63" s="238">
        <f t="shared" si="97"/>
        <v>21010.508299029043</v>
      </c>
      <c r="AI63" s="238">
        <f t="shared" si="97"/>
        <v>21149.726866886806</v>
      </c>
      <c r="AJ63" s="238">
        <f t="shared" si="97"/>
        <v>20968.57115671561</v>
      </c>
      <c r="AK63" s="238">
        <f t="shared" si="97"/>
        <v>21107.511843200409</v>
      </c>
      <c r="AL63" s="238">
        <f t="shared" si="97"/>
        <v>20926.717721273068</v>
      </c>
      <c r="AM63" s="238">
        <f t="shared" si="97"/>
        <v>21065.381081038329</v>
      </c>
      <c r="AN63" s="238">
        <f t="shared" si="97"/>
        <v>20913.59356030195</v>
      </c>
      <c r="AO63" s="238">
        <f t="shared" si="97"/>
        <v>20994.688677533773</v>
      </c>
      <c r="AP63" s="238">
        <f t="shared" si="97"/>
        <v>20843.261303015792</v>
      </c>
      <c r="AQ63" s="238">
        <f t="shared" si="97"/>
        <v>20981.371668876149</v>
      </c>
      <c r="AR63" s="238">
        <f t="shared" si="97"/>
        <v>20801.657987041704</v>
      </c>
      <c r="AS63" s="238">
        <f t="shared" ref="AS63:BX63" si="98">SUM(AS61:AS62)</f>
        <v>20939.492683509139</v>
      </c>
      <c r="AT63" s="238">
        <f t="shared" si="98"/>
        <v>20760.137711618478</v>
      </c>
      <c r="AU63" s="238">
        <f t="shared" si="98"/>
        <v>20897.697288931271</v>
      </c>
      <c r="AV63" s="238">
        <f t="shared" si="98"/>
        <v>20747.118021061222</v>
      </c>
      <c r="AW63" s="238">
        <f t="shared" si="98"/>
        <v>20827.567608229932</v>
      </c>
      <c r="AX63" s="238">
        <f t="shared" si="98"/>
        <v>20677.345619756965</v>
      </c>
      <c r="AY63" s="238">
        <f t="shared" si="98"/>
        <v>20814.356605084515</v>
      </c>
      <c r="AZ63" s="238">
        <f t="shared" si="98"/>
        <v>20636.073472811342</v>
      </c>
      <c r="BA63" s="238">
        <f t="shared" si="98"/>
        <v>20772.810983118281</v>
      </c>
      <c r="BB63" s="238">
        <f t="shared" si="98"/>
        <v>20594.883705400542</v>
      </c>
      <c r="BC63" s="238">
        <f t="shared" si="98"/>
        <v>20731.348286545192</v>
      </c>
      <c r="BD63" s="238">
        <f t="shared" si="98"/>
        <v>20581.967653656015</v>
      </c>
      <c r="BE63" s="238">
        <f t="shared" si="98"/>
        <v>5102.6616016609332</v>
      </c>
      <c r="BF63" s="238">
        <f t="shared" si="98"/>
        <v>0</v>
      </c>
      <c r="BG63" s="238">
        <f t="shared" si="98"/>
        <v>0</v>
      </c>
      <c r="BH63" s="238">
        <f t="shared" si="98"/>
        <v>0</v>
      </c>
      <c r="BI63" s="238">
        <f t="shared" si="98"/>
        <v>0</v>
      </c>
      <c r="BJ63" s="238">
        <f t="shared" si="98"/>
        <v>0</v>
      </c>
      <c r="BK63" s="238">
        <f t="shared" si="98"/>
        <v>0</v>
      </c>
      <c r="BL63" s="238">
        <f t="shared" si="98"/>
        <v>0</v>
      </c>
      <c r="BM63" s="238">
        <f t="shared" si="98"/>
        <v>0</v>
      </c>
      <c r="BN63" s="238">
        <f t="shared" si="98"/>
        <v>0</v>
      </c>
      <c r="BO63" s="238">
        <f t="shared" si="98"/>
        <v>0</v>
      </c>
      <c r="BP63" s="238">
        <f t="shared" si="98"/>
        <v>0</v>
      </c>
      <c r="BQ63" s="238">
        <f t="shared" si="98"/>
        <v>0</v>
      </c>
      <c r="BR63" s="238">
        <f t="shared" si="98"/>
        <v>0</v>
      </c>
      <c r="BS63" s="238">
        <f t="shared" si="98"/>
        <v>0</v>
      </c>
      <c r="BT63" s="238">
        <f t="shared" si="98"/>
        <v>0</v>
      </c>
      <c r="BU63" s="238">
        <f t="shared" si="98"/>
        <v>0</v>
      </c>
      <c r="BV63" s="238">
        <f t="shared" si="98"/>
        <v>0</v>
      </c>
      <c r="BW63" s="238">
        <f t="shared" si="98"/>
        <v>0</v>
      </c>
      <c r="BX63" s="238">
        <f t="shared" si="98"/>
        <v>0</v>
      </c>
      <c r="BY63" s="238">
        <f t="shared" ref="BY63:DD63" si="99">SUM(BY61:BY62)</f>
        <v>0</v>
      </c>
      <c r="BZ63" s="238">
        <f t="shared" si="99"/>
        <v>0</v>
      </c>
      <c r="CA63" s="238">
        <f t="shared" si="99"/>
        <v>0</v>
      </c>
      <c r="CB63" s="238">
        <f t="shared" si="99"/>
        <v>0</v>
      </c>
      <c r="CC63" s="238">
        <f t="shared" si="99"/>
        <v>0</v>
      </c>
      <c r="CD63" s="238">
        <f t="shared" si="99"/>
        <v>0</v>
      </c>
      <c r="CE63" s="238">
        <f t="shared" si="99"/>
        <v>0</v>
      </c>
      <c r="CF63" s="238">
        <f t="shared" si="99"/>
        <v>0</v>
      </c>
      <c r="CG63" s="238">
        <f t="shared" si="99"/>
        <v>0</v>
      </c>
      <c r="CH63" s="238">
        <f t="shared" si="99"/>
        <v>0</v>
      </c>
      <c r="CI63" s="238">
        <f t="shared" si="99"/>
        <v>0</v>
      </c>
      <c r="CJ63" s="238">
        <f t="shared" si="99"/>
        <v>0</v>
      </c>
      <c r="CK63" s="238">
        <f t="shared" si="99"/>
        <v>0</v>
      </c>
      <c r="CL63" s="238">
        <f t="shared" si="99"/>
        <v>0</v>
      </c>
      <c r="CM63" s="238">
        <f t="shared" si="99"/>
        <v>0</v>
      </c>
      <c r="CN63" s="238">
        <f t="shared" si="99"/>
        <v>0</v>
      </c>
      <c r="CO63" s="238">
        <f t="shared" si="99"/>
        <v>0</v>
      </c>
      <c r="CP63" s="238">
        <f t="shared" si="99"/>
        <v>0</v>
      </c>
      <c r="CQ63" s="238">
        <f t="shared" si="99"/>
        <v>0</v>
      </c>
      <c r="CR63" s="238">
        <f t="shared" si="99"/>
        <v>0</v>
      </c>
      <c r="CS63" s="238">
        <f t="shared" si="99"/>
        <v>0</v>
      </c>
      <c r="CT63" s="238">
        <f t="shared" si="99"/>
        <v>0</v>
      </c>
      <c r="CU63" s="238">
        <f t="shared" si="99"/>
        <v>0</v>
      </c>
      <c r="CV63" s="238">
        <f t="shared" si="99"/>
        <v>0</v>
      </c>
      <c r="CW63" s="238">
        <f t="shared" si="99"/>
        <v>0</v>
      </c>
      <c r="CX63" s="238">
        <f t="shared" si="99"/>
        <v>0</v>
      </c>
      <c r="CY63" s="238">
        <f t="shared" si="99"/>
        <v>0</v>
      </c>
      <c r="CZ63" s="238">
        <f t="shared" si="99"/>
        <v>0</v>
      </c>
      <c r="DA63" s="238">
        <f t="shared" si="99"/>
        <v>0</v>
      </c>
      <c r="DB63" s="238">
        <f t="shared" si="99"/>
        <v>0</v>
      </c>
      <c r="DC63" s="238">
        <f t="shared" si="99"/>
        <v>0</v>
      </c>
      <c r="DD63" s="238">
        <f t="shared" si="99"/>
        <v>0</v>
      </c>
      <c r="DE63" s="238">
        <f t="shared" ref="DE63:EJ63" si="100">SUM(DE61:DE62)</f>
        <v>0</v>
      </c>
      <c r="DF63" s="238">
        <f t="shared" si="100"/>
        <v>0</v>
      </c>
      <c r="DG63" s="238">
        <f t="shared" si="100"/>
        <v>0</v>
      </c>
      <c r="DH63" s="238">
        <f t="shared" si="100"/>
        <v>0</v>
      </c>
      <c r="DI63" s="238">
        <f t="shared" si="100"/>
        <v>0</v>
      </c>
      <c r="DJ63" s="238">
        <f t="shared" si="100"/>
        <v>0</v>
      </c>
      <c r="DK63" s="238">
        <f t="shared" si="100"/>
        <v>0</v>
      </c>
      <c r="DL63" s="238">
        <f t="shared" si="100"/>
        <v>0</v>
      </c>
      <c r="DM63" s="238">
        <f t="shared" si="100"/>
        <v>0</v>
      </c>
      <c r="DN63" s="238">
        <f t="shared" si="100"/>
        <v>0</v>
      </c>
      <c r="DO63" s="238">
        <f t="shared" si="100"/>
        <v>0</v>
      </c>
      <c r="DP63" s="238">
        <f t="shared" si="100"/>
        <v>0</v>
      </c>
      <c r="DQ63" s="238">
        <f t="shared" si="100"/>
        <v>0</v>
      </c>
      <c r="DR63" s="238">
        <f t="shared" si="100"/>
        <v>0</v>
      </c>
      <c r="DS63" s="238">
        <f t="shared" si="100"/>
        <v>0</v>
      </c>
      <c r="DT63" s="238">
        <f t="shared" si="100"/>
        <v>0</v>
      </c>
      <c r="DU63" s="238">
        <f t="shared" si="100"/>
        <v>0</v>
      </c>
      <c r="DV63" s="238">
        <f t="shared" si="100"/>
        <v>0</v>
      </c>
      <c r="DW63" s="238">
        <f t="shared" si="100"/>
        <v>0</v>
      </c>
      <c r="DX63" s="238">
        <f t="shared" si="100"/>
        <v>0</v>
      </c>
      <c r="DY63" s="238">
        <f t="shared" si="100"/>
        <v>0</v>
      </c>
      <c r="DZ63" s="238">
        <f t="shared" si="100"/>
        <v>0</v>
      </c>
      <c r="EA63" s="238">
        <f t="shared" si="100"/>
        <v>0</v>
      </c>
      <c r="EB63" s="238">
        <f t="shared" si="100"/>
        <v>0</v>
      </c>
      <c r="EC63" s="238">
        <f t="shared" si="100"/>
        <v>0</v>
      </c>
      <c r="ED63" s="238">
        <f t="shared" si="100"/>
        <v>0</v>
      </c>
      <c r="EE63" s="238">
        <f t="shared" si="100"/>
        <v>0</v>
      </c>
      <c r="EF63" s="238">
        <f t="shared" si="100"/>
        <v>0</v>
      </c>
      <c r="EG63" s="238">
        <f t="shared" si="100"/>
        <v>0</v>
      </c>
      <c r="EH63" s="238">
        <f t="shared" si="100"/>
        <v>0</v>
      </c>
      <c r="EI63" s="238">
        <f t="shared" si="100"/>
        <v>0</v>
      </c>
      <c r="EJ63" s="238">
        <f t="shared" si="100"/>
        <v>0</v>
      </c>
      <c r="EK63" s="238">
        <f t="shared" ref="EK63:FP63" si="101">SUM(EK61:EK62)</f>
        <v>0</v>
      </c>
      <c r="EL63" s="238">
        <f t="shared" si="101"/>
        <v>0</v>
      </c>
      <c r="EM63" s="238">
        <f t="shared" si="101"/>
        <v>0</v>
      </c>
      <c r="EN63" s="238">
        <f t="shared" si="101"/>
        <v>0</v>
      </c>
      <c r="EO63" s="238">
        <f t="shared" si="101"/>
        <v>0</v>
      </c>
      <c r="EP63" s="238">
        <f t="shared" si="101"/>
        <v>0</v>
      </c>
      <c r="EQ63" s="238">
        <f t="shared" si="101"/>
        <v>0</v>
      </c>
      <c r="ER63" s="238">
        <f t="shared" si="101"/>
        <v>0</v>
      </c>
      <c r="ES63" s="238">
        <f t="shared" si="101"/>
        <v>0</v>
      </c>
      <c r="ET63" s="238">
        <f t="shared" si="101"/>
        <v>0</v>
      </c>
      <c r="EU63" s="238">
        <f t="shared" si="101"/>
        <v>0</v>
      </c>
      <c r="EV63" s="238">
        <f t="shared" si="101"/>
        <v>0</v>
      </c>
      <c r="EW63" s="238">
        <f t="shared" si="101"/>
        <v>0</v>
      </c>
      <c r="EX63" s="238">
        <f t="shared" si="101"/>
        <v>0</v>
      </c>
      <c r="EY63" s="238">
        <f t="shared" si="101"/>
        <v>0</v>
      </c>
      <c r="EZ63" s="238">
        <f t="shared" si="101"/>
        <v>0</v>
      </c>
      <c r="FA63" s="238">
        <f t="shared" si="101"/>
        <v>0</v>
      </c>
      <c r="FB63" s="238">
        <f t="shared" si="101"/>
        <v>0</v>
      </c>
      <c r="FC63" s="238">
        <f t="shared" si="101"/>
        <v>0</v>
      </c>
      <c r="FD63" s="238">
        <f t="shared" si="101"/>
        <v>0</v>
      </c>
      <c r="FE63" s="238">
        <f t="shared" si="101"/>
        <v>0</v>
      </c>
      <c r="FF63" s="238">
        <f t="shared" si="101"/>
        <v>0</v>
      </c>
      <c r="FG63" s="238">
        <f t="shared" si="101"/>
        <v>0</v>
      </c>
      <c r="FH63" s="238">
        <f t="shared" si="101"/>
        <v>0</v>
      </c>
      <c r="FI63" s="238">
        <f t="shared" si="101"/>
        <v>0</v>
      </c>
      <c r="FJ63" s="238">
        <f t="shared" si="101"/>
        <v>0</v>
      </c>
      <c r="FK63" s="238">
        <f t="shared" si="101"/>
        <v>0</v>
      </c>
      <c r="FL63" s="238">
        <f t="shared" si="101"/>
        <v>0</v>
      </c>
      <c r="FM63" s="238">
        <f t="shared" si="101"/>
        <v>0</v>
      </c>
      <c r="FN63" s="238">
        <f t="shared" si="101"/>
        <v>0</v>
      </c>
      <c r="FO63" s="238">
        <f t="shared" si="101"/>
        <v>0</v>
      </c>
      <c r="FP63" s="238">
        <f t="shared" si="101"/>
        <v>0</v>
      </c>
      <c r="FQ63" s="238">
        <f t="shared" ref="FQ63:GJ63" si="102">SUM(FQ61:FQ62)</f>
        <v>0</v>
      </c>
      <c r="FR63" s="238">
        <f t="shared" si="102"/>
        <v>0</v>
      </c>
      <c r="FS63" s="238">
        <f t="shared" si="102"/>
        <v>0</v>
      </c>
      <c r="FT63" s="238">
        <f t="shared" si="102"/>
        <v>0</v>
      </c>
      <c r="FU63" s="238">
        <f t="shared" si="102"/>
        <v>0</v>
      </c>
      <c r="FV63" s="238">
        <f t="shared" si="102"/>
        <v>0</v>
      </c>
      <c r="FW63" s="238">
        <f t="shared" si="102"/>
        <v>0</v>
      </c>
      <c r="FX63" s="238">
        <f t="shared" si="102"/>
        <v>0</v>
      </c>
      <c r="FY63" s="238">
        <f t="shared" si="102"/>
        <v>0</v>
      </c>
      <c r="FZ63" s="238">
        <f t="shared" si="102"/>
        <v>0</v>
      </c>
      <c r="GA63" s="238">
        <f t="shared" si="102"/>
        <v>0</v>
      </c>
      <c r="GB63" s="238">
        <f t="shared" si="102"/>
        <v>0</v>
      </c>
      <c r="GC63" s="238">
        <f t="shared" si="102"/>
        <v>0</v>
      </c>
      <c r="GD63" s="238">
        <f t="shared" si="102"/>
        <v>0</v>
      </c>
      <c r="GE63" s="238">
        <f t="shared" si="102"/>
        <v>0</v>
      </c>
      <c r="GF63" s="238">
        <f t="shared" si="102"/>
        <v>0</v>
      </c>
      <c r="GG63" s="238">
        <f t="shared" si="102"/>
        <v>0</v>
      </c>
      <c r="GH63" s="238">
        <f t="shared" si="102"/>
        <v>0</v>
      </c>
      <c r="GI63" s="238">
        <f t="shared" si="102"/>
        <v>0</v>
      </c>
      <c r="GJ63" s="238">
        <f t="shared" si="102"/>
        <v>0</v>
      </c>
    </row>
    <row r="64" spans="1:192" x14ac:dyDescent="0.25">
      <c r="A64" s="242"/>
      <c r="B64" s="242"/>
      <c r="C64" s="243"/>
      <c r="D64" s="244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1"/>
      <c r="CA64" s="241"/>
      <c r="CB64" s="241"/>
      <c r="CC64" s="241"/>
      <c r="CD64" s="241"/>
      <c r="CE64" s="241"/>
      <c r="CF64" s="241"/>
      <c r="CG64" s="241"/>
      <c r="CH64" s="241"/>
      <c r="CI64" s="241"/>
      <c r="CJ64" s="241"/>
      <c r="CK64" s="241"/>
      <c r="CL64" s="241"/>
      <c r="CM64" s="241"/>
      <c r="CN64" s="241"/>
      <c r="CO64" s="241"/>
      <c r="CP64" s="241"/>
      <c r="CQ64" s="241"/>
      <c r="CR64" s="241"/>
      <c r="CS64" s="241"/>
      <c r="CT64" s="241"/>
      <c r="CU64" s="241"/>
      <c r="CV64" s="241"/>
      <c r="CW64" s="241"/>
      <c r="CX64" s="241"/>
      <c r="CY64" s="241"/>
      <c r="CZ64" s="241"/>
      <c r="DA64" s="241"/>
      <c r="DB64" s="241"/>
      <c r="DC64" s="241"/>
      <c r="DD64" s="241"/>
      <c r="DE64" s="241"/>
      <c r="DF64" s="241"/>
      <c r="DG64" s="241"/>
      <c r="DH64" s="241"/>
      <c r="DI64" s="241"/>
      <c r="DJ64" s="241"/>
      <c r="DK64" s="241"/>
      <c r="DL64" s="241"/>
      <c r="DM64" s="241"/>
      <c r="DN64" s="241"/>
      <c r="DO64" s="241"/>
      <c r="DP64" s="241"/>
      <c r="DQ64" s="241"/>
      <c r="DR64" s="241"/>
      <c r="DS64" s="241"/>
      <c r="DT64" s="241"/>
      <c r="DU64" s="241"/>
      <c r="DV64" s="241"/>
      <c r="DW64" s="241"/>
      <c r="DX64" s="241"/>
      <c r="DY64" s="241"/>
      <c r="DZ64" s="241"/>
      <c r="EA64" s="241"/>
      <c r="EB64" s="241"/>
      <c r="EC64" s="241"/>
      <c r="ED64" s="241"/>
      <c r="EE64" s="241"/>
      <c r="EF64" s="241"/>
      <c r="EG64" s="241"/>
      <c r="EH64" s="241"/>
      <c r="EI64" s="241"/>
      <c r="EJ64" s="241"/>
      <c r="EK64" s="241"/>
      <c r="EL64" s="241"/>
      <c r="EM64" s="241"/>
      <c r="EN64" s="241"/>
      <c r="EO64" s="241"/>
      <c r="EP64" s="241"/>
      <c r="EQ64" s="241"/>
      <c r="ER64" s="241"/>
      <c r="ES64" s="241"/>
      <c r="ET64" s="241"/>
      <c r="EU64" s="241"/>
      <c r="EV64" s="241"/>
      <c r="EW64" s="241"/>
      <c r="EX64" s="241"/>
      <c r="EY64" s="241"/>
      <c r="EZ64" s="241"/>
      <c r="FA64" s="241"/>
      <c r="FB64" s="241"/>
      <c r="FC64" s="241"/>
      <c r="FD64" s="241"/>
      <c r="FE64" s="241"/>
      <c r="FF64" s="241"/>
      <c r="FG64" s="241"/>
      <c r="FH64" s="241"/>
      <c r="FI64" s="241"/>
      <c r="FJ64" s="241"/>
      <c r="FK64" s="241"/>
      <c r="FL64" s="241"/>
      <c r="FM64" s="241"/>
      <c r="FN64" s="241"/>
      <c r="FO64" s="241"/>
      <c r="FP64" s="241"/>
      <c r="FQ64" s="241"/>
      <c r="FR64" s="241"/>
      <c r="FS64" s="241"/>
      <c r="FT64" s="241"/>
      <c r="FU64" s="241"/>
      <c r="FV64" s="241"/>
      <c r="FW64" s="241"/>
      <c r="FX64" s="241"/>
      <c r="FY64" s="241"/>
      <c r="FZ64" s="241"/>
      <c r="GA64" s="241"/>
      <c r="GB64" s="241"/>
      <c r="GC64" s="241"/>
      <c r="GD64" s="241"/>
      <c r="GE64" s="241"/>
      <c r="GF64" s="241"/>
      <c r="GG64" s="241"/>
      <c r="GH64" s="241"/>
      <c r="GI64" s="241"/>
      <c r="GJ64" s="241"/>
    </row>
    <row r="65" spans="1:192" s="525" customFormat="1" x14ac:dyDescent="0.25">
      <c r="A65" s="527"/>
      <c r="B65" s="527"/>
      <c r="C65" s="528"/>
      <c r="D65" s="529"/>
      <c r="E65" s="531" t="s">
        <v>613</v>
      </c>
      <c r="F65" s="531"/>
      <c r="G65" s="531" t="str">
        <f xml:space="preserve"> SMU</f>
        <v>$ 000s</v>
      </c>
      <c r="H65" s="531"/>
      <c r="I65" s="531"/>
      <c r="J65" s="531">
        <f t="shared" ref="J65:BU65" si="103">I68</f>
        <v>0</v>
      </c>
      <c r="K65" s="531">
        <f t="shared" si="103"/>
        <v>0</v>
      </c>
      <c r="L65" s="531">
        <f t="shared" si="103"/>
        <v>0</v>
      </c>
      <c r="M65" s="531">
        <f t="shared" si="103"/>
        <v>0</v>
      </c>
      <c r="N65" s="531">
        <f t="shared" si="103"/>
        <v>0</v>
      </c>
      <c r="O65" s="531">
        <f t="shared" si="103"/>
        <v>0</v>
      </c>
      <c r="P65" s="531">
        <f t="shared" si="103"/>
        <v>0</v>
      </c>
      <c r="Q65" s="531">
        <f t="shared" si="103"/>
        <v>0</v>
      </c>
      <c r="R65" s="531">
        <f t="shared" si="103"/>
        <v>5242.4831324938732</v>
      </c>
      <c r="S65" s="531">
        <f t="shared" si="103"/>
        <v>5329.3751181153202</v>
      </c>
      <c r="T65" s="531">
        <f t="shared" si="103"/>
        <v>5232.0190943052621</v>
      </c>
      <c r="U65" s="531">
        <f t="shared" si="103"/>
        <v>5318.7376428296593</v>
      </c>
      <c r="V65" s="531">
        <f t="shared" si="103"/>
        <v>5221.5759424204225</v>
      </c>
      <c r="W65" s="531">
        <f t="shared" si="103"/>
        <v>5308.1214000295986</v>
      </c>
      <c r="X65" s="531">
        <f t="shared" si="103"/>
        <v>5211.1536351501236</v>
      </c>
      <c r="Y65" s="531">
        <f t="shared" si="103"/>
        <v>5268.4190597122106</v>
      </c>
      <c r="Z65" s="531">
        <f t="shared" si="103"/>
        <v>5200.7521308883443</v>
      </c>
      <c r="AA65" s="531">
        <f t="shared" si="103"/>
        <v>5286.9524424500305</v>
      </c>
      <c r="AB65" s="531">
        <f t="shared" si="103"/>
        <v>5190.3713881121184</v>
      </c>
      <c r="AC65" s="531">
        <f t="shared" si="103"/>
        <v>5276.3996431637024</v>
      </c>
      <c r="AD65" s="531">
        <f t="shared" si="103"/>
        <v>5180.0113653813569</v>
      </c>
      <c r="AE65" s="531">
        <f t="shared" si="103"/>
        <v>5265.8679073490057</v>
      </c>
      <c r="AF65" s="531">
        <f t="shared" si="103"/>
        <v>5169.6720213386798</v>
      </c>
      <c r="AG65" s="531">
        <f t="shared" si="103"/>
        <v>5226.4816039907564</v>
      </c>
      <c r="AH65" s="531">
        <f t="shared" si="103"/>
        <v>5159.3533147092639</v>
      </c>
      <c r="AI65" s="531">
        <f t="shared" si="103"/>
        <v>5244.8674580469851</v>
      </c>
      <c r="AJ65" s="531">
        <f t="shared" si="103"/>
        <v>5149.055204300661</v>
      </c>
      <c r="AK65" s="531">
        <f t="shared" si="103"/>
        <v>5234.398660725532</v>
      </c>
      <c r="AL65" s="531">
        <f t="shared" si="103"/>
        <v>5138.7776490026554</v>
      </c>
      <c r="AM65" s="531">
        <f t="shared" si="103"/>
        <v>5223.9507592071204</v>
      </c>
      <c r="AN65" s="531">
        <f t="shared" si="103"/>
        <v>5128.5206077870826</v>
      </c>
      <c r="AO65" s="531">
        <f t="shared" si="103"/>
        <v>5184.8779771034242</v>
      </c>
      <c r="AP65" s="531">
        <f t="shared" si="103"/>
        <v>5118.2840397076689</v>
      </c>
      <c r="AQ65" s="531">
        <f t="shared" si="103"/>
        <v>5203.1174768298952</v>
      </c>
      <c r="AR65" s="531">
        <f t="shared" si="103"/>
        <v>5108.0679038998678</v>
      </c>
      <c r="AS65" s="531">
        <f t="shared" si="103"/>
        <v>5192.7320128042848</v>
      </c>
      <c r="AT65" s="531">
        <f t="shared" si="103"/>
        <v>5097.8721595807074</v>
      </c>
      <c r="AU65" s="531">
        <f t="shared" si="103"/>
        <v>5182.3672782477915</v>
      </c>
      <c r="AV65" s="531">
        <f t="shared" si="103"/>
        <v>5087.696766048608</v>
      </c>
      <c r="AW65" s="531">
        <f t="shared" si="103"/>
        <v>5143.6055217194735</v>
      </c>
      <c r="AX65" s="531">
        <f t="shared" si="103"/>
        <v>5077.5416826832443</v>
      </c>
      <c r="AY65" s="531">
        <f t="shared" si="103"/>
        <v>5161.6998321199826</v>
      </c>
      <c r="AZ65" s="531">
        <f t="shared" si="103"/>
        <v>5067.4068689453525</v>
      </c>
      <c r="BA65" s="531">
        <f t="shared" si="103"/>
        <v>5151.397038043895</v>
      </c>
      <c r="BB65" s="531">
        <f t="shared" si="103"/>
        <v>5057.2922843765991</v>
      </c>
      <c r="BC65" s="531">
        <f t="shared" si="103"/>
        <v>5141.1148084270426</v>
      </c>
      <c r="BD65" s="531">
        <f t="shared" si="103"/>
        <v>5047.1978885993994</v>
      </c>
      <c r="BE65" s="531">
        <f t="shared" si="103"/>
        <v>5102.6616016609332</v>
      </c>
      <c r="BF65" s="531">
        <f t="shared" si="103"/>
        <v>0</v>
      </c>
      <c r="BG65" s="531">
        <f t="shared" si="103"/>
        <v>0</v>
      </c>
      <c r="BH65" s="531">
        <f t="shared" si="103"/>
        <v>0</v>
      </c>
      <c r="BI65" s="531">
        <f t="shared" si="103"/>
        <v>0</v>
      </c>
      <c r="BJ65" s="531">
        <f t="shared" si="103"/>
        <v>0</v>
      </c>
      <c r="BK65" s="531">
        <f t="shared" si="103"/>
        <v>0</v>
      </c>
      <c r="BL65" s="531">
        <f t="shared" si="103"/>
        <v>0</v>
      </c>
      <c r="BM65" s="531">
        <f t="shared" si="103"/>
        <v>0</v>
      </c>
      <c r="BN65" s="531">
        <f t="shared" si="103"/>
        <v>0</v>
      </c>
      <c r="BO65" s="531">
        <f t="shared" si="103"/>
        <v>0</v>
      </c>
      <c r="BP65" s="531">
        <f t="shared" si="103"/>
        <v>0</v>
      </c>
      <c r="BQ65" s="531">
        <f t="shared" si="103"/>
        <v>0</v>
      </c>
      <c r="BR65" s="531">
        <f t="shared" si="103"/>
        <v>0</v>
      </c>
      <c r="BS65" s="531">
        <f t="shared" si="103"/>
        <v>0</v>
      </c>
      <c r="BT65" s="531">
        <f t="shared" si="103"/>
        <v>0</v>
      </c>
      <c r="BU65" s="531">
        <f t="shared" si="103"/>
        <v>0</v>
      </c>
      <c r="BV65" s="531">
        <f t="shared" ref="BV65:EG65" si="104">BU68</f>
        <v>0</v>
      </c>
      <c r="BW65" s="531">
        <f t="shared" si="104"/>
        <v>0</v>
      </c>
      <c r="BX65" s="531">
        <f t="shared" si="104"/>
        <v>0</v>
      </c>
      <c r="BY65" s="531">
        <f t="shared" si="104"/>
        <v>0</v>
      </c>
      <c r="BZ65" s="531">
        <f t="shared" si="104"/>
        <v>0</v>
      </c>
      <c r="CA65" s="531">
        <f t="shared" si="104"/>
        <v>0</v>
      </c>
      <c r="CB65" s="531">
        <f t="shared" si="104"/>
        <v>0</v>
      </c>
      <c r="CC65" s="531">
        <f t="shared" si="104"/>
        <v>0</v>
      </c>
      <c r="CD65" s="531">
        <f t="shared" si="104"/>
        <v>0</v>
      </c>
      <c r="CE65" s="531">
        <f t="shared" si="104"/>
        <v>0</v>
      </c>
      <c r="CF65" s="531">
        <f t="shared" si="104"/>
        <v>0</v>
      </c>
      <c r="CG65" s="531">
        <f t="shared" si="104"/>
        <v>0</v>
      </c>
      <c r="CH65" s="531">
        <f t="shared" si="104"/>
        <v>0</v>
      </c>
      <c r="CI65" s="531">
        <f t="shared" si="104"/>
        <v>0</v>
      </c>
      <c r="CJ65" s="531">
        <f t="shared" si="104"/>
        <v>0</v>
      </c>
      <c r="CK65" s="531">
        <f t="shared" si="104"/>
        <v>0</v>
      </c>
      <c r="CL65" s="531">
        <f t="shared" si="104"/>
        <v>0</v>
      </c>
      <c r="CM65" s="531">
        <f t="shared" si="104"/>
        <v>0</v>
      </c>
      <c r="CN65" s="531">
        <f t="shared" si="104"/>
        <v>0</v>
      </c>
      <c r="CO65" s="531">
        <f t="shared" si="104"/>
        <v>0</v>
      </c>
      <c r="CP65" s="531">
        <f t="shared" si="104"/>
        <v>0</v>
      </c>
      <c r="CQ65" s="531">
        <f t="shared" si="104"/>
        <v>0</v>
      </c>
      <c r="CR65" s="531">
        <f t="shared" si="104"/>
        <v>0</v>
      </c>
      <c r="CS65" s="531">
        <f t="shared" si="104"/>
        <v>0</v>
      </c>
      <c r="CT65" s="531">
        <f t="shared" si="104"/>
        <v>0</v>
      </c>
      <c r="CU65" s="531">
        <f t="shared" si="104"/>
        <v>0</v>
      </c>
      <c r="CV65" s="531">
        <f t="shared" si="104"/>
        <v>0</v>
      </c>
      <c r="CW65" s="531">
        <f t="shared" si="104"/>
        <v>0</v>
      </c>
      <c r="CX65" s="531">
        <f t="shared" si="104"/>
        <v>0</v>
      </c>
      <c r="CY65" s="531">
        <f t="shared" si="104"/>
        <v>0</v>
      </c>
      <c r="CZ65" s="531">
        <f t="shared" si="104"/>
        <v>0</v>
      </c>
      <c r="DA65" s="531">
        <f t="shared" si="104"/>
        <v>0</v>
      </c>
      <c r="DB65" s="531">
        <f t="shared" si="104"/>
        <v>0</v>
      </c>
      <c r="DC65" s="531">
        <f t="shared" si="104"/>
        <v>0</v>
      </c>
      <c r="DD65" s="531">
        <f t="shared" si="104"/>
        <v>0</v>
      </c>
      <c r="DE65" s="531">
        <f t="shared" si="104"/>
        <v>0</v>
      </c>
      <c r="DF65" s="531">
        <f t="shared" si="104"/>
        <v>0</v>
      </c>
      <c r="DG65" s="531">
        <f t="shared" si="104"/>
        <v>0</v>
      </c>
      <c r="DH65" s="531">
        <f t="shared" si="104"/>
        <v>0</v>
      </c>
      <c r="DI65" s="531">
        <f t="shared" si="104"/>
        <v>0</v>
      </c>
      <c r="DJ65" s="531">
        <f t="shared" si="104"/>
        <v>0</v>
      </c>
      <c r="DK65" s="531">
        <f t="shared" si="104"/>
        <v>0</v>
      </c>
      <c r="DL65" s="531">
        <f t="shared" si="104"/>
        <v>0</v>
      </c>
      <c r="DM65" s="531">
        <f t="shared" si="104"/>
        <v>0</v>
      </c>
      <c r="DN65" s="531">
        <f t="shared" si="104"/>
        <v>0</v>
      </c>
      <c r="DO65" s="531">
        <f t="shared" si="104"/>
        <v>0</v>
      </c>
      <c r="DP65" s="531">
        <f t="shared" si="104"/>
        <v>0</v>
      </c>
      <c r="DQ65" s="531">
        <f t="shared" si="104"/>
        <v>0</v>
      </c>
      <c r="DR65" s="531">
        <f t="shared" si="104"/>
        <v>0</v>
      </c>
      <c r="DS65" s="531">
        <f t="shared" si="104"/>
        <v>0</v>
      </c>
      <c r="DT65" s="531">
        <f t="shared" si="104"/>
        <v>0</v>
      </c>
      <c r="DU65" s="531">
        <f t="shared" si="104"/>
        <v>0</v>
      </c>
      <c r="DV65" s="531">
        <f t="shared" si="104"/>
        <v>0</v>
      </c>
      <c r="DW65" s="531">
        <f t="shared" si="104"/>
        <v>0</v>
      </c>
      <c r="DX65" s="531">
        <f t="shared" si="104"/>
        <v>0</v>
      </c>
      <c r="DY65" s="531">
        <f t="shared" si="104"/>
        <v>0</v>
      </c>
      <c r="DZ65" s="531">
        <f t="shared" si="104"/>
        <v>0</v>
      </c>
      <c r="EA65" s="531">
        <f t="shared" si="104"/>
        <v>0</v>
      </c>
      <c r="EB65" s="531">
        <f t="shared" si="104"/>
        <v>0</v>
      </c>
      <c r="EC65" s="531">
        <f t="shared" si="104"/>
        <v>0</v>
      </c>
      <c r="ED65" s="531">
        <f t="shared" si="104"/>
        <v>0</v>
      </c>
      <c r="EE65" s="531">
        <f t="shared" si="104"/>
        <v>0</v>
      </c>
      <c r="EF65" s="531">
        <f t="shared" si="104"/>
        <v>0</v>
      </c>
      <c r="EG65" s="531">
        <f t="shared" si="104"/>
        <v>0</v>
      </c>
      <c r="EH65" s="531">
        <f t="shared" ref="EH65:GJ65" si="105">EG68</f>
        <v>0</v>
      </c>
      <c r="EI65" s="531">
        <f t="shared" si="105"/>
        <v>0</v>
      </c>
      <c r="EJ65" s="531">
        <f t="shared" si="105"/>
        <v>0</v>
      </c>
      <c r="EK65" s="531">
        <f t="shared" si="105"/>
        <v>0</v>
      </c>
      <c r="EL65" s="531">
        <f t="shared" si="105"/>
        <v>0</v>
      </c>
      <c r="EM65" s="531">
        <f t="shared" si="105"/>
        <v>0</v>
      </c>
      <c r="EN65" s="531">
        <f t="shared" si="105"/>
        <v>0</v>
      </c>
      <c r="EO65" s="531">
        <f t="shared" si="105"/>
        <v>0</v>
      </c>
      <c r="EP65" s="531">
        <f t="shared" si="105"/>
        <v>0</v>
      </c>
      <c r="EQ65" s="531">
        <f t="shared" si="105"/>
        <v>0</v>
      </c>
      <c r="ER65" s="531">
        <f t="shared" si="105"/>
        <v>0</v>
      </c>
      <c r="ES65" s="531">
        <f t="shared" si="105"/>
        <v>0</v>
      </c>
      <c r="ET65" s="531">
        <f t="shared" si="105"/>
        <v>0</v>
      </c>
      <c r="EU65" s="531">
        <f t="shared" si="105"/>
        <v>0</v>
      </c>
      <c r="EV65" s="531">
        <f t="shared" si="105"/>
        <v>0</v>
      </c>
      <c r="EW65" s="531">
        <f t="shared" si="105"/>
        <v>0</v>
      </c>
      <c r="EX65" s="531">
        <f t="shared" si="105"/>
        <v>0</v>
      </c>
      <c r="EY65" s="531">
        <f t="shared" si="105"/>
        <v>0</v>
      </c>
      <c r="EZ65" s="531">
        <f t="shared" si="105"/>
        <v>0</v>
      </c>
      <c r="FA65" s="531">
        <f t="shared" si="105"/>
        <v>0</v>
      </c>
      <c r="FB65" s="531">
        <f t="shared" si="105"/>
        <v>0</v>
      </c>
      <c r="FC65" s="531">
        <f t="shared" si="105"/>
        <v>0</v>
      </c>
      <c r="FD65" s="531">
        <f t="shared" si="105"/>
        <v>0</v>
      </c>
      <c r="FE65" s="531">
        <f t="shared" si="105"/>
        <v>0</v>
      </c>
      <c r="FF65" s="531">
        <f t="shared" si="105"/>
        <v>0</v>
      </c>
      <c r="FG65" s="531">
        <f t="shared" si="105"/>
        <v>0</v>
      </c>
      <c r="FH65" s="531">
        <f t="shared" si="105"/>
        <v>0</v>
      </c>
      <c r="FI65" s="531">
        <f t="shared" si="105"/>
        <v>0</v>
      </c>
      <c r="FJ65" s="531">
        <f t="shared" si="105"/>
        <v>0</v>
      </c>
      <c r="FK65" s="531">
        <f t="shared" si="105"/>
        <v>0</v>
      </c>
      <c r="FL65" s="531">
        <f t="shared" si="105"/>
        <v>0</v>
      </c>
      <c r="FM65" s="531">
        <f t="shared" si="105"/>
        <v>0</v>
      </c>
      <c r="FN65" s="531">
        <f t="shared" si="105"/>
        <v>0</v>
      </c>
      <c r="FO65" s="531">
        <f t="shared" si="105"/>
        <v>0</v>
      </c>
      <c r="FP65" s="531">
        <f t="shared" si="105"/>
        <v>0</v>
      </c>
      <c r="FQ65" s="531">
        <f t="shared" si="105"/>
        <v>0</v>
      </c>
      <c r="FR65" s="531">
        <f t="shared" si="105"/>
        <v>0</v>
      </c>
      <c r="FS65" s="531">
        <f t="shared" si="105"/>
        <v>0</v>
      </c>
      <c r="FT65" s="531">
        <f t="shared" si="105"/>
        <v>0</v>
      </c>
      <c r="FU65" s="531">
        <f t="shared" si="105"/>
        <v>0</v>
      </c>
      <c r="FV65" s="531">
        <f t="shared" si="105"/>
        <v>0</v>
      </c>
      <c r="FW65" s="531">
        <f t="shared" si="105"/>
        <v>0</v>
      </c>
      <c r="FX65" s="531">
        <f t="shared" si="105"/>
        <v>0</v>
      </c>
      <c r="FY65" s="531">
        <f t="shared" si="105"/>
        <v>0</v>
      </c>
      <c r="FZ65" s="531">
        <f t="shared" si="105"/>
        <v>0</v>
      </c>
      <c r="GA65" s="531">
        <f t="shared" si="105"/>
        <v>0</v>
      </c>
      <c r="GB65" s="531">
        <f t="shared" si="105"/>
        <v>0</v>
      </c>
      <c r="GC65" s="531">
        <f t="shared" si="105"/>
        <v>0</v>
      </c>
      <c r="GD65" s="531">
        <f t="shared" si="105"/>
        <v>0</v>
      </c>
      <c r="GE65" s="531">
        <f t="shared" si="105"/>
        <v>0</v>
      </c>
      <c r="GF65" s="531">
        <f t="shared" si="105"/>
        <v>0</v>
      </c>
      <c r="GG65" s="531">
        <f t="shared" si="105"/>
        <v>0</v>
      </c>
      <c r="GH65" s="531">
        <f t="shared" si="105"/>
        <v>0</v>
      </c>
      <c r="GI65" s="531">
        <f t="shared" si="105"/>
        <v>0</v>
      </c>
      <c r="GJ65" s="531">
        <f t="shared" si="105"/>
        <v>0</v>
      </c>
    </row>
    <row r="66" spans="1:192" s="521" customFormat="1" x14ac:dyDescent="0.25">
      <c r="A66" s="242"/>
      <c r="B66" s="242"/>
      <c r="C66" s="243"/>
      <c r="D66" s="244"/>
      <c r="E66" s="38" t="str">
        <f t="shared" ref="E66:AJ66" si="106" xml:space="preserve"> E$35</f>
        <v>Electricity generation revenue - incl. EGRs</v>
      </c>
      <c r="F66" s="38">
        <f t="shared" si="106"/>
        <v>0</v>
      </c>
      <c r="G66" s="38" t="str">
        <f t="shared" si="106"/>
        <v>$ 000s</v>
      </c>
      <c r="H66" s="38">
        <f t="shared" si="106"/>
        <v>843845.49181084766</v>
      </c>
      <c r="I66" s="38">
        <f t="shared" si="106"/>
        <v>0</v>
      </c>
      <c r="J66" s="38">
        <f t="shared" si="106"/>
        <v>0</v>
      </c>
      <c r="K66" s="38">
        <f t="shared" si="106"/>
        <v>0</v>
      </c>
      <c r="L66" s="38">
        <f t="shared" si="106"/>
        <v>0</v>
      </c>
      <c r="M66" s="38">
        <f t="shared" si="106"/>
        <v>0</v>
      </c>
      <c r="N66" s="38">
        <f t="shared" si="106"/>
        <v>0</v>
      </c>
      <c r="O66" s="38">
        <f t="shared" si="106"/>
        <v>0</v>
      </c>
      <c r="P66" s="38">
        <f t="shared" si="106"/>
        <v>2473.965825489609</v>
      </c>
      <c r="Q66" s="38">
        <f t="shared" si="106"/>
        <v>21435.931030641616</v>
      </c>
      <c r="R66" s="38">
        <f t="shared" si="106"/>
        <v>21435.931030641616</v>
      </c>
      <c r="S66" s="38">
        <f t="shared" si="106"/>
        <v>21393.144741159296</v>
      </c>
      <c r="T66" s="38">
        <f t="shared" si="106"/>
        <v>21393.144741159296</v>
      </c>
      <c r="U66" s="38">
        <f t="shared" si="106"/>
        <v>21350.443853452391</v>
      </c>
      <c r="V66" s="38">
        <f t="shared" si="106"/>
        <v>21350.443853452391</v>
      </c>
      <c r="W66" s="38">
        <f t="shared" si="106"/>
        <v>21307.828197058276</v>
      </c>
      <c r="X66" s="38">
        <f t="shared" si="106"/>
        <v>21307.828197058276</v>
      </c>
      <c r="Y66" s="38">
        <f t="shared" si="106"/>
        <v>21265.297601854567</v>
      </c>
      <c r="Z66" s="38">
        <f t="shared" si="106"/>
        <v>21265.297601854567</v>
      </c>
      <c r="AA66" s="38">
        <f t="shared" si="106"/>
        <v>21222.851898058449</v>
      </c>
      <c r="AB66" s="38">
        <f t="shared" si="106"/>
        <v>21222.851898058449</v>
      </c>
      <c r="AC66" s="38">
        <f t="shared" si="106"/>
        <v>21180.490916226001</v>
      </c>
      <c r="AD66" s="38">
        <f t="shared" si="106"/>
        <v>21180.490916226001</v>
      </c>
      <c r="AE66" s="38">
        <f t="shared" si="106"/>
        <v>21138.214487251498</v>
      </c>
      <c r="AF66" s="38">
        <f t="shared" si="106"/>
        <v>21138.214487251498</v>
      </c>
      <c r="AG66" s="38">
        <f t="shared" si="106"/>
        <v>21096.022442366764</v>
      </c>
      <c r="AH66" s="38">
        <f t="shared" si="106"/>
        <v>21096.022442366764</v>
      </c>
      <c r="AI66" s="38">
        <f t="shared" si="106"/>
        <v>21053.914613140481</v>
      </c>
      <c r="AJ66" s="38">
        <f t="shared" si="106"/>
        <v>21053.914613140481</v>
      </c>
      <c r="AK66" s="38">
        <f t="shared" ref="AK66:BP66" si="107" xml:space="preserve"> AK$35</f>
        <v>21011.890831477533</v>
      </c>
      <c r="AL66" s="38">
        <f t="shared" si="107"/>
        <v>21011.890831477533</v>
      </c>
      <c r="AM66" s="38">
        <f t="shared" si="107"/>
        <v>20969.950929618291</v>
      </c>
      <c r="AN66" s="38">
        <f t="shared" si="107"/>
        <v>20969.950929618291</v>
      </c>
      <c r="AO66" s="38">
        <f t="shared" si="107"/>
        <v>20928.094740138018</v>
      </c>
      <c r="AP66" s="38">
        <f t="shared" si="107"/>
        <v>20928.094740138018</v>
      </c>
      <c r="AQ66" s="38">
        <f t="shared" si="107"/>
        <v>20886.322095946121</v>
      </c>
      <c r="AR66" s="38">
        <f t="shared" si="107"/>
        <v>20886.322095946121</v>
      </c>
      <c r="AS66" s="38">
        <f t="shared" si="107"/>
        <v>20844.632830285562</v>
      </c>
      <c r="AT66" s="38">
        <f t="shared" si="107"/>
        <v>20844.632830285562</v>
      </c>
      <c r="AU66" s="38">
        <f t="shared" si="107"/>
        <v>20803.026776732087</v>
      </c>
      <c r="AV66" s="38">
        <f t="shared" si="107"/>
        <v>20803.026776732087</v>
      </c>
      <c r="AW66" s="38">
        <f t="shared" si="107"/>
        <v>20761.503769193703</v>
      </c>
      <c r="AX66" s="38">
        <f t="shared" si="107"/>
        <v>20761.503769193703</v>
      </c>
      <c r="AY66" s="38">
        <f t="shared" si="107"/>
        <v>20720.063641909885</v>
      </c>
      <c r="AZ66" s="38">
        <f t="shared" si="107"/>
        <v>20720.063641909885</v>
      </c>
      <c r="BA66" s="38">
        <f t="shared" si="107"/>
        <v>20678.706229450985</v>
      </c>
      <c r="BB66" s="38">
        <f t="shared" si="107"/>
        <v>20678.706229450985</v>
      </c>
      <c r="BC66" s="38">
        <f t="shared" si="107"/>
        <v>20637.431366717548</v>
      </c>
      <c r="BD66" s="38">
        <f t="shared" si="107"/>
        <v>20637.431366717548</v>
      </c>
      <c r="BE66" s="38">
        <f t="shared" si="107"/>
        <v>0</v>
      </c>
      <c r="BF66" s="38">
        <f t="shared" si="107"/>
        <v>0</v>
      </c>
      <c r="BG66" s="38">
        <f t="shared" si="107"/>
        <v>0</v>
      </c>
      <c r="BH66" s="38">
        <f t="shared" si="107"/>
        <v>0</v>
      </c>
      <c r="BI66" s="38">
        <f t="shared" si="107"/>
        <v>0</v>
      </c>
      <c r="BJ66" s="38">
        <f t="shared" si="107"/>
        <v>0</v>
      </c>
      <c r="BK66" s="38">
        <f t="shared" si="107"/>
        <v>0</v>
      </c>
      <c r="BL66" s="38">
        <f t="shared" si="107"/>
        <v>0</v>
      </c>
      <c r="BM66" s="38">
        <f t="shared" si="107"/>
        <v>0</v>
      </c>
      <c r="BN66" s="38">
        <f t="shared" si="107"/>
        <v>0</v>
      </c>
      <c r="BO66" s="38">
        <f t="shared" si="107"/>
        <v>0</v>
      </c>
      <c r="BP66" s="38">
        <f t="shared" si="107"/>
        <v>0</v>
      </c>
      <c r="BQ66" s="38">
        <f t="shared" ref="BQ66:CV66" si="108" xml:space="preserve"> BQ$35</f>
        <v>0</v>
      </c>
      <c r="BR66" s="38">
        <f t="shared" si="108"/>
        <v>0</v>
      </c>
      <c r="BS66" s="38">
        <f t="shared" si="108"/>
        <v>0</v>
      </c>
      <c r="BT66" s="38">
        <f t="shared" si="108"/>
        <v>0</v>
      </c>
      <c r="BU66" s="38">
        <f t="shared" si="108"/>
        <v>0</v>
      </c>
      <c r="BV66" s="38">
        <f t="shared" si="108"/>
        <v>0</v>
      </c>
      <c r="BW66" s="38">
        <f t="shared" si="108"/>
        <v>0</v>
      </c>
      <c r="BX66" s="38">
        <f t="shared" si="108"/>
        <v>0</v>
      </c>
      <c r="BY66" s="38">
        <f t="shared" si="108"/>
        <v>0</v>
      </c>
      <c r="BZ66" s="38">
        <f t="shared" si="108"/>
        <v>0</v>
      </c>
      <c r="CA66" s="38">
        <f t="shared" si="108"/>
        <v>0</v>
      </c>
      <c r="CB66" s="38">
        <f t="shared" si="108"/>
        <v>0</v>
      </c>
      <c r="CC66" s="38">
        <f t="shared" si="108"/>
        <v>0</v>
      </c>
      <c r="CD66" s="38">
        <f t="shared" si="108"/>
        <v>0</v>
      </c>
      <c r="CE66" s="38">
        <f t="shared" si="108"/>
        <v>0</v>
      </c>
      <c r="CF66" s="38">
        <f t="shared" si="108"/>
        <v>0</v>
      </c>
      <c r="CG66" s="38">
        <f t="shared" si="108"/>
        <v>0</v>
      </c>
      <c r="CH66" s="38">
        <f t="shared" si="108"/>
        <v>0</v>
      </c>
      <c r="CI66" s="38">
        <f t="shared" si="108"/>
        <v>0</v>
      </c>
      <c r="CJ66" s="38">
        <f t="shared" si="108"/>
        <v>0</v>
      </c>
      <c r="CK66" s="38">
        <f t="shared" si="108"/>
        <v>0</v>
      </c>
      <c r="CL66" s="38">
        <f t="shared" si="108"/>
        <v>0</v>
      </c>
      <c r="CM66" s="38">
        <f t="shared" si="108"/>
        <v>0</v>
      </c>
      <c r="CN66" s="38">
        <f t="shared" si="108"/>
        <v>0</v>
      </c>
      <c r="CO66" s="38">
        <f t="shared" si="108"/>
        <v>0</v>
      </c>
      <c r="CP66" s="38">
        <f t="shared" si="108"/>
        <v>0</v>
      </c>
      <c r="CQ66" s="38">
        <f t="shared" si="108"/>
        <v>0</v>
      </c>
      <c r="CR66" s="38">
        <f t="shared" si="108"/>
        <v>0</v>
      </c>
      <c r="CS66" s="38">
        <f t="shared" si="108"/>
        <v>0</v>
      </c>
      <c r="CT66" s="38">
        <f t="shared" si="108"/>
        <v>0</v>
      </c>
      <c r="CU66" s="38">
        <f t="shared" si="108"/>
        <v>0</v>
      </c>
      <c r="CV66" s="38">
        <f t="shared" si="108"/>
        <v>0</v>
      </c>
      <c r="CW66" s="38">
        <f t="shared" ref="CW66:EB66" si="109" xml:space="preserve"> CW$35</f>
        <v>0</v>
      </c>
      <c r="CX66" s="38">
        <f t="shared" si="109"/>
        <v>0</v>
      </c>
      <c r="CY66" s="38">
        <f t="shared" si="109"/>
        <v>0</v>
      </c>
      <c r="CZ66" s="38">
        <f t="shared" si="109"/>
        <v>0</v>
      </c>
      <c r="DA66" s="38">
        <f t="shared" si="109"/>
        <v>0</v>
      </c>
      <c r="DB66" s="38">
        <f t="shared" si="109"/>
        <v>0</v>
      </c>
      <c r="DC66" s="38">
        <f t="shared" si="109"/>
        <v>0</v>
      </c>
      <c r="DD66" s="38">
        <f t="shared" si="109"/>
        <v>0</v>
      </c>
      <c r="DE66" s="38">
        <f t="shared" si="109"/>
        <v>0</v>
      </c>
      <c r="DF66" s="38">
        <f t="shared" si="109"/>
        <v>0</v>
      </c>
      <c r="DG66" s="38">
        <f t="shared" si="109"/>
        <v>0</v>
      </c>
      <c r="DH66" s="38">
        <f t="shared" si="109"/>
        <v>0</v>
      </c>
      <c r="DI66" s="38">
        <f t="shared" si="109"/>
        <v>0</v>
      </c>
      <c r="DJ66" s="38">
        <f t="shared" si="109"/>
        <v>0</v>
      </c>
      <c r="DK66" s="38">
        <f t="shared" si="109"/>
        <v>0</v>
      </c>
      <c r="DL66" s="38">
        <f t="shared" si="109"/>
        <v>0</v>
      </c>
      <c r="DM66" s="38">
        <f t="shared" si="109"/>
        <v>0</v>
      </c>
      <c r="DN66" s="38">
        <f t="shared" si="109"/>
        <v>0</v>
      </c>
      <c r="DO66" s="38">
        <f t="shared" si="109"/>
        <v>0</v>
      </c>
      <c r="DP66" s="38">
        <f t="shared" si="109"/>
        <v>0</v>
      </c>
      <c r="DQ66" s="38">
        <f t="shared" si="109"/>
        <v>0</v>
      </c>
      <c r="DR66" s="38">
        <f t="shared" si="109"/>
        <v>0</v>
      </c>
      <c r="DS66" s="38">
        <f t="shared" si="109"/>
        <v>0</v>
      </c>
      <c r="DT66" s="38">
        <f t="shared" si="109"/>
        <v>0</v>
      </c>
      <c r="DU66" s="38">
        <f t="shared" si="109"/>
        <v>0</v>
      </c>
      <c r="DV66" s="38">
        <f t="shared" si="109"/>
        <v>0</v>
      </c>
      <c r="DW66" s="38">
        <f t="shared" si="109"/>
        <v>0</v>
      </c>
      <c r="DX66" s="38">
        <f t="shared" si="109"/>
        <v>0</v>
      </c>
      <c r="DY66" s="38">
        <f t="shared" si="109"/>
        <v>0</v>
      </c>
      <c r="DZ66" s="38">
        <f t="shared" si="109"/>
        <v>0</v>
      </c>
      <c r="EA66" s="38">
        <f t="shared" si="109"/>
        <v>0</v>
      </c>
      <c r="EB66" s="38">
        <f t="shared" si="109"/>
        <v>0</v>
      </c>
      <c r="EC66" s="38">
        <f t="shared" ref="EC66:FH66" si="110" xml:space="preserve"> EC$35</f>
        <v>0</v>
      </c>
      <c r="ED66" s="38">
        <f t="shared" si="110"/>
        <v>0</v>
      </c>
      <c r="EE66" s="38">
        <f t="shared" si="110"/>
        <v>0</v>
      </c>
      <c r="EF66" s="38">
        <f t="shared" si="110"/>
        <v>0</v>
      </c>
      <c r="EG66" s="38">
        <f t="shared" si="110"/>
        <v>0</v>
      </c>
      <c r="EH66" s="38">
        <f t="shared" si="110"/>
        <v>0</v>
      </c>
      <c r="EI66" s="38">
        <f t="shared" si="110"/>
        <v>0</v>
      </c>
      <c r="EJ66" s="38">
        <f t="shared" si="110"/>
        <v>0</v>
      </c>
      <c r="EK66" s="38">
        <f t="shared" si="110"/>
        <v>0</v>
      </c>
      <c r="EL66" s="38">
        <f t="shared" si="110"/>
        <v>0</v>
      </c>
      <c r="EM66" s="38">
        <f t="shared" si="110"/>
        <v>0</v>
      </c>
      <c r="EN66" s="38">
        <f t="shared" si="110"/>
        <v>0</v>
      </c>
      <c r="EO66" s="38">
        <f t="shared" si="110"/>
        <v>0</v>
      </c>
      <c r="EP66" s="38">
        <f t="shared" si="110"/>
        <v>0</v>
      </c>
      <c r="EQ66" s="38">
        <f t="shared" si="110"/>
        <v>0</v>
      </c>
      <c r="ER66" s="38">
        <f t="shared" si="110"/>
        <v>0</v>
      </c>
      <c r="ES66" s="38">
        <f t="shared" si="110"/>
        <v>0</v>
      </c>
      <c r="ET66" s="38">
        <f t="shared" si="110"/>
        <v>0</v>
      </c>
      <c r="EU66" s="38">
        <f t="shared" si="110"/>
        <v>0</v>
      </c>
      <c r="EV66" s="38">
        <f t="shared" si="110"/>
        <v>0</v>
      </c>
      <c r="EW66" s="38">
        <f t="shared" si="110"/>
        <v>0</v>
      </c>
      <c r="EX66" s="38">
        <f t="shared" si="110"/>
        <v>0</v>
      </c>
      <c r="EY66" s="38">
        <f t="shared" si="110"/>
        <v>0</v>
      </c>
      <c r="EZ66" s="38">
        <f t="shared" si="110"/>
        <v>0</v>
      </c>
      <c r="FA66" s="38">
        <f t="shared" si="110"/>
        <v>0</v>
      </c>
      <c r="FB66" s="38">
        <f t="shared" si="110"/>
        <v>0</v>
      </c>
      <c r="FC66" s="38">
        <f t="shared" si="110"/>
        <v>0</v>
      </c>
      <c r="FD66" s="38">
        <f t="shared" si="110"/>
        <v>0</v>
      </c>
      <c r="FE66" s="38">
        <f t="shared" si="110"/>
        <v>0</v>
      </c>
      <c r="FF66" s="38">
        <f t="shared" si="110"/>
        <v>0</v>
      </c>
      <c r="FG66" s="38">
        <f t="shared" si="110"/>
        <v>0</v>
      </c>
      <c r="FH66" s="38">
        <f t="shared" si="110"/>
        <v>0</v>
      </c>
      <c r="FI66" s="38">
        <f t="shared" ref="FI66:GJ66" si="111" xml:space="preserve"> FI$35</f>
        <v>0</v>
      </c>
      <c r="FJ66" s="38">
        <f t="shared" si="111"/>
        <v>0</v>
      </c>
      <c r="FK66" s="38">
        <f t="shared" si="111"/>
        <v>0</v>
      </c>
      <c r="FL66" s="38">
        <f t="shared" si="111"/>
        <v>0</v>
      </c>
      <c r="FM66" s="38">
        <f t="shared" si="111"/>
        <v>0</v>
      </c>
      <c r="FN66" s="38">
        <f t="shared" si="111"/>
        <v>0</v>
      </c>
      <c r="FO66" s="38">
        <f t="shared" si="111"/>
        <v>0</v>
      </c>
      <c r="FP66" s="38">
        <f t="shared" si="111"/>
        <v>0</v>
      </c>
      <c r="FQ66" s="38">
        <f t="shared" si="111"/>
        <v>0</v>
      </c>
      <c r="FR66" s="38">
        <f t="shared" si="111"/>
        <v>0</v>
      </c>
      <c r="FS66" s="38">
        <f t="shared" si="111"/>
        <v>0</v>
      </c>
      <c r="FT66" s="38">
        <f t="shared" si="111"/>
        <v>0</v>
      </c>
      <c r="FU66" s="38">
        <f t="shared" si="111"/>
        <v>0</v>
      </c>
      <c r="FV66" s="38">
        <f t="shared" si="111"/>
        <v>0</v>
      </c>
      <c r="FW66" s="38">
        <f t="shared" si="111"/>
        <v>0</v>
      </c>
      <c r="FX66" s="38">
        <f t="shared" si="111"/>
        <v>0</v>
      </c>
      <c r="FY66" s="38">
        <f t="shared" si="111"/>
        <v>0</v>
      </c>
      <c r="FZ66" s="38">
        <f t="shared" si="111"/>
        <v>0</v>
      </c>
      <c r="GA66" s="38">
        <f t="shared" si="111"/>
        <v>0</v>
      </c>
      <c r="GB66" s="38">
        <f t="shared" si="111"/>
        <v>0</v>
      </c>
      <c r="GC66" s="38">
        <f t="shared" si="111"/>
        <v>0</v>
      </c>
      <c r="GD66" s="38">
        <f t="shared" si="111"/>
        <v>0</v>
      </c>
      <c r="GE66" s="38">
        <f t="shared" si="111"/>
        <v>0</v>
      </c>
      <c r="GF66" s="38">
        <f t="shared" si="111"/>
        <v>0</v>
      </c>
      <c r="GG66" s="38">
        <f t="shared" si="111"/>
        <v>0</v>
      </c>
      <c r="GH66" s="38">
        <f t="shared" si="111"/>
        <v>0</v>
      </c>
      <c r="GI66" s="38">
        <f t="shared" si="111"/>
        <v>0</v>
      </c>
      <c r="GJ66" s="38">
        <f t="shared" si="111"/>
        <v>0</v>
      </c>
    </row>
    <row r="67" spans="1:192" s="521" customFormat="1" x14ac:dyDescent="0.25">
      <c r="A67" s="242"/>
      <c r="B67" s="242"/>
      <c r="C67" s="243"/>
      <c r="D67" s="244"/>
      <c r="E67" s="38" t="str">
        <f t="shared" ref="E67:AJ67" si="112" xml:space="preserve"> E$63</f>
        <v>Net cash received - incl. EGRs</v>
      </c>
      <c r="F67" s="38">
        <f t="shared" si="112"/>
        <v>0</v>
      </c>
      <c r="G67" s="38" t="str">
        <f t="shared" si="112"/>
        <v>$ 000s</v>
      </c>
      <c r="H67" s="38">
        <f t="shared" si="112"/>
        <v>843845.49181084754</v>
      </c>
      <c r="I67" s="38">
        <f t="shared" si="112"/>
        <v>0</v>
      </c>
      <c r="J67" s="38">
        <f t="shared" si="112"/>
        <v>0</v>
      </c>
      <c r="K67" s="38">
        <f t="shared" si="112"/>
        <v>0</v>
      </c>
      <c r="L67" s="38">
        <f t="shared" si="112"/>
        <v>0</v>
      </c>
      <c r="M67" s="38">
        <f t="shared" si="112"/>
        <v>0</v>
      </c>
      <c r="N67" s="38">
        <f t="shared" si="112"/>
        <v>0</v>
      </c>
      <c r="O67" s="38">
        <f t="shared" si="112"/>
        <v>0</v>
      </c>
      <c r="P67" s="38">
        <f t="shared" si="112"/>
        <v>2473.965825489609</v>
      </c>
      <c r="Q67" s="38">
        <f t="shared" si="112"/>
        <v>16193.447898147742</v>
      </c>
      <c r="R67" s="38">
        <f t="shared" si="112"/>
        <v>21349.039045020167</v>
      </c>
      <c r="S67" s="38">
        <f t="shared" si="112"/>
        <v>21490.500764969354</v>
      </c>
      <c r="T67" s="38">
        <f t="shared" si="112"/>
        <v>21306.426192634899</v>
      </c>
      <c r="U67" s="38">
        <f t="shared" si="112"/>
        <v>21447.605553861627</v>
      </c>
      <c r="V67" s="38">
        <f t="shared" si="112"/>
        <v>21263.898395843215</v>
      </c>
      <c r="W67" s="38">
        <f t="shared" si="112"/>
        <v>21404.795961937751</v>
      </c>
      <c r="X67" s="38">
        <f t="shared" si="112"/>
        <v>21250.562772496189</v>
      </c>
      <c r="Y67" s="38">
        <f t="shared" si="112"/>
        <v>21332.964530678433</v>
      </c>
      <c r="Z67" s="38">
        <f t="shared" si="112"/>
        <v>21179.097290292881</v>
      </c>
      <c r="AA67" s="38">
        <f t="shared" si="112"/>
        <v>21319.432952396361</v>
      </c>
      <c r="AB67" s="38">
        <f t="shared" si="112"/>
        <v>21136.823643006865</v>
      </c>
      <c r="AC67" s="38">
        <f t="shared" si="112"/>
        <v>21276.879194008347</v>
      </c>
      <c r="AD67" s="38">
        <f t="shared" si="112"/>
        <v>21094.634374258352</v>
      </c>
      <c r="AE67" s="38">
        <f t="shared" si="112"/>
        <v>21234.410373261824</v>
      </c>
      <c r="AF67" s="38">
        <f t="shared" si="112"/>
        <v>21081.404904599422</v>
      </c>
      <c r="AG67" s="38">
        <f t="shared" si="112"/>
        <v>21163.150731648257</v>
      </c>
      <c r="AH67" s="38">
        <f t="shared" si="112"/>
        <v>21010.508299029043</v>
      </c>
      <c r="AI67" s="38">
        <f t="shared" si="112"/>
        <v>21149.726866886806</v>
      </c>
      <c r="AJ67" s="38">
        <f t="shared" si="112"/>
        <v>20968.57115671561</v>
      </c>
      <c r="AK67" s="38">
        <f t="shared" ref="AK67:BP67" si="113" xml:space="preserve"> AK$63</f>
        <v>21107.511843200409</v>
      </c>
      <c r="AL67" s="38">
        <f t="shared" si="113"/>
        <v>20926.717721273068</v>
      </c>
      <c r="AM67" s="38">
        <f t="shared" si="113"/>
        <v>21065.381081038329</v>
      </c>
      <c r="AN67" s="38">
        <f t="shared" si="113"/>
        <v>20913.59356030195</v>
      </c>
      <c r="AO67" s="38">
        <f t="shared" si="113"/>
        <v>20994.688677533773</v>
      </c>
      <c r="AP67" s="38">
        <f t="shared" si="113"/>
        <v>20843.261303015792</v>
      </c>
      <c r="AQ67" s="38">
        <f t="shared" si="113"/>
        <v>20981.371668876149</v>
      </c>
      <c r="AR67" s="38">
        <f t="shared" si="113"/>
        <v>20801.657987041704</v>
      </c>
      <c r="AS67" s="38">
        <f t="shared" si="113"/>
        <v>20939.492683509139</v>
      </c>
      <c r="AT67" s="38">
        <f t="shared" si="113"/>
        <v>20760.137711618478</v>
      </c>
      <c r="AU67" s="38">
        <f t="shared" si="113"/>
        <v>20897.697288931271</v>
      </c>
      <c r="AV67" s="38">
        <f t="shared" si="113"/>
        <v>20747.118021061222</v>
      </c>
      <c r="AW67" s="38">
        <f t="shared" si="113"/>
        <v>20827.567608229932</v>
      </c>
      <c r="AX67" s="38">
        <f t="shared" si="113"/>
        <v>20677.345619756965</v>
      </c>
      <c r="AY67" s="38">
        <f t="shared" si="113"/>
        <v>20814.356605084515</v>
      </c>
      <c r="AZ67" s="38">
        <f t="shared" si="113"/>
        <v>20636.073472811342</v>
      </c>
      <c r="BA67" s="38">
        <f t="shared" si="113"/>
        <v>20772.810983118281</v>
      </c>
      <c r="BB67" s="38">
        <f t="shared" si="113"/>
        <v>20594.883705400542</v>
      </c>
      <c r="BC67" s="38">
        <f t="shared" si="113"/>
        <v>20731.348286545192</v>
      </c>
      <c r="BD67" s="38">
        <f t="shared" si="113"/>
        <v>20581.967653656015</v>
      </c>
      <c r="BE67" s="38">
        <f t="shared" si="113"/>
        <v>5102.6616016609332</v>
      </c>
      <c r="BF67" s="38">
        <f t="shared" si="113"/>
        <v>0</v>
      </c>
      <c r="BG67" s="38">
        <f t="shared" si="113"/>
        <v>0</v>
      </c>
      <c r="BH67" s="38">
        <f t="shared" si="113"/>
        <v>0</v>
      </c>
      <c r="BI67" s="38">
        <f t="shared" si="113"/>
        <v>0</v>
      </c>
      <c r="BJ67" s="38">
        <f t="shared" si="113"/>
        <v>0</v>
      </c>
      <c r="BK67" s="38">
        <f t="shared" si="113"/>
        <v>0</v>
      </c>
      <c r="BL67" s="38">
        <f t="shared" si="113"/>
        <v>0</v>
      </c>
      <c r="BM67" s="38">
        <f t="shared" si="113"/>
        <v>0</v>
      </c>
      <c r="BN67" s="38">
        <f t="shared" si="113"/>
        <v>0</v>
      </c>
      <c r="BO67" s="38">
        <f t="shared" si="113"/>
        <v>0</v>
      </c>
      <c r="BP67" s="38">
        <f t="shared" si="113"/>
        <v>0</v>
      </c>
      <c r="BQ67" s="38">
        <f t="shared" ref="BQ67:CV67" si="114" xml:space="preserve"> BQ$63</f>
        <v>0</v>
      </c>
      <c r="BR67" s="38">
        <f t="shared" si="114"/>
        <v>0</v>
      </c>
      <c r="BS67" s="38">
        <f t="shared" si="114"/>
        <v>0</v>
      </c>
      <c r="BT67" s="38">
        <f t="shared" si="114"/>
        <v>0</v>
      </c>
      <c r="BU67" s="38">
        <f t="shared" si="114"/>
        <v>0</v>
      </c>
      <c r="BV67" s="38">
        <f t="shared" si="114"/>
        <v>0</v>
      </c>
      <c r="BW67" s="38">
        <f t="shared" si="114"/>
        <v>0</v>
      </c>
      <c r="BX67" s="38">
        <f t="shared" si="114"/>
        <v>0</v>
      </c>
      <c r="BY67" s="38">
        <f t="shared" si="114"/>
        <v>0</v>
      </c>
      <c r="BZ67" s="38">
        <f t="shared" si="114"/>
        <v>0</v>
      </c>
      <c r="CA67" s="38">
        <f t="shared" si="114"/>
        <v>0</v>
      </c>
      <c r="CB67" s="38">
        <f t="shared" si="114"/>
        <v>0</v>
      </c>
      <c r="CC67" s="38">
        <f t="shared" si="114"/>
        <v>0</v>
      </c>
      <c r="CD67" s="38">
        <f t="shared" si="114"/>
        <v>0</v>
      </c>
      <c r="CE67" s="38">
        <f t="shared" si="114"/>
        <v>0</v>
      </c>
      <c r="CF67" s="38">
        <f t="shared" si="114"/>
        <v>0</v>
      </c>
      <c r="CG67" s="38">
        <f t="shared" si="114"/>
        <v>0</v>
      </c>
      <c r="CH67" s="38">
        <f t="shared" si="114"/>
        <v>0</v>
      </c>
      <c r="CI67" s="38">
        <f t="shared" si="114"/>
        <v>0</v>
      </c>
      <c r="CJ67" s="38">
        <f t="shared" si="114"/>
        <v>0</v>
      </c>
      <c r="CK67" s="38">
        <f t="shared" si="114"/>
        <v>0</v>
      </c>
      <c r="CL67" s="38">
        <f t="shared" si="114"/>
        <v>0</v>
      </c>
      <c r="CM67" s="38">
        <f t="shared" si="114"/>
        <v>0</v>
      </c>
      <c r="CN67" s="38">
        <f t="shared" si="114"/>
        <v>0</v>
      </c>
      <c r="CO67" s="38">
        <f t="shared" si="114"/>
        <v>0</v>
      </c>
      <c r="CP67" s="38">
        <f t="shared" si="114"/>
        <v>0</v>
      </c>
      <c r="CQ67" s="38">
        <f t="shared" si="114"/>
        <v>0</v>
      </c>
      <c r="CR67" s="38">
        <f t="shared" si="114"/>
        <v>0</v>
      </c>
      <c r="CS67" s="38">
        <f t="shared" si="114"/>
        <v>0</v>
      </c>
      <c r="CT67" s="38">
        <f t="shared" si="114"/>
        <v>0</v>
      </c>
      <c r="CU67" s="38">
        <f t="shared" si="114"/>
        <v>0</v>
      </c>
      <c r="CV67" s="38">
        <f t="shared" si="114"/>
        <v>0</v>
      </c>
      <c r="CW67" s="38">
        <f t="shared" ref="CW67:EB67" si="115" xml:space="preserve"> CW$63</f>
        <v>0</v>
      </c>
      <c r="CX67" s="38">
        <f t="shared" si="115"/>
        <v>0</v>
      </c>
      <c r="CY67" s="38">
        <f t="shared" si="115"/>
        <v>0</v>
      </c>
      <c r="CZ67" s="38">
        <f t="shared" si="115"/>
        <v>0</v>
      </c>
      <c r="DA67" s="38">
        <f t="shared" si="115"/>
        <v>0</v>
      </c>
      <c r="DB67" s="38">
        <f t="shared" si="115"/>
        <v>0</v>
      </c>
      <c r="DC67" s="38">
        <f t="shared" si="115"/>
        <v>0</v>
      </c>
      <c r="DD67" s="38">
        <f t="shared" si="115"/>
        <v>0</v>
      </c>
      <c r="DE67" s="38">
        <f t="shared" si="115"/>
        <v>0</v>
      </c>
      <c r="DF67" s="38">
        <f t="shared" si="115"/>
        <v>0</v>
      </c>
      <c r="DG67" s="38">
        <f t="shared" si="115"/>
        <v>0</v>
      </c>
      <c r="DH67" s="38">
        <f t="shared" si="115"/>
        <v>0</v>
      </c>
      <c r="DI67" s="38">
        <f t="shared" si="115"/>
        <v>0</v>
      </c>
      <c r="DJ67" s="38">
        <f t="shared" si="115"/>
        <v>0</v>
      </c>
      <c r="DK67" s="38">
        <f t="shared" si="115"/>
        <v>0</v>
      </c>
      <c r="DL67" s="38">
        <f t="shared" si="115"/>
        <v>0</v>
      </c>
      <c r="DM67" s="38">
        <f t="shared" si="115"/>
        <v>0</v>
      </c>
      <c r="DN67" s="38">
        <f t="shared" si="115"/>
        <v>0</v>
      </c>
      <c r="DO67" s="38">
        <f t="shared" si="115"/>
        <v>0</v>
      </c>
      <c r="DP67" s="38">
        <f t="shared" si="115"/>
        <v>0</v>
      </c>
      <c r="DQ67" s="38">
        <f t="shared" si="115"/>
        <v>0</v>
      </c>
      <c r="DR67" s="38">
        <f t="shared" si="115"/>
        <v>0</v>
      </c>
      <c r="DS67" s="38">
        <f t="shared" si="115"/>
        <v>0</v>
      </c>
      <c r="DT67" s="38">
        <f t="shared" si="115"/>
        <v>0</v>
      </c>
      <c r="DU67" s="38">
        <f t="shared" si="115"/>
        <v>0</v>
      </c>
      <c r="DV67" s="38">
        <f t="shared" si="115"/>
        <v>0</v>
      </c>
      <c r="DW67" s="38">
        <f t="shared" si="115"/>
        <v>0</v>
      </c>
      <c r="DX67" s="38">
        <f t="shared" si="115"/>
        <v>0</v>
      </c>
      <c r="DY67" s="38">
        <f t="shared" si="115"/>
        <v>0</v>
      </c>
      <c r="DZ67" s="38">
        <f t="shared" si="115"/>
        <v>0</v>
      </c>
      <c r="EA67" s="38">
        <f t="shared" si="115"/>
        <v>0</v>
      </c>
      <c r="EB67" s="38">
        <f t="shared" si="115"/>
        <v>0</v>
      </c>
      <c r="EC67" s="38">
        <f t="shared" ref="EC67:FH67" si="116" xml:space="preserve"> EC$63</f>
        <v>0</v>
      </c>
      <c r="ED67" s="38">
        <f t="shared" si="116"/>
        <v>0</v>
      </c>
      <c r="EE67" s="38">
        <f t="shared" si="116"/>
        <v>0</v>
      </c>
      <c r="EF67" s="38">
        <f t="shared" si="116"/>
        <v>0</v>
      </c>
      <c r="EG67" s="38">
        <f t="shared" si="116"/>
        <v>0</v>
      </c>
      <c r="EH67" s="38">
        <f t="shared" si="116"/>
        <v>0</v>
      </c>
      <c r="EI67" s="38">
        <f t="shared" si="116"/>
        <v>0</v>
      </c>
      <c r="EJ67" s="38">
        <f t="shared" si="116"/>
        <v>0</v>
      </c>
      <c r="EK67" s="38">
        <f t="shared" si="116"/>
        <v>0</v>
      </c>
      <c r="EL67" s="38">
        <f t="shared" si="116"/>
        <v>0</v>
      </c>
      <c r="EM67" s="38">
        <f t="shared" si="116"/>
        <v>0</v>
      </c>
      <c r="EN67" s="38">
        <f t="shared" si="116"/>
        <v>0</v>
      </c>
      <c r="EO67" s="38">
        <f t="shared" si="116"/>
        <v>0</v>
      </c>
      <c r="EP67" s="38">
        <f t="shared" si="116"/>
        <v>0</v>
      </c>
      <c r="EQ67" s="38">
        <f t="shared" si="116"/>
        <v>0</v>
      </c>
      <c r="ER67" s="38">
        <f t="shared" si="116"/>
        <v>0</v>
      </c>
      <c r="ES67" s="38">
        <f t="shared" si="116"/>
        <v>0</v>
      </c>
      <c r="ET67" s="38">
        <f t="shared" si="116"/>
        <v>0</v>
      </c>
      <c r="EU67" s="38">
        <f t="shared" si="116"/>
        <v>0</v>
      </c>
      <c r="EV67" s="38">
        <f t="shared" si="116"/>
        <v>0</v>
      </c>
      <c r="EW67" s="38">
        <f t="shared" si="116"/>
        <v>0</v>
      </c>
      <c r="EX67" s="38">
        <f t="shared" si="116"/>
        <v>0</v>
      </c>
      <c r="EY67" s="38">
        <f t="shared" si="116"/>
        <v>0</v>
      </c>
      <c r="EZ67" s="38">
        <f t="shared" si="116"/>
        <v>0</v>
      </c>
      <c r="FA67" s="38">
        <f t="shared" si="116"/>
        <v>0</v>
      </c>
      <c r="FB67" s="38">
        <f t="shared" si="116"/>
        <v>0</v>
      </c>
      <c r="FC67" s="38">
        <f t="shared" si="116"/>
        <v>0</v>
      </c>
      <c r="FD67" s="38">
        <f t="shared" si="116"/>
        <v>0</v>
      </c>
      <c r="FE67" s="38">
        <f t="shared" si="116"/>
        <v>0</v>
      </c>
      <c r="FF67" s="38">
        <f t="shared" si="116"/>
        <v>0</v>
      </c>
      <c r="FG67" s="38">
        <f t="shared" si="116"/>
        <v>0</v>
      </c>
      <c r="FH67" s="38">
        <f t="shared" si="116"/>
        <v>0</v>
      </c>
      <c r="FI67" s="38">
        <f t="shared" ref="FI67:GJ67" si="117" xml:space="preserve"> FI$63</f>
        <v>0</v>
      </c>
      <c r="FJ67" s="38">
        <f t="shared" si="117"/>
        <v>0</v>
      </c>
      <c r="FK67" s="38">
        <f t="shared" si="117"/>
        <v>0</v>
      </c>
      <c r="FL67" s="38">
        <f t="shared" si="117"/>
        <v>0</v>
      </c>
      <c r="FM67" s="38">
        <f t="shared" si="117"/>
        <v>0</v>
      </c>
      <c r="FN67" s="38">
        <f t="shared" si="117"/>
        <v>0</v>
      </c>
      <c r="FO67" s="38">
        <f t="shared" si="117"/>
        <v>0</v>
      </c>
      <c r="FP67" s="38">
        <f t="shared" si="117"/>
        <v>0</v>
      </c>
      <c r="FQ67" s="38">
        <f t="shared" si="117"/>
        <v>0</v>
      </c>
      <c r="FR67" s="38">
        <f t="shared" si="117"/>
        <v>0</v>
      </c>
      <c r="FS67" s="38">
        <f t="shared" si="117"/>
        <v>0</v>
      </c>
      <c r="FT67" s="38">
        <f t="shared" si="117"/>
        <v>0</v>
      </c>
      <c r="FU67" s="38">
        <f t="shared" si="117"/>
        <v>0</v>
      </c>
      <c r="FV67" s="38">
        <f t="shared" si="117"/>
        <v>0</v>
      </c>
      <c r="FW67" s="38">
        <f t="shared" si="117"/>
        <v>0</v>
      </c>
      <c r="FX67" s="38">
        <f t="shared" si="117"/>
        <v>0</v>
      </c>
      <c r="FY67" s="38">
        <f t="shared" si="117"/>
        <v>0</v>
      </c>
      <c r="FZ67" s="38">
        <f t="shared" si="117"/>
        <v>0</v>
      </c>
      <c r="GA67" s="38">
        <f t="shared" si="117"/>
        <v>0</v>
      </c>
      <c r="GB67" s="38">
        <f t="shared" si="117"/>
        <v>0</v>
      </c>
      <c r="GC67" s="38">
        <f t="shared" si="117"/>
        <v>0</v>
      </c>
      <c r="GD67" s="38">
        <f t="shared" si="117"/>
        <v>0</v>
      </c>
      <c r="GE67" s="38">
        <f t="shared" si="117"/>
        <v>0</v>
      </c>
      <c r="GF67" s="38">
        <f t="shared" si="117"/>
        <v>0</v>
      </c>
      <c r="GG67" s="38">
        <f t="shared" si="117"/>
        <v>0</v>
      </c>
      <c r="GH67" s="38">
        <f t="shared" si="117"/>
        <v>0</v>
      </c>
      <c r="GI67" s="38">
        <f t="shared" si="117"/>
        <v>0</v>
      </c>
      <c r="GJ67" s="38">
        <f t="shared" si="117"/>
        <v>0</v>
      </c>
    </row>
    <row r="68" spans="1:192" s="526" customFormat="1" x14ac:dyDescent="0.25">
      <c r="A68" s="400"/>
      <c r="B68" s="400"/>
      <c r="C68" s="401"/>
      <c r="D68" s="402"/>
      <c r="E68" s="404" t="s">
        <v>250</v>
      </c>
      <c r="F68" s="404"/>
      <c r="G68" s="404" t="str">
        <f xml:space="preserve"> SMU</f>
        <v>$ 000s</v>
      </c>
      <c r="H68" s="404"/>
      <c r="I68" s="404"/>
      <c r="J68" s="404">
        <f t="shared" ref="J68:AP68" si="118" xml:space="preserve"> J65 + J66 - J67</f>
        <v>0</v>
      </c>
      <c r="K68" s="404">
        <f t="shared" si="118"/>
        <v>0</v>
      </c>
      <c r="L68" s="404">
        <f t="shared" si="118"/>
        <v>0</v>
      </c>
      <c r="M68" s="404">
        <f t="shared" si="118"/>
        <v>0</v>
      </c>
      <c r="N68" s="404">
        <f t="shared" si="118"/>
        <v>0</v>
      </c>
      <c r="O68" s="404">
        <f t="shared" si="118"/>
        <v>0</v>
      </c>
      <c r="P68" s="404">
        <f t="shared" si="118"/>
        <v>0</v>
      </c>
      <c r="Q68" s="404">
        <f t="shared" si="118"/>
        <v>5242.4831324938732</v>
      </c>
      <c r="R68" s="404">
        <f t="shared" si="118"/>
        <v>5329.3751181153202</v>
      </c>
      <c r="S68" s="404">
        <f t="shared" si="118"/>
        <v>5232.0190943052621</v>
      </c>
      <c r="T68" s="404">
        <f t="shared" si="118"/>
        <v>5318.7376428296593</v>
      </c>
      <c r="U68" s="404">
        <f t="shared" si="118"/>
        <v>5221.5759424204225</v>
      </c>
      <c r="V68" s="404">
        <f t="shared" si="118"/>
        <v>5308.1214000295986</v>
      </c>
      <c r="W68" s="404">
        <f t="shared" si="118"/>
        <v>5211.1536351501236</v>
      </c>
      <c r="X68" s="404">
        <f t="shared" si="118"/>
        <v>5268.4190597122106</v>
      </c>
      <c r="Y68" s="404">
        <f t="shared" si="118"/>
        <v>5200.7521308883443</v>
      </c>
      <c r="Z68" s="404">
        <f t="shared" si="118"/>
        <v>5286.9524424500305</v>
      </c>
      <c r="AA68" s="404">
        <f t="shared" si="118"/>
        <v>5190.3713881121184</v>
      </c>
      <c r="AB68" s="404">
        <f t="shared" si="118"/>
        <v>5276.3996431637024</v>
      </c>
      <c r="AC68" s="404">
        <f t="shared" si="118"/>
        <v>5180.0113653813569</v>
      </c>
      <c r="AD68" s="404">
        <f t="shared" si="118"/>
        <v>5265.8679073490057</v>
      </c>
      <c r="AE68" s="404">
        <f t="shared" si="118"/>
        <v>5169.6720213386798</v>
      </c>
      <c r="AF68" s="404">
        <f t="shared" si="118"/>
        <v>5226.4816039907564</v>
      </c>
      <c r="AG68" s="404">
        <f t="shared" si="118"/>
        <v>5159.3533147092639</v>
      </c>
      <c r="AH68" s="404">
        <f t="shared" si="118"/>
        <v>5244.8674580469851</v>
      </c>
      <c r="AI68" s="404">
        <f t="shared" si="118"/>
        <v>5149.055204300661</v>
      </c>
      <c r="AJ68" s="404">
        <f t="shared" si="118"/>
        <v>5234.398660725532</v>
      </c>
      <c r="AK68" s="404">
        <f t="shared" si="118"/>
        <v>5138.7776490026554</v>
      </c>
      <c r="AL68" s="404">
        <f t="shared" si="118"/>
        <v>5223.9507592071204</v>
      </c>
      <c r="AM68" s="404">
        <f t="shared" si="118"/>
        <v>5128.5206077870826</v>
      </c>
      <c r="AN68" s="404">
        <f t="shared" si="118"/>
        <v>5184.8779771034242</v>
      </c>
      <c r="AO68" s="404">
        <f t="shared" si="118"/>
        <v>5118.2840397076689</v>
      </c>
      <c r="AP68" s="404">
        <f t="shared" si="118"/>
        <v>5203.1174768298952</v>
      </c>
      <c r="AQ68" s="404">
        <f t="shared" ref="AQ68:BV68" si="119" xml:space="preserve"> AQ65 + AQ66 - AQ67</f>
        <v>5108.0679038998678</v>
      </c>
      <c r="AR68" s="404">
        <f t="shared" si="119"/>
        <v>5192.7320128042848</v>
      </c>
      <c r="AS68" s="404">
        <f t="shared" si="119"/>
        <v>5097.8721595807074</v>
      </c>
      <c r="AT68" s="404">
        <f t="shared" si="119"/>
        <v>5182.3672782477915</v>
      </c>
      <c r="AU68" s="404">
        <f t="shared" si="119"/>
        <v>5087.696766048608</v>
      </c>
      <c r="AV68" s="404">
        <f t="shared" si="119"/>
        <v>5143.6055217194735</v>
      </c>
      <c r="AW68" s="404">
        <f t="shared" si="119"/>
        <v>5077.5416826832443</v>
      </c>
      <c r="AX68" s="404">
        <f t="shared" si="119"/>
        <v>5161.6998321199826</v>
      </c>
      <c r="AY68" s="404">
        <f t="shared" si="119"/>
        <v>5067.4068689453525</v>
      </c>
      <c r="AZ68" s="404">
        <f t="shared" si="119"/>
        <v>5151.397038043895</v>
      </c>
      <c r="BA68" s="404">
        <f t="shared" si="119"/>
        <v>5057.2922843765991</v>
      </c>
      <c r="BB68" s="404">
        <f t="shared" si="119"/>
        <v>5141.1148084270426</v>
      </c>
      <c r="BC68" s="404">
        <f t="shared" si="119"/>
        <v>5047.1978885993994</v>
      </c>
      <c r="BD68" s="404">
        <f t="shared" si="119"/>
        <v>5102.6616016609332</v>
      </c>
      <c r="BE68" s="404">
        <f t="shared" si="119"/>
        <v>0</v>
      </c>
      <c r="BF68" s="404">
        <f t="shared" si="119"/>
        <v>0</v>
      </c>
      <c r="BG68" s="404">
        <f t="shared" si="119"/>
        <v>0</v>
      </c>
      <c r="BH68" s="404">
        <f t="shared" si="119"/>
        <v>0</v>
      </c>
      <c r="BI68" s="404">
        <f t="shared" si="119"/>
        <v>0</v>
      </c>
      <c r="BJ68" s="404">
        <f t="shared" si="119"/>
        <v>0</v>
      </c>
      <c r="BK68" s="404">
        <f t="shared" si="119"/>
        <v>0</v>
      </c>
      <c r="BL68" s="404">
        <f t="shared" si="119"/>
        <v>0</v>
      </c>
      <c r="BM68" s="404">
        <f t="shared" si="119"/>
        <v>0</v>
      </c>
      <c r="BN68" s="404">
        <f t="shared" si="119"/>
        <v>0</v>
      </c>
      <c r="BO68" s="404">
        <f t="shared" si="119"/>
        <v>0</v>
      </c>
      <c r="BP68" s="404">
        <f t="shared" si="119"/>
        <v>0</v>
      </c>
      <c r="BQ68" s="404">
        <f t="shared" si="119"/>
        <v>0</v>
      </c>
      <c r="BR68" s="404">
        <f t="shared" si="119"/>
        <v>0</v>
      </c>
      <c r="BS68" s="404">
        <f t="shared" si="119"/>
        <v>0</v>
      </c>
      <c r="BT68" s="404">
        <f t="shared" si="119"/>
        <v>0</v>
      </c>
      <c r="BU68" s="404">
        <f t="shared" si="119"/>
        <v>0</v>
      </c>
      <c r="BV68" s="404">
        <f t="shared" si="119"/>
        <v>0</v>
      </c>
      <c r="BW68" s="404">
        <f t="shared" ref="BW68:DB68" si="120" xml:space="preserve"> BW65 + BW66 - BW67</f>
        <v>0</v>
      </c>
      <c r="BX68" s="404">
        <f t="shared" si="120"/>
        <v>0</v>
      </c>
      <c r="BY68" s="404">
        <f t="shared" si="120"/>
        <v>0</v>
      </c>
      <c r="BZ68" s="404">
        <f t="shared" si="120"/>
        <v>0</v>
      </c>
      <c r="CA68" s="404">
        <f t="shared" si="120"/>
        <v>0</v>
      </c>
      <c r="CB68" s="404">
        <f t="shared" si="120"/>
        <v>0</v>
      </c>
      <c r="CC68" s="404">
        <f t="shared" si="120"/>
        <v>0</v>
      </c>
      <c r="CD68" s="404">
        <f t="shared" si="120"/>
        <v>0</v>
      </c>
      <c r="CE68" s="404">
        <f t="shared" si="120"/>
        <v>0</v>
      </c>
      <c r="CF68" s="404">
        <f t="shared" si="120"/>
        <v>0</v>
      </c>
      <c r="CG68" s="404">
        <f t="shared" si="120"/>
        <v>0</v>
      </c>
      <c r="CH68" s="404">
        <f t="shared" si="120"/>
        <v>0</v>
      </c>
      <c r="CI68" s="404">
        <f t="shared" si="120"/>
        <v>0</v>
      </c>
      <c r="CJ68" s="404">
        <f t="shared" si="120"/>
        <v>0</v>
      </c>
      <c r="CK68" s="404">
        <f t="shared" si="120"/>
        <v>0</v>
      </c>
      <c r="CL68" s="404">
        <f t="shared" si="120"/>
        <v>0</v>
      </c>
      <c r="CM68" s="404">
        <f t="shared" si="120"/>
        <v>0</v>
      </c>
      <c r="CN68" s="404">
        <f t="shared" si="120"/>
        <v>0</v>
      </c>
      <c r="CO68" s="404">
        <f t="shared" si="120"/>
        <v>0</v>
      </c>
      <c r="CP68" s="404">
        <f t="shared" si="120"/>
        <v>0</v>
      </c>
      <c r="CQ68" s="404">
        <f t="shared" si="120"/>
        <v>0</v>
      </c>
      <c r="CR68" s="404">
        <f t="shared" si="120"/>
        <v>0</v>
      </c>
      <c r="CS68" s="404">
        <f t="shared" si="120"/>
        <v>0</v>
      </c>
      <c r="CT68" s="404">
        <f t="shared" si="120"/>
        <v>0</v>
      </c>
      <c r="CU68" s="404">
        <f t="shared" si="120"/>
        <v>0</v>
      </c>
      <c r="CV68" s="404">
        <f t="shared" si="120"/>
        <v>0</v>
      </c>
      <c r="CW68" s="404">
        <f t="shared" si="120"/>
        <v>0</v>
      </c>
      <c r="CX68" s="404">
        <f t="shared" si="120"/>
        <v>0</v>
      </c>
      <c r="CY68" s="404">
        <f t="shared" si="120"/>
        <v>0</v>
      </c>
      <c r="CZ68" s="404">
        <f t="shared" si="120"/>
        <v>0</v>
      </c>
      <c r="DA68" s="404">
        <f t="shared" si="120"/>
        <v>0</v>
      </c>
      <c r="DB68" s="404">
        <f t="shared" si="120"/>
        <v>0</v>
      </c>
      <c r="DC68" s="404">
        <f t="shared" ref="DC68:EH68" si="121" xml:space="preserve"> DC65 + DC66 - DC67</f>
        <v>0</v>
      </c>
      <c r="DD68" s="404">
        <f t="shared" si="121"/>
        <v>0</v>
      </c>
      <c r="DE68" s="404">
        <f t="shared" si="121"/>
        <v>0</v>
      </c>
      <c r="DF68" s="404">
        <f t="shared" si="121"/>
        <v>0</v>
      </c>
      <c r="DG68" s="404">
        <f t="shared" si="121"/>
        <v>0</v>
      </c>
      <c r="DH68" s="404">
        <f t="shared" si="121"/>
        <v>0</v>
      </c>
      <c r="DI68" s="404">
        <f t="shared" si="121"/>
        <v>0</v>
      </c>
      <c r="DJ68" s="404">
        <f t="shared" si="121"/>
        <v>0</v>
      </c>
      <c r="DK68" s="404">
        <f t="shared" si="121"/>
        <v>0</v>
      </c>
      <c r="DL68" s="404">
        <f t="shared" si="121"/>
        <v>0</v>
      </c>
      <c r="DM68" s="404">
        <f t="shared" si="121"/>
        <v>0</v>
      </c>
      <c r="DN68" s="404">
        <f t="shared" si="121"/>
        <v>0</v>
      </c>
      <c r="DO68" s="404">
        <f t="shared" si="121"/>
        <v>0</v>
      </c>
      <c r="DP68" s="404">
        <f t="shared" si="121"/>
        <v>0</v>
      </c>
      <c r="DQ68" s="404">
        <f t="shared" si="121"/>
        <v>0</v>
      </c>
      <c r="DR68" s="404">
        <f t="shared" si="121"/>
        <v>0</v>
      </c>
      <c r="DS68" s="404">
        <f t="shared" si="121"/>
        <v>0</v>
      </c>
      <c r="DT68" s="404">
        <f t="shared" si="121"/>
        <v>0</v>
      </c>
      <c r="DU68" s="404">
        <f t="shared" si="121"/>
        <v>0</v>
      </c>
      <c r="DV68" s="404">
        <f t="shared" si="121"/>
        <v>0</v>
      </c>
      <c r="DW68" s="404">
        <f t="shared" si="121"/>
        <v>0</v>
      </c>
      <c r="DX68" s="404">
        <f t="shared" si="121"/>
        <v>0</v>
      </c>
      <c r="DY68" s="404">
        <f t="shared" si="121"/>
        <v>0</v>
      </c>
      <c r="DZ68" s="404">
        <f t="shared" si="121"/>
        <v>0</v>
      </c>
      <c r="EA68" s="404">
        <f t="shared" si="121"/>
        <v>0</v>
      </c>
      <c r="EB68" s="404">
        <f t="shared" si="121"/>
        <v>0</v>
      </c>
      <c r="EC68" s="404">
        <f t="shared" si="121"/>
        <v>0</v>
      </c>
      <c r="ED68" s="404">
        <f t="shared" si="121"/>
        <v>0</v>
      </c>
      <c r="EE68" s="404">
        <f t="shared" si="121"/>
        <v>0</v>
      </c>
      <c r="EF68" s="404">
        <f t="shared" si="121"/>
        <v>0</v>
      </c>
      <c r="EG68" s="404">
        <f t="shared" si="121"/>
        <v>0</v>
      </c>
      <c r="EH68" s="404">
        <f t="shared" si="121"/>
        <v>0</v>
      </c>
      <c r="EI68" s="404">
        <f t="shared" ref="EI68:FN68" si="122" xml:space="preserve"> EI65 + EI66 - EI67</f>
        <v>0</v>
      </c>
      <c r="EJ68" s="404">
        <f t="shared" si="122"/>
        <v>0</v>
      </c>
      <c r="EK68" s="404">
        <f t="shared" si="122"/>
        <v>0</v>
      </c>
      <c r="EL68" s="404">
        <f t="shared" si="122"/>
        <v>0</v>
      </c>
      <c r="EM68" s="404">
        <f t="shared" si="122"/>
        <v>0</v>
      </c>
      <c r="EN68" s="404">
        <f t="shared" si="122"/>
        <v>0</v>
      </c>
      <c r="EO68" s="404">
        <f t="shared" si="122"/>
        <v>0</v>
      </c>
      <c r="EP68" s="404">
        <f t="shared" si="122"/>
        <v>0</v>
      </c>
      <c r="EQ68" s="404">
        <f t="shared" si="122"/>
        <v>0</v>
      </c>
      <c r="ER68" s="404">
        <f t="shared" si="122"/>
        <v>0</v>
      </c>
      <c r="ES68" s="404">
        <f t="shared" si="122"/>
        <v>0</v>
      </c>
      <c r="ET68" s="404">
        <f t="shared" si="122"/>
        <v>0</v>
      </c>
      <c r="EU68" s="404">
        <f t="shared" si="122"/>
        <v>0</v>
      </c>
      <c r="EV68" s="404">
        <f t="shared" si="122"/>
        <v>0</v>
      </c>
      <c r="EW68" s="404">
        <f t="shared" si="122"/>
        <v>0</v>
      </c>
      <c r="EX68" s="404">
        <f t="shared" si="122"/>
        <v>0</v>
      </c>
      <c r="EY68" s="404">
        <f t="shared" si="122"/>
        <v>0</v>
      </c>
      <c r="EZ68" s="404">
        <f t="shared" si="122"/>
        <v>0</v>
      </c>
      <c r="FA68" s="404">
        <f t="shared" si="122"/>
        <v>0</v>
      </c>
      <c r="FB68" s="404">
        <f t="shared" si="122"/>
        <v>0</v>
      </c>
      <c r="FC68" s="404">
        <f t="shared" si="122"/>
        <v>0</v>
      </c>
      <c r="FD68" s="404">
        <f t="shared" si="122"/>
        <v>0</v>
      </c>
      <c r="FE68" s="404">
        <f t="shared" si="122"/>
        <v>0</v>
      </c>
      <c r="FF68" s="404">
        <f t="shared" si="122"/>
        <v>0</v>
      </c>
      <c r="FG68" s="404">
        <f t="shared" si="122"/>
        <v>0</v>
      </c>
      <c r="FH68" s="404">
        <f t="shared" si="122"/>
        <v>0</v>
      </c>
      <c r="FI68" s="404">
        <f t="shared" si="122"/>
        <v>0</v>
      </c>
      <c r="FJ68" s="404">
        <f t="shared" si="122"/>
        <v>0</v>
      </c>
      <c r="FK68" s="404">
        <f t="shared" si="122"/>
        <v>0</v>
      </c>
      <c r="FL68" s="404">
        <f t="shared" si="122"/>
        <v>0</v>
      </c>
      <c r="FM68" s="404">
        <f t="shared" si="122"/>
        <v>0</v>
      </c>
      <c r="FN68" s="404">
        <f t="shared" si="122"/>
        <v>0</v>
      </c>
      <c r="FO68" s="404">
        <f t="shared" ref="FO68:GJ68" si="123" xml:space="preserve"> FO65 + FO66 - FO67</f>
        <v>0</v>
      </c>
      <c r="FP68" s="404">
        <f t="shared" si="123"/>
        <v>0</v>
      </c>
      <c r="FQ68" s="404">
        <f t="shared" si="123"/>
        <v>0</v>
      </c>
      <c r="FR68" s="404">
        <f t="shared" si="123"/>
        <v>0</v>
      </c>
      <c r="FS68" s="404">
        <f t="shared" si="123"/>
        <v>0</v>
      </c>
      <c r="FT68" s="404">
        <f t="shared" si="123"/>
        <v>0</v>
      </c>
      <c r="FU68" s="404">
        <f t="shared" si="123"/>
        <v>0</v>
      </c>
      <c r="FV68" s="404">
        <f t="shared" si="123"/>
        <v>0</v>
      </c>
      <c r="FW68" s="404">
        <f t="shared" si="123"/>
        <v>0</v>
      </c>
      <c r="FX68" s="404">
        <f t="shared" si="123"/>
        <v>0</v>
      </c>
      <c r="FY68" s="404">
        <f t="shared" si="123"/>
        <v>0</v>
      </c>
      <c r="FZ68" s="404">
        <f t="shared" si="123"/>
        <v>0</v>
      </c>
      <c r="GA68" s="404">
        <f t="shared" si="123"/>
        <v>0</v>
      </c>
      <c r="GB68" s="404">
        <f t="shared" si="123"/>
        <v>0</v>
      </c>
      <c r="GC68" s="404">
        <f t="shared" si="123"/>
        <v>0</v>
      </c>
      <c r="GD68" s="404">
        <f t="shared" si="123"/>
        <v>0</v>
      </c>
      <c r="GE68" s="404">
        <f t="shared" si="123"/>
        <v>0</v>
      </c>
      <c r="GF68" s="404">
        <f t="shared" si="123"/>
        <v>0</v>
      </c>
      <c r="GG68" s="404">
        <f t="shared" si="123"/>
        <v>0</v>
      </c>
      <c r="GH68" s="404">
        <f t="shared" si="123"/>
        <v>0</v>
      </c>
      <c r="GI68" s="404">
        <f t="shared" si="123"/>
        <v>0</v>
      </c>
      <c r="GJ68" s="404">
        <f t="shared" si="123"/>
        <v>0</v>
      </c>
    </row>
    <row r="69" spans="1:192" x14ac:dyDescent="0.25">
      <c r="A69" s="242"/>
      <c r="B69" s="242"/>
      <c r="C69" s="243"/>
      <c r="D69" s="244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1"/>
      <c r="CA69" s="241"/>
      <c r="CB69" s="241"/>
      <c r="CC69" s="241"/>
      <c r="CD69" s="241"/>
      <c r="CE69" s="241"/>
      <c r="CF69" s="241"/>
      <c r="CG69" s="241"/>
      <c r="CH69" s="241"/>
      <c r="CI69" s="241"/>
      <c r="CJ69" s="241"/>
      <c r="CK69" s="241"/>
      <c r="CL69" s="241"/>
      <c r="CM69" s="241"/>
      <c r="CN69" s="241"/>
      <c r="CO69" s="241"/>
      <c r="CP69" s="241"/>
      <c r="CQ69" s="241"/>
      <c r="CR69" s="241"/>
      <c r="CS69" s="241"/>
      <c r="CT69" s="241"/>
      <c r="CU69" s="241"/>
      <c r="CV69" s="241"/>
      <c r="CW69" s="241"/>
      <c r="CX69" s="241"/>
      <c r="CY69" s="241"/>
      <c r="CZ69" s="241"/>
      <c r="DA69" s="241"/>
      <c r="DB69" s="241"/>
      <c r="DC69" s="241"/>
      <c r="DD69" s="241"/>
      <c r="DE69" s="241"/>
      <c r="DF69" s="241"/>
      <c r="DG69" s="241"/>
      <c r="DH69" s="241"/>
      <c r="DI69" s="241"/>
      <c r="DJ69" s="241"/>
      <c r="DK69" s="241"/>
      <c r="DL69" s="241"/>
      <c r="DM69" s="241"/>
      <c r="DN69" s="241"/>
      <c r="DO69" s="241"/>
      <c r="DP69" s="241"/>
      <c r="DQ69" s="241"/>
      <c r="DR69" s="241"/>
      <c r="DS69" s="241"/>
      <c r="DT69" s="241"/>
      <c r="DU69" s="241"/>
      <c r="DV69" s="241"/>
      <c r="DW69" s="241"/>
      <c r="DX69" s="241"/>
      <c r="DY69" s="241"/>
      <c r="DZ69" s="241"/>
      <c r="EA69" s="241"/>
      <c r="EB69" s="241"/>
      <c r="EC69" s="241"/>
      <c r="ED69" s="241"/>
      <c r="EE69" s="241"/>
      <c r="EF69" s="241"/>
      <c r="EG69" s="241"/>
      <c r="EH69" s="241"/>
      <c r="EI69" s="241"/>
      <c r="EJ69" s="241"/>
      <c r="EK69" s="241"/>
      <c r="EL69" s="241"/>
      <c r="EM69" s="241"/>
      <c r="EN69" s="241"/>
      <c r="EO69" s="241"/>
      <c r="EP69" s="241"/>
      <c r="EQ69" s="241"/>
      <c r="ER69" s="241"/>
      <c r="ES69" s="241"/>
      <c r="ET69" s="241"/>
      <c r="EU69" s="241"/>
      <c r="EV69" s="241"/>
      <c r="EW69" s="241"/>
      <c r="EX69" s="241"/>
      <c r="EY69" s="241"/>
      <c r="EZ69" s="241"/>
      <c r="FA69" s="241"/>
      <c r="FB69" s="241"/>
      <c r="FC69" s="241"/>
      <c r="FD69" s="241"/>
      <c r="FE69" s="241"/>
      <c r="FF69" s="241"/>
      <c r="FG69" s="241"/>
      <c r="FH69" s="241"/>
      <c r="FI69" s="241"/>
      <c r="FJ69" s="241"/>
      <c r="FK69" s="241"/>
      <c r="FL69" s="241"/>
      <c r="FM69" s="241"/>
      <c r="FN69" s="241"/>
      <c r="FO69" s="241"/>
      <c r="FP69" s="241"/>
      <c r="FQ69" s="241"/>
      <c r="FR69" s="241"/>
      <c r="FS69" s="241"/>
      <c r="FT69" s="241"/>
      <c r="FU69" s="241"/>
      <c r="FV69" s="241"/>
      <c r="FW69" s="241"/>
      <c r="FX69" s="241"/>
      <c r="FY69" s="241"/>
      <c r="FZ69" s="241"/>
      <c r="GA69" s="241"/>
      <c r="GB69" s="241"/>
      <c r="GC69" s="241"/>
      <c r="GD69" s="241"/>
      <c r="GE69" s="241"/>
      <c r="GF69" s="241"/>
      <c r="GG69" s="241"/>
      <c r="GH69" s="241"/>
      <c r="GI69" s="241"/>
      <c r="GJ69" s="241"/>
    </row>
    <row r="70" spans="1:192" x14ac:dyDescent="0.25">
      <c r="A70" s="242" t="s">
        <v>251</v>
      </c>
      <c r="B70" s="242"/>
      <c r="C70" s="243"/>
      <c r="D70" s="244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1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1"/>
      <c r="CA70" s="241"/>
      <c r="CB70" s="241"/>
      <c r="CC70" s="241"/>
      <c r="CD70" s="241"/>
      <c r="CE70" s="241"/>
      <c r="CF70" s="241"/>
      <c r="CG70" s="241"/>
      <c r="CH70" s="241"/>
      <c r="CI70" s="241"/>
      <c r="CJ70" s="241"/>
      <c r="CK70" s="241"/>
      <c r="CL70" s="241"/>
      <c r="CM70" s="241"/>
      <c r="CN70" s="241"/>
      <c r="CO70" s="241"/>
      <c r="CP70" s="241"/>
      <c r="CQ70" s="241"/>
      <c r="CR70" s="241"/>
      <c r="CS70" s="241"/>
      <c r="CT70" s="241"/>
      <c r="CU70" s="241"/>
      <c r="CV70" s="241"/>
      <c r="CW70" s="241"/>
      <c r="CX70" s="241"/>
      <c r="CY70" s="241"/>
      <c r="CZ70" s="241"/>
      <c r="DA70" s="241"/>
      <c r="DB70" s="241"/>
      <c r="DC70" s="241"/>
      <c r="DD70" s="241"/>
      <c r="DE70" s="241"/>
      <c r="DF70" s="241"/>
      <c r="DG70" s="241"/>
      <c r="DH70" s="241"/>
      <c r="DI70" s="241"/>
      <c r="DJ70" s="241"/>
      <c r="DK70" s="241"/>
      <c r="DL70" s="241"/>
      <c r="DM70" s="241"/>
      <c r="DN70" s="241"/>
      <c r="DO70" s="241"/>
      <c r="DP70" s="241"/>
      <c r="DQ70" s="241"/>
      <c r="DR70" s="241"/>
      <c r="DS70" s="241"/>
      <c r="DT70" s="241"/>
      <c r="DU70" s="241"/>
      <c r="DV70" s="241"/>
      <c r="DW70" s="241"/>
      <c r="DX70" s="241"/>
      <c r="DY70" s="241"/>
      <c r="DZ70" s="241"/>
      <c r="EA70" s="241"/>
      <c r="EB70" s="241"/>
      <c r="EC70" s="241"/>
      <c r="ED70" s="241"/>
      <c r="EE70" s="241"/>
      <c r="EF70" s="241"/>
      <c r="EG70" s="241"/>
      <c r="EH70" s="241"/>
      <c r="EI70" s="241"/>
      <c r="EJ70" s="241"/>
      <c r="EK70" s="241"/>
      <c r="EL70" s="241"/>
      <c r="EM70" s="241"/>
      <c r="EN70" s="241"/>
      <c r="EO70" s="241"/>
      <c r="EP70" s="241"/>
      <c r="EQ70" s="241"/>
      <c r="ER70" s="241"/>
      <c r="ES70" s="241"/>
      <c r="ET70" s="241"/>
      <c r="EU70" s="241"/>
      <c r="EV70" s="241"/>
      <c r="EW70" s="241"/>
      <c r="EX70" s="241"/>
      <c r="EY70" s="241"/>
      <c r="EZ70" s="241"/>
      <c r="FA70" s="241"/>
      <c r="FB70" s="241"/>
      <c r="FC70" s="241"/>
      <c r="FD70" s="241"/>
      <c r="FE70" s="241"/>
      <c r="FF70" s="241"/>
      <c r="FG70" s="241"/>
      <c r="FH70" s="241"/>
      <c r="FI70" s="241"/>
      <c r="FJ70" s="241"/>
      <c r="FK70" s="241"/>
      <c r="FL70" s="241"/>
      <c r="FM70" s="241"/>
      <c r="FN70" s="241"/>
      <c r="FO70" s="241"/>
      <c r="FP70" s="241"/>
      <c r="FQ70" s="241"/>
      <c r="FR70" s="241"/>
      <c r="FS70" s="241"/>
      <c r="FT70" s="241"/>
      <c r="FU70" s="241"/>
      <c r="FV70" s="241"/>
      <c r="FW70" s="241"/>
      <c r="FX70" s="241"/>
      <c r="FY70" s="241"/>
      <c r="FZ70" s="241"/>
      <c r="GA70" s="241"/>
      <c r="GB70" s="241"/>
      <c r="GC70" s="241"/>
      <c r="GD70" s="241"/>
      <c r="GE70" s="241"/>
      <c r="GF70" s="241"/>
      <c r="GG70" s="241"/>
      <c r="GH70" s="241"/>
      <c r="GI70" s="241"/>
      <c r="GJ70" s="241"/>
    </row>
    <row r="71" spans="1:192" x14ac:dyDescent="0.25">
      <c r="A71" s="242"/>
      <c r="B71" s="242"/>
      <c r="C71" s="243"/>
      <c r="D71" s="244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1"/>
      <c r="CA71" s="241"/>
      <c r="CB71" s="241"/>
      <c r="CC71" s="241"/>
      <c r="CD71" s="241"/>
      <c r="CE71" s="241"/>
      <c r="CF71" s="241"/>
      <c r="CG71" s="241"/>
      <c r="CH71" s="241"/>
      <c r="CI71" s="241"/>
      <c r="CJ71" s="241"/>
      <c r="CK71" s="241"/>
      <c r="CL71" s="241"/>
      <c r="CM71" s="241"/>
      <c r="CN71" s="241"/>
      <c r="CO71" s="241"/>
      <c r="CP71" s="241"/>
      <c r="CQ71" s="241"/>
      <c r="CR71" s="241"/>
      <c r="CS71" s="241"/>
      <c r="CT71" s="241"/>
      <c r="CU71" s="241"/>
      <c r="CV71" s="241"/>
      <c r="CW71" s="241"/>
      <c r="CX71" s="241"/>
      <c r="CY71" s="241"/>
      <c r="CZ71" s="241"/>
      <c r="DA71" s="241"/>
      <c r="DB71" s="241"/>
      <c r="DC71" s="241"/>
      <c r="DD71" s="241"/>
      <c r="DE71" s="241"/>
      <c r="DF71" s="241"/>
      <c r="DG71" s="241"/>
      <c r="DH71" s="241"/>
      <c r="DI71" s="241"/>
      <c r="DJ71" s="241"/>
      <c r="DK71" s="241"/>
      <c r="DL71" s="241"/>
      <c r="DM71" s="241"/>
      <c r="DN71" s="241"/>
      <c r="DO71" s="241"/>
      <c r="DP71" s="241"/>
      <c r="DQ71" s="241"/>
      <c r="DR71" s="241"/>
      <c r="DS71" s="241"/>
      <c r="DT71" s="241"/>
      <c r="DU71" s="241"/>
      <c r="DV71" s="241"/>
      <c r="DW71" s="241"/>
      <c r="DX71" s="241"/>
      <c r="DY71" s="241"/>
      <c r="DZ71" s="241"/>
      <c r="EA71" s="241"/>
      <c r="EB71" s="241"/>
      <c r="EC71" s="241"/>
      <c r="ED71" s="241"/>
      <c r="EE71" s="241"/>
      <c r="EF71" s="241"/>
      <c r="EG71" s="241"/>
      <c r="EH71" s="241"/>
      <c r="EI71" s="241"/>
      <c r="EJ71" s="241"/>
      <c r="EK71" s="241"/>
      <c r="EL71" s="241"/>
      <c r="EM71" s="241"/>
      <c r="EN71" s="241"/>
      <c r="EO71" s="241"/>
      <c r="EP71" s="241"/>
      <c r="EQ71" s="241"/>
      <c r="ER71" s="241"/>
      <c r="ES71" s="241"/>
      <c r="ET71" s="241"/>
      <c r="EU71" s="241"/>
      <c r="EV71" s="241"/>
      <c r="EW71" s="241"/>
      <c r="EX71" s="241"/>
      <c r="EY71" s="241"/>
      <c r="EZ71" s="241"/>
      <c r="FA71" s="241"/>
      <c r="FB71" s="241"/>
      <c r="FC71" s="241"/>
      <c r="FD71" s="241"/>
      <c r="FE71" s="241"/>
      <c r="FF71" s="241"/>
      <c r="FG71" s="241"/>
      <c r="FH71" s="241"/>
      <c r="FI71" s="241"/>
      <c r="FJ71" s="241"/>
      <c r="FK71" s="241"/>
      <c r="FL71" s="241"/>
      <c r="FM71" s="241"/>
      <c r="FN71" s="241"/>
      <c r="FO71" s="241"/>
      <c r="FP71" s="241"/>
      <c r="FQ71" s="241"/>
      <c r="FR71" s="241"/>
      <c r="FS71" s="241"/>
      <c r="FT71" s="241"/>
      <c r="FU71" s="241"/>
      <c r="FV71" s="241"/>
      <c r="FW71" s="241"/>
      <c r="FX71" s="241"/>
      <c r="FY71" s="241"/>
      <c r="FZ71" s="241"/>
      <c r="GA71" s="241"/>
      <c r="GB71" s="241"/>
      <c r="GC71" s="241"/>
      <c r="GD71" s="241"/>
      <c r="GE71" s="241"/>
      <c r="GF71" s="241"/>
      <c r="GG71" s="241"/>
      <c r="GH71" s="241"/>
      <c r="GI71" s="241"/>
      <c r="GJ71" s="241"/>
    </row>
    <row r="72" spans="1:192" x14ac:dyDescent="0.25">
      <c r="A72" s="86"/>
      <c r="B72" s="86"/>
      <c r="C72" s="87"/>
      <c r="D72" s="88"/>
      <c r="E72" s="146" t="str">
        <f xml:space="preserve"> InpC!E$180</f>
        <v>Accounts payable days</v>
      </c>
      <c r="F72" s="146">
        <f xml:space="preserve"> InpC!F$180</f>
        <v>45</v>
      </c>
      <c r="G72" s="146" t="str">
        <f xml:space="preserve"> InpC!G$180</f>
        <v>days</v>
      </c>
      <c r="H72" s="146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69"/>
      <c r="BS72" s="69"/>
      <c r="BT72" s="69"/>
      <c r="BU72" s="69"/>
      <c r="BV72" s="69"/>
      <c r="BW72" s="69"/>
      <c r="BX72" s="69"/>
      <c r="BY72" s="69"/>
      <c r="BZ72" s="69"/>
      <c r="CA72" s="69"/>
      <c r="CB72" s="69"/>
      <c r="CC72" s="69"/>
      <c r="CD72" s="69"/>
      <c r="CE72" s="69"/>
      <c r="CF72" s="69"/>
      <c r="CG72" s="69"/>
      <c r="CH72" s="69"/>
      <c r="CI72" s="69"/>
      <c r="CJ72" s="69"/>
      <c r="CK72" s="69"/>
      <c r="CL72" s="69"/>
      <c r="CM72" s="69"/>
      <c r="CN72" s="69"/>
      <c r="CO72" s="69"/>
      <c r="CP72" s="69"/>
      <c r="CQ72" s="69"/>
      <c r="CR72" s="69"/>
      <c r="CS72" s="69"/>
      <c r="CT72" s="69"/>
      <c r="CU72" s="69"/>
      <c r="CV72" s="69"/>
      <c r="CW72" s="69"/>
      <c r="CX72" s="69"/>
      <c r="CY72" s="69"/>
      <c r="CZ72" s="69"/>
      <c r="DA72" s="69"/>
      <c r="DB72" s="69"/>
      <c r="DC72" s="69"/>
      <c r="DD72" s="69"/>
      <c r="DE72" s="69"/>
      <c r="DF72" s="69"/>
      <c r="DG72" s="69"/>
      <c r="DH72" s="69"/>
      <c r="DI72" s="69"/>
      <c r="DJ72" s="69"/>
      <c r="DK72" s="69"/>
      <c r="DL72" s="69"/>
      <c r="DM72" s="69"/>
      <c r="DN72" s="69"/>
      <c r="DO72" s="69"/>
      <c r="DP72" s="69"/>
      <c r="DQ72" s="69"/>
      <c r="DR72" s="69"/>
      <c r="DS72" s="69"/>
      <c r="DT72" s="69"/>
      <c r="DU72" s="69"/>
      <c r="DV72" s="69"/>
      <c r="DW72" s="69"/>
      <c r="DX72" s="69"/>
      <c r="DY72" s="69"/>
      <c r="DZ72" s="69"/>
      <c r="EA72" s="69"/>
      <c r="EB72" s="69"/>
      <c r="EC72" s="69"/>
      <c r="ED72" s="69"/>
      <c r="EE72" s="69"/>
      <c r="EF72" s="69"/>
      <c r="EG72" s="69"/>
      <c r="EH72" s="69"/>
      <c r="EI72" s="69"/>
      <c r="EJ72" s="69"/>
      <c r="EK72" s="69"/>
      <c r="EL72" s="69"/>
      <c r="EM72" s="69"/>
      <c r="EN72" s="69"/>
      <c r="EO72" s="69"/>
      <c r="EP72" s="69"/>
      <c r="EQ72" s="69"/>
      <c r="ER72" s="69"/>
      <c r="ES72" s="69"/>
      <c r="ET72" s="69"/>
      <c r="EU72" s="69"/>
      <c r="EV72" s="69"/>
      <c r="EW72" s="69"/>
      <c r="EX72" s="69"/>
      <c r="EY72" s="69"/>
      <c r="EZ72" s="69"/>
      <c r="FA72" s="69"/>
      <c r="FB72" s="69"/>
      <c r="FC72" s="69"/>
      <c r="FD72" s="69"/>
      <c r="FE72" s="69"/>
      <c r="FF72" s="69"/>
      <c r="FG72" s="69"/>
      <c r="FH72" s="69"/>
      <c r="FI72" s="69"/>
      <c r="FJ72" s="69"/>
      <c r="FK72" s="69"/>
      <c r="FL72" s="69"/>
      <c r="FM72" s="69"/>
      <c r="FN72" s="69"/>
      <c r="FO72" s="69"/>
      <c r="FP72" s="69"/>
      <c r="FQ72" s="69"/>
      <c r="FR72" s="69"/>
      <c r="FS72" s="69"/>
      <c r="FT72" s="69"/>
      <c r="FU72" s="69"/>
      <c r="FV72" s="69"/>
      <c r="FW72" s="69"/>
      <c r="FX72" s="69"/>
      <c r="FY72" s="69"/>
      <c r="FZ72" s="69"/>
      <c r="GA72" s="69"/>
      <c r="GB72" s="69"/>
      <c r="GC72" s="69"/>
      <c r="GD72" s="69"/>
      <c r="GE72" s="69"/>
      <c r="GF72" s="69"/>
      <c r="GG72" s="69"/>
      <c r="GH72" s="69"/>
      <c r="GI72" s="69"/>
      <c r="GJ72" s="69"/>
    </row>
    <row r="73" spans="1:192" x14ac:dyDescent="0.25">
      <c r="A73" s="86"/>
      <c r="B73" s="86"/>
      <c r="C73" s="87"/>
      <c r="D73" s="88"/>
      <c r="E73" s="69" t="str">
        <f xml:space="preserve"> Time!E$172</f>
        <v>Days in period</v>
      </c>
      <c r="F73" s="69">
        <f xml:space="preserve"> Time!F$172</f>
        <v>0</v>
      </c>
      <c r="G73" s="69" t="str">
        <f xml:space="preserve"> Time!G$172</f>
        <v>days</v>
      </c>
      <c r="H73" s="69">
        <f xml:space="preserve"> Time!H$172</f>
        <v>0</v>
      </c>
      <c r="I73" s="69">
        <f xml:space="preserve"> Time!I$172</f>
        <v>0</v>
      </c>
      <c r="J73" s="69">
        <f xml:space="preserve"> Time!J$172</f>
        <v>181</v>
      </c>
      <c r="K73" s="69">
        <f xml:space="preserve"> Time!K$172</f>
        <v>184</v>
      </c>
      <c r="L73" s="69">
        <f xml:space="preserve"> Time!L$172</f>
        <v>181</v>
      </c>
      <c r="M73" s="69">
        <f xml:space="preserve"> Time!M$172</f>
        <v>184</v>
      </c>
      <c r="N73" s="69">
        <f xml:space="preserve"> Time!N$172</f>
        <v>181</v>
      </c>
      <c r="O73" s="69">
        <f xml:space="preserve"> Time!O$172</f>
        <v>184</v>
      </c>
      <c r="P73" s="69">
        <f xml:space="preserve"> Time!P$172</f>
        <v>182</v>
      </c>
      <c r="Q73" s="69">
        <f xml:space="preserve"> Time!Q$172</f>
        <v>184</v>
      </c>
      <c r="R73" s="69">
        <f xml:space="preserve"> Time!R$172</f>
        <v>181</v>
      </c>
      <c r="S73" s="69">
        <f xml:space="preserve"> Time!S$172</f>
        <v>184</v>
      </c>
      <c r="T73" s="69">
        <f xml:space="preserve"> Time!T$172</f>
        <v>181</v>
      </c>
      <c r="U73" s="69">
        <f xml:space="preserve"> Time!U$172</f>
        <v>184</v>
      </c>
      <c r="V73" s="69">
        <f xml:space="preserve"> Time!V$172</f>
        <v>181</v>
      </c>
      <c r="W73" s="69">
        <f xml:space="preserve"> Time!W$172</f>
        <v>184</v>
      </c>
      <c r="X73" s="69">
        <f xml:space="preserve"> Time!X$172</f>
        <v>182</v>
      </c>
      <c r="Y73" s="69">
        <f xml:space="preserve"> Time!Y$172</f>
        <v>184</v>
      </c>
      <c r="Z73" s="69">
        <f xml:space="preserve"> Time!Z$172</f>
        <v>181</v>
      </c>
      <c r="AA73" s="69">
        <f xml:space="preserve"> Time!AA$172</f>
        <v>184</v>
      </c>
      <c r="AB73" s="69">
        <f xml:space="preserve"> Time!AB$172</f>
        <v>181</v>
      </c>
      <c r="AC73" s="69">
        <f xml:space="preserve"> Time!AC$172</f>
        <v>184</v>
      </c>
      <c r="AD73" s="69">
        <f xml:space="preserve"> Time!AD$172</f>
        <v>181</v>
      </c>
      <c r="AE73" s="69">
        <f xml:space="preserve"> Time!AE$172</f>
        <v>184</v>
      </c>
      <c r="AF73" s="69">
        <f xml:space="preserve"> Time!AF$172</f>
        <v>182</v>
      </c>
      <c r="AG73" s="69">
        <f xml:space="preserve"> Time!AG$172</f>
        <v>184</v>
      </c>
      <c r="AH73" s="69">
        <f xml:space="preserve"> Time!AH$172</f>
        <v>181</v>
      </c>
      <c r="AI73" s="69">
        <f xml:space="preserve"> Time!AI$172</f>
        <v>184</v>
      </c>
      <c r="AJ73" s="69">
        <f xml:space="preserve"> Time!AJ$172</f>
        <v>181</v>
      </c>
      <c r="AK73" s="69">
        <f xml:space="preserve"> Time!AK$172</f>
        <v>184</v>
      </c>
      <c r="AL73" s="69">
        <f xml:space="preserve"> Time!AL$172</f>
        <v>181</v>
      </c>
      <c r="AM73" s="69">
        <f xml:space="preserve"> Time!AM$172</f>
        <v>184</v>
      </c>
      <c r="AN73" s="69">
        <f xml:space="preserve"> Time!AN$172</f>
        <v>182</v>
      </c>
      <c r="AO73" s="69">
        <f xml:space="preserve"> Time!AO$172</f>
        <v>184</v>
      </c>
      <c r="AP73" s="69">
        <f xml:space="preserve"> Time!AP$172</f>
        <v>181</v>
      </c>
      <c r="AQ73" s="69">
        <f xml:space="preserve"> Time!AQ$172</f>
        <v>184</v>
      </c>
      <c r="AR73" s="69">
        <f xml:space="preserve"> Time!AR$172</f>
        <v>181</v>
      </c>
      <c r="AS73" s="69">
        <f xml:space="preserve"> Time!AS$172</f>
        <v>184</v>
      </c>
      <c r="AT73" s="69">
        <f xml:space="preserve"> Time!AT$172</f>
        <v>181</v>
      </c>
      <c r="AU73" s="69">
        <f xml:space="preserve"> Time!AU$172</f>
        <v>184</v>
      </c>
      <c r="AV73" s="69">
        <f xml:space="preserve"> Time!AV$172</f>
        <v>182</v>
      </c>
      <c r="AW73" s="69">
        <f xml:space="preserve"> Time!AW$172</f>
        <v>184</v>
      </c>
      <c r="AX73" s="69">
        <f xml:space="preserve"> Time!AX$172</f>
        <v>181</v>
      </c>
      <c r="AY73" s="69">
        <f xml:space="preserve"> Time!AY$172</f>
        <v>184</v>
      </c>
      <c r="AZ73" s="69">
        <f xml:space="preserve"> Time!AZ$172</f>
        <v>181</v>
      </c>
      <c r="BA73" s="69">
        <f xml:space="preserve"> Time!BA$172</f>
        <v>184</v>
      </c>
      <c r="BB73" s="69">
        <f xml:space="preserve"> Time!BB$172</f>
        <v>181</v>
      </c>
      <c r="BC73" s="69">
        <f xml:space="preserve"> Time!BC$172</f>
        <v>184</v>
      </c>
      <c r="BD73" s="69">
        <f xml:space="preserve"> Time!BD$172</f>
        <v>182</v>
      </c>
      <c r="BE73" s="69">
        <f xml:space="preserve"> Time!BE$172</f>
        <v>184</v>
      </c>
      <c r="BF73" s="69">
        <f xml:space="preserve"> Time!BF$172</f>
        <v>181</v>
      </c>
      <c r="BG73" s="69">
        <f xml:space="preserve"> Time!BG$172</f>
        <v>184</v>
      </c>
      <c r="BH73" s="69">
        <f xml:space="preserve"> Time!BH$172</f>
        <v>181</v>
      </c>
      <c r="BI73" s="69">
        <f xml:space="preserve"> Time!BI$172</f>
        <v>184</v>
      </c>
      <c r="BJ73" s="69">
        <f xml:space="preserve"> Time!BJ$172</f>
        <v>181</v>
      </c>
      <c r="BK73" s="69">
        <f xml:space="preserve"> Time!BK$172</f>
        <v>184</v>
      </c>
      <c r="BL73" s="69">
        <f xml:space="preserve"> Time!BL$172</f>
        <v>182</v>
      </c>
      <c r="BM73" s="69">
        <f xml:space="preserve"> Time!BM$172</f>
        <v>184</v>
      </c>
      <c r="BN73" s="69">
        <f xml:space="preserve"> Time!BN$172</f>
        <v>181</v>
      </c>
      <c r="BO73" s="69">
        <f xml:space="preserve"> Time!BO$172</f>
        <v>184</v>
      </c>
      <c r="BP73" s="69">
        <f xml:space="preserve"> Time!BP$172</f>
        <v>181</v>
      </c>
      <c r="BQ73" s="69">
        <f xml:space="preserve"> Time!BQ$172</f>
        <v>184</v>
      </c>
      <c r="BR73" s="69">
        <f xml:space="preserve"> Time!BR$172</f>
        <v>181</v>
      </c>
      <c r="BS73" s="69">
        <f xml:space="preserve"> Time!BS$172</f>
        <v>184</v>
      </c>
      <c r="BT73" s="69">
        <f xml:space="preserve"> Time!BT$172</f>
        <v>182</v>
      </c>
      <c r="BU73" s="69">
        <f xml:space="preserve"> Time!BU$172</f>
        <v>184</v>
      </c>
      <c r="BV73" s="69">
        <f xml:space="preserve"> Time!BV$172</f>
        <v>181</v>
      </c>
      <c r="BW73" s="69">
        <f xml:space="preserve"> Time!BW$172</f>
        <v>184</v>
      </c>
      <c r="BX73" s="69">
        <f xml:space="preserve"> Time!BX$172</f>
        <v>181</v>
      </c>
      <c r="BY73" s="69">
        <f xml:space="preserve"> Time!BY$172</f>
        <v>184</v>
      </c>
      <c r="BZ73" s="69">
        <f xml:space="preserve"> Time!BZ$172</f>
        <v>181</v>
      </c>
      <c r="CA73" s="69">
        <f xml:space="preserve"> Time!CA$172</f>
        <v>184</v>
      </c>
      <c r="CB73" s="69">
        <f xml:space="preserve"> Time!CB$172</f>
        <v>182</v>
      </c>
      <c r="CC73" s="69">
        <f xml:space="preserve"> Time!CC$172</f>
        <v>184</v>
      </c>
      <c r="CD73" s="69">
        <f xml:space="preserve"> Time!CD$172</f>
        <v>181</v>
      </c>
      <c r="CE73" s="69">
        <f xml:space="preserve"> Time!CE$172</f>
        <v>184</v>
      </c>
      <c r="CF73" s="69">
        <f xml:space="preserve"> Time!CF$172</f>
        <v>181</v>
      </c>
      <c r="CG73" s="69">
        <f xml:space="preserve"> Time!CG$172</f>
        <v>184</v>
      </c>
      <c r="CH73" s="69">
        <f xml:space="preserve"> Time!CH$172</f>
        <v>181</v>
      </c>
      <c r="CI73" s="69">
        <f xml:space="preserve"> Time!CI$172</f>
        <v>184</v>
      </c>
      <c r="CJ73" s="69">
        <f xml:space="preserve"> Time!CJ$172</f>
        <v>182</v>
      </c>
      <c r="CK73" s="69">
        <f xml:space="preserve"> Time!CK$172</f>
        <v>184</v>
      </c>
      <c r="CL73" s="69">
        <f xml:space="preserve"> Time!CL$172</f>
        <v>181</v>
      </c>
      <c r="CM73" s="69">
        <f xml:space="preserve"> Time!CM$172</f>
        <v>184</v>
      </c>
      <c r="CN73" s="69">
        <f xml:space="preserve"> Time!CN$172</f>
        <v>181</v>
      </c>
      <c r="CO73" s="69">
        <f xml:space="preserve"> Time!CO$172</f>
        <v>184</v>
      </c>
      <c r="CP73" s="69">
        <f xml:space="preserve"> Time!CP$172</f>
        <v>181</v>
      </c>
      <c r="CQ73" s="69">
        <f xml:space="preserve"> Time!CQ$172</f>
        <v>184</v>
      </c>
      <c r="CR73" s="69">
        <f xml:space="preserve"> Time!CR$172</f>
        <v>182</v>
      </c>
      <c r="CS73" s="69">
        <f xml:space="preserve"> Time!CS$172</f>
        <v>184</v>
      </c>
      <c r="CT73" s="69">
        <f xml:space="preserve"> Time!CT$172</f>
        <v>181</v>
      </c>
      <c r="CU73" s="69">
        <f xml:space="preserve"> Time!CU$172</f>
        <v>184</v>
      </c>
      <c r="CV73" s="69">
        <f xml:space="preserve"> Time!CV$172</f>
        <v>181</v>
      </c>
      <c r="CW73" s="69">
        <f xml:space="preserve"> Time!CW$172</f>
        <v>184</v>
      </c>
      <c r="CX73" s="69">
        <f xml:space="preserve"> Time!CX$172</f>
        <v>181</v>
      </c>
      <c r="CY73" s="69">
        <f xml:space="preserve"> Time!CY$172</f>
        <v>184</v>
      </c>
      <c r="CZ73" s="69">
        <f xml:space="preserve"> Time!CZ$172</f>
        <v>182</v>
      </c>
      <c r="DA73" s="69">
        <f xml:space="preserve"> Time!DA$172</f>
        <v>184</v>
      </c>
      <c r="DB73" s="69">
        <f xml:space="preserve"> Time!DB$172</f>
        <v>181</v>
      </c>
      <c r="DC73" s="69">
        <f xml:space="preserve"> Time!DC$172</f>
        <v>184</v>
      </c>
      <c r="DD73" s="69">
        <f xml:space="preserve"> Time!DD$172</f>
        <v>181</v>
      </c>
      <c r="DE73" s="69">
        <f xml:space="preserve"> Time!DE$172</f>
        <v>184</v>
      </c>
      <c r="DF73" s="69">
        <f xml:space="preserve"> Time!DF$172</f>
        <v>181</v>
      </c>
      <c r="DG73" s="69">
        <f xml:space="preserve"> Time!DG$172</f>
        <v>184</v>
      </c>
      <c r="DH73" s="69">
        <f xml:space="preserve"> Time!DH$172</f>
        <v>182</v>
      </c>
      <c r="DI73" s="69">
        <f xml:space="preserve"> Time!DI$172</f>
        <v>184</v>
      </c>
      <c r="DJ73" s="69">
        <f xml:space="preserve"> Time!DJ$172</f>
        <v>181</v>
      </c>
      <c r="DK73" s="69">
        <f xml:space="preserve"> Time!DK$172</f>
        <v>184</v>
      </c>
      <c r="DL73" s="69">
        <f xml:space="preserve"> Time!DL$172</f>
        <v>181</v>
      </c>
      <c r="DM73" s="69">
        <f xml:space="preserve"> Time!DM$172</f>
        <v>184</v>
      </c>
      <c r="DN73" s="69">
        <f xml:space="preserve"> Time!DN$172</f>
        <v>181</v>
      </c>
      <c r="DO73" s="69">
        <f xml:space="preserve"> Time!DO$172</f>
        <v>184</v>
      </c>
      <c r="DP73" s="69">
        <f xml:space="preserve"> Time!DP$172</f>
        <v>182</v>
      </c>
      <c r="DQ73" s="69">
        <f xml:space="preserve"> Time!DQ$172</f>
        <v>184</v>
      </c>
      <c r="DR73" s="69">
        <f xml:space="preserve"> Time!DR$172</f>
        <v>181</v>
      </c>
      <c r="DS73" s="69">
        <f xml:space="preserve"> Time!DS$172</f>
        <v>184</v>
      </c>
      <c r="DT73" s="69">
        <f xml:space="preserve"> Time!DT$172</f>
        <v>181</v>
      </c>
      <c r="DU73" s="69">
        <f xml:space="preserve"> Time!DU$172</f>
        <v>184</v>
      </c>
      <c r="DV73" s="69">
        <f xml:space="preserve"> Time!DV$172</f>
        <v>181</v>
      </c>
      <c r="DW73" s="69">
        <f xml:space="preserve"> Time!DW$172</f>
        <v>184</v>
      </c>
      <c r="DX73" s="69">
        <f xml:space="preserve"> Time!DX$172</f>
        <v>182</v>
      </c>
      <c r="DY73" s="69">
        <f xml:space="preserve"> Time!DY$172</f>
        <v>184</v>
      </c>
      <c r="DZ73" s="69">
        <f xml:space="preserve"> Time!DZ$172</f>
        <v>181</v>
      </c>
      <c r="EA73" s="69">
        <f xml:space="preserve"> Time!EA$172</f>
        <v>184</v>
      </c>
      <c r="EB73" s="69">
        <f xml:space="preserve"> Time!EB$172</f>
        <v>181</v>
      </c>
      <c r="EC73" s="69">
        <f xml:space="preserve"> Time!EC$172</f>
        <v>184</v>
      </c>
      <c r="ED73" s="69">
        <f xml:space="preserve"> Time!ED$172</f>
        <v>181</v>
      </c>
      <c r="EE73" s="69">
        <f xml:space="preserve"> Time!EE$172</f>
        <v>184</v>
      </c>
      <c r="EF73" s="69">
        <f xml:space="preserve"> Time!EF$172</f>
        <v>182</v>
      </c>
      <c r="EG73" s="69">
        <f xml:space="preserve"> Time!EG$172</f>
        <v>184</v>
      </c>
      <c r="EH73" s="69">
        <f xml:space="preserve"> Time!EH$172</f>
        <v>181</v>
      </c>
      <c r="EI73" s="69">
        <f xml:space="preserve"> Time!EI$172</f>
        <v>184</v>
      </c>
      <c r="EJ73" s="69">
        <f xml:space="preserve"> Time!EJ$172</f>
        <v>181</v>
      </c>
      <c r="EK73" s="69">
        <f xml:space="preserve"> Time!EK$172</f>
        <v>184</v>
      </c>
      <c r="EL73" s="69">
        <f xml:space="preserve"> Time!EL$172</f>
        <v>181</v>
      </c>
      <c r="EM73" s="69">
        <f xml:space="preserve"> Time!EM$172</f>
        <v>184</v>
      </c>
      <c r="EN73" s="69">
        <f xml:space="preserve"> Time!EN$172</f>
        <v>182</v>
      </c>
      <c r="EO73" s="69">
        <f xml:space="preserve"> Time!EO$172</f>
        <v>184</v>
      </c>
      <c r="EP73" s="69">
        <f xml:space="preserve"> Time!EP$172</f>
        <v>181</v>
      </c>
      <c r="EQ73" s="69">
        <f xml:space="preserve"> Time!EQ$172</f>
        <v>184</v>
      </c>
      <c r="ER73" s="69">
        <f xml:space="preserve"> Time!ER$172</f>
        <v>181</v>
      </c>
      <c r="ES73" s="69">
        <f xml:space="preserve"> Time!ES$172</f>
        <v>184</v>
      </c>
      <c r="ET73" s="69">
        <f xml:space="preserve"> Time!ET$172</f>
        <v>181</v>
      </c>
      <c r="EU73" s="69">
        <f xml:space="preserve"> Time!EU$172</f>
        <v>184</v>
      </c>
      <c r="EV73" s="69">
        <f xml:space="preserve"> Time!EV$172</f>
        <v>182</v>
      </c>
      <c r="EW73" s="69">
        <f xml:space="preserve"> Time!EW$172</f>
        <v>184</v>
      </c>
      <c r="EX73" s="69">
        <f xml:space="preserve"> Time!EX$172</f>
        <v>181</v>
      </c>
      <c r="EY73" s="69">
        <f xml:space="preserve"> Time!EY$172</f>
        <v>184</v>
      </c>
      <c r="EZ73" s="69">
        <f xml:space="preserve"> Time!EZ$172</f>
        <v>181</v>
      </c>
      <c r="FA73" s="69">
        <f xml:space="preserve"> Time!FA$172</f>
        <v>184</v>
      </c>
      <c r="FB73" s="69">
        <f xml:space="preserve"> Time!FB$172</f>
        <v>181</v>
      </c>
      <c r="FC73" s="69">
        <f xml:space="preserve"> Time!FC$172</f>
        <v>184</v>
      </c>
      <c r="FD73" s="69">
        <f xml:space="preserve"> Time!FD$172</f>
        <v>182</v>
      </c>
      <c r="FE73" s="69">
        <f xml:space="preserve"> Time!FE$172</f>
        <v>184</v>
      </c>
      <c r="FF73" s="69">
        <f xml:space="preserve"> Time!FF$172</f>
        <v>181</v>
      </c>
      <c r="FG73" s="69">
        <f xml:space="preserve"> Time!FG$172</f>
        <v>184</v>
      </c>
      <c r="FH73" s="69">
        <f xml:space="preserve"> Time!FH$172</f>
        <v>181</v>
      </c>
      <c r="FI73" s="69">
        <f xml:space="preserve"> Time!FI$172</f>
        <v>184</v>
      </c>
      <c r="FJ73" s="69">
        <f xml:space="preserve"> Time!FJ$172</f>
        <v>181</v>
      </c>
      <c r="FK73" s="69">
        <f xml:space="preserve"> Time!FK$172</f>
        <v>184</v>
      </c>
      <c r="FL73" s="69">
        <f xml:space="preserve"> Time!FL$172</f>
        <v>181</v>
      </c>
      <c r="FM73" s="69">
        <f xml:space="preserve"> Time!FM$172</f>
        <v>184</v>
      </c>
      <c r="FN73" s="69">
        <f xml:space="preserve"> Time!FN$172</f>
        <v>181</v>
      </c>
      <c r="FO73" s="69">
        <f xml:space="preserve"> Time!FO$172</f>
        <v>184</v>
      </c>
      <c r="FP73" s="69">
        <f xml:space="preserve"> Time!FP$172</f>
        <v>181</v>
      </c>
      <c r="FQ73" s="69">
        <f xml:space="preserve"> Time!FQ$172</f>
        <v>184</v>
      </c>
      <c r="FR73" s="69">
        <f xml:space="preserve"> Time!FR$172</f>
        <v>181</v>
      </c>
      <c r="FS73" s="69">
        <f xml:space="preserve"> Time!FS$172</f>
        <v>184</v>
      </c>
      <c r="FT73" s="69">
        <f xml:space="preserve"> Time!FT$172</f>
        <v>182</v>
      </c>
      <c r="FU73" s="69">
        <f xml:space="preserve"> Time!FU$172</f>
        <v>184</v>
      </c>
      <c r="FV73" s="69">
        <f xml:space="preserve"> Time!FV$172</f>
        <v>181</v>
      </c>
      <c r="FW73" s="69">
        <f xml:space="preserve"> Time!FW$172</f>
        <v>184</v>
      </c>
      <c r="FX73" s="69">
        <f xml:space="preserve"> Time!FX$172</f>
        <v>181</v>
      </c>
      <c r="FY73" s="69">
        <f xml:space="preserve"> Time!FY$172</f>
        <v>184</v>
      </c>
      <c r="FZ73" s="69">
        <f xml:space="preserve"> Time!FZ$172</f>
        <v>181</v>
      </c>
      <c r="GA73" s="69">
        <f xml:space="preserve"> Time!GA$172</f>
        <v>184</v>
      </c>
      <c r="GB73" s="69">
        <f xml:space="preserve"> Time!GB$172</f>
        <v>182</v>
      </c>
      <c r="GC73" s="69">
        <f xml:space="preserve"> Time!GC$172</f>
        <v>184</v>
      </c>
      <c r="GD73" s="69">
        <f xml:space="preserve"> Time!GD$172</f>
        <v>181</v>
      </c>
      <c r="GE73" s="69">
        <f xml:space="preserve"> Time!GE$172</f>
        <v>184</v>
      </c>
      <c r="GF73" s="69">
        <f xml:space="preserve"> Time!GF$172</f>
        <v>181</v>
      </c>
      <c r="GG73" s="69">
        <f xml:space="preserve"> Time!GG$172</f>
        <v>184</v>
      </c>
      <c r="GH73" s="69">
        <f xml:space="preserve"> Time!GH$172</f>
        <v>181</v>
      </c>
      <c r="GI73" s="69">
        <f xml:space="preserve"> Time!GI$172</f>
        <v>184</v>
      </c>
      <c r="GJ73" s="69">
        <f xml:space="preserve"> Time!GJ$172</f>
        <v>182</v>
      </c>
    </row>
    <row r="74" spans="1:192" x14ac:dyDescent="0.25">
      <c r="A74" s="242"/>
      <c r="B74" s="242"/>
      <c r="C74" s="243"/>
      <c r="D74" s="244"/>
      <c r="E74" s="241" t="str">
        <f t="shared" ref="E74:AJ74" si="124" xml:space="preserve"> E$43</f>
        <v>O&amp;M expense POS</v>
      </c>
      <c r="F74" s="241">
        <f t="shared" si="124"/>
        <v>0</v>
      </c>
      <c r="G74" s="241" t="str">
        <f t="shared" si="124"/>
        <v>$ 000s</v>
      </c>
      <c r="H74" s="241">
        <f t="shared" si="124"/>
        <v>238003.7476116537</v>
      </c>
      <c r="I74" s="241">
        <f t="shared" si="124"/>
        <v>0</v>
      </c>
      <c r="J74" s="241">
        <f t="shared" si="124"/>
        <v>0</v>
      </c>
      <c r="K74" s="241">
        <f t="shared" si="124"/>
        <v>0</v>
      </c>
      <c r="L74" s="241">
        <f t="shared" si="124"/>
        <v>0</v>
      </c>
      <c r="M74" s="241">
        <f t="shared" si="124"/>
        <v>0</v>
      </c>
      <c r="N74" s="241">
        <f t="shared" si="124"/>
        <v>0</v>
      </c>
      <c r="O74" s="241">
        <f t="shared" si="124"/>
        <v>0</v>
      </c>
      <c r="P74" s="241">
        <f t="shared" si="124"/>
        <v>0</v>
      </c>
      <c r="Q74" s="241">
        <f t="shared" si="124"/>
        <v>4895.5569275628004</v>
      </c>
      <c r="R74" s="241">
        <f t="shared" si="124"/>
        <v>4944.6725209357819</v>
      </c>
      <c r="S74" s="241">
        <f t="shared" si="124"/>
        <v>4944.6725209357819</v>
      </c>
      <c r="T74" s="241">
        <f t="shared" si="124"/>
        <v>5043.5659713544983</v>
      </c>
      <c r="U74" s="241">
        <f t="shared" si="124"/>
        <v>5043.5659713544983</v>
      </c>
      <c r="V74" s="241">
        <f t="shared" si="124"/>
        <v>5144.4372907815878</v>
      </c>
      <c r="W74" s="241">
        <f t="shared" si="124"/>
        <v>5144.4372907815878</v>
      </c>
      <c r="X74" s="241">
        <f t="shared" si="124"/>
        <v>5247.3260365972192</v>
      </c>
      <c r="Y74" s="241">
        <f t="shared" si="124"/>
        <v>5247.3260365972192</v>
      </c>
      <c r="Z74" s="241">
        <f t="shared" si="124"/>
        <v>5352.562946189013</v>
      </c>
      <c r="AA74" s="241">
        <f t="shared" si="124"/>
        <v>5352.562946189013</v>
      </c>
      <c r="AB74" s="241">
        <f t="shared" si="124"/>
        <v>5459.6142051127936</v>
      </c>
      <c r="AC74" s="241">
        <f t="shared" si="124"/>
        <v>5459.6142051127936</v>
      </c>
      <c r="AD74" s="241">
        <f t="shared" si="124"/>
        <v>5568.8064892150505</v>
      </c>
      <c r="AE74" s="241">
        <f t="shared" si="124"/>
        <v>5568.8064892150505</v>
      </c>
      <c r="AF74" s="241">
        <f t="shared" si="124"/>
        <v>5680.1826189993517</v>
      </c>
      <c r="AG74" s="241">
        <f t="shared" si="124"/>
        <v>5680.1826189993517</v>
      </c>
      <c r="AH74" s="241">
        <f t="shared" si="124"/>
        <v>5794.1006146739937</v>
      </c>
      <c r="AI74" s="241">
        <f t="shared" si="124"/>
        <v>5794.1006146739937</v>
      </c>
      <c r="AJ74" s="241">
        <f t="shared" si="124"/>
        <v>5909.9826269674741</v>
      </c>
      <c r="AK74" s="241">
        <f t="shared" ref="AK74:BP74" si="125" xml:space="preserve"> AK$43</f>
        <v>5909.9826269674741</v>
      </c>
      <c r="AL74" s="241">
        <f t="shared" si="125"/>
        <v>6028.1822795068238</v>
      </c>
      <c r="AM74" s="241">
        <f t="shared" si="125"/>
        <v>6028.1822795068238</v>
      </c>
      <c r="AN74" s="241">
        <f t="shared" si="125"/>
        <v>6148.7459250969605</v>
      </c>
      <c r="AO74" s="241">
        <f t="shared" si="125"/>
        <v>6148.7459250969605</v>
      </c>
      <c r="AP74" s="241">
        <f t="shared" si="125"/>
        <v>6272.0611173509496</v>
      </c>
      <c r="AQ74" s="241">
        <f t="shared" si="125"/>
        <v>6272.0611173509496</v>
      </c>
      <c r="AR74" s="241">
        <f t="shared" si="125"/>
        <v>6397.5023396979677</v>
      </c>
      <c r="AS74" s="241">
        <f t="shared" si="125"/>
        <v>6397.5023396979677</v>
      </c>
      <c r="AT74" s="241">
        <f t="shared" si="125"/>
        <v>6525.4523864919265</v>
      </c>
      <c r="AU74" s="241">
        <f t="shared" si="125"/>
        <v>6525.4523864919265</v>
      </c>
      <c r="AV74" s="241">
        <f t="shared" si="125"/>
        <v>6655.9614342217646</v>
      </c>
      <c r="AW74" s="241">
        <f t="shared" si="125"/>
        <v>6655.9614342217646</v>
      </c>
      <c r="AX74" s="241">
        <f t="shared" si="125"/>
        <v>6789.449006142092</v>
      </c>
      <c r="AY74" s="241">
        <f t="shared" si="125"/>
        <v>6789.449006142092</v>
      </c>
      <c r="AZ74" s="241">
        <f t="shared" si="125"/>
        <v>6925.2379862649332</v>
      </c>
      <c r="BA74" s="241">
        <f t="shared" si="125"/>
        <v>6925.2379862649332</v>
      </c>
      <c r="BB74" s="241">
        <f t="shared" si="125"/>
        <v>7063.7427459902328</v>
      </c>
      <c r="BC74" s="241">
        <f t="shared" si="125"/>
        <v>7063.7427459902328</v>
      </c>
      <c r="BD74" s="241">
        <f t="shared" si="125"/>
        <v>7205.017600910036</v>
      </c>
      <c r="BE74" s="241">
        <f t="shared" si="125"/>
        <v>0</v>
      </c>
      <c r="BF74" s="241">
        <f t="shared" si="125"/>
        <v>0</v>
      </c>
      <c r="BG74" s="241">
        <f t="shared" si="125"/>
        <v>0</v>
      </c>
      <c r="BH74" s="241">
        <f t="shared" si="125"/>
        <v>0</v>
      </c>
      <c r="BI74" s="241">
        <f t="shared" si="125"/>
        <v>0</v>
      </c>
      <c r="BJ74" s="241">
        <f t="shared" si="125"/>
        <v>0</v>
      </c>
      <c r="BK74" s="241">
        <f t="shared" si="125"/>
        <v>0</v>
      </c>
      <c r="BL74" s="241">
        <f t="shared" si="125"/>
        <v>0</v>
      </c>
      <c r="BM74" s="241">
        <f t="shared" si="125"/>
        <v>0</v>
      </c>
      <c r="BN74" s="241">
        <f t="shared" si="125"/>
        <v>0</v>
      </c>
      <c r="BO74" s="241">
        <f t="shared" si="125"/>
        <v>0</v>
      </c>
      <c r="BP74" s="241">
        <f t="shared" si="125"/>
        <v>0</v>
      </c>
      <c r="BQ74" s="241">
        <f t="shared" ref="BQ74:CV74" si="126" xml:space="preserve"> BQ$43</f>
        <v>0</v>
      </c>
      <c r="BR74" s="241">
        <f t="shared" si="126"/>
        <v>0</v>
      </c>
      <c r="BS74" s="241">
        <f t="shared" si="126"/>
        <v>0</v>
      </c>
      <c r="BT74" s="241">
        <f t="shared" si="126"/>
        <v>0</v>
      </c>
      <c r="BU74" s="241">
        <f t="shared" si="126"/>
        <v>0</v>
      </c>
      <c r="BV74" s="241">
        <f t="shared" si="126"/>
        <v>0</v>
      </c>
      <c r="BW74" s="241">
        <f t="shared" si="126"/>
        <v>0</v>
      </c>
      <c r="BX74" s="241">
        <f t="shared" si="126"/>
        <v>0</v>
      </c>
      <c r="BY74" s="241">
        <f t="shared" si="126"/>
        <v>0</v>
      </c>
      <c r="BZ74" s="241">
        <f t="shared" si="126"/>
        <v>0</v>
      </c>
      <c r="CA74" s="241">
        <f t="shared" si="126"/>
        <v>0</v>
      </c>
      <c r="CB74" s="241">
        <f t="shared" si="126"/>
        <v>0</v>
      </c>
      <c r="CC74" s="241">
        <f t="shared" si="126"/>
        <v>0</v>
      </c>
      <c r="CD74" s="241">
        <f t="shared" si="126"/>
        <v>0</v>
      </c>
      <c r="CE74" s="241">
        <f t="shared" si="126"/>
        <v>0</v>
      </c>
      <c r="CF74" s="241">
        <f t="shared" si="126"/>
        <v>0</v>
      </c>
      <c r="CG74" s="241">
        <f t="shared" si="126"/>
        <v>0</v>
      </c>
      <c r="CH74" s="241">
        <f t="shared" si="126"/>
        <v>0</v>
      </c>
      <c r="CI74" s="241">
        <f t="shared" si="126"/>
        <v>0</v>
      </c>
      <c r="CJ74" s="241">
        <f t="shared" si="126"/>
        <v>0</v>
      </c>
      <c r="CK74" s="241">
        <f t="shared" si="126"/>
        <v>0</v>
      </c>
      <c r="CL74" s="241">
        <f t="shared" si="126"/>
        <v>0</v>
      </c>
      <c r="CM74" s="241">
        <f t="shared" si="126"/>
        <v>0</v>
      </c>
      <c r="CN74" s="241">
        <f t="shared" si="126"/>
        <v>0</v>
      </c>
      <c r="CO74" s="241">
        <f t="shared" si="126"/>
        <v>0</v>
      </c>
      <c r="CP74" s="241">
        <f t="shared" si="126"/>
        <v>0</v>
      </c>
      <c r="CQ74" s="241">
        <f t="shared" si="126"/>
        <v>0</v>
      </c>
      <c r="CR74" s="241">
        <f t="shared" si="126"/>
        <v>0</v>
      </c>
      <c r="CS74" s="241">
        <f t="shared" si="126"/>
        <v>0</v>
      </c>
      <c r="CT74" s="241">
        <f t="shared" si="126"/>
        <v>0</v>
      </c>
      <c r="CU74" s="241">
        <f t="shared" si="126"/>
        <v>0</v>
      </c>
      <c r="CV74" s="241">
        <f t="shared" si="126"/>
        <v>0</v>
      </c>
      <c r="CW74" s="241">
        <f t="shared" ref="CW74:EB74" si="127" xml:space="preserve"> CW$43</f>
        <v>0</v>
      </c>
      <c r="CX74" s="241">
        <f t="shared" si="127"/>
        <v>0</v>
      </c>
      <c r="CY74" s="241">
        <f t="shared" si="127"/>
        <v>0</v>
      </c>
      <c r="CZ74" s="241">
        <f t="shared" si="127"/>
        <v>0</v>
      </c>
      <c r="DA74" s="241">
        <f t="shared" si="127"/>
        <v>0</v>
      </c>
      <c r="DB74" s="241">
        <f t="shared" si="127"/>
        <v>0</v>
      </c>
      <c r="DC74" s="241">
        <f t="shared" si="127"/>
        <v>0</v>
      </c>
      <c r="DD74" s="241">
        <f t="shared" si="127"/>
        <v>0</v>
      </c>
      <c r="DE74" s="241">
        <f t="shared" si="127"/>
        <v>0</v>
      </c>
      <c r="DF74" s="241">
        <f t="shared" si="127"/>
        <v>0</v>
      </c>
      <c r="DG74" s="241">
        <f t="shared" si="127"/>
        <v>0</v>
      </c>
      <c r="DH74" s="241">
        <f t="shared" si="127"/>
        <v>0</v>
      </c>
      <c r="DI74" s="241">
        <f t="shared" si="127"/>
        <v>0</v>
      </c>
      <c r="DJ74" s="241">
        <f t="shared" si="127"/>
        <v>0</v>
      </c>
      <c r="DK74" s="241">
        <f t="shared" si="127"/>
        <v>0</v>
      </c>
      <c r="DL74" s="241">
        <f t="shared" si="127"/>
        <v>0</v>
      </c>
      <c r="DM74" s="241">
        <f t="shared" si="127"/>
        <v>0</v>
      </c>
      <c r="DN74" s="241">
        <f t="shared" si="127"/>
        <v>0</v>
      </c>
      <c r="DO74" s="241">
        <f t="shared" si="127"/>
        <v>0</v>
      </c>
      <c r="DP74" s="241">
        <f t="shared" si="127"/>
        <v>0</v>
      </c>
      <c r="DQ74" s="241">
        <f t="shared" si="127"/>
        <v>0</v>
      </c>
      <c r="DR74" s="241">
        <f t="shared" si="127"/>
        <v>0</v>
      </c>
      <c r="DS74" s="241">
        <f t="shared" si="127"/>
        <v>0</v>
      </c>
      <c r="DT74" s="241">
        <f t="shared" si="127"/>
        <v>0</v>
      </c>
      <c r="DU74" s="241">
        <f t="shared" si="127"/>
        <v>0</v>
      </c>
      <c r="DV74" s="241">
        <f t="shared" si="127"/>
        <v>0</v>
      </c>
      <c r="DW74" s="241">
        <f t="shared" si="127"/>
        <v>0</v>
      </c>
      <c r="DX74" s="241">
        <f t="shared" si="127"/>
        <v>0</v>
      </c>
      <c r="DY74" s="241">
        <f t="shared" si="127"/>
        <v>0</v>
      </c>
      <c r="DZ74" s="241">
        <f t="shared" si="127"/>
        <v>0</v>
      </c>
      <c r="EA74" s="241">
        <f t="shared" si="127"/>
        <v>0</v>
      </c>
      <c r="EB74" s="241">
        <f t="shared" si="127"/>
        <v>0</v>
      </c>
      <c r="EC74" s="241">
        <f t="shared" ref="EC74:FH74" si="128" xml:space="preserve"> EC$43</f>
        <v>0</v>
      </c>
      <c r="ED74" s="241">
        <f t="shared" si="128"/>
        <v>0</v>
      </c>
      <c r="EE74" s="241">
        <f t="shared" si="128"/>
        <v>0</v>
      </c>
      <c r="EF74" s="241">
        <f t="shared" si="128"/>
        <v>0</v>
      </c>
      <c r="EG74" s="241">
        <f t="shared" si="128"/>
        <v>0</v>
      </c>
      <c r="EH74" s="241">
        <f t="shared" si="128"/>
        <v>0</v>
      </c>
      <c r="EI74" s="241">
        <f t="shared" si="128"/>
        <v>0</v>
      </c>
      <c r="EJ74" s="241">
        <f t="shared" si="128"/>
        <v>0</v>
      </c>
      <c r="EK74" s="241">
        <f t="shared" si="128"/>
        <v>0</v>
      </c>
      <c r="EL74" s="241">
        <f t="shared" si="128"/>
        <v>0</v>
      </c>
      <c r="EM74" s="241">
        <f t="shared" si="128"/>
        <v>0</v>
      </c>
      <c r="EN74" s="241">
        <f t="shared" si="128"/>
        <v>0</v>
      </c>
      <c r="EO74" s="241">
        <f t="shared" si="128"/>
        <v>0</v>
      </c>
      <c r="EP74" s="241">
        <f t="shared" si="128"/>
        <v>0</v>
      </c>
      <c r="EQ74" s="241">
        <f t="shared" si="128"/>
        <v>0</v>
      </c>
      <c r="ER74" s="241">
        <f t="shared" si="128"/>
        <v>0</v>
      </c>
      <c r="ES74" s="241">
        <f t="shared" si="128"/>
        <v>0</v>
      </c>
      <c r="ET74" s="241">
        <f t="shared" si="128"/>
        <v>0</v>
      </c>
      <c r="EU74" s="241">
        <f t="shared" si="128"/>
        <v>0</v>
      </c>
      <c r="EV74" s="241">
        <f t="shared" si="128"/>
        <v>0</v>
      </c>
      <c r="EW74" s="241">
        <f t="shared" si="128"/>
        <v>0</v>
      </c>
      <c r="EX74" s="241">
        <f t="shared" si="128"/>
        <v>0</v>
      </c>
      <c r="EY74" s="241">
        <f t="shared" si="128"/>
        <v>0</v>
      </c>
      <c r="EZ74" s="241">
        <f t="shared" si="128"/>
        <v>0</v>
      </c>
      <c r="FA74" s="241">
        <f t="shared" si="128"/>
        <v>0</v>
      </c>
      <c r="FB74" s="241">
        <f t="shared" si="128"/>
        <v>0</v>
      </c>
      <c r="FC74" s="241">
        <f t="shared" si="128"/>
        <v>0</v>
      </c>
      <c r="FD74" s="241">
        <f t="shared" si="128"/>
        <v>0</v>
      </c>
      <c r="FE74" s="241">
        <f t="shared" si="128"/>
        <v>0</v>
      </c>
      <c r="FF74" s="241">
        <f t="shared" si="128"/>
        <v>0</v>
      </c>
      <c r="FG74" s="241">
        <f t="shared" si="128"/>
        <v>0</v>
      </c>
      <c r="FH74" s="241">
        <f t="shared" si="128"/>
        <v>0</v>
      </c>
      <c r="FI74" s="241">
        <f t="shared" ref="FI74:GJ74" si="129" xml:space="preserve"> FI$43</f>
        <v>0</v>
      </c>
      <c r="FJ74" s="241">
        <f t="shared" si="129"/>
        <v>0</v>
      </c>
      <c r="FK74" s="241">
        <f t="shared" si="129"/>
        <v>0</v>
      </c>
      <c r="FL74" s="241">
        <f t="shared" si="129"/>
        <v>0</v>
      </c>
      <c r="FM74" s="241">
        <f t="shared" si="129"/>
        <v>0</v>
      </c>
      <c r="FN74" s="241">
        <f t="shared" si="129"/>
        <v>0</v>
      </c>
      <c r="FO74" s="241">
        <f t="shared" si="129"/>
        <v>0</v>
      </c>
      <c r="FP74" s="241">
        <f t="shared" si="129"/>
        <v>0</v>
      </c>
      <c r="FQ74" s="241">
        <f t="shared" si="129"/>
        <v>0</v>
      </c>
      <c r="FR74" s="241">
        <f t="shared" si="129"/>
        <v>0</v>
      </c>
      <c r="FS74" s="241">
        <f t="shared" si="129"/>
        <v>0</v>
      </c>
      <c r="FT74" s="241">
        <f t="shared" si="129"/>
        <v>0</v>
      </c>
      <c r="FU74" s="241">
        <f t="shared" si="129"/>
        <v>0</v>
      </c>
      <c r="FV74" s="241">
        <f t="shared" si="129"/>
        <v>0</v>
      </c>
      <c r="FW74" s="241">
        <f t="shared" si="129"/>
        <v>0</v>
      </c>
      <c r="FX74" s="241">
        <f t="shared" si="129"/>
        <v>0</v>
      </c>
      <c r="FY74" s="241">
        <f t="shared" si="129"/>
        <v>0</v>
      </c>
      <c r="FZ74" s="241">
        <f t="shared" si="129"/>
        <v>0</v>
      </c>
      <c r="GA74" s="241">
        <f t="shared" si="129"/>
        <v>0</v>
      </c>
      <c r="GB74" s="241">
        <f t="shared" si="129"/>
        <v>0</v>
      </c>
      <c r="GC74" s="241">
        <f t="shared" si="129"/>
        <v>0</v>
      </c>
      <c r="GD74" s="241">
        <f t="shared" si="129"/>
        <v>0</v>
      </c>
      <c r="GE74" s="241">
        <f t="shared" si="129"/>
        <v>0</v>
      </c>
      <c r="GF74" s="241">
        <f t="shared" si="129"/>
        <v>0</v>
      </c>
      <c r="GG74" s="241">
        <f t="shared" si="129"/>
        <v>0</v>
      </c>
      <c r="GH74" s="241">
        <f t="shared" si="129"/>
        <v>0</v>
      </c>
      <c r="GI74" s="241">
        <f t="shared" si="129"/>
        <v>0</v>
      </c>
      <c r="GJ74" s="241">
        <f t="shared" si="129"/>
        <v>0</v>
      </c>
    </row>
    <row r="75" spans="1:192" x14ac:dyDescent="0.25">
      <c r="A75" s="242"/>
      <c r="B75" s="242"/>
      <c r="C75" s="243"/>
      <c r="D75" s="244"/>
      <c r="E75" s="241" t="s">
        <v>253</v>
      </c>
      <c r="F75" s="241"/>
      <c r="G75" s="241" t="str">
        <f xml:space="preserve"> SMU</f>
        <v>$ 000s</v>
      </c>
      <c r="H75" s="241"/>
      <c r="I75" s="241"/>
      <c r="J75" s="241">
        <f t="shared" ref="J75" si="130" xml:space="preserve"> $F72/ J73 * J74</f>
        <v>0</v>
      </c>
      <c r="K75" s="241">
        <f t="shared" ref="K75" si="131" xml:space="preserve"> $F72/ K73 * K74</f>
        <v>0</v>
      </c>
      <c r="L75" s="241">
        <f t="shared" ref="L75" si="132" xml:space="preserve"> $F72/ L73 * L74</f>
        <v>0</v>
      </c>
      <c r="M75" s="241">
        <f t="shared" ref="M75" si="133" xml:space="preserve"> $F72/ M73 * M74</f>
        <v>0</v>
      </c>
      <c r="N75" s="241">
        <f t="shared" ref="N75" si="134" xml:space="preserve"> $F72/ N73 * N74</f>
        <v>0</v>
      </c>
      <c r="O75" s="241">
        <f t="shared" ref="O75" si="135" xml:space="preserve"> $F72/ O73 * O74</f>
        <v>0</v>
      </c>
      <c r="P75" s="241">
        <f t="shared" ref="P75" si="136" xml:space="preserve"> $F72/ P73 * P74</f>
        <v>0</v>
      </c>
      <c r="Q75" s="241">
        <f t="shared" ref="Q75" si="137" xml:space="preserve"> $F72/ Q73 * Q74</f>
        <v>1197.2829442409022</v>
      </c>
      <c r="R75" s="241">
        <f t="shared" ref="R75" si="138" xml:space="preserve"> $F72/ R73 * R74</f>
        <v>1229.3384720558574</v>
      </c>
      <c r="S75" s="241">
        <f t="shared" ref="S75" si="139" xml:space="preserve"> $F72/ S73 * S74</f>
        <v>1209.2949100114683</v>
      </c>
      <c r="T75" s="241">
        <f t="shared" ref="T75" si="140" xml:space="preserve"> $F72/ T73 * T74</f>
        <v>1253.9252414969746</v>
      </c>
      <c r="U75" s="241">
        <f t="shared" ref="U75" si="141" xml:space="preserve"> $F72/ U73 * U74</f>
        <v>1233.4808082116979</v>
      </c>
      <c r="V75" s="241">
        <f t="shared" ref="V75" si="142" xml:space="preserve"> $F72/ V73 * V74</f>
        <v>1279.0037463269141</v>
      </c>
      <c r="W75" s="241">
        <f t="shared" ref="W75" si="143" xml:space="preserve"> $F72/ W73 * W74</f>
        <v>1258.1504243759318</v>
      </c>
      <c r="X75" s="241">
        <f t="shared" ref="X75" si="144" xml:space="preserve"> $F72/ X73 * X74</f>
        <v>1297.4157782795323</v>
      </c>
      <c r="Y75" s="241">
        <f t="shared" ref="Y75" si="145" xml:space="preserve"> $F72/ Y73 * Y74</f>
        <v>1283.3134328634503</v>
      </c>
      <c r="Z75" s="241">
        <f t="shared" ref="Z75" si="146" xml:space="preserve"> $F72/ Z73 * Z74</f>
        <v>1330.7476938038983</v>
      </c>
      <c r="AA75" s="241">
        <f t="shared" ref="AA75" si="147" xml:space="preserve"> $F72/ AA73 * AA74</f>
        <v>1309.0507205353565</v>
      </c>
      <c r="AB75" s="241">
        <f t="shared" ref="AB75" si="148" xml:space="preserve"> $F72/ AB73 * AB74</f>
        <v>1357.3626476799764</v>
      </c>
      <c r="AC75" s="241">
        <f t="shared" ref="AC75" si="149" xml:space="preserve"> $F72/ AC73 * AC74</f>
        <v>1335.2317349460636</v>
      </c>
      <c r="AD75" s="241">
        <f t="shared" ref="AD75" si="150" xml:space="preserve"> $F72/ AD73 * AD74</f>
        <v>1384.5099006335761</v>
      </c>
      <c r="AE75" s="241">
        <f t="shared" ref="AE75" si="151" xml:space="preserve"> $F72/ AE73 * AE74</f>
        <v>1361.9363696449852</v>
      </c>
      <c r="AF75" s="241">
        <f t="shared" ref="AF75" si="152" xml:space="preserve"> $F72/ AF73 * AF74</f>
        <v>1404.4407574448946</v>
      </c>
      <c r="AG75" s="241">
        <f t="shared" ref="AG75" si="153" xml:space="preserve"> $F72/ AG73 * AG74</f>
        <v>1389.1750970378851</v>
      </c>
      <c r="AH75" s="241">
        <f t="shared" ref="AH75" si="154" xml:space="preserve"> $F72/ AH73 * AH74</f>
        <v>1440.5222522670151</v>
      </c>
      <c r="AI75" s="241">
        <f t="shared" ref="AI75" si="155" xml:space="preserve"> $F72/ AI73 * AI74</f>
        <v>1417.0354764148356</v>
      </c>
      <c r="AJ75" s="241">
        <f t="shared" ref="AJ75" si="156" xml:space="preserve"> $F72/ AJ73 * AJ74</f>
        <v>1469.3326973123555</v>
      </c>
      <c r="AK75" s="241">
        <f t="shared" ref="AK75" si="157" xml:space="preserve"> $F72/ AK73 * AK74</f>
        <v>1445.3761859431322</v>
      </c>
      <c r="AL75" s="241">
        <f t="shared" ref="AL75" si="158" xml:space="preserve"> $F72/ AL73 * AL74</f>
        <v>1498.7193512586025</v>
      </c>
      <c r="AM75" s="241">
        <f t="shared" ref="AM75" si="159" xml:space="preserve"> $F72/ AM73 * AM74</f>
        <v>1474.2837096619949</v>
      </c>
      <c r="AN75" s="241">
        <f t="shared" ref="AN75" si="160" xml:space="preserve"> $F72/ AN73 * AN74</f>
        <v>1520.2943221393584</v>
      </c>
      <c r="AO75" s="241">
        <f t="shared" ref="AO75" si="161" xml:space="preserve"> $F72/ AO73 * AO74</f>
        <v>1503.769383855235</v>
      </c>
      <c r="AP75" s="241">
        <f t="shared" ref="AP75" si="162" xml:space="preserve"> $F72/ AP73 * AP74</f>
        <v>1559.3522114960924</v>
      </c>
      <c r="AQ75" s="241">
        <f t="shared" ref="AQ75" si="163" xml:space="preserve"> $F72/ AQ73 * AQ74</f>
        <v>1533.9279906564823</v>
      </c>
      <c r="AR75" s="241">
        <f t="shared" ref="AR75" si="164" xml:space="preserve"> $F72/ AR73 * AR74</f>
        <v>1590.5392557260141</v>
      </c>
      <c r="AS75" s="241">
        <f t="shared" ref="AS75" si="165" xml:space="preserve"> $F72/ AS73 * AS74</f>
        <v>1564.6065504696116</v>
      </c>
      <c r="AT75" s="241">
        <f t="shared" ref="AT75" si="166" xml:space="preserve"> $F72/ AT73 * AT74</f>
        <v>1622.3500408405343</v>
      </c>
      <c r="AU75" s="241">
        <f t="shared" ref="AU75" si="167" xml:space="preserve"> $F72/ AU73 * AU74</f>
        <v>1595.8986814790037</v>
      </c>
      <c r="AV75" s="241">
        <f t="shared" ref="AV75" si="168" xml:space="preserve"> $F72/ AV73 * AV74</f>
        <v>1645.7047502196672</v>
      </c>
      <c r="AW75" s="241">
        <f t="shared" ref="AW75" si="169" xml:space="preserve"> $F72/ AW73 * AW74</f>
        <v>1627.8166551085837</v>
      </c>
      <c r="AX75" s="241">
        <f t="shared" ref="AX75" si="170" xml:space="preserve"> $F72/ AX73 * AX74</f>
        <v>1687.9845595380891</v>
      </c>
      <c r="AY75" s="241">
        <f t="shared" ref="AY75" si="171" xml:space="preserve"> $F72/ AY73 * AY74</f>
        <v>1660.463072154316</v>
      </c>
      <c r="AZ75" s="241">
        <f t="shared" ref="AZ75" si="172" xml:space="preserve"> $F72/ AZ73 * AZ74</f>
        <v>1721.7442507288508</v>
      </c>
      <c r="BA75" s="241">
        <f t="shared" ref="BA75" si="173" xml:space="preserve"> $F72/ BA73 * BA74</f>
        <v>1693.6723335974023</v>
      </c>
      <c r="BB75" s="241">
        <f t="shared" ref="BB75" si="174" xml:space="preserve"> $F72/ BB73 * BB74</f>
        <v>1756.1791357434281</v>
      </c>
      <c r="BC75" s="241">
        <f t="shared" ref="BC75" si="175" xml:space="preserve"> $F72/ BC73 * BC74</f>
        <v>1727.5457802693504</v>
      </c>
      <c r="BD75" s="241">
        <f t="shared" ref="BD75" si="176" xml:space="preserve"> $F72/ BD73 * BD74</f>
        <v>1781.4603958294047</v>
      </c>
      <c r="BE75" s="241">
        <f t="shared" ref="BE75" si="177" xml:space="preserve"> $F72/ BE73 * BE74</f>
        <v>0</v>
      </c>
      <c r="BF75" s="241">
        <f t="shared" ref="BF75" si="178" xml:space="preserve"> $F72/ BF73 * BF74</f>
        <v>0</v>
      </c>
      <c r="BG75" s="241">
        <f t="shared" ref="BG75" si="179" xml:space="preserve"> $F72/ BG73 * BG74</f>
        <v>0</v>
      </c>
      <c r="BH75" s="241">
        <f t="shared" ref="BH75" si="180" xml:space="preserve"> $F72/ BH73 * BH74</f>
        <v>0</v>
      </c>
      <c r="BI75" s="241">
        <f t="shared" ref="BI75" si="181" xml:space="preserve"> $F72/ BI73 * BI74</f>
        <v>0</v>
      </c>
      <c r="BJ75" s="241">
        <f t="shared" ref="BJ75" si="182" xml:space="preserve"> $F72/ BJ73 * BJ74</f>
        <v>0</v>
      </c>
      <c r="BK75" s="241">
        <f t="shared" ref="BK75" si="183" xml:space="preserve"> $F72/ BK73 * BK74</f>
        <v>0</v>
      </c>
      <c r="BL75" s="241">
        <f t="shared" ref="BL75" si="184" xml:space="preserve"> $F72/ BL73 * BL74</f>
        <v>0</v>
      </c>
      <c r="BM75" s="241">
        <f t="shared" ref="BM75" si="185" xml:space="preserve"> $F72/ BM73 * BM74</f>
        <v>0</v>
      </c>
      <c r="BN75" s="241">
        <f t="shared" ref="BN75" si="186" xml:space="preserve"> $F72/ BN73 * BN74</f>
        <v>0</v>
      </c>
      <c r="BO75" s="241">
        <f t="shared" ref="BO75" si="187" xml:space="preserve"> $F72/ BO73 * BO74</f>
        <v>0</v>
      </c>
      <c r="BP75" s="241">
        <f t="shared" ref="BP75" si="188" xml:space="preserve"> $F72/ BP73 * BP74</f>
        <v>0</v>
      </c>
      <c r="BQ75" s="241">
        <f t="shared" ref="BQ75" si="189" xml:space="preserve"> $F72/ BQ73 * BQ74</f>
        <v>0</v>
      </c>
      <c r="BR75" s="241">
        <f t="shared" ref="BR75" si="190" xml:space="preserve"> $F72/ BR73 * BR74</f>
        <v>0</v>
      </c>
      <c r="BS75" s="241">
        <f t="shared" ref="BS75" si="191" xml:space="preserve"> $F72/ BS73 * BS74</f>
        <v>0</v>
      </c>
      <c r="BT75" s="241">
        <f t="shared" ref="BT75" si="192" xml:space="preserve"> $F72/ BT73 * BT74</f>
        <v>0</v>
      </c>
      <c r="BU75" s="241">
        <f t="shared" ref="BU75" si="193" xml:space="preserve"> $F72/ BU73 * BU74</f>
        <v>0</v>
      </c>
      <c r="BV75" s="241">
        <f t="shared" ref="BV75" si="194" xml:space="preserve"> $F72/ BV73 * BV74</f>
        <v>0</v>
      </c>
      <c r="BW75" s="241">
        <f t="shared" ref="BW75" si="195" xml:space="preserve"> $F72/ BW73 * BW74</f>
        <v>0</v>
      </c>
      <c r="BX75" s="241">
        <f t="shared" ref="BX75" si="196" xml:space="preserve"> $F72/ BX73 * BX74</f>
        <v>0</v>
      </c>
      <c r="BY75" s="241">
        <f t="shared" ref="BY75" si="197" xml:space="preserve"> $F72/ BY73 * BY74</f>
        <v>0</v>
      </c>
      <c r="BZ75" s="241">
        <f t="shared" ref="BZ75" si="198" xml:space="preserve"> $F72/ BZ73 * BZ74</f>
        <v>0</v>
      </c>
      <c r="CA75" s="241">
        <f t="shared" ref="CA75" si="199" xml:space="preserve"> $F72/ CA73 * CA74</f>
        <v>0</v>
      </c>
      <c r="CB75" s="241">
        <f t="shared" ref="CB75" si="200" xml:space="preserve"> $F72/ CB73 * CB74</f>
        <v>0</v>
      </c>
      <c r="CC75" s="241">
        <f t="shared" ref="CC75" si="201" xml:space="preserve"> $F72/ CC73 * CC74</f>
        <v>0</v>
      </c>
      <c r="CD75" s="241">
        <f t="shared" ref="CD75" si="202" xml:space="preserve"> $F72/ CD73 * CD74</f>
        <v>0</v>
      </c>
      <c r="CE75" s="241">
        <f t="shared" ref="CE75" si="203" xml:space="preserve"> $F72/ CE73 * CE74</f>
        <v>0</v>
      </c>
      <c r="CF75" s="241">
        <f t="shared" ref="CF75" si="204" xml:space="preserve"> $F72/ CF73 * CF74</f>
        <v>0</v>
      </c>
      <c r="CG75" s="241">
        <f t="shared" ref="CG75" si="205" xml:space="preserve"> $F72/ CG73 * CG74</f>
        <v>0</v>
      </c>
      <c r="CH75" s="241">
        <f t="shared" ref="CH75" si="206" xml:space="preserve"> $F72/ CH73 * CH74</f>
        <v>0</v>
      </c>
      <c r="CI75" s="241">
        <f t="shared" ref="CI75" si="207" xml:space="preserve"> $F72/ CI73 * CI74</f>
        <v>0</v>
      </c>
      <c r="CJ75" s="241">
        <f t="shared" ref="CJ75" si="208" xml:space="preserve"> $F72/ CJ73 * CJ74</f>
        <v>0</v>
      </c>
      <c r="CK75" s="241">
        <f t="shared" ref="CK75" si="209" xml:space="preserve"> $F72/ CK73 * CK74</f>
        <v>0</v>
      </c>
      <c r="CL75" s="241">
        <f t="shared" ref="CL75" si="210" xml:space="preserve"> $F72/ CL73 * CL74</f>
        <v>0</v>
      </c>
      <c r="CM75" s="241">
        <f t="shared" ref="CM75" si="211" xml:space="preserve"> $F72/ CM73 * CM74</f>
        <v>0</v>
      </c>
      <c r="CN75" s="241">
        <f t="shared" ref="CN75" si="212" xml:space="preserve"> $F72/ CN73 * CN74</f>
        <v>0</v>
      </c>
      <c r="CO75" s="241">
        <f t="shared" ref="CO75" si="213" xml:space="preserve"> $F72/ CO73 * CO74</f>
        <v>0</v>
      </c>
      <c r="CP75" s="241">
        <f t="shared" ref="CP75" si="214" xml:space="preserve"> $F72/ CP73 * CP74</f>
        <v>0</v>
      </c>
      <c r="CQ75" s="241">
        <f t="shared" ref="CQ75" si="215" xml:space="preserve"> $F72/ CQ73 * CQ74</f>
        <v>0</v>
      </c>
      <c r="CR75" s="241">
        <f t="shared" ref="CR75" si="216" xml:space="preserve"> $F72/ CR73 * CR74</f>
        <v>0</v>
      </c>
      <c r="CS75" s="241">
        <f t="shared" ref="CS75" si="217" xml:space="preserve"> $F72/ CS73 * CS74</f>
        <v>0</v>
      </c>
      <c r="CT75" s="241">
        <f t="shared" ref="CT75" si="218" xml:space="preserve"> $F72/ CT73 * CT74</f>
        <v>0</v>
      </c>
      <c r="CU75" s="241">
        <f t="shared" ref="CU75" si="219" xml:space="preserve"> $F72/ CU73 * CU74</f>
        <v>0</v>
      </c>
      <c r="CV75" s="241">
        <f t="shared" ref="CV75" si="220" xml:space="preserve"> $F72/ CV73 * CV74</f>
        <v>0</v>
      </c>
      <c r="CW75" s="241">
        <f t="shared" ref="CW75" si="221" xml:space="preserve"> $F72/ CW73 * CW74</f>
        <v>0</v>
      </c>
      <c r="CX75" s="241">
        <f t="shared" ref="CX75" si="222" xml:space="preserve"> $F72/ CX73 * CX74</f>
        <v>0</v>
      </c>
      <c r="CY75" s="241">
        <f t="shared" ref="CY75" si="223" xml:space="preserve"> $F72/ CY73 * CY74</f>
        <v>0</v>
      </c>
      <c r="CZ75" s="241">
        <f t="shared" ref="CZ75" si="224" xml:space="preserve"> $F72/ CZ73 * CZ74</f>
        <v>0</v>
      </c>
      <c r="DA75" s="241">
        <f t="shared" ref="DA75" si="225" xml:space="preserve"> $F72/ DA73 * DA74</f>
        <v>0</v>
      </c>
      <c r="DB75" s="241">
        <f t="shared" ref="DB75" si="226" xml:space="preserve"> $F72/ DB73 * DB74</f>
        <v>0</v>
      </c>
      <c r="DC75" s="241">
        <f t="shared" ref="DC75" si="227" xml:space="preserve"> $F72/ DC73 * DC74</f>
        <v>0</v>
      </c>
      <c r="DD75" s="241">
        <f t="shared" ref="DD75" si="228" xml:space="preserve"> $F72/ DD73 * DD74</f>
        <v>0</v>
      </c>
      <c r="DE75" s="241">
        <f t="shared" ref="DE75" si="229" xml:space="preserve"> $F72/ DE73 * DE74</f>
        <v>0</v>
      </c>
      <c r="DF75" s="241">
        <f t="shared" ref="DF75" si="230" xml:space="preserve"> $F72/ DF73 * DF74</f>
        <v>0</v>
      </c>
      <c r="DG75" s="241">
        <f t="shared" ref="DG75" si="231" xml:space="preserve"> $F72/ DG73 * DG74</f>
        <v>0</v>
      </c>
      <c r="DH75" s="241">
        <f t="shared" ref="DH75" si="232" xml:space="preserve"> $F72/ DH73 * DH74</f>
        <v>0</v>
      </c>
      <c r="DI75" s="241">
        <f t="shared" ref="DI75" si="233" xml:space="preserve"> $F72/ DI73 * DI74</f>
        <v>0</v>
      </c>
      <c r="DJ75" s="241">
        <f t="shared" ref="DJ75" si="234" xml:space="preserve"> $F72/ DJ73 * DJ74</f>
        <v>0</v>
      </c>
      <c r="DK75" s="241">
        <f t="shared" ref="DK75" si="235" xml:space="preserve"> $F72/ DK73 * DK74</f>
        <v>0</v>
      </c>
      <c r="DL75" s="241">
        <f t="shared" ref="DL75" si="236" xml:space="preserve"> $F72/ DL73 * DL74</f>
        <v>0</v>
      </c>
      <c r="DM75" s="241">
        <f t="shared" ref="DM75" si="237" xml:space="preserve"> $F72/ DM73 * DM74</f>
        <v>0</v>
      </c>
      <c r="DN75" s="241">
        <f t="shared" ref="DN75" si="238" xml:space="preserve"> $F72/ DN73 * DN74</f>
        <v>0</v>
      </c>
      <c r="DO75" s="241">
        <f t="shared" ref="DO75" si="239" xml:space="preserve"> $F72/ DO73 * DO74</f>
        <v>0</v>
      </c>
      <c r="DP75" s="241">
        <f t="shared" ref="DP75" si="240" xml:space="preserve"> $F72/ DP73 * DP74</f>
        <v>0</v>
      </c>
      <c r="DQ75" s="241">
        <f t="shared" ref="DQ75" si="241" xml:space="preserve"> $F72/ DQ73 * DQ74</f>
        <v>0</v>
      </c>
      <c r="DR75" s="241">
        <f t="shared" ref="DR75" si="242" xml:space="preserve"> $F72/ DR73 * DR74</f>
        <v>0</v>
      </c>
      <c r="DS75" s="241">
        <f t="shared" ref="DS75" si="243" xml:space="preserve"> $F72/ DS73 * DS74</f>
        <v>0</v>
      </c>
      <c r="DT75" s="241">
        <f t="shared" ref="DT75" si="244" xml:space="preserve"> $F72/ DT73 * DT74</f>
        <v>0</v>
      </c>
      <c r="DU75" s="241">
        <f t="shared" ref="DU75" si="245" xml:space="preserve"> $F72/ DU73 * DU74</f>
        <v>0</v>
      </c>
      <c r="DV75" s="241">
        <f t="shared" ref="DV75" si="246" xml:space="preserve"> $F72/ DV73 * DV74</f>
        <v>0</v>
      </c>
      <c r="DW75" s="241">
        <f t="shared" ref="DW75" si="247" xml:space="preserve"> $F72/ DW73 * DW74</f>
        <v>0</v>
      </c>
      <c r="DX75" s="241">
        <f t="shared" ref="DX75" si="248" xml:space="preserve"> $F72/ DX73 * DX74</f>
        <v>0</v>
      </c>
      <c r="DY75" s="241">
        <f t="shared" ref="DY75" si="249" xml:space="preserve"> $F72/ DY73 * DY74</f>
        <v>0</v>
      </c>
      <c r="DZ75" s="241">
        <f t="shared" ref="DZ75" si="250" xml:space="preserve"> $F72/ DZ73 * DZ74</f>
        <v>0</v>
      </c>
      <c r="EA75" s="241">
        <f t="shared" ref="EA75" si="251" xml:space="preserve"> $F72/ EA73 * EA74</f>
        <v>0</v>
      </c>
      <c r="EB75" s="241">
        <f t="shared" ref="EB75" si="252" xml:space="preserve"> $F72/ EB73 * EB74</f>
        <v>0</v>
      </c>
      <c r="EC75" s="241">
        <f t="shared" ref="EC75" si="253" xml:space="preserve"> $F72/ EC73 * EC74</f>
        <v>0</v>
      </c>
      <c r="ED75" s="241">
        <f t="shared" ref="ED75" si="254" xml:space="preserve"> $F72/ ED73 * ED74</f>
        <v>0</v>
      </c>
      <c r="EE75" s="241">
        <f t="shared" ref="EE75" si="255" xml:space="preserve"> $F72/ EE73 * EE74</f>
        <v>0</v>
      </c>
      <c r="EF75" s="241">
        <f t="shared" ref="EF75" si="256" xml:space="preserve"> $F72/ EF73 * EF74</f>
        <v>0</v>
      </c>
      <c r="EG75" s="241">
        <f t="shared" ref="EG75" si="257" xml:space="preserve"> $F72/ EG73 * EG74</f>
        <v>0</v>
      </c>
      <c r="EH75" s="241">
        <f t="shared" ref="EH75" si="258" xml:space="preserve"> $F72/ EH73 * EH74</f>
        <v>0</v>
      </c>
      <c r="EI75" s="241">
        <f t="shared" ref="EI75" si="259" xml:space="preserve"> $F72/ EI73 * EI74</f>
        <v>0</v>
      </c>
      <c r="EJ75" s="241">
        <f t="shared" ref="EJ75" si="260" xml:space="preserve"> $F72/ EJ73 * EJ74</f>
        <v>0</v>
      </c>
      <c r="EK75" s="241">
        <f t="shared" ref="EK75" si="261" xml:space="preserve"> $F72/ EK73 * EK74</f>
        <v>0</v>
      </c>
      <c r="EL75" s="241">
        <f t="shared" ref="EL75" si="262" xml:space="preserve"> $F72/ EL73 * EL74</f>
        <v>0</v>
      </c>
      <c r="EM75" s="241">
        <f t="shared" ref="EM75" si="263" xml:space="preserve"> $F72/ EM73 * EM74</f>
        <v>0</v>
      </c>
      <c r="EN75" s="241">
        <f t="shared" ref="EN75" si="264" xml:space="preserve"> $F72/ EN73 * EN74</f>
        <v>0</v>
      </c>
      <c r="EO75" s="241">
        <f t="shared" ref="EO75" si="265" xml:space="preserve"> $F72/ EO73 * EO74</f>
        <v>0</v>
      </c>
      <c r="EP75" s="241">
        <f t="shared" ref="EP75" si="266" xml:space="preserve"> $F72/ EP73 * EP74</f>
        <v>0</v>
      </c>
      <c r="EQ75" s="241">
        <f t="shared" ref="EQ75" si="267" xml:space="preserve"> $F72/ EQ73 * EQ74</f>
        <v>0</v>
      </c>
      <c r="ER75" s="241">
        <f t="shared" ref="ER75" si="268" xml:space="preserve"> $F72/ ER73 * ER74</f>
        <v>0</v>
      </c>
      <c r="ES75" s="241">
        <f t="shared" ref="ES75" si="269" xml:space="preserve"> $F72/ ES73 * ES74</f>
        <v>0</v>
      </c>
      <c r="ET75" s="241">
        <f t="shared" ref="ET75" si="270" xml:space="preserve"> $F72/ ET73 * ET74</f>
        <v>0</v>
      </c>
      <c r="EU75" s="241">
        <f t="shared" ref="EU75" si="271" xml:space="preserve"> $F72/ EU73 * EU74</f>
        <v>0</v>
      </c>
      <c r="EV75" s="241">
        <f t="shared" ref="EV75" si="272" xml:space="preserve"> $F72/ EV73 * EV74</f>
        <v>0</v>
      </c>
      <c r="EW75" s="241">
        <f t="shared" ref="EW75" si="273" xml:space="preserve"> $F72/ EW73 * EW74</f>
        <v>0</v>
      </c>
      <c r="EX75" s="241">
        <f t="shared" ref="EX75" si="274" xml:space="preserve"> $F72/ EX73 * EX74</f>
        <v>0</v>
      </c>
      <c r="EY75" s="241">
        <f t="shared" ref="EY75" si="275" xml:space="preserve"> $F72/ EY73 * EY74</f>
        <v>0</v>
      </c>
      <c r="EZ75" s="241">
        <f t="shared" ref="EZ75" si="276" xml:space="preserve"> $F72/ EZ73 * EZ74</f>
        <v>0</v>
      </c>
      <c r="FA75" s="241">
        <f t="shared" ref="FA75" si="277" xml:space="preserve"> $F72/ FA73 * FA74</f>
        <v>0</v>
      </c>
      <c r="FB75" s="241">
        <f t="shared" ref="FB75" si="278" xml:space="preserve"> $F72/ FB73 * FB74</f>
        <v>0</v>
      </c>
      <c r="FC75" s="241">
        <f t="shared" ref="FC75" si="279" xml:space="preserve"> $F72/ FC73 * FC74</f>
        <v>0</v>
      </c>
      <c r="FD75" s="241">
        <f t="shared" ref="FD75" si="280" xml:space="preserve"> $F72/ FD73 * FD74</f>
        <v>0</v>
      </c>
      <c r="FE75" s="241">
        <f t="shared" ref="FE75" si="281" xml:space="preserve"> $F72/ FE73 * FE74</f>
        <v>0</v>
      </c>
      <c r="FF75" s="241">
        <f t="shared" ref="FF75" si="282" xml:space="preserve"> $F72/ FF73 * FF74</f>
        <v>0</v>
      </c>
      <c r="FG75" s="241">
        <f t="shared" ref="FG75" si="283" xml:space="preserve"> $F72/ FG73 * FG74</f>
        <v>0</v>
      </c>
      <c r="FH75" s="241">
        <f t="shared" ref="FH75" si="284" xml:space="preserve"> $F72/ FH73 * FH74</f>
        <v>0</v>
      </c>
      <c r="FI75" s="241">
        <f t="shared" ref="FI75" si="285" xml:space="preserve"> $F72/ FI73 * FI74</f>
        <v>0</v>
      </c>
      <c r="FJ75" s="241">
        <f t="shared" ref="FJ75" si="286" xml:space="preserve"> $F72/ FJ73 * FJ74</f>
        <v>0</v>
      </c>
      <c r="FK75" s="241">
        <f t="shared" ref="FK75" si="287" xml:space="preserve"> $F72/ FK73 * FK74</f>
        <v>0</v>
      </c>
      <c r="FL75" s="241">
        <f t="shared" ref="FL75" si="288" xml:space="preserve"> $F72/ FL73 * FL74</f>
        <v>0</v>
      </c>
      <c r="FM75" s="241">
        <f t="shared" ref="FM75" si="289" xml:space="preserve"> $F72/ FM73 * FM74</f>
        <v>0</v>
      </c>
      <c r="FN75" s="241">
        <f t="shared" ref="FN75" si="290" xml:space="preserve"> $F72/ FN73 * FN74</f>
        <v>0</v>
      </c>
      <c r="FO75" s="241">
        <f t="shared" ref="FO75" si="291" xml:space="preserve"> $F72/ FO73 * FO74</f>
        <v>0</v>
      </c>
      <c r="FP75" s="241">
        <f t="shared" ref="FP75" si="292" xml:space="preserve"> $F72/ FP73 * FP74</f>
        <v>0</v>
      </c>
      <c r="FQ75" s="241">
        <f t="shared" ref="FQ75" si="293" xml:space="preserve"> $F72/ FQ73 * FQ74</f>
        <v>0</v>
      </c>
      <c r="FR75" s="241">
        <f t="shared" ref="FR75" si="294" xml:space="preserve"> $F72/ FR73 * FR74</f>
        <v>0</v>
      </c>
      <c r="FS75" s="241">
        <f t="shared" ref="FS75" si="295" xml:space="preserve"> $F72/ FS73 * FS74</f>
        <v>0</v>
      </c>
      <c r="FT75" s="241">
        <f t="shared" ref="FT75" si="296" xml:space="preserve"> $F72/ FT73 * FT74</f>
        <v>0</v>
      </c>
      <c r="FU75" s="241">
        <f t="shared" ref="FU75" si="297" xml:space="preserve"> $F72/ FU73 * FU74</f>
        <v>0</v>
      </c>
      <c r="FV75" s="241">
        <f t="shared" ref="FV75" si="298" xml:space="preserve"> $F72/ FV73 * FV74</f>
        <v>0</v>
      </c>
      <c r="FW75" s="241">
        <f t="shared" ref="FW75" si="299" xml:space="preserve"> $F72/ FW73 * FW74</f>
        <v>0</v>
      </c>
      <c r="FX75" s="241">
        <f t="shared" ref="FX75" si="300" xml:space="preserve"> $F72/ FX73 * FX74</f>
        <v>0</v>
      </c>
      <c r="FY75" s="241">
        <f t="shared" ref="FY75" si="301" xml:space="preserve"> $F72/ FY73 * FY74</f>
        <v>0</v>
      </c>
      <c r="FZ75" s="241">
        <f t="shared" ref="FZ75" si="302" xml:space="preserve"> $F72/ FZ73 * FZ74</f>
        <v>0</v>
      </c>
      <c r="GA75" s="241">
        <f t="shared" ref="GA75" si="303" xml:space="preserve"> $F72/ GA73 * GA74</f>
        <v>0</v>
      </c>
      <c r="GB75" s="241">
        <f t="shared" ref="GB75" si="304" xml:space="preserve"> $F72/ GB73 * GB74</f>
        <v>0</v>
      </c>
      <c r="GC75" s="241">
        <f t="shared" ref="GC75" si="305" xml:space="preserve"> $F72/ GC73 * GC74</f>
        <v>0</v>
      </c>
      <c r="GD75" s="241">
        <f t="shared" ref="GD75" si="306" xml:space="preserve"> $F72/ GD73 * GD74</f>
        <v>0</v>
      </c>
      <c r="GE75" s="241">
        <f t="shared" ref="GE75" si="307" xml:space="preserve"> $F72/ GE73 * GE74</f>
        <v>0</v>
      </c>
      <c r="GF75" s="241">
        <f t="shared" ref="GF75" si="308" xml:space="preserve"> $F72/ GF73 * GF74</f>
        <v>0</v>
      </c>
      <c r="GG75" s="241">
        <f t="shared" ref="GG75" si="309" xml:space="preserve"> $F72/ GG73 * GG74</f>
        <v>0</v>
      </c>
      <c r="GH75" s="241">
        <f t="shared" ref="GH75" si="310" xml:space="preserve"> $F72/ GH73 * GH74</f>
        <v>0</v>
      </c>
      <c r="GI75" s="241">
        <f t="shared" ref="GI75" si="311" xml:space="preserve"> $F72/ GI73 * GI74</f>
        <v>0</v>
      </c>
      <c r="GJ75" s="241">
        <f t="shared" ref="GJ75" si="312" xml:space="preserve"> $F72/ GJ73 * GJ74</f>
        <v>0</v>
      </c>
    </row>
    <row r="76" spans="1:192" x14ac:dyDescent="0.25">
      <c r="A76" s="242"/>
      <c r="B76" s="242"/>
      <c r="C76" s="243"/>
      <c r="D76" s="244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1"/>
      <c r="U76" s="241"/>
      <c r="V76" s="241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1"/>
      <c r="CA76" s="241"/>
      <c r="CB76" s="241"/>
      <c r="CC76" s="241"/>
      <c r="CD76" s="241"/>
      <c r="CE76" s="241"/>
      <c r="CF76" s="241"/>
      <c r="CG76" s="241"/>
      <c r="CH76" s="241"/>
      <c r="CI76" s="241"/>
      <c r="CJ76" s="241"/>
      <c r="CK76" s="241"/>
      <c r="CL76" s="241"/>
      <c r="CM76" s="241"/>
      <c r="CN76" s="241"/>
      <c r="CO76" s="241"/>
      <c r="CP76" s="241"/>
      <c r="CQ76" s="241"/>
      <c r="CR76" s="241"/>
      <c r="CS76" s="241"/>
      <c r="CT76" s="241"/>
      <c r="CU76" s="241"/>
      <c r="CV76" s="241"/>
      <c r="CW76" s="241"/>
      <c r="CX76" s="241"/>
      <c r="CY76" s="241"/>
      <c r="CZ76" s="241"/>
      <c r="DA76" s="241"/>
      <c r="DB76" s="241"/>
      <c r="DC76" s="241"/>
      <c r="DD76" s="241"/>
      <c r="DE76" s="241"/>
      <c r="DF76" s="241"/>
      <c r="DG76" s="241"/>
      <c r="DH76" s="241"/>
      <c r="DI76" s="241"/>
      <c r="DJ76" s="241"/>
      <c r="DK76" s="241"/>
      <c r="DL76" s="241"/>
      <c r="DM76" s="241"/>
      <c r="DN76" s="241"/>
      <c r="DO76" s="241"/>
      <c r="DP76" s="241"/>
      <c r="DQ76" s="241"/>
      <c r="DR76" s="241"/>
      <c r="DS76" s="241"/>
      <c r="DT76" s="241"/>
      <c r="DU76" s="241"/>
      <c r="DV76" s="241"/>
      <c r="DW76" s="241"/>
      <c r="DX76" s="241"/>
      <c r="DY76" s="241"/>
      <c r="DZ76" s="241"/>
      <c r="EA76" s="241"/>
      <c r="EB76" s="241"/>
      <c r="EC76" s="241"/>
      <c r="ED76" s="241"/>
      <c r="EE76" s="241"/>
      <c r="EF76" s="241"/>
      <c r="EG76" s="241"/>
      <c r="EH76" s="241"/>
      <c r="EI76" s="241"/>
      <c r="EJ76" s="241"/>
      <c r="EK76" s="241"/>
      <c r="EL76" s="241"/>
      <c r="EM76" s="241"/>
      <c r="EN76" s="241"/>
      <c r="EO76" s="241"/>
      <c r="EP76" s="241"/>
      <c r="EQ76" s="241"/>
      <c r="ER76" s="241"/>
      <c r="ES76" s="241"/>
      <c r="ET76" s="241"/>
      <c r="EU76" s="241"/>
      <c r="EV76" s="241"/>
      <c r="EW76" s="241"/>
      <c r="EX76" s="241"/>
      <c r="EY76" s="241"/>
      <c r="EZ76" s="241"/>
      <c r="FA76" s="241"/>
      <c r="FB76" s="241"/>
      <c r="FC76" s="241"/>
      <c r="FD76" s="241"/>
      <c r="FE76" s="241"/>
      <c r="FF76" s="241"/>
      <c r="FG76" s="241"/>
      <c r="FH76" s="241"/>
      <c r="FI76" s="241"/>
      <c r="FJ76" s="241"/>
      <c r="FK76" s="241"/>
      <c r="FL76" s="241"/>
      <c r="FM76" s="241"/>
      <c r="FN76" s="241"/>
      <c r="FO76" s="241"/>
      <c r="FP76" s="241"/>
      <c r="FQ76" s="241"/>
      <c r="FR76" s="241"/>
      <c r="FS76" s="241"/>
      <c r="FT76" s="241"/>
      <c r="FU76" s="241"/>
      <c r="FV76" s="241"/>
      <c r="FW76" s="241"/>
      <c r="FX76" s="241"/>
      <c r="FY76" s="241"/>
      <c r="FZ76" s="241"/>
      <c r="GA76" s="241"/>
      <c r="GB76" s="241"/>
      <c r="GC76" s="241"/>
      <c r="GD76" s="241"/>
      <c r="GE76" s="241"/>
      <c r="GF76" s="241"/>
      <c r="GG76" s="241"/>
      <c r="GH76" s="241"/>
      <c r="GI76" s="241"/>
      <c r="GJ76" s="241"/>
    </row>
    <row r="77" spans="1:192" x14ac:dyDescent="0.25">
      <c r="A77" s="242"/>
      <c r="B77" s="242"/>
      <c r="C77" s="243"/>
      <c r="D77" s="244"/>
      <c r="E77" s="241" t="str">
        <f t="shared" ref="E77:AJ77" si="313" xml:space="preserve"> E$86</f>
        <v>Accounts payable balance BEG</v>
      </c>
      <c r="F77" s="241">
        <f t="shared" si="313"/>
        <v>0</v>
      </c>
      <c r="G77" s="241" t="str">
        <f t="shared" si="313"/>
        <v>$ 000s</v>
      </c>
      <c r="H77" s="241">
        <f t="shared" si="313"/>
        <v>0</v>
      </c>
      <c r="I77" s="241">
        <f t="shared" si="313"/>
        <v>0</v>
      </c>
      <c r="J77" s="241">
        <f t="shared" si="313"/>
        <v>0</v>
      </c>
      <c r="K77" s="241">
        <f t="shared" si="313"/>
        <v>0</v>
      </c>
      <c r="L77" s="241">
        <f t="shared" si="313"/>
        <v>0</v>
      </c>
      <c r="M77" s="241">
        <f t="shared" si="313"/>
        <v>0</v>
      </c>
      <c r="N77" s="241">
        <f t="shared" si="313"/>
        <v>0</v>
      </c>
      <c r="O77" s="241">
        <f t="shared" si="313"/>
        <v>0</v>
      </c>
      <c r="P77" s="241">
        <f t="shared" si="313"/>
        <v>0</v>
      </c>
      <c r="Q77" s="241">
        <f t="shared" si="313"/>
        <v>0</v>
      </c>
      <c r="R77" s="241">
        <f t="shared" si="313"/>
        <v>1197.282944240902</v>
      </c>
      <c r="S77" s="241">
        <f t="shared" si="313"/>
        <v>1229.3384720558579</v>
      </c>
      <c r="T77" s="241">
        <f t="shared" si="313"/>
        <v>1209.2949100114683</v>
      </c>
      <c r="U77" s="241">
        <f t="shared" si="313"/>
        <v>1253.9252414969742</v>
      </c>
      <c r="V77" s="241">
        <f t="shared" si="313"/>
        <v>1233.4808082116979</v>
      </c>
      <c r="W77" s="241">
        <f t="shared" si="313"/>
        <v>1279.0037463269136</v>
      </c>
      <c r="X77" s="241">
        <f t="shared" si="313"/>
        <v>1258.1504243759318</v>
      </c>
      <c r="Y77" s="241">
        <f t="shared" si="313"/>
        <v>1297.4157782795328</v>
      </c>
      <c r="Z77" s="241">
        <f t="shared" si="313"/>
        <v>1283.3134328634505</v>
      </c>
      <c r="AA77" s="241">
        <f t="shared" si="313"/>
        <v>1330.7476938038981</v>
      </c>
      <c r="AB77" s="241">
        <f t="shared" si="313"/>
        <v>1309.050720535357</v>
      </c>
      <c r="AC77" s="241">
        <f t="shared" si="313"/>
        <v>1357.3626476799764</v>
      </c>
      <c r="AD77" s="241">
        <f t="shared" si="313"/>
        <v>1335.2317349460636</v>
      </c>
      <c r="AE77" s="241">
        <f t="shared" si="313"/>
        <v>1384.5099006335759</v>
      </c>
      <c r="AF77" s="241">
        <f t="shared" si="313"/>
        <v>1361.9363696449855</v>
      </c>
      <c r="AG77" s="241">
        <f t="shared" si="313"/>
        <v>1404.4407574448942</v>
      </c>
      <c r="AH77" s="241">
        <f t="shared" si="313"/>
        <v>1389.1750970378853</v>
      </c>
      <c r="AI77" s="241">
        <f t="shared" si="313"/>
        <v>1440.5222522670147</v>
      </c>
      <c r="AJ77" s="241">
        <f t="shared" si="313"/>
        <v>1417.035476414836</v>
      </c>
      <c r="AK77" s="241">
        <f t="shared" ref="AK77:BP77" si="314" xml:space="preserve"> AK$86</f>
        <v>1469.3326973123558</v>
      </c>
      <c r="AL77" s="241">
        <f t="shared" si="314"/>
        <v>1445.3761859431324</v>
      </c>
      <c r="AM77" s="241">
        <f t="shared" si="314"/>
        <v>1498.7193512586027</v>
      </c>
      <c r="AN77" s="241">
        <f t="shared" si="314"/>
        <v>1474.2837096619951</v>
      </c>
      <c r="AO77" s="241">
        <f t="shared" si="314"/>
        <v>1520.294322139358</v>
      </c>
      <c r="AP77" s="241">
        <f t="shared" si="314"/>
        <v>1503.769383855235</v>
      </c>
      <c r="AQ77" s="241">
        <f t="shared" si="314"/>
        <v>1559.3522114960924</v>
      </c>
      <c r="AR77" s="241">
        <f t="shared" si="314"/>
        <v>1533.9279906564825</v>
      </c>
      <c r="AS77" s="241">
        <f t="shared" si="314"/>
        <v>1590.5392557260138</v>
      </c>
      <c r="AT77" s="241">
        <f t="shared" si="314"/>
        <v>1564.6065504696116</v>
      </c>
      <c r="AU77" s="241">
        <f t="shared" si="314"/>
        <v>1622.3500408405343</v>
      </c>
      <c r="AV77" s="241">
        <f t="shared" si="314"/>
        <v>1595.8986814790042</v>
      </c>
      <c r="AW77" s="241">
        <f t="shared" si="314"/>
        <v>1645.7047502196674</v>
      </c>
      <c r="AX77" s="241">
        <f t="shared" si="314"/>
        <v>1627.8166551085833</v>
      </c>
      <c r="AY77" s="241">
        <f t="shared" si="314"/>
        <v>1687.9845595380893</v>
      </c>
      <c r="AZ77" s="241">
        <f t="shared" si="314"/>
        <v>1660.4630721543163</v>
      </c>
      <c r="BA77" s="241">
        <f t="shared" si="314"/>
        <v>1721.7442507288506</v>
      </c>
      <c r="BB77" s="241">
        <f t="shared" si="314"/>
        <v>1693.672333597402</v>
      </c>
      <c r="BC77" s="241">
        <f t="shared" si="314"/>
        <v>1756.1791357434286</v>
      </c>
      <c r="BD77" s="241">
        <f t="shared" si="314"/>
        <v>1727.5457802693509</v>
      </c>
      <c r="BE77" s="241">
        <f t="shared" si="314"/>
        <v>1781.4603958294047</v>
      </c>
      <c r="BF77" s="241">
        <f t="shared" si="314"/>
        <v>0</v>
      </c>
      <c r="BG77" s="241">
        <f t="shared" si="314"/>
        <v>0</v>
      </c>
      <c r="BH77" s="241">
        <f t="shared" si="314"/>
        <v>0</v>
      </c>
      <c r="BI77" s="241">
        <f t="shared" si="314"/>
        <v>0</v>
      </c>
      <c r="BJ77" s="241">
        <f t="shared" si="314"/>
        <v>0</v>
      </c>
      <c r="BK77" s="241">
        <f t="shared" si="314"/>
        <v>0</v>
      </c>
      <c r="BL77" s="241">
        <f t="shared" si="314"/>
        <v>0</v>
      </c>
      <c r="BM77" s="241">
        <f t="shared" si="314"/>
        <v>0</v>
      </c>
      <c r="BN77" s="241">
        <f t="shared" si="314"/>
        <v>0</v>
      </c>
      <c r="BO77" s="241">
        <f t="shared" si="314"/>
        <v>0</v>
      </c>
      <c r="BP77" s="241">
        <f t="shared" si="314"/>
        <v>0</v>
      </c>
      <c r="BQ77" s="241">
        <f t="shared" ref="BQ77:CV77" si="315" xml:space="preserve"> BQ$86</f>
        <v>0</v>
      </c>
      <c r="BR77" s="241">
        <f t="shared" si="315"/>
        <v>0</v>
      </c>
      <c r="BS77" s="241">
        <f t="shared" si="315"/>
        <v>0</v>
      </c>
      <c r="BT77" s="241">
        <f t="shared" si="315"/>
        <v>0</v>
      </c>
      <c r="BU77" s="241">
        <f t="shared" si="315"/>
        <v>0</v>
      </c>
      <c r="BV77" s="241">
        <f t="shared" si="315"/>
        <v>0</v>
      </c>
      <c r="BW77" s="241">
        <f t="shared" si="315"/>
        <v>0</v>
      </c>
      <c r="BX77" s="241">
        <f t="shared" si="315"/>
        <v>0</v>
      </c>
      <c r="BY77" s="241">
        <f t="shared" si="315"/>
        <v>0</v>
      </c>
      <c r="BZ77" s="241">
        <f t="shared" si="315"/>
        <v>0</v>
      </c>
      <c r="CA77" s="241">
        <f t="shared" si="315"/>
        <v>0</v>
      </c>
      <c r="CB77" s="241">
        <f t="shared" si="315"/>
        <v>0</v>
      </c>
      <c r="CC77" s="241">
        <f t="shared" si="315"/>
        <v>0</v>
      </c>
      <c r="CD77" s="241">
        <f t="shared" si="315"/>
        <v>0</v>
      </c>
      <c r="CE77" s="241">
        <f t="shared" si="315"/>
        <v>0</v>
      </c>
      <c r="CF77" s="241">
        <f t="shared" si="315"/>
        <v>0</v>
      </c>
      <c r="CG77" s="241">
        <f t="shared" si="315"/>
        <v>0</v>
      </c>
      <c r="CH77" s="241">
        <f t="shared" si="315"/>
        <v>0</v>
      </c>
      <c r="CI77" s="241">
        <f t="shared" si="315"/>
        <v>0</v>
      </c>
      <c r="CJ77" s="241">
        <f t="shared" si="315"/>
        <v>0</v>
      </c>
      <c r="CK77" s="241">
        <f t="shared" si="315"/>
        <v>0</v>
      </c>
      <c r="CL77" s="241">
        <f t="shared" si="315"/>
        <v>0</v>
      </c>
      <c r="CM77" s="241">
        <f t="shared" si="315"/>
        <v>0</v>
      </c>
      <c r="CN77" s="241">
        <f t="shared" si="315"/>
        <v>0</v>
      </c>
      <c r="CO77" s="241">
        <f t="shared" si="315"/>
        <v>0</v>
      </c>
      <c r="CP77" s="241">
        <f t="shared" si="315"/>
        <v>0</v>
      </c>
      <c r="CQ77" s="241">
        <f t="shared" si="315"/>
        <v>0</v>
      </c>
      <c r="CR77" s="241">
        <f t="shared" si="315"/>
        <v>0</v>
      </c>
      <c r="CS77" s="241">
        <f t="shared" si="315"/>
        <v>0</v>
      </c>
      <c r="CT77" s="241">
        <f t="shared" si="315"/>
        <v>0</v>
      </c>
      <c r="CU77" s="241">
        <f t="shared" si="315"/>
        <v>0</v>
      </c>
      <c r="CV77" s="241">
        <f t="shared" si="315"/>
        <v>0</v>
      </c>
      <c r="CW77" s="241">
        <f t="shared" ref="CW77:EB77" si="316" xml:space="preserve"> CW$86</f>
        <v>0</v>
      </c>
      <c r="CX77" s="241">
        <f t="shared" si="316"/>
        <v>0</v>
      </c>
      <c r="CY77" s="241">
        <f t="shared" si="316"/>
        <v>0</v>
      </c>
      <c r="CZ77" s="241">
        <f t="shared" si="316"/>
        <v>0</v>
      </c>
      <c r="DA77" s="241">
        <f t="shared" si="316"/>
        <v>0</v>
      </c>
      <c r="DB77" s="241">
        <f t="shared" si="316"/>
        <v>0</v>
      </c>
      <c r="DC77" s="241">
        <f t="shared" si="316"/>
        <v>0</v>
      </c>
      <c r="DD77" s="241">
        <f t="shared" si="316"/>
        <v>0</v>
      </c>
      <c r="DE77" s="241">
        <f t="shared" si="316"/>
        <v>0</v>
      </c>
      <c r="DF77" s="241">
        <f t="shared" si="316"/>
        <v>0</v>
      </c>
      <c r="DG77" s="241">
        <f t="shared" si="316"/>
        <v>0</v>
      </c>
      <c r="DH77" s="241">
        <f t="shared" si="316"/>
        <v>0</v>
      </c>
      <c r="DI77" s="241">
        <f t="shared" si="316"/>
        <v>0</v>
      </c>
      <c r="DJ77" s="241">
        <f t="shared" si="316"/>
        <v>0</v>
      </c>
      <c r="DK77" s="241">
        <f t="shared" si="316"/>
        <v>0</v>
      </c>
      <c r="DL77" s="241">
        <f t="shared" si="316"/>
        <v>0</v>
      </c>
      <c r="DM77" s="241">
        <f t="shared" si="316"/>
        <v>0</v>
      </c>
      <c r="DN77" s="241">
        <f t="shared" si="316"/>
        <v>0</v>
      </c>
      <c r="DO77" s="241">
        <f t="shared" si="316"/>
        <v>0</v>
      </c>
      <c r="DP77" s="241">
        <f t="shared" si="316"/>
        <v>0</v>
      </c>
      <c r="DQ77" s="241">
        <f t="shared" si="316"/>
        <v>0</v>
      </c>
      <c r="DR77" s="241">
        <f t="shared" si="316"/>
        <v>0</v>
      </c>
      <c r="DS77" s="241">
        <f t="shared" si="316"/>
        <v>0</v>
      </c>
      <c r="DT77" s="241">
        <f t="shared" si="316"/>
        <v>0</v>
      </c>
      <c r="DU77" s="241">
        <f t="shared" si="316"/>
        <v>0</v>
      </c>
      <c r="DV77" s="241">
        <f t="shared" si="316"/>
        <v>0</v>
      </c>
      <c r="DW77" s="241">
        <f t="shared" si="316"/>
        <v>0</v>
      </c>
      <c r="DX77" s="241">
        <f t="shared" si="316"/>
        <v>0</v>
      </c>
      <c r="DY77" s="241">
        <f t="shared" si="316"/>
        <v>0</v>
      </c>
      <c r="DZ77" s="241">
        <f t="shared" si="316"/>
        <v>0</v>
      </c>
      <c r="EA77" s="241">
        <f t="shared" si="316"/>
        <v>0</v>
      </c>
      <c r="EB77" s="241">
        <f t="shared" si="316"/>
        <v>0</v>
      </c>
      <c r="EC77" s="241">
        <f t="shared" ref="EC77:FH77" si="317" xml:space="preserve"> EC$86</f>
        <v>0</v>
      </c>
      <c r="ED77" s="241">
        <f t="shared" si="317"/>
        <v>0</v>
      </c>
      <c r="EE77" s="241">
        <f t="shared" si="317"/>
        <v>0</v>
      </c>
      <c r="EF77" s="241">
        <f t="shared" si="317"/>
        <v>0</v>
      </c>
      <c r="EG77" s="241">
        <f t="shared" si="317"/>
        <v>0</v>
      </c>
      <c r="EH77" s="241">
        <f t="shared" si="317"/>
        <v>0</v>
      </c>
      <c r="EI77" s="241">
        <f t="shared" si="317"/>
        <v>0</v>
      </c>
      <c r="EJ77" s="241">
        <f t="shared" si="317"/>
        <v>0</v>
      </c>
      <c r="EK77" s="241">
        <f t="shared" si="317"/>
        <v>0</v>
      </c>
      <c r="EL77" s="241">
        <f t="shared" si="317"/>
        <v>0</v>
      </c>
      <c r="EM77" s="241">
        <f t="shared" si="317"/>
        <v>0</v>
      </c>
      <c r="EN77" s="241">
        <f t="shared" si="317"/>
        <v>0</v>
      </c>
      <c r="EO77" s="241">
        <f t="shared" si="317"/>
        <v>0</v>
      </c>
      <c r="EP77" s="241">
        <f t="shared" si="317"/>
        <v>0</v>
      </c>
      <c r="EQ77" s="241">
        <f t="shared" si="317"/>
        <v>0</v>
      </c>
      <c r="ER77" s="241">
        <f t="shared" si="317"/>
        <v>0</v>
      </c>
      <c r="ES77" s="241">
        <f t="shared" si="317"/>
        <v>0</v>
      </c>
      <c r="ET77" s="241">
        <f t="shared" si="317"/>
        <v>0</v>
      </c>
      <c r="EU77" s="241">
        <f t="shared" si="317"/>
        <v>0</v>
      </c>
      <c r="EV77" s="241">
        <f t="shared" si="317"/>
        <v>0</v>
      </c>
      <c r="EW77" s="241">
        <f t="shared" si="317"/>
        <v>0</v>
      </c>
      <c r="EX77" s="241">
        <f t="shared" si="317"/>
        <v>0</v>
      </c>
      <c r="EY77" s="241">
        <f t="shared" si="317"/>
        <v>0</v>
      </c>
      <c r="EZ77" s="241">
        <f t="shared" si="317"/>
        <v>0</v>
      </c>
      <c r="FA77" s="241">
        <f t="shared" si="317"/>
        <v>0</v>
      </c>
      <c r="FB77" s="241">
        <f t="shared" si="317"/>
        <v>0</v>
      </c>
      <c r="FC77" s="241">
        <f t="shared" si="317"/>
        <v>0</v>
      </c>
      <c r="FD77" s="241">
        <f t="shared" si="317"/>
        <v>0</v>
      </c>
      <c r="FE77" s="241">
        <f t="shared" si="317"/>
        <v>0</v>
      </c>
      <c r="FF77" s="241">
        <f t="shared" si="317"/>
        <v>0</v>
      </c>
      <c r="FG77" s="241">
        <f t="shared" si="317"/>
        <v>0</v>
      </c>
      <c r="FH77" s="241">
        <f t="shared" si="317"/>
        <v>0</v>
      </c>
      <c r="FI77" s="241">
        <f t="shared" ref="FI77:GJ77" si="318" xml:space="preserve"> FI$86</f>
        <v>0</v>
      </c>
      <c r="FJ77" s="241">
        <f t="shared" si="318"/>
        <v>0</v>
      </c>
      <c r="FK77" s="241">
        <f t="shared" si="318"/>
        <v>0</v>
      </c>
      <c r="FL77" s="241">
        <f t="shared" si="318"/>
        <v>0</v>
      </c>
      <c r="FM77" s="241">
        <f t="shared" si="318"/>
        <v>0</v>
      </c>
      <c r="FN77" s="241">
        <f t="shared" si="318"/>
        <v>0</v>
      </c>
      <c r="FO77" s="241">
        <f t="shared" si="318"/>
        <v>0</v>
      </c>
      <c r="FP77" s="241">
        <f t="shared" si="318"/>
        <v>0</v>
      </c>
      <c r="FQ77" s="241">
        <f t="shared" si="318"/>
        <v>0</v>
      </c>
      <c r="FR77" s="241">
        <f t="shared" si="318"/>
        <v>0</v>
      </c>
      <c r="FS77" s="241">
        <f t="shared" si="318"/>
        <v>0</v>
      </c>
      <c r="FT77" s="241">
        <f t="shared" si="318"/>
        <v>0</v>
      </c>
      <c r="FU77" s="241">
        <f t="shared" si="318"/>
        <v>0</v>
      </c>
      <c r="FV77" s="241">
        <f t="shared" si="318"/>
        <v>0</v>
      </c>
      <c r="FW77" s="241">
        <f t="shared" si="318"/>
        <v>0</v>
      </c>
      <c r="FX77" s="241">
        <f t="shared" si="318"/>
        <v>0</v>
      </c>
      <c r="FY77" s="241">
        <f t="shared" si="318"/>
        <v>0</v>
      </c>
      <c r="FZ77" s="241">
        <f t="shared" si="318"/>
        <v>0</v>
      </c>
      <c r="GA77" s="241">
        <f t="shared" si="318"/>
        <v>0</v>
      </c>
      <c r="GB77" s="241">
        <f t="shared" si="318"/>
        <v>0</v>
      </c>
      <c r="GC77" s="241">
        <f t="shared" si="318"/>
        <v>0</v>
      </c>
      <c r="GD77" s="241">
        <f t="shared" si="318"/>
        <v>0</v>
      </c>
      <c r="GE77" s="241">
        <f t="shared" si="318"/>
        <v>0</v>
      </c>
      <c r="GF77" s="241">
        <f t="shared" si="318"/>
        <v>0</v>
      </c>
      <c r="GG77" s="241">
        <f t="shared" si="318"/>
        <v>0</v>
      </c>
      <c r="GH77" s="241">
        <f t="shared" si="318"/>
        <v>0</v>
      </c>
      <c r="GI77" s="241">
        <f t="shared" si="318"/>
        <v>0</v>
      </c>
      <c r="GJ77" s="241">
        <f t="shared" si="318"/>
        <v>0</v>
      </c>
    </row>
    <row r="78" spans="1:192" x14ac:dyDescent="0.25">
      <c r="A78" s="242"/>
      <c r="B78" s="242"/>
      <c r="C78" s="243"/>
      <c r="D78" s="244"/>
      <c r="E78" s="241" t="str">
        <f t="shared" ref="E78:BP78" si="319" xml:space="preserve"> E$43</f>
        <v>O&amp;M expense POS</v>
      </c>
      <c r="F78" s="241">
        <f t="shared" si="319"/>
        <v>0</v>
      </c>
      <c r="G78" s="241" t="str">
        <f t="shared" si="319"/>
        <v>$ 000s</v>
      </c>
      <c r="H78" s="241">
        <f t="shared" si="319"/>
        <v>238003.7476116537</v>
      </c>
      <c r="I78" s="241">
        <f t="shared" si="319"/>
        <v>0</v>
      </c>
      <c r="J78" s="241">
        <f t="shared" si="319"/>
        <v>0</v>
      </c>
      <c r="K78" s="241">
        <f t="shared" si="319"/>
        <v>0</v>
      </c>
      <c r="L78" s="241">
        <f t="shared" si="319"/>
        <v>0</v>
      </c>
      <c r="M78" s="241">
        <f t="shared" si="319"/>
        <v>0</v>
      </c>
      <c r="N78" s="241">
        <f t="shared" si="319"/>
        <v>0</v>
      </c>
      <c r="O78" s="241">
        <f t="shared" si="319"/>
        <v>0</v>
      </c>
      <c r="P78" s="241">
        <f t="shared" si="319"/>
        <v>0</v>
      </c>
      <c r="Q78" s="241">
        <f t="shared" si="319"/>
        <v>4895.5569275628004</v>
      </c>
      <c r="R78" s="241">
        <f t="shared" si="319"/>
        <v>4944.6725209357819</v>
      </c>
      <c r="S78" s="241">
        <f t="shared" si="319"/>
        <v>4944.6725209357819</v>
      </c>
      <c r="T78" s="241">
        <f t="shared" si="319"/>
        <v>5043.5659713544983</v>
      </c>
      <c r="U78" s="241">
        <f t="shared" si="319"/>
        <v>5043.5659713544983</v>
      </c>
      <c r="V78" s="241">
        <f t="shared" si="319"/>
        <v>5144.4372907815878</v>
      </c>
      <c r="W78" s="241">
        <f t="shared" si="319"/>
        <v>5144.4372907815878</v>
      </c>
      <c r="X78" s="241">
        <f t="shared" si="319"/>
        <v>5247.3260365972192</v>
      </c>
      <c r="Y78" s="241">
        <f t="shared" si="319"/>
        <v>5247.3260365972192</v>
      </c>
      <c r="Z78" s="241">
        <f t="shared" si="319"/>
        <v>5352.562946189013</v>
      </c>
      <c r="AA78" s="241">
        <f t="shared" si="319"/>
        <v>5352.562946189013</v>
      </c>
      <c r="AB78" s="241">
        <f t="shared" si="319"/>
        <v>5459.6142051127936</v>
      </c>
      <c r="AC78" s="241">
        <f t="shared" si="319"/>
        <v>5459.6142051127936</v>
      </c>
      <c r="AD78" s="241">
        <f t="shared" si="319"/>
        <v>5568.8064892150505</v>
      </c>
      <c r="AE78" s="241">
        <f t="shared" si="319"/>
        <v>5568.8064892150505</v>
      </c>
      <c r="AF78" s="241">
        <f t="shared" si="319"/>
        <v>5680.1826189993517</v>
      </c>
      <c r="AG78" s="241">
        <f t="shared" si="319"/>
        <v>5680.1826189993517</v>
      </c>
      <c r="AH78" s="241">
        <f t="shared" si="319"/>
        <v>5794.1006146739937</v>
      </c>
      <c r="AI78" s="241">
        <f t="shared" si="319"/>
        <v>5794.1006146739937</v>
      </c>
      <c r="AJ78" s="241">
        <f t="shared" si="319"/>
        <v>5909.9826269674741</v>
      </c>
      <c r="AK78" s="241">
        <f t="shared" si="319"/>
        <v>5909.9826269674741</v>
      </c>
      <c r="AL78" s="241">
        <f t="shared" si="319"/>
        <v>6028.1822795068238</v>
      </c>
      <c r="AM78" s="241">
        <f t="shared" si="319"/>
        <v>6028.1822795068238</v>
      </c>
      <c r="AN78" s="241">
        <f t="shared" si="319"/>
        <v>6148.7459250969605</v>
      </c>
      <c r="AO78" s="241">
        <f t="shared" si="319"/>
        <v>6148.7459250969605</v>
      </c>
      <c r="AP78" s="241">
        <f t="shared" si="319"/>
        <v>6272.0611173509496</v>
      </c>
      <c r="AQ78" s="241">
        <f t="shared" si="319"/>
        <v>6272.0611173509496</v>
      </c>
      <c r="AR78" s="241">
        <f t="shared" si="319"/>
        <v>6397.5023396979677</v>
      </c>
      <c r="AS78" s="241">
        <f t="shared" si="319"/>
        <v>6397.5023396979677</v>
      </c>
      <c r="AT78" s="241">
        <f t="shared" si="319"/>
        <v>6525.4523864919265</v>
      </c>
      <c r="AU78" s="241">
        <f t="shared" si="319"/>
        <v>6525.4523864919265</v>
      </c>
      <c r="AV78" s="241">
        <f t="shared" si="319"/>
        <v>6655.9614342217646</v>
      </c>
      <c r="AW78" s="241">
        <f t="shared" si="319"/>
        <v>6655.9614342217646</v>
      </c>
      <c r="AX78" s="241">
        <f t="shared" si="319"/>
        <v>6789.449006142092</v>
      </c>
      <c r="AY78" s="241">
        <f t="shared" si="319"/>
        <v>6789.449006142092</v>
      </c>
      <c r="AZ78" s="241">
        <f t="shared" si="319"/>
        <v>6925.2379862649332</v>
      </c>
      <c r="BA78" s="241">
        <f t="shared" si="319"/>
        <v>6925.2379862649332</v>
      </c>
      <c r="BB78" s="241">
        <f t="shared" si="319"/>
        <v>7063.7427459902328</v>
      </c>
      <c r="BC78" s="241">
        <f t="shared" si="319"/>
        <v>7063.7427459902328</v>
      </c>
      <c r="BD78" s="241">
        <f t="shared" si="319"/>
        <v>7205.017600910036</v>
      </c>
      <c r="BE78" s="241">
        <f t="shared" si="319"/>
        <v>0</v>
      </c>
      <c r="BF78" s="241">
        <f t="shared" si="319"/>
        <v>0</v>
      </c>
      <c r="BG78" s="241">
        <f t="shared" si="319"/>
        <v>0</v>
      </c>
      <c r="BH78" s="241">
        <f t="shared" si="319"/>
        <v>0</v>
      </c>
      <c r="BI78" s="241">
        <f t="shared" si="319"/>
        <v>0</v>
      </c>
      <c r="BJ78" s="241">
        <f t="shared" si="319"/>
        <v>0</v>
      </c>
      <c r="BK78" s="241">
        <f t="shared" si="319"/>
        <v>0</v>
      </c>
      <c r="BL78" s="241">
        <f t="shared" si="319"/>
        <v>0</v>
      </c>
      <c r="BM78" s="241">
        <f t="shared" si="319"/>
        <v>0</v>
      </c>
      <c r="BN78" s="241">
        <f t="shared" si="319"/>
        <v>0</v>
      </c>
      <c r="BO78" s="241">
        <f t="shared" si="319"/>
        <v>0</v>
      </c>
      <c r="BP78" s="241">
        <f t="shared" si="319"/>
        <v>0</v>
      </c>
      <c r="BQ78" s="241">
        <f t="shared" ref="BQ78:EB78" si="320" xml:space="preserve"> BQ$43</f>
        <v>0</v>
      </c>
      <c r="BR78" s="241">
        <f t="shared" si="320"/>
        <v>0</v>
      </c>
      <c r="BS78" s="241">
        <f t="shared" si="320"/>
        <v>0</v>
      </c>
      <c r="BT78" s="241">
        <f t="shared" si="320"/>
        <v>0</v>
      </c>
      <c r="BU78" s="241">
        <f t="shared" si="320"/>
        <v>0</v>
      </c>
      <c r="BV78" s="241">
        <f t="shared" si="320"/>
        <v>0</v>
      </c>
      <c r="BW78" s="241">
        <f t="shared" si="320"/>
        <v>0</v>
      </c>
      <c r="BX78" s="241">
        <f t="shared" si="320"/>
        <v>0</v>
      </c>
      <c r="BY78" s="241">
        <f t="shared" si="320"/>
        <v>0</v>
      </c>
      <c r="BZ78" s="241">
        <f t="shared" si="320"/>
        <v>0</v>
      </c>
      <c r="CA78" s="241">
        <f t="shared" si="320"/>
        <v>0</v>
      </c>
      <c r="CB78" s="241">
        <f t="shared" si="320"/>
        <v>0</v>
      </c>
      <c r="CC78" s="241">
        <f t="shared" si="320"/>
        <v>0</v>
      </c>
      <c r="CD78" s="241">
        <f t="shared" si="320"/>
        <v>0</v>
      </c>
      <c r="CE78" s="241">
        <f t="shared" si="320"/>
        <v>0</v>
      </c>
      <c r="CF78" s="241">
        <f t="shared" si="320"/>
        <v>0</v>
      </c>
      <c r="CG78" s="241">
        <f t="shared" si="320"/>
        <v>0</v>
      </c>
      <c r="CH78" s="241">
        <f t="shared" si="320"/>
        <v>0</v>
      </c>
      <c r="CI78" s="241">
        <f t="shared" si="320"/>
        <v>0</v>
      </c>
      <c r="CJ78" s="241">
        <f t="shared" si="320"/>
        <v>0</v>
      </c>
      <c r="CK78" s="241">
        <f t="shared" si="320"/>
        <v>0</v>
      </c>
      <c r="CL78" s="241">
        <f t="shared" si="320"/>
        <v>0</v>
      </c>
      <c r="CM78" s="241">
        <f t="shared" si="320"/>
        <v>0</v>
      </c>
      <c r="CN78" s="241">
        <f t="shared" si="320"/>
        <v>0</v>
      </c>
      <c r="CO78" s="241">
        <f t="shared" si="320"/>
        <v>0</v>
      </c>
      <c r="CP78" s="241">
        <f t="shared" si="320"/>
        <v>0</v>
      </c>
      <c r="CQ78" s="241">
        <f t="shared" si="320"/>
        <v>0</v>
      </c>
      <c r="CR78" s="241">
        <f t="shared" si="320"/>
        <v>0</v>
      </c>
      <c r="CS78" s="241">
        <f t="shared" si="320"/>
        <v>0</v>
      </c>
      <c r="CT78" s="241">
        <f t="shared" si="320"/>
        <v>0</v>
      </c>
      <c r="CU78" s="241">
        <f t="shared" si="320"/>
        <v>0</v>
      </c>
      <c r="CV78" s="241">
        <f t="shared" si="320"/>
        <v>0</v>
      </c>
      <c r="CW78" s="241">
        <f t="shared" si="320"/>
        <v>0</v>
      </c>
      <c r="CX78" s="241">
        <f t="shared" si="320"/>
        <v>0</v>
      </c>
      <c r="CY78" s="241">
        <f t="shared" si="320"/>
        <v>0</v>
      </c>
      <c r="CZ78" s="241">
        <f t="shared" si="320"/>
        <v>0</v>
      </c>
      <c r="DA78" s="241">
        <f t="shared" si="320"/>
        <v>0</v>
      </c>
      <c r="DB78" s="241">
        <f t="shared" si="320"/>
        <v>0</v>
      </c>
      <c r="DC78" s="241">
        <f t="shared" si="320"/>
        <v>0</v>
      </c>
      <c r="DD78" s="241">
        <f t="shared" si="320"/>
        <v>0</v>
      </c>
      <c r="DE78" s="241">
        <f t="shared" si="320"/>
        <v>0</v>
      </c>
      <c r="DF78" s="241">
        <f t="shared" si="320"/>
        <v>0</v>
      </c>
      <c r="DG78" s="241">
        <f t="shared" si="320"/>
        <v>0</v>
      </c>
      <c r="DH78" s="241">
        <f t="shared" si="320"/>
        <v>0</v>
      </c>
      <c r="DI78" s="241">
        <f t="shared" si="320"/>
        <v>0</v>
      </c>
      <c r="DJ78" s="241">
        <f t="shared" si="320"/>
        <v>0</v>
      </c>
      <c r="DK78" s="241">
        <f t="shared" si="320"/>
        <v>0</v>
      </c>
      <c r="DL78" s="241">
        <f t="shared" si="320"/>
        <v>0</v>
      </c>
      <c r="DM78" s="241">
        <f t="shared" si="320"/>
        <v>0</v>
      </c>
      <c r="DN78" s="241">
        <f t="shared" si="320"/>
        <v>0</v>
      </c>
      <c r="DO78" s="241">
        <f t="shared" si="320"/>
        <v>0</v>
      </c>
      <c r="DP78" s="241">
        <f t="shared" si="320"/>
        <v>0</v>
      </c>
      <c r="DQ78" s="241">
        <f t="shared" si="320"/>
        <v>0</v>
      </c>
      <c r="DR78" s="241">
        <f t="shared" si="320"/>
        <v>0</v>
      </c>
      <c r="DS78" s="241">
        <f t="shared" si="320"/>
        <v>0</v>
      </c>
      <c r="DT78" s="241">
        <f t="shared" si="320"/>
        <v>0</v>
      </c>
      <c r="DU78" s="241">
        <f t="shared" si="320"/>
        <v>0</v>
      </c>
      <c r="DV78" s="241">
        <f t="shared" si="320"/>
        <v>0</v>
      </c>
      <c r="DW78" s="241">
        <f t="shared" si="320"/>
        <v>0</v>
      </c>
      <c r="DX78" s="241">
        <f t="shared" si="320"/>
        <v>0</v>
      </c>
      <c r="DY78" s="241">
        <f t="shared" si="320"/>
        <v>0</v>
      </c>
      <c r="DZ78" s="241">
        <f t="shared" si="320"/>
        <v>0</v>
      </c>
      <c r="EA78" s="241">
        <f t="shared" si="320"/>
        <v>0</v>
      </c>
      <c r="EB78" s="241">
        <f t="shared" si="320"/>
        <v>0</v>
      </c>
      <c r="EC78" s="241">
        <f t="shared" ref="EC78:GJ78" si="321" xml:space="preserve"> EC$43</f>
        <v>0</v>
      </c>
      <c r="ED78" s="241">
        <f t="shared" si="321"/>
        <v>0</v>
      </c>
      <c r="EE78" s="241">
        <f t="shared" si="321"/>
        <v>0</v>
      </c>
      <c r="EF78" s="241">
        <f t="shared" si="321"/>
        <v>0</v>
      </c>
      <c r="EG78" s="241">
        <f t="shared" si="321"/>
        <v>0</v>
      </c>
      <c r="EH78" s="241">
        <f t="shared" si="321"/>
        <v>0</v>
      </c>
      <c r="EI78" s="241">
        <f t="shared" si="321"/>
        <v>0</v>
      </c>
      <c r="EJ78" s="241">
        <f t="shared" si="321"/>
        <v>0</v>
      </c>
      <c r="EK78" s="241">
        <f t="shared" si="321"/>
        <v>0</v>
      </c>
      <c r="EL78" s="241">
        <f t="shared" si="321"/>
        <v>0</v>
      </c>
      <c r="EM78" s="241">
        <f t="shared" si="321"/>
        <v>0</v>
      </c>
      <c r="EN78" s="241">
        <f t="shared" si="321"/>
        <v>0</v>
      </c>
      <c r="EO78" s="241">
        <f t="shared" si="321"/>
        <v>0</v>
      </c>
      <c r="EP78" s="241">
        <f t="shared" si="321"/>
        <v>0</v>
      </c>
      <c r="EQ78" s="241">
        <f t="shared" si="321"/>
        <v>0</v>
      </c>
      <c r="ER78" s="241">
        <f t="shared" si="321"/>
        <v>0</v>
      </c>
      <c r="ES78" s="241">
        <f t="shared" si="321"/>
        <v>0</v>
      </c>
      <c r="ET78" s="241">
        <f t="shared" si="321"/>
        <v>0</v>
      </c>
      <c r="EU78" s="241">
        <f t="shared" si="321"/>
        <v>0</v>
      </c>
      <c r="EV78" s="241">
        <f t="shared" si="321"/>
        <v>0</v>
      </c>
      <c r="EW78" s="241">
        <f t="shared" si="321"/>
        <v>0</v>
      </c>
      <c r="EX78" s="241">
        <f t="shared" si="321"/>
        <v>0</v>
      </c>
      <c r="EY78" s="241">
        <f t="shared" si="321"/>
        <v>0</v>
      </c>
      <c r="EZ78" s="241">
        <f t="shared" si="321"/>
        <v>0</v>
      </c>
      <c r="FA78" s="241">
        <f t="shared" si="321"/>
        <v>0</v>
      </c>
      <c r="FB78" s="241">
        <f t="shared" si="321"/>
        <v>0</v>
      </c>
      <c r="FC78" s="241">
        <f t="shared" si="321"/>
        <v>0</v>
      </c>
      <c r="FD78" s="241">
        <f t="shared" si="321"/>
        <v>0</v>
      </c>
      <c r="FE78" s="241">
        <f t="shared" si="321"/>
        <v>0</v>
      </c>
      <c r="FF78" s="241">
        <f t="shared" si="321"/>
        <v>0</v>
      </c>
      <c r="FG78" s="241">
        <f t="shared" si="321"/>
        <v>0</v>
      </c>
      <c r="FH78" s="241">
        <f t="shared" si="321"/>
        <v>0</v>
      </c>
      <c r="FI78" s="241">
        <f t="shared" si="321"/>
        <v>0</v>
      </c>
      <c r="FJ78" s="241">
        <f t="shared" si="321"/>
        <v>0</v>
      </c>
      <c r="FK78" s="241">
        <f t="shared" si="321"/>
        <v>0</v>
      </c>
      <c r="FL78" s="241">
        <f t="shared" si="321"/>
        <v>0</v>
      </c>
      <c r="FM78" s="241">
        <f t="shared" si="321"/>
        <v>0</v>
      </c>
      <c r="FN78" s="241">
        <f t="shared" si="321"/>
        <v>0</v>
      </c>
      <c r="FO78" s="241">
        <f t="shared" si="321"/>
        <v>0</v>
      </c>
      <c r="FP78" s="241">
        <f t="shared" si="321"/>
        <v>0</v>
      </c>
      <c r="FQ78" s="241">
        <f t="shared" si="321"/>
        <v>0</v>
      </c>
      <c r="FR78" s="241">
        <f t="shared" si="321"/>
        <v>0</v>
      </c>
      <c r="FS78" s="241">
        <f t="shared" si="321"/>
        <v>0</v>
      </c>
      <c r="FT78" s="241">
        <f t="shared" si="321"/>
        <v>0</v>
      </c>
      <c r="FU78" s="241">
        <f t="shared" si="321"/>
        <v>0</v>
      </c>
      <c r="FV78" s="241">
        <f t="shared" si="321"/>
        <v>0</v>
      </c>
      <c r="FW78" s="241">
        <f t="shared" si="321"/>
        <v>0</v>
      </c>
      <c r="FX78" s="241">
        <f t="shared" si="321"/>
        <v>0</v>
      </c>
      <c r="FY78" s="241">
        <f t="shared" si="321"/>
        <v>0</v>
      </c>
      <c r="FZ78" s="241">
        <f t="shared" si="321"/>
        <v>0</v>
      </c>
      <c r="GA78" s="241">
        <f t="shared" si="321"/>
        <v>0</v>
      </c>
      <c r="GB78" s="241">
        <f t="shared" si="321"/>
        <v>0</v>
      </c>
      <c r="GC78" s="241">
        <f t="shared" si="321"/>
        <v>0</v>
      </c>
      <c r="GD78" s="241">
        <f t="shared" si="321"/>
        <v>0</v>
      </c>
      <c r="GE78" s="241">
        <f t="shared" si="321"/>
        <v>0</v>
      </c>
      <c r="GF78" s="241">
        <f t="shared" si="321"/>
        <v>0</v>
      </c>
      <c r="GG78" s="241">
        <f t="shared" si="321"/>
        <v>0</v>
      </c>
      <c r="GH78" s="241">
        <f t="shared" si="321"/>
        <v>0</v>
      </c>
      <c r="GI78" s="241">
        <f t="shared" si="321"/>
        <v>0</v>
      </c>
      <c r="GJ78" s="241">
        <f t="shared" si="321"/>
        <v>0</v>
      </c>
    </row>
    <row r="79" spans="1:192" x14ac:dyDescent="0.25">
      <c r="A79" s="242"/>
      <c r="B79" s="242"/>
      <c r="C79" s="243"/>
      <c r="D79" s="244"/>
      <c r="E79" s="241" t="str">
        <f t="shared" ref="E79:AJ79" si="322" xml:space="preserve"> E$75</f>
        <v>Forecast accounts payable balance</v>
      </c>
      <c r="F79" s="241">
        <f t="shared" si="322"/>
        <v>0</v>
      </c>
      <c r="G79" s="241" t="str">
        <f t="shared" si="322"/>
        <v>$ 000s</v>
      </c>
      <c r="H79" s="241">
        <f t="shared" si="322"/>
        <v>0</v>
      </c>
      <c r="I79" s="241">
        <f t="shared" si="322"/>
        <v>0</v>
      </c>
      <c r="J79" s="241">
        <f t="shared" si="322"/>
        <v>0</v>
      </c>
      <c r="K79" s="241">
        <f t="shared" si="322"/>
        <v>0</v>
      </c>
      <c r="L79" s="241">
        <f t="shared" si="322"/>
        <v>0</v>
      </c>
      <c r="M79" s="241">
        <f t="shared" si="322"/>
        <v>0</v>
      </c>
      <c r="N79" s="241">
        <f t="shared" si="322"/>
        <v>0</v>
      </c>
      <c r="O79" s="241">
        <f t="shared" si="322"/>
        <v>0</v>
      </c>
      <c r="P79" s="241">
        <f t="shared" si="322"/>
        <v>0</v>
      </c>
      <c r="Q79" s="241">
        <f t="shared" si="322"/>
        <v>1197.2829442409022</v>
      </c>
      <c r="R79" s="241">
        <f t="shared" si="322"/>
        <v>1229.3384720558574</v>
      </c>
      <c r="S79" s="241">
        <f t="shared" si="322"/>
        <v>1209.2949100114683</v>
      </c>
      <c r="T79" s="241">
        <f t="shared" si="322"/>
        <v>1253.9252414969746</v>
      </c>
      <c r="U79" s="241">
        <f t="shared" si="322"/>
        <v>1233.4808082116979</v>
      </c>
      <c r="V79" s="241">
        <f t="shared" si="322"/>
        <v>1279.0037463269141</v>
      </c>
      <c r="W79" s="241">
        <f t="shared" si="322"/>
        <v>1258.1504243759318</v>
      </c>
      <c r="X79" s="241">
        <f t="shared" si="322"/>
        <v>1297.4157782795323</v>
      </c>
      <c r="Y79" s="241">
        <f t="shared" si="322"/>
        <v>1283.3134328634503</v>
      </c>
      <c r="Z79" s="241">
        <f t="shared" si="322"/>
        <v>1330.7476938038983</v>
      </c>
      <c r="AA79" s="241">
        <f t="shared" si="322"/>
        <v>1309.0507205353565</v>
      </c>
      <c r="AB79" s="241">
        <f t="shared" si="322"/>
        <v>1357.3626476799764</v>
      </c>
      <c r="AC79" s="241">
        <f t="shared" si="322"/>
        <v>1335.2317349460636</v>
      </c>
      <c r="AD79" s="241">
        <f t="shared" si="322"/>
        <v>1384.5099006335761</v>
      </c>
      <c r="AE79" s="241">
        <f t="shared" si="322"/>
        <v>1361.9363696449852</v>
      </c>
      <c r="AF79" s="241">
        <f t="shared" si="322"/>
        <v>1404.4407574448946</v>
      </c>
      <c r="AG79" s="241">
        <f t="shared" si="322"/>
        <v>1389.1750970378851</v>
      </c>
      <c r="AH79" s="241">
        <f t="shared" si="322"/>
        <v>1440.5222522670151</v>
      </c>
      <c r="AI79" s="241">
        <f t="shared" si="322"/>
        <v>1417.0354764148356</v>
      </c>
      <c r="AJ79" s="241">
        <f t="shared" si="322"/>
        <v>1469.3326973123555</v>
      </c>
      <c r="AK79" s="241">
        <f t="shared" ref="AK79:BP79" si="323" xml:space="preserve"> AK$75</f>
        <v>1445.3761859431322</v>
      </c>
      <c r="AL79" s="241">
        <f t="shared" si="323"/>
        <v>1498.7193512586025</v>
      </c>
      <c r="AM79" s="241">
        <f t="shared" si="323"/>
        <v>1474.2837096619949</v>
      </c>
      <c r="AN79" s="241">
        <f t="shared" si="323"/>
        <v>1520.2943221393584</v>
      </c>
      <c r="AO79" s="241">
        <f t="shared" si="323"/>
        <v>1503.769383855235</v>
      </c>
      <c r="AP79" s="241">
        <f t="shared" si="323"/>
        <v>1559.3522114960924</v>
      </c>
      <c r="AQ79" s="241">
        <f t="shared" si="323"/>
        <v>1533.9279906564823</v>
      </c>
      <c r="AR79" s="241">
        <f t="shared" si="323"/>
        <v>1590.5392557260141</v>
      </c>
      <c r="AS79" s="241">
        <f t="shared" si="323"/>
        <v>1564.6065504696116</v>
      </c>
      <c r="AT79" s="241">
        <f t="shared" si="323"/>
        <v>1622.3500408405343</v>
      </c>
      <c r="AU79" s="241">
        <f t="shared" si="323"/>
        <v>1595.8986814790037</v>
      </c>
      <c r="AV79" s="241">
        <f t="shared" si="323"/>
        <v>1645.7047502196672</v>
      </c>
      <c r="AW79" s="241">
        <f t="shared" si="323"/>
        <v>1627.8166551085837</v>
      </c>
      <c r="AX79" s="241">
        <f t="shared" si="323"/>
        <v>1687.9845595380891</v>
      </c>
      <c r="AY79" s="241">
        <f t="shared" si="323"/>
        <v>1660.463072154316</v>
      </c>
      <c r="AZ79" s="241">
        <f t="shared" si="323"/>
        <v>1721.7442507288508</v>
      </c>
      <c r="BA79" s="241">
        <f t="shared" si="323"/>
        <v>1693.6723335974023</v>
      </c>
      <c r="BB79" s="241">
        <f t="shared" si="323"/>
        <v>1756.1791357434281</v>
      </c>
      <c r="BC79" s="241">
        <f t="shared" si="323"/>
        <v>1727.5457802693504</v>
      </c>
      <c r="BD79" s="241">
        <f t="shared" si="323"/>
        <v>1781.4603958294047</v>
      </c>
      <c r="BE79" s="241">
        <f t="shared" si="323"/>
        <v>0</v>
      </c>
      <c r="BF79" s="241">
        <f t="shared" si="323"/>
        <v>0</v>
      </c>
      <c r="BG79" s="241">
        <f t="shared" si="323"/>
        <v>0</v>
      </c>
      <c r="BH79" s="241">
        <f t="shared" si="323"/>
        <v>0</v>
      </c>
      <c r="BI79" s="241">
        <f t="shared" si="323"/>
        <v>0</v>
      </c>
      <c r="BJ79" s="241">
        <f t="shared" si="323"/>
        <v>0</v>
      </c>
      <c r="BK79" s="241">
        <f t="shared" si="323"/>
        <v>0</v>
      </c>
      <c r="BL79" s="241">
        <f t="shared" si="323"/>
        <v>0</v>
      </c>
      <c r="BM79" s="241">
        <f t="shared" si="323"/>
        <v>0</v>
      </c>
      <c r="BN79" s="241">
        <f t="shared" si="323"/>
        <v>0</v>
      </c>
      <c r="BO79" s="241">
        <f t="shared" si="323"/>
        <v>0</v>
      </c>
      <c r="BP79" s="241">
        <f t="shared" si="323"/>
        <v>0</v>
      </c>
      <c r="BQ79" s="241">
        <f t="shared" ref="BQ79:CV79" si="324" xml:space="preserve"> BQ$75</f>
        <v>0</v>
      </c>
      <c r="BR79" s="241">
        <f t="shared" si="324"/>
        <v>0</v>
      </c>
      <c r="BS79" s="241">
        <f t="shared" si="324"/>
        <v>0</v>
      </c>
      <c r="BT79" s="241">
        <f t="shared" si="324"/>
        <v>0</v>
      </c>
      <c r="BU79" s="241">
        <f t="shared" si="324"/>
        <v>0</v>
      </c>
      <c r="BV79" s="241">
        <f t="shared" si="324"/>
        <v>0</v>
      </c>
      <c r="BW79" s="241">
        <f t="shared" si="324"/>
        <v>0</v>
      </c>
      <c r="BX79" s="241">
        <f t="shared" si="324"/>
        <v>0</v>
      </c>
      <c r="BY79" s="241">
        <f t="shared" si="324"/>
        <v>0</v>
      </c>
      <c r="BZ79" s="241">
        <f t="shared" si="324"/>
        <v>0</v>
      </c>
      <c r="CA79" s="241">
        <f t="shared" si="324"/>
        <v>0</v>
      </c>
      <c r="CB79" s="241">
        <f t="shared" si="324"/>
        <v>0</v>
      </c>
      <c r="CC79" s="241">
        <f t="shared" si="324"/>
        <v>0</v>
      </c>
      <c r="CD79" s="241">
        <f t="shared" si="324"/>
        <v>0</v>
      </c>
      <c r="CE79" s="241">
        <f t="shared" si="324"/>
        <v>0</v>
      </c>
      <c r="CF79" s="241">
        <f t="shared" si="324"/>
        <v>0</v>
      </c>
      <c r="CG79" s="241">
        <f t="shared" si="324"/>
        <v>0</v>
      </c>
      <c r="CH79" s="241">
        <f t="shared" si="324"/>
        <v>0</v>
      </c>
      <c r="CI79" s="241">
        <f t="shared" si="324"/>
        <v>0</v>
      </c>
      <c r="CJ79" s="241">
        <f t="shared" si="324"/>
        <v>0</v>
      </c>
      <c r="CK79" s="241">
        <f t="shared" si="324"/>
        <v>0</v>
      </c>
      <c r="CL79" s="241">
        <f t="shared" si="324"/>
        <v>0</v>
      </c>
      <c r="CM79" s="241">
        <f t="shared" si="324"/>
        <v>0</v>
      </c>
      <c r="CN79" s="241">
        <f t="shared" si="324"/>
        <v>0</v>
      </c>
      <c r="CO79" s="241">
        <f t="shared" si="324"/>
        <v>0</v>
      </c>
      <c r="CP79" s="241">
        <f t="shared" si="324"/>
        <v>0</v>
      </c>
      <c r="CQ79" s="241">
        <f t="shared" si="324"/>
        <v>0</v>
      </c>
      <c r="CR79" s="241">
        <f t="shared" si="324"/>
        <v>0</v>
      </c>
      <c r="CS79" s="241">
        <f t="shared" si="324"/>
        <v>0</v>
      </c>
      <c r="CT79" s="241">
        <f t="shared" si="324"/>
        <v>0</v>
      </c>
      <c r="CU79" s="241">
        <f t="shared" si="324"/>
        <v>0</v>
      </c>
      <c r="CV79" s="241">
        <f t="shared" si="324"/>
        <v>0</v>
      </c>
      <c r="CW79" s="241">
        <f t="shared" ref="CW79:EB79" si="325" xml:space="preserve"> CW$75</f>
        <v>0</v>
      </c>
      <c r="CX79" s="241">
        <f t="shared" si="325"/>
        <v>0</v>
      </c>
      <c r="CY79" s="241">
        <f t="shared" si="325"/>
        <v>0</v>
      </c>
      <c r="CZ79" s="241">
        <f t="shared" si="325"/>
        <v>0</v>
      </c>
      <c r="DA79" s="241">
        <f t="shared" si="325"/>
        <v>0</v>
      </c>
      <c r="DB79" s="241">
        <f t="shared" si="325"/>
        <v>0</v>
      </c>
      <c r="DC79" s="241">
        <f t="shared" si="325"/>
        <v>0</v>
      </c>
      <c r="DD79" s="241">
        <f t="shared" si="325"/>
        <v>0</v>
      </c>
      <c r="DE79" s="241">
        <f t="shared" si="325"/>
        <v>0</v>
      </c>
      <c r="DF79" s="241">
        <f t="shared" si="325"/>
        <v>0</v>
      </c>
      <c r="DG79" s="241">
        <f t="shared" si="325"/>
        <v>0</v>
      </c>
      <c r="DH79" s="241">
        <f t="shared" si="325"/>
        <v>0</v>
      </c>
      <c r="DI79" s="241">
        <f t="shared" si="325"/>
        <v>0</v>
      </c>
      <c r="DJ79" s="241">
        <f t="shared" si="325"/>
        <v>0</v>
      </c>
      <c r="DK79" s="241">
        <f t="shared" si="325"/>
        <v>0</v>
      </c>
      <c r="DL79" s="241">
        <f t="shared" si="325"/>
        <v>0</v>
      </c>
      <c r="DM79" s="241">
        <f t="shared" si="325"/>
        <v>0</v>
      </c>
      <c r="DN79" s="241">
        <f t="shared" si="325"/>
        <v>0</v>
      </c>
      <c r="DO79" s="241">
        <f t="shared" si="325"/>
        <v>0</v>
      </c>
      <c r="DP79" s="241">
        <f t="shared" si="325"/>
        <v>0</v>
      </c>
      <c r="DQ79" s="241">
        <f t="shared" si="325"/>
        <v>0</v>
      </c>
      <c r="DR79" s="241">
        <f t="shared" si="325"/>
        <v>0</v>
      </c>
      <c r="DS79" s="241">
        <f t="shared" si="325"/>
        <v>0</v>
      </c>
      <c r="DT79" s="241">
        <f t="shared" si="325"/>
        <v>0</v>
      </c>
      <c r="DU79" s="241">
        <f t="shared" si="325"/>
        <v>0</v>
      </c>
      <c r="DV79" s="241">
        <f t="shared" si="325"/>
        <v>0</v>
      </c>
      <c r="DW79" s="241">
        <f t="shared" si="325"/>
        <v>0</v>
      </c>
      <c r="DX79" s="241">
        <f t="shared" si="325"/>
        <v>0</v>
      </c>
      <c r="DY79" s="241">
        <f t="shared" si="325"/>
        <v>0</v>
      </c>
      <c r="DZ79" s="241">
        <f t="shared" si="325"/>
        <v>0</v>
      </c>
      <c r="EA79" s="241">
        <f t="shared" si="325"/>
        <v>0</v>
      </c>
      <c r="EB79" s="241">
        <f t="shared" si="325"/>
        <v>0</v>
      </c>
      <c r="EC79" s="241">
        <f t="shared" ref="EC79:FH79" si="326" xml:space="preserve"> EC$75</f>
        <v>0</v>
      </c>
      <c r="ED79" s="241">
        <f t="shared" si="326"/>
        <v>0</v>
      </c>
      <c r="EE79" s="241">
        <f t="shared" si="326"/>
        <v>0</v>
      </c>
      <c r="EF79" s="241">
        <f t="shared" si="326"/>
        <v>0</v>
      </c>
      <c r="EG79" s="241">
        <f t="shared" si="326"/>
        <v>0</v>
      </c>
      <c r="EH79" s="241">
        <f t="shared" si="326"/>
        <v>0</v>
      </c>
      <c r="EI79" s="241">
        <f t="shared" si="326"/>
        <v>0</v>
      </c>
      <c r="EJ79" s="241">
        <f t="shared" si="326"/>
        <v>0</v>
      </c>
      <c r="EK79" s="241">
        <f t="shared" si="326"/>
        <v>0</v>
      </c>
      <c r="EL79" s="241">
        <f t="shared" si="326"/>
        <v>0</v>
      </c>
      <c r="EM79" s="241">
        <f t="shared" si="326"/>
        <v>0</v>
      </c>
      <c r="EN79" s="241">
        <f t="shared" si="326"/>
        <v>0</v>
      </c>
      <c r="EO79" s="241">
        <f t="shared" si="326"/>
        <v>0</v>
      </c>
      <c r="EP79" s="241">
        <f t="shared" si="326"/>
        <v>0</v>
      </c>
      <c r="EQ79" s="241">
        <f t="shared" si="326"/>
        <v>0</v>
      </c>
      <c r="ER79" s="241">
        <f t="shared" si="326"/>
        <v>0</v>
      </c>
      <c r="ES79" s="241">
        <f t="shared" si="326"/>
        <v>0</v>
      </c>
      <c r="ET79" s="241">
        <f t="shared" si="326"/>
        <v>0</v>
      </c>
      <c r="EU79" s="241">
        <f t="shared" si="326"/>
        <v>0</v>
      </c>
      <c r="EV79" s="241">
        <f t="shared" si="326"/>
        <v>0</v>
      </c>
      <c r="EW79" s="241">
        <f t="shared" si="326"/>
        <v>0</v>
      </c>
      <c r="EX79" s="241">
        <f t="shared" si="326"/>
        <v>0</v>
      </c>
      <c r="EY79" s="241">
        <f t="shared" si="326"/>
        <v>0</v>
      </c>
      <c r="EZ79" s="241">
        <f t="shared" si="326"/>
        <v>0</v>
      </c>
      <c r="FA79" s="241">
        <f t="shared" si="326"/>
        <v>0</v>
      </c>
      <c r="FB79" s="241">
        <f t="shared" si="326"/>
        <v>0</v>
      </c>
      <c r="FC79" s="241">
        <f t="shared" si="326"/>
        <v>0</v>
      </c>
      <c r="FD79" s="241">
        <f t="shared" si="326"/>
        <v>0</v>
      </c>
      <c r="FE79" s="241">
        <f t="shared" si="326"/>
        <v>0</v>
      </c>
      <c r="FF79" s="241">
        <f t="shared" si="326"/>
        <v>0</v>
      </c>
      <c r="FG79" s="241">
        <f t="shared" si="326"/>
        <v>0</v>
      </c>
      <c r="FH79" s="241">
        <f t="shared" si="326"/>
        <v>0</v>
      </c>
      <c r="FI79" s="241">
        <f t="shared" ref="FI79:GJ79" si="327" xml:space="preserve"> FI$75</f>
        <v>0</v>
      </c>
      <c r="FJ79" s="241">
        <f t="shared" si="327"/>
        <v>0</v>
      </c>
      <c r="FK79" s="241">
        <f t="shared" si="327"/>
        <v>0</v>
      </c>
      <c r="FL79" s="241">
        <f t="shared" si="327"/>
        <v>0</v>
      </c>
      <c r="FM79" s="241">
        <f t="shared" si="327"/>
        <v>0</v>
      </c>
      <c r="FN79" s="241">
        <f t="shared" si="327"/>
        <v>0</v>
      </c>
      <c r="FO79" s="241">
        <f t="shared" si="327"/>
        <v>0</v>
      </c>
      <c r="FP79" s="241">
        <f t="shared" si="327"/>
        <v>0</v>
      </c>
      <c r="FQ79" s="241">
        <f t="shared" si="327"/>
        <v>0</v>
      </c>
      <c r="FR79" s="241">
        <f t="shared" si="327"/>
        <v>0</v>
      </c>
      <c r="FS79" s="241">
        <f t="shared" si="327"/>
        <v>0</v>
      </c>
      <c r="FT79" s="241">
        <f t="shared" si="327"/>
        <v>0</v>
      </c>
      <c r="FU79" s="241">
        <f t="shared" si="327"/>
        <v>0</v>
      </c>
      <c r="FV79" s="241">
        <f t="shared" si="327"/>
        <v>0</v>
      </c>
      <c r="FW79" s="241">
        <f t="shared" si="327"/>
        <v>0</v>
      </c>
      <c r="FX79" s="241">
        <f t="shared" si="327"/>
        <v>0</v>
      </c>
      <c r="FY79" s="241">
        <f t="shared" si="327"/>
        <v>0</v>
      </c>
      <c r="FZ79" s="241">
        <f t="shared" si="327"/>
        <v>0</v>
      </c>
      <c r="GA79" s="241">
        <f t="shared" si="327"/>
        <v>0</v>
      </c>
      <c r="GB79" s="241">
        <f t="shared" si="327"/>
        <v>0</v>
      </c>
      <c r="GC79" s="241">
        <f t="shared" si="327"/>
        <v>0</v>
      </c>
      <c r="GD79" s="241">
        <f t="shared" si="327"/>
        <v>0</v>
      </c>
      <c r="GE79" s="241">
        <f t="shared" si="327"/>
        <v>0</v>
      </c>
      <c r="GF79" s="241">
        <f t="shared" si="327"/>
        <v>0</v>
      </c>
      <c r="GG79" s="241">
        <f t="shared" si="327"/>
        <v>0</v>
      </c>
      <c r="GH79" s="241">
        <f t="shared" si="327"/>
        <v>0</v>
      </c>
      <c r="GI79" s="241">
        <f t="shared" si="327"/>
        <v>0</v>
      </c>
      <c r="GJ79" s="241">
        <f t="shared" si="327"/>
        <v>0</v>
      </c>
    </row>
    <row r="80" spans="1:192" x14ac:dyDescent="0.25">
      <c r="A80" s="242"/>
      <c r="B80" s="242"/>
      <c r="C80" s="243"/>
      <c r="D80" s="244"/>
      <c r="E80" s="241" t="s">
        <v>257</v>
      </c>
      <c r="F80" s="241"/>
      <c r="G80" s="241" t="str">
        <f xml:space="preserve"> SMU</f>
        <v>$ 000s</v>
      </c>
      <c r="H80" s="241">
        <f xml:space="preserve"> SUM(J80:GJ80)</f>
        <v>238003.7476116537</v>
      </c>
      <c r="I80" s="241"/>
      <c r="J80" s="241">
        <f t="shared" ref="J80" si="328" xml:space="preserve"> J77 + J78 - J79</f>
        <v>0</v>
      </c>
      <c r="K80" s="241">
        <f t="shared" ref="K80" si="329" xml:space="preserve"> K77 + K78 - K79</f>
        <v>0</v>
      </c>
      <c r="L80" s="241">
        <f t="shared" ref="L80" si="330" xml:space="preserve"> L77 + L78 - L79</f>
        <v>0</v>
      </c>
      <c r="M80" s="241">
        <f t="shared" ref="M80" si="331" xml:space="preserve"> M77 + M78 - M79</f>
        <v>0</v>
      </c>
      <c r="N80" s="241">
        <f t="shared" ref="N80" si="332" xml:space="preserve"> N77 + N78 - N79</f>
        <v>0</v>
      </c>
      <c r="O80" s="241">
        <f t="shared" ref="O80" si="333" xml:space="preserve"> O77 + O78 - O79</f>
        <v>0</v>
      </c>
      <c r="P80" s="241">
        <f t="shared" ref="P80" si="334" xml:space="preserve"> P77 + P78 - P79</f>
        <v>0</v>
      </c>
      <c r="Q80" s="241">
        <f t="shared" ref="Q80" si="335" xml:space="preserve"> Q77 + Q78 - Q79</f>
        <v>3698.2739833218984</v>
      </c>
      <c r="R80" s="241">
        <f t="shared" ref="R80" si="336" xml:space="preserve"> R77 + R78 - R79</f>
        <v>4912.616993120826</v>
      </c>
      <c r="S80" s="241">
        <f t="shared" ref="S80" si="337" xml:space="preserve"> S77 + S78 - S79</f>
        <v>4964.7160829801714</v>
      </c>
      <c r="T80" s="241">
        <f t="shared" ref="T80" si="338" xml:space="preserve"> T77 + T78 - T79</f>
        <v>4998.9356398689924</v>
      </c>
      <c r="U80" s="241">
        <f t="shared" ref="U80" si="339" xml:space="preserve"> U77 + U78 - U79</f>
        <v>5064.0104046397746</v>
      </c>
      <c r="V80" s="241">
        <f t="shared" ref="V80" si="340" xml:space="preserve"> V77 + V78 - V79</f>
        <v>5098.914352666372</v>
      </c>
      <c r="W80" s="241">
        <f t="shared" ref="W80" si="341" xml:space="preserve"> W77 + W78 - W79</f>
        <v>5165.2906127325696</v>
      </c>
      <c r="X80" s="241">
        <f t="shared" ref="X80" si="342" xml:space="preserve"> X77 + X78 - X79</f>
        <v>5208.0606826936182</v>
      </c>
      <c r="Y80" s="241">
        <f t="shared" ref="Y80" si="343" xml:space="preserve"> Y77 + Y78 - Y79</f>
        <v>5261.4283820133014</v>
      </c>
      <c r="Z80" s="241">
        <f t="shared" ref="Z80" si="344" xml:space="preserve"> Z77 + Z78 - Z79</f>
        <v>5305.1286852485655</v>
      </c>
      <c r="AA80" s="241">
        <f t="shared" ref="AA80" si="345" xml:space="preserve"> AA77 + AA78 - AA79</f>
        <v>5374.2599194575541</v>
      </c>
      <c r="AB80" s="241">
        <f t="shared" ref="AB80" si="346" xml:space="preserve"> AB77 + AB78 - AB79</f>
        <v>5411.3022779681742</v>
      </c>
      <c r="AC80" s="241">
        <f t="shared" ref="AC80" si="347" xml:space="preserve"> AC77 + AC78 - AC79</f>
        <v>5481.7451178467063</v>
      </c>
      <c r="AD80" s="241">
        <f t="shared" ref="AD80" si="348" xml:space="preserve"> AD77 + AD78 - AD79</f>
        <v>5519.5283235275383</v>
      </c>
      <c r="AE80" s="241">
        <f t="shared" ref="AE80" si="349" xml:space="preserve"> AE77 + AE78 - AE79</f>
        <v>5591.3800202036409</v>
      </c>
      <c r="AF80" s="241">
        <f t="shared" ref="AF80" si="350" xml:space="preserve"> AF77 + AF78 - AF79</f>
        <v>5637.678231199443</v>
      </c>
      <c r="AG80" s="241">
        <f t="shared" ref="AG80" si="351" xml:space="preserve"> AG77 + AG78 - AG79</f>
        <v>5695.4482794063606</v>
      </c>
      <c r="AH80" s="241">
        <f t="shared" ref="AH80" si="352" xml:space="preserve"> AH77 + AH78 - AH79</f>
        <v>5742.7534594448643</v>
      </c>
      <c r="AI80" s="241">
        <f t="shared" ref="AI80" si="353" xml:space="preserve"> AI77 + AI78 - AI79</f>
        <v>5817.5873905261724</v>
      </c>
      <c r="AJ80" s="241">
        <f t="shared" ref="AJ80" si="354" xml:space="preserve"> AJ77 + AJ78 - AJ79</f>
        <v>5857.6854060699543</v>
      </c>
      <c r="AK80" s="241">
        <f t="shared" ref="AK80" si="355" xml:space="preserve"> AK77 + AK78 - AK79</f>
        <v>5933.9391383366974</v>
      </c>
      <c r="AL80" s="241">
        <f t="shared" ref="AL80" si="356" xml:space="preserve"> AL77 + AL78 - AL79</f>
        <v>5974.8391141913535</v>
      </c>
      <c r="AM80" s="241">
        <f t="shared" ref="AM80" si="357" xml:space="preserve"> AM77 + AM78 - AM79</f>
        <v>6052.6179211034314</v>
      </c>
      <c r="AN80" s="241">
        <f t="shared" ref="AN80" si="358" xml:space="preserve"> AN77 + AN78 - AN79</f>
        <v>6102.7353126195976</v>
      </c>
      <c r="AO80" s="241">
        <f t="shared" ref="AO80" si="359" xml:space="preserve"> AO77 + AO78 - AO79</f>
        <v>6165.2708633810835</v>
      </c>
      <c r="AP80" s="241">
        <f t="shared" ref="AP80" si="360" xml:space="preserve"> AP77 + AP78 - AP79</f>
        <v>6216.4782897100922</v>
      </c>
      <c r="AQ80" s="241">
        <f t="shared" ref="AQ80" si="361" xml:space="preserve"> AQ77 + AQ78 - AQ79</f>
        <v>6297.4853381905596</v>
      </c>
      <c r="AR80" s="241">
        <f t="shared" ref="AR80" si="362" xml:space="preserve"> AR77 + AR78 - AR79</f>
        <v>6340.8910746284364</v>
      </c>
      <c r="AS80" s="241">
        <f t="shared" ref="AS80" si="363" xml:space="preserve"> AS77 + AS78 - AS79</f>
        <v>6423.4350449543699</v>
      </c>
      <c r="AT80" s="241">
        <f t="shared" ref="AT80" si="364" xml:space="preserve"> AT77 + AT78 - AT79</f>
        <v>6467.7088961210038</v>
      </c>
      <c r="AU80" s="241">
        <f t="shared" ref="AU80" si="365" xml:space="preserve"> AU77 + AU78 - AU79</f>
        <v>6551.9037458534567</v>
      </c>
      <c r="AV80" s="241">
        <f t="shared" ref="AV80" si="366" xml:space="preserve"> AV77 + AV78 - AV79</f>
        <v>6606.1553654811014</v>
      </c>
      <c r="AW80" s="241">
        <f t="shared" ref="AW80" si="367" xml:space="preserve"> AW77 + AW78 - AW79</f>
        <v>6673.8495293328488</v>
      </c>
      <c r="AX80" s="241">
        <f t="shared" ref="AX80" si="368" xml:space="preserve"> AX77 + AX78 - AX79</f>
        <v>6729.2811017125869</v>
      </c>
      <c r="AY80" s="241">
        <f t="shared" ref="AY80" si="369" xml:space="preserve"> AY77 + AY78 - AY79</f>
        <v>6816.9704935258651</v>
      </c>
      <c r="AZ80" s="241">
        <f t="shared" ref="AZ80" si="370" xml:space="preserve"> AZ77 + AZ78 - AZ79</f>
        <v>6863.9568076903997</v>
      </c>
      <c r="BA80" s="241">
        <f t="shared" ref="BA80" si="371" xml:space="preserve"> BA77 + BA78 - BA79</f>
        <v>6953.3099033963808</v>
      </c>
      <c r="BB80" s="241">
        <f t="shared" ref="BB80" si="372" xml:space="preserve"> BB77 + BB78 - BB79</f>
        <v>7001.2359438442054</v>
      </c>
      <c r="BC80" s="241">
        <f t="shared" ref="BC80" si="373" xml:space="preserve"> BC77 + BC78 - BC79</f>
        <v>7092.3761014643114</v>
      </c>
      <c r="BD80" s="241">
        <f t="shared" ref="BD80" si="374" xml:space="preserve"> BD77 + BD78 - BD79</f>
        <v>7151.1029853499822</v>
      </c>
      <c r="BE80" s="241">
        <f t="shared" ref="BE80" si="375" xml:space="preserve"> BE77 + BE78 - BE79</f>
        <v>1781.4603958294047</v>
      </c>
      <c r="BF80" s="241">
        <f t="shared" ref="BF80" si="376" xml:space="preserve"> BF77 + BF78 - BF79</f>
        <v>0</v>
      </c>
      <c r="BG80" s="241">
        <f t="shared" ref="BG80" si="377" xml:space="preserve"> BG77 + BG78 - BG79</f>
        <v>0</v>
      </c>
      <c r="BH80" s="241">
        <f t="shared" ref="BH80" si="378" xml:space="preserve"> BH77 + BH78 - BH79</f>
        <v>0</v>
      </c>
      <c r="BI80" s="241">
        <f t="shared" ref="BI80" si="379" xml:space="preserve"> BI77 + BI78 - BI79</f>
        <v>0</v>
      </c>
      <c r="BJ80" s="241">
        <f t="shared" ref="BJ80" si="380" xml:space="preserve"> BJ77 + BJ78 - BJ79</f>
        <v>0</v>
      </c>
      <c r="BK80" s="241">
        <f t="shared" ref="BK80" si="381" xml:space="preserve"> BK77 + BK78 - BK79</f>
        <v>0</v>
      </c>
      <c r="BL80" s="241">
        <f t="shared" ref="BL80" si="382" xml:space="preserve"> BL77 + BL78 - BL79</f>
        <v>0</v>
      </c>
      <c r="BM80" s="241">
        <f t="shared" ref="BM80" si="383" xml:space="preserve"> BM77 + BM78 - BM79</f>
        <v>0</v>
      </c>
      <c r="BN80" s="241">
        <f t="shared" ref="BN80" si="384" xml:space="preserve"> BN77 + BN78 - BN79</f>
        <v>0</v>
      </c>
      <c r="BO80" s="241">
        <f t="shared" ref="BO80" si="385" xml:space="preserve"> BO77 + BO78 - BO79</f>
        <v>0</v>
      </c>
      <c r="BP80" s="241">
        <f t="shared" ref="BP80" si="386" xml:space="preserve"> BP77 + BP78 - BP79</f>
        <v>0</v>
      </c>
      <c r="BQ80" s="241">
        <f t="shared" ref="BQ80" si="387" xml:space="preserve"> BQ77 + BQ78 - BQ79</f>
        <v>0</v>
      </c>
      <c r="BR80" s="241">
        <f t="shared" ref="BR80" si="388" xml:space="preserve"> BR77 + BR78 - BR79</f>
        <v>0</v>
      </c>
      <c r="BS80" s="241">
        <f t="shared" ref="BS80" si="389" xml:space="preserve"> BS77 + BS78 - BS79</f>
        <v>0</v>
      </c>
      <c r="BT80" s="241">
        <f t="shared" ref="BT80" si="390" xml:space="preserve"> BT77 + BT78 - BT79</f>
        <v>0</v>
      </c>
      <c r="BU80" s="241">
        <f t="shared" ref="BU80" si="391" xml:space="preserve"> BU77 + BU78 - BU79</f>
        <v>0</v>
      </c>
      <c r="BV80" s="241">
        <f t="shared" ref="BV80" si="392" xml:space="preserve"> BV77 + BV78 - BV79</f>
        <v>0</v>
      </c>
      <c r="BW80" s="241">
        <f t="shared" ref="BW80" si="393" xml:space="preserve"> BW77 + BW78 - BW79</f>
        <v>0</v>
      </c>
      <c r="BX80" s="241">
        <f t="shared" ref="BX80" si="394" xml:space="preserve"> BX77 + BX78 - BX79</f>
        <v>0</v>
      </c>
      <c r="BY80" s="241">
        <f t="shared" ref="BY80" si="395" xml:space="preserve"> BY77 + BY78 - BY79</f>
        <v>0</v>
      </c>
      <c r="BZ80" s="241">
        <f t="shared" ref="BZ80" si="396" xml:space="preserve"> BZ77 + BZ78 - BZ79</f>
        <v>0</v>
      </c>
      <c r="CA80" s="241">
        <f t="shared" ref="CA80" si="397" xml:space="preserve"> CA77 + CA78 - CA79</f>
        <v>0</v>
      </c>
      <c r="CB80" s="241">
        <f t="shared" ref="CB80" si="398" xml:space="preserve"> CB77 + CB78 - CB79</f>
        <v>0</v>
      </c>
      <c r="CC80" s="241">
        <f t="shared" ref="CC80" si="399" xml:space="preserve"> CC77 + CC78 - CC79</f>
        <v>0</v>
      </c>
      <c r="CD80" s="241">
        <f t="shared" ref="CD80" si="400" xml:space="preserve"> CD77 + CD78 - CD79</f>
        <v>0</v>
      </c>
      <c r="CE80" s="241">
        <f t="shared" ref="CE80" si="401" xml:space="preserve"> CE77 + CE78 - CE79</f>
        <v>0</v>
      </c>
      <c r="CF80" s="241">
        <f t="shared" ref="CF80" si="402" xml:space="preserve"> CF77 + CF78 - CF79</f>
        <v>0</v>
      </c>
      <c r="CG80" s="241">
        <f t="shared" ref="CG80" si="403" xml:space="preserve"> CG77 + CG78 - CG79</f>
        <v>0</v>
      </c>
      <c r="CH80" s="241">
        <f t="shared" ref="CH80" si="404" xml:space="preserve"> CH77 + CH78 - CH79</f>
        <v>0</v>
      </c>
      <c r="CI80" s="241">
        <f t="shared" ref="CI80" si="405" xml:space="preserve"> CI77 + CI78 - CI79</f>
        <v>0</v>
      </c>
      <c r="CJ80" s="241">
        <f t="shared" ref="CJ80" si="406" xml:space="preserve"> CJ77 + CJ78 - CJ79</f>
        <v>0</v>
      </c>
      <c r="CK80" s="241">
        <f t="shared" ref="CK80" si="407" xml:space="preserve"> CK77 + CK78 - CK79</f>
        <v>0</v>
      </c>
      <c r="CL80" s="241">
        <f t="shared" ref="CL80" si="408" xml:space="preserve"> CL77 + CL78 - CL79</f>
        <v>0</v>
      </c>
      <c r="CM80" s="241">
        <f t="shared" ref="CM80" si="409" xml:space="preserve"> CM77 + CM78 - CM79</f>
        <v>0</v>
      </c>
      <c r="CN80" s="241">
        <f t="shared" ref="CN80" si="410" xml:space="preserve"> CN77 + CN78 - CN79</f>
        <v>0</v>
      </c>
      <c r="CO80" s="241">
        <f t="shared" ref="CO80" si="411" xml:space="preserve"> CO77 + CO78 - CO79</f>
        <v>0</v>
      </c>
      <c r="CP80" s="241">
        <f t="shared" ref="CP80" si="412" xml:space="preserve"> CP77 + CP78 - CP79</f>
        <v>0</v>
      </c>
      <c r="CQ80" s="241">
        <f t="shared" ref="CQ80" si="413" xml:space="preserve"> CQ77 + CQ78 - CQ79</f>
        <v>0</v>
      </c>
      <c r="CR80" s="241">
        <f t="shared" ref="CR80" si="414" xml:space="preserve"> CR77 + CR78 - CR79</f>
        <v>0</v>
      </c>
      <c r="CS80" s="241">
        <f t="shared" ref="CS80" si="415" xml:space="preserve"> CS77 + CS78 - CS79</f>
        <v>0</v>
      </c>
      <c r="CT80" s="241">
        <f t="shared" ref="CT80" si="416" xml:space="preserve"> CT77 + CT78 - CT79</f>
        <v>0</v>
      </c>
      <c r="CU80" s="241">
        <f t="shared" ref="CU80" si="417" xml:space="preserve"> CU77 + CU78 - CU79</f>
        <v>0</v>
      </c>
      <c r="CV80" s="241">
        <f t="shared" ref="CV80" si="418" xml:space="preserve"> CV77 + CV78 - CV79</f>
        <v>0</v>
      </c>
      <c r="CW80" s="241">
        <f t="shared" ref="CW80" si="419" xml:space="preserve"> CW77 + CW78 - CW79</f>
        <v>0</v>
      </c>
      <c r="CX80" s="241">
        <f t="shared" ref="CX80" si="420" xml:space="preserve"> CX77 + CX78 - CX79</f>
        <v>0</v>
      </c>
      <c r="CY80" s="241">
        <f t="shared" ref="CY80" si="421" xml:space="preserve"> CY77 + CY78 - CY79</f>
        <v>0</v>
      </c>
      <c r="CZ80" s="241">
        <f t="shared" ref="CZ80" si="422" xml:space="preserve"> CZ77 + CZ78 - CZ79</f>
        <v>0</v>
      </c>
      <c r="DA80" s="241">
        <f t="shared" ref="DA80" si="423" xml:space="preserve"> DA77 + DA78 - DA79</f>
        <v>0</v>
      </c>
      <c r="DB80" s="241">
        <f t="shared" ref="DB80" si="424" xml:space="preserve"> DB77 + DB78 - DB79</f>
        <v>0</v>
      </c>
      <c r="DC80" s="241">
        <f t="shared" ref="DC80" si="425" xml:space="preserve"> DC77 + DC78 - DC79</f>
        <v>0</v>
      </c>
      <c r="DD80" s="241">
        <f t="shared" ref="DD80" si="426" xml:space="preserve"> DD77 + DD78 - DD79</f>
        <v>0</v>
      </c>
      <c r="DE80" s="241">
        <f t="shared" ref="DE80" si="427" xml:space="preserve"> DE77 + DE78 - DE79</f>
        <v>0</v>
      </c>
      <c r="DF80" s="241">
        <f t="shared" ref="DF80" si="428" xml:space="preserve"> DF77 + DF78 - DF79</f>
        <v>0</v>
      </c>
      <c r="DG80" s="241">
        <f t="shared" ref="DG80" si="429" xml:space="preserve"> DG77 + DG78 - DG79</f>
        <v>0</v>
      </c>
      <c r="DH80" s="241">
        <f t="shared" ref="DH80" si="430" xml:space="preserve"> DH77 + DH78 - DH79</f>
        <v>0</v>
      </c>
      <c r="DI80" s="241">
        <f t="shared" ref="DI80" si="431" xml:space="preserve"> DI77 + DI78 - DI79</f>
        <v>0</v>
      </c>
      <c r="DJ80" s="241">
        <f t="shared" ref="DJ80" si="432" xml:space="preserve"> DJ77 + DJ78 - DJ79</f>
        <v>0</v>
      </c>
      <c r="DK80" s="241">
        <f t="shared" ref="DK80" si="433" xml:space="preserve"> DK77 + DK78 - DK79</f>
        <v>0</v>
      </c>
      <c r="DL80" s="241">
        <f t="shared" ref="DL80" si="434" xml:space="preserve"> DL77 + DL78 - DL79</f>
        <v>0</v>
      </c>
      <c r="DM80" s="241">
        <f t="shared" ref="DM80" si="435" xml:space="preserve"> DM77 + DM78 - DM79</f>
        <v>0</v>
      </c>
      <c r="DN80" s="241">
        <f t="shared" ref="DN80" si="436" xml:space="preserve"> DN77 + DN78 - DN79</f>
        <v>0</v>
      </c>
      <c r="DO80" s="241">
        <f t="shared" ref="DO80" si="437" xml:space="preserve"> DO77 + DO78 - DO79</f>
        <v>0</v>
      </c>
      <c r="DP80" s="241">
        <f t="shared" ref="DP80" si="438" xml:space="preserve"> DP77 + DP78 - DP79</f>
        <v>0</v>
      </c>
      <c r="DQ80" s="241">
        <f t="shared" ref="DQ80" si="439" xml:space="preserve"> DQ77 + DQ78 - DQ79</f>
        <v>0</v>
      </c>
      <c r="DR80" s="241">
        <f t="shared" ref="DR80" si="440" xml:space="preserve"> DR77 + DR78 - DR79</f>
        <v>0</v>
      </c>
      <c r="DS80" s="241">
        <f t="shared" ref="DS80" si="441" xml:space="preserve"> DS77 + DS78 - DS79</f>
        <v>0</v>
      </c>
      <c r="DT80" s="241">
        <f t="shared" ref="DT80" si="442" xml:space="preserve"> DT77 + DT78 - DT79</f>
        <v>0</v>
      </c>
      <c r="DU80" s="241">
        <f t="shared" ref="DU80" si="443" xml:space="preserve"> DU77 + DU78 - DU79</f>
        <v>0</v>
      </c>
      <c r="DV80" s="241">
        <f t="shared" ref="DV80" si="444" xml:space="preserve"> DV77 + DV78 - DV79</f>
        <v>0</v>
      </c>
      <c r="DW80" s="241">
        <f t="shared" ref="DW80" si="445" xml:space="preserve"> DW77 + DW78 - DW79</f>
        <v>0</v>
      </c>
      <c r="DX80" s="241">
        <f t="shared" ref="DX80" si="446" xml:space="preserve"> DX77 + DX78 - DX79</f>
        <v>0</v>
      </c>
      <c r="DY80" s="241">
        <f t="shared" ref="DY80" si="447" xml:space="preserve"> DY77 + DY78 - DY79</f>
        <v>0</v>
      </c>
      <c r="DZ80" s="241">
        <f t="shared" ref="DZ80" si="448" xml:space="preserve"> DZ77 + DZ78 - DZ79</f>
        <v>0</v>
      </c>
      <c r="EA80" s="241">
        <f t="shared" ref="EA80" si="449" xml:space="preserve"> EA77 + EA78 - EA79</f>
        <v>0</v>
      </c>
      <c r="EB80" s="241">
        <f t="shared" ref="EB80" si="450" xml:space="preserve"> EB77 + EB78 - EB79</f>
        <v>0</v>
      </c>
      <c r="EC80" s="241">
        <f t="shared" ref="EC80" si="451" xml:space="preserve"> EC77 + EC78 - EC79</f>
        <v>0</v>
      </c>
      <c r="ED80" s="241">
        <f t="shared" ref="ED80" si="452" xml:space="preserve"> ED77 + ED78 - ED79</f>
        <v>0</v>
      </c>
      <c r="EE80" s="241">
        <f t="shared" ref="EE80" si="453" xml:space="preserve"> EE77 + EE78 - EE79</f>
        <v>0</v>
      </c>
      <c r="EF80" s="241">
        <f t="shared" ref="EF80" si="454" xml:space="preserve"> EF77 + EF78 - EF79</f>
        <v>0</v>
      </c>
      <c r="EG80" s="241">
        <f t="shared" ref="EG80" si="455" xml:space="preserve"> EG77 + EG78 - EG79</f>
        <v>0</v>
      </c>
      <c r="EH80" s="241">
        <f t="shared" ref="EH80" si="456" xml:space="preserve"> EH77 + EH78 - EH79</f>
        <v>0</v>
      </c>
      <c r="EI80" s="241">
        <f t="shared" ref="EI80" si="457" xml:space="preserve"> EI77 + EI78 - EI79</f>
        <v>0</v>
      </c>
      <c r="EJ80" s="241">
        <f t="shared" ref="EJ80" si="458" xml:space="preserve"> EJ77 + EJ78 - EJ79</f>
        <v>0</v>
      </c>
      <c r="EK80" s="241">
        <f t="shared" ref="EK80" si="459" xml:space="preserve"> EK77 + EK78 - EK79</f>
        <v>0</v>
      </c>
      <c r="EL80" s="241">
        <f t="shared" ref="EL80" si="460" xml:space="preserve"> EL77 + EL78 - EL79</f>
        <v>0</v>
      </c>
      <c r="EM80" s="241">
        <f t="shared" ref="EM80" si="461" xml:space="preserve"> EM77 + EM78 - EM79</f>
        <v>0</v>
      </c>
      <c r="EN80" s="241">
        <f t="shared" ref="EN80" si="462" xml:space="preserve"> EN77 + EN78 - EN79</f>
        <v>0</v>
      </c>
      <c r="EO80" s="241">
        <f t="shared" ref="EO80" si="463" xml:space="preserve"> EO77 + EO78 - EO79</f>
        <v>0</v>
      </c>
      <c r="EP80" s="241">
        <f t="shared" ref="EP80" si="464" xml:space="preserve"> EP77 + EP78 - EP79</f>
        <v>0</v>
      </c>
      <c r="EQ80" s="241">
        <f t="shared" ref="EQ80" si="465" xml:space="preserve"> EQ77 + EQ78 - EQ79</f>
        <v>0</v>
      </c>
      <c r="ER80" s="241">
        <f t="shared" ref="ER80" si="466" xml:space="preserve"> ER77 + ER78 - ER79</f>
        <v>0</v>
      </c>
      <c r="ES80" s="241">
        <f t="shared" ref="ES80" si="467" xml:space="preserve"> ES77 + ES78 - ES79</f>
        <v>0</v>
      </c>
      <c r="ET80" s="241">
        <f t="shared" ref="ET80" si="468" xml:space="preserve"> ET77 + ET78 - ET79</f>
        <v>0</v>
      </c>
      <c r="EU80" s="241">
        <f t="shared" ref="EU80" si="469" xml:space="preserve"> EU77 + EU78 - EU79</f>
        <v>0</v>
      </c>
      <c r="EV80" s="241">
        <f t="shared" ref="EV80" si="470" xml:space="preserve"> EV77 + EV78 - EV79</f>
        <v>0</v>
      </c>
      <c r="EW80" s="241">
        <f t="shared" ref="EW80" si="471" xml:space="preserve"> EW77 + EW78 - EW79</f>
        <v>0</v>
      </c>
      <c r="EX80" s="241">
        <f t="shared" ref="EX80" si="472" xml:space="preserve"> EX77 + EX78 - EX79</f>
        <v>0</v>
      </c>
      <c r="EY80" s="241">
        <f t="shared" ref="EY80" si="473" xml:space="preserve"> EY77 + EY78 - EY79</f>
        <v>0</v>
      </c>
      <c r="EZ80" s="241">
        <f t="shared" ref="EZ80" si="474" xml:space="preserve"> EZ77 + EZ78 - EZ79</f>
        <v>0</v>
      </c>
      <c r="FA80" s="241">
        <f t="shared" ref="FA80" si="475" xml:space="preserve"> FA77 + FA78 - FA79</f>
        <v>0</v>
      </c>
      <c r="FB80" s="241">
        <f t="shared" ref="FB80" si="476" xml:space="preserve"> FB77 + FB78 - FB79</f>
        <v>0</v>
      </c>
      <c r="FC80" s="241">
        <f t="shared" ref="FC80" si="477" xml:space="preserve"> FC77 + FC78 - FC79</f>
        <v>0</v>
      </c>
      <c r="FD80" s="241">
        <f t="shared" ref="FD80" si="478" xml:space="preserve"> FD77 + FD78 - FD79</f>
        <v>0</v>
      </c>
      <c r="FE80" s="241">
        <f t="shared" ref="FE80" si="479" xml:space="preserve"> FE77 + FE78 - FE79</f>
        <v>0</v>
      </c>
      <c r="FF80" s="241">
        <f t="shared" ref="FF80" si="480" xml:space="preserve"> FF77 + FF78 - FF79</f>
        <v>0</v>
      </c>
      <c r="FG80" s="241">
        <f t="shared" ref="FG80" si="481" xml:space="preserve"> FG77 + FG78 - FG79</f>
        <v>0</v>
      </c>
      <c r="FH80" s="241">
        <f t="shared" ref="FH80" si="482" xml:space="preserve"> FH77 + FH78 - FH79</f>
        <v>0</v>
      </c>
      <c r="FI80" s="241">
        <f t="shared" ref="FI80" si="483" xml:space="preserve"> FI77 + FI78 - FI79</f>
        <v>0</v>
      </c>
      <c r="FJ80" s="241">
        <f t="shared" ref="FJ80" si="484" xml:space="preserve"> FJ77 + FJ78 - FJ79</f>
        <v>0</v>
      </c>
      <c r="FK80" s="241">
        <f t="shared" ref="FK80" si="485" xml:space="preserve"> FK77 + FK78 - FK79</f>
        <v>0</v>
      </c>
      <c r="FL80" s="241">
        <f t="shared" ref="FL80" si="486" xml:space="preserve"> FL77 + FL78 - FL79</f>
        <v>0</v>
      </c>
      <c r="FM80" s="241">
        <f t="shared" ref="FM80" si="487" xml:space="preserve"> FM77 + FM78 - FM79</f>
        <v>0</v>
      </c>
      <c r="FN80" s="241">
        <f t="shared" ref="FN80" si="488" xml:space="preserve"> FN77 + FN78 - FN79</f>
        <v>0</v>
      </c>
      <c r="FO80" s="241">
        <f t="shared" ref="FO80" si="489" xml:space="preserve"> FO77 + FO78 - FO79</f>
        <v>0</v>
      </c>
      <c r="FP80" s="241">
        <f t="shared" ref="FP80" si="490" xml:space="preserve"> FP77 + FP78 - FP79</f>
        <v>0</v>
      </c>
      <c r="FQ80" s="241">
        <f t="shared" ref="FQ80" si="491" xml:space="preserve"> FQ77 + FQ78 - FQ79</f>
        <v>0</v>
      </c>
      <c r="FR80" s="241">
        <f t="shared" ref="FR80" si="492" xml:space="preserve"> FR77 + FR78 - FR79</f>
        <v>0</v>
      </c>
      <c r="FS80" s="241">
        <f t="shared" ref="FS80" si="493" xml:space="preserve"> FS77 + FS78 - FS79</f>
        <v>0</v>
      </c>
      <c r="FT80" s="241">
        <f t="shared" ref="FT80" si="494" xml:space="preserve"> FT77 + FT78 - FT79</f>
        <v>0</v>
      </c>
      <c r="FU80" s="241">
        <f t="shared" ref="FU80" si="495" xml:space="preserve"> FU77 + FU78 - FU79</f>
        <v>0</v>
      </c>
      <c r="FV80" s="241">
        <f t="shared" ref="FV80" si="496" xml:space="preserve"> FV77 + FV78 - FV79</f>
        <v>0</v>
      </c>
      <c r="FW80" s="241">
        <f t="shared" ref="FW80" si="497" xml:space="preserve"> FW77 + FW78 - FW79</f>
        <v>0</v>
      </c>
      <c r="FX80" s="241">
        <f t="shared" ref="FX80" si="498" xml:space="preserve"> FX77 + FX78 - FX79</f>
        <v>0</v>
      </c>
      <c r="FY80" s="241">
        <f t="shared" ref="FY80" si="499" xml:space="preserve"> FY77 + FY78 - FY79</f>
        <v>0</v>
      </c>
      <c r="FZ80" s="241">
        <f t="shared" ref="FZ80" si="500" xml:space="preserve"> FZ77 + FZ78 - FZ79</f>
        <v>0</v>
      </c>
      <c r="GA80" s="241">
        <f t="shared" ref="GA80" si="501" xml:space="preserve"> GA77 + GA78 - GA79</f>
        <v>0</v>
      </c>
      <c r="GB80" s="241">
        <f t="shared" ref="GB80" si="502" xml:space="preserve"> GB77 + GB78 - GB79</f>
        <v>0</v>
      </c>
      <c r="GC80" s="241">
        <f t="shared" ref="GC80" si="503" xml:space="preserve"> GC77 + GC78 - GC79</f>
        <v>0</v>
      </c>
      <c r="GD80" s="241">
        <f t="shared" ref="GD80" si="504" xml:space="preserve"> GD77 + GD78 - GD79</f>
        <v>0</v>
      </c>
      <c r="GE80" s="241">
        <f t="shared" ref="GE80" si="505" xml:space="preserve"> GE77 + GE78 - GE79</f>
        <v>0</v>
      </c>
      <c r="GF80" s="241">
        <f t="shared" ref="GF80" si="506" xml:space="preserve"> GF77 + GF78 - GF79</f>
        <v>0</v>
      </c>
      <c r="GG80" s="241">
        <f t="shared" ref="GG80" si="507" xml:space="preserve"> GG77 + GG78 - GG79</f>
        <v>0</v>
      </c>
      <c r="GH80" s="241">
        <f t="shared" ref="GH80" si="508" xml:space="preserve"> GH77 + GH78 - GH79</f>
        <v>0</v>
      </c>
      <c r="GI80" s="241">
        <f t="shared" ref="GI80" si="509" xml:space="preserve"> GI77 + GI78 - GI79</f>
        <v>0</v>
      </c>
      <c r="GJ80" s="241">
        <f t="shared" ref="GJ80" si="510" xml:space="preserve"> GJ77 + GJ78 - GJ79</f>
        <v>0</v>
      </c>
    </row>
    <row r="81" spans="1:192" x14ac:dyDescent="0.25">
      <c r="A81" s="142"/>
      <c r="B81" s="142"/>
      <c r="C81" s="143"/>
      <c r="D81" s="144"/>
      <c r="E81" s="145" t="str">
        <f xml:space="preserve"> LEFT(E80, LEN(E80) - 4)</f>
        <v>Cash paid for O&amp;M costs</v>
      </c>
      <c r="F81" s="145"/>
      <c r="G81" s="145" t="str">
        <f xml:space="preserve"> SMU</f>
        <v>$ 000s</v>
      </c>
      <c r="H81" s="145">
        <f xml:space="preserve"> SUM(J81:GJ81)</f>
        <v>-238003.7476116537</v>
      </c>
      <c r="I81" s="145"/>
      <c r="J81" s="145">
        <f t="shared" ref="J81:BU81" si="511" xml:space="preserve"> -1 * J80</f>
        <v>0</v>
      </c>
      <c r="K81" s="145">
        <f t="shared" si="511"/>
        <v>0</v>
      </c>
      <c r="L81" s="145">
        <f t="shared" si="511"/>
        <v>0</v>
      </c>
      <c r="M81" s="145">
        <f t="shared" si="511"/>
        <v>0</v>
      </c>
      <c r="N81" s="145">
        <f t="shared" si="511"/>
        <v>0</v>
      </c>
      <c r="O81" s="145">
        <f t="shared" si="511"/>
        <v>0</v>
      </c>
      <c r="P81" s="145">
        <f t="shared" si="511"/>
        <v>0</v>
      </c>
      <c r="Q81" s="145">
        <f t="shared" si="511"/>
        <v>-3698.2739833218984</v>
      </c>
      <c r="R81" s="145">
        <f t="shared" si="511"/>
        <v>-4912.616993120826</v>
      </c>
      <c r="S81" s="145">
        <f t="shared" si="511"/>
        <v>-4964.7160829801714</v>
      </c>
      <c r="T81" s="145">
        <f t="shared" si="511"/>
        <v>-4998.9356398689924</v>
      </c>
      <c r="U81" s="145">
        <f t="shared" si="511"/>
        <v>-5064.0104046397746</v>
      </c>
      <c r="V81" s="145">
        <f t="shared" si="511"/>
        <v>-5098.914352666372</v>
      </c>
      <c r="W81" s="145">
        <f t="shared" si="511"/>
        <v>-5165.2906127325696</v>
      </c>
      <c r="X81" s="145">
        <f t="shared" si="511"/>
        <v>-5208.0606826936182</v>
      </c>
      <c r="Y81" s="145">
        <f t="shared" si="511"/>
        <v>-5261.4283820133014</v>
      </c>
      <c r="Z81" s="145">
        <f t="shared" si="511"/>
        <v>-5305.1286852485655</v>
      </c>
      <c r="AA81" s="145">
        <f t="shared" si="511"/>
        <v>-5374.2599194575541</v>
      </c>
      <c r="AB81" s="145">
        <f t="shared" si="511"/>
        <v>-5411.3022779681742</v>
      </c>
      <c r="AC81" s="145">
        <f t="shared" si="511"/>
        <v>-5481.7451178467063</v>
      </c>
      <c r="AD81" s="145">
        <f t="shared" si="511"/>
        <v>-5519.5283235275383</v>
      </c>
      <c r="AE81" s="145">
        <f t="shared" si="511"/>
        <v>-5591.3800202036409</v>
      </c>
      <c r="AF81" s="145">
        <f t="shared" si="511"/>
        <v>-5637.678231199443</v>
      </c>
      <c r="AG81" s="145">
        <f t="shared" si="511"/>
        <v>-5695.4482794063606</v>
      </c>
      <c r="AH81" s="145">
        <f t="shared" si="511"/>
        <v>-5742.7534594448643</v>
      </c>
      <c r="AI81" s="145">
        <f t="shared" si="511"/>
        <v>-5817.5873905261724</v>
      </c>
      <c r="AJ81" s="145">
        <f t="shared" si="511"/>
        <v>-5857.6854060699543</v>
      </c>
      <c r="AK81" s="145">
        <f t="shared" si="511"/>
        <v>-5933.9391383366974</v>
      </c>
      <c r="AL81" s="145">
        <f t="shared" si="511"/>
        <v>-5974.8391141913535</v>
      </c>
      <c r="AM81" s="145">
        <f t="shared" si="511"/>
        <v>-6052.6179211034314</v>
      </c>
      <c r="AN81" s="145">
        <f t="shared" si="511"/>
        <v>-6102.7353126195976</v>
      </c>
      <c r="AO81" s="145">
        <f t="shared" si="511"/>
        <v>-6165.2708633810835</v>
      </c>
      <c r="AP81" s="145">
        <f t="shared" si="511"/>
        <v>-6216.4782897100922</v>
      </c>
      <c r="AQ81" s="145">
        <f t="shared" si="511"/>
        <v>-6297.4853381905596</v>
      </c>
      <c r="AR81" s="145">
        <f t="shared" si="511"/>
        <v>-6340.8910746284364</v>
      </c>
      <c r="AS81" s="145">
        <f t="shared" si="511"/>
        <v>-6423.4350449543699</v>
      </c>
      <c r="AT81" s="145">
        <f t="shared" si="511"/>
        <v>-6467.7088961210038</v>
      </c>
      <c r="AU81" s="145">
        <f t="shared" si="511"/>
        <v>-6551.9037458534567</v>
      </c>
      <c r="AV81" s="145">
        <f t="shared" si="511"/>
        <v>-6606.1553654811014</v>
      </c>
      <c r="AW81" s="145">
        <f t="shared" si="511"/>
        <v>-6673.8495293328488</v>
      </c>
      <c r="AX81" s="145">
        <f t="shared" si="511"/>
        <v>-6729.2811017125869</v>
      </c>
      <c r="AY81" s="145">
        <f t="shared" si="511"/>
        <v>-6816.9704935258651</v>
      </c>
      <c r="AZ81" s="145">
        <f t="shared" si="511"/>
        <v>-6863.9568076903997</v>
      </c>
      <c r="BA81" s="145">
        <f t="shared" si="511"/>
        <v>-6953.3099033963808</v>
      </c>
      <c r="BB81" s="145">
        <f t="shared" si="511"/>
        <v>-7001.2359438442054</v>
      </c>
      <c r="BC81" s="145">
        <f t="shared" si="511"/>
        <v>-7092.3761014643114</v>
      </c>
      <c r="BD81" s="145">
        <f t="shared" si="511"/>
        <v>-7151.1029853499822</v>
      </c>
      <c r="BE81" s="145">
        <f t="shared" si="511"/>
        <v>-1781.4603958294047</v>
      </c>
      <c r="BF81" s="145">
        <f t="shared" si="511"/>
        <v>0</v>
      </c>
      <c r="BG81" s="145">
        <f t="shared" si="511"/>
        <v>0</v>
      </c>
      <c r="BH81" s="145">
        <f t="shared" si="511"/>
        <v>0</v>
      </c>
      <c r="BI81" s="145">
        <f t="shared" si="511"/>
        <v>0</v>
      </c>
      <c r="BJ81" s="145">
        <f t="shared" si="511"/>
        <v>0</v>
      </c>
      <c r="BK81" s="145">
        <f t="shared" si="511"/>
        <v>0</v>
      </c>
      <c r="BL81" s="145">
        <f t="shared" si="511"/>
        <v>0</v>
      </c>
      <c r="BM81" s="145">
        <f t="shared" si="511"/>
        <v>0</v>
      </c>
      <c r="BN81" s="145">
        <f t="shared" si="511"/>
        <v>0</v>
      </c>
      <c r="BO81" s="145">
        <f t="shared" si="511"/>
        <v>0</v>
      </c>
      <c r="BP81" s="145">
        <f t="shared" si="511"/>
        <v>0</v>
      </c>
      <c r="BQ81" s="145">
        <f t="shared" si="511"/>
        <v>0</v>
      </c>
      <c r="BR81" s="145">
        <f t="shared" si="511"/>
        <v>0</v>
      </c>
      <c r="BS81" s="145">
        <f t="shared" si="511"/>
        <v>0</v>
      </c>
      <c r="BT81" s="145">
        <f t="shared" si="511"/>
        <v>0</v>
      </c>
      <c r="BU81" s="145">
        <f t="shared" si="511"/>
        <v>0</v>
      </c>
      <c r="BV81" s="145">
        <f t="shared" ref="BV81:EG81" si="512" xml:space="preserve"> -1 * BV80</f>
        <v>0</v>
      </c>
      <c r="BW81" s="145">
        <f t="shared" si="512"/>
        <v>0</v>
      </c>
      <c r="BX81" s="145">
        <f t="shared" si="512"/>
        <v>0</v>
      </c>
      <c r="BY81" s="145">
        <f t="shared" si="512"/>
        <v>0</v>
      </c>
      <c r="BZ81" s="145">
        <f t="shared" si="512"/>
        <v>0</v>
      </c>
      <c r="CA81" s="145">
        <f t="shared" si="512"/>
        <v>0</v>
      </c>
      <c r="CB81" s="145">
        <f t="shared" si="512"/>
        <v>0</v>
      </c>
      <c r="CC81" s="145">
        <f t="shared" si="512"/>
        <v>0</v>
      </c>
      <c r="CD81" s="145">
        <f t="shared" si="512"/>
        <v>0</v>
      </c>
      <c r="CE81" s="145">
        <f t="shared" si="512"/>
        <v>0</v>
      </c>
      <c r="CF81" s="145">
        <f t="shared" si="512"/>
        <v>0</v>
      </c>
      <c r="CG81" s="145">
        <f t="shared" si="512"/>
        <v>0</v>
      </c>
      <c r="CH81" s="145">
        <f t="shared" si="512"/>
        <v>0</v>
      </c>
      <c r="CI81" s="145">
        <f t="shared" si="512"/>
        <v>0</v>
      </c>
      <c r="CJ81" s="145">
        <f t="shared" si="512"/>
        <v>0</v>
      </c>
      <c r="CK81" s="145">
        <f t="shared" si="512"/>
        <v>0</v>
      </c>
      <c r="CL81" s="145">
        <f t="shared" si="512"/>
        <v>0</v>
      </c>
      <c r="CM81" s="145">
        <f t="shared" si="512"/>
        <v>0</v>
      </c>
      <c r="CN81" s="145">
        <f t="shared" si="512"/>
        <v>0</v>
      </c>
      <c r="CO81" s="145">
        <f t="shared" si="512"/>
        <v>0</v>
      </c>
      <c r="CP81" s="145">
        <f t="shared" si="512"/>
        <v>0</v>
      </c>
      <c r="CQ81" s="145">
        <f t="shared" si="512"/>
        <v>0</v>
      </c>
      <c r="CR81" s="145">
        <f t="shared" si="512"/>
        <v>0</v>
      </c>
      <c r="CS81" s="145">
        <f t="shared" si="512"/>
        <v>0</v>
      </c>
      <c r="CT81" s="145">
        <f t="shared" si="512"/>
        <v>0</v>
      </c>
      <c r="CU81" s="145">
        <f t="shared" si="512"/>
        <v>0</v>
      </c>
      <c r="CV81" s="145">
        <f t="shared" si="512"/>
        <v>0</v>
      </c>
      <c r="CW81" s="145">
        <f t="shared" si="512"/>
        <v>0</v>
      </c>
      <c r="CX81" s="145">
        <f t="shared" si="512"/>
        <v>0</v>
      </c>
      <c r="CY81" s="145">
        <f t="shared" si="512"/>
        <v>0</v>
      </c>
      <c r="CZ81" s="145">
        <f t="shared" si="512"/>
        <v>0</v>
      </c>
      <c r="DA81" s="145">
        <f t="shared" si="512"/>
        <v>0</v>
      </c>
      <c r="DB81" s="145">
        <f t="shared" si="512"/>
        <v>0</v>
      </c>
      <c r="DC81" s="145">
        <f t="shared" si="512"/>
        <v>0</v>
      </c>
      <c r="DD81" s="145">
        <f t="shared" si="512"/>
        <v>0</v>
      </c>
      <c r="DE81" s="145">
        <f t="shared" si="512"/>
        <v>0</v>
      </c>
      <c r="DF81" s="145">
        <f t="shared" si="512"/>
        <v>0</v>
      </c>
      <c r="DG81" s="145">
        <f t="shared" si="512"/>
        <v>0</v>
      </c>
      <c r="DH81" s="145">
        <f t="shared" si="512"/>
        <v>0</v>
      </c>
      <c r="DI81" s="145">
        <f t="shared" si="512"/>
        <v>0</v>
      </c>
      <c r="DJ81" s="145">
        <f t="shared" si="512"/>
        <v>0</v>
      </c>
      <c r="DK81" s="145">
        <f t="shared" si="512"/>
        <v>0</v>
      </c>
      <c r="DL81" s="145">
        <f t="shared" si="512"/>
        <v>0</v>
      </c>
      <c r="DM81" s="145">
        <f t="shared" si="512"/>
        <v>0</v>
      </c>
      <c r="DN81" s="145">
        <f t="shared" si="512"/>
        <v>0</v>
      </c>
      <c r="DO81" s="145">
        <f t="shared" si="512"/>
        <v>0</v>
      </c>
      <c r="DP81" s="145">
        <f t="shared" si="512"/>
        <v>0</v>
      </c>
      <c r="DQ81" s="145">
        <f t="shared" si="512"/>
        <v>0</v>
      </c>
      <c r="DR81" s="145">
        <f t="shared" si="512"/>
        <v>0</v>
      </c>
      <c r="DS81" s="145">
        <f t="shared" si="512"/>
        <v>0</v>
      </c>
      <c r="DT81" s="145">
        <f t="shared" si="512"/>
        <v>0</v>
      </c>
      <c r="DU81" s="145">
        <f t="shared" si="512"/>
        <v>0</v>
      </c>
      <c r="DV81" s="145">
        <f t="shared" si="512"/>
        <v>0</v>
      </c>
      <c r="DW81" s="145">
        <f t="shared" si="512"/>
        <v>0</v>
      </c>
      <c r="DX81" s="145">
        <f t="shared" si="512"/>
        <v>0</v>
      </c>
      <c r="DY81" s="145">
        <f t="shared" si="512"/>
        <v>0</v>
      </c>
      <c r="DZ81" s="145">
        <f t="shared" si="512"/>
        <v>0</v>
      </c>
      <c r="EA81" s="145">
        <f t="shared" si="512"/>
        <v>0</v>
      </c>
      <c r="EB81" s="145">
        <f t="shared" si="512"/>
        <v>0</v>
      </c>
      <c r="EC81" s="145">
        <f t="shared" si="512"/>
        <v>0</v>
      </c>
      <c r="ED81" s="145">
        <f t="shared" si="512"/>
        <v>0</v>
      </c>
      <c r="EE81" s="145">
        <f t="shared" si="512"/>
        <v>0</v>
      </c>
      <c r="EF81" s="145">
        <f t="shared" si="512"/>
        <v>0</v>
      </c>
      <c r="EG81" s="145">
        <f t="shared" si="512"/>
        <v>0</v>
      </c>
      <c r="EH81" s="145">
        <f t="shared" ref="EH81:GJ81" si="513" xml:space="preserve"> -1 * EH80</f>
        <v>0</v>
      </c>
      <c r="EI81" s="145">
        <f t="shared" si="513"/>
        <v>0</v>
      </c>
      <c r="EJ81" s="145">
        <f t="shared" si="513"/>
        <v>0</v>
      </c>
      <c r="EK81" s="145">
        <f t="shared" si="513"/>
        <v>0</v>
      </c>
      <c r="EL81" s="145">
        <f t="shared" si="513"/>
        <v>0</v>
      </c>
      <c r="EM81" s="145">
        <f t="shared" si="513"/>
        <v>0</v>
      </c>
      <c r="EN81" s="145">
        <f t="shared" si="513"/>
        <v>0</v>
      </c>
      <c r="EO81" s="145">
        <f t="shared" si="513"/>
        <v>0</v>
      </c>
      <c r="EP81" s="145">
        <f t="shared" si="513"/>
        <v>0</v>
      </c>
      <c r="EQ81" s="145">
        <f t="shared" si="513"/>
        <v>0</v>
      </c>
      <c r="ER81" s="145">
        <f t="shared" si="513"/>
        <v>0</v>
      </c>
      <c r="ES81" s="145">
        <f t="shared" si="513"/>
        <v>0</v>
      </c>
      <c r="ET81" s="145">
        <f t="shared" si="513"/>
        <v>0</v>
      </c>
      <c r="EU81" s="145">
        <f t="shared" si="513"/>
        <v>0</v>
      </c>
      <c r="EV81" s="145">
        <f t="shared" si="513"/>
        <v>0</v>
      </c>
      <c r="EW81" s="145">
        <f t="shared" si="513"/>
        <v>0</v>
      </c>
      <c r="EX81" s="145">
        <f t="shared" si="513"/>
        <v>0</v>
      </c>
      <c r="EY81" s="145">
        <f t="shared" si="513"/>
        <v>0</v>
      </c>
      <c r="EZ81" s="145">
        <f t="shared" si="513"/>
        <v>0</v>
      </c>
      <c r="FA81" s="145">
        <f t="shared" si="513"/>
        <v>0</v>
      </c>
      <c r="FB81" s="145">
        <f t="shared" si="513"/>
        <v>0</v>
      </c>
      <c r="FC81" s="145">
        <f t="shared" si="513"/>
        <v>0</v>
      </c>
      <c r="FD81" s="145">
        <f t="shared" si="513"/>
        <v>0</v>
      </c>
      <c r="FE81" s="145">
        <f t="shared" si="513"/>
        <v>0</v>
      </c>
      <c r="FF81" s="145">
        <f t="shared" si="513"/>
        <v>0</v>
      </c>
      <c r="FG81" s="145">
        <f t="shared" si="513"/>
        <v>0</v>
      </c>
      <c r="FH81" s="145">
        <f t="shared" si="513"/>
        <v>0</v>
      </c>
      <c r="FI81" s="145">
        <f t="shared" si="513"/>
        <v>0</v>
      </c>
      <c r="FJ81" s="145">
        <f t="shared" si="513"/>
        <v>0</v>
      </c>
      <c r="FK81" s="145">
        <f t="shared" si="513"/>
        <v>0</v>
      </c>
      <c r="FL81" s="145">
        <f t="shared" si="513"/>
        <v>0</v>
      </c>
      <c r="FM81" s="145">
        <f t="shared" si="513"/>
        <v>0</v>
      </c>
      <c r="FN81" s="145">
        <f t="shared" si="513"/>
        <v>0</v>
      </c>
      <c r="FO81" s="145">
        <f t="shared" si="513"/>
        <v>0</v>
      </c>
      <c r="FP81" s="145">
        <f t="shared" si="513"/>
        <v>0</v>
      </c>
      <c r="FQ81" s="145">
        <f t="shared" si="513"/>
        <v>0</v>
      </c>
      <c r="FR81" s="145">
        <f t="shared" si="513"/>
        <v>0</v>
      </c>
      <c r="FS81" s="145">
        <f t="shared" si="513"/>
        <v>0</v>
      </c>
      <c r="FT81" s="145">
        <f t="shared" si="513"/>
        <v>0</v>
      </c>
      <c r="FU81" s="145">
        <f t="shared" si="513"/>
        <v>0</v>
      </c>
      <c r="FV81" s="145">
        <f t="shared" si="513"/>
        <v>0</v>
      </c>
      <c r="FW81" s="145">
        <f t="shared" si="513"/>
        <v>0</v>
      </c>
      <c r="FX81" s="145">
        <f t="shared" si="513"/>
        <v>0</v>
      </c>
      <c r="FY81" s="145">
        <f t="shared" si="513"/>
        <v>0</v>
      </c>
      <c r="FZ81" s="145">
        <f t="shared" si="513"/>
        <v>0</v>
      </c>
      <c r="GA81" s="145">
        <f t="shared" si="513"/>
        <v>0</v>
      </c>
      <c r="GB81" s="145">
        <f t="shared" si="513"/>
        <v>0</v>
      </c>
      <c r="GC81" s="145">
        <f t="shared" si="513"/>
        <v>0</v>
      </c>
      <c r="GD81" s="145">
        <f t="shared" si="513"/>
        <v>0</v>
      </c>
      <c r="GE81" s="145">
        <f t="shared" si="513"/>
        <v>0</v>
      </c>
      <c r="GF81" s="145">
        <f t="shared" si="513"/>
        <v>0</v>
      </c>
      <c r="GG81" s="145">
        <f t="shared" si="513"/>
        <v>0</v>
      </c>
      <c r="GH81" s="145">
        <f t="shared" si="513"/>
        <v>0</v>
      </c>
      <c r="GI81" s="145">
        <f t="shared" si="513"/>
        <v>0</v>
      </c>
      <c r="GJ81" s="145">
        <f t="shared" si="513"/>
        <v>0</v>
      </c>
    </row>
    <row r="82" spans="1:192" x14ac:dyDescent="0.25">
      <c r="A82" s="242"/>
      <c r="B82" s="242"/>
      <c r="C82" s="243"/>
      <c r="D82" s="244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1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1"/>
      <c r="CA82" s="241"/>
      <c r="CB82" s="241"/>
      <c r="CC82" s="241"/>
      <c r="CD82" s="241"/>
      <c r="CE82" s="241"/>
      <c r="CF82" s="241"/>
      <c r="CG82" s="241"/>
      <c r="CH82" s="241"/>
      <c r="CI82" s="241"/>
      <c r="CJ82" s="241"/>
      <c r="CK82" s="241"/>
      <c r="CL82" s="241"/>
      <c r="CM82" s="241"/>
      <c r="CN82" s="241"/>
      <c r="CO82" s="241"/>
      <c r="CP82" s="241"/>
      <c r="CQ82" s="241"/>
      <c r="CR82" s="241"/>
      <c r="CS82" s="241"/>
      <c r="CT82" s="241"/>
      <c r="CU82" s="241"/>
      <c r="CV82" s="241"/>
      <c r="CW82" s="241"/>
      <c r="CX82" s="241"/>
      <c r="CY82" s="241"/>
      <c r="CZ82" s="241"/>
      <c r="DA82" s="241"/>
      <c r="DB82" s="241"/>
      <c r="DC82" s="241"/>
      <c r="DD82" s="241"/>
      <c r="DE82" s="241"/>
      <c r="DF82" s="241"/>
      <c r="DG82" s="241"/>
      <c r="DH82" s="241"/>
      <c r="DI82" s="241"/>
      <c r="DJ82" s="241"/>
      <c r="DK82" s="241"/>
      <c r="DL82" s="241"/>
      <c r="DM82" s="241"/>
      <c r="DN82" s="241"/>
      <c r="DO82" s="241"/>
      <c r="DP82" s="241"/>
      <c r="DQ82" s="241"/>
      <c r="DR82" s="241"/>
      <c r="DS82" s="241"/>
      <c r="DT82" s="241"/>
      <c r="DU82" s="241"/>
      <c r="DV82" s="241"/>
      <c r="DW82" s="241"/>
      <c r="DX82" s="241"/>
      <c r="DY82" s="241"/>
      <c r="DZ82" s="241"/>
      <c r="EA82" s="241"/>
      <c r="EB82" s="241"/>
      <c r="EC82" s="241"/>
      <c r="ED82" s="241"/>
      <c r="EE82" s="241"/>
      <c r="EF82" s="241"/>
      <c r="EG82" s="241"/>
      <c r="EH82" s="241"/>
      <c r="EI82" s="241"/>
      <c r="EJ82" s="241"/>
      <c r="EK82" s="241"/>
      <c r="EL82" s="241"/>
      <c r="EM82" s="241"/>
      <c r="EN82" s="241"/>
      <c r="EO82" s="241"/>
      <c r="EP82" s="241"/>
      <c r="EQ82" s="241"/>
      <c r="ER82" s="241"/>
      <c r="ES82" s="241"/>
      <c r="ET82" s="241"/>
      <c r="EU82" s="241"/>
      <c r="EV82" s="241"/>
      <c r="EW82" s="241"/>
      <c r="EX82" s="241"/>
      <c r="EY82" s="241"/>
      <c r="EZ82" s="241"/>
      <c r="FA82" s="241"/>
      <c r="FB82" s="241"/>
      <c r="FC82" s="241"/>
      <c r="FD82" s="241"/>
      <c r="FE82" s="241"/>
      <c r="FF82" s="241"/>
      <c r="FG82" s="241"/>
      <c r="FH82" s="241"/>
      <c r="FI82" s="241"/>
      <c r="FJ82" s="241"/>
      <c r="FK82" s="241"/>
      <c r="FL82" s="241"/>
      <c r="FM82" s="241"/>
      <c r="FN82" s="241"/>
      <c r="FO82" s="241"/>
      <c r="FP82" s="241"/>
      <c r="FQ82" s="241"/>
      <c r="FR82" s="241"/>
      <c r="FS82" s="241"/>
      <c r="FT82" s="241"/>
      <c r="FU82" s="241"/>
      <c r="FV82" s="241"/>
      <c r="FW82" s="241"/>
      <c r="FX82" s="241"/>
      <c r="FY82" s="241"/>
      <c r="FZ82" s="241"/>
      <c r="GA82" s="241"/>
      <c r="GB82" s="241"/>
      <c r="GC82" s="241"/>
      <c r="GD82" s="241"/>
      <c r="GE82" s="241"/>
      <c r="GF82" s="241"/>
      <c r="GG82" s="241"/>
      <c r="GH82" s="241"/>
      <c r="GI82" s="241"/>
      <c r="GJ82" s="241"/>
    </row>
    <row r="83" spans="1:192" x14ac:dyDescent="0.25">
      <c r="A83" s="473"/>
      <c r="B83" s="473"/>
      <c r="C83" s="474"/>
      <c r="D83" s="475"/>
      <c r="E83" s="410" t="str">
        <f xml:space="preserve"> InpC!E$198</f>
        <v xml:space="preserve">Accounts payable - initial balance </v>
      </c>
      <c r="F83" s="410">
        <f xml:space="preserve"> InpC!F$198</f>
        <v>0</v>
      </c>
      <c r="G83" s="410" t="str">
        <f xml:space="preserve"> InpC!G$198</f>
        <v>$ 000s</v>
      </c>
      <c r="H83" s="410"/>
      <c r="I83" s="410"/>
      <c r="J83" s="410"/>
      <c r="K83" s="410"/>
      <c r="L83" s="410"/>
      <c r="M83" s="410"/>
      <c r="N83" s="410"/>
      <c r="O83" s="410"/>
      <c r="P83" s="410"/>
      <c r="Q83" s="410"/>
      <c r="R83" s="410"/>
      <c r="S83" s="410"/>
      <c r="T83" s="410"/>
      <c r="U83" s="410"/>
      <c r="V83" s="410"/>
      <c r="W83" s="410"/>
      <c r="X83" s="410"/>
      <c r="Y83" s="410"/>
      <c r="Z83" s="410"/>
      <c r="AA83" s="410"/>
      <c r="AB83" s="410"/>
      <c r="AC83" s="410"/>
      <c r="AD83" s="410"/>
      <c r="AE83" s="410"/>
      <c r="AF83" s="410"/>
      <c r="AG83" s="410"/>
      <c r="AH83" s="410"/>
      <c r="AI83" s="410"/>
      <c r="AJ83" s="410"/>
      <c r="AK83" s="410"/>
      <c r="AL83" s="410"/>
      <c r="AM83" s="410"/>
      <c r="AN83" s="410"/>
      <c r="AO83" s="410"/>
      <c r="AP83" s="410"/>
      <c r="AQ83" s="410"/>
      <c r="AR83" s="410"/>
      <c r="AS83" s="410"/>
      <c r="AT83" s="410"/>
      <c r="AU83" s="410"/>
      <c r="AV83" s="410"/>
      <c r="AW83" s="410"/>
      <c r="AX83" s="410"/>
      <c r="AY83" s="410"/>
      <c r="AZ83" s="410"/>
      <c r="BA83" s="410"/>
      <c r="BB83" s="410"/>
      <c r="BC83" s="410"/>
      <c r="BD83" s="410"/>
      <c r="BE83" s="410"/>
      <c r="BF83" s="410"/>
      <c r="BG83" s="410"/>
      <c r="BH83" s="410"/>
      <c r="BI83" s="410"/>
      <c r="BJ83" s="410"/>
      <c r="BK83" s="410"/>
      <c r="BL83" s="410"/>
      <c r="BM83" s="410"/>
      <c r="BN83" s="410"/>
      <c r="BO83" s="410"/>
      <c r="BP83" s="410"/>
      <c r="BQ83" s="410"/>
      <c r="BR83" s="410"/>
      <c r="BS83" s="410"/>
      <c r="BT83" s="410"/>
      <c r="BU83" s="410"/>
      <c r="BV83" s="410"/>
      <c r="BW83" s="410"/>
      <c r="BX83" s="410"/>
      <c r="BY83" s="410"/>
      <c r="BZ83" s="410"/>
      <c r="CA83" s="410"/>
      <c r="CB83" s="410"/>
      <c r="CC83" s="410"/>
      <c r="CD83" s="410"/>
      <c r="CE83" s="410"/>
      <c r="CF83" s="410"/>
      <c r="CG83" s="410"/>
      <c r="CH83" s="410"/>
      <c r="CI83" s="410"/>
      <c r="CJ83" s="410"/>
      <c r="CK83" s="410"/>
      <c r="CL83" s="410"/>
      <c r="CM83" s="410"/>
      <c r="CN83" s="410"/>
      <c r="CO83" s="410"/>
      <c r="CP83" s="410"/>
      <c r="CQ83" s="410"/>
      <c r="CR83" s="410"/>
      <c r="CS83" s="410"/>
      <c r="CT83" s="410"/>
      <c r="CU83" s="410"/>
      <c r="CV83" s="410"/>
      <c r="CW83" s="410"/>
      <c r="CX83" s="410"/>
      <c r="CY83" s="410"/>
      <c r="CZ83" s="410"/>
      <c r="DA83" s="410"/>
      <c r="DB83" s="410"/>
      <c r="DC83" s="410"/>
      <c r="DD83" s="410"/>
      <c r="DE83" s="410"/>
      <c r="DF83" s="410"/>
      <c r="DG83" s="410"/>
      <c r="DH83" s="410"/>
      <c r="DI83" s="410"/>
      <c r="DJ83" s="410"/>
      <c r="DK83" s="410"/>
      <c r="DL83" s="410"/>
      <c r="DM83" s="410"/>
      <c r="DN83" s="410"/>
      <c r="DO83" s="410"/>
      <c r="DP83" s="410"/>
      <c r="DQ83" s="410"/>
      <c r="DR83" s="410"/>
      <c r="DS83" s="410"/>
      <c r="DT83" s="410"/>
      <c r="DU83" s="410"/>
      <c r="DV83" s="410"/>
      <c r="DW83" s="410"/>
      <c r="DX83" s="410"/>
      <c r="DY83" s="410"/>
      <c r="DZ83" s="410"/>
      <c r="EA83" s="410"/>
      <c r="EB83" s="410"/>
      <c r="EC83" s="410"/>
      <c r="ED83" s="410"/>
      <c r="EE83" s="410"/>
      <c r="EF83" s="410"/>
      <c r="EG83" s="410"/>
      <c r="EH83" s="410"/>
      <c r="EI83" s="410"/>
      <c r="EJ83" s="410"/>
      <c r="EK83" s="410"/>
      <c r="EL83" s="410"/>
      <c r="EM83" s="410"/>
      <c r="EN83" s="410"/>
      <c r="EO83" s="410"/>
      <c r="EP83" s="410"/>
      <c r="EQ83" s="410"/>
      <c r="ER83" s="410"/>
      <c r="ES83" s="410"/>
      <c r="ET83" s="410"/>
      <c r="EU83" s="410"/>
      <c r="EV83" s="410"/>
      <c r="EW83" s="410"/>
      <c r="EX83" s="410"/>
      <c r="EY83" s="410"/>
      <c r="EZ83" s="410"/>
      <c r="FA83" s="410"/>
      <c r="FB83" s="410"/>
      <c r="FC83" s="410"/>
      <c r="FD83" s="410"/>
      <c r="FE83" s="410"/>
      <c r="FF83" s="410"/>
      <c r="FG83" s="410"/>
      <c r="FH83" s="410"/>
      <c r="FI83" s="410"/>
      <c r="FJ83" s="410"/>
      <c r="FK83" s="410"/>
      <c r="FL83" s="410"/>
      <c r="FM83" s="410"/>
      <c r="FN83" s="410"/>
      <c r="FO83" s="410"/>
      <c r="FP83" s="410"/>
      <c r="FQ83" s="410"/>
      <c r="FR83" s="410"/>
      <c r="FS83" s="410"/>
      <c r="FT83" s="410"/>
      <c r="FU83" s="410"/>
      <c r="FV83" s="410"/>
      <c r="FW83" s="410"/>
      <c r="FX83" s="410"/>
      <c r="FY83" s="410"/>
      <c r="FZ83" s="410"/>
      <c r="GA83" s="410"/>
      <c r="GB83" s="410"/>
      <c r="GC83" s="410"/>
      <c r="GD83" s="410"/>
      <c r="GE83" s="410"/>
      <c r="GF83" s="410"/>
      <c r="GG83" s="410"/>
      <c r="GH83" s="410"/>
      <c r="GI83" s="410"/>
      <c r="GJ83" s="410"/>
    </row>
    <row r="84" spans="1:192" s="521" customFormat="1" x14ac:dyDescent="0.25">
      <c r="A84" s="15"/>
      <c r="B84" s="15"/>
      <c r="C84" s="21"/>
      <c r="D84" s="48"/>
      <c r="E84" s="232" t="str">
        <f xml:space="preserve"> Time!E$83</f>
        <v>End of construction period flag</v>
      </c>
      <c r="F84" s="232">
        <f xml:space="preserve"> Time!F$83</f>
        <v>0</v>
      </c>
      <c r="G84" s="232" t="str">
        <f xml:space="preserve"> Time!G$83</f>
        <v>flag</v>
      </c>
      <c r="H84" s="232">
        <f xml:space="preserve"> Time!H$83</f>
        <v>1</v>
      </c>
      <c r="I84" s="232">
        <f xml:space="preserve"> Time!I$83</f>
        <v>0</v>
      </c>
      <c r="J84" s="232">
        <f xml:space="preserve"> Time!J$83</f>
        <v>0</v>
      </c>
      <c r="K84" s="232">
        <f xml:space="preserve"> Time!K$83</f>
        <v>0</v>
      </c>
      <c r="L84" s="232">
        <f xml:space="preserve"> Time!L$83</f>
        <v>0</v>
      </c>
      <c r="M84" s="232">
        <f xml:space="preserve"> Time!M$83</f>
        <v>0</v>
      </c>
      <c r="N84" s="232">
        <f xml:space="preserve"> Time!N$83</f>
        <v>0</v>
      </c>
      <c r="O84" s="232">
        <f xml:space="preserve"> Time!O$83</f>
        <v>0</v>
      </c>
      <c r="P84" s="232">
        <f xml:space="preserve"> Time!P$83</f>
        <v>1</v>
      </c>
      <c r="Q84" s="232">
        <f xml:space="preserve"> Time!Q$83</f>
        <v>0</v>
      </c>
      <c r="R84" s="232">
        <f xml:space="preserve"> Time!R$83</f>
        <v>0</v>
      </c>
      <c r="S84" s="232">
        <f xml:space="preserve"> Time!S$83</f>
        <v>0</v>
      </c>
      <c r="T84" s="232">
        <f xml:space="preserve"> Time!T$83</f>
        <v>0</v>
      </c>
      <c r="U84" s="232">
        <f xml:space="preserve"> Time!U$83</f>
        <v>0</v>
      </c>
      <c r="V84" s="232">
        <f xml:space="preserve"> Time!V$83</f>
        <v>0</v>
      </c>
      <c r="W84" s="232">
        <f xml:space="preserve"> Time!W$83</f>
        <v>0</v>
      </c>
      <c r="X84" s="232">
        <f xml:space="preserve"> Time!X$83</f>
        <v>0</v>
      </c>
      <c r="Y84" s="232">
        <f xml:space="preserve"> Time!Y$83</f>
        <v>0</v>
      </c>
      <c r="Z84" s="232">
        <f xml:space="preserve"> Time!Z$83</f>
        <v>0</v>
      </c>
      <c r="AA84" s="232">
        <f xml:space="preserve"> Time!AA$83</f>
        <v>0</v>
      </c>
      <c r="AB84" s="232">
        <f xml:space="preserve"> Time!AB$83</f>
        <v>0</v>
      </c>
      <c r="AC84" s="232">
        <f xml:space="preserve"> Time!AC$83</f>
        <v>0</v>
      </c>
      <c r="AD84" s="232">
        <f xml:space="preserve"> Time!AD$83</f>
        <v>0</v>
      </c>
      <c r="AE84" s="232">
        <f xml:space="preserve"> Time!AE$83</f>
        <v>0</v>
      </c>
      <c r="AF84" s="232">
        <f xml:space="preserve"> Time!AF$83</f>
        <v>0</v>
      </c>
      <c r="AG84" s="232">
        <f xml:space="preserve"> Time!AG$83</f>
        <v>0</v>
      </c>
      <c r="AH84" s="232">
        <f xml:space="preserve"> Time!AH$83</f>
        <v>0</v>
      </c>
      <c r="AI84" s="232">
        <f xml:space="preserve"> Time!AI$83</f>
        <v>0</v>
      </c>
      <c r="AJ84" s="232">
        <f xml:space="preserve"> Time!AJ$83</f>
        <v>0</v>
      </c>
      <c r="AK84" s="232">
        <f xml:space="preserve"> Time!AK$83</f>
        <v>0</v>
      </c>
      <c r="AL84" s="232">
        <f xml:space="preserve"> Time!AL$83</f>
        <v>0</v>
      </c>
      <c r="AM84" s="232">
        <f xml:space="preserve"> Time!AM$83</f>
        <v>0</v>
      </c>
      <c r="AN84" s="232">
        <f xml:space="preserve"> Time!AN$83</f>
        <v>0</v>
      </c>
      <c r="AO84" s="232">
        <f xml:space="preserve"> Time!AO$83</f>
        <v>0</v>
      </c>
      <c r="AP84" s="232">
        <f xml:space="preserve"> Time!AP$83</f>
        <v>0</v>
      </c>
      <c r="AQ84" s="232">
        <f xml:space="preserve"> Time!AQ$83</f>
        <v>0</v>
      </c>
      <c r="AR84" s="232">
        <f xml:space="preserve"> Time!AR$83</f>
        <v>0</v>
      </c>
      <c r="AS84" s="232">
        <f xml:space="preserve"> Time!AS$83</f>
        <v>0</v>
      </c>
      <c r="AT84" s="232">
        <f xml:space="preserve"> Time!AT$83</f>
        <v>0</v>
      </c>
      <c r="AU84" s="232">
        <f xml:space="preserve"> Time!AU$83</f>
        <v>0</v>
      </c>
      <c r="AV84" s="232">
        <f xml:space="preserve"> Time!AV$83</f>
        <v>0</v>
      </c>
      <c r="AW84" s="232">
        <f xml:space="preserve"> Time!AW$83</f>
        <v>0</v>
      </c>
      <c r="AX84" s="232">
        <f xml:space="preserve"> Time!AX$83</f>
        <v>0</v>
      </c>
      <c r="AY84" s="232">
        <f xml:space="preserve"> Time!AY$83</f>
        <v>0</v>
      </c>
      <c r="AZ84" s="232">
        <f xml:space="preserve"> Time!AZ$83</f>
        <v>0</v>
      </c>
      <c r="BA84" s="232">
        <f xml:space="preserve"> Time!BA$83</f>
        <v>0</v>
      </c>
      <c r="BB84" s="232">
        <f xml:space="preserve"> Time!BB$83</f>
        <v>0</v>
      </c>
      <c r="BC84" s="232">
        <f xml:space="preserve"> Time!BC$83</f>
        <v>0</v>
      </c>
      <c r="BD84" s="232">
        <f xml:space="preserve"> Time!BD$83</f>
        <v>0</v>
      </c>
      <c r="BE84" s="232">
        <f xml:space="preserve"> Time!BE$83</f>
        <v>0</v>
      </c>
      <c r="BF84" s="232">
        <f xml:space="preserve"> Time!BF$83</f>
        <v>0</v>
      </c>
      <c r="BG84" s="232">
        <f xml:space="preserve"> Time!BG$83</f>
        <v>0</v>
      </c>
      <c r="BH84" s="232">
        <f xml:space="preserve"> Time!BH$83</f>
        <v>0</v>
      </c>
      <c r="BI84" s="232">
        <f xml:space="preserve"> Time!BI$83</f>
        <v>0</v>
      </c>
      <c r="BJ84" s="232">
        <f xml:space="preserve"> Time!BJ$83</f>
        <v>0</v>
      </c>
      <c r="BK84" s="232">
        <f xml:space="preserve"> Time!BK$83</f>
        <v>0</v>
      </c>
      <c r="BL84" s="232">
        <f xml:space="preserve"> Time!BL$83</f>
        <v>0</v>
      </c>
      <c r="BM84" s="232">
        <f xml:space="preserve"> Time!BM$83</f>
        <v>0</v>
      </c>
      <c r="BN84" s="232">
        <f xml:space="preserve"> Time!BN$83</f>
        <v>0</v>
      </c>
      <c r="BO84" s="232">
        <f xml:space="preserve"> Time!BO$83</f>
        <v>0</v>
      </c>
      <c r="BP84" s="232">
        <f xml:space="preserve"> Time!BP$83</f>
        <v>0</v>
      </c>
      <c r="BQ84" s="232">
        <f xml:space="preserve"> Time!BQ$83</f>
        <v>0</v>
      </c>
      <c r="BR84" s="232">
        <f xml:space="preserve"> Time!BR$83</f>
        <v>0</v>
      </c>
      <c r="BS84" s="232">
        <f xml:space="preserve"> Time!BS$83</f>
        <v>0</v>
      </c>
      <c r="BT84" s="232">
        <f xml:space="preserve"> Time!BT$83</f>
        <v>0</v>
      </c>
      <c r="BU84" s="232">
        <f xml:space="preserve"> Time!BU$83</f>
        <v>0</v>
      </c>
      <c r="BV84" s="232">
        <f xml:space="preserve"> Time!BV$83</f>
        <v>0</v>
      </c>
      <c r="BW84" s="232">
        <f xml:space="preserve"> Time!BW$83</f>
        <v>0</v>
      </c>
      <c r="BX84" s="232">
        <f xml:space="preserve"> Time!BX$83</f>
        <v>0</v>
      </c>
      <c r="BY84" s="232">
        <f xml:space="preserve"> Time!BY$83</f>
        <v>0</v>
      </c>
      <c r="BZ84" s="232">
        <f xml:space="preserve"> Time!BZ$83</f>
        <v>0</v>
      </c>
      <c r="CA84" s="232">
        <f xml:space="preserve"> Time!CA$83</f>
        <v>0</v>
      </c>
      <c r="CB84" s="232">
        <f xml:space="preserve"> Time!CB$83</f>
        <v>0</v>
      </c>
      <c r="CC84" s="232">
        <f xml:space="preserve"> Time!CC$83</f>
        <v>0</v>
      </c>
      <c r="CD84" s="232">
        <f xml:space="preserve"> Time!CD$83</f>
        <v>0</v>
      </c>
      <c r="CE84" s="232">
        <f xml:space="preserve"> Time!CE$83</f>
        <v>0</v>
      </c>
      <c r="CF84" s="232">
        <f xml:space="preserve"> Time!CF$83</f>
        <v>0</v>
      </c>
      <c r="CG84" s="232">
        <f xml:space="preserve"> Time!CG$83</f>
        <v>0</v>
      </c>
      <c r="CH84" s="232">
        <f xml:space="preserve"> Time!CH$83</f>
        <v>0</v>
      </c>
      <c r="CI84" s="232">
        <f xml:space="preserve"> Time!CI$83</f>
        <v>0</v>
      </c>
      <c r="CJ84" s="232">
        <f xml:space="preserve"> Time!CJ$83</f>
        <v>0</v>
      </c>
      <c r="CK84" s="232">
        <f xml:space="preserve"> Time!CK$83</f>
        <v>0</v>
      </c>
      <c r="CL84" s="232">
        <f xml:space="preserve"> Time!CL$83</f>
        <v>0</v>
      </c>
      <c r="CM84" s="232">
        <f xml:space="preserve"> Time!CM$83</f>
        <v>0</v>
      </c>
      <c r="CN84" s="232">
        <f xml:space="preserve"> Time!CN$83</f>
        <v>0</v>
      </c>
      <c r="CO84" s="232">
        <f xml:space="preserve"> Time!CO$83</f>
        <v>0</v>
      </c>
      <c r="CP84" s="232">
        <f xml:space="preserve"> Time!CP$83</f>
        <v>0</v>
      </c>
      <c r="CQ84" s="232">
        <f xml:space="preserve"> Time!CQ$83</f>
        <v>0</v>
      </c>
      <c r="CR84" s="232">
        <f xml:space="preserve"> Time!CR$83</f>
        <v>0</v>
      </c>
      <c r="CS84" s="232">
        <f xml:space="preserve"> Time!CS$83</f>
        <v>0</v>
      </c>
      <c r="CT84" s="232">
        <f xml:space="preserve"> Time!CT$83</f>
        <v>0</v>
      </c>
      <c r="CU84" s="232">
        <f xml:space="preserve"> Time!CU$83</f>
        <v>0</v>
      </c>
      <c r="CV84" s="232">
        <f xml:space="preserve"> Time!CV$83</f>
        <v>0</v>
      </c>
      <c r="CW84" s="232">
        <f xml:space="preserve"> Time!CW$83</f>
        <v>0</v>
      </c>
      <c r="CX84" s="232">
        <f xml:space="preserve"> Time!CX$83</f>
        <v>0</v>
      </c>
      <c r="CY84" s="232">
        <f xml:space="preserve"> Time!CY$83</f>
        <v>0</v>
      </c>
      <c r="CZ84" s="232">
        <f xml:space="preserve"> Time!CZ$83</f>
        <v>0</v>
      </c>
      <c r="DA84" s="232">
        <f xml:space="preserve"> Time!DA$83</f>
        <v>0</v>
      </c>
      <c r="DB84" s="232">
        <f xml:space="preserve"> Time!DB$83</f>
        <v>0</v>
      </c>
      <c r="DC84" s="232">
        <f xml:space="preserve"> Time!DC$83</f>
        <v>0</v>
      </c>
      <c r="DD84" s="232">
        <f xml:space="preserve"> Time!DD$83</f>
        <v>0</v>
      </c>
      <c r="DE84" s="232">
        <f xml:space="preserve"> Time!DE$83</f>
        <v>0</v>
      </c>
      <c r="DF84" s="232">
        <f xml:space="preserve"> Time!DF$83</f>
        <v>0</v>
      </c>
      <c r="DG84" s="232">
        <f xml:space="preserve"> Time!DG$83</f>
        <v>0</v>
      </c>
      <c r="DH84" s="232">
        <f xml:space="preserve"> Time!DH$83</f>
        <v>0</v>
      </c>
      <c r="DI84" s="232">
        <f xml:space="preserve"> Time!DI$83</f>
        <v>0</v>
      </c>
      <c r="DJ84" s="232">
        <f xml:space="preserve"> Time!DJ$83</f>
        <v>0</v>
      </c>
      <c r="DK84" s="232">
        <f xml:space="preserve"> Time!DK$83</f>
        <v>0</v>
      </c>
      <c r="DL84" s="232">
        <f xml:space="preserve"> Time!DL$83</f>
        <v>0</v>
      </c>
      <c r="DM84" s="232">
        <f xml:space="preserve"> Time!DM$83</f>
        <v>0</v>
      </c>
      <c r="DN84" s="232">
        <f xml:space="preserve"> Time!DN$83</f>
        <v>0</v>
      </c>
      <c r="DO84" s="232">
        <f xml:space="preserve"> Time!DO$83</f>
        <v>0</v>
      </c>
      <c r="DP84" s="232">
        <f xml:space="preserve"> Time!DP$83</f>
        <v>0</v>
      </c>
      <c r="DQ84" s="232">
        <f xml:space="preserve"> Time!DQ$83</f>
        <v>0</v>
      </c>
      <c r="DR84" s="232">
        <f xml:space="preserve"> Time!DR$83</f>
        <v>0</v>
      </c>
      <c r="DS84" s="232">
        <f xml:space="preserve"> Time!DS$83</f>
        <v>0</v>
      </c>
      <c r="DT84" s="232">
        <f xml:space="preserve"> Time!DT$83</f>
        <v>0</v>
      </c>
      <c r="DU84" s="232">
        <f xml:space="preserve"> Time!DU$83</f>
        <v>0</v>
      </c>
      <c r="DV84" s="232">
        <f xml:space="preserve"> Time!DV$83</f>
        <v>0</v>
      </c>
      <c r="DW84" s="232">
        <f xml:space="preserve"> Time!DW$83</f>
        <v>0</v>
      </c>
      <c r="DX84" s="232">
        <f xml:space="preserve"> Time!DX$83</f>
        <v>0</v>
      </c>
      <c r="DY84" s="232">
        <f xml:space="preserve"> Time!DY$83</f>
        <v>0</v>
      </c>
      <c r="DZ84" s="232">
        <f xml:space="preserve"> Time!DZ$83</f>
        <v>0</v>
      </c>
      <c r="EA84" s="232">
        <f xml:space="preserve"> Time!EA$83</f>
        <v>0</v>
      </c>
      <c r="EB84" s="232">
        <f xml:space="preserve"> Time!EB$83</f>
        <v>0</v>
      </c>
      <c r="EC84" s="232">
        <f xml:space="preserve"> Time!EC$83</f>
        <v>0</v>
      </c>
      <c r="ED84" s="232">
        <f xml:space="preserve"> Time!ED$83</f>
        <v>0</v>
      </c>
      <c r="EE84" s="232">
        <f xml:space="preserve"> Time!EE$83</f>
        <v>0</v>
      </c>
      <c r="EF84" s="232">
        <f xml:space="preserve"> Time!EF$83</f>
        <v>0</v>
      </c>
      <c r="EG84" s="232">
        <f xml:space="preserve"> Time!EG$83</f>
        <v>0</v>
      </c>
      <c r="EH84" s="232">
        <f xml:space="preserve"> Time!EH$83</f>
        <v>0</v>
      </c>
      <c r="EI84" s="232">
        <f xml:space="preserve"> Time!EI$83</f>
        <v>0</v>
      </c>
      <c r="EJ84" s="232">
        <f xml:space="preserve"> Time!EJ$83</f>
        <v>0</v>
      </c>
      <c r="EK84" s="232">
        <f xml:space="preserve"> Time!EK$83</f>
        <v>0</v>
      </c>
      <c r="EL84" s="232">
        <f xml:space="preserve"> Time!EL$83</f>
        <v>0</v>
      </c>
      <c r="EM84" s="232">
        <f xml:space="preserve"> Time!EM$83</f>
        <v>0</v>
      </c>
      <c r="EN84" s="232">
        <f xml:space="preserve"> Time!EN$83</f>
        <v>0</v>
      </c>
      <c r="EO84" s="232">
        <f xml:space="preserve"> Time!EO$83</f>
        <v>0</v>
      </c>
      <c r="EP84" s="232">
        <f xml:space="preserve"> Time!EP$83</f>
        <v>0</v>
      </c>
      <c r="EQ84" s="232">
        <f xml:space="preserve"> Time!EQ$83</f>
        <v>0</v>
      </c>
      <c r="ER84" s="232">
        <f xml:space="preserve"> Time!ER$83</f>
        <v>0</v>
      </c>
      <c r="ES84" s="232">
        <f xml:space="preserve"> Time!ES$83</f>
        <v>0</v>
      </c>
      <c r="ET84" s="232">
        <f xml:space="preserve"> Time!ET$83</f>
        <v>0</v>
      </c>
      <c r="EU84" s="232">
        <f xml:space="preserve"> Time!EU$83</f>
        <v>0</v>
      </c>
      <c r="EV84" s="232">
        <f xml:space="preserve"> Time!EV$83</f>
        <v>0</v>
      </c>
      <c r="EW84" s="232">
        <f xml:space="preserve"> Time!EW$83</f>
        <v>0</v>
      </c>
      <c r="EX84" s="232">
        <f xml:space="preserve"> Time!EX$83</f>
        <v>0</v>
      </c>
      <c r="EY84" s="232">
        <f xml:space="preserve"> Time!EY$83</f>
        <v>0</v>
      </c>
      <c r="EZ84" s="232">
        <f xml:space="preserve"> Time!EZ$83</f>
        <v>0</v>
      </c>
      <c r="FA84" s="232">
        <f xml:space="preserve"> Time!FA$83</f>
        <v>0</v>
      </c>
      <c r="FB84" s="232">
        <f xml:space="preserve"> Time!FB$83</f>
        <v>0</v>
      </c>
      <c r="FC84" s="232">
        <f xml:space="preserve"> Time!FC$83</f>
        <v>0</v>
      </c>
      <c r="FD84" s="232">
        <f xml:space="preserve"> Time!FD$83</f>
        <v>0</v>
      </c>
      <c r="FE84" s="232">
        <f xml:space="preserve"> Time!FE$83</f>
        <v>0</v>
      </c>
      <c r="FF84" s="232">
        <f xml:space="preserve"> Time!FF$83</f>
        <v>0</v>
      </c>
      <c r="FG84" s="232">
        <f xml:space="preserve"> Time!FG$83</f>
        <v>0</v>
      </c>
      <c r="FH84" s="232">
        <f xml:space="preserve"> Time!FH$83</f>
        <v>0</v>
      </c>
      <c r="FI84" s="232">
        <f xml:space="preserve"> Time!FI$83</f>
        <v>0</v>
      </c>
      <c r="FJ84" s="232">
        <f xml:space="preserve"> Time!FJ$83</f>
        <v>0</v>
      </c>
      <c r="FK84" s="232">
        <f xml:space="preserve"> Time!FK$83</f>
        <v>0</v>
      </c>
      <c r="FL84" s="232">
        <f xml:space="preserve"> Time!FL$83</f>
        <v>0</v>
      </c>
      <c r="FM84" s="232">
        <f xml:space="preserve"> Time!FM$83</f>
        <v>0</v>
      </c>
      <c r="FN84" s="232">
        <f xml:space="preserve"> Time!FN$83</f>
        <v>0</v>
      </c>
      <c r="FO84" s="232">
        <f xml:space="preserve"> Time!FO$83</f>
        <v>0</v>
      </c>
      <c r="FP84" s="232">
        <f xml:space="preserve"> Time!FP$83</f>
        <v>0</v>
      </c>
      <c r="FQ84" s="232">
        <f xml:space="preserve"> Time!FQ$83</f>
        <v>0</v>
      </c>
      <c r="FR84" s="232">
        <f xml:space="preserve"> Time!FR$83</f>
        <v>0</v>
      </c>
      <c r="FS84" s="232">
        <f xml:space="preserve"> Time!FS$83</f>
        <v>0</v>
      </c>
      <c r="FT84" s="232">
        <f xml:space="preserve"> Time!FT$83</f>
        <v>0</v>
      </c>
      <c r="FU84" s="232">
        <f xml:space="preserve"> Time!FU$83</f>
        <v>0</v>
      </c>
      <c r="FV84" s="232">
        <f xml:space="preserve"> Time!FV$83</f>
        <v>0</v>
      </c>
      <c r="FW84" s="232">
        <f xml:space="preserve"> Time!FW$83</f>
        <v>0</v>
      </c>
      <c r="FX84" s="232">
        <f xml:space="preserve"> Time!FX$83</f>
        <v>0</v>
      </c>
      <c r="FY84" s="232">
        <f xml:space="preserve"> Time!FY$83</f>
        <v>0</v>
      </c>
      <c r="FZ84" s="232">
        <f xml:space="preserve"> Time!FZ$83</f>
        <v>0</v>
      </c>
      <c r="GA84" s="232">
        <f xml:space="preserve"> Time!GA$83</f>
        <v>0</v>
      </c>
      <c r="GB84" s="232">
        <f xml:space="preserve"> Time!GB$83</f>
        <v>0</v>
      </c>
      <c r="GC84" s="232">
        <f xml:space="preserve"> Time!GC$83</f>
        <v>0</v>
      </c>
      <c r="GD84" s="232">
        <f xml:space="preserve"> Time!GD$83</f>
        <v>0</v>
      </c>
      <c r="GE84" s="232">
        <f xml:space="preserve"> Time!GE$83</f>
        <v>0</v>
      </c>
      <c r="GF84" s="232">
        <f xml:space="preserve"> Time!GF$83</f>
        <v>0</v>
      </c>
      <c r="GG84" s="232">
        <f xml:space="preserve"> Time!GG$83</f>
        <v>0</v>
      </c>
      <c r="GH84" s="232">
        <f xml:space="preserve"> Time!GH$83</f>
        <v>0</v>
      </c>
      <c r="GI84" s="232">
        <f xml:space="preserve"> Time!GI$83</f>
        <v>0</v>
      </c>
      <c r="GJ84" s="232">
        <f xml:space="preserve"> Time!GJ$83</f>
        <v>0</v>
      </c>
    </row>
    <row r="85" spans="1:192" x14ac:dyDescent="0.25">
      <c r="A85" s="242"/>
      <c r="B85" s="242"/>
      <c r="C85" s="243"/>
      <c r="D85" s="244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  <c r="DA85" s="286"/>
      <c r="DB85" s="286"/>
      <c r="DC85" s="286"/>
      <c r="DD85" s="286"/>
      <c r="DE85" s="286"/>
      <c r="DF85" s="286"/>
      <c r="DG85" s="286"/>
      <c r="DH85" s="286"/>
      <c r="DI85" s="286"/>
      <c r="DJ85" s="286"/>
      <c r="DK85" s="286"/>
      <c r="DL85" s="286"/>
      <c r="DM85" s="286"/>
      <c r="DN85" s="286"/>
      <c r="DO85" s="286"/>
      <c r="DP85" s="286"/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D85" s="286"/>
      <c r="EE85" s="286"/>
      <c r="EF85" s="286"/>
      <c r="EG85" s="286"/>
      <c r="EH85" s="286"/>
      <c r="EI85" s="286"/>
      <c r="EJ85" s="286"/>
      <c r="EK85" s="286"/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6"/>
      <c r="EY85" s="286"/>
      <c r="EZ85" s="286"/>
      <c r="FA85" s="286"/>
      <c r="FB85" s="286"/>
      <c r="FC85" s="286"/>
      <c r="FD85" s="286"/>
      <c r="FE85" s="286"/>
      <c r="FF85" s="286"/>
      <c r="FG85" s="286"/>
      <c r="FH85" s="286"/>
      <c r="FI85" s="286"/>
      <c r="FJ85" s="286"/>
      <c r="FK85" s="286"/>
      <c r="FL85" s="286"/>
      <c r="FM85" s="286"/>
      <c r="FN85" s="286"/>
      <c r="FO85" s="286"/>
      <c r="FP85" s="286"/>
      <c r="FQ85" s="286"/>
      <c r="FR85" s="286"/>
      <c r="FS85" s="286"/>
      <c r="FT85" s="286"/>
      <c r="FU85" s="286"/>
      <c r="FV85" s="286"/>
      <c r="FW85" s="286"/>
      <c r="FX85" s="286"/>
      <c r="FY85" s="286"/>
      <c r="FZ85" s="286"/>
      <c r="GA85" s="286"/>
      <c r="GB85" s="286"/>
      <c r="GC85" s="286"/>
      <c r="GD85" s="286"/>
      <c r="GE85" s="286"/>
      <c r="GF85" s="286"/>
      <c r="GG85" s="286"/>
      <c r="GH85" s="286"/>
      <c r="GI85" s="286"/>
      <c r="GJ85" s="286"/>
    </row>
    <row r="86" spans="1:192" x14ac:dyDescent="0.25">
      <c r="A86" s="242"/>
      <c r="B86" s="242"/>
      <c r="C86" s="243"/>
      <c r="D86" s="244"/>
      <c r="E86" s="286" t="s">
        <v>255</v>
      </c>
      <c r="F86" s="286"/>
      <c r="G86" s="286" t="str">
        <f xml:space="preserve"> SMU</f>
        <v>$ 000s</v>
      </c>
      <c r="H86" s="286"/>
      <c r="I86" s="286"/>
      <c r="J86" s="286">
        <f t="shared" ref="J86" si="514">I89</f>
        <v>0</v>
      </c>
      <c r="K86" s="286">
        <f t="shared" ref="K86" si="515">J89</f>
        <v>0</v>
      </c>
      <c r="L86" s="286">
        <f t="shared" ref="L86" si="516">K89</f>
        <v>0</v>
      </c>
      <c r="M86" s="286">
        <f t="shared" ref="M86" si="517">L89</f>
        <v>0</v>
      </c>
      <c r="N86" s="286">
        <f t="shared" ref="N86" si="518">M89</f>
        <v>0</v>
      </c>
      <c r="O86" s="286">
        <f t="shared" ref="O86" si="519">N89</f>
        <v>0</v>
      </c>
      <c r="P86" s="286">
        <f t="shared" ref="P86" si="520">O89</f>
        <v>0</v>
      </c>
      <c r="Q86" s="286">
        <f t="shared" ref="Q86" si="521">P89</f>
        <v>0</v>
      </c>
      <c r="R86" s="286">
        <f t="shared" ref="R86" si="522">Q89</f>
        <v>1197.282944240902</v>
      </c>
      <c r="S86" s="286">
        <f t="shared" ref="S86" si="523">R89</f>
        <v>1229.3384720558579</v>
      </c>
      <c r="T86" s="286">
        <f t="shared" ref="T86" si="524">S89</f>
        <v>1209.2949100114683</v>
      </c>
      <c r="U86" s="286">
        <f t="shared" ref="U86" si="525">T89</f>
        <v>1253.9252414969742</v>
      </c>
      <c r="V86" s="286">
        <f t="shared" ref="V86" si="526">U89</f>
        <v>1233.4808082116979</v>
      </c>
      <c r="W86" s="286">
        <f t="shared" ref="W86" si="527">V89</f>
        <v>1279.0037463269136</v>
      </c>
      <c r="X86" s="286">
        <f t="shared" ref="X86" si="528">W89</f>
        <v>1258.1504243759318</v>
      </c>
      <c r="Y86" s="286">
        <f t="shared" ref="Y86" si="529">X89</f>
        <v>1297.4157782795328</v>
      </c>
      <c r="Z86" s="286">
        <f t="shared" ref="Z86" si="530">Y89</f>
        <v>1283.3134328634505</v>
      </c>
      <c r="AA86" s="286">
        <f t="shared" ref="AA86" si="531">Z89</f>
        <v>1330.7476938038981</v>
      </c>
      <c r="AB86" s="286">
        <f t="shared" ref="AB86" si="532">AA89</f>
        <v>1309.050720535357</v>
      </c>
      <c r="AC86" s="286">
        <f t="shared" ref="AC86" si="533">AB89</f>
        <v>1357.3626476799764</v>
      </c>
      <c r="AD86" s="286">
        <f t="shared" ref="AD86" si="534">AC89</f>
        <v>1335.2317349460636</v>
      </c>
      <c r="AE86" s="286">
        <f t="shared" ref="AE86" si="535">AD89</f>
        <v>1384.5099006335759</v>
      </c>
      <c r="AF86" s="286">
        <f t="shared" ref="AF86" si="536">AE89</f>
        <v>1361.9363696449855</v>
      </c>
      <c r="AG86" s="286">
        <f t="shared" ref="AG86" si="537">AF89</f>
        <v>1404.4407574448942</v>
      </c>
      <c r="AH86" s="286">
        <f t="shared" ref="AH86" si="538">AG89</f>
        <v>1389.1750970378853</v>
      </c>
      <c r="AI86" s="286">
        <f t="shared" ref="AI86" si="539">AH89</f>
        <v>1440.5222522670147</v>
      </c>
      <c r="AJ86" s="286">
        <f t="shared" ref="AJ86" si="540">AI89</f>
        <v>1417.035476414836</v>
      </c>
      <c r="AK86" s="286">
        <f t="shared" ref="AK86" si="541">AJ89</f>
        <v>1469.3326973123558</v>
      </c>
      <c r="AL86" s="286">
        <f t="shared" ref="AL86" si="542">AK89</f>
        <v>1445.3761859431324</v>
      </c>
      <c r="AM86" s="286">
        <f t="shared" ref="AM86" si="543">AL89</f>
        <v>1498.7193512586027</v>
      </c>
      <c r="AN86" s="286">
        <f t="shared" ref="AN86" si="544">AM89</f>
        <v>1474.2837096619951</v>
      </c>
      <c r="AO86" s="286">
        <f t="shared" ref="AO86" si="545">AN89</f>
        <v>1520.294322139358</v>
      </c>
      <c r="AP86" s="286">
        <f t="shared" ref="AP86" si="546">AO89</f>
        <v>1503.769383855235</v>
      </c>
      <c r="AQ86" s="286">
        <f t="shared" ref="AQ86" si="547">AP89</f>
        <v>1559.3522114960924</v>
      </c>
      <c r="AR86" s="286">
        <f t="shared" ref="AR86" si="548">AQ89</f>
        <v>1533.9279906564825</v>
      </c>
      <c r="AS86" s="286">
        <f t="shared" ref="AS86" si="549">AR89</f>
        <v>1590.5392557260138</v>
      </c>
      <c r="AT86" s="286">
        <f t="shared" ref="AT86" si="550">AS89</f>
        <v>1564.6065504696116</v>
      </c>
      <c r="AU86" s="286">
        <f t="shared" ref="AU86" si="551">AT89</f>
        <v>1622.3500408405343</v>
      </c>
      <c r="AV86" s="286">
        <f t="shared" ref="AV86" si="552">AU89</f>
        <v>1595.8986814790042</v>
      </c>
      <c r="AW86" s="286">
        <f t="shared" ref="AW86" si="553">AV89</f>
        <v>1645.7047502196674</v>
      </c>
      <c r="AX86" s="286">
        <f t="shared" ref="AX86" si="554">AW89</f>
        <v>1627.8166551085833</v>
      </c>
      <c r="AY86" s="286">
        <f t="shared" ref="AY86" si="555">AX89</f>
        <v>1687.9845595380893</v>
      </c>
      <c r="AZ86" s="286">
        <f t="shared" ref="AZ86" si="556">AY89</f>
        <v>1660.4630721543163</v>
      </c>
      <c r="BA86" s="286">
        <f t="shared" ref="BA86" si="557">AZ89</f>
        <v>1721.7442507288506</v>
      </c>
      <c r="BB86" s="286">
        <f t="shared" ref="BB86" si="558">BA89</f>
        <v>1693.672333597402</v>
      </c>
      <c r="BC86" s="286">
        <f t="shared" ref="BC86" si="559">BB89</f>
        <v>1756.1791357434286</v>
      </c>
      <c r="BD86" s="286">
        <f t="shared" ref="BD86" si="560">BC89</f>
        <v>1727.5457802693509</v>
      </c>
      <c r="BE86" s="286">
        <f t="shared" ref="BE86" si="561">BD89</f>
        <v>1781.4603958294047</v>
      </c>
      <c r="BF86" s="286">
        <f t="shared" ref="BF86" si="562">BE89</f>
        <v>0</v>
      </c>
      <c r="BG86" s="286">
        <f t="shared" ref="BG86" si="563">BF89</f>
        <v>0</v>
      </c>
      <c r="BH86" s="286">
        <f t="shared" ref="BH86" si="564">BG89</f>
        <v>0</v>
      </c>
      <c r="BI86" s="286">
        <f t="shared" ref="BI86" si="565">BH89</f>
        <v>0</v>
      </c>
      <c r="BJ86" s="286">
        <f t="shared" ref="BJ86" si="566">BI89</f>
        <v>0</v>
      </c>
      <c r="BK86" s="286">
        <f t="shared" ref="BK86" si="567">BJ89</f>
        <v>0</v>
      </c>
      <c r="BL86" s="286">
        <f t="shared" ref="BL86" si="568">BK89</f>
        <v>0</v>
      </c>
      <c r="BM86" s="286">
        <f t="shared" ref="BM86" si="569">BL89</f>
        <v>0</v>
      </c>
      <c r="BN86" s="286">
        <f t="shared" ref="BN86" si="570">BM89</f>
        <v>0</v>
      </c>
      <c r="BO86" s="286">
        <f t="shared" ref="BO86" si="571">BN89</f>
        <v>0</v>
      </c>
      <c r="BP86" s="286">
        <f t="shared" ref="BP86" si="572">BO89</f>
        <v>0</v>
      </c>
      <c r="BQ86" s="286">
        <f t="shared" ref="BQ86" si="573">BP89</f>
        <v>0</v>
      </c>
      <c r="BR86" s="286">
        <f t="shared" ref="BR86" si="574">BQ89</f>
        <v>0</v>
      </c>
      <c r="BS86" s="286">
        <f t="shared" ref="BS86" si="575">BR89</f>
        <v>0</v>
      </c>
      <c r="BT86" s="286">
        <f t="shared" ref="BT86" si="576">BS89</f>
        <v>0</v>
      </c>
      <c r="BU86" s="286">
        <f t="shared" ref="BU86" si="577">BT89</f>
        <v>0</v>
      </c>
      <c r="BV86" s="286">
        <f t="shared" ref="BV86" si="578">BU89</f>
        <v>0</v>
      </c>
      <c r="BW86" s="286">
        <f t="shared" ref="BW86" si="579">BV89</f>
        <v>0</v>
      </c>
      <c r="BX86" s="286">
        <f t="shared" ref="BX86" si="580">BW89</f>
        <v>0</v>
      </c>
      <c r="BY86" s="286">
        <f t="shared" ref="BY86" si="581">BX89</f>
        <v>0</v>
      </c>
      <c r="BZ86" s="286">
        <f t="shared" ref="BZ86" si="582">BY89</f>
        <v>0</v>
      </c>
      <c r="CA86" s="286">
        <f t="shared" ref="CA86" si="583">BZ89</f>
        <v>0</v>
      </c>
      <c r="CB86" s="286">
        <f t="shared" ref="CB86" si="584">CA89</f>
        <v>0</v>
      </c>
      <c r="CC86" s="286">
        <f t="shared" ref="CC86" si="585">CB89</f>
        <v>0</v>
      </c>
      <c r="CD86" s="286">
        <f t="shared" ref="CD86" si="586">CC89</f>
        <v>0</v>
      </c>
      <c r="CE86" s="286">
        <f t="shared" ref="CE86" si="587">CD89</f>
        <v>0</v>
      </c>
      <c r="CF86" s="286">
        <f t="shared" ref="CF86" si="588">CE89</f>
        <v>0</v>
      </c>
      <c r="CG86" s="286">
        <f t="shared" ref="CG86" si="589">CF89</f>
        <v>0</v>
      </c>
      <c r="CH86" s="286">
        <f t="shared" ref="CH86" si="590">CG89</f>
        <v>0</v>
      </c>
      <c r="CI86" s="286">
        <f t="shared" ref="CI86" si="591">CH89</f>
        <v>0</v>
      </c>
      <c r="CJ86" s="286">
        <f t="shared" ref="CJ86" si="592">CI89</f>
        <v>0</v>
      </c>
      <c r="CK86" s="286">
        <f t="shared" ref="CK86" si="593">CJ89</f>
        <v>0</v>
      </c>
      <c r="CL86" s="286">
        <f t="shared" ref="CL86" si="594">CK89</f>
        <v>0</v>
      </c>
      <c r="CM86" s="286">
        <f t="shared" ref="CM86" si="595">CL89</f>
        <v>0</v>
      </c>
      <c r="CN86" s="286">
        <f t="shared" ref="CN86" si="596">CM89</f>
        <v>0</v>
      </c>
      <c r="CO86" s="286">
        <f t="shared" ref="CO86" si="597">CN89</f>
        <v>0</v>
      </c>
      <c r="CP86" s="286">
        <f t="shared" ref="CP86" si="598">CO89</f>
        <v>0</v>
      </c>
      <c r="CQ86" s="286">
        <f t="shared" ref="CQ86" si="599">CP89</f>
        <v>0</v>
      </c>
      <c r="CR86" s="286">
        <f t="shared" ref="CR86" si="600">CQ89</f>
        <v>0</v>
      </c>
      <c r="CS86" s="286">
        <f t="shared" ref="CS86" si="601">CR89</f>
        <v>0</v>
      </c>
      <c r="CT86" s="286">
        <f t="shared" ref="CT86" si="602">CS89</f>
        <v>0</v>
      </c>
      <c r="CU86" s="286">
        <f t="shared" ref="CU86" si="603">CT89</f>
        <v>0</v>
      </c>
      <c r="CV86" s="286">
        <f t="shared" ref="CV86" si="604">CU89</f>
        <v>0</v>
      </c>
      <c r="CW86" s="286">
        <f t="shared" ref="CW86" si="605">CV89</f>
        <v>0</v>
      </c>
      <c r="CX86" s="286">
        <f t="shared" ref="CX86" si="606">CW89</f>
        <v>0</v>
      </c>
      <c r="CY86" s="286">
        <f t="shared" ref="CY86" si="607">CX89</f>
        <v>0</v>
      </c>
      <c r="CZ86" s="286">
        <f t="shared" ref="CZ86" si="608">CY89</f>
        <v>0</v>
      </c>
      <c r="DA86" s="286">
        <f t="shared" ref="DA86" si="609">CZ89</f>
        <v>0</v>
      </c>
      <c r="DB86" s="286">
        <f t="shared" ref="DB86" si="610">DA89</f>
        <v>0</v>
      </c>
      <c r="DC86" s="286">
        <f t="shared" ref="DC86" si="611">DB89</f>
        <v>0</v>
      </c>
      <c r="DD86" s="286">
        <f t="shared" ref="DD86" si="612">DC89</f>
        <v>0</v>
      </c>
      <c r="DE86" s="286">
        <f t="shared" ref="DE86" si="613">DD89</f>
        <v>0</v>
      </c>
      <c r="DF86" s="286">
        <f t="shared" ref="DF86" si="614">DE89</f>
        <v>0</v>
      </c>
      <c r="DG86" s="286">
        <f t="shared" ref="DG86" si="615">DF89</f>
        <v>0</v>
      </c>
      <c r="DH86" s="286">
        <f t="shared" ref="DH86" si="616">DG89</f>
        <v>0</v>
      </c>
      <c r="DI86" s="286">
        <f t="shared" ref="DI86" si="617">DH89</f>
        <v>0</v>
      </c>
      <c r="DJ86" s="286">
        <f t="shared" ref="DJ86" si="618">DI89</f>
        <v>0</v>
      </c>
      <c r="DK86" s="286">
        <f t="shared" ref="DK86" si="619">DJ89</f>
        <v>0</v>
      </c>
      <c r="DL86" s="286">
        <f t="shared" ref="DL86" si="620">DK89</f>
        <v>0</v>
      </c>
      <c r="DM86" s="286">
        <f t="shared" ref="DM86" si="621">DL89</f>
        <v>0</v>
      </c>
      <c r="DN86" s="286">
        <f t="shared" ref="DN86" si="622">DM89</f>
        <v>0</v>
      </c>
      <c r="DO86" s="286">
        <f t="shared" ref="DO86" si="623">DN89</f>
        <v>0</v>
      </c>
      <c r="DP86" s="286">
        <f t="shared" ref="DP86" si="624">DO89</f>
        <v>0</v>
      </c>
      <c r="DQ86" s="286">
        <f t="shared" ref="DQ86" si="625">DP89</f>
        <v>0</v>
      </c>
      <c r="DR86" s="286">
        <f t="shared" ref="DR86" si="626">DQ89</f>
        <v>0</v>
      </c>
      <c r="DS86" s="286">
        <f t="shared" ref="DS86" si="627">DR89</f>
        <v>0</v>
      </c>
      <c r="DT86" s="286">
        <f t="shared" ref="DT86" si="628">DS89</f>
        <v>0</v>
      </c>
      <c r="DU86" s="286">
        <f t="shared" ref="DU86" si="629">DT89</f>
        <v>0</v>
      </c>
      <c r="DV86" s="286">
        <f t="shared" ref="DV86" si="630">DU89</f>
        <v>0</v>
      </c>
      <c r="DW86" s="286">
        <f t="shared" ref="DW86" si="631">DV89</f>
        <v>0</v>
      </c>
      <c r="DX86" s="286">
        <f t="shared" ref="DX86" si="632">DW89</f>
        <v>0</v>
      </c>
      <c r="DY86" s="286">
        <f t="shared" ref="DY86" si="633">DX89</f>
        <v>0</v>
      </c>
      <c r="DZ86" s="286">
        <f t="shared" ref="DZ86" si="634">DY89</f>
        <v>0</v>
      </c>
      <c r="EA86" s="286">
        <f t="shared" ref="EA86" si="635">DZ89</f>
        <v>0</v>
      </c>
      <c r="EB86" s="286">
        <f t="shared" ref="EB86" si="636">EA89</f>
        <v>0</v>
      </c>
      <c r="EC86" s="286">
        <f t="shared" ref="EC86" si="637">EB89</f>
        <v>0</v>
      </c>
      <c r="ED86" s="286">
        <f t="shared" ref="ED86" si="638">EC89</f>
        <v>0</v>
      </c>
      <c r="EE86" s="286">
        <f t="shared" ref="EE86" si="639">ED89</f>
        <v>0</v>
      </c>
      <c r="EF86" s="286">
        <f t="shared" ref="EF86" si="640">EE89</f>
        <v>0</v>
      </c>
      <c r="EG86" s="286">
        <f t="shared" ref="EG86" si="641">EF89</f>
        <v>0</v>
      </c>
      <c r="EH86" s="286">
        <f t="shared" ref="EH86" si="642">EG89</f>
        <v>0</v>
      </c>
      <c r="EI86" s="286">
        <f t="shared" ref="EI86" si="643">EH89</f>
        <v>0</v>
      </c>
      <c r="EJ86" s="286">
        <f t="shared" ref="EJ86" si="644">EI89</f>
        <v>0</v>
      </c>
      <c r="EK86" s="286">
        <f t="shared" ref="EK86" si="645">EJ89</f>
        <v>0</v>
      </c>
      <c r="EL86" s="286">
        <f t="shared" ref="EL86" si="646">EK89</f>
        <v>0</v>
      </c>
      <c r="EM86" s="286">
        <f t="shared" ref="EM86" si="647">EL89</f>
        <v>0</v>
      </c>
      <c r="EN86" s="286">
        <f t="shared" ref="EN86" si="648">EM89</f>
        <v>0</v>
      </c>
      <c r="EO86" s="286">
        <f t="shared" ref="EO86" si="649">EN89</f>
        <v>0</v>
      </c>
      <c r="EP86" s="286">
        <f t="shared" ref="EP86" si="650">EO89</f>
        <v>0</v>
      </c>
      <c r="EQ86" s="286">
        <f t="shared" ref="EQ86" si="651">EP89</f>
        <v>0</v>
      </c>
      <c r="ER86" s="286">
        <f t="shared" ref="ER86" si="652">EQ89</f>
        <v>0</v>
      </c>
      <c r="ES86" s="286">
        <f t="shared" ref="ES86" si="653">ER89</f>
        <v>0</v>
      </c>
      <c r="ET86" s="286">
        <f t="shared" ref="ET86" si="654">ES89</f>
        <v>0</v>
      </c>
      <c r="EU86" s="286">
        <f t="shared" ref="EU86" si="655">ET89</f>
        <v>0</v>
      </c>
      <c r="EV86" s="286">
        <f t="shared" ref="EV86" si="656">EU89</f>
        <v>0</v>
      </c>
      <c r="EW86" s="286">
        <f t="shared" ref="EW86" si="657">EV89</f>
        <v>0</v>
      </c>
      <c r="EX86" s="286">
        <f t="shared" ref="EX86" si="658">EW89</f>
        <v>0</v>
      </c>
      <c r="EY86" s="286">
        <f t="shared" ref="EY86" si="659">EX89</f>
        <v>0</v>
      </c>
      <c r="EZ86" s="286">
        <f t="shared" ref="EZ86" si="660">EY89</f>
        <v>0</v>
      </c>
      <c r="FA86" s="286">
        <f t="shared" ref="FA86" si="661">EZ89</f>
        <v>0</v>
      </c>
      <c r="FB86" s="286">
        <f t="shared" ref="FB86" si="662">FA89</f>
        <v>0</v>
      </c>
      <c r="FC86" s="286">
        <f t="shared" ref="FC86" si="663">FB89</f>
        <v>0</v>
      </c>
      <c r="FD86" s="286">
        <f t="shared" ref="FD86" si="664">FC89</f>
        <v>0</v>
      </c>
      <c r="FE86" s="286">
        <f t="shared" ref="FE86" si="665">FD89</f>
        <v>0</v>
      </c>
      <c r="FF86" s="286">
        <f t="shared" ref="FF86" si="666">FE89</f>
        <v>0</v>
      </c>
      <c r="FG86" s="286">
        <f t="shared" ref="FG86" si="667">FF89</f>
        <v>0</v>
      </c>
      <c r="FH86" s="286">
        <f t="shared" ref="FH86" si="668">FG89</f>
        <v>0</v>
      </c>
      <c r="FI86" s="286">
        <f t="shared" ref="FI86" si="669">FH89</f>
        <v>0</v>
      </c>
      <c r="FJ86" s="286">
        <f t="shared" ref="FJ86" si="670">FI89</f>
        <v>0</v>
      </c>
      <c r="FK86" s="286">
        <f t="shared" ref="FK86" si="671">FJ89</f>
        <v>0</v>
      </c>
      <c r="FL86" s="286">
        <f t="shared" ref="FL86" si="672">FK89</f>
        <v>0</v>
      </c>
      <c r="FM86" s="286">
        <f t="shared" ref="FM86" si="673">FL89</f>
        <v>0</v>
      </c>
      <c r="FN86" s="286">
        <f t="shared" ref="FN86" si="674">FM89</f>
        <v>0</v>
      </c>
      <c r="FO86" s="286">
        <f t="shared" ref="FO86" si="675">FN89</f>
        <v>0</v>
      </c>
      <c r="FP86" s="286">
        <f t="shared" ref="FP86" si="676">FO89</f>
        <v>0</v>
      </c>
      <c r="FQ86" s="286">
        <f t="shared" ref="FQ86" si="677">FP89</f>
        <v>0</v>
      </c>
      <c r="FR86" s="286">
        <f t="shared" ref="FR86" si="678">FQ89</f>
        <v>0</v>
      </c>
      <c r="FS86" s="286">
        <f t="shared" ref="FS86" si="679">FR89</f>
        <v>0</v>
      </c>
      <c r="FT86" s="286">
        <f t="shared" ref="FT86" si="680">FS89</f>
        <v>0</v>
      </c>
      <c r="FU86" s="286">
        <f t="shared" ref="FU86" si="681">FT89</f>
        <v>0</v>
      </c>
      <c r="FV86" s="286">
        <f t="shared" ref="FV86" si="682">FU89</f>
        <v>0</v>
      </c>
      <c r="FW86" s="286">
        <f t="shared" ref="FW86" si="683">FV89</f>
        <v>0</v>
      </c>
      <c r="FX86" s="286">
        <f t="shared" ref="FX86" si="684">FW89</f>
        <v>0</v>
      </c>
      <c r="FY86" s="286">
        <f t="shared" ref="FY86" si="685">FX89</f>
        <v>0</v>
      </c>
      <c r="FZ86" s="286">
        <f t="shared" ref="FZ86" si="686">FY89</f>
        <v>0</v>
      </c>
      <c r="GA86" s="286">
        <f t="shared" ref="GA86" si="687">FZ89</f>
        <v>0</v>
      </c>
      <c r="GB86" s="286">
        <f t="shared" ref="GB86" si="688">GA89</f>
        <v>0</v>
      </c>
      <c r="GC86" s="286">
        <f t="shared" ref="GC86" si="689">GB89</f>
        <v>0</v>
      </c>
      <c r="GD86" s="286">
        <f t="shared" ref="GD86" si="690">GC89</f>
        <v>0</v>
      </c>
      <c r="GE86" s="286">
        <f t="shared" ref="GE86" si="691">GD89</f>
        <v>0</v>
      </c>
      <c r="GF86" s="286">
        <f t="shared" ref="GF86" si="692">GE89</f>
        <v>0</v>
      </c>
      <c r="GG86" s="286">
        <f t="shared" ref="GG86" si="693">GF89</f>
        <v>0</v>
      </c>
      <c r="GH86" s="286">
        <f t="shared" ref="GH86" si="694">GG89</f>
        <v>0</v>
      </c>
      <c r="GI86" s="286">
        <f t="shared" ref="GI86" si="695">GH89</f>
        <v>0</v>
      </c>
      <c r="GJ86" s="286">
        <f t="shared" ref="GJ86" si="696">GI89</f>
        <v>0</v>
      </c>
    </row>
    <row r="87" spans="1:192" x14ac:dyDescent="0.25">
      <c r="A87" s="242"/>
      <c r="B87" s="242"/>
      <c r="C87" s="243"/>
      <c r="D87" s="244"/>
      <c r="E87" s="286" t="str">
        <f t="shared" ref="E87:BP87" si="697" xml:space="preserve"> E$43</f>
        <v>O&amp;M expense POS</v>
      </c>
      <c r="F87" s="286">
        <f t="shared" si="697"/>
        <v>0</v>
      </c>
      <c r="G87" s="286" t="str">
        <f t="shared" si="697"/>
        <v>$ 000s</v>
      </c>
      <c r="H87" s="286">
        <f t="shared" si="697"/>
        <v>238003.7476116537</v>
      </c>
      <c r="I87" s="286">
        <f t="shared" si="697"/>
        <v>0</v>
      </c>
      <c r="J87" s="286">
        <f t="shared" si="697"/>
        <v>0</v>
      </c>
      <c r="K87" s="286">
        <f t="shared" si="697"/>
        <v>0</v>
      </c>
      <c r="L87" s="286">
        <f t="shared" si="697"/>
        <v>0</v>
      </c>
      <c r="M87" s="286">
        <f t="shared" si="697"/>
        <v>0</v>
      </c>
      <c r="N87" s="286">
        <f t="shared" si="697"/>
        <v>0</v>
      </c>
      <c r="O87" s="286">
        <f t="shared" si="697"/>
        <v>0</v>
      </c>
      <c r="P87" s="286">
        <f t="shared" si="697"/>
        <v>0</v>
      </c>
      <c r="Q87" s="286">
        <f t="shared" si="697"/>
        <v>4895.5569275628004</v>
      </c>
      <c r="R87" s="286">
        <f t="shared" si="697"/>
        <v>4944.6725209357819</v>
      </c>
      <c r="S87" s="286">
        <f t="shared" si="697"/>
        <v>4944.6725209357819</v>
      </c>
      <c r="T87" s="286">
        <f t="shared" si="697"/>
        <v>5043.5659713544983</v>
      </c>
      <c r="U87" s="286">
        <f t="shared" si="697"/>
        <v>5043.5659713544983</v>
      </c>
      <c r="V87" s="286">
        <f t="shared" si="697"/>
        <v>5144.4372907815878</v>
      </c>
      <c r="W87" s="286">
        <f t="shared" si="697"/>
        <v>5144.4372907815878</v>
      </c>
      <c r="X87" s="286">
        <f t="shared" si="697"/>
        <v>5247.3260365972192</v>
      </c>
      <c r="Y87" s="286">
        <f t="shared" si="697"/>
        <v>5247.3260365972192</v>
      </c>
      <c r="Z87" s="286">
        <f t="shared" si="697"/>
        <v>5352.562946189013</v>
      </c>
      <c r="AA87" s="286">
        <f t="shared" si="697"/>
        <v>5352.562946189013</v>
      </c>
      <c r="AB87" s="286">
        <f t="shared" si="697"/>
        <v>5459.6142051127936</v>
      </c>
      <c r="AC87" s="286">
        <f t="shared" si="697"/>
        <v>5459.6142051127936</v>
      </c>
      <c r="AD87" s="286">
        <f t="shared" si="697"/>
        <v>5568.8064892150505</v>
      </c>
      <c r="AE87" s="286">
        <f t="shared" si="697"/>
        <v>5568.8064892150505</v>
      </c>
      <c r="AF87" s="286">
        <f t="shared" si="697"/>
        <v>5680.1826189993517</v>
      </c>
      <c r="AG87" s="286">
        <f t="shared" si="697"/>
        <v>5680.1826189993517</v>
      </c>
      <c r="AH87" s="286">
        <f t="shared" si="697"/>
        <v>5794.1006146739937</v>
      </c>
      <c r="AI87" s="286">
        <f t="shared" si="697"/>
        <v>5794.1006146739937</v>
      </c>
      <c r="AJ87" s="286">
        <f t="shared" si="697"/>
        <v>5909.9826269674741</v>
      </c>
      <c r="AK87" s="286">
        <f t="shared" si="697"/>
        <v>5909.9826269674741</v>
      </c>
      <c r="AL87" s="286">
        <f t="shared" si="697"/>
        <v>6028.1822795068238</v>
      </c>
      <c r="AM87" s="286">
        <f t="shared" si="697"/>
        <v>6028.1822795068238</v>
      </c>
      <c r="AN87" s="286">
        <f t="shared" si="697"/>
        <v>6148.7459250969605</v>
      </c>
      <c r="AO87" s="286">
        <f t="shared" si="697"/>
        <v>6148.7459250969605</v>
      </c>
      <c r="AP87" s="286">
        <f t="shared" si="697"/>
        <v>6272.0611173509496</v>
      </c>
      <c r="AQ87" s="286">
        <f t="shared" si="697"/>
        <v>6272.0611173509496</v>
      </c>
      <c r="AR87" s="286">
        <f t="shared" si="697"/>
        <v>6397.5023396979677</v>
      </c>
      <c r="AS87" s="286">
        <f t="shared" si="697"/>
        <v>6397.5023396979677</v>
      </c>
      <c r="AT87" s="286">
        <f t="shared" si="697"/>
        <v>6525.4523864919265</v>
      </c>
      <c r="AU87" s="286">
        <f t="shared" si="697"/>
        <v>6525.4523864919265</v>
      </c>
      <c r="AV87" s="286">
        <f t="shared" si="697"/>
        <v>6655.9614342217646</v>
      </c>
      <c r="AW87" s="286">
        <f t="shared" si="697"/>
        <v>6655.9614342217646</v>
      </c>
      <c r="AX87" s="286">
        <f t="shared" si="697"/>
        <v>6789.449006142092</v>
      </c>
      <c r="AY87" s="286">
        <f t="shared" si="697"/>
        <v>6789.449006142092</v>
      </c>
      <c r="AZ87" s="286">
        <f t="shared" si="697"/>
        <v>6925.2379862649332</v>
      </c>
      <c r="BA87" s="286">
        <f t="shared" si="697"/>
        <v>6925.2379862649332</v>
      </c>
      <c r="BB87" s="286">
        <f t="shared" si="697"/>
        <v>7063.7427459902328</v>
      </c>
      <c r="BC87" s="286">
        <f t="shared" si="697"/>
        <v>7063.7427459902328</v>
      </c>
      <c r="BD87" s="286">
        <f t="shared" si="697"/>
        <v>7205.017600910036</v>
      </c>
      <c r="BE87" s="286">
        <f t="shared" si="697"/>
        <v>0</v>
      </c>
      <c r="BF87" s="286">
        <f t="shared" si="697"/>
        <v>0</v>
      </c>
      <c r="BG87" s="286">
        <f t="shared" si="697"/>
        <v>0</v>
      </c>
      <c r="BH87" s="286">
        <f t="shared" si="697"/>
        <v>0</v>
      </c>
      <c r="BI87" s="286">
        <f t="shared" si="697"/>
        <v>0</v>
      </c>
      <c r="BJ87" s="286">
        <f t="shared" si="697"/>
        <v>0</v>
      </c>
      <c r="BK87" s="286">
        <f t="shared" si="697"/>
        <v>0</v>
      </c>
      <c r="BL87" s="286">
        <f t="shared" si="697"/>
        <v>0</v>
      </c>
      <c r="BM87" s="286">
        <f t="shared" si="697"/>
        <v>0</v>
      </c>
      <c r="BN87" s="286">
        <f t="shared" si="697"/>
        <v>0</v>
      </c>
      <c r="BO87" s="286">
        <f t="shared" si="697"/>
        <v>0</v>
      </c>
      <c r="BP87" s="286">
        <f t="shared" si="697"/>
        <v>0</v>
      </c>
      <c r="BQ87" s="286">
        <f t="shared" ref="BQ87:EB87" si="698" xml:space="preserve"> BQ$43</f>
        <v>0</v>
      </c>
      <c r="BR87" s="286">
        <f t="shared" si="698"/>
        <v>0</v>
      </c>
      <c r="BS87" s="286">
        <f t="shared" si="698"/>
        <v>0</v>
      </c>
      <c r="BT87" s="286">
        <f t="shared" si="698"/>
        <v>0</v>
      </c>
      <c r="BU87" s="286">
        <f t="shared" si="698"/>
        <v>0</v>
      </c>
      <c r="BV87" s="286">
        <f t="shared" si="698"/>
        <v>0</v>
      </c>
      <c r="BW87" s="286">
        <f t="shared" si="698"/>
        <v>0</v>
      </c>
      <c r="BX87" s="286">
        <f t="shared" si="698"/>
        <v>0</v>
      </c>
      <c r="BY87" s="286">
        <f t="shared" si="698"/>
        <v>0</v>
      </c>
      <c r="BZ87" s="286">
        <f t="shared" si="698"/>
        <v>0</v>
      </c>
      <c r="CA87" s="286">
        <f t="shared" si="698"/>
        <v>0</v>
      </c>
      <c r="CB87" s="286">
        <f t="shared" si="698"/>
        <v>0</v>
      </c>
      <c r="CC87" s="286">
        <f t="shared" si="698"/>
        <v>0</v>
      </c>
      <c r="CD87" s="286">
        <f t="shared" si="698"/>
        <v>0</v>
      </c>
      <c r="CE87" s="286">
        <f t="shared" si="698"/>
        <v>0</v>
      </c>
      <c r="CF87" s="286">
        <f t="shared" si="698"/>
        <v>0</v>
      </c>
      <c r="CG87" s="286">
        <f t="shared" si="698"/>
        <v>0</v>
      </c>
      <c r="CH87" s="286">
        <f t="shared" si="698"/>
        <v>0</v>
      </c>
      <c r="CI87" s="286">
        <f t="shared" si="698"/>
        <v>0</v>
      </c>
      <c r="CJ87" s="286">
        <f t="shared" si="698"/>
        <v>0</v>
      </c>
      <c r="CK87" s="286">
        <f t="shared" si="698"/>
        <v>0</v>
      </c>
      <c r="CL87" s="286">
        <f t="shared" si="698"/>
        <v>0</v>
      </c>
      <c r="CM87" s="286">
        <f t="shared" si="698"/>
        <v>0</v>
      </c>
      <c r="CN87" s="286">
        <f t="shared" si="698"/>
        <v>0</v>
      </c>
      <c r="CO87" s="286">
        <f t="shared" si="698"/>
        <v>0</v>
      </c>
      <c r="CP87" s="286">
        <f t="shared" si="698"/>
        <v>0</v>
      </c>
      <c r="CQ87" s="286">
        <f t="shared" si="698"/>
        <v>0</v>
      </c>
      <c r="CR87" s="286">
        <f t="shared" si="698"/>
        <v>0</v>
      </c>
      <c r="CS87" s="286">
        <f t="shared" si="698"/>
        <v>0</v>
      </c>
      <c r="CT87" s="286">
        <f t="shared" si="698"/>
        <v>0</v>
      </c>
      <c r="CU87" s="286">
        <f t="shared" si="698"/>
        <v>0</v>
      </c>
      <c r="CV87" s="286">
        <f t="shared" si="698"/>
        <v>0</v>
      </c>
      <c r="CW87" s="286">
        <f t="shared" si="698"/>
        <v>0</v>
      </c>
      <c r="CX87" s="286">
        <f t="shared" si="698"/>
        <v>0</v>
      </c>
      <c r="CY87" s="286">
        <f t="shared" si="698"/>
        <v>0</v>
      </c>
      <c r="CZ87" s="286">
        <f t="shared" si="698"/>
        <v>0</v>
      </c>
      <c r="DA87" s="286">
        <f t="shared" si="698"/>
        <v>0</v>
      </c>
      <c r="DB87" s="286">
        <f t="shared" si="698"/>
        <v>0</v>
      </c>
      <c r="DC87" s="286">
        <f t="shared" si="698"/>
        <v>0</v>
      </c>
      <c r="DD87" s="286">
        <f t="shared" si="698"/>
        <v>0</v>
      </c>
      <c r="DE87" s="286">
        <f t="shared" si="698"/>
        <v>0</v>
      </c>
      <c r="DF87" s="286">
        <f t="shared" si="698"/>
        <v>0</v>
      </c>
      <c r="DG87" s="286">
        <f t="shared" si="698"/>
        <v>0</v>
      </c>
      <c r="DH87" s="286">
        <f t="shared" si="698"/>
        <v>0</v>
      </c>
      <c r="DI87" s="286">
        <f t="shared" si="698"/>
        <v>0</v>
      </c>
      <c r="DJ87" s="286">
        <f t="shared" si="698"/>
        <v>0</v>
      </c>
      <c r="DK87" s="286">
        <f t="shared" si="698"/>
        <v>0</v>
      </c>
      <c r="DL87" s="286">
        <f t="shared" si="698"/>
        <v>0</v>
      </c>
      <c r="DM87" s="286">
        <f t="shared" si="698"/>
        <v>0</v>
      </c>
      <c r="DN87" s="286">
        <f t="shared" si="698"/>
        <v>0</v>
      </c>
      <c r="DO87" s="286">
        <f t="shared" si="698"/>
        <v>0</v>
      </c>
      <c r="DP87" s="286">
        <f t="shared" si="698"/>
        <v>0</v>
      </c>
      <c r="DQ87" s="286">
        <f t="shared" si="698"/>
        <v>0</v>
      </c>
      <c r="DR87" s="286">
        <f t="shared" si="698"/>
        <v>0</v>
      </c>
      <c r="DS87" s="286">
        <f t="shared" si="698"/>
        <v>0</v>
      </c>
      <c r="DT87" s="286">
        <f t="shared" si="698"/>
        <v>0</v>
      </c>
      <c r="DU87" s="286">
        <f t="shared" si="698"/>
        <v>0</v>
      </c>
      <c r="DV87" s="286">
        <f t="shared" si="698"/>
        <v>0</v>
      </c>
      <c r="DW87" s="286">
        <f t="shared" si="698"/>
        <v>0</v>
      </c>
      <c r="DX87" s="286">
        <f t="shared" si="698"/>
        <v>0</v>
      </c>
      <c r="DY87" s="286">
        <f t="shared" si="698"/>
        <v>0</v>
      </c>
      <c r="DZ87" s="286">
        <f t="shared" si="698"/>
        <v>0</v>
      </c>
      <c r="EA87" s="286">
        <f t="shared" si="698"/>
        <v>0</v>
      </c>
      <c r="EB87" s="286">
        <f t="shared" si="698"/>
        <v>0</v>
      </c>
      <c r="EC87" s="286">
        <f t="shared" ref="EC87:GJ87" si="699" xml:space="preserve"> EC$43</f>
        <v>0</v>
      </c>
      <c r="ED87" s="286">
        <f t="shared" si="699"/>
        <v>0</v>
      </c>
      <c r="EE87" s="286">
        <f t="shared" si="699"/>
        <v>0</v>
      </c>
      <c r="EF87" s="286">
        <f t="shared" si="699"/>
        <v>0</v>
      </c>
      <c r="EG87" s="286">
        <f t="shared" si="699"/>
        <v>0</v>
      </c>
      <c r="EH87" s="286">
        <f t="shared" si="699"/>
        <v>0</v>
      </c>
      <c r="EI87" s="286">
        <f t="shared" si="699"/>
        <v>0</v>
      </c>
      <c r="EJ87" s="286">
        <f t="shared" si="699"/>
        <v>0</v>
      </c>
      <c r="EK87" s="286">
        <f t="shared" si="699"/>
        <v>0</v>
      </c>
      <c r="EL87" s="286">
        <f t="shared" si="699"/>
        <v>0</v>
      </c>
      <c r="EM87" s="286">
        <f t="shared" si="699"/>
        <v>0</v>
      </c>
      <c r="EN87" s="286">
        <f t="shared" si="699"/>
        <v>0</v>
      </c>
      <c r="EO87" s="286">
        <f t="shared" si="699"/>
        <v>0</v>
      </c>
      <c r="EP87" s="286">
        <f t="shared" si="699"/>
        <v>0</v>
      </c>
      <c r="EQ87" s="286">
        <f t="shared" si="699"/>
        <v>0</v>
      </c>
      <c r="ER87" s="286">
        <f t="shared" si="699"/>
        <v>0</v>
      </c>
      <c r="ES87" s="286">
        <f t="shared" si="699"/>
        <v>0</v>
      </c>
      <c r="ET87" s="286">
        <f t="shared" si="699"/>
        <v>0</v>
      </c>
      <c r="EU87" s="286">
        <f t="shared" si="699"/>
        <v>0</v>
      </c>
      <c r="EV87" s="286">
        <f t="shared" si="699"/>
        <v>0</v>
      </c>
      <c r="EW87" s="286">
        <f t="shared" si="699"/>
        <v>0</v>
      </c>
      <c r="EX87" s="286">
        <f t="shared" si="699"/>
        <v>0</v>
      </c>
      <c r="EY87" s="286">
        <f t="shared" si="699"/>
        <v>0</v>
      </c>
      <c r="EZ87" s="286">
        <f t="shared" si="699"/>
        <v>0</v>
      </c>
      <c r="FA87" s="286">
        <f t="shared" si="699"/>
        <v>0</v>
      </c>
      <c r="FB87" s="286">
        <f t="shared" si="699"/>
        <v>0</v>
      </c>
      <c r="FC87" s="286">
        <f t="shared" si="699"/>
        <v>0</v>
      </c>
      <c r="FD87" s="286">
        <f t="shared" si="699"/>
        <v>0</v>
      </c>
      <c r="FE87" s="286">
        <f t="shared" si="699"/>
        <v>0</v>
      </c>
      <c r="FF87" s="286">
        <f t="shared" si="699"/>
        <v>0</v>
      </c>
      <c r="FG87" s="286">
        <f t="shared" si="699"/>
        <v>0</v>
      </c>
      <c r="FH87" s="286">
        <f t="shared" si="699"/>
        <v>0</v>
      </c>
      <c r="FI87" s="286">
        <f t="shared" si="699"/>
        <v>0</v>
      </c>
      <c r="FJ87" s="286">
        <f t="shared" si="699"/>
        <v>0</v>
      </c>
      <c r="FK87" s="286">
        <f t="shared" si="699"/>
        <v>0</v>
      </c>
      <c r="FL87" s="286">
        <f t="shared" si="699"/>
        <v>0</v>
      </c>
      <c r="FM87" s="286">
        <f t="shared" si="699"/>
        <v>0</v>
      </c>
      <c r="FN87" s="286">
        <f t="shared" si="699"/>
        <v>0</v>
      </c>
      <c r="FO87" s="286">
        <f t="shared" si="699"/>
        <v>0</v>
      </c>
      <c r="FP87" s="286">
        <f t="shared" si="699"/>
        <v>0</v>
      </c>
      <c r="FQ87" s="286">
        <f t="shared" si="699"/>
        <v>0</v>
      </c>
      <c r="FR87" s="286">
        <f t="shared" si="699"/>
        <v>0</v>
      </c>
      <c r="FS87" s="286">
        <f t="shared" si="699"/>
        <v>0</v>
      </c>
      <c r="FT87" s="286">
        <f t="shared" si="699"/>
        <v>0</v>
      </c>
      <c r="FU87" s="286">
        <f t="shared" si="699"/>
        <v>0</v>
      </c>
      <c r="FV87" s="286">
        <f t="shared" si="699"/>
        <v>0</v>
      </c>
      <c r="FW87" s="286">
        <f t="shared" si="699"/>
        <v>0</v>
      </c>
      <c r="FX87" s="286">
        <f t="shared" si="699"/>
        <v>0</v>
      </c>
      <c r="FY87" s="286">
        <f t="shared" si="699"/>
        <v>0</v>
      </c>
      <c r="FZ87" s="286">
        <f t="shared" si="699"/>
        <v>0</v>
      </c>
      <c r="GA87" s="286">
        <f t="shared" si="699"/>
        <v>0</v>
      </c>
      <c r="GB87" s="286">
        <f t="shared" si="699"/>
        <v>0</v>
      </c>
      <c r="GC87" s="286">
        <f t="shared" si="699"/>
        <v>0</v>
      </c>
      <c r="GD87" s="286">
        <f t="shared" si="699"/>
        <v>0</v>
      </c>
      <c r="GE87" s="286">
        <f t="shared" si="699"/>
        <v>0</v>
      </c>
      <c r="GF87" s="286">
        <f t="shared" si="699"/>
        <v>0</v>
      </c>
      <c r="GG87" s="286">
        <f t="shared" si="699"/>
        <v>0</v>
      </c>
      <c r="GH87" s="286">
        <f t="shared" si="699"/>
        <v>0</v>
      </c>
      <c r="GI87" s="286">
        <f t="shared" si="699"/>
        <v>0</v>
      </c>
      <c r="GJ87" s="286">
        <f t="shared" si="699"/>
        <v>0</v>
      </c>
    </row>
    <row r="88" spans="1:192" x14ac:dyDescent="0.25">
      <c r="A88" s="242"/>
      <c r="B88" s="242"/>
      <c r="C88" s="243"/>
      <c r="D88" s="244"/>
      <c r="E88" s="286" t="str">
        <f t="shared" ref="E88:AJ88" si="700" xml:space="preserve"> E$80</f>
        <v>Cash paid for O&amp;M costs POS</v>
      </c>
      <c r="F88" s="286">
        <f t="shared" si="700"/>
        <v>0</v>
      </c>
      <c r="G88" s="286" t="str">
        <f t="shared" si="700"/>
        <v>$ 000s</v>
      </c>
      <c r="H88" s="286">
        <f t="shared" si="700"/>
        <v>238003.7476116537</v>
      </c>
      <c r="I88" s="286">
        <f t="shared" si="700"/>
        <v>0</v>
      </c>
      <c r="J88" s="286">
        <f t="shared" si="700"/>
        <v>0</v>
      </c>
      <c r="K88" s="286">
        <f t="shared" si="700"/>
        <v>0</v>
      </c>
      <c r="L88" s="286">
        <f t="shared" si="700"/>
        <v>0</v>
      </c>
      <c r="M88" s="286">
        <f t="shared" si="700"/>
        <v>0</v>
      </c>
      <c r="N88" s="286">
        <f t="shared" si="700"/>
        <v>0</v>
      </c>
      <c r="O88" s="286">
        <f t="shared" si="700"/>
        <v>0</v>
      </c>
      <c r="P88" s="286">
        <f t="shared" si="700"/>
        <v>0</v>
      </c>
      <c r="Q88" s="286">
        <f t="shared" si="700"/>
        <v>3698.2739833218984</v>
      </c>
      <c r="R88" s="286">
        <f t="shared" si="700"/>
        <v>4912.616993120826</v>
      </c>
      <c r="S88" s="286">
        <f t="shared" si="700"/>
        <v>4964.7160829801714</v>
      </c>
      <c r="T88" s="286">
        <f t="shared" si="700"/>
        <v>4998.9356398689924</v>
      </c>
      <c r="U88" s="286">
        <f t="shared" si="700"/>
        <v>5064.0104046397746</v>
      </c>
      <c r="V88" s="286">
        <f t="shared" si="700"/>
        <v>5098.914352666372</v>
      </c>
      <c r="W88" s="286">
        <f t="shared" si="700"/>
        <v>5165.2906127325696</v>
      </c>
      <c r="X88" s="286">
        <f t="shared" si="700"/>
        <v>5208.0606826936182</v>
      </c>
      <c r="Y88" s="286">
        <f t="shared" si="700"/>
        <v>5261.4283820133014</v>
      </c>
      <c r="Z88" s="286">
        <f t="shared" si="700"/>
        <v>5305.1286852485655</v>
      </c>
      <c r="AA88" s="286">
        <f t="shared" si="700"/>
        <v>5374.2599194575541</v>
      </c>
      <c r="AB88" s="286">
        <f t="shared" si="700"/>
        <v>5411.3022779681742</v>
      </c>
      <c r="AC88" s="286">
        <f t="shared" si="700"/>
        <v>5481.7451178467063</v>
      </c>
      <c r="AD88" s="286">
        <f t="shared" si="700"/>
        <v>5519.5283235275383</v>
      </c>
      <c r="AE88" s="286">
        <f t="shared" si="700"/>
        <v>5591.3800202036409</v>
      </c>
      <c r="AF88" s="286">
        <f t="shared" si="700"/>
        <v>5637.678231199443</v>
      </c>
      <c r="AG88" s="286">
        <f t="shared" si="700"/>
        <v>5695.4482794063606</v>
      </c>
      <c r="AH88" s="286">
        <f t="shared" si="700"/>
        <v>5742.7534594448643</v>
      </c>
      <c r="AI88" s="286">
        <f t="shared" si="700"/>
        <v>5817.5873905261724</v>
      </c>
      <c r="AJ88" s="286">
        <f t="shared" si="700"/>
        <v>5857.6854060699543</v>
      </c>
      <c r="AK88" s="286">
        <f t="shared" ref="AK88:BP88" si="701" xml:space="preserve"> AK$80</f>
        <v>5933.9391383366974</v>
      </c>
      <c r="AL88" s="286">
        <f t="shared" si="701"/>
        <v>5974.8391141913535</v>
      </c>
      <c r="AM88" s="286">
        <f t="shared" si="701"/>
        <v>6052.6179211034314</v>
      </c>
      <c r="AN88" s="286">
        <f t="shared" si="701"/>
        <v>6102.7353126195976</v>
      </c>
      <c r="AO88" s="286">
        <f t="shared" si="701"/>
        <v>6165.2708633810835</v>
      </c>
      <c r="AP88" s="286">
        <f t="shared" si="701"/>
        <v>6216.4782897100922</v>
      </c>
      <c r="AQ88" s="286">
        <f t="shared" si="701"/>
        <v>6297.4853381905596</v>
      </c>
      <c r="AR88" s="286">
        <f t="shared" si="701"/>
        <v>6340.8910746284364</v>
      </c>
      <c r="AS88" s="286">
        <f t="shared" si="701"/>
        <v>6423.4350449543699</v>
      </c>
      <c r="AT88" s="286">
        <f t="shared" si="701"/>
        <v>6467.7088961210038</v>
      </c>
      <c r="AU88" s="286">
        <f t="shared" si="701"/>
        <v>6551.9037458534567</v>
      </c>
      <c r="AV88" s="286">
        <f t="shared" si="701"/>
        <v>6606.1553654811014</v>
      </c>
      <c r="AW88" s="286">
        <f t="shared" si="701"/>
        <v>6673.8495293328488</v>
      </c>
      <c r="AX88" s="286">
        <f t="shared" si="701"/>
        <v>6729.2811017125869</v>
      </c>
      <c r="AY88" s="286">
        <f t="shared" si="701"/>
        <v>6816.9704935258651</v>
      </c>
      <c r="AZ88" s="286">
        <f t="shared" si="701"/>
        <v>6863.9568076903997</v>
      </c>
      <c r="BA88" s="286">
        <f t="shared" si="701"/>
        <v>6953.3099033963808</v>
      </c>
      <c r="BB88" s="286">
        <f t="shared" si="701"/>
        <v>7001.2359438442054</v>
      </c>
      <c r="BC88" s="286">
        <f t="shared" si="701"/>
        <v>7092.3761014643114</v>
      </c>
      <c r="BD88" s="286">
        <f t="shared" si="701"/>
        <v>7151.1029853499822</v>
      </c>
      <c r="BE88" s="286">
        <f t="shared" si="701"/>
        <v>1781.4603958294047</v>
      </c>
      <c r="BF88" s="286">
        <f t="shared" si="701"/>
        <v>0</v>
      </c>
      <c r="BG88" s="286">
        <f t="shared" si="701"/>
        <v>0</v>
      </c>
      <c r="BH88" s="286">
        <f t="shared" si="701"/>
        <v>0</v>
      </c>
      <c r="BI88" s="286">
        <f t="shared" si="701"/>
        <v>0</v>
      </c>
      <c r="BJ88" s="286">
        <f t="shared" si="701"/>
        <v>0</v>
      </c>
      <c r="BK88" s="286">
        <f t="shared" si="701"/>
        <v>0</v>
      </c>
      <c r="BL88" s="286">
        <f t="shared" si="701"/>
        <v>0</v>
      </c>
      <c r="BM88" s="286">
        <f t="shared" si="701"/>
        <v>0</v>
      </c>
      <c r="BN88" s="286">
        <f t="shared" si="701"/>
        <v>0</v>
      </c>
      <c r="BO88" s="286">
        <f t="shared" si="701"/>
        <v>0</v>
      </c>
      <c r="BP88" s="286">
        <f t="shared" si="701"/>
        <v>0</v>
      </c>
      <c r="BQ88" s="286">
        <f t="shared" ref="BQ88:CV88" si="702" xml:space="preserve"> BQ$80</f>
        <v>0</v>
      </c>
      <c r="BR88" s="286">
        <f t="shared" si="702"/>
        <v>0</v>
      </c>
      <c r="BS88" s="286">
        <f t="shared" si="702"/>
        <v>0</v>
      </c>
      <c r="BT88" s="286">
        <f t="shared" si="702"/>
        <v>0</v>
      </c>
      <c r="BU88" s="286">
        <f t="shared" si="702"/>
        <v>0</v>
      </c>
      <c r="BV88" s="286">
        <f t="shared" si="702"/>
        <v>0</v>
      </c>
      <c r="BW88" s="286">
        <f t="shared" si="702"/>
        <v>0</v>
      </c>
      <c r="BX88" s="286">
        <f t="shared" si="702"/>
        <v>0</v>
      </c>
      <c r="BY88" s="286">
        <f t="shared" si="702"/>
        <v>0</v>
      </c>
      <c r="BZ88" s="286">
        <f t="shared" si="702"/>
        <v>0</v>
      </c>
      <c r="CA88" s="286">
        <f t="shared" si="702"/>
        <v>0</v>
      </c>
      <c r="CB88" s="286">
        <f t="shared" si="702"/>
        <v>0</v>
      </c>
      <c r="CC88" s="286">
        <f t="shared" si="702"/>
        <v>0</v>
      </c>
      <c r="CD88" s="286">
        <f t="shared" si="702"/>
        <v>0</v>
      </c>
      <c r="CE88" s="286">
        <f t="shared" si="702"/>
        <v>0</v>
      </c>
      <c r="CF88" s="286">
        <f t="shared" si="702"/>
        <v>0</v>
      </c>
      <c r="CG88" s="286">
        <f t="shared" si="702"/>
        <v>0</v>
      </c>
      <c r="CH88" s="286">
        <f t="shared" si="702"/>
        <v>0</v>
      </c>
      <c r="CI88" s="286">
        <f t="shared" si="702"/>
        <v>0</v>
      </c>
      <c r="CJ88" s="286">
        <f t="shared" si="702"/>
        <v>0</v>
      </c>
      <c r="CK88" s="286">
        <f t="shared" si="702"/>
        <v>0</v>
      </c>
      <c r="CL88" s="286">
        <f t="shared" si="702"/>
        <v>0</v>
      </c>
      <c r="CM88" s="286">
        <f t="shared" si="702"/>
        <v>0</v>
      </c>
      <c r="CN88" s="286">
        <f t="shared" si="702"/>
        <v>0</v>
      </c>
      <c r="CO88" s="286">
        <f t="shared" si="702"/>
        <v>0</v>
      </c>
      <c r="CP88" s="286">
        <f t="shared" si="702"/>
        <v>0</v>
      </c>
      <c r="CQ88" s="286">
        <f t="shared" si="702"/>
        <v>0</v>
      </c>
      <c r="CR88" s="286">
        <f t="shared" si="702"/>
        <v>0</v>
      </c>
      <c r="CS88" s="286">
        <f t="shared" si="702"/>
        <v>0</v>
      </c>
      <c r="CT88" s="286">
        <f t="shared" si="702"/>
        <v>0</v>
      </c>
      <c r="CU88" s="286">
        <f t="shared" si="702"/>
        <v>0</v>
      </c>
      <c r="CV88" s="286">
        <f t="shared" si="702"/>
        <v>0</v>
      </c>
      <c r="CW88" s="286">
        <f t="shared" ref="CW88:EB88" si="703" xml:space="preserve"> CW$80</f>
        <v>0</v>
      </c>
      <c r="CX88" s="286">
        <f t="shared" si="703"/>
        <v>0</v>
      </c>
      <c r="CY88" s="286">
        <f t="shared" si="703"/>
        <v>0</v>
      </c>
      <c r="CZ88" s="286">
        <f t="shared" si="703"/>
        <v>0</v>
      </c>
      <c r="DA88" s="286">
        <f t="shared" si="703"/>
        <v>0</v>
      </c>
      <c r="DB88" s="286">
        <f t="shared" si="703"/>
        <v>0</v>
      </c>
      <c r="DC88" s="286">
        <f t="shared" si="703"/>
        <v>0</v>
      </c>
      <c r="DD88" s="286">
        <f t="shared" si="703"/>
        <v>0</v>
      </c>
      <c r="DE88" s="286">
        <f t="shared" si="703"/>
        <v>0</v>
      </c>
      <c r="DF88" s="286">
        <f t="shared" si="703"/>
        <v>0</v>
      </c>
      <c r="DG88" s="286">
        <f t="shared" si="703"/>
        <v>0</v>
      </c>
      <c r="DH88" s="286">
        <f t="shared" si="703"/>
        <v>0</v>
      </c>
      <c r="DI88" s="286">
        <f t="shared" si="703"/>
        <v>0</v>
      </c>
      <c r="DJ88" s="286">
        <f t="shared" si="703"/>
        <v>0</v>
      </c>
      <c r="DK88" s="286">
        <f t="shared" si="703"/>
        <v>0</v>
      </c>
      <c r="DL88" s="286">
        <f t="shared" si="703"/>
        <v>0</v>
      </c>
      <c r="DM88" s="286">
        <f t="shared" si="703"/>
        <v>0</v>
      </c>
      <c r="DN88" s="286">
        <f t="shared" si="703"/>
        <v>0</v>
      </c>
      <c r="DO88" s="286">
        <f t="shared" si="703"/>
        <v>0</v>
      </c>
      <c r="DP88" s="286">
        <f t="shared" si="703"/>
        <v>0</v>
      </c>
      <c r="DQ88" s="286">
        <f t="shared" si="703"/>
        <v>0</v>
      </c>
      <c r="DR88" s="286">
        <f t="shared" si="703"/>
        <v>0</v>
      </c>
      <c r="DS88" s="286">
        <f t="shared" si="703"/>
        <v>0</v>
      </c>
      <c r="DT88" s="286">
        <f t="shared" si="703"/>
        <v>0</v>
      </c>
      <c r="DU88" s="286">
        <f t="shared" si="703"/>
        <v>0</v>
      </c>
      <c r="DV88" s="286">
        <f t="shared" si="703"/>
        <v>0</v>
      </c>
      <c r="DW88" s="286">
        <f t="shared" si="703"/>
        <v>0</v>
      </c>
      <c r="DX88" s="286">
        <f t="shared" si="703"/>
        <v>0</v>
      </c>
      <c r="DY88" s="286">
        <f t="shared" si="703"/>
        <v>0</v>
      </c>
      <c r="DZ88" s="286">
        <f t="shared" si="703"/>
        <v>0</v>
      </c>
      <c r="EA88" s="286">
        <f t="shared" si="703"/>
        <v>0</v>
      </c>
      <c r="EB88" s="286">
        <f t="shared" si="703"/>
        <v>0</v>
      </c>
      <c r="EC88" s="286">
        <f t="shared" ref="EC88:FH88" si="704" xml:space="preserve"> EC$80</f>
        <v>0</v>
      </c>
      <c r="ED88" s="286">
        <f t="shared" si="704"/>
        <v>0</v>
      </c>
      <c r="EE88" s="286">
        <f t="shared" si="704"/>
        <v>0</v>
      </c>
      <c r="EF88" s="286">
        <f t="shared" si="704"/>
        <v>0</v>
      </c>
      <c r="EG88" s="286">
        <f t="shared" si="704"/>
        <v>0</v>
      </c>
      <c r="EH88" s="286">
        <f t="shared" si="704"/>
        <v>0</v>
      </c>
      <c r="EI88" s="286">
        <f t="shared" si="704"/>
        <v>0</v>
      </c>
      <c r="EJ88" s="286">
        <f t="shared" si="704"/>
        <v>0</v>
      </c>
      <c r="EK88" s="286">
        <f t="shared" si="704"/>
        <v>0</v>
      </c>
      <c r="EL88" s="286">
        <f t="shared" si="704"/>
        <v>0</v>
      </c>
      <c r="EM88" s="286">
        <f t="shared" si="704"/>
        <v>0</v>
      </c>
      <c r="EN88" s="286">
        <f t="shared" si="704"/>
        <v>0</v>
      </c>
      <c r="EO88" s="286">
        <f t="shared" si="704"/>
        <v>0</v>
      </c>
      <c r="EP88" s="286">
        <f t="shared" si="704"/>
        <v>0</v>
      </c>
      <c r="EQ88" s="286">
        <f t="shared" si="704"/>
        <v>0</v>
      </c>
      <c r="ER88" s="286">
        <f t="shared" si="704"/>
        <v>0</v>
      </c>
      <c r="ES88" s="286">
        <f t="shared" si="704"/>
        <v>0</v>
      </c>
      <c r="ET88" s="286">
        <f t="shared" si="704"/>
        <v>0</v>
      </c>
      <c r="EU88" s="286">
        <f t="shared" si="704"/>
        <v>0</v>
      </c>
      <c r="EV88" s="286">
        <f t="shared" si="704"/>
        <v>0</v>
      </c>
      <c r="EW88" s="286">
        <f t="shared" si="704"/>
        <v>0</v>
      </c>
      <c r="EX88" s="286">
        <f t="shared" si="704"/>
        <v>0</v>
      </c>
      <c r="EY88" s="286">
        <f t="shared" si="704"/>
        <v>0</v>
      </c>
      <c r="EZ88" s="286">
        <f t="shared" si="704"/>
        <v>0</v>
      </c>
      <c r="FA88" s="286">
        <f t="shared" si="704"/>
        <v>0</v>
      </c>
      <c r="FB88" s="286">
        <f t="shared" si="704"/>
        <v>0</v>
      </c>
      <c r="FC88" s="286">
        <f t="shared" si="704"/>
        <v>0</v>
      </c>
      <c r="FD88" s="286">
        <f t="shared" si="704"/>
        <v>0</v>
      </c>
      <c r="FE88" s="286">
        <f t="shared" si="704"/>
        <v>0</v>
      </c>
      <c r="FF88" s="286">
        <f t="shared" si="704"/>
        <v>0</v>
      </c>
      <c r="FG88" s="286">
        <f t="shared" si="704"/>
        <v>0</v>
      </c>
      <c r="FH88" s="286">
        <f t="shared" si="704"/>
        <v>0</v>
      </c>
      <c r="FI88" s="286">
        <f t="shared" ref="FI88:GJ88" si="705" xml:space="preserve"> FI$80</f>
        <v>0</v>
      </c>
      <c r="FJ88" s="286">
        <f t="shared" si="705"/>
        <v>0</v>
      </c>
      <c r="FK88" s="286">
        <f t="shared" si="705"/>
        <v>0</v>
      </c>
      <c r="FL88" s="286">
        <f t="shared" si="705"/>
        <v>0</v>
      </c>
      <c r="FM88" s="286">
        <f t="shared" si="705"/>
        <v>0</v>
      </c>
      <c r="FN88" s="286">
        <f t="shared" si="705"/>
        <v>0</v>
      </c>
      <c r="FO88" s="286">
        <f t="shared" si="705"/>
        <v>0</v>
      </c>
      <c r="FP88" s="286">
        <f t="shared" si="705"/>
        <v>0</v>
      </c>
      <c r="FQ88" s="286">
        <f t="shared" si="705"/>
        <v>0</v>
      </c>
      <c r="FR88" s="286">
        <f t="shared" si="705"/>
        <v>0</v>
      </c>
      <c r="FS88" s="286">
        <f t="shared" si="705"/>
        <v>0</v>
      </c>
      <c r="FT88" s="286">
        <f t="shared" si="705"/>
        <v>0</v>
      </c>
      <c r="FU88" s="286">
        <f t="shared" si="705"/>
        <v>0</v>
      </c>
      <c r="FV88" s="286">
        <f t="shared" si="705"/>
        <v>0</v>
      </c>
      <c r="FW88" s="286">
        <f t="shared" si="705"/>
        <v>0</v>
      </c>
      <c r="FX88" s="286">
        <f t="shared" si="705"/>
        <v>0</v>
      </c>
      <c r="FY88" s="286">
        <f t="shared" si="705"/>
        <v>0</v>
      </c>
      <c r="FZ88" s="286">
        <f t="shared" si="705"/>
        <v>0</v>
      </c>
      <c r="GA88" s="286">
        <f t="shared" si="705"/>
        <v>0</v>
      </c>
      <c r="GB88" s="286">
        <f t="shared" si="705"/>
        <v>0</v>
      </c>
      <c r="GC88" s="286">
        <f t="shared" si="705"/>
        <v>0</v>
      </c>
      <c r="GD88" s="286">
        <f t="shared" si="705"/>
        <v>0</v>
      </c>
      <c r="GE88" s="286">
        <f t="shared" si="705"/>
        <v>0</v>
      </c>
      <c r="GF88" s="286">
        <f t="shared" si="705"/>
        <v>0</v>
      </c>
      <c r="GG88" s="286">
        <f t="shared" si="705"/>
        <v>0</v>
      </c>
      <c r="GH88" s="286">
        <f t="shared" si="705"/>
        <v>0</v>
      </c>
      <c r="GI88" s="286">
        <f t="shared" si="705"/>
        <v>0</v>
      </c>
      <c r="GJ88" s="286">
        <f t="shared" si="705"/>
        <v>0</v>
      </c>
    </row>
    <row r="89" spans="1:192" x14ac:dyDescent="0.25">
      <c r="A89" s="400"/>
      <c r="B89" s="400"/>
      <c r="C89" s="401"/>
      <c r="D89" s="402"/>
      <c r="E89" s="404" t="s">
        <v>256</v>
      </c>
      <c r="F89" s="404"/>
      <c r="G89" s="404" t="str">
        <f xml:space="preserve"> SMU</f>
        <v>$ 000s</v>
      </c>
      <c r="H89" s="404"/>
      <c r="I89" s="404"/>
      <c r="J89" s="404">
        <f t="shared" ref="J89:BU89" si="706" xml:space="preserve"> IF( J84 = 1, $F83, J86 + J87 - J88)</f>
        <v>0</v>
      </c>
      <c r="K89" s="404">
        <f t="shared" si="706"/>
        <v>0</v>
      </c>
      <c r="L89" s="404">
        <f t="shared" si="706"/>
        <v>0</v>
      </c>
      <c r="M89" s="404">
        <f t="shared" si="706"/>
        <v>0</v>
      </c>
      <c r="N89" s="404">
        <f t="shared" si="706"/>
        <v>0</v>
      </c>
      <c r="O89" s="404">
        <f t="shared" si="706"/>
        <v>0</v>
      </c>
      <c r="P89" s="404">
        <f t="shared" si="706"/>
        <v>0</v>
      </c>
      <c r="Q89" s="404">
        <f t="shared" si="706"/>
        <v>1197.282944240902</v>
      </c>
      <c r="R89" s="404">
        <f t="shared" si="706"/>
        <v>1229.3384720558579</v>
      </c>
      <c r="S89" s="404">
        <f t="shared" si="706"/>
        <v>1209.2949100114683</v>
      </c>
      <c r="T89" s="404">
        <f t="shared" si="706"/>
        <v>1253.9252414969742</v>
      </c>
      <c r="U89" s="404">
        <f t="shared" si="706"/>
        <v>1233.4808082116979</v>
      </c>
      <c r="V89" s="404">
        <f t="shared" si="706"/>
        <v>1279.0037463269136</v>
      </c>
      <c r="W89" s="404">
        <f t="shared" si="706"/>
        <v>1258.1504243759318</v>
      </c>
      <c r="X89" s="404">
        <f t="shared" si="706"/>
        <v>1297.4157782795328</v>
      </c>
      <c r="Y89" s="404">
        <f t="shared" si="706"/>
        <v>1283.3134328634505</v>
      </c>
      <c r="Z89" s="404">
        <f t="shared" si="706"/>
        <v>1330.7476938038981</v>
      </c>
      <c r="AA89" s="404">
        <f t="shared" si="706"/>
        <v>1309.050720535357</v>
      </c>
      <c r="AB89" s="404">
        <f t="shared" si="706"/>
        <v>1357.3626476799764</v>
      </c>
      <c r="AC89" s="404">
        <f t="shared" si="706"/>
        <v>1335.2317349460636</v>
      </c>
      <c r="AD89" s="404">
        <f t="shared" si="706"/>
        <v>1384.5099006335759</v>
      </c>
      <c r="AE89" s="404">
        <f t="shared" si="706"/>
        <v>1361.9363696449855</v>
      </c>
      <c r="AF89" s="404">
        <f t="shared" si="706"/>
        <v>1404.4407574448942</v>
      </c>
      <c r="AG89" s="404">
        <f t="shared" si="706"/>
        <v>1389.1750970378853</v>
      </c>
      <c r="AH89" s="404">
        <f t="shared" si="706"/>
        <v>1440.5222522670147</v>
      </c>
      <c r="AI89" s="404">
        <f t="shared" si="706"/>
        <v>1417.035476414836</v>
      </c>
      <c r="AJ89" s="404">
        <f t="shared" si="706"/>
        <v>1469.3326973123558</v>
      </c>
      <c r="AK89" s="404">
        <f t="shared" si="706"/>
        <v>1445.3761859431324</v>
      </c>
      <c r="AL89" s="404">
        <f t="shared" si="706"/>
        <v>1498.7193512586027</v>
      </c>
      <c r="AM89" s="404">
        <f t="shared" si="706"/>
        <v>1474.2837096619951</v>
      </c>
      <c r="AN89" s="404">
        <f t="shared" si="706"/>
        <v>1520.294322139358</v>
      </c>
      <c r="AO89" s="404">
        <f t="shared" si="706"/>
        <v>1503.769383855235</v>
      </c>
      <c r="AP89" s="404">
        <f t="shared" si="706"/>
        <v>1559.3522114960924</v>
      </c>
      <c r="AQ89" s="404">
        <f t="shared" si="706"/>
        <v>1533.9279906564825</v>
      </c>
      <c r="AR89" s="404">
        <f t="shared" si="706"/>
        <v>1590.5392557260138</v>
      </c>
      <c r="AS89" s="404">
        <f t="shared" si="706"/>
        <v>1564.6065504696116</v>
      </c>
      <c r="AT89" s="404">
        <f t="shared" si="706"/>
        <v>1622.3500408405343</v>
      </c>
      <c r="AU89" s="404">
        <f t="shared" si="706"/>
        <v>1595.8986814790042</v>
      </c>
      <c r="AV89" s="404">
        <f t="shared" si="706"/>
        <v>1645.7047502196674</v>
      </c>
      <c r="AW89" s="404">
        <f t="shared" si="706"/>
        <v>1627.8166551085833</v>
      </c>
      <c r="AX89" s="404">
        <f t="shared" si="706"/>
        <v>1687.9845595380893</v>
      </c>
      <c r="AY89" s="404">
        <f t="shared" si="706"/>
        <v>1660.4630721543163</v>
      </c>
      <c r="AZ89" s="404">
        <f t="shared" si="706"/>
        <v>1721.7442507288506</v>
      </c>
      <c r="BA89" s="404">
        <f t="shared" si="706"/>
        <v>1693.672333597402</v>
      </c>
      <c r="BB89" s="404">
        <f t="shared" si="706"/>
        <v>1756.1791357434286</v>
      </c>
      <c r="BC89" s="404">
        <f t="shared" si="706"/>
        <v>1727.5457802693509</v>
      </c>
      <c r="BD89" s="404">
        <f t="shared" si="706"/>
        <v>1781.4603958294047</v>
      </c>
      <c r="BE89" s="404">
        <f t="shared" si="706"/>
        <v>0</v>
      </c>
      <c r="BF89" s="404">
        <f t="shared" si="706"/>
        <v>0</v>
      </c>
      <c r="BG89" s="404">
        <f t="shared" si="706"/>
        <v>0</v>
      </c>
      <c r="BH89" s="404">
        <f t="shared" si="706"/>
        <v>0</v>
      </c>
      <c r="BI89" s="404">
        <f t="shared" si="706"/>
        <v>0</v>
      </c>
      <c r="BJ89" s="404">
        <f t="shared" si="706"/>
        <v>0</v>
      </c>
      <c r="BK89" s="404">
        <f t="shared" si="706"/>
        <v>0</v>
      </c>
      <c r="BL89" s="404">
        <f t="shared" si="706"/>
        <v>0</v>
      </c>
      <c r="BM89" s="404">
        <f t="shared" si="706"/>
        <v>0</v>
      </c>
      <c r="BN89" s="404">
        <f t="shared" si="706"/>
        <v>0</v>
      </c>
      <c r="BO89" s="404">
        <f t="shared" si="706"/>
        <v>0</v>
      </c>
      <c r="BP89" s="404">
        <f t="shared" si="706"/>
        <v>0</v>
      </c>
      <c r="BQ89" s="404">
        <f t="shared" si="706"/>
        <v>0</v>
      </c>
      <c r="BR89" s="404">
        <f t="shared" si="706"/>
        <v>0</v>
      </c>
      <c r="BS89" s="404">
        <f t="shared" si="706"/>
        <v>0</v>
      </c>
      <c r="BT89" s="404">
        <f t="shared" si="706"/>
        <v>0</v>
      </c>
      <c r="BU89" s="404">
        <f t="shared" si="706"/>
        <v>0</v>
      </c>
      <c r="BV89" s="404">
        <f t="shared" ref="BV89:EG89" si="707" xml:space="preserve"> IF( BV84 = 1, $F83, BV86 + BV87 - BV88)</f>
        <v>0</v>
      </c>
      <c r="BW89" s="404">
        <f t="shared" si="707"/>
        <v>0</v>
      </c>
      <c r="BX89" s="404">
        <f t="shared" si="707"/>
        <v>0</v>
      </c>
      <c r="BY89" s="404">
        <f t="shared" si="707"/>
        <v>0</v>
      </c>
      <c r="BZ89" s="404">
        <f t="shared" si="707"/>
        <v>0</v>
      </c>
      <c r="CA89" s="404">
        <f t="shared" si="707"/>
        <v>0</v>
      </c>
      <c r="CB89" s="404">
        <f t="shared" si="707"/>
        <v>0</v>
      </c>
      <c r="CC89" s="404">
        <f t="shared" si="707"/>
        <v>0</v>
      </c>
      <c r="CD89" s="404">
        <f t="shared" si="707"/>
        <v>0</v>
      </c>
      <c r="CE89" s="404">
        <f t="shared" si="707"/>
        <v>0</v>
      </c>
      <c r="CF89" s="404">
        <f t="shared" si="707"/>
        <v>0</v>
      </c>
      <c r="CG89" s="404">
        <f t="shared" si="707"/>
        <v>0</v>
      </c>
      <c r="CH89" s="404">
        <f t="shared" si="707"/>
        <v>0</v>
      </c>
      <c r="CI89" s="404">
        <f t="shared" si="707"/>
        <v>0</v>
      </c>
      <c r="CJ89" s="404">
        <f t="shared" si="707"/>
        <v>0</v>
      </c>
      <c r="CK89" s="404">
        <f t="shared" si="707"/>
        <v>0</v>
      </c>
      <c r="CL89" s="404">
        <f t="shared" si="707"/>
        <v>0</v>
      </c>
      <c r="CM89" s="404">
        <f t="shared" si="707"/>
        <v>0</v>
      </c>
      <c r="CN89" s="404">
        <f t="shared" si="707"/>
        <v>0</v>
      </c>
      <c r="CO89" s="404">
        <f t="shared" si="707"/>
        <v>0</v>
      </c>
      <c r="CP89" s="404">
        <f t="shared" si="707"/>
        <v>0</v>
      </c>
      <c r="CQ89" s="404">
        <f t="shared" si="707"/>
        <v>0</v>
      </c>
      <c r="CR89" s="404">
        <f t="shared" si="707"/>
        <v>0</v>
      </c>
      <c r="CS89" s="404">
        <f t="shared" si="707"/>
        <v>0</v>
      </c>
      <c r="CT89" s="404">
        <f t="shared" si="707"/>
        <v>0</v>
      </c>
      <c r="CU89" s="404">
        <f t="shared" si="707"/>
        <v>0</v>
      </c>
      <c r="CV89" s="404">
        <f t="shared" si="707"/>
        <v>0</v>
      </c>
      <c r="CW89" s="404">
        <f t="shared" si="707"/>
        <v>0</v>
      </c>
      <c r="CX89" s="404">
        <f t="shared" si="707"/>
        <v>0</v>
      </c>
      <c r="CY89" s="404">
        <f t="shared" si="707"/>
        <v>0</v>
      </c>
      <c r="CZ89" s="404">
        <f t="shared" si="707"/>
        <v>0</v>
      </c>
      <c r="DA89" s="404">
        <f t="shared" si="707"/>
        <v>0</v>
      </c>
      <c r="DB89" s="404">
        <f t="shared" si="707"/>
        <v>0</v>
      </c>
      <c r="DC89" s="404">
        <f t="shared" si="707"/>
        <v>0</v>
      </c>
      <c r="DD89" s="404">
        <f t="shared" si="707"/>
        <v>0</v>
      </c>
      <c r="DE89" s="404">
        <f t="shared" si="707"/>
        <v>0</v>
      </c>
      <c r="DF89" s="404">
        <f t="shared" si="707"/>
        <v>0</v>
      </c>
      <c r="DG89" s="404">
        <f t="shared" si="707"/>
        <v>0</v>
      </c>
      <c r="DH89" s="404">
        <f t="shared" si="707"/>
        <v>0</v>
      </c>
      <c r="DI89" s="404">
        <f t="shared" si="707"/>
        <v>0</v>
      </c>
      <c r="DJ89" s="404">
        <f t="shared" si="707"/>
        <v>0</v>
      </c>
      <c r="DK89" s="404">
        <f t="shared" si="707"/>
        <v>0</v>
      </c>
      <c r="DL89" s="404">
        <f t="shared" si="707"/>
        <v>0</v>
      </c>
      <c r="DM89" s="404">
        <f t="shared" si="707"/>
        <v>0</v>
      </c>
      <c r="DN89" s="404">
        <f t="shared" si="707"/>
        <v>0</v>
      </c>
      <c r="DO89" s="404">
        <f t="shared" si="707"/>
        <v>0</v>
      </c>
      <c r="DP89" s="404">
        <f t="shared" si="707"/>
        <v>0</v>
      </c>
      <c r="DQ89" s="404">
        <f t="shared" si="707"/>
        <v>0</v>
      </c>
      <c r="DR89" s="404">
        <f t="shared" si="707"/>
        <v>0</v>
      </c>
      <c r="DS89" s="404">
        <f t="shared" si="707"/>
        <v>0</v>
      </c>
      <c r="DT89" s="404">
        <f t="shared" si="707"/>
        <v>0</v>
      </c>
      <c r="DU89" s="404">
        <f t="shared" si="707"/>
        <v>0</v>
      </c>
      <c r="DV89" s="404">
        <f t="shared" si="707"/>
        <v>0</v>
      </c>
      <c r="DW89" s="404">
        <f t="shared" si="707"/>
        <v>0</v>
      </c>
      <c r="DX89" s="404">
        <f t="shared" si="707"/>
        <v>0</v>
      </c>
      <c r="DY89" s="404">
        <f t="shared" si="707"/>
        <v>0</v>
      </c>
      <c r="DZ89" s="404">
        <f t="shared" si="707"/>
        <v>0</v>
      </c>
      <c r="EA89" s="404">
        <f t="shared" si="707"/>
        <v>0</v>
      </c>
      <c r="EB89" s="404">
        <f t="shared" si="707"/>
        <v>0</v>
      </c>
      <c r="EC89" s="404">
        <f t="shared" si="707"/>
        <v>0</v>
      </c>
      <c r="ED89" s="404">
        <f t="shared" si="707"/>
        <v>0</v>
      </c>
      <c r="EE89" s="404">
        <f t="shared" si="707"/>
        <v>0</v>
      </c>
      <c r="EF89" s="404">
        <f t="shared" si="707"/>
        <v>0</v>
      </c>
      <c r="EG89" s="404">
        <f t="shared" si="707"/>
        <v>0</v>
      </c>
      <c r="EH89" s="404">
        <f t="shared" ref="EH89:GJ89" si="708" xml:space="preserve"> IF( EH84 = 1, $F83, EH86 + EH87 - EH88)</f>
        <v>0</v>
      </c>
      <c r="EI89" s="404">
        <f t="shared" si="708"/>
        <v>0</v>
      </c>
      <c r="EJ89" s="404">
        <f t="shared" si="708"/>
        <v>0</v>
      </c>
      <c r="EK89" s="404">
        <f t="shared" si="708"/>
        <v>0</v>
      </c>
      <c r="EL89" s="404">
        <f t="shared" si="708"/>
        <v>0</v>
      </c>
      <c r="EM89" s="404">
        <f t="shared" si="708"/>
        <v>0</v>
      </c>
      <c r="EN89" s="404">
        <f t="shared" si="708"/>
        <v>0</v>
      </c>
      <c r="EO89" s="404">
        <f t="shared" si="708"/>
        <v>0</v>
      </c>
      <c r="EP89" s="404">
        <f t="shared" si="708"/>
        <v>0</v>
      </c>
      <c r="EQ89" s="404">
        <f t="shared" si="708"/>
        <v>0</v>
      </c>
      <c r="ER89" s="404">
        <f t="shared" si="708"/>
        <v>0</v>
      </c>
      <c r="ES89" s="404">
        <f t="shared" si="708"/>
        <v>0</v>
      </c>
      <c r="ET89" s="404">
        <f t="shared" si="708"/>
        <v>0</v>
      </c>
      <c r="EU89" s="404">
        <f t="shared" si="708"/>
        <v>0</v>
      </c>
      <c r="EV89" s="404">
        <f t="shared" si="708"/>
        <v>0</v>
      </c>
      <c r="EW89" s="404">
        <f t="shared" si="708"/>
        <v>0</v>
      </c>
      <c r="EX89" s="404">
        <f t="shared" si="708"/>
        <v>0</v>
      </c>
      <c r="EY89" s="404">
        <f t="shared" si="708"/>
        <v>0</v>
      </c>
      <c r="EZ89" s="404">
        <f t="shared" si="708"/>
        <v>0</v>
      </c>
      <c r="FA89" s="404">
        <f t="shared" si="708"/>
        <v>0</v>
      </c>
      <c r="FB89" s="404">
        <f t="shared" si="708"/>
        <v>0</v>
      </c>
      <c r="FC89" s="404">
        <f t="shared" si="708"/>
        <v>0</v>
      </c>
      <c r="FD89" s="404">
        <f t="shared" si="708"/>
        <v>0</v>
      </c>
      <c r="FE89" s="404">
        <f t="shared" si="708"/>
        <v>0</v>
      </c>
      <c r="FF89" s="404">
        <f t="shared" si="708"/>
        <v>0</v>
      </c>
      <c r="FG89" s="404">
        <f t="shared" si="708"/>
        <v>0</v>
      </c>
      <c r="FH89" s="404">
        <f t="shared" si="708"/>
        <v>0</v>
      </c>
      <c r="FI89" s="404">
        <f t="shared" si="708"/>
        <v>0</v>
      </c>
      <c r="FJ89" s="404">
        <f t="shared" si="708"/>
        <v>0</v>
      </c>
      <c r="FK89" s="404">
        <f t="shared" si="708"/>
        <v>0</v>
      </c>
      <c r="FL89" s="404">
        <f t="shared" si="708"/>
        <v>0</v>
      </c>
      <c r="FM89" s="404">
        <f t="shared" si="708"/>
        <v>0</v>
      </c>
      <c r="FN89" s="404">
        <f t="shared" si="708"/>
        <v>0</v>
      </c>
      <c r="FO89" s="404">
        <f t="shared" si="708"/>
        <v>0</v>
      </c>
      <c r="FP89" s="404">
        <f t="shared" si="708"/>
        <v>0</v>
      </c>
      <c r="FQ89" s="404">
        <f t="shared" si="708"/>
        <v>0</v>
      </c>
      <c r="FR89" s="404">
        <f t="shared" si="708"/>
        <v>0</v>
      </c>
      <c r="FS89" s="404">
        <f t="shared" si="708"/>
        <v>0</v>
      </c>
      <c r="FT89" s="404">
        <f t="shared" si="708"/>
        <v>0</v>
      </c>
      <c r="FU89" s="404">
        <f t="shared" si="708"/>
        <v>0</v>
      </c>
      <c r="FV89" s="404">
        <f t="shared" si="708"/>
        <v>0</v>
      </c>
      <c r="FW89" s="404">
        <f t="shared" si="708"/>
        <v>0</v>
      </c>
      <c r="FX89" s="404">
        <f t="shared" si="708"/>
        <v>0</v>
      </c>
      <c r="FY89" s="404">
        <f t="shared" si="708"/>
        <v>0</v>
      </c>
      <c r="FZ89" s="404">
        <f t="shared" si="708"/>
        <v>0</v>
      </c>
      <c r="GA89" s="404">
        <f t="shared" si="708"/>
        <v>0</v>
      </c>
      <c r="GB89" s="404">
        <f t="shared" si="708"/>
        <v>0</v>
      </c>
      <c r="GC89" s="404">
        <f t="shared" si="708"/>
        <v>0</v>
      </c>
      <c r="GD89" s="404">
        <f t="shared" si="708"/>
        <v>0</v>
      </c>
      <c r="GE89" s="404">
        <f t="shared" si="708"/>
        <v>0</v>
      </c>
      <c r="GF89" s="404">
        <f t="shared" si="708"/>
        <v>0</v>
      </c>
      <c r="GG89" s="404">
        <f t="shared" si="708"/>
        <v>0</v>
      </c>
      <c r="GH89" s="404">
        <f t="shared" si="708"/>
        <v>0</v>
      </c>
      <c r="GI89" s="404">
        <f t="shared" si="708"/>
        <v>0</v>
      </c>
      <c r="GJ89" s="404">
        <f t="shared" si="708"/>
        <v>0</v>
      </c>
    </row>
    <row r="90" spans="1:192" x14ac:dyDescent="0.25">
      <c r="A90" s="242"/>
      <c r="B90" s="242"/>
      <c r="C90" s="243"/>
      <c r="D90" s="244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41"/>
      <c r="U90" s="241"/>
      <c r="V90" s="241"/>
      <c r="W90" s="241"/>
      <c r="X90" s="241"/>
      <c r="Y90" s="241"/>
      <c r="Z90" s="241"/>
      <c r="AA90" s="241"/>
      <c r="AB90" s="241"/>
      <c r="AC90" s="241"/>
      <c r="AD90" s="241"/>
      <c r="AE90" s="241"/>
      <c r="AF90" s="241"/>
      <c r="AG90" s="241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1"/>
      <c r="CA90" s="241"/>
      <c r="CB90" s="241"/>
      <c r="CC90" s="241"/>
      <c r="CD90" s="241"/>
      <c r="CE90" s="241"/>
      <c r="CF90" s="241"/>
      <c r="CG90" s="241"/>
      <c r="CH90" s="241"/>
      <c r="CI90" s="241"/>
      <c r="CJ90" s="241"/>
      <c r="CK90" s="241"/>
      <c r="CL90" s="241"/>
      <c r="CM90" s="241"/>
      <c r="CN90" s="241"/>
      <c r="CO90" s="241"/>
      <c r="CP90" s="241"/>
      <c r="CQ90" s="241"/>
      <c r="CR90" s="241"/>
      <c r="CS90" s="241"/>
      <c r="CT90" s="241"/>
      <c r="CU90" s="241"/>
      <c r="CV90" s="241"/>
      <c r="CW90" s="241"/>
      <c r="CX90" s="241"/>
      <c r="CY90" s="241"/>
      <c r="CZ90" s="241"/>
      <c r="DA90" s="241"/>
      <c r="DB90" s="241"/>
      <c r="DC90" s="241"/>
      <c r="DD90" s="241"/>
      <c r="DE90" s="241"/>
      <c r="DF90" s="241"/>
      <c r="DG90" s="241"/>
      <c r="DH90" s="241"/>
      <c r="DI90" s="241"/>
      <c r="DJ90" s="241"/>
      <c r="DK90" s="241"/>
      <c r="DL90" s="241"/>
      <c r="DM90" s="241"/>
      <c r="DN90" s="241"/>
      <c r="DO90" s="241"/>
      <c r="DP90" s="241"/>
      <c r="DQ90" s="241"/>
      <c r="DR90" s="241"/>
      <c r="DS90" s="241"/>
      <c r="DT90" s="241"/>
      <c r="DU90" s="241"/>
      <c r="DV90" s="241"/>
      <c r="DW90" s="241"/>
      <c r="DX90" s="241"/>
      <c r="DY90" s="241"/>
      <c r="DZ90" s="241"/>
      <c r="EA90" s="241"/>
      <c r="EB90" s="241"/>
      <c r="EC90" s="241"/>
      <c r="ED90" s="241"/>
      <c r="EE90" s="241"/>
      <c r="EF90" s="241"/>
      <c r="EG90" s="241"/>
      <c r="EH90" s="241"/>
      <c r="EI90" s="241"/>
      <c r="EJ90" s="241"/>
      <c r="EK90" s="241"/>
      <c r="EL90" s="241"/>
      <c r="EM90" s="241"/>
      <c r="EN90" s="241"/>
      <c r="EO90" s="241"/>
      <c r="EP90" s="241"/>
      <c r="EQ90" s="241"/>
      <c r="ER90" s="241"/>
      <c r="ES90" s="241"/>
      <c r="ET90" s="241"/>
      <c r="EU90" s="241"/>
      <c r="EV90" s="241"/>
      <c r="EW90" s="241"/>
      <c r="EX90" s="241"/>
      <c r="EY90" s="241"/>
      <c r="EZ90" s="241"/>
      <c r="FA90" s="241"/>
      <c r="FB90" s="241"/>
      <c r="FC90" s="241"/>
      <c r="FD90" s="241"/>
      <c r="FE90" s="241"/>
      <c r="FF90" s="241"/>
      <c r="FG90" s="241"/>
      <c r="FH90" s="241"/>
      <c r="FI90" s="241"/>
      <c r="FJ90" s="241"/>
      <c r="FK90" s="241"/>
      <c r="FL90" s="241"/>
      <c r="FM90" s="241"/>
      <c r="FN90" s="241"/>
      <c r="FO90" s="241"/>
      <c r="FP90" s="241"/>
      <c r="FQ90" s="241"/>
      <c r="FR90" s="241"/>
      <c r="FS90" s="241"/>
      <c r="FT90" s="241"/>
      <c r="FU90" s="241"/>
      <c r="FV90" s="241"/>
      <c r="FW90" s="241"/>
      <c r="FX90" s="241"/>
      <c r="FY90" s="241"/>
      <c r="FZ90" s="241"/>
      <c r="GA90" s="241"/>
      <c r="GB90" s="241"/>
      <c r="GC90" s="241"/>
      <c r="GD90" s="241"/>
      <c r="GE90" s="241"/>
      <c r="GF90" s="241"/>
      <c r="GG90" s="241"/>
      <c r="GH90" s="241"/>
      <c r="GI90" s="241"/>
      <c r="GJ90" s="241"/>
    </row>
    <row r="91" spans="1:192" x14ac:dyDescent="0.25">
      <c r="A91" s="242"/>
      <c r="B91" s="242"/>
      <c r="C91" s="243"/>
      <c r="D91" s="244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  <c r="AC91" s="241"/>
      <c r="AD91" s="241"/>
      <c r="AE91" s="241"/>
      <c r="AF91" s="241"/>
      <c r="AG91" s="241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1"/>
      <c r="CA91" s="241"/>
      <c r="CB91" s="241"/>
      <c r="CC91" s="241"/>
      <c r="CD91" s="241"/>
      <c r="CE91" s="241"/>
      <c r="CF91" s="241"/>
      <c r="CG91" s="241"/>
      <c r="CH91" s="241"/>
      <c r="CI91" s="241"/>
      <c r="CJ91" s="241"/>
      <c r="CK91" s="241"/>
      <c r="CL91" s="241"/>
      <c r="CM91" s="241"/>
      <c r="CN91" s="241"/>
      <c r="CO91" s="241"/>
      <c r="CP91" s="241"/>
      <c r="CQ91" s="241"/>
      <c r="CR91" s="241"/>
      <c r="CS91" s="241"/>
      <c r="CT91" s="241"/>
      <c r="CU91" s="241"/>
      <c r="CV91" s="241"/>
      <c r="CW91" s="241"/>
      <c r="CX91" s="241"/>
      <c r="CY91" s="241"/>
      <c r="CZ91" s="241"/>
      <c r="DA91" s="241"/>
      <c r="DB91" s="241"/>
      <c r="DC91" s="241"/>
      <c r="DD91" s="241"/>
      <c r="DE91" s="241"/>
      <c r="DF91" s="241"/>
      <c r="DG91" s="241"/>
      <c r="DH91" s="241"/>
      <c r="DI91" s="241"/>
      <c r="DJ91" s="241"/>
      <c r="DK91" s="241"/>
      <c r="DL91" s="241"/>
      <c r="DM91" s="241"/>
      <c r="DN91" s="241"/>
      <c r="DO91" s="241"/>
      <c r="DP91" s="241"/>
      <c r="DQ91" s="241"/>
      <c r="DR91" s="241"/>
      <c r="DS91" s="241"/>
      <c r="DT91" s="241"/>
      <c r="DU91" s="241"/>
      <c r="DV91" s="241"/>
      <c r="DW91" s="241"/>
      <c r="DX91" s="241"/>
      <c r="DY91" s="241"/>
      <c r="DZ91" s="241"/>
      <c r="EA91" s="241"/>
      <c r="EB91" s="241"/>
      <c r="EC91" s="241"/>
      <c r="ED91" s="241"/>
      <c r="EE91" s="241"/>
      <c r="EF91" s="241"/>
      <c r="EG91" s="241"/>
      <c r="EH91" s="241"/>
      <c r="EI91" s="241"/>
      <c r="EJ91" s="241"/>
      <c r="EK91" s="241"/>
      <c r="EL91" s="241"/>
      <c r="EM91" s="241"/>
      <c r="EN91" s="241"/>
      <c r="EO91" s="241"/>
      <c r="EP91" s="241"/>
      <c r="EQ91" s="241"/>
      <c r="ER91" s="241"/>
      <c r="ES91" s="241"/>
      <c r="ET91" s="241"/>
      <c r="EU91" s="241"/>
      <c r="EV91" s="241"/>
      <c r="EW91" s="241"/>
      <c r="EX91" s="241"/>
      <c r="EY91" s="241"/>
      <c r="EZ91" s="241"/>
      <c r="FA91" s="241"/>
      <c r="FB91" s="241"/>
      <c r="FC91" s="241"/>
      <c r="FD91" s="241"/>
      <c r="FE91" s="241"/>
      <c r="FF91" s="241"/>
      <c r="FG91" s="241"/>
      <c r="FH91" s="241"/>
      <c r="FI91" s="241"/>
      <c r="FJ91" s="241"/>
      <c r="FK91" s="241"/>
      <c r="FL91" s="241"/>
      <c r="FM91" s="241"/>
      <c r="FN91" s="241"/>
      <c r="FO91" s="241"/>
      <c r="FP91" s="241"/>
      <c r="FQ91" s="241"/>
      <c r="FR91" s="241"/>
      <c r="FS91" s="241"/>
      <c r="FT91" s="241"/>
      <c r="FU91" s="241"/>
      <c r="FV91" s="241"/>
      <c r="FW91" s="241"/>
      <c r="FX91" s="241"/>
      <c r="FY91" s="241"/>
      <c r="FZ91" s="241"/>
      <c r="GA91" s="241"/>
      <c r="GB91" s="241"/>
      <c r="GC91" s="241"/>
      <c r="GD91" s="241"/>
      <c r="GE91" s="241"/>
      <c r="GF91" s="241"/>
      <c r="GG91" s="241"/>
      <c r="GH91" s="241"/>
      <c r="GI91" s="241"/>
      <c r="GJ91" s="241"/>
    </row>
    <row r="92" spans="1:192" x14ac:dyDescent="0.25">
      <c r="A92" s="242" t="s">
        <v>415</v>
      </c>
      <c r="B92" s="242"/>
      <c r="C92" s="243"/>
      <c r="D92" s="244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1"/>
      <c r="CA92" s="241"/>
      <c r="CB92" s="241"/>
      <c r="CC92" s="241"/>
      <c r="CD92" s="241"/>
      <c r="CE92" s="241"/>
      <c r="CF92" s="241"/>
      <c r="CG92" s="241"/>
      <c r="CH92" s="241"/>
      <c r="CI92" s="241"/>
      <c r="CJ92" s="241"/>
      <c r="CK92" s="241"/>
      <c r="CL92" s="241"/>
      <c r="CM92" s="241"/>
      <c r="CN92" s="241"/>
      <c r="CO92" s="241"/>
      <c r="CP92" s="241"/>
      <c r="CQ92" s="241"/>
      <c r="CR92" s="241"/>
      <c r="CS92" s="241"/>
      <c r="CT92" s="241"/>
      <c r="CU92" s="241"/>
      <c r="CV92" s="241"/>
      <c r="CW92" s="241"/>
      <c r="CX92" s="241"/>
      <c r="CY92" s="241"/>
      <c r="CZ92" s="241"/>
      <c r="DA92" s="241"/>
      <c r="DB92" s="241"/>
      <c r="DC92" s="241"/>
      <c r="DD92" s="241"/>
      <c r="DE92" s="241"/>
      <c r="DF92" s="241"/>
      <c r="DG92" s="241"/>
      <c r="DH92" s="241"/>
      <c r="DI92" s="241"/>
      <c r="DJ92" s="241"/>
      <c r="DK92" s="241"/>
      <c r="DL92" s="241"/>
      <c r="DM92" s="241"/>
      <c r="DN92" s="241"/>
      <c r="DO92" s="241"/>
      <c r="DP92" s="241"/>
      <c r="DQ92" s="241"/>
      <c r="DR92" s="241"/>
      <c r="DS92" s="241"/>
      <c r="DT92" s="241"/>
      <c r="DU92" s="241"/>
      <c r="DV92" s="241"/>
      <c r="DW92" s="241"/>
      <c r="DX92" s="241"/>
      <c r="DY92" s="241"/>
      <c r="DZ92" s="241"/>
      <c r="EA92" s="241"/>
      <c r="EB92" s="241"/>
      <c r="EC92" s="241"/>
      <c r="ED92" s="241"/>
      <c r="EE92" s="241"/>
      <c r="EF92" s="241"/>
      <c r="EG92" s="241"/>
      <c r="EH92" s="241"/>
      <c r="EI92" s="241"/>
      <c r="EJ92" s="241"/>
      <c r="EK92" s="241"/>
      <c r="EL92" s="241"/>
      <c r="EM92" s="241"/>
      <c r="EN92" s="241"/>
      <c r="EO92" s="241"/>
      <c r="EP92" s="241"/>
      <c r="EQ92" s="241"/>
      <c r="ER92" s="241"/>
      <c r="ES92" s="241"/>
      <c r="ET92" s="241"/>
      <c r="EU92" s="241"/>
      <c r="EV92" s="241"/>
      <c r="EW92" s="241"/>
      <c r="EX92" s="241"/>
      <c r="EY92" s="241"/>
      <c r="EZ92" s="241"/>
      <c r="FA92" s="241"/>
      <c r="FB92" s="241"/>
      <c r="FC92" s="241"/>
      <c r="FD92" s="241"/>
      <c r="FE92" s="241"/>
      <c r="FF92" s="241"/>
      <c r="FG92" s="241"/>
      <c r="FH92" s="241"/>
      <c r="FI92" s="241"/>
      <c r="FJ92" s="241"/>
      <c r="FK92" s="241"/>
      <c r="FL92" s="241"/>
      <c r="FM92" s="241"/>
      <c r="FN92" s="241"/>
      <c r="FO92" s="241"/>
      <c r="FP92" s="241"/>
      <c r="FQ92" s="241"/>
      <c r="FR92" s="241"/>
      <c r="FS92" s="241"/>
      <c r="FT92" s="241"/>
      <c r="FU92" s="241"/>
      <c r="FV92" s="241"/>
      <c r="FW92" s="241"/>
      <c r="FX92" s="241"/>
      <c r="FY92" s="241"/>
      <c r="FZ92" s="241"/>
      <c r="GA92" s="241"/>
      <c r="GB92" s="241"/>
      <c r="GC92" s="241"/>
      <c r="GD92" s="241"/>
      <c r="GE92" s="241"/>
      <c r="GF92" s="241"/>
      <c r="GG92" s="241"/>
      <c r="GH92" s="241"/>
      <c r="GI92" s="241"/>
      <c r="GJ92" s="241"/>
    </row>
    <row r="93" spans="1:192" x14ac:dyDescent="0.25">
      <c r="A93" s="242"/>
      <c r="B93" s="242"/>
      <c r="C93" s="243"/>
      <c r="D93" s="244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1"/>
      <c r="CA93" s="241"/>
      <c r="CB93" s="241"/>
      <c r="CC93" s="241"/>
      <c r="CD93" s="241"/>
      <c r="CE93" s="241"/>
      <c r="CF93" s="241"/>
      <c r="CG93" s="241"/>
      <c r="CH93" s="241"/>
      <c r="CI93" s="241"/>
      <c r="CJ93" s="241"/>
      <c r="CK93" s="241"/>
      <c r="CL93" s="241"/>
      <c r="CM93" s="241"/>
      <c r="CN93" s="241"/>
      <c r="CO93" s="241"/>
      <c r="CP93" s="241"/>
      <c r="CQ93" s="241"/>
      <c r="CR93" s="241"/>
      <c r="CS93" s="241"/>
      <c r="CT93" s="241"/>
      <c r="CU93" s="241"/>
      <c r="CV93" s="241"/>
      <c r="CW93" s="241"/>
      <c r="CX93" s="241"/>
      <c r="CY93" s="241"/>
      <c r="CZ93" s="241"/>
      <c r="DA93" s="241"/>
      <c r="DB93" s="241"/>
      <c r="DC93" s="241"/>
      <c r="DD93" s="241"/>
      <c r="DE93" s="241"/>
      <c r="DF93" s="241"/>
      <c r="DG93" s="241"/>
      <c r="DH93" s="241"/>
      <c r="DI93" s="241"/>
      <c r="DJ93" s="241"/>
      <c r="DK93" s="241"/>
      <c r="DL93" s="241"/>
      <c r="DM93" s="241"/>
      <c r="DN93" s="241"/>
      <c r="DO93" s="241"/>
      <c r="DP93" s="241"/>
      <c r="DQ93" s="241"/>
      <c r="DR93" s="241"/>
      <c r="DS93" s="241"/>
      <c r="DT93" s="241"/>
      <c r="DU93" s="241"/>
      <c r="DV93" s="241"/>
      <c r="DW93" s="241"/>
      <c r="DX93" s="241"/>
      <c r="DY93" s="241"/>
      <c r="DZ93" s="241"/>
      <c r="EA93" s="241"/>
      <c r="EB93" s="241"/>
      <c r="EC93" s="241"/>
      <c r="ED93" s="241"/>
      <c r="EE93" s="241"/>
      <c r="EF93" s="241"/>
      <c r="EG93" s="241"/>
      <c r="EH93" s="241"/>
      <c r="EI93" s="241"/>
      <c r="EJ93" s="241"/>
      <c r="EK93" s="241"/>
      <c r="EL93" s="241"/>
      <c r="EM93" s="241"/>
      <c r="EN93" s="241"/>
      <c r="EO93" s="241"/>
      <c r="EP93" s="241"/>
      <c r="EQ93" s="241"/>
      <c r="ER93" s="241"/>
      <c r="ES93" s="241"/>
      <c r="ET93" s="241"/>
      <c r="EU93" s="241"/>
      <c r="EV93" s="241"/>
      <c r="EW93" s="241"/>
      <c r="EX93" s="241"/>
      <c r="EY93" s="241"/>
      <c r="EZ93" s="241"/>
      <c r="FA93" s="241"/>
      <c r="FB93" s="241"/>
      <c r="FC93" s="241"/>
      <c r="FD93" s="241"/>
      <c r="FE93" s="241"/>
      <c r="FF93" s="241"/>
      <c r="FG93" s="241"/>
      <c r="FH93" s="241"/>
      <c r="FI93" s="241"/>
      <c r="FJ93" s="241"/>
      <c r="FK93" s="241"/>
      <c r="FL93" s="241"/>
      <c r="FM93" s="241"/>
      <c r="FN93" s="241"/>
      <c r="FO93" s="241"/>
      <c r="FP93" s="241"/>
      <c r="FQ93" s="241"/>
      <c r="FR93" s="241"/>
      <c r="FS93" s="241"/>
      <c r="FT93" s="241"/>
      <c r="FU93" s="241"/>
      <c r="FV93" s="241"/>
      <c r="FW93" s="241"/>
      <c r="FX93" s="241"/>
      <c r="FY93" s="241"/>
      <c r="FZ93" s="241"/>
      <c r="GA93" s="241"/>
      <c r="GB93" s="241"/>
      <c r="GC93" s="241"/>
      <c r="GD93" s="241"/>
      <c r="GE93" s="241"/>
      <c r="GF93" s="241"/>
      <c r="GG93" s="241"/>
      <c r="GH93" s="241"/>
      <c r="GI93" s="241"/>
      <c r="GJ93" s="241"/>
    </row>
    <row r="94" spans="1:192" x14ac:dyDescent="0.25">
      <c r="A94" s="242"/>
      <c r="B94" s="242"/>
      <c r="C94" s="243"/>
      <c r="D94" s="244"/>
      <c r="E94" s="9" t="str">
        <f t="shared" ref="E94:AJ94" si="709" xml:space="preserve"> E$68</f>
        <v>Accounts receivable balance</v>
      </c>
      <c r="F94" s="9">
        <f t="shared" si="709"/>
        <v>0</v>
      </c>
      <c r="G94" s="9" t="str">
        <f t="shared" si="709"/>
        <v>$ 000s</v>
      </c>
      <c r="H94" s="9">
        <f t="shared" si="709"/>
        <v>0</v>
      </c>
      <c r="I94" s="9">
        <f t="shared" si="709"/>
        <v>0</v>
      </c>
      <c r="J94" s="9">
        <f t="shared" si="709"/>
        <v>0</v>
      </c>
      <c r="K94" s="9">
        <f t="shared" si="709"/>
        <v>0</v>
      </c>
      <c r="L94" s="9">
        <f t="shared" si="709"/>
        <v>0</v>
      </c>
      <c r="M94" s="9">
        <f t="shared" si="709"/>
        <v>0</v>
      </c>
      <c r="N94" s="9">
        <f t="shared" si="709"/>
        <v>0</v>
      </c>
      <c r="O94" s="9">
        <f t="shared" si="709"/>
        <v>0</v>
      </c>
      <c r="P94" s="9">
        <f t="shared" si="709"/>
        <v>0</v>
      </c>
      <c r="Q94" s="9">
        <f t="shared" si="709"/>
        <v>5242.4831324938732</v>
      </c>
      <c r="R94" s="9">
        <f t="shared" si="709"/>
        <v>5329.3751181153202</v>
      </c>
      <c r="S94" s="9">
        <f t="shared" si="709"/>
        <v>5232.0190943052621</v>
      </c>
      <c r="T94" s="9">
        <f t="shared" si="709"/>
        <v>5318.7376428296593</v>
      </c>
      <c r="U94" s="9">
        <f t="shared" si="709"/>
        <v>5221.5759424204225</v>
      </c>
      <c r="V94" s="9">
        <f t="shared" si="709"/>
        <v>5308.1214000295986</v>
      </c>
      <c r="W94" s="9">
        <f t="shared" si="709"/>
        <v>5211.1536351501236</v>
      </c>
      <c r="X94" s="9">
        <f t="shared" si="709"/>
        <v>5268.4190597122106</v>
      </c>
      <c r="Y94" s="9">
        <f t="shared" si="709"/>
        <v>5200.7521308883443</v>
      </c>
      <c r="Z94" s="9">
        <f t="shared" si="709"/>
        <v>5286.9524424500305</v>
      </c>
      <c r="AA94" s="9">
        <f t="shared" si="709"/>
        <v>5190.3713881121184</v>
      </c>
      <c r="AB94" s="9">
        <f t="shared" si="709"/>
        <v>5276.3996431637024</v>
      </c>
      <c r="AC94" s="9">
        <f t="shared" si="709"/>
        <v>5180.0113653813569</v>
      </c>
      <c r="AD94" s="9">
        <f t="shared" si="709"/>
        <v>5265.8679073490057</v>
      </c>
      <c r="AE94" s="9">
        <f t="shared" si="709"/>
        <v>5169.6720213386798</v>
      </c>
      <c r="AF94" s="9">
        <f t="shared" si="709"/>
        <v>5226.4816039907564</v>
      </c>
      <c r="AG94" s="9">
        <f t="shared" si="709"/>
        <v>5159.3533147092639</v>
      </c>
      <c r="AH94" s="9">
        <f t="shared" si="709"/>
        <v>5244.8674580469851</v>
      </c>
      <c r="AI94" s="9">
        <f t="shared" si="709"/>
        <v>5149.055204300661</v>
      </c>
      <c r="AJ94" s="9">
        <f t="shared" si="709"/>
        <v>5234.398660725532</v>
      </c>
      <c r="AK94" s="9">
        <f t="shared" ref="AK94:BP94" si="710" xml:space="preserve"> AK$68</f>
        <v>5138.7776490026554</v>
      </c>
      <c r="AL94" s="9">
        <f t="shared" si="710"/>
        <v>5223.9507592071204</v>
      </c>
      <c r="AM94" s="9">
        <f t="shared" si="710"/>
        <v>5128.5206077870826</v>
      </c>
      <c r="AN94" s="9">
        <f t="shared" si="710"/>
        <v>5184.8779771034242</v>
      </c>
      <c r="AO94" s="9">
        <f t="shared" si="710"/>
        <v>5118.2840397076689</v>
      </c>
      <c r="AP94" s="9">
        <f t="shared" si="710"/>
        <v>5203.1174768298952</v>
      </c>
      <c r="AQ94" s="9">
        <f t="shared" si="710"/>
        <v>5108.0679038998678</v>
      </c>
      <c r="AR94" s="9">
        <f t="shared" si="710"/>
        <v>5192.7320128042848</v>
      </c>
      <c r="AS94" s="9">
        <f t="shared" si="710"/>
        <v>5097.8721595807074</v>
      </c>
      <c r="AT94" s="9">
        <f t="shared" si="710"/>
        <v>5182.3672782477915</v>
      </c>
      <c r="AU94" s="9">
        <f t="shared" si="710"/>
        <v>5087.696766048608</v>
      </c>
      <c r="AV94" s="9">
        <f t="shared" si="710"/>
        <v>5143.6055217194735</v>
      </c>
      <c r="AW94" s="9">
        <f t="shared" si="710"/>
        <v>5077.5416826832443</v>
      </c>
      <c r="AX94" s="9">
        <f t="shared" si="710"/>
        <v>5161.6998321199826</v>
      </c>
      <c r="AY94" s="9">
        <f t="shared" si="710"/>
        <v>5067.4068689453525</v>
      </c>
      <c r="AZ94" s="9">
        <f t="shared" si="710"/>
        <v>5151.397038043895</v>
      </c>
      <c r="BA94" s="9">
        <f t="shared" si="710"/>
        <v>5057.2922843765991</v>
      </c>
      <c r="BB94" s="9">
        <f t="shared" si="710"/>
        <v>5141.1148084270426</v>
      </c>
      <c r="BC94" s="9">
        <f t="shared" si="710"/>
        <v>5047.1978885993994</v>
      </c>
      <c r="BD94" s="9">
        <f t="shared" si="710"/>
        <v>5102.6616016609332</v>
      </c>
      <c r="BE94" s="9">
        <f t="shared" si="710"/>
        <v>0</v>
      </c>
      <c r="BF94" s="9">
        <f t="shared" si="710"/>
        <v>0</v>
      </c>
      <c r="BG94" s="9">
        <f t="shared" si="710"/>
        <v>0</v>
      </c>
      <c r="BH94" s="9">
        <f t="shared" si="710"/>
        <v>0</v>
      </c>
      <c r="BI94" s="9">
        <f t="shared" si="710"/>
        <v>0</v>
      </c>
      <c r="BJ94" s="9">
        <f t="shared" si="710"/>
        <v>0</v>
      </c>
      <c r="BK94" s="9">
        <f t="shared" si="710"/>
        <v>0</v>
      </c>
      <c r="BL94" s="9">
        <f t="shared" si="710"/>
        <v>0</v>
      </c>
      <c r="BM94" s="9">
        <f t="shared" si="710"/>
        <v>0</v>
      </c>
      <c r="BN94" s="9">
        <f t="shared" si="710"/>
        <v>0</v>
      </c>
      <c r="BO94" s="9">
        <f t="shared" si="710"/>
        <v>0</v>
      </c>
      <c r="BP94" s="9">
        <f t="shared" si="710"/>
        <v>0</v>
      </c>
      <c r="BQ94" s="9">
        <f t="shared" ref="BQ94:CV94" si="711" xml:space="preserve"> BQ$68</f>
        <v>0</v>
      </c>
      <c r="BR94" s="9">
        <f t="shared" si="711"/>
        <v>0</v>
      </c>
      <c r="BS94" s="9">
        <f t="shared" si="711"/>
        <v>0</v>
      </c>
      <c r="BT94" s="9">
        <f t="shared" si="711"/>
        <v>0</v>
      </c>
      <c r="BU94" s="9">
        <f t="shared" si="711"/>
        <v>0</v>
      </c>
      <c r="BV94" s="9">
        <f t="shared" si="711"/>
        <v>0</v>
      </c>
      <c r="BW94" s="9">
        <f t="shared" si="711"/>
        <v>0</v>
      </c>
      <c r="BX94" s="9">
        <f t="shared" si="711"/>
        <v>0</v>
      </c>
      <c r="BY94" s="9">
        <f t="shared" si="711"/>
        <v>0</v>
      </c>
      <c r="BZ94" s="9">
        <f t="shared" si="711"/>
        <v>0</v>
      </c>
      <c r="CA94" s="9">
        <f t="shared" si="711"/>
        <v>0</v>
      </c>
      <c r="CB94" s="9">
        <f t="shared" si="711"/>
        <v>0</v>
      </c>
      <c r="CC94" s="9">
        <f t="shared" si="711"/>
        <v>0</v>
      </c>
      <c r="CD94" s="9">
        <f t="shared" si="711"/>
        <v>0</v>
      </c>
      <c r="CE94" s="9">
        <f t="shared" si="711"/>
        <v>0</v>
      </c>
      <c r="CF94" s="9">
        <f t="shared" si="711"/>
        <v>0</v>
      </c>
      <c r="CG94" s="9">
        <f t="shared" si="711"/>
        <v>0</v>
      </c>
      <c r="CH94" s="9">
        <f t="shared" si="711"/>
        <v>0</v>
      </c>
      <c r="CI94" s="9">
        <f t="shared" si="711"/>
        <v>0</v>
      </c>
      <c r="CJ94" s="9">
        <f t="shared" si="711"/>
        <v>0</v>
      </c>
      <c r="CK94" s="9">
        <f t="shared" si="711"/>
        <v>0</v>
      </c>
      <c r="CL94" s="9">
        <f t="shared" si="711"/>
        <v>0</v>
      </c>
      <c r="CM94" s="9">
        <f t="shared" si="711"/>
        <v>0</v>
      </c>
      <c r="CN94" s="9">
        <f t="shared" si="711"/>
        <v>0</v>
      </c>
      <c r="CO94" s="9">
        <f t="shared" si="711"/>
        <v>0</v>
      </c>
      <c r="CP94" s="9">
        <f t="shared" si="711"/>
        <v>0</v>
      </c>
      <c r="CQ94" s="9">
        <f t="shared" si="711"/>
        <v>0</v>
      </c>
      <c r="CR94" s="9">
        <f t="shared" si="711"/>
        <v>0</v>
      </c>
      <c r="CS94" s="9">
        <f t="shared" si="711"/>
        <v>0</v>
      </c>
      <c r="CT94" s="9">
        <f t="shared" si="711"/>
        <v>0</v>
      </c>
      <c r="CU94" s="9">
        <f t="shared" si="711"/>
        <v>0</v>
      </c>
      <c r="CV94" s="9">
        <f t="shared" si="711"/>
        <v>0</v>
      </c>
      <c r="CW94" s="9">
        <f t="shared" ref="CW94:EB94" si="712" xml:space="preserve"> CW$68</f>
        <v>0</v>
      </c>
      <c r="CX94" s="9">
        <f t="shared" si="712"/>
        <v>0</v>
      </c>
      <c r="CY94" s="9">
        <f t="shared" si="712"/>
        <v>0</v>
      </c>
      <c r="CZ94" s="9">
        <f t="shared" si="712"/>
        <v>0</v>
      </c>
      <c r="DA94" s="9">
        <f t="shared" si="712"/>
        <v>0</v>
      </c>
      <c r="DB94" s="9">
        <f t="shared" si="712"/>
        <v>0</v>
      </c>
      <c r="DC94" s="9">
        <f t="shared" si="712"/>
        <v>0</v>
      </c>
      <c r="DD94" s="9">
        <f t="shared" si="712"/>
        <v>0</v>
      </c>
      <c r="DE94" s="9">
        <f t="shared" si="712"/>
        <v>0</v>
      </c>
      <c r="DF94" s="9">
        <f t="shared" si="712"/>
        <v>0</v>
      </c>
      <c r="DG94" s="9">
        <f t="shared" si="712"/>
        <v>0</v>
      </c>
      <c r="DH94" s="9">
        <f t="shared" si="712"/>
        <v>0</v>
      </c>
      <c r="DI94" s="9">
        <f t="shared" si="712"/>
        <v>0</v>
      </c>
      <c r="DJ94" s="9">
        <f t="shared" si="712"/>
        <v>0</v>
      </c>
      <c r="DK94" s="9">
        <f t="shared" si="712"/>
        <v>0</v>
      </c>
      <c r="DL94" s="9">
        <f t="shared" si="712"/>
        <v>0</v>
      </c>
      <c r="DM94" s="9">
        <f t="shared" si="712"/>
        <v>0</v>
      </c>
      <c r="DN94" s="9">
        <f t="shared" si="712"/>
        <v>0</v>
      </c>
      <c r="DO94" s="9">
        <f t="shared" si="712"/>
        <v>0</v>
      </c>
      <c r="DP94" s="9">
        <f t="shared" si="712"/>
        <v>0</v>
      </c>
      <c r="DQ94" s="9">
        <f t="shared" si="712"/>
        <v>0</v>
      </c>
      <c r="DR94" s="9">
        <f t="shared" si="712"/>
        <v>0</v>
      </c>
      <c r="DS94" s="9">
        <f t="shared" si="712"/>
        <v>0</v>
      </c>
      <c r="DT94" s="9">
        <f t="shared" si="712"/>
        <v>0</v>
      </c>
      <c r="DU94" s="9">
        <f t="shared" si="712"/>
        <v>0</v>
      </c>
      <c r="DV94" s="9">
        <f t="shared" si="712"/>
        <v>0</v>
      </c>
      <c r="DW94" s="9">
        <f t="shared" si="712"/>
        <v>0</v>
      </c>
      <c r="DX94" s="9">
        <f t="shared" si="712"/>
        <v>0</v>
      </c>
      <c r="DY94" s="9">
        <f t="shared" si="712"/>
        <v>0</v>
      </c>
      <c r="DZ94" s="9">
        <f t="shared" si="712"/>
        <v>0</v>
      </c>
      <c r="EA94" s="9">
        <f t="shared" si="712"/>
        <v>0</v>
      </c>
      <c r="EB94" s="9">
        <f t="shared" si="712"/>
        <v>0</v>
      </c>
      <c r="EC94" s="9">
        <f t="shared" ref="EC94:FH94" si="713" xml:space="preserve"> EC$68</f>
        <v>0</v>
      </c>
      <c r="ED94" s="9">
        <f t="shared" si="713"/>
        <v>0</v>
      </c>
      <c r="EE94" s="9">
        <f t="shared" si="713"/>
        <v>0</v>
      </c>
      <c r="EF94" s="9">
        <f t="shared" si="713"/>
        <v>0</v>
      </c>
      <c r="EG94" s="9">
        <f t="shared" si="713"/>
        <v>0</v>
      </c>
      <c r="EH94" s="9">
        <f t="shared" si="713"/>
        <v>0</v>
      </c>
      <c r="EI94" s="9">
        <f t="shared" si="713"/>
        <v>0</v>
      </c>
      <c r="EJ94" s="9">
        <f t="shared" si="713"/>
        <v>0</v>
      </c>
      <c r="EK94" s="9">
        <f t="shared" si="713"/>
        <v>0</v>
      </c>
      <c r="EL94" s="9">
        <f t="shared" si="713"/>
        <v>0</v>
      </c>
      <c r="EM94" s="9">
        <f t="shared" si="713"/>
        <v>0</v>
      </c>
      <c r="EN94" s="9">
        <f t="shared" si="713"/>
        <v>0</v>
      </c>
      <c r="EO94" s="9">
        <f t="shared" si="713"/>
        <v>0</v>
      </c>
      <c r="EP94" s="9">
        <f t="shared" si="713"/>
        <v>0</v>
      </c>
      <c r="EQ94" s="9">
        <f t="shared" si="713"/>
        <v>0</v>
      </c>
      <c r="ER94" s="9">
        <f t="shared" si="713"/>
        <v>0</v>
      </c>
      <c r="ES94" s="9">
        <f t="shared" si="713"/>
        <v>0</v>
      </c>
      <c r="ET94" s="9">
        <f t="shared" si="713"/>
        <v>0</v>
      </c>
      <c r="EU94" s="9">
        <f t="shared" si="713"/>
        <v>0</v>
      </c>
      <c r="EV94" s="9">
        <f t="shared" si="713"/>
        <v>0</v>
      </c>
      <c r="EW94" s="9">
        <f t="shared" si="713"/>
        <v>0</v>
      </c>
      <c r="EX94" s="9">
        <f t="shared" si="713"/>
        <v>0</v>
      </c>
      <c r="EY94" s="9">
        <f t="shared" si="713"/>
        <v>0</v>
      </c>
      <c r="EZ94" s="9">
        <f t="shared" si="713"/>
        <v>0</v>
      </c>
      <c r="FA94" s="9">
        <f t="shared" si="713"/>
        <v>0</v>
      </c>
      <c r="FB94" s="9">
        <f t="shared" si="713"/>
        <v>0</v>
      </c>
      <c r="FC94" s="9">
        <f t="shared" si="713"/>
        <v>0</v>
      </c>
      <c r="FD94" s="9">
        <f t="shared" si="713"/>
        <v>0</v>
      </c>
      <c r="FE94" s="9">
        <f t="shared" si="713"/>
        <v>0</v>
      </c>
      <c r="FF94" s="9">
        <f t="shared" si="713"/>
        <v>0</v>
      </c>
      <c r="FG94" s="9">
        <f t="shared" si="713"/>
        <v>0</v>
      </c>
      <c r="FH94" s="9">
        <f t="shared" si="713"/>
        <v>0</v>
      </c>
      <c r="FI94" s="9">
        <f t="shared" ref="FI94:GJ94" si="714" xml:space="preserve"> FI$68</f>
        <v>0</v>
      </c>
      <c r="FJ94" s="9">
        <f t="shared" si="714"/>
        <v>0</v>
      </c>
      <c r="FK94" s="9">
        <f t="shared" si="714"/>
        <v>0</v>
      </c>
      <c r="FL94" s="9">
        <f t="shared" si="714"/>
        <v>0</v>
      </c>
      <c r="FM94" s="9">
        <f t="shared" si="714"/>
        <v>0</v>
      </c>
      <c r="FN94" s="9">
        <f t="shared" si="714"/>
        <v>0</v>
      </c>
      <c r="FO94" s="9">
        <f t="shared" si="714"/>
        <v>0</v>
      </c>
      <c r="FP94" s="9">
        <f t="shared" si="714"/>
        <v>0</v>
      </c>
      <c r="FQ94" s="9">
        <f t="shared" si="714"/>
        <v>0</v>
      </c>
      <c r="FR94" s="9">
        <f t="shared" si="714"/>
        <v>0</v>
      </c>
      <c r="FS94" s="9">
        <f t="shared" si="714"/>
        <v>0</v>
      </c>
      <c r="FT94" s="9">
        <f t="shared" si="714"/>
        <v>0</v>
      </c>
      <c r="FU94" s="9">
        <f t="shared" si="714"/>
        <v>0</v>
      </c>
      <c r="FV94" s="9">
        <f t="shared" si="714"/>
        <v>0</v>
      </c>
      <c r="FW94" s="9">
        <f t="shared" si="714"/>
        <v>0</v>
      </c>
      <c r="FX94" s="9">
        <f t="shared" si="714"/>
        <v>0</v>
      </c>
      <c r="FY94" s="9">
        <f t="shared" si="714"/>
        <v>0</v>
      </c>
      <c r="FZ94" s="9">
        <f t="shared" si="714"/>
        <v>0</v>
      </c>
      <c r="GA94" s="9">
        <f t="shared" si="714"/>
        <v>0</v>
      </c>
      <c r="GB94" s="9">
        <f t="shared" si="714"/>
        <v>0</v>
      </c>
      <c r="GC94" s="9">
        <f t="shared" si="714"/>
        <v>0</v>
      </c>
      <c r="GD94" s="9">
        <f t="shared" si="714"/>
        <v>0</v>
      </c>
      <c r="GE94" s="9">
        <f t="shared" si="714"/>
        <v>0</v>
      </c>
      <c r="GF94" s="9">
        <f t="shared" si="714"/>
        <v>0</v>
      </c>
      <c r="GG94" s="9">
        <f t="shared" si="714"/>
        <v>0</v>
      </c>
      <c r="GH94" s="9">
        <f t="shared" si="714"/>
        <v>0</v>
      </c>
      <c r="GI94" s="9">
        <f t="shared" si="714"/>
        <v>0</v>
      </c>
      <c r="GJ94" s="9">
        <f t="shared" si="714"/>
        <v>0</v>
      </c>
    </row>
    <row r="95" spans="1:192" x14ac:dyDescent="0.25">
      <c r="A95" s="242"/>
      <c r="B95" s="242"/>
      <c r="C95" s="243"/>
      <c r="D95" s="244" t="s">
        <v>409</v>
      </c>
      <c r="E95" s="9" t="str">
        <f t="shared" ref="E95:AJ95" si="715" xml:space="preserve"> E$89</f>
        <v>Accounts payable balance</v>
      </c>
      <c r="F95" s="9">
        <f t="shared" si="715"/>
        <v>0</v>
      </c>
      <c r="G95" s="9" t="str">
        <f t="shared" si="715"/>
        <v>$ 000s</v>
      </c>
      <c r="H95" s="9">
        <f t="shared" si="715"/>
        <v>0</v>
      </c>
      <c r="I95" s="9">
        <f t="shared" si="715"/>
        <v>0</v>
      </c>
      <c r="J95" s="9">
        <f t="shared" si="715"/>
        <v>0</v>
      </c>
      <c r="K95" s="9">
        <f t="shared" si="715"/>
        <v>0</v>
      </c>
      <c r="L95" s="9">
        <f t="shared" si="715"/>
        <v>0</v>
      </c>
      <c r="M95" s="9">
        <f t="shared" si="715"/>
        <v>0</v>
      </c>
      <c r="N95" s="9">
        <f t="shared" si="715"/>
        <v>0</v>
      </c>
      <c r="O95" s="9">
        <f t="shared" si="715"/>
        <v>0</v>
      </c>
      <c r="P95" s="9">
        <f t="shared" si="715"/>
        <v>0</v>
      </c>
      <c r="Q95" s="9">
        <f t="shared" si="715"/>
        <v>1197.282944240902</v>
      </c>
      <c r="R95" s="9">
        <f t="shared" si="715"/>
        <v>1229.3384720558579</v>
      </c>
      <c r="S95" s="9">
        <f t="shared" si="715"/>
        <v>1209.2949100114683</v>
      </c>
      <c r="T95" s="9">
        <f t="shared" si="715"/>
        <v>1253.9252414969742</v>
      </c>
      <c r="U95" s="9">
        <f t="shared" si="715"/>
        <v>1233.4808082116979</v>
      </c>
      <c r="V95" s="9">
        <f t="shared" si="715"/>
        <v>1279.0037463269136</v>
      </c>
      <c r="W95" s="9">
        <f t="shared" si="715"/>
        <v>1258.1504243759318</v>
      </c>
      <c r="X95" s="9">
        <f t="shared" si="715"/>
        <v>1297.4157782795328</v>
      </c>
      <c r="Y95" s="9">
        <f t="shared" si="715"/>
        <v>1283.3134328634505</v>
      </c>
      <c r="Z95" s="9">
        <f t="shared" si="715"/>
        <v>1330.7476938038981</v>
      </c>
      <c r="AA95" s="9">
        <f t="shared" si="715"/>
        <v>1309.050720535357</v>
      </c>
      <c r="AB95" s="9">
        <f t="shared" si="715"/>
        <v>1357.3626476799764</v>
      </c>
      <c r="AC95" s="9">
        <f t="shared" si="715"/>
        <v>1335.2317349460636</v>
      </c>
      <c r="AD95" s="9">
        <f t="shared" si="715"/>
        <v>1384.5099006335759</v>
      </c>
      <c r="AE95" s="9">
        <f t="shared" si="715"/>
        <v>1361.9363696449855</v>
      </c>
      <c r="AF95" s="9">
        <f t="shared" si="715"/>
        <v>1404.4407574448942</v>
      </c>
      <c r="AG95" s="9">
        <f t="shared" si="715"/>
        <v>1389.1750970378853</v>
      </c>
      <c r="AH95" s="9">
        <f t="shared" si="715"/>
        <v>1440.5222522670147</v>
      </c>
      <c r="AI95" s="9">
        <f t="shared" si="715"/>
        <v>1417.035476414836</v>
      </c>
      <c r="AJ95" s="9">
        <f t="shared" si="715"/>
        <v>1469.3326973123558</v>
      </c>
      <c r="AK95" s="9">
        <f t="shared" ref="AK95:BP95" si="716" xml:space="preserve"> AK$89</f>
        <v>1445.3761859431324</v>
      </c>
      <c r="AL95" s="9">
        <f t="shared" si="716"/>
        <v>1498.7193512586027</v>
      </c>
      <c r="AM95" s="9">
        <f t="shared" si="716"/>
        <v>1474.2837096619951</v>
      </c>
      <c r="AN95" s="9">
        <f t="shared" si="716"/>
        <v>1520.294322139358</v>
      </c>
      <c r="AO95" s="9">
        <f t="shared" si="716"/>
        <v>1503.769383855235</v>
      </c>
      <c r="AP95" s="9">
        <f t="shared" si="716"/>
        <v>1559.3522114960924</v>
      </c>
      <c r="AQ95" s="9">
        <f t="shared" si="716"/>
        <v>1533.9279906564825</v>
      </c>
      <c r="AR95" s="9">
        <f t="shared" si="716"/>
        <v>1590.5392557260138</v>
      </c>
      <c r="AS95" s="9">
        <f t="shared" si="716"/>
        <v>1564.6065504696116</v>
      </c>
      <c r="AT95" s="9">
        <f t="shared" si="716"/>
        <v>1622.3500408405343</v>
      </c>
      <c r="AU95" s="9">
        <f t="shared" si="716"/>
        <v>1595.8986814790042</v>
      </c>
      <c r="AV95" s="9">
        <f t="shared" si="716"/>
        <v>1645.7047502196674</v>
      </c>
      <c r="AW95" s="9">
        <f t="shared" si="716"/>
        <v>1627.8166551085833</v>
      </c>
      <c r="AX95" s="9">
        <f t="shared" si="716"/>
        <v>1687.9845595380893</v>
      </c>
      <c r="AY95" s="9">
        <f t="shared" si="716"/>
        <v>1660.4630721543163</v>
      </c>
      <c r="AZ95" s="9">
        <f t="shared" si="716"/>
        <v>1721.7442507288506</v>
      </c>
      <c r="BA95" s="9">
        <f t="shared" si="716"/>
        <v>1693.672333597402</v>
      </c>
      <c r="BB95" s="9">
        <f t="shared" si="716"/>
        <v>1756.1791357434286</v>
      </c>
      <c r="BC95" s="9">
        <f t="shared" si="716"/>
        <v>1727.5457802693509</v>
      </c>
      <c r="BD95" s="9">
        <f t="shared" si="716"/>
        <v>1781.4603958294047</v>
      </c>
      <c r="BE95" s="9">
        <f t="shared" si="716"/>
        <v>0</v>
      </c>
      <c r="BF95" s="9">
        <f t="shared" si="716"/>
        <v>0</v>
      </c>
      <c r="BG95" s="9">
        <f t="shared" si="716"/>
        <v>0</v>
      </c>
      <c r="BH95" s="9">
        <f t="shared" si="716"/>
        <v>0</v>
      </c>
      <c r="BI95" s="9">
        <f t="shared" si="716"/>
        <v>0</v>
      </c>
      <c r="BJ95" s="9">
        <f t="shared" si="716"/>
        <v>0</v>
      </c>
      <c r="BK95" s="9">
        <f t="shared" si="716"/>
        <v>0</v>
      </c>
      <c r="BL95" s="9">
        <f t="shared" si="716"/>
        <v>0</v>
      </c>
      <c r="BM95" s="9">
        <f t="shared" si="716"/>
        <v>0</v>
      </c>
      <c r="BN95" s="9">
        <f t="shared" si="716"/>
        <v>0</v>
      </c>
      <c r="BO95" s="9">
        <f t="shared" si="716"/>
        <v>0</v>
      </c>
      <c r="BP95" s="9">
        <f t="shared" si="716"/>
        <v>0</v>
      </c>
      <c r="BQ95" s="9">
        <f t="shared" ref="BQ95:CV95" si="717" xml:space="preserve"> BQ$89</f>
        <v>0</v>
      </c>
      <c r="BR95" s="9">
        <f t="shared" si="717"/>
        <v>0</v>
      </c>
      <c r="BS95" s="9">
        <f t="shared" si="717"/>
        <v>0</v>
      </c>
      <c r="BT95" s="9">
        <f t="shared" si="717"/>
        <v>0</v>
      </c>
      <c r="BU95" s="9">
        <f t="shared" si="717"/>
        <v>0</v>
      </c>
      <c r="BV95" s="9">
        <f t="shared" si="717"/>
        <v>0</v>
      </c>
      <c r="BW95" s="9">
        <f t="shared" si="717"/>
        <v>0</v>
      </c>
      <c r="BX95" s="9">
        <f t="shared" si="717"/>
        <v>0</v>
      </c>
      <c r="BY95" s="9">
        <f t="shared" si="717"/>
        <v>0</v>
      </c>
      <c r="BZ95" s="9">
        <f t="shared" si="717"/>
        <v>0</v>
      </c>
      <c r="CA95" s="9">
        <f t="shared" si="717"/>
        <v>0</v>
      </c>
      <c r="CB95" s="9">
        <f t="shared" si="717"/>
        <v>0</v>
      </c>
      <c r="CC95" s="9">
        <f t="shared" si="717"/>
        <v>0</v>
      </c>
      <c r="CD95" s="9">
        <f t="shared" si="717"/>
        <v>0</v>
      </c>
      <c r="CE95" s="9">
        <f t="shared" si="717"/>
        <v>0</v>
      </c>
      <c r="CF95" s="9">
        <f t="shared" si="717"/>
        <v>0</v>
      </c>
      <c r="CG95" s="9">
        <f t="shared" si="717"/>
        <v>0</v>
      </c>
      <c r="CH95" s="9">
        <f t="shared" si="717"/>
        <v>0</v>
      </c>
      <c r="CI95" s="9">
        <f t="shared" si="717"/>
        <v>0</v>
      </c>
      <c r="CJ95" s="9">
        <f t="shared" si="717"/>
        <v>0</v>
      </c>
      <c r="CK95" s="9">
        <f t="shared" si="717"/>
        <v>0</v>
      </c>
      <c r="CL95" s="9">
        <f t="shared" si="717"/>
        <v>0</v>
      </c>
      <c r="CM95" s="9">
        <f t="shared" si="717"/>
        <v>0</v>
      </c>
      <c r="CN95" s="9">
        <f t="shared" si="717"/>
        <v>0</v>
      </c>
      <c r="CO95" s="9">
        <f t="shared" si="717"/>
        <v>0</v>
      </c>
      <c r="CP95" s="9">
        <f t="shared" si="717"/>
        <v>0</v>
      </c>
      <c r="CQ95" s="9">
        <f t="shared" si="717"/>
        <v>0</v>
      </c>
      <c r="CR95" s="9">
        <f t="shared" si="717"/>
        <v>0</v>
      </c>
      <c r="CS95" s="9">
        <f t="shared" si="717"/>
        <v>0</v>
      </c>
      <c r="CT95" s="9">
        <f t="shared" si="717"/>
        <v>0</v>
      </c>
      <c r="CU95" s="9">
        <f t="shared" si="717"/>
        <v>0</v>
      </c>
      <c r="CV95" s="9">
        <f t="shared" si="717"/>
        <v>0</v>
      </c>
      <c r="CW95" s="9">
        <f t="shared" ref="CW95:EB95" si="718" xml:space="preserve"> CW$89</f>
        <v>0</v>
      </c>
      <c r="CX95" s="9">
        <f t="shared" si="718"/>
        <v>0</v>
      </c>
      <c r="CY95" s="9">
        <f t="shared" si="718"/>
        <v>0</v>
      </c>
      <c r="CZ95" s="9">
        <f t="shared" si="718"/>
        <v>0</v>
      </c>
      <c r="DA95" s="9">
        <f t="shared" si="718"/>
        <v>0</v>
      </c>
      <c r="DB95" s="9">
        <f t="shared" si="718"/>
        <v>0</v>
      </c>
      <c r="DC95" s="9">
        <f t="shared" si="718"/>
        <v>0</v>
      </c>
      <c r="DD95" s="9">
        <f t="shared" si="718"/>
        <v>0</v>
      </c>
      <c r="DE95" s="9">
        <f t="shared" si="718"/>
        <v>0</v>
      </c>
      <c r="DF95" s="9">
        <f t="shared" si="718"/>
        <v>0</v>
      </c>
      <c r="DG95" s="9">
        <f t="shared" si="718"/>
        <v>0</v>
      </c>
      <c r="DH95" s="9">
        <f t="shared" si="718"/>
        <v>0</v>
      </c>
      <c r="DI95" s="9">
        <f t="shared" si="718"/>
        <v>0</v>
      </c>
      <c r="DJ95" s="9">
        <f t="shared" si="718"/>
        <v>0</v>
      </c>
      <c r="DK95" s="9">
        <f t="shared" si="718"/>
        <v>0</v>
      </c>
      <c r="DL95" s="9">
        <f t="shared" si="718"/>
        <v>0</v>
      </c>
      <c r="DM95" s="9">
        <f t="shared" si="718"/>
        <v>0</v>
      </c>
      <c r="DN95" s="9">
        <f t="shared" si="718"/>
        <v>0</v>
      </c>
      <c r="DO95" s="9">
        <f t="shared" si="718"/>
        <v>0</v>
      </c>
      <c r="DP95" s="9">
        <f t="shared" si="718"/>
        <v>0</v>
      </c>
      <c r="DQ95" s="9">
        <f t="shared" si="718"/>
        <v>0</v>
      </c>
      <c r="DR95" s="9">
        <f t="shared" si="718"/>
        <v>0</v>
      </c>
      <c r="DS95" s="9">
        <f t="shared" si="718"/>
        <v>0</v>
      </c>
      <c r="DT95" s="9">
        <f t="shared" si="718"/>
        <v>0</v>
      </c>
      <c r="DU95" s="9">
        <f t="shared" si="718"/>
        <v>0</v>
      </c>
      <c r="DV95" s="9">
        <f t="shared" si="718"/>
        <v>0</v>
      </c>
      <c r="DW95" s="9">
        <f t="shared" si="718"/>
        <v>0</v>
      </c>
      <c r="DX95" s="9">
        <f t="shared" si="718"/>
        <v>0</v>
      </c>
      <c r="DY95" s="9">
        <f t="shared" si="718"/>
        <v>0</v>
      </c>
      <c r="DZ95" s="9">
        <f t="shared" si="718"/>
        <v>0</v>
      </c>
      <c r="EA95" s="9">
        <f t="shared" si="718"/>
        <v>0</v>
      </c>
      <c r="EB95" s="9">
        <f t="shared" si="718"/>
        <v>0</v>
      </c>
      <c r="EC95" s="9">
        <f t="shared" ref="EC95:FH95" si="719" xml:space="preserve"> EC$89</f>
        <v>0</v>
      </c>
      <c r="ED95" s="9">
        <f t="shared" si="719"/>
        <v>0</v>
      </c>
      <c r="EE95" s="9">
        <f t="shared" si="719"/>
        <v>0</v>
      </c>
      <c r="EF95" s="9">
        <f t="shared" si="719"/>
        <v>0</v>
      </c>
      <c r="EG95" s="9">
        <f t="shared" si="719"/>
        <v>0</v>
      </c>
      <c r="EH95" s="9">
        <f t="shared" si="719"/>
        <v>0</v>
      </c>
      <c r="EI95" s="9">
        <f t="shared" si="719"/>
        <v>0</v>
      </c>
      <c r="EJ95" s="9">
        <f t="shared" si="719"/>
        <v>0</v>
      </c>
      <c r="EK95" s="9">
        <f t="shared" si="719"/>
        <v>0</v>
      </c>
      <c r="EL95" s="9">
        <f t="shared" si="719"/>
        <v>0</v>
      </c>
      <c r="EM95" s="9">
        <f t="shared" si="719"/>
        <v>0</v>
      </c>
      <c r="EN95" s="9">
        <f t="shared" si="719"/>
        <v>0</v>
      </c>
      <c r="EO95" s="9">
        <f t="shared" si="719"/>
        <v>0</v>
      </c>
      <c r="EP95" s="9">
        <f t="shared" si="719"/>
        <v>0</v>
      </c>
      <c r="EQ95" s="9">
        <f t="shared" si="719"/>
        <v>0</v>
      </c>
      <c r="ER95" s="9">
        <f t="shared" si="719"/>
        <v>0</v>
      </c>
      <c r="ES95" s="9">
        <f t="shared" si="719"/>
        <v>0</v>
      </c>
      <c r="ET95" s="9">
        <f t="shared" si="719"/>
        <v>0</v>
      </c>
      <c r="EU95" s="9">
        <f t="shared" si="719"/>
        <v>0</v>
      </c>
      <c r="EV95" s="9">
        <f t="shared" si="719"/>
        <v>0</v>
      </c>
      <c r="EW95" s="9">
        <f t="shared" si="719"/>
        <v>0</v>
      </c>
      <c r="EX95" s="9">
        <f t="shared" si="719"/>
        <v>0</v>
      </c>
      <c r="EY95" s="9">
        <f t="shared" si="719"/>
        <v>0</v>
      </c>
      <c r="EZ95" s="9">
        <f t="shared" si="719"/>
        <v>0</v>
      </c>
      <c r="FA95" s="9">
        <f t="shared" si="719"/>
        <v>0</v>
      </c>
      <c r="FB95" s="9">
        <f t="shared" si="719"/>
        <v>0</v>
      </c>
      <c r="FC95" s="9">
        <f t="shared" si="719"/>
        <v>0</v>
      </c>
      <c r="FD95" s="9">
        <f t="shared" si="719"/>
        <v>0</v>
      </c>
      <c r="FE95" s="9">
        <f t="shared" si="719"/>
        <v>0</v>
      </c>
      <c r="FF95" s="9">
        <f t="shared" si="719"/>
        <v>0</v>
      </c>
      <c r="FG95" s="9">
        <f t="shared" si="719"/>
        <v>0</v>
      </c>
      <c r="FH95" s="9">
        <f t="shared" si="719"/>
        <v>0</v>
      </c>
      <c r="FI95" s="9">
        <f t="shared" ref="FI95:GJ95" si="720" xml:space="preserve"> FI$89</f>
        <v>0</v>
      </c>
      <c r="FJ95" s="9">
        <f t="shared" si="720"/>
        <v>0</v>
      </c>
      <c r="FK95" s="9">
        <f t="shared" si="720"/>
        <v>0</v>
      </c>
      <c r="FL95" s="9">
        <f t="shared" si="720"/>
        <v>0</v>
      </c>
      <c r="FM95" s="9">
        <f t="shared" si="720"/>
        <v>0</v>
      </c>
      <c r="FN95" s="9">
        <f t="shared" si="720"/>
        <v>0</v>
      </c>
      <c r="FO95" s="9">
        <f t="shared" si="720"/>
        <v>0</v>
      </c>
      <c r="FP95" s="9">
        <f t="shared" si="720"/>
        <v>0</v>
      </c>
      <c r="FQ95" s="9">
        <f t="shared" si="720"/>
        <v>0</v>
      </c>
      <c r="FR95" s="9">
        <f t="shared" si="720"/>
        <v>0</v>
      </c>
      <c r="FS95" s="9">
        <f t="shared" si="720"/>
        <v>0</v>
      </c>
      <c r="FT95" s="9">
        <f t="shared" si="720"/>
        <v>0</v>
      </c>
      <c r="FU95" s="9">
        <f t="shared" si="720"/>
        <v>0</v>
      </c>
      <c r="FV95" s="9">
        <f t="shared" si="720"/>
        <v>0</v>
      </c>
      <c r="FW95" s="9">
        <f t="shared" si="720"/>
        <v>0</v>
      </c>
      <c r="FX95" s="9">
        <f t="shared" si="720"/>
        <v>0</v>
      </c>
      <c r="FY95" s="9">
        <f t="shared" si="720"/>
        <v>0</v>
      </c>
      <c r="FZ95" s="9">
        <f t="shared" si="720"/>
        <v>0</v>
      </c>
      <c r="GA95" s="9">
        <f t="shared" si="720"/>
        <v>0</v>
      </c>
      <c r="GB95" s="9">
        <f t="shared" si="720"/>
        <v>0</v>
      </c>
      <c r="GC95" s="9">
        <f t="shared" si="720"/>
        <v>0</v>
      </c>
      <c r="GD95" s="9">
        <f t="shared" si="720"/>
        <v>0</v>
      </c>
      <c r="GE95" s="9">
        <f t="shared" si="720"/>
        <v>0</v>
      </c>
      <c r="GF95" s="9">
        <f t="shared" si="720"/>
        <v>0</v>
      </c>
      <c r="GG95" s="9">
        <f t="shared" si="720"/>
        <v>0</v>
      </c>
      <c r="GH95" s="9">
        <f t="shared" si="720"/>
        <v>0</v>
      </c>
      <c r="GI95" s="9">
        <f t="shared" si="720"/>
        <v>0</v>
      </c>
      <c r="GJ95" s="9">
        <f t="shared" si="720"/>
        <v>0</v>
      </c>
    </row>
    <row r="96" spans="1:192" x14ac:dyDescent="0.25">
      <c r="A96" s="242"/>
      <c r="B96" s="242"/>
      <c r="C96" s="243"/>
      <c r="D96" s="244"/>
      <c r="E96" s="241" t="s">
        <v>414</v>
      </c>
      <c r="F96" s="241"/>
      <c r="G96" s="241" t="str">
        <f xml:space="preserve"> SMU</f>
        <v>$ 000s</v>
      </c>
      <c r="H96" s="241"/>
      <c r="I96" s="241"/>
      <c r="J96" s="241">
        <f t="shared" ref="J96:AO96" si="721" xml:space="preserve"> J94 - J95</f>
        <v>0</v>
      </c>
      <c r="K96" s="241">
        <f t="shared" si="721"/>
        <v>0</v>
      </c>
      <c r="L96" s="241">
        <f t="shared" si="721"/>
        <v>0</v>
      </c>
      <c r="M96" s="241">
        <f t="shared" si="721"/>
        <v>0</v>
      </c>
      <c r="N96" s="241">
        <f t="shared" si="721"/>
        <v>0</v>
      </c>
      <c r="O96" s="241">
        <f t="shared" si="721"/>
        <v>0</v>
      </c>
      <c r="P96" s="241">
        <f t="shared" si="721"/>
        <v>0</v>
      </c>
      <c r="Q96" s="241">
        <f t="shared" si="721"/>
        <v>4045.2001882529712</v>
      </c>
      <c r="R96" s="241">
        <f t="shared" si="721"/>
        <v>4100.0366460594623</v>
      </c>
      <c r="S96" s="241">
        <f t="shared" si="721"/>
        <v>4022.7241842937938</v>
      </c>
      <c r="T96" s="241">
        <f t="shared" si="721"/>
        <v>4064.8124013326851</v>
      </c>
      <c r="U96" s="241">
        <f t="shared" si="721"/>
        <v>3988.0951342087246</v>
      </c>
      <c r="V96" s="241">
        <f t="shared" si="721"/>
        <v>4029.1176537026849</v>
      </c>
      <c r="W96" s="241">
        <f t="shared" si="721"/>
        <v>3953.0032107741918</v>
      </c>
      <c r="X96" s="241">
        <f t="shared" si="721"/>
        <v>3971.0032814326778</v>
      </c>
      <c r="Y96" s="241">
        <f t="shared" si="721"/>
        <v>3917.4386980248937</v>
      </c>
      <c r="Z96" s="241">
        <f t="shared" si="721"/>
        <v>3956.2047486461324</v>
      </c>
      <c r="AA96" s="241">
        <f t="shared" si="721"/>
        <v>3881.3206675767615</v>
      </c>
      <c r="AB96" s="241">
        <f t="shared" si="721"/>
        <v>3919.0369954837261</v>
      </c>
      <c r="AC96" s="241">
        <f t="shared" si="721"/>
        <v>3844.7796304352933</v>
      </c>
      <c r="AD96" s="241">
        <f t="shared" si="721"/>
        <v>3881.3580067154298</v>
      </c>
      <c r="AE96" s="241">
        <f t="shared" si="721"/>
        <v>3807.7356516936943</v>
      </c>
      <c r="AF96" s="241">
        <f t="shared" si="721"/>
        <v>3822.0408465458622</v>
      </c>
      <c r="AG96" s="241">
        <f t="shared" si="721"/>
        <v>3770.1782176713787</v>
      </c>
      <c r="AH96" s="241">
        <f t="shared" si="721"/>
        <v>3804.3452057799705</v>
      </c>
      <c r="AI96" s="241">
        <f t="shared" si="721"/>
        <v>3732.019727885825</v>
      </c>
      <c r="AJ96" s="241">
        <f t="shared" si="721"/>
        <v>3765.0659634131762</v>
      </c>
      <c r="AK96" s="241">
        <f t="shared" si="721"/>
        <v>3693.4014630595229</v>
      </c>
      <c r="AL96" s="241">
        <f t="shared" si="721"/>
        <v>3725.2314079485177</v>
      </c>
      <c r="AM96" s="241">
        <f t="shared" si="721"/>
        <v>3654.2368981250875</v>
      </c>
      <c r="AN96" s="241">
        <f t="shared" si="721"/>
        <v>3664.5836549640662</v>
      </c>
      <c r="AO96" s="241">
        <f t="shared" si="721"/>
        <v>3614.5146558524339</v>
      </c>
      <c r="AP96" s="241">
        <f t="shared" ref="AP96:BU96" si="722" xml:space="preserve"> AP94 - AP95</f>
        <v>3643.7652653338027</v>
      </c>
      <c r="AQ96" s="241">
        <f t="shared" si="722"/>
        <v>3574.1399132433853</v>
      </c>
      <c r="AR96" s="241">
        <f t="shared" si="722"/>
        <v>3602.1927570782709</v>
      </c>
      <c r="AS96" s="241">
        <f t="shared" si="722"/>
        <v>3533.2656091110957</v>
      </c>
      <c r="AT96" s="241">
        <f t="shared" si="722"/>
        <v>3560.0172374072572</v>
      </c>
      <c r="AU96" s="241">
        <f t="shared" si="722"/>
        <v>3491.7980845696038</v>
      </c>
      <c r="AV96" s="241">
        <f t="shared" si="722"/>
        <v>3497.9007714998061</v>
      </c>
      <c r="AW96" s="241">
        <f t="shared" si="722"/>
        <v>3449.725027574661</v>
      </c>
      <c r="AX96" s="241">
        <f t="shared" si="722"/>
        <v>3473.7152725818933</v>
      </c>
      <c r="AY96" s="241">
        <f t="shared" si="722"/>
        <v>3406.9437967910362</v>
      </c>
      <c r="AZ96" s="241">
        <f t="shared" si="722"/>
        <v>3429.6527873150444</v>
      </c>
      <c r="BA96" s="241">
        <f t="shared" si="722"/>
        <v>3363.6199507791971</v>
      </c>
      <c r="BB96" s="241">
        <f t="shared" si="722"/>
        <v>3384.935672683614</v>
      </c>
      <c r="BC96" s="241">
        <f t="shared" si="722"/>
        <v>3319.6521083300486</v>
      </c>
      <c r="BD96" s="241">
        <f t="shared" si="722"/>
        <v>3321.2012058315286</v>
      </c>
      <c r="BE96" s="241">
        <f t="shared" si="722"/>
        <v>0</v>
      </c>
      <c r="BF96" s="241">
        <f t="shared" si="722"/>
        <v>0</v>
      </c>
      <c r="BG96" s="241">
        <f t="shared" si="722"/>
        <v>0</v>
      </c>
      <c r="BH96" s="241">
        <f t="shared" si="722"/>
        <v>0</v>
      </c>
      <c r="BI96" s="241">
        <f t="shared" si="722"/>
        <v>0</v>
      </c>
      <c r="BJ96" s="241">
        <f t="shared" si="722"/>
        <v>0</v>
      </c>
      <c r="BK96" s="241">
        <f t="shared" si="722"/>
        <v>0</v>
      </c>
      <c r="BL96" s="241">
        <f t="shared" si="722"/>
        <v>0</v>
      </c>
      <c r="BM96" s="241">
        <f t="shared" si="722"/>
        <v>0</v>
      </c>
      <c r="BN96" s="241">
        <f t="shared" si="722"/>
        <v>0</v>
      </c>
      <c r="BO96" s="241">
        <f t="shared" si="722"/>
        <v>0</v>
      </c>
      <c r="BP96" s="241">
        <f t="shared" si="722"/>
        <v>0</v>
      </c>
      <c r="BQ96" s="241">
        <f t="shared" si="722"/>
        <v>0</v>
      </c>
      <c r="BR96" s="241">
        <f t="shared" si="722"/>
        <v>0</v>
      </c>
      <c r="BS96" s="241">
        <f t="shared" si="722"/>
        <v>0</v>
      </c>
      <c r="BT96" s="241">
        <f t="shared" si="722"/>
        <v>0</v>
      </c>
      <c r="BU96" s="241">
        <f t="shared" si="722"/>
        <v>0</v>
      </c>
      <c r="BV96" s="241">
        <f t="shared" ref="BV96:DA96" si="723" xml:space="preserve"> BV94 - BV95</f>
        <v>0</v>
      </c>
      <c r="BW96" s="241">
        <f t="shared" si="723"/>
        <v>0</v>
      </c>
      <c r="BX96" s="241">
        <f t="shared" si="723"/>
        <v>0</v>
      </c>
      <c r="BY96" s="241">
        <f t="shared" si="723"/>
        <v>0</v>
      </c>
      <c r="BZ96" s="241">
        <f t="shared" si="723"/>
        <v>0</v>
      </c>
      <c r="CA96" s="241">
        <f t="shared" si="723"/>
        <v>0</v>
      </c>
      <c r="CB96" s="241">
        <f t="shared" si="723"/>
        <v>0</v>
      </c>
      <c r="CC96" s="241">
        <f t="shared" si="723"/>
        <v>0</v>
      </c>
      <c r="CD96" s="241">
        <f t="shared" si="723"/>
        <v>0</v>
      </c>
      <c r="CE96" s="241">
        <f t="shared" si="723"/>
        <v>0</v>
      </c>
      <c r="CF96" s="241">
        <f t="shared" si="723"/>
        <v>0</v>
      </c>
      <c r="CG96" s="241">
        <f t="shared" si="723"/>
        <v>0</v>
      </c>
      <c r="CH96" s="241">
        <f t="shared" si="723"/>
        <v>0</v>
      </c>
      <c r="CI96" s="241">
        <f t="shared" si="723"/>
        <v>0</v>
      </c>
      <c r="CJ96" s="241">
        <f t="shared" si="723"/>
        <v>0</v>
      </c>
      <c r="CK96" s="241">
        <f t="shared" si="723"/>
        <v>0</v>
      </c>
      <c r="CL96" s="241">
        <f t="shared" si="723"/>
        <v>0</v>
      </c>
      <c r="CM96" s="241">
        <f t="shared" si="723"/>
        <v>0</v>
      </c>
      <c r="CN96" s="241">
        <f t="shared" si="723"/>
        <v>0</v>
      </c>
      <c r="CO96" s="241">
        <f t="shared" si="723"/>
        <v>0</v>
      </c>
      <c r="CP96" s="241">
        <f t="shared" si="723"/>
        <v>0</v>
      </c>
      <c r="CQ96" s="241">
        <f t="shared" si="723"/>
        <v>0</v>
      </c>
      <c r="CR96" s="241">
        <f t="shared" si="723"/>
        <v>0</v>
      </c>
      <c r="CS96" s="241">
        <f t="shared" si="723"/>
        <v>0</v>
      </c>
      <c r="CT96" s="241">
        <f t="shared" si="723"/>
        <v>0</v>
      </c>
      <c r="CU96" s="241">
        <f t="shared" si="723"/>
        <v>0</v>
      </c>
      <c r="CV96" s="241">
        <f t="shared" si="723"/>
        <v>0</v>
      </c>
      <c r="CW96" s="241">
        <f t="shared" si="723"/>
        <v>0</v>
      </c>
      <c r="CX96" s="241">
        <f t="shared" si="723"/>
        <v>0</v>
      </c>
      <c r="CY96" s="241">
        <f t="shared" si="723"/>
        <v>0</v>
      </c>
      <c r="CZ96" s="241">
        <f t="shared" si="723"/>
        <v>0</v>
      </c>
      <c r="DA96" s="241">
        <f t="shared" si="723"/>
        <v>0</v>
      </c>
      <c r="DB96" s="241">
        <f t="shared" ref="DB96:EG96" si="724" xml:space="preserve"> DB94 - DB95</f>
        <v>0</v>
      </c>
      <c r="DC96" s="241">
        <f t="shared" si="724"/>
        <v>0</v>
      </c>
      <c r="DD96" s="241">
        <f t="shared" si="724"/>
        <v>0</v>
      </c>
      <c r="DE96" s="241">
        <f t="shared" si="724"/>
        <v>0</v>
      </c>
      <c r="DF96" s="241">
        <f t="shared" si="724"/>
        <v>0</v>
      </c>
      <c r="DG96" s="241">
        <f t="shared" si="724"/>
        <v>0</v>
      </c>
      <c r="DH96" s="241">
        <f t="shared" si="724"/>
        <v>0</v>
      </c>
      <c r="DI96" s="241">
        <f t="shared" si="724"/>
        <v>0</v>
      </c>
      <c r="DJ96" s="241">
        <f t="shared" si="724"/>
        <v>0</v>
      </c>
      <c r="DK96" s="241">
        <f t="shared" si="724"/>
        <v>0</v>
      </c>
      <c r="DL96" s="241">
        <f t="shared" si="724"/>
        <v>0</v>
      </c>
      <c r="DM96" s="241">
        <f t="shared" si="724"/>
        <v>0</v>
      </c>
      <c r="DN96" s="241">
        <f t="shared" si="724"/>
        <v>0</v>
      </c>
      <c r="DO96" s="241">
        <f t="shared" si="724"/>
        <v>0</v>
      </c>
      <c r="DP96" s="241">
        <f t="shared" si="724"/>
        <v>0</v>
      </c>
      <c r="DQ96" s="241">
        <f t="shared" si="724"/>
        <v>0</v>
      </c>
      <c r="DR96" s="241">
        <f t="shared" si="724"/>
        <v>0</v>
      </c>
      <c r="DS96" s="241">
        <f t="shared" si="724"/>
        <v>0</v>
      </c>
      <c r="DT96" s="241">
        <f t="shared" si="724"/>
        <v>0</v>
      </c>
      <c r="DU96" s="241">
        <f t="shared" si="724"/>
        <v>0</v>
      </c>
      <c r="DV96" s="241">
        <f t="shared" si="724"/>
        <v>0</v>
      </c>
      <c r="DW96" s="241">
        <f t="shared" si="724"/>
        <v>0</v>
      </c>
      <c r="DX96" s="241">
        <f t="shared" si="724"/>
        <v>0</v>
      </c>
      <c r="DY96" s="241">
        <f t="shared" si="724"/>
        <v>0</v>
      </c>
      <c r="DZ96" s="241">
        <f t="shared" si="724"/>
        <v>0</v>
      </c>
      <c r="EA96" s="241">
        <f t="shared" si="724"/>
        <v>0</v>
      </c>
      <c r="EB96" s="241">
        <f t="shared" si="724"/>
        <v>0</v>
      </c>
      <c r="EC96" s="241">
        <f t="shared" si="724"/>
        <v>0</v>
      </c>
      <c r="ED96" s="241">
        <f t="shared" si="724"/>
        <v>0</v>
      </c>
      <c r="EE96" s="241">
        <f t="shared" si="724"/>
        <v>0</v>
      </c>
      <c r="EF96" s="241">
        <f t="shared" si="724"/>
        <v>0</v>
      </c>
      <c r="EG96" s="241">
        <f t="shared" si="724"/>
        <v>0</v>
      </c>
      <c r="EH96" s="241">
        <f t="shared" ref="EH96:FM96" si="725" xml:space="preserve"> EH94 - EH95</f>
        <v>0</v>
      </c>
      <c r="EI96" s="241">
        <f t="shared" si="725"/>
        <v>0</v>
      </c>
      <c r="EJ96" s="241">
        <f t="shared" si="725"/>
        <v>0</v>
      </c>
      <c r="EK96" s="241">
        <f t="shared" si="725"/>
        <v>0</v>
      </c>
      <c r="EL96" s="241">
        <f t="shared" si="725"/>
        <v>0</v>
      </c>
      <c r="EM96" s="241">
        <f t="shared" si="725"/>
        <v>0</v>
      </c>
      <c r="EN96" s="241">
        <f t="shared" si="725"/>
        <v>0</v>
      </c>
      <c r="EO96" s="241">
        <f t="shared" si="725"/>
        <v>0</v>
      </c>
      <c r="EP96" s="241">
        <f t="shared" si="725"/>
        <v>0</v>
      </c>
      <c r="EQ96" s="241">
        <f t="shared" si="725"/>
        <v>0</v>
      </c>
      <c r="ER96" s="241">
        <f t="shared" si="725"/>
        <v>0</v>
      </c>
      <c r="ES96" s="241">
        <f t="shared" si="725"/>
        <v>0</v>
      </c>
      <c r="ET96" s="241">
        <f t="shared" si="725"/>
        <v>0</v>
      </c>
      <c r="EU96" s="241">
        <f t="shared" si="725"/>
        <v>0</v>
      </c>
      <c r="EV96" s="241">
        <f t="shared" si="725"/>
        <v>0</v>
      </c>
      <c r="EW96" s="241">
        <f t="shared" si="725"/>
        <v>0</v>
      </c>
      <c r="EX96" s="241">
        <f t="shared" si="725"/>
        <v>0</v>
      </c>
      <c r="EY96" s="241">
        <f t="shared" si="725"/>
        <v>0</v>
      </c>
      <c r="EZ96" s="241">
        <f t="shared" si="725"/>
        <v>0</v>
      </c>
      <c r="FA96" s="241">
        <f t="shared" si="725"/>
        <v>0</v>
      </c>
      <c r="FB96" s="241">
        <f t="shared" si="725"/>
        <v>0</v>
      </c>
      <c r="FC96" s="241">
        <f t="shared" si="725"/>
        <v>0</v>
      </c>
      <c r="FD96" s="241">
        <f t="shared" si="725"/>
        <v>0</v>
      </c>
      <c r="FE96" s="241">
        <f t="shared" si="725"/>
        <v>0</v>
      </c>
      <c r="FF96" s="241">
        <f t="shared" si="725"/>
        <v>0</v>
      </c>
      <c r="FG96" s="241">
        <f t="shared" si="725"/>
        <v>0</v>
      </c>
      <c r="FH96" s="241">
        <f t="shared" si="725"/>
        <v>0</v>
      </c>
      <c r="FI96" s="241">
        <f t="shared" si="725"/>
        <v>0</v>
      </c>
      <c r="FJ96" s="241">
        <f t="shared" si="725"/>
        <v>0</v>
      </c>
      <c r="FK96" s="241">
        <f t="shared" si="725"/>
        <v>0</v>
      </c>
      <c r="FL96" s="241">
        <f t="shared" si="725"/>
        <v>0</v>
      </c>
      <c r="FM96" s="241">
        <f t="shared" si="725"/>
        <v>0</v>
      </c>
      <c r="FN96" s="241">
        <f t="shared" ref="FN96:GJ96" si="726" xml:space="preserve"> FN94 - FN95</f>
        <v>0</v>
      </c>
      <c r="FO96" s="241">
        <f t="shared" si="726"/>
        <v>0</v>
      </c>
      <c r="FP96" s="241">
        <f t="shared" si="726"/>
        <v>0</v>
      </c>
      <c r="FQ96" s="241">
        <f t="shared" si="726"/>
        <v>0</v>
      </c>
      <c r="FR96" s="241">
        <f t="shared" si="726"/>
        <v>0</v>
      </c>
      <c r="FS96" s="241">
        <f t="shared" si="726"/>
        <v>0</v>
      </c>
      <c r="FT96" s="241">
        <f t="shared" si="726"/>
        <v>0</v>
      </c>
      <c r="FU96" s="241">
        <f t="shared" si="726"/>
        <v>0</v>
      </c>
      <c r="FV96" s="241">
        <f t="shared" si="726"/>
        <v>0</v>
      </c>
      <c r="FW96" s="241">
        <f t="shared" si="726"/>
        <v>0</v>
      </c>
      <c r="FX96" s="241">
        <f t="shared" si="726"/>
        <v>0</v>
      </c>
      <c r="FY96" s="241">
        <f t="shared" si="726"/>
        <v>0</v>
      </c>
      <c r="FZ96" s="241">
        <f t="shared" si="726"/>
        <v>0</v>
      </c>
      <c r="GA96" s="241">
        <f t="shared" si="726"/>
        <v>0</v>
      </c>
      <c r="GB96" s="241">
        <f t="shared" si="726"/>
        <v>0</v>
      </c>
      <c r="GC96" s="241">
        <f t="shared" si="726"/>
        <v>0</v>
      </c>
      <c r="GD96" s="241">
        <f t="shared" si="726"/>
        <v>0</v>
      </c>
      <c r="GE96" s="241">
        <f t="shared" si="726"/>
        <v>0</v>
      </c>
      <c r="GF96" s="241">
        <f t="shared" si="726"/>
        <v>0</v>
      </c>
      <c r="GG96" s="241">
        <f t="shared" si="726"/>
        <v>0</v>
      </c>
      <c r="GH96" s="241">
        <f t="shared" si="726"/>
        <v>0</v>
      </c>
      <c r="GI96" s="241">
        <f t="shared" si="726"/>
        <v>0</v>
      </c>
      <c r="GJ96" s="241">
        <f t="shared" si="726"/>
        <v>0</v>
      </c>
    </row>
    <row r="97" spans="1:192" x14ac:dyDescent="0.25">
      <c r="A97" s="242"/>
      <c r="B97" s="242"/>
      <c r="C97" s="243"/>
      <c r="D97" s="244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1"/>
      <c r="AD97" s="241"/>
      <c r="AE97" s="241"/>
      <c r="AF97" s="241"/>
      <c r="AG97" s="241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1"/>
      <c r="CA97" s="241"/>
      <c r="CB97" s="241"/>
      <c r="CC97" s="241"/>
      <c r="CD97" s="241"/>
      <c r="CE97" s="241"/>
      <c r="CF97" s="241"/>
      <c r="CG97" s="241"/>
      <c r="CH97" s="241"/>
      <c r="CI97" s="241"/>
      <c r="CJ97" s="241"/>
      <c r="CK97" s="241"/>
      <c r="CL97" s="241"/>
      <c r="CM97" s="241"/>
      <c r="CN97" s="241"/>
      <c r="CO97" s="241"/>
      <c r="CP97" s="241"/>
      <c r="CQ97" s="241"/>
      <c r="CR97" s="241"/>
      <c r="CS97" s="241"/>
      <c r="CT97" s="241"/>
      <c r="CU97" s="241"/>
      <c r="CV97" s="241"/>
      <c r="CW97" s="241"/>
      <c r="CX97" s="241"/>
      <c r="CY97" s="241"/>
      <c r="CZ97" s="241"/>
      <c r="DA97" s="241"/>
      <c r="DB97" s="241"/>
      <c r="DC97" s="241"/>
      <c r="DD97" s="241"/>
      <c r="DE97" s="241"/>
      <c r="DF97" s="241"/>
      <c r="DG97" s="241"/>
      <c r="DH97" s="241"/>
      <c r="DI97" s="241"/>
      <c r="DJ97" s="241"/>
      <c r="DK97" s="241"/>
      <c r="DL97" s="241"/>
      <c r="DM97" s="241"/>
      <c r="DN97" s="241"/>
      <c r="DO97" s="241"/>
      <c r="DP97" s="241"/>
      <c r="DQ97" s="241"/>
      <c r="DR97" s="241"/>
      <c r="DS97" s="241"/>
      <c r="DT97" s="241"/>
      <c r="DU97" s="241"/>
      <c r="DV97" s="241"/>
      <c r="DW97" s="241"/>
      <c r="DX97" s="241"/>
      <c r="DY97" s="241"/>
      <c r="DZ97" s="241"/>
      <c r="EA97" s="241"/>
      <c r="EB97" s="241"/>
      <c r="EC97" s="241"/>
      <c r="ED97" s="241"/>
      <c r="EE97" s="241"/>
      <c r="EF97" s="241"/>
      <c r="EG97" s="241"/>
      <c r="EH97" s="241"/>
      <c r="EI97" s="241"/>
      <c r="EJ97" s="241"/>
      <c r="EK97" s="241"/>
      <c r="EL97" s="241"/>
      <c r="EM97" s="241"/>
      <c r="EN97" s="241"/>
      <c r="EO97" s="241"/>
      <c r="EP97" s="241"/>
      <c r="EQ97" s="241"/>
      <c r="ER97" s="241"/>
      <c r="ES97" s="241"/>
      <c r="ET97" s="241"/>
      <c r="EU97" s="241"/>
      <c r="EV97" s="241"/>
      <c r="EW97" s="241"/>
      <c r="EX97" s="241"/>
      <c r="EY97" s="241"/>
      <c r="EZ97" s="241"/>
      <c r="FA97" s="241"/>
      <c r="FB97" s="241"/>
      <c r="FC97" s="241"/>
      <c r="FD97" s="241"/>
      <c r="FE97" s="241"/>
      <c r="FF97" s="241"/>
      <c r="FG97" s="241"/>
      <c r="FH97" s="241"/>
      <c r="FI97" s="241"/>
      <c r="FJ97" s="241"/>
      <c r="FK97" s="241"/>
      <c r="FL97" s="241"/>
      <c r="FM97" s="241"/>
      <c r="FN97" s="241"/>
      <c r="FO97" s="241"/>
      <c r="FP97" s="241"/>
      <c r="FQ97" s="241"/>
      <c r="FR97" s="241"/>
      <c r="FS97" s="241"/>
      <c r="FT97" s="241"/>
      <c r="FU97" s="241"/>
      <c r="FV97" s="241"/>
      <c r="FW97" s="241"/>
      <c r="FX97" s="241"/>
      <c r="FY97" s="241"/>
      <c r="FZ97" s="241"/>
      <c r="GA97" s="241"/>
      <c r="GB97" s="241"/>
      <c r="GC97" s="241"/>
      <c r="GD97" s="241"/>
      <c r="GE97" s="241"/>
      <c r="GF97" s="241"/>
      <c r="GG97" s="241"/>
      <c r="GH97" s="241"/>
      <c r="GI97" s="241"/>
      <c r="GJ97" s="241"/>
    </row>
    <row r="98" spans="1:192" s="565" customFormat="1" x14ac:dyDescent="0.25">
      <c r="A98" s="242"/>
      <c r="B98" s="242"/>
      <c r="C98" s="243"/>
      <c r="D98" s="244"/>
      <c r="E98" s="399" t="str">
        <f xml:space="preserve"> InpC!E$183</f>
        <v>Cash pre-funding of working capital</v>
      </c>
      <c r="F98" s="146">
        <f xml:space="preserve"> InpC!F$183</f>
        <v>1</v>
      </c>
      <c r="G98" s="399" t="str">
        <f xml:space="preserve"> InpC!G$183</f>
        <v>1 = yes, 0 = no</v>
      </c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6"/>
      <c r="AB98" s="286"/>
      <c r="AC98" s="286"/>
      <c r="AD98" s="286"/>
      <c r="AE98" s="286"/>
      <c r="AF98" s="286"/>
      <c r="AG98" s="286"/>
      <c r="AH98" s="286"/>
      <c r="AI98" s="286"/>
      <c r="AJ98" s="286"/>
      <c r="AK98" s="286"/>
      <c r="AL98" s="286"/>
      <c r="AM98" s="286"/>
      <c r="AN98" s="286"/>
      <c r="AO98" s="286"/>
      <c r="AP98" s="286"/>
      <c r="AQ98" s="286"/>
      <c r="AR98" s="286"/>
      <c r="AS98" s="286"/>
      <c r="AT98" s="286"/>
      <c r="AU98" s="286"/>
      <c r="AV98" s="286"/>
      <c r="AW98" s="286"/>
      <c r="AX98" s="286"/>
      <c r="AY98" s="286"/>
      <c r="AZ98" s="286"/>
      <c r="BA98" s="286"/>
      <c r="BB98" s="286"/>
      <c r="BC98" s="286"/>
      <c r="BD98" s="286"/>
      <c r="BE98" s="286"/>
      <c r="BF98" s="286"/>
      <c r="BG98" s="286"/>
      <c r="BH98" s="286"/>
      <c r="BI98" s="286"/>
      <c r="BJ98" s="286"/>
      <c r="BK98" s="286"/>
      <c r="BL98" s="286"/>
      <c r="BM98" s="286"/>
      <c r="BN98" s="286"/>
      <c r="BO98" s="286"/>
      <c r="BP98" s="286"/>
      <c r="BQ98" s="286"/>
      <c r="BR98" s="286"/>
      <c r="BS98" s="286"/>
      <c r="BT98" s="286"/>
      <c r="BU98" s="286"/>
      <c r="BV98" s="286"/>
      <c r="BW98" s="286"/>
      <c r="BX98" s="286"/>
      <c r="BY98" s="286"/>
      <c r="BZ98" s="286"/>
      <c r="CA98" s="286"/>
      <c r="CB98" s="286"/>
      <c r="CC98" s="286"/>
      <c r="CD98" s="286"/>
      <c r="CE98" s="286"/>
      <c r="CF98" s="286"/>
      <c r="CG98" s="286"/>
      <c r="CH98" s="286"/>
      <c r="CI98" s="286"/>
      <c r="CJ98" s="286"/>
      <c r="CK98" s="286"/>
      <c r="CL98" s="286"/>
      <c r="CM98" s="286"/>
      <c r="CN98" s="286"/>
      <c r="CO98" s="286"/>
      <c r="CP98" s="286"/>
      <c r="CQ98" s="286"/>
      <c r="CR98" s="286"/>
      <c r="CS98" s="286"/>
      <c r="CT98" s="286"/>
      <c r="CU98" s="286"/>
      <c r="CV98" s="286"/>
      <c r="CW98" s="286"/>
      <c r="CX98" s="286"/>
      <c r="CY98" s="286"/>
      <c r="CZ98" s="286"/>
      <c r="DA98" s="286"/>
      <c r="DB98" s="286"/>
      <c r="DC98" s="286"/>
      <c r="DD98" s="286"/>
      <c r="DE98" s="286"/>
      <c r="DF98" s="286"/>
      <c r="DG98" s="286"/>
      <c r="DH98" s="286"/>
      <c r="DI98" s="286"/>
      <c r="DJ98" s="286"/>
      <c r="DK98" s="286"/>
      <c r="DL98" s="286"/>
      <c r="DM98" s="286"/>
      <c r="DN98" s="286"/>
      <c r="DO98" s="286"/>
      <c r="DP98" s="286"/>
      <c r="DQ98" s="286"/>
      <c r="DR98" s="286"/>
      <c r="DS98" s="286"/>
      <c r="DT98" s="286"/>
      <c r="DU98" s="286"/>
      <c r="DV98" s="286"/>
      <c r="DW98" s="286"/>
      <c r="DX98" s="286"/>
      <c r="DY98" s="286"/>
      <c r="DZ98" s="286"/>
      <c r="EA98" s="286"/>
      <c r="EB98" s="286"/>
      <c r="EC98" s="286"/>
      <c r="ED98" s="286"/>
      <c r="EE98" s="286"/>
      <c r="EF98" s="286"/>
      <c r="EG98" s="286"/>
      <c r="EH98" s="286"/>
      <c r="EI98" s="286"/>
      <c r="EJ98" s="286"/>
      <c r="EK98" s="286"/>
      <c r="EL98" s="286"/>
      <c r="EM98" s="286"/>
      <c r="EN98" s="286"/>
      <c r="EO98" s="286"/>
      <c r="EP98" s="286"/>
      <c r="EQ98" s="286"/>
      <c r="ER98" s="286"/>
      <c r="ES98" s="286"/>
      <c r="ET98" s="286"/>
      <c r="EU98" s="286"/>
      <c r="EV98" s="286"/>
      <c r="EW98" s="286"/>
      <c r="EX98" s="286"/>
      <c r="EY98" s="286"/>
      <c r="EZ98" s="286"/>
      <c r="FA98" s="286"/>
      <c r="FB98" s="286"/>
      <c r="FC98" s="286"/>
      <c r="FD98" s="286"/>
      <c r="FE98" s="286"/>
      <c r="FF98" s="286"/>
      <c r="FG98" s="286"/>
      <c r="FH98" s="286"/>
      <c r="FI98" s="286"/>
      <c r="FJ98" s="286"/>
      <c r="FK98" s="286"/>
      <c r="FL98" s="286"/>
      <c r="FM98" s="286"/>
      <c r="FN98" s="286"/>
      <c r="FO98" s="286"/>
      <c r="FP98" s="286"/>
      <c r="FQ98" s="286"/>
      <c r="FR98" s="286"/>
      <c r="FS98" s="286"/>
      <c r="FT98" s="286"/>
      <c r="FU98" s="286"/>
      <c r="FV98" s="286"/>
      <c r="FW98" s="286"/>
      <c r="FX98" s="286"/>
      <c r="FY98" s="286"/>
      <c r="FZ98" s="286"/>
      <c r="GA98" s="286"/>
      <c r="GB98" s="286"/>
      <c r="GC98" s="286"/>
      <c r="GD98" s="286"/>
      <c r="GE98" s="286"/>
      <c r="GF98" s="286"/>
      <c r="GG98" s="286"/>
      <c r="GH98" s="286"/>
      <c r="GI98" s="286"/>
      <c r="GJ98" s="286"/>
    </row>
    <row r="99" spans="1:192" x14ac:dyDescent="0.25">
      <c r="A99" s="242"/>
      <c r="B99" s="242"/>
      <c r="C99" s="243"/>
      <c r="D99" s="244"/>
      <c r="E99" s="9" t="str">
        <f t="shared" ref="E99:AJ99" si="727" xml:space="preserve"> E$96</f>
        <v>Net working capital balance</v>
      </c>
      <c r="F99" s="9">
        <f t="shared" si="727"/>
        <v>0</v>
      </c>
      <c r="G99" s="9" t="str">
        <f t="shared" si="727"/>
        <v>$ 000s</v>
      </c>
      <c r="H99" s="9">
        <f t="shared" si="727"/>
        <v>0</v>
      </c>
      <c r="I99" s="9">
        <f t="shared" si="727"/>
        <v>0</v>
      </c>
      <c r="J99" s="9">
        <f t="shared" si="727"/>
        <v>0</v>
      </c>
      <c r="K99" s="9">
        <f t="shared" si="727"/>
        <v>0</v>
      </c>
      <c r="L99" s="9">
        <f t="shared" si="727"/>
        <v>0</v>
      </c>
      <c r="M99" s="9">
        <f t="shared" si="727"/>
        <v>0</v>
      </c>
      <c r="N99" s="9">
        <f t="shared" si="727"/>
        <v>0</v>
      </c>
      <c r="O99" s="9">
        <f t="shared" si="727"/>
        <v>0</v>
      </c>
      <c r="P99" s="9">
        <f t="shared" si="727"/>
        <v>0</v>
      </c>
      <c r="Q99" s="9">
        <f t="shared" si="727"/>
        <v>4045.2001882529712</v>
      </c>
      <c r="R99" s="9">
        <f t="shared" si="727"/>
        <v>4100.0366460594623</v>
      </c>
      <c r="S99" s="9">
        <f t="shared" si="727"/>
        <v>4022.7241842937938</v>
      </c>
      <c r="T99" s="9">
        <f t="shared" si="727"/>
        <v>4064.8124013326851</v>
      </c>
      <c r="U99" s="9">
        <f t="shared" si="727"/>
        <v>3988.0951342087246</v>
      </c>
      <c r="V99" s="9">
        <f t="shared" si="727"/>
        <v>4029.1176537026849</v>
      </c>
      <c r="W99" s="9">
        <f t="shared" si="727"/>
        <v>3953.0032107741918</v>
      </c>
      <c r="X99" s="9">
        <f t="shared" si="727"/>
        <v>3971.0032814326778</v>
      </c>
      <c r="Y99" s="9">
        <f t="shared" si="727"/>
        <v>3917.4386980248937</v>
      </c>
      <c r="Z99" s="9">
        <f t="shared" si="727"/>
        <v>3956.2047486461324</v>
      </c>
      <c r="AA99" s="9">
        <f t="shared" si="727"/>
        <v>3881.3206675767615</v>
      </c>
      <c r="AB99" s="9">
        <f t="shared" si="727"/>
        <v>3919.0369954837261</v>
      </c>
      <c r="AC99" s="9">
        <f t="shared" si="727"/>
        <v>3844.7796304352933</v>
      </c>
      <c r="AD99" s="9">
        <f t="shared" si="727"/>
        <v>3881.3580067154298</v>
      </c>
      <c r="AE99" s="9">
        <f t="shared" si="727"/>
        <v>3807.7356516936943</v>
      </c>
      <c r="AF99" s="9">
        <f t="shared" si="727"/>
        <v>3822.0408465458622</v>
      </c>
      <c r="AG99" s="9">
        <f t="shared" si="727"/>
        <v>3770.1782176713787</v>
      </c>
      <c r="AH99" s="9">
        <f t="shared" si="727"/>
        <v>3804.3452057799705</v>
      </c>
      <c r="AI99" s="9">
        <f t="shared" si="727"/>
        <v>3732.019727885825</v>
      </c>
      <c r="AJ99" s="9">
        <f t="shared" si="727"/>
        <v>3765.0659634131762</v>
      </c>
      <c r="AK99" s="9">
        <f t="shared" ref="AK99:BP99" si="728" xml:space="preserve"> AK$96</f>
        <v>3693.4014630595229</v>
      </c>
      <c r="AL99" s="9">
        <f t="shared" si="728"/>
        <v>3725.2314079485177</v>
      </c>
      <c r="AM99" s="9">
        <f t="shared" si="728"/>
        <v>3654.2368981250875</v>
      </c>
      <c r="AN99" s="9">
        <f t="shared" si="728"/>
        <v>3664.5836549640662</v>
      </c>
      <c r="AO99" s="9">
        <f t="shared" si="728"/>
        <v>3614.5146558524339</v>
      </c>
      <c r="AP99" s="9">
        <f t="shared" si="728"/>
        <v>3643.7652653338027</v>
      </c>
      <c r="AQ99" s="9">
        <f t="shared" si="728"/>
        <v>3574.1399132433853</v>
      </c>
      <c r="AR99" s="9">
        <f t="shared" si="728"/>
        <v>3602.1927570782709</v>
      </c>
      <c r="AS99" s="9">
        <f t="shared" si="728"/>
        <v>3533.2656091110957</v>
      </c>
      <c r="AT99" s="9">
        <f t="shared" si="728"/>
        <v>3560.0172374072572</v>
      </c>
      <c r="AU99" s="9">
        <f t="shared" si="728"/>
        <v>3491.7980845696038</v>
      </c>
      <c r="AV99" s="9">
        <f t="shared" si="728"/>
        <v>3497.9007714998061</v>
      </c>
      <c r="AW99" s="9">
        <f t="shared" si="728"/>
        <v>3449.725027574661</v>
      </c>
      <c r="AX99" s="9">
        <f t="shared" si="728"/>
        <v>3473.7152725818933</v>
      </c>
      <c r="AY99" s="9">
        <f t="shared" si="728"/>
        <v>3406.9437967910362</v>
      </c>
      <c r="AZ99" s="9">
        <f t="shared" si="728"/>
        <v>3429.6527873150444</v>
      </c>
      <c r="BA99" s="9">
        <f t="shared" si="728"/>
        <v>3363.6199507791971</v>
      </c>
      <c r="BB99" s="9">
        <f t="shared" si="728"/>
        <v>3384.935672683614</v>
      </c>
      <c r="BC99" s="9">
        <f t="shared" si="728"/>
        <v>3319.6521083300486</v>
      </c>
      <c r="BD99" s="9">
        <f t="shared" si="728"/>
        <v>3321.2012058315286</v>
      </c>
      <c r="BE99" s="9">
        <f t="shared" si="728"/>
        <v>0</v>
      </c>
      <c r="BF99" s="9">
        <f t="shared" si="728"/>
        <v>0</v>
      </c>
      <c r="BG99" s="9">
        <f t="shared" si="728"/>
        <v>0</v>
      </c>
      <c r="BH99" s="9">
        <f t="shared" si="728"/>
        <v>0</v>
      </c>
      <c r="BI99" s="9">
        <f t="shared" si="728"/>
        <v>0</v>
      </c>
      <c r="BJ99" s="9">
        <f t="shared" si="728"/>
        <v>0</v>
      </c>
      <c r="BK99" s="9">
        <f t="shared" si="728"/>
        <v>0</v>
      </c>
      <c r="BL99" s="9">
        <f t="shared" si="728"/>
        <v>0</v>
      </c>
      <c r="BM99" s="9">
        <f t="shared" si="728"/>
        <v>0</v>
      </c>
      <c r="BN99" s="9">
        <f t="shared" si="728"/>
        <v>0</v>
      </c>
      <c r="BO99" s="9">
        <f t="shared" si="728"/>
        <v>0</v>
      </c>
      <c r="BP99" s="9">
        <f t="shared" si="728"/>
        <v>0</v>
      </c>
      <c r="BQ99" s="9">
        <f t="shared" ref="BQ99:CV99" si="729" xml:space="preserve"> BQ$96</f>
        <v>0</v>
      </c>
      <c r="BR99" s="9">
        <f t="shared" si="729"/>
        <v>0</v>
      </c>
      <c r="BS99" s="9">
        <f t="shared" si="729"/>
        <v>0</v>
      </c>
      <c r="BT99" s="9">
        <f t="shared" si="729"/>
        <v>0</v>
      </c>
      <c r="BU99" s="9">
        <f t="shared" si="729"/>
        <v>0</v>
      </c>
      <c r="BV99" s="9">
        <f t="shared" si="729"/>
        <v>0</v>
      </c>
      <c r="BW99" s="9">
        <f t="shared" si="729"/>
        <v>0</v>
      </c>
      <c r="BX99" s="9">
        <f t="shared" si="729"/>
        <v>0</v>
      </c>
      <c r="BY99" s="9">
        <f t="shared" si="729"/>
        <v>0</v>
      </c>
      <c r="BZ99" s="9">
        <f t="shared" si="729"/>
        <v>0</v>
      </c>
      <c r="CA99" s="9">
        <f t="shared" si="729"/>
        <v>0</v>
      </c>
      <c r="CB99" s="9">
        <f t="shared" si="729"/>
        <v>0</v>
      </c>
      <c r="CC99" s="9">
        <f t="shared" si="729"/>
        <v>0</v>
      </c>
      <c r="CD99" s="9">
        <f t="shared" si="729"/>
        <v>0</v>
      </c>
      <c r="CE99" s="9">
        <f t="shared" si="729"/>
        <v>0</v>
      </c>
      <c r="CF99" s="9">
        <f t="shared" si="729"/>
        <v>0</v>
      </c>
      <c r="CG99" s="9">
        <f t="shared" si="729"/>
        <v>0</v>
      </c>
      <c r="CH99" s="9">
        <f t="shared" si="729"/>
        <v>0</v>
      </c>
      <c r="CI99" s="9">
        <f t="shared" si="729"/>
        <v>0</v>
      </c>
      <c r="CJ99" s="9">
        <f t="shared" si="729"/>
        <v>0</v>
      </c>
      <c r="CK99" s="9">
        <f t="shared" si="729"/>
        <v>0</v>
      </c>
      <c r="CL99" s="9">
        <f t="shared" si="729"/>
        <v>0</v>
      </c>
      <c r="CM99" s="9">
        <f t="shared" si="729"/>
        <v>0</v>
      </c>
      <c r="CN99" s="9">
        <f t="shared" si="729"/>
        <v>0</v>
      </c>
      <c r="CO99" s="9">
        <f t="shared" si="729"/>
        <v>0</v>
      </c>
      <c r="CP99" s="9">
        <f t="shared" si="729"/>
        <v>0</v>
      </c>
      <c r="CQ99" s="9">
        <f t="shared" si="729"/>
        <v>0</v>
      </c>
      <c r="CR99" s="9">
        <f t="shared" si="729"/>
        <v>0</v>
      </c>
      <c r="CS99" s="9">
        <f t="shared" si="729"/>
        <v>0</v>
      </c>
      <c r="CT99" s="9">
        <f t="shared" si="729"/>
        <v>0</v>
      </c>
      <c r="CU99" s="9">
        <f t="shared" si="729"/>
        <v>0</v>
      </c>
      <c r="CV99" s="9">
        <f t="shared" si="729"/>
        <v>0</v>
      </c>
      <c r="CW99" s="9">
        <f t="shared" ref="CW99:EB99" si="730" xml:space="preserve"> CW$96</f>
        <v>0</v>
      </c>
      <c r="CX99" s="9">
        <f t="shared" si="730"/>
        <v>0</v>
      </c>
      <c r="CY99" s="9">
        <f t="shared" si="730"/>
        <v>0</v>
      </c>
      <c r="CZ99" s="9">
        <f t="shared" si="730"/>
        <v>0</v>
      </c>
      <c r="DA99" s="9">
        <f t="shared" si="730"/>
        <v>0</v>
      </c>
      <c r="DB99" s="9">
        <f t="shared" si="730"/>
        <v>0</v>
      </c>
      <c r="DC99" s="9">
        <f t="shared" si="730"/>
        <v>0</v>
      </c>
      <c r="DD99" s="9">
        <f t="shared" si="730"/>
        <v>0</v>
      </c>
      <c r="DE99" s="9">
        <f t="shared" si="730"/>
        <v>0</v>
      </c>
      <c r="DF99" s="9">
        <f t="shared" si="730"/>
        <v>0</v>
      </c>
      <c r="DG99" s="9">
        <f t="shared" si="730"/>
        <v>0</v>
      </c>
      <c r="DH99" s="9">
        <f t="shared" si="730"/>
        <v>0</v>
      </c>
      <c r="DI99" s="9">
        <f t="shared" si="730"/>
        <v>0</v>
      </c>
      <c r="DJ99" s="9">
        <f t="shared" si="730"/>
        <v>0</v>
      </c>
      <c r="DK99" s="9">
        <f t="shared" si="730"/>
        <v>0</v>
      </c>
      <c r="DL99" s="9">
        <f t="shared" si="730"/>
        <v>0</v>
      </c>
      <c r="DM99" s="9">
        <f t="shared" si="730"/>
        <v>0</v>
      </c>
      <c r="DN99" s="9">
        <f t="shared" si="730"/>
        <v>0</v>
      </c>
      <c r="DO99" s="9">
        <f t="shared" si="730"/>
        <v>0</v>
      </c>
      <c r="DP99" s="9">
        <f t="shared" si="730"/>
        <v>0</v>
      </c>
      <c r="DQ99" s="9">
        <f t="shared" si="730"/>
        <v>0</v>
      </c>
      <c r="DR99" s="9">
        <f t="shared" si="730"/>
        <v>0</v>
      </c>
      <c r="DS99" s="9">
        <f t="shared" si="730"/>
        <v>0</v>
      </c>
      <c r="DT99" s="9">
        <f t="shared" si="730"/>
        <v>0</v>
      </c>
      <c r="DU99" s="9">
        <f t="shared" si="730"/>
        <v>0</v>
      </c>
      <c r="DV99" s="9">
        <f t="shared" si="730"/>
        <v>0</v>
      </c>
      <c r="DW99" s="9">
        <f t="shared" si="730"/>
        <v>0</v>
      </c>
      <c r="DX99" s="9">
        <f t="shared" si="730"/>
        <v>0</v>
      </c>
      <c r="DY99" s="9">
        <f t="shared" si="730"/>
        <v>0</v>
      </c>
      <c r="DZ99" s="9">
        <f t="shared" si="730"/>
        <v>0</v>
      </c>
      <c r="EA99" s="9">
        <f t="shared" si="730"/>
        <v>0</v>
      </c>
      <c r="EB99" s="9">
        <f t="shared" si="730"/>
        <v>0</v>
      </c>
      <c r="EC99" s="9">
        <f t="shared" ref="EC99:FH99" si="731" xml:space="preserve"> EC$96</f>
        <v>0</v>
      </c>
      <c r="ED99" s="9">
        <f t="shared" si="731"/>
        <v>0</v>
      </c>
      <c r="EE99" s="9">
        <f t="shared" si="731"/>
        <v>0</v>
      </c>
      <c r="EF99" s="9">
        <f t="shared" si="731"/>
        <v>0</v>
      </c>
      <c r="EG99" s="9">
        <f t="shared" si="731"/>
        <v>0</v>
      </c>
      <c r="EH99" s="9">
        <f t="shared" si="731"/>
        <v>0</v>
      </c>
      <c r="EI99" s="9">
        <f t="shared" si="731"/>
        <v>0</v>
      </c>
      <c r="EJ99" s="9">
        <f t="shared" si="731"/>
        <v>0</v>
      </c>
      <c r="EK99" s="9">
        <f t="shared" si="731"/>
        <v>0</v>
      </c>
      <c r="EL99" s="9">
        <f t="shared" si="731"/>
        <v>0</v>
      </c>
      <c r="EM99" s="9">
        <f t="shared" si="731"/>
        <v>0</v>
      </c>
      <c r="EN99" s="9">
        <f t="shared" si="731"/>
        <v>0</v>
      </c>
      <c r="EO99" s="9">
        <f t="shared" si="731"/>
        <v>0</v>
      </c>
      <c r="EP99" s="9">
        <f t="shared" si="731"/>
        <v>0</v>
      </c>
      <c r="EQ99" s="9">
        <f t="shared" si="731"/>
        <v>0</v>
      </c>
      <c r="ER99" s="9">
        <f t="shared" si="731"/>
        <v>0</v>
      </c>
      <c r="ES99" s="9">
        <f t="shared" si="731"/>
        <v>0</v>
      </c>
      <c r="ET99" s="9">
        <f t="shared" si="731"/>
        <v>0</v>
      </c>
      <c r="EU99" s="9">
        <f t="shared" si="731"/>
        <v>0</v>
      </c>
      <c r="EV99" s="9">
        <f t="shared" si="731"/>
        <v>0</v>
      </c>
      <c r="EW99" s="9">
        <f t="shared" si="731"/>
        <v>0</v>
      </c>
      <c r="EX99" s="9">
        <f t="shared" si="731"/>
        <v>0</v>
      </c>
      <c r="EY99" s="9">
        <f t="shared" si="731"/>
        <v>0</v>
      </c>
      <c r="EZ99" s="9">
        <f t="shared" si="731"/>
        <v>0</v>
      </c>
      <c r="FA99" s="9">
        <f t="shared" si="731"/>
        <v>0</v>
      </c>
      <c r="FB99" s="9">
        <f t="shared" si="731"/>
        <v>0</v>
      </c>
      <c r="FC99" s="9">
        <f t="shared" si="731"/>
        <v>0</v>
      </c>
      <c r="FD99" s="9">
        <f t="shared" si="731"/>
        <v>0</v>
      </c>
      <c r="FE99" s="9">
        <f t="shared" si="731"/>
        <v>0</v>
      </c>
      <c r="FF99" s="9">
        <f t="shared" si="731"/>
        <v>0</v>
      </c>
      <c r="FG99" s="9">
        <f t="shared" si="731"/>
        <v>0</v>
      </c>
      <c r="FH99" s="9">
        <f t="shared" si="731"/>
        <v>0</v>
      </c>
      <c r="FI99" s="9">
        <f t="shared" ref="FI99:GJ99" si="732" xml:space="preserve"> FI$96</f>
        <v>0</v>
      </c>
      <c r="FJ99" s="9">
        <f t="shared" si="732"/>
        <v>0</v>
      </c>
      <c r="FK99" s="9">
        <f t="shared" si="732"/>
        <v>0</v>
      </c>
      <c r="FL99" s="9">
        <f t="shared" si="732"/>
        <v>0</v>
      </c>
      <c r="FM99" s="9">
        <f t="shared" si="732"/>
        <v>0</v>
      </c>
      <c r="FN99" s="9">
        <f t="shared" si="732"/>
        <v>0</v>
      </c>
      <c r="FO99" s="9">
        <f t="shared" si="732"/>
        <v>0</v>
      </c>
      <c r="FP99" s="9">
        <f t="shared" si="732"/>
        <v>0</v>
      </c>
      <c r="FQ99" s="9">
        <f t="shared" si="732"/>
        <v>0</v>
      </c>
      <c r="FR99" s="9">
        <f t="shared" si="732"/>
        <v>0</v>
      </c>
      <c r="FS99" s="9">
        <f t="shared" si="732"/>
        <v>0</v>
      </c>
      <c r="FT99" s="9">
        <f t="shared" si="732"/>
        <v>0</v>
      </c>
      <c r="FU99" s="9">
        <f t="shared" si="732"/>
        <v>0</v>
      </c>
      <c r="FV99" s="9">
        <f t="shared" si="732"/>
        <v>0</v>
      </c>
      <c r="FW99" s="9">
        <f t="shared" si="732"/>
        <v>0</v>
      </c>
      <c r="FX99" s="9">
        <f t="shared" si="732"/>
        <v>0</v>
      </c>
      <c r="FY99" s="9">
        <f t="shared" si="732"/>
        <v>0</v>
      </c>
      <c r="FZ99" s="9">
        <f t="shared" si="732"/>
        <v>0</v>
      </c>
      <c r="GA99" s="9">
        <f t="shared" si="732"/>
        <v>0</v>
      </c>
      <c r="GB99" s="9">
        <f t="shared" si="732"/>
        <v>0</v>
      </c>
      <c r="GC99" s="9">
        <f t="shared" si="732"/>
        <v>0</v>
      </c>
      <c r="GD99" s="9">
        <f t="shared" si="732"/>
        <v>0</v>
      </c>
      <c r="GE99" s="9">
        <f t="shared" si="732"/>
        <v>0</v>
      </c>
      <c r="GF99" s="9">
        <f t="shared" si="732"/>
        <v>0</v>
      </c>
      <c r="GG99" s="9">
        <f t="shared" si="732"/>
        <v>0</v>
      </c>
      <c r="GH99" s="9">
        <f t="shared" si="732"/>
        <v>0</v>
      </c>
      <c r="GI99" s="9">
        <f t="shared" si="732"/>
        <v>0</v>
      </c>
      <c r="GJ99" s="9">
        <f t="shared" si="732"/>
        <v>0</v>
      </c>
    </row>
    <row r="100" spans="1:192" x14ac:dyDescent="0.25">
      <c r="A100" s="242"/>
      <c r="B100" s="242"/>
      <c r="C100" s="243"/>
      <c r="D100" s="244"/>
      <c r="E100" s="405" t="str">
        <f xml:space="preserve"> Time!E$92</f>
        <v>First operating period flag</v>
      </c>
      <c r="F100" s="405">
        <f xml:space="preserve"> Time!F$92</f>
        <v>0</v>
      </c>
      <c r="G100" s="405" t="str">
        <f xml:space="preserve"> Time!G$92</f>
        <v>flag</v>
      </c>
      <c r="H100" s="405">
        <f xml:space="preserve"> Time!H$92</f>
        <v>1</v>
      </c>
      <c r="I100" s="405">
        <f xml:space="preserve"> Time!I$92</f>
        <v>0</v>
      </c>
      <c r="J100" s="405">
        <f xml:space="preserve"> Time!J$92</f>
        <v>0</v>
      </c>
      <c r="K100" s="405">
        <f xml:space="preserve"> Time!K$92</f>
        <v>0</v>
      </c>
      <c r="L100" s="405">
        <f xml:space="preserve"> Time!L$92</f>
        <v>0</v>
      </c>
      <c r="M100" s="405">
        <f xml:space="preserve"> Time!M$92</f>
        <v>0</v>
      </c>
      <c r="N100" s="405">
        <f xml:space="preserve"> Time!N$92</f>
        <v>0</v>
      </c>
      <c r="O100" s="405">
        <f xml:space="preserve"> Time!O$92</f>
        <v>0</v>
      </c>
      <c r="P100" s="405">
        <f xml:space="preserve"> Time!P$92</f>
        <v>0</v>
      </c>
      <c r="Q100" s="405">
        <f xml:space="preserve"> Time!Q$92</f>
        <v>1</v>
      </c>
      <c r="R100" s="405">
        <f xml:space="preserve"> Time!R$92</f>
        <v>0</v>
      </c>
      <c r="S100" s="405">
        <f xml:space="preserve"> Time!S$92</f>
        <v>0</v>
      </c>
      <c r="T100" s="405">
        <f xml:space="preserve"> Time!T$92</f>
        <v>0</v>
      </c>
      <c r="U100" s="405">
        <f xml:space="preserve"> Time!U$92</f>
        <v>0</v>
      </c>
      <c r="V100" s="405">
        <f xml:space="preserve"> Time!V$92</f>
        <v>0</v>
      </c>
      <c r="W100" s="405">
        <f xml:space="preserve"> Time!W$92</f>
        <v>0</v>
      </c>
      <c r="X100" s="405">
        <f xml:space="preserve"> Time!X$92</f>
        <v>0</v>
      </c>
      <c r="Y100" s="405">
        <f xml:space="preserve"> Time!Y$92</f>
        <v>0</v>
      </c>
      <c r="Z100" s="405">
        <f xml:space="preserve"> Time!Z$92</f>
        <v>0</v>
      </c>
      <c r="AA100" s="405">
        <f xml:space="preserve"> Time!AA$92</f>
        <v>0</v>
      </c>
      <c r="AB100" s="405">
        <f xml:space="preserve"> Time!AB$92</f>
        <v>0</v>
      </c>
      <c r="AC100" s="405">
        <f xml:space="preserve"> Time!AC$92</f>
        <v>0</v>
      </c>
      <c r="AD100" s="405">
        <f xml:space="preserve"> Time!AD$92</f>
        <v>0</v>
      </c>
      <c r="AE100" s="405">
        <f xml:space="preserve"> Time!AE$92</f>
        <v>0</v>
      </c>
      <c r="AF100" s="405">
        <f xml:space="preserve"> Time!AF$92</f>
        <v>0</v>
      </c>
      <c r="AG100" s="405">
        <f xml:space="preserve"> Time!AG$92</f>
        <v>0</v>
      </c>
      <c r="AH100" s="405">
        <f xml:space="preserve"> Time!AH$92</f>
        <v>0</v>
      </c>
      <c r="AI100" s="405">
        <f xml:space="preserve"> Time!AI$92</f>
        <v>0</v>
      </c>
      <c r="AJ100" s="405">
        <f xml:space="preserve"> Time!AJ$92</f>
        <v>0</v>
      </c>
      <c r="AK100" s="405">
        <f xml:space="preserve"> Time!AK$92</f>
        <v>0</v>
      </c>
      <c r="AL100" s="405">
        <f xml:space="preserve"> Time!AL$92</f>
        <v>0</v>
      </c>
      <c r="AM100" s="405">
        <f xml:space="preserve"> Time!AM$92</f>
        <v>0</v>
      </c>
      <c r="AN100" s="405">
        <f xml:space="preserve"> Time!AN$92</f>
        <v>0</v>
      </c>
      <c r="AO100" s="405">
        <f xml:space="preserve"> Time!AO$92</f>
        <v>0</v>
      </c>
      <c r="AP100" s="405">
        <f xml:space="preserve"> Time!AP$92</f>
        <v>0</v>
      </c>
      <c r="AQ100" s="405">
        <f xml:space="preserve"> Time!AQ$92</f>
        <v>0</v>
      </c>
      <c r="AR100" s="405">
        <f xml:space="preserve"> Time!AR$92</f>
        <v>0</v>
      </c>
      <c r="AS100" s="405">
        <f xml:space="preserve"> Time!AS$92</f>
        <v>0</v>
      </c>
      <c r="AT100" s="405">
        <f xml:space="preserve"> Time!AT$92</f>
        <v>0</v>
      </c>
      <c r="AU100" s="405">
        <f xml:space="preserve"> Time!AU$92</f>
        <v>0</v>
      </c>
      <c r="AV100" s="405">
        <f xml:space="preserve"> Time!AV$92</f>
        <v>0</v>
      </c>
      <c r="AW100" s="405">
        <f xml:space="preserve"> Time!AW$92</f>
        <v>0</v>
      </c>
      <c r="AX100" s="405">
        <f xml:space="preserve"> Time!AX$92</f>
        <v>0</v>
      </c>
      <c r="AY100" s="405">
        <f xml:space="preserve"> Time!AY$92</f>
        <v>0</v>
      </c>
      <c r="AZ100" s="405">
        <f xml:space="preserve"> Time!AZ$92</f>
        <v>0</v>
      </c>
      <c r="BA100" s="405">
        <f xml:space="preserve"> Time!BA$92</f>
        <v>0</v>
      </c>
      <c r="BB100" s="405">
        <f xml:space="preserve"> Time!BB$92</f>
        <v>0</v>
      </c>
      <c r="BC100" s="405">
        <f xml:space="preserve"> Time!BC$92</f>
        <v>0</v>
      </c>
      <c r="BD100" s="405">
        <f xml:space="preserve"> Time!BD$92</f>
        <v>0</v>
      </c>
      <c r="BE100" s="405">
        <f xml:space="preserve"> Time!BE$92</f>
        <v>0</v>
      </c>
      <c r="BF100" s="405">
        <f xml:space="preserve"> Time!BF$92</f>
        <v>0</v>
      </c>
      <c r="BG100" s="405">
        <f xml:space="preserve"> Time!BG$92</f>
        <v>0</v>
      </c>
      <c r="BH100" s="405">
        <f xml:space="preserve"> Time!BH$92</f>
        <v>0</v>
      </c>
      <c r="BI100" s="405">
        <f xml:space="preserve"> Time!BI$92</f>
        <v>0</v>
      </c>
      <c r="BJ100" s="405">
        <f xml:space="preserve"> Time!BJ$92</f>
        <v>0</v>
      </c>
      <c r="BK100" s="405">
        <f xml:space="preserve"> Time!BK$92</f>
        <v>0</v>
      </c>
      <c r="BL100" s="405">
        <f xml:space="preserve"> Time!BL$92</f>
        <v>0</v>
      </c>
      <c r="BM100" s="405">
        <f xml:space="preserve"> Time!BM$92</f>
        <v>0</v>
      </c>
      <c r="BN100" s="405">
        <f xml:space="preserve"> Time!BN$92</f>
        <v>0</v>
      </c>
      <c r="BO100" s="405">
        <f xml:space="preserve"> Time!BO$92</f>
        <v>0</v>
      </c>
      <c r="BP100" s="405">
        <f xml:space="preserve"> Time!BP$92</f>
        <v>0</v>
      </c>
      <c r="BQ100" s="405">
        <f xml:space="preserve"> Time!BQ$92</f>
        <v>0</v>
      </c>
      <c r="BR100" s="405">
        <f xml:space="preserve"> Time!BR$92</f>
        <v>0</v>
      </c>
      <c r="BS100" s="405">
        <f xml:space="preserve"> Time!BS$92</f>
        <v>0</v>
      </c>
      <c r="BT100" s="405">
        <f xml:space="preserve"> Time!BT$92</f>
        <v>0</v>
      </c>
      <c r="BU100" s="405">
        <f xml:space="preserve"> Time!BU$92</f>
        <v>0</v>
      </c>
      <c r="BV100" s="405">
        <f xml:space="preserve"> Time!BV$92</f>
        <v>0</v>
      </c>
      <c r="BW100" s="405">
        <f xml:space="preserve"> Time!BW$92</f>
        <v>0</v>
      </c>
      <c r="BX100" s="405">
        <f xml:space="preserve"> Time!BX$92</f>
        <v>0</v>
      </c>
      <c r="BY100" s="405">
        <f xml:space="preserve"> Time!BY$92</f>
        <v>0</v>
      </c>
      <c r="BZ100" s="405">
        <f xml:space="preserve"> Time!BZ$92</f>
        <v>0</v>
      </c>
      <c r="CA100" s="405">
        <f xml:space="preserve"> Time!CA$92</f>
        <v>0</v>
      </c>
      <c r="CB100" s="405">
        <f xml:space="preserve"> Time!CB$92</f>
        <v>0</v>
      </c>
      <c r="CC100" s="405">
        <f xml:space="preserve"> Time!CC$92</f>
        <v>0</v>
      </c>
      <c r="CD100" s="405">
        <f xml:space="preserve"> Time!CD$92</f>
        <v>0</v>
      </c>
      <c r="CE100" s="405">
        <f xml:space="preserve"> Time!CE$92</f>
        <v>0</v>
      </c>
      <c r="CF100" s="405">
        <f xml:space="preserve"> Time!CF$92</f>
        <v>0</v>
      </c>
      <c r="CG100" s="405">
        <f xml:space="preserve"> Time!CG$92</f>
        <v>0</v>
      </c>
      <c r="CH100" s="405">
        <f xml:space="preserve"> Time!CH$92</f>
        <v>0</v>
      </c>
      <c r="CI100" s="405">
        <f xml:space="preserve"> Time!CI$92</f>
        <v>0</v>
      </c>
      <c r="CJ100" s="405">
        <f xml:space="preserve"> Time!CJ$92</f>
        <v>0</v>
      </c>
      <c r="CK100" s="405">
        <f xml:space="preserve"> Time!CK$92</f>
        <v>0</v>
      </c>
      <c r="CL100" s="405">
        <f xml:space="preserve"> Time!CL$92</f>
        <v>0</v>
      </c>
      <c r="CM100" s="405">
        <f xml:space="preserve"> Time!CM$92</f>
        <v>0</v>
      </c>
      <c r="CN100" s="405">
        <f xml:space="preserve"> Time!CN$92</f>
        <v>0</v>
      </c>
      <c r="CO100" s="405">
        <f xml:space="preserve"> Time!CO$92</f>
        <v>0</v>
      </c>
      <c r="CP100" s="405">
        <f xml:space="preserve"> Time!CP$92</f>
        <v>0</v>
      </c>
      <c r="CQ100" s="405">
        <f xml:space="preserve"> Time!CQ$92</f>
        <v>0</v>
      </c>
      <c r="CR100" s="405">
        <f xml:space="preserve"> Time!CR$92</f>
        <v>0</v>
      </c>
      <c r="CS100" s="405">
        <f xml:space="preserve"> Time!CS$92</f>
        <v>0</v>
      </c>
      <c r="CT100" s="405">
        <f xml:space="preserve"> Time!CT$92</f>
        <v>0</v>
      </c>
      <c r="CU100" s="405">
        <f xml:space="preserve"> Time!CU$92</f>
        <v>0</v>
      </c>
      <c r="CV100" s="405">
        <f xml:space="preserve"> Time!CV$92</f>
        <v>0</v>
      </c>
      <c r="CW100" s="405">
        <f xml:space="preserve"> Time!CW$92</f>
        <v>0</v>
      </c>
      <c r="CX100" s="405">
        <f xml:space="preserve"> Time!CX$92</f>
        <v>0</v>
      </c>
      <c r="CY100" s="405">
        <f xml:space="preserve"> Time!CY$92</f>
        <v>0</v>
      </c>
      <c r="CZ100" s="405">
        <f xml:space="preserve"> Time!CZ$92</f>
        <v>0</v>
      </c>
      <c r="DA100" s="405">
        <f xml:space="preserve"> Time!DA$92</f>
        <v>0</v>
      </c>
      <c r="DB100" s="405">
        <f xml:space="preserve"> Time!DB$92</f>
        <v>0</v>
      </c>
      <c r="DC100" s="405">
        <f xml:space="preserve"> Time!DC$92</f>
        <v>0</v>
      </c>
      <c r="DD100" s="405">
        <f xml:space="preserve"> Time!DD$92</f>
        <v>0</v>
      </c>
      <c r="DE100" s="405">
        <f xml:space="preserve"> Time!DE$92</f>
        <v>0</v>
      </c>
      <c r="DF100" s="405">
        <f xml:space="preserve"> Time!DF$92</f>
        <v>0</v>
      </c>
      <c r="DG100" s="405">
        <f xml:space="preserve"> Time!DG$92</f>
        <v>0</v>
      </c>
      <c r="DH100" s="405">
        <f xml:space="preserve"> Time!DH$92</f>
        <v>0</v>
      </c>
      <c r="DI100" s="405">
        <f xml:space="preserve"> Time!DI$92</f>
        <v>0</v>
      </c>
      <c r="DJ100" s="405">
        <f xml:space="preserve"> Time!DJ$92</f>
        <v>0</v>
      </c>
      <c r="DK100" s="405">
        <f xml:space="preserve"> Time!DK$92</f>
        <v>0</v>
      </c>
      <c r="DL100" s="405">
        <f xml:space="preserve"> Time!DL$92</f>
        <v>0</v>
      </c>
      <c r="DM100" s="405">
        <f xml:space="preserve"> Time!DM$92</f>
        <v>0</v>
      </c>
      <c r="DN100" s="405">
        <f xml:space="preserve"> Time!DN$92</f>
        <v>0</v>
      </c>
      <c r="DO100" s="405">
        <f xml:space="preserve"> Time!DO$92</f>
        <v>0</v>
      </c>
      <c r="DP100" s="405">
        <f xml:space="preserve"> Time!DP$92</f>
        <v>0</v>
      </c>
      <c r="DQ100" s="405">
        <f xml:space="preserve"> Time!DQ$92</f>
        <v>0</v>
      </c>
      <c r="DR100" s="405">
        <f xml:space="preserve"> Time!DR$92</f>
        <v>0</v>
      </c>
      <c r="DS100" s="405">
        <f xml:space="preserve"> Time!DS$92</f>
        <v>0</v>
      </c>
      <c r="DT100" s="405">
        <f xml:space="preserve"> Time!DT$92</f>
        <v>0</v>
      </c>
      <c r="DU100" s="405">
        <f xml:space="preserve"> Time!DU$92</f>
        <v>0</v>
      </c>
      <c r="DV100" s="405">
        <f xml:space="preserve"> Time!DV$92</f>
        <v>0</v>
      </c>
      <c r="DW100" s="405">
        <f xml:space="preserve"> Time!DW$92</f>
        <v>0</v>
      </c>
      <c r="DX100" s="405">
        <f xml:space="preserve"> Time!DX$92</f>
        <v>0</v>
      </c>
      <c r="DY100" s="405">
        <f xml:space="preserve"> Time!DY$92</f>
        <v>0</v>
      </c>
      <c r="DZ100" s="405">
        <f xml:space="preserve"> Time!DZ$92</f>
        <v>0</v>
      </c>
      <c r="EA100" s="405">
        <f xml:space="preserve"> Time!EA$92</f>
        <v>0</v>
      </c>
      <c r="EB100" s="405">
        <f xml:space="preserve"> Time!EB$92</f>
        <v>0</v>
      </c>
      <c r="EC100" s="405">
        <f xml:space="preserve"> Time!EC$92</f>
        <v>0</v>
      </c>
      <c r="ED100" s="405">
        <f xml:space="preserve"> Time!ED$92</f>
        <v>0</v>
      </c>
      <c r="EE100" s="405">
        <f xml:space="preserve"> Time!EE$92</f>
        <v>0</v>
      </c>
      <c r="EF100" s="405">
        <f xml:space="preserve"> Time!EF$92</f>
        <v>0</v>
      </c>
      <c r="EG100" s="405">
        <f xml:space="preserve"> Time!EG$92</f>
        <v>0</v>
      </c>
      <c r="EH100" s="405">
        <f xml:space="preserve"> Time!EH$92</f>
        <v>0</v>
      </c>
      <c r="EI100" s="405">
        <f xml:space="preserve"> Time!EI$92</f>
        <v>0</v>
      </c>
      <c r="EJ100" s="405">
        <f xml:space="preserve"> Time!EJ$92</f>
        <v>0</v>
      </c>
      <c r="EK100" s="405">
        <f xml:space="preserve"> Time!EK$92</f>
        <v>0</v>
      </c>
      <c r="EL100" s="405">
        <f xml:space="preserve"> Time!EL$92</f>
        <v>0</v>
      </c>
      <c r="EM100" s="405">
        <f xml:space="preserve"> Time!EM$92</f>
        <v>0</v>
      </c>
      <c r="EN100" s="405">
        <f xml:space="preserve"> Time!EN$92</f>
        <v>0</v>
      </c>
      <c r="EO100" s="405">
        <f xml:space="preserve"> Time!EO$92</f>
        <v>0</v>
      </c>
      <c r="EP100" s="405">
        <f xml:space="preserve"> Time!EP$92</f>
        <v>0</v>
      </c>
      <c r="EQ100" s="405">
        <f xml:space="preserve"> Time!EQ$92</f>
        <v>0</v>
      </c>
      <c r="ER100" s="405">
        <f xml:space="preserve"> Time!ER$92</f>
        <v>0</v>
      </c>
      <c r="ES100" s="405">
        <f xml:space="preserve"> Time!ES$92</f>
        <v>0</v>
      </c>
      <c r="ET100" s="405">
        <f xml:space="preserve"> Time!ET$92</f>
        <v>0</v>
      </c>
      <c r="EU100" s="405">
        <f xml:space="preserve"> Time!EU$92</f>
        <v>0</v>
      </c>
      <c r="EV100" s="405">
        <f xml:space="preserve"> Time!EV$92</f>
        <v>0</v>
      </c>
      <c r="EW100" s="405">
        <f xml:space="preserve"> Time!EW$92</f>
        <v>0</v>
      </c>
      <c r="EX100" s="405">
        <f xml:space="preserve"> Time!EX$92</f>
        <v>0</v>
      </c>
      <c r="EY100" s="405">
        <f xml:space="preserve"> Time!EY$92</f>
        <v>0</v>
      </c>
      <c r="EZ100" s="405">
        <f xml:space="preserve"> Time!EZ$92</f>
        <v>0</v>
      </c>
      <c r="FA100" s="405">
        <f xml:space="preserve"> Time!FA$92</f>
        <v>0</v>
      </c>
      <c r="FB100" s="405">
        <f xml:space="preserve"> Time!FB$92</f>
        <v>0</v>
      </c>
      <c r="FC100" s="405">
        <f xml:space="preserve"> Time!FC$92</f>
        <v>0</v>
      </c>
      <c r="FD100" s="405">
        <f xml:space="preserve"> Time!FD$92</f>
        <v>0</v>
      </c>
      <c r="FE100" s="405">
        <f xml:space="preserve"> Time!FE$92</f>
        <v>0</v>
      </c>
      <c r="FF100" s="405">
        <f xml:space="preserve"> Time!FF$92</f>
        <v>0</v>
      </c>
      <c r="FG100" s="405">
        <f xml:space="preserve"> Time!FG$92</f>
        <v>0</v>
      </c>
      <c r="FH100" s="405">
        <f xml:space="preserve"> Time!FH$92</f>
        <v>0</v>
      </c>
      <c r="FI100" s="405">
        <f xml:space="preserve"> Time!FI$92</f>
        <v>0</v>
      </c>
      <c r="FJ100" s="405">
        <f xml:space="preserve"> Time!FJ$92</f>
        <v>0</v>
      </c>
      <c r="FK100" s="405">
        <f xml:space="preserve"> Time!FK$92</f>
        <v>0</v>
      </c>
      <c r="FL100" s="405">
        <f xml:space="preserve"> Time!FL$92</f>
        <v>0</v>
      </c>
      <c r="FM100" s="405">
        <f xml:space="preserve"> Time!FM$92</f>
        <v>0</v>
      </c>
      <c r="FN100" s="405">
        <f xml:space="preserve"> Time!FN$92</f>
        <v>0</v>
      </c>
      <c r="FO100" s="405">
        <f xml:space="preserve"> Time!FO$92</f>
        <v>0</v>
      </c>
      <c r="FP100" s="405">
        <f xml:space="preserve"> Time!FP$92</f>
        <v>0</v>
      </c>
      <c r="FQ100" s="405">
        <f xml:space="preserve"> Time!FQ$92</f>
        <v>0</v>
      </c>
      <c r="FR100" s="405">
        <f xml:space="preserve"> Time!FR$92</f>
        <v>0</v>
      </c>
      <c r="FS100" s="405">
        <f xml:space="preserve"> Time!FS$92</f>
        <v>0</v>
      </c>
      <c r="FT100" s="405">
        <f xml:space="preserve"> Time!FT$92</f>
        <v>0</v>
      </c>
      <c r="FU100" s="405">
        <f xml:space="preserve"> Time!FU$92</f>
        <v>0</v>
      </c>
      <c r="FV100" s="405">
        <f xml:space="preserve"> Time!FV$92</f>
        <v>0</v>
      </c>
      <c r="FW100" s="405">
        <f xml:space="preserve"> Time!FW$92</f>
        <v>0</v>
      </c>
      <c r="FX100" s="405">
        <f xml:space="preserve"> Time!FX$92</f>
        <v>0</v>
      </c>
      <c r="FY100" s="405">
        <f xml:space="preserve"> Time!FY$92</f>
        <v>0</v>
      </c>
      <c r="FZ100" s="405">
        <f xml:space="preserve"> Time!FZ$92</f>
        <v>0</v>
      </c>
      <c r="GA100" s="405">
        <f xml:space="preserve"> Time!GA$92</f>
        <v>0</v>
      </c>
      <c r="GB100" s="405">
        <f xml:space="preserve"> Time!GB$92</f>
        <v>0</v>
      </c>
      <c r="GC100" s="405">
        <f xml:space="preserve"> Time!GC$92</f>
        <v>0</v>
      </c>
      <c r="GD100" s="405">
        <f xml:space="preserve"> Time!GD$92</f>
        <v>0</v>
      </c>
      <c r="GE100" s="405">
        <f xml:space="preserve"> Time!GE$92</f>
        <v>0</v>
      </c>
      <c r="GF100" s="405">
        <f xml:space="preserve"> Time!GF$92</f>
        <v>0</v>
      </c>
      <c r="GG100" s="405">
        <f xml:space="preserve"> Time!GG$92</f>
        <v>0</v>
      </c>
      <c r="GH100" s="405">
        <f xml:space="preserve"> Time!GH$92</f>
        <v>0</v>
      </c>
      <c r="GI100" s="405">
        <f xml:space="preserve"> Time!GI$92</f>
        <v>0</v>
      </c>
      <c r="GJ100" s="405">
        <f xml:space="preserve"> Time!GJ$92</f>
        <v>0</v>
      </c>
    </row>
    <row r="101" spans="1:192" s="193" customFormat="1" x14ac:dyDescent="0.25">
      <c r="A101" s="142"/>
      <c r="B101" s="142"/>
      <c r="C101" s="143"/>
      <c r="D101" s="144"/>
      <c r="E101" s="145" t="s">
        <v>416</v>
      </c>
      <c r="F101" s="145">
        <f xml:space="preserve"> SUMPRODUCT(J99:GJ99, J100:GJ100) * F98</f>
        <v>4045.2001882529712</v>
      </c>
      <c r="G101" s="145" t="str">
        <f xml:space="preserve"> SMU</f>
        <v>$ 000s</v>
      </c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145"/>
      <c r="AJ101" s="145"/>
      <c r="AK101" s="145"/>
      <c r="AL101" s="145"/>
      <c r="AM101" s="145"/>
      <c r="AN101" s="145"/>
      <c r="AO101" s="145"/>
      <c r="AP101" s="145"/>
      <c r="AQ101" s="145"/>
      <c r="AR101" s="145"/>
      <c r="AS101" s="145"/>
      <c r="AT101" s="145"/>
      <c r="AU101" s="145"/>
      <c r="AV101" s="145"/>
      <c r="AW101" s="145"/>
      <c r="AX101" s="145"/>
      <c r="AY101" s="145"/>
      <c r="AZ101" s="145"/>
      <c r="BA101" s="145"/>
      <c r="BB101" s="145"/>
      <c r="BC101" s="145"/>
      <c r="BD101" s="145"/>
      <c r="BE101" s="145"/>
      <c r="BF101" s="145"/>
      <c r="BG101" s="145"/>
      <c r="BH101" s="145"/>
      <c r="BI101" s="145"/>
      <c r="BJ101" s="145"/>
      <c r="BK101" s="145"/>
      <c r="BL101" s="145"/>
      <c r="BM101" s="145"/>
      <c r="BN101" s="145"/>
      <c r="BO101" s="145"/>
      <c r="BP101" s="145"/>
      <c r="BQ101" s="145"/>
      <c r="BR101" s="145"/>
      <c r="BS101" s="145"/>
      <c r="BT101" s="145"/>
      <c r="BU101" s="145"/>
      <c r="BV101" s="145"/>
      <c r="BW101" s="145"/>
      <c r="BX101" s="145"/>
      <c r="BY101" s="145"/>
      <c r="BZ101" s="145"/>
      <c r="CA101" s="145"/>
      <c r="CB101" s="145"/>
      <c r="CC101" s="145"/>
      <c r="CD101" s="145"/>
      <c r="CE101" s="145"/>
      <c r="CF101" s="145"/>
      <c r="CG101" s="145"/>
      <c r="CH101" s="145"/>
      <c r="CI101" s="145"/>
      <c r="CJ101" s="145"/>
      <c r="CK101" s="145"/>
      <c r="CL101" s="145"/>
      <c r="CM101" s="145"/>
      <c r="CN101" s="145"/>
      <c r="CO101" s="145"/>
      <c r="CP101" s="145"/>
      <c r="CQ101" s="145"/>
      <c r="CR101" s="145"/>
      <c r="CS101" s="145"/>
      <c r="CT101" s="145"/>
      <c r="CU101" s="145"/>
      <c r="CV101" s="145"/>
      <c r="CW101" s="145"/>
      <c r="CX101" s="145"/>
      <c r="CY101" s="145"/>
      <c r="CZ101" s="145"/>
      <c r="DA101" s="145"/>
      <c r="DB101" s="145"/>
      <c r="DC101" s="145"/>
      <c r="DD101" s="145"/>
      <c r="DE101" s="145"/>
      <c r="DF101" s="145"/>
      <c r="DG101" s="145"/>
      <c r="DH101" s="145"/>
      <c r="DI101" s="145"/>
      <c r="DJ101" s="145"/>
      <c r="DK101" s="145"/>
      <c r="DL101" s="145"/>
      <c r="DM101" s="145"/>
      <c r="DN101" s="145"/>
      <c r="DO101" s="145"/>
      <c r="DP101" s="145"/>
      <c r="DQ101" s="145"/>
      <c r="DR101" s="145"/>
      <c r="DS101" s="145"/>
      <c r="DT101" s="145"/>
      <c r="DU101" s="145"/>
      <c r="DV101" s="145"/>
      <c r="DW101" s="145"/>
      <c r="DX101" s="145"/>
      <c r="DY101" s="145"/>
      <c r="DZ101" s="145"/>
      <c r="EA101" s="145"/>
      <c r="EB101" s="145"/>
      <c r="EC101" s="145"/>
      <c r="ED101" s="145"/>
      <c r="EE101" s="145"/>
      <c r="EF101" s="145"/>
      <c r="EG101" s="145"/>
      <c r="EH101" s="145"/>
      <c r="EI101" s="145"/>
      <c r="EJ101" s="145"/>
      <c r="EK101" s="145"/>
      <c r="EL101" s="145"/>
      <c r="EM101" s="145"/>
      <c r="EN101" s="145"/>
      <c r="EO101" s="145"/>
      <c r="EP101" s="145"/>
      <c r="EQ101" s="145"/>
      <c r="ER101" s="145"/>
      <c r="ES101" s="145"/>
      <c r="ET101" s="145"/>
      <c r="EU101" s="145"/>
      <c r="EV101" s="145"/>
      <c r="EW101" s="145"/>
      <c r="EX101" s="145"/>
      <c r="EY101" s="145"/>
      <c r="EZ101" s="145"/>
      <c r="FA101" s="145"/>
      <c r="FB101" s="145"/>
      <c r="FC101" s="145"/>
      <c r="FD101" s="145"/>
      <c r="FE101" s="145"/>
      <c r="FF101" s="145"/>
      <c r="FG101" s="145"/>
      <c r="FH101" s="145"/>
      <c r="FI101" s="145"/>
      <c r="FJ101" s="145"/>
      <c r="FK101" s="145"/>
      <c r="FL101" s="145"/>
      <c r="FM101" s="145"/>
      <c r="FN101" s="145"/>
      <c r="FO101" s="145"/>
      <c r="FP101" s="145"/>
      <c r="FQ101" s="145"/>
      <c r="FR101" s="145"/>
      <c r="FS101" s="145"/>
      <c r="FT101" s="145"/>
      <c r="FU101" s="145"/>
      <c r="FV101" s="145"/>
      <c r="FW101" s="145"/>
      <c r="FX101" s="145"/>
      <c r="FY101" s="145"/>
      <c r="FZ101" s="145"/>
      <c r="GA101" s="145"/>
      <c r="GB101" s="145"/>
      <c r="GC101" s="145"/>
      <c r="GD101" s="145"/>
      <c r="GE101" s="145"/>
      <c r="GF101" s="145"/>
      <c r="GG101" s="145"/>
      <c r="GH101" s="145"/>
      <c r="GI101" s="145"/>
      <c r="GJ101" s="145"/>
    </row>
    <row r="102" spans="1:192" x14ac:dyDescent="0.25">
      <c r="A102" s="242"/>
      <c r="B102" s="242"/>
      <c r="C102" s="243"/>
      <c r="D102" s="244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41"/>
      <c r="S102" s="241"/>
      <c r="T102" s="241"/>
      <c r="U102" s="241"/>
      <c r="V102" s="241"/>
      <c r="W102" s="241"/>
      <c r="X102" s="241"/>
      <c r="Y102" s="241"/>
      <c r="Z102" s="241"/>
      <c r="AA102" s="241"/>
      <c r="AB102" s="241"/>
      <c r="AC102" s="241"/>
      <c r="AD102" s="241"/>
      <c r="AE102" s="241"/>
      <c r="AF102" s="241"/>
      <c r="AG102" s="241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1"/>
      <c r="CA102" s="241"/>
      <c r="CB102" s="241"/>
      <c r="CC102" s="241"/>
      <c r="CD102" s="241"/>
      <c r="CE102" s="241"/>
      <c r="CF102" s="241"/>
      <c r="CG102" s="241"/>
      <c r="CH102" s="241"/>
      <c r="CI102" s="241"/>
      <c r="CJ102" s="241"/>
      <c r="CK102" s="241"/>
      <c r="CL102" s="241"/>
      <c r="CM102" s="241"/>
      <c r="CN102" s="241"/>
      <c r="CO102" s="241"/>
      <c r="CP102" s="241"/>
      <c r="CQ102" s="241"/>
      <c r="CR102" s="241"/>
      <c r="CS102" s="241"/>
      <c r="CT102" s="241"/>
      <c r="CU102" s="241"/>
      <c r="CV102" s="241"/>
      <c r="CW102" s="241"/>
      <c r="CX102" s="241"/>
      <c r="CY102" s="241"/>
      <c r="CZ102" s="241"/>
      <c r="DA102" s="241"/>
      <c r="DB102" s="241"/>
      <c r="DC102" s="241"/>
      <c r="DD102" s="241"/>
      <c r="DE102" s="241"/>
      <c r="DF102" s="241"/>
      <c r="DG102" s="241"/>
      <c r="DH102" s="241"/>
      <c r="DI102" s="241"/>
      <c r="DJ102" s="241"/>
      <c r="DK102" s="241"/>
      <c r="DL102" s="241"/>
      <c r="DM102" s="241"/>
      <c r="DN102" s="241"/>
      <c r="DO102" s="241"/>
      <c r="DP102" s="241"/>
      <c r="DQ102" s="241"/>
      <c r="DR102" s="241"/>
      <c r="DS102" s="241"/>
      <c r="DT102" s="241"/>
      <c r="DU102" s="241"/>
      <c r="DV102" s="241"/>
      <c r="DW102" s="241"/>
      <c r="DX102" s="241"/>
      <c r="DY102" s="241"/>
      <c r="DZ102" s="241"/>
      <c r="EA102" s="241"/>
      <c r="EB102" s="241"/>
      <c r="EC102" s="241"/>
      <c r="ED102" s="241"/>
      <c r="EE102" s="241"/>
      <c r="EF102" s="241"/>
      <c r="EG102" s="241"/>
      <c r="EH102" s="241"/>
      <c r="EI102" s="241"/>
      <c r="EJ102" s="241"/>
      <c r="EK102" s="241"/>
      <c r="EL102" s="241"/>
      <c r="EM102" s="241"/>
      <c r="EN102" s="241"/>
      <c r="EO102" s="241"/>
      <c r="EP102" s="241"/>
      <c r="EQ102" s="241"/>
      <c r="ER102" s="241"/>
      <c r="ES102" s="241"/>
      <c r="ET102" s="241"/>
      <c r="EU102" s="241"/>
      <c r="EV102" s="241"/>
      <c r="EW102" s="241"/>
      <c r="EX102" s="241"/>
      <c r="EY102" s="241"/>
      <c r="EZ102" s="241"/>
      <c r="FA102" s="241"/>
      <c r="FB102" s="241"/>
      <c r="FC102" s="241"/>
      <c r="FD102" s="241"/>
      <c r="FE102" s="241"/>
      <c r="FF102" s="241"/>
      <c r="FG102" s="241"/>
      <c r="FH102" s="241"/>
      <c r="FI102" s="241"/>
      <c r="FJ102" s="241"/>
      <c r="FK102" s="241"/>
      <c r="FL102" s="241"/>
      <c r="FM102" s="241"/>
      <c r="FN102" s="241"/>
      <c r="FO102" s="241"/>
      <c r="FP102" s="241"/>
      <c r="FQ102" s="241"/>
      <c r="FR102" s="241"/>
      <c r="FS102" s="241"/>
      <c r="FT102" s="241"/>
      <c r="FU102" s="241"/>
      <c r="FV102" s="241"/>
      <c r="FW102" s="241"/>
      <c r="FX102" s="241"/>
      <c r="FY102" s="241"/>
      <c r="FZ102" s="241"/>
      <c r="GA102" s="241"/>
      <c r="GB102" s="241"/>
      <c r="GC102" s="241"/>
      <c r="GD102" s="241"/>
      <c r="GE102" s="241"/>
      <c r="GF102" s="241"/>
      <c r="GG102" s="241"/>
      <c r="GH102" s="241"/>
      <c r="GI102" s="241"/>
      <c r="GJ102" s="241"/>
    </row>
    <row r="103" spans="1:192" x14ac:dyDescent="0.25">
      <c r="A103" s="242"/>
      <c r="B103" s="242" t="s">
        <v>413</v>
      </c>
      <c r="C103" s="243"/>
      <c r="D103" s="244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41"/>
      <c r="S103" s="241"/>
      <c r="T103" s="241"/>
      <c r="U103" s="241"/>
      <c r="V103" s="241"/>
      <c r="W103" s="241"/>
      <c r="X103" s="241"/>
      <c r="Y103" s="241"/>
      <c r="Z103" s="241"/>
      <c r="AA103" s="241"/>
      <c r="AB103" s="241"/>
      <c r="AC103" s="241"/>
      <c r="AD103" s="241"/>
      <c r="AE103" s="241"/>
      <c r="AF103" s="241"/>
      <c r="AG103" s="241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1"/>
      <c r="CA103" s="241"/>
      <c r="CB103" s="241"/>
      <c r="CC103" s="241"/>
      <c r="CD103" s="241"/>
      <c r="CE103" s="241"/>
      <c r="CF103" s="241"/>
      <c r="CG103" s="241"/>
      <c r="CH103" s="241"/>
      <c r="CI103" s="241"/>
      <c r="CJ103" s="241"/>
      <c r="CK103" s="241"/>
      <c r="CL103" s="241"/>
      <c r="CM103" s="241"/>
      <c r="CN103" s="241"/>
      <c r="CO103" s="241"/>
      <c r="CP103" s="241"/>
      <c r="CQ103" s="241"/>
      <c r="CR103" s="241"/>
      <c r="CS103" s="241"/>
      <c r="CT103" s="241"/>
      <c r="CU103" s="241"/>
      <c r="CV103" s="241"/>
      <c r="CW103" s="241"/>
      <c r="CX103" s="241"/>
      <c r="CY103" s="241"/>
      <c r="CZ103" s="241"/>
      <c r="DA103" s="241"/>
      <c r="DB103" s="241"/>
      <c r="DC103" s="241"/>
      <c r="DD103" s="241"/>
      <c r="DE103" s="241"/>
      <c r="DF103" s="241"/>
      <c r="DG103" s="241"/>
      <c r="DH103" s="241"/>
      <c r="DI103" s="241"/>
      <c r="DJ103" s="241"/>
      <c r="DK103" s="241"/>
      <c r="DL103" s="241"/>
      <c r="DM103" s="241"/>
      <c r="DN103" s="241"/>
      <c r="DO103" s="241"/>
      <c r="DP103" s="241"/>
      <c r="DQ103" s="241"/>
      <c r="DR103" s="241"/>
      <c r="DS103" s="241"/>
      <c r="DT103" s="241"/>
      <c r="DU103" s="241"/>
      <c r="DV103" s="241"/>
      <c r="DW103" s="241"/>
      <c r="DX103" s="241"/>
      <c r="DY103" s="241"/>
      <c r="DZ103" s="241"/>
      <c r="EA103" s="241"/>
      <c r="EB103" s="241"/>
      <c r="EC103" s="241"/>
      <c r="ED103" s="241"/>
      <c r="EE103" s="241"/>
      <c r="EF103" s="241"/>
      <c r="EG103" s="241"/>
      <c r="EH103" s="241"/>
      <c r="EI103" s="241"/>
      <c r="EJ103" s="241"/>
      <c r="EK103" s="241"/>
      <c r="EL103" s="241"/>
      <c r="EM103" s="241"/>
      <c r="EN103" s="241"/>
      <c r="EO103" s="241"/>
      <c r="EP103" s="241"/>
      <c r="EQ103" s="241"/>
      <c r="ER103" s="241"/>
      <c r="ES103" s="241"/>
      <c r="ET103" s="241"/>
      <c r="EU103" s="241"/>
      <c r="EV103" s="241"/>
      <c r="EW103" s="241"/>
      <c r="EX103" s="241"/>
      <c r="EY103" s="241"/>
      <c r="EZ103" s="241"/>
      <c r="FA103" s="241"/>
      <c r="FB103" s="241"/>
      <c r="FC103" s="241"/>
      <c r="FD103" s="241"/>
      <c r="FE103" s="241"/>
      <c r="FF103" s="241"/>
      <c r="FG103" s="241"/>
      <c r="FH103" s="241"/>
      <c r="FI103" s="241"/>
      <c r="FJ103" s="241"/>
      <c r="FK103" s="241"/>
      <c r="FL103" s="241"/>
      <c r="FM103" s="241"/>
      <c r="FN103" s="241"/>
      <c r="FO103" s="241"/>
      <c r="FP103" s="241"/>
      <c r="FQ103" s="241"/>
      <c r="FR103" s="241"/>
      <c r="FS103" s="241"/>
      <c r="FT103" s="241"/>
      <c r="FU103" s="241"/>
      <c r="FV103" s="241"/>
      <c r="FW103" s="241"/>
      <c r="FX103" s="241"/>
      <c r="FY103" s="241"/>
      <c r="FZ103" s="241"/>
      <c r="GA103" s="241"/>
      <c r="GB103" s="241"/>
      <c r="GC103" s="241"/>
      <c r="GD103" s="241"/>
      <c r="GE103" s="241"/>
      <c r="GF103" s="241"/>
      <c r="GG103" s="241"/>
      <c r="GH103" s="241"/>
      <c r="GI103" s="241"/>
      <c r="GJ103" s="241"/>
    </row>
    <row r="104" spans="1:192" x14ac:dyDescent="0.25">
      <c r="A104" s="242"/>
      <c r="B104" s="242"/>
      <c r="C104" s="243"/>
      <c r="D104" s="244"/>
      <c r="E104" s="9" t="str">
        <f t="shared" ref="E104:AJ104" si="733" xml:space="preserve"> E$111</f>
        <v>Working capital reserve account balance BEG</v>
      </c>
      <c r="F104" s="9">
        <f t="shared" si="733"/>
        <v>0</v>
      </c>
      <c r="G104" s="9" t="str">
        <f t="shared" si="733"/>
        <v>$ 000s</v>
      </c>
      <c r="H104" s="9">
        <f t="shared" si="733"/>
        <v>0</v>
      </c>
      <c r="I104" s="9">
        <f t="shared" si="733"/>
        <v>0</v>
      </c>
      <c r="J104" s="9">
        <f t="shared" si="733"/>
        <v>0</v>
      </c>
      <c r="K104" s="9">
        <f t="shared" si="733"/>
        <v>0</v>
      </c>
      <c r="L104" s="9">
        <f t="shared" si="733"/>
        <v>0</v>
      </c>
      <c r="M104" s="9">
        <f t="shared" si="733"/>
        <v>0</v>
      </c>
      <c r="N104" s="9">
        <f t="shared" si="733"/>
        <v>0</v>
      </c>
      <c r="O104" s="9">
        <f t="shared" si="733"/>
        <v>0</v>
      </c>
      <c r="P104" s="9">
        <f t="shared" si="733"/>
        <v>0</v>
      </c>
      <c r="Q104" s="9">
        <f t="shared" si="733"/>
        <v>4045.2001882529712</v>
      </c>
      <c r="R104" s="9">
        <f t="shared" si="733"/>
        <v>0</v>
      </c>
      <c r="S104" s="9">
        <f t="shared" si="733"/>
        <v>0</v>
      </c>
      <c r="T104" s="9">
        <f t="shared" si="733"/>
        <v>0</v>
      </c>
      <c r="U104" s="9">
        <f t="shared" si="733"/>
        <v>0</v>
      </c>
      <c r="V104" s="9">
        <f t="shared" si="733"/>
        <v>0</v>
      </c>
      <c r="W104" s="9">
        <f t="shared" si="733"/>
        <v>0</v>
      </c>
      <c r="X104" s="9">
        <f t="shared" si="733"/>
        <v>0</v>
      </c>
      <c r="Y104" s="9">
        <f t="shared" si="733"/>
        <v>0</v>
      </c>
      <c r="Z104" s="9">
        <f t="shared" si="733"/>
        <v>0</v>
      </c>
      <c r="AA104" s="9">
        <f t="shared" si="733"/>
        <v>0</v>
      </c>
      <c r="AB104" s="9">
        <f t="shared" si="733"/>
        <v>0</v>
      </c>
      <c r="AC104" s="9">
        <f t="shared" si="733"/>
        <v>0</v>
      </c>
      <c r="AD104" s="9">
        <f t="shared" si="733"/>
        <v>0</v>
      </c>
      <c r="AE104" s="9">
        <f t="shared" si="733"/>
        <v>0</v>
      </c>
      <c r="AF104" s="9">
        <f t="shared" si="733"/>
        <v>0</v>
      </c>
      <c r="AG104" s="9">
        <f t="shared" si="733"/>
        <v>0</v>
      </c>
      <c r="AH104" s="9">
        <f t="shared" si="733"/>
        <v>0</v>
      </c>
      <c r="AI104" s="9">
        <f t="shared" si="733"/>
        <v>0</v>
      </c>
      <c r="AJ104" s="9">
        <f t="shared" si="733"/>
        <v>0</v>
      </c>
      <c r="AK104" s="9">
        <f t="shared" ref="AK104:BP104" si="734" xml:space="preserve"> AK$111</f>
        <v>0</v>
      </c>
      <c r="AL104" s="9">
        <f t="shared" si="734"/>
        <v>0</v>
      </c>
      <c r="AM104" s="9">
        <f t="shared" si="734"/>
        <v>0</v>
      </c>
      <c r="AN104" s="9">
        <f t="shared" si="734"/>
        <v>0</v>
      </c>
      <c r="AO104" s="9">
        <f t="shared" si="734"/>
        <v>0</v>
      </c>
      <c r="AP104" s="9">
        <f t="shared" si="734"/>
        <v>0</v>
      </c>
      <c r="AQ104" s="9">
        <f t="shared" si="734"/>
        <v>0</v>
      </c>
      <c r="AR104" s="9">
        <f t="shared" si="734"/>
        <v>0</v>
      </c>
      <c r="AS104" s="9">
        <f t="shared" si="734"/>
        <v>0</v>
      </c>
      <c r="AT104" s="9">
        <f t="shared" si="734"/>
        <v>0</v>
      </c>
      <c r="AU104" s="9">
        <f t="shared" si="734"/>
        <v>0</v>
      </c>
      <c r="AV104" s="9">
        <f t="shared" si="734"/>
        <v>0</v>
      </c>
      <c r="AW104" s="9">
        <f t="shared" si="734"/>
        <v>0</v>
      </c>
      <c r="AX104" s="9">
        <f t="shared" si="734"/>
        <v>0</v>
      </c>
      <c r="AY104" s="9">
        <f t="shared" si="734"/>
        <v>0</v>
      </c>
      <c r="AZ104" s="9">
        <f t="shared" si="734"/>
        <v>0</v>
      </c>
      <c r="BA104" s="9">
        <f t="shared" si="734"/>
        <v>0</v>
      </c>
      <c r="BB104" s="9">
        <f t="shared" si="734"/>
        <v>0</v>
      </c>
      <c r="BC104" s="9">
        <f t="shared" si="734"/>
        <v>0</v>
      </c>
      <c r="BD104" s="9">
        <f t="shared" si="734"/>
        <v>0</v>
      </c>
      <c r="BE104" s="9">
        <f t="shared" si="734"/>
        <v>0</v>
      </c>
      <c r="BF104" s="9">
        <f t="shared" si="734"/>
        <v>0</v>
      </c>
      <c r="BG104" s="9">
        <f t="shared" si="734"/>
        <v>0</v>
      </c>
      <c r="BH104" s="9">
        <f t="shared" si="734"/>
        <v>0</v>
      </c>
      <c r="BI104" s="9">
        <f t="shared" si="734"/>
        <v>0</v>
      </c>
      <c r="BJ104" s="9">
        <f t="shared" si="734"/>
        <v>0</v>
      </c>
      <c r="BK104" s="9">
        <f t="shared" si="734"/>
        <v>0</v>
      </c>
      <c r="BL104" s="9">
        <f t="shared" si="734"/>
        <v>0</v>
      </c>
      <c r="BM104" s="9">
        <f t="shared" si="734"/>
        <v>0</v>
      </c>
      <c r="BN104" s="9">
        <f t="shared" si="734"/>
        <v>0</v>
      </c>
      <c r="BO104" s="9">
        <f t="shared" si="734"/>
        <v>0</v>
      </c>
      <c r="BP104" s="9">
        <f t="shared" si="734"/>
        <v>0</v>
      </c>
      <c r="BQ104" s="9">
        <f t="shared" ref="BQ104:CV104" si="735" xml:space="preserve"> BQ$111</f>
        <v>0</v>
      </c>
      <c r="BR104" s="9">
        <f t="shared" si="735"/>
        <v>0</v>
      </c>
      <c r="BS104" s="9">
        <f t="shared" si="735"/>
        <v>0</v>
      </c>
      <c r="BT104" s="9">
        <f t="shared" si="735"/>
        <v>0</v>
      </c>
      <c r="BU104" s="9">
        <f t="shared" si="735"/>
        <v>0</v>
      </c>
      <c r="BV104" s="9">
        <f t="shared" si="735"/>
        <v>0</v>
      </c>
      <c r="BW104" s="9">
        <f t="shared" si="735"/>
        <v>0</v>
      </c>
      <c r="BX104" s="9">
        <f t="shared" si="735"/>
        <v>0</v>
      </c>
      <c r="BY104" s="9">
        <f t="shared" si="735"/>
        <v>0</v>
      </c>
      <c r="BZ104" s="9">
        <f t="shared" si="735"/>
        <v>0</v>
      </c>
      <c r="CA104" s="9">
        <f t="shared" si="735"/>
        <v>0</v>
      </c>
      <c r="CB104" s="9">
        <f t="shared" si="735"/>
        <v>0</v>
      </c>
      <c r="CC104" s="9">
        <f t="shared" si="735"/>
        <v>0</v>
      </c>
      <c r="CD104" s="9">
        <f t="shared" si="735"/>
        <v>0</v>
      </c>
      <c r="CE104" s="9">
        <f t="shared" si="735"/>
        <v>0</v>
      </c>
      <c r="CF104" s="9">
        <f t="shared" si="735"/>
        <v>0</v>
      </c>
      <c r="CG104" s="9">
        <f t="shared" si="735"/>
        <v>0</v>
      </c>
      <c r="CH104" s="9">
        <f t="shared" si="735"/>
        <v>0</v>
      </c>
      <c r="CI104" s="9">
        <f t="shared" si="735"/>
        <v>0</v>
      </c>
      <c r="CJ104" s="9">
        <f t="shared" si="735"/>
        <v>0</v>
      </c>
      <c r="CK104" s="9">
        <f t="shared" si="735"/>
        <v>0</v>
      </c>
      <c r="CL104" s="9">
        <f t="shared" si="735"/>
        <v>0</v>
      </c>
      <c r="CM104" s="9">
        <f t="shared" si="735"/>
        <v>0</v>
      </c>
      <c r="CN104" s="9">
        <f t="shared" si="735"/>
        <v>0</v>
      </c>
      <c r="CO104" s="9">
        <f t="shared" si="735"/>
        <v>0</v>
      </c>
      <c r="CP104" s="9">
        <f t="shared" si="735"/>
        <v>0</v>
      </c>
      <c r="CQ104" s="9">
        <f t="shared" si="735"/>
        <v>0</v>
      </c>
      <c r="CR104" s="9">
        <f t="shared" si="735"/>
        <v>0</v>
      </c>
      <c r="CS104" s="9">
        <f t="shared" si="735"/>
        <v>0</v>
      </c>
      <c r="CT104" s="9">
        <f t="shared" si="735"/>
        <v>0</v>
      </c>
      <c r="CU104" s="9">
        <f t="shared" si="735"/>
        <v>0</v>
      </c>
      <c r="CV104" s="9">
        <f t="shared" si="735"/>
        <v>0</v>
      </c>
      <c r="CW104" s="9">
        <f t="shared" ref="CW104:EB104" si="736" xml:space="preserve"> CW$111</f>
        <v>0</v>
      </c>
      <c r="CX104" s="9">
        <f t="shared" si="736"/>
        <v>0</v>
      </c>
      <c r="CY104" s="9">
        <f t="shared" si="736"/>
        <v>0</v>
      </c>
      <c r="CZ104" s="9">
        <f t="shared" si="736"/>
        <v>0</v>
      </c>
      <c r="DA104" s="9">
        <f t="shared" si="736"/>
        <v>0</v>
      </c>
      <c r="DB104" s="9">
        <f t="shared" si="736"/>
        <v>0</v>
      </c>
      <c r="DC104" s="9">
        <f t="shared" si="736"/>
        <v>0</v>
      </c>
      <c r="DD104" s="9">
        <f t="shared" si="736"/>
        <v>0</v>
      </c>
      <c r="DE104" s="9">
        <f t="shared" si="736"/>
        <v>0</v>
      </c>
      <c r="DF104" s="9">
        <f t="shared" si="736"/>
        <v>0</v>
      </c>
      <c r="DG104" s="9">
        <f t="shared" si="736"/>
        <v>0</v>
      </c>
      <c r="DH104" s="9">
        <f t="shared" si="736"/>
        <v>0</v>
      </c>
      <c r="DI104" s="9">
        <f t="shared" si="736"/>
        <v>0</v>
      </c>
      <c r="DJ104" s="9">
        <f t="shared" si="736"/>
        <v>0</v>
      </c>
      <c r="DK104" s="9">
        <f t="shared" si="736"/>
        <v>0</v>
      </c>
      <c r="DL104" s="9">
        <f t="shared" si="736"/>
        <v>0</v>
      </c>
      <c r="DM104" s="9">
        <f t="shared" si="736"/>
        <v>0</v>
      </c>
      <c r="DN104" s="9">
        <f t="shared" si="736"/>
        <v>0</v>
      </c>
      <c r="DO104" s="9">
        <f t="shared" si="736"/>
        <v>0</v>
      </c>
      <c r="DP104" s="9">
        <f t="shared" si="736"/>
        <v>0</v>
      </c>
      <c r="DQ104" s="9">
        <f t="shared" si="736"/>
        <v>0</v>
      </c>
      <c r="DR104" s="9">
        <f t="shared" si="736"/>
        <v>0</v>
      </c>
      <c r="DS104" s="9">
        <f t="shared" si="736"/>
        <v>0</v>
      </c>
      <c r="DT104" s="9">
        <f t="shared" si="736"/>
        <v>0</v>
      </c>
      <c r="DU104" s="9">
        <f t="shared" si="736"/>
        <v>0</v>
      </c>
      <c r="DV104" s="9">
        <f t="shared" si="736"/>
        <v>0</v>
      </c>
      <c r="DW104" s="9">
        <f t="shared" si="736"/>
        <v>0</v>
      </c>
      <c r="DX104" s="9">
        <f t="shared" si="736"/>
        <v>0</v>
      </c>
      <c r="DY104" s="9">
        <f t="shared" si="736"/>
        <v>0</v>
      </c>
      <c r="DZ104" s="9">
        <f t="shared" si="736"/>
        <v>0</v>
      </c>
      <c r="EA104" s="9">
        <f t="shared" si="736"/>
        <v>0</v>
      </c>
      <c r="EB104" s="9">
        <f t="shared" si="736"/>
        <v>0</v>
      </c>
      <c r="EC104" s="9">
        <f t="shared" ref="EC104:FH104" si="737" xml:space="preserve"> EC$111</f>
        <v>0</v>
      </c>
      <c r="ED104" s="9">
        <f t="shared" si="737"/>
        <v>0</v>
      </c>
      <c r="EE104" s="9">
        <f t="shared" si="737"/>
        <v>0</v>
      </c>
      <c r="EF104" s="9">
        <f t="shared" si="737"/>
        <v>0</v>
      </c>
      <c r="EG104" s="9">
        <f t="shared" si="737"/>
        <v>0</v>
      </c>
      <c r="EH104" s="9">
        <f t="shared" si="737"/>
        <v>0</v>
      </c>
      <c r="EI104" s="9">
        <f t="shared" si="737"/>
        <v>0</v>
      </c>
      <c r="EJ104" s="9">
        <f t="shared" si="737"/>
        <v>0</v>
      </c>
      <c r="EK104" s="9">
        <f t="shared" si="737"/>
        <v>0</v>
      </c>
      <c r="EL104" s="9">
        <f t="shared" si="737"/>
        <v>0</v>
      </c>
      <c r="EM104" s="9">
        <f t="shared" si="737"/>
        <v>0</v>
      </c>
      <c r="EN104" s="9">
        <f t="shared" si="737"/>
        <v>0</v>
      </c>
      <c r="EO104" s="9">
        <f t="shared" si="737"/>
        <v>0</v>
      </c>
      <c r="EP104" s="9">
        <f t="shared" si="737"/>
        <v>0</v>
      </c>
      <c r="EQ104" s="9">
        <f t="shared" si="737"/>
        <v>0</v>
      </c>
      <c r="ER104" s="9">
        <f t="shared" si="737"/>
        <v>0</v>
      </c>
      <c r="ES104" s="9">
        <f t="shared" si="737"/>
        <v>0</v>
      </c>
      <c r="ET104" s="9">
        <f t="shared" si="737"/>
        <v>0</v>
      </c>
      <c r="EU104" s="9">
        <f t="shared" si="737"/>
        <v>0</v>
      </c>
      <c r="EV104" s="9">
        <f t="shared" si="737"/>
        <v>0</v>
      </c>
      <c r="EW104" s="9">
        <f t="shared" si="737"/>
        <v>0</v>
      </c>
      <c r="EX104" s="9">
        <f t="shared" si="737"/>
        <v>0</v>
      </c>
      <c r="EY104" s="9">
        <f t="shared" si="737"/>
        <v>0</v>
      </c>
      <c r="EZ104" s="9">
        <f t="shared" si="737"/>
        <v>0</v>
      </c>
      <c r="FA104" s="9">
        <f t="shared" si="737"/>
        <v>0</v>
      </c>
      <c r="FB104" s="9">
        <f t="shared" si="737"/>
        <v>0</v>
      </c>
      <c r="FC104" s="9">
        <f t="shared" si="737"/>
        <v>0</v>
      </c>
      <c r="FD104" s="9">
        <f t="shared" si="737"/>
        <v>0</v>
      </c>
      <c r="FE104" s="9">
        <f t="shared" si="737"/>
        <v>0</v>
      </c>
      <c r="FF104" s="9">
        <f t="shared" si="737"/>
        <v>0</v>
      </c>
      <c r="FG104" s="9">
        <f t="shared" si="737"/>
        <v>0</v>
      </c>
      <c r="FH104" s="9">
        <f t="shared" si="737"/>
        <v>0</v>
      </c>
      <c r="FI104" s="9">
        <f t="shared" ref="FI104:GJ104" si="738" xml:space="preserve"> FI$111</f>
        <v>0</v>
      </c>
      <c r="FJ104" s="9">
        <f t="shared" si="738"/>
        <v>0</v>
      </c>
      <c r="FK104" s="9">
        <f t="shared" si="738"/>
        <v>0</v>
      </c>
      <c r="FL104" s="9">
        <f t="shared" si="738"/>
        <v>0</v>
      </c>
      <c r="FM104" s="9">
        <f t="shared" si="738"/>
        <v>0</v>
      </c>
      <c r="FN104" s="9">
        <f t="shared" si="738"/>
        <v>0</v>
      </c>
      <c r="FO104" s="9">
        <f t="shared" si="738"/>
        <v>0</v>
      </c>
      <c r="FP104" s="9">
        <f t="shared" si="738"/>
        <v>0</v>
      </c>
      <c r="FQ104" s="9">
        <f t="shared" si="738"/>
        <v>0</v>
      </c>
      <c r="FR104" s="9">
        <f t="shared" si="738"/>
        <v>0</v>
      </c>
      <c r="FS104" s="9">
        <f t="shared" si="738"/>
        <v>0</v>
      </c>
      <c r="FT104" s="9">
        <f t="shared" si="738"/>
        <v>0</v>
      </c>
      <c r="FU104" s="9">
        <f t="shared" si="738"/>
        <v>0</v>
      </c>
      <c r="FV104" s="9">
        <f t="shared" si="738"/>
        <v>0</v>
      </c>
      <c r="FW104" s="9">
        <f t="shared" si="738"/>
        <v>0</v>
      </c>
      <c r="FX104" s="9">
        <f t="shared" si="738"/>
        <v>0</v>
      </c>
      <c r="FY104" s="9">
        <f t="shared" si="738"/>
        <v>0</v>
      </c>
      <c r="FZ104" s="9">
        <f t="shared" si="738"/>
        <v>0</v>
      </c>
      <c r="GA104" s="9">
        <f t="shared" si="738"/>
        <v>0</v>
      </c>
      <c r="GB104" s="9">
        <f t="shared" si="738"/>
        <v>0</v>
      </c>
      <c r="GC104" s="9">
        <f t="shared" si="738"/>
        <v>0</v>
      </c>
      <c r="GD104" s="9">
        <f t="shared" si="738"/>
        <v>0</v>
      </c>
      <c r="GE104" s="9">
        <f t="shared" si="738"/>
        <v>0</v>
      </c>
      <c r="GF104" s="9">
        <f t="shared" si="738"/>
        <v>0</v>
      </c>
      <c r="GG104" s="9">
        <f t="shared" si="738"/>
        <v>0</v>
      </c>
      <c r="GH104" s="9">
        <f t="shared" si="738"/>
        <v>0</v>
      </c>
      <c r="GI104" s="9">
        <f t="shared" si="738"/>
        <v>0</v>
      </c>
      <c r="GJ104" s="9">
        <f t="shared" si="738"/>
        <v>0</v>
      </c>
    </row>
    <row r="105" spans="1:192" x14ac:dyDescent="0.25">
      <c r="A105" s="242"/>
      <c r="B105" s="242"/>
      <c r="C105" s="243"/>
      <c r="D105" s="244"/>
      <c r="E105" s="405" t="str">
        <f xml:space="preserve"> Time!E$92</f>
        <v>First operating period flag</v>
      </c>
      <c r="F105" s="405">
        <f xml:space="preserve"> Time!F$92</f>
        <v>0</v>
      </c>
      <c r="G105" s="405" t="str">
        <f xml:space="preserve"> Time!G$92</f>
        <v>flag</v>
      </c>
      <c r="H105" s="405">
        <f xml:space="preserve"> Time!H$92</f>
        <v>1</v>
      </c>
      <c r="I105" s="405">
        <f xml:space="preserve"> Time!I$92</f>
        <v>0</v>
      </c>
      <c r="J105" s="405">
        <f xml:space="preserve"> Time!J$92</f>
        <v>0</v>
      </c>
      <c r="K105" s="405">
        <f xml:space="preserve"> Time!K$92</f>
        <v>0</v>
      </c>
      <c r="L105" s="405">
        <f xml:space="preserve"> Time!L$92</f>
        <v>0</v>
      </c>
      <c r="M105" s="405">
        <f xml:space="preserve"> Time!M$92</f>
        <v>0</v>
      </c>
      <c r="N105" s="405">
        <f xml:space="preserve"> Time!N$92</f>
        <v>0</v>
      </c>
      <c r="O105" s="405">
        <f xml:space="preserve"> Time!O$92</f>
        <v>0</v>
      </c>
      <c r="P105" s="405">
        <f xml:space="preserve"> Time!P$92</f>
        <v>0</v>
      </c>
      <c r="Q105" s="405">
        <f xml:space="preserve"> Time!Q$92</f>
        <v>1</v>
      </c>
      <c r="R105" s="405">
        <f xml:space="preserve"> Time!R$92</f>
        <v>0</v>
      </c>
      <c r="S105" s="405">
        <f xml:space="preserve"> Time!S$92</f>
        <v>0</v>
      </c>
      <c r="T105" s="405">
        <f xml:space="preserve"> Time!T$92</f>
        <v>0</v>
      </c>
      <c r="U105" s="405">
        <f xml:space="preserve"> Time!U$92</f>
        <v>0</v>
      </c>
      <c r="V105" s="405">
        <f xml:space="preserve"> Time!V$92</f>
        <v>0</v>
      </c>
      <c r="W105" s="405">
        <f xml:space="preserve"> Time!W$92</f>
        <v>0</v>
      </c>
      <c r="X105" s="405">
        <f xml:space="preserve"> Time!X$92</f>
        <v>0</v>
      </c>
      <c r="Y105" s="405">
        <f xml:space="preserve"> Time!Y$92</f>
        <v>0</v>
      </c>
      <c r="Z105" s="405">
        <f xml:space="preserve"> Time!Z$92</f>
        <v>0</v>
      </c>
      <c r="AA105" s="405">
        <f xml:space="preserve"> Time!AA$92</f>
        <v>0</v>
      </c>
      <c r="AB105" s="405">
        <f xml:space="preserve"> Time!AB$92</f>
        <v>0</v>
      </c>
      <c r="AC105" s="405">
        <f xml:space="preserve"> Time!AC$92</f>
        <v>0</v>
      </c>
      <c r="AD105" s="405">
        <f xml:space="preserve"> Time!AD$92</f>
        <v>0</v>
      </c>
      <c r="AE105" s="405">
        <f xml:space="preserve"> Time!AE$92</f>
        <v>0</v>
      </c>
      <c r="AF105" s="405">
        <f xml:space="preserve"> Time!AF$92</f>
        <v>0</v>
      </c>
      <c r="AG105" s="405">
        <f xml:space="preserve"> Time!AG$92</f>
        <v>0</v>
      </c>
      <c r="AH105" s="405">
        <f xml:space="preserve"> Time!AH$92</f>
        <v>0</v>
      </c>
      <c r="AI105" s="405">
        <f xml:space="preserve"> Time!AI$92</f>
        <v>0</v>
      </c>
      <c r="AJ105" s="405">
        <f xml:space="preserve"> Time!AJ$92</f>
        <v>0</v>
      </c>
      <c r="AK105" s="405">
        <f xml:space="preserve"> Time!AK$92</f>
        <v>0</v>
      </c>
      <c r="AL105" s="405">
        <f xml:space="preserve"> Time!AL$92</f>
        <v>0</v>
      </c>
      <c r="AM105" s="405">
        <f xml:space="preserve"> Time!AM$92</f>
        <v>0</v>
      </c>
      <c r="AN105" s="405">
        <f xml:space="preserve"> Time!AN$92</f>
        <v>0</v>
      </c>
      <c r="AO105" s="405">
        <f xml:space="preserve"> Time!AO$92</f>
        <v>0</v>
      </c>
      <c r="AP105" s="405">
        <f xml:space="preserve"> Time!AP$92</f>
        <v>0</v>
      </c>
      <c r="AQ105" s="405">
        <f xml:space="preserve"> Time!AQ$92</f>
        <v>0</v>
      </c>
      <c r="AR105" s="405">
        <f xml:space="preserve"> Time!AR$92</f>
        <v>0</v>
      </c>
      <c r="AS105" s="405">
        <f xml:space="preserve"> Time!AS$92</f>
        <v>0</v>
      </c>
      <c r="AT105" s="405">
        <f xml:space="preserve"> Time!AT$92</f>
        <v>0</v>
      </c>
      <c r="AU105" s="405">
        <f xml:space="preserve"> Time!AU$92</f>
        <v>0</v>
      </c>
      <c r="AV105" s="405">
        <f xml:space="preserve"> Time!AV$92</f>
        <v>0</v>
      </c>
      <c r="AW105" s="405">
        <f xml:space="preserve"> Time!AW$92</f>
        <v>0</v>
      </c>
      <c r="AX105" s="405">
        <f xml:space="preserve"> Time!AX$92</f>
        <v>0</v>
      </c>
      <c r="AY105" s="405">
        <f xml:space="preserve"> Time!AY$92</f>
        <v>0</v>
      </c>
      <c r="AZ105" s="405">
        <f xml:space="preserve"> Time!AZ$92</f>
        <v>0</v>
      </c>
      <c r="BA105" s="405">
        <f xml:space="preserve"> Time!BA$92</f>
        <v>0</v>
      </c>
      <c r="BB105" s="405">
        <f xml:space="preserve"> Time!BB$92</f>
        <v>0</v>
      </c>
      <c r="BC105" s="405">
        <f xml:space="preserve"> Time!BC$92</f>
        <v>0</v>
      </c>
      <c r="BD105" s="405">
        <f xml:space="preserve"> Time!BD$92</f>
        <v>0</v>
      </c>
      <c r="BE105" s="405">
        <f xml:space="preserve"> Time!BE$92</f>
        <v>0</v>
      </c>
      <c r="BF105" s="405">
        <f xml:space="preserve"> Time!BF$92</f>
        <v>0</v>
      </c>
      <c r="BG105" s="405">
        <f xml:space="preserve"> Time!BG$92</f>
        <v>0</v>
      </c>
      <c r="BH105" s="405">
        <f xml:space="preserve"> Time!BH$92</f>
        <v>0</v>
      </c>
      <c r="BI105" s="405">
        <f xml:space="preserve"> Time!BI$92</f>
        <v>0</v>
      </c>
      <c r="BJ105" s="405">
        <f xml:space="preserve"> Time!BJ$92</f>
        <v>0</v>
      </c>
      <c r="BK105" s="405">
        <f xml:space="preserve"> Time!BK$92</f>
        <v>0</v>
      </c>
      <c r="BL105" s="405">
        <f xml:space="preserve"> Time!BL$92</f>
        <v>0</v>
      </c>
      <c r="BM105" s="405">
        <f xml:space="preserve"> Time!BM$92</f>
        <v>0</v>
      </c>
      <c r="BN105" s="405">
        <f xml:space="preserve"> Time!BN$92</f>
        <v>0</v>
      </c>
      <c r="BO105" s="405">
        <f xml:space="preserve"> Time!BO$92</f>
        <v>0</v>
      </c>
      <c r="BP105" s="405">
        <f xml:space="preserve"> Time!BP$92</f>
        <v>0</v>
      </c>
      <c r="BQ105" s="405">
        <f xml:space="preserve"> Time!BQ$92</f>
        <v>0</v>
      </c>
      <c r="BR105" s="405">
        <f xml:space="preserve"> Time!BR$92</f>
        <v>0</v>
      </c>
      <c r="BS105" s="405">
        <f xml:space="preserve"> Time!BS$92</f>
        <v>0</v>
      </c>
      <c r="BT105" s="405">
        <f xml:space="preserve"> Time!BT$92</f>
        <v>0</v>
      </c>
      <c r="BU105" s="405">
        <f xml:space="preserve"> Time!BU$92</f>
        <v>0</v>
      </c>
      <c r="BV105" s="405">
        <f xml:space="preserve"> Time!BV$92</f>
        <v>0</v>
      </c>
      <c r="BW105" s="405">
        <f xml:space="preserve"> Time!BW$92</f>
        <v>0</v>
      </c>
      <c r="BX105" s="405">
        <f xml:space="preserve"> Time!BX$92</f>
        <v>0</v>
      </c>
      <c r="BY105" s="405">
        <f xml:space="preserve"> Time!BY$92</f>
        <v>0</v>
      </c>
      <c r="BZ105" s="405">
        <f xml:space="preserve"> Time!BZ$92</f>
        <v>0</v>
      </c>
      <c r="CA105" s="405">
        <f xml:space="preserve"> Time!CA$92</f>
        <v>0</v>
      </c>
      <c r="CB105" s="405">
        <f xml:space="preserve"> Time!CB$92</f>
        <v>0</v>
      </c>
      <c r="CC105" s="405">
        <f xml:space="preserve"> Time!CC$92</f>
        <v>0</v>
      </c>
      <c r="CD105" s="405">
        <f xml:space="preserve"> Time!CD$92</f>
        <v>0</v>
      </c>
      <c r="CE105" s="405">
        <f xml:space="preserve"> Time!CE$92</f>
        <v>0</v>
      </c>
      <c r="CF105" s="405">
        <f xml:space="preserve"> Time!CF$92</f>
        <v>0</v>
      </c>
      <c r="CG105" s="405">
        <f xml:space="preserve"> Time!CG$92</f>
        <v>0</v>
      </c>
      <c r="CH105" s="405">
        <f xml:space="preserve"> Time!CH$92</f>
        <v>0</v>
      </c>
      <c r="CI105" s="405">
        <f xml:space="preserve"> Time!CI$92</f>
        <v>0</v>
      </c>
      <c r="CJ105" s="405">
        <f xml:space="preserve"> Time!CJ$92</f>
        <v>0</v>
      </c>
      <c r="CK105" s="405">
        <f xml:space="preserve"> Time!CK$92</f>
        <v>0</v>
      </c>
      <c r="CL105" s="405">
        <f xml:space="preserve"> Time!CL$92</f>
        <v>0</v>
      </c>
      <c r="CM105" s="405">
        <f xml:space="preserve"> Time!CM$92</f>
        <v>0</v>
      </c>
      <c r="CN105" s="405">
        <f xml:space="preserve"> Time!CN$92</f>
        <v>0</v>
      </c>
      <c r="CO105" s="405">
        <f xml:space="preserve"> Time!CO$92</f>
        <v>0</v>
      </c>
      <c r="CP105" s="405">
        <f xml:space="preserve"> Time!CP$92</f>
        <v>0</v>
      </c>
      <c r="CQ105" s="405">
        <f xml:space="preserve"> Time!CQ$92</f>
        <v>0</v>
      </c>
      <c r="CR105" s="405">
        <f xml:space="preserve"> Time!CR$92</f>
        <v>0</v>
      </c>
      <c r="CS105" s="405">
        <f xml:space="preserve"> Time!CS$92</f>
        <v>0</v>
      </c>
      <c r="CT105" s="405">
        <f xml:space="preserve"> Time!CT$92</f>
        <v>0</v>
      </c>
      <c r="CU105" s="405">
        <f xml:space="preserve"> Time!CU$92</f>
        <v>0</v>
      </c>
      <c r="CV105" s="405">
        <f xml:space="preserve"> Time!CV$92</f>
        <v>0</v>
      </c>
      <c r="CW105" s="405">
        <f xml:space="preserve"> Time!CW$92</f>
        <v>0</v>
      </c>
      <c r="CX105" s="405">
        <f xml:space="preserve"> Time!CX$92</f>
        <v>0</v>
      </c>
      <c r="CY105" s="405">
        <f xml:space="preserve"> Time!CY$92</f>
        <v>0</v>
      </c>
      <c r="CZ105" s="405">
        <f xml:space="preserve"> Time!CZ$92</f>
        <v>0</v>
      </c>
      <c r="DA105" s="405">
        <f xml:space="preserve"> Time!DA$92</f>
        <v>0</v>
      </c>
      <c r="DB105" s="405">
        <f xml:space="preserve"> Time!DB$92</f>
        <v>0</v>
      </c>
      <c r="DC105" s="405">
        <f xml:space="preserve"> Time!DC$92</f>
        <v>0</v>
      </c>
      <c r="DD105" s="405">
        <f xml:space="preserve"> Time!DD$92</f>
        <v>0</v>
      </c>
      <c r="DE105" s="405">
        <f xml:space="preserve"> Time!DE$92</f>
        <v>0</v>
      </c>
      <c r="DF105" s="405">
        <f xml:space="preserve"> Time!DF$92</f>
        <v>0</v>
      </c>
      <c r="DG105" s="405">
        <f xml:space="preserve"> Time!DG$92</f>
        <v>0</v>
      </c>
      <c r="DH105" s="405">
        <f xml:space="preserve"> Time!DH$92</f>
        <v>0</v>
      </c>
      <c r="DI105" s="405">
        <f xml:space="preserve"> Time!DI$92</f>
        <v>0</v>
      </c>
      <c r="DJ105" s="405">
        <f xml:space="preserve"> Time!DJ$92</f>
        <v>0</v>
      </c>
      <c r="DK105" s="405">
        <f xml:space="preserve"> Time!DK$92</f>
        <v>0</v>
      </c>
      <c r="DL105" s="405">
        <f xml:space="preserve"> Time!DL$92</f>
        <v>0</v>
      </c>
      <c r="DM105" s="405">
        <f xml:space="preserve"> Time!DM$92</f>
        <v>0</v>
      </c>
      <c r="DN105" s="405">
        <f xml:space="preserve"> Time!DN$92</f>
        <v>0</v>
      </c>
      <c r="DO105" s="405">
        <f xml:space="preserve"> Time!DO$92</f>
        <v>0</v>
      </c>
      <c r="DP105" s="405">
        <f xml:space="preserve"> Time!DP$92</f>
        <v>0</v>
      </c>
      <c r="DQ105" s="405">
        <f xml:space="preserve"> Time!DQ$92</f>
        <v>0</v>
      </c>
      <c r="DR105" s="405">
        <f xml:space="preserve"> Time!DR$92</f>
        <v>0</v>
      </c>
      <c r="DS105" s="405">
        <f xml:space="preserve"> Time!DS$92</f>
        <v>0</v>
      </c>
      <c r="DT105" s="405">
        <f xml:space="preserve"> Time!DT$92</f>
        <v>0</v>
      </c>
      <c r="DU105" s="405">
        <f xml:space="preserve"> Time!DU$92</f>
        <v>0</v>
      </c>
      <c r="DV105" s="405">
        <f xml:space="preserve"> Time!DV$92</f>
        <v>0</v>
      </c>
      <c r="DW105" s="405">
        <f xml:space="preserve"> Time!DW$92</f>
        <v>0</v>
      </c>
      <c r="DX105" s="405">
        <f xml:space="preserve"> Time!DX$92</f>
        <v>0</v>
      </c>
      <c r="DY105" s="405">
        <f xml:space="preserve"> Time!DY$92</f>
        <v>0</v>
      </c>
      <c r="DZ105" s="405">
        <f xml:space="preserve"> Time!DZ$92</f>
        <v>0</v>
      </c>
      <c r="EA105" s="405">
        <f xml:space="preserve"> Time!EA$92</f>
        <v>0</v>
      </c>
      <c r="EB105" s="405">
        <f xml:space="preserve"> Time!EB$92</f>
        <v>0</v>
      </c>
      <c r="EC105" s="405">
        <f xml:space="preserve"> Time!EC$92</f>
        <v>0</v>
      </c>
      <c r="ED105" s="405">
        <f xml:space="preserve"> Time!ED$92</f>
        <v>0</v>
      </c>
      <c r="EE105" s="405">
        <f xml:space="preserve"> Time!EE$92</f>
        <v>0</v>
      </c>
      <c r="EF105" s="405">
        <f xml:space="preserve"> Time!EF$92</f>
        <v>0</v>
      </c>
      <c r="EG105" s="405">
        <f xml:space="preserve"> Time!EG$92</f>
        <v>0</v>
      </c>
      <c r="EH105" s="405">
        <f xml:space="preserve"> Time!EH$92</f>
        <v>0</v>
      </c>
      <c r="EI105" s="405">
        <f xml:space="preserve"> Time!EI$92</f>
        <v>0</v>
      </c>
      <c r="EJ105" s="405">
        <f xml:space="preserve"> Time!EJ$92</f>
        <v>0</v>
      </c>
      <c r="EK105" s="405">
        <f xml:space="preserve"> Time!EK$92</f>
        <v>0</v>
      </c>
      <c r="EL105" s="405">
        <f xml:space="preserve"> Time!EL$92</f>
        <v>0</v>
      </c>
      <c r="EM105" s="405">
        <f xml:space="preserve"> Time!EM$92</f>
        <v>0</v>
      </c>
      <c r="EN105" s="405">
        <f xml:space="preserve"> Time!EN$92</f>
        <v>0</v>
      </c>
      <c r="EO105" s="405">
        <f xml:space="preserve"> Time!EO$92</f>
        <v>0</v>
      </c>
      <c r="EP105" s="405">
        <f xml:space="preserve"> Time!EP$92</f>
        <v>0</v>
      </c>
      <c r="EQ105" s="405">
        <f xml:space="preserve"> Time!EQ$92</f>
        <v>0</v>
      </c>
      <c r="ER105" s="405">
        <f xml:space="preserve"> Time!ER$92</f>
        <v>0</v>
      </c>
      <c r="ES105" s="405">
        <f xml:space="preserve"> Time!ES$92</f>
        <v>0</v>
      </c>
      <c r="ET105" s="405">
        <f xml:space="preserve"> Time!ET$92</f>
        <v>0</v>
      </c>
      <c r="EU105" s="405">
        <f xml:space="preserve"> Time!EU$92</f>
        <v>0</v>
      </c>
      <c r="EV105" s="405">
        <f xml:space="preserve"> Time!EV$92</f>
        <v>0</v>
      </c>
      <c r="EW105" s="405">
        <f xml:space="preserve"> Time!EW$92</f>
        <v>0</v>
      </c>
      <c r="EX105" s="405">
        <f xml:space="preserve"> Time!EX$92</f>
        <v>0</v>
      </c>
      <c r="EY105" s="405">
        <f xml:space="preserve"> Time!EY$92</f>
        <v>0</v>
      </c>
      <c r="EZ105" s="405">
        <f xml:space="preserve"> Time!EZ$92</f>
        <v>0</v>
      </c>
      <c r="FA105" s="405">
        <f xml:space="preserve"> Time!FA$92</f>
        <v>0</v>
      </c>
      <c r="FB105" s="405">
        <f xml:space="preserve"> Time!FB$92</f>
        <v>0</v>
      </c>
      <c r="FC105" s="405">
        <f xml:space="preserve"> Time!FC$92</f>
        <v>0</v>
      </c>
      <c r="FD105" s="405">
        <f xml:space="preserve"> Time!FD$92</f>
        <v>0</v>
      </c>
      <c r="FE105" s="405">
        <f xml:space="preserve"> Time!FE$92</f>
        <v>0</v>
      </c>
      <c r="FF105" s="405">
        <f xml:space="preserve"> Time!FF$92</f>
        <v>0</v>
      </c>
      <c r="FG105" s="405">
        <f xml:space="preserve"> Time!FG$92</f>
        <v>0</v>
      </c>
      <c r="FH105" s="405">
        <f xml:space="preserve"> Time!FH$92</f>
        <v>0</v>
      </c>
      <c r="FI105" s="405">
        <f xml:space="preserve"> Time!FI$92</f>
        <v>0</v>
      </c>
      <c r="FJ105" s="405">
        <f xml:space="preserve"> Time!FJ$92</f>
        <v>0</v>
      </c>
      <c r="FK105" s="405">
        <f xml:space="preserve"> Time!FK$92</f>
        <v>0</v>
      </c>
      <c r="FL105" s="405">
        <f xml:space="preserve"> Time!FL$92</f>
        <v>0</v>
      </c>
      <c r="FM105" s="405">
        <f xml:space="preserve"> Time!FM$92</f>
        <v>0</v>
      </c>
      <c r="FN105" s="405">
        <f xml:space="preserve"> Time!FN$92</f>
        <v>0</v>
      </c>
      <c r="FO105" s="405">
        <f xml:space="preserve"> Time!FO$92</f>
        <v>0</v>
      </c>
      <c r="FP105" s="405">
        <f xml:space="preserve"> Time!FP$92</f>
        <v>0</v>
      </c>
      <c r="FQ105" s="405">
        <f xml:space="preserve"> Time!FQ$92</f>
        <v>0</v>
      </c>
      <c r="FR105" s="405">
        <f xml:space="preserve"> Time!FR$92</f>
        <v>0</v>
      </c>
      <c r="FS105" s="405">
        <f xml:space="preserve"> Time!FS$92</f>
        <v>0</v>
      </c>
      <c r="FT105" s="405">
        <f xml:space="preserve"> Time!FT$92</f>
        <v>0</v>
      </c>
      <c r="FU105" s="405">
        <f xml:space="preserve"> Time!FU$92</f>
        <v>0</v>
      </c>
      <c r="FV105" s="405">
        <f xml:space="preserve"> Time!FV$92</f>
        <v>0</v>
      </c>
      <c r="FW105" s="405">
        <f xml:space="preserve"> Time!FW$92</f>
        <v>0</v>
      </c>
      <c r="FX105" s="405">
        <f xml:space="preserve"> Time!FX$92</f>
        <v>0</v>
      </c>
      <c r="FY105" s="405">
        <f xml:space="preserve"> Time!FY$92</f>
        <v>0</v>
      </c>
      <c r="FZ105" s="405">
        <f xml:space="preserve"> Time!FZ$92</f>
        <v>0</v>
      </c>
      <c r="GA105" s="405">
        <f xml:space="preserve"> Time!GA$92</f>
        <v>0</v>
      </c>
      <c r="GB105" s="405">
        <f xml:space="preserve"> Time!GB$92</f>
        <v>0</v>
      </c>
      <c r="GC105" s="405">
        <f xml:space="preserve"> Time!GC$92</f>
        <v>0</v>
      </c>
      <c r="GD105" s="405">
        <f xml:space="preserve"> Time!GD$92</f>
        <v>0</v>
      </c>
      <c r="GE105" s="405">
        <f xml:space="preserve"> Time!GE$92</f>
        <v>0</v>
      </c>
      <c r="GF105" s="405">
        <f xml:space="preserve"> Time!GF$92</f>
        <v>0</v>
      </c>
      <c r="GG105" s="405">
        <f xml:space="preserve"> Time!GG$92</f>
        <v>0</v>
      </c>
      <c r="GH105" s="405">
        <f xml:space="preserve"> Time!GH$92</f>
        <v>0</v>
      </c>
      <c r="GI105" s="405">
        <f xml:space="preserve"> Time!GI$92</f>
        <v>0</v>
      </c>
      <c r="GJ105" s="405">
        <f xml:space="preserve"> Time!GJ$92</f>
        <v>0</v>
      </c>
    </row>
    <row r="106" spans="1:192" s="193" customFormat="1" x14ac:dyDescent="0.25">
      <c r="A106" s="142"/>
      <c r="B106" s="142"/>
      <c r="C106" s="143"/>
      <c r="D106" s="144"/>
      <c r="E106" s="573" t="s">
        <v>413</v>
      </c>
      <c r="F106" s="573"/>
      <c r="G106" s="573" t="str">
        <f xml:space="preserve"> SMU</f>
        <v>$ 000s</v>
      </c>
      <c r="H106" s="573">
        <f xml:space="preserve"> SUM(J106:GJ106)</f>
        <v>4045.2001882529712</v>
      </c>
      <c r="I106" s="573"/>
      <c r="J106" s="573">
        <f t="shared" ref="J106:AO106" si="739" xml:space="preserve"> J104 * J105</f>
        <v>0</v>
      </c>
      <c r="K106" s="573">
        <f t="shared" si="739"/>
        <v>0</v>
      </c>
      <c r="L106" s="573">
        <f t="shared" si="739"/>
        <v>0</v>
      </c>
      <c r="M106" s="573">
        <f t="shared" si="739"/>
        <v>0</v>
      </c>
      <c r="N106" s="573">
        <f t="shared" si="739"/>
        <v>0</v>
      </c>
      <c r="O106" s="573">
        <f t="shared" si="739"/>
        <v>0</v>
      </c>
      <c r="P106" s="573">
        <f t="shared" si="739"/>
        <v>0</v>
      </c>
      <c r="Q106" s="573">
        <f t="shared" si="739"/>
        <v>4045.2001882529712</v>
      </c>
      <c r="R106" s="573">
        <f t="shared" si="739"/>
        <v>0</v>
      </c>
      <c r="S106" s="573">
        <f t="shared" si="739"/>
        <v>0</v>
      </c>
      <c r="T106" s="573">
        <f t="shared" si="739"/>
        <v>0</v>
      </c>
      <c r="U106" s="573">
        <f t="shared" si="739"/>
        <v>0</v>
      </c>
      <c r="V106" s="573">
        <f t="shared" si="739"/>
        <v>0</v>
      </c>
      <c r="W106" s="573">
        <f t="shared" si="739"/>
        <v>0</v>
      </c>
      <c r="X106" s="573">
        <f t="shared" si="739"/>
        <v>0</v>
      </c>
      <c r="Y106" s="573">
        <f t="shared" si="739"/>
        <v>0</v>
      </c>
      <c r="Z106" s="573">
        <f t="shared" si="739"/>
        <v>0</v>
      </c>
      <c r="AA106" s="573">
        <f t="shared" si="739"/>
        <v>0</v>
      </c>
      <c r="AB106" s="573">
        <f t="shared" si="739"/>
        <v>0</v>
      </c>
      <c r="AC106" s="573">
        <f t="shared" si="739"/>
        <v>0</v>
      </c>
      <c r="AD106" s="573">
        <f t="shared" si="739"/>
        <v>0</v>
      </c>
      <c r="AE106" s="573">
        <f t="shared" si="739"/>
        <v>0</v>
      </c>
      <c r="AF106" s="573">
        <f t="shared" si="739"/>
        <v>0</v>
      </c>
      <c r="AG106" s="573">
        <f t="shared" si="739"/>
        <v>0</v>
      </c>
      <c r="AH106" s="573">
        <f t="shared" si="739"/>
        <v>0</v>
      </c>
      <c r="AI106" s="573">
        <f t="shared" si="739"/>
        <v>0</v>
      </c>
      <c r="AJ106" s="573">
        <f t="shared" si="739"/>
        <v>0</v>
      </c>
      <c r="AK106" s="573">
        <f t="shared" si="739"/>
        <v>0</v>
      </c>
      <c r="AL106" s="573">
        <f t="shared" si="739"/>
        <v>0</v>
      </c>
      <c r="AM106" s="573">
        <f t="shared" si="739"/>
        <v>0</v>
      </c>
      <c r="AN106" s="573">
        <f t="shared" si="739"/>
        <v>0</v>
      </c>
      <c r="AO106" s="573">
        <f t="shared" si="739"/>
        <v>0</v>
      </c>
      <c r="AP106" s="573">
        <f t="shared" ref="AP106:BU106" si="740" xml:space="preserve"> AP104 * AP105</f>
        <v>0</v>
      </c>
      <c r="AQ106" s="573">
        <f t="shared" si="740"/>
        <v>0</v>
      </c>
      <c r="AR106" s="573">
        <f t="shared" si="740"/>
        <v>0</v>
      </c>
      <c r="AS106" s="573">
        <f t="shared" si="740"/>
        <v>0</v>
      </c>
      <c r="AT106" s="573">
        <f t="shared" si="740"/>
        <v>0</v>
      </c>
      <c r="AU106" s="573">
        <f t="shared" si="740"/>
        <v>0</v>
      </c>
      <c r="AV106" s="573">
        <f t="shared" si="740"/>
        <v>0</v>
      </c>
      <c r="AW106" s="573">
        <f t="shared" si="740"/>
        <v>0</v>
      </c>
      <c r="AX106" s="573">
        <f t="shared" si="740"/>
        <v>0</v>
      </c>
      <c r="AY106" s="573">
        <f t="shared" si="740"/>
        <v>0</v>
      </c>
      <c r="AZ106" s="573">
        <f t="shared" si="740"/>
        <v>0</v>
      </c>
      <c r="BA106" s="573">
        <f t="shared" si="740"/>
        <v>0</v>
      </c>
      <c r="BB106" s="573">
        <f t="shared" si="740"/>
        <v>0</v>
      </c>
      <c r="BC106" s="573">
        <f t="shared" si="740"/>
        <v>0</v>
      </c>
      <c r="BD106" s="573">
        <f t="shared" si="740"/>
        <v>0</v>
      </c>
      <c r="BE106" s="573">
        <f t="shared" si="740"/>
        <v>0</v>
      </c>
      <c r="BF106" s="573">
        <f t="shared" si="740"/>
        <v>0</v>
      </c>
      <c r="BG106" s="573">
        <f t="shared" si="740"/>
        <v>0</v>
      </c>
      <c r="BH106" s="573">
        <f t="shared" si="740"/>
        <v>0</v>
      </c>
      <c r="BI106" s="573">
        <f t="shared" si="740"/>
        <v>0</v>
      </c>
      <c r="BJ106" s="573">
        <f t="shared" si="740"/>
        <v>0</v>
      </c>
      <c r="BK106" s="573">
        <f t="shared" si="740"/>
        <v>0</v>
      </c>
      <c r="BL106" s="573">
        <f t="shared" si="740"/>
        <v>0</v>
      </c>
      <c r="BM106" s="573">
        <f t="shared" si="740"/>
        <v>0</v>
      </c>
      <c r="BN106" s="573">
        <f t="shared" si="740"/>
        <v>0</v>
      </c>
      <c r="BO106" s="573">
        <f t="shared" si="740"/>
        <v>0</v>
      </c>
      <c r="BP106" s="573">
        <f t="shared" si="740"/>
        <v>0</v>
      </c>
      <c r="BQ106" s="573">
        <f t="shared" si="740"/>
        <v>0</v>
      </c>
      <c r="BR106" s="573">
        <f t="shared" si="740"/>
        <v>0</v>
      </c>
      <c r="BS106" s="573">
        <f t="shared" si="740"/>
        <v>0</v>
      </c>
      <c r="BT106" s="573">
        <f t="shared" si="740"/>
        <v>0</v>
      </c>
      <c r="BU106" s="573">
        <f t="shared" si="740"/>
        <v>0</v>
      </c>
      <c r="BV106" s="573">
        <f t="shared" ref="BV106:DA106" si="741" xml:space="preserve"> BV104 * BV105</f>
        <v>0</v>
      </c>
      <c r="BW106" s="573">
        <f t="shared" si="741"/>
        <v>0</v>
      </c>
      <c r="BX106" s="573">
        <f t="shared" si="741"/>
        <v>0</v>
      </c>
      <c r="BY106" s="573">
        <f t="shared" si="741"/>
        <v>0</v>
      </c>
      <c r="BZ106" s="573">
        <f t="shared" si="741"/>
        <v>0</v>
      </c>
      <c r="CA106" s="573">
        <f t="shared" si="741"/>
        <v>0</v>
      </c>
      <c r="CB106" s="573">
        <f t="shared" si="741"/>
        <v>0</v>
      </c>
      <c r="CC106" s="573">
        <f t="shared" si="741"/>
        <v>0</v>
      </c>
      <c r="CD106" s="573">
        <f t="shared" si="741"/>
        <v>0</v>
      </c>
      <c r="CE106" s="573">
        <f t="shared" si="741"/>
        <v>0</v>
      </c>
      <c r="CF106" s="573">
        <f t="shared" si="741"/>
        <v>0</v>
      </c>
      <c r="CG106" s="573">
        <f t="shared" si="741"/>
        <v>0</v>
      </c>
      <c r="CH106" s="573">
        <f t="shared" si="741"/>
        <v>0</v>
      </c>
      <c r="CI106" s="573">
        <f t="shared" si="741"/>
        <v>0</v>
      </c>
      <c r="CJ106" s="573">
        <f t="shared" si="741"/>
        <v>0</v>
      </c>
      <c r="CK106" s="573">
        <f t="shared" si="741"/>
        <v>0</v>
      </c>
      <c r="CL106" s="573">
        <f t="shared" si="741"/>
        <v>0</v>
      </c>
      <c r="CM106" s="573">
        <f t="shared" si="741"/>
        <v>0</v>
      </c>
      <c r="CN106" s="573">
        <f t="shared" si="741"/>
        <v>0</v>
      </c>
      <c r="CO106" s="573">
        <f t="shared" si="741"/>
        <v>0</v>
      </c>
      <c r="CP106" s="573">
        <f t="shared" si="741"/>
        <v>0</v>
      </c>
      <c r="CQ106" s="573">
        <f t="shared" si="741"/>
        <v>0</v>
      </c>
      <c r="CR106" s="573">
        <f t="shared" si="741"/>
        <v>0</v>
      </c>
      <c r="CS106" s="573">
        <f t="shared" si="741"/>
        <v>0</v>
      </c>
      <c r="CT106" s="573">
        <f t="shared" si="741"/>
        <v>0</v>
      </c>
      <c r="CU106" s="573">
        <f t="shared" si="741"/>
        <v>0</v>
      </c>
      <c r="CV106" s="573">
        <f t="shared" si="741"/>
        <v>0</v>
      </c>
      <c r="CW106" s="573">
        <f t="shared" si="741"/>
        <v>0</v>
      </c>
      <c r="CX106" s="573">
        <f t="shared" si="741"/>
        <v>0</v>
      </c>
      <c r="CY106" s="573">
        <f t="shared" si="741"/>
        <v>0</v>
      </c>
      <c r="CZ106" s="573">
        <f t="shared" si="741"/>
        <v>0</v>
      </c>
      <c r="DA106" s="573">
        <f t="shared" si="741"/>
        <v>0</v>
      </c>
      <c r="DB106" s="573">
        <f t="shared" ref="DB106:EG106" si="742" xml:space="preserve"> DB104 * DB105</f>
        <v>0</v>
      </c>
      <c r="DC106" s="573">
        <f t="shared" si="742"/>
        <v>0</v>
      </c>
      <c r="DD106" s="573">
        <f t="shared" si="742"/>
        <v>0</v>
      </c>
      <c r="DE106" s="573">
        <f t="shared" si="742"/>
        <v>0</v>
      </c>
      <c r="DF106" s="573">
        <f t="shared" si="742"/>
        <v>0</v>
      </c>
      <c r="DG106" s="573">
        <f t="shared" si="742"/>
        <v>0</v>
      </c>
      <c r="DH106" s="573">
        <f t="shared" si="742"/>
        <v>0</v>
      </c>
      <c r="DI106" s="573">
        <f t="shared" si="742"/>
        <v>0</v>
      </c>
      <c r="DJ106" s="573">
        <f t="shared" si="742"/>
        <v>0</v>
      </c>
      <c r="DK106" s="573">
        <f t="shared" si="742"/>
        <v>0</v>
      </c>
      <c r="DL106" s="573">
        <f t="shared" si="742"/>
        <v>0</v>
      </c>
      <c r="DM106" s="573">
        <f t="shared" si="742"/>
        <v>0</v>
      </c>
      <c r="DN106" s="573">
        <f t="shared" si="742"/>
        <v>0</v>
      </c>
      <c r="DO106" s="573">
        <f t="shared" si="742"/>
        <v>0</v>
      </c>
      <c r="DP106" s="573">
        <f t="shared" si="742"/>
        <v>0</v>
      </c>
      <c r="DQ106" s="573">
        <f t="shared" si="742"/>
        <v>0</v>
      </c>
      <c r="DR106" s="573">
        <f t="shared" si="742"/>
        <v>0</v>
      </c>
      <c r="DS106" s="573">
        <f t="shared" si="742"/>
        <v>0</v>
      </c>
      <c r="DT106" s="573">
        <f t="shared" si="742"/>
        <v>0</v>
      </c>
      <c r="DU106" s="573">
        <f t="shared" si="742"/>
        <v>0</v>
      </c>
      <c r="DV106" s="573">
        <f t="shared" si="742"/>
        <v>0</v>
      </c>
      <c r="DW106" s="573">
        <f t="shared" si="742"/>
        <v>0</v>
      </c>
      <c r="DX106" s="573">
        <f t="shared" si="742"/>
        <v>0</v>
      </c>
      <c r="DY106" s="573">
        <f t="shared" si="742"/>
        <v>0</v>
      </c>
      <c r="DZ106" s="573">
        <f t="shared" si="742"/>
        <v>0</v>
      </c>
      <c r="EA106" s="573">
        <f t="shared" si="742"/>
        <v>0</v>
      </c>
      <c r="EB106" s="573">
        <f t="shared" si="742"/>
        <v>0</v>
      </c>
      <c r="EC106" s="573">
        <f t="shared" si="742"/>
        <v>0</v>
      </c>
      <c r="ED106" s="573">
        <f t="shared" si="742"/>
        <v>0</v>
      </c>
      <c r="EE106" s="573">
        <f t="shared" si="742"/>
        <v>0</v>
      </c>
      <c r="EF106" s="573">
        <f t="shared" si="742"/>
        <v>0</v>
      </c>
      <c r="EG106" s="573">
        <f t="shared" si="742"/>
        <v>0</v>
      </c>
      <c r="EH106" s="573">
        <f t="shared" ref="EH106:FM106" si="743" xml:space="preserve"> EH104 * EH105</f>
        <v>0</v>
      </c>
      <c r="EI106" s="573">
        <f t="shared" si="743"/>
        <v>0</v>
      </c>
      <c r="EJ106" s="573">
        <f t="shared" si="743"/>
        <v>0</v>
      </c>
      <c r="EK106" s="573">
        <f t="shared" si="743"/>
        <v>0</v>
      </c>
      <c r="EL106" s="573">
        <f t="shared" si="743"/>
        <v>0</v>
      </c>
      <c r="EM106" s="573">
        <f t="shared" si="743"/>
        <v>0</v>
      </c>
      <c r="EN106" s="573">
        <f t="shared" si="743"/>
        <v>0</v>
      </c>
      <c r="EO106" s="573">
        <f t="shared" si="743"/>
        <v>0</v>
      </c>
      <c r="EP106" s="573">
        <f t="shared" si="743"/>
        <v>0</v>
      </c>
      <c r="EQ106" s="573">
        <f t="shared" si="743"/>
        <v>0</v>
      </c>
      <c r="ER106" s="573">
        <f t="shared" si="743"/>
        <v>0</v>
      </c>
      <c r="ES106" s="573">
        <f t="shared" si="743"/>
        <v>0</v>
      </c>
      <c r="ET106" s="573">
        <f t="shared" si="743"/>
        <v>0</v>
      </c>
      <c r="EU106" s="573">
        <f t="shared" si="743"/>
        <v>0</v>
      </c>
      <c r="EV106" s="573">
        <f t="shared" si="743"/>
        <v>0</v>
      </c>
      <c r="EW106" s="573">
        <f t="shared" si="743"/>
        <v>0</v>
      </c>
      <c r="EX106" s="573">
        <f t="shared" si="743"/>
        <v>0</v>
      </c>
      <c r="EY106" s="573">
        <f t="shared" si="743"/>
        <v>0</v>
      </c>
      <c r="EZ106" s="573">
        <f t="shared" si="743"/>
        <v>0</v>
      </c>
      <c r="FA106" s="573">
        <f t="shared" si="743"/>
        <v>0</v>
      </c>
      <c r="FB106" s="573">
        <f t="shared" si="743"/>
        <v>0</v>
      </c>
      <c r="FC106" s="573">
        <f t="shared" si="743"/>
        <v>0</v>
      </c>
      <c r="FD106" s="573">
        <f t="shared" si="743"/>
        <v>0</v>
      </c>
      <c r="FE106" s="573">
        <f t="shared" si="743"/>
        <v>0</v>
      </c>
      <c r="FF106" s="573">
        <f t="shared" si="743"/>
        <v>0</v>
      </c>
      <c r="FG106" s="573">
        <f t="shared" si="743"/>
        <v>0</v>
      </c>
      <c r="FH106" s="573">
        <f t="shared" si="743"/>
        <v>0</v>
      </c>
      <c r="FI106" s="573">
        <f t="shared" si="743"/>
        <v>0</v>
      </c>
      <c r="FJ106" s="573">
        <f t="shared" si="743"/>
        <v>0</v>
      </c>
      <c r="FK106" s="573">
        <f t="shared" si="743"/>
        <v>0</v>
      </c>
      <c r="FL106" s="573">
        <f t="shared" si="743"/>
        <v>0</v>
      </c>
      <c r="FM106" s="573">
        <f t="shared" si="743"/>
        <v>0</v>
      </c>
      <c r="FN106" s="573">
        <f t="shared" ref="FN106:GJ106" si="744" xml:space="preserve"> FN104 * FN105</f>
        <v>0</v>
      </c>
      <c r="FO106" s="573">
        <f t="shared" si="744"/>
        <v>0</v>
      </c>
      <c r="FP106" s="573">
        <f t="shared" si="744"/>
        <v>0</v>
      </c>
      <c r="FQ106" s="573">
        <f t="shared" si="744"/>
        <v>0</v>
      </c>
      <c r="FR106" s="573">
        <f t="shared" si="744"/>
        <v>0</v>
      </c>
      <c r="FS106" s="573">
        <f t="shared" si="744"/>
        <v>0</v>
      </c>
      <c r="FT106" s="573">
        <f t="shared" si="744"/>
        <v>0</v>
      </c>
      <c r="FU106" s="573">
        <f t="shared" si="744"/>
        <v>0</v>
      </c>
      <c r="FV106" s="573">
        <f t="shared" si="744"/>
        <v>0</v>
      </c>
      <c r="FW106" s="573">
        <f t="shared" si="744"/>
        <v>0</v>
      </c>
      <c r="FX106" s="573">
        <f t="shared" si="744"/>
        <v>0</v>
      </c>
      <c r="FY106" s="573">
        <f t="shared" si="744"/>
        <v>0</v>
      </c>
      <c r="FZ106" s="573">
        <f t="shared" si="744"/>
        <v>0</v>
      </c>
      <c r="GA106" s="573">
        <f t="shared" si="744"/>
        <v>0</v>
      </c>
      <c r="GB106" s="573">
        <f t="shared" si="744"/>
        <v>0</v>
      </c>
      <c r="GC106" s="573">
        <f t="shared" si="744"/>
        <v>0</v>
      </c>
      <c r="GD106" s="573">
        <f t="shared" si="744"/>
        <v>0</v>
      </c>
      <c r="GE106" s="573">
        <f t="shared" si="744"/>
        <v>0</v>
      </c>
      <c r="GF106" s="573">
        <f t="shared" si="744"/>
        <v>0</v>
      </c>
      <c r="GG106" s="573">
        <f t="shared" si="744"/>
        <v>0</v>
      </c>
      <c r="GH106" s="573">
        <f t="shared" si="744"/>
        <v>0</v>
      </c>
      <c r="GI106" s="573">
        <f t="shared" si="744"/>
        <v>0</v>
      </c>
      <c r="GJ106" s="573">
        <f t="shared" si="744"/>
        <v>0</v>
      </c>
    </row>
    <row r="107" spans="1:192" x14ac:dyDescent="0.25">
      <c r="A107" s="242"/>
      <c r="B107" s="242"/>
      <c r="C107" s="243"/>
      <c r="D107" s="244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41"/>
      <c r="S107" s="241"/>
      <c r="T107" s="241"/>
      <c r="U107" s="241"/>
      <c r="V107" s="241"/>
      <c r="W107" s="241"/>
      <c r="X107" s="241"/>
      <c r="Y107" s="241"/>
      <c r="Z107" s="241"/>
      <c r="AA107" s="241"/>
      <c r="AB107" s="241"/>
      <c r="AC107" s="241"/>
      <c r="AD107" s="241"/>
      <c r="AE107" s="241"/>
      <c r="AF107" s="241"/>
      <c r="AG107" s="241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1"/>
      <c r="CA107" s="241"/>
      <c r="CB107" s="241"/>
      <c r="CC107" s="241"/>
      <c r="CD107" s="241"/>
      <c r="CE107" s="241"/>
      <c r="CF107" s="241"/>
      <c r="CG107" s="241"/>
      <c r="CH107" s="241"/>
      <c r="CI107" s="241"/>
      <c r="CJ107" s="241"/>
      <c r="CK107" s="241"/>
      <c r="CL107" s="241"/>
      <c r="CM107" s="241"/>
      <c r="CN107" s="241"/>
      <c r="CO107" s="241"/>
      <c r="CP107" s="241"/>
      <c r="CQ107" s="241"/>
      <c r="CR107" s="241"/>
      <c r="CS107" s="241"/>
      <c r="CT107" s="241"/>
      <c r="CU107" s="241"/>
      <c r="CV107" s="241"/>
      <c r="CW107" s="241"/>
      <c r="CX107" s="241"/>
      <c r="CY107" s="241"/>
      <c r="CZ107" s="241"/>
      <c r="DA107" s="241"/>
      <c r="DB107" s="241"/>
      <c r="DC107" s="241"/>
      <c r="DD107" s="241"/>
      <c r="DE107" s="241"/>
      <c r="DF107" s="241"/>
      <c r="DG107" s="241"/>
      <c r="DH107" s="241"/>
      <c r="DI107" s="241"/>
      <c r="DJ107" s="241"/>
      <c r="DK107" s="241"/>
      <c r="DL107" s="241"/>
      <c r="DM107" s="241"/>
      <c r="DN107" s="241"/>
      <c r="DO107" s="241"/>
      <c r="DP107" s="241"/>
      <c r="DQ107" s="241"/>
      <c r="DR107" s="241"/>
      <c r="DS107" s="241"/>
      <c r="DT107" s="241"/>
      <c r="DU107" s="241"/>
      <c r="DV107" s="241"/>
      <c r="DW107" s="241"/>
      <c r="DX107" s="241"/>
      <c r="DY107" s="241"/>
      <c r="DZ107" s="241"/>
      <c r="EA107" s="241"/>
      <c r="EB107" s="241"/>
      <c r="EC107" s="241"/>
      <c r="ED107" s="241"/>
      <c r="EE107" s="241"/>
      <c r="EF107" s="241"/>
      <c r="EG107" s="241"/>
      <c r="EH107" s="241"/>
      <c r="EI107" s="241"/>
      <c r="EJ107" s="241"/>
      <c r="EK107" s="241"/>
      <c r="EL107" s="241"/>
      <c r="EM107" s="241"/>
      <c r="EN107" s="241"/>
      <c r="EO107" s="241"/>
      <c r="EP107" s="241"/>
      <c r="EQ107" s="241"/>
      <c r="ER107" s="241"/>
      <c r="ES107" s="241"/>
      <c r="ET107" s="241"/>
      <c r="EU107" s="241"/>
      <c r="EV107" s="241"/>
      <c r="EW107" s="241"/>
      <c r="EX107" s="241"/>
      <c r="EY107" s="241"/>
      <c r="EZ107" s="241"/>
      <c r="FA107" s="241"/>
      <c r="FB107" s="241"/>
      <c r="FC107" s="241"/>
      <c r="FD107" s="241"/>
      <c r="FE107" s="241"/>
      <c r="FF107" s="241"/>
      <c r="FG107" s="241"/>
      <c r="FH107" s="241"/>
      <c r="FI107" s="241"/>
      <c r="FJ107" s="241"/>
      <c r="FK107" s="241"/>
      <c r="FL107" s="241"/>
      <c r="FM107" s="241"/>
      <c r="FN107" s="241"/>
      <c r="FO107" s="241"/>
      <c r="FP107" s="241"/>
      <c r="FQ107" s="241"/>
      <c r="FR107" s="241"/>
      <c r="FS107" s="241"/>
      <c r="FT107" s="241"/>
      <c r="FU107" s="241"/>
      <c r="FV107" s="241"/>
      <c r="FW107" s="241"/>
      <c r="FX107" s="241"/>
      <c r="FY107" s="241"/>
      <c r="FZ107" s="241"/>
      <c r="GA107" s="241"/>
      <c r="GB107" s="241"/>
      <c r="GC107" s="241"/>
      <c r="GD107" s="241"/>
      <c r="GE107" s="241"/>
      <c r="GF107" s="241"/>
      <c r="GG107" s="241"/>
      <c r="GH107" s="241"/>
      <c r="GI107" s="241"/>
      <c r="GJ107" s="241"/>
    </row>
    <row r="108" spans="1:192" s="525" customFormat="1" x14ac:dyDescent="0.25">
      <c r="A108" s="527"/>
      <c r="B108" s="527"/>
      <c r="C108" s="528"/>
      <c r="D108" s="529"/>
      <c r="E108" s="226" t="str">
        <f xml:space="preserve"> E$101</f>
        <v>Pre-funding of working capital amount</v>
      </c>
      <c r="F108" s="226">
        <f xml:space="preserve"> F$101</f>
        <v>4045.2001882529712</v>
      </c>
      <c r="G108" s="226" t="str">
        <f xml:space="preserve"> G$101</f>
        <v>$ 000s</v>
      </c>
      <c r="H108" s="225"/>
      <c r="I108" s="226"/>
      <c r="J108" s="225"/>
      <c r="K108" s="225"/>
      <c r="L108" s="225"/>
      <c r="M108" s="225"/>
      <c r="N108" s="225"/>
      <c r="O108" s="225"/>
      <c r="P108" s="225"/>
      <c r="Q108" s="225"/>
      <c r="R108" s="225"/>
      <c r="S108" s="225"/>
      <c r="T108" s="225"/>
      <c r="U108" s="225"/>
      <c r="V108" s="225"/>
      <c r="W108" s="225"/>
      <c r="X108" s="225"/>
      <c r="Y108" s="225"/>
      <c r="Z108" s="225"/>
      <c r="AA108" s="225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5"/>
      <c r="EU108" s="225"/>
      <c r="EV108" s="225"/>
      <c r="EW108" s="225"/>
      <c r="EX108" s="225"/>
      <c r="EY108" s="225"/>
      <c r="EZ108" s="225"/>
      <c r="FA108" s="225"/>
      <c r="FB108" s="225"/>
      <c r="FC108" s="225"/>
      <c r="FD108" s="225"/>
      <c r="FE108" s="225"/>
      <c r="FF108" s="225"/>
      <c r="FG108" s="225"/>
      <c r="FH108" s="225"/>
      <c r="FI108" s="225"/>
      <c r="FJ108" s="225"/>
      <c r="FK108" s="225"/>
      <c r="FL108" s="225"/>
      <c r="FM108" s="225"/>
      <c r="FN108" s="225"/>
      <c r="FO108" s="225"/>
      <c r="FP108" s="225"/>
      <c r="FQ108" s="225"/>
      <c r="FR108" s="225"/>
      <c r="FS108" s="225"/>
      <c r="FT108" s="225"/>
      <c r="FU108" s="225"/>
      <c r="FV108" s="225"/>
      <c r="FW108" s="225"/>
      <c r="FX108" s="225"/>
      <c r="FY108" s="225"/>
      <c r="FZ108" s="225"/>
      <c r="GA108" s="225"/>
      <c r="GB108" s="225"/>
      <c r="GC108" s="225"/>
      <c r="GD108" s="225"/>
      <c r="GE108" s="225"/>
      <c r="GF108" s="225"/>
      <c r="GG108" s="225"/>
      <c r="GH108" s="225"/>
      <c r="GI108" s="225"/>
      <c r="GJ108" s="225"/>
    </row>
    <row r="109" spans="1:192" s="521" customFormat="1" x14ac:dyDescent="0.25">
      <c r="A109" s="242"/>
      <c r="B109" s="242"/>
      <c r="C109" s="243"/>
      <c r="D109" s="244"/>
      <c r="E109" s="232" t="s">
        <v>326</v>
      </c>
      <c r="F109" s="232">
        <f xml:space="preserve"> Time!F$83</f>
        <v>0</v>
      </c>
      <c r="G109" s="232" t="str">
        <f xml:space="preserve"> Time!G$83</f>
        <v>flag</v>
      </c>
      <c r="H109" s="232">
        <f xml:space="preserve"> Time!H$83</f>
        <v>1</v>
      </c>
      <c r="I109" s="232">
        <f xml:space="preserve"> Time!I$83</f>
        <v>0</v>
      </c>
      <c r="J109" s="232">
        <f xml:space="preserve"> Time!J$83</f>
        <v>0</v>
      </c>
      <c r="K109" s="232">
        <f xml:space="preserve"> Time!K$83</f>
        <v>0</v>
      </c>
      <c r="L109" s="232">
        <f xml:space="preserve"> Time!L$83</f>
        <v>0</v>
      </c>
      <c r="M109" s="232">
        <f xml:space="preserve"> Time!M$83</f>
        <v>0</v>
      </c>
      <c r="N109" s="232">
        <f xml:space="preserve"> Time!N$83</f>
        <v>0</v>
      </c>
      <c r="O109" s="232">
        <f xml:space="preserve"> Time!O$83</f>
        <v>0</v>
      </c>
      <c r="P109" s="232">
        <f xml:space="preserve"> Time!P$83</f>
        <v>1</v>
      </c>
      <c r="Q109" s="232">
        <f xml:space="preserve"> Time!Q$83</f>
        <v>0</v>
      </c>
      <c r="R109" s="232">
        <f xml:space="preserve"> Time!R$83</f>
        <v>0</v>
      </c>
      <c r="S109" s="232">
        <f xml:space="preserve"> Time!S$83</f>
        <v>0</v>
      </c>
      <c r="T109" s="232">
        <f xml:space="preserve"> Time!T$83</f>
        <v>0</v>
      </c>
      <c r="U109" s="232">
        <f xml:space="preserve"> Time!U$83</f>
        <v>0</v>
      </c>
      <c r="V109" s="232">
        <f xml:space="preserve"> Time!V$83</f>
        <v>0</v>
      </c>
      <c r="W109" s="232">
        <f xml:space="preserve"> Time!W$83</f>
        <v>0</v>
      </c>
      <c r="X109" s="232">
        <f xml:space="preserve"> Time!X$83</f>
        <v>0</v>
      </c>
      <c r="Y109" s="232">
        <f xml:space="preserve"> Time!Y$83</f>
        <v>0</v>
      </c>
      <c r="Z109" s="232">
        <f xml:space="preserve"> Time!Z$83</f>
        <v>0</v>
      </c>
      <c r="AA109" s="232">
        <f xml:space="preserve"> Time!AA$83</f>
        <v>0</v>
      </c>
      <c r="AB109" s="232">
        <f xml:space="preserve"> Time!AB$83</f>
        <v>0</v>
      </c>
      <c r="AC109" s="232">
        <f xml:space="preserve"> Time!AC$83</f>
        <v>0</v>
      </c>
      <c r="AD109" s="232">
        <f xml:space="preserve"> Time!AD$83</f>
        <v>0</v>
      </c>
      <c r="AE109" s="232">
        <f xml:space="preserve"> Time!AE$83</f>
        <v>0</v>
      </c>
      <c r="AF109" s="232">
        <f xml:space="preserve"> Time!AF$83</f>
        <v>0</v>
      </c>
      <c r="AG109" s="232">
        <f xml:space="preserve"> Time!AG$83</f>
        <v>0</v>
      </c>
      <c r="AH109" s="232">
        <f xml:space="preserve"> Time!AH$83</f>
        <v>0</v>
      </c>
      <c r="AI109" s="232">
        <f xml:space="preserve"> Time!AI$83</f>
        <v>0</v>
      </c>
      <c r="AJ109" s="232">
        <f xml:space="preserve"> Time!AJ$83</f>
        <v>0</v>
      </c>
      <c r="AK109" s="232">
        <f xml:space="preserve"> Time!AK$83</f>
        <v>0</v>
      </c>
      <c r="AL109" s="232">
        <f xml:space="preserve"> Time!AL$83</f>
        <v>0</v>
      </c>
      <c r="AM109" s="232">
        <f xml:space="preserve"> Time!AM$83</f>
        <v>0</v>
      </c>
      <c r="AN109" s="232">
        <f xml:space="preserve"> Time!AN$83</f>
        <v>0</v>
      </c>
      <c r="AO109" s="232">
        <f xml:space="preserve"> Time!AO$83</f>
        <v>0</v>
      </c>
      <c r="AP109" s="232">
        <f xml:space="preserve"> Time!AP$83</f>
        <v>0</v>
      </c>
      <c r="AQ109" s="232">
        <f xml:space="preserve"> Time!AQ$83</f>
        <v>0</v>
      </c>
      <c r="AR109" s="232">
        <f xml:space="preserve"> Time!AR$83</f>
        <v>0</v>
      </c>
      <c r="AS109" s="232">
        <f xml:space="preserve"> Time!AS$83</f>
        <v>0</v>
      </c>
      <c r="AT109" s="232">
        <f xml:space="preserve"> Time!AT$83</f>
        <v>0</v>
      </c>
      <c r="AU109" s="232">
        <f xml:space="preserve"> Time!AU$83</f>
        <v>0</v>
      </c>
      <c r="AV109" s="232">
        <f xml:space="preserve"> Time!AV$83</f>
        <v>0</v>
      </c>
      <c r="AW109" s="232">
        <f xml:space="preserve"> Time!AW$83</f>
        <v>0</v>
      </c>
      <c r="AX109" s="232">
        <f xml:space="preserve"> Time!AX$83</f>
        <v>0</v>
      </c>
      <c r="AY109" s="232">
        <f xml:space="preserve"> Time!AY$83</f>
        <v>0</v>
      </c>
      <c r="AZ109" s="232">
        <f xml:space="preserve"> Time!AZ$83</f>
        <v>0</v>
      </c>
      <c r="BA109" s="232">
        <f xml:space="preserve"> Time!BA$83</f>
        <v>0</v>
      </c>
      <c r="BB109" s="232">
        <f xml:space="preserve"> Time!BB$83</f>
        <v>0</v>
      </c>
      <c r="BC109" s="232">
        <f xml:space="preserve"> Time!BC$83</f>
        <v>0</v>
      </c>
      <c r="BD109" s="232">
        <f xml:space="preserve"> Time!BD$83</f>
        <v>0</v>
      </c>
      <c r="BE109" s="232">
        <f xml:space="preserve"> Time!BE$83</f>
        <v>0</v>
      </c>
      <c r="BF109" s="232">
        <f xml:space="preserve"> Time!BF$83</f>
        <v>0</v>
      </c>
      <c r="BG109" s="232">
        <f xml:space="preserve"> Time!BG$83</f>
        <v>0</v>
      </c>
      <c r="BH109" s="232">
        <f xml:space="preserve"> Time!BH$83</f>
        <v>0</v>
      </c>
      <c r="BI109" s="232">
        <f xml:space="preserve"> Time!BI$83</f>
        <v>0</v>
      </c>
      <c r="BJ109" s="232">
        <f xml:space="preserve"> Time!BJ$83</f>
        <v>0</v>
      </c>
      <c r="BK109" s="232">
        <f xml:space="preserve"> Time!BK$83</f>
        <v>0</v>
      </c>
      <c r="BL109" s="232">
        <f xml:space="preserve"> Time!BL$83</f>
        <v>0</v>
      </c>
      <c r="BM109" s="232">
        <f xml:space="preserve"> Time!BM$83</f>
        <v>0</v>
      </c>
      <c r="BN109" s="232">
        <f xml:space="preserve"> Time!BN$83</f>
        <v>0</v>
      </c>
      <c r="BO109" s="232">
        <f xml:space="preserve"> Time!BO$83</f>
        <v>0</v>
      </c>
      <c r="BP109" s="232">
        <f xml:space="preserve"> Time!BP$83</f>
        <v>0</v>
      </c>
      <c r="BQ109" s="232">
        <f xml:space="preserve"> Time!BQ$83</f>
        <v>0</v>
      </c>
      <c r="BR109" s="232">
        <f xml:space="preserve"> Time!BR$83</f>
        <v>0</v>
      </c>
      <c r="BS109" s="232">
        <f xml:space="preserve"> Time!BS$83</f>
        <v>0</v>
      </c>
      <c r="BT109" s="232">
        <f xml:space="preserve"> Time!BT$83</f>
        <v>0</v>
      </c>
      <c r="BU109" s="232">
        <f xml:space="preserve"> Time!BU$83</f>
        <v>0</v>
      </c>
      <c r="BV109" s="232">
        <f xml:space="preserve"> Time!BV$83</f>
        <v>0</v>
      </c>
      <c r="BW109" s="232">
        <f xml:space="preserve"> Time!BW$83</f>
        <v>0</v>
      </c>
      <c r="BX109" s="232">
        <f xml:space="preserve"> Time!BX$83</f>
        <v>0</v>
      </c>
      <c r="BY109" s="232">
        <f xml:space="preserve"> Time!BY$83</f>
        <v>0</v>
      </c>
      <c r="BZ109" s="232">
        <f xml:space="preserve"> Time!BZ$83</f>
        <v>0</v>
      </c>
      <c r="CA109" s="232">
        <f xml:space="preserve"> Time!CA$83</f>
        <v>0</v>
      </c>
      <c r="CB109" s="232">
        <f xml:space="preserve"> Time!CB$83</f>
        <v>0</v>
      </c>
      <c r="CC109" s="232">
        <f xml:space="preserve"> Time!CC$83</f>
        <v>0</v>
      </c>
      <c r="CD109" s="232">
        <f xml:space="preserve"> Time!CD$83</f>
        <v>0</v>
      </c>
      <c r="CE109" s="232">
        <f xml:space="preserve"> Time!CE$83</f>
        <v>0</v>
      </c>
      <c r="CF109" s="232">
        <f xml:space="preserve"> Time!CF$83</f>
        <v>0</v>
      </c>
      <c r="CG109" s="232">
        <f xml:space="preserve"> Time!CG$83</f>
        <v>0</v>
      </c>
      <c r="CH109" s="232">
        <f xml:space="preserve"> Time!CH$83</f>
        <v>0</v>
      </c>
      <c r="CI109" s="232">
        <f xml:space="preserve"> Time!CI$83</f>
        <v>0</v>
      </c>
      <c r="CJ109" s="232">
        <f xml:space="preserve"> Time!CJ$83</f>
        <v>0</v>
      </c>
      <c r="CK109" s="232">
        <f xml:space="preserve"> Time!CK$83</f>
        <v>0</v>
      </c>
      <c r="CL109" s="232">
        <f xml:space="preserve"> Time!CL$83</f>
        <v>0</v>
      </c>
      <c r="CM109" s="232">
        <f xml:space="preserve"> Time!CM$83</f>
        <v>0</v>
      </c>
      <c r="CN109" s="232">
        <f xml:space="preserve"> Time!CN$83</f>
        <v>0</v>
      </c>
      <c r="CO109" s="232">
        <f xml:space="preserve"> Time!CO$83</f>
        <v>0</v>
      </c>
      <c r="CP109" s="232">
        <f xml:space="preserve"> Time!CP$83</f>
        <v>0</v>
      </c>
      <c r="CQ109" s="232">
        <f xml:space="preserve"> Time!CQ$83</f>
        <v>0</v>
      </c>
      <c r="CR109" s="232">
        <f xml:space="preserve"> Time!CR$83</f>
        <v>0</v>
      </c>
      <c r="CS109" s="232">
        <f xml:space="preserve"> Time!CS$83</f>
        <v>0</v>
      </c>
      <c r="CT109" s="232">
        <f xml:space="preserve"> Time!CT$83</f>
        <v>0</v>
      </c>
      <c r="CU109" s="232">
        <f xml:space="preserve"> Time!CU$83</f>
        <v>0</v>
      </c>
      <c r="CV109" s="232">
        <f xml:space="preserve"> Time!CV$83</f>
        <v>0</v>
      </c>
      <c r="CW109" s="232">
        <f xml:space="preserve"> Time!CW$83</f>
        <v>0</v>
      </c>
      <c r="CX109" s="232">
        <f xml:space="preserve"> Time!CX$83</f>
        <v>0</v>
      </c>
      <c r="CY109" s="232">
        <f xml:space="preserve"> Time!CY$83</f>
        <v>0</v>
      </c>
      <c r="CZ109" s="232">
        <f xml:space="preserve"> Time!CZ$83</f>
        <v>0</v>
      </c>
      <c r="DA109" s="232">
        <f xml:space="preserve"> Time!DA$83</f>
        <v>0</v>
      </c>
      <c r="DB109" s="232">
        <f xml:space="preserve"> Time!DB$83</f>
        <v>0</v>
      </c>
      <c r="DC109" s="232">
        <f xml:space="preserve"> Time!DC$83</f>
        <v>0</v>
      </c>
      <c r="DD109" s="232">
        <f xml:space="preserve"> Time!DD$83</f>
        <v>0</v>
      </c>
      <c r="DE109" s="232">
        <f xml:space="preserve"> Time!DE$83</f>
        <v>0</v>
      </c>
      <c r="DF109" s="232">
        <f xml:space="preserve"> Time!DF$83</f>
        <v>0</v>
      </c>
      <c r="DG109" s="232">
        <f xml:space="preserve"> Time!DG$83</f>
        <v>0</v>
      </c>
      <c r="DH109" s="232">
        <f xml:space="preserve"> Time!DH$83</f>
        <v>0</v>
      </c>
      <c r="DI109" s="232">
        <f xml:space="preserve"> Time!DI$83</f>
        <v>0</v>
      </c>
      <c r="DJ109" s="232">
        <f xml:space="preserve"> Time!DJ$83</f>
        <v>0</v>
      </c>
      <c r="DK109" s="232">
        <f xml:space="preserve"> Time!DK$83</f>
        <v>0</v>
      </c>
      <c r="DL109" s="232">
        <f xml:space="preserve"> Time!DL$83</f>
        <v>0</v>
      </c>
      <c r="DM109" s="232">
        <f xml:space="preserve"> Time!DM$83</f>
        <v>0</v>
      </c>
      <c r="DN109" s="232">
        <f xml:space="preserve"> Time!DN$83</f>
        <v>0</v>
      </c>
      <c r="DO109" s="232">
        <f xml:space="preserve"> Time!DO$83</f>
        <v>0</v>
      </c>
      <c r="DP109" s="232">
        <f xml:space="preserve"> Time!DP$83</f>
        <v>0</v>
      </c>
      <c r="DQ109" s="232">
        <f xml:space="preserve"> Time!DQ$83</f>
        <v>0</v>
      </c>
      <c r="DR109" s="232">
        <f xml:space="preserve"> Time!DR$83</f>
        <v>0</v>
      </c>
      <c r="DS109" s="232">
        <f xml:space="preserve"> Time!DS$83</f>
        <v>0</v>
      </c>
      <c r="DT109" s="232">
        <f xml:space="preserve"> Time!DT$83</f>
        <v>0</v>
      </c>
      <c r="DU109" s="232">
        <f xml:space="preserve"> Time!DU$83</f>
        <v>0</v>
      </c>
      <c r="DV109" s="232">
        <f xml:space="preserve"> Time!DV$83</f>
        <v>0</v>
      </c>
      <c r="DW109" s="232">
        <f xml:space="preserve"> Time!DW$83</f>
        <v>0</v>
      </c>
      <c r="DX109" s="232">
        <f xml:space="preserve"> Time!DX$83</f>
        <v>0</v>
      </c>
      <c r="DY109" s="232">
        <f xml:space="preserve"> Time!DY$83</f>
        <v>0</v>
      </c>
      <c r="DZ109" s="232">
        <f xml:space="preserve"> Time!DZ$83</f>
        <v>0</v>
      </c>
      <c r="EA109" s="232">
        <f xml:space="preserve"> Time!EA$83</f>
        <v>0</v>
      </c>
      <c r="EB109" s="232">
        <f xml:space="preserve"> Time!EB$83</f>
        <v>0</v>
      </c>
      <c r="EC109" s="232">
        <f xml:space="preserve"> Time!EC$83</f>
        <v>0</v>
      </c>
      <c r="ED109" s="232">
        <f xml:space="preserve"> Time!ED$83</f>
        <v>0</v>
      </c>
      <c r="EE109" s="232">
        <f xml:space="preserve"> Time!EE$83</f>
        <v>0</v>
      </c>
      <c r="EF109" s="232">
        <f xml:space="preserve"> Time!EF$83</f>
        <v>0</v>
      </c>
      <c r="EG109" s="232">
        <f xml:space="preserve"> Time!EG$83</f>
        <v>0</v>
      </c>
      <c r="EH109" s="232">
        <f xml:space="preserve"> Time!EH$83</f>
        <v>0</v>
      </c>
      <c r="EI109" s="232">
        <f xml:space="preserve"> Time!EI$83</f>
        <v>0</v>
      </c>
      <c r="EJ109" s="232">
        <f xml:space="preserve"> Time!EJ$83</f>
        <v>0</v>
      </c>
      <c r="EK109" s="232">
        <f xml:space="preserve"> Time!EK$83</f>
        <v>0</v>
      </c>
      <c r="EL109" s="232">
        <f xml:space="preserve"> Time!EL$83</f>
        <v>0</v>
      </c>
      <c r="EM109" s="232">
        <f xml:space="preserve"> Time!EM$83</f>
        <v>0</v>
      </c>
      <c r="EN109" s="232">
        <f xml:space="preserve"> Time!EN$83</f>
        <v>0</v>
      </c>
      <c r="EO109" s="232">
        <f xml:space="preserve"> Time!EO$83</f>
        <v>0</v>
      </c>
      <c r="EP109" s="232">
        <f xml:space="preserve"> Time!EP$83</f>
        <v>0</v>
      </c>
      <c r="EQ109" s="232">
        <f xml:space="preserve"> Time!EQ$83</f>
        <v>0</v>
      </c>
      <c r="ER109" s="232">
        <f xml:space="preserve"> Time!ER$83</f>
        <v>0</v>
      </c>
      <c r="ES109" s="232">
        <f xml:space="preserve"> Time!ES$83</f>
        <v>0</v>
      </c>
      <c r="ET109" s="232">
        <f xml:space="preserve"> Time!ET$83</f>
        <v>0</v>
      </c>
      <c r="EU109" s="232">
        <f xml:space="preserve"> Time!EU$83</f>
        <v>0</v>
      </c>
      <c r="EV109" s="232">
        <f xml:space="preserve"> Time!EV$83</f>
        <v>0</v>
      </c>
      <c r="EW109" s="232">
        <f xml:space="preserve"> Time!EW$83</f>
        <v>0</v>
      </c>
      <c r="EX109" s="232">
        <f xml:space="preserve"> Time!EX$83</f>
        <v>0</v>
      </c>
      <c r="EY109" s="232">
        <f xml:space="preserve"> Time!EY$83</f>
        <v>0</v>
      </c>
      <c r="EZ109" s="232">
        <f xml:space="preserve"> Time!EZ$83</f>
        <v>0</v>
      </c>
      <c r="FA109" s="232">
        <f xml:space="preserve"> Time!FA$83</f>
        <v>0</v>
      </c>
      <c r="FB109" s="232">
        <f xml:space="preserve"> Time!FB$83</f>
        <v>0</v>
      </c>
      <c r="FC109" s="232">
        <f xml:space="preserve"> Time!FC$83</f>
        <v>0</v>
      </c>
      <c r="FD109" s="232">
        <f xml:space="preserve"> Time!FD$83</f>
        <v>0</v>
      </c>
      <c r="FE109" s="232">
        <f xml:space="preserve"> Time!FE$83</f>
        <v>0</v>
      </c>
      <c r="FF109" s="232">
        <f xml:space="preserve"> Time!FF$83</f>
        <v>0</v>
      </c>
      <c r="FG109" s="232">
        <f xml:space="preserve"> Time!FG$83</f>
        <v>0</v>
      </c>
      <c r="FH109" s="232">
        <f xml:space="preserve"> Time!FH$83</f>
        <v>0</v>
      </c>
      <c r="FI109" s="232">
        <f xml:space="preserve"> Time!FI$83</f>
        <v>0</v>
      </c>
      <c r="FJ109" s="232">
        <f xml:space="preserve"> Time!FJ$83</f>
        <v>0</v>
      </c>
      <c r="FK109" s="232">
        <f xml:space="preserve"> Time!FK$83</f>
        <v>0</v>
      </c>
      <c r="FL109" s="232">
        <f xml:space="preserve"> Time!FL$83</f>
        <v>0</v>
      </c>
      <c r="FM109" s="232">
        <f xml:space="preserve"> Time!FM$83</f>
        <v>0</v>
      </c>
      <c r="FN109" s="232">
        <f xml:space="preserve"> Time!FN$83</f>
        <v>0</v>
      </c>
      <c r="FO109" s="232">
        <f xml:space="preserve"> Time!FO$83</f>
        <v>0</v>
      </c>
      <c r="FP109" s="232">
        <f xml:space="preserve"> Time!FP$83</f>
        <v>0</v>
      </c>
      <c r="FQ109" s="232">
        <f xml:space="preserve"> Time!FQ$83</f>
        <v>0</v>
      </c>
      <c r="FR109" s="232">
        <f xml:space="preserve"> Time!FR$83</f>
        <v>0</v>
      </c>
      <c r="FS109" s="232">
        <f xml:space="preserve"> Time!FS$83</f>
        <v>0</v>
      </c>
      <c r="FT109" s="232">
        <f xml:space="preserve"> Time!FT$83</f>
        <v>0</v>
      </c>
      <c r="FU109" s="232">
        <f xml:space="preserve"> Time!FU$83</f>
        <v>0</v>
      </c>
      <c r="FV109" s="232">
        <f xml:space="preserve"> Time!FV$83</f>
        <v>0</v>
      </c>
      <c r="FW109" s="232">
        <f xml:space="preserve"> Time!FW$83</f>
        <v>0</v>
      </c>
      <c r="FX109" s="232">
        <f xml:space="preserve"> Time!FX$83</f>
        <v>0</v>
      </c>
      <c r="FY109" s="232">
        <f xml:space="preserve"> Time!FY$83</f>
        <v>0</v>
      </c>
      <c r="FZ109" s="232">
        <f xml:space="preserve"> Time!FZ$83</f>
        <v>0</v>
      </c>
      <c r="GA109" s="232">
        <f xml:space="preserve"> Time!GA$83</f>
        <v>0</v>
      </c>
      <c r="GB109" s="232">
        <f xml:space="preserve"> Time!GB$83</f>
        <v>0</v>
      </c>
      <c r="GC109" s="232">
        <f xml:space="preserve"> Time!GC$83</f>
        <v>0</v>
      </c>
      <c r="GD109" s="232">
        <f xml:space="preserve"> Time!GD$83</f>
        <v>0</v>
      </c>
      <c r="GE109" s="232">
        <f xml:space="preserve"> Time!GE$83</f>
        <v>0</v>
      </c>
      <c r="GF109" s="232">
        <f xml:space="preserve"> Time!GF$83</f>
        <v>0</v>
      </c>
      <c r="GG109" s="232">
        <f xml:space="preserve"> Time!GG$83</f>
        <v>0</v>
      </c>
      <c r="GH109" s="232">
        <f xml:space="preserve"> Time!GH$83</f>
        <v>0</v>
      </c>
      <c r="GI109" s="232">
        <f xml:space="preserve"> Time!GI$83</f>
        <v>0</v>
      </c>
      <c r="GJ109" s="232">
        <f xml:space="preserve"> Time!GJ$83</f>
        <v>0</v>
      </c>
    </row>
    <row r="110" spans="1:192" s="521" customFormat="1" x14ac:dyDescent="0.25">
      <c r="A110" s="242"/>
      <c r="B110" s="242"/>
      <c r="C110" s="243"/>
      <c r="D110" s="244"/>
      <c r="E110" s="220"/>
      <c r="F110" s="220"/>
      <c r="G110" s="220"/>
      <c r="H110" s="220"/>
      <c r="I110" s="38"/>
      <c r="J110" s="220"/>
      <c r="K110" s="220"/>
      <c r="L110" s="220"/>
      <c r="M110" s="220"/>
      <c r="N110" s="220"/>
      <c r="O110" s="220"/>
      <c r="P110" s="220"/>
      <c r="Q110" s="220"/>
      <c r="R110" s="220"/>
      <c r="S110" s="220"/>
      <c r="T110" s="220"/>
      <c r="U110" s="220"/>
      <c r="V110" s="220"/>
      <c r="W110" s="220"/>
      <c r="X110" s="220"/>
      <c r="Y110" s="220"/>
      <c r="Z110" s="220"/>
      <c r="AA110" s="220"/>
      <c r="AB110" s="220"/>
      <c r="AC110" s="220"/>
      <c r="AD110" s="220"/>
      <c r="AE110" s="220"/>
      <c r="AF110" s="220"/>
      <c r="AG110" s="220"/>
      <c r="AH110" s="220"/>
      <c r="AI110" s="220"/>
      <c r="AJ110" s="220"/>
      <c r="AK110" s="220"/>
      <c r="AL110" s="220"/>
      <c r="AM110" s="220"/>
      <c r="AN110" s="220"/>
      <c r="AO110" s="220"/>
      <c r="AP110" s="220"/>
      <c r="AQ110" s="220"/>
      <c r="AR110" s="220"/>
      <c r="AS110" s="220"/>
      <c r="AT110" s="220"/>
      <c r="AU110" s="220"/>
      <c r="AV110" s="220"/>
      <c r="AW110" s="220"/>
      <c r="AX110" s="220"/>
      <c r="AY110" s="220"/>
      <c r="AZ110" s="220"/>
      <c r="BA110" s="220"/>
      <c r="BB110" s="220"/>
      <c r="BC110" s="220"/>
      <c r="BD110" s="220"/>
      <c r="BE110" s="220"/>
      <c r="BF110" s="220"/>
      <c r="BG110" s="220"/>
      <c r="BH110" s="220"/>
      <c r="BI110" s="220"/>
      <c r="BJ110" s="220"/>
      <c r="BK110" s="220"/>
      <c r="BL110" s="220"/>
      <c r="BM110" s="220"/>
      <c r="BN110" s="220"/>
      <c r="BO110" s="220"/>
      <c r="BP110" s="220"/>
      <c r="BQ110" s="220"/>
      <c r="BR110" s="220"/>
      <c r="BS110" s="220"/>
      <c r="BT110" s="220"/>
      <c r="BU110" s="220"/>
      <c r="BV110" s="220"/>
      <c r="BW110" s="220"/>
      <c r="BX110" s="220"/>
      <c r="BY110" s="220"/>
      <c r="BZ110" s="220"/>
      <c r="CA110" s="220"/>
      <c r="CB110" s="220"/>
      <c r="CC110" s="220"/>
      <c r="CD110" s="220"/>
      <c r="CE110" s="220"/>
      <c r="CF110" s="220"/>
      <c r="CG110" s="220"/>
      <c r="CH110" s="220"/>
      <c r="CI110" s="220"/>
      <c r="CJ110" s="220"/>
      <c r="CK110" s="220"/>
      <c r="CL110" s="220"/>
      <c r="CM110" s="220"/>
      <c r="CN110" s="220"/>
      <c r="CO110" s="220"/>
      <c r="CP110" s="220"/>
      <c r="CQ110" s="220"/>
      <c r="CR110" s="220"/>
      <c r="CS110" s="220"/>
      <c r="CT110" s="220"/>
      <c r="CU110" s="220"/>
      <c r="CV110" s="220"/>
      <c r="CW110" s="220"/>
      <c r="CX110" s="220"/>
      <c r="CY110" s="220"/>
      <c r="CZ110" s="220"/>
      <c r="DA110" s="220"/>
      <c r="DB110" s="220"/>
      <c r="DC110" s="220"/>
      <c r="DD110" s="220"/>
      <c r="DE110" s="220"/>
      <c r="DF110" s="220"/>
      <c r="DG110" s="220"/>
      <c r="DH110" s="220"/>
      <c r="DI110" s="220"/>
      <c r="DJ110" s="220"/>
      <c r="DK110" s="220"/>
      <c r="DL110" s="220"/>
      <c r="DM110" s="220"/>
      <c r="DN110" s="220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  <c r="ED110" s="220"/>
      <c r="EE110" s="220"/>
      <c r="EF110" s="220"/>
      <c r="EG110" s="220"/>
      <c r="EH110" s="220"/>
      <c r="EI110" s="220"/>
      <c r="EJ110" s="220"/>
      <c r="EK110" s="220"/>
      <c r="EL110" s="220"/>
      <c r="EM110" s="220"/>
      <c r="EN110" s="220"/>
      <c r="EO110" s="220"/>
      <c r="EP110" s="220"/>
      <c r="EQ110" s="220"/>
      <c r="ER110" s="220"/>
      <c r="ES110" s="220"/>
      <c r="ET110" s="220"/>
      <c r="EU110" s="220"/>
      <c r="EV110" s="220"/>
      <c r="EW110" s="220"/>
      <c r="EX110" s="220"/>
      <c r="EY110" s="220"/>
      <c r="EZ110" s="220"/>
      <c r="FA110" s="220"/>
      <c r="FB110" s="220"/>
      <c r="FC110" s="220"/>
      <c r="FD110" s="220"/>
      <c r="FE110" s="220"/>
      <c r="FF110" s="220"/>
      <c r="FG110" s="220"/>
      <c r="FH110" s="220"/>
      <c r="FI110" s="220"/>
      <c r="FJ110" s="220"/>
      <c r="FK110" s="220"/>
      <c r="FL110" s="220"/>
      <c r="FM110" s="220"/>
      <c r="FN110" s="220"/>
      <c r="FO110" s="220"/>
      <c r="FP110" s="220"/>
      <c r="FQ110" s="220"/>
      <c r="FR110" s="220"/>
      <c r="FS110" s="220"/>
      <c r="FT110" s="220"/>
      <c r="FU110" s="220"/>
      <c r="FV110" s="220"/>
      <c r="FW110" s="220"/>
      <c r="FX110" s="220"/>
      <c r="FY110" s="220"/>
      <c r="FZ110" s="220"/>
      <c r="GA110" s="220"/>
      <c r="GB110" s="220"/>
      <c r="GC110" s="220"/>
      <c r="GD110" s="220"/>
      <c r="GE110" s="220"/>
      <c r="GF110" s="220"/>
      <c r="GG110" s="220"/>
      <c r="GH110" s="220"/>
      <c r="GI110" s="220"/>
      <c r="GJ110" s="220"/>
    </row>
    <row r="111" spans="1:192" s="521" customFormat="1" x14ac:dyDescent="0.25">
      <c r="A111" s="242"/>
      <c r="B111" s="242"/>
      <c r="C111" s="243"/>
      <c r="D111" s="244"/>
      <c r="E111" s="220" t="s">
        <v>421</v>
      </c>
      <c r="F111" s="220"/>
      <c r="G111" s="220" t="str">
        <f xml:space="preserve"> SMU</f>
        <v>$ 000s</v>
      </c>
      <c r="H111" s="220"/>
      <c r="I111" s="38"/>
      <c r="J111" s="220">
        <f t="shared" ref="J111" si="745">I113</f>
        <v>0</v>
      </c>
      <c r="K111" s="220">
        <f t="shared" ref="K111" si="746">J113</f>
        <v>0</v>
      </c>
      <c r="L111" s="220">
        <f t="shared" ref="L111" si="747">K113</f>
        <v>0</v>
      </c>
      <c r="M111" s="220">
        <f t="shared" ref="M111" si="748">L113</f>
        <v>0</v>
      </c>
      <c r="N111" s="220">
        <f t="shared" ref="N111" si="749">M113</f>
        <v>0</v>
      </c>
      <c r="O111" s="220">
        <f t="shared" ref="O111:AT111" si="750">N113</f>
        <v>0</v>
      </c>
      <c r="P111" s="220">
        <f t="shared" si="750"/>
        <v>0</v>
      </c>
      <c r="Q111" s="220">
        <f t="shared" si="750"/>
        <v>4045.2001882529712</v>
      </c>
      <c r="R111" s="220">
        <f t="shared" si="750"/>
        <v>0</v>
      </c>
      <c r="S111" s="220">
        <f t="shared" si="750"/>
        <v>0</v>
      </c>
      <c r="T111" s="220">
        <f t="shared" si="750"/>
        <v>0</v>
      </c>
      <c r="U111" s="220">
        <f t="shared" si="750"/>
        <v>0</v>
      </c>
      <c r="V111" s="220">
        <f t="shared" si="750"/>
        <v>0</v>
      </c>
      <c r="W111" s="220">
        <f t="shared" si="750"/>
        <v>0</v>
      </c>
      <c r="X111" s="220">
        <f t="shared" si="750"/>
        <v>0</v>
      </c>
      <c r="Y111" s="220">
        <f t="shared" si="750"/>
        <v>0</v>
      </c>
      <c r="Z111" s="220">
        <f t="shared" si="750"/>
        <v>0</v>
      </c>
      <c r="AA111" s="220">
        <f t="shared" si="750"/>
        <v>0</v>
      </c>
      <c r="AB111" s="220">
        <f t="shared" si="750"/>
        <v>0</v>
      </c>
      <c r="AC111" s="220">
        <f t="shared" si="750"/>
        <v>0</v>
      </c>
      <c r="AD111" s="220">
        <f t="shared" si="750"/>
        <v>0</v>
      </c>
      <c r="AE111" s="220">
        <f t="shared" si="750"/>
        <v>0</v>
      </c>
      <c r="AF111" s="220">
        <f t="shared" si="750"/>
        <v>0</v>
      </c>
      <c r="AG111" s="220">
        <f t="shared" si="750"/>
        <v>0</v>
      </c>
      <c r="AH111" s="220">
        <f t="shared" si="750"/>
        <v>0</v>
      </c>
      <c r="AI111" s="220">
        <f t="shared" si="750"/>
        <v>0</v>
      </c>
      <c r="AJ111" s="220">
        <f t="shared" si="750"/>
        <v>0</v>
      </c>
      <c r="AK111" s="220">
        <f t="shared" si="750"/>
        <v>0</v>
      </c>
      <c r="AL111" s="220">
        <f t="shared" si="750"/>
        <v>0</v>
      </c>
      <c r="AM111" s="220">
        <f t="shared" si="750"/>
        <v>0</v>
      </c>
      <c r="AN111" s="220">
        <f t="shared" si="750"/>
        <v>0</v>
      </c>
      <c r="AO111" s="220">
        <f t="shared" si="750"/>
        <v>0</v>
      </c>
      <c r="AP111" s="220">
        <f t="shared" si="750"/>
        <v>0</v>
      </c>
      <c r="AQ111" s="220">
        <f t="shared" si="750"/>
        <v>0</v>
      </c>
      <c r="AR111" s="220">
        <f t="shared" si="750"/>
        <v>0</v>
      </c>
      <c r="AS111" s="220">
        <f t="shared" si="750"/>
        <v>0</v>
      </c>
      <c r="AT111" s="220">
        <f t="shared" si="750"/>
        <v>0</v>
      </c>
      <c r="AU111" s="220">
        <f t="shared" ref="AU111:BZ111" si="751">AT113</f>
        <v>0</v>
      </c>
      <c r="AV111" s="220">
        <f t="shared" si="751"/>
        <v>0</v>
      </c>
      <c r="AW111" s="220">
        <f t="shared" si="751"/>
        <v>0</v>
      </c>
      <c r="AX111" s="220">
        <f t="shared" si="751"/>
        <v>0</v>
      </c>
      <c r="AY111" s="220">
        <f t="shared" si="751"/>
        <v>0</v>
      </c>
      <c r="AZ111" s="220">
        <f t="shared" si="751"/>
        <v>0</v>
      </c>
      <c r="BA111" s="220">
        <f t="shared" si="751"/>
        <v>0</v>
      </c>
      <c r="BB111" s="220">
        <f t="shared" si="751"/>
        <v>0</v>
      </c>
      <c r="BC111" s="220">
        <f t="shared" si="751"/>
        <v>0</v>
      </c>
      <c r="BD111" s="220">
        <f t="shared" si="751"/>
        <v>0</v>
      </c>
      <c r="BE111" s="220">
        <f t="shared" si="751"/>
        <v>0</v>
      </c>
      <c r="BF111" s="220">
        <f t="shared" si="751"/>
        <v>0</v>
      </c>
      <c r="BG111" s="220">
        <f t="shared" si="751"/>
        <v>0</v>
      </c>
      <c r="BH111" s="220">
        <f t="shared" si="751"/>
        <v>0</v>
      </c>
      <c r="BI111" s="220">
        <f t="shared" si="751"/>
        <v>0</v>
      </c>
      <c r="BJ111" s="220">
        <f t="shared" si="751"/>
        <v>0</v>
      </c>
      <c r="BK111" s="220">
        <f t="shared" si="751"/>
        <v>0</v>
      </c>
      <c r="BL111" s="220">
        <f t="shared" si="751"/>
        <v>0</v>
      </c>
      <c r="BM111" s="220">
        <f t="shared" si="751"/>
        <v>0</v>
      </c>
      <c r="BN111" s="220">
        <f t="shared" si="751"/>
        <v>0</v>
      </c>
      <c r="BO111" s="220">
        <f t="shared" si="751"/>
        <v>0</v>
      </c>
      <c r="BP111" s="220">
        <f t="shared" si="751"/>
        <v>0</v>
      </c>
      <c r="BQ111" s="220">
        <f t="shared" si="751"/>
        <v>0</v>
      </c>
      <c r="BR111" s="220">
        <f t="shared" si="751"/>
        <v>0</v>
      </c>
      <c r="BS111" s="220">
        <f t="shared" si="751"/>
        <v>0</v>
      </c>
      <c r="BT111" s="220">
        <f t="shared" si="751"/>
        <v>0</v>
      </c>
      <c r="BU111" s="220">
        <f t="shared" si="751"/>
        <v>0</v>
      </c>
      <c r="BV111" s="220">
        <f t="shared" si="751"/>
        <v>0</v>
      </c>
      <c r="BW111" s="220">
        <f t="shared" si="751"/>
        <v>0</v>
      </c>
      <c r="BX111" s="220">
        <f t="shared" si="751"/>
        <v>0</v>
      </c>
      <c r="BY111" s="220">
        <f t="shared" si="751"/>
        <v>0</v>
      </c>
      <c r="BZ111" s="220">
        <f t="shared" si="751"/>
        <v>0</v>
      </c>
      <c r="CA111" s="220">
        <f t="shared" ref="CA111:DF111" si="752">BZ113</f>
        <v>0</v>
      </c>
      <c r="CB111" s="220">
        <f t="shared" si="752"/>
        <v>0</v>
      </c>
      <c r="CC111" s="220">
        <f t="shared" si="752"/>
        <v>0</v>
      </c>
      <c r="CD111" s="220">
        <f t="shared" si="752"/>
        <v>0</v>
      </c>
      <c r="CE111" s="220">
        <f t="shared" si="752"/>
        <v>0</v>
      </c>
      <c r="CF111" s="220">
        <f t="shared" si="752"/>
        <v>0</v>
      </c>
      <c r="CG111" s="220">
        <f t="shared" si="752"/>
        <v>0</v>
      </c>
      <c r="CH111" s="220">
        <f t="shared" si="752"/>
        <v>0</v>
      </c>
      <c r="CI111" s="220">
        <f t="shared" si="752"/>
        <v>0</v>
      </c>
      <c r="CJ111" s="220">
        <f t="shared" si="752"/>
        <v>0</v>
      </c>
      <c r="CK111" s="220">
        <f t="shared" si="752"/>
        <v>0</v>
      </c>
      <c r="CL111" s="220">
        <f t="shared" si="752"/>
        <v>0</v>
      </c>
      <c r="CM111" s="220">
        <f t="shared" si="752"/>
        <v>0</v>
      </c>
      <c r="CN111" s="220">
        <f t="shared" si="752"/>
        <v>0</v>
      </c>
      <c r="CO111" s="220">
        <f t="shared" si="752"/>
        <v>0</v>
      </c>
      <c r="CP111" s="220">
        <f t="shared" si="752"/>
        <v>0</v>
      </c>
      <c r="CQ111" s="220">
        <f t="shared" si="752"/>
        <v>0</v>
      </c>
      <c r="CR111" s="220">
        <f t="shared" si="752"/>
        <v>0</v>
      </c>
      <c r="CS111" s="220">
        <f t="shared" si="752"/>
        <v>0</v>
      </c>
      <c r="CT111" s="220">
        <f t="shared" si="752"/>
        <v>0</v>
      </c>
      <c r="CU111" s="220">
        <f t="shared" si="752"/>
        <v>0</v>
      </c>
      <c r="CV111" s="220">
        <f t="shared" si="752"/>
        <v>0</v>
      </c>
      <c r="CW111" s="220">
        <f t="shared" si="752"/>
        <v>0</v>
      </c>
      <c r="CX111" s="220">
        <f t="shared" si="752"/>
        <v>0</v>
      </c>
      <c r="CY111" s="220">
        <f t="shared" si="752"/>
        <v>0</v>
      </c>
      <c r="CZ111" s="220">
        <f t="shared" si="752"/>
        <v>0</v>
      </c>
      <c r="DA111" s="220">
        <f t="shared" si="752"/>
        <v>0</v>
      </c>
      <c r="DB111" s="220">
        <f t="shared" si="752"/>
        <v>0</v>
      </c>
      <c r="DC111" s="220">
        <f t="shared" si="752"/>
        <v>0</v>
      </c>
      <c r="DD111" s="220">
        <f t="shared" si="752"/>
        <v>0</v>
      </c>
      <c r="DE111" s="220">
        <f t="shared" si="752"/>
        <v>0</v>
      </c>
      <c r="DF111" s="220">
        <f t="shared" si="752"/>
        <v>0</v>
      </c>
      <c r="DG111" s="220">
        <f t="shared" ref="DG111:EL111" si="753">DF113</f>
        <v>0</v>
      </c>
      <c r="DH111" s="220">
        <f t="shared" si="753"/>
        <v>0</v>
      </c>
      <c r="DI111" s="220">
        <f t="shared" si="753"/>
        <v>0</v>
      </c>
      <c r="DJ111" s="220">
        <f t="shared" si="753"/>
        <v>0</v>
      </c>
      <c r="DK111" s="220">
        <f t="shared" si="753"/>
        <v>0</v>
      </c>
      <c r="DL111" s="220">
        <f t="shared" si="753"/>
        <v>0</v>
      </c>
      <c r="DM111" s="220">
        <f t="shared" si="753"/>
        <v>0</v>
      </c>
      <c r="DN111" s="220">
        <f t="shared" si="753"/>
        <v>0</v>
      </c>
      <c r="DO111" s="220">
        <f t="shared" si="753"/>
        <v>0</v>
      </c>
      <c r="DP111" s="220">
        <f t="shared" si="753"/>
        <v>0</v>
      </c>
      <c r="DQ111" s="220">
        <f t="shared" si="753"/>
        <v>0</v>
      </c>
      <c r="DR111" s="220">
        <f t="shared" si="753"/>
        <v>0</v>
      </c>
      <c r="DS111" s="220">
        <f t="shared" si="753"/>
        <v>0</v>
      </c>
      <c r="DT111" s="220">
        <f t="shared" si="753"/>
        <v>0</v>
      </c>
      <c r="DU111" s="220">
        <f t="shared" si="753"/>
        <v>0</v>
      </c>
      <c r="DV111" s="220">
        <f t="shared" si="753"/>
        <v>0</v>
      </c>
      <c r="DW111" s="220">
        <f t="shared" si="753"/>
        <v>0</v>
      </c>
      <c r="DX111" s="220">
        <f t="shared" si="753"/>
        <v>0</v>
      </c>
      <c r="DY111" s="220">
        <f t="shared" si="753"/>
        <v>0</v>
      </c>
      <c r="DZ111" s="220">
        <f t="shared" si="753"/>
        <v>0</v>
      </c>
      <c r="EA111" s="220">
        <f t="shared" si="753"/>
        <v>0</v>
      </c>
      <c r="EB111" s="220">
        <f t="shared" si="753"/>
        <v>0</v>
      </c>
      <c r="EC111" s="220">
        <f t="shared" si="753"/>
        <v>0</v>
      </c>
      <c r="ED111" s="220">
        <f t="shared" si="753"/>
        <v>0</v>
      </c>
      <c r="EE111" s="220">
        <f t="shared" si="753"/>
        <v>0</v>
      </c>
      <c r="EF111" s="220">
        <f t="shared" si="753"/>
        <v>0</v>
      </c>
      <c r="EG111" s="220">
        <f t="shared" si="753"/>
        <v>0</v>
      </c>
      <c r="EH111" s="220">
        <f t="shared" si="753"/>
        <v>0</v>
      </c>
      <c r="EI111" s="220">
        <f t="shared" si="753"/>
        <v>0</v>
      </c>
      <c r="EJ111" s="220">
        <f t="shared" si="753"/>
        <v>0</v>
      </c>
      <c r="EK111" s="220">
        <f t="shared" si="753"/>
        <v>0</v>
      </c>
      <c r="EL111" s="220">
        <f t="shared" si="753"/>
        <v>0</v>
      </c>
      <c r="EM111" s="220">
        <f t="shared" ref="EM111:FR111" si="754">EL113</f>
        <v>0</v>
      </c>
      <c r="EN111" s="220">
        <f t="shared" si="754"/>
        <v>0</v>
      </c>
      <c r="EO111" s="220">
        <f t="shared" si="754"/>
        <v>0</v>
      </c>
      <c r="EP111" s="220">
        <f t="shared" si="754"/>
        <v>0</v>
      </c>
      <c r="EQ111" s="220">
        <f t="shared" si="754"/>
        <v>0</v>
      </c>
      <c r="ER111" s="220">
        <f t="shared" si="754"/>
        <v>0</v>
      </c>
      <c r="ES111" s="220">
        <f t="shared" si="754"/>
        <v>0</v>
      </c>
      <c r="ET111" s="220">
        <f t="shared" si="754"/>
        <v>0</v>
      </c>
      <c r="EU111" s="220">
        <f t="shared" si="754"/>
        <v>0</v>
      </c>
      <c r="EV111" s="220">
        <f t="shared" si="754"/>
        <v>0</v>
      </c>
      <c r="EW111" s="220">
        <f t="shared" si="754"/>
        <v>0</v>
      </c>
      <c r="EX111" s="220">
        <f t="shared" si="754"/>
        <v>0</v>
      </c>
      <c r="EY111" s="220">
        <f t="shared" si="754"/>
        <v>0</v>
      </c>
      <c r="EZ111" s="220">
        <f t="shared" si="754"/>
        <v>0</v>
      </c>
      <c r="FA111" s="220">
        <f t="shared" si="754"/>
        <v>0</v>
      </c>
      <c r="FB111" s="220">
        <f t="shared" si="754"/>
        <v>0</v>
      </c>
      <c r="FC111" s="220">
        <f t="shared" si="754"/>
        <v>0</v>
      </c>
      <c r="FD111" s="220">
        <f t="shared" si="754"/>
        <v>0</v>
      </c>
      <c r="FE111" s="220">
        <f t="shared" si="754"/>
        <v>0</v>
      </c>
      <c r="FF111" s="220">
        <f t="shared" si="754"/>
        <v>0</v>
      </c>
      <c r="FG111" s="220">
        <f t="shared" si="754"/>
        <v>0</v>
      </c>
      <c r="FH111" s="220">
        <f t="shared" si="754"/>
        <v>0</v>
      </c>
      <c r="FI111" s="220">
        <f t="shared" si="754"/>
        <v>0</v>
      </c>
      <c r="FJ111" s="220">
        <f t="shared" si="754"/>
        <v>0</v>
      </c>
      <c r="FK111" s="220">
        <f t="shared" si="754"/>
        <v>0</v>
      </c>
      <c r="FL111" s="220">
        <f t="shared" si="754"/>
        <v>0</v>
      </c>
      <c r="FM111" s="220">
        <f t="shared" si="754"/>
        <v>0</v>
      </c>
      <c r="FN111" s="220">
        <f t="shared" si="754"/>
        <v>0</v>
      </c>
      <c r="FO111" s="220">
        <f t="shared" si="754"/>
        <v>0</v>
      </c>
      <c r="FP111" s="220">
        <f t="shared" si="754"/>
        <v>0</v>
      </c>
      <c r="FQ111" s="220">
        <f t="shared" si="754"/>
        <v>0</v>
      </c>
      <c r="FR111" s="220">
        <f t="shared" si="754"/>
        <v>0</v>
      </c>
      <c r="FS111" s="220">
        <f t="shared" ref="FS111:GJ111" si="755">FR113</f>
        <v>0</v>
      </c>
      <c r="FT111" s="220">
        <f t="shared" si="755"/>
        <v>0</v>
      </c>
      <c r="FU111" s="220">
        <f t="shared" si="755"/>
        <v>0</v>
      </c>
      <c r="FV111" s="220">
        <f t="shared" si="755"/>
        <v>0</v>
      </c>
      <c r="FW111" s="220">
        <f t="shared" si="755"/>
        <v>0</v>
      </c>
      <c r="FX111" s="220">
        <f t="shared" si="755"/>
        <v>0</v>
      </c>
      <c r="FY111" s="220">
        <f t="shared" si="755"/>
        <v>0</v>
      </c>
      <c r="FZ111" s="220">
        <f t="shared" si="755"/>
        <v>0</v>
      </c>
      <c r="GA111" s="220">
        <f t="shared" si="755"/>
        <v>0</v>
      </c>
      <c r="GB111" s="220">
        <f t="shared" si="755"/>
        <v>0</v>
      </c>
      <c r="GC111" s="220">
        <f t="shared" si="755"/>
        <v>0</v>
      </c>
      <c r="GD111" s="220">
        <f t="shared" si="755"/>
        <v>0</v>
      </c>
      <c r="GE111" s="220">
        <f t="shared" si="755"/>
        <v>0</v>
      </c>
      <c r="GF111" s="220">
        <f t="shared" si="755"/>
        <v>0</v>
      </c>
      <c r="GG111" s="220">
        <f t="shared" si="755"/>
        <v>0</v>
      </c>
      <c r="GH111" s="220">
        <f t="shared" si="755"/>
        <v>0</v>
      </c>
      <c r="GI111" s="220">
        <f t="shared" si="755"/>
        <v>0</v>
      </c>
      <c r="GJ111" s="220">
        <f t="shared" si="755"/>
        <v>0</v>
      </c>
    </row>
    <row r="112" spans="1:192" s="565" customFormat="1" x14ac:dyDescent="0.25">
      <c r="A112" s="242"/>
      <c r="B112" s="242"/>
      <c r="C112" s="243"/>
      <c r="D112" s="244"/>
      <c r="E112" s="127" t="str">
        <f t="shared" ref="E112:AJ112" si="756" xml:space="preserve"> E$106</f>
        <v>Release of working capital reserve</v>
      </c>
      <c r="F112" s="127">
        <f t="shared" si="756"/>
        <v>0</v>
      </c>
      <c r="G112" s="127" t="str">
        <f t="shared" si="756"/>
        <v>$ 000s</v>
      </c>
      <c r="H112" s="127">
        <f t="shared" si="756"/>
        <v>4045.2001882529712</v>
      </c>
      <c r="I112" s="127">
        <f t="shared" si="756"/>
        <v>0</v>
      </c>
      <c r="J112" s="127">
        <f t="shared" si="756"/>
        <v>0</v>
      </c>
      <c r="K112" s="127">
        <f t="shared" si="756"/>
        <v>0</v>
      </c>
      <c r="L112" s="127">
        <f t="shared" si="756"/>
        <v>0</v>
      </c>
      <c r="M112" s="127">
        <f t="shared" si="756"/>
        <v>0</v>
      </c>
      <c r="N112" s="127">
        <f t="shared" si="756"/>
        <v>0</v>
      </c>
      <c r="O112" s="127">
        <f t="shared" si="756"/>
        <v>0</v>
      </c>
      <c r="P112" s="127">
        <f t="shared" si="756"/>
        <v>0</v>
      </c>
      <c r="Q112" s="127">
        <f t="shared" si="756"/>
        <v>4045.2001882529712</v>
      </c>
      <c r="R112" s="127">
        <f t="shared" si="756"/>
        <v>0</v>
      </c>
      <c r="S112" s="127">
        <f t="shared" si="756"/>
        <v>0</v>
      </c>
      <c r="T112" s="127">
        <f t="shared" si="756"/>
        <v>0</v>
      </c>
      <c r="U112" s="127">
        <f t="shared" si="756"/>
        <v>0</v>
      </c>
      <c r="V112" s="127">
        <f t="shared" si="756"/>
        <v>0</v>
      </c>
      <c r="W112" s="127">
        <f t="shared" si="756"/>
        <v>0</v>
      </c>
      <c r="X112" s="127">
        <f t="shared" si="756"/>
        <v>0</v>
      </c>
      <c r="Y112" s="127">
        <f t="shared" si="756"/>
        <v>0</v>
      </c>
      <c r="Z112" s="127">
        <f t="shared" si="756"/>
        <v>0</v>
      </c>
      <c r="AA112" s="127">
        <f t="shared" si="756"/>
        <v>0</v>
      </c>
      <c r="AB112" s="127">
        <f t="shared" si="756"/>
        <v>0</v>
      </c>
      <c r="AC112" s="127">
        <f t="shared" si="756"/>
        <v>0</v>
      </c>
      <c r="AD112" s="127">
        <f t="shared" si="756"/>
        <v>0</v>
      </c>
      <c r="AE112" s="127">
        <f t="shared" si="756"/>
        <v>0</v>
      </c>
      <c r="AF112" s="127">
        <f t="shared" si="756"/>
        <v>0</v>
      </c>
      <c r="AG112" s="127">
        <f t="shared" si="756"/>
        <v>0</v>
      </c>
      <c r="AH112" s="127">
        <f t="shared" si="756"/>
        <v>0</v>
      </c>
      <c r="AI112" s="127">
        <f t="shared" si="756"/>
        <v>0</v>
      </c>
      <c r="AJ112" s="127">
        <f t="shared" si="756"/>
        <v>0</v>
      </c>
      <c r="AK112" s="127">
        <f t="shared" ref="AK112:BP112" si="757" xml:space="preserve"> AK$106</f>
        <v>0</v>
      </c>
      <c r="AL112" s="127">
        <f t="shared" si="757"/>
        <v>0</v>
      </c>
      <c r="AM112" s="127">
        <f t="shared" si="757"/>
        <v>0</v>
      </c>
      <c r="AN112" s="127">
        <f t="shared" si="757"/>
        <v>0</v>
      </c>
      <c r="AO112" s="127">
        <f t="shared" si="757"/>
        <v>0</v>
      </c>
      <c r="AP112" s="127">
        <f t="shared" si="757"/>
        <v>0</v>
      </c>
      <c r="AQ112" s="127">
        <f t="shared" si="757"/>
        <v>0</v>
      </c>
      <c r="AR112" s="127">
        <f t="shared" si="757"/>
        <v>0</v>
      </c>
      <c r="AS112" s="127">
        <f t="shared" si="757"/>
        <v>0</v>
      </c>
      <c r="AT112" s="127">
        <f t="shared" si="757"/>
        <v>0</v>
      </c>
      <c r="AU112" s="127">
        <f t="shared" si="757"/>
        <v>0</v>
      </c>
      <c r="AV112" s="127">
        <f t="shared" si="757"/>
        <v>0</v>
      </c>
      <c r="AW112" s="127">
        <f t="shared" si="757"/>
        <v>0</v>
      </c>
      <c r="AX112" s="127">
        <f t="shared" si="757"/>
        <v>0</v>
      </c>
      <c r="AY112" s="127">
        <f t="shared" si="757"/>
        <v>0</v>
      </c>
      <c r="AZ112" s="127">
        <f t="shared" si="757"/>
        <v>0</v>
      </c>
      <c r="BA112" s="127">
        <f t="shared" si="757"/>
        <v>0</v>
      </c>
      <c r="BB112" s="127">
        <f t="shared" si="757"/>
        <v>0</v>
      </c>
      <c r="BC112" s="127">
        <f t="shared" si="757"/>
        <v>0</v>
      </c>
      <c r="BD112" s="127">
        <f t="shared" si="757"/>
        <v>0</v>
      </c>
      <c r="BE112" s="127">
        <f t="shared" si="757"/>
        <v>0</v>
      </c>
      <c r="BF112" s="127">
        <f t="shared" si="757"/>
        <v>0</v>
      </c>
      <c r="BG112" s="127">
        <f t="shared" si="757"/>
        <v>0</v>
      </c>
      <c r="BH112" s="127">
        <f t="shared" si="757"/>
        <v>0</v>
      </c>
      <c r="BI112" s="127">
        <f t="shared" si="757"/>
        <v>0</v>
      </c>
      <c r="BJ112" s="127">
        <f t="shared" si="757"/>
        <v>0</v>
      </c>
      <c r="BK112" s="127">
        <f t="shared" si="757"/>
        <v>0</v>
      </c>
      <c r="BL112" s="127">
        <f t="shared" si="757"/>
        <v>0</v>
      </c>
      <c r="BM112" s="127">
        <f t="shared" si="757"/>
        <v>0</v>
      </c>
      <c r="BN112" s="127">
        <f t="shared" si="757"/>
        <v>0</v>
      </c>
      <c r="BO112" s="127">
        <f t="shared" si="757"/>
        <v>0</v>
      </c>
      <c r="BP112" s="127">
        <f t="shared" si="757"/>
        <v>0</v>
      </c>
      <c r="BQ112" s="127">
        <f t="shared" ref="BQ112:CV112" si="758" xml:space="preserve"> BQ$106</f>
        <v>0</v>
      </c>
      <c r="BR112" s="127">
        <f t="shared" si="758"/>
        <v>0</v>
      </c>
      <c r="BS112" s="127">
        <f t="shared" si="758"/>
        <v>0</v>
      </c>
      <c r="BT112" s="127">
        <f t="shared" si="758"/>
        <v>0</v>
      </c>
      <c r="BU112" s="127">
        <f t="shared" si="758"/>
        <v>0</v>
      </c>
      <c r="BV112" s="127">
        <f t="shared" si="758"/>
        <v>0</v>
      </c>
      <c r="BW112" s="127">
        <f t="shared" si="758"/>
        <v>0</v>
      </c>
      <c r="BX112" s="127">
        <f t="shared" si="758"/>
        <v>0</v>
      </c>
      <c r="BY112" s="127">
        <f t="shared" si="758"/>
        <v>0</v>
      </c>
      <c r="BZ112" s="127">
        <f t="shared" si="758"/>
        <v>0</v>
      </c>
      <c r="CA112" s="127">
        <f t="shared" si="758"/>
        <v>0</v>
      </c>
      <c r="CB112" s="127">
        <f t="shared" si="758"/>
        <v>0</v>
      </c>
      <c r="CC112" s="127">
        <f t="shared" si="758"/>
        <v>0</v>
      </c>
      <c r="CD112" s="127">
        <f t="shared" si="758"/>
        <v>0</v>
      </c>
      <c r="CE112" s="127">
        <f t="shared" si="758"/>
        <v>0</v>
      </c>
      <c r="CF112" s="127">
        <f t="shared" si="758"/>
        <v>0</v>
      </c>
      <c r="CG112" s="127">
        <f t="shared" si="758"/>
        <v>0</v>
      </c>
      <c r="CH112" s="127">
        <f t="shared" si="758"/>
        <v>0</v>
      </c>
      <c r="CI112" s="127">
        <f t="shared" si="758"/>
        <v>0</v>
      </c>
      <c r="CJ112" s="127">
        <f t="shared" si="758"/>
        <v>0</v>
      </c>
      <c r="CK112" s="127">
        <f t="shared" si="758"/>
        <v>0</v>
      </c>
      <c r="CL112" s="127">
        <f t="shared" si="758"/>
        <v>0</v>
      </c>
      <c r="CM112" s="127">
        <f t="shared" si="758"/>
        <v>0</v>
      </c>
      <c r="CN112" s="127">
        <f t="shared" si="758"/>
        <v>0</v>
      </c>
      <c r="CO112" s="127">
        <f t="shared" si="758"/>
        <v>0</v>
      </c>
      <c r="CP112" s="127">
        <f t="shared" si="758"/>
        <v>0</v>
      </c>
      <c r="CQ112" s="127">
        <f t="shared" si="758"/>
        <v>0</v>
      </c>
      <c r="CR112" s="127">
        <f t="shared" si="758"/>
        <v>0</v>
      </c>
      <c r="CS112" s="127">
        <f t="shared" si="758"/>
        <v>0</v>
      </c>
      <c r="CT112" s="127">
        <f t="shared" si="758"/>
        <v>0</v>
      </c>
      <c r="CU112" s="127">
        <f t="shared" si="758"/>
        <v>0</v>
      </c>
      <c r="CV112" s="127">
        <f t="shared" si="758"/>
        <v>0</v>
      </c>
      <c r="CW112" s="127">
        <f t="shared" ref="CW112:EB112" si="759" xml:space="preserve"> CW$106</f>
        <v>0</v>
      </c>
      <c r="CX112" s="127">
        <f t="shared" si="759"/>
        <v>0</v>
      </c>
      <c r="CY112" s="127">
        <f t="shared" si="759"/>
        <v>0</v>
      </c>
      <c r="CZ112" s="127">
        <f t="shared" si="759"/>
        <v>0</v>
      </c>
      <c r="DA112" s="127">
        <f t="shared" si="759"/>
        <v>0</v>
      </c>
      <c r="DB112" s="127">
        <f t="shared" si="759"/>
        <v>0</v>
      </c>
      <c r="DC112" s="127">
        <f t="shared" si="759"/>
        <v>0</v>
      </c>
      <c r="DD112" s="127">
        <f t="shared" si="759"/>
        <v>0</v>
      </c>
      <c r="DE112" s="127">
        <f t="shared" si="759"/>
        <v>0</v>
      </c>
      <c r="DF112" s="127">
        <f t="shared" si="759"/>
        <v>0</v>
      </c>
      <c r="DG112" s="127">
        <f t="shared" si="759"/>
        <v>0</v>
      </c>
      <c r="DH112" s="127">
        <f t="shared" si="759"/>
        <v>0</v>
      </c>
      <c r="DI112" s="127">
        <f t="shared" si="759"/>
        <v>0</v>
      </c>
      <c r="DJ112" s="127">
        <f t="shared" si="759"/>
        <v>0</v>
      </c>
      <c r="DK112" s="127">
        <f t="shared" si="759"/>
        <v>0</v>
      </c>
      <c r="DL112" s="127">
        <f t="shared" si="759"/>
        <v>0</v>
      </c>
      <c r="DM112" s="127">
        <f t="shared" si="759"/>
        <v>0</v>
      </c>
      <c r="DN112" s="127">
        <f t="shared" si="759"/>
        <v>0</v>
      </c>
      <c r="DO112" s="127">
        <f t="shared" si="759"/>
        <v>0</v>
      </c>
      <c r="DP112" s="127">
        <f t="shared" si="759"/>
        <v>0</v>
      </c>
      <c r="DQ112" s="127">
        <f t="shared" si="759"/>
        <v>0</v>
      </c>
      <c r="DR112" s="127">
        <f t="shared" si="759"/>
        <v>0</v>
      </c>
      <c r="DS112" s="127">
        <f t="shared" si="759"/>
        <v>0</v>
      </c>
      <c r="DT112" s="127">
        <f t="shared" si="759"/>
        <v>0</v>
      </c>
      <c r="DU112" s="127">
        <f t="shared" si="759"/>
        <v>0</v>
      </c>
      <c r="DV112" s="127">
        <f t="shared" si="759"/>
        <v>0</v>
      </c>
      <c r="DW112" s="127">
        <f t="shared" si="759"/>
        <v>0</v>
      </c>
      <c r="DX112" s="127">
        <f t="shared" si="759"/>
        <v>0</v>
      </c>
      <c r="DY112" s="127">
        <f t="shared" si="759"/>
        <v>0</v>
      </c>
      <c r="DZ112" s="127">
        <f t="shared" si="759"/>
        <v>0</v>
      </c>
      <c r="EA112" s="127">
        <f t="shared" si="759"/>
        <v>0</v>
      </c>
      <c r="EB112" s="127">
        <f t="shared" si="759"/>
        <v>0</v>
      </c>
      <c r="EC112" s="127">
        <f t="shared" ref="EC112:FH112" si="760" xml:space="preserve"> EC$106</f>
        <v>0</v>
      </c>
      <c r="ED112" s="127">
        <f t="shared" si="760"/>
        <v>0</v>
      </c>
      <c r="EE112" s="127">
        <f t="shared" si="760"/>
        <v>0</v>
      </c>
      <c r="EF112" s="127">
        <f t="shared" si="760"/>
        <v>0</v>
      </c>
      <c r="EG112" s="127">
        <f t="shared" si="760"/>
        <v>0</v>
      </c>
      <c r="EH112" s="127">
        <f t="shared" si="760"/>
        <v>0</v>
      </c>
      <c r="EI112" s="127">
        <f t="shared" si="760"/>
        <v>0</v>
      </c>
      <c r="EJ112" s="127">
        <f t="shared" si="760"/>
        <v>0</v>
      </c>
      <c r="EK112" s="127">
        <f t="shared" si="760"/>
        <v>0</v>
      </c>
      <c r="EL112" s="127">
        <f t="shared" si="760"/>
        <v>0</v>
      </c>
      <c r="EM112" s="127">
        <f t="shared" si="760"/>
        <v>0</v>
      </c>
      <c r="EN112" s="127">
        <f t="shared" si="760"/>
        <v>0</v>
      </c>
      <c r="EO112" s="127">
        <f t="shared" si="760"/>
        <v>0</v>
      </c>
      <c r="EP112" s="127">
        <f t="shared" si="760"/>
        <v>0</v>
      </c>
      <c r="EQ112" s="127">
        <f t="shared" si="760"/>
        <v>0</v>
      </c>
      <c r="ER112" s="127">
        <f t="shared" si="760"/>
        <v>0</v>
      </c>
      <c r="ES112" s="127">
        <f t="shared" si="760"/>
        <v>0</v>
      </c>
      <c r="ET112" s="127">
        <f t="shared" si="760"/>
        <v>0</v>
      </c>
      <c r="EU112" s="127">
        <f t="shared" si="760"/>
        <v>0</v>
      </c>
      <c r="EV112" s="127">
        <f t="shared" si="760"/>
        <v>0</v>
      </c>
      <c r="EW112" s="127">
        <f t="shared" si="760"/>
        <v>0</v>
      </c>
      <c r="EX112" s="127">
        <f t="shared" si="760"/>
        <v>0</v>
      </c>
      <c r="EY112" s="127">
        <f t="shared" si="760"/>
        <v>0</v>
      </c>
      <c r="EZ112" s="127">
        <f t="shared" si="760"/>
        <v>0</v>
      </c>
      <c r="FA112" s="127">
        <f t="shared" si="760"/>
        <v>0</v>
      </c>
      <c r="FB112" s="127">
        <f t="shared" si="760"/>
        <v>0</v>
      </c>
      <c r="FC112" s="127">
        <f t="shared" si="760"/>
        <v>0</v>
      </c>
      <c r="FD112" s="127">
        <f t="shared" si="760"/>
        <v>0</v>
      </c>
      <c r="FE112" s="127">
        <f t="shared" si="760"/>
        <v>0</v>
      </c>
      <c r="FF112" s="127">
        <f t="shared" si="760"/>
        <v>0</v>
      </c>
      <c r="FG112" s="127">
        <f t="shared" si="760"/>
        <v>0</v>
      </c>
      <c r="FH112" s="127">
        <f t="shared" si="760"/>
        <v>0</v>
      </c>
      <c r="FI112" s="127">
        <f t="shared" ref="FI112:GJ112" si="761" xml:space="preserve"> FI$106</f>
        <v>0</v>
      </c>
      <c r="FJ112" s="127">
        <f t="shared" si="761"/>
        <v>0</v>
      </c>
      <c r="FK112" s="127">
        <f t="shared" si="761"/>
        <v>0</v>
      </c>
      <c r="FL112" s="127">
        <f t="shared" si="761"/>
        <v>0</v>
      </c>
      <c r="FM112" s="127">
        <f t="shared" si="761"/>
        <v>0</v>
      </c>
      <c r="FN112" s="127">
        <f t="shared" si="761"/>
        <v>0</v>
      </c>
      <c r="FO112" s="127">
        <f t="shared" si="761"/>
        <v>0</v>
      </c>
      <c r="FP112" s="127">
        <f t="shared" si="761"/>
        <v>0</v>
      </c>
      <c r="FQ112" s="127">
        <f t="shared" si="761"/>
        <v>0</v>
      </c>
      <c r="FR112" s="127">
        <f t="shared" si="761"/>
        <v>0</v>
      </c>
      <c r="FS112" s="127">
        <f t="shared" si="761"/>
        <v>0</v>
      </c>
      <c r="FT112" s="127">
        <f t="shared" si="761"/>
        <v>0</v>
      </c>
      <c r="FU112" s="127">
        <f t="shared" si="761"/>
        <v>0</v>
      </c>
      <c r="FV112" s="127">
        <f t="shared" si="761"/>
        <v>0</v>
      </c>
      <c r="FW112" s="127">
        <f t="shared" si="761"/>
        <v>0</v>
      </c>
      <c r="FX112" s="127">
        <f t="shared" si="761"/>
        <v>0</v>
      </c>
      <c r="FY112" s="127">
        <f t="shared" si="761"/>
        <v>0</v>
      </c>
      <c r="FZ112" s="127">
        <f t="shared" si="761"/>
        <v>0</v>
      </c>
      <c r="GA112" s="127">
        <f t="shared" si="761"/>
        <v>0</v>
      </c>
      <c r="GB112" s="127">
        <f t="shared" si="761"/>
        <v>0</v>
      </c>
      <c r="GC112" s="127">
        <f t="shared" si="761"/>
        <v>0</v>
      </c>
      <c r="GD112" s="127">
        <f t="shared" si="761"/>
        <v>0</v>
      </c>
      <c r="GE112" s="127">
        <f t="shared" si="761"/>
        <v>0</v>
      </c>
      <c r="GF112" s="127">
        <f t="shared" si="761"/>
        <v>0</v>
      </c>
      <c r="GG112" s="127">
        <f t="shared" si="761"/>
        <v>0</v>
      </c>
      <c r="GH112" s="127">
        <f t="shared" si="761"/>
        <v>0</v>
      </c>
      <c r="GI112" s="127">
        <f t="shared" si="761"/>
        <v>0</v>
      </c>
      <c r="GJ112" s="127">
        <f t="shared" si="761"/>
        <v>0</v>
      </c>
    </row>
    <row r="113" spans="1:192" s="566" customFormat="1" x14ac:dyDescent="0.25">
      <c r="A113" s="400"/>
      <c r="B113" s="400"/>
      <c r="C113" s="401"/>
      <c r="D113" s="402"/>
      <c r="E113" s="403" t="s">
        <v>422</v>
      </c>
      <c r="F113" s="403"/>
      <c r="G113" s="403" t="str">
        <f xml:space="preserve"> SMU</f>
        <v>$ 000s</v>
      </c>
      <c r="H113" s="403"/>
      <c r="I113" s="404"/>
      <c r="J113" s="403">
        <f t="shared" ref="J113:AO113" si="762" xml:space="preserve"> IF( J109 = 1, $F108, J111 - J112)</f>
        <v>0</v>
      </c>
      <c r="K113" s="403">
        <f t="shared" si="762"/>
        <v>0</v>
      </c>
      <c r="L113" s="403">
        <f t="shared" si="762"/>
        <v>0</v>
      </c>
      <c r="M113" s="403">
        <f t="shared" si="762"/>
        <v>0</v>
      </c>
      <c r="N113" s="403">
        <f t="shared" si="762"/>
        <v>0</v>
      </c>
      <c r="O113" s="403">
        <f t="shared" si="762"/>
        <v>0</v>
      </c>
      <c r="P113" s="403">
        <f t="shared" si="762"/>
        <v>4045.2001882529712</v>
      </c>
      <c r="Q113" s="403">
        <f t="shared" si="762"/>
        <v>0</v>
      </c>
      <c r="R113" s="403">
        <f t="shared" si="762"/>
        <v>0</v>
      </c>
      <c r="S113" s="403">
        <f t="shared" si="762"/>
        <v>0</v>
      </c>
      <c r="T113" s="403">
        <f t="shared" si="762"/>
        <v>0</v>
      </c>
      <c r="U113" s="403">
        <f t="shared" si="762"/>
        <v>0</v>
      </c>
      <c r="V113" s="403">
        <f t="shared" si="762"/>
        <v>0</v>
      </c>
      <c r="W113" s="403">
        <f t="shared" si="762"/>
        <v>0</v>
      </c>
      <c r="X113" s="403">
        <f t="shared" si="762"/>
        <v>0</v>
      </c>
      <c r="Y113" s="403">
        <f t="shared" si="762"/>
        <v>0</v>
      </c>
      <c r="Z113" s="403">
        <f t="shared" si="762"/>
        <v>0</v>
      </c>
      <c r="AA113" s="403">
        <f t="shared" si="762"/>
        <v>0</v>
      </c>
      <c r="AB113" s="403">
        <f t="shared" si="762"/>
        <v>0</v>
      </c>
      <c r="AC113" s="403">
        <f t="shared" si="762"/>
        <v>0</v>
      </c>
      <c r="AD113" s="403">
        <f t="shared" si="762"/>
        <v>0</v>
      </c>
      <c r="AE113" s="403">
        <f t="shared" si="762"/>
        <v>0</v>
      </c>
      <c r="AF113" s="403">
        <f t="shared" si="762"/>
        <v>0</v>
      </c>
      <c r="AG113" s="403">
        <f t="shared" si="762"/>
        <v>0</v>
      </c>
      <c r="AH113" s="403">
        <f t="shared" si="762"/>
        <v>0</v>
      </c>
      <c r="AI113" s="403">
        <f t="shared" si="762"/>
        <v>0</v>
      </c>
      <c r="AJ113" s="403">
        <f t="shared" si="762"/>
        <v>0</v>
      </c>
      <c r="AK113" s="403">
        <f t="shared" si="762"/>
        <v>0</v>
      </c>
      <c r="AL113" s="403">
        <f t="shared" si="762"/>
        <v>0</v>
      </c>
      <c r="AM113" s="403">
        <f t="shared" si="762"/>
        <v>0</v>
      </c>
      <c r="AN113" s="403">
        <f t="shared" si="762"/>
        <v>0</v>
      </c>
      <c r="AO113" s="403">
        <f t="shared" si="762"/>
        <v>0</v>
      </c>
      <c r="AP113" s="403">
        <f t="shared" ref="AP113:BU113" si="763" xml:space="preserve"> IF( AP109 = 1, $F108, AP111 - AP112)</f>
        <v>0</v>
      </c>
      <c r="AQ113" s="403">
        <f t="shared" si="763"/>
        <v>0</v>
      </c>
      <c r="AR113" s="403">
        <f t="shared" si="763"/>
        <v>0</v>
      </c>
      <c r="AS113" s="403">
        <f t="shared" si="763"/>
        <v>0</v>
      </c>
      <c r="AT113" s="403">
        <f t="shared" si="763"/>
        <v>0</v>
      </c>
      <c r="AU113" s="403">
        <f t="shared" si="763"/>
        <v>0</v>
      </c>
      <c r="AV113" s="403">
        <f t="shared" si="763"/>
        <v>0</v>
      </c>
      <c r="AW113" s="403">
        <f t="shared" si="763"/>
        <v>0</v>
      </c>
      <c r="AX113" s="403">
        <f t="shared" si="763"/>
        <v>0</v>
      </c>
      <c r="AY113" s="403">
        <f t="shared" si="763"/>
        <v>0</v>
      </c>
      <c r="AZ113" s="403">
        <f t="shared" si="763"/>
        <v>0</v>
      </c>
      <c r="BA113" s="403">
        <f t="shared" si="763"/>
        <v>0</v>
      </c>
      <c r="BB113" s="403">
        <f t="shared" si="763"/>
        <v>0</v>
      </c>
      <c r="BC113" s="403">
        <f t="shared" si="763"/>
        <v>0</v>
      </c>
      <c r="BD113" s="403">
        <f t="shared" si="763"/>
        <v>0</v>
      </c>
      <c r="BE113" s="403">
        <f t="shared" si="763"/>
        <v>0</v>
      </c>
      <c r="BF113" s="403">
        <f t="shared" si="763"/>
        <v>0</v>
      </c>
      <c r="BG113" s="403">
        <f t="shared" si="763"/>
        <v>0</v>
      </c>
      <c r="BH113" s="403">
        <f t="shared" si="763"/>
        <v>0</v>
      </c>
      <c r="BI113" s="403">
        <f t="shared" si="763"/>
        <v>0</v>
      </c>
      <c r="BJ113" s="403">
        <f t="shared" si="763"/>
        <v>0</v>
      </c>
      <c r="BK113" s="403">
        <f t="shared" si="763"/>
        <v>0</v>
      </c>
      <c r="BL113" s="403">
        <f t="shared" si="763"/>
        <v>0</v>
      </c>
      <c r="BM113" s="403">
        <f t="shared" si="763"/>
        <v>0</v>
      </c>
      <c r="BN113" s="403">
        <f t="shared" si="763"/>
        <v>0</v>
      </c>
      <c r="BO113" s="403">
        <f t="shared" si="763"/>
        <v>0</v>
      </c>
      <c r="BP113" s="403">
        <f t="shared" si="763"/>
        <v>0</v>
      </c>
      <c r="BQ113" s="403">
        <f t="shared" si="763"/>
        <v>0</v>
      </c>
      <c r="BR113" s="403">
        <f t="shared" si="763"/>
        <v>0</v>
      </c>
      <c r="BS113" s="403">
        <f t="shared" si="763"/>
        <v>0</v>
      </c>
      <c r="BT113" s="403">
        <f t="shared" si="763"/>
        <v>0</v>
      </c>
      <c r="BU113" s="403">
        <f t="shared" si="763"/>
        <v>0</v>
      </c>
      <c r="BV113" s="403">
        <f t="shared" ref="BV113:DA113" si="764" xml:space="preserve"> IF( BV109 = 1, $F108, BV111 - BV112)</f>
        <v>0</v>
      </c>
      <c r="BW113" s="403">
        <f t="shared" si="764"/>
        <v>0</v>
      </c>
      <c r="BX113" s="403">
        <f t="shared" si="764"/>
        <v>0</v>
      </c>
      <c r="BY113" s="403">
        <f t="shared" si="764"/>
        <v>0</v>
      </c>
      <c r="BZ113" s="403">
        <f t="shared" si="764"/>
        <v>0</v>
      </c>
      <c r="CA113" s="403">
        <f t="shared" si="764"/>
        <v>0</v>
      </c>
      <c r="CB113" s="403">
        <f t="shared" si="764"/>
        <v>0</v>
      </c>
      <c r="CC113" s="403">
        <f t="shared" si="764"/>
        <v>0</v>
      </c>
      <c r="CD113" s="403">
        <f t="shared" si="764"/>
        <v>0</v>
      </c>
      <c r="CE113" s="403">
        <f t="shared" si="764"/>
        <v>0</v>
      </c>
      <c r="CF113" s="403">
        <f t="shared" si="764"/>
        <v>0</v>
      </c>
      <c r="CG113" s="403">
        <f t="shared" si="764"/>
        <v>0</v>
      </c>
      <c r="CH113" s="403">
        <f t="shared" si="764"/>
        <v>0</v>
      </c>
      <c r="CI113" s="403">
        <f t="shared" si="764"/>
        <v>0</v>
      </c>
      <c r="CJ113" s="403">
        <f t="shared" si="764"/>
        <v>0</v>
      </c>
      <c r="CK113" s="403">
        <f t="shared" si="764"/>
        <v>0</v>
      </c>
      <c r="CL113" s="403">
        <f t="shared" si="764"/>
        <v>0</v>
      </c>
      <c r="CM113" s="403">
        <f t="shared" si="764"/>
        <v>0</v>
      </c>
      <c r="CN113" s="403">
        <f t="shared" si="764"/>
        <v>0</v>
      </c>
      <c r="CO113" s="403">
        <f t="shared" si="764"/>
        <v>0</v>
      </c>
      <c r="CP113" s="403">
        <f t="shared" si="764"/>
        <v>0</v>
      </c>
      <c r="CQ113" s="403">
        <f t="shared" si="764"/>
        <v>0</v>
      </c>
      <c r="CR113" s="403">
        <f t="shared" si="764"/>
        <v>0</v>
      </c>
      <c r="CS113" s="403">
        <f t="shared" si="764"/>
        <v>0</v>
      </c>
      <c r="CT113" s="403">
        <f t="shared" si="764"/>
        <v>0</v>
      </c>
      <c r="CU113" s="403">
        <f t="shared" si="764"/>
        <v>0</v>
      </c>
      <c r="CV113" s="403">
        <f t="shared" si="764"/>
        <v>0</v>
      </c>
      <c r="CW113" s="403">
        <f t="shared" si="764"/>
        <v>0</v>
      </c>
      <c r="CX113" s="403">
        <f t="shared" si="764"/>
        <v>0</v>
      </c>
      <c r="CY113" s="403">
        <f t="shared" si="764"/>
        <v>0</v>
      </c>
      <c r="CZ113" s="403">
        <f t="shared" si="764"/>
        <v>0</v>
      </c>
      <c r="DA113" s="403">
        <f t="shared" si="764"/>
        <v>0</v>
      </c>
      <c r="DB113" s="403">
        <f t="shared" ref="DB113:EG113" si="765" xml:space="preserve"> IF( DB109 = 1, $F108, DB111 - DB112)</f>
        <v>0</v>
      </c>
      <c r="DC113" s="403">
        <f t="shared" si="765"/>
        <v>0</v>
      </c>
      <c r="DD113" s="403">
        <f t="shared" si="765"/>
        <v>0</v>
      </c>
      <c r="DE113" s="403">
        <f t="shared" si="765"/>
        <v>0</v>
      </c>
      <c r="DF113" s="403">
        <f t="shared" si="765"/>
        <v>0</v>
      </c>
      <c r="DG113" s="403">
        <f t="shared" si="765"/>
        <v>0</v>
      </c>
      <c r="DH113" s="403">
        <f t="shared" si="765"/>
        <v>0</v>
      </c>
      <c r="DI113" s="403">
        <f t="shared" si="765"/>
        <v>0</v>
      </c>
      <c r="DJ113" s="403">
        <f t="shared" si="765"/>
        <v>0</v>
      </c>
      <c r="DK113" s="403">
        <f t="shared" si="765"/>
        <v>0</v>
      </c>
      <c r="DL113" s="403">
        <f t="shared" si="765"/>
        <v>0</v>
      </c>
      <c r="DM113" s="403">
        <f t="shared" si="765"/>
        <v>0</v>
      </c>
      <c r="DN113" s="403">
        <f t="shared" si="765"/>
        <v>0</v>
      </c>
      <c r="DO113" s="403">
        <f t="shared" si="765"/>
        <v>0</v>
      </c>
      <c r="DP113" s="403">
        <f t="shared" si="765"/>
        <v>0</v>
      </c>
      <c r="DQ113" s="403">
        <f t="shared" si="765"/>
        <v>0</v>
      </c>
      <c r="DR113" s="403">
        <f t="shared" si="765"/>
        <v>0</v>
      </c>
      <c r="DS113" s="403">
        <f t="shared" si="765"/>
        <v>0</v>
      </c>
      <c r="DT113" s="403">
        <f t="shared" si="765"/>
        <v>0</v>
      </c>
      <c r="DU113" s="403">
        <f t="shared" si="765"/>
        <v>0</v>
      </c>
      <c r="DV113" s="403">
        <f t="shared" si="765"/>
        <v>0</v>
      </c>
      <c r="DW113" s="403">
        <f t="shared" si="765"/>
        <v>0</v>
      </c>
      <c r="DX113" s="403">
        <f t="shared" si="765"/>
        <v>0</v>
      </c>
      <c r="DY113" s="403">
        <f t="shared" si="765"/>
        <v>0</v>
      </c>
      <c r="DZ113" s="403">
        <f t="shared" si="765"/>
        <v>0</v>
      </c>
      <c r="EA113" s="403">
        <f t="shared" si="765"/>
        <v>0</v>
      </c>
      <c r="EB113" s="403">
        <f t="shared" si="765"/>
        <v>0</v>
      </c>
      <c r="EC113" s="403">
        <f t="shared" si="765"/>
        <v>0</v>
      </c>
      <c r="ED113" s="403">
        <f t="shared" si="765"/>
        <v>0</v>
      </c>
      <c r="EE113" s="403">
        <f t="shared" si="765"/>
        <v>0</v>
      </c>
      <c r="EF113" s="403">
        <f t="shared" si="765"/>
        <v>0</v>
      </c>
      <c r="EG113" s="403">
        <f t="shared" si="765"/>
        <v>0</v>
      </c>
      <c r="EH113" s="403">
        <f t="shared" ref="EH113:FM113" si="766" xml:space="preserve"> IF( EH109 = 1, $F108, EH111 - EH112)</f>
        <v>0</v>
      </c>
      <c r="EI113" s="403">
        <f t="shared" si="766"/>
        <v>0</v>
      </c>
      <c r="EJ113" s="403">
        <f t="shared" si="766"/>
        <v>0</v>
      </c>
      <c r="EK113" s="403">
        <f t="shared" si="766"/>
        <v>0</v>
      </c>
      <c r="EL113" s="403">
        <f t="shared" si="766"/>
        <v>0</v>
      </c>
      <c r="EM113" s="403">
        <f t="shared" si="766"/>
        <v>0</v>
      </c>
      <c r="EN113" s="403">
        <f t="shared" si="766"/>
        <v>0</v>
      </c>
      <c r="EO113" s="403">
        <f t="shared" si="766"/>
        <v>0</v>
      </c>
      <c r="EP113" s="403">
        <f t="shared" si="766"/>
        <v>0</v>
      </c>
      <c r="EQ113" s="403">
        <f t="shared" si="766"/>
        <v>0</v>
      </c>
      <c r="ER113" s="403">
        <f t="shared" si="766"/>
        <v>0</v>
      </c>
      <c r="ES113" s="403">
        <f t="shared" si="766"/>
        <v>0</v>
      </c>
      <c r="ET113" s="403">
        <f t="shared" si="766"/>
        <v>0</v>
      </c>
      <c r="EU113" s="403">
        <f t="shared" si="766"/>
        <v>0</v>
      </c>
      <c r="EV113" s="403">
        <f t="shared" si="766"/>
        <v>0</v>
      </c>
      <c r="EW113" s="403">
        <f t="shared" si="766"/>
        <v>0</v>
      </c>
      <c r="EX113" s="403">
        <f t="shared" si="766"/>
        <v>0</v>
      </c>
      <c r="EY113" s="403">
        <f t="shared" si="766"/>
        <v>0</v>
      </c>
      <c r="EZ113" s="403">
        <f t="shared" si="766"/>
        <v>0</v>
      </c>
      <c r="FA113" s="403">
        <f t="shared" si="766"/>
        <v>0</v>
      </c>
      <c r="FB113" s="403">
        <f t="shared" si="766"/>
        <v>0</v>
      </c>
      <c r="FC113" s="403">
        <f t="shared" si="766"/>
        <v>0</v>
      </c>
      <c r="FD113" s="403">
        <f t="shared" si="766"/>
        <v>0</v>
      </c>
      <c r="FE113" s="403">
        <f t="shared" si="766"/>
        <v>0</v>
      </c>
      <c r="FF113" s="403">
        <f t="shared" si="766"/>
        <v>0</v>
      </c>
      <c r="FG113" s="403">
        <f t="shared" si="766"/>
        <v>0</v>
      </c>
      <c r="FH113" s="403">
        <f t="shared" si="766"/>
        <v>0</v>
      </c>
      <c r="FI113" s="403">
        <f t="shared" si="766"/>
        <v>0</v>
      </c>
      <c r="FJ113" s="403">
        <f t="shared" si="766"/>
        <v>0</v>
      </c>
      <c r="FK113" s="403">
        <f t="shared" si="766"/>
        <v>0</v>
      </c>
      <c r="FL113" s="403">
        <f t="shared" si="766"/>
        <v>0</v>
      </c>
      <c r="FM113" s="403">
        <f t="shared" si="766"/>
        <v>0</v>
      </c>
      <c r="FN113" s="403">
        <f t="shared" ref="FN113:GJ113" si="767" xml:space="preserve"> IF( FN109 = 1, $F108, FN111 - FN112)</f>
        <v>0</v>
      </c>
      <c r="FO113" s="403">
        <f t="shared" si="767"/>
        <v>0</v>
      </c>
      <c r="FP113" s="403">
        <f t="shared" si="767"/>
        <v>0</v>
      </c>
      <c r="FQ113" s="403">
        <f t="shared" si="767"/>
        <v>0</v>
      </c>
      <c r="FR113" s="403">
        <f t="shared" si="767"/>
        <v>0</v>
      </c>
      <c r="FS113" s="403">
        <f t="shared" si="767"/>
        <v>0</v>
      </c>
      <c r="FT113" s="403">
        <f t="shared" si="767"/>
        <v>0</v>
      </c>
      <c r="FU113" s="403">
        <f t="shared" si="767"/>
        <v>0</v>
      </c>
      <c r="FV113" s="403">
        <f t="shared" si="767"/>
        <v>0</v>
      </c>
      <c r="FW113" s="403">
        <f t="shared" si="767"/>
        <v>0</v>
      </c>
      <c r="FX113" s="403">
        <f t="shared" si="767"/>
        <v>0</v>
      </c>
      <c r="FY113" s="403">
        <f t="shared" si="767"/>
        <v>0</v>
      </c>
      <c r="FZ113" s="403">
        <f t="shared" si="767"/>
        <v>0</v>
      </c>
      <c r="GA113" s="403">
        <f t="shared" si="767"/>
        <v>0</v>
      </c>
      <c r="GB113" s="403">
        <f t="shared" si="767"/>
        <v>0</v>
      </c>
      <c r="GC113" s="403">
        <f t="shared" si="767"/>
        <v>0</v>
      </c>
      <c r="GD113" s="403">
        <f t="shared" si="767"/>
        <v>0</v>
      </c>
      <c r="GE113" s="403">
        <f t="shared" si="767"/>
        <v>0</v>
      </c>
      <c r="GF113" s="403">
        <f t="shared" si="767"/>
        <v>0</v>
      </c>
      <c r="GG113" s="403">
        <f t="shared" si="767"/>
        <v>0</v>
      </c>
      <c r="GH113" s="403">
        <f t="shared" si="767"/>
        <v>0</v>
      </c>
      <c r="GI113" s="403">
        <f t="shared" si="767"/>
        <v>0</v>
      </c>
      <c r="GJ113" s="403">
        <f t="shared" si="767"/>
        <v>0</v>
      </c>
    </row>
    <row r="114" spans="1:192" x14ac:dyDescent="0.25">
      <c r="A114" s="242"/>
      <c r="B114" s="242"/>
      <c r="C114" s="243"/>
      <c r="D114" s="244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41"/>
      <c r="S114" s="241"/>
      <c r="T114" s="241"/>
      <c r="U114" s="241"/>
      <c r="V114" s="241"/>
      <c r="W114" s="241"/>
      <c r="X114" s="241"/>
      <c r="Y114" s="241"/>
      <c r="Z114" s="241"/>
      <c r="AA114" s="241"/>
      <c r="AB114" s="241"/>
      <c r="AC114" s="241"/>
      <c r="AD114" s="241"/>
      <c r="AE114" s="241"/>
      <c r="AF114" s="241"/>
      <c r="AG114" s="241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1"/>
      <c r="CA114" s="241"/>
      <c r="CB114" s="241"/>
      <c r="CC114" s="241"/>
      <c r="CD114" s="241"/>
      <c r="CE114" s="241"/>
      <c r="CF114" s="241"/>
      <c r="CG114" s="241"/>
      <c r="CH114" s="241"/>
      <c r="CI114" s="241"/>
      <c r="CJ114" s="241"/>
      <c r="CK114" s="241"/>
      <c r="CL114" s="241"/>
      <c r="CM114" s="241"/>
      <c r="CN114" s="241"/>
      <c r="CO114" s="241"/>
      <c r="CP114" s="241"/>
      <c r="CQ114" s="241"/>
      <c r="CR114" s="241"/>
      <c r="CS114" s="241"/>
      <c r="CT114" s="241"/>
      <c r="CU114" s="241"/>
      <c r="CV114" s="241"/>
      <c r="CW114" s="241"/>
      <c r="CX114" s="241"/>
      <c r="CY114" s="241"/>
      <c r="CZ114" s="241"/>
      <c r="DA114" s="241"/>
      <c r="DB114" s="241"/>
      <c r="DC114" s="241"/>
      <c r="DD114" s="241"/>
      <c r="DE114" s="241"/>
      <c r="DF114" s="241"/>
      <c r="DG114" s="241"/>
      <c r="DH114" s="241"/>
      <c r="DI114" s="241"/>
      <c r="DJ114" s="241"/>
      <c r="DK114" s="241"/>
      <c r="DL114" s="241"/>
      <c r="DM114" s="241"/>
      <c r="DN114" s="241"/>
      <c r="DO114" s="241"/>
      <c r="DP114" s="241"/>
      <c r="DQ114" s="241"/>
      <c r="DR114" s="241"/>
      <c r="DS114" s="241"/>
      <c r="DT114" s="241"/>
      <c r="DU114" s="241"/>
      <c r="DV114" s="241"/>
      <c r="DW114" s="241"/>
      <c r="DX114" s="241"/>
      <c r="DY114" s="241"/>
      <c r="DZ114" s="241"/>
      <c r="EA114" s="241"/>
      <c r="EB114" s="241"/>
      <c r="EC114" s="241"/>
      <c r="ED114" s="241"/>
      <c r="EE114" s="241"/>
      <c r="EF114" s="241"/>
      <c r="EG114" s="241"/>
      <c r="EH114" s="241"/>
      <c r="EI114" s="241"/>
      <c r="EJ114" s="241"/>
      <c r="EK114" s="241"/>
      <c r="EL114" s="241"/>
      <c r="EM114" s="241"/>
      <c r="EN114" s="241"/>
      <c r="EO114" s="241"/>
      <c r="EP114" s="241"/>
      <c r="EQ114" s="241"/>
      <c r="ER114" s="241"/>
      <c r="ES114" s="241"/>
      <c r="ET114" s="241"/>
      <c r="EU114" s="241"/>
      <c r="EV114" s="241"/>
      <c r="EW114" s="241"/>
      <c r="EX114" s="241"/>
      <c r="EY114" s="241"/>
      <c r="EZ114" s="241"/>
      <c r="FA114" s="241"/>
      <c r="FB114" s="241"/>
      <c r="FC114" s="241"/>
      <c r="FD114" s="241"/>
      <c r="FE114" s="241"/>
      <c r="FF114" s="241"/>
      <c r="FG114" s="241"/>
      <c r="FH114" s="241"/>
      <c r="FI114" s="241"/>
      <c r="FJ114" s="241"/>
      <c r="FK114" s="241"/>
      <c r="FL114" s="241"/>
      <c r="FM114" s="241"/>
      <c r="FN114" s="241"/>
      <c r="FO114" s="241"/>
      <c r="FP114" s="241"/>
      <c r="FQ114" s="241"/>
      <c r="FR114" s="241"/>
      <c r="FS114" s="241"/>
      <c r="FT114" s="241"/>
      <c r="FU114" s="241"/>
      <c r="FV114" s="241"/>
      <c r="FW114" s="241"/>
      <c r="FX114" s="241"/>
      <c r="FY114" s="241"/>
      <c r="FZ114" s="241"/>
      <c r="GA114" s="241"/>
      <c r="GB114" s="241"/>
      <c r="GC114" s="241"/>
      <c r="GD114" s="241"/>
      <c r="GE114" s="241"/>
      <c r="GF114" s="241"/>
      <c r="GG114" s="241"/>
      <c r="GH114" s="241"/>
      <c r="GI114" s="241"/>
      <c r="GJ114" s="241"/>
    </row>
    <row r="115" spans="1:192" x14ac:dyDescent="0.25">
      <c r="A115" s="242"/>
      <c r="B115" s="242"/>
      <c r="C115" s="243"/>
      <c r="D115" s="244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41"/>
      <c r="S115" s="241"/>
      <c r="T115" s="241"/>
      <c r="U115" s="241"/>
      <c r="V115" s="241"/>
      <c r="W115" s="241"/>
      <c r="X115" s="241"/>
      <c r="Y115" s="241"/>
      <c r="Z115" s="241"/>
      <c r="AA115" s="241"/>
      <c r="AB115" s="241"/>
      <c r="AC115" s="241"/>
      <c r="AD115" s="241"/>
      <c r="AE115" s="241"/>
      <c r="AF115" s="241"/>
      <c r="AG115" s="241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1"/>
      <c r="CA115" s="241"/>
      <c r="CB115" s="241"/>
      <c r="CC115" s="241"/>
      <c r="CD115" s="241"/>
      <c r="CE115" s="241"/>
      <c r="CF115" s="241"/>
      <c r="CG115" s="241"/>
      <c r="CH115" s="241"/>
      <c r="CI115" s="241"/>
      <c r="CJ115" s="241"/>
      <c r="CK115" s="241"/>
      <c r="CL115" s="241"/>
      <c r="CM115" s="241"/>
      <c r="CN115" s="241"/>
      <c r="CO115" s="241"/>
      <c r="CP115" s="241"/>
      <c r="CQ115" s="241"/>
      <c r="CR115" s="241"/>
      <c r="CS115" s="241"/>
      <c r="CT115" s="241"/>
      <c r="CU115" s="241"/>
      <c r="CV115" s="241"/>
      <c r="CW115" s="241"/>
      <c r="CX115" s="241"/>
      <c r="CY115" s="241"/>
      <c r="CZ115" s="241"/>
      <c r="DA115" s="241"/>
      <c r="DB115" s="241"/>
      <c r="DC115" s="241"/>
      <c r="DD115" s="241"/>
      <c r="DE115" s="241"/>
      <c r="DF115" s="241"/>
      <c r="DG115" s="241"/>
      <c r="DH115" s="241"/>
      <c r="DI115" s="241"/>
      <c r="DJ115" s="241"/>
      <c r="DK115" s="241"/>
      <c r="DL115" s="241"/>
      <c r="DM115" s="241"/>
      <c r="DN115" s="241"/>
      <c r="DO115" s="241"/>
      <c r="DP115" s="241"/>
      <c r="DQ115" s="241"/>
      <c r="DR115" s="241"/>
      <c r="DS115" s="241"/>
      <c r="DT115" s="241"/>
      <c r="DU115" s="241"/>
      <c r="DV115" s="241"/>
      <c r="DW115" s="241"/>
      <c r="DX115" s="241"/>
      <c r="DY115" s="241"/>
      <c r="DZ115" s="241"/>
      <c r="EA115" s="241"/>
      <c r="EB115" s="241"/>
      <c r="EC115" s="241"/>
      <c r="ED115" s="241"/>
      <c r="EE115" s="241"/>
      <c r="EF115" s="241"/>
      <c r="EG115" s="241"/>
      <c r="EH115" s="241"/>
      <c r="EI115" s="241"/>
      <c r="EJ115" s="241"/>
      <c r="EK115" s="241"/>
      <c r="EL115" s="241"/>
      <c r="EM115" s="241"/>
      <c r="EN115" s="241"/>
      <c r="EO115" s="241"/>
      <c r="EP115" s="241"/>
      <c r="EQ115" s="241"/>
      <c r="ER115" s="241"/>
      <c r="ES115" s="241"/>
      <c r="ET115" s="241"/>
      <c r="EU115" s="241"/>
      <c r="EV115" s="241"/>
      <c r="EW115" s="241"/>
      <c r="EX115" s="241"/>
      <c r="EY115" s="241"/>
      <c r="EZ115" s="241"/>
      <c r="FA115" s="241"/>
      <c r="FB115" s="241"/>
      <c r="FC115" s="241"/>
      <c r="FD115" s="241"/>
      <c r="FE115" s="241"/>
      <c r="FF115" s="241"/>
      <c r="FG115" s="241"/>
      <c r="FH115" s="241"/>
      <c r="FI115" s="241"/>
      <c r="FJ115" s="241"/>
      <c r="FK115" s="241"/>
      <c r="FL115" s="241"/>
      <c r="FM115" s="241"/>
      <c r="FN115" s="241"/>
      <c r="FO115" s="241"/>
      <c r="FP115" s="241"/>
      <c r="FQ115" s="241"/>
      <c r="FR115" s="241"/>
      <c r="FS115" s="241"/>
      <c r="FT115" s="241"/>
      <c r="FU115" s="241"/>
      <c r="FV115" s="241"/>
      <c r="FW115" s="241"/>
      <c r="FX115" s="241"/>
      <c r="FY115" s="241"/>
      <c r="FZ115" s="241"/>
      <c r="GA115" s="241"/>
      <c r="GB115" s="241"/>
      <c r="GC115" s="241"/>
      <c r="GD115" s="241"/>
      <c r="GE115" s="241"/>
      <c r="GF115" s="241"/>
      <c r="GG115" s="241"/>
      <c r="GH115" s="241"/>
      <c r="GI115" s="241"/>
      <c r="GJ115" s="241"/>
    </row>
    <row r="116" spans="1:192" x14ac:dyDescent="0.25">
      <c r="A116" s="242" t="s">
        <v>63</v>
      </c>
      <c r="B116" s="242"/>
      <c r="C116" s="243"/>
      <c r="D116" s="244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41"/>
      <c r="S116" s="241"/>
      <c r="T116" s="241"/>
      <c r="U116" s="241"/>
      <c r="V116" s="241"/>
      <c r="W116" s="241"/>
      <c r="X116" s="241"/>
      <c r="Y116" s="241"/>
      <c r="Z116" s="241"/>
      <c r="AA116" s="241"/>
      <c r="AB116" s="241"/>
      <c r="AC116" s="241"/>
      <c r="AD116" s="241"/>
      <c r="AE116" s="241"/>
      <c r="AF116" s="241"/>
      <c r="AG116" s="241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1"/>
      <c r="CA116" s="241"/>
      <c r="CB116" s="241"/>
      <c r="CC116" s="241"/>
      <c r="CD116" s="241"/>
      <c r="CE116" s="241"/>
      <c r="CF116" s="241"/>
      <c r="CG116" s="241"/>
      <c r="CH116" s="241"/>
      <c r="CI116" s="241"/>
      <c r="CJ116" s="241"/>
      <c r="CK116" s="241"/>
      <c r="CL116" s="241"/>
      <c r="CM116" s="241"/>
      <c r="CN116" s="241"/>
      <c r="CO116" s="241"/>
      <c r="CP116" s="241"/>
      <c r="CQ116" s="241"/>
      <c r="CR116" s="241"/>
      <c r="CS116" s="241"/>
      <c r="CT116" s="241"/>
      <c r="CU116" s="241"/>
      <c r="CV116" s="241"/>
      <c r="CW116" s="241"/>
      <c r="CX116" s="241"/>
      <c r="CY116" s="241"/>
      <c r="CZ116" s="241"/>
      <c r="DA116" s="241"/>
      <c r="DB116" s="241"/>
      <c r="DC116" s="241"/>
      <c r="DD116" s="241"/>
      <c r="DE116" s="241"/>
      <c r="DF116" s="241"/>
      <c r="DG116" s="241"/>
      <c r="DH116" s="241"/>
      <c r="DI116" s="241"/>
      <c r="DJ116" s="241"/>
      <c r="DK116" s="241"/>
      <c r="DL116" s="241"/>
      <c r="DM116" s="241"/>
      <c r="DN116" s="241"/>
      <c r="DO116" s="241"/>
      <c r="DP116" s="241"/>
      <c r="DQ116" s="241"/>
      <c r="DR116" s="241"/>
      <c r="DS116" s="241"/>
      <c r="DT116" s="241"/>
      <c r="DU116" s="241"/>
      <c r="DV116" s="241"/>
      <c r="DW116" s="241"/>
      <c r="DX116" s="241"/>
      <c r="DY116" s="241"/>
      <c r="DZ116" s="241"/>
      <c r="EA116" s="241"/>
      <c r="EB116" s="241"/>
      <c r="EC116" s="241"/>
      <c r="ED116" s="241"/>
      <c r="EE116" s="241"/>
      <c r="EF116" s="241"/>
      <c r="EG116" s="241"/>
      <c r="EH116" s="241"/>
      <c r="EI116" s="241"/>
      <c r="EJ116" s="241"/>
      <c r="EK116" s="241"/>
      <c r="EL116" s="241"/>
      <c r="EM116" s="241"/>
      <c r="EN116" s="241"/>
      <c r="EO116" s="241"/>
      <c r="EP116" s="241"/>
      <c r="EQ116" s="241"/>
      <c r="ER116" s="241"/>
      <c r="ES116" s="241"/>
      <c r="ET116" s="241"/>
      <c r="EU116" s="241"/>
      <c r="EV116" s="241"/>
      <c r="EW116" s="241"/>
      <c r="EX116" s="241"/>
      <c r="EY116" s="241"/>
      <c r="EZ116" s="241"/>
      <c r="FA116" s="241"/>
      <c r="FB116" s="241"/>
      <c r="FC116" s="241"/>
      <c r="FD116" s="241"/>
      <c r="FE116" s="241"/>
      <c r="FF116" s="241"/>
      <c r="FG116" s="241"/>
      <c r="FH116" s="241"/>
      <c r="FI116" s="241"/>
      <c r="FJ116" s="241"/>
      <c r="FK116" s="241"/>
      <c r="FL116" s="241"/>
      <c r="FM116" s="241"/>
      <c r="FN116" s="241"/>
      <c r="FO116" s="241"/>
      <c r="FP116" s="241"/>
      <c r="FQ116" s="241"/>
      <c r="FR116" s="241"/>
      <c r="FS116" s="241"/>
      <c r="FT116" s="241"/>
      <c r="FU116" s="241"/>
      <c r="FV116" s="241"/>
      <c r="FW116" s="241"/>
      <c r="FX116" s="241"/>
      <c r="FY116" s="241"/>
      <c r="FZ116" s="241"/>
      <c r="GA116" s="241"/>
      <c r="GB116" s="241"/>
      <c r="GC116" s="241"/>
      <c r="GD116" s="241"/>
      <c r="GE116" s="241"/>
      <c r="GF116" s="241"/>
      <c r="GG116" s="241"/>
      <c r="GH116" s="241"/>
      <c r="GI116" s="241"/>
      <c r="GJ116" s="241"/>
    </row>
  </sheetData>
  <conditionalFormatting sqref="J3:GJ3">
    <cfRule type="cellIs" dxfId="204" priority="8" stopIfTrue="1" operator="equal">
      <formula>"Construction"</formula>
    </cfRule>
    <cfRule type="cellIs" dxfId="203" priority="9" stopIfTrue="1" operator="equal">
      <formula>"Operations"</formula>
    </cfRule>
  </conditionalFormatting>
  <conditionalFormatting sqref="J3:GJ3">
    <cfRule type="cellIs" dxfId="202" priority="7" operator="equal">
      <formula>"Fin Close"</formula>
    </cfRule>
  </conditionalFormatting>
  <conditionalFormatting sqref="J3:GJ3">
    <cfRule type="cellIs" dxfId="201" priority="5" operator="equal">
      <formula>"PPA ext."</formula>
    </cfRule>
    <cfRule type="cellIs" dxfId="200" priority="6" operator="equal">
      <formula>"Delay"</formula>
    </cfRule>
  </conditionalFormatting>
  <conditionalFormatting sqref="F2:F4">
    <cfRule type="cellIs" dxfId="199" priority="1" stopIfTrue="1" operator="notEqual">
      <formula>0</formula>
    </cfRule>
    <cfRule type="cellIs" dxfId="198" priority="2" stopIfTrue="1" operator="equal">
      <formula>""</formula>
    </cfRule>
  </conditionalFormatting>
  <conditionalFormatting sqref="F2:F4">
    <cfRule type="cellIs" dxfId="197" priority="3" stopIfTrue="1" operator="notEqual">
      <formula>0</formula>
    </cfRule>
    <cfRule type="cellIs" dxfId="196" priority="4" stopIfTrue="1" operator="equal">
      <formula>""</formula>
    </cfRule>
  </conditionalFormatting>
  <dataValidations count="1">
    <dataValidation allowBlank="1" showInputMessage="1" showErrorMessage="1" sqref="E9:H9 E14:H15 E20:H21 E26:H28 E39:H39 E49:H49 E72:H72 E83:H83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40"/>
  <sheetViews>
    <sheetView showGridLines="0" defaultGridColor="0" colorId="8" zoomScale="75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E12" sqref="E12"/>
    </sheetView>
  </sheetViews>
  <sheetFormatPr defaultColWidth="0" defaultRowHeight="13" outlineLevelCol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4" width="11.54296875" style="12" customWidth="1"/>
    <col min="15" max="30" width="11.54296875" style="12" customWidth="1" outlineLevel="1"/>
    <col min="31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Acct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656</v>
      </c>
    </row>
    <row r="9" spans="1:192" x14ac:dyDescent="0.25">
      <c r="E9" s="146" t="str">
        <f xml:space="preserve"> ConCost!E$57</f>
        <v>Sum of construction costs - m</v>
      </c>
      <c r="F9" s="146">
        <f xml:space="preserve"> ConCost!F$57</f>
        <v>317550</v>
      </c>
      <c r="G9" s="146" t="str">
        <f xml:space="preserve"> ConCost!G$57</f>
        <v>$ 000s</v>
      </c>
      <c r="H9" s="38"/>
    </row>
    <row r="10" spans="1:192" x14ac:dyDescent="0.25">
      <c r="E10" s="399" t="str">
        <f xml:space="preserve"> InpC!E$188</f>
        <v>Useful life of wind asset</v>
      </c>
      <c r="F10" s="399">
        <f xml:space="preserve"> InpC!F$188</f>
        <v>17</v>
      </c>
      <c r="G10" s="399" t="str">
        <f xml:space="preserve"> InpC!G$188</f>
        <v>years</v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38"/>
      <c r="EX10" s="38"/>
      <c r="EY10" s="38"/>
      <c r="EZ10" s="38"/>
      <c r="FA10" s="38"/>
      <c r="FB10" s="38"/>
      <c r="FC10" s="38"/>
      <c r="FD10" s="38"/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</row>
    <row r="11" spans="1:192" x14ac:dyDescent="0.25">
      <c r="E11" s="405" t="str">
        <f xml:space="preserve"> InpC!E$218</f>
        <v>Number of periods in a year</v>
      </c>
      <c r="F11" s="405">
        <f xml:space="preserve"> InpC!F$218</f>
        <v>2</v>
      </c>
      <c r="G11" s="405" t="str">
        <f xml:space="preserve"> InpC!G$218</f>
        <v>periods</v>
      </c>
    </row>
    <row r="12" spans="1:192" x14ac:dyDescent="0.25">
      <c r="E12" s="194" t="str">
        <f xml:space="preserve"> Time!E$126</f>
        <v>Useful life of wind asset flag</v>
      </c>
      <c r="F12" s="194">
        <f xml:space="preserve"> Time!F$126</f>
        <v>0</v>
      </c>
      <c r="G12" s="194" t="str">
        <f xml:space="preserve"> Time!G$126</f>
        <v>flag</v>
      </c>
      <c r="H12" s="194">
        <f xml:space="preserve"> Time!H$126</f>
        <v>34</v>
      </c>
      <c r="I12" s="194">
        <f xml:space="preserve"> Time!I$126</f>
        <v>0</v>
      </c>
      <c r="J12" s="194">
        <f xml:space="preserve"> Time!J$126</f>
        <v>0</v>
      </c>
      <c r="K12" s="194">
        <f xml:space="preserve"> Time!K$126</f>
        <v>0</v>
      </c>
      <c r="L12" s="194">
        <f xml:space="preserve"> Time!L$126</f>
        <v>0</v>
      </c>
      <c r="M12" s="194">
        <f xml:space="preserve"> Time!M$126</f>
        <v>0</v>
      </c>
      <c r="N12" s="194">
        <f xml:space="preserve"> Time!N$126</f>
        <v>0</v>
      </c>
      <c r="O12" s="194">
        <f xml:space="preserve"> Time!O$126</f>
        <v>0</v>
      </c>
      <c r="P12" s="194">
        <f xml:space="preserve"> Time!P$126</f>
        <v>0</v>
      </c>
      <c r="Q12" s="194">
        <f xml:space="preserve"> Time!Q$126</f>
        <v>1</v>
      </c>
      <c r="R12" s="194">
        <f xml:space="preserve"> Time!R$126</f>
        <v>1</v>
      </c>
      <c r="S12" s="194">
        <f xml:space="preserve"> Time!S$126</f>
        <v>1</v>
      </c>
      <c r="T12" s="194">
        <f xml:space="preserve"> Time!T$126</f>
        <v>1</v>
      </c>
      <c r="U12" s="194">
        <f xml:space="preserve"> Time!U$126</f>
        <v>1</v>
      </c>
      <c r="V12" s="194">
        <f xml:space="preserve"> Time!V$126</f>
        <v>1</v>
      </c>
      <c r="W12" s="194">
        <f xml:space="preserve"> Time!W$126</f>
        <v>1</v>
      </c>
      <c r="X12" s="194">
        <f xml:space="preserve"> Time!X$126</f>
        <v>1</v>
      </c>
      <c r="Y12" s="194">
        <f xml:space="preserve"> Time!Y$126</f>
        <v>1</v>
      </c>
      <c r="Z12" s="194">
        <f xml:space="preserve"> Time!Z$126</f>
        <v>1</v>
      </c>
      <c r="AA12" s="194">
        <f xml:space="preserve"> Time!AA$126</f>
        <v>1</v>
      </c>
      <c r="AB12" s="194">
        <f xml:space="preserve"> Time!AB$126</f>
        <v>1</v>
      </c>
      <c r="AC12" s="194">
        <f xml:space="preserve"> Time!AC$126</f>
        <v>1</v>
      </c>
      <c r="AD12" s="194">
        <f xml:space="preserve"> Time!AD$126</f>
        <v>1</v>
      </c>
      <c r="AE12" s="194">
        <f xml:space="preserve"> Time!AE$126</f>
        <v>1</v>
      </c>
      <c r="AF12" s="194">
        <f xml:space="preserve"> Time!AF$126</f>
        <v>1</v>
      </c>
      <c r="AG12" s="194">
        <f xml:space="preserve"> Time!AG$126</f>
        <v>1</v>
      </c>
      <c r="AH12" s="194">
        <f xml:space="preserve"> Time!AH$126</f>
        <v>1</v>
      </c>
      <c r="AI12" s="194">
        <f xml:space="preserve"> Time!AI$126</f>
        <v>1</v>
      </c>
      <c r="AJ12" s="194">
        <f xml:space="preserve"> Time!AJ$126</f>
        <v>1</v>
      </c>
      <c r="AK12" s="194">
        <f xml:space="preserve"> Time!AK$126</f>
        <v>1</v>
      </c>
      <c r="AL12" s="194">
        <f xml:space="preserve"> Time!AL$126</f>
        <v>1</v>
      </c>
      <c r="AM12" s="194">
        <f xml:space="preserve"> Time!AM$126</f>
        <v>1</v>
      </c>
      <c r="AN12" s="194">
        <f xml:space="preserve"> Time!AN$126</f>
        <v>1</v>
      </c>
      <c r="AO12" s="194">
        <f xml:space="preserve"> Time!AO$126</f>
        <v>1</v>
      </c>
      <c r="AP12" s="194">
        <f xml:space="preserve"> Time!AP$126</f>
        <v>1</v>
      </c>
      <c r="AQ12" s="194">
        <f xml:space="preserve"> Time!AQ$126</f>
        <v>1</v>
      </c>
      <c r="AR12" s="194">
        <f xml:space="preserve"> Time!AR$126</f>
        <v>1</v>
      </c>
      <c r="AS12" s="194">
        <f xml:space="preserve"> Time!AS$126</f>
        <v>1</v>
      </c>
      <c r="AT12" s="194">
        <f xml:space="preserve"> Time!AT$126</f>
        <v>1</v>
      </c>
      <c r="AU12" s="194">
        <f xml:space="preserve"> Time!AU$126</f>
        <v>1</v>
      </c>
      <c r="AV12" s="194">
        <f xml:space="preserve"> Time!AV$126</f>
        <v>1</v>
      </c>
      <c r="AW12" s="194">
        <f xml:space="preserve"> Time!AW$126</f>
        <v>1</v>
      </c>
      <c r="AX12" s="194">
        <f xml:space="preserve"> Time!AX$126</f>
        <v>1</v>
      </c>
      <c r="AY12" s="194">
        <f xml:space="preserve"> Time!AY$126</f>
        <v>0</v>
      </c>
      <c r="AZ12" s="194">
        <f xml:space="preserve"> Time!AZ$126</f>
        <v>0</v>
      </c>
      <c r="BA12" s="194">
        <f xml:space="preserve"> Time!BA$126</f>
        <v>0</v>
      </c>
      <c r="BB12" s="194">
        <f xml:space="preserve"> Time!BB$126</f>
        <v>0</v>
      </c>
      <c r="BC12" s="194">
        <f xml:space="preserve"> Time!BC$126</f>
        <v>0</v>
      </c>
      <c r="BD12" s="194">
        <f xml:space="preserve"> Time!BD$126</f>
        <v>0</v>
      </c>
      <c r="BE12" s="194">
        <f xml:space="preserve"> Time!BE$126</f>
        <v>0</v>
      </c>
      <c r="BF12" s="194">
        <f xml:space="preserve"> Time!BF$126</f>
        <v>0</v>
      </c>
      <c r="BG12" s="194">
        <f xml:space="preserve"> Time!BG$126</f>
        <v>0</v>
      </c>
      <c r="BH12" s="194">
        <f xml:space="preserve"> Time!BH$126</f>
        <v>0</v>
      </c>
      <c r="BI12" s="194">
        <f xml:space="preserve"> Time!BI$126</f>
        <v>0</v>
      </c>
      <c r="BJ12" s="194">
        <f xml:space="preserve"> Time!BJ$126</f>
        <v>0</v>
      </c>
      <c r="BK12" s="194">
        <f xml:space="preserve"> Time!BK$126</f>
        <v>0</v>
      </c>
      <c r="BL12" s="194">
        <f xml:space="preserve"> Time!BL$126</f>
        <v>0</v>
      </c>
      <c r="BM12" s="194">
        <f xml:space="preserve"> Time!BM$126</f>
        <v>0</v>
      </c>
      <c r="BN12" s="194">
        <f xml:space="preserve"> Time!BN$126</f>
        <v>0</v>
      </c>
      <c r="BO12" s="194">
        <f xml:space="preserve"> Time!BO$126</f>
        <v>0</v>
      </c>
      <c r="BP12" s="194">
        <f xml:space="preserve"> Time!BP$126</f>
        <v>0</v>
      </c>
      <c r="BQ12" s="194">
        <f xml:space="preserve"> Time!BQ$126</f>
        <v>0</v>
      </c>
      <c r="BR12" s="194">
        <f xml:space="preserve"> Time!BR$126</f>
        <v>0</v>
      </c>
      <c r="BS12" s="194">
        <f xml:space="preserve"> Time!BS$126</f>
        <v>0</v>
      </c>
      <c r="BT12" s="194">
        <f xml:space="preserve"> Time!BT$126</f>
        <v>0</v>
      </c>
      <c r="BU12" s="194">
        <f xml:space="preserve"> Time!BU$126</f>
        <v>0</v>
      </c>
      <c r="BV12" s="194">
        <f xml:space="preserve"> Time!BV$126</f>
        <v>0</v>
      </c>
      <c r="BW12" s="194">
        <f xml:space="preserve"> Time!BW$126</f>
        <v>0</v>
      </c>
      <c r="BX12" s="194">
        <f xml:space="preserve"> Time!BX$126</f>
        <v>0</v>
      </c>
      <c r="BY12" s="194">
        <f xml:space="preserve"> Time!BY$126</f>
        <v>0</v>
      </c>
      <c r="BZ12" s="194">
        <f xml:space="preserve"> Time!BZ$126</f>
        <v>0</v>
      </c>
      <c r="CA12" s="194">
        <f xml:space="preserve"> Time!CA$126</f>
        <v>0</v>
      </c>
      <c r="CB12" s="194">
        <f xml:space="preserve"> Time!CB$126</f>
        <v>0</v>
      </c>
      <c r="CC12" s="194">
        <f xml:space="preserve"> Time!CC$126</f>
        <v>0</v>
      </c>
      <c r="CD12" s="194">
        <f xml:space="preserve"> Time!CD$126</f>
        <v>0</v>
      </c>
      <c r="CE12" s="194">
        <f xml:space="preserve"> Time!CE$126</f>
        <v>0</v>
      </c>
      <c r="CF12" s="194">
        <f xml:space="preserve"> Time!CF$126</f>
        <v>0</v>
      </c>
      <c r="CG12" s="194">
        <f xml:space="preserve"> Time!CG$126</f>
        <v>0</v>
      </c>
      <c r="CH12" s="194">
        <f xml:space="preserve"> Time!CH$126</f>
        <v>0</v>
      </c>
      <c r="CI12" s="194">
        <f xml:space="preserve"> Time!CI$126</f>
        <v>0</v>
      </c>
      <c r="CJ12" s="194">
        <f xml:space="preserve"> Time!CJ$126</f>
        <v>0</v>
      </c>
      <c r="CK12" s="194">
        <f xml:space="preserve"> Time!CK$126</f>
        <v>0</v>
      </c>
      <c r="CL12" s="194">
        <f xml:space="preserve"> Time!CL$126</f>
        <v>0</v>
      </c>
      <c r="CM12" s="194">
        <f xml:space="preserve"> Time!CM$126</f>
        <v>0</v>
      </c>
      <c r="CN12" s="194">
        <f xml:space="preserve"> Time!CN$126</f>
        <v>0</v>
      </c>
      <c r="CO12" s="194">
        <f xml:space="preserve"> Time!CO$126</f>
        <v>0</v>
      </c>
      <c r="CP12" s="194">
        <f xml:space="preserve"> Time!CP$126</f>
        <v>0</v>
      </c>
      <c r="CQ12" s="194">
        <f xml:space="preserve"> Time!CQ$126</f>
        <v>0</v>
      </c>
      <c r="CR12" s="194">
        <f xml:space="preserve"> Time!CR$126</f>
        <v>0</v>
      </c>
      <c r="CS12" s="194">
        <f xml:space="preserve"> Time!CS$126</f>
        <v>0</v>
      </c>
      <c r="CT12" s="194">
        <f xml:space="preserve"> Time!CT$126</f>
        <v>0</v>
      </c>
      <c r="CU12" s="194">
        <f xml:space="preserve"> Time!CU$126</f>
        <v>0</v>
      </c>
      <c r="CV12" s="194">
        <f xml:space="preserve"> Time!CV$126</f>
        <v>0</v>
      </c>
      <c r="CW12" s="194">
        <f xml:space="preserve"> Time!CW$126</f>
        <v>0</v>
      </c>
      <c r="CX12" s="194">
        <f xml:space="preserve"> Time!CX$126</f>
        <v>0</v>
      </c>
      <c r="CY12" s="194">
        <f xml:space="preserve"> Time!CY$126</f>
        <v>0</v>
      </c>
      <c r="CZ12" s="194">
        <f xml:space="preserve"> Time!CZ$126</f>
        <v>0</v>
      </c>
      <c r="DA12" s="194">
        <f xml:space="preserve"> Time!DA$126</f>
        <v>0</v>
      </c>
      <c r="DB12" s="194">
        <f xml:space="preserve"> Time!DB$126</f>
        <v>0</v>
      </c>
      <c r="DC12" s="194">
        <f xml:space="preserve"> Time!DC$126</f>
        <v>0</v>
      </c>
      <c r="DD12" s="194">
        <f xml:space="preserve"> Time!DD$126</f>
        <v>0</v>
      </c>
      <c r="DE12" s="194">
        <f xml:space="preserve"> Time!DE$126</f>
        <v>0</v>
      </c>
      <c r="DF12" s="194">
        <f xml:space="preserve"> Time!DF$126</f>
        <v>0</v>
      </c>
      <c r="DG12" s="194">
        <f xml:space="preserve"> Time!DG$126</f>
        <v>0</v>
      </c>
      <c r="DH12" s="194">
        <f xml:space="preserve"> Time!DH$126</f>
        <v>0</v>
      </c>
      <c r="DI12" s="194">
        <f xml:space="preserve"> Time!DI$126</f>
        <v>0</v>
      </c>
      <c r="DJ12" s="194">
        <f xml:space="preserve"> Time!DJ$126</f>
        <v>0</v>
      </c>
      <c r="DK12" s="194">
        <f xml:space="preserve"> Time!DK$126</f>
        <v>0</v>
      </c>
      <c r="DL12" s="194">
        <f xml:space="preserve"> Time!DL$126</f>
        <v>0</v>
      </c>
      <c r="DM12" s="194">
        <f xml:space="preserve"> Time!DM$126</f>
        <v>0</v>
      </c>
      <c r="DN12" s="194">
        <f xml:space="preserve"> Time!DN$126</f>
        <v>0</v>
      </c>
      <c r="DO12" s="194">
        <f xml:space="preserve"> Time!DO$126</f>
        <v>0</v>
      </c>
      <c r="DP12" s="194">
        <f xml:space="preserve"> Time!DP$126</f>
        <v>0</v>
      </c>
      <c r="DQ12" s="194">
        <f xml:space="preserve"> Time!DQ$126</f>
        <v>0</v>
      </c>
      <c r="DR12" s="194">
        <f xml:space="preserve"> Time!DR$126</f>
        <v>0</v>
      </c>
      <c r="DS12" s="194">
        <f xml:space="preserve"> Time!DS$126</f>
        <v>0</v>
      </c>
      <c r="DT12" s="194">
        <f xml:space="preserve"> Time!DT$126</f>
        <v>0</v>
      </c>
      <c r="DU12" s="194">
        <f xml:space="preserve"> Time!DU$126</f>
        <v>0</v>
      </c>
      <c r="DV12" s="194">
        <f xml:space="preserve"> Time!DV$126</f>
        <v>0</v>
      </c>
      <c r="DW12" s="194">
        <f xml:space="preserve"> Time!DW$126</f>
        <v>0</v>
      </c>
      <c r="DX12" s="194">
        <f xml:space="preserve"> Time!DX$126</f>
        <v>0</v>
      </c>
      <c r="DY12" s="194">
        <f xml:space="preserve"> Time!DY$126</f>
        <v>0</v>
      </c>
      <c r="DZ12" s="194">
        <f xml:space="preserve"> Time!DZ$126</f>
        <v>0</v>
      </c>
      <c r="EA12" s="194">
        <f xml:space="preserve"> Time!EA$126</f>
        <v>0</v>
      </c>
      <c r="EB12" s="194">
        <f xml:space="preserve"> Time!EB$126</f>
        <v>0</v>
      </c>
      <c r="EC12" s="194">
        <f xml:space="preserve"> Time!EC$126</f>
        <v>0</v>
      </c>
      <c r="ED12" s="194">
        <f xml:space="preserve"> Time!ED$126</f>
        <v>0</v>
      </c>
      <c r="EE12" s="194">
        <f xml:space="preserve"> Time!EE$126</f>
        <v>0</v>
      </c>
      <c r="EF12" s="194">
        <f xml:space="preserve"> Time!EF$126</f>
        <v>0</v>
      </c>
      <c r="EG12" s="194">
        <f xml:space="preserve"> Time!EG$126</f>
        <v>0</v>
      </c>
      <c r="EH12" s="194">
        <f xml:space="preserve"> Time!EH$126</f>
        <v>0</v>
      </c>
      <c r="EI12" s="194">
        <f xml:space="preserve"> Time!EI$126</f>
        <v>0</v>
      </c>
      <c r="EJ12" s="194">
        <f xml:space="preserve"> Time!EJ$126</f>
        <v>0</v>
      </c>
      <c r="EK12" s="194">
        <f xml:space="preserve"> Time!EK$126</f>
        <v>0</v>
      </c>
      <c r="EL12" s="194">
        <f xml:space="preserve"> Time!EL$126</f>
        <v>0</v>
      </c>
      <c r="EM12" s="194">
        <f xml:space="preserve"> Time!EM$126</f>
        <v>0</v>
      </c>
      <c r="EN12" s="194">
        <f xml:space="preserve"> Time!EN$126</f>
        <v>0</v>
      </c>
      <c r="EO12" s="194">
        <f xml:space="preserve"> Time!EO$126</f>
        <v>0</v>
      </c>
      <c r="EP12" s="194">
        <f xml:space="preserve"> Time!EP$126</f>
        <v>0</v>
      </c>
      <c r="EQ12" s="194">
        <f xml:space="preserve"> Time!EQ$126</f>
        <v>0</v>
      </c>
      <c r="ER12" s="194">
        <f xml:space="preserve"> Time!ER$126</f>
        <v>0</v>
      </c>
      <c r="ES12" s="194">
        <f xml:space="preserve"> Time!ES$126</f>
        <v>0</v>
      </c>
      <c r="ET12" s="194">
        <f xml:space="preserve"> Time!ET$126</f>
        <v>0</v>
      </c>
      <c r="EU12" s="194">
        <f xml:space="preserve"> Time!EU$126</f>
        <v>0</v>
      </c>
      <c r="EV12" s="194">
        <f xml:space="preserve"> Time!EV$126</f>
        <v>0</v>
      </c>
      <c r="EW12" s="194">
        <f xml:space="preserve"> Time!EW$126</f>
        <v>0</v>
      </c>
      <c r="EX12" s="194">
        <f xml:space="preserve"> Time!EX$126</f>
        <v>0</v>
      </c>
      <c r="EY12" s="194">
        <f xml:space="preserve"> Time!EY$126</f>
        <v>0</v>
      </c>
      <c r="EZ12" s="194">
        <f xml:space="preserve"> Time!EZ$126</f>
        <v>0</v>
      </c>
      <c r="FA12" s="194">
        <f xml:space="preserve"> Time!FA$126</f>
        <v>0</v>
      </c>
      <c r="FB12" s="194">
        <f xml:space="preserve"> Time!FB$126</f>
        <v>0</v>
      </c>
      <c r="FC12" s="194">
        <f xml:space="preserve"> Time!FC$126</f>
        <v>0</v>
      </c>
      <c r="FD12" s="194">
        <f xml:space="preserve"> Time!FD$126</f>
        <v>0</v>
      </c>
      <c r="FE12" s="194">
        <f xml:space="preserve"> Time!FE$126</f>
        <v>0</v>
      </c>
      <c r="FF12" s="194">
        <f xml:space="preserve"> Time!FF$126</f>
        <v>0</v>
      </c>
      <c r="FG12" s="194">
        <f xml:space="preserve"> Time!FG$126</f>
        <v>0</v>
      </c>
      <c r="FH12" s="194">
        <f xml:space="preserve"> Time!FH$126</f>
        <v>0</v>
      </c>
      <c r="FI12" s="194">
        <f xml:space="preserve"> Time!FI$126</f>
        <v>0</v>
      </c>
      <c r="FJ12" s="194">
        <f xml:space="preserve"> Time!FJ$126</f>
        <v>0</v>
      </c>
      <c r="FK12" s="194">
        <f xml:space="preserve"> Time!FK$126</f>
        <v>0</v>
      </c>
      <c r="FL12" s="194">
        <f xml:space="preserve"> Time!FL$126</f>
        <v>0</v>
      </c>
      <c r="FM12" s="194">
        <f xml:space="preserve"> Time!FM$126</f>
        <v>0</v>
      </c>
      <c r="FN12" s="194">
        <f xml:space="preserve"> Time!FN$126</f>
        <v>0</v>
      </c>
      <c r="FO12" s="194">
        <f xml:space="preserve"> Time!FO$126</f>
        <v>0</v>
      </c>
      <c r="FP12" s="194">
        <f xml:space="preserve"> Time!FP$126</f>
        <v>0</v>
      </c>
      <c r="FQ12" s="194">
        <f xml:space="preserve"> Time!FQ$126</f>
        <v>0</v>
      </c>
      <c r="FR12" s="194">
        <f xml:space="preserve"> Time!FR$126</f>
        <v>0</v>
      </c>
      <c r="FS12" s="194">
        <f xml:space="preserve"> Time!FS$126</f>
        <v>0</v>
      </c>
      <c r="FT12" s="194">
        <f xml:space="preserve"> Time!FT$126</f>
        <v>0</v>
      </c>
      <c r="FU12" s="194">
        <f xml:space="preserve"> Time!FU$126</f>
        <v>0</v>
      </c>
      <c r="FV12" s="194">
        <f xml:space="preserve"> Time!FV$126</f>
        <v>0</v>
      </c>
      <c r="FW12" s="194">
        <f xml:space="preserve"> Time!FW$126</f>
        <v>0</v>
      </c>
      <c r="FX12" s="194">
        <f xml:space="preserve"> Time!FX$126</f>
        <v>0</v>
      </c>
      <c r="FY12" s="194">
        <f xml:space="preserve"> Time!FY$126</f>
        <v>0</v>
      </c>
      <c r="FZ12" s="194">
        <f xml:space="preserve"> Time!FZ$126</f>
        <v>0</v>
      </c>
      <c r="GA12" s="194">
        <f xml:space="preserve"> Time!GA$126</f>
        <v>0</v>
      </c>
      <c r="GB12" s="194">
        <f xml:space="preserve"> Time!GB$126</f>
        <v>0</v>
      </c>
      <c r="GC12" s="194">
        <f xml:space="preserve"> Time!GC$126</f>
        <v>0</v>
      </c>
      <c r="GD12" s="194">
        <f xml:space="preserve"> Time!GD$126</f>
        <v>0</v>
      </c>
      <c r="GE12" s="194">
        <f xml:space="preserve"> Time!GE$126</f>
        <v>0</v>
      </c>
      <c r="GF12" s="194">
        <f xml:space="preserve"> Time!GF$126</f>
        <v>0</v>
      </c>
      <c r="GG12" s="194">
        <f xml:space="preserve"> Time!GG$126</f>
        <v>0</v>
      </c>
      <c r="GH12" s="194">
        <f xml:space="preserve"> Time!GH$126</f>
        <v>0</v>
      </c>
      <c r="GI12" s="194">
        <f xml:space="preserve"> Time!GI$126</f>
        <v>0</v>
      </c>
      <c r="GJ12" s="194">
        <f xml:space="preserve"> Time!GJ$126</f>
        <v>0</v>
      </c>
    </row>
    <row r="13" spans="1:192" x14ac:dyDescent="0.25">
      <c r="E13" s="12" t="s">
        <v>652</v>
      </c>
      <c r="G13" s="12" t="str">
        <f xml:space="preserve"> SMU</f>
        <v>$ 000s</v>
      </c>
      <c r="H13" s="12">
        <f xml:space="preserve"> SUM(J13:GJ13)</f>
        <v>317550.00000000012</v>
      </c>
      <c r="J13" s="12">
        <f xml:space="preserve"> $F9 / $F10 / $F11 * J12</f>
        <v>0</v>
      </c>
      <c r="K13" s="12">
        <f t="shared" ref="K13:AM13" si="0" xml:space="preserve"> $F9 / $F10 / $F11* K12</f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t="shared" si="0"/>
        <v>9339.7058823529405</v>
      </c>
      <c r="R13" s="12">
        <f t="shared" si="0"/>
        <v>9339.7058823529405</v>
      </c>
      <c r="S13" s="12">
        <f t="shared" si="0"/>
        <v>9339.7058823529405</v>
      </c>
      <c r="T13" s="12">
        <f t="shared" si="0"/>
        <v>9339.7058823529405</v>
      </c>
      <c r="U13" s="12">
        <f t="shared" si="0"/>
        <v>9339.7058823529405</v>
      </c>
      <c r="V13" s="12">
        <f t="shared" si="0"/>
        <v>9339.7058823529405</v>
      </c>
      <c r="W13" s="12">
        <f t="shared" si="0"/>
        <v>9339.7058823529405</v>
      </c>
      <c r="X13" s="12">
        <f t="shared" si="0"/>
        <v>9339.7058823529405</v>
      </c>
      <c r="Y13" s="12">
        <f t="shared" si="0"/>
        <v>9339.7058823529405</v>
      </c>
      <c r="Z13" s="12">
        <f t="shared" si="0"/>
        <v>9339.7058823529405</v>
      </c>
      <c r="AA13" s="12">
        <f t="shared" si="0"/>
        <v>9339.7058823529405</v>
      </c>
      <c r="AB13" s="12">
        <f t="shared" si="0"/>
        <v>9339.7058823529405</v>
      </c>
      <c r="AC13" s="12">
        <f t="shared" si="0"/>
        <v>9339.7058823529405</v>
      </c>
      <c r="AD13" s="12">
        <f t="shared" si="0"/>
        <v>9339.7058823529405</v>
      </c>
      <c r="AE13" s="12">
        <f t="shared" si="0"/>
        <v>9339.7058823529405</v>
      </c>
      <c r="AF13" s="12">
        <f t="shared" si="0"/>
        <v>9339.7058823529405</v>
      </c>
      <c r="AG13" s="12">
        <f t="shared" si="0"/>
        <v>9339.7058823529405</v>
      </c>
      <c r="AH13" s="12">
        <f t="shared" si="0"/>
        <v>9339.7058823529405</v>
      </c>
      <c r="AI13" s="12">
        <f t="shared" si="0"/>
        <v>9339.7058823529405</v>
      </c>
      <c r="AJ13" s="12">
        <f t="shared" si="0"/>
        <v>9339.7058823529405</v>
      </c>
      <c r="AK13" s="12">
        <f t="shared" si="0"/>
        <v>9339.7058823529405</v>
      </c>
      <c r="AL13" s="12">
        <f t="shared" si="0"/>
        <v>9339.7058823529405</v>
      </c>
      <c r="AM13" s="12">
        <f t="shared" si="0"/>
        <v>9339.7058823529405</v>
      </c>
      <c r="AN13" s="12">
        <f t="shared" ref="AN13:CY13" si="1" xml:space="preserve"> $F9 / $F10 / $F11* AN12</f>
        <v>9339.7058823529405</v>
      </c>
      <c r="AO13" s="12">
        <f t="shared" si="1"/>
        <v>9339.7058823529405</v>
      </c>
      <c r="AP13" s="12">
        <f t="shared" si="1"/>
        <v>9339.7058823529405</v>
      </c>
      <c r="AQ13" s="12">
        <f t="shared" si="1"/>
        <v>9339.7058823529405</v>
      </c>
      <c r="AR13" s="12">
        <f t="shared" si="1"/>
        <v>9339.7058823529405</v>
      </c>
      <c r="AS13" s="12">
        <f t="shared" si="1"/>
        <v>9339.7058823529405</v>
      </c>
      <c r="AT13" s="12">
        <f t="shared" si="1"/>
        <v>9339.7058823529405</v>
      </c>
      <c r="AU13" s="12">
        <f t="shared" si="1"/>
        <v>9339.7058823529405</v>
      </c>
      <c r="AV13" s="12">
        <f t="shared" si="1"/>
        <v>9339.7058823529405</v>
      </c>
      <c r="AW13" s="12">
        <f t="shared" si="1"/>
        <v>9339.7058823529405</v>
      </c>
      <c r="AX13" s="12">
        <f t="shared" si="1"/>
        <v>9339.7058823529405</v>
      </c>
      <c r="AY13" s="12">
        <f t="shared" si="1"/>
        <v>0</v>
      </c>
      <c r="AZ13" s="12">
        <f t="shared" si="1"/>
        <v>0</v>
      </c>
      <c r="BA13" s="12">
        <f t="shared" si="1"/>
        <v>0</v>
      </c>
      <c r="BB13" s="12">
        <f t="shared" si="1"/>
        <v>0</v>
      </c>
      <c r="BC13" s="12">
        <f t="shared" si="1"/>
        <v>0</v>
      </c>
      <c r="BD13" s="12">
        <f t="shared" si="1"/>
        <v>0</v>
      </c>
      <c r="BE13" s="12">
        <f t="shared" si="1"/>
        <v>0</v>
      </c>
      <c r="BF13" s="12">
        <f t="shared" si="1"/>
        <v>0</v>
      </c>
      <c r="BG13" s="12">
        <f t="shared" si="1"/>
        <v>0</v>
      </c>
      <c r="BH13" s="12">
        <f t="shared" si="1"/>
        <v>0</v>
      </c>
      <c r="BI13" s="12">
        <f t="shared" si="1"/>
        <v>0</v>
      </c>
      <c r="BJ13" s="12">
        <f t="shared" si="1"/>
        <v>0</v>
      </c>
      <c r="BK13" s="12">
        <f t="shared" si="1"/>
        <v>0</v>
      </c>
      <c r="BL13" s="12">
        <f t="shared" si="1"/>
        <v>0</v>
      </c>
      <c r="BM13" s="12">
        <f t="shared" si="1"/>
        <v>0</v>
      </c>
      <c r="BN13" s="12">
        <f t="shared" si="1"/>
        <v>0</v>
      </c>
      <c r="BO13" s="12">
        <f t="shared" si="1"/>
        <v>0</v>
      </c>
      <c r="BP13" s="12">
        <f t="shared" si="1"/>
        <v>0</v>
      </c>
      <c r="BQ13" s="12">
        <f t="shared" si="1"/>
        <v>0</v>
      </c>
      <c r="BR13" s="12">
        <f t="shared" si="1"/>
        <v>0</v>
      </c>
      <c r="BS13" s="12">
        <f t="shared" si="1"/>
        <v>0</v>
      </c>
      <c r="BT13" s="12">
        <f t="shared" si="1"/>
        <v>0</v>
      </c>
      <c r="BU13" s="12">
        <f t="shared" si="1"/>
        <v>0</v>
      </c>
      <c r="BV13" s="12">
        <f t="shared" si="1"/>
        <v>0</v>
      </c>
      <c r="BW13" s="12">
        <f t="shared" si="1"/>
        <v>0</v>
      </c>
      <c r="BX13" s="12">
        <f t="shared" si="1"/>
        <v>0</v>
      </c>
      <c r="BY13" s="12">
        <f t="shared" si="1"/>
        <v>0</v>
      </c>
      <c r="BZ13" s="12">
        <f t="shared" si="1"/>
        <v>0</v>
      </c>
      <c r="CA13" s="12">
        <f t="shared" si="1"/>
        <v>0</v>
      </c>
      <c r="CB13" s="12">
        <f t="shared" si="1"/>
        <v>0</v>
      </c>
      <c r="CC13" s="12">
        <f t="shared" si="1"/>
        <v>0</v>
      </c>
      <c r="CD13" s="12">
        <f t="shared" si="1"/>
        <v>0</v>
      </c>
      <c r="CE13" s="12">
        <f t="shared" si="1"/>
        <v>0</v>
      </c>
      <c r="CF13" s="12">
        <f t="shared" si="1"/>
        <v>0</v>
      </c>
      <c r="CG13" s="12">
        <f t="shared" si="1"/>
        <v>0</v>
      </c>
      <c r="CH13" s="12">
        <f t="shared" si="1"/>
        <v>0</v>
      </c>
      <c r="CI13" s="12">
        <f t="shared" si="1"/>
        <v>0</v>
      </c>
      <c r="CJ13" s="12">
        <f t="shared" si="1"/>
        <v>0</v>
      </c>
      <c r="CK13" s="12">
        <f t="shared" si="1"/>
        <v>0</v>
      </c>
      <c r="CL13" s="12">
        <f t="shared" si="1"/>
        <v>0</v>
      </c>
      <c r="CM13" s="12">
        <f t="shared" si="1"/>
        <v>0</v>
      </c>
      <c r="CN13" s="12">
        <f t="shared" si="1"/>
        <v>0</v>
      </c>
      <c r="CO13" s="12">
        <f t="shared" si="1"/>
        <v>0</v>
      </c>
      <c r="CP13" s="12">
        <f t="shared" si="1"/>
        <v>0</v>
      </c>
      <c r="CQ13" s="12">
        <f t="shared" si="1"/>
        <v>0</v>
      </c>
      <c r="CR13" s="12">
        <f t="shared" si="1"/>
        <v>0</v>
      </c>
      <c r="CS13" s="12">
        <f t="shared" si="1"/>
        <v>0</v>
      </c>
      <c r="CT13" s="12">
        <f t="shared" si="1"/>
        <v>0</v>
      </c>
      <c r="CU13" s="12">
        <f t="shared" si="1"/>
        <v>0</v>
      </c>
      <c r="CV13" s="12">
        <f t="shared" si="1"/>
        <v>0</v>
      </c>
      <c r="CW13" s="12">
        <f t="shared" si="1"/>
        <v>0</v>
      </c>
      <c r="CX13" s="12">
        <f t="shared" si="1"/>
        <v>0</v>
      </c>
      <c r="CY13" s="12">
        <f t="shared" si="1"/>
        <v>0</v>
      </c>
      <c r="CZ13" s="12">
        <f t="shared" ref="CZ13:FK13" si="2" xml:space="preserve"> $F9 / $F10 / $F11* CZ12</f>
        <v>0</v>
      </c>
      <c r="DA13" s="12">
        <f t="shared" si="2"/>
        <v>0</v>
      </c>
      <c r="DB13" s="12">
        <f t="shared" si="2"/>
        <v>0</v>
      </c>
      <c r="DC13" s="12">
        <f t="shared" si="2"/>
        <v>0</v>
      </c>
      <c r="DD13" s="12">
        <f t="shared" si="2"/>
        <v>0</v>
      </c>
      <c r="DE13" s="12">
        <f t="shared" si="2"/>
        <v>0</v>
      </c>
      <c r="DF13" s="12">
        <f t="shared" si="2"/>
        <v>0</v>
      </c>
      <c r="DG13" s="12">
        <f t="shared" si="2"/>
        <v>0</v>
      </c>
      <c r="DH13" s="12">
        <f t="shared" si="2"/>
        <v>0</v>
      </c>
      <c r="DI13" s="12">
        <f t="shared" si="2"/>
        <v>0</v>
      </c>
      <c r="DJ13" s="12">
        <f t="shared" si="2"/>
        <v>0</v>
      </c>
      <c r="DK13" s="12">
        <f t="shared" si="2"/>
        <v>0</v>
      </c>
      <c r="DL13" s="12">
        <f t="shared" si="2"/>
        <v>0</v>
      </c>
      <c r="DM13" s="12">
        <f t="shared" si="2"/>
        <v>0</v>
      </c>
      <c r="DN13" s="12">
        <f t="shared" si="2"/>
        <v>0</v>
      </c>
      <c r="DO13" s="12">
        <f t="shared" si="2"/>
        <v>0</v>
      </c>
      <c r="DP13" s="12">
        <f t="shared" si="2"/>
        <v>0</v>
      </c>
      <c r="DQ13" s="12">
        <f t="shared" si="2"/>
        <v>0</v>
      </c>
      <c r="DR13" s="12">
        <f t="shared" si="2"/>
        <v>0</v>
      </c>
      <c r="DS13" s="12">
        <f t="shared" si="2"/>
        <v>0</v>
      </c>
      <c r="DT13" s="12">
        <f t="shared" si="2"/>
        <v>0</v>
      </c>
      <c r="DU13" s="12">
        <f t="shared" si="2"/>
        <v>0</v>
      </c>
      <c r="DV13" s="12">
        <f t="shared" si="2"/>
        <v>0</v>
      </c>
      <c r="DW13" s="12">
        <f t="shared" si="2"/>
        <v>0</v>
      </c>
      <c r="DX13" s="12">
        <f t="shared" si="2"/>
        <v>0</v>
      </c>
      <c r="DY13" s="12">
        <f t="shared" si="2"/>
        <v>0</v>
      </c>
      <c r="DZ13" s="12">
        <f t="shared" si="2"/>
        <v>0</v>
      </c>
      <c r="EA13" s="12">
        <f t="shared" si="2"/>
        <v>0</v>
      </c>
      <c r="EB13" s="12">
        <f t="shared" si="2"/>
        <v>0</v>
      </c>
      <c r="EC13" s="12">
        <f t="shared" si="2"/>
        <v>0</v>
      </c>
      <c r="ED13" s="12">
        <f t="shared" si="2"/>
        <v>0</v>
      </c>
      <c r="EE13" s="12">
        <f t="shared" si="2"/>
        <v>0</v>
      </c>
      <c r="EF13" s="12">
        <f t="shared" si="2"/>
        <v>0</v>
      </c>
      <c r="EG13" s="12">
        <f t="shared" si="2"/>
        <v>0</v>
      </c>
      <c r="EH13" s="12">
        <f t="shared" si="2"/>
        <v>0</v>
      </c>
      <c r="EI13" s="12">
        <f t="shared" si="2"/>
        <v>0</v>
      </c>
      <c r="EJ13" s="12">
        <f t="shared" si="2"/>
        <v>0</v>
      </c>
      <c r="EK13" s="12">
        <f t="shared" si="2"/>
        <v>0</v>
      </c>
      <c r="EL13" s="12">
        <f t="shared" si="2"/>
        <v>0</v>
      </c>
      <c r="EM13" s="12">
        <f t="shared" si="2"/>
        <v>0</v>
      </c>
      <c r="EN13" s="12">
        <f t="shared" si="2"/>
        <v>0</v>
      </c>
      <c r="EO13" s="12">
        <f t="shared" si="2"/>
        <v>0</v>
      </c>
      <c r="EP13" s="12">
        <f t="shared" si="2"/>
        <v>0</v>
      </c>
      <c r="EQ13" s="12">
        <f t="shared" si="2"/>
        <v>0</v>
      </c>
      <c r="ER13" s="12">
        <f t="shared" si="2"/>
        <v>0</v>
      </c>
      <c r="ES13" s="12">
        <f t="shared" si="2"/>
        <v>0</v>
      </c>
      <c r="ET13" s="12">
        <f t="shared" si="2"/>
        <v>0</v>
      </c>
      <c r="EU13" s="12">
        <f t="shared" si="2"/>
        <v>0</v>
      </c>
      <c r="EV13" s="12">
        <f t="shared" si="2"/>
        <v>0</v>
      </c>
      <c r="EW13" s="12">
        <f t="shared" si="2"/>
        <v>0</v>
      </c>
      <c r="EX13" s="12">
        <f t="shared" si="2"/>
        <v>0</v>
      </c>
      <c r="EY13" s="12">
        <f t="shared" si="2"/>
        <v>0</v>
      </c>
      <c r="EZ13" s="12">
        <f t="shared" si="2"/>
        <v>0</v>
      </c>
      <c r="FA13" s="12">
        <f t="shared" si="2"/>
        <v>0</v>
      </c>
      <c r="FB13" s="12">
        <f t="shared" si="2"/>
        <v>0</v>
      </c>
      <c r="FC13" s="12">
        <f t="shared" si="2"/>
        <v>0</v>
      </c>
      <c r="FD13" s="12">
        <f t="shared" si="2"/>
        <v>0</v>
      </c>
      <c r="FE13" s="12">
        <f t="shared" si="2"/>
        <v>0</v>
      </c>
      <c r="FF13" s="12">
        <f t="shared" si="2"/>
        <v>0</v>
      </c>
      <c r="FG13" s="12">
        <f t="shared" si="2"/>
        <v>0</v>
      </c>
      <c r="FH13" s="12">
        <f t="shared" si="2"/>
        <v>0</v>
      </c>
      <c r="FI13" s="12">
        <f t="shared" si="2"/>
        <v>0</v>
      </c>
      <c r="FJ13" s="12">
        <f t="shared" si="2"/>
        <v>0</v>
      </c>
      <c r="FK13" s="12">
        <f t="shared" si="2"/>
        <v>0</v>
      </c>
      <c r="FL13" s="12">
        <f t="shared" ref="FL13:GJ13" si="3" xml:space="preserve"> $F9 / $F10 / $F11* FL12</f>
        <v>0</v>
      </c>
      <c r="FM13" s="12">
        <f t="shared" si="3"/>
        <v>0</v>
      </c>
      <c r="FN13" s="12">
        <f t="shared" si="3"/>
        <v>0</v>
      </c>
      <c r="FO13" s="12">
        <f t="shared" si="3"/>
        <v>0</v>
      </c>
      <c r="FP13" s="12">
        <f t="shared" si="3"/>
        <v>0</v>
      </c>
      <c r="FQ13" s="12">
        <f t="shared" si="3"/>
        <v>0</v>
      </c>
      <c r="FR13" s="12">
        <f t="shared" si="3"/>
        <v>0</v>
      </c>
      <c r="FS13" s="12">
        <f t="shared" si="3"/>
        <v>0</v>
      </c>
      <c r="FT13" s="12">
        <f t="shared" si="3"/>
        <v>0</v>
      </c>
      <c r="FU13" s="12">
        <f t="shared" si="3"/>
        <v>0</v>
      </c>
      <c r="FV13" s="12">
        <f t="shared" si="3"/>
        <v>0</v>
      </c>
      <c r="FW13" s="12">
        <f t="shared" si="3"/>
        <v>0</v>
      </c>
      <c r="FX13" s="12">
        <f t="shared" si="3"/>
        <v>0</v>
      </c>
      <c r="FY13" s="12">
        <f t="shared" si="3"/>
        <v>0</v>
      </c>
      <c r="FZ13" s="12">
        <f t="shared" si="3"/>
        <v>0</v>
      </c>
      <c r="GA13" s="12">
        <f t="shared" si="3"/>
        <v>0</v>
      </c>
      <c r="GB13" s="12">
        <f t="shared" si="3"/>
        <v>0</v>
      </c>
      <c r="GC13" s="12">
        <f t="shared" si="3"/>
        <v>0</v>
      </c>
      <c r="GD13" s="12">
        <f t="shared" si="3"/>
        <v>0</v>
      </c>
      <c r="GE13" s="12">
        <f t="shared" si="3"/>
        <v>0</v>
      </c>
      <c r="GF13" s="12">
        <f t="shared" si="3"/>
        <v>0</v>
      </c>
      <c r="GG13" s="12">
        <f t="shared" si="3"/>
        <v>0</v>
      </c>
      <c r="GH13" s="12">
        <f t="shared" si="3"/>
        <v>0</v>
      </c>
      <c r="GI13" s="12">
        <f t="shared" si="3"/>
        <v>0</v>
      </c>
      <c r="GJ13" s="12">
        <f t="shared" si="3"/>
        <v>0</v>
      </c>
    </row>
    <row r="14" spans="1:192" x14ac:dyDescent="0.25">
      <c r="A14" s="142"/>
      <c r="B14" s="142"/>
      <c r="C14" s="143"/>
      <c r="D14" s="144"/>
      <c r="E14" s="192" t="str">
        <f xml:space="preserve"> LEFT(E13, LEN(E13) - 4)</f>
        <v>Wind asset depreciation</v>
      </c>
      <c r="F14" s="192"/>
      <c r="G14" s="192" t="str">
        <f xml:space="preserve"> SMU</f>
        <v>$ 000s</v>
      </c>
      <c r="H14" s="192">
        <f xml:space="preserve"> SUM(J14:GJ14)</f>
        <v>-317550.00000000012</v>
      </c>
      <c r="I14" s="145"/>
      <c r="J14" s="192">
        <f t="shared" ref="J14:AM14" si="4" xml:space="preserve"> -1 * J13</f>
        <v>0</v>
      </c>
      <c r="K14" s="192">
        <f t="shared" si="4"/>
        <v>0</v>
      </c>
      <c r="L14" s="192">
        <f t="shared" si="4"/>
        <v>0</v>
      </c>
      <c r="M14" s="192">
        <f t="shared" si="4"/>
        <v>0</v>
      </c>
      <c r="N14" s="192">
        <f t="shared" si="4"/>
        <v>0</v>
      </c>
      <c r="O14" s="192">
        <f t="shared" si="4"/>
        <v>0</v>
      </c>
      <c r="P14" s="192">
        <f t="shared" si="4"/>
        <v>0</v>
      </c>
      <c r="Q14" s="192">
        <f t="shared" si="4"/>
        <v>-9339.7058823529405</v>
      </c>
      <c r="R14" s="192">
        <f t="shared" si="4"/>
        <v>-9339.7058823529405</v>
      </c>
      <c r="S14" s="192">
        <f t="shared" si="4"/>
        <v>-9339.7058823529405</v>
      </c>
      <c r="T14" s="192">
        <f t="shared" si="4"/>
        <v>-9339.7058823529405</v>
      </c>
      <c r="U14" s="192">
        <f t="shared" si="4"/>
        <v>-9339.7058823529405</v>
      </c>
      <c r="V14" s="192">
        <f t="shared" si="4"/>
        <v>-9339.7058823529405</v>
      </c>
      <c r="W14" s="192">
        <f t="shared" si="4"/>
        <v>-9339.7058823529405</v>
      </c>
      <c r="X14" s="192">
        <f t="shared" si="4"/>
        <v>-9339.7058823529405</v>
      </c>
      <c r="Y14" s="192">
        <f t="shared" si="4"/>
        <v>-9339.7058823529405</v>
      </c>
      <c r="Z14" s="192">
        <f t="shared" si="4"/>
        <v>-9339.7058823529405</v>
      </c>
      <c r="AA14" s="192">
        <f t="shared" si="4"/>
        <v>-9339.7058823529405</v>
      </c>
      <c r="AB14" s="192">
        <f t="shared" si="4"/>
        <v>-9339.7058823529405</v>
      </c>
      <c r="AC14" s="192">
        <f t="shared" si="4"/>
        <v>-9339.7058823529405</v>
      </c>
      <c r="AD14" s="192">
        <f t="shared" si="4"/>
        <v>-9339.7058823529405</v>
      </c>
      <c r="AE14" s="192">
        <f t="shared" si="4"/>
        <v>-9339.7058823529405</v>
      </c>
      <c r="AF14" s="192">
        <f t="shared" si="4"/>
        <v>-9339.7058823529405</v>
      </c>
      <c r="AG14" s="192">
        <f t="shared" si="4"/>
        <v>-9339.7058823529405</v>
      </c>
      <c r="AH14" s="192">
        <f t="shared" si="4"/>
        <v>-9339.7058823529405</v>
      </c>
      <c r="AI14" s="192">
        <f t="shared" si="4"/>
        <v>-9339.7058823529405</v>
      </c>
      <c r="AJ14" s="192">
        <f t="shared" si="4"/>
        <v>-9339.7058823529405</v>
      </c>
      <c r="AK14" s="192">
        <f t="shared" si="4"/>
        <v>-9339.7058823529405</v>
      </c>
      <c r="AL14" s="192">
        <f t="shared" si="4"/>
        <v>-9339.7058823529405</v>
      </c>
      <c r="AM14" s="192">
        <f t="shared" si="4"/>
        <v>-9339.7058823529405</v>
      </c>
      <c r="AN14" s="192">
        <f t="shared" ref="AN14:CY14" si="5" xml:space="preserve"> -1 * AN13</f>
        <v>-9339.7058823529405</v>
      </c>
      <c r="AO14" s="192">
        <f t="shared" si="5"/>
        <v>-9339.7058823529405</v>
      </c>
      <c r="AP14" s="192">
        <f t="shared" si="5"/>
        <v>-9339.7058823529405</v>
      </c>
      <c r="AQ14" s="192">
        <f t="shared" si="5"/>
        <v>-9339.7058823529405</v>
      </c>
      <c r="AR14" s="192">
        <f t="shared" si="5"/>
        <v>-9339.7058823529405</v>
      </c>
      <c r="AS14" s="192">
        <f t="shared" si="5"/>
        <v>-9339.7058823529405</v>
      </c>
      <c r="AT14" s="192">
        <f t="shared" si="5"/>
        <v>-9339.7058823529405</v>
      </c>
      <c r="AU14" s="192">
        <f t="shared" si="5"/>
        <v>-9339.7058823529405</v>
      </c>
      <c r="AV14" s="192">
        <f t="shared" si="5"/>
        <v>-9339.7058823529405</v>
      </c>
      <c r="AW14" s="192">
        <f t="shared" si="5"/>
        <v>-9339.7058823529405</v>
      </c>
      <c r="AX14" s="192">
        <f t="shared" si="5"/>
        <v>-9339.7058823529405</v>
      </c>
      <c r="AY14" s="192">
        <f t="shared" si="5"/>
        <v>0</v>
      </c>
      <c r="AZ14" s="192">
        <f t="shared" si="5"/>
        <v>0</v>
      </c>
      <c r="BA14" s="192">
        <f t="shared" si="5"/>
        <v>0</v>
      </c>
      <c r="BB14" s="192">
        <f t="shared" si="5"/>
        <v>0</v>
      </c>
      <c r="BC14" s="192">
        <f t="shared" si="5"/>
        <v>0</v>
      </c>
      <c r="BD14" s="192">
        <f t="shared" si="5"/>
        <v>0</v>
      </c>
      <c r="BE14" s="192">
        <f t="shared" si="5"/>
        <v>0</v>
      </c>
      <c r="BF14" s="192">
        <f t="shared" si="5"/>
        <v>0</v>
      </c>
      <c r="BG14" s="192">
        <f t="shared" si="5"/>
        <v>0</v>
      </c>
      <c r="BH14" s="192">
        <f t="shared" si="5"/>
        <v>0</v>
      </c>
      <c r="BI14" s="192">
        <f t="shared" si="5"/>
        <v>0</v>
      </c>
      <c r="BJ14" s="192">
        <f t="shared" si="5"/>
        <v>0</v>
      </c>
      <c r="BK14" s="192">
        <f t="shared" si="5"/>
        <v>0</v>
      </c>
      <c r="BL14" s="192">
        <f t="shared" si="5"/>
        <v>0</v>
      </c>
      <c r="BM14" s="192">
        <f t="shared" si="5"/>
        <v>0</v>
      </c>
      <c r="BN14" s="192">
        <f t="shared" si="5"/>
        <v>0</v>
      </c>
      <c r="BO14" s="192">
        <f t="shared" si="5"/>
        <v>0</v>
      </c>
      <c r="BP14" s="192">
        <f t="shared" si="5"/>
        <v>0</v>
      </c>
      <c r="BQ14" s="192">
        <f t="shared" si="5"/>
        <v>0</v>
      </c>
      <c r="BR14" s="192">
        <f t="shared" si="5"/>
        <v>0</v>
      </c>
      <c r="BS14" s="192">
        <f t="shared" si="5"/>
        <v>0</v>
      </c>
      <c r="BT14" s="192">
        <f t="shared" si="5"/>
        <v>0</v>
      </c>
      <c r="BU14" s="192">
        <f t="shared" si="5"/>
        <v>0</v>
      </c>
      <c r="BV14" s="192">
        <f t="shared" si="5"/>
        <v>0</v>
      </c>
      <c r="BW14" s="192">
        <f t="shared" si="5"/>
        <v>0</v>
      </c>
      <c r="BX14" s="192">
        <f t="shared" si="5"/>
        <v>0</v>
      </c>
      <c r="BY14" s="192">
        <f t="shared" si="5"/>
        <v>0</v>
      </c>
      <c r="BZ14" s="192">
        <f t="shared" si="5"/>
        <v>0</v>
      </c>
      <c r="CA14" s="192">
        <f t="shared" si="5"/>
        <v>0</v>
      </c>
      <c r="CB14" s="192">
        <f t="shared" si="5"/>
        <v>0</v>
      </c>
      <c r="CC14" s="192">
        <f t="shared" si="5"/>
        <v>0</v>
      </c>
      <c r="CD14" s="192">
        <f t="shared" si="5"/>
        <v>0</v>
      </c>
      <c r="CE14" s="192">
        <f t="shared" si="5"/>
        <v>0</v>
      </c>
      <c r="CF14" s="192">
        <f t="shared" si="5"/>
        <v>0</v>
      </c>
      <c r="CG14" s="192">
        <f t="shared" si="5"/>
        <v>0</v>
      </c>
      <c r="CH14" s="192">
        <f t="shared" si="5"/>
        <v>0</v>
      </c>
      <c r="CI14" s="192">
        <f t="shared" si="5"/>
        <v>0</v>
      </c>
      <c r="CJ14" s="192">
        <f t="shared" si="5"/>
        <v>0</v>
      </c>
      <c r="CK14" s="192">
        <f t="shared" si="5"/>
        <v>0</v>
      </c>
      <c r="CL14" s="192">
        <f t="shared" si="5"/>
        <v>0</v>
      </c>
      <c r="CM14" s="192">
        <f t="shared" si="5"/>
        <v>0</v>
      </c>
      <c r="CN14" s="192">
        <f t="shared" si="5"/>
        <v>0</v>
      </c>
      <c r="CO14" s="192">
        <f t="shared" si="5"/>
        <v>0</v>
      </c>
      <c r="CP14" s="192">
        <f t="shared" si="5"/>
        <v>0</v>
      </c>
      <c r="CQ14" s="192">
        <f t="shared" si="5"/>
        <v>0</v>
      </c>
      <c r="CR14" s="192">
        <f t="shared" si="5"/>
        <v>0</v>
      </c>
      <c r="CS14" s="192">
        <f t="shared" si="5"/>
        <v>0</v>
      </c>
      <c r="CT14" s="192">
        <f t="shared" si="5"/>
        <v>0</v>
      </c>
      <c r="CU14" s="192">
        <f t="shared" si="5"/>
        <v>0</v>
      </c>
      <c r="CV14" s="192">
        <f t="shared" si="5"/>
        <v>0</v>
      </c>
      <c r="CW14" s="192">
        <f t="shared" si="5"/>
        <v>0</v>
      </c>
      <c r="CX14" s="192">
        <f t="shared" si="5"/>
        <v>0</v>
      </c>
      <c r="CY14" s="192">
        <f t="shared" si="5"/>
        <v>0</v>
      </c>
      <c r="CZ14" s="192">
        <f t="shared" ref="CZ14:FK14" si="6" xml:space="preserve"> -1 * CZ13</f>
        <v>0</v>
      </c>
      <c r="DA14" s="192">
        <f t="shared" si="6"/>
        <v>0</v>
      </c>
      <c r="DB14" s="192">
        <f t="shared" si="6"/>
        <v>0</v>
      </c>
      <c r="DC14" s="192">
        <f t="shared" si="6"/>
        <v>0</v>
      </c>
      <c r="DD14" s="192">
        <f t="shared" si="6"/>
        <v>0</v>
      </c>
      <c r="DE14" s="192">
        <f t="shared" si="6"/>
        <v>0</v>
      </c>
      <c r="DF14" s="192">
        <f t="shared" si="6"/>
        <v>0</v>
      </c>
      <c r="DG14" s="192">
        <f t="shared" si="6"/>
        <v>0</v>
      </c>
      <c r="DH14" s="192">
        <f t="shared" si="6"/>
        <v>0</v>
      </c>
      <c r="DI14" s="192">
        <f t="shared" si="6"/>
        <v>0</v>
      </c>
      <c r="DJ14" s="192">
        <f t="shared" si="6"/>
        <v>0</v>
      </c>
      <c r="DK14" s="192">
        <f t="shared" si="6"/>
        <v>0</v>
      </c>
      <c r="DL14" s="192">
        <f t="shared" si="6"/>
        <v>0</v>
      </c>
      <c r="DM14" s="192">
        <f t="shared" si="6"/>
        <v>0</v>
      </c>
      <c r="DN14" s="192">
        <f t="shared" si="6"/>
        <v>0</v>
      </c>
      <c r="DO14" s="192">
        <f t="shared" si="6"/>
        <v>0</v>
      </c>
      <c r="DP14" s="192">
        <f t="shared" si="6"/>
        <v>0</v>
      </c>
      <c r="DQ14" s="192">
        <f t="shared" si="6"/>
        <v>0</v>
      </c>
      <c r="DR14" s="192">
        <f t="shared" si="6"/>
        <v>0</v>
      </c>
      <c r="DS14" s="192">
        <f t="shared" si="6"/>
        <v>0</v>
      </c>
      <c r="DT14" s="192">
        <f t="shared" si="6"/>
        <v>0</v>
      </c>
      <c r="DU14" s="192">
        <f t="shared" si="6"/>
        <v>0</v>
      </c>
      <c r="DV14" s="192">
        <f t="shared" si="6"/>
        <v>0</v>
      </c>
      <c r="DW14" s="192">
        <f t="shared" si="6"/>
        <v>0</v>
      </c>
      <c r="DX14" s="192">
        <f t="shared" si="6"/>
        <v>0</v>
      </c>
      <c r="DY14" s="192">
        <f t="shared" si="6"/>
        <v>0</v>
      </c>
      <c r="DZ14" s="192">
        <f t="shared" si="6"/>
        <v>0</v>
      </c>
      <c r="EA14" s="192">
        <f t="shared" si="6"/>
        <v>0</v>
      </c>
      <c r="EB14" s="192">
        <f t="shared" si="6"/>
        <v>0</v>
      </c>
      <c r="EC14" s="192">
        <f t="shared" si="6"/>
        <v>0</v>
      </c>
      <c r="ED14" s="192">
        <f t="shared" si="6"/>
        <v>0</v>
      </c>
      <c r="EE14" s="192">
        <f t="shared" si="6"/>
        <v>0</v>
      </c>
      <c r="EF14" s="192">
        <f t="shared" si="6"/>
        <v>0</v>
      </c>
      <c r="EG14" s="192">
        <f t="shared" si="6"/>
        <v>0</v>
      </c>
      <c r="EH14" s="192">
        <f t="shared" si="6"/>
        <v>0</v>
      </c>
      <c r="EI14" s="192">
        <f t="shared" si="6"/>
        <v>0</v>
      </c>
      <c r="EJ14" s="192">
        <f t="shared" si="6"/>
        <v>0</v>
      </c>
      <c r="EK14" s="192">
        <f t="shared" si="6"/>
        <v>0</v>
      </c>
      <c r="EL14" s="192">
        <f t="shared" si="6"/>
        <v>0</v>
      </c>
      <c r="EM14" s="192">
        <f t="shared" si="6"/>
        <v>0</v>
      </c>
      <c r="EN14" s="192">
        <f t="shared" si="6"/>
        <v>0</v>
      </c>
      <c r="EO14" s="192">
        <f t="shared" si="6"/>
        <v>0</v>
      </c>
      <c r="EP14" s="192">
        <f t="shared" si="6"/>
        <v>0</v>
      </c>
      <c r="EQ14" s="192">
        <f t="shared" si="6"/>
        <v>0</v>
      </c>
      <c r="ER14" s="192">
        <f t="shared" si="6"/>
        <v>0</v>
      </c>
      <c r="ES14" s="192">
        <f t="shared" si="6"/>
        <v>0</v>
      </c>
      <c r="ET14" s="192">
        <f t="shared" si="6"/>
        <v>0</v>
      </c>
      <c r="EU14" s="192">
        <f t="shared" si="6"/>
        <v>0</v>
      </c>
      <c r="EV14" s="192">
        <f t="shared" si="6"/>
        <v>0</v>
      </c>
      <c r="EW14" s="192">
        <f t="shared" si="6"/>
        <v>0</v>
      </c>
      <c r="EX14" s="192">
        <f t="shared" si="6"/>
        <v>0</v>
      </c>
      <c r="EY14" s="192">
        <f t="shared" si="6"/>
        <v>0</v>
      </c>
      <c r="EZ14" s="192">
        <f t="shared" si="6"/>
        <v>0</v>
      </c>
      <c r="FA14" s="192">
        <f t="shared" si="6"/>
        <v>0</v>
      </c>
      <c r="FB14" s="192">
        <f t="shared" si="6"/>
        <v>0</v>
      </c>
      <c r="FC14" s="192">
        <f t="shared" si="6"/>
        <v>0</v>
      </c>
      <c r="FD14" s="192">
        <f t="shared" si="6"/>
        <v>0</v>
      </c>
      <c r="FE14" s="192">
        <f t="shared" si="6"/>
        <v>0</v>
      </c>
      <c r="FF14" s="192">
        <f t="shared" si="6"/>
        <v>0</v>
      </c>
      <c r="FG14" s="192">
        <f t="shared" si="6"/>
        <v>0</v>
      </c>
      <c r="FH14" s="192">
        <f t="shared" si="6"/>
        <v>0</v>
      </c>
      <c r="FI14" s="192">
        <f t="shared" si="6"/>
        <v>0</v>
      </c>
      <c r="FJ14" s="192">
        <f t="shared" si="6"/>
        <v>0</v>
      </c>
      <c r="FK14" s="192">
        <f t="shared" si="6"/>
        <v>0</v>
      </c>
      <c r="FL14" s="192">
        <f t="shared" ref="FL14:GJ14" si="7" xml:space="preserve"> -1 * FL13</f>
        <v>0</v>
      </c>
      <c r="FM14" s="192">
        <f t="shared" si="7"/>
        <v>0</v>
      </c>
      <c r="FN14" s="192">
        <f t="shared" si="7"/>
        <v>0</v>
      </c>
      <c r="FO14" s="192">
        <f t="shared" si="7"/>
        <v>0</v>
      </c>
      <c r="FP14" s="192">
        <f t="shared" si="7"/>
        <v>0</v>
      </c>
      <c r="FQ14" s="192">
        <f t="shared" si="7"/>
        <v>0</v>
      </c>
      <c r="FR14" s="192">
        <f t="shared" si="7"/>
        <v>0</v>
      </c>
      <c r="FS14" s="192">
        <f t="shared" si="7"/>
        <v>0</v>
      </c>
      <c r="FT14" s="192">
        <f t="shared" si="7"/>
        <v>0</v>
      </c>
      <c r="FU14" s="192">
        <f t="shared" si="7"/>
        <v>0</v>
      </c>
      <c r="FV14" s="192">
        <f t="shared" si="7"/>
        <v>0</v>
      </c>
      <c r="FW14" s="192">
        <f t="shared" si="7"/>
        <v>0</v>
      </c>
      <c r="FX14" s="192">
        <f t="shared" si="7"/>
        <v>0</v>
      </c>
      <c r="FY14" s="192">
        <f t="shared" si="7"/>
        <v>0</v>
      </c>
      <c r="FZ14" s="192">
        <f t="shared" si="7"/>
        <v>0</v>
      </c>
      <c r="GA14" s="192">
        <f t="shared" si="7"/>
        <v>0</v>
      </c>
      <c r="GB14" s="192">
        <f t="shared" si="7"/>
        <v>0</v>
      </c>
      <c r="GC14" s="192">
        <f t="shared" si="7"/>
        <v>0</v>
      </c>
      <c r="GD14" s="192">
        <f t="shared" si="7"/>
        <v>0</v>
      </c>
      <c r="GE14" s="192">
        <f t="shared" si="7"/>
        <v>0</v>
      </c>
      <c r="GF14" s="192">
        <f t="shared" si="7"/>
        <v>0</v>
      </c>
      <c r="GG14" s="192">
        <f t="shared" si="7"/>
        <v>0</v>
      </c>
      <c r="GH14" s="192">
        <f t="shared" si="7"/>
        <v>0</v>
      </c>
      <c r="GI14" s="192">
        <f t="shared" si="7"/>
        <v>0</v>
      </c>
      <c r="GJ14" s="192">
        <f t="shared" si="7"/>
        <v>0</v>
      </c>
    </row>
    <row r="16" spans="1:192" x14ac:dyDescent="0.25">
      <c r="A16" s="15" t="s">
        <v>653</v>
      </c>
    </row>
    <row r="18" spans="1:192" s="525" customFormat="1" x14ac:dyDescent="0.25">
      <c r="A18" s="222"/>
      <c r="B18" s="222"/>
      <c r="C18" s="223"/>
      <c r="D18" s="224"/>
      <c r="E18" s="225" t="s">
        <v>654</v>
      </c>
      <c r="F18" s="225"/>
      <c r="G18" s="225" t="str">
        <f xml:space="preserve"> SMU</f>
        <v>$ 000s</v>
      </c>
      <c r="H18" s="225"/>
      <c r="I18" s="226"/>
      <c r="J18" s="225">
        <f t="shared" ref="J18:AM18" si="8">I21</f>
        <v>0</v>
      </c>
      <c r="K18" s="225">
        <f t="shared" si="8"/>
        <v>0</v>
      </c>
      <c r="L18" s="225">
        <f t="shared" si="8"/>
        <v>0</v>
      </c>
      <c r="M18" s="225">
        <f t="shared" si="8"/>
        <v>32088.461538461539</v>
      </c>
      <c r="N18" s="225">
        <f t="shared" si="8"/>
        <v>103453.84615384616</v>
      </c>
      <c r="O18" s="225">
        <f t="shared" si="8"/>
        <v>174819.23076923075</v>
      </c>
      <c r="P18" s="225">
        <f t="shared" si="8"/>
        <v>246184.61538461538</v>
      </c>
      <c r="Q18" s="225">
        <f t="shared" si="8"/>
        <v>317550</v>
      </c>
      <c r="R18" s="225">
        <f t="shared" si="8"/>
        <v>308210.29411764705</v>
      </c>
      <c r="S18" s="225">
        <f t="shared" si="8"/>
        <v>298870.5882352941</v>
      </c>
      <c r="T18" s="225">
        <f t="shared" si="8"/>
        <v>289530.88235294115</v>
      </c>
      <c r="U18" s="225">
        <f t="shared" si="8"/>
        <v>280191.17647058819</v>
      </c>
      <c r="V18" s="225">
        <f t="shared" si="8"/>
        <v>270851.47058823524</v>
      </c>
      <c r="W18" s="225">
        <f t="shared" si="8"/>
        <v>261511.76470588229</v>
      </c>
      <c r="X18" s="225">
        <f t="shared" si="8"/>
        <v>252172.05882352934</v>
      </c>
      <c r="Y18" s="225">
        <f t="shared" si="8"/>
        <v>242832.35294117639</v>
      </c>
      <c r="Z18" s="225">
        <f t="shared" si="8"/>
        <v>233492.64705882344</v>
      </c>
      <c r="AA18" s="225">
        <f t="shared" si="8"/>
        <v>224152.94117647049</v>
      </c>
      <c r="AB18" s="225">
        <f t="shared" si="8"/>
        <v>214813.23529411753</v>
      </c>
      <c r="AC18" s="225">
        <f t="shared" si="8"/>
        <v>205473.52941176458</v>
      </c>
      <c r="AD18" s="225">
        <f t="shared" si="8"/>
        <v>196133.82352941163</v>
      </c>
      <c r="AE18" s="225">
        <f t="shared" si="8"/>
        <v>186794.11764705868</v>
      </c>
      <c r="AF18" s="225">
        <f t="shared" si="8"/>
        <v>177454.41176470573</v>
      </c>
      <c r="AG18" s="225">
        <f t="shared" si="8"/>
        <v>168114.70588235278</v>
      </c>
      <c r="AH18" s="225">
        <f t="shared" si="8"/>
        <v>158774.99999999983</v>
      </c>
      <c r="AI18" s="225">
        <f t="shared" si="8"/>
        <v>149435.29411764687</v>
      </c>
      <c r="AJ18" s="225">
        <f t="shared" si="8"/>
        <v>140095.58823529392</v>
      </c>
      <c r="AK18" s="225">
        <f t="shared" si="8"/>
        <v>130755.88235294099</v>
      </c>
      <c r="AL18" s="225">
        <f t="shared" si="8"/>
        <v>121416.17647058805</v>
      </c>
      <c r="AM18" s="225">
        <f t="shared" si="8"/>
        <v>112076.47058823511</v>
      </c>
      <c r="AN18" s="225">
        <f t="shared" ref="AN18" si="9">AM21</f>
        <v>102736.76470588217</v>
      </c>
      <c r="AO18" s="225">
        <f t="shared" ref="AO18" si="10">AN21</f>
        <v>93397.058823529238</v>
      </c>
      <c r="AP18" s="225">
        <f t="shared" ref="AP18" si="11">AO21</f>
        <v>84057.352941176301</v>
      </c>
      <c r="AQ18" s="225">
        <f t="shared" ref="AQ18" si="12">AP21</f>
        <v>74717.647058823364</v>
      </c>
      <c r="AR18" s="225">
        <f t="shared" ref="AR18" si="13">AQ21</f>
        <v>65377.941176470427</v>
      </c>
      <c r="AS18" s="225">
        <f t="shared" ref="AS18" si="14">AR21</f>
        <v>56038.23529411749</v>
      </c>
      <c r="AT18" s="225">
        <f t="shared" ref="AT18" si="15">AS21</f>
        <v>46698.529411764554</v>
      </c>
      <c r="AU18" s="225">
        <f t="shared" ref="AU18" si="16">AT21</f>
        <v>37358.823529411617</v>
      </c>
      <c r="AV18" s="225">
        <f t="shared" ref="AV18" si="17">AU21</f>
        <v>28019.117647058676</v>
      </c>
      <c r="AW18" s="225">
        <f t="shared" ref="AW18" si="18">AV21</f>
        <v>18679.411764705736</v>
      </c>
      <c r="AX18" s="225">
        <f t="shared" ref="AX18" si="19">AW21</f>
        <v>9339.705882352795</v>
      </c>
      <c r="AY18" s="225">
        <f t="shared" ref="AY18" si="20">AX21</f>
        <v>-1.4551915228366852E-10</v>
      </c>
      <c r="AZ18" s="225">
        <f t="shared" ref="AZ18" si="21">AY21</f>
        <v>-1.4551915228366852E-10</v>
      </c>
      <c r="BA18" s="225">
        <f t="shared" ref="BA18" si="22">AZ21</f>
        <v>-1.4551915228366852E-10</v>
      </c>
      <c r="BB18" s="225">
        <f t="shared" ref="BB18" si="23">BA21</f>
        <v>-1.4551915228366852E-10</v>
      </c>
      <c r="BC18" s="225">
        <f t="shared" ref="BC18" si="24">BB21</f>
        <v>-1.4551915228366852E-10</v>
      </c>
      <c r="BD18" s="225">
        <f t="shared" ref="BD18" si="25">BC21</f>
        <v>-1.4551915228366852E-10</v>
      </c>
      <c r="BE18" s="225">
        <f t="shared" ref="BE18" si="26">BD21</f>
        <v>-1.4551915228366852E-10</v>
      </c>
      <c r="BF18" s="225">
        <f t="shared" ref="BF18" si="27">BE21</f>
        <v>-1.4551915228366852E-10</v>
      </c>
      <c r="BG18" s="225">
        <f t="shared" ref="BG18" si="28">BF21</f>
        <v>-1.4551915228366852E-10</v>
      </c>
      <c r="BH18" s="225">
        <f t="shared" ref="BH18" si="29">BG21</f>
        <v>-1.4551915228366852E-10</v>
      </c>
      <c r="BI18" s="225">
        <f t="shared" ref="BI18" si="30">BH21</f>
        <v>-1.4551915228366852E-10</v>
      </c>
      <c r="BJ18" s="225">
        <f t="shared" ref="BJ18" si="31">BI21</f>
        <v>-1.4551915228366852E-10</v>
      </c>
      <c r="BK18" s="225">
        <f t="shared" ref="BK18" si="32">BJ21</f>
        <v>-1.4551915228366852E-10</v>
      </c>
      <c r="BL18" s="225">
        <f t="shared" ref="BL18" si="33">BK21</f>
        <v>-1.4551915228366852E-10</v>
      </c>
      <c r="BM18" s="225">
        <f t="shared" ref="BM18" si="34">BL21</f>
        <v>-1.4551915228366852E-10</v>
      </c>
      <c r="BN18" s="225">
        <f t="shared" ref="BN18" si="35">BM21</f>
        <v>-1.4551915228366852E-10</v>
      </c>
      <c r="BO18" s="225">
        <f t="shared" ref="BO18" si="36">BN21</f>
        <v>-1.4551915228366852E-10</v>
      </c>
      <c r="BP18" s="225">
        <f t="shared" ref="BP18" si="37">BO21</f>
        <v>-1.4551915228366852E-10</v>
      </c>
      <c r="BQ18" s="225">
        <f t="shared" ref="BQ18" si="38">BP21</f>
        <v>-1.4551915228366852E-10</v>
      </c>
      <c r="BR18" s="225">
        <f t="shared" ref="BR18" si="39">BQ21</f>
        <v>-1.4551915228366852E-10</v>
      </c>
      <c r="BS18" s="225">
        <f t="shared" ref="BS18" si="40">BR21</f>
        <v>-1.4551915228366852E-10</v>
      </c>
      <c r="BT18" s="225">
        <f t="shared" ref="BT18" si="41">BS21</f>
        <v>-1.4551915228366852E-10</v>
      </c>
      <c r="BU18" s="225">
        <f t="shared" ref="BU18" si="42">BT21</f>
        <v>-1.4551915228366852E-10</v>
      </c>
      <c r="BV18" s="225">
        <f t="shared" ref="BV18" si="43">BU21</f>
        <v>-1.4551915228366852E-10</v>
      </c>
      <c r="BW18" s="225">
        <f t="shared" ref="BW18" si="44">BV21</f>
        <v>-1.4551915228366852E-10</v>
      </c>
      <c r="BX18" s="225">
        <f t="shared" ref="BX18" si="45">BW21</f>
        <v>-1.4551915228366852E-10</v>
      </c>
      <c r="BY18" s="225">
        <f t="shared" ref="BY18" si="46">BX21</f>
        <v>-1.4551915228366852E-10</v>
      </c>
      <c r="BZ18" s="225">
        <f t="shared" ref="BZ18" si="47">BY21</f>
        <v>-1.4551915228366852E-10</v>
      </c>
      <c r="CA18" s="225">
        <f t="shared" ref="CA18" si="48">BZ21</f>
        <v>-1.4551915228366852E-10</v>
      </c>
      <c r="CB18" s="225">
        <f t="shared" ref="CB18" si="49">CA21</f>
        <v>-1.4551915228366852E-10</v>
      </c>
      <c r="CC18" s="225">
        <f t="shared" ref="CC18" si="50">CB21</f>
        <v>-1.4551915228366852E-10</v>
      </c>
      <c r="CD18" s="225">
        <f t="shared" ref="CD18" si="51">CC21</f>
        <v>-1.4551915228366852E-10</v>
      </c>
      <c r="CE18" s="225">
        <f t="shared" ref="CE18" si="52">CD21</f>
        <v>-1.4551915228366852E-10</v>
      </c>
      <c r="CF18" s="225">
        <f t="shared" ref="CF18" si="53">CE21</f>
        <v>-1.4551915228366852E-10</v>
      </c>
      <c r="CG18" s="225">
        <f t="shared" ref="CG18" si="54">CF21</f>
        <v>-1.4551915228366852E-10</v>
      </c>
      <c r="CH18" s="225">
        <f t="shared" ref="CH18" si="55">CG21</f>
        <v>-1.4551915228366852E-10</v>
      </c>
      <c r="CI18" s="225">
        <f t="shared" ref="CI18" si="56">CH21</f>
        <v>-1.4551915228366852E-10</v>
      </c>
      <c r="CJ18" s="225">
        <f t="shared" ref="CJ18" si="57">CI21</f>
        <v>-1.4551915228366852E-10</v>
      </c>
      <c r="CK18" s="225">
        <f t="shared" ref="CK18" si="58">CJ21</f>
        <v>-1.4551915228366852E-10</v>
      </c>
      <c r="CL18" s="225">
        <f t="shared" ref="CL18" si="59">CK21</f>
        <v>-1.4551915228366852E-10</v>
      </c>
      <c r="CM18" s="225">
        <f t="shared" ref="CM18" si="60">CL21</f>
        <v>-1.4551915228366852E-10</v>
      </c>
      <c r="CN18" s="225">
        <f t="shared" ref="CN18" si="61">CM21</f>
        <v>-1.4551915228366852E-10</v>
      </c>
      <c r="CO18" s="225">
        <f t="shared" ref="CO18" si="62">CN21</f>
        <v>-1.4551915228366852E-10</v>
      </c>
      <c r="CP18" s="225">
        <f t="shared" ref="CP18" si="63">CO21</f>
        <v>-1.4551915228366852E-10</v>
      </c>
      <c r="CQ18" s="225">
        <f t="shared" ref="CQ18" si="64">CP21</f>
        <v>-1.4551915228366852E-10</v>
      </c>
      <c r="CR18" s="225">
        <f t="shared" ref="CR18" si="65">CQ21</f>
        <v>-1.4551915228366852E-10</v>
      </c>
      <c r="CS18" s="225">
        <f t="shared" ref="CS18" si="66">CR21</f>
        <v>-1.4551915228366852E-10</v>
      </c>
      <c r="CT18" s="225">
        <f t="shared" ref="CT18" si="67">CS21</f>
        <v>-1.4551915228366852E-10</v>
      </c>
      <c r="CU18" s="225">
        <f t="shared" ref="CU18" si="68">CT21</f>
        <v>-1.4551915228366852E-10</v>
      </c>
      <c r="CV18" s="225">
        <f t="shared" ref="CV18" si="69">CU21</f>
        <v>-1.4551915228366852E-10</v>
      </c>
      <c r="CW18" s="225">
        <f t="shared" ref="CW18" si="70">CV21</f>
        <v>-1.4551915228366852E-10</v>
      </c>
      <c r="CX18" s="225">
        <f t="shared" ref="CX18" si="71">CW21</f>
        <v>-1.4551915228366852E-10</v>
      </c>
      <c r="CY18" s="225">
        <f t="shared" ref="CY18" si="72">CX21</f>
        <v>-1.4551915228366852E-10</v>
      </c>
      <c r="CZ18" s="225">
        <f t="shared" ref="CZ18" si="73">CY21</f>
        <v>-1.4551915228366852E-10</v>
      </c>
      <c r="DA18" s="225">
        <f t="shared" ref="DA18" si="74">CZ21</f>
        <v>-1.4551915228366852E-10</v>
      </c>
      <c r="DB18" s="225">
        <f t="shared" ref="DB18" si="75">DA21</f>
        <v>-1.4551915228366852E-10</v>
      </c>
      <c r="DC18" s="225">
        <f t="shared" ref="DC18" si="76">DB21</f>
        <v>-1.4551915228366852E-10</v>
      </c>
      <c r="DD18" s="225">
        <f t="shared" ref="DD18" si="77">DC21</f>
        <v>-1.4551915228366852E-10</v>
      </c>
      <c r="DE18" s="225">
        <f t="shared" ref="DE18" si="78">DD21</f>
        <v>-1.4551915228366852E-10</v>
      </c>
      <c r="DF18" s="225">
        <f t="shared" ref="DF18" si="79">DE21</f>
        <v>-1.4551915228366852E-10</v>
      </c>
      <c r="DG18" s="225">
        <f t="shared" ref="DG18" si="80">DF21</f>
        <v>-1.4551915228366852E-10</v>
      </c>
      <c r="DH18" s="225">
        <f t="shared" ref="DH18" si="81">DG21</f>
        <v>-1.4551915228366852E-10</v>
      </c>
      <c r="DI18" s="225">
        <f t="shared" ref="DI18" si="82">DH21</f>
        <v>-1.4551915228366852E-10</v>
      </c>
      <c r="DJ18" s="225">
        <f t="shared" ref="DJ18" si="83">DI21</f>
        <v>-1.4551915228366852E-10</v>
      </c>
      <c r="DK18" s="225">
        <f t="shared" ref="DK18" si="84">DJ21</f>
        <v>-1.4551915228366852E-10</v>
      </c>
      <c r="DL18" s="225">
        <f t="shared" ref="DL18" si="85">DK21</f>
        <v>-1.4551915228366852E-10</v>
      </c>
      <c r="DM18" s="225">
        <f t="shared" ref="DM18" si="86">DL21</f>
        <v>-1.4551915228366852E-10</v>
      </c>
      <c r="DN18" s="225">
        <f t="shared" ref="DN18" si="87">DM21</f>
        <v>-1.4551915228366852E-10</v>
      </c>
      <c r="DO18" s="225">
        <f t="shared" ref="DO18" si="88">DN21</f>
        <v>-1.4551915228366852E-10</v>
      </c>
      <c r="DP18" s="225">
        <f t="shared" ref="DP18" si="89">DO21</f>
        <v>-1.4551915228366852E-10</v>
      </c>
      <c r="DQ18" s="225">
        <f t="shared" ref="DQ18" si="90">DP21</f>
        <v>-1.4551915228366852E-10</v>
      </c>
      <c r="DR18" s="225">
        <f t="shared" ref="DR18" si="91">DQ21</f>
        <v>-1.4551915228366852E-10</v>
      </c>
      <c r="DS18" s="225">
        <f t="shared" ref="DS18" si="92">DR21</f>
        <v>-1.4551915228366852E-10</v>
      </c>
      <c r="DT18" s="225">
        <f t="shared" ref="DT18" si="93">DS21</f>
        <v>-1.4551915228366852E-10</v>
      </c>
      <c r="DU18" s="225">
        <f t="shared" ref="DU18" si="94">DT21</f>
        <v>-1.4551915228366852E-10</v>
      </c>
      <c r="DV18" s="225">
        <f t="shared" ref="DV18" si="95">DU21</f>
        <v>-1.4551915228366852E-10</v>
      </c>
      <c r="DW18" s="225">
        <f t="shared" ref="DW18" si="96">DV21</f>
        <v>-1.4551915228366852E-10</v>
      </c>
      <c r="DX18" s="225">
        <f t="shared" ref="DX18" si="97">DW21</f>
        <v>-1.4551915228366852E-10</v>
      </c>
      <c r="DY18" s="225">
        <f t="shared" ref="DY18" si="98">DX21</f>
        <v>-1.4551915228366852E-10</v>
      </c>
      <c r="DZ18" s="225">
        <f t="shared" ref="DZ18" si="99">DY21</f>
        <v>-1.4551915228366852E-10</v>
      </c>
      <c r="EA18" s="225">
        <f t="shared" ref="EA18" si="100">DZ21</f>
        <v>-1.4551915228366852E-10</v>
      </c>
      <c r="EB18" s="225">
        <f t="shared" ref="EB18" si="101">EA21</f>
        <v>-1.4551915228366852E-10</v>
      </c>
      <c r="EC18" s="225">
        <f t="shared" ref="EC18" si="102">EB21</f>
        <v>-1.4551915228366852E-10</v>
      </c>
      <c r="ED18" s="225">
        <f t="shared" ref="ED18" si="103">EC21</f>
        <v>-1.4551915228366852E-10</v>
      </c>
      <c r="EE18" s="225">
        <f t="shared" ref="EE18" si="104">ED21</f>
        <v>-1.4551915228366852E-10</v>
      </c>
      <c r="EF18" s="225">
        <f t="shared" ref="EF18" si="105">EE21</f>
        <v>-1.4551915228366852E-10</v>
      </c>
      <c r="EG18" s="225">
        <f t="shared" ref="EG18" si="106">EF21</f>
        <v>-1.4551915228366852E-10</v>
      </c>
      <c r="EH18" s="225">
        <f t="shared" ref="EH18" si="107">EG21</f>
        <v>-1.4551915228366852E-10</v>
      </c>
      <c r="EI18" s="225">
        <f t="shared" ref="EI18" si="108">EH21</f>
        <v>-1.4551915228366852E-10</v>
      </c>
      <c r="EJ18" s="225">
        <f t="shared" ref="EJ18" si="109">EI21</f>
        <v>-1.4551915228366852E-10</v>
      </c>
      <c r="EK18" s="225">
        <f t="shared" ref="EK18" si="110">EJ21</f>
        <v>-1.4551915228366852E-10</v>
      </c>
      <c r="EL18" s="225">
        <f t="shared" ref="EL18" si="111">EK21</f>
        <v>-1.4551915228366852E-10</v>
      </c>
      <c r="EM18" s="225">
        <f t="shared" ref="EM18" si="112">EL21</f>
        <v>-1.4551915228366852E-10</v>
      </c>
      <c r="EN18" s="225">
        <f t="shared" ref="EN18" si="113">EM21</f>
        <v>-1.4551915228366852E-10</v>
      </c>
      <c r="EO18" s="225">
        <f t="shared" ref="EO18" si="114">EN21</f>
        <v>-1.4551915228366852E-10</v>
      </c>
      <c r="EP18" s="225">
        <f t="shared" ref="EP18" si="115">EO21</f>
        <v>-1.4551915228366852E-10</v>
      </c>
      <c r="EQ18" s="225">
        <f t="shared" ref="EQ18" si="116">EP21</f>
        <v>-1.4551915228366852E-10</v>
      </c>
      <c r="ER18" s="225">
        <f t="shared" ref="ER18" si="117">EQ21</f>
        <v>-1.4551915228366852E-10</v>
      </c>
      <c r="ES18" s="225">
        <f t="shared" ref="ES18" si="118">ER21</f>
        <v>-1.4551915228366852E-10</v>
      </c>
      <c r="ET18" s="225">
        <f t="shared" ref="ET18" si="119">ES21</f>
        <v>-1.4551915228366852E-10</v>
      </c>
      <c r="EU18" s="225">
        <f t="shared" ref="EU18" si="120">ET21</f>
        <v>-1.4551915228366852E-10</v>
      </c>
      <c r="EV18" s="225">
        <f t="shared" ref="EV18" si="121">EU21</f>
        <v>-1.4551915228366852E-10</v>
      </c>
      <c r="EW18" s="225">
        <f t="shared" ref="EW18" si="122">EV21</f>
        <v>-1.4551915228366852E-10</v>
      </c>
      <c r="EX18" s="225">
        <f t="shared" ref="EX18" si="123">EW21</f>
        <v>-1.4551915228366852E-10</v>
      </c>
      <c r="EY18" s="225">
        <f t="shared" ref="EY18" si="124">EX21</f>
        <v>-1.4551915228366852E-10</v>
      </c>
      <c r="EZ18" s="225">
        <f t="shared" ref="EZ18" si="125">EY21</f>
        <v>-1.4551915228366852E-10</v>
      </c>
      <c r="FA18" s="225">
        <f t="shared" ref="FA18" si="126">EZ21</f>
        <v>-1.4551915228366852E-10</v>
      </c>
      <c r="FB18" s="225">
        <f t="shared" ref="FB18" si="127">FA21</f>
        <v>-1.4551915228366852E-10</v>
      </c>
      <c r="FC18" s="225">
        <f t="shared" ref="FC18" si="128">FB21</f>
        <v>-1.4551915228366852E-10</v>
      </c>
      <c r="FD18" s="225">
        <f t="shared" ref="FD18" si="129">FC21</f>
        <v>-1.4551915228366852E-10</v>
      </c>
      <c r="FE18" s="225">
        <f t="shared" ref="FE18" si="130">FD21</f>
        <v>-1.4551915228366852E-10</v>
      </c>
      <c r="FF18" s="225">
        <f t="shared" ref="FF18" si="131">FE21</f>
        <v>-1.4551915228366852E-10</v>
      </c>
      <c r="FG18" s="225">
        <f t="shared" ref="FG18" si="132">FF21</f>
        <v>-1.4551915228366852E-10</v>
      </c>
      <c r="FH18" s="225">
        <f t="shared" ref="FH18" si="133">FG21</f>
        <v>-1.4551915228366852E-10</v>
      </c>
      <c r="FI18" s="225">
        <f t="shared" ref="FI18" si="134">FH21</f>
        <v>-1.4551915228366852E-10</v>
      </c>
      <c r="FJ18" s="225">
        <f t="shared" ref="FJ18" si="135">FI21</f>
        <v>-1.4551915228366852E-10</v>
      </c>
      <c r="FK18" s="225">
        <f t="shared" ref="FK18" si="136">FJ21</f>
        <v>-1.4551915228366852E-10</v>
      </c>
      <c r="FL18" s="225">
        <f t="shared" ref="FL18" si="137">FK21</f>
        <v>-1.4551915228366852E-10</v>
      </c>
      <c r="FM18" s="225">
        <f t="shared" ref="FM18" si="138">FL21</f>
        <v>-1.4551915228366852E-10</v>
      </c>
      <c r="FN18" s="225">
        <f t="shared" ref="FN18" si="139">FM21</f>
        <v>-1.4551915228366852E-10</v>
      </c>
      <c r="FO18" s="225">
        <f t="shared" ref="FO18" si="140">FN21</f>
        <v>-1.4551915228366852E-10</v>
      </c>
      <c r="FP18" s="225">
        <f t="shared" ref="FP18" si="141">FO21</f>
        <v>-1.4551915228366852E-10</v>
      </c>
      <c r="FQ18" s="225">
        <f t="shared" ref="FQ18" si="142">FP21</f>
        <v>-1.4551915228366852E-10</v>
      </c>
      <c r="FR18" s="225">
        <f t="shared" ref="FR18" si="143">FQ21</f>
        <v>-1.4551915228366852E-10</v>
      </c>
      <c r="FS18" s="225">
        <f t="shared" ref="FS18" si="144">FR21</f>
        <v>-1.4551915228366852E-10</v>
      </c>
      <c r="FT18" s="225">
        <f t="shared" ref="FT18" si="145">FS21</f>
        <v>-1.4551915228366852E-10</v>
      </c>
      <c r="FU18" s="225">
        <f t="shared" ref="FU18" si="146">FT21</f>
        <v>-1.4551915228366852E-10</v>
      </c>
      <c r="FV18" s="225">
        <f t="shared" ref="FV18" si="147">FU21</f>
        <v>-1.4551915228366852E-10</v>
      </c>
      <c r="FW18" s="225">
        <f t="shared" ref="FW18" si="148">FV21</f>
        <v>-1.4551915228366852E-10</v>
      </c>
      <c r="FX18" s="225">
        <f t="shared" ref="FX18" si="149">FW21</f>
        <v>-1.4551915228366852E-10</v>
      </c>
      <c r="FY18" s="225">
        <f t="shared" ref="FY18" si="150">FX21</f>
        <v>-1.4551915228366852E-10</v>
      </c>
      <c r="FZ18" s="225">
        <f t="shared" ref="FZ18" si="151">FY21</f>
        <v>-1.4551915228366852E-10</v>
      </c>
      <c r="GA18" s="225">
        <f t="shared" ref="GA18" si="152">FZ21</f>
        <v>-1.4551915228366852E-10</v>
      </c>
      <c r="GB18" s="225">
        <f t="shared" ref="GB18" si="153">GA21</f>
        <v>-1.4551915228366852E-10</v>
      </c>
      <c r="GC18" s="225">
        <f t="shared" ref="GC18" si="154">GB21</f>
        <v>-1.4551915228366852E-10</v>
      </c>
      <c r="GD18" s="225">
        <f t="shared" ref="GD18" si="155">GC21</f>
        <v>-1.4551915228366852E-10</v>
      </c>
      <c r="GE18" s="225">
        <f t="shared" ref="GE18" si="156">GD21</f>
        <v>-1.4551915228366852E-10</v>
      </c>
      <c r="GF18" s="225">
        <f t="shared" ref="GF18" si="157">GE21</f>
        <v>-1.4551915228366852E-10</v>
      </c>
      <c r="GG18" s="225">
        <f t="shared" ref="GG18" si="158">GF21</f>
        <v>-1.4551915228366852E-10</v>
      </c>
      <c r="GH18" s="225">
        <f t="shared" ref="GH18" si="159">GG21</f>
        <v>-1.4551915228366852E-10</v>
      </c>
      <c r="GI18" s="225">
        <f t="shared" ref="GI18" si="160">GH21</f>
        <v>-1.4551915228366852E-10</v>
      </c>
      <c r="GJ18" s="225">
        <f t="shared" ref="GJ18" si="161">GI21</f>
        <v>-1.4551915228366852E-10</v>
      </c>
    </row>
    <row r="19" spans="1:192" s="521" customFormat="1" x14ac:dyDescent="0.25">
      <c r="A19" s="15"/>
      <c r="B19" s="15"/>
      <c r="C19" s="21"/>
      <c r="D19" s="48"/>
      <c r="E19" s="524" t="str">
        <f xml:space="preserve"> ConCost!E$78</f>
        <v>Construction costs POS</v>
      </c>
      <c r="F19" s="524">
        <f xml:space="preserve"> ConCost!F$78</f>
        <v>0</v>
      </c>
      <c r="G19" s="524" t="str">
        <f xml:space="preserve"> ConCost!G$78</f>
        <v>$ 000s</v>
      </c>
      <c r="H19" s="524">
        <f xml:space="preserve"> ConCost!H$78</f>
        <v>317550</v>
      </c>
      <c r="I19" s="524">
        <f xml:space="preserve"> ConCost!I$78</f>
        <v>0</v>
      </c>
      <c r="J19" s="524">
        <f xml:space="preserve"> ConCost!J$78</f>
        <v>0</v>
      </c>
      <c r="K19" s="524">
        <f xml:space="preserve"> ConCost!K$78</f>
        <v>0</v>
      </c>
      <c r="L19" s="524">
        <f xml:space="preserve"> ConCost!L$78</f>
        <v>32088.461538461539</v>
      </c>
      <c r="M19" s="524">
        <f xml:space="preserve"> ConCost!M$78</f>
        <v>71365.38461538461</v>
      </c>
      <c r="N19" s="524">
        <f xml:space="preserve"> ConCost!N$78</f>
        <v>71365.38461538461</v>
      </c>
      <c r="O19" s="524">
        <f xml:space="preserve"> ConCost!O$78</f>
        <v>71365.38461538461</v>
      </c>
      <c r="P19" s="524">
        <f xml:space="preserve"> ConCost!P$78</f>
        <v>71365.38461538461</v>
      </c>
      <c r="Q19" s="524">
        <f xml:space="preserve"> ConCost!Q$78</f>
        <v>0</v>
      </c>
      <c r="R19" s="524">
        <f xml:space="preserve"> ConCost!R$78</f>
        <v>0</v>
      </c>
      <c r="S19" s="524">
        <f xml:space="preserve"> ConCost!S$78</f>
        <v>0</v>
      </c>
      <c r="T19" s="524">
        <f xml:space="preserve"> ConCost!T$78</f>
        <v>0</v>
      </c>
      <c r="U19" s="524">
        <f xml:space="preserve"> ConCost!U$78</f>
        <v>0</v>
      </c>
      <c r="V19" s="524">
        <f xml:space="preserve"> ConCost!V$78</f>
        <v>0</v>
      </c>
      <c r="W19" s="524">
        <f xml:space="preserve"> ConCost!W$78</f>
        <v>0</v>
      </c>
      <c r="X19" s="524">
        <f xml:space="preserve"> ConCost!X$78</f>
        <v>0</v>
      </c>
      <c r="Y19" s="524">
        <f xml:space="preserve"> ConCost!Y$78</f>
        <v>0</v>
      </c>
      <c r="Z19" s="524">
        <f xml:space="preserve"> ConCost!Z$78</f>
        <v>0</v>
      </c>
      <c r="AA19" s="524">
        <f xml:space="preserve"> ConCost!AA$78</f>
        <v>0</v>
      </c>
      <c r="AB19" s="524">
        <f xml:space="preserve"> ConCost!AB$78</f>
        <v>0</v>
      </c>
      <c r="AC19" s="524">
        <f xml:space="preserve"> ConCost!AC$78</f>
        <v>0</v>
      </c>
      <c r="AD19" s="524">
        <f xml:space="preserve"> ConCost!AD$78</f>
        <v>0</v>
      </c>
      <c r="AE19" s="524">
        <f xml:space="preserve"> ConCost!AE$78</f>
        <v>0</v>
      </c>
      <c r="AF19" s="524">
        <f xml:space="preserve"> ConCost!AF$78</f>
        <v>0</v>
      </c>
      <c r="AG19" s="524">
        <f xml:space="preserve"> ConCost!AG$78</f>
        <v>0</v>
      </c>
      <c r="AH19" s="524">
        <f xml:space="preserve"> ConCost!AH$78</f>
        <v>0</v>
      </c>
      <c r="AI19" s="524">
        <f xml:space="preserve"> ConCost!AI$78</f>
        <v>0</v>
      </c>
      <c r="AJ19" s="524">
        <f xml:space="preserve"> ConCost!AJ$78</f>
        <v>0</v>
      </c>
      <c r="AK19" s="524">
        <f xml:space="preserve"> ConCost!AK$78</f>
        <v>0</v>
      </c>
      <c r="AL19" s="524">
        <f xml:space="preserve"> ConCost!AL$78</f>
        <v>0</v>
      </c>
      <c r="AM19" s="524">
        <f xml:space="preserve"> ConCost!AM$78</f>
        <v>0</v>
      </c>
      <c r="AN19" s="524">
        <f xml:space="preserve"> ConCost!AN$78</f>
        <v>0</v>
      </c>
      <c r="AO19" s="524">
        <f xml:space="preserve"> ConCost!AO$78</f>
        <v>0</v>
      </c>
      <c r="AP19" s="524">
        <f xml:space="preserve"> ConCost!AP$78</f>
        <v>0</v>
      </c>
      <c r="AQ19" s="524">
        <f xml:space="preserve"> ConCost!AQ$78</f>
        <v>0</v>
      </c>
      <c r="AR19" s="524">
        <f xml:space="preserve"> ConCost!AR$78</f>
        <v>0</v>
      </c>
      <c r="AS19" s="524">
        <f xml:space="preserve"> ConCost!AS$78</f>
        <v>0</v>
      </c>
      <c r="AT19" s="524">
        <f xml:space="preserve"> ConCost!AT$78</f>
        <v>0</v>
      </c>
      <c r="AU19" s="524">
        <f xml:space="preserve"> ConCost!AU$78</f>
        <v>0</v>
      </c>
      <c r="AV19" s="524">
        <f xml:space="preserve"> ConCost!AV$78</f>
        <v>0</v>
      </c>
      <c r="AW19" s="524">
        <f xml:space="preserve"> ConCost!AW$78</f>
        <v>0</v>
      </c>
      <c r="AX19" s="524">
        <f xml:space="preserve"> ConCost!AX$78</f>
        <v>0</v>
      </c>
      <c r="AY19" s="524">
        <f xml:space="preserve"> ConCost!AY$78</f>
        <v>0</v>
      </c>
      <c r="AZ19" s="524">
        <f xml:space="preserve"> ConCost!AZ$78</f>
        <v>0</v>
      </c>
      <c r="BA19" s="524">
        <f xml:space="preserve"> ConCost!BA$78</f>
        <v>0</v>
      </c>
      <c r="BB19" s="524">
        <f xml:space="preserve"> ConCost!BB$78</f>
        <v>0</v>
      </c>
      <c r="BC19" s="524">
        <f xml:space="preserve"> ConCost!BC$78</f>
        <v>0</v>
      </c>
      <c r="BD19" s="524">
        <f xml:space="preserve"> ConCost!BD$78</f>
        <v>0</v>
      </c>
      <c r="BE19" s="524">
        <f xml:space="preserve"> ConCost!BE$78</f>
        <v>0</v>
      </c>
      <c r="BF19" s="524">
        <f xml:space="preserve"> ConCost!BF$78</f>
        <v>0</v>
      </c>
      <c r="BG19" s="524">
        <f xml:space="preserve"> ConCost!BG$78</f>
        <v>0</v>
      </c>
      <c r="BH19" s="524">
        <f xml:space="preserve"> ConCost!BH$78</f>
        <v>0</v>
      </c>
      <c r="BI19" s="524">
        <f xml:space="preserve"> ConCost!BI$78</f>
        <v>0</v>
      </c>
      <c r="BJ19" s="524">
        <f xml:space="preserve"> ConCost!BJ$78</f>
        <v>0</v>
      </c>
      <c r="BK19" s="524">
        <f xml:space="preserve"> ConCost!BK$78</f>
        <v>0</v>
      </c>
      <c r="BL19" s="524">
        <f xml:space="preserve"> ConCost!BL$78</f>
        <v>0</v>
      </c>
      <c r="BM19" s="524">
        <f xml:space="preserve"> ConCost!BM$78</f>
        <v>0</v>
      </c>
      <c r="BN19" s="524">
        <f xml:space="preserve"> ConCost!BN$78</f>
        <v>0</v>
      </c>
      <c r="BO19" s="524">
        <f xml:space="preserve"> ConCost!BO$78</f>
        <v>0</v>
      </c>
      <c r="BP19" s="524">
        <f xml:space="preserve"> ConCost!BP$78</f>
        <v>0</v>
      </c>
      <c r="BQ19" s="524">
        <f xml:space="preserve"> ConCost!BQ$78</f>
        <v>0</v>
      </c>
      <c r="BR19" s="524">
        <f xml:space="preserve"> ConCost!BR$78</f>
        <v>0</v>
      </c>
      <c r="BS19" s="524">
        <f xml:space="preserve"> ConCost!BS$78</f>
        <v>0</v>
      </c>
      <c r="BT19" s="524">
        <f xml:space="preserve"> ConCost!BT$78</f>
        <v>0</v>
      </c>
      <c r="BU19" s="524">
        <f xml:space="preserve"> ConCost!BU$78</f>
        <v>0</v>
      </c>
      <c r="BV19" s="524">
        <f xml:space="preserve"> ConCost!BV$78</f>
        <v>0</v>
      </c>
      <c r="BW19" s="524">
        <f xml:space="preserve"> ConCost!BW$78</f>
        <v>0</v>
      </c>
      <c r="BX19" s="524">
        <f xml:space="preserve"> ConCost!BX$78</f>
        <v>0</v>
      </c>
      <c r="BY19" s="524">
        <f xml:space="preserve"> ConCost!BY$78</f>
        <v>0</v>
      </c>
      <c r="BZ19" s="524">
        <f xml:space="preserve"> ConCost!BZ$78</f>
        <v>0</v>
      </c>
      <c r="CA19" s="524">
        <f xml:space="preserve"> ConCost!CA$78</f>
        <v>0</v>
      </c>
      <c r="CB19" s="524">
        <f xml:space="preserve"> ConCost!CB$78</f>
        <v>0</v>
      </c>
      <c r="CC19" s="524">
        <f xml:space="preserve"> ConCost!CC$78</f>
        <v>0</v>
      </c>
      <c r="CD19" s="524">
        <f xml:space="preserve"> ConCost!CD$78</f>
        <v>0</v>
      </c>
      <c r="CE19" s="524">
        <f xml:space="preserve"> ConCost!CE$78</f>
        <v>0</v>
      </c>
      <c r="CF19" s="524">
        <f xml:space="preserve"> ConCost!CF$78</f>
        <v>0</v>
      </c>
      <c r="CG19" s="524">
        <f xml:space="preserve"> ConCost!CG$78</f>
        <v>0</v>
      </c>
      <c r="CH19" s="524">
        <f xml:space="preserve"> ConCost!CH$78</f>
        <v>0</v>
      </c>
      <c r="CI19" s="524">
        <f xml:space="preserve"> ConCost!CI$78</f>
        <v>0</v>
      </c>
      <c r="CJ19" s="524">
        <f xml:space="preserve"> ConCost!CJ$78</f>
        <v>0</v>
      </c>
      <c r="CK19" s="524">
        <f xml:space="preserve"> ConCost!CK$78</f>
        <v>0</v>
      </c>
      <c r="CL19" s="524">
        <f xml:space="preserve"> ConCost!CL$78</f>
        <v>0</v>
      </c>
      <c r="CM19" s="524">
        <f xml:space="preserve"> ConCost!CM$78</f>
        <v>0</v>
      </c>
      <c r="CN19" s="524">
        <f xml:space="preserve"> ConCost!CN$78</f>
        <v>0</v>
      </c>
      <c r="CO19" s="524">
        <f xml:space="preserve"> ConCost!CO$78</f>
        <v>0</v>
      </c>
      <c r="CP19" s="524">
        <f xml:space="preserve"> ConCost!CP$78</f>
        <v>0</v>
      </c>
      <c r="CQ19" s="524">
        <f xml:space="preserve"> ConCost!CQ$78</f>
        <v>0</v>
      </c>
      <c r="CR19" s="524">
        <f xml:space="preserve"> ConCost!CR$78</f>
        <v>0</v>
      </c>
      <c r="CS19" s="524">
        <f xml:space="preserve"> ConCost!CS$78</f>
        <v>0</v>
      </c>
      <c r="CT19" s="524">
        <f xml:space="preserve"> ConCost!CT$78</f>
        <v>0</v>
      </c>
      <c r="CU19" s="524">
        <f xml:space="preserve"> ConCost!CU$78</f>
        <v>0</v>
      </c>
      <c r="CV19" s="524">
        <f xml:space="preserve"> ConCost!CV$78</f>
        <v>0</v>
      </c>
      <c r="CW19" s="524">
        <f xml:space="preserve"> ConCost!CW$78</f>
        <v>0</v>
      </c>
      <c r="CX19" s="524">
        <f xml:space="preserve"> ConCost!CX$78</f>
        <v>0</v>
      </c>
      <c r="CY19" s="524">
        <f xml:space="preserve"> ConCost!CY$78</f>
        <v>0</v>
      </c>
      <c r="CZ19" s="524">
        <f xml:space="preserve"> ConCost!CZ$78</f>
        <v>0</v>
      </c>
      <c r="DA19" s="524">
        <f xml:space="preserve"> ConCost!DA$78</f>
        <v>0</v>
      </c>
      <c r="DB19" s="524">
        <f xml:space="preserve"> ConCost!DB$78</f>
        <v>0</v>
      </c>
      <c r="DC19" s="524">
        <f xml:space="preserve"> ConCost!DC$78</f>
        <v>0</v>
      </c>
      <c r="DD19" s="524">
        <f xml:space="preserve"> ConCost!DD$78</f>
        <v>0</v>
      </c>
      <c r="DE19" s="524">
        <f xml:space="preserve"> ConCost!DE$78</f>
        <v>0</v>
      </c>
      <c r="DF19" s="524">
        <f xml:space="preserve"> ConCost!DF$78</f>
        <v>0</v>
      </c>
      <c r="DG19" s="524">
        <f xml:space="preserve"> ConCost!DG$78</f>
        <v>0</v>
      </c>
      <c r="DH19" s="524">
        <f xml:space="preserve"> ConCost!DH$78</f>
        <v>0</v>
      </c>
      <c r="DI19" s="524">
        <f xml:space="preserve"> ConCost!DI$78</f>
        <v>0</v>
      </c>
      <c r="DJ19" s="524">
        <f xml:space="preserve"> ConCost!DJ$78</f>
        <v>0</v>
      </c>
      <c r="DK19" s="524">
        <f xml:space="preserve"> ConCost!DK$78</f>
        <v>0</v>
      </c>
      <c r="DL19" s="524">
        <f xml:space="preserve"> ConCost!DL$78</f>
        <v>0</v>
      </c>
      <c r="DM19" s="524">
        <f xml:space="preserve"> ConCost!DM$78</f>
        <v>0</v>
      </c>
      <c r="DN19" s="524">
        <f xml:space="preserve"> ConCost!DN$78</f>
        <v>0</v>
      </c>
      <c r="DO19" s="524">
        <f xml:space="preserve"> ConCost!DO$78</f>
        <v>0</v>
      </c>
      <c r="DP19" s="524">
        <f xml:space="preserve"> ConCost!DP$78</f>
        <v>0</v>
      </c>
      <c r="DQ19" s="524">
        <f xml:space="preserve"> ConCost!DQ$78</f>
        <v>0</v>
      </c>
      <c r="DR19" s="524">
        <f xml:space="preserve"> ConCost!DR$78</f>
        <v>0</v>
      </c>
      <c r="DS19" s="524">
        <f xml:space="preserve"> ConCost!DS$78</f>
        <v>0</v>
      </c>
      <c r="DT19" s="524">
        <f xml:space="preserve"> ConCost!DT$78</f>
        <v>0</v>
      </c>
      <c r="DU19" s="524">
        <f xml:space="preserve"> ConCost!DU$78</f>
        <v>0</v>
      </c>
      <c r="DV19" s="524">
        <f xml:space="preserve"> ConCost!DV$78</f>
        <v>0</v>
      </c>
      <c r="DW19" s="524">
        <f xml:space="preserve"> ConCost!DW$78</f>
        <v>0</v>
      </c>
      <c r="DX19" s="524">
        <f xml:space="preserve"> ConCost!DX$78</f>
        <v>0</v>
      </c>
      <c r="DY19" s="524">
        <f xml:space="preserve"> ConCost!DY$78</f>
        <v>0</v>
      </c>
      <c r="DZ19" s="524">
        <f xml:space="preserve"> ConCost!DZ$78</f>
        <v>0</v>
      </c>
      <c r="EA19" s="524">
        <f xml:space="preserve"> ConCost!EA$78</f>
        <v>0</v>
      </c>
      <c r="EB19" s="524">
        <f xml:space="preserve"> ConCost!EB$78</f>
        <v>0</v>
      </c>
      <c r="EC19" s="524">
        <f xml:space="preserve"> ConCost!EC$78</f>
        <v>0</v>
      </c>
      <c r="ED19" s="524">
        <f xml:space="preserve"> ConCost!ED$78</f>
        <v>0</v>
      </c>
      <c r="EE19" s="524">
        <f xml:space="preserve"> ConCost!EE$78</f>
        <v>0</v>
      </c>
      <c r="EF19" s="524">
        <f xml:space="preserve"> ConCost!EF$78</f>
        <v>0</v>
      </c>
      <c r="EG19" s="524">
        <f xml:space="preserve"> ConCost!EG$78</f>
        <v>0</v>
      </c>
      <c r="EH19" s="524">
        <f xml:space="preserve"> ConCost!EH$78</f>
        <v>0</v>
      </c>
      <c r="EI19" s="524">
        <f xml:space="preserve"> ConCost!EI$78</f>
        <v>0</v>
      </c>
      <c r="EJ19" s="524">
        <f xml:space="preserve"> ConCost!EJ$78</f>
        <v>0</v>
      </c>
      <c r="EK19" s="524">
        <f xml:space="preserve"> ConCost!EK$78</f>
        <v>0</v>
      </c>
      <c r="EL19" s="524">
        <f xml:space="preserve"> ConCost!EL$78</f>
        <v>0</v>
      </c>
      <c r="EM19" s="524">
        <f xml:space="preserve"> ConCost!EM$78</f>
        <v>0</v>
      </c>
      <c r="EN19" s="524">
        <f xml:space="preserve"> ConCost!EN$78</f>
        <v>0</v>
      </c>
      <c r="EO19" s="524">
        <f xml:space="preserve"> ConCost!EO$78</f>
        <v>0</v>
      </c>
      <c r="EP19" s="524">
        <f xml:space="preserve"> ConCost!EP$78</f>
        <v>0</v>
      </c>
      <c r="EQ19" s="524">
        <f xml:space="preserve"> ConCost!EQ$78</f>
        <v>0</v>
      </c>
      <c r="ER19" s="524">
        <f xml:space="preserve"> ConCost!ER$78</f>
        <v>0</v>
      </c>
      <c r="ES19" s="524">
        <f xml:space="preserve"> ConCost!ES$78</f>
        <v>0</v>
      </c>
      <c r="ET19" s="524">
        <f xml:space="preserve"> ConCost!ET$78</f>
        <v>0</v>
      </c>
      <c r="EU19" s="524">
        <f xml:space="preserve"> ConCost!EU$78</f>
        <v>0</v>
      </c>
      <c r="EV19" s="524">
        <f xml:space="preserve"> ConCost!EV$78</f>
        <v>0</v>
      </c>
      <c r="EW19" s="524">
        <f xml:space="preserve"> ConCost!EW$78</f>
        <v>0</v>
      </c>
      <c r="EX19" s="524">
        <f xml:space="preserve"> ConCost!EX$78</f>
        <v>0</v>
      </c>
      <c r="EY19" s="524">
        <f xml:space="preserve"> ConCost!EY$78</f>
        <v>0</v>
      </c>
      <c r="EZ19" s="524">
        <f xml:space="preserve"> ConCost!EZ$78</f>
        <v>0</v>
      </c>
      <c r="FA19" s="524">
        <f xml:space="preserve"> ConCost!FA$78</f>
        <v>0</v>
      </c>
      <c r="FB19" s="524">
        <f xml:space="preserve"> ConCost!FB$78</f>
        <v>0</v>
      </c>
      <c r="FC19" s="524">
        <f xml:space="preserve"> ConCost!FC$78</f>
        <v>0</v>
      </c>
      <c r="FD19" s="524">
        <f xml:space="preserve"> ConCost!FD$78</f>
        <v>0</v>
      </c>
      <c r="FE19" s="524">
        <f xml:space="preserve"> ConCost!FE$78</f>
        <v>0</v>
      </c>
      <c r="FF19" s="524">
        <f xml:space="preserve"> ConCost!FF$78</f>
        <v>0</v>
      </c>
      <c r="FG19" s="524">
        <f xml:space="preserve"> ConCost!FG$78</f>
        <v>0</v>
      </c>
      <c r="FH19" s="524">
        <f xml:space="preserve"> ConCost!FH$78</f>
        <v>0</v>
      </c>
      <c r="FI19" s="524">
        <f xml:space="preserve"> ConCost!FI$78</f>
        <v>0</v>
      </c>
      <c r="FJ19" s="524">
        <f xml:space="preserve"> ConCost!FJ$78</f>
        <v>0</v>
      </c>
      <c r="FK19" s="524">
        <f xml:space="preserve"> ConCost!FK$78</f>
        <v>0</v>
      </c>
      <c r="FL19" s="524">
        <f xml:space="preserve"> ConCost!FL$78</f>
        <v>0</v>
      </c>
      <c r="FM19" s="524">
        <f xml:space="preserve"> ConCost!FM$78</f>
        <v>0</v>
      </c>
      <c r="FN19" s="524">
        <f xml:space="preserve"> ConCost!FN$78</f>
        <v>0</v>
      </c>
      <c r="FO19" s="524">
        <f xml:space="preserve"> ConCost!FO$78</f>
        <v>0</v>
      </c>
      <c r="FP19" s="524">
        <f xml:space="preserve"> ConCost!FP$78</f>
        <v>0</v>
      </c>
      <c r="FQ19" s="524">
        <f xml:space="preserve"> ConCost!FQ$78</f>
        <v>0</v>
      </c>
      <c r="FR19" s="524">
        <f xml:space="preserve"> ConCost!FR$78</f>
        <v>0</v>
      </c>
      <c r="FS19" s="524">
        <f xml:space="preserve"> ConCost!FS$78</f>
        <v>0</v>
      </c>
      <c r="FT19" s="524">
        <f xml:space="preserve"> ConCost!FT$78</f>
        <v>0</v>
      </c>
      <c r="FU19" s="524">
        <f xml:space="preserve"> ConCost!FU$78</f>
        <v>0</v>
      </c>
      <c r="FV19" s="524">
        <f xml:space="preserve"> ConCost!FV$78</f>
        <v>0</v>
      </c>
      <c r="FW19" s="524">
        <f xml:space="preserve"> ConCost!FW$78</f>
        <v>0</v>
      </c>
      <c r="FX19" s="524">
        <f xml:space="preserve"> ConCost!FX$78</f>
        <v>0</v>
      </c>
      <c r="FY19" s="524">
        <f xml:space="preserve"> ConCost!FY$78</f>
        <v>0</v>
      </c>
      <c r="FZ19" s="524">
        <f xml:space="preserve"> ConCost!FZ$78</f>
        <v>0</v>
      </c>
      <c r="GA19" s="524">
        <f xml:space="preserve"> ConCost!GA$78</f>
        <v>0</v>
      </c>
      <c r="GB19" s="524">
        <f xml:space="preserve"> ConCost!GB$78</f>
        <v>0</v>
      </c>
      <c r="GC19" s="524">
        <f xml:space="preserve"> ConCost!GC$78</f>
        <v>0</v>
      </c>
      <c r="GD19" s="524">
        <f xml:space="preserve"> ConCost!GD$78</f>
        <v>0</v>
      </c>
      <c r="GE19" s="524">
        <f xml:space="preserve"> ConCost!GE$78</f>
        <v>0</v>
      </c>
      <c r="GF19" s="524">
        <f xml:space="preserve"> ConCost!GF$78</f>
        <v>0</v>
      </c>
      <c r="GG19" s="524">
        <f xml:space="preserve"> ConCost!GG$78</f>
        <v>0</v>
      </c>
      <c r="GH19" s="524">
        <f xml:space="preserve"> ConCost!GH$78</f>
        <v>0</v>
      </c>
      <c r="GI19" s="524">
        <f xml:space="preserve"> ConCost!GI$78</f>
        <v>0</v>
      </c>
      <c r="GJ19" s="524">
        <f xml:space="preserve"> ConCost!GJ$78</f>
        <v>0</v>
      </c>
    </row>
    <row r="20" spans="1:192" s="521" customFormat="1" x14ac:dyDescent="0.25">
      <c r="A20" s="15"/>
      <c r="B20" s="15"/>
      <c r="C20" s="21"/>
      <c r="D20" s="48"/>
      <c r="E20" s="127" t="str">
        <f t="shared" ref="E20:AJ20" si="162" xml:space="preserve"> E$13</f>
        <v>Wind asset depreciation POS</v>
      </c>
      <c r="F20" s="127">
        <f t="shared" si="162"/>
        <v>0</v>
      </c>
      <c r="G20" s="127" t="str">
        <f t="shared" si="162"/>
        <v>$ 000s</v>
      </c>
      <c r="H20" s="127">
        <f t="shared" si="162"/>
        <v>317550.00000000012</v>
      </c>
      <c r="I20" s="127">
        <f t="shared" si="162"/>
        <v>0</v>
      </c>
      <c r="J20" s="127">
        <f t="shared" si="162"/>
        <v>0</v>
      </c>
      <c r="K20" s="127">
        <f t="shared" si="162"/>
        <v>0</v>
      </c>
      <c r="L20" s="127">
        <f t="shared" si="162"/>
        <v>0</v>
      </c>
      <c r="M20" s="127">
        <f t="shared" si="162"/>
        <v>0</v>
      </c>
      <c r="N20" s="127">
        <f t="shared" si="162"/>
        <v>0</v>
      </c>
      <c r="O20" s="127">
        <f t="shared" si="162"/>
        <v>0</v>
      </c>
      <c r="P20" s="127">
        <f t="shared" si="162"/>
        <v>0</v>
      </c>
      <c r="Q20" s="127">
        <f t="shared" si="162"/>
        <v>9339.7058823529405</v>
      </c>
      <c r="R20" s="127">
        <f t="shared" si="162"/>
        <v>9339.7058823529405</v>
      </c>
      <c r="S20" s="127">
        <f t="shared" si="162"/>
        <v>9339.7058823529405</v>
      </c>
      <c r="T20" s="127">
        <f t="shared" si="162"/>
        <v>9339.7058823529405</v>
      </c>
      <c r="U20" s="127">
        <f t="shared" si="162"/>
        <v>9339.7058823529405</v>
      </c>
      <c r="V20" s="127">
        <f t="shared" si="162"/>
        <v>9339.7058823529405</v>
      </c>
      <c r="W20" s="127">
        <f t="shared" si="162"/>
        <v>9339.7058823529405</v>
      </c>
      <c r="X20" s="127">
        <f t="shared" si="162"/>
        <v>9339.7058823529405</v>
      </c>
      <c r="Y20" s="127">
        <f t="shared" si="162"/>
        <v>9339.7058823529405</v>
      </c>
      <c r="Z20" s="127">
        <f t="shared" si="162"/>
        <v>9339.7058823529405</v>
      </c>
      <c r="AA20" s="127">
        <f t="shared" si="162"/>
        <v>9339.7058823529405</v>
      </c>
      <c r="AB20" s="127">
        <f t="shared" si="162"/>
        <v>9339.7058823529405</v>
      </c>
      <c r="AC20" s="127">
        <f t="shared" si="162"/>
        <v>9339.7058823529405</v>
      </c>
      <c r="AD20" s="127">
        <f t="shared" si="162"/>
        <v>9339.7058823529405</v>
      </c>
      <c r="AE20" s="127">
        <f t="shared" si="162"/>
        <v>9339.7058823529405</v>
      </c>
      <c r="AF20" s="127">
        <f t="shared" si="162"/>
        <v>9339.7058823529405</v>
      </c>
      <c r="AG20" s="127">
        <f t="shared" si="162"/>
        <v>9339.7058823529405</v>
      </c>
      <c r="AH20" s="127">
        <f t="shared" si="162"/>
        <v>9339.7058823529405</v>
      </c>
      <c r="AI20" s="127">
        <f t="shared" si="162"/>
        <v>9339.7058823529405</v>
      </c>
      <c r="AJ20" s="127">
        <f t="shared" si="162"/>
        <v>9339.7058823529405</v>
      </c>
      <c r="AK20" s="127">
        <f t="shared" ref="AK20:CV20" si="163" xml:space="preserve"> AK$13</f>
        <v>9339.7058823529405</v>
      </c>
      <c r="AL20" s="127">
        <f t="shared" si="163"/>
        <v>9339.7058823529405</v>
      </c>
      <c r="AM20" s="127">
        <f t="shared" si="163"/>
        <v>9339.7058823529405</v>
      </c>
      <c r="AN20" s="127">
        <f t="shared" si="163"/>
        <v>9339.7058823529405</v>
      </c>
      <c r="AO20" s="127">
        <f t="shared" si="163"/>
        <v>9339.7058823529405</v>
      </c>
      <c r="AP20" s="127">
        <f t="shared" si="163"/>
        <v>9339.7058823529405</v>
      </c>
      <c r="AQ20" s="127">
        <f t="shared" si="163"/>
        <v>9339.7058823529405</v>
      </c>
      <c r="AR20" s="127">
        <f t="shared" si="163"/>
        <v>9339.7058823529405</v>
      </c>
      <c r="AS20" s="127">
        <f t="shared" si="163"/>
        <v>9339.7058823529405</v>
      </c>
      <c r="AT20" s="127">
        <f t="shared" si="163"/>
        <v>9339.7058823529405</v>
      </c>
      <c r="AU20" s="127">
        <f t="shared" si="163"/>
        <v>9339.7058823529405</v>
      </c>
      <c r="AV20" s="127">
        <f t="shared" si="163"/>
        <v>9339.7058823529405</v>
      </c>
      <c r="AW20" s="127">
        <f t="shared" si="163"/>
        <v>9339.7058823529405</v>
      </c>
      <c r="AX20" s="127">
        <f t="shared" si="163"/>
        <v>9339.7058823529405</v>
      </c>
      <c r="AY20" s="127">
        <f t="shared" si="163"/>
        <v>0</v>
      </c>
      <c r="AZ20" s="127">
        <f t="shared" si="163"/>
        <v>0</v>
      </c>
      <c r="BA20" s="127">
        <f t="shared" si="163"/>
        <v>0</v>
      </c>
      <c r="BB20" s="127">
        <f t="shared" si="163"/>
        <v>0</v>
      </c>
      <c r="BC20" s="127">
        <f t="shared" si="163"/>
        <v>0</v>
      </c>
      <c r="BD20" s="127">
        <f t="shared" si="163"/>
        <v>0</v>
      </c>
      <c r="BE20" s="127">
        <f t="shared" si="163"/>
        <v>0</v>
      </c>
      <c r="BF20" s="127">
        <f t="shared" si="163"/>
        <v>0</v>
      </c>
      <c r="BG20" s="127">
        <f t="shared" si="163"/>
        <v>0</v>
      </c>
      <c r="BH20" s="127">
        <f t="shared" si="163"/>
        <v>0</v>
      </c>
      <c r="BI20" s="127">
        <f t="shared" si="163"/>
        <v>0</v>
      </c>
      <c r="BJ20" s="127">
        <f t="shared" si="163"/>
        <v>0</v>
      </c>
      <c r="BK20" s="127">
        <f t="shared" si="163"/>
        <v>0</v>
      </c>
      <c r="BL20" s="127">
        <f t="shared" si="163"/>
        <v>0</v>
      </c>
      <c r="BM20" s="127">
        <f t="shared" si="163"/>
        <v>0</v>
      </c>
      <c r="BN20" s="127">
        <f t="shared" si="163"/>
        <v>0</v>
      </c>
      <c r="BO20" s="127">
        <f t="shared" si="163"/>
        <v>0</v>
      </c>
      <c r="BP20" s="127">
        <f t="shared" si="163"/>
        <v>0</v>
      </c>
      <c r="BQ20" s="127">
        <f t="shared" si="163"/>
        <v>0</v>
      </c>
      <c r="BR20" s="127">
        <f t="shared" si="163"/>
        <v>0</v>
      </c>
      <c r="BS20" s="127">
        <f t="shared" si="163"/>
        <v>0</v>
      </c>
      <c r="BT20" s="127">
        <f t="shared" si="163"/>
        <v>0</v>
      </c>
      <c r="BU20" s="127">
        <f t="shared" si="163"/>
        <v>0</v>
      </c>
      <c r="BV20" s="127">
        <f t="shared" si="163"/>
        <v>0</v>
      </c>
      <c r="BW20" s="127">
        <f t="shared" si="163"/>
        <v>0</v>
      </c>
      <c r="BX20" s="127">
        <f t="shared" si="163"/>
        <v>0</v>
      </c>
      <c r="BY20" s="127">
        <f t="shared" si="163"/>
        <v>0</v>
      </c>
      <c r="BZ20" s="127">
        <f t="shared" si="163"/>
        <v>0</v>
      </c>
      <c r="CA20" s="127">
        <f t="shared" si="163"/>
        <v>0</v>
      </c>
      <c r="CB20" s="127">
        <f t="shared" si="163"/>
        <v>0</v>
      </c>
      <c r="CC20" s="127">
        <f t="shared" si="163"/>
        <v>0</v>
      </c>
      <c r="CD20" s="127">
        <f t="shared" si="163"/>
        <v>0</v>
      </c>
      <c r="CE20" s="127">
        <f t="shared" si="163"/>
        <v>0</v>
      </c>
      <c r="CF20" s="127">
        <f t="shared" si="163"/>
        <v>0</v>
      </c>
      <c r="CG20" s="127">
        <f t="shared" si="163"/>
        <v>0</v>
      </c>
      <c r="CH20" s="127">
        <f t="shared" si="163"/>
        <v>0</v>
      </c>
      <c r="CI20" s="127">
        <f t="shared" si="163"/>
        <v>0</v>
      </c>
      <c r="CJ20" s="127">
        <f t="shared" si="163"/>
        <v>0</v>
      </c>
      <c r="CK20" s="127">
        <f t="shared" si="163"/>
        <v>0</v>
      </c>
      <c r="CL20" s="127">
        <f t="shared" si="163"/>
        <v>0</v>
      </c>
      <c r="CM20" s="127">
        <f t="shared" si="163"/>
        <v>0</v>
      </c>
      <c r="CN20" s="127">
        <f t="shared" si="163"/>
        <v>0</v>
      </c>
      <c r="CO20" s="127">
        <f t="shared" si="163"/>
        <v>0</v>
      </c>
      <c r="CP20" s="127">
        <f t="shared" si="163"/>
        <v>0</v>
      </c>
      <c r="CQ20" s="127">
        <f t="shared" si="163"/>
        <v>0</v>
      </c>
      <c r="CR20" s="127">
        <f t="shared" si="163"/>
        <v>0</v>
      </c>
      <c r="CS20" s="127">
        <f t="shared" si="163"/>
        <v>0</v>
      </c>
      <c r="CT20" s="127">
        <f t="shared" si="163"/>
        <v>0</v>
      </c>
      <c r="CU20" s="127">
        <f t="shared" si="163"/>
        <v>0</v>
      </c>
      <c r="CV20" s="127">
        <f t="shared" si="163"/>
        <v>0</v>
      </c>
      <c r="CW20" s="127">
        <f t="shared" ref="CW20:FH20" si="164" xml:space="preserve"> CW$13</f>
        <v>0</v>
      </c>
      <c r="CX20" s="127">
        <f t="shared" si="164"/>
        <v>0</v>
      </c>
      <c r="CY20" s="127">
        <f t="shared" si="164"/>
        <v>0</v>
      </c>
      <c r="CZ20" s="127">
        <f t="shared" si="164"/>
        <v>0</v>
      </c>
      <c r="DA20" s="127">
        <f t="shared" si="164"/>
        <v>0</v>
      </c>
      <c r="DB20" s="127">
        <f t="shared" si="164"/>
        <v>0</v>
      </c>
      <c r="DC20" s="127">
        <f t="shared" si="164"/>
        <v>0</v>
      </c>
      <c r="DD20" s="127">
        <f t="shared" si="164"/>
        <v>0</v>
      </c>
      <c r="DE20" s="127">
        <f t="shared" si="164"/>
        <v>0</v>
      </c>
      <c r="DF20" s="127">
        <f t="shared" si="164"/>
        <v>0</v>
      </c>
      <c r="DG20" s="127">
        <f t="shared" si="164"/>
        <v>0</v>
      </c>
      <c r="DH20" s="127">
        <f t="shared" si="164"/>
        <v>0</v>
      </c>
      <c r="DI20" s="127">
        <f t="shared" si="164"/>
        <v>0</v>
      </c>
      <c r="DJ20" s="127">
        <f t="shared" si="164"/>
        <v>0</v>
      </c>
      <c r="DK20" s="127">
        <f t="shared" si="164"/>
        <v>0</v>
      </c>
      <c r="DL20" s="127">
        <f t="shared" si="164"/>
        <v>0</v>
      </c>
      <c r="DM20" s="127">
        <f t="shared" si="164"/>
        <v>0</v>
      </c>
      <c r="DN20" s="127">
        <f t="shared" si="164"/>
        <v>0</v>
      </c>
      <c r="DO20" s="127">
        <f t="shared" si="164"/>
        <v>0</v>
      </c>
      <c r="DP20" s="127">
        <f t="shared" si="164"/>
        <v>0</v>
      </c>
      <c r="DQ20" s="127">
        <f t="shared" si="164"/>
        <v>0</v>
      </c>
      <c r="DR20" s="127">
        <f t="shared" si="164"/>
        <v>0</v>
      </c>
      <c r="DS20" s="127">
        <f t="shared" si="164"/>
        <v>0</v>
      </c>
      <c r="DT20" s="127">
        <f t="shared" si="164"/>
        <v>0</v>
      </c>
      <c r="DU20" s="127">
        <f t="shared" si="164"/>
        <v>0</v>
      </c>
      <c r="DV20" s="127">
        <f t="shared" si="164"/>
        <v>0</v>
      </c>
      <c r="DW20" s="127">
        <f t="shared" si="164"/>
        <v>0</v>
      </c>
      <c r="DX20" s="127">
        <f t="shared" si="164"/>
        <v>0</v>
      </c>
      <c r="DY20" s="127">
        <f t="shared" si="164"/>
        <v>0</v>
      </c>
      <c r="DZ20" s="127">
        <f t="shared" si="164"/>
        <v>0</v>
      </c>
      <c r="EA20" s="127">
        <f t="shared" si="164"/>
        <v>0</v>
      </c>
      <c r="EB20" s="127">
        <f t="shared" si="164"/>
        <v>0</v>
      </c>
      <c r="EC20" s="127">
        <f t="shared" si="164"/>
        <v>0</v>
      </c>
      <c r="ED20" s="127">
        <f t="shared" si="164"/>
        <v>0</v>
      </c>
      <c r="EE20" s="127">
        <f t="shared" si="164"/>
        <v>0</v>
      </c>
      <c r="EF20" s="127">
        <f t="shared" si="164"/>
        <v>0</v>
      </c>
      <c r="EG20" s="127">
        <f t="shared" si="164"/>
        <v>0</v>
      </c>
      <c r="EH20" s="127">
        <f t="shared" si="164"/>
        <v>0</v>
      </c>
      <c r="EI20" s="127">
        <f t="shared" si="164"/>
        <v>0</v>
      </c>
      <c r="EJ20" s="127">
        <f t="shared" si="164"/>
        <v>0</v>
      </c>
      <c r="EK20" s="127">
        <f t="shared" si="164"/>
        <v>0</v>
      </c>
      <c r="EL20" s="127">
        <f t="shared" si="164"/>
        <v>0</v>
      </c>
      <c r="EM20" s="127">
        <f t="shared" si="164"/>
        <v>0</v>
      </c>
      <c r="EN20" s="127">
        <f t="shared" si="164"/>
        <v>0</v>
      </c>
      <c r="EO20" s="127">
        <f t="shared" si="164"/>
        <v>0</v>
      </c>
      <c r="EP20" s="127">
        <f t="shared" si="164"/>
        <v>0</v>
      </c>
      <c r="EQ20" s="127">
        <f t="shared" si="164"/>
        <v>0</v>
      </c>
      <c r="ER20" s="127">
        <f t="shared" si="164"/>
        <v>0</v>
      </c>
      <c r="ES20" s="127">
        <f t="shared" si="164"/>
        <v>0</v>
      </c>
      <c r="ET20" s="127">
        <f t="shared" si="164"/>
        <v>0</v>
      </c>
      <c r="EU20" s="127">
        <f t="shared" si="164"/>
        <v>0</v>
      </c>
      <c r="EV20" s="127">
        <f t="shared" si="164"/>
        <v>0</v>
      </c>
      <c r="EW20" s="127">
        <f t="shared" si="164"/>
        <v>0</v>
      </c>
      <c r="EX20" s="127">
        <f t="shared" si="164"/>
        <v>0</v>
      </c>
      <c r="EY20" s="127">
        <f t="shared" si="164"/>
        <v>0</v>
      </c>
      <c r="EZ20" s="127">
        <f t="shared" si="164"/>
        <v>0</v>
      </c>
      <c r="FA20" s="127">
        <f t="shared" si="164"/>
        <v>0</v>
      </c>
      <c r="FB20" s="127">
        <f t="shared" si="164"/>
        <v>0</v>
      </c>
      <c r="FC20" s="127">
        <f t="shared" si="164"/>
        <v>0</v>
      </c>
      <c r="FD20" s="127">
        <f t="shared" si="164"/>
        <v>0</v>
      </c>
      <c r="FE20" s="127">
        <f t="shared" si="164"/>
        <v>0</v>
      </c>
      <c r="FF20" s="127">
        <f t="shared" si="164"/>
        <v>0</v>
      </c>
      <c r="FG20" s="127">
        <f t="shared" si="164"/>
        <v>0</v>
      </c>
      <c r="FH20" s="127">
        <f t="shared" si="164"/>
        <v>0</v>
      </c>
      <c r="FI20" s="127">
        <f t="shared" ref="FI20:GJ20" si="165" xml:space="preserve"> FI$13</f>
        <v>0</v>
      </c>
      <c r="FJ20" s="127">
        <f t="shared" si="165"/>
        <v>0</v>
      </c>
      <c r="FK20" s="127">
        <f t="shared" si="165"/>
        <v>0</v>
      </c>
      <c r="FL20" s="127">
        <f t="shared" si="165"/>
        <v>0</v>
      </c>
      <c r="FM20" s="127">
        <f t="shared" si="165"/>
        <v>0</v>
      </c>
      <c r="FN20" s="127">
        <f t="shared" si="165"/>
        <v>0</v>
      </c>
      <c r="FO20" s="127">
        <f t="shared" si="165"/>
        <v>0</v>
      </c>
      <c r="FP20" s="127">
        <f t="shared" si="165"/>
        <v>0</v>
      </c>
      <c r="FQ20" s="127">
        <f t="shared" si="165"/>
        <v>0</v>
      </c>
      <c r="FR20" s="127">
        <f t="shared" si="165"/>
        <v>0</v>
      </c>
      <c r="FS20" s="127">
        <f t="shared" si="165"/>
        <v>0</v>
      </c>
      <c r="FT20" s="127">
        <f t="shared" si="165"/>
        <v>0</v>
      </c>
      <c r="FU20" s="127">
        <f t="shared" si="165"/>
        <v>0</v>
      </c>
      <c r="FV20" s="127">
        <f t="shared" si="165"/>
        <v>0</v>
      </c>
      <c r="FW20" s="127">
        <f t="shared" si="165"/>
        <v>0</v>
      </c>
      <c r="FX20" s="127">
        <f t="shared" si="165"/>
        <v>0</v>
      </c>
      <c r="FY20" s="127">
        <f t="shared" si="165"/>
        <v>0</v>
      </c>
      <c r="FZ20" s="127">
        <f t="shared" si="165"/>
        <v>0</v>
      </c>
      <c r="GA20" s="127">
        <f t="shared" si="165"/>
        <v>0</v>
      </c>
      <c r="GB20" s="127">
        <f t="shared" si="165"/>
        <v>0</v>
      </c>
      <c r="GC20" s="127">
        <f t="shared" si="165"/>
        <v>0</v>
      </c>
      <c r="GD20" s="127">
        <f t="shared" si="165"/>
        <v>0</v>
      </c>
      <c r="GE20" s="127">
        <f t="shared" si="165"/>
        <v>0</v>
      </c>
      <c r="GF20" s="127">
        <f t="shared" si="165"/>
        <v>0</v>
      </c>
      <c r="GG20" s="127">
        <f t="shared" si="165"/>
        <v>0</v>
      </c>
      <c r="GH20" s="127">
        <f t="shared" si="165"/>
        <v>0</v>
      </c>
      <c r="GI20" s="127">
        <f t="shared" si="165"/>
        <v>0</v>
      </c>
      <c r="GJ20" s="127">
        <f t="shared" si="165"/>
        <v>0</v>
      </c>
    </row>
    <row r="21" spans="1:192" s="526" customFormat="1" x14ac:dyDescent="0.25">
      <c r="A21" s="400"/>
      <c r="B21" s="400"/>
      <c r="C21" s="401"/>
      <c r="D21" s="402"/>
      <c r="E21" s="403" t="s">
        <v>655</v>
      </c>
      <c r="F21" s="403"/>
      <c r="G21" s="403" t="str">
        <f xml:space="preserve"> SMU</f>
        <v>$ 000s</v>
      </c>
      <c r="H21" s="403"/>
      <c r="I21" s="404"/>
      <c r="J21" s="403">
        <f t="shared" ref="J21:AO21" si="166" xml:space="preserve"> J18 + J19 - J20</f>
        <v>0</v>
      </c>
      <c r="K21" s="403">
        <f t="shared" si="166"/>
        <v>0</v>
      </c>
      <c r="L21" s="403">
        <f t="shared" si="166"/>
        <v>32088.461538461539</v>
      </c>
      <c r="M21" s="403">
        <f t="shared" si="166"/>
        <v>103453.84615384616</v>
      </c>
      <c r="N21" s="403">
        <f t="shared" si="166"/>
        <v>174819.23076923075</v>
      </c>
      <c r="O21" s="403">
        <f t="shared" si="166"/>
        <v>246184.61538461538</v>
      </c>
      <c r="P21" s="403">
        <f t="shared" si="166"/>
        <v>317550</v>
      </c>
      <c r="Q21" s="403">
        <f t="shared" si="166"/>
        <v>308210.29411764705</v>
      </c>
      <c r="R21" s="403">
        <f t="shared" si="166"/>
        <v>298870.5882352941</v>
      </c>
      <c r="S21" s="403">
        <f t="shared" si="166"/>
        <v>289530.88235294115</v>
      </c>
      <c r="T21" s="403">
        <f t="shared" si="166"/>
        <v>280191.17647058819</v>
      </c>
      <c r="U21" s="403">
        <f t="shared" si="166"/>
        <v>270851.47058823524</v>
      </c>
      <c r="V21" s="403">
        <f t="shared" si="166"/>
        <v>261511.76470588229</v>
      </c>
      <c r="W21" s="403">
        <f t="shared" si="166"/>
        <v>252172.05882352934</v>
      </c>
      <c r="X21" s="403">
        <f t="shared" si="166"/>
        <v>242832.35294117639</v>
      </c>
      <c r="Y21" s="403">
        <f t="shared" si="166"/>
        <v>233492.64705882344</v>
      </c>
      <c r="Z21" s="403">
        <f t="shared" si="166"/>
        <v>224152.94117647049</v>
      </c>
      <c r="AA21" s="403">
        <f t="shared" si="166"/>
        <v>214813.23529411753</v>
      </c>
      <c r="AB21" s="403">
        <f t="shared" si="166"/>
        <v>205473.52941176458</v>
      </c>
      <c r="AC21" s="403">
        <f t="shared" si="166"/>
        <v>196133.82352941163</v>
      </c>
      <c r="AD21" s="403">
        <f t="shared" si="166"/>
        <v>186794.11764705868</v>
      </c>
      <c r="AE21" s="403">
        <f t="shared" si="166"/>
        <v>177454.41176470573</v>
      </c>
      <c r="AF21" s="403">
        <f t="shared" si="166"/>
        <v>168114.70588235278</v>
      </c>
      <c r="AG21" s="403">
        <f t="shared" si="166"/>
        <v>158774.99999999983</v>
      </c>
      <c r="AH21" s="403">
        <f t="shared" si="166"/>
        <v>149435.29411764687</v>
      </c>
      <c r="AI21" s="403">
        <f t="shared" si="166"/>
        <v>140095.58823529392</v>
      </c>
      <c r="AJ21" s="403">
        <f t="shared" si="166"/>
        <v>130755.88235294099</v>
      </c>
      <c r="AK21" s="403">
        <f t="shared" si="166"/>
        <v>121416.17647058805</v>
      </c>
      <c r="AL21" s="403">
        <f t="shared" si="166"/>
        <v>112076.47058823511</v>
      </c>
      <c r="AM21" s="403">
        <f t="shared" si="166"/>
        <v>102736.76470588217</v>
      </c>
      <c r="AN21" s="403">
        <f t="shared" si="166"/>
        <v>93397.058823529238</v>
      </c>
      <c r="AO21" s="403">
        <f t="shared" si="166"/>
        <v>84057.352941176301</v>
      </c>
      <c r="AP21" s="403">
        <f t="shared" ref="AP21:BU21" si="167" xml:space="preserve"> AP18 + AP19 - AP20</f>
        <v>74717.647058823364</v>
      </c>
      <c r="AQ21" s="403">
        <f t="shared" si="167"/>
        <v>65377.941176470427</v>
      </c>
      <c r="AR21" s="403">
        <f t="shared" si="167"/>
        <v>56038.23529411749</v>
      </c>
      <c r="AS21" s="403">
        <f t="shared" si="167"/>
        <v>46698.529411764554</v>
      </c>
      <c r="AT21" s="403">
        <f t="shared" si="167"/>
        <v>37358.823529411617</v>
      </c>
      <c r="AU21" s="403">
        <f t="shared" si="167"/>
        <v>28019.117647058676</v>
      </c>
      <c r="AV21" s="403">
        <f t="shared" si="167"/>
        <v>18679.411764705736</v>
      </c>
      <c r="AW21" s="403">
        <f t="shared" si="167"/>
        <v>9339.705882352795</v>
      </c>
      <c r="AX21" s="403">
        <f t="shared" si="167"/>
        <v>-1.4551915228366852E-10</v>
      </c>
      <c r="AY21" s="403">
        <f t="shared" si="167"/>
        <v>-1.4551915228366852E-10</v>
      </c>
      <c r="AZ21" s="403">
        <f t="shared" si="167"/>
        <v>-1.4551915228366852E-10</v>
      </c>
      <c r="BA21" s="403">
        <f t="shared" si="167"/>
        <v>-1.4551915228366852E-10</v>
      </c>
      <c r="BB21" s="403">
        <f t="shared" si="167"/>
        <v>-1.4551915228366852E-10</v>
      </c>
      <c r="BC21" s="403">
        <f t="shared" si="167"/>
        <v>-1.4551915228366852E-10</v>
      </c>
      <c r="BD21" s="403">
        <f t="shared" si="167"/>
        <v>-1.4551915228366852E-10</v>
      </c>
      <c r="BE21" s="403">
        <f t="shared" si="167"/>
        <v>-1.4551915228366852E-10</v>
      </c>
      <c r="BF21" s="403">
        <f t="shared" si="167"/>
        <v>-1.4551915228366852E-10</v>
      </c>
      <c r="BG21" s="403">
        <f t="shared" si="167"/>
        <v>-1.4551915228366852E-10</v>
      </c>
      <c r="BH21" s="403">
        <f t="shared" si="167"/>
        <v>-1.4551915228366852E-10</v>
      </c>
      <c r="BI21" s="403">
        <f t="shared" si="167"/>
        <v>-1.4551915228366852E-10</v>
      </c>
      <c r="BJ21" s="403">
        <f t="shared" si="167"/>
        <v>-1.4551915228366852E-10</v>
      </c>
      <c r="BK21" s="403">
        <f t="shared" si="167"/>
        <v>-1.4551915228366852E-10</v>
      </c>
      <c r="BL21" s="403">
        <f t="shared" si="167"/>
        <v>-1.4551915228366852E-10</v>
      </c>
      <c r="BM21" s="403">
        <f t="shared" si="167"/>
        <v>-1.4551915228366852E-10</v>
      </c>
      <c r="BN21" s="403">
        <f t="shared" si="167"/>
        <v>-1.4551915228366852E-10</v>
      </c>
      <c r="BO21" s="403">
        <f t="shared" si="167"/>
        <v>-1.4551915228366852E-10</v>
      </c>
      <c r="BP21" s="403">
        <f t="shared" si="167"/>
        <v>-1.4551915228366852E-10</v>
      </c>
      <c r="BQ21" s="403">
        <f t="shared" si="167"/>
        <v>-1.4551915228366852E-10</v>
      </c>
      <c r="BR21" s="403">
        <f t="shared" si="167"/>
        <v>-1.4551915228366852E-10</v>
      </c>
      <c r="BS21" s="403">
        <f t="shared" si="167"/>
        <v>-1.4551915228366852E-10</v>
      </c>
      <c r="BT21" s="403">
        <f t="shared" si="167"/>
        <v>-1.4551915228366852E-10</v>
      </c>
      <c r="BU21" s="403">
        <f t="shared" si="167"/>
        <v>-1.4551915228366852E-10</v>
      </c>
      <c r="BV21" s="403">
        <f t="shared" ref="BV21:DA21" si="168" xml:space="preserve"> BV18 + BV19 - BV20</f>
        <v>-1.4551915228366852E-10</v>
      </c>
      <c r="BW21" s="403">
        <f t="shared" si="168"/>
        <v>-1.4551915228366852E-10</v>
      </c>
      <c r="BX21" s="403">
        <f t="shared" si="168"/>
        <v>-1.4551915228366852E-10</v>
      </c>
      <c r="BY21" s="403">
        <f t="shared" si="168"/>
        <v>-1.4551915228366852E-10</v>
      </c>
      <c r="BZ21" s="403">
        <f t="shared" si="168"/>
        <v>-1.4551915228366852E-10</v>
      </c>
      <c r="CA21" s="403">
        <f t="shared" si="168"/>
        <v>-1.4551915228366852E-10</v>
      </c>
      <c r="CB21" s="403">
        <f t="shared" si="168"/>
        <v>-1.4551915228366852E-10</v>
      </c>
      <c r="CC21" s="403">
        <f t="shared" si="168"/>
        <v>-1.4551915228366852E-10</v>
      </c>
      <c r="CD21" s="403">
        <f t="shared" si="168"/>
        <v>-1.4551915228366852E-10</v>
      </c>
      <c r="CE21" s="403">
        <f t="shared" si="168"/>
        <v>-1.4551915228366852E-10</v>
      </c>
      <c r="CF21" s="403">
        <f t="shared" si="168"/>
        <v>-1.4551915228366852E-10</v>
      </c>
      <c r="CG21" s="403">
        <f t="shared" si="168"/>
        <v>-1.4551915228366852E-10</v>
      </c>
      <c r="CH21" s="403">
        <f t="shared" si="168"/>
        <v>-1.4551915228366852E-10</v>
      </c>
      <c r="CI21" s="403">
        <f t="shared" si="168"/>
        <v>-1.4551915228366852E-10</v>
      </c>
      <c r="CJ21" s="403">
        <f t="shared" si="168"/>
        <v>-1.4551915228366852E-10</v>
      </c>
      <c r="CK21" s="403">
        <f t="shared" si="168"/>
        <v>-1.4551915228366852E-10</v>
      </c>
      <c r="CL21" s="403">
        <f t="shared" si="168"/>
        <v>-1.4551915228366852E-10</v>
      </c>
      <c r="CM21" s="403">
        <f t="shared" si="168"/>
        <v>-1.4551915228366852E-10</v>
      </c>
      <c r="CN21" s="403">
        <f t="shared" si="168"/>
        <v>-1.4551915228366852E-10</v>
      </c>
      <c r="CO21" s="403">
        <f t="shared" si="168"/>
        <v>-1.4551915228366852E-10</v>
      </c>
      <c r="CP21" s="403">
        <f t="shared" si="168"/>
        <v>-1.4551915228366852E-10</v>
      </c>
      <c r="CQ21" s="403">
        <f t="shared" si="168"/>
        <v>-1.4551915228366852E-10</v>
      </c>
      <c r="CR21" s="403">
        <f t="shared" si="168"/>
        <v>-1.4551915228366852E-10</v>
      </c>
      <c r="CS21" s="403">
        <f t="shared" si="168"/>
        <v>-1.4551915228366852E-10</v>
      </c>
      <c r="CT21" s="403">
        <f t="shared" si="168"/>
        <v>-1.4551915228366852E-10</v>
      </c>
      <c r="CU21" s="403">
        <f t="shared" si="168"/>
        <v>-1.4551915228366852E-10</v>
      </c>
      <c r="CV21" s="403">
        <f t="shared" si="168"/>
        <v>-1.4551915228366852E-10</v>
      </c>
      <c r="CW21" s="403">
        <f t="shared" si="168"/>
        <v>-1.4551915228366852E-10</v>
      </c>
      <c r="CX21" s="403">
        <f t="shared" si="168"/>
        <v>-1.4551915228366852E-10</v>
      </c>
      <c r="CY21" s="403">
        <f t="shared" si="168"/>
        <v>-1.4551915228366852E-10</v>
      </c>
      <c r="CZ21" s="403">
        <f t="shared" si="168"/>
        <v>-1.4551915228366852E-10</v>
      </c>
      <c r="DA21" s="403">
        <f t="shared" si="168"/>
        <v>-1.4551915228366852E-10</v>
      </c>
      <c r="DB21" s="403">
        <f t="shared" ref="DB21:EG21" si="169" xml:space="preserve"> DB18 + DB19 - DB20</f>
        <v>-1.4551915228366852E-10</v>
      </c>
      <c r="DC21" s="403">
        <f t="shared" si="169"/>
        <v>-1.4551915228366852E-10</v>
      </c>
      <c r="DD21" s="403">
        <f t="shared" si="169"/>
        <v>-1.4551915228366852E-10</v>
      </c>
      <c r="DE21" s="403">
        <f t="shared" si="169"/>
        <v>-1.4551915228366852E-10</v>
      </c>
      <c r="DF21" s="403">
        <f t="shared" si="169"/>
        <v>-1.4551915228366852E-10</v>
      </c>
      <c r="DG21" s="403">
        <f t="shared" si="169"/>
        <v>-1.4551915228366852E-10</v>
      </c>
      <c r="DH21" s="403">
        <f t="shared" si="169"/>
        <v>-1.4551915228366852E-10</v>
      </c>
      <c r="DI21" s="403">
        <f t="shared" si="169"/>
        <v>-1.4551915228366852E-10</v>
      </c>
      <c r="DJ21" s="403">
        <f t="shared" si="169"/>
        <v>-1.4551915228366852E-10</v>
      </c>
      <c r="DK21" s="403">
        <f t="shared" si="169"/>
        <v>-1.4551915228366852E-10</v>
      </c>
      <c r="DL21" s="403">
        <f t="shared" si="169"/>
        <v>-1.4551915228366852E-10</v>
      </c>
      <c r="DM21" s="403">
        <f t="shared" si="169"/>
        <v>-1.4551915228366852E-10</v>
      </c>
      <c r="DN21" s="403">
        <f t="shared" si="169"/>
        <v>-1.4551915228366852E-10</v>
      </c>
      <c r="DO21" s="403">
        <f t="shared" si="169"/>
        <v>-1.4551915228366852E-10</v>
      </c>
      <c r="DP21" s="403">
        <f t="shared" si="169"/>
        <v>-1.4551915228366852E-10</v>
      </c>
      <c r="DQ21" s="403">
        <f t="shared" si="169"/>
        <v>-1.4551915228366852E-10</v>
      </c>
      <c r="DR21" s="403">
        <f t="shared" si="169"/>
        <v>-1.4551915228366852E-10</v>
      </c>
      <c r="DS21" s="403">
        <f t="shared" si="169"/>
        <v>-1.4551915228366852E-10</v>
      </c>
      <c r="DT21" s="403">
        <f t="shared" si="169"/>
        <v>-1.4551915228366852E-10</v>
      </c>
      <c r="DU21" s="403">
        <f t="shared" si="169"/>
        <v>-1.4551915228366852E-10</v>
      </c>
      <c r="DV21" s="403">
        <f t="shared" si="169"/>
        <v>-1.4551915228366852E-10</v>
      </c>
      <c r="DW21" s="403">
        <f t="shared" si="169"/>
        <v>-1.4551915228366852E-10</v>
      </c>
      <c r="DX21" s="403">
        <f t="shared" si="169"/>
        <v>-1.4551915228366852E-10</v>
      </c>
      <c r="DY21" s="403">
        <f t="shared" si="169"/>
        <v>-1.4551915228366852E-10</v>
      </c>
      <c r="DZ21" s="403">
        <f t="shared" si="169"/>
        <v>-1.4551915228366852E-10</v>
      </c>
      <c r="EA21" s="403">
        <f t="shared" si="169"/>
        <v>-1.4551915228366852E-10</v>
      </c>
      <c r="EB21" s="403">
        <f t="shared" si="169"/>
        <v>-1.4551915228366852E-10</v>
      </c>
      <c r="EC21" s="403">
        <f t="shared" si="169"/>
        <v>-1.4551915228366852E-10</v>
      </c>
      <c r="ED21" s="403">
        <f t="shared" si="169"/>
        <v>-1.4551915228366852E-10</v>
      </c>
      <c r="EE21" s="403">
        <f t="shared" si="169"/>
        <v>-1.4551915228366852E-10</v>
      </c>
      <c r="EF21" s="403">
        <f t="shared" si="169"/>
        <v>-1.4551915228366852E-10</v>
      </c>
      <c r="EG21" s="403">
        <f t="shared" si="169"/>
        <v>-1.4551915228366852E-10</v>
      </c>
      <c r="EH21" s="403">
        <f t="shared" ref="EH21:FM21" si="170" xml:space="preserve"> EH18 + EH19 - EH20</f>
        <v>-1.4551915228366852E-10</v>
      </c>
      <c r="EI21" s="403">
        <f t="shared" si="170"/>
        <v>-1.4551915228366852E-10</v>
      </c>
      <c r="EJ21" s="403">
        <f t="shared" si="170"/>
        <v>-1.4551915228366852E-10</v>
      </c>
      <c r="EK21" s="403">
        <f t="shared" si="170"/>
        <v>-1.4551915228366852E-10</v>
      </c>
      <c r="EL21" s="403">
        <f t="shared" si="170"/>
        <v>-1.4551915228366852E-10</v>
      </c>
      <c r="EM21" s="403">
        <f t="shared" si="170"/>
        <v>-1.4551915228366852E-10</v>
      </c>
      <c r="EN21" s="403">
        <f t="shared" si="170"/>
        <v>-1.4551915228366852E-10</v>
      </c>
      <c r="EO21" s="403">
        <f t="shared" si="170"/>
        <v>-1.4551915228366852E-10</v>
      </c>
      <c r="EP21" s="403">
        <f t="shared" si="170"/>
        <v>-1.4551915228366852E-10</v>
      </c>
      <c r="EQ21" s="403">
        <f t="shared" si="170"/>
        <v>-1.4551915228366852E-10</v>
      </c>
      <c r="ER21" s="403">
        <f t="shared" si="170"/>
        <v>-1.4551915228366852E-10</v>
      </c>
      <c r="ES21" s="403">
        <f t="shared" si="170"/>
        <v>-1.4551915228366852E-10</v>
      </c>
      <c r="ET21" s="403">
        <f t="shared" si="170"/>
        <v>-1.4551915228366852E-10</v>
      </c>
      <c r="EU21" s="403">
        <f t="shared" si="170"/>
        <v>-1.4551915228366852E-10</v>
      </c>
      <c r="EV21" s="403">
        <f t="shared" si="170"/>
        <v>-1.4551915228366852E-10</v>
      </c>
      <c r="EW21" s="403">
        <f t="shared" si="170"/>
        <v>-1.4551915228366852E-10</v>
      </c>
      <c r="EX21" s="403">
        <f t="shared" si="170"/>
        <v>-1.4551915228366852E-10</v>
      </c>
      <c r="EY21" s="403">
        <f t="shared" si="170"/>
        <v>-1.4551915228366852E-10</v>
      </c>
      <c r="EZ21" s="403">
        <f t="shared" si="170"/>
        <v>-1.4551915228366852E-10</v>
      </c>
      <c r="FA21" s="403">
        <f t="shared" si="170"/>
        <v>-1.4551915228366852E-10</v>
      </c>
      <c r="FB21" s="403">
        <f t="shared" si="170"/>
        <v>-1.4551915228366852E-10</v>
      </c>
      <c r="FC21" s="403">
        <f t="shared" si="170"/>
        <v>-1.4551915228366852E-10</v>
      </c>
      <c r="FD21" s="403">
        <f t="shared" si="170"/>
        <v>-1.4551915228366852E-10</v>
      </c>
      <c r="FE21" s="403">
        <f t="shared" si="170"/>
        <v>-1.4551915228366852E-10</v>
      </c>
      <c r="FF21" s="403">
        <f t="shared" si="170"/>
        <v>-1.4551915228366852E-10</v>
      </c>
      <c r="FG21" s="403">
        <f t="shared" si="170"/>
        <v>-1.4551915228366852E-10</v>
      </c>
      <c r="FH21" s="403">
        <f t="shared" si="170"/>
        <v>-1.4551915228366852E-10</v>
      </c>
      <c r="FI21" s="403">
        <f t="shared" si="170"/>
        <v>-1.4551915228366852E-10</v>
      </c>
      <c r="FJ21" s="403">
        <f t="shared" si="170"/>
        <v>-1.4551915228366852E-10</v>
      </c>
      <c r="FK21" s="403">
        <f t="shared" si="170"/>
        <v>-1.4551915228366852E-10</v>
      </c>
      <c r="FL21" s="403">
        <f t="shared" si="170"/>
        <v>-1.4551915228366852E-10</v>
      </c>
      <c r="FM21" s="403">
        <f t="shared" si="170"/>
        <v>-1.4551915228366852E-10</v>
      </c>
      <c r="FN21" s="403">
        <f t="shared" ref="FN21:GJ21" si="171" xml:space="preserve"> FN18 + FN19 - FN20</f>
        <v>-1.4551915228366852E-10</v>
      </c>
      <c r="FO21" s="403">
        <f t="shared" si="171"/>
        <v>-1.4551915228366852E-10</v>
      </c>
      <c r="FP21" s="403">
        <f t="shared" si="171"/>
        <v>-1.4551915228366852E-10</v>
      </c>
      <c r="FQ21" s="403">
        <f t="shared" si="171"/>
        <v>-1.4551915228366852E-10</v>
      </c>
      <c r="FR21" s="403">
        <f t="shared" si="171"/>
        <v>-1.4551915228366852E-10</v>
      </c>
      <c r="FS21" s="403">
        <f t="shared" si="171"/>
        <v>-1.4551915228366852E-10</v>
      </c>
      <c r="FT21" s="403">
        <f t="shared" si="171"/>
        <v>-1.4551915228366852E-10</v>
      </c>
      <c r="FU21" s="403">
        <f t="shared" si="171"/>
        <v>-1.4551915228366852E-10</v>
      </c>
      <c r="FV21" s="403">
        <f t="shared" si="171"/>
        <v>-1.4551915228366852E-10</v>
      </c>
      <c r="FW21" s="403">
        <f t="shared" si="171"/>
        <v>-1.4551915228366852E-10</v>
      </c>
      <c r="FX21" s="403">
        <f t="shared" si="171"/>
        <v>-1.4551915228366852E-10</v>
      </c>
      <c r="FY21" s="403">
        <f t="shared" si="171"/>
        <v>-1.4551915228366852E-10</v>
      </c>
      <c r="FZ21" s="403">
        <f t="shared" si="171"/>
        <v>-1.4551915228366852E-10</v>
      </c>
      <c r="GA21" s="403">
        <f t="shared" si="171"/>
        <v>-1.4551915228366852E-10</v>
      </c>
      <c r="GB21" s="403">
        <f t="shared" si="171"/>
        <v>-1.4551915228366852E-10</v>
      </c>
      <c r="GC21" s="403">
        <f t="shared" si="171"/>
        <v>-1.4551915228366852E-10</v>
      </c>
      <c r="GD21" s="403">
        <f t="shared" si="171"/>
        <v>-1.4551915228366852E-10</v>
      </c>
      <c r="GE21" s="403">
        <f t="shared" si="171"/>
        <v>-1.4551915228366852E-10</v>
      </c>
      <c r="GF21" s="403">
        <f t="shared" si="171"/>
        <v>-1.4551915228366852E-10</v>
      </c>
      <c r="GG21" s="403">
        <f t="shared" si="171"/>
        <v>-1.4551915228366852E-10</v>
      </c>
      <c r="GH21" s="403">
        <f t="shared" si="171"/>
        <v>-1.4551915228366852E-10</v>
      </c>
      <c r="GI21" s="403">
        <f t="shared" si="171"/>
        <v>-1.4551915228366852E-10</v>
      </c>
      <c r="GJ21" s="403">
        <f t="shared" si="171"/>
        <v>-1.4551915228366852E-10</v>
      </c>
    </row>
    <row r="24" spans="1:192" x14ac:dyDescent="0.25">
      <c r="A24" s="15" t="s">
        <v>404</v>
      </c>
    </row>
    <row r="26" spans="1:192" x14ac:dyDescent="0.25">
      <c r="E26" s="146" t="str">
        <f xml:space="preserve"> ConFin!E$355</f>
        <v>Total financing costs incl. rolled up costs - m</v>
      </c>
      <c r="F26" s="146">
        <f xml:space="preserve"> ConFin!F$355</f>
        <v>19524.580952781755</v>
      </c>
      <c r="G26" s="146" t="str">
        <f xml:space="preserve"> ConFin!G$355</f>
        <v>$ 000s</v>
      </c>
      <c r="H26" s="38"/>
    </row>
    <row r="27" spans="1:192" x14ac:dyDescent="0.25">
      <c r="E27" s="399" t="str">
        <f xml:space="preserve"> InpC!E$119</f>
        <v>Senior debt - T1 repayment term</v>
      </c>
      <c r="F27" s="399">
        <f xml:space="preserve"> InpC!F$119</f>
        <v>17</v>
      </c>
      <c r="G27" s="399" t="str">
        <f xml:space="preserve"> InpC!G$119</f>
        <v>years</v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38"/>
      <c r="EW27" s="38"/>
      <c r="EX27" s="38"/>
      <c r="EY27" s="38"/>
      <c r="EZ27" s="38"/>
      <c r="FA27" s="38"/>
      <c r="FB27" s="38"/>
      <c r="FC27" s="38"/>
      <c r="FD27" s="38"/>
      <c r="FE27" s="38"/>
      <c r="FF27" s="38"/>
      <c r="FG27" s="38"/>
      <c r="FH27" s="38"/>
      <c r="FI27" s="38"/>
      <c r="FJ27" s="38"/>
      <c r="FK27" s="38"/>
      <c r="FL27" s="38"/>
      <c r="FM27" s="38"/>
      <c r="FN27" s="38"/>
      <c r="FO27" s="38"/>
      <c r="FP27" s="38"/>
      <c r="FQ27" s="38"/>
      <c r="FR27" s="38"/>
      <c r="FS27" s="38"/>
      <c r="FT27" s="38"/>
      <c r="FU27" s="38"/>
      <c r="FV27" s="38"/>
      <c r="FW27" s="38"/>
      <c r="FX27" s="38"/>
      <c r="FY27" s="38"/>
      <c r="FZ27" s="38"/>
      <c r="GA27" s="38"/>
      <c r="GB27" s="38"/>
      <c r="GC27" s="38"/>
      <c r="GD27" s="38"/>
      <c r="GE27" s="38"/>
      <c r="GF27" s="38"/>
      <c r="GG27" s="38"/>
      <c r="GH27" s="38"/>
      <c r="GI27" s="38"/>
      <c r="GJ27" s="38"/>
    </row>
    <row r="28" spans="1:192" x14ac:dyDescent="0.25">
      <c r="E28" s="405" t="str">
        <f xml:space="preserve"> InpC!E$218</f>
        <v>Number of periods in a year</v>
      </c>
      <c r="F28" s="405">
        <f xml:space="preserve"> InpC!F$218</f>
        <v>2</v>
      </c>
      <c r="G28" s="405" t="str">
        <f xml:space="preserve"> InpC!G$218</f>
        <v>periods</v>
      </c>
    </row>
    <row r="29" spans="1:192" x14ac:dyDescent="0.25">
      <c r="E29" s="194" t="str">
        <f xml:space="preserve"> Time!E$140</f>
        <v>Senior debt repayment period flag</v>
      </c>
      <c r="F29" s="194">
        <f xml:space="preserve"> Time!F$140</f>
        <v>0</v>
      </c>
      <c r="G29" s="194" t="str">
        <f xml:space="preserve"> Time!G$140</f>
        <v>flag</v>
      </c>
      <c r="H29" s="194">
        <f xml:space="preserve"> Time!H$140</f>
        <v>34</v>
      </c>
      <c r="I29" s="194">
        <f xml:space="preserve"> Time!I$140</f>
        <v>0</v>
      </c>
      <c r="J29" s="194">
        <f xml:space="preserve"> Time!J$140</f>
        <v>0</v>
      </c>
      <c r="K29" s="194">
        <f xml:space="preserve"> Time!K$140</f>
        <v>0</v>
      </c>
      <c r="L29" s="194">
        <f xml:space="preserve"> Time!L$140</f>
        <v>0</v>
      </c>
      <c r="M29" s="194">
        <f xml:space="preserve"> Time!M$140</f>
        <v>0</v>
      </c>
      <c r="N29" s="194">
        <f xml:space="preserve"> Time!N$140</f>
        <v>0</v>
      </c>
      <c r="O29" s="194">
        <f xml:space="preserve"> Time!O$140</f>
        <v>0</v>
      </c>
      <c r="P29" s="194">
        <f xml:space="preserve"> Time!P$140</f>
        <v>0</v>
      </c>
      <c r="Q29" s="194">
        <f xml:space="preserve"> Time!Q$140</f>
        <v>1</v>
      </c>
      <c r="R29" s="194">
        <f xml:space="preserve"> Time!R$140</f>
        <v>1</v>
      </c>
      <c r="S29" s="194">
        <f xml:space="preserve"> Time!S$140</f>
        <v>1</v>
      </c>
      <c r="T29" s="194">
        <f xml:space="preserve"> Time!T$140</f>
        <v>1</v>
      </c>
      <c r="U29" s="194">
        <f xml:space="preserve"> Time!U$140</f>
        <v>1</v>
      </c>
      <c r="V29" s="194">
        <f xml:space="preserve"> Time!V$140</f>
        <v>1</v>
      </c>
      <c r="W29" s="194">
        <f xml:space="preserve"> Time!W$140</f>
        <v>1</v>
      </c>
      <c r="X29" s="194">
        <f xml:space="preserve"> Time!X$140</f>
        <v>1</v>
      </c>
      <c r="Y29" s="194">
        <f xml:space="preserve"> Time!Y$140</f>
        <v>1</v>
      </c>
      <c r="Z29" s="194">
        <f xml:space="preserve"> Time!Z$140</f>
        <v>1</v>
      </c>
      <c r="AA29" s="194">
        <f xml:space="preserve"> Time!AA$140</f>
        <v>1</v>
      </c>
      <c r="AB29" s="194">
        <f xml:space="preserve"> Time!AB$140</f>
        <v>1</v>
      </c>
      <c r="AC29" s="194">
        <f xml:space="preserve"> Time!AC$140</f>
        <v>1</v>
      </c>
      <c r="AD29" s="194">
        <f xml:space="preserve"> Time!AD$140</f>
        <v>1</v>
      </c>
      <c r="AE29" s="194">
        <f xml:space="preserve"> Time!AE$140</f>
        <v>1</v>
      </c>
      <c r="AF29" s="194">
        <f xml:space="preserve"> Time!AF$140</f>
        <v>1</v>
      </c>
      <c r="AG29" s="194">
        <f xml:space="preserve"> Time!AG$140</f>
        <v>1</v>
      </c>
      <c r="AH29" s="194">
        <f xml:space="preserve"> Time!AH$140</f>
        <v>1</v>
      </c>
      <c r="AI29" s="194">
        <f xml:space="preserve"> Time!AI$140</f>
        <v>1</v>
      </c>
      <c r="AJ29" s="194">
        <f xml:space="preserve"> Time!AJ$140</f>
        <v>1</v>
      </c>
      <c r="AK29" s="194">
        <f xml:space="preserve"> Time!AK$140</f>
        <v>1</v>
      </c>
      <c r="AL29" s="194">
        <f xml:space="preserve"> Time!AL$140</f>
        <v>1</v>
      </c>
      <c r="AM29" s="194">
        <f xml:space="preserve"> Time!AM$140</f>
        <v>1</v>
      </c>
      <c r="AN29" s="194">
        <f xml:space="preserve"> Time!AN$140</f>
        <v>1</v>
      </c>
      <c r="AO29" s="194">
        <f xml:space="preserve"> Time!AO$140</f>
        <v>1</v>
      </c>
      <c r="AP29" s="194">
        <f xml:space="preserve"> Time!AP$140</f>
        <v>1</v>
      </c>
      <c r="AQ29" s="194">
        <f xml:space="preserve"> Time!AQ$140</f>
        <v>1</v>
      </c>
      <c r="AR29" s="194">
        <f xml:space="preserve"> Time!AR$140</f>
        <v>1</v>
      </c>
      <c r="AS29" s="194">
        <f xml:space="preserve"> Time!AS$140</f>
        <v>1</v>
      </c>
      <c r="AT29" s="194">
        <f xml:space="preserve"> Time!AT$140</f>
        <v>1</v>
      </c>
      <c r="AU29" s="194">
        <f xml:space="preserve"> Time!AU$140</f>
        <v>1</v>
      </c>
      <c r="AV29" s="194">
        <f xml:space="preserve"> Time!AV$140</f>
        <v>1</v>
      </c>
      <c r="AW29" s="194">
        <f xml:space="preserve"> Time!AW$140</f>
        <v>1</v>
      </c>
      <c r="AX29" s="194">
        <f xml:space="preserve"> Time!AX$140</f>
        <v>1</v>
      </c>
      <c r="AY29" s="194">
        <f xml:space="preserve"> Time!AY$140</f>
        <v>0</v>
      </c>
      <c r="AZ29" s="194">
        <f xml:space="preserve"> Time!AZ$140</f>
        <v>0</v>
      </c>
      <c r="BA29" s="194">
        <f xml:space="preserve"> Time!BA$140</f>
        <v>0</v>
      </c>
      <c r="BB29" s="194">
        <f xml:space="preserve"> Time!BB$140</f>
        <v>0</v>
      </c>
      <c r="BC29" s="194">
        <f xml:space="preserve"> Time!BC$140</f>
        <v>0</v>
      </c>
      <c r="BD29" s="194">
        <f xml:space="preserve"> Time!BD$140</f>
        <v>0</v>
      </c>
      <c r="BE29" s="194">
        <f xml:space="preserve"> Time!BE$140</f>
        <v>0</v>
      </c>
      <c r="BF29" s="194">
        <f xml:space="preserve"> Time!BF$140</f>
        <v>0</v>
      </c>
      <c r="BG29" s="194">
        <f xml:space="preserve"> Time!BG$140</f>
        <v>0</v>
      </c>
      <c r="BH29" s="194">
        <f xml:space="preserve"> Time!BH$140</f>
        <v>0</v>
      </c>
      <c r="BI29" s="194">
        <f xml:space="preserve"> Time!BI$140</f>
        <v>0</v>
      </c>
      <c r="BJ29" s="194">
        <f xml:space="preserve"> Time!BJ$140</f>
        <v>0</v>
      </c>
      <c r="BK29" s="194">
        <f xml:space="preserve"> Time!BK$140</f>
        <v>0</v>
      </c>
      <c r="BL29" s="194">
        <f xml:space="preserve"> Time!BL$140</f>
        <v>0</v>
      </c>
      <c r="BM29" s="194">
        <f xml:space="preserve"> Time!BM$140</f>
        <v>0</v>
      </c>
      <c r="BN29" s="194">
        <f xml:space="preserve"> Time!BN$140</f>
        <v>0</v>
      </c>
      <c r="BO29" s="194">
        <f xml:space="preserve"> Time!BO$140</f>
        <v>0</v>
      </c>
      <c r="BP29" s="194">
        <f xml:space="preserve"> Time!BP$140</f>
        <v>0</v>
      </c>
      <c r="BQ29" s="194">
        <f xml:space="preserve"> Time!BQ$140</f>
        <v>0</v>
      </c>
      <c r="BR29" s="194">
        <f xml:space="preserve"> Time!BR$140</f>
        <v>0</v>
      </c>
      <c r="BS29" s="194">
        <f xml:space="preserve"> Time!BS$140</f>
        <v>0</v>
      </c>
      <c r="BT29" s="194">
        <f xml:space="preserve"> Time!BT$140</f>
        <v>0</v>
      </c>
      <c r="BU29" s="194">
        <f xml:space="preserve"> Time!BU$140</f>
        <v>0</v>
      </c>
      <c r="BV29" s="194">
        <f xml:space="preserve"> Time!BV$140</f>
        <v>0</v>
      </c>
      <c r="BW29" s="194">
        <f xml:space="preserve"> Time!BW$140</f>
        <v>0</v>
      </c>
      <c r="BX29" s="194">
        <f xml:space="preserve"> Time!BX$140</f>
        <v>0</v>
      </c>
      <c r="BY29" s="194">
        <f xml:space="preserve"> Time!BY$140</f>
        <v>0</v>
      </c>
      <c r="BZ29" s="194">
        <f xml:space="preserve"> Time!BZ$140</f>
        <v>0</v>
      </c>
      <c r="CA29" s="194">
        <f xml:space="preserve"> Time!CA$140</f>
        <v>0</v>
      </c>
      <c r="CB29" s="194">
        <f xml:space="preserve"> Time!CB$140</f>
        <v>0</v>
      </c>
      <c r="CC29" s="194">
        <f xml:space="preserve"> Time!CC$140</f>
        <v>0</v>
      </c>
      <c r="CD29" s="194">
        <f xml:space="preserve"> Time!CD$140</f>
        <v>0</v>
      </c>
      <c r="CE29" s="194">
        <f xml:space="preserve"> Time!CE$140</f>
        <v>0</v>
      </c>
      <c r="CF29" s="194">
        <f xml:space="preserve"> Time!CF$140</f>
        <v>0</v>
      </c>
      <c r="CG29" s="194">
        <f xml:space="preserve"> Time!CG$140</f>
        <v>0</v>
      </c>
      <c r="CH29" s="194">
        <f xml:space="preserve"> Time!CH$140</f>
        <v>0</v>
      </c>
      <c r="CI29" s="194">
        <f xml:space="preserve"> Time!CI$140</f>
        <v>0</v>
      </c>
      <c r="CJ29" s="194">
        <f xml:space="preserve"> Time!CJ$140</f>
        <v>0</v>
      </c>
      <c r="CK29" s="194">
        <f xml:space="preserve"> Time!CK$140</f>
        <v>0</v>
      </c>
      <c r="CL29" s="194">
        <f xml:space="preserve"> Time!CL$140</f>
        <v>0</v>
      </c>
      <c r="CM29" s="194">
        <f xml:space="preserve"> Time!CM$140</f>
        <v>0</v>
      </c>
      <c r="CN29" s="194">
        <f xml:space="preserve"> Time!CN$140</f>
        <v>0</v>
      </c>
      <c r="CO29" s="194">
        <f xml:space="preserve"> Time!CO$140</f>
        <v>0</v>
      </c>
      <c r="CP29" s="194">
        <f xml:space="preserve"> Time!CP$140</f>
        <v>0</v>
      </c>
      <c r="CQ29" s="194">
        <f xml:space="preserve"> Time!CQ$140</f>
        <v>0</v>
      </c>
      <c r="CR29" s="194">
        <f xml:space="preserve"> Time!CR$140</f>
        <v>0</v>
      </c>
      <c r="CS29" s="194">
        <f xml:space="preserve"> Time!CS$140</f>
        <v>0</v>
      </c>
      <c r="CT29" s="194">
        <f xml:space="preserve"> Time!CT$140</f>
        <v>0</v>
      </c>
      <c r="CU29" s="194">
        <f xml:space="preserve"> Time!CU$140</f>
        <v>0</v>
      </c>
      <c r="CV29" s="194">
        <f xml:space="preserve"> Time!CV$140</f>
        <v>0</v>
      </c>
      <c r="CW29" s="194">
        <f xml:space="preserve"> Time!CW$140</f>
        <v>0</v>
      </c>
      <c r="CX29" s="194">
        <f xml:space="preserve"> Time!CX$140</f>
        <v>0</v>
      </c>
      <c r="CY29" s="194">
        <f xml:space="preserve"> Time!CY$140</f>
        <v>0</v>
      </c>
      <c r="CZ29" s="194">
        <f xml:space="preserve"> Time!CZ$140</f>
        <v>0</v>
      </c>
      <c r="DA29" s="194">
        <f xml:space="preserve"> Time!DA$140</f>
        <v>0</v>
      </c>
      <c r="DB29" s="194">
        <f xml:space="preserve"> Time!DB$140</f>
        <v>0</v>
      </c>
      <c r="DC29" s="194">
        <f xml:space="preserve"> Time!DC$140</f>
        <v>0</v>
      </c>
      <c r="DD29" s="194">
        <f xml:space="preserve"> Time!DD$140</f>
        <v>0</v>
      </c>
      <c r="DE29" s="194">
        <f xml:space="preserve"> Time!DE$140</f>
        <v>0</v>
      </c>
      <c r="DF29" s="194">
        <f xml:space="preserve"> Time!DF$140</f>
        <v>0</v>
      </c>
      <c r="DG29" s="194">
        <f xml:space="preserve"> Time!DG$140</f>
        <v>0</v>
      </c>
      <c r="DH29" s="194">
        <f xml:space="preserve"> Time!DH$140</f>
        <v>0</v>
      </c>
      <c r="DI29" s="194">
        <f xml:space="preserve"> Time!DI$140</f>
        <v>0</v>
      </c>
      <c r="DJ29" s="194">
        <f xml:space="preserve"> Time!DJ$140</f>
        <v>0</v>
      </c>
      <c r="DK29" s="194">
        <f xml:space="preserve"> Time!DK$140</f>
        <v>0</v>
      </c>
      <c r="DL29" s="194">
        <f xml:space="preserve"> Time!DL$140</f>
        <v>0</v>
      </c>
      <c r="DM29" s="194">
        <f xml:space="preserve"> Time!DM$140</f>
        <v>0</v>
      </c>
      <c r="DN29" s="194">
        <f xml:space="preserve"> Time!DN$140</f>
        <v>0</v>
      </c>
      <c r="DO29" s="194">
        <f xml:space="preserve"> Time!DO$140</f>
        <v>0</v>
      </c>
      <c r="DP29" s="194">
        <f xml:space="preserve"> Time!DP$140</f>
        <v>0</v>
      </c>
      <c r="DQ29" s="194">
        <f xml:space="preserve"> Time!DQ$140</f>
        <v>0</v>
      </c>
      <c r="DR29" s="194">
        <f xml:space="preserve"> Time!DR$140</f>
        <v>0</v>
      </c>
      <c r="DS29" s="194">
        <f xml:space="preserve"> Time!DS$140</f>
        <v>0</v>
      </c>
      <c r="DT29" s="194">
        <f xml:space="preserve"> Time!DT$140</f>
        <v>0</v>
      </c>
      <c r="DU29" s="194">
        <f xml:space="preserve"> Time!DU$140</f>
        <v>0</v>
      </c>
      <c r="DV29" s="194">
        <f xml:space="preserve"> Time!DV$140</f>
        <v>0</v>
      </c>
      <c r="DW29" s="194">
        <f xml:space="preserve"> Time!DW$140</f>
        <v>0</v>
      </c>
      <c r="DX29" s="194">
        <f xml:space="preserve"> Time!DX$140</f>
        <v>0</v>
      </c>
      <c r="DY29" s="194">
        <f xml:space="preserve"> Time!DY$140</f>
        <v>0</v>
      </c>
      <c r="DZ29" s="194">
        <f xml:space="preserve"> Time!DZ$140</f>
        <v>0</v>
      </c>
      <c r="EA29" s="194">
        <f xml:space="preserve"> Time!EA$140</f>
        <v>0</v>
      </c>
      <c r="EB29" s="194">
        <f xml:space="preserve"> Time!EB$140</f>
        <v>0</v>
      </c>
      <c r="EC29" s="194">
        <f xml:space="preserve"> Time!EC$140</f>
        <v>0</v>
      </c>
      <c r="ED29" s="194">
        <f xml:space="preserve"> Time!ED$140</f>
        <v>0</v>
      </c>
      <c r="EE29" s="194">
        <f xml:space="preserve"> Time!EE$140</f>
        <v>0</v>
      </c>
      <c r="EF29" s="194">
        <f xml:space="preserve"> Time!EF$140</f>
        <v>0</v>
      </c>
      <c r="EG29" s="194">
        <f xml:space="preserve"> Time!EG$140</f>
        <v>0</v>
      </c>
      <c r="EH29" s="194">
        <f xml:space="preserve"> Time!EH$140</f>
        <v>0</v>
      </c>
      <c r="EI29" s="194">
        <f xml:space="preserve"> Time!EI$140</f>
        <v>0</v>
      </c>
      <c r="EJ29" s="194">
        <f xml:space="preserve"> Time!EJ$140</f>
        <v>0</v>
      </c>
      <c r="EK29" s="194">
        <f xml:space="preserve"> Time!EK$140</f>
        <v>0</v>
      </c>
      <c r="EL29" s="194">
        <f xml:space="preserve"> Time!EL$140</f>
        <v>0</v>
      </c>
      <c r="EM29" s="194">
        <f xml:space="preserve"> Time!EM$140</f>
        <v>0</v>
      </c>
      <c r="EN29" s="194">
        <f xml:space="preserve"> Time!EN$140</f>
        <v>0</v>
      </c>
      <c r="EO29" s="194">
        <f xml:space="preserve"> Time!EO$140</f>
        <v>0</v>
      </c>
      <c r="EP29" s="194">
        <f xml:space="preserve"> Time!EP$140</f>
        <v>0</v>
      </c>
      <c r="EQ29" s="194">
        <f xml:space="preserve"> Time!EQ$140</f>
        <v>0</v>
      </c>
      <c r="ER29" s="194">
        <f xml:space="preserve"> Time!ER$140</f>
        <v>0</v>
      </c>
      <c r="ES29" s="194">
        <f xml:space="preserve"> Time!ES$140</f>
        <v>0</v>
      </c>
      <c r="ET29" s="194">
        <f xml:space="preserve"> Time!ET$140</f>
        <v>0</v>
      </c>
      <c r="EU29" s="194">
        <f xml:space="preserve"> Time!EU$140</f>
        <v>0</v>
      </c>
      <c r="EV29" s="194">
        <f xml:space="preserve"> Time!EV$140</f>
        <v>0</v>
      </c>
      <c r="EW29" s="194">
        <f xml:space="preserve"> Time!EW$140</f>
        <v>0</v>
      </c>
      <c r="EX29" s="194">
        <f xml:space="preserve"> Time!EX$140</f>
        <v>0</v>
      </c>
      <c r="EY29" s="194">
        <f xml:space="preserve"> Time!EY$140</f>
        <v>0</v>
      </c>
      <c r="EZ29" s="194">
        <f xml:space="preserve"> Time!EZ$140</f>
        <v>0</v>
      </c>
      <c r="FA29" s="194">
        <f xml:space="preserve"> Time!FA$140</f>
        <v>0</v>
      </c>
      <c r="FB29" s="194">
        <f xml:space="preserve"> Time!FB$140</f>
        <v>0</v>
      </c>
      <c r="FC29" s="194">
        <f xml:space="preserve"> Time!FC$140</f>
        <v>0</v>
      </c>
      <c r="FD29" s="194">
        <f xml:space="preserve"> Time!FD$140</f>
        <v>0</v>
      </c>
      <c r="FE29" s="194">
        <f xml:space="preserve"> Time!FE$140</f>
        <v>0</v>
      </c>
      <c r="FF29" s="194">
        <f xml:space="preserve"> Time!FF$140</f>
        <v>0</v>
      </c>
      <c r="FG29" s="194">
        <f xml:space="preserve"> Time!FG$140</f>
        <v>0</v>
      </c>
      <c r="FH29" s="194">
        <f xml:space="preserve"> Time!FH$140</f>
        <v>0</v>
      </c>
      <c r="FI29" s="194">
        <f xml:space="preserve"> Time!FI$140</f>
        <v>0</v>
      </c>
      <c r="FJ29" s="194">
        <f xml:space="preserve"> Time!FJ$140</f>
        <v>0</v>
      </c>
      <c r="FK29" s="194">
        <f xml:space="preserve"> Time!FK$140</f>
        <v>0</v>
      </c>
      <c r="FL29" s="194">
        <f xml:space="preserve"> Time!FL$140</f>
        <v>0</v>
      </c>
      <c r="FM29" s="194">
        <f xml:space="preserve"> Time!FM$140</f>
        <v>0</v>
      </c>
      <c r="FN29" s="194">
        <f xml:space="preserve"> Time!FN$140</f>
        <v>0</v>
      </c>
      <c r="FO29" s="194">
        <f xml:space="preserve"> Time!FO$140</f>
        <v>0</v>
      </c>
      <c r="FP29" s="194">
        <f xml:space="preserve"> Time!FP$140</f>
        <v>0</v>
      </c>
      <c r="FQ29" s="194">
        <f xml:space="preserve"> Time!FQ$140</f>
        <v>0</v>
      </c>
      <c r="FR29" s="194">
        <f xml:space="preserve"> Time!FR$140</f>
        <v>0</v>
      </c>
      <c r="FS29" s="194">
        <f xml:space="preserve"> Time!FS$140</f>
        <v>0</v>
      </c>
      <c r="FT29" s="194">
        <f xml:space="preserve"> Time!FT$140</f>
        <v>0</v>
      </c>
      <c r="FU29" s="194">
        <f xml:space="preserve"> Time!FU$140</f>
        <v>0</v>
      </c>
      <c r="FV29" s="194">
        <f xml:space="preserve"> Time!FV$140</f>
        <v>0</v>
      </c>
      <c r="FW29" s="194">
        <f xml:space="preserve"> Time!FW$140</f>
        <v>0</v>
      </c>
      <c r="FX29" s="194">
        <f xml:space="preserve"> Time!FX$140</f>
        <v>0</v>
      </c>
      <c r="FY29" s="194">
        <f xml:space="preserve"> Time!FY$140</f>
        <v>0</v>
      </c>
      <c r="FZ29" s="194">
        <f xml:space="preserve"> Time!FZ$140</f>
        <v>0</v>
      </c>
      <c r="GA29" s="194">
        <f xml:space="preserve"> Time!GA$140</f>
        <v>0</v>
      </c>
      <c r="GB29" s="194">
        <f xml:space="preserve"> Time!GB$140</f>
        <v>0</v>
      </c>
      <c r="GC29" s="194">
        <f xml:space="preserve"> Time!GC$140</f>
        <v>0</v>
      </c>
      <c r="GD29" s="194">
        <f xml:space="preserve"> Time!GD$140</f>
        <v>0</v>
      </c>
      <c r="GE29" s="194">
        <f xml:space="preserve"> Time!GE$140</f>
        <v>0</v>
      </c>
      <c r="GF29" s="194">
        <f xml:space="preserve"> Time!GF$140</f>
        <v>0</v>
      </c>
      <c r="GG29" s="194">
        <f xml:space="preserve"> Time!GG$140</f>
        <v>0</v>
      </c>
      <c r="GH29" s="194">
        <f xml:space="preserve"> Time!GH$140</f>
        <v>0</v>
      </c>
      <c r="GI29" s="194">
        <f xml:space="preserve"> Time!GI$140</f>
        <v>0</v>
      </c>
      <c r="GJ29" s="194">
        <f xml:space="preserve"> Time!GJ$140</f>
        <v>0</v>
      </c>
    </row>
    <row r="30" spans="1:192" x14ac:dyDescent="0.25">
      <c r="E30" s="12" t="s">
        <v>405</v>
      </c>
      <c r="G30" s="12" t="str">
        <f xml:space="preserve"> SMU</f>
        <v>$ 000s</v>
      </c>
      <c r="H30" s="12">
        <f xml:space="preserve"> SUM(J30:GJ30)</f>
        <v>19524.580952781751</v>
      </c>
      <c r="J30" s="12">
        <f xml:space="preserve"> $F26 / $F27 / $F28 * J29</f>
        <v>0</v>
      </c>
      <c r="K30" s="12">
        <f t="shared" ref="K30:AM30" si="172" xml:space="preserve"> $F26 / $F27 / $F28* K29</f>
        <v>0</v>
      </c>
      <c r="L30" s="12">
        <f t="shared" si="172"/>
        <v>0</v>
      </c>
      <c r="M30" s="12">
        <f t="shared" si="172"/>
        <v>0</v>
      </c>
      <c r="N30" s="12">
        <f t="shared" si="172"/>
        <v>0</v>
      </c>
      <c r="O30" s="12">
        <f t="shared" si="172"/>
        <v>0</v>
      </c>
      <c r="P30" s="12">
        <f t="shared" si="172"/>
        <v>0</v>
      </c>
      <c r="Q30" s="12">
        <f t="shared" si="172"/>
        <v>574.25238096416922</v>
      </c>
      <c r="R30" s="12">
        <f t="shared" si="172"/>
        <v>574.25238096416922</v>
      </c>
      <c r="S30" s="12">
        <f t="shared" si="172"/>
        <v>574.25238096416922</v>
      </c>
      <c r="T30" s="12">
        <f t="shared" si="172"/>
        <v>574.25238096416922</v>
      </c>
      <c r="U30" s="12">
        <f t="shared" si="172"/>
        <v>574.25238096416922</v>
      </c>
      <c r="V30" s="12">
        <f t="shared" si="172"/>
        <v>574.25238096416922</v>
      </c>
      <c r="W30" s="12">
        <f t="shared" si="172"/>
        <v>574.25238096416922</v>
      </c>
      <c r="X30" s="12">
        <f t="shared" si="172"/>
        <v>574.25238096416922</v>
      </c>
      <c r="Y30" s="12">
        <f t="shared" si="172"/>
        <v>574.25238096416922</v>
      </c>
      <c r="Z30" s="12">
        <f t="shared" si="172"/>
        <v>574.25238096416922</v>
      </c>
      <c r="AA30" s="12">
        <f t="shared" si="172"/>
        <v>574.25238096416922</v>
      </c>
      <c r="AB30" s="12">
        <f t="shared" si="172"/>
        <v>574.25238096416922</v>
      </c>
      <c r="AC30" s="12">
        <f t="shared" si="172"/>
        <v>574.25238096416922</v>
      </c>
      <c r="AD30" s="12">
        <f t="shared" si="172"/>
        <v>574.25238096416922</v>
      </c>
      <c r="AE30" s="12">
        <f t="shared" si="172"/>
        <v>574.25238096416922</v>
      </c>
      <c r="AF30" s="12">
        <f t="shared" si="172"/>
        <v>574.25238096416922</v>
      </c>
      <c r="AG30" s="12">
        <f t="shared" si="172"/>
        <v>574.25238096416922</v>
      </c>
      <c r="AH30" s="12">
        <f t="shared" si="172"/>
        <v>574.25238096416922</v>
      </c>
      <c r="AI30" s="12">
        <f t="shared" si="172"/>
        <v>574.25238096416922</v>
      </c>
      <c r="AJ30" s="12">
        <f t="shared" si="172"/>
        <v>574.25238096416922</v>
      </c>
      <c r="AK30" s="12">
        <f t="shared" si="172"/>
        <v>574.25238096416922</v>
      </c>
      <c r="AL30" s="12">
        <f t="shared" si="172"/>
        <v>574.25238096416922</v>
      </c>
      <c r="AM30" s="12">
        <f t="shared" si="172"/>
        <v>574.25238096416922</v>
      </c>
      <c r="AN30" s="12">
        <f t="shared" ref="AN30:CY30" si="173" xml:space="preserve"> $F26 / $F27 / $F28* AN29</f>
        <v>574.25238096416922</v>
      </c>
      <c r="AO30" s="12">
        <f t="shared" si="173"/>
        <v>574.25238096416922</v>
      </c>
      <c r="AP30" s="12">
        <f t="shared" si="173"/>
        <v>574.25238096416922</v>
      </c>
      <c r="AQ30" s="12">
        <f t="shared" si="173"/>
        <v>574.25238096416922</v>
      </c>
      <c r="AR30" s="12">
        <f t="shared" si="173"/>
        <v>574.25238096416922</v>
      </c>
      <c r="AS30" s="12">
        <f t="shared" si="173"/>
        <v>574.25238096416922</v>
      </c>
      <c r="AT30" s="12">
        <f t="shared" si="173"/>
        <v>574.25238096416922</v>
      </c>
      <c r="AU30" s="12">
        <f t="shared" si="173"/>
        <v>574.25238096416922</v>
      </c>
      <c r="AV30" s="12">
        <f t="shared" si="173"/>
        <v>574.25238096416922</v>
      </c>
      <c r="AW30" s="12">
        <f t="shared" si="173"/>
        <v>574.25238096416922</v>
      </c>
      <c r="AX30" s="12">
        <f t="shared" si="173"/>
        <v>574.25238096416922</v>
      </c>
      <c r="AY30" s="12">
        <f t="shared" si="173"/>
        <v>0</v>
      </c>
      <c r="AZ30" s="12">
        <f t="shared" si="173"/>
        <v>0</v>
      </c>
      <c r="BA30" s="12">
        <f t="shared" si="173"/>
        <v>0</v>
      </c>
      <c r="BB30" s="12">
        <f t="shared" si="173"/>
        <v>0</v>
      </c>
      <c r="BC30" s="12">
        <f t="shared" si="173"/>
        <v>0</v>
      </c>
      <c r="BD30" s="12">
        <f t="shared" si="173"/>
        <v>0</v>
      </c>
      <c r="BE30" s="12">
        <f t="shared" si="173"/>
        <v>0</v>
      </c>
      <c r="BF30" s="12">
        <f t="shared" si="173"/>
        <v>0</v>
      </c>
      <c r="BG30" s="12">
        <f t="shared" si="173"/>
        <v>0</v>
      </c>
      <c r="BH30" s="12">
        <f t="shared" si="173"/>
        <v>0</v>
      </c>
      <c r="BI30" s="12">
        <f t="shared" si="173"/>
        <v>0</v>
      </c>
      <c r="BJ30" s="12">
        <f t="shared" si="173"/>
        <v>0</v>
      </c>
      <c r="BK30" s="12">
        <f t="shared" si="173"/>
        <v>0</v>
      </c>
      <c r="BL30" s="12">
        <f t="shared" si="173"/>
        <v>0</v>
      </c>
      <c r="BM30" s="12">
        <f t="shared" si="173"/>
        <v>0</v>
      </c>
      <c r="BN30" s="12">
        <f t="shared" si="173"/>
        <v>0</v>
      </c>
      <c r="BO30" s="12">
        <f t="shared" si="173"/>
        <v>0</v>
      </c>
      <c r="BP30" s="12">
        <f t="shared" si="173"/>
        <v>0</v>
      </c>
      <c r="BQ30" s="12">
        <f t="shared" si="173"/>
        <v>0</v>
      </c>
      <c r="BR30" s="12">
        <f t="shared" si="173"/>
        <v>0</v>
      </c>
      <c r="BS30" s="12">
        <f t="shared" si="173"/>
        <v>0</v>
      </c>
      <c r="BT30" s="12">
        <f t="shared" si="173"/>
        <v>0</v>
      </c>
      <c r="BU30" s="12">
        <f t="shared" si="173"/>
        <v>0</v>
      </c>
      <c r="BV30" s="12">
        <f t="shared" si="173"/>
        <v>0</v>
      </c>
      <c r="BW30" s="12">
        <f t="shared" si="173"/>
        <v>0</v>
      </c>
      <c r="BX30" s="12">
        <f t="shared" si="173"/>
        <v>0</v>
      </c>
      <c r="BY30" s="12">
        <f t="shared" si="173"/>
        <v>0</v>
      </c>
      <c r="BZ30" s="12">
        <f t="shared" si="173"/>
        <v>0</v>
      </c>
      <c r="CA30" s="12">
        <f t="shared" si="173"/>
        <v>0</v>
      </c>
      <c r="CB30" s="12">
        <f t="shared" si="173"/>
        <v>0</v>
      </c>
      <c r="CC30" s="12">
        <f t="shared" si="173"/>
        <v>0</v>
      </c>
      <c r="CD30" s="12">
        <f t="shared" si="173"/>
        <v>0</v>
      </c>
      <c r="CE30" s="12">
        <f t="shared" si="173"/>
        <v>0</v>
      </c>
      <c r="CF30" s="12">
        <f t="shared" si="173"/>
        <v>0</v>
      </c>
      <c r="CG30" s="12">
        <f t="shared" si="173"/>
        <v>0</v>
      </c>
      <c r="CH30" s="12">
        <f t="shared" si="173"/>
        <v>0</v>
      </c>
      <c r="CI30" s="12">
        <f t="shared" si="173"/>
        <v>0</v>
      </c>
      <c r="CJ30" s="12">
        <f t="shared" si="173"/>
        <v>0</v>
      </c>
      <c r="CK30" s="12">
        <f t="shared" si="173"/>
        <v>0</v>
      </c>
      <c r="CL30" s="12">
        <f t="shared" si="173"/>
        <v>0</v>
      </c>
      <c r="CM30" s="12">
        <f t="shared" si="173"/>
        <v>0</v>
      </c>
      <c r="CN30" s="12">
        <f t="shared" si="173"/>
        <v>0</v>
      </c>
      <c r="CO30" s="12">
        <f t="shared" si="173"/>
        <v>0</v>
      </c>
      <c r="CP30" s="12">
        <f t="shared" si="173"/>
        <v>0</v>
      </c>
      <c r="CQ30" s="12">
        <f t="shared" si="173"/>
        <v>0</v>
      </c>
      <c r="CR30" s="12">
        <f t="shared" si="173"/>
        <v>0</v>
      </c>
      <c r="CS30" s="12">
        <f t="shared" si="173"/>
        <v>0</v>
      </c>
      <c r="CT30" s="12">
        <f t="shared" si="173"/>
        <v>0</v>
      </c>
      <c r="CU30" s="12">
        <f t="shared" si="173"/>
        <v>0</v>
      </c>
      <c r="CV30" s="12">
        <f t="shared" si="173"/>
        <v>0</v>
      </c>
      <c r="CW30" s="12">
        <f t="shared" si="173"/>
        <v>0</v>
      </c>
      <c r="CX30" s="12">
        <f t="shared" si="173"/>
        <v>0</v>
      </c>
      <c r="CY30" s="12">
        <f t="shared" si="173"/>
        <v>0</v>
      </c>
      <c r="CZ30" s="12">
        <f t="shared" ref="CZ30:FK30" si="174" xml:space="preserve"> $F26 / $F27 / $F28* CZ29</f>
        <v>0</v>
      </c>
      <c r="DA30" s="12">
        <f t="shared" si="174"/>
        <v>0</v>
      </c>
      <c r="DB30" s="12">
        <f t="shared" si="174"/>
        <v>0</v>
      </c>
      <c r="DC30" s="12">
        <f t="shared" si="174"/>
        <v>0</v>
      </c>
      <c r="DD30" s="12">
        <f t="shared" si="174"/>
        <v>0</v>
      </c>
      <c r="DE30" s="12">
        <f t="shared" si="174"/>
        <v>0</v>
      </c>
      <c r="DF30" s="12">
        <f t="shared" si="174"/>
        <v>0</v>
      </c>
      <c r="DG30" s="12">
        <f t="shared" si="174"/>
        <v>0</v>
      </c>
      <c r="DH30" s="12">
        <f t="shared" si="174"/>
        <v>0</v>
      </c>
      <c r="DI30" s="12">
        <f t="shared" si="174"/>
        <v>0</v>
      </c>
      <c r="DJ30" s="12">
        <f t="shared" si="174"/>
        <v>0</v>
      </c>
      <c r="DK30" s="12">
        <f t="shared" si="174"/>
        <v>0</v>
      </c>
      <c r="DL30" s="12">
        <f t="shared" si="174"/>
        <v>0</v>
      </c>
      <c r="DM30" s="12">
        <f t="shared" si="174"/>
        <v>0</v>
      </c>
      <c r="DN30" s="12">
        <f t="shared" si="174"/>
        <v>0</v>
      </c>
      <c r="DO30" s="12">
        <f t="shared" si="174"/>
        <v>0</v>
      </c>
      <c r="DP30" s="12">
        <f t="shared" si="174"/>
        <v>0</v>
      </c>
      <c r="DQ30" s="12">
        <f t="shared" si="174"/>
        <v>0</v>
      </c>
      <c r="DR30" s="12">
        <f t="shared" si="174"/>
        <v>0</v>
      </c>
      <c r="DS30" s="12">
        <f t="shared" si="174"/>
        <v>0</v>
      </c>
      <c r="DT30" s="12">
        <f t="shared" si="174"/>
        <v>0</v>
      </c>
      <c r="DU30" s="12">
        <f t="shared" si="174"/>
        <v>0</v>
      </c>
      <c r="DV30" s="12">
        <f t="shared" si="174"/>
        <v>0</v>
      </c>
      <c r="DW30" s="12">
        <f t="shared" si="174"/>
        <v>0</v>
      </c>
      <c r="DX30" s="12">
        <f t="shared" si="174"/>
        <v>0</v>
      </c>
      <c r="DY30" s="12">
        <f t="shared" si="174"/>
        <v>0</v>
      </c>
      <c r="DZ30" s="12">
        <f t="shared" si="174"/>
        <v>0</v>
      </c>
      <c r="EA30" s="12">
        <f t="shared" si="174"/>
        <v>0</v>
      </c>
      <c r="EB30" s="12">
        <f t="shared" si="174"/>
        <v>0</v>
      </c>
      <c r="EC30" s="12">
        <f t="shared" si="174"/>
        <v>0</v>
      </c>
      <c r="ED30" s="12">
        <f t="shared" si="174"/>
        <v>0</v>
      </c>
      <c r="EE30" s="12">
        <f t="shared" si="174"/>
        <v>0</v>
      </c>
      <c r="EF30" s="12">
        <f t="shared" si="174"/>
        <v>0</v>
      </c>
      <c r="EG30" s="12">
        <f t="shared" si="174"/>
        <v>0</v>
      </c>
      <c r="EH30" s="12">
        <f t="shared" si="174"/>
        <v>0</v>
      </c>
      <c r="EI30" s="12">
        <f t="shared" si="174"/>
        <v>0</v>
      </c>
      <c r="EJ30" s="12">
        <f t="shared" si="174"/>
        <v>0</v>
      </c>
      <c r="EK30" s="12">
        <f t="shared" si="174"/>
        <v>0</v>
      </c>
      <c r="EL30" s="12">
        <f t="shared" si="174"/>
        <v>0</v>
      </c>
      <c r="EM30" s="12">
        <f t="shared" si="174"/>
        <v>0</v>
      </c>
      <c r="EN30" s="12">
        <f t="shared" si="174"/>
        <v>0</v>
      </c>
      <c r="EO30" s="12">
        <f t="shared" si="174"/>
        <v>0</v>
      </c>
      <c r="EP30" s="12">
        <f t="shared" si="174"/>
        <v>0</v>
      </c>
      <c r="EQ30" s="12">
        <f t="shared" si="174"/>
        <v>0</v>
      </c>
      <c r="ER30" s="12">
        <f t="shared" si="174"/>
        <v>0</v>
      </c>
      <c r="ES30" s="12">
        <f t="shared" si="174"/>
        <v>0</v>
      </c>
      <c r="ET30" s="12">
        <f t="shared" si="174"/>
        <v>0</v>
      </c>
      <c r="EU30" s="12">
        <f t="shared" si="174"/>
        <v>0</v>
      </c>
      <c r="EV30" s="12">
        <f t="shared" si="174"/>
        <v>0</v>
      </c>
      <c r="EW30" s="12">
        <f t="shared" si="174"/>
        <v>0</v>
      </c>
      <c r="EX30" s="12">
        <f t="shared" si="174"/>
        <v>0</v>
      </c>
      <c r="EY30" s="12">
        <f t="shared" si="174"/>
        <v>0</v>
      </c>
      <c r="EZ30" s="12">
        <f t="shared" si="174"/>
        <v>0</v>
      </c>
      <c r="FA30" s="12">
        <f t="shared" si="174"/>
        <v>0</v>
      </c>
      <c r="FB30" s="12">
        <f t="shared" si="174"/>
        <v>0</v>
      </c>
      <c r="FC30" s="12">
        <f t="shared" si="174"/>
        <v>0</v>
      </c>
      <c r="FD30" s="12">
        <f t="shared" si="174"/>
        <v>0</v>
      </c>
      <c r="FE30" s="12">
        <f t="shared" si="174"/>
        <v>0</v>
      </c>
      <c r="FF30" s="12">
        <f t="shared" si="174"/>
        <v>0</v>
      </c>
      <c r="FG30" s="12">
        <f t="shared" si="174"/>
        <v>0</v>
      </c>
      <c r="FH30" s="12">
        <f t="shared" si="174"/>
        <v>0</v>
      </c>
      <c r="FI30" s="12">
        <f t="shared" si="174"/>
        <v>0</v>
      </c>
      <c r="FJ30" s="12">
        <f t="shared" si="174"/>
        <v>0</v>
      </c>
      <c r="FK30" s="12">
        <f t="shared" si="174"/>
        <v>0</v>
      </c>
      <c r="FL30" s="12">
        <f t="shared" ref="FL30:GJ30" si="175" xml:space="preserve"> $F26 / $F27 / $F28* FL29</f>
        <v>0</v>
      </c>
      <c r="FM30" s="12">
        <f t="shared" si="175"/>
        <v>0</v>
      </c>
      <c r="FN30" s="12">
        <f t="shared" si="175"/>
        <v>0</v>
      </c>
      <c r="FO30" s="12">
        <f t="shared" si="175"/>
        <v>0</v>
      </c>
      <c r="FP30" s="12">
        <f t="shared" si="175"/>
        <v>0</v>
      </c>
      <c r="FQ30" s="12">
        <f t="shared" si="175"/>
        <v>0</v>
      </c>
      <c r="FR30" s="12">
        <f t="shared" si="175"/>
        <v>0</v>
      </c>
      <c r="FS30" s="12">
        <f t="shared" si="175"/>
        <v>0</v>
      </c>
      <c r="FT30" s="12">
        <f t="shared" si="175"/>
        <v>0</v>
      </c>
      <c r="FU30" s="12">
        <f t="shared" si="175"/>
        <v>0</v>
      </c>
      <c r="FV30" s="12">
        <f t="shared" si="175"/>
        <v>0</v>
      </c>
      <c r="FW30" s="12">
        <f t="shared" si="175"/>
        <v>0</v>
      </c>
      <c r="FX30" s="12">
        <f t="shared" si="175"/>
        <v>0</v>
      </c>
      <c r="FY30" s="12">
        <f t="shared" si="175"/>
        <v>0</v>
      </c>
      <c r="FZ30" s="12">
        <f t="shared" si="175"/>
        <v>0</v>
      </c>
      <c r="GA30" s="12">
        <f t="shared" si="175"/>
        <v>0</v>
      </c>
      <c r="GB30" s="12">
        <f t="shared" si="175"/>
        <v>0</v>
      </c>
      <c r="GC30" s="12">
        <f t="shared" si="175"/>
        <v>0</v>
      </c>
      <c r="GD30" s="12">
        <f t="shared" si="175"/>
        <v>0</v>
      </c>
      <c r="GE30" s="12">
        <f t="shared" si="175"/>
        <v>0</v>
      </c>
      <c r="GF30" s="12">
        <f t="shared" si="175"/>
        <v>0</v>
      </c>
      <c r="GG30" s="12">
        <f t="shared" si="175"/>
        <v>0</v>
      </c>
      <c r="GH30" s="12">
        <f t="shared" si="175"/>
        <v>0</v>
      </c>
      <c r="GI30" s="12">
        <f t="shared" si="175"/>
        <v>0</v>
      </c>
      <c r="GJ30" s="12">
        <f t="shared" si="175"/>
        <v>0</v>
      </c>
    </row>
    <row r="31" spans="1:192" s="193" customFormat="1" x14ac:dyDescent="0.25">
      <c r="A31" s="142"/>
      <c r="B31" s="142"/>
      <c r="C31" s="143"/>
      <c r="D31" s="144"/>
      <c r="E31" s="192" t="str">
        <f xml:space="preserve"> LEFT(E30, LEN(E30) - 4)</f>
        <v>Amortisation of capitalised finance costs</v>
      </c>
      <c r="F31" s="192"/>
      <c r="G31" s="192" t="str">
        <f xml:space="preserve"> SMU</f>
        <v>$ 000s</v>
      </c>
      <c r="H31" s="192">
        <f xml:space="preserve"> SUM(J31:GJ31)</f>
        <v>-19524.580952781751</v>
      </c>
      <c r="I31" s="145"/>
      <c r="J31" s="192">
        <f t="shared" ref="J31:AM31" si="176" xml:space="preserve"> -1 * J30</f>
        <v>0</v>
      </c>
      <c r="K31" s="192">
        <f t="shared" si="176"/>
        <v>0</v>
      </c>
      <c r="L31" s="192">
        <f t="shared" si="176"/>
        <v>0</v>
      </c>
      <c r="M31" s="192">
        <f t="shared" si="176"/>
        <v>0</v>
      </c>
      <c r="N31" s="192">
        <f t="shared" si="176"/>
        <v>0</v>
      </c>
      <c r="O31" s="192">
        <f t="shared" si="176"/>
        <v>0</v>
      </c>
      <c r="P31" s="192">
        <f t="shared" si="176"/>
        <v>0</v>
      </c>
      <c r="Q31" s="192">
        <f t="shared" si="176"/>
        <v>-574.25238096416922</v>
      </c>
      <c r="R31" s="192">
        <f t="shared" si="176"/>
        <v>-574.25238096416922</v>
      </c>
      <c r="S31" s="192">
        <f t="shared" si="176"/>
        <v>-574.25238096416922</v>
      </c>
      <c r="T31" s="192">
        <f t="shared" si="176"/>
        <v>-574.25238096416922</v>
      </c>
      <c r="U31" s="192">
        <f t="shared" si="176"/>
        <v>-574.25238096416922</v>
      </c>
      <c r="V31" s="192">
        <f t="shared" si="176"/>
        <v>-574.25238096416922</v>
      </c>
      <c r="W31" s="192">
        <f t="shared" si="176"/>
        <v>-574.25238096416922</v>
      </c>
      <c r="X31" s="192">
        <f t="shared" si="176"/>
        <v>-574.25238096416922</v>
      </c>
      <c r="Y31" s="192">
        <f t="shared" si="176"/>
        <v>-574.25238096416922</v>
      </c>
      <c r="Z31" s="192">
        <f t="shared" si="176"/>
        <v>-574.25238096416922</v>
      </c>
      <c r="AA31" s="192">
        <f t="shared" si="176"/>
        <v>-574.25238096416922</v>
      </c>
      <c r="AB31" s="192">
        <f t="shared" si="176"/>
        <v>-574.25238096416922</v>
      </c>
      <c r="AC31" s="192">
        <f t="shared" si="176"/>
        <v>-574.25238096416922</v>
      </c>
      <c r="AD31" s="192">
        <f t="shared" si="176"/>
        <v>-574.25238096416922</v>
      </c>
      <c r="AE31" s="192">
        <f t="shared" si="176"/>
        <v>-574.25238096416922</v>
      </c>
      <c r="AF31" s="192">
        <f t="shared" si="176"/>
        <v>-574.25238096416922</v>
      </c>
      <c r="AG31" s="192">
        <f t="shared" si="176"/>
        <v>-574.25238096416922</v>
      </c>
      <c r="AH31" s="192">
        <f t="shared" si="176"/>
        <v>-574.25238096416922</v>
      </c>
      <c r="AI31" s="192">
        <f t="shared" si="176"/>
        <v>-574.25238096416922</v>
      </c>
      <c r="AJ31" s="192">
        <f t="shared" si="176"/>
        <v>-574.25238096416922</v>
      </c>
      <c r="AK31" s="192">
        <f t="shared" si="176"/>
        <v>-574.25238096416922</v>
      </c>
      <c r="AL31" s="192">
        <f t="shared" si="176"/>
        <v>-574.25238096416922</v>
      </c>
      <c r="AM31" s="192">
        <f t="shared" si="176"/>
        <v>-574.25238096416922</v>
      </c>
      <c r="AN31" s="192">
        <f t="shared" ref="AN31:CY31" si="177" xml:space="preserve"> -1 * AN30</f>
        <v>-574.25238096416922</v>
      </c>
      <c r="AO31" s="192">
        <f t="shared" si="177"/>
        <v>-574.25238096416922</v>
      </c>
      <c r="AP31" s="192">
        <f t="shared" si="177"/>
        <v>-574.25238096416922</v>
      </c>
      <c r="AQ31" s="192">
        <f t="shared" si="177"/>
        <v>-574.25238096416922</v>
      </c>
      <c r="AR31" s="192">
        <f t="shared" si="177"/>
        <v>-574.25238096416922</v>
      </c>
      <c r="AS31" s="192">
        <f t="shared" si="177"/>
        <v>-574.25238096416922</v>
      </c>
      <c r="AT31" s="192">
        <f t="shared" si="177"/>
        <v>-574.25238096416922</v>
      </c>
      <c r="AU31" s="192">
        <f t="shared" si="177"/>
        <v>-574.25238096416922</v>
      </c>
      <c r="AV31" s="192">
        <f t="shared" si="177"/>
        <v>-574.25238096416922</v>
      </c>
      <c r="AW31" s="192">
        <f t="shared" si="177"/>
        <v>-574.25238096416922</v>
      </c>
      <c r="AX31" s="192">
        <f t="shared" si="177"/>
        <v>-574.25238096416922</v>
      </c>
      <c r="AY31" s="192">
        <f t="shared" si="177"/>
        <v>0</v>
      </c>
      <c r="AZ31" s="192">
        <f t="shared" si="177"/>
        <v>0</v>
      </c>
      <c r="BA31" s="192">
        <f t="shared" si="177"/>
        <v>0</v>
      </c>
      <c r="BB31" s="192">
        <f t="shared" si="177"/>
        <v>0</v>
      </c>
      <c r="BC31" s="192">
        <f t="shared" si="177"/>
        <v>0</v>
      </c>
      <c r="BD31" s="192">
        <f t="shared" si="177"/>
        <v>0</v>
      </c>
      <c r="BE31" s="192">
        <f t="shared" si="177"/>
        <v>0</v>
      </c>
      <c r="BF31" s="192">
        <f t="shared" si="177"/>
        <v>0</v>
      </c>
      <c r="BG31" s="192">
        <f t="shared" si="177"/>
        <v>0</v>
      </c>
      <c r="BH31" s="192">
        <f t="shared" si="177"/>
        <v>0</v>
      </c>
      <c r="BI31" s="192">
        <f t="shared" si="177"/>
        <v>0</v>
      </c>
      <c r="BJ31" s="192">
        <f t="shared" si="177"/>
        <v>0</v>
      </c>
      <c r="BK31" s="192">
        <f t="shared" si="177"/>
        <v>0</v>
      </c>
      <c r="BL31" s="192">
        <f t="shared" si="177"/>
        <v>0</v>
      </c>
      <c r="BM31" s="192">
        <f t="shared" si="177"/>
        <v>0</v>
      </c>
      <c r="BN31" s="192">
        <f t="shared" si="177"/>
        <v>0</v>
      </c>
      <c r="BO31" s="192">
        <f t="shared" si="177"/>
        <v>0</v>
      </c>
      <c r="BP31" s="192">
        <f t="shared" si="177"/>
        <v>0</v>
      </c>
      <c r="BQ31" s="192">
        <f t="shared" si="177"/>
        <v>0</v>
      </c>
      <c r="BR31" s="192">
        <f t="shared" si="177"/>
        <v>0</v>
      </c>
      <c r="BS31" s="192">
        <f t="shared" si="177"/>
        <v>0</v>
      </c>
      <c r="BT31" s="192">
        <f t="shared" si="177"/>
        <v>0</v>
      </c>
      <c r="BU31" s="192">
        <f t="shared" si="177"/>
        <v>0</v>
      </c>
      <c r="BV31" s="192">
        <f t="shared" si="177"/>
        <v>0</v>
      </c>
      <c r="BW31" s="192">
        <f t="shared" si="177"/>
        <v>0</v>
      </c>
      <c r="BX31" s="192">
        <f t="shared" si="177"/>
        <v>0</v>
      </c>
      <c r="BY31" s="192">
        <f t="shared" si="177"/>
        <v>0</v>
      </c>
      <c r="BZ31" s="192">
        <f t="shared" si="177"/>
        <v>0</v>
      </c>
      <c r="CA31" s="192">
        <f t="shared" si="177"/>
        <v>0</v>
      </c>
      <c r="CB31" s="192">
        <f t="shared" si="177"/>
        <v>0</v>
      </c>
      <c r="CC31" s="192">
        <f t="shared" si="177"/>
        <v>0</v>
      </c>
      <c r="CD31" s="192">
        <f t="shared" si="177"/>
        <v>0</v>
      </c>
      <c r="CE31" s="192">
        <f t="shared" si="177"/>
        <v>0</v>
      </c>
      <c r="CF31" s="192">
        <f t="shared" si="177"/>
        <v>0</v>
      </c>
      <c r="CG31" s="192">
        <f t="shared" si="177"/>
        <v>0</v>
      </c>
      <c r="CH31" s="192">
        <f t="shared" si="177"/>
        <v>0</v>
      </c>
      <c r="CI31" s="192">
        <f t="shared" si="177"/>
        <v>0</v>
      </c>
      <c r="CJ31" s="192">
        <f t="shared" si="177"/>
        <v>0</v>
      </c>
      <c r="CK31" s="192">
        <f t="shared" si="177"/>
        <v>0</v>
      </c>
      <c r="CL31" s="192">
        <f t="shared" si="177"/>
        <v>0</v>
      </c>
      <c r="CM31" s="192">
        <f t="shared" si="177"/>
        <v>0</v>
      </c>
      <c r="CN31" s="192">
        <f t="shared" si="177"/>
        <v>0</v>
      </c>
      <c r="CO31" s="192">
        <f t="shared" si="177"/>
        <v>0</v>
      </c>
      <c r="CP31" s="192">
        <f t="shared" si="177"/>
        <v>0</v>
      </c>
      <c r="CQ31" s="192">
        <f t="shared" si="177"/>
        <v>0</v>
      </c>
      <c r="CR31" s="192">
        <f t="shared" si="177"/>
        <v>0</v>
      </c>
      <c r="CS31" s="192">
        <f t="shared" si="177"/>
        <v>0</v>
      </c>
      <c r="CT31" s="192">
        <f t="shared" si="177"/>
        <v>0</v>
      </c>
      <c r="CU31" s="192">
        <f t="shared" si="177"/>
        <v>0</v>
      </c>
      <c r="CV31" s="192">
        <f t="shared" si="177"/>
        <v>0</v>
      </c>
      <c r="CW31" s="192">
        <f t="shared" si="177"/>
        <v>0</v>
      </c>
      <c r="CX31" s="192">
        <f t="shared" si="177"/>
        <v>0</v>
      </c>
      <c r="CY31" s="192">
        <f t="shared" si="177"/>
        <v>0</v>
      </c>
      <c r="CZ31" s="192">
        <f t="shared" ref="CZ31:FK31" si="178" xml:space="preserve"> -1 * CZ30</f>
        <v>0</v>
      </c>
      <c r="DA31" s="192">
        <f t="shared" si="178"/>
        <v>0</v>
      </c>
      <c r="DB31" s="192">
        <f t="shared" si="178"/>
        <v>0</v>
      </c>
      <c r="DC31" s="192">
        <f t="shared" si="178"/>
        <v>0</v>
      </c>
      <c r="DD31" s="192">
        <f t="shared" si="178"/>
        <v>0</v>
      </c>
      <c r="DE31" s="192">
        <f t="shared" si="178"/>
        <v>0</v>
      </c>
      <c r="DF31" s="192">
        <f t="shared" si="178"/>
        <v>0</v>
      </c>
      <c r="DG31" s="192">
        <f t="shared" si="178"/>
        <v>0</v>
      </c>
      <c r="DH31" s="192">
        <f t="shared" si="178"/>
        <v>0</v>
      </c>
      <c r="DI31" s="192">
        <f t="shared" si="178"/>
        <v>0</v>
      </c>
      <c r="DJ31" s="192">
        <f t="shared" si="178"/>
        <v>0</v>
      </c>
      <c r="DK31" s="192">
        <f t="shared" si="178"/>
        <v>0</v>
      </c>
      <c r="DL31" s="192">
        <f t="shared" si="178"/>
        <v>0</v>
      </c>
      <c r="DM31" s="192">
        <f t="shared" si="178"/>
        <v>0</v>
      </c>
      <c r="DN31" s="192">
        <f t="shared" si="178"/>
        <v>0</v>
      </c>
      <c r="DO31" s="192">
        <f t="shared" si="178"/>
        <v>0</v>
      </c>
      <c r="DP31" s="192">
        <f t="shared" si="178"/>
        <v>0</v>
      </c>
      <c r="DQ31" s="192">
        <f t="shared" si="178"/>
        <v>0</v>
      </c>
      <c r="DR31" s="192">
        <f t="shared" si="178"/>
        <v>0</v>
      </c>
      <c r="DS31" s="192">
        <f t="shared" si="178"/>
        <v>0</v>
      </c>
      <c r="DT31" s="192">
        <f t="shared" si="178"/>
        <v>0</v>
      </c>
      <c r="DU31" s="192">
        <f t="shared" si="178"/>
        <v>0</v>
      </c>
      <c r="DV31" s="192">
        <f t="shared" si="178"/>
        <v>0</v>
      </c>
      <c r="DW31" s="192">
        <f t="shared" si="178"/>
        <v>0</v>
      </c>
      <c r="DX31" s="192">
        <f t="shared" si="178"/>
        <v>0</v>
      </c>
      <c r="DY31" s="192">
        <f t="shared" si="178"/>
        <v>0</v>
      </c>
      <c r="DZ31" s="192">
        <f t="shared" si="178"/>
        <v>0</v>
      </c>
      <c r="EA31" s="192">
        <f t="shared" si="178"/>
        <v>0</v>
      </c>
      <c r="EB31" s="192">
        <f t="shared" si="178"/>
        <v>0</v>
      </c>
      <c r="EC31" s="192">
        <f t="shared" si="178"/>
        <v>0</v>
      </c>
      <c r="ED31" s="192">
        <f t="shared" si="178"/>
        <v>0</v>
      </c>
      <c r="EE31" s="192">
        <f t="shared" si="178"/>
        <v>0</v>
      </c>
      <c r="EF31" s="192">
        <f t="shared" si="178"/>
        <v>0</v>
      </c>
      <c r="EG31" s="192">
        <f t="shared" si="178"/>
        <v>0</v>
      </c>
      <c r="EH31" s="192">
        <f t="shared" si="178"/>
        <v>0</v>
      </c>
      <c r="EI31" s="192">
        <f t="shared" si="178"/>
        <v>0</v>
      </c>
      <c r="EJ31" s="192">
        <f t="shared" si="178"/>
        <v>0</v>
      </c>
      <c r="EK31" s="192">
        <f t="shared" si="178"/>
        <v>0</v>
      </c>
      <c r="EL31" s="192">
        <f t="shared" si="178"/>
        <v>0</v>
      </c>
      <c r="EM31" s="192">
        <f t="shared" si="178"/>
        <v>0</v>
      </c>
      <c r="EN31" s="192">
        <f t="shared" si="178"/>
        <v>0</v>
      </c>
      <c r="EO31" s="192">
        <f t="shared" si="178"/>
        <v>0</v>
      </c>
      <c r="EP31" s="192">
        <f t="shared" si="178"/>
        <v>0</v>
      </c>
      <c r="EQ31" s="192">
        <f t="shared" si="178"/>
        <v>0</v>
      </c>
      <c r="ER31" s="192">
        <f t="shared" si="178"/>
        <v>0</v>
      </c>
      <c r="ES31" s="192">
        <f t="shared" si="178"/>
        <v>0</v>
      </c>
      <c r="ET31" s="192">
        <f t="shared" si="178"/>
        <v>0</v>
      </c>
      <c r="EU31" s="192">
        <f t="shared" si="178"/>
        <v>0</v>
      </c>
      <c r="EV31" s="192">
        <f t="shared" si="178"/>
        <v>0</v>
      </c>
      <c r="EW31" s="192">
        <f t="shared" si="178"/>
        <v>0</v>
      </c>
      <c r="EX31" s="192">
        <f t="shared" si="178"/>
        <v>0</v>
      </c>
      <c r="EY31" s="192">
        <f t="shared" si="178"/>
        <v>0</v>
      </c>
      <c r="EZ31" s="192">
        <f t="shared" si="178"/>
        <v>0</v>
      </c>
      <c r="FA31" s="192">
        <f t="shared" si="178"/>
        <v>0</v>
      </c>
      <c r="FB31" s="192">
        <f t="shared" si="178"/>
        <v>0</v>
      </c>
      <c r="FC31" s="192">
        <f t="shared" si="178"/>
        <v>0</v>
      </c>
      <c r="FD31" s="192">
        <f t="shared" si="178"/>
        <v>0</v>
      </c>
      <c r="FE31" s="192">
        <f t="shared" si="178"/>
        <v>0</v>
      </c>
      <c r="FF31" s="192">
        <f t="shared" si="178"/>
        <v>0</v>
      </c>
      <c r="FG31" s="192">
        <f t="shared" si="178"/>
        <v>0</v>
      </c>
      <c r="FH31" s="192">
        <f t="shared" si="178"/>
        <v>0</v>
      </c>
      <c r="FI31" s="192">
        <f t="shared" si="178"/>
        <v>0</v>
      </c>
      <c r="FJ31" s="192">
        <f t="shared" si="178"/>
        <v>0</v>
      </c>
      <c r="FK31" s="192">
        <f t="shared" si="178"/>
        <v>0</v>
      </c>
      <c r="FL31" s="192">
        <f t="shared" ref="FL31:GJ31" si="179" xml:space="preserve"> -1 * FL30</f>
        <v>0</v>
      </c>
      <c r="FM31" s="192">
        <f t="shared" si="179"/>
        <v>0</v>
      </c>
      <c r="FN31" s="192">
        <f t="shared" si="179"/>
        <v>0</v>
      </c>
      <c r="FO31" s="192">
        <f t="shared" si="179"/>
        <v>0</v>
      </c>
      <c r="FP31" s="192">
        <f t="shared" si="179"/>
        <v>0</v>
      </c>
      <c r="FQ31" s="192">
        <f t="shared" si="179"/>
        <v>0</v>
      </c>
      <c r="FR31" s="192">
        <f t="shared" si="179"/>
        <v>0</v>
      </c>
      <c r="FS31" s="192">
        <f t="shared" si="179"/>
        <v>0</v>
      </c>
      <c r="FT31" s="192">
        <f t="shared" si="179"/>
        <v>0</v>
      </c>
      <c r="FU31" s="192">
        <f t="shared" si="179"/>
        <v>0</v>
      </c>
      <c r="FV31" s="192">
        <f t="shared" si="179"/>
        <v>0</v>
      </c>
      <c r="FW31" s="192">
        <f t="shared" si="179"/>
        <v>0</v>
      </c>
      <c r="FX31" s="192">
        <f t="shared" si="179"/>
        <v>0</v>
      </c>
      <c r="FY31" s="192">
        <f t="shared" si="179"/>
        <v>0</v>
      </c>
      <c r="FZ31" s="192">
        <f t="shared" si="179"/>
        <v>0</v>
      </c>
      <c r="GA31" s="192">
        <f t="shared" si="179"/>
        <v>0</v>
      </c>
      <c r="GB31" s="192">
        <f t="shared" si="179"/>
        <v>0</v>
      </c>
      <c r="GC31" s="192">
        <f t="shared" si="179"/>
        <v>0</v>
      </c>
      <c r="GD31" s="192">
        <f t="shared" si="179"/>
        <v>0</v>
      </c>
      <c r="GE31" s="192">
        <f t="shared" si="179"/>
        <v>0</v>
      </c>
      <c r="GF31" s="192">
        <f t="shared" si="179"/>
        <v>0</v>
      </c>
      <c r="GG31" s="192">
        <f t="shared" si="179"/>
        <v>0</v>
      </c>
      <c r="GH31" s="192">
        <f t="shared" si="179"/>
        <v>0</v>
      </c>
      <c r="GI31" s="192">
        <f t="shared" si="179"/>
        <v>0</v>
      </c>
      <c r="GJ31" s="192">
        <f t="shared" si="179"/>
        <v>0</v>
      </c>
    </row>
    <row r="33" spans="1:192" s="525" customFormat="1" x14ac:dyDescent="0.25">
      <c r="A33" s="222"/>
      <c r="B33" s="222"/>
      <c r="C33" s="223"/>
      <c r="D33" s="224"/>
      <c r="E33" s="225" t="s">
        <v>406</v>
      </c>
      <c r="F33" s="225"/>
      <c r="G33" s="225" t="str">
        <f xml:space="preserve"> SMU</f>
        <v>$ 000s</v>
      </c>
      <c r="H33" s="225"/>
      <c r="I33" s="226"/>
      <c r="J33" s="225">
        <f t="shared" ref="J33" si="180">I37</f>
        <v>0</v>
      </c>
      <c r="K33" s="225">
        <f t="shared" ref="K33" si="181">J37</f>
        <v>0</v>
      </c>
      <c r="L33" s="225">
        <f t="shared" ref="L33" si="182">K37</f>
        <v>0</v>
      </c>
      <c r="M33" s="225">
        <f t="shared" ref="M33" si="183">L37</f>
        <v>5376.5052897701025</v>
      </c>
      <c r="N33" s="225">
        <f t="shared" ref="N33" si="184">M37</f>
        <v>7151.2916431407621</v>
      </c>
      <c r="O33" s="225">
        <f t="shared" ref="O33:AM33" si="185">N37</f>
        <v>10021.675467080553</v>
      </c>
      <c r="P33" s="225">
        <f t="shared" si="185"/>
        <v>14176.258325316241</v>
      </c>
      <c r="Q33" s="225">
        <f t="shared" si="185"/>
        <v>19524.580952781755</v>
      </c>
      <c r="R33" s="225">
        <f t="shared" si="185"/>
        <v>18950.328571817587</v>
      </c>
      <c r="S33" s="225">
        <f t="shared" si="185"/>
        <v>18376.076190853419</v>
      </c>
      <c r="T33" s="225">
        <f t="shared" si="185"/>
        <v>17801.823809889251</v>
      </c>
      <c r="U33" s="225">
        <f t="shared" si="185"/>
        <v>17227.571428925083</v>
      </c>
      <c r="V33" s="225">
        <f t="shared" si="185"/>
        <v>16653.319047960915</v>
      </c>
      <c r="W33" s="225">
        <f t="shared" si="185"/>
        <v>16079.066666996745</v>
      </c>
      <c r="X33" s="225">
        <f t="shared" si="185"/>
        <v>15504.814286032575</v>
      </c>
      <c r="Y33" s="225">
        <f t="shared" si="185"/>
        <v>14930.561905068405</v>
      </c>
      <c r="Z33" s="225">
        <f t="shared" si="185"/>
        <v>14356.309524104236</v>
      </c>
      <c r="AA33" s="225">
        <f t="shared" si="185"/>
        <v>13782.057143140066</v>
      </c>
      <c r="AB33" s="225">
        <f t="shared" si="185"/>
        <v>13207.804762175896</v>
      </c>
      <c r="AC33" s="225">
        <f t="shared" si="185"/>
        <v>12633.552381211726</v>
      </c>
      <c r="AD33" s="225">
        <f t="shared" si="185"/>
        <v>12059.300000247556</v>
      </c>
      <c r="AE33" s="225">
        <f t="shared" si="185"/>
        <v>11485.047619283387</v>
      </c>
      <c r="AF33" s="225">
        <f t="shared" si="185"/>
        <v>10910.795238319217</v>
      </c>
      <c r="AG33" s="225">
        <f t="shared" si="185"/>
        <v>10336.542857355047</v>
      </c>
      <c r="AH33" s="225">
        <f t="shared" si="185"/>
        <v>9762.2904763908773</v>
      </c>
      <c r="AI33" s="225">
        <f t="shared" si="185"/>
        <v>9188.0380954267075</v>
      </c>
      <c r="AJ33" s="225">
        <f t="shared" si="185"/>
        <v>8613.7857144625377</v>
      </c>
      <c r="AK33" s="225">
        <f t="shared" si="185"/>
        <v>8039.5333334983688</v>
      </c>
      <c r="AL33" s="225">
        <f t="shared" si="185"/>
        <v>7465.2809525342</v>
      </c>
      <c r="AM33" s="225">
        <f t="shared" si="185"/>
        <v>6891.0285715700311</v>
      </c>
      <c r="AN33" s="225">
        <f t="shared" ref="AN33" si="186">AM37</f>
        <v>6316.7761906058622</v>
      </c>
      <c r="AO33" s="225">
        <f t="shared" ref="AO33" si="187">AN37</f>
        <v>5742.5238096416933</v>
      </c>
      <c r="AP33" s="225">
        <f t="shared" ref="AP33" si="188">AO37</f>
        <v>5168.2714286775245</v>
      </c>
      <c r="AQ33" s="225">
        <f t="shared" ref="AQ33" si="189">AP37</f>
        <v>4594.0190477133556</v>
      </c>
      <c r="AR33" s="225">
        <f t="shared" ref="AR33" si="190">AQ37</f>
        <v>4019.7666667491862</v>
      </c>
      <c r="AS33" s="225">
        <f t="shared" ref="AS33" si="191">AR37</f>
        <v>3445.5142857850169</v>
      </c>
      <c r="AT33" s="225">
        <f t="shared" ref="AT33" si="192">AS37</f>
        <v>2871.2619048208476</v>
      </c>
      <c r="AU33" s="225">
        <f t="shared" ref="AU33" si="193">AT37</f>
        <v>2297.0095238566782</v>
      </c>
      <c r="AV33" s="225">
        <f t="shared" ref="AV33" si="194">AU37</f>
        <v>1722.7571428925089</v>
      </c>
      <c r="AW33" s="225">
        <f t="shared" ref="AW33" si="195">AV37</f>
        <v>1148.5047619283396</v>
      </c>
      <c r="AX33" s="225">
        <f t="shared" ref="AX33" si="196">AW37</f>
        <v>574.25238096417036</v>
      </c>
      <c r="AY33" s="225">
        <f t="shared" ref="AY33" si="197">AX37</f>
        <v>1.1368683772161603E-12</v>
      </c>
      <c r="AZ33" s="225">
        <f t="shared" ref="AZ33" si="198">AY37</f>
        <v>1.1368683772161603E-12</v>
      </c>
      <c r="BA33" s="225">
        <f t="shared" ref="BA33" si="199">AZ37</f>
        <v>1.1368683772161603E-12</v>
      </c>
      <c r="BB33" s="225">
        <f t="shared" ref="BB33" si="200">BA37</f>
        <v>1.1368683772161603E-12</v>
      </c>
      <c r="BC33" s="225">
        <f t="shared" ref="BC33" si="201">BB37</f>
        <v>1.1368683772161603E-12</v>
      </c>
      <c r="BD33" s="225">
        <f t="shared" ref="BD33" si="202">BC37</f>
        <v>1.1368683772161603E-12</v>
      </c>
      <c r="BE33" s="225">
        <f t="shared" ref="BE33" si="203">BD37</f>
        <v>1.1368683772161603E-12</v>
      </c>
      <c r="BF33" s="225">
        <f t="shared" ref="BF33" si="204">BE37</f>
        <v>1.1368683772161603E-12</v>
      </c>
      <c r="BG33" s="225">
        <f t="shared" ref="BG33" si="205">BF37</f>
        <v>1.1368683772161603E-12</v>
      </c>
      <c r="BH33" s="225">
        <f t="shared" ref="BH33" si="206">BG37</f>
        <v>1.1368683772161603E-12</v>
      </c>
      <c r="BI33" s="225">
        <f t="shared" ref="BI33" si="207">BH37</f>
        <v>1.1368683772161603E-12</v>
      </c>
      <c r="BJ33" s="225">
        <f t="shared" ref="BJ33" si="208">BI37</f>
        <v>1.1368683772161603E-12</v>
      </c>
      <c r="BK33" s="225">
        <f t="shared" ref="BK33" si="209">BJ37</f>
        <v>1.1368683772161603E-12</v>
      </c>
      <c r="BL33" s="225">
        <f t="shared" ref="BL33" si="210">BK37</f>
        <v>1.1368683772161603E-12</v>
      </c>
      <c r="BM33" s="225">
        <f t="shared" ref="BM33" si="211">BL37</f>
        <v>1.1368683772161603E-12</v>
      </c>
      <c r="BN33" s="225">
        <f t="shared" ref="BN33" si="212">BM37</f>
        <v>1.1368683772161603E-12</v>
      </c>
      <c r="BO33" s="225">
        <f t="shared" ref="BO33" si="213">BN37</f>
        <v>1.1368683772161603E-12</v>
      </c>
      <c r="BP33" s="225">
        <f t="shared" ref="BP33" si="214">BO37</f>
        <v>1.1368683772161603E-12</v>
      </c>
      <c r="BQ33" s="225">
        <f t="shared" ref="BQ33" si="215">BP37</f>
        <v>1.1368683772161603E-12</v>
      </c>
      <c r="BR33" s="225">
        <f t="shared" ref="BR33" si="216">BQ37</f>
        <v>1.1368683772161603E-12</v>
      </c>
      <c r="BS33" s="225">
        <f t="shared" ref="BS33" si="217">BR37</f>
        <v>1.1368683772161603E-12</v>
      </c>
      <c r="BT33" s="225">
        <f t="shared" ref="BT33" si="218">BS37</f>
        <v>1.1368683772161603E-12</v>
      </c>
      <c r="BU33" s="225">
        <f t="shared" ref="BU33" si="219">BT37</f>
        <v>1.1368683772161603E-12</v>
      </c>
      <c r="BV33" s="225">
        <f t="shared" ref="BV33" si="220">BU37</f>
        <v>1.1368683772161603E-12</v>
      </c>
      <c r="BW33" s="225">
        <f t="shared" ref="BW33" si="221">BV37</f>
        <v>1.1368683772161603E-12</v>
      </c>
      <c r="BX33" s="225">
        <f t="shared" ref="BX33" si="222">BW37</f>
        <v>1.1368683772161603E-12</v>
      </c>
      <c r="BY33" s="225">
        <f t="shared" ref="BY33" si="223">BX37</f>
        <v>1.1368683772161603E-12</v>
      </c>
      <c r="BZ33" s="225">
        <f t="shared" ref="BZ33" si="224">BY37</f>
        <v>1.1368683772161603E-12</v>
      </c>
      <c r="CA33" s="225">
        <f t="shared" ref="CA33" si="225">BZ37</f>
        <v>1.1368683772161603E-12</v>
      </c>
      <c r="CB33" s="225">
        <f t="shared" ref="CB33" si="226">CA37</f>
        <v>1.1368683772161603E-12</v>
      </c>
      <c r="CC33" s="225">
        <f t="shared" ref="CC33" si="227">CB37</f>
        <v>1.1368683772161603E-12</v>
      </c>
      <c r="CD33" s="225">
        <f t="shared" ref="CD33" si="228">CC37</f>
        <v>1.1368683772161603E-12</v>
      </c>
      <c r="CE33" s="225">
        <f t="shared" ref="CE33" si="229">CD37</f>
        <v>1.1368683772161603E-12</v>
      </c>
      <c r="CF33" s="225">
        <f t="shared" ref="CF33" si="230">CE37</f>
        <v>1.1368683772161603E-12</v>
      </c>
      <c r="CG33" s="225">
        <f t="shared" ref="CG33" si="231">CF37</f>
        <v>1.1368683772161603E-12</v>
      </c>
      <c r="CH33" s="225">
        <f t="shared" ref="CH33" si="232">CG37</f>
        <v>1.1368683772161603E-12</v>
      </c>
      <c r="CI33" s="225">
        <f t="shared" ref="CI33" si="233">CH37</f>
        <v>1.1368683772161603E-12</v>
      </c>
      <c r="CJ33" s="225">
        <f t="shared" ref="CJ33" si="234">CI37</f>
        <v>1.1368683772161603E-12</v>
      </c>
      <c r="CK33" s="225">
        <f t="shared" ref="CK33" si="235">CJ37</f>
        <v>1.1368683772161603E-12</v>
      </c>
      <c r="CL33" s="225">
        <f t="shared" ref="CL33" si="236">CK37</f>
        <v>1.1368683772161603E-12</v>
      </c>
      <c r="CM33" s="225">
        <f t="shared" ref="CM33" si="237">CL37</f>
        <v>1.1368683772161603E-12</v>
      </c>
      <c r="CN33" s="225">
        <f t="shared" ref="CN33" si="238">CM37</f>
        <v>1.1368683772161603E-12</v>
      </c>
      <c r="CO33" s="225">
        <f t="shared" ref="CO33" si="239">CN37</f>
        <v>1.1368683772161603E-12</v>
      </c>
      <c r="CP33" s="225">
        <f t="shared" ref="CP33" si="240">CO37</f>
        <v>1.1368683772161603E-12</v>
      </c>
      <c r="CQ33" s="225">
        <f t="shared" ref="CQ33" si="241">CP37</f>
        <v>1.1368683772161603E-12</v>
      </c>
      <c r="CR33" s="225">
        <f t="shared" ref="CR33" si="242">CQ37</f>
        <v>1.1368683772161603E-12</v>
      </c>
      <c r="CS33" s="225">
        <f t="shared" ref="CS33" si="243">CR37</f>
        <v>1.1368683772161603E-12</v>
      </c>
      <c r="CT33" s="225">
        <f t="shared" ref="CT33" si="244">CS37</f>
        <v>1.1368683772161603E-12</v>
      </c>
      <c r="CU33" s="225">
        <f t="shared" ref="CU33" si="245">CT37</f>
        <v>1.1368683772161603E-12</v>
      </c>
      <c r="CV33" s="225">
        <f t="shared" ref="CV33" si="246">CU37</f>
        <v>1.1368683772161603E-12</v>
      </c>
      <c r="CW33" s="225">
        <f t="shared" ref="CW33" si="247">CV37</f>
        <v>1.1368683772161603E-12</v>
      </c>
      <c r="CX33" s="225">
        <f t="shared" ref="CX33" si="248">CW37</f>
        <v>1.1368683772161603E-12</v>
      </c>
      <c r="CY33" s="225">
        <f t="shared" ref="CY33" si="249">CX37</f>
        <v>1.1368683772161603E-12</v>
      </c>
      <c r="CZ33" s="225">
        <f t="shared" ref="CZ33" si="250">CY37</f>
        <v>1.1368683772161603E-12</v>
      </c>
      <c r="DA33" s="225">
        <f t="shared" ref="DA33" si="251">CZ37</f>
        <v>1.1368683772161603E-12</v>
      </c>
      <c r="DB33" s="225">
        <f t="shared" ref="DB33" si="252">DA37</f>
        <v>1.1368683772161603E-12</v>
      </c>
      <c r="DC33" s="225">
        <f t="shared" ref="DC33" si="253">DB37</f>
        <v>1.1368683772161603E-12</v>
      </c>
      <c r="DD33" s="225">
        <f t="shared" ref="DD33" si="254">DC37</f>
        <v>1.1368683772161603E-12</v>
      </c>
      <c r="DE33" s="225">
        <f t="shared" ref="DE33" si="255">DD37</f>
        <v>1.1368683772161603E-12</v>
      </c>
      <c r="DF33" s="225">
        <f t="shared" ref="DF33" si="256">DE37</f>
        <v>1.1368683772161603E-12</v>
      </c>
      <c r="DG33" s="225">
        <f t="shared" ref="DG33" si="257">DF37</f>
        <v>1.1368683772161603E-12</v>
      </c>
      <c r="DH33" s="225">
        <f t="shared" ref="DH33" si="258">DG37</f>
        <v>1.1368683772161603E-12</v>
      </c>
      <c r="DI33" s="225">
        <f t="shared" ref="DI33" si="259">DH37</f>
        <v>1.1368683772161603E-12</v>
      </c>
      <c r="DJ33" s="225">
        <f t="shared" ref="DJ33" si="260">DI37</f>
        <v>1.1368683772161603E-12</v>
      </c>
      <c r="DK33" s="225">
        <f t="shared" ref="DK33" si="261">DJ37</f>
        <v>1.1368683772161603E-12</v>
      </c>
      <c r="DL33" s="225">
        <f t="shared" ref="DL33" si="262">DK37</f>
        <v>1.1368683772161603E-12</v>
      </c>
      <c r="DM33" s="225">
        <f t="shared" ref="DM33" si="263">DL37</f>
        <v>1.1368683772161603E-12</v>
      </c>
      <c r="DN33" s="225">
        <f t="shared" ref="DN33" si="264">DM37</f>
        <v>1.1368683772161603E-12</v>
      </c>
      <c r="DO33" s="225">
        <f t="shared" ref="DO33" si="265">DN37</f>
        <v>1.1368683772161603E-12</v>
      </c>
      <c r="DP33" s="225">
        <f t="shared" ref="DP33" si="266">DO37</f>
        <v>1.1368683772161603E-12</v>
      </c>
      <c r="DQ33" s="225">
        <f t="shared" ref="DQ33" si="267">DP37</f>
        <v>1.1368683772161603E-12</v>
      </c>
      <c r="DR33" s="225">
        <f t="shared" ref="DR33" si="268">DQ37</f>
        <v>1.1368683772161603E-12</v>
      </c>
      <c r="DS33" s="225">
        <f t="shared" ref="DS33" si="269">DR37</f>
        <v>1.1368683772161603E-12</v>
      </c>
      <c r="DT33" s="225">
        <f t="shared" ref="DT33" si="270">DS37</f>
        <v>1.1368683772161603E-12</v>
      </c>
      <c r="DU33" s="225">
        <f t="shared" ref="DU33" si="271">DT37</f>
        <v>1.1368683772161603E-12</v>
      </c>
      <c r="DV33" s="225">
        <f t="shared" ref="DV33" si="272">DU37</f>
        <v>1.1368683772161603E-12</v>
      </c>
      <c r="DW33" s="225">
        <f t="shared" ref="DW33" si="273">DV37</f>
        <v>1.1368683772161603E-12</v>
      </c>
      <c r="DX33" s="225">
        <f t="shared" ref="DX33" si="274">DW37</f>
        <v>1.1368683772161603E-12</v>
      </c>
      <c r="DY33" s="225">
        <f t="shared" ref="DY33" si="275">DX37</f>
        <v>1.1368683772161603E-12</v>
      </c>
      <c r="DZ33" s="225">
        <f t="shared" ref="DZ33" si="276">DY37</f>
        <v>1.1368683772161603E-12</v>
      </c>
      <c r="EA33" s="225">
        <f t="shared" ref="EA33" si="277">DZ37</f>
        <v>1.1368683772161603E-12</v>
      </c>
      <c r="EB33" s="225">
        <f t="shared" ref="EB33" si="278">EA37</f>
        <v>1.1368683772161603E-12</v>
      </c>
      <c r="EC33" s="225">
        <f t="shared" ref="EC33" si="279">EB37</f>
        <v>1.1368683772161603E-12</v>
      </c>
      <c r="ED33" s="225">
        <f t="shared" ref="ED33" si="280">EC37</f>
        <v>1.1368683772161603E-12</v>
      </c>
      <c r="EE33" s="225">
        <f t="shared" ref="EE33" si="281">ED37</f>
        <v>1.1368683772161603E-12</v>
      </c>
      <c r="EF33" s="225">
        <f t="shared" ref="EF33" si="282">EE37</f>
        <v>1.1368683772161603E-12</v>
      </c>
      <c r="EG33" s="225">
        <f t="shared" ref="EG33" si="283">EF37</f>
        <v>1.1368683772161603E-12</v>
      </c>
      <c r="EH33" s="225">
        <f t="shared" ref="EH33" si="284">EG37</f>
        <v>1.1368683772161603E-12</v>
      </c>
      <c r="EI33" s="225">
        <f t="shared" ref="EI33" si="285">EH37</f>
        <v>1.1368683772161603E-12</v>
      </c>
      <c r="EJ33" s="225">
        <f t="shared" ref="EJ33" si="286">EI37</f>
        <v>1.1368683772161603E-12</v>
      </c>
      <c r="EK33" s="225">
        <f t="shared" ref="EK33" si="287">EJ37</f>
        <v>1.1368683772161603E-12</v>
      </c>
      <c r="EL33" s="225">
        <f t="shared" ref="EL33" si="288">EK37</f>
        <v>1.1368683772161603E-12</v>
      </c>
      <c r="EM33" s="225">
        <f t="shared" ref="EM33" si="289">EL37</f>
        <v>1.1368683772161603E-12</v>
      </c>
      <c r="EN33" s="225">
        <f t="shared" ref="EN33" si="290">EM37</f>
        <v>1.1368683772161603E-12</v>
      </c>
      <c r="EO33" s="225">
        <f t="shared" ref="EO33" si="291">EN37</f>
        <v>1.1368683772161603E-12</v>
      </c>
      <c r="EP33" s="225">
        <f t="shared" ref="EP33" si="292">EO37</f>
        <v>1.1368683772161603E-12</v>
      </c>
      <c r="EQ33" s="225">
        <f t="shared" ref="EQ33" si="293">EP37</f>
        <v>1.1368683772161603E-12</v>
      </c>
      <c r="ER33" s="225">
        <f t="shared" ref="ER33" si="294">EQ37</f>
        <v>1.1368683772161603E-12</v>
      </c>
      <c r="ES33" s="225">
        <f t="shared" ref="ES33" si="295">ER37</f>
        <v>1.1368683772161603E-12</v>
      </c>
      <c r="ET33" s="225">
        <f t="shared" ref="ET33" si="296">ES37</f>
        <v>1.1368683772161603E-12</v>
      </c>
      <c r="EU33" s="225">
        <f t="shared" ref="EU33" si="297">ET37</f>
        <v>1.1368683772161603E-12</v>
      </c>
      <c r="EV33" s="225">
        <f t="shared" ref="EV33" si="298">EU37</f>
        <v>1.1368683772161603E-12</v>
      </c>
      <c r="EW33" s="225">
        <f t="shared" ref="EW33" si="299">EV37</f>
        <v>1.1368683772161603E-12</v>
      </c>
      <c r="EX33" s="225">
        <f t="shared" ref="EX33" si="300">EW37</f>
        <v>1.1368683772161603E-12</v>
      </c>
      <c r="EY33" s="225">
        <f t="shared" ref="EY33" si="301">EX37</f>
        <v>1.1368683772161603E-12</v>
      </c>
      <c r="EZ33" s="225">
        <f t="shared" ref="EZ33" si="302">EY37</f>
        <v>1.1368683772161603E-12</v>
      </c>
      <c r="FA33" s="225">
        <f t="shared" ref="FA33" si="303">EZ37</f>
        <v>1.1368683772161603E-12</v>
      </c>
      <c r="FB33" s="225">
        <f t="shared" ref="FB33" si="304">FA37</f>
        <v>1.1368683772161603E-12</v>
      </c>
      <c r="FC33" s="225">
        <f t="shared" ref="FC33" si="305">FB37</f>
        <v>1.1368683772161603E-12</v>
      </c>
      <c r="FD33" s="225">
        <f t="shared" ref="FD33" si="306">FC37</f>
        <v>1.1368683772161603E-12</v>
      </c>
      <c r="FE33" s="225">
        <f t="shared" ref="FE33" si="307">FD37</f>
        <v>1.1368683772161603E-12</v>
      </c>
      <c r="FF33" s="225">
        <f t="shared" ref="FF33" si="308">FE37</f>
        <v>1.1368683772161603E-12</v>
      </c>
      <c r="FG33" s="225">
        <f t="shared" ref="FG33" si="309">FF37</f>
        <v>1.1368683772161603E-12</v>
      </c>
      <c r="FH33" s="225">
        <f t="shared" ref="FH33" si="310">FG37</f>
        <v>1.1368683772161603E-12</v>
      </c>
      <c r="FI33" s="225">
        <f t="shared" ref="FI33" si="311">FH37</f>
        <v>1.1368683772161603E-12</v>
      </c>
      <c r="FJ33" s="225">
        <f t="shared" ref="FJ33" si="312">FI37</f>
        <v>1.1368683772161603E-12</v>
      </c>
      <c r="FK33" s="225">
        <f t="shared" ref="FK33" si="313">FJ37</f>
        <v>1.1368683772161603E-12</v>
      </c>
      <c r="FL33" s="225">
        <f t="shared" ref="FL33" si="314">FK37</f>
        <v>1.1368683772161603E-12</v>
      </c>
      <c r="FM33" s="225">
        <f t="shared" ref="FM33" si="315">FL37</f>
        <v>1.1368683772161603E-12</v>
      </c>
      <c r="FN33" s="225">
        <f t="shared" ref="FN33" si="316">FM37</f>
        <v>1.1368683772161603E-12</v>
      </c>
      <c r="FO33" s="225">
        <f t="shared" ref="FO33" si="317">FN37</f>
        <v>1.1368683772161603E-12</v>
      </c>
      <c r="FP33" s="225">
        <f t="shared" ref="FP33" si="318">FO37</f>
        <v>1.1368683772161603E-12</v>
      </c>
      <c r="FQ33" s="225">
        <f t="shared" ref="FQ33" si="319">FP37</f>
        <v>1.1368683772161603E-12</v>
      </c>
      <c r="FR33" s="225">
        <f t="shared" ref="FR33" si="320">FQ37</f>
        <v>1.1368683772161603E-12</v>
      </c>
      <c r="FS33" s="225">
        <f t="shared" ref="FS33" si="321">FR37</f>
        <v>1.1368683772161603E-12</v>
      </c>
      <c r="FT33" s="225">
        <f t="shared" ref="FT33" si="322">FS37</f>
        <v>1.1368683772161603E-12</v>
      </c>
      <c r="FU33" s="225">
        <f t="shared" ref="FU33" si="323">FT37</f>
        <v>1.1368683772161603E-12</v>
      </c>
      <c r="FV33" s="225">
        <f t="shared" ref="FV33" si="324">FU37</f>
        <v>1.1368683772161603E-12</v>
      </c>
      <c r="FW33" s="225">
        <f t="shared" ref="FW33" si="325">FV37</f>
        <v>1.1368683772161603E-12</v>
      </c>
      <c r="FX33" s="225">
        <f t="shared" ref="FX33" si="326">FW37</f>
        <v>1.1368683772161603E-12</v>
      </c>
      <c r="FY33" s="225">
        <f t="shared" ref="FY33" si="327">FX37</f>
        <v>1.1368683772161603E-12</v>
      </c>
      <c r="FZ33" s="225">
        <f t="shared" ref="FZ33" si="328">FY37</f>
        <v>1.1368683772161603E-12</v>
      </c>
      <c r="GA33" s="225">
        <f t="shared" ref="GA33" si="329">FZ37</f>
        <v>1.1368683772161603E-12</v>
      </c>
      <c r="GB33" s="225">
        <f t="shared" ref="GB33" si="330">GA37</f>
        <v>1.1368683772161603E-12</v>
      </c>
      <c r="GC33" s="225">
        <f t="shared" ref="GC33" si="331">GB37</f>
        <v>1.1368683772161603E-12</v>
      </c>
      <c r="GD33" s="225">
        <f t="shared" ref="GD33" si="332">GC37</f>
        <v>1.1368683772161603E-12</v>
      </c>
      <c r="GE33" s="225">
        <f t="shared" ref="GE33" si="333">GD37</f>
        <v>1.1368683772161603E-12</v>
      </c>
      <c r="GF33" s="225">
        <f t="shared" ref="GF33" si="334">GE37</f>
        <v>1.1368683772161603E-12</v>
      </c>
      <c r="GG33" s="225">
        <f t="shared" ref="GG33" si="335">GF37</f>
        <v>1.1368683772161603E-12</v>
      </c>
      <c r="GH33" s="225">
        <f t="shared" ref="GH33" si="336">GG37</f>
        <v>1.1368683772161603E-12</v>
      </c>
      <c r="GI33" s="225">
        <f t="shared" ref="GI33" si="337">GH37</f>
        <v>1.1368683772161603E-12</v>
      </c>
      <c r="GJ33" s="225">
        <f t="shared" ref="GJ33" si="338">GI37</f>
        <v>1.1368683772161603E-12</v>
      </c>
    </row>
    <row r="34" spans="1:192" s="521" customFormat="1" x14ac:dyDescent="0.25">
      <c r="A34" s="15"/>
      <c r="B34" s="15"/>
      <c r="C34" s="21"/>
      <c r="D34" s="48"/>
      <c r="E34" s="524" t="str">
        <f xml:space="preserve"> ConFin!E$363</f>
        <v>Financing fees POS</v>
      </c>
      <c r="F34" s="524">
        <f xml:space="preserve"> ConFin!F$363</f>
        <v>0</v>
      </c>
      <c r="G34" s="524" t="str">
        <f xml:space="preserve"> ConFin!G$363</f>
        <v>$ 000s</v>
      </c>
      <c r="H34" s="524">
        <f xml:space="preserve"> ConFin!H$363</f>
        <v>19524.580952781755</v>
      </c>
      <c r="I34" s="524">
        <f xml:space="preserve"> ConFin!I$363</f>
        <v>0</v>
      </c>
      <c r="J34" s="524">
        <f xml:space="preserve"> ConFin!J$363</f>
        <v>0</v>
      </c>
      <c r="K34" s="524">
        <f xml:space="preserve"> ConFin!K$363</f>
        <v>0</v>
      </c>
      <c r="L34" s="524">
        <f xml:space="preserve"> ConFin!L$363</f>
        <v>5376.5052897701025</v>
      </c>
      <c r="M34" s="524">
        <f xml:space="preserve"> ConFin!M$363</f>
        <v>1774.7863533706595</v>
      </c>
      <c r="N34" s="524">
        <f xml:space="preserve"> ConFin!N$363</f>
        <v>2870.383823939791</v>
      </c>
      <c r="O34" s="524">
        <f xml:space="preserve"> ConFin!O$363</f>
        <v>4154.582858235688</v>
      </c>
      <c r="P34" s="524">
        <f xml:space="preserve"> ConFin!P$363</f>
        <v>5348.3226274655117</v>
      </c>
      <c r="Q34" s="524">
        <f xml:space="preserve"> ConFin!Q$363</f>
        <v>0</v>
      </c>
      <c r="R34" s="524">
        <f xml:space="preserve"> ConFin!R$363</f>
        <v>0</v>
      </c>
      <c r="S34" s="524">
        <f xml:space="preserve"> ConFin!S$363</f>
        <v>0</v>
      </c>
      <c r="T34" s="524">
        <f xml:space="preserve"> ConFin!T$363</f>
        <v>0</v>
      </c>
      <c r="U34" s="524">
        <f xml:space="preserve"> ConFin!U$363</f>
        <v>0</v>
      </c>
      <c r="V34" s="524">
        <f xml:space="preserve"> ConFin!V$363</f>
        <v>0</v>
      </c>
      <c r="W34" s="524">
        <f xml:space="preserve"> ConFin!W$363</f>
        <v>0</v>
      </c>
      <c r="X34" s="524">
        <f xml:space="preserve"> ConFin!X$363</f>
        <v>0</v>
      </c>
      <c r="Y34" s="524">
        <f xml:space="preserve"> ConFin!Y$363</f>
        <v>0</v>
      </c>
      <c r="Z34" s="524">
        <f xml:space="preserve"> ConFin!Z$363</f>
        <v>0</v>
      </c>
      <c r="AA34" s="524">
        <f xml:space="preserve"> ConFin!AA$363</f>
        <v>0</v>
      </c>
      <c r="AB34" s="524">
        <f xml:space="preserve"> ConFin!AB$363</f>
        <v>0</v>
      </c>
      <c r="AC34" s="524">
        <f xml:space="preserve"> ConFin!AC$363</f>
        <v>0</v>
      </c>
      <c r="AD34" s="524">
        <f xml:space="preserve"> ConFin!AD$363</f>
        <v>0</v>
      </c>
      <c r="AE34" s="524">
        <f xml:space="preserve"> ConFin!AE$363</f>
        <v>0</v>
      </c>
      <c r="AF34" s="524">
        <f xml:space="preserve"> ConFin!AF$363</f>
        <v>0</v>
      </c>
      <c r="AG34" s="524">
        <f xml:space="preserve"> ConFin!AG$363</f>
        <v>0</v>
      </c>
      <c r="AH34" s="524">
        <f xml:space="preserve"> ConFin!AH$363</f>
        <v>0</v>
      </c>
      <c r="AI34" s="524">
        <f xml:space="preserve"> ConFin!AI$363</f>
        <v>0</v>
      </c>
      <c r="AJ34" s="524">
        <f xml:space="preserve"> ConFin!AJ$363</f>
        <v>0</v>
      </c>
      <c r="AK34" s="524">
        <f xml:space="preserve"> ConFin!AK$363</f>
        <v>0</v>
      </c>
      <c r="AL34" s="524">
        <f xml:space="preserve"> ConFin!AL$363</f>
        <v>0</v>
      </c>
      <c r="AM34" s="524">
        <f xml:space="preserve"> ConFin!AM$363</f>
        <v>0</v>
      </c>
      <c r="AN34" s="524">
        <f xml:space="preserve"> ConFin!AN$363</f>
        <v>0</v>
      </c>
      <c r="AO34" s="524">
        <f xml:space="preserve"> ConFin!AO$363</f>
        <v>0</v>
      </c>
      <c r="AP34" s="524">
        <f xml:space="preserve"> ConFin!AP$363</f>
        <v>0</v>
      </c>
      <c r="AQ34" s="524">
        <f xml:space="preserve"> ConFin!AQ$363</f>
        <v>0</v>
      </c>
      <c r="AR34" s="524">
        <f xml:space="preserve"> ConFin!AR$363</f>
        <v>0</v>
      </c>
      <c r="AS34" s="524">
        <f xml:space="preserve"> ConFin!AS$363</f>
        <v>0</v>
      </c>
      <c r="AT34" s="524">
        <f xml:space="preserve"> ConFin!AT$363</f>
        <v>0</v>
      </c>
      <c r="AU34" s="524">
        <f xml:space="preserve"> ConFin!AU$363</f>
        <v>0</v>
      </c>
      <c r="AV34" s="524">
        <f xml:space="preserve"> ConFin!AV$363</f>
        <v>0</v>
      </c>
      <c r="AW34" s="524">
        <f xml:space="preserve"> ConFin!AW$363</f>
        <v>0</v>
      </c>
      <c r="AX34" s="524">
        <f xml:space="preserve"> ConFin!AX$363</f>
        <v>0</v>
      </c>
      <c r="AY34" s="524">
        <f xml:space="preserve"> ConFin!AY$363</f>
        <v>0</v>
      </c>
      <c r="AZ34" s="524">
        <f xml:space="preserve"> ConFin!AZ$363</f>
        <v>0</v>
      </c>
      <c r="BA34" s="524">
        <f xml:space="preserve"> ConFin!BA$363</f>
        <v>0</v>
      </c>
      <c r="BB34" s="524">
        <f xml:space="preserve"> ConFin!BB$363</f>
        <v>0</v>
      </c>
      <c r="BC34" s="524">
        <f xml:space="preserve"> ConFin!BC$363</f>
        <v>0</v>
      </c>
      <c r="BD34" s="524">
        <f xml:space="preserve"> ConFin!BD$363</f>
        <v>0</v>
      </c>
      <c r="BE34" s="524">
        <f xml:space="preserve"> ConFin!BE$363</f>
        <v>0</v>
      </c>
      <c r="BF34" s="524">
        <f xml:space="preserve"> ConFin!BF$363</f>
        <v>0</v>
      </c>
      <c r="BG34" s="524">
        <f xml:space="preserve"> ConFin!BG$363</f>
        <v>0</v>
      </c>
      <c r="BH34" s="524">
        <f xml:space="preserve"> ConFin!BH$363</f>
        <v>0</v>
      </c>
      <c r="BI34" s="524">
        <f xml:space="preserve"> ConFin!BI$363</f>
        <v>0</v>
      </c>
      <c r="BJ34" s="524">
        <f xml:space="preserve"> ConFin!BJ$363</f>
        <v>0</v>
      </c>
      <c r="BK34" s="524">
        <f xml:space="preserve"> ConFin!BK$363</f>
        <v>0</v>
      </c>
      <c r="BL34" s="524">
        <f xml:space="preserve"> ConFin!BL$363</f>
        <v>0</v>
      </c>
      <c r="BM34" s="524">
        <f xml:space="preserve"> ConFin!BM$363</f>
        <v>0</v>
      </c>
      <c r="BN34" s="524">
        <f xml:space="preserve"> ConFin!BN$363</f>
        <v>0</v>
      </c>
      <c r="BO34" s="524">
        <f xml:space="preserve"> ConFin!BO$363</f>
        <v>0</v>
      </c>
      <c r="BP34" s="524">
        <f xml:space="preserve"> ConFin!BP$363</f>
        <v>0</v>
      </c>
      <c r="BQ34" s="524">
        <f xml:space="preserve"> ConFin!BQ$363</f>
        <v>0</v>
      </c>
      <c r="BR34" s="524">
        <f xml:space="preserve"> ConFin!BR$363</f>
        <v>0</v>
      </c>
      <c r="BS34" s="524">
        <f xml:space="preserve"> ConFin!BS$363</f>
        <v>0</v>
      </c>
      <c r="BT34" s="524">
        <f xml:space="preserve"> ConFin!BT$363</f>
        <v>0</v>
      </c>
      <c r="BU34" s="524">
        <f xml:space="preserve"> ConFin!BU$363</f>
        <v>0</v>
      </c>
      <c r="BV34" s="524">
        <f xml:space="preserve"> ConFin!BV$363</f>
        <v>0</v>
      </c>
      <c r="BW34" s="524">
        <f xml:space="preserve"> ConFin!BW$363</f>
        <v>0</v>
      </c>
      <c r="BX34" s="524">
        <f xml:space="preserve"> ConFin!BX$363</f>
        <v>0</v>
      </c>
      <c r="BY34" s="524">
        <f xml:space="preserve"> ConFin!BY$363</f>
        <v>0</v>
      </c>
      <c r="BZ34" s="524">
        <f xml:space="preserve"> ConFin!BZ$363</f>
        <v>0</v>
      </c>
      <c r="CA34" s="524">
        <f xml:space="preserve"> ConFin!CA$363</f>
        <v>0</v>
      </c>
      <c r="CB34" s="524">
        <f xml:space="preserve"> ConFin!CB$363</f>
        <v>0</v>
      </c>
      <c r="CC34" s="524">
        <f xml:space="preserve"> ConFin!CC$363</f>
        <v>0</v>
      </c>
      <c r="CD34" s="524">
        <f xml:space="preserve"> ConFin!CD$363</f>
        <v>0</v>
      </c>
      <c r="CE34" s="524">
        <f xml:space="preserve"> ConFin!CE$363</f>
        <v>0</v>
      </c>
      <c r="CF34" s="524">
        <f xml:space="preserve"> ConFin!CF$363</f>
        <v>0</v>
      </c>
      <c r="CG34" s="524">
        <f xml:space="preserve"> ConFin!CG$363</f>
        <v>0</v>
      </c>
      <c r="CH34" s="524">
        <f xml:space="preserve"> ConFin!CH$363</f>
        <v>0</v>
      </c>
      <c r="CI34" s="524">
        <f xml:space="preserve"> ConFin!CI$363</f>
        <v>0</v>
      </c>
      <c r="CJ34" s="524">
        <f xml:space="preserve"> ConFin!CJ$363</f>
        <v>0</v>
      </c>
      <c r="CK34" s="524">
        <f xml:space="preserve"> ConFin!CK$363</f>
        <v>0</v>
      </c>
      <c r="CL34" s="524">
        <f xml:space="preserve"> ConFin!CL$363</f>
        <v>0</v>
      </c>
      <c r="CM34" s="524">
        <f xml:space="preserve"> ConFin!CM$363</f>
        <v>0</v>
      </c>
      <c r="CN34" s="524">
        <f xml:space="preserve"> ConFin!CN$363</f>
        <v>0</v>
      </c>
      <c r="CO34" s="524">
        <f xml:space="preserve"> ConFin!CO$363</f>
        <v>0</v>
      </c>
      <c r="CP34" s="524">
        <f xml:space="preserve"> ConFin!CP$363</f>
        <v>0</v>
      </c>
      <c r="CQ34" s="524">
        <f xml:space="preserve"> ConFin!CQ$363</f>
        <v>0</v>
      </c>
      <c r="CR34" s="524">
        <f xml:space="preserve"> ConFin!CR$363</f>
        <v>0</v>
      </c>
      <c r="CS34" s="524">
        <f xml:space="preserve"> ConFin!CS$363</f>
        <v>0</v>
      </c>
      <c r="CT34" s="524">
        <f xml:space="preserve"> ConFin!CT$363</f>
        <v>0</v>
      </c>
      <c r="CU34" s="524">
        <f xml:space="preserve"> ConFin!CU$363</f>
        <v>0</v>
      </c>
      <c r="CV34" s="524">
        <f xml:space="preserve"> ConFin!CV$363</f>
        <v>0</v>
      </c>
      <c r="CW34" s="524">
        <f xml:space="preserve"> ConFin!CW$363</f>
        <v>0</v>
      </c>
      <c r="CX34" s="524">
        <f xml:space="preserve"> ConFin!CX$363</f>
        <v>0</v>
      </c>
      <c r="CY34" s="524">
        <f xml:space="preserve"> ConFin!CY$363</f>
        <v>0</v>
      </c>
      <c r="CZ34" s="524">
        <f xml:space="preserve"> ConFin!CZ$363</f>
        <v>0</v>
      </c>
      <c r="DA34" s="524">
        <f xml:space="preserve"> ConFin!DA$363</f>
        <v>0</v>
      </c>
      <c r="DB34" s="524">
        <f xml:space="preserve"> ConFin!DB$363</f>
        <v>0</v>
      </c>
      <c r="DC34" s="524">
        <f xml:space="preserve"> ConFin!DC$363</f>
        <v>0</v>
      </c>
      <c r="DD34" s="524">
        <f xml:space="preserve"> ConFin!DD$363</f>
        <v>0</v>
      </c>
      <c r="DE34" s="524">
        <f xml:space="preserve"> ConFin!DE$363</f>
        <v>0</v>
      </c>
      <c r="DF34" s="524">
        <f xml:space="preserve"> ConFin!DF$363</f>
        <v>0</v>
      </c>
      <c r="DG34" s="524">
        <f xml:space="preserve"> ConFin!DG$363</f>
        <v>0</v>
      </c>
      <c r="DH34" s="524">
        <f xml:space="preserve"> ConFin!DH$363</f>
        <v>0</v>
      </c>
      <c r="DI34" s="524">
        <f xml:space="preserve"> ConFin!DI$363</f>
        <v>0</v>
      </c>
      <c r="DJ34" s="524">
        <f xml:space="preserve"> ConFin!DJ$363</f>
        <v>0</v>
      </c>
      <c r="DK34" s="524">
        <f xml:space="preserve"> ConFin!DK$363</f>
        <v>0</v>
      </c>
      <c r="DL34" s="524">
        <f xml:space="preserve"> ConFin!DL$363</f>
        <v>0</v>
      </c>
      <c r="DM34" s="524">
        <f xml:space="preserve"> ConFin!DM$363</f>
        <v>0</v>
      </c>
      <c r="DN34" s="524">
        <f xml:space="preserve"> ConFin!DN$363</f>
        <v>0</v>
      </c>
      <c r="DO34" s="524">
        <f xml:space="preserve"> ConFin!DO$363</f>
        <v>0</v>
      </c>
      <c r="DP34" s="524">
        <f xml:space="preserve"> ConFin!DP$363</f>
        <v>0</v>
      </c>
      <c r="DQ34" s="524">
        <f xml:space="preserve"> ConFin!DQ$363</f>
        <v>0</v>
      </c>
      <c r="DR34" s="524">
        <f xml:space="preserve"> ConFin!DR$363</f>
        <v>0</v>
      </c>
      <c r="DS34" s="524">
        <f xml:space="preserve"> ConFin!DS$363</f>
        <v>0</v>
      </c>
      <c r="DT34" s="524">
        <f xml:space="preserve"> ConFin!DT$363</f>
        <v>0</v>
      </c>
      <c r="DU34" s="524">
        <f xml:space="preserve"> ConFin!DU$363</f>
        <v>0</v>
      </c>
      <c r="DV34" s="524">
        <f xml:space="preserve"> ConFin!DV$363</f>
        <v>0</v>
      </c>
      <c r="DW34" s="524">
        <f xml:space="preserve"> ConFin!DW$363</f>
        <v>0</v>
      </c>
      <c r="DX34" s="524">
        <f xml:space="preserve"> ConFin!DX$363</f>
        <v>0</v>
      </c>
      <c r="DY34" s="524">
        <f xml:space="preserve"> ConFin!DY$363</f>
        <v>0</v>
      </c>
      <c r="DZ34" s="524">
        <f xml:space="preserve"> ConFin!DZ$363</f>
        <v>0</v>
      </c>
      <c r="EA34" s="524">
        <f xml:space="preserve"> ConFin!EA$363</f>
        <v>0</v>
      </c>
      <c r="EB34" s="524">
        <f xml:space="preserve"> ConFin!EB$363</f>
        <v>0</v>
      </c>
      <c r="EC34" s="524">
        <f xml:space="preserve"> ConFin!EC$363</f>
        <v>0</v>
      </c>
      <c r="ED34" s="524">
        <f xml:space="preserve"> ConFin!ED$363</f>
        <v>0</v>
      </c>
      <c r="EE34" s="524">
        <f xml:space="preserve"> ConFin!EE$363</f>
        <v>0</v>
      </c>
      <c r="EF34" s="524">
        <f xml:space="preserve"> ConFin!EF$363</f>
        <v>0</v>
      </c>
      <c r="EG34" s="524">
        <f xml:space="preserve"> ConFin!EG$363</f>
        <v>0</v>
      </c>
      <c r="EH34" s="524">
        <f xml:space="preserve"> ConFin!EH$363</f>
        <v>0</v>
      </c>
      <c r="EI34" s="524">
        <f xml:space="preserve"> ConFin!EI$363</f>
        <v>0</v>
      </c>
      <c r="EJ34" s="524">
        <f xml:space="preserve"> ConFin!EJ$363</f>
        <v>0</v>
      </c>
      <c r="EK34" s="524">
        <f xml:space="preserve"> ConFin!EK$363</f>
        <v>0</v>
      </c>
      <c r="EL34" s="524">
        <f xml:space="preserve"> ConFin!EL$363</f>
        <v>0</v>
      </c>
      <c r="EM34" s="524">
        <f xml:space="preserve"> ConFin!EM$363</f>
        <v>0</v>
      </c>
      <c r="EN34" s="524">
        <f xml:space="preserve"> ConFin!EN$363</f>
        <v>0</v>
      </c>
      <c r="EO34" s="524">
        <f xml:space="preserve"> ConFin!EO$363</f>
        <v>0</v>
      </c>
      <c r="EP34" s="524">
        <f xml:space="preserve"> ConFin!EP$363</f>
        <v>0</v>
      </c>
      <c r="EQ34" s="524">
        <f xml:space="preserve"> ConFin!EQ$363</f>
        <v>0</v>
      </c>
      <c r="ER34" s="524">
        <f xml:space="preserve"> ConFin!ER$363</f>
        <v>0</v>
      </c>
      <c r="ES34" s="524">
        <f xml:space="preserve"> ConFin!ES$363</f>
        <v>0</v>
      </c>
      <c r="ET34" s="524">
        <f xml:space="preserve"> ConFin!ET$363</f>
        <v>0</v>
      </c>
      <c r="EU34" s="524">
        <f xml:space="preserve"> ConFin!EU$363</f>
        <v>0</v>
      </c>
      <c r="EV34" s="524">
        <f xml:space="preserve"> ConFin!EV$363</f>
        <v>0</v>
      </c>
      <c r="EW34" s="524">
        <f xml:space="preserve"> ConFin!EW$363</f>
        <v>0</v>
      </c>
      <c r="EX34" s="524">
        <f xml:space="preserve"> ConFin!EX$363</f>
        <v>0</v>
      </c>
      <c r="EY34" s="524">
        <f xml:space="preserve"> ConFin!EY$363</f>
        <v>0</v>
      </c>
      <c r="EZ34" s="524">
        <f xml:space="preserve"> ConFin!EZ$363</f>
        <v>0</v>
      </c>
      <c r="FA34" s="524">
        <f xml:space="preserve"> ConFin!FA$363</f>
        <v>0</v>
      </c>
      <c r="FB34" s="524">
        <f xml:space="preserve"> ConFin!FB$363</f>
        <v>0</v>
      </c>
      <c r="FC34" s="524">
        <f xml:space="preserve"> ConFin!FC$363</f>
        <v>0</v>
      </c>
      <c r="FD34" s="524">
        <f xml:space="preserve"> ConFin!FD$363</f>
        <v>0</v>
      </c>
      <c r="FE34" s="524">
        <f xml:space="preserve"> ConFin!FE$363</f>
        <v>0</v>
      </c>
      <c r="FF34" s="524">
        <f xml:space="preserve"> ConFin!FF$363</f>
        <v>0</v>
      </c>
      <c r="FG34" s="524">
        <f xml:space="preserve"> ConFin!FG$363</f>
        <v>0</v>
      </c>
      <c r="FH34" s="524">
        <f xml:space="preserve"> ConFin!FH$363</f>
        <v>0</v>
      </c>
      <c r="FI34" s="524">
        <f xml:space="preserve"> ConFin!FI$363</f>
        <v>0</v>
      </c>
      <c r="FJ34" s="524">
        <f xml:space="preserve"> ConFin!FJ$363</f>
        <v>0</v>
      </c>
      <c r="FK34" s="524">
        <f xml:space="preserve"> ConFin!FK$363</f>
        <v>0</v>
      </c>
      <c r="FL34" s="524">
        <f xml:space="preserve"> ConFin!FL$363</f>
        <v>0</v>
      </c>
      <c r="FM34" s="524">
        <f xml:space="preserve"> ConFin!FM$363</f>
        <v>0</v>
      </c>
      <c r="FN34" s="524">
        <f xml:space="preserve"> ConFin!FN$363</f>
        <v>0</v>
      </c>
      <c r="FO34" s="524">
        <f xml:space="preserve"> ConFin!FO$363</f>
        <v>0</v>
      </c>
      <c r="FP34" s="524">
        <f xml:space="preserve"> ConFin!FP$363</f>
        <v>0</v>
      </c>
      <c r="FQ34" s="524">
        <f xml:space="preserve"> ConFin!FQ$363</f>
        <v>0</v>
      </c>
      <c r="FR34" s="524">
        <f xml:space="preserve"> ConFin!FR$363</f>
        <v>0</v>
      </c>
      <c r="FS34" s="524">
        <f xml:space="preserve"> ConFin!FS$363</f>
        <v>0</v>
      </c>
      <c r="FT34" s="524">
        <f xml:space="preserve"> ConFin!FT$363</f>
        <v>0</v>
      </c>
      <c r="FU34" s="524">
        <f xml:space="preserve"> ConFin!FU$363</f>
        <v>0</v>
      </c>
      <c r="FV34" s="524">
        <f xml:space="preserve"> ConFin!FV$363</f>
        <v>0</v>
      </c>
      <c r="FW34" s="524">
        <f xml:space="preserve"> ConFin!FW$363</f>
        <v>0</v>
      </c>
      <c r="FX34" s="524">
        <f xml:space="preserve"> ConFin!FX$363</f>
        <v>0</v>
      </c>
      <c r="FY34" s="524">
        <f xml:space="preserve"> ConFin!FY$363</f>
        <v>0</v>
      </c>
      <c r="FZ34" s="524">
        <f xml:space="preserve"> ConFin!FZ$363</f>
        <v>0</v>
      </c>
      <c r="GA34" s="524">
        <f xml:space="preserve"> ConFin!GA$363</f>
        <v>0</v>
      </c>
      <c r="GB34" s="524">
        <f xml:space="preserve"> ConFin!GB$363</f>
        <v>0</v>
      </c>
      <c r="GC34" s="524">
        <f xml:space="preserve"> ConFin!GC$363</f>
        <v>0</v>
      </c>
      <c r="GD34" s="524">
        <f xml:space="preserve"> ConFin!GD$363</f>
        <v>0</v>
      </c>
      <c r="GE34" s="524">
        <f xml:space="preserve"> ConFin!GE$363</f>
        <v>0</v>
      </c>
      <c r="GF34" s="524">
        <f xml:space="preserve"> ConFin!GF$363</f>
        <v>0</v>
      </c>
      <c r="GG34" s="524">
        <f xml:space="preserve"> ConFin!GG$363</f>
        <v>0</v>
      </c>
      <c r="GH34" s="524">
        <f xml:space="preserve"> ConFin!GH$363</f>
        <v>0</v>
      </c>
      <c r="GI34" s="524">
        <f xml:space="preserve"> ConFin!GI$363</f>
        <v>0</v>
      </c>
      <c r="GJ34" s="524">
        <f xml:space="preserve"> ConFin!GJ$363</f>
        <v>0</v>
      </c>
    </row>
    <row r="35" spans="1:192" s="521" customFormat="1" x14ac:dyDescent="0.25">
      <c r="A35" s="15"/>
      <c r="B35" s="15"/>
      <c r="C35" s="21"/>
      <c r="D35" s="48"/>
      <c r="E35" s="524" t="str">
        <f xml:space="preserve"> ConFin!E$374</f>
        <v>Equity bridge interest and fees rolled up</v>
      </c>
      <c r="F35" s="524">
        <f xml:space="preserve"> ConFin!F$374</f>
        <v>0</v>
      </c>
      <c r="G35" s="524" t="str">
        <f xml:space="preserve"> ConFin!G$374</f>
        <v>$ 000s</v>
      </c>
      <c r="H35" s="524">
        <f xml:space="preserve"> ConFin!H$374</f>
        <v>0</v>
      </c>
      <c r="I35" s="524">
        <f xml:space="preserve"> ConFin!I$374</f>
        <v>0</v>
      </c>
      <c r="J35" s="524">
        <f xml:space="preserve"> ConFin!J$374</f>
        <v>0</v>
      </c>
      <c r="K35" s="524">
        <f xml:space="preserve"> ConFin!K$374</f>
        <v>0</v>
      </c>
      <c r="L35" s="524">
        <f xml:space="preserve"> ConFin!L$374</f>
        <v>0</v>
      </c>
      <c r="M35" s="524">
        <f xml:space="preserve"> ConFin!M$374</f>
        <v>0</v>
      </c>
      <c r="N35" s="524">
        <f xml:space="preserve"> ConFin!N$374</f>
        <v>0</v>
      </c>
      <c r="O35" s="524">
        <f xml:space="preserve"> ConFin!O$374</f>
        <v>0</v>
      </c>
      <c r="P35" s="524">
        <f xml:space="preserve"> ConFin!P$374</f>
        <v>0</v>
      </c>
      <c r="Q35" s="524">
        <f xml:space="preserve"> ConFin!Q$374</f>
        <v>0</v>
      </c>
      <c r="R35" s="524">
        <f xml:space="preserve"> ConFin!R$374</f>
        <v>0</v>
      </c>
      <c r="S35" s="524">
        <f xml:space="preserve"> ConFin!S$374</f>
        <v>0</v>
      </c>
      <c r="T35" s="524">
        <f xml:space="preserve"> ConFin!T$374</f>
        <v>0</v>
      </c>
      <c r="U35" s="524">
        <f xml:space="preserve"> ConFin!U$374</f>
        <v>0</v>
      </c>
      <c r="V35" s="524">
        <f xml:space="preserve"> ConFin!V$374</f>
        <v>0</v>
      </c>
      <c r="W35" s="524">
        <f xml:space="preserve"> ConFin!W$374</f>
        <v>0</v>
      </c>
      <c r="X35" s="524">
        <f xml:space="preserve"> ConFin!X$374</f>
        <v>0</v>
      </c>
      <c r="Y35" s="524">
        <f xml:space="preserve"> ConFin!Y$374</f>
        <v>0</v>
      </c>
      <c r="Z35" s="524">
        <f xml:space="preserve"> ConFin!Z$374</f>
        <v>0</v>
      </c>
      <c r="AA35" s="524">
        <f xml:space="preserve"> ConFin!AA$374</f>
        <v>0</v>
      </c>
      <c r="AB35" s="524">
        <f xml:space="preserve"> ConFin!AB$374</f>
        <v>0</v>
      </c>
      <c r="AC35" s="524">
        <f xml:space="preserve"> ConFin!AC$374</f>
        <v>0</v>
      </c>
      <c r="AD35" s="524">
        <f xml:space="preserve"> ConFin!AD$374</f>
        <v>0</v>
      </c>
      <c r="AE35" s="524">
        <f xml:space="preserve"> ConFin!AE$374</f>
        <v>0</v>
      </c>
      <c r="AF35" s="524">
        <f xml:space="preserve"> ConFin!AF$374</f>
        <v>0</v>
      </c>
      <c r="AG35" s="524">
        <f xml:space="preserve"> ConFin!AG$374</f>
        <v>0</v>
      </c>
      <c r="AH35" s="524">
        <f xml:space="preserve"> ConFin!AH$374</f>
        <v>0</v>
      </c>
      <c r="AI35" s="524">
        <f xml:space="preserve"> ConFin!AI$374</f>
        <v>0</v>
      </c>
      <c r="AJ35" s="524">
        <f xml:space="preserve"> ConFin!AJ$374</f>
        <v>0</v>
      </c>
      <c r="AK35" s="524">
        <f xml:space="preserve"> ConFin!AK$374</f>
        <v>0</v>
      </c>
      <c r="AL35" s="524">
        <f xml:space="preserve"> ConFin!AL$374</f>
        <v>0</v>
      </c>
      <c r="AM35" s="524">
        <f xml:space="preserve"> ConFin!AM$374</f>
        <v>0</v>
      </c>
      <c r="AN35" s="524">
        <f xml:space="preserve"> ConFin!AN$374</f>
        <v>0</v>
      </c>
      <c r="AO35" s="524">
        <f xml:space="preserve"> ConFin!AO$374</f>
        <v>0</v>
      </c>
      <c r="AP35" s="524">
        <f xml:space="preserve"> ConFin!AP$374</f>
        <v>0</v>
      </c>
      <c r="AQ35" s="524">
        <f xml:space="preserve"> ConFin!AQ$374</f>
        <v>0</v>
      </c>
      <c r="AR35" s="524">
        <f xml:space="preserve"> ConFin!AR$374</f>
        <v>0</v>
      </c>
      <c r="AS35" s="524">
        <f xml:space="preserve"> ConFin!AS$374</f>
        <v>0</v>
      </c>
      <c r="AT35" s="524">
        <f xml:space="preserve"> ConFin!AT$374</f>
        <v>0</v>
      </c>
      <c r="AU35" s="524">
        <f xml:space="preserve"> ConFin!AU$374</f>
        <v>0</v>
      </c>
      <c r="AV35" s="524">
        <f xml:space="preserve"> ConFin!AV$374</f>
        <v>0</v>
      </c>
      <c r="AW35" s="524">
        <f xml:space="preserve"> ConFin!AW$374</f>
        <v>0</v>
      </c>
      <c r="AX35" s="524">
        <f xml:space="preserve"> ConFin!AX$374</f>
        <v>0</v>
      </c>
      <c r="AY35" s="524">
        <f xml:space="preserve"> ConFin!AY$374</f>
        <v>0</v>
      </c>
      <c r="AZ35" s="524">
        <f xml:space="preserve"> ConFin!AZ$374</f>
        <v>0</v>
      </c>
      <c r="BA35" s="524">
        <f xml:space="preserve"> ConFin!BA$374</f>
        <v>0</v>
      </c>
      <c r="BB35" s="524">
        <f xml:space="preserve"> ConFin!BB$374</f>
        <v>0</v>
      </c>
      <c r="BC35" s="524">
        <f xml:space="preserve"> ConFin!BC$374</f>
        <v>0</v>
      </c>
      <c r="BD35" s="524">
        <f xml:space="preserve"> ConFin!BD$374</f>
        <v>0</v>
      </c>
      <c r="BE35" s="524">
        <f xml:space="preserve"> ConFin!BE$374</f>
        <v>0</v>
      </c>
      <c r="BF35" s="524">
        <f xml:space="preserve"> ConFin!BF$374</f>
        <v>0</v>
      </c>
      <c r="BG35" s="524">
        <f xml:space="preserve"> ConFin!BG$374</f>
        <v>0</v>
      </c>
      <c r="BH35" s="524">
        <f xml:space="preserve"> ConFin!BH$374</f>
        <v>0</v>
      </c>
      <c r="BI35" s="524">
        <f xml:space="preserve"> ConFin!BI$374</f>
        <v>0</v>
      </c>
      <c r="BJ35" s="524">
        <f xml:space="preserve"> ConFin!BJ$374</f>
        <v>0</v>
      </c>
      <c r="BK35" s="524">
        <f xml:space="preserve"> ConFin!BK$374</f>
        <v>0</v>
      </c>
      <c r="BL35" s="524">
        <f xml:space="preserve"> ConFin!BL$374</f>
        <v>0</v>
      </c>
      <c r="BM35" s="524">
        <f xml:space="preserve"> ConFin!BM$374</f>
        <v>0</v>
      </c>
      <c r="BN35" s="524">
        <f xml:space="preserve"> ConFin!BN$374</f>
        <v>0</v>
      </c>
      <c r="BO35" s="524">
        <f xml:space="preserve"> ConFin!BO$374</f>
        <v>0</v>
      </c>
      <c r="BP35" s="524">
        <f xml:space="preserve"> ConFin!BP$374</f>
        <v>0</v>
      </c>
      <c r="BQ35" s="524">
        <f xml:space="preserve"> ConFin!BQ$374</f>
        <v>0</v>
      </c>
      <c r="BR35" s="524">
        <f xml:space="preserve"> ConFin!BR$374</f>
        <v>0</v>
      </c>
      <c r="BS35" s="524">
        <f xml:space="preserve"> ConFin!BS$374</f>
        <v>0</v>
      </c>
      <c r="BT35" s="524">
        <f xml:space="preserve"> ConFin!BT$374</f>
        <v>0</v>
      </c>
      <c r="BU35" s="524">
        <f xml:space="preserve"> ConFin!BU$374</f>
        <v>0</v>
      </c>
      <c r="BV35" s="524">
        <f xml:space="preserve"> ConFin!BV$374</f>
        <v>0</v>
      </c>
      <c r="BW35" s="524">
        <f xml:space="preserve"> ConFin!BW$374</f>
        <v>0</v>
      </c>
      <c r="BX35" s="524">
        <f xml:space="preserve"> ConFin!BX$374</f>
        <v>0</v>
      </c>
      <c r="BY35" s="524">
        <f xml:space="preserve"> ConFin!BY$374</f>
        <v>0</v>
      </c>
      <c r="BZ35" s="524">
        <f xml:space="preserve"> ConFin!BZ$374</f>
        <v>0</v>
      </c>
      <c r="CA35" s="524">
        <f xml:space="preserve"> ConFin!CA$374</f>
        <v>0</v>
      </c>
      <c r="CB35" s="524">
        <f xml:space="preserve"> ConFin!CB$374</f>
        <v>0</v>
      </c>
      <c r="CC35" s="524">
        <f xml:space="preserve"> ConFin!CC$374</f>
        <v>0</v>
      </c>
      <c r="CD35" s="524">
        <f xml:space="preserve"> ConFin!CD$374</f>
        <v>0</v>
      </c>
      <c r="CE35" s="524">
        <f xml:space="preserve"> ConFin!CE$374</f>
        <v>0</v>
      </c>
      <c r="CF35" s="524">
        <f xml:space="preserve"> ConFin!CF$374</f>
        <v>0</v>
      </c>
      <c r="CG35" s="524">
        <f xml:space="preserve"> ConFin!CG$374</f>
        <v>0</v>
      </c>
      <c r="CH35" s="524">
        <f xml:space="preserve"> ConFin!CH$374</f>
        <v>0</v>
      </c>
      <c r="CI35" s="524">
        <f xml:space="preserve"> ConFin!CI$374</f>
        <v>0</v>
      </c>
      <c r="CJ35" s="524">
        <f xml:space="preserve"> ConFin!CJ$374</f>
        <v>0</v>
      </c>
      <c r="CK35" s="524">
        <f xml:space="preserve"> ConFin!CK$374</f>
        <v>0</v>
      </c>
      <c r="CL35" s="524">
        <f xml:space="preserve"> ConFin!CL$374</f>
        <v>0</v>
      </c>
      <c r="CM35" s="524">
        <f xml:space="preserve"> ConFin!CM$374</f>
        <v>0</v>
      </c>
      <c r="CN35" s="524">
        <f xml:space="preserve"> ConFin!CN$374</f>
        <v>0</v>
      </c>
      <c r="CO35" s="524">
        <f xml:space="preserve"> ConFin!CO$374</f>
        <v>0</v>
      </c>
      <c r="CP35" s="524">
        <f xml:space="preserve"> ConFin!CP$374</f>
        <v>0</v>
      </c>
      <c r="CQ35" s="524">
        <f xml:space="preserve"> ConFin!CQ$374</f>
        <v>0</v>
      </c>
      <c r="CR35" s="524">
        <f xml:space="preserve"> ConFin!CR$374</f>
        <v>0</v>
      </c>
      <c r="CS35" s="524">
        <f xml:space="preserve"> ConFin!CS$374</f>
        <v>0</v>
      </c>
      <c r="CT35" s="524">
        <f xml:space="preserve"> ConFin!CT$374</f>
        <v>0</v>
      </c>
      <c r="CU35" s="524">
        <f xml:space="preserve"> ConFin!CU$374</f>
        <v>0</v>
      </c>
      <c r="CV35" s="524">
        <f xml:space="preserve"> ConFin!CV$374</f>
        <v>0</v>
      </c>
      <c r="CW35" s="524">
        <f xml:space="preserve"> ConFin!CW$374</f>
        <v>0</v>
      </c>
      <c r="CX35" s="524">
        <f xml:space="preserve"> ConFin!CX$374</f>
        <v>0</v>
      </c>
      <c r="CY35" s="524">
        <f xml:space="preserve"> ConFin!CY$374</f>
        <v>0</v>
      </c>
      <c r="CZ35" s="524">
        <f xml:space="preserve"> ConFin!CZ$374</f>
        <v>0</v>
      </c>
      <c r="DA35" s="524">
        <f xml:space="preserve"> ConFin!DA$374</f>
        <v>0</v>
      </c>
      <c r="DB35" s="524">
        <f xml:space="preserve"> ConFin!DB$374</f>
        <v>0</v>
      </c>
      <c r="DC35" s="524">
        <f xml:space="preserve"> ConFin!DC$374</f>
        <v>0</v>
      </c>
      <c r="DD35" s="524">
        <f xml:space="preserve"> ConFin!DD$374</f>
        <v>0</v>
      </c>
      <c r="DE35" s="524">
        <f xml:space="preserve"> ConFin!DE$374</f>
        <v>0</v>
      </c>
      <c r="DF35" s="524">
        <f xml:space="preserve"> ConFin!DF$374</f>
        <v>0</v>
      </c>
      <c r="DG35" s="524">
        <f xml:space="preserve"> ConFin!DG$374</f>
        <v>0</v>
      </c>
      <c r="DH35" s="524">
        <f xml:space="preserve"> ConFin!DH$374</f>
        <v>0</v>
      </c>
      <c r="DI35" s="524">
        <f xml:space="preserve"> ConFin!DI$374</f>
        <v>0</v>
      </c>
      <c r="DJ35" s="524">
        <f xml:space="preserve"> ConFin!DJ$374</f>
        <v>0</v>
      </c>
      <c r="DK35" s="524">
        <f xml:space="preserve"> ConFin!DK$374</f>
        <v>0</v>
      </c>
      <c r="DL35" s="524">
        <f xml:space="preserve"> ConFin!DL$374</f>
        <v>0</v>
      </c>
      <c r="DM35" s="524">
        <f xml:space="preserve"> ConFin!DM$374</f>
        <v>0</v>
      </c>
      <c r="DN35" s="524">
        <f xml:space="preserve"> ConFin!DN$374</f>
        <v>0</v>
      </c>
      <c r="DO35" s="524">
        <f xml:space="preserve"> ConFin!DO$374</f>
        <v>0</v>
      </c>
      <c r="DP35" s="524">
        <f xml:space="preserve"> ConFin!DP$374</f>
        <v>0</v>
      </c>
      <c r="DQ35" s="524">
        <f xml:space="preserve"> ConFin!DQ$374</f>
        <v>0</v>
      </c>
      <c r="DR35" s="524">
        <f xml:space="preserve"> ConFin!DR$374</f>
        <v>0</v>
      </c>
      <c r="DS35" s="524">
        <f xml:space="preserve"> ConFin!DS$374</f>
        <v>0</v>
      </c>
      <c r="DT35" s="524">
        <f xml:space="preserve"> ConFin!DT$374</f>
        <v>0</v>
      </c>
      <c r="DU35" s="524">
        <f xml:space="preserve"> ConFin!DU$374</f>
        <v>0</v>
      </c>
      <c r="DV35" s="524">
        <f xml:space="preserve"> ConFin!DV$374</f>
        <v>0</v>
      </c>
      <c r="DW35" s="524">
        <f xml:space="preserve"> ConFin!DW$374</f>
        <v>0</v>
      </c>
      <c r="DX35" s="524">
        <f xml:space="preserve"> ConFin!DX$374</f>
        <v>0</v>
      </c>
      <c r="DY35" s="524">
        <f xml:space="preserve"> ConFin!DY$374</f>
        <v>0</v>
      </c>
      <c r="DZ35" s="524">
        <f xml:space="preserve"> ConFin!DZ$374</f>
        <v>0</v>
      </c>
      <c r="EA35" s="524">
        <f xml:space="preserve"> ConFin!EA$374</f>
        <v>0</v>
      </c>
      <c r="EB35" s="524">
        <f xml:space="preserve"> ConFin!EB$374</f>
        <v>0</v>
      </c>
      <c r="EC35" s="524">
        <f xml:space="preserve"> ConFin!EC$374</f>
        <v>0</v>
      </c>
      <c r="ED35" s="524">
        <f xml:space="preserve"> ConFin!ED$374</f>
        <v>0</v>
      </c>
      <c r="EE35" s="524">
        <f xml:space="preserve"> ConFin!EE$374</f>
        <v>0</v>
      </c>
      <c r="EF35" s="524">
        <f xml:space="preserve"> ConFin!EF$374</f>
        <v>0</v>
      </c>
      <c r="EG35" s="524">
        <f xml:space="preserve"> ConFin!EG$374</f>
        <v>0</v>
      </c>
      <c r="EH35" s="524">
        <f xml:space="preserve"> ConFin!EH$374</f>
        <v>0</v>
      </c>
      <c r="EI35" s="524">
        <f xml:space="preserve"> ConFin!EI$374</f>
        <v>0</v>
      </c>
      <c r="EJ35" s="524">
        <f xml:space="preserve"> ConFin!EJ$374</f>
        <v>0</v>
      </c>
      <c r="EK35" s="524">
        <f xml:space="preserve"> ConFin!EK$374</f>
        <v>0</v>
      </c>
      <c r="EL35" s="524">
        <f xml:space="preserve"> ConFin!EL$374</f>
        <v>0</v>
      </c>
      <c r="EM35" s="524">
        <f xml:space="preserve"> ConFin!EM$374</f>
        <v>0</v>
      </c>
      <c r="EN35" s="524">
        <f xml:space="preserve"> ConFin!EN$374</f>
        <v>0</v>
      </c>
      <c r="EO35" s="524">
        <f xml:space="preserve"> ConFin!EO$374</f>
        <v>0</v>
      </c>
      <c r="EP35" s="524">
        <f xml:space="preserve"> ConFin!EP$374</f>
        <v>0</v>
      </c>
      <c r="EQ35" s="524">
        <f xml:space="preserve"> ConFin!EQ$374</f>
        <v>0</v>
      </c>
      <c r="ER35" s="524">
        <f xml:space="preserve"> ConFin!ER$374</f>
        <v>0</v>
      </c>
      <c r="ES35" s="524">
        <f xml:space="preserve"> ConFin!ES$374</f>
        <v>0</v>
      </c>
      <c r="ET35" s="524">
        <f xml:space="preserve"> ConFin!ET$374</f>
        <v>0</v>
      </c>
      <c r="EU35" s="524">
        <f xml:space="preserve"> ConFin!EU$374</f>
        <v>0</v>
      </c>
      <c r="EV35" s="524">
        <f xml:space="preserve"> ConFin!EV$374</f>
        <v>0</v>
      </c>
      <c r="EW35" s="524">
        <f xml:space="preserve"> ConFin!EW$374</f>
        <v>0</v>
      </c>
      <c r="EX35" s="524">
        <f xml:space="preserve"> ConFin!EX$374</f>
        <v>0</v>
      </c>
      <c r="EY35" s="524">
        <f xml:space="preserve"> ConFin!EY$374</f>
        <v>0</v>
      </c>
      <c r="EZ35" s="524">
        <f xml:space="preserve"> ConFin!EZ$374</f>
        <v>0</v>
      </c>
      <c r="FA35" s="524">
        <f xml:space="preserve"> ConFin!FA$374</f>
        <v>0</v>
      </c>
      <c r="FB35" s="524">
        <f xml:space="preserve"> ConFin!FB$374</f>
        <v>0</v>
      </c>
      <c r="FC35" s="524">
        <f xml:space="preserve"> ConFin!FC$374</f>
        <v>0</v>
      </c>
      <c r="FD35" s="524">
        <f xml:space="preserve"> ConFin!FD$374</f>
        <v>0</v>
      </c>
      <c r="FE35" s="524">
        <f xml:space="preserve"> ConFin!FE$374</f>
        <v>0</v>
      </c>
      <c r="FF35" s="524">
        <f xml:space="preserve"> ConFin!FF$374</f>
        <v>0</v>
      </c>
      <c r="FG35" s="524">
        <f xml:space="preserve"> ConFin!FG$374</f>
        <v>0</v>
      </c>
      <c r="FH35" s="524">
        <f xml:space="preserve"> ConFin!FH$374</f>
        <v>0</v>
      </c>
      <c r="FI35" s="524">
        <f xml:space="preserve"> ConFin!FI$374</f>
        <v>0</v>
      </c>
      <c r="FJ35" s="524">
        <f xml:space="preserve"> ConFin!FJ$374</f>
        <v>0</v>
      </c>
      <c r="FK35" s="524">
        <f xml:space="preserve"> ConFin!FK$374</f>
        <v>0</v>
      </c>
      <c r="FL35" s="524">
        <f xml:space="preserve"> ConFin!FL$374</f>
        <v>0</v>
      </c>
      <c r="FM35" s="524">
        <f xml:space="preserve"> ConFin!FM$374</f>
        <v>0</v>
      </c>
      <c r="FN35" s="524">
        <f xml:space="preserve"> ConFin!FN$374</f>
        <v>0</v>
      </c>
      <c r="FO35" s="524">
        <f xml:space="preserve"> ConFin!FO$374</f>
        <v>0</v>
      </c>
      <c r="FP35" s="524">
        <f xml:space="preserve"> ConFin!FP$374</f>
        <v>0</v>
      </c>
      <c r="FQ35" s="524">
        <f xml:space="preserve"> ConFin!FQ$374</f>
        <v>0</v>
      </c>
      <c r="FR35" s="524">
        <f xml:space="preserve"> ConFin!FR$374</f>
        <v>0</v>
      </c>
      <c r="FS35" s="524">
        <f xml:space="preserve"> ConFin!FS$374</f>
        <v>0</v>
      </c>
      <c r="FT35" s="524">
        <f xml:space="preserve"> ConFin!FT$374</f>
        <v>0</v>
      </c>
      <c r="FU35" s="524">
        <f xml:space="preserve"> ConFin!FU$374</f>
        <v>0</v>
      </c>
      <c r="FV35" s="524">
        <f xml:space="preserve"> ConFin!FV$374</f>
        <v>0</v>
      </c>
      <c r="FW35" s="524">
        <f xml:space="preserve"> ConFin!FW$374</f>
        <v>0</v>
      </c>
      <c r="FX35" s="524">
        <f xml:space="preserve"> ConFin!FX$374</f>
        <v>0</v>
      </c>
      <c r="FY35" s="524">
        <f xml:space="preserve"> ConFin!FY$374</f>
        <v>0</v>
      </c>
      <c r="FZ35" s="524">
        <f xml:space="preserve"> ConFin!FZ$374</f>
        <v>0</v>
      </c>
      <c r="GA35" s="524">
        <f xml:space="preserve"> ConFin!GA$374</f>
        <v>0</v>
      </c>
      <c r="GB35" s="524">
        <f xml:space="preserve"> ConFin!GB$374</f>
        <v>0</v>
      </c>
      <c r="GC35" s="524">
        <f xml:space="preserve"> ConFin!GC$374</f>
        <v>0</v>
      </c>
      <c r="GD35" s="524">
        <f xml:space="preserve"> ConFin!GD$374</f>
        <v>0</v>
      </c>
      <c r="GE35" s="524">
        <f xml:space="preserve"> ConFin!GE$374</f>
        <v>0</v>
      </c>
      <c r="GF35" s="524">
        <f xml:space="preserve"> ConFin!GF$374</f>
        <v>0</v>
      </c>
      <c r="GG35" s="524">
        <f xml:space="preserve"> ConFin!GG$374</f>
        <v>0</v>
      </c>
      <c r="GH35" s="524">
        <f xml:space="preserve"> ConFin!GH$374</f>
        <v>0</v>
      </c>
      <c r="GI35" s="524">
        <f xml:space="preserve"> ConFin!GI$374</f>
        <v>0</v>
      </c>
      <c r="GJ35" s="524">
        <f xml:space="preserve"> ConFin!GJ$374</f>
        <v>0</v>
      </c>
    </row>
    <row r="36" spans="1:192" s="565" customFormat="1" x14ac:dyDescent="0.25">
      <c r="A36" s="15"/>
      <c r="B36" s="15"/>
      <c r="C36" s="21"/>
      <c r="D36" s="48"/>
      <c r="E36" s="38" t="str">
        <f t="shared" ref="E36:AJ36" si="339" xml:space="preserve"> E$30</f>
        <v>Amortisation of capitalised finance costs POS</v>
      </c>
      <c r="F36" s="38">
        <f t="shared" si="339"/>
        <v>0</v>
      </c>
      <c r="G36" s="38" t="str">
        <f t="shared" si="339"/>
        <v>$ 000s</v>
      </c>
      <c r="H36" s="38">
        <f t="shared" si="339"/>
        <v>19524.580952781751</v>
      </c>
      <c r="I36" s="38">
        <f t="shared" si="339"/>
        <v>0</v>
      </c>
      <c r="J36" s="38">
        <f t="shared" si="339"/>
        <v>0</v>
      </c>
      <c r="K36" s="38">
        <f t="shared" si="339"/>
        <v>0</v>
      </c>
      <c r="L36" s="38">
        <f t="shared" si="339"/>
        <v>0</v>
      </c>
      <c r="M36" s="38">
        <f t="shared" si="339"/>
        <v>0</v>
      </c>
      <c r="N36" s="38">
        <f t="shared" si="339"/>
        <v>0</v>
      </c>
      <c r="O36" s="38">
        <f t="shared" si="339"/>
        <v>0</v>
      </c>
      <c r="P36" s="38">
        <f t="shared" si="339"/>
        <v>0</v>
      </c>
      <c r="Q36" s="38">
        <f t="shared" si="339"/>
        <v>574.25238096416922</v>
      </c>
      <c r="R36" s="38">
        <f t="shared" si="339"/>
        <v>574.25238096416922</v>
      </c>
      <c r="S36" s="38">
        <f t="shared" si="339"/>
        <v>574.25238096416922</v>
      </c>
      <c r="T36" s="38">
        <f t="shared" si="339"/>
        <v>574.25238096416922</v>
      </c>
      <c r="U36" s="38">
        <f t="shared" si="339"/>
        <v>574.25238096416922</v>
      </c>
      <c r="V36" s="38">
        <f t="shared" si="339"/>
        <v>574.25238096416922</v>
      </c>
      <c r="W36" s="38">
        <f t="shared" si="339"/>
        <v>574.25238096416922</v>
      </c>
      <c r="X36" s="38">
        <f t="shared" si="339"/>
        <v>574.25238096416922</v>
      </c>
      <c r="Y36" s="38">
        <f t="shared" si="339"/>
        <v>574.25238096416922</v>
      </c>
      <c r="Z36" s="38">
        <f t="shared" si="339"/>
        <v>574.25238096416922</v>
      </c>
      <c r="AA36" s="38">
        <f t="shared" si="339"/>
        <v>574.25238096416922</v>
      </c>
      <c r="AB36" s="38">
        <f t="shared" si="339"/>
        <v>574.25238096416922</v>
      </c>
      <c r="AC36" s="38">
        <f t="shared" si="339"/>
        <v>574.25238096416922</v>
      </c>
      <c r="AD36" s="38">
        <f t="shared" si="339"/>
        <v>574.25238096416922</v>
      </c>
      <c r="AE36" s="38">
        <f t="shared" si="339"/>
        <v>574.25238096416922</v>
      </c>
      <c r="AF36" s="38">
        <f t="shared" si="339"/>
        <v>574.25238096416922</v>
      </c>
      <c r="AG36" s="38">
        <f t="shared" si="339"/>
        <v>574.25238096416922</v>
      </c>
      <c r="AH36" s="38">
        <f t="shared" si="339"/>
        <v>574.25238096416922</v>
      </c>
      <c r="AI36" s="38">
        <f t="shared" si="339"/>
        <v>574.25238096416922</v>
      </c>
      <c r="AJ36" s="38">
        <f t="shared" si="339"/>
        <v>574.25238096416922</v>
      </c>
      <c r="AK36" s="38">
        <f t="shared" ref="AK36:CV36" si="340" xml:space="preserve"> AK$30</f>
        <v>574.25238096416922</v>
      </c>
      <c r="AL36" s="38">
        <f t="shared" si="340"/>
        <v>574.25238096416922</v>
      </c>
      <c r="AM36" s="38">
        <f t="shared" si="340"/>
        <v>574.25238096416922</v>
      </c>
      <c r="AN36" s="38">
        <f t="shared" si="340"/>
        <v>574.25238096416922</v>
      </c>
      <c r="AO36" s="38">
        <f t="shared" si="340"/>
        <v>574.25238096416922</v>
      </c>
      <c r="AP36" s="38">
        <f t="shared" si="340"/>
        <v>574.25238096416922</v>
      </c>
      <c r="AQ36" s="38">
        <f t="shared" si="340"/>
        <v>574.25238096416922</v>
      </c>
      <c r="AR36" s="38">
        <f t="shared" si="340"/>
        <v>574.25238096416922</v>
      </c>
      <c r="AS36" s="38">
        <f t="shared" si="340"/>
        <v>574.25238096416922</v>
      </c>
      <c r="AT36" s="38">
        <f t="shared" si="340"/>
        <v>574.25238096416922</v>
      </c>
      <c r="AU36" s="38">
        <f t="shared" si="340"/>
        <v>574.25238096416922</v>
      </c>
      <c r="AV36" s="38">
        <f t="shared" si="340"/>
        <v>574.25238096416922</v>
      </c>
      <c r="AW36" s="38">
        <f t="shared" si="340"/>
        <v>574.25238096416922</v>
      </c>
      <c r="AX36" s="38">
        <f t="shared" si="340"/>
        <v>574.25238096416922</v>
      </c>
      <c r="AY36" s="38">
        <f t="shared" si="340"/>
        <v>0</v>
      </c>
      <c r="AZ36" s="38">
        <f t="shared" si="340"/>
        <v>0</v>
      </c>
      <c r="BA36" s="38">
        <f t="shared" si="340"/>
        <v>0</v>
      </c>
      <c r="BB36" s="38">
        <f t="shared" si="340"/>
        <v>0</v>
      </c>
      <c r="BC36" s="38">
        <f t="shared" si="340"/>
        <v>0</v>
      </c>
      <c r="BD36" s="38">
        <f t="shared" si="340"/>
        <v>0</v>
      </c>
      <c r="BE36" s="38">
        <f t="shared" si="340"/>
        <v>0</v>
      </c>
      <c r="BF36" s="38">
        <f t="shared" si="340"/>
        <v>0</v>
      </c>
      <c r="BG36" s="38">
        <f t="shared" si="340"/>
        <v>0</v>
      </c>
      <c r="BH36" s="38">
        <f t="shared" si="340"/>
        <v>0</v>
      </c>
      <c r="BI36" s="38">
        <f t="shared" si="340"/>
        <v>0</v>
      </c>
      <c r="BJ36" s="38">
        <f t="shared" si="340"/>
        <v>0</v>
      </c>
      <c r="BK36" s="38">
        <f t="shared" si="340"/>
        <v>0</v>
      </c>
      <c r="BL36" s="38">
        <f t="shared" si="340"/>
        <v>0</v>
      </c>
      <c r="BM36" s="38">
        <f t="shared" si="340"/>
        <v>0</v>
      </c>
      <c r="BN36" s="38">
        <f t="shared" si="340"/>
        <v>0</v>
      </c>
      <c r="BO36" s="38">
        <f t="shared" si="340"/>
        <v>0</v>
      </c>
      <c r="BP36" s="38">
        <f t="shared" si="340"/>
        <v>0</v>
      </c>
      <c r="BQ36" s="38">
        <f t="shared" si="340"/>
        <v>0</v>
      </c>
      <c r="BR36" s="38">
        <f t="shared" si="340"/>
        <v>0</v>
      </c>
      <c r="BS36" s="38">
        <f t="shared" si="340"/>
        <v>0</v>
      </c>
      <c r="BT36" s="38">
        <f t="shared" si="340"/>
        <v>0</v>
      </c>
      <c r="BU36" s="38">
        <f t="shared" si="340"/>
        <v>0</v>
      </c>
      <c r="BV36" s="38">
        <f t="shared" si="340"/>
        <v>0</v>
      </c>
      <c r="BW36" s="38">
        <f t="shared" si="340"/>
        <v>0</v>
      </c>
      <c r="BX36" s="38">
        <f t="shared" si="340"/>
        <v>0</v>
      </c>
      <c r="BY36" s="38">
        <f t="shared" si="340"/>
        <v>0</v>
      </c>
      <c r="BZ36" s="38">
        <f t="shared" si="340"/>
        <v>0</v>
      </c>
      <c r="CA36" s="38">
        <f t="shared" si="340"/>
        <v>0</v>
      </c>
      <c r="CB36" s="38">
        <f t="shared" si="340"/>
        <v>0</v>
      </c>
      <c r="CC36" s="38">
        <f t="shared" si="340"/>
        <v>0</v>
      </c>
      <c r="CD36" s="38">
        <f t="shared" si="340"/>
        <v>0</v>
      </c>
      <c r="CE36" s="38">
        <f t="shared" si="340"/>
        <v>0</v>
      </c>
      <c r="CF36" s="38">
        <f t="shared" si="340"/>
        <v>0</v>
      </c>
      <c r="CG36" s="38">
        <f t="shared" si="340"/>
        <v>0</v>
      </c>
      <c r="CH36" s="38">
        <f t="shared" si="340"/>
        <v>0</v>
      </c>
      <c r="CI36" s="38">
        <f t="shared" si="340"/>
        <v>0</v>
      </c>
      <c r="CJ36" s="38">
        <f t="shared" si="340"/>
        <v>0</v>
      </c>
      <c r="CK36" s="38">
        <f t="shared" si="340"/>
        <v>0</v>
      </c>
      <c r="CL36" s="38">
        <f t="shared" si="340"/>
        <v>0</v>
      </c>
      <c r="CM36" s="38">
        <f t="shared" si="340"/>
        <v>0</v>
      </c>
      <c r="CN36" s="38">
        <f t="shared" si="340"/>
        <v>0</v>
      </c>
      <c r="CO36" s="38">
        <f t="shared" si="340"/>
        <v>0</v>
      </c>
      <c r="CP36" s="38">
        <f t="shared" si="340"/>
        <v>0</v>
      </c>
      <c r="CQ36" s="38">
        <f t="shared" si="340"/>
        <v>0</v>
      </c>
      <c r="CR36" s="38">
        <f t="shared" si="340"/>
        <v>0</v>
      </c>
      <c r="CS36" s="38">
        <f t="shared" si="340"/>
        <v>0</v>
      </c>
      <c r="CT36" s="38">
        <f t="shared" si="340"/>
        <v>0</v>
      </c>
      <c r="CU36" s="38">
        <f t="shared" si="340"/>
        <v>0</v>
      </c>
      <c r="CV36" s="38">
        <f t="shared" si="340"/>
        <v>0</v>
      </c>
      <c r="CW36" s="38">
        <f t="shared" ref="CW36:FH36" si="341" xml:space="preserve"> CW$30</f>
        <v>0</v>
      </c>
      <c r="CX36" s="38">
        <f t="shared" si="341"/>
        <v>0</v>
      </c>
      <c r="CY36" s="38">
        <f t="shared" si="341"/>
        <v>0</v>
      </c>
      <c r="CZ36" s="38">
        <f t="shared" si="341"/>
        <v>0</v>
      </c>
      <c r="DA36" s="38">
        <f t="shared" si="341"/>
        <v>0</v>
      </c>
      <c r="DB36" s="38">
        <f t="shared" si="341"/>
        <v>0</v>
      </c>
      <c r="DC36" s="38">
        <f t="shared" si="341"/>
        <v>0</v>
      </c>
      <c r="DD36" s="38">
        <f t="shared" si="341"/>
        <v>0</v>
      </c>
      <c r="DE36" s="38">
        <f t="shared" si="341"/>
        <v>0</v>
      </c>
      <c r="DF36" s="38">
        <f t="shared" si="341"/>
        <v>0</v>
      </c>
      <c r="DG36" s="38">
        <f t="shared" si="341"/>
        <v>0</v>
      </c>
      <c r="DH36" s="38">
        <f t="shared" si="341"/>
        <v>0</v>
      </c>
      <c r="DI36" s="38">
        <f t="shared" si="341"/>
        <v>0</v>
      </c>
      <c r="DJ36" s="38">
        <f t="shared" si="341"/>
        <v>0</v>
      </c>
      <c r="DK36" s="38">
        <f t="shared" si="341"/>
        <v>0</v>
      </c>
      <c r="DL36" s="38">
        <f t="shared" si="341"/>
        <v>0</v>
      </c>
      <c r="DM36" s="38">
        <f t="shared" si="341"/>
        <v>0</v>
      </c>
      <c r="DN36" s="38">
        <f t="shared" si="341"/>
        <v>0</v>
      </c>
      <c r="DO36" s="38">
        <f t="shared" si="341"/>
        <v>0</v>
      </c>
      <c r="DP36" s="38">
        <f t="shared" si="341"/>
        <v>0</v>
      </c>
      <c r="DQ36" s="38">
        <f t="shared" si="341"/>
        <v>0</v>
      </c>
      <c r="DR36" s="38">
        <f t="shared" si="341"/>
        <v>0</v>
      </c>
      <c r="DS36" s="38">
        <f t="shared" si="341"/>
        <v>0</v>
      </c>
      <c r="DT36" s="38">
        <f t="shared" si="341"/>
        <v>0</v>
      </c>
      <c r="DU36" s="38">
        <f t="shared" si="341"/>
        <v>0</v>
      </c>
      <c r="DV36" s="38">
        <f t="shared" si="341"/>
        <v>0</v>
      </c>
      <c r="DW36" s="38">
        <f t="shared" si="341"/>
        <v>0</v>
      </c>
      <c r="DX36" s="38">
        <f t="shared" si="341"/>
        <v>0</v>
      </c>
      <c r="DY36" s="38">
        <f t="shared" si="341"/>
        <v>0</v>
      </c>
      <c r="DZ36" s="38">
        <f t="shared" si="341"/>
        <v>0</v>
      </c>
      <c r="EA36" s="38">
        <f t="shared" si="341"/>
        <v>0</v>
      </c>
      <c r="EB36" s="38">
        <f t="shared" si="341"/>
        <v>0</v>
      </c>
      <c r="EC36" s="38">
        <f t="shared" si="341"/>
        <v>0</v>
      </c>
      <c r="ED36" s="38">
        <f t="shared" si="341"/>
        <v>0</v>
      </c>
      <c r="EE36" s="38">
        <f t="shared" si="341"/>
        <v>0</v>
      </c>
      <c r="EF36" s="38">
        <f t="shared" si="341"/>
        <v>0</v>
      </c>
      <c r="EG36" s="38">
        <f t="shared" si="341"/>
        <v>0</v>
      </c>
      <c r="EH36" s="38">
        <f t="shared" si="341"/>
        <v>0</v>
      </c>
      <c r="EI36" s="38">
        <f t="shared" si="341"/>
        <v>0</v>
      </c>
      <c r="EJ36" s="38">
        <f t="shared" si="341"/>
        <v>0</v>
      </c>
      <c r="EK36" s="38">
        <f t="shared" si="341"/>
        <v>0</v>
      </c>
      <c r="EL36" s="38">
        <f t="shared" si="341"/>
        <v>0</v>
      </c>
      <c r="EM36" s="38">
        <f t="shared" si="341"/>
        <v>0</v>
      </c>
      <c r="EN36" s="38">
        <f t="shared" si="341"/>
        <v>0</v>
      </c>
      <c r="EO36" s="38">
        <f t="shared" si="341"/>
        <v>0</v>
      </c>
      <c r="EP36" s="38">
        <f t="shared" si="341"/>
        <v>0</v>
      </c>
      <c r="EQ36" s="38">
        <f t="shared" si="341"/>
        <v>0</v>
      </c>
      <c r="ER36" s="38">
        <f t="shared" si="341"/>
        <v>0</v>
      </c>
      <c r="ES36" s="38">
        <f t="shared" si="341"/>
        <v>0</v>
      </c>
      <c r="ET36" s="38">
        <f t="shared" si="341"/>
        <v>0</v>
      </c>
      <c r="EU36" s="38">
        <f t="shared" si="341"/>
        <v>0</v>
      </c>
      <c r="EV36" s="38">
        <f t="shared" si="341"/>
        <v>0</v>
      </c>
      <c r="EW36" s="38">
        <f t="shared" si="341"/>
        <v>0</v>
      </c>
      <c r="EX36" s="38">
        <f t="shared" si="341"/>
        <v>0</v>
      </c>
      <c r="EY36" s="38">
        <f t="shared" si="341"/>
        <v>0</v>
      </c>
      <c r="EZ36" s="38">
        <f t="shared" si="341"/>
        <v>0</v>
      </c>
      <c r="FA36" s="38">
        <f t="shared" si="341"/>
        <v>0</v>
      </c>
      <c r="FB36" s="38">
        <f t="shared" si="341"/>
        <v>0</v>
      </c>
      <c r="FC36" s="38">
        <f t="shared" si="341"/>
        <v>0</v>
      </c>
      <c r="FD36" s="38">
        <f t="shared" si="341"/>
        <v>0</v>
      </c>
      <c r="FE36" s="38">
        <f t="shared" si="341"/>
        <v>0</v>
      </c>
      <c r="FF36" s="38">
        <f t="shared" si="341"/>
        <v>0</v>
      </c>
      <c r="FG36" s="38">
        <f t="shared" si="341"/>
        <v>0</v>
      </c>
      <c r="FH36" s="38">
        <f t="shared" si="341"/>
        <v>0</v>
      </c>
      <c r="FI36" s="38">
        <f t="shared" ref="FI36:GJ36" si="342" xml:space="preserve"> FI$30</f>
        <v>0</v>
      </c>
      <c r="FJ36" s="38">
        <f t="shared" si="342"/>
        <v>0</v>
      </c>
      <c r="FK36" s="38">
        <f t="shared" si="342"/>
        <v>0</v>
      </c>
      <c r="FL36" s="38">
        <f t="shared" si="342"/>
        <v>0</v>
      </c>
      <c r="FM36" s="38">
        <f t="shared" si="342"/>
        <v>0</v>
      </c>
      <c r="FN36" s="38">
        <f t="shared" si="342"/>
        <v>0</v>
      </c>
      <c r="FO36" s="38">
        <f t="shared" si="342"/>
        <v>0</v>
      </c>
      <c r="FP36" s="38">
        <f t="shared" si="342"/>
        <v>0</v>
      </c>
      <c r="FQ36" s="38">
        <f t="shared" si="342"/>
        <v>0</v>
      </c>
      <c r="FR36" s="38">
        <f t="shared" si="342"/>
        <v>0</v>
      </c>
      <c r="FS36" s="38">
        <f t="shared" si="342"/>
        <v>0</v>
      </c>
      <c r="FT36" s="38">
        <f t="shared" si="342"/>
        <v>0</v>
      </c>
      <c r="FU36" s="38">
        <f t="shared" si="342"/>
        <v>0</v>
      </c>
      <c r="FV36" s="38">
        <f t="shared" si="342"/>
        <v>0</v>
      </c>
      <c r="FW36" s="38">
        <f t="shared" si="342"/>
        <v>0</v>
      </c>
      <c r="FX36" s="38">
        <f t="shared" si="342"/>
        <v>0</v>
      </c>
      <c r="FY36" s="38">
        <f t="shared" si="342"/>
        <v>0</v>
      </c>
      <c r="FZ36" s="38">
        <f t="shared" si="342"/>
        <v>0</v>
      </c>
      <c r="GA36" s="38">
        <f t="shared" si="342"/>
        <v>0</v>
      </c>
      <c r="GB36" s="38">
        <f t="shared" si="342"/>
        <v>0</v>
      </c>
      <c r="GC36" s="38">
        <f t="shared" si="342"/>
        <v>0</v>
      </c>
      <c r="GD36" s="38">
        <f t="shared" si="342"/>
        <v>0</v>
      </c>
      <c r="GE36" s="38">
        <f t="shared" si="342"/>
        <v>0</v>
      </c>
      <c r="GF36" s="38">
        <f t="shared" si="342"/>
        <v>0</v>
      </c>
      <c r="GG36" s="38">
        <f t="shared" si="342"/>
        <v>0</v>
      </c>
      <c r="GH36" s="38">
        <f t="shared" si="342"/>
        <v>0</v>
      </c>
      <c r="GI36" s="38">
        <f t="shared" si="342"/>
        <v>0</v>
      </c>
      <c r="GJ36" s="38">
        <f t="shared" si="342"/>
        <v>0</v>
      </c>
    </row>
    <row r="37" spans="1:192" s="566" customFormat="1" x14ac:dyDescent="0.25">
      <c r="A37" s="400"/>
      <c r="B37" s="400"/>
      <c r="C37" s="401"/>
      <c r="D37" s="402"/>
      <c r="E37" s="403" t="s">
        <v>407</v>
      </c>
      <c r="F37" s="403"/>
      <c r="G37" s="403" t="str">
        <f xml:space="preserve"> SMU</f>
        <v>$ 000s</v>
      </c>
      <c r="H37" s="403"/>
      <c r="I37" s="404"/>
      <c r="J37" s="403">
        <f t="shared" ref="J37:AO37" si="343" xml:space="preserve"> J33 + J34 + J35 - J36</f>
        <v>0</v>
      </c>
      <c r="K37" s="403">
        <f t="shared" si="343"/>
        <v>0</v>
      </c>
      <c r="L37" s="403">
        <f t="shared" si="343"/>
        <v>5376.5052897701025</v>
      </c>
      <c r="M37" s="403">
        <f t="shared" si="343"/>
        <v>7151.2916431407621</v>
      </c>
      <c r="N37" s="403">
        <f t="shared" si="343"/>
        <v>10021.675467080553</v>
      </c>
      <c r="O37" s="403">
        <f t="shared" si="343"/>
        <v>14176.258325316241</v>
      </c>
      <c r="P37" s="403">
        <f t="shared" si="343"/>
        <v>19524.580952781755</v>
      </c>
      <c r="Q37" s="403">
        <f t="shared" si="343"/>
        <v>18950.328571817587</v>
      </c>
      <c r="R37" s="403">
        <f t="shared" si="343"/>
        <v>18376.076190853419</v>
      </c>
      <c r="S37" s="403">
        <f t="shared" si="343"/>
        <v>17801.823809889251</v>
      </c>
      <c r="T37" s="403">
        <f t="shared" si="343"/>
        <v>17227.571428925083</v>
      </c>
      <c r="U37" s="403">
        <f t="shared" si="343"/>
        <v>16653.319047960915</v>
      </c>
      <c r="V37" s="403">
        <f t="shared" si="343"/>
        <v>16079.066666996745</v>
      </c>
      <c r="W37" s="403">
        <f t="shared" si="343"/>
        <v>15504.814286032575</v>
      </c>
      <c r="X37" s="403">
        <f t="shared" si="343"/>
        <v>14930.561905068405</v>
      </c>
      <c r="Y37" s="403">
        <f t="shared" si="343"/>
        <v>14356.309524104236</v>
      </c>
      <c r="Z37" s="403">
        <f t="shared" si="343"/>
        <v>13782.057143140066</v>
      </c>
      <c r="AA37" s="403">
        <f t="shared" si="343"/>
        <v>13207.804762175896</v>
      </c>
      <c r="AB37" s="403">
        <f t="shared" si="343"/>
        <v>12633.552381211726</v>
      </c>
      <c r="AC37" s="403">
        <f t="shared" si="343"/>
        <v>12059.300000247556</v>
      </c>
      <c r="AD37" s="403">
        <f t="shared" si="343"/>
        <v>11485.047619283387</v>
      </c>
      <c r="AE37" s="403">
        <f t="shared" si="343"/>
        <v>10910.795238319217</v>
      </c>
      <c r="AF37" s="403">
        <f t="shared" si="343"/>
        <v>10336.542857355047</v>
      </c>
      <c r="AG37" s="403">
        <f t="shared" si="343"/>
        <v>9762.2904763908773</v>
      </c>
      <c r="AH37" s="403">
        <f t="shared" si="343"/>
        <v>9188.0380954267075</v>
      </c>
      <c r="AI37" s="403">
        <f t="shared" si="343"/>
        <v>8613.7857144625377</v>
      </c>
      <c r="AJ37" s="403">
        <f t="shared" si="343"/>
        <v>8039.5333334983688</v>
      </c>
      <c r="AK37" s="403">
        <f t="shared" si="343"/>
        <v>7465.2809525342</v>
      </c>
      <c r="AL37" s="403">
        <f t="shared" si="343"/>
        <v>6891.0285715700311</v>
      </c>
      <c r="AM37" s="403">
        <f t="shared" si="343"/>
        <v>6316.7761906058622</v>
      </c>
      <c r="AN37" s="403">
        <f t="shared" si="343"/>
        <v>5742.5238096416933</v>
      </c>
      <c r="AO37" s="403">
        <f t="shared" si="343"/>
        <v>5168.2714286775245</v>
      </c>
      <c r="AP37" s="403">
        <f t="shared" ref="AP37:BU37" si="344" xml:space="preserve"> AP33 + AP34 + AP35 - AP36</f>
        <v>4594.0190477133556</v>
      </c>
      <c r="AQ37" s="403">
        <f t="shared" si="344"/>
        <v>4019.7666667491862</v>
      </c>
      <c r="AR37" s="403">
        <f t="shared" si="344"/>
        <v>3445.5142857850169</v>
      </c>
      <c r="AS37" s="403">
        <f t="shared" si="344"/>
        <v>2871.2619048208476</v>
      </c>
      <c r="AT37" s="403">
        <f t="shared" si="344"/>
        <v>2297.0095238566782</v>
      </c>
      <c r="AU37" s="403">
        <f t="shared" si="344"/>
        <v>1722.7571428925089</v>
      </c>
      <c r="AV37" s="403">
        <f t="shared" si="344"/>
        <v>1148.5047619283396</v>
      </c>
      <c r="AW37" s="403">
        <f t="shared" si="344"/>
        <v>574.25238096417036</v>
      </c>
      <c r="AX37" s="403">
        <f t="shared" si="344"/>
        <v>1.1368683772161603E-12</v>
      </c>
      <c r="AY37" s="403">
        <f t="shared" si="344"/>
        <v>1.1368683772161603E-12</v>
      </c>
      <c r="AZ37" s="403">
        <f t="shared" si="344"/>
        <v>1.1368683772161603E-12</v>
      </c>
      <c r="BA37" s="403">
        <f t="shared" si="344"/>
        <v>1.1368683772161603E-12</v>
      </c>
      <c r="BB37" s="403">
        <f t="shared" si="344"/>
        <v>1.1368683772161603E-12</v>
      </c>
      <c r="BC37" s="403">
        <f t="shared" si="344"/>
        <v>1.1368683772161603E-12</v>
      </c>
      <c r="BD37" s="403">
        <f t="shared" si="344"/>
        <v>1.1368683772161603E-12</v>
      </c>
      <c r="BE37" s="403">
        <f t="shared" si="344"/>
        <v>1.1368683772161603E-12</v>
      </c>
      <c r="BF37" s="403">
        <f t="shared" si="344"/>
        <v>1.1368683772161603E-12</v>
      </c>
      <c r="BG37" s="403">
        <f t="shared" si="344"/>
        <v>1.1368683772161603E-12</v>
      </c>
      <c r="BH37" s="403">
        <f t="shared" si="344"/>
        <v>1.1368683772161603E-12</v>
      </c>
      <c r="BI37" s="403">
        <f t="shared" si="344"/>
        <v>1.1368683772161603E-12</v>
      </c>
      <c r="BJ37" s="403">
        <f t="shared" si="344"/>
        <v>1.1368683772161603E-12</v>
      </c>
      <c r="BK37" s="403">
        <f t="shared" si="344"/>
        <v>1.1368683772161603E-12</v>
      </c>
      <c r="BL37" s="403">
        <f t="shared" si="344"/>
        <v>1.1368683772161603E-12</v>
      </c>
      <c r="BM37" s="403">
        <f t="shared" si="344"/>
        <v>1.1368683772161603E-12</v>
      </c>
      <c r="BN37" s="403">
        <f t="shared" si="344"/>
        <v>1.1368683772161603E-12</v>
      </c>
      <c r="BO37" s="403">
        <f t="shared" si="344"/>
        <v>1.1368683772161603E-12</v>
      </c>
      <c r="BP37" s="403">
        <f t="shared" si="344"/>
        <v>1.1368683772161603E-12</v>
      </c>
      <c r="BQ37" s="403">
        <f t="shared" si="344"/>
        <v>1.1368683772161603E-12</v>
      </c>
      <c r="BR37" s="403">
        <f t="shared" si="344"/>
        <v>1.1368683772161603E-12</v>
      </c>
      <c r="BS37" s="403">
        <f t="shared" si="344"/>
        <v>1.1368683772161603E-12</v>
      </c>
      <c r="BT37" s="403">
        <f t="shared" si="344"/>
        <v>1.1368683772161603E-12</v>
      </c>
      <c r="BU37" s="403">
        <f t="shared" si="344"/>
        <v>1.1368683772161603E-12</v>
      </c>
      <c r="BV37" s="403">
        <f t="shared" ref="BV37:DA37" si="345" xml:space="preserve"> BV33 + BV34 + BV35 - BV36</f>
        <v>1.1368683772161603E-12</v>
      </c>
      <c r="BW37" s="403">
        <f t="shared" si="345"/>
        <v>1.1368683772161603E-12</v>
      </c>
      <c r="BX37" s="403">
        <f t="shared" si="345"/>
        <v>1.1368683772161603E-12</v>
      </c>
      <c r="BY37" s="403">
        <f t="shared" si="345"/>
        <v>1.1368683772161603E-12</v>
      </c>
      <c r="BZ37" s="403">
        <f t="shared" si="345"/>
        <v>1.1368683772161603E-12</v>
      </c>
      <c r="CA37" s="403">
        <f t="shared" si="345"/>
        <v>1.1368683772161603E-12</v>
      </c>
      <c r="CB37" s="403">
        <f t="shared" si="345"/>
        <v>1.1368683772161603E-12</v>
      </c>
      <c r="CC37" s="403">
        <f t="shared" si="345"/>
        <v>1.1368683772161603E-12</v>
      </c>
      <c r="CD37" s="403">
        <f t="shared" si="345"/>
        <v>1.1368683772161603E-12</v>
      </c>
      <c r="CE37" s="403">
        <f t="shared" si="345"/>
        <v>1.1368683772161603E-12</v>
      </c>
      <c r="CF37" s="403">
        <f t="shared" si="345"/>
        <v>1.1368683772161603E-12</v>
      </c>
      <c r="CG37" s="403">
        <f t="shared" si="345"/>
        <v>1.1368683772161603E-12</v>
      </c>
      <c r="CH37" s="403">
        <f t="shared" si="345"/>
        <v>1.1368683772161603E-12</v>
      </c>
      <c r="CI37" s="403">
        <f t="shared" si="345"/>
        <v>1.1368683772161603E-12</v>
      </c>
      <c r="CJ37" s="403">
        <f t="shared" si="345"/>
        <v>1.1368683772161603E-12</v>
      </c>
      <c r="CK37" s="403">
        <f t="shared" si="345"/>
        <v>1.1368683772161603E-12</v>
      </c>
      <c r="CL37" s="403">
        <f t="shared" si="345"/>
        <v>1.1368683772161603E-12</v>
      </c>
      <c r="CM37" s="403">
        <f t="shared" si="345"/>
        <v>1.1368683772161603E-12</v>
      </c>
      <c r="CN37" s="403">
        <f t="shared" si="345"/>
        <v>1.1368683772161603E-12</v>
      </c>
      <c r="CO37" s="403">
        <f t="shared" si="345"/>
        <v>1.1368683772161603E-12</v>
      </c>
      <c r="CP37" s="403">
        <f t="shared" si="345"/>
        <v>1.1368683772161603E-12</v>
      </c>
      <c r="CQ37" s="403">
        <f t="shared" si="345"/>
        <v>1.1368683772161603E-12</v>
      </c>
      <c r="CR37" s="403">
        <f t="shared" si="345"/>
        <v>1.1368683772161603E-12</v>
      </c>
      <c r="CS37" s="403">
        <f t="shared" si="345"/>
        <v>1.1368683772161603E-12</v>
      </c>
      <c r="CT37" s="403">
        <f t="shared" si="345"/>
        <v>1.1368683772161603E-12</v>
      </c>
      <c r="CU37" s="403">
        <f t="shared" si="345"/>
        <v>1.1368683772161603E-12</v>
      </c>
      <c r="CV37" s="403">
        <f t="shared" si="345"/>
        <v>1.1368683772161603E-12</v>
      </c>
      <c r="CW37" s="403">
        <f t="shared" si="345"/>
        <v>1.1368683772161603E-12</v>
      </c>
      <c r="CX37" s="403">
        <f t="shared" si="345"/>
        <v>1.1368683772161603E-12</v>
      </c>
      <c r="CY37" s="403">
        <f t="shared" si="345"/>
        <v>1.1368683772161603E-12</v>
      </c>
      <c r="CZ37" s="403">
        <f t="shared" si="345"/>
        <v>1.1368683772161603E-12</v>
      </c>
      <c r="DA37" s="403">
        <f t="shared" si="345"/>
        <v>1.1368683772161603E-12</v>
      </c>
      <c r="DB37" s="403">
        <f t="shared" ref="DB37:EG37" si="346" xml:space="preserve"> DB33 + DB34 + DB35 - DB36</f>
        <v>1.1368683772161603E-12</v>
      </c>
      <c r="DC37" s="403">
        <f t="shared" si="346"/>
        <v>1.1368683772161603E-12</v>
      </c>
      <c r="DD37" s="403">
        <f t="shared" si="346"/>
        <v>1.1368683772161603E-12</v>
      </c>
      <c r="DE37" s="403">
        <f t="shared" si="346"/>
        <v>1.1368683772161603E-12</v>
      </c>
      <c r="DF37" s="403">
        <f t="shared" si="346"/>
        <v>1.1368683772161603E-12</v>
      </c>
      <c r="DG37" s="403">
        <f t="shared" si="346"/>
        <v>1.1368683772161603E-12</v>
      </c>
      <c r="DH37" s="403">
        <f t="shared" si="346"/>
        <v>1.1368683772161603E-12</v>
      </c>
      <c r="DI37" s="403">
        <f t="shared" si="346"/>
        <v>1.1368683772161603E-12</v>
      </c>
      <c r="DJ37" s="403">
        <f t="shared" si="346"/>
        <v>1.1368683772161603E-12</v>
      </c>
      <c r="DK37" s="403">
        <f t="shared" si="346"/>
        <v>1.1368683772161603E-12</v>
      </c>
      <c r="DL37" s="403">
        <f t="shared" si="346"/>
        <v>1.1368683772161603E-12</v>
      </c>
      <c r="DM37" s="403">
        <f t="shared" si="346"/>
        <v>1.1368683772161603E-12</v>
      </c>
      <c r="DN37" s="403">
        <f t="shared" si="346"/>
        <v>1.1368683772161603E-12</v>
      </c>
      <c r="DO37" s="403">
        <f t="shared" si="346"/>
        <v>1.1368683772161603E-12</v>
      </c>
      <c r="DP37" s="403">
        <f t="shared" si="346"/>
        <v>1.1368683772161603E-12</v>
      </c>
      <c r="DQ37" s="403">
        <f t="shared" si="346"/>
        <v>1.1368683772161603E-12</v>
      </c>
      <c r="DR37" s="403">
        <f t="shared" si="346"/>
        <v>1.1368683772161603E-12</v>
      </c>
      <c r="DS37" s="403">
        <f t="shared" si="346"/>
        <v>1.1368683772161603E-12</v>
      </c>
      <c r="DT37" s="403">
        <f t="shared" si="346"/>
        <v>1.1368683772161603E-12</v>
      </c>
      <c r="DU37" s="403">
        <f t="shared" si="346"/>
        <v>1.1368683772161603E-12</v>
      </c>
      <c r="DV37" s="403">
        <f t="shared" si="346"/>
        <v>1.1368683772161603E-12</v>
      </c>
      <c r="DW37" s="403">
        <f t="shared" si="346"/>
        <v>1.1368683772161603E-12</v>
      </c>
      <c r="DX37" s="403">
        <f t="shared" si="346"/>
        <v>1.1368683772161603E-12</v>
      </c>
      <c r="DY37" s="403">
        <f t="shared" si="346"/>
        <v>1.1368683772161603E-12</v>
      </c>
      <c r="DZ37" s="403">
        <f t="shared" si="346"/>
        <v>1.1368683772161603E-12</v>
      </c>
      <c r="EA37" s="403">
        <f t="shared" si="346"/>
        <v>1.1368683772161603E-12</v>
      </c>
      <c r="EB37" s="403">
        <f t="shared" si="346"/>
        <v>1.1368683772161603E-12</v>
      </c>
      <c r="EC37" s="403">
        <f t="shared" si="346"/>
        <v>1.1368683772161603E-12</v>
      </c>
      <c r="ED37" s="403">
        <f t="shared" si="346"/>
        <v>1.1368683772161603E-12</v>
      </c>
      <c r="EE37" s="403">
        <f t="shared" si="346"/>
        <v>1.1368683772161603E-12</v>
      </c>
      <c r="EF37" s="403">
        <f t="shared" si="346"/>
        <v>1.1368683772161603E-12</v>
      </c>
      <c r="EG37" s="403">
        <f t="shared" si="346"/>
        <v>1.1368683772161603E-12</v>
      </c>
      <c r="EH37" s="403">
        <f t="shared" ref="EH37:FM37" si="347" xml:space="preserve"> EH33 + EH34 + EH35 - EH36</f>
        <v>1.1368683772161603E-12</v>
      </c>
      <c r="EI37" s="403">
        <f t="shared" si="347"/>
        <v>1.1368683772161603E-12</v>
      </c>
      <c r="EJ37" s="403">
        <f t="shared" si="347"/>
        <v>1.1368683772161603E-12</v>
      </c>
      <c r="EK37" s="403">
        <f t="shared" si="347"/>
        <v>1.1368683772161603E-12</v>
      </c>
      <c r="EL37" s="403">
        <f t="shared" si="347"/>
        <v>1.1368683772161603E-12</v>
      </c>
      <c r="EM37" s="403">
        <f t="shared" si="347"/>
        <v>1.1368683772161603E-12</v>
      </c>
      <c r="EN37" s="403">
        <f t="shared" si="347"/>
        <v>1.1368683772161603E-12</v>
      </c>
      <c r="EO37" s="403">
        <f t="shared" si="347"/>
        <v>1.1368683772161603E-12</v>
      </c>
      <c r="EP37" s="403">
        <f t="shared" si="347"/>
        <v>1.1368683772161603E-12</v>
      </c>
      <c r="EQ37" s="403">
        <f t="shared" si="347"/>
        <v>1.1368683772161603E-12</v>
      </c>
      <c r="ER37" s="403">
        <f t="shared" si="347"/>
        <v>1.1368683772161603E-12</v>
      </c>
      <c r="ES37" s="403">
        <f t="shared" si="347"/>
        <v>1.1368683772161603E-12</v>
      </c>
      <c r="ET37" s="403">
        <f t="shared" si="347"/>
        <v>1.1368683772161603E-12</v>
      </c>
      <c r="EU37" s="403">
        <f t="shared" si="347"/>
        <v>1.1368683772161603E-12</v>
      </c>
      <c r="EV37" s="403">
        <f t="shared" si="347"/>
        <v>1.1368683772161603E-12</v>
      </c>
      <c r="EW37" s="403">
        <f t="shared" si="347"/>
        <v>1.1368683772161603E-12</v>
      </c>
      <c r="EX37" s="403">
        <f t="shared" si="347"/>
        <v>1.1368683772161603E-12</v>
      </c>
      <c r="EY37" s="403">
        <f t="shared" si="347"/>
        <v>1.1368683772161603E-12</v>
      </c>
      <c r="EZ37" s="403">
        <f t="shared" si="347"/>
        <v>1.1368683772161603E-12</v>
      </c>
      <c r="FA37" s="403">
        <f t="shared" si="347"/>
        <v>1.1368683772161603E-12</v>
      </c>
      <c r="FB37" s="403">
        <f t="shared" si="347"/>
        <v>1.1368683772161603E-12</v>
      </c>
      <c r="FC37" s="403">
        <f t="shared" si="347"/>
        <v>1.1368683772161603E-12</v>
      </c>
      <c r="FD37" s="403">
        <f t="shared" si="347"/>
        <v>1.1368683772161603E-12</v>
      </c>
      <c r="FE37" s="403">
        <f t="shared" si="347"/>
        <v>1.1368683772161603E-12</v>
      </c>
      <c r="FF37" s="403">
        <f t="shared" si="347"/>
        <v>1.1368683772161603E-12</v>
      </c>
      <c r="FG37" s="403">
        <f t="shared" si="347"/>
        <v>1.1368683772161603E-12</v>
      </c>
      <c r="FH37" s="403">
        <f t="shared" si="347"/>
        <v>1.1368683772161603E-12</v>
      </c>
      <c r="FI37" s="403">
        <f t="shared" si="347"/>
        <v>1.1368683772161603E-12</v>
      </c>
      <c r="FJ37" s="403">
        <f t="shared" si="347"/>
        <v>1.1368683772161603E-12</v>
      </c>
      <c r="FK37" s="403">
        <f t="shared" si="347"/>
        <v>1.1368683772161603E-12</v>
      </c>
      <c r="FL37" s="403">
        <f t="shared" si="347"/>
        <v>1.1368683772161603E-12</v>
      </c>
      <c r="FM37" s="403">
        <f t="shared" si="347"/>
        <v>1.1368683772161603E-12</v>
      </c>
      <c r="FN37" s="403">
        <f t="shared" ref="FN37:GJ37" si="348" xml:space="preserve"> FN33 + FN34 + FN35 - FN36</f>
        <v>1.1368683772161603E-12</v>
      </c>
      <c r="FO37" s="403">
        <f t="shared" si="348"/>
        <v>1.1368683772161603E-12</v>
      </c>
      <c r="FP37" s="403">
        <f t="shared" si="348"/>
        <v>1.1368683772161603E-12</v>
      </c>
      <c r="FQ37" s="403">
        <f t="shared" si="348"/>
        <v>1.1368683772161603E-12</v>
      </c>
      <c r="FR37" s="403">
        <f t="shared" si="348"/>
        <v>1.1368683772161603E-12</v>
      </c>
      <c r="FS37" s="403">
        <f t="shared" si="348"/>
        <v>1.1368683772161603E-12</v>
      </c>
      <c r="FT37" s="403">
        <f t="shared" si="348"/>
        <v>1.1368683772161603E-12</v>
      </c>
      <c r="FU37" s="403">
        <f t="shared" si="348"/>
        <v>1.1368683772161603E-12</v>
      </c>
      <c r="FV37" s="403">
        <f t="shared" si="348"/>
        <v>1.1368683772161603E-12</v>
      </c>
      <c r="FW37" s="403">
        <f t="shared" si="348"/>
        <v>1.1368683772161603E-12</v>
      </c>
      <c r="FX37" s="403">
        <f t="shared" si="348"/>
        <v>1.1368683772161603E-12</v>
      </c>
      <c r="FY37" s="403">
        <f t="shared" si="348"/>
        <v>1.1368683772161603E-12</v>
      </c>
      <c r="FZ37" s="403">
        <f t="shared" si="348"/>
        <v>1.1368683772161603E-12</v>
      </c>
      <c r="GA37" s="403">
        <f t="shared" si="348"/>
        <v>1.1368683772161603E-12</v>
      </c>
      <c r="GB37" s="403">
        <f t="shared" si="348"/>
        <v>1.1368683772161603E-12</v>
      </c>
      <c r="GC37" s="403">
        <f t="shared" si="348"/>
        <v>1.1368683772161603E-12</v>
      </c>
      <c r="GD37" s="403">
        <f t="shared" si="348"/>
        <v>1.1368683772161603E-12</v>
      </c>
      <c r="GE37" s="403">
        <f t="shared" si="348"/>
        <v>1.1368683772161603E-12</v>
      </c>
      <c r="GF37" s="403">
        <f t="shared" si="348"/>
        <v>1.1368683772161603E-12</v>
      </c>
      <c r="GG37" s="403">
        <f t="shared" si="348"/>
        <v>1.1368683772161603E-12</v>
      </c>
      <c r="GH37" s="403">
        <f t="shared" si="348"/>
        <v>1.1368683772161603E-12</v>
      </c>
      <c r="GI37" s="403">
        <f t="shared" si="348"/>
        <v>1.1368683772161603E-12</v>
      </c>
      <c r="GJ37" s="403">
        <f t="shared" si="348"/>
        <v>1.1368683772161603E-12</v>
      </c>
    </row>
    <row r="40" spans="1:192" x14ac:dyDescent="0.25">
      <c r="A40" s="15" t="s">
        <v>63</v>
      </c>
    </row>
  </sheetData>
  <conditionalFormatting sqref="J3:GJ3">
    <cfRule type="cellIs" dxfId="195" priority="8" stopIfTrue="1" operator="equal">
      <formula>"Construction"</formula>
    </cfRule>
    <cfRule type="cellIs" dxfId="194" priority="9" stopIfTrue="1" operator="equal">
      <formula>"Operations"</formula>
    </cfRule>
  </conditionalFormatting>
  <conditionalFormatting sqref="J3:GJ3">
    <cfRule type="cellIs" dxfId="193" priority="7" operator="equal">
      <formula>"Fin Close"</formula>
    </cfRule>
  </conditionalFormatting>
  <conditionalFormatting sqref="J3:GJ3">
    <cfRule type="cellIs" dxfId="192" priority="5" operator="equal">
      <formula>"PPA ext."</formula>
    </cfRule>
    <cfRule type="cellIs" dxfId="191" priority="6" operator="equal">
      <formula>"Delay"</formula>
    </cfRule>
  </conditionalFormatting>
  <conditionalFormatting sqref="F2:F4">
    <cfRule type="cellIs" dxfId="190" priority="1" stopIfTrue="1" operator="notEqual">
      <formula>0</formula>
    </cfRule>
    <cfRule type="cellIs" dxfId="189" priority="2" stopIfTrue="1" operator="equal">
      <formula>""</formula>
    </cfRule>
  </conditionalFormatting>
  <conditionalFormatting sqref="F2:F4">
    <cfRule type="cellIs" dxfId="188" priority="3" stopIfTrue="1" operator="notEqual">
      <formula>0</formula>
    </cfRule>
    <cfRule type="cellIs" dxfId="187" priority="4" stopIfTrue="1" operator="equal">
      <formula>""</formula>
    </cfRule>
  </conditionalFormatting>
  <dataValidations count="1">
    <dataValidation allowBlank="1" showInputMessage="1" showErrorMessage="1" sqref="E9:H9 E26:H26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GJ235"/>
  <sheetViews>
    <sheetView defaultGridColor="0" colorId="8" zoomScale="63" zoomScaleNormal="80" zoomScalePageLayoutView="12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H108" sqref="H108"/>
    </sheetView>
  </sheetViews>
  <sheetFormatPr defaultColWidth="0" defaultRowHeight="13" outlineLevelCol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7" width="11.54296875" style="12" customWidth="1"/>
    <col min="8" max="8" width="18.54296875" style="12" bestFit="1" customWidth="1"/>
    <col min="9" max="9" width="2.54296875" style="9" customWidth="1"/>
    <col min="10" max="13" width="11.54296875" style="12" customWidth="1"/>
    <col min="14" max="16" width="11.54296875" style="12" customWidth="1" outlineLevel="1"/>
    <col min="17" max="17" width="11.7265625" style="12" bestFit="1" customWidth="1" outlineLevel="1"/>
    <col min="18" max="31" width="11.54296875" style="12" customWidth="1" outlineLevel="1"/>
    <col min="32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Debt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172</v>
      </c>
    </row>
    <row r="9" spans="1:192" x14ac:dyDescent="0.25">
      <c r="B9" s="15" t="s">
        <v>230</v>
      </c>
    </row>
    <row r="10" spans="1:192" x14ac:dyDescent="0.25">
      <c r="E10" s="69" t="str">
        <f xml:space="preserve"> Solve!E$51</f>
        <v>Cash flow available for senior debt - paste</v>
      </c>
      <c r="F10" s="191">
        <f xml:space="preserve"> Solve!F$51</f>
        <v>0</v>
      </c>
      <c r="G10" s="191" t="str">
        <f xml:space="preserve"> Solve!G$51</f>
        <v>$ 000s</v>
      </c>
      <c r="H10" s="191">
        <f xml:space="preserve"> Solve!H$51</f>
        <v>602346.61316211009</v>
      </c>
      <c r="I10" s="191">
        <f xml:space="preserve"> Solve!I$51</f>
        <v>0</v>
      </c>
      <c r="J10" s="191">
        <f xml:space="preserve"> Solve!J$51</f>
        <v>0</v>
      </c>
      <c r="K10" s="191">
        <f xml:space="preserve"> Solve!K$51</f>
        <v>0</v>
      </c>
      <c r="L10" s="191">
        <f xml:space="preserve"> Solve!L$51</f>
        <v>9.2041430470357084E-3</v>
      </c>
      <c r="M10" s="191">
        <f xml:space="preserve"> Solve!M$51</f>
        <v>1.0931078625968512E-3</v>
      </c>
      <c r="N10" s="191">
        <f xml:space="preserve"> Solve!N$51</f>
        <v>-5.8333924633833514E-5</v>
      </c>
      <c r="O10" s="191">
        <f xml:space="preserve"> Solve!O$51</f>
        <v>-1.3714055862457293E-4</v>
      </c>
      <c r="P10" s="191">
        <f xml:space="preserve"> Solve!P$51</f>
        <v>-1.9299192327596321E-2</v>
      </c>
      <c r="Q10" s="191">
        <f xml:space="preserve"> Solve!Q$51</f>
        <v>16540.376012632878</v>
      </c>
      <c r="R10" s="191">
        <f xml:space="preserve"> Solve!R$51</f>
        <v>16436.4239537129</v>
      </c>
      <c r="S10" s="191">
        <f xml:space="preserve"> Solve!S$51</f>
        <v>16525.786596404421</v>
      </c>
      <c r="T10" s="191">
        <f xml:space="preserve"> Solve!T$51</f>
        <v>16307.492450783428</v>
      </c>
      <c r="U10" s="191">
        <f xml:space="preserve"> Solve!U$51</f>
        <v>16383.597059815911</v>
      </c>
      <c r="V10" s="191">
        <f xml:space="preserve"> Solve!V$51</f>
        <v>16164.985937405909</v>
      </c>
      <c r="W10" s="191">
        <f xml:space="preserve"> Solve!W$51</f>
        <v>16239.507255985678</v>
      </c>
      <c r="X10" s="191">
        <f xml:space="preserve"> Solve!X$51</f>
        <v>16042.503982843671</v>
      </c>
      <c r="Y10" s="191">
        <f xml:space="preserve"> Solve!Y$51</f>
        <v>16071.538049046738</v>
      </c>
      <c r="Z10" s="191">
        <f xml:space="preserve"> Solve!Z$51</f>
        <v>15873.970491719134</v>
      </c>
      <c r="AA10" s="191">
        <f xml:space="preserve"> Solve!AA$51</f>
        <v>15945.174932114995</v>
      </c>
      <c r="AB10" s="191">
        <f xml:space="preserve"> Solve!AB$51</f>
        <v>15725.523247947694</v>
      </c>
      <c r="AC10" s="191">
        <f xml:space="preserve"> Solve!AC$51</f>
        <v>15795.135971547059</v>
      </c>
      <c r="AD10" s="191">
        <f xml:space="preserve"> Solve!AD$51</f>
        <v>15575.107929881517</v>
      </c>
      <c r="AE10" s="191">
        <f xml:space="preserve"> Solve!AE$51</f>
        <v>15643.0322446604</v>
      </c>
      <c r="AF10" s="191">
        <f xml:space="preserve"> Solve!AF$51</f>
        <v>15443.728551372176</v>
      </c>
      <c r="AG10" s="191">
        <f xml:space="preserve"> Solve!AG$51</f>
        <v>15467.704337496165</v>
      </c>
      <c r="AH10" s="191">
        <f xml:space="preserve"> Solve!AH$51</f>
        <v>15267.75671124076</v>
      </c>
      <c r="AI10" s="191">
        <f xml:space="preserve"> Solve!AI$51</f>
        <v>15332.141360419078</v>
      </c>
      <c r="AJ10" s="191">
        <f xml:space="preserve"> Solve!AJ$51</f>
        <v>15110.887618566399</v>
      </c>
      <c r="AK10" s="191">
        <f xml:space="preserve"> Solve!AK$51</f>
        <v>15173.574585161561</v>
      </c>
      <c r="AL10" s="191">
        <f xml:space="preserve"> Solve!AL$51</f>
        <v>14951.880471274075</v>
      </c>
      <c r="AM10" s="191">
        <f xml:space="preserve"> Solve!AM$51</f>
        <v>15012.765036479661</v>
      </c>
      <c r="AN10" s="191">
        <f xml:space="preserve"> Solve!AN$51</f>
        <v>14810.860110705587</v>
      </c>
      <c r="AO10" s="191">
        <f xml:space="preserve"> Solve!AO$51</f>
        <v>14829.419684400036</v>
      </c>
      <c r="AP10" s="191">
        <f xml:space="preserve"> Solve!AP$51</f>
        <v>14626.784870063602</v>
      </c>
      <c r="AQ10" s="191">
        <f xml:space="preserve"> Solve!AQ$51</f>
        <v>14683.888199746631</v>
      </c>
      <c r="AR10" s="191">
        <f xml:space="preserve"> Solve!AR$51</f>
        <v>14460.768765465065</v>
      </c>
      <c r="AS10" s="191">
        <f xml:space="preserve"> Solve!AS$51</f>
        <v>14516.059503885146</v>
      </c>
      <c r="AT10" s="191">
        <f xml:space="preserve"> Solve!AT$51</f>
        <v>14292.430664850563</v>
      </c>
      <c r="AU10" s="191">
        <f xml:space="preserve"> Solve!AU$51</f>
        <v>14345.795404684981</v>
      </c>
      <c r="AV10" s="191">
        <f xml:space="preserve"> Solve!AV$51</f>
        <v>14140.964503773397</v>
      </c>
      <c r="AW10" s="191">
        <f xml:space="preserve"> Solve!AW$51</f>
        <v>14153.71993425696</v>
      </c>
      <c r="AX10" s="191">
        <f xml:space="preserve"> Solve!AX$51</f>
        <v>13948.066360022191</v>
      </c>
      <c r="AY10" s="191">
        <f xml:space="preserve"> Solve!AY$51</f>
        <v>13997.387965741666</v>
      </c>
      <c r="AZ10" s="191">
        <f xml:space="preserve"> Solve!AZ$51</f>
        <v>13772.118503422151</v>
      </c>
      <c r="BA10" s="191">
        <f xml:space="preserve"> Solve!BA$51</f>
        <v>13819.502930203947</v>
      </c>
      <c r="BB10" s="191">
        <f xml:space="preserve"> Solve!BB$51</f>
        <v>12669.453123234629</v>
      </c>
      <c r="BC10" s="191">
        <f xml:space="preserve"> Solve!BC$51</f>
        <v>11076.0531027283</v>
      </c>
      <c r="BD10" s="191">
        <f xml:space="preserve"> Solve!BD$51</f>
        <v>11851.552283442546</v>
      </c>
      <c r="BE10" s="191">
        <f xml:space="preserve"> Solve!BE$51</f>
        <v>3321.2016603864608</v>
      </c>
      <c r="BF10" s="191">
        <f xml:space="preserve"> Solve!BF$51</f>
        <v>0</v>
      </c>
      <c r="BG10" s="191">
        <f xml:space="preserve"> Solve!BG$51</f>
        <v>0</v>
      </c>
      <c r="BH10" s="191">
        <f xml:space="preserve"> Solve!BH$51</f>
        <v>0</v>
      </c>
      <c r="BI10" s="191">
        <f xml:space="preserve"> Solve!BI$51</f>
        <v>0</v>
      </c>
      <c r="BJ10" s="191">
        <f xml:space="preserve"> Solve!BJ$51</f>
        <v>0</v>
      </c>
      <c r="BK10" s="191">
        <f xml:space="preserve"> Solve!BK$51</f>
        <v>0</v>
      </c>
      <c r="BL10" s="191">
        <f xml:space="preserve"> Solve!BL$51</f>
        <v>0</v>
      </c>
      <c r="BM10" s="191">
        <f xml:space="preserve"> Solve!BM$51</f>
        <v>0</v>
      </c>
      <c r="BN10" s="191">
        <f xml:space="preserve"> Solve!BN$51</f>
        <v>0</v>
      </c>
      <c r="BO10" s="191">
        <f xml:space="preserve"> Solve!BO$51</f>
        <v>0</v>
      </c>
      <c r="BP10" s="191">
        <f xml:space="preserve"> Solve!BP$51</f>
        <v>0</v>
      </c>
      <c r="BQ10" s="191">
        <f xml:space="preserve"> Solve!BQ$51</f>
        <v>0</v>
      </c>
      <c r="BR10" s="191">
        <f xml:space="preserve"> Solve!BR$51</f>
        <v>0</v>
      </c>
      <c r="BS10" s="191">
        <f xml:space="preserve"> Solve!BS$51</f>
        <v>0</v>
      </c>
      <c r="BT10" s="191">
        <f xml:space="preserve"> Solve!BT$51</f>
        <v>0</v>
      </c>
      <c r="BU10" s="191">
        <f xml:space="preserve"> Solve!BU$51</f>
        <v>0</v>
      </c>
      <c r="BV10" s="191">
        <f xml:space="preserve"> Solve!BV$51</f>
        <v>0</v>
      </c>
      <c r="BW10" s="191">
        <f xml:space="preserve"> Solve!BW$51</f>
        <v>0</v>
      </c>
      <c r="BX10" s="191">
        <f xml:space="preserve"> Solve!BX$51</f>
        <v>0</v>
      </c>
      <c r="BY10" s="191">
        <f xml:space="preserve"> Solve!BY$51</f>
        <v>0</v>
      </c>
      <c r="BZ10" s="191">
        <f xml:space="preserve"> Solve!BZ$51</f>
        <v>0</v>
      </c>
      <c r="CA10" s="191">
        <f xml:space="preserve"> Solve!CA$51</f>
        <v>0</v>
      </c>
      <c r="CB10" s="191">
        <f xml:space="preserve"> Solve!CB$51</f>
        <v>0</v>
      </c>
      <c r="CC10" s="191">
        <f xml:space="preserve"> Solve!CC$51</f>
        <v>0</v>
      </c>
      <c r="CD10" s="191">
        <f xml:space="preserve"> Solve!CD$51</f>
        <v>0</v>
      </c>
      <c r="CE10" s="191">
        <f xml:space="preserve"> Solve!CE$51</f>
        <v>0</v>
      </c>
      <c r="CF10" s="191">
        <f xml:space="preserve"> Solve!CF$51</f>
        <v>0</v>
      </c>
      <c r="CG10" s="191">
        <f xml:space="preserve"> Solve!CG$51</f>
        <v>0</v>
      </c>
      <c r="CH10" s="191">
        <f xml:space="preserve"> Solve!CH$51</f>
        <v>0</v>
      </c>
      <c r="CI10" s="191">
        <f xml:space="preserve"> Solve!CI$51</f>
        <v>0</v>
      </c>
      <c r="CJ10" s="191">
        <f xml:space="preserve"> Solve!CJ$51</f>
        <v>0</v>
      </c>
      <c r="CK10" s="191">
        <f xml:space="preserve"> Solve!CK$51</f>
        <v>0</v>
      </c>
      <c r="CL10" s="191">
        <f xml:space="preserve"> Solve!CL$51</f>
        <v>0</v>
      </c>
      <c r="CM10" s="191">
        <f xml:space="preserve"> Solve!CM$51</f>
        <v>0</v>
      </c>
      <c r="CN10" s="191">
        <f xml:space="preserve"> Solve!CN$51</f>
        <v>0</v>
      </c>
      <c r="CO10" s="191">
        <f xml:space="preserve"> Solve!CO$51</f>
        <v>0</v>
      </c>
      <c r="CP10" s="191">
        <f xml:space="preserve"> Solve!CP$51</f>
        <v>0</v>
      </c>
      <c r="CQ10" s="191">
        <f xml:space="preserve"> Solve!CQ$51</f>
        <v>0</v>
      </c>
      <c r="CR10" s="191">
        <f xml:space="preserve"> Solve!CR$51</f>
        <v>0</v>
      </c>
      <c r="CS10" s="191">
        <f xml:space="preserve"> Solve!CS$51</f>
        <v>0</v>
      </c>
      <c r="CT10" s="191">
        <f xml:space="preserve"> Solve!CT$51</f>
        <v>0</v>
      </c>
      <c r="CU10" s="191">
        <f xml:space="preserve"> Solve!CU$51</f>
        <v>0</v>
      </c>
      <c r="CV10" s="191">
        <f xml:space="preserve"> Solve!CV$51</f>
        <v>0</v>
      </c>
      <c r="CW10" s="191">
        <f xml:space="preserve"> Solve!CW$51</f>
        <v>0</v>
      </c>
      <c r="CX10" s="191">
        <f xml:space="preserve"> Solve!CX$51</f>
        <v>0</v>
      </c>
      <c r="CY10" s="191">
        <f xml:space="preserve"> Solve!CY$51</f>
        <v>0</v>
      </c>
      <c r="CZ10" s="191">
        <f xml:space="preserve"> Solve!CZ$51</f>
        <v>0</v>
      </c>
      <c r="DA10" s="191">
        <f xml:space="preserve"> Solve!DA$51</f>
        <v>0</v>
      </c>
      <c r="DB10" s="191">
        <f xml:space="preserve"> Solve!DB$51</f>
        <v>0</v>
      </c>
      <c r="DC10" s="191">
        <f xml:space="preserve"> Solve!DC$51</f>
        <v>0</v>
      </c>
      <c r="DD10" s="191">
        <f xml:space="preserve"> Solve!DD$51</f>
        <v>0</v>
      </c>
      <c r="DE10" s="191">
        <f xml:space="preserve"> Solve!DE$51</f>
        <v>0</v>
      </c>
      <c r="DF10" s="191">
        <f xml:space="preserve"> Solve!DF$51</f>
        <v>0</v>
      </c>
      <c r="DG10" s="191">
        <f xml:space="preserve"> Solve!DG$51</f>
        <v>0</v>
      </c>
      <c r="DH10" s="191">
        <f xml:space="preserve"> Solve!DH$51</f>
        <v>0</v>
      </c>
      <c r="DI10" s="191">
        <f xml:space="preserve"> Solve!DI$51</f>
        <v>0</v>
      </c>
      <c r="DJ10" s="191">
        <f xml:space="preserve"> Solve!DJ$51</f>
        <v>0</v>
      </c>
      <c r="DK10" s="191">
        <f xml:space="preserve"> Solve!DK$51</f>
        <v>0</v>
      </c>
      <c r="DL10" s="191">
        <f xml:space="preserve"> Solve!DL$51</f>
        <v>0</v>
      </c>
      <c r="DM10" s="191">
        <f xml:space="preserve"> Solve!DM$51</f>
        <v>0</v>
      </c>
      <c r="DN10" s="191">
        <f xml:space="preserve"> Solve!DN$51</f>
        <v>0</v>
      </c>
      <c r="DO10" s="191">
        <f xml:space="preserve"> Solve!DO$51</f>
        <v>0</v>
      </c>
      <c r="DP10" s="191">
        <f xml:space="preserve"> Solve!DP$51</f>
        <v>0</v>
      </c>
      <c r="DQ10" s="191">
        <f xml:space="preserve"> Solve!DQ$51</f>
        <v>0</v>
      </c>
      <c r="DR10" s="191">
        <f xml:space="preserve"> Solve!DR$51</f>
        <v>0</v>
      </c>
      <c r="DS10" s="191">
        <f xml:space="preserve"> Solve!DS$51</f>
        <v>0</v>
      </c>
      <c r="DT10" s="191">
        <f xml:space="preserve"> Solve!DT$51</f>
        <v>0</v>
      </c>
      <c r="DU10" s="191">
        <f xml:space="preserve"> Solve!DU$51</f>
        <v>0</v>
      </c>
      <c r="DV10" s="191">
        <f xml:space="preserve"> Solve!DV$51</f>
        <v>0</v>
      </c>
      <c r="DW10" s="191">
        <f xml:space="preserve"> Solve!DW$51</f>
        <v>0</v>
      </c>
      <c r="DX10" s="191">
        <f xml:space="preserve"> Solve!DX$51</f>
        <v>0</v>
      </c>
      <c r="DY10" s="191">
        <f xml:space="preserve"> Solve!DY$51</f>
        <v>0</v>
      </c>
      <c r="DZ10" s="191">
        <f xml:space="preserve"> Solve!DZ$51</f>
        <v>0</v>
      </c>
      <c r="EA10" s="191">
        <f xml:space="preserve"> Solve!EA$51</f>
        <v>0</v>
      </c>
      <c r="EB10" s="191">
        <f xml:space="preserve"> Solve!EB$51</f>
        <v>0</v>
      </c>
      <c r="EC10" s="191">
        <f xml:space="preserve"> Solve!EC$51</f>
        <v>0</v>
      </c>
      <c r="ED10" s="191">
        <f xml:space="preserve"> Solve!ED$51</f>
        <v>0</v>
      </c>
      <c r="EE10" s="191">
        <f xml:space="preserve"> Solve!EE$51</f>
        <v>0</v>
      </c>
      <c r="EF10" s="191">
        <f xml:space="preserve"> Solve!EF$51</f>
        <v>0</v>
      </c>
      <c r="EG10" s="191">
        <f xml:space="preserve"> Solve!EG$51</f>
        <v>0</v>
      </c>
      <c r="EH10" s="191">
        <f xml:space="preserve"> Solve!EH$51</f>
        <v>0</v>
      </c>
      <c r="EI10" s="191">
        <f xml:space="preserve"> Solve!EI$51</f>
        <v>0</v>
      </c>
      <c r="EJ10" s="191">
        <f xml:space="preserve"> Solve!EJ$51</f>
        <v>0</v>
      </c>
      <c r="EK10" s="191">
        <f xml:space="preserve"> Solve!EK$51</f>
        <v>0</v>
      </c>
      <c r="EL10" s="191">
        <f xml:space="preserve"> Solve!EL$51</f>
        <v>0</v>
      </c>
      <c r="EM10" s="191">
        <f xml:space="preserve"> Solve!EM$51</f>
        <v>0</v>
      </c>
      <c r="EN10" s="191">
        <f xml:space="preserve"> Solve!EN$51</f>
        <v>0</v>
      </c>
      <c r="EO10" s="191">
        <f xml:space="preserve"> Solve!EO$51</f>
        <v>0</v>
      </c>
      <c r="EP10" s="191">
        <f xml:space="preserve"> Solve!EP$51</f>
        <v>0</v>
      </c>
      <c r="EQ10" s="191">
        <f xml:space="preserve"> Solve!EQ$51</f>
        <v>0</v>
      </c>
      <c r="ER10" s="191">
        <f xml:space="preserve"> Solve!ER$51</f>
        <v>0</v>
      </c>
      <c r="ES10" s="191">
        <f xml:space="preserve"> Solve!ES$51</f>
        <v>0</v>
      </c>
      <c r="ET10" s="191">
        <f xml:space="preserve"> Solve!ET$51</f>
        <v>0</v>
      </c>
      <c r="EU10" s="191">
        <f xml:space="preserve"> Solve!EU$51</f>
        <v>0</v>
      </c>
      <c r="EV10" s="191">
        <f xml:space="preserve"> Solve!EV$51</f>
        <v>0</v>
      </c>
      <c r="EW10" s="191">
        <f xml:space="preserve"> Solve!EW$51</f>
        <v>0</v>
      </c>
      <c r="EX10" s="191">
        <f xml:space="preserve"> Solve!EX$51</f>
        <v>0</v>
      </c>
      <c r="EY10" s="191">
        <f xml:space="preserve"> Solve!EY$51</f>
        <v>0</v>
      </c>
      <c r="EZ10" s="191">
        <f xml:space="preserve"> Solve!EZ$51</f>
        <v>0</v>
      </c>
      <c r="FA10" s="191">
        <f xml:space="preserve"> Solve!FA$51</f>
        <v>0</v>
      </c>
      <c r="FB10" s="191">
        <f xml:space="preserve"> Solve!FB$51</f>
        <v>0</v>
      </c>
      <c r="FC10" s="191">
        <f xml:space="preserve"> Solve!FC$51</f>
        <v>0</v>
      </c>
      <c r="FD10" s="191">
        <f xml:space="preserve"> Solve!FD$51</f>
        <v>0</v>
      </c>
      <c r="FE10" s="191">
        <f xml:space="preserve"> Solve!FE$51</f>
        <v>0</v>
      </c>
      <c r="FF10" s="191">
        <f xml:space="preserve"> Solve!FF$51</f>
        <v>0</v>
      </c>
      <c r="FG10" s="191">
        <f xml:space="preserve"> Solve!FG$51</f>
        <v>0</v>
      </c>
      <c r="FH10" s="191">
        <f xml:space="preserve"> Solve!FH$51</f>
        <v>0</v>
      </c>
      <c r="FI10" s="191">
        <f xml:space="preserve"> Solve!FI$51</f>
        <v>0</v>
      </c>
      <c r="FJ10" s="191">
        <f xml:space="preserve"> Solve!FJ$51</f>
        <v>0</v>
      </c>
      <c r="FK10" s="191">
        <f xml:space="preserve"> Solve!FK$51</f>
        <v>0</v>
      </c>
      <c r="FL10" s="191">
        <f xml:space="preserve"> Solve!FL$51</f>
        <v>0</v>
      </c>
      <c r="FM10" s="191">
        <f xml:space="preserve"> Solve!FM$51</f>
        <v>0</v>
      </c>
      <c r="FN10" s="191">
        <f xml:space="preserve"> Solve!FN$51</f>
        <v>0</v>
      </c>
      <c r="FO10" s="191">
        <f xml:space="preserve"> Solve!FO$51</f>
        <v>0</v>
      </c>
      <c r="FP10" s="191">
        <f xml:space="preserve"> Solve!FP$51</f>
        <v>0</v>
      </c>
      <c r="FQ10" s="191">
        <f xml:space="preserve"> Solve!FQ$51</f>
        <v>0</v>
      </c>
      <c r="FR10" s="191">
        <f xml:space="preserve"> Solve!FR$51</f>
        <v>0</v>
      </c>
      <c r="FS10" s="191">
        <f xml:space="preserve"> Solve!FS$51</f>
        <v>0</v>
      </c>
      <c r="FT10" s="191">
        <f xml:space="preserve"> Solve!FT$51</f>
        <v>0</v>
      </c>
      <c r="FU10" s="191">
        <f xml:space="preserve"> Solve!FU$51</f>
        <v>0</v>
      </c>
      <c r="FV10" s="191">
        <f xml:space="preserve"> Solve!FV$51</f>
        <v>0</v>
      </c>
      <c r="FW10" s="191">
        <f xml:space="preserve"> Solve!FW$51</f>
        <v>0</v>
      </c>
      <c r="FX10" s="191">
        <f xml:space="preserve"> Solve!FX$51</f>
        <v>0</v>
      </c>
      <c r="FY10" s="191">
        <f xml:space="preserve"> Solve!FY$51</f>
        <v>0</v>
      </c>
      <c r="FZ10" s="191">
        <f xml:space="preserve"> Solve!FZ$51</f>
        <v>0</v>
      </c>
      <c r="GA10" s="191">
        <f xml:space="preserve"> Solve!GA$51</f>
        <v>0</v>
      </c>
      <c r="GB10" s="191">
        <f xml:space="preserve"> Solve!GB$51</f>
        <v>0</v>
      </c>
      <c r="GC10" s="191">
        <f xml:space="preserve"> Solve!GC$51</f>
        <v>0</v>
      </c>
      <c r="GD10" s="191">
        <f xml:space="preserve"> Solve!GD$51</f>
        <v>0</v>
      </c>
      <c r="GE10" s="191">
        <f xml:space="preserve"> Solve!GE$51</f>
        <v>0</v>
      </c>
      <c r="GF10" s="191">
        <f xml:space="preserve"> Solve!GF$51</f>
        <v>0</v>
      </c>
      <c r="GG10" s="191">
        <f xml:space="preserve"> Solve!GG$51</f>
        <v>0</v>
      </c>
      <c r="GH10" s="191">
        <f xml:space="preserve"> Solve!GH$51</f>
        <v>0</v>
      </c>
      <c r="GI10" s="191">
        <f xml:space="preserve"> Solve!GI$51</f>
        <v>0</v>
      </c>
      <c r="GJ10" s="191">
        <f xml:space="preserve"> Solve!GJ$51</f>
        <v>0</v>
      </c>
    </row>
    <row r="11" spans="1:192" x14ac:dyDescent="0.25">
      <c r="E11" s="69" t="str">
        <f xml:space="preserve"> ConFin!E$47</f>
        <v>Cash received from EGRs</v>
      </c>
      <c r="F11" s="69">
        <f xml:space="preserve"> ConFin!F$47</f>
        <v>0</v>
      </c>
      <c r="G11" s="69" t="str">
        <f xml:space="preserve"> ConFin!G$47</f>
        <v>$ 000s</v>
      </c>
      <c r="H11" s="69">
        <f xml:space="preserve"> ConFin!H$47</f>
        <v>2473.965825489609</v>
      </c>
      <c r="I11" s="69">
        <f xml:space="preserve"> ConFin!I$47</f>
        <v>0</v>
      </c>
      <c r="J11" s="69">
        <f xml:space="preserve"> ConFin!J$47</f>
        <v>0</v>
      </c>
      <c r="K11" s="69">
        <f xml:space="preserve"> ConFin!K$47</f>
        <v>0</v>
      </c>
      <c r="L11" s="69">
        <f xml:space="preserve"> ConFin!L$47</f>
        <v>0</v>
      </c>
      <c r="M11" s="69">
        <f xml:space="preserve"> ConFin!M$47</f>
        <v>0</v>
      </c>
      <c r="N11" s="69">
        <f xml:space="preserve"> ConFin!N$47</f>
        <v>0</v>
      </c>
      <c r="O11" s="69">
        <f xml:space="preserve"> ConFin!O$47</f>
        <v>0</v>
      </c>
      <c r="P11" s="69">
        <f xml:space="preserve"> ConFin!P$47</f>
        <v>2473.965825489609</v>
      </c>
      <c r="Q11" s="69">
        <f xml:space="preserve"> ConFin!Q$47</f>
        <v>0</v>
      </c>
      <c r="R11" s="69">
        <f xml:space="preserve"> ConFin!R$47</f>
        <v>0</v>
      </c>
      <c r="S11" s="69">
        <f xml:space="preserve"> ConFin!S$47</f>
        <v>0</v>
      </c>
      <c r="T11" s="69">
        <f xml:space="preserve"> ConFin!T$47</f>
        <v>0</v>
      </c>
      <c r="U11" s="69">
        <f xml:space="preserve"> ConFin!U$47</f>
        <v>0</v>
      </c>
      <c r="V11" s="69">
        <f xml:space="preserve"> ConFin!V$47</f>
        <v>0</v>
      </c>
      <c r="W11" s="69">
        <f xml:space="preserve"> ConFin!W$47</f>
        <v>0</v>
      </c>
      <c r="X11" s="69">
        <f xml:space="preserve"> ConFin!X$47</f>
        <v>0</v>
      </c>
      <c r="Y11" s="69">
        <f xml:space="preserve"> ConFin!Y$47</f>
        <v>0</v>
      </c>
      <c r="Z11" s="69">
        <f xml:space="preserve"> ConFin!Z$47</f>
        <v>0</v>
      </c>
      <c r="AA11" s="69">
        <f xml:space="preserve"> ConFin!AA$47</f>
        <v>0</v>
      </c>
      <c r="AB11" s="69">
        <f xml:space="preserve"> ConFin!AB$47</f>
        <v>0</v>
      </c>
      <c r="AC11" s="69">
        <f xml:space="preserve"> ConFin!AC$47</f>
        <v>0</v>
      </c>
      <c r="AD11" s="69">
        <f xml:space="preserve"> ConFin!AD$47</f>
        <v>0</v>
      </c>
      <c r="AE11" s="69">
        <f xml:space="preserve"> ConFin!AE$47</f>
        <v>0</v>
      </c>
      <c r="AF11" s="69">
        <f xml:space="preserve"> ConFin!AF$47</f>
        <v>0</v>
      </c>
      <c r="AG11" s="69">
        <f xml:space="preserve"> ConFin!AG$47</f>
        <v>0</v>
      </c>
      <c r="AH11" s="69">
        <f xml:space="preserve"> ConFin!AH$47</f>
        <v>0</v>
      </c>
      <c r="AI11" s="69">
        <f xml:space="preserve"> ConFin!AI$47</f>
        <v>0</v>
      </c>
      <c r="AJ11" s="69">
        <f xml:space="preserve"> ConFin!AJ$47</f>
        <v>0</v>
      </c>
      <c r="AK11" s="69">
        <f xml:space="preserve"> ConFin!AK$47</f>
        <v>0</v>
      </c>
      <c r="AL11" s="69">
        <f xml:space="preserve"> ConFin!AL$47</f>
        <v>0</v>
      </c>
      <c r="AM11" s="69">
        <f xml:space="preserve"> ConFin!AM$47</f>
        <v>0</v>
      </c>
      <c r="AN11" s="69">
        <f xml:space="preserve"> ConFin!AN$47</f>
        <v>0</v>
      </c>
      <c r="AO11" s="69">
        <f xml:space="preserve"> ConFin!AO$47</f>
        <v>0</v>
      </c>
      <c r="AP11" s="69">
        <f xml:space="preserve"> ConFin!AP$47</f>
        <v>0</v>
      </c>
      <c r="AQ11" s="69">
        <f xml:space="preserve"> ConFin!AQ$47</f>
        <v>0</v>
      </c>
      <c r="AR11" s="69">
        <f xml:space="preserve"> ConFin!AR$47</f>
        <v>0</v>
      </c>
      <c r="AS11" s="69">
        <f xml:space="preserve"> ConFin!AS$47</f>
        <v>0</v>
      </c>
      <c r="AT11" s="69">
        <f xml:space="preserve"> ConFin!AT$47</f>
        <v>0</v>
      </c>
      <c r="AU11" s="69">
        <f xml:space="preserve"> ConFin!AU$47</f>
        <v>0</v>
      </c>
      <c r="AV11" s="69">
        <f xml:space="preserve"> ConFin!AV$47</f>
        <v>0</v>
      </c>
      <c r="AW11" s="69">
        <f xml:space="preserve"> ConFin!AW$47</f>
        <v>0</v>
      </c>
      <c r="AX11" s="69">
        <f xml:space="preserve"> ConFin!AX$47</f>
        <v>0</v>
      </c>
      <c r="AY11" s="69">
        <f xml:space="preserve"> ConFin!AY$47</f>
        <v>0</v>
      </c>
      <c r="AZ11" s="69">
        <f xml:space="preserve"> ConFin!AZ$47</f>
        <v>0</v>
      </c>
      <c r="BA11" s="69">
        <f xml:space="preserve"> ConFin!BA$47</f>
        <v>0</v>
      </c>
      <c r="BB11" s="69">
        <f xml:space="preserve"> ConFin!BB$47</f>
        <v>0</v>
      </c>
      <c r="BC11" s="69">
        <f xml:space="preserve"> ConFin!BC$47</f>
        <v>0</v>
      </c>
      <c r="BD11" s="69">
        <f xml:space="preserve"> ConFin!BD$47</f>
        <v>0</v>
      </c>
      <c r="BE11" s="69">
        <f xml:space="preserve"> ConFin!BE$47</f>
        <v>0</v>
      </c>
      <c r="BF11" s="69">
        <f xml:space="preserve"> ConFin!BF$47</f>
        <v>0</v>
      </c>
      <c r="BG11" s="69">
        <f xml:space="preserve"> ConFin!BG$47</f>
        <v>0</v>
      </c>
      <c r="BH11" s="69">
        <f xml:space="preserve"> ConFin!BH$47</f>
        <v>0</v>
      </c>
      <c r="BI11" s="69">
        <f xml:space="preserve"> ConFin!BI$47</f>
        <v>0</v>
      </c>
      <c r="BJ11" s="69">
        <f xml:space="preserve"> ConFin!BJ$47</f>
        <v>0</v>
      </c>
      <c r="BK11" s="69">
        <f xml:space="preserve"> ConFin!BK$47</f>
        <v>0</v>
      </c>
      <c r="BL11" s="69">
        <f xml:space="preserve"> ConFin!BL$47</f>
        <v>0</v>
      </c>
      <c r="BM11" s="69">
        <f xml:space="preserve"> ConFin!BM$47</f>
        <v>0</v>
      </c>
      <c r="BN11" s="69">
        <f xml:space="preserve"> ConFin!BN$47</f>
        <v>0</v>
      </c>
      <c r="BO11" s="69">
        <f xml:space="preserve"> ConFin!BO$47</f>
        <v>0</v>
      </c>
      <c r="BP11" s="69">
        <f xml:space="preserve"> ConFin!BP$47</f>
        <v>0</v>
      </c>
      <c r="BQ11" s="69">
        <f xml:space="preserve"> ConFin!BQ$47</f>
        <v>0</v>
      </c>
      <c r="BR11" s="69">
        <f xml:space="preserve"> ConFin!BR$47</f>
        <v>0</v>
      </c>
      <c r="BS11" s="69">
        <f xml:space="preserve"> ConFin!BS$47</f>
        <v>0</v>
      </c>
      <c r="BT11" s="69">
        <f xml:space="preserve"> ConFin!BT$47</f>
        <v>0</v>
      </c>
      <c r="BU11" s="69">
        <f xml:space="preserve"> ConFin!BU$47</f>
        <v>0</v>
      </c>
      <c r="BV11" s="69">
        <f xml:space="preserve"> ConFin!BV$47</f>
        <v>0</v>
      </c>
      <c r="BW11" s="69">
        <f xml:space="preserve"> ConFin!BW$47</f>
        <v>0</v>
      </c>
      <c r="BX11" s="69">
        <f xml:space="preserve"> ConFin!BX$47</f>
        <v>0</v>
      </c>
      <c r="BY11" s="69">
        <f xml:space="preserve"> ConFin!BY$47</f>
        <v>0</v>
      </c>
      <c r="BZ11" s="69">
        <f xml:space="preserve"> ConFin!BZ$47</f>
        <v>0</v>
      </c>
      <c r="CA11" s="69">
        <f xml:space="preserve"> ConFin!CA$47</f>
        <v>0</v>
      </c>
      <c r="CB11" s="69">
        <f xml:space="preserve"> ConFin!CB$47</f>
        <v>0</v>
      </c>
      <c r="CC11" s="69">
        <f xml:space="preserve"> ConFin!CC$47</f>
        <v>0</v>
      </c>
      <c r="CD11" s="69">
        <f xml:space="preserve"> ConFin!CD$47</f>
        <v>0</v>
      </c>
      <c r="CE11" s="69">
        <f xml:space="preserve"> ConFin!CE$47</f>
        <v>0</v>
      </c>
      <c r="CF11" s="69">
        <f xml:space="preserve"> ConFin!CF$47</f>
        <v>0</v>
      </c>
      <c r="CG11" s="69">
        <f xml:space="preserve"> ConFin!CG$47</f>
        <v>0</v>
      </c>
      <c r="CH11" s="69">
        <f xml:space="preserve"> ConFin!CH$47</f>
        <v>0</v>
      </c>
      <c r="CI11" s="69">
        <f xml:space="preserve"> ConFin!CI$47</f>
        <v>0</v>
      </c>
      <c r="CJ11" s="69">
        <f xml:space="preserve"> ConFin!CJ$47</f>
        <v>0</v>
      </c>
      <c r="CK11" s="69">
        <f xml:space="preserve"> ConFin!CK$47</f>
        <v>0</v>
      </c>
      <c r="CL11" s="69">
        <f xml:space="preserve"> ConFin!CL$47</f>
        <v>0</v>
      </c>
      <c r="CM11" s="69">
        <f xml:space="preserve"> ConFin!CM$47</f>
        <v>0</v>
      </c>
      <c r="CN11" s="69">
        <f xml:space="preserve"> ConFin!CN$47</f>
        <v>0</v>
      </c>
      <c r="CO11" s="69">
        <f xml:space="preserve"> ConFin!CO$47</f>
        <v>0</v>
      </c>
      <c r="CP11" s="69">
        <f xml:space="preserve"> ConFin!CP$47</f>
        <v>0</v>
      </c>
      <c r="CQ11" s="69">
        <f xml:space="preserve"> ConFin!CQ$47</f>
        <v>0</v>
      </c>
      <c r="CR11" s="69">
        <f xml:space="preserve"> ConFin!CR$47</f>
        <v>0</v>
      </c>
      <c r="CS11" s="69">
        <f xml:space="preserve"> ConFin!CS$47</f>
        <v>0</v>
      </c>
      <c r="CT11" s="69">
        <f xml:space="preserve"> ConFin!CT$47</f>
        <v>0</v>
      </c>
      <c r="CU11" s="69">
        <f xml:space="preserve"> ConFin!CU$47</f>
        <v>0</v>
      </c>
      <c r="CV11" s="69">
        <f xml:space="preserve"> ConFin!CV$47</f>
        <v>0</v>
      </c>
      <c r="CW11" s="69">
        <f xml:space="preserve"> ConFin!CW$47</f>
        <v>0</v>
      </c>
      <c r="CX11" s="69">
        <f xml:space="preserve"> ConFin!CX$47</f>
        <v>0</v>
      </c>
      <c r="CY11" s="69">
        <f xml:space="preserve"> ConFin!CY$47</f>
        <v>0</v>
      </c>
      <c r="CZ11" s="69">
        <f xml:space="preserve"> ConFin!CZ$47</f>
        <v>0</v>
      </c>
      <c r="DA11" s="69">
        <f xml:space="preserve"> ConFin!DA$47</f>
        <v>0</v>
      </c>
      <c r="DB11" s="69">
        <f xml:space="preserve"> ConFin!DB$47</f>
        <v>0</v>
      </c>
      <c r="DC11" s="69">
        <f xml:space="preserve"> ConFin!DC$47</f>
        <v>0</v>
      </c>
      <c r="DD11" s="69">
        <f xml:space="preserve"> ConFin!DD$47</f>
        <v>0</v>
      </c>
      <c r="DE11" s="69">
        <f xml:space="preserve"> ConFin!DE$47</f>
        <v>0</v>
      </c>
      <c r="DF11" s="69">
        <f xml:space="preserve"> ConFin!DF$47</f>
        <v>0</v>
      </c>
      <c r="DG11" s="69">
        <f xml:space="preserve"> ConFin!DG$47</f>
        <v>0</v>
      </c>
      <c r="DH11" s="69">
        <f xml:space="preserve"> ConFin!DH$47</f>
        <v>0</v>
      </c>
      <c r="DI11" s="69">
        <f xml:space="preserve"> ConFin!DI$47</f>
        <v>0</v>
      </c>
      <c r="DJ11" s="69">
        <f xml:space="preserve"> ConFin!DJ$47</f>
        <v>0</v>
      </c>
      <c r="DK11" s="69">
        <f xml:space="preserve"> ConFin!DK$47</f>
        <v>0</v>
      </c>
      <c r="DL11" s="69">
        <f xml:space="preserve"> ConFin!DL$47</f>
        <v>0</v>
      </c>
      <c r="DM11" s="69">
        <f xml:space="preserve"> ConFin!DM$47</f>
        <v>0</v>
      </c>
      <c r="DN11" s="69">
        <f xml:space="preserve"> ConFin!DN$47</f>
        <v>0</v>
      </c>
      <c r="DO11" s="69">
        <f xml:space="preserve"> ConFin!DO$47</f>
        <v>0</v>
      </c>
      <c r="DP11" s="69">
        <f xml:space="preserve"> ConFin!DP$47</f>
        <v>0</v>
      </c>
      <c r="DQ11" s="69">
        <f xml:space="preserve"> ConFin!DQ$47</f>
        <v>0</v>
      </c>
      <c r="DR11" s="69">
        <f xml:space="preserve"> ConFin!DR$47</f>
        <v>0</v>
      </c>
      <c r="DS11" s="69">
        <f xml:space="preserve"> ConFin!DS$47</f>
        <v>0</v>
      </c>
      <c r="DT11" s="69">
        <f xml:space="preserve"> ConFin!DT$47</f>
        <v>0</v>
      </c>
      <c r="DU11" s="69">
        <f xml:space="preserve"> ConFin!DU$47</f>
        <v>0</v>
      </c>
      <c r="DV11" s="69">
        <f xml:space="preserve"> ConFin!DV$47</f>
        <v>0</v>
      </c>
      <c r="DW11" s="69">
        <f xml:space="preserve"> ConFin!DW$47</f>
        <v>0</v>
      </c>
      <c r="DX11" s="69">
        <f xml:space="preserve"> ConFin!DX$47</f>
        <v>0</v>
      </c>
      <c r="DY11" s="69">
        <f xml:space="preserve"> ConFin!DY$47</f>
        <v>0</v>
      </c>
      <c r="DZ11" s="69">
        <f xml:space="preserve"> ConFin!DZ$47</f>
        <v>0</v>
      </c>
      <c r="EA11" s="69">
        <f xml:space="preserve"> ConFin!EA$47</f>
        <v>0</v>
      </c>
      <c r="EB11" s="69">
        <f xml:space="preserve"> ConFin!EB$47</f>
        <v>0</v>
      </c>
      <c r="EC11" s="69">
        <f xml:space="preserve"> ConFin!EC$47</f>
        <v>0</v>
      </c>
      <c r="ED11" s="69">
        <f xml:space="preserve"> ConFin!ED$47</f>
        <v>0</v>
      </c>
      <c r="EE11" s="69">
        <f xml:space="preserve"> ConFin!EE$47</f>
        <v>0</v>
      </c>
      <c r="EF11" s="69">
        <f xml:space="preserve"> ConFin!EF$47</f>
        <v>0</v>
      </c>
      <c r="EG11" s="69">
        <f xml:space="preserve"> ConFin!EG$47</f>
        <v>0</v>
      </c>
      <c r="EH11" s="69">
        <f xml:space="preserve"> ConFin!EH$47</f>
        <v>0</v>
      </c>
      <c r="EI11" s="69">
        <f xml:space="preserve"> ConFin!EI$47</f>
        <v>0</v>
      </c>
      <c r="EJ11" s="69">
        <f xml:space="preserve"> ConFin!EJ$47</f>
        <v>0</v>
      </c>
      <c r="EK11" s="69">
        <f xml:space="preserve"> ConFin!EK$47</f>
        <v>0</v>
      </c>
      <c r="EL11" s="69">
        <f xml:space="preserve"> ConFin!EL$47</f>
        <v>0</v>
      </c>
      <c r="EM11" s="69">
        <f xml:space="preserve"> ConFin!EM$47</f>
        <v>0</v>
      </c>
      <c r="EN11" s="69">
        <f xml:space="preserve"> ConFin!EN$47</f>
        <v>0</v>
      </c>
      <c r="EO11" s="69">
        <f xml:space="preserve"> ConFin!EO$47</f>
        <v>0</v>
      </c>
      <c r="EP11" s="69">
        <f xml:space="preserve"> ConFin!EP$47</f>
        <v>0</v>
      </c>
      <c r="EQ11" s="69">
        <f xml:space="preserve"> ConFin!EQ$47</f>
        <v>0</v>
      </c>
      <c r="ER11" s="69">
        <f xml:space="preserve"> ConFin!ER$47</f>
        <v>0</v>
      </c>
      <c r="ES11" s="69">
        <f xml:space="preserve"> ConFin!ES$47</f>
        <v>0</v>
      </c>
      <c r="ET11" s="69">
        <f xml:space="preserve"> ConFin!ET$47</f>
        <v>0</v>
      </c>
      <c r="EU11" s="69">
        <f xml:space="preserve"> ConFin!EU$47</f>
        <v>0</v>
      </c>
      <c r="EV11" s="69">
        <f xml:space="preserve"> ConFin!EV$47</f>
        <v>0</v>
      </c>
      <c r="EW11" s="69">
        <f xml:space="preserve"> ConFin!EW$47</f>
        <v>0</v>
      </c>
      <c r="EX11" s="69">
        <f xml:space="preserve"> ConFin!EX$47</f>
        <v>0</v>
      </c>
      <c r="EY11" s="69">
        <f xml:space="preserve"> ConFin!EY$47</f>
        <v>0</v>
      </c>
      <c r="EZ11" s="69">
        <f xml:space="preserve"> ConFin!EZ$47</f>
        <v>0</v>
      </c>
      <c r="FA11" s="69">
        <f xml:space="preserve"> ConFin!FA$47</f>
        <v>0</v>
      </c>
      <c r="FB11" s="69">
        <f xml:space="preserve"> ConFin!FB$47</f>
        <v>0</v>
      </c>
      <c r="FC11" s="69">
        <f xml:space="preserve"> ConFin!FC$47</f>
        <v>0</v>
      </c>
      <c r="FD11" s="69">
        <f xml:space="preserve"> ConFin!FD$47</f>
        <v>0</v>
      </c>
      <c r="FE11" s="69">
        <f xml:space="preserve"> ConFin!FE$47</f>
        <v>0</v>
      </c>
      <c r="FF11" s="69">
        <f xml:space="preserve"> ConFin!FF$47</f>
        <v>0</v>
      </c>
      <c r="FG11" s="69">
        <f xml:space="preserve"> ConFin!FG$47</f>
        <v>0</v>
      </c>
      <c r="FH11" s="69">
        <f xml:space="preserve"> ConFin!FH$47</f>
        <v>0</v>
      </c>
      <c r="FI11" s="69">
        <f xml:space="preserve"> ConFin!FI$47</f>
        <v>0</v>
      </c>
      <c r="FJ11" s="69">
        <f xml:space="preserve"> ConFin!FJ$47</f>
        <v>0</v>
      </c>
      <c r="FK11" s="69">
        <f xml:space="preserve"> ConFin!FK$47</f>
        <v>0</v>
      </c>
      <c r="FL11" s="69">
        <f xml:space="preserve"> ConFin!FL$47</f>
        <v>0</v>
      </c>
      <c r="FM11" s="69">
        <f xml:space="preserve"> ConFin!FM$47</f>
        <v>0</v>
      </c>
      <c r="FN11" s="69">
        <f xml:space="preserve"> ConFin!FN$47</f>
        <v>0</v>
      </c>
      <c r="FO11" s="69">
        <f xml:space="preserve"> ConFin!FO$47</f>
        <v>0</v>
      </c>
      <c r="FP11" s="69">
        <f xml:space="preserve"> ConFin!FP$47</f>
        <v>0</v>
      </c>
      <c r="FQ11" s="69">
        <f xml:space="preserve"> ConFin!FQ$47</f>
        <v>0</v>
      </c>
      <c r="FR11" s="69">
        <f xml:space="preserve"> ConFin!FR$47</f>
        <v>0</v>
      </c>
      <c r="FS11" s="69">
        <f xml:space="preserve"> ConFin!FS$47</f>
        <v>0</v>
      </c>
      <c r="FT11" s="69">
        <f xml:space="preserve"> ConFin!FT$47</f>
        <v>0</v>
      </c>
      <c r="FU11" s="69">
        <f xml:space="preserve"> ConFin!FU$47</f>
        <v>0</v>
      </c>
      <c r="FV11" s="69">
        <f xml:space="preserve"> ConFin!FV$47</f>
        <v>0</v>
      </c>
      <c r="FW11" s="69">
        <f xml:space="preserve"> ConFin!FW$47</f>
        <v>0</v>
      </c>
      <c r="FX11" s="69">
        <f xml:space="preserve"> ConFin!FX$47</f>
        <v>0</v>
      </c>
      <c r="FY11" s="69">
        <f xml:space="preserve"> ConFin!FY$47</f>
        <v>0</v>
      </c>
      <c r="FZ11" s="69">
        <f xml:space="preserve"> ConFin!FZ$47</f>
        <v>0</v>
      </c>
      <c r="GA11" s="69">
        <f xml:space="preserve"> ConFin!GA$47</f>
        <v>0</v>
      </c>
      <c r="GB11" s="69">
        <f xml:space="preserve"> ConFin!GB$47</f>
        <v>0</v>
      </c>
      <c r="GC11" s="69">
        <f xml:space="preserve"> ConFin!GC$47</f>
        <v>0</v>
      </c>
      <c r="GD11" s="69">
        <f xml:space="preserve"> ConFin!GD$47</f>
        <v>0</v>
      </c>
      <c r="GE11" s="69">
        <f xml:space="preserve"> ConFin!GE$47</f>
        <v>0</v>
      </c>
      <c r="GF11" s="69">
        <f xml:space="preserve"> ConFin!GF$47</f>
        <v>0</v>
      </c>
      <c r="GG11" s="69">
        <f xml:space="preserve"> ConFin!GG$47</f>
        <v>0</v>
      </c>
      <c r="GH11" s="69">
        <f xml:space="preserve"> ConFin!GH$47</f>
        <v>0</v>
      </c>
      <c r="GI11" s="69">
        <f xml:space="preserve"> ConFin!GI$47</f>
        <v>0</v>
      </c>
      <c r="GJ11" s="69">
        <f xml:space="preserve"> ConFin!GJ$47</f>
        <v>0</v>
      </c>
    </row>
    <row r="12" spans="1:192" x14ac:dyDescent="0.25">
      <c r="E12" s="194" t="str">
        <f xml:space="preserve"> Time!E$140</f>
        <v>Senior debt repayment period flag</v>
      </c>
      <c r="F12" s="194">
        <f xml:space="preserve"> Time!F$140</f>
        <v>0</v>
      </c>
      <c r="G12" s="459" t="str">
        <f xml:space="preserve"> Time!G$140</f>
        <v>flag</v>
      </c>
      <c r="H12" s="194">
        <f xml:space="preserve"> Time!H$140</f>
        <v>34</v>
      </c>
      <c r="I12" s="194">
        <f xml:space="preserve"> Time!I$140</f>
        <v>0</v>
      </c>
      <c r="J12" s="194">
        <f xml:space="preserve"> Time!J$140</f>
        <v>0</v>
      </c>
      <c r="K12" s="194">
        <f xml:space="preserve"> Time!K$140</f>
        <v>0</v>
      </c>
      <c r="L12" s="194">
        <f xml:space="preserve"> Time!L$140</f>
        <v>0</v>
      </c>
      <c r="M12" s="194">
        <f xml:space="preserve"> Time!M$140</f>
        <v>0</v>
      </c>
      <c r="N12" s="194">
        <f xml:space="preserve"> Time!N$140</f>
        <v>0</v>
      </c>
      <c r="O12" s="194">
        <f xml:space="preserve"> Time!O$140</f>
        <v>0</v>
      </c>
      <c r="P12" s="194">
        <f xml:space="preserve"> Time!P$140</f>
        <v>0</v>
      </c>
      <c r="Q12" s="194">
        <f xml:space="preserve"> Time!Q$140</f>
        <v>1</v>
      </c>
      <c r="R12" s="194">
        <f xml:space="preserve"> Time!R$140</f>
        <v>1</v>
      </c>
      <c r="S12" s="194">
        <f xml:space="preserve"> Time!S$140</f>
        <v>1</v>
      </c>
      <c r="T12" s="194">
        <f xml:space="preserve"> Time!T$140</f>
        <v>1</v>
      </c>
      <c r="U12" s="194">
        <f xml:space="preserve"> Time!U$140</f>
        <v>1</v>
      </c>
      <c r="V12" s="194">
        <f xml:space="preserve"> Time!V$140</f>
        <v>1</v>
      </c>
      <c r="W12" s="194">
        <f xml:space="preserve"> Time!W$140</f>
        <v>1</v>
      </c>
      <c r="X12" s="194">
        <f xml:space="preserve"> Time!X$140</f>
        <v>1</v>
      </c>
      <c r="Y12" s="194">
        <f xml:space="preserve"> Time!Y$140</f>
        <v>1</v>
      </c>
      <c r="Z12" s="194">
        <f xml:space="preserve"> Time!Z$140</f>
        <v>1</v>
      </c>
      <c r="AA12" s="194">
        <f xml:space="preserve"> Time!AA$140</f>
        <v>1</v>
      </c>
      <c r="AB12" s="194">
        <f xml:space="preserve"> Time!AB$140</f>
        <v>1</v>
      </c>
      <c r="AC12" s="194">
        <f xml:space="preserve"> Time!AC$140</f>
        <v>1</v>
      </c>
      <c r="AD12" s="194">
        <f xml:space="preserve"> Time!AD$140</f>
        <v>1</v>
      </c>
      <c r="AE12" s="194">
        <f xml:space="preserve"> Time!AE$140</f>
        <v>1</v>
      </c>
      <c r="AF12" s="194">
        <f xml:space="preserve"> Time!AF$140</f>
        <v>1</v>
      </c>
      <c r="AG12" s="194">
        <f xml:space="preserve"> Time!AG$140</f>
        <v>1</v>
      </c>
      <c r="AH12" s="194">
        <f xml:space="preserve"> Time!AH$140</f>
        <v>1</v>
      </c>
      <c r="AI12" s="194">
        <f xml:space="preserve"> Time!AI$140</f>
        <v>1</v>
      </c>
      <c r="AJ12" s="194">
        <f xml:space="preserve"> Time!AJ$140</f>
        <v>1</v>
      </c>
      <c r="AK12" s="194">
        <f xml:space="preserve"> Time!AK$140</f>
        <v>1</v>
      </c>
      <c r="AL12" s="194">
        <f xml:space="preserve"> Time!AL$140</f>
        <v>1</v>
      </c>
      <c r="AM12" s="194">
        <f xml:space="preserve"> Time!AM$140</f>
        <v>1</v>
      </c>
      <c r="AN12" s="194">
        <f xml:space="preserve"> Time!AN$140</f>
        <v>1</v>
      </c>
      <c r="AO12" s="194">
        <f xml:space="preserve"> Time!AO$140</f>
        <v>1</v>
      </c>
      <c r="AP12" s="194">
        <f xml:space="preserve"> Time!AP$140</f>
        <v>1</v>
      </c>
      <c r="AQ12" s="194">
        <f xml:space="preserve"> Time!AQ$140</f>
        <v>1</v>
      </c>
      <c r="AR12" s="194">
        <f xml:space="preserve"> Time!AR$140</f>
        <v>1</v>
      </c>
      <c r="AS12" s="194">
        <f xml:space="preserve"> Time!AS$140</f>
        <v>1</v>
      </c>
      <c r="AT12" s="194">
        <f xml:space="preserve"> Time!AT$140</f>
        <v>1</v>
      </c>
      <c r="AU12" s="194">
        <f xml:space="preserve"> Time!AU$140</f>
        <v>1</v>
      </c>
      <c r="AV12" s="194">
        <f xml:space="preserve"> Time!AV$140</f>
        <v>1</v>
      </c>
      <c r="AW12" s="194">
        <f xml:space="preserve"> Time!AW$140</f>
        <v>1</v>
      </c>
      <c r="AX12" s="194">
        <f xml:space="preserve"> Time!AX$140</f>
        <v>1</v>
      </c>
      <c r="AY12" s="194">
        <f xml:space="preserve"> Time!AY$140</f>
        <v>0</v>
      </c>
      <c r="AZ12" s="194">
        <f xml:space="preserve"> Time!AZ$140</f>
        <v>0</v>
      </c>
      <c r="BA12" s="194">
        <f xml:space="preserve"> Time!BA$140</f>
        <v>0</v>
      </c>
      <c r="BB12" s="194">
        <f xml:space="preserve"> Time!BB$140</f>
        <v>0</v>
      </c>
      <c r="BC12" s="194">
        <f xml:space="preserve"> Time!BC$140</f>
        <v>0</v>
      </c>
      <c r="BD12" s="194">
        <f xml:space="preserve"> Time!BD$140</f>
        <v>0</v>
      </c>
      <c r="BE12" s="194">
        <f xml:space="preserve"> Time!BE$140</f>
        <v>0</v>
      </c>
      <c r="BF12" s="194">
        <f xml:space="preserve"> Time!BF$140</f>
        <v>0</v>
      </c>
      <c r="BG12" s="194">
        <f xml:space="preserve"> Time!BG$140</f>
        <v>0</v>
      </c>
      <c r="BH12" s="194">
        <f xml:space="preserve"> Time!BH$140</f>
        <v>0</v>
      </c>
      <c r="BI12" s="194">
        <f xml:space="preserve"> Time!BI$140</f>
        <v>0</v>
      </c>
      <c r="BJ12" s="194">
        <f xml:space="preserve"> Time!BJ$140</f>
        <v>0</v>
      </c>
      <c r="BK12" s="194">
        <f xml:space="preserve"> Time!BK$140</f>
        <v>0</v>
      </c>
      <c r="BL12" s="194">
        <f xml:space="preserve"> Time!BL$140</f>
        <v>0</v>
      </c>
      <c r="BM12" s="194">
        <f xml:space="preserve"> Time!BM$140</f>
        <v>0</v>
      </c>
      <c r="BN12" s="194">
        <f xml:space="preserve"> Time!BN$140</f>
        <v>0</v>
      </c>
      <c r="BO12" s="194">
        <f xml:space="preserve"> Time!BO$140</f>
        <v>0</v>
      </c>
      <c r="BP12" s="194">
        <f xml:space="preserve"> Time!BP$140</f>
        <v>0</v>
      </c>
      <c r="BQ12" s="194">
        <f xml:space="preserve"> Time!BQ$140</f>
        <v>0</v>
      </c>
      <c r="BR12" s="194">
        <f xml:space="preserve"> Time!BR$140</f>
        <v>0</v>
      </c>
      <c r="BS12" s="194">
        <f xml:space="preserve"> Time!BS$140</f>
        <v>0</v>
      </c>
      <c r="BT12" s="194">
        <f xml:space="preserve"> Time!BT$140</f>
        <v>0</v>
      </c>
      <c r="BU12" s="194">
        <f xml:space="preserve"> Time!BU$140</f>
        <v>0</v>
      </c>
      <c r="BV12" s="194">
        <f xml:space="preserve"> Time!BV$140</f>
        <v>0</v>
      </c>
      <c r="BW12" s="194">
        <f xml:space="preserve"> Time!BW$140</f>
        <v>0</v>
      </c>
      <c r="BX12" s="194">
        <f xml:space="preserve"> Time!BX$140</f>
        <v>0</v>
      </c>
      <c r="BY12" s="194">
        <f xml:space="preserve"> Time!BY$140</f>
        <v>0</v>
      </c>
      <c r="BZ12" s="194">
        <f xml:space="preserve"> Time!BZ$140</f>
        <v>0</v>
      </c>
      <c r="CA12" s="194">
        <f xml:space="preserve"> Time!CA$140</f>
        <v>0</v>
      </c>
      <c r="CB12" s="194">
        <f xml:space="preserve"> Time!CB$140</f>
        <v>0</v>
      </c>
      <c r="CC12" s="194">
        <f xml:space="preserve"> Time!CC$140</f>
        <v>0</v>
      </c>
      <c r="CD12" s="194">
        <f xml:space="preserve"> Time!CD$140</f>
        <v>0</v>
      </c>
      <c r="CE12" s="194">
        <f xml:space="preserve"> Time!CE$140</f>
        <v>0</v>
      </c>
      <c r="CF12" s="194">
        <f xml:space="preserve"> Time!CF$140</f>
        <v>0</v>
      </c>
      <c r="CG12" s="194">
        <f xml:space="preserve"> Time!CG$140</f>
        <v>0</v>
      </c>
      <c r="CH12" s="194">
        <f xml:space="preserve"> Time!CH$140</f>
        <v>0</v>
      </c>
      <c r="CI12" s="194">
        <f xml:space="preserve"> Time!CI$140</f>
        <v>0</v>
      </c>
      <c r="CJ12" s="194">
        <f xml:space="preserve"> Time!CJ$140</f>
        <v>0</v>
      </c>
      <c r="CK12" s="194">
        <f xml:space="preserve"> Time!CK$140</f>
        <v>0</v>
      </c>
      <c r="CL12" s="194">
        <f xml:space="preserve"> Time!CL$140</f>
        <v>0</v>
      </c>
      <c r="CM12" s="194">
        <f xml:space="preserve"> Time!CM$140</f>
        <v>0</v>
      </c>
      <c r="CN12" s="194">
        <f xml:space="preserve"> Time!CN$140</f>
        <v>0</v>
      </c>
      <c r="CO12" s="194">
        <f xml:space="preserve"> Time!CO$140</f>
        <v>0</v>
      </c>
      <c r="CP12" s="194">
        <f xml:space="preserve"> Time!CP$140</f>
        <v>0</v>
      </c>
      <c r="CQ12" s="194">
        <f xml:space="preserve"> Time!CQ$140</f>
        <v>0</v>
      </c>
      <c r="CR12" s="194">
        <f xml:space="preserve"> Time!CR$140</f>
        <v>0</v>
      </c>
      <c r="CS12" s="194">
        <f xml:space="preserve"> Time!CS$140</f>
        <v>0</v>
      </c>
      <c r="CT12" s="194">
        <f xml:space="preserve"> Time!CT$140</f>
        <v>0</v>
      </c>
      <c r="CU12" s="194">
        <f xml:space="preserve"> Time!CU$140</f>
        <v>0</v>
      </c>
      <c r="CV12" s="194">
        <f xml:space="preserve"> Time!CV$140</f>
        <v>0</v>
      </c>
      <c r="CW12" s="194">
        <f xml:space="preserve"> Time!CW$140</f>
        <v>0</v>
      </c>
      <c r="CX12" s="194">
        <f xml:space="preserve"> Time!CX$140</f>
        <v>0</v>
      </c>
      <c r="CY12" s="194">
        <f xml:space="preserve"> Time!CY$140</f>
        <v>0</v>
      </c>
      <c r="CZ12" s="194">
        <f xml:space="preserve"> Time!CZ$140</f>
        <v>0</v>
      </c>
      <c r="DA12" s="194">
        <f xml:space="preserve"> Time!DA$140</f>
        <v>0</v>
      </c>
      <c r="DB12" s="194">
        <f xml:space="preserve"> Time!DB$140</f>
        <v>0</v>
      </c>
      <c r="DC12" s="194">
        <f xml:space="preserve"> Time!DC$140</f>
        <v>0</v>
      </c>
      <c r="DD12" s="194">
        <f xml:space="preserve"> Time!DD$140</f>
        <v>0</v>
      </c>
      <c r="DE12" s="194">
        <f xml:space="preserve"> Time!DE$140</f>
        <v>0</v>
      </c>
      <c r="DF12" s="194">
        <f xml:space="preserve"> Time!DF$140</f>
        <v>0</v>
      </c>
      <c r="DG12" s="194">
        <f xml:space="preserve"> Time!DG$140</f>
        <v>0</v>
      </c>
      <c r="DH12" s="194">
        <f xml:space="preserve"> Time!DH$140</f>
        <v>0</v>
      </c>
      <c r="DI12" s="194">
        <f xml:space="preserve"> Time!DI$140</f>
        <v>0</v>
      </c>
      <c r="DJ12" s="194">
        <f xml:space="preserve"> Time!DJ$140</f>
        <v>0</v>
      </c>
      <c r="DK12" s="194">
        <f xml:space="preserve"> Time!DK$140</f>
        <v>0</v>
      </c>
      <c r="DL12" s="194">
        <f xml:space="preserve"> Time!DL$140</f>
        <v>0</v>
      </c>
      <c r="DM12" s="194">
        <f xml:space="preserve"> Time!DM$140</f>
        <v>0</v>
      </c>
      <c r="DN12" s="194">
        <f xml:space="preserve"> Time!DN$140</f>
        <v>0</v>
      </c>
      <c r="DO12" s="194">
        <f xml:space="preserve"> Time!DO$140</f>
        <v>0</v>
      </c>
      <c r="DP12" s="194">
        <f xml:space="preserve"> Time!DP$140</f>
        <v>0</v>
      </c>
      <c r="DQ12" s="194">
        <f xml:space="preserve"> Time!DQ$140</f>
        <v>0</v>
      </c>
      <c r="DR12" s="194">
        <f xml:space="preserve"> Time!DR$140</f>
        <v>0</v>
      </c>
      <c r="DS12" s="194">
        <f xml:space="preserve"> Time!DS$140</f>
        <v>0</v>
      </c>
      <c r="DT12" s="194">
        <f xml:space="preserve"> Time!DT$140</f>
        <v>0</v>
      </c>
      <c r="DU12" s="194">
        <f xml:space="preserve"> Time!DU$140</f>
        <v>0</v>
      </c>
      <c r="DV12" s="194">
        <f xml:space="preserve"> Time!DV$140</f>
        <v>0</v>
      </c>
      <c r="DW12" s="194">
        <f xml:space="preserve"> Time!DW$140</f>
        <v>0</v>
      </c>
      <c r="DX12" s="194">
        <f xml:space="preserve"> Time!DX$140</f>
        <v>0</v>
      </c>
      <c r="DY12" s="194">
        <f xml:space="preserve"> Time!DY$140</f>
        <v>0</v>
      </c>
      <c r="DZ12" s="194">
        <f xml:space="preserve"> Time!DZ$140</f>
        <v>0</v>
      </c>
      <c r="EA12" s="194">
        <f xml:space="preserve"> Time!EA$140</f>
        <v>0</v>
      </c>
      <c r="EB12" s="194">
        <f xml:space="preserve"> Time!EB$140</f>
        <v>0</v>
      </c>
      <c r="EC12" s="194">
        <f xml:space="preserve"> Time!EC$140</f>
        <v>0</v>
      </c>
      <c r="ED12" s="194">
        <f xml:space="preserve"> Time!ED$140</f>
        <v>0</v>
      </c>
      <c r="EE12" s="194">
        <f xml:space="preserve"> Time!EE$140</f>
        <v>0</v>
      </c>
      <c r="EF12" s="194">
        <f xml:space="preserve"> Time!EF$140</f>
        <v>0</v>
      </c>
      <c r="EG12" s="194">
        <f xml:space="preserve"> Time!EG$140</f>
        <v>0</v>
      </c>
      <c r="EH12" s="194">
        <f xml:space="preserve"> Time!EH$140</f>
        <v>0</v>
      </c>
      <c r="EI12" s="194">
        <f xml:space="preserve"> Time!EI$140</f>
        <v>0</v>
      </c>
      <c r="EJ12" s="194">
        <f xml:space="preserve"> Time!EJ$140</f>
        <v>0</v>
      </c>
      <c r="EK12" s="194">
        <f xml:space="preserve"> Time!EK$140</f>
        <v>0</v>
      </c>
      <c r="EL12" s="194">
        <f xml:space="preserve"> Time!EL$140</f>
        <v>0</v>
      </c>
      <c r="EM12" s="194">
        <f xml:space="preserve"> Time!EM$140</f>
        <v>0</v>
      </c>
      <c r="EN12" s="194">
        <f xml:space="preserve"> Time!EN$140</f>
        <v>0</v>
      </c>
      <c r="EO12" s="194">
        <f xml:space="preserve"> Time!EO$140</f>
        <v>0</v>
      </c>
      <c r="EP12" s="194">
        <f xml:space="preserve"> Time!EP$140</f>
        <v>0</v>
      </c>
      <c r="EQ12" s="194">
        <f xml:space="preserve"> Time!EQ$140</f>
        <v>0</v>
      </c>
      <c r="ER12" s="194">
        <f xml:space="preserve"> Time!ER$140</f>
        <v>0</v>
      </c>
      <c r="ES12" s="194">
        <f xml:space="preserve"> Time!ES$140</f>
        <v>0</v>
      </c>
      <c r="ET12" s="194">
        <f xml:space="preserve"> Time!ET$140</f>
        <v>0</v>
      </c>
      <c r="EU12" s="194">
        <f xml:space="preserve"> Time!EU$140</f>
        <v>0</v>
      </c>
      <c r="EV12" s="194">
        <f xml:space="preserve"> Time!EV$140</f>
        <v>0</v>
      </c>
      <c r="EW12" s="194">
        <f xml:space="preserve"> Time!EW$140</f>
        <v>0</v>
      </c>
      <c r="EX12" s="194">
        <f xml:space="preserve"> Time!EX$140</f>
        <v>0</v>
      </c>
      <c r="EY12" s="194">
        <f xml:space="preserve"> Time!EY$140</f>
        <v>0</v>
      </c>
      <c r="EZ12" s="194">
        <f xml:space="preserve"> Time!EZ$140</f>
        <v>0</v>
      </c>
      <c r="FA12" s="194">
        <f xml:space="preserve"> Time!FA$140</f>
        <v>0</v>
      </c>
      <c r="FB12" s="194">
        <f xml:space="preserve"> Time!FB$140</f>
        <v>0</v>
      </c>
      <c r="FC12" s="194">
        <f xml:space="preserve"> Time!FC$140</f>
        <v>0</v>
      </c>
      <c r="FD12" s="194">
        <f xml:space="preserve"> Time!FD$140</f>
        <v>0</v>
      </c>
      <c r="FE12" s="194">
        <f xml:space="preserve"> Time!FE$140</f>
        <v>0</v>
      </c>
      <c r="FF12" s="194">
        <f xml:space="preserve"> Time!FF$140</f>
        <v>0</v>
      </c>
      <c r="FG12" s="194">
        <f xml:space="preserve"> Time!FG$140</f>
        <v>0</v>
      </c>
      <c r="FH12" s="194">
        <f xml:space="preserve"> Time!FH$140</f>
        <v>0</v>
      </c>
      <c r="FI12" s="194">
        <f xml:space="preserve"> Time!FI$140</f>
        <v>0</v>
      </c>
      <c r="FJ12" s="194">
        <f xml:space="preserve"> Time!FJ$140</f>
        <v>0</v>
      </c>
      <c r="FK12" s="194">
        <f xml:space="preserve"> Time!FK$140</f>
        <v>0</v>
      </c>
      <c r="FL12" s="194">
        <f xml:space="preserve"> Time!FL$140</f>
        <v>0</v>
      </c>
      <c r="FM12" s="194">
        <f xml:space="preserve"> Time!FM$140</f>
        <v>0</v>
      </c>
      <c r="FN12" s="194">
        <f xml:space="preserve"> Time!FN$140</f>
        <v>0</v>
      </c>
      <c r="FO12" s="194">
        <f xml:space="preserve"> Time!FO$140</f>
        <v>0</v>
      </c>
      <c r="FP12" s="194">
        <f xml:space="preserve"> Time!FP$140</f>
        <v>0</v>
      </c>
      <c r="FQ12" s="194">
        <f xml:space="preserve"> Time!FQ$140</f>
        <v>0</v>
      </c>
      <c r="FR12" s="194">
        <f xml:space="preserve"> Time!FR$140</f>
        <v>0</v>
      </c>
      <c r="FS12" s="194">
        <f xml:space="preserve"> Time!FS$140</f>
        <v>0</v>
      </c>
      <c r="FT12" s="194">
        <f xml:space="preserve"> Time!FT$140</f>
        <v>0</v>
      </c>
      <c r="FU12" s="194">
        <f xml:space="preserve"> Time!FU$140</f>
        <v>0</v>
      </c>
      <c r="FV12" s="194">
        <f xml:space="preserve"> Time!FV$140</f>
        <v>0</v>
      </c>
      <c r="FW12" s="194">
        <f xml:space="preserve"> Time!FW$140</f>
        <v>0</v>
      </c>
      <c r="FX12" s="194">
        <f xml:space="preserve"> Time!FX$140</f>
        <v>0</v>
      </c>
      <c r="FY12" s="194">
        <f xml:space="preserve"> Time!FY$140</f>
        <v>0</v>
      </c>
      <c r="FZ12" s="194">
        <f xml:space="preserve"> Time!FZ$140</f>
        <v>0</v>
      </c>
      <c r="GA12" s="194">
        <f xml:space="preserve"> Time!GA$140</f>
        <v>0</v>
      </c>
      <c r="GB12" s="194">
        <f xml:space="preserve"> Time!GB$140</f>
        <v>0</v>
      </c>
      <c r="GC12" s="194">
        <f xml:space="preserve"> Time!GC$140</f>
        <v>0</v>
      </c>
      <c r="GD12" s="194">
        <f xml:space="preserve"> Time!GD$140</f>
        <v>0</v>
      </c>
      <c r="GE12" s="194">
        <f xml:space="preserve"> Time!GE$140</f>
        <v>0</v>
      </c>
      <c r="GF12" s="194">
        <f xml:space="preserve"> Time!GF$140</f>
        <v>0</v>
      </c>
      <c r="GG12" s="194">
        <f xml:space="preserve"> Time!GG$140</f>
        <v>0</v>
      </c>
      <c r="GH12" s="194">
        <f xml:space="preserve"> Time!GH$140</f>
        <v>0</v>
      </c>
      <c r="GI12" s="194">
        <f xml:space="preserve"> Time!GI$140</f>
        <v>0</v>
      </c>
      <c r="GJ12" s="194">
        <f xml:space="preserve"> Time!GJ$140</f>
        <v>0</v>
      </c>
    </row>
    <row r="13" spans="1:192" s="32" customFormat="1" x14ac:dyDescent="0.25">
      <c r="A13" s="15"/>
      <c r="B13" s="15"/>
      <c r="C13" s="21"/>
      <c r="D13" s="48"/>
      <c r="E13" s="9" t="s">
        <v>620</v>
      </c>
      <c r="F13" s="12"/>
      <c r="G13" s="780" t="str">
        <f xml:space="preserve"> SMU</f>
        <v>$ 000s</v>
      </c>
      <c r="H13" s="12">
        <f xml:space="preserve"> SUM(J13:GJ13)</f>
        <v>521839.35279036633</v>
      </c>
      <c r="I13" s="9"/>
      <c r="J13" s="12">
        <f t="shared" ref="J13:AO13" si="0" xml:space="preserve"> (J10 - J11) * J12</f>
        <v>0</v>
      </c>
      <c r="K13" s="12">
        <f t="shared" si="0"/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xml:space="preserve"> (Q10 - Q11) * Q12</f>
        <v>16540.376012632878</v>
      </c>
      <c r="R13" s="12">
        <f t="shared" si="0"/>
        <v>16436.4239537129</v>
      </c>
      <c r="S13" s="12">
        <f t="shared" si="0"/>
        <v>16525.786596404421</v>
      </c>
      <c r="T13" s="12">
        <f t="shared" si="0"/>
        <v>16307.492450783428</v>
      </c>
      <c r="U13" s="12">
        <f t="shared" si="0"/>
        <v>16383.597059815911</v>
      </c>
      <c r="V13" s="12">
        <f t="shared" si="0"/>
        <v>16164.985937405909</v>
      </c>
      <c r="W13" s="12">
        <f t="shared" si="0"/>
        <v>16239.507255985678</v>
      </c>
      <c r="X13" s="12">
        <f t="shared" si="0"/>
        <v>16042.503982843671</v>
      </c>
      <c r="Y13" s="12">
        <f t="shared" si="0"/>
        <v>16071.538049046738</v>
      </c>
      <c r="Z13" s="12">
        <f t="shared" si="0"/>
        <v>15873.970491719134</v>
      </c>
      <c r="AA13" s="12">
        <f t="shared" si="0"/>
        <v>15945.174932114995</v>
      </c>
      <c r="AB13" s="12">
        <f t="shared" si="0"/>
        <v>15725.523247947694</v>
      </c>
      <c r="AC13" s="12">
        <f t="shared" si="0"/>
        <v>15795.135971547059</v>
      </c>
      <c r="AD13" s="12">
        <f t="shared" si="0"/>
        <v>15575.107929881517</v>
      </c>
      <c r="AE13" s="12">
        <f t="shared" si="0"/>
        <v>15643.0322446604</v>
      </c>
      <c r="AF13" s="12">
        <f t="shared" si="0"/>
        <v>15443.728551372176</v>
      </c>
      <c r="AG13" s="12">
        <f t="shared" si="0"/>
        <v>15467.704337496165</v>
      </c>
      <c r="AH13" s="12">
        <f t="shared" si="0"/>
        <v>15267.75671124076</v>
      </c>
      <c r="AI13" s="12">
        <f t="shared" si="0"/>
        <v>15332.141360419078</v>
      </c>
      <c r="AJ13" s="12">
        <f t="shared" si="0"/>
        <v>15110.887618566399</v>
      </c>
      <c r="AK13" s="12">
        <f t="shared" si="0"/>
        <v>15173.574585161561</v>
      </c>
      <c r="AL13" s="12">
        <f t="shared" si="0"/>
        <v>14951.880471274075</v>
      </c>
      <c r="AM13" s="12">
        <f t="shared" si="0"/>
        <v>15012.765036479661</v>
      </c>
      <c r="AN13" s="12">
        <f t="shared" si="0"/>
        <v>14810.860110705587</v>
      </c>
      <c r="AO13" s="12">
        <f t="shared" si="0"/>
        <v>14829.419684400036</v>
      </c>
      <c r="AP13" s="12">
        <f t="shared" ref="AP13:BU13" si="1" xml:space="preserve"> (AP10 - AP11) * AP12</f>
        <v>14626.784870063602</v>
      </c>
      <c r="AQ13" s="12">
        <f t="shared" si="1"/>
        <v>14683.888199746631</v>
      </c>
      <c r="AR13" s="12">
        <f t="shared" si="1"/>
        <v>14460.768765465065</v>
      </c>
      <c r="AS13" s="12">
        <f t="shared" si="1"/>
        <v>14516.059503885146</v>
      </c>
      <c r="AT13" s="12">
        <f t="shared" si="1"/>
        <v>14292.430664850563</v>
      </c>
      <c r="AU13" s="12">
        <f t="shared" si="1"/>
        <v>14345.795404684981</v>
      </c>
      <c r="AV13" s="12">
        <f t="shared" si="1"/>
        <v>14140.964503773397</v>
      </c>
      <c r="AW13" s="12">
        <f t="shared" si="1"/>
        <v>14153.71993425696</v>
      </c>
      <c r="AX13" s="12">
        <f t="shared" si="1"/>
        <v>13948.066360022191</v>
      </c>
      <c r="AY13" s="12">
        <f t="shared" si="1"/>
        <v>0</v>
      </c>
      <c r="AZ13" s="12">
        <f t="shared" si="1"/>
        <v>0</v>
      </c>
      <c r="BA13" s="12">
        <f t="shared" si="1"/>
        <v>0</v>
      </c>
      <c r="BB13" s="12">
        <f t="shared" si="1"/>
        <v>0</v>
      </c>
      <c r="BC13" s="12">
        <f t="shared" si="1"/>
        <v>0</v>
      </c>
      <c r="BD13" s="12">
        <f t="shared" si="1"/>
        <v>0</v>
      </c>
      <c r="BE13" s="12">
        <f t="shared" si="1"/>
        <v>0</v>
      </c>
      <c r="BF13" s="12">
        <f t="shared" si="1"/>
        <v>0</v>
      </c>
      <c r="BG13" s="12">
        <f t="shared" si="1"/>
        <v>0</v>
      </c>
      <c r="BH13" s="12">
        <f t="shared" si="1"/>
        <v>0</v>
      </c>
      <c r="BI13" s="12">
        <f t="shared" si="1"/>
        <v>0</v>
      </c>
      <c r="BJ13" s="12">
        <f t="shared" si="1"/>
        <v>0</v>
      </c>
      <c r="BK13" s="12">
        <f t="shared" si="1"/>
        <v>0</v>
      </c>
      <c r="BL13" s="12">
        <f t="shared" si="1"/>
        <v>0</v>
      </c>
      <c r="BM13" s="12">
        <f t="shared" si="1"/>
        <v>0</v>
      </c>
      <c r="BN13" s="12">
        <f t="shared" si="1"/>
        <v>0</v>
      </c>
      <c r="BO13" s="12">
        <f t="shared" si="1"/>
        <v>0</v>
      </c>
      <c r="BP13" s="12">
        <f t="shared" si="1"/>
        <v>0</v>
      </c>
      <c r="BQ13" s="12">
        <f t="shared" si="1"/>
        <v>0</v>
      </c>
      <c r="BR13" s="12">
        <f t="shared" si="1"/>
        <v>0</v>
      </c>
      <c r="BS13" s="12">
        <f t="shared" si="1"/>
        <v>0</v>
      </c>
      <c r="BT13" s="12">
        <f t="shared" si="1"/>
        <v>0</v>
      </c>
      <c r="BU13" s="12">
        <f t="shared" si="1"/>
        <v>0</v>
      </c>
      <c r="BV13" s="12">
        <f t="shared" ref="BV13:DA13" si="2" xml:space="preserve"> (BV10 - BV11) * BV12</f>
        <v>0</v>
      </c>
      <c r="BW13" s="12">
        <f t="shared" si="2"/>
        <v>0</v>
      </c>
      <c r="BX13" s="12">
        <f t="shared" si="2"/>
        <v>0</v>
      </c>
      <c r="BY13" s="12">
        <f t="shared" si="2"/>
        <v>0</v>
      </c>
      <c r="BZ13" s="12">
        <f t="shared" si="2"/>
        <v>0</v>
      </c>
      <c r="CA13" s="12">
        <f t="shared" si="2"/>
        <v>0</v>
      </c>
      <c r="CB13" s="12">
        <f t="shared" si="2"/>
        <v>0</v>
      </c>
      <c r="CC13" s="12">
        <f t="shared" si="2"/>
        <v>0</v>
      </c>
      <c r="CD13" s="12">
        <f t="shared" si="2"/>
        <v>0</v>
      </c>
      <c r="CE13" s="12">
        <f t="shared" si="2"/>
        <v>0</v>
      </c>
      <c r="CF13" s="12">
        <f t="shared" si="2"/>
        <v>0</v>
      </c>
      <c r="CG13" s="12">
        <f t="shared" si="2"/>
        <v>0</v>
      </c>
      <c r="CH13" s="12">
        <f t="shared" si="2"/>
        <v>0</v>
      </c>
      <c r="CI13" s="12">
        <f t="shared" si="2"/>
        <v>0</v>
      </c>
      <c r="CJ13" s="12">
        <f t="shared" si="2"/>
        <v>0</v>
      </c>
      <c r="CK13" s="12">
        <f t="shared" si="2"/>
        <v>0</v>
      </c>
      <c r="CL13" s="12">
        <f t="shared" si="2"/>
        <v>0</v>
      </c>
      <c r="CM13" s="12">
        <f t="shared" si="2"/>
        <v>0</v>
      </c>
      <c r="CN13" s="12">
        <f t="shared" si="2"/>
        <v>0</v>
      </c>
      <c r="CO13" s="12">
        <f t="shared" si="2"/>
        <v>0</v>
      </c>
      <c r="CP13" s="12">
        <f t="shared" si="2"/>
        <v>0</v>
      </c>
      <c r="CQ13" s="12">
        <f t="shared" si="2"/>
        <v>0</v>
      </c>
      <c r="CR13" s="12">
        <f t="shared" si="2"/>
        <v>0</v>
      </c>
      <c r="CS13" s="12">
        <f t="shared" si="2"/>
        <v>0</v>
      </c>
      <c r="CT13" s="12">
        <f t="shared" si="2"/>
        <v>0</v>
      </c>
      <c r="CU13" s="12">
        <f t="shared" si="2"/>
        <v>0</v>
      </c>
      <c r="CV13" s="12">
        <f t="shared" si="2"/>
        <v>0</v>
      </c>
      <c r="CW13" s="12">
        <f t="shared" si="2"/>
        <v>0</v>
      </c>
      <c r="CX13" s="12">
        <f t="shared" si="2"/>
        <v>0</v>
      </c>
      <c r="CY13" s="12">
        <f t="shared" si="2"/>
        <v>0</v>
      </c>
      <c r="CZ13" s="12">
        <f t="shared" si="2"/>
        <v>0</v>
      </c>
      <c r="DA13" s="12">
        <f t="shared" si="2"/>
        <v>0</v>
      </c>
      <c r="DB13" s="12">
        <f t="shared" ref="DB13:EG13" si="3" xml:space="preserve"> (DB10 - DB11) * DB12</f>
        <v>0</v>
      </c>
      <c r="DC13" s="12">
        <f t="shared" si="3"/>
        <v>0</v>
      </c>
      <c r="DD13" s="12">
        <f t="shared" si="3"/>
        <v>0</v>
      </c>
      <c r="DE13" s="12">
        <f t="shared" si="3"/>
        <v>0</v>
      </c>
      <c r="DF13" s="12">
        <f t="shared" si="3"/>
        <v>0</v>
      </c>
      <c r="DG13" s="12">
        <f t="shared" si="3"/>
        <v>0</v>
      </c>
      <c r="DH13" s="12">
        <f t="shared" si="3"/>
        <v>0</v>
      </c>
      <c r="DI13" s="12">
        <f t="shared" si="3"/>
        <v>0</v>
      </c>
      <c r="DJ13" s="12">
        <f t="shared" si="3"/>
        <v>0</v>
      </c>
      <c r="DK13" s="12">
        <f t="shared" si="3"/>
        <v>0</v>
      </c>
      <c r="DL13" s="12">
        <f t="shared" si="3"/>
        <v>0</v>
      </c>
      <c r="DM13" s="12">
        <f t="shared" si="3"/>
        <v>0</v>
      </c>
      <c r="DN13" s="12">
        <f t="shared" si="3"/>
        <v>0</v>
      </c>
      <c r="DO13" s="12">
        <f t="shared" si="3"/>
        <v>0</v>
      </c>
      <c r="DP13" s="12">
        <f t="shared" si="3"/>
        <v>0</v>
      </c>
      <c r="DQ13" s="12">
        <f t="shared" si="3"/>
        <v>0</v>
      </c>
      <c r="DR13" s="12">
        <f t="shared" si="3"/>
        <v>0</v>
      </c>
      <c r="DS13" s="12">
        <f t="shared" si="3"/>
        <v>0</v>
      </c>
      <c r="DT13" s="12">
        <f t="shared" si="3"/>
        <v>0</v>
      </c>
      <c r="DU13" s="12">
        <f t="shared" si="3"/>
        <v>0</v>
      </c>
      <c r="DV13" s="12">
        <f t="shared" si="3"/>
        <v>0</v>
      </c>
      <c r="DW13" s="12">
        <f t="shared" si="3"/>
        <v>0</v>
      </c>
      <c r="DX13" s="12">
        <f t="shared" si="3"/>
        <v>0</v>
      </c>
      <c r="DY13" s="12">
        <f t="shared" si="3"/>
        <v>0</v>
      </c>
      <c r="DZ13" s="12">
        <f t="shared" si="3"/>
        <v>0</v>
      </c>
      <c r="EA13" s="12">
        <f t="shared" si="3"/>
        <v>0</v>
      </c>
      <c r="EB13" s="12">
        <f t="shared" si="3"/>
        <v>0</v>
      </c>
      <c r="EC13" s="12">
        <f t="shared" si="3"/>
        <v>0</v>
      </c>
      <c r="ED13" s="12">
        <f t="shared" si="3"/>
        <v>0</v>
      </c>
      <c r="EE13" s="12">
        <f t="shared" si="3"/>
        <v>0</v>
      </c>
      <c r="EF13" s="12">
        <f t="shared" si="3"/>
        <v>0</v>
      </c>
      <c r="EG13" s="12">
        <f t="shared" si="3"/>
        <v>0</v>
      </c>
      <c r="EH13" s="12">
        <f t="shared" ref="EH13:FM13" si="4" xml:space="preserve"> (EH10 - EH11) * EH12</f>
        <v>0</v>
      </c>
      <c r="EI13" s="12">
        <f t="shared" si="4"/>
        <v>0</v>
      </c>
      <c r="EJ13" s="12">
        <f t="shared" si="4"/>
        <v>0</v>
      </c>
      <c r="EK13" s="12">
        <f t="shared" si="4"/>
        <v>0</v>
      </c>
      <c r="EL13" s="12">
        <f t="shared" si="4"/>
        <v>0</v>
      </c>
      <c r="EM13" s="12">
        <f t="shared" si="4"/>
        <v>0</v>
      </c>
      <c r="EN13" s="12">
        <f t="shared" si="4"/>
        <v>0</v>
      </c>
      <c r="EO13" s="12">
        <f t="shared" si="4"/>
        <v>0</v>
      </c>
      <c r="EP13" s="12">
        <f t="shared" si="4"/>
        <v>0</v>
      </c>
      <c r="EQ13" s="12">
        <f t="shared" si="4"/>
        <v>0</v>
      </c>
      <c r="ER13" s="12">
        <f t="shared" si="4"/>
        <v>0</v>
      </c>
      <c r="ES13" s="12">
        <f t="shared" si="4"/>
        <v>0</v>
      </c>
      <c r="ET13" s="12">
        <f t="shared" si="4"/>
        <v>0</v>
      </c>
      <c r="EU13" s="12">
        <f t="shared" si="4"/>
        <v>0</v>
      </c>
      <c r="EV13" s="12">
        <f t="shared" si="4"/>
        <v>0</v>
      </c>
      <c r="EW13" s="12">
        <f t="shared" si="4"/>
        <v>0</v>
      </c>
      <c r="EX13" s="12">
        <f t="shared" si="4"/>
        <v>0</v>
      </c>
      <c r="EY13" s="12">
        <f t="shared" si="4"/>
        <v>0</v>
      </c>
      <c r="EZ13" s="12">
        <f t="shared" si="4"/>
        <v>0</v>
      </c>
      <c r="FA13" s="12">
        <f t="shared" si="4"/>
        <v>0</v>
      </c>
      <c r="FB13" s="12">
        <f t="shared" si="4"/>
        <v>0</v>
      </c>
      <c r="FC13" s="12">
        <f t="shared" si="4"/>
        <v>0</v>
      </c>
      <c r="FD13" s="12">
        <f t="shared" si="4"/>
        <v>0</v>
      </c>
      <c r="FE13" s="12">
        <f t="shared" si="4"/>
        <v>0</v>
      </c>
      <c r="FF13" s="12">
        <f t="shared" si="4"/>
        <v>0</v>
      </c>
      <c r="FG13" s="12">
        <f t="shared" si="4"/>
        <v>0</v>
      </c>
      <c r="FH13" s="12">
        <f t="shared" si="4"/>
        <v>0</v>
      </c>
      <c r="FI13" s="12">
        <f t="shared" si="4"/>
        <v>0</v>
      </c>
      <c r="FJ13" s="12">
        <f t="shared" si="4"/>
        <v>0</v>
      </c>
      <c r="FK13" s="12">
        <f t="shared" si="4"/>
        <v>0</v>
      </c>
      <c r="FL13" s="12">
        <f t="shared" si="4"/>
        <v>0</v>
      </c>
      <c r="FM13" s="12">
        <f t="shared" si="4"/>
        <v>0</v>
      </c>
      <c r="FN13" s="12">
        <f t="shared" ref="FN13:GJ13" si="5" xml:space="preserve"> (FN10 - FN11) * FN12</f>
        <v>0</v>
      </c>
      <c r="FO13" s="12">
        <f t="shared" si="5"/>
        <v>0</v>
      </c>
      <c r="FP13" s="12">
        <f t="shared" si="5"/>
        <v>0</v>
      </c>
      <c r="FQ13" s="12">
        <f t="shared" si="5"/>
        <v>0</v>
      </c>
      <c r="FR13" s="12">
        <f t="shared" si="5"/>
        <v>0</v>
      </c>
      <c r="FS13" s="12">
        <f t="shared" si="5"/>
        <v>0</v>
      </c>
      <c r="FT13" s="12">
        <f t="shared" si="5"/>
        <v>0</v>
      </c>
      <c r="FU13" s="12">
        <f t="shared" si="5"/>
        <v>0</v>
      </c>
      <c r="FV13" s="12">
        <f t="shared" si="5"/>
        <v>0</v>
      </c>
      <c r="FW13" s="12">
        <f t="shared" si="5"/>
        <v>0</v>
      </c>
      <c r="FX13" s="12">
        <f t="shared" si="5"/>
        <v>0</v>
      </c>
      <c r="FY13" s="12">
        <f t="shared" si="5"/>
        <v>0</v>
      </c>
      <c r="FZ13" s="12">
        <f t="shared" si="5"/>
        <v>0</v>
      </c>
      <c r="GA13" s="12">
        <f t="shared" si="5"/>
        <v>0</v>
      </c>
      <c r="GB13" s="12">
        <f t="shared" si="5"/>
        <v>0</v>
      </c>
      <c r="GC13" s="12">
        <f t="shared" si="5"/>
        <v>0</v>
      </c>
      <c r="GD13" s="12">
        <f t="shared" si="5"/>
        <v>0</v>
      </c>
      <c r="GE13" s="12">
        <f t="shared" si="5"/>
        <v>0</v>
      </c>
      <c r="GF13" s="12">
        <f t="shared" si="5"/>
        <v>0</v>
      </c>
      <c r="GG13" s="12">
        <f t="shared" si="5"/>
        <v>0</v>
      </c>
      <c r="GH13" s="12">
        <f t="shared" si="5"/>
        <v>0</v>
      </c>
      <c r="GI13" s="12">
        <f t="shared" si="5"/>
        <v>0</v>
      </c>
      <c r="GJ13" s="12">
        <f t="shared" si="5"/>
        <v>0</v>
      </c>
    </row>
    <row r="15" spans="1:192" x14ac:dyDescent="0.25">
      <c r="A15" s="283"/>
      <c r="B15" s="283"/>
      <c r="C15" s="421"/>
      <c r="D15" s="284"/>
      <c r="E15" s="482" t="str">
        <f xml:space="preserve"> InpC!E$132</f>
        <v>Senior debt DSCR - year 1</v>
      </c>
      <c r="F15" s="482">
        <f xml:space="preserve"> InpC!F$132</f>
        <v>1.4</v>
      </c>
      <c r="G15" s="482" t="str">
        <f xml:space="preserve"> InpC!G$132</f>
        <v>ratio</v>
      </c>
      <c r="H15" s="83"/>
      <c r="I15" s="476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83"/>
      <c r="BW15" s="83"/>
      <c r="BX15" s="83"/>
      <c r="BY15" s="83"/>
      <c r="BZ15" s="83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  <c r="CQ15" s="83"/>
      <c r="CR15" s="83"/>
      <c r="CS15" s="83"/>
      <c r="CT15" s="83"/>
      <c r="CU15" s="83"/>
      <c r="CV15" s="83"/>
      <c r="CW15" s="83"/>
      <c r="CX15" s="83"/>
      <c r="CY15" s="83"/>
      <c r="CZ15" s="83"/>
      <c r="DA15" s="83"/>
      <c r="DB15" s="83"/>
      <c r="DC15" s="83"/>
      <c r="DD15" s="83"/>
      <c r="DE15" s="83"/>
      <c r="DF15" s="83"/>
      <c r="DG15" s="83"/>
      <c r="DH15" s="83"/>
      <c r="DI15" s="83"/>
      <c r="DJ15" s="83"/>
      <c r="DK15" s="83"/>
      <c r="DL15" s="83"/>
      <c r="DM15" s="83"/>
      <c r="DN15" s="83"/>
      <c r="DO15" s="83"/>
      <c r="DP15" s="83"/>
      <c r="DQ15" s="83"/>
      <c r="DR15" s="83"/>
      <c r="DS15" s="83"/>
      <c r="DT15" s="83"/>
      <c r="DU15" s="83"/>
      <c r="DV15" s="83"/>
      <c r="DW15" s="83"/>
      <c r="DX15" s="83"/>
      <c r="DY15" s="83"/>
      <c r="DZ15" s="83"/>
      <c r="EA15" s="83"/>
      <c r="EB15" s="83"/>
      <c r="EC15" s="83"/>
      <c r="ED15" s="83"/>
      <c r="EE15" s="83"/>
      <c r="EF15" s="83"/>
      <c r="EG15" s="83"/>
      <c r="EH15" s="83"/>
      <c r="EI15" s="83"/>
      <c r="EJ15" s="83"/>
      <c r="EK15" s="83"/>
      <c r="EL15" s="83"/>
      <c r="EM15" s="83"/>
      <c r="EN15" s="83"/>
      <c r="EO15" s="83"/>
      <c r="EP15" s="83"/>
      <c r="EQ15" s="83"/>
      <c r="ER15" s="83"/>
      <c r="ES15" s="83"/>
      <c r="ET15" s="83"/>
      <c r="EU15" s="83"/>
      <c r="EV15" s="83"/>
      <c r="EW15" s="83"/>
      <c r="EX15" s="83"/>
      <c r="EY15" s="83"/>
      <c r="EZ15" s="83"/>
      <c r="FA15" s="83"/>
      <c r="FB15" s="83"/>
      <c r="FC15" s="83"/>
      <c r="FD15" s="83"/>
      <c r="FE15" s="83"/>
      <c r="FF15" s="83"/>
      <c r="FG15" s="83"/>
      <c r="FH15" s="83"/>
      <c r="FI15" s="83"/>
      <c r="FJ15" s="83"/>
      <c r="FK15" s="83"/>
      <c r="FL15" s="83"/>
      <c r="FM15" s="83"/>
      <c r="FN15" s="83"/>
      <c r="FO15" s="83"/>
      <c r="FP15" s="83"/>
      <c r="FQ15" s="83"/>
      <c r="FR15" s="83"/>
      <c r="FS15" s="83"/>
      <c r="FT15" s="83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</row>
    <row r="16" spans="1:192" x14ac:dyDescent="0.25">
      <c r="A16" s="283"/>
      <c r="B16" s="283"/>
      <c r="C16" s="421"/>
      <c r="D16" s="284"/>
      <c r="E16" s="482" t="str">
        <f xml:space="preserve"> InpC!E$133</f>
        <v>Senior debt DSCR - year 2</v>
      </c>
      <c r="F16" s="482">
        <f xml:space="preserve"> InpC!F$133</f>
        <v>1.4</v>
      </c>
      <c r="G16" s="482" t="str">
        <f xml:space="preserve"> InpC!G$133</f>
        <v>ratio</v>
      </c>
      <c r="H16" s="83"/>
      <c r="I16" s="476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83"/>
      <c r="BU16" s="83"/>
      <c r="BV16" s="83"/>
      <c r="BW16" s="83"/>
      <c r="BX16" s="83"/>
      <c r="BY16" s="83"/>
      <c r="BZ16" s="83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  <c r="CQ16" s="83"/>
      <c r="CR16" s="83"/>
      <c r="CS16" s="83"/>
      <c r="CT16" s="83"/>
      <c r="CU16" s="83"/>
      <c r="CV16" s="83"/>
      <c r="CW16" s="83"/>
      <c r="CX16" s="83"/>
      <c r="CY16" s="83"/>
      <c r="CZ16" s="83"/>
      <c r="DA16" s="83"/>
      <c r="DB16" s="83"/>
      <c r="DC16" s="83"/>
      <c r="DD16" s="83"/>
      <c r="DE16" s="83"/>
      <c r="DF16" s="83"/>
      <c r="DG16" s="83"/>
      <c r="DH16" s="83"/>
      <c r="DI16" s="83"/>
      <c r="DJ16" s="83"/>
      <c r="DK16" s="83"/>
      <c r="DL16" s="83"/>
      <c r="DM16" s="83"/>
      <c r="DN16" s="83"/>
      <c r="DO16" s="83"/>
      <c r="DP16" s="83"/>
      <c r="DQ16" s="83"/>
      <c r="DR16" s="83"/>
      <c r="DS16" s="83"/>
      <c r="DT16" s="83"/>
      <c r="DU16" s="83"/>
      <c r="DV16" s="83"/>
      <c r="DW16" s="83"/>
      <c r="DX16" s="83"/>
      <c r="DY16" s="83"/>
      <c r="DZ16" s="83"/>
      <c r="EA16" s="83"/>
      <c r="EB16" s="83"/>
      <c r="EC16" s="83"/>
      <c r="ED16" s="83"/>
      <c r="EE16" s="83"/>
      <c r="EF16" s="83"/>
      <c r="EG16" s="83"/>
      <c r="EH16" s="83"/>
      <c r="EI16" s="83"/>
      <c r="EJ16" s="83"/>
      <c r="EK16" s="83"/>
      <c r="EL16" s="83"/>
      <c r="EM16" s="83"/>
      <c r="EN16" s="83"/>
      <c r="EO16" s="83"/>
      <c r="EP16" s="83"/>
      <c r="EQ16" s="83"/>
      <c r="ER16" s="83"/>
      <c r="ES16" s="83"/>
      <c r="ET16" s="83"/>
      <c r="EU16" s="83"/>
      <c r="EV16" s="83"/>
      <c r="EW16" s="83"/>
      <c r="EX16" s="83"/>
      <c r="EY16" s="83"/>
      <c r="EZ16" s="83"/>
      <c r="FA16" s="83"/>
      <c r="FB16" s="83"/>
      <c r="FC16" s="83"/>
      <c r="FD16" s="83"/>
      <c r="FE16" s="83"/>
      <c r="FF16" s="83"/>
      <c r="FG16" s="83"/>
      <c r="FH16" s="83"/>
      <c r="FI16" s="83"/>
      <c r="FJ16" s="83"/>
      <c r="FK16" s="83"/>
      <c r="FL16" s="83"/>
      <c r="FM16" s="83"/>
      <c r="FN16" s="83"/>
      <c r="FO16" s="83"/>
      <c r="FP16" s="83"/>
      <c r="FQ16" s="83"/>
      <c r="FR16" s="83"/>
      <c r="FS16" s="83"/>
      <c r="FT16" s="83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</row>
    <row r="17" spans="1:192" x14ac:dyDescent="0.25">
      <c r="A17" s="283"/>
      <c r="B17" s="283"/>
      <c r="C17" s="421"/>
      <c r="D17" s="284"/>
      <c r="E17" s="482" t="str">
        <f xml:space="preserve"> InpC!E$134</f>
        <v>Senior debt DSCR - year 3</v>
      </c>
      <c r="F17" s="482">
        <f xml:space="preserve"> InpC!F$134</f>
        <v>1.4</v>
      </c>
      <c r="G17" s="482" t="str">
        <f xml:space="preserve"> InpC!G$134</f>
        <v>ratio</v>
      </c>
      <c r="H17" s="83"/>
      <c r="I17" s="476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83"/>
      <c r="BW17" s="83"/>
      <c r="BX17" s="83"/>
      <c r="BY17" s="83"/>
      <c r="BZ17" s="83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  <c r="CQ17" s="83"/>
      <c r="CR17" s="83"/>
      <c r="CS17" s="83"/>
      <c r="CT17" s="83"/>
      <c r="CU17" s="83"/>
      <c r="CV17" s="83"/>
      <c r="CW17" s="83"/>
      <c r="CX17" s="83"/>
      <c r="CY17" s="83"/>
      <c r="CZ17" s="83"/>
      <c r="DA17" s="83"/>
      <c r="DB17" s="83"/>
      <c r="DC17" s="83"/>
      <c r="DD17" s="83"/>
      <c r="DE17" s="83"/>
      <c r="DF17" s="83"/>
      <c r="DG17" s="83"/>
      <c r="DH17" s="83"/>
      <c r="DI17" s="83"/>
      <c r="DJ17" s="83"/>
      <c r="DK17" s="83"/>
      <c r="DL17" s="83"/>
      <c r="DM17" s="83"/>
      <c r="DN17" s="83"/>
      <c r="DO17" s="83"/>
      <c r="DP17" s="83"/>
      <c r="DQ17" s="83"/>
      <c r="DR17" s="83"/>
      <c r="DS17" s="83"/>
      <c r="DT17" s="83"/>
      <c r="DU17" s="83"/>
      <c r="DV17" s="83"/>
      <c r="DW17" s="83"/>
      <c r="DX17" s="83"/>
      <c r="DY17" s="83"/>
      <c r="DZ17" s="83"/>
      <c r="EA17" s="83"/>
      <c r="EB17" s="83"/>
      <c r="EC17" s="83"/>
      <c r="ED17" s="83"/>
      <c r="EE17" s="83"/>
      <c r="EF17" s="83"/>
      <c r="EG17" s="83"/>
      <c r="EH17" s="83"/>
      <c r="EI17" s="83"/>
      <c r="EJ17" s="83"/>
      <c r="EK17" s="83"/>
      <c r="EL17" s="83"/>
      <c r="EM17" s="83"/>
      <c r="EN17" s="83"/>
      <c r="EO17" s="83"/>
      <c r="EP17" s="83"/>
      <c r="EQ17" s="83"/>
      <c r="ER17" s="83"/>
      <c r="ES17" s="83"/>
      <c r="ET17" s="83"/>
      <c r="EU17" s="83"/>
      <c r="EV17" s="83"/>
      <c r="EW17" s="83"/>
      <c r="EX17" s="83"/>
      <c r="EY17" s="83"/>
      <c r="EZ17" s="83"/>
      <c r="FA17" s="83"/>
      <c r="FB17" s="83"/>
      <c r="FC17" s="83"/>
      <c r="FD17" s="83"/>
      <c r="FE17" s="83"/>
      <c r="FF17" s="83"/>
      <c r="FG17" s="83"/>
      <c r="FH17" s="83"/>
      <c r="FI17" s="83"/>
      <c r="FJ17" s="83"/>
      <c r="FK17" s="83"/>
      <c r="FL17" s="83"/>
      <c r="FM17" s="83"/>
      <c r="FN17" s="83"/>
      <c r="FO17" s="83"/>
      <c r="FP17" s="83"/>
      <c r="FQ17" s="83"/>
      <c r="FR17" s="83"/>
      <c r="FS17" s="83"/>
      <c r="FT17" s="83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</row>
    <row r="18" spans="1:192" x14ac:dyDescent="0.25">
      <c r="A18" s="283"/>
      <c r="B18" s="283"/>
      <c r="C18" s="421"/>
      <c r="D18" s="284"/>
      <c r="E18" s="482" t="str">
        <f xml:space="preserve"> InpC!E$135</f>
        <v>Senior debt DSCR - year 4</v>
      </c>
      <c r="F18" s="482">
        <f xml:space="preserve"> InpC!F$135</f>
        <v>1.4</v>
      </c>
      <c r="G18" s="482" t="str">
        <f xml:space="preserve"> InpC!G$135</f>
        <v>ratio</v>
      </c>
      <c r="H18" s="83"/>
      <c r="I18" s="476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83"/>
      <c r="BU18" s="83"/>
      <c r="BV18" s="83"/>
      <c r="BW18" s="83"/>
      <c r="BX18" s="83"/>
      <c r="BY18" s="83"/>
      <c r="BZ18" s="83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  <c r="CQ18" s="83"/>
      <c r="CR18" s="83"/>
      <c r="CS18" s="83"/>
      <c r="CT18" s="83"/>
      <c r="CU18" s="83"/>
      <c r="CV18" s="83"/>
      <c r="CW18" s="83"/>
      <c r="CX18" s="83"/>
      <c r="CY18" s="83"/>
      <c r="CZ18" s="83"/>
      <c r="DA18" s="83"/>
      <c r="DB18" s="83"/>
      <c r="DC18" s="83"/>
      <c r="DD18" s="83"/>
      <c r="DE18" s="83"/>
      <c r="DF18" s="83"/>
      <c r="DG18" s="83"/>
      <c r="DH18" s="83"/>
      <c r="DI18" s="83"/>
      <c r="DJ18" s="83"/>
      <c r="DK18" s="83"/>
      <c r="DL18" s="83"/>
      <c r="DM18" s="83"/>
      <c r="DN18" s="83"/>
      <c r="DO18" s="83"/>
      <c r="DP18" s="83"/>
      <c r="DQ18" s="83"/>
      <c r="DR18" s="83"/>
      <c r="DS18" s="83"/>
      <c r="DT18" s="83"/>
      <c r="DU18" s="83"/>
      <c r="DV18" s="83"/>
      <c r="DW18" s="83"/>
      <c r="DX18" s="83"/>
      <c r="DY18" s="83"/>
      <c r="DZ18" s="83"/>
      <c r="EA18" s="83"/>
      <c r="EB18" s="83"/>
      <c r="EC18" s="83"/>
      <c r="ED18" s="83"/>
      <c r="EE18" s="83"/>
      <c r="EF18" s="83"/>
      <c r="EG18" s="83"/>
      <c r="EH18" s="83"/>
      <c r="EI18" s="83"/>
      <c r="EJ18" s="83"/>
      <c r="EK18" s="83"/>
      <c r="EL18" s="83"/>
      <c r="EM18" s="83"/>
      <c r="EN18" s="83"/>
      <c r="EO18" s="83"/>
      <c r="EP18" s="83"/>
      <c r="EQ18" s="83"/>
      <c r="ER18" s="83"/>
      <c r="ES18" s="83"/>
      <c r="ET18" s="83"/>
      <c r="EU18" s="83"/>
      <c r="EV18" s="83"/>
      <c r="EW18" s="83"/>
      <c r="EX18" s="83"/>
      <c r="EY18" s="83"/>
      <c r="EZ18" s="83"/>
      <c r="FA18" s="83"/>
      <c r="FB18" s="83"/>
      <c r="FC18" s="83"/>
      <c r="FD18" s="83"/>
      <c r="FE18" s="83"/>
      <c r="FF18" s="83"/>
      <c r="FG18" s="83"/>
      <c r="FH18" s="83"/>
      <c r="FI18" s="83"/>
      <c r="FJ18" s="83"/>
      <c r="FK18" s="83"/>
      <c r="FL18" s="83"/>
      <c r="FM18" s="83"/>
      <c r="FN18" s="83"/>
      <c r="FO18" s="83"/>
      <c r="FP18" s="83"/>
      <c r="FQ18" s="83"/>
      <c r="FR18" s="83"/>
      <c r="FS18" s="83"/>
      <c r="FT18" s="83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</row>
    <row r="19" spans="1:192" x14ac:dyDescent="0.25">
      <c r="A19" s="283"/>
      <c r="B19" s="283"/>
      <c r="C19" s="421"/>
      <c r="D19" s="284"/>
      <c r="E19" s="482" t="str">
        <f xml:space="preserve"> InpC!E$136</f>
        <v>Senior debt DSCR - year 5</v>
      </c>
      <c r="F19" s="482">
        <f xml:space="preserve"> InpC!F$136</f>
        <v>1.4</v>
      </c>
      <c r="G19" s="482" t="str">
        <f xml:space="preserve"> InpC!G$136</f>
        <v>ratio</v>
      </c>
      <c r="H19" s="83"/>
      <c r="I19" s="476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83"/>
      <c r="BW19" s="83"/>
      <c r="BX19" s="83"/>
      <c r="BY19" s="83"/>
      <c r="BZ19" s="83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  <c r="CQ19" s="83"/>
      <c r="CR19" s="83"/>
      <c r="CS19" s="83"/>
      <c r="CT19" s="83"/>
      <c r="CU19" s="83"/>
      <c r="CV19" s="83"/>
      <c r="CW19" s="83"/>
      <c r="CX19" s="83"/>
      <c r="CY19" s="83"/>
      <c r="CZ19" s="83"/>
      <c r="DA19" s="83"/>
      <c r="DB19" s="83"/>
      <c r="DC19" s="83"/>
      <c r="DD19" s="83"/>
      <c r="DE19" s="83"/>
      <c r="DF19" s="83"/>
      <c r="DG19" s="83"/>
      <c r="DH19" s="83"/>
      <c r="DI19" s="83"/>
      <c r="DJ19" s="83"/>
      <c r="DK19" s="83"/>
      <c r="DL19" s="83"/>
      <c r="DM19" s="83"/>
      <c r="DN19" s="83"/>
      <c r="DO19" s="83"/>
      <c r="DP19" s="83"/>
      <c r="DQ19" s="83"/>
      <c r="DR19" s="83"/>
      <c r="DS19" s="83"/>
      <c r="DT19" s="83"/>
      <c r="DU19" s="83"/>
      <c r="DV19" s="83"/>
      <c r="DW19" s="83"/>
      <c r="DX19" s="83"/>
      <c r="DY19" s="83"/>
      <c r="DZ19" s="83"/>
      <c r="EA19" s="83"/>
      <c r="EB19" s="83"/>
      <c r="EC19" s="83"/>
      <c r="ED19" s="83"/>
      <c r="EE19" s="83"/>
      <c r="EF19" s="83"/>
      <c r="EG19" s="83"/>
      <c r="EH19" s="83"/>
      <c r="EI19" s="83"/>
      <c r="EJ19" s="83"/>
      <c r="EK19" s="83"/>
      <c r="EL19" s="83"/>
      <c r="EM19" s="83"/>
      <c r="EN19" s="83"/>
      <c r="EO19" s="83"/>
      <c r="EP19" s="83"/>
      <c r="EQ19" s="83"/>
      <c r="ER19" s="83"/>
      <c r="ES19" s="83"/>
      <c r="ET19" s="83"/>
      <c r="EU19" s="83"/>
      <c r="EV19" s="83"/>
      <c r="EW19" s="83"/>
      <c r="EX19" s="83"/>
      <c r="EY19" s="83"/>
      <c r="EZ19" s="83"/>
      <c r="FA19" s="83"/>
      <c r="FB19" s="83"/>
      <c r="FC19" s="83"/>
      <c r="FD19" s="83"/>
      <c r="FE19" s="83"/>
      <c r="FF19" s="83"/>
      <c r="FG19" s="83"/>
      <c r="FH19" s="83"/>
      <c r="FI19" s="83"/>
      <c r="FJ19" s="83"/>
      <c r="FK19" s="83"/>
      <c r="FL19" s="83"/>
      <c r="FM19" s="83"/>
      <c r="FN19" s="83"/>
      <c r="FO19" s="83"/>
      <c r="FP19" s="83"/>
      <c r="FQ19" s="83"/>
      <c r="FR19" s="83"/>
      <c r="FS19" s="83"/>
      <c r="FT19" s="83"/>
      <c r="FU19" s="83"/>
      <c r="FV19" s="83"/>
      <c r="FW19" s="83"/>
      <c r="FX19" s="83"/>
      <c r="FY19" s="83"/>
      <c r="FZ19" s="83"/>
      <c r="GA19" s="83"/>
      <c r="GB19" s="83"/>
      <c r="GC19" s="83"/>
      <c r="GD19" s="83"/>
      <c r="GE19" s="83"/>
      <c r="GF19" s="83"/>
      <c r="GG19" s="83"/>
      <c r="GH19" s="83"/>
      <c r="GI19" s="83"/>
      <c r="GJ19" s="83"/>
    </row>
    <row r="20" spans="1:192" x14ac:dyDescent="0.25">
      <c r="A20" s="283"/>
      <c r="B20" s="283"/>
      <c r="C20" s="421"/>
      <c r="D20" s="284"/>
      <c r="E20" s="482" t="str">
        <f xml:space="preserve"> InpC!E$137</f>
        <v>Senior debt DSCR - year 6</v>
      </c>
      <c r="F20" s="482">
        <f xml:space="preserve"> InpC!F$137</f>
        <v>1.4</v>
      </c>
      <c r="G20" s="482" t="str">
        <f xml:space="preserve"> InpC!G$137</f>
        <v>ratio</v>
      </c>
      <c r="H20" s="83"/>
      <c r="I20" s="476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83"/>
      <c r="BU20" s="83"/>
      <c r="BV20" s="83"/>
      <c r="BW20" s="83"/>
      <c r="BX20" s="83"/>
      <c r="BY20" s="83"/>
      <c r="BZ20" s="83"/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  <c r="CQ20" s="83"/>
      <c r="CR20" s="83"/>
      <c r="CS20" s="83"/>
      <c r="CT20" s="83"/>
      <c r="CU20" s="83"/>
      <c r="CV20" s="83"/>
      <c r="CW20" s="83"/>
      <c r="CX20" s="83"/>
      <c r="CY20" s="83"/>
      <c r="CZ20" s="83"/>
      <c r="DA20" s="83"/>
      <c r="DB20" s="83"/>
      <c r="DC20" s="83"/>
      <c r="DD20" s="83"/>
      <c r="DE20" s="83"/>
      <c r="DF20" s="83"/>
      <c r="DG20" s="83"/>
      <c r="DH20" s="83"/>
      <c r="DI20" s="83"/>
      <c r="DJ20" s="83"/>
      <c r="DK20" s="83"/>
      <c r="DL20" s="83"/>
      <c r="DM20" s="83"/>
      <c r="DN20" s="83"/>
      <c r="DO20" s="83"/>
      <c r="DP20" s="83"/>
      <c r="DQ20" s="83"/>
      <c r="DR20" s="83"/>
      <c r="DS20" s="83"/>
      <c r="DT20" s="83"/>
      <c r="DU20" s="83"/>
      <c r="DV20" s="83"/>
      <c r="DW20" s="83"/>
      <c r="DX20" s="83"/>
      <c r="DY20" s="83"/>
      <c r="DZ20" s="83"/>
      <c r="EA20" s="83"/>
      <c r="EB20" s="83"/>
      <c r="EC20" s="83"/>
      <c r="ED20" s="83"/>
      <c r="EE20" s="83"/>
      <c r="EF20" s="83"/>
      <c r="EG20" s="83"/>
      <c r="EH20" s="83"/>
      <c r="EI20" s="83"/>
      <c r="EJ20" s="83"/>
      <c r="EK20" s="83"/>
      <c r="EL20" s="83"/>
      <c r="EM20" s="83"/>
      <c r="EN20" s="83"/>
      <c r="EO20" s="83"/>
      <c r="EP20" s="83"/>
      <c r="EQ20" s="83"/>
      <c r="ER20" s="83"/>
      <c r="ES20" s="83"/>
      <c r="ET20" s="83"/>
      <c r="EU20" s="83"/>
      <c r="EV20" s="83"/>
      <c r="EW20" s="83"/>
      <c r="EX20" s="83"/>
      <c r="EY20" s="83"/>
      <c r="EZ20" s="83"/>
      <c r="FA20" s="83"/>
      <c r="FB20" s="83"/>
      <c r="FC20" s="83"/>
      <c r="FD20" s="83"/>
      <c r="FE20" s="83"/>
      <c r="FF20" s="83"/>
      <c r="FG20" s="83"/>
      <c r="FH20" s="83"/>
      <c r="FI20" s="83"/>
      <c r="FJ20" s="83"/>
      <c r="FK20" s="83"/>
      <c r="FL20" s="83"/>
      <c r="FM20" s="83"/>
      <c r="FN20" s="83"/>
      <c r="FO20" s="83"/>
      <c r="FP20" s="83"/>
      <c r="FQ20" s="83"/>
      <c r="FR20" s="83"/>
      <c r="FS20" s="83"/>
      <c r="FT20" s="83"/>
      <c r="FU20" s="83"/>
      <c r="FV20" s="83"/>
      <c r="FW20" s="83"/>
      <c r="FX20" s="83"/>
      <c r="FY20" s="83"/>
      <c r="FZ20" s="83"/>
      <c r="GA20" s="83"/>
      <c r="GB20" s="83"/>
      <c r="GC20" s="83"/>
      <c r="GD20" s="83"/>
      <c r="GE20" s="83"/>
      <c r="GF20" s="83"/>
      <c r="GG20" s="83"/>
      <c r="GH20" s="83"/>
      <c r="GI20" s="83"/>
      <c r="GJ20" s="83"/>
    </row>
    <row r="21" spans="1:192" x14ac:dyDescent="0.25">
      <c r="A21" s="283"/>
      <c r="B21" s="283"/>
      <c r="C21" s="421"/>
      <c r="D21" s="284"/>
      <c r="E21" s="482" t="str">
        <f xml:space="preserve"> InpC!E$138</f>
        <v>Senior debt DSCR - year 7</v>
      </c>
      <c r="F21" s="482">
        <f xml:space="preserve"> InpC!F$138</f>
        <v>1.4</v>
      </c>
      <c r="G21" s="482" t="str">
        <f xml:space="preserve"> InpC!G$138</f>
        <v>ratio</v>
      </c>
      <c r="H21" s="83"/>
      <c r="I21" s="476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83"/>
      <c r="BW21" s="83"/>
      <c r="BX21" s="83"/>
      <c r="BY21" s="83"/>
      <c r="BZ21" s="83"/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  <c r="CQ21" s="83"/>
      <c r="CR21" s="83"/>
      <c r="CS21" s="83"/>
      <c r="CT21" s="83"/>
      <c r="CU21" s="83"/>
      <c r="CV21" s="83"/>
      <c r="CW21" s="83"/>
      <c r="CX21" s="83"/>
      <c r="CY21" s="83"/>
      <c r="CZ21" s="83"/>
      <c r="DA21" s="83"/>
      <c r="DB21" s="83"/>
      <c r="DC21" s="83"/>
      <c r="DD21" s="83"/>
      <c r="DE21" s="83"/>
      <c r="DF21" s="83"/>
      <c r="DG21" s="83"/>
      <c r="DH21" s="83"/>
      <c r="DI21" s="83"/>
      <c r="DJ21" s="83"/>
      <c r="DK21" s="83"/>
      <c r="DL21" s="83"/>
      <c r="DM21" s="83"/>
      <c r="DN21" s="83"/>
      <c r="DO21" s="83"/>
      <c r="DP21" s="83"/>
      <c r="DQ21" s="83"/>
      <c r="DR21" s="83"/>
      <c r="DS21" s="83"/>
      <c r="DT21" s="83"/>
      <c r="DU21" s="83"/>
      <c r="DV21" s="83"/>
      <c r="DW21" s="83"/>
      <c r="DX21" s="83"/>
      <c r="DY21" s="83"/>
      <c r="DZ21" s="83"/>
      <c r="EA21" s="83"/>
      <c r="EB21" s="83"/>
      <c r="EC21" s="83"/>
      <c r="ED21" s="83"/>
      <c r="EE21" s="83"/>
      <c r="EF21" s="83"/>
      <c r="EG21" s="83"/>
      <c r="EH21" s="83"/>
      <c r="EI21" s="83"/>
      <c r="EJ21" s="83"/>
      <c r="EK21" s="83"/>
      <c r="EL21" s="83"/>
      <c r="EM21" s="83"/>
      <c r="EN21" s="83"/>
      <c r="EO21" s="83"/>
      <c r="EP21" s="83"/>
      <c r="EQ21" s="83"/>
      <c r="ER21" s="83"/>
      <c r="ES21" s="83"/>
      <c r="ET21" s="83"/>
      <c r="EU21" s="83"/>
      <c r="EV21" s="83"/>
      <c r="EW21" s="83"/>
      <c r="EX21" s="83"/>
      <c r="EY21" s="83"/>
      <c r="EZ21" s="83"/>
      <c r="FA21" s="83"/>
      <c r="FB21" s="83"/>
      <c r="FC21" s="83"/>
      <c r="FD21" s="83"/>
      <c r="FE21" s="83"/>
      <c r="FF21" s="83"/>
      <c r="FG21" s="83"/>
      <c r="FH21" s="83"/>
      <c r="FI21" s="83"/>
      <c r="FJ21" s="83"/>
      <c r="FK21" s="83"/>
      <c r="FL21" s="83"/>
      <c r="FM21" s="83"/>
      <c r="FN21" s="83"/>
      <c r="FO21" s="83"/>
      <c r="FP21" s="83"/>
      <c r="FQ21" s="83"/>
      <c r="FR21" s="83"/>
      <c r="FS21" s="83"/>
      <c r="FT21" s="83"/>
      <c r="FU21" s="83"/>
      <c r="FV21" s="83"/>
      <c r="FW21" s="83"/>
      <c r="FX21" s="83"/>
      <c r="FY21" s="83"/>
      <c r="FZ21" s="83"/>
      <c r="GA21" s="83"/>
      <c r="GB21" s="83"/>
      <c r="GC21" s="83"/>
      <c r="GD21" s="83"/>
      <c r="GE21" s="83"/>
      <c r="GF21" s="83"/>
      <c r="GG21" s="83"/>
      <c r="GH21" s="83"/>
      <c r="GI21" s="83"/>
      <c r="GJ21" s="83"/>
    </row>
    <row r="22" spans="1:192" x14ac:dyDescent="0.25">
      <c r="A22" s="283"/>
      <c r="B22" s="283"/>
      <c r="C22" s="421"/>
      <c r="D22" s="284"/>
      <c r="E22" s="482" t="str">
        <f xml:space="preserve"> InpC!E$139</f>
        <v>Senior debt DSCR - year 8</v>
      </c>
      <c r="F22" s="482">
        <f xml:space="preserve"> InpC!F$139</f>
        <v>1.4</v>
      </c>
      <c r="G22" s="482" t="str">
        <f xml:space="preserve"> InpC!G$139</f>
        <v>ratio</v>
      </c>
      <c r="H22" s="83"/>
      <c r="I22" s="476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83"/>
      <c r="BU22" s="83"/>
      <c r="BV22" s="83"/>
      <c r="BW22" s="83"/>
      <c r="BX22" s="83"/>
      <c r="BY22" s="83"/>
      <c r="BZ22" s="83"/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  <c r="CQ22" s="83"/>
      <c r="CR22" s="83"/>
      <c r="CS22" s="83"/>
      <c r="CT22" s="83"/>
      <c r="CU22" s="83"/>
      <c r="CV22" s="83"/>
      <c r="CW22" s="83"/>
      <c r="CX22" s="83"/>
      <c r="CY22" s="83"/>
      <c r="CZ22" s="83"/>
      <c r="DA22" s="83"/>
      <c r="DB22" s="83"/>
      <c r="DC22" s="83"/>
      <c r="DD22" s="83"/>
      <c r="DE22" s="83"/>
      <c r="DF22" s="83"/>
      <c r="DG22" s="83"/>
      <c r="DH22" s="83"/>
      <c r="DI22" s="83"/>
      <c r="DJ22" s="83"/>
      <c r="DK22" s="83"/>
      <c r="DL22" s="83"/>
      <c r="DM22" s="83"/>
      <c r="DN22" s="83"/>
      <c r="DO22" s="83"/>
      <c r="DP22" s="83"/>
      <c r="DQ22" s="83"/>
      <c r="DR22" s="83"/>
      <c r="DS22" s="83"/>
      <c r="DT22" s="83"/>
      <c r="DU22" s="83"/>
      <c r="DV22" s="83"/>
      <c r="DW22" s="83"/>
      <c r="DX22" s="83"/>
      <c r="DY22" s="83"/>
      <c r="DZ22" s="83"/>
      <c r="EA22" s="83"/>
      <c r="EB22" s="83"/>
      <c r="EC22" s="83"/>
      <c r="ED22" s="83"/>
      <c r="EE22" s="83"/>
      <c r="EF22" s="83"/>
      <c r="EG22" s="83"/>
      <c r="EH22" s="83"/>
      <c r="EI22" s="83"/>
      <c r="EJ22" s="83"/>
      <c r="EK22" s="83"/>
      <c r="EL22" s="83"/>
      <c r="EM22" s="83"/>
      <c r="EN22" s="83"/>
      <c r="EO22" s="83"/>
      <c r="EP22" s="83"/>
      <c r="EQ22" s="83"/>
      <c r="ER22" s="83"/>
      <c r="ES22" s="83"/>
      <c r="ET22" s="83"/>
      <c r="EU22" s="83"/>
      <c r="EV22" s="83"/>
      <c r="EW22" s="83"/>
      <c r="EX22" s="83"/>
      <c r="EY22" s="83"/>
      <c r="EZ22" s="83"/>
      <c r="FA22" s="83"/>
      <c r="FB22" s="83"/>
      <c r="FC22" s="83"/>
      <c r="FD22" s="83"/>
      <c r="FE22" s="83"/>
      <c r="FF22" s="83"/>
      <c r="FG22" s="83"/>
      <c r="FH22" s="83"/>
      <c r="FI22" s="83"/>
      <c r="FJ22" s="83"/>
      <c r="FK22" s="83"/>
      <c r="FL22" s="83"/>
      <c r="FM22" s="83"/>
      <c r="FN22" s="83"/>
      <c r="FO22" s="83"/>
      <c r="FP22" s="83"/>
      <c r="FQ22" s="83"/>
      <c r="FR22" s="83"/>
      <c r="FS22" s="83"/>
      <c r="FT22" s="83"/>
      <c r="FU22" s="83"/>
      <c r="FV22" s="83"/>
      <c r="FW22" s="83"/>
      <c r="FX22" s="83"/>
      <c r="FY22" s="83"/>
      <c r="FZ22" s="83"/>
      <c r="GA22" s="83"/>
      <c r="GB22" s="83"/>
      <c r="GC22" s="83"/>
      <c r="GD22" s="83"/>
      <c r="GE22" s="83"/>
      <c r="GF22" s="83"/>
      <c r="GG22" s="83"/>
      <c r="GH22" s="83"/>
      <c r="GI22" s="83"/>
      <c r="GJ22" s="83"/>
    </row>
    <row r="23" spans="1:192" x14ac:dyDescent="0.25">
      <c r="A23" s="283"/>
      <c r="B23" s="283"/>
      <c r="C23" s="421"/>
      <c r="D23" s="284"/>
      <c r="E23" s="482" t="str">
        <f xml:space="preserve"> InpC!E$140</f>
        <v>Senior debt DSCR - year 9</v>
      </c>
      <c r="F23" s="482">
        <f xml:space="preserve"> InpC!F$140</f>
        <v>1.4</v>
      </c>
      <c r="G23" s="482" t="str">
        <f xml:space="preserve"> InpC!G$140</f>
        <v>ratio</v>
      </c>
      <c r="H23" s="83"/>
      <c r="I23" s="476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3"/>
      <c r="DC23" s="83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3"/>
      <c r="DU23" s="83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3"/>
      <c r="EP23" s="83"/>
      <c r="EQ23" s="83"/>
      <c r="ER23" s="83"/>
      <c r="ES23" s="83"/>
      <c r="ET23" s="83"/>
      <c r="EU23" s="83"/>
      <c r="EV23" s="83"/>
      <c r="EW23" s="83"/>
      <c r="EX23" s="83"/>
      <c r="EY23" s="83"/>
      <c r="EZ23" s="83"/>
      <c r="FA23" s="83"/>
      <c r="FB23" s="83"/>
      <c r="FC23" s="83"/>
      <c r="FD23" s="83"/>
      <c r="FE23" s="83"/>
      <c r="FF23" s="83"/>
      <c r="FG23" s="83"/>
      <c r="FH23" s="83"/>
      <c r="FI23" s="83"/>
      <c r="FJ23" s="83"/>
      <c r="FK23" s="83"/>
      <c r="FL23" s="83"/>
      <c r="FM23" s="83"/>
      <c r="FN23" s="83"/>
      <c r="FO23" s="83"/>
      <c r="FP23" s="83"/>
      <c r="FQ23" s="83"/>
      <c r="FR23" s="83"/>
      <c r="FS23" s="83"/>
      <c r="FT23" s="83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</row>
    <row r="24" spans="1:192" x14ac:dyDescent="0.25">
      <c r="A24" s="283"/>
      <c r="B24" s="283"/>
      <c r="C24" s="421"/>
      <c r="D24" s="284"/>
      <c r="E24" s="482" t="str">
        <f xml:space="preserve"> InpC!E$141</f>
        <v>Senior debt DSCR - year 10</v>
      </c>
      <c r="F24" s="482">
        <f xml:space="preserve"> InpC!F$141</f>
        <v>1.4</v>
      </c>
      <c r="G24" s="482" t="str">
        <f xml:space="preserve"> InpC!G$141</f>
        <v>ratio</v>
      </c>
      <c r="H24" s="83"/>
      <c r="I24" s="476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83"/>
      <c r="BU24" s="83"/>
      <c r="BV24" s="83"/>
      <c r="BW24" s="83"/>
      <c r="BX24" s="83"/>
      <c r="BY24" s="83"/>
      <c r="BZ24" s="83"/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  <c r="CQ24" s="83"/>
      <c r="CR24" s="83"/>
      <c r="CS24" s="83"/>
      <c r="CT24" s="83"/>
      <c r="CU24" s="83"/>
      <c r="CV24" s="83"/>
      <c r="CW24" s="83"/>
      <c r="CX24" s="83"/>
      <c r="CY24" s="83"/>
      <c r="CZ24" s="83"/>
      <c r="DA24" s="83"/>
      <c r="DB24" s="83"/>
      <c r="DC24" s="83"/>
      <c r="DD24" s="83"/>
      <c r="DE24" s="83"/>
      <c r="DF24" s="83"/>
      <c r="DG24" s="83"/>
      <c r="DH24" s="83"/>
      <c r="DI24" s="83"/>
      <c r="DJ24" s="83"/>
      <c r="DK24" s="83"/>
      <c r="DL24" s="83"/>
      <c r="DM24" s="83"/>
      <c r="DN24" s="83"/>
      <c r="DO24" s="83"/>
      <c r="DP24" s="83"/>
      <c r="DQ24" s="83"/>
      <c r="DR24" s="83"/>
      <c r="DS24" s="83"/>
      <c r="DT24" s="83"/>
      <c r="DU24" s="83"/>
      <c r="DV24" s="83"/>
      <c r="DW24" s="83"/>
      <c r="DX24" s="83"/>
      <c r="DY24" s="83"/>
      <c r="DZ24" s="83"/>
      <c r="EA24" s="83"/>
      <c r="EB24" s="83"/>
      <c r="EC24" s="83"/>
      <c r="ED24" s="83"/>
      <c r="EE24" s="83"/>
      <c r="EF24" s="83"/>
      <c r="EG24" s="83"/>
      <c r="EH24" s="83"/>
      <c r="EI24" s="83"/>
      <c r="EJ24" s="83"/>
      <c r="EK24" s="83"/>
      <c r="EL24" s="83"/>
      <c r="EM24" s="83"/>
      <c r="EN24" s="83"/>
      <c r="EO24" s="83"/>
      <c r="EP24" s="83"/>
      <c r="EQ24" s="83"/>
      <c r="ER24" s="83"/>
      <c r="ES24" s="83"/>
      <c r="ET24" s="83"/>
      <c r="EU24" s="83"/>
      <c r="EV24" s="83"/>
      <c r="EW24" s="83"/>
      <c r="EX24" s="83"/>
      <c r="EY24" s="83"/>
      <c r="EZ24" s="83"/>
      <c r="FA24" s="83"/>
      <c r="FB24" s="83"/>
      <c r="FC24" s="83"/>
      <c r="FD24" s="83"/>
      <c r="FE24" s="83"/>
      <c r="FF24" s="83"/>
      <c r="FG24" s="83"/>
      <c r="FH24" s="83"/>
      <c r="FI24" s="83"/>
      <c r="FJ24" s="83"/>
      <c r="FK24" s="83"/>
      <c r="FL24" s="83"/>
      <c r="FM24" s="83"/>
      <c r="FN24" s="83"/>
      <c r="FO24" s="83"/>
      <c r="FP24" s="83"/>
      <c r="FQ24" s="83"/>
      <c r="FR24" s="83"/>
      <c r="FS24" s="83"/>
      <c r="FT24" s="83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</row>
    <row r="25" spans="1:192" x14ac:dyDescent="0.25">
      <c r="A25" s="283"/>
      <c r="B25" s="283"/>
      <c r="C25" s="421"/>
      <c r="D25" s="284"/>
      <c r="E25" s="482" t="str">
        <f xml:space="preserve"> InpC!E$142</f>
        <v>Senior debt DSCR - year 11</v>
      </c>
      <c r="F25" s="482">
        <f xml:space="preserve"> InpC!F$142</f>
        <v>1.4</v>
      </c>
      <c r="G25" s="482" t="str">
        <f xml:space="preserve"> InpC!G$142</f>
        <v>ratio</v>
      </c>
      <c r="H25" s="83"/>
      <c r="I25" s="476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83"/>
      <c r="BU25" s="83"/>
      <c r="BV25" s="83"/>
      <c r="BW25" s="83"/>
      <c r="BX25" s="83"/>
      <c r="BY25" s="83"/>
      <c r="BZ25" s="83"/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  <c r="CQ25" s="83"/>
      <c r="CR25" s="83"/>
      <c r="CS25" s="83"/>
      <c r="CT25" s="83"/>
      <c r="CU25" s="83"/>
      <c r="CV25" s="83"/>
      <c r="CW25" s="83"/>
      <c r="CX25" s="83"/>
      <c r="CY25" s="83"/>
      <c r="CZ25" s="83"/>
      <c r="DA25" s="83"/>
      <c r="DB25" s="83"/>
      <c r="DC25" s="83"/>
      <c r="DD25" s="83"/>
      <c r="DE25" s="83"/>
      <c r="DF25" s="83"/>
      <c r="DG25" s="83"/>
      <c r="DH25" s="83"/>
      <c r="DI25" s="83"/>
      <c r="DJ25" s="83"/>
      <c r="DK25" s="83"/>
      <c r="DL25" s="83"/>
      <c r="DM25" s="83"/>
      <c r="DN25" s="83"/>
      <c r="DO25" s="83"/>
      <c r="DP25" s="83"/>
      <c r="DQ25" s="83"/>
      <c r="DR25" s="83"/>
      <c r="DS25" s="83"/>
      <c r="DT25" s="83"/>
      <c r="DU25" s="83"/>
      <c r="DV25" s="83"/>
      <c r="DW25" s="83"/>
      <c r="DX25" s="83"/>
      <c r="DY25" s="83"/>
      <c r="DZ25" s="83"/>
      <c r="EA25" s="83"/>
      <c r="EB25" s="83"/>
      <c r="EC25" s="83"/>
      <c r="ED25" s="83"/>
      <c r="EE25" s="83"/>
      <c r="EF25" s="83"/>
      <c r="EG25" s="83"/>
      <c r="EH25" s="83"/>
      <c r="EI25" s="83"/>
      <c r="EJ25" s="83"/>
      <c r="EK25" s="83"/>
      <c r="EL25" s="83"/>
      <c r="EM25" s="83"/>
      <c r="EN25" s="83"/>
      <c r="EO25" s="83"/>
      <c r="EP25" s="83"/>
      <c r="EQ25" s="83"/>
      <c r="ER25" s="83"/>
      <c r="ES25" s="83"/>
      <c r="ET25" s="83"/>
      <c r="EU25" s="83"/>
      <c r="EV25" s="83"/>
      <c r="EW25" s="83"/>
      <c r="EX25" s="83"/>
      <c r="EY25" s="83"/>
      <c r="EZ25" s="83"/>
      <c r="FA25" s="83"/>
      <c r="FB25" s="83"/>
      <c r="FC25" s="83"/>
      <c r="FD25" s="83"/>
      <c r="FE25" s="83"/>
      <c r="FF25" s="83"/>
      <c r="FG25" s="83"/>
      <c r="FH25" s="83"/>
      <c r="FI25" s="83"/>
      <c r="FJ25" s="83"/>
      <c r="FK25" s="83"/>
      <c r="FL25" s="83"/>
      <c r="FM25" s="83"/>
      <c r="FN25" s="83"/>
      <c r="FO25" s="83"/>
      <c r="FP25" s="83"/>
      <c r="FQ25" s="83"/>
      <c r="FR25" s="83"/>
      <c r="FS25" s="83"/>
      <c r="FT25" s="83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</row>
    <row r="26" spans="1:192" x14ac:dyDescent="0.25">
      <c r="A26" s="283"/>
      <c r="B26" s="283"/>
      <c r="C26" s="421"/>
      <c r="D26" s="284"/>
      <c r="E26" s="482" t="str">
        <f xml:space="preserve"> InpC!E$143</f>
        <v>Senior debt DSCR - year 12</v>
      </c>
      <c r="F26" s="482">
        <f xml:space="preserve"> InpC!F$143</f>
        <v>1.4</v>
      </c>
      <c r="G26" s="482" t="str">
        <f xml:space="preserve"> InpC!G$143</f>
        <v>ratio</v>
      </c>
      <c r="H26" s="83"/>
      <c r="I26" s="476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83"/>
      <c r="BU26" s="83"/>
      <c r="BV26" s="83"/>
      <c r="BW26" s="83"/>
      <c r="BX26" s="83"/>
      <c r="BY26" s="83"/>
      <c r="BZ26" s="83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  <c r="CQ26" s="83"/>
      <c r="CR26" s="83"/>
      <c r="CS26" s="83"/>
      <c r="CT26" s="83"/>
      <c r="CU26" s="83"/>
      <c r="CV26" s="83"/>
      <c r="CW26" s="83"/>
      <c r="CX26" s="83"/>
      <c r="CY26" s="83"/>
      <c r="CZ26" s="83"/>
      <c r="DA26" s="83"/>
      <c r="DB26" s="83"/>
      <c r="DC26" s="83"/>
      <c r="DD26" s="83"/>
      <c r="DE26" s="83"/>
      <c r="DF26" s="83"/>
      <c r="DG26" s="83"/>
      <c r="DH26" s="83"/>
      <c r="DI26" s="83"/>
      <c r="DJ26" s="83"/>
      <c r="DK26" s="83"/>
      <c r="DL26" s="83"/>
      <c r="DM26" s="83"/>
      <c r="DN26" s="83"/>
      <c r="DO26" s="83"/>
      <c r="DP26" s="83"/>
      <c r="DQ26" s="83"/>
      <c r="DR26" s="83"/>
      <c r="DS26" s="83"/>
      <c r="DT26" s="83"/>
      <c r="DU26" s="83"/>
      <c r="DV26" s="83"/>
      <c r="DW26" s="83"/>
      <c r="DX26" s="83"/>
      <c r="DY26" s="83"/>
      <c r="DZ26" s="83"/>
      <c r="EA26" s="83"/>
      <c r="EB26" s="83"/>
      <c r="EC26" s="83"/>
      <c r="ED26" s="83"/>
      <c r="EE26" s="83"/>
      <c r="EF26" s="83"/>
      <c r="EG26" s="83"/>
      <c r="EH26" s="83"/>
      <c r="EI26" s="83"/>
      <c r="EJ26" s="83"/>
      <c r="EK26" s="83"/>
      <c r="EL26" s="83"/>
      <c r="EM26" s="83"/>
      <c r="EN26" s="83"/>
      <c r="EO26" s="83"/>
      <c r="EP26" s="83"/>
      <c r="EQ26" s="83"/>
      <c r="ER26" s="83"/>
      <c r="ES26" s="83"/>
      <c r="ET26" s="83"/>
      <c r="EU26" s="83"/>
      <c r="EV26" s="83"/>
      <c r="EW26" s="83"/>
      <c r="EX26" s="83"/>
      <c r="EY26" s="83"/>
      <c r="EZ26" s="83"/>
      <c r="FA26" s="83"/>
      <c r="FB26" s="83"/>
      <c r="FC26" s="83"/>
      <c r="FD26" s="83"/>
      <c r="FE26" s="83"/>
      <c r="FF26" s="83"/>
      <c r="FG26" s="83"/>
      <c r="FH26" s="83"/>
      <c r="FI26" s="83"/>
      <c r="FJ26" s="83"/>
      <c r="FK26" s="83"/>
      <c r="FL26" s="83"/>
      <c r="FM26" s="83"/>
      <c r="FN26" s="83"/>
      <c r="FO26" s="83"/>
      <c r="FP26" s="83"/>
      <c r="FQ26" s="83"/>
      <c r="FR26" s="83"/>
      <c r="FS26" s="83"/>
      <c r="FT26" s="83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</row>
    <row r="27" spans="1:192" x14ac:dyDescent="0.25">
      <c r="A27" s="283"/>
      <c r="B27" s="283"/>
      <c r="C27" s="421"/>
      <c r="D27" s="284"/>
      <c r="E27" s="482" t="str">
        <f xml:space="preserve"> InpC!E$144</f>
        <v>Senior debt DSCR - year 13</v>
      </c>
      <c r="F27" s="482">
        <f xml:space="preserve"> InpC!F$144</f>
        <v>1.4</v>
      </c>
      <c r="G27" s="482" t="str">
        <f xml:space="preserve"> InpC!G$144</f>
        <v>ratio</v>
      </c>
      <c r="H27" s="83"/>
      <c r="I27" s="476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83"/>
      <c r="BW27" s="83"/>
      <c r="BX27" s="83"/>
      <c r="BY27" s="83"/>
      <c r="BZ27" s="83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  <c r="CQ27" s="83"/>
      <c r="CR27" s="83"/>
      <c r="CS27" s="83"/>
      <c r="CT27" s="83"/>
      <c r="CU27" s="83"/>
      <c r="CV27" s="83"/>
      <c r="CW27" s="83"/>
      <c r="CX27" s="83"/>
      <c r="CY27" s="83"/>
      <c r="CZ27" s="83"/>
      <c r="DA27" s="83"/>
      <c r="DB27" s="83"/>
      <c r="DC27" s="83"/>
      <c r="DD27" s="83"/>
      <c r="DE27" s="83"/>
      <c r="DF27" s="83"/>
      <c r="DG27" s="83"/>
      <c r="DH27" s="83"/>
      <c r="DI27" s="83"/>
      <c r="DJ27" s="83"/>
      <c r="DK27" s="83"/>
      <c r="DL27" s="83"/>
      <c r="DM27" s="83"/>
      <c r="DN27" s="83"/>
      <c r="DO27" s="83"/>
      <c r="DP27" s="83"/>
      <c r="DQ27" s="83"/>
      <c r="DR27" s="83"/>
      <c r="DS27" s="83"/>
      <c r="DT27" s="83"/>
      <c r="DU27" s="83"/>
      <c r="DV27" s="83"/>
      <c r="DW27" s="83"/>
      <c r="DX27" s="83"/>
      <c r="DY27" s="83"/>
      <c r="DZ27" s="83"/>
      <c r="EA27" s="83"/>
      <c r="EB27" s="83"/>
      <c r="EC27" s="83"/>
      <c r="ED27" s="83"/>
      <c r="EE27" s="83"/>
      <c r="EF27" s="83"/>
      <c r="EG27" s="83"/>
      <c r="EH27" s="83"/>
      <c r="EI27" s="83"/>
      <c r="EJ27" s="83"/>
      <c r="EK27" s="83"/>
      <c r="EL27" s="83"/>
      <c r="EM27" s="83"/>
      <c r="EN27" s="83"/>
      <c r="EO27" s="83"/>
      <c r="EP27" s="83"/>
      <c r="EQ27" s="83"/>
      <c r="ER27" s="83"/>
      <c r="ES27" s="83"/>
      <c r="ET27" s="83"/>
      <c r="EU27" s="83"/>
      <c r="EV27" s="83"/>
      <c r="EW27" s="83"/>
      <c r="EX27" s="83"/>
      <c r="EY27" s="83"/>
      <c r="EZ27" s="83"/>
      <c r="FA27" s="83"/>
      <c r="FB27" s="83"/>
      <c r="FC27" s="83"/>
      <c r="FD27" s="83"/>
      <c r="FE27" s="83"/>
      <c r="FF27" s="83"/>
      <c r="FG27" s="83"/>
      <c r="FH27" s="83"/>
      <c r="FI27" s="83"/>
      <c r="FJ27" s="83"/>
      <c r="FK27" s="83"/>
      <c r="FL27" s="83"/>
      <c r="FM27" s="83"/>
      <c r="FN27" s="83"/>
      <c r="FO27" s="83"/>
      <c r="FP27" s="83"/>
      <c r="FQ27" s="83"/>
      <c r="FR27" s="83"/>
      <c r="FS27" s="83"/>
      <c r="FT27" s="83"/>
      <c r="FU27" s="83"/>
      <c r="FV27" s="83"/>
      <c r="FW27" s="83"/>
      <c r="FX27" s="83"/>
      <c r="FY27" s="83"/>
      <c r="FZ27" s="83"/>
      <c r="GA27" s="83"/>
      <c r="GB27" s="83"/>
      <c r="GC27" s="83"/>
      <c r="GD27" s="83"/>
      <c r="GE27" s="83"/>
      <c r="GF27" s="83"/>
      <c r="GG27" s="83"/>
      <c r="GH27" s="83"/>
      <c r="GI27" s="83"/>
      <c r="GJ27" s="83"/>
    </row>
    <row r="28" spans="1:192" x14ac:dyDescent="0.25">
      <c r="A28" s="283"/>
      <c r="B28" s="283"/>
      <c r="C28" s="421"/>
      <c r="D28" s="284"/>
      <c r="E28" s="482" t="str">
        <f xml:space="preserve"> InpC!E$145</f>
        <v>Senior debt DSCR - year 14</v>
      </c>
      <c r="F28" s="482">
        <f xml:space="preserve"> InpC!F$145</f>
        <v>1.4</v>
      </c>
      <c r="G28" s="482" t="str">
        <f xml:space="preserve"> InpC!G$145</f>
        <v>ratio</v>
      </c>
      <c r="H28" s="83"/>
      <c r="I28" s="476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83"/>
      <c r="BU28" s="83"/>
      <c r="BV28" s="83"/>
      <c r="BW28" s="83"/>
      <c r="BX28" s="83"/>
      <c r="BY28" s="83"/>
      <c r="BZ28" s="83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  <c r="CQ28" s="83"/>
      <c r="CR28" s="83"/>
      <c r="CS28" s="83"/>
      <c r="CT28" s="83"/>
      <c r="CU28" s="83"/>
      <c r="CV28" s="83"/>
      <c r="CW28" s="83"/>
      <c r="CX28" s="83"/>
      <c r="CY28" s="83"/>
      <c r="CZ28" s="83"/>
      <c r="DA28" s="83"/>
      <c r="DB28" s="83"/>
      <c r="DC28" s="83"/>
      <c r="DD28" s="83"/>
      <c r="DE28" s="83"/>
      <c r="DF28" s="83"/>
      <c r="DG28" s="83"/>
      <c r="DH28" s="83"/>
      <c r="DI28" s="83"/>
      <c r="DJ28" s="83"/>
      <c r="DK28" s="83"/>
      <c r="DL28" s="83"/>
      <c r="DM28" s="83"/>
      <c r="DN28" s="83"/>
      <c r="DO28" s="83"/>
      <c r="DP28" s="83"/>
      <c r="DQ28" s="83"/>
      <c r="DR28" s="83"/>
      <c r="DS28" s="83"/>
      <c r="DT28" s="83"/>
      <c r="DU28" s="83"/>
      <c r="DV28" s="83"/>
      <c r="DW28" s="83"/>
      <c r="DX28" s="83"/>
      <c r="DY28" s="83"/>
      <c r="DZ28" s="83"/>
      <c r="EA28" s="83"/>
      <c r="EB28" s="83"/>
      <c r="EC28" s="83"/>
      <c r="ED28" s="83"/>
      <c r="EE28" s="83"/>
      <c r="EF28" s="83"/>
      <c r="EG28" s="83"/>
      <c r="EH28" s="83"/>
      <c r="EI28" s="83"/>
      <c r="EJ28" s="83"/>
      <c r="EK28" s="83"/>
      <c r="EL28" s="83"/>
      <c r="EM28" s="83"/>
      <c r="EN28" s="83"/>
      <c r="EO28" s="83"/>
      <c r="EP28" s="83"/>
      <c r="EQ28" s="83"/>
      <c r="ER28" s="83"/>
      <c r="ES28" s="83"/>
      <c r="ET28" s="83"/>
      <c r="EU28" s="83"/>
      <c r="EV28" s="83"/>
      <c r="EW28" s="83"/>
      <c r="EX28" s="83"/>
      <c r="EY28" s="83"/>
      <c r="EZ28" s="83"/>
      <c r="FA28" s="83"/>
      <c r="FB28" s="83"/>
      <c r="FC28" s="83"/>
      <c r="FD28" s="83"/>
      <c r="FE28" s="83"/>
      <c r="FF28" s="83"/>
      <c r="FG28" s="83"/>
      <c r="FH28" s="83"/>
      <c r="FI28" s="83"/>
      <c r="FJ28" s="83"/>
      <c r="FK28" s="83"/>
      <c r="FL28" s="83"/>
      <c r="FM28" s="83"/>
      <c r="FN28" s="83"/>
      <c r="FO28" s="83"/>
      <c r="FP28" s="83"/>
      <c r="FQ28" s="83"/>
      <c r="FR28" s="83"/>
      <c r="FS28" s="83"/>
      <c r="FT28" s="83"/>
      <c r="FU28" s="83"/>
      <c r="FV28" s="83"/>
      <c r="FW28" s="83"/>
      <c r="FX28" s="83"/>
      <c r="FY28" s="83"/>
      <c r="FZ28" s="83"/>
      <c r="GA28" s="83"/>
      <c r="GB28" s="83"/>
      <c r="GC28" s="83"/>
      <c r="GD28" s="83"/>
      <c r="GE28" s="83"/>
      <c r="GF28" s="83"/>
      <c r="GG28" s="83"/>
      <c r="GH28" s="83"/>
      <c r="GI28" s="83"/>
      <c r="GJ28" s="83"/>
    </row>
    <row r="29" spans="1:192" x14ac:dyDescent="0.25">
      <c r="A29" s="283"/>
      <c r="B29" s="283"/>
      <c r="C29" s="421"/>
      <c r="D29" s="284"/>
      <c r="E29" s="482" t="str">
        <f xml:space="preserve"> InpC!E$146</f>
        <v>Senior debt DSCR - year 15</v>
      </c>
      <c r="F29" s="482">
        <f xml:space="preserve"> InpC!F$146</f>
        <v>1.4</v>
      </c>
      <c r="G29" s="482" t="str">
        <f xml:space="preserve"> InpC!G$146</f>
        <v>ratio</v>
      </c>
      <c r="H29" s="83"/>
      <c r="I29" s="476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83"/>
      <c r="BU29" s="83"/>
      <c r="BV29" s="83"/>
      <c r="BW29" s="83"/>
      <c r="BX29" s="83"/>
      <c r="BY29" s="83"/>
      <c r="BZ29" s="83"/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  <c r="CQ29" s="83"/>
      <c r="CR29" s="83"/>
      <c r="CS29" s="83"/>
      <c r="CT29" s="83"/>
      <c r="CU29" s="83"/>
      <c r="CV29" s="83"/>
      <c r="CW29" s="83"/>
      <c r="CX29" s="83"/>
      <c r="CY29" s="83"/>
      <c r="CZ29" s="83"/>
      <c r="DA29" s="83"/>
      <c r="DB29" s="83"/>
      <c r="DC29" s="83"/>
      <c r="DD29" s="83"/>
      <c r="DE29" s="83"/>
      <c r="DF29" s="83"/>
      <c r="DG29" s="83"/>
      <c r="DH29" s="83"/>
      <c r="DI29" s="83"/>
      <c r="DJ29" s="83"/>
      <c r="DK29" s="83"/>
      <c r="DL29" s="83"/>
      <c r="DM29" s="83"/>
      <c r="DN29" s="83"/>
      <c r="DO29" s="83"/>
      <c r="DP29" s="83"/>
      <c r="DQ29" s="83"/>
      <c r="DR29" s="83"/>
      <c r="DS29" s="83"/>
      <c r="DT29" s="83"/>
      <c r="DU29" s="83"/>
      <c r="DV29" s="83"/>
      <c r="DW29" s="83"/>
      <c r="DX29" s="83"/>
      <c r="DY29" s="83"/>
      <c r="DZ29" s="83"/>
      <c r="EA29" s="83"/>
      <c r="EB29" s="83"/>
      <c r="EC29" s="83"/>
      <c r="ED29" s="83"/>
      <c r="EE29" s="83"/>
      <c r="EF29" s="83"/>
      <c r="EG29" s="83"/>
      <c r="EH29" s="83"/>
      <c r="EI29" s="83"/>
      <c r="EJ29" s="83"/>
      <c r="EK29" s="83"/>
      <c r="EL29" s="83"/>
      <c r="EM29" s="83"/>
      <c r="EN29" s="83"/>
      <c r="EO29" s="83"/>
      <c r="EP29" s="83"/>
      <c r="EQ29" s="83"/>
      <c r="ER29" s="83"/>
      <c r="ES29" s="83"/>
      <c r="ET29" s="83"/>
      <c r="EU29" s="83"/>
      <c r="EV29" s="83"/>
      <c r="EW29" s="83"/>
      <c r="EX29" s="83"/>
      <c r="EY29" s="83"/>
      <c r="EZ29" s="83"/>
      <c r="FA29" s="83"/>
      <c r="FB29" s="83"/>
      <c r="FC29" s="83"/>
      <c r="FD29" s="83"/>
      <c r="FE29" s="83"/>
      <c r="FF29" s="83"/>
      <c r="FG29" s="83"/>
      <c r="FH29" s="83"/>
      <c r="FI29" s="83"/>
      <c r="FJ29" s="83"/>
      <c r="FK29" s="83"/>
      <c r="FL29" s="83"/>
      <c r="FM29" s="83"/>
      <c r="FN29" s="83"/>
      <c r="FO29" s="83"/>
      <c r="FP29" s="83"/>
      <c r="FQ29" s="83"/>
      <c r="FR29" s="83"/>
      <c r="FS29" s="83"/>
      <c r="FT29" s="83"/>
      <c r="FU29" s="83"/>
      <c r="FV29" s="83"/>
      <c r="FW29" s="83"/>
      <c r="FX29" s="83"/>
      <c r="FY29" s="83"/>
      <c r="FZ29" s="83"/>
      <c r="GA29" s="83"/>
      <c r="GB29" s="83"/>
      <c r="GC29" s="83"/>
      <c r="GD29" s="83"/>
      <c r="GE29" s="83"/>
      <c r="GF29" s="83"/>
      <c r="GG29" s="83"/>
      <c r="GH29" s="83"/>
      <c r="GI29" s="83"/>
      <c r="GJ29" s="83"/>
    </row>
    <row r="30" spans="1:192" x14ac:dyDescent="0.25">
      <c r="A30" s="283"/>
      <c r="B30" s="283"/>
      <c r="C30" s="421"/>
      <c r="D30" s="284"/>
      <c r="E30" s="482" t="str">
        <f xml:space="preserve"> InpC!E$147</f>
        <v>Senior debt DSCR - year 16</v>
      </c>
      <c r="F30" s="482">
        <f xml:space="preserve"> InpC!F$147</f>
        <v>1.4</v>
      </c>
      <c r="G30" s="482" t="str">
        <f xml:space="preserve"> InpC!G$147</f>
        <v>ratio</v>
      </c>
      <c r="H30" s="83"/>
      <c r="I30" s="476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83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3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  <c r="DS30" s="83"/>
      <c r="DT30" s="83"/>
      <c r="DU30" s="83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3"/>
      <c r="EP30" s="83"/>
      <c r="EQ30" s="83"/>
      <c r="ER30" s="83"/>
      <c r="ES30" s="83"/>
      <c r="ET30" s="83"/>
      <c r="EU30" s="83"/>
      <c r="EV30" s="83"/>
      <c r="EW30" s="83"/>
      <c r="EX30" s="83"/>
      <c r="EY30" s="83"/>
      <c r="EZ30" s="83"/>
      <c r="FA30" s="83"/>
      <c r="FB30" s="83"/>
      <c r="FC30" s="83"/>
      <c r="FD30" s="83"/>
      <c r="FE30" s="83"/>
      <c r="FF30" s="83"/>
      <c r="FG30" s="83"/>
      <c r="FH30" s="83"/>
      <c r="FI30" s="83"/>
      <c r="FJ30" s="83"/>
      <c r="FK30" s="83"/>
      <c r="FL30" s="83"/>
      <c r="FM30" s="83"/>
      <c r="FN30" s="83"/>
      <c r="FO30" s="83"/>
      <c r="FP30" s="83"/>
      <c r="FQ30" s="83"/>
      <c r="FR30" s="83"/>
      <c r="FS30" s="83"/>
      <c r="FT30" s="83"/>
      <c r="FU30" s="83"/>
      <c r="FV30" s="83"/>
      <c r="FW30" s="83"/>
      <c r="FX30" s="83"/>
      <c r="FY30" s="83"/>
      <c r="FZ30" s="83"/>
      <c r="GA30" s="83"/>
      <c r="GB30" s="83"/>
      <c r="GC30" s="83"/>
      <c r="GD30" s="83"/>
      <c r="GE30" s="83"/>
      <c r="GF30" s="83"/>
      <c r="GG30" s="83"/>
      <c r="GH30" s="83"/>
      <c r="GI30" s="83"/>
      <c r="GJ30" s="83"/>
    </row>
    <row r="31" spans="1:192" x14ac:dyDescent="0.25">
      <c r="A31" s="283"/>
      <c r="B31" s="283"/>
      <c r="C31" s="421"/>
      <c r="D31" s="284"/>
      <c r="E31" s="482" t="str">
        <f xml:space="preserve"> InpC!E$148</f>
        <v>Senior debt DSCR - year 17</v>
      </c>
      <c r="F31" s="482">
        <f xml:space="preserve"> InpC!F$148</f>
        <v>1.4</v>
      </c>
      <c r="G31" s="482" t="str">
        <f xml:space="preserve"> InpC!G$148</f>
        <v>ratio</v>
      </c>
      <c r="H31" s="83"/>
      <c r="I31" s="476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3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  <c r="DS31" s="83"/>
      <c r="DT31" s="83"/>
      <c r="DU31" s="83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3"/>
      <c r="EP31" s="83"/>
      <c r="EQ31" s="83"/>
      <c r="ER31" s="83"/>
      <c r="ES31" s="83"/>
      <c r="ET31" s="83"/>
      <c r="EU31" s="83"/>
      <c r="EV31" s="83"/>
      <c r="EW31" s="83"/>
      <c r="EX31" s="83"/>
      <c r="EY31" s="83"/>
      <c r="EZ31" s="83"/>
      <c r="FA31" s="83"/>
      <c r="FB31" s="83"/>
      <c r="FC31" s="83"/>
      <c r="FD31" s="83"/>
      <c r="FE31" s="83"/>
      <c r="FF31" s="83"/>
      <c r="FG31" s="83"/>
      <c r="FH31" s="83"/>
      <c r="FI31" s="83"/>
      <c r="FJ31" s="83"/>
      <c r="FK31" s="83"/>
      <c r="FL31" s="83"/>
      <c r="FM31" s="83"/>
      <c r="FN31" s="83"/>
      <c r="FO31" s="83"/>
      <c r="FP31" s="83"/>
      <c r="FQ31" s="83"/>
      <c r="FR31" s="83"/>
      <c r="FS31" s="83"/>
      <c r="FT31" s="83"/>
      <c r="FU31" s="83"/>
      <c r="FV31" s="83"/>
      <c r="FW31" s="83"/>
      <c r="FX31" s="83"/>
      <c r="FY31" s="83"/>
      <c r="FZ31" s="83"/>
      <c r="GA31" s="83"/>
      <c r="GB31" s="83"/>
      <c r="GC31" s="83"/>
      <c r="GD31" s="83"/>
      <c r="GE31" s="83"/>
      <c r="GF31" s="83"/>
      <c r="GG31" s="83"/>
      <c r="GH31" s="83"/>
      <c r="GI31" s="83"/>
      <c r="GJ31" s="83"/>
    </row>
    <row r="32" spans="1:192" x14ac:dyDescent="0.25">
      <c r="A32" s="283"/>
      <c r="B32" s="283"/>
      <c r="C32" s="421"/>
      <c r="D32" s="284"/>
      <c r="E32" s="482" t="str">
        <f xml:space="preserve"> InpC!E$149</f>
        <v>Senior debt DSCR - year 18</v>
      </c>
      <c r="F32" s="482">
        <f xml:space="preserve"> InpC!F$149</f>
        <v>0</v>
      </c>
      <c r="G32" s="482" t="str">
        <f xml:space="preserve"> InpC!G$149</f>
        <v>ratio</v>
      </c>
      <c r="H32" s="83"/>
      <c r="I32" s="476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</row>
    <row r="33" spans="1:192" x14ac:dyDescent="0.25">
      <c r="A33" s="283"/>
      <c r="B33" s="283"/>
      <c r="C33" s="421"/>
      <c r="D33" s="284"/>
      <c r="E33" s="482" t="str">
        <f xml:space="preserve"> InpC!E$150</f>
        <v>Senior debt DSCR - year 19</v>
      </c>
      <c r="F33" s="482">
        <f xml:space="preserve"> InpC!F$150</f>
        <v>0</v>
      </c>
      <c r="G33" s="482" t="str">
        <f xml:space="preserve"> InpC!G$150</f>
        <v>ratio</v>
      </c>
      <c r="H33" s="83"/>
      <c r="I33" s="476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3"/>
      <c r="BR33" s="83"/>
      <c r="BS33" s="83"/>
      <c r="BT33" s="83"/>
      <c r="BU33" s="83"/>
      <c r="BV33" s="83"/>
      <c r="BW33" s="83"/>
      <c r="BX33" s="83"/>
      <c r="BY33" s="83"/>
      <c r="BZ33" s="83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  <c r="CQ33" s="83"/>
      <c r="CR33" s="83"/>
      <c r="CS33" s="83"/>
      <c r="CT33" s="83"/>
      <c r="CU33" s="83"/>
      <c r="CV33" s="83"/>
      <c r="CW33" s="83"/>
      <c r="CX33" s="83"/>
      <c r="CY33" s="83"/>
      <c r="CZ33" s="83"/>
      <c r="DA33" s="83"/>
      <c r="DB33" s="83"/>
      <c r="DC33" s="83"/>
      <c r="DD33" s="83"/>
      <c r="DE33" s="83"/>
      <c r="DF33" s="83"/>
      <c r="DG33" s="83"/>
      <c r="DH33" s="83"/>
      <c r="DI33" s="83"/>
      <c r="DJ33" s="83"/>
      <c r="DK33" s="83"/>
      <c r="DL33" s="83"/>
      <c r="DM33" s="83"/>
      <c r="DN33" s="83"/>
      <c r="DO33" s="83"/>
      <c r="DP33" s="83"/>
      <c r="DQ33" s="83"/>
      <c r="DR33" s="83"/>
      <c r="DS33" s="83"/>
      <c r="DT33" s="83"/>
      <c r="DU33" s="83"/>
      <c r="DV33" s="83"/>
      <c r="DW33" s="83"/>
      <c r="DX33" s="83"/>
      <c r="DY33" s="83"/>
      <c r="DZ33" s="83"/>
      <c r="EA33" s="83"/>
      <c r="EB33" s="83"/>
      <c r="EC33" s="83"/>
      <c r="ED33" s="83"/>
      <c r="EE33" s="83"/>
      <c r="EF33" s="83"/>
      <c r="EG33" s="83"/>
      <c r="EH33" s="83"/>
      <c r="EI33" s="83"/>
      <c r="EJ33" s="83"/>
      <c r="EK33" s="83"/>
      <c r="EL33" s="83"/>
      <c r="EM33" s="83"/>
      <c r="EN33" s="83"/>
      <c r="EO33" s="83"/>
      <c r="EP33" s="83"/>
      <c r="EQ33" s="83"/>
      <c r="ER33" s="83"/>
      <c r="ES33" s="83"/>
      <c r="ET33" s="83"/>
      <c r="EU33" s="83"/>
      <c r="EV33" s="83"/>
      <c r="EW33" s="83"/>
      <c r="EX33" s="83"/>
      <c r="EY33" s="83"/>
      <c r="EZ33" s="83"/>
      <c r="FA33" s="83"/>
      <c r="FB33" s="83"/>
      <c r="FC33" s="83"/>
      <c r="FD33" s="83"/>
      <c r="FE33" s="83"/>
      <c r="FF33" s="83"/>
      <c r="FG33" s="83"/>
      <c r="FH33" s="83"/>
      <c r="FI33" s="83"/>
      <c r="FJ33" s="83"/>
      <c r="FK33" s="83"/>
      <c r="FL33" s="83"/>
      <c r="FM33" s="83"/>
      <c r="FN33" s="83"/>
      <c r="FO33" s="83"/>
      <c r="FP33" s="83"/>
      <c r="FQ33" s="83"/>
      <c r="FR33" s="83"/>
      <c r="FS33" s="83"/>
      <c r="FT33" s="83"/>
      <c r="FU33" s="83"/>
      <c r="FV33" s="83"/>
      <c r="FW33" s="83"/>
      <c r="FX33" s="83"/>
      <c r="FY33" s="83"/>
      <c r="FZ33" s="83"/>
      <c r="GA33" s="83"/>
      <c r="GB33" s="83"/>
      <c r="GC33" s="83"/>
      <c r="GD33" s="83"/>
      <c r="GE33" s="83"/>
      <c r="GF33" s="83"/>
      <c r="GG33" s="83"/>
      <c r="GH33" s="83"/>
      <c r="GI33" s="83"/>
      <c r="GJ33" s="83"/>
    </row>
    <row r="34" spans="1:192" x14ac:dyDescent="0.25">
      <c r="A34" s="283"/>
      <c r="B34" s="283"/>
      <c r="C34" s="421"/>
      <c r="D34" s="284"/>
      <c r="E34" s="482" t="str">
        <f xml:space="preserve"> InpC!E$151</f>
        <v>Senior debt DSCR - year 20</v>
      </c>
      <c r="F34" s="482">
        <f xml:space="preserve"> InpC!F$151</f>
        <v>0</v>
      </c>
      <c r="G34" s="482" t="str">
        <f xml:space="preserve"> InpC!G$151</f>
        <v>ratio</v>
      </c>
      <c r="H34" s="83"/>
      <c r="I34" s="476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  <c r="BD34" s="83"/>
      <c r="BE34" s="83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3"/>
      <c r="BT34" s="83"/>
      <c r="BU34" s="83"/>
      <c r="BV34" s="83"/>
      <c r="BW34" s="83"/>
      <c r="BX34" s="83"/>
      <c r="BY34" s="83"/>
      <c r="BZ34" s="83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  <c r="CQ34" s="83"/>
      <c r="CR34" s="83"/>
      <c r="CS34" s="83"/>
      <c r="CT34" s="83"/>
      <c r="CU34" s="83"/>
      <c r="CV34" s="83"/>
      <c r="CW34" s="83"/>
      <c r="CX34" s="83"/>
      <c r="CY34" s="83"/>
      <c r="CZ34" s="83"/>
      <c r="DA34" s="83"/>
      <c r="DB34" s="83"/>
      <c r="DC34" s="83"/>
      <c r="DD34" s="83"/>
      <c r="DE34" s="83"/>
      <c r="DF34" s="83"/>
      <c r="DG34" s="83"/>
      <c r="DH34" s="83"/>
      <c r="DI34" s="83"/>
      <c r="DJ34" s="83"/>
      <c r="DK34" s="83"/>
      <c r="DL34" s="83"/>
      <c r="DM34" s="83"/>
      <c r="DN34" s="83"/>
      <c r="DO34" s="83"/>
      <c r="DP34" s="83"/>
      <c r="DQ34" s="83"/>
      <c r="DR34" s="83"/>
      <c r="DS34" s="83"/>
      <c r="DT34" s="83"/>
      <c r="DU34" s="83"/>
      <c r="DV34" s="83"/>
      <c r="DW34" s="83"/>
      <c r="DX34" s="83"/>
      <c r="DY34" s="83"/>
      <c r="DZ34" s="83"/>
      <c r="EA34" s="83"/>
      <c r="EB34" s="83"/>
      <c r="EC34" s="83"/>
      <c r="ED34" s="83"/>
      <c r="EE34" s="83"/>
      <c r="EF34" s="83"/>
      <c r="EG34" s="83"/>
      <c r="EH34" s="83"/>
      <c r="EI34" s="83"/>
      <c r="EJ34" s="83"/>
      <c r="EK34" s="83"/>
      <c r="EL34" s="83"/>
      <c r="EM34" s="83"/>
      <c r="EN34" s="83"/>
      <c r="EO34" s="83"/>
      <c r="EP34" s="83"/>
      <c r="EQ34" s="83"/>
      <c r="ER34" s="83"/>
      <c r="ES34" s="83"/>
      <c r="ET34" s="83"/>
      <c r="EU34" s="83"/>
      <c r="EV34" s="83"/>
      <c r="EW34" s="83"/>
      <c r="EX34" s="83"/>
      <c r="EY34" s="83"/>
      <c r="EZ34" s="83"/>
      <c r="FA34" s="83"/>
      <c r="FB34" s="83"/>
      <c r="FC34" s="83"/>
      <c r="FD34" s="83"/>
      <c r="FE34" s="83"/>
      <c r="FF34" s="83"/>
      <c r="FG34" s="83"/>
      <c r="FH34" s="83"/>
      <c r="FI34" s="83"/>
      <c r="FJ34" s="83"/>
      <c r="FK34" s="83"/>
      <c r="FL34" s="83"/>
      <c r="FM34" s="83"/>
      <c r="FN34" s="83"/>
      <c r="FO34" s="83"/>
      <c r="FP34" s="83"/>
      <c r="FQ34" s="83"/>
      <c r="FR34" s="83"/>
      <c r="FS34" s="83"/>
      <c r="FT34" s="83"/>
      <c r="FU34" s="83"/>
      <c r="FV34" s="83"/>
      <c r="FW34" s="83"/>
      <c r="FX34" s="83"/>
      <c r="FY34" s="83"/>
      <c r="FZ34" s="83"/>
      <c r="GA34" s="83"/>
      <c r="GB34" s="83"/>
      <c r="GC34" s="83"/>
      <c r="GD34" s="83"/>
      <c r="GE34" s="83"/>
      <c r="GF34" s="83"/>
      <c r="GG34" s="83"/>
      <c r="GH34" s="83"/>
      <c r="GI34" s="83"/>
      <c r="GJ34" s="83"/>
    </row>
    <row r="35" spans="1:192" x14ac:dyDescent="0.25">
      <c r="A35" s="283"/>
      <c r="B35" s="283"/>
      <c r="C35" s="421"/>
      <c r="D35" s="284"/>
      <c r="E35" s="482" t="str">
        <f xml:space="preserve"> InpC!E$152</f>
        <v>Senior debt DSCR - year 21</v>
      </c>
      <c r="F35" s="482">
        <f xml:space="preserve"> InpC!F$152</f>
        <v>0</v>
      </c>
      <c r="G35" s="482" t="str">
        <f xml:space="preserve"> InpC!G$152</f>
        <v>ratio</v>
      </c>
      <c r="H35" s="83"/>
      <c r="I35" s="476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3"/>
      <c r="DC35" s="83"/>
      <c r="DD35" s="83"/>
      <c r="DE35" s="83"/>
      <c r="DF35" s="83"/>
      <c r="DG35" s="83"/>
      <c r="DH35" s="83"/>
      <c r="DI35" s="83"/>
      <c r="DJ35" s="83"/>
      <c r="DK35" s="83"/>
      <c r="DL35" s="83"/>
      <c r="DM35" s="83"/>
      <c r="DN35" s="83"/>
      <c r="DO35" s="83"/>
      <c r="DP35" s="83"/>
      <c r="DQ35" s="83"/>
      <c r="DR35" s="83"/>
      <c r="DS35" s="83"/>
      <c r="DT35" s="83"/>
      <c r="DU35" s="83"/>
      <c r="DV35" s="83"/>
      <c r="DW35" s="83"/>
      <c r="DX35" s="83"/>
      <c r="DY35" s="83"/>
      <c r="DZ35" s="83"/>
      <c r="EA35" s="83"/>
      <c r="EB35" s="83"/>
      <c r="EC35" s="83"/>
      <c r="ED35" s="83"/>
      <c r="EE35" s="83"/>
      <c r="EF35" s="83"/>
      <c r="EG35" s="83"/>
      <c r="EH35" s="83"/>
      <c r="EI35" s="83"/>
      <c r="EJ35" s="83"/>
      <c r="EK35" s="83"/>
      <c r="EL35" s="83"/>
      <c r="EM35" s="83"/>
      <c r="EN35" s="83"/>
      <c r="EO35" s="83"/>
      <c r="EP35" s="83"/>
      <c r="EQ35" s="83"/>
      <c r="ER35" s="83"/>
      <c r="ES35" s="83"/>
      <c r="ET35" s="83"/>
      <c r="EU35" s="83"/>
      <c r="EV35" s="83"/>
      <c r="EW35" s="83"/>
      <c r="EX35" s="83"/>
      <c r="EY35" s="83"/>
      <c r="EZ35" s="83"/>
      <c r="FA35" s="83"/>
      <c r="FB35" s="83"/>
      <c r="FC35" s="83"/>
      <c r="FD35" s="83"/>
      <c r="FE35" s="83"/>
      <c r="FF35" s="83"/>
      <c r="FG35" s="83"/>
      <c r="FH35" s="83"/>
      <c r="FI35" s="83"/>
      <c r="FJ35" s="83"/>
      <c r="FK35" s="83"/>
      <c r="FL35" s="83"/>
      <c r="FM35" s="83"/>
      <c r="FN35" s="83"/>
      <c r="FO35" s="83"/>
      <c r="FP35" s="83"/>
      <c r="FQ35" s="83"/>
      <c r="FR35" s="83"/>
      <c r="FS35" s="83"/>
      <c r="FT35" s="83"/>
      <c r="FU35" s="83"/>
      <c r="FV35" s="83"/>
      <c r="FW35" s="83"/>
      <c r="FX35" s="83"/>
      <c r="FY35" s="83"/>
      <c r="FZ35" s="83"/>
      <c r="GA35" s="83"/>
      <c r="GB35" s="83"/>
      <c r="GC35" s="83"/>
      <c r="GD35" s="83"/>
      <c r="GE35" s="83"/>
      <c r="GF35" s="83"/>
      <c r="GG35" s="83"/>
      <c r="GH35" s="83"/>
      <c r="GI35" s="83"/>
      <c r="GJ35" s="83"/>
    </row>
    <row r="36" spans="1:192" x14ac:dyDescent="0.25">
      <c r="A36" s="283"/>
      <c r="B36" s="283"/>
      <c r="C36" s="421"/>
      <c r="D36" s="284"/>
      <c r="E36" s="482" t="str">
        <f xml:space="preserve"> InpC!E$153</f>
        <v>Senior debt DSCR - year 22</v>
      </c>
      <c r="F36" s="482">
        <f xml:space="preserve"> InpC!F$153</f>
        <v>0</v>
      </c>
      <c r="G36" s="482" t="str">
        <f xml:space="preserve"> InpC!G$153</f>
        <v>ratio</v>
      </c>
      <c r="H36" s="83"/>
      <c r="I36" s="476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  <c r="BB36" s="83"/>
      <c r="BC36" s="83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3"/>
      <c r="BT36" s="83"/>
      <c r="BU36" s="83"/>
      <c r="BV36" s="83"/>
      <c r="BW36" s="83"/>
      <c r="BX36" s="83"/>
      <c r="BY36" s="83"/>
      <c r="BZ36" s="83"/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  <c r="CQ36" s="83"/>
      <c r="CR36" s="83"/>
      <c r="CS36" s="83"/>
      <c r="CT36" s="83"/>
      <c r="CU36" s="83"/>
      <c r="CV36" s="83"/>
      <c r="CW36" s="83"/>
      <c r="CX36" s="83"/>
      <c r="CY36" s="83"/>
      <c r="CZ36" s="83"/>
      <c r="DA36" s="83"/>
      <c r="DB36" s="83"/>
      <c r="DC36" s="83"/>
      <c r="DD36" s="83"/>
      <c r="DE36" s="83"/>
      <c r="DF36" s="83"/>
      <c r="DG36" s="83"/>
      <c r="DH36" s="83"/>
      <c r="DI36" s="83"/>
      <c r="DJ36" s="83"/>
      <c r="DK36" s="83"/>
      <c r="DL36" s="83"/>
      <c r="DM36" s="83"/>
      <c r="DN36" s="83"/>
      <c r="DO36" s="83"/>
      <c r="DP36" s="83"/>
      <c r="DQ36" s="83"/>
      <c r="DR36" s="83"/>
      <c r="DS36" s="83"/>
      <c r="DT36" s="83"/>
      <c r="DU36" s="83"/>
      <c r="DV36" s="83"/>
      <c r="DW36" s="83"/>
      <c r="DX36" s="83"/>
      <c r="DY36" s="83"/>
      <c r="DZ36" s="83"/>
      <c r="EA36" s="83"/>
      <c r="EB36" s="83"/>
      <c r="EC36" s="83"/>
      <c r="ED36" s="83"/>
      <c r="EE36" s="83"/>
      <c r="EF36" s="83"/>
      <c r="EG36" s="83"/>
      <c r="EH36" s="83"/>
      <c r="EI36" s="83"/>
      <c r="EJ36" s="83"/>
      <c r="EK36" s="83"/>
      <c r="EL36" s="83"/>
      <c r="EM36" s="83"/>
      <c r="EN36" s="83"/>
      <c r="EO36" s="83"/>
      <c r="EP36" s="83"/>
      <c r="EQ36" s="83"/>
      <c r="ER36" s="83"/>
      <c r="ES36" s="83"/>
      <c r="ET36" s="83"/>
      <c r="EU36" s="83"/>
      <c r="EV36" s="83"/>
      <c r="EW36" s="83"/>
      <c r="EX36" s="83"/>
      <c r="EY36" s="83"/>
      <c r="EZ36" s="83"/>
      <c r="FA36" s="83"/>
      <c r="FB36" s="83"/>
      <c r="FC36" s="83"/>
      <c r="FD36" s="83"/>
      <c r="FE36" s="83"/>
      <c r="FF36" s="83"/>
      <c r="FG36" s="83"/>
      <c r="FH36" s="83"/>
      <c r="FI36" s="83"/>
      <c r="FJ36" s="83"/>
      <c r="FK36" s="83"/>
      <c r="FL36" s="83"/>
      <c r="FM36" s="83"/>
      <c r="FN36" s="83"/>
      <c r="FO36" s="83"/>
      <c r="FP36" s="83"/>
      <c r="FQ36" s="83"/>
      <c r="FR36" s="83"/>
      <c r="FS36" s="83"/>
      <c r="FT36" s="83"/>
      <c r="FU36" s="83"/>
      <c r="FV36" s="83"/>
      <c r="FW36" s="83"/>
      <c r="FX36" s="83"/>
      <c r="FY36" s="83"/>
      <c r="FZ36" s="83"/>
      <c r="GA36" s="83"/>
      <c r="GB36" s="83"/>
      <c r="GC36" s="83"/>
      <c r="GD36" s="83"/>
      <c r="GE36" s="83"/>
      <c r="GF36" s="83"/>
      <c r="GG36" s="83"/>
      <c r="GH36" s="83"/>
      <c r="GI36" s="83"/>
      <c r="GJ36" s="83"/>
    </row>
    <row r="37" spans="1:192" x14ac:dyDescent="0.25">
      <c r="A37" s="283"/>
      <c r="B37" s="283"/>
      <c r="C37" s="421"/>
      <c r="D37" s="284"/>
      <c r="E37" s="482" t="str">
        <f xml:space="preserve"> InpC!E$154</f>
        <v>Senior debt DSCR - year 23</v>
      </c>
      <c r="F37" s="482">
        <f xml:space="preserve"> InpC!F$154</f>
        <v>0</v>
      </c>
      <c r="G37" s="482" t="str">
        <f xml:space="preserve"> InpC!G$154</f>
        <v>ratio</v>
      </c>
      <c r="H37" s="83"/>
      <c r="I37" s="476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  <c r="BB37" s="83"/>
      <c r="BC37" s="83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3"/>
      <c r="BT37" s="83"/>
      <c r="BU37" s="83"/>
      <c r="BV37" s="83"/>
      <c r="BW37" s="83"/>
      <c r="BX37" s="83"/>
      <c r="BY37" s="83"/>
      <c r="BZ37" s="83"/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  <c r="CQ37" s="83"/>
      <c r="CR37" s="83"/>
      <c r="CS37" s="83"/>
      <c r="CT37" s="83"/>
      <c r="CU37" s="83"/>
      <c r="CV37" s="83"/>
      <c r="CW37" s="83"/>
      <c r="CX37" s="83"/>
      <c r="CY37" s="83"/>
      <c r="CZ37" s="83"/>
      <c r="DA37" s="83"/>
      <c r="DB37" s="83"/>
      <c r="DC37" s="83"/>
      <c r="DD37" s="83"/>
      <c r="DE37" s="83"/>
      <c r="DF37" s="83"/>
      <c r="DG37" s="83"/>
      <c r="DH37" s="83"/>
      <c r="DI37" s="83"/>
      <c r="DJ37" s="83"/>
      <c r="DK37" s="83"/>
      <c r="DL37" s="83"/>
      <c r="DM37" s="83"/>
      <c r="DN37" s="83"/>
      <c r="DO37" s="83"/>
      <c r="DP37" s="83"/>
      <c r="DQ37" s="83"/>
      <c r="DR37" s="83"/>
      <c r="DS37" s="83"/>
      <c r="DT37" s="83"/>
      <c r="DU37" s="83"/>
      <c r="DV37" s="83"/>
      <c r="DW37" s="83"/>
      <c r="DX37" s="83"/>
      <c r="DY37" s="83"/>
      <c r="DZ37" s="83"/>
      <c r="EA37" s="83"/>
      <c r="EB37" s="83"/>
      <c r="EC37" s="83"/>
      <c r="ED37" s="83"/>
      <c r="EE37" s="83"/>
      <c r="EF37" s="83"/>
      <c r="EG37" s="83"/>
      <c r="EH37" s="83"/>
      <c r="EI37" s="83"/>
      <c r="EJ37" s="83"/>
      <c r="EK37" s="83"/>
      <c r="EL37" s="83"/>
      <c r="EM37" s="83"/>
      <c r="EN37" s="83"/>
      <c r="EO37" s="83"/>
      <c r="EP37" s="83"/>
      <c r="EQ37" s="83"/>
      <c r="ER37" s="83"/>
      <c r="ES37" s="83"/>
      <c r="ET37" s="83"/>
      <c r="EU37" s="83"/>
      <c r="EV37" s="83"/>
      <c r="EW37" s="83"/>
      <c r="EX37" s="83"/>
      <c r="EY37" s="83"/>
      <c r="EZ37" s="83"/>
      <c r="FA37" s="83"/>
      <c r="FB37" s="83"/>
      <c r="FC37" s="83"/>
      <c r="FD37" s="83"/>
      <c r="FE37" s="83"/>
      <c r="FF37" s="83"/>
      <c r="FG37" s="83"/>
      <c r="FH37" s="83"/>
      <c r="FI37" s="83"/>
      <c r="FJ37" s="83"/>
      <c r="FK37" s="83"/>
      <c r="FL37" s="83"/>
      <c r="FM37" s="83"/>
      <c r="FN37" s="83"/>
      <c r="FO37" s="83"/>
      <c r="FP37" s="83"/>
      <c r="FQ37" s="83"/>
      <c r="FR37" s="83"/>
      <c r="FS37" s="83"/>
      <c r="FT37" s="83"/>
      <c r="FU37" s="83"/>
      <c r="FV37" s="83"/>
      <c r="FW37" s="83"/>
      <c r="FX37" s="83"/>
      <c r="FY37" s="83"/>
      <c r="FZ37" s="83"/>
      <c r="GA37" s="83"/>
      <c r="GB37" s="83"/>
      <c r="GC37" s="83"/>
      <c r="GD37" s="83"/>
      <c r="GE37" s="83"/>
      <c r="GF37" s="83"/>
      <c r="GG37" s="83"/>
      <c r="GH37" s="83"/>
      <c r="GI37" s="83"/>
      <c r="GJ37" s="83"/>
    </row>
    <row r="38" spans="1:192" x14ac:dyDescent="0.25">
      <c r="A38" s="283"/>
      <c r="B38" s="283"/>
      <c r="C38" s="421"/>
      <c r="D38" s="284"/>
      <c r="E38" s="482" t="str">
        <f xml:space="preserve"> InpC!E$155</f>
        <v>Senior debt DSCR - year 24</v>
      </c>
      <c r="F38" s="482">
        <f xml:space="preserve"> InpC!F$155</f>
        <v>0</v>
      </c>
      <c r="G38" s="482" t="str">
        <f xml:space="preserve"> InpC!G$155</f>
        <v>ratio</v>
      </c>
      <c r="H38" s="83"/>
      <c r="I38" s="476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3"/>
      <c r="CX38" s="83"/>
      <c r="CY38" s="83"/>
      <c r="CZ38" s="83"/>
      <c r="DA38" s="83"/>
      <c r="DB38" s="83"/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83"/>
      <c r="DO38" s="83"/>
      <c r="DP38" s="83"/>
      <c r="DQ38" s="83"/>
      <c r="DR38" s="83"/>
      <c r="DS38" s="83"/>
      <c r="DT38" s="83"/>
      <c r="DU38" s="83"/>
      <c r="DV38" s="83"/>
      <c r="DW38" s="83"/>
      <c r="DX38" s="83"/>
      <c r="DY38" s="83"/>
      <c r="DZ38" s="83"/>
      <c r="EA38" s="83"/>
      <c r="EB38" s="83"/>
      <c r="EC38" s="83"/>
      <c r="ED38" s="83"/>
      <c r="EE38" s="83"/>
      <c r="EF38" s="83"/>
      <c r="EG38" s="83"/>
      <c r="EH38" s="83"/>
      <c r="EI38" s="83"/>
      <c r="EJ38" s="83"/>
      <c r="EK38" s="83"/>
      <c r="EL38" s="83"/>
      <c r="EM38" s="83"/>
      <c r="EN38" s="83"/>
      <c r="EO38" s="83"/>
      <c r="EP38" s="83"/>
      <c r="EQ38" s="83"/>
      <c r="ER38" s="83"/>
      <c r="ES38" s="83"/>
      <c r="ET38" s="83"/>
      <c r="EU38" s="83"/>
      <c r="EV38" s="83"/>
      <c r="EW38" s="83"/>
      <c r="EX38" s="83"/>
      <c r="EY38" s="83"/>
      <c r="EZ38" s="83"/>
      <c r="FA38" s="83"/>
      <c r="FB38" s="83"/>
      <c r="FC38" s="83"/>
      <c r="FD38" s="83"/>
      <c r="FE38" s="83"/>
      <c r="FF38" s="83"/>
      <c r="FG38" s="83"/>
      <c r="FH38" s="83"/>
      <c r="FI38" s="83"/>
      <c r="FJ38" s="83"/>
      <c r="FK38" s="83"/>
      <c r="FL38" s="83"/>
      <c r="FM38" s="83"/>
      <c r="FN38" s="83"/>
      <c r="FO38" s="83"/>
      <c r="FP38" s="83"/>
      <c r="FQ38" s="83"/>
      <c r="FR38" s="83"/>
      <c r="FS38" s="83"/>
      <c r="FT38" s="83"/>
      <c r="FU38" s="83"/>
      <c r="FV38" s="83"/>
      <c r="FW38" s="83"/>
      <c r="FX38" s="83"/>
      <c r="FY38" s="83"/>
      <c r="FZ38" s="83"/>
      <c r="GA38" s="83"/>
      <c r="GB38" s="83"/>
      <c r="GC38" s="83"/>
      <c r="GD38" s="83"/>
      <c r="GE38" s="83"/>
      <c r="GF38" s="83"/>
      <c r="GG38" s="83"/>
      <c r="GH38" s="83"/>
      <c r="GI38" s="83"/>
      <c r="GJ38" s="83"/>
    </row>
    <row r="39" spans="1:192" x14ac:dyDescent="0.25">
      <c r="A39" s="283"/>
      <c r="B39" s="283"/>
      <c r="C39" s="421"/>
      <c r="D39" s="284"/>
      <c r="E39" s="482" t="str">
        <f xml:space="preserve"> InpC!E$156</f>
        <v>Senior debt DSCR - year 25</v>
      </c>
      <c r="F39" s="482">
        <f xml:space="preserve"> InpC!F$156</f>
        <v>0</v>
      </c>
      <c r="G39" s="482" t="str">
        <f xml:space="preserve"> InpC!G$156</f>
        <v>ratio</v>
      </c>
      <c r="H39" s="83"/>
      <c r="I39" s="476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3"/>
      <c r="DC39" s="83"/>
      <c r="DD39" s="83"/>
      <c r="DE39" s="83"/>
      <c r="DF39" s="83"/>
      <c r="DG39" s="83"/>
      <c r="DH39" s="83"/>
      <c r="DI39" s="83"/>
      <c r="DJ39" s="83"/>
      <c r="DK39" s="83"/>
      <c r="DL39" s="83"/>
      <c r="DM39" s="83"/>
      <c r="DN39" s="83"/>
      <c r="DO39" s="83"/>
      <c r="DP39" s="83"/>
      <c r="DQ39" s="83"/>
      <c r="DR39" s="83"/>
      <c r="DS39" s="83"/>
      <c r="DT39" s="83"/>
      <c r="DU39" s="83"/>
      <c r="DV39" s="83"/>
      <c r="DW39" s="83"/>
      <c r="DX39" s="83"/>
      <c r="DY39" s="83"/>
      <c r="DZ39" s="83"/>
      <c r="EA39" s="83"/>
      <c r="EB39" s="83"/>
      <c r="EC39" s="83"/>
      <c r="ED39" s="83"/>
      <c r="EE39" s="83"/>
      <c r="EF39" s="83"/>
      <c r="EG39" s="83"/>
      <c r="EH39" s="83"/>
      <c r="EI39" s="83"/>
      <c r="EJ39" s="8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83"/>
      <c r="EV39" s="83"/>
      <c r="EW39" s="83"/>
      <c r="EX39" s="83"/>
      <c r="EY39" s="83"/>
      <c r="EZ39" s="83"/>
      <c r="FA39" s="83"/>
      <c r="FB39" s="83"/>
      <c r="FC39" s="83"/>
      <c r="FD39" s="83"/>
      <c r="FE39" s="83"/>
      <c r="FF39" s="83"/>
      <c r="FG39" s="83"/>
      <c r="FH39" s="83"/>
      <c r="FI39" s="83"/>
      <c r="FJ39" s="83"/>
      <c r="FK39" s="83"/>
      <c r="FL39" s="83"/>
      <c r="FM39" s="83"/>
      <c r="FN39" s="83"/>
      <c r="FO39" s="83"/>
      <c r="FP39" s="83"/>
      <c r="FQ39" s="83"/>
      <c r="FR39" s="83"/>
      <c r="FS39" s="83"/>
      <c r="FT39" s="83"/>
      <c r="FU39" s="83"/>
      <c r="FV39" s="83"/>
      <c r="FW39" s="83"/>
      <c r="FX39" s="83"/>
      <c r="FY39" s="83"/>
      <c r="FZ39" s="83"/>
      <c r="GA39" s="83"/>
      <c r="GB39" s="83"/>
      <c r="GC39" s="83"/>
      <c r="GD39" s="83"/>
      <c r="GE39" s="83"/>
      <c r="GF39" s="83"/>
      <c r="GG39" s="83"/>
      <c r="GH39" s="83"/>
      <c r="GI39" s="83"/>
      <c r="GJ39" s="83"/>
    </row>
    <row r="40" spans="1:192" x14ac:dyDescent="0.25">
      <c r="E40" s="194" t="str">
        <f xml:space="preserve"> Time!E$165</f>
        <v>Contract year number</v>
      </c>
      <c r="F40" s="194">
        <f xml:space="preserve"> Time!F$165</f>
        <v>0</v>
      </c>
      <c r="G40" s="194" t="str">
        <f xml:space="preserve"> Time!G$165</f>
        <v>counter</v>
      </c>
      <c r="H40" s="194">
        <f xml:space="preserve"> Time!H$165</f>
        <v>0</v>
      </c>
      <c r="I40" s="194">
        <f xml:space="preserve"> Time!I$165</f>
        <v>0</v>
      </c>
      <c r="J40" s="194">
        <f xml:space="preserve"> Time!J$165</f>
        <v>0</v>
      </c>
      <c r="K40" s="194">
        <f xml:space="preserve"> Time!K$165</f>
        <v>0</v>
      </c>
      <c r="L40" s="194">
        <f xml:space="preserve"> Time!L$165</f>
        <v>0</v>
      </c>
      <c r="M40" s="194">
        <f xml:space="preserve"> Time!M$165</f>
        <v>0</v>
      </c>
      <c r="N40" s="194">
        <f xml:space="preserve"> Time!N$165</f>
        <v>0</v>
      </c>
      <c r="O40" s="194">
        <f xml:space="preserve"> Time!O$165</f>
        <v>0</v>
      </c>
      <c r="P40" s="194">
        <f xml:space="preserve"> Time!P$165</f>
        <v>0</v>
      </c>
      <c r="Q40" s="194">
        <f xml:space="preserve"> Time!Q$165</f>
        <v>1</v>
      </c>
      <c r="R40" s="194">
        <f xml:space="preserve"> Time!R$165</f>
        <v>1</v>
      </c>
      <c r="S40" s="194">
        <f xml:space="preserve"> Time!S$165</f>
        <v>2</v>
      </c>
      <c r="T40" s="194">
        <f xml:space="preserve"> Time!T$165</f>
        <v>2</v>
      </c>
      <c r="U40" s="194">
        <f xml:space="preserve"> Time!U$165</f>
        <v>3</v>
      </c>
      <c r="V40" s="194">
        <f xml:space="preserve"> Time!V$165</f>
        <v>3</v>
      </c>
      <c r="W40" s="194">
        <f xml:space="preserve"> Time!W$165</f>
        <v>4</v>
      </c>
      <c r="X40" s="194">
        <f xml:space="preserve"> Time!X$165</f>
        <v>4</v>
      </c>
      <c r="Y40" s="194">
        <f xml:space="preserve"> Time!Y$165</f>
        <v>5</v>
      </c>
      <c r="Z40" s="194">
        <f xml:space="preserve"> Time!Z$165</f>
        <v>5</v>
      </c>
      <c r="AA40" s="194">
        <f xml:space="preserve"> Time!AA$165</f>
        <v>6</v>
      </c>
      <c r="AB40" s="194">
        <f xml:space="preserve"> Time!AB$165</f>
        <v>6</v>
      </c>
      <c r="AC40" s="194">
        <f xml:space="preserve"> Time!AC$165</f>
        <v>7</v>
      </c>
      <c r="AD40" s="194">
        <f xml:space="preserve"> Time!AD$165</f>
        <v>7</v>
      </c>
      <c r="AE40" s="194">
        <f xml:space="preserve"> Time!AE$165</f>
        <v>8</v>
      </c>
      <c r="AF40" s="194">
        <f xml:space="preserve"> Time!AF$165</f>
        <v>8</v>
      </c>
      <c r="AG40" s="194">
        <f xml:space="preserve"> Time!AG$165</f>
        <v>9</v>
      </c>
      <c r="AH40" s="194">
        <f xml:space="preserve"> Time!AH$165</f>
        <v>9</v>
      </c>
      <c r="AI40" s="194">
        <f xml:space="preserve"> Time!AI$165</f>
        <v>10</v>
      </c>
      <c r="AJ40" s="194">
        <f xml:space="preserve"> Time!AJ$165</f>
        <v>10</v>
      </c>
      <c r="AK40" s="194">
        <f xml:space="preserve"> Time!AK$165</f>
        <v>11</v>
      </c>
      <c r="AL40" s="194">
        <f xml:space="preserve"> Time!AL$165</f>
        <v>11</v>
      </c>
      <c r="AM40" s="194">
        <f xml:space="preserve"> Time!AM$165</f>
        <v>12</v>
      </c>
      <c r="AN40" s="194">
        <f xml:space="preserve"> Time!AN$165</f>
        <v>12</v>
      </c>
      <c r="AO40" s="194">
        <f xml:space="preserve"> Time!AO$165</f>
        <v>13</v>
      </c>
      <c r="AP40" s="194">
        <f xml:space="preserve"> Time!AP$165</f>
        <v>13</v>
      </c>
      <c r="AQ40" s="194">
        <f xml:space="preserve"> Time!AQ$165</f>
        <v>14</v>
      </c>
      <c r="AR40" s="194">
        <f xml:space="preserve"> Time!AR$165</f>
        <v>14</v>
      </c>
      <c r="AS40" s="194">
        <f xml:space="preserve"> Time!AS$165</f>
        <v>15</v>
      </c>
      <c r="AT40" s="194">
        <f xml:space="preserve"> Time!AT$165</f>
        <v>15</v>
      </c>
      <c r="AU40" s="194">
        <f xml:space="preserve"> Time!AU$165</f>
        <v>16</v>
      </c>
      <c r="AV40" s="194">
        <f xml:space="preserve"> Time!AV$165</f>
        <v>16</v>
      </c>
      <c r="AW40" s="194">
        <f xml:space="preserve"> Time!AW$165</f>
        <v>17</v>
      </c>
      <c r="AX40" s="194">
        <f xml:space="preserve"> Time!AX$165</f>
        <v>17</v>
      </c>
      <c r="AY40" s="194">
        <f xml:space="preserve"> Time!AY$165</f>
        <v>18</v>
      </c>
      <c r="AZ40" s="194">
        <f xml:space="preserve"> Time!AZ$165</f>
        <v>18</v>
      </c>
      <c r="BA40" s="194">
        <f xml:space="preserve"> Time!BA$165</f>
        <v>19</v>
      </c>
      <c r="BB40" s="194">
        <f xml:space="preserve"> Time!BB$165</f>
        <v>19</v>
      </c>
      <c r="BC40" s="194">
        <f xml:space="preserve"> Time!BC$165</f>
        <v>20</v>
      </c>
      <c r="BD40" s="194">
        <f xml:space="preserve"> Time!BD$165</f>
        <v>20</v>
      </c>
      <c r="BE40" s="194">
        <f xml:space="preserve"> Time!BE$165</f>
        <v>0</v>
      </c>
      <c r="BF40" s="194">
        <f xml:space="preserve"> Time!BF$165</f>
        <v>0</v>
      </c>
      <c r="BG40" s="194">
        <f xml:space="preserve"> Time!BG$165</f>
        <v>0</v>
      </c>
      <c r="BH40" s="194">
        <f xml:space="preserve"> Time!BH$165</f>
        <v>0</v>
      </c>
      <c r="BI40" s="194">
        <f xml:space="preserve"> Time!BI$165</f>
        <v>0</v>
      </c>
      <c r="BJ40" s="194">
        <f xml:space="preserve"> Time!BJ$165</f>
        <v>0</v>
      </c>
      <c r="BK40" s="194">
        <f xml:space="preserve"> Time!BK$165</f>
        <v>0</v>
      </c>
      <c r="BL40" s="194">
        <f xml:space="preserve"> Time!BL$165</f>
        <v>0</v>
      </c>
      <c r="BM40" s="194">
        <f xml:space="preserve"> Time!BM$165</f>
        <v>0</v>
      </c>
      <c r="BN40" s="194">
        <f xml:space="preserve"> Time!BN$165</f>
        <v>0</v>
      </c>
      <c r="BO40" s="194">
        <f xml:space="preserve"> Time!BO$165</f>
        <v>0</v>
      </c>
      <c r="BP40" s="194">
        <f xml:space="preserve"> Time!BP$165</f>
        <v>0</v>
      </c>
      <c r="BQ40" s="194">
        <f xml:space="preserve"> Time!BQ$165</f>
        <v>0</v>
      </c>
      <c r="BR40" s="194">
        <f xml:space="preserve"> Time!BR$165</f>
        <v>0</v>
      </c>
      <c r="BS40" s="194">
        <f xml:space="preserve"> Time!BS$165</f>
        <v>0</v>
      </c>
      <c r="BT40" s="194">
        <f xml:space="preserve"> Time!BT$165</f>
        <v>0</v>
      </c>
      <c r="BU40" s="194">
        <f xml:space="preserve"> Time!BU$165</f>
        <v>0</v>
      </c>
      <c r="BV40" s="194">
        <f xml:space="preserve"> Time!BV$165</f>
        <v>0</v>
      </c>
      <c r="BW40" s="194">
        <f xml:space="preserve"> Time!BW$165</f>
        <v>0</v>
      </c>
      <c r="BX40" s="194">
        <f xml:space="preserve"> Time!BX$165</f>
        <v>0</v>
      </c>
      <c r="BY40" s="194">
        <f xml:space="preserve"> Time!BY$165</f>
        <v>0</v>
      </c>
      <c r="BZ40" s="194">
        <f xml:space="preserve"> Time!BZ$165</f>
        <v>0</v>
      </c>
      <c r="CA40" s="194">
        <f xml:space="preserve"> Time!CA$165</f>
        <v>0</v>
      </c>
      <c r="CB40" s="194">
        <f xml:space="preserve"> Time!CB$165</f>
        <v>0</v>
      </c>
      <c r="CC40" s="194">
        <f xml:space="preserve"> Time!CC$165</f>
        <v>0</v>
      </c>
      <c r="CD40" s="194">
        <f xml:space="preserve"> Time!CD$165</f>
        <v>0</v>
      </c>
      <c r="CE40" s="194">
        <f xml:space="preserve"> Time!CE$165</f>
        <v>0</v>
      </c>
      <c r="CF40" s="194">
        <f xml:space="preserve"> Time!CF$165</f>
        <v>0</v>
      </c>
      <c r="CG40" s="194">
        <f xml:space="preserve"> Time!CG$165</f>
        <v>0</v>
      </c>
      <c r="CH40" s="194">
        <f xml:space="preserve"> Time!CH$165</f>
        <v>0</v>
      </c>
      <c r="CI40" s="194">
        <f xml:space="preserve"> Time!CI$165</f>
        <v>0</v>
      </c>
      <c r="CJ40" s="194">
        <f xml:space="preserve"> Time!CJ$165</f>
        <v>0</v>
      </c>
      <c r="CK40" s="194">
        <f xml:space="preserve"> Time!CK$165</f>
        <v>0</v>
      </c>
      <c r="CL40" s="194">
        <f xml:space="preserve"> Time!CL$165</f>
        <v>0</v>
      </c>
      <c r="CM40" s="194">
        <f xml:space="preserve"> Time!CM$165</f>
        <v>0</v>
      </c>
      <c r="CN40" s="194">
        <f xml:space="preserve"> Time!CN$165</f>
        <v>0</v>
      </c>
      <c r="CO40" s="194">
        <f xml:space="preserve"> Time!CO$165</f>
        <v>0</v>
      </c>
      <c r="CP40" s="194">
        <f xml:space="preserve"> Time!CP$165</f>
        <v>0</v>
      </c>
      <c r="CQ40" s="194">
        <f xml:space="preserve"> Time!CQ$165</f>
        <v>0</v>
      </c>
      <c r="CR40" s="194">
        <f xml:space="preserve"> Time!CR$165</f>
        <v>0</v>
      </c>
      <c r="CS40" s="194">
        <f xml:space="preserve"> Time!CS$165</f>
        <v>0</v>
      </c>
      <c r="CT40" s="194">
        <f xml:space="preserve"> Time!CT$165</f>
        <v>0</v>
      </c>
      <c r="CU40" s="194">
        <f xml:space="preserve"> Time!CU$165</f>
        <v>0</v>
      </c>
      <c r="CV40" s="194">
        <f xml:space="preserve"> Time!CV$165</f>
        <v>0</v>
      </c>
      <c r="CW40" s="194">
        <f xml:space="preserve"> Time!CW$165</f>
        <v>0</v>
      </c>
      <c r="CX40" s="194">
        <f xml:space="preserve"> Time!CX$165</f>
        <v>0</v>
      </c>
      <c r="CY40" s="194">
        <f xml:space="preserve"> Time!CY$165</f>
        <v>0</v>
      </c>
      <c r="CZ40" s="194">
        <f xml:space="preserve"> Time!CZ$165</f>
        <v>0</v>
      </c>
      <c r="DA40" s="194">
        <f xml:space="preserve"> Time!DA$165</f>
        <v>0</v>
      </c>
      <c r="DB40" s="194">
        <f xml:space="preserve"> Time!DB$165</f>
        <v>0</v>
      </c>
      <c r="DC40" s="194">
        <f xml:space="preserve"> Time!DC$165</f>
        <v>0</v>
      </c>
      <c r="DD40" s="194">
        <f xml:space="preserve"> Time!DD$165</f>
        <v>0</v>
      </c>
      <c r="DE40" s="194">
        <f xml:space="preserve"> Time!DE$165</f>
        <v>0</v>
      </c>
      <c r="DF40" s="194">
        <f xml:space="preserve"> Time!DF$165</f>
        <v>0</v>
      </c>
      <c r="DG40" s="194">
        <f xml:space="preserve"> Time!DG$165</f>
        <v>0</v>
      </c>
      <c r="DH40" s="194">
        <f xml:space="preserve"> Time!DH$165</f>
        <v>0</v>
      </c>
      <c r="DI40" s="194">
        <f xml:space="preserve"> Time!DI$165</f>
        <v>0</v>
      </c>
      <c r="DJ40" s="194">
        <f xml:space="preserve"> Time!DJ$165</f>
        <v>0</v>
      </c>
      <c r="DK40" s="194">
        <f xml:space="preserve"> Time!DK$165</f>
        <v>0</v>
      </c>
      <c r="DL40" s="194">
        <f xml:space="preserve"> Time!DL$165</f>
        <v>0</v>
      </c>
      <c r="DM40" s="194">
        <f xml:space="preserve"> Time!DM$165</f>
        <v>0</v>
      </c>
      <c r="DN40" s="194">
        <f xml:space="preserve"> Time!DN$165</f>
        <v>0</v>
      </c>
      <c r="DO40" s="194">
        <f xml:space="preserve"> Time!DO$165</f>
        <v>0</v>
      </c>
      <c r="DP40" s="194">
        <f xml:space="preserve"> Time!DP$165</f>
        <v>0</v>
      </c>
      <c r="DQ40" s="194">
        <f xml:space="preserve"> Time!DQ$165</f>
        <v>0</v>
      </c>
      <c r="DR40" s="194">
        <f xml:space="preserve"> Time!DR$165</f>
        <v>0</v>
      </c>
      <c r="DS40" s="194">
        <f xml:space="preserve"> Time!DS$165</f>
        <v>0</v>
      </c>
      <c r="DT40" s="194">
        <f xml:space="preserve"> Time!DT$165</f>
        <v>0</v>
      </c>
      <c r="DU40" s="194">
        <f xml:space="preserve"> Time!DU$165</f>
        <v>0</v>
      </c>
      <c r="DV40" s="194">
        <f xml:space="preserve"> Time!DV$165</f>
        <v>0</v>
      </c>
      <c r="DW40" s="194">
        <f xml:space="preserve"> Time!DW$165</f>
        <v>0</v>
      </c>
      <c r="DX40" s="194">
        <f xml:space="preserve"> Time!DX$165</f>
        <v>0</v>
      </c>
      <c r="DY40" s="194">
        <f xml:space="preserve"> Time!DY$165</f>
        <v>0</v>
      </c>
      <c r="DZ40" s="194">
        <f xml:space="preserve"> Time!DZ$165</f>
        <v>0</v>
      </c>
      <c r="EA40" s="194">
        <f xml:space="preserve"> Time!EA$165</f>
        <v>0</v>
      </c>
      <c r="EB40" s="194">
        <f xml:space="preserve"> Time!EB$165</f>
        <v>0</v>
      </c>
      <c r="EC40" s="194">
        <f xml:space="preserve"> Time!EC$165</f>
        <v>0</v>
      </c>
      <c r="ED40" s="194">
        <f xml:space="preserve"> Time!ED$165</f>
        <v>0</v>
      </c>
      <c r="EE40" s="194">
        <f xml:space="preserve"> Time!EE$165</f>
        <v>0</v>
      </c>
      <c r="EF40" s="194">
        <f xml:space="preserve"> Time!EF$165</f>
        <v>0</v>
      </c>
      <c r="EG40" s="194">
        <f xml:space="preserve"> Time!EG$165</f>
        <v>0</v>
      </c>
      <c r="EH40" s="194">
        <f xml:space="preserve"> Time!EH$165</f>
        <v>0</v>
      </c>
      <c r="EI40" s="194">
        <f xml:space="preserve"> Time!EI$165</f>
        <v>0</v>
      </c>
      <c r="EJ40" s="194">
        <f xml:space="preserve"> Time!EJ$165</f>
        <v>0</v>
      </c>
      <c r="EK40" s="194">
        <f xml:space="preserve"> Time!EK$165</f>
        <v>0</v>
      </c>
      <c r="EL40" s="194">
        <f xml:space="preserve"> Time!EL$165</f>
        <v>0</v>
      </c>
      <c r="EM40" s="194">
        <f xml:space="preserve"> Time!EM$165</f>
        <v>0</v>
      </c>
      <c r="EN40" s="194">
        <f xml:space="preserve"> Time!EN$165</f>
        <v>0</v>
      </c>
      <c r="EO40" s="194">
        <f xml:space="preserve"> Time!EO$165</f>
        <v>0</v>
      </c>
      <c r="EP40" s="194">
        <f xml:space="preserve"> Time!EP$165</f>
        <v>0</v>
      </c>
      <c r="EQ40" s="194">
        <f xml:space="preserve"> Time!EQ$165</f>
        <v>0</v>
      </c>
      <c r="ER40" s="194">
        <f xml:space="preserve"> Time!ER$165</f>
        <v>0</v>
      </c>
      <c r="ES40" s="194">
        <f xml:space="preserve"> Time!ES$165</f>
        <v>0</v>
      </c>
      <c r="ET40" s="194">
        <f xml:space="preserve"> Time!ET$165</f>
        <v>0</v>
      </c>
      <c r="EU40" s="194">
        <f xml:space="preserve"> Time!EU$165</f>
        <v>0</v>
      </c>
      <c r="EV40" s="194">
        <f xml:space="preserve"> Time!EV$165</f>
        <v>0</v>
      </c>
      <c r="EW40" s="194">
        <f xml:space="preserve"> Time!EW$165</f>
        <v>0</v>
      </c>
      <c r="EX40" s="194">
        <f xml:space="preserve"> Time!EX$165</f>
        <v>0</v>
      </c>
      <c r="EY40" s="194">
        <f xml:space="preserve"> Time!EY$165</f>
        <v>0</v>
      </c>
      <c r="EZ40" s="194">
        <f xml:space="preserve"> Time!EZ$165</f>
        <v>0</v>
      </c>
      <c r="FA40" s="194">
        <f xml:space="preserve"> Time!FA$165</f>
        <v>0</v>
      </c>
      <c r="FB40" s="194">
        <f xml:space="preserve"> Time!FB$165</f>
        <v>0</v>
      </c>
      <c r="FC40" s="194">
        <f xml:space="preserve"> Time!FC$165</f>
        <v>0</v>
      </c>
      <c r="FD40" s="194">
        <f xml:space="preserve"> Time!FD$165</f>
        <v>0</v>
      </c>
      <c r="FE40" s="194">
        <f xml:space="preserve"> Time!FE$165</f>
        <v>0</v>
      </c>
      <c r="FF40" s="194">
        <f xml:space="preserve"> Time!FF$165</f>
        <v>0</v>
      </c>
      <c r="FG40" s="194">
        <f xml:space="preserve"> Time!FG$165</f>
        <v>0</v>
      </c>
      <c r="FH40" s="194">
        <f xml:space="preserve"> Time!FH$165</f>
        <v>0</v>
      </c>
      <c r="FI40" s="194">
        <f xml:space="preserve"> Time!FI$165</f>
        <v>0</v>
      </c>
      <c r="FJ40" s="194">
        <f xml:space="preserve"> Time!FJ$165</f>
        <v>0</v>
      </c>
      <c r="FK40" s="194">
        <f xml:space="preserve"> Time!FK$165</f>
        <v>0</v>
      </c>
      <c r="FL40" s="194">
        <f xml:space="preserve"> Time!FL$165</f>
        <v>0</v>
      </c>
      <c r="FM40" s="194">
        <f xml:space="preserve"> Time!FM$165</f>
        <v>0</v>
      </c>
      <c r="FN40" s="194">
        <f xml:space="preserve"> Time!FN$165</f>
        <v>0</v>
      </c>
      <c r="FO40" s="194">
        <f xml:space="preserve"> Time!FO$165</f>
        <v>0</v>
      </c>
      <c r="FP40" s="194">
        <f xml:space="preserve"> Time!FP$165</f>
        <v>0</v>
      </c>
      <c r="FQ40" s="194">
        <f xml:space="preserve"> Time!FQ$165</f>
        <v>0</v>
      </c>
      <c r="FR40" s="194">
        <f xml:space="preserve"> Time!FR$165</f>
        <v>0</v>
      </c>
      <c r="FS40" s="194">
        <f xml:space="preserve"> Time!FS$165</f>
        <v>0</v>
      </c>
      <c r="FT40" s="194">
        <f xml:space="preserve"> Time!FT$165</f>
        <v>0</v>
      </c>
      <c r="FU40" s="194">
        <f xml:space="preserve"> Time!FU$165</f>
        <v>0</v>
      </c>
      <c r="FV40" s="194">
        <f xml:space="preserve"> Time!FV$165</f>
        <v>0</v>
      </c>
      <c r="FW40" s="194">
        <f xml:space="preserve"> Time!FW$165</f>
        <v>0</v>
      </c>
      <c r="FX40" s="194">
        <f xml:space="preserve"> Time!FX$165</f>
        <v>0</v>
      </c>
      <c r="FY40" s="194">
        <f xml:space="preserve"> Time!FY$165</f>
        <v>0</v>
      </c>
      <c r="FZ40" s="194">
        <f xml:space="preserve"> Time!FZ$165</f>
        <v>0</v>
      </c>
      <c r="GA40" s="194">
        <f xml:space="preserve"> Time!GA$165</f>
        <v>0</v>
      </c>
      <c r="GB40" s="194">
        <f xml:space="preserve"> Time!GB$165</f>
        <v>0</v>
      </c>
      <c r="GC40" s="194">
        <f xml:space="preserve"> Time!GC$165</f>
        <v>0</v>
      </c>
      <c r="GD40" s="194">
        <f xml:space="preserve"> Time!GD$165</f>
        <v>0</v>
      </c>
      <c r="GE40" s="194">
        <f xml:space="preserve"> Time!GE$165</f>
        <v>0</v>
      </c>
      <c r="GF40" s="194">
        <f xml:space="preserve"> Time!GF$165</f>
        <v>0</v>
      </c>
      <c r="GG40" s="194">
        <f xml:space="preserve"> Time!GG$165</f>
        <v>0</v>
      </c>
      <c r="GH40" s="194">
        <f xml:space="preserve"> Time!GH$165</f>
        <v>0</v>
      </c>
      <c r="GI40" s="194">
        <f xml:space="preserve"> Time!GI$165</f>
        <v>0</v>
      </c>
      <c r="GJ40" s="194">
        <f xml:space="preserve"> Time!GJ$165</f>
        <v>0</v>
      </c>
    </row>
    <row r="41" spans="1:192" x14ac:dyDescent="0.25">
      <c r="E41" s="194" t="str">
        <f xml:space="preserve"> Time!E$140</f>
        <v>Senior debt repayment period flag</v>
      </c>
      <c r="F41" s="194">
        <f xml:space="preserve"> Time!F$140</f>
        <v>0</v>
      </c>
      <c r="G41" s="459" t="str">
        <f xml:space="preserve"> Time!G$140</f>
        <v>flag</v>
      </c>
      <c r="H41" s="194">
        <f xml:space="preserve"> Time!H$140</f>
        <v>34</v>
      </c>
      <c r="I41" s="194">
        <f xml:space="preserve"> Time!I$140</f>
        <v>0</v>
      </c>
      <c r="J41" s="194">
        <f xml:space="preserve"> Time!J$140</f>
        <v>0</v>
      </c>
      <c r="K41" s="194">
        <f xml:space="preserve"> Time!K$140</f>
        <v>0</v>
      </c>
      <c r="L41" s="194">
        <f xml:space="preserve"> Time!L$140</f>
        <v>0</v>
      </c>
      <c r="M41" s="194">
        <f xml:space="preserve"> Time!M$140</f>
        <v>0</v>
      </c>
      <c r="N41" s="194">
        <f xml:space="preserve"> Time!N$140</f>
        <v>0</v>
      </c>
      <c r="O41" s="194">
        <f xml:space="preserve"> Time!O$140</f>
        <v>0</v>
      </c>
      <c r="P41" s="194">
        <f xml:space="preserve"> Time!P$140</f>
        <v>0</v>
      </c>
      <c r="Q41" s="194">
        <f xml:space="preserve"> Time!Q$140</f>
        <v>1</v>
      </c>
      <c r="R41" s="194">
        <f xml:space="preserve"> Time!R$140</f>
        <v>1</v>
      </c>
      <c r="S41" s="194">
        <f xml:space="preserve"> Time!S$140</f>
        <v>1</v>
      </c>
      <c r="T41" s="194">
        <f xml:space="preserve"> Time!T$140</f>
        <v>1</v>
      </c>
      <c r="U41" s="194">
        <f xml:space="preserve"> Time!U$140</f>
        <v>1</v>
      </c>
      <c r="V41" s="194">
        <f xml:space="preserve"> Time!V$140</f>
        <v>1</v>
      </c>
      <c r="W41" s="194">
        <f xml:space="preserve"> Time!W$140</f>
        <v>1</v>
      </c>
      <c r="X41" s="194">
        <f xml:space="preserve"> Time!X$140</f>
        <v>1</v>
      </c>
      <c r="Y41" s="194">
        <f xml:space="preserve"> Time!Y$140</f>
        <v>1</v>
      </c>
      <c r="Z41" s="194">
        <f xml:space="preserve"> Time!Z$140</f>
        <v>1</v>
      </c>
      <c r="AA41" s="194">
        <f xml:space="preserve"> Time!AA$140</f>
        <v>1</v>
      </c>
      <c r="AB41" s="194">
        <f xml:space="preserve"> Time!AB$140</f>
        <v>1</v>
      </c>
      <c r="AC41" s="194">
        <f xml:space="preserve"> Time!AC$140</f>
        <v>1</v>
      </c>
      <c r="AD41" s="194">
        <f xml:space="preserve"> Time!AD$140</f>
        <v>1</v>
      </c>
      <c r="AE41" s="194">
        <f xml:space="preserve"> Time!AE$140</f>
        <v>1</v>
      </c>
      <c r="AF41" s="194">
        <f xml:space="preserve"> Time!AF$140</f>
        <v>1</v>
      </c>
      <c r="AG41" s="194">
        <f xml:space="preserve"> Time!AG$140</f>
        <v>1</v>
      </c>
      <c r="AH41" s="194">
        <f xml:space="preserve"> Time!AH$140</f>
        <v>1</v>
      </c>
      <c r="AI41" s="194">
        <f xml:space="preserve"> Time!AI$140</f>
        <v>1</v>
      </c>
      <c r="AJ41" s="194">
        <f xml:space="preserve"> Time!AJ$140</f>
        <v>1</v>
      </c>
      <c r="AK41" s="194">
        <f xml:space="preserve"> Time!AK$140</f>
        <v>1</v>
      </c>
      <c r="AL41" s="194">
        <f xml:space="preserve"> Time!AL$140</f>
        <v>1</v>
      </c>
      <c r="AM41" s="194">
        <f xml:space="preserve"> Time!AM$140</f>
        <v>1</v>
      </c>
      <c r="AN41" s="194">
        <f xml:space="preserve"> Time!AN$140</f>
        <v>1</v>
      </c>
      <c r="AO41" s="194">
        <f xml:space="preserve"> Time!AO$140</f>
        <v>1</v>
      </c>
      <c r="AP41" s="194">
        <f xml:space="preserve"> Time!AP$140</f>
        <v>1</v>
      </c>
      <c r="AQ41" s="194">
        <f xml:space="preserve"> Time!AQ$140</f>
        <v>1</v>
      </c>
      <c r="AR41" s="194">
        <f xml:space="preserve"> Time!AR$140</f>
        <v>1</v>
      </c>
      <c r="AS41" s="194">
        <f xml:space="preserve"> Time!AS$140</f>
        <v>1</v>
      </c>
      <c r="AT41" s="194">
        <f xml:space="preserve"> Time!AT$140</f>
        <v>1</v>
      </c>
      <c r="AU41" s="194">
        <f xml:space="preserve"> Time!AU$140</f>
        <v>1</v>
      </c>
      <c r="AV41" s="194">
        <f xml:space="preserve"> Time!AV$140</f>
        <v>1</v>
      </c>
      <c r="AW41" s="194">
        <f xml:space="preserve"> Time!AW$140</f>
        <v>1</v>
      </c>
      <c r="AX41" s="194">
        <f xml:space="preserve"> Time!AX$140</f>
        <v>1</v>
      </c>
      <c r="AY41" s="194">
        <f xml:space="preserve"> Time!AY$140</f>
        <v>0</v>
      </c>
      <c r="AZ41" s="194">
        <f xml:space="preserve"> Time!AZ$140</f>
        <v>0</v>
      </c>
      <c r="BA41" s="194">
        <f xml:space="preserve"> Time!BA$140</f>
        <v>0</v>
      </c>
      <c r="BB41" s="194">
        <f xml:space="preserve"> Time!BB$140</f>
        <v>0</v>
      </c>
      <c r="BC41" s="194">
        <f xml:space="preserve"> Time!BC$140</f>
        <v>0</v>
      </c>
      <c r="BD41" s="194">
        <f xml:space="preserve"> Time!BD$140</f>
        <v>0</v>
      </c>
      <c r="BE41" s="194">
        <f xml:space="preserve"> Time!BE$140</f>
        <v>0</v>
      </c>
      <c r="BF41" s="194">
        <f xml:space="preserve"> Time!BF$140</f>
        <v>0</v>
      </c>
      <c r="BG41" s="194">
        <f xml:space="preserve"> Time!BG$140</f>
        <v>0</v>
      </c>
      <c r="BH41" s="194">
        <f xml:space="preserve"> Time!BH$140</f>
        <v>0</v>
      </c>
      <c r="BI41" s="194">
        <f xml:space="preserve"> Time!BI$140</f>
        <v>0</v>
      </c>
      <c r="BJ41" s="194">
        <f xml:space="preserve"> Time!BJ$140</f>
        <v>0</v>
      </c>
      <c r="BK41" s="194">
        <f xml:space="preserve"> Time!BK$140</f>
        <v>0</v>
      </c>
      <c r="BL41" s="194">
        <f xml:space="preserve"> Time!BL$140</f>
        <v>0</v>
      </c>
      <c r="BM41" s="194">
        <f xml:space="preserve"> Time!BM$140</f>
        <v>0</v>
      </c>
      <c r="BN41" s="194">
        <f xml:space="preserve"> Time!BN$140</f>
        <v>0</v>
      </c>
      <c r="BO41" s="194">
        <f xml:space="preserve"> Time!BO$140</f>
        <v>0</v>
      </c>
      <c r="BP41" s="194">
        <f xml:space="preserve"> Time!BP$140</f>
        <v>0</v>
      </c>
      <c r="BQ41" s="194">
        <f xml:space="preserve"> Time!BQ$140</f>
        <v>0</v>
      </c>
      <c r="BR41" s="194">
        <f xml:space="preserve"> Time!BR$140</f>
        <v>0</v>
      </c>
      <c r="BS41" s="194">
        <f xml:space="preserve"> Time!BS$140</f>
        <v>0</v>
      </c>
      <c r="BT41" s="194">
        <f xml:space="preserve"> Time!BT$140</f>
        <v>0</v>
      </c>
      <c r="BU41" s="194">
        <f xml:space="preserve"> Time!BU$140</f>
        <v>0</v>
      </c>
      <c r="BV41" s="194">
        <f xml:space="preserve"> Time!BV$140</f>
        <v>0</v>
      </c>
      <c r="BW41" s="194">
        <f xml:space="preserve"> Time!BW$140</f>
        <v>0</v>
      </c>
      <c r="BX41" s="194">
        <f xml:space="preserve"> Time!BX$140</f>
        <v>0</v>
      </c>
      <c r="BY41" s="194">
        <f xml:space="preserve"> Time!BY$140</f>
        <v>0</v>
      </c>
      <c r="BZ41" s="194">
        <f xml:space="preserve"> Time!BZ$140</f>
        <v>0</v>
      </c>
      <c r="CA41" s="194">
        <f xml:space="preserve"> Time!CA$140</f>
        <v>0</v>
      </c>
      <c r="CB41" s="194">
        <f xml:space="preserve"> Time!CB$140</f>
        <v>0</v>
      </c>
      <c r="CC41" s="194">
        <f xml:space="preserve"> Time!CC$140</f>
        <v>0</v>
      </c>
      <c r="CD41" s="194">
        <f xml:space="preserve"> Time!CD$140</f>
        <v>0</v>
      </c>
      <c r="CE41" s="194">
        <f xml:space="preserve"> Time!CE$140</f>
        <v>0</v>
      </c>
      <c r="CF41" s="194">
        <f xml:space="preserve"> Time!CF$140</f>
        <v>0</v>
      </c>
      <c r="CG41" s="194">
        <f xml:space="preserve"> Time!CG$140</f>
        <v>0</v>
      </c>
      <c r="CH41" s="194">
        <f xml:space="preserve"> Time!CH$140</f>
        <v>0</v>
      </c>
      <c r="CI41" s="194">
        <f xml:space="preserve"> Time!CI$140</f>
        <v>0</v>
      </c>
      <c r="CJ41" s="194">
        <f xml:space="preserve"> Time!CJ$140</f>
        <v>0</v>
      </c>
      <c r="CK41" s="194">
        <f xml:space="preserve"> Time!CK$140</f>
        <v>0</v>
      </c>
      <c r="CL41" s="194">
        <f xml:space="preserve"> Time!CL$140</f>
        <v>0</v>
      </c>
      <c r="CM41" s="194">
        <f xml:space="preserve"> Time!CM$140</f>
        <v>0</v>
      </c>
      <c r="CN41" s="194">
        <f xml:space="preserve"> Time!CN$140</f>
        <v>0</v>
      </c>
      <c r="CO41" s="194">
        <f xml:space="preserve"> Time!CO$140</f>
        <v>0</v>
      </c>
      <c r="CP41" s="194">
        <f xml:space="preserve"> Time!CP$140</f>
        <v>0</v>
      </c>
      <c r="CQ41" s="194">
        <f xml:space="preserve"> Time!CQ$140</f>
        <v>0</v>
      </c>
      <c r="CR41" s="194">
        <f xml:space="preserve"> Time!CR$140</f>
        <v>0</v>
      </c>
      <c r="CS41" s="194">
        <f xml:space="preserve"> Time!CS$140</f>
        <v>0</v>
      </c>
      <c r="CT41" s="194">
        <f xml:space="preserve"> Time!CT$140</f>
        <v>0</v>
      </c>
      <c r="CU41" s="194">
        <f xml:space="preserve"> Time!CU$140</f>
        <v>0</v>
      </c>
      <c r="CV41" s="194">
        <f xml:space="preserve"> Time!CV$140</f>
        <v>0</v>
      </c>
      <c r="CW41" s="194">
        <f xml:space="preserve"> Time!CW$140</f>
        <v>0</v>
      </c>
      <c r="CX41" s="194">
        <f xml:space="preserve"> Time!CX$140</f>
        <v>0</v>
      </c>
      <c r="CY41" s="194">
        <f xml:space="preserve"> Time!CY$140</f>
        <v>0</v>
      </c>
      <c r="CZ41" s="194">
        <f xml:space="preserve"> Time!CZ$140</f>
        <v>0</v>
      </c>
      <c r="DA41" s="194">
        <f xml:space="preserve"> Time!DA$140</f>
        <v>0</v>
      </c>
      <c r="DB41" s="194">
        <f xml:space="preserve"> Time!DB$140</f>
        <v>0</v>
      </c>
      <c r="DC41" s="194">
        <f xml:space="preserve"> Time!DC$140</f>
        <v>0</v>
      </c>
      <c r="DD41" s="194">
        <f xml:space="preserve"> Time!DD$140</f>
        <v>0</v>
      </c>
      <c r="DE41" s="194">
        <f xml:space="preserve"> Time!DE$140</f>
        <v>0</v>
      </c>
      <c r="DF41" s="194">
        <f xml:space="preserve"> Time!DF$140</f>
        <v>0</v>
      </c>
      <c r="DG41" s="194">
        <f xml:space="preserve"> Time!DG$140</f>
        <v>0</v>
      </c>
      <c r="DH41" s="194">
        <f xml:space="preserve"> Time!DH$140</f>
        <v>0</v>
      </c>
      <c r="DI41" s="194">
        <f xml:space="preserve"> Time!DI$140</f>
        <v>0</v>
      </c>
      <c r="DJ41" s="194">
        <f xml:space="preserve"> Time!DJ$140</f>
        <v>0</v>
      </c>
      <c r="DK41" s="194">
        <f xml:space="preserve"> Time!DK$140</f>
        <v>0</v>
      </c>
      <c r="DL41" s="194">
        <f xml:space="preserve"> Time!DL$140</f>
        <v>0</v>
      </c>
      <c r="DM41" s="194">
        <f xml:space="preserve"> Time!DM$140</f>
        <v>0</v>
      </c>
      <c r="DN41" s="194">
        <f xml:space="preserve"> Time!DN$140</f>
        <v>0</v>
      </c>
      <c r="DO41" s="194">
        <f xml:space="preserve"> Time!DO$140</f>
        <v>0</v>
      </c>
      <c r="DP41" s="194">
        <f xml:space="preserve"> Time!DP$140</f>
        <v>0</v>
      </c>
      <c r="DQ41" s="194">
        <f xml:space="preserve"> Time!DQ$140</f>
        <v>0</v>
      </c>
      <c r="DR41" s="194">
        <f xml:space="preserve"> Time!DR$140</f>
        <v>0</v>
      </c>
      <c r="DS41" s="194">
        <f xml:space="preserve"> Time!DS$140</f>
        <v>0</v>
      </c>
      <c r="DT41" s="194">
        <f xml:space="preserve"> Time!DT$140</f>
        <v>0</v>
      </c>
      <c r="DU41" s="194">
        <f xml:space="preserve"> Time!DU$140</f>
        <v>0</v>
      </c>
      <c r="DV41" s="194">
        <f xml:space="preserve"> Time!DV$140</f>
        <v>0</v>
      </c>
      <c r="DW41" s="194">
        <f xml:space="preserve"> Time!DW$140</f>
        <v>0</v>
      </c>
      <c r="DX41" s="194">
        <f xml:space="preserve"> Time!DX$140</f>
        <v>0</v>
      </c>
      <c r="DY41" s="194">
        <f xml:space="preserve"> Time!DY$140</f>
        <v>0</v>
      </c>
      <c r="DZ41" s="194">
        <f xml:space="preserve"> Time!DZ$140</f>
        <v>0</v>
      </c>
      <c r="EA41" s="194">
        <f xml:space="preserve"> Time!EA$140</f>
        <v>0</v>
      </c>
      <c r="EB41" s="194">
        <f xml:space="preserve"> Time!EB$140</f>
        <v>0</v>
      </c>
      <c r="EC41" s="194">
        <f xml:space="preserve"> Time!EC$140</f>
        <v>0</v>
      </c>
      <c r="ED41" s="194">
        <f xml:space="preserve"> Time!ED$140</f>
        <v>0</v>
      </c>
      <c r="EE41" s="194">
        <f xml:space="preserve"> Time!EE$140</f>
        <v>0</v>
      </c>
      <c r="EF41" s="194">
        <f xml:space="preserve"> Time!EF$140</f>
        <v>0</v>
      </c>
      <c r="EG41" s="194">
        <f xml:space="preserve"> Time!EG$140</f>
        <v>0</v>
      </c>
      <c r="EH41" s="194">
        <f xml:space="preserve"> Time!EH$140</f>
        <v>0</v>
      </c>
      <c r="EI41" s="194">
        <f xml:space="preserve"> Time!EI$140</f>
        <v>0</v>
      </c>
      <c r="EJ41" s="194">
        <f xml:space="preserve"> Time!EJ$140</f>
        <v>0</v>
      </c>
      <c r="EK41" s="194">
        <f xml:space="preserve"> Time!EK$140</f>
        <v>0</v>
      </c>
      <c r="EL41" s="194">
        <f xml:space="preserve"> Time!EL$140</f>
        <v>0</v>
      </c>
      <c r="EM41" s="194">
        <f xml:space="preserve"> Time!EM$140</f>
        <v>0</v>
      </c>
      <c r="EN41" s="194">
        <f xml:space="preserve"> Time!EN$140</f>
        <v>0</v>
      </c>
      <c r="EO41" s="194">
        <f xml:space="preserve"> Time!EO$140</f>
        <v>0</v>
      </c>
      <c r="EP41" s="194">
        <f xml:space="preserve"> Time!EP$140</f>
        <v>0</v>
      </c>
      <c r="EQ41" s="194">
        <f xml:space="preserve"> Time!EQ$140</f>
        <v>0</v>
      </c>
      <c r="ER41" s="194">
        <f xml:space="preserve"> Time!ER$140</f>
        <v>0</v>
      </c>
      <c r="ES41" s="194">
        <f xml:space="preserve"> Time!ES$140</f>
        <v>0</v>
      </c>
      <c r="ET41" s="194">
        <f xml:space="preserve"> Time!ET$140</f>
        <v>0</v>
      </c>
      <c r="EU41" s="194">
        <f xml:space="preserve"> Time!EU$140</f>
        <v>0</v>
      </c>
      <c r="EV41" s="194">
        <f xml:space="preserve"> Time!EV$140</f>
        <v>0</v>
      </c>
      <c r="EW41" s="194">
        <f xml:space="preserve"> Time!EW$140</f>
        <v>0</v>
      </c>
      <c r="EX41" s="194">
        <f xml:space="preserve"> Time!EX$140</f>
        <v>0</v>
      </c>
      <c r="EY41" s="194">
        <f xml:space="preserve"> Time!EY$140</f>
        <v>0</v>
      </c>
      <c r="EZ41" s="194">
        <f xml:space="preserve"> Time!EZ$140</f>
        <v>0</v>
      </c>
      <c r="FA41" s="194">
        <f xml:space="preserve"> Time!FA$140</f>
        <v>0</v>
      </c>
      <c r="FB41" s="194">
        <f xml:space="preserve"> Time!FB$140</f>
        <v>0</v>
      </c>
      <c r="FC41" s="194">
        <f xml:space="preserve"> Time!FC$140</f>
        <v>0</v>
      </c>
      <c r="FD41" s="194">
        <f xml:space="preserve"> Time!FD$140</f>
        <v>0</v>
      </c>
      <c r="FE41" s="194">
        <f xml:space="preserve"> Time!FE$140</f>
        <v>0</v>
      </c>
      <c r="FF41" s="194">
        <f xml:space="preserve"> Time!FF$140</f>
        <v>0</v>
      </c>
      <c r="FG41" s="194">
        <f xml:space="preserve"> Time!FG$140</f>
        <v>0</v>
      </c>
      <c r="FH41" s="194">
        <f xml:space="preserve"> Time!FH$140</f>
        <v>0</v>
      </c>
      <c r="FI41" s="194">
        <f xml:space="preserve"> Time!FI$140</f>
        <v>0</v>
      </c>
      <c r="FJ41" s="194">
        <f xml:space="preserve"> Time!FJ$140</f>
        <v>0</v>
      </c>
      <c r="FK41" s="194">
        <f xml:space="preserve"> Time!FK$140</f>
        <v>0</v>
      </c>
      <c r="FL41" s="194">
        <f xml:space="preserve"> Time!FL$140</f>
        <v>0</v>
      </c>
      <c r="FM41" s="194">
        <f xml:space="preserve"> Time!FM$140</f>
        <v>0</v>
      </c>
      <c r="FN41" s="194">
        <f xml:space="preserve"> Time!FN$140</f>
        <v>0</v>
      </c>
      <c r="FO41" s="194">
        <f xml:space="preserve"> Time!FO$140</f>
        <v>0</v>
      </c>
      <c r="FP41" s="194">
        <f xml:space="preserve"> Time!FP$140</f>
        <v>0</v>
      </c>
      <c r="FQ41" s="194">
        <f xml:space="preserve"> Time!FQ$140</f>
        <v>0</v>
      </c>
      <c r="FR41" s="194">
        <f xml:space="preserve"> Time!FR$140</f>
        <v>0</v>
      </c>
      <c r="FS41" s="194">
        <f xml:space="preserve"> Time!FS$140</f>
        <v>0</v>
      </c>
      <c r="FT41" s="194">
        <f xml:space="preserve"> Time!FT$140</f>
        <v>0</v>
      </c>
      <c r="FU41" s="194">
        <f xml:space="preserve"> Time!FU$140</f>
        <v>0</v>
      </c>
      <c r="FV41" s="194">
        <f xml:space="preserve"> Time!FV$140</f>
        <v>0</v>
      </c>
      <c r="FW41" s="194">
        <f xml:space="preserve"> Time!FW$140</f>
        <v>0</v>
      </c>
      <c r="FX41" s="194">
        <f xml:space="preserve"> Time!FX$140</f>
        <v>0</v>
      </c>
      <c r="FY41" s="194">
        <f xml:space="preserve"> Time!FY$140</f>
        <v>0</v>
      </c>
      <c r="FZ41" s="194">
        <f xml:space="preserve"> Time!FZ$140</f>
        <v>0</v>
      </c>
      <c r="GA41" s="194">
        <f xml:space="preserve"> Time!GA$140</f>
        <v>0</v>
      </c>
      <c r="GB41" s="194">
        <f xml:space="preserve"> Time!GB$140</f>
        <v>0</v>
      </c>
      <c r="GC41" s="194">
        <f xml:space="preserve"> Time!GC$140</f>
        <v>0</v>
      </c>
      <c r="GD41" s="194">
        <f xml:space="preserve"> Time!GD$140</f>
        <v>0</v>
      </c>
      <c r="GE41" s="194">
        <f xml:space="preserve"> Time!GE$140</f>
        <v>0</v>
      </c>
      <c r="GF41" s="194">
        <f xml:space="preserve"> Time!GF$140</f>
        <v>0</v>
      </c>
      <c r="GG41" s="194">
        <f xml:space="preserve"> Time!GG$140</f>
        <v>0</v>
      </c>
      <c r="GH41" s="194">
        <f xml:space="preserve"> Time!GH$140</f>
        <v>0</v>
      </c>
      <c r="GI41" s="194">
        <f xml:space="preserve"> Time!GI$140</f>
        <v>0</v>
      </c>
      <c r="GJ41" s="194">
        <f xml:space="preserve"> Time!GJ$140</f>
        <v>0</v>
      </c>
    </row>
    <row r="42" spans="1:192" x14ac:dyDescent="0.25">
      <c r="E42" s="12" t="s">
        <v>303</v>
      </c>
      <c r="G42" s="12" t="s">
        <v>189</v>
      </c>
      <c r="J42" s="83">
        <f t="shared" ref="J42:AO42" si="6" xml:space="preserve"> IF( J41 = 1, INDEX($F15:$F39, J40), 0)</f>
        <v>0</v>
      </c>
      <c r="K42" s="83">
        <f t="shared" si="6"/>
        <v>0</v>
      </c>
      <c r="L42" s="83">
        <f t="shared" si="6"/>
        <v>0</v>
      </c>
      <c r="M42" s="83">
        <f t="shared" si="6"/>
        <v>0</v>
      </c>
      <c r="N42" s="83">
        <f t="shared" si="6"/>
        <v>0</v>
      </c>
      <c r="O42" s="83">
        <f t="shared" si="6"/>
        <v>0</v>
      </c>
      <c r="P42" s="83">
        <f xml:space="preserve"> IF( P41 = 1, INDEX($F15:$F39, P40), 0)</f>
        <v>0</v>
      </c>
      <c r="Q42" s="83">
        <f xml:space="preserve"> IF( Q41 = 1, INDEX($F15:$F39, Q40), 0)</f>
        <v>1.4</v>
      </c>
      <c r="R42" s="83">
        <f t="shared" si="6"/>
        <v>1.4</v>
      </c>
      <c r="S42" s="83">
        <f t="shared" si="6"/>
        <v>1.4</v>
      </c>
      <c r="T42" s="83">
        <f t="shared" si="6"/>
        <v>1.4</v>
      </c>
      <c r="U42" s="83">
        <f t="shared" si="6"/>
        <v>1.4</v>
      </c>
      <c r="V42" s="83">
        <f t="shared" si="6"/>
        <v>1.4</v>
      </c>
      <c r="W42" s="83">
        <f t="shared" si="6"/>
        <v>1.4</v>
      </c>
      <c r="X42" s="83">
        <f t="shared" si="6"/>
        <v>1.4</v>
      </c>
      <c r="Y42" s="83">
        <f t="shared" si="6"/>
        <v>1.4</v>
      </c>
      <c r="Z42" s="83">
        <f t="shared" si="6"/>
        <v>1.4</v>
      </c>
      <c r="AA42" s="83">
        <f t="shared" si="6"/>
        <v>1.4</v>
      </c>
      <c r="AB42" s="83">
        <f t="shared" si="6"/>
        <v>1.4</v>
      </c>
      <c r="AC42" s="83">
        <f t="shared" si="6"/>
        <v>1.4</v>
      </c>
      <c r="AD42" s="83">
        <f t="shared" si="6"/>
        <v>1.4</v>
      </c>
      <c r="AE42" s="83">
        <f t="shared" si="6"/>
        <v>1.4</v>
      </c>
      <c r="AF42" s="83">
        <f t="shared" si="6"/>
        <v>1.4</v>
      </c>
      <c r="AG42" s="83">
        <f t="shared" si="6"/>
        <v>1.4</v>
      </c>
      <c r="AH42" s="83">
        <f t="shared" si="6"/>
        <v>1.4</v>
      </c>
      <c r="AI42" s="83">
        <f t="shared" si="6"/>
        <v>1.4</v>
      </c>
      <c r="AJ42" s="83">
        <f t="shared" si="6"/>
        <v>1.4</v>
      </c>
      <c r="AK42" s="83">
        <f t="shared" si="6"/>
        <v>1.4</v>
      </c>
      <c r="AL42" s="83">
        <f t="shared" si="6"/>
        <v>1.4</v>
      </c>
      <c r="AM42" s="83">
        <f t="shared" si="6"/>
        <v>1.4</v>
      </c>
      <c r="AN42" s="83">
        <f t="shared" si="6"/>
        <v>1.4</v>
      </c>
      <c r="AO42" s="83">
        <f t="shared" si="6"/>
        <v>1.4</v>
      </c>
      <c r="AP42" s="83">
        <f t="shared" ref="AP42:BD42" si="7" xml:space="preserve"> IF( AP41 = 1, INDEX($F15:$F39, AP40), 0)</f>
        <v>1.4</v>
      </c>
      <c r="AQ42" s="83">
        <f t="shared" si="7"/>
        <v>1.4</v>
      </c>
      <c r="AR42" s="83">
        <f t="shared" si="7"/>
        <v>1.4</v>
      </c>
      <c r="AS42" s="83">
        <f t="shared" si="7"/>
        <v>1.4</v>
      </c>
      <c r="AT42" s="83">
        <f t="shared" si="7"/>
        <v>1.4</v>
      </c>
      <c r="AU42" s="83">
        <f t="shared" si="7"/>
        <v>1.4</v>
      </c>
      <c r="AV42" s="83">
        <f t="shared" si="7"/>
        <v>1.4</v>
      </c>
      <c r="AW42" s="83">
        <f t="shared" si="7"/>
        <v>1.4</v>
      </c>
      <c r="AX42" s="83">
        <f t="shared" si="7"/>
        <v>1.4</v>
      </c>
      <c r="AY42" s="83">
        <f t="shared" si="7"/>
        <v>0</v>
      </c>
      <c r="AZ42" s="83">
        <f t="shared" si="7"/>
        <v>0</v>
      </c>
      <c r="BA42" s="83">
        <f t="shared" si="7"/>
        <v>0</v>
      </c>
      <c r="BB42" s="83">
        <f t="shared" si="7"/>
        <v>0</v>
      </c>
      <c r="BC42" s="83">
        <f t="shared" si="7"/>
        <v>0</v>
      </c>
      <c r="BD42" s="83">
        <f t="shared" si="7"/>
        <v>0</v>
      </c>
      <c r="BE42" s="83">
        <f t="shared" ref="BE42:DP42" si="8" xml:space="preserve"> IF( BE41 = 1, INDEX($F15:$F39, BE40), 0)</f>
        <v>0</v>
      </c>
      <c r="BF42" s="83">
        <f t="shared" si="8"/>
        <v>0</v>
      </c>
      <c r="BG42" s="83">
        <f t="shared" si="8"/>
        <v>0</v>
      </c>
      <c r="BH42" s="83">
        <f t="shared" si="8"/>
        <v>0</v>
      </c>
      <c r="BI42" s="83">
        <f t="shared" si="8"/>
        <v>0</v>
      </c>
      <c r="BJ42" s="83">
        <f t="shared" si="8"/>
        <v>0</v>
      </c>
      <c r="BK42" s="83">
        <f t="shared" si="8"/>
        <v>0</v>
      </c>
      <c r="BL42" s="83">
        <f t="shared" si="8"/>
        <v>0</v>
      </c>
      <c r="BM42" s="83">
        <f t="shared" si="8"/>
        <v>0</v>
      </c>
      <c r="BN42" s="83">
        <f t="shared" si="8"/>
        <v>0</v>
      </c>
      <c r="BO42" s="83">
        <f t="shared" si="8"/>
        <v>0</v>
      </c>
      <c r="BP42" s="83">
        <f t="shared" si="8"/>
        <v>0</v>
      </c>
      <c r="BQ42" s="83">
        <f t="shared" si="8"/>
        <v>0</v>
      </c>
      <c r="BR42" s="83">
        <f t="shared" si="8"/>
        <v>0</v>
      </c>
      <c r="BS42" s="83">
        <f t="shared" si="8"/>
        <v>0</v>
      </c>
      <c r="BT42" s="83">
        <f t="shared" si="8"/>
        <v>0</v>
      </c>
      <c r="BU42" s="83">
        <f t="shared" si="8"/>
        <v>0</v>
      </c>
      <c r="BV42" s="83">
        <f t="shared" si="8"/>
        <v>0</v>
      </c>
      <c r="BW42" s="83">
        <f t="shared" si="8"/>
        <v>0</v>
      </c>
      <c r="BX42" s="83">
        <f t="shared" si="8"/>
        <v>0</v>
      </c>
      <c r="BY42" s="83">
        <f t="shared" si="8"/>
        <v>0</v>
      </c>
      <c r="BZ42" s="83">
        <f t="shared" si="8"/>
        <v>0</v>
      </c>
      <c r="CA42" s="83">
        <f t="shared" si="8"/>
        <v>0</v>
      </c>
      <c r="CB42" s="83">
        <f t="shared" si="8"/>
        <v>0</v>
      </c>
      <c r="CC42" s="83">
        <f t="shared" si="8"/>
        <v>0</v>
      </c>
      <c r="CD42" s="83">
        <f t="shared" si="8"/>
        <v>0</v>
      </c>
      <c r="CE42" s="83">
        <f t="shared" si="8"/>
        <v>0</v>
      </c>
      <c r="CF42" s="83">
        <f t="shared" si="8"/>
        <v>0</v>
      </c>
      <c r="CG42" s="83">
        <f t="shared" si="8"/>
        <v>0</v>
      </c>
      <c r="CH42" s="83">
        <f t="shared" si="8"/>
        <v>0</v>
      </c>
      <c r="CI42" s="83">
        <f t="shared" si="8"/>
        <v>0</v>
      </c>
      <c r="CJ42" s="83">
        <f t="shared" si="8"/>
        <v>0</v>
      </c>
      <c r="CK42" s="83">
        <f t="shared" si="8"/>
        <v>0</v>
      </c>
      <c r="CL42" s="83">
        <f t="shared" si="8"/>
        <v>0</v>
      </c>
      <c r="CM42" s="83">
        <f t="shared" si="8"/>
        <v>0</v>
      </c>
      <c r="CN42" s="83">
        <f t="shared" si="8"/>
        <v>0</v>
      </c>
      <c r="CO42" s="83">
        <f t="shared" si="8"/>
        <v>0</v>
      </c>
      <c r="CP42" s="83">
        <f t="shared" si="8"/>
        <v>0</v>
      </c>
      <c r="CQ42" s="83">
        <f t="shared" si="8"/>
        <v>0</v>
      </c>
      <c r="CR42" s="83">
        <f t="shared" si="8"/>
        <v>0</v>
      </c>
      <c r="CS42" s="83">
        <f t="shared" si="8"/>
        <v>0</v>
      </c>
      <c r="CT42" s="83">
        <f t="shared" si="8"/>
        <v>0</v>
      </c>
      <c r="CU42" s="83">
        <f t="shared" si="8"/>
        <v>0</v>
      </c>
      <c r="CV42" s="83">
        <f t="shared" si="8"/>
        <v>0</v>
      </c>
      <c r="CW42" s="83">
        <f t="shared" si="8"/>
        <v>0</v>
      </c>
      <c r="CX42" s="83">
        <f t="shared" si="8"/>
        <v>0</v>
      </c>
      <c r="CY42" s="83">
        <f t="shared" si="8"/>
        <v>0</v>
      </c>
      <c r="CZ42" s="83">
        <f t="shared" si="8"/>
        <v>0</v>
      </c>
      <c r="DA42" s="83">
        <f t="shared" si="8"/>
        <v>0</v>
      </c>
      <c r="DB42" s="83">
        <f t="shared" si="8"/>
        <v>0</v>
      </c>
      <c r="DC42" s="83">
        <f t="shared" si="8"/>
        <v>0</v>
      </c>
      <c r="DD42" s="83">
        <f t="shared" si="8"/>
        <v>0</v>
      </c>
      <c r="DE42" s="83">
        <f t="shared" si="8"/>
        <v>0</v>
      </c>
      <c r="DF42" s="83">
        <f t="shared" si="8"/>
        <v>0</v>
      </c>
      <c r="DG42" s="83">
        <f t="shared" si="8"/>
        <v>0</v>
      </c>
      <c r="DH42" s="83">
        <f t="shared" si="8"/>
        <v>0</v>
      </c>
      <c r="DI42" s="83">
        <f t="shared" si="8"/>
        <v>0</v>
      </c>
      <c r="DJ42" s="83">
        <f t="shared" si="8"/>
        <v>0</v>
      </c>
      <c r="DK42" s="83">
        <f t="shared" si="8"/>
        <v>0</v>
      </c>
      <c r="DL42" s="83">
        <f t="shared" si="8"/>
        <v>0</v>
      </c>
      <c r="DM42" s="83">
        <f t="shared" si="8"/>
        <v>0</v>
      </c>
      <c r="DN42" s="83">
        <f t="shared" si="8"/>
        <v>0</v>
      </c>
      <c r="DO42" s="83">
        <f t="shared" si="8"/>
        <v>0</v>
      </c>
      <c r="DP42" s="83">
        <f t="shared" si="8"/>
        <v>0</v>
      </c>
      <c r="DQ42" s="83">
        <f t="shared" ref="DQ42:GB42" si="9" xml:space="preserve"> IF( DQ41 = 1, INDEX($F15:$F39, DQ40), 0)</f>
        <v>0</v>
      </c>
      <c r="DR42" s="83">
        <f t="shared" si="9"/>
        <v>0</v>
      </c>
      <c r="DS42" s="83">
        <f t="shared" si="9"/>
        <v>0</v>
      </c>
      <c r="DT42" s="83">
        <f t="shared" si="9"/>
        <v>0</v>
      </c>
      <c r="DU42" s="83">
        <f t="shared" si="9"/>
        <v>0</v>
      </c>
      <c r="DV42" s="83">
        <f t="shared" si="9"/>
        <v>0</v>
      </c>
      <c r="DW42" s="83">
        <f t="shared" si="9"/>
        <v>0</v>
      </c>
      <c r="DX42" s="83">
        <f t="shared" si="9"/>
        <v>0</v>
      </c>
      <c r="DY42" s="83">
        <f t="shared" si="9"/>
        <v>0</v>
      </c>
      <c r="DZ42" s="83">
        <f t="shared" si="9"/>
        <v>0</v>
      </c>
      <c r="EA42" s="83">
        <f t="shared" si="9"/>
        <v>0</v>
      </c>
      <c r="EB42" s="83">
        <f t="shared" si="9"/>
        <v>0</v>
      </c>
      <c r="EC42" s="83">
        <f t="shared" si="9"/>
        <v>0</v>
      </c>
      <c r="ED42" s="83">
        <f t="shared" si="9"/>
        <v>0</v>
      </c>
      <c r="EE42" s="83">
        <f t="shared" si="9"/>
        <v>0</v>
      </c>
      <c r="EF42" s="83">
        <f t="shared" si="9"/>
        <v>0</v>
      </c>
      <c r="EG42" s="83">
        <f t="shared" si="9"/>
        <v>0</v>
      </c>
      <c r="EH42" s="83">
        <f t="shared" si="9"/>
        <v>0</v>
      </c>
      <c r="EI42" s="83">
        <f t="shared" si="9"/>
        <v>0</v>
      </c>
      <c r="EJ42" s="83">
        <f t="shared" si="9"/>
        <v>0</v>
      </c>
      <c r="EK42" s="83">
        <f t="shared" si="9"/>
        <v>0</v>
      </c>
      <c r="EL42" s="83">
        <f t="shared" si="9"/>
        <v>0</v>
      </c>
      <c r="EM42" s="83">
        <f t="shared" si="9"/>
        <v>0</v>
      </c>
      <c r="EN42" s="83">
        <f t="shared" si="9"/>
        <v>0</v>
      </c>
      <c r="EO42" s="83">
        <f t="shared" si="9"/>
        <v>0</v>
      </c>
      <c r="EP42" s="83">
        <f t="shared" si="9"/>
        <v>0</v>
      </c>
      <c r="EQ42" s="83">
        <f t="shared" si="9"/>
        <v>0</v>
      </c>
      <c r="ER42" s="83">
        <f t="shared" si="9"/>
        <v>0</v>
      </c>
      <c r="ES42" s="83">
        <f t="shared" si="9"/>
        <v>0</v>
      </c>
      <c r="ET42" s="83">
        <f t="shared" si="9"/>
        <v>0</v>
      </c>
      <c r="EU42" s="83">
        <f t="shared" si="9"/>
        <v>0</v>
      </c>
      <c r="EV42" s="83">
        <f t="shared" si="9"/>
        <v>0</v>
      </c>
      <c r="EW42" s="83">
        <f t="shared" si="9"/>
        <v>0</v>
      </c>
      <c r="EX42" s="83">
        <f t="shared" si="9"/>
        <v>0</v>
      </c>
      <c r="EY42" s="83">
        <f t="shared" si="9"/>
        <v>0</v>
      </c>
      <c r="EZ42" s="83">
        <f t="shared" si="9"/>
        <v>0</v>
      </c>
      <c r="FA42" s="83">
        <f t="shared" si="9"/>
        <v>0</v>
      </c>
      <c r="FB42" s="83">
        <f t="shared" si="9"/>
        <v>0</v>
      </c>
      <c r="FC42" s="83">
        <f t="shared" si="9"/>
        <v>0</v>
      </c>
      <c r="FD42" s="83">
        <f t="shared" si="9"/>
        <v>0</v>
      </c>
      <c r="FE42" s="83">
        <f t="shared" si="9"/>
        <v>0</v>
      </c>
      <c r="FF42" s="83">
        <f t="shared" si="9"/>
        <v>0</v>
      </c>
      <c r="FG42" s="83">
        <f t="shared" si="9"/>
        <v>0</v>
      </c>
      <c r="FH42" s="83">
        <f t="shared" si="9"/>
        <v>0</v>
      </c>
      <c r="FI42" s="83">
        <f t="shared" si="9"/>
        <v>0</v>
      </c>
      <c r="FJ42" s="83">
        <f t="shared" si="9"/>
        <v>0</v>
      </c>
      <c r="FK42" s="83">
        <f t="shared" si="9"/>
        <v>0</v>
      </c>
      <c r="FL42" s="83">
        <f t="shared" si="9"/>
        <v>0</v>
      </c>
      <c r="FM42" s="83">
        <f t="shared" si="9"/>
        <v>0</v>
      </c>
      <c r="FN42" s="83">
        <f t="shared" si="9"/>
        <v>0</v>
      </c>
      <c r="FO42" s="83">
        <f t="shared" si="9"/>
        <v>0</v>
      </c>
      <c r="FP42" s="83">
        <f t="shared" si="9"/>
        <v>0</v>
      </c>
      <c r="FQ42" s="83">
        <f t="shared" si="9"/>
        <v>0</v>
      </c>
      <c r="FR42" s="83">
        <f t="shared" si="9"/>
        <v>0</v>
      </c>
      <c r="FS42" s="83">
        <f t="shared" si="9"/>
        <v>0</v>
      </c>
      <c r="FT42" s="83">
        <f t="shared" si="9"/>
        <v>0</v>
      </c>
      <c r="FU42" s="83">
        <f t="shared" si="9"/>
        <v>0</v>
      </c>
      <c r="FV42" s="83">
        <f t="shared" si="9"/>
        <v>0</v>
      </c>
      <c r="FW42" s="83">
        <f t="shared" si="9"/>
        <v>0</v>
      </c>
      <c r="FX42" s="83">
        <f t="shared" si="9"/>
        <v>0</v>
      </c>
      <c r="FY42" s="83">
        <f t="shared" si="9"/>
        <v>0</v>
      </c>
      <c r="FZ42" s="83">
        <f t="shared" si="9"/>
        <v>0</v>
      </c>
      <c r="GA42" s="83">
        <f t="shared" si="9"/>
        <v>0</v>
      </c>
      <c r="GB42" s="83">
        <f t="shared" si="9"/>
        <v>0</v>
      </c>
      <c r="GC42" s="83">
        <f t="shared" ref="GC42:GJ42" si="10" xml:space="preserve"> IF( GC41 = 1, INDEX($F15:$F39, GC40), 0)</f>
        <v>0</v>
      </c>
      <c r="GD42" s="83">
        <f t="shared" si="10"/>
        <v>0</v>
      </c>
      <c r="GE42" s="83">
        <f t="shared" si="10"/>
        <v>0</v>
      </c>
      <c r="GF42" s="83">
        <f t="shared" si="10"/>
        <v>0</v>
      </c>
      <c r="GG42" s="83">
        <f t="shared" si="10"/>
        <v>0</v>
      </c>
      <c r="GH42" s="83">
        <f t="shared" si="10"/>
        <v>0</v>
      </c>
      <c r="GI42" s="83">
        <f t="shared" si="10"/>
        <v>0</v>
      </c>
      <c r="GJ42" s="83">
        <f t="shared" si="10"/>
        <v>0</v>
      </c>
    </row>
    <row r="44" spans="1:192" x14ac:dyDescent="0.25">
      <c r="E44" s="12" t="str">
        <f t="shared" ref="E44:AJ44" si="11" xml:space="preserve"> E$13</f>
        <v>CFADS over term of senior debt excl EGRs</v>
      </c>
      <c r="F44" s="12">
        <f t="shared" si="11"/>
        <v>0</v>
      </c>
      <c r="G44" s="12" t="str">
        <f t="shared" si="11"/>
        <v>$ 000s</v>
      </c>
      <c r="H44" s="12">
        <f t="shared" si="11"/>
        <v>521839.35279036633</v>
      </c>
      <c r="I44" s="12">
        <f t="shared" si="11"/>
        <v>0</v>
      </c>
      <c r="J44" s="12">
        <f t="shared" si="11"/>
        <v>0</v>
      </c>
      <c r="K44" s="12">
        <f t="shared" si="11"/>
        <v>0</v>
      </c>
      <c r="L44" s="12">
        <f t="shared" si="11"/>
        <v>0</v>
      </c>
      <c r="M44" s="12">
        <f t="shared" si="11"/>
        <v>0</v>
      </c>
      <c r="N44" s="12">
        <f t="shared" si="11"/>
        <v>0</v>
      </c>
      <c r="O44" s="12">
        <f t="shared" si="11"/>
        <v>0</v>
      </c>
      <c r="P44" s="12">
        <f xml:space="preserve"> P$13</f>
        <v>0</v>
      </c>
      <c r="Q44" s="12">
        <f xml:space="preserve"> Q$13</f>
        <v>16540.376012632878</v>
      </c>
      <c r="R44" s="12">
        <f t="shared" si="11"/>
        <v>16436.4239537129</v>
      </c>
      <c r="S44" s="12">
        <f t="shared" si="11"/>
        <v>16525.786596404421</v>
      </c>
      <c r="T44" s="12">
        <f t="shared" si="11"/>
        <v>16307.492450783428</v>
      </c>
      <c r="U44" s="12">
        <f t="shared" si="11"/>
        <v>16383.597059815911</v>
      </c>
      <c r="V44" s="12">
        <f t="shared" si="11"/>
        <v>16164.985937405909</v>
      </c>
      <c r="W44" s="12">
        <f t="shared" si="11"/>
        <v>16239.507255985678</v>
      </c>
      <c r="X44" s="12">
        <f t="shared" si="11"/>
        <v>16042.503982843671</v>
      </c>
      <c r="Y44" s="12">
        <f t="shared" si="11"/>
        <v>16071.538049046738</v>
      </c>
      <c r="Z44" s="12">
        <f t="shared" si="11"/>
        <v>15873.970491719134</v>
      </c>
      <c r="AA44" s="12">
        <f t="shared" si="11"/>
        <v>15945.174932114995</v>
      </c>
      <c r="AB44" s="12">
        <f t="shared" si="11"/>
        <v>15725.523247947694</v>
      </c>
      <c r="AC44" s="12">
        <f t="shared" si="11"/>
        <v>15795.135971547059</v>
      </c>
      <c r="AD44" s="12">
        <f t="shared" si="11"/>
        <v>15575.107929881517</v>
      </c>
      <c r="AE44" s="12">
        <f t="shared" si="11"/>
        <v>15643.0322446604</v>
      </c>
      <c r="AF44" s="12">
        <f t="shared" si="11"/>
        <v>15443.728551372176</v>
      </c>
      <c r="AG44" s="12">
        <f t="shared" si="11"/>
        <v>15467.704337496165</v>
      </c>
      <c r="AH44" s="12">
        <f t="shared" si="11"/>
        <v>15267.75671124076</v>
      </c>
      <c r="AI44" s="12">
        <f t="shared" si="11"/>
        <v>15332.141360419078</v>
      </c>
      <c r="AJ44" s="12">
        <f t="shared" si="11"/>
        <v>15110.887618566399</v>
      </c>
      <c r="AK44" s="12">
        <f t="shared" ref="AK44:CV44" si="12" xml:space="preserve"> AK$13</f>
        <v>15173.574585161561</v>
      </c>
      <c r="AL44" s="12">
        <f t="shared" si="12"/>
        <v>14951.880471274075</v>
      </c>
      <c r="AM44" s="12">
        <f t="shared" si="12"/>
        <v>15012.765036479661</v>
      </c>
      <c r="AN44" s="12">
        <f t="shared" si="12"/>
        <v>14810.860110705587</v>
      </c>
      <c r="AO44" s="12">
        <f t="shared" si="12"/>
        <v>14829.419684400036</v>
      </c>
      <c r="AP44" s="12">
        <f t="shared" si="12"/>
        <v>14626.784870063602</v>
      </c>
      <c r="AQ44" s="12">
        <f t="shared" si="12"/>
        <v>14683.888199746631</v>
      </c>
      <c r="AR44" s="12">
        <f t="shared" si="12"/>
        <v>14460.768765465065</v>
      </c>
      <c r="AS44" s="12">
        <f t="shared" si="12"/>
        <v>14516.059503885146</v>
      </c>
      <c r="AT44" s="12">
        <f t="shared" si="12"/>
        <v>14292.430664850563</v>
      </c>
      <c r="AU44" s="12">
        <f t="shared" si="12"/>
        <v>14345.795404684981</v>
      </c>
      <c r="AV44" s="12">
        <f t="shared" si="12"/>
        <v>14140.964503773397</v>
      </c>
      <c r="AW44" s="12">
        <f t="shared" si="12"/>
        <v>14153.71993425696</v>
      </c>
      <c r="AX44" s="12">
        <f t="shared" si="12"/>
        <v>13948.066360022191</v>
      </c>
      <c r="AY44" s="12">
        <f t="shared" si="12"/>
        <v>0</v>
      </c>
      <c r="AZ44" s="12">
        <f t="shared" si="12"/>
        <v>0</v>
      </c>
      <c r="BA44" s="12">
        <f t="shared" si="12"/>
        <v>0</v>
      </c>
      <c r="BB44" s="12">
        <f t="shared" si="12"/>
        <v>0</v>
      </c>
      <c r="BC44" s="12">
        <f t="shared" si="12"/>
        <v>0</v>
      </c>
      <c r="BD44" s="12">
        <f t="shared" si="12"/>
        <v>0</v>
      </c>
      <c r="BE44" s="12">
        <f t="shared" si="12"/>
        <v>0</v>
      </c>
      <c r="BF44" s="12">
        <f t="shared" si="12"/>
        <v>0</v>
      </c>
      <c r="BG44" s="12">
        <f t="shared" si="12"/>
        <v>0</v>
      </c>
      <c r="BH44" s="12">
        <f t="shared" si="12"/>
        <v>0</v>
      </c>
      <c r="BI44" s="12">
        <f t="shared" si="12"/>
        <v>0</v>
      </c>
      <c r="BJ44" s="12">
        <f t="shared" si="12"/>
        <v>0</v>
      </c>
      <c r="BK44" s="12">
        <f t="shared" si="12"/>
        <v>0</v>
      </c>
      <c r="BL44" s="12">
        <f t="shared" si="12"/>
        <v>0</v>
      </c>
      <c r="BM44" s="12">
        <f t="shared" si="12"/>
        <v>0</v>
      </c>
      <c r="BN44" s="12">
        <f t="shared" si="12"/>
        <v>0</v>
      </c>
      <c r="BO44" s="12">
        <f t="shared" si="12"/>
        <v>0</v>
      </c>
      <c r="BP44" s="12">
        <f t="shared" si="12"/>
        <v>0</v>
      </c>
      <c r="BQ44" s="12">
        <f t="shared" si="12"/>
        <v>0</v>
      </c>
      <c r="BR44" s="12">
        <f t="shared" si="12"/>
        <v>0</v>
      </c>
      <c r="BS44" s="12">
        <f t="shared" si="12"/>
        <v>0</v>
      </c>
      <c r="BT44" s="12">
        <f t="shared" si="12"/>
        <v>0</v>
      </c>
      <c r="BU44" s="12">
        <f t="shared" si="12"/>
        <v>0</v>
      </c>
      <c r="BV44" s="12">
        <f t="shared" si="12"/>
        <v>0</v>
      </c>
      <c r="BW44" s="12">
        <f t="shared" si="12"/>
        <v>0</v>
      </c>
      <c r="BX44" s="12">
        <f t="shared" si="12"/>
        <v>0</v>
      </c>
      <c r="BY44" s="12">
        <f t="shared" si="12"/>
        <v>0</v>
      </c>
      <c r="BZ44" s="12">
        <f t="shared" si="12"/>
        <v>0</v>
      </c>
      <c r="CA44" s="12">
        <f t="shared" si="12"/>
        <v>0</v>
      </c>
      <c r="CB44" s="12">
        <f t="shared" si="12"/>
        <v>0</v>
      </c>
      <c r="CC44" s="12">
        <f t="shared" si="12"/>
        <v>0</v>
      </c>
      <c r="CD44" s="12">
        <f t="shared" si="12"/>
        <v>0</v>
      </c>
      <c r="CE44" s="12">
        <f t="shared" si="12"/>
        <v>0</v>
      </c>
      <c r="CF44" s="12">
        <f t="shared" si="12"/>
        <v>0</v>
      </c>
      <c r="CG44" s="12">
        <f t="shared" si="12"/>
        <v>0</v>
      </c>
      <c r="CH44" s="12">
        <f t="shared" si="12"/>
        <v>0</v>
      </c>
      <c r="CI44" s="12">
        <f t="shared" si="12"/>
        <v>0</v>
      </c>
      <c r="CJ44" s="12">
        <f t="shared" si="12"/>
        <v>0</v>
      </c>
      <c r="CK44" s="12">
        <f t="shared" si="12"/>
        <v>0</v>
      </c>
      <c r="CL44" s="12">
        <f t="shared" si="12"/>
        <v>0</v>
      </c>
      <c r="CM44" s="12">
        <f t="shared" si="12"/>
        <v>0</v>
      </c>
      <c r="CN44" s="12">
        <f t="shared" si="12"/>
        <v>0</v>
      </c>
      <c r="CO44" s="12">
        <f t="shared" si="12"/>
        <v>0</v>
      </c>
      <c r="CP44" s="12">
        <f t="shared" si="12"/>
        <v>0</v>
      </c>
      <c r="CQ44" s="12">
        <f t="shared" si="12"/>
        <v>0</v>
      </c>
      <c r="CR44" s="12">
        <f t="shared" si="12"/>
        <v>0</v>
      </c>
      <c r="CS44" s="12">
        <f t="shared" si="12"/>
        <v>0</v>
      </c>
      <c r="CT44" s="12">
        <f t="shared" si="12"/>
        <v>0</v>
      </c>
      <c r="CU44" s="12">
        <f t="shared" si="12"/>
        <v>0</v>
      </c>
      <c r="CV44" s="12">
        <f t="shared" si="12"/>
        <v>0</v>
      </c>
      <c r="CW44" s="12">
        <f t="shared" ref="CW44:FH44" si="13" xml:space="preserve"> CW$13</f>
        <v>0</v>
      </c>
      <c r="CX44" s="12">
        <f t="shared" si="13"/>
        <v>0</v>
      </c>
      <c r="CY44" s="12">
        <f t="shared" si="13"/>
        <v>0</v>
      </c>
      <c r="CZ44" s="12">
        <f t="shared" si="13"/>
        <v>0</v>
      </c>
      <c r="DA44" s="12">
        <f t="shared" si="13"/>
        <v>0</v>
      </c>
      <c r="DB44" s="12">
        <f t="shared" si="13"/>
        <v>0</v>
      </c>
      <c r="DC44" s="12">
        <f t="shared" si="13"/>
        <v>0</v>
      </c>
      <c r="DD44" s="12">
        <f t="shared" si="13"/>
        <v>0</v>
      </c>
      <c r="DE44" s="12">
        <f t="shared" si="13"/>
        <v>0</v>
      </c>
      <c r="DF44" s="12">
        <f t="shared" si="13"/>
        <v>0</v>
      </c>
      <c r="DG44" s="12">
        <f t="shared" si="13"/>
        <v>0</v>
      </c>
      <c r="DH44" s="12">
        <f t="shared" si="13"/>
        <v>0</v>
      </c>
      <c r="DI44" s="12">
        <f t="shared" si="13"/>
        <v>0</v>
      </c>
      <c r="DJ44" s="12">
        <f t="shared" si="13"/>
        <v>0</v>
      </c>
      <c r="DK44" s="12">
        <f t="shared" si="13"/>
        <v>0</v>
      </c>
      <c r="DL44" s="12">
        <f t="shared" si="13"/>
        <v>0</v>
      </c>
      <c r="DM44" s="12">
        <f t="shared" si="13"/>
        <v>0</v>
      </c>
      <c r="DN44" s="12">
        <f t="shared" si="13"/>
        <v>0</v>
      </c>
      <c r="DO44" s="12">
        <f t="shared" si="13"/>
        <v>0</v>
      </c>
      <c r="DP44" s="12">
        <f t="shared" si="13"/>
        <v>0</v>
      </c>
      <c r="DQ44" s="12">
        <f t="shared" si="13"/>
        <v>0</v>
      </c>
      <c r="DR44" s="12">
        <f t="shared" si="13"/>
        <v>0</v>
      </c>
      <c r="DS44" s="12">
        <f t="shared" si="13"/>
        <v>0</v>
      </c>
      <c r="DT44" s="12">
        <f t="shared" si="13"/>
        <v>0</v>
      </c>
      <c r="DU44" s="12">
        <f t="shared" si="13"/>
        <v>0</v>
      </c>
      <c r="DV44" s="12">
        <f t="shared" si="13"/>
        <v>0</v>
      </c>
      <c r="DW44" s="12">
        <f t="shared" si="13"/>
        <v>0</v>
      </c>
      <c r="DX44" s="12">
        <f t="shared" si="13"/>
        <v>0</v>
      </c>
      <c r="DY44" s="12">
        <f t="shared" si="13"/>
        <v>0</v>
      </c>
      <c r="DZ44" s="12">
        <f t="shared" si="13"/>
        <v>0</v>
      </c>
      <c r="EA44" s="12">
        <f t="shared" si="13"/>
        <v>0</v>
      </c>
      <c r="EB44" s="12">
        <f t="shared" si="13"/>
        <v>0</v>
      </c>
      <c r="EC44" s="12">
        <f t="shared" si="13"/>
        <v>0</v>
      </c>
      <c r="ED44" s="12">
        <f t="shared" si="13"/>
        <v>0</v>
      </c>
      <c r="EE44" s="12">
        <f t="shared" si="13"/>
        <v>0</v>
      </c>
      <c r="EF44" s="12">
        <f t="shared" si="13"/>
        <v>0</v>
      </c>
      <c r="EG44" s="12">
        <f t="shared" si="13"/>
        <v>0</v>
      </c>
      <c r="EH44" s="12">
        <f t="shared" si="13"/>
        <v>0</v>
      </c>
      <c r="EI44" s="12">
        <f t="shared" si="13"/>
        <v>0</v>
      </c>
      <c r="EJ44" s="12">
        <f t="shared" si="13"/>
        <v>0</v>
      </c>
      <c r="EK44" s="12">
        <f t="shared" si="13"/>
        <v>0</v>
      </c>
      <c r="EL44" s="12">
        <f t="shared" si="13"/>
        <v>0</v>
      </c>
      <c r="EM44" s="12">
        <f t="shared" si="13"/>
        <v>0</v>
      </c>
      <c r="EN44" s="12">
        <f t="shared" si="13"/>
        <v>0</v>
      </c>
      <c r="EO44" s="12">
        <f t="shared" si="13"/>
        <v>0</v>
      </c>
      <c r="EP44" s="12">
        <f t="shared" si="13"/>
        <v>0</v>
      </c>
      <c r="EQ44" s="12">
        <f t="shared" si="13"/>
        <v>0</v>
      </c>
      <c r="ER44" s="12">
        <f t="shared" si="13"/>
        <v>0</v>
      </c>
      <c r="ES44" s="12">
        <f t="shared" si="13"/>
        <v>0</v>
      </c>
      <c r="ET44" s="12">
        <f t="shared" si="13"/>
        <v>0</v>
      </c>
      <c r="EU44" s="12">
        <f t="shared" si="13"/>
        <v>0</v>
      </c>
      <c r="EV44" s="12">
        <f t="shared" si="13"/>
        <v>0</v>
      </c>
      <c r="EW44" s="12">
        <f t="shared" si="13"/>
        <v>0</v>
      </c>
      <c r="EX44" s="12">
        <f t="shared" si="13"/>
        <v>0</v>
      </c>
      <c r="EY44" s="12">
        <f t="shared" si="13"/>
        <v>0</v>
      </c>
      <c r="EZ44" s="12">
        <f t="shared" si="13"/>
        <v>0</v>
      </c>
      <c r="FA44" s="12">
        <f t="shared" si="13"/>
        <v>0</v>
      </c>
      <c r="FB44" s="12">
        <f t="shared" si="13"/>
        <v>0</v>
      </c>
      <c r="FC44" s="12">
        <f t="shared" si="13"/>
        <v>0</v>
      </c>
      <c r="FD44" s="12">
        <f t="shared" si="13"/>
        <v>0</v>
      </c>
      <c r="FE44" s="12">
        <f t="shared" si="13"/>
        <v>0</v>
      </c>
      <c r="FF44" s="12">
        <f t="shared" si="13"/>
        <v>0</v>
      </c>
      <c r="FG44" s="12">
        <f t="shared" si="13"/>
        <v>0</v>
      </c>
      <c r="FH44" s="12">
        <f t="shared" si="13"/>
        <v>0</v>
      </c>
      <c r="FI44" s="12">
        <f t="shared" ref="FI44:GJ44" si="14" xml:space="preserve"> FI$13</f>
        <v>0</v>
      </c>
      <c r="FJ44" s="12">
        <f t="shared" si="14"/>
        <v>0</v>
      </c>
      <c r="FK44" s="12">
        <f t="shared" si="14"/>
        <v>0</v>
      </c>
      <c r="FL44" s="12">
        <f t="shared" si="14"/>
        <v>0</v>
      </c>
      <c r="FM44" s="12">
        <f t="shared" si="14"/>
        <v>0</v>
      </c>
      <c r="FN44" s="12">
        <f t="shared" si="14"/>
        <v>0</v>
      </c>
      <c r="FO44" s="12">
        <f t="shared" si="14"/>
        <v>0</v>
      </c>
      <c r="FP44" s="12">
        <f t="shared" si="14"/>
        <v>0</v>
      </c>
      <c r="FQ44" s="12">
        <f t="shared" si="14"/>
        <v>0</v>
      </c>
      <c r="FR44" s="12">
        <f t="shared" si="14"/>
        <v>0</v>
      </c>
      <c r="FS44" s="12">
        <f t="shared" si="14"/>
        <v>0</v>
      </c>
      <c r="FT44" s="12">
        <f t="shared" si="14"/>
        <v>0</v>
      </c>
      <c r="FU44" s="12">
        <f t="shared" si="14"/>
        <v>0</v>
      </c>
      <c r="FV44" s="12">
        <f t="shared" si="14"/>
        <v>0</v>
      </c>
      <c r="FW44" s="12">
        <f t="shared" si="14"/>
        <v>0</v>
      </c>
      <c r="FX44" s="12">
        <f t="shared" si="14"/>
        <v>0</v>
      </c>
      <c r="FY44" s="12">
        <f t="shared" si="14"/>
        <v>0</v>
      </c>
      <c r="FZ44" s="12">
        <f t="shared" si="14"/>
        <v>0</v>
      </c>
      <c r="GA44" s="12">
        <f t="shared" si="14"/>
        <v>0</v>
      </c>
      <c r="GB44" s="12">
        <f t="shared" si="14"/>
        <v>0</v>
      </c>
      <c r="GC44" s="12">
        <f t="shared" si="14"/>
        <v>0</v>
      </c>
      <c r="GD44" s="12">
        <f t="shared" si="14"/>
        <v>0</v>
      </c>
      <c r="GE44" s="12">
        <f t="shared" si="14"/>
        <v>0</v>
      </c>
      <c r="GF44" s="12">
        <f t="shared" si="14"/>
        <v>0</v>
      </c>
      <c r="GG44" s="12">
        <f t="shared" si="14"/>
        <v>0</v>
      </c>
      <c r="GH44" s="12">
        <f t="shared" si="14"/>
        <v>0</v>
      </c>
      <c r="GI44" s="12">
        <f t="shared" si="14"/>
        <v>0</v>
      </c>
      <c r="GJ44" s="12">
        <f t="shared" si="14"/>
        <v>0</v>
      </c>
    </row>
    <row r="45" spans="1:192" x14ac:dyDescent="0.25">
      <c r="E45" s="83" t="str">
        <f t="shared" ref="E45:AJ45" si="15" xml:space="preserve"> E$42</f>
        <v>Senior debt DSCR applicable in year</v>
      </c>
      <c r="F45" s="83">
        <f t="shared" si="15"/>
        <v>0</v>
      </c>
      <c r="G45" s="83" t="str">
        <f t="shared" si="15"/>
        <v>ratio</v>
      </c>
      <c r="H45" s="83">
        <f t="shared" si="15"/>
        <v>0</v>
      </c>
      <c r="I45" s="83">
        <f t="shared" si="15"/>
        <v>0</v>
      </c>
      <c r="J45" s="83">
        <f t="shared" si="15"/>
        <v>0</v>
      </c>
      <c r="K45" s="83">
        <f t="shared" si="15"/>
        <v>0</v>
      </c>
      <c r="L45" s="83">
        <f t="shared" si="15"/>
        <v>0</v>
      </c>
      <c r="M45" s="83">
        <f t="shared" si="15"/>
        <v>0</v>
      </c>
      <c r="N45" s="83">
        <f t="shared" si="15"/>
        <v>0</v>
      </c>
      <c r="O45" s="83">
        <f t="shared" si="15"/>
        <v>0</v>
      </c>
      <c r="P45" s="83">
        <f xml:space="preserve"> P$42</f>
        <v>0</v>
      </c>
      <c r="Q45" s="83">
        <f t="shared" si="15"/>
        <v>1.4</v>
      </c>
      <c r="R45" s="83">
        <f t="shared" si="15"/>
        <v>1.4</v>
      </c>
      <c r="S45" s="83">
        <f t="shared" si="15"/>
        <v>1.4</v>
      </c>
      <c r="T45" s="83">
        <f t="shared" si="15"/>
        <v>1.4</v>
      </c>
      <c r="U45" s="83">
        <f t="shared" si="15"/>
        <v>1.4</v>
      </c>
      <c r="V45" s="83">
        <f t="shared" si="15"/>
        <v>1.4</v>
      </c>
      <c r="W45" s="83">
        <f t="shared" si="15"/>
        <v>1.4</v>
      </c>
      <c r="X45" s="83">
        <f t="shared" si="15"/>
        <v>1.4</v>
      </c>
      <c r="Y45" s="83">
        <f t="shared" si="15"/>
        <v>1.4</v>
      </c>
      <c r="Z45" s="83">
        <f t="shared" si="15"/>
        <v>1.4</v>
      </c>
      <c r="AA45" s="83">
        <f t="shared" si="15"/>
        <v>1.4</v>
      </c>
      <c r="AB45" s="83">
        <f t="shared" si="15"/>
        <v>1.4</v>
      </c>
      <c r="AC45" s="83">
        <f t="shared" si="15"/>
        <v>1.4</v>
      </c>
      <c r="AD45" s="83">
        <f t="shared" si="15"/>
        <v>1.4</v>
      </c>
      <c r="AE45" s="83">
        <f t="shared" si="15"/>
        <v>1.4</v>
      </c>
      <c r="AF45" s="83">
        <f t="shared" si="15"/>
        <v>1.4</v>
      </c>
      <c r="AG45" s="83">
        <f t="shared" si="15"/>
        <v>1.4</v>
      </c>
      <c r="AH45" s="83">
        <f t="shared" si="15"/>
        <v>1.4</v>
      </c>
      <c r="AI45" s="83">
        <f t="shared" si="15"/>
        <v>1.4</v>
      </c>
      <c r="AJ45" s="83">
        <f t="shared" si="15"/>
        <v>1.4</v>
      </c>
      <c r="AK45" s="83">
        <f t="shared" ref="AK45:CV45" si="16" xml:space="preserve"> AK$42</f>
        <v>1.4</v>
      </c>
      <c r="AL45" s="83">
        <f t="shared" si="16"/>
        <v>1.4</v>
      </c>
      <c r="AM45" s="83">
        <f t="shared" si="16"/>
        <v>1.4</v>
      </c>
      <c r="AN45" s="83">
        <f t="shared" si="16"/>
        <v>1.4</v>
      </c>
      <c r="AO45" s="83">
        <f t="shared" si="16"/>
        <v>1.4</v>
      </c>
      <c r="AP45" s="83">
        <f t="shared" si="16"/>
        <v>1.4</v>
      </c>
      <c r="AQ45" s="83">
        <f t="shared" si="16"/>
        <v>1.4</v>
      </c>
      <c r="AR45" s="83">
        <f t="shared" si="16"/>
        <v>1.4</v>
      </c>
      <c r="AS45" s="83">
        <f t="shared" si="16"/>
        <v>1.4</v>
      </c>
      <c r="AT45" s="83">
        <f t="shared" si="16"/>
        <v>1.4</v>
      </c>
      <c r="AU45" s="83">
        <f t="shared" si="16"/>
        <v>1.4</v>
      </c>
      <c r="AV45" s="83">
        <f t="shared" si="16"/>
        <v>1.4</v>
      </c>
      <c r="AW45" s="83">
        <f t="shared" si="16"/>
        <v>1.4</v>
      </c>
      <c r="AX45" s="83">
        <f t="shared" si="16"/>
        <v>1.4</v>
      </c>
      <c r="AY45" s="83">
        <f t="shared" si="16"/>
        <v>0</v>
      </c>
      <c r="AZ45" s="83">
        <f t="shared" si="16"/>
        <v>0</v>
      </c>
      <c r="BA45" s="83">
        <f t="shared" si="16"/>
        <v>0</v>
      </c>
      <c r="BB45" s="83">
        <f t="shared" si="16"/>
        <v>0</v>
      </c>
      <c r="BC45" s="83">
        <f t="shared" si="16"/>
        <v>0</v>
      </c>
      <c r="BD45" s="83">
        <f t="shared" si="16"/>
        <v>0</v>
      </c>
      <c r="BE45" s="83">
        <f t="shared" si="16"/>
        <v>0</v>
      </c>
      <c r="BF45" s="83">
        <f t="shared" si="16"/>
        <v>0</v>
      </c>
      <c r="BG45" s="83">
        <f t="shared" si="16"/>
        <v>0</v>
      </c>
      <c r="BH45" s="83">
        <f t="shared" si="16"/>
        <v>0</v>
      </c>
      <c r="BI45" s="83">
        <f t="shared" si="16"/>
        <v>0</v>
      </c>
      <c r="BJ45" s="83">
        <f t="shared" si="16"/>
        <v>0</v>
      </c>
      <c r="BK45" s="83">
        <f t="shared" si="16"/>
        <v>0</v>
      </c>
      <c r="BL45" s="83">
        <f t="shared" si="16"/>
        <v>0</v>
      </c>
      <c r="BM45" s="83">
        <f t="shared" si="16"/>
        <v>0</v>
      </c>
      <c r="BN45" s="83">
        <f t="shared" si="16"/>
        <v>0</v>
      </c>
      <c r="BO45" s="83">
        <f t="shared" si="16"/>
        <v>0</v>
      </c>
      <c r="BP45" s="83">
        <f t="shared" si="16"/>
        <v>0</v>
      </c>
      <c r="BQ45" s="83">
        <f t="shared" si="16"/>
        <v>0</v>
      </c>
      <c r="BR45" s="83">
        <f t="shared" si="16"/>
        <v>0</v>
      </c>
      <c r="BS45" s="83">
        <f t="shared" si="16"/>
        <v>0</v>
      </c>
      <c r="BT45" s="83">
        <f t="shared" si="16"/>
        <v>0</v>
      </c>
      <c r="BU45" s="83">
        <f t="shared" si="16"/>
        <v>0</v>
      </c>
      <c r="BV45" s="83">
        <f t="shared" si="16"/>
        <v>0</v>
      </c>
      <c r="BW45" s="83">
        <f t="shared" si="16"/>
        <v>0</v>
      </c>
      <c r="BX45" s="83">
        <f t="shared" si="16"/>
        <v>0</v>
      </c>
      <c r="BY45" s="83">
        <f t="shared" si="16"/>
        <v>0</v>
      </c>
      <c r="BZ45" s="83">
        <f t="shared" si="16"/>
        <v>0</v>
      </c>
      <c r="CA45" s="83">
        <f t="shared" si="16"/>
        <v>0</v>
      </c>
      <c r="CB45" s="83">
        <f t="shared" si="16"/>
        <v>0</v>
      </c>
      <c r="CC45" s="83">
        <f t="shared" si="16"/>
        <v>0</v>
      </c>
      <c r="CD45" s="83">
        <f t="shared" si="16"/>
        <v>0</v>
      </c>
      <c r="CE45" s="83">
        <f t="shared" si="16"/>
        <v>0</v>
      </c>
      <c r="CF45" s="83">
        <f t="shared" si="16"/>
        <v>0</v>
      </c>
      <c r="CG45" s="83">
        <f t="shared" si="16"/>
        <v>0</v>
      </c>
      <c r="CH45" s="83">
        <f t="shared" si="16"/>
        <v>0</v>
      </c>
      <c r="CI45" s="83">
        <f t="shared" si="16"/>
        <v>0</v>
      </c>
      <c r="CJ45" s="83">
        <f t="shared" si="16"/>
        <v>0</v>
      </c>
      <c r="CK45" s="83">
        <f t="shared" si="16"/>
        <v>0</v>
      </c>
      <c r="CL45" s="83">
        <f t="shared" si="16"/>
        <v>0</v>
      </c>
      <c r="CM45" s="83">
        <f t="shared" si="16"/>
        <v>0</v>
      </c>
      <c r="CN45" s="83">
        <f t="shared" si="16"/>
        <v>0</v>
      </c>
      <c r="CO45" s="83">
        <f t="shared" si="16"/>
        <v>0</v>
      </c>
      <c r="CP45" s="83">
        <f t="shared" si="16"/>
        <v>0</v>
      </c>
      <c r="CQ45" s="83">
        <f t="shared" si="16"/>
        <v>0</v>
      </c>
      <c r="CR45" s="83">
        <f t="shared" si="16"/>
        <v>0</v>
      </c>
      <c r="CS45" s="83">
        <f t="shared" si="16"/>
        <v>0</v>
      </c>
      <c r="CT45" s="83">
        <f t="shared" si="16"/>
        <v>0</v>
      </c>
      <c r="CU45" s="83">
        <f t="shared" si="16"/>
        <v>0</v>
      </c>
      <c r="CV45" s="83">
        <f t="shared" si="16"/>
        <v>0</v>
      </c>
      <c r="CW45" s="83">
        <f t="shared" ref="CW45:FH45" si="17" xml:space="preserve"> CW$42</f>
        <v>0</v>
      </c>
      <c r="CX45" s="83">
        <f t="shared" si="17"/>
        <v>0</v>
      </c>
      <c r="CY45" s="83">
        <f t="shared" si="17"/>
        <v>0</v>
      </c>
      <c r="CZ45" s="83">
        <f t="shared" si="17"/>
        <v>0</v>
      </c>
      <c r="DA45" s="83">
        <f t="shared" si="17"/>
        <v>0</v>
      </c>
      <c r="DB45" s="83">
        <f t="shared" si="17"/>
        <v>0</v>
      </c>
      <c r="DC45" s="83">
        <f t="shared" si="17"/>
        <v>0</v>
      </c>
      <c r="DD45" s="83">
        <f t="shared" si="17"/>
        <v>0</v>
      </c>
      <c r="DE45" s="83">
        <f t="shared" si="17"/>
        <v>0</v>
      </c>
      <c r="DF45" s="83">
        <f t="shared" si="17"/>
        <v>0</v>
      </c>
      <c r="DG45" s="83">
        <f t="shared" si="17"/>
        <v>0</v>
      </c>
      <c r="DH45" s="83">
        <f t="shared" si="17"/>
        <v>0</v>
      </c>
      <c r="DI45" s="83">
        <f t="shared" si="17"/>
        <v>0</v>
      </c>
      <c r="DJ45" s="83">
        <f t="shared" si="17"/>
        <v>0</v>
      </c>
      <c r="DK45" s="83">
        <f t="shared" si="17"/>
        <v>0</v>
      </c>
      <c r="DL45" s="83">
        <f t="shared" si="17"/>
        <v>0</v>
      </c>
      <c r="DM45" s="83">
        <f t="shared" si="17"/>
        <v>0</v>
      </c>
      <c r="DN45" s="83">
        <f t="shared" si="17"/>
        <v>0</v>
      </c>
      <c r="DO45" s="83">
        <f t="shared" si="17"/>
        <v>0</v>
      </c>
      <c r="DP45" s="83">
        <f t="shared" si="17"/>
        <v>0</v>
      </c>
      <c r="DQ45" s="83">
        <f t="shared" si="17"/>
        <v>0</v>
      </c>
      <c r="DR45" s="83">
        <f t="shared" si="17"/>
        <v>0</v>
      </c>
      <c r="DS45" s="83">
        <f t="shared" si="17"/>
        <v>0</v>
      </c>
      <c r="DT45" s="83">
        <f t="shared" si="17"/>
        <v>0</v>
      </c>
      <c r="DU45" s="83">
        <f t="shared" si="17"/>
        <v>0</v>
      </c>
      <c r="DV45" s="83">
        <f t="shared" si="17"/>
        <v>0</v>
      </c>
      <c r="DW45" s="83">
        <f t="shared" si="17"/>
        <v>0</v>
      </c>
      <c r="DX45" s="83">
        <f t="shared" si="17"/>
        <v>0</v>
      </c>
      <c r="DY45" s="83">
        <f t="shared" si="17"/>
        <v>0</v>
      </c>
      <c r="DZ45" s="83">
        <f t="shared" si="17"/>
        <v>0</v>
      </c>
      <c r="EA45" s="83">
        <f t="shared" si="17"/>
        <v>0</v>
      </c>
      <c r="EB45" s="83">
        <f t="shared" si="17"/>
        <v>0</v>
      </c>
      <c r="EC45" s="83">
        <f t="shared" si="17"/>
        <v>0</v>
      </c>
      <c r="ED45" s="83">
        <f t="shared" si="17"/>
        <v>0</v>
      </c>
      <c r="EE45" s="83">
        <f t="shared" si="17"/>
        <v>0</v>
      </c>
      <c r="EF45" s="83">
        <f t="shared" si="17"/>
        <v>0</v>
      </c>
      <c r="EG45" s="83">
        <f t="shared" si="17"/>
        <v>0</v>
      </c>
      <c r="EH45" s="83">
        <f t="shared" si="17"/>
        <v>0</v>
      </c>
      <c r="EI45" s="83">
        <f t="shared" si="17"/>
        <v>0</v>
      </c>
      <c r="EJ45" s="83">
        <f t="shared" si="17"/>
        <v>0</v>
      </c>
      <c r="EK45" s="83">
        <f t="shared" si="17"/>
        <v>0</v>
      </c>
      <c r="EL45" s="83">
        <f t="shared" si="17"/>
        <v>0</v>
      </c>
      <c r="EM45" s="83">
        <f t="shared" si="17"/>
        <v>0</v>
      </c>
      <c r="EN45" s="83">
        <f t="shared" si="17"/>
        <v>0</v>
      </c>
      <c r="EO45" s="83">
        <f t="shared" si="17"/>
        <v>0</v>
      </c>
      <c r="EP45" s="83">
        <f t="shared" si="17"/>
        <v>0</v>
      </c>
      <c r="EQ45" s="83">
        <f t="shared" si="17"/>
        <v>0</v>
      </c>
      <c r="ER45" s="83">
        <f t="shared" si="17"/>
        <v>0</v>
      </c>
      <c r="ES45" s="83">
        <f t="shared" si="17"/>
        <v>0</v>
      </c>
      <c r="ET45" s="83">
        <f t="shared" si="17"/>
        <v>0</v>
      </c>
      <c r="EU45" s="83">
        <f t="shared" si="17"/>
        <v>0</v>
      </c>
      <c r="EV45" s="83">
        <f t="shared" si="17"/>
        <v>0</v>
      </c>
      <c r="EW45" s="83">
        <f t="shared" si="17"/>
        <v>0</v>
      </c>
      <c r="EX45" s="83">
        <f t="shared" si="17"/>
        <v>0</v>
      </c>
      <c r="EY45" s="83">
        <f t="shared" si="17"/>
        <v>0</v>
      </c>
      <c r="EZ45" s="83">
        <f t="shared" si="17"/>
        <v>0</v>
      </c>
      <c r="FA45" s="83">
        <f t="shared" si="17"/>
        <v>0</v>
      </c>
      <c r="FB45" s="83">
        <f t="shared" si="17"/>
        <v>0</v>
      </c>
      <c r="FC45" s="83">
        <f t="shared" si="17"/>
        <v>0</v>
      </c>
      <c r="FD45" s="83">
        <f t="shared" si="17"/>
        <v>0</v>
      </c>
      <c r="FE45" s="83">
        <f t="shared" si="17"/>
        <v>0</v>
      </c>
      <c r="FF45" s="83">
        <f t="shared" si="17"/>
        <v>0</v>
      </c>
      <c r="FG45" s="83">
        <f t="shared" si="17"/>
        <v>0</v>
      </c>
      <c r="FH45" s="83">
        <f t="shared" si="17"/>
        <v>0</v>
      </c>
      <c r="FI45" s="83">
        <f t="shared" ref="FI45:GJ45" si="18" xml:space="preserve"> FI$42</f>
        <v>0</v>
      </c>
      <c r="FJ45" s="83">
        <f t="shared" si="18"/>
        <v>0</v>
      </c>
      <c r="FK45" s="83">
        <f t="shared" si="18"/>
        <v>0</v>
      </c>
      <c r="FL45" s="83">
        <f t="shared" si="18"/>
        <v>0</v>
      </c>
      <c r="FM45" s="83">
        <f t="shared" si="18"/>
        <v>0</v>
      </c>
      <c r="FN45" s="83">
        <f t="shared" si="18"/>
        <v>0</v>
      </c>
      <c r="FO45" s="83">
        <f t="shared" si="18"/>
        <v>0</v>
      </c>
      <c r="FP45" s="83">
        <f t="shared" si="18"/>
        <v>0</v>
      </c>
      <c r="FQ45" s="83">
        <f t="shared" si="18"/>
        <v>0</v>
      </c>
      <c r="FR45" s="83">
        <f t="shared" si="18"/>
        <v>0</v>
      </c>
      <c r="FS45" s="83">
        <f t="shared" si="18"/>
        <v>0</v>
      </c>
      <c r="FT45" s="83">
        <f t="shared" si="18"/>
        <v>0</v>
      </c>
      <c r="FU45" s="83">
        <f t="shared" si="18"/>
        <v>0</v>
      </c>
      <c r="FV45" s="83">
        <f t="shared" si="18"/>
        <v>0</v>
      </c>
      <c r="FW45" s="83">
        <f t="shared" si="18"/>
        <v>0</v>
      </c>
      <c r="FX45" s="83">
        <f t="shared" si="18"/>
        <v>0</v>
      </c>
      <c r="FY45" s="83">
        <f t="shared" si="18"/>
        <v>0</v>
      </c>
      <c r="FZ45" s="83">
        <f t="shared" si="18"/>
        <v>0</v>
      </c>
      <c r="GA45" s="83">
        <f t="shared" si="18"/>
        <v>0</v>
      </c>
      <c r="GB45" s="83">
        <f t="shared" si="18"/>
        <v>0</v>
      </c>
      <c r="GC45" s="83">
        <f t="shared" si="18"/>
        <v>0</v>
      </c>
      <c r="GD45" s="83">
        <f t="shared" si="18"/>
        <v>0</v>
      </c>
      <c r="GE45" s="83">
        <f t="shared" si="18"/>
        <v>0</v>
      </c>
      <c r="GF45" s="83">
        <f t="shared" si="18"/>
        <v>0</v>
      </c>
      <c r="GG45" s="83">
        <f t="shared" si="18"/>
        <v>0</v>
      </c>
      <c r="GH45" s="83">
        <f t="shared" si="18"/>
        <v>0</v>
      </c>
      <c r="GI45" s="83">
        <f t="shared" si="18"/>
        <v>0</v>
      </c>
      <c r="GJ45" s="83">
        <f t="shared" si="18"/>
        <v>0</v>
      </c>
    </row>
    <row r="46" spans="1:192" x14ac:dyDescent="0.25">
      <c r="E46" s="194" t="str">
        <f xml:space="preserve"> Time!E$140</f>
        <v>Senior debt repayment period flag</v>
      </c>
      <c r="F46" s="194">
        <f xml:space="preserve"> Time!F$140</f>
        <v>0</v>
      </c>
      <c r="G46" s="459" t="str">
        <f xml:space="preserve"> Time!G$140</f>
        <v>flag</v>
      </c>
      <c r="H46" s="194">
        <f xml:space="preserve"> Time!H$140</f>
        <v>34</v>
      </c>
      <c r="I46" s="194">
        <f xml:space="preserve"> Time!I$140</f>
        <v>0</v>
      </c>
      <c r="J46" s="194">
        <f xml:space="preserve"> Time!J$140</f>
        <v>0</v>
      </c>
      <c r="K46" s="194">
        <f xml:space="preserve"> Time!K$140</f>
        <v>0</v>
      </c>
      <c r="L46" s="194">
        <f xml:space="preserve"> Time!L$140</f>
        <v>0</v>
      </c>
      <c r="M46" s="194">
        <f xml:space="preserve"> Time!M$140</f>
        <v>0</v>
      </c>
      <c r="N46" s="194">
        <f xml:space="preserve"> Time!N$140</f>
        <v>0</v>
      </c>
      <c r="O46" s="194">
        <f xml:space="preserve"> Time!O$140</f>
        <v>0</v>
      </c>
      <c r="P46" s="194">
        <f xml:space="preserve"> Time!P$140</f>
        <v>0</v>
      </c>
      <c r="Q46" s="194">
        <f xml:space="preserve"> Time!Q$140</f>
        <v>1</v>
      </c>
      <c r="R46" s="194">
        <f xml:space="preserve"> Time!R$140</f>
        <v>1</v>
      </c>
      <c r="S46" s="194">
        <f xml:space="preserve"> Time!S$140</f>
        <v>1</v>
      </c>
      <c r="T46" s="194">
        <f xml:space="preserve"> Time!T$140</f>
        <v>1</v>
      </c>
      <c r="U46" s="194">
        <f xml:space="preserve"> Time!U$140</f>
        <v>1</v>
      </c>
      <c r="V46" s="194">
        <f xml:space="preserve"> Time!V$140</f>
        <v>1</v>
      </c>
      <c r="W46" s="194">
        <f xml:space="preserve"> Time!W$140</f>
        <v>1</v>
      </c>
      <c r="X46" s="194">
        <f xml:space="preserve"> Time!X$140</f>
        <v>1</v>
      </c>
      <c r="Y46" s="194">
        <f xml:space="preserve"> Time!Y$140</f>
        <v>1</v>
      </c>
      <c r="Z46" s="194">
        <f xml:space="preserve"> Time!Z$140</f>
        <v>1</v>
      </c>
      <c r="AA46" s="194">
        <f xml:space="preserve"> Time!AA$140</f>
        <v>1</v>
      </c>
      <c r="AB46" s="194">
        <f xml:space="preserve"> Time!AB$140</f>
        <v>1</v>
      </c>
      <c r="AC46" s="194">
        <f xml:space="preserve"> Time!AC$140</f>
        <v>1</v>
      </c>
      <c r="AD46" s="194">
        <f xml:space="preserve"> Time!AD$140</f>
        <v>1</v>
      </c>
      <c r="AE46" s="194">
        <f xml:space="preserve"> Time!AE$140</f>
        <v>1</v>
      </c>
      <c r="AF46" s="194">
        <f xml:space="preserve"> Time!AF$140</f>
        <v>1</v>
      </c>
      <c r="AG46" s="194">
        <f xml:space="preserve"> Time!AG$140</f>
        <v>1</v>
      </c>
      <c r="AH46" s="194">
        <f xml:space="preserve"> Time!AH$140</f>
        <v>1</v>
      </c>
      <c r="AI46" s="194">
        <f xml:space="preserve"> Time!AI$140</f>
        <v>1</v>
      </c>
      <c r="AJ46" s="194">
        <f xml:space="preserve"> Time!AJ$140</f>
        <v>1</v>
      </c>
      <c r="AK46" s="194">
        <f xml:space="preserve"> Time!AK$140</f>
        <v>1</v>
      </c>
      <c r="AL46" s="194">
        <f xml:space="preserve"> Time!AL$140</f>
        <v>1</v>
      </c>
      <c r="AM46" s="194">
        <f xml:space="preserve"> Time!AM$140</f>
        <v>1</v>
      </c>
      <c r="AN46" s="194">
        <f xml:space="preserve"> Time!AN$140</f>
        <v>1</v>
      </c>
      <c r="AO46" s="194">
        <f xml:space="preserve"> Time!AO$140</f>
        <v>1</v>
      </c>
      <c r="AP46" s="194">
        <f xml:space="preserve"> Time!AP$140</f>
        <v>1</v>
      </c>
      <c r="AQ46" s="194">
        <f xml:space="preserve"> Time!AQ$140</f>
        <v>1</v>
      </c>
      <c r="AR46" s="194">
        <f xml:space="preserve"> Time!AR$140</f>
        <v>1</v>
      </c>
      <c r="AS46" s="194">
        <f xml:space="preserve"> Time!AS$140</f>
        <v>1</v>
      </c>
      <c r="AT46" s="194">
        <f xml:space="preserve"> Time!AT$140</f>
        <v>1</v>
      </c>
      <c r="AU46" s="194">
        <f xml:space="preserve"> Time!AU$140</f>
        <v>1</v>
      </c>
      <c r="AV46" s="194">
        <f xml:space="preserve"> Time!AV$140</f>
        <v>1</v>
      </c>
      <c r="AW46" s="194">
        <f xml:space="preserve"> Time!AW$140</f>
        <v>1</v>
      </c>
      <c r="AX46" s="194">
        <f xml:space="preserve"> Time!AX$140</f>
        <v>1</v>
      </c>
      <c r="AY46" s="194">
        <f xml:space="preserve"> Time!AY$140</f>
        <v>0</v>
      </c>
      <c r="AZ46" s="194">
        <f xml:space="preserve"> Time!AZ$140</f>
        <v>0</v>
      </c>
      <c r="BA46" s="194">
        <f xml:space="preserve"> Time!BA$140</f>
        <v>0</v>
      </c>
      <c r="BB46" s="194">
        <f xml:space="preserve"> Time!BB$140</f>
        <v>0</v>
      </c>
      <c r="BC46" s="194">
        <f xml:space="preserve"> Time!BC$140</f>
        <v>0</v>
      </c>
      <c r="BD46" s="194">
        <f xml:space="preserve"> Time!BD$140</f>
        <v>0</v>
      </c>
      <c r="BE46" s="194">
        <f xml:space="preserve"> Time!BE$140</f>
        <v>0</v>
      </c>
      <c r="BF46" s="194">
        <f xml:space="preserve"> Time!BF$140</f>
        <v>0</v>
      </c>
      <c r="BG46" s="194">
        <f xml:space="preserve"> Time!BG$140</f>
        <v>0</v>
      </c>
      <c r="BH46" s="194">
        <f xml:space="preserve"> Time!BH$140</f>
        <v>0</v>
      </c>
      <c r="BI46" s="194">
        <f xml:space="preserve"> Time!BI$140</f>
        <v>0</v>
      </c>
      <c r="BJ46" s="194">
        <f xml:space="preserve"> Time!BJ$140</f>
        <v>0</v>
      </c>
      <c r="BK46" s="194">
        <f xml:space="preserve"> Time!BK$140</f>
        <v>0</v>
      </c>
      <c r="BL46" s="194">
        <f xml:space="preserve"> Time!BL$140</f>
        <v>0</v>
      </c>
      <c r="BM46" s="194">
        <f xml:space="preserve"> Time!BM$140</f>
        <v>0</v>
      </c>
      <c r="BN46" s="194">
        <f xml:space="preserve"> Time!BN$140</f>
        <v>0</v>
      </c>
      <c r="BO46" s="194">
        <f xml:space="preserve"> Time!BO$140</f>
        <v>0</v>
      </c>
      <c r="BP46" s="194">
        <f xml:space="preserve"> Time!BP$140</f>
        <v>0</v>
      </c>
      <c r="BQ46" s="194">
        <f xml:space="preserve"> Time!BQ$140</f>
        <v>0</v>
      </c>
      <c r="BR46" s="194">
        <f xml:space="preserve"> Time!BR$140</f>
        <v>0</v>
      </c>
      <c r="BS46" s="194">
        <f xml:space="preserve"> Time!BS$140</f>
        <v>0</v>
      </c>
      <c r="BT46" s="194">
        <f xml:space="preserve"> Time!BT$140</f>
        <v>0</v>
      </c>
      <c r="BU46" s="194">
        <f xml:space="preserve"> Time!BU$140</f>
        <v>0</v>
      </c>
      <c r="BV46" s="194">
        <f xml:space="preserve"> Time!BV$140</f>
        <v>0</v>
      </c>
      <c r="BW46" s="194">
        <f xml:space="preserve"> Time!BW$140</f>
        <v>0</v>
      </c>
      <c r="BX46" s="194">
        <f xml:space="preserve"> Time!BX$140</f>
        <v>0</v>
      </c>
      <c r="BY46" s="194">
        <f xml:space="preserve"> Time!BY$140</f>
        <v>0</v>
      </c>
      <c r="BZ46" s="194">
        <f xml:space="preserve"> Time!BZ$140</f>
        <v>0</v>
      </c>
      <c r="CA46" s="194">
        <f xml:space="preserve"> Time!CA$140</f>
        <v>0</v>
      </c>
      <c r="CB46" s="194">
        <f xml:space="preserve"> Time!CB$140</f>
        <v>0</v>
      </c>
      <c r="CC46" s="194">
        <f xml:space="preserve"> Time!CC$140</f>
        <v>0</v>
      </c>
      <c r="CD46" s="194">
        <f xml:space="preserve"> Time!CD$140</f>
        <v>0</v>
      </c>
      <c r="CE46" s="194">
        <f xml:space="preserve"> Time!CE$140</f>
        <v>0</v>
      </c>
      <c r="CF46" s="194">
        <f xml:space="preserve"> Time!CF$140</f>
        <v>0</v>
      </c>
      <c r="CG46" s="194">
        <f xml:space="preserve"> Time!CG$140</f>
        <v>0</v>
      </c>
      <c r="CH46" s="194">
        <f xml:space="preserve"> Time!CH$140</f>
        <v>0</v>
      </c>
      <c r="CI46" s="194">
        <f xml:space="preserve"> Time!CI$140</f>
        <v>0</v>
      </c>
      <c r="CJ46" s="194">
        <f xml:space="preserve"> Time!CJ$140</f>
        <v>0</v>
      </c>
      <c r="CK46" s="194">
        <f xml:space="preserve"> Time!CK$140</f>
        <v>0</v>
      </c>
      <c r="CL46" s="194">
        <f xml:space="preserve"> Time!CL$140</f>
        <v>0</v>
      </c>
      <c r="CM46" s="194">
        <f xml:space="preserve"> Time!CM$140</f>
        <v>0</v>
      </c>
      <c r="CN46" s="194">
        <f xml:space="preserve"> Time!CN$140</f>
        <v>0</v>
      </c>
      <c r="CO46" s="194">
        <f xml:space="preserve"> Time!CO$140</f>
        <v>0</v>
      </c>
      <c r="CP46" s="194">
        <f xml:space="preserve"> Time!CP$140</f>
        <v>0</v>
      </c>
      <c r="CQ46" s="194">
        <f xml:space="preserve"> Time!CQ$140</f>
        <v>0</v>
      </c>
      <c r="CR46" s="194">
        <f xml:space="preserve"> Time!CR$140</f>
        <v>0</v>
      </c>
      <c r="CS46" s="194">
        <f xml:space="preserve"> Time!CS$140</f>
        <v>0</v>
      </c>
      <c r="CT46" s="194">
        <f xml:space="preserve"> Time!CT$140</f>
        <v>0</v>
      </c>
      <c r="CU46" s="194">
        <f xml:space="preserve"> Time!CU$140</f>
        <v>0</v>
      </c>
      <c r="CV46" s="194">
        <f xml:space="preserve"> Time!CV$140</f>
        <v>0</v>
      </c>
      <c r="CW46" s="194">
        <f xml:space="preserve"> Time!CW$140</f>
        <v>0</v>
      </c>
      <c r="CX46" s="194">
        <f xml:space="preserve"> Time!CX$140</f>
        <v>0</v>
      </c>
      <c r="CY46" s="194">
        <f xml:space="preserve"> Time!CY$140</f>
        <v>0</v>
      </c>
      <c r="CZ46" s="194">
        <f xml:space="preserve"> Time!CZ$140</f>
        <v>0</v>
      </c>
      <c r="DA46" s="194">
        <f xml:space="preserve"> Time!DA$140</f>
        <v>0</v>
      </c>
      <c r="DB46" s="194">
        <f xml:space="preserve"> Time!DB$140</f>
        <v>0</v>
      </c>
      <c r="DC46" s="194">
        <f xml:space="preserve"> Time!DC$140</f>
        <v>0</v>
      </c>
      <c r="DD46" s="194">
        <f xml:space="preserve"> Time!DD$140</f>
        <v>0</v>
      </c>
      <c r="DE46" s="194">
        <f xml:space="preserve"> Time!DE$140</f>
        <v>0</v>
      </c>
      <c r="DF46" s="194">
        <f xml:space="preserve"> Time!DF$140</f>
        <v>0</v>
      </c>
      <c r="DG46" s="194">
        <f xml:space="preserve"> Time!DG$140</f>
        <v>0</v>
      </c>
      <c r="DH46" s="194">
        <f xml:space="preserve"> Time!DH$140</f>
        <v>0</v>
      </c>
      <c r="DI46" s="194">
        <f xml:space="preserve"> Time!DI$140</f>
        <v>0</v>
      </c>
      <c r="DJ46" s="194">
        <f xml:space="preserve"> Time!DJ$140</f>
        <v>0</v>
      </c>
      <c r="DK46" s="194">
        <f xml:space="preserve"> Time!DK$140</f>
        <v>0</v>
      </c>
      <c r="DL46" s="194">
        <f xml:space="preserve"> Time!DL$140</f>
        <v>0</v>
      </c>
      <c r="DM46" s="194">
        <f xml:space="preserve"> Time!DM$140</f>
        <v>0</v>
      </c>
      <c r="DN46" s="194">
        <f xml:space="preserve"> Time!DN$140</f>
        <v>0</v>
      </c>
      <c r="DO46" s="194">
        <f xml:space="preserve"> Time!DO$140</f>
        <v>0</v>
      </c>
      <c r="DP46" s="194">
        <f xml:space="preserve"> Time!DP$140</f>
        <v>0</v>
      </c>
      <c r="DQ46" s="194">
        <f xml:space="preserve"> Time!DQ$140</f>
        <v>0</v>
      </c>
      <c r="DR46" s="194">
        <f xml:space="preserve"> Time!DR$140</f>
        <v>0</v>
      </c>
      <c r="DS46" s="194">
        <f xml:space="preserve"> Time!DS$140</f>
        <v>0</v>
      </c>
      <c r="DT46" s="194">
        <f xml:space="preserve"> Time!DT$140</f>
        <v>0</v>
      </c>
      <c r="DU46" s="194">
        <f xml:space="preserve"> Time!DU$140</f>
        <v>0</v>
      </c>
      <c r="DV46" s="194">
        <f xml:space="preserve"> Time!DV$140</f>
        <v>0</v>
      </c>
      <c r="DW46" s="194">
        <f xml:space="preserve"> Time!DW$140</f>
        <v>0</v>
      </c>
      <c r="DX46" s="194">
        <f xml:space="preserve"> Time!DX$140</f>
        <v>0</v>
      </c>
      <c r="DY46" s="194">
        <f xml:space="preserve"> Time!DY$140</f>
        <v>0</v>
      </c>
      <c r="DZ46" s="194">
        <f xml:space="preserve"> Time!DZ$140</f>
        <v>0</v>
      </c>
      <c r="EA46" s="194">
        <f xml:space="preserve"> Time!EA$140</f>
        <v>0</v>
      </c>
      <c r="EB46" s="194">
        <f xml:space="preserve"> Time!EB$140</f>
        <v>0</v>
      </c>
      <c r="EC46" s="194">
        <f xml:space="preserve"> Time!EC$140</f>
        <v>0</v>
      </c>
      <c r="ED46" s="194">
        <f xml:space="preserve"> Time!ED$140</f>
        <v>0</v>
      </c>
      <c r="EE46" s="194">
        <f xml:space="preserve"> Time!EE$140</f>
        <v>0</v>
      </c>
      <c r="EF46" s="194">
        <f xml:space="preserve"> Time!EF$140</f>
        <v>0</v>
      </c>
      <c r="EG46" s="194">
        <f xml:space="preserve"> Time!EG$140</f>
        <v>0</v>
      </c>
      <c r="EH46" s="194">
        <f xml:space="preserve"> Time!EH$140</f>
        <v>0</v>
      </c>
      <c r="EI46" s="194">
        <f xml:space="preserve"> Time!EI$140</f>
        <v>0</v>
      </c>
      <c r="EJ46" s="194">
        <f xml:space="preserve"> Time!EJ$140</f>
        <v>0</v>
      </c>
      <c r="EK46" s="194">
        <f xml:space="preserve"> Time!EK$140</f>
        <v>0</v>
      </c>
      <c r="EL46" s="194">
        <f xml:space="preserve"> Time!EL$140</f>
        <v>0</v>
      </c>
      <c r="EM46" s="194">
        <f xml:space="preserve"> Time!EM$140</f>
        <v>0</v>
      </c>
      <c r="EN46" s="194">
        <f xml:space="preserve"> Time!EN$140</f>
        <v>0</v>
      </c>
      <c r="EO46" s="194">
        <f xml:space="preserve"> Time!EO$140</f>
        <v>0</v>
      </c>
      <c r="EP46" s="194">
        <f xml:space="preserve"> Time!EP$140</f>
        <v>0</v>
      </c>
      <c r="EQ46" s="194">
        <f xml:space="preserve"> Time!EQ$140</f>
        <v>0</v>
      </c>
      <c r="ER46" s="194">
        <f xml:space="preserve"> Time!ER$140</f>
        <v>0</v>
      </c>
      <c r="ES46" s="194">
        <f xml:space="preserve"> Time!ES$140</f>
        <v>0</v>
      </c>
      <c r="ET46" s="194">
        <f xml:space="preserve"> Time!ET$140</f>
        <v>0</v>
      </c>
      <c r="EU46" s="194">
        <f xml:space="preserve"> Time!EU$140</f>
        <v>0</v>
      </c>
      <c r="EV46" s="194">
        <f xml:space="preserve"> Time!EV$140</f>
        <v>0</v>
      </c>
      <c r="EW46" s="194">
        <f xml:space="preserve"> Time!EW$140</f>
        <v>0</v>
      </c>
      <c r="EX46" s="194">
        <f xml:space="preserve"> Time!EX$140</f>
        <v>0</v>
      </c>
      <c r="EY46" s="194">
        <f xml:space="preserve"> Time!EY$140</f>
        <v>0</v>
      </c>
      <c r="EZ46" s="194">
        <f xml:space="preserve"> Time!EZ$140</f>
        <v>0</v>
      </c>
      <c r="FA46" s="194">
        <f xml:space="preserve"> Time!FA$140</f>
        <v>0</v>
      </c>
      <c r="FB46" s="194">
        <f xml:space="preserve"> Time!FB$140</f>
        <v>0</v>
      </c>
      <c r="FC46" s="194">
        <f xml:space="preserve"> Time!FC$140</f>
        <v>0</v>
      </c>
      <c r="FD46" s="194">
        <f xml:space="preserve"> Time!FD$140</f>
        <v>0</v>
      </c>
      <c r="FE46" s="194">
        <f xml:space="preserve"> Time!FE$140</f>
        <v>0</v>
      </c>
      <c r="FF46" s="194">
        <f xml:space="preserve"> Time!FF$140</f>
        <v>0</v>
      </c>
      <c r="FG46" s="194">
        <f xml:space="preserve"> Time!FG$140</f>
        <v>0</v>
      </c>
      <c r="FH46" s="194">
        <f xml:space="preserve"> Time!FH$140</f>
        <v>0</v>
      </c>
      <c r="FI46" s="194">
        <f xml:space="preserve"> Time!FI$140</f>
        <v>0</v>
      </c>
      <c r="FJ46" s="194">
        <f xml:space="preserve"> Time!FJ$140</f>
        <v>0</v>
      </c>
      <c r="FK46" s="194">
        <f xml:space="preserve"> Time!FK$140</f>
        <v>0</v>
      </c>
      <c r="FL46" s="194">
        <f xml:space="preserve"> Time!FL$140</f>
        <v>0</v>
      </c>
      <c r="FM46" s="194">
        <f xml:space="preserve"> Time!FM$140</f>
        <v>0</v>
      </c>
      <c r="FN46" s="194">
        <f xml:space="preserve"> Time!FN$140</f>
        <v>0</v>
      </c>
      <c r="FO46" s="194">
        <f xml:space="preserve"> Time!FO$140</f>
        <v>0</v>
      </c>
      <c r="FP46" s="194">
        <f xml:space="preserve"> Time!FP$140</f>
        <v>0</v>
      </c>
      <c r="FQ46" s="194">
        <f xml:space="preserve"> Time!FQ$140</f>
        <v>0</v>
      </c>
      <c r="FR46" s="194">
        <f xml:space="preserve"> Time!FR$140</f>
        <v>0</v>
      </c>
      <c r="FS46" s="194">
        <f xml:space="preserve"> Time!FS$140</f>
        <v>0</v>
      </c>
      <c r="FT46" s="194">
        <f xml:space="preserve"> Time!FT$140</f>
        <v>0</v>
      </c>
      <c r="FU46" s="194">
        <f xml:space="preserve"> Time!FU$140</f>
        <v>0</v>
      </c>
      <c r="FV46" s="194">
        <f xml:space="preserve"> Time!FV$140</f>
        <v>0</v>
      </c>
      <c r="FW46" s="194">
        <f xml:space="preserve"> Time!FW$140</f>
        <v>0</v>
      </c>
      <c r="FX46" s="194">
        <f xml:space="preserve"> Time!FX$140</f>
        <v>0</v>
      </c>
      <c r="FY46" s="194">
        <f xml:space="preserve"> Time!FY$140</f>
        <v>0</v>
      </c>
      <c r="FZ46" s="194">
        <f xml:space="preserve"> Time!FZ$140</f>
        <v>0</v>
      </c>
      <c r="GA46" s="194">
        <f xml:space="preserve"> Time!GA$140</f>
        <v>0</v>
      </c>
      <c r="GB46" s="194">
        <f xml:space="preserve"> Time!GB$140</f>
        <v>0</v>
      </c>
      <c r="GC46" s="194">
        <f xml:space="preserve"> Time!GC$140</f>
        <v>0</v>
      </c>
      <c r="GD46" s="194">
        <f xml:space="preserve"> Time!GD$140</f>
        <v>0</v>
      </c>
      <c r="GE46" s="194">
        <f xml:space="preserve"> Time!GE$140</f>
        <v>0</v>
      </c>
      <c r="GF46" s="194">
        <f xml:space="preserve"> Time!GF$140</f>
        <v>0</v>
      </c>
      <c r="GG46" s="194">
        <f xml:space="preserve"> Time!GG$140</f>
        <v>0</v>
      </c>
      <c r="GH46" s="194">
        <f xml:space="preserve"> Time!GH$140</f>
        <v>0</v>
      </c>
      <c r="GI46" s="194">
        <f xml:space="preserve"> Time!GI$140</f>
        <v>0</v>
      </c>
      <c r="GJ46" s="194">
        <f xml:space="preserve"> Time!GJ$140</f>
        <v>0</v>
      </c>
    </row>
    <row r="47" spans="1:192" x14ac:dyDescent="0.25">
      <c r="E47" s="12" t="s">
        <v>231</v>
      </c>
      <c r="G47" s="12" t="str">
        <f xml:space="preserve"> SMU</f>
        <v>$ 000s</v>
      </c>
      <c r="H47" s="12">
        <f xml:space="preserve"> SUM(J47:GJ47)</f>
        <v>372742.39485026168</v>
      </c>
      <c r="J47" s="12">
        <f t="shared" ref="J47:AO47" si="19" xml:space="preserve"> IF(J46 = 1, J44 / J45, 0)</f>
        <v>0</v>
      </c>
      <c r="K47" s="12">
        <f t="shared" si="19"/>
        <v>0</v>
      </c>
      <c r="L47" s="12">
        <f t="shared" si="19"/>
        <v>0</v>
      </c>
      <c r="M47" s="12">
        <f t="shared" si="19"/>
        <v>0</v>
      </c>
      <c r="N47" s="12">
        <f t="shared" si="19"/>
        <v>0</v>
      </c>
      <c r="O47" s="12">
        <f t="shared" si="19"/>
        <v>0</v>
      </c>
      <c r="P47" s="12">
        <f xml:space="preserve"> IF(P46 = 1, P44 / P45, 0)</f>
        <v>0</v>
      </c>
      <c r="Q47" s="12">
        <f t="shared" si="19"/>
        <v>11814.554294737771</v>
      </c>
      <c r="R47" s="12">
        <f t="shared" si="19"/>
        <v>11740.302824080643</v>
      </c>
      <c r="S47" s="9">
        <f t="shared" si="19"/>
        <v>11804.133283146017</v>
      </c>
      <c r="T47" s="12">
        <f t="shared" si="19"/>
        <v>11648.208893416735</v>
      </c>
      <c r="U47" s="12">
        <f t="shared" si="19"/>
        <v>11702.569328439937</v>
      </c>
      <c r="V47" s="12">
        <f t="shared" si="19"/>
        <v>11546.418526718508</v>
      </c>
      <c r="W47" s="12">
        <f t="shared" si="19"/>
        <v>11599.64803998977</v>
      </c>
      <c r="X47" s="12">
        <f t="shared" si="19"/>
        <v>11458.931416316909</v>
      </c>
      <c r="Y47" s="12">
        <f t="shared" si="19"/>
        <v>11479.670035033385</v>
      </c>
      <c r="Z47" s="12">
        <f t="shared" si="19"/>
        <v>11338.550351227954</v>
      </c>
      <c r="AA47" s="12">
        <f t="shared" si="19"/>
        <v>11389.410665796426</v>
      </c>
      <c r="AB47" s="12">
        <f t="shared" si="19"/>
        <v>11232.516605676925</v>
      </c>
      <c r="AC47" s="12">
        <f t="shared" si="19"/>
        <v>11282.239979676471</v>
      </c>
      <c r="AD47" s="12">
        <f t="shared" si="19"/>
        <v>11125.077092772513</v>
      </c>
      <c r="AE47" s="12">
        <f t="shared" si="19"/>
        <v>11173.594460471715</v>
      </c>
      <c r="AF47" s="12">
        <f t="shared" si="19"/>
        <v>11031.234679551555</v>
      </c>
      <c r="AG47" s="12">
        <f t="shared" si="19"/>
        <v>11048.360241068691</v>
      </c>
      <c r="AH47" s="12">
        <f t="shared" si="19"/>
        <v>10905.540508029115</v>
      </c>
      <c r="AI47" s="12">
        <f t="shared" si="19"/>
        <v>10951.529543156485</v>
      </c>
      <c r="AJ47" s="12">
        <f t="shared" si="19"/>
        <v>10793.491156118858</v>
      </c>
      <c r="AK47" s="12">
        <f t="shared" si="19"/>
        <v>10838.267560829687</v>
      </c>
      <c r="AL47" s="12">
        <f t="shared" si="19"/>
        <v>10679.914622338625</v>
      </c>
      <c r="AM47" s="12">
        <f t="shared" si="19"/>
        <v>10723.403597485472</v>
      </c>
      <c r="AN47" s="12">
        <f t="shared" si="19"/>
        <v>10579.185793361135</v>
      </c>
      <c r="AO47" s="12">
        <f t="shared" si="19"/>
        <v>10592.442631714312</v>
      </c>
      <c r="AP47" s="12">
        <f t="shared" ref="AP47:BD47" si="20" xml:space="preserve"> IF(AP46 = 1, AP44 / AP45, 0)</f>
        <v>10447.703478616859</v>
      </c>
      <c r="AQ47" s="12">
        <f t="shared" si="20"/>
        <v>10488.491571247594</v>
      </c>
      <c r="AR47" s="12">
        <f t="shared" si="20"/>
        <v>10329.120546760761</v>
      </c>
      <c r="AS47" s="12">
        <f t="shared" si="20"/>
        <v>10368.613931346534</v>
      </c>
      <c r="AT47" s="12">
        <f t="shared" si="20"/>
        <v>10208.87904632183</v>
      </c>
      <c r="AU47" s="12">
        <f t="shared" si="20"/>
        <v>10246.99671763213</v>
      </c>
      <c r="AV47" s="12">
        <f t="shared" si="20"/>
        <v>10100.688931266714</v>
      </c>
      <c r="AW47" s="12">
        <f t="shared" si="20"/>
        <v>10109.799953040687</v>
      </c>
      <c r="AX47" s="12">
        <f t="shared" si="20"/>
        <v>9962.9045428729933</v>
      </c>
      <c r="AY47" s="12">
        <f t="shared" si="20"/>
        <v>0</v>
      </c>
      <c r="AZ47" s="12">
        <f t="shared" si="20"/>
        <v>0</v>
      </c>
      <c r="BA47" s="12">
        <f t="shared" si="20"/>
        <v>0</v>
      </c>
      <c r="BB47" s="12">
        <f t="shared" si="20"/>
        <v>0</v>
      </c>
      <c r="BC47" s="12">
        <f t="shared" si="20"/>
        <v>0</v>
      </c>
      <c r="BD47" s="12">
        <f t="shared" si="20"/>
        <v>0</v>
      </c>
      <c r="BE47" s="12">
        <f t="shared" ref="BE47:DP47" si="21" xml:space="preserve"> IF(BE46 = 1, BE44 / BE45, 0)</f>
        <v>0</v>
      </c>
      <c r="BF47" s="12">
        <f t="shared" si="21"/>
        <v>0</v>
      </c>
      <c r="BG47" s="12">
        <f t="shared" si="21"/>
        <v>0</v>
      </c>
      <c r="BH47" s="12">
        <f t="shared" si="21"/>
        <v>0</v>
      </c>
      <c r="BI47" s="12">
        <f t="shared" si="21"/>
        <v>0</v>
      </c>
      <c r="BJ47" s="12">
        <f t="shared" si="21"/>
        <v>0</v>
      </c>
      <c r="BK47" s="12">
        <f t="shared" si="21"/>
        <v>0</v>
      </c>
      <c r="BL47" s="12">
        <f t="shared" si="21"/>
        <v>0</v>
      </c>
      <c r="BM47" s="12">
        <f t="shared" si="21"/>
        <v>0</v>
      </c>
      <c r="BN47" s="12">
        <f t="shared" si="21"/>
        <v>0</v>
      </c>
      <c r="BO47" s="12">
        <f t="shared" si="21"/>
        <v>0</v>
      </c>
      <c r="BP47" s="12">
        <f t="shared" si="21"/>
        <v>0</v>
      </c>
      <c r="BQ47" s="12">
        <f t="shared" si="21"/>
        <v>0</v>
      </c>
      <c r="BR47" s="12">
        <f t="shared" si="21"/>
        <v>0</v>
      </c>
      <c r="BS47" s="12">
        <f t="shared" si="21"/>
        <v>0</v>
      </c>
      <c r="BT47" s="12">
        <f t="shared" si="21"/>
        <v>0</v>
      </c>
      <c r="BU47" s="12">
        <f t="shared" si="21"/>
        <v>0</v>
      </c>
      <c r="BV47" s="12">
        <f t="shared" si="21"/>
        <v>0</v>
      </c>
      <c r="BW47" s="12">
        <f t="shared" si="21"/>
        <v>0</v>
      </c>
      <c r="BX47" s="12">
        <f t="shared" si="21"/>
        <v>0</v>
      </c>
      <c r="BY47" s="12">
        <f t="shared" si="21"/>
        <v>0</v>
      </c>
      <c r="BZ47" s="12">
        <f t="shared" si="21"/>
        <v>0</v>
      </c>
      <c r="CA47" s="12">
        <f t="shared" si="21"/>
        <v>0</v>
      </c>
      <c r="CB47" s="12">
        <f t="shared" si="21"/>
        <v>0</v>
      </c>
      <c r="CC47" s="12">
        <f t="shared" si="21"/>
        <v>0</v>
      </c>
      <c r="CD47" s="12">
        <f t="shared" si="21"/>
        <v>0</v>
      </c>
      <c r="CE47" s="12">
        <f t="shared" si="21"/>
        <v>0</v>
      </c>
      <c r="CF47" s="12">
        <f t="shared" si="21"/>
        <v>0</v>
      </c>
      <c r="CG47" s="12">
        <f t="shared" si="21"/>
        <v>0</v>
      </c>
      <c r="CH47" s="12">
        <f t="shared" si="21"/>
        <v>0</v>
      </c>
      <c r="CI47" s="12">
        <f t="shared" si="21"/>
        <v>0</v>
      </c>
      <c r="CJ47" s="12">
        <f t="shared" si="21"/>
        <v>0</v>
      </c>
      <c r="CK47" s="12">
        <f t="shared" si="21"/>
        <v>0</v>
      </c>
      <c r="CL47" s="12">
        <f t="shared" si="21"/>
        <v>0</v>
      </c>
      <c r="CM47" s="12">
        <f t="shared" si="21"/>
        <v>0</v>
      </c>
      <c r="CN47" s="12">
        <f t="shared" si="21"/>
        <v>0</v>
      </c>
      <c r="CO47" s="12">
        <f t="shared" si="21"/>
        <v>0</v>
      </c>
      <c r="CP47" s="12">
        <f t="shared" si="21"/>
        <v>0</v>
      </c>
      <c r="CQ47" s="12">
        <f t="shared" si="21"/>
        <v>0</v>
      </c>
      <c r="CR47" s="12">
        <f t="shared" si="21"/>
        <v>0</v>
      </c>
      <c r="CS47" s="12">
        <f t="shared" si="21"/>
        <v>0</v>
      </c>
      <c r="CT47" s="12">
        <f t="shared" si="21"/>
        <v>0</v>
      </c>
      <c r="CU47" s="12">
        <f t="shared" si="21"/>
        <v>0</v>
      </c>
      <c r="CV47" s="12">
        <f t="shared" si="21"/>
        <v>0</v>
      </c>
      <c r="CW47" s="12">
        <f t="shared" si="21"/>
        <v>0</v>
      </c>
      <c r="CX47" s="12">
        <f t="shared" si="21"/>
        <v>0</v>
      </c>
      <c r="CY47" s="12">
        <f t="shared" si="21"/>
        <v>0</v>
      </c>
      <c r="CZ47" s="12">
        <f t="shared" si="21"/>
        <v>0</v>
      </c>
      <c r="DA47" s="12">
        <f t="shared" si="21"/>
        <v>0</v>
      </c>
      <c r="DB47" s="12">
        <f t="shared" si="21"/>
        <v>0</v>
      </c>
      <c r="DC47" s="12">
        <f t="shared" si="21"/>
        <v>0</v>
      </c>
      <c r="DD47" s="12">
        <f t="shared" si="21"/>
        <v>0</v>
      </c>
      <c r="DE47" s="12">
        <f t="shared" si="21"/>
        <v>0</v>
      </c>
      <c r="DF47" s="12">
        <f t="shared" si="21"/>
        <v>0</v>
      </c>
      <c r="DG47" s="12">
        <f t="shared" si="21"/>
        <v>0</v>
      </c>
      <c r="DH47" s="12">
        <f t="shared" si="21"/>
        <v>0</v>
      </c>
      <c r="DI47" s="12">
        <f t="shared" si="21"/>
        <v>0</v>
      </c>
      <c r="DJ47" s="12">
        <f t="shared" si="21"/>
        <v>0</v>
      </c>
      <c r="DK47" s="12">
        <f t="shared" si="21"/>
        <v>0</v>
      </c>
      <c r="DL47" s="12">
        <f t="shared" si="21"/>
        <v>0</v>
      </c>
      <c r="DM47" s="12">
        <f t="shared" si="21"/>
        <v>0</v>
      </c>
      <c r="DN47" s="12">
        <f t="shared" si="21"/>
        <v>0</v>
      </c>
      <c r="DO47" s="12">
        <f t="shared" si="21"/>
        <v>0</v>
      </c>
      <c r="DP47" s="12">
        <f t="shared" si="21"/>
        <v>0</v>
      </c>
      <c r="DQ47" s="12">
        <f t="shared" ref="DQ47:GB47" si="22" xml:space="preserve"> IF(DQ46 = 1, DQ44 / DQ45, 0)</f>
        <v>0</v>
      </c>
      <c r="DR47" s="12">
        <f t="shared" si="22"/>
        <v>0</v>
      </c>
      <c r="DS47" s="12">
        <f t="shared" si="22"/>
        <v>0</v>
      </c>
      <c r="DT47" s="12">
        <f t="shared" si="22"/>
        <v>0</v>
      </c>
      <c r="DU47" s="12">
        <f t="shared" si="22"/>
        <v>0</v>
      </c>
      <c r="DV47" s="12">
        <f t="shared" si="22"/>
        <v>0</v>
      </c>
      <c r="DW47" s="12">
        <f t="shared" si="22"/>
        <v>0</v>
      </c>
      <c r="DX47" s="12">
        <f t="shared" si="22"/>
        <v>0</v>
      </c>
      <c r="DY47" s="12">
        <f t="shared" si="22"/>
        <v>0</v>
      </c>
      <c r="DZ47" s="12">
        <f t="shared" si="22"/>
        <v>0</v>
      </c>
      <c r="EA47" s="12">
        <f t="shared" si="22"/>
        <v>0</v>
      </c>
      <c r="EB47" s="12">
        <f t="shared" si="22"/>
        <v>0</v>
      </c>
      <c r="EC47" s="12">
        <f t="shared" si="22"/>
        <v>0</v>
      </c>
      <c r="ED47" s="12">
        <f t="shared" si="22"/>
        <v>0</v>
      </c>
      <c r="EE47" s="12">
        <f t="shared" si="22"/>
        <v>0</v>
      </c>
      <c r="EF47" s="12">
        <f t="shared" si="22"/>
        <v>0</v>
      </c>
      <c r="EG47" s="12">
        <f t="shared" si="22"/>
        <v>0</v>
      </c>
      <c r="EH47" s="12">
        <f t="shared" si="22"/>
        <v>0</v>
      </c>
      <c r="EI47" s="12">
        <f t="shared" si="22"/>
        <v>0</v>
      </c>
      <c r="EJ47" s="12">
        <f t="shared" si="22"/>
        <v>0</v>
      </c>
      <c r="EK47" s="12">
        <f t="shared" si="22"/>
        <v>0</v>
      </c>
      <c r="EL47" s="12">
        <f t="shared" si="22"/>
        <v>0</v>
      </c>
      <c r="EM47" s="12">
        <f t="shared" si="22"/>
        <v>0</v>
      </c>
      <c r="EN47" s="12">
        <f t="shared" si="22"/>
        <v>0</v>
      </c>
      <c r="EO47" s="12">
        <f t="shared" si="22"/>
        <v>0</v>
      </c>
      <c r="EP47" s="12">
        <f t="shared" si="22"/>
        <v>0</v>
      </c>
      <c r="EQ47" s="12">
        <f t="shared" si="22"/>
        <v>0</v>
      </c>
      <c r="ER47" s="12">
        <f t="shared" si="22"/>
        <v>0</v>
      </c>
      <c r="ES47" s="12">
        <f t="shared" si="22"/>
        <v>0</v>
      </c>
      <c r="ET47" s="12">
        <f t="shared" si="22"/>
        <v>0</v>
      </c>
      <c r="EU47" s="12">
        <f t="shared" si="22"/>
        <v>0</v>
      </c>
      <c r="EV47" s="12">
        <f t="shared" si="22"/>
        <v>0</v>
      </c>
      <c r="EW47" s="12">
        <f t="shared" si="22"/>
        <v>0</v>
      </c>
      <c r="EX47" s="12">
        <f t="shared" si="22"/>
        <v>0</v>
      </c>
      <c r="EY47" s="12">
        <f t="shared" si="22"/>
        <v>0</v>
      </c>
      <c r="EZ47" s="12">
        <f t="shared" si="22"/>
        <v>0</v>
      </c>
      <c r="FA47" s="12">
        <f t="shared" si="22"/>
        <v>0</v>
      </c>
      <c r="FB47" s="12">
        <f t="shared" si="22"/>
        <v>0</v>
      </c>
      <c r="FC47" s="12">
        <f t="shared" si="22"/>
        <v>0</v>
      </c>
      <c r="FD47" s="12">
        <f t="shared" si="22"/>
        <v>0</v>
      </c>
      <c r="FE47" s="12">
        <f t="shared" si="22"/>
        <v>0</v>
      </c>
      <c r="FF47" s="12">
        <f t="shared" si="22"/>
        <v>0</v>
      </c>
      <c r="FG47" s="12">
        <f t="shared" si="22"/>
        <v>0</v>
      </c>
      <c r="FH47" s="12">
        <f t="shared" si="22"/>
        <v>0</v>
      </c>
      <c r="FI47" s="12">
        <f t="shared" si="22"/>
        <v>0</v>
      </c>
      <c r="FJ47" s="12">
        <f t="shared" si="22"/>
        <v>0</v>
      </c>
      <c r="FK47" s="12">
        <f t="shared" si="22"/>
        <v>0</v>
      </c>
      <c r="FL47" s="12">
        <f t="shared" si="22"/>
        <v>0</v>
      </c>
      <c r="FM47" s="12">
        <f t="shared" si="22"/>
        <v>0</v>
      </c>
      <c r="FN47" s="12">
        <f t="shared" si="22"/>
        <v>0</v>
      </c>
      <c r="FO47" s="12">
        <f t="shared" si="22"/>
        <v>0</v>
      </c>
      <c r="FP47" s="12">
        <f t="shared" si="22"/>
        <v>0</v>
      </c>
      <c r="FQ47" s="12">
        <f t="shared" si="22"/>
        <v>0</v>
      </c>
      <c r="FR47" s="12">
        <f t="shared" si="22"/>
        <v>0</v>
      </c>
      <c r="FS47" s="12">
        <f t="shared" si="22"/>
        <v>0</v>
      </c>
      <c r="FT47" s="12">
        <f t="shared" si="22"/>
        <v>0</v>
      </c>
      <c r="FU47" s="12">
        <f t="shared" si="22"/>
        <v>0</v>
      </c>
      <c r="FV47" s="12">
        <f t="shared" si="22"/>
        <v>0</v>
      </c>
      <c r="FW47" s="12">
        <f t="shared" si="22"/>
        <v>0</v>
      </c>
      <c r="FX47" s="12">
        <f t="shared" si="22"/>
        <v>0</v>
      </c>
      <c r="FY47" s="12">
        <f t="shared" si="22"/>
        <v>0</v>
      </c>
      <c r="FZ47" s="12">
        <f t="shared" si="22"/>
        <v>0</v>
      </c>
      <c r="GA47" s="12">
        <f t="shared" si="22"/>
        <v>0</v>
      </c>
      <c r="GB47" s="12">
        <f t="shared" si="22"/>
        <v>0</v>
      </c>
      <c r="GC47" s="12">
        <f t="shared" ref="GC47:GJ47" si="23" xml:space="preserve"> IF(GC46 = 1, GC44 / GC45, 0)</f>
        <v>0</v>
      </c>
      <c r="GD47" s="12">
        <f t="shared" si="23"/>
        <v>0</v>
      </c>
      <c r="GE47" s="12">
        <f t="shared" si="23"/>
        <v>0</v>
      </c>
      <c r="GF47" s="12">
        <f t="shared" si="23"/>
        <v>0</v>
      </c>
      <c r="GG47" s="12">
        <f t="shared" si="23"/>
        <v>0</v>
      </c>
      <c r="GH47" s="12">
        <f t="shared" si="23"/>
        <v>0</v>
      </c>
      <c r="GI47" s="12">
        <f t="shared" si="23"/>
        <v>0</v>
      </c>
      <c r="GJ47" s="12">
        <f t="shared" si="23"/>
        <v>0</v>
      </c>
    </row>
    <row r="49" spans="1:192" x14ac:dyDescent="0.25">
      <c r="E49" s="232" t="str">
        <f xml:space="preserve"> Time!E$83</f>
        <v>End of construction period flag</v>
      </c>
      <c r="F49" s="232">
        <f xml:space="preserve"> Time!F$83</f>
        <v>0</v>
      </c>
      <c r="G49" s="232" t="str">
        <f xml:space="preserve"> Time!G$83</f>
        <v>flag</v>
      </c>
      <c r="H49" s="232">
        <f xml:space="preserve"> Time!H$83</f>
        <v>1</v>
      </c>
      <c r="I49" s="232">
        <f xml:space="preserve"> Time!I$83</f>
        <v>0</v>
      </c>
      <c r="J49" s="232">
        <f xml:space="preserve"> Time!J$83</f>
        <v>0</v>
      </c>
      <c r="K49" s="232">
        <f xml:space="preserve"> Time!K$83</f>
        <v>0</v>
      </c>
      <c r="L49" s="232">
        <f xml:space="preserve"> Time!L$83</f>
        <v>0</v>
      </c>
      <c r="M49" s="232">
        <f xml:space="preserve"> Time!M$83</f>
        <v>0</v>
      </c>
      <c r="N49" s="232">
        <f xml:space="preserve"> Time!N$83</f>
        <v>0</v>
      </c>
      <c r="O49" s="232">
        <f xml:space="preserve"> Time!O$83</f>
        <v>0</v>
      </c>
      <c r="P49" s="232">
        <f xml:space="preserve"> Time!P$83</f>
        <v>1</v>
      </c>
      <c r="Q49" s="232">
        <f xml:space="preserve"> Time!Q$83</f>
        <v>0</v>
      </c>
      <c r="R49" s="232">
        <f xml:space="preserve"> Time!R$83</f>
        <v>0</v>
      </c>
      <c r="S49" s="232">
        <f xml:space="preserve"> Time!S$83</f>
        <v>0</v>
      </c>
      <c r="T49" s="232">
        <f xml:space="preserve"> Time!T$83</f>
        <v>0</v>
      </c>
      <c r="U49" s="232">
        <f xml:space="preserve"> Time!U$83</f>
        <v>0</v>
      </c>
      <c r="V49" s="232">
        <f xml:space="preserve"> Time!V$83</f>
        <v>0</v>
      </c>
      <c r="W49" s="232">
        <f xml:space="preserve"> Time!W$83</f>
        <v>0</v>
      </c>
      <c r="X49" s="232">
        <f xml:space="preserve"> Time!X$83</f>
        <v>0</v>
      </c>
      <c r="Y49" s="232">
        <f xml:space="preserve"> Time!Y$83</f>
        <v>0</v>
      </c>
      <c r="Z49" s="232">
        <f xml:space="preserve"> Time!Z$83</f>
        <v>0</v>
      </c>
      <c r="AA49" s="232">
        <f xml:space="preserve"> Time!AA$83</f>
        <v>0</v>
      </c>
      <c r="AB49" s="232">
        <f xml:space="preserve"> Time!AB$83</f>
        <v>0</v>
      </c>
      <c r="AC49" s="232">
        <f xml:space="preserve"> Time!AC$83</f>
        <v>0</v>
      </c>
      <c r="AD49" s="232">
        <f xml:space="preserve"> Time!AD$83</f>
        <v>0</v>
      </c>
      <c r="AE49" s="232">
        <f xml:space="preserve"> Time!AE$83</f>
        <v>0</v>
      </c>
      <c r="AF49" s="232">
        <f xml:space="preserve"> Time!AF$83</f>
        <v>0</v>
      </c>
      <c r="AG49" s="232">
        <f xml:space="preserve"> Time!AG$83</f>
        <v>0</v>
      </c>
      <c r="AH49" s="232">
        <f xml:space="preserve"> Time!AH$83</f>
        <v>0</v>
      </c>
      <c r="AI49" s="232">
        <f xml:space="preserve"> Time!AI$83</f>
        <v>0</v>
      </c>
      <c r="AJ49" s="232">
        <f xml:space="preserve"> Time!AJ$83</f>
        <v>0</v>
      </c>
      <c r="AK49" s="232">
        <f xml:space="preserve"> Time!AK$83</f>
        <v>0</v>
      </c>
      <c r="AL49" s="232">
        <f xml:space="preserve"> Time!AL$83</f>
        <v>0</v>
      </c>
      <c r="AM49" s="232">
        <f xml:space="preserve"> Time!AM$83</f>
        <v>0</v>
      </c>
      <c r="AN49" s="232">
        <f xml:space="preserve"> Time!AN$83</f>
        <v>0</v>
      </c>
      <c r="AO49" s="232">
        <f xml:space="preserve"> Time!AO$83</f>
        <v>0</v>
      </c>
      <c r="AP49" s="232">
        <f xml:space="preserve"> Time!AP$83</f>
        <v>0</v>
      </c>
      <c r="AQ49" s="232">
        <f xml:space="preserve"> Time!AQ$83</f>
        <v>0</v>
      </c>
      <c r="AR49" s="232">
        <f xml:space="preserve"> Time!AR$83</f>
        <v>0</v>
      </c>
      <c r="AS49" s="232">
        <f xml:space="preserve"> Time!AS$83</f>
        <v>0</v>
      </c>
      <c r="AT49" s="232">
        <f xml:space="preserve"> Time!AT$83</f>
        <v>0</v>
      </c>
      <c r="AU49" s="232">
        <f xml:space="preserve"> Time!AU$83</f>
        <v>0</v>
      </c>
      <c r="AV49" s="232">
        <f xml:space="preserve"> Time!AV$83</f>
        <v>0</v>
      </c>
      <c r="AW49" s="232">
        <f xml:space="preserve"> Time!AW$83</f>
        <v>0</v>
      </c>
      <c r="AX49" s="232">
        <f xml:space="preserve"> Time!AX$83</f>
        <v>0</v>
      </c>
      <c r="AY49" s="232">
        <f xml:space="preserve"> Time!AY$83</f>
        <v>0</v>
      </c>
      <c r="AZ49" s="232">
        <f xml:space="preserve"> Time!AZ$83</f>
        <v>0</v>
      </c>
      <c r="BA49" s="232">
        <f xml:space="preserve"> Time!BA$83</f>
        <v>0</v>
      </c>
      <c r="BB49" s="232">
        <f xml:space="preserve"> Time!BB$83</f>
        <v>0</v>
      </c>
      <c r="BC49" s="232">
        <f xml:space="preserve"> Time!BC$83</f>
        <v>0</v>
      </c>
      <c r="BD49" s="232">
        <f xml:space="preserve"> Time!BD$83</f>
        <v>0</v>
      </c>
      <c r="BE49" s="232">
        <f xml:space="preserve"> Time!BE$83</f>
        <v>0</v>
      </c>
      <c r="BF49" s="232">
        <f xml:space="preserve"> Time!BF$83</f>
        <v>0</v>
      </c>
      <c r="BG49" s="232">
        <f xml:space="preserve"> Time!BG$83</f>
        <v>0</v>
      </c>
      <c r="BH49" s="232">
        <f xml:space="preserve"> Time!BH$83</f>
        <v>0</v>
      </c>
      <c r="BI49" s="232">
        <f xml:space="preserve"> Time!BI$83</f>
        <v>0</v>
      </c>
      <c r="BJ49" s="232">
        <f xml:space="preserve"> Time!BJ$83</f>
        <v>0</v>
      </c>
      <c r="BK49" s="232">
        <f xml:space="preserve"> Time!BK$83</f>
        <v>0</v>
      </c>
      <c r="BL49" s="232">
        <f xml:space="preserve"> Time!BL$83</f>
        <v>0</v>
      </c>
      <c r="BM49" s="232">
        <f xml:space="preserve"> Time!BM$83</f>
        <v>0</v>
      </c>
      <c r="BN49" s="232">
        <f xml:space="preserve"> Time!BN$83</f>
        <v>0</v>
      </c>
      <c r="BO49" s="232">
        <f xml:space="preserve"> Time!BO$83</f>
        <v>0</v>
      </c>
      <c r="BP49" s="232">
        <f xml:space="preserve"> Time!BP$83</f>
        <v>0</v>
      </c>
      <c r="BQ49" s="232">
        <f xml:space="preserve"> Time!BQ$83</f>
        <v>0</v>
      </c>
      <c r="BR49" s="232">
        <f xml:space="preserve"> Time!BR$83</f>
        <v>0</v>
      </c>
      <c r="BS49" s="232">
        <f xml:space="preserve"> Time!BS$83</f>
        <v>0</v>
      </c>
      <c r="BT49" s="232">
        <f xml:space="preserve"> Time!BT$83</f>
        <v>0</v>
      </c>
      <c r="BU49" s="232">
        <f xml:space="preserve"> Time!BU$83</f>
        <v>0</v>
      </c>
      <c r="BV49" s="232">
        <f xml:space="preserve"> Time!BV$83</f>
        <v>0</v>
      </c>
      <c r="BW49" s="232">
        <f xml:space="preserve"> Time!BW$83</f>
        <v>0</v>
      </c>
      <c r="BX49" s="232">
        <f xml:space="preserve"> Time!BX$83</f>
        <v>0</v>
      </c>
      <c r="BY49" s="232">
        <f xml:space="preserve"> Time!BY$83</f>
        <v>0</v>
      </c>
      <c r="BZ49" s="232">
        <f xml:space="preserve"> Time!BZ$83</f>
        <v>0</v>
      </c>
      <c r="CA49" s="232">
        <f xml:space="preserve"> Time!CA$83</f>
        <v>0</v>
      </c>
      <c r="CB49" s="232">
        <f xml:space="preserve"> Time!CB$83</f>
        <v>0</v>
      </c>
      <c r="CC49" s="232">
        <f xml:space="preserve"> Time!CC$83</f>
        <v>0</v>
      </c>
      <c r="CD49" s="232">
        <f xml:space="preserve"> Time!CD$83</f>
        <v>0</v>
      </c>
      <c r="CE49" s="232">
        <f xml:space="preserve"> Time!CE$83</f>
        <v>0</v>
      </c>
      <c r="CF49" s="232">
        <f xml:space="preserve"> Time!CF$83</f>
        <v>0</v>
      </c>
      <c r="CG49" s="232">
        <f xml:space="preserve"> Time!CG$83</f>
        <v>0</v>
      </c>
      <c r="CH49" s="232">
        <f xml:space="preserve"> Time!CH$83</f>
        <v>0</v>
      </c>
      <c r="CI49" s="232">
        <f xml:space="preserve"> Time!CI$83</f>
        <v>0</v>
      </c>
      <c r="CJ49" s="232">
        <f xml:space="preserve"> Time!CJ$83</f>
        <v>0</v>
      </c>
      <c r="CK49" s="232">
        <f xml:space="preserve"> Time!CK$83</f>
        <v>0</v>
      </c>
      <c r="CL49" s="232">
        <f xml:space="preserve"> Time!CL$83</f>
        <v>0</v>
      </c>
      <c r="CM49" s="232">
        <f xml:space="preserve"> Time!CM$83</f>
        <v>0</v>
      </c>
      <c r="CN49" s="232">
        <f xml:space="preserve"> Time!CN$83</f>
        <v>0</v>
      </c>
      <c r="CO49" s="232">
        <f xml:space="preserve"> Time!CO$83</f>
        <v>0</v>
      </c>
      <c r="CP49" s="232">
        <f xml:space="preserve"> Time!CP$83</f>
        <v>0</v>
      </c>
      <c r="CQ49" s="232">
        <f xml:space="preserve"> Time!CQ$83</f>
        <v>0</v>
      </c>
      <c r="CR49" s="232">
        <f xml:space="preserve"> Time!CR$83</f>
        <v>0</v>
      </c>
      <c r="CS49" s="232">
        <f xml:space="preserve"> Time!CS$83</f>
        <v>0</v>
      </c>
      <c r="CT49" s="232">
        <f xml:space="preserve"> Time!CT$83</f>
        <v>0</v>
      </c>
      <c r="CU49" s="232">
        <f xml:space="preserve"> Time!CU$83</f>
        <v>0</v>
      </c>
      <c r="CV49" s="232">
        <f xml:space="preserve"> Time!CV$83</f>
        <v>0</v>
      </c>
      <c r="CW49" s="232">
        <f xml:space="preserve"> Time!CW$83</f>
        <v>0</v>
      </c>
      <c r="CX49" s="232">
        <f xml:space="preserve"> Time!CX$83</f>
        <v>0</v>
      </c>
      <c r="CY49" s="232">
        <f xml:space="preserve"> Time!CY$83</f>
        <v>0</v>
      </c>
      <c r="CZ49" s="232">
        <f xml:space="preserve"> Time!CZ$83</f>
        <v>0</v>
      </c>
      <c r="DA49" s="232">
        <f xml:space="preserve"> Time!DA$83</f>
        <v>0</v>
      </c>
      <c r="DB49" s="232">
        <f xml:space="preserve"> Time!DB$83</f>
        <v>0</v>
      </c>
      <c r="DC49" s="232">
        <f xml:space="preserve"> Time!DC$83</f>
        <v>0</v>
      </c>
      <c r="DD49" s="232">
        <f xml:space="preserve"> Time!DD$83</f>
        <v>0</v>
      </c>
      <c r="DE49" s="232">
        <f xml:space="preserve"> Time!DE$83</f>
        <v>0</v>
      </c>
      <c r="DF49" s="232">
        <f xml:space="preserve"> Time!DF$83</f>
        <v>0</v>
      </c>
      <c r="DG49" s="232">
        <f xml:space="preserve"> Time!DG$83</f>
        <v>0</v>
      </c>
      <c r="DH49" s="232">
        <f xml:space="preserve"> Time!DH$83</f>
        <v>0</v>
      </c>
      <c r="DI49" s="232">
        <f xml:space="preserve"> Time!DI$83</f>
        <v>0</v>
      </c>
      <c r="DJ49" s="232">
        <f xml:space="preserve"> Time!DJ$83</f>
        <v>0</v>
      </c>
      <c r="DK49" s="232">
        <f xml:space="preserve"> Time!DK$83</f>
        <v>0</v>
      </c>
      <c r="DL49" s="232">
        <f xml:space="preserve"> Time!DL$83</f>
        <v>0</v>
      </c>
      <c r="DM49" s="232">
        <f xml:space="preserve"> Time!DM$83</f>
        <v>0</v>
      </c>
      <c r="DN49" s="232">
        <f xml:space="preserve"> Time!DN$83</f>
        <v>0</v>
      </c>
      <c r="DO49" s="232">
        <f xml:space="preserve"> Time!DO$83</f>
        <v>0</v>
      </c>
      <c r="DP49" s="232">
        <f xml:space="preserve"> Time!DP$83</f>
        <v>0</v>
      </c>
      <c r="DQ49" s="232">
        <f xml:space="preserve"> Time!DQ$83</f>
        <v>0</v>
      </c>
      <c r="DR49" s="232">
        <f xml:space="preserve"> Time!DR$83</f>
        <v>0</v>
      </c>
      <c r="DS49" s="232">
        <f xml:space="preserve"> Time!DS$83</f>
        <v>0</v>
      </c>
      <c r="DT49" s="232">
        <f xml:space="preserve"> Time!DT$83</f>
        <v>0</v>
      </c>
      <c r="DU49" s="232">
        <f xml:space="preserve"> Time!DU$83</f>
        <v>0</v>
      </c>
      <c r="DV49" s="232">
        <f xml:space="preserve"> Time!DV$83</f>
        <v>0</v>
      </c>
      <c r="DW49" s="232">
        <f xml:space="preserve"> Time!DW$83</f>
        <v>0</v>
      </c>
      <c r="DX49" s="232">
        <f xml:space="preserve"> Time!DX$83</f>
        <v>0</v>
      </c>
      <c r="DY49" s="232">
        <f xml:space="preserve"> Time!DY$83</f>
        <v>0</v>
      </c>
      <c r="DZ49" s="232">
        <f xml:space="preserve"> Time!DZ$83</f>
        <v>0</v>
      </c>
      <c r="EA49" s="232">
        <f xml:space="preserve"> Time!EA$83</f>
        <v>0</v>
      </c>
      <c r="EB49" s="232">
        <f xml:space="preserve"> Time!EB$83</f>
        <v>0</v>
      </c>
      <c r="EC49" s="232">
        <f xml:space="preserve"> Time!EC$83</f>
        <v>0</v>
      </c>
      <c r="ED49" s="232">
        <f xml:space="preserve"> Time!ED$83</f>
        <v>0</v>
      </c>
      <c r="EE49" s="232">
        <f xml:space="preserve"> Time!EE$83</f>
        <v>0</v>
      </c>
      <c r="EF49" s="232">
        <f xml:space="preserve"> Time!EF$83</f>
        <v>0</v>
      </c>
      <c r="EG49" s="232">
        <f xml:space="preserve"> Time!EG$83</f>
        <v>0</v>
      </c>
      <c r="EH49" s="232">
        <f xml:space="preserve"> Time!EH$83</f>
        <v>0</v>
      </c>
      <c r="EI49" s="232">
        <f xml:space="preserve"> Time!EI$83</f>
        <v>0</v>
      </c>
      <c r="EJ49" s="232">
        <f xml:space="preserve"> Time!EJ$83</f>
        <v>0</v>
      </c>
      <c r="EK49" s="232">
        <f xml:space="preserve"> Time!EK$83</f>
        <v>0</v>
      </c>
      <c r="EL49" s="232">
        <f xml:space="preserve"> Time!EL$83</f>
        <v>0</v>
      </c>
      <c r="EM49" s="232">
        <f xml:space="preserve"> Time!EM$83</f>
        <v>0</v>
      </c>
      <c r="EN49" s="232">
        <f xml:space="preserve"> Time!EN$83</f>
        <v>0</v>
      </c>
      <c r="EO49" s="232">
        <f xml:space="preserve"> Time!EO$83</f>
        <v>0</v>
      </c>
      <c r="EP49" s="232">
        <f xml:space="preserve"> Time!EP$83</f>
        <v>0</v>
      </c>
      <c r="EQ49" s="232">
        <f xml:space="preserve"> Time!EQ$83</f>
        <v>0</v>
      </c>
      <c r="ER49" s="232">
        <f xml:space="preserve"> Time!ER$83</f>
        <v>0</v>
      </c>
      <c r="ES49" s="232">
        <f xml:space="preserve"> Time!ES$83</f>
        <v>0</v>
      </c>
      <c r="ET49" s="232">
        <f xml:space="preserve"> Time!ET$83</f>
        <v>0</v>
      </c>
      <c r="EU49" s="232">
        <f xml:space="preserve"> Time!EU$83</f>
        <v>0</v>
      </c>
      <c r="EV49" s="232">
        <f xml:space="preserve"> Time!EV$83</f>
        <v>0</v>
      </c>
      <c r="EW49" s="232">
        <f xml:space="preserve"> Time!EW$83</f>
        <v>0</v>
      </c>
      <c r="EX49" s="232">
        <f xml:space="preserve"> Time!EX$83</f>
        <v>0</v>
      </c>
      <c r="EY49" s="232">
        <f xml:space="preserve"> Time!EY$83</f>
        <v>0</v>
      </c>
      <c r="EZ49" s="232">
        <f xml:space="preserve"> Time!EZ$83</f>
        <v>0</v>
      </c>
      <c r="FA49" s="232">
        <f xml:space="preserve"> Time!FA$83</f>
        <v>0</v>
      </c>
      <c r="FB49" s="232">
        <f xml:space="preserve"> Time!FB$83</f>
        <v>0</v>
      </c>
      <c r="FC49" s="232">
        <f xml:space="preserve"> Time!FC$83</f>
        <v>0</v>
      </c>
      <c r="FD49" s="232">
        <f xml:space="preserve"> Time!FD$83</f>
        <v>0</v>
      </c>
      <c r="FE49" s="232">
        <f xml:space="preserve"> Time!FE$83</f>
        <v>0</v>
      </c>
      <c r="FF49" s="232">
        <f xml:space="preserve"> Time!FF$83</f>
        <v>0</v>
      </c>
      <c r="FG49" s="232">
        <f xml:space="preserve"> Time!FG$83</f>
        <v>0</v>
      </c>
      <c r="FH49" s="232">
        <f xml:space="preserve"> Time!FH$83</f>
        <v>0</v>
      </c>
      <c r="FI49" s="232">
        <f xml:space="preserve"> Time!FI$83</f>
        <v>0</v>
      </c>
      <c r="FJ49" s="232">
        <f xml:space="preserve"> Time!FJ$83</f>
        <v>0</v>
      </c>
      <c r="FK49" s="232">
        <f xml:space="preserve"> Time!FK$83</f>
        <v>0</v>
      </c>
      <c r="FL49" s="232">
        <f xml:space="preserve"> Time!FL$83</f>
        <v>0</v>
      </c>
      <c r="FM49" s="232">
        <f xml:space="preserve"> Time!FM$83</f>
        <v>0</v>
      </c>
      <c r="FN49" s="232">
        <f xml:space="preserve"> Time!FN$83</f>
        <v>0</v>
      </c>
      <c r="FO49" s="232">
        <f xml:space="preserve"> Time!FO$83</f>
        <v>0</v>
      </c>
      <c r="FP49" s="232">
        <f xml:space="preserve"> Time!FP$83</f>
        <v>0</v>
      </c>
      <c r="FQ49" s="232">
        <f xml:space="preserve"> Time!FQ$83</f>
        <v>0</v>
      </c>
      <c r="FR49" s="232">
        <f xml:space="preserve"> Time!FR$83</f>
        <v>0</v>
      </c>
      <c r="FS49" s="232">
        <f xml:space="preserve"> Time!FS$83</f>
        <v>0</v>
      </c>
      <c r="FT49" s="232">
        <f xml:space="preserve"> Time!FT$83</f>
        <v>0</v>
      </c>
      <c r="FU49" s="232">
        <f xml:space="preserve"> Time!FU$83</f>
        <v>0</v>
      </c>
      <c r="FV49" s="232">
        <f xml:space="preserve"> Time!FV$83</f>
        <v>0</v>
      </c>
      <c r="FW49" s="232">
        <f xml:space="preserve"> Time!FW$83</f>
        <v>0</v>
      </c>
      <c r="FX49" s="232">
        <f xml:space="preserve"> Time!FX$83</f>
        <v>0</v>
      </c>
      <c r="FY49" s="232">
        <f xml:space="preserve"> Time!FY$83</f>
        <v>0</v>
      </c>
      <c r="FZ49" s="232">
        <f xml:space="preserve"> Time!FZ$83</f>
        <v>0</v>
      </c>
      <c r="GA49" s="232">
        <f xml:space="preserve"> Time!GA$83</f>
        <v>0</v>
      </c>
      <c r="GB49" s="232">
        <f xml:space="preserve"> Time!GB$83</f>
        <v>0</v>
      </c>
      <c r="GC49" s="232">
        <f xml:space="preserve"> Time!GC$83</f>
        <v>0</v>
      </c>
      <c r="GD49" s="232">
        <f xml:space="preserve"> Time!GD$83</f>
        <v>0</v>
      </c>
      <c r="GE49" s="232">
        <f xml:space="preserve"> Time!GE$83</f>
        <v>0</v>
      </c>
      <c r="GF49" s="232">
        <f xml:space="preserve"> Time!GF$83</f>
        <v>0</v>
      </c>
      <c r="GG49" s="232">
        <f xml:space="preserve"> Time!GG$83</f>
        <v>0</v>
      </c>
      <c r="GH49" s="232">
        <f xml:space="preserve"> Time!GH$83</f>
        <v>0</v>
      </c>
      <c r="GI49" s="232">
        <f xml:space="preserve"> Time!GI$83</f>
        <v>0</v>
      </c>
      <c r="GJ49" s="232">
        <f xml:space="preserve"> Time!GJ$83</f>
        <v>0</v>
      </c>
    </row>
    <row r="50" spans="1:192" x14ac:dyDescent="0.25">
      <c r="E50" s="292" t="str">
        <f t="shared" ref="E50:AJ50" si="24" xml:space="preserve"> E$122</f>
        <v>Senior debt period interest rate</v>
      </c>
      <c r="F50" s="292">
        <f t="shared" si="24"/>
        <v>0</v>
      </c>
      <c r="G50" s="292" t="str">
        <f t="shared" si="24"/>
        <v>%</v>
      </c>
      <c r="H50" s="292">
        <f t="shared" si="24"/>
        <v>0</v>
      </c>
      <c r="I50" s="292">
        <f t="shared" si="24"/>
        <v>0</v>
      </c>
      <c r="J50" s="292">
        <f xml:space="preserve"> J$122</f>
        <v>8.0444444444444443E-3</v>
      </c>
      <c r="K50" s="292">
        <f t="shared" si="24"/>
        <v>8.1841155555555552E-3</v>
      </c>
      <c r="L50" s="292">
        <f t="shared" si="24"/>
        <v>2.1129135555555553E-2</v>
      </c>
      <c r="M50" s="292">
        <f t="shared" si="24"/>
        <v>2.1485475555555557E-2</v>
      </c>
      <c r="N50" s="292">
        <f t="shared" si="24"/>
        <v>2.1140900555555557E-2</v>
      </c>
      <c r="O50" s="292">
        <f t="shared" si="24"/>
        <v>2.1498151111111113E-2</v>
      </c>
      <c r="P50" s="292">
        <f t="shared" si="24"/>
        <v>2.1271250000000002E-2</v>
      </c>
      <c r="Q50" s="292">
        <f t="shared" si="24"/>
        <v>2.3095475555555557E-2</v>
      </c>
      <c r="R50" s="292">
        <f t="shared" si="24"/>
        <v>2.2726158888888886E-2</v>
      </c>
      <c r="S50" s="292">
        <f t="shared" si="24"/>
        <v>2.3109275555555555E-2</v>
      </c>
      <c r="T50" s="292">
        <f t="shared" si="24"/>
        <v>2.2737622222222222E-2</v>
      </c>
      <c r="U50" s="292">
        <f t="shared" si="24"/>
        <v>2.3119191111111111E-2</v>
      </c>
      <c r="V50" s="292">
        <f t="shared" si="24"/>
        <v>2.2747577222222221E-2</v>
      </c>
      <c r="W50" s="292">
        <f t="shared" si="24"/>
        <v>2.3128493333333333E-2</v>
      </c>
      <c r="X50" s="292">
        <f t="shared" si="24"/>
        <v>2.288093888888889E-2</v>
      </c>
      <c r="Y50" s="292">
        <f t="shared" si="24"/>
        <v>2.3138000000000002E-2</v>
      </c>
      <c r="Z50" s="292">
        <f t="shared" si="24"/>
        <v>2.2764571111111111E-2</v>
      </c>
      <c r="AA50" s="292">
        <f t="shared" si="24"/>
        <v>2.4170853333333332E-2</v>
      </c>
      <c r="AB50" s="292">
        <f t="shared" si="24"/>
        <v>2.3783802222222223E-2</v>
      </c>
      <c r="AC50" s="292">
        <f t="shared" si="24"/>
        <v>2.418485777777778E-2</v>
      </c>
      <c r="AD50" s="292">
        <f t="shared" si="24"/>
        <v>2.3794863333333333E-2</v>
      </c>
      <c r="AE50" s="292">
        <f t="shared" si="24"/>
        <v>2.4196511111111114E-2</v>
      </c>
      <c r="AF50" s="292">
        <f t="shared" si="24"/>
        <v>2.394098777777778E-2</v>
      </c>
      <c r="AG50" s="292">
        <f t="shared" si="24"/>
        <v>2.4207857777777776E-2</v>
      </c>
      <c r="AH50" s="292">
        <f t="shared" si="24"/>
        <v>2.3818292777777778E-2</v>
      </c>
      <c r="AI50" s="292">
        <f t="shared" si="24"/>
        <v>2.4218591111111111E-2</v>
      </c>
      <c r="AJ50" s="292">
        <f t="shared" si="24"/>
        <v>2.382865E-2</v>
      </c>
      <c r="AK50" s="292">
        <f t="shared" ref="AK50:CV50" si="25" xml:space="preserve"> AK$122</f>
        <v>2.550608E-2</v>
      </c>
      <c r="AL50" s="292">
        <f t="shared" si="25"/>
        <v>2.5095650000000001E-2</v>
      </c>
      <c r="AM50" s="292">
        <f t="shared" si="25"/>
        <v>2.5518653333333332E-2</v>
      </c>
      <c r="AN50" s="292">
        <f t="shared" si="25"/>
        <v>2.5248354444444447E-2</v>
      </c>
      <c r="AO50" s="292">
        <f t="shared" si="25"/>
        <v>2.5532248888888893E-2</v>
      </c>
      <c r="AP50" s="292">
        <f t="shared" si="25"/>
        <v>2.5120085000000004E-2</v>
      </c>
      <c r="AQ50" s="292">
        <f t="shared" si="25"/>
        <v>2.5541040000000001E-2</v>
      </c>
      <c r="AR50" s="292">
        <f t="shared" si="25"/>
        <v>2.5130140555555559E-2</v>
      </c>
      <c r="AS50" s="292">
        <f t="shared" si="25"/>
        <v>2.5554124444444448E-2</v>
      </c>
      <c r="AT50" s="292">
        <f t="shared" si="25"/>
        <v>2.5143011666666666E-2</v>
      </c>
      <c r="AU50" s="292">
        <f t="shared" si="25"/>
        <v>2.5564653333333333E-2</v>
      </c>
      <c r="AV50" s="292">
        <f t="shared" si="25"/>
        <v>2.5292742222222223E-2</v>
      </c>
      <c r="AW50" s="292">
        <f t="shared" si="25"/>
        <v>2.5577635555555558E-2</v>
      </c>
      <c r="AX50" s="292">
        <f t="shared" si="25"/>
        <v>2.5167245555555554E-2</v>
      </c>
      <c r="AY50" s="292">
        <f t="shared" si="25"/>
        <v>9.2358800000000001E-3</v>
      </c>
      <c r="AZ50" s="292">
        <f t="shared" si="25"/>
        <v>9.0911272222222242E-3</v>
      </c>
      <c r="BA50" s="292">
        <f t="shared" si="25"/>
        <v>9.2454888888888892E-3</v>
      </c>
      <c r="BB50" s="292">
        <f t="shared" si="25"/>
        <v>9.0991716666666677E-3</v>
      </c>
      <c r="BC50" s="292">
        <f t="shared" si="25"/>
        <v>9.2546888888888901E-3</v>
      </c>
      <c r="BD50" s="292">
        <f t="shared" si="25"/>
        <v>9.1613744444444447E-3</v>
      </c>
      <c r="BE50" s="292">
        <f t="shared" si="25"/>
        <v>9.2661377777777786E-3</v>
      </c>
      <c r="BF50" s="292">
        <f t="shared" si="25"/>
        <v>9.1187799999999999E-3</v>
      </c>
      <c r="BG50" s="292">
        <f t="shared" si="25"/>
        <v>9.2750311111111112E-3</v>
      </c>
      <c r="BH50" s="292">
        <f t="shared" si="25"/>
        <v>9.1310477777777777E-3</v>
      </c>
      <c r="BI50" s="292">
        <f t="shared" si="25"/>
        <v>9.2870933333333329E-3</v>
      </c>
      <c r="BJ50" s="292">
        <f t="shared" si="25"/>
        <v>9.1403994444444435E-3</v>
      </c>
      <c r="BK50" s="292">
        <f t="shared" si="25"/>
        <v>9.2974177777777785E-3</v>
      </c>
      <c r="BL50" s="292">
        <f t="shared" si="25"/>
        <v>9.2039422222222212E-3</v>
      </c>
      <c r="BM50" s="292">
        <f t="shared" si="25"/>
        <v>9.3118311111111112E-3</v>
      </c>
      <c r="BN50" s="292">
        <f t="shared" si="25"/>
        <v>9.1652366666666665E-3</v>
      </c>
      <c r="BO50" s="292">
        <f t="shared" si="25"/>
        <v>9.3238933333333329E-3</v>
      </c>
      <c r="BP50" s="292">
        <f t="shared" si="25"/>
        <v>9.1760966666666645E-3</v>
      </c>
      <c r="BQ50" s="292">
        <f t="shared" si="25"/>
        <v>9.3317644444444424E-3</v>
      </c>
      <c r="BR50" s="292">
        <f t="shared" si="25"/>
        <v>9.1841411111111115E-3</v>
      </c>
      <c r="BS50" s="292">
        <f t="shared" si="25"/>
        <v>9.3403511111111101E-3</v>
      </c>
      <c r="BT50" s="292">
        <f t="shared" si="25"/>
        <v>9.242971111111109E-3</v>
      </c>
      <c r="BU50" s="292">
        <f t="shared" si="25"/>
        <v>9.3505733333333341E-3</v>
      </c>
      <c r="BV50" s="292">
        <f t="shared" si="25"/>
        <v>9.2028444444444447E-3</v>
      </c>
      <c r="BW50" s="292">
        <f t="shared" si="25"/>
        <v>9.362839999999999E-3</v>
      </c>
      <c r="BX50" s="292">
        <f t="shared" si="25"/>
        <v>9.217022777777778E-3</v>
      </c>
      <c r="BY50" s="292">
        <f t="shared" si="25"/>
        <v>9.3767422222222219E-3</v>
      </c>
      <c r="BZ50" s="292">
        <f t="shared" si="25"/>
        <v>9.2295922222222215E-3</v>
      </c>
      <c r="CA50" s="292">
        <f t="shared" si="25"/>
        <v>9.3882933333333338E-3</v>
      </c>
      <c r="CB50" s="292">
        <f t="shared" si="25"/>
        <v>9.2929199999999997E-3</v>
      </c>
      <c r="CC50" s="292">
        <f t="shared" si="25"/>
        <v>9.4005600000000005E-3</v>
      </c>
      <c r="CD50" s="292">
        <f t="shared" si="25"/>
        <v>9.2523177777777774E-3</v>
      </c>
      <c r="CE50" s="292">
        <f t="shared" si="25"/>
        <v>9.4117022222222207E-3</v>
      </c>
      <c r="CF50" s="292">
        <f t="shared" si="25"/>
        <v>9.2631777777777771E-3</v>
      </c>
      <c r="CG50" s="292">
        <f t="shared" si="25"/>
        <v>9.4215155555555548E-3</v>
      </c>
      <c r="CH50" s="292">
        <f t="shared" si="25"/>
        <v>9.2728311111111121E-3</v>
      </c>
      <c r="CI50" s="292">
        <f t="shared" si="25"/>
        <v>9.4314311111111104E-3</v>
      </c>
      <c r="CJ50" s="292">
        <f t="shared" si="25"/>
        <v>9.3327577777777768E-3</v>
      </c>
      <c r="CK50" s="292">
        <f t="shared" si="25"/>
        <v>9.4418577777777776E-3</v>
      </c>
      <c r="CL50" s="292">
        <f t="shared" si="25"/>
        <v>9.2922383333333327E-3</v>
      </c>
      <c r="CM50" s="292">
        <f t="shared" si="25"/>
        <v>9.4517733333333315E-3</v>
      </c>
      <c r="CN50" s="292">
        <f t="shared" si="25"/>
        <v>9.3045061111111105E-3</v>
      </c>
      <c r="CO50" s="292">
        <f t="shared" si="25"/>
        <v>9.4644488888888881E-3</v>
      </c>
      <c r="CP50" s="292">
        <f t="shared" si="25"/>
        <v>9.3137572222222204E-3</v>
      </c>
      <c r="CQ50" s="292">
        <f t="shared" si="25"/>
        <v>9.4748755555555553E-3</v>
      </c>
      <c r="CR50" s="292">
        <f t="shared" si="25"/>
        <v>9.3769433333333336E-3</v>
      </c>
      <c r="CS50" s="292">
        <f t="shared" si="25"/>
        <v>9.4851999999999992E-3</v>
      </c>
      <c r="CT50" s="292">
        <f t="shared" si="25"/>
        <v>9.335075E-3</v>
      </c>
      <c r="CU50" s="292">
        <f t="shared" si="25"/>
        <v>9.4936844444444453E-3</v>
      </c>
      <c r="CV50" s="292">
        <f t="shared" si="25"/>
        <v>9.3447283333333332E-3</v>
      </c>
      <c r="CW50" s="292">
        <f t="shared" ref="CW50:FH50" si="26" xml:space="preserve"> CW$122</f>
        <v>9.5050311111111122E-3</v>
      </c>
      <c r="CX50" s="292">
        <f t="shared" si="26"/>
        <v>9.3565938888888894E-3</v>
      </c>
      <c r="CY50" s="292">
        <f t="shared" si="26"/>
        <v>9.5181155555555553E-3</v>
      </c>
      <c r="CZ50" s="292">
        <f t="shared" si="26"/>
        <v>9.4217355555555552E-3</v>
      </c>
      <c r="DA50" s="292">
        <f t="shared" si="26"/>
        <v>9.5324266666666647E-3</v>
      </c>
      <c r="DB50" s="292">
        <f t="shared" si="26"/>
        <v>9.3808277777777775E-3</v>
      </c>
      <c r="DC50" s="292">
        <f t="shared" si="26"/>
        <v>9.5407066666666658E-3</v>
      </c>
      <c r="DD50" s="292">
        <f t="shared" si="26"/>
        <v>9.3912855555555556E-3</v>
      </c>
      <c r="DE50" s="292">
        <f t="shared" si="26"/>
        <v>9.5515422222222212E-3</v>
      </c>
      <c r="DF50" s="292">
        <f t="shared" si="26"/>
        <v>9.4010394444444447E-3</v>
      </c>
      <c r="DG50" s="292">
        <f t="shared" si="26"/>
        <v>9.5641155555555562E-3</v>
      </c>
      <c r="DH50" s="292">
        <f t="shared" si="26"/>
        <v>9.4664266666666663E-3</v>
      </c>
      <c r="DI50" s="292">
        <f t="shared" si="26"/>
        <v>9.5747466666666666E-3</v>
      </c>
      <c r="DJ50" s="292">
        <f t="shared" si="26"/>
        <v>9.4259772222222218E-3</v>
      </c>
      <c r="DK50" s="292">
        <f t="shared" si="26"/>
        <v>9.5883422222222212E-3</v>
      </c>
      <c r="DL50" s="292">
        <f t="shared" si="26"/>
        <v>9.4358316666666667E-3</v>
      </c>
      <c r="DM50" s="292">
        <f t="shared" si="26"/>
        <v>9.5993822222222216E-3</v>
      </c>
      <c r="DN50" s="292">
        <f t="shared" si="26"/>
        <v>9.4468927777777781E-3</v>
      </c>
      <c r="DO50" s="292">
        <f t="shared" si="26"/>
        <v>9.6074577777777777E-3</v>
      </c>
      <c r="DP50" s="292">
        <f t="shared" si="26"/>
        <v>9.5104100000000004E-3</v>
      </c>
      <c r="DQ50" s="292">
        <f t="shared" si="26"/>
        <v>9.6195199999999995E-3</v>
      </c>
      <c r="DR50" s="292">
        <f t="shared" si="26"/>
        <v>9.4700205555555556E-3</v>
      </c>
      <c r="DS50" s="292">
        <f t="shared" si="26"/>
        <v>9.6313777777777779E-3</v>
      </c>
      <c r="DT50" s="292">
        <f t="shared" si="26"/>
        <v>9.4814838888888885E-3</v>
      </c>
      <c r="DU50" s="292">
        <f t="shared" si="26"/>
        <v>9.6443600000000011E-3</v>
      </c>
      <c r="DV50" s="292">
        <f t="shared" si="26"/>
        <v>9.4912377777777793E-3</v>
      </c>
      <c r="DW50" s="292">
        <f t="shared" si="26"/>
        <v>9.6545822222222216E-3</v>
      </c>
      <c r="DX50" s="292">
        <f t="shared" si="26"/>
        <v>9.5561122222222218E-3</v>
      </c>
      <c r="DY50" s="292">
        <f t="shared" si="26"/>
        <v>9.6648044444444439E-3</v>
      </c>
      <c r="DZ50" s="292">
        <f t="shared" si="26"/>
        <v>9.5114494444444465E-3</v>
      </c>
      <c r="EA50" s="292">
        <f t="shared" si="26"/>
        <v>9.6758444444444442E-3</v>
      </c>
      <c r="EB50" s="292">
        <f t="shared" si="26"/>
        <v>9.5219072222222229E-3</v>
      </c>
      <c r="EC50" s="292">
        <f t="shared" si="26"/>
        <v>9.6843288888888886E-3</v>
      </c>
      <c r="ED50" s="292">
        <f t="shared" si="26"/>
        <v>9.5337727777777791E-3</v>
      </c>
      <c r="EE50" s="292">
        <f t="shared" si="26"/>
        <v>9.6972088888888901E-3</v>
      </c>
      <c r="EF50" s="292">
        <f t="shared" si="26"/>
        <v>9.5971633333333337E-3</v>
      </c>
      <c r="EG50" s="292">
        <f t="shared" si="26"/>
        <v>9.7095777777777784E-3</v>
      </c>
      <c r="EH50" s="292">
        <f t="shared" si="26"/>
        <v>9.5555933333333343E-3</v>
      </c>
      <c r="EI50" s="292">
        <f t="shared" si="26"/>
        <v>9.7203111111111105E-3</v>
      </c>
      <c r="EJ50" s="292">
        <f t="shared" si="26"/>
        <v>9.5662522222222223E-3</v>
      </c>
      <c r="EK50" s="292">
        <f t="shared" si="26"/>
        <v>9.7320666666666673E-3</v>
      </c>
      <c r="EL50" s="292">
        <f t="shared" si="26"/>
        <v>9.5799277777777782E-3</v>
      </c>
      <c r="EM50" s="292">
        <f t="shared" si="26"/>
        <v>9.7425955555555561E-3</v>
      </c>
      <c r="EN50" s="292">
        <f t="shared" si="26"/>
        <v>9.6405400000000013E-3</v>
      </c>
      <c r="EO50" s="292">
        <f t="shared" si="26"/>
        <v>9.7510800000000005E-3</v>
      </c>
      <c r="EP50" s="292">
        <f t="shared" si="26"/>
        <v>9.596720555555556E-3</v>
      </c>
      <c r="EQ50" s="292">
        <f t="shared" si="26"/>
        <v>9.7618133333333343E-3</v>
      </c>
      <c r="ER50" s="292">
        <f t="shared" si="26"/>
        <v>9.6081838888888889E-3</v>
      </c>
      <c r="ES50" s="292">
        <f t="shared" si="26"/>
        <v>9.7745911111111125E-3</v>
      </c>
      <c r="ET50" s="292">
        <f t="shared" si="26"/>
        <v>9.6220605555555564E-3</v>
      </c>
      <c r="EU50" s="292">
        <f t="shared" si="26"/>
        <v>9.7880844444444455E-3</v>
      </c>
      <c r="EV50" s="292">
        <f t="shared" si="26"/>
        <v>9.6852311111111106E-3</v>
      </c>
      <c r="EW50" s="292">
        <f t="shared" si="26"/>
        <v>9.7957511111111117E-3</v>
      </c>
      <c r="EX50" s="292">
        <f t="shared" si="26"/>
        <v>9.6423727777777777E-3</v>
      </c>
      <c r="EY50" s="292">
        <f t="shared" si="26"/>
        <v>9.8084266666666666E-3</v>
      </c>
      <c r="EZ50" s="292">
        <f t="shared" si="26"/>
        <v>9.6537355555555548E-3</v>
      </c>
      <c r="FA50" s="292">
        <f t="shared" si="26"/>
        <v>9.8185466666666672E-3</v>
      </c>
      <c r="FB50" s="292">
        <f t="shared" si="26"/>
        <v>9.6650983333333353E-3</v>
      </c>
      <c r="FC50" s="292">
        <f t="shared" si="26"/>
        <v>9.8298933333333342E-3</v>
      </c>
      <c r="FD50" s="292">
        <f t="shared" si="26"/>
        <v>9.729517777777778E-3</v>
      </c>
      <c r="FE50" s="292">
        <f t="shared" si="26"/>
        <v>9.8422622222222242E-3</v>
      </c>
      <c r="FF50" s="292">
        <f t="shared" si="26"/>
        <v>9.6886283333333326E-3</v>
      </c>
      <c r="FG50" s="292">
        <f t="shared" si="26"/>
        <v>9.8549377777777773E-3</v>
      </c>
      <c r="FH50" s="292">
        <f t="shared" si="26"/>
        <v>9.698784444444445E-3</v>
      </c>
      <c r="FI50" s="292">
        <f t="shared" ref="FI50:GJ50" si="27" xml:space="preserve"> FI$122</f>
        <v>9.8639333333333332E-3</v>
      </c>
      <c r="FJ50" s="292">
        <f t="shared" si="27"/>
        <v>9.7106500000000012E-3</v>
      </c>
      <c r="FK50" s="292">
        <f t="shared" si="27"/>
        <v>9.8759955555555567E-3</v>
      </c>
      <c r="FL50" s="292">
        <f t="shared" si="27"/>
        <v>9.7215100000000009E-3</v>
      </c>
      <c r="FM50" s="292">
        <f t="shared" si="27"/>
        <v>9.8875466666666668E-3</v>
      </c>
      <c r="FN50" s="292">
        <f t="shared" si="27"/>
        <v>9.733476111111113E-3</v>
      </c>
      <c r="FO50" s="292">
        <f t="shared" si="27"/>
        <v>9.9013466666666682E-3</v>
      </c>
      <c r="FP50" s="292">
        <f t="shared" si="27"/>
        <v>9.7473527777777787E-3</v>
      </c>
      <c r="FQ50" s="292">
        <f t="shared" si="27"/>
        <v>9.9150444444444461E-3</v>
      </c>
      <c r="FR50" s="292">
        <f t="shared" si="27"/>
        <v>9.7589166666666692E-3</v>
      </c>
      <c r="FS50" s="292">
        <f t="shared" si="27"/>
        <v>9.9266977777777796E-3</v>
      </c>
      <c r="FT50" s="292">
        <f t="shared" si="27"/>
        <v>9.8260788888888881E-3</v>
      </c>
      <c r="FU50" s="292">
        <f t="shared" si="27"/>
        <v>9.9392711111111129E-3</v>
      </c>
      <c r="FV50" s="292">
        <f t="shared" si="27"/>
        <v>9.7823461111111107E-3</v>
      </c>
      <c r="FW50" s="292">
        <f t="shared" si="27"/>
        <v>9.948471111111112E-3</v>
      </c>
      <c r="FX50" s="292">
        <f t="shared" si="27"/>
        <v>9.7923011111111114E-3</v>
      </c>
      <c r="FY50" s="292">
        <f t="shared" si="27"/>
        <v>9.9612488888888902E-3</v>
      </c>
      <c r="FZ50" s="292">
        <f t="shared" si="27"/>
        <v>9.8029600000000012E-3</v>
      </c>
      <c r="GA50" s="292">
        <f t="shared" si="27"/>
        <v>9.9724933333333338E-3</v>
      </c>
      <c r="GB50" s="292">
        <f t="shared" si="27"/>
        <v>9.8679388888888893E-3</v>
      </c>
      <c r="GC50" s="292">
        <f t="shared" si="27"/>
        <v>9.9840444444444457E-3</v>
      </c>
      <c r="GD50" s="292">
        <f t="shared" si="27"/>
        <v>9.8279983333333341E-3</v>
      </c>
      <c r="GE50" s="292">
        <f t="shared" si="27"/>
        <v>9.9961066666666674E-3</v>
      </c>
      <c r="GF50" s="292">
        <f t="shared" si="27"/>
        <v>9.8384561111111123E-3</v>
      </c>
      <c r="GG50" s="292">
        <f t="shared" si="27"/>
        <v>1.0005613333333335E-2</v>
      </c>
      <c r="GH50" s="292">
        <f t="shared" si="27"/>
        <v>9.8499194444444452E-3</v>
      </c>
      <c r="GI50" s="292">
        <f t="shared" si="27"/>
        <v>1.0020742222222222E-2</v>
      </c>
      <c r="GJ50" s="292">
        <f t="shared" si="27"/>
        <v>9.9181911111111114E-3</v>
      </c>
    </row>
    <row r="51" spans="1:192" x14ac:dyDescent="0.25">
      <c r="E51" s="12" t="s">
        <v>232</v>
      </c>
      <c r="G51" s="12" t="s">
        <v>233</v>
      </c>
      <c r="J51" s="83">
        <f xml:space="preserve"> IF( J49 = 1, 1, I51 / (1 + J50))</f>
        <v>0</v>
      </c>
      <c r="K51" s="83">
        <f t="shared" ref="K51:AO51" si="28" xml:space="preserve"> IF( K49 = 1, 1, J51 / (1 + K50))</f>
        <v>0</v>
      </c>
      <c r="L51" s="83">
        <f t="shared" si="28"/>
        <v>0</v>
      </c>
      <c r="M51" s="83">
        <f t="shared" si="28"/>
        <v>0</v>
      </c>
      <c r="N51" s="83">
        <f t="shared" si="28"/>
        <v>0</v>
      </c>
      <c r="O51" s="83">
        <f t="shared" si="28"/>
        <v>0</v>
      </c>
      <c r="P51" s="83">
        <f xml:space="preserve"> IF( P49 = 1, 1, O51 / (1 + P50))</f>
        <v>1</v>
      </c>
      <c r="Q51" s="83">
        <f xml:space="preserve"> IF( Q49 = 1, 1, P51 / (1 + Q50))</f>
        <v>0.97742588437993605</v>
      </c>
      <c r="R51" s="83">
        <f t="shared" si="28"/>
        <v>0.95570635001830007</v>
      </c>
      <c r="S51" s="83">
        <f t="shared" si="28"/>
        <v>0.93411952452424474</v>
      </c>
      <c r="T51" s="83">
        <f t="shared" si="28"/>
        <v>0.9133520701962381</v>
      </c>
      <c r="U51" s="83">
        <f t="shared" si="28"/>
        <v>0.8927132616917629</v>
      </c>
      <c r="V51" s="83">
        <f t="shared" si="28"/>
        <v>0.87285786011477828</v>
      </c>
      <c r="W51" s="83">
        <f t="shared" si="28"/>
        <v>0.85312633340023969</v>
      </c>
      <c r="X51" s="83">
        <f t="shared" si="28"/>
        <v>0.83404265439431668</v>
      </c>
      <c r="Y51" s="83">
        <f t="shared" si="28"/>
        <v>0.81518099649736064</v>
      </c>
      <c r="Z51" s="83">
        <f t="shared" si="28"/>
        <v>0.79703679568384367</v>
      </c>
      <c r="AA51" s="83">
        <f t="shared" si="28"/>
        <v>0.77822639952089601</v>
      </c>
      <c r="AB51" s="83">
        <f t="shared" si="28"/>
        <v>0.76014720865057639</v>
      </c>
      <c r="AC51" s="83">
        <f t="shared" si="28"/>
        <v>0.7421972731562384</v>
      </c>
      <c r="AD51" s="83">
        <f t="shared" si="28"/>
        <v>0.72494725236239954</v>
      </c>
      <c r="AE51" s="83">
        <f t="shared" si="28"/>
        <v>0.70782046657816899</v>
      </c>
      <c r="AF51" s="83">
        <f t="shared" si="28"/>
        <v>0.69127076172067903</v>
      </c>
      <c r="AG51" s="83">
        <f t="shared" si="28"/>
        <v>0.67493210140032334</v>
      </c>
      <c r="AH51" s="83">
        <f t="shared" si="28"/>
        <v>0.65923035968533827</v>
      </c>
      <c r="AI51" s="83">
        <f t="shared" si="28"/>
        <v>0.64364225118212337</v>
      </c>
      <c r="AJ51" s="83">
        <f t="shared" si="28"/>
        <v>0.62866208245112443</v>
      </c>
      <c r="AK51" s="83">
        <f t="shared" si="28"/>
        <v>0.61302618747138427</v>
      </c>
      <c r="AL51" s="83">
        <f t="shared" si="28"/>
        <v>0.59801852390202248</v>
      </c>
      <c r="AM51" s="83">
        <f t="shared" si="28"/>
        <v>0.58313763670532015</v>
      </c>
      <c r="AN51" s="83">
        <f t="shared" si="28"/>
        <v>0.56877695455683752</v>
      </c>
      <c r="AO51" s="83">
        <f t="shared" si="28"/>
        <v>0.55461635182421409</v>
      </c>
      <c r="AP51" s="83">
        <f t="shared" ref="AP51:BD51" si="29" xml:space="preserve"> IF( AP49 = 1, 1, AO51 / (1 + AP50))</f>
        <v>0.5410257392666481</v>
      </c>
      <c r="AQ51" s="83">
        <f t="shared" si="29"/>
        <v>0.52755152467291611</v>
      </c>
      <c r="AR51" s="83">
        <f t="shared" si="29"/>
        <v>0.51461907498594928</v>
      </c>
      <c r="AS51" s="83">
        <f t="shared" si="29"/>
        <v>0.50179611462703144</v>
      </c>
      <c r="AT51" s="83">
        <f t="shared" si="29"/>
        <v>0.48948888976106525</v>
      </c>
      <c r="AU51" s="83">
        <f t="shared" si="29"/>
        <v>0.4772872077543896</v>
      </c>
      <c r="AV51" s="83">
        <f t="shared" si="29"/>
        <v>0.46551310479377433</v>
      </c>
      <c r="AW51" s="83">
        <f t="shared" si="29"/>
        <v>0.45390333082059248</v>
      </c>
      <c r="AX51" s="83">
        <f t="shared" si="29"/>
        <v>0.44276027427565201</v>
      </c>
      <c r="AY51" s="83">
        <f t="shared" si="29"/>
        <v>0.43870841599057298</v>
      </c>
      <c r="AZ51" s="83">
        <f t="shared" si="29"/>
        <v>0.4347559939390494</v>
      </c>
      <c r="BA51" s="83">
        <f t="shared" si="29"/>
        <v>0.43077328432519069</v>
      </c>
      <c r="BB51" s="83">
        <f t="shared" si="29"/>
        <v>0.42688894850018472</v>
      </c>
      <c r="BC51" s="83">
        <f t="shared" si="29"/>
        <v>0.42297445154320396</v>
      </c>
      <c r="BD51" s="83">
        <f t="shared" si="29"/>
        <v>0.41913460250701379</v>
      </c>
      <c r="BE51" s="83">
        <f t="shared" ref="BE51" si="30" xml:space="preserve"> IF( BE49 = 1, 1, BD51 / (1 + BE50))</f>
        <v>0.41528650057543065</v>
      </c>
      <c r="BF51" s="83">
        <f t="shared" ref="BF51" si="31" xml:space="preserve"> IF( BF49 = 1, 1, BE51 / (1 + BF50))</f>
        <v>0.41153381426062707</v>
      </c>
      <c r="BG51" s="83">
        <f t="shared" ref="BG51" si="32" xml:space="preserve"> IF( BG49 = 1, 1, BF51 / (1 + BG50))</f>
        <v>0.40775190267767686</v>
      </c>
      <c r="BH51" s="83">
        <f t="shared" ref="BH51" si="33" xml:space="preserve"> IF( BH49 = 1, 1, BG51 / (1 + BH50))</f>
        <v>0.40406238969219438</v>
      </c>
      <c r="BI51" s="83">
        <f t="shared" ref="BI51" si="34" xml:space="preserve"> IF( BI49 = 1, 1, BH51 / (1 + BI50))</f>
        <v>0.40034435430826049</v>
      </c>
      <c r="BJ51" s="83">
        <f t="shared" ref="BJ51" si="35" xml:space="preserve"> IF( BJ49 = 1, 1, BI51 / (1 + BJ50))</f>
        <v>0.39671819157042915</v>
      </c>
      <c r="BK51" s="83">
        <f t="shared" ref="BK51" si="36" xml:space="preserve"> IF( BK49 = 1, 1, BJ51 / (1 + BK50))</f>
        <v>0.39306371400801166</v>
      </c>
      <c r="BL51" s="83">
        <f t="shared" ref="BL51" si="37" xml:space="preserve"> IF( BL49 = 1, 1, BK51 / (1 + BL50))</f>
        <v>0.38947897205247017</v>
      </c>
      <c r="BM51" s="83">
        <f t="shared" ref="BM51" si="38" xml:space="preserve"> IF( BM49 = 1, 1, BL51 / (1 + BM50))</f>
        <v>0.3858856698664756</v>
      </c>
      <c r="BN51" s="83">
        <f t="shared" ref="BN51" si="39" xml:space="preserve"> IF( BN49 = 1, 1, BM51 / (1 + BN50))</f>
        <v>0.38238105698238195</v>
      </c>
      <c r="BO51" s="83">
        <f t="shared" ref="BO51" si="40" xml:space="preserve"> IF( BO49 = 1, 1, BN51 / (1 + BO50))</f>
        <v>0.37884871200220271</v>
      </c>
      <c r="BP51" s="83">
        <f t="shared" ref="BP51" si="41" xml:space="preserve"> IF( BP49 = 1, 1, BO51 / (1 + BP50))</f>
        <v>0.37540396889457572</v>
      </c>
      <c r="BQ51" s="83">
        <f t="shared" ref="BQ51" si="42" xml:space="preserve"> IF( BQ49 = 1, 1, BP51 / (1 + BQ50))</f>
        <v>0.37193317610607973</v>
      </c>
      <c r="BR51" s="83">
        <f t="shared" ref="BR51" si="43" xml:space="preserve"> IF( BR49 = 1, 1, BQ51 / (1 + BR50))</f>
        <v>0.36854837581631195</v>
      </c>
      <c r="BS51" s="83">
        <f t="shared" ref="BS51" si="44" xml:space="preserve"> IF( BS49 = 1, 1, BR51 / (1 + BS50))</f>
        <v>0.36513785999995263</v>
      </c>
      <c r="BT51" s="83">
        <f t="shared" ref="BT51" si="45" xml:space="preserve"> IF( BT49 = 1, 1, BS51 / (1 + BT50))</f>
        <v>0.36179381026350821</v>
      </c>
      <c r="BU51" s="83">
        <f t="shared" ref="BU51" si="46" xml:space="preserve"> IF( BU49 = 1, 1, BT51 / (1 + BU50))</f>
        <v>0.35844217046283633</v>
      </c>
      <c r="BV51" s="83">
        <f t="shared" ref="BV51" si="47" xml:space="preserve"> IF( BV49 = 1, 1, BU51 / (1 + BV50))</f>
        <v>0.35517356340801332</v>
      </c>
      <c r="BW51" s="83">
        <f t="shared" ref="BW51" si="48" xml:space="preserve"> IF( BW49 = 1, 1, BV51 / (1 + BW50))</f>
        <v>0.35187897684841785</v>
      </c>
      <c r="BX51" s="83">
        <f t="shared" ref="BX51" si="49" xml:space="preserve"> IF( BX49 = 1, 1, BW51 / (1 + BX50))</f>
        <v>0.34866532064620065</v>
      </c>
      <c r="BY51" s="83">
        <f t="shared" ref="BY51" si="50" xml:space="preserve"> IF( BY49 = 1, 1, BX51 / (1 + BY50))</f>
        <v>0.34542634683516343</v>
      </c>
      <c r="BZ51" s="83">
        <f t="shared" ref="BZ51" si="51" xml:space="preserve"> IF( BZ49 = 1, 1, BY51 / (1 + BZ50))</f>
        <v>0.3422673586835373</v>
      </c>
      <c r="CA51" s="83">
        <f t="shared" ref="CA51" si="52" xml:space="preserve"> IF( CA49 = 1, 1, BZ51 / (1 + CA50))</f>
        <v>0.33908393919772689</v>
      </c>
      <c r="CB51" s="83">
        <f t="shared" ref="CB51" si="53" xml:space="preserve"> IF( CB49 = 1, 1, CA51 / (1 + CB50))</f>
        <v>0.33596187239451447</v>
      </c>
      <c r="CC51" s="83">
        <f t="shared" ref="CC51" si="54" xml:space="preserve"> IF( CC49 = 1, 1, CB51 / (1 + CC50))</f>
        <v>0.33283305528829354</v>
      </c>
      <c r="CD51" s="83">
        <f t="shared" ref="CD51" si="55" xml:space="preserve"> IF( CD49 = 1, 1, CC51 / (1 + CD50))</f>
        <v>0.32978180919231581</v>
      </c>
      <c r="CE51" s="83">
        <f t="shared" ref="CE51" si="56" xml:space="preserve"> IF( CE49 = 1, 1, CD51 / (1 + CE50))</f>
        <v>0.32670694075202455</v>
      </c>
      <c r="CF51" s="83">
        <f t="shared" ref="CF51" si="57" xml:space="preserve"> IF( CF49 = 1, 1, CE51 / (1 + CF50))</f>
        <v>0.32370837254894852</v>
      </c>
      <c r="CG51" s="83">
        <f t="shared" ref="CG51" si="58" xml:space="preserve"> IF( CG49 = 1, 1, CF51 / (1 + CG50))</f>
        <v>0.32068701485007389</v>
      </c>
      <c r="CH51" s="83">
        <f t="shared" ref="CH51" si="59" xml:space="preserve"> IF( CH49 = 1, 1, CG51 / (1 + CH50))</f>
        <v>0.31774065937852375</v>
      </c>
      <c r="CI51" s="83">
        <f t="shared" ref="CI51" si="60" xml:space="preserve"> IF( CI49 = 1, 1, CH51 / (1 + CI50))</f>
        <v>0.31477190979557396</v>
      </c>
      <c r="CJ51" s="83">
        <f t="shared" ref="CJ51" si="61" xml:space="preserve"> IF( CJ49 = 1, 1, CI51 / (1 + CJ50))</f>
        <v>0.31186138304735028</v>
      </c>
      <c r="CK51" s="83">
        <f t="shared" ref="CK51" si="62" xml:space="preserve"> IF( CK49 = 1, 1, CJ51 / (1 + CK50))</f>
        <v>0.30894437420486343</v>
      </c>
      <c r="CL51" s="83">
        <f t="shared" ref="CL51" si="63" xml:space="preserve"> IF( CL49 = 1, 1, CK51 / (1 + CL50))</f>
        <v>0.30610001986642649</v>
      </c>
      <c r="CM51" s="83">
        <f t="shared" ref="CM51" si="64" xml:space="preserve"> IF( CM49 = 1, 1, CL51 / (1 + CM50))</f>
        <v>0.30323392157274315</v>
      </c>
      <c r="CN51" s="83">
        <f t="shared" ref="CN51" si="65" xml:space="preserve"> IF( CN49 = 1, 1, CM51 / (1 + CN50))</f>
        <v>0.30043848980830878</v>
      </c>
      <c r="CO51" s="83">
        <f t="shared" ref="CO51" si="66" xml:space="preserve"> IF( CO49 = 1, 1, CN51 / (1 + CO50))</f>
        <v>0.29762166477383084</v>
      </c>
      <c r="CP51" s="83">
        <f t="shared" ref="CP51" si="67" xml:space="preserve"> IF( CP49 = 1, 1, CO51 / (1 + CP50))</f>
        <v>0.29487526811576298</v>
      </c>
      <c r="CQ51" s="83">
        <f t="shared" ref="CQ51" si="68" xml:space="preserve"> IF( CQ49 = 1, 1, CP51 / (1 + CQ50))</f>
        <v>0.2921075850981244</v>
      </c>
      <c r="CR51" s="83">
        <f t="shared" ref="CR51" si="69" xml:space="preserve"> IF( CR49 = 1, 1, CQ51 / (1 + CR50))</f>
        <v>0.28939395438682985</v>
      </c>
      <c r="CS51" s="83">
        <f t="shared" ref="CS51" si="70" xml:space="preserve"> IF( CS49 = 1, 1, CR51 / (1 + CS50))</f>
        <v>0.28667478670002278</v>
      </c>
      <c r="CT51" s="83">
        <f t="shared" ref="CT51" si="71" xml:space="preserve"> IF( CT49 = 1, 1, CS51 / (1 + CT50))</f>
        <v>0.2840234068949033</v>
      </c>
      <c r="CU51" s="83">
        <f t="shared" ref="CU51" si="72" xml:space="preserve"> IF( CU49 = 1, 1, CT51 / (1 + CU50))</f>
        <v>0.28135233659357678</v>
      </c>
      <c r="CV51" s="83">
        <f t="shared" ref="CV51" si="73" xml:space="preserve"> IF( CV49 = 1, 1, CU51 / (1 + CV50))</f>
        <v>0.27874751677571641</v>
      </c>
      <c r="CW51" s="83">
        <f t="shared" ref="CW51" si="74" xml:space="preserve"> IF( CW49 = 1, 1, CV51 / (1 + CW50))</f>
        <v>0.27612295945559889</v>
      </c>
      <c r="CX51" s="83">
        <f t="shared" ref="CX51" si="75" xml:space="preserve"> IF( CX49 = 1, 1, CW51 / (1 + CX50))</f>
        <v>0.27356333839534497</v>
      </c>
      <c r="CY51" s="83">
        <f t="shared" ref="CY51" si="76" xml:space="preserve"> IF( CY49 = 1, 1, CX51 / (1 + CY50))</f>
        <v>0.27098408060245482</v>
      </c>
      <c r="CZ51" s="83">
        <f t="shared" ref="CZ51" si="77" xml:space="preserve"> IF( CZ49 = 1, 1, CY51 / (1 + CZ50))</f>
        <v>0.26845477074387875</v>
      </c>
      <c r="DA51" s="83">
        <f t="shared" ref="DA51" si="78" xml:space="preserve"> IF( DA49 = 1, 1, CZ51 / (1 + DA50))</f>
        <v>0.26591990871484772</v>
      </c>
      <c r="DB51" s="83">
        <f t="shared" ref="DB51" si="79" xml:space="preserve"> IF( DB49 = 1, 1, DA51 / (1 + DB50))</f>
        <v>0.26344854330182682</v>
      </c>
      <c r="DC51" s="83">
        <f t="shared" ref="DC51" si="80" xml:space="preserve"> IF( DC49 = 1, 1, DB51 / (1 + DC50))</f>
        <v>0.26095881182611202</v>
      </c>
      <c r="DD51" s="83">
        <f t="shared" ref="DD51" si="81" xml:space="preserve"> IF( DD49 = 1, 1, DC51 / (1 + DD50))</f>
        <v>0.25853087455820839</v>
      </c>
      <c r="DE51" s="83">
        <f t="shared" ref="DE51" si="82" xml:space="preserve"> IF( DE49 = 1, 1, DD51 / (1 + DE50))</f>
        <v>0.25608486911835215</v>
      </c>
      <c r="DF51" s="83">
        <f t="shared" ref="DF51" si="83" xml:space="preserve"> IF( DF49 = 1, 1, DE51 / (1 + DF50))</f>
        <v>0.25369982703732552</v>
      </c>
      <c r="DG51" s="83">
        <f t="shared" ref="DG51" si="84" xml:space="preserve"> IF( DG49 = 1, 1, DF51 / (1 + DG50))</f>
        <v>0.25129639923633423</v>
      </c>
      <c r="DH51" s="83">
        <f t="shared" ref="DH51" si="85" xml:space="preserve"> IF( DH49 = 1, 1, DG51 / (1 + DH50))</f>
        <v>0.24893982860443775</v>
      </c>
      <c r="DI51" s="83">
        <f t="shared" ref="DI51" si="86" xml:space="preserve"> IF( DI49 = 1, 1, DH51 / (1 + DI50))</f>
        <v>0.24657889812157782</v>
      </c>
      <c r="DJ51" s="83">
        <f t="shared" ref="DJ51" si="87" xml:space="preserve"> IF( DJ49 = 1, 1, DI51 / (1 + DJ50))</f>
        <v>0.24427635476562951</v>
      </c>
      <c r="DK51" s="83">
        <f t="shared" ref="DK51" si="88" xml:space="preserve"> IF( DK49 = 1, 1, DJ51 / (1 + DK50))</f>
        <v>0.24195639405656033</v>
      </c>
      <c r="DL51" s="83">
        <f t="shared" ref="DL51" si="89" xml:space="preserve"> IF( DL49 = 1, 1, DK51 / (1 + DL50))</f>
        <v>0.23969467544764009</v>
      </c>
      <c r="DM51" s="83">
        <f t="shared" ref="DM51" si="90" xml:space="preserve"> IF( DM49 = 1, 1, DL51 / (1 + DM50))</f>
        <v>0.23741563205006108</v>
      </c>
      <c r="DN51" s="83">
        <f t="shared" ref="DN51" si="91" xml:space="preserve"> IF( DN49 = 1, 1, DM51 / (1 + DN50))</f>
        <v>0.23519378161316146</v>
      </c>
      <c r="DO51" s="83">
        <f t="shared" ref="DO51" si="92" xml:space="preserve"> IF( DO49 = 1, 1, DN51 / (1 + DO50))</f>
        <v>0.23295566985097427</v>
      </c>
      <c r="DP51" s="83">
        <f t="shared" ref="DP51" si="93" xml:space="preserve"> IF( DP49 = 1, 1, DO51 / (1 + DP50))</f>
        <v>0.23076103776975837</v>
      </c>
      <c r="DQ51" s="83">
        <f t="shared" ref="DQ51" si="94" xml:space="preserve"> IF( DQ49 = 1, 1, DP51 / (1 + DQ50))</f>
        <v>0.22856237740902471</v>
      </c>
      <c r="DR51" s="83">
        <f t="shared" ref="DR51" si="95" xml:space="preserve"> IF( DR49 = 1, 1, DQ51 / (1 + DR50))</f>
        <v>0.22641819247216161</v>
      </c>
      <c r="DS51" s="83">
        <f t="shared" ref="DS51" si="96" xml:space="preserve"> IF( DS49 = 1, 1, DR51 / (1 + DS50))</f>
        <v>0.22425827629338677</v>
      </c>
      <c r="DT51" s="83">
        <f t="shared" ref="DT51" si="97" xml:space="preserve"> IF( DT49 = 1, 1, DS51 / (1 + DT50))</f>
        <v>0.22215194619465684</v>
      </c>
      <c r="DU51" s="83">
        <f t="shared" ref="DU51" si="98" xml:space="preserve"> IF( DU49 = 1, 1, DT51 / (1 + DU50))</f>
        <v>0.22002989864139569</v>
      </c>
      <c r="DV51" s="83">
        <f t="shared" ref="DV51" si="99" xml:space="preserve"> IF( DV49 = 1, 1, DU51 / (1 + DV50))</f>
        <v>0.21796117728149267</v>
      </c>
      <c r="DW51" s="83">
        <f t="shared" ref="DW51" si="100" xml:space="preserve"> IF( DW49 = 1, 1, DV51 / (1 + DW50))</f>
        <v>0.21587697527382688</v>
      </c>
      <c r="DX51" s="83">
        <f t="shared" ref="DX51" si="101" xml:space="preserve"> IF( DX49 = 1, 1, DW51 / (1 + DX50))</f>
        <v>0.21383355779862614</v>
      </c>
      <c r="DY51" s="83">
        <f t="shared" ref="DY51" si="102" xml:space="preserve"> IF( DY49 = 1, 1, DX51 / (1 + DY50))</f>
        <v>0.2117866809433705</v>
      </c>
      <c r="DZ51" s="83">
        <f t="shared" ref="DZ51" si="103" xml:space="preserve"> IF( DZ49 = 1, 1, DY51 / (1 + DZ50))</f>
        <v>0.20979126196133904</v>
      </c>
      <c r="EA51" s="83">
        <f t="shared" ref="EA51" si="104" xml:space="preserve"> IF( EA49 = 1, 1, DZ51 / (1 + EA50))</f>
        <v>0.20778080719240424</v>
      </c>
      <c r="EB51" s="83">
        <f t="shared" ref="EB51" si="105" xml:space="preserve"> IF( EB49 = 1, 1, EA51 / (1 + EB50))</f>
        <v>0.20582099873803558</v>
      </c>
      <c r="EC51" s="83">
        <f t="shared" ref="EC51" si="106" xml:space="preserve"> IF( EC49 = 1, 1, EB51 / (1 + EC50))</f>
        <v>0.20384687852344122</v>
      </c>
      <c r="ED51" s="83">
        <f t="shared" ref="ED51" si="107" xml:space="preserve"> IF( ED49 = 1, 1, EC51 / (1 + ED50))</f>
        <v>0.20192180194481985</v>
      </c>
      <c r="EE51" s="83">
        <f t="shared" ref="EE51" si="108" xml:space="preserve"> IF( EE49 = 1, 1, ED51 / (1 + EE50))</f>
        <v>0.19998252958134116</v>
      </c>
      <c r="EF51" s="83">
        <f t="shared" ref="EF51" si="109" xml:space="preserve"> IF( EF49 = 1, 1, EE51 / (1 + EF50))</f>
        <v>0.19808150898628663</v>
      </c>
      <c r="EG51" s="83">
        <f t="shared" ref="EG51" si="110" xml:space="preserve"> IF( EG49 = 1, 1, EF51 / (1 + EG50))</f>
        <v>0.19617671590501784</v>
      </c>
      <c r="EH51" s="83">
        <f t="shared" ref="EH51" si="111" xml:space="preserve"> IF( EH49 = 1, 1, EG51 / (1 + EH50))</f>
        <v>0.19431987421047803</v>
      </c>
      <c r="EI51" s="83">
        <f t="shared" ref="EI51" si="112" xml:space="preserve"> IF( EI49 = 1, 1, EH51 / (1 + EI50))</f>
        <v>0.19244920803528809</v>
      </c>
      <c r="EJ51" s="83">
        <f t="shared" ref="EJ51" si="113" xml:space="preserve"> IF( EJ49 = 1, 1, EI51 / (1 + EJ50))</f>
        <v>0.19062563512961689</v>
      </c>
      <c r="EK51" s="83">
        <f t="shared" ref="EK51" si="114" xml:space="preserve"> IF( EK49 = 1, 1, EJ51 / (1 + EK50))</f>
        <v>0.18878833447264018</v>
      </c>
      <c r="EL51" s="83">
        <f t="shared" ref="EL51" si="115" xml:space="preserve"> IF( EL49 = 1, 1, EK51 / (1 + EL50))</f>
        <v>0.18699691750824415</v>
      </c>
      <c r="EM51" s="83">
        <f t="shared" ref="EM51" si="116" xml:space="preserve"> IF( EM49 = 1, 1, EL51 / (1 + EM50))</f>
        <v>0.18519266031889975</v>
      </c>
      <c r="EN51" s="83">
        <f t="shared" ref="EN51" si="117" xml:space="preserve"> IF( EN49 = 1, 1, EM51 / (1 + EN50))</f>
        <v>0.18342435053063516</v>
      </c>
      <c r="EO51" s="83">
        <f t="shared" ref="EO51" si="118" xml:space="preserve"> IF( EO49 = 1, 1, EN51 / (1 + EO50))</f>
        <v>0.18165303723233964</v>
      </c>
      <c r="EP51" s="83">
        <f t="shared" ref="EP51" si="119" xml:space="preserve"> IF( EP49 = 1, 1, EO51 / (1 + EP50))</f>
        <v>0.17992633447975204</v>
      </c>
      <c r="EQ51" s="83">
        <f t="shared" ref="EQ51" si="120" xml:space="preserve"> IF( EQ49 = 1, 1, EP51 / (1 + EQ50))</f>
        <v>0.17818690715367388</v>
      </c>
      <c r="ER51" s="83">
        <f t="shared" ref="ER51" si="121" xml:space="preserve"> IF( ER49 = 1, 1, EQ51 / (1 + ER50))</f>
        <v>0.17649114775131816</v>
      </c>
      <c r="ES51" s="83">
        <f t="shared" ref="ES51" si="122" xml:space="preserve"> IF( ES49 = 1, 1, ER51 / (1 + ES50))</f>
        <v>0.17478271814813159</v>
      </c>
      <c r="ET51" s="83">
        <f t="shared" ref="ET51" si="123" xml:space="preserve"> IF( ET49 = 1, 1, ES51 / (1 + ET50))</f>
        <v>0.17311697612070354</v>
      </c>
      <c r="EU51" s="83">
        <f t="shared" ref="EU51" si="124" xml:space="preserve"> IF( EU49 = 1, 1, ET51 / (1 + EU50))</f>
        <v>0.17143891751896376</v>
      </c>
      <c r="EV51" s="83">
        <f t="shared" ref="EV51" si="125" xml:space="preserve"> IF( EV49 = 1, 1, EU51 / (1 + EV50))</f>
        <v>0.16979441932641057</v>
      </c>
      <c r="EW51" s="83">
        <f t="shared" ref="EW51" si="126" xml:space="preserve"> IF( EW49 = 1, 1, EV51 / (1 + EW50))</f>
        <v>0.16814729032042397</v>
      </c>
      <c r="EX51" s="83">
        <f t="shared" ref="EX51" si="127" xml:space="preserve"> IF( EX49 = 1, 1, EW51 / (1 + EX50))</f>
        <v>0.1665414357143202</v>
      </c>
      <c r="EY51" s="83">
        <f t="shared" ref="EY51" si="128" xml:space="preserve"> IF( EY49 = 1, 1, EX51 / (1 + EY50))</f>
        <v>0.16492379278717861</v>
      </c>
      <c r="EZ51" s="83">
        <f t="shared" ref="EZ51" si="129" xml:space="preserve"> IF( EZ49 = 1, 1, EY51 / (1 + EZ50))</f>
        <v>0.16334688515407747</v>
      </c>
      <c r="FA51" s="83">
        <f t="shared" ref="FA51" si="130" xml:space="preserve"> IF( FA49 = 1, 1, EZ51 / (1 + FA50))</f>
        <v>0.16175865029739547</v>
      </c>
      <c r="FB51" s="83">
        <f t="shared" ref="FB51" si="131" xml:space="preserve"> IF( FB49 = 1, 1, FA51 / (1 + FB50))</f>
        <v>0.1602102029320539</v>
      </c>
      <c r="FC51" s="83">
        <f t="shared" ref="FC51" si="132" xml:space="preserve"> IF( FC49 = 1, 1, FB51 / (1 + FC50))</f>
        <v>0.15865068363466472</v>
      </c>
      <c r="FD51" s="83">
        <f t="shared" ref="FD51" si="133" xml:space="preserve"> IF( FD49 = 1, 1, FC51 / (1 + FD50))</f>
        <v>0.1571219627052447</v>
      </c>
      <c r="FE51" s="83">
        <f t="shared" ref="FE51" si="134" xml:space="preserve"> IF( FE49 = 1, 1, FD51 / (1 + FE50))</f>
        <v>0.1555905992283268</v>
      </c>
      <c r="FF51" s="83">
        <f t="shared" ref="FF51" si="135" xml:space="preserve"> IF( FF49 = 1, 1, FE51 / (1 + FF50))</f>
        <v>0.15409760480828247</v>
      </c>
      <c r="FG51" s="83">
        <f t="shared" ref="FG51" si="136" xml:space="preserve"> IF( FG49 = 1, 1, FF51 / (1 + FG50))</f>
        <v>0.15259380238054768</v>
      </c>
      <c r="FH51" s="83">
        <f t="shared" ref="FH51" si="137" xml:space="preserve"> IF( FH49 = 1, 1, FG51 / (1 + FH50))</f>
        <v>0.15112804405772132</v>
      </c>
      <c r="FI51" s="83">
        <f t="shared" ref="FI51" si="138" xml:space="preserve"> IF( FI49 = 1, 1, FH51 / (1 + FI50))</f>
        <v>0.14965188781312519</v>
      </c>
      <c r="FJ51" s="83">
        <f t="shared" ref="FJ51" si="139" xml:space="preserve"> IF( FJ49 = 1, 1, FI51 / (1 + FJ50))</f>
        <v>0.14821264667568396</v>
      </c>
      <c r="FK51" s="83">
        <f t="shared" ref="FK51" si="140" xml:space="preserve"> IF( FK49 = 1, 1, FJ51 / (1 + FK50))</f>
        <v>0.14676321382819763</v>
      </c>
      <c r="FL51" s="83">
        <f t="shared" ref="FL51" si="141" xml:space="preserve"> IF( FL49 = 1, 1, FK51 / (1 + FL50))</f>
        <v>0.14535019049777162</v>
      </c>
      <c r="FM51" s="83">
        <f t="shared" ref="FM51" si="142" xml:space="preserve"> IF( FM49 = 1, 1, FL51 / (1 + FM50))</f>
        <v>0.14392710453508278</v>
      </c>
      <c r="FN51" s="83">
        <f t="shared" ref="FN51" si="143" xml:space="preserve"> IF( FN49 = 1, 1, FM51 / (1 + FN50))</f>
        <v>0.14253969779174186</v>
      </c>
      <c r="FO51" s="83">
        <f t="shared" ref="FO51" si="144" xml:space="preserve"> IF( FO49 = 1, 1, FN51 / (1 + FO50))</f>
        <v>0.14114219994083171</v>
      </c>
      <c r="FP51" s="83">
        <f t="shared" ref="FP51" si="145" xml:space="preserve"> IF( FP49 = 1, 1, FO51 / (1 + FP50))</f>
        <v>0.13977971772102665</v>
      </c>
      <c r="FQ51" s="83">
        <f t="shared" ref="FQ51" si="146" xml:space="preserve"> IF( FQ49 = 1, 1, FP51 / (1 + FQ50))</f>
        <v>0.13840740217700159</v>
      </c>
      <c r="FR51" s="83">
        <f t="shared" ref="FR51" si="147" xml:space="preserve"> IF( FR49 = 1, 1, FQ51 / (1 + FR50))</f>
        <v>0.13706974991010801</v>
      </c>
      <c r="FS51" s="83">
        <f t="shared" ref="FS51" si="148" xml:space="preserve"> IF( FS49 = 1, 1, FR51 / (1 + FS50))</f>
        <v>0.13572247392975501</v>
      </c>
      <c r="FT51" s="83">
        <f t="shared" ref="FT51" si="149" xml:space="preserve"> IF( FT49 = 1, 1, FS51 / (1 + FT50))</f>
        <v>0.13440183093616515</v>
      </c>
      <c r="FU51" s="83">
        <f t="shared" ref="FU51" si="150" xml:space="preserve"> IF( FU49 = 1, 1, FT51 / (1 + FU50))</f>
        <v>0.13307912146865966</v>
      </c>
      <c r="FV51" s="83">
        <f t="shared" ref="FV51" si="151" xml:space="preserve"> IF( FV49 = 1, 1, FU51 / (1 + FV50))</f>
        <v>0.13178990698458531</v>
      </c>
      <c r="FW51" s="83">
        <f t="shared" ref="FW51" si="152" xml:space="preserve"> IF( FW49 = 1, 1, FV51 / (1 + FW50))</f>
        <v>0.13049171393823145</v>
      </c>
      <c r="FX51" s="83">
        <f t="shared" ref="FX51" si="153" xml:space="preserve"> IF( FX49 = 1, 1, FW51 / (1 + FX50))</f>
        <v>0.12922629118349058</v>
      </c>
      <c r="FY51" s="83">
        <f t="shared" ref="FY51" si="154" xml:space="preserve"> IF( FY49 = 1, 1, FX51 / (1 + FY50))</f>
        <v>0.12795173213393995</v>
      </c>
      <c r="FZ51" s="83">
        <f t="shared" ref="FZ51" si="155" xml:space="preserve"> IF( FZ49 = 1, 1, FY51 / (1 + FZ50))</f>
        <v>0.12670960296446343</v>
      </c>
      <c r="GA51" s="83">
        <f t="shared" ref="GA51" si="156" xml:space="preserve"> IF( GA49 = 1, 1, FZ51 / (1 + GA50))</f>
        <v>0.12545846921659076</v>
      </c>
      <c r="GB51" s="83">
        <f t="shared" ref="GB51" si="157" xml:space="preserve"> IF( GB49 = 1, 1, GA51 / (1 + GB50))</f>
        <v>0.12423255000512931</v>
      </c>
      <c r="GC51" s="83">
        <f t="shared" ref="GC51" si="158" xml:space="preserve"> IF( GC49 = 1, 1, GB51 / (1 + GC50))</f>
        <v>0.1230044679304465</v>
      </c>
      <c r="GD51" s="83">
        <f t="shared" ref="GD51" si="159" xml:space="preserve"> IF( GD49 = 1, 1, GC51 / (1 + GD50))</f>
        <v>0.12180734554147711</v>
      </c>
      <c r="GE51" s="83">
        <f t="shared" ref="GE51" si="160" xml:space="preserve"> IF( GE49 = 1, 1, GD51 / (1 + GE50))</f>
        <v>0.12060179711334046</v>
      </c>
      <c r="GF51" s="83">
        <f t="shared" ref="GF51" si="161" xml:space="preserve"> IF( GF49 = 1, 1, GE51 / (1 + GF50))</f>
        <v>0.11942682157082639</v>
      </c>
      <c r="GG51" s="83">
        <f t="shared" ref="GG51" si="162" xml:space="preserve"> IF( GG49 = 1, 1, GF51 / (1 + GG50))</f>
        <v>0.1182437206231762</v>
      </c>
      <c r="GH51" s="83">
        <f t="shared" ref="GH51" si="163" xml:space="preserve"> IF( GH49 = 1, 1, GG51 / (1 + GH50))</f>
        <v>0.11709038971674764</v>
      </c>
      <c r="GI51" s="83">
        <f t="shared" ref="GI51" si="164" xml:space="preserve"> IF( GI49 = 1, 1, GH51 / (1 + GI50))</f>
        <v>0.11592869811676175</v>
      </c>
      <c r="GJ51" s="83">
        <f t="shared" ref="GJ51" si="165" xml:space="preserve"> IF( GJ49 = 1, 1, GI51 / (1 + GJ50))</f>
        <v>0.11479018710339013</v>
      </c>
    </row>
    <row r="53" spans="1:192" x14ac:dyDescent="0.25">
      <c r="E53" s="12" t="str">
        <f t="shared" ref="E53:AJ53" si="166" xml:space="preserve"> E$47</f>
        <v>Senior debt service at target cover ratio</v>
      </c>
      <c r="F53" s="12">
        <f t="shared" si="166"/>
        <v>0</v>
      </c>
      <c r="G53" s="12" t="str">
        <f t="shared" si="166"/>
        <v>$ 000s</v>
      </c>
      <c r="H53" s="12">
        <f t="shared" si="166"/>
        <v>372742.39485026168</v>
      </c>
      <c r="I53" s="12">
        <f t="shared" si="166"/>
        <v>0</v>
      </c>
      <c r="J53" s="12">
        <f t="shared" si="166"/>
        <v>0</v>
      </c>
      <c r="K53" s="12">
        <f t="shared" si="166"/>
        <v>0</v>
      </c>
      <c r="L53" s="12">
        <f t="shared" si="166"/>
        <v>0</v>
      </c>
      <c r="M53" s="12">
        <f t="shared" si="166"/>
        <v>0</v>
      </c>
      <c r="N53" s="12">
        <f t="shared" si="166"/>
        <v>0</v>
      </c>
      <c r="O53" s="12">
        <f t="shared" si="166"/>
        <v>0</v>
      </c>
      <c r="P53" s="12">
        <f t="shared" si="166"/>
        <v>0</v>
      </c>
      <c r="Q53" s="12">
        <f t="shared" si="166"/>
        <v>11814.554294737771</v>
      </c>
      <c r="R53" s="12">
        <f t="shared" si="166"/>
        <v>11740.302824080643</v>
      </c>
      <c r="S53" s="12">
        <f t="shared" si="166"/>
        <v>11804.133283146017</v>
      </c>
      <c r="T53" s="12">
        <f t="shared" si="166"/>
        <v>11648.208893416735</v>
      </c>
      <c r="U53" s="12">
        <f t="shared" si="166"/>
        <v>11702.569328439937</v>
      </c>
      <c r="V53" s="12">
        <f t="shared" si="166"/>
        <v>11546.418526718508</v>
      </c>
      <c r="W53" s="12">
        <f t="shared" si="166"/>
        <v>11599.64803998977</v>
      </c>
      <c r="X53" s="12">
        <f t="shared" si="166"/>
        <v>11458.931416316909</v>
      </c>
      <c r="Y53" s="12">
        <f t="shared" si="166"/>
        <v>11479.670035033385</v>
      </c>
      <c r="Z53" s="12">
        <f t="shared" si="166"/>
        <v>11338.550351227954</v>
      </c>
      <c r="AA53" s="12">
        <f t="shared" si="166"/>
        <v>11389.410665796426</v>
      </c>
      <c r="AB53" s="12">
        <f t="shared" si="166"/>
        <v>11232.516605676925</v>
      </c>
      <c r="AC53" s="12">
        <f t="shared" si="166"/>
        <v>11282.239979676471</v>
      </c>
      <c r="AD53" s="12">
        <f t="shared" si="166"/>
        <v>11125.077092772513</v>
      </c>
      <c r="AE53" s="12">
        <f t="shared" si="166"/>
        <v>11173.594460471715</v>
      </c>
      <c r="AF53" s="12">
        <f t="shared" si="166"/>
        <v>11031.234679551555</v>
      </c>
      <c r="AG53" s="12">
        <f t="shared" si="166"/>
        <v>11048.360241068691</v>
      </c>
      <c r="AH53" s="12">
        <f t="shared" si="166"/>
        <v>10905.540508029115</v>
      </c>
      <c r="AI53" s="12">
        <f t="shared" si="166"/>
        <v>10951.529543156485</v>
      </c>
      <c r="AJ53" s="12">
        <f t="shared" si="166"/>
        <v>10793.491156118858</v>
      </c>
      <c r="AK53" s="12">
        <f t="shared" ref="AK53:CV53" si="167" xml:space="preserve"> AK$47</f>
        <v>10838.267560829687</v>
      </c>
      <c r="AL53" s="12">
        <f t="shared" si="167"/>
        <v>10679.914622338625</v>
      </c>
      <c r="AM53" s="12">
        <f t="shared" si="167"/>
        <v>10723.403597485472</v>
      </c>
      <c r="AN53" s="12">
        <f t="shared" si="167"/>
        <v>10579.185793361135</v>
      </c>
      <c r="AO53" s="12">
        <f t="shared" si="167"/>
        <v>10592.442631714312</v>
      </c>
      <c r="AP53" s="12">
        <f t="shared" si="167"/>
        <v>10447.703478616859</v>
      </c>
      <c r="AQ53" s="12">
        <f t="shared" si="167"/>
        <v>10488.491571247594</v>
      </c>
      <c r="AR53" s="12">
        <f t="shared" si="167"/>
        <v>10329.120546760761</v>
      </c>
      <c r="AS53" s="12">
        <f t="shared" si="167"/>
        <v>10368.613931346534</v>
      </c>
      <c r="AT53" s="12">
        <f t="shared" si="167"/>
        <v>10208.87904632183</v>
      </c>
      <c r="AU53" s="12">
        <f t="shared" si="167"/>
        <v>10246.99671763213</v>
      </c>
      <c r="AV53" s="12">
        <f t="shared" si="167"/>
        <v>10100.688931266714</v>
      </c>
      <c r="AW53" s="12">
        <f t="shared" si="167"/>
        <v>10109.799953040687</v>
      </c>
      <c r="AX53" s="12">
        <f t="shared" si="167"/>
        <v>9962.9045428729933</v>
      </c>
      <c r="AY53" s="12">
        <f t="shared" si="167"/>
        <v>0</v>
      </c>
      <c r="AZ53" s="12">
        <f t="shared" si="167"/>
        <v>0</v>
      </c>
      <c r="BA53" s="12">
        <f t="shared" si="167"/>
        <v>0</v>
      </c>
      <c r="BB53" s="12">
        <f t="shared" si="167"/>
        <v>0</v>
      </c>
      <c r="BC53" s="12">
        <f t="shared" si="167"/>
        <v>0</v>
      </c>
      <c r="BD53" s="12">
        <f t="shared" si="167"/>
        <v>0</v>
      </c>
      <c r="BE53" s="12">
        <f t="shared" si="167"/>
        <v>0</v>
      </c>
      <c r="BF53" s="12">
        <f t="shared" si="167"/>
        <v>0</v>
      </c>
      <c r="BG53" s="12">
        <f t="shared" si="167"/>
        <v>0</v>
      </c>
      <c r="BH53" s="12">
        <f t="shared" si="167"/>
        <v>0</v>
      </c>
      <c r="BI53" s="12">
        <f t="shared" si="167"/>
        <v>0</v>
      </c>
      <c r="BJ53" s="12">
        <f t="shared" si="167"/>
        <v>0</v>
      </c>
      <c r="BK53" s="12">
        <f t="shared" si="167"/>
        <v>0</v>
      </c>
      <c r="BL53" s="12">
        <f t="shared" si="167"/>
        <v>0</v>
      </c>
      <c r="BM53" s="12">
        <f t="shared" si="167"/>
        <v>0</v>
      </c>
      <c r="BN53" s="12">
        <f t="shared" si="167"/>
        <v>0</v>
      </c>
      <c r="BO53" s="12">
        <f t="shared" si="167"/>
        <v>0</v>
      </c>
      <c r="BP53" s="12">
        <f t="shared" si="167"/>
        <v>0</v>
      </c>
      <c r="BQ53" s="12">
        <f t="shared" si="167"/>
        <v>0</v>
      </c>
      <c r="BR53" s="12">
        <f t="shared" si="167"/>
        <v>0</v>
      </c>
      <c r="BS53" s="12">
        <f t="shared" si="167"/>
        <v>0</v>
      </c>
      <c r="BT53" s="12">
        <f t="shared" si="167"/>
        <v>0</v>
      </c>
      <c r="BU53" s="12">
        <f t="shared" si="167"/>
        <v>0</v>
      </c>
      <c r="BV53" s="12">
        <f t="shared" si="167"/>
        <v>0</v>
      </c>
      <c r="BW53" s="12">
        <f t="shared" si="167"/>
        <v>0</v>
      </c>
      <c r="BX53" s="12">
        <f t="shared" si="167"/>
        <v>0</v>
      </c>
      <c r="BY53" s="12">
        <f t="shared" si="167"/>
        <v>0</v>
      </c>
      <c r="BZ53" s="12">
        <f t="shared" si="167"/>
        <v>0</v>
      </c>
      <c r="CA53" s="12">
        <f t="shared" si="167"/>
        <v>0</v>
      </c>
      <c r="CB53" s="12">
        <f t="shared" si="167"/>
        <v>0</v>
      </c>
      <c r="CC53" s="12">
        <f t="shared" si="167"/>
        <v>0</v>
      </c>
      <c r="CD53" s="12">
        <f t="shared" si="167"/>
        <v>0</v>
      </c>
      <c r="CE53" s="12">
        <f t="shared" si="167"/>
        <v>0</v>
      </c>
      <c r="CF53" s="12">
        <f t="shared" si="167"/>
        <v>0</v>
      </c>
      <c r="CG53" s="12">
        <f t="shared" si="167"/>
        <v>0</v>
      </c>
      <c r="CH53" s="12">
        <f t="shared" si="167"/>
        <v>0</v>
      </c>
      <c r="CI53" s="12">
        <f t="shared" si="167"/>
        <v>0</v>
      </c>
      <c r="CJ53" s="12">
        <f t="shared" si="167"/>
        <v>0</v>
      </c>
      <c r="CK53" s="12">
        <f t="shared" si="167"/>
        <v>0</v>
      </c>
      <c r="CL53" s="12">
        <f t="shared" si="167"/>
        <v>0</v>
      </c>
      <c r="CM53" s="12">
        <f t="shared" si="167"/>
        <v>0</v>
      </c>
      <c r="CN53" s="12">
        <f t="shared" si="167"/>
        <v>0</v>
      </c>
      <c r="CO53" s="12">
        <f t="shared" si="167"/>
        <v>0</v>
      </c>
      <c r="CP53" s="12">
        <f t="shared" si="167"/>
        <v>0</v>
      </c>
      <c r="CQ53" s="12">
        <f t="shared" si="167"/>
        <v>0</v>
      </c>
      <c r="CR53" s="12">
        <f t="shared" si="167"/>
        <v>0</v>
      </c>
      <c r="CS53" s="12">
        <f t="shared" si="167"/>
        <v>0</v>
      </c>
      <c r="CT53" s="12">
        <f t="shared" si="167"/>
        <v>0</v>
      </c>
      <c r="CU53" s="12">
        <f t="shared" si="167"/>
        <v>0</v>
      </c>
      <c r="CV53" s="12">
        <f t="shared" si="167"/>
        <v>0</v>
      </c>
      <c r="CW53" s="12">
        <f t="shared" ref="CW53:FH53" si="168" xml:space="preserve"> CW$47</f>
        <v>0</v>
      </c>
      <c r="CX53" s="12">
        <f t="shared" si="168"/>
        <v>0</v>
      </c>
      <c r="CY53" s="12">
        <f t="shared" si="168"/>
        <v>0</v>
      </c>
      <c r="CZ53" s="12">
        <f t="shared" si="168"/>
        <v>0</v>
      </c>
      <c r="DA53" s="12">
        <f t="shared" si="168"/>
        <v>0</v>
      </c>
      <c r="DB53" s="12">
        <f t="shared" si="168"/>
        <v>0</v>
      </c>
      <c r="DC53" s="12">
        <f t="shared" si="168"/>
        <v>0</v>
      </c>
      <c r="DD53" s="12">
        <f t="shared" si="168"/>
        <v>0</v>
      </c>
      <c r="DE53" s="12">
        <f t="shared" si="168"/>
        <v>0</v>
      </c>
      <c r="DF53" s="12">
        <f t="shared" si="168"/>
        <v>0</v>
      </c>
      <c r="DG53" s="12">
        <f t="shared" si="168"/>
        <v>0</v>
      </c>
      <c r="DH53" s="12">
        <f t="shared" si="168"/>
        <v>0</v>
      </c>
      <c r="DI53" s="12">
        <f t="shared" si="168"/>
        <v>0</v>
      </c>
      <c r="DJ53" s="12">
        <f t="shared" si="168"/>
        <v>0</v>
      </c>
      <c r="DK53" s="12">
        <f t="shared" si="168"/>
        <v>0</v>
      </c>
      <c r="DL53" s="12">
        <f t="shared" si="168"/>
        <v>0</v>
      </c>
      <c r="DM53" s="12">
        <f t="shared" si="168"/>
        <v>0</v>
      </c>
      <c r="DN53" s="12">
        <f t="shared" si="168"/>
        <v>0</v>
      </c>
      <c r="DO53" s="12">
        <f t="shared" si="168"/>
        <v>0</v>
      </c>
      <c r="DP53" s="12">
        <f t="shared" si="168"/>
        <v>0</v>
      </c>
      <c r="DQ53" s="12">
        <f t="shared" si="168"/>
        <v>0</v>
      </c>
      <c r="DR53" s="12">
        <f t="shared" si="168"/>
        <v>0</v>
      </c>
      <c r="DS53" s="12">
        <f t="shared" si="168"/>
        <v>0</v>
      </c>
      <c r="DT53" s="12">
        <f t="shared" si="168"/>
        <v>0</v>
      </c>
      <c r="DU53" s="12">
        <f t="shared" si="168"/>
        <v>0</v>
      </c>
      <c r="DV53" s="12">
        <f t="shared" si="168"/>
        <v>0</v>
      </c>
      <c r="DW53" s="12">
        <f t="shared" si="168"/>
        <v>0</v>
      </c>
      <c r="DX53" s="12">
        <f t="shared" si="168"/>
        <v>0</v>
      </c>
      <c r="DY53" s="12">
        <f t="shared" si="168"/>
        <v>0</v>
      </c>
      <c r="DZ53" s="12">
        <f t="shared" si="168"/>
        <v>0</v>
      </c>
      <c r="EA53" s="12">
        <f t="shared" si="168"/>
        <v>0</v>
      </c>
      <c r="EB53" s="12">
        <f t="shared" si="168"/>
        <v>0</v>
      </c>
      <c r="EC53" s="12">
        <f t="shared" si="168"/>
        <v>0</v>
      </c>
      <c r="ED53" s="12">
        <f t="shared" si="168"/>
        <v>0</v>
      </c>
      <c r="EE53" s="12">
        <f t="shared" si="168"/>
        <v>0</v>
      </c>
      <c r="EF53" s="12">
        <f t="shared" si="168"/>
        <v>0</v>
      </c>
      <c r="EG53" s="12">
        <f t="shared" si="168"/>
        <v>0</v>
      </c>
      <c r="EH53" s="12">
        <f t="shared" si="168"/>
        <v>0</v>
      </c>
      <c r="EI53" s="12">
        <f t="shared" si="168"/>
        <v>0</v>
      </c>
      <c r="EJ53" s="12">
        <f t="shared" si="168"/>
        <v>0</v>
      </c>
      <c r="EK53" s="12">
        <f t="shared" si="168"/>
        <v>0</v>
      </c>
      <c r="EL53" s="12">
        <f t="shared" si="168"/>
        <v>0</v>
      </c>
      <c r="EM53" s="12">
        <f t="shared" si="168"/>
        <v>0</v>
      </c>
      <c r="EN53" s="12">
        <f t="shared" si="168"/>
        <v>0</v>
      </c>
      <c r="EO53" s="12">
        <f t="shared" si="168"/>
        <v>0</v>
      </c>
      <c r="EP53" s="12">
        <f t="shared" si="168"/>
        <v>0</v>
      </c>
      <c r="EQ53" s="12">
        <f t="shared" si="168"/>
        <v>0</v>
      </c>
      <c r="ER53" s="12">
        <f t="shared" si="168"/>
        <v>0</v>
      </c>
      <c r="ES53" s="12">
        <f t="shared" si="168"/>
        <v>0</v>
      </c>
      <c r="ET53" s="12">
        <f t="shared" si="168"/>
        <v>0</v>
      </c>
      <c r="EU53" s="12">
        <f t="shared" si="168"/>
        <v>0</v>
      </c>
      <c r="EV53" s="12">
        <f t="shared" si="168"/>
        <v>0</v>
      </c>
      <c r="EW53" s="12">
        <f t="shared" si="168"/>
        <v>0</v>
      </c>
      <c r="EX53" s="12">
        <f t="shared" si="168"/>
        <v>0</v>
      </c>
      <c r="EY53" s="12">
        <f t="shared" si="168"/>
        <v>0</v>
      </c>
      <c r="EZ53" s="12">
        <f t="shared" si="168"/>
        <v>0</v>
      </c>
      <c r="FA53" s="12">
        <f t="shared" si="168"/>
        <v>0</v>
      </c>
      <c r="FB53" s="12">
        <f t="shared" si="168"/>
        <v>0</v>
      </c>
      <c r="FC53" s="12">
        <f t="shared" si="168"/>
        <v>0</v>
      </c>
      <c r="FD53" s="12">
        <f t="shared" si="168"/>
        <v>0</v>
      </c>
      <c r="FE53" s="12">
        <f t="shared" si="168"/>
        <v>0</v>
      </c>
      <c r="FF53" s="12">
        <f t="shared" si="168"/>
        <v>0</v>
      </c>
      <c r="FG53" s="12">
        <f t="shared" si="168"/>
        <v>0</v>
      </c>
      <c r="FH53" s="12">
        <f t="shared" si="168"/>
        <v>0</v>
      </c>
      <c r="FI53" s="12">
        <f t="shared" ref="FI53:GJ53" si="169" xml:space="preserve"> FI$47</f>
        <v>0</v>
      </c>
      <c r="FJ53" s="12">
        <f t="shared" si="169"/>
        <v>0</v>
      </c>
      <c r="FK53" s="12">
        <f t="shared" si="169"/>
        <v>0</v>
      </c>
      <c r="FL53" s="12">
        <f t="shared" si="169"/>
        <v>0</v>
      </c>
      <c r="FM53" s="12">
        <f t="shared" si="169"/>
        <v>0</v>
      </c>
      <c r="FN53" s="12">
        <f t="shared" si="169"/>
        <v>0</v>
      </c>
      <c r="FO53" s="12">
        <f t="shared" si="169"/>
        <v>0</v>
      </c>
      <c r="FP53" s="12">
        <f t="shared" si="169"/>
        <v>0</v>
      </c>
      <c r="FQ53" s="12">
        <f t="shared" si="169"/>
        <v>0</v>
      </c>
      <c r="FR53" s="12">
        <f t="shared" si="169"/>
        <v>0</v>
      </c>
      <c r="FS53" s="12">
        <f t="shared" si="169"/>
        <v>0</v>
      </c>
      <c r="FT53" s="12">
        <f t="shared" si="169"/>
        <v>0</v>
      </c>
      <c r="FU53" s="12">
        <f t="shared" si="169"/>
        <v>0</v>
      </c>
      <c r="FV53" s="12">
        <f t="shared" si="169"/>
        <v>0</v>
      </c>
      <c r="FW53" s="12">
        <f t="shared" si="169"/>
        <v>0</v>
      </c>
      <c r="FX53" s="12">
        <f t="shared" si="169"/>
        <v>0</v>
      </c>
      <c r="FY53" s="12">
        <f t="shared" si="169"/>
        <v>0</v>
      </c>
      <c r="FZ53" s="12">
        <f t="shared" si="169"/>
        <v>0</v>
      </c>
      <c r="GA53" s="12">
        <f t="shared" si="169"/>
        <v>0</v>
      </c>
      <c r="GB53" s="12">
        <f t="shared" si="169"/>
        <v>0</v>
      </c>
      <c r="GC53" s="12">
        <f t="shared" si="169"/>
        <v>0</v>
      </c>
      <c r="GD53" s="12">
        <f t="shared" si="169"/>
        <v>0</v>
      </c>
      <c r="GE53" s="12">
        <f t="shared" si="169"/>
        <v>0</v>
      </c>
      <c r="GF53" s="12">
        <f t="shared" si="169"/>
        <v>0</v>
      </c>
      <c r="GG53" s="12">
        <f t="shared" si="169"/>
        <v>0</v>
      </c>
      <c r="GH53" s="12">
        <f t="shared" si="169"/>
        <v>0</v>
      </c>
      <c r="GI53" s="12">
        <f t="shared" si="169"/>
        <v>0</v>
      </c>
      <c r="GJ53" s="12">
        <f t="shared" si="169"/>
        <v>0</v>
      </c>
    </row>
    <row r="54" spans="1:192" x14ac:dyDescent="0.25">
      <c r="A54" s="283"/>
      <c r="B54" s="283"/>
      <c r="C54" s="421"/>
      <c r="D54" s="284"/>
      <c r="E54" s="83" t="str">
        <f t="shared" ref="E54:AJ54" si="170" xml:space="preserve"> E$51</f>
        <v>Senior debt discount factor</v>
      </c>
      <c r="F54" s="83">
        <f t="shared" si="170"/>
        <v>0</v>
      </c>
      <c r="G54" s="83" t="str">
        <f t="shared" si="170"/>
        <v>factor</v>
      </c>
      <c r="H54" s="83">
        <f t="shared" si="170"/>
        <v>0</v>
      </c>
      <c r="I54" s="83">
        <f t="shared" si="170"/>
        <v>0</v>
      </c>
      <c r="J54" s="83">
        <f t="shared" si="170"/>
        <v>0</v>
      </c>
      <c r="K54" s="83">
        <f t="shared" si="170"/>
        <v>0</v>
      </c>
      <c r="L54" s="83">
        <f t="shared" si="170"/>
        <v>0</v>
      </c>
      <c r="M54" s="83">
        <f t="shared" si="170"/>
        <v>0</v>
      </c>
      <c r="N54" s="83">
        <f t="shared" si="170"/>
        <v>0</v>
      </c>
      <c r="O54" s="83">
        <f t="shared" si="170"/>
        <v>0</v>
      </c>
      <c r="P54" s="83">
        <f t="shared" si="170"/>
        <v>1</v>
      </c>
      <c r="Q54" s="83">
        <f xml:space="preserve"> Q$51</f>
        <v>0.97742588437993605</v>
      </c>
      <c r="R54" s="83">
        <f t="shared" si="170"/>
        <v>0.95570635001830007</v>
      </c>
      <c r="S54" s="83">
        <f t="shared" si="170"/>
        <v>0.93411952452424474</v>
      </c>
      <c r="T54" s="83">
        <f t="shared" si="170"/>
        <v>0.9133520701962381</v>
      </c>
      <c r="U54" s="83">
        <f t="shared" si="170"/>
        <v>0.8927132616917629</v>
      </c>
      <c r="V54" s="83">
        <f t="shared" si="170"/>
        <v>0.87285786011477828</v>
      </c>
      <c r="W54" s="83">
        <f t="shared" si="170"/>
        <v>0.85312633340023969</v>
      </c>
      <c r="X54" s="83">
        <f t="shared" si="170"/>
        <v>0.83404265439431668</v>
      </c>
      <c r="Y54" s="83">
        <f t="shared" si="170"/>
        <v>0.81518099649736064</v>
      </c>
      <c r="Z54" s="83">
        <f t="shared" si="170"/>
        <v>0.79703679568384367</v>
      </c>
      <c r="AA54" s="83">
        <f t="shared" si="170"/>
        <v>0.77822639952089601</v>
      </c>
      <c r="AB54" s="83">
        <f t="shared" si="170"/>
        <v>0.76014720865057639</v>
      </c>
      <c r="AC54" s="83">
        <f t="shared" si="170"/>
        <v>0.7421972731562384</v>
      </c>
      <c r="AD54" s="83">
        <f t="shared" si="170"/>
        <v>0.72494725236239954</v>
      </c>
      <c r="AE54" s="83">
        <f t="shared" si="170"/>
        <v>0.70782046657816899</v>
      </c>
      <c r="AF54" s="83">
        <f t="shared" si="170"/>
        <v>0.69127076172067903</v>
      </c>
      <c r="AG54" s="83">
        <f t="shared" si="170"/>
        <v>0.67493210140032334</v>
      </c>
      <c r="AH54" s="83">
        <f t="shared" si="170"/>
        <v>0.65923035968533827</v>
      </c>
      <c r="AI54" s="83">
        <f t="shared" si="170"/>
        <v>0.64364225118212337</v>
      </c>
      <c r="AJ54" s="83">
        <f t="shared" si="170"/>
        <v>0.62866208245112443</v>
      </c>
      <c r="AK54" s="83">
        <f t="shared" ref="AK54:CV54" si="171" xml:space="preserve"> AK$51</f>
        <v>0.61302618747138427</v>
      </c>
      <c r="AL54" s="83">
        <f t="shared" si="171"/>
        <v>0.59801852390202248</v>
      </c>
      <c r="AM54" s="83">
        <f t="shared" si="171"/>
        <v>0.58313763670532015</v>
      </c>
      <c r="AN54" s="83">
        <f t="shared" si="171"/>
        <v>0.56877695455683752</v>
      </c>
      <c r="AO54" s="83">
        <f t="shared" si="171"/>
        <v>0.55461635182421409</v>
      </c>
      <c r="AP54" s="83">
        <f t="shared" si="171"/>
        <v>0.5410257392666481</v>
      </c>
      <c r="AQ54" s="83">
        <f t="shared" si="171"/>
        <v>0.52755152467291611</v>
      </c>
      <c r="AR54" s="83">
        <f t="shared" si="171"/>
        <v>0.51461907498594928</v>
      </c>
      <c r="AS54" s="83">
        <f t="shared" si="171"/>
        <v>0.50179611462703144</v>
      </c>
      <c r="AT54" s="83">
        <f t="shared" si="171"/>
        <v>0.48948888976106525</v>
      </c>
      <c r="AU54" s="83">
        <f t="shared" si="171"/>
        <v>0.4772872077543896</v>
      </c>
      <c r="AV54" s="83">
        <f t="shared" si="171"/>
        <v>0.46551310479377433</v>
      </c>
      <c r="AW54" s="83">
        <f t="shared" si="171"/>
        <v>0.45390333082059248</v>
      </c>
      <c r="AX54" s="83">
        <f t="shared" si="171"/>
        <v>0.44276027427565201</v>
      </c>
      <c r="AY54" s="83">
        <f t="shared" si="171"/>
        <v>0.43870841599057298</v>
      </c>
      <c r="AZ54" s="83">
        <f t="shared" si="171"/>
        <v>0.4347559939390494</v>
      </c>
      <c r="BA54" s="83">
        <f t="shared" si="171"/>
        <v>0.43077328432519069</v>
      </c>
      <c r="BB54" s="83">
        <f t="shared" si="171"/>
        <v>0.42688894850018472</v>
      </c>
      <c r="BC54" s="83">
        <f t="shared" si="171"/>
        <v>0.42297445154320396</v>
      </c>
      <c r="BD54" s="83">
        <f t="shared" si="171"/>
        <v>0.41913460250701379</v>
      </c>
      <c r="BE54" s="83">
        <f t="shared" si="171"/>
        <v>0.41528650057543065</v>
      </c>
      <c r="BF54" s="83">
        <f t="shared" si="171"/>
        <v>0.41153381426062707</v>
      </c>
      <c r="BG54" s="83">
        <f t="shared" si="171"/>
        <v>0.40775190267767686</v>
      </c>
      <c r="BH54" s="83">
        <f t="shared" si="171"/>
        <v>0.40406238969219438</v>
      </c>
      <c r="BI54" s="83">
        <f t="shared" si="171"/>
        <v>0.40034435430826049</v>
      </c>
      <c r="BJ54" s="83">
        <f t="shared" si="171"/>
        <v>0.39671819157042915</v>
      </c>
      <c r="BK54" s="83">
        <f t="shared" si="171"/>
        <v>0.39306371400801166</v>
      </c>
      <c r="BL54" s="83">
        <f t="shared" si="171"/>
        <v>0.38947897205247017</v>
      </c>
      <c r="BM54" s="83">
        <f t="shared" si="171"/>
        <v>0.3858856698664756</v>
      </c>
      <c r="BN54" s="83">
        <f t="shared" si="171"/>
        <v>0.38238105698238195</v>
      </c>
      <c r="BO54" s="83">
        <f t="shared" si="171"/>
        <v>0.37884871200220271</v>
      </c>
      <c r="BP54" s="83">
        <f t="shared" si="171"/>
        <v>0.37540396889457572</v>
      </c>
      <c r="BQ54" s="83">
        <f t="shared" si="171"/>
        <v>0.37193317610607973</v>
      </c>
      <c r="BR54" s="83">
        <f t="shared" si="171"/>
        <v>0.36854837581631195</v>
      </c>
      <c r="BS54" s="83">
        <f t="shared" si="171"/>
        <v>0.36513785999995263</v>
      </c>
      <c r="BT54" s="83">
        <f t="shared" si="171"/>
        <v>0.36179381026350821</v>
      </c>
      <c r="BU54" s="83">
        <f t="shared" si="171"/>
        <v>0.35844217046283633</v>
      </c>
      <c r="BV54" s="83">
        <f t="shared" si="171"/>
        <v>0.35517356340801332</v>
      </c>
      <c r="BW54" s="83">
        <f t="shared" si="171"/>
        <v>0.35187897684841785</v>
      </c>
      <c r="BX54" s="83">
        <f t="shared" si="171"/>
        <v>0.34866532064620065</v>
      </c>
      <c r="BY54" s="83">
        <f t="shared" si="171"/>
        <v>0.34542634683516343</v>
      </c>
      <c r="BZ54" s="83">
        <f t="shared" si="171"/>
        <v>0.3422673586835373</v>
      </c>
      <c r="CA54" s="83">
        <f t="shared" si="171"/>
        <v>0.33908393919772689</v>
      </c>
      <c r="CB54" s="83">
        <f t="shared" si="171"/>
        <v>0.33596187239451447</v>
      </c>
      <c r="CC54" s="83">
        <f t="shared" si="171"/>
        <v>0.33283305528829354</v>
      </c>
      <c r="CD54" s="83">
        <f t="shared" si="171"/>
        <v>0.32978180919231581</v>
      </c>
      <c r="CE54" s="83">
        <f t="shared" si="171"/>
        <v>0.32670694075202455</v>
      </c>
      <c r="CF54" s="83">
        <f t="shared" si="171"/>
        <v>0.32370837254894852</v>
      </c>
      <c r="CG54" s="83">
        <f t="shared" si="171"/>
        <v>0.32068701485007389</v>
      </c>
      <c r="CH54" s="83">
        <f t="shared" si="171"/>
        <v>0.31774065937852375</v>
      </c>
      <c r="CI54" s="83">
        <f t="shared" si="171"/>
        <v>0.31477190979557396</v>
      </c>
      <c r="CJ54" s="83">
        <f t="shared" si="171"/>
        <v>0.31186138304735028</v>
      </c>
      <c r="CK54" s="83">
        <f t="shared" si="171"/>
        <v>0.30894437420486343</v>
      </c>
      <c r="CL54" s="83">
        <f t="shared" si="171"/>
        <v>0.30610001986642649</v>
      </c>
      <c r="CM54" s="83">
        <f t="shared" si="171"/>
        <v>0.30323392157274315</v>
      </c>
      <c r="CN54" s="83">
        <f t="shared" si="171"/>
        <v>0.30043848980830878</v>
      </c>
      <c r="CO54" s="83">
        <f t="shared" si="171"/>
        <v>0.29762166477383084</v>
      </c>
      <c r="CP54" s="83">
        <f t="shared" si="171"/>
        <v>0.29487526811576298</v>
      </c>
      <c r="CQ54" s="83">
        <f t="shared" si="171"/>
        <v>0.2921075850981244</v>
      </c>
      <c r="CR54" s="83">
        <f t="shared" si="171"/>
        <v>0.28939395438682985</v>
      </c>
      <c r="CS54" s="83">
        <f t="shared" si="171"/>
        <v>0.28667478670002278</v>
      </c>
      <c r="CT54" s="83">
        <f t="shared" si="171"/>
        <v>0.2840234068949033</v>
      </c>
      <c r="CU54" s="83">
        <f t="shared" si="171"/>
        <v>0.28135233659357678</v>
      </c>
      <c r="CV54" s="83">
        <f t="shared" si="171"/>
        <v>0.27874751677571641</v>
      </c>
      <c r="CW54" s="83">
        <f t="shared" ref="CW54:FH54" si="172" xml:space="preserve"> CW$51</f>
        <v>0.27612295945559889</v>
      </c>
      <c r="CX54" s="83">
        <f t="shared" si="172"/>
        <v>0.27356333839534497</v>
      </c>
      <c r="CY54" s="83">
        <f t="shared" si="172"/>
        <v>0.27098408060245482</v>
      </c>
      <c r="CZ54" s="83">
        <f t="shared" si="172"/>
        <v>0.26845477074387875</v>
      </c>
      <c r="DA54" s="83">
        <f t="shared" si="172"/>
        <v>0.26591990871484772</v>
      </c>
      <c r="DB54" s="83">
        <f t="shared" si="172"/>
        <v>0.26344854330182682</v>
      </c>
      <c r="DC54" s="83">
        <f t="shared" si="172"/>
        <v>0.26095881182611202</v>
      </c>
      <c r="DD54" s="83">
        <f t="shared" si="172"/>
        <v>0.25853087455820839</v>
      </c>
      <c r="DE54" s="83">
        <f t="shared" si="172"/>
        <v>0.25608486911835215</v>
      </c>
      <c r="DF54" s="83">
        <f t="shared" si="172"/>
        <v>0.25369982703732552</v>
      </c>
      <c r="DG54" s="83">
        <f t="shared" si="172"/>
        <v>0.25129639923633423</v>
      </c>
      <c r="DH54" s="83">
        <f t="shared" si="172"/>
        <v>0.24893982860443775</v>
      </c>
      <c r="DI54" s="83">
        <f t="shared" si="172"/>
        <v>0.24657889812157782</v>
      </c>
      <c r="DJ54" s="83">
        <f t="shared" si="172"/>
        <v>0.24427635476562951</v>
      </c>
      <c r="DK54" s="83">
        <f t="shared" si="172"/>
        <v>0.24195639405656033</v>
      </c>
      <c r="DL54" s="83">
        <f t="shared" si="172"/>
        <v>0.23969467544764009</v>
      </c>
      <c r="DM54" s="83">
        <f t="shared" si="172"/>
        <v>0.23741563205006108</v>
      </c>
      <c r="DN54" s="83">
        <f t="shared" si="172"/>
        <v>0.23519378161316146</v>
      </c>
      <c r="DO54" s="83">
        <f t="shared" si="172"/>
        <v>0.23295566985097427</v>
      </c>
      <c r="DP54" s="83">
        <f t="shared" si="172"/>
        <v>0.23076103776975837</v>
      </c>
      <c r="DQ54" s="83">
        <f t="shared" si="172"/>
        <v>0.22856237740902471</v>
      </c>
      <c r="DR54" s="83">
        <f t="shared" si="172"/>
        <v>0.22641819247216161</v>
      </c>
      <c r="DS54" s="83">
        <f t="shared" si="172"/>
        <v>0.22425827629338677</v>
      </c>
      <c r="DT54" s="83">
        <f t="shared" si="172"/>
        <v>0.22215194619465684</v>
      </c>
      <c r="DU54" s="83">
        <f t="shared" si="172"/>
        <v>0.22002989864139569</v>
      </c>
      <c r="DV54" s="83">
        <f t="shared" si="172"/>
        <v>0.21796117728149267</v>
      </c>
      <c r="DW54" s="83">
        <f t="shared" si="172"/>
        <v>0.21587697527382688</v>
      </c>
      <c r="DX54" s="83">
        <f t="shared" si="172"/>
        <v>0.21383355779862614</v>
      </c>
      <c r="DY54" s="83">
        <f t="shared" si="172"/>
        <v>0.2117866809433705</v>
      </c>
      <c r="DZ54" s="83">
        <f t="shared" si="172"/>
        <v>0.20979126196133904</v>
      </c>
      <c r="EA54" s="83">
        <f t="shared" si="172"/>
        <v>0.20778080719240424</v>
      </c>
      <c r="EB54" s="83">
        <f t="shared" si="172"/>
        <v>0.20582099873803558</v>
      </c>
      <c r="EC54" s="83">
        <f t="shared" si="172"/>
        <v>0.20384687852344122</v>
      </c>
      <c r="ED54" s="83">
        <f t="shared" si="172"/>
        <v>0.20192180194481985</v>
      </c>
      <c r="EE54" s="83">
        <f t="shared" si="172"/>
        <v>0.19998252958134116</v>
      </c>
      <c r="EF54" s="83">
        <f t="shared" si="172"/>
        <v>0.19808150898628663</v>
      </c>
      <c r="EG54" s="83">
        <f t="shared" si="172"/>
        <v>0.19617671590501784</v>
      </c>
      <c r="EH54" s="83">
        <f t="shared" si="172"/>
        <v>0.19431987421047803</v>
      </c>
      <c r="EI54" s="83">
        <f t="shared" si="172"/>
        <v>0.19244920803528809</v>
      </c>
      <c r="EJ54" s="83">
        <f t="shared" si="172"/>
        <v>0.19062563512961689</v>
      </c>
      <c r="EK54" s="83">
        <f t="shared" si="172"/>
        <v>0.18878833447264018</v>
      </c>
      <c r="EL54" s="83">
        <f t="shared" si="172"/>
        <v>0.18699691750824415</v>
      </c>
      <c r="EM54" s="83">
        <f t="shared" si="172"/>
        <v>0.18519266031889975</v>
      </c>
      <c r="EN54" s="83">
        <f t="shared" si="172"/>
        <v>0.18342435053063516</v>
      </c>
      <c r="EO54" s="83">
        <f t="shared" si="172"/>
        <v>0.18165303723233964</v>
      </c>
      <c r="EP54" s="83">
        <f t="shared" si="172"/>
        <v>0.17992633447975204</v>
      </c>
      <c r="EQ54" s="83">
        <f t="shared" si="172"/>
        <v>0.17818690715367388</v>
      </c>
      <c r="ER54" s="83">
        <f t="shared" si="172"/>
        <v>0.17649114775131816</v>
      </c>
      <c r="ES54" s="83">
        <f t="shared" si="172"/>
        <v>0.17478271814813159</v>
      </c>
      <c r="ET54" s="83">
        <f t="shared" si="172"/>
        <v>0.17311697612070354</v>
      </c>
      <c r="EU54" s="83">
        <f t="shared" si="172"/>
        <v>0.17143891751896376</v>
      </c>
      <c r="EV54" s="83">
        <f t="shared" si="172"/>
        <v>0.16979441932641057</v>
      </c>
      <c r="EW54" s="83">
        <f t="shared" si="172"/>
        <v>0.16814729032042397</v>
      </c>
      <c r="EX54" s="83">
        <f t="shared" si="172"/>
        <v>0.1665414357143202</v>
      </c>
      <c r="EY54" s="83">
        <f t="shared" si="172"/>
        <v>0.16492379278717861</v>
      </c>
      <c r="EZ54" s="83">
        <f t="shared" si="172"/>
        <v>0.16334688515407747</v>
      </c>
      <c r="FA54" s="83">
        <f t="shared" si="172"/>
        <v>0.16175865029739547</v>
      </c>
      <c r="FB54" s="83">
        <f t="shared" si="172"/>
        <v>0.1602102029320539</v>
      </c>
      <c r="FC54" s="83">
        <f t="shared" si="172"/>
        <v>0.15865068363466472</v>
      </c>
      <c r="FD54" s="83">
        <f t="shared" si="172"/>
        <v>0.1571219627052447</v>
      </c>
      <c r="FE54" s="83">
        <f t="shared" si="172"/>
        <v>0.1555905992283268</v>
      </c>
      <c r="FF54" s="83">
        <f t="shared" si="172"/>
        <v>0.15409760480828247</v>
      </c>
      <c r="FG54" s="83">
        <f t="shared" si="172"/>
        <v>0.15259380238054768</v>
      </c>
      <c r="FH54" s="83">
        <f t="shared" si="172"/>
        <v>0.15112804405772132</v>
      </c>
      <c r="FI54" s="83">
        <f t="shared" ref="FI54:GJ54" si="173" xml:space="preserve"> FI$51</f>
        <v>0.14965188781312519</v>
      </c>
      <c r="FJ54" s="83">
        <f t="shared" si="173"/>
        <v>0.14821264667568396</v>
      </c>
      <c r="FK54" s="83">
        <f t="shared" si="173"/>
        <v>0.14676321382819763</v>
      </c>
      <c r="FL54" s="83">
        <f t="shared" si="173"/>
        <v>0.14535019049777162</v>
      </c>
      <c r="FM54" s="83">
        <f t="shared" si="173"/>
        <v>0.14392710453508278</v>
      </c>
      <c r="FN54" s="83">
        <f t="shared" si="173"/>
        <v>0.14253969779174186</v>
      </c>
      <c r="FO54" s="83">
        <f t="shared" si="173"/>
        <v>0.14114219994083171</v>
      </c>
      <c r="FP54" s="83">
        <f t="shared" si="173"/>
        <v>0.13977971772102665</v>
      </c>
      <c r="FQ54" s="83">
        <f t="shared" si="173"/>
        <v>0.13840740217700159</v>
      </c>
      <c r="FR54" s="83">
        <f t="shared" si="173"/>
        <v>0.13706974991010801</v>
      </c>
      <c r="FS54" s="83">
        <f t="shared" si="173"/>
        <v>0.13572247392975501</v>
      </c>
      <c r="FT54" s="83">
        <f t="shared" si="173"/>
        <v>0.13440183093616515</v>
      </c>
      <c r="FU54" s="83">
        <f t="shared" si="173"/>
        <v>0.13307912146865966</v>
      </c>
      <c r="FV54" s="83">
        <f t="shared" si="173"/>
        <v>0.13178990698458531</v>
      </c>
      <c r="FW54" s="83">
        <f t="shared" si="173"/>
        <v>0.13049171393823145</v>
      </c>
      <c r="FX54" s="83">
        <f t="shared" si="173"/>
        <v>0.12922629118349058</v>
      </c>
      <c r="FY54" s="83">
        <f t="shared" si="173"/>
        <v>0.12795173213393995</v>
      </c>
      <c r="FZ54" s="83">
        <f t="shared" si="173"/>
        <v>0.12670960296446343</v>
      </c>
      <c r="GA54" s="83">
        <f t="shared" si="173"/>
        <v>0.12545846921659076</v>
      </c>
      <c r="GB54" s="83">
        <f t="shared" si="173"/>
        <v>0.12423255000512931</v>
      </c>
      <c r="GC54" s="83">
        <f t="shared" si="173"/>
        <v>0.1230044679304465</v>
      </c>
      <c r="GD54" s="83">
        <f t="shared" si="173"/>
        <v>0.12180734554147711</v>
      </c>
      <c r="GE54" s="83">
        <f t="shared" si="173"/>
        <v>0.12060179711334046</v>
      </c>
      <c r="GF54" s="83">
        <f t="shared" si="173"/>
        <v>0.11942682157082639</v>
      </c>
      <c r="GG54" s="83">
        <f t="shared" si="173"/>
        <v>0.1182437206231762</v>
      </c>
      <c r="GH54" s="83">
        <f t="shared" si="173"/>
        <v>0.11709038971674764</v>
      </c>
      <c r="GI54" s="83">
        <f t="shared" si="173"/>
        <v>0.11592869811676175</v>
      </c>
      <c r="GJ54" s="83">
        <f t="shared" si="173"/>
        <v>0.11479018710339013</v>
      </c>
    </row>
    <row r="55" spans="1:192" x14ac:dyDescent="0.25">
      <c r="E55" s="12" t="s">
        <v>234</v>
      </c>
      <c r="F55" s="12">
        <f xml:space="preserve"> SUMPRODUCT(J53:GJ53, J54:GJ54)</f>
        <v>257133.21698628791</v>
      </c>
      <c r="G55" s="12" t="str">
        <f xml:space="preserve"> SMU</f>
        <v>$ 000s</v>
      </c>
    </row>
    <row r="57" spans="1:192" x14ac:dyDescent="0.25">
      <c r="B57" s="15" t="s">
        <v>169</v>
      </c>
    </row>
    <row r="58" spans="1:192" x14ac:dyDescent="0.25">
      <c r="E58" s="146" t="str">
        <f xml:space="preserve"> InpC!E$108</f>
        <v>Senior debt target gearing</v>
      </c>
      <c r="F58" s="323">
        <f xml:space="preserve"> InpC!F$108</f>
        <v>0.8</v>
      </c>
      <c r="G58" s="146" t="str">
        <f xml:space="preserve"> InpC!G$108</f>
        <v>%</v>
      </c>
      <c r="H58" s="38"/>
    </row>
    <row r="59" spans="1:192" x14ac:dyDescent="0.25">
      <c r="E59" s="146" t="str">
        <f xml:space="preserve"> ConFin!E$74</f>
        <v>Sum of project costs / funding requirement</v>
      </c>
      <c r="F59" s="146">
        <f xml:space="preserve"> ConFin!F$74</f>
        <v>350418.03787133837</v>
      </c>
      <c r="G59" s="146" t="str">
        <f xml:space="preserve"> ConFin!G$74</f>
        <v>$ 000s</v>
      </c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  <c r="BS59" s="146"/>
      <c r="BT59" s="146"/>
      <c r="BU59" s="146"/>
      <c r="BV59" s="146"/>
      <c r="BW59" s="146"/>
      <c r="BX59" s="146"/>
      <c r="BY59" s="146"/>
      <c r="BZ59" s="146"/>
      <c r="CA59" s="146"/>
      <c r="CB59" s="146"/>
      <c r="CC59" s="146"/>
      <c r="CD59" s="146"/>
      <c r="CE59" s="146"/>
      <c r="CF59" s="146"/>
      <c r="CG59" s="146"/>
      <c r="CH59" s="146"/>
      <c r="CI59" s="146"/>
      <c r="CJ59" s="146"/>
      <c r="CK59" s="146"/>
      <c r="CL59" s="146"/>
      <c r="CM59" s="146"/>
      <c r="CN59" s="146"/>
      <c r="CO59" s="146"/>
      <c r="CP59" s="146"/>
      <c r="CQ59" s="146"/>
      <c r="CR59" s="146"/>
      <c r="CS59" s="146"/>
      <c r="CT59" s="146"/>
      <c r="CU59" s="146"/>
      <c r="CV59" s="146"/>
      <c r="CW59" s="146"/>
      <c r="CX59" s="146"/>
      <c r="CY59" s="146"/>
      <c r="CZ59" s="146"/>
      <c r="DA59" s="146"/>
      <c r="DB59" s="146"/>
      <c r="DC59" s="146"/>
      <c r="DD59" s="146"/>
      <c r="DE59" s="146"/>
      <c r="DF59" s="146"/>
      <c r="DG59" s="146"/>
      <c r="DH59" s="146"/>
      <c r="DI59" s="146"/>
      <c r="DJ59" s="146"/>
      <c r="DK59" s="146"/>
      <c r="DL59" s="146"/>
      <c r="DM59" s="146"/>
      <c r="DN59" s="146"/>
      <c r="DO59" s="146"/>
      <c r="DP59" s="146"/>
      <c r="DQ59" s="146"/>
      <c r="DR59" s="146"/>
      <c r="DS59" s="146"/>
      <c r="DT59" s="146"/>
      <c r="DU59" s="146"/>
      <c r="DV59" s="146"/>
      <c r="DW59" s="146"/>
      <c r="DX59" s="146"/>
      <c r="DY59" s="146"/>
      <c r="DZ59" s="146"/>
      <c r="EA59" s="146"/>
      <c r="EB59" s="146"/>
      <c r="EC59" s="146"/>
      <c r="ED59" s="146"/>
      <c r="EE59" s="146"/>
      <c r="EF59" s="146"/>
      <c r="EG59" s="146"/>
      <c r="EH59" s="146"/>
      <c r="EI59" s="146"/>
      <c r="EJ59" s="146"/>
      <c r="EK59" s="146"/>
      <c r="EL59" s="146"/>
      <c r="EM59" s="146"/>
      <c r="EN59" s="146"/>
      <c r="EO59" s="146"/>
      <c r="EP59" s="146"/>
      <c r="EQ59" s="146"/>
      <c r="ER59" s="146"/>
      <c r="ES59" s="146"/>
      <c r="ET59" s="146"/>
      <c r="EU59" s="146"/>
      <c r="EV59" s="146"/>
      <c r="EW59" s="146"/>
      <c r="EX59" s="146"/>
      <c r="EY59" s="146"/>
      <c r="EZ59" s="146"/>
      <c r="FA59" s="146"/>
      <c r="FB59" s="146"/>
      <c r="FC59" s="146"/>
      <c r="FD59" s="146"/>
      <c r="FE59" s="146"/>
      <c r="FF59" s="146"/>
      <c r="FG59" s="146"/>
      <c r="FH59" s="146"/>
      <c r="FI59" s="146"/>
      <c r="FJ59" s="146"/>
      <c r="FK59" s="146"/>
      <c r="FL59" s="146"/>
      <c r="FM59" s="146"/>
      <c r="FN59" s="146"/>
      <c r="FO59" s="146"/>
      <c r="FP59" s="146"/>
      <c r="FQ59" s="146"/>
      <c r="FR59" s="146"/>
      <c r="FS59" s="146"/>
      <c r="FT59" s="146"/>
      <c r="FU59" s="146"/>
      <c r="FV59" s="146"/>
      <c r="FW59" s="146"/>
      <c r="FX59" s="146"/>
      <c r="FY59" s="146"/>
      <c r="FZ59" s="146"/>
      <c r="GA59" s="146"/>
      <c r="GB59" s="146"/>
      <c r="GC59" s="146"/>
      <c r="GD59" s="146"/>
      <c r="GE59" s="146"/>
      <c r="GF59" s="146"/>
      <c r="GG59" s="146"/>
      <c r="GH59" s="146"/>
      <c r="GI59" s="146"/>
      <c r="GJ59" s="146"/>
    </row>
    <row r="60" spans="1:192" x14ac:dyDescent="0.25">
      <c r="A60" s="242"/>
      <c r="B60" s="242"/>
      <c r="C60" s="243"/>
      <c r="D60" s="244"/>
      <c r="E60" s="286" t="s">
        <v>236</v>
      </c>
      <c r="F60" s="286">
        <f xml:space="preserve"> F58 * F59</f>
        <v>280334.43029707071</v>
      </c>
      <c r="G60" s="286" t="str">
        <f xml:space="preserve"> SMU</f>
        <v>$ 000s</v>
      </c>
      <c r="H60" s="286"/>
      <c r="I60" s="241"/>
      <c r="J60" s="240"/>
      <c r="K60" s="240"/>
      <c r="L60" s="240"/>
      <c r="M60" s="240"/>
      <c r="N60" s="240"/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0"/>
      <c r="AS60" s="240"/>
      <c r="AT60" s="240"/>
      <c r="AU60" s="240"/>
      <c r="AV60" s="240"/>
      <c r="AW60" s="240"/>
      <c r="AX60" s="240"/>
      <c r="AY60" s="240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0"/>
      <c r="BX60" s="240"/>
      <c r="BY60" s="240"/>
      <c r="BZ60" s="240"/>
      <c r="CA60" s="240"/>
      <c r="CB60" s="240"/>
      <c r="CC60" s="240"/>
      <c r="CD60" s="240"/>
      <c r="CE60" s="240"/>
      <c r="CF60" s="240"/>
      <c r="CG60" s="240"/>
      <c r="CH60" s="240"/>
      <c r="CI60" s="240"/>
      <c r="CJ60" s="240"/>
      <c r="CK60" s="240"/>
      <c r="CL60" s="240"/>
      <c r="CM60" s="240"/>
      <c r="CN60" s="240"/>
      <c r="CO60" s="240"/>
      <c r="CP60" s="240"/>
      <c r="CQ60" s="240"/>
      <c r="CR60" s="240"/>
      <c r="CS60" s="240"/>
      <c r="CT60" s="240"/>
      <c r="CU60" s="240"/>
      <c r="CV60" s="240"/>
      <c r="CW60" s="240"/>
      <c r="CX60" s="240"/>
      <c r="CY60" s="240"/>
      <c r="CZ60" s="240"/>
      <c r="DA60" s="240"/>
      <c r="DB60" s="240"/>
      <c r="DC60" s="240"/>
      <c r="DD60" s="240"/>
      <c r="DE60" s="240"/>
      <c r="DF60" s="240"/>
      <c r="DG60" s="240"/>
      <c r="DH60" s="240"/>
      <c r="DI60" s="240"/>
      <c r="DJ60" s="240"/>
      <c r="DK60" s="240"/>
      <c r="DL60" s="240"/>
      <c r="DM60" s="240"/>
      <c r="DN60" s="240"/>
      <c r="DO60" s="240"/>
      <c r="DP60" s="240"/>
      <c r="DQ60" s="240"/>
      <c r="DR60" s="240"/>
      <c r="DS60" s="240"/>
      <c r="DT60" s="240"/>
      <c r="DU60" s="240"/>
      <c r="DV60" s="240"/>
      <c r="DW60" s="240"/>
      <c r="DX60" s="240"/>
      <c r="DY60" s="240"/>
      <c r="DZ60" s="240"/>
      <c r="EA60" s="240"/>
      <c r="EB60" s="240"/>
      <c r="EC60" s="240"/>
      <c r="ED60" s="240"/>
      <c r="EE60" s="240"/>
      <c r="EF60" s="240"/>
      <c r="EG60" s="240"/>
      <c r="EH60" s="240"/>
      <c r="EI60" s="240"/>
      <c r="EJ60" s="240"/>
      <c r="EK60" s="240"/>
      <c r="EL60" s="240"/>
      <c r="EM60" s="240"/>
      <c r="EN60" s="240"/>
      <c r="EO60" s="240"/>
      <c r="EP60" s="240"/>
      <c r="EQ60" s="240"/>
      <c r="ER60" s="240"/>
      <c r="ES60" s="240"/>
      <c r="ET60" s="240"/>
      <c r="EU60" s="240"/>
      <c r="EV60" s="240"/>
      <c r="EW60" s="240"/>
      <c r="EX60" s="240"/>
      <c r="EY60" s="240"/>
      <c r="EZ60" s="240"/>
      <c r="FA60" s="240"/>
      <c r="FB60" s="240"/>
      <c r="FC60" s="240"/>
      <c r="FD60" s="240"/>
      <c r="FE60" s="240"/>
      <c r="FF60" s="240"/>
      <c r="FG60" s="240"/>
      <c r="FH60" s="240"/>
      <c r="FI60" s="240"/>
      <c r="FJ60" s="240"/>
      <c r="FK60" s="240"/>
      <c r="FL60" s="240"/>
      <c r="FM60" s="240"/>
      <c r="FN60" s="240"/>
      <c r="FO60" s="240"/>
      <c r="FP60" s="240"/>
      <c r="FQ60" s="240"/>
      <c r="FR60" s="240"/>
      <c r="FS60" s="240"/>
      <c r="FT60" s="240"/>
      <c r="FU60" s="240"/>
      <c r="FV60" s="240"/>
      <c r="FW60" s="240"/>
      <c r="FX60" s="240"/>
      <c r="FY60" s="240"/>
      <c r="FZ60" s="240"/>
      <c r="GA60" s="240"/>
      <c r="GB60" s="240"/>
      <c r="GC60" s="240"/>
      <c r="GD60" s="240"/>
      <c r="GE60" s="240"/>
      <c r="GF60" s="240"/>
      <c r="GG60" s="240"/>
      <c r="GH60" s="240"/>
      <c r="GI60" s="240"/>
      <c r="GJ60" s="240"/>
    </row>
    <row r="61" spans="1:192" x14ac:dyDescent="0.25">
      <c r="A61" s="242"/>
      <c r="B61" s="242"/>
      <c r="C61" s="243"/>
      <c r="D61" s="244"/>
      <c r="E61" s="286"/>
      <c r="F61" s="286"/>
      <c r="G61" s="286"/>
      <c r="H61" s="286"/>
      <c r="I61" s="241"/>
      <c r="J61" s="240"/>
      <c r="K61" s="240"/>
      <c r="L61" s="240"/>
      <c r="M61" s="240"/>
      <c r="N61" s="240"/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  <c r="AD61" s="240"/>
      <c r="AE61" s="240"/>
      <c r="AF61" s="240"/>
      <c r="AG61" s="240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  <c r="AX61" s="240"/>
      <c r="AY61" s="240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40"/>
      <c r="BU61" s="240"/>
      <c r="BV61" s="240"/>
      <c r="BW61" s="240"/>
      <c r="BX61" s="240"/>
      <c r="BY61" s="240"/>
      <c r="BZ61" s="240"/>
      <c r="CA61" s="240"/>
      <c r="CB61" s="240"/>
      <c r="CC61" s="240"/>
      <c r="CD61" s="240"/>
      <c r="CE61" s="240"/>
      <c r="CF61" s="240"/>
      <c r="CG61" s="240"/>
      <c r="CH61" s="240"/>
      <c r="CI61" s="240"/>
      <c r="CJ61" s="240"/>
      <c r="CK61" s="240"/>
      <c r="CL61" s="240"/>
      <c r="CM61" s="240"/>
      <c r="CN61" s="240"/>
      <c r="CO61" s="240"/>
      <c r="CP61" s="240"/>
      <c r="CQ61" s="240"/>
      <c r="CR61" s="240"/>
      <c r="CS61" s="240"/>
      <c r="CT61" s="240"/>
      <c r="CU61" s="240"/>
      <c r="CV61" s="240"/>
      <c r="CW61" s="240"/>
      <c r="CX61" s="240"/>
      <c r="CY61" s="240"/>
      <c r="CZ61" s="240"/>
      <c r="DA61" s="240"/>
      <c r="DB61" s="240"/>
      <c r="DC61" s="240"/>
      <c r="DD61" s="240"/>
      <c r="DE61" s="240"/>
      <c r="DF61" s="240"/>
      <c r="DG61" s="240"/>
      <c r="DH61" s="240"/>
      <c r="DI61" s="240"/>
      <c r="DJ61" s="240"/>
      <c r="DK61" s="240"/>
      <c r="DL61" s="240"/>
      <c r="DM61" s="240"/>
      <c r="DN61" s="240"/>
      <c r="DO61" s="240"/>
      <c r="DP61" s="240"/>
      <c r="DQ61" s="240"/>
      <c r="DR61" s="240"/>
      <c r="DS61" s="240"/>
      <c r="DT61" s="240"/>
      <c r="DU61" s="240"/>
      <c r="DV61" s="240"/>
      <c r="DW61" s="240"/>
      <c r="DX61" s="240"/>
      <c r="DY61" s="240"/>
      <c r="DZ61" s="240"/>
      <c r="EA61" s="240"/>
      <c r="EB61" s="240"/>
      <c r="EC61" s="240"/>
      <c r="ED61" s="240"/>
      <c r="EE61" s="240"/>
      <c r="EF61" s="240"/>
      <c r="EG61" s="240"/>
      <c r="EH61" s="240"/>
      <c r="EI61" s="240"/>
      <c r="EJ61" s="240"/>
      <c r="EK61" s="240"/>
      <c r="EL61" s="240"/>
      <c r="EM61" s="240"/>
      <c r="EN61" s="240"/>
      <c r="EO61" s="240"/>
      <c r="EP61" s="240"/>
      <c r="EQ61" s="240"/>
      <c r="ER61" s="240"/>
      <c r="ES61" s="240"/>
      <c r="ET61" s="240"/>
      <c r="EU61" s="240"/>
      <c r="EV61" s="240"/>
      <c r="EW61" s="240"/>
      <c r="EX61" s="240"/>
      <c r="EY61" s="240"/>
      <c r="EZ61" s="240"/>
      <c r="FA61" s="240"/>
      <c r="FB61" s="240"/>
      <c r="FC61" s="240"/>
      <c r="FD61" s="240"/>
      <c r="FE61" s="240"/>
      <c r="FF61" s="240"/>
      <c r="FG61" s="240"/>
      <c r="FH61" s="240"/>
      <c r="FI61" s="240"/>
      <c r="FJ61" s="240"/>
      <c r="FK61" s="240"/>
      <c r="FL61" s="240"/>
      <c r="FM61" s="240"/>
      <c r="FN61" s="240"/>
      <c r="FO61" s="240"/>
      <c r="FP61" s="240"/>
      <c r="FQ61" s="240"/>
      <c r="FR61" s="240"/>
      <c r="FS61" s="240"/>
      <c r="FT61" s="240"/>
      <c r="FU61" s="240"/>
      <c r="FV61" s="240"/>
      <c r="FW61" s="240"/>
      <c r="FX61" s="240"/>
      <c r="FY61" s="240"/>
      <c r="FZ61" s="240"/>
      <c r="GA61" s="240"/>
      <c r="GB61" s="240"/>
      <c r="GC61" s="240"/>
      <c r="GD61" s="240"/>
      <c r="GE61" s="240"/>
      <c r="GF61" s="240"/>
      <c r="GG61" s="240"/>
      <c r="GH61" s="240"/>
      <c r="GI61" s="240"/>
      <c r="GJ61" s="240"/>
    </row>
    <row r="62" spans="1:192" x14ac:dyDescent="0.25">
      <c r="A62" s="242"/>
      <c r="B62" s="242"/>
      <c r="C62" s="243"/>
      <c r="D62" s="244"/>
      <c r="E62" s="146" t="str">
        <f xml:space="preserve"> InpC!E$109</f>
        <v>Senior debt sizing method</v>
      </c>
      <c r="F62" s="146">
        <f xml:space="preserve"> InpC!F$109</f>
        <v>2</v>
      </c>
      <c r="G62" s="146" t="str">
        <f xml:space="preserve"> InpC!G$109</f>
        <v>1 = leverage, 2 = DSCR</v>
      </c>
      <c r="H62" s="286"/>
      <c r="I62" s="241"/>
      <c r="J62" s="240"/>
      <c r="K62" s="240"/>
      <c r="L62" s="240"/>
      <c r="M62" s="240"/>
      <c r="N62" s="240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  <c r="AD62" s="240"/>
      <c r="AE62" s="240"/>
      <c r="AF62" s="240"/>
      <c r="AG62" s="240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  <c r="AR62" s="240"/>
      <c r="AS62" s="240"/>
      <c r="AT62" s="240"/>
      <c r="AU62" s="240"/>
      <c r="AV62" s="240"/>
      <c r="AW62" s="240"/>
      <c r="AX62" s="240"/>
      <c r="AY62" s="240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40"/>
      <c r="BU62" s="240"/>
      <c r="BV62" s="240"/>
      <c r="BW62" s="240"/>
      <c r="BX62" s="240"/>
      <c r="BY62" s="240"/>
      <c r="BZ62" s="240"/>
      <c r="CA62" s="240"/>
      <c r="CB62" s="240"/>
      <c r="CC62" s="240"/>
      <c r="CD62" s="240"/>
      <c r="CE62" s="240"/>
      <c r="CF62" s="240"/>
      <c r="CG62" s="240"/>
      <c r="CH62" s="240"/>
      <c r="CI62" s="240"/>
      <c r="CJ62" s="240"/>
      <c r="CK62" s="240"/>
      <c r="CL62" s="240"/>
      <c r="CM62" s="240"/>
      <c r="CN62" s="240"/>
      <c r="CO62" s="240"/>
      <c r="CP62" s="240"/>
      <c r="CQ62" s="240"/>
      <c r="CR62" s="240"/>
      <c r="CS62" s="240"/>
      <c r="CT62" s="240"/>
      <c r="CU62" s="240"/>
      <c r="CV62" s="240"/>
      <c r="CW62" s="240"/>
      <c r="CX62" s="240"/>
      <c r="CY62" s="240"/>
      <c r="CZ62" s="240"/>
      <c r="DA62" s="240"/>
      <c r="DB62" s="240"/>
      <c r="DC62" s="240"/>
      <c r="DD62" s="240"/>
      <c r="DE62" s="240"/>
      <c r="DF62" s="240"/>
      <c r="DG62" s="240"/>
      <c r="DH62" s="240"/>
      <c r="DI62" s="240"/>
      <c r="DJ62" s="240"/>
      <c r="DK62" s="240"/>
      <c r="DL62" s="240"/>
      <c r="DM62" s="240"/>
      <c r="DN62" s="240"/>
      <c r="DO62" s="240"/>
      <c r="DP62" s="240"/>
      <c r="DQ62" s="240"/>
      <c r="DR62" s="240"/>
      <c r="DS62" s="240"/>
      <c r="DT62" s="240"/>
      <c r="DU62" s="240"/>
      <c r="DV62" s="240"/>
      <c r="DW62" s="240"/>
      <c r="DX62" s="240"/>
      <c r="DY62" s="240"/>
      <c r="DZ62" s="240"/>
      <c r="EA62" s="240"/>
      <c r="EB62" s="240"/>
      <c r="EC62" s="240"/>
      <c r="ED62" s="240"/>
      <c r="EE62" s="240"/>
      <c r="EF62" s="240"/>
      <c r="EG62" s="240"/>
      <c r="EH62" s="240"/>
      <c r="EI62" s="240"/>
      <c r="EJ62" s="240"/>
      <c r="EK62" s="240"/>
      <c r="EL62" s="240"/>
      <c r="EM62" s="240"/>
      <c r="EN62" s="240"/>
      <c r="EO62" s="240"/>
      <c r="EP62" s="240"/>
      <c r="EQ62" s="240"/>
      <c r="ER62" s="240"/>
      <c r="ES62" s="240"/>
      <c r="ET62" s="240"/>
      <c r="EU62" s="240"/>
      <c r="EV62" s="240"/>
      <c r="EW62" s="240"/>
      <c r="EX62" s="240"/>
      <c r="EY62" s="240"/>
      <c r="EZ62" s="240"/>
      <c r="FA62" s="240"/>
      <c r="FB62" s="240"/>
      <c r="FC62" s="240"/>
      <c r="FD62" s="240"/>
      <c r="FE62" s="240"/>
      <c r="FF62" s="240"/>
      <c r="FG62" s="240"/>
      <c r="FH62" s="240"/>
      <c r="FI62" s="240"/>
      <c r="FJ62" s="240"/>
      <c r="FK62" s="240"/>
      <c r="FL62" s="240"/>
      <c r="FM62" s="240"/>
      <c r="FN62" s="240"/>
      <c r="FO62" s="240"/>
      <c r="FP62" s="240"/>
      <c r="FQ62" s="240"/>
      <c r="FR62" s="240"/>
      <c r="FS62" s="240"/>
      <c r="FT62" s="240"/>
      <c r="FU62" s="240"/>
      <c r="FV62" s="240"/>
      <c r="FW62" s="240"/>
      <c r="FX62" s="240"/>
      <c r="FY62" s="240"/>
      <c r="FZ62" s="240"/>
      <c r="GA62" s="240"/>
      <c r="GB62" s="240"/>
      <c r="GC62" s="240"/>
      <c r="GD62" s="240"/>
      <c r="GE62" s="240"/>
      <c r="GF62" s="240"/>
      <c r="GG62" s="240"/>
      <c r="GH62" s="240"/>
      <c r="GI62" s="240"/>
      <c r="GJ62" s="240"/>
    </row>
    <row r="63" spans="1:192" x14ac:dyDescent="0.25">
      <c r="A63" s="242"/>
      <c r="B63" s="242"/>
      <c r="C63" s="243"/>
      <c r="D63" s="244"/>
      <c r="E63" s="38" t="str">
        <f xml:space="preserve"> E$60</f>
        <v>Senior debt drawdown - leverage method</v>
      </c>
      <c r="F63" s="38">
        <f xml:space="preserve"> F$60</f>
        <v>280334.43029707071</v>
      </c>
      <c r="G63" s="38" t="str">
        <f xml:space="preserve"> G$60</f>
        <v>$ 000s</v>
      </c>
      <c r="H63" s="286"/>
      <c r="I63" s="241"/>
      <c r="J63" s="240"/>
      <c r="K63" s="240"/>
      <c r="L63" s="240"/>
      <c r="M63" s="240"/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40"/>
      <c r="AF63" s="240"/>
      <c r="AG63" s="240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40"/>
      <c r="BU63" s="240"/>
      <c r="BV63" s="240"/>
      <c r="BW63" s="240"/>
      <c r="BX63" s="240"/>
      <c r="BY63" s="240"/>
      <c r="BZ63" s="240"/>
      <c r="CA63" s="240"/>
      <c r="CB63" s="240"/>
      <c r="CC63" s="240"/>
      <c r="CD63" s="240"/>
      <c r="CE63" s="240"/>
      <c r="CF63" s="240"/>
      <c r="CG63" s="240"/>
      <c r="CH63" s="240"/>
      <c r="CI63" s="240"/>
      <c r="CJ63" s="240"/>
      <c r="CK63" s="240"/>
      <c r="CL63" s="240"/>
      <c r="CM63" s="240"/>
      <c r="CN63" s="240"/>
      <c r="CO63" s="240"/>
      <c r="CP63" s="240"/>
      <c r="CQ63" s="240"/>
      <c r="CR63" s="240"/>
      <c r="CS63" s="240"/>
      <c r="CT63" s="240"/>
      <c r="CU63" s="240"/>
      <c r="CV63" s="240"/>
      <c r="CW63" s="240"/>
      <c r="CX63" s="240"/>
      <c r="CY63" s="240"/>
      <c r="CZ63" s="240"/>
      <c r="DA63" s="240"/>
      <c r="DB63" s="240"/>
      <c r="DC63" s="240"/>
      <c r="DD63" s="240"/>
      <c r="DE63" s="240"/>
      <c r="DF63" s="240"/>
      <c r="DG63" s="240"/>
      <c r="DH63" s="240"/>
      <c r="DI63" s="240"/>
      <c r="DJ63" s="240"/>
      <c r="DK63" s="240"/>
      <c r="DL63" s="240"/>
      <c r="DM63" s="240"/>
      <c r="DN63" s="240"/>
      <c r="DO63" s="240"/>
      <c r="DP63" s="240"/>
      <c r="DQ63" s="240"/>
      <c r="DR63" s="240"/>
      <c r="DS63" s="240"/>
      <c r="DT63" s="240"/>
      <c r="DU63" s="240"/>
      <c r="DV63" s="240"/>
      <c r="DW63" s="240"/>
      <c r="DX63" s="240"/>
      <c r="DY63" s="240"/>
      <c r="DZ63" s="240"/>
      <c r="EA63" s="240"/>
      <c r="EB63" s="240"/>
      <c r="EC63" s="240"/>
      <c r="ED63" s="240"/>
      <c r="EE63" s="240"/>
      <c r="EF63" s="240"/>
      <c r="EG63" s="240"/>
      <c r="EH63" s="240"/>
      <c r="EI63" s="240"/>
      <c r="EJ63" s="240"/>
      <c r="EK63" s="240"/>
      <c r="EL63" s="240"/>
      <c r="EM63" s="240"/>
      <c r="EN63" s="240"/>
      <c r="EO63" s="240"/>
      <c r="EP63" s="240"/>
      <c r="EQ63" s="240"/>
      <c r="ER63" s="240"/>
      <c r="ES63" s="240"/>
      <c r="ET63" s="240"/>
      <c r="EU63" s="240"/>
      <c r="EV63" s="240"/>
      <c r="EW63" s="240"/>
      <c r="EX63" s="240"/>
      <c r="EY63" s="240"/>
      <c r="EZ63" s="240"/>
      <c r="FA63" s="240"/>
      <c r="FB63" s="240"/>
      <c r="FC63" s="240"/>
      <c r="FD63" s="240"/>
      <c r="FE63" s="240"/>
      <c r="FF63" s="240"/>
      <c r="FG63" s="240"/>
      <c r="FH63" s="240"/>
      <c r="FI63" s="240"/>
      <c r="FJ63" s="240"/>
      <c r="FK63" s="240"/>
      <c r="FL63" s="240"/>
      <c r="FM63" s="240"/>
      <c r="FN63" s="240"/>
      <c r="FO63" s="240"/>
      <c r="FP63" s="240"/>
      <c r="FQ63" s="240"/>
      <c r="FR63" s="240"/>
      <c r="FS63" s="240"/>
      <c r="FT63" s="240"/>
      <c r="FU63" s="240"/>
      <c r="FV63" s="240"/>
      <c r="FW63" s="240"/>
      <c r="FX63" s="240"/>
      <c r="FY63" s="240"/>
      <c r="FZ63" s="240"/>
      <c r="GA63" s="240"/>
      <c r="GB63" s="240"/>
      <c r="GC63" s="240"/>
      <c r="GD63" s="240"/>
      <c r="GE63" s="240"/>
      <c r="GF63" s="240"/>
      <c r="GG63" s="240"/>
      <c r="GH63" s="240"/>
      <c r="GI63" s="240"/>
      <c r="GJ63" s="240"/>
    </row>
    <row r="64" spans="1:192" x14ac:dyDescent="0.25">
      <c r="A64" s="242"/>
      <c r="B64" s="242"/>
      <c r="C64" s="243"/>
      <c r="D64" s="244"/>
      <c r="E64" s="38" t="str">
        <f xml:space="preserve"> E$55</f>
        <v>Debt capacity at target DSCR</v>
      </c>
      <c r="F64" s="38">
        <f xml:space="preserve"> F$55</f>
        <v>257133.21698628791</v>
      </c>
      <c r="G64" s="38" t="str">
        <f xml:space="preserve"> G$55</f>
        <v>$ 000s</v>
      </c>
      <c r="H64" s="286"/>
      <c r="I64" s="241"/>
      <c r="J64" s="240"/>
      <c r="K64" s="240"/>
      <c r="L64" s="240"/>
      <c r="M64" s="240"/>
      <c r="N64" s="240"/>
      <c r="O64" s="240"/>
      <c r="P64" s="240"/>
      <c r="Q64" s="240"/>
      <c r="R64" s="240"/>
      <c r="S64" s="240"/>
      <c r="T64" s="240"/>
      <c r="U64" s="240"/>
      <c r="V64" s="240"/>
      <c r="W64" s="240"/>
      <c r="X64" s="240"/>
      <c r="Y64" s="240"/>
      <c r="Z64" s="240"/>
      <c r="AA64" s="240"/>
      <c r="AB64" s="240"/>
      <c r="AC64" s="240"/>
      <c r="AD64" s="240"/>
      <c r="AE64" s="240"/>
      <c r="AF64" s="240"/>
      <c r="AG64" s="240"/>
      <c r="AH64" s="240"/>
      <c r="AI64" s="240"/>
      <c r="AJ64" s="240"/>
      <c r="AK64" s="240"/>
      <c r="AL64" s="240"/>
      <c r="AM64" s="240"/>
      <c r="AN64" s="240"/>
      <c r="AO64" s="240"/>
      <c r="AP64" s="240"/>
      <c r="AQ64" s="240"/>
      <c r="AR64" s="240"/>
      <c r="AS64" s="240"/>
      <c r="AT64" s="240"/>
      <c r="AU64" s="240"/>
      <c r="AV64" s="240"/>
      <c r="AW64" s="240"/>
      <c r="AX64" s="240"/>
      <c r="AY64" s="240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40"/>
      <c r="BU64" s="240"/>
      <c r="BV64" s="240"/>
      <c r="BW64" s="240"/>
      <c r="BX64" s="240"/>
      <c r="BY64" s="240"/>
      <c r="BZ64" s="240"/>
      <c r="CA64" s="240"/>
      <c r="CB64" s="240"/>
      <c r="CC64" s="240"/>
      <c r="CD64" s="240"/>
      <c r="CE64" s="240"/>
      <c r="CF64" s="240"/>
      <c r="CG64" s="240"/>
      <c r="CH64" s="240"/>
      <c r="CI64" s="240"/>
      <c r="CJ64" s="240"/>
      <c r="CK64" s="240"/>
      <c r="CL64" s="240"/>
      <c r="CM64" s="240"/>
      <c r="CN64" s="240"/>
      <c r="CO64" s="240"/>
      <c r="CP64" s="240"/>
      <c r="CQ64" s="240"/>
      <c r="CR64" s="240"/>
      <c r="CS64" s="240"/>
      <c r="CT64" s="240"/>
      <c r="CU64" s="240"/>
      <c r="CV64" s="240"/>
      <c r="CW64" s="240"/>
      <c r="CX64" s="240"/>
      <c r="CY64" s="240"/>
      <c r="CZ64" s="240"/>
      <c r="DA64" s="240"/>
      <c r="DB64" s="240"/>
      <c r="DC64" s="240"/>
      <c r="DD64" s="240"/>
      <c r="DE64" s="240"/>
      <c r="DF64" s="240"/>
      <c r="DG64" s="240"/>
      <c r="DH64" s="240"/>
      <c r="DI64" s="240"/>
      <c r="DJ64" s="240"/>
      <c r="DK64" s="240"/>
      <c r="DL64" s="240"/>
      <c r="DM64" s="240"/>
      <c r="DN64" s="240"/>
      <c r="DO64" s="240"/>
      <c r="DP64" s="240"/>
      <c r="DQ64" s="240"/>
      <c r="DR64" s="240"/>
      <c r="DS64" s="240"/>
      <c r="DT64" s="240"/>
      <c r="DU64" s="240"/>
      <c r="DV64" s="240"/>
      <c r="DW64" s="240"/>
      <c r="DX64" s="240"/>
      <c r="DY64" s="240"/>
      <c r="DZ64" s="240"/>
      <c r="EA64" s="240"/>
      <c r="EB64" s="240"/>
      <c r="EC64" s="240"/>
      <c r="ED64" s="240"/>
      <c r="EE64" s="240"/>
      <c r="EF64" s="240"/>
      <c r="EG64" s="240"/>
      <c r="EH64" s="240"/>
      <c r="EI64" s="240"/>
      <c r="EJ64" s="240"/>
      <c r="EK64" s="240"/>
      <c r="EL64" s="240"/>
      <c r="EM64" s="240"/>
      <c r="EN64" s="240"/>
      <c r="EO64" s="240"/>
      <c r="EP64" s="240"/>
      <c r="EQ64" s="240"/>
      <c r="ER64" s="240"/>
      <c r="ES64" s="240"/>
      <c r="ET64" s="240"/>
      <c r="EU64" s="240"/>
      <c r="EV64" s="240"/>
      <c r="EW64" s="240"/>
      <c r="EX64" s="240"/>
      <c r="EY64" s="240"/>
      <c r="EZ64" s="240"/>
      <c r="FA64" s="240"/>
      <c r="FB64" s="240"/>
      <c r="FC64" s="240"/>
      <c r="FD64" s="240"/>
      <c r="FE64" s="240"/>
      <c r="FF64" s="240"/>
      <c r="FG64" s="240"/>
      <c r="FH64" s="240"/>
      <c r="FI64" s="240"/>
      <c r="FJ64" s="240"/>
      <c r="FK64" s="240"/>
      <c r="FL64" s="240"/>
      <c r="FM64" s="240"/>
      <c r="FN64" s="240"/>
      <c r="FO64" s="240"/>
      <c r="FP64" s="240"/>
      <c r="FQ64" s="240"/>
      <c r="FR64" s="240"/>
      <c r="FS64" s="240"/>
      <c r="FT64" s="240"/>
      <c r="FU64" s="240"/>
      <c r="FV64" s="240"/>
      <c r="FW64" s="240"/>
      <c r="FX64" s="240"/>
      <c r="FY64" s="240"/>
      <c r="FZ64" s="240"/>
      <c r="GA64" s="240"/>
      <c r="GB64" s="240"/>
      <c r="GC64" s="240"/>
      <c r="GD64" s="240"/>
      <c r="GE64" s="240"/>
      <c r="GF64" s="240"/>
      <c r="GG64" s="240"/>
      <c r="GH64" s="240"/>
      <c r="GI64" s="240"/>
      <c r="GJ64" s="240"/>
    </row>
    <row r="65" spans="1:192" s="193" customFormat="1" x14ac:dyDescent="0.25">
      <c r="A65" s="142"/>
      <c r="B65" s="142"/>
      <c r="C65" s="143"/>
      <c r="D65" s="144"/>
      <c r="E65" s="411" t="s">
        <v>169</v>
      </c>
      <c r="F65" s="411" cm="1">
        <f t="array" ref="F65" xml:space="preserve"> INDEX(F63:F64, F62)</f>
        <v>257133.21698628791</v>
      </c>
      <c r="G65" s="411" t="str">
        <f xml:space="preserve"> SMU</f>
        <v>$ 000s</v>
      </c>
      <c r="H65" s="411"/>
      <c r="I65" s="145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192"/>
      <c r="CO65" s="192"/>
      <c r="CP65" s="192"/>
      <c r="CQ65" s="192"/>
      <c r="CR65" s="192"/>
      <c r="CS65" s="192"/>
      <c r="CT65" s="192"/>
      <c r="CU65" s="192"/>
      <c r="CV65" s="192"/>
      <c r="CW65" s="192"/>
      <c r="CX65" s="192"/>
      <c r="CY65" s="192"/>
      <c r="CZ65" s="192"/>
      <c r="DA65" s="192"/>
      <c r="DB65" s="192"/>
      <c r="DC65" s="192"/>
      <c r="DD65" s="192"/>
      <c r="DE65" s="192"/>
      <c r="DF65" s="192"/>
      <c r="DG65" s="192"/>
      <c r="DH65" s="192"/>
      <c r="DI65" s="192"/>
      <c r="DJ65" s="192"/>
      <c r="DK65" s="192"/>
      <c r="DL65" s="192"/>
      <c r="DM65" s="192"/>
      <c r="DN65" s="192"/>
      <c r="DO65" s="192"/>
      <c r="DP65" s="192"/>
      <c r="DQ65" s="192"/>
      <c r="DR65" s="192"/>
      <c r="DS65" s="192"/>
      <c r="DT65" s="192"/>
      <c r="DU65" s="192"/>
      <c r="DV65" s="192"/>
      <c r="DW65" s="192"/>
      <c r="DX65" s="192"/>
      <c r="DY65" s="192"/>
      <c r="DZ65" s="192"/>
      <c r="EA65" s="192"/>
      <c r="EB65" s="192"/>
      <c r="EC65" s="192"/>
      <c r="ED65" s="192"/>
      <c r="EE65" s="192"/>
      <c r="EF65" s="192"/>
      <c r="EG65" s="192"/>
      <c r="EH65" s="192"/>
      <c r="EI65" s="192"/>
      <c r="EJ65" s="192"/>
      <c r="EK65" s="192"/>
      <c r="EL65" s="192"/>
      <c r="EM65" s="192"/>
      <c r="EN65" s="192"/>
      <c r="EO65" s="192"/>
      <c r="EP65" s="192"/>
      <c r="EQ65" s="192"/>
      <c r="ER65" s="192"/>
      <c r="ES65" s="192"/>
      <c r="ET65" s="192"/>
      <c r="EU65" s="192"/>
      <c r="EV65" s="192"/>
      <c r="EW65" s="192"/>
      <c r="EX65" s="192"/>
      <c r="EY65" s="192"/>
      <c r="EZ65" s="192"/>
      <c r="FA65" s="192"/>
      <c r="FB65" s="192"/>
      <c r="FC65" s="192"/>
      <c r="FD65" s="192"/>
      <c r="FE65" s="192"/>
      <c r="FF65" s="192"/>
      <c r="FG65" s="192"/>
      <c r="FH65" s="192"/>
      <c r="FI65" s="192"/>
      <c r="FJ65" s="192"/>
      <c r="FK65" s="192"/>
      <c r="FL65" s="192"/>
      <c r="FM65" s="192"/>
      <c r="FN65" s="192"/>
      <c r="FO65" s="192"/>
      <c r="FP65" s="192"/>
      <c r="FQ65" s="192"/>
      <c r="FR65" s="192"/>
      <c r="FS65" s="192"/>
      <c r="FT65" s="192"/>
      <c r="FU65" s="192"/>
      <c r="FV65" s="192"/>
      <c r="FW65" s="192"/>
      <c r="FX65" s="192"/>
      <c r="FY65" s="192"/>
      <c r="FZ65" s="192"/>
      <c r="GA65" s="192"/>
      <c r="GB65" s="192"/>
      <c r="GC65" s="192"/>
      <c r="GD65" s="192"/>
      <c r="GE65" s="192"/>
      <c r="GF65" s="192"/>
      <c r="GG65" s="192"/>
      <c r="GH65" s="192"/>
      <c r="GI65" s="192"/>
      <c r="GJ65" s="192"/>
    </row>
    <row r="66" spans="1:192" x14ac:dyDescent="0.25">
      <c r="A66" s="242"/>
      <c r="B66" s="242"/>
      <c r="C66" s="243"/>
      <c r="D66" s="244"/>
      <c r="E66" s="286"/>
      <c r="F66" s="286"/>
      <c r="G66" s="286"/>
      <c r="H66" s="286" t="s">
        <v>238</v>
      </c>
      <c r="I66" s="241"/>
      <c r="J66" s="240"/>
      <c r="K66" s="240"/>
      <c r="L66" s="240"/>
      <c r="M66" s="240"/>
      <c r="N66" s="240"/>
      <c r="O66" s="240"/>
      <c r="P66" s="240"/>
      <c r="Q66" s="240"/>
      <c r="R66" s="240"/>
      <c r="S66" s="240"/>
      <c r="T66" s="240"/>
      <c r="U66" s="240"/>
      <c r="V66" s="240"/>
      <c r="W66" s="240"/>
      <c r="X66" s="240"/>
      <c r="Y66" s="240"/>
      <c r="Z66" s="240"/>
      <c r="AA66" s="240"/>
      <c r="AB66" s="240"/>
      <c r="AC66" s="240"/>
      <c r="AD66" s="240"/>
      <c r="AE66" s="240"/>
      <c r="AF66" s="240"/>
      <c r="AG66" s="240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AW66" s="240"/>
      <c r="AX66" s="240"/>
      <c r="AY66" s="240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40"/>
      <c r="BU66" s="240"/>
      <c r="BV66" s="240"/>
      <c r="BW66" s="240"/>
      <c r="BX66" s="240"/>
      <c r="BY66" s="240"/>
      <c r="BZ66" s="240"/>
      <c r="CA66" s="240"/>
      <c r="CB66" s="240"/>
      <c r="CC66" s="240"/>
      <c r="CD66" s="240"/>
      <c r="CE66" s="240"/>
      <c r="CF66" s="240"/>
      <c r="CG66" s="240"/>
      <c r="CH66" s="240"/>
      <c r="CI66" s="240"/>
      <c r="CJ66" s="240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CY66" s="240"/>
      <c r="CZ66" s="240"/>
      <c r="DA66" s="240"/>
      <c r="DB66" s="240"/>
      <c r="DC66" s="240"/>
      <c r="DD66" s="240"/>
      <c r="DE66" s="240"/>
      <c r="DF66" s="240"/>
      <c r="DG66" s="240"/>
      <c r="DH66" s="240"/>
      <c r="DI66" s="240"/>
      <c r="DJ66" s="240"/>
      <c r="DK66" s="240"/>
      <c r="DL66" s="240"/>
      <c r="DM66" s="240"/>
      <c r="DN66" s="240"/>
      <c r="DO66" s="240"/>
      <c r="DP66" s="240"/>
      <c r="DQ66" s="240"/>
      <c r="DR66" s="240"/>
      <c r="DS66" s="240"/>
      <c r="DT66" s="240"/>
      <c r="DU66" s="240"/>
      <c r="DV66" s="240"/>
      <c r="DW66" s="240"/>
      <c r="DX66" s="240"/>
      <c r="DY66" s="240"/>
      <c r="DZ66" s="240"/>
      <c r="EA66" s="240"/>
      <c r="EB66" s="240"/>
      <c r="EC66" s="240"/>
      <c r="ED66" s="240"/>
      <c r="EE66" s="240"/>
      <c r="EF66" s="240"/>
      <c r="EG66" s="240"/>
      <c r="EH66" s="240"/>
      <c r="EI66" s="240"/>
      <c r="EJ66" s="240"/>
      <c r="EK66" s="240"/>
      <c r="EL66" s="240"/>
      <c r="EM66" s="240"/>
      <c r="EN66" s="240"/>
      <c r="EO66" s="240"/>
      <c r="EP66" s="240"/>
      <c r="EQ66" s="240"/>
      <c r="ER66" s="240"/>
      <c r="ES66" s="240"/>
      <c r="ET66" s="240"/>
      <c r="EU66" s="240"/>
      <c r="EV66" s="240"/>
      <c r="EW66" s="240"/>
      <c r="EX66" s="240"/>
      <c r="EY66" s="240"/>
      <c r="EZ66" s="240"/>
      <c r="FA66" s="240"/>
      <c r="FB66" s="240"/>
      <c r="FC66" s="240"/>
      <c r="FD66" s="240"/>
      <c r="FE66" s="240"/>
      <c r="FF66" s="240"/>
      <c r="FG66" s="240"/>
      <c r="FH66" s="240"/>
      <c r="FI66" s="240"/>
      <c r="FJ66" s="240"/>
      <c r="FK66" s="240"/>
      <c r="FL66" s="240"/>
      <c r="FM66" s="240"/>
      <c r="FN66" s="240"/>
      <c r="FO66" s="240"/>
      <c r="FP66" s="240"/>
      <c r="FQ66" s="240"/>
      <c r="FR66" s="240"/>
      <c r="FS66" s="240"/>
      <c r="FT66" s="240"/>
      <c r="FU66" s="240"/>
      <c r="FV66" s="240"/>
      <c r="FW66" s="240"/>
      <c r="FX66" s="240"/>
      <c r="FY66" s="240"/>
      <c r="FZ66" s="240"/>
      <c r="GA66" s="240"/>
      <c r="GB66" s="240"/>
      <c r="GC66" s="240"/>
      <c r="GD66" s="240"/>
      <c r="GE66" s="240"/>
      <c r="GF66" s="240"/>
      <c r="GG66" s="240"/>
      <c r="GH66" s="240"/>
      <c r="GI66" s="240"/>
      <c r="GJ66" s="240"/>
    </row>
    <row r="67" spans="1:192" x14ac:dyDescent="0.25">
      <c r="E67" s="146" t="str">
        <f xml:space="preserve"> ConFin!E$74</f>
        <v>Sum of project costs / funding requirement</v>
      </c>
      <c r="F67" s="146">
        <f xml:space="preserve"> ConFin!F$74</f>
        <v>350418.03787133837</v>
      </c>
      <c r="G67" s="146" t="str">
        <f xml:space="preserve"> ConFin!G$74</f>
        <v>$ 000s</v>
      </c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  <c r="BH67" s="146"/>
      <c r="BI67" s="146"/>
      <c r="BJ67" s="146"/>
      <c r="BK67" s="146"/>
      <c r="BL67" s="146"/>
      <c r="BM67" s="146"/>
      <c r="BN67" s="146"/>
      <c r="BO67" s="146"/>
      <c r="BP67" s="146"/>
      <c r="BQ67" s="146"/>
      <c r="BR67" s="146"/>
      <c r="BS67" s="146"/>
      <c r="BT67" s="146"/>
      <c r="BU67" s="146"/>
      <c r="BV67" s="146"/>
      <c r="BW67" s="146"/>
      <c r="BX67" s="146"/>
      <c r="BY67" s="146"/>
      <c r="BZ67" s="146"/>
      <c r="CA67" s="146"/>
      <c r="CB67" s="146"/>
      <c r="CC67" s="146"/>
      <c r="CD67" s="146"/>
      <c r="CE67" s="146"/>
      <c r="CF67" s="146"/>
      <c r="CG67" s="146"/>
      <c r="CH67" s="146"/>
      <c r="CI67" s="146"/>
      <c r="CJ67" s="146"/>
      <c r="CK67" s="146"/>
      <c r="CL67" s="146"/>
      <c r="CM67" s="146"/>
      <c r="CN67" s="146"/>
      <c r="CO67" s="146"/>
      <c r="CP67" s="146"/>
      <c r="CQ67" s="146"/>
      <c r="CR67" s="146"/>
      <c r="CS67" s="146"/>
      <c r="CT67" s="146"/>
      <c r="CU67" s="146"/>
      <c r="CV67" s="146"/>
      <c r="CW67" s="146"/>
      <c r="CX67" s="146"/>
      <c r="CY67" s="146"/>
      <c r="CZ67" s="146"/>
      <c r="DA67" s="146"/>
      <c r="DB67" s="146"/>
      <c r="DC67" s="146"/>
      <c r="DD67" s="146"/>
      <c r="DE67" s="146"/>
      <c r="DF67" s="146"/>
      <c r="DG67" s="146"/>
      <c r="DH67" s="146"/>
      <c r="DI67" s="146"/>
      <c r="DJ67" s="146"/>
      <c r="DK67" s="146"/>
      <c r="DL67" s="146"/>
      <c r="DM67" s="146"/>
      <c r="DN67" s="146"/>
      <c r="DO67" s="146"/>
      <c r="DP67" s="146"/>
      <c r="DQ67" s="146"/>
      <c r="DR67" s="146"/>
      <c r="DS67" s="146"/>
      <c r="DT67" s="146"/>
      <c r="DU67" s="146"/>
      <c r="DV67" s="146"/>
      <c r="DW67" s="146"/>
      <c r="DX67" s="146"/>
      <c r="DY67" s="146"/>
      <c r="DZ67" s="146"/>
      <c r="EA67" s="146"/>
      <c r="EB67" s="146"/>
      <c r="EC67" s="146"/>
      <c r="ED67" s="146"/>
      <c r="EE67" s="146"/>
      <c r="EF67" s="146"/>
      <c r="EG67" s="146"/>
      <c r="EH67" s="146"/>
      <c r="EI67" s="146"/>
      <c r="EJ67" s="146"/>
      <c r="EK67" s="146"/>
      <c r="EL67" s="146"/>
      <c r="EM67" s="146"/>
      <c r="EN67" s="146"/>
      <c r="EO67" s="146"/>
      <c r="EP67" s="146"/>
      <c r="EQ67" s="146"/>
      <c r="ER67" s="146"/>
      <c r="ES67" s="146"/>
      <c r="ET67" s="146"/>
      <c r="EU67" s="146"/>
      <c r="EV67" s="146"/>
      <c r="EW67" s="146"/>
      <c r="EX67" s="146"/>
      <c r="EY67" s="146"/>
      <c r="EZ67" s="146"/>
      <c r="FA67" s="146"/>
      <c r="FB67" s="146"/>
      <c r="FC67" s="146"/>
      <c r="FD67" s="146"/>
      <c r="FE67" s="146"/>
      <c r="FF67" s="146"/>
      <c r="FG67" s="146"/>
      <c r="FH67" s="146"/>
      <c r="FI67" s="146"/>
      <c r="FJ67" s="146"/>
      <c r="FK67" s="146"/>
      <c r="FL67" s="146"/>
      <c r="FM67" s="146"/>
      <c r="FN67" s="146"/>
      <c r="FO67" s="146"/>
      <c r="FP67" s="146"/>
      <c r="FQ67" s="146"/>
      <c r="FR67" s="146"/>
      <c r="FS67" s="146"/>
      <c r="FT67" s="146"/>
      <c r="FU67" s="146"/>
      <c r="FV67" s="146"/>
      <c r="FW67" s="146"/>
      <c r="FX67" s="146"/>
      <c r="FY67" s="146"/>
      <c r="FZ67" s="146"/>
      <c r="GA67" s="146"/>
      <c r="GB67" s="146"/>
      <c r="GC67" s="146"/>
      <c r="GD67" s="146"/>
      <c r="GE67" s="146"/>
      <c r="GF67" s="146"/>
      <c r="GG67" s="146"/>
      <c r="GH67" s="146"/>
      <c r="GI67" s="146"/>
      <c r="GJ67" s="146"/>
    </row>
    <row r="68" spans="1:192" x14ac:dyDescent="0.25">
      <c r="A68" s="242"/>
      <c r="B68" s="242"/>
      <c r="C68" s="243"/>
      <c r="D68" s="244"/>
      <c r="E68" s="38" t="str">
        <f xml:space="preserve"> E$65</f>
        <v>Senior debt drawdown</v>
      </c>
      <c r="F68" s="38">
        <f xml:space="preserve"> F$65</f>
        <v>257133.21698628791</v>
      </c>
      <c r="G68" s="38" t="str">
        <f xml:space="preserve"> G$65</f>
        <v>$ 000s</v>
      </c>
      <c r="H68" s="286"/>
      <c r="I68" s="241"/>
      <c r="J68" s="240"/>
      <c r="K68" s="240"/>
      <c r="L68" s="240"/>
      <c r="M68" s="240"/>
      <c r="N68" s="240"/>
      <c r="O68" s="240"/>
      <c r="P68" s="240"/>
      <c r="Q68" s="240"/>
      <c r="R68" s="240"/>
      <c r="S68" s="240"/>
      <c r="T68" s="240"/>
      <c r="U68" s="240"/>
      <c r="V68" s="240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0"/>
      <c r="CA68" s="240"/>
      <c r="CB68" s="240"/>
      <c r="CC68" s="240"/>
      <c r="CD68" s="240"/>
      <c r="CE68" s="240"/>
      <c r="CF68" s="240"/>
      <c r="CG68" s="240"/>
      <c r="CH68" s="240"/>
      <c r="CI68" s="240"/>
      <c r="CJ68" s="240"/>
      <c r="CK68" s="240"/>
      <c r="CL68" s="240"/>
      <c r="CM68" s="240"/>
      <c r="CN68" s="240"/>
      <c r="CO68" s="240"/>
      <c r="CP68" s="240"/>
      <c r="CQ68" s="240"/>
      <c r="CR68" s="240"/>
      <c r="CS68" s="240"/>
      <c r="CT68" s="240"/>
      <c r="CU68" s="240"/>
      <c r="CV68" s="240"/>
      <c r="CW68" s="240"/>
      <c r="CX68" s="240"/>
      <c r="CY68" s="240"/>
      <c r="CZ68" s="240"/>
      <c r="DA68" s="240"/>
      <c r="DB68" s="240"/>
      <c r="DC68" s="240"/>
      <c r="DD68" s="240"/>
      <c r="DE68" s="240"/>
      <c r="DF68" s="240"/>
      <c r="DG68" s="240"/>
      <c r="DH68" s="240"/>
      <c r="DI68" s="240"/>
      <c r="DJ68" s="240"/>
      <c r="DK68" s="240"/>
      <c r="DL68" s="240"/>
      <c r="DM68" s="240"/>
      <c r="DN68" s="240"/>
      <c r="DO68" s="240"/>
      <c r="DP68" s="240"/>
      <c r="DQ68" s="240"/>
      <c r="DR68" s="240"/>
      <c r="DS68" s="240"/>
      <c r="DT68" s="240"/>
      <c r="DU68" s="240"/>
      <c r="DV68" s="240"/>
      <c r="DW68" s="240"/>
      <c r="DX68" s="240"/>
      <c r="DY68" s="240"/>
      <c r="DZ68" s="240"/>
      <c r="EA68" s="240"/>
      <c r="EB68" s="240"/>
      <c r="EC68" s="240"/>
      <c r="ED68" s="240"/>
      <c r="EE68" s="240"/>
      <c r="EF68" s="240"/>
      <c r="EG68" s="240"/>
      <c r="EH68" s="240"/>
      <c r="EI68" s="240"/>
      <c r="EJ68" s="240"/>
      <c r="EK68" s="240"/>
      <c r="EL68" s="240"/>
      <c r="EM68" s="240"/>
      <c r="EN68" s="240"/>
      <c r="EO68" s="240"/>
      <c r="EP68" s="240"/>
      <c r="EQ68" s="240"/>
      <c r="ER68" s="240"/>
      <c r="ES68" s="240"/>
      <c r="ET68" s="240"/>
      <c r="EU68" s="240"/>
      <c r="EV68" s="240"/>
      <c r="EW68" s="240"/>
      <c r="EX68" s="240"/>
      <c r="EY68" s="240"/>
      <c r="EZ68" s="240"/>
      <c r="FA68" s="240"/>
      <c r="FB68" s="240"/>
      <c r="FC68" s="240"/>
      <c r="FD68" s="240"/>
      <c r="FE68" s="240"/>
      <c r="FF68" s="240"/>
      <c r="FG68" s="240"/>
      <c r="FH68" s="240"/>
      <c r="FI68" s="240"/>
      <c r="FJ68" s="240"/>
      <c r="FK68" s="240"/>
      <c r="FL68" s="240"/>
      <c r="FM68" s="240"/>
      <c r="FN68" s="240"/>
      <c r="FO68" s="240"/>
      <c r="FP68" s="240"/>
      <c r="FQ68" s="240"/>
      <c r="FR68" s="240"/>
      <c r="FS68" s="240"/>
      <c r="FT68" s="240"/>
      <c r="FU68" s="240"/>
      <c r="FV68" s="240"/>
      <c r="FW68" s="240"/>
      <c r="FX68" s="240"/>
      <c r="FY68" s="240"/>
      <c r="FZ68" s="240"/>
      <c r="GA68" s="240"/>
      <c r="GB68" s="240"/>
      <c r="GC68" s="240"/>
      <c r="GD68" s="240"/>
      <c r="GE68" s="240"/>
      <c r="GF68" s="240"/>
      <c r="GG68" s="240"/>
      <c r="GH68" s="240"/>
      <c r="GI68" s="240"/>
      <c r="GJ68" s="240"/>
    </row>
    <row r="69" spans="1:192" x14ac:dyDescent="0.25">
      <c r="E69" s="12" t="s">
        <v>434</v>
      </c>
      <c r="F69" s="287">
        <f xml:space="preserve"> F68 / F67</f>
        <v>0.73378990005274358</v>
      </c>
      <c r="G69" s="12" t="s">
        <v>104</v>
      </c>
    </row>
    <row r="71" spans="1:192" x14ac:dyDescent="0.25">
      <c r="B71" s="15" t="s">
        <v>185</v>
      </c>
    </row>
    <row r="72" spans="1:192" x14ac:dyDescent="0.25">
      <c r="C72" s="21" t="s">
        <v>243</v>
      </c>
    </row>
    <row r="73" spans="1:192" x14ac:dyDescent="0.25">
      <c r="E73" s="146" t="str">
        <f xml:space="preserve"> ConFin!E$300</f>
        <v>Sum of construction debt drawdown - m</v>
      </c>
      <c r="F73" s="146">
        <f xml:space="preserve"> ConFin!F$300</f>
        <v>257133.21698628782</v>
      </c>
      <c r="G73" s="146" t="str">
        <f xml:space="preserve"> ConFin!G$300</f>
        <v>$ 000s</v>
      </c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FF73" s="38"/>
      <c r="FG73" s="38"/>
      <c r="FH73" s="38"/>
      <c r="FI73" s="38"/>
      <c r="FJ73" s="38"/>
      <c r="FK73" s="38"/>
      <c r="FL73" s="38"/>
      <c r="FM73" s="38"/>
      <c r="FN73" s="38"/>
      <c r="FO73" s="38"/>
      <c r="FP73" s="38"/>
      <c r="FQ73" s="38"/>
      <c r="FR73" s="38"/>
      <c r="FS73" s="38"/>
      <c r="FT73" s="38"/>
      <c r="FU73" s="38"/>
      <c r="FV73" s="38"/>
      <c r="FW73" s="38"/>
      <c r="FX73" s="38"/>
      <c r="FY73" s="38"/>
      <c r="FZ73" s="38"/>
      <c r="GA73" s="38"/>
      <c r="GB73" s="38"/>
      <c r="GC73" s="38"/>
      <c r="GD73" s="38"/>
      <c r="GE73" s="38"/>
      <c r="GF73" s="38"/>
      <c r="GG73" s="38"/>
      <c r="GH73" s="38"/>
      <c r="GI73" s="38"/>
      <c r="GJ73" s="38"/>
    </row>
    <row r="74" spans="1:192" x14ac:dyDescent="0.25">
      <c r="E74" s="399" t="str">
        <f xml:space="preserve"> InpC!E$119</f>
        <v>Senior debt - T1 repayment term</v>
      </c>
      <c r="F74" s="399">
        <f xml:space="preserve"> InpC!F$119</f>
        <v>17</v>
      </c>
      <c r="G74" s="399" t="str">
        <f xml:space="preserve"> InpC!G$119</f>
        <v>years</v>
      </c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38"/>
      <c r="EW74" s="38"/>
      <c r="EX74" s="38"/>
      <c r="EY74" s="38"/>
      <c r="EZ74" s="38"/>
      <c r="FA74" s="38"/>
      <c r="FB74" s="38"/>
      <c r="FC74" s="38"/>
      <c r="FD74" s="38"/>
      <c r="FE74" s="38"/>
      <c r="FF74" s="38"/>
      <c r="FG74" s="38"/>
      <c r="FH74" s="38"/>
      <c r="FI74" s="38"/>
      <c r="FJ74" s="38"/>
      <c r="FK74" s="38"/>
      <c r="FL74" s="38"/>
      <c r="FM74" s="38"/>
      <c r="FN74" s="38"/>
      <c r="FO74" s="38"/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38"/>
      <c r="GC74" s="38"/>
      <c r="GD74" s="38"/>
      <c r="GE74" s="38"/>
      <c r="GF74" s="38"/>
      <c r="GG74" s="38"/>
      <c r="GH74" s="38"/>
      <c r="GI74" s="38"/>
      <c r="GJ74" s="38"/>
    </row>
    <row r="75" spans="1:192" x14ac:dyDescent="0.25">
      <c r="E75" s="405" t="str">
        <f xml:space="preserve"> InpC!E$218</f>
        <v>Number of periods in a year</v>
      </c>
      <c r="F75" s="405">
        <f xml:space="preserve"> InpC!F$218</f>
        <v>2</v>
      </c>
      <c r="G75" s="405" t="str">
        <f xml:space="preserve"> InpC!G$218</f>
        <v>periods</v>
      </c>
    </row>
    <row r="76" spans="1:192" x14ac:dyDescent="0.25">
      <c r="E76" s="194" t="str">
        <f xml:space="preserve"> Time!E$140</f>
        <v>Senior debt repayment period flag</v>
      </c>
      <c r="F76" s="194">
        <f xml:space="preserve"> Time!F$140</f>
        <v>0</v>
      </c>
      <c r="G76" s="194" t="str">
        <f xml:space="preserve"> Time!G$140</f>
        <v>flag</v>
      </c>
      <c r="H76" s="194">
        <f xml:space="preserve"> Time!H$140</f>
        <v>34</v>
      </c>
      <c r="I76" s="194">
        <f xml:space="preserve"> Time!I$140</f>
        <v>0</v>
      </c>
      <c r="J76" s="194">
        <f xml:space="preserve"> Time!J$140</f>
        <v>0</v>
      </c>
      <c r="K76" s="194">
        <f xml:space="preserve"> Time!K$140</f>
        <v>0</v>
      </c>
      <c r="L76" s="194">
        <f xml:space="preserve"> Time!L$140</f>
        <v>0</v>
      </c>
      <c r="M76" s="194">
        <f xml:space="preserve"> Time!M$140</f>
        <v>0</v>
      </c>
      <c r="N76" s="194">
        <f xml:space="preserve"> Time!N$140</f>
        <v>0</v>
      </c>
      <c r="O76" s="194">
        <f xml:space="preserve"> Time!O$140</f>
        <v>0</v>
      </c>
      <c r="P76" s="194">
        <f xml:space="preserve"> Time!P$140</f>
        <v>0</v>
      </c>
      <c r="Q76" s="194">
        <f xml:space="preserve"> Time!Q$140</f>
        <v>1</v>
      </c>
      <c r="R76" s="194">
        <f xml:space="preserve"> Time!R$140</f>
        <v>1</v>
      </c>
      <c r="S76" s="194">
        <f xml:space="preserve"> Time!S$140</f>
        <v>1</v>
      </c>
      <c r="T76" s="194">
        <f xml:space="preserve"> Time!T$140</f>
        <v>1</v>
      </c>
      <c r="U76" s="194">
        <f xml:space="preserve"> Time!U$140</f>
        <v>1</v>
      </c>
      <c r="V76" s="194">
        <f xml:space="preserve"> Time!V$140</f>
        <v>1</v>
      </c>
      <c r="W76" s="194">
        <f xml:space="preserve"> Time!W$140</f>
        <v>1</v>
      </c>
      <c r="X76" s="194">
        <f xml:space="preserve"> Time!X$140</f>
        <v>1</v>
      </c>
      <c r="Y76" s="194">
        <f xml:space="preserve"> Time!Y$140</f>
        <v>1</v>
      </c>
      <c r="Z76" s="194">
        <f xml:space="preserve"> Time!Z$140</f>
        <v>1</v>
      </c>
      <c r="AA76" s="194">
        <f xml:space="preserve"> Time!AA$140</f>
        <v>1</v>
      </c>
      <c r="AB76" s="194">
        <f xml:space="preserve"> Time!AB$140</f>
        <v>1</v>
      </c>
      <c r="AC76" s="194">
        <f xml:space="preserve"> Time!AC$140</f>
        <v>1</v>
      </c>
      <c r="AD76" s="194">
        <f xml:space="preserve"> Time!AD$140</f>
        <v>1</v>
      </c>
      <c r="AE76" s="194">
        <f xml:space="preserve"> Time!AE$140</f>
        <v>1</v>
      </c>
      <c r="AF76" s="194">
        <f xml:space="preserve"> Time!AF$140</f>
        <v>1</v>
      </c>
      <c r="AG76" s="194">
        <f xml:space="preserve"> Time!AG$140</f>
        <v>1</v>
      </c>
      <c r="AH76" s="194">
        <f xml:space="preserve"> Time!AH$140</f>
        <v>1</v>
      </c>
      <c r="AI76" s="194">
        <f xml:space="preserve"> Time!AI$140</f>
        <v>1</v>
      </c>
      <c r="AJ76" s="194">
        <f xml:space="preserve"> Time!AJ$140</f>
        <v>1</v>
      </c>
      <c r="AK76" s="194">
        <f xml:space="preserve"> Time!AK$140</f>
        <v>1</v>
      </c>
      <c r="AL76" s="194">
        <f xml:space="preserve"> Time!AL$140</f>
        <v>1</v>
      </c>
      <c r="AM76" s="194">
        <f xml:space="preserve"> Time!AM$140</f>
        <v>1</v>
      </c>
      <c r="AN76" s="194">
        <f xml:space="preserve"> Time!AN$140</f>
        <v>1</v>
      </c>
      <c r="AO76" s="194">
        <f xml:space="preserve"> Time!AO$140</f>
        <v>1</v>
      </c>
      <c r="AP76" s="194">
        <f xml:space="preserve"> Time!AP$140</f>
        <v>1</v>
      </c>
      <c r="AQ76" s="194">
        <f xml:space="preserve"> Time!AQ$140</f>
        <v>1</v>
      </c>
      <c r="AR76" s="194">
        <f xml:space="preserve"> Time!AR$140</f>
        <v>1</v>
      </c>
      <c r="AS76" s="194">
        <f xml:space="preserve"> Time!AS$140</f>
        <v>1</v>
      </c>
      <c r="AT76" s="194">
        <f xml:space="preserve"> Time!AT$140</f>
        <v>1</v>
      </c>
      <c r="AU76" s="194">
        <f xml:space="preserve"> Time!AU$140</f>
        <v>1</v>
      </c>
      <c r="AV76" s="194">
        <f xml:space="preserve"> Time!AV$140</f>
        <v>1</v>
      </c>
      <c r="AW76" s="194">
        <f xml:space="preserve"> Time!AW$140</f>
        <v>1</v>
      </c>
      <c r="AX76" s="194">
        <f xml:space="preserve"> Time!AX$140</f>
        <v>1</v>
      </c>
      <c r="AY76" s="194">
        <f xml:space="preserve"> Time!AY$140</f>
        <v>0</v>
      </c>
      <c r="AZ76" s="194">
        <f xml:space="preserve"> Time!AZ$140</f>
        <v>0</v>
      </c>
      <c r="BA76" s="194">
        <f xml:space="preserve"> Time!BA$140</f>
        <v>0</v>
      </c>
      <c r="BB76" s="194">
        <f xml:space="preserve"> Time!BB$140</f>
        <v>0</v>
      </c>
      <c r="BC76" s="194">
        <f xml:space="preserve"> Time!BC$140</f>
        <v>0</v>
      </c>
      <c r="BD76" s="194">
        <f xml:space="preserve"> Time!BD$140</f>
        <v>0</v>
      </c>
      <c r="BE76" s="194">
        <f xml:space="preserve"> Time!BE$140</f>
        <v>0</v>
      </c>
      <c r="BF76" s="194">
        <f xml:space="preserve"> Time!BF$140</f>
        <v>0</v>
      </c>
      <c r="BG76" s="194">
        <f xml:space="preserve"> Time!BG$140</f>
        <v>0</v>
      </c>
      <c r="BH76" s="194">
        <f xml:space="preserve"> Time!BH$140</f>
        <v>0</v>
      </c>
      <c r="BI76" s="194">
        <f xml:space="preserve"> Time!BI$140</f>
        <v>0</v>
      </c>
      <c r="BJ76" s="194">
        <f xml:space="preserve"> Time!BJ$140</f>
        <v>0</v>
      </c>
      <c r="BK76" s="194">
        <f xml:space="preserve"> Time!BK$140</f>
        <v>0</v>
      </c>
      <c r="BL76" s="194">
        <f xml:space="preserve"> Time!BL$140</f>
        <v>0</v>
      </c>
      <c r="BM76" s="194">
        <f xml:space="preserve"> Time!BM$140</f>
        <v>0</v>
      </c>
      <c r="BN76" s="194">
        <f xml:space="preserve"> Time!BN$140</f>
        <v>0</v>
      </c>
      <c r="BO76" s="194">
        <f xml:space="preserve"> Time!BO$140</f>
        <v>0</v>
      </c>
      <c r="BP76" s="194">
        <f xml:space="preserve"> Time!BP$140</f>
        <v>0</v>
      </c>
      <c r="BQ76" s="194">
        <f xml:space="preserve"> Time!BQ$140</f>
        <v>0</v>
      </c>
      <c r="BR76" s="194">
        <f xml:space="preserve"> Time!BR$140</f>
        <v>0</v>
      </c>
      <c r="BS76" s="194">
        <f xml:space="preserve"> Time!BS$140</f>
        <v>0</v>
      </c>
      <c r="BT76" s="194">
        <f xml:space="preserve"> Time!BT$140</f>
        <v>0</v>
      </c>
      <c r="BU76" s="194">
        <f xml:space="preserve"> Time!BU$140</f>
        <v>0</v>
      </c>
      <c r="BV76" s="194">
        <f xml:space="preserve"> Time!BV$140</f>
        <v>0</v>
      </c>
      <c r="BW76" s="194">
        <f xml:space="preserve"> Time!BW$140</f>
        <v>0</v>
      </c>
      <c r="BX76" s="194">
        <f xml:space="preserve"> Time!BX$140</f>
        <v>0</v>
      </c>
      <c r="BY76" s="194">
        <f xml:space="preserve"> Time!BY$140</f>
        <v>0</v>
      </c>
      <c r="BZ76" s="194">
        <f xml:space="preserve"> Time!BZ$140</f>
        <v>0</v>
      </c>
      <c r="CA76" s="194">
        <f xml:space="preserve"> Time!CA$140</f>
        <v>0</v>
      </c>
      <c r="CB76" s="194">
        <f xml:space="preserve"> Time!CB$140</f>
        <v>0</v>
      </c>
      <c r="CC76" s="194">
        <f xml:space="preserve"> Time!CC$140</f>
        <v>0</v>
      </c>
      <c r="CD76" s="194">
        <f xml:space="preserve"> Time!CD$140</f>
        <v>0</v>
      </c>
      <c r="CE76" s="194">
        <f xml:space="preserve"> Time!CE$140</f>
        <v>0</v>
      </c>
      <c r="CF76" s="194">
        <f xml:space="preserve"> Time!CF$140</f>
        <v>0</v>
      </c>
      <c r="CG76" s="194">
        <f xml:space="preserve"> Time!CG$140</f>
        <v>0</v>
      </c>
      <c r="CH76" s="194">
        <f xml:space="preserve"> Time!CH$140</f>
        <v>0</v>
      </c>
      <c r="CI76" s="194">
        <f xml:space="preserve"> Time!CI$140</f>
        <v>0</v>
      </c>
      <c r="CJ76" s="194">
        <f xml:space="preserve"> Time!CJ$140</f>
        <v>0</v>
      </c>
      <c r="CK76" s="194">
        <f xml:space="preserve"> Time!CK$140</f>
        <v>0</v>
      </c>
      <c r="CL76" s="194">
        <f xml:space="preserve"> Time!CL$140</f>
        <v>0</v>
      </c>
      <c r="CM76" s="194">
        <f xml:space="preserve"> Time!CM$140</f>
        <v>0</v>
      </c>
      <c r="CN76" s="194">
        <f xml:space="preserve"> Time!CN$140</f>
        <v>0</v>
      </c>
      <c r="CO76" s="194">
        <f xml:space="preserve"> Time!CO$140</f>
        <v>0</v>
      </c>
      <c r="CP76" s="194">
        <f xml:space="preserve"> Time!CP$140</f>
        <v>0</v>
      </c>
      <c r="CQ76" s="194">
        <f xml:space="preserve"> Time!CQ$140</f>
        <v>0</v>
      </c>
      <c r="CR76" s="194">
        <f xml:space="preserve"> Time!CR$140</f>
        <v>0</v>
      </c>
      <c r="CS76" s="194">
        <f xml:space="preserve"> Time!CS$140</f>
        <v>0</v>
      </c>
      <c r="CT76" s="194">
        <f xml:space="preserve"> Time!CT$140</f>
        <v>0</v>
      </c>
      <c r="CU76" s="194">
        <f xml:space="preserve"> Time!CU$140</f>
        <v>0</v>
      </c>
      <c r="CV76" s="194">
        <f xml:space="preserve"> Time!CV$140</f>
        <v>0</v>
      </c>
      <c r="CW76" s="194">
        <f xml:space="preserve"> Time!CW$140</f>
        <v>0</v>
      </c>
      <c r="CX76" s="194">
        <f xml:space="preserve"> Time!CX$140</f>
        <v>0</v>
      </c>
      <c r="CY76" s="194">
        <f xml:space="preserve"> Time!CY$140</f>
        <v>0</v>
      </c>
      <c r="CZ76" s="194">
        <f xml:space="preserve"> Time!CZ$140</f>
        <v>0</v>
      </c>
      <c r="DA76" s="194">
        <f xml:space="preserve"> Time!DA$140</f>
        <v>0</v>
      </c>
      <c r="DB76" s="194">
        <f xml:space="preserve"> Time!DB$140</f>
        <v>0</v>
      </c>
      <c r="DC76" s="194">
        <f xml:space="preserve"> Time!DC$140</f>
        <v>0</v>
      </c>
      <c r="DD76" s="194">
        <f xml:space="preserve"> Time!DD$140</f>
        <v>0</v>
      </c>
      <c r="DE76" s="194">
        <f xml:space="preserve"> Time!DE$140</f>
        <v>0</v>
      </c>
      <c r="DF76" s="194">
        <f xml:space="preserve"> Time!DF$140</f>
        <v>0</v>
      </c>
      <c r="DG76" s="194">
        <f xml:space="preserve"> Time!DG$140</f>
        <v>0</v>
      </c>
      <c r="DH76" s="194">
        <f xml:space="preserve"> Time!DH$140</f>
        <v>0</v>
      </c>
      <c r="DI76" s="194">
        <f xml:space="preserve"> Time!DI$140</f>
        <v>0</v>
      </c>
      <c r="DJ76" s="194">
        <f xml:space="preserve"> Time!DJ$140</f>
        <v>0</v>
      </c>
      <c r="DK76" s="194">
        <f xml:space="preserve"> Time!DK$140</f>
        <v>0</v>
      </c>
      <c r="DL76" s="194">
        <f xml:space="preserve"> Time!DL$140</f>
        <v>0</v>
      </c>
      <c r="DM76" s="194">
        <f xml:space="preserve"> Time!DM$140</f>
        <v>0</v>
      </c>
      <c r="DN76" s="194">
        <f xml:space="preserve"> Time!DN$140</f>
        <v>0</v>
      </c>
      <c r="DO76" s="194">
        <f xml:space="preserve"> Time!DO$140</f>
        <v>0</v>
      </c>
      <c r="DP76" s="194">
        <f xml:space="preserve"> Time!DP$140</f>
        <v>0</v>
      </c>
      <c r="DQ76" s="194">
        <f xml:space="preserve"> Time!DQ$140</f>
        <v>0</v>
      </c>
      <c r="DR76" s="194">
        <f xml:space="preserve"> Time!DR$140</f>
        <v>0</v>
      </c>
      <c r="DS76" s="194">
        <f xml:space="preserve"> Time!DS$140</f>
        <v>0</v>
      </c>
      <c r="DT76" s="194">
        <f xml:space="preserve"> Time!DT$140</f>
        <v>0</v>
      </c>
      <c r="DU76" s="194">
        <f xml:space="preserve"> Time!DU$140</f>
        <v>0</v>
      </c>
      <c r="DV76" s="194">
        <f xml:space="preserve"> Time!DV$140</f>
        <v>0</v>
      </c>
      <c r="DW76" s="194">
        <f xml:space="preserve"> Time!DW$140</f>
        <v>0</v>
      </c>
      <c r="DX76" s="194">
        <f xml:space="preserve"> Time!DX$140</f>
        <v>0</v>
      </c>
      <c r="DY76" s="194">
        <f xml:space="preserve"> Time!DY$140</f>
        <v>0</v>
      </c>
      <c r="DZ76" s="194">
        <f xml:space="preserve"> Time!DZ$140</f>
        <v>0</v>
      </c>
      <c r="EA76" s="194">
        <f xml:space="preserve"> Time!EA$140</f>
        <v>0</v>
      </c>
      <c r="EB76" s="194">
        <f xml:space="preserve"> Time!EB$140</f>
        <v>0</v>
      </c>
      <c r="EC76" s="194">
        <f xml:space="preserve"> Time!EC$140</f>
        <v>0</v>
      </c>
      <c r="ED76" s="194">
        <f xml:space="preserve"> Time!ED$140</f>
        <v>0</v>
      </c>
      <c r="EE76" s="194">
        <f xml:space="preserve"> Time!EE$140</f>
        <v>0</v>
      </c>
      <c r="EF76" s="194">
        <f xml:space="preserve"> Time!EF$140</f>
        <v>0</v>
      </c>
      <c r="EG76" s="194">
        <f xml:space="preserve"> Time!EG$140</f>
        <v>0</v>
      </c>
      <c r="EH76" s="194">
        <f xml:space="preserve"> Time!EH$140</f>
        <v>0</v>
      </c>
      <c r="EI76" s="194">
        <f xml:space="preserve"> Time!EI$140</f>
        <v>0</v>
      </c>
      <c r="EJ76" s="194">
        <f xml:space="preserve"> Time!EJ$140</f>
        <v>0</v>
      </c>
      <c r="EK76" s="194">
        <f xml:space="preserve"> Time!EK$140</f>
        <v>0</v>
      </c>
      <c r="EL76" s="194">
        <f xml:space="preserve"> Time!EL$140</f>
        <v>0</v>
      </c>
      <c r="EM76" s="194">
        <f xml:space="preserve"> Time!EM$140</f>
        <v>0</v>
      </c>
      <c r="EN76" s="194">
        <f xml:space="preserve"> Time!EN$140</f>
        <v>0</v>
      </c>
      <c r="EO76" s="194">
        <f xml:space="preserve"> Time!EO$140</f>
        <v>0</v>
      </c>
      <c r="EP76" s="194">
        <f xml:space="preserve"> Time!EP$140</f>
        <v>0</v>
      </c>
      <c r="EQ76" s="194">
        <f xml:space="preserve"> Time!EQ$140</f>
        <v>0</v>
      </c>
      <c r="ER76" s="194">
        <f xml:space="preserve"> Time!ER$140</f>
        <v>0</v>
      </c>
      <c r="ES76" s="194">
        <f xml:space="preserve"> Time!ES$140</f>
        <v>0</v>
      </c>
      <c r="ET76" s="194">
        <f xml:space="preserve"> Time!ET$140</f>
        <v>0</v>
      </c>
      <c r="EU76" s="194">
        <f xml:space="preserve"> Time!EU$140</f>
        <v>0</v>
      </c>
      <c r="EV76" s="194">
        <f xml:space="preserve"> Time!EV$140</f>
        <v>0</v>
      </c>
      <c r="EW76" s="194">
        <f xml:space="preserve"> Time!EW$140</f>
        <v>0</v>
      </c>
      <c r="EX76" s="194">
        <f xml:space="preserve"> Time!EX$140</f>
        <v>0</v>
      </c>
      <c r="EY76" s="194">
        <f xml:space="preserve"> Time!EY$140</f>
        <v>0</v>
      </c>
      <c r="EZ76" s="194">
        <f xml:space="preserve"> Time!EZ$140</f>
        <v>0</v>
      </c>
      <c r="FA76" s="194">
        <f xml:space="preserve"> Time!FA$140</f>
        <v>0</v>
      </c>
      <c r="FB76" s="194">
        <f xml:space="preserve"> Time!FB$140</f>
        <v>0</v>
      </c>
      <c r="FC76" s="194">
        <f xml:space="preserve"> Time!FC$140</f>
        <v>0</v>
      </c>
      <c r="FD76" s="194">
        <f xml:space="preserve"> Time!FD$140</f>
        <v>0</v>
      </c>
      <c r="FE76" s="194">
        <f xml:space="preserve"> Time!FE$140</f>
        <v>0</v>
      </c>
      <c r="FF76" s="194">
        <f xml:space="preserve"> Time!FF$140</f>
        <v>0</v>
      </c>
      <c r="FG76" s="194">
        <f xml:space="preserve"> Time!FG$140</f>
        <v>0</v>
      </c>
      <c r="FH76" s="194">
        <f xml:space="preserve"> Time!FH$140</f>
        <v>0</v>
      </c>
      <c r="FI76" s="194">
        <f xml:space="preserve"> Time!FI$140</f>
        <v>0</v>
      </c>
      <c r="FJ76" s="194">
        <f xml:space="preserve"> Time!FJ$140</f>
        <v>0</v>
      </c>
      <c r="FK76" s="194">
        <f xml:space="preserve"> Time!FK$140</f>
        <v>0</v>
      </c>
      <c r="FL76" s="194">
        <f xml:space="preserve"> Time!FL$140</f>
        <v>0</v>
      </c>
      <c r="FM76" s="194">
        <f xml:space="preserve"> Time!FM$140</f>
        <v>0</v>
      </c>
      <c r="FN76" s="194">
        <f xml:space="preserve"> Time!FN$140</f>
        <v>0</v>
      </c>
      <c r="FO76" s="194">
        <f xml:space="preserve"> Time!FO$140</f>
        <v>0</v>
      </c>
      <c r="FP76" s="194">
        <f xml:space="preserve"> Time!FP$140</f>
        <v>0</v>
      </c>
      <c r="FQ76" s="194">
        <f xml:space="preserve"> Time!FQ$140</f>
        <v>0</v>
      </c>
      <c r="FR76" s="194">
        <f xml:space="preserve"> Time!FR$140</f>
        <v>0</v>
      </c>
      <c r="FS76" s="194">
        <f xml:space="preserve"> Time!FS$140</f>
        <v>0</v>
      </c>
      <c r="FT76" s="194">
        <f xml:space="preserve"> Time!FT$140</f>
        <v>0</v>
      </c>
      <c r="FU76" s="194">
        <f xml:space="preserve"> Time!FU$140</f>
        <v>0</v>
      </c>
      <c r="FV76" s="194">
        <f xml:space="preserve"> Time!FV$140</f>
        <v>0</v>
      </c>
      <c r="FW76" s="194">
        <f xml:space="preserve"> Time!FW$140</f>
        <v>0</v>
      </c>
      <c r="FX76" s="194">
        <f xml:space="preserve"> Time!FX$140</f>
        <v>0</v>
      </c>
      <c r="FY76" s="194">
        <f xml:space="preserve"> Time!FY$140</f>
        <v>0</v>
      </c>
      <c r="FZ76" s="194">
        <f xml:space="preserve"> Time!FZ$140</f>
        <v>0</v>
      </c>
      <c r="GA76" s="194">
        <f xml:space="preserve"> Time!GA$140</f>
        <v>0</v>
      </c>
      <c r="GB76" s="194">
        <f xml:space="preserve"> Time!GB$140</f>
        <v>0</v>
      </c>
      <c r="GC76" s="194">
        <f xml:space="preserve"> Time!GC$140</f>
        <v>0</v>
      </c>
      <c r="GD76" s="194">
        <f xml:space="preserve"> Time!GD$140</f>
        <v>0</v>
      </c>
      <c r="GE76" s="194">
        <f xml:space="preserve"> Time!GE$140</f>
        <v>0</v>
      </c>
      <c r="GF76" s="194">
        <f xml:space="preserve"> Time!GF$140</f>
        <v>0</v>
      </c>
      <c r="GG76" s="194">
        <f xml:space="preserve"> Time!GG$140</f>
        <v>0</v>
      </c>
      <c r="GH76" s="194">
        <f xml:space="preserve"> Time!GH$140</f>
        <v>0</v>
      </c>
      <c r="GI76" s="194">
        <f xml:space="preserve"> Time!GI$140</f>
        <v>0</v>
      </c>
      <c r="GJ76" s="194">
        <f xml:space="preserve"> Time!GJ$140</f>
        <v>0</v>
      </c>
    </row>
    <row r="77" spans="1:192" x14ac:dyDescent="0.25">
      <c r="A77" s="242"/>
      <c r="B77" s="242"/>
      <c r="C77" s="243"/>
      <c r="D77" s="244"/>
      <c r="E77" s="240" t="s">
        <v>240</v>
      </c>
      <c r="F77" s="316"/>
      <c r="G77" s="316" t="str">
        <f xml:space="preserve"> SMU</f>
        <v>$ 000s</v>
      </c>
      <c r="H77" s="316">
        <f xml:space="preserve"> SUM(J77:GJ77)</f>
        <v>257133.21698628791</v>
      </c>
      <c r="I77" s="316"/>
      <c r="J77" s="316">
        <f t="shared" ref="J77:AO77" si="174" xml:space="preserve"> $F73 / $F74 / $F75 * J76</f>
        <v>0</v>
      </c>
      <c r="K77" s="316">
        <f t="shared" si="174"/>
        <v>0</v>
      </c>
      <c r="L77" s="316">
        <f t="shared" si="174"/>
        <v>0</v>
      </c>
      <c r="M77" s="316">
        <f t="shared" si="174"/>
        <v>0</v>
      </c>
      <c r="N77" s="316">
        <f t="shared" si="174"/>
        <v>0</v>
      </c>
      <c r="O77" s="316">
        <f t="shared" si="174"/>
        <v>0</v>
      </c>
      <c r="P77" s="316">
        <f t="shared" si="174"/>
        <v>0</v>
      </c>
      <c r="Q77" s="316">
        <f xml:space="preserve"> $F73 / $F74 / $F75 * Q76</f>
        <v>7562.7416760672886</v>
      </c>
      <c r="R77" s="316">
        <f t="shared" si="174"/>
        <v>7562.7416760672886</v>
      </c>
      <c r="S77" s="316">
        <f t="shared" si="174"/>
        <v>7562.7416760672886</v>
      </c>
      <c r="T77" s="316">
        <f t="shared" si="174"/>
        <v>7562.7416760672886</v>
      </c>
      <c r="U77" s="316">
        <f t="shared" si="174"/>
        <v>7562.7416760672886</v>
      </c>
      <c r="V77" s="316">
        <f t="shared" si="174"/>
        <v>7562.7416760672886</v>
      </c>
      <c r="W77" s="316">
        <f t="shared" si="174"/>
        <v>7562.7416760672886</v>
      </c>
      <c r="X77" s="316">
        <f t="shared" si="174"/>
        <v>7562.7416760672886</v>
      </c>
      <c r="Y77" s="316">
        <f t="shared" si="174"/>
        <v>7562.7416760672886</v>
      </c>
      <c r="Z77" s="316">
        <f t="shared" si="174"/>
        <v>7562.7416760672886</v>
      </c>
      <c r="AA77" s="316">
        <f t="shared" si="174"/>
        <v>7562.7416760672886</v>
      </c>
      <c r="AB77" s="316">
        <f t="shared" si="174"/>
        <v>7562.7416760672886</v>
      </c>
      <c r="AC77" s="316">
        <f t="shared" si="174"/>
        <v>7562.7416760672886</v>
      </c>
      <c r="AD77" s="316">
        <f t="shared" si="174"/>
        <v>7562.7416760672886</v>
      </c>
      <c r="AE77" s="316">
        <f t="shared" si="174"/>
        <v>7562.7416760672886</v>
      </c>
      <c r="AF77" s="316">
        <f t="shared" si="174"/>
        <v>7562.7416760672886</v>
      </c>
      <c r="AG77" s="316">
        <f t="shared" si="174"/>
        <v>7562.7416760672886</v>
      </c>
      <c r="AH77" s="316">
        <f t="shared" si="174"/>
        <v>7562.7416760672886</v>
      </c>
      <c r="AI77" s="316">
        <f t="shared" si="174"/>
        <v>7562.7416760672886</v>
      </c>
      <c r="AJ77" s="316">
        <f t="shared" si="174"/>
        <v>7562.7416760672886</v>
      </c>
      <c r="AK77" s="316">
        <f t="shared" si="174"/>
        <v>7562.7416760672886</v>
      </c>
      <c r="AL77" s="316">
        <f t="shared" si="174"/>
        <v>7562.7416760672886</v>
      </c>
      <c r="AM77" s="316">
        <f t="shared" si="174"/>
        <v>7562.7416760672886</v>
      </c>
      <c r="AN77" s="316">
        <f t="shared" si="174"/>
        <v>7562.7416760672886</v>
      </c>
      <c r="AO77" s="316">
        <f t="shared" si="174"/>
        <v>7562.7416760672886</v>
      </c>
      <c r="AP77" s="316">
        <f t="shared" ref="AP77:BD77" si="175" xml:space="preserve"> $F73 / $F74 / $F75 * AP76</f>
        <v>7562.7416760672886</v>
      </c>
      <c r="AQ77" s="316">
        <f t="shared" si="175"/>
        <v>7562.7416760672886</v>
      </c>
      <c r="AR77" s="316">
        <f t="shared" si="175"/>
        <v>7562.7416760672886</v>
      </c>
      <c r="AS77" s="316">
        <f t="shared" si="175"/>
        <v>7562.7416760672886</v>
      </c>
      <c r="AT77" s="316">
        <f t="shared" si="175"/>
        <v>7562.7416760672886</v>
      </c>
      <c r="AU77" s="316">
        <f t="shared" si="175"/>
        <v>7562.7416760672886</v>
      </c>
      <c r="AV77" s="316">
        <f t="shared" si="175"/>
        <v>7562.7416760672886</v>
      </c>
      <c r="AW77" s="316">
        <f t="shared" si="175"/>
        <v>7562.7416760672886</v>
      </c>
      <c r="AX77" s="316">
        <f t="shared" si="175"/>
        <v>7562.7416760672886</v>
      </c>
      <c r="AY77" s="316">
        <f t="shared" si="175"/>
        <v>0</v>
      </c>
      <c r="AZ77" s="316">
        <f t="shared" si="175"/>
        <v>0</v>
      </c>
      <c r="BA77" s="316">
        <f t="shared" si="175"/>
        <v>0</v>
      </c>
      <c r="BB77" s="316">
        <f t="shared" si="175"/>
        <v>0</v>
      </c>
      <c r="BC77" s="316">
        <f t="shared" si="175"/>
        <v>0</v>
      </c>
      <c r="BD77" s="316">
        <f t="shared" si="175"/>
        <v>0</v>
      </c>
      <c r="BE77" s="316">
        <f t="shared" ref="BE77:DP77" si="176" xml:space="preserve"> $F73 / $F74 / $F75 * BE76</f>
        <v>0</v>
      </c>
      <c r="BF77" s="316">
        <f t="shared" si="176"/>
        <v>0</v>
      </c>
      <c r="BG77" s="316">
        <f t="shared" si="176"/>
        <v>0</v>
      </c>
      <c r="BH77" s="316">
        <f t="shared" si="176"/>
        <v>0</v>
      </c>
      <c r="BI77" s="316">
        <f t="shared" si="176"/>
        <v>0</v>
      </c>
      <c r="BJ77" s="316">
        <f t="shared" si="176"/>
        <v>0</v>
      </c>
      <c r="BK77" s="316">
        <f t="shared" si="176"/>
        <v>0</v>
      </c>
      <c r="BL77" s="316">
        <f t="shared" si="176"/>
        <v>0</v>
      </c>
      <c r="BM77" s="316">
        <f t="shared" si="176"/>
        <v>0</v>
      </c>
      <c r="BN77" s="316">
        <f t="shared" si="176"/>
        <v>0</v>
      </c>
      <c r="BO77" s="316">
        <f t="shared" si="176"/>
        <v>0</v>
      </c>
      <c r="BP77" s="316">
        <f t="shared" si="176"/>
        <v>0</v>
      </c>
      <c r="BQ77" s="316">
        <f t="shared" si="176"/>
        <v>0</v>
      </c>
      <c r="BR77" s="316">
        <f t="shared" si="176"/>
        <v>0</v>
      </c>
      <c r="BS77" s="316">
        <f t="shared" si="176"/>
        <v>0</v>
      </c>
      <c r="BT77" s="316">
        <f t="shared" si="176"/>
        <v>0</v>
      </c>
      <c r="BU77" s="316">
        <f t="shared" si="176"/>
        <v>0</v>
      </c>
      <c r="BV77" s="316">
        <f t="shared" si="176"/>
        <v>0</v>
      </c>
      <c r="BW77" s="316">
        <f t="shared" si="176"/>
        <v>0</v>
      </c>
      <c r="BX77" s="316">
        <f t="shared" si="176"/>
        <v>0</v>
      </c>
      <c r="BY77" s="316">
        <f t="shared" si="176"/>
        <v>0</v>
      </c>
      <c r="BZ77" s="316">
        <f t="shared" si="176"/>
        <v>0</v>
      </c>
      <c r="CA77" s="316">
        <f t="shared" si="176"/>
        <v>0</v>
      </c>
      <c r="CB77" s="316">
        <f t="shared" si="176"/>
        <v>0</v>
      </c>
      <c r="CC77" s="316">
        <f t="shared" si="176"/>
        <v>0</v>
      </c>
      <c r="CD77" s="316">
        <f t="shared" si="176"/>
        <v>0</v>
      </c>
      <c r="CE77" s="316">
        <f t="shared" si="176"/>
        <v>0</v>
      </c>
      <c r="CF77" s="316">
        <f t="shared" si="176"/>
        <v>0</v>
      </c>
      <c r="CG77" s="316">
        <f t="shared" si="176"/>
        <v>0</v>
      </c>
      <c r="CH77" s="316">
        <f t="shared" si="176"/>
        <v>0</v>
      </c>
      <c r="CI77" s="316">
        <f t="shared" si="176"/>
        <v>0</v>
      </c>
      <c r="CJ77" s="316">
        <f t="shared" si="176"/>
        <v>0</v>
      </c>
      <c r="CK77" s="316">
        <f t="shared" si="176"/>
        <v>0</v>
      </c>
      <c r="CL77" s="316">
        <f t="shared" si="176"/>
        <v>0</v>
      </c>
      <c r="CM77" s="316">
        <f t="shared" si="176"/>
        <v>0</v>
      </c>
      <c r="CN77" s="316">
        <f t="shared" si="176"/>
        <v>0</v>
      </c>
      <c r="CO77" s="316">
        <f t="shared" si="176"/>
        <v>0</v>
      </c>
      <c r="CP77" s="316">
        <f t="shared" si="176"/>
        <v>0</v>
      </c>
      <c r="CQ77" s="316">
        <f t="shared" si="176"/>
        <v>0</v>
      </c>
      <c r="CR77" s="316">
        <f t="shared" si="176"/>
        <v>0</v>
      </c>
      <c r="CS77" s="316">
        <f t="shared" si="176"/>
        <v>0</v>
      </c>
      <c r="CT77" s="316">
        <f t="shared" si="176"/>
        <v>0</v>
      </c>
      <c r="CU77" s="316">
        <f t="shared" si="176"/>
        <v>0</v>
      </c>
      <c r="CV77" s="316">
        <f t="shared" si="176"/>
        <v>0</v>
      </c>
      <c r="CW77" s="316">
        <f t="shared" si="176"/>
        <v>0</v>
      </c>
      <c r="CX77" s="316">
        <f t="shared" si="176"/>
        <v>0</v>
      </c>
      <c r="CY77" s="316">
        <f t="shared" si="176"/>
        <v>0</v>
      </c>
      <c r="CZ77" s="316">
        <f t="shared" si="176"/>
        <v>0</v>
      </c>
      <c r="DA77" s="316">
        <f t="shared" si="176"/>
        <v>0</v>
      </c>
      <c r="DB77" s="316">
        <f t="shared" si="176"/>
        <v>0</v>
      </c>
      <c r="DC77" s="316">
        <f t="shared" si="176"/>
        <v>0</v>
      </c>
      <c r="DD77" s="316">
        <f t="shared" si="176"/>
        <v>0</v>
      </c>
      <c r="DE77" s="316">
        <f t="shared" si="176"/>
        <v>0</v>
      </c>
      <c r="DF77" s="316">
        <f t="shared" si="176"/>
        <v>0</v>
      </c>
      <c r="DG77" s="316">
        <f t="shared" si="176"/>
        <v>0</v>
      </c>
      <c r="DH77" s="316">
        <f t="shared" si="176"/>
        <v>0</v>
      </c>
      <c r="DI77" s="316">
        <f t="shared" si="176"/>
        <v>0</v>
      </c>
      <c r="DJ77" s="316">
        <f t="shared" si="176"/>
        <v>0</v>
      </c>
      <c r="DK77" s="316">
        <f t="shared" si="176"/>
        <v>0</v>
      </c>
      <c r="DL77" s="316">
        <f t="shared" si="176"/>
        <v>0</v>
      </c>
      <c r="DM77" s="316">
        <f t="shared" si="176"/>
        <v>0</v>
      </c>
      <c r="DN77" s="316">
        <f t="shared" si="176"/>
        <v>0</v>
      </c>
      <c r="DO77" s="316">
        <f t="shared" si="176"/>
        <v>0</v>
      </c>
      <c r="DP77" s="316">
        <f t="shared" si="176"/>
        <v>0</v>
      </c>
      <c r="DQ77" s="316">
        <f t="shared" ref="DQ77:GB77" si="177" xml:space="preserve"> $F73 / $F74 / $F75 * DQ76</f>
        <v>0</v>
      </c>
      <c r="DR77" s="316">
        <f t="shared" si="177"/>
        <v>0</v>
      </c>
      <c r="DS77" s="316">
        <f t="shared" si="177"/>
        <v>0</v>
      </c>
      <c r="DT77" s="316">
        <f t="shared" si="177"/>
        <v>0</v>
      </c>
      <c r="DU77" s="316">
        <f t="shared" si="177"/>
        <v>0</v>
      </c>
      <c r="DV77" s="316">
        <f t="shared" si="177"/>
        <v>0</v>
      </c>
      <c r="DW77" s="316">
        <f t="shared" si="177"/>
        <v>0</v>
      </c>
      <c r="DX77" s="316">
        <f t="shared" si="177"/>
        <v>0</v>
      </c>
      <c r="DY77" s="316">
        <f t="shared" si="177"/>
        <v>0</v>
      </c>
      <c r="DZ77" s="316">
        <f t="shared" si="177"/>
        <v>0</v>
      </c>
      <c r="EA77" s="316">
        <f t="shared" si="177"/>
        <v>0</v>
      </c>
      <c r="EB77" s="316">
        <f t="shared" si="177"/>
        <v>0</v>
      </c>
      <c r="EC77" s="316">
        <f t="shared" si="177"/>
        <v>0</v>
      </c>
      <c r="ED77" s="316">
        <f t="shared" si="177"/>
        <v>0</v>
      </c>
      <c r="EE77" s="316">
        <f t="shared" si="177"/>
        <v>0</v>
      </c>
      <c r="EF77" s="316">
        <f t="shared" si="177"/>
        <v>0</v>
      </c>
      <c r="EG77" s="316">
        <f t="shared" si="177"/>
        <v>0</v>
      </c>
      <c r="EH77" s="316">
        <f t="shared" si="177"/>
        <v>0</v>
      </c>
      <c r="EI77" s="316">
        <f t="shared" si="177"/>
        <v>0</v>
      </c>
      <c r="EJ77" s="316">
        <f t="shared" si="177"/>
        <v>0</v>
      </c>
      <c r="EK77" s="316">
        <f t="shared" si="177"/>
        <v>0</v>
      </c>
      <c r="EL77" s="316">
        <f t="shared" si="177"/>
        <v>0</v>
      </c>
      <c r="EM77" s="316">
        <f t="shared" si="177"/>
        <v>0</v>
      </c>
      <c r="EN77" s="316">
        <f t="shared" si="177"/>
        <v>0</v>
      </c>
      <c r="EO77" s="316">
        <f t="shared" si="177"/>
        <v>0</v>
      </c>
      <c r="EP77" s="316">
        <f t="shared" si="177"/>
        <v>0</v>
      </c>
      <c r="EQ77" s="316">
        <f t="shared" si="177"/>
        <v>0</v>
      </c>
      <c r="ER77" s="316">
        <f t="shared" si="177"/>
        <v>0</v>
      </c>
      <c r="ES77" s="316">
        <f t="shared" si="177"/>
        <v>0</v>
      </c>
      <c r="ET77" s="316">
        <f t="shared" si="177"/>
        <v>0</v>
      </c>
      <c r="EU77" s="316">
        <f t="shared" si="177"/>
        <v>0</v>
      </c>
      <c r="EV77" s="316">
        <f t="shared" si="177"/>
        <v>0</v>
      </c>
      <c r="EW77" s="316">
        <f t="shared" si="177"/>
        <v>0</v>
      </c>
      <c r="EX77" s="316">
        <f t="shared" si="177"/>
        <v>0</v>
      </c>
      <c r="EY77" s="316">
        <f t="shared" si="177"/>
        <v>0</v>
      </c>
      <c r="EZ77" s="316">
        <f t="shared" si="177"/>
        <v>0</v>
      </c>
      <c r="FA77" s="316">
        <f t="shared" si="177"/>
        <v>0</v>
      </c>
      <c r="FB77" s="316">
        <f t="shared" si="177"/>
        <v>0</v>
      </c>
      <c r="FC77" s="316">
        <f t="shared" si="177"/>
        <v>0</v>
      </c>
      <c r="FD77" s="316">
        <f t="shared" si="177"/>
        <v>0</v>
      </c>
      <c r="FE77" s="316">
        <f t="shared" si="177"/>
        <v>0</v>
      </c>
      <c r="FF77" s="316">
        <f t="shared" si="177"/>
        <v>0</v>
      </c>
      <c r="FG77" s="316">
        <f t="shared" si="177"/>
        <v>0</v>
      </c>
      <c r="FH77" s="316">
        <f t="shared" si="177"/>
        <v>0</v>
      </c>
      <c r="FI77" s="316">
        <f t="shared" si="177"/>
        <v>0</v>
      </c>
      <c r="FJ77" s="316">
        <f t="shared" si="177"/>
        <v>0</v>
      </c>
      <c r="FK77" s="316">
        <f t="shared" si="177"/>
        <v>0</v>
      </c>
      <c r="FL77" s="316">
        <f t="shared" si="177"/>
        <v>0</v>
      </c>
      <c r="FM77" s="316">
        <f t="shared" si="177"/>
        <v>0</v>
      </c>
      <c r="FN77" s="316">
        <f t="shared" si="177"/>
        <v>0</v>
      </c>
      <c r="FO77" s="316">
        <f t="shared" si="177"/>
        <v>0</v>
      </c>
      <c r="FP77" s="316">
        <f t="shared" si="177"/>
        <v>0</v>
      </c>
      <c r="FQ77" s="316">
        <f t="shared" si="177"/>
        <v>0</v>
      </c>
      <c r="FR77" s="316">
        <f t="shared" si="177"/>
        <v>0</v>
      </c>
      <c r="FS77" s="316">
        <f t="shared" si="177"/>
        <v>0</v>
      </c>
      <c r="FT77" s="316">
        <f t="shared" si="177"/>
        <v>0</v>
      </c>
      <c r="FU77" s="316">
        <f t="shared" si="177"/>
        <v>0</v>
      </c>
      <c r="FV77" s="316">
        <f t="shared" si="177"/>
        <v>0</v>
      </c>
      <c r="FW77" s="316">
        <f t="shared" si="177"/>
        <v>0</v>
      </c>
      <c r="FX77" s="316">
        <f t="shared" si="177"/>
        <v>0</v>
      </c>
      <c r="FY77" s="316">
        <f t="shared" si="177"/>
        <v>0</v>
      </c>
      <c r="FZ77" s="316">
        <f t="shared" si="177"/>
        <v>0</v>
      </c>
      <c r="GA77" s="316">
        <f t="shared" si="177"/>
        <v>0</v>
      </c>
      <c r="GB77" s="316">
        <f t="shared" si="177"/>
        <v>0</v>
      </c>
      <c r="GC77" s="316">
        <f t="shared" ref="GC77:GJ77" si="178" xml:space="preserve"> $F73 / $F74 / $F75 * GC76</f>
        <v>0</v>
      </c>
      <c r="GD77" s="316">
        <f t="shared" si="178"/>
        <v>0</v>
      </c>
      <c r="GE77" s="316">
        <f t="shared" si="178"/>
        <v>0</v>
      </c>
      <c r="GF77" s="316">
        <f t="shared" si="178"/>
        <v>0</v>
      </c>
      <c r="GG77" s="316">
        <f t="shared" si="178"/>
        <v>0</v>
      </c>
      <c r="GH77" s="316">
        <f t="shared" si="178"/>
        <v>0</v>
      </c>
      <c r="GI77" s="316">
        <f t="shared" si="178"/>
        <v>0</v>
      </c>
      <c r="GJ77" s="316">
        <f t="shared" si="178"/>
        <v>0</v>
      </c>
    </row>
    <row r="78" spans="1:192" x14ac:dyDescent="0.25">
      <c r="A78" s="242"/>
      <c r="B78" s="242"/>
      <c r="C78" s="243"/>
      <c r="D78" s="244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  <c r="AA78" s="316"/>
      <c r="AB78" s="316"/>
      <c r="AC78" s="316"/>
      <c r="AD78" s="316"/>
      <c r="AE78" s="316"/>
      <c r="AF78" s="316"/>
      <c r="AG78" s="316"/>
      <c r="AH78" s="316"/>
      <c r="AI78" s="316"/>
      <c r="AJ78" s="316"/>
      <c r="AK78" s="316"/>
      <c r="AL78" s="316"/>
      <c r="AM78" s="316"/>
      <c r="AN78" s="316"/>
      <c r="AO78" s="316"/>
      <c r="AP78" s="316"/>
      <c r="AQ78" s="316"/>
      <c r="AR78" s="316"/>
      <c r="AS78" s="316"/>
      <c r="AT78" s="316"/>
      <c r="AU78" s="316"/>
      <c r="AV78" s="316"/>
      <c r="AW78" s="316"/>
      <c r="AX78" s="316"/>
      <c r="AY78" s="316"/>
      <c r="AZ78" s="316"/>
      <c r="BA78" s="316"/>
      <c r="BB78" s="316"/>
      <c r="BC78" s="316"/>
      <c r="BD78" s="316"/>
      <c r="BE78" s="316"/>
      <c r="BF78" s="316"/>
      <c r="BG78" s="316"/>
      <c r="BH78" s="316"/>
      <c r="BI78" s="316"/>
      <c r="BJ78" s="316"/>
      <c r="BK78" s="316"/>
      <c r="BL78" s="316"/>
      <c r="BM78" s="316"/>
      <c r="BN78" s="316"/>
      <c r="BO78" s="316"/>
      <c r="BP78" s="316"/>
      <c r="BQ78" s="316"/>
      <c r="BR78" s="316"/>
      <c r="BS78" s="316"/>
      <c r="BT78" s="316"/>
      <c r="BU78" s="316"/>
      <c r="BV78" s="316"/>
      <c r="BW78" s="316"/>
      <c r="BX78" s="316"/>
      <c r="BY78" s="316"/>
      <c r="BZ78" s="316"/>
      <c r="CA78" s="316"/>
      <c r="CB78" s="316"/>
      <c r="CC78" s="316"/>
      <c r="CD78" s="316"/>
      <c r="CE78" s="316"/>
      <c r="CF78" s="316"/>
      <c r="CG78" s="316"/>
      <c r="CH78" s="316"/>
      <c r="CI78" s="316"/>
      <c r="CJ78" s="316"/>
      <c r="CK78" s="316"/>
      <c r="CL78" s="316"/>
      <c r="CM78" s="316"/>
      <c r="CN78" s="316"/>
      <c r="CO78" s="316"/>
      <c r="CP78" s="316"/>
      <c r="CQ78" s="316"/>
      <c r="CR78" s="316"/>
      <c r="CS78" s="316"/>
      <c r="CT78" s="316"/>
      <c r="CU78" s="316"/>
      <c r="CV78" s="316"/>
      <c r="CW78" s="316"/>
      <c r="CX78" s="316"/>
      <c r="CY78" s="316"/>
      <c r="CZ78" s="316"/>
      <c r="DA78" s="316"/>
      <c r="DB78" s="316"/>
      <c r="DC78" s="316"/>
      <c r="DD78" s="316"/>
      <c r="DE78" s="316"/>
      <c r="DF78" s="316"/>
      <c r="DG78" s="316"/>
      <c r="DH78" s="316"/>
      <c r="DI78" s="316"/>
      <c r="DJ78" s="316"/>
      <c r="DK78" s="316"/>
      <c r="DL78" s="316"/>
      <c r="DM78" s="316"/>
      <c r="DN78" s="316"/>
      <c r="DO78" s="316"/>
      <c r="DP78" s="316"/>
      <c r="DQ78" s="316"/>
      <c r="DR78" s="316"/>
      <c r="DS78" s="316"/>
      <c r="DT78" s="316"/>
      <c r="DU78" s="316"/>
      <c r="DV78" s="316"/>
      <c r="DW78" s="316"/>
      <c r="DX78" s="316"/>
      <c r="DY78" s="316"/>
      <c r="DZ78" s="316"/>
      <c r="EA78" s="316"/>
      <c r="EB78" s="316"/>
      <c r="EC78" s="316"/>
      <c r="ED78" s="316"/>
      <c r="EE78" s="316"/>
      <c r="EF78" s="316"/>
      <c r="EG78" s="316"/>
      <c r="EH78" s="316"/>
      <c r="EI78" s="316"/>
      <c r="EJ78" s="316"/>
      <c r="EK78" s="316"/>
      <c r="EL78" s="316"/>
      <c r="EM78" s="316"/>
      <c r="EN78" s="316"/>
      <c r="EO78" s="316"/>
      <c r="EP78" s="316"/>
      <c r="EQ78" s="316"/>
      <c r="ER78" s="316"/>
      <c r="ES78" s="316"/>
      <c r="ET78" s="316"/>
      <c r="EU78" s="316"/>
      <c r="EV78" s="316"/>
      <c r="EW78" s="316"/>
      <c r="EX78" s="316"/>
      <c r="EY78" s="316"/>
      <c r="EZ78" s="316"/>
      <c r="FA78" s="316"/>
      <c r="FB78" s="316"/>
      <c r="FC78" s="316"/>
      <c r="FD78" s="316"/>
      <c r="FE78" s="316"/>
      <c r="FF78" s="316"/>
      <c r="FG78" s="316"/>
      <c r="FH78" s="316"/>
      <c r="FI78" s="316"/>
      <c r="FJ78" s="316"/>
      <c r="FK78" s="316"/>
      <c r="FL78" s="316"/>
      <c r="FM78" s="316"/>
      <c r="FN78" s="316"/>
      <c r="FO78" s="316"/>
      <c r="FP78" s="316"/>
      <c r="FQ78" s="316"/>
      <c r="FR78" s="316"/>
      <c r="FS78" s="316"/>
      <c r="FT78" s="316"/>
      <c r="FU78" s="316"/>
      <c r="FV78" s="316"/>
      <c r="FW78" s="316"/>
      <c r="FX78" s="316"/>
      <c r="FY78" s="316"/>
      <c r="FZ78" s="316"/>
      <c r="GA78" s="316"/>
      <c r="GB78" s="316"/>
      <c r="GC78" s="316"/>
      <c r="GD78" s="316"/>
      <c r="GE78" s="316"/>
      <c r="GF78" s="316"/>
      <c r="GG78" s="316"/>
      <c r="GH78" s="316"/>
      <c r="GI78" s="316"/>
      <c r="GJ78" s="316"/>
    </row>
    <row r="79" spans="1:192" x14ac:dyDescent="0.25">
      <c r="A79" s="242"/>
      <c r="B79" s="242"/>
      <c r="C79" s="243" t="s">
        <v>244</v>
      </c>
      <c r="D79" s="244"/>
      <c r="E79" s="316"/>
      <c r="F79" s="316"/>
      <c r="G79" s="316"/>
      <c r="H79" s="316"/>
      <c r="I79" s="316"/>
      <c r="J79" s="316"/>
      <c r="K79" s="316"/>
      <c r="L79" s="316"/>
      <c r="M79" s="316"/>
      <c r="N79" s="316"/>
      <c r="O79" s="316"/>
      <c r="P79" s="316"/>
      <c r="Q79" s="316"/>
      <c r="R79" s="316"/>
      <c r="S79" s="316"/>
      <c r="T79" s="316"/>
      <c r="U79" s="316"/>
      <c r="V79" s="316"/>
      <c r="W79" s="316"/>
      <c r="X79" s="316"/>
      <c r="Y79" s="316"/>
      <c r="Z79" s="316"/>
      <c r="AA79" s="316"/>
      <c r="AB79" s="316"/>
      <c r="AC79" s="316"/>
      <c r="AD79" s="316"/>
      <c r="AE79" s="316"/>
      <c r="AF79" s="316"/>
      <c r="AG79" s="316"/>
      <c r="AH79" s="316"/>
      <c r="AI79" s="316"/>
      <c r="AJ79" s="316"/>
      <c r="AK79" s="316"/>
      <c r="AL79" s="316"/>
      <c r="AM79" s="316"/>
      <c r="AN79" s="316"/>
      <c r="AO79" s="316"/>
      <c r="AP79" s="316"/>
      <c r="AQ79" s="316"/>
      <c r="AR79" s="316"/>
      <c r="AS79" s="316"/>
      <c r="AT79" s="316"/>
      <c r="AU79" s="316"/>
      <c r="AV79" s="316"/>
      <c r="AW79" s="316"/>
      <c r="AX79" s="316"/>
      <c r="AY79" s="316"/>
      <c r="AZ79" s="316"/>
      <c r="BA79" s="316"/>
      <c r="BB79" s="316"/>
      <c r="BC79" s="316"/>
      <c r="BD79" s="316"/>
      <c r="BE79" s="316"/>
      <c r="BF79" s="316"/>
      <c r="BG79" s="316"/>
      <c r="BH79" s="316"/>
      <c r="BI79" s="316"/>
      <c r="BJ79" s="316"/>
      <c r="BK79" s="316"/>
      <c r="BL79" s="316"/>
      <c r="BM79" s="316"/>
      <c r="BN79" s="316"/>
      <c r="BO79" s="316"/>
      <c r="BP79" s="316"/>
      <c r="BQ79" s="316"/>
      <c r="BR79" s="316"/>
      <c r="BS79" s="316"/>
      <c r="BT79" s="316"/>
      <c r="BU79" s="316"/>
      <c r="BV79" s="316"/>
      <c r="BW79" s="316"/>
      <c r="BX79" s="316"/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  <c r="CK79" s="316"/>
      <c r="CL79" s="316"/>
      <c r="CM79" s="316"/>
      <c r="CN79" s="316"/>
      <c r="CO79" s="316"/>
      <c r="CP79" s="316"/>
      <c r="CQ79" s="316"/>
      <c r="CR79" s="316"/>
      <c r="CS79" s="316"/>
      <c r="CT79" s="316"/>
      <c r="CU79" s="316"/>
      <c r="CV79" s="316"/>
      <c r="CW79" s="316"/>
      <c r="CX79" s="316"/>
      <c r="CY79" s="316"/>
      <c r="CZ79" s="316"/>
      <c r="DA79" s="316"/>
      <c r="DB79" s="316"/>
      <c r="DC79" s="316"/>
      <c r="DD79" s="316"/>
      <c r="DE79" s="316"/>
      <c r="DF79" s="316"/>
      <c r="DG79" s="316"/>
      <c r="DH79" s="316"/>
      <c r="DI79" s="316"/>
      <c r="DJ79" s="316"/>
      <c r="DK79" s="316"/>
      <c r="DL79" s="316"/>
      <c r="DM79" s="316"/>
      <c r="DN79" s="316"/>
      <c r="DO79" s="316"/>
      <c r="DP79" s="316"/>
      <c r="DQ79" s="316"/>
      <c r="DR79" s="316"/>
      <c r="DS79" s="316"/>
      <c r="DT79" s="316"/>
      <c r="DU79" s="316"/>
      <c r="DV79" s="316"/>
      <c r="DW79" s="316"/>
      <c r="DX79" s="316"/>
      <c r="DY79" s="316"/>
      <c r="DZ79" s="316"/>
      <c r="EA79" s="316"/>
      <c r="EB79" s="316"/>
      <c r="EC79" s="316"/>
      <c r="ED79" s="316"/>
      <c r="EE79" s="316"/>
      <c r="EF79" s="316"/>
      <c r="EG79" s="316"/>
      <c r="EH79" s="316"/>
      <c r="EI79" s="316"/>
      <c r="EJ79" s="316"/>
      <c r="EK79" s="316"/>
      <c r="EL79" s="316"/>
      <c r="EM79" s="316"/>
      <c r="EN79" s="316"/>
      <c r="EO79" s="316"/>
      <c r="EP79" s="316"/>
      <c r="EQ79" s="316"/>
      <c r="ER79" s="316"/>
      <c r="ES79" s="316"/>
      <c r="ET79" s="316"/>
      <c r="EU79" s="316"/>
      <c r="EV79" s="316"/>
      <c r="EW79" s="316"/>
      <c r="EX79" s="316"/>
      <c r="EY79" s="316"/>
      <c r="EZ79" s="316"/>
      <c r="FA79" s="316"/>
      <c r="FB79" s="316"/>
      <c r="FC79" s="316"/>
      <c r="FD79" s="316"/>
      <c r="FE79" s="316"/>
      <c r="FF79" s="316"/>
      <c r="FG79" s="316"/>
      <c r="FH79" s="316"/>
      <c r="FI79" s="316"/>
      <c r="FJ79" s="316"/>
      <c r="FK79" s="316"/>
      <c r="FL79" s="316"/>
      <c r="FM79" s="316"/>
      <c r="FN79" s="316"/>
      <c r="FO79" s="316"/>
      <c r="FP79" s="316"/>
      <c r="FQ79" s="316"/>
      <c r="FR79" s="316"/>
      <c r="FS79" s="316"/>
      <c r="FT79" s="316"/>
      <c r="FU79" s="316"/>
      <c r="FV79" s="316"/>
      <c r="FW79" s="316"/>
      <c r="FX79" s="316"/>
      <c r="FY79" s="316"/>
      <c r="FZ79" s="316"/>
      <c r="GA79" s="316"/>
      <c r="GB79" s="316"/>
      <c r="GC79" s="316"/>
      <c r="GD79" s="316"/>
      <c r="GE79" s="316"/>
      <c r="GF79" s="316"/>
      <c r="GG79" s="316"/>
      <c r="GH79" s="316"/>
      <c r="GI79" s="316"/>
      <c r="GJ79" s="316"/>
    </row>
    <row r="80" spans="1:192" x14ac:dyDescent="0.25">
      <c r="A80" s="242"/>
      <c r="B80" s="242"/>
      <c r="C80" s="243"/>
      <c r="D80" s="244"/>
      <c r="E80" s="12" t="str">
        <f t="shared" ref="E80:AJ80" si="179" xml:space="preserve"> E$47</f>
        <v>Senior debt service at target cover ratio</v>
      </c>
      <c r="F80" s="12">
        <f t="shared" si="179"/>
        <v>0</v>
      </c>
      <c r="G80" s="12" t="str">
        <f t="shared" si="179"/>
        <v>$ 000s</v>
      </c>
      <c r="H80" s="12">
        <f t="shared" si="179"/>
        <v>372742.39485026168</v>
      </c>
      <c r="I80" s="12">
        <f t="shared" si="179"/>
        <v>0</v>
      </c>
      <c r="J80" s="12">
        <f t="shared" si="179"/>
        <v>0</v>
      </c>
      <c r="K80" s="12">
        <f t="shared" si="179"/>
        <v>0</v>
      </c>
      <c r="L80" s="12">
        <f t="shared" si="179"/>
        <v>0</v>
      </c>
      <c r="M80" s="12">
        <f t="shared" si="179"/>
        <v>0</v>
      </c>
      <c r="N80" s="12">
        <f t="shared" si="179"/>
        <v>0</v>
      </c>
      <c r="O80" s="12">
        <f t="shared" si="179"/>
        <v>0</v>
      </c>
      <c r="P80" s="12">
        <f t="shared" si="179"/>
        <v>0</v>
      </c>
      <c r="Q80" s="12">
        <f t="shared" si="179"/>
        <v>11814.554294737771</v>
      </c>
      <c r="R80" s="12">
        <f t="shared" si="179"/>
        <v>11740.302824080643</v>
      </c>
      <c r="S80" s="9">
        <f t="shared" si="179"/>
        <v>11804.133283146017</v>
      </c>
      <c r="T80" s="12">
        <f t="shared" si="179"/>
        <v>11648.208893416735</v>
      </c>
      <c r="U80" s="12">
        <f t="shared" si="179"/>
        <v>11702.569328439937</v>
      </c>
      <c r="V80" s="12">
        <f t="shared" si="179"/>
        <v>11546.418526718508</v>
      </c>
      <c r="W80" s="12">
        <f t="shared" si="179"/>
        <v>11599.64803998977</v>
      </c>
      <c r="X80" s="12">
        <f t="shared" si="179"/>
        <v>11458.931416316909</v>
      </c>
      <c r="Y80" s="12">
        <f t="shared" si="179"/>
        <v>11479.670035033385</v>
      </c>
      <c r="Z80" s="12">
        <f t="shared" si="179"/>
        <v>11338.550351227954</v>
      </c>
      <c r="AA80" s="12">
        <f t="shared" si="179"/>
        <v>11389.410665796426</v>
      </c>
      <c r="AB80" s="12">
        <f t="shared" si="179"/>
        <v>11232.516605676925</v>
      </c>
      <c r="AC80" s="12">
        <f t="shared" si="179"/>
        <v>11282.239979676471</v>
      </c>
      <c r="AD80" s="12">
        <f t="shared" si="179"/>
        <v>11125.077092772513</v>
      </c>
      <c r="AE80" s="12">
        <f t="shared" si="179"/>
        <v>11173.594460471715</v>
      </c>
      <c r="AF80" s="12">
        <f t="shared" si="179"/>
        <v>11031.234679551555</v>
      </c>
      <c r="AG80" s="12">
        <f t="shared" si="179"/>
        <v>11048.360241068691</v>
      </c>
      <c r="AH80" s="12">
        <f t="shared" si="179"/>
        <v>10905.540508029115</v>
      </c>
      <c r="AI80" s="12">
        <f t="shared" si="179"/>
        <v>10951.529543156485</v>
      </c>
      <c r="AJ80" s="12">
        <f t="shared" si="179"/>
        <v>10793.491156118858</v>
      </c>
      <c r="AK80" s="12">
        <f t="shared" ref="AK80:CV80" si="180" xml:space="preserve"> AK$47</f>
        <v>10838.267560829687</v>
      </c>
      <c r="AL80" s="12">
        <f t="shared" si="180"/>
        <v>10679.914622338625</v>
      </c>
      <c r="AM80" s="12">
        <f t="shared" si="180"/>
        <v>10723.403597485472</v>
      </c>
      <c r="AN80" s="12">
        <f t="shared" si="180"/>
        <v>10579.185793361135</v>
      </c>
      <c r="AO80" s="12">
        <f t="shared" si="180"/>
        <v>10592.442631714312</v>
      </c>
      <c r="AP80" s="12">
        <f t="shared" si="180"/>
        <v>10447.703478616859</v>
      </c>
      <c r="AQ80" s="12">
        <f t="shared" si="180"/>
        <v>10488.491571247594</v>
      </c>
      <c r="AR80" s="12">
        <f t="shared" si="180"/>
        <v>10329.120546760761</v>
      </c>
      <c r="AS80" s="12">
        <f t="shared" si="180"/>
        <v>10368.613931346534</v>
      </c>
      <c r="AT80" s="12">
        <f t="shared" si="180"/>
        <v>10208.87904632183</v>
      </c>
      <c r="AU80" s="12">
        <f t="shared" si="180"/>
        <v>10246.99671763213</v>
      </c>
      <c r="AV80" s="12">
        <f t="shared" si="180"/>
        <v>10100.688931266714</v>
      </c>
      <c r="AW80" s="12">
        <f t="shared" si="180"/>
        <v>10109.799953040687</v>
      </c>
      <c r="AX80" s="12">
        <f t="shared" si="180"/>
        <v>9962.9045428729933</v>
      </c>
      <c r="AY80" s="12">
        <f t="shared" si="180"/>
        <v>0</v>
      </c>
      <c r="AZ80" s="12">
        <f t="shared" si="180"/>
        <v>0</v>
      </c>
      <c r="BA80" s="12">
        <f t="shared" si="180"/>
        <v>0</v>
      </c>
      <c r="BB80" s="12">
        <f t="shared" si="180"/>
        <v>0</v>
      </c>
      <c r="BC80" s="12">
        <f t="shared" si="180"/>
        <v>0</v>
      </c>
      <c r="BD80" s="12">
        <f t="shared" si="180"/>
        <v>0</v>
      </c>
      <c r="BE80" s="12">
        <f t="shared" si="180"/>
        <v>0</v>
      </c>
      <c r="BF80" s="12">
        <f t="shared" si="180"/>
        <v>0</v>
      </c>
      <c r="BG80" s="12">
        <f t="shared" si="180"/>
        <v>0</v>
      </c>
      <c r="BH80" s="12">
        <f t="shared" si="180"/>
        <v>0</v>
      </c>
      <c r="BI80" s="12">
        <f t="shared" si="180"/>
        <v>0</v>
      </c>
      <c r="BJ80" s="12">
        <f t="shared" si="180"/>
        <v>0</v>
      </c>
      <c r="BK80" s="12">
        <f t="shared" si="180"/>
        <v>0</v>
      </c>
      <c r="BL80" s="12">
        <f t="shared" si="180"/>
        <v>0</v>
      </c>
      <c r="BM80" s="12">
        <f t="shared" si="180"/>
        <v>0</v>
      </c>
      <c r="BN80" s="12">
        <f t="shared" si="180"/>
        <v>0</v>
      </c>
      <c r="BO80" s="12">
        <f t="shared" si="180"/>
        <v>0</v>
      </c>
      <c r="BP80" s="12">
        <f t="shared" si="180"/>
        <v>0</v>
      </c>
      <c r="BQ80" s="12">
        <f t="shared" si="180"/>
        <v>0</v>
      </c>
      <c r="BR80" s="12">
        <f t="shared" si="180"/>
        <v>0</v>
      </c>
      <c r="BS80" s="12">
        <f t="shared" si="180"/>
        <v>0</v>
      </c>
      <c r="BT80" s="12">
        <f t="shared" si="180"/>
        <v>0</v>
      </c>
      <c r="BU80" s="12">
        <f t="shared" si="180"/>
        <v>0</v>
      </c>
      <c r="BV80" s="12">
        <f t="shared" si="180"/>
        <v>0</v>
      </c>
      <c r="BW80" s="12">
        <f t="shared" si="180"/>
        <v>0</v>
      </c>
      <c r="BX80" s="12">
        <f t="shared" si="180"/>
        <v>0</v>
      </c>
      <c r="BY80" s="12">
        <f t="shared" si="180"/>
        <v>0</v>
      </c>
      <c r="BZ80" s="12">
        <f t="shared" si="180"/>
        <v>0</v>
      </c>
      <c r="CA80" s="12">
        <f t="shared" si="180"/>
        <v>0</v>
      </c>
      <c r="CB80" s="12">
        <f t="shared" si="180"/>
        <v>0</v>
      </c>
      <c r="CC80" s="12">
        <f t="shared" si="180"/>
        <v>0</v>
      </c>
      <c r="CD80" s="12">
        <f t="shared" si="180"/>
        <v>0</v>
      </c>
      <c r="CE80" s="12">
        <f t="shared" si="180"/>
        <v>0</v>
      </c>
      <c r="CF80" s="12">
        <f t="shared" si="180"/>
        <v>0</v>
      </c>
      <c r="CG80" s="12">
        <f t="shared" si="180"/>
        <v>0</v>
      </c>
      <c r="CH80" s="12">
        <f t="shared" si="180"/>
        <v>0</v>
      </c>
      <c r="CI80" s="12">
        <f t="shared" si="180"/>
        <v>0</v>
      </c>
      <c r="CJ80" s="12">
        <f t="shared" si="180"/>
        <v>0</v>
      </c>
      <c r="CK80" s="12">
        <f t="shared" si="180"/>
        <v>0</v>
      </c>
      <c r="CL80" s="12">
        <f t="shared" si="180"/>
        <v>0</v>
      </c>
      <c r="CM80" s="12">
        <f t="shared" si="180"/>
        <v>0</v>
      </c>
      <c r="CN80" s="12">
        <f t="shared" si="180"/>
        <v>0</v>
      </c>
      <c r="CO80" s="12">
        <f t="shared" si="180"/>
        <v>0</v>
      </c>
      <c r="CP80" s="12">
        <f t="shared" si="180"/>
        <v>0</v>
      </c>
      <c r="CQ80" s="12">
        <f t="shared" si="180"/>
        <v>0</v>
      </c>
      <c r="CR80" s="12">
        <f t="shared" si="180"/>
        <v>0</v>
      </c>
      <c r="CS80" s="12">
        <f t="shared" si="180"/>
        <v>0</v>
      </c>
      <c r="CT80" s="12">
        <f t="shared" si="180"/>
        <v>0</v>
      </c>
      <c r="CU80" s="12">
        <f t="shared" si="180"/>
        <v>0</v>
      </c>
      <c r="CV80" s="12">
        <f t="shared" si="180"/>
        <v>0</v>
      </c>
      <c r="CW80" s="12">
        <f t="shared" ref="CW80:FH80" si="181" xml:space="preserve"> CW$47</f>
        <v>0</v>
      </c>
      <c r="CX80" s="12">
        <f t="shared" si="181"/>
        <v>0</v>
      </c>
      <c r="CY80" s="12">
        <f t="shared" si="181"/>
        <v>0</v>
      </c>
      <c r="CZ80" s="12">
        <f t="shared" si="181"/>
        <v>0</v>
      </c>
      <c r="DA80" s="12">
        <f t="shared" si="181"/>
        <v>0</v>
      </c>
      <c r="DB80" s="12">
        <f t="shared" si="181"/>
        <v>0</v>
      </c>
      <c r="DC80" s="12">
        <f t="shared" si="181"/>
        <v>0</v>
      </c>
      <c r="DD80" s="12">
        <f t="shared" si="181"/>
        <v>0</v>
      </c>
      <c r="DE80" s="12">
        <f t="shared" si="181"/>
        <v>0</v>
      </c>
      <c r="DF80" s="12">
        <f t="shared" si="181"/>
        <v>0</v>
      </c>
      <c r="DG80" s="12">
        <f t="shared" si="181"/>
        <v>0</v>
      </c>
      <c r="DH80" s="12">
        <f t="shared" si="181"/>
        <v>0</v>
      </c>
      <c r="DI80" s="12">
        <f t="shared" si="181"/>
        <v>0</v>
      </c>
      <c r="DJ80" s="12">
        <f t="shared" si="181"/>
        <v>0</v>
      </c>
      <c r="DK80" s="12">
        <f t="shared" si="181"/>
        <v>0</v>
      </c>
      <c r="DL80" s="12">
        <f t="shared" si="181"/>
        <v>0</v>
      </c>
      <c r="DM80" s="12">
        <f t="shared" si="181"/>
        <v>0</v>
      </c>
      <c r="DN80" s="12">
        <f t="shared" si="181"/>
        <v>0</v>
      </c>
      <c r="DO80" s="12">
        <f t="shared" si="181"/>
        <v>0</v>
      </c>
      <c r="DP80" s="12">
        <f t="shared" si="181"/>
        <v>0</v>
      </c>
      <c r="DQ80" s="12">
        <f t="shared" si="181"/>
        <v>0</v>
      </c>
      <c r="DR80" s="12">
        <f t="shared" si="181"/>
        <v>0</v>
      </c>
      <c r="DS80" s="12">
        <f t="shared" si="181"/>
        <v>0</v>
      </c>
      <c r="DT80" s="12">
        <f t="shared" si="181"/>
        <v>0</v>
      </c>
      <c r="DU80" s="12">
        <f t="shared" si="181"/>
        <v>0</v>
      </c>
      <c r="DV80" s="12">
        <f t="shared" si="181"/>
        <v>0</v>
      </c>
      <c r="DW80" s="12">
        <f t="shared" si="181"/>
        <v>0</v>
      </c>
      <c r="DX80" s="12">
        <f t="shared" si="181"/>
        <v>0</v>
      </c>
      <c r="DY80" s="12">
        <f t="shared" si="181"/>
        <v>0</v>
      </c>
      <c r="DZ80" s="12">
        <f t="shared" si="181"/>
        <v>0</v>
      </c>
      <c r="EA80" s="12">
        <f t="shared" si="181"/>
        <v>0</v>
      </c>
      <c r="EB80" s="12">
        <f t="shared" si="181"/>
        <v>0</v>
      </c>
      <c r="EC80" s="12">
        <f t="shared" si="181"/>
        <v>0</v>
      </c>
      <c r="ED80" s="12">
        <f t="shared" si="181"/>
        <v>0</v>
      </c>
      <c r="EE80" s="12">
        <f t="shared" si="181"/>
        <v>0</v>
      </c>
      <c r="EF80" s="12">
        <f t="shared" si="181"/>
        <v>0</v>
      </c>
      <c r="EG80" s="12">
        <f t="shared" si="181"/>
        <v>0</v>
      </c>
      <c r="EH80" s="12">
        <f t="shared" si="181"/>
        <v>0</v>
      </c>
      <c r="EI80" s="12">
        <f t="shared" si="181"/>
        <v>0</v>
      </c>
      <c r="EJ80" s="12">
        <f t="shared" si="181"/>
        <v>0</v>
      </c>
      <c r="EK80" s="12">
        <f t="shared" si="181"/>
        <v>0</v>
      </c>
      <c r="EL80" s="12">
        <f t="shared" si="181"/>
        <v>0</v>
      </c>
      <c r="EM80" s="12">
        <f t="shared" si="181"/>
        <v>0</v>
      </c>
      <c r="EN80" s="12">
        <f t="shared" si="181"/>
        <v>0</v>
      </c>
      <c r="EO80" s="12">
        <f t="shared" si="181"/>
        <v>0</v>
      </c>
      <c r="EP80" s="12">
        <f t="shared" si="181"/>
        <v>0</v>
      </c>
      <c r="EQ80" s="12">
        <f t="shared" si="181"/>
        <v>0</v>
      </c>
      <c r="ER80" s="12">
        <f t="shared" si="181"/>
        <v>0</v>
      </c>
      <c r="ES80" s="12">
        <f t="shared" si="181"/>
        <v>0</v>
      </c>
      <c r="ET80" s="12">
        <f t="shared" si="181"/>
        <v>0</v>
      </c>
      <c r="EU80" s="12">
        <f t="shared" si="181"/>
        <v>0</v>
      </c>
      <c r="EV80" s="12">
        <f t="shared" si="181"/>
        <v>0</v>
      </c>
      <c r="EW80" s="12">
        <f t="shared" si="181"/>
        <v>0</v>
      </c>
      <c r="EX80" s="12">
        <f t="shared" si="181"/>
        <v>0</v>
      </c>
      <c r="EY80" s="12">
        <f t="shared" si="181"/>
        <v>0</v>
      </c>
      <c r="EZ80" s="12">
        <f t="shared" si="181"/>
        <v>0</v>
      </c>
      <c r="FA80" s="12">
        <f t="shared" si="181"/>
        <v>0</v>
      </c>
      <c r="FB80" s="12">
        <f t="shared" si="181"/>
        <v>0</v>
      </c>
      <c r="FC80" s="12">
        <f t="shared" si="181"/>
        <v>0</v>
      </c>
      <c r="FD80" s="12">
        <f t="shared" si="181"/>
        <v>0</v>
      </c>
      <c r="FE80" s="12">
        <f t="shared" si="181"/>
        <v>0</v>
      </c>
      <c r="FF80" s="12">
        <f t="shared" si="181"/>
        <v>0</v>
      </c>
      <c r="FG80" s="12">
        <f t="shared" si="181"/>
        <v>0</v>
      </c>
      <c r="FH80" s="12">
        <f t="shared" si="181"/>
        <v>0</v>
      </c>
      <c r="FI80" s="12">
        <f t="shared" ref="FI80:GJ80" si="182" xml:space="preserve"> FI$47</f>
        <v>0</v>
      </c>
      <c r="FJ80" s="12">
        <f t="shared" si="182"/>
        <v>0</v>
      </c>
      <c r="FK80" s="12">
        <f t="shared" si="182"/>
        <v>0</v>
      </c>
      <c r="FL80" s="12">
        <f t="shared" si="182"/>
        <v>0</v>
      </c>
      <c r="FM80" s="12">
        <f t="shared" si="182"/>
        <v>0</v>
      </c>
      <c r="FN80" s="12">
        <f t="shared" si="182"/>
        <v>0</v>
      </c>
      <c r="FO80" s="12">
        <f t="shared" si="182"/>
        <v>0</v>
      </c>
      <c r="FP80" s="12">
        <f t="shared" si="182"/>
        <v>0</v>
      </c>
      <c r="FQ80" s="12">
        <f t="shared" si="182"/>
        <v>0</v>
      </c>
      <c r="FR80" s="12">
        <f t="shared" si="182"/>
        <v>0</v>
      </c>
      <c r="FS80" s="12">
        <f t="shared" si="182"/>
        <v>0</v>
      </c>
      <c r="FT80" s="12">
        <f t="shared" si="182"/>
        <v>0</v>
      </c>
      <c r="FU80" s="12">
        <f t="shared" si="182"/>
        <v>0</v>
      </c>
      <c r="FV80" s="12">
        <f t="shared" si="182"/>
        <v>0</v>
      </c>
      <c r="FW80" s="12">
        <f t="shared" si="182"/>
        <v>0</v>
      </c>
      <c r="FX80" s="12">
        <f t="shared" si="182"/>
        <v>0</v>
      </c>
      <c r="FY80" s="12">
        <f t="shared" si="182"/>
        <v>0</v>
      </c>
      <c r="FZ80" s="12">
        <f t="shared" si="182"/>
        <v>0</v>
      </c>
      <c r="GA80" s="12">
        <f t="shared" si="182"/>
        <v>0</v>
      </c>
      <c r="GB80" s="12">
        <f t="shared" si="182"/>
        <v>0</v>
      </c>
      <c r="GC80" s="12">
        <f t="shared" si="182"/>
        <v>0</v>
      </c>
      <c r="GD80" s="12">
        <f t="shared" si="182"/>
        <v>0</v>
      </c>
      <c r="GE80" s="12">
        <f t="shared" si="182"/>
        <v>0</v>
      </c>
      <c r="GF80" s="12">
        <f t="shared" si="182"/>
        <v>0</v>
      </c>
      <c r="GG80" s="12">
        <f t="shared" si="182"/>
        <v>0</v>
      </c>
      <c r="GH80" s="12">
        <f t="shared" si="182"/>
        <v>0</v>
      </c>
      <c r="GI80" s="12">
        <f t="shared" si="182"/>
        <v>0</v>
      </c>
      <c r="GJ80" s="12">
        <f t="shared" si="182"/>
        <v>0</v>
      </c>
    </row>
    <row r="81" spans="1:192" x14ac:dyDescent="0.25">
      <c r="A81" s="242"/>
      <c r="B81" s="242"/>
      <c r="C81" s="243"/>
      <c r="D81" s="244"/>
      <c r="E81" s="12" t="str">
        <f t="shared" ref="E81:AJ81" si="183" xml:space="preserve"> E$127</f>
        <v>Senior debt interest POS</v>
      </c>
      <c r="F81" s="12">
        <f t="shared" si="183"/>
        <v>0</v>
      </c>
      <c r="G81" s="12" t="str">
        <f t="shared" si="183"/>
        <v>$ 000s</v>
      </c>
      <c r="H81" s="12">
        <f t="shared" si="183"/>
        <v>115609.17786397398</v>
      </c>
      <c r="I81" s="12">
        <f t="shared" si="183"/>
        <v>0</v>
      </c>
      <c r="J81" s="12">
        <f t="shared" si="183"/>
        <v>0</v>
      </c>
      <c r="K81" s="12">
        <f t="shared" si="183"/>
        <v>0</v>
      </c>
      <c r="L81" s="12">
        <f t="shared" si="183"/>
        <v>0</v>
      </c>
      <c r="M81" s="12">
        <f t="shared" si="183"/>
        <v>0</v>
      </c>
      <c r="N81" s="12">
        <f t="shared" si="183"/>
        <v>0</v>
      </c>
      <c r="O81" s="12">
        <f t="shared" si="183"/>
        <v>0</v>
      </c>
      <c r="P81" s="12">
        <f t="shared" si="183"/>
        <v>0</v>
      </c>
      <c r="Q81" s="12">
        <f t="shared" si="183"/>
        <v>5938.613927428175</v>
      </c>
      <c r="R81" s="12">
        <f t="shared" si="183"/>
        <v>5710.1127904324067</v>
      </c>
      <c r="S81" s="12">
        <f t="shared" si="183"/>
        <v>5667.0203175864726</v>
      </c>
      <c r="T81" s="12">
        <f t="shared" si="183"/>
        <v>5436.337497287418</v>
      </c>
      <c r="U81" s="12">
        <f t="shared" si="183"/>
        <v>5383.953350901229</v>
      </c>
      <c r="V81" s="12">
        <f t="shared" si="183"/>
        <v>5153.6794088102079</v>
      </c>
      <c r="W81" s="12">
        <f t="shared" si="183"/>
        <v>5092.1251431761239</v>
      </c>
      <c r="X81" s="12">
        <f t="shared" si="183"/>
        <v>4888.7236526856259</v>
      </c>
      <c r="Y81" s="12">
        <f t="shared" si="183"/>
        <v>4791.6256630307826</v>
      </c>
      <c r="Z81" s="12">
        <f t="shared" si="183"/>
        <v>4562.0421800094173</v>
      </c>
      <c r="AA81" s="12">
        <f t="shared" si="183"/>
        <v>4680.0685192650599</v>
      </c>
      <c r="AB81" s="12">
        <f t="shared" si="183"/>
        <v>4445.5522887104562</v>
      </c>
      <c r="AC81" s="12">
        <f t="shared" si="183"/>
        <v>4356.373869968178</v>
      </c>
      <c r="AD81" s="12">
        <f t="shared" si="183"/>
        <v>4121.3248517248885</v>
      </c>
      <c r="AE81" s="12">
        <f t="shared" si="183"/>
        <v>4021.4247982321881</v>
      </c>
      <c r="AF81" s="12">
        <f t="shared" si="183"/>
        <v>3807.7271870553309</v>
      </c>
      <c r="AG81" s="12">
        <f t="shared" si="183"/>
        <v>3675.3062496348666</v>
      </c>
      <c r="AH81" s="12">
        <f t="shared" si="183"/>
        <v>3440.5478177828236</v>
      </c>
      <c r="AI81" s="12">
        <f t="shared" si="183"/>
        <v>3317.5792295486667</v>
      </c>
      <c r="AJ81" s="12">
        <f t="shared" si="183"/>
        <v>3082.2564883350774</v>
      </c>
      <c r="AK81" s="12">
        <f t="shared" ref="AK81:CV81" si="184" xml:space="preserve"> AK$127</f>
        <v>3102.5501414100841</v>
      </c>
      <c r="AL81" s="12">
        <f t="shared" si="184"/>
        <v>2858.4927310924895</v>
      </c>
      <c r="AM81" s="12">
        <f t="shared" si="184"/>
        <v>2707.0823121010435</v>
      </c>
      <c r="AN81" s="12">
        <f t="shared" si="184"/>
        <v>2476.009411504167</v>
      </c>
      <c r="AO81" s="12">
        <f t="shared" si="184"/>
        <v>2296.9575360967874</v>
      </c>
      <c r="AP81" s="12">
        <f t="shared" si="184"/>
        <v>2051.494748198028</v>
      </c>
      <c r="AQ81" s="12">
        <f t="shared" si="184"/>
        <v>1871.4251910883559</v>
      </c>
      <c r="AR81" s="12">
        <f t="shared" si="184"/>
        <v>1624.7699655248452</v>
      </c>
      <c r="AS81" s="12">
        <f t="shared" si="184"/>
        <v>1429.7502607502834</v>
      </c>
      <c r="AT81" s="12">
        <f t="shared" si="184"/>
        <v>1181.9985955716709</v>
      </c>
      <c r="AU81" s="12">
        <f t="shared" si="184"/>
        <v>971.05133050916561</v>
      </c>
      <c r="AV81" s="12">
        <f t="shared" si="184"/>
        <v>726.10892568673887</v>
      </c>
      <c r="AW81" s="12">
        <f t="shared" si="184"/>
        <v>494.50810762067874</v>
      </c>
      <c r="AX81" s="12">
        <f t="shared" si="184"/>
        <v>244.58337521422496</v>
      </c>
      <c r="AY81" s="12">
        <f t="shared" si="184"/>
        <v>1.2263976532267407E-12</v>
      </c>
      <c r="AZ81" s="12">
        <f t="shared" si="184"/>
        <v>1.2071764780961937E-12</v>
      </c>
      <c r="BA81" s="12">
        <f t="shared" si="184"/>
        <v>1.2276735813227586E-12</v>
      </c>
      <c r="BB81" s="12">
        <f t="shared" si="184"/>
        <v>1.2082446695179291E-12</v>
      </c>
      <c r="BC81" s="12">
        <f t="shared" si="184"/>
        <v>1.2288952146061802E-12</v>
      </c>
      <c r="BD81" s="12">
        <f t="shared" si="184"/>
        <v>1.2165043416542985E-12</v>
      </c>
      <c r="BE81" s="12">
        <f t="shared" si="184"/>
        <v>0</v>
      </c>
      <c r="BF81" s="12">
        <f t="shared" si="184"/>
        <v>0</v>
      </c>
      <c r="BG81" s="12">
        <f t="shared" si="184"/>
        <v>0</v>
      </c>
      <c r="BH81" s="12">
        <f t="shared" si="184"/>
        <v>0</v>
      </c>
      <c r="BI81" s="12">
        <f t="shared" si="184"/>
        <v>0</v>
      </c>
      <c r="BJ81" s="12">
        <f t="shared" si="184"/>
        <v>0</v>
      </c>
      <c r="BK81" s="12">
        <f t="shared" si="184"/>
        <v>0</v>
      </c>
      <c r="BL81" s="12">
        <f t="shared" si="184"/>
        <v>0</v>
      </c>
      <c r="BM81" s="12">
        <f t="shared" si="184"/>
        <v>0</v>
      </c>
      <c r="BN81" s="12">
        <f t="shared" si="184"/>
        <v>0</v>
      </c>
      <c r="BO81" s="12">
        <f t="shared" si="184"/>
        <v>0</v>
      </c>
      <c r="BP81" s="12">
        <f t="shared" si="184"/>
        <v>0</v>
      </c>
      <c r="BQ81" s="12">
        <f t="shared" si="184"/>
        <v>0</v>
      </c>
      <c r="BR81" s="12">
        <f t="shared" si="184"/>
        <v>0</v>
      </c>
      <c r="BS81" s="12">
        <f t="shared" si="184"/>
        <v>0</v>
      </c>
      <c r="BT81" s="12">
        <f t="shared" si="184"/>
        <v>0</v>
      </c>
      <c r="BU81" s="12">
        <f t="shared" si="184"/>
        <v>0</v>
      </c>
      <c r="BV81" s="12">
        <f t="shared" si="184"/>
        <v>0</v>
      </c>
      <c r="BW81" s="12">
        <f t="shared" si="184"/>
        <v>0</v>
      </c>
      <c r="BX81" s="12">
        <f t="shared" si="184"/>
        <v>0</v>
      </c>
      <c r="BY81" s="12">
        <f t="shared" si="184"/>
        <v>0</v>
      </c>
      <c r="BZ81" s="12">
        <f t="shared" si="184"/>
        <v>0</v>
      </c>
      <c r="CA81" s="12">
        <f t="shared" si="184"/>
        <v>0</v>
      </c>
      <c r="CB81" s="12">
        <f t="shared" si="184"/>
        <v>0</v>
      </c>
      <c r="CC81" s="12">
        <f t="shared" si="184"/>
        <v>0</v>
      </c>
      <c r="CD81" s="12">
        <f t="shared" si="184"/>
        <v>0</v>
      </c>
      <c r="CE81" s="12">
        <f t="shared" si="184"/>
        <v>0</v>
      </c>
      <c r="CF81" s="12">
        <f t="shared" si="184"/>
        <v>0</v>
      </c>
      <c r="CG81" s="12">
        <f t="shared" si="184"/>
        <v>0</v>
      </c>
      <c r="CH81" s="12">
        <f t="shared" si="184"/>
        <v>0</v>
      </c>
      <c r="CI81" s="12">
        <f t="shared" si="184"/>
        <v>0</v>
      </c>
      <c r="CJ81" s="12">
        <f t="shared" si="184"/>
        <v>0</v>
      </c>
      <c r="CK81" s="12">
        <f t="shared" si="184"/>
        <v>0</v>
      </c>
      <c r="CL81" s="12">
        <f t="shared" si="184"/>
        <v>0</v>
      </c>
      <c r="CM81" s="12">
        <f t="shared" si="184"/>
        <v>0</v>
      </c>
      <c r="CN81" s="12">
        <f t="shared" si="184"/>
        <v>0</v>
      </c>
      <c r="CO81" s="12">
        <f t="shared" si="184"/>
        <v>0</v>
      </c>
      <c r="CP81" s="12">
        <f t="shared" si="184"/>
        <v>0</v>
      </c>
      <c r="CQ81" s="12">
        <f t="shared" si="184"/>
        <v>0</v>
      </c>
      <c r="CR81" s="12">
        <f t="shared" si="184"/>
        <v>0</v>
      </c>
      <c r="CS81" s="12">
        <f t="shared" si="184"/>
        <v>0</v>
      </c>
      <c r="CT81" s="12">
        <f t="shared" si="184"/>
        <v>0</v>
      </c>
      <c r="CU81" s="12">
        <f t="shared" si="184"/>
        <v>0</v>
      </c>
      <c r="CV81" s="12">
        <f t="shared" si="184"/>
        <v>0</v>
      </c>
      <c r="CW81" s="12">
        <f t="shared" ref="CW81:FH81" si="185" xml:space="preserve"> CW$127</f>
        <v>0</v>
      </c>
      <c r="CX81" s="12">
        <f t="shared" si="185"/>
        <v>0</v>
      </c>
      <c r="CY81" s="12">
        <f t="shared" si="185"/>
        <v>0</v>
      </c>
      <c r="CZ81" s="12">
        <f t="shared" si="185"/>
        <v>0</v>
      </c>
      <c r="DA81" s="12">
        <f t="shared" si="185"/>
        <v>0</v>
      </c>
      <c r="DB81" s="12">
        <f t="shared" si="185"/>
        <v>0</v>
      </c>
      <c r="DC81" s="12">
        <f t="shared" si="185"/>
        <v>0</v>
      </c>
      <c r="DD81" s="12">
        <f t="shared" si="185"/>
        <v>0</v>
      </c>
      <c r="DE81" s="12">
        <f t="shared" si="185"/>
        <v>0</v>
      </c>
      <c r="DF81" s="12">
        <f t="shared" si="185"/>
        <v>0</v>
      </c>
      <c r="DG81" s="12">
        <f t="shared" si="185"/>
        <v>0</v>
      </c>
      <c r="DH81" s="12">
        <f t="shared" si="185"/>
        <v>0</v>
      </c>
      <c r="DI81" s="12">
        <f t="shared" si="185"/>
        <v>0</v>
      </c>
      <c r="DJ81" s="12">
        <f t="shared" si="185"/>
        <v>0</v>
      </c>
      <c r="DK81" s="12">
        <f t="shared" si="185"/>
        <v>0</v>
      </c>
      <c r="DL81" s="12">
        <f t="shared" si="185"/>
        <v>0</v>
      </c>
      <c r="DM81" s="12">
        <f t="shared" si="185"/>
        <v>0</v>
      </c>
      <c r="DN81" s="12">
        <f t="shared" si="185"/>
        <v>0</v>
      </c>
      <c r="DO81" s="12">
        <f t="shared" si="185"/>
        <v>0</v>
      </c>
      <c r="DP81" s="12">
        <f t="shared" si="185"/>
        <v>0</v>
      </c>
      <c r="DQ81" s="12">
        <f t="shared" si="185"/>
        <v>0</v>
      </c>
      <c r="DR81" s="12">
        <f t="shared" si="185"/>
        <v>0</v>
      </c>
      <c r="DS81" s="12">
        <f t="shared" si="185"/>
        <v>0</v>
      </c>
      <c r="DT81" s="12">
        <f t="shared" si="185"/>
        <v>0</v>
      </c>
      <c r="DU81" s="12">
        <f t="shared" si="185"/>
        <v>0</v>
      </c>
      <c r="DV81" s="12">
        <f t="shared" si="185"/>
        <v>0</v>
      </c>
      <c r="DW81" s="12">
        <f t="shared" si="185"/>
        <v>0</v>
      </c>
      <c r="DX81" s="12">
        <f t="shared" si="185"/>
        <v>0</v>
      </c>
      <c r="DY81" s="12">
        <f t="shared" si="185"/>
        <v>0</v>
      </c>
      <c r="DZ81" s="12">
        <f t="shared" si="185"/>
        <v>0</v>
      </c>
      <c r="EA81" s="12">
        <f t="shared" si="185"/>
        <v>0</v>
      </c>
      <c r="EB81" s="12">
        <f t="shared" si="185"/>
        <v>0</v>
      </c>
      <c r="EC81" s="12">
        <f t="shared" si="185"/>
        <v>0</v>
      </c>
      <c r="ED81" s="12">
        <f t="shared" si="185"/>
        <v>0</v>
      </c>
      <c r="EE81" s="12">
        <f t="shared" si="185"/>
        <v>0</v>
      </c>
      <c r="EF81" s="12">
        <f t="shared" si="185"/>
        <v>0</v>
      </c>
      <c r="EG81" s="12">
        <f t="shared" si="185"/>
        <v>0</v>
      </c>
      <c r="EH81" s="12">
        <f t="shared" si="185"/>
        <v>0</v>
      </c>
      <c r="EI81" s="12">
        <f t="shared" si="185"/>
        <v>0</v>
      </c>
      <c r="EJ81" s="12">
        <f t="shared" si="185"/>
        <v>0</v>
      </c>
      <c r="EK81" s="12">
        <f t="shared" si="185"/>
        <v>0</v>
      </c>
      <c r="EL81" s="12">
        <f t="shared" si="185"/>
        <v>0</v>
      </c>
      <c r="EM81" s="12">
        <f t="shared" si="185"/>
        <v>0</v>
      </c>
      <c r="EN81" s="12">
        <f t="shared" si="185"/>
        <v>0</v>
      </c>
      <c r="EO81" s="12">
        <f t="shared" si="185"/>
        <v>0</v>
      </c>
      <c r="EP81" s="12">
        <f t="shared" si="185"/>
        <v>0</v>
      </c>
      <c r="EQ81" s="12">
        <f t="shared" si="185"/>
        <v>0</v>
      </c>
      <c r="ER81" s="12">
        <f t="shared" si="185"/>
        <v>0</v>
      </c>
      <c r="ES81" s="12">
        <f t="shared" si="185"/>
        <v>0</v>
      </c>
      <c r="ET81" s="12">
        <f t="shared" si="185"/>
        <v>0</v>
      </c>
      <c r="EU81" s="12">
        <f t="shared" si="185"/>
        <v>0</v>
      </c>
      <c r="EV81" s="12">
        <f t="shared" si="185"/>
        <v>0</v>
      </c>
      <c r="EW81" s="12">
        <f t="shared" si="185"/>
        <v>0</v>
      </c>
      <c r="EX81" s="12">
        <f t="shared" si="185"/>
        <v>0</v>
      </c>
      <c r="EY81" s="12">
        <f t="shared" si="185"/>
        <v>0</v>
      </c>
      <c r="EZ81" s="12">
        <f t="shared" si="185"/>
        <v>0</v>
      </c>
      <c r="FA81" s="12">
        <f t="shared" si="185"/>
        <v>0</v>
      </c>
      <c r="FB81" s="12">
        <f t="shared" si="185"/>
        <v>0</v>
      </c>
      <c r="FC81" s="12">
        <f t="shared" si="185"/>
        <v>0</v>
      </c>
      <c r="FD81" s="12">
        <f t="shared" si="185"/>
        <v>0</v>
      </c>
      <c r="FE81" s="12">
        <f t="shared" si="185"/>
        <v>0</v>
      </c>
      <c r="FF81" s="12">
        <f t="shared" si="185"/>
        <v>0</v>
      </c>
      <c r="FG81" s="12">
        <f t="shared" si="185"/>
        <v>0</v>
      </c>
      <c r="FH81" s="12">
        <f t="shared" si="185"/>
        <v>0</v>
      </c>
      <c r="FI81" s="12">
        <f t="shared" ref="FI81:GJ81" si="186" xml:space="preserve"> FI$127</f>
        <v>0</v>
      </c>
      <c r="FJ81" s="12">
        <f t="shared" si="186"/>
        <v>0</v>
      </c>
      <c r="FK81" s="12">
        <f t="shared" si="186"/>
        <v>0</v>
      </c>
      <c r="FL81" s="12">
        <f t="shared" si="186"/>
        <v>0</v>
      </c>
      <c r="FM81" s="12">
        <f t="shared" si="186"/>
        <v>0</v>
      </c>
      <c r="FN81" s="12">
        <f t="shared" si="186"/>
        <v>0</v>
      </c>
      <c r="FO81" s="12">
        <f t="shared" si="186"/>
        <v>0</v>
      </c>
      <c r="FP81" s="12">
        <f t="shared" si="186"/>
        <v>0</v>
      </c>
      <c r="FQ81" s="12">
        <f t="shared" si="186"/>
        <v>0</v>
      </c>
      <c r="FR81" s="12">
        <f t="shared" si="186"/>
        <v>0</v>
      </c>
      <c r="FS81" s="12">
        <f t="shared" si="186"/>
        <v>0</v>
      </c>
      <c r="FT81" s="12">
        <f t="shared" si="186"/>
        <v>0</v>
      </c>
      <c r="FU81" s="12">
        <f t="shared" si="186"/>
        <v>0</v>
      </c>
      <c r="FV81" s="12">
        <f t="shared" si="186"/>
        <v>0</v>
      </c>
      <c r="FW81" s="12">
        <f t="shared" si="186"/>
        <v>0</v>
      </c>
      <c r="FX81" s="12">
        <f t="shared" si="186"/>
        <v>0</v>
      </c>
      <c r="FY81" s="12">
        <f t="shared" si="186"/>
        <v>0</v>
      </c>
      <c r="FZ81" s="12">
        <f t="shared" si="186"/>
        <v>0</v>
      </c>
      <c r="GA81" s="12">
        <f t="shared" si="186"/>
        <v>0</v>
      </c>
      <c r="GB81" s="12">
        <f t="shared" si="186"/>
        <v>0</v>
      </c>
      <c r="GC81" s="12">
        <f t="shared" si="186"/>
        <v>0</v>
      </c>
      <c r="GD81" s="12">
        <f t="shared" si="186"/>
        <v>0</v>
      </c>
      <c r="GE81" s="12">
        <f t="shared" si="186"/>
        <v>0</v>
      </c>
      <c r="GF81" s="12">
        <f t="shared" si="186"/>
        <v>0</v>
      </c>
      <c r="GG81" s="12">
        <f t="shared" si="186"/>
        <v>0</v>
      </c>
      <c r="GH81" s="12">
        <f t="shared" si="186"/>
        <v>0</v>
      </c>
      <c r="GI81" s="12">
        <f t="shared" si="186"/>
        <v>0</v>
      </c>
      <c r="GJ81" s="12">
        <f t="shared" si="186"/>
        <v>0</v>
      </c>
    </row>
    <row r="82" spans="1:192" x14ac:dyDescent="0.25">
      <c r="E82" s="194" t="str">
        <f xml:space="preserve"> Time!E$140</f>
        <v>Senior debt repayment period flag</v>
      </c>
      <c r="F82" s="194">
        <f xml:space="preserve"> Time!F$140</f>
        <v>0</v>
      </c>
      <c r="G82" s="194" t="str">
        <f xml:space="preserve"> Time!G$140</f>
        <v>flag</v>
      </c>
      <c r="H82" s="194">
        <f xml:space="preserve"> Time!H$140</f>
        <v>34</v>
      </c>
      <c r="I82" s="194">
        <f xml:space="preserve"> Time!I$140</f>
        <v>0</v>
      </c>
      <c r="J82" s="194">
        <f xml:space="preserve"> Time!J$140</f>
        <v>0</v>
      </c>
      <c r="K82" s="194">
        <f xml:space="preserve"> Time!K$140</f>
        <v>0</v>
      </c>
      <c r="L82" s="194">
        <f xml:space="preserve"> Time!L$140</f>
        <v>0</v>
      </c>
      <c r="M82" s="194">
        <f xml:space="preserve"> Time!M$140</f>
        <v>0</v>
      </c>
      <c r="N82" s="194">
        <f xml:space="preserve"> Time!N$140</f>
        <v>0</v>
      </c>
      <c r="O82" s="194">
        <f xml:space="preserve"> Time!O$140</f>
        <v>0</v>
      </c>
      <c r="P82" s="194">
        <f xml:space="preserve"> Time!P$140</f>
        <v>0</v>
      </c>
      <c r="Q82" s="194">
        <f xml:space="preserve"> Time!Q$140</f>
        <v>1</v>
      </c>
      <c r="R82" s="194">
        <f xml:space="preserve"> Time!R$140</f>
        <v>1</v>
      </c>
      <c r="S82" s="194">
        <f xml:space="preserve"> Time!S$140</f>
        <v>1</v>
      </c>
      <c r="T82" s="194">
        <f xml:space="preserve"> Time!T$140</f>
        <v>1</v>
      </c>
      <c r="U82" s="194">
        <f xml:space="preserve"> Time!U$140</f>
        <v>1</v>
      </c>
      <c r="V82" s="194">
        <f xml:space="preserve"> Time!V$140</f>
        <v>1</v>
      </c>
      <c r="W82" s="194">
        <f xml:space="preserve"> Time!W$140</f>
        <v>1</v>
      </c>
      <c r="X82" s="194">
        <f xml:space="preserve"> Time!X$140</f>
        <v>1</v>
      </c>
      <c r="Y82" s="194">
        <f xml:space="preserve"> Time!Y$140</f>
        <v>1</v>
      </c>
      <c r="Z82" s="194">
        <f xml:space="preserve"> Time!Z$140</f>
        <v>1</v>
      </c>
      <c r="AA82" s="194">
        <f xml:space="preserve"> Time!AA$140</f>
        <v>1</v>
      </c>
      <c r="AB82" s="194">
        <f xml:space="preserve"> Time!AB$140</f>
        <v>1</v>
      </c>
      <c r="AC82" s="194">
        <f xml:space="preserve"> Time!AC$140</f>
        <v>1</v>
      </c>
      <c r="AD82" s="194">
        <f xml:space="preserve"> Time!AD$140</f>
        <v>1</v>
      </c>
      <c r="AE82" s="194">
        <f xml:space="preserve"> Time!AE$140</f>
        <v>1</v>
      </c>
      <c r="AF82" s="194">
        <f xml:space="preserve"> Time!AF$140</f>
        <v>1</v>
      </c>
      <c r="AG82" s="194">
        <f xml:space="preserve"> Time!AG$140</f>
        <v>1</v>
      </c>
      <c r="AH82" s="194">
        <f xml:space="preserve"> Time!AH$140</f>
        <v>1</v>
      </c>
      <c r="AI82" s="194">
        <f xml:space="preserve"> Time!AI$140</f>
        <v>1</v>
      </c>
      <c r="AJ82" s="194">
        <f xml:space="preserve"> Time!AJ$140</f>
        <v>1</v>
      </c>
      <c r="AK82" s="194">
        <f xml:space="preserve"> Time!AK$140</f>
        <v>1</v>
      </c>
      <c r="AL82" s="194">
        <f xml:space="preserve"> Time!AL$140</f>
        <v>1</v>
      </c>
      <c r="AM82" s="194">
        <f xml:space="preserve"> Time!AM$140</f>
        <v>1</v>
      </c>
      <c r="AN82" s="194">
        <f xml:space="preserve"> Time!AN$140</f>
        <v>1</v>
      </c>
      <c r="AO82" s="194">
        <f xml:space="preserve"> Time!AO$140</f>
        <v>1</v>
      </c>
      <c r="AP82" s="194">
        <f xml:space="preserve"> Time!AP$140</f>
        <v>1</v>
      </c>
      <c r="AQ82" s="194">
        <f xml:space="preserve"> Time!AQ$140</f>
        <v>1</v>
      </c>
      <c r="AR82" s="194">
        <f xml:space="preserve"> Time!AR$140</f>
        <v>1</v>
      </c>
      <c r="AS82" s="194">
        <f xml:space="preserve"> Time!AS$140</f>
        <v>1</v>
      </c>
      <c r="AT82" s="194">
        <f xml:space="preserve"> Time!AT$140</f>
        <v>1</v>
      </c>
      <c r="AU82" s="194">
        <f xml:space="preserve"> Time!AU$140</f>
        <v>1</v>
      </c>
      <c r="AV82" s="194">
        <f xml:space="preserve"> Time!AV$140</f>
        <v>1</v>
      </c>
      <c r="AW82" s="194">
        <f xml:space="preserve"> Time!AW$140</f>
        <v>1</v>
      </c>
      <c r="AX82" s="194">
        <f xml:space="preserve"> Time!AX$140</f>
        <v>1</v>
      </c>
      <c r="AY82" s="194">
        <f xml:space="preserve"> Time!AY$140</f>
        <v>0</v>
      </c>
      <c r="AZ82" s="194">
        <f xml:space="preserve"> Time!AZ$140</f>
        <v>0</v>
      </c>
      <c r="BA82" s="194">
        <f xml:space="preserve"> Time!BA$140</f>
        <v>0</v>
      </c>
      <c r="BB82" s="194">
        <f xml:space="preserve"> Time!BB$140</f>
        <v>0</v>
      </c>
      <c r="BC82" s="194">
        <f xml:space="preserve"> Time!BC$140</f>
        <v>0</v>
      </c>
      <c r="BD82" s="194">
        <f xml:space="preserve"> Time!BD$140</f>
        <v>0</v>
      </c>
      <c r="BE82" s="194">
        <f xml:space="preserve"> Time!BE$140</f>
        <v>0</v>
      </c>
      <c r="BF82" s="194">
        <f xml:space="preserve"> Time!BF$140</f>
        <v>0</v>
      </c>
      <c r="BG82" s="194">
        <f xml:space="preserve"> Time!BG$140</f>
        <v>0</v>
      </c>
      <c r="BH82" s="194">
        <f xml:space="preserve"> Time!BH$140</f>
        <v>0</v>
      </c>
      <c r="BI82" s="194">
        <f xml:space="preserve"> Time!BI$140</f>
        <v>0</v>
      </c>
      <c r="BJ82" s="194">
        <f xml:space="preserve"> Time!BJ$140</f>
        <v>0</v>
      </c>
      <c r="BK82" s="194">
        <f xml:space="preserve"> Time!BK$140</f>
        <v>0</v>
      </c>
      <c r="BL82" s="194">
        <f xml:space="preserve"> Time!BL$140</f>
        <v>0</v>
      </c>
      <c r="BM82" s="194">
        <f xml:space="preserve"> Time!BM$140</f>
        <v>0</v>
      </c>
      <c r="BN82" s="194">
        <f xml:space="preserve"> Time!BN$140</f>
        <v>0</v>
      </c>
      <c r="BO82" s="194">
        <f xml:space="preserve"> Time!BO$140</f>
        <v>0</v>
      </c>
      <c r="BP82" s="194">
        <f xml:space="preserve"> Time!BP$140</f>
        <v>0</v>
      </c>
      <c r="BQ82" s="194">
        <f xml:space="preserve"> Time!BQ$140</f>
        <v>0</v>
      </c>
      <c r="BR82" s="194">
        <f xml:space="preserve"> Time!BR$140</f>
        <v>0</v>
      </c>
      <c r="BS82" s="194">
        <f xml:space="preserve"> Time!BS$140</f>
        <v>0</v>
      </c>
      <c r="BT82" s="194">
        <f xml:space="preserve"> Time!BT$140</f>
        <v>0</v>
      </c>
      <c r="BU82" s="194">
        <f xml:space="preserve"> Time!BU$140</f>
        <v>0</v>
      </c>
      <c r="BV82" s="194">
        <f xml:space="preserve"> Time!BV$140</f>
        <v>0</v>
      </c>
      <c r="BW82" s="194">
        <f xml:space="preserve"> Time!BW$140</f>
        <v>0</v>
      </c>
      <c r="BX82" s="194">
        <f xml:space="preserve"> Time!BX$140</f>
        <v>0</v>
      </c>
      <c r="BY82" s="194">
        <f xml:space="preserve"> Time!BY$140</f>
        <v>0</v>
      </c>
      <c r="BZ82" s="194">
        <f xml:space="preserve"> Time!BZ$140</f>
        <v>0</v>
      </c>
      <c r="CA82" s="194">
        <f xml:space="preserve"> Time!CA$140</f>
        <v>0</v>
      </c>
      <c r="CB82" s="194">
        <f xml:space="preserve"> Time!CB$140</f>
        <v>0</v>
      </c>
      <c r="CC82" s="194">
        <f xml:space="preserve"> Time!CC$140</f>
        <v>0</v>
      </c>
      <c r="CD82" s="194">
        <f xml:space="preserve"> Time!CD$140</f>
        <v>0</v>
      </c>
      <c r="CE82" s="194">
        <f xml:space="preserve"> Time!CE$140</f>
        <v>0</v>
      </c>
      <c r="CF82" s="194">
        <f xml:space="preserve"> Time!CF$140</f>
        <v>0</v>
      </c>
      <c r="CG82" s="194">
        <f xml:space="preserve"> Time!CG$140</f>
        <v>0</v>
      </c>
      <c r="CH82" s="194">
        <f xml:space="preserve"> Time!CH$140</f>
        <v>0</v>
      </c>
      <c r="CI82" s="194">
        <f xml:space="preserve"> Time!CI$140</f>
        <v>0</v>
      </c>
      <c r="CJ82" s="194">
        <f xml:space="preserve"> Time!CJ$140</f>
        <v>0</v>
      </c>
      <c r="CK82" s="194">
        <f xml:space="preserve"> Time!CK$140</f>
        <v>0</v>
      </c>
      <c r="CL82" s="194">
        <f xml:space="preserve"> Time!CL$140</f>
        <v>0</v>
      </c>
      <c r="CM82" s="194">
        <f xml:space="preserve"> Time!CM$140</f>
        <v>0</v>
      </c>
      <c r="CN82" s="194">
        <f xml:space="preserve"> Time!CN$140</f>
        <v>0</v>
      </c>
      <c r="CO82" s="194">
        <f xml:space="preserve"> Time!CO$140</f>
        <v>0</v>
      </c>
      <c r="CP82" s="194">
        <f xml:space="preserve"> Time!CP$140</f>
        <v>0</v>
      </c>
      <c r="CQ82" s="194">
        <f xml:space="preserve"> Time!CQ$140</f>
        <v>0</v>
      </c>
      <c r="CR82" s="194">
        <f xml:space="preserve"> Time!CR$140</f>
        <v>0</v>
      </c>
      <c r="CS82" s="194">
        <f xml:space="preserve"> Time!CS$140</f>
        <v>0</v>
      </c>
      <c r="CT82" s="194">
        <f xml:space="preserve"> Time!CT$140</f>
        <v>0</v>
      </c>
      <c r="CU82" s="194">
        <f xml:space="preserve"> Time!CU$140</f>
        <v>0</v>
      </c>
      <c r="CV82" s="194">
        <f xml:space="preserve"> Time!CV$140</f>
        <v>0</v>
      </c>
      <c r="CW82" s="194">
        <f xml:space="preserve"> Time!CW$140</f>
        <v>0</v>
      </c>
      <c r="CX82" s="194">
        <f xml:space="preserve"> Time!CX$140</f>
        <v>0</v>
      </c>
      <c r="CY82" s="194">
        <f xml:space="preserve"> Time!CY$140</f>
        <v>0</v>
      </c>
      <c r="CZ82" s="194">
        <f xml:space="preserve"> Time!CZ$140</f>
        <v>0</v>
      </c>
      <c r="DA82" s="194">
        <f xml:space="preserve"> Time!DA$140</f>
        <v>0</v>
      </c>
      <c r="DB82" s="194">
        <f xml:space="preserve"> Time!DB$140</f>
        <v>0</v>
      </c>
      <c r="DC82" s="194">
        <f xml:space="preserve"> Time!DC$140</f>
        <v>0</v>
      </c>
      <c r="DD82" s="194">
        <f xml:space="preserve"> Time!DD$140</f>
        <v>0</v>
      </c>
      <c r="DE82" s="194">
        <f xml:space="preserve"> Time!DE$140</f>
        <v>0</v>
      </c>
      <c r="DF82" s="194">
        <f xml:space="preserve"> Time!DF$140</f>
        <v>0</v>
      </c>
      <c r="DG82" s="194">
        <f xml:space="preserve"> Time!DG$140</f>
        <v>0</v>
      </c>
      <c r="DH82" s="194">
        <f xml:space="preserve"> Time!DH$140</f>
        <v>0</v>
      </c>
      <c r="DI82" s="194">
        <f xml:space="preserve"> Time!DI$140</f>
        <v>0</v>
      </c>
      <c r="DJ82" s="194">
        <f xml:space="preserve"> Time!DJ$140</f>
        <v>0</v>
      </c>
      <c r="DK82" s="194">
        <f xml:space="preserve"> Time!DK$140</f>
        <v>0</v>
      </c>
      <c r="DL82" s="194">
        <f xml:space="preserve"> Time!DL$140</f>
        <v>0</v>
      </c>
      <c r="DM82" s="194">
        <f xml:space="preserve"> Time!DM$140</f>
        <v>0</v>
      </c>
      <c r="DN82" s="194">
        <f xml:space="preserve"> Time!DN$140</f>
        <v>0</v>
      </c>
      <c r="DO82" s="194">
        <f xml:space="preserve"> Time!DO$140</f>
        <v>0</v>
      </c>
      <c r="DP82" s="194">
        <f xml:space="preserve"> Time!DP$140</f>
        <v>0</v>
      </c>
      <c r="DQ82" s="194">
        <f xml:space="preserve"> Time!DQ$140</f>
        <v>0</v>
      </c>
      <c r="DR82" s="194">
        <f xml:space="preserve"> Time!DR$140</f>
        <v>0</v>
      </c>
      <c r="DS82" s="194">
        <f xml:space="preserve"> Time!DS$140</f>
        <v>0</v>
      </c>
      <c r="DT82" s="194">
        <f xml:space="preserve"> Time!DT$140</f>
        <v>0</v>
      </c>
      <c r="DU82" s="194">
        <f xml:space="preserve"> Time!DU$140</f>
        <v>0</v>
      </c>
      <c r="DV82" s="194">
        <f xml:space="preserve"> Time!DV$140</f>
        <v>0</v>
      </c>
      <c r="DW82" s="194">
        <f xml:space="preserve"> Time!DW$140</f>
        <v>0</v>
      </c>
      <c r="DX82" s="194">
        <f xml:space="preserve"> Time!DX$140</f>
        <v>0</v>
      </c>
      <c r="DY82" s="194">
        <f xml:space="preserve"> Time!DY$140</f>
        <v>0</v>
      </c>
      <c r="DZ82" s="194">
        <f xml:space="preserve"> Time!DZ$140</f>
        <v>0</v>
      </c>
      <c r="EA82" s="194">
        <f xml:space="preserve"> Time!EA$140</f>
        <v>0</v>
      </c>
      <c r="EB82" s="194">
        <f xml:space="preserve"> Time!EB$140</f>
        <v>0</v>
      </c>
      <c r="EC82" s="194">
        <f xml:space="preserve"> Time!EC$140</f>
        <v>0</v>
      </c>
      <c r="ED82" s="194">
        <f xml:space="preserve"> Time!ED$140</f>
        <v>0</v>
      </c>
      <c r="EE82" s="194">
        <f xml:space="preserve"> Time!EE$140</f>
        <v>0</v>
      </c>
      <c r="EF82" s="194">
        <f xml:space="preserve"> Time!EF$140</f>
        <v>0</v>
      </c>
      <c r="EG82" s="194">
        <f xml:space="preserve"> Time!EG$140</f>
        <v>0</v>
      </c>
      <c r="EH82" s="194">
        <f xml:space="preserve"> Time!EH$140</f>
        <v>0</v>
      </c>
      <c r="EI82" s="194">
        <f xml:space="preserve"> Time!EI$140</f>
        <v>0</v>
      </c>
      <c r="EJ82" s="194">
        <f xml:space="preserve"> Time!EJ$140</f>
        <v>0</v>
      </c>
      <c r="EK82" s="194">
        <f xml:space="preserve"> Time!EK$140</f>
        <v>0</v>
      </c>
      <c r="EL82" s="194">
        <f xml:space="preserve"> Time!EL$140</f>
        <v>0</v>
      </c>
      <c r="EM82" s="194">
        <f xml:space="preserve"> Time!EM$140</f>
        <v>0</v>
      </c>
      <c r="EN82" s="194">
        <f xml:space="preserve"> Time!EN$140</f>
        <v>0</v>
      </c>
      <c r="EO82" s="194">
        <f xml:space="preserve"> Time!EO$140</f>
        <v>0</v>
      </c>
      <c r="EP82" s="194">
        <f xml:space="preserve"> Time!EP$140</f>
        <v>0</v>
      </c>
      <c r="EQ82" s="194">
        <f xml:space="preserve"> Time!EQ$140</f>
        <v>0</v>
      </c>
      <c r="ER82" s="194">
        <f xml:space="preserve"> Time!ER$140</f>
        <v>0</v>
      </c>
      <c r="ES82" s="194">
        <f xml:space="preserve"> Time!ES$140</f>
        <v>0</v>
      </c>
      <c r="ET82" s="194">
        <f xml:space="preserve"> Time!ET$140</f>
        <v>0</v>
      </c>
      <c r="EU82" s="194">
        <f xml:space="preserve"> Time!EU$140</f>
        <v>0</v>
      </c>
      <c r="EV82" s="194">
        <f xml:space="preserve"> Time!EV$140</f>
        <v>0</v>
      </c>
      <c r="EW82" s="194">
        <f xml:space="preserve"> Time!EW$140</f>
        <v>0</v>
      </c>
      <c r="EX82" s="194">
        <f xml:space="preserve"> Time!EX$140</f>
        <v>0</v>
      </c>
      <c r="EY82" s="194">
        <f xml:space="preserve"> Time!EY$140</f>
        <v>0</v>
      </c>
      <c r="EZ82" s="194">
        <f xml:space="preserve"> Time!EZ$140</f>
        <v>0</v>
      </c>
      <c r="FA82" s="194">
        <f xml:space="preserve"> Time!FA$140</f>
        <v>0</v>
      </c>
      <c r="FB82" s="194">
        <f xml:space="preserve"> Time!FB$140</f>
        <v>0</v>
      </c>
      <c r="FC82" s="194">
        <f xml:space="preserve"> Time!FC$140</f>
        <v>0</v>
      </c>
      <c r="FD82" s="194">
        <f xml:space="preserve"> Time!FD$140</f>
        <v>0</v>
      </c>
      <c r="FE82" s="194">
        <f xml:space="preserve"> Time!FE$140</f>
        <v>0</v>
      </c>
      <c r="FF82" s="194">
        <f xml:space="preserve"> Time!FF$140</f>
        <v>0</v>
      </c>
      <c r="FG82" s="194">
        <f xml:space="preserve"> Time!FG$140</f>
        <v>0</v>
      </c>
      <c r="FH82" s="194">
        <f xml:space="preserve"> Time!FH$140</f>
        <v>0</v>
      </c>
      <c r="FI82" s="194">
        <f xml:space="preserve"> Time!FI$140</f>
        <v>0</v>
      </c>
      <c r="FJ82" s="194">
        <f xml:space="preserve"> Time!FJ$140</f>
        <v>0</v>
      </c>
      <c r="FK82" s="194">
        <f xml:space="preserve"> Time!FK$140</f>
        <v>0</v>
      </c>
      <c r="FL82" s="194">
        <f xml:space="preserve"> Time!FL$140</f>
        <v>0</v>
      </c>
      <c r="FM82" s="194">
        <f xml:space="preserve"> Time!FM$140</f>
        <v>0</v>
      </c>
      <c r="FN82" s="194">
        <f xml:space="preserve"> Time!FN$140</f>
        <v>0</v>
      </c>
      <c r="FO82" s="194">
        <f xml:space="preserve"> Time!FO$140</f>
        <v>0</v>
      </c>
      <c r="FP82" s="194">
        <f xml:space="preserve"> Time!FP$140</f>
        <v>0</v>
      </c>
      <c r="FQ82" s="194">
        <f xml:space="preserve"> Time!FQ$140</f>
        <v>0</v>
      </c>
      <c r="FR82" s="194">
        <f xml:space="preserve"> Time!FR$140</f>
        <v>0</v>
      </c>
      <c r="FS82" s="194">
        <f xml:space="preserve"> Time!FS$140</f>
        <v>0</v>
      </c>
      <c r="FT82" s="194">
        <f xml:space="preserve"> Time!FT$140</f>
        <v>0</v>
      </c>
      <c r="FU82" s="194">
        <f xml:space="preserve"> Time!FU$140</f>
        <v>0</v>
      </c>
      <c r="FV82" s="194">
        <f xml:space="preserve"> Time!FV$140</f>
        <v>0</v>
      </c>
      <c r="FW82" s="194">
        <f xml:space="preserve"> Time!FW$140</f>
        <v>0</v>
      </c>
      <c r="FX82" s="194">
        <f xml:space="preserve"> Time!FX$140</f>
        <v>0</v>
      </c>
      <c r="FY82" s="194">
        <f xml:space="preserve"> Time!FY$140</f>
        <v>0</v>
      </c>
      <c r="FZ82" s="194">
        <f xml:space="preserve"> Time!FZ$140</f>
        <v>0</v>
      </c>
      <c r="GA82" s="194">
        <f xml:space="preserve"> Time!GA$140</f>
        <v>0</v>
      </c>
      <c r="GB82" s="194">
        <f xml:space="preserve"> Time!GB$140</f>
        <v>0</v>
      </c>
      <c r="GC82" s="194">
        <f xml:space="preserve"> Time!GC$140</f>
        <v>0</v>
      </c>
      <c r="GD82" s="194">
        <f xml:space="preserve"> Time!GD$140</f>
        <v>0</v>
      </c>
      <c r="GE82" s="194">
        <f xml:space="preserve"> Time!GE$140</f>
        <v>0</v>
      </c>
      <c r="GF82" s="194">
        <f xml:space="preserve"> Time!GF$140</f>
        <v>0</v>
      </c>
      <c r="GG82" s="194">
        <f xml:space="preserve"> Time!GG$140</f>
        <v>0</v>
      </c>
      <c r="GH82" s="194">
        <f xml:space="preserve"> Time!GH$140</f>
        <v>0</v>
      </c>
      <c r="GI82" s="194">
        <f xml:space="preserve"> Time!GI$140</f>
        <v>0</v>
      </c>
      <c r="GJ82" s="194">
        <f xml:space="preserve"> Time!GJ$140</f>
        <v>0</v>
      </c>
    </row>
    <row r="83" spans="1:192" x14ac:dyDescent="0.25">
      <c r="A83" s="242"/>
      <c r="B83" s="242"/>
      <c r="C83" s="243"/>
      <c r="D83" s="244"/>
      <c r="E83" s="316" t="s">
        <v>245</v>
      </c>
      <c r="F83" s="316"/>
      <c r="G83" s="316" t="str">
        <f xml:space="preserve"> SMU</f>
        <v>$ 000s</v>
      </c>
      <c r="H83" s="316">
        <f xml:space="preserve"> SUM(J83:GJ83)</f>
        <v>257133.21698628771</v>
      </c>
      <c r="I83" s="316"/>
      <c r="J83" s="316">
        <f t="shared" ref="J83:AO83" si="187" xml:space="preserve"> MAX(J80 - J81, 0) * J82</f>
        <v>0</v>
      </c>
      <c r="K83" s="316">
        <f t="shared" si="187"/>
        <v>0</v>
      </c>
      <c r="L83" s="316">
        <f t="shared" si="187"/>
        <v>0</v>
      </c>
      <c r="M83" s="316">
        <f t="shared" si="187"/>
        <v>0</v>
      </c>
      <c r="N83" s="316">
        <f t="shared" si="187"/>
        <v>0</v>
      </c>
      <c r="O83" s="316">
        <f t="shared" si="187"/>
        <v>0</v>
      </c>
      <c r="P83" s="316">
        <f t="shared" si="187"/>
        <v>0</v>
      </c>
      <c r="Q83" s="316">
        <f t="shared" si="187"/>
        <v>5875.9403673095958</v>
      </c>
      <c r="R83" s="316">
        <f t="shared" si="187"/>
        <v>6030.1900336482367</v>
      </c>
      <c r="S83" s="316">
        <f t="shared" si="187"/>
        <v>6137.1129655595441</v>
      </c>
      <c r="T83" s="316">
        <f t="shared" si="187"/>
        <v>6211.871396129317</v>
      </c>
      <c r="U83" s="316">
        <f t="shared" si="187"/>
        <v>6318.6159775387077</v>
      </c>
      <c r="V83" s="316">
        <f t="shared" si="187"/>
        <v>6392.7391179082997</v>
      </c>
      <c r="W83" s="316">
        <f t="shared" si="187"/>
        <v>6507.5228968136462</v>
      </c>
      <c r="X83" s="316">
        <f t="shared" si="187"/>
        <v>6570.2077636312833</v>
      </c>
      <c r="Y83" s="316">
        <f t="shared" si="187"/>
        <v>6688.0443720026024</v>
      </c>
      <c r="Z83" s="316">
        <f t="shared" si="187"/>
        <v>6776.5081712185365</v>
      </c>
      <c r="AA83" s="316">
        <f t="shared" si="187"/>
        <v>6709.3421465313659</v>
      </c>
      <c r="AB83" s="316">
        <f t="shared" si="187"/>
        <v>6786.9643169664687</v>
      </c>
      <c r="AC83" s="316">
        <f t="shared" si="187"/>
        <v>6925.8661097082932</v>
      </c>
      <c r="AD83" s="316">
        <f t="shared" si="187"/>
        <v>7003.7522410476249</v>
      </c>
      <c r="AE83" s="316">
        <f t="shared" si="187"/>
        <v>7152.1696622395266</v>
      </c>
      <c r="AF83" s="316">
        <f t="shared" si="187"/>
        <v>7223.5074924962246</v>
      </c>
      <c r="AG83" s="316">
        <f t="shared" si="187"/>
        <v>7373.0539914338242</v>
      </c>
      <c r="AH83" s="316">
        <f t="shared" si="187"/>
        <v>7464.9926902462912</v>
      </c>
      <c r="AI83" s="316">
        <f t="shared" si="187"/>
        <v>7633.9503136078183</v>
      </c>
      <c r="AJ83" s="316">
        <f t="shared" si="187"/>
        <v>7711.2346677837813</v>
      </c>
      <c r="AK83" s="316">
        <f t="shared" si="187"/>
        <v>7735.7174194196032</v>
      </c>
      <c r="AL83" s="316">
        <f t="shared" si="187"/>
        <v>7821.4218912461356</v>
      </c>
      <c r="AM83" s="316">
        <f t="shared" si="187"/>
        <v>8016.3212853844288</v>
      </c>
      <c r="AN83" s="316">
        <f t="shared" si="187"/>
        <v>8103.1763818569689</v>
      </c>
      <c r="AO83" s="316">
        <f t="shared" si="187"/>
        <v>8295.4850956175251</v>
      </c>
      <c r="AP83" s="316">
        <f t="shared" ref="AP83:BU83" si="188" xml:space="preserve"> MAX(AP80 - AP81, 0) * AP82</f>
        <v>8396.2087304188317</v>
      </c>
      <c r="AQ83" s="316">
        <f t="shared" si="188"/>
        <v>8617.0663801592382</v>
      </c>
      <c r="AR83" s="316">
        <f t="shared" si="188"/>
        <v>8704.3505812359163</v>
      </c>
      <c r="AS83" s="316">
        <f t="shared" si="188"/>
        <v>8938.8636705962508</v>
      </c>
      <c r="AT83" s="316">
        <f t="shared" si="188"/>
        <v>9026.8804507501591</v>
      </c>
      <c r="AU83" s="316">
        <f t="shared" si="188"/>
        <v>9275.9453871229634</v>
      </c>
      <c r="AV83" s="316">
        <f t="shared" si="188"/>
        <v>9374.5800055799755</v>
      </c>
      <c r="AW83" s="316">
        <f t="shared" si="188"/>
        <v>9615.291845420008</v>
      </c>
      <c r="AX83" s="316">
        <f t="shared" si="188"/>
        <v>9718.3211676587689</v>
      </c>
      <c r="AY83" s="316">
        <f t="shared" si="188"/>
        <v>0</v>
      </c>
      <c r="AZ83" s="316">
        <f t="shared" si="188"/>
        <v>0</v>
      </c>
      <c r="BA83" s="316">
        <f t="shared" si="188"/>
        <v>0</v>
      </c>
      <c r="BB83" s="316">
        <f t="shared" si="188"/>
        <v>0</v>
      </c>
      <c r="BC83" s="316">
        <f t="shared" si="188"/>
        <v>0</v>
      </c>
      <c r="BD83" s="316">
        <f t="shared" si="188"/>
        <v>0</v>
      </c>
      <c r="BE83" s="316">
        <f t="shared" si="188"/>
        <v>0</v>
      </c>
      <c r="BF83" s="316">
        <f t="shared" si="188"/>
        <v>0</v>
      </c>
      <c r="BG83" s="316">
        <f t="shared" si="188"/>
        <v>0</v>
      </c>
      <c r="BH83" s="316">
        <f t="shared" si="188"/>
        <v>0</v>
      </c>
      <c r="BI83" s="316">
        <f t="shared" si="188"/>
        <v>0</v>
      </c>
      <c r="BJ83" s="316">
        <f t="shared" si="188"/>
        <v>0</v>
      </c>
      <c r="BK83" s="316">
        <f t="shared" si="188"/>
        <v>0</v>
      </c>
      <c r="BL83" s="316">
        <f t="shared" si="188"/>
        <v>0</v>
      </c>
      <c r="BM83" s="316">
        <f t="shared" si="188"/>
        <v>0</v>
      </c>
      <c r="BN83" s="316">
        <f t="shared" si="188"/>
        <v>0</v>
      </c>
      <c r="BO83" s="316">
        <f t="shared" si="188"/>
        <v>0</v>
      </c>
      <c r="BP83" s="316">
        <f t="shared" si="188"/>
        <v>0</v>
      </c>
      <c r="BQ83" s="316">
        <f t="shared" si="188"/>
        <v>0</v>
      </c>
      <c r="BR83" s="316">
        <f t="shared" si="188"/>
        <v>0</v>
      </c>
      <c r="BS83" s="316">
        <f t="shared" si="188"/>
        <v>0</v>
      </c>
      <c r="BT83" s="316">
        <f t="shared" si="188"/>
        <v>0</v>
      </c>
      <c r="BU83" s="316">
        <f t="shared" si="188"/>
        <v>0</v>
      </c>
      <c r="BV83" s="316">
        <f t="shared" ref="BV83:DA83" si="189" xml:space="preserve"> MAX(BV80 - BV81, 0) * BV82</f>
        <v>0</v>
      </c>
      <c r="BW83" s="316">
        <f t="shared" si="189"/>
        <v>0</v>
      </c>
      <c r="BX83" s="316">
        <f t="shared" si="189"/>
        <v>0</v>
      </c>
      <c r="BY83" s="316">
        <f t="shared" si="189"/>
        <v>0</v>
      </c>
      <c r="BZ83" s="316">
        <f t="shared" si="189"/>
        <v>0</v>
      </c>
      <c r="CA83" s="316">
        <f t="shared" si="189"/>
        <v>0</v>
      </c>
      <c r="CB83" s="316">
        <f t="shared" si="189"/>
        <v>0</v>
      </c>
      <c r="CC83" s="316">
        <f t="shared" si="189"/>
        <v>0</v>
      </c>
      <c r="CD83" s="316">
        <f t="shared" si="189"/>
        <v>0</v>
      </c>
      <c r="CE83" s="316">
        <f t="shared" si="189"/>
        <v>0</v>
      </c>
      <c r="CF83" s="316">
        <f t="shared" si="189"/>
        <v>0</v>
      </c>
      <c r="CG83" s="316">
        <f t="shared" si="189"/>
        <v>0</v>
      </c>
      <c r="CH83" s="316">
        <f t="shared" si="189"/>
        <v>0</v>
      </c>
      <c r="CI83" s="316">
        <f t="shared" si="189"/>
        <v>0</v>
      </c>
      <c r="CJ83" s="316">
        <f t="shared" si="189"/>
        <v>0</v>
      </c>
      <c r="CK83" s="316">
        <f t="shared" si="189"/>
        <v>0</v>
      </c>
      <c r="CL83" s="316">
        <f t="shared" si="189"/>
        <v>0</v>
      </c>
      <c r="CM83" s="316">
        <f t="shared" si="189"/>
        <v>0</v>
      </c>
      <c r="CN83" s="316">
        <f t="shared" si="189"/>
        <v>0</v>
      </c>
      <c r="CO83" s="316">
        <f t="shared" si="189"/>
        <v>0</v>
      </c>
      <c r="CP83" s="316">
        <f t="shared" si="189"/>
        <v>0</v>
      </c>
      <c r="CQ83" s="316">
        <f t="shared" si="189"/>
        <v>0</v>
      </c>
      <c r="CR83" s="316">
        <f t="shared" si="189"/>
        <v>0</v>
      </c>
      <c r="CS83" s="316">
        <f t="shared" si="189"/>
        <v>0</v>
      </c>
      <c r="CT83" s="316">
        <f t="shared" si="189"/>
        <v>0</v>
      </c>
      <c r="CU83" s="316">
        <f t="shared" si="189"/>
        <v>0</v>
      </c>
      <c r="CV83" s="316">
        <f t="shared" si="189"/>
        <v>0</v>
      </c>
      <c r="CW83" s="316">
        <f t="shared" si="189"/>
        <v>0</v>
      </c>
      <c r="CX83" s="316">
        <f t="shared" si="189"/>
        <v>0</v>
      </c>
      <c r="CY83" s="316">
        <f t="shared" si="189"/>
        <v>0</v>
      </c>
      <c r="CZ83" s="316">
        <f t="shared" si="189"/>
        <v>0</v>
      </c>
      <c r="DA83" s="316">
        <f t="shared" si="189"/>
        <v>0</v>
      </c>
      <c r="DB83" s="316">
        <f t="shared" ref="DB83:EG83" si="190" xml:space="preserve"> MAX(DB80 - DB81, 0) * DB82</f>
        <v>0</v>
      </c>
      <c r="DC83" s="316">
        <f t="shared" si="190"/>
        <v>0</v>
      </c>
      <c r="DD83" s="316">
        <f t="shared" si="190"/>
        <v>0</v>
      </c>
      <c r="DE83" s="316">
        <f t="shared" si="190"/>
        <v>0</v>
      </c>
      <c r="DF83" s="316">
        <f t="shared" si="190"/>
        <v>0</v>
      </c>
      <c r="DG83" s="316">
        <f t="shared" si="190"/>
        <v>0</v>
      </c>
      <c r="DH83" s="316">
        <f t="shared" si="190"/>
        <v>0</v>
      </c>
      <c r="DI83" s="316">
        <f t="shared" si="190"/>
        <v>0</v>
      </c>
      <c r="DJ83" s="316">
        <f t="shared" si="190"/>
        <v>0</v>
      </c>
      <c r="DK83" s="316">
        <f t="shared" si="190"/>
        <v>0</v>
      </c>
      <c r="DL83" s="316">
        <f t="shared" si="190"/>
        <v>0</v>
      </c>
      <c r="DM83" s="316">
        <f t="shared" si="190"/>
        <v>0</v>
      </c>
      <c r="DN83" s="316">
        <f t="shared" si="190"/>
        <v>0</v>
      </c>
      <c r="DO83" s="316">
        <f t="shared" si="190"/>
        <v>0</v>
      </c>
      <c r="DP83" s="316">
        <f t="shared" si="190"/>
        <v>0</v>
      </c>
      <c r="DQ83" s="316">
        <f t="shared" si="190"/>
        <v>0</v>
      </c>
      <c r="DR83" s="316">
        <f t="shared" si="190"/>
        <v>0</v>
      </c>
      <c r="DS83" s="316">
        <f t="shared" si="190"/>
        <v>0</v>
      </c>
      <c r="DT83" s="316">
        <f t="shared" si="190"/>
        <v>0</v>
      </c>
      <c r="DU83" s="316">
        <f t="shared" si="190"/>
        <v>0</v>
      </c>
      <c r="DV83" s="316">
        <f t="shared" si="190"/>
        <v>0</v>
      </c>
      <c r="DW83" s="316">
        <f t="shared" si="190"/>
        <v>0</v>
      </c>
      <c r="DX83" s="316">
        <f t="shared" si="190"/>
        <v>0</v>
      </c>
      <c r="DY83" s="316">
        <f t="shared" si="190"/>
        <v>0</v>
      </c>
      <c r="DZ83" s="316">
        <f t="shared" si="190"/>
        <v>0</v>
      </c>
      <c r="EA83" s="316">
        <f t="shared" si="190"/>
        <v>0</v>
      </c>
      <c r="EB83" s="316">
        <f t="shared" si="190"/>
        <v>0</v>
      </c>
      <c r="EC83" s="316">
        <f t="shared" si="190"/>
        <v>0</v>
      </c>
      <c r="ED83" s="316">
        <f t="shared" si="190"/>
        <v>0</v>
      </c>
      <c r="EE83" s="316">
        <f t="shared" si="190"/>
        <v>0</v>
      </c>
      <c r="EF83" s="316">
        <f t="shared" si="190"/>
        <v>0</v>
      </c>
      <c r="EG83" s="316">
        <f t="shared" si="190"/>
        <v>0</v>
      </c>
      <c r="EH83" s="316">
        <f t="shared" ref="EH83:FM83" si="191" xml:space="preserve"> MAX(EH80 - EH81, 0) * EH82</f>
        <v>0</v>
      </c>
      <c r="EI83" s="316">
        <f t="shared" si="191"/>
        <v>0</v>
      </c>
      <c r="EJ83" s="316">
        <f t="shared" si="191"/>
        <v>0</v>
      </c>
      <c r="EK83" s="316">
        <f t="shared" si="191"/>
        <v>0</v>
      </c>
      <c r="EL83" s="316">
        <f t="shared" si="191"/>
        <v>0</v>
      </c>
      <c r="EM83" s="316">
        <f t="shared" si="191"/>
        <v>0</v>
      </c>
      <c r="EN83" s="316">
        <f t="shared" si="191"/>
        <v>0</v>
      </c>
      <c r="EO83" s="316">
        <f t="shared" si="191"/>
        <v>0</v>
      </c>
      <c r="EP83" s="316">
        <f t="shared" si="191"/>
        <v>0</v>
      </c>
      <c r="EQ83" s="316">
        <f t="shared" si="191"/>
        <v>0</v>
      </c>
      <c r="ER83" s="316">
        <f t="shared" si="191"/>
        <v>0</v>
      </c>
      <c r="ES83" s="316">
        <f t="shared" si="191"/>
        <v>0</v>
      </c>
      <c r="ET83" s="316">
        <f t="shared" si="191"/>
        <v>0</v>
      </c>
      <c r="EU83" s="316">
        <f t="shared" si="191"/>
        <v>0</v>
      </c>
      <c r="EV83" s="316">
        <f t="shared" si="191"/>
        <v>0</v>
      </c>
      <c r="EW83" s="316">
        <f t="shared" si="191"/>
        <v>0</v>
      </c>
      <c r="EX83" s="316">
        <f t="shared" si="191"/>
        <v>0</v>
      </c>
      <c r="EY83" s="316">
        <f t="shared" si="191"/>
        <v>0</v>
      </c>
      <c r="EZ83" s="316">
        <f t="shared" si="191"/>
        <v>0</v>
      </c>
      <c r="FA83" s="316">
        <f t="shared" si="191"/>
        <v>0</v>
      </c>
      <c r="FB83" s="316">
        <f t="shared" si="191"/>
        <v>0</v>
      </c>
      <c r="FC83" s="316">
        <f t="shared" si="191"/>
        <v>0</v>
      </c>
      <c r="FD83" s="316">
        <f t="shared" si="191"/>
        <v>0</v>
      </c>
      <c r="FE83" s="316">
        <f t="shared" si="191"/>
        <v>0</v>
      </c>
      <c r="FF83" s="316">
        <f t="shared" si="191"/>
        <v>0</v>
      </c>
      <c r="FG83" s="316">
        <f t="shared" si="191"/>
        <v>0</v>
      </c>
      <c r="FH83" s="316">
        <f t="shared" si="191"/>
        <v>0</v>
      </c>
      <c r="FI83" s="316">
        <f t="shared" si="191"/>
        <v>0</v>
      </c>
      <c r="FJ83" s="316">
        <f t="shared" si="191"/>
        <v>0</v>
      </c>
      <c r="FK83" s="316">
        <f t="shared" si="191"/>
        <v>0</v>
      </c>
      <c r="FL83" s="316">
        <f t="shared" si="191"/>
        <v>0</v>
      </c>
      <c r="FM83" s="316">
        <f t="shared" si="191"/>
        <v>0</v>
      </c>
      <c r="FN83" s="316">
        <f t="shared" ref="FN83:GJ83" si="192" xml:space="preserve"> MAX(FN80 - FN81, 0) * FN82</f>
        <v>0</v>
      </c>
      <c r="FO83" s="316">
        <f t="shared" si="192"/>
        <v>0</v>
      </c>
      <c r="FP83" s="316">
        <f t="shared" si="192"/>
        <v>0</v>
      </c>
      <c r="FQ83" s="316">
        <f t="shared" si="192"/>
        <v>0</v>
      </c>
      <c r="FR83" s="316">
        <f t="shared" si="192"/>
        <v>0</v>
      </c>
      <c r="FS83" s="316">
        <f t="shared" si="192"/>
        <v>0</v>
      </c>
      <c r="FT83" s="316">
        <f t="shared" si="192"/>
        <v>0</v>
      </c>
      <c r="FU83" s="316">
        <f t="shared" si="192"/>
        <v>0</v>
      </c>
      <c r="FV83" s="316">
        <f t="shared" si="192"/>
        <v>0</v>
      </c>
      <c r="FW83" s="316">
        <f t="shared" si="192"/>
        <v>0</v>
      </c>
      <c r="FX83" s="316">
        <f t="shared" si="192"/>
        <v>0</v>
      </c>
      <c r="FY83" s="316">
        <f t="shared" si="192"/>
        <v>0</v>
      </c>
      <c r="FZ83" s="316">
        <f t="shared" si="192"/>
        <v>0</v>
      </c>
      <c r="GA83" s="316">
        <f t="shared" si="192"/>
        <v>0</v>
      </c>
      <c r="GB83" s="316">
        <f t="shared" si="192"/>
        <v>0</v>
      </c>
      <c r="GC83" s="316">
        <f t="shared" si="192"/>
        <v>0</v>
      </c>
      <c r="GD83" s="316">
        <f t="shared" si="192"/>
        <v>0</v>
      </c>
      <c r="GE83" s="316">
        <f t="shared" si="192"/>
        <v>0</v>
      </c>
      <c r="GF83" s="316">
        <f t="shared" si="192"/>
        <v>0</v>
      </c>
      <c r="GG83" s="316">
        <f t="shared" si="192"/>
        <v>0</v>
      </c>
      <c r="GH83" s="316">
        <f t="shared" si="192"/>
        <v>0</v>
      </c>
      <c r="GI83" s="316">
        <f t="shared" si="192"/>
        <v>0</v>
      </c>
      <c r="GJ83" s="316">
        <f t="shared" si="192"/>
        <v>0</v>
      </c>
    </row>
    <row r="84" spans="1:192" x14ac:dyDescent="0.25">
      <c r="A84" s="242"/>
      <c r="B84" s="242"/>
      <c r="C84" s="243"/>
      <c r="D84" s="244"/>
      <c r="E84" s="316"/>
      <c r="F84" s="316"/>
      <c r="G84" s="316"/>
      <c r="H84" s="316"/>
      <c r="I84" s="316"/>
      <c r="J84" s="316"/>
      <c r="K84" s="316"/>
      <c r="L84" s="316"/>
      <c r="M84" s="316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  <c r="AA84" s="316"/>
      <c r="AB84" s="316"/>
      <c r="AC84" s="316"/>
      <c r="AD84" s="316"/>
      <c r="AE84" s="316"/>
      <c r="AF84" s="316"/>
      <c r="AG84" s="316"/>
      <c r="AH84" s="316"/>
      <c r="AI84" s="316"/>
      <c r="AJ84" s="316"/>
      <c r="AK84" s="316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6"/>
      <c r="AW84" s="316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6"/>
      <c r="BI84" s="316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6"/>
      <c r="BU84" s="316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6"/>
      <c r="CG84" s="316"/>
      <c r="CH84" s="316"/>
      <c r="CI84" s="316"/>
      <c r="CJ84" s="316"/>
      <c r="CK84" s="316"/>
      <c r="CL84" s="316"/>
      <c r="CM84" s="316"/>
      <c r="CN84" s="316"/>
      <c r="CO84" s="316"/>
      <c r="CP84" s="316"/>
      <c r="CQ84" s="316"/>
      <c r="CR84" s="316"/>
      <c r="CS84" s="316"/>
      <c r="CT84" s="316"/>
      <c r="CU84" s="316"/>
      <c r="CV84" s="316"/>
      <c r="CW84" s="316"/>
      <c r="CX84" s="316"/>
      <c r="CY84" s="316"/>
      <c r="CZ84" s="316"/>
      <c r="DA84" s="316"/>
      <c r="DB84" s="316"/>
      <c r="DC84" s="316"/>
      <c r="DD84" s="316"/>
      <c r="DE84" s="316"/>
      <c r="DF84" s="316"/>
      <c r="DG84" s="316"/>
      <c r="DH84" s="316"/>
      <c r="DI84" s="316"/>
      <c r="DJ84" s="316"/>
      <c r="DK84" s="316"/>
      <c r="DL84" s="316"/>
      <c r="DM84" s="316"/>
      <c r="DN84" s="316"/>
      <c r="DO84" s="316"/>
      <c r="DP84" s="316"/>
      <c r="DQ84" s="316"/>
      <c r="DR84" s="316"/>
      <c r="DS84" s="316"/>
      <c r="DT84" s="316"/>
      <c r="DU84" s="316"/>
      <c r="DV84" s="316"/>
      <c r="DW84" s="316"/>
      <c r="DX84" s="316"/>
      <c r="DY84" s="316"/>
      <c r="DZ84" s="316"/>
      <c r="EA84" s="316"/>
      <c r="EB84" s="316"/>
      <c r="EC84" s="316"/>
      <c r="ED84" s="316"/>
      <c r="EE84" s="316"/>
      <c r="EF84" s="316"/>
      <c r="EG84" s="316"/>
      <c r="EH84" s="316"/>
      <c r="EI84" s="316"/>
      <c r="EJ84" s="316"/>
      <c r="EK84" s="316"/>
      <c r="EL84" s="316"/>
      <c r="EM84" s="316"/>
      <c r="EN84" s="316"/>
      <c r="EO84" s="316"/>
      <c r="EP84" s="316"/>
      <c r="EQ84" s="316"/>
      <c r="ER84" s="316"/>
      <c r="ES84" s="316"/>
      <c r="ET84" s="316"/>
      <c r="EU84" s="316"/>
      <c r="EV84" s="316"/>
      <c r="EW84" s="316"/>
      <c r="EX84" s="316"/>
      <c r="EY84" s="316"/>
      <c r="EZ84" s="316"/>
      <c r="FA84" s="316"/>
      <c r="FB84" s="316"/>
      <c r="FC84" s="316"/>
      <c r="FD84" s="316"/>
      <c r="FE84" s="316"/>
      <c r="FF84" s="316"/>
      <c r="FG84" s="316"/>
      <c r="FH84" s="316"/>
      <c r="FI84" s="316"/>
      <c r="FJ84" s="316"/>
      <c r="FK84" s="316"/>
      <c r="FL84" s="316"/>
      <c r="FM84" s="316"/>
      <c r="FN84" s="316"/>
      <c r="FO84" s="316"/>
      <c r="FP84" s="316"/>
      <c r="FQ84" s="316"/>
      <c r="FR84" s="316"/>
      <c r="FS84" s="316"/>
      <c r="FT84" s="316"/>
      <c r="FU84" s="316"/>
      <c r="FV84" s="316"/>
      <c r="FW84" s="316"/>
      <c r="FX84" s="316"/>
      <c r="FY84" s="316"/>
      <c r="FZ84" s="316"/>
      <c r="GA84" s="316"/>
      <c r="GB84" s="316"/>
      <c r="GC84" s="316"/>
      <c r="GD84" s="316"/>
      <c r="GE84" s="316"/>
      <c r="GF84" s="316"/>
      <c r="GG84" s="316"/>
      <c r="GH84" s="316"/>
      <c r="GI84" s="316"/>
      <c r="GJ84" s="316"/>
    </row>
    <row r="85" spans="1:192" x14ac:dyDescent="0.25">
      <c r="A85" s="242"/>
      <c r="B85" s="242"/>
      <c r="C85" s="243" t="s">
        <v>310</v>
      </c>
      <c r="D85" s="244"/>
      <c r="E85" s="316"/>
      <c r="F85" s="316"/>
      <c r="G85" s="316"/>
      <c r="H85" s="316"/>
      <c r="I85" s="316"/>
      <c r="J85" s="316"/>
      <c r="K85" s="316"/>
      <c r="L85" s="316"/>
      <c r="M85" s="316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  <c r="AA85" s="316"/>
      <c r="AB85" s="316"/>
      <c r="AC85" s="316"/>
      <c r="AD85" s="316"/>
      <c r="AE85" s="316"/>
      <c r="AF85" s="316"/>
      <c r="AG85" s="316"/>
      <c r="AH85" s="316"/>
      <c r="AI85" s="316"/>
      <c r="AJ85" s="316"/>
      <c r="AK85" s="316"/>
      <c r="AL85" s="316"/>
      <c r="AM85" s="316"/>
      <c r="AN85" s="316"/>
      <c r="AO85" s="316"/>
      <c r="AP85" s="316"/>
      <c r="AQ85" s="316"/>
      <c r="AR85" s="316"/>
      <c r="AS85" s="316"/>
      <c r="AT85" s="316"/>
      <c r="AU85" s="316"/>
      <c r="AV85" s="316"/>
      <c r="AW85" s="316"/>
      <c r="AX85" s="316"/>
      <c r="AY85" s="316"/>
      <c r="AZ85" s="316"/>
      <c r="BA85" s="316"/>
      <c r="BB85" s="316"/>
      <c r="BC85" s="316"/>
      <c r="BD85" s="316"/>
      <c r="BE85" s="316"/>
      <c r="BF85" s="316"/>
      <c r="BG85" s="316"/>
      <c r="BH85" s="316"/>
      <c r="BI85" s="316"/>
      <c r="BJ85" s="316"/>
      <c r="BK85" s="316"/>
      <c r="BL85" s="316"/>
      <c r="BM85" s="316"/>
      <c r="BN85" s="316"/>
      <c r="BO85" s="316"/>
      <c r="BP85" s="316"/>
      <c r="BQ85" s="316"/>
      <c r="BR85" s="316"/>
      <c r="BS85" s="316"/>
      <c r="BT85" s="316"/>
      <c r="BU85" s="316"/>
      <c r="BV85" s="316"/>
      <c r="BW85" s="316"/>
      <c r="BX85" s="316"/>
      <c r="BY85" s="316"/>
      <c r="BZ85" s="316"/>
      <c r="CA85" s="316"/>
      <c r="CB85" s="316"/>
      <c r="CC85" s="316"/>
      <c r="CD85" s="316"/>
      <c r="CE85" s="316"/>
      <c r="CF85" s="316"/>
      <c r="CG85" s="316"/>
      <c r="CH85" s="316"/>
      <c r="CI85" s="316"/>
      <c r="CJ85" s="316"/>
      <c r="CK85" s="316"/>
      <c r="CL85" s="316"/>
      <c r="CM85" s="316"/>
      <c r="CN85" s="316"/>
      <c r="CO85" s="316"/>
      <c r="CP85" s="316"/>
      <c r="CQ85" s="316"/>
      <c r="CR85" s="316"/>
      <c r="CS85" s="316"/>
      <c r="CT85" s="316"/>
      <c r="CU85" s="316"/>
      <c r="CV85" s="316"/>
      <c r="CW85" s="316"/>
      <c r="CX85" s="316"/>
      <c r="CY85" s="316"/>
      <c r="CZ85" s="316"/>
      <c r="DA85" s="316"/>
      <c r="DB85" s="316"/>
      <c r="DC85" s="316"/>
      <c r="DD85" s="316"/>
      <c r="DE85" s="316"/>
      <c r="DF85" s="316"/>
      <c r="DG85" s="316"/>
      <c r="DH85" s="316"/>
      <c r="DI85" s="316"/>
      <c r="DJ85" s="316"/>
      <c r="DK85" s="316"/>
      <c r="DL85" s="316"/>
      <c r="DM85" s="316"/>
      <c r="DN85" s="316"/>
      <c r="DO85" s="316"/>
      <c r="DP85" s="316"/>
      <c r="DQ85" s="316"/>
      <c r="DR85" s="316"/>
      <c r="DS85" s="316"/>
      <c r="DT85" s="316"/>
      <c r="DU85" s="316"/>
      <c r="DV85" s="316"/>
      <c r="DW85" s="316"/>
      <c r="DX85" s="316"/>
      <c r="DY85" s="316"/>
      <c r="DZ85" s="316"/>
      <c r="EA85" s="316"/>
      <c r="EB85" s="316"/>
      <c r="EC85" s="316"/>
      <c r="ED85" s="316"/>
      <c r="EE85" s="316"/>
      <c r="EF85" s="316"/>
      <c r="EG85" s="316"/>
      <c r="EH85" s="316"/>
      <c r="EI85" s="316"/>
      <c r="EJ85" s="316"/>
      <c r="EK85" s="316"/>
      <c r="EL85" s="316"/>
      <c r="EM85" s="316"/>
      <c r="EN85" s="316"/>
      <c r="EO85" s="316"/>
      <c r="EP85" s="316"/>
      <c r="EQ85" s="316"/>
      <c r="ER85" s="316"/>
      <c r="ES85" s="316"/>
      <c r="ET85" s="316"/>
      <c r="EU85" s="316"/>
      <c r="EV85" s="316"/>
      <c r="EW85" s="316"/>
      <c r="EX85" s="316"/>
      <c r="EY85" s="316"/>
      <c r="EZ85" s="316"/>
      <c r="FA85" s="316"/>
      <c r="FB85" s="316"/>
      <c r="FC85" s="316"/>
      <c r="FD85" s="316"/>
      <c r="FE85" s="316"/>
      <c r="FF85" s="316"/>
      <c r="FG85" s="316"/>
      <c r="FH85" s="316"/>
      <c r="FI85" s="316"/>
      <c r="FJ85" s="316"/>
      <c r="FK85" s="316"/>
      <c r="FL85" s="316"/>
      <c r="FM85" s="316"/>
      <c r="FN85" s="316"/>
      <c r="FO85" s="316"/>
      <c r="FP85" s="316"/>
      <c r="FQ85" s="316"/>
      <c r="FR85" s="316"/>
      <c r="FS85" s="316"/>
      <c r="FT85" s="316"/>
      <c r="FU85" s="316"/>
      <c r="FV85" s="316"/>
      <c r="FW85" s="316"/>
      <c r="FX85" s="316"/>
      <c r="FY85" s="316"/>
      <c r="FZ85" s="316"/>
      <c r="GA85" s="316"/>
      <c r="GB85" s="316"/>
      <c r="GC85" s="316"/>
      <c r="GD85" s="316"/>
      <c r="GE85" s="316"/>
      <c r="GF85" s="316"/>
      <c r="GG85" s="316"/>
      <c r="GH85" s="316"/>
      <c r="GI85" s="316"/>
      <c r="GJ85" s="316"/>
    </row>
    <row r="86" spans="1:192" x14ac:dyDescent="0.25">
      <c r="E86" s="194" t="str">
        <f xml:space="preserve"> Time!E$140</f>
        <v>Senior debt repayment period flag</v>
      </c>
      <c r="F86" s="194">
        <f xml:space="preserve"> Time!F$140</f>
        <v>0</v>
      </c>
      <c r="G86" s="194" t="str">
        <f xml:space="preserve"> Time!G$140</f>
        <v>flag</v>
      </c>
      <c r="H86" s="194">
        <f xml:space="preserve"> Time!H$140</f>
        <v>34</v>
      </c>
      <c r="I86" s="194">
        <f xml:space="preserve"> Time!I$140</f>
        <v>0</v>
      </c>
      <c r="J86" s="194">
        <f xml:space="preserve"> Time!J$140</f>
        <v>0</v>
      </c>
      <c r="K86" s="194">
        <f xml:space="preserve"> Time!K$140</f>
        <v>0</v>
      </c>
      <c r="L86" s="194">
        <f xml:space="preserve"> Time!L$140</f>
        <v>0</v>
      </c>
      <c r="M86" s="194">
        <f xml:space="preserve"> Time!M$140</f>
        <v>0</v>
      </c>
      <c r="N86" s="194">
        <f xml:space="preserve"> Time!N$140</f>
        <v>0</v>
      </c>
      <c r="O86" s="194">
        <f xml:space="preserve"> Time!O$140</f>
        <v>0</v>
      </c>
      <c r="P86" s="194">
        <f xml:space="preserve"> Time!P$140</f>
        <v>0</v>
      </c>
      <c r="Q86" s="194">
        <f xml:space="preserve"> Time!Q$140</f>
        <v>1</v>
      </c>
      <c r="R86" s="194">
        <f xml:space="preserve"> Time!R$140</f>
        <v>1</v>
      </c>
      <c r="S86" s="194">
        <f xml:space="preserve"> Time!S$140</f>
        <v>1</v>
      </c>
      <c r="T86" s="194">
        <f xml:space="preserve"> Time!T$140</f>
        <v>1</v>
      </c>
      <c r="U86" s="194">
        <f xml:space="preserve"> Time!U$140</f>
        <v>1</v>
      </c>
      <c r="V86" s="194">
        <f xml:space="preserve"> Time!V$140</f>
        <v>1</v>
      </c>
      <c r="W86" s="194">
        <f xml:space="preserve"> Time!W$140</f>
        <v>1</v>
      </c>
      <c r="X86" s="194">
        <f xml:space="preserve"> Time!X$140</f>
        <v>1</v>
      </c>
      <c r="Y86" s="194">
        <f xml:space="preserve"> Time!Y$140</f>
        <v>1</v>
      </c>
      <c r="Z86" s="194">
        <f xml:space="preserve"> Time!Z$140</f>
        <v>1</v>
      </c>
      <c r="AA86" s="194">
        <f xml:space="preserve"> Time!AA$140</f>
        <v>1</v>
      </c>
      <c r="AB86" s="194">
        <f xml:space="preserve"> Time!AB$140</f>
        <v>1</v>
      </c>
      <c r="AC86" s="194">
        <f xml:space="preserve"> Time!AC$140</f>
        <v>1</v>
      </c>
      <c r="AD86" s="194">
        <f xml:space="preserve"> Time!AD$140</f>
        <v>1</v>
      </c>
      <c r="AE86" s="194">
        <f xml:space="preserve"> Time!AE$140</f>
        <v>1</v>
      </c>
      <c r="AF86" s="194">
        <f xml:space="preserve"> Time!AF$140</f>
        <v>1</v>
      </c>
      <c r="AG86" s="194">
        <f xml:space="preserve"> Time!AG$140</f>
        <v>1</v>
      </c>
      <c r="AH86" s="194">
        <f xml:space="preserve"> Time!AH$140</f>
        <v>1</v>
      </c>
      <c r="AI86" s="194">
        <f xml:space="preserve"> Time!AI$140</f>
        <v>1</v>
      </c>
      <c r="AJ86" s="194">
        <f xml:space="preserve"> Time!AJ$140</f>
        <v>1</v>
      </c>
      <c r="AK86" s="194">
        <f xml:space="preserve"> Time!AK$140</f>
        <v>1</v>
      </c>
      <c r="AL86" s="194">
        <f xml:space="preserve"> Time!AL$140</f>
        <v>1</v>
      </c>
      <c r="AM86" s="194">
        <f xml:space="preserve"> Time!AM$140</f>
        <v>1</v>
      </c>
      <c r="AN86" s="194">
        <f xml:space="preserve"> Time!AN$140</f>
        <v>1</v>
      </c>
      <c r="AO86" s="194">
        <f xml:space="preserve"> Time!AO$140</f>
        <v>1</v>
      </c>
      <c r="AP86" s="194">
        <f xml:space="preserve"> Time!AP$140</f>
        <v>1</v>
      </c>
      <c r="AQ86" s="194">
        <f xml:space="preserve"> Time!AQ$140</f>
        <v>1</v>
      </c>
      <c r="AR86" s="194">
        <f xml:space="preserve"> Time!AR$140</f>
        <v>1</v>
      </c>
      <c r="AS86" s="194">
        <f xml:space="preserve"> Time!AS$140</f>
        <v>1</v>
      </c>
      <c r="AT86" s="194">
        <f xml:space="preserve"> Time!AT$140</f>
        <v>1</v>
      </c>
      <c r="AU86" s="194">
        <f xml:space="preserve"> Time!AU$140</f>
        <v>1</v>
      </c>
      <c r="AV86" s="194">
        <f xml:space="preserve"> Time!AV$140</f>
        <v>1</v>
      </c>
      <c r="AW86" s="194">
        <f xml:space="preserve"> Time!AW$140</f>
        <v>1</v>
      </c>
      <c r="AX86" s="194">
        <f xml:space="preserve"> Time!AX$140</f>
        <v>1</v>
      </c>
      <c r="AY86" s="194">
        <f xml:space="preserve"> Time!AY$140</f>
        <v>0</v>
      </c>
      <c r="AZ86" s="194">
        <f xml:space="preserve"> Time!AZ$140</f>
        <v>0</v>
      </c>
      <c r="BA86" s="194">
        <f xml:space="preserve"> Time!BA$140</f>
        <v>0</v>
      </c>
      <c r="BB86" s="194">
        <f xml:space="preserve"> Time!BB$140</f>
        <v>0</v>
      </c>
      <c r="BC86" s="194">
        <f xml:space="preserve"> Time!BC$140</f>
        <v>0</v>
      </c>
      <c r="BD86" s="194">
        <f xml:space="preserve"> Time!BD$140</f>
        <v>0</v>
      </c>
      <c r="BE86" s="194">
        <f xml:space="preserve"> Time!BE$140</f>
        <v>0</v>
      </c>
      <c r="BF86" s="194">
        <f xml:space="preserve"> Time!BF$140</f>
        <v>0</v>
      </c>
      <c r="BG86" s="194">
        <f xml:space="preserve"> Time!BG$140</f>
        <v>0</v>
      </c>
      <c r="BH86" s="194">
        <f xml:space="preserve"> Time!BH$140</f>
        <v>0</v>
      </c>
      <c r="BI86" s="194">
        <f xml:space="preserve"> Time!BI$140</f>
        <v>0</v>
      </c>
      <c r="BJ86" s="194">
        <f xml:space="preserve"> Time!BJ$140</f>
        <v>0</v>
      </c>
      <c r="BK86" s="194">
        <f xml:space="preserve"> Time!BK$140</f>
        <v>0</v>
      </c>
      <c r="BL86" s="194">
        <f xml:space="preserve"> Time!BL$140</f>
        <v>0</v>
      </c>
      <c r="BM86" s="194">
        <f xml:space="preserve"> Time!BM$140</f>
        <v>0</v>
      </c>
      <c r="BN86" s="194">
        <f xml:space="preserve"> Time!BN$140</f>
        <v>0</v>
      </c>
      <c r="BO86" s="194">
        <f xml:space="preserve"> Time!BO$140</f>
        <v>0</v>
      </c>
      <c r="BP86" s="194">
        <f xml:space="preserve"> Time!BP$140</f>
        <v>0</v>
      </c>
      <c r="BQ86" s="194">
        <f xml:space="preserve"> Time!BQ$140</f>
        <v>0</v>
      </c>
      <c r="BR86" s="194">
        <f xml:space="preserve"> Time!BR$140</f>
        <v>0</v>
      </c>
      <c r="BS86" s="194">
        <f xml:space="preserve"> Time!BS$140</f>
        <v>0</v>
      </c>
      <c r="BT86" s="194">
        <f xml:space="preserve"> Time!BT$140</f>
        <v>0</v>
      </c>
      <c r="BU86" s="194">
        <f xml:space="preserve"> Time!BU$140</f>
        <v>0</v>
      </c>
      <c r="BV86" s="194">
        <f xml:space="preserve"> Time!BV$140</f>
        <v>0</v>
      </c>
      <c r="BW86" s="194">
        <f xml:space="preserve"> Time!BW$140</f>
        <v>0</v>
      </c>
      <c r="BX86" s="194">
        <f xml:space="preserve"> Time!BX$140</f>
        <v>0</v>
      </c>
      <c r="BY86" s="194">
        <f xml:space="preserve"> Time!BY$140</f>
        <v>0</v>
      </c>
      <c r="BZ86" s="194">
        <f xml:space="preserve"> Time!BZ$140</f>
        <v>0</v>
      </c>
      <c r="CA86" s="194">
        <f xml:space="preserve"> Time!CA$140</f>
        <v>0</v>
      </c>
      <c r="CB86" s="194">
        <f xml:space="preserve"> Time!CB$140</f>
        <v>0</v>
      </c>
      <c r="CC86" s="194">
        <f xml:space="preserve"> Time!CC$140</f>
        <v>0</v>
      </c>
      <c r="CD86" s="194">
        <f xml:space="preserve"> Time!CD$140</f>
        <v>0</v>
      </c>
      <c r="CE86" s="194">
        <f xml:space="preserve"> Time!CE$140</f>
        <v>0</v>
      </c>
      <c r="CF86" s="194">
        <f xml:space="preserve"> Time!CF$140</f>
        <v>0</v>
      </c>
      <c r="CG86" s="194">
        <f xml:space="preserve"> Time!CG$140</f>
        <v>0</v>
      </c>
      <c r="CH86" s="194">
        <f xml:space="preserve"> Time!CH$140</f>
        <v>0</v>
      </c>
      <c r="CI86" s="194">
        <f xml:space="preserve"> Time!CI$140</f>
        <v>0</v>
      </c>
      <c r="CJ86" s="194">
        <f xml:space="preserve"> Time!CJ$140</f>
        <v>0</v>
      </c>
      <c r="CK86" s="194">
        <f xml:space="preserve"> Time!CK$140</f>
        <v>0</v>
      </c>
      <c r="CL86" s="194">
        <f xml:space="preserve"> Time!CL$140</f>
        <v>0</v>
      </c>
      <c r="CM86" s="194">
        <f xml:space="preserve"> Time!CM$140</f>
        <v>0</v>
      </c>
      <c r="CN86" s="194">
        <f xml:space="preserve"> Time!CN$140</f>
        <v>0</v>
      </c>
      <c r="CO86" s="194">
        <f xml:space="preserve"> Time!CO$140</f>
        <v>0</v>
      </c>
      <c r="CP86" s="194">
        <f xml:space="preserve"> Time!CP$140</f>
        <v>0</v>
      </c>
      <c r="CQ86" s="194">
        <f xml:space="preserve"> Time!CQ$140</f>
        <v>0</v>
      </c>
      <c r="CR86" s="194">
        <f xml:space="preserve"> Time!CR$140</f>
        <v>0</v>
      </c>
      <c r="CS86" s="194">
        <f xml:space="preserve"> Time!CS$140</f>
        <v>0</v>
      </c>
      <c r="CT86" s="194">
        <f xml:space="preserve"> Time!CT$140</f>
        <v>0</v>
      </c>
      <c r="CU86" s="194">
        <f xml:space="preserve"> Time!CU$140</f>
        <v>0</v>
      </c>
      <c r="CV86" s="194">
        <f xml:space="preserve"> Time!CV$140</f>
        <v>0</v>
      </c>
      <c r="CW86" s="194">
        <f xml:space="preserve"> Time!CW$140</f>
        <v>0</v>
      </c>
      <c r="CX86" s="194">
        <f xml:space="preserve"> Time!CX$140</f>
        <v>0</v>
      </c>
      <c r="CY86" s="194">
        <f xml:space="preserve"> Time!CY$140</f>
        <v>0</v>
      </c>
      <c r="CZ86" s="194">
        <f xml:space="preserve"> Time!CZ$140</f>
        <v>0</v>
      </c>
      <c r="DA86" s="194">
        <f xml:space="preserve"> Time!DA$140</f>
        <v>0</v>
      </c>
      <c r="DB86" s="194">
        <f xml:space="preserve"> Time!DB$140</f>
        <v>0</v>
      </c>
      <c r="DC86" s="194">
        <f xml:space="preserve"> Time!DC$140</f>
        <v>0</v>
      </c>
      <c r="DD86" s="194">
        <f xml:space="preserve"> Time!DD$140</f>
        <v>0</v>
      </c>
      <c r="DE86" s="194">
        <f xml:space="preserve"> Time!DE$140</f>
        <v>0</v>
      </c>
      <c r="DF86" s="194">
        <f xml:space="preserve"> Time!DF$140</f>
        <v>0</v>
      </c>
      <c r="DG86" s="194">
        <f xml:space="preserve"> Time!DG$140</f>
        <v>0</v>
      </c>
      <c r="DH86" s="194">
        <f xml:space="preserve"> Time!DH$140</f>
        <v>0</v>
      </c>
      <c r="DI86" s="194">
        <f xml:space="preserve"> Time!DI$140</f>
        <v>0</v>
      </c>
      <c r="DJ86" s="194">
        <f xml:space="preserve"> Time!DJ$140</f>
        <v>0</v>
      </c>
      <c r="DK86" s="194">
        <f xml:space="preserve"> Time!DK$140</f>
        <v>0</v>
      </c>
      <c r="DL86" s="194">
        <f xml:space="preserve"> Time!DL$140</f>
        <v>0</v>
      </c>
      <c r="DM86" s="194">
        <f xml:space="preserve"> Time!DM$140</f>
        <v>0</v>
      </c>
      <c r="DN86" s="194">
        <f xml:space="preserve"> Time!DN$140</f>
        <v>0</v>
      </c>
      <c r="DO86" s="194">
        <f xml:space="preserve"> Time!DO$140</f>
        <v>0</v>
      </c>
      <c r="DP86" s="194">
        <f xml:space="preserve"> Time!DP$140</f>
        <v>0</v>
      </c>
      <c r="DQ86" s="194">
        <f xml:space="preserve"> Time!DQ$140</f>
        <v>0</v>
      </c>
      <c r="DR86" s="194">
        <f xml:space="preserve"> Time!DR$140</f>
        <v>0</v>
      </c>
      <c r="DS86" s="194">
        <f xml:space="preserve"> Time!DS$140</f>
        <v>0</v>
      </c>
      <c r="DT86" s="194">
        <f xml:space="preserve"> Time!DT$140</f>
        <v>0</v>
      </c>
      <c r="DU86" s="194">
        <f xml:space="preserve"> Time!DU$140</f>
        <v>0</v>
      </c>
      <c r="DV86" s="194">
        <f xml:space="preserve"> Time!DV$140</f>
        <v>0</v>
      </c>
      <c r="DW86" s="194">
        <f xml:space="preserve"> Time!DW$140</f>
        <v>0</v>
      </c>
      <c r="DX86" s="194">
        <f xml:space="preserve"> Time!DX$140</f>
        <v>0</v>
      </c>
      <c r="DY86" s="194">
        <f xml:space="preserve"> Time!DY$140</f>
        <v>0</v>
      </c>
      <c r="DZ86" s="194">
        <f xml:space="preserve"> Time!DZ$140</f>
        <v>0</v>
      </c>
      <c r="EA86" s="194">
        <f xml:space="preserve"> Time!EA$140</f>
        <v>0</v>
      </c>
      <c r="EB86" s="194">
        <f xml:space="preserve"> Time!EB$140</f>
        <v>0</v>
      </c>
      <c r="EC86" s="194">
        <f xml:space="preserve"> Time!EC$140</f>
        <v>0</v>
      </c>
      <c r="ED86" s="194">
        <f xml:space="preserve"> Time!ED$140</f>
        <v>0</v>
      </c>
      <c r="EE86" s="194">
        <f xml:space="preserve"> Time!EE$140</f>
        <v>0</v>
      </c>
      <c r="EF86" s="194">
        <f xml:space="preserve"> Time!EF$140</f>
        <v>0</v>
      </c>
      <c r="EG86" s="194">
        <f xml:space="preserve"> Time!EG$140</f>
        <v>0</v>
      </c>
      <c r="EH86" s="194">
        <f xml:space="preserve"> Time!EH$140</f>
        <v>0</v>
      </c>
      <c r="EI86" s="194">
        <f xml:space="preserve"> Time!EI$140</f>
        <v>0</v>
      </c>
      <c r="EJ86" s="194">
        <f xml:space="preserve"> Time!EJ$140</f>
        <v>0</v>
      </c>
      <c r="EK86" s="194">
        <f xml:space="preserve"> Time!EK$140</f>
        <v>0</v>
      </c>
      <c r="EL86" s="194">
        <f xml:space="preserve"> Time!EL$140</f>
        <v>0</v>
      </c>
      <c r="EM86" s="194">
        <f xml:space="preserve"> Time!EM$140</f>
        <v>0</v>
      </c>
      <c r="EN86" s="194">
        <f xml:space="preserve"> Time!EN$140</f>
        <v>0</v>
      </c>
      <c r="EO86" s="194">
        <f xml:space="preserve"> Time!EO$140</f>
        <v>0</v>
      </c>
      <c r="EP86" s="194">
        <f xml:space="preserve"> Time!EP$140</f>
        <v>0</v>
      </c>
      <c r="EQ86" s="194">
        <f xml:space="preserve"> Time!EQ$140</f>
        <v>0</v>
      </c>
      <c r="ER86" s="194">
        <f xml:space="preserve"> Time!ER$140</f>
        <v>0</v>
      </c>
      <c r="ES86" s="194">
        <f xml:space="preserve"> Time!ES$140</f>
        <v>0</v>
      </c>
      <c r="ET86" s="194">
        <f xml:space="preserve"> Time!ET$140</f>
        <v>0</v>
      </c>
      <c r="EU86" s="194">
        <f xml:space="preserve"> Time!EU$140</f>
        <v>0</v>
      </c>
      <c r="EV86" s="194">
        <f xml:space="preserve"> Time!EV$140</f>
        <v>0</v>
      </c>
      <c r="EW86" s="194">
        <f xml:space="preserve"> Time!EW$140</f>
        <v>0</v>
      </c>
      <c r="EX86" s="194">
        <f xml:space="preserve"> Time!EX$140</f>
        <v>0</v>
      </c>
      <c r="EY86" s="194">
        <f xml:space="preserve"> Time!EY$140</f>
        <v>0</v>
      </c>
      <c r="EZ86" s="194">
        <f xml:space="preserve"> Time!EZ$140</f>
        <v>0</v>
      </c>
      <c r="FA86" s="194">
        <f xml:space="preserve"> Time!FA$140</f>
        <v>0</v>
      </c>
      <c r="FB86" s="194">
        <f xml:space="preserve"> Time!FB$140</f>
        <v>0</v>
      </c>
      <c r="FC86" s="194">
        <f xml:space="preserve"> Time!FC$140</f>
        <v>0</v>
      </c>
      <c r="FD86" s="194">
        <f xml:space="preserve"> Time!FD$140</f>
        <v>0</v>
      </c>
      <c r="FE86" s="194">
        <f xml:space="preserve"> Time!FE$140</f>
        <v>0</v>
      </c>
      <c r="FF86" s="194">
        <f xml:space="preserve"> Time!FF$140</f>
        <v>0</v>
      </c>
      <c r="FG86" s="194">
        <f xml:space="preserve"> Time!FG$140</f>
        <v>0</v>
      </c>
      <c r="FH86" s="194">
        <f xml:space="preserve"> Time!FH$140</f>
        <v>0</v>
      </c>
      <c r="FI86" s="194">
        <f xml:space="preserve"> Time!FI$140</f>
        <v>0</v>
      </c>
      <c r="FJ86" s="194">
        <f xml:space="preserve"> Time!FJ$140</f>
        <v>0</v>
      </c>
      <c r="FK86" s="194">
        <f xml:space="preserve"> Time!FK$140</f>
        <v>0</v>
      </c>
      <c r="FL86" s="194">
        <f xml:space="preserve"> Time!FL$140</f>
        <v>0</v>
      </c>
      <c r="FM86" s="194">
        <f xml:space="preserve"> Time!FM$140</f>
        <v>0</v>
      </c>
      <c r="FN86" s="194">
        <f xml:space="preserve"> Time!FN$140</f>
        <v>0</v>
      </c>
      <c r="FO86" s="194">
        <f xml:space="preserve"> Time!FO$140</f>
        <v>0</v>
      </c>
      <c r="FP86" s="194">
        <f xml:space="preserve"> Time!FP$140</f>
        <v>0</v>
      </c>
      <c r="FQ86" s="194">
        <f xml:space="preserve"> Time!FQ$140</f>
        <v>0</v>
      </c>
      <c r="FR86" s="194">
        <f xml:space="preserve"> Time!FR$140</f>
        <v>0</v>
      </c>
      <c r="FS86" s="194">
        <f xml:space="preserve"> Time!FS$140</f>
        <v>0</v>
      </c>
      <c r="FT86" s="194">
        <f xml:space="preserve"> Time!FT$140</f>
        <v>0</v>
      </c>
      <c r="FU86" s="194">
        <f xml:space="preserve"> Time!FU$140</f>
        <v>0</v>
      </c>
      <c r="FV86" s="194">
        <f xml:space="preserve"> Time!FV$140</f>
        <v>0</v>
      </c>
      <c r="FW86" s="194">
        <f xml:space="preserve"> Time!FW$140</f>
        <v>0</v>
      </c>
      <c r="FX86" s="194">
        <f xml:space="preserve"> Time!FX$140</f>
        <v>0</v>
      </c>
      <c r="FY86" s="194">
        <f xml:space="preserve"> Time!FY$140</f>
        <v>0</v>
      </c>
      <c r="FZ86" s="194">
        <f xml:space="preserve"> Time!FZ$140</f>
        <v>0</v>
      </c>
      <c r="GA86" s="194">
        <f xml:space="preserve"> Time!GA$140</f>
        <v>0</v>
      </c>
      <c r="GB86" s="194">
        <f xml:space="preserve"> Time!GB$140</f>
        <v>0</v>
      </c>
      <c r="GC86" s="194">
        <f xml:space="preserve"> Time!GC$140</f>
        <v>0</v>
      </c>
      <c r="GD86" s="194">
        <f xml:space="preserve"> Time!GD$140</f>
        <v>0</v>
      </c>
      <c r="GE86" s="194">
        <f xml:space="preserve"> Time!GE$140</f>
        <v>0</v>
      </c>
      <c r="GF86" s="194">
        <f xml:space="preserve"> Time!GF$140</f>
        <v>0</v>
      </c>
      <c r="GG86" s="194">
        <f xml:space="preserve"> Time!GG$140</f>
        <v>0</v>
      </c>
      <c r="GH86" s="194">
        <f xml:space="preserve"> Time!GH$140</f>
        <v>0</v>
      </c>
      <c r="GI86" s="194">
        <f xml:space="preserve"> Time!GI$140</f>
        <v>0</v>
      </c>
      <c r="GJ86" s="194">
        <f xml:space="preserve"> Time!GJ$140</f>
        <v>0</v>
      </c>
    </row>
    <row r="87" spans="1:192" x14ac:dyDescent="0.25">
      <c r="A87" s="283"/>
      <c r="B87" s="283"/>
      <c r="C87" s="421"/>
      <c r="D87" s="284"/>
      <c r="E87" s="83" t="str">
        <f t="shared" ref="E87:BP87" si="193" xml:space="preserve"> E$51</f>
        <v>Senior debt discount factor</v>
      </c>
      <c r="F87" s="83">
        <f t="shared" si="193"/>
        <v>0</v>
      </c>
      <c r="G87" s="83" t="str">
        <f t="shared" si="193"/>
        <v>factor</v>
      </c>
      <c r="H87" s="83">
        <f t="shared" si="193"/>
        <v>0</v>
      </c>
      <c r="I87" s="83">
        <f t="shared" si="193"/>
        <v>0</v>
      </c>
      <c r="J87" s="83">
        <f t="shared" si="193"/>
        <v>0</v>
      </c>
      <c r="K87" s="83">
        <f t="shared" si="193"/>
        <v>0</v>
      </c>
      <c r="L87" s="83">
        <f t="shared" si="193"/>
        <v>0</v>
      </c>
      <c r="M87" s="83">
        <f t="shared" si="193"/>
        <v>0</v>
      </c>
      <c r="N87" s="83">
        <f t="shared" si="193"/>
        <v>0</v>
      </c>
      <c r="O87" s="83">
        <f t="shared" si="193"/>
        <v>0</v>
      </c>
      <c r="P87" s="83">
        <f t="shared" si="193"/>
        <v>1</v>
      </c>
      <c r="Q87" s="83">
        <f t="shared" si="193"/>
        <v>0.97742588437993605</v>
      </c>
      <c r="R87" s="83">
        <f t="shared" si="193"/>
        <v>0.95570635001830007</v>
      </c>
      <c r="S87" s="83">
        <f t="shared" si="193"/>
        <v>0.93411952452424474</v>
      </c>
      <c r="T87" s="83">
        <f t="shared" si="193"/>
        <v>0.9133520701962381</v>
      </c>
      <c r="U87" s="83">
        <f t="shared" si="193"/>
        <v>0.8927132616917629</v>
      </c>
      <c r="V87" s="83">
        <f t="shared" si="193"/>
        <v>0.87285786011477828</v>
      </c>
      <c r="W87" s="83">
        <f t="shared" si="193"/>
        <v>0.85312633340023969</v>
      </c>
      <c r="X87" s="83">
        <f t="shared" si="193"/>
        <v>0.83404265439431668</v>
      </c>
      <c r="Y87" s="83">
        <f t="shared" si="193"/>
        <v>0.81518099649736064</v>
      </c>
      <c r="Z87" s="83">
        <f t="shared" si="193"/>
        <v>0.79703679568384367</v>
      </c>
      <c r="AA87" s="83">
        <f t="shared" si="193"/>
        <v>0.77822639952089601</v>
      </c>
      <c r="AB87" s="83">
        <f t="shared" si="193"/>
        <v>0.76014720865057639</v>
      </c>
      <c r="AC87" s="83">
        <f t="shared" si="193"/>
        <v>0.7421972731562384</v>
      </c>
      <c r="AD87" s="83">
        <f t="shared" si="193"/>
        <v>0.72494725236239954</v>
      </c>
      <c r="AE87" s="83">
        <f t="shared" si="193"/>
        <v>0.70782046657816899</v>
      </c>
      <c r="AF87" s="83">
        <f t="shared" si="193"/>
        <v>0.69127076172067903</v>
      </c>
      <c r="AG87" s="83">
        <f t="shared" si="193"/>
        <v>0.67493210140032334</v>
      </c>
      <c r="AH87" s="83">
        <f t="shared" si="193"/>
        <v>0.65923035968533827</v>
      </c>
      <c r="AI87" s="83">
        <f t="shared" si="193"/>
        <v>0.64364225118212337</v>
      </c>
      <c r="AJ87" s="83">
        <f t="shared" si="193"/>
        <v>0.62866208245112443</v>
      </c>
      <c r="AK87" s="83">
        <f t="shared" si="193"/>
        <v>0.61302618747138427</v>
      </c>
      <c r="AL87" s="83">
        <f t="shared" si="193"/>
        <v>0.59801852390202248</v>
      </c>
      <c r="AM87" s="83">
        <f t="shared" si="193"/>
        <v>0.58313763670532015</v>
      </c>
      <c r="AN87" s="83">
        <f t="shared" si="193"/>
        <v>0.56877695455683752</v>
      </c>
      <c r="AO87" s="83">
        <f t="shared" si="193"/>
        <v>0.55461635182421409</v>
      </c>
      <c r="AP87" s="83">
        <f t="shared" si="193"/>
        <v>0.5410257392666481</v>
      </c>
      <c r="AQ87" s="83">
        <f t="shared" si="193"/>
        <v>0.52755152467291611</v>
      </c>
      <c r="AR87" s="83">
        <f t="shared" si="193"/>
        <v>0.51461907498594928</v>
      </c>
      <c r="AS87" s="83">
        <f t="shared" si="193"/>
        <v>0.50179611462703144</v>
      </c>
      <c r="AT87" s="83">
        <f t="shared" si="193"/>
        <v>0.48948888976106525</v>
      </c>
      <c r="AU87" s="83">
        <f t="shared" si="193"/>
        <v>0.4772872077543896</v>
      </c>
      <c r="AV87" s="83">
        <f t="shared" si="193"/>
        <v>0.46551310479377433</v>
      </c>
      <c r="AW87" s="83">
        <f t="shared" si="193"/>
        <v>0.45390333082059248</v>
      </c>
      <c r="AX87" s="83">
        <f t="shared" si="193"/>
        <v>0.44276027427565201</v>
      </c>
      <c r="AY87" s="83">
        <f t="shared" si="193"/>
        <v>0.43870841599057298</v>
      </c>
      <c r="AZ87" s="83">
        <f t="shared" si="193"/>
        <v>0.4347559939390494</v>
      </c>
      <c r="BA87" s="83">
        <f t="shared" si="193"/>
        <v>0.43077328432519069</v>
      </c>
      <c r="BB87" s="83">
        <f t="shared" si="193"/>
        <v>0.42688894850018472</v>
      </c>
      <c r="BC87" s="83">
        <f t="shared" si="193"/>
        <v>0.42297445154320396</v>
      </c>
      <c r="BD87" s="83">
        <f t="shared" si="193"/>
        <v>0.41913460250701379</v>
      </c>
      <c r="BE87" s="83">
        <f t="shared" si="193"/>
        <v>0.41528650057543065</v>
      </c>
      <c r="BF87" s="83">
        <f t="shared" si="193"/>
        <v>0.41153381426062707</v>
      </c>
      <c r="BG87" s="83">
        <f t="shared" si="193"/>
        <v>0.40775190267767686</v>
      </c>
      <c r="BH87" s="83">
        <f t="shared" si="193"/>
        <v>0.40406238969219438</v>
      </c>
      <c r="BI87" s="83">
        <f t="shared" si="193"/>
        <v>0.40034435430826049</v>
      </c>
      <c r="BJ87" s="83">
        <f t="shared" si="193"/>
        <v>0.39671819157042915</v>
      </c>
      <c r="BK87" s="83">
        <f t="shared" si="193"/>
        <v>0.39306371400801166</v>
      </c>
      <c r="BL87" s="83">
        <f t="shared" si="193"/>
        <v>0.38947897205247017</v>
      </c>
      <c r="BM87" s="83">
        <f t="shared" si="193"/>
        <v>0.3858856698664756</v>
      </c>
      <c r="BN87" s="83">
        <f t="shared" si="193"/>
        <v>0.38238105698238195</v>
      </c>
      <c r="BO87" s="83">
        <f t="shared" si="193"/>
        <v>0.37884871200220271</v>
      </c>
      <c r="BP87" s="83">
        <f t="shared" si="193"/>
        <v>0.37540396889457572</v>
      </c>
      <c r="BQ87" s="83">
        <f t="shared" ref="BQ87:EB87" si="194" xml:space="preserve"> BQ$51</f>
        <v>0.37193317610607973</v>
      </c>
      <c r="BR87" s="83">
        <f t="shared" si="194"/>
        <v>0.36854837581631195</v>
      </c>
      <c r="BS87" s="83">
        <f t="shared" si="194"/>
        <v>0.36513785999995263</v>
      </c>
      <c r="BT87" s="83">
        <f t="shared" si="194"/>
        <v>0.36179381026350821</v>
      </c>
      <c r="BU87" s="83">
        <f t="shared" si="194"/>
        <v>0.35844217046283633</v>
      </c>
      <c r="BV87" s="83">
        <f t="shared" si="194"/>
        <v>0.35517356340801332</v>
      </c>
      <c r="BW87" s="83">
        <f t="shared" si="194"/>
        <v>0.35187897684841785</v>
      </c>
      <c r="BX87" s="83">
        <f t="shared" si="194"/>
        <v>0.34866532064620065</v>
      </c>
      <c r="BY87" s="83">
        <f t="shared" si="194"/>
        <v>0.34542634683516343</v>
      </c>
      <c r="BZ87" s="83">
        <f t="shared" si="194"/>
        <v>0.3422673586835373</v>
      </c>
      <c r="CA87" s="83">
        <f t="shared" si="194"/>
        <v>0.33908393919772689</v>
      </c>
      <c r="CB87" s="83">
        <f t="shared" si="194"/>
        <v>0.33596187239451447</v>
      </c>
      <c r="CC87" s="83">
        <f t="shared" si="194"/>
        <v>0.33283305528829354</v>
      </c>
      <c r="CD87" s="83">
        <f t="shared" si="194"/>
        <v>0.32978180919231581</v>
      </c>
      <c r="CE87" s="83">
        <f t="shared" si="194"/>
        <v>0.32670694075202455</v>
      </c>
      <c r="CF87" s="83">
        <f t="shared" si="194"/>
        <v>0.32370837254894852</v>
      </c>
      <c r="CG87" s="83">
        <f t="shared" si="194"/>
        <v>0.32068701485007389</v>
      </c>
      <c r="CH87" s="83">
        <f t="shared" si="194"/>
        <v>0.31774065937852375</v>
      </c>
      <c r="CI87" s="83">
        <f t="shared" si="194"/>
        <v>0.31477190979557396</v>
      </c>
      <c r="CJ87" s="83">
        <f t="shared" si="194"/>
        <v>0.31186138304735028</v>
      </c>
      <c r="CK87" s="83">
        <f t="shared" si="194"/>
        <v>0.30894437420486343</v>
      </c>
      <c r="CL87" s="83">
        <f t="shared" si="194"/>
        <v>0.30610001986642649</v>
      </c>
      <c r="CM87" s="83">
        <f t="shared" si="194"/>
        <v>0.30323392157274315</v>
      </c>
      <c r="CN87" s="83">
        <f t="shared" si="194"/>
        <v>0.30043848980830878</v>
      </c>
      <c r="CO87" s="83">
        <f t="shared" si="194"/>
        <v>0.29762166477383084</v>
      </c>
      <c r="CP87" s="83">
        <f t="shared" si="194"/>
        <v>0.29487526811576298</v>
      </c>
      <c r="CQ87" s="83">
        <f t="shared" si="194"/>
        <v>0.2921075850981244</v>
      </c>
      <c r="CR87" s="83">
        <f t="shared" si="194"/>
        <v>0.28939395438682985</v>
      </c>
      <c r="CS87" s="83">
        <f t="shared" si="194"/>
        <v>0.28667478670002278</v>
      </c>
      <c r="CT87" s="83">
        <f t="shared" si="194"/>
        <v>0.2840234068949033</v>
      </c>
      <c r="CU87" s="83">
        <f t="shared" si="194"/>
        <v>0.28135233659357678</v>
      </c>
      <c r="CV87" s="83">
        <f t="shared" si="194"/>
        <v>0.27874751677571641</v>
      </c>
      <c r="CW87" s="83">
        <f t="shared" si="194"/>
        <v>0.27612295945559889</v>
      </c>
      <c r="CX87" s="83">
        <f t="shared" si="194"/>
        <v>0.27356333839534497</v>
      </c>
      <c r="CY87" s="83">
        <f t="shared" si="194"/>
        <v>0.27098408060245482</v>
      </c>
      <c r="CZ87" s="83">
        <f t="shared" si="194"/>
        <v>0.26845477074387875</v>
      </c>
      <c r="DA87" s="83">
        <f t="shared" si="194"/>
        <v>0.26591990871484772</v>
      </c>
      <c r="DB87" s="83">
        <f t="shared" si="194"/>
        <v>0.26344854330182682</v>
      </c>
      <c r="DC87" s="83">
        <f t="shared" si="194"/>
        <v>0.26095881182611202</v>
      </c>
      <c r="DD87" s="83">
        <f t="shared" si="194"/>
        <v>0.25853087455820839</v>
      </c>
      <c r="DE87" s="83">
        <f t="shared" si="194"/>
        <v>0.25608486911835215</v>
      </c>
      <c r="DF87" s="83">
        <f t="shared" si="194"/>
        <v>0.25369982703732552</v>
      </c>
      <c r="DG87" s="83">
        <f t="shared" si="194"/>
        <v>0.25129639923633423</v>
      </c>
      <c r="DH87" s="83">
        <f t="shared" si="194"/>
        <v>0.24893982860443775</v>
      </c>
      <c r="DI87" s="83">
        <f t="shared" si="194"/>
        <v>0.24657889812157782</v>
      </c>
      <c r="DJ87" s="83">
        <f t="shared" si="194"/>
        <v>0.24427635476562951</v>
      </c>
      <c r="DK87" s="83">
        <f t="shared" si="194"/>
        <v>0.24195639405656033</v>
      </c>
      <c r="DL87" s="83">
        <f t="shared" si="194"/>
        <v>0.23969467544764009</v>
      </c>
      <c r="DM87" s="83">
        <f t="shared" si="194"/>
        <v>0.23741563205006108</v>
      </c>
      <c r="DN87" s="83">
        <f t="shared" si="194"/>
        <v>0.23519378161316146</v>
      </c>
      <c r="DO87" s="83">
        <f t="shared" si="194"/>
        <v>0.23295566985097427</v>
      </c>
      <c r="DP87" s="83">
        <f t="shared" si="194"/>
        <v>0.23076103776975837</v>
      </c>
      <c r="DQ87" s="83">
        <f t="shared" si="194"/>
        <v>0.22856237740902471</v>
      </c>
      <c r="DR87" s="83">
        <f t="shared" si="194"/>
        <v>0.22641819247216161</v>
      </c>
      <c r="DS87" s="83">
        <f t="shared" si="194"/>
        <v>0.22425827629338677</v>
      </c>
      <c r="DT87" s="83">
        <f t="shared" si="194"/>
        <v>0.22215194619465684</v>
      </c>
      <c r="DU87" s="83">
        <f t="shared" si="194"/>
        <v>0.22002989864139569</v>
      </c>
      <c r="DV87" s="83">
        <f t="shared" si="194"/>
        <v>0.21796117728149267</v>
      </c>
      <c r="DW87" s="83">
        <f t="shared" si="194"/>
        <v>0.21587697527382688</v>
      </c>
      <c r="DX87" s="83">
        <f t="shared" si="194"/>
        <v>0.21383355779862614</v>
      </c>
      <c r="DY87" s="83">
        <f t="shared" si="194"/>
        <v>0.2117866809433705</v>
      </c>
      <c r="DZ87" s="83">
        <f t="shared" si="194"/>
        <v>0.20979126196133904</v>
      </c>
      <c r="EA87" s="83">
        <f t="shared" si="194"/>
        <v>0.20778080719240424</v>
      </c>
      <c r="EB87" s="83">
        <f t="shared" si="194"/>
        <v>0.20582099873803558</v>
      </c>
      <c r="EC87" s="83">
        <f t="shared" ref="EC87:GJ87" si="195" xml:space="preserve"> EC$51</f>
        <v>0.20384687852344122</v>
      </c>
      <c r="ED87" s="83">
        <f t="shared" si="195"/>
        <v>0.20192180194481985</v>
      </c>
      <c r="EE87" s="83">
        <f t="shared" si="195"/>
        <v>0.19998252958134116</v>
      </c>
      <c r="EF87" s="83">
        <f t="shared" si="195"/>
        <v>0.19808150898628663</v>
      </c>
      <c r="EG87" s="83">
        <f t="shared" si="195"/>
        <v>0.19617671590501784</v>
      </c>
      <c r="EH87" s="83">
        <f t="shared" si="195"/>
        <v>0.19431987421047803</v>
      </c>
      <c r="EI87" s="83">
        <f t="shared" si="195"/>
        <v>0.19244920803528809</v>
      </c>
      <c r="EJ87" s="83">
        <f t="shared" si="195"/>
        <v>0.19062563512961689</v>
      </c>
      <c r="EK87" s="83">
        <f t="shared" si="195"/>
        <v>0.18878833447264018</v>
      </c>
      <c r="EL87" s="83">
        <f t="shared" si="195"/>
        <v>0.18699691750824415</v>
      </c>
      <c r="EM87" s="83">
        <f t="shared" si="195"/>
        <v>0.18519266031889975</v>
      </c>
      <c r="EN87" s="83">
        <f t="shared" si="195"/>
        <v>0.18342435053063516</v>
      </c>
      <c r="EO87" s="83">
        <f t="shared" si="195"/>
        <v>0.18165303723233964</v>
      </c>
      <c r="EP87" s="83">
        <f t="shared" si="195"/>
        <v>0.17992633447975204</v>
      </c>
      <c r="EQ87" s="83">
        <f t="shared" si="195"/>
        <v>0.17818690715367388</v>
      </c>
      <c r="ER87" s="83">
        <f t="shared" si="195"/>
        <v>0.17649114775131816</v>
      </c>
      <c r="ES87" s="83">
        <f t="shared" si="195"/>
        <v>0.17478271814813159</v>
      </c>
      <c r="ET87" s="83">
        <f t="shared" si="195"/>
        <v>0.17311697612070354</v>
      </c>
      <c r="EU87" s="83">
        <f t="shared" si="195"/>
        <v>0.17143891751896376</v>
      </c>
      <c r="EV87" s="83">
        <f t="shared" si="195"/>
        <v>0.16979441932641057</v>
      </c>
      <c r="EW87" s="83">
        <f t="shared" si="195"/>
        <v>0.16814729032042397</v>
      </c>
      <c r="EX87" s="83">
        <f t="shared" si="195"/>
        <v>0.1665414357143202</v>
      </c>
      <c r="EY87" s="83">
        <f t="shared" si="195"/>
        <v>0.16492379278717861</v>
      </c>
      <c r="EZ87" s="83">
        <f t="shared" si="195"/>
        <v>0.16334688515407747</v>
      </c>
      <c r="FA87" s="83">
        <f t="shared" si="195"/>
        <v>0.16175865029739547</v>
      </c>
      <c r="FB87" s="83">
        <f t="shared" si="195"/>
        <v>0.1602102029320539</v>
      </c>
      <c r="FC87" s="83">
        <f t="shared" si="195"/>
        <v>0.15865068363466472</v>
      </c>
      <c r="FD87" s="83">
        <f t="shared" si="195"/>
        <v>0.1571219627052447</v>
      </c>
      <c r="FE87" s="83">
        <f t="shared" si="195"/>
        <v>0.1555905992283268</v>
      </c>
      <c r="FF87" s="83">
        <f t="shared" si="195"/>
        <v>0.15409760480828247</v>
      </c>
      <c r="FG87" s="83">
        <f t="shared" si="195"/>
        <v>0.15259380238054768</v>
      </c>
      <c r="FH87" s="83">
        <f t="shared" si="195"/>
        <v>0.15112804405772132</v>
      </c>
      <c r="FI87" s="83">
        <f t="shared" si="195"/>
        <v>0.14965188781312519</v>
      </c>
      <c r="FJ87" s="83">
        <f t="shared" si="195"/>
        <v>0.14821264667568396</v>
      </c>
      <c r="FK87" s="83">
        <f t="shared" si="195"/>
        <v>0.14676321382819763</v>
      </c>
      <c r="FL87" s="83">
        <f t="shared" si="195"/>
        <v>0.14535019049777162</v>
      </c>
      <c r="FM87" s="83">
        <f t="shared" si="195"/>
        <v>0.14392710453508278</v>
      </c>
      <c r="FN87" s="83">
        <f t="shared" si="195"/>
        <v>0.14253969779174186</v>
      </c>
      <c r="FO87" s="83">
        <f t="shared" si="195"/>
        <v>0.14114219994083171</v>
      </c>
      <c r="FP87" s="83">
        <f t="shared" si="195"/>
        <v>0.13977971772102665</v>
      </c>
      <c r="FQ87" s="83">
        <f t="shared" si="195"/>
        <v>0.13840740217700159</v>
      </c>
      <c r="FR87" s="83">
        <f t="shared" si="195"/>
        <v>0.13706974991010801</v>
      </c>
      <c r="FS87" s="83">
        <f t="shared" si="195"/>
        <v>0.13572247392975501</v>
      </c>
      <c r="FT87" s="83">
        <f t="shared" si="195"/>
        <v>0.13440183093616515</v>
      </c>
      <c r="FU87" s="83">
        <f t="shared" si="195"/>
        <v>0.13307912146865966</v>
      </c>
      <c r="FV87" s="83">
        <f t="shared" si="195"/>
        <v>0.13178990698458531</v>
      </c>
      <c r="FW87" s="83">
        <f t="shared" si="195"/>
        <v>0.13049171393823145</v>
      </c>
      <c r="FX87" s="83">
        <f t="shared" si="195"/>
        <v>0.12922629118349058</v>
      </c>
      <c r="FY87" s="83">
        <f t="shared" si="195"/>
        <v>0.12795173213393995</v>
      </c>
      <c r="FZ87" s="83">
        <f t="shared" si="195"/>
        <v>0.12670960296446343</v>
      </c>
      <c r="GA87" s="83">
        <f t="shared" si="195"/>
        <v>0.12545846921659076</v>
      </c>
      <c r="GB87" s="83">
        <f t="shared" si="195"/>
        <v>0.12423255000512931</v>
      </c>
      <c r="GC87" s="83">
        <f t="shared" si="195"/>
        <v>0.1230044679304465</v>
      </c>
      <c r="GD87" s="83">
        <f t="shared" si="195"/>
        <v>0.12180734554147711</v>
      </c>
      <c r="GE87" s="83">
        <f t="shared" si="195"/>
        <v>0.12060179711334046</v>
      </c>
      <c r="GF87" s="83">
        <f t="shared" si="195"/>
        <v>0.11942682157082639</v>
      </c>
      <c r="GG87" s="83">
        <f t="shared" si="195"/>
        <v>0.1182437206231762</v>
      </c>
      <c r="GH87" s="83">
        <f t="shared" si="195"/>
        <v>0.11709038971674764</v>
      </c>
      <c r="GI87" s="83">
        <f t="shared" si="195"/>
        <v>0.11592869811676175</v>
      </c>
      <c r="GJ87" s="83">
        <f t="shared" si="195"/>
        <v>0.11479018710339013</v>
      </c>
    </row>
    <row r="88" spans="1:192" x14ac:dyDescent="0.25">
      <c r="A88" s="242"/>
      <c r="B88" s="242"/>
      <c r="C88" s="243"/>
      <c r="D88" s="244"/>
      <c r="E88" s="316" t="s">
        <v>312</v>
      </c>
      <c r="F88" s="426">
        <f xml:space="preserve"> SUMPRODUCT(J86:GJ86, J87:GJ87)</f>
        <v>23.188158803026688</v>
      </c>
      <c r="G88" s="316" t="s">
        <v>313</v>
      </c>
      <c r="H88" s="316"/>
      <c r="I88" s="316"/>
      <c r="J88" s="316"/>
      <c r="K88" s="316"/>
      <c r="L88" s="316"/>
      <c r="M88" s="316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6"/>
      <c r="AB88" s="316"/>
      <c r="AC88" s="316"/>
      <c r="AD88" s="316"/>
      <c r="AE88" s="316"/>
      <c r="AF88" s="316"/>
      <c r="AG88" s="316"/>
      <c r="AH88" s="316"/>
      <c r="AI88" s="316"/>
      <c r="AJ88" s="316"/>
      <c r="AK88" s="316"/>
      <c r="AL88" s="316"/>
      <c r="AM88" s="316"/>
      <c r="AN88" s="316"/>
      <c r="AO88" s="316"/>
      <c r="AP88" s="316"/>
      <c r="AQ88" s="316"/>
      <c r="AR88" s="316"/>
      <c r="AS88" s="316"/>
      <c r="AT88" s="316"/>
      <c r="AU88" s="316"/>
      <c r="AV88" s="316"/>
      <c r="AW88" s="316"/>
      <c r="AX88" s="316"/>
      <c r="AY88" s="316"/>
      <c r="AZ88" s="316"/>
      <c r="BA88" s="316"/>
      <c r="BB88" s="316"/>
      <c r="BC88" s="316"/>
      <c r="BD88" s="316"/>
      <c r="BE88" s="316"/>
      <c r="BF88" s="316"/>
      <c r="BG88" s="316"/>
      <c r="BH88" s="316"/>
      <c r="BI88" s="316"/>
      <c r="BJ88" s="316"/>
      <c r="BK88" s="316"/>
      <c r="BL88" s="316"/>
      <c r="BM88" s="316"/>
      <c r="BN88" s="316"/>
      <c r="BO88" s="316"/>
      <c r="BP88" s="316"/>
      <c r="BQ88" s="316"/>
      <c r="BR88" s="316"/>
      <c r="BS88" s="316"/>
      <c r="BT88" s="316"/>
      <c r="BU88" s="316"/>
      <c r="BV88" s="316"/>
      <c r="BW88" s="316"/>
      <c r="BX88" s="316"/>
      <c r="BY88" s="316"/>
      <c r="BZ88" s="316"/>
      <c r="CA88" s="316"/>
      <c r="CB88" s="316"/>
      <c r="CC88" s="316"/>
      <c r="CD88" s="316"/>
      <c r="CE88" s="316"/>
      <c r="CF88" s="316"/>
      <c r="CG88" s="316"/>
      <c r="CH88" s="316"/>
      <c r="CI88" s="316"/>
      <c r="CJ88" s="316"/>
      <c r="CK88" s="316"/>
      <c r="CL88" s="316"/>
      <c r="CM88" s="316"/>
      <c r="CN88" s="316"/>
      <c r="CO88" s="316"/>
      <c r="CP88" s="316"/>
      <c r="CQ88" s="316"/>
      <c r="CR88" s="316"/>
      <c r="CS88" s="316"/>
      <c r="CT88" s="316"/>
      <c r="CU88" s="316"/>
      <c r="CV88" s="316"/>
      <c r="CW88" s="316"/>
      <c r="CX88" s="316"/>
      <c r="CY88" s="316"/>
      <c r="CZ88" s="316"/>
      <c r="DA88" s="316"/>
      <c r="DB88" s="316"/>
      <c r="DC88" s="316"/>
      <c r="DD88" s="316"/>
      <c r="DE88" s="316"/>
      <c r="DF88" s="316"/>
      <c r="DG88" s="316"/>
      <c r="DH88" s="316"/>
      <c r="DI88" s="316"/>
      <c r="DJ88" s="316"/>
      <c r="DK88" s="316"/>
      <c r="DL88" s="316"/>
      <c r="DM88" s="316"/>
      <c r="DN88" s="316"/>
      <c r="DO88" s="316"/>
      <c r="DP88" s="316"/>
      <c r="DQ88" s="316"/>
      <c r="DR88" s="316"/>
      <c r="DS88" s="316"/>
      <c r="DT88" s="316"/>
      <c r="DU88" s="316"/>
      <c r="DV88" s="316"/>
      <c r="DW88" s="316"/>
      <c r="DX88" s="316"/>
      <c r="DY88" s="316"/>
      <c r="DZ88" s="316"/>
      <c r="EA88" s="316"/>
      <c r="EB88" s="316"/>
      <c r="EC88" s="316"/>
      <c r="ED88" s="316"/>
      <c r="EE88" s="316"/>
      <c r="EF88" s="316"/>
      <c r="EG88" s="316"/>
      <c r="EH88" s="316"/>
      <c r="EI88" s="316"/>
      <c r="EJ88" s="316"/>
      <c r="EK88" s="316"/>
      <c r="EL88" s="316"/>
      <c r="EM88" s="316"/>
      <c r="EN88" s="316"/>
      <c r="EO88" s="316"/>
      <c r="EP88" s="316"/>
      <c r="EQ88" s="316"/>
      <c r="ER88" s="316"/>
      <c r="ES88" s="316"/>
      <c r="ET88" s="316"/>
      <c r="EU88" s="316"/>
      <c r="EV88" s="316"/>
      <c r="EW88" s="316"/>
      <c r="EX88" s="316"/>
      <c r="EY88" s="316"/>
      <c r="EZ88" s="316"/>
      <c r="FA88" s="316"/>
      <c r="FB88" s="316"/>
      <c r="FC88" s="316"/>
      <c r="FD88" s="316"/>
      <c r="FE88" s="316"/>
      <c r="FF88" s="316"/>
      <c r="FG88" s="316"/>
      <c r="FH88" s="316"/>
      <c r="FI88" s="316"/>
      <c r="FJ88" s="316"/>
      <c r="FK88" s="316"/>
      <c r="FL88" s="316"/>
      <c r="FM88" s="316"/>
      <c r="FN88" s="316"/>
      <c r="FO88" s="316"/>
      <c r="FP88" s="316"/>
      <c r="FQ88" s="316"/>
      <c r="FR88" s="316"/>
      <c r="FS88" s="316"/>
      <c r="FT88" s="316"/>
      <c r="FU88" s="316"/>
      <c r="FV88" s="316"/>
      <c r="FW88" s="316"/>
      <c r="FX88" s="316"/>
      <c r="FY88" s="316"/>
      <c r="FZ88" s="316"/>
      <c r="GA88" s="316"/>
      <c r="GB88" s="316"/>
      <c r="GC88" s="316"/>
      <c r="GD88" s="316"/>
      <c r="GE88" s="316"/>
      <c r="GF88" s="316"/>
      <c r="GG88" s="316"/>
      <c r="GH88" s="316"/>
      <c r="GI88" s="316"/>
      <c r="GJ88" s="316"/>
    </row>
    <row r="89" spans="1:192" x14ac:dyDescent="0.25">
      <c r="A89" s="242"/>
      <c r="B89" s="242"/>
      <c r="C89" s="243"/>
      <c r="D89" s="244"/>
      <c r="E89" s="316"/>
      <c r="F89" s="316"/>
      <c r="G89" s="316"/>
      <c r="H89" s="316"/>
      <c r="I89" s="316"/>
      <c r="J89" s="316"/>
      <c r="K89" s="316"/>
      <c r="L89" s="316"/>
      <c r="M89" s="316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6"/>
      <c r="AB89" s="316"/>
      <c r="AC89" s="316"/>
      <c r="AD89" s="316"/>
      <c r="AE89" s="316"/>
      <c r="AF89" s="316"/>
      <c r="AG89" s="316"/>
      <c r="AH89" s="316"/>
      <c r="AI89" s="316"/>
      <c r="AJ89" s="316"/>
      <c r="AK89" s="316"/>
      <c r="AL89" s="316"/>
      <c r="AM89" s="316"/>
      <c r="AN89" s="316"/>
      <c r="AO89" s="316"/>
      <c r="AP89" s="316"/>
      <c r="AQ89" s="316"/>
      <c r="AR89" s="316"/>
      <c r="AS89" s="316"/>
      <c r="AT89" s="316"/>
      <c r="AU89" s="316"/>
      <c r="AV89" s="316"/>
      <c r="AW89" s="316"/>
      <c r="AX89" s="316"/>
      <c r="AY89" s="316"/>
      <c r="AZ89" s="316"/>
      <c r="BA89" s="316"/>
      <c r="BB89" s="316"/>
      <c r="BC89" s="316"/>
      <c r="BD89" s="316"/>
      <c r="BE89" s="316"/>
      <c r="BF89" s="316"/>
      <c r="BG89" s="316"/>
      <c r="BH89" s="316"/>
      <c r="BI89" s="316"/>
      <c r="BJ89" s="316"/>
      <c r="BK89" s="316"/>
      <c r="BL89" s="316"/>
      <c r="BM89" s="316"/>
      <c r="BN89" s="316"/>
      <c r="BO89" s="316"/>
      <c r="BP89" s="316"/>
      <c r="BQ89" s="316"/>
      <c r="BR89" s="316"/>
      <c r="BS89" s="316"/>
      <c r="BT89" s="316"/>
      <c r="BU89" s="316"/>
      <c r="BV89" s="316"/>
      <c r="BW89" s="316"/>
      <c r="BX89" s="316"/>
      <c r="BY89" s="316"/>
      <c r="BZ89" s="316"/>
      <c r="CA89" s="316"/>
      <c r="CB89" s="316"/>
      <c r="CC89" s="316"/>
      <c r="CD89" s="316"/>
      <c r="CE89" s="316"/>
      <c r="CF89" s="316"/>
      <c r="CG89" s="316"/>
      <c r="CH89" s="316"/>
      <c r="CI89" s="316"/>
      <c r="CJ89" s="316"/>
      <c r="CK89" s="316"/>
      <c r="CL89" s="316"/>
      <c r="CM89" s="316"/>
      <c r="CN89" s="316"/>
      <c r="CO89" s="316"/>
      <c r="CP89" s="316"/>
      <c r="CQ89" s="316"/>
      <c r="CR89" s="316"/>
      <c r="CS89" s="316"/>
      <c r="CT89" s="316"/>
      <c r="CU89" s="316"/>
      <c r="CV89" s="316"/>
      <c r="CW89" s="316"/>
      <c r="CX89" s="316"/>
      <c r="CY89" s="316"/>
      <c r="CZ89" s="316"/>
      <c r="DA89" s="316"/>
      <c r="DB89" s="316"/>
      <c r="DC89" s="316"/>
      <c r="DD89" s="316"/>
      <c r="DE89" s="316"/>
      <c r="DF89" s="316"/>
      <c r="DG89" s="316"/>
      <c r="DH89" s="316"/>
      <c r="DI89" s="316"/>
      <c r="DJ89" s="316"/>
      <c r="DK89" s="316"/>
      <c r="DL89" s="316"/>
      <c r="DM89" s="316"/>
      <c r="DN89" s="316"/>
      <c r="DO89" s="316"/>
      <c r="DP89" s="316"/>
      <c r="DQ89" s="316"/>
      <c r="DR89" s="316"/>
      <c r="DS89" s="316"/>
      <c r="DT89" s="316"/>
      <c r="DU89" s="316"/>
      <c r="DV89" s="316"/>
      <c r="DW89" s="316"/>
      <c r="DX89" s="316"/>
      <c r="DY89" s="316"/>
      <c r="DZ89" s="316"/>
      <c r="EA89" s="316"/>
      <c r="EB89" s="316"/>
      <c r="EC89" s="316"/>
      <c r="ED89" s="316"/>
      <c r="EE89" s="316"/>
      <c r="EF89" s="316"/>
      <c r="EG89" s="316"/>
      <c r="EH89" s="316"/>
      <c r="EI89" s="316"/>
      <c r="EJ89" s="316"/>
      <c r="EK89" s="316"/>
      <c r="EL89" s="316"/>
      <c r="EM89" s="316"/>
      <c r="EN89" s="316"/>
      <c r="EO89" s="316"/>
      <c r="EP89" s="316"/>
      <c r="EQ89" s="316"/>
      <c r="ER89" s="316"/>
      <c r="ES89" s="316"/>
      <c r="ET89" s="316"/>
      <c r="EU89" s="316"/>
      <c r="EV89" s="316"/>
      <c r="EW89" s="316"/>
      <c r="EX89" s="316"/>
      <c r="EY89" s="316"/>
      <c r="EZ89" s="316"/>
      <c r="FA89" s="316"/>
      <c r="FB89" s="316"/>
      <c r="FC89" s="316"/>
      <c r="FD89" s="316"/>
      <c r="FE89" s="316"/>
      <c r="FF89" s="316"/>
      <c r="FG89" s="316"/>
      <c r="FH89" s="316"/>
      <c r="FI89" s="316"/>
      <c r="FJ89" s="316"/>
      <c r="FK89" s="316"/>
      <c r="FL89" s="316"/>
      <c r="FM89" s="316"/>
      <c r="FN89" s="316"/>
      <c r="FO89" s="316"/>
      <c r="FP89" s="316"/>
      <c r="FQ89" s="316"/>
      <c r="FR89" s="316"/>
      <c r="FS89" s="316"/>
      <c r="FT89" s="316"/>
      <c r="FU89" s="316"/>
      <c r="FV89" s="316"/>
      <c r="FW89" s="316"/>
      <c r="FX89" s="316"/>
      <c r="FY89" s="316"/>
      <c r="FZ89" s="316"/>
      <c r="GA89" s="316"/>
      <c r="GB89" s="316"/>
      <c r="GC89" s="316"/>
      <c r="GD89" s="316"/>
      <c r="GE89" s="316"/>
      <c r="GF89" s="316"/>
      <c r="GG89" s="316"/>
      <c r="GH89" s="316"/>
      <c r="GI89" s="316"/>
      <c r="GJ89" s="316"/>
    </row>
    <row r="90" spans="1:192" x14ac:dyDescent="0.25">
      <c r="E90" s="146" t="str">
        <f xml:space="preserve"> ConFin!E$300</f>
        <v>Sum of construction debt drawdown - m</v>
      </c>
      <c r="F90" s="146">
        <f xml:space="preserve"> ConFin!F$300</f>
        <v>257133.21698628782</v>
      </c>
      <c r="G90" s="146" t="str">
        <f xml:space="preserve"> ConFin!G$300</f>
        <v>$ 000s</v>
      </c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/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38"/>
      <c r="EA90" s="38"/>
      <c r="EB90" s="38"/>
      <c r="EC90" s="38"/>
      <c r="ED90" s="38"/>
      <c r="EE90" s="38"/>
      <c r="EF90" s="38"/>
      <c r="EG90" s="38"/>
      <c r="EH90" s="38"/>
      <c r="EI90" s="38"/>
      <c r="EJ90" s="38"/>
      <c r="EK90" s="38"/>
      <c r="EL90" s="38"/>
      <c r="EM90" s="38"/>
      <c r="EN90" s="38"/>
      <c r="EO90" s="38"/>
      <c r="EP90" s="38"/>
      <c r="EQ90" s="38"/>
      <c r="ER90" s="38"/>
      <c r="ES90" s="38"/>
      <c r="ET90" s="38"/>
      <c r="EU90" s="38"/>
      <c r="EV90" s="38"/>
      <c r="EW90" s="38"/>
      <c r="EX90" s="38"/>
      <c r="EY90" s="38"/>
      <c r="EZ90" s="38"/>
      <c r="FA90" s="38"/>
      <c r="FB90" s="38"/>
      <c r="FC90" s="38"/>
      <c r="FD90" s="38"/>
      <c r="FE90" s="38"/>
      <c r="FF90" s="38"/>
      <c r="FG90" s="38"/>
      <c r="FH90" s="38"/>
      <c r="FI90" s="38"/>
      <c r="FJ90" s="38"/>
      <c r="FK90" s="38"/>
      <c r="FL90" s="38"/>
      <c r="FM90" s="38"/>
      <c r="FN90" s="38"/>
      <c r="FO90" s="38"/>
      <c r="FP90" s="38"/>
      <c r="FQ90" s="38"/>
      <c r="FR90" s="38"/>
      <c r="FS90" s="38"/>
      <c r="FT90" s="38"/>
      <c r="FU90" s="38"/>
      <c r="FV90" s="38"/>
      <c r="FW90" s="38"/>
      <c r="FX90" s="38"/>
      <c r="FY90" s="38"/>
      <c r="FZ90" s="38"/>
      <c r="GA90" s="38"/>
      <c r="GB90" s="38"/>
      <c r="GC90" s="38"/>
      <c r="GD90" s="38"/>
      <c r="GE90" s="38"/>
      <c r="GF90" s="38"/>
      <c r="GG90" s="38"/>
      <c r="GH90" s="38"/>
      <c r="GI90" s="38"/>
      <c r="GJ90" s="38"/>
    </row>
    <row r="91" spans="1:192" x14ac:dyDescent="0.25">
      <c r="A91" s="242"/>
      <c r="B91" s="242"/>
      <c r="C91" s="243"/>
      <c r="D91" s="244"/>
      <c r="E91" s="83" t="str">
        <f t="shared" ref="E91:G91" si="196" xml:space="preserve"> E$88</f>
        <v>Sum of senior debt discount factors</v>
      </c>
      <c r="F91" s="83">
        <f t="shared" si="196"/>
        <v>23.188158803026688</v>
      </c>
      <c r="G91" s="83" t="str">
        <f t="shared" si="196"/>
        <v>sum of factors</v>
      </c>
      <c r="H91" s="316"/>
      <c r="I91" s="316"/>
      <c r="J91" s="316"/>
      <c r="K91" s="316"/>
      <c r="L91" s="316"/>
      <c r="M91" s="316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6"/>
      <c r="AB91" s="316"/>
      <c r="AC91" s="316"/>
      <c r="AD91" s="316"/>
      <c r="AE91" s="316"/>
      <c r="AF91" s="316"/>
      <c r="AG91" s="316"/>
      <c r="AH91" s="316"/>
      <c r="AI91" s="316"/>
      <c r="AJ91" s="316"/>
      <c r="AK91" s="316"/>
      <c r="AL91" s="316"/>
      <c r="AM91" s="316"/>
      <c r="AN91" s="316"/>
      <c r="AO91" s="316"/>
      <c r="AP91" s="316"/>
      <c r="AQ91" s="316"/>
      <c r="AR91" s="316"/>
      <c r="AS91" s="316"/>
      <c r="AT91" s="316"/>
      <c r="AU91" s="316"/>
      <c r="AV91" s="316"/>
      <c r="AW91" s="316"/>
      <c r="AX91" s="316"/>
      <c r="AY91" s="316"/>
      <c r="AZ91" s="316"/>
      <c r="BA91" s="316"/>
      <c r="BB91" s="316"/>
      <c r="BC91" s="316"/>
      <c r="BD91" s="316"/>
      <c r="BE91" s="316"/>
      <c r="BF91" s="316"/>
      <c r="BG91" s="316"/>
      <c r="BH91" s="316"/>
      <c r="BI91" s="316"/>
      <c r="BJ91" s="316"/>
      <c r="BK91" s="316"/>
      <c r="BL91" s="316"/>
      <c r="BM91" s="316"/>
      <c r="BN91" s="316"/>
      <c r="BO91" s="316"/>
      <c r="BP91" s="316"/>
      <c r="BQ91" s="316"/>
      <c r="BR91" s="316"/>
      <c r="BS91" s="316"/>
      <c r="BT91" s="316"/>
      <c r="BU91" s="316"/>
      <c r="BV91" s="316"/>
      <c r="BW91" s="316"/>
      <c r="BX91" s="316"/>
      <c r="BY91" s="316"/>
      <c r="BZ91" s="316"/>
      <c r="CA91" s="316"/>
      <c r="CB91" s="316"/>
      <c r="CC91" s="316"/>
      <c r="CD91" s="316"/>
      <c r="CE91" s="316"/>
      <c r="CF91" s="316"/>
      <c r="CG91" s="316"/>
      <c r="CH91" s="316"/>
      <c r="CI91" s="316"/>
      <c r="CJ91" s="316"/>
      <c r="CK91" s="316"/>
      <c r="CL91" s="316"/>
      <c r="CM91" s="316"/>
      <c r="CN91" s="316"/>
      <c r="CO91" s="316"/>
      <c r="CP91" s="316"/>
      <c r="CQ91" s="316"/>
      <c r="CR91" s="316"/>
      <c r="CS91" s="316"/>
      <c r="CT91" s="316"/>
      <c r="CU91" s="316"/>
      <c r="CV91" s="316"/>
      <c r="CW91" s="316"/>
      <c r="CX91" s="316"/>
      <c r="CY91" s="316"/>
      <c r="CZ91" s="316"/>
      <c r="DA91" s="316"/>
      <c r="DB91" s="316"/>
      <c r="DC91" s="316"/>
      <c r="DD91" s="316"/>
      <c r="DE91" s="316"/>
      <c r="DF91" s="316"/>
      <c r="DG91" s="316"/>
      <c r="DH91" s="316"/>
      <c r="DI91" s="316"/>
      <c r="DJ91" s="316"/>
      <c r="DK91" s="316"/>
      <c r="DL91" s="316"/>
      <c r="DM91" s="316"/>
      <c r="DN91" s="316"/>
      <c r="DO91" s="316"/>
      <c r="DP91" s="316"/>
      <c r="DQ91" s="316"/>
      <c r="DR91" s="316"/>
      <c r="DS91" s="316"/>
      <c r="DT91" s="316"/>
      <c r="DU91" s="316"/>
      <c r="DV91" s="316"/>
      <c r="DW91" s="316"/>
      <c r="DX91" s="316"/>
      <c r="DY91" s="316"/>
      <c r="DZ91" s="316"/>
      <c r="EA91" s="316"/>
      <c r="EB91" s="316"/>
      <c r="EC91" s="316"/>
      <c r="ED91" s="316"/>
      <c r="EE91" s="316"/>
      <c r="EF91" s="316"/>
      <c r="EG91" s="316"/>
      <c r="EH91" s="316"/>
      <c r="EI91" s="316"/>
      <c r="EJ91" s="316"/>
      <c r="EK91" s="316"/>
      <c r="EL91" s="316"/>
      <c r="EM91" s="316"/>
      <c r="EN91" s="316"/>
      <c r="EO91" s="316"/>
      <c r="EP91" s="316"/>
      <c r="EQ91" s="316"/>
      <c r="ER91" s="316"/>
      <c r="ES91" s="316"/>
      <c r="ET91" s="316"/>
      <c r="EU91" s="316"/>
      <c r="EV91" s="316"/>
      <c r="EW91" s="316"/>
      <c r="EX91" s="316"/>
      <c r="EY91" s="316"/>
      <c r="EZ91" s="316"/>
      <c r="FA91" s="316"/>
      <c r="FB91" s="316"/>
      <c r="FC91" s="316"/>
      <c r="FD91" s="316"/>
      <c r="FE91" s="316"/>
      <c r="FF91" s="316"/>
      <c r="FG91" s="316"/>
      <c r="FH91" s="316"/>
      <c r="FI91" s="316"/>
      <c r="FJ91" s="316"/>
      <c r="FK91" s="316"/>
      <c r="FL91" s="316"/>
      <c r="FM91" s="316"/>
      <c r="FN91" s="316"/>
      <c r="FO91" s="316"/>
      <c r="FP91" s="316"/>
      <c r="FQ91" s="316"/>
      <c r="FR91" s="316"/>
      <c r="FS91" s="316"/>
      <c r="FT91" s="316"/>
      <c r="FU91" s="316"/>
      <c r="FV91" s="316"/>
      <c r="FW91" s="316"/>
      <c r="FX91" s="316"/>
      <c r="FY91" s="316"/>
      <c r="FZ91" s="316"/>
      <c r="GA91" s="316"/>
      <c r="GB91" s="316"/>
      <c r="GC91" s="316"/>
      <c r="GD91" s="316"/>
      <c r="GE91" s="316"/>
      <c r="GF91" s="316"/>
      <c r="GG91" s="316"/>
      <c r="GH91" s="316"/>
      <c r="GI91" s="316"/>
      <c r="GJ91" s="316"/>
    </row>
    <row r="92" spans="1:192" x14ac:dyDescent="0.25">
      <c r="A92" s="242"/>
      <c r="B92" s="242"/>
      <c r="C92" s="243"/>
      <c r="D92" s="244"/>
      <c r="E92" s="316" t="s">
        <v>314</v>
      </c>
      <c r="F92" s="316">
        <f xml:space="preserve"> F90 / F91</f>
        <v>11088.988098215237</v>
      </c>
      <c r="G92" s="316" t="str">
        <f xml:space="preserve"> SMU</f>
        <v>$ 000s</v>
      </c>
      <c r="H92" s="316"/>
      <c r="I92" s="316"/>
      <c r="J92" s="316"/>
      <c r="K92" s="316"/>
      <c r="L92" s="316"/>
      <c r="M92" s="316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6"/>
      <c r="AB92" s="316"/>
      <c r="AC92" s="316"/>
      <c r="AD92" s="316"/>
      <c r="AE92" s="316"/>
      <c r="AF92" s="316"/>
      <c r="AG92" s="316"/>
      <c r="AH92" s="316"/>
      <c r="AI92" s="316"/>
      <c r="AJ92" s="316"/>
      <c r="AK92" s="316"/>
      <c r="AL92" s="316"/>
      <c r="AM92" s="316"/>
      <c r="AN92" s="316"/>
      <c r="AO92" s="316"/>
      <c r="AP92" s="316"/>
      <c r="AQ92" s="316"/>
      <c r="AR92" s="316"/>
      <c r="AS92" s="316"/>
      <c r="AT92" s="316"/>
      <c r="AU92" s="316"/>
      <c r="AV92" s="316"/>
      <c r="AW92" s="316"/>
      <c r="AX92" s="316"/>
      <c r="AY92" s="316"/>
      <c r="AZ92" s="316"/>
      <c r="BA92" s="316"/>
      <c r="BB92" s="316"/>
      <c r="BC92" s="316"/>
      <c r="BD92" s="316"/>
      <c r="BE92" s="316"/>
      <c r="BF92" s="316"/>
      <c r="BG92" s="316"/>
      <c r="BH92" s="316"/>
      <c r="BI92" s="316"/>
      <c r="BJ92" s="316"/>
      <c r="BK92" s="316"/>
      <c r="BL92" s="316"/>
      <c r="BM92" s="316"/>
      <c r="BN92" s="316"/>
      <c r="BO92" s="316"/>
      <c r="BP92" s="316"/>
      <c r="BQ92" s="316"/>
      <c r="BR92" s="316"/>
      <c r="BS92" s="316"/>
      <c r="BT92" s="316"/>
      <c r="BU92" s="316"/>
      <c r="BV92" s="316"/>
      <c r="BW92" s="316"/>
      <c r="BX92" s="316"/>
      <c r="BY92" s="316"/>
      <c r="BZ92" s="316"/>
      <c r="CA92" s="316"/>
      <c r="CB92" s="316"/>
      <c r="CC92" s="316"/>
      <c r="CD92" s="316"/>
      <c r="CE92" s="316"/>
      <c r="CF92" s="316"/>
      <c r="CG92" s="316"/>
      <c r="CH92" s="316"/>
      <c r="CI92" s="316"/>
      <c r="CJ92" s="316"/>
      <c r="CK92" s="316"/>
      <c r="CL92" s="316"/>
      <c r="CM92" s="316"/>
      <c r="CN92" s="316"/>
      <c r="CO92" s="316"/>
      <c r="CP92" s="316"/>
      <c r="CQ92" s="316"/>
      <c r="CR92" s="316"/>
      <c r="CS92" s="316"/>
      <c r="CT92" s="316"/>
      <c r="CU92" s="316"/>
      <c r="CV92" s="316"/>
      <c r="CW92" s="316"/>
      <c r="CX92" s="316"/>
      <c r="CY92" s="316"/>
      <c r="CZ92" s="316"/>
      <c r="DA92" s="316"/>
      <c r="DB92" s="316"/>
      <c r="DC92" s="316"/>
      <c r="DD92" s="316"/>
      <c r="DE92" s="316"/>
      <c r="DF92" s="316"/>
      <c r="DG92" s="316"/>
      <c r="DH92" s="316"/>
      <c r="DI92" s="316"/>
      <c r="DJ92" s="316"/>
      <c r="DK92" s="316"/>
      <c r="DL92" s="316"/>
      <c r="DM92" s="316"/>
      <c r="DN92" s="316"/>
      <c r="DO92" s="316"/>
      <c r="DP92" s="316"/>
      <c r="DQ92" s="316"/>
      <c r="DR92" s="316"/>
      <c r="DS92" s="316"/>
      <c r="DT92" s="316"/>
      <c r="DU92" s="316"/>
      <c r="DV92" s="316"/>
      <c r="DW92" s="316"/>
      <c r="DX92" s="316"/>
      <c r="DY92" s="316"/>
      <c r="DZ92" s="316"/>
      <c r="EA92" s="316"/>
      <c r="EB92" s="316"/>
      <c r="EC92" s="316"/>
      <c r="ED92" s="316"/>
      <c r="EE92" s="316"/>
      <c r="EF92" s="316"/>
      <c r="EG92" s="316"/>
      <c r="EH92" s="316"/>
      <c r="EI92" s="316"/>
      <c r="EJ92" s="316"/>
      <c r="EK92" s="316"/>
      <c r="EL92" s="316"/>
      <c r="EM92" s="316"/>
      <c r="EN92" s="316"/>
      <c r="EO92" s="316"/>
      <c r="EP92" s="316"/>
      <c r="EQ92" s="316"/>
      <c r="ER92" s="316"/>
      <c r="ES92" s="316"/>
      <c r="ET92" s="316"/>
      <c r="EU92" s="316"/>
      <c r="EV92" s="316"/>
      <c r="EW92" s="316"/>
      <c r="EX92" s="316"/>
      <c r="EY92" s="316"/>
      <c r="EZ92" s="316"/>
      <c r="FA92" s="316"/>
      <c r="FB92" s="316"/>
      <c r="FC92" s="316"/>
      <c r="FD92" s="316"/>
      <c r="FE92" s="316"/>
      <c r="FF92" s="316"/>
      <c r="FG92" s="316"/>
      <c r="FH92" s="316"/>
      <c r="FI92" s="316"/>
      <c r="FJ92" s="316"/>
      <c r="FK92" s="316"/>
      <c r="FL92" s="316"/>
      <c r="FM92" s="316"/>
      <c r="FN92" s="316"/>
      <c r="FO92" s="316"/>
      <c r="FP92" s="316"/>
      <c r="FQ92" s="316"/>
      <c r="FR92" s="316"/>
      <c r="FS92" s="316"/>
      <c r="FT92" s="316"/>
      <c r="FU92" s="316"/>
      <c r="FV92" s="316"/>
      <c r="FW92" s="316"/>
      <c r="FX92" s="316"/>
      <c r="FY92" s="316"/>
      <c r="FZ92" s="316"/>
      <c r="GA92" s="316"/>
      <c r="GB92" s="316"/>
      <c r="GC92" s="316"/>
      <c r="GD92" s="316"/>
      <c r="GE92" s="316"/>
      <c r="GF92" s="316"/>
      <c r="GG92" s="316"/>
      <c r="GH92" s="316"/>
      <c r="GI92" s="316"/>
      <c r="GJ92" s="316"/>
    </row>
    <row r="93" spans="1:192" x14ac:dyDescent="0.25">
      <c r="A93" s="242"/>
      <c r="B93" s="242"/>
      <c r="C93" s="243"/>
      <c r="D93" s="244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  <c r="AK93" s="316"/>
      <c r="AL93" s="316"/>
      <c r="AM93" s="316"/>
      <c r="AN93" s="316"/>
      <c r="AO93" s="316"/>
      <c r="AP93" s="316"/>
      <c r="AQ93" s="316"/>
      <c r="AR93" s="316"/>
      <c r="AS93" s="316"/>
      <c r="AT93" s="316"/>
      <c r="AU93" s="316"/>
      <c r="AV93" s="316"/>
      <c r="AW93" s="316"/>
      <c r="AX93" s="316"/>
      <c r="AY93" s="316"/>
      <c r="AZ93" s="316"/>
      <c r="BA93" s="316"/>
      <c r="BB93" s="316"/>
      <c r="BC93" s="316"/>
      <c r="BD93" s="316"/>
      <c r="BE93" s="316"/>
      <c r="BF93" s="316"/>
      <c r="BG93" s="316"/>
      <c r="BH93" s="316"/>
      <c r="BI93" s="316"/>
      <c r="BJ93" s="316"/>
      <c r="BK93" s="316"/>
      <c r="BL93" s="316"/>
      <c r="BM93" s="316"/>
      <c r="BN93" s="316"/>
      <c r="BO93" s="316"/>
      <c r="BP93" s="316"/>
      <c r="BQ93" s="316"/>
      <c r="BR93" s="316"/>
      <c r="BS93" s="316"/>
      <c r="BT93" s="316"/>
      <c r="BU93" s="316"/>
      <c r="BV93" s="316"/>
      <c r="BW93" s="316"/>
      <c r="BX93" s="316"/>
      <c r="BY93" s="316"/>
      <c r="BZ93" s="316"/>
      <c r="CA93" s="316"/>
      <c r="CB93" s="316"/>
      <c r="CC93" s="316"/>
      <c r="CD93" s="316"/>
      <c r="CE93" s="316"/>
      <c r="CF93" s="316"/>
      <c r="CG93" s="316"/>
      <c r="CH93" s="316"/>
      <c r="CI93" s="316"/>
      <c r="CJ93" s="316"/>
      <c r="CK93" s="316"/>
      <c r="CL93" s="316"/>
      <c r="CM93" s="316"/>
      <c r="CN93" s="316"/>
      <c r="CO93" s="316"/>
      <c r="CP93" s="316"/>
      <c r="CQ93" s="316"/>
      <c r="CR93" s="316"/>
      <c r="CS93" s="316"/>
      <c r="CT93" s="316"/>
      <c r="CU93" s="316"/>
      <c r="CV93" s="316"/>
      <c r="CW93" s="316"/>
      <c r="CX93" s="316"/>
      <c r="CY93" s="316"/>
      <c r="CZ93" s="316"/>
      <c r="DA93" s="316"/>
      <c r="DB93" s="316"/>
      <c r="DC93" s="316"/>
      <c r="DD93" s="316"/>
      <c r="DE93" s="316"/>
      <c r="DF93" s="316"/>
      <c r="DG93" s="316"/>
      <c r="DH93" s="316"/>
      <c r="DI93" s="316"/>
      <c r="DJ93" s="316"/>
      <c r="DK93" s="316"/>
      <c r="DL93" s="316"/>
      <c r="DM93" s="316"/>
      <c r="DN93" s="316"/>
      <c r="DO93" s="316"/>
      <c r="DP93" s="316"/>
      <c r="DQ93" s="316"/>
      <c r="DR93" s="316"/>
      <c r="DS93" s="316"/>
      <c r="DT93" s="316"/>
      <c r="DU93" s="316"/>
      <c r="DV93" s="316"/>
      <c r="DW93" s="316"/>
      <c r="DX93" s="316"/>
      <c r="DY93" s="316"/>
      <c r="DZ93" s="316"/>
      <c r="EA93" s="316"/>
      <c r="EB93" s="316"/>
      <c r="EC93" s="316"/>
      <c r="ED93" s="316"/>
      <c r="EE93" s="316"/>
      <c r="EF93" s="316"/>
      <c r="EG93" s="316"/>
      <c r="EH93" s="316"/>
      <c r="EI93" s="316"/>
      <c r="EJ93" s="316"/>
      <c r="EK93" s="316"/>
      <c r="EL93" s="316"/>
      <c r="EM93" s="316"/>
      <c r="EN93" s="316"/>
      <c r="EO93" s="316"/>
      <c r="EP93" s="316"/>
      <c r="EQ93" s="316"/>
      <c r="ER93" s="316"/>
      <c r="ES93" s="316"/>
      <c r="ET93" s="316"/>
      <c r="EU93" s="316"/>
      <c r="EV93" s="316"/>
      <c r="EW93" s="316"/>
      <c r="EX93" s="316"/>
      <c r="EY93" s="316"/>
      <c r="EZ93" s="316"/>
      <c r="FA93" s="316"/>
      <c r="FB93" s="316"/>
      <c r="FC93" s="316"/>
      <c r="FD93" s="316"/>
      <c r="FE93" s="316"/>
      <c r="FF93" s="316"/>
      <c r="FG93" s="316"/>
      <c r="FH93" s="316"/>
      <c r="FI93" s="316"/>
      <c r="FJ93" s="316"/>
      <c r="FK93" s="316"/>
      <c r="FL93" s="316"/>
      <c r="FM93" s="316"/>
      <c r="FN93" s="316"/>
      <c r="FO93" s="316"/>
      <c r="FP93" s="316"/>
      <c r="FQ93" s="316"/>
      <c r="FR93" s="316"/>
      <c r="FS93" s="316"/>
      <c r="FT93" s="316"/>
      <c r="FU93" s="316"/>
      <c r="FV93" s="316"/>
      <c r="FW93" s="316"/>
      <c r="FX93" s="316"/>
      <c r="FY93" s="316"/>
      <c r="FZ93" s="316"/>
      <c r="GA93" s="316"/>
      <c r="GB93" s="316"/>
      <c r="GC93" s="316"/>
      <c r="GD93" s="316"/>
      <c r="GE93" s="316"/>
      <c r="GF93" s="316"/>
      <c r="GG93" s="316"/>
      <c r="GH93" s="316"/>
      <c r="GI93" s="316"/>
      <c r="GJ93" s="316"/>
    </row>
    <row r="94" spans="1:192" x14ac:dyDescent="0.25">
      <c r="A94" s="242"/>
      <c r="B94" s="242"/>
      <c r="C94" s="243"/>
      <c r="D94" s="244"/>
      <c r="E94" s="203" t="str">
        <f t="shared" ref="E94:G94" si="197" xml:space="preserve"> E$92</f>
        <v>Senior debt level ds periodic payment</v>
      </c>
      <c r="F94" s="203">
        <f t="shared" si="197"/>
        <v>11088.988098215237</v>
      </c>
      <c r="G94" s="203" t="str">
        <f t="shared" si="197"/>
        <v>$ 000s</v>
      </c>
      <c r="H94" s="316"/>
      <c r="I94" s="316"/>
      <c r="J94" s="316"/>
      <c r="K94" s="316"/>
      <c r="L94" s="316"/>
      <c r="M94" s="316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6"/>
      <c r="AB94" s="316"/>
      <c r="AC94" s="316"/>
      <c r="AD94" s="316"/>
      <c r="AE94" s="316"/>
      <c r="AF94" s="316"/>
      <c r="AG94" s="316"/>
      <c r="AH94" s="316"/>
      <c r="AI94" s="316"/>
      <c r="AJ94" s="316"/>
      <c r="AK94" s="316"/>
      <c r="AL94" s="316"/>
      <c r="AM94" s="316"/>
      <c r="AN94" s="316"/>
      <c r="AO94" s="316"/>
      <c r="AP94" s="316"/>
      <c r="AQ94" s="316"/>
      <c r="AR94" s="316"/>
      <c r="AS94" s="316"/>
      <c r="AT94" s="316"/>
      <c r="AU94" s="316"/>
      <c r="AV94" s="316"/>
      <c r="AW94" s="316"/>
      <c r="AX94" s="316"/>
      <c r="AY94" s="316"/>
      <c r="AZ94" s="316"/>
      <c r="BA94" s="316"/>
      <c r="BB94" s="316"/>
      <c r="BC94" s="316"/>
      <c r="BD94" s="316"/>
      <c r="BE94" s="316"/>
      <c r="BF94" s="316"/>
      <c r="BG94" s="316"/>
      <c r="BH94" s="316"/>
      <c r="BI94" s="316"/>
      <c r="BJ94" s="316"/>
      <c r="BK94" s="316"/>
      <c r="BL94" s="316"/>
      <c r="BM94" s="316"/>
      <c r="BN94" s="316"/>
      <c r="BO94" s="316"/>
      <c r="BP94" s="316"/>
      <c r="BQ94" s="316"/>
      <c r="BR94" s="316"/>
      <c r="BS94" s="316"/>
      <c r="BT94" s="316"/>
      <c r="BU94" s="316"/>
      <c r="BV94" s="316"/>
      <c r="BW94" s="316"/>
      <c r="BX94" s="316"/>
      <c r="BY94" s="316"/>
      <c r="BZ94" s="316"/>
      <c r="CA94" s="316"/>
      <c r="CB94" s="316"/>
      <c r="CC94" s="316"/>
      <c r="CD94" s="316"/>
      <c r="CE94" s="316"/>
      <c r="CF94" s="316"/>
      <c r="CG94" s="316"/>
      <c r="CH94" s="316"/>
      <c r="CI94" s="316"/>
      <c r="CJ94" s="316"/>
      <c r="CK94" s="316"/>
      <c r="CL94" s="316"/>
      <c r="CM94" s="316"/>
      <c r="CN94" s="316"/>
      <c r="CO94" s="316"/>
      <c r="CP94" s="316"/>
      <c r="CQ94" s="316"/>
      <c r="CR94" s="316"/>
      <c r="CS94" s="316"/>
      <c r="CT94" s="316"/>
      <c r="CU94" s="316"/>
      <c r="CV94" s="316"/>
      <c r="CW94" s="316"/>
      <c r="CX94" s="316"/>
      <c r="CY94" s="316"/>
      <c r="CZ94" s="316"/>
      <c r="DA94" s="316"/>
      <c r="DB94" s="316"/>
      <c r="DC94" s="316"/>
      <c r="DD94" s="316"/>
      <c r="DE94" s="316"/>
      <c r="DF94" s="316"/>
      <c r="DG94" s="316"/>
      <c r="DH94" s="316"/>
      <c r="DI94" s="316"/>
      <c r="DJ94" s="316"/>
      <c r="DK94" s="316"/>
      <c r="DL94" s="316"/>
      <c r="DM94" s="316"/>
      <c r="DN94" s="316"/>
      <c r="DO94" s="316"/>
      <c r="DP94" s="316"/>
      <c r="DQ94" s="316"/>
      <c r="DR94" s="316"/>
      <c r="DS94" s="316"/>
      <c r="DT94" s="316"/>
      <c r="DU94" s="316"/>
      <c r="DV94" s="316"/>
      <c r="DW94" s="316"/>
      <c r="DX94" s="316"/>
      <c r="DY94" s="316"/>
      <c r="DZ94" s="316"/>
      <c r="EA94" s="316"/>
      <c r="EB94" s="316"/>
      <c r="EC94" s="316"/>
      <c r="ED94" s="316"/>
      <c r="EE94" s="316"/>
      <c r="EF94" s="316"/>
      <c r="EG94" s="316"/>
      <c r="EH94" s="316"/>
      <c r="EI94" s="316"/>
      <c r="EJ94" s="316"/>
      <c r="EK94" s="316"/>
      <c r="EL94" s="316"/>
      <c r="EM94" s="316"/>
      <c r="EN94" s="316"/>
      <c r="EO94" s="316"/>
      <c r="EP94" s="316"/>
      <c r="EQ94" s="316"/>
      <c r="ER94" s="316"/>
      <c r="ES94" s="316"/>
      <c r="ET94" s="316"/>
      <c r="EU94" s="316"/>
      <c r="EV94" s="316"/>
      <c r="EW94" s="316"/>
      <c r="EX94" s="316"/>
      <c r="EY94" s="316"/>
      <c r="EZ94" s="316"/>
      <c r="FA94" s="316"/>
      <c r="FB94" s="316"/>
      <c r="FC94" s="316"/>
      <c r="FD94" s="316"/>
      <c r="FE94" s="316"/>
      <c r="FF94" s="316"/>
      <c r="FG94" s="316"/>
      <c r="FH94" s="316"/>
      <c r="FI94" s="316"/>
      <c r="FJ94" s="316"/>
      <c r="FK94" s="316"/>
      <c r="FL94" s="316"/>
      <c r="FM94" s="316"/>
      <c r="FN94" s="316"/>
      <c r="FO94" s="316"/>
      <c r="FP94" s="316"/>
      <c r="FQ94" s="316"/>
      <c r="FR94" s="316"/>
      <c r="FS94" s="316"/>
      <c r="FT94" s="316"/>
      <c r="FU94" s="316"/>
      <c r="FV94" s="316"/>
      <c r="FW94" s="316"/>
      <c r="FX94" s="316"/>
      <c r="FY94" s="316"/>
      <c r="FZ94" s="316"/>
      <c r="GA94" s="316"/>
      <c r="GB94" s="316"/>
      <c r="GC94" s="316"/>
      <c r="GD94" s="316"/>
      <c r="GE94" s="316"/>
      <c r="GF94" s="316"/>
      <c r="GG94" s="316"/>
      <c r="GH94" s="316"/>
      <c r="GI94" s="316"/>
      <c r="GJ94" s="316"/>
    </row>
    <row r="95" spans="1:192" x14ac:dyDescent="0.25">
      <c r="A95" s="242"/>
      <c r="B95" s="242"/>
      <c r="C95" s="243"/>
      <c r="D95" s="244"/>
      <c r="E95" s="12" t="str">
        <f t="shared" ref="E95:AJ95" si="198" xml:space="preserve"> E$127</f>
        <v>Senior debt interest POS</v>
      </c>
      <c r="F95" s="12">
        <f t="shared" si="198"/>
        <v>0</v>
      </c>
      <c r="G95" s="12" t="str">
        <f t="shared" si="198"/>
        <v>$ 000s</v>
      </c>
      <c r="H95" s="12">
        <f t="shared" si="198"/>
        <v>115609.17786397398</v>
      </c>
      <c r="I95" s="12">
        <f t="shared" si="198"/>
        <v>0</v>
      </c>
      <c r="J95" s="12">
        <f t="shared" si="198"/>
        <v>0</v>
      </c>
      <c r="K95" s="12">
        <f t="shared" si="198"/>
        <v>0</v>
      </c>
      <c r="L95" s="12">
        <f t="shared" si="198"/>
        <v>0</v>
      </c>
      <c r="M95" s="12">
        <f t="shared" si="198"/>
        <v>0</v>
      </c>
      <c r="N95" s="12">
        <f t="shared" si="198"/>
        <v>0</v>
      </c>
      <c r="O95" s="12">
        <f t="shared" si="198"/>
        <v>0</v>
      </c>
      <c r="P95" s="12">
        <f t="shared" si="198"/>
        <v>0</v>
      </c>
      <c r="Q95" s="12">
        <f t="shared" si="198"/>
        <v>5938.613927428175</v>
      </c>
      <c r="R95" s="12">
        <f t="shared" si="198"/>
        <v>5710.1127904324067</v>
      </c>
      <c r="S95" s="12">
        <f t="shared" si="198"/>
        <v>5667.0203175864726</v>
      </c>
      <c r="T95" s="12">
        <f t="shared" si="198"/>
        <v>5436.337497287418</v>
      </c>
      <c r="U95" s="12">
        <f t="shared" si="198"/>
        <v>5383.953350901229</v>
      </c>
      <c r="V95" s="12">
        <f t="shared" si="198"/>
        <v>5153.6794088102079</v>
      </c>
      <c r="W95" s="12">
        <f t="shared" si="198"/>
        <v>5092.1251431761239</v>
      </c>
      <c r="X95" s="12">
        <f t="shared" si="198"/>
        <v>4888.7236526856259</v>
      </c>
      <c r="Y95" s="12">
        <f t="shared" si="198"/>
        <v>4791.6256630307826</v>
      </c>
      <c r="Z95" s="12">
        <f t="shared" si="198"/>
        <v>4562.0421800094173</v>
      </c>
      <c r="AA95" s="12">
        <f t="shared" si="198"/>
        <v>4680.0685192650599</v>
      </c>
      <c r="AB95" s="12">
        <f t="shared" si="198"/>
        <v>4445.5522887104562</v>
      </c>
      <c r="AC95" s="12">
        <f t="shared" si="198"/>
        <v>4356.373869968178</v>
      </c>
      <c r="AD95" s="12">
        <f t="shared" si="198"/>
        <v>4121.3248517248885</v>
      </c>
      <c r="AE95" s="12">
        <f t="shared" si="198"/>
        <v>4021.4247982321881</v>
      </c>
      <c r="AF95" s="12">
        <f t="shared" si="198"/>
        <v>3807.7271870553309</v>
      </c>
      <c r="AG95" s="12">
        <f t="shared" si="198"/>
        <v>3675.3062496348666</v>
      </c>
      <c r="AH95" s="12">
        <f t="shared" si="198"/>
        <v>3440.5478177828236</v>
      </c>
      <c r="AI95" s="12">
        <f t="shared" si="198"/>
        <v>3317.5792295486667</v>
      </c>
      <c r="AJ95" s="12">
        <f t="shared" si="198"/>
        <v>3082.2564883350774</v>
      </c>
      <c r="AK95" s="12">
        <f t="shared" ref="AK95:CV95" si="199" xml:space="preserve"> AK$127</f>
        <v>3102.5501414100841</v>
      </c>
      <c r="AL95" s="12">
        <f t="shared" si="199"/>
        <v>2858.4927310924895</v>
      </c>
      <c r="AM95" s="12">
        <f t="shared" si="199"/>
        <v>2707.0823121010435</v>
      </c>
      <c r="AN95" s="12">
        <f t="shared" si="199"/>
        <v>2476.009411504167</v>
      </c>
      <c r="AO95" s="12">
        <f t="shared" si="199"/>
        <v>2296.9575360967874</v>
      </c>
      <c r="AP95" s="12">
        <f t="shared" si="199"/>
        <v>2051.494748198028</v>
      </c>
      <c r="AQ95" s="12">
        <f t="shared" si="199"/>
        <v>1871.4251910883559</v>
      </c>
      <c r="AR95" s="12">
        <f t="shared" si="199"/>
        <v>1624.7699655248452</v>
      </c>
      <c r="AS95" s="12">
        <f t="shared" si="199"/>
        <v>1429.7502607502834</v>
      </c>
      <c r="AT95" s="12">
        <f t="shared" si="199"/>
        <v>1181.9985955716709</v>
      </c>
      <c r="AU95" s="12">
        <f t="shared" si="199"/>
        <v>971.05133050916561</v>
      </c>
      <c r="AV95" s="12">
        <f t="shared" si="199"/>
        <v>726.10892568673887</v>
      </c>
      <c r="AW95" s="12">
        <f t="shared" si="199"/>
        <v>494.50810762067874</v>
      </c>
      <c r="AX95" s="12">
        <f t="shared" si="199"/>
        <v>244.58337521422496</v>
      </c>
      <c r="AY95" s="12">
        <f t="shared" si="199"/>
        <v>1.2263976532267407E-12</v>
      </c>
      <c r="AZ95" s="12">
        <f t="shared" si="199"/>
        <v>1.2071764780961937E-12</v>
      </c>
      <c r="BA95" s="12">
        <f t="shared" si="199"/>
        <v>1.2276735813227586E-12</v>
      </c>
      <c r="BB95" s="12">
        <f t="shared" si="199"/>
        <v>1.2082446695179291E-12</v>
      </c>
      <c r="BC95" s="12">
        <f t="shared" si="199"/>
        <v>1.2288952146061802E-12</v>
      </c>
      <c r="BD95" s="12">
        <f t="shared" si="199"/>
        <v>1.2165043416542985E-12</v>
      </c>
      <c r="BE95" s="12">
        <f t="shared" si="199"/>
        <v>0</v>
      </c>
      <c r="BF95" s="12">
        <f t="shared" si="199"/>
        <v>0</v>
      </c>
      <c r="BG95" s="12">
        <f t="shared" si="199"/>
        <v>0</v>
      </c>
      <c r="BH95" s="12">
        <f t="shared" si="199"/>
        <v>0</v>
      </c>
      <c r="BI95" s="12">
        <f t="shared" si="199"/>
        <v>0</v>
      </c>
      <c r="BJ95" s="12">
        <f t="shared" si="199"/>
        <v>0</v>
      </c>
      <c r="BK95" s="12">
        <f t="shared" si="199"/>
        <v>0</v>
      </c>
      <c r="BL95" s="12">
        <f t="shared" si="199"/>
        <v>0</v>
      </c>
      <c r="BM95" s="12">
        <f t="shared" si="199"/>
        <v>0</v>
      </c>
      <c r="BN95" s="12">
        <f t="shared" si="199"/>
        <v>0</v>
      </c>
      <c r="BO95" s="12">
        <f t="shared" si="199"/>
        <v>0</v>
      </c>
      <c r="BP95" s="12">
        <f t="shared" si="199"/>
        <v>0</v>
      </c>
      <c r="BQ95" s="12">
        <f t="shared" si="199"/>
        <v>0</v>
      </c>
      <c r="BR95" s="12">
        <f t="shared" si="199"/>
        <v>0</v>
      </c>
      <c r="BS95" s="12">
        <f t="shared" si="199"/>
        <v>0</v>
      </c>
      <c r="BT95" s="12">
        <f t="shared" si="199"/>
        <v>0</v>
      </c>
      <c r="BU95" s="12">
        <f t="shared" si="199"/>
        <v>0</v>
      </c>
      <c r="BV95" s="12">
        <f t="shared" si="199"/>
        <v>0</v>
      </c>
      <c r="BW95" s="12">
        <f t="shared" si="199"/>
        <v>0</v>
      </c>
      <c r="BX95" s="12">
        <f t="shared" si="199"/>
        <v>0</v>
      </c>
      <c r="BY95" s="12">
        <f t="shared" si="199"/>
        <v>0</v>
      </c>
      <c r="BZ95" s="12">
        <f t="shared" si="199"/>
        <v>0</v>
      </c>
      <c r="CA95" s="12">
        <f t="shared" si="199"/>
        <v>0</v>
      </c>
      <c r="CB95" s="12">
        <f t="shared" si="199"/>
        <v>0</v>
      </c>
      <c r="CC95" s="12">
        <f t="shared" si="199"/>
        <v>0</v>
      </c>
      <c r="CD95" s="12">
        <f t="shared" si="199"/>
        <v>0</v>
      </c>
      <c r="CE95" s="12">
        <f t="shared" si="199"/>
        <v>0</v>
      </c>
      <c r="CF95" s="12">
        <f t="shared" si="199"/>
        <v>0</v>
      </c>
      <c r="CG95" s="12">
        <f t="shared" si="199"/>
        <v>0</v>
      </c>
      <c r="CH95" s="12">
        <f t="shared" si="199"/>
        <v>0</v>
      </c>
      <c r="CI95" s="12">
        <f t="shared" si="199"/>
        <v>0</v>
      </c>
      <c r="CJ95" s="12">
        <f t="shared" si="199"/>
        <v>0</v>
      </c>
      <c r="CK95" s="12">
        <f t="shared" si="199"/>
        <v>0</v>
      </c>
      <c r="CL95" s="12">
        <f t="shared" si="199"/>
        <v>0</v>
      </c>
      <c r="CM95" s="12">
        <f t="shared" si="199"/>
        <v>0</v>
      </c>
      <c r="CN95" s="12">
        <f t="shared" si="199"/>
        <v>0</v>
      </c>
      <c r="CO95" s="12">
        <f t="shared" si="199"/>
        <v>0</v>
      </c>
      <c r="CP95" s="12">
        <f t="shared" si="199"/>
        <v>0</v>
      </c>
      <c r="CQ95" s="12">
        <f t="shared" si="199"/>
        <v>0</v>
      </c>
      <c r="CR95" s="12">
        <f t="shared" si="199"/>
        <v>0</v>
      </c>
      <c r="CS95" s="12">
        <f t="shared" si="199"/>
        <v>0</v>
      </c>
      <c r="CT95" s="12">
        <f t="shared" si="199"/>
        <v>0</v>
      </c>
      <c r="CU95" s="12">
        <f t="shared" si="199"/>
        <v>0</v>
      </c>
      <c r="CV95" s="12">
        <f t="shared" si="199"/>
        <v>0</v>
      </c>
      <c r="CW95" s="12">
        <f t="shared" ref="CW95:FH95" si="200" xml:space="preserve"> CW$127</f>
        <v>0</v>
      </c>
      <c r="CX95" s="12">
        <f t="shared" si="200"/>
        <v>0</v>
      </c>
      <c r="CY95" s="12">
        <f t="shared" si="200"/>
        <v>0</v>
      </c>
      <c r="CZ95" s="12">
        <f t="shared" si="200"/>
        <v>0</v>
      </c>
      <c r="DA95" s="12">
        <f t="shared" si="200"/>
        <v>0</v>
      </c>
      <c r="DB95" s="12">
        <f t="shared" si="200"/>
        <v>0</v>
      </c>
      <c r="DC95" s="12">
        <f t="shared" si="200"/>
        <v>0</v>
      </c>
      <c r="DD95" s="12">
        <f t="shared" si="200"/>
        <v>0</v>
      </c>
      <c r="DE95" s="12">
        <f t="shared" si="200"/>
        <v>0</v>
      </c>
      <c r="DF95" s="12">
        <f t="shared" si="200"/>
        <v>0</v>
      </c>
      <c r="DG95" s="12">
        <f t="shared" si="200"/>
        <v>0</v>
      </c>
      <c r="DH95" s="12">
        <f t="shared" si="200"/>
        <v>0</v>
      </c>
      <c r="DI95" s="12">
        <f t="shared" si="200"/>
        <v>0</v>
      </c>
      <c r="DJ95" s="12">
        <f t="shared" si="200"/>
        <v>0</v>
      </c>
      <c r="DK95" s="12">
        <f t="shared" si="200"/>
        <v>0</v>
      </c>
      <c r="DL95" s="12">
        <f t="shared" si="200"/>
        <v>0</v>
      </c>
      <c r="DM95" s="12">
        <f t="shared" si="200"/>
        <v>0</v>
      </c>
      <c r="DN95" s="12">
        <f t="shared" si="200"/>
        <v>0</v>
      </c>
      <c r="DO95" s="12">
        <f t="shared" si="200"/>
        <v>0</v>
      </c>
      <c r="DP95" s="12">
        <f t="shared" si="200"/>
        <v>0</v>
      </c>
      <c r="DQ95" s="12">
        <f t="shared" si="200"/>
        <v>0</v>
      </c>
      <c r="DR95" s="12">
        <f t="shared" si="200"/>
        <v>0</v>
      </c>
      <c r="DS95" s="12">
        <f t="shared" si="200"/>
        <v>0</v>
      </c>
      <c r="DT95" s="12">
        <f t="shared" si="200"/>
        <v>0</v>
      </c>
      <c r="DU95" s="12">
        <f t="shared" si="200"/>
        <v>0</v>
      </c>
      <c r="DV95" s="12">
        <f t="shared" si="200"/>
        <v>0</v>
      </c>
      <c r="DW95" s="12">
        <f t="shared" si="200"/>
        <v>0</v>
      </c>
      <c r="DX95" s="12">
        <f t="shared" si="200"/>
        <v>0</v>
      </c>
      <c r="DY95" s="12">
        <f t="shared" si="200"/>
        <v>0</v>
      </c>
      <c r="DZ95" s="12">
        <f t="shared" si="200"/>
        <v>0</v>
      </c>
      <c r="EA95" s="12">
        <f t="shared" si="200"/>
        <v>0</v>
      </c>
      <c r="EB95" s="12">
        <f t="shared" si="200"/>
        <v>0</v>
      </c>
      <c r="EC95" s="12">
        <f t="shared" si="200"/>
        <v>0</v>
      </c>
      <c r="ED95" s="12">
        <f t="shared" si="200"/>
        <v>0</v>
      </c>
      <c r="EE95" s="12">
        <f t="shared" si="200"/>
        <v>0</v>
      </c>
      <c r="EF95" s="12">
        <f t="shared" si="200"/>
        <v>0</v>
      </c>
      <c r="EG95" s="12">
        <f t="shared" si="200"/>
        <v>0</v>
      </c>
      <c r="EH95" s="12">
        <f t="shared" si="200"/>
        <v>0</v>
      </c>
      <c r="EI95" s="12">
        <f t="shared" si="200"/>
        <v>0</v>
      </c>
      <c r="EJ95" s="12">
        <f t="shared" si="200"/>
        <v>0</v>
      </c>
      <c r="EK95" s="12">
        <f t="shared" si="200"/>
        <v>0</v>
      </c>
      <c r="EL95" s="12">
        <f t="shared" si="200"/>
        <v>0</v>
      </c>
      <c r="EM95" s="12">
        <f t="shared" si="200"/>
        <v>0</v>
      </c>
      <c r="EN95" s="12">
        <f t="shared" si="200"/>
        <v>0</v>
      </c>
      <c r="EO95" s="12">
        <f t="shared" si="200"/>
        <v>0</v>
      </c>
      <c r="EP95" s="12">
        <f t="shared" si="200"/>
        <v>0</v>
      </c>
      <c r="EQ95" s="12">
        <f t="shared" si="200"/>
        <v>0</v>
      </c>
      <c r="ER95" s="12">
        <f t="shared" si="200"/>
        <v>0</v>
      </c>
      <c r="ES95" s="12">
        <f t="shared" si="200"/>
        <v>0</v>
      </c>
      <c r="ET95" s="12">
        <f t="shared" si="200"/>
        <v>0</v>
      </c>
      <c r="EU95" s="12">
        <f t="shared" si="200"/>
        <v>0</v>
      </c>
      <c r="EV95" s="12">
        <f t="shared" si="200"/>
        <v>0</v>
      </c>
      <c r="EW95" s="12">
        <f t="shared" si="200"/>
        <v>0</v>
      </c>
      <c r="EX95" s="12">
        <f t="shared" si="200"/>
        <v>0</v>
      </c>
      <c r="EY95" s="12">
        <f t="shared" si="200"/>
        <v>0</v>
      </c>
      <c r="EZ95" s="12">
        <f t="shared" si="200"/>
        <v>0</v>
      </c>
      <c r="FA95" s="12">
        <f t="shared" si="200"/>
        <v>0</v>
      </c>
      <c r="FB95" s="12">
        <f t="shared" si="200"/>
        <v>0</v>
      </c>
      <c r="FC95" s="12">
        <f t="shared" si="200"/>
        <v>0</v>
      </c>
      <c r="FD95" s="12">
        <f t="shared" si="200"/>
        <v>0</v>
      </c>
      <c r="FE95" s="12">
        <f t="shared" si="200"/>
        <v>0</v>
      </c>
      <c r="FF95" s="12">
        <f t="shared" si="200"/>
        <v>0</v>
      </c>
      <c r="FG95" s="12">
        <f t="shared" si="200"/>
        <v>0</v>
      </c>
      <c r="FH95" s="12">
        <f t="shared" si="200"/>
        <v>0</v>
      </c>
      <c r="FI95" s="12">
        <f t="shared" ref="FI95:GJ95" si="201" xml:space="preserve"> FI$127</f>
        <v>0</v>
      </c>
      <c r="FJ95" s="12">
        <f t="shared" si="201"/>
        <v>0</v>
      </c>
      <c r="FK95" s="12">
        <f t="shared" si="201"/>
        <v>0</v>
      </c>
      <c r="FL95" s="12">
        <f t="shared" si="201"/>
        <v>0</v>
      </c>
      <c r="FM95" s="12">
        <f t="shared" si="201"/>
        <v>0</v>
      </c>
      <c r="FN95" s="12">
        <f t="shared" si="201"/>
        <v>0</v>
      </c>
      <c r="FO95" s="12">
        <f t="shared" si="201"/>
        <v>0</v>
      </c>
      <c r="FP95" s="12">
        <f t="shared" si="201"/>
        <v>0</v>
      </c>
      <c r="FQ95" s="12">
        <f t="shared" si="201"/>
        <v>0</v>
      </c>
      <c r="FR95" s="12">
        <f t="shared" si="201"/>
        <v>0</v>
      </c>
      <c r="FS95" s="12">
        <f t="shared" si="201"/>
        <v>0</v>
      </c>
      <c r="FT95" s="12">
        <f t="shared" si="201"/>
        <v>0</v>
      </c>
      <c r="FU95" s="12">
        <f t="shared" si="201"/>
        <v>0</v>
      </c>
      <c r="FV95" s="12">
        <f t="shared" si="201"/>
        <v>0</v>
      </c>
      <c r="FW95" s="12">
        <f t="shared" si="201"/>
        <v>0</v>
      </c>
      <c r="FX95" s="12">
        <f t="shared" si="201"/>
        <v>0</v>
      </c>
      <c r="FY95" s="12">
        <f t="shared" si="201"/>
        <v>0</v>
      </c>
      <c r="FZ95" s="12">
        <f t="shared" si="201"/>
        <v>0</v>
      </c>
      <c r="GA95" s="12">
        <f t="shared" si="201"/>
        <v>0</v>
      </c>
      <c r="GB95" s="12">
        <f t="shared" si="201"/>
        <v>0</v>
      </c>
      <c r="GC95" s="12">
        <f t="shared" si="201"/>
        <v>0</v>
      </c>
      <c r="GD95" s="12">
        <f t="shared" si="201"/>
        <v>0</v>
      </c>
      <c r="GE95" s="12">
        <f t="shared" si="201"/>
        <v>0</v>
      </c>
      <c r="GF95" s="12">
        <f t="shared" si="201"/>
        <v>0</v>
      </c>
      <c r="GG95" s="12">
        <f t="shared" si="201"/>
        <v>0</v>
      </c>
      <c r="GH95" s="12">
        <f t="shared" si="201"/>
        <v>0</v>
      </c>
      <c r="GI95" s="12">
        <f t="shared" si="201"/>
        <v>0</v>
      </c>
      <c r="GJ95" s="12">
        <f t="shared" si="201"/>
        <v>0</v>
      </c>
    </row>
    <row r="96" spans="1:192" x14ac:dyDescent="0.25">
      <c r="E96" s="194" t="str">
        <f xml:space="preserve"> Time!E$140</f>
        <v>Senior debt repayment period flag</v>
      </c>
      <c r="F96" s="194">
        <f xml:space="preserve"> Time!F$140</f>
        <v>0</v>
      </c>
      <c r="G96" s="194" t="str">
        <f xml:space="preserve"> Time!G$140</f>
        <v>flag</v>
      </c>
      <c r="H96" s="194">
        <f xml:space="preserve"> Time!H$140</f>
        <v>34</v>
      </c>
      <c r="I96" s="194">
        <f xml:space="preserve"> Time!I$140</f>
        <v>0</v>
      </c>
      <c r="J96" s="194">
        <f xml:space="preserve"> Time!J$140</f>
        <v>0</v>
      </c>
      <c r="K96" s="194">
        <f xml:space="preserve"> Time!K$140</f>
        <v>0</v>
      </c>
      <c r="L96" s="194">
        <f xml:space="preserve"> Time!L$140</f>
        <v>0</v>
      </c>
      <c r="M96" s="194">
        <f xml:space="preserve"> Time!M$140</f>
        <v>0</v>
      </c>
      <c r="N96" s="194">
        <f xml:space="preserve"> Time!N$140</f>
        <v>0</v>
      </c>
      <c r="O96" s="194">
        <f xml:space="preserve"> Time!O$140</f>
        <v>0</v>
      </c>
      <c r="P96" s="194">
        <f xml:space="preserve"> Time!P$140</f>
        <v>0</v>
      </c>
      <c r="Q96" s="194">
        <f xml:space="preserve"> Time!Q$140</f>
        <v>1</v>
      </c>
      <c r="R96" s="194">
        <f xml:space="preserve"> Time!R$140</f>
        <v>1</v>
      </c>
      <c r="S96" s="194">
        <f xml:space="preserve"> Time!S$140</f>
        <v>1</v>
      </c>
      <c r="T96" s="194">
        <f xml:space="preserve"> Time!T$140</f>
        <v>1</v>
      </c>
      <c r="U96" s="194">
        <f xml:space="preserve"> Time!U$140</f>
        <v>1</v>
      </c>
      <c r="V96" s="194">
        <f xml:space="preserve"> Time!V$140</f>
        <v>1</v>
      </c>
      <c r="W96" s="194">
        <f xml:space="preserve"> Time!W$140</f>
        <v>1</v>
      </c>
      <c r="X96" s="194">
        <f xml:space="preserve"> Time!X$140</f>
        <v>1</v>
      </c>
      <c r="Y96" s="194">
        <f xml:space="preserve"> Time!Y$140</f>
        <v>1</v>
      </c>
      <c r="Z96" s="194">
        <f xml:space="preserve"> Time!Z$140</f>
        <v>1</v>
      </c>
      <c r="AA96" s="194">
        <f xml:space="preserve"> Time!AA$140</f>
        <v>1</v>
      </c>
      <c r="AB96" s="194">
        <f xml:space="preserve"> Time!AB$140</f>
        <v>1</v>
      </c>
      <c r="AC96" s="194">
        <f xml:space="preserve"> Time!AC$140</f>
        <v>1</v>
      </c>
      <c r="AD96" s="194">
        <f xml:space="preserve"> Time!AD$140</f>
        <v>1</v>
      </c>
      <c r="AE96" s="194">
        <f xml:space="preserve"> Time!AE$140</f>
        <v>1</v>
      </c>
      <c r="AF96" s="194">
        <f xml:space="preserve"> Time!AF$140</f>
        <v>1</v>
      </c>
      <c r="AG96" s="194">
        <f xml:space="preserve"> Time!AG$140</f>
        <v>1</v>
      </c>
      <c r="AH96" s="194">
        <f xml:space="preserve"> Time!AH$140</f>
        <v>1</v>
      </c>
      <c r="AI96" s="194">
        <f xml:space="preserve"> Time!AI$140</f>
        <v>1</v>
      </c>
      <c r="AJ96" s="194">
        <f xml:space="preserve"> Time!AJ$140</f>
        <v>1</v>
      </c>
      <c r="AK96" s="194">
        <f xml:space="preserve"> Time!AK$140</f>
        <v>1</v>
      </c>
      <c r="AL96" s="194">
        <f xml:space="preserve"> Time!AL$140</f>
        <v>1</v>
      </c>
      <c r="AM96" s="194">
        <f xml:space="preserve"> Time!AM$140</f>
        <v>1</v>
      </c>
      <c r="AN96" s="194">
        <f xml:space="preserve"> Time!AN$140</f>
        <v>1</v>
      </c>
      <c r="AO96" s="194">
        <f xml:space="preserve"> Time!AO$140</f>
        <v>1</v>
      </c>
      <c r="AP96" s="194">
        <f xml:space="preserve"> Time!AP$140</f>
        <v>1</v>
      </c>
      <c r="AQ96" s="194">
        <f xml:space="preserve"> Time!AQ$140</f>
        <v>1</v>
      </c>
      <c r="AR96" s="194">
        <f xml:space="preserve"> Time!AR$140</f>
        <v>1</v>
      </c>
      <c r="AS96" s="194">
        <f xml:space="preserve"> Time!AS$140</f>
        <v>1</v>
      </c>
      <c r="AT96" s="194">
        <f xml:space="preserve"> Time!AT$140</f>
        <v>1</v>
      </c>
      <c r="AU96" s="194">
        <f xml:space="preserve"> Time!AU$140</f>
        <v>1</v>
      </c>
      <c r="AV96" s="194">
        <f xml:space="preserve"> Time!AV$140</f>
        <v>1</v>
      </c>
      <c r="AW96" s="194">
        <f xml:space="preserve"> Time!AW$140</f>
        <v>1</v>
      </c>
      <c r="AX96" s="194">
        <f xml:space="preserve"> Time!AX$140</f>
        <v>1</v>
      </c>
      <c r="AY96" s="194">
        <f xml:space="preserve"> Time!AY$140</f>
        <v>0</v>
      </c>
      <c r="AZ96" s="194">
        <f xml:space="preserve"> Time!AZ$140</f>
        <v>0</v>
      </c>
      <c r="BA96" s="194">
        <f xml:space="preserve"> Time!BA$140</f>
        <v>0</v>
      </c>
      <c r="BB96" s="194">
        <f xml:space="preserve"> Time!BB$140</f>
        <v>0</v>
      </c>
      <c r="BC96" s="194">
        <f xml:space="preserve"> Time!BC$140</f>
        <v>0</v>
      </c>
      <c r="BD96" s="194">
        <f xml:space="preserve"> Time!BD$140</f>
        <v>0</v>
      </c>
      <c r="BE96" s="194">
        <f xml:space="preserve"> Time!BE$140</f>
        <v>0</v>
      </c>
      <c r="BF96" s="194">
        <f xml:space="preserve"> Time!BF$140</f>
        <v>0</v>
      </c>
      <c r="BG96" s="194">
        <f xml:space="preserve"> Time!BG$140</f>
        <v>0</v>
      </c>
      <c r="BH96" s="194">
        <f xml:space="preserve"> Time!BH$140</f>
        <v>0</v>
      </c>
      <c r="BI96" s="194">
        <f xml:space="preserve"> Time!BI$140</f>
        <v>0</v>
      </c>
      <c r="BJ96" s="194">
        <f xml:space="preserve"> Time!BJ$140</f>
        <v>0</v>
      </c>
      <c r="BK96" s="194">
        <f xml:space="preserve"> Time!BK$140</f>
        <v>0</v>
      </c>
      <c r="BL96" s="194">
        <f xml:space="preserve"> Time!BL$140</f>
        <v>0</v>
      </c>
      <c r="BM96" s="194">
        <f xml:space="preserve"> Time!BM$140</f>
        <v>0</v>
      </c>
      <c r="BN96" s="194">
        <f xml:space="preserve"> Time!BN$140</f>
        <v>0</v>
      </c>
      <c r="BO96" s="194">
        <f xml:space="preserve"> Time!BO$140</f>
        <v>0</v>
      </c>
      <c r="BP96" s="194">
        <f xml:space="preserve"> Time!BP$140</f>
        <v>0</v>
      </c>
      <c r="BQ96" s="194">
        <f xml:space="preserve"> Time!BQ$140</f>
        <v>0</v>
      </c>
      <c r="BR96" s="194">
        <f xml:space="preserve"> Time!BR$140</f>
        <v>0</v>
      </c>
      <c r="BS96" s="194">
        <f xml:space="preserve"> Time!BS$140</f>
        <v>0</v>
      </c>
      <c r="BT96" s="194">
        <f xml:space="preserve"> Time!BT$140</f>
        <v>0</v>
      </c>
      <c r="BU96" s="194">
        <f xml:space="preserve"> Time!BU$140</f>
        <v>0</v>
      </c>
      <c r="BV96" s="194">
        <f xml:space="preserve"> Time!BV$140</f>
        <v>0</v>
      </c>
      <c r="BW96" s="194">
        <f xml:space="preserve"> Time!BW$140</f>
        <v>0</v>
      </c>
      <c r="BX96" s="194">
        <f xml:space="preserve"> Time!BX$140</f>
        <v>0</v>
      </c>
      <c r="BY96" s="194">
        <f xml:space="preserve"> Time!BY$140</f>
        <v>0</v>
      </c>
      <c r="BZ96" s="194">
        <f xml:space="preserve"> Time!BZ$140</f>
        <v>0</v>
      </c>
      <c r="CA96" s="194">
        <f xml:space="preserve"> Time!CA$140</f>
        <v>0</v>
      </c>
      <c r="CB96" s="194">
        <f xml:space="preserve"> Time!CB$140</f>
        <v>0</v>
      </c>
      <c r="CC96" s="194">
        <f xml:space="preserve"> Time!CC$140</f>
        <v>0</v>
      </c>
      <c r="CD96" s="194">
        <f xml:space="preserve"> Time!CD$140</f>
        <v>0</v>
      </c>
      <c r="CE96" s="194">
        <f xml:space="preserve"> Time!CE$140</f>
        <v>0</v>
      </c>
      <c r="CF96" s="194">
        <f xml:space="preserve"> Time!CF$140</f>
        <v>0</v>
      </c>
      <c r="CG96" s="194">
        <f xml:space="preserve"> Time!CG$140</f>
        <v>0</v>
      </c>
      <c r="CH96" s="194">
        <f xml:space="preserve"> Time!CH$140</f>
        <v>0</v>
      </c>
      <c r="CI96" s="194">
        <f xml:space="preserve"> Time!CI$140</f>
        <v>0</v>
      </c>
      <c r="CJ96" s="194">
        <f xml:space="preserve"> Time!CJ$140</f>
        <v>0</v>
      </c>
      <c r="CK96" s="194">
        <f xml:space="preserve"> Time!CK$140</f>
        <v>0</v>
      </c>
      <c r="CL96" s="194">
        <f xml:space="preserve"> Time!CL$140</f>
        <v>0</v>
      </c>
      <c r="CM96" s="194">
        <f xml:space="preserve"> Time!CM$140</f>
        <v>0</v>
      </c>
      <c r="CN96" s="194">
        <f xml:space="preserve"> Time!CN$140</f>
        <v>0</v>
      </c>
      <c r="CO96" s="194">
        <f xml:space="preserve"> Time!CO$140</f>
        <v>0</v>
      </c>
      <c r="CP96" s="194">
        <f xml:space="preserve"> Time!CP$140</f>
        <v>0</v>
      </c>
      <c r="CQ96" s="194">
        <f xml:space="preserve"> Time!CQ$140</f>
        <v>0</v>
      </c>
      <c r="CR96" s="194">
        <f xml:space="preserve"> Time!CR$140</f>
        <v>0</v>
      </c>
      <c r="CS96" s="194">
        <f xml:space="preserve"> Time!CS$140</f>
        <v>0</v>
      </c>
      <c r="CT96" s="194">
        <f xml:space="preserve"> Time!CT$140</f>
        <v>0</v>
      </c>
      <c r="CU96" s="194">
        <f xml:space="preserve"> Time!CU$140</f>
        <v>0</v>
      </c>
      <c r="CV96" s="194">
        <f xml:space="preserve"> Time!CV$140</f>
        <v>0</v>
      </c>
      <c r="CW96" s="194">
        <f xml:space="preserve"> Time!CW$140</f>
        <v>0</v>
      </c>
      <c r="CX96" s="194">
        <f xml:space="preserve"> Time!CX$140</f>
        <v>0</v>
      </c>
      <c r="CY96" s="194">
        <f xml:space="preserve"> Time!CY$140</f>
        <v>0</v>
      </c>
      <c r="CZ96" s="194">
        <f xml:space="preserve"> Time!CZ$140</f>
        <v>0</v>
      </c>
      <c r="DA96" s="194">
        <f xml:space="preserve"> Time!DA$140</f>
        <v>0</v>
      </c>
      <c r="DB96" s="194">
        <f xml:space="preserve"> Time!DB$140</f>
        <v>0</v>
      </c>
      <c r="DC96" s="194">
        <f xml:space="preserve"> Time!DC$140</f>
        <v>0</v>
      </c>
      <c r="DD96" s="194">
        <f xml:space="preserve"> Time!DD$140</f>
        <v>0</v>
      </c>
      <c r="DE96" s="194">
        <f xml:space="preserve"> Time!DE$140</f>
        <v>0</v>
      </c>
      <c r="DF96" s="194">
        <f xml:space="preserve"> Time!DF$140</f>
        <v>0</v>
      </c>
      <c r="DG96" s="194">
        <f xml:space="preserve"> Time!DG$140</f>
        <v>0</v>
      </c>
      <c r="DH96" s="194">
        <f xml:space="preserve"> Time!DH$140</f>
        <v>0</v>
      </c>
      <c r="DI96" s="194">
        <f xml:space="preserve"> Time!DI$140</f>
        <v>0</v>
      </c>
      <c r="DJ96" s="194">
        <f xml:space="preserve"> Time!DJ$140</f>
        <v>0</v>
      </c>
      <c r="DK96" s="194">
        <f xml:space="preserve"> Time!DK$140</f>
        <v>0</v>
      </c>
      <c r="DL96" s="194">
        <f xml:space="preserve"> Time!DL$140</f>
        <v>0</v>
      </c>
      <c r="DM96" s="194">
        <f xml:space="preserve"> Time!DM$140</f>
        <v>0</v>
      </c>
      <c r="DN96" s="194">
        <f xml:space="preserve"> Time!DN$140</f>
        <v>0</v>
      </c>
      <c r="DO96" s="194">
        <f xml:space="preserve"> Time!DO$140</f>
        <v>0</v>
      </c>
      <c r="DP96" s="194">
        <f xml:space="preserve"> Time!DP$140</f>
        <v>0</v>
      </c>
      <c r="DQ96" s="194">
        <f xml:space="preserve"> Time!DQ$140</f>
        <v>0</v>
      </c>
      <c r="DR96" s="194">
        <f xml:space="preserve"> Time!DR$140</f>
        <v>0</v>
      </c>
      <c r="DS96" s="194">
        <f xml:space="preserve"> Time!DS$140</f>
        <v>0</v>
      </c>
      <c r="DT96" s="194">
        <f xml:space="preserve"> Time!DT$140</f>
        <v>0</v>
      </c>
      <c r="DU96" s="194">
        <f xml:space="preserve"> Time!DU$140</f>
        <v>0</v>
      </c>
      <c r="DV96" s="194">
        <f xml:space="preserve"> Time!DV$140</f>
        <v>0</v>
      </c>
      <c r="DW96" s="194">
        <f xml:space="preserve"> Time!DW$140</f>
        <v>0</v>
      </c>
      <c r="DX96" s="194">
        <f xml:space="preserve"> Time!DX$140</f>
        <v>0</v>
      </c>
      <c r="DY96" s="194">
        <f xml:space="preserve"> Time!DY$140</f>
        <v>0</v>
      </c>
      <c r="DZ96" s="194">
        <f xml:space="preserve"> Time!DZ$140</f>
        <v>0</v>
      </c>
      <c r="EA96" s="194">
        <f xml:space="preserve"> Time!EA$140</f>
        <v>0</v>
      </c>
      <c r="EB96" s="194">
        <f xml:space="preserve"> Time!EB$140</f>
        <v>0</v>
      </c>
      <c r="EC96" s="194">
        <f xml:space="preserve"> Time!EC$140</f>
        <v>0</v>
      </c>
      <c r="ED96" s="194">
        <f xml:space="preserve"> Time!ED$140</f>
        <v>0</v>
      </c>
      <c r="EE96" s="194">
        <f xml:space="preserve"> Time!EE$140</f>
        <v>0</v>
      </c>
      <c r="EF96" s="194">
        <f xml:space="preserve"> Time!EF$140</f>
        <v>0</v>
      </c>
      <c r="EG96" s="194">
        <f xml:space="preserve"> Time!EG$140</f>
        <v>0</v>
      </c>
      <c r="EH96" s="194">
        <f xml:space="preserve"> Time!EH$140</f>
        <v>0</v>
      </c>
      <c r="EI96" s="194">
        <f xml:space="preserve"> Time!EI$140</f>
        <v>0</v>
      </c>
      <c r="EJ96" s="194">
        <f xml:space="preserve"> Time!EJ$140</f>
        <v>0</v>
      </c>
      <c r="EK96" s="194">
        <f xml:space="preserve"> Time!EK$140</f>
        <v>0</v>
      </c>
      <c r="EL96" s="194">
        <f xml:space="preserve"> Time!EL$140</f>
        <v>0</v>
      </c>
      <c r="EM96" s="194">
        <f xml:space="preserve"> Time!EM$140</f>
        <v>0</v>
      </c>
      <c r="EN96" s="194">
        <f xml:space="preserve"> Time!EN$140</f>
        <v>0</v>
      </c>
      <c r="EO96" s="194">
        <f xml:space="preserve"> Time!EO$140</f>
        <v>0</v>
      </c>
      <c r="EP96" s="194">
        <f xml:space="preserve"> Time!EP$140</f>
        <v>0</v>
      </c>
      <c r="EQ96" s="194">
        <f xml:space="preserve"> Time!EQ$140</f>
        <v>0</v>
      </c>
      <c r="ER96" s="194">
        <f xml:space="preserve"> Time!ER$140</f>
        <v>0</v>
      </c>
      <c r="ES96" s="194">
        <f xml:space="preserve"> Time!ES$140</f>
        <v>0</v>
      </c>
      <c r="ET96" s="194">
        <f xml:space="preserve"> Time!ET$140</f>
        <v>0</v>
      </c>
      <c r="EU96" s="194">
        <f xml:space="preserve"> Time!EU$140</f>
        <v>0</v>
      </c>
      <c r="EV96" s="194">
        <f xml:space="preserve"> Time!EV$140</f>
        <v>0</v>
      </c>
      <c r="EW96" s="194">
        <f xml:space="preserve"> Time!EW$140</f>
        <v>0</v>
      </c>
      <c r="EX96" s="194">
        <f xml:space="preserve"> Time!EX$140</f>
        <v>0</v>
      </c>
      <c r="EY96" s="194">
        <f xml:space="preserve"> Time!EY$140</f>
        <v>0</v>
      </c>
      <c r="EZ96" s="194">
        <f xml:space="preserve"> Time!EZ$140</f>
        <v>0</v>
      </c>
      <c r="FA96" s="194">
        <f xml:space="preserve"> Time!FA$140</f>
        <v>0</v>
      </c>
      <c r="FB96" s="194">
        <f xml:space="preserve"> Time!FB$140</f>
        <v>0</v>
      </c>
      <c r="FC96" s="194">
        <f xml:space="preserve"> Time!FC$140</f>
        <v>0</v>
      </c>
      <c r="FD96" s="194">
        <f xml:space="preserve"> Time!FD$140</f>
        <v>0</v>
      </c>
      <c r="FE96" s="194">
        <f xml:space="preserve"> Time!FE$140</f>
        <v>0</v>
      </c>
      <c r="FF96" s="194">
        <f xml:space="preserve"> Time!FF$140</f>
        <v>0</v>
      </c>
      <c r="FG96" s="194">
        <f xml:space="preserve"> Time!FG$140</f>
        <v>0</v>
      </c>
      <c r="FH96" s="194">
        <f xml:space="preserve"> Time!FH$140</f>
        <v>0</v>
      </c>
      <c r="FI96" s="194">
        <f xml:space="preserve"> Time!FI$140</f>
        <v>0</v>
      </c>
      <c r="FJ96" s="194">
        <f xml:space="preserve"> Time!FJ$140</f>
        <v>0</v>
      </c>
      <c r="FK96" s="194">
        <f xml:space="preserve"> Time!FK$140</f>
        <v>0</v>
      </c>
      <c r="FL96" s="194">
        <f xml:space="preserve"> Time!FL$140</f>
        <v>0</v>
      </c>
      <c r="FM96" s="194">
        <f xml:space="preserve"> Time!FM$140</f>
        <v>0</v>
      </c>
      <c r="FN96" s="194">
        <f xml:space="preserve"> Time!FN$140</f>
        <v>0</v>
      </c>
      <c r="FO96" s="194">
        <f xml:space="preserve"> Time!FO$140</f>
        <v>0</v>
      </c>
      <c r="FP96" s="194">
        <f xml:space="preserve"> Time!FP$140</f>
        <v>0</v>
      </c>
      <c r="FQ96" s="194">
        <f xml:space="preserve"> Time!FQ$140</f>
        <v>0</v>
      </c>
      <c r="FR96" s="194">
        <f xml:space="preserve"> Time!FR$140</f>
        <v>0</v>
      </c>
      <c r="FS96" s="194">
        <f xml:space="preserve"> Time!FS$140</f>
        <v>0</v>
      </c>
      <c r="FT96" s="194">
        <f xml:space="preserve"> Time!FT$140</f>
        <v>0</v>
      </c>
      <c r="FU96" s="194">
        <f xml:space="preserve"> Time!FU$140</f>
        <v>0</v>
      </c>
      <c r="FV96" s="194">
        <f xml:space="preserve"> Time!FV$140</f>
        <v>0</v>
      </c>
      <c r="FW96" s="194">
        <f xml:space="preserve"> Time!FW$140</f>
        <v>0</v>
      </c>
      <c r="FX96" s="194">
        <f xml:space="preserve"> Time!FX$140</f>
        <v>0</v>
      </c>
      <c r="FY96" s="194">
        <f xml:space="preserve"> Time!FY$140</f>
        <v>0</v>
      </c>
      <c r="FZ96" s="194">
        <f xml:space="preserve"> Time!FZ$140</f>
        <v>0</v>
      </c>
      <c r="GA96" s="194">
        <f xml:space="preserve"> Time!GA$140</f>
        <v>0</v>
      </c>
      <c r="GB96" s="194">
        <f xml:space="preserve"> Time!GB$140</f>
        <v>0</v>
      </c>
      <c r="GC96" s="194">
        <f xml:space="preserve"> Time!GC$140</f>
        <v>0</v>
      </c>
      <c r="GD96" s="194">
        <f xml:space="preserve"> Time!GD$140</f>
        <v>0</v>
      </c>
      <c r="GE96" s="194">
        <f xml:space="preserve"> Time!GE$140</f>
        <v>0</v>
      </c>
      <c r="GF96" s="194">
        <f xml:space="preserve"> Time!GF$140</f>
        <v>0</v>
      </c>
      <c r="GG96" s="194">
        <f xml:space="preserve"> Time!GG$140</f>
        <v>0</v>
      </c>
      <c r="GH96" s="194">
        <f xml:space="preserve"> Time!GH$140</f>
        <v>0</v>
      </c>
      <c r="GI96" s="194">
        <f xml:space="preserve"> Time!GI$140</f>
        <v>0</v>
      </c>
      <c r="GJ96" s="194">
        <f xml:space="preserve"> Time!GJ$140</f>
        <v>0</v>
      </c>
    </row>
    <row r="97" spans="1:192" x14ac:dyDescent="0.25">
      <c r="A97" s="242"/>
      <c r="B97" s="242"/>
      <c r="C97" s="243"/>
      <c r="D97" s="244"/>
      <c r="E97" s="316" t="s">
        <v>311</v>
      </c>
      <c r="F97" s="316"/>
      <c r="G97" s="316" t="str">
        <f xml:space="preserve"> SMU</f>
        <v>$ 000s</v>
      </c>
      <c r="H97" s="316">
        <f xml:space="preserve"> SUM(J97:GJ97)</f>
        <v>261416.41747534409</v>
      </c>
      <c r="I97" s="316"/>
      <c r="J97" s="316">
        <f t="shared" ref="J97:AO97" si="202" xml:space="preserve"> ($F94 - J95) * J96</f>
        <v>0</v>
      </c>
      <c r="K97" s="316">
        <f t="shared" si="202"/>
        <v>0</v>
      </c>
      <c r="L97" s="316">
        <f t="shared" si="202"/>
        <v>0</v>
      </c>
      <c r="M97" s="316">
        <f t="shared" si="202"/>
        <v>0</v>
      </c>
      <c r="N97" s="316">
        <f t="shared" si="202"/>
        <v>0</v>
      </c>
      <c r="O97" s="316">
        <f t="shared" si="202"/>
        <v>0</v>
      </c>
      <c r="P97" s="316">
        <f t="shared" si="202"/>
        <v>0</v>
      </c>
      <c r="Q97" s="316">
        <f t="shared" si="202"/>
        <v>5150.3741707870622</v>
      </c>
      <c r="R97" s="316">
        <f t="shared" si="202"/>
        <v>5378.8753077828305</v>
      </c>
      <c r="S97" s="316">
        <f t="shared" si="202"/>
        <v>5421.9677806287646</v>
      </c>
      <c r="T97" s="316">
        <f t="shared" si="202"/>
        <v>5652.6506009278191</v>
      </c>
      <c r="U97" s="316">
        <f t="shared" si="202"/>
        <v>5705.0347473140082</v>
      </c>
      <c r="V97" s="316">
        <f t="shared" si="202"/>
        <v>5935.3086894050293</v>
      </c>
      <c r="W97" s="316">
        <f t="shared" si="202"/>
        <v>5996.8629550391133</v>
      </c>
      <c r="X97" s="316">
        <f t="shared" si="202"/>
        <v>6200.2644455296113</v>
      </c>
      <c r="Y97" s="316">
        <f t="shared" si="202"/>
        <v>6297.3624351844546</v>
      </c>
      <c r="Z97" s="316">
        <f t="shared" si="202"/>
        <v>6526.9459182058199</v>
      </c>
      <c r="AA97" s="316">
        <f t="shared" si="202"/>
        <v>6408.9195789501773</v>
      </c>
      <c r="AB97" s="316">
        <f t="shared" si="202"/>
        <v>6643.435809504781</v>
      </c>
      <c r="AC97" s="316">
        <f t="shared" si="202"/>
        <v>6732.6142282470591</v>
      </c>
      <c r="AD97" s="316">
        <f t="shared" si="202"/>
        <v>6967.6632464903487</v>
      </c>
      <c r="AE97" s="316">
        <f t="shared" si="202"/>
        <v>7067.5632999830486</v>
      </c>
      <c r="AF97" s="316">
        <f t="shared" si="202"/>
        <v>7281.2609111599068</v>
      </c>
      <c r="AG97" s="316">
        <f t="shared" si="202"/>
        <v>7413.6818485803706</v>
      </c>
      <c r="AH97" s="316">
        <f t="shared" si="202"/>
        <v>7648.4402804324136</v>
      </c>
      <c r="AI97" s="316">
        <f t="shared" si="202"/>
        <v>7771.4088686665709</v>
      </c>
      <c r="AJ97" s="316">
        <f t="shared" si="202"/>
        <v>8006.7316098801602</v>
      </c>
      <c r="AK97" s="316">
        <f t="shared" si="202"/>
        <v>7986.4379568051536</v>
      </c>
      <c r="AL97" s="316">
        <f t="shared" si="202"/>
        <v>8230.4953671227486</v>
      </c>
      <c r="AM97" s="316">
        <f t="shared" si="202"/>
        <v>8381.9057861141937</v>
      </c>
      <c r="AN97" s="316">
        <f t="shared" si="202"/>
        <v>8612.9786867110706</v>
      </c>
      <c r="AO97" s="316">
        <f t="shared" si="202"/>
        <v>8792.0305621184489</v>
      </c>
      <c r="AP97" s="316">
        <f t="shared" ref="AP97:BD97" si="203" xml:space="preserve"> ($F94 - AP95) * AP96</f>
        <v>9037.4933500172083</v>
      </c>
      <c r="AQ97" s="316">
        <f t="shared" si="203"/>
        <v>9217.5629071268813</v>
      </c>
      <c r="AR97" s="316">
        <f t="shared" si="203"/>
        <v>9464.2181326903919</v>
      </c>
      <c r="AS97" s="316">
        <f t="shared" si="203"/>
        <v>9659.2378374649543</v>
      </c>
      <c r="AT97" s="316">
        <f t="shared" si="203"/>
        <v>9906.9895026435661</v>
      </c>
      <c r="AU97" s="316">
        <f t="shared" si="203"/>
        <v>10117.936767706071</v>
      </c>
      <c r="AV97" s="316">
        <f t="shared" si="203"/>
        <v>10362.879172528499</v>
      </c>
      <c r="AW97" s="316">
        <f t="shared" si="203"/>
        <v>10594.479990594558</v>
      </c>
      <c r="AX97" s="316">
        <f t="shared" si="203"/>
        <v>10844.404723001013</v>
      </c>
      <c r="AY97" s="316">
        <f t="shared" si="203"/>
        <v>0</v>
      </c>
      <c r="AZ97" s="316">
        <f t="shared" si="203"/>
        <v>0</v>
      </c>
      <c r="BA97" s="316">
        <f t="shared" si="203"/>
        <v>0</v>
      </c>
      <c r="BB97" s="316">
        <f t="shared" si="203"/>
        <v>0</v>
      </c>
      <c r="BC97" s="316">
        <f t="shared" si="203"/>
        <v>0</v>
      </c>
      <c r="BD97" s="316">
        <f t="shared" si="203"/>
        <v>0</v>
      </c>
      <c r="BE97" s="316">
        <f t="shared" ref="BE97:DP97" si="204" xml:space="preserve"> ($F94 - BE95) * BE96</f>
        <v>0</v>
      </c>
      <c r="BF97" s="316">
        <f t="shared" si="204"/>
        <v>0</v>
      </c>
      <c r="BG97" s="316">
        <f t="shared" si="204"/>
        <v>0</v>
      </c>
      <c r="BH97" s="316">
        <f t="shared" si="204"/>
        <v>0</v>
      </c>
      <c r="BI97" s="316">
        <f t="shared" si="204"/>
        <v>0</v>
      </c>
      <c r="BJ97" s="316">
        <f t="shared" si="204"/>
        <v>0</v>
      </c>
      <c r="BK97" s="316">
        <f t="shared" si="204"/>
        <v>0</v>
      </c>
      <c r="BL97" s="316">
        <f t="shared" si="204"/>
        <v>0</v>
      </c>
      <c r="BM97" s="316">
        <f t="shared" si="204"/>
        <v>0</v>
      </c>
      <c r="BN97" s="316">
        <f t="shared" si="204"/>
        <v>0</v>
      </c>
      <c r="BO97" s="316">
        <f t="shared" si="204"/>
        <v>0</v>
      </c>
      <c r="BP97" s="316">
        <f t="shared" si="204"/>
        <v>0</v>
      </c>
      <c r="BQ97" s="316">
        <f t="shared" si="204"/>
        <v>0</v>
      </c>
      <c r="BR97" s="316">
        <f t="shared" si="204"/>
        <v>0</v>
      </c>
      <c r="BS97" s="316">
        <f t="shared" si="204"/>
        <v>0</v>
      </c>
      <c r="BT97" s="316">
        <f t="shared" si="204"/>
        <v>0</v>
      </c>
      <c r="BU97" s="316">
        <f t="shared" si="204"/>
        <v>0</v>
      </c>
      <c r="BV97" s="316">
        <f t="shared" si="204"/>
        <v>0</v>
      </c>
      <c r="BW97" s="316">
        <f t="shared" si="204"/>
        <v>0</v>
      </c>
      <c r="BX97" s="316">
        <f t="shared" si="204"/>
        <v>0</v>
      </c>
      <c r="BY97" s="316">
        <f t="shared" si="204"/>
        <v>0</v>
      </c>
      <c r="BZ97" s="316">
        <f t="shared" si="204"/>
        <v>0</v>
      </c>
      <c r="CA97" s="316">
        <f t="shared" si="204"/>
        <v>0</v>
      </c>
      <c r="CB97" s="316">
        <f t="shared" si="204"/>
        <v>0</v>
      </c>
      <c r="CC97" s="316">
        <f t="shared" si="204"/>
        <v>0</v>
      </c>
      <c r="CD97" s="316">
        <f t="shared" si="204"/>
        <v>0</v>
      </c>
      <c r="CE97" s="316">
        <f t="shared" si="204"/>
        <v>0</v>
      </c>
      <c r="CF97" s="316">
        <f t="shared" si="204"/>
        <v>0</v>
      </c>
      <c r="CG97" s="316">
        <f t="shared" si="204"/>
        <v>0</v>
      </c>
      <c r="CH97" s="316">
        <f t="shared" si="204"/>
        <v>0</v>
      </c>
      <c r="CI97" s="316">
        <f t="shared" si="204"/>
        <v>0</v>
      </c>
      <c r="CJ97" s="316">
        <f t="shared" si="204"/>
        <v>0</v>
      </c>
      <c r="CK97" s="316">
        <f t="shared" si="204"/>
        <v>0</v>
      </c>
      <c r="CL97" s="316">
        <f t="shared" si="204"/>
        <v>0</v>
      </c>
      <c r="CM97" s="316">
        <f t="shared" si="204"/>
        <v>0</v>
      </c>
      <c r="CN97" s="316">
        <f t="shared" si="204"/>
        <v>0</v>
      </c>
      <c r="CO97" s="316">
        <f t="shared" si="204"/>
        <v>0</v>
      </c>
      <c r="CP97" s="316">
        <f t="shared" si="204"/>
        <v>0</v>
      </c>
      <c r="CQ97" s="316">
        <f t="shared" si="204"/>
        <v>0</v>
      </c>
      <c r="CR97" s="316">
        <f t="shared" si="204"/>
        <v>0</v>
      </c>
      <c r="CS97" s="316">
        <f t="shared" si="204"/>
        <v>0</v>
      </c>
      <c r="CT97" s="316">
        <f t="shared" si="204"/>
        <v>0</v>
      </c>
      <c r="CU97" s="316">
        <f t="shared" si="204"/>
        <v>0</v>
      </c>
      <c r="CV97" s="316">
        <f t="shared" si="204"/>
        <v>0</v>
      </c>
      <c r="CW97" s="316">
        <f t="shared" si="204"/>
        <v>0</v>
      </c>
      <c r="CX97" s="316">
        <f t="shared" si="204"/>
        <v>0</v>
      </c>
      <c r="CY97" s="316">
        <f t="shared" si="204"/>
        <v>0</v>
      </c>
      <c r="CZ97" s="316">
        <f t="shared" si="204"/>
        <v>0</v>
      </c>
      <c r="DA97" s="316">
        <f t="shared" si="204"/>
        <v>0</v>
      </c>
      <c r="DB97" s="316">
        <f t="shared" si="204"/>
        <v>0</v>
      </c>
      <c r="DC97" s="316">
        <f t="shared" si="204"/>
        <v>0</v>
      </c>
      <c r="DD97" s="316">
        <f t="shared" si="204"/>
        <v>0</v>
      </c>
      <c r="DE97" s="316">
        <f t="shared" si="204"/>
        <v>0</v>
      </c>
      <c r="DF97" s="316">
        <f t="shared" si="204"/>
        <v>0</v>
      </c>
      <c r="DG97" s="316">
        <f t="shared" si="204"/>
        <v>0</v>
      </c>
      <c r="DH97" s="316">
        <f t="shared" si="204"/>
        <v>0</v>
      </c>
      <c r="DI97" s="316">
        <f t="shared" si="204"/>
        <v>0</v>
      </c>
      <c r="DJ97" s="316">
        <f t="shared" si="204"/>
        <v>0</v>
      </c>
      <c r="DK97" s="316">
        <f t="shared" si="204"/>
        <v>0</v>
      </c>
      <c r="DL97" s="316">
        <f t="shared" si="204"/>
        <v>0</v>
      </c>
      <c r="DM97" s="316">
        <f t="shared" si="204"/>
        <v>0</v>
      </c>
      <c r="DN97" s="316">
        <f t="shared" si="204"/>
        <v>0</v>
      </c>
      <c r="DO97" s="316">
        <f t="shared" si="204"/>
        <v>0</v>
      </c>
      <c r="DP97" s="316">
        <f t="shared" si="204"/>
        <v>0</v>
      </c>
      <c r="DQ97" s="316">
        <f t="shared" ref="DQ97:GB97" si="205" xml:space="preserve"> ($F94 - DQ95) * DQ96</f>
        <v>0</v>
      </c>
      <c r="DR97" s="316">
        <f t="shared" si="205"/>
        <v>0</v>
      </c>
      <c r="DS97" s="316">
        <f t="shared" si="205"/>
        <v>0</v>
      </c>
      <c r="DT97" s="316">
        <f t="shared" si="205"/>
        <v>0</v>
      </c>
      <c r="DU97" s="316">
        <f t="shared" si="205"/>
        <v>0</v>
      </c>
      <c r="DV97" s="316">
        <f t="shared" si="205"/>
        <v>0</v>
      </c>
      <c r="DW97" s="316">
        <f t="shared" si="205"/>
        <v>0</v>
      </c>
      <c r="DX97" s="316">
        <f t="shared" si="205"/>
        <v>0</v>
      </c>
      <c r="DY97" s="316">
        <f t="shared" si="205"/>
        <v>0</v>
      </c>
      <c r="DZ97" s="316">
        <f t="shared" si="205"/>
        <v>0</v>
      </c>
      <c r="EA97" s="316">
        <f t="shared" si="205"/>
        <v>0</v>
      </c>
      <c r="EB97" s="316">
        <f t="shared" si="205"/>
        <v>0</v>
      </c>
      <c r="EC97" s="316">
        <f t="shared" si="205"/>
        <v>0</v>
      </c>
      <c r="ED97" s="316">
        <f t="shared" si="205"/>
        <v>0</v>
      </c>
      <c r="EE97" s="316">
        <f t="shared" si="205"/>
        <v>0</v>
      </c>
      <c r="EF97" s="316">
        <f t="shared" si="205"/>
        <v>0</v>
      </c>
      <c r="EG97" s="316">
        <f t="shared" si="205"/>
        <v>0</v>
      </c>
      <c r="EH97" s="316">
        <f t="shared" si="205"/>
        <v>0</v>
      </c>
      <c r="EI97" s="316">
        <f t="shared" si="205"/>
        <v>0</v>
      </c>
      <c r="EJ97" s="316">
        <f t="shared" si="205"/>
        <v>0</v>
      </c>
      <c r="EK97" s="316">
        <f t="shared" si="205"/>
        <v>0</v>
      </c>
      <c r="EL97" s="316">
        <f t="shared" si="205"/>
        <v>0</v>
      </c>
      <c r="EM97" s="316">
        <f t="shared" si="205"/>
        <v>0</v>
      </c>
      <c r="EN97" s="316">
        <f t="shared" si="205"/>
        <v>0</v>
      </c>
      <c r="EO97" s="316">
        <f t="shared" si="205"/>
        <v>0</v>
      </c>
      <c r="EP97" s="316">
        <f t="shared" si="205"/>
        <v>0</v>
      </c>
      <c r="EQ97" s="316">
        <f t="shared" si="205"/>
        <v>0</v>
      </c>
      <c r="ER97" s="316">
        <f t="shared" si="205"/>
        <v>0</v>
      </c>
      <c r="ES97" s="316">
        <f t="shared" si="205"/>
        <v>0</v>
      </c>
      <c r="ET97" s="316">
        <f t="shared" si="205"/>
        <v>0</v>
      </c>
      <c r="EU97" s="316">
        <f t="shared" si="205"/>
        <v>0</v>
      </c>
      <c r="EV97" s="316">
        <f t="shared" si="205"/>
        <v>0</v>
      </c>
      <c r="EW97" s="316">
        <f t="shared" si="205"/>
        <v>0</v>
      </c>
      <c r="EX97" s="316">
        <f t="shared" si="205"/>
        <v>0</v>
      </c>
      <c r="EY97" s="316">
        <f t="shared" si="205"/>
        <v>0</v>
      </c>
      <c r="EZ97" s="316">
        <f t="shared" si="205"/>
        <v>0</v>
      </c>
      <c r="FA97" s="316">
        <f t="shared" si="205"/>
        <v>0</v>
      </c>
      <c r="FB97" s="316">
        <f t="shared" si="205"/>
        <v>0</v>
      </c>
      <c r="FC97" s="316">
        <f t="shared" si="205"/>
        <v>0</v>
      </c>
      <c r="FD97" s="316">
        <f t="shared" si="205"/>
        <v>0</v>
      </c>
      <c r="FE97" s="316">
        <f t="shared" si="205"/>
        <v>0</v>
      </c>
      <c r="FF97" s="316">
        <f t="shared" si="205"/>
        <v>0</v>
      </c>
      <c r="FG97" s="316">
        <f t="shared" si="205"/>
        <v>0</v>
      </c>
      <c r="FH97" s="316">
        <f t="shared" si="205"/>
        <v>0</v>
      </c>
      <c r="FI97" s="316">
        <f t="shared" si="205"/>
        <v>0</v>
      </c>
      <c r="FJ97" s="316">
        <f t="shared" si="205"/>
        <v>0</v>
      </c>
      <c r="FK97" s="316">
        <f t="shared" si="205"/>
        <v>0</v>
      </c>
      <c r="FL97" s="316">
        <f t="shared" si="205"/>
        <v>0</v>
      </c>
      <c r="FM97" s="316">
        <f t="shared" si="205"/>
        <v>0</v>
      </c>
      <c r="FN97" s="316">
        <f t="shared" si="205"/>
        <v>0</v>
      </c>
      <c r="FO97" s="316">
        <f t="shared" si="205"/>
        <v>0</v>
      </c>
      <c r="FP97" s="316">
        <f t="shared" si="205"/>
        <v>0</v>
      </c>
      <c r="FQ97" s="316">
        <f t="shared" si="205"/>
        <v>0</v>
      </c>
      <c r="FR97" s="316">
        <f t="shared" si="205"/>
        <v>0</v>
      </c>
      <c r="FS97" s="316">
        <f t="shared" si="205"/>
        <v>0</v>
      </c>
      <c r="FT97" s="316">
        <f t="shared" si="205"/>
        <v>0</v>
      </c>
      <c r="FU97" s="316">
        <f t="shared" si="205"/>
        <v>0</v>
      </c>
      <c r="FV97" s="316">
        <f t="shared" si="205"/>
        <v>0</v>
      </c>
      <c r="FW97" s="316">
        <f t="shared" si="205"/>
        <v>0</v>
      </c>
      <c r="FX97" s="316">
        <f t="shared" si="205"/>
        <v>0</v>
      </c>
      <c r="FY97" s="316">
        <f t="shared" si="205"/>
        <v>0</v>
      </c>
      <c r="FZ97" s="316">
        <f t="shared" si="205"/>
        <v>0</v>
      </c>
      <c r="GA97" s="316">
        <f t="shared" si="205"/>
        <v>0</v>
      </c>
      <c r="GB97" s="316">
        <f t="shared" si="205"/>
        <v>0</v>
      </c>
      <c r="GC97" s="316">
        <f t="shared" ref="GC97:GJ97" si="206" xml:space="preserve"> ($F94 - GC95) * GC96</f>
        <v>0</v>
      </c>
      <c r="GD97" s="316">
        <f t="shared" si="206"/>
        <v>0</v>
      </c>
      <c r="GE97" s="316">
        <f t="shared" si="206"/>
        <v>0</v>
      </c>
      <c r="GF97" s="316">
        <f t="shared" si="206"/>
        <v>0</v>
      </c>
      <c r="GG97" s="316">
        <f t="shared" si="206"/>
        <v>0</v>
      </c>
      <c r="GH97" s="316">
        <f t="shared" si="206"/>
        <v>0</v>
      </c>
      <c r="GI97" s="316">
        <f t="shared" si="206"/>
        <v>0</v>
      </c>
      <c r="GJ97" s="316">
        <f t="shared" si="206"/>
        <v>0</v>
      </c>
    </row>
    <row r="98" spans="1:192" x14ac:dyDescent="0.25">
      <c r="A98" s="242"/>
      <c r="B98" s="242"/>
      <c r="C98" s="243"/>
      <c r="D98" s="244"/>
      <c r="E98" s="316"/>
      <c r="F98" s="316"/>
      <c r="G98" s="316"/>
      <c r="H98" s="316"/>
      <c r="I98" s="316"/>
      <c r="J98" s="316"/>
      <c r="K98" s="316"/>
      <c r="L98" s="316"/>
      <c r="M98" s="316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6"/>
      <c r="AB98" s="316"/>
      <c r="AC98" s="316"/>
      <c r="AD98" s="316"/>
      <c r="AE98" s="316"/>
      <c r="AF98" s="316"/>
      <c r="AG98" s="316"/>
      <c r="AH98" s="316"/>
      <c r="AI98" s="316"/>
      <c r="AJ98" s="316"/>
      <c r="AK98" s="316"/>
      <c r="AL98" s="316"/>
      <c r="AM98" s="316"/>
      <c r="AN98" s="316"/>
      <c r="AO98" s="316"/>
      <c r="AP98" s="316"/>
      <c r="AQ98" s="316"/>
      <c r="AR98" s="316"/>
      <c r="AS98" s="316"/>
      <c r="AT98" s="316"/>
      <c r="AU98" s="316"/>
      <c r="AV98" s="316"/>
      <c r="AW98" s="316"/>
      <c r="AX98" s="316"/>
      <c r="AY98" s="316"/>
      <c r="AZ98" s="316"/>
      <c r="BA98" s="316"/>
      <c r="BB98" s="316"/>
      <c r="BC98" s="316"/>
      <c r="BD98" s="316"/>
      <c r="BE98" s="316"/>
      <c r="BF98" s="316"/>
      <c r="BG98" s="316"/>
      <c r="BH98" s="316"/>
      <c r="BI98" s="316"/>
      <c r="BJ98" s="316"/>
      <c r="BK98" s="316"/>
      <c r="BL98" s="316"/>
      <c r="BM98" s="316"/>
      <c r="BN98" s="316"/>
      <c r="BO98" s="316"/>
      <c r="BP98" s="316"/>
      <c r="BQ98" s="316"/>
      <c r="BR98" s="316"/>
      <c r="BS98" s="316"/>
      <c r="BT98" s="316"/>
      <c r="BU98" s="316"/>
      <c r="BV98" s="316"/>
      <c r="BW98" s="316"/>
      <c r="BX98" s="316"/>
      <c r="BY98" s="316"/>
      <c r="BZ98" s="316"/>
      <c r="CA98" s="316"/>
      <c r="CB98" s="316"/>
      <c r="CC98" s="316"/>
      <c r="CD98" s="316"/>
      <c r="CE98" s="316"/>
      <c r="CF98" s="316"/>
      <c r="CG98" s="316"/>
      <c r="CH98" s="316"/>
      <c r="CI98" s="316"/>
      <c r="CJ98" s="316"/>
      <c r="CK98" s="316"/>
      <c r="CL98" s="316"/>
      <c r="CM98" s="316"/>
      <c r="CN98" s="316"/>
      <c r="CO98" s="316"/>
      <c r="CP98" s="316"/>
      <c r="CQ98" s="316"/>
      <c r="CR98" s="316"/>
      <c r="CS98" s="316"/>
      <c r="CT98" s="316"/>
      <c r="CU98" s="316"/>
      <c r="CV98" s="316"/>
      <c r="CW98" s="316"/>
      <c r="CX98" s="316"/>
      <c r="CY98" s="316"/>
      <c r="CZ98" s="316"/>
      <c r="DA98" s="316"/>
      <c r="DB98" s="316"/>
      <c r="DC98" s="316"/>
      <c r="DD98" s="316"/>
      <c r="DE98" s="316"/>
      <c r="DF98" s="316"/>
      <c r="DG98" s="316"/>
      <c r="DH98" s="316"/>
      <c r="DI98" s="316"/>
      <c r="DJ98" s="316"/>
      <c r="DK98" s="316"/>
      <c r="DL98" s="316"/>
      <c r="DM98" s="316"/>
      <c r="DN98" s="316"/>
      <c r="DO98" s="316"/>
      <c r="DP98" s="316"/>
      <c r="DQ98" s="316"/>
      <c r="DR98" s="316"/>
      <c r="DS98" s="316"/>
      <c r="DT98" s="316"/>
      <c r="DU98" s="316"/>
      <c r="DV98" s="316"/>
      <c r="DW98" s="316"/>
      <c r="DX98" s="316"/>
      <c r="DY98" s="316"/>
      <c r="DZ98" s="316"/>
      <c r="EA98" s="316"/>
      <c r="EB98" s="316"/>
      <c r="EC98" s="316"/>
      <c r="ED98" s="316"/>
      <c r="EE98" s="316"/>
      <c r="EF98" s="316"/>
      <c r="EG98" s="316"/>
      <c r="EH98" s="316"/>
      <c r="EI98" s="316"/>
      <c r="EJ98" s="316"/>
      <c r="EK98" s="316"/>
      <c r="EL98" s="316"/>
      <c r="EM98" s="316"/>
      <c r="EN98" s="316"/>
      <c r="EO98" s="316"/>
      <c r="EP98" s="316"/>
      <c r="EQ98" s="316"/>
      <c r="ER98" s="316"/>
      <c r="ES98" s="316"/>
      <c r="ET98" s="316"/>
      <c r="EU98" s="316"/>
      <c r="EV98" s="316"/>
      <c r="EW98" s="316"/>
      <c r="EX98" s="316"/>
      <c r="EY98" s="316"/>
      <c r="EZ98" s="316"/>
      <c r="FA98" s="316"/>
      <c r="FB98" s="316"/>
      <c r="FC98" s="316"/>
      <c r="FD98" s="316"/>
      <c r="FE98" s="316"/>
      <c r="FF98" s="316"/>
      <c r="FG98" s="316"/>
      <c r="FH98" s="316"/>
      <c r="FI98" s="316"/>
      <c r="FJ98" s="316"/>
      <c r="FK98" s="316"/>
      <c r="FL98" s="316"/>
      <c r="FM98" s="316"/>
      <c r="FN98" s="316"/>
      <c r="FO98" s="316"/>
      <c r="FP98" s="316"/>
      <c r="FQ98" s="316"/>
      <c r="FR98" s="316"/>
      <c r="FS98" s="316"/>
      <c r="FT98" s="316"/>
      <c r="FU98" s="316"/>
      <c r="FV98" s="316"/>
      <c r="FW98" s="316"/>
      <c r="FX98" s="316"/>
      <c r="FY98" s="316"/>
      <c r="FZ98" s="316"/>
      <c r="GA98" s="316"/>
      <c r="GB98" s="316"/>
      <c r="GC98" s="316"/>
      <c r="GD98" s="316"/>
      <c r="GE98" s="316"/>
      <c r="GF98" s="316"/>
      <c r="GG98" s="316"/>
      <c r="GH98" s="316"/>
      <c r="GI98" s="316"/>
      <c r="GJ98" s="316"/>
    </row>
    <row r="99" spans="1:192" x14ac:dyDescent="0.25">
      <c r="A99" s="242"/>
      <c r="B99" s="242"/>
      <c r="C99" s="243"/>
      <c r="D99" s="244"/>
      <c r="E99" s="399" t="str">
        <f xml:space="preserve"> InpC!E$121</f>
        <v>Senior active principal repayment profile</v>
      </c>
      <c r="F99" s="399">
        <f xml:space="preserve"> InpC!F$121</f>
        <v>2</v>
      </c>
      <c r="G99" s="399" t="str">
        <f xml:space="preserve"> InpC!G$121</f>
        <v>1 = level p, 2 = sculpted, 3 = level ds</v>
      </c>
      <c r="H99" s="458"/>
      <c r="I99" s="316"/>
      <c r="J99" s="316"/>
      <c r="K99" s="316"/>
      <c r="L99" s="316"/>
      <c r="M99" s="316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6"/>
      <c r="AB99" s="316"/>
      <c r="AC99" s="316"/>
      <c r="AD99" s="316"/>
      <c r="AE99" s="316"/>
      <c r="AF99" s="316"/>
      <c r="AG99" s="316"/>
      <c r="AH99" s="316"/>
      <c r="AI99" s="316"/>
      <c r="AJ99" s="316"/>
      <c r="AK99" s="316"/>
      <c r="AL99" s="316"/>
      <c r="AM99" s="316"/>
      <c r="AN99" s="316"/>
      <c r="AO99" s="316"/>
      <c r="AP99" s="316"/>
      <c r="AQ99" s="316"/>
      <c r="AR99" s="316"/>
      <c r="AS99" s="316"/>
      <c r="AT99" s="316"/>
      <c r="AU99" s="316"/>
      <c r="AV99" s="316"/>
      <c r="AW99" s="316"/>
      <c r="AX99" s="316"/>
      <c r="AY99" s="316"/>
      <c r="AZ99" s="316"/>
      <c r="BA99" s="316"/>
      <c r="BB99" s="316"/>
      <c r="BC99" s="316"/>
      <c r="BD99" s="316"/>
      <c r="BE99" s="316"/>
      <c r="BF99" s="316"/>
      <c r="BG99" s="316"/>
      <c r="BH99" s="316"/>
      <c r="BI99" s="316"/>
      <c r="BJ99" s="316"/>
      <c r="BK99" s="316"/>
      <c r="BL99" s="316"/>
      <c r="BM99" s="316"/>
      <c r="BN99" s="316"/>
      <c r="BO99" s="316"/>
      <c r="BP99" s="316"/>
      <c r="BQ99" s="316"/>
      <c r="BR99" s="316"/>
      <c r="BS99" s="316"/>
      <c r="BT99" s="316"/>
      <c r="BU99" s="316"/>
      <c r="BV99" s="316"/>
      <c r="BW99" s="316"/>
      <c r="BX99" s="316"/>
      <c r="BY99" s="316"/>
      <c r="BZ99" s="316"/>
      <c r="CA99" s="316"/>
      <c r="CB99" s="316"/>
      <c r="CC99" s="316"/>
      <c r="CD99" s="316"/>
      <c r="CE99" s="316"/>
      <c r="CF99" s="316"/>
      <c r="CG99" s="316"/>
      <c r="CH99" s="316"/>
      <c r="CI99" s="316"/>
      <c r="CJ99" s="316"/>
      <c r="CK99" s="316"/>
      <c r="CL99" s="316"/>
      <c r="CM99" s="316"/>
      <c r="CN99" s="316"/>
      <c r="CO99" s="316"/>
      <c r="CP99" s="316"/>
      <c r="CQ99" s="316"/>
      <c r="CR99" s="316"/>
      <c r="CS99" s="316"/>
      <c r="CT99" s="316"/>
      <c r="CU99" s="316"/>
      <c r="CV99" s="316"/>
      <c r="CW99" s="316"/>
      <c r="CX99" s="316"/>
      <c r="CY99" s="316"/>
      <c r="CZ99" s="316"/>
      <c r="DA99" s="316"/>
      <c r="DB99" s="316"/>
      <c r="DC99" s="316"/>
      <c r="DD99" s="316"/>
      <c r="DE99" s="316"/>
      <c r="DF99" s="316"/>
      <c r="DG99" s="316"/>
      <c r="DH99" s="316"/>
      <c r="DI99" s="316"/>
      <c r="DJ99" s="316"/>
      <c r="DK99" s="316"/>
      <c r="DL99" s="316"/>
      <c r="DM99" s="316"/>
      <c r="DN99" s="316"/>
      <c r="DO99" s="316"/>
      <c r="DP99" s="316"/>
      <c r="DQ99" s="316"/>
      <c r="DR99" s="316"/>
      <c r="DS99" s="316"/>
      <c r="DT99" s="316"/>
      <c r="DU99" s="316"/>
      <c r="DV99" s="316"/>
      <c r="DW99" s="316"/>
      <c r="DX99" s="316"/>
      <c r="DY99" s="316"/>
      <c r="DZ99" s="316"/>
      <c r="EA99" s="316"/>
      <c r="EB99" s="316"/>
      <c r="EC99" s="316"/>
      <c r="ED99" s="316"/>
      <c r="EE99" s="316"/>
      <c r="EF99" s="316"/>
      <c r="EG99" s="316"/>
      <c r="EH99" s="316"/>
      <c r="EI99" s="316"/>
      <c r="EJ99" s="316"/>
      <c r="EK99" s="316"/>
      <c r="EL99" s="316"/>
      <c r="EM99" s="316"/>
      <c r="EN99" s="316"/>
      <c r="EO99" s="316"/>
      <c r="EP99" s="316"/>
      <c r="EQ99" s="316"/>
      <c r="ER99" s="316"/>
      <c r="ES99" s="316"/>
      <c r="ET99" s="316"/>
      <c r="EU99" s="316"/>
      <c r="EV99" s="316"/>
      <c r="EW99" s="316"/>
      <c r="EX99" s="316"/>
      <c r="EY99" s="316"/>
      <c r="EZ99" s="316"/>
      <c r="FA99" s="316"/>
      <c r="FB99" s="316"/>
      <c r="FC99" s="316"/>
      <c r="FD99" s="316"/>
      <c r="FE99" s="316"/>
      <c r="FF99" s="316"/>
      <c r="FG99" s="316"/>
      <c r="FH99" s="316"/>
      <c r="FI99" s="316"/>
      <c r="FJ99" s="316"/>
      <c r="FK99" s="316"/>
      <c r="FL99" s="316"/>
      <c r="FM99" s="316"/>
      <c r="FN99" s="316"/>
      <c r="FO99" s="316"/>
      <c r="FP99" s="316"/>
      <c r="FQ99" s="316"/>
      <c r="FR99" s="316"/>
      <c r="FS99" s="316"/>
      <c r="FT99" s="316"/>
      <c r="FU99" s="316"/>
      <c r="FV99" s="316"/>
      <c r="FW99" s="316"/>
      <c r="FX99" s="316"/>
      <c r="FY99" s="316"/>
      <c r="FZ99" s="316"/>
      <c r="GA99" s="316"/>
      <c r="GB99" s="316"/>
      <c r="GC99" s="316"/>
      <c r="GD99" s="316"/>
      <c r="GE99" s="316"/>
      <c r="GF99" s="316"/>
      <c r="GG99" s="316"/>
      <c r="GH99" s="316"/>
      <c r="GI99" s="316"/>
      <c r="GJ99" s="316"/>
    </row>
    <row r="100" spans="1:192" x14ac:dyDescent="0.25">
      <c r="A100" s="242"/>
      <c r="B100" s="242"/>
      <c r="C100" s="243"/>
      <c r="D100" s="244"/>
      <c r="E100" s="9" t="str">
        <f t="shared" ref="E100:AJ100" si="207" xml:space="preserve"> E$77</f>
        <v>Senior debt level principal repayment</v>
      </c>
      <c r="F100" s="9">
        <f t="shared" si="207"/>
        <v>0</v>
      </c>
      <c r="G100" s="9" t="str">
        <f t="shared" si="207"/>
        <v>$ 000s</v>
      </c>
      <c r="H100" s="9">
        <f t="shared" si="207"/>
        <v>257133.21698628791</v>
      </c>
      <c r="I100" s="9">
        <f t="shared" si="207"/>
        <v>0</v>
      </c>
      <c r="J100" s="9">
        <f t="shared" si="207"/>
        <v>0</v>
      </c>
      <c r="K100" s="9">
        <f t="shared" si="207"/>
        <v>0</v>
      </c>
      <c r="L100" s="9">
        <f t="shared" si="207"/>
        <v>0</v>
      </c>
      <c r="M100" s="9">
        <f t="shared" si="207"/>
        <v>0</v>
      </c>
      <c r="N100" s="9">
        <f t="shared" si="207"/>
        <v>0</v>
      </c>
      <c r="O100" s="9">
        <f t="shared" si="207"/>
        <v>0</v>
      </c>
      <c r="P100" s="9">
        <f t="shared" si="207"/>
        <v>0</v>
      </c>
      <c r="Q100" s="9">
        <f t="shared" si="207"/>
        <v>7562.7416760672886</v>
      </c>
      <c r="R100" s="9">
        <f t="shared" si="207"/>
        <v>7562.7416760672886</v>
      </c>
      <c r="S100" s="9">
        <f t="shared" si="207"/>
        <v>7562.7416760672886</v>
      </c>
      <c r="T100" s="9">
        <f t="shared" si="207"/>
        <v>7562.7416760672886</v>
      </c>
      <c r="U100" s="9">
        <f t="shared" si="207"/>
        <v>7562.7416760672886</v>
      </c>
      <c r="V100" s="9">
        <f t="shared" si="207"/>
        <v>7562.7416760672886</v>
      </c>
      <c r="W100" s="9">
        <f t="shared" si="207"/>
        <v>7562.7416760672886</v>
      </c>
      <c r="X100" s="9">
        <f t="shared" si="207"/>
        <v>7562.7416760672886</v>
      </c>
      <c r="Y100" s="9">
        <f t="shared" si="207"/>
        <v>7562.7416760672886</v>
      </c>
      <c r="Z100" s="9">
        <f t="shared" si="207"/>
        <v>7562.7416760672886</v>
      </c>
      <c r="AA100" s="9">
        <f t="shared" si="207"/>
        <v>7562.7416760672886</v>
      </c>
      <c r="AB100" s="9">
        <f t="shared" si="207"/>
        <v>7562.7416760672886</v>
      </c>
      <c r="AC100" s="9">
        <f t="shared" si="207"/>
        <v>7562.7416760672886</v>
      </c>
      <c r="AD100" s="9">
        <f t="shared" si="207"/>
        <v>7562.7416760672886</v>
      </c>
      <c r="AE100" s="9">
        <f t="shared" si="207"/>
        <v>7562.7416760672886</v>
      </c>
      <c r="AF100" s="9">
        <f t="shared" si="207"/>
        <v>7562.7416760672886</v>
      </c>
      <c r="AG100" s="9">
        <f t="shared" si="207"/>
        <v>7562.7416760672886</v>
      </c>
      <c r="AH100" s="9">
        <f t="shared" si="207"/>
        <v>7562.7416760672886</v>
      </c>
      <c r="AI100" s="9">
        <f t="shared" si="207"/>
        <v>7562.7416760672886</v>
      </c>
      <c r="AJ100" s="9">
        <f t="shared" si="207"/>
        <v>7562.7416760672886</v>
      </c>
      <c r="AK100" s="9">
        <f t="shared" ref="AK100:CV100" si="208" xml:space="preserve"> AK$77</f>
        <v>7562.7416760672886</v>
      </c>
      <c r="AL100" s="9">
        <f t="shared" si="208"/>
        <v>7562.7416760672886</v>
      </c>
      <c r="AM100" s="9">
        <f t="shared" si="208"/>
        <v>7562.7416760672886</v>
      </c>
      <c r="AN100" s="9">
        <f t="shared" si="208"/>
        <v>7562.7416760672886</v>
      </c>
      <c r="AO100" s="9">
        <f t="shared" si="208"/>
        <v>7562.7416760672886</v>
      </c>
      <c r="AP100" s="9">
        <f t="shared" si="208"/>
        <v>7562.7416760672886</v>
      </c>
      <c r="AQ100" s="9">
        <f t="shared" si="208"/>
        <v>7562.7416760672886</v>
      </c>
      <c r="AR100" s="9">
        <f t="shared" si="208"/>
        <v>7562.7416760672886</v>
      </c>
      <c r="AS100" s="9">
        <f t="shared" si="208"/>
        <v>7562.7416760672886</v>
      </c>
      <c r="AT100" s="9">
        <f t="shared" si="208"/>
        <v>7562.7416760672886</v>
      </c>
      <c r="AU100" s="9">
        <f t="shared" si="208"/>
        <v>7562.7416760672886</v>
      </c>
      <c r="AV100" s="9">
        <f t="shared" si="208"/>
        <v>7562.7416760672886</v>
      </c>
      <c r="AW100" s="9">
        <f t="shared" si="208"/>
        <v>7562.7416760672886</v>
      </c>
      <c r="AX100" s="9">
        <f t="shared" si="208"/>
        <v>7562.7416760672886</v>
      </c>
      <c r="AY100" s="9">
        <f t="shared" si="208"/>
        <v>0</v>
      </c>
      <c r="AZ100" s="9">
        <f t="shared" si="208"/>
        <v>0</v>
      </c>
      <c r="BA100" s="9">
        <f t="shared" si="208"/>
        <v>0</v>
      </c>
      <c r="BB100" s="9">
        <f t="shared" si="208"/>
        <v>0</v>
      </c>
      <c r="BC100" s="9">
        <f t="shared" si="208"/>
        <v>0</v>
      </c>
      <c r="BD100" s="9">
        <f t="shared" si="208"/>
        <v>0</v>
      </c>
      <c r="BE100" s="9">
        <f t="shared" si="208"/>
        <v>0</v>
      </c>
      <c r="BF100" s="9">
        <f t="shared" si="208"/>
        <v>0</v>
      </c>
      <c r="BG100" s="9">
        <f t="shared" si="208"/>
        <v>0</v>
      </c>
      <c r="BH100" s="9">
        <f t="shared" si="208"/>
        <v>0</v>
      </c>
      <c r="BI100" s="9">
        <f t="shared" si="208"/>
        <v>0</v>
      </c>
      <c r="BJ100" s="9">
        <f t="shared" si="208"/>
        <v>0</v>
      </c>
      <c r="BK100" s="9">
        <f t="shared" si="208"/>
        <v>0</v>
      </c>
      <c r="BL100" s="9">
        <f t="shared" si="208"/>
        <v>0</v>
      </c>
      <c r="BM100" s="9">
        <f t="shared" si="208"/>
        <v>0</v>
      </c>
      <c r="BN100" s="9">
        <f t="shared" si="208"/>
        <v>0</v>
      </c>
      <c r="BO100" s="9">
        <f t="shared" si="208"/>
        <v>0</v>
      </c>
      <c r="BP100" s="9">
        <f t="shared" si="208"/>
        <v>0</v>
      </c>
      <c r="BQ100" s="9">
        <f t="shared" si="208"/>
        <v>0</v>
      </c>
      <c r="BR100" s="9">
        <f t="shared" si="208"/>
        <v>0</v>
      </c>
      <c r="BS100" s="9">
        <f t="shared" si="208"/>
        <v>0</v>
      </c>
      <c r="BT100" s="9">
        <f t="shared" si="208"/>
        <v>0</v>
      </c>
      <c r="BU100" s="9">
        <f t="shared" si="208"/>
        <v>0</v>
      </c>
      <c r="BV100" s="9">
        <f t="shared" si="208"/>
        <v>0</v>
      </c>
      <c r="BW100" s="9">
        <f t="shared" si="208"/>
        <v>0</v>
      </c>
      <c r="BX100" s="9">
        <f t="shared" si="208"/>
        <v>0</v>
      </c>
      <c r="BY100" s="9">
        <f t="shared" si="208"/>
        <v>0</v>
      </c>
      <c r="BZ100" s="9">
        <f t="shared" si="208"/>
        <v>0</v>
      </c>
      <c r="CA100" s="9">
        <f t="shared" si="208"/>
        <v>0</v>
      </c>
      <c r="CB100" s="9">
        <f t="shared" si="208"/>
        <v>0</v>
      </c>
      <c r="CC100" s="9">
        <f t="shared" si="208"/>
        <v>0</v>
      </c>
      <c r="CD100" s="9">
        <f t="shared" si="208"/>
        <v>0</v>
      </c>
      <c r="CE100" s="9">
        <f t="shared" si="208"/>
        <v>0</v>
      </c>
      <c r="CF100" s="9">
        <f t="shared" si="208"/>
        <v>0</v>
      </c>
      <c r="CG100" s="9">
        <f t="shared" si="208"/>
        <v>0</v>
      </c>
      <c r="CH100" s="9">
        <f t="shared" si="208"/>
        <v>0</v>
      </c>
      <c r="CI100" s="9">
        <f t="shared" si="208"/>
        <v>0</v>
      </c>
      <c r="CJ100" s="9">
        <f t="shared" si="208"/>
        <v>0</v>
      </c>
      <c r="CK100" s="9">
        <f t="shared" si="208"/>
        <v>0</v>
      </c>
      <c r="CL100" s="9">
        <f t="shared" si="208"/>
        <v>0</v>
      </c>
      <c r="CM100" s="9">
        <f t="shared" si="208"/>
        <v>0</v>
      </c>
      <c r="CN100" s="9">
        <f t="shared" si="208"/>
        <v>0</v>
      </c>
      <c r="CO100" s="9">
        <f t="shared" si="208"/>
        <v>0</v>
      </c>
      <c r="CP100" s="9">
        <f t="shared" si="208"/>
        <v>0</v>
      </c>
      <c r="CQ100" s="9">
        <f t="shared" si="208"/>
        <v>0</v>
      </c>
      <c r="CR100" s="9">
        <f t="shared" si="208"/>
        <v>0</v>
      </c>
      <c r="CS100" s="9">
        <f t="shared" si="208"/>
        <v>0</v>
      </c>
      <c r="CT100" s="9">
        <f t="shared" si="208"/>
        <v>0</v>
      </c>
      <c r="CU100" s="9">
        <f t="shared" si="208"/>
        <v>0</v>
      </c>
      <c r="CV100" s="9">
        <f t="shared" si="208"/>
        <v>0</v>
      </c>
      <c r="CW100" s="9">
        <f t="shared" ref="CW100:FH100" si="209" xml:space="preserve"> CW$77</f>
        <v>0</v>
      </c>
      <c r="CX100" s="9">
        <f t="shared" si="209"/>
        <v>0</v>
      </c>
      <c r="CY100" s="9">
        <f t="shared" si="209"/>
        <v>0</v>
      </c>
      <c r="CZ100" s="9">
        <f t="shared" si="209"/>
        <v>0</v>
      </c>
      <c r="DA100" s="9">
        <f t="shared" si="209"/>
        <v>0</v>
      </c>
      <c r="DB100" s="9">
        <f t="shared" si="209"/>
        <v>0</v>
      </c>
      <c r="DC100" s="9">
        <f t="shared" si="209"/>
        <v>0</v>
      </c>
      <c r="DD100" s="9">
        <f t="shared" si="209"/>
        <v>0</v>
      </c>
      <c r="DE100" s="9">
        <f t="shared" si="209"/>
        <v>0</v>
      </c>
      <c r="DF100" s="9">
        <f t="shared" si="209"/>
        <v>0</v>
      </c>
      <c r="DG100" s="9">
        <f t="shared" si="209"/>
        <v>0</v>
      </c>
      <c r="DH100" s="9">
        <f t="shared" si="209"/>
        <v>0</v>
      </c>
      <c r="DI100" s="9">
        <f t="shared" si="209"/>
        <v>0</v>
      </c>
      <c r="DJ100" s="9">
        <f t="shared" si="209"/>
        <v>0</v>
      </c>
      <c r="DK100" s="9">
        <f t="shared" si="209"/>
        <v>0</v>
      </c>
      <c r="DL100" s="9">
        <f t="shared" si="209"/>
        <v>0</v>
      </c>
      <c r="DM100" s="9">
        <f t="shared" si="209"/>
        <v>0</v>
      </c>
      <c r="DN100" s="9">
        <f t="shared" si="209"/>
        <v>0</v>
      </c>
      <c r="DO100" s="9">
        <f t="shared" si="209"/>
        <v>0</v>
      </c>
      <c r="DP100" s="9">
        <f t="shared" si="209"/>
        <v>0</v>
      </c>
      <c r="DQ100" s="9">
        <f t="shared" si="209"/>
        <v>0</v>
      </c>
      <c r="DR100" s="9">
        <f t="shared" si="209"/>
        <v>0</v>
      </c>
      <c r="DS100" s="9">
        <f t="shared" si="209"/>
        <v>0</v>
      </c>
      <c r="DT100" s="9">
        <f t="shared" si="209"/>
        <v>0</v>
      </c>
      <c r="DU100" s="9">
        <f t="shared" si="209"/>
        <v>0</v>
      </c>
      <c r="DV100" s="9">
        <f t="shared" si="209"/>
        <v>0</v>
      </c>
      <c r="DW100" s="9">
        <f t="shared" si="209"/>
        <v>0</v>
      </c>
      <c r="DX100" s="9">
        <f t="shared" si="209"/>
        <v>0</v>
      </c>
      <c r="DY100" s="9">
        <f t="shared" si="209"/>
        <v>0</v>
      </c>
      <c r="DZ100" s="9">
        <f t="shared" si="209"/>
        <v>0</v>
      </c>
      <c r="EA100" s="9">
        <f t="shared" si="209"/>
        <v>0</v>
      </c>
      <c r="EB100" s="9">
        <f t="shared" si="209"/>
        <v>0</v>
      </c>
      <c r="EC100" s="9">
        <f t="shared" si="209"/>
        <v>0</v>
      </c>
      <c r="ED100" s="9">
        <f t="shared" si="209"/>
        <v>0</v>
      </c>
      <c r="EE100" s="9">
        <f t="shared" si="209"/>
        <v>0</v>
      </c>
      <c r="EF100" s="9">
        <f t="shared" si="209"/>
        <v>0</v>
      </c>
      <c r="EG100" s="9">
        <f t="shared" si="209"/>
        <v>0</v>
      </c>
      <c r="EH100" s="9">
        <f t="shared" si="209"/>
        <v>0</v>
      </c>
      <c r="EI100" s="9">
        <f t="shared" si="209"/>
        <v>0</v>
      </c>
      <c r="EJ100" s="9">
        <f t="shared" si="209"/>
        <v>0</v>
      </c>
      <c r="EK100" s="9">
        <f t="shared" si="209"/>
        <v>0</v>
      </c>
      <c r="EL100" s="9">
        <f t="shared" si="209"/>
        <v>0</v>
      </c>
      <c r="EM100" s="9">
        <f t="shared" si="209"/>
        <v>0</v>
      </c>
      <c r="EN100" s="9">
        <f t="shared" si="209"/>
        <v>0</v>
      </c>
      <c r="EO100" s="9">
        <f t="shared" si="209"/>
        <v>0</v>
      </c>
      <c r="EP100" s="9">
        <f t="shared" si="209"/>
        <v>0</v>
      </c>
      <c r="EQ100" s="9">
        <f t="shared" si="209"/>
        <v>0</v>
      </c>
      <c r="ER100" s="9">
        <f t="shared" si="209"/>
        <v>0</v>
      </c>
      <c r="ES100" s="9">
        <f t="shared" si="209"/>
        <v>0</v>
      </c>
      <c r="ET100" s="9">
        <f t="shared" si="209"/>
        <v>0</v>
      </c>
      <c r="EU100" s="9">
        <f t="shared" si="209"/>
        <v>0</v>
      </c>
      <c r="EV100" s="9">
        <f t="shared" si="209"/>
        <v>0</v>
      </c>
      <c r="EW100" s="9">
        <f t="shared" si="209"/>
        <v>0</v>
      </c>
      <c r="EX100" s="9">
        <f t="shared" si="209"/>
        <v>0</v>
      </c>
      <c r="EY100" s="9">
        <f t="shared" si="209"/>
        <v>0</v>
      </c>
      <c r="EZ100" s="9">
        <f t="shared" si="209"/>
        <v>0</v>
      </c>
      <c r="FA100" s="9">
        <f t="shared" si="209"/>
        <v>0</v>
      </c>
      <c r="FB100" s="9">
        <f t="shared" si="209"/>
        <v>0</v>
      </c>
      <c r="FC100" s="9">
        <f t="shared" si="209"/>
        <v>0</v>
      </c>
      <c r="FD100" s="9">
        <f t="shared" si="209"/>
        <v>0</v>
      </c>
      <c r="FE100" s="9">
        <f t="shared" si="209"/>
        <v>0</v>
      </c>
      <c r="FF100" s="9">
        <f t="shared" si="209"/>
        <v>0</v>
      </c>
      <c r="FG100" s="9">
        <f t="shared" si="209"/>
        <v>0</v>
      </c>
      <c r="FH100" s="9">
        <f t="shared" si="209"/>
        <v>0</v>
      </c>
      <c r="FI100" s="9">
        <f t="shared" ref="FI100:GJ100" si="210" xml:space="preserve"> FI$77</f>
        <v>0</v>
      </c>
      <c r="FJ100" s="9">
        <f t="shared" si="210"/>
        <v>0</v>
      </c>
      <c r="FK100" s="9">
        <f t="shared" si="210"/>
        <v>0</v>
      </c>
      <c r="FL100" s="9">
        <f t="shared" si="210"/>
        <v>0</v>
      </c>
      <c r="FM100" s="9">
        <f t="shared" si="210"/>
        <v>0</v>
      </c>
      <c r="FN100" s="9">
        <f t="shared" si="210"/>
        <v>0</v>
      </c>
      <c r="FO100" s="9">
        <f t="shared" si="210"/>
        <v>0</v>
      </c>
      <c r="FP100" s="9">
        <f t="shared" si="210"/>
        <v>0</v>
      </c>
      <c r="FQ100" s="9">
        <f t="shared" si="210"/>
        <v>0</v>
      </c>
      <c r="FR100" s="9">
        <f t="shared" si="210"/>
        <v>0</v>
      </c>
      <c r="FS100" s="9">
        <f t="shared" si="210"/>
        <v>0</v>
      </c>
      <c r="FT100" s="9">
        <f t="shared" si="210"/>
        <v>0</v>
      </c>
      <c r="FU100" s="9">
        <f t="shared" si="210"/>
        <v>0</v>
      </c>
      <c r="FV100" s="9">
        <f t="shared" si="210"/>
        <v>0</v>
      </c>
      <c r="FW100" s="9">
        <f t="shared" si="210"/>
        <v>0</v>
      </c>
      <c r="FX100" s="9">
        <f t="shared" si="210"/>
        <v>0</v>
      </c>
      <c r="FY100" s="9">
        <f t="shared" si="210"/>
        <v>0</v>
      </c>
      <c r="FZ100" s="9">
        <f t="shared" si="210"/>
        <v>0</v>
      </c>
      <c r="GA100" s="9">
        <f t="shared" si="210"/>
        <v>0</v>
      </c>
      <c r="GB100" s="9">
        <f t="shared" si="210"/>
        <v>0</v>
      </c>
      <c r="GC100" s="9">
        <f t="shared" si="210"/>
        <v>0</v>
      </c>
      <c r="GD100" s="9">
        <f t="shared" si="210"/>
        <v>0</v>
      </c>
      <c r="GE100" s="9">
        <f t="shared" si="210"/>
        <v>0</v>
      </c>
      <c r="GF100" s="9">
        <f t="shared" si="210"/>
        <v>0</v>
      </c>
      <c r="GG100" s="9">
        <f t="shared" si="210"/>
        <v>0</v>
      </c>
      <c r="GH100" s="9">
        <f t="shared" si="210"/>
        <v>0</v>
      </c>
      <c r="GI100" s="9">
        <f t="shared" si="210"/>
        <v>0</v>
      </c>
      <c r="GJ100" s="9">
        <f t="shared" si="210"/>
        <v>0</v>
      </c>
    </row>
    <row r="101" spans="1:192" x14ac:dyDescent="0.25">
      <c r="A101" s="242"/>
      <c r="B101" s="242"/>
      <c r="C101" s="243"/>
      <c r="D101" s="244"/>
      <c r="E101" s="152" t="str">
        <f t="shared" ref="E101:AJ101" si="211" xml:space="preserve"> E$83</f>
        <v xml:space="preserve">Senior debt sculpted principal repayment </v>
      </c>
      <c r="F101" s="152">
        <f t="shared" si="211"/>
        <v>0</v>
      </c>
      <c r="G101" s="152" t="str">
        <f t="shared" si="211"/>
        <v>$ 000s</v>
      </c>
      <c r="H101" s="152">
        <f t="shared" si="211"/>
        <v>257133.21698628771</v>
      </c>
      <c r="I101" s="152">
        <f t="shared" si="211"/>
        <v>0</v>
      </c>
      <c r="J101" s="152">
        <f t="shared" si="211"/>
        <v>0</v>
      </c>
      <c r="K101" s="152">
        <f t="shared" si="211"/>
        <v>0</v>
      </c>
      <c r="L101" s="152">
        <f t="shared" si="211"/>
        <v>0</v>
      </c>
      <c r="M101" s="152">
        <f t="shared" si="211"/>
        <v>0</v>
      </c>
      <c r="N101" s="152">
        <f t="shared" si="211"/>
        <v>0</v>
      </c>
      <c r="O101" s="152">
        <f t="shared" si="211"/>
        <v>0</v>
      </c>
      <c r="P101" s="152">
        <f t="shared" si="211"/>
        <v>0</v>
      </c>
      <c r="Q101" s="152">
        <f xml:space="preserve"> Q$83</f>
        <v>5875.9403673095958</v>
      </c>
      <c r="R101" s="152">
        <f t="shared" si="211"/>
        <v>6030.1900336482367</v>
      </c>
      <c r="S101" s="152">
        <f t="shared" si="211"/>
        <v>6137.1129655595441</v>
      </c>
      <c r="T101" s="152">
        <f t="shared" si="211"/>
        <v>6211.871396129317</v>
      </c>
      <c r="U101" s="152">
        <f t="shared" si="211"/>
        <v>6318.6159775387077</v>
      </c>
      <c r="V101" s="152">
        <f t="shared" si="211"/>
        <v>6392.7391179082997</v>
      </c>
      <c r="W101" s="152">
        <f t="shared" si="211"/>
        <v>6507.5228968136462</v>
      </c>
      <c r="X101" s="152">
        <f t="shared" si="211"/>
        <v>6570.2077636312833</v>
      </c>
      <c r="Y101" s="152">
        <f t="shared" si="211"/>
        <v>6688.0443720026024</v>
      </c>
      <c r="Z101" s="152">
        <f t="shared" si="211"/>
        <v>6776.5081712185365</v>
      </c>
      <c r="AA101" s="152">
        <f t="shared" si="211"/>
        <v>6709.3421465313659</v>
      </c>
      <c r="AB101" s="152">
        <f t="shared" si="211"/>
        <v>6786.9643169664687</v>
      </c>
      <c r="AC101" s="152">
        <f t="shared" si="211"/>
        <v>6925.8661097082932</v>
      </c>
      <c r="AD101" s="152">
        <f t="shared" si="211"/>
        <v>7003.7522410476249</v>
      </c>
      <c r="AE101" s="152">
        <f t="shared" si="211"/>
        <v>7152.1696622395266</v>
      </c>
      <c r="AF101" s="152">
        <f t="shared" si="211"/>
        <v>7223.5074924962246</v>
      </c>
      <c r="AG101" s="152">
        <f t="shared" si="211"/>
        <v>7373.0539914338242</v>
      </c>
      <c r="AH101" s="152">
        <f t="shared" si="211"/>
        <v>7464.9926902462912</v>
      </c>
      <c r="AI101" s="152">
        <f t="shared" si="211"/>
        <v>7633.9503136078183</v>
      </c>
      <c r="AJ101" s="152">
        <f t="shared" si="211"/>
        <v>7711.2346677837813</v>
      </c>
      <c r="AK101" s="152">
        <f t="shared" ref="AK101:CV101" si="212" xml:space="preserve"> AK$83</f>
        <v>7735.7174194196032</v>
      </c>
      <c r="AL101" s="152">
        <f t="shared" si="212"/>
        <v>7821.4218912461356</v>
      </c>
      <c r="AM101" s="152">
        <f t="shared" si="212"/>
        <v>8016.3212853844288</v>
      </c>
      <c r="AN101" s="152">
        <f t="shared" si="212"/>
        <v>8103.1763818569689</v>
      </c>
      <c r="AO101" s="152">
        <f t="shared" si="212"/>
        <v>8295.4850956175251</v>
      </c>
      <c r="AP101" s="152">
        <f t="shared" si="212"/>
        <v>8396.2087304188317</v>
      </c>
      <c r="AQ101" s="152">
        <f t="shared" si="212"/>
        <v>8617.0663801592382</v>
      </c>
      <c r="AR101" s="152">
        <f t="shared" si="212"/>
        <v>8704.3505812359163</v>
      </c>
      <c r="AS101" s="152">
        <f t="shared" si="212"/>
        <v>8938.8636705962508</v>
      </c>
      <c r="AT101" s="152">
        <f t="shared" si="212"/>
        <v>9026.8804507501591</v>
      </c>
      <c r="AU101" s="152">
        <f t="shared" si="212"/>
        <v>9275.9453871229634</v>
      </c>
      <c r="AV101" s="152">
        <f t="shared" si="212"/>
        <v>9374.5800055799755</v>
      </c>
      <c r="AW101" s="152">
        <f t="shared" si="212"/>
        <v>9615.291845420008</v>
      </c>
      <c r="AX101" s="152">
        <f t="shared" si="212"/>
        <v>9718.3211676587689</v>
      </c>
      <c r="AY101" s="152">
        <f t="shared" si="212"/>
        <v>0</v>
      </c>
      <c r="AZ101" s="152">
        <f t="shared" si="212"/>
        <v>0</v>
      </c>
      <c r="BA101" s="152">
        <f t="shared" si="212"/>
        <v>0</v>
      </c>
      <c r="BB101" s="152">
        <f t="shared" si="212"/>
        <v>0</v>
      </c>
      <c r="BC101" s="152">
        <f t="shared" si="212"/>
        <v>0</v>
      </c>
      <c r="BD101" s="152">
        <f t="shared" si="212"/>
        <v>0</v>
      </c>
      <c r="BE101" s="152">
        <f t="shared" si="212"/>
        <v>0</v>
      </c>
      <c r="BF101" s="152">
        <f t="shared" si="212"/>
        <v>0</v>
      </c>
      <c r="BG101" s="152">
        <f t="shared" si="212"/>
        <v>0</v>
      </c>
      <c r="BH101" s="152">
        <f t="shared" si="212"/>
        <v>0</v>
      </c>
      <c r="BI101" s="152">
        <f t="shared" si="212"/>
        <v>0</v>
      </c>
      <c r="BJ101" s="152">
        <f t="shared" si="212"/>
        <v>0</v>
      </c>
      <c r="BK101" s="152">
        <f t="shared" si="212"/>
        <v>0</v>
      </c>
      <c r="BL101" s="152">
        <f t="shared" si="212"/>
        <v>0</v>
      </c>
      <c r="BM101" s="152">
        <f t="shared" si="212"/>
        <v>0</v>
      </c>
      <c r="BN101" s="152">
        <f t="shared" si="212"/>
        <v>0</v>
      </c>
      <c r="BO101" s="152">
        <f t="shared" si="212"/>
        <v>0</v>
      </c>
      <c r="BP101" s="152">
        <f t="shared" si="212"/>
        <v>0</v>
      </c>
      <c r="BQ101" s="152">
        <f t="shared" si="212"/>
        <v>0</v>
      </c>
      <c r="BR101" s="152">
        <f t="shared" si="212"/>
        <v>0</v>
      </c>
      <c r="BS101" s="152">
        <f t="shared" si="212"/>
        <v>0</v>
      </c>
      <c r="BT101" s="152">
        <f t="shared" si="212"/>
        <v>0</v>
      </c>
      <c r="BU101" s="152">
        <f t="shared" si="212"/>
        <v>0</v>
      </c>
      <c r="BV101" s="152">
        <f t="shared" si="212"/>
        <v>0</v>
      </c>
      <c r="BW101" s="152">
        <f t="shared" si="212"/>
        <v>0</v>
      </c>
      <c r="BX101" s="152">
        <f t="shared" si="212"/>
        <v>0</v>
      </c>
      <c r="BY101" s="152">
        <f t="shared" si="212"/>
        <v>0</v>
      </c>
      <c r="BZ101" s="152">
        <f t="shared" si="212"/>
        <v>0</v>
      </c>
      <c r="CA101" s="152">
        <f t="shared" si="212"/>
        <v>0</v>
      </c>
      <c r="CB101" s="152">
        <f t="shared" si="212"/>
        <v>0</v>
      </c>
      <c r="CC101" s="152">
        <f t="shared" si="212"/>
        <v>0</v>
      </c>
      <c r="CD101" s="152">
        <f t="shared" si="212"/>
        <v>0</v>
      </c>
      <c r="CE101" s="152">
        <f t="shared" si="212"/>
        <v>0</v>
      </c>
      <c r="CF101" s="152">
        <f t="shared" si="212"/>
        <v>0</v>
      </c>
      <c r="CG101" s="152">
        <f t="shared" si="212"/>
        <v>0</v>
      </c>
      <c r="CH101" s="152">
        <f t="shared" si="212"/>
        <v>0</v>
      </c>
      <c r="CI101" s="152">
        <f t="shared" si="212"/>
        <v>0</v>
      </c>
      <c r="CJ101" s="152">
        <f t="shared" si="212"/>
        <v>0</v>
      </c>
      <c r="CK101" s="152">
        <f t="shared" si="212"/>
        <v>0</v>
      </c>
      <c r="CL101" s="152">
        <f t="shared" si="212"/>
        <v>0</v>
      </c>
      <c r="CM101" s="152">
        <f t="shared" si="212"/>
        <v>0</v>
      </c>
      <c r="CN101" s="152">
        <f t="shared" si="212"/>
        <v>0</v>
      </c>
      <c r="CO101" s="152">
        <f t="shared" si="212"/>
        <v>0</v>
      </c>
      <c r="CP101" s="152">
        <f t="shared" si="212"/>
        <v>0</v>
      </c>
      <c r="CQ101" s="152">
        <f t="shared" si="212"/>
        <v>0</v>
      </c>
      <c r="CR101" s="152">
        <f t="shared" si="212"/>
        <v>0</v>
      </c>
      <c r="CS101" s="152">
        <f t="shared" si="212"/>
        <v>0</v>
      </c>
      <c r="CT101" s="152">
        <f t="shared" si="212"/>
        <v>0</v>
      </c>
      <c r="CU101" s="152">
        <f t="shared" si="212"/>
        <v>0</v>
      </c>
      <c r="CV101" s="152">
        <f t="shared" si="212"/>
        <v>0</v>
      </c>
      <c r="CW101" s="152">
        <f t="shared" ref="CW101:FH101" si="213" xml:space="preserve"> CW$83</f>
        <v>0</v>
      </c>
      <c r="CX101" s="152">
        <f t="shared" si="213"/>
        <v>0</v>
      </c>
      <c r="CY101" s="152">
        <f t="shared" si="213"/>
        <v>0</v>
      </c>
      <c r="CZ101" s="152">
        <f t="shared" si="213"/>
        <v>0</v>
      </c>
      <c r="DA101" s="152">
        <f t="shared" si="213"/>
        <v>0</v>
      </c>
      <c r="DB101" s="152">
        <f t="shared" si="213"/>
        <v>0</v>
      </c>
      <c r="DC101" s="152">
        <f t="shared" si="213"/>
        <v>0</v>
      </c>
      <c r="DD101" s="152">
        <f t="shared" si="213"/>
        <v>0</v>
      </c>
      <c r="DE101" s="152">
        <f t="shared" si="213"/>
        <v>0</v>
      </c>
      <c r="DF101" s="152">
        <f t="shared" si="213"/>
        <v>0</v>
      </c>
      <c r="DG101" s="152">
        <f t="shared" si="213"/>
        <v>0</v>
      </c>
      <c r="DH101" s="152">
        <f t="shared" si="213"/>
        <v>0</v>
      </c>
      <c r="DI101" s="152">
        <f t="shared" si="213"/>
        <v>0</v>
      </c>
      <c r="DJ101" s="152">
        <f t="shared" si="213"/>
        <v>0</v>
      </c>
      <c r="DK101" s="152">
        <f t="shared" si="213"/>
        <v>0</v>
      </c>
      <c r="DL101" s="152">
        <f t="shared" si="213"/>
        <v>0</v>
      </c>
      <c r="DM101" s="152">
        <f t="shared" si="213"/>
        <v>0</v>
      </c>
      <c r="DN101" s="152">
        <f t="shared" si="213"/>
        <v>0</v>
      </c>
      <c r="DO101" s="152">
        <f t="shared" si="213"/>
        <v>0</v>
      </c>
      <c r="DP101" s="152">
        <f t="shared" si="213"/>
        <v>0</v>
      </c>
      <c r="DQ101" s="152">
        <f t="shared" si="213"/>
        <v>0</v>
      </c>
      <c r="DR101" s="152">
        <f t="shared" si="213"/>
        <v>0</v>
      </c>
      <c r="DS101" s="152">
        <f t="shared" si="213"/>
        <v>0</v>
      </c>
      <c r="DT101" s="152">
        <f t="shared" si="213"/>
        <v>0</v>
      </c>
      <c r="DU101" s="152">
        <f t="shared" si="213"/>
        <v>0</v>
      </c>
      <c r="DV101" s="152">
        <f t="shared" si="213"/>
        <v>0</v>
      </c>
      <c r="DW101" s="152">
        <f t="shared" si="213"/>
        <v>0</v>
      </c>
      <c r="DX101" s="152">
        <f t="shared" si="213"/>
        <v>0</v>
      </c>
      <c r="DY101" s="152">
        <f t="shared" si="213"/>
        <v>0</v>
      </c>
      <c r="DZ101" s="152">
        <f t="shared" si="213"/>
        <v>0</v>
      </c>
      <c r="EA101" s="152">
        <f t="shared" si="213"/>
        <v>0</v>
      </c>
      <c r="EB101" s="152">
        <f t="shared" si="213"/>
        <v>0</v>
      </c>
      <c r="EC101" s="152">
        <f t="shared" si="213"/>
        <v>0</v>
      </c>
      <c r="ED101" s="152">
        <f t="shared" si="213"/>
        <v>0</v>
      </c>
      <c r="EE101" s="152">
        <f t="shared" si="213"/>
        <v>0</v>
      </c>
      <c r="EF101" s="152">
        <f t="shared" si="213"/>
        <v>0</v>
      </c>
      <c r="EG101" s="152">
        <f t="shared" si="213"/>
        <v>0</v>
      </c>
      <c r="EH101" s="152">
        <f t="shared" si="213"/>
        <v>0</v>
      </c>
      <c r="EI101" s="152">
        <f t="shared" si="213"/>
        <v>0</v>
      </c>
      <c r="EJ101" s="152">
        <f t="shared" si="213"/>
        <v>0</v>
      </c>
      <c r="EK101" s="152">
        <f t="shared" si="213"/>
        <v>0</v>
      </c>
      <c r="EL101" s="152">
        <f t="shared" si="213"/>
        <v>0</v>
      </c>
      <c r="EM101" s="152">
        <f t="shared" si="213"/>
        <v>0</v>
      </c>
      <c r="EN101" s="152">
        <f t="shared" si="213"/>
        <v>0</v>
      </c>
      <c r="EO101" s="152">
        <f t="shared" si="213"/>
        <v>0</v>
      </c>
      <c r="EP101" s="152">
        <f t="shared" si="213"/>
        <v>0</v>
      </c>
      <c r="EQ101" s="152">
        <f t="shared" si="213"/>
        <v>0</v>
      </c>
      <c r="ER101" s="152">
        <f t="shared" si="213"/>
        <v>0</v>
      </c>
      <c r="ES101" s="152">
        <f t="shared" si="213"/>
        <v>0</v>
      </c>
      <c r="ET101" s="152">
        <f t="shared" si="213"/>
        <v>0</v>
      </c>
      <c r="EU101" s="152">
        <f t="shared" si="213"/>
        <v>0</v>
      </c>
      <c r="EV101" s="152">
        <f t="shared" si="213"/>
        <v>0</v>
      </c>
      <c r="EW101" s="152">
        <f t="shared" si="213"/>
        <v>0</v>
      </c>
      <c r="EX101" s="152">
        <f t="shared" si="213"/>
        <v>0</v>
      </c>
      <c r="EY101" s="152">
        <f t="shared" si="213"/>
        <v>0</v>
      </c>
      <c r="EZ101" s="152">
        <f t="shared" si="213"/>
        <v>0</v>
      </c>
      <c r="FA101" s="152">
        <f t="shared" si="213"/>
        <v>0</v>
      </c>
      <c r="FB101" s="152">
        <f t="shared" si="213"/>
        <v>0</v>
      </c>
      <c r="FC101" s="152">
        <f t="shared" si="213"/>
        <v>0</v>
      </c>
      <c r="FD101" s="152">
        <f t="shared" si="213"/>
        <v>0</v>
      </c>
      <c r="FE101" s="152">
        <f t="shared" si="213"/>
        <v>0</v>
      </c>
      <c r="FF101" s="152">
        <f t="shared" si="213"/>
        <v>0</v>
      </c>
      <c r="FG101" s="152">
        <f t="shared" si="213"/>
        <v>0</v>
      </c>
      <c r="FH101" s="152">
        <f t="shared" si="213"/>
        <v>0</v>
      </c>
      <c r="FI101" s="152">
        <f t="shared" ref="FI101:GJ101" si="214" xml:space="preserve"> FI$83</f>
        <v>0</v>
      </c>
      <c r="FJ101" s="152">
        <f t="shared" si="214"/>
        <v>0</v>
      </c>
      <c r="FK101" s="152">
        <f t="shared" si="214"/>
        <v>0</v>
      </c>
      <c r="FL101" s="152">
        <f t="shared" si="214"/>
        <v>0</v>
      </c>
      <c r="FM101" s="152">
        <f t="shared" si="214"/>
        <v>0</v>
      </c>
      <c r="FN101" s="152">
        <f t="shared" si="214"/>
        <v>0</v>
      </c>
      <c r="FO101" s="152">
        <f t="shared" si="214"/>
        <v>0</v>
      </c>
      <c r="FP101" s="152">
        <f t="shared" si="214"/>
        <v>0</v>
      </c>
      <c r="FQ101" s="152">
        <f t="shared" si="214"/>
        <v>0</v>
      </c>
      <c r="FR101" s="152">
        <f t="shared" si="214"/>
        <v>0</v>
      </c>
      <c r="FS101" s="152">
        <f t="shared" si="214"/>
        <v>0</v>
      </c>
      <c r="FT101" s="152">
        <f t="shared" si="214"/>
        <v>0</v>
      </c>
      <c r="FU101" s="152">
        <f t="shared" si="214"/>
        <v>0</v>
      </c>
      <c r="FV101" s="152">
        <f t="shared" si="214"/>
        <v>0</v>
      </c>
      <c r="FW101" s="152">
        <f t="shared" si="214"/>
        <v>0</v>
      </c>
      <c r="FX101" s="152">
        <f t="shared" si="214"/>
        <v>0</v>
      </c>
      <c r="FY101" s="152">
        <f t="shared" si="214"/>
        <v>0</v>
      </c>
      <c r="FZ101" s="152">
        <f t="shared" si="214"/>
        <v>0</v>
      </c>
      <c r="GA101" s="152">
        <f t="shared" si="214"/>
        <v>0</v>
      </c>
      <c r="GB101" s="152">
        <f t="shared" si="214"/>
        <v>0</v>
      </c>
      <c r="GC101" s="152">
        <f t="shared" si="214"/>
        <v>0</v>
      </c>
      <c r="GD101" s="152">
        <f t="shared" si="214"/>
        <v>0</v>
      </c>
      <c r="GE101" s="152">
        <f t="shared" si="214"/>
        <v>0</v>
      </c>
      <c r="GF101" s="152">
        <f t="shared" si="214"/>
        <v>0</v>
      </c>
      <c r="GG101" s="152">
        <f t="shared" si="214"/>
        <v>0</v>
      </c>
      <c r="GH101" s="152">
        <f t="shared" si="214"/>
        <v>0</v>
      </c>
      <c r="GI101" s="152">
        <f t="shared" si="214"/>
        <v>0</v>
      </c>
      <c r="GJ101" s="152">
        <f t="shared" si="214"/>
        <v>0</v>
      </c>
    </row>
    <row r="102" spans="1:192" x14ac:dyDescent="0.25">
      <c r="A102" s="242"/>
      <c r="B102" s="242"/>
      <c r="C102" s="243"/>
      <c r="D102" s="244"/>
      <c r="E102" s="152" t="str">
        <f t="shared" ref="E102:AJ102" si="215" xml:space="preserve"> E$97</f>
        <v>Senior debt level ds principal repayment</v>
      </c>
      <c r="F102" s="152">
        <f t="shared" si="215"/>
        <v>0</v>
      </c>
      <c r="G102" s="152" t="str">
        <f t="shared" si="215"/>
        <v>$ 000s</v>
      </c>
      <c r="H102" s="152">
        <f t="shared" si="215"/>
        <v>261416.41747534409</v>
      </c>
      <c r="I102" s="152">
        <f t="shared" si="215"/>
        <v>0</v>
      </c>
      <c r="J102" s="152">
        <f t="shared" si="215"/>
        <v>0</v>
      </c>
      <c r="K102" s="152">
        <f t="shared" si="215"/>
        <v>0</v>
      </c>
      <c r="L102" s="152">
        <f t="shared" si="215"/>
        <v>0</v>
      </c>
      <c r="M102" s="152">
        <f t="shared" si="215"/>
        <v>0</v>
      </c>
      <c r="N102" s="152">
        <f t="shared" si="215"/>
        <v>0</v>
      </c>
      <c r="O102" s="152">
        <f t="shared" si="215"/>
        <v>0</v>
      </c>
      <c r="P102" s="152">
        <f t="shared" si="215"/>
        <v>0</v>
      </c>
      <c r="Q102" s="152">
        <f t="shared" si="215"/>
        <v>5150.3741707870622</v>
      </c>
      <c r="R102" s="152">
        <f t="shared" si="215"/>
        <v>5378.8753077828305</v>
      </c>
      <c r="S102" s="152">
        <f t="shared" si="215"/>
        <v>5421.9677806287646</v>
      </c>
      <c r="T102" s="152">
        <f t="shared" si="215"/>
        <v>5652.6506009278191</v>
      </c>
      <c r="U102" s="152">
        <f t="shared" si="215"/>
        <v>5705.0347473140082</v>
      </c>
      <c r="V102" s="152">
        <f t="shared" si="215"/>
        <v>5935.3086894050293</v>
      </c>
      <c r="W102" s="152">
        <f t="shared" si="215"/>
        <v>5996.8629550391133</v>
      </c>
      <c r="X102" s="152">
        <f t="shared" si="215"/>
        <v>6200.2644455296113</v>
      </c>
      <c r="Y102" s="152">
        <f t="shared" si="215"/>
        <v>6297.3624351844546</v>
      </c>
      <c r="Z102" s="152">
        <f t="shared" si="215"/>
        <v>6526.9459182058199</v>
      </c>
      <c r="AA102" s="152">
        <f t="shared" si="215"/>
        <v>6408.9195789501773</v>
      </c>
      <c r="AB102" s="152">
        <f t="shared" si="215"/>
        <v>6643.435809504781</v>
      </c>
      <c r="AC102" s="152">
        <f t="shared" si="215"/>
        <v>6732.6142282470591</v>
      </c>
      <c r="AD102" s="152">
        <f t="shared" si="215"/>
        <v>6967.6632464903487</v>
      </c>
      <c r="AE102" s="152">
        <f t="shared" si="215"/>
        <v>7067.5632999830486</v>
      </c>
      <c r="AF102" s="152">
        <f t="shared" si="215"/>
        <v>7281.2609111599068</v>
      </c>
      <c r="AG102" s="152">
        <f t="shared" si="215"/>
        <v>7413.6818485803706</v>
      </c>
      <c r="AH102" s="152">
        <f t="shared" si="215"/>
        <v>7648.4402804324136</v>
      </c>
      <c r="AI102" s="152">
        <f t="shared" si="215"/>
        <v>7771.4088686665709</v>
      </c>
      <c r="AJ102" s="152">
        <f t="shared" si="215"/>
        <v>8006.7316098801602</v>
      </c>
      <c r="AK102" s="152">
        <f t="shared" ref="AK102:CV102" si="216" xml:space="preserve"> AK$97</f>
        <v>7986.4379568051536</v>
      </c>
      <c r="AL102" s="152">
        <f t="shared" si="216"/>
        <v>8230.4953671227486</v>
      </c>
      <c r="AM102" s="152">
        <f t="shared" si="216"/>
        <v>8381.9057861141937</v>
      </c>
      <c r="AN102" s="152">
        <f t="shared" si="216"/>
        <v>8612.9786867110706</v>
      </c>
      <c r="AO102" s="152">
        <f t="shared" si="216"/>
        <v>8792.0305621184489</v>
      </c>
      <c r="AP102" s="152">
        <f t="shared" si="216"/>
        <v>9037.4933500172083</v>
      </c>
      <c r="AQ102" s="152">
        <f t="shared" si="216"/>
        <v>9217.5629071268813</v>
      </c>
      <c r="AR102" s="152">
        <f t="shared" si="216"/>
        <v>9464.2181326903919</v>
      </c>
      <c r="AS102" s="152">
        <f t="shared" si="216"/>
        <v>9659.2378374649543</v>
      </c>
      <c r="AT102" s="152">
        <f t="shared" si="216"/>
        <v>9906.9895026435661</v>
      </c>
      <c r="AU102" s="152">
        <f t="shared" si="216"/>
        <v>10117.936767706071</v>
      </c>
      <c r="AV102" s="152">
        <f t="shared" si="216"/>
        <v>10362.879172528499</v>
      </c>
      <c r="AW102" s="152">
        <f t="shared" si="216"/>
        <v>10594.479990594558</v>
      </c>
      <c r="AX102" s="152">
        <f t="shared" si="216"/>
        <v>10844.404723001013</v>
      </c>
      <c r="AY102" s="152">
        <f t="shared" si="216"/>
        <v>0</v>
      </c>
      <c r="AZ102" s="152">
        <f t="shared" si="216"/>
        <v>0</v>
      </c>
      <c r="BA102" s="152">
        <f t="shared" si="216"/>
        <v>0</v>
      </c>
      <c r="BB102" s="152">
        <f t="shared" si="216"/>
        <v>0</v>
      </c>
      <c r="BC102" s="152">
        <f t="shared" si="216"/>
        <v>0</v>
      </c>
      <c r="BD102" s="152">
        <f t="shared" si="216"/>
        <v>0</v>
      </c>
      <c r="BE102" s="152">
        <f t="shared" si="216"/>
        <v>0</v>
      </c>
      <c r="BF102" s="152">
        <f t="shared" si="216"/>
        <v>0</v>
      </c>
      <c r="BG102" s="152">
        <f t="shared" si="216"/>
        <v>0</v>
      </c>
      <c r="BH102" s="152">
        <f t="shared" si="216"/>
        <v>0</v>
      </c>
      <c r="BI102" s="152">
        <f t="shared" si="216"/>
        <v>0</v>
      </c>
      <c r="BJ102" s="152">
        <f t="shared" si="216"/>
        <v>0</v>
      </c>
      <c r="BK102" s="152">
        <f t="shared" si="216"/>
        <v>0</v>
      </c>
      <c r="BL102" s="152">
        <f t="shared" si="216"/>
        <v>0</v>
      </c>
      <c r="BM102" s="152">
        <f t="shared" si="216"/>
        <v>0</v>
      </c>
      <c r="BN102" s="152">
        <f t="shared" si="216"/>
        <v>0</v>
      </c>
      <c r="BO102" s="152">
        <f t="shared" si="216"/>
        <v>0</v>
      </c>
      <c r="BP102" s="152">
        <f t="shared" si="216"/>
        <v>0</v>
      </c>
      <c r="BQ102" s="152">
        <f t="shared" si="216"/>
        <v>0</v>
      </c>
      <c r="BR102" s="152">
        <f t="shared" si="216"/>
        <v>0</v>
      </c>
      <c r="BS102" s="152">
        <f t="shared" si="216"/>
        <v>0</v>
      </c>
      <c r="BT102" s="152">
        <f t="shared" si="216"/>
        <v>0</v>
      </c>
      <c r="BU102" s="152">
        <f t="shared" si="216"/>
        <v>0</v>
      </c>
      <c r="BV102" s="152">
        <f t="shared" si="216"/>
        <v>0</v>
      </c>
      <c r="BW102" s="152">
        <f t="shared" si="216"/>
        <v>0</v>
      </c>
      <c r="BX102" s="152">
        <f t="shared" si="216"/>
        <v>0</v>
      </c>
      <c r="BY102" s="152">
        <f t="shared" si="216"/>
        <v>0</v>
      </c>
      <c r="BZ102" s="152">
        <f t="shared" si="216"/>
        <v>0</v>
      </c>
      <c r="CA102" s="152">
        <f t="shared" si="216"/>
        <v>0</v>
      </c>
      <c r="CB102" s="152">
        <f t="shared" si="216"/>
        <v>0</v>
      </c>
      <c r="CC102" s="152">
        <f t="shared" si="216"/>
        <v>0</v>
      </c>
      <c r="CD102" s="152">
        <f t="shared" si="216"/>
        <v>0</v>
      </c>
      <c r="CE102" s="152">
        <f t="shared" si="216"/>
        <v>0</v>
      </c>
      <c r="CF102" s="152">
        <f t="shared" si="216"/>
        <v>0</v>
      </c>
      <c r="CG102" s="152">
        <f t="shared" si="216"/>
        <v>0</v>
      </c>
      <c r="CH102" s="152">
        <f t="shared" si="216"/>
        <v>0</v>
      </c>
      <c r="CI102" s="152">
        <f t="shared" si="216"/>
        <v>0</v>
      </c>
      <c r="CJ102" s="152">
        <f t="shared" si="216"/>
        <v>0</v>
      </c>
      <c r="CK102" s="152">
        <f t="shared" si="216"/>
        <v>0</v>
      </c>
      <c r="CL102" s="152">
        <f t="shared" si="216"/>
        <v>0</v>
      </c>
      <c r="CM102" s="152">
        <f t="shared" si="216"/>
        <v>0</v>
      </c>
      <c r="CN102" s="152">
        <f t="shared" si="216"/>
        <v>0</v>
      </c>
      <c r="CO102" s="152">
        <f t="shared" si="216"/>
        <v>0</v>
      </c>
      <c r="CP102" s="152">
        <f t="shared" si="216"/>
        <v>0</v>
      </c>
      <c r="CQ102" s="152">
        <f t="shared" si="216"/>
        <v>0</v>
      </c>
      <c r="CR102" s="152">
        <f t="shared" si="216"/>
        <v>0</v>
      </c>
      <c r="CS102" s="152">
        <f t="shared" si="216"/>
        <v>0</v>
      </c>
      <c r="CT102" s="152">
        <f t="shared" si="216"/>
        <v>0</v>
      </c>
      <c r="CU102" s="152">
        <f t="shared" si="216"/>
        <v>0</v>
      </c>
      <c r="CV102" s="152">
        <f t="shared" si="216"/>
        <v>0</v>
      </c>
      <c r="CW102" s="152">
        <f t="shared" ref="CW102:FH102" si="217" xml:space="preserve"> CW$97</f>
        <v>0</v>
      </c>
      <c r="CX102" s="152">
        <f t="shared" si="217"/>
        <v>0</v>
      </c>
      <c r="CY102" s="152">
        <f t="shared" si="217"/>
        <v>0</v>
      </c>
      <c r="CZ102" s="152">
        <f t="shared" si="217"/>
        <v>0</v>
      </c>
      <c r="DA102" s="152">
        <f t="shared" si="217"/>
        <v>0</v>
      </c>
      <c r="DB102" s="152">
        <f t="shared" si="217"/>
        <v>0</v>
      </c>
      <c r="DC102" s="152">
        <f t="shared" si="217"/>
        <v>0</v>
      </c>
      <c r="DD102" s="152">
        <f t="shared" si="217"/>
        <v>0</v>
      </c>
      <c r="DE102" s="152">
        <f t="shared" si="217"/>
        <v>0</v>
      </c>
      <c r="DF102" s="152">
        <f t="shared" si="217"/>
        <v>0</v>
      </c>
      <c r="DG102" s="152">
        <f t="shared" si="217"/>
        <v>0</v>
      </c>
      <c r="DH102" s="152">
        <f t="shared" si="217"/>
        <v>0</v>
      </c>
      <c r="DI102" s="152">
        <f t="shared" si="217"/>
        <v>0</v>
      </c>
      <c r="DJ102" s="152">
        <f t="shared" si="217"/>
        <v>0</v>
      </c>
      <c r="DK102" s="152">
        <f t="shared" si="217"/>
        <v>0</v>
      </c>
      <c r="DL102" s="152">
        <f t="shared" si="217"/>
        <v>0</v>
      </c>
      <c r="DM102" s="152">
        <f t="shared" si="217"/>
        <v>0</v>
      </c>
      <c r="DN102" s="152">
        <f t="shared" si="217"/>
        <v>0</v>
      </c>
      <c r="DO102" s="152">
        <f t="shared" si="217"/>
        <v>0</v>
      </c>
      <c r="DP102" s="152">
        <f t="shared" si="217"/>
        <v>0</v>
      </c>
      <c r="DQ102" s="152">
        <f t="shared" si="217"/>
        <v>0</v>
      </c>
      <c r="DR102" s="152">
        <f t="shared" si="217"/>
        <v>0</v>
      </c>
      <c r="DS102" s="152">
        <f t="shared" si="217"/>
        <v>0</v>
      </c>
      <c r="DT102" s="152">
        <f t="shared" si="217"/>
        <v>0</v>
      </c>
      <c r="DU102" s="152">
        <f t="shared" si="217"/>
        <v>0</v>
      </c>
      <c r="DV102" s="152">
        <f t="shared" si="217"/>
        <v>0</v>
      </c>
      <c r="DW102" s="152">
        <f t="shared" si="217"/>
        <v>0</v>
      </c>
      <c r="DX102" s="152">
        <f t="shared" si="217"/>
        <v>0</v>
      </c>
      <c r="DY102" s="152">
        <f t="shared" si="217"/>
        <v>0</v>
      </c>
      <c r="DZ102" s="152">
        <f t="shared" si="217"/>
        <v>0</v>
      </c>
      <c r="EA102" s="152">
        <f t="shared" si="217"/>
        <v>0</v>
      </c>
      <c r="EB102" s="152">
        <f t="shared" si="217"/>
        <v>0</v>
      </c>
      <c r="EC102" s="152">
        <f t="shared" si="217"/>
        <v>0</v>
      </c>
      <c r="ED102" s="152">
        <f t="shared" si="217"/>
        <v>0</v>
      </c>
      <c r="EE102" s="152">
        <f t="shared" si="217"/>
        <v>0</v>
      </c>
      <c r="EF102" s="152">
        <f t="shared" si="217"/>
        <v>0</v>
      </c>
      <c r="EG102" s="152">
        <f t="shared" si="217"/>
        <v>0</v>
      </c>
      <c r="EH102" s="152">
        <f t="shared" si="217"/>
        <v>0</v>
      </c>
      <c r="EI102" s="152">
        <f t="shared" si="217"/>
        <v>0</v>
      </c>
      <c r="EJ102" s="152">
        <f t="shared" si="217"/>
        <v>0</v>
      </c>
      <c r="EK102" s="152">
        <f t="shared" si="217"/>
        <v>0</v>
      </c>
      <c r="EL102" s="152">
        <f t="shared" si="217"/>
        <v>0</v>
      </c>
      <c r="EM102" s="152">
        <f t="shared" si="217"/>
        <v>0</v>
      </c>
      <c r="EN102" s="152">
        <f t="shared" si="217"/>
        <v>0</v>
      </c>
      <c r="EO102" s="152">
        <f t="shared" si="217"/>
        <v>0</v>
      </c>
      <c r="EP102" s="152">
        <f t="shared" si="217"/>
        <v>0</v>
      </c>
      <c r="EQ102" s="152">
        <f t="shared" si="217"/>
        <v>0</v>
      </c>
      <c r="ER102" s="152">
        <f t="shared" si="217"/>
        <v>0</v>
      </c>
      <c r="ES102" s="152">
        <f t="shared" si="217"/>
        <v>0</v>
      </c>
      <c r="ET102" s="152">
        <f t="shared" si="217"/>
        <v>0</v>
      </c>
      <c r="EU102" s="152">
        <f t="shared" si="217"/>
        <v>0</v>
      </c>
      <c r="EV102" s="152">
        <f t="shared" si="217"/>
        <v>0</v>
      </c>
      <c r="EW102" s="152">
        <f t="shared" si="217"/>
        <v>0</v>
      </c>
      <c r="EX102" s="152">
        <f t="shared" si="217"/>
        <v>0</v>
      </c>
      <c r="EY102" s="152">
        <f t="shared" si="217"/>
        <v>0</v>
      </c>
      <c r="EZ102" s="152">
        <f t="shared" si="217"/>
        <v>0</v>
      </c>
      <c r="FA102" s="152">
        <f t="shared" si="217"/>
        <v>0</v>
      </c>
      <c r="FB102" s="152">
        <f t="shared" si="217"/>
        <v>0</v>
      </c>
      <c r="FC102" s="152">
        <f t="shared" si="217"/>
        <v>0</v>
      </c>
      <c r="FD102" s="152">
        <f t="shared" si="217"/>
        <v>0</v>
      </c>
      <c r="FE102" s="152">
        <f t="shared" si="217"/>
        <v>0</v>
      </c>
      <c r="FF102" s="152">
        <f t="shared" si="217"/>
        <v>0</v>
      </c>
      <c r="FG102" s="152">
        <f t="shared" si="217"/>
        <v>0</v>
      </c>
      <c r="FH102" s="152">
        <f t="shared" si="217"/>
        <v>0</v>
      </c>
      <c r="FI102" s="152">
        <f t="shared" ref="FI102:GJ102" si="218" xml:space="preserve"> FI$97</f>
        <v>0</v>
      </c>
      <c r="FJ102" s="152">
        <f t="shared" si="218"/>
        <v>0</v>
      </c>
      <c r="FK102" s="152">
        <f t="shared" si="218"/>
        <v>0</v>
      </c>
      <c r="FL102" s="152">
        <f t="shared" si="218"/>
        <v>0</v>
      </c>
      <c r="FM102" s="152">
        <f t="shared" si="218"/>
        <v>0</v>
      </c>
      <c r="FN102" s="152">
        <f t="shared" si="218"/>
        <v>0</v>
      </c>
      <c r="FO102" s="152">
        <f t="shared" si="218"/>
        <v>0</v>
      </c>
      <c r="FP102" s="152">
        <f t="shared" si="218"/>
        <v>0</v>
      </c>
      <c r="FQ102" s="152">
        <f t="shared" si="218"/>
        <v>0</v>
      </c>
      <c r="FR102" s="152">
        <f t="shared" si="218"/>
        <v>0</v>
      </c>
      <c r="FS102" s="152">
        <f t="shared" si="218"/>
        <v>0</v>
      </c>
      <c r="FT102" s="152">
        <f t="shared" si="218"/>
        <v>0</v>
      </c>
      <c r="FU102" s="152">
        <f t="shared" si="218"/>
        <v>0</v>
      </c>
      <c r="FV102" s="152">
        <f t="shared" si="218"/>
        <v>0</v>
      </c>
      <c r="FW102" s="152">
        <f t="shared" si="218"/>
        <v>0</v>
      </c>
      <c r="FX102" s="152">
        <f t="shared" si="218"/>
        <v>0</v>
      </c>
      <c r="FY102" s="152">
        <f t="shared" si="218"/>
        <v>0</v>
      </c>
      <c r="FZ102" s="152">
        <f t="shared" si="218"/>
        <v>0</v>
      </c>
      <c r="GA102" s="152">
        <f t="shared" si="218"/>
        <v>0</v>
      </c>
      <c r="GB102" s="152">
        <f t="shared" si="218"/>
        <v>0</v>
      </c>
      <c r="GC102" s="152">
        <f t="shared" si="218"/>
        <v>0</v>
      </c>
      <c r="GD102" s="152">
        <f t="shared" si="218"/>
        <v>0</v>
      </c>
      <c r="GE102" s="152">
        <f t="shared" si="218"/>
        <v>0</v>
      </c>
      <c r="GF102" s="152">
        <f t="shared" si="218"/>
        <v>0</v>
      </c>
      <c r="GG102" s="152">
        <f t="shared" si="218"/>
        <v>0</v>
      </c>
      <c r="GH102" s="152">
        <f t="shared" si="218"/>
        <v>0</v>
      </c>
      <c r="GI102" s="152">
        <f t="shared" si="218"/>
        <v>0</v>
      </c>
      <c r="GJ102" s="152">
        <f t="shared" si="218"/>
        <v>0</v>
      </c>
    </row>
    <row r="103" spans="1:192" s="193" customFormat="1" x14ac:dyDescent="0.25">
      <c r="A103" s="142"/>
      <c r="B103" s="142"/>
      <c r="C103" s="143"/>
      <c r="D103" s="144"/>
      <c r="E103" s="192" t="s">
        <v>242</v>
      </c>
      <c r="F103" s="192"/>
      <c r="G103" s="192" t="str">
        <f xml:space="preserve"> SMU</f>
        <v>$ 000s</v>
      </c>
      <c r="H103" s="192">
        <f xml:space="preserve"> SUM(J103:GJ103)</f>
        <v>257133.21698628771</v>
      </c>
      <c r="I103" s="145"/>
      <c r="J103" s="192">
        <f t="shared" ref="J103:AO103" si="219" xml:space="preserve"> INDEX(J100:J102,$F99)</f>
        <v>0</v>
      </c>
      <c r="K103" s="192">
        <f t="shared" si="219"/>
        <v>0</v>
      </c>
      <c r="L103" s="192">
        <f t="shared" si="219"/>
        <v>0</v>
      </c>
      <c r="M103" s="192">
        <f t="shared" si="219"/>
        <v>0</v>
      </c>
      <c r="N103" s="192">
        <f t="shared" si="219"/>
        <v>0</v>
      </c>
      <c r="O103" s="192">
        <f t="shared" si="219"/>
        <v>0</v>
      </c>
      <c r="P103" s="192">
        <f t="shared" si="219"/>
        <v>0</v>
      </c>
      <c r="Q103" s="192">
        <f t="shared" si="219"/>
        <v>5875.9403673095958</v>
      </c>
      <c r="R103" s="192">
        <f t="shared" si="219"/>
        <v>6030.1900336482367</v>
      </c>
      <c r="S103" s="192">
        <f t="shared" si="219"/>
        <v>6137.1129655595441</v>
      </c>
      <c r="T103" s="192">
        <f t="shared" si="219"/>
        <v>6211.871396129317</v>
      </c>
      <c r="U103" s="192">
        <f t="shared" si="219"/>
        <v>6318.6159775387077</v>
      </c>
      <c r="V103" s="192">
        <f t="shared" si="219"/>
        <v>6392.7391179082997</v>
      </c>
      <c r="W103" s="192">
        <f t="shared" si="219"/>
        <v>6507.5228968136462</v>
      </c>
      <c r="X103" s="192">
        <f t="shared" si="219"/>
        <v>6570.2077636312833</v>
      </c>
      <c r="Y103" s="192">
        <f t="shared" si="219"/>
        <v>6688.0443720026024</v>
      </c>
      <c r="Z103" s="192">
        <f t="shared" si="219"/>
        <v>6776.5081712185365</v>
      </c>
      <c r="AA103" s="192">
        <f t="shared" si="219"/>
        <v>6709.3421465313659</v>
      </c>
      <c r="AB103" s="192">
        <f t="shared" si="219"/>
        <v>6786.9643169664687</v>
      </c>
      <c r="AC103" s="192">
        <f t="shared" si="219"/>
        <v>6925.8661097082932</v>
      </c>
      <c r="AD103" s="192">
        <f t="shared" si="219"/>
        <v>7003.7522410476249</v>
      </c>
      <c r="AE103" s="192">
        <f t="shared" si="219"/>
        <v>7152.1696622395266</v>
      </c>
      <c r="AF103" s="192">
        <f t="shared" si="219"/>
        <v>7223.5074924962246</v>
      </c>
      <c r="AG103" s="192">
        <f t="shared" si="219"/>
        <v>7373.0539914338242</v>
      </c>
      <c r="AH103" s="192">
        <f t="shared" si="219"/>
        <v>7464.9926902462912</v>
      </c>
      <c r="AI103" s="192">
        <f t="shared" si="219"/>
        <v>7633.9503136078183</v>
      </c>
      <c r="AJ103" s="192">
        <f t="shared" si="219"/>
        <v>7711.2346677837813</v>
      </c>
      <c r="AK103" s="192">
        <f t="shared" si="219"/>
        <v>7735.7174194196032</v>
      </c>
      <c r="AL103" s="192">
        <f t="shared" si="219"/>
        <v>7821.4218912461356</v>
      </c>
      <c r="AM103" s="192">
        <f t="shared" si="219"/>
        <v>8016.3212853844288</v>
      </c>
      <c r="AN103" s="192">
        <f t="shared" si="219"/>
        <v>8103.1763818569689</v>
      </c>
      <c r="AO103" s="192">
        <f t="shared" si="219"/>
        <v>8295.4850956175251</v>
      </c>
      <c r="AP103" s="192">
        <f t="shared" ref="AP103:BD103" si="220" xml:space="preserve"> INDEX(AP100:AP102,$F99)</f>
        <v>8396.2087304188317</v>
      </c>
      <c r="AQ103" s="192">
        <f t="shared" si="220"/>
        <v>8617.0663801592382</v>
      </c>
      <c r="AR103" s="192">
        <f t="shared" si="220"/>
        <v>8704.3505812359163</v>
      </c>
      <c r="AS103" s="192">
        <f t="shared" si="220"/>
        <v>8938.8636705962508</v>
      </c>
      <c r="AT103" s="192">
        <f t="shared" si="220"/>
        <v>9026.8804507501591</v>
      </c>
      <c r="AU103" s="192">
        <f t="shared" si="220"/>
        <v>9275.9453871229634</v>
      </c>
      <c r="AV103" s="192">
        <f t="shared" si="220"/>
        <v>9374.5800055799755</v>
      </c>
      <c r="AW103" s="192">
        <f t="shared" si="220"/>
        <v>9615.291845420008</v>
      </c>
      <c r="AX103" s="192">
        <f t="shared" si="220"/>
        <v>9718.3211676587689</v>
      </c>
      <c r="AY103" s="192">
        <f t="shared" si="220"/>
        <v>0</v>
      </c>
      <c r="AZ103" s="192">
        <f t="shared" si="220"/>
        <v>0</v>
      </c>
      <c r="BA103" s="192">
        <f t="shared" si="220"/>
        <v>0</v>
      </c>
      <c r="BB103" s="192">
        <f t="shared" si="220"/>
        <v>0</v>
      </c>
      <c r="BC103" s="192">
        <f t="shared" si="220"/>
        <v>0</v>
      </c>
      <c r="BD103" s="192">
        <f t="shared" si="220"/>
        <v>0</v>
      </c>
      <c r="BE103" s="192">
        <f t="shared" ref="BE103:DP103" si="221" xml:space="preserve"> INDEX(BE100:BE102,$F99)</f>
        <v>0</v>
      </c>
      <c r="BF103" s="192">
        <f t="shared" si="221"/>
        <v>0</v>
      </c>
      <c r="BG103" s="192">
        <f t="shared" si="221"/>
        <v>0</v>
      </c>
      <c r="BH103" s="192">
        <f t="shared" si="221"/>
        <v>0</v>
      </c>
      <c r="BI103" s="192">
        <f t="shared" si="221"/>
        <v>0</v>
      </c>
      <c r="BJ103" s="192">
        <f t="shared" si="221"/>
        <v>0</v>
      </c>
      <c r="BK103" s="192">
        <f t="shared" si="221"/>
        <v>0</v>
      </c>
      <c r="BL103" s="192">
        <f t="shared" si="221"/>
        <v>0</v>
      </c>
      <c r="BM103" s="192">
        <f t="shared" si="221"/>
        <v>0</v>
      </c>
      <c r="BN103" s="192">
        <f t="shared" si="221"/>
        <v>0</v>
      </c>
      <c r="BO103" s="192">
        <f t="shared" si="221"/>
        <v>0</v>
      </c>
      <c r="BP103" s="192">
        <f t="shared" si="221"/>
        <v>0</v>
      </c>
      <c r="BQ103" s="192">
        <f t="shared" si="221"/>
        <v>0</v>
      </c>
      <c r="BR103" s="192">
        <f t="shared" si="221"/>
        <v>0</v>
      </c>
      <c r="BS103" s="192">
        <f t="shared" si="221"/>
        <v>0</v>
      </c>
      <c r="BT103" s="192">
        <f t="shared" si="221"/>
        <v>0</v>
      </c>
      <c r="BU103" s="192">
        <f t="shared" si="221"/>
        <v>0</v>
      </c>
      <c r="BV103" s="192">
        <f t="shared" si="221"/>
        <v>0</v>
      </c>
      <c r="BW103" s="192">
        <f t="shared" si="221"/>
        <v>0</v>
      </c>
      <c r="BX103" s="192">
        <f t="shared" si="221"/>
        <v>0</v>
      </c>
      <c r="BY103" s="192">
        <f t="shared" si="221"/>
        <v>0</v>
      </c>
      <c r="BZ103" s="192">
        <f t="shared" si="221"/>
        <v>0</v>
      </c>
      <c r="CA103" s="192">
        <f t="shared" si="221"/>
        <v>0</v>
      </c>
      <c r="CB103" s="192">
        <f t="shared" si="221"/>
        <v>0</v>
      </c>
      <c r="CC103" s="192">
        <f t="shared" si="221"/>
        <v>0</v>
      </c>
      <c r="CD103" s="192">
        <f t="shared" si="221"/>
        <v>0</v>
      </c>
      <c r="CE103" s="192">
        <f t="shared" si="221"/>
        <v>0</v>
      </c>
      <c r="CF103" s="192">
        <f t="shared" si="221"/>
        <v>0</v>
      </c>
      <c r="CG103" s="192">
        <f t="shared" si="221"/>
        <v>0</v>
      </c>
      <c r="CH103" s="192">
        <f t="shared" si="221"/>
        <v>0</v>
      </c>
      <c r="CI103" s="192">
        <f t="shared" si="221"/>
        <v>0</v>
      </c>
      <c r="CJ103" s="192">
        <f t="shared" si="221"/>
        <v>0</v>
      </c>
      <c r="CK103" s="192">
        <f t="shared" si="221"/>
        <v>0</v>
      </c>
      <c r="CL103" s="192">
        <f t="shared" si="221"/>
        <v>0</v>
      </c>
      <c r="CM103" s="192">
        <f t="shared" si="221"/>
        <v>0</v>
      </c>
      <c r="CN103" s="192">
        <f t="shared" si="221"/>
        <v>0</v>
      </c>
      <c r="CO103" s="192">
        <f t="shared" si="221"/>
        <v>0</v>
      </c>
      <c r="CP103" s="192">
        <f t="shared" si="221"/>
        <v>0</v>
      </c>
      <c r="CQ103" s="192">
        <f t="shared" si="221"/>
        <v>0</v>
      </c>
      <c r="CR103" s="192">
        <f t="shared" si="221"/>
        <v>0</v>
      </c>
      <c r="CS103" s="192">
        <f t="shared" si="221"/>
        <v>0</v>
      </c>
      <c r="CT103" s="192">
        <f t="shared" si="221"/>
        <v>0</v>
      </c>
      <c r="CU103" s="192">
        <f t="shared" si="221"/>
        <v>0</v>
      </c>
      <c r="CV103" s="192">
        <f t="shared" si="221"/>
        <v>0</v>
      </c>
      <c r="CW103" s="192">
        <f t="shared" si="221"/>
        <v>0</v>
      </c>
      <c r="CX103" s="192">
        <f t="shared" si="221"/>
        <v>0</v>
      </c>
      <c r="CY103" s="192">
        <f t="shared" si="221"/>
        <v>0</v>
      </c>
      <c r="CZ103" s="192">
        <f t="shared" si="221"/>
        <v>0</v>
      </c>
      <c r="DA103" s="192">
        <f t="shared" si="221"/>
        <v>0</v>
      </c>
      <c r="DB103" s="192">
        <f t="shared" si="221"/>
        <v>0</v>
      </c>
      <c r="DC103" s="192">
        <f t="shared" si="221"/>
        <v>0</v>
      </c>
      <c r="DD103" s="192">
        <f t="shared" si="221"/>
        <v>0</v>
      </c>
      <c r="DE103" s="192">
        <f t="shared" si="221"/>
        <v>0</v>
      </c>
      <c r="DF103" s="192">
        <f t="shared" si="221"/>
        <v>0</v>
      </c>
      <c r="DG103" s="192">
        <f t="shared" si="221"/>
        <v>0</v>
      </c>
      <c r="DH103" s="192">
        <f t="shared" si="221"/>
        <v>0</v>
      </c>
      <c r="DI103" s="192">
        <f t="shared" si="221"/>
        <v>0</v>
      </c>
      <c r="DJ103" s="192">
        <f t="shared" si="221"/>
        <v>0</v>
      </c>
      <c r="DK103" s="192">
        <f t="shared" si="221"/>
        <v>0</v>
      </c>
      <c r="DL103" s="192">
        <f t="shared" si="221"/>
        <v>0</v>
      </c>
      <c r="DM103" s="192">
        <f t="shared" si="221"/>
        <v>0</v>
      </c>
      <c r="DN103" s="192">
        <f t="shared" si="221"/>
        <v>0</v>
      </c>
      <c r="DO103" s="192">
        <f t="shared" si="221"/>
        <v>0</v>
      </c>
      <c r="DP103" s="192">
        <f t="shared" si="221"/>
        <v>0</v>
      </c>
      <c r="DQ103" s="192">
        <f t="shared" ref="DQ103:GB103" si="222" xml:space="preserve"> INDEX(DQ100:DQ102,$F99)</f>
        <v>0</v>
      </c>
      <c r="DR103" s="192">
        <f t="shared" si="222"/>
        <v>0</v>
      </c>
      <c r="DS103" s="192">
        <f t="shared" si="222"/>
        <v>0</v>
      </c>
      <c r="DT103" s="192">
        <f t="shared" si="222"/>
        <v>0</v>
      </c>
      <c r="DU103" s="192">
        <f t="shared" si="222"/>
        <v>0</v>
      </c>
      <c r="DV103" s="192">
        <f t="shared" si="222"/>
        <v>0</v>
      </c>
      <c r="DW103" s="192">
        <f t="shared" si="222"/>
        <v>0</v>
      </c>
      <c r="DX103" s="192">
        <f t="shared" si="222"/>
        <v>0</v>
      </c>
      <c r="DY103" s="192">
        <f t="shared" si="222"/>
        <v>0</v>
      </c>
      <c r="DZ103" s="192">
        <f t="shared" si="222"/>
        <v>0</v>
      </c>
      <c r="EA103" s="192">
        <f t="shared" si="222"/>
        <v>0</v>
      </c>
      <c r="EB103" s="192">
        <f t="shared" si="222"/>
        <v>0</v>
      </c>
      <c r="EC103" s="192">
        <f t="shared" si="222"/>
        <v>0</v>
      </c>
      <c r="ED103" s="192">
        <f t="shared" si="222"/>
        <v>0</v>
      </c>
      <c r="EE103" s="192">
        <f t="shared" si="222"/>
        <v>0</v>
      </c>
      <c r="EF103" s="192">
        <f t="shared" si="222"/>
        <v>0</v>
      </c>
      <c r="EG103" s="192">
        <f t="shared" si="222"/>
        <v>0</v>
      </c>
      <c r="EH103" s="192">
        <f t="shared" si="222"/>
        <v>0</v>
      </c>
      <c r="EI103" s="192">
        <f t="shared" si="222"/>
        <v>0</v>
      </c>
      <c r="EJ103" s="192">
        <f t="shared" si="222"/>
        <v>0</v>
      </c>
      <c r="EK103" s="192">
        <f t="shared" si="222"/>
        <v>0</v>
      </c>
      <c r="EL103" s="192">
        <f t="shared" si="222"/>
        <v>0</v>
      </c>
      <c r="EM103" s="192">
        <f t="shared" si="222"/>
        <v>0</v>
      </c>
      <c r="EN103" s="192">
        <f t="shared" si="222"/>
        <v>0</v>
      </c>
      <c r="EO103" s="192">
        <f t="shared" si="222"/>
        <v>0</v>
      </c>
      <c r="EP103" s="192">
        <f t="shared" si="222"/>
        <v>0</v>
      </c>
      <c r="EQ103" s="192">
        <f t="shared" si="222"/>
        <v>0</v>
      </c>
      <c r="ER103" s="192">
        <f t="shared" si="222"/>
        <v>0</v>
      </c>
      <c r="ES103" s="192">
        <f t="shared" si="222"/>
        <v>0</v>
      </c>
      <c r="ET103" s="192">
        <f t="shared" si="222"/>
        <v>0</v>
      </c>
      <c r="EU103" s="192">
        <f t="shared" si="222"/>
        <v>0</v>
      </c>
      <c r="EV103" s="192">
        <f t="shared" si="222"/>
        <v>0</v>
      </c>
      <c r="EW103" s="192">
        <f t="shared" si="222"/>
        <v>0</v>
      </c>
      <c r="EX103" s="192">
        <f t="shared" si="222"/>
        <v>0</v>
      </c>
      <c r="EY103" s="192">
        <f t="shared" si="222"/>
        <v>0</v>
      </c>
      <c r="EZ103" s="192">
        <f t="shared" si="222"/>
        <v>0</v>
      </c>
      <c r="FA103" s="192">
        <f t="shared" si="222"/>
        <v>0</v>
      </c>
      <c r="FB103" s="192">
        <f t="shared" si="222"/>
        <v>0</v>
      </c>
      <c r="FC103" s="192">
        <f t="shared" si="222"/>
        <v>0</v>
      </c>
      <c r="FD103" s="192">
        <f t="shared" si="222"/>
        <v>0</v>
      </c>
      <c r="FE103" s="192">
        <f t="shared" si="222"/>
        <v>0</v>
      </c>
      <c r="FF103" s="192">
        <f t="shared" si="222"/>
        <v>0</v>
      </c>
      <c r="FG103" s="192">
        <f t="shared" si="222"/>
        <v>0</v>
      </c>
      <c r="FH103" s="192">
        <f t="shared" si="222"/>
        <v>0</v>
      </c>
      <c r="FI103" s="192">
        <f t="shared" si="222"/>
        <v>0</v>
      </c>
      <c r="FJ103" s="192">
        <f t="shared" si="222"/>
        <v>0</v>
      </c>
      <c r="FK103" s="192">
        <f t="shared" si="222"/>
        <v>0</v>
      </c>
      <c r="FL103" s="192">
        <f t="shared" si="222"/>
        <v>0</v>
      </c>
      <c r="FM103" s="192">
        <f t="shared" si="222"/>
        <v>0</v>
      </c>
      <c r="FN103" s="192">
        <f t="shared" si="222"/>
        <v>0</v>
      </c>
      <c r="FO103" s="192">
        <f t="shared" si="222"/>
        <v>0</v>
      </c>
      <c r="FP103" s="192">
        <f t="shared" si="222"/>
        <v>0</v>
      </c>
      <c r="FQ103" s="192">
        <f t="shared" si="222"/>
        <v>0</v>
      </c>
      <c r="FR103" s="192">
        <f t="shared" si="222"/>
        <v>0</v>
      </c>
      <c r="FS103" s="192">
        <f t="shared" si="222"/>
        <v>0</v>
      </c>
      <c r="FT103" s="192">
        <f t="shared" si="222"/>
        <v>0</v>
      </c>
      <c r="FU103" s="192">
        <f t="shared" si="222"/>
        <v>0</v>
      </c>
      <c r="FV103" s="192">
        <f t="shared" si="222"/>
        <v>0</v>
      </c>
      <c r="FW103" s="192">
        <f t="shared" si="222"/>
        <v>0</v>
      </c>
      <c r="FX103" s="192">
        <f t="shared" si="222"/>
        <v>0</v>
      </c>
      <c r="FY103" s="192">
        <f t="shared" si="222"/>
        <v>0</v>
      </c>
      <c r="FZ103" s="192">
        <f t="shared" si="222"/>
        <v>0</v>
      </c>
      <c r="GA103" s="192">
        <f t="shared" si="222"/>
        <v>0</v>
      </c>
      <c r="GB103" s="192">
        <f t="shared" si="222"/>
        <v>0</v>
      </c>
      <c r="GC103" s="192">
        <f t="shared" ref="GC103:GJ103" si="223" xml:space="preserve"> INDEX(GC100:GC102,$F99)</f>
        <v>0</v>
      </c>
      <c r="GD103" s="192">
        <f t="shared" si="223"/>
        <v>0</v>
      </c>
      <c r="GE103" s="192">
        <f t="shared" si="223"/>
        <v>0</v>
      </c>
      <c r="GF103" s="192">
        <f t="shared" si="223"/>
        <v>0</v>
      </c>
      <c r="GG103" s="192">
        <f t="shared" si="223"/>
        <v>0</v>
      </c>
      <c r="GH103" s="192">
        <f t="shared" si="223"/>
        <v>0</v>
      </c>
      <c r="GI103" s="192">
        <f t="shared" si="223"/>
        <v>0</v>
      </c>
      <c r="GJ103" s="192">
        <f t="shared" si="223"/>
        <v>0</v>
      </c>
    </row>
    <row r="104" spans="1:192" x14ac:dyDescent="0.25">
      <c r="A104" s="142"/>
      <c r="B104" s="142"/>
      <c r="C104" s="143"/>
      <c r="D104" s="144"/>
      <c r="E104" s="192" t="str">
        <f xml:space="preserve"> LEFT(E103, LEN(E103) - 4)</f>
        <v>Senior debt principal repayment</v>
      </c>
      <c r="F104" s="192"/>
      <c r="G104" s="192" t="str">
        <f xml:space="preserve"> SMU</f>
        <v>$ 000s</v>
      </c>
      <c r="H104" s="192">
        <f xml:space="preserve"> SUM(J104:GJ104)</f>
        <v>-257133.21698628771</v>
      </c>
      <c r="I104" s="145"/>
      <c r="J104" s="192">
        <f t="shared" ref="J104:BD104" si="224" xml:space="preserve"> -1 * J103</f>
        <v>0</v>
      </c>
      <c r="K104" s="192">
        <f t="shared" si="224"/>
        <v>0</v>
      </c>
      <c r="L104" s="192">
        <f t="shared" si="224"/>
        <v>0</v>
      </c>
      <c r="M104" s="192">
        <f t="shared" si="224"/>
        <v>0</v>
      </c>
      <c r="N104" s="192">
        <f t="shared" si="224"/>
        <v>0</v>
      </c>
      <c r="O104" s="192">
        <f t="shared" si="224"/>
        <v>0</v>
      </c>
      <c r="P104" s="192">
        <f t="shared" si="224"/>
        <v>0</v>
      </c>
      <c r="Q104" s="192">
        <f t="shared" si="224"/>
        <v>-5875.9403673095958</v>
      </c>
      <c r="R104" s="192">
        <f t="shared" si="224"/>
        <v>-6030.1900336482367</v>
      </c>
      <c r="S104" s="145">
        <f t="shared" si="224"/>
        <v>-6137.1129655595441</v>
      </c>
      <c r="T104" s="192">
        <f t="shared" si="224"/>
        <v>-6211.871396129317</v>
      </c>
      <c r="U104" s="192">
        <f t="shared" si="224"/>
        <v>-6318.6159775387077</v>
      </c>
      <c r="V104" s="192">
        <f t="shared" si="224"/>
        <v>-6392.7391179082997</v>
      </c>
      <c r="W104" s="192">
        <f t="shared" si="224"/>
        <v>-6507.5228968136462</v>
      </c>
      <c r="X104" s="192">
        <f t="shared" si="224"/>
        <v>-6570.2077636312833</v>
      </c>
      <c r="Y104" s="192">
        <f t="shared" si="224"/>
        <v>-6688.0443720026024</v>
      </c>
      <c r="Z104" s="192">
        <f t="shared" si="224"/>
        <v>-6776.5081712185365</v>
      </c>
      <c r="AA104" s="192">
        <f t="shared" si="224"/>
        <v>-6709.3421465313659</v>
      </c>
      <c r="AB104" s="192">
        <f t="shared" si="224"/>
        <v>-6786.9643169664687</v>
      </c>
      <c r="AC104" s="192">
        <f t="shared" si="224"/>
        <v>-6925.8661097082932</v>
      </c>
      <c r="AD104" s="192">
        <f t="shared" si="224"/>
        <v>-7003.7522410476249</v>
      </c>
      <c r="AE104" s="192">
        <f t="shared" si="224"/>
        <v>-7152.1696622395266</v>
      </c>
      <c r="AF104" s="192">
        <f t="shared" si="224"/>
        <v>-7223.5074924962246</v>
      </c>
      <c r="AG104" s="192">
        <f t="shared" si="224"/>
        <v>-7373.0539914338242</v>
      </c>
      <c r="AH104" s="192">
        <f t="shared" si="224"/>
        <v>-7464.9926902462912</v>
      </c>
      <c r="AI104" s="192">
        <f t="shared" si="224"/>
        <v>-7633.9503136078183</v>
      </c>
      <c r="AJ104" s="192">
        <f t="shared" si="224"/>
        <v>-7711.2346677837813</v>
      </c>
      <c r="AK104" s="192">
        <f t="shared" si="224"/>
        <v>-7735.7174194196032</v>
      </c>
      <c r="AL104" s="192">
        <f t="shared" si="224"/>
        <v>-7821.4218912461356</v>
      </c>
      <c r="AM104" s="192">
        <f t="shared" si="224"/>
        <v>-8016.3212853844288</v>
      </c>
      <c r="AN104" s="192">
        <f t="shared" si="224"/>
        <v>-8103.1763818569689</v>
      </c>
      <c r="AO104" s="192">
        <f t="shared" si="224"/>
        <v>-8295.4850956175251</v>
      </c>
      <c r="AP104" s="192">
        <f t="shared" si="224"/>
        <v>-8396.2087304188317</v>
      </c>
      <c r="AQ104" s="192">
        <f t="shared" si="224"/>
        <v>-8617.0663801592382</v>
      </c>
      <c r="AR104" s="192">
        <f t="shared" si="224"/>
        <v>-8704.3505812359163</v>
      </c>
      <c r="AS104" s="192">
        <f t="shared" si="224"/>
        <v>-8938.8636705962508</v>
      </c>
      <c r="AT104" s="192">
        <f t="shared" si="224"/>
        <v>-9026.8804507501591</v>
      </c>
      <c r="AU104" s="192">
        <f t="shared" si="224"/>
        <v>-9275.9453871229634</v>
      </c>
      <c r="AV104" s="192">
        <f t="shared" si="224"/>
        <v>-9374.5800055799755</v>
      </c>
      <c r="AW104" s="192">
        <f t="shared" si="224"/>
        <v>-9615.291845420008</v>
      </c>
      <c r="AX104" s="192">
        <f t="shared" si="224"/>
        <v>-9718.3211676587689</v>
      </c>
      <c r="AY104" s="192">
        <f t="shared" si="224"/>
        <v>0</v>
      </c>
      <c r="AZ104" s="192">
        <f t="shared" si="224"/>
        <v>0</v>
      </c>
      <c r="BA104" s="192">
        <f t="shared" si="224"/>
        <v>0</v>
      </c>
      <c r="BB104" s="192">
        <f t="shared" si="224"/>
        <v>0</v>
      </c>
      <c r="BC104" s="192">
        <f t="shared" si="224"/>
        <v>0</v>
      </c>
      <c r="BD104" s="192">
        <f t="shared" si="224"/>
        <v>0</v>
      </c>
      <c r="BE104" s="192">
        <f t="shared" ref="BE104:DP104" si="225" xml:space="preserve"> -1 * BE103</f>
        <v>0</v>
      </c>
      <c r="BF104" s="192">
        <f t="shared" si="225"/>
        <v>0</v>
      </c>
      <c r="BG104" s="192">
        <f t="shared" si="225"/>
        <v>0</v>
      </c>
      <c r="BH104" s="192">
        <f t="shared" si="225"/>
        <v>0</v>
      </c>
      <c r="BI104" s="192">
        <f t="shared" si="225"/>
        <v>0</v>
      </c>
      <c r="BJ104" s="192">
        <f t="shared" si="225"/>
        <v>0</v>
      </c>
      <c r="BK104" s="192">
        <f t="shared" si="225"/>
        <v>0</v>
      </c>
      <c r="BL104" s="192">
        <f t="shared" si="225"/>
        <v>0</v>
      </c>
      <c r="BM104" s="192">
        <f t="shared" si="225"/>
        <v>0</v>
      </c>
      <c r="BN104" s="192">
        <f t="shared" si="225"/>
        <v>0</v>
      </c>
      <c r="BO104" s="192">
        <f t="shared" si="225"/>
        <v>0</v>
      </c>
      <c r="BP104" s="192">
        <f t="shared" si="225"/>
        <v>0</v>
      </c>
      <c r="BQ104" s="192">
        <f t="shared" si="225"/>
        <v>0</v>
      </c>
      <c r="BR104" s="192">
        <f t="shared" si="225"/>
        <v>0</v>
      </c>
      <c r="BS104" s="192">
        <f t="shared" si="225"/>
        <v>0</v>
      </c>
      <c r="BT104" s="192">
        <f t="shared" si="225"/>
        <v>0</v>
      </c>
      <c r="BU104" s="192">
        <f t="shared" si="225"/>
        <v>0</v>
      </c>
      <c r="BV104" s="192">
        <f t="shared" si="225"/>
        <v>0</v>
      </c>
      <c r="BW104" s="192">
        <f t="shared" si="225"/>
        <v>0</v>
      </c>
      <c r="BX104" s="192">
        <f t="shared" si="225"/>
        <v>0</v>
      </c>
      <c r="BY104" s="192">
        <f t="shared" si="225"/>
        <v>0</v>
      </c>
      <c r="BZ104" s="192">
        <f t="shared" si="225"/>
        <v>0</v>
      </c>
      <c r="CA104" s="192">
        <f t="shared" si="225"/>
        <v>0</v>
      </c>
      <c r="CB104" s="192">
        <f t="shared" si="225"/>
        <v>0</v>
      </c>
      <c r="CC104" s="192">
        <f t="shared" si="225"/>
        <v>0</v>
      </c>
      <c r="CD104" s="192">
        <f t="shared" si="225"/>
        <v>0</v>
      </c>
      <c r="CE104" s="192">
        <f t="shared" si="225"/>
        <v>0</v>
      </c>
      <c r="CF104" s="192">
        <f t="shared" si="225"/>
        <v>0</v>
      </c>
      <c r="CG104" s="192">
        <f t="shared" si="225"/>
        <v>0</v>
      </c>
      <c r="CH104" s="192">
        <f t="shared" si="225"/>
        <v>0</v>
      </c>
      <c r="CI104" s="192">
        <f t="shared" si="225"/>
        <v>0</v>
      </c>
      <c r="CJ104" s="192">
        <f t="shared" si="225"/>
        <v>0</v>
      </c>
      <c r="CK104" s="192">
        <f t="shared" si="225"/>
        <v>0</v>
      </c>
      <c r="CL104" s="192">
        <f t="shared" si="225"/>
        <v>0</v>
      </c>
      <c r="CM104" s="192">
        <f t="shared" si="225"/>
        <v>0</v>
      </c>
      <c r="CN104" s="192">
        <f t="shared" si="225"/>
        <v>0</v>
      </c>
      <c r="CO104" s="192">
        <f t="shared" si="225"/>
        <v>0</v>
      </c>
      <c r="CP104" s="192">
        <f t="shared" si="225"/>
        <v>0</v>
      </c>
      <c r="CQ104" s="192">
        <f t="shared" si="225"/>
        <v>0</v>
      </c>
      <c r="CR104" s="192">
        <f t="shared" si="225"/>
        <v>0</v>
      </c>
      <c r="CS104" s="192">
        <f t="shared" si="225"/>
        <v>0</v>
      </c>
      <c r="CT104" s="192">
        <f t="shared" si="225"/>
        <v>0</v>
      </c>
      <c r="CU104" s="192">
        <f t="shared" si="225"/>
        <v>0</v>
      </c>
      <c r="CV104" s="192">
        <f t="shared" si="225"/>
        <v>0</v>
      </c>
      <c r="CW104" s="192">
        <f t="shared" si="225"/>
        <v>0</v>
      </c>
      <c r="CX104" s="192">
        <f t="shared" si="225"/>
        <v>0</v>
      </c>
      <c r="CY104" s="192">
        <f t="shared" si="225"/>
        <v>0</v>
      </c>
      <c r="CZ104" s="192">
        <f t="shared" si="225"/>
        <v>0</v>
      </c>
      <c r="DA104" s="192">
        <f t="shared" si="225"/>
        <v>0</v>
      </c>
      <c r="DB104" s="192">
        <f t="shared" si="225"/>
        <v>0</v>
      </c>
      <c r="DC104" s="192">
        <f t="shared" si="225"/>
        <v>0</v>
      </c>
      <c r="DD104" s="192">
        <f t="shared" si="225"/>
        <v>0</v>
      </c>
      <c r="DE104" s="192">
        <f t="shared" si="225"/>
        <v>0</v>
      </c>
      <c r="DF104" s="192">
        <f t="shared" si="225"/>
        <v>0</v>
      </c>
      <c r="DG104" s="192">
        <f t="shared" si="225"/>
        <v>0</v>
      </c>
      <c r="DH104" s="192">
        <f t="shared" si="225"/>
        <v>0</v>
      </c>
      <c r="DI104" s="192">
        <f t="shared" si="225"/>
        <v>0</v>
      </c>
      <c r="DJ104" s="192">
        <f t="shared" si="225"/>
        <v>0</v>
      </c>
      <c r="DK104" s="192">
        <f t="shared" si="225"/>
        <v>0</v>
      </c>
      <c r="DL104" s="192">
        <f t="shared" si="225"/>
        <v>0</v>
      </c>
      <c r="DM104" s="192">
        <f t="shared" si="225"/>
        <v>0</v>
      </c>
      <c r="DN104" s="192">
        <f t="shared" si="225"/>
        <v>0</v>
      </c>
      <c r="DO104" s="192">
        <f t="shared" si="225"/>
        <v>0</v>
      </c>
      <c r="DP104" s="192">
        <f t="shared" si="225"/>
        <v>0</v>
      </c>
      <c r="DQ104" s="192">
        <f t="shared" ref="DQ104:GB104" si="226" xml:space="preserve"> -1 * DQ103</f>
        <v>0</v>
      </c>
      <c r="DR104" s="192">
        <f t="shared" si="226"/>
        <v>0</v>
      </c>
      <c r="DS104" s="192">
        <f t="shared" si="226"/>
        <v>0</v>
      </c>
      <c r="DT104" s="192">
        <f t="shared" si="226"/>
        <v>0</v>
      </c>
      <c r="DU104" s="192">
        <f t="shared" si="226"/>
        <v>0</v>
      </c>
      <c r="DV104" s="192">
        <f t="shared" si="226"/>
        <v>0</v>
      </c>
      <c r="DW104" s="192">
        <f t="shared" si="226"/>
        <v>0</v>
      </c>
      <c r="DX104" s="192">
        <f t="shared" si="226"/>
        <v>0</v>
      </c>
      <c r="DY104" s="192">
        <f t="shared" si="226"/>
        <v>0</v>
      </c>
      <c r="DZ104" s="192">
        <f t="shared" si="226"/>
        <v>0</v>
      </c>
      <c r="EA104" s="192">
        <f t="shared" si="226"/>
        <v>0</v>
      </c>
      <c r="EB104" s="192">
        <f t="shared" si="226"/>
        <v>0</v>
      </c>
      <c r="EC104" s="192">
        <f t="shared" si="226"/>
        <v>0</v>
      </c>
      <c r="ED104" s="192">
        <f t="shared" si="226"/>
        <v>0</v>
      </c>
      <c r="EE104" s="192">
        <f t="shared" si="226"/>
        <v>0</v>
      </c>
      <c r="EF104" s="192">
        <f t="shared" si="226"/>
        <v>0</v>
      </c>
      <c r="EG104" s="192">
        <f t="shared" si="226"/>
        <v>0</v>
      </c>
      <c r="EH104" s="192">
        <f t="shared" si="226"/>
        <v>0</v>
      </c>
      <c r="EI104" s="192">
        <f t="shared" si="226"/>
        <v>0</v>
      </c>
      <c r="EJ104" s="192">
        <f t="shared" si="226"/>
        <v>0</v>
      </c>
      <c r="EK104" s="192">
        <f t="shared" si="226"/>
        <v>0</v>
      </c>
      <c r="EL104" s="192">
        <f t="shared" si="226"/>
        <v>0</v>
      </c>
      <c r="EM104" s="192">
        <f t="shared" si="226"/>
        <v>0</v>
      </c>
      <c r="EN104" s="192">
        <f t="shared" si="226"/>
        <v>0</v>
      </c>
      <c r="EO104" s="192">
        <f t="shared" si="226"/>
        <v>0</v>
      </c>
      <c r="EP104" s="192">
        <f t="shared" si="226"/>
        <v>0</v>
      </c>
      <c r="EQ104" s="192">
        <f t="shared" si="226"/>
        <v>0</v>
      </c>
      <c r="ER104" s="192">
        <f t="shared" si="226"/>
        <v>0</v>
      </c>
      <c r="ES104" s="192">
        <f t="shared" si="226"/>
        <v>0</v>
      </c>
      <c r="ET104" s="192">
        <f t="shared" si="226"/>
        <v>0</v>
      </c>
      <c r="EU104" s="192">
        <f t="shared" si="226"/>
        <v>0</v>
      </c>
      <c r="EV104" s="192">
        <f t="shared" si="226"/>
        <v>0</v>
      </c>
      <c r="EW104" s="192">
        <f t="shared" si="226"/>
        <v>0</v>
      </c>
      <c r="EX104" s="192">
        <f t="shared" si="226"/>
        <v>0</v>
      </c>
      <c r="EY104" s="192">
        <f t="shared" si="226"/>
        <v>0</v>
      </c>
      <c r="EZ104" s="192">
        <f t="shared" si="226"/>
        <v>0</v>
      </c>
      <c r="FA104" s="192">
        <f t="shared" si="226"/>
        <v>0</v>
      </c>
      <c r="FB104" s="192">
        <f t="shared" si="226"/>
        <v>0</v>
      </c>
      <c r="FC104" s="192">
        <f t="shared" si="226"/>
        <v>0</v>
      </c>
      <c r="FD104" s="192">
        <f t="shared" si="226"/>
        <v>0</v>
      </c>
      <c r="FE104" s="192">
        <f t="shared" si="226"/>
        <v>0</v>
      </c>
      <c r="FF104" s="192">
        <f t="shared" si="226"/>
        <v>0</v>
      </c>
      <c r="FG104" s="192">
        <f t="shared" si="226"/>
        <v>0</v>
      </c>
      <c r="FH104" s="192">
        <f t="shared" si="226"/>
        <v>0</v>
      </c>
      <c r="FI104" s="192">
        <f t="shared" si="226"/>
        <v>0</v>
      </c>
      <c r="FJ104" s="192">
        <f t="shared" si="226"/>
        <v>0</v>
      </c>
      <c r="FK104" s="192">
        <f t="shared" si="226"/>
        <v>0</v>
      </c>
      <c r="FL104" s="192">
        <f t="shared" si="226"/>
        <v>0</v>
      </c>
      <c r="FM104" s="192">
        <f t="shared" si="226"/>
        <v>0</v>
      </c>
      <c r="FN104" s="192">
        <f t="shared" si="226"/>
        <v>0</v>
      </c>
      <c r="FO104" s="192">
        <f t="shared" si="226"/>
        <v>0</v>
      </c>
      <c r="FP104" s="192">
        <f t="shared" si="226"/>
        <v>0</v>
      </c>
      <c r="FQ104" s="192">
        <f t="shared" si="226"/>
        <v>0</v>
      </c>
      <c r="FR104" s="192">
        <f t="shared" si="226"/>
        <v>0</v>
      </c>
      <c r="FS104" s="192">
        <f t="shared" si="226"/>
        <v>0</v>
      </c>
      <c r="FT104" s="192">
        <f t="shared" si="226"/>
        <v>0</v>
      </c>
      <c r="FU104" s="192">
        <f t="shared" si="226"/>
        <v>0</v>
      </c>
      <c r="FV104" s="192">
        <f t="shared" si="226"/>
        <v>0</v>
      </c>
      <c r="FW104" s="192">
        <f t="shared" si="226"/>
        <v>0</v>
      </c>
      <c r="FX104" s="192">
        <f t="shared" si="226"/>
        <v>0</v>
      </c>
      <c r="FY104" s="192">
        <f t="shared" si="226"/>
        <v>0</v>
      </c>
      <c r="FZ104" s="192">
        <f t="shared" si="226"/>
        <v>0</v>
      </c>
      <c r="GA104" s="192">
        <f t="shared" si="226"/>
        <v>0</v>
      </c>
      <c r="GB104" s="192">
        <f t="shared" si="226"/>
        <v>0</v>
      </c>
      <c r="GC104" s="192">
        <f t="shared" ref="GC104:GJ104" si="227" xml:space="preserve"> -1 * GC103</f>
        <v>0</v>
      </c>
      <c r="GD104" s="192">
        <f t="shared" si="227"/>
        <v>0</v>
      </c>
      <c r="GE104" s="192">
        <f t="shared" si="227"/>
        <v>0</v>
      </c>
      <c r="GF104" s="192">
        <f t="shared" si="227"/>
        <v>0</v>
      </c>
      <c r="GG104" s="192">
        <f t="shared" si="227"/>
        <v>0</v>
      </c>
      <c r="GH104" s="192">
        <f t="shared" si="227"/>
        <v>0</v>
      </c>
      <c r="GI104" s="192">
        <f t="shared" si="227"/>
        <v>0</v>
      </c>
      <c r="GJ104" s="192">
        <f t="shared" si="227"/>
        <v>0</v>
      </c>
    </row>
    <row r="106" spans="1:192" x14ac:dyDescent="0.25">
      <c r="B106" s="15" t="s">
        <v>171</v>
      </c>
    </row>
    <row r="107" spans="1:192" s="708" customFormat="1" x14ac:dyDescent="0.25">
      <c r="A107" s="703"/>
      <c r="B107" s="703"/>
      <c r="C107" s="704"/>
      <c r="D107" s="705"/>
      <c r="E107" s="706" t="s">
        <v>170</v>
      </c>
      <c r="F107" s="706"/>
      <c r="G107" s="706" t="str">
        <f xml:space="preserve"> SMU</f>
        <v>$ 000s</v>
      </c>
      <c r="H107" s="706"/>
      <c r="I107" s="707"/>
      <c r="J107" s="706">
        <f t="shared" ref="J107:BD107" si="228">I110</f>
        <v>0</v>
      </c>
      <c r="K107" s="706">
        <f t="shared" si="228"/>
        <v>0</v>
      </c>
      <c r="L107" s="706">
        <f t="shared" si="228"/>
        <v>0</v>
      </c>
      <c r="M107" s="706">
        <f t="shared" si="228"/>
        <v>0</v>
      </c>
      <c r="N107" s="706">
        <f t="shared" si="228"/>
        <v>17320.323780675546</v>
      </c>
      <c r="O107" s="706">
        <f t="shared" si="228"/>
        <v>91556.09289149617</v>
      </c>
      <c r="P107" s="706">
        <f t="shared" si="228"/>
        <v>167076.06104078697</v>
      </c>
      <c r="Q107" s="706">
        <f t="shared" si="228"/>
        <v>257133.21698628788</v>
      </c>
      <c r="R107" s="706">
        <f t="shared" si="228"/>
        <v>251257.27661897827</v>
      </c>
      <c r="S107" s="706">
        <f t="shared" si="228"/>
        <v>245227.08658533002</v>
      </c>
      <c r="T107" s="706">
        <f t="shared" si="228"/>
        <v>239089.97361977046</v>
      </c>
      <c r="U107" s="706">
        <f t="shared" si="228"/>
        <v>232878.10222364115</v>
      </c>
      <c r="V107" s="706">
        <f t="shared" si="228"/>
        <v>226559.48624610243</v>
      </c>
      <c r="W107" s="706">
        <f t="shared" si="228"/>
        <v>220166.74712819414</v>
      </c>
      <c r="X107" s="706">
        <f t="shared" si="228"/>
        <v>213659.2242313805</v>
      </c>
      <c r="Y107" s="706">
        <f t="shared" si="228"/>
        <v>207089.01646774923</v>
      </c>
      <c r="Z107" s="706">
        <f t="shared" si="228"/>
        <v>200400.97209574663</v>
      </c>
      <c r="AA107" s="706">
        <f t="shared" si="228"/>
        <v>193624.4639245281</v>
      </c>
      <c r="AB107" s="706">
        <f t="shared" si="228"/>
        <v>186915.12177799674</v>
      </c>
      <c r="AC107" s="706">
        <f t="shared" si="228"/>
        <v>180128.15746103026</v>
      </c>
      <c r="AD107" s="706">
        <f t="shared" si="228"/>
        <v>173202.29135132197</v>
      </c>
      <c r="AE107" s="706">
        <f t="shared" si="228"/>
        <v>166198.53911027435</v>
      </c>
      <c r="AF107" s="706">
        <f t="shared" si="228"/>
        <v>159046.36944803482</v>
      </c>
      <c r="AG107" s="706">
        <f t="shared" si="228"/>
        <v>151822.8619555386</v>
      </c>
      <c r="AH107" s="706">
        <f t="shared" si="228"/>
        <v>144449.80796410478</v>
      </c>
      <c r="AI107" s="706">
        <f t="shared" si="228"/>
        <v>136984.81527385849</v>
      </c>
      <c r="AJ107" s="706">
        <f t="shared" si="228"/>
        <v>129350.86496025068</v>
      </c>
      <c r="AK107" s="706">
        <f t="shared" si="228"/>
        <v>121639.6302924669</v>
      </c>
      <c r="AL107" s="706">
        <f t="shared" si="228"/>
        <v>113903.9128730473</v>
      </c>
      <c r="AM107" s="706">
        <f t="shared" si="228"/>
        <v>106082.49098180117</v>
      </c>
      <c r="AN107" s="706">
        <f t="shared" si="228"/>
        <v>98066.169696416735</v>
      </c>
      <c r="AO107" s="706">
        <f t="shared" si="228"/>
        <v>89962.993314559761</v>
      </c>
      <c r="AP107" s="706">
        <f t="shared" si="228"/>
        <v>81667.508218942239</v>
      </c>
      <c r="AQ107" s="706">
        <f t="shared" si="228"/>
        <v>73271.299488523407</v>
      </c>
      <c r="AR107" s="706">
        <f t="shared" si="228"/>
        <v>64654.233108364169</v>
      </c>
      <c r="AS107" s="706">
        <f t="shared" si="228"/>
        <v>55949.882527128255</v>
      </c>
      <c r="AT107" s="706">
        <f t="shared" si="228"/>
        <v>47011.018856532006</v>
      </c>
      <c r="AU107" s="706">
        <f t="shared" si="228"/>
        <v>37984.13840578185</v>
      </c>
      <c r="AV107" s="706">
        <f t="shared" si="228"/>
        <v>28708.193018658887</v>
      </c>
      <c r="AW107" s="706">
        <f t="shared" si="228"/>
        <v>19333.61301307891</v>
      </c>
      <c r="AX107" s="706">
        <f t="shared" si="228"/>
        <v>9718.3211676589017</v>
      </c>
      <c r="AY107" s="706">
        <f t="shared" si="228"/>
        <v>1.3278622645884752E-10</v>
      </c>
      <c r="AZ107" s="706">
        <f t="shared" si="228"/>
        <v>1.3278622645884752E-10</v>
      </c>
      <c r="BA107" s="706">
        <f t="shared" si="228"/>
        <v>1.3278622645884752E-10</v>
      </c>
      <c r="BB107" s="706">
        <f t="shared" si="228"/>
        <v>1.3278622645884752E-10</v>
      </c>
      <c r="BC107" s="706">
        <f t="shared" si="228"/>
        <v>1.3278622645884752E-10</v>
      </c>
      <c r="BD107" s="706">
        <f t="shared" si="228"/>
        <v>1.3278622645884752E-10</v>
      </c>
      <c r="BE107" s="706">
        <f t="shared" ref="BE107" si="229">BD110</f>
        <v>1.3278622645884752E-10</v>
      </c>
      <c r="BF107" s="706">
        <f t="shared" ref="BF107" si="230">BE110</f>
        <v>1.3278622645884752E-10</v>
      </c>
      <c r="BG107" s="706">
        <f t="shared" ref="BG107" si="231">BF110</f>
        <v>1.3278622645884752E-10</v>
      </c>
      <c r="BH107" s="706">
        <f t="shared" ref="BH107" si="232">BG110</f>
        <v>1.3278622645884752E-10</v>
      </c>
      <c r="BI107" s="706">
        <f t="shared" ref="BI107" si="233">BH110</f>
        <v>1.3278622645884752E-10</v>
      </c>
      <c r="BJ107" s="706">
        <f t="shared" ref="BJ107" si="234">BI110</f>
        <v>1.3278622645884752E-10</v>
      </c>
      <c r="BK107" s="706">
        <f t="shared" ref="BK107" si="235">BJ110</f>
        <v>1.3278622645884752E-10</v>
      </c>
      <c r="BL107" s="706">
        <f t="shared" ref="BL107" si="236">BK110</f>
        <v>1.3278622645884752E-10</v>
      </c>
      <c r="BM107" s="706">
        <f t="shared" ref="BM107" si="237">BL110</f>
        <v>1.3278622645884752E-10</v>
      </c>
      <c r="BN107" s="706">
        <f t="shared" ref="BN107" si="238">BM110</f>
        <v>1.3278622645884752E-10</v>
      </c>
      <c r="BO107" s="706">
        <f t="shared" ref="BO107" si="239">BN110</f>
        <v>1.3278622645884752E-10</v>
      </c>
      <c r="BP107" s="706">
        <f t="shared" ref="BP107" si="240">BO110</f>
        <v>1.3278622645884752E-10</v>
      </c>
      <c r="BQ107" s="706">
        <f t="shared" ref="BQ107" si="241">BP110</f>
        <v>1.3278622645884752E-10</v>
      </c>
      <c r="BR107" s="706">
        <f t="shared" ref="BR107" si="242">BQ110</f>
        <v>1.3278622645884752E-10</v>
      </c>
      <c r="BS107" s="706">
        <f t="shared" ref="BS107" si="243">BR110</f>
        <v>1.3278622645884752E-10</v>
      </c>
      <c r="BT107" s="706">
        <f t="shared" ref="BT107" si="244">BS110</f>
        <v>1.3278622645884752E-10</v>
      </c>
      <c r="BU107" s="706">
        <f t="shared" ref="BU107" si="245">BT110</f>
        <v>1.3278622645884752E-10</v>
      </c>
      <c r="BV107" s="706">
        <f t="shared" ref="BV107" si="246">BU110</f>
        <v>1.3278622645884752E-10</v>
      </c>
      <c r="BW107" s="706">
        <f t="shared" ref="BW107" si="247">BV110</f>
        <v>1.3278622645884752E-10</v>
      </c>
      <c r="BX107" s="706">
        <f t="shared" ref="BX107" si="248">BW110</f>
        <v>1.3278622645884752E-10</v>
      </c>
      <c r="BY107" s="706">
        <f t="shared" ref="BY107" si="249">BX110</f>
        <v>1.3278622645884752E-10</v>
      </c>
      <c r="BZ107" s="706">
        <f t="shared" ref="BZ107" si="250">BY110</f>
        <v>1.3278622645884752E-10</v>
      </c>
      <c r="CA107" s="706">
        <f t="shared" ref="CA107" si="251">BZ110</f>
        <v>1.3278622645884752E-10</v>
      </c>
      <c r="CB107" s="706">
        <f t="shared" ref="CB107" si="252">CA110</f>
        <v>1.3278622645884752E-10</v>
      </c>
      <c r="CC107" s="706">
        <f t="shared" ref="CC107" si="253">CB110</f>
        <v>1.3278622645884752E-10</v>
      </c>
      <c r="CD107" s="706">
        <f t="shared" ref="CD107" si="254">CC110</f>
        <v>1.3278622645884752E-10</v>
      </c>
      <c r="CE107" s="706">
        <f t="shared" ref="CE107" si="255">CD110</f>
        <v>1.3278622645884752E-10</v>
      </c>
      <c r="CF107" s="706">
        <f t="shared" ref="CF107" si="256">CE110</f>
        <v>1.3278622645884752E-10</v>
      </c>
      <c r="CG107" s="706">
        <f t="shared" ref="CG107" si="257">CF110</f>
        <v>1.3278622645884752E-10</v>
      </c>
      <c r="CH107" s="706">
        <f t="shared" ref="CH107" si="258">CG110</f>
        <v>1.3278622645884752E-10</v>
      </c>
      <c r="CI107" s="706">
        <f t="shared" ref="CI107" si="259">CH110</f>
        <v>1.3278622645884752E-10</v>
      </c>
      <c r="CJ107" s="706">
        <f t="shared" ref="CJ107" si="260">CI110</f>
        <v>1.3278622645884752E-10</v>
      </c>
      <c r="CK107" s="706">
        <f t="shared" ref="CK107" si="261">CJ110</f>
        <v>1.3278622645884752E-10</v>
      </c>
      <c r="CL107" s="706">
        <f t="shared" ref="CL107" si="262">CK110</f>
        <v>1.3278622645884752E-10</v>
      </c>
      <c r="CM107" s="706">
        <f t="shared" ref="CM107" si="263">CL110</f>
        <v>1.3278622645884752E-10</v>
      </c>
      <c r="CN107" s="706">
        <f t="shared" ref="CN107" si="264">CM110</f>
        <v>1.3278622645884752E-10</v>
      </c>
      <c r="CO107" s="706">
        <f t="shared" ref="CO107" si="265">CN110</f>
        <v>1.3278622645884752E-10</v>
      </c>
      <c r="CP107" s="706">
        <f t="shared" ref="CP107" si="266">CO110</f>
        <v>1.3278622645884752E-10</v>
      </c>
      <c r="CQ107" s="706">
        <f t="shared" ref="CQ107" si="267">CP110</f>
        <v>1.3278622645884752E-10</v>
      </c>
      <c r="CR107" s="706">
        <f t="shared" ref="CR107" si="268">CQ110</f>
        <v>1.3278622645884752E-10</v>
      </c>
      <c r="CS107" s="706">
        <f t="shared" ref="CS107" si="269">CR110</f>
        <v>1.3278622645884752E-10</v>
      </c>
      <c r="CT107" s="706">
        <f t="shared" ref="CT107" si="270">CS110</f>
        <v>1.3278622645884752E-10</v>
      </c>
      <c r="CU107" s="706">
        <f t="shared" ref="CU107" si="271">CT110</f>
        <v>1.3278622645884752E-10</v>
      </c>
      <c r="CV107" s="706">
        <f t="shared" ref="CV107" si="272">CU110</f>
        <v>1.3278622645884752E-10</v>
      </c>
      <c r="CW107" s="706">
        <f t="shared" ref="CW107" si="273">CV110</f>
        <v>1.3278622645884752E-10</v>
      </c>
      <c r="CX107" s="706">
        <f t="shared" ref="CX107" si="274">CW110</f>
        <v>1.3278622645884752E-10</v>
      </c>
      <c r="CY107" s="706">
        <f t="shared" ref="CY107" si="275">CX110</f>
        <v>1.3278622645884752E-10</v>
      </c>
      <c r="CZ107" s="706">
        <f t="shared" ref="CZ107" si="276">CY110</f>
        <v>1.3278622645884752E-10</v>
      </c>
      <c r="DA107" s="706">
        <f t="shared" ref="DA107" si="277">CZ110</f>
        <v>1.3278622645884752E-10</v>
      </c>
      <c r="DB107" s="706">
        <f t="shared" ref="DB107" si="278">DA110</f>
        <v>1.3278622645884752E-10</v>
      </c>
      <c r="DC107" s="706">
        <f t="shared" ref="DC107" si="279">DB110</f>
        <v>1.3278622645884752E-10</v>
      </c>
      <c r="DD107" s="706">
        <f t="shared" ref="DD107" si="280">DC110</f>
        <v>1.3278622645884752E-10</v>
      </c>
      <c r="DE107" s="706">
        <f t="shared" ref="DE107" si="281">DD110</f>
        <v>1.3278622645884752E-10</v>
      </c>
      <c r="DF107" s="706">
        <f t="shared" ref="DF107" si="282">DE110</f>
        <v>1.3278622645884752E-10</v>
      </c>
      <c r="DG107" s="706">
        <f t="shared" ref="DG107" si="283">DF110</f>
        <v>1.3278622645884752E-10</v>
      </c>
      <c r="DH107" s="706">
        <f t="shared" ref="DH107" si="284">DG110</f>
        <v>1.3278622645884752E-10</v>
      </c>
      <c r="DI107" s="706">
        <f t="shared" ref="DI107" si="285">DH110</f>
        <v>1.3278622645884752E-10</v>
      </c>
      <c r="DJ107" s="706">
        <f t="shared" ref="DJ107" si="286">DI110</f>
        <v>1.3278622645884752E-10</v>
      </c>
      <c r="DK107" s="706">
        <f t="shared" ref="DK107" si="287">DJ110</f>
        <v>1.3278622645884752E-10</v>
      </c>
      <c r="DL107" s="706">
        <f t="shared" ref="DL107" si="288">DK110</f>
        <v>1.3278622645884752E-10</v>
      </c>
      <c r="DM107" s="706">
        <f t="shared" ref="DM107" si="289">DL110</f>
        <v>1.3278622645884752E-10</v>
      </c>
      <c r="DN107" s="706">
        <f t="shared" ref="DN107" si="290">DM110</f>
        <v>1.3278622645884752E-10</v>
      </c>
      <c r="DO107" s="706">
        <f t="shared" ref="DO107" si="291">DN110</f>
        <v>1.3278622645884752E-10</v>
      </c>
      <c r="DP107" s="706">
        <f t="shared" ref="DP107" si="292">DO110</f>
        <v>1.3278622645884752E-10</v>
      </c>
      <c r="DQ107" s="706">
        <f t="shared" ref="DQ107" si="293">DP110</f>
        <v>1.3278622645884752E-10</v>
      </c>
      <c r="DR107" s="706">
        <f t="shared" ref="DR107" si="294">DQ110</f>
        <v>1.3278622645884752E-10</v>
      </c>
      <c r="DS107" s="706">
        <f t="shared" ref="DS107" si="295">DR110</f>
        <v>1.3278622645884752E-10</v>
      </c>
      <c r="DT107" s="706">
        <f t="shared" ref="DT107" si="296">DS110</f>
        <v>1.3278622645884752E-10</v>
      </c>
      <c r="DU107" s="706">
        <f t="shared" ref="DU107" si="297">DT110</f>
        <v>1.3278622645884752E-10</v>
      </c>
      <c r="DV107" s="706">
        <f t="shared" ref="DV107" si="298">DU110</f>
        <v>1.3278622645884752E-10</v>
      </c>
      <c r="DW107" s="706">
        <f t="shared" ref="DW107" si="299">DV110</f>
        <v>1.3278622645884752E-10</v>
      </c>
      <c r="DX107" s="706">
        <f t="shared" ref="DX107" si="300">DW110</f>
        <v>1.3278622645884752E-10</v>
      </c>
      <c r="DY107" s="706">
        <f t="shared" ref="DY107" si="301">DX110</f>
        <v>1.3278622645884752E-10</v>
      </c>
      <c r="DZ107" s="706">
        <f t="shared" ref="DZ107" si="302">DY110</f>
        <v>1.3278622645884752E-10</v>
      </c>
      <c r="EA107" s="706">
        <f t="shared" ref="EA107" si="303">DZ110</f>
        <v>1.3278622645884752E-10</v>
      </c>
      <c r="EB107" s="706">
        <f t="shared" ref="EB107" si="304">EA110</f>
        <v>1.3278622645884752E-10</v>
      </c>
      <c r="EC107" s="706">
        <f t="shared" ref="EC107" si="305">EB110</f>
        <v>1.3278622645884752E-10</v>
      </c>
      <c r="ED107" s="706">
        <f t="shared" ref="ED107" si="306">EC110</f>
        <v>1.3278622645884752E-10</v>
      </c>
      <c r="EE107" s="706">
        <f t="shared" ref="EE107" si="307">ED110</f>
        <v>1.3278622645884752E-10</v>
      </c>
      <c r="EF107" s="706">
        <f t="shared" ref="EF107" si="308">EE110</f>
        <v>1.3278622645884752E-10</v>
      </c>
      <c r="EG107" s="706">
        <f t="shared" ref="EG107" si="309">EF110</f>
        <v>1.3278622645884752E-10</v>
      </c>
      <c r="EH107" s="706">
        <f t="shared" ref="EH107" si="310">EG110</f>
        <v>1.3278622645884752E-10</v>
      </c>
      <c r="EI107" s="706">
        <f t="shared" ref="EI107" si="311">EH110</f>
        <v>1.3278622645884752E-10</v>
      </c>
      <c r="EJ107" s="706">
        <f t="shared" ref="EJ107" si="312">EI110</f>
        <v>1.3278622645884752E-10</v>
      </c>
      <c r="EK107" s="706">
        <f t="shared" ref="EK107" si="313">EJ110</f>
        <v>1.3278622645884752E-10</v>
      </c>
      <c r="EL107" s="706">
        <f t="shared" ref="EL107" si="314">EK110</f>
        <v>1.3278622645884752E-10</v>
      </c>
      <c r="EM107" s="706">
        <f t="shared" ref="EM107" si="315">EL110</f>
        <v>1.3278622645884752E-10</v>
      </c>
      <c r="EN107" s="706">
        <f t="shared" ref="EN107" si="316">EM110</f>
        <v>1.3278622645884752E-10</v>
      </c>
      <c r="EO107" s="706">
        <f t="shared" ref="EO107" si="317">EN110</f>
        <v>1.3278622645884752E-10</v>
      </c>
      <c r="EP107" s="706">
        <f t="shared" ref="EP107" si="318">EO110</f>
        <v>1.3278622645884752E-10</v>
      </c>
      <c r="EQ107" s="706">
        <f t="shared" ref="EQ107" si="319">EP110</f>
        <v>1.3278622645884752E-10</v>
      </c>
      <c r="ER107" s="706">
        <f t="shared" ref="ER107" si="320">EQ110</f>
        <v>1.3278622645884752E-10</v>
      </c>
      <c r="ES107" s="706">
        <f t="shared" ref="ES107" si="321">ER110</f>
        <v>1.3278622645884752E-10</v>
      </c>
      <c r="ET107" s="706">
        <f t="shared" ref="ET107" si="322">ES110</f>
        <v>1.3278622645884752E-10</v>
      </c>
      <c r="EU107" s="706">
        <f t="shared" ref="EU107" si="323">ET110</f>
        <v>1.3278622645884752E-10</v>
      </c>
      <c r="EV107" s="706">
        <f t="shared" ref="EV107" si="324">EU110</f>
        <v>1.3278622645884752E-10</v>
      </c>
      <c r="EW107" s="706">
        <f t="shared" ref="EW107" si="325">EV110</f>
        <v>1.3278622645884752E-10</v>
      </c>
      <c r="EX107" s="706">
        <f t="shared" ref="EX107" si="326">EW110</f>
        <v>1.3278622645884752E-10</v>
      </c>
      <c r="EY107" s="706">
        <f t="shared" ref="EY107" si="327">EX110</f>
        <v>1.3278622645884752E-10</v>
      </c>
      <c r="EZ107" s="706">
        <f t="shared" ref="EZ107" si="328">EY110</f>
        <v>1.3278622645884752E-10</v>
      </c>
      <c r="FA107" s="706">
        <f t="shared" ref="FA107" si="329">EZ110</f>
        <v>1.3278622645884752E-10</v>
      </c>
      <c r="FB107" s="706">
        <f t="shared" ref="FB107" si="330">FA110</f>
        <v>1.3278622645884752E-10</v>
      </c>
      <c r="FC107" s="706">
        <f t="shared" ref="FC107" si="331">FB110</f>
        <v>1.3278622645884752E-10</v>
      </c>
      <c r="FD107" s="706">
        <f t="shared" ref="FD107" si="332">FC110</f>
        <v>1.3278622645884752E-10</v>
      </c>
      <c r="FE107" s="706">
        <f t="shared" ref="FE107" si="333">FD110</f>
        <v>1.3278622645884752E-10</v>
      </c>
      <c r="FF107" s="706">
        <f t="shared" ref="FF107" si="334">FE110</f>
        <v>1.3278622645884752E-10</v>
      </c>
      <c r="FG107" s="706">
        <f t="shared" ref="FG107" si="335">FF110</f>
        <v>1.3278622645884752E-10</v>
      </c>
      <c r="FH107" s="706">
        <f t="shared" ref="FH107" si="336">FG110</f>
        <v>1.3278622645884752E-10</v>
      </c>
      <c r="FI107" s="706">
        <f t="shared" ref="FI107" si="337">FH110</f>
        <v>1.3278622645884752E-10</v>
      </c>
      <c r="FJ107" s="706">
        <f t="shared" ref="FJ107" si="338">FI110</f>
        <v>1.3278622645884752E-10</v>
      </c>
      <c r="FK107" s="706">
        <f t="shared" ref="FK107" si="339">FJ110</f>
        <v>1.3278622645884752E-10</v>
      </c>
      <c r="FL107" s="706">
        <f t="shared" ref="FL107" si="340">FK110</f>
        <v>1.3278622645884752E-10</v>
      </c>
      <c r="FM107" s="706">
        <f t="shared" ref="FM107" si="341">FL110</f>
        <v>1.3278622645884752E-10</v>
      </c>
      <c r="FN107" s="706">
        <f t="shared" ref="FN107" si="342">FM110</f>
        <v>1.3278622645884752E-10</v>
      </c>
      <c r="FO107" s="706">
        <f t="shared" ref="FO107" si="343">FN110</f>
        <v>1.3278622645884752E-10</v>
      </c>
      <c r="FP107" s="706">
        <f t="shared" ref="FP107" si="344">FO110</f>
        <v>1.3278622645884752E-10</v>
      </c>
      <c r="FQ107" s="706">
        <f t="shared" ref="FQ107" si="345">FP110</f>
        <v>1.3278622645884752E-10</v>
      </c>
      <c r="FR107" s="706">
        <f t="shared" ref="FR107" si="346">FQ110</f>
        <v>1.3278622645884752E-10</v>
      </c>
      <c r="FS107" s="706">
        <f t="shared" ref="FS107" si="347">FR110</f>
        <v>1.3278622645884752E-10</v>
      </c>
      <c r="FT107" s="706">
        <f t="shared" ref="FT107" si="348">FS110</f>
        <v>1.3278622645884752E-10</v>
      </c>
      <c r="FU107" s="706">
        <f t="shared" ref="FU107" si="349">FT110</f>
        <v>1.3278622645884752E-10</v>
      </c>
      <c r="FV107" s="706">
        <f t="shared" ref="FV107" si="350">FU110</f>
        <v>1.3278622645884752E-10</v>
      </c>
      <c r="FW107" s="706">
        <f t="shared" ref="FW107" si="351">FV110</f>
        <v>1.3278622645884752E-10</v>
      </c>
      <c r="FX107" s="706">
        <f t="shared" ref="FX107" si="352">FW110</f>
        <v>1.3278622645884752E-10</v>
      </c>
      <c r="FY107" s="706">
        <f t="shared" ref="FY107" si="353">FX110</f>
        <v>1.3278622645884752E-10</v>
      </c>
      <c r="FZ107" s="706">
        <f t="shared" ref="FZ107" si="354">FY110</f>
        <v>1.3278622645884752E-10</v>
      </c>
      <c r="GA107" s="706">
        <f t="shared" ref="GA107" si="355">FZ110</f>
        <v>1.3278622645884752E-10</v>
      </c>
      <c r="GB107" s="706">
        <f t="shared" ref="GB107" si="356">GA110</f>
        <v>1.3278622645884752E-10</v>
      </c>
      <c r="GC107" s="706">
        <f t="shared" ref="GC107" si="357">GB110</f>
        <v>1.3278622645884752E-10</v>
      </c>
      <c r="GD107" s="706">
        <f t="shared" ref="GD107" si="358">GC110</f>
        <v>1.3278622645884752E-10</v>
      </c>
      <c r="GE107" s="706">
        <f t="shared" ref="GE107" si="359">GD110</f>
        <v>1.3278622645884752E-10</v>
      </c>
      <c r="GF107" s="706">
        <f t="shared" ref="GF107" si="360">GE110</f>
        <v>1.3278622645884752E-10</v>
      </c>
      <c r="GG107" s="706">
        <f t="shared" ref="GG107" si="361">GF110</f>
        <v>1.3278622645884752E-10</v>
      </c>
      <c r="GH107" s="706">
        <f t="shared" ref="GH107" si="362">GG110</f>
        <v>1.3278622645884752E-10</v>
      </c>
      <c r="GI107" s="706">
        <f t="shared" ref="GI107" si="363">GH110</f>
        <v>1.3278622645884752E-10</v>
      </c>
      <c r="GJ107" s="706">
        <f t="shared" ref="GJ107" si="364">GI110</f>
        <v>1.3278622645884752E-10</v>
      </c>
    </row>
    <row r="108" spans="1:192" s="565" customFormat="1" x14ac:dyDescent="0.25">
      <c r="A108" s="15"/>
      <c r="B108" s="15"/>
      <c r="C108" s="21"/>
      <c r="D108" s="48"/>
      <c r="E108" s="146" t="str">
        <f xml:space="preserve"> ConFin!E$389</f>
        <v>Construction debt drawdown</v>
      </c>
      <c r="F108" s="146">
        <f xml:space="preserve"> ConFin!F$389</f>
        <v>0</v>
      </c>
      <c r="G108" s="146" t="str">
        <f xml:space="preserve"> ConFin!G$389</f>
        <v>$ 000s</v>
      </c>
      <c r="H108" s="146">
        <f xml:space="preserve"> ConFin!H$389</f>
        <v>257133.21698628788</v>
      </c>
      <c r="I108" s="146">
        <f xml:space="preserve"> ConFin!I$389</f>
        <v>0</v>
      </c>
      <c r="J108" s="146">
        <f xml:space="preserve"> ConFin!J$389</f>
        <v>0</v>
      </c>
      <c r="K108" s="146">
        <f xml:space="preserve"> ConFin!K$389</f>
        <v>0</v>
      </c>
      <c r="L108" s="146">
        <f xml:space="preserve"> ConFin!L$389</f>
        <v>0</v>
      </c>
      <c r="M108" s="146">
        <f xml:space="preserve"> ConFin!M$389</f>
        <v>17320.323780675546</v>
      </c>
      <c r="N108" s="146">
        <f xml:space="preserve"> ConFin!N$389</f>
        <v>74235.76911082062</v>
      </c>
      <c r="O108" s="146">
        <f xml:space="preserve"> ConFin!O$389</f>
        <v>75519.968149290813</v>
      </c>
      <c r="P108" s="146">
        <f xml:space="preserve"> ConFin!P$389</f>
        <v>90057.155945500912</v>
      </c>
      <c r="Q108" s="146">
        <f xml:space="preserve"> ConFin!Q$389</f>
        <v>0</v>
      </c>
      <c r="R108" s="146">
        <f xml:space="preserve"> ConFin!R$389</f>
        <v>0</v>
      </c>
      <c r="S108" s="146">
        <f xml:space="preserve"> ConFin!S$389</f>
        <v>0</v>
      </c>
      <c r="T108" s="146">
        <f xml:space="preserve"> ConFin!T$389</f>
        <v>0</v>
      </c>
      <c r="U108" s="146">
        <f xml:space="preserve"> ConFin!U$389</f>
        <v>0</v>
      </c>
      <c r="V108" s="146">
        <f xml:space="preserve"> ConFin!V$389</f>
        <v>0</v>
      </c>
      <c r="W108" s="146">
        <f xml:space="preserve"> ConFin!W$389</f>
        <v>0</v>
      </c>
      <c r="X108" s="146">
        <f xml:space="preserve"> ConFin!X$389</f>
        <v>0</v>
      </c>
      <c r="Y108" s="146">
        <f xml:space="preserve"> ConFin!Y$389</f>
        <v>0</v>
      </c>
      <c r="Z108" s="146">
        <f xml:space="preserve"> ConFin!Z$389</f>
        <v>0</v>
      </c>
      <c r="AA108" s="146">
        <f xml:space="preserve"> ConFin!AA$389</f>
        <v>0</v>
      </c>
      <c r="AB108" s="146">
        <f xml:space="preserve"> ConFin!AB$389</f>
        <v>0</v>
      </c>
      <c r="AC108" s="146">
        <f xml:space="preserve"> ConFin!AC$389</f>
        <v>0</v>
      </c>
      <c r="AD108" s="146">
        <f xml:space="preserve"> ConFin!AD$389</f>
        <v>0</v>
      </c>
      <c r="AE108" s="146">
        <f xml:space="preserve"> ConFin!AE$389</f>
        <v>0</v>
      </c>
      <c r="AF108" s="146">
        <f xml:space="preserve"> ConFin!AF$389</f>
        <v>0</v>
      </c>
      <c r="AG108" s="146">
        <f xml:space="preserve"> ConFin!AG$389</f>
        <v>0</v>
      </c>
      <c r="AH108" s="146">
        <f xml:space="preserve"> ConFin!AH$389</f>
        <v>0</v>
      </c>
      <c r="AI108" s="146">
        <f xml:space="preserve"> ConFin!AI$389</f>
        <v>0</v>
      </c>
      <c r="AJ108" s="146">
        <f xml:space="preserve"> ConFin!AJ$389</f>
        <v>0</v>
      </c>
      <c r="AK108" s="146">
        <f xml:space="preserve"> ConFin!AK$389</f>
        <v>0</v>
      </c>
      <c r="AL108" s="146">
        <f xml:space="preserve"> ConFin!AL$389</f>
        <v>0</v>
      </c>
      <c r="AM108" s="146">
        <f xml:space="preserve"> ConFin!AM$389</f>
        <v>0</v>
      </c>
      <c r="AN108" s="146">
        <f xml:space="preserve"> ConFin!AN$389</f>
        <v>0</v>
      </c>
      <c r="AO108" s="146">
        <f xml:space="preserve"> ConFin!AO$389</f>
        <v>0</v>
      </c>
      <c r="AP108" s="146">
        <f xml:space="preserve"> ConFin!AP$389</f>
        <v>0</v>
      </c>
      <c r="AQ108" s="146">
        <f xml:space="preserve"> ConFin!AQ$389</f>
        <v>0</v>
      </c>
      <c r="AR108" s="146">
        <f xml:space="preserve"> ConFin!AR$389</f>
        <v>0</v>
      </c>
      <c r="AS108" s="146">
        <f xml:space="preserve"> ConFin!AS$389</f>
        <v>0</v>
      </c>
      <c r="AT108" s="146">
        <f xml:space="preserve"> ConFin!AT$389</f>
        <v>0</v>
      </c>
      <c r="AU108" s="146">
        <f xml:space="preserve"> ConFin!AU$389</f>
        <v>0</v>
      </c>
      <c r="AV108" s="146">
        <f xml:space="preserve"> ConFin!AV$389</f>
        <v>0</v>
      </c>
      <c r="AW108" s="146">
        <f xml:space="preserve"> ConFin!AW$389</f>
        <v>0</v>
      </c>
      <c r="AX108" s="146">
        <f xml:space="preserve"> ConFin!AX$389</f>
        <v>0</v>
      </c>
      <c r="AY108" s="146">
        <f xml:space="preserve"> ConFin!AY$389</f>
        <v>0</v>
      </c>
      <c r="AZ108" s="146">
        <f xml:space="preserve"> ConFin!AZ$389</f>
        <v>0</v>
      </c>
      <c r="BA108" s="146">
        <f xml:space="preserve"> ConFin!BA$389</f>
        <v>0</v>
      </c>
      <c r="BB108" s="146">
        <f xml:space="preserve"> ConFin!BB$389</f>
        <v>0</v>
      </c>
      <c r="BC108" s="146">
        <f xml:space="preserve"> ConFin!BC$389</f>
        <v>0</v>
      </c>
      <c r="BD108" s="146">
        <f xml:space="preserve"> ConFin!BD$389</f>
        <v>0</v>
      </c>
      <c r="BE108" s="146">
        <f xml:space="preserve"> ConFin!BE$389</f>
        <v>0</v>
      </c>
      <c r="BF108" s="146">
        <f xml:space="preserve"> ConFin!BF$389</f>
        <v>0</v>
      </c>
      <c r="BG108" s="146">
        <f xml:space="preserve"> ConFin!BG$389</f>
        <v>0</v>
      </c>
      <c r="BH108" s="146">
        <f xml:space="preserve"> ConFin!BH$389</f>
        <v>0</v>
      </c>
      <c r="BI108" s="146">
        <f xml:space="preserve"> ConFin!BI$389</f>
        <v>0</v>
      </c>
      <c r="BJ108" s="146">
        <f xml:space="preserve"> ConFin!BJ$389</f>
        <v>0</v>
      </c>
      <c r="BK108" s="146">
        <f xml:space="preserve"> ConFin!BK$389</f>
        <v>0</v>
      </c>
      <c r="BL108" s="146">
        <f xml:space="preserve"> ConFin!BL$389</f>
        <v>0</v>
      </c>
      <c r="BM108" s="146">
        <f xml:space="preserve"> ConFin!BM$389</f>
        <v>0</v>
      </c>
      <c r="BN108" s="146">
        <f xml:space="preserve"> ConFin!BN$389</f>
        <v>0</v>
      </c>
      <c r="BO108" s="146">
        <f xml:space="preserve"> ConFin!BO$389</f>
        <v>0</v>
      </c>
      <c r="BP108" s="146">
        <f xml:space="preserve"> ConFin!BP$389</f>
        <v>0</v>
      </c>
      <c r="BQ108" s="146">
        <f xml:space="preserve"> ConFin!BQ$389</f>
        <v>0</v>
      </c>
      <c r="BR108" s="146">
        <f xml:space="preserve"> ConFin!BR$389</f>
        <v>0</v>
      </c>
      <c r="BS108" s="146">
        <f xml:space="preserve"> ConFin!BS$389</f>
        <v>0</v>
      </c>
      <c r="BT108" s="146">
        <f xml:space="preserve"> ConFin!BT$389</f>
        <v>0</v>
      </c>
      <c r="BU108" s="146">
        <f xml:space="preserve"> ConFin!BU$389</f>
        <v>0</v>
      </c>
      <c r="BV108" s="146">
        <f xml:space="preserve"> ConFin!BV$389</f>
        <v>0</v>
      </c>
      <c r="BW108" s="146">
        <f xml:space="preserve"> ConFin!BW$389</f>
        <v>0</v>
      </c>
      <c r="BX108" s="146">
        <f xml:space="preserve"> ConFin!BX$389</f>
        <v>0</v>
      </c>
      <c r="BY108" s="146">
        <f xml:space="preserve"> ConFin!BY$389</f>
        <v>0</v>
      </c>
      <c r="BZ108" s="146">
        <f xml:space="preserve"> ConFin!BZ$389</f>
        <v>0</v>
      </c>
      <c r="CA108" s="146">
        <f xml:space="preserve"> ConFin!CA$389</f>
        <v>0</v>
      </c>
      <c r="CB108" s="146">
        <f xml:space="preserve"> ConFin!CB$389</f>
        <v>0</v>
      </c>
      <c r="CC108" s="146">
        <f xml:space="preserve"> ConFin!CC$389</f>
        <v>0</v>
      </c>
      <c r="CD108" s="146">
        <f xml:space="preserve"> ConFin!CD$389</f>
        <v>0</v>
      </c>
      <c r="CE108" s="146">
        <f xml:space="preserve"> ConFin!CE$389</f>
        <v>0</v>
      </c>
      <c r="CF108" s="146">
        <f xml:space="preserve"> ConFin!CF$389</f>
        <v>0</v>
      </c>
      <c r="CG108" s="146">
        <f xml:space="preserve"> ConFin!CG$389</f>
        <v>0</v>
      </c>
      <c r="CH108" s="146">
        <f xml:space="preserve"> ConFin!CH$389</f>
        <v>0</v>
      </c>
      <c r="CI108" s="146">
        <f xml:space="preserve"> ConFin!CI$389</f>
        <v>0</v>
      </c>
      <c r="CJ108" s="146">
        <f xml:space="preserve"> ConFin!CJ$389</f>
        <v>0</v>
      </c>
      <c r="CK108" s="146">
        <f xml:space="preserve"> ConFin!CK$389</f>
        <v>0</v>
      </c>
      <c r="CL108" s="146">
        <f xml:space="preserve"> ConFin!CL$389</f>
        <v>0</v>
      </c>
      <c r="CM108" s="146">
        <f xml:space="preserve"> ConFin!CM$389</f>
        <v>0</v>
      </c>
      <c r="CN108" s="146">
        <f xml:space="preserve"> ConFin!CN$389</f>
        <v>0</v>
      </c>
      <c r="CO108" s="146">
        <f xml:space="preserve"> ConFin!CO$389</f>
        <v>0</v>
      </c>
      <c r="CP108" s="146">
        <f xml:space="preserve"> ConFin!CP$389</f>
        <v>0</v>
      </c>
      <c r="CQ108" s="146">
        <f xml:space="preserve"> ConFin!CQ$389</f>
        <v>0</v>
      </c>
      <c r="CR108" s="146">
        <f xml:space="preserve"> ConFin!CR$389</f>
        <v>0</v>
      </c>
      <c r="CS108" s="146">
        <f xml:space="preserve"> ConFin!CS$389</f>
        <v>0</v>
      </c>
      <c r="CT108" s="146">
        <f xml:space="preserve"> ConFin!CT$389</f>
        <v>0</v>
      </c>
      <c r="CU108" s="146">
        <f xml:space="preserve"> ConFin!CU$389</f>
        <v>0</v>
      </c>
      <c r="CV108" s="146">
        <f xml:space="preserve"> ConFin!CV$389</f>
        <v>0</v>
      </c>
      <c r="CW108" s="146">
        <f xml:space="preserve"> ConFin!CW$389</f>
        <v>0</v>
      </c>
      <c r="CX108" s="146">
        <f xml:space="preserve"> ConFin!CX$389</f>
        <v>0</v>
      </c>
      <c r="CY108" s="146">
        <f xml:space="preserve"> ConFin!CY$389</f>
        <v>0</v>
      </c>
      <c r="CZ108" s="146">
        <f xml:space="preserve"> ConFin!CZ$389</f>
        <v>0</v>
      </c>
      <c r="DA108" s="146">
        <f xml:space="preserve"> ConFin!DA$389</f>
        <v>0</v>
      </c>
      <c r="DB108" s="146">
        <f xml:space="preserve"> ConFin!DB$389</f>
        <v>0</v>
      </c>
      <c r="DC108" s="146">
        <f xml:space="preserve"> ConFin!DC$389</f>
        <v>0</v>
      </c>
      <c r="DD108" s="146">
        <f xml:space="preserve"> ConFin!DD$389</f>
        <v>0</v>
      </c>
      <c r="DE108" s="146">
        <f xml:space="preserve"> ConFin!DE$389</f>
        <v>0</v>
      </c>
      <c r="DF108" s="146">
        <f xml:space="preserve"> ConFin!DF$389</f>
        <v>0</v>
      </c>
      <c r="DG108" s="146">
        <f xml:space="preserve"> ConFin!DG$389</f>
        <v>0</v>
      </c>
      <c r="DH108" s="146">
        <f xml:space="preserve"> ConFin!DH$389</f>
        <v>0</v>
      </c>
      <c r="DI108" s="146">
        <f xml:space="preserve"> ConFin!DI$389</f>
        <v>0</v>
      </c>
      <c r="DJ108" s="146">
        <f xml:space="preserve"> ConFin!DJ$389</f>
        <v>0</v>
      </c>
      <c r="DK108" s="146">
        <f xml:space="preserve"> ConFin!DK$389</f>
        <v>0</v>
      </c>
      <c r="DL108" s="146">
        <f xml:space="preserve"> ConFin!DL$389</f>
        <v>0</v>
      </c>
      <c r="DM108" s="146">
        <f xml:space="preserve"> ConFin!DM$389</f>
        <v>0</v>
      </c>
      <c r="DN108" s="146">
        <f xml:space="preserve"> ConFin!DN$389</f>
        <v>0</v>
      </c>
      <c r="DO108" s="146">
        <f xml:space="preserve"> ConFin!DO$389</f>
        <v>0</v>
      </c>
      <c r="DP108" s="146">
        <f xml:space="preserve"> ConFin!DP$389</f>
        <v>0</v>
      </c>
      <c r="DQ108" s="146">
        <f xml:space="preserve"> ConFin!DQ$389</f>
        <v>0</v>
      </c>
      <c r="DR108" s="146">
        <f xml:space="preserve"> ConFin!DR$389</f>
        <v>0</v>
      </c>
      <c r="DS108" s="146">
        <f xml:space="preserve"> ConFin!DS$389</f>
        <v>0</v>
      </c>
      <c r="DT108" s="146">
        <f xml:space="preserve"> ConFin!DT$389</f>
        <v>0</v>
      </c>
      <c r="DU108" s="146">
        <f xml:space="preserve"> ConFin!DU$389</f>
        <v>0</v>
      </c>
      <c r="DV108" s="146">
        <f xml:space="preserve"> ConFin!DV$389</f>
        <v>0</v>
      </c>
      <c r="DW108" s="146">
        <f xml:space="preserve"> ConFin!DW$389</f>
        <v>0</v>
      </c>
      <c r="DX108" s="146">
        <f xml:space="preserve"> ConFin!DX$389</f>
        <v>0</v>
      </c>
      <c r="DY108" s="146">
        <f xml:space="preserve"> ConFin!DY$389</f>
        <v>0</v>
      </c>
      <c r="DZ108" s="146">
        <f xml:space="preserve"> ConFin!DZ$389</f>
        <v>0</v>
      </c>
      <c r="EA108" s="146">
        <f xml:space="preserve"> ConFin!EA$389</f>
        <v>0</v>
      </c>
      <c r="EB108" s="146">
        <f xml:space="preserve"> ConFin!EB$389</f>
        <v>0</v>
      </c>
      <c r="EC108" s="146">
        <f xml:space="preserve"> ConFin!EC$389</f>
        <v>0</v>
      </c>
      <c r="ED108" s="146">
        <f xml:space="preserve"> ConFin!ED$389</f>
        <v>0</v>
      </c>
      <c r="EE108" s="146">
        <f xml:space="preserve"> ConFin!EE$389</f>
        <v>0</v>
      </c>
      <c r="EF108" s="146">
        <f xml:space="preserve"> ConFin!EF$389</f>
        <v>0</v>
      </c>
      <c r="EG108" s="146">
        <f xml:space="preserve"> ConFin!EG$389</f>
        <v>0</v>
      </c>
      <c r="EH108" s="146">
        <f xml:space="preserve"> ConFin!EH$389</f>
        <v>0</v>
      </c>
      <c r="EI108" s="146">
        <f xml:space="preserve"> ConFin!EI$389</f>
        <v>0</v>
      </c>
      <c r="EJ108" s="146">
        <f xml:space="preserve"> ConFin!EJ$389</f>
        <v>0</v>
      </c>
      <c r="EK108" s="146">
        <f xml:space="preserve"> ConFin!EK$389</f>
        <v>0</v>
      </c>
      <c r="EL108" s="146">
        <f xml:space="preserve"> ConFin!EL$389</f>
        <v>0</v>
      </c>
      <c r="EM108" s="146">
        <f xml:space="preserve"> ConFin!EM$389</f>
        <v>0</v>
      </c>
      <c r="EN108" s="146">
        <f xml:space="preserve"> ConFin!EN$389</f>
        <v>0</v>
      </c>
      <c r="EO108" s="146">
        <f xml:space="preserve"> ConFin!EO$389</f>
        <v>0</v>
      </c>
      <c r="EP108" s="146">
        <f xml:space="preserve"> ConFin!EP$389</f>
        <v>0</v>
      </c>
      <c r="EQ108" s="146">
        <f xml:space="preserve"> ConFin!EQ$389</f>
        <v>0</v>
      </c>
      <c r="ER108" s="146">
        <f xml:space="preserve"> ConFin!ER$389</f>
        <v>0</v>
      </c>
      <c r="ES108" s="146">
        <f xml:space="preserve"> ConFin!ES$389</f>
        <v>0</v>
      </c>
      <c r="ET108" s="146">
        <f xml:space="preserve"> ConFin!ET$389</f>
        <v>0</v>
      </c>
      <c r="EU108" s="146">
        <f xml:space="preserve"> ConFin!EU$389</f>
        <v>0</v>
      </c>
      <c r="EV108" s="146">
        <f xml:space="preserve"> ConFin!EV$389</f>
        <v>0</v>
      </c>
      <c r="EW108" s="146">
        <f xml:space="preserve"> ConFin!EW$389</f>
        <v>0</v>
      </c>
      <c r="EX108" s="146">
        <f xml:space="preserve"> ConFin!EX$389</f>
        <v>0</v>
      </c>
      <c r="EY108" s="146">
        <f xml:space="preserve"> ConFin!EY$389</f>
        <v>0</v>
      </c>
      <c r="EZ108" s="146">
        <f xml:space="preserve"> ConFin!EZ$389</f>
        <v>0</v>
      </c>
      <c r="FA108" s="146">
        <f xml:space="preserve"> ConFin!FA$389</f>
        <v>0</v>
      </c>
      <c r="FB108" s="146">
        <f xml:space="preserve"> ConFin!FB$389</f>
        <v>0</v>
      </c>
      <c r="FC108" s="146">
        <f xml:space="preserve"> ConFin!FC$389</f>
        <v>0</v>
      </c>
      <c r="FD108" s="146">
        <f xml:space="preserve"> ConFin!FD$389</f>
        <v>0</v>
      </c>
      <c r="FE108" s="146">
        <f xml:space="preserve"> ConFin!FE$389</f>
        <v>0</v>
      </c>
      <c r="FF108" s="146">
        <f xml:space="preserve"> ConFin!FF$389</f>
        <v>0</v>
      </c>
      <c r="FG108" s="146">
        <f xml:space="preserve"> ConFin!FG$389</f>
        <v>0</v>
      </c>
      <c r="FH108" s="146">
        <f xml:space="preserve"> ConFin!FH$389</f>
        <v>0</v>
      </c>
      <c r="FI108" s="146">
        <f xml:space="preserve"> ConFin!FI$389</f>
        <v>0</v>
      </c>
      <c r="FJ108" s="146">
        <f xml:space="preserve"> ConFin!FJ$389</f>
        <v>0</v>
      </c>
      <c r="FK108" s="146">
        <f xml:space="preserve"> ConFin!FK$389</f>
        <v>0</v>
      </c>
      <c r="FL108" s="146">
        <f xml:space="preserve"> ConFin!FL$389</f>
        <v>0</v>
      </c>
      <c r="FM108" s="146">
        <f xml:space="preserve"> ConFin!FM$389</f>
        <v>0</v>
      </c>
      <c r="FN108" s="146">
        <f xml:space="preserve"> ConFin!FN$389</f>
        <v>0</v>
      </c>
      <c r="FO108" s="146">
        <f xml:space="preserve"> ConFin!FO$389</f>
        <v>0</v>
      </c>
      <c r="FP108" s="146">
        <f xml:space="preserve"> ConFin!FP$389</f>
        <v>0</v>
      </c>
      <c r="FQ108" s="146">
        <f xml:space="preserve"> ConFin!FQ$389</f>
        <v>0</v>
      </c>
      <c r="FR108" s="146">
        <f xml:space="preserve"> ConFin!FR$389</f>
        <v>0</v>
      </c>
      <c r="FS108" s="146">
        <f xml:space="preserve"> ConFin!FS$389</f>
        <v>0</v>
      </c>
      <c r="FT108" s="146">
        <f xml:space="preserve"> ConFin!FT$389</f>
        <v>0</v>
      </c>
      <c r="FU108" s="146">
        <f xml:space="preserve"> ConFin!FU$389</f>
        <v>0</v>
      </c>
      <c r="FV108" s="146">
        <f xml:space="preserve"> ConFin!FV$389</f>
        <v>0</v>
      </c>
      <c r="FW108" s="146">
        <f xml:space="preserve"> ConFin!FW$389</f>
        <v>0</v>
      </c>
      <c r="FX108" s="146">
        <f xml:space="preserve"> ConFin!FX$389</f>
        <v>0</v>
      </c>
      <c r="FY108" s="146">
        <f xml:space="preserve"> ConFin!FY$389</f>
        <v>0</v>
      </c>
      <c r="FZ108" s="146">
        <f xml:space="preserve"> ConFin!FZ$389</f>
        <v>0</v>
      </c>
      <c r="GA108" s="146">
        <f xml:space="preserve"> ConFin!GA$389</f>
        <v>0</v>
      </c>
      <c r="GB108" s="146">
        <f xml:space="preserve"> ConFin!GB$389</f>
        <v>0</v>
      </c>
      <c r="GC108" s="146">
        <f xml:space="preserve"> ConFin!GC$389</f>
        <v>0</v>
      </c>
      <c r="GD108" s="146">
        <f xml:space="preserve"> ConFin!GD$389</f>
        <v>0</v>
      </c>
      <c r="GE108" s="146">
        <f xml:space="preserve"> ConFin!GE$389</f>
        <v>0</v>
      </c>
      <c r="GF108" s="146">
        <f xml:space="preserve"> ConFin!GF$389</f>
        <v>0</v>
      </c>
      <c r="GG108" s="146">
        <f xml:space="preserve"> ConFin!GG$389</f>
        <v>0</v>
      </c>
      <c r="GH108" s="146">
        <f xml:space="preserve"> ConFin!GH$389</f>
        <v>0</v>
      </c>
      <c r="GI108" s="146">
        <f xml:space="preserve"> ConFin!GI$389</f>
        <v>0</v>
      </c>
      <c r="GJ108" s="146">
        <f xml:space="preserve"> ConFin!GJ$389</f>
        <v>0</v>
      </c>
    </row>
    <row r="109" spans="1:192" s="521" customFormat="1" x14ac:dyDescent="0.25">
      <c r="A109" s="15"/>
      <c r="B109" s="15"/>
      <c r="C109" s="21"/>
      <c r="D109" s="48"/>
      <c r="E109" s="38" t="str">
        <f t="shared" ref="E109:AJ109" si="365" xml:space="preserve"> E$103</f>
        <v>Senior debt principal repayment POS</v>
      </c>
      <c r="F109" s="38">
        <f t="shared" si="365"/>
        <v>0</v>
      </c>
      <c r="G109" s="38" t="str">
        <f t="shared" si="365"/>
        <v>$ 000s</v>
      </c>
      <c r="H109" s="38">
        <f t="shared" si="365"/>
        <v>257133.21698628771</v>
      </c>
      <c r="I109" s="38">
        <f t="shared" si="365"/>
        <v>0</v>
      </c>
      <c r="J109" s="38">
        <f t="shared" si="365"/>
        <v>0</v>
      </c>
      <c r="K109" s="38">
        <f t="shared" si="365"/>
        <v>0</v>
      </c>
      <c r="L109" s="38">
        <f t="shared" si="365"/>
        <v>0</v>
      </c>
      <c r="M109" s="38">
        <f t="shared" si="365"/>
        <v>0</v>
      </c>
      <c r="N109" s="38">
        <f t="shared" si="365"/>
        <v>0</v>
      </c>
      <c r="O109" s="38">
        <f t="shared" si="365"/>
        <v>0</v>
      </c>
      <c r="P109" s="38">
        <f t="shared" si="365"/>
        <v>0</v>
      </c>
      <c r="Q109" s="38">
        <f t="shared" si="365"/>
        <v>5875.9403673095958</v>
      </c>
      <c r="R109" s="38">
        <f t="shared" si="365"/>
        <v>6030.1900336482367</v>
      </c>
      <c r="S109" s="38">
        <f t="shared" si="365"/>
        <v>6137.1129655595441</v>
      </c>
      <c r="T109" s="38">
        <f t="shared" si="365"/>
        <v>6211.871396129317</v>
      </c>
      <c r="U109" s="38">
        <f t="shared" si="365"/>
        <v>6318.6159775387077</v>
      </c>
      <c r="V109" s="38">
        <f t="shared" si="365"/>
        <v>6392.7391179082997</v>
      </c>
      <c r="W109" s="38">
        <f t="shared" si="365"/>
        <v>6507.5228968136462</v>
      </c>
      <c r="X109" s="38">
        <f t="shared" si="365"/>
        <v>6570.2077636312833</v>
      </c>
      <c r="Y109" s="38">
        <f t="shared" si="365"/>
        <v>6688.0443720026024</v>
      </c>
      <c r="Z109" s="38">
        <f t="shared" si="365"/>
        <v>6776.5081712185365</v>
      </c>
      <c r="AA109" s="38">
        <f t="shared" si="365"/>
        <v>6709.3421465313659</v>
      </c>
      <c r="AB109" s="38">
        <f t="shared" si="365"/>
        <v>6786.9643169664687</v>
      </c>
      <c r="AC109" s="38">
        <f t="shared" si="365"/>
        <v>6925.8661097082932</v>
      </c>
      <c r="AD109" s="38">
        <f t="shared" si="365"/>
        <v>7003.7522410476249</v>
      </c>
      <c r="AE109" s="38">
        <f t="shared" si="365"/>
        <v>7152.1696622395266</v>
      </c>
      <c r="AF109" s="38">
        <f t="shared" si="365"/>
        <v>7223.5074924962246</v>
      </c>
      <c r="AG109" s="38">
        <f t="shared" si="365"/>
        <v>7373.0539914338242</v>
      </c>
      <c r="AH109" s="38">
        <f t="shared" si="365"/>
        <v>7464.9926902462912</v>
      </c>
      <c r="AI109" s="38">
        <f t="shared" si="365"/>
        <v>7633.9503136078183</v>
      </c>
      <c r="AJ109" s="38">
        <f t="shared" si="365"/>
        <v>7711.2346677837813</v>
      </c>
      <c r="AK109" s="38">
        <f t="shared" ref="AK109:CV109" si="366" xml:space="preserve"> AK$103</f>
        <v>7735.7174194196032</v>
      </c>
      <c r="AL109" s="38">
        <f t="shared" si="366"/>
        <v>7821.4218912461356</v>
      </c>
      <c r="AM109" s="38">
        <f t="shared" si="366"/>
        <v>8016.3212853844288</v>
      </c>
      <c r="AN109" s="38">
        <f t="shared" si="366"/>
        <v>8103.1763818569689</v>
      </c>
      <c r="AO109" s="38">
        <f t="shared" si="366"/>
        <v>8295.4850956175251</v>
      </c>
      <c r="AP109" s="38">
        <f t="shared" si="366"/>
        <v>8396.2087304188317</v>
      </c>
      <c r="AQ109" s="38">
        <f t="shared" si="366"/>
        <v>8617.0663801592382</v>
      </c>
      <c r="AR109" s="38">
        <f t="shared" si="366"/>
        <v>8704.3505812359163</v>
      </c>
      <c r="AS109" s="38">
        <f t="shared" si="366"/>
        <v>8938.8636705962508</v>
      </c>
      <c r="AT109" s="38">
        <f t="shared" si="366"/>
        <v>9026.8804507501591</v>
      </c>
      <c r="AU109" s="38">
        <f t="shared" si="366"/>
        <v>9275.9453871229634</v>
      </c>
      <c r="AV109" s="38">
        <f t="shared" si="366"/>
        <v>9374.5800055799755</v>
      </c>
      <c r="AW109" s="38">
        <f t="shared" si="366"/>
        <v>9615.291845420008</v>
      </c>
      <c r="AX109" s="38">
        <f t="shared" si="366"/>
        <v>9718.3211676587689</v>
      </c>
      <c r="AY109" s="38">
        <f t="shared" si="366"/>
        <v>0</v>
      </c>
      <c r="AZ109" s="38">
        <f t="shared" si="366"/>
        <v>0</v>
      </c>
      <c r="BA109" s="38">
        <f t="shared" si="366"/>
        <v>0</v>
      </c>
      <c r="BB109" s="38">
        <f t="shared" si="366"/>
        <v>0</v>
      </c>
      <c r="BC109" s="38">
        <f t="shared" si="366"/>
        <v>0</v>
      </c>
      <c r="BD109" s="38">
        <f t="shared" si="366"/>
        <v>0</v>
      </c>
      <c r="BE109" s="38">
        <f t="shared" si="366"/>
        <v>0</v>
      </c>
      <c r="BF109" s="38">
        <f t="shared" si="366"/>
        <v>0</v>
      </c>
      <c r="BG109" s="38">
        <f t="shared" si="366"/>
        <v>0</v>
      </c>
      <c r="BH109" s="38">
        <f t="shared" si="366"/>
        <v>0</v>
      </c>
      <c r="BI109" s="38">
        <f t="shared" si="366"/>
        <v>0</v>
      </c>
      <c r="BJ109" s="38">
        <f t="shared" si="366"/>
        <v>0</v>
      </c>
      <c r="BK109" s="38">
        <f t="shared" si="366"/>
        <v>0</v>
      </c>
      <c r="BL109" s="38">
        <f t="shared" si="366"/>
        <v>0</v>
      </c>
      <c r="BM109" s="38">
        <f t="shared" si="366"/>
        <v>0</v>
      </c>
      <c r="BN109" s="38">
        <f t="shared" si="366"/>
        <v>0</v>
      </c>
      <c r="BO109" s="38">
        <f t="shared" si="366"/>
        <v>0</v>
      </c>
      <c r="BP109" s="38">
        <f t="shared" si="366"/>
        <v>0</v>
      </c>
      <c r="BQ109" s="38">
        <f t="shared" si="366"/>
        <v>0</v>
      </c>
      <c r="BR109" s="38">
        <f t="shared" si="366"/>
        <v>0</v>
      </c>
      <c r="BS109" s="38">
        <f t="shared" si="366"/>
        <v>0</v>
      </c>
      <c r="BT109" s="38">
        <f t="shared" si="366"/>
        <v>0</v>
      </c>
      <c r="BU109" s="38">
        <f t="shared" si="366"/>
        <v>0</v>
      </c>
      <c r="BV109" s="38">
        <f t="shared" si="366"/>
        <v>0</v>
      </c>
      <c r="BW109" s="38">
        <f t="shared" si="366"/>
        <v>0</v>
      </c>
      <c r="BX109" s="38">
        <f t="shared" si="366"/>
        <v>0</v>
      </c>
      <c r="BY109" s="38">
        <f t="shared" si="366"/>
        <v>0</v>
      </c>
      <c r="BZ109" s="38">
        <f t="shared" si="366"/>
        <v>0</v>
      </c>
      <c r="CA109" s="38">
        <f t="shared" si="366"/>
        <v>0</v>
      </c>
      <c r="CB109" s="38">
        <f t="shared" si="366"/>
        <v>0</v>
      </c>
      <c r="CC109" s="38">
        <f t="shared" si="366"/>
        <v>0</v>
      </c>
      <c r="CD109" s="38">
        <f t="shared" si="366"/>
        <v>0</v>
      </c>
      <c r="CE109" s="38">
        <f t="shared" si="366"/>
        <v>0</v>
      </c>
      <c r="CF109" s="38">
        <f t="shared" si="366"/>
        <v>0</v>
      </c>
      <c r="CG109" s="38">
        <f t="shared" si="366"/>
        <v>0</v>
      </c>
      <c r="CH109" s="38">
        <f t="shared" si="366"/>
        <v>0</v>
      </c>
      <c r="CI109" s="38">
        <f t="shared" si="366"/>
        <v>0</v>
      </c>
      <c r="CJ109" s="38">
        <f t="shared" si="366"/>
        <v>0</v>
      </c>
      <c r="CK109" s="38">
        <f t="shared" si="366"/>
        <v>0</v>
      </c>
      <c r="CL109" s="38">
        <f t="shared" si="366"/>
        <v>0</v>
      </c>
      <c r="CM109" s="38">
        <f t="shared" si="366"/>
        <v>0</v>
      </c>
      <c r="CN109" s="38">
        <f t="shared" si="366"/>
        <v>0</v>
      </c>
      <c r="CO109" s="38">
        <f t="shared" si="366"/>
        <v>0</v>
      </c>
      <c r="CP109" s="38">
        <f t="shared" si="366"/>
        <v>0</v>
      </c>
      <c r="CQ109" s="38">
        <f t="shared" si="366"/>
        <v>0</v>
      </c>
      <c r="CR109" s="38">
        <f t="shared" si="366"/>
        <v>0</v>
      </c>
      <c r="CS109" s="38">
        <f t="shared" si="366"/>
        <v>0</v>
      </c>
      <c r="CT109" s="38">
        <f t="shared" si="366"/>
        <v>0</v>
      </c>
      <c r="CU109" s="38">
        <f t="shared" si="366"/>
        <v>0</v>
      </c>
      <c r="CV109" s="38">
        <f t="shared" si="366"/>
        <v>0</v>
      </c>
      <c r="CW109" s="38">
        <f t="shared" ref="CW109:FH109" si="367" xml:space="preserve"> CW$103</f>
        <v>0</v>
      </c>
      <c r="CX109" s="38">
        <f t="shared" si="367"/>
        <v>0</v>
      </c>
      <c r="CY109" s="38">
        <f t="shared" si="367"/>
        <v>0</v>
      </c>
      <c r="CZ109" s="38">
        <f t="shared" si="367"/>
        <v>0</v>
      </c>
      <c r="DA109" s="38">
        <f t="shared" si="367"/>
        <v>0</v>
      </c>
      <c r="DB109" s="38">
        <f t="shared" si="367"/>
        <v>0</v>
      </c>
      <c r="DC109" s="38">
        <f t="shared" si="367"/>
        <v>0</v>
      </c>
      <c r="DD109" s="38">
        <f t="shared" si="367"/>
        <v>0</v>
      </c>
      <c r="DE109" s="38">
        <f t="shared" si="367"/>
        <v>0</v>
      </c>
      <c r="DF109" s="38">
        <f t="shared" si="367"/>
        <v>0</v>
      </c>
      <c r="DG109" s="38">
        <f t="shared" si="367"/>
        <v>0</v>
      </c>
      <c r="DH109" s="38">
        <f t="shared" si="367"/>
        <v>0</v>
      </c>
      <c r="DI109" s="38">
        <f t="shared" si="367"/>
        <v>0</v>
      </c>
      <c r="DJ109" s="38">
        <f t="shared" si="367"/>
        <v>0</v>
      </c>
      <c r="DK109" s="38">
        <f t="shared" si="367"/>
        <v>0</v>
      </c>
      <c r="DL109" s="38">
        <f t="shared" si="367"/>
        <v>0</v>
      </c>
      <c r="DM109" s="38">
        <f t="shared" si="367"/>
        <v>0</v>
      </c>
      <c r="DN109" s="38">
        <f t="shared" si="367"/>
        <v>0</v>
      </c>
      <c r="DO109" s="38">
        <f t="shared" si="367"/>
        <v>0</v>
      </c>
      <c r="DP109" s="38">
        <f t="shared" si="367"/>
        <v>0</v>
      </c>
      <c r="DQ109" s="38">
        <f t="shared" si="367"/>
        <v>0</v>
      </c>
      <c r="DR109" s="38">
        <f t="shared" si="367"/>
        <v>0</v>
      </c>
      <c r="DS109" s="38">
        <f t="shared" si="367"/>
        <v>0</v>
      </c>
      <c r="DT109" s="38">
        <f t="shared" si="367"/>
        <v>0</v>
      </c>
      <c r="DU109" s="38">
        <f t="shared" si="367"/>
        <v>0</v>
      </c>
      <c r="DV109" s="38">
        <f t="shared" si="367"/>
        <v>0</v>
      </c>
      <c r="DW109" s="38">
        <f t="shared" si="367"/>
        <v>0</v>
      </c>
      <c r="DX109" s="38">
        <f t="shared" si="367"/>
        <v>0</v>
      </c>
      <c r="DY109" s="38">
        <f t="shared" si="367"/>
        <v>0</v>
      </c>
      <c r="DZ109" s="38">
        <f t="shared" si="367"/>
        <v>0</v>
      </c>
      <c r="EA109" s="38">
        <f t="shared" si="367"/>
        <v>0</v>
      </c>
      <c r="EB109" s="38">
        <f t="shared" si="367"/>
        <v>0</v>
      </c>
      <c r="EC109" s="38">
        <f t="shared" si="367"/>
        <v>0</v>
      </c>
      <c r="ED109" s="38">
        <f t="shared" si="367"/>
        <v>0</v>
      </c>
      <c r="EE109" s="38">
        <f t="shared" si="367"/>
        <v>0</v>
      </c>
      <c r="EF109" s="38">
        <f t="shared" si="367"/>
        <v>0</v>
      </c>
      <c r="EG109" s="38">
        <f t="shared" si="367"/>
        <v>0</v>
      </c>
      <c r="EH109" s="38">
        <f t="shared" si="367"/>
        <v>0</v>
      </c>
      <c r="EI109" s="38">
        <f t="shared" si="367"/>
        <v>0</v>
      </c>
      <c r="EJ109" s="38">
        <f t="shared" si="367"/>
        <v>0</v>
      </c>
      <c r="EK109" s="38">
        <f t="shared" si="367"/>
        <v>0</v>
      </c>
      <c r="EL109" s="38">
        <f t="shared" si="367"/>
        <v>0</v>
      </c>
      <c r="EM109" s="38">
        <f t="shared" si="367"/>
        <v>0</v>
      </c>
      <c r="EN109" s="38">
        <f t="shared" si="367"/>
        <v>0</v>
      </c>
      <c r="EO109" s="38">
        <f t="shared" si="367"/>
        <v>0</v>
      </c>
      <c r="EP109" s="38">
        <f t="shared" si="367"/>
        <v>0</v>
      </c>
      <c r="EQ109" s="38">
        <f t="shared" si="367"/>
        <v>0</v>
      </c>
      <c r="ER109" s="38">
        <f t="shared" si="367"/>
        <v>0</v>
      </c>
      <c r="ES109" s="38">
        <f t="shared" si="367"/>
        <v>0</v>
      </c>
      <c r="ET109" s="38">
        <f t="shared" si="367"/>
        <v>0</v>
      </c>
      <c r="EU109" s="38">
        <f t="shared" si="367"/>
        <v>0</v>
      </c>
      <c r="EV109" s="38">
        <f t="shared" si="367"/>
        <v>0</v>
      </c>
      <c r="EW109" s="38">
        <f t="shared" si="367"/>
        <v>0</v>
      </c>
      <c r="EX109" s="38">
        <f t="shared" si="367"/>
        <v>0</v>
      </c>
      <c r="EY109" s="38">
        <f t="shared" si="367"/>
        <v>0</v>
      </c>
      <c r="EZ109" s="38">
        <f t="shared" si="367"/>
        <v>0</v>
      </c>
      <c r="FA109" s="38">
        <f t="shared" si="367"/>
        <v>0</v>
      </c>
      <c r="FB109" s="38">
        <f t="shared" si="367"/>
        <v>0</v>
      </c>
      <c r="FC109" s="38">
        <f t="shared" si="367"/>
        <v>0</v>
      </c>
      <c r="FD109" s="38">
        <f t="shared" si="367"/>
        <v>0</v>
      </c>
      <c r="FE109" s="38">
        <f t="shared" si="367"/>
        <v>0</v>
      </c>
      <c r="FF109" s="38">
        <f t="shared" si="367"/>
        <v>0</v>
      </c>
      <c r="FG109" s="38">
        <f t="shared" si="367"/>
        <v>0</v>
      </c>
      <c r="FH109" s="38">
        <f t="shared" si="367"/>
        <v>0</v>
      </c>
      <c r="FI109" s="38">
        <f t="shared" ref="FI109:GJ109" si="368" xml:space="preserve"> FI$103</f>
        <v>0</v>
      </c>
      <c r="FJ109" s="38">
        <f t="shared" si="368"/>
        <v>0</v>
      </c>
      <c r="FK109" s="38">
        <f t="shared" si="368"/>
        <v>0</v>
      </c>
      <c r="FL109" s="38">
        <f t="shared" si="368"/>
        <v>0</v>
      </c>
      <c r="FM109" s="38">
        <f t="shared" si="368"/>
        <v>0</v>
      </c>
      <c r="FN109" s="38">
        <f t="shared" si="368"/>
        <v>0</v>
      </c>
      <c r="FO109" s="38">
        <f t="shared" si="368"/>
        <v>0</v>
      </c>
      <c r="FP109" s="38">
        <f t="shared" si="368"/>
        <v>0</v>
      </c>
      <c r="FQ109" s="38">
        <f t="shared" si="368"/>
        <v>0</v>
      </c>
      <c r="FR109" s="38">
        <f t="shared" si="368"/>
        <v>0</v>
      </c>
      <c r="FS109" s="38">
        <f t="shared" si="368"/>
        <v>0</v>
      </c>
      <c r="FT109" s="38">
        <f t="shared" si="368"/>
        <v>0</v>
      </c>
      <c r="FU109" s="38">
        <f t="shared" si="368"/>
        <v>0</v>
      </c>
      <c r="FV109" s="38">
        <f t="shared" si="368"/>
        <v>0</v>
      </c>
      <c r="FW109" s="38">
        <f t="shared" si="368"/>
        <v>0</v>
      </c>
      <c r="FX109" s="38">
        <f t="shared" si="368"/>
        <v>0</v>
      </c>
      <c r="FY109" s="38">
        <f t="shared" si="368"/>
        <v>0</v>
      </c>
      <c r="FZ109" s="38">
        <f t="shared" si="368"/>
        <v>0</v>
      </c>
      <c r="GA109" s="38">
        <f t="shared" si="368"/>
        <v>0</v>
      </c>
      <c r="GB109" s="38">
        <f t="shared" si="368"/>
        <v>0</v>
      </c>
      <c r="GC109" s="38">
        <f t="shared" si="368"/>
        <v>0</v>
      </c>
      <c r="GD109" s="38">
        <f t="shared" si="368"/>
        <v>0</v>
      </c>
      <c r="GE109" s="38">
        <f t="shared" si="368"/>
        <v>0</v>
      </c>
      <c r="GF109" s="38">
        <f t="shared" si="368"/>
        <v>0</v>
      </c>
      <c r="GG109" s="38">
        <f t="shared" si="368"/>
        <v>0</v>
      </c>
      <c r="GH109" s="38">
        <f t="shared" si="368"/>
        <v>0</v>
      </c>
      <c r="GI109" s="38">
        <f t="shared" si="368"/>
        <v>0</v>
      </c>
      <c r="GJ109" s="38">
        <f t="shared" si="368"/>
        <v>0</v>
      </c>
    </row>
    <row r="110" spans="1:192" s="566" customFormat="1" x14ac:dyDescent="0.25">
      <c r="A110" s="400"/>
      <c r="B110" s="400"/>
      <c r="C110" s="401"/>
      <c r="D110" s="402"/>
      <c r="E110" s="403" t="s">
        <v>171</v>
      </c>
      <c r="F110" s="403"/>
      <c r="G110" s="403" t="str">
        <f xml:space="preserve"> SMU</f>
        <v>$ 000s</v>
      </c>
      <c r="H110" s="403"/>
      <c r="I110" s="404"/>
      <c r="J110" s="403">
        <f t="shared" ref="J110:AO110" si="369" xml:space="preserve"> J107 + J108 - J109</f>
        <v>0</v>
      </c>
      <c r="K110" s="403">
        <f t="shared" si="369"/>
        <v>0</v>
      </c>
      <c r="L110" s="403">
        <f t="shared" si="369"/>
        <v>0</v>
      </c>
      <c r="M110" s="403">
        <f t="shared" si="369"/>
        <v>17320.323780675546</v>
      </c>
      <c r="N110" s="403">
        <f t="shared" si="369"/>
        <v>91556.09289149617</v>
      </c>
      <c r="O110" s="403">
        <f t="shared" si="369"/>
        <v>167076.06104078697</v>
      </c>
      <c r="P110" s="403">
        <f t="shared" si="369"/>
        <v>257133.21698628788</v>
      </c>
      <c r="Q110" s="403">
        <f t="shared" si="369"/>
        <v>251257.27661897827</v>
      </c>
      <c r="R110" s="403">
        <f t="shared" si="369"/>
        <v>245227.08658533002</v>
      </c>
      <c r="S110" s="403">
        <f t="shared" si="369"/>
        <v>239089.97361977046</v>
      </c>
      <c r="T110" s="403">
        <f t="shared" si="369"/>
        <v>232878.10222364115</v>
      </c>
      <c r="U110" s="403">
        <f t="shared" si="369"/>
        <v>226559.48624610243</v>
      </c>
      <c r="V110" s="403">
        <f t="shared" si="369"/>
        <v>220166.74712819414</v>
      </c>
      <c r="W110" s="403">
        <f t="shared" si="369"/>
        <v>213659.2242313805</v>
      </c>
      <c r="X110" s="403">
        <f t="shared" si="369"/>
        <v>207089.01646774923</v>
      </c>
      <c r="Y110" s="403">
        <f t="shared" si="369"/>
        <v>200400.97209574663</v>
      </c>
      <c r="Z110" s="403">
        <f t="shared" si="369"/>
        <v>193624.4639245281</v>
      </c>
      <c r="AA110" s="403">
        <f t="shared" si="369"/>
        <v>186915.12177799674</v>
      </c>
      <c r="AB110" s="403">
        <f t="shared" si="369"/>
        <v>180128.15746103026</v>
      </c>
      <c r="AC110" s="403">
        <f t="shared" si="369"/>
        <v>173202.29135132197</v>
      </c>
      <c r="AD110" s="403">
        <f t="shared" si="369"/>
        <v>166198.53911027435</v>
      </c>
      <c r="AE110" s="403">
        <f t="shared" si="369"/>
        <v>159046.36944803482</v>
      </c>
      <c r="AF110" s="403">
        <f t="shared" si="369"/>
        <v>151822.8619555386</v>
      </c>
      <c r="AG110" s="403">
        <f t="shared" si="369"/>
        <v>144449.80796410478</v>
      </c>
      <c r="AH110" s="403">
        <f t="shared" si="369"/>
        <v>136984.81527385849</v>
      </c>
      <c r="AI110" s="403">
        <f t="shared" si="369"/>
        <v>129350.86496025068</v>
      </c>
      <c r="AJ110" s="403">
        <f t="shared" si="369"/>
        <v>121639.6302924669</v>
      </c>
      <c r="AK110" s="403">
        <f t="shared" si="369"/>
        <v>113903.9128730473</v>
      </c>
      <c r="AL110" s="403">
        <f t="shared" si="369"/>
        <v>106082.49098180117</v>
      </c>
      <c r="AM110" s="403">
        <f t="shared" si="369"/>
        <v>98066.169696416735</v>
      </c>
      <c r="AN110" s="403">
        <f t="shared" si="369"/>
        <v>89962.993314559761</v>
      </c>
      <c r="AO110" s="403">
        <f t="shared" si="369"/>
        <v>81667.508218942239</v>
      </c>
      <c r="AP110" s="403">
        <f t="shared" ref="AP110:BU110" si="370" xml:space="preserve"> AP107 + AP108 - AP109</f>
        <v>73271.299488523407</v>
      </c>
      <c r="AQ110" s="403">
        <f t="shared" si="370"/>
        <v>64654.233108364169</v>
      </c>
      <c r="AR110" s="403">
        <f t="shared" si="370"/>
        <v>55949.882527128255</v>
      </c>
      <c r="AS110" s="403">
        <f t="shared" si="370"/>
        <v>47011.018856532006</v>
      </c>
      <c r="AT110" s="403">
        <f t="shared" si="370"/>
        <v>37984.13840578185</v>
      </c>
      <c r="AU110" s="403">
        <f t="shared" si="370"/>
        <v>28708.193018658887</v>
      </c>
      <c r="AV110" s="403">
        <f t="shared" si="370"/>
        <v>19333.61301307891</v>
      </c>
      <c r="AW110" s="403">
        <f t="shared" si="370"/>
        <v>9718.3211676589017</v>
      </c>
      <c r="AX110" s="403">
        <f t="shared" si="370"/>
        <v>1.3278622645884752E-10</v>
      </c>
      <c r="AY110" s="403">
        <f t="shared" si="370"/>
        <v>1.3278622645884752E-10</v>
      </c>
      <c r="AZ110" s="403">
        <f t="shared" si="370"/>
        <v>1.3278622645884752E-10</v>
      </c>
      <c r="BA110" s="403">
        <f t="shared" si="370"/>
        <v>1.3278622645884752E-10</v>
      </c>
      <c r="BB110" s="403">
        <f t="shared" si="370"/>
        <v>1.3278622645884752E-10</v>
      </c>
      <c r="BC110" s="403">
        <f t="shared" si="370"/>
        <v>1.3278622645884752E-10</v>
      </c>
      <c r="BD110" s="403">
        <f t="shared" si="370"/>
        <v>1.3278622645884752E-10</v>
      </c>
      <c r="BE110" s="403">
        <f t="shared" si="370"/>
        <v>1.3278622645884752E-10</v>
      </c>
      <c r="BF110" s="403">
        <f t="shared" si="370"/>
        <v>1.3278622645884752E-10</v>
      </c>
      <c r="BG110" s="403">
        <f t="shared" si="370"/>
        <v>1.3278622645884752E-10</v>
      </c>
      <c r="BH110" s="403">
        <f t="shared" si="370"/>
        <v>1.3278622645884752E-10</v>
      </c>
      <c r="BI110" s="403">
        <f t="shared" si="370"/>
        <v>1.3278622645884752E-10</v>
      </c>
      <c r="BJ110" s="403">
        <f t="shared" si="370"/>
        <v>1.3278622645884752E-10</v>
      </c>
      <c r="BK110" s="403">
        <f t="shared" si="370"/>
        <v>1.3278622645884752E-10</v>
      </c>
      <c r="BL110" s="403">
        <f t="shared" si="370"/>
        <v>1.3278622645884752E-10</v>
      </c>
      <c r="BM110" s="403">
        <f t="shared" si="370"/>
        <v>1.3278622645884752E-10</v>
      </c>
      <c r="BN110" s="403">
        <f t="shared" si="370"/>
        <v>1.3278622645884752E-10</v>
      </c>
      <c r="BO110" s="403">
        <f t="shared" si="370"/>
        <v>1.3278622645884752E-10</v>
      </c>
      <c r="BP110" s="403">
        <f t="shared" si="370"/>
        <v>1.3278622645884752E-10</v>
      </c>
      <c r="BQ110" s="403">
        <f t="shared" si="370"/>
        <v>1.3278622645884752E-10</v>
      </c>
      <c r="BR110" s="403">
        <f t="shared" si="370"/>
        <v>1.3278622645884752E-10</v>
      </c>
      <c r="BS110" s="403">
        <f t="shared" si="370"/>
        <v>1.3278622645884752E-10</v>
      </c>
      <c r="BT110" s="403">
        <f t="shared" si="370"/>
        <v>1.3278622645884752E-10</v>
      </c>
      <c r="BU110" s="403">
        <f t="shared" si="370"/>
        <v>1.3278622645884752E-10</v>
      </c>
      <c r="BV110" s="403">
        <f t="shared" ref="BV110:DA110" si="371" xml:space="preserve"> BV107 + BV108 - BV109</f>
        <v>1.3278622645884752E-10</v>
      </c>
      <c r="BW110" s="403">
        <f t="shared" si="371"/>
        <v>1.3278622645884752E-10</v>
      </c>
      <c r="BX110" s="403">
        <f t="shared" si="371"/>
        <v>1.3278622645884752E-10</v>
      </c>
      <c r="BY110" s="403">
        <f t="shared" si="371"/>
        <v>1.3278622645884752E-10</v>
      </c>
      <c r="BZ110" s="403">
        <f t="shared" si="371"/>
        <v>1.3278622645884752E-10</v>
      </c>
      <c r="CA110" s="403">
        <f t="shared" si="371"/>
        <v>1.3278622645884752E-10</v>
      </c>
      <c r="CB110" s="403">
        <f t="shared" si="371"/>
        <v>1.3278622645884752E-10</v>
      </c>
      <c r="CC110" s="403">
        <f t="shared" si="371"/>
        <v>1.3278622645884752E-10</v>
      </c>
      <c r="CD110" s="403">
        <f t="shared" si="371"/>
        <v>1.3278622645884752E-10</v>
      </c>
      <c r="CE110" s="403">
        <f t="shared" si="371"/>
        <v>1.3278622645884752E-10</v>
      </c>
      <c r="CF110" s="403">
        <f t="shared" si="371"/>
        <v>1.3278622645884752E-10</v>
      </c>
      <c r="CG110" s="403">
        <f t="shared" si="371"/>
        <v>1.3278622645884752E-10</v>
      </c>
      <c r="CH110" s="403">
        <f t="shared" si="371"/>
        <v>1.3278622645884752E-10</v>
      </c>
      <c r="CI110" s="403">
        <f t="shared" si="371"/>
        <v>1.3278622645884752E-10</v>
      </c>
      <c r="CJ110" s="403">
        <f t="shared" si="371"/>
        <v>1.3278622645884752E-10</v>
      </c>
      <c r="CK110" s="403">
        <f t="shared" si="371"/>
        <v>1.3278622645884752E-10</v>
      </c>
      <c r="CL110" s="403">
        <f t="shared" si="371"/>
        <v>1.3278622645884752E-10</v>
      </c>
      <c r="CM110" s="403">
        <f t="shared" si="371"/>
        <v>1.3278622645884752E-10</v>
      </c>
      <c r="CN110" s="403">
        <f t="shared" si="371"/>
        <v>1.3278622645884752E-10</v>
      </c>
      <c r="CO110" s="403">
        <f t="shared" si="371"/>
        <v>1.3278622645884752E-10</v>
      </c>
      <c r="CP110" s="403">
        <f t="shared" si="371"/>
        <v>1.3278622645884752E-10</v>
      </c>
      <c r="CQ110" s="403">
        <f t="shared" si="371"/>
        <v>1.3278622645884752E-10</v>
      </c>
      <c r="CR110" s="403">
        <f t="shared" si="371"/>
        <v>1.3278622645884752E-10</v>
      </c>
      <c r="CS110" s="403">
        <f t="shared" si="371"/>
        <v>1.3278622645884752E-10</v>
      </c>
      <c r="CT110" s="403">
        <f t="shared" si="371"/>
        <v>1.3278622645884752E-10</v>
      </c>
      <c r="CU110" s="403">
        <f t="shared" si="371"/>
        <v>1.3278622645884752E-10</v>
      </c>
      <c r="CV110" s="403">
        <f t="shared" si="371"/>
        <v>1.3278622645884752E-10</v>
      </c>
      <c r="CW110" s="403">
        <f t="shared" si="371"/>
        <v>1.3278622645884752E-10</v>
      </c>
      <c r="CX110" s="403">
        <f t="shared" si="371"/>
        <v>1.3278622645884752E-10</v>
      </c>
      <c r="CY110" s="403">
        <f t="shared" si="371"/>
        <v>1.3278622645884752E-10</v>
      </c>
      <c r="CZ110" s="403">
        <f t="shared" si="371"/>
        <v>1.3278622645884752E-10</v>
      </c>
      <c r="DA110" s="403">
        <f t="shared" si="371"/>
        <v>1.3278622645884752E-10</v>
      </c>
      <c r="DB110" s="403">
        <f t="shared" ref="DB110:EG110" si="372" xml:space="preserve"> DB107 + DB108 - DB109</f>
        <v>1.3278622645884752E-10</v>
      </c>
      <c r="DC110" s="403">
        <f t="shared" si="372"/>
        <v>1.3278622645884752E-10</v>
      </c>
      <c r="DD110" s="403">
        <f t="shared" si="372"/>
        <v>1.3278622645884752E-10</v>
      </c>
      <c r="DE110" s="403">
        <f t="shared" si="372"/>
        <v>1.3278622645884752E-10</v>
      </c>
      <c r="DF110" s="403">
        <f t="shared" si="372"/>
        <v>1.3278622645884752E-10</v>
      </c>
      <c r="DG110" s="403">
        <f t="shared" si="372"/>
        <v>1.3278622645884752E-10</v>
      </c>
      <c r="DH110" s="403">
        <f t="shared" si="372"/>
        <v>1.3278622645884752E-10</v>
      </c>
      <c r="DI110" s="403">
        <f t="shared" si="372"/>
        <v>1.3278622645884752E-10</v>
      </c>
      <c r="DJ110" s="403">
        <f t="shared" si="372"/>
        <v>1.3278622645884752E-10</v>
      </c>
      <c r="DK110" s="403">
        <f t="shared" si="372"/>
        <v>1.3278622645884752E-10</v>
      </c>
      <c r="DL110" s="403">
        <f t="shared" si="372"/>
        <v>1.3278622645884752E-10</v>
      </c>
      <c r="DM110" s="403">
        <f t="shared" si="372"/>
        <v>1.3278622645884752E-10</v>
      </c>
      <c r="DN110" s="403">
        <f t="shared" si="372"/>
        <v>1.3278622645884752E-10</v>
      </c>
      <c r="DO110" s="403">
        <f t="shared" si="372"/>
        <v>1.3278622645884752E-10</v>
      </c>
      <c r="DP110" s="403">
        <f t="shared" si="372"/>
        <v>1.3278622645884752E-10</v>
      </c>
      <c r="DQ110" s="403">
        <f t="shared" si="372"/>
        <v>1.3278622645884752E-10</v>
      </c>
      <c r="DR110" s="403">
        <f t="shared" si="372"/>
        <v>1.3278622645884752E-10</v>
      </c>
      <c r="DS110" s="403">
        <f t="shared" si="372"/>
        <v>1.3278622645884752E-10</v>
      </c>
      <c r="DT110" s="403">
        <f t="shared" si="372"/>
        <v>1.3278622645884752E-10</v>
      </c>
      <c r="DU110" s="403">
        <f t="shared" si="372"/>
        <v>1.3278622645884752E-10</v>
      </c>
      <c r="DV110" s="403">
        <f t="shared" si="372"/>
        <v>1.3278622645884752E-10</v>
      </c>
      <c r="DW110" s="403">
        <f t="shared" si="372"/>
        <v>1.3278622645884752E-10</v>
      </c>
      <c r="DX110" s="403">
        <f t="shared" si="372"/>
        <v>1.3278622645884752E-10</v>
      </c>
      <c r="DY110" s="403">
        <f t="shared" si="372"/>
        <v>1.3278622645884752E-10</v>
      </c>
      <c r="DZ110" s="403">
        <f t="shared" si="372"/>
        <v>1.3278622645884752E-10</v>
      </c>
      <c r="EA110" s="403">
        <f t="shared" si="372"/>
        <v>1.3278622645884752E-10</v>
      </c>
      <c r="EB110" s="403">
        <f t="shared" si="372"/>
        <v>1.3278622645884752E-10</v>
      </c>
      <c r="EC110" s="403">
        <f t="shared" si="372"/>
        <v>1.3278622645884752E-10</v>
      </c>
      <c r="ED110" s="403">
        <f t="shared" si="372"/>
        <v>1.3278622645884752E-10</v>
      </c>
      <c r="EE110" s="403">
        <f t="shared" si="372"/>
        <v>1.3278622645884752E-10</v>
      </c>
      <c r="EF110" s="403">
        <f t="shared" si="372"/>
        <v>1.3278622645884752E-10</v>
      </c>
      <c r="EG110" s="403">
        <f t="shared" si="372"/>
        <v>1.3278622645884752E-10</v>
      </c>
      <c r="EH110" s="403">
        <f t="shared" ref="EH110:FM110" si="373" xml:space="preserve"> EH107 + EH108 - EH109</f>
        <v>1.3278622645884752E-10</v>
      </c>
      <c r="EI110" s="403">
        <f t="shared" si="373"/>
        <v>1.3278622645884752E-10</v>
      </c>
      <c r="EJ110" s="403">
        <f t="shared" si="373"/>
        <v>1.3278622645884752E-10</v>
      </c>
      <c r="EK110" s="403">
        <f t="shared" si="373"/>
        <v>1.3278622645884752E-10</v>
      </c>
      <c r="EL110" s="403">
        <f t="shared" si="373"/>
        <v>1.3278622645884752E-10</v>
      </c>
      <c r="EM110" s="403">
        <f t="shared" si="373"/>
        <v>1.3278622645884752E-10</v>
      </c>
      <c r="EN110" s="403">
        <f t="shared" si="373"/>
        <v>1.3278622645884752E-10</v>
      </c>
      <c r="EO110" s="403">
        <f t="shared" si="373"/>
        <v>1.3278622645884752E-10</v>
      </c>
      <c r="EP110" s="403">
        <f t="shared" si="373"/>
        <v>1.3278622645884752E-10</v>
      </c>
      <c r="EQ110" s="403">
        <f t="shared" si="373"/>
        <v>1.3278622645884752E-10</v>
      </c>
      <c r="ER110" s="403">
        <f t="shared" si="373"/>
        <v>1.3278622645884752E-10</v>
      </c>
      <c r="ES110" s="403">
        <f t="shared" si="373"/>
        <v>1.3278622645884752E-10</v>
      </c>
      <c r="ET110" s="403">
        <f t="shared" si="373"/>
        <v>1.3278622645884752E-10</v>
      </c>
      <c r="EU110" s="403">
        <f t="shared" si="373"/>
        <v>1.3278622645884752E-10</v>
      </c>
      <c r="EV110" s="403">
        <f t="shared" si="373"/>
        <v>1.3278622645884752E-10</v>
      </c>
      <c r="EW110" s="403">
        <f t="shared" si="373"/>
        <v>1.3278622645884752E-10</v>
      </c>
      <c r="EX110" s="403">
        <f t="shared" si="373"/>
        <v>1.3278622645884752E-10</v>
      </c>
      <c r="EY110" s="403">
        <f t="shared" si="373"/>
        <v>1.3278622645884752E-10</v>
      </c>
      <c r="EZ110" s="403">
        <f t="shared" si="373"/>
        <v>1.3278622645884752E-10</v>
      </c>
      <c r="FA110" s="403">
        <f t="shared" si="373"/>
        <v>1.3278622645884752E-10</v>
      </c>
      <c r="FB110" s="403">
        <f t="shared" si="373"/>
        <v>1.3278622645884752E-10</v>
      </c>
      <c r="FC110" s="403">
        <f t="shared" si="373"/>
        <v>1.3278622645884752E-10</v>
      </c>
      <c r="FD110" s="403">
        <f t="shared" si="373"/>
        <v>1.3278622645884752E-10</v>
      </c>
      <c r="FE110" s="403">
        <f t="shared" si="373"/>
        <v>1.3278622645884752E-10</v>
      </c>
      <c r="FF110" s="403">
        <f t="shared" si="373"/>
        <v>1.3278622645884752E-10</v>
      </c>
      <c r="FG110" s="403">
        <f t="shared" si="373"/>
        <v>1.3278622645884752E-10</v>
      </c>
      <c r="FH110" s="403">
        <f t="shared" si="373"/>
        <v>1.3278622645884752E-10</v>
      </c>
      <c r="FI110" s="403">
        <f t="shared" si="373"/>
        <v>1.3278622645884752E-10</v>
      </c>
      <c r="FJ110" s="403">
        <f t="shared" si="373"/>
        <v>1.3278622645884752E-10</v>
      </c>
      <c r="FK110" s="403">
        <f t="shared" si="373"/>
        <v>1.3278622645884752E-10</v>
      </c>
      <c r="FL110" s="403">
        <f t="shared" si="373"/>
        <v>1.3278622645884752E-10</v>
      </c>
      <c r="FM110" s="403">
        <f t="shared" si="373"/>
        <v>1.3278622645884752E-10</v>
      </c>
      <c r="FN110" s="403">
        <f t="shared" ref="FN110:GJ110" si="374" xml:space="preserve"> FN107 + FN108 - FN109</f>
        <v>1.3278622645884752E-10</v>
      </c>
      <c r="FO110" s="403">
        <f t="shared" si="374"/>
        <v>1.3278622645884752E-10</v>
      </c>
      <c r="FP110" s="403">
        <f t="shared" si="374"/>
        <v>1.3278622645884752E-10</v>
      </c>
      <c r="FQ110" s="403">
        <f t="shared" si="374"/>
        <v>1.3278622645884752E-10</v>
      </c>
      <c r="FR110" s="403">
        <f t="shared" si="374"/>
        <v>1.3278622645884752E-10</v>
      </c>
      <c r="FS110" s="403">
        <f t="shared" si="374"/>
        <v>1.3278622645884752E-10</v>
      </c>
      <c r="FT110" s="403">
        <f t="shared" si="374"/>
        <v>1.3278622645884752E-10</v>
      </c>
      <c r="FU110" s="403">
        <f t="shared" si="374"/>
        <v>1.3278622645884752E-10</v>
      </c>
      <c r="FV110" s="403">
        <f t="shared" si="374"/>
        <v>1.3278622645884752E-10</v>
      </c>
      <c r="FW110" s="403">
        <f t="shared" si="374"/>
        <v>1.3278622645884752E-10</v>
      </c>
      <c r="FX110" s="403">
        <f t="shared" si="374"/>
        <v>1.3278622645884752E-10</v>
      </c>
      <c r="FY110" s="403">
        <f t="shared" si="374"/>
        <v>1.3278622645884752E-10</v>
      </c>
      <c r="FZ110" s="403">
        <f t="shared" si="374"/>
        <v>1.3278622645884752E-10</v>
      </c>
      <c r="GA110" s="403">
        <f t="shared" si="374"/>
        <v>1.3278622645884752E-10</v>
      </c>
      <c r="GB110" s="403">
        <f t="shared" si="374"/>
        <v>1.3278622645884752E-10</v>
      </c>
      <c r="GC110" s="403">
        <f t="shared" si="374"/>
        <v>1.3278622645884752E-10</v>
      </c>
      <c r="GD110" s="403">
        <f t="shared" si="374"/>
        <v>1.3278622645884752E-10</v>
      </c>
      <c r="GE110" s="403">
        <f t="shared" si="374"/>
        <v>1.3278622645884752E-10</v>
      </c>
      <c r="GF110" s="403">
        <f t="shared" si="374"/>
        <v>1.3278622645884752E-10</v>
      </c>
      <c r="GG110" s="403">
        <f t="shared" si="374"/>
        <v>1.3278622645884752E-10</v>
      </c>
      <c r="GH110" s="403">
        <f t="shared" si="374"/>
        <v>1.3278622645884752E-10</v>
      </c>
      <c r="GI110" s="403">
        <f t="shared" si="374"/>
        <v>1.3278622645884752E-10</v>
      </c>
      <c r="GJ110" s="403">
        <f t="shared" si="374"/>
        <v>1.3278622645884752E-10</v>
      </c>
    </row>
    <row r="112" spans="1:192" x14ac:dyDescent="0.25">
      <c r="B112" s="15" t="s">
        <v>173</v>
      </c>
    </row>
    <row r="113" spans="1:192" x14ac:dyDescent="0.25">
      <c r="E113" s="146" t="str">
        <f xml:space="preserve"> InpC!E$111</f>
        <v>Propoprtion of senior debt hedged</v>
      </c>
      <c r="F113" s="323">
        <f xml:space="preserve"> InpC!F$111</f>
        <v>0.8</v>
      </c>
      <c r="G113" s="146" t="str">
        <f xml:space="preserve"> InpC!G$111</f>
        <v>%</v>
      </c>
      <c r="H113" s="38"/>
    </row>
    <row r="114" spans="1:192" x14ac:dyDescent="0.25">
      <c r="E114" s="146" t="str">
        <f xml:space="preserve"> InpC!E$117</f>
        <v>Senior debt - T1 swap rate</v>
      </c>
      <c r="F114" s="323"/>
      <c r="G114" s="146" t="str">
        <f xml:space="preserve"> InpC!G$117</f>
        <v>% p.a.</v>
      </c>
      <c r="H114" s="38"/>
      <c r="J114" s="287">
        <f>InpS!J52</f>
        <v>1.4999999999999999E-2</v>
      </c>
      <c r="K114" s="287">
        <f>InpS!K52</f>
        <v>1.4999999999999999E-2</v>
      </c>
      <c r="L114" s="287">
        <f>InpS!L52</f>
        <v>1.4999999999999999E-2</v>
      </c>
      <c r="M114" s="287">
        <f>InpS!M52</f>
        <v>1.4999999999999999E-2</v>
      </c>
      <c r="N114" s="287">
        <f>InpS!N52</f>
        <v>1.4999999999999999E-2</v>
      </c>
      <c r="O114" s="287">
        <f>InpS!O52</f>
        <v>1.4999999999999999E-2</v>
      </c>
      <c r="P114" s="287">
        <f>InpS!P52</f>
        <v>1.4999999999999999E-2</v>
      </c>
      <c r="Q114" s="287">
        <f>InpS!Q52</f>
        <v>1.7000000000000001E-2</v>
      </c>
      <c r="R114" s="287">
        <f>InpS!R52</f>
        <v>1.7000000000000001E-2</v>
      </c>
      <c r="S114" s="287">
        <f>InpS!S52</f>
        <v>1.7000000000000001E-2</v>
      </c>
      <c r="T114" s="287">
        <f>InpS!T52</f>
        <v>1.7000000000000001E-2</v>
      </c>
      <c r="U114" s="287">
        <f>InpS!U52</f>
        <v>1.7000000000000001E-2</v>
      </c>
      <c r="V114" s="287">
        <f>InpS!V52</f>
        <v>1.7000000000000001E-2</v>
      </c>
      <c r="W114" s="287">
        <f>InpS!W52</f>
        <v>1.7000000000000001E-2</v>
      </c>
      <c r="X114" s="287">
        <f>InpS!X52</f>
        <v>1.7000000000000001E-2</v>
      </c>
      <c r="Y114" s="287">
        <f>InpS!Y52</f>
        <v>1.7000000000000001E-2</v>
      </c>
      <c r="Z114" s="287">
        <f>InpS!Z52</f>
        <v>1.7000000000000001E-2</v>
      </c>
      <c r="AA114" s="287">
        <f>InpS!AA52</f>
        <v>1.7000000000000001E-2</v>
      </c>
      <c r="AB114" s="287">
        <f>InpS!AB52</f>
        <v>1.7000000000000001E-2</v>
      </c>
      <c r="AC114" s="287">
        <f>InpS!AC52</f>
        <v>1.7000000000000001E-2</v>
      </c>
      <c r="AD114" s="287">
        <f>InpS!AD52</f>
        <v>1.7000000000000001E-2</v>
      </c>
      <c r="AE114" s="287">
        <f>InpS!AE52</f>
        <v>1.7000000000000001E-2</v>
      </c>
      <c r="AF114" s="287">
        <f>InpS!AF52</f>
        <v>1.7000000000000001E-2</v>
      </c>
      <c r="AG114" s="287">
        <f>InpS!AG52</f>
        <v>1.7000000000000001E-2</v>
      </c>
      <c r="AH114" s="287">
        <f>InpS!AH52</f>
        <v>1.7000000000000001E-2</v>
      </c>
      <c r="AI114" s="287">
        <f>InpS!AI52</f>
        <v>1.7000000000000001E-2</v>
      </c>
      <c r="AJ114" s="287">
        <f>InpS!AJ52</f>
        <v>1.7000000000000001E-2</v>
      </c>
      <c r="AK114" s="287">
        <f>InpS!AK52</f>
        <v>1.7000000000000001E-2</v>
      </c>
      <c r="AL114" s="287">
        <f>InpS!AL52</f>
        <v>1.7000000000000001E-2</v>
      </c>
      <c r="AM114" s="287">
        <f>InpS!AM52</f>
        <v>1.7000000000000001E-2</v>
      </c>
      <c r="AN114" s="287">
        <f>InpS!AN52</f>
        <v>1.7000000000000001E-2</v>
      </c>
      <c r="AO114" s="287">
        <f>InpS!AO52</f>
        <v>1.7000000000000001E-2</v>
      </c>
      <c r="AP114" s="287">
        <f>InpS!AP52</f>
        <v>1.7000000000000001E-2</v>
      </c>
      <c r="AQ114" s="287">
        <f>InpS!AQ52</f>
        <v>1.7000000000000001E-2</v>
      </c>
      <c r="AR114" s="287">
        <f>InpS!AR52</f>
        <v>1.7000000000000001E-2</v>
      </c>
      <c r="AS114" s="287">
        <f>InpS!AS52</f>
        <v>1.7000000000000001E-2</v>
      </c>
      <c r="AT114" s="287">
        <f>InpS!AT52</f>
        <v>1.7000000000000001E-2</v>
      </c>
      <c r="AU114" s="287">
        <f>InpS!AU52</f>
        <v>1.7000000000000001E-2</v>
      </c>
      <c r="AV114" s="287">
        <f>InpS!AV52</f>
        <v>1.7000000000000001E-2</v>
      </c>
      <c r="AW114" s="287">
        <f>InpS!AW52</f>
        <v>1.7000000000000001E-2</v>
      </c>
      <c r="AX114" s="287">
        <f>InpS!AX52</f>
        <v>1.7000000000000001E-2</v>
      </c>
      <c r="AY114" s="287">
        <f>InpS!AY52</f>
        <v>1.7000000000000001E-2</v>
      </c>
      <c r="AZ114" s="287">
        <f>InpS!AZ52</f>
        <v>1.7000000000000001E-2</v>
      </c>
      <c r="BA114" s="287">
        <f>InpS!BA52</f>
        <v>1.7000000000000001E-2</v>
      </c>
      <c r="BB114" s="287">
        <f>InpS!BB52</f>
        <v>1.7000000000000001E-2</v>
      </c>
      <c r="BC114" s="287">
        <f>InpS!BC52</f>
        <v>1.7000000000000001E-2</v>
      </c>
      <c r="BD114" s="287">
        <f>InpS!BD52</f>
        <v>1.7000000000000001E-2</v>
      </c>
      <c r="BE114" s="287">
        <f>InpS!BE52</f>
        <v>1.7000000000000001E-2</v>
      </c>
      <c r="BF114" s="287">
        <f>InpS!BF52</f>
        <v>1.7000000000000001E-2</v>
      </c>
      <c r="BG114" s="287">
        <f>InpS!BG52</f>
        <v>1.7000000000000001E-2</v>
      </c>
      <c r="BH114" s="287">
        <f>InpS!BH52</f>
        <v>1.7000000000000001E-2</v>
      </c>
      <c r="BI114" s="287">
        <f>InpS!BI52</f>
        <v>1.7000000000000001E-2</v>
      </c>
      <c r="BJ114" s="287">
        <f>InpS!BJ52</f>
        <v>1.7000000000000001E-2</v>
      </c>
      <c r="BK114" s="287">
        <f>InpS!BK52</f>
        <v>1.7000000000000001E-2</v>
      </c>
      <c r="BL114" s="287">
        <f>InpS!BL52</f>
        <v>1.7000000000000001E-2</v>
      </c>
      <c r="BM114" s="287">
        <f>InpS!BM52</f>
        <v>1.7000000000000001E-2</v>
      </c>
      <c r="BN114" s="287">
        <f>InpS!BN52</f>
        <v>1.7000000000000001E-2</v>
      </c>
      <c r="BO114" s="287">
        <f>InpS!BO52</f>
        <v>1.7000000000000001E-2</v>
      </c>
      <c r="BP114" s="287">
        <f>InpS!BP52</f>
        <v>1.7000000000000001E-2</v>
      </c>
      <c r="BQ114" s="287">
        <f>InpS!BQ52</f>
        <v>1.7000000000000001E-2</v>
      </c>
      <c r="BR114" s="287">
        <f>InpS!BR52</f>
        <v>1.7000000000000001E-2</v>
      </c>
      <c r="BS114" s="287">
        <f>InpS!BS52</f>
        <v>1.7000000000000001E-2</v>
      </c>
      <c r="BT114" s="287">
        <f>InpS!BT52</f>
        <v>1.7000000000000001E-2</v>
      </c>
      <c r="BU114" s="287">
        <f>InpS!BU52</f>
        <v>1.7000000000000001E-2</v>
      </c>
      <c r="BV114" s="287">
        <f>InpS!BV52</f>
        <v>1.7000000000000001E-2</v>
      </c>
      <c r="BW114" s="287">
        <f>InpS!BW52</f>
        <v>1.7000000000000001E-2</v>
      </c>
      <c r="BX114" s="287">
        <f>InpS!BX52</f>
        <v>1.7000000000000001E-2</v>
      </c>
      <c r="BY114" s="287">
        <f>InpS!BY52</f>
        <v>1.7000000000000001E-2</v>
      </c>
      <c r="BZ114" s="287">
        <f>InpS!BZ52</f>
        <v>1.7000000000000001E-2</v>
      </c>
      <c r="CA114" s="287">
        <f>InpS!CA52</f>
        <v>1.7000000000000001E-2</v>
      </c>
      <c r="CB114" s="287">
        <f>InpS!CB52</f>
        <v>1.7000000000000001E-2</v>
      </c>
      <c r="CC114" s="287">
        <f>InpS!CC52</f>
        <v>1.7000000000000001E-2</v>
      </c>
      <c r="CD114" s="287">
        <f>InpS!CD52</f>
        <v>1.7000000000000001E-2</v>
      </c>
      <c r="CE114" s="287">
        <f>InpS!CE52</f>
        <v>1.7000000000000001E-2</v>
      </c>
      <c r="CF114" s="287">
        <f>InpS!CF52</f>
        <v>1.7000000000000001E-2</v>
      </c>
      <c r="CG114" s="287">
        <f>InpS!CG52</f>
        <v>1.7000000000000001E-2</v>
      </c>
      <c r="CH114" s="287">
        <f>InpS!CH52</f>
        <v>1.7000000000000001E-2</v>
      </c>
      <c r="CI114" s="287">
        <f>InpS!CI52</f>
        <v>1.7000000000000001E-2</v>
      </c>
      <c r="CJ114" s="287">
        <f>InpS!CJ52</f>
        <v>1.7000000000000001E-2</v>
      </c>
      <c r="CK114" s="287">
        <f>InpS!CK52</f>
        <v>1.7000000000000001E-2</v>
      </c>
      <c r="CL114" s="287">
        <f>InpS!CL52</f>
        <v>1.7000000000000001E-2</v>
      </c>
      <c r="CM114" s="287">
        <f>InpS!CM52</f>
        <v>1.7000000000000001E-2</v>
      </c>
      <c r="CN114" s="287">
        <f>InpS!CN52</f>
        <v>1.7000000000000001E-2</v>
      </c>
      <c r="CO114" s="287">
        <f>InpS!CO52</f>
        <v>1.7000000000000001E-2</v>
      </c>
      <c r="CP114" s="287">
        <f>InpS!CP52</f>
        <v>1.7000000000000001E-2</v>
      </c>
      <c r="CQ114" s="287">
        <f>InpS!CQ52</f>
        <v>1.7000000000000001E-2</v>
      </c>
      <c r="CR114" s="287">
        <f>InpS!CR52</f>
        <v>1.7000000000000001E-2</v>
      </c>
      <c r="CS114" s="287">
        <f>InpS!CS52</f>
        <v>1.7000000000000001E-2</v>
      </c>
      <c r="CT114" s="287">
        <f>InpS!CT52</f>
        <v>1.7000000000000001E-2</v>
      </c>
      <c r="CU114" s="287">
        <f>InpS!CU52</f>
        <v>1.7000000000000001E-2</v>
      </c>
      <c r="CV114" s="287">
        <f>InpS!CV52</f>
        <v>1.7000000000000001E-2</v>
      </c>
      <c r="CW114" s="287">
        <f>InpS!CW52</f>
        <v>1.7000000000000001E-2</v>
      </c>
      <c r="CX114" s="287">
        <f>InpS!CX52</f>
        <v>1.7000000000000001E-2</v>
      </c>
      <c r="CY114" s="287">
        <f>InpS!CY52</f>
        <v>1.7000000000000001E-2</v>
      </c>
      <c r="CZ114" s="287">
        <f>InpS!CZ52</f>
        <v>1.7000000000000001E-2</v>
      </c>
      <c r="DA114" s="287">
        <f>InpS!DA52</f>
        <v>1.7000000000000001E-2</v>
      </c>
      <c r="DB114" s="287">
        <f>InpS!DB52</f>
        <v>1.7000000000000001E-2</v>
      </c>
      <c r="DC114" s="287">
        <f>InpS!DC52</f>
        <v>1.7000000000000001E-2</v>
      </c>
      <c r="DD114" s="287">
        <f>InpS!DD52</f>
        <v>1.7000000000000001E-2</v>
      </c>
      <c r="DE114" s="287">
        <f>InpS!DE52</f>
        <v>1.7000000000000001E-2</v>
      </c>
      <c r="DF114" s="287">
        <f>InpS!DF52</f>
        <v>1.7000000000000001E-2</v>
      </c>
      <c r="DG114" s="287">
        <f>InpS!DG52</f>
        <v>1.7000000000000001E-2</v>
      </c>
      <c r="DH114" s="287">
        <f>InpS!DH52</f>
        <v>1.7000000000000001E-2</v>
      </c>
      <c r="DI114" s="287">
        <f>InpS!DI52</f>
        <v>1.7000000000000001E-2</v>
      </c>
      <c r="DJ114" s="287">
        <f>InpS!DJ52</f>
        <v>1.7000000000000001E-2</v>
      </c>
      <c r="DK114" s="287">
        <f>InpS!DK52</f>
        <v>1.7000000000000001E-2</v>
      </c>
      <c r="DL114" s="287">
        <f>InpS!DL52</f>
        <v>1.7000000000000001E-2</v>
      </c>
      <c r="DM114" s="287">
        <f>InpS!DM52</f>
        <v>1.7000000000000001E-2</v>
      </c>
      <c r="DN114" s="287">
        <f>InpS!DN52</f>
        <v>1.7000000000000001E-2</v>
      </c>
      <c r="DO114" s="287">
        <f>InpS!DO52</f>
        <v>1.7000000000000001E-2</v>
      </c>
      <c r="DP114" s="287">
        <f>InpS!DP52</f>
        <v>1.7000000000000001E-2</v>
      </c>
      <c r="DQ114" s="287">
        <f>InpS!DQ52</f>
        <v>1.7000000000000001E-2</v>
      </c>
      <c r="DR114" s="287">
        <f>InpS!DR52</f>
        <v>1.7000000000000001E-2</v>
      </c>
      <c r="DS114" s="287">
        <f>InpS!DS52</f>
        <v>1.7000000000000001E-2</v>
      </c>
      <c r="DT114" s="287">
        <f>InpS!DT52</f>
        <v>1.7000000000000001E-2</v>
      </c>
      <c r="DU114" s="287">
        <f>InpS!DU52</f>
        <v>1.7000000000000001E-2</v>
      </c>
      <c r="DV114" s="287">
        <f>InpS!DV52</f>
        <v>1.7000000000000001E-2</v>
      </c>
      <c r="DW114" s="287">
        <f>InpS!DW52</f>
        <v>1.7000000000000001E-2</v>
      </c>
      <c r="DX114" s="287">
        <f>InpS!DX52</f>
        <v>1.7000000000000001E-2</v>
      </c>
      <c r="DY114" s="287">
        <f>InpS!DY52</f>
        <v>1.7000000000000001E-2</v>
      </c>
      <c r="DZ114" s="287">
        <f>InpS!DZ52</f>
        <v>1.7000000000000001E-2</v>
      </c>
      <c r="EA114" s="287">
        <f>InpS!EA52</f>
        <v>1.7000000000000001E-2</v>
      </c>
      <c r="EB114" s="287">
        <f>InpS!EB52</f>
        <v>1.7000000000000001E-2</v>
      </c>
      <c r="EC114" s="287">
        <f>InpS!EC52</f>
        <v>1.7000000000000001E-2</v>
      </c>
      <c r="ED114" s="287">
        <f>InpS!ED52</f>
        <v>1.7000000000000001E-2</v>
      </c>
      <c r="EE114" s="287">
        <f>InpS!EE52</f>
        <v>1.7000000000000001E-2</v>
      </c>
      <c r="EF114" s="287">
        <f>InpS!EF52</f>
        <v>1.7000000000000001E-2</v>
      </c>
      <c r="EG114" s="287">
        <f>InpS!EG52</f>
        <v>1.7000000000000001E-2</v>
      </c>
      <c r="EH114" s="287">
        <f>InpS!EH52</f>
        <v>1.7000000000000001E-2</v>
      </c>
      <c r="EI114" s="287">
        <f>InpS!EI52</f>
        <v>1.7000000000000001E-2</v>
      </c>
      <c r="EJ114" s="287">
        <f>InpS!EJ52</f>
        <v>1.7000000000000001E-2</v>
      </c>
      <c r="EK114" s="287">
        <f>InpS!EK52</f>
        <v>1.7000000000000001E-2</v>
      </c>
      <c r="EL114" s="287">
        <f>InpS!EL52</f>
        <v>1.7000000000000001E-2</v>
      </c>
      <c r="EM114" s="287">
        <f>InpS!EM52</f>
        <v>1.7000000000000001E-2</v>
      </c>
      <c r="EN114" s="287">
        <f>InpS!EN52</f>
        <v>1.7000000000000001E-2</v>
      </c>
      <c r="EO114" s="287">
        <f>InpS!EO52</f>
        <v>1.7000000000000001E-2</v>
      </c>
      <c r="EP114" s="287">
        <f>InpS!EP52</f>
        <v>1.7000000000000001E-2</v>
      </c>
      <c r="EQ114" s="287">
        <f>InpS!EQ52</f>
        <v>1.7000000000000001E-2</v>
      </c>
      <c r="ER114" s="287">
        <f>InpS!ER52</f>
        <v>1.7000000000000001E-2</v>
      </c>
      <c r="ES114" s="287">
        <f>InpS!ES52</f>
        <v>1.7000000000000001E-2</v>
      </c>
      <c r="ET114" s="287">
        <f>InpS!ET52</f>
        <v>1.7000000000000001E-2</v>
      </c>
      <c r="EU114" s="287">
        <f>InpS!EU52</f>
        <v>1.7000000000000001E-2</v>
      </c>
      <c r="EV114" s="287">
        <f>InpS!EV52</f>
        <v>1.7000000000000001E-2</v>
      </c>
      <c r="EW114" s="287">
        <f>InpS!EW52</f>
        <v>1.7000000000000001E-2</v>
      </c>
      <c r="EX114" s="287">
        <f>InpS!EX52</f>
        <v>1.7000000000000001E-2</v>
      </c>
      <c r="EY114" s="287">
        <f>InpS!EY52</f>
        <v>1.7000000000000001E-2</v>
      </c>
      <c r="EZ114" s="287">
        <f>InpS!EZ52</f>
        <v>1.7000000000000001E-2</v>
      </c>
      <c r="FA114" s="287">
        <f>InpS!FA52</f>
        <v>1.7000000000000001E-2</v>
      </c>
      <c r="FB114" s="287">
        <f>InpS!FB52</f>
        <v>1.7000000000000001E-2</v>
      </c>
      <c r="FC114" s="287">
        <f>InpS!FC52</f>
        <v>1.7000000000000001E-2</v>
      </c>
      <c r="FD114" s="287">
        <f>InpS!FD52</f>
        <v>1.7000000000000001E-2</v>
      </c>
      <c r="FE114" s="287">
        <f>InpS!FE52</f>
        <v>1.7000000000000001E-2</v>
      </c>
      <c r="FF114" s="287">
        <f>InpS!FF52</f>
        <v>1.7000000000000001E-2</v>
      </c>
      <c r="FG114" s="287">
        <f>InpS!FG52</f>
        <v>1.7000000000000001E-2</v>
      </c>
      <c r="FH114" s="287">
        <f>InpS!FH52</f>
        <v>1.7000000000000001E-2</v>
      </c>
      <c r="FI114" s="287">
        <f>InpS!FI52</f>
        <v>1.7000000000000001E-2</v>
      </c>
      <c r="FJ114" s="287">
        <f>InpS!FJ52</f>
        <v>1.7000000000000001E-2</v>
      </c>
      <c r="FK114" s="287">
        <f>InpS!FK52</f>
        <v>1.7000000000000001E-2</v>
      </c>
      <c r="FL114" s="287">
        <f>InpS!FL52</f>
        <v>1.7000000000000001E-2</v>
      </c>
      <c r="FM114" s="287">
        <f>InpS!FM52</f>
        <v>1.7000000000000001E-2</v>
      </c>
      <c r="FN114" s="287">
        <f>InpS!FN52</f>
        <v>1.7000000000000001E-2</v>
      </c>
      <c r="FO114" s="287">
        <f>InpS!FO52</f>
        <v>1.7000000000000001E-2</v>
      </c>
      <c r="FP114" s="287">
        <f>InpS!FP52</f>
        <v>1.7000000000000001E-2</v>
      </c>
      <c r="FQ114" s="287">
        <f>InpS!FQ52</f>
        <v>1.7000000000000001E-2</v>
      </c>
      <c r="FR114" s="287">
        <f>InpS!FR52</f>
        <v>1.7000000000000001E-2</v>
      </c>
      <c r="FS114" s="287">
        <f>InpS!FS52</f>
        <v>1.7000000000000001E-2</v>
      </c>
      <c r="FT114" s="287">
        <f>InpS!FT52</f>
        <v>1.7000000000000001E-2</v>
      </c>
      <c r="FU114" s="287">
        <f>InpS!FU52</f>
        <v>1.7000000000000001E-2</v>
      </c>
      <c r="FV114" s="287">
        <f>InpS!FV52</f>
        <v>1.7000000000000001E-2</v>
      </c>
      <c r="FW114" s="287">
        <f>InpS!FW52</f>
        <v>1.7000000000000001E-2</v>
      </c>
      <c r="FX114" s="287">
        <f>InpS!FX52</f>
        <v>1.7000000000000001E-2</v>
      </c>
      <c r="FY114" s="287">
        <f>InpS!FY52</f>
        <v>1.7000000000000001E-2</v>
      </c>
      <c r="FZ114" s="287">
        <f>InpS!FZ52</f>
        <v>1.7000000000000001E-2</v>
      </c>
      <c r="GA114" s="287">
        <f>InpS!GA52</f>
        <v>1.7000000000000001E-2</v>
      </c>
      <c r="GB114" s="287">
        <f>InpS!GB52</f>
        <v>1.7000000000000001E-2</v>
      </c>
      <c r="GC114" s="287">
        <f>InpS!GC52</f>
        <v>1.7000000000000001E-2</v>
      </c>
      <c r="GD114" s="287">
        <f>InpS!GD52</f>
        <v>1.7000000000000001E-2</v>
      </c>
      <c r="GE114" s="287">
        <f>InpS!GE52</f>
        <v>1.7000000000000001E-2</v>
      </c>
      <c r="GF114" s="287">
        <f>InpS!GF52</f>
        <v>1.7000000000000001E-2</v>
      </c>
      <c r="GG114" s="287">
        <f>InpS!GG52</f>
        <v>1.7000000000000001E-2</v>
      </c>
      <c r="GH114" s="287">
        <f>InpS!GH52</f>
        <v>1.7000000000000001E-2</v>
      </c>
      <c r="GI114" s="287">
        <f>InpS!GI52</f>
        <v>1.7000000000000001E-2</v>
      </c>
      <c r="GJ114" s="287">
        <f>InpS!GJ52</f>
        <v>1.7000000000000001E-2</v>
      </c>
    </row>
    <row r="115" spans="1:192" x14ac:dyDescent="0.25">
      <c r="E115" s="146" t="str">
        <f xml:space="preserve"> InpC!E$118</f>
        <v>Senior debt - T1 interest margin</v>
      </c>
      <c r="F115" s="323"/>
      <c r="G115" s="146" t="str">
        <f xml:space="preserve"> InpC!G$118</f>
        <v>% p.a.</v>
      </c>
      <c r="H115" s="38"/>
      <c r="J115" s="287">
        <f>AVERAGE(InpS!J24,InpS!J43)</f>
        <v>0</v>
      </c>
      <c r="K115" s="287">
        <f>AVERAGE(InpS!K24,InpS!K43)</f>
        <v>0</v>
      </c>
      <c r="L115" s="287">
        <f>AVERAGE(InpS!L24,InpS!L43)</f>
        <v>2.6000000000000002E-2</v>
      </c>
      <c r="M115" s="287">
        <f>AVERAGE(InpS!M24,InpS!M43)</f>
        <v>2.6000000000000002E-2</v>
      </c>
      <c r="N115" s="287">
        <f>AVERAGE(InpS!N24,InpS!N43)</f>
        <v>2.6000000000000002E-2</v>
      </c>
      <c r="O115" s="287">
        <f>AVERAGE(InpS!O24,InpS!O43)</f>
        <v>2.6000000000000002E-2</v>
      </c>
      <c r="P115" s="287">
        <f>AVERAGE(InpS!P24,InpS!P43)</f>
        <v>2.6000000000000002E-2</v>
      </c>
      <c r="Q115" s="287">
        <f>AVERAGE(InpS!Q24,InpS!Q43)</f>
        <v>2.75E-2</v>
      </c>
      <c r="R115" s="287">
        <f>AVERAGE(InpS!R24,InpS!R43)</f>
        <v>2.75E-2</v>
      </c>
      <c r="S115" s="287">
        <f>AVERAGE(InpS!S24,InpS!S43)</f>
        <v>2.75E-2</v>
      </c>
      <c r="T115" s="287">
        <f>AVERAGE(InpS!T24,InpS!T43)</f>
        <v>2.75E-2</v>
      </c>
      <c r="U115" s="287">
        <f>AVERAGE(InpS!U24,InpS!U43)</f>
        <v>2.75E-2</v>
      </c>
      <c r="V115" s="287">
        <f>AVERAGE(InpS!V24,InpS!V43)</f>
        <v>2.75E-2</v>
      </c>
      <c r="W115" s="287">
        <f>AVERAGE(InpS!W24,InpS!W43)</f>
        <v>2.75E-2</v>
      </c>
      <c r="X115" s="287">
        <f>AVERAGE(InpS!X24,InpS!X43)</f>
        <v>2.75E-2</v>
      </c>
      <c r="Y115" s="287">
        <f>AVERAGE(InpS!Y24,InpS!Y43)</f>
        <v>2.75E-2</v>
      </c>
      <c r="Z115" s="287">
        <f>AVERAGE(InpS!Z24,InpS!Z43)</f>
        <v>2.75E-2</v>
      </c>
      <c r="AA115" s="287">
        <f>AVERAGE(InpS!AA24,InpS!AA43)</f>
        <v>2.9499999999999998E-2</v>
      </c>
      <c r="AB115" s="287">
        <f>AVERAGE(InpS!AB24,InpS!AB43)</f>
        <v>2.9499999999999998E-2</v>
      </c>
      <c r="AC115" s="287">
        <f>AVERAGE(InpS!AC24,InpS!AC43)</f>
        <v>2.9499999999999998E-2</v>
      </c>
      <c r="AD115" s="287">
        <f>AVERAGE(InpS!AD24,InpS!AD43)</f>
        <v>2.9499999999999998E-2</v>
      </c>
      <c r="AE115" s="287">
        <f>AVERAGE(InpS!AE24,InpS!AE43)</f>
        <v>2.9499999999999998E-2</v>
      </c>
      <c r="AF115" s="287">
        <f>AVERAGE(InpS!AF24,InpS!AF43)</f>
        <v>2.9499999999999998E-2</v>
      </c>
      <c r="AG115" s="287">
        <f>AVERAGE(InpS!AG24,InpS!AG43)</f>
        <v>2.9499999999999998E-2</v>
      </c>
      <c r="AH115" s="287">
        <f>AVERAGE(InpS!AH24,InpS!AH43)</f>
        <v>2.9499999999999998E-2</v>
      </c>
      <c r="AI115" s="287">
        <f>AVERAGE(InpS!AI24,InpS!AI43)</f>
        <v>2.9499999999999998E-2</v>
      </c>
      <c r="AJ115" s="287">
        <f>AVERAGE(InpS!AJ24,InpS!AJ43)</f>
        <v>2.9499999999999998E-2</v>
      </c>
      <c r="AK115" s="287">
        <f>AVERAGE(InpS!AK24,InpS!AK43)</f>
        <v>3.2000000000000001E-2</v>
      </c>
      <c r="AL115" s="287">
        <f>AVERAGE(InpS!AL24,InpS!AL43)</f>
        <v>3.2000000000000001E-2</v>
      </c>
      <c r="AM115" s="287">
        <f>AVERAGE(InpS!AM24,InpS!AM43)</f>
        <v>3.2000000000000001E-2</v>
      </c>
      <c r="AN115" s="287">
        <f>AVERAGE(InpS!AN24,InpS!AN43)</f>
        <v>3.2000000000000001E-2</v>
      </c>
      <c r="AO115" s="287">
        <f>AVERAGE(InpS!AO24,InpS!AO43)</f>
        <v>3.2000000000000001E-2</v>
      </c>
      <c r="AP115" s="287">
        <f>AVERAGE(InpS!AP24,InpS!AP43)</f>
        <v>3.2000000000000001E-2</v>
      </c>
      <c r="AQ115" s="287">
        <f>AVERAGE(InpS!AQ24,InpS!AQ43)</f>
        <v>3.2000000000000001E-2</v>
      </c>
      <c r="AR115" s="287">
        <f>AVERAGE(InpS!AR24,InpS!AR43)</f>
        <v>3.2000000000000001E-2</v>
      </c>
      <c r="AS115" s="287">
        <f>AVERAGE(InpS!AS24,InpS!AS43)</f>
        <v>3.2000000000000001E-2</v>
      </c>
      <c r="AT115" s="287">
        <f>AVERAGE(InpS!AT24,InpS!AT43)</f>
        <v>3.2000000000000001E-2</v>
      </c>
      <c r="AU115" s="287">
        <f>AVERAGE(InpS!AU24,InpS!AU43)</f>
        <v>3.2000000000000001E-2</v>
      </c>
      <c r="AV115" s="287">
        <f>AVERAGE(InpS!AV24,InpS!AV43)</f>
        <v>3.2000000000000001E-2</v>
      </c>
      <c r="AW115" s="287">
        <f>AVERAGE(InpS!AW24,InpS!AW43)</f>
        <v>3.2000000000000001E-2</v>
      </c>
      <c r="AX115" s="287">
        <f>AVERAGE(InpS!AX24,InpS!AX43)</f>
        <v>3.2000000000000001E-2</v>
      </c>
      <c r="AY115" s="287">
        <f>AVERAGE(InpS!AY24,InpS!AY43)</f>
        <v>0</v>
      </c>
      <c r="AZ115" s="287">
        <f>AVERAGE(InpS!AZ24,InpS!AZ43)</f>
        <v>0</v>
      </c>
      <c r="BA115" s="287">
        <f>AVERAGE(InpS!BA24,InpS!BA43)</f>
        <v>0</v>
      </c>
      <c r="BB115" s="287">
        <f>AVERAGE(InpS!BB24,InpS!BB43)</f>
        <v>0</v>
      </c>
      <c r="BC115" s="287">
        <f>AVERAGE(InpS!BC24,InpS!BC43)</f>
        <v>0</v>
      </c>
      <c r="BD115" s="287">
        <f>AVERAGE(InpS!BD24,InpS!BD43)</f>
        <v>0</v>
      </c>
      <c r="BE115" s="287">
        <f>AVERAGE(InpS!BE24,InpS!BE43)</f>
        <v>0</v>
      </c>
      <c r="BF115" s="287">
        <f>AVERAGE(InpS!BF24,InpS!BF43)</f>
        <v>0</v>
      </c>
      <c r="BG115" s="287">
        <f>AVERAGE(InpS!BG24,InpS!BG43)</f>
        <v>0</v>
      </c>
      <c r="BH115" s="287">
        <f>AVERAGE(InpS!BH24,InpS!BH43)</f>
        <v>0</v>
      </c>
      <c r="BI115" s="287">
        <f>AVERAGE(InpS!BI24,InpS!BI43)</f>
        <v>0</v>
      </c>
      <c r="BJ115" s="287">
        <f>AVERAGE(InpS!BJ24,InpS!BJ43)</f>
        <v>0</v>
      </c>
      <c r="BK115" s="287">
        <f>AVERAGE(InpS!BK24,InpS!BK43)</f>
        <v>0</v>
      </c>
      <c r="BL115" s="287">
        <f>AVERAGE(InpS!BL24,InpS!BL43)</f>
        <v>0</v>
      </c>
      <c r="BM115" s="287">
        <f>AVERAGE(InpS!BM24,InpS!BM43)</f>
        <v>0</v>
      </c>
      <c r="BN115" s="287">
        <f>AVERAGE(InpS!BN24,InpS!BN43)</f>
        <v>0</v>
      </c>
      <c r="BO115" s="287">
        <f>AVERAGE(InpS!BO24,InpS!BO43)</f>
        <v>0</v>
      </c>
      <c r="BP115" s="287">
        <f>AVERAGE(InpS!BP24,InpS!BP43)</f>
        <v>0</v>
      </c>
      <c r="BQ115" s="287">
        <f>AVERAGE(InpS!BQ24,InpS!BQ43)</f>
        <v>0</v>
      </c>
      <c r="BR115" s="287">
        <f>AVERAGE(InpS!BR24,InpS!BR43)</f>
        <v>0</v>
      </c>
      <c r="BS115" s="287">
        <f>AVERAGE(InpS!BS24,InpS!BS43)</f>
        <v>0</v>
      </c>
      <c r="BT115" s="287">
        <f>AVERAGE(InpS!BT24,InpS!BT43)</f>
        <v>0</v>
      </c>
      <c r="BU115" s="287">
        <f>AVERAGE(InpS!BU24,InpS!BU43)</f>
        <v>0</v>
      </c>
      <c r="BV115" s="287">
        <f>AVERAGE(InpS!BV24,InpS!BV43)</f>
        <v>0</v>
      </c>
      <c r="BW115" s="287">
        <f>AVERAGE(InpS!BW24,InpS!BW43)</f>
        <v>0</v>
      </c>
      <c r="BX115" s="287">
        <f>AVERAGE(InpS!BX24,InpS!BX43)</f>
        <v>0</v>
      </c>
      <c r="BY115" s="287">
        <f>AVERAGE(InpS!BY24,InpS!BY43)</f>
        <v>0</v>
      </c>
      <c r="BZ115" s="287">
        <f>AVERAGE(InpS!BZ24,InpS!BZ43)</f>
        <v>0</v>
      </c>
      <c r="CA115" s="287">
        <f>AVERAGE(InpS!CA24,InpS!CA43)</f>
        <v>0</v>
      </c>
      <c r="CB115" s="287">
        <f>AVERAGE(InpS!CB24,InpS!CB43)</f>
        <v>0</v>
      </c>
      <c r="CC115" s="287">
        <f>AVERAGE(InpS!CC24,InpS!CC43)</f>
        <v>0</v>
      </c>
      <c r="CD115" s="287">
        <f>AVERAGE(InpS!CD24,InpS!CD43)</f>
        <v>0</v>
      </c>
      <c r="CE115" s="287">
        <f>AVERAGE(InpS!CE24,InpS!CE43)</f>
        <v>0</v>
      </c>
      <c r="CF115" s="287">
        <f>AVERAGE(InpS!CF24,InpS!CF43)</f>
        <v>0</v>
      </c>
      <c r="CG115" s="287">
        <f>AVERAGE(InpS!CG24,InpS!CG43)</f>
        <v>0</v>
      </c>
      <c r="CH115" s="287">
        <f>AVERAGE(InpS!CH24,InpS!CH43)</f>
        <v>0</v>
      </c>
      <c r="CI115" s="287">
        <f>AVERAGE(InpS!CI24,InpS!CI43)</f>
        <v>0</v>
      </c>
      <c r="CJ115" s="287">
        <f>AVERAGE(InpS!CJ24,InpS!CJ43)</f>
        <v>0</v>
      </c>
      <c r="CK115" s="287">
        <f>AVERAGE(InpS!CK24,InpS!CK43)</f>
        <v>0</v>
      </c>
      <c r="CL115" s="287">
        <f>AVERAGE(InpS!CL24,InpS!CL43)</f>
        <v>0</v>
      </c>
      <c r="CM115" s="287">
        <f>AVERAGE(InpS!CM24,InpS!CM43)</f>
        <v>0</v>
      </c>
      <c r="CN115" s="287">
        <f>AVERAGE(InpS!CN24,InpS!CN43)</f>
        <v>0</v>
      </c>
      <c r="CO115" s="287">
        <f>AVERAGE(InpS!CO24,InpS!CO43)</f>
        <v>0</v>
      </c>
      <c r="CP115" s="287">
        <f>AVERAGE(InpS!CP24,InpS!CP43)</f>
        <v>0</v>
      </c>
      <c r="CQ115" s="287">
        <f>AVERAGE(InpS!CQ24,InpS!CQ43)</f>
        <v>0</v>
      </c>
      <c r="CR115" s="287">
        <f>AVERAGE(InpS!CR24,InpS!CR43)</f>
        <v>0</v>
      </c>
      <c r="CS115" s="287">
        <f>AVERAGE(InpS!CS24,InpS!CS43)</f>
        <v>0</v>
      </c>
      <c r="CT115" s="287">
        <f>AVERAGE(InpS!CT24,InpS!CT43)</f>
        <v>0</v>
      </c>
      <c r="CU115" s="287">
        <f>AVERAGE(InpS!CU24,InpS!CU43)</f>
        <v>0</v>
      </c>
      <c r="CV115" s="287">
        <f>AVERAGE(InpS!CV24,InpS!CV43)</f>
        <v>0</v>
      </c>
      <c r="CW115" s="287">
        <f>AVERAGE(InpS!CW24,InpS!CW43)</f>
        <v>0</v>
      </c>
      <c r="CX115" s="287">
        <f>AVERAGE(InpS!CX24,InpS!CX43)</f>
        <v>0</v>
      </c>
      <c r="CY115" s="287">
        <f>AVERAGE(InpS!CY24,InpS!CY43)</f>
        <v>0</v>
      </c>
      <c r="CZ115" s="287">
        <f>AVERAGE(InpS!CZ24,InpS!CZ43)</f>
        <v>0</v>
      </c>
      <c r="DA115" s="287">
        <f>AVERAGE(InpS!DA24,InpS!DA43)</f>
        <v>0</v>
      </c>
      <c r="DB115" s="287">
        <f>AVERAGE(InpS!DB24,InpS!DB43)</f>
        <v>0</v>
      </c>
      <c r="DC115" s="287">
        <f>AVERAGE(InpS!DC24,InpS!DC43)</f>
        <v>0</v>
      </c>
      <c r="DD115" s="287">
        <f>AVERAGE(InpS!DD24,InpS!DD43)</f>
        <v>0</v>
      </c>
      <c r="DE115" s="287">
        <f>AVERAGE(InpS!DE24,InpS!DE43)</f>
        <v>0</v>
      </c>
      <c r="DF115" s="287">
        <f>AVERAGE(InpS!DF24,InpS!DF43)</f>
        <v>0</v>
      </c>
      <c r="DG115" s="287">
        <f>AVERAGE(InpS!DG24,InpS!DG43)</f>
        <v>0</v>
      </c>
      <c r="DH115" s="287">
        <f>AVERAGE(InpS!DH24,InpS!DH43)</f>
        <v>0</v>
      </c>
      <c r="DI115" s="287">
        <f>AVERAGE(InpS!DI24,InpS!DI43)</f>
        <v>0</v>
      </c>
      <c r="DJ115" s="287">
        <f>AVERAGE(InpS!DJ24,InpS!DJ43)</f>
        <v>0</v>
      </c>
      <c r="DK115" s="287">
        <f>AVERAGE(InpS!DK24,InpS!DK43)</f>
        <v>0</v>
      </c>
      <c r="DL115" s="287">
        <f>AVERAGE(InpS!DL24,InpS!DL43)</f>
        <v>0</v>
      </c>
      <c r="DM115" s="287">
        <f>AVERAGE(InpS!DM24,InpS!DM43)</f>
        <v>0</v>
      </c>
      <c r="DN115" s="287">
        <f>AVERAGE(InpS!DN24,InpS!DN43)</f>
        <v>0</v>
      </c>
      <c r="DO115" s="287">
        <f>AVERAGE(InpS!DO24,InpS!DO43)</f>
        <v>0</v>
      </c>
      <c r="DP115" s="287">
        <f>AVERAGE(InpS!DP24,InpS!DP43)</f>
        <v>0</v>
      </c>
      <c r="DQ115" s="287">
        <f>AVERAGE(InpS!DQ24,InpS!DQ43)</f>
        <v>0</v>
      </c>
      <c r="DR115" s="287">
        <f>AVERAGE(InpS!DR24,InpS!DR43)</f>
        <v>0</v>
      </c>
      <c r="DS115" s="287">
        <f>AVERAGE(InpS!DS24,InpS!DS43)</f>
        <v>0</v>
      </c>
      <c r="DT115" s="287">
        <f>AVERAGE(InpS!DT24,InpS!DT43)</f>
        <v>0</v>
      </c>
      <c r="DU115" s="287">
        <f>AVERAGE(InpS!DU24,InpS!DU43)</f>
        <v>0</v>
      </c>
      <c r="DV115" s="287">
        <f>AVERAGE(InpS!DV24,InpS!DV43)</f>
        <v>0</v>
      </c>
      <c r="DW115" s="287">
        <f>AVERAGE(InpS!DW24,InpS!DW43)</f>
        <v>0</v>
      </c>
      <c r="DX115" s="287">
        <f>AVERAGE(InpS!DX24,InpS!DX43)</f>
        <v>0</v>
      </c>
      <c r="DY115" s="287">
        <f>AVERAGE(InpS!DY24,InpS!DY43)</f>
        <v>0</v>
      </c>
      <c r="DZ115" s="287">
        <f>AVERAGE(InpS!DZ24,InpS!DZ43)</f>
        <v>0</v>
      </c>
      <c r="EA115" s="287">
        <f>AVERAGE(InpS!EA24,InpS!EA43)</f>
        <v>0</v>
      </c>
      <c r="EB115" s="287">
        <f>AVERAGE(InpS!EB24,InpS!EB43)</f>
        <v>0</v>
      </c>
      <c r="EC115" s="287">
        <f>AVERAGE(InpS!EC24,InpS!EC43)</f>
        <v>0</v>
      </c>
      <c r="ED115" s="287">
        <f>AVERAGE(InpS!ED24,InpS!ED43)</f>
        <v>0</v>
      </c>
      <c r="EE115" s="287">
        <f>AVERAGE(InpS!EE24,InpS!EE43)</f>
        <v>0</v>
      </c>
      <c r="EF115" s="287">
        <f>AVERAGE(InpS!EF24,InpS!EF43)</f>
        <v>0</v>
      </c>
      <c r="EG115" s="287">
        <f>AVERAGE(InpS!EG24,InpS!EG43)</f>
        <v>0</v>
      </c>
      <c r="EH115" s="287">
        <f>AVERAGE(InpS!EH24,InpS!EH43)</f>
        <v>0</v>
      </c>
      <c r="EI115" s="287">
        <f>AVERAGE(InpS!EI24,InpS!EI43)</f>
        <v>0</v>
      </c>
      <c r="EJ115" s="287">
        <f>AVERAGE(InpS!EJ24,InpS!EJ43)</f>
        <v>0</v>
      </c>
      <c r="EK115" s="287">
        <f>AVERAGE(InpS!EK24,InpS!EK43)</f>
        <v>0</v>
      </c>
      <c r="EL115" s="287">
        <f>AVERAGE(InpS!EL24,InpS!EL43)</f>
        <v>0</v>
      </c>
      <c r="EM115" s="287">
        <f>AVERAGE(InpS!EM24,InpS!EM43)</f>
        <v>0</v>
      </c>
      <c r="EN115" s="287">
        <f>AVERAGE(InpS!EN24,InpS!EN43)</f>
        <v>0</v>
      </c>
      <c r="EO115" s="287">
        <f>AVERAGE(InpS!EO24,InpS!EO43)</f>
        <v>0</v>
      </c>
      <c r="EP115" s="287">
        <f>AVERAGE(InpS!EP24,InpS!EP43)</f>
        <v>0</v>
      </c>
      <c r="EQ115" s="287">
        <f>AVERAGE(InpS!EQ24,InpS!EQ43)</f>
        <v>0</v>
      </c>
      <c r="ER115" s="287">
        <f>AVERAGE(InpS!ER24,InpS!ER43)</f>
        <v>0</v>
      </c>
      <c r="ES115" s="287">
        <f>AVERAGE(InpS!ES24,InpS!ES43)</f>
        <v>0</v>
      </c>
      <c r="ET115" s="287">
        <f>AVERAGE(InpS!ET24,InpS!ET43)</f>
        <v>0</v>
      </c>
      <c r="EU115" s="287">
        <f>AVERAGE(InpS!EU24,InpS!EU43)</f>
        <v>0</v>
      </c>
      <c r="EV115" s="287">
        <f>AVERAGE(InpS!EV24,InpS!EV43)</f>
        <v>0</v>
      </c>
      <c r="EW115" s="287">
        <f>AVERAGE(InpS!EW24,InpS!EW43)</f>
        <v>0</v>
      </c>
      <c r="EX115" s="287">
        <f>AVERAGE(InpS!EX24,InpS!EX43)</f>
        <v>0</v>
      </c>
      <c r="EY115" s="287">
        <f>AVERAGE(InpS!EY24,InpS!EY43)</f>
        <v>0</v>
      </c>
      <c r="EZ115" s="287">
        <f>AVERAGE(InpS!EZ24,InpS!EZ43)</f>
        <v>0</v>
      </c>
      <c r="FA115" s="287">
        <f>AVERAGE(InpS!FA24,InpS!FA43)</f>
        <v>0</v>
      </c>
      <c r="FB115" s="287">
        <f>AVERAGE(InpS!FB24,InpS!FB43)</f>
        <v>0</v>
      </c>
      <c r="FC115" s="287">
        <f>AVERAGE(InpS!FC24,InpS!FC43)</f>
        <v>0</v>
      </c>
      <c r="FD115" s="287">
        <f>AVERAGE(InpS!FD24,InpS!FD43)</f>
        <v>0</v>
      </c>
      <c r="FE115" s="287">
        <f>AVERAGE(InpS!FE24,InpS!FE43)</f>
        <v>0</v>
      </c>
      <c r="FF115" s="287">
        <f>AVERAGE(InpS!FF24,InpS!FF43)</f>
        <v>0</v>
      </c>
      <c r="FG115" s="287">
        <f>AVERAGE(InpS!FG24,InpS!FG43)</f>
        <v>0</v>
      </c>
      <c r="FH115" s="287">
        <f>AVERAGE(InpS!FH24,InpS!FH43)</f>
        <v>0</v>
      </c>
      <c r="FI115" s="287">
        <f>AVERAGE(InpS!FI24,InpS!FI43)</f>
        <v>0</v>
      </c>
      <c r="FJ115" s="287">
        <f>AVERAGE(InpS!FJ24,InpS!FJ43)</f>
        <v>0</v>
      </c>
      <c r="FK115" s="287">
        <f>AVERAGE(InpS!FK24,InpS!FK43)</f>
        <v>0</v>
      </c>
      <c r="FL115" s="287">
        <f>AVERAGE(InpS!FL24,InpS!FL43)</f>
        <v>0</v>
      </c>
      <c r="FM115" s="287">
        <f>AVERAGE(InpS!FM24,InpS!FM43)</f>
        <v>0</v>
      </c>
      <c r="FN115" s="287">
        <f>AVERAGE(InpS!FN24,InpS!FN43)</f>
        <v>0</v>
      </c>
      <c r="FO115" s="287">
        <f>AVERAGE(InpS!FO24,InpS!FO43)</f>
        <v>0</v>
      </c>
      <c r="FP115" s="287">
        <f>AVERAGE(InpS!FP24,InpS!FP43)</f>
        <v>0</v>
      </c>
      <c r="FQ115" s="287">
        <f>AVERAGE(InpS!FQ24,InpS!FQ43)</f>
        <v>0</v>
      </c>
      <c r="FR115" s="287">
        <f>AVERAGE(InpS!FR24,InpS!FR43)</f>
        <v>0</v>
      </c>
      <c r="FS115" s="287">
        <f>AVERAGE(InpS!FS24,InpS!FS43)</f>
        <v>0</v>
      </c>
      <c r="FT115" s="287">
        <f>AVERAGE(InpS!FT24,InpS!FT43)</f>
        <v>0</v>
      </c>
      <c r="FU115" s="287">
        <f>AVERAGE(InpS!FU24,InpS!FU43)</f>
        <v>0</v>
      </c>
      <c r="FV115" s="287">
        <f>AVERAGE(InpS!FV24,InpS!FV43)</f>
        <v>0</v>
      </c>
      <c r="FW115" s="287">
        <f>AVERAGE(InpS!FW24,InpS!FW43)</f>
        <v>0</v>
      </c>
      <c r="FX115" s="287">
        <f>AVERAGE(InpS!FX24,InpS!FX43)</f>
        <v>0</v>
      </c>
      <c r="FY115" s="287">
        <f>AVERAGE(InpS!FY24,InpS!FY43)</f>
        <v>0</v>
      </c>
      <c r="FZ115" s="287">
        <f>AVERAGE(InpS!FZ24,InpS!FZ43)</f>
        <v>0</v>
      </c>
      <c r="GA115" s="287">
        <f>AVERAGE(InpS!GA24,InpS!GA43)</f>
        <v>0</v>
      </c>
      <c r="GB115" s="287">
        <f>AVERAGE(InpS!GB24,InpS!GB43)</f>
        <v>0</v>
      </c>
      <c r="GC115" s="287">
        <f>AVERAGE(InpS!GC24,InpS!GC43)</f>
        <v>0</v>
      </c>
      <c r="GD115" s="287">
        <f>AVERAGE(InpS!GD24,InpS!GD43)</f>
        <v>0</v>
      </c>
      <c r="GE115" s="287">
        <f>AVERAGE(InpS!GE24,InpS!GE43)</f>
        <v>0</v>
      </c>
      <c r="GF115" s="287">
        <f>AVERAGE(InpS!GF24,InpS!GF43)</f>
        <v>0</v>
      </c>
      <c r="GG115" s="287">
        <f>AVERAGE(InpS!GG24,InpS!GG43)</f>
        <v>0</v>
      </c>
      <c r="GH115" s="287">
        <f>AVERAGE(InpS!GH24,InpS!GH43)</f>
        <v>0</v>
      </c>
      <c r="GI115" s="287">
        <f>AVERAGE(InpS!GI24,InpS!GI43)</f>
        <v>0</v>
      </c>
      <c r="GJ115" s="287">
        <f>AVERAGE(InpS!GJ24,InpS!GJ43)</f>
        <v>0</v>
      </c>
    </row>
    <row r="116" spans="1:192" x14ac:dyDescent="0.25">
      <c r="E116" s="468" t="str">
        <f xml:space="preserve"> InpS!E$13</f>
        <v>Active senior debt forward curve</v>
      </c>
      <c r="F116" s="468">
        <f xml:space="preserve"> InpS!F$13</f>
        <v>0</v>
      </c>
      <c r="G116" s="468" t="str">
        <f xml:space="preserve"> InpS!G$13</f>
        <v>% p.a.</v>
      </c>
      <c r="H116" s="468">
        <f xml:space="preserve"> InpS!H$13</f>
        <v>0</v>
      </c>
      <c r="I116" s="468">
        <f xml:space="preserve"> InpS!I$13</f>
        <v>0</v>
      </c>
      <c r="J116" s="468">
        <f xml:space="preserve"> InpS!J$13</f>
        <v>0.02</v>
      </c>
      <c r="K116" s="468">
        <f xml:space="preserve"> InpS!K$13</f>
        <v>2.0062E-2</v>
      </c>
      <c r="L116" s="468">
        <f xml:space="preserve"> InpS!L$13</f>
        <v>2.0124E-2</v>
      </c>
      <c r="M116" s="468">
        <f xml:space="preserve"> InpS!M$13</f>
        <v>2.0184000000000001E-2</v>
      </c>
      <c r="N116" s="468">
        <f xml:space="preserve"> InpS!N$13</f>
        <v>2.0241000000000002E-2</v>
      </c>
      <c r="O116" s="468">
        <f xml:space="preserve"> InpS!O$13</f>
        <v>2.0308000000000003E-2</v>
      </c>
      <c r="P116" s="468">
        <f xml:space="preserve"> InpS!P$13</f>
        <v>2.0375000000000004E-2</v>
      </c>
      <c r="Q116" s="468">
        <f xml:space="preserve"> InpS!Q$13</f>
        <v>2.0434000000000004E-2</v>
      </c>
      <c r="R116" s="468">
        <f xml:space="preserve"> InpS!R$13</f>
        <v>2.0506000000000003E-2</v>
      </c>
      <c r="S116" s="468">
        <f xml:space="preserve"> InpS!S$13</f>
        <v>2.0569000000000004E-2</v>
      </c>
      <c r="T116" s="468">
        <f xml:space="preserve"> InpS!T$13</f>
        <v>2.0620000000000003E-2</v>
      </c>
      <c r="U116" s="468">
        <f xml:space="preserve"> InpS!U$13</f>
        <v>2.0666000000000004E-2</v>
      </c>
      <c r="V116" s="468">
        <f xml:space="preserve"> InpS!V$13</f>
        <v>2.0719000000000005E-2</v>
      </c>
      <c r="W116" s="468">
        <f xml:space="preserve"> InpS!W$13</f>
        <v>2.0757000000000005E-2</v>
      </c>
      <c r="X116" s="468">
        <f xml:space="preserve"> InpS!X$13</f>
        <v>2.0795000000000004E-2</v>
      </c>
      <c r="Y116" s="468">
        <f xml:space="preserve"> InpS!Y$13</f>
        <v>2.0850000000000004E-2</v>
      </c>
      <c r="Z116" s="468">
        <f xml:space="preserve"> InpS!Z$13</f>
        <v>2.0888000000000004E-2</v>
      </c>
      <c r="AA116" s="468">
        <f xml:space="preserve"> InpS!AA$13</f>
        <v>2.0954000000000004E-2</v>
      </c>
      <c r="AB116" s="468">
        <f xml:space="preserve"> InpS!AB$13</f>
        <v>2.1024000000000004E-2</v>
      </c>
      <c r="AC116" s="468">
        <f xml:space="preserve"> InpS!AC$13</f>
        <v>2.1091000000000006E-2</v>
      </c>
      <c r="AD116" s="468">
        <f xml:space="preserve"> InpS!AD$13</f>
        <v>2.1134000000000007E-2</v>
      </c>
      <c r="AE116" s="468">
        <f xml:space="preserve"> InpS!AE$13</f>
        <v>2.1205000000000009E-2</v>
      </c>
      <c r="AF116" s="468">
        <f xml:space="preserve"> InpS!AF$13</f>
        <v>2.127900000000001E-2</v>
      </c>
      <c r="AG116" s="468">
        <f xml:space="preserve"> InpS!AG$13</f>
        <v>2.1316000000000009E-2</v>
      </c>
      <c r="AH116" s="468">
        <f xml:space="preserve"> InpS!AH$13</f>
        <v>2.1367000000000008E-2</v>
      </c>
      <c r="AI116" s="468">
        <f xml:space="preserve"> InpS!AI$13</f>
        <v>2.1421000000000006E-2</v>
      </c>
      <c r="AJ116" s="468">
        <f xml:space="preserve"> InpS!AJ$13</f>
        <v>2.1470000000000006E-2</v>
      </c>
      <c r="AK116" s="468">
        <f xml:space="preserve"> InpS!AK$13</f>
        <v>2.1516000000000007E-2</v>
      </c>
      <c r="AL116" s="468">
        <f xml:space="preserve"> InpS!AL$13</f>
        <v>2.1570000000000006E-2</v>
      </c>
      <c r="AM116" s="468">
        <f xml:space="preserve"> InpS!AM$13</f>
        <v>2.1639000000000005E-2</v>
      </c>
      <c r="AN116" s="468">
        <f xml:space="preserve"> InpS!AN$13</f>
        <v>2.1709000000000006E-2</v>
      </c>
      <c r="AO116" s="468">
        <f xml:space="preserve"> InpS!AO$13</f>
        <v>2.1772000000000007E-2</v>
      </c>
      <c r="AP116" s="468">
        <f xml:space="preserve"> InpS!AP$13</f>
        <v>2.1813000000000006E-2</v>
      </c>
      <c r="AQ116" s="468">
        <f xml:space="preserve"> InpS!AQ$13</f>
        <v>2.1858000000000006E-2</v>
      </c>
      <c r="AR116" s="468">
        <f xml:space="preserve"> InpS!AR$13</f>
        <v>2.1913000000000005E-2</v>
      </c>
      <c r="AS116" s="468">
        <f xml:space="preserve"> InpS!AS$13</f>
        <v>2.1986000000000006E-2</v>
      </c>
      <c r="AT116" s="468">
        <f xml:space="preserve"> InpS!AT$13</f>
        <v>2.2041000000000005E-2</v>
      </c>
      <c r="AU116" s="468">
        <f xml:space="preserve"> InpS!AU$13</f>
        <v>2.2089000000000004E-2</v>
      </c>
      <c r="AV116" s="468">
        <f xml:space="preserve"> InpS!AV$13</f>
        <v>2.2148000000000004E-2</v>
      </c>
      <c r="AW116" s="468">
        <f xml:space="preserve"> InpS!AW$13</f>
        <v>2.2216000000000003E-2</v>
      </c>
      <c r="AX116" s="468">
        <f xml:space="preserve"> InpS!AX$13</f>
        <v>2.2282000000000003E-2</v>
      </c>
      <c r="AY116" s="468">
        <f xml:space="preserve"> InpS!AY$13</f>
        <v>2.2351000000000003E-2</v>
      </c>
      <c r="AZ116" s="468">
        <f xml:space="preserve"> InpS!AZ$13</f>
        <v>2.2409000000000002E-2</v>
      </c>
      <c r="BA116" s="468">
        <f xml:space="preserve"> InpS!BA$13</f>
        <v>2.2445000000000003E-2</v>
      </c>
      <c r="BB116" s="468">
        <f xml:space="preserve"> InpS!BB$13</f>
        <v>2.2489000000000002E-2</v>
      </c>
      <c r="BC116" s="468">
        <f xml:space="preserve"> InpS!BC$13</f>
        <v>2.2535000000000003E-2</v>
      </c>
      <c r="BD116" s="468">
        <f xml:space="preserve"> InpS!BD$13</f>
        <v>2.2607000000000002E-2</v>
      </c>
      <c r="BE116" s="468">
        <f xml:space="preserve"> InpS!BE$13</f>
        <v>2.2647E-2</v>
      </c>
      <c r="BF116" s="468">
        <f xml:space="preserve"> InpS!BF$13</f>
        <v>2.2683999999999999E-2</v>
      </c>
      <c r="BG116" s="468">
        <f xml:space="preserve"> InpS!BG$13</f>
        <v>2.2734000000000001E-2</v>
      </c>
      <c r="BH116" s="468">
        <f xml:space="preserve"> InpS!BH$13</f>
        <v>2.2806E-2</v>
      </c>
      <c r="BI116" s="468">
        <f xml:space="preserve"> InpS!BI$13</f>
        <v>2.2852000000000001E-2</v>
      </c>
      <c r="BJ116" s="468">
        <f xml:space="preserve"> InpS!BJ$13</f>
        <v>2.2898999999999999E-2</v>
      </c>
      <c r="BK116" s="468">
        <f xml:space="preserve"> InpS!BK$13</f>
        <v>2.2952999999999998E-2</v>
      </c>
      <c r="BL116" s="468">
        <f xml:space="preserve"> InpS!BL$13</f>
        <v>2.3027999999999996E-2</v>
      </c>
      <c r="BM116" s="468">
        <f xml:space="preserve"> InpS!BM$13</f>
        <v>2.3093999999999996E-2</v>
      </c>
      <c r="BN116" s="468">
        <f xml:space="preserve"> InpS!BN$13</f>
        <v>2.3145999999999996E-2</v>
      </c>
      <c r="BO116" s="468">
        <f xml:space="preserve"> InpS!BO$13</f>
        <v>2.3211999999999997E-2</v>
      </c>
      <c r="BP116" s="468">
        <f xml:space="preserve"> InpS!BP$13</f>
        <v>2.3253999999999997E-2</v>
      </c>
      <c r="BQ116" s="468">
        <f xml:space="preserve"> InpS!BQ$13</f>
        <v>2.3288999999999997E-2</v>
      </c>
      <c r="BR116" s="468">
        <f xml:space="preserve"> InpS!BR$13</f>
        <v>2.3333999999999997E-2</v>
      </c>
      <c r="BS116" s="468">
        <f xml:space="preserve"> InpS!BS$13</f>
        <v>2.3372999999999998E-2</v>
      </c>
      <c r="BT116" s="468">
        <f xml:space="preserve"> InpS!BT$13</f>
        <v>2.3413999999999997E-2</v>
      </c>
      <c r="BU116" s="468">
        <f xml:space="preserve"> InpS!BU$13</f>
        <v>2.3472999999999997E-2</v>
      </c>
      <c r="BV116" s="468">
        <f xml:space="preserve"> InpS!BV$13</f>
        <v>2.3519999999999996E-2</v>
      </c>
      <c r="BW116" s="468">
        <f xml:space="preserve"> InpS!BW$13</f>
        <v>2.3592999999999996E-2</v>
      </c>
      <c r="BX116" s="468">
        <f xml:space="preserve"> InpS!BX$13</f>
        <v>2.3660999999999995E-2</v>
      </c>
      <c r="BY116" s="468">
        <f xml:space="preserve"> InpS!BY$13</f>
        <v>2.3728999999999993E-2</v>
      </c>
      <c r="BZ116" s="468">
        <f xml:space="preserve"> InpS!BZ$13</f>
        <v>2.3785999999999995E-2</v>
      </c>
      <c r="CA116" s="468">
        <f xml:space="preserve"> InpS!CA$13</f>
        <v>2.3841999999999995E-2</v>
      </c>
      <c r="CB116" s="468">
        <f xml:space="preserve"> InpS!CB$13</f>
        <v>2.3907999999999995E-2</v>
      </c>
      <c r="CC116" s="468">
        <f xml:space="preserve"> InpS!CC$13</f>
        <v>2.3961999999999994E-2</v>
      </c>
      <c r="CD116" s="468">
        <f xml:space="preserve"> InpS!CD$13</f>
        <v>2.4011999999999995E-2</v>
      </c>
      <c r="CE116" s="468">
        <f xml:space="preserve"> InpS!CE$13</f>
        <v>2.4070999999999995E-2</v>
      </c>
      <c r="CF116" s="468">
        <f xml:space="preserve"> InpS!CF$13</f>
        <v>2.4119999999999996E-2</v>
      </c>
      <c r="CG116" s="468">
        <f xml:space="preserve"> InpS!CG$13</f>
        <v>2.4166999999999994E-2</v>
      </c>
      <c r="CH116" s="468">
        <f xml:space="preserve"> InpS!CH$13</f>
        <v>2.4215999999999994E-2</v>
      </c>
      <c r="CI116" s="468">
        <f xml:space="preserve"> InpS!CI$13</f>
        <v>2.4263999999999994E-2</v>
      </c>
      <c r="CJ116" s="468">
        <f xml:space="preserve"> InpS!CJ$13</f>
        <v>2.4301999999999994E-2</v>
      </c>
      <c r="CK116" s="468">
        <f xml:space="preserve"> InpS!CK$13</f>
        <v>2.4365999999999995E-2</v>
      </c>
      <c r="CL116" s="468">
        <f xml:space="preserve"> InpS!CL$13</f>
        <v>2.4408999999999997E-2</v>
      </c>
      <c r="CM116" s="468">
        <f xml:space="preserve"> InpS!CM$13</f>
        <v>2.4462999999999995E-2</v>
      </c>
      <c r="CN116" s="468">
        <f xml:space="preserve"> InpS!CN$13</f>
        <v>2.4530999999999994E-2</v>
      </c>
      <c r="CO116" s="468">
        <f xml:space="preserve"> InpS!CO$13</f>
        <v>2.4586999999999994E-2</v>
      </c>
      <c r="CP116" s="468">
        <f xml:space="preserve"> InpS!CP$13</f>
        <v>2.4622999999999996E-2</v>
      </c>
      <c r="CQ116" s="468">
        <f xml:space="preserve"> InpS!CQ$13</f>
        <v>2.4688999999999996E-2</v>
      </c>
      <c r="CR116" s="468">
        <f xml:space="preserve"> InpS!CR$13</f>
        <v>2.4738999999999997E-2</v>
      </c>
      <c r="CS116" s="468">
        <f xml:space="preserve"> InpS!CS$13</f>
        <v>2.4789999999999996E-2</v>
      </c>
      <c r="CT116" s="468">
        <f xml:space="preserve"> InpS!CT$13</f>
        <v>2.4834999999999996E-2</v>
      </c>
      <c r="CU116" s="468">
        <f xml:space="preserve"> InpS!CU$13</f>
        <v>2.4872999999999996E-2</v>
      </c>
      <c r="CV116" s="468">
        <f xml:space="preserve"> InpS!CV$13</f>
        <v>2.4930999999999995E-2</v>
      </c>
      <c r="CW116" s="468">
        <f xml:space="preserve"> InpS!CW$13</f>
        <v>2.4983999999999996E-2</v>
      </c>
      <c r="CX116" s="468">
        <f xml:space="preserve"> InpS!CX$13</f>
        <v>2.5048999999999995E-2</v>
      </c>
      <c r="CY116" s="468">
        <f xml:space="preserve"> InpS!CY$13</f>
        <v>2.5111999999999995E-2</v>
      </c>
      <c r="CZ116" s="468">
        <f xml:space="preserve"> InpS!CZ$13</f>
        <v>2.5181999999999996E-2</v>
      </c>
      <c r="DA116" s="468">
        <f xml:space="preserve"> InpS!DA$13</f>
        <v>2.5251999999999997E-2</v>
      </c>
      <c r="DB116" s="468">
        <f xml:space="preserve"> InpS!DB$13</f>
        <v>2.5289999999999997E-2</v>
      </c>
      <c r="DC116" s="468">
        <f xml:space="preserve"> InpS!DC$13</f>
        <v>2.5332999999999998E-2</v>
      </c>
      <c r="DD116" s="468">
        <f xml:space="preserve"> InpS!DD$13</f>
        <v>2.5393999999999996E-2</v>
      </c>
      <c r="DE116" s="468">
        <f xml:space="preserve"> InpS!DE$13</f>
        <v>2.5438999999999996E-2</v>
      </c>
      <c r="DF116" s="468">
        <f xml:space="preserve"> InpS!DF$13</f>
        <v>2.5490999999999996E-2</v>
      </c>
      <c r="DG116" s="468">
        <f xml:space="preserve"> InpS!DG$13</f>
        <v>2.5561999999999998E-2</v>
      </c>
      <c r="DH116" s="468">
        <f xml:space="preserve"> InpS!DH$13</f>
        <v>2.5623999999999997E-2</v>
      </c>
      <c r="DI116" s="468">
        <f xml:space="preserve"> InpS!DI$13</f>
        <v>2.5665999999999998E-2</v>
      </c>
      <c r="DJ116" s="468">
        <f xml:space="preserve"> InpS!DJ$13</f>
        <v>2.5738999999999998E-2</v>
      </c>
      <c r="DK116" s="468">
        <f xml:space="preserve"> InpS!DK$13</f>
        <v>2.5798999999999999E-2</v>
      </c>
      <c r="DL116" s="468">
        <f xml:space="preserve"> InpS!DL$13</f>
        <v>2.5836999999999999E-2</v>
      </c>
      <c r="DM116" s="468">
        <f xml:space="preserve"> InpS!DM$13</f>
        <v>2.5906999999999999E-2</v>
      </c>
      <c r="DN116" s="468">
        <f xml:space="preserve"> InpS!DN$13</f>
        <v>2.5946999999999998E-2</v>
      </c>
      <c r="DO116" s="468">
        <f xml:space="preserve"> InpS!DO$13</f>
        <v>2.5985999999999999E-2</v>
      </c>
      <c r="DP116" s="468">
        <f xml:space="preserve"> InpS!DP$13</f>
        <v>2.6058999999999999E-2</v>
      </c>
      <c r="DQ116" s="468">
        <f xml:space="preserve"> InpS!DQ$13</f>
        <v>2.6103999999999999E-2</v>
      </c>
      <c r="DR116" s="468">
        <f xml:space="preserve"> InpS!DR$13</f>
        <v>2.6176999999999999E-2</v>
      </c>
      <c r="DS116" s="468">
        <f xml:space="preserve"> InpS!DS$13</f>
        <v>2.622E-2</v>
      </c>
      <c r="DT116" s="468">
        <f xml:space="preserve"> InpS!DT$13</f>
        <v>2.6291000000000002E-2</v>
      </c>
      <c r="DU116" s="468">
        <f xml:space="preserve"> InpS!DU$13</f>
        <v>2.6347000000000002E-2</v>
      </c>
      <c r="DV116" s="468">
        <f xml:space="preserve"> InpS!DV$13</f>
        <v>2.6388000000000002E-2</v>
      </c>
      <c r="DW116" s="468">
        <f xml:space="preserve"> InpS!DW$13</f>
        <v>2.6447000000000002E-2</v>
      </c>
      <c r="DX116" s="468">
        <f xml:space="preserve"> InpS!DX$13</f>
        <v>2.6511000000000003E-2</v>
      </c>
      <c r="DY116" s="468">
        <f xml:space="preserve"> InpS!DY$13</f>
        <v>2.6547000000000005E-2</v>
      </c>
      <c r="DZ116" s="468">
        <f xml:space="preserve"> InpS!DZ$13</f>
        <v>2.6589000000000005E-2</v>
      </c>
      <c r="EA116" s="468">
        <f xml:space="preserve"> InpS!EA$13</f>
        <v>2.6655000000000005E-2</v>
      </c>
      <c r="EB116" s="468">
        <f xml:space="preserve"> InpS!EB$13</f>
        <v>2.6693000000000005E-2</v>
      </c>
      <c r="EC116" s="468">
        <f xml:space="preserve"> InpS!EC$13</f>
        <v>2.6738000000000005E-2</v>
      </c>
      <c r="ED116" s="468">
        <f xml:space="preserve"> InpS!ED$13</f>
        <v>2.6811000000000005E-2</v>
      </c>
      <c r="EE116" s="468">
        <f xml:space="preserve"> InpS!EE$13</f>
        <v>2.6864000000000006E-2</v>
      </c>
      <c r="EF116" s="468">
        <f xml:space="preserve"> InpS!EF$13</f>
        <v>2.6917000000000007E-2</v>
      </c>
      <c r="EG116" s="468">
        <f xml:space="preserve"> InpS!EG$13</f>
        <v>2.6985000000000006E-2</v>
      </c>
      <c r="EH116" s="468">
        <f xml:space="preserve"> InpS!EH$13</f>
        <v>2.7028000000000007E-2</v>
      </c>
      <c r="EI116" s="468">
        <f xml:space="preserve"> InpS!EI$13</f>
        <v>2.7090000000000006E-2</v>
      </c>
      <c r="EJ116" s="468">
        <f xml:space="preserve"> InpS!EJ$13</f>
        <v>2.7134000000000005E-2</v>
      </c>
      <c r="EK116" s="468">
        <f xml:space="preserve"> InpS!EK$13</f>
        <v>2.7205000000000007E-2</v>
      </c>
      <c r="EL116" s="468">
        <f xml:space="preserve"> InpS!EL$13</f>
        <v>2.7270000000000006E-2</v>
      </c>
      <c r="EM116" s="468">
        <f xml:space="preserve"> InpS!EM$13</f>
        <v>2.7308000000000006E-2</v>
      </c>
      <c r="EN116" s="468">
        <f xml:space="preserve"> InpS!EN$13</f>
        <v>2.7346000000000006E-2</v>
      </c>
      <c r="EO116" s="468">
        <f xml:space="preserve"> InpS!EO$13</f>
        <v>2.7391000000000006E-2</v>
      </c>
      <c r="EP116" s="468">
        <f xml:space="preserve"> InpS!EP$13</f>
        <v>2.7437000000000007E-2</v>
      </c>
      <c r="EQ116" s="468">
        <f xml:space="preserve"> InpS!EQ$13</f>
        <v>2.7496000000000007E-2</v>
      </c>
      <c r="ER116" s="468">
        <f xml:space="preserve"> InpS!ER$13</f>
        <v>2.7551000000000006E-2</v>
      </c>
      <c r="ES116" s="468">
        <f xml:space="preserve"> InpS!ES$13</f>
        <v>2.7621000000000007E-2</v>
      </c>
      <c r="ET116" s="468">
        <f xml:space="preserve"> InpS!ET$13</f>
        <v>2.7689000000000005E-2</v>
      </c>
      <c r="EU116" s="468">
        <f xml:space="preserve"> InpS!EU$13</f>
        <v>2.7753000000000007E-2</v>
      </c>
      <c r="EV116" s="468">
        <f xml:space="preserve"> InpS!EV$13</f>
        <v>2.7788000000000007E-2</v>
      </c>
      <c r="EW116" s="468">
        <f xml:space="preserve"> InpS!EW$13</f>
        <v>2.7828000000000006E-2</v>
      </c>
      <c r="EX116" s="468">
        <f xml:space="preserve"> InpS!EX$13</f>
        <v>2.7891000000000006E-2</v>
      </c>
      <c r="EY116" s="468">
        <f xml:space="preserve"> InpS!EY$13</f>
        <v>2.7952000000000005E-2</v>
      </c>
      <c r="EZ116" s="468">
        <f xml:space="preserve"> InpS!EZ$13</f>
        <v>2.8004000000000005E-2</v>
      </c>
      <c r="FA116" s="468">
        <f xml:space="preserve"> InpS!FA$13</f>
        <v>2.8051000000000003E-2</v>
      </c>
      <c r="FB116" s="468">
        <f xml:space="preserve"> InpS!FB$13</f>
        <v>2.8117000000000003E-2</v>
      </c>
      <c r="FC116" s="468">
        <f xml:space="preserve"> InpS!FC$13</f>
        <v>2.8162000000000003E-2</v>
      </c>
      <c r="FD116" s="468">
        <f xml:space="preserve"> InpS!FD$13</f>
        <v>2.8226000000000005E-2</v>
      </c>
      <c r="FE116" s="468">
        <f xml:space="preserve"> InpS!FE$13</f>
        <v>2.8283000000000006E-2</v>
      </c>
      <c r="FF116" s="468">
        <f xml:space="preserve"> InpS!FF$13</f>
        <v>2.8351000000000005E-2</v>
      </c>
      <c r="FG116" s="468">
        <f xml:space="preserve"> InpS!FG$13</f>
        <v>2.8407000000000005E-2</v>
      </c>
      <c r="FH116" s="468">
        <f xml:space="preserve"> InpS!FH$13</f>
        <v>2.8452000000000005E-2</v>
      </c>
      <c r="FI116" s="468">
        <f xml:space="preserve"> InpS!FI$13</f>
        <v>2.8495000000000006E-2</v>
      </c>
      <c r="FJ116" s="468">
        <f xml:space="preserve"> InpS!FJ$13</f>
        <v>2.8570000000000005E-2</v>
      </c>
      <c r="FK116" s="468">
        <f xml:space="preserve"> InpS!FK$13</f>
        <v>2.8613000000000006E-2</v>
      </c>
      <c r="FL116" s="468">
        <f xml:space="preserve"> InpS!FL$13</f>
        <v>2.8678000000000006E-2</v>
      </c>
      <c r="FM116" s="468">
        <f xml:space="preserve"> InpS!FM$13</f>
        <v>2.8726000000000005E-2</v>
      </c>
      <c r="FN116" s="468">
        <f xml:space="preserve"> InpS!FN$13</f>
        <v>2.8797000000000007E-2</v>
      </c>
      <c r="FO116" s="468">
        <f xml:space="preserve"> InpS!FO$13</f>
        <v>2.8861000000000008E-2</v>
      </c>
      <c r="FP116" s="468">
        <f xml:space="preserve"> InpS!FP$13</f>
        <v>2.8935000000000009E-2</v>
      </c>
      <c r="FQ116" s="468">
        <f xml:space="preserve"> InpS!FQ$13</f>
        <v>2.899500000000001E-2</v>
      </c>
      <c r="FR116" s="468">
        <f xml:space="preserve"> InpS!FR$13</f>
        <v>2.905000000000001E-2</v>
      </c>
      <c r="FS116" s="468">
        <f xml:space="preserve"> InpS!FS$13</f>
        <v>2.910900000000001E-2</v>
      </c>
      <c r="FT116" s="468">
        <f xml:space="preserve"> InpS!FT$13</f>
        <v>2.9181000000000009E-2</v>
      </c>
      <c r="FU116" s="468">
        <f xml:space="preserve"> InpS!FU$13</f>
        <v>2.9232000000000008E-2</v>
      </c>
      <c r="FV116" s="468">
        <f xml:space="preserve"> InpS!FV$13</f>
        <v>2.9283000000000007E-2</v>
      </c>
      <c r="FW116" s="468">
        <f xml:space="preserve"> InpS!FW$13</f>
        <v>2.9322000000000008E-2</v>
      </c>
      <c r="FX116" s="468">
        <f xml:space="preserve"> InpS!FX$13</f>
        <v>2.9382000000000009E-2</v>
      </c>
      <c r="FY116" s="468">
        <f xml:space="preserve"> InpS!FY$13</f>
        <v>2.9447000000000008E-2</v>
      </c>
      <c r="FZ116" s="468">
        <f xml:space="preserve"> InpS!FZ$13</f>
        <v>2.9488000000000007E-2</v>
      </c>
      <c r="GA116" s="468">
        <f xml:space="preserve"> InpS!GA$13</f>
        <v>2.9557000000000007E-2</v>
      </c>
      <c r="GB116" s="468">
        <f xml:space="preserve"> InpS!GB$13</f>
        <v>2.9595000000000007E-2</v>
      </c>
      <c r="GC116" s="468">
        <f xml:space="preserve"> InpS!GC$13</f>
        <v>2.9670000000000005E-2</v>
      </c>
      <c r="GD116" s="468">
        <f xml:space="preserve"> InpS!GD$13</f>
        <v>2.9737000000000006E-2</v>
      </c>
      <c r="GE116" s="468">
        <f xml:space="preserve"> InpS!GE$13</f>
        <v>2.9788000000000005E-2</v>
      </c>
      <c r="GF116" s="468">
        <f xml:space="preserve"> InpS!GF$13</f>
        <v>2.9841000000000006E-2</v>
      </c>
      <c r="GG116" s="468">
        <f xml:space="preserve"> InpS!GG$13</f>
        <v>2.9881000000000005E-2</v>
      </c>
      <c r="GH116" s="468">
        <f xml:space="preserve"> InpS!GH$13</f>
        <v>2.9955000000000006E-2</v>
      </c>
      <c r="GI116" s="468">
        <f xml:space="preserve"> InpS!GI$13</f>
        <v>3.0029000000000007E-2</v>
      </c>
      <c r="GJ116" s="468">
        <f xml:space="preserve"> InpS!GJ$13</f>
        <v>3.0092000000000008E-2</v>
      </c>
    </row>
    <row r="117" spans="1:192" x14ac:dyDescent="0.25">
      <c r="A117" s="242"/>
      <c r="B117" s="242"/>
      <c r="C117" s="243"/>
      <c r="D117" s="244"/>
      <c r="E117" s="489" t="s">
        <v>306</v>
      </c>
      <c r="F117" s="489"/>
      <c r="G117" s="489" t="s">
        <v>118</v>
      </c>
      <c r="H117" s="489"/>
      <c r="I117" s="489"/>
      <c r="J117" s="489">
        <f xml:space="preserve"> $F113 * J114 + (1 - $F113) * J116 + J115</f>
        <v>1.6E-2</v>
      </c>
      <c r="K117" s="489">
        <f t="shared" ref="K117:BV117" si="375" xml:space="preserve"> $F113 * K114 + (1 - $F113) * K116 + K115</f>
        <v>1.60124E-2</v>
      </c>
      <c r="L117" s="489">
        <f t="shared" si="375"/>
        <v>4.2024800000000001E-2</v>
      </c>
      <c r="M117" s="489">
        <f t="shared" si="375"/>
        <v>4.2036799999999999E-2</v>
      </c>
      <c r="N117" s="489">
        <f t="shared" si="375"/>
        <v>4.2048200000000001E-2</v>
      </c>
      <c r="O117" s="489">
        <f t="shared" si="375"/>
        <v>4.2061600000000005E-2</v>
      </c>
      <c r="P117" s="489">
        <f t="shared" si="375"/>
        <v>4.2075000000000001E-2</v>
      </c>
      <c r="Q117" s="489">
        <f t="shared" si="375"/>
        <v>4.5186799999999999E-2</v>
      </c>
      <c r="R117" s="489">
        <f t="shared" si="375"/>
        <v>4.5201199999999997E-2</v>
      </c>
      <c r="S117" s="489">
        <f t="shared" si="375"/>
        <v>4.5213799999999998E-2</v>
      </c>
      <c r="T117" s="489">
        <f t="shared" si="375"/>
        <v>4.5224E-2</v>
      </c>
      <c r="U117" s="489">
        <f t="shared" si="375"/>
        <v>4.5233200000000001E-2</v>
      </c>
      <c r="V117" s="489">
        <f t="shared" si="375"/>
        <v>4.5243800000000001E-2</v>
      </c>
      <c r="W117" s="489">
        <f t="shared" si="375"/>
        <v>4.5251399999999997E-2</v>
      </c>
      <c r="X117" s="489">
        <f t="shared" si="375"/>
        <v>4.5259000000000001E-2</v>
      </c>
      <c r="Y117" s="489">
        <f t="shared" si="375"/>
        <v>4.5270000000000005E-2</v>
      </c>
      <c r="Z117" s="489">
        <f t="shared" si="375"/>
        <v>4.5277600000000001E-2</v>
      </c>
      <c r="AA117" s="489">
        <f t="shared" si="375"/>
        <v>4.7290800000000001E-2</v>
      </c>
      <c r="AB117" s="489">
        <f t="shared" si="375"/>
        <v>4.7304800000000001E-2</v>
      </c>
      <c r="AC117" s="489">
        <f t="shared" si="375"/>
        <v>4.7318199999999998E-2</v>
      </c>
      <c r="AD117" s="489">
        <f t="shared" si="375"/>
        <v>4.7326800000000002E-2</v>
      </c>
      <c r="AE117" s="489">
        <f t="shared" si="375"/>
        <v>4.7341000000000001E-2</v>
      </c>
      <c r="AF117" s="489">
        <f t="shared" si="375"/>
        <v>4.7355800000000003E-2</v>
      </c>
      <c r="AG117" s="489">
        <f t="shared" si="375"/>
        <v>4.7363200000000001E-2</v>
      </c>
      <c r="AH117" s="489">
        <f t="shared" si="375"/>
        <v>4.7373399999999996E-2</v>
      </c>
      <c r="AI117" s="489">
        <f t="shared" si="375"/>
        <v>4.7384200000000001E-2</v>
      </c>
      <c r="AJ117" s="489">
        <f t="shared" si="375"/>
        <v>4.7393999999999999E-2</v>
      </c>
      <c r="AK117" s="489">
        <f t="shared" si="375"/>
        <v>4.9903200000000002E-2</v>
      </c>
      <c r="AL117" s="489">
        <f t="shared" si="375"/>
        <v>4.9914E-2</v>
      </c>
      <c r="AM117" s="489">
        <f t="shared" si="375"/>
        <v>4.9927800000000001E-2</v>
      </c>
      <c r="AN117" s="489">
        <f t="shared" si="375"/>
        <v>4.9941800000000001E-2</v>
      </c>
      <c r="AO117" s="489">
        <f t="shared" si="375"/>
        <v>4.9954400000000003E-2</v>
      </c>
      <c r="AP117" s="489">
        <f t="shared" si="375"/>
        <v>4.9962600000000003E-2</v>
      </c>
      <c r="AQ117" s="489">
        <f t="shared" si="375"/>
        <v>4.9971600000000005E-2</v>
      </c>
      <c r="AR117" s="489">
        <f t="shared" si="375"/>
        <v>4.9982600000000002E-2</v>
      </c>
      <c r="AS117" s="489">
        <f t="shared" si="375"/>
        <v>4.9997200000000006E-2</v>
      </c>
      <c r="AT117" s="489">
        <f t="shared" si="375"/>
        <v>5.0008200000000003E-2</v>
      </c>
      <c r="AU117" s="489">
        <f t="shared" si="375"/>
        <v>5.0017800000000001E-2</v>
      </c>
      <c r="AV117" s="489">
        <f t="shared" si="375"/>
        <v>5.00296E-2</v>
      </c>
      <c r="AW117" s="489">
        <f t="shared" si="375"/>
        <v>5.0043200000000003E-2</v>
      </c>
      <c r="AX117" s="489">
        <f t="shared" si="375"/>
        <v>5.0056400000000001E-2</v>
      </c>
      <c r="AY117" s="489">
        <f t="shared" si="375"/>
        <v>1.8070200000000002E-2</v>
      </c>
      <c r="AZ117" s="489">
        <f t="shared" si="375"/>
        <v>1.8081800000000002E-2</v>
      </c>
      <c r="BA117" s="489">
        <f t="shared" si="375"/>
        <v>1.8089000000000001E-2</v>
      </c>
      <c r="BB117" s="489">
        <f t="shared" si="375"/>
        <v>1.8097800000000001E-2</v>
      </c>
      <c r="BC117" s="489">
        <f t="shared" si="375"/>
        <v>1.8107000000000002E-2</v>
      </c>
      <c r="BD117" s="489">
        <f t="shared" si="375"/>
        <v>1.8121399999999999E-2</v>
      </c>
      <c r="BE117" s="489">
        <f t="shared" si="375"/>
        <v>1.81294E-2</v>
      </c>
      <c r="BF117" s="489">
        <f t="shared" si="375"/>
        <v>1.8136800000000002E-2</v>
      </c>
      <c r="BG117" s="489">
        <f t="shared" si="375"/>
        <v>1.8146800000000001E-2</v>
      </c>
      <c r="BH117" s="489">
        <f t="shared" si="375"/>
        <v>1.8161199999999999E-2</v>
      </c>
      <c r="BI117" s="489">
        <f t="shared" si="375"/>
        <v>1.81704E-2</v>
      </c>
      <c r="BJ117" s="489">
        <f t="shared" si="375"/>
        <v>1.8179799999999999E-2</v>
      </c>
      <c r="BK117" s="489">
        <f t="shared" si="375"/>
        <v>1.8190600000000001E-2</v>
      </c>
      <c r="BL117" s="489">
        <f t="shared" si="375"/>
        <v>1.8205599999999999E-2</v>
      </c>
      <c r="BM117" s="489">
        <f t="shared" si="375"/>
        <v>1.82188E-2</v>
      </c>
      <c r="BN117" s="489">
        <f t="shared" si="375"/>
        <v>1.8229200000000001E-2</v>
      </c>
      <c r="BO117" s="489">
        <f t="shared" si="375"/>
        <v>1.8242399999999999E-2</v>
      </c>
      <c r="BP117" s="489">
        <f t="shared" si="375"/>
        <v>1.8250799999999998E-2</v>
      </c>
      <c r="BQ117" s="489">
        <f t="shared" si="375"/>
        <v>1.8257799999999998E-2</v>
      </c>
      <c r="BR117" s="489">
        <f t="shared" si="375"/>
        <v>1.82668E-2</v>
      </c>
      <c r="BS117" s="489">
        <f t="shared" si="375"/>
        <v>1.8274599999999998E-2</v>
      </c>
      <c r="BT117" s="489">
        <f t="shared" si="375"/>
        <v>1.8282799999999998E-2</v>
      </c>
      <c r="BU117" s="489">
        <f t="shared" si="375"/>
        <v>1.8294600000000001E-2</v>
      </c>
      <c r="BV117" s="489">
        <f t="shared" si="375"/>
        <v>1.8304000000000001E-2</v>
      </c>
      <c r="BW117" s="489">
        <f t="shared" ref="BW117:EH117" si="376" xml:space="preserve"> $F113 * BW114 + (1 - $F113) * BW116 + BW115</f>
        <v>1.8318599999999997E-2</v>
      </c>
      <c r="BX117" s="489">
        <f t="shared" si="376"/>
        <v>1.83322E-2</v>
      </c>
      <c r="BY117" s="489">
        <f t="shared" si="376"/>
        <v>1.8345799999999999E-2</v>
      </c>
      <c r="BZ117" s="489">
        <f t="shared" si="376"/>
        <v>1.8357199999999997E-2</v>
      </c>
      <c r="CA117" s="489">
        <f t="shared" si="376"/>
        <v>1.83684E-2</v>
      </c>
      <c r="CB117" s="489">
        <f t="shared" si="376"/>
        <v>1.8381599999999998E-2</v>
      </c>
      <c r="CC117" s="489">
        <f t="shared" si="376"/>
        <v>1.83924E-2</v>
      </c>
      <c r="CD117" s="489">
        <f t="shared" si="376"/>
        <v>1.8402399999999999E-2</v>
      </c>
      <c r="CE117" s="489">
        <f t="shared" si="376"/>
        <v>1.8414199999999999E-2</v>
      </c>
      <c r="CF117" s="489">
        <f t="shared" si="376"/>
        <v>1.8423999999999999E-2</v>
      </c>
      <c r="CG117" s="489">
        <f t="shared" si="376"/>
        <v>1.8433399999999999E-2</v>
      </c>
      <c r="CH117" s="489">
        <f t="shared" si="376"/>
        <v>1.84432E-2</v>
      </c>
      <c r="CI117" s="489">
        <f t="shared" si="376"/>
        <v>1.8452799999999998E-2</v>
      </c>
      <c r="CJ117" s="489">
        <f t="shared" si="376"/>
        <v>1.8460399999999998E-2</v>
      </c>
      <c r="CK117" s="489">
        <f t="shared" si="376"/>
        <v>1.8473199999999999E-2</v>
      </c>
      <c r="CL117" s="489">
        <f t="shared" si="376"/>
        <v>1.84818E-2</v>
      </c>
      <c r="CM117" s="489">
        <f t="shared" si="376"/>
        <v>1.8492599999999998E-2</v>
      </c>
      <c r="CN117" s="489">
        <f t="shared" si="376"/>
        <v>1.85062E-2</v>
      </c>
      <c r="CO117" s="489">
        <f t="shared" si="376"/>
        <v>1.85174E-2</v>
      </c>
      <c r="CP117" s="489">
        <f t="shared" si="376"/>
        <v>1.8524599999999999E-2</v>
      </c>
      <c r="CQ117" s="489">
        <f t="shared" si="376"/>
        <v>1.85378E-2</v>
      </c>
      <c r="CR117" s="489">
        <f t="shared" si="376"/>
        <v>1.85478E-2</v>
      </c>
      <c r="CS117" s="489">
        <f t="shared" si="376"/>
        <v>1.8557999999999998E-2</v>
      </c>
      <c r="CT117" s="489">
        <f t="shared" si="376"/>
        <v>1.8567E-2</v>
      </c>
      <c r="CU117" s="489">
        <f t="shared" si="376"/>
        <v>1.85746E-2</v>
      </c>
      <c r="CV117" s="489">
        <f t="shared" si="376"/>
        <v>1.8586199999999997E-2</v>
      </c>
      <c r="CW117" s="489">
        <f t="shared" si="376"/>
        <v>1.85968E-2</v>
      </c>
      <c r="CX117" s="489">
        <f t="shared" si="376"/>
        <v>1.8609799999999999E-2</v>
      </c>
      <c r="CY117" s="489">
        <f t="shared" si="376"/>
        <v>1.8622399999999997E-2</v>
      </c>
      <c r="CZ117" s="489">
        <f t="shared" si="376"/>
        <v>1.8636399999999997E-2</v>
      </c>
      <c r="DA117" s="489">
        <f t="shared" si="376"/>
        <v>1.8650399999999998E-2</v>
      </c>
      <c r="DB117" s="489">
        <f t="shared" si="376"/>
        <v>1.8658000000000001E-2</v>
      </c>
      <c r="DC117" s="489">
        <f t="shared" si="376"/>
        <v>1.8666599999999998E-2</v>
      </c>
      <c r="DD117" s="489">
        <f t="shared" si="376"/>
        <v>1.8678799999999999E-2</v>
      </c>
      <c r="DE117" s="489">
        <f t="shared" si="376"/>
        <v>1.8687799999999997E-2</v>
      </c>
      <c r="DF117" s="489">
        <f t="shared" si="376"/>
        <v>1.8698199999999998E-2</v>
      </c>
      <c r="DG117" s="489">
        <f t="shared" si="376"/>
        <v>1.8712400000000001E-2</v>
      </c>
      <c r="DH117" s="489">
        <f t="shared" si="376"/>
        <v>1.87248E-2</v>
      </c>
      <c r="DI117" s="489">
        <f t="shared" si="376"/>
        <v>1.8733199999999998E-2</v>
      </c>
      <c r="DJ117" s="489">
        <f t="shared" si="376"/>
        <v>1.8747799999999998E-2</v>
      </c>
      <c r="DK117" s="489">
        <f t="shared" si="376"/>
        <v>1.87598E-2</v>
      </c>
      <c r="DL117" s="489">
        <f t="shared" si="376"/>
        <v>1.87674E-2</v>
      </c>
      <c r="DM117" s="489">
        <f t="shared" si="376"/>
        <v>1.87814E-2</v>
      </c>
      <c r="DN117" s="489">
        <f t="shared" si="376"/>
        <v>1.8789399999999998E-2</v>
      </c>
      <c r="DO117" s="489">
        <f t="shared" si="376"/>
        <v>1.87972E-2</v>
      </c>
      <c r="DP117" s="489">
        <f t="shared" si="376"/>
        <v>1.88118E-2</v>
      </c>
      <c r="DQ117" s="489">
        <f t="shared" si="376"/>
        <v>1.8820799999999999E-2</v>
      </c>
      <c r="DR117" s="489">
        <f t="shared" si="376"/>
        <v>1.8835399999999999E-2</v>
      </c>
      <c r="DS117" s="489">
        <f t="shared" si="376"/>
        <v>1.8844E-2</v>
      </c>
      <c r="DT117" s="489">
        <f t="shared" si="376"/>
        <v>1.8858199999999999E-2</v>
      </c>
      <c r="DU117" s="489">
        <f t="shared" si="376"/>
        <v>1.8869400000000001E-2</v>
      </c>
      <c r="DV117" s="489">
        <f t="shared" si="376"/>
        <v>1.8877600000000001E-2</v>
      </c>
      <c r="DW117" s="489">
        <f t="shared" si="376"/>
        <v>1.8889400000000001E-2</v>
      </c>
      <c r="DX117" s="489">
        <f t="shared" si="376"/>
        <v>1.8902200000000001E-2</v>
      </c>
      <c r="DY117" s="489">
        <f t="shared" si="376"/>
        <v>1.89094E-2</v>
      </c>
      <c r="DZ117" s="489">
        <f t="shared" si="376"/>
        <v>1.8917800000000002E-2</v>
      </c>
      <c r="EA117" s="489">
        <f t="shared" si="376"/>
        <v>1.8931E-2</v>
      </c>
      <c r="EB117" s="489">
        <f t="shared" si="376"/>
        <v>1.89386E-2</v>
      </c>
      <c r="EC117" s="489">
        <f t="shared" si="376"/>
        <v>1.8947600000000002E-2</v>
      </c>
      <c r="ED117" s="489">
        <f t="shared" si="376"/>
        <v>1.8962200000000002E-2</v>
      </c>
      <c r="EE117" s="489">
        <f t="shared" si="376"/>
        <v>1.8972800000000001E-2</v>
      </c>
      <c r="EF117" s="489">
        <f t="shared" si="376"/>
        <v>1.8983400000000001E-2</v>
      </c>
      <c r="EG117" s="489">
        <f t="shared" si="376"/>
        <v>1.8997E-2</v>
      </c>
      <c r="EH117" s="489">
        <f t="shared" si="376"/>
        <v>1.9005600000000001E-2</v>
      </c>
      <c r="EI117" s="489">
        <f t="shared" ref="EI117:GJ117" si="377" xml:space="preserve"> $F113 * EI114 + (1 - $F113) * EI116 + EI115</f>
        <v>1.9018E-2</v>
      </c>
      <c r="EJ117" s="489">
        <f t="shared" si="377"/>
        <v>1.90268E-2</v>
      </c>
      <c r="EK117" s="489">
        <f t="shared" si="377"/>
        <v>1.9041000000000002E-2</v>
      </c>
      <c r="EL117" s="489">
        <f t="shared" si="377"/>
        <v>1.9054000000000001E-2</v>
      </c>
      <c r="EM117" s="489">
        <f t="shared" si="377"/>
        <v>1.9061600000000001E-2</v>
      </c>
      <c r="EN117" s="489">
        <f t="shared" si="377"/>
        <v>1.9069200000000001E-2</v>
      </c>
      <c r="EO117" s="489">
        <f t="shared" si="377"/>
        <v>1.90782E-2</v>
      </c>
      <c r="EP117" s="489">
        <f t="shared" si="377"/>
        <v>1.9087400000000001E-2</v>
      </c>
      <c r="EQ117" s="489">
        <f t="shared" si="377"/>
        <v>1.90992E-2</v>
      </c>
      <c r="ER117" s="489">
        <f t="shared" si="377"/>
        <v>1.9110200000000001E-2</v>
      </c>
      <c r="ES117" s="489">
        <f t="shared" si="377"/>
        <v>1.9124200000000001E-2</v>
      </c>
      <c r="ET117" s="489">
        <f t="shared" si="377"/>
        <v>1.91378E-2</v>
      </c>
      <c r="EU117" s="489">
        <f t="shared" si="377"/>
        <v>1.91506E-2</v>
      </c>
      <c r="EV117" s="489">
        <f t="shared" si="377"/>
        <v>1.91576E-2</v>
      </c>
      <c r="EW117" s="489">
        <f t="shared" si="377"/>
        <v>1.9165600000000001E-2</v>
      </c>
      <c r="EX117" s="489">
        <f t="shared" si="377"/>
        <v>1.9178199999999999E-2</v>
      </c>
      <c r="EY117" s="489">
        <f t="shared" si="377"/>
        <v>1.91904E-2</v>
      </c>
      <c r="EZ117" s="489">
        <f t="shared" si="377"/>
        <v>1.9200800000000001E-2</v>
      </c>
      <c r="FA117" s="489">
        <f t="shared" si="377"/>
        <v>1.92102E-2</v>
      </c>
      <c r="FB117" s="489">
        <f t="shared" si="377"/>
        <v>1.9223400000000002E-2</v>
      </c>
      <c r="FC117" s="489">
        <f t="shared" si="377"/>
        <v>1.92324E-2</v>
      </c>
      <c r="FD117" s="489">
        <f t="shared" si="377"/>
        <v>1.9245200000000001E-2</v>
      </c>
      <c r="FE117" s="489">
        <f t="shared" si="377"/>
        <v>1.9256600000000002E-2</v>
      </c>
      <c r="FF117" s="489">
        <f t="shared" si="377"/>
        <v>1.9270200000000001E-2</v>
      </c>
      <c r="FG117" s="489">
        <f t="shared" si="377"/>
        <v>1.9281400000000001E-2</v>
      </c>
      <c r="FH117" s="489">
        <f t="shared" si="377"/>
        <v>1.9290399999999999E-2</v>
      </c>
      <c r="FI117" s="489">
        <f t="shared" si="377"/>
        <v>1.9299E-2</v>
      </c>
      <c r="FJ117" s="489">
        <f t="shared" si="377"/>
        <v>1.9314000000000001E-2</v>
      </c>
      <c r="FK117" s="489">
        <f t="shared" si="377"/>
        <v>1.9322600000000002E-2</v>
      </c>
      <c r="FL117" s="489">
        <f t="shared" si="377"/>
        <v>1.9335600000000001E-2</v>
      </c>
      <c r="FM117" s="489">
        <f t="shared" si="377"/>
        <v>1.93452E-2</v>
      </c>
      <c r="FN117" s="489">
        <f t="shared" si="377"/>
        <v>1.9359400000000002E-2</v>
      </c>
      <c r="FO117" s="489">
        <f t="shared" si="377"/>
        <v>1.9372200000000003E-2</v>
      </c>
      <c r="FP117" s="489">
        <f t="shared" si="377"/>
        <v>1.9387000000000001E-2</v>
      </c>
      <c r="FQ117" s="489">
        <f t="shared" si="377"/>
        <v>1.9399000000000003E-2</v>
      </c>
      <c r="FR117" s="489">
        <f t="shared" si="377"/>
        <v>1.9410000000000004E-2</v>
      </c>
      <c r="FS117" s="489">
        <f t="shared" si="377"/>
        <v>1.9421800000000003E-2</v>
      </c>
      <c r="FT117" s="489">
        <f t="shared" si="377"/>
        <v>1.9436200000000001E-2</v>
      </c>
      <c r="FU117" s="489">
        <f t="shared" si="377"/>
        <v>1.9446400000000003E-2</v>
      </c>
      <c r="FV117" s="489">
        <f t="shared" si="377"/>
        <v>1.9456600000000001E-2</v>
      </c>
      <c r="FW117" s="489">
        <f t="shared" si="377"/>
        <v>1.94644E-2</v>
      </c>
      <c r="FX117" s="489">
        <f t="shared" si="377"/>
        <v>1.9476400000000001E-2</v>
      </c>
      <c r="FY117" s="489">
        <f t="shared" si="377"/>
        <v>1.94894E-2</v>
      </c>
      <c r="FZ117" s="489">
        <f t="shared" si="377"/>
        <v>1.94976E-2</v>
      </c>
      <c r="GA117" s="489">
        <f t="shared" si="377"/>
        <v>1.9511400000000002E-2</v>
      </c>
      <c r="GB117" s="489">
        <f t="shared" si="377"/>
        <v>1.9519000000000002E-2</v>
      </c>
      <c r="GC117" s="489">
        <f t="shared" si="377"/>
        <v>1.9534000000000003E-2</v>
      </c>
      <c r="GD117" s="489">
        <f t="shared" si="377"/>
        <v>1.9547399999999999E-2</v>
      </c>
      <c r="GE117" s="489">
        <f t="shared" si="377"/>
        <v>1.9557600000000001E-2</v>
      </c>
      <c r="GF117" s="489">
        <f t="shared" si="377"/>
        <v>1.9568200000000001E-2</v>
      </c>
      <c r="GG117" s="489">
        <f t="shared" si="377"/>
        <v>1.9576200000000002E-2</v>
      </c>
      <c r="GH117" s="489">
        <f t="shared" si="377"/>
        <v>1.9591000000000001E-2</v>
      </c>
      <c r="GI117" s="489">
        <f t="shared" si="377"/>
        <v>1.96058E-2</v>
      </c>
      <c r="GJ117" s="489">
        <f t="shared" si="377"/>
        <v>1.9618400000000001E-2</v>
      </c>
    </row>
    <row r="119" spans="1:192" x14ac:dyDescent="0.25">
      <c r="E119" s="146" t="str">
        <f xml:space="preserve"> InpC!E$116</f>
        <v>Senior debt - T1 day count convention</v>
      </c>
      <c r="F119" s="146">
        <f xml:space="preserve"> InpC!F$116</f>
        <v>360</v>
      </c>
      <c r="G119" s="146" t="str">
        <f xml:space="preserve"> InpC!G$116</f>
        <v>days</v>
      </c>
      <c r="H119" s="38"/>
    </row>
    <row r="120" spans="1:192" x14ac:dyDescent="0.25">
      <c r="E120" s="191" t="str">
        <f xml:space="preserve"> Time!E$172</f>
        <v>Days in period</v>
      </c>
      <c r="F120" s="191">
        <f xml:space="preserve"> Time!F$172</f>
        <v>0</v>
      </c>
      <c r="G120" s="191" t="str">
        <f xml:space="preserve"> Time!G$172</f>
        <v>days</v>
      </c>
      <c r="H120" s="191">
        <f xml:space="preserve"> Time!H$172</f>
        <v>0</v>
      </c>
      <c r="I120" s="191">
        <f xml:space="preserve"> Time!I$172</f>
        <v>0</v>
      </c>
      <c r="J120" s="191">
        <f xml:space="preserve"> Time!J$172</f>
        <v>181</v>
      </c>
      <c r="K120" s="191">
        <f xml:space="preserve"> Time!K$172</f>
        <v>184</v>
      </c>
      <c r="L120" s="191">
        <f xml:space="preserve"> Time!L$172</f>
        <v>181</v>
      </c>
      <c r="M120" s="191">
        <f xml:space="preserve"> Time!M$172</f>
        <v>184</v>
      </c>
      <c r="N120" s="191">
        <f xml:space="preserve"> Time!N$172</f>
        <v>181</v>
      </c>
      <c r="O120" s="191">
        <f xml:space="preserve"> Time!O$172</f>
        <v>184</v>
      </c>
      <c r="P120" s="191">
        <f xml:space="preserve"> Time!P$172</f>
        <v>182</v>
      </c>
      <c r="Q120" s="191">
        <f xml:space="preserve"> Time!Q$172</f>
        <v>184</v>
      </c>
      <c r="R120" s="191">
        <f xml:space="preserve"> Time!R$172</f>
        <v>181</v>
      </c>
      <c r="S120" s="191">
        <f xml:space="preserve"> Time!S$172</f>
        <v>184</v>
      </c>
      <c r="T120" s="191">
        <f xml:space="preserve"> Time!T$172</f>
        <v>181</v>
      </c>
      <c r="U120" s="191">
        <f xml:space="preserve"> Time!U$172</f>
        <v>184</v>
      </c>
      <c r="V120" s="191">
        <f xml:space="preserve"> Time!V$172</f>
        <v>181</v>
      </c>
      <c r="W120" s="191">
        <f xml:space="preserve"> Time!W$172</f>
        <v>184</v>
      </c>
      <c r="X120" s="191">
        <f xml:space="preserve"> Time!X$172</f>
        <v>182</v>
      </c>
      <c r="Y120" s="191">
        <f xml:space="preserve"> Time!Y$172</f>
        <v>184</v>
      </c>
      <c r="Z120" s="191">
        <f xml:space="preserve"> Time!Z$172</f>
        <v>181</v>
      </c>
      <c r="AA120" s="191">
        <f xml:space="preserve"> Time!AA$172</f>
        <v>184</v>
      </c>
      <c r="AB120" s="191">
        <f xml:space="preserve"> Time!AB$172</f>
        <v>181</v>
      </c>
      <c r="AC120" s="191">
        <f xml:space="preserve"> Time!AC$172</f>
        <v>184</v>
      </c>
      <c r="AD120" s="191">
        <f xml:space="preserve"> Time!AD$172</f>
        <v>181</v>
      </c>
      <c r="AE120" s="191">
        <f xml:space="preserve"> Time!AE$172</f>
        <v>184</v>
      </c>
      <c r="AF120" s="191">
        <f xml:space="preserve"> Time!AF$172</f>
        <v>182</v>
      </c>
      <c r="AG120" s="191">
        <f xml:space="preserve"> Time!AG$172</f>
        <v>184</v>
      </c>
      <c r="AH120" s="191">
        <f xml:space="preserve"> Time!AH$172</f>
        <v>181</v>
      </c>
      <c r="AI120" s="191">
        <f xml:space="preserve"> Time!AI$172</f>
        <v>184</v>
      </c>
      <c r="AJ120" s="191">
        <f xml:space="preserve"> Time!AJ$172</f>
        <v>181</v>
      </c>
      <c r="AK120" s="191">
        <f xml:space="preserve"> Time!AK$172</f>
        <v>184</v>
      </c>
      <c r="AL120" s="191">
        <f xml:space="preserve"> Time!AL$172</f>
        <v>181</v>
      </c>
      <c r="AM120" s="191">
        <f xml:space="preserve"> Time!AM$172</f>
        <v>184</v>
      </c>
      <c r="AN120" s="191">
        <f xml:space="preserve"> Time!AN$172</f>
        <v>182</v>
      </c>
      <c r="AO120" s="191">
        <f xml:space="preserve"> Time!AO$172</f>
        <v>184</v>
      </c>
      <c r="AP120" s="191">
        <f xml:space="preserve"> Time!AP$172</f>
        <v>181</v>
      </c>
      <c r="AQ120" s="191">
        <f xml:space="preserve"> Time!AQ$172</f>
        <v>184</v>
      </c>
      <c r="AR120" s="191">
        <f xml:space="preserve"> Time!AR$172</f>
        <v>181</v>
      </c>
      <c r="AS120" s="191">
        <f xml:space="preserve"> Time!AS$172</f>
        <v>184</v>
      </c>
      <c r="AT120" s="191">
        <f xml:space="preserve"> Time!AT$172</f>
        <v>181</v>
      </c>
      <c r="AU120" s="191">
        <f xml:space="preserve"> Time!AU$172</f>
        <v>184</v>
      </c>
      <c r="AV120" s="191">
        <f xml:space="preserve"> Time!AV$172</f>
        <v>182</v>
      </c>
      <c r="AW120" s="191">
        <f xml:space="preserve"> Time!AW$172</f>
        <v>184</v>
      </c>
      <c r="AX120" s="191">
        <f xml:space="preserve"> Time!AX$172</f>
        <v>181</v>
      </c>
      <c r="AY120" s="191">
        <f xml:space="preserve"> Time!AY$172</f>
        <v>184</v>
      </c>
      <c r="AZ120" s="191">
        <f xml:space="preserve"> Time!AZ$172</f>
        <v>181</v>
      </c>
      <c r="BA120" s="191">
        <f xml:space="preserve"> Time!BA$172</f>
        <v>184</v>
      </c>
      <c r="BB120" s="191">
        <f xml:space="preserve"> Time!BB$172</f>
        <v>181</v>
      </c>
      <c r="BC120" s="191">
        <f xml:space="preserve"> Time!BC$172</f>
        <v>184</v>
      </c>
      <c r="BD120" s="191">
        <f xml:space="preserve"> Time!BD$172</f>
        <v>182</v>
      </c>
      <c r="BE120" s="191">
        <f xml:space="preserve"> Time!BE$172</f>
        <v>184</v>
      </c>
      <c r="BF120" s="191">
        <f xml:space="preserve"> Time!BF$172</f>
        <v>181</v>
      </c>
      <c r="BG120" s="191">
        <f xml:space="preserve"> Time!BG$172</f>
        <v>184</v>
      </c>
      <c r="BH120" s="191">
        <f xml:space="preserve"> Time!BH$172</f>
        <v>181</v>
      </c>
      <c r="BI120" s="191">
        <f xml:space="preserve"> Time!BI$172</f>
        <v>184</v>
      </c>
      <c r="BJ120" s="191">
        <f xml:space="preserve"> Time!BJ$172</f>
        <v>181</v>
      </c>
      <c r="BK120" s="191">
        <f xml:space="preserve"> Time!BK$172</f>
        <v>184</v>
      </c>
      <c r="BL120" s="191">
        <f xml:space="preserve"> Time!BL$172</f>
        <v>182</v>
      </c>
      <c r="BM120" s="191">
        <f xml:space="preserve"> Time!BM$172</f>
        <v>184</v>
      </c>
      <c r="BN120" s="191">
        <f xml:space="preserve"> Time!BN$172</f>
        <v>181</v>
      </c>
      <c r="BO120" s="191">
        <f xml:space="preserve"> Time!BO$172</f>
        <v>184</v>
      </c>
      <c r="BP120" s="191">
        <f xml:space="preserve"> Time!BP$172</f>
        <v>181</v>
      </c>
      <c r="BQ120" s="191">
        <f xml:space="preserve"> Time!BQ$172</f>
        <v>184</v>
      </c>
      <c r="BR120" s="191">
        <f xml:space="preserve"> Time!BR$172</f>
        <v>181</v>
      </c>
      <c r="BS120" s="191">
        <f xml:space="preserve"> Time!BS$172</f>
        <v>184</v>
      </c>
      <c r="BT120" s="191">
        <f xml:space="preserve"> Time!BT$172</f>
        <v>182</v>
      </c>
      <c r="BU120" s="191">
        <f xml:space="preserve"> Time!BU$172</f>
        <v>184</v>
      </c>
      <c r="BV120" s="191">
        <f xml:space="preserve"> Time!BV$172</f>
        <v>181</v>
      </c>
      <c r="BW120" s="191">
        <f xml:space="preserve"> Time!BW$172</f>
        <v>184</v>
      </c>
      <c r="BX120" s="191">
        <f xml:space="preserve"> Time!BX$172</f>
        <v>181</v>
      </c>
      <c r="BY120" s="191">
        <f xml:space="preserve"> Time!BY$172</f>
        <v>184</v>
      </c>
      <c r="BZ120" s="191">
        <f xml:space="preserve"> Time!BZ$172</f>
        <v>181</v>
      </c>
      <c r="CA120" s="191">
        <f xml:space="preserve"> Time!CA$172</f>
        <v>184</v>
      </c>
      <c r="CB120" s="191">
        <f xml:space="preserve"> Time!CB$172</f>
        <v>182</v>
      </c>
      <c r="CC120" s="191">
        <f xml:space="preserve"> Time!CC$172</f>
        <v>184</v>
      </c>
      <c r="CD120" s="191">
        <f xml:space="preserve"> Time!CD$172</f>
        <v>181</v>
      </c>
      <c r="CE120" s="191">
        <f xml:space="preserve"> Time!CE$172</f>
        <v>184</v>
      </c>
      <c r="CF120" s="191">
        <f xml:space="preserve"> Time!CF$172</f>
        <v>181</v>
      </c>
      <c r="CG120" s="191">
        <f xml:space="preserve"> Time!CG$172</f>
        <v>184</v>
      </c>
      <c r="CH120" s="191">
        <f xml:space="preserve"> Time!CH$172</f>
        <v>181</v>
      </c>
      <c r="CI120" s="191">
        <f xml:space="preserve"> Time!CI$172</f>
        <v>184</v>
      </c>
      <c r="CJ120" s="191">
        <f xml:space="preserve"> Time!CJ$172</f>
        <v>182</v>
      </c>
      <c r="CK120" s="191">
        <f xml:space="preserve"> Time!CK$172</f>
        <v>184</v>
      </c>
      <c r="CL120" s="191">
        <f xml:space="preserve"> Time!CL$172</f>
        <v>181</v>
      </c>
      <c r="CM120" s="191">
        <f xml:space="preserve"> Time!CM$172</f>
        <v>184</v>
      </c>
      <c r="CN120" s="191">
        <f xml:space="preserve"> Time!CN$172</f>
        <v>181</v>
      </c>
      <c r="CO120" s="191">
        <f xml:space="preserve"> Time!CO$172</f>
        <v>184</v>
      </c>
      <c r="CP120" s="191">
        <f xml:space="preserve"> Time!CP$172</f>
        <v>181</v>
      </c>
      <c r="CQ120" s="191">
        <f xml:space="preserve"> Time!CQ$172</f>
        <v>184</v>
      </c>
      <c r="CR120" s="191">
        <f xml:space="preserve"> Time!CR$172</f>
        <v>182</v>
      </c>
      <c r="CS120" s="191">
        <f xml:space="preserve"> Time!CS$172</f>
        <v>184</v>
      </c>
      <c r="CT120" s="191">
        <f xml:space="preserve"> Time!CT$172</f>
        <v>181</v>
      </c>
      <c r="CU120" s="191">
        <f xml:space="preserve"> Time!CU$172</f>
        <v>184</v>
      </c>
      <c r="CV120" s="191">
        <f xml:space="preserve"> Time!CV$172</f>
        <v>181</v>
      </c>
      <c r="CW120" s="191">
        <f xml:space="preserve"> Time!CW$172</f>
        <v>184</v>
      </c>
      <c r="CX120" s="191">
        <f xml:space="preserve"> Time!CX$172</f>
        <v>181</v>
      </c>
      <c r="CY120" s="191">
        <f xml:space="preserve"> Time!CY$172</f>
        <v>184</v>
      </c>
      <c r="CZ120" s="191">
        <f xml:space="preserve"> Time!CZ$172</f>
        <v>182</v>
      </c>
      <c r="DA120" s="191">
        <f xml:space="preserve"> Time!DA$172</f>
        <v>184</v>
      </c>
      <c r="DB120" s="191">
        <f xml:space="preserve"> Time!DB$172</f>
        <v>181</v>
      </c>
      <c r="DC120" s="191">
        <f xml:space="preserve"> Time!DC$172</f>
        <v>184</v>
      </c>
      <c r="DD120" s="191">
        <f xml:space="preserve"> Time!DD$172</f>
        <v>181</v>
      </c>
      <c r="DE120" s="191">
        <f xml:space="preserve"> Time!DE$172</f>
        <v>184</v>
      </c>
      <c r="DF120" s="191">
        <f xml:space="preserve"> Time!DF$172</f>
        <v>181</v>
      </c>
      <c r="DG120" s="191">
        <f xml:space="preserve"> Time!DG$172</f>
        <v>184</v>
      </c>
      <c r="DH120" s="191">
        <f xml:space="preserve"> Time!DH$172</f>
        <v>182</v>
      </c>
      <c r="DI120" s="191">
        <f xml:space="preserve"> Time!DI$172</f>
        <v>184</v>
      </c>
      <c r="DJ120" s="191">
        <f xml:space="preserve"> Time!DJ$172</f>
        <v>181</v>
      </c>
      <c r="DK120" s="191">
        <f xml:space="preserve"> Time!DK$172</f>
        <v>184</v>
      </c>
      <c r="DL120" s="191">
        <f xml:space="preserve"> Time!DL$172</f>
        <v>181</v>
      </c>
      <c r="DM120" s="191">
        <f xml:space="preserve"> Time!DM$172</f>
        <v>184</v>
      </c>
      <c r="DN120" s="191">
        <f xml:space="preserve"> Time!DN$172</f>
        <v>181</v>
      </c>
      <c r="DO120" s="191">
        <f xml:space="preserve"> Time!DO$172</f>
        <v>184</v>
      </c>
      <c r="DP120" s="191">
        <f xml:space="preserve"> Time!DP$172</f>
        <v>182</v>
      </c>
      <c r="DQ120" s="191">
        <f xml:space="preserve"> Time!DQ$172</f>
        <v>184</v>
      </c>
      <c r="DR120" s="191">
        <f xml:space="preserve"> Time!DR$172</f>
        <v>181</v>
      </c>
      <c r="DS120" s="191">
        <f xml:space="preserve"> Time!DS$172</f>
        <v>184</v>
      </c>
      <c r="DT120" s="191">
        <f xml:space="preserve"> Time!DT$172</f>
        <v>181</v>
      </c>
      <c r="DU120" s="191">
        <f xml:space="preserve"> Time!DU$172</f>
        <v>184</v>
      </c>
      <c r="DV120" s="191">
        <f xml:space="preserve"> Time!DV$172</f>
        <v>181</v>
      </c>
      <c r="DW120" s="191">
        <f xml:space="preserve"> Time!DW$172</f>
        <v>184</v>
      </c>
      <c r="DX120" s="191">
        <f xml:space="preserve"> Time!DX$172</f>
        <v>182</v>
      </c>
      <c r="DY120" s="191">
        <f xml:space="preserve"> Time!DY$172</f>
        <v>184</v>
      </c>
      <c r="DZ120" s="191">
        <f xml:space="preserve"> Time!DZ$172</f>
        <v>181</v>
      </c>
      <c r="EA120" s="191">
        <f xml:space="preserve"> Time!EA$172</f>
        <v>184</v>
      </c>
      <c r="EB120" s="191">
        <f xml:space="preserve"> Time!EB$172</f>
        <v>181</v>
      </c>
      <c r="EC120" s="191">
        <f xml:space="preserve"> Time!EC$172</f>
        <v>184</v>
      </c>
      <c r="ED120" s="191">
        <f xml:space="preserve"> Time!ED$172</f>
        <v>181</v>
      </c>
      <c r="EE120" s="191">
        <f xml:space="preserve"> Time!EE$172</f>
        <v>184</v>
      </c>
      <c r="EF120" s="191">
        <f xml:space="preserve"> Time!EF$172</f>
        <v>182</v>
      </c>
      <c r="EG120" s="191">
        <f xml:space="preserve"> Time!EG$172</f>
        <v>184</v>
      </c>
      <c r="EH120" s="191">
        <f xml:space="preserve"> Time!EH$172</f>
        <v>181</v>
      </c>
      <c r="EI120" s="191">
        <f xml:space="preserve"> Time!EI$172</f>
        <v>184</v>
      </c>
      <c r="EJ120" s="191">
        <f xml:space="preserve"> Time!EJ$172</f>
        <v>181</v>
      </c>
      <c r="EK120" s="191">
        <f xml:space="preserve"> Time!EK$172</f>
        <v>184</v>
      </c>
      <c r="EL120" s="191">
        <f xml:space="preserve"> Time!EL$172</f>
        <v>181</v>
      </c>
      <c r="EM120" s="191">
        <f xml:space="preserve"> Time!EM$172</f>
        <v>184</v>
      </c>
      <c r="EN120" s="191">
        <f xml:space="preserve"> Time!EN$172</f>
        <v>182</v>
      </c>
      <c r="EO120" s="191">
        <f xml:space="preserve"> Time!EO$172</f>
        <v>184</v>
      </c>
      <c r="EP120" s="191">
        <f xml:space="preserve"> Time!EP$172</f>
        <v>181</v>
      </c>
      <c r="EQ120" s="191">
        <f xml:space="preserve"> Time!EQ$172</f>
        <v>184</v>
      </c>
      <c r="ER120" s="191">
        <f xml:space="preserve"> Time!ER$172</f>
        <v>181</v>
      </c>
      <c r="ES120" s="191">
        <f xml:space="preserve"> Time!ES$172</f>
        <v>184</v>
      </c>
      <c r="ET120" s="191">
        <f xml:space="preserve"> Time!ET$172</f>
        <v>181</v>
      </c>
      <c r="EU120" s="191">
        <f xml:space="preserve"> Time!EU$172</f>
        <v>184</v>
      </c>
      <c r="EV120" s="191">
        <f xml:space="preserve"> Time!EV$172</f>
        <v>182</v>
      </c>
      <c r="EW120" s="191">
        <f xml:space="preserve"> Time!EW$172</f>
        <v>184</v>
      </c>
      <c r="EX120" s="191">
        <f xml:space="preserve"> Time!EX$172</f>
        <v>181</v>
      </c>
      <c r="EY120" s="191">
        <f xml:space="preserve"> Time!EY$172</f>
        <v>184</v>
      </c>
      <c r="EZ120" s="191">
        <f xml:space="preserve"> Time!EZ$172</f>
        <v>181</v>
      </c>
      <c r="FA120" s="191">
        <f xml:space="preserve"> Time!FA$172</f>
        <v>184</v>
      </c>
      <c r="FB120" s="191">
        <f xml:space="preserve"> Time!FB$172</f>
        <v>181</v>
      </c>
      <c r="FC120" s="191">
        <f xml:space="preserve"> Time!FC$172</f>
        <v>184</v>
      </c>
      <c r="FD120" s="191">
        <f xml:space="preserve"> Time!FD$172</f>
        <v>182</v>
      </c>
      <c r="FE120" s="191">
        <f xml:space="preserve"> Time!FE$172</f>
        <v>184</v>
      </c>
      <c r="FF120" s="191">
        <f xml:space="preserve"> Time!FF$172</f>
        <v>181</v>
      </c>
      <c r="FG120" s="191">
        <f xml:space="preserve"> Time!FG$172</f>
        <v>184</v>
      </c>
      <c r="FH120" s="191">
        <f xml:space="preserve"> Time!FH$172</f>
        <v>181</v>
      </c>
      <c r="FI120" s="191">
        <f xml:space="preserve"> Time!FI$172</f>
        <v>184</v>
      </c>
      <c r="FJ120" s="191">
        <f xml:space="preserve"> Time!FJ$172</f>
        <v>181</v>
      </c>
      <c r="FK120" s="191">
        <f xml:space="preserve"> Time!FK$172</f>
        <v>184</v>
      </c>
      <c r="FL120" s="191">
        <f xml:space="preserve"> Time!FL$172</f>
        <v>181</v>
      </c>
      <c r="FM120" s="191">
        <f xml:space="preserve"> Time!FM$172</f>
        <v>184</v>
      </c>
      <c r="FN120" s="191">
        <f xml:space="preserve"> Time!FN$172</f>
        <v>181</v>
      </c>
      <c r="FO120" s="191">
        <f xml:space="preserve"> Time!FO$172</f>
        <v>184</v>
      </c>
      <c r="FP120" s="191">
        <f xml:space="preserve"> Time!FP$172</f>
        <v>181</v>
      </c>
      <c r="FQ120" s="191">
        <f xml:space="preserve"> Time!FQ$172</f>
        <v>184</v>
      </c>
      <c r="FR120" s="191">
        <f xml:space="preserve"> Time!FR$172</f>
        <v>181</v>
      </c>
      <c r="FS120" s="191">
        <f xml:space="preserve"> Time!FS$172</f>
        <v>184</v>
      </c>
      <c r="FT120" s="191">
        <f xml:space="preserve"> Time!FT$172</f>
        <v>182</v>
      </c>
      <c r="FU120" s="191">
        <f xml:space="preserve"> Time!FU$172</f>
        <v>184</v>
      </c>
      <c r="FV120" s="191">
        <f xml:space="preserve"> Time!FV$172</f>
        <v>181</v>
      </c>
      <c r="FW120" s="191">
        <f xml:space="preserve"> Time!FW$172</f>
        <v>184</v>
      </c>
      <c r="FX120" s="191">
        <f xml:space="preserve"> Time!FX$172</f>
        <v>181</v>
      </c>
      <c r="FY120" s="191">
        <f xml:space="preserve"> Time!FY$172</f>
        <v>184</v>
      </c>
      <c r="FZ120" s="191">
        <f xml:space="preserve"> Time!FZ$172</f>
        <v>181</v>
      </c>
      <c r="GA120" s="191">
        <f xml:space="preserve"> Time!GA$172</f>
        <v>184</v>
      </c>
      <c r="GB120" s="191">
        <f xml:space="preserve"> Time!GB$172</f>
        <v>182</v>
      </c>
      <c r="GC120" s="191">
        <f xml:space="preserve"> Time!GC$172</f>
        <v>184</v>
      </c>
      <c r="GD120" s="191">
        <f xml:space="preserve"> Time!GD$172</f>
        <v>181</v>
      </c>
      <c r="GE120" s="191">
        <f xml:space="preserve"> Time!GE$172</f>
        <v>184</v>
      </c>
      <c r="GF120" s="191">
        <f xml:space="preserve"> Time!GF$172</f>
        <v>181</v>
      </c>
      <c r="GG120" s="191">
        <f xml:space="preserve"> Time!GG$172</f>
        <v>184</v>
      </c>
      <c r="GH120" s="191">
        <f xml:space="preserve"> Time!GH$172</f>
        <v>181</v>
      </c>
      <c r="GI120" s="191">
        <f xml:space="preserve"> Time!GI$172</f>
        <v>184</v>
      </c>
      <c r="GJ120" s="191">
        <f xml:space="preserve"> Time!GJ$172</f>
        <v>182</v>
      </c>
    </row>
    <row r="121" spans="1:192" x14ac:dyDescent="0.25">
      <c r="E121" s="292" t="str">
        <f t="shared" ref="E121:AJ121" si="378" xml:space="preserve"> E$117</f>
        <v>All in annual senior debt interest rate applicable in period</v>
      </c>
      <c r="F121" s="292">
        <f xml:space="preserve"> F$117</f>
        <v>0</v>
      </c>
      <c r="G121" s="292" t="str">
        <f t="shared" si="378"/>
        <v>% p.a.</v>
      </c>
      <c r="H121" s="292">
        <f t="shared" si="378"/>
        <v>0</v>
      </c>
      <c r="I121" s="292">
        <f t="shared" si="378"/>
        <v>0</v>
      </c>
      <c r="J121" s="292">
        <f xml:space="preserve"> J$117</f>
        <v>1.6E-2</v>
      </c>
      <c r="K121" s="292">
        <f t="shared" si="378"/>
        <v>1.60124E-2</v>
      </c>
      <c r="L121" s="292">
        <f t="shared" si="378"/>
        <v>4.2024800000000001E-2</v>
      </c>
      <c r="M121" s="292">
        <f t="shared" si="378"/>
        <v>4.2036799999999999E-2</v>
      </c>
      <c r="N121" s="292">
        <f t="shared" si="378"/>
        <v>4.2048200000000001E-2</v>
      </c>
      <c r="O121" s="292">
        <f t="shared" si="378"/>
        <v>4.2061600000000005E-2</v>
      </c>
      <c r="P121" s="292">
        <f t="shared" si="378"/>
        <v>4.2075000000000001E-2</v>
      </c>
      <c r="Q121" s="292">
        <f t="shared" si="378"/>
        <v>4.5186799999999999E-2</v>
      </c>
      <c r="R121" s="292">
        <f t="shared" si="378"/>
        <v>4.5201199999999997E-2</v>
      </c>
      <c r="S121" s="292">
        <f t="shared" si="378"/>
        <v>4.5213799999999998E-2</v>
      </c>
      <c r="T121" s="292">
        <f t="shared" si="378"/>
        <v>4.5224E-2</v>
      </c>
      <c r="U121" s="292">
        <f t="shared" si="378"/>
        <v>4.5233200000000001E-2</v>
      </c>
      <c r="V121" s="292">
        <f t="shared" si="378"/>
        <v>4.5243800000000001E-2</v>
      </c>
      <c r="W121" s="292">
        <f t="shared" si="378"/>
        <v>4.5251399999999997E-2</v>
      </c>
      <c r="X121" s="292">
        <f t="shared" si="378"/>
        <v>4.5259000000000001E-2</v>
      </c>
      <c r="Y121" s="292">
        <f t="shared" si="378"/>
        <v>4.5270000000000005E-2</v>
      </c>
      <c r="Z121" s="292">
        <f t="shared" si="378"/>
        <v>4.5277600000000001E-2</v>
      </c>
      <c r="AA121" s="292">
        <f t="shared" si="378"/>
        <v>4.7290800000000001E-2</v>
      </c>
      <c r="AB121" s="292">
        <f t="shared" si="378"/>
        <v>4.7304800000000001E-2</v>
      </c>
      <c r="AC121" s="292">
        <f t="shared" si="378"/>
        <v>4.7318199999999998E-2</v>
      </c>
      <c r="AD121" s="292">
        <f t="shared" si="378"/>
        <v>4.7326800000000002E-2</v>
      </c>
      <c r="AE121" s="292">
        <f t="shared" si="378"/>
        <v>4.7341000000000001E-2</v>
      </c>
      <c r="AF121" s="292">
        <f t="shared" si="378"/>
        <v>4.7355800000000003E-2</v>
      </c>
      <c r="AG121" s="292">
        <f t="shared" si="378"/>
        <v>4.7363200000000001E-2</v>
      </c>
      <c r="AH121" s="292">
        <f t="shared" si="378"/>
        <v>4.7373399999999996E-2</v>
      </c>
      <c r="AI121" s="292">
        <f t="shared" si="378"/>
        <v>4.7384200000000001E-2</v>
      </c>
      <c r="AJ121" s="292">
        <f t="shared" si="378"/>
        <v>4.7393999999999999E-2</v>
      </c>
      <c r="AK121" s="292">
        <f t="shared" ref="AK121:CV121" si="379" xml:space="preserve"> AK$117</f>
        <v>4.9903200000000002E-2</v>
      </c>
      <c r="AL121" s="292">
        <f t="shared" si="379"/>
        <v>4.9914E-2</v>
      </c>
      <c r="AM121" s="292">
        <f t="shared" si="379"/>
        <v>4.9927800000000001E-2</v>
      </c>
      <c r="AN121" s="292">
        <f t="shared" si="379"/>
        <v>4.9941800000000001E-2</v>
      </c>
      <c r="AO121" s="292">
        <f t="shared" si="379"/>
        <v>4.9954400000000003E-2</v>
      </c>
      <c r="AP121" s="292">
        <f t="shared" si="379"/>
        <v>4.9962600000000003E-2</v>
      </c>
      <c r="AQ121" s="292">
        <f t="shared" si="379"/>
        <v>4.9971600000000005E-2</v>
      </c>
      <c r="AR121" s="292">
        <f t="shared" si="379"/>
        <v>4.9982600000000002E-2</v>
      </c>
      <c r="AS121" s="292">
        <f t="shared" si="379"/>
        <v>4.9997200000000006E-2</v>
      </c>
      <c r="AT121" s="292">
        <f t="shared" si="379"/>
        <v>5.0008200000000003E-2</v>
      </c>
      <c r="AU121" s="292">
        <f t="shared" si="379"/>
        <v>5.0017800000000001E-2</v>
      </c>
      <c r="AV121" s="292">
        <f t="shared" si="379"/>
        <v>5.00296E-2</v>
      </c>
      <c r="AW121" s="292">
        <f t="shared" si="379"/>
        <v>5.0043200000000003E-2</v>
      </c>
      <c r="AX121" s="292">
        <f t="shared" si="379"/>
        <v>5.0056400000000001E-2</v>
      </c>
      <c r="AY121" s="292">
        <f t="shared" si="379"/>
        <v>1.8070200000000002E-2</v>
      </c>
      <c r="AZ121" s="292">
        <f t="shared" si="379"/>
        <v>1.8081800000000002E-2</v>
      </c>
      <c r="BA121" s="292">
        <f t="shared" si="379"/>
        <v>1.8089000000000001E-2</v>
      </c>
      <c r="BB121" s="292">
        <f t="shared" si="379"/>
        <v>1.8097800000000001E-2</v>
      </c>
      <c r="BC121" s="292">
        <f t="shared" si="379"/>
        <v>1.8107000000000002E-2</v>
      </c>
      <c r="BD121" s="292">
        <f t="shared" si="379"/>
        <v>1.8121399999999999E-2</v>
      </c>
      <c r="BE121" s="292">
        <f t="shared" si="379"/>
        <v>1.81294E-2</v>
      </c>
      <c r="BF121" s="292">
        <f t="shared" si="379"/>
        <v>1.8136800000000002E-2</v>
      </c>
      <c r="BG121" s="292">
        <f t="shared" si="379"/>
        <v>1.8146800000000001E-2</v>
      </c>
      <c r="BH121" s="292">
        <f t="shared" si="379"/>
        <v>1.8161199999999999E-2</v>
      </c>
      <c r="BI121" s="292">
        <f t="shared" si="379"/>
        <v>1.81704E-2</v>
      </c>
      <c r="BJ121" s="292">
        <f t="shared" si="379"/>
        <v>1.8179799999999999E-2</v>
      </c>
      <c r="BK121" s="292">
        <f t="shared" si="379"/>
        <v>1.8190600000000001E-2</v>
      </c>
      <c r="BL121" s="292">
        <f t="shared" si="379"/>
        <v>1.8205599999999999E-2</v>
      </c>
      <c r="BM121" s="292">
        <f t="shared" si="379"/>
        <v>1.82188E-2</v>
      </c>
      <c r="BN121" s="292">
        <f t="shared" si="379"/>
        <v>1.8229200000000001E-2</v>
      </c>
      <c r="BO121" s="292">
        <f t="shared" si="379"/>
        <v>1.8242399999999999E-2</v>
      </c>
      <c r="BP121" s="292">
        <f t="shared" si="379"/>
        <v>1.8250799999999998E-2</v>
      </c>
      <c r="BQ121" s="292">
        <f t="shared" si="379"/>
        <v>1.8257799999999998E-2</v>
      </c>
      <c r="BR121" s="292">
        <f t="shared" si="379"/>
        <v>1.82668E-2</v>
      </c>
      <c r="BS121" s="292">
        <f t="shared" si="379"/>
        <v>1.8274599999999998E-2</v>
      </c>
      <c r="BT121" s="292">
        <f t="shared" si="379"/>
        <v>1.8282799999999998E-2</v>
      </c>
      <c r="BU121" s="292">
        <f t="shared" si="379"/>
        <v>1.8294600000000001E-2</v>
      </c>
      <c r="BV121" s="292">
        <f t="shared" si="379"/>
        <v>1.8304000000000001E-2</v>
      </c>
      <c r="BW121" s="292">
        <f t="shared" si="379"/>
        <v>1.8318599999999997E-2</v>
      </c>
      <c r="BX121" s="292">
        <f t="shared" si="379"/>
        <v>1.83322E-2</v>
      </c>
      <c r="BY121" s="292">
        <f t="shared" si="379"/>
        <v>1.8345799999999999E-2</v>
      </c>
      <c r="BZ121" s="292">
        <f t="shared" si="379"/>
        <v>1.8357199999999997E-2</v>
      </c>
      <c r="CA121" s="292">
        <f t="shared" si="379"/>
        <v>1.83684E-2</v>
      </c>
      <c r="CB121" s="292">
        <f t="shared" si="379"/>
        <v>1.8381599999999998E-2</v>
      </c>
      <c r="CC121" s="292">
        <f t="shared" si="379"/>
        <v>1.83924E-2</v>
      </c>
      <c r="CD121" s="292">
        <f t="shared" si="379"/>
        <v>1.8402399999999999E-2</v>
      </c>
      <c r="CE121" s="292">
        <f t="shared" si="379"/>
        <v>1.8414199999999999E-2</v>
      </c>
      <c r="CF121" s="292">
        <f t="shared" si="379"/>
        <v>1.8423999999999999E-2</v>
      </c>
      <c r="CG121" s="292">
        <f t="shared" si="379"/>
        <v>1.8433399999999999E-2</v>
      </c>
      <c r="CH121" s="292">
        <f t="shared" si="379"/>
        <v>1.84432E-2</v>
      </c>
      <c r="CI121" s="292">
        <f t="shared" si="379"/>
        <v>1.8452799999999998E-2</v>
      </c>
      <c r="CJ121" s="292">
        <f t="shared" si="379"/>
        <v>1.8460399999999998E-2</v>
      </c>
      <c r="CK121" s="292">
        <f t="shared" si="379"/>
        <v>1.8473199999999999E-2</v>
      </c>
      <c r="CL121" s="292">
        <f t="shared" si="379"/>
        <v>1.84818E-2</v>
      </c>
      <c r="CM121" s="292">
        <f t="shared" si="379"/>
        <v>1.8492599999999998E-2</v>
      </c>
      <c r="CN121" s="292">
        <f t="shared" si="379"/>
        <v>1.85062E-2</v>
      </c>
      <c r="CO121" s="292">
        <f t="shared" si="379"/>
        <v>1.85174E-2</v>
      </c>
      <c r="CP121" s="292">
        <f t="shared" si="379"/>
        <v>1.8524599999999999E-2</v>
      </c>
      <c r="CQ121" s="292">
        <f t="shared" si="379"/>
        <v>1.85378E-2</v>
      </c>
      <c r="CR121" s="292">
        <f t="shared" si="379"/>
        <v>1.85478E-2</v>
      </c>
      <c r="CS121" s="292">
        <f t="shared" si="379"/>
        <v>1.8557999999999998E-2</v>
      </c>
      <c r="CT121" s="292">
        <f t="shared" si="379"/>
        <v>1.8567E-2</v>
      </c>
      <c r="CU121" s="292">
        <f t="shared" si="379"/>
        <v>1.85746E-2</v>
      </c>
      <c r="CV121" s="292">
        <f t="shared" si="379"/>
        <v>1.8586199999999997E-2</v>
      </c>
      <c r="CW121" s="292">
        <f t="shared" ref="CW121:FH121" si="380" xml:space="preserve"> CW$117</f>
        <v>1.85968E-2</v>
      </c>
      <c r="CX121" s="292">
        <f t="shared" si="380"/>
        <v>1.8609799999999999E-2</v>
      </c>
      <c r="CY121" s="292">
        <f t="shared" si="380"/>
        <v>1.8622399999999997E-2</v>
      </c>
      <c r="CZ121" s="292">
        <f t="shared" si="380"/>
        <v>1.8636399999999997E-2</v>
      </c>
      <c r="DA121" s="292">
        <f t="shared" si="380"/>
        <v>1.8650399999999998E-2</v>
      </c>
      <c r="DB121" s="292">
        <f t="shared" si="380"/>
        <v>1.8658000000000001E-2</v>
      </c>
      <c r="DC121" s="292">
        <f t="shared" si="380"/>
        <v>1.8666599999999998E-2</v>
      </c>
      <c r="DD121" s="292">
        <f t="shared" si="380"/>
        <v>1.8678799999999999E-2</v>
      </c>
      <c r="DE121" s="292">
        <f t="shared" si="380"/>
        <v>1.8687799999999997E-2</v>
      </c>
      <c r="DF121" s="292">
        <f t="shared" si="380"/>
        <v>1.8698199999999998E-2</v>
      </c>
      <c r="DG121" s="292">
        <f t="shared" si="380"/>
        <v>1.8712400000000001E-2</v>
      </c>
      <c r="DH121" s="292">
        <f t="shared" si="380"/>
        <v>1.87248E-2</v>
      </c>
      <c r="DI121" s="292">
        <f t="shared" si="380"/>
        <v>1.8733199999999998E-2</v>
      </c>
      <c r="DJ121" s="292">
        <f t="shared" si="380"/>
        <v>1.8747799999999998E-2</v>
      </c>
      <c r="DK121" s="292">
        <f t="shared" si="380"/>
        <v>1.87598E-2</v>
      </c>
      <c r="DL121" s="292">
        <f t="shared" si="380"/>
        <v>1.87674E-2</v>
      </c>
      <c r="DM121" s="292">
        <f t="shared" si="380"/>
        <v>1.87814E-2</v>
      </c>
      <c r="DN121" s="292">
        <f t="shared" si="380"/>
        <v>1.8789399999999998E-2</v>
      </c>
      <c r="DO121" s="292">
        <f t="shared" si="380"/>
        <v>1.87972E-2</v>
      </c>
      <c r="DP121" s="292">
        <f t="shared" si="380"/>
        <v>1.88118E-2</v>
      </c>
      <c r="DQ121" s="292">
        <f t="shared" si="380"/>
        <v>1.8820799999999999E-2</v>
      </c>
      <c r="DR121" s="292">
        <f t="shared" si="380"/>
        <v>1.8835399999999999E-2</v>
      </c>
      <c r="DS121" s="292">
        <f t="shared" si="380"/>
        <v>1.8844E-2</v>
      </c>
      <c r="DT121" s="292">
        <f t="shared" si="380"/>
        <v>1.8858199999999999E-2</v>
      </c>
      <c r="DU121" s="292">
        <f t="shared" si="380"/>
        <v>1.8869400000000001E-2</v>
      </c>
      <c r="DV121" s="292">
        <f t="shared" si="380"/>
        <v>1.8877600000000001E-2</v>
      </c>
      <c r="DW121" s="292">
        <f t="shared" si="380"/>
        <v>1.8889400000000001E-2</v>
      </c>
      <c r="DX121" s="292">
        <f t="shared" si="380"/>
        <v>1.8902200000000001E-2</v>
      </c>
      <c r="DY121" s="292">
        <f t="shared" si="380"/>
        <v>1.89094E-2</v>
      </c>
      <c r="DZ121" s="292">
        <f t="shared" si="380"/>
        <v>1.8917800000000002E-2</v>
      </c>
      <c r="EA121" s="292">
        <f t="shared" si="380"/>
        <v>1.8931E-2</v>
      </c>
      <c r="EB121" s="292">
        <f t="shared" si="380"/>
        <v>1.89386E-2</v>
      </c>
      <c r="EC121" s="292">
        <f t="shared" si="380"/>
        <v>1.8947600000000002E-2</v>
      </c>
      <c r="ED121" s="292">
        <f t="shared" si="380"/>
        <v>1.8962200000000002E-2</v>
      </c>
      <c r="EE121" s="292">
        <f t="shared" si="380"/>
        <v>1.8972800000000001E-2</v>
      </c>
      <c r="EF121" s="292">
        <f t="shared" si="380"/>
        <v>1.8983400000000001E-2</v>
      </c>
      <c r="EG121" s="292">
        <f t="shared" si="380"/>
        <v>1.8997E-2</v>
      </c>
      <c r="EH121" s="292">
        <f t="shared" si="380"/>
        <v>1.9005600000000001E-2</v>
      </c>
      <c r="EI121" s="292">
        <f t="shared" si="380"/>
        <v>1.9018E-2</v>
      </c>
      <c r="EJ121" s="292">
        <f t="shared" si="380"/>
        <v>1.90268E-2</v>
      </c>
      <c r="EK121" s="292">
        <f t="shared" si="380"/>
        <v>1.9041000000000002E-2</v>
      </c>
      <c r="EL121" s="292">
        <f t="shared" si="380"/>
        <v>1.9054000000000001E-2</v>
      </c>
      <c r="EM121" s="292">
        <f t="shared" si="380"/>
        <v>1.9061600000000001E-2</v>
      </c>
      <c r="EN121" s="292">
        <f t="shared" si="380"/>
        <v>1.9069200000000001E-2</v>
      </c>
      <c r="EO121" s="292">
        <f t="shared" si="380"/>
        <v>1.90782E-2</v>
      </c>
      <c r="EP121" s="292">
        <f t="shared" si="380"/>
        <v>1.9087400000000001E-2</v>
      </c>
      <c r="EQ121" s="292">
        <f t="shared" si="380"/>
        <v>1.90992E-2</v>
      </c>
      <c r="ER121" s="292">
        <f t="shared" si="380"/>
        <v>1.9110200000000001E-2</v>
      </c>
      <c r="ES121" s="292">
        <f t="shared" si="380"/>
        <v>1.9124200000000001E-2</v>
      </c>
      <c r="ET121" s="292">
        <f t="shared" si="380"/>
        <v>1.91378E-2</v>
      </c>
      <c r="EU121" s="292">
        <f t="shared" si="380"/>
        <v>1.91506E-2</v>
      </c>
      <c r="EV121" s="292">
        <f t="shared" si="380"/>
        <v>1.91576E-2</v>
      </c>
      <c r="EW121" s="292">
        <f t="shared" si="380"/>
        <v>1.9165600000000001E-2</v>
      </c>
      <c r="EX121" s="292">
        <f t="shared" si="380"/>
        <v>1.9178199999999999E-2</v>
      </c>
      <c r="EY121" s="292">
        <f t="shared" si="380"/>
        <v>1.91904E-2</v>
      </c>
      <c r="EZ121" s="292">
        <f t="shared" si="380"/>
        <v>1.9200800000000001E-2</v>
      </c>
      <c r="FA121" s="292">
        <f t="shared" si="380"/>
        <v>1.92102E-2</v>
      </c>
      <c r="FB121" s="292">
        <f t="shared" si="380"/>
        <v>1.9223400000000002E-2</v>
      </c>
      <c r="FC121" s="292">
        <f t="shared" si="380"/>
        <v>1.92324E-2</v>
      </c>
      <c r="FD121" s="292">
        <f t="shared" si="380"/>
        <v>1.9245200000000001E-2</v>
      </c>
      <c r="FE121" s="292">
        <f t="shared" si="380"/>
        <v>1.9256600000000002E-2</v>
      </c>
      <c r="FF121" s="292">
        <f t="shared" si="380"/>
        <v>1.9270200000000001E-2</v>
      </c>
      <c r="FG121" s="292">
        <f t="shared" si="380"/>
        <v>1.9281400000000001E-2</v>
      </c>
      <c r="FH121" s="292">
        <f t="shared" si="380"/>
        <v>1.9290399999999999E-2</v>
      </c>
      <c r="FI121" s="292">
        <f t="shared" ref="FI121:GJ121" si="381" xml:space="preserve"> FI$117</f>
        <v>1.9299E-2</v>
      </c>
      <c r="FJ121" s="292">
        <f t="shared" si="381"/>
        <v>1.9314000000000001E-2</v>
      </c>
      <c r="FK121" s="292">
        <f t="shared" si="381"/>
        <v>1.9322600000000002E-2</v>
      </c>
      <c r="FL121" s="292">
        <f t="shared" si="381"/>
        <v>1.9335600000000001E-2</v>
      </c>
      <c r="FM121" s="292">
        <f t="shared" si="381"/>
        <v>1.93452E-2</v>
      </c>
      <c r="FN121" s="292">
        <f t="shared" si="381"/>
        <v>1.9359400000000002E-2</v>
      </c>
      <c r="FO121" s="292">
        <f t="shared" si="381"/>
        <v>1.9372200000000003E-2</v>
      </c>
      <c r="FP121" s="292">
        <f t="shared" si="381"/>
        <v>1.9387000000000001E-2</v>
      </c>
      <c r="FQ121" s="292">
        <f t="shared" si="381"/>
        <v>1.9399000000000003E-2</v>
      </c>
      <c r="FR121" s="292">
        <f t="shared" si="381"/>
        <v>1.9410000000000004E-2</v>
      </c>
      <c r="FS121" s="292">
        <f t="shared" si="381"/>
        <v>1.9421800000000003E-2</v>
      </c>
      <c r="FT121" s="292">
        <f t="shared" si="381"/>
        <v>1.9436200000000001E-2</v>
      </c>
      <c r="FU121" s="292">
        <f t="shared" si="381"/>
        <v>1.9446400000000003E-2</v>
      </c>
      <c r="FV121" s="292">
        <f t="shared" si="381"/>
        <v>1.9456600000000001E-2</v>
      </c>
      <c r="FW121" s="292">
        <f t="shared" si="381"/>
        <v>1.94644E-2</v>
      </c>
      <c r="FX121" s="292">
        <f t="shared" si="381"/>
        <v>1.9476400000000001E-2</v>
      </c>
      <c r="FY121" s="292">
        <f t="shared" si="381"/>
        <v>1.94894E-2</v>
      </c>
      <c r="FZ121" s="292">
        <f t="shared" si="381"/>
        <v>1.94976E-2</v>
      </c>
      <c r="GA121" s="292">
        <f t="shared" si="381"/>
        <v>1.9511400000000002E-2</v>
      </c>
      <c r="GB121" s="292">
        <f t="shared" si="381"/>
        <v>1.9519000000000002E-2</v>
      </c>
      <c r="GC121" s="292">
        <f t="shared" si="381"/>
        <v>1.9534000000000003E-2</v>
      </c>
      <c r="GD121" s="292">
        <f t="shared" si="381"/>
        <v>1.9547399999999999E-2</v>
      </c>
      <c r="GE121" s="292">
        <f t="shared" si="381"/>
        <v>1.9557600000000001E-2</v>
      </c>
      <c r="GF121" s="292">
        <f t="shared" si="381"/>
        <v>1.9568200000000001E-2</v>
      </c>
      <c r="GG121" s="292">
        <f t="shared" si="381"/>
        <v>1.9576200000000002E-2</v>
      </c>
      <c r="GH121" s="292">
        <f t="shared" si="381"/>
        <v>1.9591000000000001E-2</v>
      </c>
      <c r="GI121" s="292">
        <f t="shared" si="381"/>
        <v>1.96058E-2</v>
      </c>
      <c r="GJ121" s="292">
        <f t="shared" si="381"/>
        <v>1.9618400000000001E-2</v>
      </c>
    </row>
    <row r="122" spans="1:192" x14ac:dyDescent="0.25">
      <c r="A122" s="317"/>
      <c r="B122" s="317"/>
      <c r="C122" s="318"/>
      <c r="D122" s="319"/>
      <c r="E122" s="320" t="s">
        <v>183</v>
      </c>
      <c r="F122" s="320"/>
      <c r="G122" s="320" t="s">
        <v>104</v>
      </c>
      <c r="H122" s="320"/>
      <c r="I122" s="321"/>
      <c r="J122" s="320">
        <f>J121 / $F119 * J120</f>
        <v>8.0444444444444443E-3</v>
      </c>
      <c r="K122" s="320">
        <f t="shared" ref="K122:AO122" si="382">K121 / $F119 * K120</f>
        <v>8.1841155555555552E-3</v>
      </c>
      <c r="L122" s="320">
        <f t="shared" si="382"/>
        <v>2.1129135555555553E-2</v>
      </c>
      <c r="M122" s="320">
        <f t="shared" si="382"/>
        <v>2.1485475555555557E-2</v>
      </c>
      <c r="N122" s="320">
        <f t="shared" si="382"/>
        <v>2.1140900555555557E-2</v>
      </c>
      <c r="O122" s="320">
        <f t="shared" si="382"/>
        <v>2.1498151111111113E-2</v>
      </c>
      <c r="P122" s="320">
        <f t="shared" si="382"/>
        <v>2.1271250000000002E-2</v>
      </c>
      <c r="Q122" s="320">
        <f t="shared" si="382"/>
        <v>2.3095475555555557E-2</v>
      </c>
      <c r="R122" s="320">
        <f t="shared" si="382"/>
        <v>2.2726158888888886E-2</v>
      </c>
      <c r="S122" s="320">
        <f t="shared" si="382"/>
        <v>2.3109275555555555E-2</v>
      </c>
      <c r="T122" s="320">
        <f t="shared" si="382"/>
        <v>2.2737622222222222E-2</v>
      </c>
      <c r="U122" s="320">
        <f t="shared" si="382"/>
        <v>2.3119191111111111E-2</v>
      </c>
      <c r="V122" s="320">
        <f t="shared" si="382"/>
        <v>2.2747577222222221E-2</v>
      </c>
      <c r="W122" s="320">
        <f t="shared" si="382"/>
        <v>2.3128493333333333E-2</v>
      </c>
      <c r="X122" s="320">
        <f t="shared" si="382"/>
        <v>2.288093888888889E-2</v>
      </c>
      <c r="Y122" s="320">
        <f t="shared" si="382"/>
        <v>2.3138000000000002E-2</v>
      </c>
      <c r="Z122" s="320">
        <f t="shared" si="382"/>
        <v>2.2764571111111111E-2</v>
      </c>
      <c r="AA122" s="320">
        <f t="shared" si="382"/>
        <v>2.4170853333333332E-2</v>
      </c>
      <c r="AB122" s="320">
        <f t="shared" si="382"/>
        <v>2.3783802222222223E-2</v>
      </c>
      <c r="AC122" s="320">
        <f t="shared" si="382"/>
        <v>2.418485777777778E-2</v>
      </c>
      <c r="AD122" s="320">
        <f t="shared" si="382"/>
        <v>2.3794863333333333E-2</v>
      </c>
      <c r="AE122" s="320">
        <f t="shared" si="382"/>
        <v>2.4196511111111114E-2</v>
      </c>
      <c r="AF122" s="320">
        <f t="shared" si="382"/>
        <v>2.394098777777778E-2</v>
      </c>
      <c r="AG122" s="320">
        <f t="shared" si="382"/>
        <v>2.4207857777777776E-2</v>
      </c>
      <c r="AH122" s="320">
        <f t="shared" si="382"/>
        <v>2.3818292777777778E-2</v>
      </c>
      <c r="AI122" s="320">
        <f t="shared" si="382"/>
        <v>2.4218591111111111E-2</v>
      </c>
      <c r="AJ122" s="320">
        <f t="shared" si="382"/>
        <v>2.382865E-2</v>
      </c>
      <c r="AK122" s="320">
        <f t="shared" si="382"/>
        <v>2.550608E-2</v>
      </c>
      <c r="AL122" s="320">
        <f t="shared" si="382"/>
        <v>2.5095650000000001E-2</v>
      </c>
      <c r="AM122" s="320">
        <f t="shared" si="382"/>
        <v>2.5518653333333332E-2</v>
      </c>
      <c r="AN122" s="320">
        <f t="shared" si="382"/>
        <v>2.5248354444444447E-2</v>
      </c>
      <c r="AO122" s="320">
        <f t="shared" si="382"/>
        <v>2.5532248888888893E-2</v>
      </c>
      <c r="AP122" s="320">
        <f t="shared" ref="AP122:BD122" si="383">AP121 / $F119 * AP120</f>
        <v>2.5120085000000004E-2</v>
      </c>
      <c r="AQ122" s="320">
        <f t="shared" si="383"/>
        <v>2.5541040000000001E-2</v>
      </c>
      <c r="AR122" s="320">
        <f t="shared" si="383"/>
        <v>2.5130140555555559E-2</v>
      </c>
      <c r="AS122" s="320">
        <f t="shared" si="383"/>
        <v>2.5554124444444448E-2</v>
      </c>
      <c r="AT122" s="320">
        <f t="shared" si="383"/>
        <v>2.5143011666666666E-2</v>
      </c>
      <c r="AU122" s="320">
        <f t="shared" si="383"/>
        <v>2.5564653333333333E-2</v>
      </c>
      <c r="AV122" s="320">
        <f t="shared" si="383"/>
        <v>2.5292742222222223E-2</v>
      </c>
      <c r="AW122" s="320">
        <f t="shared" si="383"/>
        <v>2.5577635555555558E-2</v>
      </c>
      <c r="AX122" s="320">
        <f t="shared" si="383"/>
        <v>2.5167245555555554E-2</v>
      </c>
      <c r="AY122" s="320">
        <f t="shared" si="383"/>
        <v>9.2358800000000001E-3</v>
      </c>
      <c r="AZ122" s="320">
        <f t="shared" si="383"/>
        <v>9.0911272222222242E-3</v>
      </c>
      <c r="BA122" s="320">
        <f t="shared" si="383"/>
        <v>9.2454888888888892E-3</v>
      </c>
      <c r="BB122" s="320">
        <f t="shared" si="383"/>
        <v>9.0991716666666677E-3</v>
      </c>
      <c r="BC122" s="320">
        <f t="shared" si="383"/>
        <v>9.2546888888888901E-3</v>
      </c>
      <c r="BD122" s="320">
        <f t="shared" si="383"/>
        <v>9.1613744444444447E-3</v>
      </c>
      <c r="BE122" s="320">
        <f t="shared" ref="BE122:DP122" si="384">BE121 / $F119 * BE120</f>
        <v>9.2661377777777786E-3</v>
      </c>
      <c r="BF122" s="320">
        <f t="shared" si="384"/>
        <v>9.1187799999999999E-3</v>
      </c>
      <c r="BG122" s="320">
        <f t="shared" si="384"/>
        <v>9.2750311111111112E-3</v>
      </c>
      <c r="BH122" s="320">
        <f t="shared" si="384"/>
        <v>9.1310477777777777E-3</v>
      </c>
      <c r="BI122" s="320">
        <f t="shared" si="384"/>
        <v>9.2870933333333329E-3</v>
      </c>
      <c r="BJ122" s="320">
        <f t="shared" si="384"/>
        <v>9.1403994444444435E-3</v>
      </c>
      <c r="BK122" s="320">
        <f t="shared" si="384"/>
        <v>9.2974177777777785E-3</v>
      </c>
      <c r="BL122" s="320">
        <f t="shared" si="384"/>
        <v>9.2039422222222212E-3</v>
      </c>
      <c r="BM122" s="320">
        <f t="shared" si="384"/>
        <v>9.3118311111111112E-3</v>
      </c>
      <c r="BN122" s="320">
        <f t="shared" si="384"/>
        <v>9.1652366666666665E-3</v>
      </c>
      <c r="BO122" s="320">
        <f t="shared" si="384"/>
        <v>9.3238933333333329E-3</v>
      </c>
      <c r="BP122" s="320">
        <f t="shared" si="384"/>
        <v>9.1760966666666645E-3</v>
      </c>
      <c r="BQ122" s="320">
        <f t="shared" si="384"/>
        <v>9.3317644444444424E-3</v>
      </c>
      <c r="BR122" s="320">
        <f t="shared" si="384"/>
        <v>9.1841411111111115E-3</v>
      </c>
      <c r="BS122" s="320">
        <f t="shared" si="384"/>
        <v>9.3403511111111101E-3</v>
      </c>
      <c r="BT122" s="320">
        <f t="shared" si="384"/>
        <v>9.242971111111109E-3</v>
      </c>
      <c r="BU122" s="320">
        <f t="shared" si="384"/>
        <v>9.3505733333333341E-3</v>
      </c>
      <c r="BV122" s="320">
        <f t="shared" si="384"/>
        <v>9.2028444444444447E-3</v>
      </c>
      <c r="BW122" s="320">
        <f t="shared" si="384"/>
        <v>9.362839999999999E-3</v>
      </c>
      <c r="BX122" s="320">
        <f t="shared" si="384"/>
        <v>9.217022777777778E-3</v>
      </c>
      <c r="BY122" s="320">
        <f t="shared" si="384"/>
        <v>9.3767422222222219E-3</v>
      </c>
      <c r="BZ122" s="320">
        <f t="shared" si="384"/>
        <v>9.2295922222222215E-3</v>
      </c>
      <c r="CA122" s="320">
        <f t="shared" si="384"/>
        <v>9.3882933333333338E-3</v>
      </c>
      <c r="CB122" s="320">
        <f t="shared" si="384"/>
        <v>9.2929199999999997E-3</v>
      </c>
      <c r="CC122" s="320">
        <f t="shared" si="384"/>
        <v>9.4005600000000005E-3</v>
      </c>
      <c r="CD122" s="320">
        <f t="shared" si="384"/>
        <v>9.2523177777777774E-3</v>
      </c>
      <c r="CE122" s="320">
        <f t="shared" si="384"/>
        <v>9.4117022222222207E-3</v>
      </c>
      <c r="CF122" s="320">
        <f t="shared" si="384"/>
        <v>9.2631777777777771E-3</v>
      </c>
      <c r="CG122" s="320">
        <f t="shared" si="384"/>
        <v>9.4215155555555548E-3</v>
      </c>
      <c r="CH122" s="320">
        <f t="shared" si="384"/>
        <v>9.2728311111111121E-3</v>
      </c>
      <c r="CI122" s="320">
        <f t="shared" si="384"/>
        <v>9.4314311111111104E-3</v>
      </c>
      <c r="CJ122" s="320">
        <f t="shared" si="384"/>
        <v>9.3327577777777768E-3</v>
      </c>
      <c r="CK122" s="320">
        <f t="shared" si="384"/>
        <v>9.4418577777777776E-3</v>
      </c>
      <c r="CL122" s="320">
        <f t="shared" si="384"/>
        <v>9.2922383333333327E-3</v>
      </c>
      <c r="CM122" s="320">
        <f t="shared" si="384"/>
        <v>9.4517733333333315E-3</v>
      </c>
      <c r="CN122" s="320">
        <f t="shared" si="384"/>
        <v>9.3045061111111105E-3</v>
      </c>
      <c r="CO122" s="320">
        <f t="shared" si="384"/>
        <v>9.4644488888888881E-3</v>
      </c>
      <c r="CP122" s="320">
        <f t="shared" si="384"/>
        <v>9.3137572222222204E-3</v>
      </c>
      <c r="CQ122" s="320">
        <f t="shared" si="384"/>
        <v>9.4748755555555553E-3</v>
      </c>
      <c r="CR122" s="320">
        <f t="shared" si="384"/>
        <v>9.3769433333333336E-3</v>
      </c>
      <c r="CS122" s="320">
        <f t="shared" si="384"/>
        <v>9.4851999999999992E-3</v>
      </c>
      <c r="CT122" s="320">
        <f t="shared" si="384"/>
        <v>9.335075E-3</v>
      </c>
      <c r="CU122" s="320">
        <f t="shared" si="384"/>
        <v>9.4936844444444453E-3</v>
      </c>
      <c r="CV122" s="320">
        <f t="shared" si="384"/>
        <v>9.3447283333333332E-3</v>
      </c>
      <c r="CW122" s="320">
        <f t="shared" si="384"/>
        <v>9.5050311111111122E-3</v>
      </c>
      <c r="CX122" s="320">
        <f t="shared" si="384"/>
        <v>9.3565938888888894E-3</v>
      </c>
      <c r="CY122" s="320">
        <f t="shared" si="384"/>
        <v>9.5181155555555553E-3</v>
      </c>
      <c r="CZ122" s="320">
        <f t="shared" si="384"/>
        <v>9.4217355555555552E-3</v>
      </c>
      <c r="DA122" s="320">
        <f t="shared" si="384"/>
        <v>9.5324266666666647E-3</v>
      </c>
      <c r="DB122" s="320">
        <f t="shared" si="384"/>
        <v>9.3808277777777775E-3</v>
      </c>
      <c r="DC122" s="320">
        <f t="shared" si="384"/>
        <v>9.5407066666666658E-3</v>
      </c>
      <c r="DD122" s="320">
        <f t="shared" si="384"/>
        <v>9.3912855555555556E-3</v>
      </c>
      <c r="DE122" s="320">
        <f t="shared" si="384"/>
        <v>9.5515422222222212E-3</v>
      </c>
      <c r="DF122" s="320">
        <f t="shared" si="384"/>
        <v>9.4010394444444447E-3</v>
      </c>
      <c r="DG122" s="320">
        <f t="shared" si="384"/>
        <v>9.5641155555555562E-3</v>
      </c>
      <c r="DH122" s="320">
        <f t="shared" si="384"/>
        <v>9.4664266666666663E-3</v>
      </c>
      <c r="DI122" s="320">
        <f t="shared" si="384"/>
        <v>9.5747466666666666E-3</v>
      </c>
      <c r="DJ122" s="320">
        <f t="shared" si="384"/>
        <v>9.4259772222222218E-3</v>
      </c>
      <c r="DK122" s="320">
        <f t="shared" si="384"/>
        <v>9.5883422222222212E-3</v>
      </c>
      <c r="DL122" s="320">
        <f t="shared" si="384"/>
        <v>9.4358316666666667E-3</v>
      </c>
      <c r="DM122" s="320">
        <f t="shared" si="384"/>
        <v>9.5993822222222216E-3</v>
      </c>
      <c r="DN122" s="320">
        <f t="shared" si="384"/>
        <v>9.4468927777777781E-3</v>
      </c>
      <c r="DO122" s="320">
        <f t="shared" si="384"/>
        <v>9.6074577777777777E-3</v>
      </c>
      <c r="DP122" s="320">
        <f t="shared" si="384"/>
        <v>9.5104100000000004E-3</v>
      </c>
      <c r="DQ122" s="320">
        <f t="shared" ref="DQ122:GB122" si="385">DQ121 / $F119 * DQ120</f>
        <v>9.6195199999999995E-3</v>
      </c>
      <c r="DR122" s="320">
        <f t="shared" si="385"/>
        <v>9.4700205555555556E-3</v>
      </c>
      <c r="DS122" s="320">
        <f t="shared" si="385"/>
        <v>9.6313777777777779E-3</v>
      </c>
      <c r="DT122" s="320">
        <f t="shared" si="385"/>
        <v>9.4814838888888885E-3</v>
      </c>
      <c r="DU122" s="320">
        <f t="shared" si="385"/>
        <v>9.6443600000000011E-3</v>
      </c>
      <c r="DV122" s="320">
        <f t="shared" si="385"/>
        <v>9.4912377777777793E-3</v>
      </c>
      <c r="DW122" s="320">
        <f t="shared" si="385"/>
        <v>9.6545822222222216E-3</v>
      </c>
      <c r="DX122" s="320">
        <f t="shared" si="385"/>
        <v>9.5561122222222218E-3</v>
      </c>
      <c r="DY122" s="320">
        <f t="shared" si="385"/>
        <v>9.6648044444444439E-3</v>
      </c>
      <c r="DZ122" s="320">
        <f t="shared" si="385"/>
        <v>9.5114494444444465E-3</v>
      </c>
      <c r="EA122" s="320">
        <f t="shared" si="385"/>
        <v>9.6758444444444442E-3</v>
      </c>
      <c r="EB122" s="320">
        <f t="shared" si="385"/>
        <v>9.5219072222222229E-3</v>
      </c>
      <c r="EC122" s="320">
        <f t="shared" si="385"/>
        <v>9.6843288888888886E-3</v>
      </c>
      <c r="ED122" s="320">
        <f t="shared" si="385"/>
        <v>9.5337727777777791E-3</v>
      </c>
      <c r="EE122" s="320">
        <f t="shared" si="385"/>
        <v>9.6972088888888901E-3</v>
      </c>
      <c r="EF122" s="320">
        <f t="shared" si="385"/>
        <v>9.5971633333333337E-3</v>
      </c>
      <c r="EG122" s="320">
        <f t="shared" si="385"/>
        <v>9.7095777777777784E-3</v>
      </c>
      <c r="EH122" s="320">
        <f t="shared" si="385"/>
        <v>9.5555933333333343E-3</v>
      </c>
      <c r="EI122" s="320">
        <f t="shared" si="385"/>
        <v>9.7203111111111105E-3</v>
      </c>
      <c r="EJ122" s="320">
        <f t="shared" si="385"/>
        <v>9.5662522222222223E-3</v>
      </c>
      <c r="EK122" s="320">
        <f t="shared" si="385"/>
        <v>9.7320666666666673E-3</v>
      </c>
      <c r="EL122" s="320">
        <f t="shared" si="385"/>
        <v>9.5799277777777782E-3</v>
      </c>
      <c r="EM122" s="320">
        <f t="shared" si="385"/>
        <v>9.7425955555555561E-3</v>
      </c>
      <c r="EN122" s="320">
        <f t="shared" si="385"/>
        <v>9.6405400000000013E-3</v>
      </c>
      <c r="EO122" s="320">
        <f t="shared" si="385"/>
        <v>9.7510800000000005E-3</v>
      </c>
      <c r="EP122" s="320">
        <f t="shared" si="385"/>
        <v>9.596720555555556E-3</v>
      </c>
      <c r="EQ122" s="320">
        <f t="shared" si="385"/>
        <v>9.7618133333333343E-3</v>
      </c>
      <c r="ER122" s="320">
        <f t="shared" si="385"/>
        <v>9.6081838888888889E-3</v>
      </c>
      <c r="ES122" s="320">
        <f t="shared" si="385"/>
        <v>9.7745911111111125E-3</v>
      </c>
      <c r="ET122" s="320">
        <f t="shared" si="385"/>
        <v>9.6220605555555564E-3</v>
      </c>
      <c r="EU122" s="320">
        <f t="shared" si="385"/>
        <v>9.7880844444444455E-3</v>
      </c>
      <c r="EV122" s="320">
        <f t="shared" si="385"/>
        <v>9.6852311111111106E-3</v>
      </c>
      <c r="EW122" s="320">
        <f t="shared" si="385"/>
        <v>9.7957511111111117E-3</v>
      </c>
      <c r="EX122" s="320">
        <f t="shared" si="385"/>
        <v>9.6423727777777777E-3</v>
      </c>
      <c r="EY122" s="320">
        <f t="shared" si="385"/>
        <v>9.8084266666666666E-3</v>
      </c>
      <c r="EZ122" s="320">
        <f t="shared" si="385"/>
        <v>9.6537355555555548E-3</v>
      </c>
      <c r="FA122" s="320">
        <f t="shared" si="385"/>
        <v>9.8185466666666672E-3</v>
      </c>
      <c r="FB122" s="320">
        <f t="shared" si="385"/>
        <v>9.6650983333333353E-3</v>
      </c>
      <c r="FC122" s="320">
        <f t="shared" si="385"/>
        <v>9.8298933333333342E-3</v>
      </c>
      <c r="FD122" s="320">
        <f t="shared" si="385"/>
        <v>9.729517777777778E-3</v>
      </c>
      <c r="FE122" s="320">
        <f t="shared" si="385"/>
        <v>9.8422622222222242E-3</v>
      </c>
      <c r="FF122" s="320">
        <f t="shared" si="385"/>
        <v>9.6886283333333326E-3</v>
      </c>
      <c r="FG122" s="320">
        <f t="shared" si="385"/>
        <v>9.8549377777777773E-3</v>
      </c>
      <c r="FH122" s="320">
        <f t="shared" si="385"/>
        <v>9.698784444444445E-3</v>
      </c>
      <c r="FI122" s="320">
        <f t="shared" si="385"/>
        <v>9.8639333333333332E-3</v>
      </c>
      <c r="FJ122" s="320">
        <f t="shared" si="385"/>
        <v>9.7106500000000012E-3</v>
      </c>
      <c r="FK122" s="320">
        <f t="shared" si="385"/>
        <v>9.8759955555555567E-3</v>
      </c>
      <c r="FL122" s="320">
        <f t="shared" si="385"/>
        <v>9.7215100000000009E-3</v>
      </c>
      <c r="FM122" s="320">
        <f t="shared" si="385"/>
        <v>9.8875466666666668E-3</v>
      </c>
      <c r="FN122" s="320">
        <f t="shared" si="385"/>
        <v>9.733476111111113E-3</v>
      </c>
      <c r="FO122" s="320">
        <f t="shared" si="385"/>
        <v>9.9013466666666682E-3</v>
      </c>
      <c r="FP122" s="320">
        <f t="shared" si="385"/>
        <v>9.7473527777777787E-3</v>
      </c>
      <c r="FQ122" s="320">
        <f t="shared" si="385"/>
        <v>9.9150444444444461E-3</v>
      </c>
      <c r="FR122" s="320">
        <f t="shared" si="385"/>
        <v>9.7589166666666692E-3</v>
      </c>
      <c r="FS122" s="320">
        <f t="shared" si="385"/>
        <v>9.9266977777777796E-3</v>
      </c>
      <c r="FT122" s="320">
        <f t="shared" si="385"/>
        <v>9.8260788888888881E-3</v>
      </c>
      <c r="FU122" s="320">
        <f t="shared" si="385"/>
        <v>9.9392711111111129E-3</v>
      </c>
      <c r="FV122" s="320">
        <f t="shared" si="385"/>
        <v>9.7823461111111107E-3</v>
      </c>
      <c r="FW122" s="320">
        <f t="shared" si="385"/>
        <v>9.948471111111112E-3</v>
      </c>
      <c r="FX122" s="320">
        <f t="shared" si="385"/>
        <v>9.7923011111111114E-3</v>
      </c>
      <c r="FY122" s="320">
        <f t="shared" si="385"/>
        <v>9.9612488888888902E-3</v>
      </c>
      <c r="FZ122" s="320">
        <f t="shared" si="385"/>
        <v>9.8029600000000012E-3</v>
      </c>
      <c r="GA122" s="320">
        <f t="shared" si="385"/>
        <v>9.9724933333333338E-3</v>
      </c>
      <c r="GB122" s="320">
        <f t="shared" si="385"/>
        <v>9.8679388888888893E-3</v>
      </c>
      <c r="GC122" s="320">
        <f t="shared" ref="GC122:GJ122" si="386">GC121 / $F119 * GC120</f>
        <v>9.9840444444444457E-3</v>
      </c>
      <c r="GD122" s="320">
        <f t="shared" si="386"/>
        <v>9.8279983333333341E-3</v>
      </c>
      <c r="GE122" s="320">
        <f t="shared" si="386"/>
        <v>9.9961066666666674E-3</v>
      </c>
      <c r="GF122" s="320">
        <f t="shared" si="386"/>
        <v>9.8384561111111123E-3</v>
      </c>
      <c r="GG122" s="320">
        <f t="shared" si="386"/>
        <v>1.0005613333333335E-2</v>
      </c>
      <c r="GH122" s="320">
        <f t="shared" si="386"/>
        <v>9.8499194444444452E-3</v>
      </c>
      <c r="GI122" s="320">
        <f t="shared" si="386"/>
        <v>1.0020742222222222E-2</v>
      </c>
      <c r="GJ122" s="320">
        <f t="shared" si="386"/>
        <v>9.9181911111111114E-3</v>
      </c>
    </row>
    <row r="123" spans="1:192" x14ac:dyDescent="0.25">
      <c r="A123" s="242"/>
      <c r="B123" s="242"/>
      <c r="C123" s="243"/>
      <c r="D123" s="244"/>
      <c r="E123" s="240"/>
      <c r="F123" s="240"/>
      <c r="G123" s="240"/>
      <c r="H123" s="240"/>
      <c r="I123" s="241"/>
      <c r="J123" s="240"/>
      <c r="K123" s="240"/>
      <c r="L123" s="240"/>
      <c r="M123" s="240"/>
      <c r="N123" s="240"/>
      <c r="O123" s="240"/>
      <c r="P123" s="240"/>
      <c r="Q123" s="240"/>
      <c r="R123" s="240"/>
      <c r="S123" s="240"/>
      <c r="T123" s="240"/>
      <c r="U123" s="240"/>
      <c r="V123" s="240"/>
      <c r="W123" s="240"/>
      <c r="X123" s="240"/>
      <c r="Y123" s="240"/>
      <c r="Z123" s="240"/>
      <c r="AA123" s="240"/>
      <c r="AB123" s="240"/>
      <c r="AC123" s="240"/>
      <c r="AD123" s="240"/>
      <c r="AE123" s="240"/>
      <c r="AF123" s="240"/>
      <c r="AG123" s="240"/>
      <c r="AH123" s="240"/>
      <c r="AI123" s="240"/>
      <c r="AJ123" s="240"/>
      <c r="AK123" s="240"/>
      <c r="AL123" s="240"/>
      <c r="AM123" s="240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0"/>
      <c r="CA123" s="240"/>
      <c r="CB123" s="240"/>
      <c r="CC123" s="240"/>
      <c r="CD123" s="240"/>
      <c r="CE123" s="240"/>
      <c r="CF123" s="240"/>
      <c r="CG123" s="240"/>
      <c r="CH123" s="240"/>
      <c r="CI123" s="240"/>
      <c r="CJ123" s="240"/>
      <c r="CK123" s="240"/>
      <c r="CL123" s="240"/>
      <c r="CM123" s="240"/>
      <c r="CN123" s="240"/>
      <c r="CO123" s="240"/>
      <c r="CP123" s="240"/>
      <c r="CQ123" s="240"/>
      <c r="CR123" s="240"/>
      <c r="CS123" s="240"/>
      <c r="CT123" s="240"/>
      <c r="CU123" s="240"/>
      <c r="CV123" s="240"/>
      <c r="CW123" s="240"/>
      <c r="CX123" s="240"/>
      <c r="CY123" s="240"/>
      <c r="CZ123" s="240"/>
      <c r="DA123" s="240"/>
      <c r="DB123" s="240"/>
      <c r="DC123" s="240"/>
      <c r="DD123" s="240"/>
      <c r="DE123" s="240"/>
      <c r="DF123" s="240"/>
      <c r="DG123" s="240"/>
      <c r="DH123" s="240"/>
      <c r="DI123" s="240"/>
      <c r="DJ123" s="240"/>
      <c r="DK123" s="240"/>
      <c r="DL123" s="240"/>
      <c r="DM123" s="240"/>
      <c r="DN123" s="240"/>
      <c r="DO123" s="240"/>
      <c r="DP123" s="240"/>
      <c r="DQ123" s="240"/>
      <c r="DR123" s="240"/>
      <c r="DS123" s="240"/>
      <c r="DT123" s="240"/>
      <c r="DU123" s="240"/>
      <c r="DV123" s="240"/>
      <c r="DW123" s="240"/>
      <c r="DX123" s="240"/>
      <c r="DY123" s="240"/>
      <c r="DZ123" s="240"/>
      <c r="EA123" s="240"/>
      <c r="EB123" s="240"/>
      <c r="EC123" s="240"/>
      <c r="ED123" s="240"/>
      <c r="EE123" s="240"/>
      <c r="EF123" s="240"/>
      <c r="EG123" s="240"/>
      <c r="EH123" s="240"/>
      <c r="EI123" s="240"/>
      <c r="EJ123" s="240"/>
      <c r="EK123" s="240"/>
      <c r="EL123" s="240"/>
      <c r="EM123" s="240"/>
      <c r="EN123" s="240"/>
      <c r="EO123" s="240"/>
      <c r="EP123" s="240"/>
      <c r="EQ123" s="240"/>
      <c r="ER123" s="240"/>
      <c r="ES123" s="240"/>
      <c r="ET123" s="240"/>
      <c r="EU123" s="240"/>
      <c r="EV123" s="240"/>
      <c r="EW123" s="240"/>
      <c r="EX123" s="240"/>
      <c r="EY123" s="240"/>
      <c r="EZ123" s="240"/>
      <c r="FA123" s="240"/>
      <c r="FB123" s="240"/>
      <c r="FC123" s="240"/>
      <c r="FD123" s="240"/>
      <c r="FE123" s="240"/>
      <c r="FF123" s="240"/>
      <c r="FG123" s="240"/>
      <c r="FH123" s="240"/>
      <c r="FI123" s="240"/>
      <c r="FJ123" s="240"/>
      <c r="FK123" s="240"/>
      <c r="FL123" s="240"/>
      <c r="FM123" s="240"/>
      <c r="FN123" s="240"/>
      <c r="FO123" s="240"/>
      <c r="FP123" s="240"/>
      <c r="FQ123" s="240"/>
      <c r="FR123" s="240"/>
      <c r="FS123" s="240"/>
      <c r="FT123" s="240"/>
      <c r="FU123" s="240"/>
      <c r="FV123" s="240"/>
      <c r="FW123" s="240"/>
      <c r="FX123" s="240"/>
      <c r="FY123" s="240"/>
      <c r="FZ123" s="240"/>
      <c r="GA123" s="240"/>
      <c r="GB123" s="240"/>
      <c r="GC123" s="240"/>
      <c r="GD123" s="240"/>
      <c r="GE123" s="240"/>
      <c r="GF123" s="240"/>
      <c r="GG123" s="240"/>
      <c r="GH123" s="240"/>
      <c r="GI123" s="240"/>
      <c r="GJ123" s="240"/>
    </row>
    <row r="124" spans="1:192" x14ac:dyDescent="0.25">
      <c r="E124" s="12" t="str">
        <f t="shared" ref="E124:AJ124" si="387" xml:space="preserve"> E$107</f>
        <v>Senior debt balance BEG</v>
      </c>
      <c r="F124" s="12">
        <f t="shared" si="387"/>
        <v>0</v>
      </c>
      <c r="G124" s="12" t="str">
        <f t="shared" si="387"/>
        <v>$ 000s</v>
      </c>
      <c r="H124" s="12">
        <f t="shared" si="387"/>
        <v>0</v>
      </c>
      <c r="I124" s="12">
        <f t="shared" si="387"/>
        <v>0</v>
      </c>
      <c r="J124" s="12">
        <f t="shared" si="387"/>
        <v>0</v>
      </c>
      <c r="K124" s="12">
        <f t="shared" si="387"/>
        <v>0</v>
      </c>
      <c r="L124" s="12">
        <f t="shared" si="387"/>
        <v>0</v>
      </c>
      <c r="M124" s="12">
        <f t="shared" si="387"/>
        <v>0</v>
      </c>
      <c r="N124" s="12">
        <f t="shared" si="387"/>
        <v>17320.323780675546</v>
      </c>
      <c r="O124" s="12">
        <f t="shared" si="387"/>
        <v>91556.09289149617</v>
      </c>
      <c r="P124" s="12">
        <f t="shared" si="387"/>
        <v>167076.06104078697</v>
      </c>
      <c r="Q124" s="12">
        <f t="shared" si="387"/>
        <v>257133.21698628788</v>
      </c>
      <c r="R124" s="12">
        <f t="shared" si="387"/>
        <v>251257.27661897827</v>
      </c>
      <c r="S124" s="12">
        <f t="shared" si="387"/>
        <v>245227.08658533002</v>
      </c>
      <c r="T124" s="12">
        <f t="shared" si="387"/>
        <v>239089.97361977046</v>
      </c>
      <c r="U124" s="12">
        <f t="shared" si="387"/>
        <v>232878.10222364115</v>
      </c>
      <c r="V124" s="12">
        <f t="shared" si="387"/>
        <v>226559.48624610243</v>
      </c>
      <c r="W124" s="12">
        <f t="shared" si="387"/>
        <v>220166.74712819414</v>
      </c>
      <c r="X124" s="12">
        <f t="shared" si="387"/>
        <v>213659.2242313805</v>
      </c>
      <c r="Y124" s="12">
        <f t="shared" si="387"/>
        <v>207089.01646774923</v>
      </c>
      <c r="Z124" s="12">
        <f t="shared" si="387"/>
        <v>200400.97209574663</v>
      </c>
      <c r="AA124" s="12">
        <f t="shared" si="387"/>
        <v>193624.4639245281</v>
      </c>
      <c r="AB124" s="12">
        <f t="shared" si="387"/>
        <v>186915.12177799674</v>
      </c>
      <c r="AC124" s="12">
        <f t="shared" si="387"/>
        <v>180128.15746103026</v>
      </c>
      <c r="AD124" s="12">
        <f t="shared" si="387"/>
        <v>173202.29135132197</v>
      </c>
      <c r="AE124" s="12">
        <f t="shared" si="387"/>
        <v>166198.53911027435</v>
      </c>
      <c r="AF124" s="12">
        <f t="shared" si="387"/>
        <v>159046.36944803482</v>
      </c>
      <c r="AG124" s="12">
        <f t="shared" si="387"/>
        <v>151822.8619555386</v>
      </c>
      <c r="AH124" s="12">
        <f t="shared" si="387"/>
        <v>144449.80796410478</v>
      </c>
      <c r="AI124" s="12">
        <f t="shared" si="387"/>
        <v>136984.81527385849</v>
      </c>
      <c r="AJ124" s="12">
        <f t="shared" si="387"/>
        <v>129350.86496025068</v>
      </c>
      <c r="AK124" s="12">
        <f t="shared" ref="AK124:CV124" si="388" xml:space="preserve"> AK$107</f>
        <v>121639.6302924669</v>
      </c>
      <c r="AL124" s="12">
        <f t="shared" si="388"/>
        <v>113903.9128730473</v>
      </c>
      <c r="AM124" s="12">
        <f t="shared" si="388"/>
        <v>106082.49098180117</v>
      </c>
      <c r="AN124" s="12">
        <f t="shared" si="388"/>
        <v>98066.169696416735</v>
      </c>
      <c r="AO124" s="12">
        <f t="shared" si="388"/>
        <v>89962.993314559761</v>
      </c>
      <c r="AP124" s="12">
        <f t="shared" si="388"/>
        <v>81667.508218942239</v>
      </c>
      <c r="AQ124" s="12">
        <f t="shared" si="388"/>
        <v>73271.299488523407</v>
      </c>
      <c r="AR124" s="12">
        <f t="shared" si="388"/>
        <v>64654.233108364169</v>
      </c>
      <c r="AS124" s="12">
        <f t="shared" si="388"/>
        <v>55949.882527128255</v>
      </c>
      <c r="AT124" s="12">
        <f t="shared" si="388"/>
        <v>47011.018856532006</v>
      </c>
      <c r="AU124" s="12">
        <f t="shared" si="388"/>
        <v>37984.13840578185</v>
      </c>
      <c r="AV124" s="12">
        <f t="shared" si="388"/>
        <v>28708.193018658887</v>
      </c>
      <c r="AW124" s="12">
        <f t="shared" si="388"/>
        <v>19333.61301307891</v>
      </c>
      <c r="AX124" s="12">
        <f t="shared" si="388"/>
        <v>9718.3211676589017</v>
      </c>
      <c r="AY124" s="12">
        <f t="shared" si="388"/>
        <v>1.3278622645884752E-10</v>
      </c>
      <c r="AZ124" s="12">
        <f t="shared" si="388"/>
        <v>1.3278622645884752E-10</v>
      </c>
      <c r="BA124" s="12">
        <f t="shared" si="388"/>
        <v>1.3278622645884752E-10</v>
      </c>
      <c r="BB124" s="12">
        <f t="shared" si="388"/>
        <v>1.3278622645884752E-10</v>
      </c>
      <c r="BC124" s="12">
        <f t="shared" si="388"/>
        <v>1.3278622645884752E-10</v>
      </c>
      <c r="BD124" s="12">
        <f t="shared" si="388"/>
        <v>1.3278622645884752E-10</v>
      </c>
      <c r="BE124" s="12">
        <f t="shared" si="388"/>
        <v>1.3278622645884752E-10</v>
      </c>
      <c r="BF124" s="12">
        <f t="shared" si="388"/>
        <v>1.3278622645884752E-10</v>
      </c>
      <c r="BG124" s="12">
        <f t="shared" si="388"/>
        <v>1.3278622645884752E-10</v>
      </c>
      <c r="BH124" s="12">
        <f t="shared" si="388"/>
        <v>1.3278622645884752E-10</v>
      </c>
      <c r="BI124" s="12">
        <f t="shared" si="388"/>
        <v>1.3278622645884752E-10</v>
      </c>
      <c r="BJ124" s="12">
        <f t="shared" si="388"/>
        <v>1.3278622645884752E-10</v>
      </c>
      <c r="BK124" s="12">
        <f t="shared" si="388"/>
        <v>1.3278622645884752E-10</v>
      </c>
      <c r="BL124" s="12">
        <f t="shared" si="388"/>
        <v>1.3278622645884752E-10</v>
      </c>
      <c r="BM124" s="12">
        <f t="shared" si="388"/>
        <v>1.3278622645884752E-10</v>
      </c>
      <c r="BN124" s="12">
        <f t="shared" si="388"/>
        <v>1.3278622645884752E-10</v>
      </c>
      <c r="BO124" s="12">
        <f t="shared" si="388"/>
        <v>1.3278622645884752E-10</v>
      </c>
      <c r="BP124" s="12">
        <f t="shared" si="388"/>
        <v>1.3278622645884752E-10</v>
      </c>
      <c r="BQ124" s="12">
        <f t="shared" si="388"/>
        <v>1.3278622645884752E-10</v>
      </c>
      <c r="BR124" s="12">
        <f t="shared" si="388"/>
        <v>1.3278622645884752E-10</v>
      </c>
      <c r="BS124" s="12">
        <f t="shared" si="388"/>
        <v>1.3278622645884752E-10</v>
      </c>
      <c r="BT124" s="12">
        <f t="shared" si="388"/>
        <v>1.3278622645884752E-10</v>
      </c>
      <c r="BU124" s="12">
        <f t="shared" si="388"/>
        <v>1.3278622645884752E-10</v>
      </c>
      <c r="BV124" s="12">
        <f t="shared" si="388"/>
        <v>1.3278622645884752E-10</v>
      </c>
      <c r="BW124" s="12">
        <f t="shared" si="388"/>
        <v>1.3278622645884752E-10</v>
      </c>
      <c r="BX124" s="12">
        <f t="shared" si="388"/>
        <v>1.3278622645884752E-10</v>
      </c>
      <c r="BY124" s="12">
        <f t="shared" si="388"/>
        <v>1.3278622645884752E-10</v>
      </c>
      <c r="BZ124" s="12">
        <f t="shared" si="388"/>
        <v>1.3278622645884752E-10</v>
      </c>
      <c r="CA124" s="12">
        <f t="shared" si="388"/>
        <v>1.3278622645884752E-10</v>
      </c>
      <c r="CB124" s="12">
        <f t="shared" si="388"/>
        <v>1.3278622645884752E-10</v>
      </c>
      <c r="CC124" s="12">
        <f t="shared" si="388"/>
        <v>1.3278622645884752E-10</v>
      </c>
      <c r="CD124" s="12">
        <f t="shared" si="388"/>
        <v>1.3278622645884752E-10</v>
      </c>
      <c r="CE124" s="12">
        <f t="shared" si="388"/>
        <v>1.3278622645884752E-10</v>
      </c>
      <c r="CF124" s="12">
        <f t="shared" si="388"/>
        <v>1.3278622645884752E-10</v>
      </c>
      <c r="CG124" s="12">
        <f t="shared" si="388"/>
        <v>1.3278622645884752E-10</v>
      </c>
      <c r="CH124" s="12">
        <f t="shared" si="388"/>
        <v>1.3278622645884752E-10</v>
      </c>
      <c r="CI124" s="12">
        <f t="shared" si="388"/>
        <v>1.3278622645884752E-10</v>
      </c>
      <c r="CJ124" s="12">
        <f t="shared" si="388"/>
        <v>1.3278622645884752E-10</v>
      </c>
      <c r="CK124" s="12">
        <f t="shared" si="388"/>
        <v>1.3278622645884752E-10</v>
      </c>
      <c r="CL124" s="12">
        <f t="shared" si="388"/>
        <v>1.3278622645884752E-10</v>
      </c>
      <c r="CM124" s="12">
        <f t="shared" si="388"/>
        <v>1.3278622645884752E-10</v>
      </c>
      <c r="CN124" s="12">
        <f t="shared" si="388"/>
        <v>1.3278622645884752E-10</v>
      </c>
      <c r="CO124" s="12">
        <f t="shared" si="388"/>
        <v>1.3278622645884752E-10</v>
      </c>
      <c r="CP124" s="12">
        <f t="shared" si="388"/>
        <v>1.3278622645884752E-10</v>
      </c>
      <c r="CQ124" s="12">
        <f t="shared" si="388"/>
        <v>1.3278622645884752E-10</v>
      </c>
      <c r="CR124" s="12">
        <f t="shared" si="388"/>
        <v>1.3278622645884752E-10</v>
      </c>
      <c r="CS124" s="12">
        <f t="shared" si="388"/>
        <v>1.3278622645884752E-10</v>
      </c>
      <c r="CT124" s="12">
        <f t="shared" si="388"/>
        <v>1.3278622645884752E-10</v>
      </c>
      <c r="CU124" s="12">
        <f t="shared" si="388"/>
        <v>1.3278622645884752E-10</v>
      </c>
      <c r="CV124" s="12">
        <f t="shared" si="388"/>
        <v>1.3278622645884752E-10</v>
      </c>
      <c r="CW124" s="12">
        <f t="shared" ref="CW124:FH124" si="389" xml:space="preserve"> CW$107</f>
        <v>1.3278622645884752E-10</v>
      </c>
      <c r="CX124" s="12">
        <f t="shared" si="389"/>
        <v>1.3278622645884752E-10</v>
      </c>
      <c r="CY124" s="12">
        <f t="shared" si="389"/>
        <v>1.3278622645884752E-10</v>
      </c>
      <c r="CZ124" s="12">
        <f t="shared" si="389"/>
        <v>1.3278622645884752E-10</v>
      </c>
      <c r="DA124" s="12">
        <f t="shared" si="389"/>
        <v>1.3278622645884752E-10</v>
      </c>
      <c r="DB124" s="12">
        <f t="shared" si="389"/>
        <v>1.3278622645884752E-10</v>
      </c>
      <c r="DC124" s="12">
        <f t="shared" si="389"/>
        <v>1.3278622645884752E-10</v>
      </c>
      <c r="DD124" s="12">
        <f t="shared" si="389"/>
        <v>1.3278622645884752E-10</v>
      </c>
      <c r="DE124" s="12">
        <f t="shared" si="389"/>
        <v>1.3278622645884752E-10</v>
      </c>
      <c r="DF124" s="12">
        <f t="shared" si="389"/>
        <v>1.3278622645884752E-10</v>
      </c>
      <c r="DG124" s="12">
        <f t="shared" si="389"/>
        <v>1.3278622645884752E-10</v>
      </c>
      <c r="DH124" s="12">
        <f t="shared" si="389"/>
        <v>1.3278622645884752E-10</v>
      </c>
      <c r="DI124" s="12">
        <f t="shared" si="389"/>
        <v>1.3278622645884752E-10</v>
      </c>
      <c r="DJ124" s="12">
        <f t="shared" si="389"/>
        <v>1.3278622645884752E-10</v>
      </c>
      <c r="DK124" s="12">
        <f t="shared" si="389"/>
        <v>1.3278622645884752E-10</v>
      </c>
      <c r="DL124" s="12">
        <f t="shared" si="389"/>
        <v>1.3278622645884752E-10</v>
      </c>
      <c r="DM124" s="12">
        <f t="shared" si="389"/>
        <v>1.3278622645884752E-10</v>
      </c>
      <c r="DN124" s="12">
        <f t="shared" si="389"/>
        <v>1.3278622645884752E-10</v>
      </c>
      <c r="DO124" s="12">
        <f t="shared" si="389"/>
        <v>1.3278622645884752E-10</v>
      </c>
      <c r="DP124" s="12">
        <f t="shared" si="389"/>
        <v>1.3278622645884752E-10</v>
      </c>
      <c r="DQ124" s="12">
        <f t="shared" si="389"/>
        <v>1.3278622645884752E-10</v>
      </c>
      <c r="DR124" s="12">
        <f t="shared" si="389"/>
        <v>1.3278622645884752E-10</v>
      </c>
      <c r="DS124" s="12">
        <f t="shared" si="389"/>
        <v>1.3278622645884752E-10</v>
      </c>
      <c r="DT124" s="12">
        <f t="shared" si="389"/>
        <v>1.3278622645884752E-10</v>
      </c>
      <c r="DU124" s="12">
        <f t="shared" si="389"/>
        <v>1.3278622645884752E-10</v>
      </c>
      <c r="DV124" s="12">
        <f t="shared" si="389"/>
        <v>1.3278622645884752E-10</v>
      </c>
      <c r="DW124" s="12">
        <f t="shared" si="389"/>
        <v>1.3278622645884752E-10</v>
      </c>
      <c r="DX124" s="12">
        <f t="shared" si="389"/>
        <v>1.3278622645884752E-10</v>
      </c>
      <c r="DY124" s="12">
        <f t="shared" si="389"/>
        <v>1.3278622645884752E-10</v>
      </c>
      <c r="DZ124" s="12">
        <f t="shared" si="389"/>
        <v>1.3278622645884752E-10</v>
      </c>
      <c r="EA124" s="12">
        <f t="shared" si="389"/>
        <v>1.3278622645884752E-10</v>
      </c>
      <c r="EB124" s="12">
        <f t="shared" si="389"/>
        <v>1.3278622645884752E-10</v>
      </c>
      <c r="EC124" s="12">
        <f t="shared" si="389"/>
        <v>1.3278622645884752E-10</v>
      </c>
      <c r="ED124" s="12">
        <f t="shared" si="389"/>
        <v>1.3278622645884752E-10</v>
      </c>
      <c r="EE124" s="12">
        <f t="shared" si="389"/>
        <v>1.3278622645884752E-10</v>
      </c>
      <c r="EF124" s="12">
        <f t="shared" si="389"/>
        <v>1.3278622645884752E-10</v>
      </c>
      <c r="EG124" s="12">
        <f t="shared" si="389"/>
        <v>1.3278622645884752E-10</v>
      </c>
      <c r="EH124" s="12">
        <f t="shared" si="389"/>
        <v>1.3278622645884752E-10</v>
      </c>
      <c r="EI124" s="12">
        <f t="shared" si="389"/>
        <v>1.3278622645884752E-10</v>
      </c>
      <c r="EJ124" s="12">
        <f t="shared" si="389"/>
        <v>1.3278622645884752E-10</v>
      </c>
      <c r="EK124" s="12">
        <f t="shared" si="389"/>
        <v>1.3278622645884752E-10</v>
      </c>
      <c r="EL124" s="12">
        <f t="shared" si="389"/>
        <v>1.3278622645884752E-10</v>
      </c>
      <c r="EM124" s="12">
        <f t="shared" si="389"/>
        <v>1.3278622645884752E-10</v>
      </c>
      <c r="EN124" s="12">
        <f t="shared" si="389"/>
        <v>1.3278622645884752E-10</v>
      </c>
      <c r="EO124" s="12">
        <f t="shared" si="389"/>
        <v>1.3278622645884752E-10</v>
      </c>
      <c r="EP124" s="12">
        <f t="shared" si="389"/>
        <v>1.3278622645884752E-10</v>
      </c>
      <c r="EQ124" s="12">
        <f t="shared" si="389"/>
        <v>1.3278622645884752E-10</v>
      </c>
      <c r="ER124" s="12">
        <f t="shared" si="389"/>
        <v>1.3278622645884752E-10</v>
      </c>
      <c r="ES124" s="12">
        <f t="shared" si="389"/>
        <v>1.3278622645884752E-10</v>
      </c>
      <c r="ET124" s="12">
        <f t="shared" si="389"/>
        <v>1.3278622645884752E-10</v>
      </c>
      <c r="EU124" s="12">
        <f t="shared" si="389"/>
        <v>1.3278622645884752E-10</v>
      </c>
      <c r="EV124" s="12">
        <f t="shared" si="389"/>
        <v>1.3278622645884752E-10</v>
      </c>
      <c r="EW124" s="12">
        <f t="shared" si="389"/>
        <v>1.3278622645884752E-10</v>
      </c>
      <c r="EX124" s="12">
        <f t="shared" si="389"/>
        <v>1.3278622645884752E-10</v>
      </c>
      <c r="EY124" s="12">
        <f t="shared" si="389"/>
        <v>1.3278622645884752E-10</v>
      </c>
      <c r="EZ124" s="12">
        <f t="shared" si="389"/>
        <v>1.3278622645884752E-10</v>
      </c>
      <c r="FA124" s="12">
        <f t="shared" si="389"/>
        <v>1.3278622645884752E-10</v>
      </c>
      <c r="FB124" s="12">
        <f t="shared" si="389"/>
        <v>1.3278622645884752E-10</v>
      </c>
      <c r="FC124" s="12">
        <f t="shared" si="389"/>
        <v>1.3278622645884752E-10</v>
      </c>
      <c r="FD124" s="12">
        <f t="shared" si="389"/>
        <v>1.3278622645884752E-10</v>
      </c>
      <c r="FE124" s="12">
        <f t="shared" si="389"/>
        <v>1.3278622645884752E-10</v>
      </c>
      <c r="FF124" s="12">
        <f t="shared" si="389"/>
        <v>1.3278622645884752E-10</v>
      </c>
      <c r="FG124" s="12">
        <f t="shared" si="389"/>
        <v>1.3278622645884752E-10</v>
      </c>
      <c r="FH124" s="12">
        <f t="shared" si="389"/>
        <v>1.3278622645884752E-10</v>
      </c>
      <c r="FI124" s="12">
        <f t="shared" ref="FI124:GJ124" si="390" xml:space="preserve"> FI$107</f>
        <v>1.3278622645884752E-10</v>
      </c>
      <c r="FJ124" s="12">
        <f t="shared" si="390"/>
        <v>1.3278622645884752E-10</v>
      </c>
      <c r="FK124" s="12">
        <f t="shared" si="390"/>
        <v>1.3278622645884752E-10</v>
      </c>
      <c r="FL124" s="12">
        <f t="shared" si="390"/>
        <v>1.3278622645884752E-10</v>
      </c>
      <c r="FM124" s="12">
        <f t="shared" si="390"/>
        <v>1.3278622645884752E-10</v>
      </c>
      <c r="FN124" s="12">
        <f t="shared" si="390"/>
        <v>1.3278622645884752E-10</v>
      </c>
      <c r="FO124" s="12">
        <f t="shared" si="390"/>
        <v>1.3278622645884752E-10</v>
      </c>
      <c r="FP124" s="12">
        <f t="shared" si="390"/>
        <v>1.3278622645884752E-10</v>
      </c>
      <c r="FQ124" s="12">
        <f t="shared" si="390"/>
        <v>1.3278622645884752E-10</v>
      </c>
      <c r="FR124" s="12">
        <f t="shared" si="390"/>
        <v>1.3278622645884752E-10</v>
      </c>
      <c r="FS124" s="12">
        <f t="shared" si="390"/>
        <v>1.3278622645884752E-10</v>
      </c>
      <c r="FT124" s="12">
        <f t="shared" si="390"/>
        <v>1.3278622645884752E-10</v>
      </c>
      <c r="FU124" s="12">
        <f t="shared" si="390"/>
        <v>1.3278622645884752E-10</v>
      </c>
      <c r="FV124" s="12">
        <f t="shared" si="390"/>
        <v>1.3278622645884752E-10</v>
      </c>
      <c r="FW124" s="12">
        <f t="shared" si="390"/>
        <v>1.3278622645884752E-10</v>
      </c>
      <c r="FX124" s="12">
        <f t="shared" si="390"/>
        <v>1.3278622645884752E-10</v>
      </c>
      <c r="FY124" s="12">
        <f t="shared" si="390"/>
        <v>1.3278622645884752E-10</v>
      </c>
      <c r="FZ124" s="12">
        <f t="shared" si="390"/>
        <v>1.3278622645884752E-10</v>
      </c>
      <c r="GA124" s="12">
        <f t="shared" si="390"/>
        <v>1.3278622645884752E-10</v>
      </c>
      <c r="GB124" s="12">
        <f t="shared" si="390"/>
        <v>1.3278622645884752E-10</v>
      </c>
      <c r="GC124" s="12">
        <f t="shared" si="390"/>
        <v>1.3278622645884752E-10</v>
      </c>
      <c r="GD124" s="12">
        <f t="shared" si="390"/>
        <v>1.3278622645884752E-10</v>
      </c>
      <c r="GE124" s="12">
        <f t="shared" si="390"/>
        <v>1.3278622645884752E-10</v>
      </c>
      <c r="GF124" s="12">
        <f t="shared" si="390"/>
        <v>1.3278622645884752E-10</v>
      </c>
      <c r="GG124" s="12">
        <f t="shared" si="390"/>
        <v>1.3278622645884752E-10</v>
      </c>
      <c r="GH124" s="12">
        <f t="shared" si="390"/>
        <v>1.3278622645884752E-10</v>
      </c>
      <c r="GI124" s="12">
        <f t="shared" si="390"/>
        <v>1.3278622645884752E-10</v>
      </c>
      <c r="GJ124" s="12">
        <f t="shared" si="390"/>
        <v>1.3278622645884752E-10</v>
      </c>
    </row>
    <row r="125" spans="1:192" x14ac:dyDescent="0.25">
      <c r="E125" s="292" t="str">
        <f t="shared" ref="E125:AJ125" si="391" xml:space="preserve"> E$122</f>
        <v>Senior debt period interest rate</v>
      </c>
      <c r="F125" s="292">
        <f t="shared" si="391"/>
        <v>0</v>
      </c>
      <c r="G125" s="292" t="str">
        <f t="shared" si="391"/>
        <v>%</v>
      </c>
      <c r="H125" s="292">
        <f t="shared" si="391"/>
        <v>0</v>
      </c>
      <c r="I125" s="292">
        <f t="shared" si="391"/>
        <v>0</v>
      </c>
      <c r="J125" s="292">
        <f xml:space="preserve"> J$122</f>
        <v>8.0444444444444443E-3</v>
      </c>
      <c r="K125" s="292">
        <f t="shared" si="391"/>
        <v>8.1841155555555552E-3</v>
      </c>
      <c r="L125" s="292">
        <f t="shared" si="391"/>
        <v>2.1129135555555553E-2</v>
      </c>
      <c r="M125" s="292">
        <f t="shared" si="391"/>
        <v>2.1485475555555557E-2</v>
      </c>
      <c r="N125" s="292">
        <f t="shared" si="391"/>
        <v>2.1140900555555557E-2</v>
      </c>
      <c r="O125" s="292">
        <f t="shared" si="391"/>
        <v>2.1498151111111113E-2</v>
      </c>
      <c r="P125" s="292">
        <f t="shared" si="391"/>
        <v>2.1271250000000002E-2</v>
      </c>
      <c r="Q125" s="292">
        <f t="shared" si="391"/>
        <v>2.3095475555555557E-2</v>
      </c>
      <c r="R125" s="292">
        <f t="shared" si="391"/>
        <v>2.2726158888888886E-2</v>
      </c>
      <c r="S125" s="292">
        <f t="shared" si="391"/>
        <v>2.3109275555555555E-2</v>
      </c>
      <c r="T125" s="292">
        <f t="shared" si="391"/>
        <v>2.2737622222222222E-2</v>
      </c>
      <c r="U125" s="292">
        <f t="shared" si="391"/>
        <v>2.3119191111111111E-2</v>
      </c>
      <c r="V125" s="292">
        <f t="shared" si="391"/>
        <v>2.2747577222222221E-2</v>
      </c>
      <c r="W125" s="292">
        <f t="shared" si="391"/>
        <v>2.3128493333333333E-2</v>
      </c>
      <c r="X125" s="292">
        <f t="shared" si="391"/>
        <v>2.288093888888889E-2</v>
      </c>
      <c r="Y125" s="292">
        <f t="shared" si="391"/>
        <v>2.3138000000000002E-2</v>
      </c>
      <c r="Z125" s="292">
        <f t="shared" si="391"/>
        <v>2.2764571111111111E-2</v>
      </c>
      <c r="AA125" s="292">
        <f t="shared" si="391"/>
        <v>2.4170853333333332E-2</v>
      </c>
      <c r="AB125" s="292">
        <f t="shared" si="391"/>
        <v>2.3783802222222223E-2</v>
      </c>
      <c r="AC125" s="292">
        <f t="shared" si="391"/>
        <v>2.418485777777778E-2</v>
      </c>
      <c r="AD125" s="292">
        <f t="shared" si="391"/>
        <v>2.3794863333333333E-2</v>
      </c>
      <c r="AE125" s="292">
        <f t="shared" si="391"/>
        <v>2.4196511111111114E-2</v>
      </c>
      <c r="AF125" s="292">
        <f t="shared" si="391"/>
        <v>2.394098777777778E-2</v>
      </c>
      <c r="AG125" s="292">
        <f t="shared" si="391"/>
        <v>2.4207857777777776E-2</v>
      </c>
      <c r="AH125" s="292">
        <f t="shared" si="391"/>
        <v>2.3818292777777778E-2</v>
      </c>
      <c r="AI125" s="292">
        <f t="shared" si="391"/>
        <v>2.4218591111111111E-2</v>
      </c>
      <c r="AJ125" s="292">
        <f t="shared" si="391"/>
        <v>2.382865E-2</v>
      </c>
      <c r="AK125" s="292">
        <f t="shared" ref="AK125:CV125" si="392" xml:space="preserve"> AK$122</f>
        <v>2.550608E-2</v>
      </c>
      <c r="AL125" s="292">
        <f t="shared" si="392"/>
        <v>2.5095650000000001E-2</v>
      </c>
      <c r="AM125" s="292">
        <f t="shared" si="392"/>
        <v>2.5518653333333332E-2</v>
      </c>
      <c r="AN125" s="292">
        <f t="shared" si="392"/>
        <v>2.5248354444444447E-2</v>
      </c>
      <c r="AO125" s="292">
        <f t="shared" si="392"/>
        <v>2.5532248888888893E-2</v>
      </c>
      <c r="AP125" s="292">
        <f t="shared" si="392"/>
        <v>2.5120085000000004E-2</v>
      </c>
      <c r="AQ125" s="292">
        <f t="shared" si="392"/>
        <v>2.5541040000000001E-2</v>
      </c>
      <c r="AR125" s="292">
        <f t="shared" si="392"/>
        <v>2.5130140555555559E-2</v>
      </c>
      <c r="AS125" s="292">
        <f t="shared" si="392"/>
        <v>2.5554124444444448E-2</v>
      </c>
      <c r="AT125" s="292">
        <f t="shared" si="392"/>
        <v>2.5143011666666666E-2</v>
      </c>
      <c r="AU125" s="292">
        <f t="shared" si="392"/>
        <v>2.5564653333333333E-2</v>
      </c>
      <c r="AV125" s="292">
        <f t="shared" si="392"/>
        <v>2.5292742222222223E-2</v>
      </c>
      <c r="AW125" s="292">
        <f t="shared" si="392"/>
        <v>2.5577635555555558E-2</v>
      </c>
      <c r="AX125" s="292">
        <f t="shared" si="392"/>
        <v>2.5167245555555554E-2</v>
      </c>
      <c r="AY125" s="292">
        <f t="shared" si="392"/>
        <v>9.2358800000000001E-3</v>
      </c>
      <c r="AZ125" s="292">
        <f t="shared" si="392"/>
        <v>9.0911272222222242E-3</v>
      </c>
      <c r="BA125" s="292">
        <f t="shared" si="392"/>
        <v>9.2454888888888892E-3</v>
      </c>
      <c r="BB125" s="292">
        <f t="shared" si="392"/>
        <v>9.0991716666666677E-3</v>
      </c>
      <c r="BC125" s="292">
        <f t="shared" si="392"/>
        <v>9.2546888888888901E-3</v>
      </c>
      <c r="BD125" s="292">
        <f t="shared" si="392"/>
        <v>9.1613744444444447E-3</v>
      </c>
      <c r="BE125" s="292">
        <f t="shared" si="392"/>
        <v>9.2661377777777786E-3</v>
      </c>
      <c r="BF125" s="292">
        <f t="shared" si="392"/>
        <v>9.1187799999999999E-3</v>
      </c>
      <c r="BG125" s="292">
        <f t="shared" si="392"/>
        <v>9.2750311111111112E-3</v>
      </c>
      <c r="BH125" s="292">
        <f t="shared" si="392"/>
        <v>9.1310477777777777E-3</v>
      </c>
      <c r="BI125" s="292">
        <f t="shared" si="392"/>
        <v>9.2870933333333329E-3</v>
      </c>
      <c r="BJ125" s="292">
        <f t="shared" si="392"/>
        <v>9.1403994444444435E-3</v>
      </c>
      <c r="BK125" s="292">
        <f t="shared" si="392"/>
        <v>9.2974177777777785E-3</v>
      </c>
      <c r="BL125" s="292">
        <f t="shared" si="392"/>
        <v>9.2039422222222212E-3</v>
      </c>
      <c r="BM125" s="292">
        <f t="shared" si="392"/>
        <v>9.3118311111111112E-3</v>
      </c>
      <c r="BN125" s="292">
        <f t="shared" si="392"/>
        <v>9.1652366666666665E-3</v>
      </c>
      <c r="BO125" s="292">
        <f t="shared" si="392"/>
        <v>9.3238933333333329E-3</v>
      </c>
      <c r="BP125" s="292">
        <f t="shared" si="392"/>
        <v>9.1760966666666645E-3</v>
      </c>
      <c r="BQ125" s="292">
        <f t="shared" si="392"/>
        <v>9.3317644444444424E-3</v>
      </c>
      <c r="BR125" s="292">
        <f t="shared" si="392"/>
        <v>9.1841411111111115E-3</v>
      </c>
      <c r="BS125" s="292">
        <f t="shared" si="392"/>
        <v>9.3403511111111101E-3</v>
      </c>
      <c r="BT125" s="292">
        <f t="shared" si="392"/>
        <v>9.242971111111109E-3</v>
      </c>
      <c r="BU125" s="292">
        <f t="shared" si="392"/>
        <v>9.3505733333333341E-3</v>
      </c>
      <c r="BV125" s="292">
        <f t="shared" si="392"/>
        <v>9.2028444444444447E-3</v>
      </c>
      <c r="BW125" s="292">
        <f t="shared" si="392"/>
        <v>9.362839999999999E-3</v>
      </c>
      <c r="BX125" s="292">
        <f t="shared" si="392"/>
        <v>9.217022777777778E-3</v>
      </c>
      <c r="BY125" s="292">
        <f t="shared" si="392"/>
        <v>9.3767422222222219E-3</v>
      </c>
      <c r="BZ125" s="292">
        <f t="shared" si="392"/>
        <v>9.2295922222222215E-3</v>
      </c>
      <c r="CA125" s="292">
        <f t="shared" si="392"/>
        <v>9.3882933333333338E-3</v>
      </c>
      <c r="CB125" s="292">
        <f t="shared" si="392"/>
        <v>9.2929199999999997E-3</v>
      </c>
      <c r="CC125" s="292">
        <f t="shared" si="392"/>
        <v>9.4005600000000005E-3</v>
      </c>
      <c r="CD125" s="292">
        <f t="shared" si="392"/>
        <v>9.2523177777777774E-3</v>
      </c>
      <c r="CE125" s="292">
        <f t="shared" si="392"/>
        <v>9.4117022222222207E-3</v>
      </c>
      <c r="CF125" s="292">
        <f t="shared" si="392"/>
        <v>9.2631777777777771E-3</v>
      </c>
      <c r="CG125" s="292">
        <f t="shared" si="392"/>
        <v>9.4215155555555548E-3</v>
      </c>
      <c r="CH125" s="292">
        <f t="shared" si="392"/>
        <v>9.2728311111111121E-3</v>
      </c>
      <c r="CI125" s="292">
        <f t="shared" si="392"/>
        <v>9.4314311111111104E-3</v>
      </c>
      <c r="CJ125" s="292">
        <f t="shared" si="392"/>
        <v>9.3327577777777768E-3</v>
      </c>
      <c r="CK125" s="292">
        <f t="shared" si="392"/>
        <v>9.4418577777777776E-3</v>
      </c>
      <c r="CL125" s="292">
        <f t="shared" si="392"/>
        <v>9.2922383333333327E-3</v>
      </c>
      <c r="CM125" s="292">
        <f t="shared" si="392"/>
        <v>9.4517733333333315E-3</v>
      </c>
      <c r="CN125" s="292">
        <f t="shared" si="392"/>
        <v>9.3045061111111105E-3</v>
      </c>
      <c r="CO125" s="292">
        <f t="shared" si="392"/>
        <v>9.4644488888888881E-3</v>
      </c>
      <c r="CP125" s="292">
        <f t="shared" si="392"/>
        <v>9.3137572222222204E-3</v>
      </c>
      <c r="CQ125" s="292">
        <f t="shared" si="392"/>
        <v>9.4748755555555553E-3</v>
      </c>
      <c r="CR125" s="292">
        <f t="shared" si="392"/>
        <v>9.3769433333333336E-3</v>
      </c>
      <c r="CS125" s="292">
        <f t="shared" si="392"/>
        <v>9.4851999999999992E-3</v>
      </c>
      <c r="CT125" s="292">
        <f t="shared" si="392"/>
        <v>9.335075E-3</v>
      </c>
      <c r="CU125" s="292">
        <f t="shared" si="392"/>
        <v>9.4936844444444453E-3</v>
      </c>
      <c r="CV125" s="292">
        <f t="shared" si="392"/>
        <v>9.3447283333333332E-3</v>
      </c>
      <c r="CW125" s="292">
        <f t="shared" ref="CW125:FH125" si="393" xml:space="preserve"> CW$122</f>
        <v>9.5050311111111122E-3</v>
      </c>
      <c r="CX125" s="292">
        <f t="shared" si="393"/>
        <v>9.3565938888888894E-3</v>
      </c>
      <c r="CY125" s="292">
        <f t="shared" si="393"/>
        <v>9.5181155555555553E-3</v>
      </c>
      <c r="CZ125" s="292">
        <f t="shared" si="393"/>
        <v>9.4217355555555552E-3</v>
      </c>
      <c r="DA125" s="292">
        <f t="shared" si="393"/>
        <v>9.5324266666666647E-3</v>
      </c>
      <c r="DB125" s="292">
        <f t="shared" si="393"/>
        <v>9.3808277777777775E-3</v>
      </c>
      <c r="DC125" s="292">
        <f t="shared" si="393"/>
        <v>9.5407066666666658E-3</v>
      </c>
      <c r="DD125" s="292">
        <f t="shared" si="393"/>
        <v>9.3912855555555556E-3</v>
      </c>
      <c r="DE125" s="292">
        <f t="shared" si="393"/>
        <v>9.5515422222222212E-3</v>
      </c>
      <c r="DF125" s="292">
        <f t="shared" si="393"/>
        <v>9.4010394444444447E-3</v>
      </c>
      <c r="DG125" s="292">
        <f t="shared" si="393"/>
        <v>9.5641155555555562E-3</v>
      </c>
      <c r="DH125" s="292">
        <f t="shared" si="393"/>
        <v>9.4664266666666663E-3</v>
      </c>
      <c r="DI125" s="292">
        <f t="shared" si="393"/>
        <v>9.5747466666666666E-3</v>
      </c>
      <c r="DJ125" s="292">
        <f t="shared" si="393"/>
        <v>9.4259772222222218E-3</v>
      </c>
      <c r="DK125" s="292">
        <f t="shared" si="393"/>
        <v>9.5883422222222212E-3</v>
      </c>
      <c r="DL125" s="292">
        <f t="shared" si="393"/>
        <v>9.4358316666666667E-3</v>
      </c>
      <c r="DM125" s="292">
        <f t="shared" si="393"/>
        <v>9.5993822222222216E-3</v>
      </c>
      <c r="DN125" s="292">
        <f t="shared" si="393"/>
        <v>9.4468927777777781E-3</v>
      </c>
      <c r="DO125" s="292">
        <f t="shared" si="393"/>
        <v>9.6074577777777777E-3</v>
      </c>
      <c r="DP125" s="292">
        <f t="shared" si="393"/>
        <v>9.5104100000000004E-3</v>
      </c>
      <c r="DQ125" s="292">
        <f t="shared" si="393"/>
        <v>9.6195199999999995E-3</v>
      </c>
      <c r="DR125" s="292">
        <f t="shared" si="393"/>
        <v>9.4700205555555556E-3</v>
      </c>
      <c r="DS125" s="292">
        <f t="shared" si="393"/>
        <v>9.6313777777777779E-3</v>
      </c>
      <c r="DT125" s="292">
        <f t="shared" si="393"/>
        <v>9.4814838888888885E-3</v>
      </c>
      <c r="DU125" s="292">
        <f t="shared" si="393"/>
        <v>9.6443600000000011E-3</v>
      </c>
      <c r="DV125" s="292">
        <f t="shared" si="393"/>
        <v>9.4912377777777793E-3</v>
      </c>
      <c r="DW125" s="292">
        <f t="shared" si="393"/>
        <v>9.6545822222222216E-3</v>
      </c>
      <c r="DX125" s="292">
        <f t="shared" si="393"/>
        <v>9.5561122222222218E-3</v>
      </c>
      <c r="DY125" s="292">
        <f t="shared" si="393"/>
        <v>9.6648044444444439E-3</v>
      </c>
      <c r="DZ125" s="292">
        <f t="shared" si="393"/>
        <v>9.5114494444444465E-3</v>
      </c>
      <c r="EA125" s="292">
        <f t="shared" si="393"/>
        <v>9.6758444444444442E-3</v>
      </c>
      <c r="EB125" s="292">
        <f t="shared" si="393"/>
        <v>9.5219072222222229E-3</v>
      </c>
      <c r="EC125" s="292">
        <f t="shared" si="393"/>
        <v>9.6843288888888886E-3</v>
      </c>
      <c r="ED125" s="292">
        <f t="shared" si="393"/>
        <v>9.5337727777777791E-3</v>
      </c>
      <c r="EE125" s="292">
        <f t="shared" si="393"/>
        <v>9.6972088888888901E-3</v>
      </c>
      <c r="EF125" s="292">
        <f t="shared" si="393"/>
        <v>9.5971633333333337E-3</v>
      </c>
      <c r="EG125" s="292">
        <f t="shared" si="393"/>
        <v>9.7095777777777784E-3</v>
      </c>
      <c r="EH125" s="292">
        <f t="shared" si="393"/>
        <v>9.5555933333333343E-3</v>
      </c>
      <c r="EI125" s="292">
        <f t="shared" si="393"/>
        <v>9.7203111111111105E-3</v>
      </c>
      <c r="EJ125" s="292">
        <f t="shared" si="393"/>
        <v>9.5662522222222223E-3</v>
      </c>
      <c r="EK125" s="292">
        <f t="shared" si="393"/>
        <v>9.7320666666666673E-3</v>
      </c>
      <c r="EL125" s="292">
        <f t="shared" si="393"/>
        <v>9.5799277777777782E-3</v>
      </c>
      <c r="EM125" s="292">
        <f t="shared" si="393"/>
        <v>9.7425955555555561E-3</v>
      </c>
      <c r="EN125" s="292">
        <f t="shared" si="393"/>
        <v>9.6405400000000013E-3</v>
      </c>
      <c r="EO125" s="292">
        <f t="shared" si="393"/>
        <v>9.7510800000000005E-3</v>
      </c>
      <c r="EP125" s="292">
        <f t="shared" si="393"/>
        <v>9.596720555555556E-3</v>
      </c>
      <c r="EQ125" s="292">
        <f t="shared" si="393"/>
        <v>9.7618133333333343E-3</v>
      </c>
      <c r="ER125" s="292">
        <f t="shared" si="393"/>
        <v>9.6081838888888889E-3</v>
      </c>
      <c r="ES125" s="292">
        <f t="shared" si="393"/>
        <v>9.7745911111111125E-3</v>
      </c>
      <c r="ET125" s="292">
        <f t="shared" si="393"/>
        <v>9.6220605555555564E-3</v>
      </c>
      <c r="EU125" s="292">
        <f t="shared" si="393"/>
        <v>9.7880844444444455E-3</v>
      </c>
      <c r="EV125" s="292">
        <f t="shared" si="393"/>
        <v>9.6852311111111106E-3</v>
      </c>
      <c r="EW125" s="292">
        <f t="shared" si="393"/>
        <v>9.7957511111111117E-3</v>
      </c>
      <c r="EX125" s="292">
        <f t="shared" si="393"/>
        <v>9.6423727777777777E-3</v>
      </c>
      <c r="EY125" s="292">
        <f t="shared" si="393"/>
        <v>9.8084266666666666E-3</v>
      </c>
      <c r="EZ125" s="292">
        <f t="shared" si="393"/>
        <v>9.6537355555555548E-3</v>
      </c>
      <c r="FA125" s="292">
        <f t="shared" si="393"/>
        <v>9.8185466666666672E-3</v>
      </c>
      <c r="FB125" s="292">
        <f t="shared" si="393"/>
        <v>9.6650983333333353E-3</v>
      </c>
      <c r="FC125" s="292">
        <f t="shared" si="393"/>
        <v>9.8298933333333342E-3</v>
      </c>
      <c r="FD125" s="292">
        <f t="shared" si="393"/>
        <v>9.729517777777778E-3</v>
      </c>
      <c r="FE125" s="292">
        <f t="shared" si="393"/>
        <v>9.8422622222222242E-3</v>
      </c>
      <c r="FF125" s="292">
        <f t="shared" si="393"/>
        <v>9.6886283333333326E-3</v>
      </c>
      <c r="FG125" s="292">
        <f t="shared" si="393"/>
        <v>9.8549377777777773E-3</v>
      </c>
      <c r="FH125" s="292">
        <f t="shared" si="393"/>
        <v>9.698784444444445E-3</v>
      </c>
      <c r="FI125" s="292">
        <f t="shared" ref="FI125:GJ125" si="394" xml:space="preserve"> FI$122</f>
        <v>9.8639333333333332E-3</v>
      </c>
      <c r="FJ125" s="292">
        <f t="shared" si="394"/>
        <v>9.7106500000000012E-3</v>
      </c>
      <c r="FK125" s="292">
        <f t="shared" si="394"/>
        <v>9.8759955555555567E-3</v>
      </c>
      <c r="FL125" s="292">
        <f t="shared" si="394"/>
        <v>9.7215100000000009E-3</v>
      </c>
      <c r="FM125" s="292">
        <f t="shared" si="394"/>
        <v>9.8875466666666668E-3</v>
      </c>
      <c r="FN125" s="292">
        <f t="shared" si="394"/>
        <v>9.733476111111113E-3</v>
      </c>
      <c r="FO125" s="292">
        <f t="shared" si="394"/>
        <v>9.9013466666666682E-3</v>
      </c>
      <c r="FP125" s="292">
        <f t="shared" si="394"/>
        <v>9.7473527777777787E-3</v>
      </c>
      <c r="FQ125" s="292">
        <f t="shared" si="394"/>
        <v>9.9150444444444461E-3</v>
      </c>
      <c r="FR125" s="292">
        <f t="shared" si="394"/>
        <v>9.7589166666666692E-3</v>
      </c>
      <c r="FS125" s="292">
        <f t="shared" si="394"/>
        <v>9.9266977777777796E-3</v>
      </c>
      <c r="FT125" s="292">
        <f t="shared" si="394"/>
        <v>9.8260788888888881E-3</v>
      </c>
      <c r="FU125" s="292">
        <f t="shared" si="394"/>
        <v>9.9392711111111129E-3</v>
      </c>
      <c r="FV125" s="292">
        <f t="shared" si="394"/>
        <v>9.7823461111111107E-3</v>
      </c>
      <c r="FW125" s="292">
        <f t="shared" si="394"/>
        <v>9.948471111111112E-3</v>
      </c>
      <c r="FX125" s="292">
        <f t="shared" si="394"/>
        <v>9.7923011111111114E-3</v>
      </c>
      <c r="FY125" s="292">
        <f t="shared" si="394"/>
        <v>9.9612488888888902E-3</v>
      </c>
      <c r="FZ125" s="292">
        <f t="shared" si="394"/>
        <v>9.8029600000000012E-3</v>
      </c>
      <c r="GA125" s="292">
        <f t="shared" si="394"/>
        <v>9.9724933333333338E-3</v>
      </c>
      <c r="GB125" s="292">
        <f t="shared" si="394"/>
        <v>9.8679388888888893E-3</v>
      </c>
      <c r="GC125" s="292">
        <f t="shared" si="394"/>
        <v>9.9840444444444457E-3</v>
      </c>
      <c r="GD125" s="292">
        <f t="shared" si="394"/>
        <v>9.8279983333333341E-3</v>
      </c>
      <c r="GE125" s="292">
        <f t="shared" si="394"/>
        <v>9.9961066666666674E-3</v>
      </c>
      <c r="GF125" s="292">
        <f t="shared" si="394"/>
        <v>9.8384561111111123E-3</v>
      </c>
      <c r="GG125" s="292">
        <f t="shared" si="394"/>
        <v>1.0005613333333335E-2</v>
      </c>
      <c r="GH125" s="292">
        <f t="shared" si="394"/>
        <v>9.8499194444444452E-3</v>
      </c>
      <c r="GI125" s="292">
        <f t="shared" si="394"/>
        <v>1.0020742222222222E-2</v>
      </c>
      <c r="GJ125" s="292">
        <f t="shared" si="394"/>
        <v>9.9181911111111114E-3</v>
      </c>
    </row>
    <row r="126" spans="1:192" x14ac:dyDescent="0.25">
      <c r="E126" s="194" t="str">
        <f xml:space="preserve"> Time!E$108</f>
        <v>Operating period flag</v>
      </c>
      <c r="F126" s="194">
        <f xml:space="preserve"> Time!F$108</f>
        <v>0</v>
      </c>
      <c r="G126" s="194" t="str">
        <f xml:space="preserve"> Time!G$108</f>
        <v>flag</v>
      </c>
      <c r="H126" s="194">
        <f xml:space="preserve"> Time!H$108</f>
        <v>40</v>
      </c>
      <c r="I126" s="194">
        <f xml:space="preserve"> Time!I$108</f>
        <v>0</v>
      </c>
      <c r="J126" s="194">
        <f xml:space="preserve"> Time!J$108</f>
        <v>0</v>
      </c>
      <c r="K126" s="194">
        <f xml:space="preserve"> Time!K$108</f>
        <v>0</v>
      </c>
      <c r="L126" s="194">
        <f xml:space="preserve"> Time!L$108</f>
        <v>0</v>
      </c>
      <c r="M126" s="194">
        <f xml:space="preserve"> Time!M$108</f>
        <v>0</v>
      </c>
      <c r="N126" s="194">
        <f xml:space="preserve"> Time!N$108</f>
        <v>0</v>
      </c>
      <c r="O126" s="194">
        <f xml:space="preserve"> Time!O$108</f>
        <v>0</v>
      </c>
      <c r="P126" s="194">
        <f xml:space="preserve"> Time!P$108</f>
        <v>0</v>
      </c>
      <c r="Q126" s="194">
        <f xml:space="preserve"> Time!Q$108</f>
        <v>1</v>
      </c>
      <c r="R126" s="194">
        <f xml:space="preserve"> Time!R$108</f>
        <v>1</v>
      </c>
      <c r="S126" s="194">
        <f xml:space="preserve"> Time!S$108</f>
        <v>1</v>
      </c>
      <c r="T126" s="194">
        <f xml:space="preserve"> Time!T$108</f>
        <v>1</v>
      </c>
      <c r="U126" s="194">
        <f xml:space="preserve"> Time!U$108</f>
        <v>1</v>
      </c>
      <c r="V126" s="194">
        <f xml:space="preserve"> Time!V$108</f>
        <v>1</v>
      </c>
      <c r="W126" s="194">
        <f xml:space="preserve"> Time!W$108</f>
        <v>1</v>
      </c>
      <c r="X126" s="194">
        <f xml:space="preserve"> Time!X$108</f>
        <v>1</v>
      </c>
      <c r="Y126" s="194">
        <f xml:space="preserve"> Time!Y$108</f>
        <v>1</v>
      </c>
      <c r="Z126" s="194">
        <f xml:space="preserve"> Time!Z$108</f>
        <v>1</v>
      </c>
      <c r="AA126" s="194">
        <f xml:space="preserve"> Time!AA$108</f>
        <v>1</v>
      </c>
      <c r="AB126" s="194">
        <f xml:space="preserve"> Time!AB$108</f>
        <v>1</v>
      </c>
      <c r="AC126" s="194">
        <f xml:space="preserve"> Time!AC$108</f>
        <v>1</v>
      </c>
      <c r="AD126" s="194">
        <f xml:space="preserve"> Time!AD$108</f>
        <v>1</v>
      </c>
      <c r="AE126" s="194">
        <f xml:space="preserve"> Time!AE$108</f>
        <v>1</v>
      </c>
      <c r="AF126" s="194">
        <f xml:space="preserve"> Time!AF$108</f>
        <v>1</v>
      </c>
      <c r="AG126" s="194">
        <f xml:space="preserve"> Time!AG$108</f>
        <v>1</v>
      </c>
      <c r="AH126" s="194">
        <f xml:space="preserve"> Time!AH$108</f>
        <v>1</v>
      </c>
      <c r="AI126" s="194">
        <f xml:space="preserve"> Time!AI$108</f>
        <v>1</v>
      </c>
      <c r="AJ126" s="194">
        <f xml:space="preserve"> Time!AJ$108</f>
        <v>1</v>
      </c>
      <c r="AK126" s="194">
        <f xml:space="preserve"> Time!AK$108</f>
        <v>1</v>
      </c>
      <c r="AL126" s="194">
        <f xml:space="preserve"> Time!AL$108</f>
        <v>1</v>
      </c>
      <c r="AM126" s="194">
        <f xml:space="preserve"> Time!AM$108</f>
        <v>1</v>
      </c>
      <c r="AN126" s="194">
        <f xml:space="preserve"> Time!AN$108</f>
        <v>1</v>
      </c>
      <c r="AO126" s="194">
        <f xml:space="preserve"> Time!AO$108</f>
        <v>1</v>
      </c>
      <c r="AP126" s="194">
        <f xml:space="preserve"> Time!AP$108</f>
        <v>1</v>
      </c>
      <c r="AQ126" s="194">
        <f xml:space="preserve"> Time!AQ$108</f>
        <v>1</v>
      </c>
      <c r="AR126" s="194">
        <f xml:space="preserve"> Time!AR$108</f>
        <v>1</v>
      </c>
      <c r="AS126" s="194">
        <f xml:space="preserve"> Time!AS$108</f>
        <v>1</v>
      </c>
      <c r="AT126" s="194">
        <f xml:space="preserve"> Time!AT$108</f>
        <v>1</v>
      </c>
      <c r="AU126" s="194">
        <f xml:space="preserve"> Time!AU$108</f>
        <v>1</v>
      </c>
      <c r="AV126" s="194">
        <f xml:space="preserve"> Time!AV$108</f>
        <v>1</v>
      </c>
      <c r="AW126" s="194">
        <f xml:space="preserve"> Time!AW$108</f>
        <v>1</v>
      </c>
      <c r="AX126" s="194">
        <f xml:space="preserve"> Time!AX$108</f>
        <v>1</v>
      </c>
      <c r="AY126" s="194">
        <f xml:space="preserve"> Time!AY$108</f>
        <v>1</v>
      </c>
      <c r="AZ126" s="194">
        <f xml:space="preserve"> Time!AZ$108</f>
        <v>1</v>
      </c>
      <c r="BA126" s="194">
        <f xml:space="preserve"> Time!BA$108</f>
        <v>1</v>
      </c>
      <c r="BB126" s="194">
        <f xml:space="preserve"> Time!BB$108</f>
        <v>1</v>
      </c>
      <c r="BC126" s="194">
        <f xml:space="preserve"> Time!BC$108</f>
        <v>1</v>
      </c>
      <c r="BD126" s="194">
        <f xml:space="preserve"> Time!BD$108</f>
        <v>1</v>
      </c>
      <c r="BE126" s="194">
        <f xml:space="preserve"> Time!BE$108</f>
        <v>0</v>
      </c>
      <c r="BF126" s="194">
        <f xml:space="preserve"> Time!BF$108</f>
        <v>0</v>
      </c>
      <c r="BG126" s="194">
        <f xml:space="preserve"> Time!BG$108</f>
        <v>0</v>
      </c>
      <c r="BH126" s="194">
        <f xml:space="preserve"> Time!BH$108</f>
        <v>0</v>
      </c>
      <c r="BI126" s="194">
        <f xml:space="preserve"> Time!BI$108</f>
        <v>0</v>
      </c>
      <c r="BJ126" s="194">
        <f xml:space="preserve"> Time!BJ$108</f>
        <v>0</v>
      </c>
      <c r="BK126" s="194">
        <f xml:space="preserve"> Time!BK$108</f>
        <v>0</v>
      </c>
      <c r="BL126" s="194">
        <f xml:space="preserve"> Time!BL$108</f>
        <v>0</v>
      </c>
      <c r="BM126" s="194">
        <f xml:space="preserve"> Time!BM$108</f>
        <v>0</v>
      </c>
      <c r="BN126" s="194">
        <f xml:space="preserve"> Time!BN$108</f>
        <v>0</v>
      </c>
      <c r="BO126" s="194">
        <f xml:space="preserve"> Time!BO$108</f>
        <v>0</v>
      </c>
      <c r="BP126" s="194">
        <f xml:space="preserve"> Time!BP$108</f>
        <v>0</v>
      </c>
      <c r="BQ126" s="194">
        <f xml:space="preserve"> Time!BQ$108</f>
        <v>0</v>
      </c>
      <c r="BR126" s="194">
        <f xml:space="preserve"> Time!BR$108</f>
        <v>0</v>
      </c>
      <c r="BS126" s="194">
        <f xml:space="preserve"> Time!BS$108</f>
        <v>0</v>
      </c>
      <c r="BT126" s="194">
        <f xml:space="preserve"> Time!BT$108</f>
        <v>0</v>
      </c>
      <c r="BU126" s="194">
        <f xml:space="preserve"> Time!BU$108</f>
        <v>0</v>
      </c>
      <c r="BV126" s="194">
        <f xml:space="preserve"> Time!BV$108</f>
        <v>0</v>
      </c>
      <c r="BW126" s="194">
        <f xml:space="preserve"> Time!BW$108</f>
        <v>0</v>
      </c>
      <c r="BX126" s="194">
        <f xml:space="preserve"> Time!BX$108</f>
        <v>0</v>
      </c>
      <c r="BY126" s="194">
        <f xml:space="preserve"> Time!BY$108</f>
        <v>0</v>
      </c>
      <c r="BZ126" s="194">
        <f xml:space="preserve"> Time!BZ$108</f>
        <v>0</v>
      </c>
      <c r="CA126" s="194">
        <f xml:space="preserve"> Time!CA$108</f>
        <v>0</v>
      </c>
      <c r="CB126" s="194">
        <f xml:space="preserve"> Time!CB$108</f>
        <v>0</v>
      </c>
      <c r="CC126" s="194">
        <f xml:space="preserve"> Time!CC$108</f>
        <v>0</v>
      </c>
      <c r="CD126" s="194">
        <f xml:space="preserve"> Time!CD$108</f>
        <v>0</v>
      </c>
      <c r="CE126" s="194">
        <f xml:space="preserve"> Time!CE$108</f>
        <v>0</v>
      </c>
      <c r="CF126" s="194">
        <f xml:space="preserve"> Time!CF$108</f>
        <v>0</v>
      </c>
      <c r="CG126" s="194">
        <f xml:space="preserve"> Time!CG$108</f>
        <v>0</v>
      </c>
      <c r="CH126" s="194">
        <f xml:space="preserve"> Time!CH$108</f>
        <v>0</v>
      </c>
      <c r="CI126" s="194">
        <f xml:space="preserve"> Time!CI$108</f>
        <v>0</v>
      </c>
      <c r="CJ126" s="194">
        <f xml:space="preserve"> Time!CJ$108</f>
        <v>0</v>
      </c>
      <c r="CK126" s="194">
        <f xml:space="preserve"> Time!CK$108</f>
        <v>0</v>
      </c>
      <c r="CL126" s="194">
        <f xml:space="preserve"> Time!CL$108</f>
        <v>0</v>
      </c>
      <c r="CM126" s="194">
        <f xml:space="preserve"> Time!CM$108</f>
        <v>0</v>
      </c>
      <c r="CN126" s="194">
        <f xml:space="preserve"> Time!CN$108</f>
        <v>0</v>
      </c>
      <c r="CO126" s="194">
        <f xml:space="preserve"> Time!CO$108</f>
        <v>0</v>
      </c>
      <c r="CP126" s="194">
        <f xml:space="preserve"> Time!CP$108</f>
        <v>0</v>
      </c>
      <c r="CQ126" s="194">
        <f xml:space="preserve"> Time!CQ$108</f>
        <v>0</v>
      </c>
      <c r="CR126" s="194">
        <f xml:space="preserve"> Time!CR$108</f>
        <v>0</v>
      </c>
      <c r="CS126" s="194">
        <f xml:space="preserve"> Time!CS$108</f>
        <v>0</v>
      </c>
      <c r="CT126" s="194">
        <f xml:space="preserve"> Time!CT$108</f>
        <v>0</v>
      </c>
      <c r="CU126" s="194">
        <f xml:space="preserve"> Time!CU$108</f>
        <v>0</v>
      </c>
      <c r="CV126" s="194">
        <f xml:space="preserve"> Time!CV$108</f>
        <v>0</v>
      </c>
      <c r="CW126" s="194">
        <f xml:space="preserve"> Time!CW$108</f>
        <v>0</v>
      </c>
      <c r="CX126" s="194">
        <f xml:space="preserve"> Time!CX$108</f>
        <v>0</v>
      </c>
      <c r="CY126" s="194">
        <f xml:space="preserve"> Time!CY$108</f>
        <v>0</v>
      </c>
      <c r="CZ126" s="194">
        <f xml:space="preserve"> Time!CZ$108</f>
        <v>0</v>
      </c>
      <c r="DA126" s="194">
        <f xml:space="preserve"> Time!DA$108</f>
        <v>0</v>
      </c>
      <c r="DB126" s="194">
        <f xml:space="preserve"> Time!DB$108</f>
        <v>0</v>
      </c>
      <c r="DC126" s="194">
        <f xml:space="preserve"> Time!DC$108</f>
        <v>0</v>
      </c>
      <c r="DD126" s="194">
        <f xml:space="preserve"> Time!DD$108</f>
        <v>0</v>
      </c>
      <c r="DE126" s="194">
        <f xml:space="preserve"> Time!DE$108</f>
        <v>0</v>
      </c>
      <c r="DF126" s="194">
        <f xml:space="preserve"> Time!DF$108</f>
        <v>0</v>
      </c>
      <c r="DG126" s="194">
        <f xml:space="preserve"> Time!DG$108</f>
        <v>0</v>
      </c>
      <c r="DH126" s="194">
        <f xml:space="preserve"> Time!DH$108</f>
        <v>0</v>
      </c>
      <c r="DI126" s="194">
        <f xml:space="preserve"> Time!DI$108</f>
        <v>0</v>
      </c>
      <c r="DJ126" s="194">
        <f xml:space="preserve"> Time!DJ$108</f>
        <v>0</v>
      </c>
      <c r="DK126" s="194">
        <f xml:space="preserve"> Time!DK$108</f>
        <v>0</v>
      </c>
      <c r="DL126" s="194">
        <f xml:space="preserve"> Time!DL$108</f>
        <v>0</v>
      </c>
      <c r="DM126" s="194">
        <f xml:space="preserve"> Time!DM$108</f>
        <v>0</v>
      </c>
      <c r="DN126" s="194">
        <f xml:space="preserve"> Time!DN$108</f>
        <v>0</v>
      </c>
      <c r="DO126" s="194">
        <f xml:space="preserve"> Time!DO$108</f>
        <v>0</v>
      </c>
      <c r="DP126" s="194">
        <f xml:space="preserve"> Time!DP$108</f>
        <v>0</v>
      </c>
      <c r="DQ126" s="194">
        <f xml:space="preserve"> Time!DQ$108</f>
        <v>0</v>
      </c>
      <c r="DR126" s="194">
        <f xml:space="preserve"> Time!DR$108</f>
        <v>0</v>
      </c>
      <c r="DS126" s="194">
        <f xml:space="preserve"> Time!DS$108</f>
        <v>0</v>
      </c>
      <c r="DT126" s="194">
        <f xml:space="preserve"> Time!DT$108</f>
        <v>0</v>
      </c>
      <c r="DU126" s="194">
        <f xml:space="preserve"> Time!DU$108</f>
        <v>0</v>
      </c>
      <c r="DV126" s="194">
        <f xml:space="preserve"> Time!DV$108</f>
        <v>0</v>
      </c>
      <c r="DW126" s="194">
        <f xml:space="preserve"> Time!DW$108</f>
        <v>0</v>
      </c>
      <c r="DX126" s="194">
        <f xml:space="preserve"> Time!DX$108</f>
        <v>0</v>
      </c>
      <c r="DY126" s="194">
        <f xml:space="preserve"> Time!DY$108</f>
        <v>0</v>
      </c>
      <c r="DZ126" s="194">
        <f xml:space="preserve"> Time!DZ$108</f>
        <v>0</v>
      </c>
      <c r="EA126" s="194">
        <f xml:space="preserve"> Time!EA$108</f>
        <v>0</v>
      </c>
      <c r="EB126" s="194">
        <f xml:space="preserve"> Time!EB$108</f>
        <v>0</v>
      </c>
      <c r="EC126" s="194">
        <f xml:space="preserve"> Time!EC$108</f>
        <v>0</v>
      </c>
      <c r="ED126" s="194">
        <f xml:space="preserve"> Time!ED$108</f>
        <v>0</v>
      </c>
      <c r="EE126" s="194">
        <f xml:space="preserve"> Time!EE$108</f>
        <v>0</v>
      </c>
      <c r="EF126" s="194">
        <f xml:space="preserve"> Time!EF$108</f>
        <v>0</v>
      </c>
      <c r="EG126" s="194">
        <f xml:space="preserve"> Time!EG$108</f>
        <v>0</v>
      </c>
      <c r="EH126" s="194">
        <f xml:space="preserve"> Time!EH$108</f>
        <v>0</v>
      </c>
      <c r="EI126" s="194">
        <f xml:space="preserve"> Time!EI$108</f>
        <v>0</v>
      </c>
      <c r="EJ126" s="194">
        <f xml:space="preserve"> Time!EJ$108</f>
        <v>0</v>
      </c>
      <c r="EK126" s="194">
        <f xml:space="preserve"> Time!EK$108</f>
        <v>0</v>
      </c>
      <c r="EL126" s="194">
        <f xml:space="preserve"> Time!EL$108</f>
        <v>0</v>
      </c>
      <c r="EM126" s="194">
        <f xml:space="preserve"> Time!EM$108</f>
        <v>0</v>
      </c>
      <c r="EN126" s="194">
        <f xml:space="preserve"> Time!EN$108</f>
        <v>0</v>
      </c>
      <c r="EO126" s="194">
        <f xml:space="preserve"> Time!EO$108</f>
        <v>0</v>
      </c>
      <c r="EP126" s="194">
        <f xml:space="preserve"> Time!EP$108</f>
        <v>0</v>
      </c>
      <c r="EQ126" s="194">
        <f xml:space="preserve"> Time!EQ$108</f>
        <v>0</v>
      </c>
      <c r="ER126" s="194">
        <f xml:space="preserve"> Time!ER$108</f>
        <v>0</v>
      </c>
      <c r="ES126" s="194">
        <f xml:space="preserve"> Time!ES$108</f>
        <v>0</v>
      </c>
      <c r="ET126" s="194">
        <f xml:space="preserve"> Time!ET$108</f>
        <v>0</v>
      </c>
      <c r="EU126" s="194">
        <f xml:space="preserve"> Time!EU$108</f>
        <v>0</v>
      </c>
      <c r="EV126" s="194">
        <f xml:space="preserve"> Time!EV$108</f>
        <v>0</v>
      </c>
      <c r="EW126" s="194">
        <f xml:space="preserve"> Time!EW$108</f>
        <v>0</v>
      </c>
      <c r="EX126" s="194">
        <f xml:space="preserve"> Time!EX$108</f>
        <v>0</v>
      </c>
      <c r="EY126" s="194">
        <f xml:space="preserve"> Time!EY$108</f>
        <v>0</v>
      </c>
      <c r="EZ126" s="194">
        <f xml:space="preserve"> Time!EZ$108</f>
        <v>0</v>
      </c>
      <c r="FA126" s="194">
        <f xml:space="preserve"> Time!FA$108</f>
        <v>0</v>
      </c>
      <c r="FB126" s="194">
        <f xml:space="preserve"> Time!FB$108</f>
        <v>0</v>
      </c>
      <c r="FC126" s="194">
        <f xml:space="preserve"> Time!FC$108</f>
        <v>0</v>
      </c>
      <c r="FD126" s="194">
        <f xml:space="preserve"> Time!FD$108</f>
        <v>0</v>
      </c>
      <c r="FE126" s="194">
        <f xml:space="preserve"> Time!FE$108</f>
        <v>0</v>
      </c>
      <c r="FF126" s="194">
        <f xml:space="preserve"> Time!FF$108</f>
        <v>0</v>
      </c>
      <c r="FG126" s="194">
        <f xml:space="preserve"> Time!FG$108</f>
        <v>0</v>
      </c>
      <c r="FH126" s="194">
        <f xml:space="preserve"> Time!FH$108</f>
        <v>0</v>
      </c>
      <c r="FI126" s="194">
        <f xml:space="preserve"> Time!FI$108</f>
        <v>0</v>
      </c>
      <c r="FJ126" s="194">
        <f xml:space="preserve"> Time!FJ$108</f>
        <v>0</v>
      </c>
      <c r="FK126" s="194">
        <f xml:space="preserve"> Time!FK$108</f>
        <v>0</v>
      </c>
      <c r="FL126" s="194">
        <f xml:space="preserve"> Time!FL$108</f>
        <v>0</v>
      </c>
      <c r="FM126" s="194">
        <f xml:space="preserve"> Time!FM$108</f>
        <v>0</v>
      </c>
      <c r="FN126" s="194">
        <f xml:space="preserve"> Time!FN$108</f>
        <v>0</v>
      </c>
      <c r="FO126" s="194">
        <f xml:space="preserve"> Time!FO$108</f>
        <v>0</v>
      </c>
      <c r="FP126" s="194">
        <f xml:space="preserve"> Time!FP$108</f>
        <v>0</v>
      </c>
      <c r="FQ126" s="194">
        <f xml:space="preserve"> Time!FQ$108</f>
        <v>0</v>
      </c>
      <c r="FR126" s="194">
        <f xml:space="preserve"> Time!FR$108</f>
        <v>0</v>
      </c>
      <c r="FS126" s="194">
        <f xml:space="preserve"> Time!FS$108</f>
        <v>0</v>
      </c>
      <c r="FT126" s="194">
        <f xml:space="preserve"> Time!FT$108</f>
        <v>0</v>
      </c>
      <c r="FU126" s="194">
        <f xml:space="preserve"> Time!FU$108</f>
        <v>0</v>
      </c>
      <c r="FV126" s="194">
        <f xml:space="preserve"> Time!FV$108</f>
        <v>0</v>
      </c>
      <c r="FW126" s="194">
        <f xml:space="preserve"> Time!FW$108</f>
        <v>0</v>
      </c>
      <c r="FX126" s="194">
        <f xml:space="preserve"> Time!FX$108</f>
        <v>0</v>
      </c>
      <c r="FY126" s="194">
        <f xml:space="preserve"> Time!FY$108</f>
        <v>0</v>
      </c>
      <c r="FZ126" s="194">
        <f xml:space="preserve"> Time!FZ$108</f>
        <v>0</v>
      </c>
      <c r="GA126" s="194">
        <f xml:space="preserve"> Time!GA$108</f>
        <v>0</v>
      </c>
      <c r="GB126" s="194">
        <f xml:space="preserve"> Time!GB$108</f>
        <v>0</v>
      </c>
      <c r="GC126" s="194">
        <f xml:space="preserve"> Time!GC$108</f>
        <v>0</v>
      </c>
      <c r="GD126" s="194">
        <f xml:space="preserve"> Time!GD$108</f>
        <v>0</v>
      </c>
      <c r="GE126" s="194">
        <f xml:space="preserve"> Time!GE$108</f>
        <v>0</v>
      </c>
      <c r="GF126" s="194">
        <f xml:space="preserve"> Time!GF$108</f>
        <v>0</v>
      </c>
      <c r="GG126" s="194">
        <f xml:space="preserve"> Time!GG$108</f>
        <v>0</v>
      </c>
      <c r="GH126" s="194">
        <f xml:space="preserve"> Time!GH$108</f>
        <v>0</v>
      </c>
      <c r="GI126" s="194">
        <f xml:space="preserve"> Time!GI$108</f>
        <v>0</v>
      </c>
      <c r="GJ126" s="194">
        <f xml:space="preserve"> Time!GJ$108</f>
        <v>0</v>
      </c>
    </row>
    <row r="127" spans="1:192" s="193" customFormat="1" x14ac:dyDescent="0.25">
      <c r="A127" s="142"/>
      <c r="B127" s="142"/>
      <c r="C127" s="143"/>
      <c r="D127" s="144"/>
      <c r="E127" s="192" t="s">
        <v>184</v>
      </c>
      <c r="F127" s="192"/>
      <c r="G127" s="192" t="str">
        <f xml:space="preserve"> SMU</f>
        <v>$ 000s</v>
      </c>
      <c r="H127" s="192">
        <f xml:space="preserve"> SUM(J127:GJ127)</f>
        <v>115609.17786397398</v>
      </c>
      <c r="I127" s="145"/>
      <c r="J127" s="192">
        <f t="shared" ref="J127:AO127" si="395" xml:space="preserve"> J124 * J125 * J126</f>
        <v>0</v>
      </c>
      <c r="K127" s="192">
        <f t="shared" si="395"/>
        <v>0</v>
      </c>
      <c r="L127" s="192">
        <f t="shared" si="395"/>
        <v>0</v>
      </c>
      <c r="M127" s="192">
        <f t="shared" si="395"/>
        <v>0</v>
      </c>
      <c r="N127" s="192">
        <f t="shared" si="395"/>
        <v>0</v>
      </c>
      <c r="O127" s="192">
        <f t="shared" si="395"/>
        <v>0</v>
      </c>
      <c r="P127" s="192">
        <f t="shared" si="395"/>
        <v>0</v>
      </c>
      <c r="Q127" s="192">
        <f t="shared" si="395"/>
        <v>5938.613927428175</v>
      </c>
      <c r="R127" s="192">
        <f t="shared" si="395"/>
        <v>5710.1127904324067</v>
      </c>
      <c r="S127" s="192">
        <f t="shared" si="395"/>
        <v>5667.0203175864726</v>
      </c>
      <c r="T127" s="192">
        <f t="shared" si="395"/>
        <v>5436.337497287418</v>
      </c>
      <c r="U127" s="192">
        <f t="shared" si="395"/>
        <v>5383.953350901229</v>
      </c>
      <c r="V127" s="192">
        <f t="shared" si="395"/>
        <v>5153.6794088102079</v>
      </c>
      <c r="W127" s="192">
        <f t="shared" si="395"/>
        <v>5092.1251431761239</v>
      </c>
      <c r="X127" s="192">
        <f t="shared" si="395"/>
        <v>4888.7236526856259</v>
      </c>
      <c r="Y127" s="192">
        <f t="shared" si="395"/>
        <v>4791.6256630307826</v>
      </c>
      <c r="Z127" s="192">
        <f t="shared" si="395"/>
        <v>4562.0421800094173</v>
      </c>
      <c r="AA127" s="192">
        <f t="shared" si="395"/>
        <v>4680.0685192650599</v>
      </c>
      <c r="AB127" s="192">
        <f t="shared" si="395"/>
        <v>4445.5522887104562</v>
      </c>
      <c r="AC127" s="192">
        <f t="shared" si="395"/>
        <v>4356.373869968178</v>
      </c>
      <c r="AD127" s="192">
        <f t="shared" si="395"/>
        <v>4121.3248517248885</v>
      </c>
      <c r="AE127" s="192">
        <f t="shared" si="395"/>
        <v>4021.4247982321881</v>
      </c>
      <c r="AF127" s="192">
        <f t="shared" si="395"/>
        <v>3807.7271870553309</v>
      </c>
      <c r="AG127" s="192">
        <f t="shared" si="395"/>
        <v>3675.3062496348666</v>
      </c>
      <c r="AH127" s="192">
        <f t="shared" si="395"/>
        <v>3440.5478177828236</v>
      </c>
      <c r="AI127" s="192">
        <f t="shared" si="395"/>
        <v>3317.5792295486667</v>
      </c>
      <c r="AJ127" s="192">
        <f t="shared" si="395"/>
        <v>3082.2564883350774</v>
      </c>
      <c r="AK127" s="192">
        <f t="shared" si="395"/>
        <v>3102.5501414100841</v>
      </c>
      <c r="AL127" s="192">
        <f t="shared" si="395"/>
        <v>2858.4927310924895</v>
      </c>
      <c r="AM127" s="192">
        <f t="shared" si="395"/>
        <v>2707.0823121010435</v>
      </c>
      <c r="AN127" s="192">
        <f t="shared" si="395"/>
        <v>2476.009411504167</v>
      </c>
      <c r="AO127" s="192">
        <f t="shared" si="395"/>
        <v>2296.9575360967874</v>
      </c>
      <c r="AP127" s="192">
        <f t="shared" ref="AP127:BU127" si="396" xml:space="preserve"> AP124 * AP125 * AP126</f>
        <v>2051.494748198028</v>
      </c>
      <c r="AQ127" s="192">
        <f t="shared" si="396"/>
        <v>1871.4251910883559</v>
      </c>
      <c r="AR127" s="192">
        <f t="shared" si="396"/>
        <v>1624.7699655248452</v>
      </c>
      <c r="AS127" s="192">
        <f t="shared" si="396"/>
        <v>1429.7502607502834</v>
      </c>
      <c r="AT127" s="192">
        <f t="shared" si="396"/>
        <v>1181.9985955716709</v>
      </c>
      <c r="AU127" s="192">
        <f t="shared" si="396"/>
        <v>971.05133050916561</v>
      </c>
      <c r="AV127" s="192">
        <f t="shared" si="396"/>
        <v>726.10892568673887</v>
      </c>
      <c r="AW127" s="192">
        <f t="shared" si="396"/>
        <v>494.50810762067874</v>
      </c>
      <c r="AX127" s="192">
        <f t="shared" si="396"/>
        <v>244.58337521422496</v>
      </c>
      <c r="AY127" s="192">
        <f t="shared" si="396"/>
        <v>1.2263976532267407E-12</v>
      </c>
      <c r="AZ127" s="192">
        <f t="shared" si="396"/>
        <v>1.2071764780961937E-12</v>
      </c>
      <c r="BA127" s="192">
        <f t="shared" si="396"/>
        <v>1.2276735813227586E-12</v>
      </c>
      <c r="BB127" s="192">
        <f t="shared" si="396"/>
        <v>1.2082446695179291E-12</v>
      </c>
      <c r="BC127" s="192">
        <f t="shared" si="396"/>
        <v>1.2288952146061802E-12</v>
      </c>
      <c r="BD127" s="192">
        <f t="shared" si="396"/>
        <v>1.2165043416542985E-12</v>
      </c>
      <c r="BE127" s="192">
        <f t="shared" si="396"/>
        <v>0</v>
      </c>
      <c r="BF127" s="192">
        <f t="shared" si="396"/>
        <v>0</v>
      </c>
      <c r="BG127" s="192">
        <f t="shared" si="396"/>
        <v>0</v>
      </c>
      <c r="BH127" s="192">
        <f t="shared" si="396"/>
        <v>0</v>
      </c>
      <c r="BI127" s="192">
        <f t="shared" si="396"/>
        <v>0</v>
      </c>
      <c r="BJ127" s="192">
        <f t="shared" si="396"/>
        <v>0</v>
      </c>
      <c r="BK127" s="192">
        <f t="shared" si="396"/>
        <v>0</v>
      </c>
      <c r="BL127" s="192">
        <f t="shared" si="396"/>
        <v>0</v>
      </c>
      <c r="BM127" s="192">
        <f t="shared" si="396"/>
        <v>0</v>
      </c>
      <c r="BN127" s="192">
        <f t="shared" si="396"/>
        <v>0</v>
      </c>
      <c r="BO127" s="192">
        <f t="shared" si="396"/>
        <v>0</v>
      </c>
      <c r="BP127" s="192">
        <f t="shared" si="396"/>
        <v>0</v>
      </c>
      <c r="BQ127" s="192">
        <f t="shared" si="396"/>
        <v>0</v>
      </c>
      <c r="BR127" s="192">
        <f t="shared" si="396"/>
        <v>0</v>
      </c>
      <c r="BS127" s="192">
        <f t="shared" si="396"/>
        <v>0</v>
      </c>
      <c r="BT127" s="192">
        <f t="shared" si="396"/>
        <v>0</v>
      </c>
      <c r="BU127" s="192">
        <f t="shared" si="396"/>
        <v>0</v>
      </c>
      <c r="BV127" s="192">
        <f t="shared" ref="BV127:DA127" si="397" xml:space="preserve"> BV124 * BV125 * BV126</f>
        <v>0</v>
      </c>
      <c r="BW127" s="192">
        <f t="shared" si="397"/>
        <v>0</v>
      </c>
      <c r="BX127" s="192">
        <f t="shared" si="397"/>
        <v>0</v>
      </c>
      <c r="BY127" s="192">
        <f t="shared" si="397"/>
        <v>0</v>
      </c>
      <c r="BZ127" s="192">
        <f t="shared" si="397"/>
        <v>0</v>
      </c>
      <c r="CA127" s="192">
        <f t="shared" si="397"/>
        <v>0</v>
      </c>
      <c r="CB127" s="192">
        <f t="shared" si="397"/>
        <v>0</v>
      </c>
      <c r="CC127" s="192">
        <f t="shared" si="397"/>
        <v>0</v>
      </c>
      <c r="CD127" s="192">
        <f t="shared" si="397"/>
        <v>0</v>
      </c>
      <c r="CE127" s="192">
        <f t="shared" si="397"/>
        <v>0</v>
      </c>
      <c r="CF127" s="192">
        <f t="shared" si="397"/>
        <v>0</v>
      </c>
      <c r="CG127" s="192">
        <f t="shared" si="397"/>
        <v>0</v>
      </c>
      <c r="CH127" s="192">
        <f t="shared" si="397"/>
        <v>0</v>
      </c>
      <c r="CI127" s="192">
        <f t="shared" si="397"/>
        <v>0</v>
      </c>
      <c r="CJ127" s="192">
        <f t="shared" si="397"/>
        <v>0</v>
      </c>
      <c r="CK127" s="192">
        <f t="shared" si="397"/>
        <v>0</v>
      </c>
      <c r="CL127" s="192">
        <f t="shared" si="397"/>
        <v>0</v>
      </c>
      <c r="CM127" s="192">
        <f t="shared" si="397"/>
        <v>0</v>
      </c>
      <c r="CN127" s="192">
        <f t="shared" si="397"/>
        <v>0</v>
      </c>
      <c r="CO127" s="192">
        <f t="shared" si="397"/>
        <v>0</v>
      </c>
      <c r="CP127" s="192">
        <f t="shared" si="397"/>
        <v>0</v>
      </c>
      <c r="CQ127" s="192">
        <f t="shared" si="397"/>
        <v>0</v>
      </c>
      <c r="CR127" s="192">
        <f t="shared" si="397"/>
        <v>0</v>
      </c>
      <c r="CS127" s="192">
        <f t="shared" si="397"/>
        <v>0</v>
      </c>
      <c r="CT127" s="192">
        <f t="shared" si="397"/>
        <v>0</v>
      </c>
      <c r="CU127" s="192">
        <f t="shared" si="397"/>
        <v>0</v>
      </c>
      <c r="CV127" s="192">
        <f t="shared" si="397"/>
        <v>0</v>
      </c>
      <c r="CW127" s="192">
        <f t="shared" si="397"/>
        <v>0</v>
      </c>
      <c r="CX127" s="192">
        <f t="shared" si="397"/>
        <v>0</v>
      </c>
      <c r="CY127" s="192">
        <f t="shared" si="397"/>
        <v>0</v>
      </c>
      <c r="CZ127" s="192">
        <f t="shared" si="397"/>
        <v>0</v>
      </c>
      <c r="DA127" s="192">
        <f t="shared" si="397"/>
        <v>0</v>
      </c>
      <c r="DB127" s="192">
        <f t="shared" ref="DB127:EG127" si="398" xml:space="preserve"> DB124 * DB125 * DB126</f>
        <v>0</v>
      </c>
      <c r="DC127" s="192">
        <f t="shared" si="398"/>
        <v>0</v>
      </c>
      <c r="DD127" s="192">
        <f t="shared" si="398"/>
        <v>0</v>
      </c>
      <c r="DE127" s="192">
        <f t="shared" si="398"/>
        <v>0</v>
      </c>
      <c r="DF127" s="192">
        <f t="shared" si="398"/>
        <v>0</v>
      </c>
      <c r="DG127" s="192">
        <f t="shared" si="398"/>
        <v>0</v>
      </c>
      <c r="DH127" s="192">
        <f t="shared" si="398"/>
        <v>0</v>
      </c>
      <c r="DI127" s="192">
        <f t="shared" si="398"/>
        <v>0</v>
      </c>
      <c r="DJ127" s="192">
        <f t="shared" si="398"/>
        <v>0</v>
      </c>
      <c r="DK127" s="192">
        <f t="shared" si="398"/>
        <v>0</v>
      </c>
      <c r="DL127" s="192">
        <f t="shared" si="398"/>
        <v>0</v>
      </c>
      <c r="DM127" s="192">
        <f t="shared" si="398"/>
        <v>0</v>
      </c>
      <c r="DN127" s="192">
        <f t="shared" si="398"/>
        <v>0</v>
      </c>
      <c r="DO127" s="192">
        <f t="shared" si="398"/>
        <v>0</v>
      </c>
      <c r="DP127" s="192">
        <f t="shared" si="398"/>
        <v>0</v>
      </c>
      <c r="DQ127" s="192">
        <f t="shared" si="398"/>
        <v>0</v>
      </c>
      <c r="DR127" s="192">
        <f t="shared" si="398"/>
        <v>0</v>
      </c>
      <c r="DS127" s="192">
        <f t="shared" si="398"/>
        <v>0</v>
      </c>
      <c r="DT127" s="192">
        <f t="shared" si="398"/>
        <v>0</v>
      </c>
      <c r="DU127" s="192">
        <f t="shared" si="398"/>
        <v>0</v>
      </c>
      <c r="DV127" s="192">
        <f t="shared" si="398"/>
        <v>0</v>
      </c>
      <c r="DW127" s="192">
        <f t="shared" si="398"/>
        <v>0</v>
      </c>
      <c r="DX127" s="192">
        <f t="shared" si="398"/>
        <v>0</v>
      </c>
      <c r="DY127" s="192">
        <f t="shared" si="398"/>
        <v>0</v>
      </c>
      <c r="DZ127" s="192">
        <f t="shared" si="398"/>
        <v>0</v>
      </c>
      <c r="EA127" s="192">
        <f t="shared" si="398"/>
        <v>0</v>
      </c>
      <c r="EB127" s="192">
        <f t="shared" si="398"/>
        <v>0</v>
      </c>
      <c r="EC127" s="192">
        <f t="shared" si="398"/>
        <v>0</v>
      </c>
      <c r="ED127" s="192">
        <f t="shared" si="398"/>
        <v>0</v>
      </c>
      <c r="EE127" s="192">
        <f t="shared" si="398"/>
        <v>0</v>
      </c>
      <c r="EF127" s="192">
        <f t="shared" si="398"/>
        <v>0</v>
      </c>
      <c r="EG127" s="192">
        <f t="shared" si="398"/>
        <v>0</v>
      </c>
      <c r="EH127" s="192">
        <f t="shared" ref="EH127:FM127" si="399" xml:space="preserve"> EH124 * EH125 * EH126</f>
        <v>0</v>
      </c>
      <c r="EI127" s="192">
        <f t="shared" si="399"/>
        <v>0</v>
      </c>
      <c r="EJ127" s="192">
        <f t="shared" si="399"/>
        <v>0</v>
      </c>
      <c r="EK127" s="192">
        <f t="shared" si="399"/>
        <v>0</v>
      </c>
      <c r="EL127" s="192">
        <f t="shared" si="399"/>
        <v>0</v>
      </c>
      <c r="EM127" s="192">
        <f t="shared" si="399"/>
        <v>0</v>
      </c>
      <c r="EN127" s="192">
        <f t="shared" si="399"/>
        <v>0</v>
      </c>
      <c r="EO127" s="192">
        <f t="shared" si="399"/>
        <v>0</v>
      </c>
      <c r="EP127" s="192">
        <f t="shared" si="399"/>
        <v>0</v>
      </c>
      <c r="EQ127" s="192">
        <f t="shared" si="399"/>
        <v>0</v>
      </c>
      <c r="ER127" s="192">
        <f t="shared" si="399"/>
        <v>0</v>
      </c>
      <c r="ES127" s="192">
        <f t="shared" si="399"/>
        <v>0</v>
      </c>
      <c r="ET127" s="192">
        <f t="shared" si="399"/>
        <v>0</v>
      </c>
      <c r="EU127" s="192">
        <f t="shared" si="399"/>
        <v>0</v>
      </c>
      <c r="EV127" s="192">
        <f t="shared" si="399"/>
        <v>0</v>
      </c>
      <c r="EW127" s="192">
        <f t="shared" si="399"/>
        <v>0</v>
      </c>
      <c r="EX127" s="192">
        <f t="shared" si="399"/>
        <v>0</v>
      </c>
      <c r="EY127" s="192">
        <f t="shared" si="399"/>
        <v>0</v>
      </c>
      <c r="EZ127" s="192">
        <f t="shared" si="399"/>
        <v>0</v>
      </c>
      <c r="FA127" s="192">
        <f t="shared" si="399"/>
        <v>0</v>
      </c>
      <c r="FB127" s="192">
        <f t="shared" si="399"/>
        <v>0</v>
      </c>
      <c r="FC127" s="192">
        <f t="shared" si="399"/>
        <v>0</v>
      </c>
      <c r="FD127" s="192">
        <f t="shared" si="399"/>
        <v>0</v>
      </c>
      <c r="FE127" s="192">
        <f t="shared" si="399"/>
        <v>0</v>
      </c>
      <c r="FF127" s="192">
        <f t="shared" si="399"/>
        <v>0</v>
      </c>
      <c r="FG127" s="192">
        <f t="shared" si="399"/>
        <v>0</v>
      </c>
      <c r="FH127" s="192">
        <f t="shared" si="399"/>
        <v>0</v>
      </c>
      <c r="FI127" s="192">
        <f t="shared" si="399"/>
        <v>0</v>
      </c>
      <c r="FJ127" s="192">
        <f t="shared" si="399"/>
        <v>0</v>
      </c>
      <c r="FK127" s="192">
        <f t="shared" si="399"/>
        <v>0</v>
      </c>
      <c r="FL127" s="192">
        <f t="shared" si="399"/>
        <v>0</v>
      </c>
      <c r="FM127" s="192">
        <f t="shared" si="399"/>
        <v>0</v>
      </c>
      <c r="FN127" s="192">
        <f t="shared" ref="FN127:GJ127" si="400" xml:space="preserve"> FN124 * FN125 * FN126</f>
        <v>0</v>
      </c>
      <c r="FO127" s="192">
        <f t="shared" si="400"/>
        <v>0</v>
      </c>
      <c r="FP127" s="192">
        <f t="shared" si="400"/>
        <v>0</v>
      </c>
      <c r="FQ127" s="192">
        <f t="shared" si="400"/>
        <v>0</v>
      </c>
      <c r="FR127" s="192">
        <f t="shared" si="400"/>
        <v>0</v>
      </c>
      <c r="FS127" s="192">
        <f t="shared" si="400"/>
        <v>0</v>
      </c>
      <c r="FT127" s="192">
        <f t="shared" si="400"/>
        <v>0</v>
      </c>
      <c r="FU127" s="192">
        <f t="shared" si="400"/>
        <v>0</v>
      </c>
      <c r="FV127" s="192">
        <f t="shared" si="400"/>
        <v>0</v>
      </c>
      <c r="FW127" s="192">
        <f t="shared" si="400"/>
        <v>0</v>
      </c>
      <c r="FX127" s="192">
        <f t="shared" si="400"/>
        <v>0</v>
      </c>
      <c r="FY127" s="192">
        <f t="shared" si="400"/>
        <v>0</v>
      </c>
      <c r="FZ127" s="192">
        <f t="shared" si="400"/>
        <v>0</v>
      </c>
      <c r="GA127" s="192">
        <f t="shared" si="400"/>
        <v>0</v>
      </c>
      <c r="GB127" s="192">
        <f t="shared" si="400"/>
        <v>0</v>
      </c>
      <c r="GC127" s="192">
        <f t="shared" si="400"/>
        <v>0</v>
      </c>
      <c r="GD127" s="192">
        <f t="shared" si="400"/>
        <v>0</v>
      </c>
      <c r="GE127" s="192">
        <f t="shared" si="400"/>
        <v>0</v>
      </c>
      <c r="GF127" s="192">
        <f t="shared" si="400"/>
        <v>0</v>
      </c>
      <c r="GG127" s="192">
        <f t="shared" si="400"/>
        <v>0</v>
      </c>
      <c r="GH127" s="192">
        <f t="shared" si="400"/>
        <v>0</v>
      </c>
      <c r="GI127" s="192">
        <f t="shared" si="400"/>
        <v>0</v>
      </c>
      <c r="GJ127" s="192">
        <f t="shared" si="400"/>
        <v>0</v>
      </c>
    </row>
    <row r="128" spans="1:192" s="193" customFormat="1" x14ac:dyDescent="0.25">
      <c r="A128" s="142"/>
      <c r="B128" s="142"/>
      <c r="C128" s="143"/>
      <c r="D128" s="144"/>
      <c r="E128" s="192" t="str">
        <f xml:space="preserve"> LEFT(E127, LEN(E127) - 4)</f>
        <v>Senior debt interest</v>
      </c>
      <c r="F128" s="192"/>
      <c r="G128" s="192" t="str">
        <f xml:space="preserve"> SMU</f>
        <v>$ 000s</v>
      </c>
      <c r="H128" s="192">
        <f xml:space="preserve"> SUM(J128:GJ128)</f>
        <v>-115609.17786397398</v>
      </c>
      <c r="I128" s="145"/>
      <c r="J128" s="192">
        <f t="shared" ref="J128:BD128" si="401" xml:space="preserve"> -1 * J127</f>
        <v>0</v>
      </c>
      <c r="K128" s="192">
        <f t="shared" si="401"/>
        <v>0</v>
      </c>
      <c r="L128" s="192">
        <f t="shared" si="401"/>
        <v>0</v>
      </c>
      <c r="M128" s="192">
        <f t="shared" si="401"/>
        <v>0</v>
      </c>
      <c r="N128" s="192">
        <f t="shared" si="401"/>
        <v>0</v>
      </c>
      <c r="O128" s="192">
        <f t="shared" si="401"/>
        <v>0</v>
      </c>
      <c r="P128" s="192">
        <f t="shared" si="401"/>
        <v>0</v>
      </c>
      <c r="Q128" s="192">
        <f t="shared" si="401"/>
        <v>-5938.613927428175</v>
      </c>
      <c r="R128" s="192">
        <f t="shared" si="401"/>
        <v>-5710.1127904324067</v>
      </c>
      <c r="S128" s="192">
        <f t="shared" si="401"/>
        <v>-5667.0203175864726</v>
      </c>
      <c r="T128" s="192">
        <f t="shared" si="401"/>
        <v>-5436.337497287418</v>
      </c>
      <c r="U128" s="192">
        <f t="shared" si="401"/>
        <v>-5383.953350901229</v>
      </c>
      <c r="V128" s="192">
        <f t="shared" si="401"/>
        <v>-5153.6794088102079</v>
      </c>
      <c r="W128" s="192">
        <f t="shared" si="401"/>
        <v>-5092.1251431761239</v>
      </c>
      <c r="X128" s="192">
        <f t="shared" si="401"/>
        <v>-4888.7236526856259</v>
      </c>
      <c r="Y128" s="192">
        <f t="shared" si="401"/>
        <v>-4791.6256630307826</v>
      </c>
      <c r="Z128" s="192">
        <f t="shared" si="401"/>
        <v>-4562.0421800094173</v>
      </c>
      <c r="AA128" s="192">
        <f t="shared" si="401"/>
        <v>-4680.0685192650599</v>
      </c>
      <c r="AB128" s="192">
        <f t="shared" si="401"/>
        <v>-4445.5522887104562</v>
      </c>
      <c r="AC128" s="192">
        <f t="shared" si="401"/>
        <v>-4356.373869968178</v>
      </c>
      <c r="AD128" s="192">
        <f t="shared" si="401"/>
        <v>-4121.3248517248885</v>
      </c>
      <c r="AE128" s="192">
        <f t="shared" si="401"/>
        <v>-4021.4247982321881</v>
      </c>
      <c r="AF128" s="192">
        <f t="shared" si="401"/>
        <v>-3807.7271870553309</v>
      </c>
      <c r="AG128" s="192">
        <f t="shared" si="401"/>
        <v>-3675.3062496348666</v>
      </c>
      <c r="AH128" s="192">
        <f t="shared" si="401"/>
        <v>-3440.5478177828236</v>
      </c>
      <c r="AI128" s="192">
        <f t="shared" si="401"/>
        <v>-3317.5792295486667</v>
      </c>
      <c r="AJ128" s="192">
        <f t="shared" si="401"/>
        <v>-3082.2564883350774</v>
      </c>
      <c r="AK128" s="192">
        <f t="shared" si="401"/>
        <v>-3102.5501414100841</v>
      </c>
      <c r="AL128" s="192">
        <f t="shared" si="401"/>
        <v>-2858.4927310924895</v>
      </c>
      <c r="AM128" s="192">
        <f t="shared" si="401"/>
        <v>-2707.0823121010435</v>
      </c>
      <c r="AN128" s="192">
        <f t="shared" si="401"/>
        <v>-2476.009411504167</v>
      </c>
      <c r="AO128" s="192">
        <f t="shared" si="401"/>
        <v>-2296.9575360967874</v>
      </c>
      <c r="AP128" s="192">
        <f t="shared" si="401"/>
        <v>-2051.494748198028</v>
      </c>
      <c r="AQ128" s="192">
        <f t="shared" si="401"/>
        <v>-1871.4251910883559</v>
      </c>
      <c r="AR128" s="192">
        <f t="shared" si="401"/>
        <v>-1624.7699655248452</v>
      </c>
      <c r="AS128" s="192">
        <f t="shared" si="401"/>
        <v>-1429.7502607502834</v>
      </c>
      <c r="AT128" s="192">
        <f t="shared" si="401"/>
        <v>-1181.9985955716709</v>
      </c>
      <c r="AU128" s="192">
        <f t="shared" si="401"/>
        <v>-971.05133050916561</v>
      </c>
      <c r="AV128" s="192">
        <f t="shared" si="401"/>
        <v>-726.10892568673887</v>
      </c>
      <c r="AW128" s="192">
        <f t="shared" si="401"/>
        <v>-494.50810762067874</v>
      </c>
      <c r="AX128" s="192">
        <f t="shared" si="401"/>
        <v>-244.58337521422496</v>
      </c>
      <c r="AY128" s="192">
        <f t="shared" si="401"/>
        <v>-1.2263976532267407E-12</v>
      </c>
      <c r="AZ128" s="192">
        <f t="shared" si="401"/>
        <v>-1.2071764780961937E-12</v>
      </c>
      <c r="BA128" s="192">
        <f t="shared" si="401"/>
        <v>-1.2276735813227586E-12</v>
      </c>
      <c r="BB128" s="192">
        <f t="shared" si="401"/>
        <v>-1.2082446695179291E-12</v>
      </c>
      <c r="BC128" s="192">
        <f t="shared" si="401"/>
        <v>-1.2288952146061802E-12</v>
      </c>
      <c r="BD128" s="192">
        <f t="shared" si="401"/>
        <v>-1.2165043416542985E-12</v>
      </c>
      <c r="BE128" s="192">
        <f t="shared" ref="BE128:DP128" si="402" xml:space="preserve"> -1 * BE127</f>
        <v>0</v>
      </c>
      <c r="BF128" s="192">
        <f t="shared" si="402"/>
        <v>0</v>
      </c>
      <c r="BG128" s="192">
        <f t="shared" si="402"/>
        <v>0</v>
      </c>
      <c r="BH128" s="192">
        <f t="shared" si="402"/>
        <v>0</v>
      </c>
      <c r="BI128" s="192">
        <f t="shared" si="402"/>
        <v>0</v>
      </c>
      <c r="BJ128" s="192">
        <f t="shared" si="402"/>
        <v>0</v>
      </c>
      <c r="BK128" s="192">
        <f t="shared" si="402"/>
        <v>0</v>
      </c>
      <c r="BL128" s="192">
        <f t="shared" si="402"/>
        <v>0</v>
      </c>
      <c r="BM128" s="192">
        <f t="shared" si="402"/>
        <v>0</v>
      </c>
      <c r="BN128" s="192">
        <f t="shared" si="402"/>
        <v>0</v>
      </c>
      <c r="BO128" s="192">
        <f t="shared" si="402"/>
        <v>0</v>
      </c>
      <c r="BP128" s="192">
        <f t="shared" si="402"/>
        <v>0</v>
      </c>
      <c r="BQ128" s="192">
        <f t="shared" si="402"/>
        <v>0</v>
      </c>
      <c r="BR128" s="192">
        <f t="shared" si="402"/>
        <v>0</v>
      </c>
      <c r="BS128" s="192">
        <f t="shared" si="402"/>
        <v>0</v>
      </c>
      <c r="BT128" s="192">
        <f t="shared" si="402"/>
        <v>0</v>
      </c>
      <c r="BU128" s="192">
        <f t="shared" si="402"/>
        <v>0</v>
      </c>
      <c r="BV128" s="192">
        <f t="shared" si="402"/>
        <v>0</v>
      </c>
      <c r="BW128" s="192">
        <f t="shared" si="402"/>
        <v>0</v>
      </c>
      <c r="BX128" s="192">
        <f t="shared" si="402"/>
        <v>0</v>
      </c>
      <c r="BY128" s="192">
        <f t="shared" si="402"/>
        <v>0</v>
      </c>
      <c r="BZ128" s="192">
        <f t="shared" si="402"/>
        <v>0</v>
      </c>
      <c r="CA128" s="192">
        <f t="shared" si="402"/>
        <v>0</v>
      </c>
      <c r="CB128" s="192">
        <f t="shared" si="402"/>
        <v>0</v>
      </c>
      <c r="CC128" s="192">
        <f t="shared" si="402"/>
        <v>0</v>
      </c>
      <c r="CD128" s="192">
        <f t="shared" si="402"/>
        <v>0</v>
      </c>
      <c r="CE128" s="192">
        <f t="shared" si="402"/>
        <v>0</v>
      </c>
      <c r="CF128" s="192">
        <f t="shared" si="402"/>
        <v>0</v>
      </c>
      <c r="CG128" s="192">
        <f t="shared" si="402"/>
        <v>0</v>
      </c>
      <c r="CH128" s="192">
        <f t="shared" si="402"/>
        <v>0</v>
      </c>
      <c r="CI128" s="192">
        <f t="shared" si="402"/>
        <v>0</v>
      </c>
      <c r="CJ128" s="192">
        <f t="shared" si="402"/>
        <v>0</v>
      </c>
      <c r="CK128" s="192">
        <f t="shared" si="402"/>
        <v>0</v>
      </c>
      <c r="CL128" s="192">
        <f t="shared" si="402"/>
        <v>0</v>
      </c>
      <c r="CM128" s="192">
        <f t="shared" si="402"/>
        <v>0</v>
      </c>
      <c r="CN128" s="192">
        <f t="shared" si="402"/>
        <v>0</v>
      </c>
      <c r="CO128" s="192">
        <f t="shared" si="402"/>
        <v>0</v>
      </c>
      <c r="CP128" s="192">
        <f t="shared" si="402"/>
        <v>0</v>
      </c>
      <c r="CQ128" s="192">
        <f t="shared" si="402"/>
        <v>0</v>
      </c>
      <c r="CR128" s="192">
        <f t="shared" si="402"/>
        <v>0</v>
      </c>
      <c r="CS128" s="192">
        <f t="shared" si="402"/>
        <v>0</v>
      </c>
      <c r="CT128" s="192">
        <f t="shared" si="402"/>
        <v>0</v>
      </c>
      <c r="CU128" s="192">
        <f t="shared" si="402"/>
        <v>0</v>
      </c>
      <c r="CV128" s="192">
        <f t="shared" si="402"/>
        <v>0</v>
      </c>
      <c r="CW128" s="192">
        <f t="shared" si="402"/>
        <v>0</v>
      </c>
      <c r="CX128" s="192">
        <f t="shared" si="402"/>
        <v>0</v>
      </c>
      <c r="CY128" s="192">
        <f t="shared" si="402"/>
        <v>0</v>
      </c>
      <c r="CZ128" s="192">
        <f t="shared" si="402"/>
        <v>0</v>
      </c>
      <c r="DA128" s="192">
        <f t="shared" si="402"/>
        <v>0</v>
      </c>
      <c r="DB128" s="192">
        <f t="shared" si="402"/>
        <v>0</v>
      </c>
      <c r="DC128" s="192">
        <f t="shared" si="402"/>
        <v>0</v>
      </c>
      <c r="DD128" s="192">
        <f t="shared" si="402"/>
        <v>0</v>
      </c>
      <c r="DE128" s="192">
        <f t="shared" si="402"/>
        <v>0</v>
      </c>
      <c r="DF128" s="192">
        <f t="shared" si="402"/>
        <v>0</v>
      </c>
      <c r="DG128" s="192">
        <f t="shared" si="402"/>
        <v>0</v>
      </c>
      <c r="DH128" s="192">
        <f t="shared" si="402"/>
        <v>0</v>
      </c>
      <c r="DI128" s="192">
        <f t="shared" si="402"/>
        <v>0</v>
      </c>
      <c r="DJ128" s="192">
        <f t="shared" si="402"/>
        <v>0</v>
      </c>
      <c r="DK128" s="192">
        <f t="shared" si="402"/>
        <v>0</v>
      </c>
      <c r="DL128" s="192">
        <f t="shared" si="402"/>
        <v>0</v>
      </c>
      <c r="DM128" s="192">
        <f t="shared" si="402"/>
        <v>0</v>
      </c>
      <c r="DN128" s="192">
        <f t="shared" si="402"/>
        <v>0</v>
      </c>
      <c r="DO128" s="192">
        <f t="shared" si="402"/>
        <v>0</v>
      </c>
      <c r="DP128" s="192">
        <f t="shared" si="402"/>
        <v>0</v>
      </c>
      <c r="DQ128" s="192">
        <f t="shared" ref="DQ128:GB128" si="403" xml:space="preserve"> -1 * DQ127</f>
        <v>0</v>
      </c>
      <c r="DR128" s="192">
        <f t="shared" si="403"/>
        <v>0</v>
      </c>
      <c r="DS128" s="192">
        <f t="shared" si="403"/>
        <v>0</v>
      </c>
      <c r="DT128" s="192">
        <f t="shared" si="403"/>
        <v>0</v>
      </c>
      <c r="DU128" s="192">
        <f t="shared" si="403"/>
        <v>0</v>
      </c>
      <c r="DV128" s="192">
        <f t="shared" si="403"/>
        <v>0</v>
      </c>
      <c r="DW128" s="192">
        <f t="shared" si="403"/>
        <v>0</v>
      </c>
      <c r="DX128" s="192">
        <f t="shared" si="403"/>
        <v>0</v>
      </c>
      <c r="DY128" s="192">
        <f t="shared" si="403"/>
        <v>0</v>
      </c>
      <c r="DZ128" s="192">
        <f t="shared" si="403"/>
        <v>0</v>
      </c>
      <c r="EA128" s="192">
        <f t="shared" si="403"/>
        <v>0</v>
      </c>
      <c r="EB128" s="192">
        <f t="shared" si="403"/>
        <v>0</v>
      </c>
      <c r="EC128" s="192">
        <f t="shared" si="403"/>
        <v>0</v>
      </c>
      <c r="ED128" s="192">
        <f t="shared" si="403"/>
        <v>0</v>
      </c>
      <c r="EE128" s="192">
        <f t="shared" si="403"/>
        <v>0</v>
      </c>
      <c r="EF128" s="192">
        <f t="shared" si="403"/>
        <v>0</v>
      </c>
      <c r="EG128" s="192">
        <f t="shared" si="403"/>
        <v>0</v>
      </c>
      <c r="EH128" s="192">
        <f t="shared" si="403"/>
        <v>0</v>
      </c>
      <c r="EI128" s="192">
        <f t="shared" si="403"/>
        <v>0</v>
      </c>
      <c r="EJ128" s="192">
        <f t="shared" si="403"/>
        <v>0</v>
      </c>
      <c r="EK128" s="192">
        <f t="shared" si="403"/>
        <v>0</v>
      </c>
      <c r="EL128" s="192">
        <f t="shared" si="403"/>
        <v>0</v>
      </c>
      <c r="EM128" s="192">
        <f t="shared" si="403"/>
        <v>0</v>
      </c>
      <c r="EN128" s="192">
        <f t="shared" si="403"/>
        <v>0</v>
      </c>
      <c r="EO128" s="192">
        <f t="shared" si="403"/>
        <v>0</v>
      </c>
      <c r="EP128" s="192">
        <f t="shared" si="403"/>
        <v>0</v>
      </c>
      <c r="EQ128" s="192">
        <f t="shared" si="403"/>
        <v>0</v>
      </c>
      <c r="ER128" s="192">
        <f t="shared" si="403"/>
        <v>0</v>
      </c>
      <c r="ES128" s="192">
        <f t="shared" si="403"/>
        <v>0</v>
      </c>
      <c r="ET128" s="192">
        <f t="shared" si="403"/>
        <v>0</v>
      </c>
      <c r="EU128" s="192">
        <f t="shared" si="403"/>
        <v>0</v>
      </c>
      <c r="EV128" s="192">
        <f t="shared" si="403"/>
        <v>0</v>
      </c>
      <c r="EW128" s="192">
        <f t="shared" si="403"/>
        <v>0</v>
      </c>
      <c r="EX128" s="192">
        <f t="shared" si="403"/>
        <v>0</v>
      </c>
      <c r="EY128" s="192">
        <f t="shared" si="403"/>
        <v>0</v>
      </c>
      <c r="EZ128" s="192">
        <f t="shared" si="403"/>
        <v>0</v>
      </c>
      <c r="FA128" s="192">
        <f t="shared" si="403"/>
        <v>0</v>
      </c>
      <c r="FB128" s="192">
        <f t="shared" si="403"/>
        <v>0</v>
      </c>
      <c r="FC128" s="192">
        <f t="shared" si="403"/>
        <v>0</v>
      </c>
      <c r="FD128" s="192">
        <f t="shared" si="403"/>
        <v>0</v>
      </c>
      <c r="FE128" s="192">
        <f t="shared" si="403"/>
        <v>0</v>
      </c>
      <c r="FF128" s="192">
        <f t="shared" si="403"/>
        <v>0</v>
      </c>
      <c r="FG128" s="192">
        <f t="shared" si="403"/>
        <v>0</v>
      </c>
      <c r="FH128" s="192">
        <f t="shared" si="403"/>
        <v>0</v>
      </c>
      <c r="FI128" s="192">
        <f t="shared" si="403"/>
        <v>0</v>
      </c>
      <c r="FJ128" s="192">
        <f t="shared" si="403"/>
        <v>0</v>
      </c>
      <c r="FK128" s="192">
        <f t="shared" si="403"/>
        <v>0</v>
      </c>
      <c r="FL128" s="192">
        <f t="shared" si="403"/>
        <v>0</v>
      </c>
      <c r="FM128" s="192">
        <f t="shared" si="403"/>
        <v>0</v>
      </c>
      <c r="FN128" s="192">
        <f t="shared" si="403"/>
        <v>0</v>
      </c>
      <c r="FO128" s="192">
        <f t="shared" si="403"/>
        <v>0</v>
      </c>
      <c r="FP128" s="192">
        <f t="shared" si="403"/>
        <v>0</v>
      </c>
      <c r="FQ128" s="192">
        <f t="shared" si="403"/>
        <v>0</v>
      </c>
      <c r="FR128" s="192">
        <f t="shared" si="403"/>
        <v>0</v>
      </c>
      <c r="FS128" s="192">
        <f t="shared" si="403"/>
        <v>0</v>
      </c>
      <c r="FT128" s="192">
        <f t="shared" si="403"/>
        <v>0</v>
      </c>
      <c r="FU128" s="192">
        <f t="shared" si="403"/>
        <v>0</v>
      </c>
      <c r="FV128" s="192">
        <f t="shared" si="403"/>
        <v>0</v>
      </c>
      <c r="FW128" s="192">
        <f t="shared" si="403"/>
        <v>0</v>
      </c>
      <c r="FX128" s="192">
        <f t="shared" si="403"/>
        <v>0</v>
      </c>
      <c r="FY128" s="192">
        <f t="shared" si="403"/>
        <v>0</v>
      </c>
      <c r="FZ128" s="192">
        <f t="shared" si="403"/>
        <v>0</v>
      </c>
      <c r="GA128" s="192">
        <f t="shared" si="403"/>
        <v>0</v>
      </c>
      <c r="GB128" s="192">
        <f t="shared" si="403"/>
        <v>0</v>
      </c>
      <c r="GC128" s="192">
        <f t="shared" ref="GC128:GJ128" si="404" xml:space="preserve"> -1 * GC127</f>
        <v>0</v>
      </c>
      <c r="GD128" s="192">
        <f t="shared" si="404"/>
        <v>0</v>
      </c>
      <c r="GE128" s="192">
        <f t="shared" si="404"/>
        <v>0</v>
      </c>
      <c r="GF128" s="192">
        <f t="shared" si="404"/>
        <v>0</v>
      </c>
      <c r="GG128" s="192">
        <f t="shared" si="404"/>
        <v>0</v>
      </c>
      <c r="GH128" s="192">
        <f t="shared" si="404"/>
        <v>0</v>
      </c>
      <c r="GI128" s="192">
        <f t="shared" si="404"/>
        <v>0</v>
      </c>
      <c r="GJ128" s="192">
        <f t="shared" si="404"/>
        <v>0</v>
      </c>
    </row>
    <row r="130" spans="1:192" x14ac:dyDescent="0.25">
      <c r="B130" s="15" t="s">
        <v>188</v>
      </c>
    </row>
    <row r="131" spans="1:192" x14ac:dyDescent="0.25">
      <c r="E131" s="12" t="str">
        <f t="shared" ref="E131:AJ131" si="405" xml:space="preserve"> E$127</f>
        <v>Senior debt interest POS</v>
      </c>
      <c r="F131" s="12">
        <f t="shared" si="405"/>
        <v>0</v>
      </c>
      <c r="G131" s="12" t="str">
        <f t="shared" si="405"/>
        <v>$ 000s</v>
      </c>
      <c r="H131" s="12">
        <f t="shared" si="405"/>
        <v>115609.17786397398</v>
      </c>
      <c r="I131" s="12">
        <f t="shared" si="405"/>
        <v>0</v>
      </c>
      <c r="J131" s="12">
        <f t="shared" si="405"/>
        <v>0</v>
      </c>
      <c r="K131" s="12">
        <f t="shared" si="405"/>
        <v>0</v>
      </c>
      <c r="L131" s="12">
        <f t="shared" si="405"/>
        <v>0</v>
      </c>
      <c r="M131" s="12">
        <f t="shared" si="405"/>
        <v>0</v>
      </c>
      <c r="N131" s="12">
        <f t="shared" si="405"/>
        <v>0</v>
      </c>
      <c r="O131" s="12">
        <f t="shared" si="405"/>
        <v>0</v>
      </c>
      <c r="P131" s="12">
        <f t="shared" si="405"/>
        <v>0</v>
      </c>
      <c r="Q131" s="12">
        <f t="shared" si="405"/>
        <v>5938.613927428175</v>
      </c>
      <c r="R131" s="12">
        <f t="shared" si="405"/>
        <v>5710.1127904324067</v>
      </c>
      <c r="S131" s="12">
        <f t="shared" si="405"/>
        <v>5667.0203175864726</v>
      </c>
      <c r="T131" s="12">
        <f t="shared" si="405"/>
        <v>5436.337497287418</v>
      </c>
      <c r="U131" s="12">
        <f t="shared" si="405"/>
        <v>5383.953350901229</v>
      </c>
      <c r="V131" s="12">
        <f t="shared" si="405"/>
        <v>5153.6794088102079</v>
      </c>
      <c r="W131" s="12">
        <f t="shared" si="405"/>
        <v>5092.1251431761239</v>
      </c>
      <c r="X131" s="12">
        <f t="shared" si="405"/>
        <v>4888.7236526856259</v>
      </c>
      <c r="Y131" s="12">
        <f t="shared" si="405"/>
        <v>4791.6256630307826</v>
      </c>
      <c r="Z131" s="12">
        <f t="shared" si="405"/>
        <v>4562.0421800094173</v>
      </c>
      <c r="AA131" s="12">
        <f t="shared" si="405"/>
        <v>4680.0685192650599</v>
      </c>
      <c r="AB131" s="12">
        <f t="shared" si="405"/>
        <v>4445.5522887104562</v>
      </c>
      <c r="AC131" s="12">
        <f t="shared" si="405"/>
        <v>4356.373869968178</v>
      </c>
      <c r="AD131" s="12">
        <f t="shared" si="405"/>
        <v>4121.3248517248885</v>
      </c>
      <c r="AE131" s="12">
        <f t="shared" si="405"/>
        <v>4021.4247982321881</v>
      </c>
      <c r="AF131" s="12">
        <f t="shared" si="405"/>
        <v>3807.7271870553309</v>
      </c>
      <c r="AG131" s="12">
        <f t="shared" si="405"/>
        <v>3675.3062496348666</v>
      </c>
      <c r="AH131" s="12">
        <f t="shared" si="405"/>
        <v>3440.5478177828236</v>
      </c>
      <c r="AI131" s="12">
        <f t="shared" si="405"/>
        <v>3317.5792295486667</v>
      </c>
      <c r="AJ131" s="12">
        <f t="shared" si="405"/>
        <v>3082.2564883350774</v>
      </c>
      <c r="AK131" s="12">
        <f t="shared" ref="AK131:CV131" si="406" xml:space="preserve"> AK$127</f>
        <v>3102.5501414100841</v>
      </c>
      <c r="AL131" s="12">
        <f t="shared" si="406"/>
        <v>2858.4927310924895</v>
      </c>
      <c r="AM131" s="12">
        <f t="shared" si="406"/>
        <v>2707.0823121010435</v>
      </c>
      <c r="AN131" s="12">
        <f t="shared" si="406"/>
        <v>2476.009411504167</v>
      </c>
      <c r="AO131" s="12">
        <f t="shared" si="406"/>
        <v>2296.9575360967874</v>
      </c>
      <c r="AP131" s="12">
        <f t="shared" si="406"/>
        <v>2051.494748198028</v>
      </c>
      <c r="AQ131" s="12">
        <f t="shared" si="406"/>
        <v>1871.4251910883559</v>
      </c>
      <c r="AR131" s="12">
        <f t="shared" si="406"/>
        <v>1624.7699655248452</v>
      </c>
      <c r="AS131" s="12">
        <f t="shared" si="406"/>
        <v>1429.7502607502834</v>
      </c>
      <c r="AT131" s="12">
        <f t="shared" si="406"/>
        <v>1181.9985955716709</v>
      </c>
      <c r="AU131" s="12">
        <f t="shared" si="406"/>
        <v>971.05133050916561</v>
      </c>
      <c r="AV131" s="12">
        <f t="shared" si="406"/>
        <v>726.10892568673887</v>
      </c>
      <c r="AW131" s="12">
        <f t="shared" si="406"/>
        <v>494.50810762067874</v>
      </c>
      <c r="AX131" s="12">
        <f t="shared" si="406"/>
        <v>244.58337521422496</v>
      </c>
      <c r="AY131" s="12">
        <f t="shared" si="406"/>
        <v>1.2263976532267407E-12</v>
      </c>
      <c r="AZ131" s="12">
        <f t="shared" si="406"/>
        <v>1.2071764780961937E-12</v>
      </c>
      <c r="BA131" s="12">
        <f t="shared" si="406"/>
        <v>1.2276735813227586E-12</v>
      </c>
      <c r="BB131" s="12">
        <f t="shared" si="406"/>
        <v>1.2082446695179291E-12</v>
      </c>
      <c r="BC131" s="12">
        <f t="shared" si="406"/>
        <v>1.2288952146061802E-12</v>
      </c>
      <c r="BD131" s="12">
        <f t="shared" si="406"/>
        <v>1.2165043416542985E-12</v>
      </c>
      <c r="BE131" s="12">
        <f t="shared" si="406"/>
        <v>0</v>
      </c>
      <c r="BF131" s="12">
        <f t="shared" si="406"/>
        <v>0</v>
      </c>
      <c r="BG131" s="12">
        <f t="shared" si="406"/>
        <v>0</v>
      </c>
      <c r="BH131" s="12">
        <f t="shared" si="406"/>
        <v>0</v>
      </c>
      <c r="BI131" s="12">
        <f t="shared" si="406"/>
        <v>0</v>
      </c>
      <c r="BJ131" s="12">
        <f t="shared" si="406"/>
        <v>0</v>
      </c>
      <c r="BK131" s="12">
        <f t="shared" si="406"/>
        <v>0</v>
      </c>
      <c r="BL131" s="12">
        <f t="shared" si="406"/>
        <v>0</v>
      </c>
      <c r="BM131" s="12">
        <f t="shared" si="406"/>
        <v>0</v>
      </c>
      <c r="BN131" s="12">
        <f t="shared" si="406"/>
        <v>0</v>
      </c>
      <c r="BO131" s="12">
        <f t="shared" si="406"/>
        <v>0</v>
      </c>
      <c r="BP131" s="12">
        <f t="shared" si="406"/>
        <v>0</v>
      </c>
      <c r="BQ131" s="12">
        <f t="shared" si="406"/>
        <v>0</v>
      </c>
      <c r="BR131" s="12">
        <f t="shared" si="406"/>
        <v>0</v>
      </c>
      <c r="BS131" s="12">
        <f t="shared" si="406"/>
        <v>0</v>
      </c>
      <c r="BT131" s="12">
        <f t="shared" si="406"/>
        <v>0</v>
      </c>
      <c r="BU131" s="12">
        <f t="shared" si="406"/>
        <v>0</v>
      </c>
      <c r="BV131" s="12">
        <f t="shared" si="406"/>
        <v>0</v>
      </c>
      <c r="BW131" s="12">
        <f t="shared" si="406"/>
        <v>0</v>
      </c>
      <c r="BX131" s="12">
        <f t="shared" si="406"/>
        <v>0</v>
      </c>
      <c r="BY131" s="12">
        <f t="shared" si="406"/>
        <v>0</v>
      </c>
      <c r="BZ131" s="12">
        <f t="shared" si="406"/>
        <v>0</v>
      </c>
      <c r="CA131" s="12">
        <f t="shared" si="406"/>
        <v>0</v>
      </c>
      <c r="CB131" s="12">
        <f t="shared" si="406"/>
        <v>0</v>
      </c>
      <c r="CC131" s="12">
        <f t="shared" si="406"/>
        <v>0</v>
      </c>
      <c r="CD131" s="12">
        <f t="shared" si="406"/>
        <v>0</v>
      </c>
      <c r="CE131" s="12">
        <f t="shared" si="406"/>
        <v>0</v>
      </c>
      <c r="CF131" s="12">
        <f t="shared" si="406"/>
        <v>0</v>
      </c>
      <c r="CG131" s="12">
        <f t="shared" si="406"/>
        <v>0</v>
      </c>
      <c r="CH131" s="12">
        <f t="shared" si="406"/>
        <v>0</v>
      </c>
      <c r="CI131" s="12">
        <f t="shared" si="406"/>
        <v>0</v>
      </c>
      <c r="CJ131" s="12">
        <f t="shared" si="406"/>
        <v>0</v>
      </c>
      <c r="CK131" s="12">
        <f t="shared" si="406"/>
        <v>0</v>
      </c>
      <c r="CL131" s="12">
        <f t="shared" si="406"/>
        <v>0</v>
      </c>
      <c r="CM131" s="12">
        <f t="shared" si="406"/>
        <v>0</v>
      </c>
      <c r="CN131" s="12">
        <f t="shared" si="406"/>
        <v>0</v>
      </c>
      <c r="CO131" s="12">
        <f t="shared" si="406"/>
        <v>0</v>
      </c>
      <c r="CP131" s="12">
        <f t="shared" si="406"/>
        <v>0</v>
      </c>
      <c r="CQ131" s="12">
        <f t="shared" si="406"/>
        <v>0</v>
      </c>
      <c r="CR131" s="12">
        <f t="shared" si="406"/>
        <v>0</v>
      </c>
      <c r="CS131" s="12">
        <f t="shared" si="406"/>
        <v>0</v>
      </c>
      <c r="CT131" s="12">
        <f t="shared" si="406"/>
        <v>0</v>
      </c>
      <c r="CU131" s="12">
        <f t="shared" si="406"/>
        <v>0</v>
      </c>
      <c r="CV131" s="12">
        <f t="shared" si="406"/>
        <v>0</v>
      </c>
      <c r="CW131" s="12">
        <f t="shared" ref="CW131:FH131" si="407" xml:space="preserve"> CW$127</f>
        <v>0</v>
      </c>
      <c r="CX131" s="12">
        <f t="shared" si="407"/>
        <v>0</v>
      </c>
      <c r="CY131" s="12">
        <f t="shared" si="407"/>
        <v>0</v>
      </c>
      <c r="CZ131" s="12">
        <f t="shared" si="407"/>
        <v>0</v>
      </c>
      <c r="DA131" s="12">
        <f t="shared" si="407"/>
        <v>0</v>
      </c>
      <c r="DB131" s="12">
        <f t="shared" si="407"/>
        <v>0</v>
      </c>
      <c r="DC131" s="12">
        <f t="shared" si="407"/>
        <v>0</v>
      </c>
      <c r="DD131" s="12">
        <f t="shared" si="407"/>
        <v>0</v>
      </c>
      <c r="DE131" s="12">
        <f t="shared" si="407"/>
        <v>0</v>
      </c>
      <c r="DF131" s="12">
        <f t="shared" si="407"/>
        <v>0</v>
      </c>
      <c r="DG131" s="12">
        <f t="shared" si="407"/>
        <v>0</v>
      </c>
      <c r="DH131" s="12">
        <f t="shared" si="407"/>
        <v>0</v>
      </c>
      <c r="DI131" s="12">
        <f t="shared" si="407"/>
        <v>0</v>
      </c>
      <c r="DJ131" s="12">
        <f t="shared" si="407"/>
        <v>0</v>
      </c>
      <c r="DK131" s="12">
        <f t="shared" si="407"/>
        <v>0</v>
      </c>
      <c r="DL131" s="12">
        <f t="shared" si="407"/>
        <v>0</v>
      </c>
      <c r="DM131" s="12">
        <f t="shared" si="407"/>
        <v>0</v>
      </c>
      <c r="DN131" s="12">
        <f t="shared" si="407"/>
        <v>0</v>
      </c>
      <c r="DO131" s="12">
        <f t="shared" si="407"/>
        <v>0</v>
      </c>
      <c r="DP131" s="12">
        <f t="shared" si="407"/>
        <v>0</v>
      </c>
      <c r="DQ131" s="12">
        <f t="shared" si="407"/>
        <v>0</v>
      </c>
      <c r="DR131" s="12">
        <f t="shared" si="407"/>
        <v>0</v>
      </c>
      <c r="DS131" s="12">
        <f t="shared" si="407"/>
        <v>0</v>
      </c>
      <c r="DT131" s="12">
        <f t="shared" si="407"/>
        <v>0</v>
      </c>
      <c r="DU131" s="12">
        <f t="shared" si="407"/>
        <v>0</v>
      </c>
      <c r="DV131" s="12">
        <f t="shared" si="407"/>
        <v>0</v>
      </c>
      <c r="DW131" s="12">
        <f t="shared" si="407"/>
        <v>0</v>
      </c>
      <c r="DX131" s="12">
        <f t="shared" si="407"/>
        <v>0</v>
      </c>
      <c r="DY131" s="12">
        <f t="shared" si="407"/>
        <v>0</v>
      </c>
      <c r="DZ131" s="12">
        <f t="shared" si="407"/>
        <v>0</v>
      </c>
      <c r="EA131" s="12">
        <f t="shared" si="407"/>
        <v>0</v>
      </c>
      <c r="EB131" s="12">
        <f t="shared" si="407"/>
        <v>0</v>
      </c>
      <c r="EC131" s="12">
        <f t="shared" si="407"/>
        <v>0</v>
      </c>
      <c r="ED131" s="12">
        <f t="shared" si="407"/>
        <v>0</v>
      </c>
      <c r="EE131" s="12">
        <f t="shared" si="407"/>
        <v>0</v>
      </c>
      <c r="EF131" s="12">
        <f t="shared" si="407"/>
        <v>0</v>
      </c>
      <c r="EG131" s="12">
        <f t="shared" si="407"/>
        <v>0</v>
      </c>
      <c r="EH131" s="12">
        <f t="shared" si="407"/>
        <v>0</v>
      </c>
      <c r="EI131" s="12">
        <f t="shared" si="407"/>
        <v>0</v>
      </c>
      <c r="EJ131" s="12">
        <f t="shared" si="407"/>
        <v>0</v>
      </c>
      <c r="EK131" s="12">
        <f t="shared" si="407"/>
        <v>0</v>
      </c>
      <c r="EL131" s="12">
        <f t="shared" si="407"/>
        <v>0</v>
      </c>
      <c r="EM131" s="12">
        <f t="shared" si="407"/>
        <v>0</v>
      </c>
      <c r="EN131" s="12">
        <f t="shared" si="407"/>
        <v>0</v>
      </c>
      <c r="EO131" s="12">
        <f t="shared" si="407"/>
        <v>0</v>
      </c>
      <c r="EP131" s="12">
        <f t="shared" si="407"/>
        <v>0</v>
      </c>
      <c r="EQ131" s="12">
        <f t="shared" si="407"/>
        <v>0</v>
      </c>
      <c r="ER131" s="12">
        <f t="shared" si="407"/>
        <v>0</v>
      </c>
      <c r="ES131" s="12">
        <f t="shared" si="407"/>
        <v>0</v>
      </c>
      <c r="ET131" s="12">
        <f t="shared" si="407"/>
        <v>0</v>
      </c>
      <c r="EU131" s="12">
        <f t="shared" si="407"/>
        <v>0</v>
      </c>
      <c r="EV131" s="12">
        <f t="shared" si="407"/>
        <v>0</v>
      </c>
      <c r="EW131" s="12">
        <f t="shared" si="407"/>
        <v>0</v>
      </c>
      <c r="EX131" s="12">
        <f t="shared" si="407"/>
        <v>0</v>
      </c>
      <c r="EY131" s="12">
        <f t="shared" si="407"/>
        <v>0</v>
      </c>
      <c r="EZ131" s="12">
        <f t="shared" si="407"/>
        <v>0</v>
      </c>
      <c r="FA131" s="12">
        <f t="shared" si="407"/>
        <v>0</v>
      </c>
      <c r="FB131" s="12">
        <f t="shared" si="407"/>
        <v>0</v>
      </c>
      <c r="FC131" s="12">
        <f t="shared" si="407"/>
        <v>0</v>
      </c>
      <c r="FD131" s="12">
        <f t="shared" si="407"/>
        <v>0</v>
      </c>
      <c r="FE131" s="12">
        <f t="shared" si="407"/>
        <v>0</v>
      </c>
      <c r="FF131" s="12">
        <f t="shared" si="407"/>
        <v>0</v>
      </c>
      <c r="FG131" s="12">
        <f t="shared" si="407"/>
        <v>0</v>
      </c>
      <c r="FH131" s="12">
        <f t="shared" si="407"/>
        <v>0</v>
      </c>
      <c r="FI131" s="12">
        <f t="shared" ref="FI131:GJ131" si="408" xml:space="preserve"> FI$127</f>
        <v>0</v>
      </c>
      <c r="FJ131" s="12">
        <f t="shared" si="408"/>
        <v>0</v>
      </c>
      <c r="FK131" s="12">
        <f t="shared" si="408"/>
        <v>0</v>
      </c>
      <c r="FL131" s="12">
        <f t="shared" si="408"/>
        <v>0</v>
      </c>
      <c r="FM131" s="12">
        <f t="shared" si="408"/>
        <v>0</v>
      </c>
      <c r="FN131" s="12">
        <f t="shared" si="408"/>
        <v>0</v>
      </c>
      <c r="FO131" s="12">
        <f t="shared" si="408"/>
        <v>0</v>
      </c>
      <c r="FP131" s="12">
        <f t="shared" si="408"/>
        <v>0</v>
      </c>
      <c r="FQ131" s="12">
        <f t="shared" si="408"/>
        <v>0</v>
      </c>
      <c r="FR131" s="12">
        <f t="shared" si="408"/>
        <v>0</v>
      </c>
      <c r="FS131" s="12">
        <f t="shared" si="408"/>
        <v>0</v>
      </c>
      <c r="FT131" s="12">
        <f t="shared" si="408"/>
        <v>0</v>
      </c>
      <c r="FU131" s="12">
        <f t="shared" si="408"/>
        <v>0</v>
      </c>
      <c r="FV131" s="12">
        <f t="shared" si="408"/>
        <v>0</v>
      </c>
      <c r="FW131" s="12">
        <f t="shared" si="408"/>
        <v>0</v>
      </c>
      <c r="FX131" s="12">
        <f t="shared" si="408"/>
        <v>0</v>
      </c>
      <c r="FY131" s="12">
        <f t="shared" si="408"/>
        <v>0</v>
      </c>
      <c r="FZ131" s="12">
        <f t="shared" si="408"/>
        <v>0</v>
      </c>
      <c r="GA131" s="12">
        <f t="shared" si="408"/>
        <v>0</v>
      </c>
      <c r="GB131" s="12">
        <f t="shared" si="408"/>
        <v>0</v>
      </c>
      <c r="GC131" s="12">
        <f t="shared" si="408"/>
        <v>0</v>
      </c>
      <c r="GD131" s="12">
        <f t="shared" si="408"/>
        <v>0</v>
      </c>
      <c r="GE131" s="12">
        <f t="shared" si="408"/>
        <v>0</v>
      </c>
      <c r="GF131" s="12">
        <f t="shared" si="408"/>
        <v>0</v>
      </c>
      <c r="GG131" s="12">
        <f t="shared" si="408"/>
        <v>0</v>
      </c>
      <c r="GH131" s="12">
        <f t="shared" si="408"/>
        <v>0</v>
      </c>
      <c r="GI131" s="12">
        <f t="shared" si="408"/>
        <v>0</v>
      </c>
      <c r="GJ131" s="12">
        <f t="shared" si="408"/>
        <v>0</v>
      </c>
    </row>
    <row r="132" spans="1:192" x14ac:dyDescent="0.25">
      <c r="E132" s="12" t="str">
        <f t="shared" ref="E132:AJ132" si="409" xml:space="preserve"> E$103</f>
        <v>Senior debt principal repayment POS</v>
      </c>
      <c r="F132" s="12">
        <f t="shared" si="409"/>
        <v>0</v>
      </c>
      <c r="G132" s="12" t="str">
        <f t="shared" si="409"/>
        <v>$ 000s</v>
      </c>
      <c r="H132" s="12">
        <f t="shared" si="409"/>
        <v>257133.21698628771</v>
      </c>
      <c r="I132" s="12">
        <f t="shared" si="409"/>
        <v>0</v>
      </c>
      <c r="J132" s="12">
        <f t="shared" si="409"/>
        <v>0</v>
      </c>
      <c r="K132" s="12">
        <f t="shared" si="409"/>
        <v>0</v>
      </c>
      <c r="L132" s="12">
        <f t="shared" si="409"/>
        <v>0</v>
      </c>
      <c r="M132" s="12">
        <f t="shared" si="409"/>
        <v>0</v>
      </c>
      <c r="N132" s="12">
        <f t="shared" si="409"/>
        <v>0</v>
      </c>
      <c r="O132" s="12">
        <f t="shared" si="409"/>
        <v>0</v>
      </c>
      <c r="P132" s="12">
        <f t="shared" si="409"/>
        <v>0</v>
      </c>
      <c r="Q132" s="12">
        <f xml:space="preserve"> Q$103</f>
        <v>5875.9403673095958</v>
      </c>
      <c r="R132" s="12">
        <f t="shared" si="409"/>
        <v>6030.1900336482367</v>
      </c>
      <c r="S132" s="12">
        <f t="shared" si="409"/>
        <v>6137.1129655595441</v>
      </c>
      <c r="T132" s="12">
        <f t="shared" si="409"/>
        <v>6211.871396129317</v>
      </c>
      <c r="U132" s="12">
        <f t="shared" si="409"/>
        <v>6318.6159775387077</v>
      </c>
      <c r="V132" s="12">
        <f t="shared" si="409"/>
        <v>6392.7391179082997</v>
      </c>
      <c r="W132" s="12">
        <f t="shared" si="409"/>
        <v>6507.5228968136462</v>
      </c>
      <c r="X132" s="12">
        <f t="shared" si="409"/>
        <v>6570.2077636312833</v>
      </c>
      <c r="Y132" s="12">
        <f t="shared" si="409"/>
        <v>6688.0443720026024</v>
      </c>
      <c r="Z132" s="12">
        <f t="shared" si="409"/>
        <v>6776.5081712185365</v>
      </c>
      <c r="AA132" s="12">
        <f t="shared" si="409"/>
        <v>6709.3421465313659</v>
      </c>
      <c r="AB132" s="12">
        <f t="shared" si="409"/>
        <v>6786.9643169664687</v>
      </c>
      <c r="AC132" s="12">
        <f t="shared" si="409"/>
        <v>6925.8661097082932</v>
      </c>
      <c r="AD132" s="12">
        <f t="shared" si="409"/>
        <v>7003.7522410476249</v>
      </c>
      <c r="AE132" s="12">
        <f t="shared" si="409"/>
        <v>7152.1696622395266</v>
      </c>
      <c r="AF132" s="12">
        <f t="shared" si="409"/>
        <v>7223.5074924962246</v>
      </c>
      <c r="AG132" s="12">
        <f t="shared" si="409"/>
        <v>7373.0539914338242</v>
      </c>
      <c r="AH132" s="12">
        <f t="shared" si="409"/>
        <v>7464.9926902462912</v>
      </c>
      <c r="AI132" s="12">
        <f t="shared" si="409"/>
        <v>7633.9503136078183</v>
      </c>
      <c r="AJ132" s="12">
        <f t="shared" si="409"/>
        <v>7711.2346677837813</v>
      </c>
      <c r="AK132" s="12">
        <f t="shared" ref="AK132:CV132" si="410" xml:space="preserve"> AK$103</f>
        <v>7735.7174194196032</v>
      </c>
      <c r="AL132" s="12">
        <f t="shared" si="410"/>
        <v>7821.4218912461356</v>
      </c>
      <c r="AM132" s="12">
        <f t="shared" si="410"/>
        <v>8016.3212853844288</v>
      </c>
      <c r="AN132" s="12">
        <f t="shared" si="410"/>
        <v>8103.1763818569689</v>
      </c>
      <c r="AO132" s="12">
        <f t="shared" si="410"/>
        <v>8295.4850956175251</v>
      </c>
      <c r="AP132" s="12">
        <f t="shared" si="410"/>
        <v>8396.2087304188317</v>
      </c>
      <c r="AQ132" s="12">
        <f t="shared" si="410"/>
        <v>8617.0663801592382</v>
      </c>
      <c r="AR132" s="12">
        <f t="shared" si="410"/>
        <v>8704.3505812359163</v>
      </c>
      <c r="AS132" s="12">
        <f t="shared" si="410"/>
        <v>8938.8636705962508</v>
      </c>
      <c r="AT132" s="12">
        <f t="shared" si="410"/>
        <v>9026.8804507501591</v>
      </c>
      <c r="AU132" s="12">
        <f t="shared" si="410"/>
        <v>9275.9453871229634</v>
      </c>
      <c r="AV132" s="12">
        <f t="shared" si="410"/>
        <v>9374.5800055799755</v>
      </c>
      <c r="AW132" s="12">
        <f t="shared" si="410"/>
        <v>9615.291845420008</v>
      </c>
      <c r="AX132" s="12">
        <f t="shared" si="410"/>
        <v>9718.3211676587689</v>
      </c>
      <c r="AY132" s="12">
        <f t="shared" si="410"/>
        <v>0</v>
      </c>
      <c r="AZ132" s="12">
        <f t="shared" si="410"/>
        <v>0</v>
      </c>
      <c r="BA132" s="12">
        <f t="shared" si="410"/>
        <v>0</v>
      </c>
      <c r="BB132" s="12">
        <f t="shared" si="410"/>
        <v>0</v>
      </c>
      <c r="BC132" s="12">
        <f t="shared" si="410"/>
        <v>0</v>
      </c>
      <c r="BD132" s="12">
        <f t="shared" si="410"/>
        <v>0</v>
      </c>
      <c r="BE132" s="12">
        <f t="shared" si="410"/>
        <v>0</v>
      </c>
      <c r="BF132" s="12">
        <f t="shared" si="410"/>
        <v>0</v>
      </c>
      <c r="BG132" s="12">
        <f t="shared" si="410"/>
        <v>0</v>
      </c>
      <c r="BH132" s="12">
        <f t="shared" si="410"/>
        <v>0</v>
      </c>
      <c r="BI132" s="12">
        <f t="shared" si="410"/>
        <v>0</v>
      </c>
      <c r="BJ132" s="12">
        <f t="shared" si="410"/>
        <v>0</v>
      </c>
      <c r="BK132" s="12">
        <f t="shared" si="410"/>
        <v>0</v>
      </c>
      <c r="BL132" s="12">
        <f t="shared" si="410"/>
        <v>0</v>
      </c>
      <c r="BM132" s="12">
        <f t="shared" si="410"/>
        <v>0</v>
      </c>
      <c r="BN132" s="12">
        <f t="shared" si="410"/>
        <v>0</v>
      </c>
      <c r="BO132" s="12">
        <f t="shared" si="410"/>
        <v>0</v>
      </c>
      <c r="BP132" s="12">
        <f t="shared" si="410"/>
        <v>0</v>
      </c>
      <c r="BQ132" s="12">
        <f t="shared" si="410"/>
        <v>0</v>
      </c>
      <c r="BR132" s="12">
        <f t="shared" si="410"/>
        <v>0</v>
      </c>
      <c r="BS132" s="12">
        <f t="shared" si="410"/>
        <v>0</v>
      </c>
      <c r="BT132" s="12">
        <f t="shared" si="410"/>
        <v>0</v>
      </c>
      <c r="BU132" s="12">
        <f t="shared" si="410"/>
        <v>0</v>
      </c>
      <c r="BV132" s="12">
        <f t="shared" si="410"/>
        <v>0</v>
      </c>
      <c r="BW132" s="12">
        <f t="shared" si="410"/>
        <v>0</v>
      </c>
      <c r="BX132" s="12">
        <f t="shared" si="410"/>
        <v>0</v>
      </c>
      <c r="BY132" s="12">
        <f t="shared" si="410"/>
        <v>0</v>
      </c>
      <c r="BZ132" s="12">
        <f t="shared" si="410"/>
        <v>0</v>
      </c>
      <c r="CA132" s="12">
        <f t="shared" si="410"/>
        <v>0</v>
      </c>
      <c r="CB132" s="12">
        <f t="shared" si="410"/>
        <v>0</v>
      </c>
      <c r="CC132" s="12">
        <f t="shared" si="410"/>
        <v>0</v>
      </c>
      <c r="CD132" s="12">
        <f t="shared" si="410"/>
        <v>0</v>
      </c>
      <c r="CE132" s="12">
        <f t="shared" si="410"/>
        <v>0</v>
      </c>
      <c r="CF132" s="12">
        <f t="shared" si="410"/>
        <v>0</v>
      </c>
      <c r="CG132" s="12">
        <f t="shared" si="410"/>
        <v>0</v>
      </c>
      <c r="CH132" s="12">
        <f t="shared" si="410"/>
        <v>0</v>
      </c>
      <c r="CI132" s="12">
        <f t="shared" si="410"/>
        <v>0</v>
      </c>
      <c r="CJ132" s="12">
        <f t="shared" si="410"/>
        <v>0</v>
      </c>
      <c r="CK132" s="12">
        <f t="shared" si="410"/>
        <v>0</v>
      </c>
      <c r="CL132" s="12">
        <f t="shared" si="410"/>
        <v>0</v>
      </c>
      <c r="CM132" s="12">
        <f t="shared" si="410"/>
        <v>0</v>
      </c>
      <c r="CN132" s="12">
        <f t="shared" si="410"/>
        <v>0</v>
      </c>
      <c r="CO132" s="12">
        <f t="shared" si="410"/>
        <v>0</v>
      </c>
      <c r="CP132" s="12">
        <f t="shared" si="410"/>
        <v>0</v>
      </c>
      <c r="CQ132" s="12">
        <f t="shared" si="410"/>
        <v>0</v>
      </c>
      <c r="CR132" s="12">
        <f t="shared" si="410"/>
        <v>0</v>
      </c>
      <c r="CS132" s="12">
        <f t="shared" si="410"/>
        <v>0</v>
      </c>
      <c r="CT132" s="12">
        <f t="shared" si="410"/>
        <v>0</v>
      </c>
      <c r="CU132" s="12">
        <f t="shared" si="410"/>
        <v>0</v>
      </c>
      <c r="CV132" s="12">
        <f t="shared" si="410"/>
        <v>0</v>
      </c>
      <c r="CW132" s="12">
        <f t="shared" ref="CW132:FH132" si="411" xml:space="preserve"> CW$103</f>
        <v>0</v>
      </c>
      <c r="CX132" s="12">
        <f t="shared" si="411"/>
        <v>0</v>
      </c>
      <c r="CY132" s="12">
        <f t="shared" si="411"/>
        <v>0</v>
      </c>
      <c r="CZ132" s="12">
        <f t="shared" si="411"/>
        <v>0</v>
      </c>
      <c r="DA132" s="12">
        <f t="shared" si="411"/>
        <v>0</v>
      </c>
      <c r="DB132" s="12">
        <f t="shared" si="411"/>
        <v>0</v>
      </c>
      <c r="DC132" s="12">
        <f t="shared" si="411"/>
        <v>0</v>
      </c>
      <c r="DD132" s="12">
        <f t="shared" si="411"/>
        <v>0</v>
      </c>
      <c r="DE132" s="12">
        <f t="shared" si="411"/>
        <v>0</v>
      </c>
      <c r="DF132" s="12">
        <f t="shared" si="411"/>
        <v>0</v>
      </c>
      <c r="DG132" s="12">
        <f t="shared" si="411"/>
        <v>0</v>
      </c>
      <c r="DH132" s="12">
        <f t="shared" si="411"/>
        <v>0</v>
      </c>
      <c r="DI132" s="12">
        <f t="shared" si="411"/>
        <v>0</v>
      </c>
      <c r="DJ132" s="12">
        <f t="shared" si="411"/>
        <v>0</v>
      </c>
      <c r="DK132" s="12">
        <f t="shared" si="411"/>
        <v>0</v>
      </c>
      <c r="DL132" s="12">
        <f t="shared" si="411"/>
        <v>0</v>
      </c>
      <c r="DM132" s="12">
        <f t="shared" si="411"/>
        <v>0</v>
      </c>
      <c r="DN132" s="12">
        <f t="shared" si="411"/>
        <v>0</v>
      </c>
      <c r="DO132" s="12">
        <f t="shared" si="411"/>
        <v>0</v>
      </c>
      <c r="DP132" s="12">
        <f t="shared" si="411"/>
        <v>0</v>
      </c>
      <c r="DQ132" s="12">
        <f t="shared" si="411"/>
        <v>0</v>
      </c>
      <c r="DR132" s="12">
        <f t="shared" si="411"/>
        <v>0</v>
      </c>
      <c r="DS132" s="12">
        <f t="shared" si="411"/>
        <v>0</v>
      </c>
      <c r="DT132" s="12">
        <f t="shared" si="411"/>
        <v>0</v>
      </c>
      <c r="DU132" s="12">
        <f t="shared" si="411"/>
        <v>0</v>
      </c>
      <c r="DV132" s="12">
        <f t="shared" si="411"/>
        <v>0</v>
      </c>
      <c r="DW132" s="12">
        <f t="shared" si="411"/>
        <v>0</v>
      </c>
      <c r="DX132" s="12">
        <f t="shared" si="411"/>
        <v>0</v>
      </c>
      <c r="DY132" s="12">
        <f t="shared" si="411"/>
        <v>0</v>
      </c>
      <c r="DZ132" s="12">
        <f t="shared" si="411"/>
        <v>0</v>
      </c>
      <c r="EA132" s="12">
        <f t="shared" si="411"/>
        <v>0</v>
      </c>
      <c r="EB132" s="12">
        <f t="shared" si="411"/>
        <v>0</v>
      </c>
      <c r="EC132" s="12">
        <f t="shared" si="411"/>
        <v>0</v>
      </c>
      <c r="ED132" s="12">
        <f t="shared" si="411"/>
        <v>0</v>
      </c>
      <c r="EE132" s="12">
        <f t="shared" si="411"/>
        <v>0</v>
      </c>
      <c r="EF132" s="12">
        <f t="shared" si="411"/>
        <v>0</v>
      </c>
      <c r="EG132" s="12">
        <f t="shared" si="411"/>
        <v>0</v>
      </c>
      <c r="EH132" s="12">
        <f t="shared" si="411"/>
        <v>0</v>
      </c>
      <c r="EI132" s="12">
        <f t="shared" si="411"/>
        <v>0</v>
      </c>
      <c r="EJ132" s="12">
        <f t="shared" si="411"/>
        <v>0</v>
      </c>
      <c r="EK132" s="12">
        <f t="shared" si="411"/>
        <v>0</v>
      </c>
      <c r="EL132" s="12">
        <f t="shared" si="411"/>
        <v>0</v>
      </c>
      <c r="EM132" s="12">
        <f t="shared" si="411"/>
        <v>0</v>
      </c>
      <c r="EN132" s="12">
        <f t="shared" si="411"/>
        <v>0</v>
      </c>
      <c r="EO132" s="12">
        <f t="shared" si="411"/>
        <v>0</v>
      </c>
      <c r="EP132" s="12">
        <f t="shared" si="411"/>
        <v>0</v>
      </c>
      <c r="EQ132" s="12">
        <f t="shared" si="411"/>
        <v>0</v>
      </c>
      <c r="ER132" s="12">
        <f t="shared" si="411"/>
        <v>0</v>
      </c>
      <c r="ES132" s="12">
        <f t="shared" si="411"/>
        <v>0</v>
      </c>
      <c r="ET132" s="12">
        <f t="shared" si="411"/>
        <v>0</v>
      </c>
      <c r="EU132" s="12">
        <f t="shared" si="411"/>
        <v>0</v>
      </c>
      <c r="EV132" s="12">
        <f t="shared" si="411"/>
        <v>0</v>
      </c>
      <c r="EW132" s="12">
        <f t="shared" si="411"/>
        <v>0</v>
      </c>
      <c r="EX132" s="12">
        <f t="shared" si="411"/>
        <v>0</v>
      </c>
      <c r="EY132" s="12">
        <f t="shared" si="411"/>
        <v>0</v>
      </c>
      <c r="EZ132" s="12">
        <f t="shared" si="411"/>
        <v>0</v>
      </c>
      <c r="FA132" s="12">
        <f t="shared" si="411"/>
        <v>0</v>
      </c>
      <c r="FB132" s="12">
        <f t="shared" si="411"/>
        <v>0</v>
      </c>
      <c r="FC132" s="12">
        <f t="shared" si="411"/>
        <v>0</v>
      </c>
      <c r="FD132" s="12">
        <f t="shared" si="411"/>
        <v>0</v>
      </c>
      <c r="FE132" s="12">
        <f t="shared" si="411"/>
        <v>0</v>
      </c>
      <c r="FF132" s="12">
        <f t="shared" si="411"/>
        <v>0</v>
      </c>
      <c r="FG132" s="12">
        <f t="shared" si="411"/>
        <v>0</v>
      </c>
      <c r="FH132" s="12">
        <f t="shared" si="411"/>
        <v>0</v>
      </c>
      <c r="FI132" s="12">
        <f t="shared" ref="FI132:GJ132" si="412" xml:space="preserve"> FI$103</f>
        <v>0</v>
      </c>
      <c r="FJ132" s="12">
        <f t="shared" si="412"/>
        <v>0</v>
      </c>
      <c r="FK132" s="12">
        <f t="shared" si="412"/>
        <v>0</v>
      </c>
      <c r="FL132" s="12">
        <f t="shared" si="412"/>
        <v>0</v>
      </c>
      <c r="FM132" s="12">
        <f t="shared" si="412"/>
        <v>0</v>
      </c>
      <c r="FN132" s="12">
        <f t="shared" si="412"/>
        <v>0</v>
      </c>
      <c r="FO132" s="12">
        <f t="shared" si="412"/>
        <v>0</v>
      </c>
      <c r="FP132" s="12">
        <f t="shared" si="412"/>
        <v>0</v>
      </c>
      <c r="FQ132" s="12">
        <f t="shared" si="412"/>
        <v>0</v>
      </c>
      <c r="FR132" s="12">
        <f t="shared" si="412"/>
        <v>0</v>
      </c>
      <c r="FS132" s="12">
        <f t="shared" si="412"/>
        <v>0</v>
      </c>
      <c r="FT132" s="12">
        <f t="shared" si="412"/>
        <v>0</v>
      </c>
      <c r="FU132" s="12">
        <f t="shared" si="412"/>
        <v>0</v>
      </c>
      <c r="FV132" s="12">
        <f t="shared" si="412"/>
        <v>0</v>
      </c>
      <c r="FW132" s="12">
        <f t="shared" si="412"/>
        <v>0</v>
      </c>
      <c r="FX132" s="12">
        <f t="shared" si="412"/>
        <v>0</v>
      </c>
      <c r="FY132" s="12">
        <f t="shared" si="412"/>
        <v>0</v>
      </c>
      <c r="FZ132" s="12">
        <f t="shared" si="412"/>
        <v>0</v>
      </c>
      <c r="GA132" s="12">
        <f t="shared" si="412"/>
        <v>0</v>
      </c>
      <c r="GB132" s="12">
        <f t="shared" si="412"/>
        <v>0</v>
      </c>
      <c r="GC132" s="12">
        <f t="shared" si="412"/>
        <v>0</v>
      </c>
      <c r="GD132" s="12">
        <f t="shared" si="412"/>
        <v>0</v>
      </c>
      <c r="GE132" s="12">
        <f t="shared" si="412"/>
        <v>0</v>
      </c>
      <c r="GF132" s="12">
        <f t="shared" si="412"/>
        <v>0</v>
      </c>
      <c r="GG132" s="12">
        <f t="shared" si="412"/>
        <v>0</v>
      </c>
      <c r="GH132" s="12">
        <f t="shared" si="412"/>
        <v>0</v>
      </c>
      <c r="GI132" s="12">
        <f t="shared" si="412"/>
        <v>0</v>
      </c>
      <c r="GJ132" s="12">
        <f t="shared" si="412"/>
        <v>0</v>
      </c>
    </row>
    <row r="133" spans="1:192" s="193" customFormat="1" x14ac:dyDescent="0.25">
      <c r="A133" s="142"/>
      <c r="B133" s="142"/>
      <c r="C133" s="143"/>
      <c r="D133" s="144"/>
      <c r="E133" s="519" t="s">
        <v>188</v>
      </c>
      <c r="F133" s="519"/>
      <c r="G133" s="519" t="str">
        <f xml:space="preserve"> SMU</f>
        <v>$ 000s</v>
      </c>
      <c r="H133" s="519">
        <f xml:space="preserve"> SUM(J133:GJ133)</f>
        <v>372742.39485026168</v>
      </c>
      <c r="I133" s="520"/>
      <c r="J133" s="519">
        <f>SUM(J131:J132)</f>
        <v>0</v>
      </c>
      <c r="K133" s="519">
        <f t="shared" ref="K133:AO133" si="413">SUM(K131:K132)</f>
        <v>0</v>
      </c>
      <c r="L133" s="519">
        <f t="shared" si="413"/>
        <v>0</v>
      </c>
      <c r="M133" s="519">
        <f t="shared" si="413"/>
        <v>0</v>
      </c>
      <c r="N133" s="519">
        <f t="shared" si="413"/>
        <v>0</v>
      </c>
      <c r="O133" s="519">
        <f t="shared" si="413"/>
        <v>0</v>
      </c>
      <c r="P133" s="519">
        <f t="shared" si="413"/>
        <v>0</v>
      </c>
      <c r="Q133" s="519">
        <f>SUM(Q131:Q132)</f>
        <v>11814.554294737771</v>
      </c>
      <c r="R133" s="519">
        <f t="shared" si="413"/>
        <v>11740.302824080643</v>
      </c>
      <c r="S133" s="520">
        <f t="shared" si="413"/>
        <v>11804.133283146017</v>
      </c>
      <c r="T133" s="519">
        <f t="shared" si="413"/>
        <v>11648.208893416735</v>
      </c>
      <c r="U133" s="519">
        <f t="shared" si="413"/>
        <v>11702.569328439937</v>
      </c>
      <c r="V133" s="519">
        <f t="shared" si="413"/>
        <v>11546.418526718508</v>
      </c>
      <c r="W133" s="519">
        <f t="shared" si="413"/>
        <v>11599.64803998977</v>
      </c>
      <c r="X133" s="519">
        <f t="shared" si="413"/>
        <v>11458.931416316909</v>
      </c>
      <c r="Y133" s="519">
        <f t="shared" si="413"/>
        <v>11479.670035033385</v>
      </c>
      <c r="Z133" s="519">
        <f t="shared" si="413"/>
        <v>11338.550351227954</v>
      </c>
      <c r="AA133" s="519">
        <f t="shared" si="413"/>
        <v>11389.410665796426</v>
      </c>
      <c r="AB133" s="519">
        <f t="shared" si="413"/>
        <v>11232.516605676925</v>
      </c>
      <c r="AC133" s="519">
        <f t="shared" si="413"/>
        <v>11282.239979676471</v>
      </c>
      <c r="AD133" s="519">
        <f t="shared" si="413"/>
        <v>11125.077092772513</v>
      </c>
      <c r="AE133" s="519">
        <f t="shared" si="413"/>
        <v>11173.594460471715</v>
      </c>
      <c r="AF133" s="519">
        <f t="shared" si="413"/>
        <v>11031.234679551555</v>
      </c>
      <c r="AG133" s="519">
        <f t="shared" si="413"/>
        <v>11048.360241068691</v>
      </c>
      <c r="AH133" s="519">
        <f t="shared" si="413"/>
        <v>10905.540508029115</v>
      </c>
      <c r="AI133" s="519">
        <f t="shared" si="413"/>
        <v>10951.529543156485</v>
      </c>
      <c r="AJ133" s="519">
        <f t="shared" si="413"/>
        <v>10793.491156118858</v>
      </c>
      <c r="AK133" s="519">
        <f t="shared" si="413"/>
        <v>10838.267560829687</v>
      </c>
      <c r="AL133" s="519">
        <f t="shared" si="413"/>
        <v>10679.914622338625</v>
      </c>
      <c r="AM133" s="519">
        <f t="shared" si="413"/>
        <v>10723.403597485472</v>
      </c>
      <c r="AN133" s="519">
        <f t="shared" si="413"/>
        <v>10579.185793361135</v>
      </c>
      <c r="AO133" s="519">
        <f t="shared" si="413"/>
        <v>10592.442631714312</v>
      </c>
      <c r="AP133" s="519">
        <f t="shared" ref="AP133:BD133" si="414">SUM(AP131:AP132)</f>
        <v>10447.703478616859</v>
      </c>
      <c r="AQ133" s="519">
        <f t="shared" si="414"/>
        <v>10488.491571247594</v>
      </c>
      <c r="AR133" s="519">
        <f t="shared" si="414"/>
        <v>10329.120546760761</v>
      </c>
      <c r="AS133" s="519">
        <f t="shared" si="414"/>
        <v>10368.613931346534</v>
      </c>
      <c r="AT133" s="519">
        <f t="shared" si="414"/>
        <v>10208.87904632183</v>
      </c>
      <c r="AU133" s="519">
        <f t="shared" si="414"/>
        <v>10246.99671763213</v>
      </c>
      <c r="AV133" s="519">
        <f t="shared" si="414"/>
        <v>10100.688931266714</v>
      </c>
      <c r="AW133" s="519">
        <f t="shared" si="414"/>
        <v>10109.799953040687</v>
      </c>
      <c r="AX133" s="519">
        <f t="shared" si="414"/>
        <v>9962.9045428729933</v>
      </c>
      <c r="AY133" s="519">
        <f t="shared" si="414"/>
        <v>1.2263976532267407E-12</v>
      </c>
      <c r="AZ133" s="519">
        <f t="shared" si="414"/>
        <v>1.2071764780961937E-12</v>
      </c>
      <c r="BA133" s="519">
        <f t="shared" si="414"/>
        <v>1.2276735813227586E-12</v>
      </c>
      <c r="BB133" s="519">
        <f t="shared" si="414"/>
        <v>1.2082446695179291E-12</v>
      </c>
      <c r="BC133" s="519">
        <f t="shared" si="414"/>
        <v>1.2288952146061802E-12</v>
      </c>
      <c r="BD133" s="519">
        <f t="shared" si="414"/>
        <v>1.2165043416542985E-12</v>
      </c>
      <c r="BE133" s="519">
        <f t="shared" ref="BE133:DP133" si="415">SUM(BE131:BE132)</f>
        <v>0</v>
      </c>
      <c r="BF133" s="519">
        <f t="shared" si="415"/>
        <v>0</v>
      </c>
      <c r="BG133" s="519">
        <f t="shared" si="415"/>
        <v>0</v>
      </c>
      <c r="BH133" s="519">
        <f t="shared" si="415"/>
        <v>0</v>
      </c>
      <c r="BI133" s="519">
        <f t="shared" si="415"/>
        <v>0</v>
      </c>
      <c r="BJ133" s="519">
        <f t="shared" si="415"/>
        <v>0</v>
      </c>
      <c r="BK133" s="519">
        <f t="shared" si="415"/>
        <v>0</v>
      </c>
      <c r="BL133" s="519">
        <f t="shared" si="415"/>
        <v>0</v>
      </c>
      <c r="BM133" s="519">
        <f t="shared" si="415"/>
        <v>0</v>
      </c>
      <c r="BN133" s="519">
        <f t="shared" si="415"/>
        <v>0</v>
      </c>
      <c r="BO133" s="519">
        <f t="shared" si="415"/>
        <v>0</v>
      </c>
      <c r="BP133" s="519">
        <f t="shared" si="415"/>
        <v>0</v>
      </c>
      <c r="BQ133" s="519">
        <f t="shared" si="415"/>
        <v>0</v>
      </c>
      <c r="BR133" s="519">
        <f t="shared" si="415"/>
        <v>0</v>
      </c>
      <c r="BS133" s="519">
        <f t="shared" si="415"/>
        <v>0</v>
      </c>
      <c r="BT133" s="519">
        <f t="shared" si="415"/>
        <v>0</v>
      </c>
      <c r="BU133" s="519">
        <f t="shared" si="415"/>
        <v>0</v>
      </c>
      <c r="BV133" s="519">
        <f t="shared" si="415"/>
        <v>0</v>
      </c>
      <c r="BW133" s="519">
        <f t="shared" si="415"/>
        <v>0</v>
      </c>
      <c r="BX133" s="519">
        <f t="shared" si="415"/>
        <v>0</v>
      </c>
      <c r="BY133" s="519">
        <f t="shared" si="415"/>
        <v>0</v>
      </c>
      <c r="BZ133" s="519">
        <f t="shared" si="415"/>
        <v>0</v>
      </c>
      <c r="CA133" s="519">
        <f t="shared" si="415"/>
        <v>0</v>
      </c>
      <c r="CB133" s="519">
        <f t="shared" si="415"/>
        <v>0</v>
      </c>
      <c r="CC133" s="519">
        <f t="shared" si="415"/>
        <v>0</v>
      </c>
      <c r="CD133" s="519">
        <f t="shared" si="415"/>
        <v>0</v>
      </c>
      <c r="CE133" s="519">
        <f t="shared" si="415"/>
        <v>0</v>
      </c>
      <c r="CF133" s="519">
        <f t="shared" si="415"/>
        <v>0</v>
      </c>
      <c r="CG133" s="519">
        <f t="shared" si="415"/>
        <v>0</v>
      </c>
      <c r="CH133" s="519">
        <f t="shared" si="415"/>
        <v>0</v>
      </c>
      <c r="CI133" s="519">
        <f t="shared" si="415"/>
        <v>0</v>
      </c>
      <c r="CJ133" s="519">
        <f t="shared" si="415"/>
        <v>0</v>
      </c>
      <c r="CK133" s="519">
        <f t="shared" si="415"/>
        <v>0</v>
      </c>
      <c r="CL133" s="519">
        <f t="shared" si="415"/>
        <v>0</v>
      </c>
      <c r="CM133" s="519">
        <f t="shared" si="415"/>
        <v>0</v>
      </c>
      <c r="CN133" s="519">
        <f t="shared" si="415"/>
        <v>0</v>
      </c>
      <c r="CO133" s="519">
        <f t="shared" si="415"/>
        <v>0</v>
      </c>
      <c r="CP133" s="519">
        <f t="shared" si="415"/>
        <v>0</v>
      </c>
      <c r="CQ133" s="519">
        <f t="shared" si="415"/>
        <v>0</v>
      </c>
      <c r="CR133" s="519">
        <f t="shared" si="415"/>
        <v>0</v>
      </c>
      <c r="CS133" s="519">
        <f t="shared" si="415"/>
        <v>0</v>
      </c>
      <c r="CT133" s="519">
        <f t="shared" si="415"/>
        <v>0</v>
      </c>
      <c r="CU133" s="519">
        <f t="shared" si="415"/>
        <v>0</v>
      </c>
      <c r="CV133" s="519">
        <f t="shared" si="415"/>
        <v>0</v>
      </c>
      <c r="CW133" s="519">
        <f t="shared" si="415"/>
        <v>0</v>
      </c>
      <c r="CX133" s="519">
        <f t="shared" si="415"/>
        <v>0</v>
      </c>
      <c r="CY133" s="519">
        <f t="shared" si="415"/>
        <v>0</v>
      </c>
      <c r="CZ133" s="519">
        <f t="shared" si="415"/>
        <v>0</v>
      </c>
      <c r="DA133" s="519">
        <f t="shared" si="415"/>
        <v>0</v>
      </c>
      <c r="DB133" s="519">
        <f t="shared" si="415"/>
        <v>0</v>
      </c>
      <c r="DC133" s="519">
        <f t="shared" si="415"/>
        <v>0</v>
      </c>
      <c r="DD133" s="519">
        <f t="shared" si="415"/>
        <v>0</v>
      </c>
      <c r="DE133" s="519">
        <f t="shared" si="415"/>
        <v>0</v>
      </c>
      <c r="DF133" s="519">
        <f t="shared" si="415"/>
        <v>0</v>
      </c>
      <c r="DG133" s="519">
        <f t="shared" si="415"/>
        <v>0</v>
      </c>
      <c r="DH133" s="519">
        <f t="shared" si="415"/>
        <v>0</v>
      </c>
      <c r="DI133" s="519">
        <f t="shared" si="415"/>
        <v>0</v>
      </c>
      <c r="DJ133" s="519">
        <f t="shared" si="415"/>
        <v>0</v>
      </c>
      <c r="DK133" s="519">
        <f t="shared" si="415"/>
        <v>0</v>
      </c>
      <c r="DL133" s="519">
        <f t="shared" si="415"/>
        <v>0</v>
      </c>
      <c r="DM133" s="519">
        <f t="shared" si="415"/>
        <v>0</v>
      </c>
      <c r="DN133" s="519">
        <f t="shared" si="415"/>
        <v>0</v>
      </c>
      <c r="DO133" s="519">
        <f t="shared" si="415"/>
        <v>0</v>
      </c>
      <c r="DP133" s="519">
        <f t="shared" si="415"/>
        <v>0</v>
      </c>
      <c r="DQ133" s="519">
        <f t="shared" ref="DQ133:GB133" si="416">SUM(DQ131:DQ132)</f>
        <v>0</v>
      </c>
      <c r="DR133" s="519">
        <f t="shared" si="416"/>
        <v>0</v>
      </c>
      <c r="DS133" s="519">
        <f t="shared" si="416"/>
        <v>0</v>
      </c>
      <c r="DT133" s="519">
        <f t="shared" si="416"/>
        <v>0</v>
      </c>
      <c r="DU133" s="519">
        <f t="shared" si="416"/>
        <v>0</v>
      </c>
      <c r="DV133" s="519">
        <f t="shared" si="416"/>
        <v>0</v>
      </c>
      <c r="DW133" s="519">
        <f t="shared" si="416"/>
        <v>0</v>
      </c>
      <c r="DX133" s="519">
        <f t="shared" si="416"/>
        <v>0</v>
      </c>
      <c r="DY133" s="519">
        <f t="shared" si="416"/>
        <v>0</v>
      </c>
      <c r="DZ133" s="519">
        <f t="shared" si="416"/>
        <v>0</v>
      </c>
      <c r="EA133" s="519">
        <f t="shared" si="416"/>
        <v>0</v>
      </c>
      <c r="EB133" s="519">
        <f t="shared" si="416"/>
        <v>0</v>
      </c>
      <c r="EC133" s="519">
        <f t="shared" si="416"/>
        <v>0</v>
      </c>
      <c r="ED133" s="519">
        <f t="shared" si="416"/>
        <v>0</v>
      </c>
      <c r="EE133" s="519">
        <f t="shared" si="416"/>
        <v>0</v>
      </c>
      <c r="EF133" s="519">
        <f t="shared" si="416"/>
        <v>0</v>
      </c>
      <c r="EG133" s="519">
        <f t="shared" si="416"/>
        <v>0</v>
      </c>
      <c r="EH133" s="519">
        <f t="shared" si="416"/>
        <v>0</v>
      </c>
      <c r="EI133" s="519">
        <f t="shared" si="416"/>
        <v>0</v>
      </c>
      <c r="EJ133" s="519">
        <f t="shared" si="416"/>
        <v>0</v>
      </c>
      <c r="EK133" s="519">
        <f t="shared" si="416"/>
        <v>0</v>
      </c>
      <c r="EL133" s="519">
        <f t="shared" si="416"/>
        <v>0</v>
      </c>
      <c r="EM133" s="519">
        <f t="shared" si="416"/>
        <v>0</v>
      </c>
      <c r="EN133" s="519">
        <f t="shared" si="416"/>
        <v>0</v>
      </c>
      <c r="EO133" s="519">
        <f t="shared" si="416"/>
        <v>0</v>
      </c>
      <c r="EP133" s="519">
        <f t="shared" si="416"/>
        <v>0</v>
      </c>
      <c r="EQ133" s="519">
        <f t="shared" si="416"/>
        <v>0</v>
      </c>
      <c r="ER133" s="519">
        <f t="shared" si="416"/>
        <v>0</v>
      </c>
      <c r="ES133" s="519">
        <f t="shared" si="416"/>
        <v>0</v>
      </c>
      <c r="ET133" s="519">
        <f t="shared" si="416"/>
        <v>0</v>
      </c>
      <c r="EU133" s="519">
        <f t="shared" si="416"/>
        <v>0</v>
      </c>
      <c r="EV133" s="519">
        <f t="shared" si="416"/>
        <v>0</v>
      </c>
      <c r="EW133" s="519">
        <f t="shared" si="416"/>
        <v>0</v>
      </c>
      <c r="EX133" s="519">
        <f t="shared" si="416"/>
        <v>0</v>
      </c>
      <c r="EY133" s="519">
        <f t="shared" si="416"/>
        <v>0</v>
      </c>
      <c r="EZ133" s="519">
        <f t="shared" si="416"/>
        <v>0</v>
      </c>
      <c r="FA133" s="519">
        <f t="shared" si="416"/>
        <v>0</v>
      </c>
      <c r="FB133" s="519">
        <f t="shared" si="416"/>
        <v>0</v>
      </c>
      <c r="FC133" s="519">
        <f t="shared" si="416"/>
        <v>0</v>
      </c>
      <c r="FD133" s="519">
        <f t="shared" si="416"/>
        <v>0</v>
      </c>
      <c r="FE133" s="519">
        <f t="shared" si="416"/>
        <v>0</v>
      </c>
      <c r="FF133" s="519">
        <f t="shared" si="416"/>
        <v>0</v>
      </c>
      <c r="FG133" s="519">
        <f t="shared" si="416"/>
        <v>0</v>
      </c>
      <c r="FH133" s="519">
        <f t="shared" si="416"/>
        <v>0</v>
      </c>
      <c r="FI133" s="519">
        <f t="shared" si="416"/>
        <v>0</v>
      </c>
      <c r="FJ133" s="519">
        <f t="shared" si="416"/>
        <v>0</v>
      </c>
      <c r="FK133" s="519">
        <f t="shared" si="416"/>
        <v>0</v>
      </c>
      <c r="FL133" s="519">
        <f t="shared" si="416"/>
        <v>0</v>
      </c>
      <c r="FM133" s="519">
        <f t="shared" si="416"/>
        <v>0</v>
      </c>
      <c r="FN133" s="519">
        <f t="shared" si="416"/>
        <v>0</v>
      </c>
      <c r="FO133" s="519">
        <f t="shared" si="416"/>
        <v>0</v>
      </c>
      <c r="FP133" s="519">
        <f t="shared" si="416"/>
        <v>0</v>
      </c>
      <c r="FQ133" s="519">
        <f t="shared" si="416"/>
        <v>0</v>
      </c>
      <c r="FR133" s="519">
        <f t="shared" si="416"/>
        <v>0</v>
      </c>
      <c r="FS133" s="519">
        <f t="shared" si="416"/>
        <v>0</v>
      </c>
      <c r="FT133" s="519">
        <f t="shared" si="416"/>
        <v>0</v>
      </c>
      <c r="FU133" s="519">
        <f t="shared" si="416"/>
        <v>0</v>
      </c>
      <c r="FV133" s="519">
        <f t="shared" si="416"/>
        <v>0</v>
      </c>
      <c r="FW133" s="519">
        <f t="shared" si="416"/>
        <v>0</v>
      </c>
      <c r="FX133" s="519">
        <f t="shared" si="416"/>
        <v>0</v>
      </c>
      <c r="FY133" s="519">
        <f t="shared" si="416"/>
        <v>0</v>
      </c>
      <c r="FZ133" s="519">
        <f t="shared" si="416"/>
        <v>0</v>
      </c>
      <c r="GA133" s="519">
        <f t="shared" si="416"/>
        <v>0</v>
      </c>
      <c r="GB133" s="519">
        <f t="shared" si="416"/>
        <v>0</v>
      </c>
      <c r="GC133" s="519">
        <f t="shared" ref="GC133:GJ133" si="417">SUM(GC131:GC132)</f>
        <v>0</v>
      </c>
      <c r="GD133" s="519">
        <f t="shared" si="417"/>
        <v>0</v>
      </c>
      <c r="GE133" s="519">
        <f t="shared" si="417"/>
        <v>0</v>
      </c>
      <c r="GF133" s="519">
        <f t="shared" si="417"/>
        <v>0</v>
      </c>
      <c r="GG133" s="519">
        <f t="shared" si="417"/>
        <v>0</v>
      </c>
      <c r="GH133" s="519">
        <f t="shared" si="417"/>
        <v>0</v>
      </c>
      <c r="GI133" s="519">
        <f t="shared" si="417"/>
        <v>0</v>
      </c>
      <c r="GJ133" s="519">
        <f t="shared" si="417"/>
        <v>0</v>
      </c>
    </row>
    <row r="136" spans="1:192" x14ac:dyDescent="0.25">
      <c r="A136" s="15" t="s">
        <v>441</v>
      </c>
    </row>
    <row r="137" spans="1:192" x14ac:dyDescent="0.25">
      <c r="E137" s="6" t="s">
        <v>226</v>
      </c>
    </row>
    <row r="138" spans="1:192" x14ac:dyDescent="0.25">
      <c r="B138" s="15" t="s">
        <v>447</v>
      </c>
      <c r="E138" s="6"/>
    </row>
    <row r="139" spans="1:192" x14ac:dyDescent="0.25">
      <c r="E139" s="203" t="str">
        <f t="shared" ref="E139:AJ139" si="418" xml:space="preserve"> E$192</f>
        <v>Equity bridge bullet repayment during operations</v>
      </c>
      <c r="F139" s="203">
        <f t="shared" si="418"/>
        <v>0</v>
      </c>
      <c r="G139" s="203" t="str">
        <f t="shared" si="418"/>
        <v>$ 000s</v>
      </c>
      <c r="H139" s="203">
        <f t="shared" si="418"/>
        <v>0</v>
      </c>
      <c r="I139" s="203">
        <f t="shared" si="418"/>
        <v>0</v>
      </c>
      <c r="J139" s="203">
        <f t="shared" si="418"/>
        <v>0</v>
      </c>
      <c r="K139" s="203">
        <f t="shared" si="418"/>
        <v>0</v>
      </c>
      <c r="L139" s="203">
        <f t="shared" si="418"/>
        <v>0</v>
      </c>
      <c r="M139" s="203">
        <f t="shared" si="418"/>
        <v>0</v>
      </c>
      <c r="N139" s="203">
        <f t="shared" si="418"/>
        <v>0</v>
      </c>
      <c r="O139" s="203">
        <f t="shared" si="418"/>
        <v>0</v>
      </c>
      <c r="P139" s="203">
        <f t="shared" si="418"/>
        <v>0</v>
      </c>
      <c r="Q139" s="203">
        <f t="shared" si="418"/>
        <v>0</v>
      </c>
      <c r="R139" s="203">
        <f t="shared" si="418"/>
        <v>0</v>
      </c>
      <c r="S139" s="203">
        <f t="shared" si="418"/>
        <v>0</v>
      </c>
      <c r="T139" s="203">
        <f t="shared" si="418"/>
        <v>0</v>
      </c>
      <c r="U139" s="203">
        <f t="shared" si="418"/>
        <v>0</v>
      </c>
      <c r="V139" s="203">
        <f t="shared" si="418"/>
        <v>0</v>
      </c>
      <c r="W139" s="203">
        <f t="shared" si="418"/>
        <v>0</v>
      </c>
      <c r="X139" s="203">
        <f t="shared" si="418"/>
        <v>0</v>
      </c>
      <c r="Y139" s="203">
        <f t="shared" si="418"/>
        <v>0</v>
      </c>
      <c r="Z139" s="203">
        <f t="shared" si="418"/>
        <v>0</v>
      </c>
      <c r="AA139" s="203">
        <f t="shared" si="418"/>
        <v>0</v>
      </c>
      <c r="AB139" s="203">
        <f t="shared" si="418"/>
        <v>0</v>
      </c>
      <c r="AC139" s="203">
        <f t="shared" si="418"/>
        <v>0</v>
      </c>
      <c r="AD139" s="203">
        <f t="shared" si="418"/>
        <v>0</v>
      </c>
      <c r="AE139" s="203">
        <f t="shared" si="418"/>
        <v>0</v>
      </c>
      <c r="AF139" s="203">
        <f t="shared" si="418"/>
        <v>0</v>
      </c>
      <c r="AG139" s="203">
        <f t="shared" si="418"/>
        <v>0</v>
      </c>
      <c r="AH139" s="203">
        <f t="shared" si="418"/>
        <v>0</v>
      </c>
      <c r="AI139" s="203">
        <f t="shared" si="418"/>
        <v>0</v>
      </c>
      <c r="AJ139" s="203">
        <f t="shared" si="418"/>
        <v>0</v>
      </c>
      <c r="AK139" s="203">
        <f t="shared" ref="AK139:CV139" si="419" xml:space="preserve"> AK$192</f>
        <v>0</v>
      </c>
      <c r="AL139" s="203">
        <f t="shared" si="419"/>
        <v>0</v>
      </c>
      <c r="AM139" s="203">
        <f t="shared" si="419"/>
        <v>0</v>
      </c>
      <c r="AN139" s="203">
        <f t="shared" si="419"/>
        <v>0</v>
      </c>
      <c r="AO139" s="203">
        <f t="shared" si="419"/>
        <v>0</v>
      </c>
      <c r="AP139" s="203">
        <f t="shared" si="419"/>
        <v>0</v>
      </c>
      <c r="AQ139" s="203">
        <f t="shared" si="419"/>
        <v>0</v>
      </c>
      <c r="AR139" s="203">
        <f t="shared" si="419"/>
        <v>0</v>
      </c>
      <c r="AS139" s="203">
        <f t="shared" si="419"/>
        <v>0</v>
      </c>
      <c r="AT139" s="203">
        <f t="shared" si="419"/>
        <v>0</v>
      </c>
      <c r="AU139" s="203">
        <f t="shared" si="419"/>
        <v>0</v>
      </c>
      <c r="AV139" s="203">
        <f t="shared" si="419"/>
        <v>0</v>
      </c>
      <c r="AW139" s="203">
        <f t="shared" si="419"/>
        <v>0</v>
      </c>
      <c r="AX139" s="203">
        <f t="shared" si="419"/>
        <v>0</v>
      </c>
      <c r="AY139" s="203">
        <f t="shared" si="419"/>
        <v>0</v>
      </c>
      <c r="AZ139" s="203">
        <f t="shared" si="419"/>
        <v>0</v>
      </c>
      <c r="BA139" s="203">
        <f t="shared" si="419"/>
        <v>0</v>
      </c>
      <c r="BB139" s="203">
        <f t="shared" si="419"/>
        <v>0</v>
      </c>
      <c r="BC139" s="203">
        <f t="shared" si="419"/>
        <v>0</v>
      </c>
      <c r="BD139" s="203">
        <f t="shared" si="419"/>
        <v>0</v>
      </c>
      <c r="BE139" s="203">
        <f t="shared" si="419"/>
        <v>0</v>
      </c>
      <c r="BF139" s="203">
        <f t="shared" si="419"/>
        <v>0</v>
      </c>
      <c r="BG139" s="203">
        <f t="shared" si="419"/>
        <v>0</v>
      </c>
      <c r="BH139" s="203">
        <f t="shared" si="419"/>
        <v>0</v>
      </c>
      <c r="BI139" s="203">
        <f t="shared" si="419"/>
        <v>0</v>
      </c>
      <c r="BJ139" s="203">
        <f t="shared" si="419"/>
        <v>0</v>
      </c>
      <c r="BK139" s="203">
        <f t="shared" si="419"/>
        <v>0</v>
      </c>
      <c r="BL139" s="203">
        <f t="shared" si="419"/>
        <v>0</v>
      </c>
      <c r="BM139" s="203">
        <f t="shared" si="419"/>
        <v>0</v>
      </c>
      <c r="BN139" s="203">
        <f t="shared" si="419"/>
        <v>0</v>
      </c>
      <c r="BO139" s="203">
        <f t="shared" si="419"/>
        <v>0</v>
      </c>
      <c r="BP139" s="203">
        <f t="shared" si="419"/>
        <v>0</v>
      </c>
      <c r="BQ139" s="203">
        <f t="shared" si="419"/>
        <v>0</v>
      </c>
      <c r="BR139" s="203">
        <f t="shared" si="419"/>
        <v>0</v>
      </c>
      <c r="BS139" s="203">
        <f t="shared" si="419"/>
        <v>0</v>
      </c>
      <c r="BT139" s="203">
        <f t="shared" si="419"/>
        <v>0</v>
      </c>
      <c r="BU139" s="203">
        <f t="shared" si="419"/>
        <v>0</v>
      </c>
      <c r="BV139" s="203">
        <f t="shared" si="419"/>
        <v>0</v>
      </c>
      <c r="BW139" s="203">
        <f t="shared" si="419"/>
        <v>0</v>
      </c>
      <c r="BX139" s="203">
        <f t="shared" si="419"/>
        <v>0</v>
      </c>
      <c r="BY139" s="203">
        <f t="shared" si="419"/>
        <v>0</v>
      </c>
      <c r="BZ139" s="203">
        <f t="shared" si="419"/>
        <v>0</v>
      </c>
      <c r="CA139" s="203">
        <f t="shared" si="419"/>
        <v>0</v>
      </c>
      <c r="CB139" s="203">
        <f t="shared" si="419"/>
        <v>0</v>
      </c>
      <c r="CC139" s="203">
        <f t="shared" si="419"/>
        <v>0</v>
      </c>
      <c r="CD139" s="203">
        <f t="shared" si="419"/>
        <v>0</v>
      </c>
      <c r="CE139" s="203">
        <f t="shared" si="419"/>
        <v>0</v>
      </c>
      <c r="CF139" s="203">
        <f t="shared" si="419"/>
        <v>0</v>
      </c>
      <c r="CG139" s="203">
        <f t="shared" si="419"/>
        <v>0</v>
      </c>
      <c r="CH139" s="203">
        <f t="shared" si="419"/>
        <v>0</v>
      </c>
      <c r="CI139" s="203">
        <f t="shared" si="419"/>
        <v>0</v>
      </c>
      <c r="CJ139" s="203">
        <f t="shared" si="419"/>
        <v>0</v>
      </c>
      <c r="CK139" s="203">
        <f t="shared" si="419"/>
        <v>0</v>
      </c>
      <c r="CL139" s="203">
        <f t="shared" si="419"/>
        <v>0</v>
      </c>
      <c r="CM139" s="203">
        <f t="shared" si="419"/>
        <v>0</v>
      </c>
      <c r="CN139" s="203">
        <f t="shared" si="419"/>
        <v>0</v>
      </c>
      <c r="CO139" s="203">
        <f t="shared" si="419"/>
        <v>0</v>
      </c>
      <c r="CP139" s="203">
        <f t="shared" si="419"/>
        <v>0</v>
      </c>
      <c r="CQ139" s="203">
        <f t="shared" si="419"/>
        <v>0</v>
      </c>
      <c r="CR139" s="203">
        <f t="shared" si="419"/>
        <v>0</v>
      </c>
      <c r="CS139" s="203">
        <f t="shared" si="419"/>
        <v>0</v>
      </c>
      <c r="CT139" s="203">
        <f t="shared" si="419"/>
        <v>0</v>
      </c>
      <c r="CU139" s="203">
        <f t="shared" si="419"/>
        <v>0</v>
      </c>
      <c r="CV139" s="203">
        <f t="shared" si="419"/>
        <v>0</v>
      </c>
      <c r="CW139" s="203">
        <f t="shared" ref="CW139:FH139" si="420" xml:space="preserve"> CW$192</f>
        <v>0</v>
      </c>
      <c r="CX139" s="203">
        <f t="shared" si="420"/>
        <v>0</v>
      </c>
      <c r="CY139" s="203">
        <f t="shared" si="420"/>
        <v>0</v>
      </c>
      <c r="CZ139" s="203">
        <f t="shared" si="420"/>
        <v>0</v>
      </c>
      <c r="DA139" s="203">
        <f t="shared" si="420"/>
        <v>0</v>
      </c>
      <c r="DB139" s="203">
        <f t="shared" si="420"/>
        <v>0</v>
      </c>
      <c r="DC139" s="203">
        <f t="shared" si="420"/>
        <v>0</v>
      </c>
      <c r="DD139" s="203">
        <f t="shared" si="420"/>
        <v>0</v>
      </c>
      <c r="DE139" s="203">
        <f t="shared" si="420"/>
        <v>0</v>
      </c>
      <c r="DF139" s="203">
        <f t="shared" si="420"/>
        <v>0</v>
      </c>
      <c r="DG139" s="203">
        <f t="shared" si="420"/>
        <v>0</v>
      </c>
      <c r="DH139" s="203">
        <f t="shared" si="420"/>
        <v>0</v>
      </c>
      <c r="DI139" s="203">
        <f t="shared" si="420"/>
        <v>0</v>
      </c>
      <c r="DJ139" s="203">
        <f t="shared" si="420"/>
        <v>0</v>
      </c>
      <c r="DK139" s="203">
        <f t="shared" si="420"/>
        <v>0</v>
      </c>
      <c r="DL139" s="203">
        <f t="shared" si="420"/>
        <v>0</v>
      </c>
      <c r="DM139" s="203">
        <f t="shared" si="420"/>
        <v>0</v>
      </c>
      <c r="DN139" s="203">
        <f t="shared" si="420"/>
        <v>0</v>
      </c>
      <c r="DO139" s="203">
        <f t="shared" si="420"/>
        <v>0</v>
      </c>
      <c r="DP139" s="203">
        <f t="shared" si="420"/>
        <v>0</v>
      </c>
      <c r="DQ139" s="203">
        <f t="shared" si="420"/>
        <v>0</v>
      </c>
      <c r="DR139" s="203">
        <f t="shared" si="420"/>
        <v>0</v>
      </c>
      <c r="DS139" s="203">
        <f t="shared" si="420"/>
        <v>0</v>
      </c>
      <c r="DT139" s="203">
        <f t="shared" si="420"/>
        <v>0</v>
      </c>
      <c r="DU139" s="203">
        <f t="shared" si="420"/>
        <v>0</v>
      </c>
      <c r="DV139" s="203">
        <f t="shared" si="420"/>
        <v>0</v>
      </c>
      <c r="DW139" s="203">
        <f t="shared" si="420"/>
        <v>0</v>
      </c>
      <c r="DX139" s="203">
        <f t="shared" si="420"/>
        <v>0</v>
      </c>
      <c r="DY139" s="203">
        <f t="shared" si="420"/>
        <v>0</v>
      </c>
      <c r="DZ139" s="203">
        <f t="shared" si="420"/>
        <v>0</v>
      </c>
      <c r="EA139" s="203">
        <f t="shared" si="420"/>
        <v>0</v>
      </c>
      <c r="EB139" s="203">
        <f t="shared" si="420"/>
        <v>0</v>
      </c>
      <c r="EC139" s="203">
        <f t="shared" si="420"/>
        <v>0</v>
      </c>
      <c r="ED139" s="203">
        <f t="shared" si="420"/>
        <v>0</v>
      </c>
      <c r="EE139" s="203">
        <f t="shared" si="420"/>
        <v>0</v>
      </c>
      <c r="EF139" s="203">
        <f t="shared" si="420"/>
        <v>0</v>
      </c>
      <c r="EG139" s="203">
        <f t="shared" si="420"/>
        <v>0</v>
      </c>
      <c r="EH139" s="203">
        <f t="shared" si="420"/>
        <v>0</v>
      </c>
      <c r="EI139" s="203">
        <f t="shared" si="420"/>
        <v>0</v>
      </c>
      <c r="EJ139" s="203">
        <f t="shared" si="420"/>
        <v>0</v>
      </c>
      <c r="EK139" s="203">
        <f t="shared" si="420"/>
        <v>0</v>
      </c>
      <c r="EL139" s="203">
        <f t="shared" si="420"/>
        <v>0</v>
      </c>
      <c r="EM139" s="203">
        <f t="shared" si="420"/>
        <v>0</v>
      </c>
      <c r="EN139" s="203">
        <f t="shared" si="420"/>
        <v>0</v>
      </c>
      <c r="EO139" s="203">
        <f t="shared" si="420"/>
        <v>0</v>
      </c>
      <c r="EP139" s="203">
        <f t="shared" si="420"/>
        <v>0</v>
      </c>
      <c r="EQ139" s="203">
        <f t="shared" si="420"/>
        <v>0</v>
      </c>
      <c r="ER139" s="203">
        <f t="shared" si="420"/>
        <v>0</v>
      </c>
      <c r="ES139" s="203">
        <f t="shared" si="420"/>
        <v>0</v>
      </c>
      <c r="ET139" s="203">
        <f t="shared" si="420"/>
        <v>0</v>
      </c>
      <c r="EU139" s="203">
        <f t="shared" si="420"/>
        <v>0</v>
      </c>
      <c r="EV139" s="203">
        <f t="shared" si="420"/>
        <v>0</v>
      </c>
      <c r="EW139" s="203">
        <f t="shared" si="420"/>
        <v>0</v>
      </c>
      <c r="EX139" s="203">
        <f t="shared" si="420"/>
        <v>0</v>
      </c>
      <c r="EY139" s="203">
        <f t="shared" si="420"/>
        <v>0</v>
      </c>
      <c r="EZ139" s="203">
        <f t="shared" si="420"/>
        <v>0</v>
      </c>
      <c r="FA139" s="203">
        <f t="shared" si="420"/>
        <v>0</v>
      </c>
      <c r="FB139" s="203">
        <f t="shared" si="420"/>
        <v>0</v>
      </c>
      <c r="FC139" s="203">
        <f t="shared" si="420"/>
        <v>0</v>
      </c>
      <c r="FD139" s="203">
        <f t="shared" si="420"/>
        <v>0</v>
      </c>
      <c r="FE139" s="203">
        <f t="shared" si="420"/>
        <v>0</v>
      </c>
      <c r="FF139" s="203">
        <f t="shared" si="420"/>
        <v>0</v>
      </c>
      <c r="FG139" s="203">
        <f t="shared" si="420"/>
        <v>0</v>
      </c>
      <c r="FH139" s="203">
        <f t="shared" si="420"/>
        <v>0</v>
      </c>
      <c r="FI139" s="203">
        <f t="shared" ref="FI139:GJ139" si="421" xml:space="preserve"> FI$192</f>
        <v>0</v>
      </c>
      <c r="FJ139" s="203">
        <f t="shared" si="421"/>
        <v>0</v>
      </c>
      <c r="FK139" s="203">
        <f t="shared" si="421"/>
        <v>0</v>
      </c>
      <c r="FL139" s="203">
        <f t="shared" si="421"/>
        <v>0</v>
      </c>
      <c r="FM139" s="203">
        <f t="shared" si="421"/>
        <v>0</v>
      </c>
      <c r="FN139" s="203">
        <f t="shared" si="421"/>
        <v>0</v>
      </c>
      <c r="FO139" s="203">
        <f t="shared" si="421"/>
        <v>0</v>
      </c>
      <c r="FP139" s="203">
        <f t="shared" si="421"/>
        <v>0</v>
      </c>
      <c r="FQ139" s="203">
        <f t="shared" si="421"/>
        <v>0</v>
      </c>
      <c r="FR139" s="203">
        <f t="shared" si="421"/>
        <v>0</v>
      </c>
      <c r="FS139" s="203">
        <f t="shared" si="421"/>
        <v>0</v>
      </c>
      <c r="FT139" s="203">
        <f t="shared" si="421"/>
        <v>0</v>
      </c>
      <c r="FU139" s="203">
        <f t="shared" si="421"/>
        <v>0</v>
      </c>
      <c r="FV139" s="203">
        <f t="shared" si="421"/>
        <v>0</v>
      </c>
      <c r="FW139" s="203">
        <f t="shared" si="421"/>
        <v>0</v>
      </c>
      <c r="FX139" s="203">
        <f t="shared" si="421"/>
        <v>0</v>
      </c>
      <c r="FY139" s="203">
        <f t="shared" si="421"/>
        <v>0</v>
      </c>
      <c r="FZ139" s="203">
        <f t="shared" si="421"/>
        <v>0</v>
      </c>
      <c r="GA139" s="203">
        <f t="shared" si="421"/>
        <v>0</v>
      </c>
      <c r="GB139" s="203">
        <f t="shared" si="421"/>
        <v>0</v>
      </c>
      <c r="GC139" s="203">
        <f t="shared" si="421"/>
        <v>0</v>
      </c>
      <c r="GD139" s="203">
        <f t="shared" si="421"/>
        <v>0</v>
      </c>
      <c r="GE139" s="203">
        <f t="shared" si="421"/>
        <v>0</v>
      </c>
      <c r="GF139" s="203">
        <f t="shared" si="421"/>
        <v>0</v>
      </c>
      <c r="GG139" s="203">
        <f t="shared" si="421"/>
        <v>0</v>
      </c>
      <c r="GH139" s="203">
        <f t="shared" si="421"/>
        <v>0</v>
      </c>
      <c r="GI139" s="203">
        <f t="shared" si="421"/>
        <v>0</v>
      </c>
      <c r="GJ139" s="203">
        <f t="shared" si="421"/>
        <v>0</v>
      </c>
    </row>
    <row r="140" spans="1:192" s="193" customFormat="1" x14ac:dyDescent="0.25">
      <c r="A140" s="142"/>
      <c r="B140" s="142"/>
      <c r="C140" s="143"/>
      <c r="D140" s="144"/>
      <c r="E140" s="696" t="s">
        <v>576</v>
      </c>
      <c r="F140" s="696"/>
      <c r="G140" s="696" t="str">
        <f xml:space="preserve"> SMU</f>
        <v>$ 000s</v>
      </c>
      <c r="H140" s="696">
        <f xml:space="preserve"> SUM(J140:GJ140)</f>
        <v>0</v>
      </c>
      <c r="I140" s="696"/>
      <c r="J140" s="696">
        <f t="shared" ref="J140:AO140" si="422" xml:space="preserve"> J139</f>
        <v>0</v>
      </c>
      <c r="K140" s="696">
        <f t="shared" si="422"/>
        <v>0</v>
      </c>
      <c r="L140" s="696">
        <f t="shared" si="422"/>
        <v>0</v>
      </c>
      <c r="M140" s="696">
        <f t="shared" si="422"/>
        <v>0</v>
      </c>
      <c r="N140" s="696">
        <f t="shared" si="422"/>
        <v>0</v>
      </c>
      <c r="O140" s="696">
        <f t="shared" si="422"/>
        <v>0</v>
      </c>
      <c r="P140" s="696">
        <f t="shared" si="422"/>
        <v>0</v>
      </c>
      <c r="Q140" s="696">
        <f t="shared" si="422"/>
        <v>0</v>
      </c>
      <c r="R140" s="696">
        <f t="shared" si="422"/>
        <v>0</v>
      </c>
      <c r="S140" s="696">
        <f t="shared" si="422"/>
        <v>0</v>
      </c>
      <c r="T140" s="696">
        <f t="shared" si="422"/>
        <v>0</v>
      </c>
      <c r="U140" s="696">
        <f t="shared" si="422"/>
        <v>0</v>
      </c>
      <c r="V140" s="696">
        <f t="shared" si="422"/>
        <v>0</v>
      </c>
      <c r="W140" s="696">
        <f t="shared" si="422"/>
        <v>0</v>
      </c>
      <c r="X140" s="696">
        <f t="shared" si="422"/>
        <v>0</v>
      </c>
      <c r="Y140" s="696">
        <f t="shared" si="422"/>
        <v>0</v>
      </c>
      <c r="Z140" s="696">
        <f t="shared" si="422"/>
        <v>0</v>
      </c>
      <c r="AA140" s="696">
        <f t="shared" si="422"/>
        <v>0</v>
      </c>
      <c r="AB140" s="696">
        <f t="shared" si="422"/>
        <v>0</v>
      </c>
      <c r="AC140" s="696">
        <f t="shared" si="422"/>
        <v>0</v>
      </c>
      <c r="AD140" s="696">
        <f t="shared" si="422"/>
        <v>0</v>
      </c>
      <c r="AE140" s="696">
        <f t="shared" si="422"/>
        <v>0</v>
      </c>
      <c r="AF140" s="696">
        <f t="shared" si="422"/>
        <v>0</v>
      </c>
      <c r="AG140" s="696">
        <f t="shared" si="422"/>
        <v>0</v>
      </c>
      <c r="AH140" s="696">
        <f t="shared" si="422"/>
        <v>0</v>
      </c>
      <c r="AI140" s="696">
        <f t="shared" si="422"/>
        <v>0</v>
      </c>
      <c r="AJ140" s="696">
        <f t="shared" si="422"/>
        <v>0</v>
      </c>
      <c r="AK140" s="696">
        <f t="shared" si="422"/>
        <v>0</v>
      </c>
      <c r="AL140" s="696">
        <f t="shared" si="422"/>
        <v>0</v>
      </c>
      <c r="AM140" s="696">
        <f t="shared" si="422"/>
        <v>0</v>
      </c>
      <c r="AN140" s="696">
        <f t="shared" si="422"/>
        <v>0</v>
      </c>
      <c r="AO140" s="696">
        <f t="shared" si="422"/>
        <v>0</v>
      </c>
      <c r="AP140" s="696">
        <f t="shared" ref="AP140:BU140" si="423" xml:space="preserve"> AP139</f>
        <v>0</v>
      </c>
      <c r="AQ140" s="696">
        <f t="shared" si="423"/>
        <v>0</v>
      </c>
      <c r="AR140" s="696">
        <f t="shared" si="423"/>
        <v>0</v>
      </c>
      <c r="AS140" s="696">
        <f t="shared" si="423"/>
        <v>0</v>
      </c>
      <c r="AT140" s="696">
        <f t="shared" si="423"/>
        <v>0</v>
      </c>
      <c r="AU140" s="696">
        <f t="shared" si="423"/>
        <v>0</v>
      </c>
      <c r="AV140" s="696">
        <f t="shared" si="423"/>
        <v>0</v>
      </c>
      <c r="AW140" s="696">
        <f t="shared" si="423"/>
        <v>0</v>
      </c>
      <c r="AX140" s="696">
        <f t="shared" si="423"/>
        <v>0</v>
      </c>
      <c r="AY140" s="696">
        <f t="shared" si="423"/>
        <v>0</v>
      </c>
      <c r="AZ140" s="696">
        <f t="shared" si="423"/>
        <v>0</v>
      </c>
      <c r="BA140" s="696">
        <f t="shared" si="423"/>
        <v>0</v>
      </c>
      <c r="BB140" s="696">
        <f t="shared" si="423"/>
        <v>0</v>
      </c>
      <c r="BC140" s="696">
        <f t="shared" si="423"/>
        <v>0</v>
      </c>
      <c r="BD140" s="696">
        <f t="shared" si="423"/>
        <v>0</v>
      </c>
      <c r="BE140" s="696">
        <f t="shared" si="423"/>
        <v>0</v>
      </c>
      <c r="BF140" s="696">
        <f t="shared" si="423"/>
        <v>0</v>
      </c>
      <c r="BG140" s="696">
        <f t="shared" si="423"/>
        <v>0</v>
      </c>
      <c r="BH140" s="696">
        <f t="shared" si="423"/>
        <v>0</v>
      </c>
      <c r="BI140" s="696">
        <f t="shared" si="423"/>
        <v>0</v>
      </c>
      <c r="BJ140" s="696">
        <f t="shared" si="423"/>
        <v>0</v>
      </c>
      <c r="BK140" s="696">
        <f t="shared" si="423"/>
        <v>0</v>
      </c>
      <c r="BL140" s="696">
        <f t="shared" si="423"/>
        <v>0</v>
      </c>
      <c r="BM140" s="696">
        <f t="shared" si="423"/>
        <v>0</v>
      </c>
      <c r="BN140" s="696">
        <f t="shared" si="423"/>
        <v>0</v>
      </c>
      <c r="BO140" s="696">
        <f t="shared" si="423"/>
        <v>0</v>
      </c>
      <c r="BP140" s="696">
        <f t="shared" si="423"/>
        <v>0</v>
      </c>
      <c r="BQ140" s="696">
        <f t="shared" si="423"/>
        <v>0</v>
      </c>
      <c r="BR140" s="696">
        <f t="shared" si="423"/>
        <v>0</v>
      </c>
      <c r="BS140" s="696">
        <f t="shared" si="423"/>
        <v>0</v>
      </c>
      <c r="BT140" s="696">
        <f t="shared" si="423"/>
        <v>0</v>
      </c>
      <c r="BU140" s="696">
        <f t="shared" si="423"/>
        <v>0</v>
      </c>
      <c r="BV140" s="696">
        <f t="shared" ref="BV140:DA140" si="424" xml:space="preserve"> BV139</f>
        <v>0</v>
      </c>
      <c r="BW140" s="696">
        <f t="shared" si="424"/>
        <v>0</v>
      </c>
      <c r="BX140" s="696">
        <f t="shared" si="424"/>
        <v>0</v>
      </c>
      <c r="BY140" s="696">
        <f t="shared" si="424"/>
        <v>0</v>
      </c>
      <c r="BZ140" s="696">
        <f t="shared" si="424"/>
        <v>0</v>
      </c>
      <c r="CA140" s="696">
        <f t="shared" si="424"/>
        <v>0</v>
      </c>
      <c r="CB140" s="696">
        <f t="shared" si="424"/>
        <v>0</v>
      </c>
      <c r="CC140" s="696">
        <f t="shared" si="424"/>
        <v>0</v>
      </c>
      <c r="CD140" s="696">
        <f t="shared" si="424"/>
        <v>0</v>
      </c>
      <c r="CE140" s="696">
        <f t="shared" si="424"/>
        <v>0</v>
      </c>
      <c r="CF140" s="696">
        <f t="shared" si="424"/>
        <v>0</v>
      </c>
      <c r="CG140" s="696">
        <f t="shared" si="424"/>
        <v>0</v>
      </c>
      <c r="CH140" s="696">
        <f t="shared" si="424"/>
        <v>0</v>
      </c>
      <c r="CI140" s="696">
        <f t="shared" si="424"/>
        <v>0</v>
      </c>
      <c r="CJ140" s="696">
        <f t="shared" si="424"/>
        <v>0</v>
      </c>
      <c r="CK140" s="696">
        <f t="shared" si="424"/>
        <v>0</v>
      </c>
      <c r="CL140" s="696">
        <f t="shared" si="424"/>
        <v>0</v>
      </c>
      <c r="CM140" s="696">
        <f t="shared" si="424"/>
        <v>0</v>
      </c>
      <c r="CN140" s="696">
        <f t="shared" si="424"/>
        <v>0</v>
      </c>
      <c r="CO140" s="696">
        <f t="shared" si="424"/>
        <v>0</v>
      </c>
      <c r="CP140" s="696">
        <f t="shared" si="424"/>
        <v>0</v>
      </c>
      <c r="CQ140" s="696">
        <f t="shared" si="424"/>
        <v>0</v>
      </c>
      <c r="CR140" s="696">
        <f t="shared" si="424"/>
        <v>0</v>
      </c>
      <c r="CS140" s="696">
        <f t="shared" si="424"/>
        <v>0</v>
      </c>
      <c r="CT140" s="696">
        <f t="shared" si="424"/>
        <v>0</v>
      </c>
      <c r="CU140" s="696">
        <f t="shared" si="424"/>
        <v>0</v>
      </c>
      <c r="CV140" s="696">
        <f t="shared" si="424"/>
        <v>0</v>
      </c>
      <c r="CW140" s="696">
        <f t="shared" si="424"/>
        <v>0</v>
      </c>
      <c r="CX140" s="696">
        <f t="shared" si="424"/>
        <v>0</v>
      </c>
      <c r="CY140" s="696">
        <f t="shared" si="424"/>
        <v>0</v>
      </c>
      <c r="CZ140" s="696">
        <f t="shared" si="424"/>
        <v>0</v>
      </c>
      <c r="DA140" s="696">
        <f t="shared" si="424"/>
        <v>0</v>
      </c>
      <c r="DB140" s="696">
        <f t="shared" ref="DB140:EG140" si="425" xml:space="preserve"> DB139</f>
        <v>0</v>
      </c>
      <c r="DC140" s="696">
        <f t="shared" si="425"/>
        <v>0</v>
      </c>
      <c r="DD140" s="696">
        <f t="shared" si="425"/>
        <v>0</v>
      </c>
      <c r="DE140" s="696">
        <f t="shared" si="425"/>
        <v>0</v>
      </c>
      <c r="DF140" s="696">
        <f t="shared" si="425"/>
        <v>0</v>
      </c>
      <c r="DG140" s="696">
        <f t="shared" si="425"/>
        <v>0</v>
      </c>
      <c r="DH140" s="696">
        <f t="shared" si="425"/>
        <v>0</v>
      </c>
      <c r="DI140" s="696">
        <f t="shared" si="425"/>
        <v>0</v>
      </c>
      <c r="DJ140" s="696">
        <f t="shared" si="425"/>
        <v>0</v>
      </c>
      <c r="DK140" s="696">
        <f t="shared" si="425"/>
        <v>0</v>
      </c>
      <c r="DL140" s="696">
        <f t="shared" si="425"/>
        <v>0</v>
      </c>
      <c r="DM140" s="696">
        <f t="shared" si="425"/>
        <v>0</v>
      </c>
      <c r="DN140" s="696">
        <f t="shared" si="425"/>
        <v>0</v>
      </c>
      <c r="DO140" s="696">
        <f t="shared" si="425"/>
        <v>0</v>
      </c>
      <c r="DP140" s="696">
        <f t="shared" si="425"/>
        <v>0</v>
      </c>
      <c r="DQ140" s="696">
        <f t="shared" si="425"/>
        <v>0</v>
      </c>
      <c r="DR140" s="696">
        <f t="shared" si="425"/>
        <v>0</v>
      </c>
      <c r="DS140" s="696">
        <f t="shared" si="425"/>
        <v>0</v>
      </c>
      <c r="DT140" s="696">
        <f t="shared" si="425"/>
        <v>0</v>
      </c>
      <c r="DU140" s="696">
        <f t="shared" si="425"/>
        <v>0</v>
      </c>
      <c r="DV140" s="696">
        <f t="shared" si="425"/>
        <v>0</v>
      </c>
      <c r="DW140" s="696">
        <f t="shared" si="425"/>
        <v>0</v>
      </c>
      <c r="DX140" s="696">
        <f t="shared" si="425"/>
        <v>0</v>
      </c>
      <c r="DY140" s="696">
        <f t="shared" si="425"/>
        <v>0</v>
      </c>
      <c r="DZ140" s="696">
        <f t="shared" si="425"/>
        <v>0</v>
      </c>
      <c r="EA140" s="696">
        <f t="shared" si="425"/>
        <v>0</v>
      </c>
      <c r="EB140" s="696">
        <f t="shared" si="425"/>
        <v>0</v>
      </c>
      <c r="EC140" s="696">
        <f t="shared" si="425"/>
        <v>0</v>
      </c>
      <c r="ED140" s="696">
        <f t="shared" si="425"/>
        <v>0</v>
      </c>
      <c r="EE140" s="696">
        <f t="shared" si="425"/>
        <v>0</v>
      </c>
      <c r="EF140" s="696">
        <f t="shared" si="425"/>
        <v>0</v>
      </c>
      <c r="EG140" s="696">
        <f t="shared" si="425"/>
        <v>0</v>
      </c>
      <c r="EH140" s="696">
        <f t="shared" ref="EH140:FM140" si="426" xml:space="preserve"> EH139</f>
        <v>0</v>
      </c>
      <c r="EI140" s="696">
        <f t="shared" si="426"/>
        <v>0</v>
      </c>
      <c r="EJ140" s="696">
        <f t="shared" si="426"/>
        <v>0</v>
      </c>
      <c r="EK140" s="696">
        <f t="shared" si="426"/>
        <v>0</v>
      </c>
      <c r="EL140" s="696">
        <f t="shared" si="426"/>
        <v>0</v>
      </c>
      <c r="EM140" s="696">
        <f t="shared" si="426"/>
        <v>0</v>
      </c>
      <c r="EN140" s="696">
        <f t="shared" si="426"/>
        <v>0</v>
      </c>
      <c r="EO140" s="696">
        <f t="shared" si="426"/>
        <v>0</v>
      </c>
      <c r="EP140" s="696">
        <f t="shared" si="426"/>
        <v>0</v>
      </c>
      <c r="EQ140" s="696">
        <f t="shared" si="426"/>
        <v>0</v>
      </c>
      <c r="ER140" s="696">
        <f t="shared" si="426"/>
        <v>0</v>
      </c>
      <c r="ES140" s="696">
        <f t="shared" si="426"/>
        <v>0</v>
      </c>
      <c r="ET140" s="696">
        <f t="shared" si="426"/>
        <v>0</v>
      </c>
      <c r="EU140" s="696">
        <f t="shared" si="426"/>
        <v>0</v>
      </c>
      <c r="EV140" s="696">
        <f t="shared" si="426"/>
        <v>0</v>
      </c>
      <c r="EW140" s="696">
        <f t="shared" si="426"/>
        <v>0</v>
      </c>
      <c r="EX140" s="696">
        <f t="shared" si="426"/>
        <v>0</v>
      </c>
      <c r="EY140" s="696">
        <f t="shared" si="426"/>
        <v>0</v>
      </c>
      <c r="EZ140" s="696">
        <f t="shared" si="426"/>
        <v>0</v>
      </c>
      <c r="FA140" s="696">
        <f t="shared" si="426"/>
        <v>0</v>
      </c>
      <c r="FB140" s="696">
        <f t="shared" si="426"/>
        <v>0</v>
      </c>
      <c r="FC140" s="696">
        <f t="shared" si="426"/>
        <v>0</v>
      </c>
      <c r="FD140" s="696">
        <f t="shared" si="426"/>
        <v>0</v>
      </c>
      <c r="FE140" s="696">
        <f t="shared" si="426"/>
        <v>0</v>
      </c>
      <c r="FF140" s="696">
        <f t="shared" si="426"/>
        <v>0</v>
      </c>
      <c r="FG140" s="696">
        <f t="shared" si="426"/>
        <v>0</v>
      </c>
      <c r="FH140" s="696">
        <f t="shared" si="426"/>
        <v>0</v>
      </c>
      <c r="FI140" s="696">
        <f t="shared" si="426"/>
        <v>0</v>
      </c>
      <c r="FJ140" s="696">
        <f t="shared" si="426"/>
        <v>0</v>
      </c>
      <c r="FK140" s="696">
        <f t="shared" si="426"/>
        <v>0</v>
      </c>
      <c r="FL140" s="696">
        <f t="shared" si="426"/>
        <v>0</v>
      </c>
      <c r="FM140" s="696">
        <f t="shared" si="426"/>
        <v>0</v>
      </c>
      <c r="FN140" s="696">
        <f t="shared" ref="FN140:GJ140" si="427" xml:space="preserve"> FN139</f>
        <v>0</v>
      </c>
      <c r="FO140" s="696">
        <f t="shared" si="427"/>
        <v>0</v>
      </c>
      <c r="FP140" s="696">
        <f t="shared" si="427"/>
        <v>0</v>
      </c>
      <c r="FQ140" s="696">
        <f t="shared" si="427"/>
        <v>0</v>
      </c>
      <c r="FR140" s="696">
        <f t="shared" si="427"/>
        <v>0</v>
      </c>
      <c r="FS140" s="696">
        <f t="shared" si="427"/>
        <v>0</v>
      </c>
      <c r="FT140" s="696">
        <f t="shared" si="427"/>
        <v>0</v>
      </c>
      <c r="FU140" s="696">
        <f t="shared" si="427"/>
        <v>0</v>
      </c>
      <c r="FV140" s="696">
        <f t="shared" si="427"/>
        <v>0</v>
      </c>
      <c r="FW140" s="696">
        <f t="shared" si="427"/>
        <v>0</v>
      </c>
      <c r="FX140" s="696">
        <f t="shared" si="427"/>
        <v>0</v>
      </c>
      <c r="FY140" s="696">
        <f t="shared" si="427"/>
        <v>0</v>
      </c>
      <c r="FZ140" s="696">
        <f t="shared" si="427"/>
        <v>0</v>
      </c>
      <c r="GA140" s="696">
        <f t="shared" si="427"/>
        <v>0</v>
      </c>
      <c r="GB140" s="696">
        <f t="shared" si="427"/>
        <v>0</v>
      </c>
      <c r="GC140" s="696">
        <f t="shared" si="427"/>
        <v>0</v>
      </c>
      <c r="GD140" s="696">
        <f t="shared" si="427"/>
        <v>0</v>
      </c>
      <c r="GE140" s="696">
        <f t="shared" si="427"/>
        <v>0</v>
      </c>
      <c r="GF140" s="696">
        <f t="shared" si="427"/>
        <v>0</v>
      </c>
      <c r="GG140" s="696">
        <f t="shared" si="427"/>
        <v>0</v>
      </c>
      <c r="GH140" s="696">
        <f t="shared" si="427"/>
        <v>0</v>
      </c>
      <c r="GI140" s="696">
        <f t="shared" si="427"/>
        <v>0</v>
      </c>
      <c r="GJ140" s="696">
        <f t="shared" si="427"/>
        <v>0</v>
      </c>
    </row>
    <row r="141" spans="1:192" x14ac:dyDescent="0.25">
      <c r="E141" s="6"/>
    </row>
    <row r="142" spans="1:192" x14ac:dyDescent="0.25">
      <c r="E142" s="191" t="str">
        <f xml:space="preserve"> ConFin!E$379</f>
        <v>Shareholder loan drawdown during construction</v>
      </c>
      <c r="F142" s="191">
        <f xml:space="preserve"> ConFin!F$379</f>
        <v>0</v>
      </c>
      <c r="G142" s="191" t="str">
        <f xml:space="preserve"> ConFin!G$379</f>
        <v>$ 000s</v>
      </c>
      <c r="H142" s="191">
        <f xml:space="preserve"> ConFin!H$379</f>
        <v>93184.82088505046</v>
      </c>
      <c r="I142" s="191">
        <f xml:space="preserve"> ConFin!I$379</f>
        <v>0</v>
      </c>
      <c r="J142" s="191">
        <f xml:space="preserve"> ConFin!J$379</f>
        <v>0</v>
      </c>
      <c r="K142" s="191">
        <f xml:space="preserve"> ConFin!K$379</f>
        <v>0</v>
      </c>
      <c r="L142" s="191">
        <f xml:space="preserve"> ConFin!L$379</f>
        <v>0</v>
      </c>
      <c r="M142" s="191">
        <f xml:space="preserve"> ConFin!M$379</f>
        <v>0</v>
      </c>
      <c r="N142" s="191">
        <f xml:space="preserve"> ConFin!N$379</f>
        <v>0</v>
      </c>
      <c r="O142" s="191">
        <f xml:space="preserve"> ConFin!O$379</f>
        <v>0</v>
      </c>
      <c r="P142" s="191">
        <f xml:space="preserve"> ConFin!P$379</f>
        <v>93184.82088505046</v>
      </c>
      <c r="Q142" s="191">
        <f xml:space="preserve"> ConFin!Q$379</f>
        <v>0</v>
      </c>
      <c r="R142" s="191">
        <f xml:space="preserve"> ConFin!R$379</f>
        <v>0</v>
      </c>
      <c r="S142" s="191">
        <f xml:space="preserve"> ConFin!S$379</f>
        <v>0</v>
      </c>
      <c r="T142" s="191">
        <f xml:space="preserve"> ConFin!T$379</f>
        <v>0</v>
      </c>
      <c r="U142" s="191">
        <f xml:space="preserve"> ConFin!U$379</f>
        <v>0</v>
      </c>
      <c r="V142" s="191">
        <f xml:space="preserve"> ConFin!V$379</f>
        <v>0</v>
      </c>
      <c r="W142" s="191">
        <f xml:space="preserve"> ConFin!W$379</f>
        <v>0</v>
      </c>
      <c r="X142" s="191">
        <f xml:space="preserve"> ConFin!X$379</f>
        <v>0</v>
      </c>
      <c r="Y142" s="191">
        <f xml:space="preserve"> ConFin!Y$379</f>
        <v>0</v>
      </c>
      <c r="Z142" s="191">
        <f xml:space="preserve"> ConFin!Z$379</f>
        <v>0</v>
      </c>
      <c r="AA142" s="191">
        <f xml:space="preserve"> ConFin!AA$379</f>
        <v>0</v>
      </c>
      <c r="AB142" s="191">
        <f xml:space="preserve"> ConFin!AB$379</f>
        <v>0</v>
      </c>
      <c r="AC142" s="191">
        <f xml:space="preserve"> ConFin!AC$379</f>
        <v>0</v>
      </c>
      <c r="AD142" s="191">
        <f xml:space="preserve"> ConFin!AD$379</f>
        <v>0</v>
      </c>
      <c r="AE142" s="191">
        <f xml:space="preserve"> ConFin!AE$379</f>
        <v>0</v>
      </c>
      <c r="AF142" s="191">
        <f xml:space="preserve"> ConFin!AF$379</f>
        <v>0</v>
      </c>
      <c r="AG142" s="191">
        <f xml:space="preserve"> ConFin!AG$379</f>
        <v>0</v>
      </c>
      <c r="AH142" s="191">
        <f xml:space="preserve"> ConFin!AH$379</f>
        <v>0</v>
      </c>
      <c r="AI142" s="191">
        <f xml:space="preserve"> ConFin!AI$379</f>
        <v>0</v>
      </c>
      <c r="AJ142" s="191">
        <f xml:space="preserve"> ConFin!AJ$379</f>
        <v>0</v>
      </c>
      <c r="AK142" s="191">
        <f xml:space="preserve"> ConFin!AK$379</f>
        <v>0</v>
      </c>
      <c r="AL142" s="191">
        <f xml:space="preserve"> ConFin!AL$379</f>
        <v>0</v>
      </c>
      <c r="AM142" s="191">
        <f xml:space="preserve"> ConFin!AM$379</f>
        <v>0</v>
      </c>
      <c r="AN142" s="191">
        <f xml:space="preserve"> ConFin!AN$379</f>
        <v>0</v>
      </c>
      <c r="AO142" s="191">
        <f xml:space="preserve"> ConFin!AO$379</f>
        <v>0</v>
      </c>
      <c r="AP142" s="191">
        <f xml:space="preserve"> ConFin!AP$379</f>
        <v>0</v>
      </c>
      <c r="AQ142" s="191">
        <f xml:space="preserve"> ConFin!AQ$379</f>
        <v>0</v>
      </c>
      <c r="AR142" s="191">
        <f xml:space="preserve"> ConFin!AR$379</f>
        <v>0</v>
      </c>
      <c r="AS142" s="191">
        <f xml:space="preserve"> ConFin!AS$379</f>
        <v>0</v>
      </c>
      <c r="AT142" s="191">
        <f xml:space="preserve"> ConFin!AT$379</f>
        <v>0</v>
      </c>
      <c r="AU142" s="191">
        <f xml:space="preserve"> ConFin!AU$379</f>
        <v>0</v>
      </c>
      <c r="AV142" s="191">
        <f xml:space="preserve"> ConFin!AV$379</f>
        <v>0</v>
      </c>
      <c r="AW142" s="191">
        <f xml:space="preserve"> ConFin!AW$379</f>
        <v>0</v>
      </c>
      <c r="AX142" s="191">
        <f xml:space="preserve"> ConFin!AX$379</f>
        <v>0</v>
      </c>
      <c r="AY142" s="191">
        <f xml:space="preserve"> ConFin!AY$379</f>
        <v>0</v>
      </c>
      <c r="AZ142" s="191">
        <f xml:space="preserve"> ConFin!AZ$379</f>
        <v>0</v>
      </c>
      <c r="BA142" s="191">
        <f xml:space="preserve"> ConFin!BA$379</f>
        <v>0</v>
      </c>
      <c r="BB142" s="191">
        <f xml:space="preserve"> ConFin!BB$379</f>
        <v>0</v>
      </c>
      <c r="BC142" s="191">
        <f xml:space="preserve"> ConFin!BC$379</f>
        <v>0</v>
      </c>
      <c r="BD142" s="191">
        <f xml:space="preserve"> ConFin!BD$379</f>
        <v>0</v>
      </c>
      <c r="BE142" s="191">
        <f xml:space="preserve"> ConFin!BE$379</f>
        <v>0</v>
      </c>
      <c r="BF142" s="191">
        <f xml:space="preserve"> ConFin!BF$379</f>
        <v>0</v>
      </c>
      <c r="BG142" s="191">
        <f xml:space="preserve"> ConFin!BG$379</f>
        <v>0</v>
      </c>
      <c r="BH142" s="191">
        <f xml:space="preserve"> ConFin!BH$379</f>
        <v>0</v>
      </c>
      <c r="BI142" s="191">
        <f xml:space="preserve"> ConFin!BI$379</f>
        <v>0</v>
      </c>
      <c r="BJ142" s="191">
        <f xml:space="preserve"> ConFin!BJ$379</f>
        <v>0</v>
      </c>
      <c r="BK142" s="191">
        <f xml:space="preserve"> ConFin!BK$379</f>
        <v>0</v>
      </c>
      <c r="BL142" s="191">
        <f xml:space="preserve"> ConFin!BL$379</f>
        <v>0</v>
      </c>
      <c r="BM142" s="191">
        <f xml:space="preserve"> ConFin!BM$379</f>
        <v>0</v>
      </c>
      <c r="BN142" s="191">
        <f xml:space="preserve"> ConFin!BN$379</f>
        <v>0</v>
      </c>
      <c r="BO142" s="191">
        <f xml:space="preserve"> ConFin!BO$379</f>
        <v>0</v>
      </c>
      <c r="BP142" s="191">
        <f xml:space="preserve"> ConFin!BP$379</f>
        <v>0</v>
      </c>
      <c r="BQ142" s="191">
        <f xml:space="preserve"> ConFin!BQ$379</f>
        <v>0</v>
      </c>
      <c r="BR142" s="191">
        <f xml:space="preserve"> ConFin!BR$379</f>
        <v>0</v>
      </c>
      <c r="BS142" s="191">
        <f xml:space="preserve"> ConFin!BS$379</f>
        <v>0</v>
      </c>
      <c r="BT142" s="191">
        <f xml:space="preserve"> ConFin!BT$379</f>
        <v>0</v>
      </c>
      <c r="BU142" s="191">
        <f xml:space="preserve"> ConFin!BU$379</f>
        <v>0</v>
      </c>
      <c r="BV142" s="191">
        <f xml:space="preserve"> ConFin!BV$379</f>
        <v>0</v>
      </c>
      <c r="BW142" s="191">
        <f xml:space="preserve"> ConFin!BW$379</f>
        <v>0</v>
      </c>
      <c r="BX142" s="191">
        <f xml:space="preserve"> ConFin!BX$379</f>
        <v>0</v>
      </c>
      <c r="BY142" s="191">
        <f xml:space="preserve"> ConFin!BY$379</f>
        <v>0</v>
      </c>
      <c r="BZ142" s="191">
        <f xml:space="preserve"> ConFin!BZ$379</f>
        <v>0</v>
      </c>
      <c r="CA142" s="191">
        <f xml:space="preserve"> ConFin!CA$379</f>
        <v>0</v>
      </c>
      <c r="CB142" s="191">
        <f xml:space="preserve"> ConFin!CB$379</f>
        <v>0</v>
      </c>
      <c r="CC142" s="191">
        <f xml:space="preserve"> ConFin!CC$379</f>
        <v>0</v>
      </c>
      <c r="CD142" s="191">
        <f xml:space="preserve"> ConFin!CD$379</f>
        <v>0</v>
      </c>
      <c r="CE142" s="191">
        <f xml:space="preserve"> ConFin!CE$379</f>
        <v>0</v>
      </c>
      <c r="CF142" s="191">
        <f xml:space="preserve"> ConFin!CF$379</f>
        <v>0</v>
      </c>
      <c r="CG142" s="191">
        <f xml:space="preserve"> ConFin!CG$379</f>
        <v>0</v>
      </c>
      <c r="CH142" s="191">
        <f xml:space="preserve"> ConFin!CH$379</f>
        <v>0</v>
      </c>
      <c r="CI142" s="191">
        <f xml:space="preserve"> ConFin!CI$379</f>
        <v>0</v>
      </c>
      <c r="CJ142" s="191">
        <f xml:space="preserve"> ConFin!CJ$379</f>
        <v>0</v>
      </c>
      <c r="CK142" s="191">
        <f xml:space="preserve"> ConFin!CK$379</f>
        <v>0</v>
      </c>
      <c r="CL142" s="191">
        <f xml:space="preserve"> ConFin!CL$379</f>
        <v>0</v>
      </c>
      <c r="CM142" s="191">
        <f xml:space="preserve"> ConFin!CM$379</f>
        <v>0</v>
      </c>
      <c r="CN142" s="191">
        <f xml:space="preserve"> ConFin!CN$379</f>
        <v>0</v>
      </c>
      <c r="CO142" s="191">
        <f xml:space="preserve"> ConFin!CO$379</f>
        <v>0</v>
      </c>
      <c r="CP142" s="191">
        <f xml:space="preserve"> ConFin!CP$379</f>
        <v>0</v>
      </c>
      <c r="CQ142" s="191">
        <f xml:space="preserve"> ConFin!CQ$379</f>
        <v>0</v>
      </c>
      <c r="CR142" s="191">
        <f xml:space="preserve"> ConFin!CR$379</f>
        <v>0</v>
      </c>
      <c r="CS142" s="191">
        <f xml:space="preserve"> ConFin!CS$379</f>
        <v>0</v>
      </c>
      <c r="CT142" s="191">
        <f xml:space="preserve"> ConFin!CT$379</f>
        <v>0</v>
      </c>
      <c r="CU142" s="191">
        <f xml:space="preserve"> ConFin!CU$379</f>
        <v>0</v>
      </c>
      <c r="CV142" s="191">
        <f xml:space="preserve"> ConFin!CV$379</f>
        <v>0</v>
      </c>
      <c r="CW142" s="191">
        <f xml:space="preserve"> ConFin!CW$379</f>
        <v>0</v>
      </c>
      <c r="CX142" s="191">
        <f xml:space="preserve"> ConFin!CX$379</f>
        <v>0</v>
      </c>
      <c r="CY142" s="191">
        <f xml:space="preserve"> ConFin!CY$379</f>
        <v>0</v>
      </c>
      <c r="CZ142" s="191">
        <f xml:space="preserve"> ConFin!CZ$379</f>
        <v>0</v>
      </c>
      <c r="DA142" s="191">
        <f xml:space="preserve"> ConFin!DA$379</f>
        <v>0</v>
      </c>
      <c r="DB142" s="191">
        <f xml:space="preserve"> ConFin!DB$379</f>
        <v>0</v>
      </c>
      <c r="DC142" s="191">
        <f xml:space="preserve"> ConFin!DC$379</f>
        <v>0</v>
      </c>
      <c r="DD142" s="191">
        <f xml:space="preserve"> ConFin!DD$379</f>
        <v>0</v>
      </c>
      <c r="DE142" s="191">
        <f xml:space="preserve"> ConFin!DE$379</f>
        <v>0</v>
      </c>
      <c r="DF142" s="191">
        <f xml:space="preserve"> ConFin!DF$379</f>
        <v>0</v>
      </c>
      <c r="DG142" s="191">
        <f xml:space="preserve"> ConFin!DG$379</f>
        <v>0</v>
      </c>
      <c r="DH142" s="191">
        <f xml:space="preserve"> ConFin!DH$379</f>
        <v>0</v>
      </c>
      <c r="DI142" s="191">
        <f xml:space="preserve"> ConFin!DI$379</f>
        <v>0</v>
      </c>
      <c r="DJ142" s="191">
        <f xml:space="preserve"> ConFin!DJ$379</f>
        <v>0</v>
      </c>
      <c r="DK142" s="191">
        <f xml:space="preserve"> ConFin!DK$379</f>
        <v>0</v>
      </c>
      <c r="DL142" s="191">
        <f xml:space="preserve"> ConFin!DL$379</f>
        <v>0</v>
      </c>
      <c r="DM142" s="191">
        <f xml:space="preserve"> ConFin!DM$379</f>
        <v>0</v>
      </c>
      <c r="DN142" s="191">
        <f xml:space="preserve"> ConFin!DN$379</f>
        <v>0</v>
      </c>
      <c r="DO142" s="191">
        <f xml:space="preserve"> ConFin!DO$379</f>
        <v>0</v>
      </c>
      <c r="DP142" s="191">
        <f xml:space="preserve"> ConFin!DP$379</f>
        <v>0</v>
      </c>
      <c r="DQ142" s="191">
        <f xml:space="preserve"> ConFin!DQ$379</f>
        <v>0</v>
      </c>
      <c r="DR142" s="191">
        <f xml:space="preserve"> ConFin!DR$379</f>
        <v>0</v>
      </c>
      <c r="DS142" s="191">
        <f xml:space="preserve"> ConFin!DS$379</f>
        <v>0</v>
      </c>
      <c r="DT142" s="191">
        <f xml:space="preserve"> ConFin!DT$379</f>
        <v>0</v>
      </c>
      <c r="DU142" s="191">
        <f xml:space="preserve"> ConFin!DU$379</f>
        <v>0</v>
      </c>
      <c r="DV142" s="191">
        <f xml:space="preserve"> ConFin!DV$379</f>
        <v>0</v>
      </c>
      <c r="DW142" s="191">
        <f xml:space="preserve"> ConFin!DW$379</f>
        <v>0</v>
      </c>
      <c r="DX142" s="191">
        <f xml:space="preserve"> ConFin!DX$379</f>
        <v>0</v>
      </c>
      <c r="DY142" s="191">
        <f xml:space="preserve"> ConFin!DY$379</f>
        <v>0</v>
      </c>
      <c r="DZ142" s="191">
        <f xml:space="preserve"> ConFin!DZ$379</f>
        <v>0</v>
      </c>
      <c r="EA142" s="191">
        <f xml:space="preserve"> ConFin!EA$379</f>
        <v>0</v>
      </c>
      <c r="EB142" s="191">
        <f xml:space="preserve"> ConFin!EB$379</f>
        <v>0</v>
      </c>
      <c r="EC142" s="191">
        <f xml:space="preserve"> ConFin!EC$379</f>
        <v>0</v>
      </c>
      <c r="ED142" s="191">
        <f xml:space="preserve"> ConFin!ED$379</f>
        <v>0</v>
      </c>
      <c r="EE142" s="191">
        <f xml:space="preserve"> ConFin!EE$379</f>
        <v>0</v>
      </c>
      <c r="EF142" s="191">
        <f xml:space="preserve"> ConFin!EF$379</f>
        <v>0</v>
      </c>
      <c r="EG142" s="191">
        <f xml:space="preserve"> ConFin!EG$379</f>
        <v>0</v>
      </c>
      <c r="EH142" s="191">
        <f xml:space="preserve"> ConFin!EH$379</f>
        <v>0</v>
      </c>
      <c r="EI142" s="191">
        <f xml:space="preserve"> ConFin!EI$379</f>
        <v>0</v>
      </c>
      <c r="EJ142" s="191">
        <f xml:space="preserve"> ConFin!EJ$379</f>
        <v>0</v>
      </c>
      <c r="EK142" s="191">
        <f xml:space="preserve"> ConFin!EK$379</f>
        <v>0</v>
      </c>
      <c r="EL142" s="191">
        <f xml:space="preserve"> ConFin!EL$379</f>
        <v>0</v>
      </c>
      <c r="EM142" s="191">
        <f xml:space="preserve"> ConFin!EM$379</f>
        <v>0</v>
      </c>
      <c r="EN142" s="191">
        <f xml:space="preserve"> ConFin!EN$379</f>
        <v>0</v>
      </c>
      <c r="EO142" s="191">
        <f xml:space="preserve"> ConFin!EO$379</f>
        <v>0</v>
      </c>
      <c r="EP142" s="191">
        <f xml:space="preserve"> ConFin!EP$379</f>
        <v>0</v>
      </c>
      <c r="EQ142" s="191">
        <f xml:space="preserve"> ConFin!EQ$379</f>
        <v>0</v>
      </c>
      <c r="ER142" s="191">
        <f xml:space="preserve"> ConFin!ER$379</f>
        <v>0</v>
      </c>
      <c r="ES142" s="191">
        <f xml:space="preserve"> ConFin!ES$379</f>
        <v>0</v>
      </c>
      <c r="ET142" s="191">
        <f xml:space="preserve"> ConFin!ET$379</f>
        <v>0</v>
      </c>
      <c r="EU142" s="191">
        <f xml:space="preserve"> ConFin!EU$379</f>
        <v>0</v>
      </c>
      <c r="EV142" s="191">
        <f xml:space="preserve"> ConFin!EV$379</f>
        <v>0</v>
      </c>
      <c r="EW142" s="191">
        <f xml:space="preserve"> ConFin!EW$379</f>
        <v>0</v>
      </c>
      <c r="EX142" s="191">
        <f xml:space="preserve"> ConFin!EX$379</f>
        <v>0</v>
      </c>
      <c r="EY142" s="191">
        <f xml:space="preserve"> ConFin!EY$379</f>
        <v>0</v>
      </c>
      <c r="EZ142" s="191">
        <f xml:space="preserve"> ConFin!EZ$379</f>
        <v>0</v>
      </c>
      <c r="FA142" s="191">
        <f xml:space="preserve"> ConFin!FA$379</f>
        <v>0</v>
      </c>
      <c r="FB142" s="191">
        <f xml:space="preserve"> ConFin!FB$379</f>
        <v>0</v>
      </c>
      <c r="FC142" s="191">
        <f xml:space="preserve"> ConFin!FC$379</f>
        <v>0</v>
      </c>
      <c r="FD142" s="191">
        <f xml:space="preserve"> ConFin!FD$379</f>
        <v>0</v>
      </c>
      <c r="FE142" s="191">
        <f xml:space="preserve"> ConFin!FE$379</f>
        <v>0</v>
      </c>
      <c r="FF142" s="191">
        <f xml:space="preserve"> ConFin!FF$379</f>
        <v>0</v>
      </c>
      <c r="FG142" s="191">
        <f xml:space="preserve"> ConFin!FG$379</f>
        <v>0</v>
      </c>
      <c r="FH142" s="191">
        <f xml:space="preserve"> ConFin!FH$379</f>
        <v>0</v>
      </c>
      <c r="FI142" s="191">
        <f xml:space="preserve"> ConFin!FI$379</f>
        <v>0</v>
      </c>
      <c r="FJ142" s="191">
        <f xml:space="preserve"> ConFin!FJ$379</f>
        <v>0</v>
      </c>
      <c r="FK142" s="191">
        <f xml:space="preserve"> ConFin!FK$379</f>
        <v>0</v>
      </c>
      <c r="FL142" s="191">
        <f xml:space="preserve"> ConFin!FL$379</f>
        <v>0</v>
      </c>
      <c r="FM142" s="191">
        <f xml:space="preserve"> ConFin!FM$379</f>
        <v>0</v>
      </c>
      <c r="FN142" s="191">
        <f xml:space="preserve"> ConFin!FN$379</f>
        <v>0</v>
      </c>
      <c r="FO142" s="191">
        <f xml:space="preserve"> ConFin!FO$379</f>
        <v>0</v>
      </c>
      <c r="FP142" s="191">
        <f xml:space="preserve"> ConFin!FP$379</f>
        <v>0</v>
      </c>
      <c r="FQ142" s="191">
        <f xml:space="preserve"> ConFin!FQ$379</f>
        <v>0</v>
      </c>
      <c r="FR142" s="191">
        <f xml:space="preserve"> ConFin!FR$379</f>
        <v>0</v>
      </c>
      <c r="FS142" s="191">
        <f xml:space="preserve"> ConFin!FS$379</f>
        <v>0</v>
      </c>
      <c r="FT142" s="191">
        <f xml:space="preserve"> ConFin!FT$379</f>
        <v>0</v>
      </c>
      <c r="FU142" s="191">
        <f xml:space="preserve"> ConFin!FU$379</f>
        <v>0</v>
      </c>
      <c r="FV142" s="191">
        <f xml:space="preserve"> ConFin!FV$379</f>
        <v>0</v>
      </c>
      <c r="FW142" s="191">
        <f xml:space="preserve"> ConFin!FW$379</f>
        <v>0</v>
      </c>
      <c r="FX142" s="191">
        <f xml:space="preserve"> ConFin!FX$379</f>
        <v>0</v>
      </c>
      <c r="FY142" s="191">
        <f xml:space="preserve"> ConFin!FY$379</f>
        <v>0</v>
      </c>
      <c r="FZ142" s="191">
        <f xml:space="preserve"> ConFin!FZ$379</f>
        <v>0</v>
      </c>
      <c r="GA142" s="191">
        <f xml:space="preserve"> ConFin!GA$379</f>
        <v>0</v>
      </c>
      <c r="GB142" s="191">
        <f xml:space="preserve"> ConFin!GB$379</f>
        <v>0</v>
      </c>
      <c r="GC142" s="191">
        <f xml:space="preserve"> ConFin!GC$379</f>
        <v>0</v>
      </c>
      <c r="GD142" s="191">
        <f xml:space="preserve"> ConFin!GD$379</f>
        <v>0</v>
      </c>
      <c r="GE142" s="191">
        <f xml:space="preserve"> ConFin!GE$379</f>
        <v>0</v>
      </c>
      <c r="GF142" s="191">
        <f xml:space="preserve"> ConFin!GF$379</f>
        <v>0</v>
      </c>
      <c r="GG142" s="191">
        <f xml:space="preserve"> ConFin!GG$379</f>
        <v>0</v>
      </c>
      <c r="GH142" s="191">
        <f xml:space="preserve"> ConFin!GH$379</f>
        <v>0</v>
      </c>
      <c r="GI142" s="191">
        <f xml:space="preserve"> ConFin!GI$379</f>
        <v>0</v>
      </c>
      <c r="GJ142" s="191">
        <f xml:space="preserve"> ConFin!GJ$379</f>
        <v>0</v>
      </c>
    </row>
    <row r="143" spans="1:192" x14ac:dyDescent="0.25">
      <c r="E143" s="203" t="str">
        <f t="shared" ref="E143:AJ143" si="428" xml:space="preserve"> E$140</f>
        <v>Shareholder loan drawdown during operations</v>
      </c>
      <c r="F143" s="203">
        <f t="shared" si="428"/>
        <v>0</v>
      </c>
      <c r="G143" s="203" t="str">
        <f t="shared" si="428"/>
        <v>$ 000s</v>
      </c>
      <c r="H143" s="203">
        <f t="shared" si="428"/>
        <v>0</v>
      </c>
      <c r="I143" s="203">
        <f t="shared" si="428"/>
        <v>0</v>
      </c>
      <c r="J143" s="203">
        <f t="shared" si="428"/>
        <v>0</v>
      </c>
      <c r="K143" s="203">
        <f t="shared" si="428"/>
        <v>0</v>
      </c>
      <c r="L143" s="203">
        <f t="shared" si="428"/>
        <v>0</v>
      </c>
      <c r="M143" s="203">
        <f t="shared" si="428"/>
        <v>0</v>
      </c>
      <c r="N143" s="203">
        <f t="shared" si="428"/>
        <v>0</v>
      </c>
      <c r="O143" s="203">
        <f t="shared" si="428"/>
        <v>0</v>
      </c>
      <c r="P143" s="203">
        <f t="shared" si="428"/>
        <v>0</v>
      </c>
      <c r="Q143" s="203">
        <f t="shared" si="428"/>
        <v>0</v>
      </c>
      <c r="R143" s="203">
        <f t="shared" si="428"/>
        <v>0</v>
      </c>
      <c r="S143" s="203">
        <f t="shared" si="428"/>
        <v>0</v>
      </c>
      <c r="T143" s="203">
        <f t="shared" si="428"/>
        <v>0</v>
      </c>
      <c r="U143" s="203">
        <f t="shared" si="428"/>
        <v>0</v>
      </c>
      <c r="V143" s="203">
        <f t="shared" si="428"/>
        <v>0</v>
      </c>
      <c r="W143" s="203">
        <f t="shared" si="428"/>
        <v>0</v>
      </c>
      <c r="X143" s="203">
        <f t="shared" si="428"/>
        <v>0</v>
      </c>
      <c r="Y143" s="203">
        <f t="shared" si="428"/>
        <v>0</v>
      </c>
      <c r="Z143" s="203">
        <f t="shared" si="428"/>
        <v>0</v>
      </c>
      <c r="AA143" s="203">
        <f t="shared" si="428"/>
        <v>0</v>
      </c>
      <c r="AB143" s="203">
        <f t="shared" si="428"/>
        <v>0</v>
      </c>
      <c r="AC143" s="203">
        <f t="shared" si="428"/>
        <v>0</v>
      </c>
      <c r="AD143" s="203">
        <f t="shared" si="428"/>
        <v>0</v>
      </c>
      <c r="AE143" s="203">
        <f t="shared" si="428"/>
        <v>0</v>
      </c>
      <c r="AF143" s="203">
        <f t="shared" si="428"/>
        <v>0</v>
      </c>
      <c r="AG143" s="203">
        <f t="shared" si="428"/>
        <v>0</v>
      </c>
      <c r="AH143" s="203">
        <f t="shared" si="428"/>
        <v>0</v>
      </c>
      <c r="AI143" s="203">
        <f t="shared" si="428"/>
        <v>0</v>
      </c>
      <c r="AJ143" s="203">
        <f t="shared" si="428"/>
        <v>0</v>
      </c>
      <c r="AK143" s="203">
        <f t="shared" ref="AK143:CV143" si="429" xml:space="preserve"> AK$140</f>
        <v>0</v>
      </c>
      <c r="AL143" s="203">
        <f t="shared" si="429"/>
        <v>0</v>
      </c>
      <c r="AM143" s="203">
        <f t="shared" si="429"/>
        <v>0</v>
      </c>
      <c r="AN143" s="203">
        <f t="shared" si="429"/>
        <v>0</v>
      </c>
      <c r="AO143" s="203">
        <f t="shared" si="429"/>
        <v>0</v>
      </c>
      <c r="AP143" s="203">
        <f t="shared" si="429"/>
        <v>0</v>
      </c>
      <c r="AQ143" s="203">
        <f t="shared" si="429"/>
        <v>0</v>
      </c>
      <c r="AR143" s="203">
        <f t="shared" si="429"/>
        <v>0</v>
      </c>
      <c r="AS143" s="203">
        <f t="shared" si="429"/>
        <v>0</v>
      </c>
      <c r="AT143" s="203">
        <f t="shared" si="429"/>
        <v>0</v>
      </c>
      <c r="AU143" s="203">
        <f t="shared" si="429"/>
        <v>0</v>
      </c>
      <c r="AV143" s="203">
        <f t="shared" si="429"/>
        <v>0</v>
      </c>
      <c r="AW143" s="203">
        <f t="shared" si="429"/>
        <v>0</v>
      </c>
      <c r="AX143" s="203">
        <f t="shared" si="429"/>
        <v>0</v>
      </c>
      <c r="AY143" s="203">
        <f t="shared" si="429"/>
        <v>0</v>
      </c>
      <c r="AZ143" s="203">
        <f t="shared" si="429"/>
        <v>0</v>
      </c>
      <c r="BA143" s="203">
        <f t="shared" si="429"/>
        <v>0</v>
      </c>
      <c r="BB143" s="203">
        <f t="shared" si="429"/>
        <v>0</v>
      </c>
      <c r="BC143" s="203">
        <f t="shared" si="429"/>
        <v>0</v>
      </c>
      <c r="BD143" s="203">
        <f t="shared" si="429"/>
        <v>0</v>
      </c>
      <c r="BE143" s="203">
        <f t="shared" si="429"/>
        <v>0</v>
      </c>
      <c r="BF143" s="203">
        <f t="shared" si="429"/>
        <v>0</v>
      </c>
      <c r="BG143" s="203">
        <f t="shared" si="429"/>
        <v>0</v>
      </c>
      <c r="BH143" s="203">
        <f t="shared" si="429"/>
        <v>0</v>
      </c>
      <c r="BI143" s="203">
        <f t="shared" si="429"/>
        <v>0</v>
      </c>
      <c r="BJ143" s="203">
        <f t="shared" si="429"/>
        <v>0</v>
      </c>
      <c r="BK143" s="203">
        <f t="shared" si="429"/>
        <v>0</v>
      </c>
      <c r="BL143" s="203">
        <f t="shared" si="429"/>
        <v>0</v>
      </c>
      <c r="BM143" s="203">
        <f t="shared" si="429"/>
        <v>0</v>
      </c>
      <c r="BN143" s="203">
        <f t="shared" si="429"/>
        <v>0</v>
      </c>
      <c r="BO143" s="203">
        <f t="shared" si="429"/>
        <v>0</v>
      </c>
      <c r="BP143" s="203">
        <f t="shared" si="429"/>
        <v>0</v>
      </c>
      <c r="BQ143" s="203">
        <f t="shared" si="429"/>
        <v>0</v>
      </c>
      <c r="BR143" s="203">
        <f t="shared" si="429"/>
        <v>0</v>
      </c>
      <c r="BS143" s="203">
        <f t="shared" si="429"/>
        <v>0</v>
      </c>
      <c r="BT143" s="203">
        <f t="shared" si="429"/>
        <v>0</v>
      </c>
      <c r="BU143" s="203">
        <f t="shared" si="429"/>
        <v>0</v>
      </c>
      <c r="BV143" s="203">
        <f t="shared" si="429"/>
        <v>0</v>
      </c>
      <c r="BW143" s="203">
        <f t="shared" si="429"/>
        <v>0</v>
      </c>
      <c r="BX143" s="203">
        <f t="shared" si="429"/>
        <v>0</v>
      </c>
      <c r="BY143" s="203">
        <f t="shared" si="429"/>
        <v>0</v>
      </c>
      <c r="BZ143" s="203">
        <f t="shared" si="429"/>
        <v>0</v>
      </c>
      <c r="CA143" s="203">
        <f t="shared" si="429"/>
        <v>0</v>
      </c>
      <c r="CB143" s="203">
        <f t="shared" si="429"/>
        <v>0</v>
      </c>
      <c r="CC143" s="203">
        <f t="shared" si="429"/>
        <v>0</v>
      </c>
      <c r="CD143" s="203">
        <f t="shared" si="429"/>
        <v>0</v>
      </c>
      <c r="CE143" s="203">
        <f t="shared" si="429"/>
        <v>0</v>
      </c>
      <c r="CF143" s="203">
        <f t="shared" si="429"/>
        <v>0</v>
      </c>
      <c r="CG143" s="203">
        <f t="shared" si="429"/>
        <v>0</v>
      </c>
      <c r="CH143" s="203">
        <f t="shared" si="429"/>
        <v>0</v>
      </c>
      <c r="CI143" s="203">
        <f t="shared" si="429"/>
        <v>0</v>
      </c>
      <c r="CJ143" s="203">
        <f t="shared" si="429"/>
        <v>0</v>
      </c>
      <c r="CK143" s="203">
        <f t="shared" si="429"/>
        <v>0</v>
      </c>
      <c r="CL143" s="203">
        <f t="shared" si="429"/>
        <v>0</v>
      </c>
      <c r="CM143" s="203">
        <f t="shared" si="429"/>
        <v>0</v>
      </c>
      <c r="CN143" s="203">
        <f t="shared" si="429"/>
        <v>0</v>
      </c>
      <c r="CO143" s="203">
        <f t="shared" si="429"/>
        <v>0</v>
      </c>
      <c r="CP143" s="203">
        <f t="shared" si="429"/>
        <v>0</v>
      </c>
      <c r="CQ143" s="203">
        <f t="shared" si="429"/>
        <v>0</v>
      </c>
      <c r="CR143" s="203">
        <f t="shared" si="429"/>
        <v>0</v>
      </c>
      <c r="CS143" s="203">
        <f t="shared" si="429"/>
        <v>0</v>
      </c>
      <c r="CT143" s="203">
        <f t="shared" si="429"/>
        <v>0</v>
      </c>
      <c r="CU143" s="203">
        <f t="shared" si="429"/>
        <v>0</v>
      </c>
      <c r="CV143" s="203">
        <f t="shared" si="429"/>
        <v>0</v>
      </c>
      <c r="CW143" s="203">
        <f t="shared" ref="CW143:FH143" si="430" xml:space="preserve"> CW$140</f>
        <v>0</v>
      </c>
      <c r="CX143" s="203">
        <f t="shared" si="430"/>
        <v>0</v>
      </c>
      <c r="CY143" s="203">
        <f t="shared" si="430"/>
        <v>0</v>
      </c>
      <c r="CZ143" s="203">
        <f t="shared" si="430"/>
        <v>0</v>
      </c>
      <c r="DA143" s="203">
        <f t="shared" si="430"/>
        <v>0</v>
      </c>
      <c r="DB143" s="203">
        <f t="shared" si="430"/>
        <v>0</v>
      </c>
      <c r="DC143" s="203">
        <f t="shared" si="430"/>
        <v>0</v>
      </c>
      <c r="DD143" s="203">
        <f t="shared" si="430"/>
        <v>0</v>
      </c>
      <c r="DE143" s="203">
        <f t="shared" si="430"/>
        <v>0</v>
      </c>
      <c r="DF143" s="203">
        <f t="shared" si="430"/>
        <v>0</v>
      </c>
      <c r="DG143" s="203">
        <f t="shared" si="430"/>
        <v>0</v>
      </c>
      <c r="DH143" s="203">
        <f t="shared" si="430"/>
        <v>0</v>
      </c>
      <c r="DI143" s="203">
        <f t="shared" si="430"/>
        <v>0</v>
      </c>
      <c r="DJ143" s="203">
        <f t="shared" si="430"/>
        <v>0</v>
      </c>
      <c r="DK143" s="203">
        <f t="shared" si="430"/>
        <v>0</v>
      </c>
      <c r="DL143" s="203">
        <f t="shared" si="430"/>
        <v>0</v>
      </c>
      <c r="DM143" s="203">
        <f t="shared" si="430"/>
        <v>0</v>
      </c>
      <c r="DN143" s="203">
        <f t="shared" si="430"/>
        <v>0</v>
      </c>
      <c r="DO143" s="203">
        <f t="shared" si="430"/>
        <v>0</v>
      </c>
      <c r="DP143" s="203">
        <f t="shared" si="430"/>
        <v>0</v>
      </c>
      <c r="DQ143" s="203">
        <f t="shared" si="430"/>
        <v>0</v>
      </c>
      <c r="DR143" s="203">
        <f t="shared" si="430"/>
        <v>0</v>
      </c>
      <c r="DS143" s="203">
        <f t="shared" si="430"/>
        <v>0</v>
      </c>
      <c r="DT143" s="203">
        <f t="shared" si="430"/>
        <v>0</v>
      </c>
      <c r="DU143" s="203">
        <f t="shared" si="430"/>
        <v>0</v>
      </c>
      <c r="DV143" s="203">
        <f t="shared" si="430"/>
        <v>0</v>
      </c>
      <c r="DW143" s="203">
        <f t="shared" si="430"/>
        <v>0</v>
      </c>
      <c r="DX143" s="203">
        <f t="shared" si="430"/>
        <v>0</v>
      </c>
      <c r="DY143" s="203">
        <f t="shared" si="430"/>
        <v>0</v>
      </c>
      <c r="DZ143" s="203">
        <f t="shared" si="430"/>
        <v>0</v>
      </c>
      <c r="EA143" s="203">
        <f t="shared" si="430"/>
        <v>0</v>
      </c>
      <c r="EB143" s="203">
        <f t="shared" si="430"/>
        <v>0</v>
      </c>
      <c r="EC143" s="203">
        <f t="shared" si="430"/>
        <v>0</v>
      </c>
      <c r="ED143" s="203">
        <f t="shared" si="430"/>
        <v>0</v>
      </c>
      <c r="EE143" s="203">
        <f t="shared" si="430"/>
        <v>0</v>
      </c>
      <c r="EF143" s="203">
        <f t="shared" si="430"/>
        <v>0</v>
      </c>
      <c r="EG143" s="203">
        <f t="shared" si="430"/>
        <v>0</v>
      </c>
      <c r="EH143" s="203">
        <f t="shared" si="430"/>
        <v>0</v>
      </c>
      <c r="EI143" s="203">
        <f t="shared" si="430"/>
        <v>0</v>
      </c>
      <c r="EJ143" s="203">
        <f t="shared" si="430"/>
        <v>0</v>
      </c>
      <c r="EK143" s="203">
        <f t="shared" si="430"/>
        <v>0</v>
      </c>
      <c r="EL143" s="203">
        <f t="shared" si="430"/>
        <v>0</v>
      </c>
      <c r="EM143" s="203">
        <f t="shared" si="430"/>
        <v>0</v>
      </c>
      <c r="EN143" s="203">
        <f t="shared" si="430"/>
        <v>0</v>
      </c>
      <c r="EO143" s="203">
        <f t="shared" si="430"/>
        <v>0</v>
      </c>
      <c r="EP143" s="203">
        <f t="shared" si="430"/>
        <v>0</v>
      </c>
      <c r="EQ143" s="203">
        <f t="shared" si="430"/>
        <v>0</v>
      </c>
      <c r="ER143" s="203">
        <f t="shared" si="430"/>
        <v>0</v>
      </c>
      <c r="ES143" s="203">
        <f t="shared" si="430"/>
        <v>0</v>
      </c>
      <c r="ET143" s="203">
        <f t="shared" si="430"/>
        <v>0</v>
      </c>
      <c r="EU143" s="203">
        <f t="shared" si="430"/>
        <v>0</v>
      </c>
      <c r="EV143" s="203">
        <f t="shared" si="430"/>
        <v>0</v>
      </c>
      <c r="EW143" s="203">
        <f t="shared" si="430"/>
        <v>0</v>
      </c>
      <c r="EX143" s="203">
        <f t="shared" si="430"/>
        <v>0</v>
      </c>
      <c r="EY143" s="203">
        <f t="shared" si="430"/>
        <v>0</v>
      </c>
      <c r="EZ143" s="203">
        <f t="shared" si="430"/>
        <v>0</v>
      </c>
      <c r="FA143" s="203">
        <f t="shared" si="430"/>
        <v>0</v>
      </c>
      <c r="FB143" s="203">
        <f t="shared" si="430"/>
        <v>0</v>
      </c>
      <c r="FC143" s="203">
        <f t="shared" si="430"/>
        <v>0</v>
      </c>
      <c r="FD143" s="203">
        <f t="shared" si="430"/>
        <v>0</v>
      </c>
      <c r="FE143" s="203">
        <f t="shared" si="430"/>
        <v>0</v>
      </c>
      <c r="FF143" s="203">
        <f t="shared" si="430"/>
        <v>0</v>
      </c>
      <c r="FG143" s="203">
        <f t="shared" si="430"/>
        <v>0</v>
      </c>
      <c r="FH143" s="203">
        <f t="shared" si="430"/>
        <v>0</v>
      </c>
      <c r="FI143" s="203">
        <f t="shared" ref="FI143:GJ143" si="431" xml:space="preserve"> FI$140</f>
        <v>0</v>
      </c>
      <c r="FJ143" s="203">
        <f t="shared" si="431"/>
        <v>0</v>
      </c>
      <c r="FK143" s="203">
        <f t="shared" si="431"/>
        <v>0</v>
      </c>
      <c r="FL143" s="203">
        <f t="shared" si="431"/>
        <v>0</v>
      </c>
      <c r="FM143" s="203">
        <f t="shared" si="431"/>
        <v>0</v>
      </c>
      <c r="FN143" s="203">
        <f t="shared" si="431"/>
        <v>0</v>
      </c>
      <c r="FO143" s="203">
        <f t="shared" si="431"/>
        <v>0</v>
      </c>
      <c r="FP143" s="203">
        <f t="shared" si="431"/>
        <v>0</v>
      </c>
      <c r="FQ143" s="203">
        <f t="shared" si="431"/>
        <v>0</v>
      </c>
      <c r="FR143" s="203">
        <f t="shared" si="431"/>
        <v>0</v>
      </c>
      <c r="FS143" s="203">
        <f t="shared" si="431"/>
        <v>0</v>
      </c>
      <c r="FT143" s="203">
        <f t="shared" si="431"/>
        <v>0</v>
      </c>
      <c r="FU143" s="203">
        <f t="shared" si="431"/>
        <v>0</v>
      </c>
      <c r="FV143" s="203">
        <f t="shared" si="431"/>
        <v>0</v>
      </c>
      <c r="FW143" s="203">
        <f t="shared" si="431"/>
        <v>0</v>
      </c>
      <c r="FX143" s="203">
        <f t="shared" si="431"/>
        <v>0</v>
      </c>
      <c r="FY143" s="203">
        <f t="shared" si="431"/>
        <v>0</v>
      </c>
      <c r="FZ143" s="203">
        <f t="shared" si="431"/>
        <v>0</v>
      </c>
      <c r="GA143" s="203">
        <f t="shared" si="431"/>
        <v>0</v>
      </c>
      <c r="GB143" s="203">
        <f t="shared" si="431"/>
        <v>0</v>
      </c>
      <c r="GC143" s="203">
        <f t="shared" si="431"/>
        <v>0</v>
      </c>
      <c r="GD143" s="203">
        <f t="shared" si="431"/>
        <v>0</v>
      </c>
      <c r="GE143" s="203">
        <f t="shared" si="431"/>
        <v>0</v>
      </c>
      <c r="GF143" s="203">
        <f t="shared" si="431"/>
        <v>0</v>
      </c>
      <c r="GG143" s="203">
        <f t="shared" si="431"/>
        <v>0</v>
      </c>
      <c r="GH143" s="203">
        <f t="shared" si="431"/>
        <v>0</v>
      </c>
      <c r="GI143" s="203">
        <f t="shared" si="431"/>
        <v>0</v>
      </c>
      <c r="GJ143" s="203">
        <f t="shared" si="431"/>
        <v>0</v>
      </c>
    </row>
    <row r="144" spans="1:192" s="193" customFormat="1" x14ac:dyDescent="0.25">
      <c r="A144" s="142"/>
      <c r="B144" s="142"/>
      <c r="C144" s="143"/>
      <c r="D144" s="144"/>
      <c r="E144" s="695" t="s">
        <v>447</v>
      </c>
      <c r="F144" s="695"/>
      <c r="G144" s="695" t="str">
        <f xml:space="preserve"> SMU</f>
        <v>$ 000s</v>
      </c>
      <c r="H144" s="695">
        <f xml:space="preserve"> SUM(J144:GJ144)</f>
        <v>93184.82088505046</v>
      </c>
      <c r="I144" s="695"/>
      <c r="J144" s="695">
        <f>SUM(J142:J143)</f>
        <v>0</v>
      </c>
      <c r="K144" s="695">
        <f t="shared" ref="K144:BD144" si="432">SUM(K142:K143)</f>
        <v>0</v>
      </c>
      <c r="L144" s="695">
        <f t="shared" si="432"/>
        <v>0</v>
      </c>
      <c r="M144" s="695">
        <f t="shared" si="432"/>
        <v>0</v>
      </c>
      <c r="N144" s="695">
        <f t="shared" si="432"/>
        <v>0</v>
      </c>
      <c r="O144" s="695">
        <f t="shared" si="432"/>
        <v>0</v>
      </c>
      <c r="P144" s="695">
        <f t="shared" si="432"/>
        <v>93184.82088505046</v>
      </c>
      <c r="Q144" s="695">
        <f t="shared" si="432"/>
        <v>0</v>
      </c>
      <c r="R144" s="695">
        <f t="shared" si="432"/>
        <v>0</v>
      </c>
      <c r="S144" s="695">
        <f t="shared" si="432"/>
        <v>0</v>
      </c>
      <c r="T144" s="695">
        <f t="shared" si="432"/>
        <v>0</v>
      </c>
      <c r="U144" s="695">
        <f t="shared" si="432"/>
        <v>0</v>
      </c>
      <c r="V144" s="695">
        <f t="shared" si="432"/>
        <v>0</v>
      </c>
      <c r="W144" s="695">
        <f t="shared" si="432"/>
        <v>0</v>
      </c>
      <c r="X144" s="695">
        <f t="shared" si="432"/>
        <v>0</v>
      </c>
      <c r="Y144" s="695">
        <f t="shared" si="432"/>
        <v>0</v>
      </c>
      <c r="Z144" s="695">
        <f t="shared" si="432"/>
        <v>0</v>
      </c>
      <c r="AA144" s="695">
        <f t="shared" si="432"/>
        <v>0</v>
      </c>
      <c r="AB144" s="695">
        <f t="shared" si="432"/>
        <v>0</v>
      </c>
      <c r="AC144" s="695">
        <f t="shared" si="432"/>
        <v>0</v>
      </c>
      <c r="AD144" s="695">
        <f t="shared" si="432"/>
        <v>0</v>
      </c>
      <c r="AE144" s="695">
        <f t="shared" si="432"/>
        <v>0</v>
      </c>
      <c r="AF144" s="695">
        <f t="shared" si="432"/>
        <v>0</v>
      </c>
      <c r="AG144" s="695">
        <f t="shared" si="432"/>
        <v>0</v>
      </c>
      <c r="AH144" s="695">
        <f t="shared" si="432"/>
        <v>0</v>
      </c>
      <c r="AI144" s="695">
        <f t="shared" si="432"/>
        <v>0</v>
      </c>
      <c r="AJ144" s="695">
        <f t="shared" si="432"/>
        <v>0</v>
      </c>
      <c r="AK144" s="695">
        <f t="shared" si="432"/>
        <v>0</v>
      </c>
      <c r="AL144" s="695">
        <f t="shared" si="432"/>
        <v>0</v>
      </c>
      <c r="AM144" s="695">
        <f t="shared" si="432"/>
        <v>0</v>
      </c>
      <c r="AN144" s="695">
        <f t="shared" si="432"/>
        <v>0</v>
      </c>
      <c r="AO144" s="695">
        <f t="shared" si="432"/>
        <v>0</v>
      </c>
      <c r="AP144" s="695">
        <f t="shared" si="432"/>
        <v>0</v>
      </c>
      <c r="AQ144" s="695">
        <f t="shared" si="432"/>
        <v>0</v>
      </c>
      <c r="AR144" s="695">
        <f t="shared" si="432"/>
        <v>0</v>
      </c>
      <c r="AS144" s="695">
        <f t="shared" si="432"/>
        <v>0</v>
      </c>
      <c r="AT144" s="695">
        <f t="shared" si="432"/>
        <v>0</v>
      </c>
      <c r="AU144" s="695">
        <f t="shared" si="432"/>
        <v>0</v>
      </c>
      <c r="AV144" s="695">
        <f t="shared" si="432"/>
        <v>0</v>
      </c>
      <c r="AW144" s="695">
        <f t="shared" si="432"/>
        <v>0</v>
      </c>
      <c r="AX144" s="695">
        <f t="shared" si="432"/>
        <v>0</v>
      </c>
      <c r="AY144" s="695">
        <f t="shared" si="432"/>
        <v>0</v>
      </c>
      <c r="AZ144" s="695">
        <f t="shared" si="432"/>
        <v>0</v>
      </c>
      <c r="BA144" s="695">
        <f t="shared" si="432"/>
        <v>0</v>
      </c>
      <c r="BB144" s="695">
        <f t="shared" si="432"/>
        <v>0</v>
      </c>
      <c r="BC144" s="695">
        <f t="shared" si="432"/>
        <v>0</v>
      </c>
      <c r="BD144" s="695">
        <f t="shared" si="432"/>
        <v>0</v>
      </c>
      <c r="BE144" s="695">
        <f t="shared" ref="BE144:DP144" si="433">SUM(BE142:BE143)</f>
        <v>0</v>
      </c>
      <c r="BF144" s="695">
        <f t="shared" si="433"/>
        <v>0</v>
      </c>
      <c r="BG144" s="695">
        <f t="shared" si="433"/>
        <v>0</v>
      </c>
      <c r="BH144" s="695">
        <f t="shared" si="433"/>
        <v>0</v>
      </c>
      <c r="BI144" s="695">
        <f t="shared" si="433"/>
        <v>0</v>
      </c>
      <c r="BJ144" s="695">
        <f t="shared" si="433"/>
        <v>0</v>
      </c>
      <c r="BK144" s="695">
        <f t="shared" si="433"/>
        <v>0</v>
      </c>
      <c r="BL144" s="695">
        <f t="shared" si="433"/>
        <v>0</v>
      </c>
      <c r="BM144" s="695">
        <f t="shared" si="433"/>
        <v>0</v>
      </c>
      <c r="BN144" s="695">
        <f t="shared" si="433"/>
        <v>0</v>
      </c>
      <c r="BO144" s="695">
        <f t="shared" si="433"/>
        <v>0</v>
      </c>
      <c r="BP144" s="695">
        <f t="shared" si="433"/>
        <v>0</v>
      </c>
      <c r="BQ144" s="695">
        <f t="shared" si="433"/>
        <v>0</v>
      </c>
      <c r="BR144" s="695">
        <f t="shared" si="433"/>
        <v>0</v>
      </c>
      <c r="BS144" s="695">
        <f t="shared" si="433"/>
        <v>0</v>
      </c>
      <c r="BT144" s="695">
        <f t="shared" si="433"/>
        <v>0</v>
      </c>
      <c r="BU144" s="695">
        <f t="shared" si="433"/>
        <v>0</v>
      </c>
      <c r="BV144" s="695">
        <f t="shared" si="433"/>
        <v>0</v>
      </c>
      <c r="BW144" s="695">
        <f t="shared" si="433"/>
        <v>0</v>
      </c>
      <c r="BX144" s="695">
        <f t="shared" si="433"/>
        <v>0</v>
      </c>
      <c r="BY144" s="695">
        <f t="shared" si="433"/>
        <v>0</v>
      </c>
      <c r="BZ144" s="695">
        <f t="shared" si="433"/>
        <v>0</v>
      </c>
      <c r="CA144" s="695">
        <f t="shared" si="433"/>
        <v>0</v>
      </c>
      <c r="CB144" s="695">
        <f t="shared" si="433"/>
        <v>0</v>
      </c>
      <c r="CC144" s="695">
        <f t="shared" si="433"/>
        <v>0</v>
      </c>
      <c r="CD144" s="695">
        <f t="shared" si="433"/>
        <v>0</v>
      </c>
      <c r="CE144" s="695">
        <f t="shared" si="433"/>
        <v>0</v>
      </c>
      <c r="CF144" s="695">
        <f t="shared" si="433"/>
        <v>0</v>
      </c>
      <c r="CG144" s="695">
        <f t="shared" si="433"/>
        <v>0</v>
      </c>
      <c r="CH144" s="695">
        <f t="shared" si="433"/>
        <v>0</v>
      </c>
      <c r="CI144" s="695">
        <f t="shared" si="433"/>
        <v>0</v>
      </c>
      <c r="CJ144" s="695">
        <f t="shared" si="433"/>
        <v>0</v>
      </c>
      <c r="CK144" s="695">
        <f t="shared" si="433"/>
        <v>0</v>
      </c>
      <c r="CL144" s="695">
        <f t="shared" si="433"/>
        <v>0</v>
      </c>
      <c r="CM144" s="695">
        <f t="shared" si="433"/>
        <v>0</v>
      </c>
      <c r="CN144" s="695">
        <f t="shared" si="433"/>
        <v>0</v>
      </c>
      <c r="CO144" s="695">
        <f t="shared" si="433"/>
        <v>0</v>
      </c>
      <c r="CP144" s="695">
        <f t="shared" si="433"/>
        <v>0</v>
      </c>
      <c r="CQ144" s="695">
        <f t="shared" si="433"/>
        <v>0</v>
      </c>
      <c r="CR144" s="695">
        <f t="shared" si="433"/>
        <v>0</v>
      </c>
      <c r="CS144" s="695">
        <f t="shared" si="433"/>
        <v>0</v>
      </c>
      <c r="CT144" s="695">
        <f t="shared" si="433"/>
        <v>0</v>
      </c>
      <c r="CU144" s="695">
        <f t="shared" si="433"/>
        <v>0</v>
      </c>
      <c r="CV144" s="695">
        <f t="shared" si="433"/>
        <v>0</v>
      </c>
      <c r="CW144" s="695">
        <f t="shared" si="433"/>
        <v>0</v>
      </c>
      <c r="CX144" s="695">
        <f t="shared" si="433"/>
        <v>0</v>
      </c>
      <c r="CY144" s="695">
        <f t="shared" si="433"/>
        <v>0</v>
      </c>
      <c r="CZ144" s="695">
        <f t="shared" si="433"/>
        <v>0</v>
      </c>
      <c r="DA144" s="695">
        <f t="shared" si="433"/>
        <v>0</v>
      </c>
      <c r="DB144" s="695">
        <f t="shared" si="433"/>
        <v>0</v>
      </c>
      <c r="DC144" s="695">
        <f t="shared" si="433"/>
        <v>0</v>
      </c>
      <c r="DD144" s="695">
        <f t="shared" si="433"/>
        <v>0</v>
      </c>
      <c r="DE144" s="695">
        <f t="shared" si="433"/>
        <v>0</v>
      </c>
      <c r="DF144" s="695">
        <f t="shared" si="433"/>
        <v>0</v>
      </c>
      <c r="DG144" s="695">
        <f t="shared" si="433"/>
        <v>0</v>
      </c>
      <c r="DH144" s="695">
        <f t="shared" si="433"/>
        <v>0</v>
      </c>
      <c r="DI144" s="695">
        <f t="shared" si="433"/>
        <v>0</v>
      </c>
      <c r="DJ144" s="695">
        <f t="shared" si="433"/>
        <v>0</v>
      </c>
      <c r="DK144" s="695">
        <f t="shared" si="433"/>
        <v>0</v>
      </c>
      <c r="DL144" s="695">
        <f t="shared" si="433"/>
        <v>0</v>
      </c>
      <c r="DM144" s="695">
        <f t="shared" si="433"/>
        <v>0</v>
      </c>
      <c r="DN144" s="695">
        <f t="shared" si="433"/>
        <v>0</v>
      </c>
      <c r="DO144" s="695">
        <f t="shared" si="433"/>
        <v>0</v>
      </c>
      <c r="DP144" s="695">
        <f t="shared" si="433"/>
        <v>0</v>
      </c>
      <c r="DQ144" s="695">
        <f t="shared" ref="DQ144:GB144" si="434">SUM(DQ142:DQ143)</f>
        <v>0</v>
      </c>
      <c r="DR144" s="695">
        <f t="shared" si="434"/>
        <v>0</v>
      </c>
      <c r="DS144" s="695">
        <f t="shared" si="434"/>
        <v>0</v>
      </c>
      <c r="DT144" s="695">
        <f t="shared" si="434"/>
        <v>0</v>
      </c>
      <c r="DU144" s="695">
        <f t="shared" si="434"/>
        <v>0</v>
      </c>
      <c r="DV144" s="695">
        <f t="shared" si="434"/>
        <v>0</v>
      </c>
      <c r="DW144" s="695">
        <f t="shared" si="434"/>
        <v>0</v>
      </c>
      <c r="DX144" s="695">
        <f t="shared" si="434"/>
        <v>0</v>
      </c>
      <c r="DY144" s="695">
        <f t="shared" si="434"/>
        <v>0</v>
      </c>
      <c r="DZ144" s="695">
        <f t="shared" si="434"/>
        <v>0</v>
      </c>
      <c r="EA144" s="695">
        <f t="shared" si="434"/>
        <v>0</v>
      </c>
      <c r="EB144" s="695">
        <f t="shared" si="434"/>
        <v>0</v>
      </c>
      <c r="EC144" s="695">
        <f t="shared" si="434"/>
        <v>0</v>
      </c>
      <c r="ED144" s="695">
        <f t="shared" si="434"/>
        <v>0</v>
      </c>
      <c r="EE144" s="695">
        <f t="shared" si="434"/>
        <v>0</v>
      </c>
      <c r="EF144" s="695">
        <f t="shared" si="434"/>
        <v>0</v>
      </c>
      <c r="EG144" s="695">
        <f t="shared" si="434"/>
        <v>0</v>
      </c>
      <c r="EH144" s="695">
        <f t="shared" si="434"/>
        <v>0</v>
      </c>
      <c r="EI144" s="695">
        <f t="shared" si="434"/>
        <v>0</v>
      </c>
      <c r="EJ144" s="695">
        <f t="shared" si="434"/>
        <v>0</v>
      </c>
      <c r="EK144" s="695">
        <f t="shared" si="434"/>
        <v>0</v>
      </c>
      <c r="EL144" s="695">
        <f t="shared" si="434"/>
        <v>0</v>
      </c>
      <c r="EM144" s="695">
        <f t="shared" si="434"/>
        <v>0</v>
      </c>
      <c r="EN144" s="695">
        <f t="shared" si="434"/>
        <v>0</v>
      </c>
      <c r="EO144" s="695">
        <f t="shared" si="434"/>
        <v>0</v>
      </c>
      <c r="EP144" s="695">
        <f t="shared" si="434"/>
        <v>0</v>
      </c>
      <c r="EQ144" s="695">
        <f t="shared" si="434"/>
        <v>0</v>
      </c>
      <c r="ER144" s="695">
        <f t="shared" si="434"/>
        <v>0</v>
      </c>
      <c r="ES144" s="695">
        <f t="shared" si="434"/>
        <v>0</v>
      </c>
      <c r="ET144" s="695">
        <f t="shared" si="434"/>
        <v>0</v>
      </c>
      <c r="EU144" s="695">
        <f t="shared" si="434"/>
        <v>0</v>
      </c>
      <c r="EV144" s="695">
        <f t="shared" si="434"/>
        <v>0</v>
      </c>
      <c r="EW144" s="695">
        <f t="shared" si="434"/>
        <v>0</v>
      </c>
      <c r="EX144" s="695">
        <f t="shared" si="434"/>
        <v>0</v>
      </c>
      <c r="EY144" s="695">
        <f t="shared" si="434"/>
        <v>0</v>
      </c>
      <c r="EZ144" s="695">
        <f t="shared" si="434"/>
        <v>0</v>
      </c>
      <c r="FA144" s="695">
        <f t="shared" si="434"/>
        <v>0</v>
      </c>
      <c r="FB144" s="695">
        <f t="shared" si="434"/>
        <v>0</v>
      </c>
      <c r="FC144" s="695">
        <f t="shared" si="434"/>
        <v>0</v>
      </c>
      <c r="FD144" s="695">
        <f t="shared" si="434"/>
        <v>0</v>
      </c>
      <c r="FE144" s="695">
        <f t="shared" si="434"/>
        <v>0</v>
      </c>
      <c r="FF144" s="695">
        <f t="shared" si="434"/>
        <v>0</v>
      </c>
      <c r="FG144" s="695">
        <f t="shared" si="434"/>
        <v>0</v>
      </c>
      <c r="FH144" s="695">
        <f t="shared" si="434"/>
        <v>0</v>
      </c>
      <c r="FI144" s="695">
        <f t="shared" si="434"/>
        <v>0</v>
      </c>
      <c r="FJ144" s="695">
        <f t="shared" si="434"/>
        <v>0</v>
      </c>
      <c r="FK144" s="695">
        <f t="shared" si="434"/>
        <v>0</v>
      </c>
      <c r="FL144" s="695">
        <f t="shared" si="434"/>
        <v>0</v>
      </c>
      <c r="FM144" s="695">
        <f t="shared" si="434"/>
        <v>0</v>
      </c>
      <c r="FN144" s="695">
        <f t="shared" si="434"/>
        <v>0</v>
      </c>
      <c r="FO144" s="695">
        <f t="shared" si="434"/>
        <v>0</v>
      </c>
      <c r="FP144" s="695">
        <f t="shared" si="434"/>
        <v>0</v>
      </c>
      <c r="FQ144" s="695">
        <f t="shared" si="434"/>
        <v>0</v>
      </c>
      <c r="FR144" s="695">
        <f t="shared" si="434"/>
        <v>0</v>
      </c>
      <c r="FS144" s="695">
        <f t="shared" si="434"/>
        <v>0</v>
      </c>
      <c r="FT144" s="695">
        <f t="shared" si="434"/>
        <v>0</v>
      </c>
      <c r="FU144" s="695">
        <f t="shared" si="434"/>
        <v>0</v>
      </c>
      <c r="FV144" s="695">
        <f t="shared" si="434"/>
        <v>0</v>
      </c>
      <c r="FW144" s="695">
        <f t="shared" si="434"/>
        <v>0</v>
      </c>
      <c r="FX144" s="695">
        <f t="shared" si="434"/>
        <v>0</v>
      </c>
      <c r="FY144" s="695">
        <f t="shared" si="434"/>
        <v>0</v>
      </c>
      <c r="FZ144" s="695">
        <f t="shared" si="434"/>
        <v>0</v>
      </c>
      <c r="GA144" s="695">
        <f t="shared" si="434"/>
        <v>0</v>
      </c>
      <c r="GB144" s="695">
        <f t="shared" si="434"/>
        <v>0</v>
      </c>
      <c r="GC144" s="695">
        <f t="shared" ref="GC144:GJ144" si="435">SUM(GC142:GC143)</f>
        <v>0</v>
      </c>
      <c r="GD144" s="695">
        <f t="shared" si="435"/>
        <v>0</v>
      </c>
      <c r="GE144" s="695">
        <f t="shared" si="435"/>
        <v>0</v>
      </c>
      <c r="GF144" s="695">
        <f t="shared" si="435"/>
        <v>0</v>
      </c>
      <c r="GG144" s="695">
        <f t="shared" si="435"/>
        <v>0</v>
      </c>
      <c r="GH144" s="695">
        <f t="shared" si="435"/>
        <v>0</v>
      </c>
      <c r="GI144" s="695">
        <f t="shared" si="435"/>
        <v>0</v>
      </c>
      <c r="GJ144" s="695">
        <f t="shared" si="435"/>
        <v>0</v>
      </c>
    </row>
    <row r="145" spans="1:192" x14ac:dyDescent="0.25">
      <c r="E145" s="6"/>
    </row>
    <row r="146" spans="1:192" x14ac:dyDescent="0.25">
      <c r="B146" s="15" t="s">
        <v>439</v>
      </c>
      <c r="E146" s="6"/>
    </row>
    <row r="147" spans="1:192" s="288" customFormat="1" x14ac:dyDescent="0.25">
      <c r="A147" s="582"/>
      <c r="B147" s="582"/>
      <c r="C147" s="583"/>
      <c r="D147" s="116"/>
      <c r="E147" s="468" t="str">
        <f xml:space="preserve"> InpC!E$174</f>
        <v>Shareholder loan annual interest rate (Post-Witholding Tax)</v>
      </c>
      <c r="F147" s="468">
        <f xml:space="preserve"> InpC!F$174</f>
        <v>8.8200000000000001E-2</v>
      </c>
      <c r="G147" s="468" t="str">
        <f xml:space="preserve"> InpC!G$174</f>
        <v>% p.a.</v>
      </c>
      <c r="H147" s="287"/>
      <c r="I147" s="113"/>
      <c r="J147" s="287"/>
      <c r="K147" s="287"/>
      <c r="L147" s="287"/>
      <c r="M147" s="287"/>
      <c r="N147" s="287"/>
      <c r="O147" s="287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  <c r="AC147" s="287"/>
      <c r="AD147" s="287"/>
      <c r="AE147" s="287"/>
      <c r="AF147" s="287"/>
      <c r="AG147" s="287"/>
      <c r="AH147" s="287"/>
      <c r="AI147" s="287"/>
      <c r="AJ147" s="287"/>
      <c r="AK147" s="287"/>
      <c r="AL147" s="287"/>
      <c r="AM147" s="287"/>
      <c r="AN147" s="287"/>
      <c r="AO147" s="287"/>
      <c r="AP147" s="287"/>
      <c r="AQ147" s="287"/>
      <c r="AR147" s="287"/>
      <c r="AS147" s="287"/>
      <c r="AT147" s="287"/>
      <c r="AU147" s="287"/>
      <c r="AV147" s="287"/>
      <c r="AW147" s="287"/>
      <c r="AX147" s="287"/>
      <c r="AY147" s="287"/>
      <c r="AZ147" s="287"/>
      <c r="BA147" s="287"/>
      <c r="BB147" s="287"/>
      <c r="BC147" s="287"/>
      <c r="BD147" s="287"/>
      <c r="BE147" s="287"/>
      <c r="BF147" s="287"/>
      <c r="BG147" s="287"/>
      <c r="BH147" s="287"/>
      <c r="BI147" s="287"/>
      <c r="BJ147" s="287"/>
      <c r="BK147" s="287"/>
      <c r="BL147" s="287"/>
      <c r="BM147" s="287"/>
      <c r="BN147" s="287"/>
      <c r="BO147" s="287"/>
      <c r="BP147" s="287"/>
      <c r="BQ147" s="287"/>
      <c r="BR147" s="287"/>
      <c r="BS147" s="287"/>
      <c r="BT147" s="287"/>
      <c r="BU147" s="287"/>
      <c r="BV147" s="287"/>
      <c r="BW147" s="287"/>
      <c r="BX147" s="287"/>
      <c r="BY147" s="287"/>
      <c r="BZ147" s="287"/>
      <c r="CA147" s="287"/>
      <c r="CB147" s="287"/>
      <c r="CC147" s="287"/>
      <c r="CD147" s="287"/>
      <c r="CE147" s="287"/>
      <c r="CF147" s="287"/>
      <c r="CG147" s="287"/>
      <c r="CH147" s="287"/>
      <c r="CI147" s="287"/>
      <c r="CJ147" s="287"/>
      <c r="CK147" s="287"/>
      <c r="CL147" s="287"/>
      <c r="CM147" s="287"/>
      <c r="CN147" s="287"/>
      <c r="CO147" s="287"/>
      <c r="CP147" s="287"/>
      <c r="CQ147" s="287"/>
      <c r="CR147" s="287"/>
      <c r="CS147" s="287"/>
      <c r="CT147" s="287"/>
      <c r="CU147" s="287"/>
      <c r="CV147" s="287"/>
      <c r="CW147" s="287"/>
      <c r="CX147" s="287"/>
      <c r="CY147" s="287"/>
      <c r="CZ147" s="287"/>
      <c r="DA147" s="287"/>
      <c r="DB147" s="287"/>
      <c r="DC147" s="287"/>
      <c r="DD147" s="287"/>
      <c r="DE147" s="287"/>
      <c r="DF147" s="287"/>
      <c r="DG147" s="287"/>
      <c r="DH147" s="287"/>
      <c r="DI147" s="287"/>
      <c r="DJ147" s="287"/>
      <c r="DK147" s="287"/>
      <c r="DL147" s="287"/>
      <c r="DM147" s="287"/>
      <c r="DN147" s="287"/>
      <c r="DO147" s="287"/>
      <c r="DP147" s="287"/>
      <c r="DQ147" s="287"/>
      <c r="DR147" s="287"/>
      <c r="DS147" s="287"/>
      <c r="DT147" s="287"/>
      <c r="DU147" s="287"/>
      <c r="DV147" s="287"/>
      <c r="DW147" s="287"/>
      <c r="DX147" s="287"/>
      <c r="DY147" s="287"/>
      <c r="DZ147" s="287"/>
      <c r="EA147" s="287"/>
      <c r="EB147" s="287"/>
      <c r="EC147" s="287"/>
      <c r="ED147" s="287"/>
      <c r="EE147" s="287"/>
      <c r="EF147" s="287"/>
      <c r="EG147" s="287"/>
      <c r="EH147" s="287"/>
      <c r="EI147" s="287"/>
      <c r="EJ147" s="287"/>
      <c r="EK147" s="287"/>
      <c r="EL147" s="287"/>
      <c r="EM147" s="287"/>
      <c r="EN147" s="287"/>
      <c r="EO147" s="287"/>
      <c r="EP147" s="287"/>
      <c r="EQ147" s="287"/>
      <c r="ER147" s="287"/>
      <c r="ES147" s="287"/>
      <c r="ET147" s="287"/>
      <c r="EU147" s="287"/>
      <c r="EV147" s="287"/>
      <c r="EW147" s="287"/>
      <c r="EX147" s="287"/>
      <c r="EY147" s="287"/>
      <c r="EZ147" s="287"/>
      <c r="FA147" s="287"/>
      <c r="FB147" s="287"/>
      <c r="FC147" s="287"/>
      <c r="FD147" s="287"/>
      <c r="FE147" s="287"/>
      <c r="FF147" s="287"/>
      <c r="FG147" s="287"/>
      <c r="FH147" s="287"/>
      <c r="FI147" s="287"/>
      <c r="FJ147" s="287"/>
      <c r="FK147" s="287"/>
      <c r="FL147" s="287"/>
      <c r="FM147" s="287"/>
      <c r="FN147" s="287"/>
      <c r="FO147" s="287"/>
      <c r="FP147" s="287"/>
      <c r="FQ147" s="287"/>
      <c r="FR147" s="287"/>
      <c r="FS147" s="287"/>
      <c r="FT147" s="287"/>
      <c r="FU147" s="287"/>
      <c r="FV147" s="287"/>
      <c r="FW147" s="287"/>
      <c r="FX147" s="287"/>
      <c r="FY147" s="287"/>
      <c r="FZ147" s="287"/>
      <c r="GA147" s="287"/>
      <c r="GB147" s="287"/>
      <c r="GC147" s="287"/>
      <c r="GD147" s="287"/>
      <c r="GE147" s="287"/>
      <c r="GF147" s="287"/>
      <c r="GG147" s="287"/>
      <c r="GH147" s="287"/>
      <c r="GI147" s="287"/>
      <c r="GJ147" s="287"/>
    </row>
    <row r="148" spans="1:192" x14ac:dyDescent="0.25">
      <c r="E148" s="191" t="str">
        <f xml:space="preserve"> InpC!E$218</f>
        <v>Number of periods in a year</v>
      </c>
      <c r="F148" s="191">
        <f xml:space="preserve"> InpC!F$218</f>
        <v>2</v>
      </c>
      <c r="G148" s="191" t="str">
        <f xml:space="preserve"> InpC!G$218</f>
        <v>periods</v>
      </c>
    </row>
    <row r="149" spans="1:192" x14ac:dyDescent="0.25">
      <c r="E149" s="12" t="str">
        <f t="shared" ref="E149:AJ149" si="436" xml:space="preserve"> E$179</f>
        <v>Shareholder loan balance BEG</v>
      </c>
      <c r="F149" s="12">
        <f t="shared" si="436"/>
        <v>0</v>
      </c>
      <c r="G149" s="12" t="str">
        <f t="shared" si="436"/>
        <v>$ 000s</v>
      </c>
      <c r="H149" s="12">
        <f t="shared" si="436"/>
        <v>0</v>
      </c>
      <c r="I149" s="12">
        <f t="shared" si="436"/>
        <v>0</v>
      </c>
      <c r="J149" s="12">
        <f t="shared" si="436"/>
        <v>0</v>
      </c>
      <c r="K149" s="12">
        <f t="shared" si="436"/>
        <v>0</v>
      </c>
      <c r="L149" s="12">
        <f t="shared" si="436"/>
        <v>0</v>
      </c>
      <c r="M149" s="12">
        <f t="shared" si="436"/>
        <v>0</v>
      </c>
      <c r="N149" s="12">
        <f t="shared" si="436"/>
        <v>0</v>
      </c>
      <c r="O149" s="12">
        <f t="shared" si="436"/>
        <v>0</v>
      </c>
      <c r="P149" s="12">
        <f t="shared" si="436"/>
        <v>0</v>
      </c>
      <c r="Q149" s="12">
        <f t="shared" si="436"/>
        <v>93184.82088505046</v>
      </c>
      <c r="R149" s="12">
        <f t="shared" si="436"/>
        <v>92568.451677740144</v>
      </c>
      <c r="S149" s="12">
        <f t="shared" si="436"/>
        <v>91908.554203577834</v>
      </c>
      <c r="T149" s="12">
        <f t="shared" si="436"/>
        <v>91189.288067759408</v>
      </c>
      <c r="U149" s="12">
        <f t="shared" si="436"/>
        <v>90500.558828849316</v>
      </c>
      <c r="V149" s="12">
        <f t="shared" si="436"/>
        <v>89759.147008194574</v>
      </c>
      <c r="W149" s="12">
        <f t="shared" si="436"/>
        <v>89055.216319596817</v>
      </c>
      <c r="X149" s="12">
        <f t="shared" si="436"/>
        <v>88282.705047597439</v>
      </c>
      <c r="Y149" s="12">
        <f t="shared" si="436"/>
        <v>87532.21113416634</v>
      </c>
      <c r="Z149" s="12">
        <f t="shared" si="436"/>
        <v>86755.385846932855</v>
      </c>
      <c r="AA149" s="12">
        <f t="shared" si="436"/>
        <v>85992.863236190722</v>
      </c>
      <c r="AB149" s="12">
        <f t="shared" si="436"/>
        <v>85175.800794704381</v>
      </c>
      <c r="AC149" s="12">
        <f t="shared" si="436"/>
        <v>84385.329093936874</v>
      </c>
      <c r="AD149" s="12">
        <f t="shared" si="436"/>
        <v>83539.505250891947</v>
      </c>
      <c r="AE149" s="12">
        <f t="shared" si="436"/>
        <v>82726.6472678875</v>
      </c>
      <c r="AF149" s="12">
        <f t="shared" si="436"/>
        <v>81842.83941011336</v>
      </c>
      <c r="AG149" s="12">
        <f t="shared" si="436"/>
        <v>80976.769548489712</v>
      </c>
      <c r="AH149" s="12">
        <f t="shared" si="436"/>
        <v>80080.087525448806</v>
      </c>
      <c r="AI149" s="12">
        <f t="shared" si="436"/>
        <v>79193.380377810914</v>
      </c>
      <c r="AJ149" s="12">
        <f t="shared" si="436"/>
        <v>78248.567528104832</v>
      </c>
      <c r="AK149" s="12">
        <f t="shared" ref="AK149:CV149" si="437" xml:space="preserve"> AK$179</f>
        <v>77325.146494677349</v>
      </c>
      <c r="AL149" s="12">
        <f t="shared" si="437"/>
        <v>76342.448329386491</v>
      </c>
      <c r="AM149" s="12">
        <f t="shared" si="437"/>
        <v>75386.821901480595</v>
      </c>
      <c r="AN149" s="12">
        <f t="shared" si="437"/>
        <v>74356.540702000886</v>
      </c>
      <c r="AO149" s="12">
        <f t="shared" si="437"/>
        <v>73338.250535265775</v>
      </c>
      <c r="AP149" s="12">
        <f t="shared" si="437"/>
        <v>72283.516671199264</v>
      </c>
      <c r="AQ149" s="12">
        <f t="shared" si="437"/>
        <v>71232.848755782266</v>
      </c>
      <c r="AR149" s="12">
        <f t="shared" si="437"/>
        <v>70118.883806523736</v>
      </c>
      <c r="AS149" s="12">
        <f t="shared" si="437"/>
        <v>69019.359466519454</v>
      </c>
      <c r="AT149" s="12">
        <f t="shared" si="437"/>
        <v>67854.860904927526</v>
      </c>
      <c r="AU149" s="12">
        <f t="shared" si="437"/>
        <v>66709.615444131632</v>
      </c>
      <c r="AV149" s="12">
        <f t="shared" si="437"/>
        <v>65484.11427747643</v>
      </c>
      <c r="AW149" s="12">
        <f t="shared" si="437"/>
        <v>64262.797798602871</v>
      </c>
      <c r="AX149" s="12">
        <f t="shared" si="437"/>
        <v>57997.969079144517</v>
      </c>
      <c r="AY149" s="12">
        <f t="shared" si="437"/>
        <v>51589.067268926912</v>
      </c>
      <c r="AZ149" s="12">
        <f t="shared" si="437"/>
        <v>39866.759023927938</v>
      </c>
      <c r="BA149" s="12">
        <f t="shared" si="437"/>
        <v>27852.766431762218</v>
      </c>
      <c r="BB149" s="12">
        <f t="shared" si="437"/>
        <v>15261.572351681034</v>
      </c>
      <c r="BC149" s="12">
        <f t="shared" si="437"/>
        <v>3265.1504499976854</v>
      </c>
      <c r="BD149" s="12">
        <f t="shared" si="437"/>
        <v>0</v>
      </c>
      <c r="BE149" s="12">
        <f t="shared" si="437"/>
        <v>0</v>
      </c>
      <c r="BF149" s="12">
        <f t="shared" si="437"/>
        <v>0</v>
      </c>
      <c r="BG149" s="12">
        <f t="shared" si="437"/>
        <v>0</v>
      </c>
      <c r="BH149" s="12">
        <f t="shared" si="437"/>
        <v>0</v>
      </c>
      <c r="BI149" s="12">
        <f t="shared" si="437"/>
        <v>0</v>
      </c>
      <c r="BJ149" s="12">
        <f t="shared" si="437"/>
        <v>0</v>
      </c>
      <c r="BK149" s="12">
        <f t="shared" si="437"/>
        <v>0</v>
      </c>
      <c r="BL149" s="12">
        <f t="shared" si="437"/>
        <v>0</v>
      </c>
      <c r="BM149" s="12">
        <f t="shared" si="437"/>
        <v>0</v>
      </c>
      <c r="BN149" s="12">
        <f t="shared" si="437"/>
        <v>0</v>
      </c>
      <c r="BO149" s="12">
        <f t="shared" si="437"/>
        <v>0</v>
      </c>
      <c r="BP149" s="12">
        <f t="shared" si="437"/>
        <v>0</v>
      </c>
      <c r="BQ149" s="12">
        <f t="shared" si="437"/>
        <v>0</v>
      </c>
      <c r="BR149" s="12">
        <f t="shared" si="437"/>
        <v>0</v>
      </c>
      <c r="BS149" s="12">
        <f t="shared" si="437"/>
        <v>0</v>
      </c>
      <c r="BT149" s="12">
        <f t="shared" si="437"/>
        <v>0</v>
      </c>
      <c r="BU149" s="12">
        <f t="shared" si="437"/>
        <v>0</v>
      </c>
      <c r="BV149" s="12">
        <f t="shared" si="437"/>
        <v>0</v>
      </c>
      <c r="BW149" s="12">
        <f t="shared" si="437"/>
        <v>0</v>
      </c>
      <c r="BX149" s="12">
        <f t="shared" si="437"/>
        <v>0</v>
      </c>
      <c r="BY149" s="12">
        <f t="shared" si="437"/>
        <v>0</v>
      </c>
      <c r="BZ149" s="12">
        <f t="shared" si="437"/>
        <v>0</v>
      </c>
      <c r="CA149" s="12">
        <f t="shared" si="437"/>
        <v>0</v>
      </c>
      <c r="CB149" s="12">
        <f t="shared" si="437"/>
        <v>0</v>
      </c>
      <c r="CC149" s="12">
        <f t="shared" si="437"/>
        <v>0</v>
      </c>
      <c r="CD149" s="12">
        <f t="shared" si="437"/>
        <v>0</v>
      </c>
      <c r="CE149" s="12">
        <f t="shared" si="437"/>
        <v>0</v>
      </c>
      <c r="CF149" s="12">
        <f t="shared" si="437"/>
        <v>0</v>
      </c>
      <c r="CG149" s="12">
        <f t="shared" si="437"/>
        <v>0</v>
      </c>
      <c r="CH149" s="12">
        <f t="shared" si="437"/>
        <v>0</v>
      </c>
      <c r="CI149" s="12">
        <f t="shared" si="437"/>
        <v>0</v>
      </c>
      <c r="CJ149" s="12">
        <f t="shared" si="437"/>
        <v>0</v>
      </c>
      <c r="CK149" s="12">
        <f t="shared" si="437"/>
        <v>0</v>
      </c>
      <c r="CL149" s="12">
        <f t="shared" si="437"/>
        <v>0</v>
      </c>
      <c r="CM149" s="12">
        <f t="shared" si="437"/>
        <v>0</v>
      </c>
      <c r="CN149" s="12">
        <f t="shared" si="437"/>
        <v>0</v>
      </c>
      <c r="CO149" s="12">
        <f t="shared" si="437"/>
        <v>0</v>
      </c>
      <c r="CP149" s="12">
        <f t="shared" si="437"/>
        <v>0</v>
      </c>
      <c r="CQ149" s="12">
        <f t="shared" si="437"/>
        <v>0</v>
      </c>
      <c r="CR149" s="12">
        <f t="shared" si="437"/>
        <v>0</v>
      </c>
      <c r="CS149" s="12">
        <f t="shared" si="437"/>
        <v>0</v>
      </c>
      <c r="CT149" s="12">
        <f t="shared" si="437"/>
        <v>0</v>
      </c>
      <c r="CU149" s="12">
        <f t="shared" si="437"/>
        <v>0</v>
      </c>
      <c r="CV149" s="12">
        <f t="shared" si="437"/>
        <v>0</v>
      </c>
      <c r="CW149" s="12">
        <f t="shared" ref="CW149:FH149" si="438" xml:space="preserve"> CW$179</f>
        <v>0</v>
      </c>
      <c r="CX149" s="12">
        <f t="shared" si="438"/>
        <v>0</v>
      </c>
      <c r="CY149" s="12">
        <f t="shared" si="438"/>
        <v>0</v>
      </c>
      <c r="CZ149" s="12">
        <f t="shared" si="438"/>
        <v>0</v>
      </c>
      <c r="DA149" s="12">
        <f t="shared" si="438"/>
        <v>0</v>
      </c>
      <c r="DB149" s="12">
        <f t="shared" si="438"/>
        <v>0</v>
      </c>
      <c r="DC149" s="12">
        <f t="shared" si="438"/>
        <v>0</v>
      </c>
      <c r="DD149" s="12">
        <f t="shared" si="438"/>
        <v>0</v>
      </c>
      <c r="DE149" s="12">
        <f t="shared" si="438"/>
        <v>0</v>
      </c>
      <c r="DF149" s="12">
        <f t="shared" si="438"/>
        <v>0</v>
      </c>
      <c r="DG149" s="12">
        <f t="shared" si="438"/>
        <v>0</v>
      </c>
      <c r="DH149" s="12">
        <f t="shared" si="438"/>
        <v>0</v>
      </c>
      <c r="DI149" s="12">
        <f t="shared" si="438"/>
        <v>0</v>
      </c>
      <c r="DJ149" s="12">
        <f t="shared" si="438"/>
        <v>0</v>
      </c>
      <c r="DK149" s="12">
        <f t="shared" si="438"/>
        <v>0</v>
      </c>
      <c r="DL149" s="12">
        <f t="shared" si="438"/>
        <v>0</v>
      </c>
      <c r="DM149" s="12">
        <f t="shared" si="438"/>
        <v>0</v>
      </c>
      <c r="DN149" s="12">
        <f t="shared" si="438"/>
        <v>0</v>
      </c>
      <c r="DO149" s="12">
        <f t="shared" si="438"/>
        <v>0</v>
      </c>
      <c r="DP149" s="12">
        <f t="shared" si="438"/>
        <v>0</v>
      </c>
      <c r="DQ149" s="12">
        <f t="shared" si="438"/>
        <v>0</v>
      </c>
      <c r="DR149" s="12">
        <f t="shared" si="438"/>
        <v>0</v>
      </c>
      <c r="DS149" s="12">
        <f t="shared" si="438"/>
        <v>0</v>
      </c>
      <c r="DT149" s="12">
        <f t="shared" si="438"/>
        <v>0</v>
      </c>
      <c r="DU149" s="12">
        <f t="shared" si="438"/>
        <v>0</v>
      </c>
      <c r="DV149" s="12">
        <f t="shared" si="438"/>
        <v>0</v>
      </c>
      <c r="DW149" s="12">
        <f t="shared" si="438"/>
        <v>0</v>
      </c>
      <c r="DX149" s="12">
        <f t="shared" si="438"/>
        <v>0</v>
      </c>
      <c r="DY149" s="12">
        <f t="shared" si="438"/>
        <v>0</v>
      </c>
      <c r="DZ149" s="12">
        <f t="shared" si="438"/>
        <v>0</v>
      </c>
      <c r="EA149" s="12">
        <f t="shared" si="438"/>
        <v>0</v>
      </c>
      <c r="EB149" s="12">
        <f t="shared" si="438"/>
        <v>0</v>
      </c>
      <c r="EC149" s="12">
        <f t="shared" si="438"/>
        <v>0</v>
      </c>
      <c r="ED149" s="12">
        <f t="shared" si="438"/>
        <v>0</v>
      </c>
      <c r="EE149" s="12">
        <f t="shared" si="438"/>
        <v>0</v>
      </c>
      <c r="EF149" s="12">
        <f t="shared" si="438"/>
        <v>0</v>
      </c>
      <c r="EG149" s="12">
        <f t="shared" si="438"/>
        <v>0</v>
      </c>
      <c r="EH149" s="12">
        <f t="shared" si="438"/>
        <v>0</v>
      </c>
      <c r="EI149" s="12">
        <f t="shared" si="438"/>
        <v>0</v>
      </c>
      <c r="EJ149" s="12">
        <f t="shared" si="438"/>
        <v>0</v>
      </c>
      <c r="EK149" s="12">
        <f t="shared" si="438"/>
        <v>0</v>
      </c>
      <c r="EL149" s="12">
        <f t="shared" si="438"/>
        <v>0</v>
      </c>
      <c r="EM149" s="12">
        <f t="shared" si="438"/>
        <v>0</v>
      </c>
      <c r="EN149" s="12">
        <f t="shared" si="438"/>
        <v>0</v>
      </c>
      <c r="EO149" s="12">
        <f t="shared" si="438"/>
        <v>0</v>
      </c>
      <c r="EP149" s="12">
        <f t="shared" si="438"/>
        <v>0</v>
      </c>
      <c r="EQ149" s="12">
        <f t="shared" si="438"/>
        <v>0</v>
      </c>
      <c r="ER149" s="12">
        <f t="shared" si="438"/>
        <v>0</v>
      </c>
      <c r="ES149" s="12">
        <f t="shared" si="438"/>
        <v>0</v>
      </c>
      <c r="ET149" s="12">
        <f t="shared" si="438"/>
        <v>0</v>
      </c>
      <c r="EU149" s="12">
        <f t="shared" si="438"/>
        <v>0</v>
      </c>
      <c r="EV149" s="12">
        <f t="shared" si="438"/>
        <v>0</v>
      </c>
      <c r="EW149" s="12">
        <f t="shared" si="438"/>
        <v>0</v>
      </c>
      <c r="EX149" s="12">
        <f t="shared" si="438"/>
        <v>0</v>
      </c>
      <c r="EY149" s="12">
        <f t="shared" si="438"/>
        <v>0</v>
      </c>
      <c r="EZ149" s="12">
        <f t="shared" si="438"/>
        <v>0</v>
      </c>
      <c r="FA149" s="12">
        <f t="shared" si="438"/>
        <v>0</v>
      </c>
      <c r="FB149" s="12">
        <f t="shared" si="438"/>
        <v>0</v>
      </c>
      <c r="FC149" s="12">
        <f t="shared" si="438"/>
        <v>0</v>
      </c>
      <c r="FD149" s="12">
        <f t="shared" si="438"/>
        <v>0</v>
      </c>
      <c r="FE149" s="12">
        <f t="shared" si="438"/>
        <v>0</v>
      </c>
      <c r="FF149" s="12">
        <f t="shared" si="438"/>
        <v>0</v>
      </c>
      <c r="FG149" s="12">
        <f t="shared" si="438"/>
        <v>0</v>
      </c>
      <c r="FH149" s="12">
        <f t="shared" si="438"/>
        <v>0</v>
      </c>
      <c r="FI149" s="12">
        <f t="shared" ref="FI149:GJ149" si="439" xml:space="preserve"> FI$179</f>
        <v>0</v>
      </c>
      <c r="FJ149" s="12">
        <f t="shared" si="439"/>
        <v>0</v>
      </c>
      <c r="FK149" s="12">
        <f t="shared" si="439"/>
        <v>0</v>
      </c>
      <c r="FL149" s="12">
        <f t="shared" si="439"/>
        <v>0</v>
      </c>
      <c r="FM149" s="12">
        <f t="shared" si="439"/>
        <v>0</v>
      </c>
      <c r="FN149" s="12">
        <f t="shared" si="439"/>
        <v>0</v>
      </c>
      <c r="FO149" s="12">
        <f t="shared" si="439"/>
        <v>0</v>
      </c>
      <c r="FP149" s="12">
        <f t="shared" si="439"/>
        <v>0</v>
      </c>
      <c r="FQ149" s="12">
        <f t="shared" si="439"/>
        <v>0</v>
      </c>
      <c r="FR149" s="12">
        <f t="shared" si="439"/>
        <v>0</v>
      </c>
      <c r="FS149" s="12">
        <f t="shared" si="439"/>
        <v>0</v>
      </c>
      <c r="FT149" s="12">
        <f t="shared" si="439"/>
        <v>0</v>
      </c>
      <c r="FU149" s="12">
        <f t="shared" si="439"/>
        <v>0</v>
      </c>
      <c r="FV149" s="12">
        <f t="shared" si="439"/>
        <v>0</v>
      </c>
      <c r="FW149" s="12">
        <f t="shared" si="439"/>
        <v>0</v>
      </c>
      <c r="FX149" s="12">
        <f t="shared" si="439"/>
        <v>0</v>
      </c>
      <c r="FY149" s="12">
        <f t="shared" si="439"/>
        <v>0</v>
      </c>
      <c r="FZ149" s="12">
        <f t="shared" si="439"/>
        <v>0</v>
      </c>
      <c r="GA149" s="12">
        <f t="shared" si="439"/>
        <v>0</v>
      </c>
      <c r="GB149" s="12">
        <f t="shared" si="439"/>
        <v>0</v>
      </c>
      <c r="GC149" s="12">
        <f t="shared" si="439"/>
        <v>0</v>
      </c>
      <c r="GD149" s="12">
        <f t="shared" si="439"/>
        <v>0</v>
      </c>
      <c r="GE149" s="12">
        <f t="shared" si="439"/>
        <v>0</v>
      </c>
      <c r="GF149" s="12">
        <f t="shared" si="439"/>
        <v>0</v>
      </c>
      <c r="GG149" s="12">
        <f t="shared" si="439"/>
        <v>0</v>
      </c>
      <c r="GH149" s="12">
        <f t="shared" si="439"/>
        <v>0</v>
      </c>
      <c r="GI149" s="12">
        <f t="shared" si="439"/>
        <v>0</v>
      </c>
      <c r="GJ149" s="12">
        <f t="shared" si="439"/>
        <v>0</v>
      </c>
    </row>
    <row r="150" spans="1:192" s="193" customFormat="1" x14ac:dyDescent="0.25">
      <c r="A150" s="142"/>
      <c r="B150" s="142"/>
      <c r="C150" s="143"/>
      <c r="D150" s="144"/>
      <c r="E150" s="192" t="s">
        <v>450</v>
      </c>
      <c r="F150" s="192"/>
      <c r="G150" s="192" t="str">
        <f xml:space="preserve"> SMU</f>
        <v>$ 000s</v>
      </c>
      <c r="H150" s="192">
        <f xml:space="preserve"> SUM(J150:GJ150)</f>
        <v>125351.89588671888</v>
      </c>
      <c r="I150" s="145"/>
      <c r="J150" s="192">
        <f>IF(J3="Operations",J149*$F147/$F148,0)</f>
        <v>0</v>
      </c>
      <c r="K150" s="192">
        <f t="shared" ref="K150:BV150" si="440">IF(K3="Operations",K149*$F147/$F148,0)</f>
        <v>0</v>
      </c>
      <c r="L150" s="192">
        <f t="shared" si="440"/>
        <v>0</v>
      </c>
      <c r="M150" s="192">
        <f t="shared" si="440"/>
        <v>0</v>
      </c>
      <c r="N150" s="192">
        <f t="shared" si="440"/>
        <v>0</v>
      </c>
      <c r="O150" s="192">
        <f t="shared" si="440"/>
        <v>0</v>
      </c>
      <c r="P150" s="192">
        <f t="shared" si="440"/>
        <v>0</v>
      </c>
      <c r="Q150" s="192">
        <f>IF(Q3="Operations",Q149*$F147/$F148,0)</f>
        <v>4109.450601030725</v>
      </c>
      <c r="R150" s="192">
        <f t="shared" si="440"/>
        <v>4082.2687189883404</v>
      </c>
      <c r="S150" s="192">
        <f t="shared" si="440"/>
        <v>4053.1672403777825</v>
      </c>
      <c r="T150" s="192">
        <f t="shared" si="440"/>
        <v>4021.44760378819</v>
      </c>
      <c r="U150" s="192">
        <f t="shared" si="440"/>
        <v>3991.0746443522548</v>
      </c>
      <c r="V150" s="192">
        <f t="shared" si="440"/>
        <v>3958.3783830613806</v>
      </c>
      <c r="W150" s="192">
        <f t="shared" si="440"/>
        <v>3927.3350396942196</v>
      </c>
      <c r="X150" s="192">
        <f t="shared" si="440"/>
        <v>3893.2672925990473</v>
      </c>
      <c r="Y150" s="192">
        <f t="shared" si="440"/>
        <v>3860.1705110167354</v>
      </c>
      <c r="Z150" s="192">
        <f t="shared" si="440"/>
        <v>3825.9125158497391</v>
      </c>
      <c r="AA150" s="192">
        <f t="shared" si="440"/>
        <v>3792.2852687160107</v>
      </c>
      <c r="AB150" s="192">
        <f t="shared" si="440"/>
        <v>3756.2528150464632</v>
      </c>
      <c r="AC150" s="192">
        <f t="shared" si="440"/>
        <v>3721.3930130426161</v>
      </c>
      <c r="AD150" s="192">
        <f t="shared" si="440"/>
        <v>3684.0921815643351</v>
      </c>
      <c r="AE150" s="192">
        <f t="shared" si="440"/>
        <v>3648.2451445138386</v>
      </c>
      <c r="AF150" s="192">
        <f t="shared" si="440"/>
        <v>3609.2692179859991</v>
      </c>
      <c r="AG150" s="192">
        <f t="shared" si="440"/>
        <v>3571.0755370883962</v>
      </c>
      <c r="AH150" s="192">
        <f t="shared" si="440"/>
        <v>3531.5318598722924</v>
      </c>
      <c r="AI150" s="192">
        <f t="shared" si="440"/>
        <v>3492.4280746614613</v>
      </c>
      <c r="AJ150" s="192">
        <f t="shared" si="440"/>
        <v>3450.7618279894232</v>
      </c>
      <c r="AK150" s="192">
        <f t="shared" si="440"/>
        <v>3410.038960415271</v>
      </c>
      <c r="AL150" s="192">
        <f t="shared" si="440"/>
        <v>3366.7019713259442</v>
      </c>
      <c r="AM150" s="192">
        <f t="shared" si="440"/>
        <v>3324.5588458552943</v>
      </c>
      <c r="AN150" s="192">
        <f t="shared" si="440"/>
        <v>3279.1234449582389</v>
      </c>
      <c r="AO150" s="192">
        <f t="shared" si="440"/>
        <v>3234.2168486052205</v>
      </c>
      <c r="AP150" s="192">
        <f t="shared" si="440"/>
        <v>3187.7030851998875</v>
      </c>
      <c r="AQ150" s="192">
        <f t="shared" si="440"/>
        <v>3141.3686301299981</v>
      </c>
      <c r="AR150" s="192">
        <f t="shared" si="440"/>
        <v>3092.2427758676968</v>
      </c>
      <c r="AS150" s="192">
        <f t="shared" si="440"/>
        <v>3043.753752473508</v>
      </c>
      <c r="AT150" s="192">
        <f t="shared" si="440"/>
        <v>2992.3993659073039</v>
      </c>
      <c r="AU150" s="192">
        <f t="shared" si="440"/>
        <v>2941.8940410862051</v>
      </c>
      <c r="AV150" s="192">
        <f t="shared" si="440"/>
        <v>2887.8494396367105</v>
      </c>
      <c r="AW150" s="192">
        <f t="shared" si="440"/>
        <v>2833.9893829183866</v>
      </c>
      <c r="AX150" s="192">
        <f t="shared" si="440"/>
        <v>2557.7104363902731</v>
      </c>
      <c r="AY150" s="192">
        <f t="shared" si="440"/>
        <v>2275.0778665596767</v>
      </c>
      <c r="AZ150" s="192">
        <f t="shared" si="440"/>
        <v>1758.1240729552221</v>
      </c>
      <c r="BA150" s="192">
        <f t="shared" si="440"/>
        <v>1228.3069996407139</v>
      </c>
      <c r="BB150" s="192">
        <f t="shared" si="440"/>
        <v>673.03534070913361</v>
      </c>
      <c r="BC150" s="192">
        <f t="shared" si="440"/>
        <v>143.99313484489792</v>
      </c>
      <c r="BD150" s="192">
        <f t="shared" si="440"/>
        <v>0</v>
      </c>
      <c r="BE150" s="192">
        <f t="shared" si="440"/>
        <v>0</v>
      </c>
      <c r="BF150" s="192">
        <f t="shared" si="440"/>
        <v>0</v>
      </c>
      <c r="BG150" s="192">
        <f t="shared" si="440"/>
        <v>0</v>
      </c>
      <c r="BH150" s="192">
        <f t="shared" si="440"/>
        <v>0</v>
      </c>
      <c r="BI150" s="192">
        <f t="shared" si="440"/>
        <v>0</v>
      </c>
      <c r="BJ150" s="192">
        <f t="shared" si="440"/>
        <v>0</v>
      </c>
      <c r="BK150" s="192">
        <f t="shared" si="440"/>
        <v>0</v>
      </c>
      <c r="BL150" s="192">
        <f t="shared" si="440"/>
        <v>0</v>
      </c>
      <c r="BM150" s="192">
        <f t="shared" si="440"/>
        <v>0</v>
      </c>
      <c r="BN150" s="192">
        <f t="shared" si="440"/>
        <v>0</v>
      </c>
      <c r="BO150" s="192">
        <f t="shared" si="440"/>
        <v>0</v>
      </c>
      <c r="BP150" s="192">
        <f t="shared" si="440"/>
        <v>0</v>
      </c>
      <c r="BQ150" s="192">
        <f t="shared" si="440"/>
        <v>0</v>
      </c>
      <c r="BR150" s="192">
        <f t="shared" si="440"/>
        <v>0</v>
      </c>
      <c r="BS150" s="192">
        <f t="shared" si="440"/>
        <v>0</v>
      </c>
      <c r="BT150" s="192">
        <f t="shared" si="440"/>
        <v>0</v>
      </c>
      <c r="BU150" s="192">
        <f t="shared" si="440"/>
        <v>0</v>
      </c>
      <c r="BV150" s="192">
        <f t="shared" si="440"/>
        <v>0</v>
      </c>
      <c r="BW150" s="192">
        <f t="shared" ref="BW150:EH150" si="441">IF(BW3="Operations",BW149*$F147/$F148,0)</f>
        <v>0</v>
      </c>
      <c r="BX150" s="192">
        <f t="shared" si="441"/>
        <v>0</v>
      </c>
      <c r="BY150" s="192">
        <f t="shared" si="441"/>
        <v>0</v>
      </c>
      <c r="BZ150" s="192">
        <f t="shared" si="441"/>
        <v>0</v>
      </c>
      <c r="CA150" s="192">
        <f t="shared" si="441"/>
        <v>0</v>
      </c>
      <c r="CB150" s="192">
        <f t="shared" si="441"/>
        <v>0</v>
      </c>
      <c r="CC150" s="192">
        <f t="shared" si="441"/>
        <v>0</v>
      </c>
      <c r="CD150" s="192">
        <f t="shared" si="441"/>
        <v>0</v>
      </c>
      <c r="CE150" s="192">
        <f t="shared" si="441"/>
        <v>0</v>
      </c>
      <c r="CF150" s="192">
        <f t="shared" si="441"/>
        <v>0</v>
      </c>
      <c r="CG150" s="192">
        <f t="shared" si="441"/>
        <v>0</v>
      </c>
      <c r="CH150" s="192">
        <f t="shared" si="441"/>
        <v>0</v>
      </c>
      <c r="CI150" s="192">
        <f t="shared" si="441"/>
        <v>0</v>
      </c>
      <c r="CJ150" s="192">
        <f t="shared" si="441"/>
        <v>0</v>
      </c>
      <c r="CK150" s="192">
        <f t="shared" si="441"/>
        <v>0</v>
      </c>
      <c r="CL150" s="192">
        <f t="shared" si="441"/>
        <v>0</v>
      </c>
      <c r="CM150" s="192">
        <f t="shared" si="441"/>
        <v>0</v>
      </c>
      <c r="CN150" s="192">
        <f t="shared" si="441"/>
        <v>0</v>
      </c>
      <c r="CO150" s="192">
        <f t="shared" si="441"/>
        <v>0</v>
      </c>
      <c r="CP150" s="192">
        <f t="shared" si="441"/>
        <v>0</v>
      </c>
      <c r="CQ150" s="192">
        <f t="shared" si="441"/>
        <v>0</v>
      </c>
      <c r="CR150" s="192">
        <f t="shared" si="441"/>
        <v>0</v>
      </c>
      <c r="CS150" s="192">
        <f t="shared" si="441"/>
        <v>0</v>
      </c>
      <c r="CT150" s="192">
        <f t="shared" si="441"/>
        <v>0</v>
      </c>
      <c r="CU150" s="192">
        <f t="shared" si="441"/>
        <v>0</v>
      </c>
      <c r="CV150" s="192">
        <f t="shared" si="441"/>
        <v>0</v>
      </c>
      <c r="CW150" s="192">
        <f t="shared" si="441"/>
        <v>0</v>
      </c>
      <c r="CX150" s="192">
        <f t="shared" si="441"/>
        <v>0</v>
      </c>
      <c r="CY150" s="192">
        <f t="shared" si="441"/>
        <v>0</v>
      </c>
      <c r="CZ150" s="192">
        <f t="shared" si="441"/>
        <v>0</v>
      </c>
      <c r="DA150" s="192">
        <f t="shared" si="441"/>
        <v>0</v>
      </c>
      <c r="DB150" s="192">
        <f t="shared" si="441"/>
        <v>0</v>
      </c>
      <c r="DC150" s="192">
        <f t="shared" si="441"/>
        <v>0</v>
      </c>
      <c r="DD150" s="192">
        <f t="shared" si="441"/>
        <v>0</v>
      </c>
      <c r="DE150" s="192">
        <f t="shared" si="441"/>
        <v>0</v>
      </c>
      <c r="DF150" s="192">
        <f t="shared" si="441"/>
        <v>0</v>
      </c>
      <c r="DG150" s="192">
        <f t="shared" si="441"/>
        <v>0</v>
      </c>
      <c r="DH150" s="192">
        <f t="shared" si="441"/>
        <v>0</v>
      </c>
      <c r="DI150" s="192">
        <f t="shared" si="441"/>
        <v>0</v>
      </c>
      <c r="DJ150" s="192">
        <f t="shared" si="441"/>
        <v>0</v>
      </c>
      <c r="DK150" s="192">
        <f t="shared" si="441"/>
        <v>0</v>
      </c>
      <c r="DL150" s="192">
        <f t="shared" si="441"/>
        <v>0</v>
      </c>
      <c r="DM150" s="192">
        <f t="shared" si="441"/>
        <v>0</v>
      </c>
      <c r="DN150" s="192">
        <f t="shared" si="441"/>
        <v>0</v>
      </c>
      <c r="DO150" s="192">
        <f t="shared" si="441"/>
        <v>0</v>
      </c>
      <c r="DP150" s="192">
        <f t="shared" si="441"/>
        <v>0</v>
      </c>
      <c r="DQ150" s="192">
        <f t="shared" si="441"/>
        <v>0</v>
      </c>
      <c r="DR150" s="192">
        <f t="shared" si="441"/>
        <v>0</v>
      </c>
      <c r="DS150" s="192">
        <f t="shared" si="441"/>
        <v>0</v>
      </c>
      <c r="DT150" s="192">
        <f t="shared" si="441"/>
        <v>0</v>
      </c>
      <c r="DU150" s="192">
        <f t="shared" si="441"/>
        <v>0</v>
      </c>
      <c r="DV150" s="192">
        <f t="shared" si="441"/>
        <v>0</v>
      </c>
      <c r="DW150" s="192">
        <f t="shared" si="441"/>
        <v>0</v>
      </c>
      <c r="DX150" s="192">
        <f t="shared" si="441"/>
        <v>0</v>
      </c>
      <c r="DY150" s="192">
        <f t="shared" si="441"/>
        <v>0</v>
      </c>
      <c r="DZ150" s="192">
        <f t="shared" si="441"/>
        <v>0</v>
      </c>
      <c r="EA150" s="192">
        <f t="shared" si="441"/>
        <v>0</v>
      </c>
      <c r="EB150" s="192">
        <f t="shared" si="441"/>
        <v>0</v>
      </c>
      <c r="EC150" s="192">
        <f t="shared" si="441"/>
        <v>0</v>
      </c>
      <c r="ED150" s="192">
        <f t="shared" si="441"/>
        <v>0</v>
      </c>
      <c r="EE150" s="192">
        <f t="shared" si="441"/>
        <v>0</v>
      </c>
      <c r="EF150" s="192">
        <f t="shared" si="441"/>
        <v>0</v>
      </c>
      <c r="EG150" s="192">
        <f t="shared" si="441"/>
        <v>0</v>
      </c>
      <c r="EH150" s="192">
        <f t="shared" si="441"/>
        <v>0</v>
      </c>
      <c r="EI150" s="192">
        <f t="shared" ref="EI150:GJ150" si="442">IF(EI3="Operations",EI149*$F147/$F148,0)</f>
        <v>0</v>
      </c>
      <c r="EJ150" s="192">
        <f t="shared" si="442"/>
        <v>0</v>
      </c>
      <c r="EK150" s="192">
        <f t="shared" si="442"/>
        <v>0</v>
      </c>
      <c r="EL150" s="192">
        <f t="shared" si="442"/>
        <v>0</v>
      </c>
      <c r="EM150" s="192">
        <f t="shared" si="442"/>
        <v>0</v>
      </c>
      <c r="EN150" s="192">
        <f t="shared" si="442"/>
        <v>0</v>
      </c>
      <c r="EO150" s="192">
        <f t="shared" si="442"/>
        <v>0</v>
      </c>
      <c r="EP150" s="192">
        <f t="shared" si="442"/>
        <v>0</v>
      </c>
      <c r="EQ150" s="192">
        <f t="shared" si="442"/>
        <v>0</v>
      </c>
      <c r="ER150" s="192">
        <f t="shared" si="442"/>
        <v>0</v>
      </c>
      <c r="ES150" s="192">
        <f t="shared" si="442"/>
        <v>0</v>
      </c>
      <c r="ET150" s="192">
        <f t="shared" si="442"/>
        <v>0</v>
      </c>
      <c r="EU150" s="192">
        <f t="shared" si="442"/>
        <v>0</v>
      </c>
      <c r="EV150" s="192">
        <f t="shared" si="442"/>
        <v>0</v>
      </c>
      <c r="EW150" s="192">
        <f t="shared" si="442"/>
        <v>0</v>
      </c>
      <c r="EX150" s="192">
        <f t="shared" si="442"/>
        <v>0</v>
      </c>
      <c r="EY150" s="192">
        <f t="shared" si="442"/>
        <v>0</v>
      </c>
      <c r="EZ150" s="192">
        <f t="shared" si="442"/>
        <v>0</v>
      </c>
      <c r="FA150" s="192">
        <f t="shared" si="442"/>
        <v>0</v>
      </c>
      <c r="FB150" s="192">
        <f t="shared" si="442"/>
        <v>0</v>
      </c>
      <c r="FC150" s="192">
        <f t="shared" si="442"/>
        <v>0</v>
      </c>
      <c r="FD150" s="192">
        <f t="shared" si="442"/>
        <v>0</v>
      </c>
      <c r="FE150" s="192">
        <f t="shared" si="442"/>
        <v>0</v>
      </c>
      <c r="FF150" s="192">
        <f t="shared" si="442"/>
        <v>0</v>
      </c>
      <c r="FG150" s="192">
        <f t="shared" si="442"/>
        <v>0</v>
      </c>
      <c r="FH150" s="192">
        <f t="shared" si="442"/>
        <v>0</v>
      </c>
      <c r="FI150" s="192">
        <f t="shared" si="442"/>
        <v>0</v>
      </c>
      <c r="FJ150" s="192">
        <f t="shared" si="442"/>
        <v>0</v>
      </c>
      <c r="FK150" s="192">
        <f t="shared" si="442"/>
        <v>0</v>
      </c>
      <c r="FL150" s="192">
        <f t="shared" si="442"/>
        <v>0</v>
      </c>
      <c r="FM150" s="192">
        <f t="shared" si="442"/>
        <v>0</v>
      </c>
      <c r="FN150" s="192">
        <f t="shared" si="442"/>
        <v>0</v>
      </c>
      <c r="FO150" s="192">
        <f t="shared" si="442"/>
        <v>0</v>
      </c>
      <c r="FP150" s="192">
        <f t="shared" si="442"/>
        <v>0</v>
      </c>
      <c r="FQ150" s="192">
        <f t="shared" si="442"/>
        <v>0</v>
      </c>
      <c r="FR150" s="192">
        <f t="shared" si="442"/>
        <v>0</v>
      </c>
      <c r="FS150" s="192">
        <f t="shared" si="442"/>
        <v>0</v>
      </c>
      <c r="FT150" s="192">
        <f t="shared" si="442"/>
        <v>0</v>
      </c>
      <c r="FU150" s="192">
        <f t="shared" si="442"/>
        <v>0</v>
      </c>
      <c r="FV150" s="192">
        <f t="shared" si="442"/>
        <v>0</v>
      </c>
      <c r="FW150" s="192">
        <f t="shared" si="442"/>
        <v>0</v>
      </c>
      <c r="FX150" s="192">
        <f t="shared" si="442"/>
        <v>0</v>
      </c>
      <c r="FY150" s="192">
        <f t="shared" si="442"/>
        <v>0</v>
      </c>
      <c r="FZ150" s="192">
        <f t="shared" si="442"/>
        <v>0</v>
      </c>
      <c r="GA150" s="192">
        <f t="shared" si="442"/>
        <v>0</v>
      </c>
      <c r="GB150" s="192">
        <f t="shared" si="442"/>
        <v>0</v>
      </c>
      <c r="GC150" s="192">
        <f t="shared" si="442"/>
        <v>0</v>
      </c>
      <c r="GD150" s="192">
        <f t="shared" si="442"/>
        <v>0</v>
      </c>
      <c r="GE150" s="192">
        <f t="shared" si="442"/>
        <v>0</v>
      </c>
      <c r="GF150" s="192">
        <f t="shared" si="442"/>
        <v>0</v>
      </c>
      <c r="GG150" s="192">
        <f t="shared" si="442"/>
        <v>0</v>
      </c>
      <c r="GH150" s="192">
        <f t="shared" si="442"/>
        <v>0</v>
      </c>
      <c r="GI150" s="192">
        <f t="shared" si="442"/>
        <v>0</v>
      </c>
      <c r="GJ150" s="192">
        <f t="shared" si="442"/>
        <v>0</v>
      </c>
    </row>
    <row r="151" spans="1:192" s="193" customFormat="1" x14ac:dyDescent="0.25">
      <c r="A151" s="142"/>
      <c r="B151" s="142"/>
      <c r="C151" s="143"/>
      <c r="D151" s="144"/>
      <c r="E151" s="192" t="str">
        <f xml:space="preserve"> LEFT(E150, LEN(E150) - 4)</f>
        <v>Shareholder loan interest expense</v>
      </c>
      <c r="F151" s="192"/>
      <c r="G151" s="192" t="str">
        <f xml:space="preserve"> SMU</f>
        <v>$ 000s</v>
      </c>
      <c r="H151" s="192">
        <f xml:space="preserve"> SUM(J151:GJ151)</f>
        <v>-125351.89588671888</v>
      </c>
      <c r="I151" s="145"/>
      <c r="J151" s="192">
        <f>IF(J3="Operations",-1*J150,0)</f>
        <v>0</v>
      </c>
      <c r="K151" s="192">
        <f t="shared" ref="K151:BV151" si="443">IF(K3="Operations",-1*K150,0)</f>
        <v>0</v>
      </c>
      <c r="L151" s="192">
        <f t="shared" si="443"/>
        <v>0</v>
      </c>
      <c r="M151" s="192">
        <f t="shared" si="443"/>
        <v>0</v>
      </c>
      <c r="N151" s="192">
        <f t="shared" si="443"/>
        <v>0</v>
      </c>
      <c r="O151" s="192">
        <f t="shared" si="443"/>
        <v>0</v>
      </c>
      <c r="P151" s="192">
        <f t="shared" si="443"/>
        <v>0</v>
      </c>
      <c r="Q151" s="192">
        <f>IF(Q3="Operations",-1*Q150,0)</f>
        <v>-4109.450601030725</v>
      </c>
      <c r="R151" s="192">
        <f t="shared" si="443"/>
        <v>-4082.2687189883404</v>
      </c>
      <c r="S151" s="192">
        <f t="shared" si="443"/>
        <v>-4053.1672403777825</v>
      </c>
      <c r="T151" s="192">
        <f t="shared" si="443"/>
        <v>-4021.44760378819</v>
      </c>
      <c r="U151" s="192">
        <f t="shared" si="443"/>
        <v>-3991.0746443522548</v>
      </c>
      <c r="V151" s="192">
        <f t="shared" si="443"/>
        <v>-3958.3783830613806</v>
      </c>
      <c r="W151" s="192">
        <f t="shared" si="443"/>
        <v>-3927.3350396942196</v>
      </c>
      <c r="X151" s="192">
        <f t="shared" si="443"/>
        <v>-3893.2672925990473</v>
      </c>
      <c r="Y151" s="192">
        <f t="shared" si="443"/>
        <v>-3860.1705110167354</v>
      </c>
      <c r="Z151" s="192">
        <f t="shared" si="443"/>
        <v>-3825.9125158497391</v>
      </c>
      <c r="AA151" s="192">
        <f t="shared" si="443"/>
        <v>-3792.2852687160107</v>
      </c>
      <c r="AB151" s="192">
        <f t="shared" si="443"/>
        <v>-3756.2528150464632</v>
      </c>
      <c r="AC151" s="192">
        <f t="shared" si="443"/>
        <v>-3721.3930130426161</v>
      </c>
      <c r="AD151" s="192">
        <f t="shared" si="443"/>
        <v>-3684.0921815643351</v>
      </c>
      <c r="AE151" s="192">
        <f t="shared" si="443"/>
        <v>-3648.2451445138386</v>
      </c>
      <c r="AF151" s="192">
        <f t="shared" si="443"/>
        <v>-3609.2692179859991</v>
      </c>
      <c r="AG151" s="192">
        <f t="shared" si="443"/>
        <v>-3571.0755370883962</v>
      </c>
      <c r="AH151" s="192">
        <f t="shared" si="443"/>
        <v>-3531.5318598722924</v>
      </c>
      <c r="AI151" s="192">
        <f t="shared" si="443"/>
        <v>-3492.4280746614613</v>
      </c>
      <c r="AJ151" s="192">
        <f t="shared" si="443"/>
        <v>-3450.7618279894232</v>
      </c>
      <c r="AK151" s="192">
        <f t="shared" si="443"/>
        <v>-3410.038960415271</v>
      </c>
      <c r="AL151" s="192">
        <f t="shared" si="443"/>
        <v>-3366.7019713259442</v>
      </c>
      <c r="AM151" s="192">
        <f t="shared" si="443"/>
        <v>-3324.5588458552943</v>
      </c>
      <c r="AN151" s="192">
        <f t="shared" si="443"/>
        <v>-3279.1234449582389</v>
      </c>
      <c r="AO151" s="192">
        <f t="shared" si="443"/>
        <v>-3234.2168486052205</v>
      </c>
      <c r="AP151" s="192">
        <f t="shared" si="443"/>
        <v>-3187.7030851998875</v>
      </c>
      <c r="AQ151" s="192">
        <f t="shared" si="443"/>
        <v>-3141.3686301299981</v>
      </c>
      <c r="AR151" s="192">
        <f t="shared" si="443"/>
        <v>-3092.2427758676968</v>
      </c>
      <c r="AS151" s="192">
        <f t="shared" si="443"/>
        <v>-3043.753752473508</v>
      </c>
      <c r="AT151" s="192">
        <f t="shared" si="443"/>
        <v>-2992.3993659073039</v>
      </c>
      <c r="AU151" s="192">
        <f t="shared" si="443"/>
        <v>-2941.8940410862051</v>
      </c>
      <c r="AV151" s="192">
        <f t="shared" si="443"/>
        <v>-2887.8494396367105</v>
      </c>
      <c r="AW151" s="192">
        <f t="shared" si="443"/>
        <v>-2833.9893829183866</v>
      </c>
      <c r="AX151" s="192">
        <f t="shared" si="443"/>
        <v>-2557.7104363902731</v>
      </c>
      <c r="AY151" s="192">
        <f t="shared" si="443"/>
        <v>-2275.0778665596767</v>
      </c>
      <c r="AZ151" s="192">
        <f t="shared" si="443"/>
        <v>-1758.1240729552221</v>
      </c>
      <c r="BA151" s="192">
        <f t="shared" si="443"/>
        <v>-1228.3069996407139</v>
      </c>
      <c r="BB151" s="192">
        <f t="shared" si="443"/>
        <v>-673.03534070913361</v>
      </c>
      <c r="BC151" s="192">
        <f t="shared" si="443"/>
        <v>-143.99313484489792</v>
      </c>
      <c r="BD151" s="192">
        <f t="shared" si="443"/>
        <v>0</v>
      </c>
      <c r="BE151" s="192">
        <f t="shared" si="443"/>
        <v>0</v>
      </c>
      <c r="BF151" s="192">
        <f t="shared" si="443"/>
        <v>0</v>
      </c>
      <c r="BG151" s="192">
        <f t="shared" si="443"/>
        <v>0</v>
      </c>
      <c r="BH151" s="192">
        <f t="shared" si="443"/>
        <v>0</v>
      </c>
      <c r="BI151" s="192">
        <f t="shared" si="443"/>
        <v>0</v>
      </c>
      <c r="BJ151" s="192">
        <f t="shared" si="443"/>
        <v>0</v>
      </c>
      <c r="BK151" s="192">
        <f t="shared" si="443"/>
        <v>0</v>
      </c>
      <c r="BL151" s="192">
        <f t="shared" si="443"/>
        <v>0</v>
      </c>
      <c r="BM151" s="192">
        <f t="shared" si="443"/>
        <v>0</v>
      </c>
      <c r="BN151" s="192">
        <f t="shared" si="443"/>
        <v>0</v>
      </c>
      <c r="BO151" s="192">
        <f t="shared" si="443"/>
        <v>0</v>
      </c>
      <c r="BP151" s="192">
        <f t="shared" si="443"/>
        <v>0</v>
      </c>
      <c r="BQ151" s="192">
        <f t="shared" si="443"/>
        <v>0</v>
      </c>
      <c r="BR151" s="192">
        <f t="shared" si="443"/>
        <v>0</v>
      </c>
      <c r="BS151" s="192">
        <f t="shared" si="443"/>
        <v>0</v>
      </c>
      <c r="BT151" s="192">
        <f t="shared" si="443"/>
        <v>0</v>
      </c>
      <c r="BU151" s="192">
        <f t="shared" si="443"/>
        <v>0</v>
      </c>
      <c r="BV151" s="192">
        <f t="shared" si="443"/>
        <v>0</v>
      </c>
      <c r="BW151" s="192">
        <f t="shared" ref="BW151:EH151" si="444">IF(BW3="Operations",-1*BW150,0)</f>
        <v>0</v>
      </c>
      <c r="BX151" s="192">
        <f t="shared" si="444"/>
        <v>0</v>
      </c>
      <c r="BY151" s="192">
        <f t="shared" si="444"/>
        <v>0</v>
      </c>
      <c r="BZ151" s="192">
        <f t="shared" si="444"/>
        <v>0</v>
      </c>
      <c r="CA151" s="192">
        <f t="shared" si="444"/>
        <v>0</v>
      </c>
      <c r="CB151" s="192">
        <f t="shared" si="444"/>
        <v>0</v>
      </c>
      <c r="CC151" s="192">
        <f t="shared" si="444"/>
        <v>0</v>
      </c>
      <c r="CD151" s="192">
        <f t="shared" si="444"/>
        <v>0</v>
      </c>
      <c r="CE151" s="192">
        <f t="shared" si="444"/>
        <v>0</v>
      </c>
      <c r="CF151" s="192">
        <f t="shared" si="444"/>
        <v>0</v>
      </c>
      <c r="CG151" s="192">
        <f t="shared" si="444"/>
        <v>0</v>
      </c>
      <c r="CH151" s="192">
        <f t="shared" si="444"/>
        <v>0</v>
      </c>
      <c r="CI151" s="192">
        <f t="shared" si="444"/>
        <v>0</v>
      </c>
      <c r="CJ151" s="192">
        <f t="shared" si="444"/>
        <v>0</v>
      </c>
      <c r="CK151" s="192">
        <f t="shared" si="444"/>
        <v>0</v>
      </c>
      <c r="CL151" s="192">
        <f t="shared" si="444"/>
        <v>0</v>
      </c>
      <c r="CM151" s="192">
        <f t="shared" si="444"/>
        <v>0</v>
      </c>
      <c r="CN151" s="192">
        <f t="shared" si="444"/>
        <v>0</v>
      </c>
      <c r="CO151" s="192">
        <f t="shared" si="444"/>
        <v>0</v>
      </c>
      <c r="CP151" s="192">
        <f t="shared" si="444"/>
        <v>0</v>
      </c>
      <c r="CQ151" s="192">
        <f t="shared" si="444"/>
        <v>0</v>
      </c>
      <c r="CR151" s="192">
        <f t="shared" si="444"/>
        <v>0</v>
      </c>
      <c r="CS151" s="192">
        <f t="shared" si="444"/>
        <v>0</v>
      </c>
      <c r="CT151" s="192">
        <f t="shared" si="444"/>
        <v>0</v>
      </c>
      <c r="CU151" s="192">
        <f t="shared" si="444"/>
        <v>0</v>
      </c>
      <c r="CV151" s="192">
        <f t="shared" si="444"/>
        <v>0</v>
      </c>
      <c r="CW151" s="192">
        <f t="shared" si="444"/>
        <v>0</v>
      </c>
      <c r="CX151" s="192">
        <f t="shared" si="444"/>
        <v>0</v>
      </c>
      <c r="CY151" s="192">
        <f t="shared" si="444"/>
        <v>0</v>
      </c>
      <c r="CZ151" s="192">
        <f t="shared" si="444"/>
        <v>0</v>
      </c>
      <c r="DA151" s="192">
        <f t="shared" si="444"/>
        <v>0</v>
      </c>
      <c r="DB151" s="192">
        <f t="shared" si="444"/>
        <v>0</v>
      </c>
      <c r="DC151" s="192">
        <f t="shared" si="444"/>
        <v>0</v>
      </c>
      <c r="DD151" s="192">
        <f t="shared" si="444"/>
        <v>0</v>
      </c>
      <c r="DE151" s="192">
        <f t="shared" si="444"/>
        <v>0</v>
      </c>
      <c r="DF151" s="192">
        <f t="shared" si="444"/>
        <v>0</v>
      </c>
      <c r="DG151" s="192">
        <f t="shared" si="444"/>
        <v>0</v>
      </c>
      <c r="DH151" s="192">
        <f t="shared" si="444"/>
        <v>0</v>
      </c>
      <c r="DI151" s="192">
        <f t="shared" si="444"/>
        <v>0</v>
      </c>
      <c r="DJ151" s="192">
        <f t="shared" si="444"/>
        <v>0</v>
      </c>
      <c r="DK151" s="192">
        <f t="shared" si="444"/>
        <v>0</v>
      </c>
      <c r="DL151" s="192">
        <f t="shared" si="444"/>
        <v>0</v>
      </c>
      <c r="DM151" s="192">
        <f t="shared" si="444"/>
        <v>0</v>
      </c>
      <c r="DN151" s="192">
        <f t="shared" si="444"/>
        <v>0</v>
      </c>
      <c r="DO151" s="192">
        <f t="shared" si="444"/>
        <v>0</v>
      </c>
      <c r="DP151" s="192">
        <f t="shared" si="444"/>
        <v>0</v>
      </c>
      <c r="DQ151" s="192">
        <f t="shared" si="444"/>
        <v>0</v>
      </c>
      <c r="DR151" s="192">
        <f t="shared" si="444"/>
        <v>0</v>
      </c>
      <c r="DS151" s="192">
        <f t="shared" si="444"/>
        <v>0</v>
      </c>
      <c r="DT151" s="192">
        <f t="shared" si="444"/>
        <v>0</v>
      </c>
      <c r="DU151" s="192">
        <f t="shared" si="444"/>
        <v>0</v>
      </c>
      <c r="DV151" s="192">
        <f t="shared" si="444"/>
        <v>0</v>
      </c>
      <c r="DW151" s="192">
        <f t="shared" si="444"/>
        <v>0</v>
      </c>
      <c r="DX151" s="192">
        <f t="shared" si="444"/>
        <v>0</v>
      </c>
      <c r="DY151" s="192">
        <f t="shared" si="444"/>
        <v>0</v>
      </c>
      <c r="DZ151" s="192">
        <f t="shared" si="444"/>
        <v>0</v>
      </c>
      <c r="EA151" s="192">
        <f t="shared" si="444"/>
        <v>0</v>
      </c>
      <c r="EB151" s="192">
        <f t="shared" si="444"/>
        <v>0</v>
      </c>
      <c r="EC151" s="192">
        <f t="shared" si="444"/>
        <v>0</v>
      </c>
      <c r="ED151" s="192">
        <f t="shared" si="444"/>
        <v>0</v>
      </c>
      <c r="EE151" s="192">
        <f t="shared" si="444"/>
        <v>0</v>
      </c>
      <c r="EF151" s="192">
        <f t="shared" si="444"/>
        <v>0</v>
      </c>
      <c r="EG151" s="192">
        <f t="shared" si="444"/>
        <v>0</v>
      </c>
      <c r="EH151" s="192">
        <f t="shared" si="444"/>
        <v>0</v>
      </c>
      <c r="EI151" s="192">
        <f t="shared" ref="EI151:GJ151" si="445">IF(EI3="Operations",-1*EI150,0)</f>
        <v>0</v>
      </c>
      <c r="EJ151" s="192">
        <f t="shared" si="445"/>
        <v>0</v>
      </c>
      <c r="EK151" s="192">
        <f t="shared" si="445"/>
        <v>0</v>
      </c>
      <c r="EL151" s="192">
        <f t="shared" si="445"/>
        <v>0</v>
      </c>
      <c r="EM151" s="192">
        <f t="shared" si="445"/>
        <v>0</v>
      </c>
      <c r="EN151" s="192">
        <f t="shared" si="445"/>
        <v>0</v>
      </c>
      <c r="EO151" s="192">
        <f t="shared" si="445"/>
        <v>0</v>
      </c>
      <c r="EP151" s="192">
        <f t="shared" si="445"/>
        <v>0</v>
      </c>
      <c r="EQ151" s="192">
        <f t="shared" si="445"/>
        <v>0</v>
      </c>
      <c r="ER151" s="192">
        <f t="shared" si="445"/>
        <v>0</v>
      </c>
      <c r="ES151" s="192">
        <f t="shared" si="445"/>
        <v>0</v>
      </c>
      <c r="ET151" s="192">
        <f t="shared" si="445"/>
        <v>0</v>
      </c>
      <c r="EU151" s="192">
        <f t="shared" si="445"/>
        <v>0</v>
      </c>
      <c r="EV151" s="192">
        <f t="shared" si="445"/>
        <v>0</v>
      </c>
      <c r="EW151" s="192">
        <f t="shared" si="445"/>
        <v>0</v>
      </c>
      <c r="EX151" s="192">
        <f t="shared" si="445"/>
        <v>0</v>
      </c>
      <c r="EY151" s="192">
        <f t="shared" si="445"/>
        <v>0</v>
      </c>
      <c r="EZ151" s="192">
        <f t="shared" si="445"/>
        <v>0</v>
      </c>
      <c r="FA151" s="192">
        <f t="shared" si="445"/>
        <v>0</v>
      </c>
      <c r="FB151" s="192">
        <f t="shared" si="445"/>
        <v>0</v>
      </c>
      <c r="FC151" s="192">
        <f t="shared" si="445"/>
        <v>0</v>
      </c>
      <c r="FD151" s="192">
        <f t="shared" si="445"/>
        <v>0</v>
      </c>
      <c r="FE151" s="192">
        <f t="shared" si="445"/>
        <v>0</v>
      </c>
      <c r="FF151" s="192">
        <f t="shared" si="445"/>
        <v>0</v>
      </c>
      <c r="FG151" s="192">
        <f t="shared" si="445"/>
        <v>0</v>
      </c>
      <c r="FH151" s="192">
        <f t="shared" si="445"/>
        <v>0</v>
      </c>
      <c r="FI151" s="192">
        <f t="shared" si="445"/>
        <v>0</v>
      </c>
      <c r="FJ151" s="192">
        <f t="shared" si="445"/>
        <v>0</v>
      </c>
      <c r="FK151" s="192">
        <f t="shared" si="445"/>
        <v>0</v>
      </c>
      <c r="FL151" s="192">
        <f t="shared" si="445"/>
        <v>0</v>
      </c>
      <c r="FM151" s="192">
        <f t="shared" si="445"/>
        <v>0</v>
      </c>
      <c r="FN151" s="192">
        <f t="shared" si="445"/>
        <v>0</v>
      </c>
      <c r="FO151" s="192">
        <f t="shared" si="445"/>
        <v>0</v>
      </c>
      <c r="FP151" s="192">
        <f t="shared" si="445"/>
        <v>0</v>
      </c>
      <c r="FQ151" s="192">
        <f t="shared" si="445"/>
        <v>0</v>
      </c>
      <c r="FR151" s="192">
        <f t="shared" si="445"/>
        <v>0</v>
      </c>
      <c r="FS151" s="192">
        <f t="shared" si="445"/>
        <v>0</v>
      </c>
      <c r="FT151" s="192">
        <f t="shared" si="445"/>
        <v>0</v>
      </c>
      <c r="FU151" s="192">
        <f t="shared" si="445"/>
        <v>0</v>
      </c>
      <c r="FV151" s="192">
        <f t="shared" si="445"/>
        <v>0</v>
      </c>
      <c r="FW151" s="192">
        <f t="shared" si="445"/>
        <v>0</v>
      </c>
      <c r="FX151" s="192">
        <f t="shared" si="445"/>
        <v>0</v>
      </c>
      <c r="FY151" s="192">
        <f t="shared" si="445"/>
        <v>0</v>
      </c>
      <c r="FZ151" s="192">
        <f t="shared" si="445"/>
        <v>0</v>
      </c>
      <c r="GA151" s="192">
        <f t="shared" si="445"/>
        <v>0</v>
      </c>
      <c r="GB151" s="192">
        <f t="shared" si="445"/>
        <v>0</v>
      </c>
      <c r="GC151" s="192">
        <f t="shared" si="445"/>
        <v>0</v>
      </c>
      <c r="GD151" s="192">
        <f t="shared" si="445"/>
        <v>0</v>
      </c>
      <c r="GE151" s="192">
        <f t="shared" si="445"/>
        <v>0</v>
      </c>
      <c r="GF151" s="192">
        <f t="shared" si="445"/>
        <v>0</v>
      </c>
      <c r="GG151" s="192">
        <f t="shared" si="445"/>
        <v>0</v>
      </c>
      <c r="GH151" s="192">
        <f t="shared" si="445"/>
        <v>0</v>
      </c>
      <c r="GI151" s="192">
        <f t="shared" si="445"/>
        <v>0</v>
      </c>
      <c r="GJ151" s="192">
        <f t="shared" si="445"/>
        <v>0</v>
      </c>
    </row>
    <row r="152" spans="1:192" x14ac:dyDescent="0.25">
      <c r="E152" s="6"/>
    </row>
    <row r="153" spans="1:192" x14ac:dyDescent="0.25">
      <c r="B153" s="15" t="s">
        <v>435</v>
      </c>
      <c r="E153" s="6"/>
    </row>
    <row r="154" spans="1:192" x14ac:dyDescent="0.25">
      <c r="E154" s="191" t="str">
        <f xml:space="preserve"> Equity!E$30</f>
        <v>Retained cash balance BEG</v>
      </c>
      <c r="F154" s="191">
        <f xml:space="preserve"> Equity!F$30</f>
        <v>0</v>
      </c>
      <c r="G154" s="191" t="str">
        <f xml:space="preserve"> Equity!G$30</f>
        <v>$ 000s</v>
      </c>
      <c r="H154" s="191">
        <f xml:space="preserve"> Equity!H$30</f>
        <v>0</v>
      </c>
      <c r="I154" s="191">
        <f xml:space="preserve"> Equity!I$30</f>
        <v>0</v>
      </c>
      <c r="J154" s="191">
        <f xml:space="preserve"> Equity!J$30</f>
        <v>0</v>
      </c>
      <c r="K154" s="191">
        <f xml:space="preserve"> Equity!K$30</f>
        <v>0</v>
      </c>
      <c r="L154" s="191">
        <f xml:space="preserve"> Equity!L$30</f>
        <v>0</v>
      </c>
      <c r="M154" s="191">
        <f xml:space="preserve"> Equity!M$30</f>
        <v>5.935128174314741E-3</v>
      </c>
      <c r="N154" s="191">
        <f xml:space="preserve"> Equity!N$30</f>
        <v>6.8687391067214776E-3</v>
      </c>
      <c r="O154" s="191">
        <f xml:space="preserve"> Equity!O$30</f>
        <v>7.540235328633571E-3</v>
      </c>
      <c r="P154" s="191">
        <f xml:space="preserve"> Equity!P$30</f>
        <v>8.2159058401884977E-3</v>
      </c>
      <c r="Q154" s="191">
        <f xml:space="preserve"> Equity!Q$30</f>
        <v>0</v>
      </c>
      <c r="R154" s="191">
        <f xml:space="preserve"> Equity!R$30</f>
        <v>0</v>
      </c>
      <c r="S154" s="191">
        <f xml:space="preserve"> Equity!S$30</f>
        <v>0</v>
      </c>
      <c r="T154" s="191">
        <f xml:space="preserve"> Equity!T$30</f>
        <v>0</v>
      </c>
      <c r="U154" s="191">
        <f xml:space="preserve"> Equity!U$30</f>
        <v>0</v>
      </c>
      <c r="V154" s="191">
        <f xml:space="preserve"> Equity!V$30</f>
        <v>0</v>
      </c>
      <c r="W154" s="191">
        <f xml:space="preserve"> Equity!W$30</f>
        <v>0</v>
      </c>
      <c r="X154" s="191">
        <f xml:space="preserve"> Equity!X$30</f>
        <v>0</v>
      </c>
      <c r="Y154" s="191">
        <f xml:space="preserve"> Equity!Y$30</f>
        <v>0</v>
      </c>
      <c r="Z154" s="191">
        <f xml:space="preserve"> Equity!Z$30</f>
        <v>0</v>
      </c>
      <c r="AA154" s="191">
        <f xml:space="preserve"> Equity!AA$30</f>
        <v>0</v>
      </c>
      <c r="AB154" s="191">
        <f xml:space="preserve"> Equity!AB$30</f>
        <v>0</v>
      </c>
      <c r="AC154" s="191">
        <f xml:space="preserve"> Equity!AC$30</f>
        <v>0</v>
      </c>
      <c r="AD154" s="191">
        <f xml:space="preserve"> Equity!AD$30</f>
        <v>0</v>
      </c>
      <c r="AE154" s="191">
        <f xml:space="preserve"> Equity!AE$30</f>
        <v>0</v>
      </c>
      <c r="AF154" s="191">
        <f xml:space="preserve"> Equity!AF$30</f>
        <v>0</v>
      </c>
      <c r="AG154" s="191">
        <f xml:space="preserve"> Equity!AG$30</f>
        <v>0</v>
      </c>
      <c r="AH154" s="191">
        <f xml:space="preserve"> Equity!AH$30</f>
        <v>0</v>
      </c>
      <c r="AI154" s="191">
        <f xml:space="preserve"> Equity!AI$30</f>
        <v>0</v>
      </c>
      <c r="AJ154" s="191">
        <f xml:space="preserve"> Equity!AJ$30</f>
        <v>0</v>
      </c>
      <c r="AK154" s="191">
        <f xml:space="preserve"> Equity!AK$30</f>
        <v>0</v>
      </c>
      <c r="AL154" s="191">
        <f xml:space="preserve"> Equity!AL$30</f>
        <v>0</v>
      </c>
      <c r="AM154" s="191">
        <f xml:space="preserve"> Equity!AM$30</f>
        <v>0</v>
      </c>
      <c r="AN154" s="191">
        <f xml:space="preserve"> Equity!AN$30</f>
        <v>0</v>
      </c>
      <c r="AO154" s="191">
        <f xml:space="preserve"> Equity!AO$30</f>
        <v>0</v>
      </c>
      <c r="AP154" s="191">
        <f xml:space="preserve"> Equity!AP$30</f>
        <v>0</v>
      </c>
      <c r="AQ154" s="191">
        <f xml:space="preserve"> Equity!AQ$30</f>
        <v>0</v>
      </c>
      <c r="AR154" s="191">
        <f xml:space="preserve"> Equity!AR$30</f>
        <v>0</v>
      </c>
      <c r="AS154" s="191">
        <f xml:space="preserve"> Equity!AS$30</f>
        <v>0</v>
      </c>
      <c r="AT154" s="191">
        <f xml:space="preserve"> Equity!AT$30</f>
        <v>0</v>
      </c>
      <c r="AU154" s="191">
        <f xml:space="preserve"> Equity!AU$30</f>
        <v>0</v>
      </c>
      <c r="AV154" s="191">
        <f xml:space="preserve"> Equity!AV$30</f>
        <v>0</v>
      </c>
      <c r="AW154" s="191">
        <f xml:space="preserve"> Equity!AW$30</f>
        <v>0</v>
      </c>
      <c r="AX154" s="191">
        <f xml:space="preserve"> Equity!AX$30</f>
        <v>0</v>
      </c>
      <c r="AY154" s="191">
        <f xml:space="preserve"> Equity!AY$30</f>
        <v>0</v>
      </c>
      <c r="AZ154" s="191">
        <f xml:space="preserve"> Equity!AZ$30</f>
        <v>0</v>
      </c>
      <c r="BA154" s="191">
        <f xml:space="preserve"> Equity!BA$30</f>
        <v>0</v>
      </c>
      <c r="BB154" s="191">
        <f xml:space="preserve"> Equity!BB$30</f>
        <v>0</v>
      </c>
      <c r="BC154" s="191">
        <f xml:space="preserve"> Equity!BC$30</f>
        <v>0</v>
      </c>
      <c r="BD154" s="191">
        <f xml:space="preserve"> Equity!BD$30</f>
        <v>0</v>
      </c>
      <c r="BE154" s="191">
        <f xml:space="preserve"> Equity!BE$30</f>
        <v>0</v>
      </c>
      <c r="BF154" s="191">
        <f xml:space="preserve"> Equity!BF$30</f>
        <v>8.0035533756017685E-11</v>
      </c>
      <c r="BG154" s="191">
        <f xml:space="preserve"> Equity!BG$30</f>
        <v>8.0035533756017685E-11</v>
      </c>
      <c r="BH154" s="191">
        <f xml:space="preserve"> Equity!BH$30</f>
        <v>8.0035533756017685E-11</v>
      </c>
      <c r="BI154" s="191">
        <f xml:space="preserve"> Equity!BI$30</f>
        <v>8.0035533756017685E-11</v>
      </c>
      <c r="BJ154" s="191">
        <f xml:space="preserve"> Equity!BJ$30</f>
        <v>8.0035533756017685E-11</v>
      </c>
      <c r="BK154" s="191">
        <f xml:space="preserve"> Equity!BK$30</f>
        <v>8.0035533756017685E-11</v>
      </c>
      <c r="BL154" s="191">
        <f xml:space="preserve"> Equity!BL$30</f>
        <v>8.0035533756017685E-11</v>
      </c>
      <c r="BM154" s="191">
        <f xml:space="preserve"> Equity!BM$30</f>
        <v>8.0035533756017685E-11</v>
      </c>
      <c r="BN154" s="191">
        <f xml:space="preserve"> Equity!BN$30</f>
        <v>8.0035533756017685E-11</v>
      </c>
      <c r="BO154" s="191">
        <f xml:space="preserve"> Equity!BO$30</f>
        <v>8.0035533756017685E-11</v>
      </c>
      <c r="BP154" s="191">
        <f xml:space="preserve"> Equity!BP$30</f>
        <v>8.0035533756017685E-11</v>
      </c>
      <c r="BQ154" s="191">
        <f xml:space="preserve"> Equity!BQ$30</f>
        <v>8.0035533756017685E-11</v>
      </c>
      <c r="BR154" s="191">
        <f xml:space="preserve"> Equity!BR$30</f>
        <v>8.0035533756017685E-11</v>
      </c>
      <c r="BS154" s="191">
        <f xml:space="preserve"> Equity!BS$30</f>
        <v>8.0035533756017685E-11</v>
      </c>
      <c r="BT154" s="191">
        <f xml:space="preserve"> Equity!BT$30</f>
        <v>8.0035533756017685E-11</v>
      </c>
      <c r="BU154" s="191">
        <f xml:space="preserve"> Equity!BU$30</f>
        <v>8.0035533756017685E-11</v>
      </c>
      <c r="BV154" s="191">
        <f xml:space="preserve"> Equity!BV$30</f>
        <v>8.0035533756017685E-11</v>
      </c>
      <c r="BW154" s="191">
        <f xml:space="preserve"> Equity!BW$30</f>
        <v>8.0035533756017685E-11</v>
      </c>
      <c r="BX154" s="191">
        <f xml:space="preserve"> Equity!BX$30</f>
        <v>8.0035533756017685E-11</v>
      </c>
      <c r="BY154" s="191">
        <f xml:space="preserve"> Equity!BY$30</f>
        <v>8.0035533756017685E-11</v>
      </c>
      <c r="BZ154" s="191">
        <f xml:space="preserve"> Equity!BZ$30</f>
        <v>8.0035533756017685E-11</v>
      </c>
      <c r="CA154" s="191">
        <f xml:space="preserve"> Equity!CA$30</f>
        <v>8.0035533756017685E-11</v>
      </c>
      <c r="CB154" s="191">
        <f xml:space="preserve"> Equity!CB$30</f>
        <v>8.0035533756017685E-11</v>
      </c>
      <c r="CC154" s="191">
        <f xml:space="preserve"> Equity!CC$30</f>
        <v>8.0035533756017685E-11</v>
      </c>
      <c r="CD154" s="191">
        <f xml:space="preserve"> Equity!CD$30</f>
        <v>8.0035533756017685E-11</v>
      </c>
      <c r="CE154" s="191">
        <f xml:space="preserve"> Equity!CE$30</f>
        <v>8.0035533756017685E-11</v>
      </c>
      <c r="CF154" s="191">
        <f xml:space="preserve"> Equity!CF$30</f>
        <v>8.0035533756017685E-11</v>
      </c>
      <c r="CG154" s="191">
        <f xml:space="preserve"> Equity!CG$30</f>
        <v>8.0035533756017685E-11</v>
      </c>
      <c r="CH154" s="191">
        <f xml:space="preserve"> Equity!CH$30</f>
        <v>8.0035533756017685E-11</v>
      </c>
      <c r="CI154" s="191">
        <f xml:space="preserve"> Equity!CI$30</f>
        <v>8.0035533756017685E-11</v>
      </c>
      <c r="CJ154" s="191">
        <f xml:space="preserve"> Equity!CJ$30</f>
        <v>8.0035533756017685E-11</v>
      </c>
      <c r="CK154" s="191">
        <f xml:space="preserve"> Equity!CK$30</f>
        <v>8.0035533756017685E-11</v>
      </c>
      <c r="CL154" s="191">
        <f xml:space="preserve"> Equity!CL$30</f>
        <v>8.0035533756017685E-11</v>
      </c>
      <c r="CM154" s="191">
        <f xml:space="preserve"> Equity!CM$30</f>
        <v>8.0035533756017685E-11</v>
      </c>
      <c r="CN154" s="191">
        <f xml:space="preserve"> Equity!CN$30</f>
        <v>8.0035533756017685E-11</v>
      </c>
      <c r="CO154" s="191">
        <f xml:space="preserve"> Equity!CO$30</f>
        <v>8.0035533756017685E-11</v>
      </c>
      <c r="CP154" s="191">
        <f xml:space="preserve"> Equity!CP$30</f>
        <v>8.0035533756017685E-11</v>
      </c>
      <c r="CQ154" s="191">
        <f xml:space="preserve"> Equity!CQ$30</f>
        <v>8.0035533756017685E-11</v>
      </c>
      <c r="CR154" s="191">
        <f xml:space="preserve"> Equity!CR$30</f>
        <v>8.0035533756017685E-11</v>
      </c>
      <c r="CS154" s="191">
        <f xml:space="preserve"> Equity!CS$30</f>
        <v>8.0035533756017685E-11</v>
      </c>
      <c r="CT154" s="191">
        <f xml:space="preserve"> Equity!CT$30</f>
        <v>8.0035533756017685E-11</v>
      </c>
      <c r="CU154" s="191">
        <f xml:space="preserve"> Equity!CU$30</f>
        <v>8.0035533756017685E-11</v>
      </c>
      <c r="CV154" s="191">
        <f xml:space="preserve"> Equity!CV$30</f>
        <v>8.0035533756017685E-11</v>
      </c>
      <c r="CW154" s="191">
        <f xml:space="preserve"> Equity!CW$30</f>
        <v>8.0035533756017685E-11</v>
      </c>
      <c r="CX154" s="191">
        <f xml:space="preserve"> Equity!CX$30</f>
        <v>8.0035533756017685E-11</v>
      </c>
      <c r="CY154" s="191">
        <f xml:space="preserve"> Equity!CY$30</f>
        <v>8.0035533756017685E-11</v>
      </c>
      <c r="CZ154" s="191">
        <f xml:space="preserve"> Equity!CZ$30</f>
        <v>8.0035533756017685E-11</v>
      </c>
      <c r="DA154" s="191">
        <f xml:space="preserve"> Equity!DA$30</f>
        <v>8.0035533756017685E-11</v>
      </c>
      <c r="DB154" s="191">
        <f xml:space="preserve"> Equity!DB$30</f>
        <v>8.0035533756017685E-11</v>
      </c>
      <c r="DC154" s="191">
        <f xml:space="preserve"> Equity!DC$30</f>
        <v>8.0035533756017685E-11</v>
      </c>
      <c r="DD154" s="191">
        <f xml:space="preserve"> Equity!DD$30</f>
        <v>8.0035533756017685E-11</v>
      </c>
      <c r="DE154" s="191">
        <f xml:space="preserve"> Equity!DE$30</f>
        <v>8.0035533756017685E-11</v>
      </c>
      <c r="DF154" s="191">
        <f xml:space="preserve"> Equity!DF$30</f>
        <v>8.0035533756017685E-11</v>
      </c>
      <c r="DG154" s="191">
        <f xml:space="preserve"> Equity!DG$30</f>
        <v>8.0035533756017685E-11</v>
      </c>
      <c r="DH154" s="191">
        <f xml:space="preserve"> Equity!DH$30</f>
        <v>8.0035533756017685E-11</v>
      </c>
      <c r="DI154" s="191">
        <f xml:space="preserve"> Equity!DI$30</f>
        <v>8.0035533756017685E-11</v>
      </c>
      <c r="DJ154" s="191">
        <f xml:space="preserve"> Equity!DJ$30</f>
        <v>8.0035533756017685E-11</v>
      </c>
      <c r="DK154" s="191">
        <f xml:space="preserve"> Equity!DK$30</f>
        <v>8.0035533756017685E-11</v>
      </c>
      <c r="DL154" s="191">
        <f xml:space="preserve"> Equity!DL$30</f>
        <v>8.0035533756017685E-11</v>
      </c>
      <c r="DM154" s="191">
        <f xml:space="preserve"> Equity!DM$30</f>
        <v>8.0035533756017685E-11</v>
      </c>
      <c r="DN154" s="191">
        <f xml:space="preserve"> Equity!DN$30</f>
        <v>8.0035533756017685E-11</v>
      </c>
      <c r="DO154" s="191">
        <f xml:space="preserve"> Equity!DO$30</f>
        <v>8.0035533756017685E-11</v>
      </c>
      <c r="DP154" s="191">
        <f xml:space="preserve"> Equity!DP$30</f>
        <v>8.0035533756017685E-11</v>
      </c>
      <c r="DQ154" s="191">
        <f xml:space="preserve"> Equity!DQ$30</f>
        <v>8.0035533756017685E-11</v>
      </c>
      <c r="DR154" s="191">
        <f xml:space="preserve"> Equity!DR$30</f>
        <v>8.0035533756017685E-11</v>
      </c>
      <c r="DS154" s="191">
        <f xml:space="preserve"> Equity!DS$30</f>
        <v>8.0035533756017685E-11</v>
      </c>
      <c r="DT154" s="191">
        <f xml:space="preserve"> Equity!DT$30</f>
        <v>8.0035533756017685E-11</v>
      </c>
      <c r="DU154" s="191">
        <f xml:space="preserve"> Equity!DU$30</f>
        <v>8.0035533756017685E-11</v>
      </c>
      <c r="DV154" s="191">
        <f xml:space="preserve"> Equity!DV$30</f>
        <v>8.0035533756017685E-11</v>
      </c>
      <c r="DW154" s="191">
        <f xml:space="preserve"> Equity!DW$30</f>
        <v>8.0035533756017685E-11</v>
      </c>
      <c r="DX154" s="191">
        <f xml:space="preserve"> Equity!DX$30</f>
        <v>8.0035533756017685E-11</v>
      </c>
      <c r="DY154" s="191">
        <f xml:space="preserve"> Equity!DY$30</f>
        <v>8.0035533756017685E-11</v>
      </c>
      <c r="DZ154" s="191">
        <f xml:space="preserve"> Equity!DZ$30</f>
        <v>8.0035533756017685E-11</v>
      </c>
      <c r="EA154" s="191">
        <f xml:space="preserve"> Equity!EA$30</f>
        <v>8.0035533756017685E-11</v>
      </c>
      <c r="EB154" s="191">
        <f xml:space="preserve"> Equity!EB$30</f>
        <v>8.0035533756017685E-11</v>
      </c>
      <c r="EC154" s="191">
        <f xml:space="preserve"> Equity!EC$30</f>
        <v>8.0035533756017685E-11</v>
      </c>
      <c r="ED154" s="191">
        <f xml:space="preserve"> Equity!ED$30</f>
        <v>8.0035533756017685E-11</v>
      </c>
      <c r="EE154" s="191">
        <f xml:space="preserve"> Equity!EE$30</f>
        <v>8.0035533756017685E-11</v>
      </c>
      <c r="EF154" s="191">
        <f xml:space="preserve"> Equity!EF$30</f>
        <v>8.0035533756017685E-11</v>
      </c>
      <c r="EG154" s="191">
        <f xml:space="preserve"> Equity!EG$30</f>
        <v>8.0035533756017685E-11</v>
      </c>
      <c r="EH154" s="191">
        <f xml:space="preserve"> Equity!EH$30</f>
        <v>8.0035533756017685E-11</v>
      </c>
      <c r="EI154" s="191">
        <f xml:space="preserve"> Equity!EI$30</f>
        <v>8.0035533756017685E-11</v>
      </c>
      <c r="EJ154" s="191">
        <f xml:space="preserve"> Equity!EJ$30</f>
        <v>8.0035533756017685E-11</v>
      </c>
      <c r="EK154" s="191">
        <f xml:space="preserve"> Equity!EK$30</f>
        <v>8.0035533756017685E-11</v>
      </c>
      <c r="EL154" s="191">
        <f xml:space="preserve"> Equity!EL$30</f>
        <v>8.0035533756017685E-11</v>
      </c>
      <c r="EM154" s="191">
        <f xml:space="preserve"> Equity!EM$30</f>
        <v>8.0035533756017685E-11</v>
      </c>
      <c r="EN154" s="191">
        <f xml:space="preserve"> Equity!EN$30</f>
        <v>8.0035533756017685E-11</v>
      </c>
      <c r="EO154" s="191">
        <f xml:space="preserve"> Equity!EO$30</f>
        <v>8.0035533756017685E-11</v>
      </c>
      <c r="EP154" s="191">
        <f xml:space="preserve"> Equity!EP$30</f>
        <v>8.0035533756017685E-11</v>
      </c>
      <c r="EQ154" s="191">
        <f xml:space="preserve"> Equity!EQ$30</f>
        <v>8.0035533756017685E-11</v>
      </c>
      <c r="ER154" s="191">
        <f xml:space="preserve"> Equity!ER$30</f>
        <v>8.0035533756017685E-11</v>
      </c>
      <c r="ES154" s="191">
        <f xml:space="preserve"> Equity!ES$30</f>
        <v>8.0035533756017685E-11</v>
      </c>
      <c r="ET154" s="191">
        <f xml:space="preserve"> Equity!ET$30</f>
        <v>8.0035533756017685E-11</v>
      </c>
      <c r="EU154" s="191">
        <f xml:space="preserve"> Equity!EU$30</f>
        <v>8.0035533756017685E-11</v>
      </c>
      <c r="EV154" s="191">
        <f xml:space="preserve"> Equity!EV$30</f>
        <v>8.0035533756017685E-11</v>
      </c>
      <c r="EW154" s="191">
        <f xml:space="preserve"> Equity!EW$30</f>
        <v>8.0035533756017685E-11</v>
      </c>
      <c r="EX154" s="191">
        <f xml:space="preserve"> Equity!EX$30</f>
        <v>8.0035533756017685E-11</v>
      </c>
      <c r="EY154" s="191">
        <f xml:space="preserve"> Equity!EY$30</f>
        <v>8.0035533756017685E-11</v>
      </c>
      <c r="EZ154" s="191">
        <f xml:space="preserve"> Equity!EZ$30</f>
        <v>8.0035533756017685E-11</v>
      </c>
      <c r="FA154" s="191">
        <f xml:space="preserve"> Equity!FA$30</f>
        <v>8.0035533756017685E-11</v>
      </c>
      <c r="FB154" s="191">
        <f xml:space="preserve"> Equity!FB$30</f>
        <v>8.0035533756017685E-11</v>
      </c>
      <c r="FC154" s="191">
        <f xml:space="preserve"> Equity!FC$30</f>
        <v>8.0035533756017685E-11</v>
      </c>
      <c r="FD154" s="191">
        <f xml:space="preserve"> Equity!FD$30</f>
        <v>8.0035533756017685E-11</v>
      </c>
      <c r="FE154" s="191">
        <f xml:space="preserve"> Equity!FE$30</f>
        <v>8.0035533756017685E-11</v>
      </c>
      <c r="FF154" s="191">
        <f xml:space="preserve"> Equity!FF$30</f>
        <v>8.0035533756017685E-11</v>
      </c>
      <c r="FG154" s="191">
        <f xml:space="preserve"> Equity!FG$30</f>
        <v>8.0035533756017685E-11</v>
      </c>
      <c r="FH154" s="191">
        <f xml:space="preserve"> Equity!FH$30</f>
        <v>8.0035533756017685E-11</v>
      </c>
      <c r="FI154" s="191">
        <f xml:space="preserve"> Equity!FI$30</f>
        <v>8.0035533756017685E-11</v>
      </c>
      <c r="FJ154" s="191">
        <f xml:space="preserve"> Equity!FJ$30</f>
        <v>8.0035533756017685E-11</v>
      </c>
      <c r="FK154" s="191">
        <f xml:space="preserve"> Equity!FK$30</f>
        <v>8.0035533756017685E-11</v>
      </c>
      <c r="FL154" s="191">
        <f xml:space="preserve"> Equity!FL$30</f>
        <v>8.0035533756017685E-11</v>
      </c>
      <c r="FM154" s="191">
        <f xml:space="preserve"> Equity!FM$30</f>
        <v>8.0035533756017685E-11</v>
      </c>
      <c r="FN154" s="191">
        <f xml:space="preserve"> Equity!FN$30</f>
        <v>8.0035533756017685E-11</v>
      </c>
      <c r="FO154" s="191">
        <f xml:space="preserve"> Equity!FO$30</f>
        <v>8.0035533756017685E-11</v>
      </c>
      <c r="FP154" s="191">
        <f xml:space="preserve"> Equity!FP$30</f>
        <v>8.0035533756017685E-11</v>
      </c>
      <c r="FQ154" s="191">
        <f xml:space="preserve"> Equity!FQ$30</f>
        <v>8.0035533756017685E-11</v>
      </c>
      <c r="FR154" s="191">
        <f xml:space="preserve"> Equity!FR$30</f>
        <v>8.0035533756017685E-11</v>
      </c>
      <c r="FS154" s="191">
        <f xml:space="preserve"> Equity!FS$30</f>
        <v>8.0035533756017685E-11</v>
      </c>
      <c r="FT154" s="191">
        <f xml:space="preserve"> Equity!FT$30</f>
        <v>8.0035533756017685E-11</v>
      </c>
      <c r="FU154" s="191">
        <f xml:space="preserve"> Equity!FU$30</f>
        <v>8.0035533756017685E-11</v>
      </c>
      <c r="FV154" s="191">
        <f xml:space="preserve"> Equity!FV$30</f>
        <v>8.0035533756017685E-11</v>
      </c>
      <c r="FW154" s="191">
        <f xml:space="preserve"> Equity!FW$30</f>
        <v>8.0035533756017685E-11</v>
      </c>
      <c r="FX154" s="191">
        <f xml:space="preserve"> Equity!FX$30</f>
        <v>8.0035533756017685E-11</v>
      </c>
      <c r="FY154" s="191">
        <f xml:space="preserve"> Equity!FY$30</f>
        <v>8.0035533756017685E-11</v>
      </c>
      <c r="FZ154" s="191">
        <f xml:space="preserve"> Equity!FZ$30</f>
        <v>8.0035533756017685E-11</v>
      </c>
      <c r="GA154" s="191">
        <f xml:space="preserve"> Equity!GA$30</f>
        <v>8.0035533756017685E-11</v>
      </c>
      <c r="GB154" s="191">
        <f xml:space="preserve"> Equity!GB$30</f>
        <v>8.0035533756017685E-11</v>
      </c>
      <c r="GC154" s="191">
        <f xml:space="preserve"> Equity!GC$30</f>
        <v>8.0035533756017685E-11</v>
      </c>
      <c r="GD154" s="191">
        <f xml:space="preserve"> Equity!GD$30</f>
        <v>8.0035533756017685E-11</v>
      </c>
      <c r="GE154" s="191">
        <f xml:space="preserve"> Equity!GE$30</f>
        <v>8.0035533756017685E-11</v>
      </c>
      <c r="GF154" s="191">
        <f xml:space="preserve"> Equity!GF$30</f>
        <v>8.0035533756017685E-11</v>
      </c>
      <c r="GG154" s="191">
        <f xml:space="preserve"> Equity!GG$30</f>
        <v>8.0035533756017685E-11</v>
      </c>
      <c r="GH154" s="191">
        <f xml:space="preserve"> Equity!GH$30</f>
        <v>8.0035533756017685E-11</v>
      </c>
      <c r="GI154" s="191">
        <f xml:space="preserve"> Equity!GI$30</f>
        <v>8.0035533756017685E-11</v>
      </c>
      <c r="GJ154" s="191">
        <f xml:space="preserve"> Equity!GJ$30</f>
        <v>8.0035533756017685E-11</v>
      </c>
    </row>
    <row r="155" spans="1:192" x14ac:dyDescent="0.25">
      <c r="E155" s="191" t="str">
        <f xml:space="preserve"> 'FS Sem'!E$59</f>
        <v>Cashflow available for shareholder loan</v>
      </c>
      <c r="F155" s="191">
        <f xml:space="preserve"> 'FS Sem'!F$59</f>
        <v>0</v>
      </c>
      <c r="G155" s="191" t="str">
        <f xml:space="preserve"> 'FS Sem'!G$59</f>
        <v>$ 000s</v>
      </c>
      <c r="H155" s="191">
        <f xml:space="preserve"> 'FS Sem'!H$59</f>
        <v>241376.38153344291</v>
      </c>
      <c r="I155" s="191">
        <f xml:space="preserve"> 'FS Sem'!I$59</f>
        <v>0</v>
      </c>
      <c r="J155" s="191">
        <f xml:space="preserve"> 'FS Sem'!J$59</f>
        <v>0</v>
      </c>
      <c r="K155" s="191">
        <f xml:space="preserve"> 'FS Sem'!K$59</f>
        <v>0</v>
      </c>
      <c r="L155" s="191">
        <f xml:space="preserve"> 'FS Sem'!L$59</f>
        <v>5.935128174314741E-3</v>
      </c>
      <c r="M155" s="191">
        <f xml:space="preserve"> 'FS Sem'!M$59</f>
        <v>9.3361093240673654E-4</v>
      </c>
      <c r="N155" s="191">
        <f xml:space="preserve"> 'FS Sem'!N$59</f>
        <v>6.7149622191209346E-4</v>
      </c>
      <c r="O155" s="191">
        <f xml:space="preserve"> 'FS Sem'!O$59</f>
        <v>6.7567051155492663E-4</v>
      </c>
      <c r="P155" s="191">
        <f xml:space="preserve"> 'FS Sem'!P$59</f>
        <v>-3.7137259173505299E-3</v>
      </c>
      <c r="Q155" s="191">
        <f xml:space="preserve"> 'FS Sem'!Q$59</f>
        <v>4725.8198083410443</v>
      </c>
      <c r="R155" s="191">
        <f xml:space="preserve"> 'FS Sem'!R$59</f>
        <v>4742.1661931506515</v>
      </c>
      <c r="S155" s="191">
        <f xml:space="preserve"> 'FS Sem'!S$59</f>
        <v>4772.4333761962043</v>
      </c>
      <c r="T155" s="191">
        <f xml:space="preserve"> 'FS Sem'!T$59</f>
        <v>4710.1768426982853</v>
      </c>
      <c r="U155" s="191">
        <f xml:space="preserve"> 'FS Sem'!U$59</f>
        <v>4732.4864650069976</v>
      </c>
      <c r="V155" s="191">
        <f xml:space="preserve"> 'FS Sem'!V$59</f>
        <v>4662.3090716591341</v>
      </c>
      <c r="W155" s="191">
        <f xml:space="preserve"> 'FS Sem'!W$59</f>
        <v>4699.8463116936036</v>
      </c>
      <c r="X155" s="191">
        <f xml:space="preserve"> 'FS Sem'!X$59</f>
        <v>4643.7612060301399</v>
      </c>
      <c r="Y155" s="191">
        <f xml:space="preserve"> 'FS Sem'!Y$59</f>
        <v>4636.9957982502256</v>
      </c>
      <c r="Z155" s="191">
        <f xml:space="preserve"> 'FS Sem'!Z$59</f>
        <v>4588.4351265918758</v>
      </c>
      <c r="AA155" s="191">
        <f xml:space="preserve"> 'FS Sem'!AA$59</f>
        <v>4609.3477102023589</v>
      </c>
      <c r="AB155" s="191">
        <f xml:space="preserve"> 'FS Sem'!AB$59</f>
        <v>4546.7245158139722</v>
      </c>
      <c r="AC155" s="191">
        <f xml:space="preserve"> 'FS Sem'!AC$59</f>
        <v>4567.2168560875471</v>
      </c>
      <c r="AD155" s="191">
        <f xml:space="preserve"> 'FS Sem'!AD$59</f>
        <v>4496.9501645687797</v>
      </c>
      <c r="AE155" s="191">
        <f xml:space="preserve"> 'FS Sem'!AE$59</f>
        <v>4532.0530022879811</v>
      </c>
      <c r="AF155" s="191">
        <f xml:space="preserve"> 'FS Sem'!AF$59</f>
        <v>4475.3390796096446</v>
      </c>
      <c r="AG155" s="191">
        <f xml:space="preserve"> 'FS Sem'!AG$59</f>
        <v>4467.7575601293083</v>
      </c>
      <c r="AH155" s="191">
        <f xml:space="preserve"> 'FS Sem'!AH$59</f>
        <v>4418.2390075101903</v>
      </c>
      <c r="AI155" s="191">
        <f xml:space="preserve"> 'FS Sem'!AI$59</f>
        <v>4437.2409243675484</v>
      </c>
      <c r="AJ155" s="191">
        <f xml:space="preserve"> 'FS Sem'!AJ$59</f>
        <v>4374.1828614169135</v>
      </c>
      <c r="AK155" s="191">
        <f xml:space="preserve"> 'FS Sem'!AK$59</f>
        <v>4392.7371257061332</v>
      </c>
      <c r="AL155" s="191">
        <f xml:space="preserve"> 'FS Sem'!AL$59</f>
        <v>4322.3283992318338</v>
      </c>
      <c r="AM155" s="191">
        <f xml:space="preserve"> 'FS Sem'!AM$59</f>
        <v>4354.8400453350059</v>
      </c>
      <c r="AN155" s="191">
        <f xml:space="preserve"> 'FS Sem'!AN$59</f>
        <v>4297.4136116933551</v>
      </c>
      <c r="AO155" s="191">
        <f xml:space="preserve"> 'FS Sem'!AO$59</f>
        <v>4288.9507126717381</v>
      </c>
      <c r="AP155" s="191">
        <f xml:space="preserve"> 'FS Sem'!AP$59</f>
        <v>4238.3710006168876</v>
      </c>
      <c r="AQ155" s="191">
        <f xml:space="preserve"> 'FS Sem'!AQ$59</f>
        <v>4255.3335793885253</v>
      </c>
      <c r="AR155" s="191">
        <f xml:space="preserve"> 'FS Sem'!AR$59</f>
        <v>4191.7671158719731</v>
      </c>
      <c r="AS155" s="191">
        <f xml:space="preserve"> 'FS Sem'!AS$59</f>
        <v>4208.2523140654357</v>
      </c>
      <c r="AT155" s="191">
        <f xml:space="preserve"> 'FS Sem'!AT$59</f>
        <v>4137.6448267032047</v>
      </c>
      <c r="AU155" s="191">
        <f xml:space="preserve"> 'FS Sem'!AU$59</f>
        <v>4167.3952077414051</v>
      </c>
      <c r="AV155" s="191">
        <f xml:space="preserve"> 'FS Sem'!AV$59</f>
        <v>4109.1659185102671</v>
      </c>
      <c r="AW155" s="191">
        <f xml:space="preserve"> 'FS Sem'!AW$59</f>
        <v>9098.8181023767393</v>
      </c>
      <c r="AX155" s="191">
        <f xml:space="preserve"> 'FS Sem'!AX$59</f>
        <v>8966.6122466078814</v>
      </c>
      <c r="AY155" s="191">
        <f xml:space="preserve"> 'FS Sem'!AY$59</f>
        <v>13997.386111558648</v>
      </c>
      <c r="AZ155" s="191">
        <f xml:space="preserve"> 'FS Sem'!AZ$59</f>
        <v>13772.116665120941</v>
      </c>
      <c r="BA155" s="191">
        <f xml:space="preserve"> 'FS Sem'!BA$59</f>
        <v>13819.501079721898</v>
      </c>
      <c r="BB155" s="191">
        <f xml:space="preserve"> 'FS Sem'!BB$59</f>
        <v>12669.457242392482</v>
      </c>
      <c r="BC155" s="191">
        <f xml:space="preserve"> 'FS Sem'!BC$59</f>
        <v>11076.05185144998</v>
      </c>
      <c r="BD155" s="191">
        <f xml:space="preserve"> 'FS Sem'!BD$59</f>
        <v>11851.55078705479</v>
      </c>
      <c r="BE155" s="191">
        <f xml:space="preserve"> 'FS Sem'!BE$59</f>
        <v>3321.2012058315286</v>
      </c>
      <c r="BF155" s="191">
        <f xml:space="preserve"> 'FS Sem'!BF$59</f>
        <v>0</v>
      </c>
      <c r="BG155" s="191">
        <f xml:space="preserve"> 'FS Sem'!BG$59</f>
        <v>0</v>
      </c>
      <c r="BH155" s="191">
        <f xml:space="preserve"> 'FS Sem'!BH$59</f>
        <v>0</v>
      </c>
      <c r="BI155" s="191">
        <f xml:space="preserve"> 'FS Sem'!BI$59</f>
        <v>0</v>
      </c>
      <c r="BJ155" s="191">
        <f xml:space="preserve"> 'FS Sem'!BJ$59</f>
        <v>0</v>
      </c>
      <c r="BK155" s="191">
        <f xml:space="preserve"> 'FS Sem'!BK$59</f>
        <v>0</v>
      </c>
      <c r="BL155" s="191">
        <f xml:space="preserve"> 'FS Sem'!BL$59</f>
        <v>0</v>
      </c>
      <c r="BM155" s="191">
        <f xml:space="preserve"> 'FS Sem'!BM$59</f>
        <v>0</v>
      </c>
      <c r="BN155" s="191">
        <f xml:space="preserve"> 'FS Sem'!BN$59</f>
        <v>0</v>
      </c>
      <c r="BO155" s="191">
        <f xml:space="preserve"> 'FS Sem'!BO$59</f>
        <v>0</v>
      </c>
      <c r="BP155" s="191">
        <f xml:space="preserve"> 'FS Sem'!BP$59</f>
        <v>0</v>
      </c>
      <c r="BQ155" s="191">
        <f xml:space="preserve"> 'FS Sem'!BQ$59</f>
        <v>0</v>
      </c>
      <c r="BR155" s="191">
        <f xml:space="preserve"> 'FS Sem'!BR$59</f>
        <v>0</v>
      </c>
      <c r="BS155" s="191">
        <f xml:space="preserve"> 'FS Sem'!BS$59</f>
        <v>0</v>
      </c>
      <c r="BT155" s="191">
        <f xml:space="preserve"> 'FS Sem'!BT$59</f>
        <v>0</v>
      </c>
      <c r="BU155" s="191">
        <f xml:space="preserve"> 'FS Sem'!BU$59</f>
        <v>0</v>
      </c>
      <c r="BV155" s="191">
        <f xml:space="preserve"> 'FS Sem'!BV$59</f>
        <v>0</v>
      </c>
      <c r="BW155" s="191">
        <f xml:space="preserve"> 'FS Sem'!BW$59</f>
        <v>0</v>
      </c>
      <c r="BX155" s="191">
        <f xml:space="preserve"> 'FS Sem'!BX$59</f>
        <v>0</v>
      </c>
      <c r="BY155" s="191">
        <f xml:space="preserve"> 'FS Sem'!BY$59</f>
        <v>0</v>
      </c>
      <c r="BZ155" s="191">
        <f xml:space="preserve"> 'FS Sem'!BZ$59</f>
        <v>0</v>
      </c>
      <c r="CA155" s="191">
        <f xml:space="preserve"> 'FS Sem'!CA$59</f>
        <v>0</v>
      </c>
      <c r="CB155" s="191">
        <f xml:space="preserve"> 'FS Sem'!CB$59</f>
        <v>0</v>
      </c>
      <c r="CC155" s="191">
        <f xml:space="preserve"> 'FS Sem'!CC$59</f>
        <v>0</v>
      </c>
      <c r="CD155" s="191">
        <f xml:space="preserve"> 'FS Sem'!CD$59</f>
        <v>0</v>
      </c>
      <c r="CE155" s="191">
        <f xml:space="preserve"> 'FS Sem'!CE$59</f>
        <v>0</v>
      </c>
      <c r="CF155" s="191">
        <f xml:space="preserve"> 'FS Sem'!CF$59</f>
        <v>0</v>
      </c>
      <c r="CG155" s="191">
        <f xml:space="preserve"> 'FS Sem'!CG$59</f>
        <v>0</v>
      </c>
      <c r="CH155" s="191">
        <f xml:space="preserve"> 'FS Sem'!CH$59</f>
        <v>0</v>
      </c>
      <c r="CI155" s="191">
        <f xml:space="preserve"> 'FS Sem'!CI$59</f>
        <v>0</v>
      </c>
      <c r="CJ155" s="191">
        <f xml:space="preserve"> 'FS Sem'!CJ$59</f>
        <v>0</v>
      </c>
      <c r="CK155" s="191">
        <f xml:space="preserve"> 'FS Sem'!CK$59</f>
        <v>0</v>
      </c>
      <c r="CL155" s="191">
        <f xml:space="preserve"> 'FS Sem'!CL$59</f>
        <v>0</v>
      </c>
      <c r="CM155" s="191">
        <f xml:space="preserve"> 'FS Sem'!CM$59</f>
        <v>0</v>
      </c>
      <c r="CN155" s="191">
        <f xml:space="preserve"> 'FS Sem'!CN$59</f>
        <v>0</v>
      </c>
      <c r="CO155" s="191">
        <f xml:space="preserve"> 'FS Sem'!CO$59</f>
        <v>0</v>
      </c>
      <c r="CP155" s="191">
        <f xml:space="preserve"> 'FS Sem'!CP$59</f>
        <v>0</v>
      </c>
      <c r="CQ155" s="191">
        <f xml:space="preserve"> 'FS Sem'!CQ$59</f>
        <v>0</v>
      </c>
      <c r="CR155" s="191">
        <f xml:space="preserve"> 'FS Sem'!CR$59</f>
        <v>0</v>
      </c>
      <c r="CS155" s="191">
        <f xml:space="preserve"> 'FS Sem'!CS$59</f>
        <v>0</v>
      </c>
      <c r="CT155" s="191">
        <f xml:space="preserve"> 'FS Sem'!CT$59</f>
        <v>0</v>
      </c>
      <c r="CU155" s="191">
        <f xml:space="preserve"> 'FS Sem'!CU$59</f>
        <v>0</v>
      </c>
      <c r="CV155" s="191">
        <f xml:space="preserve"> 'FS Sem'!CV$59</f>
        <v>0</v>
      </c>
      <c r="CW155" s="191">
        <f xml:space="preserve"> 'FS Sem'!CW$59</f>
        <v>0</v>
      </c>
      <c r="CX155" s="191">
        <f xml:space="preserve"> 'FS Sem'!CX$59</f>
        <v>0</v>
      </c>
      <c r="CY155" s="191">
        <f xml:space="preserve"> 'FS Sem'!CY$59</f>
        <v>0</v>
      </c>
      <c r="CZ155" s="191">
        <f xml:space="preserve"> 'FS Sem'!CZ$59</f>
        <v>0</v>
      </c>
      <c r="DA155" s="191">
        <f xml:space="preserve"> 'FS Sem'!DA$59</f>
        <v>0</v>
      </c>
      <c r="DB155" s="191">
        <f xml:space="preserve"> 'FS Sem'!DB$59</f>
        <v>0</v>
      </c>
      <c r="DC155" s="191">
        <f xml:space="preserve"> 'FS Sem'!DC$59</f>
        <v>0</v>
      </c>
      <c r="DD155" s="191">
        <f xml:space="preserve"> 'FS Sem'!DD$59</f>
        <v>0</v>
      </c>
      <c r="DE155" s="191">
        <f xml:space="preserve"> 'FS Sem'!DE$59</f>
        <v>0</v>
      </c>
      <c r="DF155" s="191">
        <f xml:space="preserve"> 'FS Sem'!DF$59</f>
        <v>0</v>
      </c>
      <c r="DG155" s="191">
        <f xml:space="preserve"> 'FS Sem'!DG$59</f>
        <v>0</v>
      </c>
      <c r="DH155" s="191">
        <f xml:space="preserve"> 'FS Sem'!DH$59</f>
        <v>0</v>
      </c>
      <c r="DI155" s="191">
        <f xml:space="preserve"> 'FS Sem'!DI$59</f>
        <v>0</v>
      </c>
      <c r="DJ155" s="191">
        <f xml:space="preserve"> 'FS Sem'!DJ$59</f>
        <v>0</v>
      </c>
      <c r="DK155" s="191">
        <f xml:space="preserve"> 'FS Sem'!DK$59</f>
        <v>0</v>
      </c>
      <c r="DL155" s="191">
        <f xml:space="preserve"> 'FS Sem'!DL$59</f>
        <v>0</v>
      </c>
      <c r="DM155" s="191">
        <f xml:space="preserve"> 'FS Sem'!DM$59</f>
        <v>0</v>
      </c>
      <c r="DN155" s="191">
        <f xml:space="preserve"> 'FS Sem'!DN$59</f>
        <v>0</v>
      </c>
      <c r="DO155" s="191">
        <f xml:space="preserve"> 'FS Sem'!DO$59</f>
        <v>0</v>
      </c>
      <c r="DP155" s="191">
        <f xml:space="preserve"> 'FS Sem'!DP$59</f>
        <v>0</v>
      </c>
      <c r="DQ155" s="191">
        <f xml:space="preserve"> 'FS Sem'!DQ$59</f>
        <v>0</v>
      </c>
      <c r="DR155" s="191">
        <f xml:space="preserve"> 'FS Sem'!DR$59</f>
        <v>0</v>
      </c>
      <c r="DS155" s="191">
        <f xml:space="preserve"> 'FS Sem'!DS$59</f>
        <v>0</v>
      </c>
      <c r="DT155" s="191">
        <f xml:space="preserve"> 'FS Sem'!DT$59</f>
        <v>0</v>
      </c>
      <c r="DU155" s="191">
        <f xml:space="preserve"> 'FS Sem'!DU$59</f>
        <v>0</v>
      </c>
      <c r="DV155" s="191">
        <f xml:space="preserve"> 'FS Sem'!DV$59</f>
        <v>0</v>
      </c>
      <c r="DW155" s="191">
        <f xml:space="preserve"> 'FS Sem'!DW$59</f>
        <v>0</v>
      </c>
      <c r="DX155" s="191">
        <f xml:space="preserve"> 'FS Sem'!DX$59</f>
        <v>0</v>
      </c>
      <c r="DY155" s="191">
        <f xml:space="preserve"> 'FS Sem'!DY$59</f>
        <v>0</v>
      </c>
      <c r="DZ155" s="191">
        <f xml:space="preserve"> 'FS Sem'!DZ$59</f>
        <v>0</v>
      </c>
      <c r="EA155" s="191">
        <f xml:space="preserve"> 'FS Sem'!EA$59</f>
        <v>0</v>
      </c>
      <c r="EB155" s="191">
        <f xml:space="preserve"> 'FS Sem'!EB$59</f>
        <v>0</v>
      </c>
      <c r="EC155" s="191">
        <f xml:space="preserve"> 'FS Sem'!EC$59</f>
        <v>0</v>
      </c>
      <c r="ED155" s="191">
        <f xml:space="preserve"> 'FS Sem'!ED$59</f>
        <v>0</v>
      </c>
      <c r="EE155" s="191">
        <f xml:space="preserve"> 'FS Sem'!EE$59</f>
        <v>0</v>
      </c>
      <c r="EF155" s="191">
        <f xml:space="preserve"> 'FS Sem'!EF$59</f>
        <v>0</v>
      </c>
      <c r="EG155" s="191">
        <f xml:space="preserve"> 'FS Sem'!EG$59</f>
        <v>0</v>
      </c>
      <c r="EH155" s="191">
        <f xml:space="preserve"> 'FS Sem'!EH$59</f>
        <v>0</v>
      </c>
      <c r="EI155" s="191">
        <f xml:space="preserve"> 'FS Sem'!EI$59</f>
        <v>0</v>
      </c>
      <c r="EJ155" s="191">
        <f xml:space="preserve"> 'FS Sem'!EJ$59</f>
        <v>0</v>
      </c>
      <c r="EK155" s="191">
        <f xml:space="preserve"> 'FS Sem'!EK$59</f>
        <v>0</v>
      </c>
      <c r="EL155" s="191">
        <f xml:space="preserve"> 'FS Sem'!EL$59</f>
        <v>0</v>
      </c>
      <c r="EM155" s="191">
        <f xml:space="preserve"> 'FS Sem'!EM$59</f>
        <v>0</v>
      </c>
      <c r="EN155" s="191">
        <f xml:space="preserve"> 'FS Sem'!EN$59</f>
        <v>0</v>
      </c>
      <c r="EO155" s="191">
        <f xml:space="preserve"> 'FS Sem'!EO$59</f>
        <v>0</v>
      </c>
      <c r="EP155" s="191">
        <f xml:space="preserve"> 'FS Sem'!EP$59</f>
        <v>0</v>
      </c>
      <c r="EQ155" s="191">
        <f xml:space="preserve"> 'FS Sem'!EQ$59</f>
        <v>0</v>
      </c>
      <c r="ER155" s="191">
        <f xml:space="preserve"> 'FS Sem'!ER$59</f>
        <v>0</v>
      </c>
      <c r="ES155" s="191">
        <f xml:space="preserve"> 'FS Sem'!ES$59</f>
        <v>0</v>
      </c>
      <c r="ET155" s="191">
        <f xml:space="preserve"> 'FS Sem'!ET$59</f>
        <v>0</v>
      </c>
      <c r="EU155" s="191">
        <f xml:space="preserve"> 'FS Sem'!EU$59</f>
        <v>0</v>
      </c>
      <c r="EV155" s="191">
        <f xml:space="preserve"> 'FS Sem'!EV$59</f>
        <v>0</v>
      </c>
      <c r="EW155" s="191">
        <f xml:space="preserve"> 'FS Sem'!EW$59</f>
        <v>0</v>
      </c>
      <c r="EX155" s="191">
        <f xml:space="preserve"> 'FS Sem'!EX$59</f>
        <v>0</v>
      </c>
      <c r="EY155" s="191">
        <f xml:space="preserve"> 'FS Sem'!EY$59</f>
        <v>0</v>
      </c>
      <c r="EZ155" s="191">
        <f xml:space="preserve"> 'FS Sem'!EZ$59</f>
        <v>0</v>
      </c>
      <c r="FA155" s="191">
        <f xml:space="preserve"> 'FS Sem'!FA$59</f>
        <v>0</v>
      </c>
      <c r="FB155" s="191">
        <f xml:space="preserve"> 'FS Sem'!FB$59</f>
        <v>0</v>
      </c>
      <c r="FC155" s="191">
        <f xml:space="preserve"> 'FS Sem'!FC$59</f>
        <v>0</v>
      </c>
      <c r="FD155" s="191">
        <f xml:space="preserve"> 'FS Sem'!FD$59</f>
        <v>0</v>
      </c>
      <c r="FE155" s="191">
        <f xml:space="preserve"> 'FS Sem'!FE$59</f>
        <v>0</v>
      </c>
      <c r="FF155" s="191">
        <f xml:space="preserve"> 'FS Sem'!FF$59</f>
        <v>0</v>
      </c>
      <c r="FG155" s="191">
        <f xml:space="preserve"> 'FS Sem'!FG$59</f>
        <v>0</v>
      </c>
      <c r="FH155" s="191">
        <f xml:space="preserve"> 'FS Sem'!FH$59</f>
        <v>0</v>
      </c>
      <c r="FI155" s="191">
        <f xml:space="preserve"> 'FS Sem'!FI$59</f>
        <v>0</v>
      </c>
      <c r="FJ155" s="191">
        <f xml:space="preserve"> 'FS Sem'!FJ$59</f>
        <v>0</v>
      </c>
      <c r="FK155" s="191">
        <f xml:space="preserve"> 'FS Sem'!FK$59</f>
        <v>0</v>
      </c>
      <c r="FL155" s="191">
        <f xml:space="preserve"> 'FS Sem'!FL$59</f>
        <v>0</v>
      </c>
      <c r="FM155" s="191">
        <f xml:space="preserve"> 'FS Sem'!FM$59</f>
        <v>0</v>
      </c>
      <c r="FN155" s="191">
        <f xml:space="preserve"> 'FS Sem'!FN$59</f>
        <v>0</v>
      </c>
      <c r="FO155" s="191">
        <f xml:space="preserve"> 'FS Sem'!FO$59</f>
        <v>0</v>
      </c>
      <c r="FP155" s="191">
        <f xml:space="preserve"> 'FS Sem'!FP$59</f>
        <v>0</v>
      </c>
      <c r="FQ155" s="191">
        <f xml:space="preserve"> 'FS Sem'!FQ$59</f>
        <v>0</v>
      </c>
      <c r="FR155" s="191">
        <f xml:space="preserve"> 'FS Sem'!FR$59</f>
        <v>0</v>
      </c>
      <c r="FS155" s="191">
        <f xml:space="preserve"> 'FS Sem'!FS$59</f>
        <v>0</v>
      </c>
      <c r="FT155" s="191">
        <f xml:space="preserve"> 'FS Sem'!FT$59</f>
        <v>0</v>
      </c>
      <c r="FU155" s="191">
        <f xml:space="preserve"> 'FS Sem'!FU$59</f>
        <v>0</v>
      </c>
      <c r="FV155" s="191">
        <f xml:space="preserve"> 'FS Sem'!FV$59</f>
        <v>0</v>
      </c>
      <c r="FW155" s="191">
        <f xml:space="preserve"> 'FS Sem'!FW$59</f>
        <v>0</v>
      </c>
      <c r="FX155" s="191">
        <f xml:space="preserve"> 'FS Sem'!FX$59</f>
        <v>0</v>
      </c>
      <c r="FY155" s="191">
        <f xml:space="preserve"> 'FS Sem'!FY$59</f>
        <v>0</v>
      </c>
      <c r="FZ155" s="191">
        <f xml:space="preserve"> 'FS Sem'!FZ$59</f>
        <v>0</v>
      </c>
      <c r="GA155" s="191">
        <f xml:space="preserve"> 'FS Sem'!GA$59</f>
        <v>0</v>
      </c>
      <c r="GB155" s="191">
        <f xml:space="preserve"> 'FS Sem'!GB$59</f>
        <v>0</v>
      </c>
      <c r="GC155" s="191">
        <f xml:space="preserve"> 'FS Sem'!GC$59</f>
        <v>0</v>
      </c>
      <c r="GD155" s="191">
        <f xml:space="preserve"> 'FS Sem'!GD$59</f>
        <v>0</v>
      </c>
      <c r="GE155" s="191">
        <f xml:space="preserve"> 'FS Sem'!GE$59</f>
        <v>0</v>
      </c>
      <c r="GF155" s="191">
        <f xml:space="preserve"> 'FS Sem'!GF$59</f>
        <v>0</v>
      </c>
      <c r="GG155" s="191">
        <f xml:space="preserve"> 'FS Sem'!GG$59</f>
        <v>0</v>
      </c>
      <c r="GH155" s="191">
        <f xml:space="preserve"> 'FS Sem'!GH$59</f>
        <v>0</v>
      </c>
      <c r="GI155" s="191">
        <f xml:space="preserve"> 'FS Sem'!GI$59</f>
        <v>0</v>
      </c>
      <c r="GJ155" s="191">
        <f xml:space="preserve"> 'FS Sem'!GJ$59</f>
        <v>0</v>
      </c>
    </row>
    <row r="156" spans="1:192" s="521" customFormat="1" x14ac:dyDescent="0.25">
      <c r="A156" s="15"/>
      <c r="B156" s="15"/>
      <c r="C156" s="21"/>
      <c r="D156" s="48"/>
      <c r="E156" s="46" t="s">
        <v>596</v>
      </c>
      <c r="F156" s="38"/>
      <c r="G156" s="38" t="str">
        <f xml:space="preserve"> SMU</f>
        <v>$ 000s</v>
      </c>
      <c r="H156" s="38"/>
      <c r="I156" s="38"/>
      <c r="J156" s="38">
        <f t="shared" ref="J156:AO156" si="446" xml:space="preserve"> MAX(0, SUM(J154:J155))</f>
        <v>0</v>
      </c>
      <c r="K156" s="38">
        <f t="shared" si="446"/>
        <v>0</v>
      </c>
      <c r="L156" s="38">
        <f t="shared" si="446"/>
        <v>5.935128174314741E-3</v>
      </c>
      <c r="M156" s="38">
        <f t="shared" si="446"/>
        <v>6.8687391067214776E-3</v>
      </c>
      <c r="N156" s="38">
        <f t="shared" si="446"/>
        <v>7.540235328633571E-3</v>
      </c>
      <c r="O156" s="38">
        <f t="shared" si="446"/>
        <v>8.2159058401884977E-3</v>
      </c>
      <c r="P156" s="38">
        <f t="shared" si="446"/>
        <v>4.5021799228379678E-3</v>
      </c>
      <c r="Q156" s="38">
        <f t="shared" si="446"/>
        <v>4725.8198083410443</v>
      </c>
      <c r="R156" s="38">
        <f t="shared" si="446"/>
        <v>4742.1661931506515</v>
      </c>
      <c r="S156" s="38">
        <f t="shared" si="446"/>
        <v>4772.4333761962043</v>
      </c>
      <c r="T156" s="38">
        <f t="shared" si="446"/>
        <v>4710.1768426982853</v>
      </c>
      <c r="U156" s="38">
        <f t="shared" si="446"/>
        <v>4732.4864650069976</v>
      </c>
      <c r="V156" s="38">
        <f t="shared" si="446"/>
        <v>4662.3090716591341</v>
      </c>
      <c r="W156" s="38">
        <f t="shared" si="446"/>
        <v>4699.8463116936036</v>
      </c>
      <c r="X156" s="38">
        <f t="shared" si="446"/>
        <v>4643.7612060301399</v>
      </c>
      <c r="Y156" s="38">
        <f t="shared" si="446"/>
        <v>4636.9957982502256</v>
      </c>
      <c r="Z156" s="38">
        <f t="shared" si="446"/>
        <v>4588.4351265918758</v>
      </c>
      <c r="AA156" s="38">
        <f t="shared" si="446"/>
        <v>4609.3477102023589</v>
      </c>
      <c r="AB156" s="38">
        <f t="shared" si="446"/>
        <v>4546.7245158139722</v>
      </c>
      <c r="AC156" s="38">
        <f t="shared" si="446"/>
        <v>4567.2168560875471</v>
      </c>
      <c r="AD156" s="38">
        <f t="shared" si="446"/>
        <v>4496.9501645687797</v>
      </c>
      <c r="AE156" s="38">
        <f t="shared" si="446"/>
        <v>4532.0530022879811</v>
      </c>
      <c r="AF156" s="38">
        <f t="shared" si="446"/>
        <v>4475.3390796096446</v>
      </c>
      <c r="AG156" s="38">
        <f t="shared" si="446"/>
        <v>4467.7575601293083</v>
      </c>
      <c r="AH156" s="38">
        <f t="shared" si="446"/>
        <v>4418.2390075101903</v>
      </c>
      <c r="AI156" s="38">
        <f t="shared" si="446"/>
        <v>4437.2409243675484</v>
      </c>
      <c r="AJ156" s="38">
        <f t="shared" si="446"/>
        <v>4374.1828614169135</v>
      </c>
      <c r="AK156" s="38">
        <f t="shared" si="446"/>
        <v>4392.7371257061332</v>
      </c>
      <c r="AL156" s="38">
        <f t="shared" si="446"/>
        <v>4322.3283992318338</v>
      </c>
      <c r="AM156" s="38">
        <f t="shared" si="446"/>
        <v>4354.8400453350059</v>
      </c>
      <c r="AN156" s="38">
        <f t="shared" si="446"/>
        <v>4297.4136116933551</v>
      </c>
      <c r="AO156" s="38">
        <f t="shared" si="446"/>
        <v>4288.9507126717381</v>
      </c>
      <c r="AP156" s="38">
        <f t="shared" ref="AP156:BD156" si="447" xml:space="preserve"> MAX(0, SUM(AP154:AP155))</f>
        <v>4238.3710006168876</v>
      </c>
      <c r="AQ156" s="38">
        <f t="shared" si="447"/>
        <v>4255.3335793885253</v>
      </c>
      <c r="AR156" s="38">
        <f t="shared" si="447"/>
        <v>4191.7671158719731</v>
      </c>
      <c r="AS156" s="38">
        <f t="shared" si="447"/>
        <v>4208.2523140654357</v>
      </c>
      <c r="AT156" s="38">
        <f t="shared" si="447"/>
        <v>4137.6448267032047</v>
      </c>
      <c r="AU156" s="38">
        <f t="shared" si="447"/>
        <v>4167.3952077414051</v>
      </c>
      <c r="AV156" s="38">
        <f t="shared" si="447"/>
        <v>4109.1659185102671</v>
      </c>
      <c r="AW156" s="38">
        <f t="shared" si="447"/>
        <v>9098.8181023767393</v>
      </c>
      <c r="AX156" s="38">
        <f t="shared" si="447"/>
        <v>8966.6122466078814</v>
      </c>
      <c r="AY156" s="38">
        <f t="shared" si="447"/>
        <v>13997.386111558648</v>
      </c>
      <c r="AZ156" s="38">
        <f t="shared" si="447"/>
        <v>13772.116665120941</v>
      </c>
      <c r="BA156" s="38">
        <f t="shared" si="447"/>
        <v>13819.501079721898</v>
      </c>
      <c r="BB156" s="38">
        <f t="shared" si="447"/>
        <v>12669.457242392482</v>
      </c>
      <c r="BC156" s="38">
        <f t="shared" si="447"/>
        <v>11076.05185144998</v>
      </c>
      <c r="BD156" s="38">
        <f t="shared" si="447"/>
        <v>11851.55078705479</v>
      </c>
      <c r="BE156" s="38">
        <f t="shared" ref="BE156:DP156" si="448" xml:space="preserve"> MAX(0, SUM(BE154:BE155))</f>
        <v>3321.2012058315286</v>
      </c>
      <c r="BF156" s="38">
        <f t="shared" si="448"/>
        <v>8.0035533756017685E-11</v>
      </c>
      <c r="BG156" s="38">
        <f t="shared" si="448"/>
        <v>8.0035533756017685E-11</v>
      </c>
      <c r="BH156" s="38">
        <f t="shared" si="448"/>
        <v>8.0035533756017685E-11</v>
      </c>
      <c r="BI156" s="38">
        <f t="shared" si="448"/>
        <v>8.0035533756017685E-11</v>
      </c>
      <c r="BJ156" s="38">
        <f t="shared" si="448"/>
        <v>8.0035533756017685E-11</v>
      </c>
      <c r="BK156" s="38">
        <f t="shared" si="448"/>
        <v>8.0035533756017685E-11</v>
      </c>
      <c r="BL156" s="38">
        <f t="shared" si="448"/>
        <v>8.0035533756017685E-11</v>
      </c>
      <c r="BM156" s="38">
        <f t="shared" si="448"/>
        <v>8.0035533756017685E-11</v>
      </c>
      <c r="BN156" s="38">
        <f t="shared" si="448"/>
        <v>8.0035533756017685E-11</v>
      </c>
      <c r="BO156" s="38">
        <f t="shared" si="448"/>
        <v>8.0035533756017685E-11</v>
      </c>
      <c r="BP156" s="38">
        <f t="shared" si="448"/>
        <v>8.0035533756017685E-11</v>
      </c>
      <c r="BQ156" s="38">
        <f t="shared" si="448"/>
        <v>8.0035533756017685E-11</v>
      </c>
      <c r="BR156" s="38">
        <f t="shared" si="448"/>
        <v>8.0035533756017685E-11</v>
      </c>
      <c r="BS156" s="38">
        <f t="shared" si="448"/>
        <v>8.0035533756017685E-11</v>
      </c>
      <c r="BT156" s="38">
        <f t="shared" si="448"/>
        <v>8.0035533756017685E-11</v>
      </c>
      <c r="BU156" s="38">
        <f t="shared" si="448"/>
        <v>8.0035533756017685E-11</v>
      </c>
      <c r="BV156" s="38">
        <f t="shared" si="448"/>
        <v>8.0035533756017685E-11</v>
      </c>
      <c r="BW156" s="38">
        <f t="shared" si="448"/>
        <v>8.0035533756017685E-11</v>
      </c>
      <c r="BX156" s="38">
        <f t="shared" si="448"/>
        <v>8.0035533756017685E-11</v>
      </c>
      <c r="BY156" s="38">
        <f t="shared" si="448"/>
        <v>8.0035533756017685E-11</v>
      </c>
      <c r="BZ156" s="38">
        <f t="shared" si="448"/>
        <v>8.0035533756017685E-11</v>
      </c>
      <c r="CA156" s="38">
        <f t="shared" si="448"/>
        <v>8.0035533756017685E-11</v>
      </c>
      <c r="CB156" s="38">
        <f t="shared" si="448"/>
        <v>8.0035533756017685E-11</v>
      </c>
      <c r="CC156" s="38">
        <f t="shared" si="448"/>
        <v>8.0035533756017685E-11</v>
      </c>
      <c r="CD156" s="38">
        <f t="shared" si="448"/>
        <v>8.0035533756017685E-11</v>
      </c>
      <c r="CE156" s="38">
        <f t="shared" si="448"/>
        <v>8.0035533756017685E-11</v>
      </c>
      <c r="CF156" s="38">
        <f t="shared" si="448"/>
        <v>8.0035533756017685E-11</v>
      </c>
      <c r="CG156" s="38">
        <f t="shared" si="448"/>
        <v>8.0035533756017685E-11</v>
      </c>
      <c r="CH156" s="38">
        <f t="shared" si="448"/>
        <v>8.0035533756017685E-11</v>
      </c>
      <c r="CI156" s="38">
        <f t="shared" si="448"/>
        <v>8.0035533756017685E-11</v>
      </c>
      <c r="CJ156" s="38">
        <f t="shared" si="448"/>
        <v>8.0035533756017685E-11</v>
      </c>
      <c r="CK156" s="38">
        <f t="shared" si="448"/>
        <v>8.0035533756017685E-11</v>
      </c>
      <c r="CL156" s="38">
        <f t="shared" si="448"/>
        <v>8.0035533756017685E-11</v>
      </c>
      <c r="CM156" s="38">
        <f t="shared" si="448"/>
        <v>8.0035533756017685E-11</v>
      </c>
      <c r="CN156" s="38">
        <f t="shared" si="448"/>
        <v>8.0035533756017685E-11</v>
      </c>
      <c r="CO156" s="38">
        <f t="shared" si="448"/>
        <v>8.0035533756017685E-11</v>
      </c>
      <c r="CP156" s="38">
        <f t="shared" si="448"/>
        <v>8.0035533756017685E-11</v>
      </c>
      <c r="CQ156" s="38">
        <f t="shared" si="448"/>
        <v>8.0035533756017685E-11</v>
      </c>
      <c r="CR156" s="38">
        <f t="shared" si="448"/>
        <v>8.0035533756017685E-11</v>
      </c>
      <c r="CS156" s="38">
        <f t="shared" si="448"/>
        <v>8.0035533756017685E-11</v>
      </c>
      <c r="CT156" s="38">
        <f t="shared" si="448"/>
        <v>8.0035533756017685E-11</v>
      </c>
      <c r="CU156" s="38">
        <f t="shared" si="448"/>
        <v>8.0035533756017685E-11</v>
      </c>
      <c r="CV156" s="38">
        <f t="shared" si="448"/>
        <v>8.0035533756017685E-11</v>
      </c>
      <c r="CW156" s="38">
        <f t="shared" si="448"/>
        <v>8.0035533756017685E-11</v>
      </c>
      <c r="CX156" s="38">
        <f t="shared" si="448"/>
        <v>8.0035533756017685E-11</v>
      </c>
      <c r="CY156" s="38">
        <f t="shared" si="448"/>
        <v>8.0035533756017685E-11</v>
      </c>
      <c r="CZ156" s="38">
        <f t="shared" si="448"/>
        <v>8.0035533756017685E-11</v>
      </c>
      <c r="DA156" s="38">
        <f t="shared" si="448"/>
        <v>8.0035533756017685E-11</v>
      </c>
      <c r="DB156" s="38">
        <f t="shared" si="448"/>
        <v>8.0035533756017685E-11</v>
      </c>
      <c r="DC156" s="38">
        <f t="shared" si="448"/>
        <v>8.0035533756017685E-11</v>
      </c>
      <c r="DD156" s="38">
        <f t="shared" si="448"/>
        <v>8.0035533756017685E-11</v>
      </c>
      <c r="DE156" s="38">
        <f t="shared" si="448"/>
        <v>8.0035533756017685E-11</v>
      </c>
      <c r="DF156" s="38">
        <f t="shared" si="448"/>
        <v>8.0035533756017685E-11</v>
      </c>
      <c r="DG156" s="38">
        <f t="shared" si="448"/>
        <v>8.0035533756017685E-11</v>
      </c>
      <c r="DH156" s="38">
        <f t="shared" si="448"/>
        <v>8.0035533756017685E-11</v>
      </c>
      <c r="DI156" s="38">
        <f t="shared" si="448"/>
        <v>8.0035533756017685E-11</v>
      </c>
      <c r="DJ156" s="38">
        <f t="shared" si="448"/>
        <v>8.0035533756017685E-11</v>
      </c>
      <c r="DK156" s="38">
        <f t="shared" si="448"/>
        <v>8.0035533756017685E-11</v>
      </c>
      <c r="DL156" s="38">
        <f t="shared" si="448"/>
        <v>8.0035533756017685E-11</v>
      </c>
      <c r="DM156" s="38">
        <f t="shared" si="448"/>
        <v>8.0035533756017685E-11</v>
      </c>
      <c r="DN156" s="38">
        <f t="shared" si="448"/>
        <v>8.0035533756017685E-11</v>
      </c>
      <c r="DO156" s="38">
        <f t="shared" si="448"/>
        <v>8.0035533756017685E-11</v>
      </c>
      <c r="DP156" s="38">
        <f t="shared" si="448"/>
        <v>8.0035533756017685E-11</v>
      </c>
      <c r="DQ156" s="38">
        <f t="shared" ref="DQ156:GB156" si="449" xml:space="preserve"> MAX(0, SUM(DQ154:DQ155))</f>
        <v>8.0035533756017685E-11</v>
      </c>
      <c r="DR156" s="38">
        <f t="shared" si="449"/>
        <v>8.0035533756017685E-11</v>
      </c>
      <c r="DS156" s="38">
        <f t="shared" si="449"/>
        <v>8.0035533756017685E-11</v>
      </c>
      <c r="DT156" s="38">
        <f t="shared" si="449"/>
        <v>8.0035533756017685E-11</v>
      </c>
      <c r="DU156" s="38">
        <f t="shared" si="449"/>
        <v>8.0035533756017685E-11</v>
      </c>
      <c r="DV156" s="38">
        <f t="shared" si="449"/>
        <v>8.0035533756017685E-11</v>
      </c>
      <c r="DW156" s="38">
        <f t="shared" si="449"/>
        <v>8.0035533756017685E-11</v>
      </c>
      <c r="DX156" s="38">
        <f t="shared" si="449"/>
        <v>8.0035533756017685E-11</v>
      </c>
      <c r="DY156" s="38">
        <f t="shared" si="449"/>
        <v>8.0035533756017685E-11</v>
      </c>
      <c r="DZ156" s="38">
        <f t="shared" si="449"/>
        <v>8.0035533756017685E-11</v>
      </c>
      <c r="EA156" s="38">
        <f t="shared" si="449"/>
        <v>8.0035533756017685E-11</v>
      </c>
      <c r="EB156" s="38">
        <f t="shared" si="449"/>
        <v>8.0035533756017685E-11</v>
      </c>
      <c r="EC156" s="38">
        <f t="shared" si="449"/>
        <v>8.0035533756017685E-11</v>
      </c>
      <c r="ED156" s="38">
        <f t="shared" si="449"/>
        <v>8.0035533756017685E-11</v>
      </c>
      <c r="EE156" s="38">
        <f t="shared" si="449"/>
        <v>8.0035533756017685E-11</v>
      </c>
      <c r="EF156" s="38">
        <f t="shared" si="449"/>
        <v>8.0035533756017685E-11</v>
      </c>
      <c r="EG156" s="38">
        <f t="shared" si="449"/>
        <v>8.0035533756017685E-11</v>
      </c>
      <c r="EH156" s="38">
        <f t="shared" si="449"/>
        <v>8.0035533756017685E-11</v>
      </c>
      <c r="EI156" s="38">
        <f t="shared" si="449"/>
        <v>8.0035533756017685E-11</v>
      </c>
      <c r="EJ156" s="38">
        <f t="shared" si="449"/>
        <v>8.0035533756017685E-11</v>
      </c>
      <c r="EK156" s="38">
        <f t="shared" si="449"/>
        <v>8.0035533756017685E-11</v>
      </c>
      <c r="EL156" s="38">
        <f t="shared" si="449"/>
        <v>8.0035533756017685E-11</v>
      </c>
      <c r="EM156" s="38">
        <f t="shared" si="449"/>
        <v>8.0035533756017685E-11</v>
      </c>
      <c r="EN156" s="38">
        <f t="shared" si="449"/>
        <v>8.0035533756017685E-11</v>
      </c>
      <c r="EO156" s="38">
        <f t="shared" si="449"/>
        <v>8.0035533756017685E-11</v>
      </c>
      <c r="EP156" s="38">
        <f t="shared" si="449"/>
        <v>8.0035533756017685E-11</v>
      </c>
      <c r="EQ156" s="38">
        <f t="shared" si="449"/>
        <v>8.0035533756017685E-11</v>
      </c>
      <c r="ER156" s="38">
        <f t="shared" si="449"/>
        <v>8.0035533756017685E-11</v>
      </c>
      <c r="ES156" s="38">
        <f t="shared" si="449"/>
        <v>8.0035533756017685E-11</v>
      </c>
      <c r="ET156" s="38">
        <f t="shared" si="449"/>
        <v>8.0035533756017685E-11</v>
      </c>
      <c r="EU156" s="38">
        <f t="shared" si="449"/>
        <v>8.0035533756017685E-11</v>
      </c>
      <c r="EV156" s="38">
        <f t="shared" si="449"/>
        <v>8.0035533756017685E-11</v>
      </c>
      <c r="EW156" s="38">
        <f t="shared" si="449"/>
        <v>8.0035533756017685E-11</v>
      </c>
      <c r="EX156" s="38">
        <f t="shared" si="449"/>
        <v>8.0035533756017685E-11</v>
      </c>
      <c r="EY156" s="38">
        <f t="shared" si="449"/>
        <v>8.0035533756017685E-11</v>
      </c>
      <c r="EZ156" s="38">
        <f t="shared" si="449"/>
        <v>8.0035533756017685E-11</v>
      </c>
      <c r="FA156" s="38">
        <f t="shared" si="449"/>
        <v>8.0035533756017685E-11</v>
      </c>
      <c r="FB156" s="38">
        <f t="shared" si="449"/>
        <v>8.0035533756017685E-11</v>
      </c>
      <c r="FC156" s="38">
        <f t="shared" si="449"/>
        <v>8.0035533756017685E-11</v>
      </c>
      <c r="FD156" s="38">
        <f t="shared" si="449"/>
        <v>8.0035533756017685E-11</v>
      </c>
      <c r="FE156" s="38">
        <f t="shared" si="449"/>
        <v>8.0035533756017685E-11</v>
      </c>
      <c r="FF156" s="38">
        <f t="shared" si="449"/>
        <v>8.0035533756017685E-11</v>
      </c>
      <c r="FG156" s="38">
        <f t="shared" si="449"/>
        <v>8.0035533756017685E-11</v>
      </c>
      <c r="FH156" s="38">
        <f t="shared" si="449"/>
        <v>8.0035533756017685E-11</v>
      </c>
      <c r="FI156" s="38">
        <f t="shared" si="449"/>
        <v>8.0035533756017685E-11</v>
      </c>
      <c r="FJ156" s="38">
        <f t="shared" si="449"/>
        <v>8.0035533756017685E-11</v>
      </c>
      <c r="FK156" s="38">
        <f t="shared" si="449"/>
        <v>8.0035533756017685E-11</v>
      </c>
      <c r="FL156" s="38">
        <f t="shared" si="449"/>
        <v>8.0035533756017685E-11</v>
      </c>
      <c r="FM156" s="38">
        <f t="shared" si="449"/>
        <v>8.0035533756017685E-11</v>
      </c>
      <c r="FN156" s="38">
        <f t="shared" si="449"/>
        <v>8.0035533756017685E-11</v>
      </c>
      <c r="FO156" s="38">
        <f t="shared" si="449"/>
        <v>8.0035533756017685E-11</v>
      </c>
      <c r="FP156" s="38">
        <f t="shared" si="449"/>
        <v>8.0035533756017685E-11</v>
      </c>
      <c r="FQ156" s="38">
        <f t="shared" si="449"/>
        <v>8.0035533756017685E-11</v>
      </c>
      <c r="FR156" s="38">
        <f t="shared" si="449"/>
        <v>8.0035533756017685E-11</v>
      </c>
      <c r="FS156" s="38">
        <f t="shared" si="449"/>
        <v>8.0035533756017685E-11</v>
      </c>
      <c r="FT156" s="38">
        <f t="shared" si="449"/>
        <v>8.0035533756017685E-11</v>
      </c>
      <c r="FU156" s="38">
        <f t="shared" si="449"/>
        <v>8.0035533756017685E-11</v>
      </c>
      <c r="FV156" s="38">
        <f t="shared" si="449"/>
        <v>8.0035533756017685E-11</v>
      </c>
      <c r="FW156" s="38">
        <f t="shared" si="449"/>
        <v>8.0035533756017685E-11</v>
      </c>
      <c r="FX156" s="38">
        <f t="shared" si="449"/>
        <v>8.0035533756017685E-11</v>
      </c>
      <c r="FY156" s="38">
        <f t="shared" si="449"/>
        <v>8.0035533756017685E-11</v>
      </c>
      <c r="FZ156" s="38">
        <f t="shared" si="449"/>
        <v>8.0035533756017685E-11</v>
      </c>
      <c r="GA156" s="38">
        <f t="shared" si="449"/>
        <v>8.0035533756017685E-11</v>
      </c>
      <c r="GB156" s="38">
        <f t="shared" si="449"/>
        <v>8.0035533756017685E-11</v>
      </c>
      <c r="GC156" s="38">
        <f t="shared" ref="GC156:GJ156" si="450" xml:space="preserve"> MAX(0, SUM(GC154:GC155))</f>
        <v>8.0035533756017685E-11</v>
      </c>
      <c r="GD156" s="38">
        <f t="shared" si="450"/>
        <v>8.0035533756017685E-11</v>
      </c>
      <c r="GE156" s="38">
        <f t="shared" si="450"/>
        <v>8.0035533756017685E-11</v>
      </c>
      <c r="GF156" s="38">
        <f t="shared" si="450"/>
        <v>8.0035533756017685E-11</v>
      </c>
      <c r="GG156" s="38">
        <f t="shared" si="450"/>
        <v>8.0035533756017685E-11</v>
      </c>
      <c r="GH156" s="38">
        <f t="shared" si="450"/>
        <v>8.0035533756017685E-11</v>
      </c>
      <c r="GI156" s="38">
        <f t="shared" si="450"/>
        <v>8.0035533756017685E-11</v>
      </c>
      <c r="GJ156" s="38">
        <f t="shared" si="450"/>
        <v>8.0035533756017685E-11</v>
      </c>
    </row>
    <row r="157" spans="1:192" x14ac:dyDescent="0.25">
      <c r="E157" s="6"/>
    </row>
    <row r="158" spans="1:192" x14ac:dyDescent="0.25">
      <c r="E158" s="12" t="str">
        <f t="shared" ref="E158:AJ158" si="451" xml:space="preserve"> E$150</f>
        <v>Shareholder loan interest expense POS</v>
      </c>
      <c r="F158" s="12">
        <f t="shared" si="451"/>
        <v>0</v>
      </c>
      <c r="G158" s="12" t="str">
        <f t="shared" si="451"/>
        <v>$ 000s</v>
      </c>
      <c r="H158" s="12">
        <f t="shared" si="451"/>
        <v>125351.89588671888</v>
      </c>
      <c r="I158" s="12">
        <f t="shared" si="451"/>
        <v>0</v>
      </c>
      <c r="J158" s="12">
        <f t="shared" si="451"/>
        <v>0</v>
      </c>
      <c r="K158" s="12">
        <f t="shared" si="451"/>
        <v>0</v>
      </c>
      <c r="L158" s="12">
        <f t="shared" si="451"/>
        <v>0</v>
      </c>
      <c r="M158" s="12">
        <f t="shared" si="451"/>
        <v>0</v>
      </c>
      <c r="N158" s="12">
        <f t="shared" si="451"/>
        <v>0</v>
      </c>
      <c r="O158" s="12">
        <f t="shared" si="451"/>
        <v>0</v>
      </c>
      <c r="P158" s="12">
        <f t="shared" si="451"/>
        <v>0</v>
      </c>
      <c r="Q158" s="12">
        <f t="shared" si="451"/>
        <v>4109.450601030725</v>
      </c>
      <c r="R158" s="12">
        <f t="shared" si="451"/>
        <v>4082.2687189883404</v>
      </c>
      <c r="S158" s="12">
        <f t="shared" si="451"/>
        <v>4053.1672403777825</v>
      </c>
      <c r="T158" s="12">
        <f t="shared" si="451"/>
        <v>4021.44760378819</v>
      </c>
      <c r="U158" s="12">
        <f t="shared" si="451"/>
        <v>3991.0746443522548</v>
      </c>
      <c r="V158" s="12">
        <f t="shared" si="451"/>
        <v>3958.3783830613806</v>
      </c>
      <c r="W158" s="12">
        <f t="shared" si="451"/>
        <v>3927.3350396942196</v>
      </c>
      <c r="X158" s="12">
        <f t="shared" si="451"/>
        <v>3893.2672925990473</v>
      </c>
      <c r="Y158" s="12">
        <f t="shared" si="451"/>
        <v>3860.1705110167354</v>
      </c>
      <c r="Z158" s="12">
        <f t="shared" si="451"/>
        <v>3825.9125158497391</v>
      </c>
      <c r="AA158" s="12">
        <f t="shared" si="451"/>
        <v>3792.2852687160107</v>
      </c>
      <c r="AB158" s="12">
        <f t="shared" si="451"/>
        <v>3756.2528150464632</v>
      </c>
      <c r="AC158" s="12">
        <f t="shared" si="451"/>
        <v>3721.3930130426161</v>
      </c>
      <c r="AD158" s="12">
        <f t="shared" si="451"/>
        <v>3684.0921815643351</v>
      </c>
      <c r="AE158" s="12">
        <f t="shared" si="451"/>
        <v>3648.2451445138386</v>
      </c>
      <c r="AF158" s="12">
        <f t="shared" si="451"/>
        <v>3609.2692179859991</v>
      </c>
      <c r="AG158" s="12">
        <f t="shared" si="451"/>
        <v>3571.0755370883962</v>
      </c>
      <c r="AH158" s="12">
        <f t="shared" si="451"/>
        <v>3531.5318598722924</v>
      </c>
      <c r="AI158" s="12">
        <f t="shared" si="451"/>
        <v>3492.4280746614613</v>
      </c>
      <c r="AJ158" s="12">
        <f t="shared" si="451"/>
        <v>3450.7618279894232</v>
      </c>
      <c r="AK158" s="12">
        <f t="shared" ref="AK158:CV158" si="452" xml:space="preserve"> AK$150</f>
        <v>3410.038960415271</v>
      </c>
      <c r="AL158" s="12">
        <f t="shared" si="452"/>
        <v>3366.7019713259442</v>
      </c>
      <c r="AM158" s="12">
        <f t="shared" si="452"/>
        <v>3324.5588458552943</v>
      </c>
      <c r="AN158" s="12">
        <f t="shared" si="452"/>
        <v>3279.1234449582389</v>
      </c>
      <c r="AO158" s="12">
        <f t="shared" si="452"/>
        <v>3234.2168486052205</v>
      </c>
      <c r="AP158" s="12">
        <f t="shared" si="452"/>
        <v>3187.7030851998875</v>
      </c>
      <c r="AQ158" s="12">
        <f t="shared" si="452"/>
        <v>3141.3686301299981</v>
      </c>
      <c r="AR158" s="12">
        <f t="shared" si="452"/>
        <v>3092.2427758676968</v>
      </c>
      <c r="AS158" s="12">
        <f t="shared" si="452"/>
        <v>3043.753752473508</v>
      </c>
      <c r="AT158" s="12">
        <f t="shared" si="452"/>
        <v>2992.3993659073039</v>
      </c>
      <c r="AU158" s="12">
        <f t="shared" si="452"/>
        <v>2941.8940410862051</v>
      </c>
      <c r="AV158" s="12">
        <f t="shared" si="452"/>
        <v>2887.8494396367105</v>
      </c>
      <c r="AW158" s="12">
        <f t="shared" si="452"/>
        <v>2833.9893829183866</v>
      </c>
      <c r="AX158" s="12">
        <f t="shared" si="452"/>
        <v>2557.7104363902731</v>
      </c>
      <c r="AY158" s="12">
        <f t="shared" si="452"/>
        <v>2275.0778665596767</v>
      </c>
      <c r="AZ158" s="12">
        <f t="shared" si="452"/>
        <v>1758.1240729552221</v>
      </c>
      <c r="BA158" s="12">
        <f t="shared" si="452"/>
        <v>1228.3069996407139</v>
      </c>
      <c r="BB158" s="12">
        <f t="shared" si="452"/>
        <v>673.03534070913361</v>
      </c>
      <c r="BC158" s="12">
        <f t="shared" si="452"/>
        <v>143.99313484489792</v>
      </c>
      <c r="BD158" s="12">
        <f t="shared" si="452"/>
        <v>0</v>
      </c>
      <c r="BE158" s="12">
        <f t="shared" si="452"/>
        <v>0</v>
      </c>
      <c r="BF158" s="12">
        <f t="shared" si="452"/>
        <v>0</v>
      </c>
      <c r="BG158" s="12">
        <f t="shared" si="452"/>
        <v>0</v>
      </c>
      <c r="BH158" s="12">
        <f t="shared" si="452"/>
        <v>0</v>
      </c>
      <c r="BI158" s="12">
        <f t="shared" si="452"/>
        <v>0</v>
      </c>
      <c r="BJ158" s="12">
        <f t="shared" si="452"/>
        <v>0</v>
      </c>
      <c r="BK158" s="12">
        <f t="shared" si="452"/>
        <v>0</v>
      </c>
      <c r="BL158" s="12">
        <f t="shared" si="452"/>
        <v>0</v>
      </c>
      <c r="BM158" s="12">
        <f t="shared" si="452"/>
        <v>0</v>
      </c>
      <c r="BN158" s="12">
        <f t="shared" si="452"/>
        <v>0</v>
      </c>
      <c r="BO158" s="12">
        <f t="shared" si="452"/>
        <v>0</v>
      </c>
      <c r="BP158" s="12">
        <f t="shared" si="452"/>
        <v>0</v>
      </c>
      <c r="BQ158" s="12">
        <f t="shared" si="452"/>
        <v>0</v>
      </c>
      <c r="BR158" s="12">
        <f t="shared" si="452"/>
        <v>0</v>
      </c>
      <c r="BS158" s="12">
        <f t="shared" si="452"/>
        <v>0</v>
      </c>
      <c r="BT158" s="12">
        <f t="shared" si="452"/>
        <v>0</v>
      </c>
      <c r="BU158" s="12">
        <f t="shared" si="452"/>
        <v>0</v>
      </c>
      <c r="BV158" s="12">
        <f t="shared" si="452"/>
        <v>0</v>
      </c>
      <c r="BW158" s="12">
        <f t="shared" si="452"/>
        <v>0</v>
      </c>
      <c r="BX158" s="12">
        <f t="shared" si="452"/>
        <v>0</v>
      </c>
      <c r="BY158" s="12">
        <f t="shared" si="452"/>
        <v>0</v>
      </c>
      <c r="BZ158" s="12">
        <f t="shared" si="452"/>
        <v>0</v>
      </c>
      <c r="CA158" s="12">
        <f t="shared" si="452"/>
        <v>0</v>
      </c>
      <c r="CB158" s="12">
        <f t="shared" si="452"/>
        <v>0</v>
      </c>
      <c r="CC158" s="12">
        <f t="shared" si="452"/>
        <v>0</v>
      </c>
      <c r="CD158" s="12">
        <f t="shared" si="452"/>
        <v>0</v>
      </c>
      <c r="CE158" s="12">
        <f t="shared" si="452"/>
        <v>0</v>
      </c>
      <c r="CF158" s="12">
        <f t="shared" si="452"/>
        <v>0</v>
      </c>
      <c r="CG158" s="12">
        <f t="shared" si="452"/>
        <v>0</v>
      </c>
      <c r="CH158" s="12">
        <f t="shared" si="452"/>
        <v>0</v>
      </c>
      <c r="CI158" s="12">
        <f t="shared" si="452"/>
        <v>0</v>
      </c>
      <c r="CJ158" s="12">
        <f t="shared" si="452"/>
        <v>0</v>
      </c>
      <c r="CK158" s="12">
        <f t="shared" si="452"/>
        <v>0</v>
      </c>
      <c r="CL158" s="12">
        <f t="shared" si="452"/>
        <v>0</v>
      </c>
      <c r="CM158" s="12">
        <f t="shared" si="452"/>
        <v>0</v>
      </c>
      <c r="CN158" s="12">
        <f t="shared" si="452"/>
        <v>0</v>
      </c>
      <c r="CO158" s="12">
        <f t="shared" si="452"/>
        <v>0</v>
      </c>
      <c r="CP158" s="12">
        <f t="shared" si="452"/>
        <v>0</v>
      </c>
      <c r="CQ158" s="12">
        <f t="shared" si="452"/>
        <v>0</v>
      </c>
      <c r="CR158" s="12">
        <f t="shared" si="452"/>
        <v>0</v>
      </c>
      <c r="CS158" s="12">
        <f t="shared" si="452"/>
        <v>0</v>
      </c>
      <c r="CT158" s="12">
        <f t="shared" si="452"/>
        <v>0</v>
      </c>
      <c r="CU158" s="12">
        <f t="shared" si="452"/>
        <v>0</v>
      </c>
      <c r="CV158" s="12">
        <f t="shared" si="452"/>
        <v>0</v>
      </c>
      <c r="CW158" s="12">
        <f t="shared" ref="CW158:FH158" si="453" xml:space="preserve"> CW$150</f>
        <v>0</v>
      </c>
      <c r="CX158" s="12">
        <f t="shared" si="453"/>
        <v>0</v>
      </c>
      <c r="CY158" s="12">
        <f t="shared" si="453"/>
        <v>0</v>
      </c>
      <c r="CZ158" s="12">
        <f t="shared" si="453"/>
        <v>0</v>
      </c>
      <c r="DA158" s="12">
        <f t="shared" si="453"/>
        <v>0</v>
      </c>
      <c r="DB158" s="12">
        <f t="shared" si="453"/>
        <v>0</v>
      </c>
      <c r="DC158" s="12">
        <f t="shared" si="453"/>
        <v>0</v>
      </c>
      <c r="DD158" s="12">
        <f t="shared" si="453"/>
        <v>0</v>
      </c>
      <c r="DE158" s="12">
        <f t="shared" si="453"/>
        <v>0</v>
      </c>
      <c r="DF158" s="12">
        <f t="shared" si="453"/>
        <v>0</v>
      </c>
      <c r="DG158" s="12">
        <f t="shared" si="453"/>
        <v>0</v>
      </c>
      <c r="DH158" s="12">
        <f t="shared" si="453"/>
        <v>0</v>
      </c>
      <c r="DI158" s="12">
        <f t="shared" si="453"/>
        <v>0</v>
      </c>
      <c r="DJ158" s="12">
        <f t="shared" si="453"/>
        <v>0</v>
      </c>
      <c r="DK158" s="12">
        <f t="shared" si="453"/>
        <v>0</v>
      </c>
      <c r="DL158" s="12">
        <f t="shared" si="453"/>
        <v>0</v>
      </c>
      <c r="DM158" s="12">
        <f t="shared" si="453"/>
        <v>0</v>
      </c>
      <c r="DN158" s="12">
        <f t="shared" si="453"/>
        <v>0</v>
      </c>
      <c r="DO158" s="12">
        <f t="shared" si="453"/>
        <v>0</v>
      </c>
      <c r="DP158" s="12">
        <f t="shared" si="453"/>
        <v>0</v>
      </c>
      <c r="DQ158" s="12">
        <f t="shared" si="453"/>
        <v>0</v>
      </c>
      <c r="DR158" s="12">
        <f t="shared" si="453"/>
        <v>0</v>
      </c>
      <c r="DS158" s="12">
        <f t="shared" si="453"/>
        <v>0</v>
      </c>
      <c r="DT158" s="12">
        <f t="shared" si="453"/>
        <v>0</v>
      </c>
      <c r="DU158" s="12">
        <f t="shared" si="453"/>
        <v>0</v>
      </c>
      <c r="DV158" s="12">
        <f t="shared" si="453"/>
        <v>0</v>
      </c>
      <c r="DW158" s="12">
        <f t="shared" si="453"/>
        <v>0</v>
      </c>
      <c r="DX158" s="12">
        <f t="shared" si="453"/>
        <v>0</v>
      </c>
      <c r="DY158" s="12">
        <f t="shared" si="453"/>
        <v>0</v>
      </c>
      <c r="DZ158" s="12">
        <f t="shared" si="453"/>
        <v>0</v>
      </c>
      <c r="EA158" s="12">
        <f t="shared" si="453"/>
        <v>0</v>
      </c>
      <c r="EB158" s="12">
        <f t="shared" si="453"/>
        <v>0</v>
      </c>
      <c r="EC158" s="12">
        <f t="shared" si="453"/>
        <v>0</v>
      </c>
      <c r="ED158" s="12">
        <f t="shared" si="453"/>
        <v>0</v>
      </c>
      <c r="EE158" s="12">
        <f t="shared" si="453"/>
        <v>0</v>
      </c>
      <c r="EF158" s="12">
        <f t="shared" si="453"/>
        <v>0</v>
      </c>
      <c r="EG158" s="12">
        <f t="shared" si="453"/>
        <v>0</v>
      </c>
      <c r="EH158" s="12">
        <f t="shared" si="453"/>
        <v>0</v>
      </c>
      <c r="EI158" s="12">
        <f t="shared" si="453"/>
        <v>0</v>
      </c>
      <c r="EJ158" s="12">
        <f t="shared" si="453"/>
        <v>0</v>
      </c>
      <c r="EK158" s="12">
        <f t="shared" si="453"/>
        <v>0</v>
      </c>
      <c r="EL158" s="12">
        <f t="shared" si="453"/>
        <v>0</v>
      </c>
      <c r="EM158" s="12">
        <f t="shared" si="453"/>
        <v>0</v>
      </c>
      <c r="EN158" s="12">
        <f t="shared" si="453"/>
        <v>0</v>
      </c>
      <c r="EO158" s="12">
        <f t="shared" si="453"/>
        <v>0</v>
      </c>
      <c r="EP158" s="12">
        <f t="shared" si="453"/>
        <v>0</v>
      </c>
      <c r="EQ158" s="12">
        <f t="shared" si="453"/>
        <v>0</v>
      </c>
      <c r="ER158" s="12">
        <f t="shared" si="453"/>
        <v>0</v>
      </c>
      <c r="ES158" s="12">
        <f t="shared" si="453"/>
        <v>0</v>
      </c>
      <c r="ET158" s="12">
        <f t="shared" si="453"/>
        <v>0</v>
      </c>
      <c r="EU158" s="12">
        <f t="shared" si="453"/>
        <v>0</v>
      </c>
      <c r="EV158" s="12">
        <f t="shared" si="453"/>
        <v>0</v>
      </c>
      <c r="EW158" s="12">
        <f t="shared" si="453"/>
        <v>0</v>
      </c>
      <c r="EX158" s="12">
        <f t="shared" si="453"/>
        <v>0</v>
      </c>
      <c r="EY158" s="12">
        <f t="shared" si="453"/>
        <v>0</v>
      </c>
      <c r="EZ158" s="12">
        <f t="shared" si="453"/>
        <v>0</v>
      </c>
      <c r="FA158" s="12">
        <f t="shared" si="453"/>
        <v>0</v>
      </c>
      <c r="FB158" s="12">
        <f t="shared" si="453"/>
        <v>0</v>
      </c>
      <c r="FC158" s="12">
        <f t="shared" si="453"/>
        <v>0</v>
      </c>
      <c r="FD158" s="12">
        <f t="shared" si="453"/>
        <v>0</v>
      </c>
      <c r="FE158" s="12">
        <f t="shared" si="453"/>
        <v>0</v>
      </c>
      <c r="FF158" s="12">
        <f t="shared" si="453"/>
        <v>0</v>
      </c>
      <c r="FG158" s="12">
        <f t="shared" si="453"/>
        <v>0</v>
      </c>
      <c r="FH158" s="12">
        <f t="shared" si="453"/>
        <v>0</v>
      </c>
      <c r="FI158" s="12">
        <f t="shared" ref="FI158:GJ158" si="454" xml:space="preserve"> FI$150</f>
        <v>0</v>
      </c>
      <c r="FJ158" s="12">
        <f t="shared" si="454"/>
        <v>0</v>
      </c>
      <c r="FK158" s="12">
        <f t="shared" si="454"/>
        <v>0</v>
      </c>
      <c r="FL158" s="12">
        <f t="shared" si="454"/>
        <v>0</v>
      </c>
      <c r="FM158" s="12">
        <f t="shared" si="454"/>
        <v>0</v>
      </c>
      <c r="FN158" s="12">
        <f t="shared" si="454"/>
        <v>0</v>
      </c>
      <c r="FO158" s="12">
        <f t="shared" si="454"/>
        <v>0</v>
      </c>
      <c r="FP158" s="12">
        <f t="shared" si="454"/>
        <v>0</v>
      </c>
      <c r="FQ158" s="12">
        <f t="shared" si="454"/>
        <v>0</v>
      </c>
      <c r="FR158" s="12">
        <f t="shared" si="454"/>
        <v>0</v>
      </c>
      <c r="FS158" s="12">
        <f t="shared" si="454"/>
        <v>0</v>
      </c>
      <c r="FT158" s="12">
        <f t="shared" si="454"/>
        <v>0</v>
      </c>
      <c r="FU158" s="12">
        <f t="shared" si="454"/>
        <v>0</v>
      </c>
      <c r="FV158" s="12">
        <f t="shared" si="454"/>
        <v>0</v>
      </c>
      <c r="FW158" s="12">
        <f t="shared" si="454"/>
        <v>0</v>
      </c>
      <c r="FX158" s="12">
        <f t="shared" si="454"/>
        <v>0</v>
      </c>
      <c r="FY158" s="12">
        <f t="shared" si="454"/>
        <v>0</v>
      </c>
      <c r="FZ158" s="12">
        <f t="shared" si="454"/>
        <v>0</v>
      </c>
      <c r="GA158" s="12">
        <f t="shared" si="454"/>
        <v>0</v>
      </c>
      <c r="GB158" s="12">
        <f t="shared" si="454"/>
        <v>0</v>
      </c>
      <c r="GC158" s="12">
        <f t="shared" si="454"/>
        <v>0</v>
      </c>
      <c r="GD158" s="12">
        <f t="shared" si="454"/>
        <v>0</v>
      </c>
      <c r="GE158" s="12">
        <f t="shared" si="454"/>
        <v>0</v>
      </c>
      <c r="GF158" s="12">
        <f t="shared" si="454"/>
        <v>0</v>
      </c>
      <c r="GG158" s="12">
        <f t="shared" si="454"/>
        <v>0</v>
      </c>
      <c r="GH158" s="12">
        <f t="shared" si="454"/>
        <v>0</v>
      </c>
      <c r="GI158" s="12">
        <f t="shared" si="454"/>
        <v>0</v>
      </c>
      <c r="GJ158" s="12">
        <f t="shared" si="454"/>
        <v>0</v>
      </c>
    </row>
    <row r="159" spans="1:192" x14ac:dyDescent="0.25">
      <c r="E159" s="12" t="str">
        <f t="shared" ref="E159:AJ159" si="455" xml:space="preserve"> E$156</f>
        <v>Cash available for shareholder loan</v>
      </c>
      <c r="F159" s="12">
        <f t="shared" si="455"/>
        <v>0</v>
      </c>
      <c r="G159" s="12" t="str">
        <f t="shared" si="455"/>
        <v>$ 000s</v>
      </c>
      <c r="H159" s="12">
        <f t="shared" si="455"/>
        <v>0</v>
      </c>
      <c r="I159" s="12">
        <f t="shared" si="455"/>
        <v>0</v>
      </c>
      <c r="J159" s="12">
        <f t="shared" si="455"/>
        <v>0</v>
      </c>
      <c r="K159" s="12">
        <f t="shared" si="455"/>
        <v>0</v>
      </c>
      <c r="L159" s="12">
        <f t="shared" si="455"/>
        <v>5.935128174314741E-3</v>
      </c>
      <c r="M159" s="12">
        <f t="shared" si="455"/>
        <v>6.8687391067214776E-3</v>
      </c>
      <c r="N159" s="12">
        <f t="shared" si="455"/>
        <v>7.540235328633571E-3</v>
      </c>
      <c r="O159" s="12">
        <f t="shared" si="455"/>
        <v>8.2159058401884977E-3</v>
      </c>
      <c r="P159" s="12">
        <f t="shared" si="455"/>
        <v>4.5021799228379678E-3</v>
      </c>
      <c r="Q159" s="12">
        <f t="shared" si="455"/>
        <v>4725.8198083410443</v>
      </c>
      <c r="R159" s="12">
        <f t="shared" si="455"/>
        <v>4742.1661931506515</v>
      </c>
      <c r="S159" s="12">
        <f t="shared" si="455"/>
        <v>4772.4333761962043</v>
      </c>
      <c r="T159" s="12">
        <f t="shared" si="455"/>
        <v>4710.1768426982853</v>
      </c>
      <c r="U159" s="12">
        <f t="shared" si="455"/>
        <v>4732.4864650069976</v>
      </c>
      <c r="V159" s="12">
        <f t="shared" si="455"/>
        <v>4662.3090716591341</v>
      </c>
      <c r="W159" s="12">
        <f t="shared" si="455"/>
        <v>4699.8463116936036</v>
      </c>
      <c r="X159" s="12">
        <f t="shared" si="455"/>
        <v>4643.7612060301399</v>
      </c>
      <c r="Y159" s="12">
        <f t="shared" si="455"/>
        <v>4636.9957982502256</v>
      </c>
      <c r="Z159" s="12">
        <f t="shared" si="455"/>
        <v>4588.4351265918758</v>
      </c>
      <c r="AA159" s="12">
        <f t="shared" si="455"/>
        <v>4609.3477102023589</v>
      </c>
      <c r="AB159" s="12">
        <f t="shared" si="455"/>
        <v>4546.7245158139722</v>
      </c>
      <c r="AC159" s="12">
        <f t="shared" si="455"/>
        <v>4567.2168560875471</v>
      </c>
      <c r="AD159" s="12">
        <f t="shared" si="455"/>
        <v>4496.9501645687797</v>
      </c>
      <c r="AE159" s="12">
        <f t="shared" si="455"/>
        <v>4532.0530022879811</v>
      </c>
      <c r="AF159" s="12">
        <f t="shared" si="455"/>
        <v>4475.3390796096446</v>
      </c>
      <c r="AG159" s="12">
        <f t="shared" si="455"/>
        <v>4467.7575601293083</v>
      </c>
      <c r="AH159" s="12">
        <f t="shared" si="455"/>
        <v>4418.2390075101903</v>
      </c>
      <c r="AI159" s="12">
        <f t="shared" si="455"/>
        <v>4437.2409243675484</v>
      </c>
      <c r="AJ159" s="12">
        <f t="shared" si="455"/>
        <v>4374.1828614169135</v>
      </c>
      <c r="AK159" s="12">
        <f t="shared" ref="AK159:CV159" si="456" xml:space="preserve"> AK$156</f>
        <v>4392.7371257061332</v>
      </c>
      <c r="AL159" s="12">
        <f t="shared" si="456"/>
        <v>4322.3283992318338</v>
      </c>
      <c r="AM159" s="12">
        <f t="shared" si="456"/>
        <v>4354.8400453350059</v>
      </c>
      <c r="AN159" s="12">
        <f t="shared" si="456"/>
        <v>4297.4136116933551</v>
      </c>
      <c r="AO159" s="12">
        <f t="shared" si="456"/>
        <v>4288.9507126717381</v>
      </c>
      <c r="AP159" s="12">
        <f t="shared" si="456"/>
        <v>4238.3710006168876</v>
      </c>
      <c r="AQ159" s="12">
        <f t="shared" si="456"/>
        <v>4255.3335793885253</v>
      </c>
      <c r="AR159" s="12">
        <f t="shared" si="456"/>
        <v>4191.7671158719731</v>
      </c>
      <c r="AS159" s="12">
        <f t="shared" si="456"/>
        <v>4208.2523140654357</v>
      </c>
      <c r="AT159" s="12">
        <f t="shared" si="456"/>
        <v>4137.6448267032047</v>
      </c>
      <c r="AU159" s="12">
        <f t="shared" si="456"/>
        <v>4167.3952077414051</v>
      </c>
      <c r="AV159" s="12">
        <f t="shared" si="456"/>
        <v>4109.1659185102671</v>
      </c>
      <c r="AW159" s="12">
        <f t="shared" si="456"/>
        <v>9098.8181023767393</v>
      </c>
      <c r="AX159" s="12">
        <f t="shared" si="456"/>
        <v>8966.6122466078814</v>
      </c>
      <c r="AY159" s="12">
        <f t="shared" si="456"/>
        <v>13997.386111558648</v>
      </c>
      <c r="AZ159" s="12">
        <f t="shared" si="456"/>
        <v>13772.116665120941</v>
      </c>
      <c r="BA159" s="12">
        <f t="shared" si="456"/>
        <v>13819.501079721898</v>
      </c>
      <c r="BB159" s="12">
        <f t="shared" si="456"/>
        <v>12669.457242392482</v>
      </c>
      <c r="BC159" s="12">
        <f t="shared" si="456"/>
        <v>11076.05185144998</v>
      </c>
      <c r="BD159" s="12">
        <f t="shared" si="456"/>
        <v>11851.55078705479</v>
      </c>
      <c r="BE159" s="12">
        <f t="shared" si="456"/>
        <v>3321.2012058315286</v>
      </c>
      <c r="BF159" s="12">
        <f t="shared" si="456"/>
        <v>8.0035533756017685E-11</v>
      </c>
      <c r="BG159" s="12">
        <f t="shared" si="456"/>
        <v>8.0035533756017685E-11</v>
      </c>
      <c r="BH159" s="12">
        <f t="shared" si="456"/>
        <v>8.0035533756017685E-11</v>
      </c>
      <c r="BI159" s="12">
        <f t="shared" si="456"/>
        <v>8.0035533756017685E-11</v>
      </c>
      <c r="BJ159" s="12">
        <f t="shared" si="456"/>
        <v>8.0035533756017685E-11</v>
      </c>
      <c r="BK159" s="12">
        <f t="shared" si="456"/>
        <v>8.0035533756017685E-11</v>
      </c>
      <c r="BL159" s="12">
        <f t="shared" si="456"/>
        <v>8.0035533756017685E-11</v>
      </c>
      <c r="BM159" s="12">
        <f t="shared" si="456"/>
        <v>8.0035533756017685E-11</v>
      </c>
      <c r="BN159" s="12">
        <f t="shared" si="456"/>
        <v>8.0035533756017685E-11</v>
      </c>
      <c r="BO159" s="12">
        <f t="shared" si="456"/>
        <v>8.0035533756017685E-11</v>
      </c>
      <c r="BP159" s="12">
        <f t="shared" si="456"/>
        <v>8.0035533756017685E-11</v>
      </c>
      <c r="BQ159" s="12">
        <f t="shared" si="456"/>
        <v>8.0035533756017685E-11</v>
      </c>
      <c r="BR159" s="12">
        <f t="shared" si="456"/>
        <v>8.0035533756017685E-11</v>
      </c>
      <c r="BS159" s="12">
        <f t="shared" si="456"/>
        <v>8.0035533756017685E-11</v>
      </c>
      <c r="BT159" s="12">
        <f t="shared" si="456"/>
        <v>8.0035533756017685E-11</v>
      </c>
      <c r="BU159" s="12">
        <f t="shared" si="456"/>
        <v>8.0035533756017685E-11</v>
      </c>
      <c r="BV159" s="12">
        <f t="shared" si="456"/>
        <v>8.0035533756017685E-11</v>
      </c>
      <c r="BW159" s="12">
        <f t="shared" si="456"/>
        <v>8.0035533756017685E-11</v>
      </c>
      <c r="BX159" s="12">
        <f t="shared" si="456"/>
        <v>8.0035533756017685E-11</v>
      </c>
      <c r="BY159" s="12">
        <f t="shared" si="456"/>
        <v>8.0035533756017685E-11</v>
      </c>
      <c r="BZ159" s="12">
        <f t="shared" si="456"/>
        <v>8.0035533756017685E-11</v>
      </c>
      <c r="CA159" s="12">
        <f t="shared" si="456"/>
        <v>8.0035533756017685E-11</v>
      </c>
      <c r="CB159" s="12">
        <f t="shared" si="456"/>
        <v>8.0035533756017685E-11</v>
      </c>
      <c r="CC159" s="12">
        <f t="shared" si="456"/>
        <v>8.0035533756017685E-11</v>
      </c>
      <c r="CD159" s="12">
        <f t="shared" si="456"/>
        <v>8.0035533756017685E-11</v>
      </c>
      <c r="CE159" s="12">
        <f t="shared" si="456"/>
        <v>8.0035533756017685E-11</v>
      </c>
      <c r="CF159" s="12">
        <f t="shared" si="456"/>
        <v>8.0035533756017685E-11</v>
      </c>
      <c r="CG159" s="12">
        <f t="shared" si="456"/>
        <v>8.0035533756017685E-11</v>
      </c>
      <c r="CH159" s="12">
        <f t="shared" si="456"/>
        <v>8.0035533756017685E-11</v>
      </c>
      <c r="CI159" s="12">
        <f t="shared" si="456"/>
        <v>8.0035533756017685E-11</v>
      </c>
      <c r="CJ159" s="12">
        <f t="shared" si="456"/>
        <v>8.0035533756017685E-11</v>
      </c>
      <c r="CK159" s="12">
        <f t="shared" si="456"/>
        <v>8.0035533756017685E-11</v>
      </c>
      <c r="CL159" s="12">
        <f t="shared" si="456"/>
        <v>8.0035533756017685E-11</v>
      </c>
      <c r="CM159" s="12">
        <f t="shared" si="456"/>
        <v>8.0035533756017685E-11</v>
      </c>
      <c r="CN159" s="12">
        <f t="shared" si="456"/>
        <v>8.0035533756017685E-11</v>
      </c>
      <c r="CO159" s="12">
        <f t="shared" si="456"/>
        <v>8.0035533756017685E-11</v>
      </c>
      <c r="CP159" s="12">
        <f t="shared" si="456"/>
        <v>8.0035533756017685E-11</v>
      </c>
      <c r="CQ159" s="12">
        <f t="shared" si="456"/>
        <v>8.0035533756017685E-11</v>
      </c>
      <c r="CR159" s="12">
        <f t="shared" si="456"/>
        <v>8.0035533756017685E-11</v>
      </c>
      <c r="CS159" s="12">
        <f t="shared" si="456"/>
        <v>8.0035533756017685E-11</v>
      </c>
      <c r="CT159" s="12">
        <f t="shared" si="456"/>
        <v>8.0035533756017685E-11</v>
      </c>
      <c r="CU159" s="12">
        <f t="shared" si="456"/>
        <v>8.0035533756017685E-11</v>
      </c>
      <c r="CV159" s="12">
        <f t="shared" si="456"/>
        <v>8.0035533756017685E-11</v>
      </c>
      <c r="CW159" s="12">
        <f t="shared" ref="CW159:FH159" si="457" xml:space="preserve"> CW$156</f>
        <v>8.0035533756017685E-11</v>
      </c>
      <c r="CX159" s="12">
        <f t="shared" si="457"/>
        <v>8.0035533756017685E-11</v>
      </c>
      <c r="CY159" s="12">
        <f t="shared" si="457"/>
        <v>8.0035533756017685E-11</v>
      </c>
      <c r="CZ159" s="12">
        <f t="shared" si="457"/>
        <v>8.0035533756017685E-11</v>
      </c>
      <c r="DA159" s="12">
        <f t="shared" si="457"/>
        <v>8.0035533756017685E-11</v>
      </c>
      <c r="DB159" s="12">
        <f t="shared" si="457"/>
        <v>8.0035533756017685E-11</v>
      </c>
      <c r="DC159" s="12">
        <f t="shared" si="457"/>
        <v>8.0035533756017685E-11</v>
      </c>
      <c r="DD159" s="12">
        <f t="shared" si="457"/>
        <v>8.0035533756017685E-11</v>
      </c>
      <c r="DE159" s="12">
        <f t="shared" si="457"/>
        <v>8.0035533756017685E-11</v>
      </c>
      <c r="DF159" s="12">
        <f t="shared" si="457"/>
        <v>8.0035533756017685E-11</v>
      </c>
      <c r="DG159" s="12">
        <f t="shared" si="457"/>
        <v>8.0035533756017685E-11</v>
      </c>
      <c r="DH159" s="12">
        <f t="shared" si="457"/>
        <v>8.0035533756017685E-11</v>
      </c>
      <c r="DI159" s="12">
        <f t="shared" si="457"/>
        <v>8.0035533756017685E-11</v>
      </c>
      <c r="DJ159" s="12">
        <f t="shared" si="457"/>
        <v>8.0035533756017685E-11</v>
      </c>
      <c r="DK159" s="12">
        <f t="shared" si="457"/>
        <v>8.0035533756017685E-11</v>
      </c>
      <c r="DL159" s="12">
        <f t="shared" si="457"/>
        <v>8.0035533756017685E-11</v>
      </c>
      <c r="DM159" s="12">
        <f t="shared" si="457"/>
        <v>8.0035533756017685E-11</v>
      </c>
      <c r="DN159" s="12">
        <f t="shared" si="457"/>
        <v>8.0035533756017685E-11</v>
      </c>
      <c r="DO159" s="12">
        <f t="shared" si="457"/>
        <v>8.0035533756017685E-11</v>
      </c>
      <c r="DP159" s="12">
        <f t="shared" si="457"/>
        <v>8.0035533756017685E-11</v>
      </c>
      <c r="DQ159" s="12">
        <f t="shared" si="457"/>
        <v>8.0035533756017685E-11</v>
      </c>
      <c r="DR159" s="12">
        <f t="shared" si="457"/>
        <v>8.0035533756017685E-11</v>
      </c>
      <c r="DS159" s="12">
        <f t="shared" si="457"/>
        <v>8.0035533756017685E-11</v>
      </c>
      <c r="DT159" s="12">
        <f t="shared" si="457"/>
        <v>8.0035533756017685E-11</v>
      </c>
      <c r="DU159" s="12">
        <f t="shared" si="457"/>
        <v>8.0035533756017685E-11</v>
      </c>
      <c r="DV159" s="12">
        <f t="shared" si="457"/>
        <v>8.0035533756017685E-11</v>
      </c>
      <c r="DW159" s="12">
        <f t="shared" si="457"/>
        <v>8.0035533756017685E-11</v>
      </c>
      <c r="DX159" s="12">
        <f t="shared" si="457"/>
        <v>8.0035533756017685E-11</v>
      </c>
      <c r="DY159" s="12">
        <f t="shared" si="457"/>
        <v>8.0035533756017685E-11</v>
      </c>
      <c r="DZ159" s="12">
        <f t="shared" si="457"/>
        <v>8.0035533756017685E-11</v>
      </c>
      <c r="EA159" s="12">
        <f t="shared" si="457"/>
        <v>8.0035533756017685E-11</v>
      </c>
      <c r="EB159" s="12">
        <f t="shared" si="457"/>
        <v>8.0035533756017685E-11</v>
      </c>
      <c r="EC159" s="12">
        <f t="shared" si="457"/>
        <v>8.0035533756017685E-11</v>
      </c>
      <c r="ED159" s="12">
        <f t="shared" si="457"/>
        <v>8.0035533756017685E-11</v>
      </c>
      <c r="EE159" s="12">
        <f t="shared" si="457"/>
        <v>8.0035533756017685E-11</v>
      </c>
      <c r="EF159" s="12">
        <f t="shared" si="457"/>
        <v>8.0035533756017685E-11</v>
      </c>
      <c r="EG159" s="12">
        <f t="shared" si="457"/>
        <v>8.0035533756017685E-11</v>
      </c>
      <c r="EH159" s="12">
        <f t="shared" si="457"/>
        <v>8.0035533756017685E-11</v>
      </c>
      <c r="EI159" s="12">
        <f t="shared" si="457"/>
        <v>8.0035533756017685E-11</v>
      </c>
      <c r="EJ159" s="12">
        <f t="shared" si="457"/>
        <v>8.0035533756017685E-11</v>
      </c>
      <c r="EK159" s="12">
        <f t="shared" si="457"/>
        <v>8.0035533756017685E-11</v>
      </c>
      <c r="EL159" s="12">
        <f t="shared" si="457"/>
        <v>8.0035533756017685E-11</v>
      </c>
      <c r="EM159" s="12">
        <f t="shared" si="457"/>
        <v>8.0035533756017685E-11</v>
      </c>
      <c r="EN159" s="12">
        <f t="shared" si="457"/>
        <v>8.0035533756017685E-11</v>
      </c>
      <c r="EO159" s="12">
        <f t="shared" si="457"/>
        <v>8.0035533756017685E-11</v>
      </c>
      <c r="EP159" s="12">
        <f t="shared" si="457"/>
        <v>8.0035533756017685E-11</v>
      </c>
      <c r="EQ159" s="12">
        <f t="shared" si="457"/>
        <v>8.0035533756017685E-11</v>
      </c>
      <c r="ER159" s="12">
        <f t="shared" si="457"/>
        <v>8.0035533756017685E-11</v>
      </c>
      <c r="ES159" s="12">
        <f t="shared" si="457"/>
        <v>8.0035533756017685E-11</v>
      </c>
      <c r="ET159" s="12">
        <f t="shared" si="457"/>
        <v>8.0035533756017685E-11</v>
      </c>
      <c r="EU159" s="12">
        <f t="shared" si="457"/>
        <v>8.0035533756017685E-11</v>
      </c>
      <c r="EV159" s="12">
        <f t="shared" si="457"/>
        <v>8.0035533756017685E-11</v>
      </c>
      <c r="EW159" s="12">
        <f t="shared" si="457"/>
        <v>8.0035533756017685E-11</v>
      </c>
      <c r="EX159" s="12">
        <f t="shared" si="457"/>
        <v>8.0035533756017685E-11</v>
      </c>
      <c r="EY159" s="12">
        <f t="shared" si="457"/>
        <v>8.0035533756017685E-11</v>
      </c>
      <c r="EZ159" s="12">
        <f t="shared" si="457"/>
        <v>8.0035533756017685E-11</v>
      </c>
      <c r="FA159" s="12">
        <f t="shared" si="457"/>
        <v>8.0035533756017685E-11</v>
      </c>
      <c r="FB159" s="12">
        <f t="shared" si="457"/>
        <v>8.0035533756017685E-11</v>
      </c>
      <c r="FC159" s="12">
        <f t="shared" si="457"/>
        <v>8.0035533756017685E-11</v>
      </c>
      <c r="FD159" s="12">
        <f t="shared" si="457"/>
        <v>8.0035533756017685E-11</v>
      </c>
      <c r="FE159" s="12">
        <f t="shared" si="457"/>
        <v>8.0035533756017685E-11</v>
      </c>
      <c r="FF159" s="12">
        <f t="shared" si="457"/>
        <v>8.0035533756017685E-11</v>
      </c>
      <c r="FG159" s="12">
        <f t="shared" si="457"/>
        <v>8.0035533756017685E-11</v>
      </c>
      <c r="FH159" s="12">
        <f t="shared" si="457"/>
        <v>8.0035533756017685E-11</v>
      </c>
      <c r="FI159" s="12">
        <f t="shared" ref="FI159:GJ159" si="458" xml:space="preserve"> FI$156</f>
        <v>8.0035533756017685E-11</v>
      </c>
      <c r="FJ159" s="12">
        <f t="shared" si="458"/>
        <v>8.0035533756017685E-11</v>
      </c>
      <c r="FK159" s="12">
        <f t="shared" si="458"/>
        <v>8.0035533756017685E-11</v>
      </c>
      <c r="FL159" s="12">
        <f t="shared" si="458"/>
        <v>8.0035533756017685E-11</v>
      </c>
      <c r="FM159" s="12">
        <f t="shared" si="458"/>
        <v>8.0035533756017685E-11</v>
      </c>
      <c r="FN159" s="12">
        <f t="shared" si="458"/>
        <v>8.0035533756017685E-11</v>
      </c>
      <c r="FO159" s="12">
        <f t="shared" si="458"/>
        <v>8.0035533756017685E-11</v>
      </c>
      <c r="FP159" s="12">
        <f t="shared" si="458"/>
        <v>8.0035533756017685E-11</v>
      </c>
      <c r="FQ159" s="12">
        <f t="shared" si="458"/>
        <v>8.0035533756017685E-11</v>
      </c>
      <c r="FR159" s="12">
        <f t="shared" si="458"/>
        <v>8.0035533756017685E-11</v>
      </c>
      <c r="FS159" s="12">
        <f t="shared" si="458"/>
        <v>8.0035533756017685E-11</v>
      </c>
      <c r="FT159" s="12">
        <f t="shared" si="458"/>
        <v>8.0035533756017685E-11</v>
      </c>
      <c r="FU159" s="12">
        <f t="shared" si="458"/>
        <v>8.0035533756017685E-11</v>
      </c>
      <c r="FV159" s="12">
        <f t="shared" si="458"/>
        <v>8.0035533756017685E-11</v>
      </c>
      <c r="FW159" s="12">
        <f t="shared" si="458"/>
        <v>8.0035533756017685E-11</v>
      </c>
      <c r="FX159" s="12">
        <f t="shared" si="458"/>
        <v>8.0035533756017685E-11</v>
      </c>
      <c r="FY159" s="12">
        <f t="shared" si="458"/>
        <v>8.0035533756017685E-11</v>
      </c>
      <c r="FZ159" s="12">
        <f t="shared" si="458"/>
        <v>8.0035533756017685E-11</v>
      </c>
      <c r="GA159" s="12">
        <f t="shared" si="458"/>
        <v>8.0035533756017685E-11</v>
      </c>
      <c r="GB159" s="12">
        <f t="shared" si="458"/>
        <v>8.0035533756017685E-11</v>
      </c>
      <c r="GC159" s="12">
        <f t="shared" si="458"/>
        <v>8.0035533756017685E-11</v>
      </c>
      <c r="GD159" s="12">
        <f t="shared" si="458"/>
        <v>8.0035533756017685E-11</v>
      </c>
      <c r="GE159" s="12">
        <f t="shared" si="458"/>
        <v>8.0035533756017685E-11</v>
      </c>
      <c r="GF159" s="12">
        <f t="shared" si="458"/>
        <v>8.0035533756017685E-11</v>
      </c>
      <c r="GG159" s="12">
        <f t="shared" si="458"/>
        <v>8.0035533756017685E-11</v>
      </c>
      <c r="GH159" s="12">
        <f t="shared" si="458"/>
        <v>8.0035533756017685E-11</v>
      </c>
      <c r="GI159" s="12">
        <f t="shared" si="458"/>
        <v>8.0035533756017685E-11</v>
      </c>
      <c r="GJ159" s="12">
        <f t="shared" si="458"/>
        <v>8.0035533756017685E-11</v>
      </c>
    </row>
    <row r="160" spans="1:192" s="193" customFormat="1" x14ac:dyDescent="0.25">
      <c r="A160" s="142"/>
      <c r="B160" s="142"/>
      <c r="C160" s="143"/>
      <c r="D160" s="144"/>
      <c r="E160" s="192" t="s">
        <v>452</v>
      </c>
      <c r="F160" s="192"/>
      <c r="G160" s="192" t="str">
        <f xml:space="preserve"> SMU</f>
        <v>$ 000s</v>
      </c>
      <c r="H160" s="192">
        <f xml:space="preserve"> SUM(J160:GJ160)</f>
        <v>125351.89588671888</v>
      </c>
      <c r="I160" s="145"/>
      <c r="J160" s="192">
        <f t="shared" ref="J160:AO160" si="459" xml:space="preserve"> MIN(J158:J159)</f>
        <v>0</v>
      </c>
      <c r="K160" s="192">
        <f t="shared" si="459"/>
        <v>0</v>
      </c>
      <c r="L160" s="192">
        <f t="shared" si="459"/>
        <v>0</v>
      </c>
      <c r="M160" s="192">
        <f t="shared" si="459"/>
        <v>0</v>
      </c>
      <c r="N160" s="192">
        <f t="shared" si="459"/>
        <v>0</v>
      </c>
      <c r="O160" s="192">
        <f t="shared" si="459"/>
        <v>0</v>
      </c>
      <c r="P160" s="192">
        <f t="shared" si="459"/>
        <v>0</v>
      </c>
      <c r="Q160" s="192">
        <f t="shared" si="459"/>
        <v>4109.450601030725</v>
      </c>
      <c r="R160" s="192">
        <f t="shared" si="459"/>
        <v>4082.2687189883404</v>
      </c>
      <c r="S160" s="192">
        <f t="shared" si="459"/>
        <v>4053.1672403777825</v>
      </c>
      <c r="T160" s="192">
        <f t="shared" si="459"/>
        <v>4021.44760378819</v>
      </c>
      <c r="U160" s="192">
        <f t="shared" si="459"/>
        <v>3991.0746443522548</v>
      </c>
      <c r="V160" s="192">
        <f t="shared" si="459"/>
        <v>3958.3783830613806</v>
      </c>
      <c r="W160" s="192">
        <f t="shared" si="459"/>
        <v>3927.3350396942196</v>
      </c>
      <c r="X160" s="192">
        <f t="shared" si="459"/>
        <v>3893.2672925990473</v>
      </c>
      <c r="Y160" s="192">
        <f t="shared" si="459"/>
        <v>3860.1705110167354</v>
      </c>
      <c r="Z160" s="192">
        <f t="shared" si="459"/>
        <v>3825.9125158497391</v>
      </c>
      <c r="AA160" s="192">
        <f t="shared" si="459"/>
        <v>3792.2852687160107</v>
      </c>
      <c r="AB160" s="192">
        <f t="shared" si="459"/>
        <v>3756.2528150464632</v>
      </c>
      <c r="AC160" s="192">
        <f t="shared" si="459"/>
        <v>3721.3930130426161</v>
      </c>
      <c r="AD160" s="192">
        <f t="shared" si="459"/>
        <v>3684.0921815643351</v>
      </c>
      <c r="AE160" s="192">
        <f t="shared" si="459"/>
        <v>3648.2451445138386</v>
      </c>
      <c r="AF160" s="192">
        <f t="shared" si="459"/>
        <v>3609.2692179859991</v>
      </c>
      <c r="AG160" s="192">
        <f t="shared" si="459"/>
        <v>3571.0755370883962</v>
      </c>
      <c r="AH160" s="192">
        <f t="shared" si="459"/>
        <v>3531.5318598722924</v>
      </c>
      <c r="AI160" s="192">
        <f t="shared" si="459"/>
        <v>3492.4280746614613</v>
      </c>
      <c r="AJ160" s="192">
        <f t="shared" si="459"/>
        <v>3450.7618279894232</v>
      </c>
      <c r="AK160" s="192">
        <f t="shared" si="459"/>
        <v>3410.038960415271</v>
      </c>
      <c r="AL160" s="192">
        <f t="shared" si="459"/>
        <v>3366.7019713259442</v>
      </c>
      <c r="AM160" s="192">
        <f t="shared" si="459"/>
        <v>3324.5588458552943</v>
      </c>
      <c r="AN160" s="192">
        <f t="shared" si="459"/>
        <v>3279.1234449582389</v>
      </c>
      <c r="AO160" s="192">
        <f t="shared" si="459"/>
        <v>3234.2168486052205</v>
      </c>
      <c r="AP160" s="192">
        <f t="shared" ref="AP160:BD160" si="460" xml:space="preserve"> MIN(AP158:AP159)</f>
        <v>3187.7030851998875</v>
      </c>
      <c r="AQ160" s="192">
        <f t="shared" si="460"/>
        <v>3141.3686301299981</v>
      </c>
      <c r="AR160" s="192">
        <f t="shared" si="460"/>
        <v>3092.2427758676968</v>
      </c>
      <c r="AS160" s="192">
        <f t="shared" si="460"/>
        <v>3043.753752473508</v>
      </c>
      <c r="AT160" s="192">
        <f t="shared" si="460"/>
        <v>2992.3993659073039</v>
      </c>
      <c r="AU160" s="192">
        <f t="shared" si="460"/>
        <v>2941.8940410862051</v>
      </c>
      <c r="AV160" s="192">
        <f t="shared" si="460"/>
        <v>2887.8494396367105</v>
      </c>
      <c r="AW160" s="192">
        <f t="shared" si="460"/>
        <v>2833.9893829183866</v>
      </c>
      <c r="AX160" s="192">
        <f t="shared" si="460"/>
        <v>2557.7104363902731</v>
      </c>
      <c r="AY160" s="192">
        <f t="shared" si="460"/>
        <v>2275.0778665596767</v>
      </c>
      <c r="AZ160" s="192">
        <f t="shared" si="460"/>
        <v>1758.1240729552221</v>
      </c>
      <c r="BA160" s="192">
        <f t="shared" si="460"/>
        <v>1228.3069996407139</v>
      </c>
      <c r="BB160" s="192">
        <f t="shared" si="460"/>
        <v>673.03534070913361</v>
      </c>
      <c r="BC160" s="192">
        <f t="shared" si="460"/>
        <v>143.99313484489792</v>
      </c>
      <c r="BD160" s="192">
        <f t="shared" si="460"/>
        <v>0</v>
      </c>
      <c r="BE160" s="192">
        <f t="shared" ref="BE160:DP160" si="461" xml:space="preserve"> MIN(BE158:BE159)</f>
        <v>0</v>
      </c>
      <c r="BF160" s="192">
        <f t="shared" si="461"/>
        <v>0</v>
      </c>
      <c r="BG160" s="192">
        <f t="shared" si="461"/>
        <v>0</v>
      </c>
      <c r="BH160" s="192">
        <f t="shared" si="461"/>
        <v>0</v>
      </c>
      <c r="BI160" s="192">
        <f t="shared" si="461"/>
        <v>0</v>
      </c>
      <c r="BJ160" s="192">
        <f t="shared" si="461"/>
        <v>0</v>
      </c>
      <c r="BK160" s="192">
        <f t="shared" si="461"/>
        <v>0</v>
      </c>
      <c r="BL160" s="192">
        <f t="shared" si="461"/>
        <v>0</v>
      </c>
      <c r="BM160" s="192">
        <f t="shared" si="461"/>
        <v>0</v>
      </c>
      <c r="BN160" s="192">
        <f t="shared" si="461"/>
        <v>0</v>
      </c>
      <c r="BO160" s="192">
        <f t="shared" si="461"/>
        <v>0</v>
      </c>
      <c r="BP160" s="192">
        <f t="shared" si="461"/>
        <v>0</v>
      </c>
      <c r="BQ160" s="192">
        <f t="shared" si="461"/>
        <v>0</v>
      </c>
      <c r="BR160" s="192">
        <f t="shared" si="461"/>
        <v>0</v>
      </c>
      <c r="BS160" s="192">
        <f t="shared" si="461"/>
        <v>0</v>
      </c>
      <c r="BT160" s="192">
        <f t="shared" si="461"/>
        <v>0</v>
      </c>
      <c r="BU160" s="192">
        <f t="shared" si="461"/>
        <v>0</v>
      </c>
      <c r="BV160" s="192">
        <f t="shared" si="461"/>
        <v>0</v>
      </c>
      <c r="BW160" s="192">
        <f t="shared" si="461"/>
        <v>0</v>
      </c>
      <c r="BX160" s="192">
        <f t="shared" si="461"/>
        <v>0</v>
      </c>
      <c r="BY160" s="192">
        <f t="shared" si="461"/>
        <v>0</v>
      </c>
      <c r="BZ160" s="192">
        <f t="shared" si="461"/>
        <v>0</v>
      </c>
      <c r="CA160" s="192">
        <f t="shared" si="461"/>
        <v>0</v>
      </c>
      <c r="CB160" s="192">
        <f t="shared" si="461"/>
        <v>0</v>
      </c>
      <c r="CC160" s="192">
        <f t="shared" si="461"/>
        <v>0</v>
      </c>
      <c r="CD160" s="192">
        <f t="shared" si="461"/>
        <v>0</v>
      </c>
      <c r="CE160" s="192">
        <f t="shared" si="461"/>
        <v>0</v>
      </c>
      <c r="CF160" s="192">
        <f t="shared" si="461"/>
        <v>0</v>
      </c>
      <c r="CG160" s="192">
        <f t="shared" si="461"/>
        <v>0</v>
      </c>
      <c r="CH160" s="192">
        <f t="shared" si="461"/>
        <v>0</v>
      </c>
      <c r="CI160" s="192">
        <f t="shared" si="461"/>
        <v>0</v>
      </c>
      <c r="CJ160" s="192">
        <f t="shared" si="461"/>
        <v>0</v>
      </c>
      <c r="CK160" s="192">
        <f t="shared" si="461"/>
        <v>0</v>
      </c>
      <c r="CL160" s="192">
        <f t="shared" si="461"/>
        <v>0</v>
      </c>
      <c r="CM160" s="192">
        <f t="shared" si="461"/>
        <v>0</v>
      </c>
      <c r="CN160" s="192">
        <f t="shared" si="461"/>
        <v>0</v>
      </c>
      <c r="CO160" s="192">
        <f t="shared" si="461"/>
        <v>0</v>
      </c>
      <c r="CP160" s="192">
        <f t="shared" si="461"/>
        <v>0</v>
      </c>
      <c r="CQ160" s="192">
        <f t="shared" si="461"/>
        <v>0</v>
      </c>
      <c r="CR160" s="192">
        <f t="shared" si="461"/>
        <v>0</v>
      </c>
      <c r="CS160" s="192">
        <f t="shared" si="461"/>
        <v>0</v>
      </c>
      <c r="CT160" s="192">
        <f t="shared" si="461"/>
        <v>0</v>
      </c>
      <c r="CU160" s="192">
        <f t="shared" si="461"/>
        <v>0</v>
      </c>
      <c r="CV160" s="192">
        <f t="shared" si="461"/>
        <v>0</v>
      </c>
      <c r="CW160" s="192">
        <f t="shared" si="461"/>
        <v>0</v>
      </c>
      <c r="CX160" s="192">
        <f t="shared" si="461"/>
        <v>0</v>
      </c>
      <c r="CY160" s="192">
        <f t="shared" si="461"/>
        <v>0</v>
      </c>
      <c r="CZ160" s="192">
        <f t="shared" si="461"/>
        <v>0</v>
      </c>
      <c r="DA160" s="192">
        <f t="shared" si="461"/>
        <v>0</v>
      </c>
      <c r="DB160" s="192">
        <f t="shared" si="461"/>
        <v>0</v>
      </c>
      <c r="DC160" s="192">
        <f t="shared" si="461"/>
        <v>0</v>
      </c>
      <c r="DD160" s="192">
        <f t="shared" si="461"/>
        <v>0</v>
      </c>
      <c r="DE160" s="192">
        <f t="shared" si="461"/>
        <v>0</v>
      </c>
      <c r="DF160" s="192">
        <f t="shared" si="461"/>
        <v>0</v>
      </c>
      <c r="DG160" s="192">
        <f t="shared" si="461"/>
        <v>0</v>
      </c>
      <c r="DH160" s="192">
        <f t="shared" si="461"/>
        <v>0</v>
      </c>
      <c r="DI160" s="192">
        <f t="shared" si="461"/>
        <v>0</v>
      </c>
      <c r="DJ160" s="192">
        <f t="shared" si="461"/>
        <v>0</v>
      </c>
      <c r="DK160" s="192">
        <f t="shared" si="461"/>
        <v>0</v>
      </c>
      <c r="DL160" s="192">
        <f t="shared" si="461"/>
        <v>0</v>
      </c>
      <c r="DM160" s="192">
        <f t="shared" si="461"/>
        <v>0</v>
      </c>
      <c r="DN160" s="192">
        <f t="shared" si="461"/>
        <v>0</v>
      </c>
      <c r="DO160" s="192">
        <f t="shared" si="461"/>
        <v>0</v>
      </c>
      <c r="DP160" s="192">
        <f t="shared" si="461"/>
        <v>0</v>
      </c>
      <c r="DQ160" s="192">
        <f t="shared" ref="DQ160:GB160" si="462" xml:space="preserve"> MIN(DQ158:DQ159)</f>
        <v>0</v>
      </c>
      <c r="DR160" s="192">
        <f t="shared" si="462"/>
        <v>0</v>
      </c>
      <c r="DS160" s="192">
        <f t="shared" si="462"/>
        <v>0</v>
      </c>
      <c r="DT160" s="192">
        <f t="shared" si="462"/>
        <v>0</v>
      </c>
      <c r="DU160" s="192">
        <f t="shared" si="462"/>
        <v>0</v>
      </c>
      <c r="DV160" s="192">
        <f t="shared" si="462"/>
        <v>0</v>
      </c>
      <c r="DW160" s="192">
        <f t="shared" si="462"/>
        <v>0</v>
      </c>
      <c r="DX160" s="192">
        <f t="shared" si="462"/>
        <v>0</v>
      </c>
      <c r="DY160" s="192">
        <f t="shared" si="462"/>
        <v>0</v>
      </c>
      <c r="DZ160" s="192">
        <f t="shared" si="462"/>
        <v>0</v>
      </c>
      <c r="EA160" s="192">
        <f t="shared" si="462"/>
        <v>0</v>
      </c>
      <c r="EB160" s="192">
        <f t="shared" si="462"/>
        <v>0</v>
      </c>
      <c r="EC160" s="192">
        <f t="shared" si="462"/>
        <v>0</v>
      </c>
      <c r="ED160" s="192">
        <f t="shared" si="462"/>
        <v>0</v>
      </c>
      <c r="EE160" s="192">
        <f t="shared" si="462"/>
        <v>0</v>
      </c>
      <c r="EF160" s="192">
        <f t="shared" si="462"/>
        <v>0</v>
      </c>
      <c r="EG160" s="192">
        <f t="shared" si="462"/>
        <v>0</v>
      </c>
      <c r="EH160" s="192">
        <f t="shared" si="462"/>
        <v>0</v>
      </c>
      <c r="EI160" s="192">
        <f t="shared" si="462"/>
        <v>0</v>
      </c>
      <c r="EJ160" s="192">
        <f t="shared" si="462"/>
        <v>0</v>
      </c>
      <c r="EK160" s="192">
        <f t="shared" si="462"/>
        <v>0</v>
      </c>
      <c r="EL160" s="192">
        <f t="shared" si="462"/>
        <v>0</v>
      </c>
      <c r="EM160" s="192">
        <f t="shared" si="462"/>
        <v>0</v>
      </c>
      <c r="EN160" s="192">
        <f t="shared" si="462"/>
        <v>0</v>
      </c>
      <c r="EO160" s="192">
        <f t="shared" si="462"/>
        <v>0</v>
      </c>
      <c r="EP160" s="192">
        <f t="shared" si="462"/>
        <v>0</v>
      </c>
      <c r="EQ160" s="192">
        <f t="shared" si="462"/>
        <v>0</v>
      </c>
      <c r="ER160" s="192">
        <f t="shared" si="462"/>
        <v>0</v>
      </c>
      <c r="ES160" s="192">
        <f t="shared" si="462"/>
        <v>0</v>
      </c>
      <c r="ET160" s="192">
        <f t="shared" si="462"/>
        <v>0</v>
      </c>
      <c r="EU160" s="192">
        <f t="shared" si="462"/>
        <v>0</v>
      </c>
      <c r="EV160" s="192">
        <f t="shared" si="462"/>
        <v>0</v>
      </c>
      <c r="EW160" s="192">
        <f t="shared" si="462"/>
        <v>0</v>
      </c>
      <c r="EX160" s="192">
        <f t="shared" si="462"/>
        <v>0</v>
      </c>
      <c r="EY160" s="192">
        <f t="shared" si="462"/>
        <v>0</v>
      </c>
      <c r="EZ160" s="192">
        <f t="shared" si="462"/>
        <v>0</v>
      </c>
      <c r="FA160" s="192">
        <f t="shared" si="462"/>
        <v>0</v>
      </c>
      <c r="FB160" s="192">
        <f t="shared" si="462"/>
        <v>0</v>
      </c>
      <c r="FC160" s="192">
        <f t="shared" si="462"/>
        <v>0</v>
      </c>
      <c r="FD160" s="192">
        <f t="shared" si="462"/>
        <v>0</v>
      </c>
      <c r="FE160" s="192">
        <f t="shared" si="462"/>
        <v>0</v>
      </c>
      <c r="FF160" s="192">
        <f t="shared" si="462"/>
        <v>0</v>
      </c>
      <c r="FG160" s="192">
        <f t="shared" si="462"/>
        <v>0</v>
      </c>
      <c r="FH160" s="192">
        <f t="shared" si="462"/>
        <v>0</v>
      </c>
      <c r="FI160" s="192">
        <f t="shared" si="462"/>
        <v>0</v>
      </c>
      <c r="FJ160" s="192">
        <f t="shared" si="462"/>
        <v>0</v>
      </c>
      <c r="FK160" s="192">
        <f t="shared" si="462"/>
        <v>0</v>
      </c>
      <c r="FL160" s="192">
        <f t="shared" si="462"/>
        <v>0</v>
      </c>
      <c r="FM160" s="192">
        <f t="shared" si="462"/>
        <v>0</v>
      </c>
      <c r="FN160" s="192">
        <f t="shared" si="462"/>
        <v>0</v>
      </c>
      <c r="FO160" s="192">
        <f t="shared" si="462"/>
        <v>0</v>
      </c>
      <c r="FP160" s="192">
        <f t="shared" si="462"/>
        <v>0</v>
      </c>
      <c r="FQ160" s="192">
        <f t="shared" si="462"/>
        <v>0</v>
      </c>
      <c r="FR160" s="192">
        <f t="shared" si="462"/>
        <v>0</v>
      </c>
      <c r="FS160" s="192">
        <f t="shared" si="462"/>
        <v>0</v>
      </c>
      <c r="FT160" s="192">
        <f t="shared" si="462"/>
        <v>0</v>
      </c>
      <c r="FU160" s="192">
        <f t="shared" si="462"/>
        <v>0</v>
      </c>
      <c r="FV160" s="192">
        <f t="shared" si="462"/>
        <v>0</v>
      </c>
      <c r="FW160" s="192">
        <f t="shared" si="462"/>
        <v>0</v>
      </c>
      <c r="FX160" s="192">
        <f t="shared" si="462"/>
        <v>0</v>
      </c>
      <c r="FY160" s="192">
        <f t="shared" si="462"/>
        <v>0</v>
      </c>
      <c r="FZ160" s="192">
        <f t="shared" si="462"/>
        <v>0</v>
      </c>
      <c r="GA160" s="192">
        <f t="shared" si="462"/>
        <v>0</v>
      </c>
      <c r="GB160" s="192">
        <f t="shared" si="462"/>
        <v>0</v>
      </c>
      <c r="GC160" s="192">
        <f t="shared" ref="GC160:GJ160" si="463" xml:space="preserve"> MIN(GC158:GC159)</f>
        <v>0</v>
      </c>
      <c r="GD160" s="192">
        <f t="shared" si="463"/>
        <v>0</v>
      </c>
      <c r="GE160" s="192">
        <f t="shared" si="463"/>
        <v>0</v>
      </c>
      <c r="GF160" s="192">
        <f t="shared" si="463"/>
        <v>0</v>
      </c>
      <c r="GG160" s="192">
        <f t="shared" si="463"/>
        <v>0</v>
      </c>
      <c r="GH160" s="192">
        <f t="shared" si="463"/>
        <v>0</v>
      </c>
      <c r="GI160" s="192">
        <f t="shared" si="463"/>
        <v>0</v>
      </c>
      <c r="GJ160" s="192">
        <f t="shared" si="463"/>
        <v>0</v>
      </c>
    </row>
    <row r="161" spans="1:192" s="193" customFormat="1" x14ac:dyDescent="0.25">
      <c r="A161" s="142"/>
      <c r="B161" s="142"/>
      <c r="C161" s="143"/>
      <c r="D161" s="144"/>
      <c r="E161" s="192" t="str">
        <f xml:space="preserve"> LEFT(E160, LEN(E160) - 4)</f>
        <v>Shareholder loan interest paid</v>
      </c>
      <c r="F161" s="192"/>
      <c r="G161" s="192" t="str">
        <f xml:space="preserve"> SMU</f>
        <v>$ 000s</v>
      </c>
      <c r="H161" s="192">
        <f xml:space="preserve"> SUM(J161:GJ161)</f>
        <v>-125351.89588671888</v>
      </c>
      <c r="I161" s="145"/>
      <c r="J161" s="192">
        <f t="shared" ref="J161:BD161" si="464" xml:space="preserve"> -1 * J160</f>
        <v>0</v>
      </c>
      <c r="K161" s="192">
        <f t="shared" si="464"/>
        <v>0</v>
      </c>
      <c r="L161" s="192">
        <f t="shared" si="464"/>
        <v>0</v>
      </c>
      <c r="M161" s="192">
        <f t="shared" si="464"/>
        <v>0</v>
      </c>
      <c r="N161" s="192">
        <f t="shared" si="464"/>
        <v>0</v>
      </c>
      <c r="O161" s="192">
        <f t="shared" si="464"/>
        <v>0</v>
      </c>
      <c r="P161" s="192">
        <f t="shared" si="464"/>
        <v>0</v>
      </c>
      <c r="Q161" s="192">
        <f t="shared" si="464"/>
        <v>-4109.450601030725</v>
      </c>
      <c r="R161" s="192">
        <f t="shared" si="464"/>
        <v>-4082.2687189883404</v>
      </c>
      <c r="S161" s="192">
        <f t="shared" si="464"/>
        <v>-4053.1672403777825</v>
      </c>
      <c r="T161" s="192">
        <f t="shared" si="464"/>
        <v>-4021.44760378819</v>
      </c>
      <c r="U161" s="192">
        <f t="shared" si="464"/>
        <v>-3991.0746443522548</v>
      </c>
      <c r="V161" s="192">
        <f t="shared" si="464"/>
        <v>-3958.3783830613806</v>
      </c>
      <c r="W161" s="192">
        <f t="shared" si="464"/>
        <v>-3927.3350396942196</v>
      </c>
      <c r="X161" s="192">
        <f t="shared" si="464"/>
        <v>-3893.2672925990473</v>
      </c>
      <c r="Y161" s="192">
        <f t="shared" si="464"/>
        <v>-3860.1705110167354</v>
      </c>
      <c r="Z161" s="192">
        <f t="shared" si="464"/>
        <v>-3825.9125158497391</v>
      </c>
      <c r="AA161" s="192">
        <f t="shared" si="464"/>
        <v>-3792.2852687160107</v>
      </c>
      <c r="AB161" s="192">
        <f t="shared" si="464"/>
        <v>-3756.2528150464632</v>
      </c>
      <c r="AC161" s="192">
        <f t="shared" si="464"/>
        <v>-3721.3930130426161</v>
      </c>
      <c r="AD161" s="192">
        <f t="shared" si="464"/>
        <v>-3684.0921815643351</v>
      </c>
      <c r="AE161" s="192">
        <f t="shared" si="464"/>
        <v>-3648.2451445138386</v>
      </c>
      <c r="AF161" s="192">
        <f t="shared" si="464"/>
        <v>-3609.2692179859991</v>
      </c>
      <c r="AG161" s="192">
        <f t="shared" si="464"/>
        <v>-3571.0755370883962</v>
      </c>
      <c r="AH161" s="192">
        <f t="shared" si="464"/>
        <v>-3531.5318598722924</v>
      </c>
      <c r="AI161" s="192">
        <f t="shared" si="464"/>
        <v>-3492.4280746614613</v>
      </c>
      <c r="AJ161" s="192">
        <f t="shared" si="464"/>
        <v>-3450.7618279894232</v>
      </c>
      <c r="AK161" s="192">
        <f t="shared" si="464"/>
        <v>-3410.038960415271</v>
      </c>
      <c r="AL161" s="192">
        <f t="shared" si="464"/>
        <v>-3366.7019713259442</v>
      </c>
      <c r="AM161" s="192">
        <f t="shared" si="464"/>
        <v>-3324.5588458552943</v>
      </c>
      <c r="AN161" s="192">
        <f t="shared" si="464"/>
        <v>-3279.1234449582389</v>
      </c>
      <c r="AO161" s="192">
        <f t="shared" si="464"/>
        <v>-3234.2168486052205</v>
      </c>
      <c r="AP161" s="192">
        <f t="shared" si="464"/>
        <v>-3187.7030851998875</v>
      </c>
      <c r="AQ161" s="192">
        <f t="shared" si="464"/>
        <v>-3141.3686301299981</v>
      </c>
      <c r="AR161" s="192">
        <f t="shared" si="464"/>
        <v>-3092.2427758676968</v>
      </c>
      <c r="AS161" s="192">
        <f t="shared" si="464"/>
        <v>-3043.753752473508</v>
      </c>
      <c r="AT161" s="192">
        <f t="shared" si="464"/>
        <v>-2992.3993659073039</v>
      </c>
      <c r="AU161" s="192">
        <f t="shared" si="464"/>
        <v>-2941.8940410862051</v>
      </c>
      <c r="AV161" s="192">
        <f t="shared" si="464"/>
        <v>-2887.8494396367105</v>
      </c>
      <c r="AW161" s="192">
        <f t="shared" si="464"/>
        <v>-2833.9893829183866</v>
      </c>
      <c r="AX161" s="192">
        <f t="shared" si="464"/>
        <v>-2557.7104363902731</v>
      </c>
      <c r="AY161" s="192">
        <f t="shared" si="464"/>
        <v>-2275.0778665596767</v>
      </c>
      <c r="AZ161" s="192">
        <f t="shared" si="464"/>
        <v>-1758.1240729552221</v>
      </c>
      <c r="BA161" s="192">
        <f t="shared" si="464"/>
        <v>-1228.3069996407139</v>
      </c>
      <c r="BB161" s="192">
        <f t="shared" si="464"/>
        <v>-673.03534070913361</v>
      </c>
      <c r="BC161" s="192">
        <f t="shared" si="464"/>
        <v>-143.99313484489792</v>
      </c>
      <c r="BD161" s="192">
        <f t="shared" si="464"/>
        <v>0</v>
      </c>
      <c r="BE161" s="192">
        <f t="shared" ref="BE161:DP161" si="465" xml:space="preserve"> -1 * BE160</f>
        <v>0</v>
      </c>
      <c r="BF161" s="192">
        <f t="shared" si="465"/>
        <v>0</v>
      </c>
      <c r="BG161" s="192">
        <f t="shared" si="465"/>
        <v>0</v>
      </c>
      <c r="BH161" s="192">
        <f t="shared" si="465"/>
        <v>0</v>
      </c>
      <c r="BI161" s="192">
        <f t="shared" si="465"/>
        <v>0</v>
      </c>
      <c r="BJ161" s="192">
        <f t="shared" si="465"/>
        <v>0</v>
      </c>
      <c r="BK161" s="192">
        <f t="shared" si="465"/>
        <v>0</v>
      </c>
      <c r="BL161" s="192">
        <f t="shared" si="465"/>
        <v>0</v>
      </c>
      <c r="BM161" s="192">
        <f t="shared" si="465"/>
        <v>0</v>
      </c>
      <c r="BN161" s="192">
        <f t="shared" si="465"/>
        <v>0</v>
      </c>
      <c r="BO161" s="192">
        <f t="shared" si="465"/>
        <v>0</v>
      </c>
      <c r="BP161" s="192">
        <f t="shared" si="465"/>
        <v>0</v>
      </c>
      <c r="BQ161" s="192">
        <f t="shared" si="465"/>
        <v>0</v>
      </c>
      <c r="BR161" s="192">
        <f t="shared" si="465"/>
        <v>0</v>
      </c>
      <c r="BS161" s="192">
        <f t="shared" si="465"/>
        <v>0</v>
      </c>
      <c r="BT161" s="192">
        <f t="shared" si="465"/>
        <v>0</v>
      </c>
      <c r="BU161" s="192">
        <f t="shared" si="465"/>
        <v>0</v>
      </c>
      <c r="BV161" s="192">
        <f t="shared" si="465"/>
        <v>0</v>
      </c>
      <c r="BW161" s="192">
        <f t="shared" si="465"/>
        <v>0</v>
      </c>
      <c r="BX161" s="192">
        <f t="shared" si="465"/>
        <v>0</v>
      </c>
      <c r="BY161" s="192">
        <f t="shared" si="465"/>
        <v>0</v>
      </c>
      <c r="BZ161" s="192">
        <f t="shared" si="465"/>
        <v>0</v>
      </c>
      <c r="CA161" s="192">
        <f t="shared" si="465"/>
        <v>0</v>
      </c>
      <c r="CB161" s="192">
        <f t="shared" si="465"/>
        <v>0</v>
      </c>
      <c r="CC161" s="192">
        <f t="shared" si="465"/>
        <v>0</v>
      </c>
      <c r="CD161" s="192">
        <f t="shared" si="465"/>
        <v>0</v>
      </c>
      <c r="CE161" s="192">
        <f t="shared" si="465"/>
        <v>0</v>
      </c>
      <c r="CF161" s="192">
        <f t="shared" si="465"/>
        <v>0</v>
      </c>
      <c r="CG161" s="192">
        <f t="shared" si="465"/>
        <v>0</v>
      </c>
      <c r="CH161" s="192">
        <f t="shared" si="465"/>
        <v>0</v>
      </c>
      <c r="CI161" s="192">
        <f t="shared" si="465"/>
        <v>0</v>
      </c>
      <c r="CJ161" s="192">
        <f t="shared" si="465"/>
        <v>0</v>
      </c>
      <c r="CK161" s="192">
        <f t="shared" si="465"/>
        <v>0</v>
      </c>
      <c r="CL161" s="192">
        <f t="shared" si="465"/>
        <v>0</v>
      </c>
      <c r="CM161" s="192">
        <f t="shared" si="465"/>
        <v>0</v>
      </c>
      <c r="CN161" s="192">
        <f t="shared" si="465"/>
        <v>0</v>
      </c>
      <c r="CO161" s="192">
        <f t="shared" si="465"/>
        <v>0</v>
      </c>
      <c r="CP161" s="192">
        <f t="shared" si="465"/>
        <v>0</v>
      </c>
      <c r="CQ161" s="192">
        <f t="shared" si="465"/>
        <v>0</v>
      </c>
      <c r="CR161" s="192">
        <f t="shared" si="465"/>
        <v>0</v>
      </c>
      <c r="CS161" s="192">
        <f t="shared" si="465"/>
        <v>0</v>
      </c>
      <c r="CT161" s="192">
        <f t="shared" si="465"/>
        <v>0</v>
      </c>
      <c r="CU161" s="192">
        <f t="shared" si="465"/>
        <v>0</v>
      </c>
      <c r="CV161" s="192">
        <f t="shared" si="465"/>
        <v>0</v>
      </c>
      <c r="CW161" s="192">
        <f t="shared" si="465"/>
        <v>0</v>
      </c>
      <c r="CX161" s="192">
        <f t="shared" si="465"/>
        <v>0</v>
      </c>
      <c r="CY161" s="192">
        <f t="shared" si="465"/>
        <v>0</v>
      </c>
      <c r="CZ161" s="192">
        <f t="shared" si="465"/>
        <v>0</v>
      </c>
      <c r="DA161" s="192">
        <f t="shared" si="465"/>
        <v>0</v>
      </c>
      <c r="DB161" s="192">
        <f t="shared" si="465"/>
        <v>0</v>
      </c>
      <c r="DC161" s="192">
        <f t="shared" si="465"/>
        <v>0</v>
      </c>
      <c r="DD161" s="192">
        <f t="shared" si="465"/>
        <v>0</v>
      </c>
      <c r="DE161" s="192">
        <f t="shared" si="465"/>
        <v>0</v>
      </c>
      <c r="DF161" s="192">
        <f t="shared" si="465"/>
        <v>0</v>
      </c>
      <c r="DG161" s="192">
        <f t="shared" si="465"/>
        <v>0</v>
      </c>
      <c r="DH161" s="192">
        <f t="shared" si="465"/>
        <v>0</v>
      </c>
      <c r="DI161" s="192">
        <f t="shared" si="465"/>
        <v>0</v>
      </c>
      <c r="DJ161" s="192">
        <f t="shared" si="465"/>
        <v>0</v>
      </c>
      <c r="DK161" s="192">
        <f t="shared" si="465"/>
        <v>0</v>
      </c>
      <c r="DL161" s="192">
        <f t="shared" si="465"/>
        <v>0</v>
      </c>
      <c r="DM161" s="192">
        <f t="shared" si="465"/>
        <v>0</v>
      </c>
      <c r="DN161" s="192">
        <f t="shared" si="465"/>
        <v>0</v>
      </c>
      <c r="DO161" s="192">
        <f t="shared" si="465"/>
        <v>0</v>
      </c>
      <c r="DP161" s="192">
        <f t="shared" si="465"/>
        <v>0</v>
      </c>
      <c r="DQ161" s="192">
        <f t="shared" ref="DQ161:GB161" si="466" xml:space="preserve"> -1 * DQ160</f>
        <v>0</v>
      </c>
      <c r="DR161" s="192">
        <f t="shared" si="466"/>
        <v>0</v>
      </c>
      <c r="DS161" s="192">
        <f t="shared" si="466"/>
        <v>0</v>
      </c>
      <c r="DT161" s="192">
        <f t="shared" si="466"/>
        <v>0</v>
      </c>
      <c r="DU161" s="192">
        <f t="shared" si="466"/>
        <v>0</v>
      </c>
      <c r="DV161" s="192">
        <f t="shared" si="466"/>
        <v>0</v>
      </c>
      <c r="DW161" s="192">
        <f t="shared" si="466"/>
        <v>0</v>
      </c>
      <c r="DX161" s="192">
        <f t="shared" si="466"/>
        <v>0</v>
      </c>
      <c r="DY161" s="192">
        <f t="shared" si="466"/>
        <v>0</v>
      </c>
      <c r="DZ161" s="192">
        <f t="shared" si="466"/>
        <v>0</v>
      </c>
      <c r="EA161" s="192">
        <f t="shared" si="466"/>
        <v>0</v>
      </c>
      <c r="EB161" s="192">
        <f t="shared" si="466"/>
        <v>0</v>
      </c>
      <c r="EC161" s="192">
        <f t="shared" si="466"/>
        <v>0</v>
      </c>
      <c r="ED161" s="192">
        <f t="shared" si="466"/>
        <v>0</v>
      </c>
      <c r="EE161" s="192">
        <f t="shared" si="466"/>
        <v>0</v>
      </c>
      <c r="EF161" s="192">
        <f t="shared" si="466"/>
        <v>0</v>
      </c>
      <c r="EG161" s="192">
        <f t="shared" si="466"/>
        <v>0</v>
      </c>
      <c r="EH161" s="192">
        <f t="shared" si="466"/>
        <v>0</v>
      </c>
      <c r="EI161" s="192">
        <f t="shared" si="466"/>
        <v>0</v>
      </c>
      <c r="EJ161" s="192">
        <f t="shared" si="466"/>
        <v>0</v>
      </c>
      <c r="EK161" s="192">
        <f t="shared" si="466"/>
        <v>0</v>
      </c>
      <c r="EL161" s="192">
        <f t="shared" si="466"/>
        <v>0</v>
      </c>
      <c r="EM161" s="192">
        <f t="shared" si="466"/>
        <v>0</v>
      </c>
      <c r="EN161" s="192">
        <f t="shared" si="466"/>
        <v>0</v>
      </c>
      <c r="EO161" s="192">
        <f t="shared" si="466"/>
        <v>0</v>
      </c>
      <c r="EP161" s="192">
        <f t="shared" si="466"/>
        <v>0</v>
      </c>
      <c r="EQ161" s="192">
        <f t="shared" si="466"/>
        <v>0</v>
      </c>
      <c r="ER161" s="192">
        <f t="shared" si="466"/>
        <v>0</v>
      </c>
      <c r="ES161" s="192">
        <f t="shared" si="466"/>
        <v>0</v>
      </c>
      <c r="ET161" s="192">
        <f t="shared" si="466"/>
        <v>0</v>
      </c>
      <c r="EU161" s="192">
        <f t="shared" si="466"/>
        <v>0</v>
      </c>
      <c r="EV161" s="192">
        <f t="shared" si="466"/>
        <v>0</v>
      </c>
      <c r="EW161" s="192">
        <f t="shared" si="466"/>
        <v>0</v>
      </c>
      <c r="EX161" s="192">
        <f t="shared" si="466"/>
        <v>0</v>
      </c>
      <c r="EY161" s="192">
        <f t="shared" si="466"/>
        <v>0</v>
      </c>
      <c r="EZ161" s="192">
        <f t="shared" si="466"/>
        <v>0</v>
      </c>
      <c r="FA161" s="192">
        <f t="shared" si="466"/>
        <v>0</v>
      </c>
      <c r="FB161" s="192">
        <f t="shared" si="466"/>
        <v>0</v>
      </c>
      <c r="FC161" s="192">
        <f t="shared" si="466"/>
        <v>0</v>
      </c>
      <c r="FD161" s="192">
        <f t="shared" si="466"/>
        <v>0</v>
      </c>
      <c r="FE161" s="192">
        <f t="shared" si="466"/>
        <v>0</v>
      </c>
      <c r="FF161" s="192">
        <f t="shared" si="466"/>
        <v>0</v>
      </c>
      <c r="FG161" s="192">
        <f t="shared" si="466"/>
        <v>0</v>
      </c>
      <c r="FH161" s="192">
        <f t="shared" si="466"/>
        <v>0</v>
      </c>
      <c r="FI161" s="192">
        <f t="shared" si="466"/>
        <v>0</v>
      </c>
      <c r="FJ161" s="192">
        <f t="shared" si="466"/>
        <v>0</v>
      </c>
      <c r="FK161" s="192">
        <f t="shared" si="466"/>
        <v>0</v>
      </c>
      <c r="FL161" s="192">
        <f t="shared" si="466"/>
        <v>0</v>
      </c>
      <c r="FM161" s="192">
        <f t="shared" si="466"/>
        <v>0</v>
      </c>
      <c r="FN161" s="192">
        <f t="shared" si="466"/>
        <v>0</v>
      </c>
      <c r="FO161" s="192">
        <f t="shared" si="466"/>
        <v>0</v>
      </c>
      <c r="FP161" s="192">
        <f t="shared" si="466"/>
        <v>0</v>
      </c>
      <c r="FQ161" s="192">
        <f t="shared" si="466"/>
        <v>0</v>
      </c>
      <c r="FR161" s="192">
        <f t="shared" si="466"/>
        <v>0</v>
      </c>
      <c r="FS161" s="192">
        <f t="shared" si="466"/>
        <v>0</v>
      </c>
      <c r="FT161" s="192">
        <f t="shared" si="466"/>
        <v>0</v>
      </c>
      <c r="FU161" s="192">
        <f t="shared" si="466"/>
        <v>0</v>
      </c>
      <c r="FV161" s="192">
        <f t="shared" si="466"/>
        <v>0</v>
      </c>
      <c r="FW161" s="192">
        <f t="shared" si="466"/>
        <v>0</v>
      </c>
      <c r="FX161" s="192">
        <f t="shared" si="466"/>
        <v>0</v>
      </c>
      <c r="FY161" s="192">
        <f t="shared" si="466"/>
        <v>0</v>
      </c>
      <c r="FZ161" s="192">
        <f t="shared" si="466"/>
        <v>0</v>
      </c>
      <c r="GA161" s="192">
        <f t="shared" si="466"/>
        <v>0</v>
      </c>
      <c r="GB161" s="192">
        <f t="shared" si="466"/>
        <v>0</v>
      </c>
      <c r="GC161" s="192">
        <f t="shared" ref="GC161:GJ161" si="467" xml:space="preserve"> -1 * GC160</f>
        <v>0</v>
      </c>
      <c r="GD161" s="192">
        <f t="shared" si="467"/>
        <v>0</v>
      </c>
      <c r="GE161" s="192">
        <f t="shared" si="467"/>
        <v>0</v>
      </c>
      <c r="GF161" s="192">
        <f t="shared" si="467"/>
        <v>0</v>
      </c>
      <c r="GG161" s="192">
        <f t="shared" si="467"/>
        <v>0</v>
      </c>
      <c r="GH161" s="192">
        <f t="shared" si="467"/>
        <v>0</v>
      </c>
      <c r="GI161" s="192">
        <f t="shared" si="467"/>
        <v>0</v>
      </c>
      <c r="GJ161" s="192">
        <f t="shared" si="467"/>
        <v>0</v>
      </c>
    </row>
    <row r="162" spans="1:192" x14ac:dyDescent="0.25">
      <c r="E162" s="6"/>
    </row>
    <row r="163" spans="1:192" x14ac:dyDescent="0.25">
      <c r="B163" s="15" t="s">
        <v>448</v>
      </c>
      <c r="E163" s="6"/>
    </row>
    <row r="164" spans="1:192" x14ac:dyDescent="0.25">
      <c r="E164" s="12" t="str">
        <f t="shared" ref="E164:BP164" si="468" xml:space="preserve"> E$150</f>
        <v>Shareholder loan interest expense POS</v>
      </c>
      <c r="F164" s="12">
        <f t="shared" si="468"/>
        <v>0</v>
      </c>
      <c r="G164" s="12" t="str">
        <f t="shared" si="468"/>
        <v>$ 000s</v>
      </c>
      <c r="H164" s="12">
        <f t="shared" si="468"/>
        <v>125351.89588671888</v>
      </c>
      <c r="I164" s="12">
        <f t="shared" si="468"/>
        <v>0</v>
      </c>
      <c r="J164" s="12">
        <f t="shared" si="468"/>
        <v>0</v>
      </c>
      <c r="K164" s="12">
        <f t="shared" si="468"/>
        <v>0</v>
      </c>
      <c r="L164" s="12">
        <f t="shared" si="468"/>
        <v>0</v>
      </c>
      <c r="M164" s="12">
        <f t="shared" si="468"/>
        <v>0</v>
      </c>
      <c r="N164" s="12">
        <f t="shared" si="468"/>
        <v>0</v>
      </c>
      <c r="O164" s="12">
        <f t="shared" si="468"/>
        <v>0</v>
      </c>
      <c r="P164" s="12">
        <f t="shared" si="468"/>
        <v>0</v>
      </c>
      <c r="Q164" s="12">
        <f t="shared" si="468"/>
        <v>4109.450601030725</v>
      </c>
      <c r="R164" s="12">
        <f t="shared" si="468"/>
        <v>4082.2687189883404</v>
      </c>
      <c r="S164" s="12">
        <f t="shared" si="468"/>
        <v>4053.1672403777825</v>
      </c>
      <c r="T164" s="12">
        <f t="shared" si="468"/>
        <v>4021.44760378819</v>
      </c>
      <c r="U164" s="12">
        <f t="shared" si="468"/>
        <v>3991.0746443522548</v>
      </c>
      <c r="V164" s="12">
        <f t="shared" si="468"/>
        <v>3958.3783830613806</v>
      </c>
      <c r="W164" s="12">
        <f t="shared" si="468"/>
        <v>3927.3350396942196</v>
      </c>
      <c r="X164" s="12">
        <f t="shared" si="468"/>
        <v>3893.2672925990473</v>
      </c>
      <c r="Y164" s="12">
        <f t="shared" si="468"/>
        <v>3860.1705110167354</v>
      </c>
      <c r="Z164" s="12">
        <f t="shared" si="468"/>
        <v>3825.9125158497391</v>
      </c>
      <c r="AA164" s="12">
        <f t="shared" si="468"/>
        <v>3792.2852687160107</v>
      </c>
      <c r="AB164" s="12">
        <f t="shared" si="468"/>
        <v>3756.2528150464632</v>
      </c>
      <c r="AC164" s="12">
        <f t="shared" si="468"/>
        <v>3721.3930130426161</v>
      </c>
      <c r="AD164" s="12">
        <f t="shared" si="468"/>
        <v>3684.0921815643351</v>
      </c>
      <c r="AE164" s="12">
        <f t="shared" si="468"/>
        <v>3648.2451445138386</v>
      </c>
      <c r="AF164" s="12">
        <f t="shared" si="468"/>
        <v>3609.2692179859991</v>
      </c>
      <c r="AG164" s="12">
        <f t="shared" si="468"/>
        <v>3571.0755370883962</v>
      </c>
      <c r="AH164" s="12">
        <f t="shared" si="468"/>
        <v>3531.5318598722924</v>
      </c>
      <c r="AI164" s="12">
        <f t="shared" si="468"/>
        <v>3492.4280746614613</v>
      </c>
      <c r="AJ164" s="12">
        <f t="shared" si="468"/>
        <v>3450.7618279894232</v>
      </c>
      <c r="AK164" s="12">
        <f t="shared" si="468"/>
        <v>3410.038960415271</v>
      </c>
      <c r="AL164" s="12">
        <f t="shared" si="468"/>
        <v>3366.7019713259442</v>
      </c>
      <c r="AM164" s="12">
        <f t="shared" si="468"/>
        <v>3324.5588458552943</v>
      </c>
      <c r="AN164" s="12">
        <f t="shared" si="468"/>
        <v>3279.1234449582389</v>
      </c>
      <c r="AO164" s="12">
        <f t="shared" si="468"/>
        <v>3234.2168486052205</v>
      </c>
      <c r="AP164" s="12">
        <f t="shared" si="468"/>
        <v>3187.7030851998875</v>
      </c>
      <c r="AQ164" s="12">
        <f t="shared" si="468"/>
        <v>3141.3686301299981</v>
      </c>
      <c r="AR164" s="12">
        <f t="shared" si="468"/>
        <v>3092.2427758676968</v>
      </c>
      <c r="AS164" s="12">
        <f t="shared" si="468"/>
        <v>3043.753752473508</v>
      </c>
      <c r="AT164" s="12">
        <f t="shared" si="468"/>
        <v>2992.3993659073039</v>
      </c>
      <c r="AU164" s="12">
        <f t="shared" si="468"/>
        <v>2941.8940410862051</v>
      </c>
      <c r="AV164" s="12">
        <f t="shared" si="468"/>
        <v>2887.8494396367105</v>
      </c>
      <c r="AW164" s="12">
        <f t="shared" si="468"/>
        <v>2833.9893829183866</v>
      </c>
      <c r="AX164" s="12">
        <f t="shared" si="468"/>
        <v>2557.7104363902731</v>
      </c>
      <c r="AY164" s="12">
        <f t="shared" si="468"/>
        <v>2275.0778665596767</v>
      </c>
      <c r="AZ164" s="12">
        <f t="shared" si="468"/>
        <v>1758.1240729552221</v>
      </c>
      <c r="BA164" s="12">
        <f t="shared" si="468"/>
        <v>1228.3069996407139</v>
      </c>
      <c r="BB164" s="12">
        <f t="shared" si="468"/>
        <v>673.03534070913361</v>
      </c>
      <c r="BC164" s="12">
        <f t="shared" si="468"/>
        <v>143.99313484489792</v>
      </c>
      <c r="BD164" s="12">
        <f t="shared" si="468"/>
        <v>0</v>
      </c>
      <c r="BE164" s="12">
        <f t="shared" si="468"/>
        <v>0</v>
      </c>
      <c r="BF164" s="12">
        <f t="shared" si="468"/>
        <v>0</v>
      </c>
      <c r="BG164" s="12">
        <f t="shared" si="468"/>
        <v>0</v>
      </c>
      <c r="BH164" s="12">
        <f t="shared" si="468"/>
        <v>0</v>
      </c>
      <c r="BI164" s="12">
        <f t="shared" si="468"/>
        <v>0</v>
      </c>
      <c r="BJ164" s="12">
        <f t="shared" si="468"/>
        <v>0</v>
      </c>
      <c r="BK164" s="12">
        <f t="shared" si="468"/>
        <v>0</v>
      </c>
      <c r="BL164" s="12">
        <f t="shared" si="468"/>
        <v>0</v>
      </c>
      <c r="BM164" s="12">
        <f t="shared" si="468"/>
        <v>0</v>
      </c>
      <c r="BN164" s="12">
        <f t="shared" si="468"/>
        <v>0</v>
      </c>
      <c r="BO164" s="12">
        <f t="shared" si="468"/>
        <v>0</v>
      </c>
      <c r="BP164" s="12">
        <f t="shared" si="468"/>
        <v>0</v>
      </c>
      <c r="BQ164" s="12">
        <f t="shared" ref="BQ164:EB164" si="469" xml:space="preserve"> BQ$150</f>
        <v>0</v>
      </c>
      <c r="BR164" s="12">
        <f t="shared" si="469"/>
        <v>0</v>
      </c>
      <c r="BS164" s="12">
        <f t="shared" si="469"/>
        <v>0</v>
      </c>
      <c r="BT164" s="12">
        <f t="shared" si="469"/>
        <v>0</v>
      </c>
      <c r="BU164" s="12">
        <f t="shared" si="469"/>
        <v>0</v>
      </c>
      <c r="BV164" s="12">
        <f t="shared" si="469"/>
        <v>0</v>
      </c>
      <c r="BW164" s="12">
        <f t="shared" si="469"/>
        <v>0</v>
      </c>
      <c r="BX164" s="12">
        <f t="shared" si="469"/>
        <v>0</v>
      </c>
      <c r="BY164" s="12">
        <f t="shared" si="469"/>
        <v>0</v>
      </c>
      <c r="BZ164" s="12">
        <f t="shared" si="469"/>
        <v>0</v>
      </c>
      <c r="CA164" s="12">
        <f t="shared" si="469"/>
        <v>0</v>
      </c>
      <c r="CB164" s="12">
        <f t="shared" si="469"/>
        <v>0</v>
      </c>
      <c r="CC164" s="12">
        <f t="shared" si="469"/>
        <v>0</v>
      </c>
      <c r="CD164" s="12">
        <f t="shared" si="469"/>
        <v>0</v>
      </c>
      <c r="CE164" s="12">
        <f t="shared" si="469"/>
        <v>0</v>
      </c>
      <c r="CF164" s="12">
        <f t="shared" si="469"/>
        <v>0</v>
      </c>
      <c r="CG164" s="12">
        <f t="shared" si="469"/>
        <v>0</v>
      </c>
      <c r="CH164" s="12">
        <f t="shared" si="469"/>
        <v>0</v>
      </c>
      <c r="CI164" s="12">
        <f t="shared" si="469"/>
        <v>0</v>
      </c>
      <c r="CJ164" s="12">
        <f t="shared" si="469"/>
        <v>0</v>
      </c>
      <c r="CK164" s="12">
        <f t="shared" si="469"/>
        <v>0</v>
      </c>
      <c r="CL164" s="12">
        <f t="shared" si="469"/>
        <v>0</v>
      </c>
      <c r="CM164" s="12">
        <f t="shared" si="469"/>
        <v>0</v>
      </c>
      <c r="CN164" s="12">
        <f t="shared" si="469"/>
        <v>0</v>
      </c>
      <c r="CO164" s="12">
        <f t="shared" si="469"/>
        <v>0</v>
      </c>
      <c r="CP164" s="12">
        <f t="shared" si="469"/>
        <v>0</v>
      </c>
      <c r="CQ164" s="12">
        <f t="shared" si="469"/>
        <v>0</v>
      </c>
      <c r="CR164" s="12">
        <f t="shared" si="469"/>
        <v>0</v>
      </c>
      <c r="CS164" s="12">
        <f t="shared" si="469"/>
        <v>0</v>
      </c>
      <c r="CT164" s="12">
        <f t="shared" si="469"/>
        <v>0</v>
      </c>
      <c r="CU164" s="12">
        <f t="shared" si="469"/>
        <v>0</v>
      </c>
      <c r="CV164" s="12">
        <f t="shared" si="469"/>
        <v>0</v>
      </c>
      <c r="CW164" s="12">
        <f t="shared" si="469"/>
        <v>0</v>
      </c>
      <c r="CX164" s="12">
        <f t="shared" si="469"/>
        <v>0</v>
      </c>
      <c r="CY164" s="12">
        <f t="shared" si="469"/>
        <v>0</v>
      </c>
      <c r="CZ164" s="12">
        <f t="shared" si="469"/>
        <v>0</v>
      </c>
      <c r="DA164" s="12">
        <f t="shared" si="469"/>
        <v>0</v>
      </c>
      <c r="DB164" s="12">
        <f t="shared" si="469"/>
        <v>0</v>
      </c>
      <c r="DC164" s="12">
        <f t="shared" si="469"/>
        <v>0</v>
      </c>
      <c r="DD164" s="12">
        <f t="shared" si="469"/>
        <v>0</v>
      </c>
      <c r="DE164" s="12">
        <f t="shared" si="469"/>
        <v>0</v>
      </c>
      <c r="DF164" s="12">
        <f t="shared" si="469"/>
        <v>0</v>
      </c>
      <c r="DG164" s="12">
        <f t="shared" si="469"/>
        <v>0</v>
      </c>
      <c r="DH164" s="12">
        <f t="shared" si="469"/>
        <v>0</v>
      </c>
      <c r="DI164" s="12">
        <f t="shared" si="469"/>
        <v>0</v>
      </c>
      <c r="DJ164" s="12">
        <f t="shared" si="469"/>
        <v>0</v>
      </c>
      <c r="DK164" s="12">
        <f t="shared" si="469"/>
        <v>0</v>
      </c>
      <c r="DL164" s="12">
        <f t="shared" si="469"/>
        <v>0</v>
      </c>
      <c r="DM164" s="12">
        <f t="shared" si="469"/>
        <v>0</v>
      </c>
      <c r="DN164" s="12">
        <f t="shared" si="469"/>
        <v>0</v>
      </c>
      <c r="DO164" s="12">
        <f t="shared" si="469"/>
        <v>0</v>
      </c>
      <c r="DP164" s="12">
        <f t="shared" si="469"/>
        <v>0</v>
      </c>
      <c r="DQ164" s="12">
        <f t="shared" si="469"/>
        <v>0</v>
      </c>
      <c r="DR164" s="12">
        <f t="shared" si="469"/>
        <v>0</v>
      </c>
      <c r="DS164" s="12">
        <f t="shared" si="469"/>
        <v>0</v>
      </c>
      <c r="DT164" s="12">
        <f t="shared" si="469"/>
        <v>0</v>
      </c>
      <c r="DU164" s="12">
        <f t="shared" si="469"/>
        <v>0</v>
      </c>
      <c r="DV164" s="12">
        <f t="shared" si="469"/>
        <v>0</v>
      </c>
      <c r="DW164" s="12">
        <f t="shared" si="469"/>
        <v>0</v>
      </c>
      <c r="DX164" s="12">
        <f t="shared" si="469"/>
        <v>0</v>
      </c>
      <c r="DY164" s="12">
        <f t="shared" si="469"/>
        <v>0</v>
      </c>
      <c r="DZ164" s="12">
        <f t="shared" si="469"/>
        <v>0</v>
      </c>
      <c r="EA164" s="12">
        <f t="shared" si="469"/>
        <v>0</v>
      </c>
      <c r="EB164" s="12">
        <f t="shared" si="469"/>
        <v>0</v>
      </c>
      <c r="EC164" s="12">
        <f t="shared" ref="EC164:GJ164" si="470" xml:space="preserve"> EC$150</f>
        <v>0</v>
      </c>
      <c r="ED164" s="12">
        <f t="shared" si="470"/>
        <v>0</v>
      </c>
      <c r="EE164" s="12">
        <f t="shared" si="470"/>
        <v>0</v>
      </c>
      <c r="EF164" s="12">
        <f t="shared" si="470"/>
        <v>0</v>
      </c>
      <c r="EG164" s="12">
        <f t="shared" si="470"/>
        <v>0</v>
      </c>
      <c r="EH164" s="12">
        <f t="shared" si="470"/>
        <v>0</v>
      </c>
      <c r="EI164" s="12">
        <f t="shared" si="470"/>
        <v>0</v>
      </c>
      <c r="EJ164" s="12">
        <f t="shared" si="470"/>
        <v>0</v>
      </c>
      <c r="EK164" s="12">
        <f t="shared" si="470"/>
        <v>0</v>
      </c>
      <c r="EL164" s="12">
        <f t="shared" si="470"/>
        <v>0</v>
      </c>
      <c r="EM164" s="12">
        <f t="shared" si="470"/>
        <v>0</v>
      </c>
      <c r="EN164" s="12">
        <f t="shared" si="470"/>
        <v>0</v>
      </c>
      <c r="EO164" s="12">
        <f t="shared" si="470"/>
        <v>0</v>
      </c>
      <c r="EP164" s="12">
        <f t="shared" si="470"/>
        <v>0</v>
      </c>
      <c r="EQ164" s="12">
        <f t="shared" si="470"/>
        <v>0</v>
      </c>
      <c r="ER164" s="12">
        <f t="shared" si="470"/>
        <v>0</v>
      </c>
      <c r="ES164" s="12">
        <f t="shared" si="470"/>
        <v>0</v>
      </c>
      <c r="ET164" s="12">
        <f t="shared" si="470"/>
        <v>0</v>
      </c>
      <c r="EU164" s="12">
        <f t="shared" si="470"/>
        <v>0</v>
      </c>
      <c r="EV164" s="12">
        <f t="shared" si="470"/>
        <v>0</v>
      </c>
      <c r="EW164" s="12">
        <f t="shared" si="470"/>
        <v>0</v>
      </c>
      <c r="EX164" s="12">
        <f t="shared" si="470"/>
        <v>0</v>
      </c>
      <c r="EY164" s="12">
        <f t="shared" si="470"/>
        <v>0</v>
      </c>
      <c r="EZ164" s="12">
        <f t="shared" si="470"/>
        <v>0</v>
      </c>
      <c r="FA164" s="12">
        <f t="shared" si="470"/>
        <v>0</v>
      </c>
      <c r="FB164" s="12">
        <f t="shared" si="470"/>
        <v>0</v>
      </c>
      <c r="FC164" s="12">
        <f t="shared" si="470"/>
        <v>0</v>
      </c>
      <c r="FD164" s="12">
        <f t="shared" si="470"/>
        <v>0</v>
      </c>
      <c r="FE164" s="12">
        <f t="shared" si="470"/>
        <v>0</v>
      </c>
      <c r="FF164" s="12">
        <f t="shared" si="470"/>
        <v>0</v>
      </c>
      <c r="FG164" s="12">
        <f t="shared" si="470"/>
        <v>0</v>
      </c>
      <c r="FH164" s="12">
        <f t="shared" si="470"/>
        <v>0</v>
      </c>
      <c r="FI164" s="12">
        <f t="shared" si="470"/>
        <v>0</v>
      </c>
      <c r="FJ164" s="12">
        <f t="shared" si="470"/>
        <v>0</v>
      </c>
      <c r="FK164" s="12">
        <f t="shared" si="470"/>
        <v>0</v>
      </c>
      <c r="FL164" s="12">
        <f t="shared" si="470"/>
        <v>0</v>
      </c>
      <c r="FM164" s="12">
        <f t="shared" si="470"/>
        <v>0</v>
      </c>
      <c r="FN164" s="12">
        <f t="shared" si="470"/>
        <v>0</v>
      </c>
      <c r="FO164" s="12">
        <f t="shared" si="470"/>
        <v>0</v>
      </c>
      <c r="FP164" s="12">
        <f t="shared" si="470"/>
        <v>0</v>
      </c>
      <c r="FQ164" s="12">
        <f t="shared" si="470"/>
        <v>0</v>
      </c>
      <c r="FR164" s="12">
        <f t="shared" si="470"/>
        <v>0</v>
      </c>
      <c r="FS164" s="12">
        <f t="shared" si="470"/>
        <v>0</v>
      </c>
      <c r="FT164" s="12">
        <f t="shared" si="470"/>
        <v>0</v>
      </c>
      <c r="FU164" s="12">
        <f t="shared" si="470"/>
        <v>0</v>
      </c>
      <c r="FV164" s="12">
        <f t="shared" si="470"/>
        <v>0</v>
      </c>
      <c r="FW164" s="12">
        <f t="shared" si="470"/>
        <v>0</v>
      </c>
      <c r="FX164" s="12">
        <f t="shared" si="470"/>
        <v>0</v>
      </c>
      <c r="FY164" s="12">
        <f t="shared" si="470"/>
        <v>0</v>
      </c>
      <c r="FZ164" s="12">
        <f t="shared" si="470"/>
        <v>0</v>
      </c>
      <c r="GA164" s="12">
        <f t="shared" si="470"/>
        <v>0</v>
      </c>
      <c r="GB164" s="12">
        <f t="shared" si="470"/>
        <v>0</v>
      </c>
      <c r="GC164" s="12">
        <f t="shared" si="470"/>
        <v>0</v>
      </c>
      <c r="GD164" s="12">
        <f t="shared" si="470"/>
        <v>0</v>
      </c>
      <c r="GE164" s="12">
        <f t="shared" si="470"/>
        <v>0</v>
      </c>
      <c r="GF164" s="12">
        <f t="shared" si="470"/>
        <v>0</v>
      </c>
      <c r="GG164" s="12">
        <f t="shared" si="470"/>
        <v>0</v>
      </c>
      <c r="GH164" s="12">
        <f t="shared" si="470"/>
        <v>0</v>
      </c>
      <c r="GI164" s="12">
        <f t="shared" si="470"/>
        <v>0</v>
      </c>
      <c r="GJ164" s="12">
        <f t="shared" si="470"/>
        <v>0</v>
      </c>
    </row>
    <row r="165" spans="1:192" x14ac:dyDescent="0.25">
      <c r="E165" s="12" t="str">
        <f t="shared" ref="E165:AJ165" si="471" xml:space="preserve"> E$160</f>
        <v>Shareholder loan interest paid POS</v>
      </c>
      <c r="F165" s="12">
        <f t="shared" si="471"/>
        <v>0</v>
      </c>
      <c r="G165" s="12" t="str">
        <f t="shared" si="471"/>
        <v>$ 000s</v>
      </c>
      <c r="H165" s="12">
        <f t="shared" si="471"/>
        <v>125351.89588671888</v>
      </c>
      <c r="I165" s="12">
        <f t="shared" si="471"/>
        <v>0</v>
      </c>
      <c r="J165" s="12">
        <f t="shared" si="471"/>
        <v>0</v>
      </c>
      <c r="K165" s="12">
        <f t="shared" si="471"/>
        <v>0</v>
      </c>
      <c r="L165" s="12">
        <f t="shared" si="471"/>
        <v>0</v>
      </c>
      <c r="M165" s="12">
        <f t="shared" si="471"/>
        <v>0</v>
      </c>
      <c r="N165" s="12">
        <f t="shared" si="471"/>
        <v>0</v>
      </c>
      <c r="O165" s="12">
        <f t="shared" si="471"/>
        <v>0</v>
      </c>
      <c r="P165" s="12">
        <f t="shared" si="471"/>
        <v>0</v>
      </c>
      <c r="Q165" s="12">
        <f t="shared" si="471"/>
        <v>4109.450601030725</v>
      </c>
      <c r="R165" s="12">
        <f t="shared" si="471"/>
        <v>4082.2687189883404</v>
      </c>
      <c r="S165" s="12">
        <f t="shared" si="471"/>
        <v>4053.1672403777825</v>
      </c>
      <c r="T165" s="12">
        <f t="shared" si="471"/>
        <v>4021.44760378819</v>
      </c>
      <c r="U165" s="12">
        <f t="shared" si="471"/>
        <v>3991.0746443522548</v>
      </c>
      <c r="V165" s="12">
        <f t="shared" si="471"/>
        <v>3958.3783830613806</v>
      </c>
      <c r="W165" s="12">
        <f t="shared" si="471"/>
        <v>3927.3350396942196</v>
      </c>
      <c r="X165" s="12">
        <f t="shared" si="471"/>
        <v>3893.2672925990473</v>
      </c>
      <c r="Y165" s="12">
        <f t="shared" si="471"/>
        <v>3860.1705110167354</v>
      </c>
      <c r="Z165" s="12">
        <f t="shared" si="471"/>
        <v>3825.9125158497391</v>
      </c>
      <c r="AA165" s="12">
        <f t="shared" si="471"/>
        <v>3792.2852687160107</v>
      </c>
      <c r="AB165" s="12">
        <f t="shared" si="471"/>
        <v>3756.2528150464632</v>
      </c>
      <c r="AC165" s="12">
        <f t="shared" si="471"/>
        <v>3721.3930130426161</v>
      </c>
      <c r="AD165" s="12">
        <f t="shared" si="471"/>
        <v>3684.0921815643351</v>
      </c>
      <c r="AE165" s="12">
        <f t="shared" si="471"/>
        <v>3648.2451445138386</v>
      </c>
      <c r="AF165" s="12">
        <f t="shared" si="471"/>
        <v>3609.2692179859991</v>
      </c>
      <c r="AG165" s="12">
        <f t="shared" si="471"/>
        <v>3571.0755370883962</v>
      </c>
      <c r="AH165" s="12">
        <f t="shared" si="471"/>
        <v>3531.5318598722924</v>
      </c>
      <c r="AI165" s="12">
        <f t="shared" si="471"/>
        <v>3492.4280746614613</v>
      </c>
      <c r="AJ165" s="12">
        <f t="shared" si="471"/>
        <v>3450.7618279894232</v>
      </c>
      <c r="AK165" s="12">
        <f t="shared" ref="AK165:CV165" si="472" xml:space="preserve"> AK$160</f>
        <v>3410.038960415271</v>
      </c>
      <c r="AL165" s="12">
        <f t="shared" si="472"/>
        <v>3366.7019713259442</v>
      </c>
      <c r="AM165" s="12">
        <f t="shared" si="472"/>
        <v>3324.5588458552943</v>
      </c>
      <c r="AN165" s="12">
        <f t="shared" si="472"/>
        <v>3279.1234449582389</v>
      </c>
      <c r="AO165" s="12">
        <f t="shared" si="472"/>
        <v>3234.2168486052205</v>
      </c>
      <c r="AP165" s="12">
        <f t="shared" si="472"/>
        <v>3187.7030851998875</v>
      </c>
      <c r="AQ165" s="12">
        <f t="shared" si="472"/>
        <v>3141.3686301299981</v>
      </c>
      <c r="AR165" s="12">
        <f t="shared" si="472"/>
        <v>3092.2427758676968</v>
      </c>
      <c r="AS165" s="12">
        <f t="shared" si="472"/>
        <v>3043.753752473508</v>
      </c>
      <c r="AT165" s="12">
        <f t="shared" si="472"/>
        <v>2992.3993659073039</v>
      </c>
      <c r="AU165" s="12">
        <f t="shared" si="472"/>
        <v>2941.8940410862051</v>
      </c>
      <c r="AV165" s="12">
        <f t="shared" si="472"/>
        <v>2887.8494396367105</v>
      </c>
      <c r="AW165" s="12">
        <f t="shared" si="472"/>
        <v>2833.9893829183866</v>
      </c>
      <c r="AX165" s="12">
        <f t="shared" si="472"/>
        <v>2557.7104363902731</v>
      </c>
      <c r="AY165" s="12">
        <f t="shared" si="472"/>
        <v>2275.0778665596767</v>
      </c>
      <c r="AZ165" s="12">
        <f t="shared" si="472"/>
        <v>1758.1240729552221</v>
      </c>
      <c r="BA165" s="12">
        <f t="shared" si="472"/>
        <v>1228.3069996407139</v>
      </c>
      <c r="BB165" s="12">
        <f t="shared" si="472"/>
        <v>673.03534070913361</v>
      </c>
      <c r="BC165" s="12">
        <f t="shared" si="472"/>
        <v>143.99313484489792</v>
      </c>
      <c r="BD165" s="12">
        <f t="shared" si="472"/>
        <v>0</v>
      </c>
      <c r="BE165" s="12">
        <f t="shared" si="472"/>
        <v>0</v>
      </c>
      <c r="BF165" s="12">
        <f t="shared" si="472"/>
        <v>0</v>
      </c>
      <c r="BG165" s="12">
        <f t="shared" si="472"/>
        <v>0</v>
      </c>
      <c r="BH165" s="12">
        <f t="shared" si="472"/>
        <v>0</v>
      </c>
      <c r="BI165" s="12">
        <f t="shared" si="472"/>
        <v>0</v>
      </c>
      <c r="BJ165" s="12">
        <f t="shared" si="472"/>
        <v>0</v>
      </c>
      <c r="BK165" s="12">
        <f t="shared" si="472"/>
        <v>0</v>
      </c>
      <c r="BL165" s="12">
        <f t="shared" si="472"/>
        <v>0</v>
      </c>
      <c r="BM165" s="12">
        <f t="shared" si="472"/>
        <v>0</v>
      </c>
      <c r="BN165" s="12">
        <f t="shared" si="472"/>
        <v>0</v>
      </c>
      <c r="BO165" s="12">
        <f t="shared" si="472"/>
        <v>0</v>
      </c>
      <c r="BP165" s="12">
        <f t="shared" si="472"/>
        <v>0</v>
      </c>
      <c r="BQ165" s="12">
        <f t="shared" si="472"/>
        <v>0</v>
      </c>
      <c r="BR165" s="12">
        <f t="shared" si="472"/>
        <v>0</v>
      </c>
      <c r="BS165" s="12">
        <f t="shared" si="472"/>
        <v>0</v>
      </c>
      <c r="BT165" s="12">
        <f t="shared" si="472"/>
        <v>0</v>
      </c>
      <c r="BU165" s="12">
        <f t="shared" si="472"/>
        <v>0</v>
      </c>
      <c r="BV165" s="12">
        <f t="shared" si="472"/>
        <v>0</v>
      </c>
      <c r="BW165" s="12">
        <f t="shared" si="472"/>
        <v>0</v>
      </c>
      <c r="BX165" s="12">
        <f t="shared" si="472"/>
        <v>0</v>
      </c>
      <c r="BY165" s="12">
        <f t="shared" si="472"/>
        <v>0</v>
      </c>
      <c r="BZ165" s="12">
        <f t="shared" si="472"/>
        <v>0</v>
      </c>
      <c r="CA165" s="12">
        <f t="shared" si="472"/>
        <v>0</v>
      </c>
      <c r="CB165" s="12">
        <f t="shared" si="472"/>
        <v>0</v>
      </c>
      <c r="CC165" s="12">
        <f t="shared" si="472"/>
        <v>0</v>
      </c>
      <c r="CD165" s="12">
        <f t="shared" si="472"/>
        <v>0</v>
      </c>
      <c r="CE165" s="12">
        <f t="shared" si="472"/>
        <v>0</v>
      </c>
      <c r="CF165" s="12">
        <f t="shared" si="472"/>
        <v>0</v>
      </c>
      <c r="CG165" s="12">
        <f t="shared" si="472"/>
        <v>0</v>
      </c>
      <c r="CH165" s="12">
        <f t="shared" si="472"/>
        <v>0</v>
      </c>
      <c r="CI165" s="12">
        <f t="shared" si="472"/>
        <v>0</v>
      </c>
      <c r="CJ165" s="12">
        <f t="shared" si="472"/>
        <v>0</v>
      </c>
      <c r="CK165" s="12">
        <f t="shared" si="472"/>
        <v>0</v>
      </c>
      <c r="CL165" s="12">
        <f t="shared" si="472"/>
        <v>0</v>
      </c>
      <c r="CM165" s="12">
        <f t="shared" si="472"/>
        <v>0</v>
      </c>
      <c r="CN165" s="12">
        <f t="shared" si="472"/>
        <v>0</v>
      </c>
      <c r="CO165" s="12">
        <f t="shared" si="472"/>
        <v>0</v>
      </c>
      <c r="CP165" s="12">
        <f t="shared" si="472"/>
        <v>0</v>
      </c>
      <c r="CQ165" s="12">
        <f t="shared" si="472"/>
        <v>0</v>
      </c>
      <c r="CR165" s="12">
        <f t="shared" si="472"/>
        <v>0</v>
      </c>
      <c r="CS165" s="12">
        <f t="shared" si="472"/>
        <v>0</v>
      </c>
      <c r="CT165" s="12">
        <f t="shared" si="472"/>
        <v>0</v>
      </c>
      <c r="CU165" s="12">
        <f t="shared" si="472"/>
        <v>0</v>
      </c>
      <c r="CV165" s="12">
        <f t="shared" si="472"/>
        <v>0</v>
      </c>
      <c r="CW165" s="12">
        <f t="shared" ref="CW165:FH165" si="473" xml:space="preserve"> CW$160</f>
        <v>0</v>
      </c>
      <c r="CX165" s="12">
        <f t="shared" si="473"/>
        <v>0</v>
      </c>
      <c r="CY165" s="12">
        <f t="shared" si="473"/>
        <v>0</v>
      </c>
      <c r="CZ165" s="12">
        <f t="shared" si="473"/>
        <v>0</v>
      </c>
      <c r="DA165" s="12">
        <f t="shared" si="473"/>
        <v>0</v>
      </c>
      <c r="DB165" s="12">
        <f t="shared" si="473"/>
        <v>0</v>
      </c>
      <c r="DC165" s="12">
        <f t="shared" si="473"/>
        <v>0</v>
      </c>
      <c r="DD165" s="12">
        <f t="shared" si="473"/>
        <v>0</v>
      </c>
      <c r="DE165" s="12">
        <f t="shared" si="473"/>
        <v>0</v>
      </c>
      <c r="DF165" s="12">
        <f t="shared" si="473"/>
        <v>0</v>
      </c>
      <c r="DG165" s="12">
        <f t="shared" si="473"/>
        <v>0</v>
      </c>
      <c r="DH165" s="12">
        <f t="shared" si="473"/>
        <v>0</v>
      </c>
      <c r="DI165" s="12">
        <f t="shared" si="473"/>
        <v>0</v>
      </c>
      <c r="DJ165" s="12">
        <f t="shared" si="473"/>
        <v>0</v>
      </c>
      <c r="DK165" s="12">
        <f t="shared" si="473"/>
        <v>0</v>
      </c>
      <c r="DL165" s="12">
        <f t="shared" si="473"/>
        <v>0</v>
      </c>
      <c r="DM165" s="12">
        <f t="shared" si="473"/>
        <v>0</v>
      </c>
      <c r="DN165" s="12">
        <f t="shared" si="473"/>
        <v>0</v>
      </c>
      <c r="DO165" s="12">
        <f t="shared" si="473"/>
        <v>0</v>
      </c>
      <c r="DP165" s="12">
        <f t="shared" si="473"/>
        <v>0</v>
      </c>
      <c r="DQ165" s="12">
        <f t="shared" si="473"/>
        <v>0</v>
      </c>
      <c r="DR165" s="12">
        <f t="shared" si="473"/>
        <v>0</v>
      </c>
      <c r="DS165" s="12">
        <f t="shared" si="473"/>
        <v>0</v>
      </c>
      <c r="DT165" s="12">
        <f t="shared" si="473"/>
        <v>0</v>
      </c>
      <c r="DU165" s="12">
        <f t="shared" si="473"/>
        <v>0</v>
      </c>
      <c r="DV165" s="12">
        <f t="shared" si="473"/>
        <v>0</v>
      </c>
      <c r="DW165" s="12">
        <f t="shared" si="473"/>
        <v>0</v>
      </c>
      <c r="DX165" s="12">
        <f t="shared" si="473"/>
        <v>0</v>
      </c>
      <c r="DY165" s="12">
        <f t="shared" si="473"/>
        <v>0</v>
      </c>
      <c r="DZ165" s="12">
        <f t="shared" si="473"/>
        <v>0</v>
      </c>
      <c r="EA165" s="12">
        <f t="shared" si="473"/>
        <v>0</v>
      </c>
      <c r="EB165" s="12">
        <f t="shared" si="473"/>
        <v>0</v>
      </c>
      <c r="EC165" s="12">
        <f t="shared" si="473"/>
        <v>0</v>
      </c>
      <c r="ED165" s="12">
        <f t="shared" si="473"/>
        <v>0</v>
      </c>
      <c r="EE165" s="12">
        <f t="shared" si="473"/>
        <v>0</v>
      </c>
      <c r="EF165" s="12">
        <f t="shared" si="473"/>
        <v>0</v>
      </c>
      <c r="EG165" s="12">
        <f t="shared" si="473"/>
        <v>0</v>
      </c>
      <c r="EH165" s="12">
        <f t="shared" si="473"/>
        <v>0</v>
      </c>
      <c r="EI165" s="12">
        <f t="shared" si="473"/>
        <v>0</v>
      </c>
      <c r="EJ165" s="12">
        <f t="shared" si="473"/>
        <v>0</v>
      </c>
      <c r="EK165" s="12">
        <f t="shared" si="473"/>
        <v>0</v>
      </c>
      <c r="EL165" s="12">
        <f t="shared" si="473"/>
        <v>0</v>
      </c>
      <c r="EM165" s="12">
        <f t="shared" si="473"/>
        <v>0</v>
      </c>
      <c r="EN165" s="12">
        <f t="shared" si="473"/>
        <v>0</v>
      </c>
      <c r="EO165" s="12">
        <f t="shared" si="473"/>
        <v>0</v>
      </c>
      <c r="EP165" s="12">
        <f t="shared" si="473"/>
        <v>0</v>
      </c>
      <c r="EQ165" s="12">
        <f t="shared" si="473"/>
        <v>0</v>
      </c>
      <c r="ER165" s="12">
        <f t="shared" si="473"/>
        <v>0</v>
      </c>
      <c r="ES165" s="12">
        <f t="shared" si="473"/>
        <v>0</v>
      </c>
      <c r="ET165" s="12">
        <f t="shared" si="473"/>
        <v>0</v>
      </c>
      <c r="EU165" s="12">
        <f t="shared" si="473"/>
        <v>0</v>
      </c>
      <c r="EV165" s="12">
        <f t="shared" si="473"/>
        <v>0</v>
      </c>
      <c r="EW165" s="12">
        <f t="shared" si="473"/>
        <v>0</v>
      </c>
      <c r="EX165" s="12">
        <f t="shared" si="473"/>
        <v>0</v>
      </c>
      <c r="EY165" s="12">
        <f t="shared" si="473"/>
        <v>0</v>
      </c>
      <c r="EZ165" s="12">
        <f t="shared" si="473"/>
        <v>0</v>
      </c>
      <c r="FA165" s="12">
        <f t="shared" si="473"/>
        <v>0</v>
      </c>
      <c r="FB165" s="12">
        <f t="shared" si="473"/>
        <v>0</v>
      </c>
      <c r="FC165" s="12">
        <f t="shared" si="473"/>
        <v>0</v>
      </c>
      <c r="FD165" s="12">
        <f t="shared" si="473"/>
        <v>0</v>
      </c>
      <c r="FE165" s="12">
        <f t="shared" si="473"/>
        <v>0</v>
      </c>
      <c r="FF165" s="12">
        <f t="shared" si="473"/>
        <v>0</v>
      </c>
      <c r="FG165" s="12">
        <f t="shared" si="473"/>
        <v>0</v>
      </c>
      <c r="FH165" s="12">
        <f t="shared" si="473"/>
        <v>0</v>
      </c>
      <c r="FI165" s="12">
        <f t="shared" ref="FI165:GJ165" si="474" xml:space="preserve"> FI$160</f>
        <v>0</v>
      </c>
      <c r="FJ165" s="12">
        <f t="shared" si="474"/>
        <v>0</v>
      </c>
      <c r="FK165" s="12">
        <f t="shared" si="474"/>
        <v>0</v>
      </c>
      <c r="FL165" s="12">
        <f t="shared" si="474"/>
        <v>0</v>
      </c>
      <c r="FM165" s="12">
        <f t="shared" si="474"/>
        <v>0</v>
      </c>
      <c r="FN165" s="12">
        <f t="shared" si="474"/>
        <v>0</v>
      </c>
      <c r="FO165" s="12">
        <f t="shared" si="474"/>
        <v>0</v>
      </c>
      <c r="FP165" s="12">
        <f t="shared" si="474"/>
        <v>0</v>
      </c>
      <c r="FQ165" s="12">
        <f t="shared" si="474"/>
        <v>0</v>
      </c>
      <c r="FR165" s="12">
        <f t="shared" si="474"/>
        <v>0</v>
      </c>
      <c r="FS165" s="12">
        <f t="shared" si="474"/>
        <v>0</v>
      </c>
      <c r="FT165" s="12">
        <f t="shared" si="474"/>
        <v>0</v>
      </c>
      <c r="FU165" s="12">
        <f t="shared" si="474"/>
        <v>0</v>
      </c>
      <c r="FV165" s="12">
        <f t="shared" si="474"/>
        <v>0</v>
      </c>
      <c r="FW165" s="12">
        <f t="shared" si="474"/>
        <v>0</v>
      </c>
      <c r="FX165" s="12">
        <f t="shared" si="474"/>
        <v>0</v>
      </c>
      <c r="FY165" s="12">
        <f t="shared" si="474"/>
        <v>0</v>
      </c>
      <c r="FZ165" s="12">
        <f t="shared" si="474"/>
        <v>0</v>
      </c>
      <c r="GA165" s="12">
        <f t="shared" si="474"/>
        <v>0</v>
      </c>
      <c r="GB165" s="12">
        <f t="shared" si="474"/>
        <v>0</v>
      </c>
      <c r="GC165" s="12">
        <f t="shared" si="474"/>
        <v>0</v>
      </c>
      <c r="GD165" s="12">
        <f t="shared" si="474"/>
        <v>0</v>
      </c>
      <c r="GE165" s="12">
        <f t="shared" si="474"/>
        <v>0</v>
      </c>
      <c r="GF165" s="12">
        <f t="shared" si="474"/>
        <v>0</v>
      </c>
      <c r="GG165" s="12">
        <f t="shared" si="474"/>
        <v>0</v>
      </c>
      <c r="GH165" s="12">
        <f t="shared" si="474"/>
        <v>0</v>
      </c>
      <c r="GI165" s="12">
        <f t="shared" si="474"/>
        <v>0</v>
      </c>
      <c r="GJ165" s="12">
        <f t="shared" si="474"/>
        <v>0</v>
      </c>
    </row>
    <row r="166" spans="1:192" x14ac:dyDescent="0.25">
      <c r="E166" s="12" t="s">
        <v>453</v>
      </c>
      <c r="G166" s="12" t="str">
        <f xml:space="preserve"> SMU</f>
        <v>$ 000s</v>
      </c>
      <c r="H166" s="12">
        <f xml:space="preserve"> SUM(J166:GJ166)</f>
        <v>0</v>
      </c>
      <c r="J166" s="12">
        <f t="shared" ref="J166:AO166" si="475" xml:space="preserve"> J164 - J165</f>
        <v>0</v>
      </c>
      <c r="K166" s="12">
        <f t="shared" si="475"/>
        <v>0</v>
      </c>
      <c r="L166" s="12">
        <f t="shared" si="475"/>
        <v>0</v>
      </c>
      <c r="M166" s="12">
        <f t="shared" si="475"/>
        <v>0</v>
      </c>
      <c r="N166" s="12">
        <f t="shared" si="475"/>
        <v>0</v>
      </c>
      <c r="O166" s="12">
        <f t="shared" si="475"/>
        <v>0</v>
      </c>
      <c r="P166" s="12">
        <f t="shared" si="475"/>
        <v>0</v>
      </c>
      <c r="Q166" s="12">
        <f t="shared" si="475"/>
        <v>0</v>
      </c>
      <c r="R166" s="12">
        <f t="shared" si="475"/>
        <v>0</v>
      </c>
      <c r="S166" s="12">
        <f t="shared" si="475"/>
        <v>0</v>
      </c>
      <c r="T166" s="12">
        <f t="shared" si="475"/>
        <v>0</v>
      </c>
      <c r="U166" s="12">
        <f t="shared" si="475"/>
        <v>0</v>
      </c>
      <c r="V166" s="12">
        <f t="shared" si="475"/>
        <v>0</v>
      </c>
      <c r="W166" s="12">
        <f t="shared" si="475"/>
        <v>0</v>
      </c>
      <c r="X166" s="12">
        <f t="shared" si="475"/>
        <v>0</v>
      </c>
      <c r="Y166" s="12">
        <f t="shared" si="475"/>
        <v>0</v>
      </c>
      <c r="Z166" s="12">
        <f t="shared" si="475"/>
        <v>0</v>
      </c>
      <c r="AA166" s="12">
        <f t="shared" si="475"/>
        <v>0</v>
      </c>
      <c r="AB166" s="12">
        <f t="shared" si="475"/>
        <v>0</v>
      </c>
      <c r="AC166" s="12">
        <f t="shared" si="475"/>
        <v>0</v>
      </c>
      <c r="AD166" s="12">
        <f t="shared" si="475"/>
        <v>0</v>
      </c>
      <c r="AE166" s="12">
        <f t="shared" si="475"/>
        <v>0</v>
      </c>
      <c r="AF166" s="12">
        <f t="shared" si="475"/>
        <v>0</v>
      </c>
      <c r="AG166" s="12">
        <f t="shared" si="475"/>
        <v>0</v>
      </c>
      <c r="AH166" s="12">
        <f t="shared" si="475"/>
        <v>0</v>
      </c>
      <c r="AI166" s="12">
        <f t="shared" si="475"/>
        <v>0</v>
      </c>
      <c r="AJ166" s="12">
        <f t="shared" si="475"/>
        <v>0</v>
      </c>
      <c r="AK166" s="12">
        <f t="shared" si="475"/>
        <v>0</v>
      </c>
      <c r="AL166" s="12">
        <f t="shared" si="475"/>
        <v>0</v>
      </c>
      <c r="AM166" s="12">
        <f t="shared" si="475"/>
        <v>0</v>
      </c>
      <c r="AN166" s="12">
        <f t="shared" si="475"/>
        <v>0</v>
      </c>
      <c r="AO166" s="12">
        <f t="shared" si="475"/>
        <v>0</v>
      </c>
      <c r="AP166" s="12">
        <f t="shared" ref="AP166:BD166" si="476" xml:space="preserve"> AP164 - AP165</f>
        <v>0</v>
      </c>
      <c r="AQ166" s="12">
        <f t="shared" si="476"/>
        <v>0</v>
      </c>
      <c r="AR166" s="12">
        <f t="shared" si="476"/>
        <v>0</v>
      </c>
      <c r="AS166" s="12">
        <f t="shared" si="476"/>
        <v>0</v>
      </c>
      <c r="AT166" s="12">
        <f t="shared" si="476"/>
        <v>0</v>
      </c>
      <c r="AU166" s="12">
        <f t="shared" si="476"/>
        <v>0</v>
      </c>
      <c r="AV166" s="12">
        <f t="shared" si="476"/>
        <v>0</v>
      </c>
      <c r="AW166" s="12">
        <f t="shared" si="476"/>
        <v>0</v>
      </c>
      <c r="AX166" s="12">
        <f t="shared" si="476"/>
        <v>0</v>
      </c>
      <c r="AY166" s="12">
        <f t="shared" si="476"/>
        <v>0</v>
      </c>
      <c r="AZ166" s="12">
        <f t="shared" si="476"/>
        <v>0</v>
      </c>
      <c r="BA166" s="12">
        <f t="shared" si="476"/>
        <v>0</v>
      </c>
      <c r="BB166" s="12">
        <f t="shared" si="476"/>
        <v>0</v>
      </c>
      <c r="BC166" s="12">
        <f t="shared" si="476"/>
        <v>0</v>
      </c>
      <c r="BD166" s="12">
        <f t="shared" si="476"/>
        <v>0</v>
      </c>
      <c r="BE166" s="12">
        <f t="shared" ref="BE166:DP166" si="477" xml:space="preserve"> BE164 - BE165</f>
        <v>0</v>
      </c>
      <c r="BF166" s="12">
        <f t="shared" si="477"/>
        <v>0</v>
      </c>
      <c r="BG166" s="12">
        <f t="shared" si="477"/>
        <v>0</v>
      </c>
      <c r="BH166" s="12">
        <f t="shared" si="477"/>
        <v>0</v>
      </c>
      <c r="BI166" s="12">
        <f t="shared" si="477"/>
        <v>0</v>
      </c>
      <c r="BJ166" s="12">
        <f t="shared" si="477"/>
        <v>0</v>
      </c>
      <c r="BK166" s="12">
        <f t="shared" si="477"/>
        <v>0</v>
      </c>
      <c r="BL166" s="12">
        <f t="shared" si="477"/>
        <v>0</v>
      </c>
      <c r="BM166" s="12">
        <f t="shared" si="477"/>
        <v>0</v>
      </c>
      <c r="BN166" s="12">
        <f t="shared" si="477"/>
        <v>0</v>
      </c>
      <c r="BO166" s="12">
        <f t="shared" si="477"/>
        <v>0</v>
      </c>
      <c r="BP166" s="12">
        <f t="shared" si="477"/>
        <v>0</v>
      </c>
      <c r="BQ166" s="12">
        <f t="shared" si="477"/>
        <v>0</v>
      </c>
      <c r="BR166" s="12">
        <f t="shared" si="477"/>
        <v>0</v>
      </c>
      <c r="BS166" s="12">
        <f t="shared" si="477"/>
        <v>0</v>
      </c>
      <c r="BT166" s="12">
        <f t="shared" si="477"/>
        <v>0</v>
      </c>
      <c r="BU166" s="12">
        <f t="shared" si="477"/>
        <v>0</v>
      </c>
      <c r="BV166" s="12">
        <f t="shared" si="477"/>
        <v>0</v>
      </c>
      <c r="BW166" s="12">
        <f t="shared" si="477"/>
        <v>0</v>
      </c>
      <c r="BX166" s="12">
        <f t="shared" si="477"/>
        <v>0</v>
      </c>
      <c r="BY166" s="12">
        <f t="shared" si="477"/>
        <v>0</v>
      </c>
      <c r="BZ166" s="12">
        <f t="shared" si="477"/>
        <v>0</v>
      </c>
      <c r="CA166" s="12">
        <f t="shared" si="477"/>
        <v>0</v>
      </c>
      <c r="CB166" s="12">
        <f t="shared" si="477"/>
        <v>0</v>
      </c>
      <c r="CC166" s="12">
        <f t="shared" si="477"/>
        <v>0</v>
      </c>
      <c r="CD166" s="12">
        <f t="shared" si="477"/>
        <v>0</v>
      </c>
      <c r="CE166" s="12">
        <f t="shared" si="477"/>
        <v>0</v>
      </c>
      <c r="CF166" s="12">
        <f t="shared" si="477"/>
        <v>0</v>
      </c>
      <c r="CG166" s="12">
        <f t="shared" si="477"/>
        <v>0</v>
      </c>
      <c r="CH166" s="12">
        <f t="shared" si="477"/>
        <v>0</v>
      </c>
      <c r="CI166" s="12">
        <f t="shared" si="477"/>
        <v>0</v>
      </c>
      <c r="CJ166" s="12">
        <f t="shared" si="477"/>
        <v>0</v>
      </c>
      <c r="CK166" s="12">
        <f t="shared" si="477"/>
        <v>0</v>
      </c>
      <c r="CL166" s="12">
        <f t="shared" si="477"/>
        <v>0</v>
      </c>
      <c r="CM166" s="12">
        <f t="shared" si="477"/>
        <v>0</v>
      </c>
      <c r="CN166" s="12">
        <f t="shared" si="477"/>
        <v>0</v>
      </c>
      <c r="CO166" s="12">
        <f t="shared" si="477"/>
        <v>0</v>
      </c>
      <c r="CP166" s="12">
        <f t="shared" si="477"/>
        <v>0</v>
      </c>
      <c r="CQ166" s="12">
        <f t="shared" si="477"/>
        <v>0</v>
      </c>
      <c r="CR166" s="12">
        <f t="shared" si="477"/>
        <v>0</v>
      </c>
      <c r="CS166" s="12">
        <f t="shared" si="477"/>
        <v>0</v>
      </c>
      <c r="CT166" s="12">
        <f t="shared" si="477"/>
        <v>0</v>
      </c>
      <c r="CU166" s="12">
        <f t="shared" si="477"/>
        <v>0</v>
      </c>
      <c r="CV166" s="12">
        <f t="shared" si="477"/>
        <v>0</v>
      </c>
      <c r="CW166" s="12">
        <f t="shared" si="477"/>
        <v>0</v>
      </c>
      <c r="CX166" s="12">
        <f t="shared" si="477"/>
        <v>0</v>
      </c>
      <c r="CY166" s="12">
        <f t="shared" si="477"/>
        <v>0</v>
      </c>
      <c r="CZ166" s="12">
        <f t="shared" si="477"/>
        <v>0</v>
      </c>
      <c r="DA166" s="12">
        <f t="shared" si="477"/>
        <v>0</v>
      </c>
      <c r="DB166" s="12">
        <f t="shared" si="477"/>
        <v>0</v>
      </c>
      <c r="DC166" s="12">
        <f t="shared" si="477"/>
        <v>0</v>
      </c>
      <c r="DD166" s="12">
        <f t="shared" si="477"/>
        <v>0</v>
      </c>
      <c r="DE166" s="12">
        <f t="shared" si="477"/>
        <v>0</v>
      </c>
      <c r="DF166" s="12">
        <f t="shared" si="477"/>
        <v>0</v>
      </c>
      <c r="DG166" s="12">
        <f t="shared" si="477"/>
        <v>0</v>
      </c>
      <c r="DH166" s="12">
        <f t="shared" si="477"/>
        <v>0</v>
      </c>
      <c r="DI166" s="12">
        <f t="shared" si="477"/>
        <v>0</v>
      </c>
      <c r="DJ166" s="12">
        <f t="shared" si="477"/>
        <v>0</v>
      </c>
      <c r="DK166" s="12">
        <f t="shared" si="477"/>
        <v>0</v>
      </c>
      <c r="DL166" s="12">
        <f t="shared" si="477"/>
        <v>0</v>
      </c>
      <c r="DM166" s="12">
        <f t="shared" si="477"/>
        <v>0</v>
      </c>
      <c r="DN166" s="12">
        <f t="shared" si="477"/>
        <v>0</v>
      </c>
      <c r="DO166" s="12">
        <f t="shared" si="477"/>
        <v>0</v>
      </c>
      <c r="DP166" s="12">
        <f t="shared" si="477"/>
        <v>0</v>
      </c>
      <c r="DQ166" s="12">
        <f t="shared" ref="DQ166:GB166" si="478" xml:space="preserve"> DQ164 - DQ165</f>
        <v>0</v>
      </c>
      <c r="DR166" s="12">
        <f t="shared" si="478"/>
        <v>0</v>
      </c>
      <c r="DS166" s="12">
        <f t="shared" si="478"/>
        <v>0</v>
      </c>
      <c r="DT166" s="12">
        <f t="shared" si="478"/>
        <v>0</v>
      </c>
      <c r="DU166" s="12">
        <f t="shared" si="478"/>
        <v>0</v>
      </c>
      <c r="DV166" s="12">
        <f t="shared" si="478"/>
        <v>0</v>
      </c>
      <c r="DW166" s="12">
        <f t="shared" si="478"/>
        <v>0</v>
      </c>
      <c r="DX166" s="12">
        <f t="shared" si="478"/>
        <v>0</v>
      </c>
      <c r="DY166" s="12">
        <f t="shared" si="478"/>
        <v>0</v>
      </c>
      <c r="DZ166" s="12">
        <f t="shared" si="478"/>
        <v>0</v>
      </c>
      <c r="EA166" s="12">
        <f t="shared" si="478"/>
        <v>0</v>
      </c>
      <c r="EB166" s="12">
        <f t="shared" si="478"/>
        <v>0</v>
      </c>
      <c r="EC166" s="12">
        <f t="shared" si="478"/>
        <v>0</v>
      </c>
      <c r="ED166" s="12">
        <f t="shared" si="478"/>
        <v>0</v>
      </c>
      <c r="EE166" s="12">
        <f t="shared" si="478"/>
        <v>0</v>
      </c>
      <c r="EF166" s="12">
        <f t="shared" si="478"/>
        <v>0</v>
      </c>
      <c r="EG166" s="12">
        <f t="shared" si="478"/>
        <v>0</v>
      </c>
      <c r="EH166" s="12">
        <f t="shared" si="478"/>
        <v>0</v>
      </c>
      <c r="EI166" s="12">
        <f t="shared" si="478"/>
        <v>0</v>
      </c>
      <c r="EJ166" s="12">
        <f t="shared" si="478"/>
        <v>0</v>
      </c>
      <c r="EK166" s="12">
        <f t="shared" si="478"/>
        <v>0</v>
      </c>
      <c r="EL166" s="12">
        <f t="shared" si="478"/>
        <v>0</v>
      </c>
      <c r="EM166" s="12">
        <f t="shared" si="478"/>
        <v>0</v>
      </c>
      <c r="EN166" s="12">
        <f t="shared" si="478"/>
        <v>0</v>
      </c>
      <c r="EO166" s="12">
        <f t="shared" si="478"/>
        <v>0</v>
      </c>
      <c r="EP166" s="12">
        <f t="shared" si="478"/>
        <v>0</v>
      </c>
      <c r="EQ166" s="12">
        <f t="shared" si="478"/>
        <v>0</v>
      </c>
      <c r="ER166" s="12">
        <f t="shared" si="478"/>
        <v>0</v>
      </c>
      <c r="ES166" s="12">
        <f t="shared" si="478"/>
        <v>0</v>
      </c>
      <c r="ET166" s="12">
        <f t="shared" si="478"/>
        <v>0</v>
      </c>
      <c r="EU166" s="12">
        <f t="shared" si="478"/>
        <v>0</v>
      </c>
      <c r="EV166" s="12">
        <f t="shared" si="478"/>
        <v>0</v>
      </c>
      <c r="EW166" s="12">
        <f t="shared" si="478"/>
        <v>0</v>
      </c>
      <c r="EX166" s="12">
        <f t="shared" si="478"/>
        <v>0</v>
      </c>
      <c r="EY166" s="12">
        <f t="shared" si="478"/>
        <v>0</v>
      </c>
      <c r="EZ166" s="12">
        <f t="shared" si="478"/>
        <v>0</v>
      </c>
      <c r="FA166" s="12">
        <f t="shared" si="478"/>
        <v>0</v>
      </c>
      <c r="FB166" s="12">
        <f t="shared" si="478"/>
        <v>0</v>
      </c>
      <c r="FC166" s="12">
        <f t="shared" si="478"/>
        <v>0</v>
      </c>
      <c r="FD166" s="12">
        <f t="shared" si="478"/>
        <v>0</v>
      </c>
      <c r="FE166" s="12">
        <f t="shared" si="478"/>
        <v>0</v>
      </c>
      <c r="FF166" s="12">
        <f t="shared" si="478"/>
        <v>0</v>
      </c>
      <c r="FG166" s="12">
        <f t="shared" si="478"/>
        <v>0</v>
      </c>
      <c r="FH166" s="12">
        <f t="shared" si="478"/>
        <v>0</v>
      </c>
      <c r="FI166" s="12">
        <f t="shared" si="478"/>
        <v>0</v>
      </c>
      <c r="FJ166" s="12">
        <f t="shared" si="478"/>
        <v>0</v>
      </c>
      <c r="FK166" s="12">
        <f t="shared" si="478"/>
        <v>0</v>
      </c>
      <c r="FL166" s="12">
        <f t="shared" si="478"/>
        <v>0</v>
      </c>
      <c r="FM166" s="12">
        <f t="shared" si="478"/>
        <v>0</v>
      </c>
      <c r="FN166" s="12">
        <f t="shared" si="478"/>
        <v>0</v>
      </c>
      <c r="FO166" s="12">
        <f t="shared" si="478"/>
        <v>0</v>
      </c>
      <c r="FP166" s="12">
        <f t="shared" si="478"/>
        <v>0</v>
      </c>
      <c r="FQ166" s="12">
        <f t="shared" si="478"/>
        <v>0</v>
      </c>
      <c r="FR166" s="12">
        <f t="shared" si="478"/>
        <v>0</v>
      </c>
      <c r="FS166" s="12">
        <f t="shared" si="478"/>
        <v>0</v>
      </c>
      <c r="FT166" s="12">
        <f t="shared" si="478"/>
        <v>0</v>
      </c>
      <c r="FU166" s="12">
        <f t="shared" si="478"/>
        <v>0</v>
      </c>
      <c r="FV166" s="12">
        <f t="shared" si="478"/>
        <v>0</v>
      </c>
      <c r="FW166" s="12">
        <f t="shared" si="478"/>
        <v>0</v>
      </c>
      <c r="FX166" s="12">
        <f t="shared" si="478"/>
        <v>0</v>
      </c>
      <c r="FY166" s="12">
        <f t="shared" si="478"/>
        <v>0</v>
      </c>
      <c r="FZ166" s="12">
        <f t="shared" si="478"/>
        <v>0</v>
      </c>
      <c r="GA166" s="12">
        <f t="shared" si="478"/>
        <v>0</v>
      </c>
      <c r="GB166" s="12">
        <f t="shared" si="478"/>
        <v>0</v>
      </c>
      <c r="GC166" s="12">
        <f t="shared" ref="GC166:GJ166" si="479" xml:space="preserve"> GC164 - GC165</f>
        <v>0</v>
      </c>
      <c r="GD166" s="12">
        <f t="shared" si="479"/>
        <v>0</v>
      </c>
      <c r="GE166" s="12">
        <f t="shared" si="479"/>
        <v>0</v>
      </c>
      <c r="GF166" s="12">
        <f t="shared" si="479"/>
        <v>0</v>
      </c>
      <c r="GG166" s="12">
        <f t="shared" si="479"/>
        <v>0</v>
      </c>
      <c r="GH166" s="12">
        <f t="shared" si="479"/>
        <v>0</v>
      </c>
      <c r="GI166" s="12">
        <f t="shared" si="479"/>
        <v>0</v>
      </c>
      <c r="GJ166" s="12">
        <f t="shared" si="479"/>
        <v>0</v>
      </c>
    </row>
    <row r="168" spans="1:192" x14ac:dyDescent="0.25">
      <c r="B168" s="15" t="s">
        <v>436</v>
      </c>
    </row>
    <row r="169" spans="1:192" x14ac:dyDescent="0.25">
      <c r="E169" s="12" t="str">
        <f t="shared" ref="E169:BP169" si="480" xml:space="preserve"> E$156</f>
        <v>Cash available for shareholder loan</v>
      </c>
      <c r="F169" s="12">
        <f t="shared" si="480"/>
        <v>0</v>
      </c>
      <c r="G169" s="12" t="str">
        <f t="shared" si="480"/>
        <v>$ 000s</v>
      </c>
      <c r="H169" s="12">
        <f t="shared" si="480"/>
        <v>0</v>
      </c>
      <c r="I169" s="12">
        <f t="shared" si="480"/>
        <v>0</v>
      </c>
      <c r="J169" s="12">
        <f t="shared" si="480"/>
        <v>0</v>
      </c>
      <c r="K169" s="12">
        <f t="shared" si="480"/>
        <v>0</v>
      </c>
      <c r="L169" s="12">
        <f t="shared" si="480"/>
        <v>5.935128174314741E-3</v>
      </c>
      <c r="M169" s="12">
        <f t="shared" si="480"/>
        <v>6.8687391067214776E-3</v>
      </c>
      <c r="N169" s="12">
        <f t="shared" si="480"/>
        <v>7.540235328633571E-3</v>
      </c>
      <c r="O169" s="12">
        <f t="shared" si="480"/>
        <v>8.2159058401884977E-3</v>
      </c>
      <c r="P169" s="12">
        <f t="shared" si="480"/>
        <v>4.5021799228379678E-3</v>
      </c>
      <c r="Q169" s="12">
        <f t="shared" si="480"/>
        <v>4725.8198083410443</v>
      </c>
      <c r="R169" s="12">
        <f t="shared" si="480"/>
        <v>4742.1661931506515</v>
      </c>
      <c r="S169" s="12">
        <f t="shared" si="480"/>
        <v>4772.4333761962043</v>
      </c>
      <c r="T169" s="12">
        <f t="shared" si="480"/>
        <v>4710.1768426982853</v>
      </c>
      <c r="U169" s="12">
        <f t="shared" si="480"/>
        <v>4732.4864650069976</v>
      </c>
      <c r="V169" s="12">
        <f t="shared" si="480"/>
        <v>4662.3090716591341</v>
      </c>
      <c r="W169" s="12">
        <f t="shared" si="480"/>
        <v>4699.8463116936036</v>
      </c>
      <c r="X169" s="12">
        <f t="shared" si="480"/>
        <v>4643.7612060301399</v>
      </c>
      <c r="Y169" s="12">
        <f t="shared" si="480"/>
        <v>4636.9957982502256</v>
      </c>
      <c r="Z169" s="12">
        <f t="shared" si="480"/>
        <v>4588.4351265918758</v>
      </c>
      <c r="AA169" s="12">
        <f t="shared" si="480"/>
        <v>4609.3477102023589</v>
      </c>
      <c r="AB169" s="12">
        <f t="shared" si="480"/>
        <v>4546.7245158139722</v>
      </c>
      <c r="AC169" s="12">
        <f t="shared" si="480"/>
        <v>4567.2168560875471</v>
      </c>
      <c r="AD169" s="12">
        <f t="shared" si="480"/>
        <v>4496.9501645687797</v>
      </c>
      <c r="AE169" s="12">
        <f t="shared" si="480"/>
        <v>4532.0530022879811</v>
      </c>
      <c r="AF169" s="12">
        <f t="shared" si="480"/>
        <v>4475.3390796096446</v>
      </c>
      <c r="AG169" s="12">
        <f t="shared" si="480"/>
        <v>4467.7575601293083</v>
      </c>
      <c r="AH169" s="12">
        <f t="shared" si="480"/>
        <v>4418.2390075101903</v>
      </c>
      <c r="AI169" s="12">
        <f t="shared" si="480"/>
        <v>4437.2409243675484</v>
      </c>
      <c r="AJ169" s="12">
        <f t="shared" si="480"/>
        <v>4374.1828614169135</v>
      </c>
      <c r="AK169" s="12">
        <f t="shared" si="480"/>
        <v>4392.7371257061332</v>
      </c>
      <c r="AL169" s="12">
        <f t="shared" si="480"/>
        <v>4322.3283992318338</v>
      </c>
      <c r="AM169" s="12">
        <f t="shared" si="480"/>
        <v>4354.8400453350059</v>
      </c>
      <c r="AN169" s="12">
        <f t="shared" si="480"/>
        <v>4297.4136116933551</v>
      </c>
      <c r="AO169" s="12">
        <f t="shared" si="480"/>
        <v>4288.9507126717381</v>
      </c>
      <c r="AP169" s="12">
        <f t="shared" si="480"/>
        <v>4238.3710006168876</v>
      </c>
      <c r="AQ169" s="12">
        <f t="shared" si="480"/>
        <v>4255.3335793885253</v>
      </c>
      <c r="AR169" s="12">
        <f t="shared" si="480"/>
        <v>4191.7671158719731</v>
      </c>
      <c r="AS169" s="12">
        <f t="shared" si="480"/>
        <v>4208.2523140654357</v>
      </c>
      <c r="AT169" s="12">
        <f t="shared" si="480"/>
        <v>4137.6448267032047</v>
      </c>
      <c r="AU169" s="12">
        <f t="shared" si="480"/>
        <v>4167.3952077414051</v>
      </c>
      <c r="AV169" s="12">
        <f t="shared" si="480"/>
        <v>4109.1659185102671</v>
      </c>
      <c r="AW169" s="12">
        <f t="shared" si="480"/>
        <v>9098.8181023767393</v>
      </c>
      <c r="AX169" s="12">
        <f t="shared" si="480"/>
        <v>8966.6122466078814</v>
      </c>
      <c r="AY169" s="12">
        <f t="shared" si="480"/>
        <v>13997.386111558648</v>
      </c>
      <c r="AZ169" s="12">
        <f t="shared" si="480"/>
        <v>13772.116665120941</v>
      </c>
      <c r="BA169" s="12">
        <f t="shared" si="480"/>
        <v>13819.501079721898</v>
      </c>
      <c r="BB169" s="12">
        <f t="shared" si="480"/>
        <v>12669.457242392482</v>
      </c>
      <c r="BC169" s="12">
        <f t="shared" si="480"/>
        <v>11076.05185144998</v>
      </c>
      <c r="BD169" s="12">
        <f t="shared" si="480"/>
        <v>11851.55078705479</v>
      </c>
      <c r="BE169" s="12">
        <f t="shared" si="480"/>
        <v>3321.2012058315286</v>
      </c>
      <c r="BF169" s="12">
        <f t="shared" si="480"/>
        <v>8.0035533756017685E-11</v>
      </c>
      <c r="BG169" s="12">
        <f t="shared" si="480"/>
        <v>8.0035533756017685E-11</v>
      </c>
      <c r="BH169" s="12">
        <f t="shared" si="480"/>
        <v>8.0035533756017685E-11</v>
      </c>
      <c r="BI169" s="12">
        <f t="shared" si="480"/>
        <v>8.0035533756017685E-11</v>
      </c>
      <c r="BJ169" s="12">
        <f t="shared" si="480"/>
        <v>8.0035533756017685E-11</v>
      </c>
      <c r="BK169" s="12">
        <f t="shared" si="480"/>
        <v>8.0035533756017685E-11</v>
      </c>
      <c r="BL169" s="12">
        <f t="shared" si="480"/>
        <v>8.0035533756017685E-11</v>
      </c>
      <c r="BM169" s="12">
        <f t="shared" si="480"/>
        <v>8.0035533756017685E-11</v>
      </c>
      <c r="BN169" s="12">
        <f t="shared" si="480"/>
        <v>8.0035533756017685E-11</v>
      </c>
      <c r="BO169" s="12">
        <f t="shared" si="480"/>
        <v>8.0035533756017685E-11</v>
      </c>
      <c r="BP169" s="12">
        <f t="shared" si="480"/>
        <v>8.0035533756017685E-11</v>
      </c>
      <c r="BQ169" s="12">
        <f t="shared" ref="BQ169:EB169" si="481" xml:space="preserve"> BQ$156</f>
        <v>8.0035533756017685E-11</v>
      </c>
      <c r="BR169" s="12">
        <f t="shared" si="481"/>
        <v>8.0035533756017685E-11</v>
      </c>
      <c r="BS169" s="12">
        <f t="shared" si="481"/>
        <v>8.0035533756017685E-11</v>
      </c>
      <c r="BT169" s="12">
        <f t="shared" si="481"/>
        <v>8.0035533756017685E-11</v>
      </c>
      <c r="BU169" s="12">
        <f t="shared" si="481"/>
        <v>8.0035533756017685E-11</v>
      </c>
      <c r="BV169" s="12">
        <f t="shared" si="481"/>
        <v>8.0035533756017685E-11</v>
      </c>
      <c r="BW169" s="12">
        <f t="shared" si="481"/>
        <v>8.0035533756017685E-11</v>
      </c>
      <c r="BX169" s="12">
        <f t="shared" si="481"/>
        <v>8.0035533756017685E-11</v>
      </c>
      <c r="BY169" s="12">
        <f t="shared" si="481"/>
        <v>8.0035533756017685E-11</v>
      </c>
      <c r="BZ169" s="12">
        <f t="shared" si="481"/>
        <v>8.0035533756017685E-11</v>
      </c>
      <c r="CA169" s="12">
        <f t="shared" si="481"/>
        <v>8.0035533756017685E-11</v>
      </c>
      <c r="CB169" s="12">
        <f t="shared" si="481"/>
        <v>8.0035533756017685E-11</v>
      </c>
      <c r="CC169" s="12">
        <f t="shared" si="481"/>
        <v>8.0035533756017685E-11</v>
      </c>
      <c r="CD169" s="12">
        <f t="shared" si="481"/>
        <v>8.0035533756017685E-11</v>
      </c>
      <c r="CE169" s="12">
        <f t="shared" si="481"/>
        <v>8.0035533756017685E-11</v>
      </c>
      <c r="CF169" s="12">
        <f t="shared" si="481"/>
        <v>8.0035533756017685E-11</v>
      </c>
      <c r="CG169" s="12">
        <f t="shared" si="481"/>
        <v>8.0035533756017685E-11</v>
      </c>
      <c r="CH169" s="12">
        <f t="shared" si="481"/>
        <v>8.0035533756017685E-11</v>
      </c>
      <c r="CI169" s="12">
        <f t="shared" si="481"/>
        <v>8.0035533756017685E-11</v>
      </c>
      <c r="CJ169" s="12">
        <f t="shared" si="481"/>
        <v>8.0035533756017685E-11</v>
      </c>
      <c r="CK169" s="12">
        <f t="shared" si="481"/>
        <v>8.0035533756017685E-11</v>
      </c>
      <c r="CL169" s="12">
        <f t="shared" si="481"/>
        <v>8.0035533756017685E-11</v>
      </c>
      <c r="CM169" s="12">
        <f t="shared" si="481"/>
        <v>8.0035533756017685E-11</v>
      </c>
      <c r="CN169" s="12">
        <f t="shared" si="481"/>
        <v>8.0035533756017685E-11</v>
      </c>
      <c r="CO169" s="12">
        <f t="shared" si="481"/>
        <v>8.0035533756017685E-11</v>
      </c>
      <c r="CP169" s="12">
        <f t="shared" si="481"/>
        <v>8.0035533756017685E-11</v>
      </c>
      <c r="CQ169" s="12">
        <f t="shared" si="481"/>
        <v>8.0035533756017685E-11</v>
      </c>
      <c r="CR169" s="12">
        <f t="shared" si="481"/>
        <v>8.0035533756017685E-11</v>
      </c>
      <c r="CS169" s="12">
        <f t="shared" si="481"/>
        <v>8.0035533756017685E-11</v>
      </c>
      <c r="CT169" s="12">
        <f t="shared" si="481"/>
        <v>8.0035533756017685E-11</v>
      </c>
      <c r="CU169" s="12">
        <f t="shared" si="481"/>
        <v>8.0035533756017685E-11</v>
      </c>
      <c r="CV169" s="12">
        <f t="shared" si="481"/>
        <v>8.0035533756017685E-11</v>
      </c>
      <c r="CW169" s="12">
        <f t="shared" si="481"/>
        <v>8.0035533756017685E-11</v>
      </c>
      <c r="CX169" s="12">
        <f t="shared" si="481"/>
        <v>8.0035533756017685E-11</v>
      </c>
      <c r="CY169" s="12">
        <f t="shared" si="481"/>
        <v>8.0035533756017685E-11</v>
      </c>
      <c r="CZ169" s="12">
        <f t="shared" si="481"/>
        <v>8.0035533756017685E-11</v>
      </c>
      <c r="DA169" s="12">
        <f t="shared" si="481"/>
        <v>8.0035533756017685E-11</v>
      </c>
      <c r="DB169" s="12">
        <f t="shared" si="481"/>
        <v>8.0035533756017685E-11</v>
      </c>
      <c r="DC169" s="12">
        <f t="shared" si="481"/>
        <v>8.0035533756017685E-11</v>
      </c>
      <c r="DD169" s="12">
        <f t="shared" si="481"/>
        <v>8.0035533756017685E-11</v>
      </c>
      <c r="DE169" s="12">
        <f t="shared" si="481"/>
        <v>8.0035533756017685E-11</v>
      </c>
      <c r="DF169" s="12">
        <f t="shared" si="481"/>
        <v>8.0035533756017685E-11</v>
      </c>
      <c r="DG169" s="12">
        <f t="shared" si="481"/>
        <v>8.0035533756017685E-11</v>
      </c>
      <c r="DH169" s="12">
        <f t="shared" si="481"/>
        <v>8.0035533756017685E-11</v>
      </c>
      <c r="DI169" s="12">
        <f t="shared" si="481"/>
        <v>8.0035533756017685E-11</v>
      </c>
      <c r="DJ169" s="12">
        <f t="shared" si="481"/>
        <v>8.0035533756017685E-11</v>
      </c>
      <c r="DK169" s="12">
        <f t="shared" si="481"/>
        <v>8.0035533756017685E-11</v>
      </c>
      <c r="DL169" s="12">
        <f t="shared" si="481"/>
        <v>8.0035533756017685E-11</v>
      </c>
      <c r="DM169" s="12">
        <f t="shared" si="481"/>
        <v>8.0035533756017685E-11</v>
      </c>
      <c r="DN169" s="12">
        <f t="shared" si="481"/>
        <v>8.0035533756017685E-11</v>
      </c>
      <c r="DO169" s="12">
        <f t="shared" si="481"/>
        <v>8.0035533756017685E-11</v>
      </c>
      <c r="DP169" s="12">
        <f t="shared" si="481"/>
        <v>8.0035533756017685E-11</v>
      </c>
      <c r="DQ169" s="12">
        <f t="shared" si="481"/>
        <v>8.0035533756017685E-11</v>
      </c>
      <c r="DR169" s="12">
        <f t="shared" si="481"/>
        <v>8.0035533756017685E-11</v>
      </c>
      <c r="DS169" s="12">
        <f t="shared" si="481"/>
        <v>8.0035533756017685E-11</v>
      </c>
      <c r="DT169" s="12">
        <f t="shared" si="481"/>
        <v>8.0035533756017685E-11</v>
      </c>
      <c r="DU169" s="12">
        <f t="shared" si="481"/>
        <v>8.0035533756017685E-11</v>
      </c>
      <c r="DV169" s="12">
        <f t="shared" si="481"/>
        <v>8.0035533756017685E-11</v>
      </c>
      <c r="DW169" s="12">
        <f t="shared" si="481"/>
        <v>8.0035533756017685E-11</v>
      </c>
      <c r="DX169" s="12">
        <f t="shared" si="481"/>
        <v>8.0035533756017685E-11</v>
      </c>
      <c r="DY169" s="12">
        <f t="shared" si="481"/>
        <v>8.0035533756017685E-11</v>
      </c>
      <c r="DZ169" s="12">
        <f t="shared" si="481"/>
        <v>8.0035533756017685E-11</v>
      </c>
      <c r="EA169" s="12">
        <f t="shared" si="481"/>
        <v>8.0035533756017685E-11</v>
      </c>
      <c r="EB169" s="12">
        <f t="shared" si="481"/>
        <v>8.0035533756017685E-11</v>
      </c>
      <c r="EC169" s="12">
        <f t="shared" ref="EC169:GJ169" si="482" xml:space="preserve"> EC$156</f>
        <v>8.0035533756017685E-11</v>
      </c>
      <c r="ED169" s="12">
        <f t="shared" si="482"/>
        <v>8.0035533756017685E-11</v>
      </c>
      <c r="EE169" s="12">
        <f t="shared" si="482"/>
        <v>8.0035533756017685E-11</v>
      </c>
      <c r="EF169" s="12">
        <f t="shared" si="482"/>
        <v>8.0035533756017685E-11</v>
      </c>
      <c r="EG169" s="12">
        <f t="shared" si="482"/>
        <v>8.0035533756017685E-11</v>
      </c>
      <c r="EH169" s="12">
        <f t="shared" si="482"/>
        <v>8.0035533756017685E-11</v>
      </c>
      <c r="EI169" s="12">
        <f t="shared" si="482"/>
        <v>8.0035533756017685E-11</v>
      </c>
      <c r="EJ169" s="12">
        <f t="shared" si="482"/>
        <v>8.0035533756017685E-11</v>
      </c>
      <c r="EK169" s="12">
        <f t="shared" si="482"/>
        <v>8.0035533756017685E-11</v>
      </c>
      <c r="EL169" s="12">
        <f t="shared" si="482"/>
        <v>8.0035533756017685E-11</v>
      </c>
      <c r="EM169" s="12">
        <f t="shared" si="482"/>
        <v>8.0035533756017685E-11</v>
      </c>
      <c r="EN169" s="12">
        <f t="shared" si="482"/>
        <v>8.0035533756017685E-11</v>
      </c>
      <c r="EO169" s="12">
        <f t="shared" si="482"/>
        <v>8.0035533756017685E-11</v>
      </c>
      <c r="EP169" s="12">
        <f t="shared" si="482"/>
        <v>8.0035533756017685E-11</v>
      </c>
      <c r="EQ169" s="12">
        <f t="shared" si="482"/>
        <v>8.0035533756017685E-11</v>
      </c>
      <c r="ER169" s="12">
        <f t="shared" si="482"/>
        <v>8.0035533756017685E-11</v>
      </c>
      <c r="ES169" s="12">
        <f t="shared" si="482"/>
        <v>8.0035533756017685E-11</v>
      </c>
      <c r="ET169" s="12">
        <f t="shared" si="482"/>
        <v>8.0035533756017685E-11</v>
      </c>
      <c r="EU169" s="12">
        <f t="shared" si="482"/>
        <v>8.0035533756017685E-11</v>
      </c>
      <c r="EV169" s="12">
        <f t="shared" si="482"/>
        <v>8.0035533756017685E-11</v>
      </c>
      <c r="EW169" s="12">
        <f t="shared" si="482"/>
        <v>8.0035533756017685E-11</v>
      </c>
      <c r="EX169" s="12">
        <f t="shared" si="482"/>
        <v>8.0035533756017685E-11</v>
      </c>
      <c r="EY169" s="12">
        <f t="shared" si="482"/>
        <v>8.0035533756017685E-11</v>
      </c>
      <c r="EZ169" s="12">
        <f t="shared" si="482"/>
        <v>8.0035533756017685E-11</v>
      </c>
      <c r="FA169" s="12">
        <f t="shared" si="482"/>
        <v>8.0035533756017685E-11</v>
      </c>
      <c r="FB169" s="12">
        <f t="shared" si="482"/>
        <v>8.0035533756017685E-11</v>
      </c>
      <c r="FC169" s="12">
        <f t="shared" si="482"/>
        <v>8.0035533756017685E-11</v>
      </c>
      <c r="FD169" s="12">
        <f t="shared" si="482"/>
        <v>8.0035533756017685E-11</v>
      </c>
      <c r="FE169" s="12">
        <f t="shared" si="482"/>
        <v>8.0035533756017685E-11</v>
      </c>
      <c r="FF169" s="12">
        <f t="shared" si="482"/>
        <v>8.0035533756017685E-11</v>
      </c>
      <c r="FG169" s="12">
        <f t="shared" si="482"/>
        <v>8.0035533756017685E-11</v>
      </c>
      <c r="FH169" s="12">
        <f t="shared" si="482"/>
        <v>8.0035533756017685E-11</v>
      </c>
      <c r="FI169" s="12">
        <f t="shared" si="482"/>
        <v>8.0035533756017685E-11</v>
      </c>
      <c r="FJ169" s="12">
        <f t="shared" si="482"/>
        <v>8.0035533756017685E-11</v>
      </c>
      <c r="FK169" s="12">
        <f t="shared" si="482"/>
        <v>8.0035533756017685E-11</v>
      </c>
      <c r="FL169" s="12">
        <f t="shared" si="482"/>
        <v>8.0035533756017685E-11</v>
      </c>
      <c r="FM169" s="12">
        <f t="shared" si="482"/>
        <v>8.0035533756017685E-11</v>
      </c>
      <c r="FN169" s="12">
        <f t="shared" si="482"/>
        <v>8.0035533756017685E-11</v>
      </c>
      <c r="FO169" s="12">
        <f t="shared" si="482"/>
        <v>8.0035533756017685E-11</v>
      </c>
      <c r="FP169" s="12">
        <f t="shared" si="482"/>
        <v>8.0035533756017685E-11</v>
      </c>
      <c r="FQ169" s="12">
        <f t="shared" si="482"/>
        <v>8.0035533756017685E-11</v>
      </c>
      <c r="FR169" s="12">
        <f t="shared" si="482"/>
        <v>8.0035533756017685E-11</v>
      </c>
      <c r="FS169" s="12">
        <f t="shared" si="482"/>
        <v>8.0035533756017685E-11</v>
      </c>
      <c r="FT169" s="12">
        <f t="shared" si="482"/>
        <v>8.0035533756017685E-11</v>
      </c>
      <c r="FU169" s="12">
        <f t="shared" si="482"/>
        <v>8.0035533756017685E-11</v>
      </c>
      <c r="FV169" s="12">
        <f t="shared" si="482"/>
        <v>8.0035533756017685E-11</v>
      </c>
      <c r="FW169" s="12">
        <f t="shared" si="482"/>
        <v>8.0035533756017685E-11</v>
      </c>
      <c r="FX169" s="12">
        <f t="shared" si="482"/>
        <v>8.0035533756017685E-11</v>
      </c>
      <c r="FY169" s="12">
        <f t="shared" si="482"/>
        <v>8.0035533756017685E-11</v>
      </c>
      <c r="FZ169" s="12">
        <f t="shared" si="482"/>
        <v>8.0035533756017685E-11</v>
      </c>
      <c r="GA169" s="12">
        <f t="shared" si="482"/>
        <v>8.0035533756017685E-11</v>
      </c>
      <c r="GB169" s="12">
        <f t="shared" si="482"/>
        <v>8.0035533756017685E-11</v>
      </c>
      <c r="GC169" s="12">
        <f t="shared" si="482"/>
        <v>8.0035533756017685E-11</v>
      </c>
      <c r="GD169" s="12">
        <f t="shared" si="482"/>
        <v>8.0035533756017685E-11</v>
      </c>
      <c r="GE169" s="12">
        <f t="shared" si="482"/>
        <v>8.0035533756017685E-11</v>
      </c>
      <c r="GF169" s="12">
        <f t="shared" si="482"/>
        <v>8.0035533756017685E-11</v>
      </c>
      <c r="GG169" s="12">
        <f t="shared" si="482"/>
        <v>8.0035533756017685E-11</v>
      </c>
      <c r="GH169" s="12">
        <f t="shared" si="482"/>
        <v>8.0035533756017685E-11</v>
      </c>
      <c r="GI169" s="12">
        <f t="shared" si="482"/>
        <v>8.0035533756017685E-11</v>
      </c>
      <c r="GJ169" s="12">
        <f t="shared" si="482"/>
        <v>8.0035533756017685E-11</v>
      </c>
    </row>
    <row r="170" spans="1:192" x14ac:dyDescent="0.25">
      <c r="E170" s="12" t="str">
        <f t="shared" ref="E170:BP170" si="483" xml:space="preserve"> E$160</f>
        <v>Shareholder loan interest paid POS</v>
      </c>
      <c r="F170" s="12">
        <f t="shared" si="483"/>
        <v>0</v>
      </c>
      <c r="G170" s="12" t="str">
        <f t="shared" si="483"/>
        <v>$ 000s</v>
      </c>
      <c r="H170" s="12">
        <f t="shared" si="483"/>
        <v>125351.89588671888</v>
      </c>
      <c r="I170" s="12">
        <f t="shared" si="483"/>
        <v>0</v>
      </c>
      <c r="J170" s="12">
        <f t="shared" si="483"/>
        <v>0</v>
      </c>
      <c r="K170" s="12">
        <f t="shared" si="483"/>
        <v>0</v>
      </c>
      <c r="L170" s="12">
        <f t="shared" si="483"/>
        <v>0</v>
      </c>
      <c r="M170" s="12">
        <f t="shared" si="483"/>
        <v>0</v>
      </c>
      <c r="N170" s="12">
        <f t="shared" si="483"/>
        <v>0</v>
      </c>
      <c r="O170" s="12">
        <f t="shared" si="483"/>
        <v>0</v>
      </c>
      <c r="P170" s="12">
        <f t="shared" si="483"/>
        <v>0</v>
      </c>
      <c r="Q170" s="12">
        <f t="shared" si="483"/>
        <v>4109.450601030725</v>
      </c>
      <c r="R170" s="12">
        <f t="shared" si="483"/>
        <v>4082.2687189883404</v>
      </c>
      <c r="S170" s="12">
        <f t="shared" si="483"/>
        <v>4053.1672403777825</v>
      </c>
      <c r="T170" s="12">
        <f t="shared" si="483"/>
        <v>4021.44760378819</v>
      </c>
      <c r="U170" s="12">
        <f t="shared" si="483"/>
        <v>3991.0746443522548</v>
      </c>
      <c r="V170" s="12">
        <f t="shared" si="483"/>
        <v>3958.3783830613806</v>
      </c>
      <c r="W170" s="12">
        <f t="shared" si="483"/>
        <v>3927.3350396942196</v>
      </c>
      <c r="X170" s="12">
        <f t="shared" si="483"/>
        <v>3893.2672925990473</v>
      </c>
      <c r="Y170" s="12">
        <f t="shared" si="483"/>
        <v>3860.1705110167354</v>
      </c>
      <c r="Z170" s="12">
        <f t="shared" si="483"/>
        <v>3825.9125158497391</v>
      </c>
      <c r="AA170" s="12">
        <f t="shared" si="483"/>
        <v>3792.2852687160107</v>
      </c>
      <c r="AB170" s="12">
        <f t="shared" si="483"/>
        <v>3756.2528150464632</v>
      </c>
      <c r="AC170" s="12">
        <f t="shared" si="483"/>
        <v>3721.3930130426161</v>
      </c>
      <c r="AD170" s="12">
        <f t="shared" si="483"/>
        <v>3684.0921815643351</v>
      </c>
      <c r="AE170" s="12">
        <f t="shared" si="483"/>
        <v>3648.2451445138386</v>
      </c>
      <c r="AF170" s="12">
        <f t="shared" si="483"/>
        <v>3609.2692179859991</v>
      </c>
      <c r="AG170" s="12">
        <f t="shared" si="483"/>
        <v>3571.0755370883962</v>
      </c>
      <c r="AH170" s="12">
        <f t="shared" si="483"/>
        <v>3531.5318598722924</v>
      </c>
      <c r="AI170" s="12">
        <f t="shared" si="483"/>
        <v>3492.4280746614613</v>
      </c>
      <c r="AJ170" s="12">
        <f t="shared" si="483"/>
        <v>3450.7618279894232</v>
      </c>
      <c r="AK170" s="12">
        <f t="shared" si="483"/>
        <v>3410.038960415271</v>
      </c>
      <c r="AL170" s="12">
        <f t="shared" si="483"/>
        <v>3366.7019713259442</v>
      </c>
      <c r="AM170" s="12">
        <f t="shared" si="483"/>
        <v>3324.5588458552943</v>
      </c>
      <c r="AN170" s="12">
        <f t="shared" si="483"/>
        <v>3279.1234449582389</v>
      </c>
      <c r="AO170" s="12">
        <f t="shared" si="483"/>
        <v>3234.2168486052205</v>
      </c>
      <c r="AP170" s="12">
        <f t="shared" si="483"/>
        <v>3187.7030851998875</v>
      </c>
      <c r="AQ170" s="12">
        <f t="shared" si="483"/>
        <v>3141.3686301299981</v>
      </c>
      <c r="AR170" s="12">
        <f t="shared" si="483"/>
        <v>3092.2427758676968</v>
      </c>
      <c r="AS170" s="12">
        <f t="shared" si="483"/>
        <v>3043.753752473508</v>
      </c>
      <c r="AT170" s="12">
        <f t="shared" si="483"/>
        <v>2992.3993659073039</v>
      </c>
      <c r="AU170" s="12">
        <f t="shared" si="483"/>
        <v>2941.8940410862051</v>
      </c>
      <c r="AV170" s="12">
        <f t="shared" si="483"/>
        <v>2887.8494396367105</v>
      </c>
      <c r="AW170" s="12">
        <f t="shared" si="483"/>
        <v>2833.9893829183866</v>
      </c>
      <c r="AX170" s="12">
        <f t="shared" si="483"/>
        <v>2557.7104363902731</v>
      </c>
      <c r="AY170" s="12">
        <f t="shared" si="483"/>
        <v>2275.0778665596767</v>
      </c>
      <c r="AZ170" s="12">
        <f t="shared" si="483"/>
        <v>1758.1240729552221</v>
      </c>
      <c r="BA170" s="12">
        <f t="shared" si="483"/>
        <v>1228.3069996407139</v>
      </c>
      <c r="BB170" s="12">
        <f t="shared" si="483"/>
        <v>673.03534070913361</v>
      </c>
      <c r="BC170" s="12">
        <f t="shared" si="483"/>
        <v>143.99313484489792</v>
      </c>
      <c r="BD170" s="12">
        <f t="shared" si="483"/>
        <v>0</v>
      </c>
      <c r="BE170" s="12">
        <f t="shared" si="483"/>
        <v>0</v>
      </c>
      <c r="BF170" s="12">
        <f t="shared" si="483"/>
        <v>0</v>
      </c>
      <c r="BG170" s="12">
        <f t="shared" si="483"/>
        <v>0</v>
      </c>
      <c r="BH170" s="12">
        <f t="shared" si="483"/>
        <v>0</v>
      </c>
      <c r="BI170" s="12">
        <f t="shared" si="483"/>
        <v>0</v>
      </c>
      <c r="BJ170" s="12">
        <f t="shared" si="483"/>
        <v>0</v>
      </c>
      <c r="BK170" s="12">
        <f t="shared" si="483"/>
        <v>0</v>
      </c>
      <c r="BL170" s="12">
        <f t="shared" si="483"/>
        <v>0</v>
      </c>
      <c r="BM170" s="12">
        <f t="shared" si="483"/>
        <v>0</v>
      </c>
      <c r="BN170" s="12">
        <f t="shared" si="483"/>
        <v>0</v>
      </c>
      <c r="BO170" s="12">
        <f t="shared" si="483"/>
        <v>0</v>
      </c>
      <c r="BP170" s="12">
        <f t="shared" si="483"/>
        <v>0</v>
      </c>
      <c r="BQ170" s="12">
        <f t="shared" ref="BQ170:EB170" si="484" xml:space="preserve"> BQ$160</f>
        <v>0</v>
      </c>
      <c r="BR170" s="12">
        <f t="shared" si="484"/>
        <v>0</v>
      </c>
      <c r="BS170" s="12">
        <f t="shared" si="484"/>
        <v>0</v>
      </c>
      <c r="BT170" s="12">
        <f t="shared" si="484"/>
        <v>0</v>
      </c>
      <c r="BU170" s="12">
        <f t="shared" si="484"/>
        <v>0</v>
      </c>
      <c r="BV170" s="12">
        <f t="shared" si="484"/>
        <v>0</v>
      </c>
      <c r="BW170" s="12">
        <f t="shared" si="484"/>
        <v>0</v>
      </c>
      <c r="BX170" s="12">
        <f t="shared" si="484"/>
        <v>0</v>
      </c>
      <c r="BY170" s="12">
        <f t="shared" si="484"/>
        <v>0</v>
      </c>
      <c r="BZ170" s="12">
        <f t="shared" si="484"/>
        <v>0</v>
      </c>
      <c r="CA170" s="12">
        <f t="shared" si="484"/>
        <v>0</v>
      </c>
      <c r="CB170" s="12">
        <f t="shared" si="484"/>
        <v>0</v>
      </c>
      <c r="CC170" s="12">
        <f t="shared" si="484"/>
        <v>0</v>
      </c>
      <c r="CD170" s="12">
        <f t="shared" si="484"/>
        <v>0</v>
      </c>
      <c r="CE170" s="12">
        <f t="shared" si="484"/>
        <v>0</v>
      </c>
      <c r="CF170" s="12">
        <f t="shared" si="484"/>
        <v>0</v>
      </c>
      <c r="CG170" s="12">
        <f t="shared" si="484"/>
        <v>0</v>
      </c>
      <c r="CH170" s="12">
        <f t="shared" si="484"/>
        <v>0</v>
      </c>
      <c r="CI170" s="12">
        <f t="shared" si="484"/>
        <v>0</v>
      </c>
      <c r="CJ170" s="12">
        <f t="shared" si="484"/>
        <v>0</v>
      </c>
      <c r="CK170" s="12">
        <f t="shared" si="484"/>
        <v>0</v>
      </c>
      <c r="CL170" s="12">
        <f t="shared" si="484"/>
        <v>0</v>
      </c>
      <c r="CM170" s="12">
        <f t="shared" si="484"/>
        <v>0</v>
      </c>
      <c r="CN170" s="12">
        <f t="shared" si="484"/>
        <v>0</v>
      </c>
      <c r="CO170" s="12">
        <f t="shared" si="484"/>
        <v>0</v>
      </c>
      <c r="CP170" s="12">
        <f t="shared" si="484"/>
        <v>0</v>
      </c>
      <c r="CQ170" s="12">
        <f t="shared" si="484"/>
        <v>0</v>
      </c>
      <c r="CR170" s="12">
        <f t="shared" si="484"/>
        <v>0</v>
      </c>
      <c r="CS170" s="12">
        <f t="shared" si="484"/>
        <v>0</v>
      </c>
      <c r="CT170" s="12">
        <f t="shared" si="484"/>
        <v>0</v>
      </c>
      <c r="CU170" s="12">
        <f t="shared" si="484"/>
        <v>0</v>
      </c>
      <c r="CV170" s="12">
        <f t="shared" si="484"/>
        <v>0</v>
      </c>
      <c r="CW170" s="12">
        <f t="shared" si="484"/>
        <v>0</v>
      </c>
      <c r="CX170" s="12">
        <f t="shared" si="484"/>
        <v>0</v>
      </c>
      <c r="CY170" s="12">
        <f t="shared" si="484"/>
        <v>0</v>
      </c>
      <c r="CZ170" s="12">
        <f t="shared" si="484"/>
        <v>0</v>
      </c>
      <c r="DA170" s="12">
        <f t="shared" si="484"/>
        <v>0</v>
      </c>
      <c r="DB170" s="12">
        <f t="shared" si="484"/>
        <v>0</v>
      </c>
      <c r="DC170" s="12">
        <f t="shared" si="484"/>
        <v>0</v>
      </c>
      <c r="DD170" s="12">
        <f t="shared" si="484"/>
        <v>0</v>
      </c>
      <c r="DE170" s="12">
        <f t="shared" si="484"/>
        <v>0</v>
      </c>
      <c r="DF170" s="12">
        <f t="shared" si="484"/>
        <v>0</v>
      </c>
      <c r="DG170" s="12">
        <f t="shared" si="484"/>
        <v>0</v>
      </c>
      <c r="DH170" s="12">
        <f t="shared" si="484"/>
        <v>0</v>
      </c>
      <c r="DI170" s="12">
        <f t="shared" si="484"/>
        <v>0</v>
      </c>
      <c r="DJ170" s="12">
        <f t="shared" si="484"/>
        <v>0</v>
      </c>
      <c r="DK170" s="12">
        <f t="shared" si="484"/>
        <v>0</v>
      </c>
      <c r="DL170" s="12">
        <f t="shared" si="484"/>
        <v>0</v>
      </c>
      <c r="DM170" s="12">
        <f t="shared" si="484"/>
        <v>0</v>
      </c>
      <c r="DN170" s="12">
        <f t="shared" si="484"/>
        <v>0</v>
      </c>
      <c r="DO170" s="12">
        <f t="shared" si="484"/>
        <v>0</v>
      </c>
      <c r="DP170" s="12">
        <f t="shared" si="484"/>
        <v>0</v>
      </c>
      <c r="DQ170" s="12">
        <f t="shared" si="484"/>
        <v>0</v>
      </c>
      <c r="DR170" s="12">
        <f t="shared" si="484"/>
        <v>0</v>
      </c>
      <c r="DS170" s="12">
        <f t="shared" si="484"/>
        <v>0</v>
      </c>
      <c r="DT170" s="12">
        <f t="shared" si="484"/>
        <v>0</v>
      </c>
      <c r="DU170" s="12">
        <f t="shared" si="484"/>
        <v>0</v>
      </c>
      <c r="DV170" s="12">
        <f t="shared" si="484"/>
        <v>0</v>
      </c>
      <c r="DW170" s="12">
        <f t="shared" si="484"/>
        <v>0</v>
      </c>
      <c r="DX170" s="12">
        <f t="shared" si="484"/>
        <v>0</v>
      </c>
      <c r="DY170" s="12">
        <f t="shared" si="484"/>
        <v>0</v>
      </c>
      <c r="DZ170" s="12">
        <f t="shared" si="484"/>
        <v>0</v>
      </c>
      <c r="EA170" s="12">
        <f t="shared" si="484"/>
        <v>0</v>
      </c>
      <c r="EB170" s="12">
        <f t="shared" si="484"/>
        <v>0</v>
      </c>
      <c r="EC170" s="12">
        <f t="shared" ref="EC170:GJ170" si="485" xml:space="preserve"> EC$160</f>
        <v>0</v>
      </c>
      <c r="ED170" s="12">
        <f t="shared" si="485"/>
        <v>0</v>
      </c>
      <c r="EE170" s="12">
        <f t="shared" si="485"/>
        <v>0</v>
      </c>
      <c r="EF170" s="12">
        <f t="shared" si="485"/>
        <v>0</v>
      </c>
      <c r="EG170" s="12">
        <f t="shared" si="485"/>
        <v>0</v>
      </c>
      <c r="EH170" s="12">
        <f t="shared" si="485"/>
        <v>0</v>
      </c>
      <c r="EI170" s="12">
        <f t="shared" si="485"/>
        <v>0</v>
      </c>
      <c r="EJ170" s="12">
        <f t="shared" si="485"/>
        <v>0</v>
      </c>
      <c r="EK170" s="12">
        <f t="shared" si="485"/>
        <v>0</v>
      </c>
      <c r="EL170" s="12">
        <f t="shared" si="485"/>
        <v>0</v>
      </c>
      <c r="EM170" s="12">
        <f t="shared" si="485"/>
        <v>0</v>
      </c>
      <c r="EN170" s="12">
        <f t="shared" si="485"/>
        <v>0</v>
      </c>
      <c r="EO170" s="12">
        <f t="shared" si="485"/>
        <v>0</v>
      </c>
      <c r="EP170" s="12">
        <f t="shared" si="485"/>
        <v>0</v>
      </c>
      <c r="EQ170" s="12">
        <f t="shared" si="485"/>
        <v>0</v>
      </c>
      <c r="ER170" s="12">
        <f t="shared" si="485"/>
        <v>0</v>
      </c>
      <c r="ES170" s="12">
        <f t="shared" si="485"/>
        <v>0</v>
      </c>
      <c r="ET170" s="12">
        <f t="shared" si="485"/>
        <v>0</v>
      </c>
      <c r="EU170" s="12">
        <f t="shared" si="485"/>
        <v>0</v>
      </c>
      <c r="EV170" s="12">
        <f t="shared" si="485"/>
        <v>0</v>
      </c>
      <c r="EW170" s="12">
        <f t="shared" si="485"/>
        <v>0</v>
      </c>
      <c r="EX170" s="12">
        <f t="shared" si="485"/>
        <v>0</v>
      </c>
      <c r="EY170" s="12">
        <f t="shared" si="485"/>
        <v>0</v>
      </c>
      <c r="EZ170" s="12">
        <f t="shared" si="485"/>
        <v>0</v>
      </c>
      <c r="FA170" s="12">
        <f t="shared" si="485"/>
        <v>0</v>
      </c>
      <c r="FB170" s="12">
        <f t="shared" si="485"/>
        <v>0</v>
      </c>
      <c r="FC170" s="12">
        <f t="shared" si="485"/>
        <v>0</v>
      </c>
      <c r="FD170" s="12">
        <f t="shared" si="485"/>
        <v>0</v>
      </c>
      <c r="FE170" s="12">
        <f t="shared" si="485"/>
        <v>0</v>
      </c>
      <c r="FF170" s="12">
        <f t="shared" si="485"/>
        <v>0</v>
      </c>
      <c r="FG170" s="12">
        <f t="shared" si="485"/>
        <v>0</v>
      </c>
      <c r="FH170" s="12">
        <f t="shared" si="485"/>
        <v>0</v>
      </c>
      <c r="FI170" s="12">
        <f t="shared" si="485"/>
        <v>0</v>
      </c>
      <c r="FJ170" s="12">
        <f t="shared" si="485"/>
        <v>0</v>
      </c>
      <c r="FK170" s="12">
        <f t="shared" si="485"/>
        <v>0</v>
      </c>
      <c r="FL170" s="12">
        <f t="shared" si="485"/>
        <v>0</v>
      </c>
      <c r="FM170" s="12">
        <f t="shared" si="485"/>
        <v>0</v>
      </c>
      <c r="FN170" s="12">
        <f t="shared" si="485"/>
        <v>0</v>
      </c>
      <c r="FO170" s="12">
        <f t="shared" si="485"/>
        <v>0</v>
      </c>
      <c r="FP170" s="12">
        <f t="shared" si="485"/>
        <v>0</v>
      </c>
      <c r="FQ170" s="12">
        <f t="shared" si="485"/>
        <v>0</v>
      </c>
      <c r="FR170" s="12">
        <f t="shared" si="485"/>
        <v>0</v>
      </c>
      <c r="FS170" s="12">
        <f t="shared" si="485"/>
        <v>0</v>
      </c>
      <c r="FT170" s="12">
        <f t="shared" si="485"/>
        <v>0</v>
      </c>
      <c r="FU170" s="12">
        <f t="shared" si="485"/>
        <v>0</v>
      </c>
      <c r="FV170" s="12">
        <f t="shared" si="485"/>
        <v>0</v>
      </c>
      <c r="FW170" s="12">
        <f t="shared" si="485"/>
        <v>0</v>
      </c>
      <c r="FX170" s="12">
        <f t="shared" si="485"/>
        <v>0</v>
      </c>
      <c r="FY170" s="12">
        <f t="shared" si="485"/>
        <v>0</v>
      </c>
      <c r="FZ170" s="12">
        <f t="shared" si="485"/>
        <v>0</v>
      </c>
      <c r="GA170" s="12">
        <f t="shared" si="485"/>
        <v>0</v>
      </c>
      <c r="GB170" s="12">
        <f t="shared" si="485"/>
        <v>0</v>
      </c>
      <c r="GC170" s="12">
        <f t="shared" si="485"/>
        <v>0</v>
      </c>
      <c r="GD170" s="12">
        <f t="shared" si="485"/>
        <v>0</v>
      </c>
      <c r="GE170" s="12">
        <f t="shared" si="485"/>
        <v>0</v>
      </c>
      <c r="GF170" s="12">
        <f t="shared" si="485"/>
        <v>0</v>
      </c>
      <c r="GG170" s="12">
        <f t="shared" si="485"/>
        <v>0</v>
      </c>
      <c r="GH170" s="12">
        <f t="shared" si="485"/>
        <v>0</v>
      </c>
      <c r="GI170" s="12">
        <f t="shared" si="485"/>
        <v>0</v>
      </c>
      <c r="GJ170" s="12">
        <f t="shared" si="485"/>
        <v>0</v>
      </c>
    </row>
    <row r="171" spans="1:192" x14ac:dyDescent="0.25">
      <c r="E171" s="12" t="s">
        <v>454</v>
      </c>
      <c r="G171" s="12" t="str">
        <f xml:space="preserve"> SMU</f>
        <v>$ 000s</v>
      </c>
      <c r="J171" s="12">
        <f t="shared" ref="J171:AO171" si="486" xml:space="preserve"> J169 - J170</f>
        <v>0</v>
      </c>
      <c r="K171" s="12">
        <f t="shared" si="486"/>
        <v>0</v>
      </c>
      <c r="L171" s="12">
        <f t="shared" si="486"/>
        <v>5.935128174314741E-3</v>
      </c>
      <c r="M171" s="12">
        <f t="shared" si="486"/>
        <v>6.8687391067214776E-3</v>
      </c>
      <c r="N171" s="12">
        <f t="shared" si="486"/>
        <v>7.540235328633571E-3</v>
      </c>
      <c r="O171" s="12">
        <f t="shared" si="486"/>
        <v>8.2159058401884977E-3</v>
      </c>
      <c r="P171" s="12">
        <f t="shared" si="486"/>
        <v>4.5021799228379678E-3</v>
      </c>
      <c r="Q171" s="12">
        <f t="shared" si="486"/>
        <v>616.36920731031933</v>
      </c>
      <c r="R171" s="12">
        <f t="shared" si="486"/>
        <v>659.89747416231103</v>
      </c>
      <c r="S171" s="12">
        <f t="shared" si="486"/>
        <v>719.26613581842184</v>
      </c>
      <c r="T171" s="12">
        <f t="shared" si="486"/>
        <v>688.72923891009532</v>
      </c>
      <c r="U171" s="12">
        <f t="shared" si="486"/>
        <v>741.41182065474277</v>
      </c>
      <c r="V171" s="12">
        <f t="shared" si="486"/>
        <v>703.93068859775349</v>
      </c>
      <c r="W171" s="12">
        <f t="shared" si="486"/>
        <v>772.51127199938401</v>
      </c>
      <c r="X171" s="12">
        <f t="shared" si="486"/>
        <v>750.49391343109255</v>
      </c>
      <c r="Y171" s="12">
        <f t="shared" si="486"/>
        <v>776.82528723349014</v>
      </c>
      <c r="Z171" s="12">
        <f t="shared" si="486"/>
        <v>762.52261074213675</v>
      </c>
      <c r="AA171" s="12">
        <f t="shared" si="486"/>
        <v>817.06244148634823</v>
      </c>
      <c r="AB171" s="12">
        <f t="shared" si="486"/>
        <v>790.47170076750899</v>
      </c>
      <c r="AC171" s="12">
        <f t="shared" si="486"/>
        <v>845.82384304493098</v>
      </c>
      <c r="AD171" s="12">
        <f t="shared" si="486"/>
        <v>812.85798300444458</v>
      </c>
      <c r="AE171" s="12">
        <f t="shared" si="486"/>
        <v>883.80785777414258</v>
      </c>
      <c r="AF171" s="12">
        <f t="shared" si="486"/>
        <v>866.06986162364547</v>
      </c>
      <c r="AG171" s="12">
        <f t="shared" si="486"/>
        <v>896.6820230409121</v>
      </c>
      <c r="AH171" s="12">
        <f t="shared" si="486"/>
        <v>886.70714763789783</v>
      </c>
      <c r="AI171" s="12">
        <f t="shared" si="486"/>
        <v>944.81284970608704</v>
      </c>
      <c r="AJ171" s="12">
        <f t="shared" si="486"/>
        <v>923.42103342749033</v>
      </c>
      <c r="AK171" s="12">
        <f t="shared" si="486"/>
        <v>982.69816529086211</v>
      </c>
      <c r="AL171" s="12">
        <f t="shared" si="486"/>
        <v>955.62642790588961</v>
      </c>
      <c r="AM171" s="12">
        <f t="shared" si="486"/>
        <v>1030.2811994797116</v>
      </c>
      <c r="AN171" s="12">
        <f t="shared" si="486"/>
        <v>1018.2901667351161</v>
      </c>
      <c r="AO171" s="12">
        <f t="shared" si="486"/>
        <v>1054.7338640665175</v>
      </c>
      <c r="AP171" s="12">
        <f t="shared" ref="AP171:BD171" si="487" xml:space="preserve"> AP169 - AP170</f>
        <v>1050.6679154170001</v>
      </c>
      <c r="AQ171" s="12">
        <f t="shared" si="487"/>
        <v>1113.9649492585272</v>
      </c>
      <c r="AR171" s="12">
        <f t="shared" si="487"/>
        <v>1099.5243400042764</v>
      </c>
      <c r="AS171" s="12">
        <f t="shared" si="487"/>
        <v>1164.4985615919277</v>
      </c>
      <c r="AT171" s="12">
        <f t="shared" si="487"/>
        <v>1145.2454607959007</v>
      </c>
      <c r="AU171" s="12">
        <f t="shared" si="487"/>
        <v>1225.5011666552</v>
      </c>
      <c r="AV171" s="12">
        <f t="shared" si="487"/>
        <v>1221.3164788735567</v>
      </c>
      <c r="AW171" s="12">
        <f t="shared" si="487"/>
        <v>6264.8287194583527</v>
      </c>
      <c r="AX171" s="12">
        <f t="shared" si="487"/>
        <v>6408.9018102176087</v>
      </c>
      <c r="AY171" s="12">
        <f t="shared" si="487"/>
        <v>11722.308244998971</v>
      </c>
      <c r="AZ171" s="12">
        <f t="shared" si="487"/>
        <v>12013.992592165718</v>
      </c>
      <c r="BA171" s="12">
        <f t="shared" si="487"/>
        <v>12591.194080081184</v>
      </c>
      <c r="BB171" s="12">
        <f t="shared" si="487"/>
        <v>11996.421901683349</v>
      </c>
      <c r="BC171" s="12">
        <f t="shared" si="487"/>
        <v>10932.058716605083</v>
      </c>
      <c r="BD171" s="12">
        <f t="shared" si="487"/>
        <v>11851.55078705479</v>
      </c>
      <c r="BE171" s="12">
        <f t="shared" ref="BE171:DP171" si="488" xml:space="preserve"> BE169 - BE170</f>
        <v>3321.2012058315286</v>
      </c>
      <c r="BF171" s="12">
        <f t="shared" si="488"/>
        <v>8.0035533756017685E-11</v>
      </c>
      <c r="BG171" s="12">
        <f t="shared" si="488"/>
        <v>8.0035533756017685E-11</v>
      </c>
      <c r="BH171" s="12">
        <f t="shared" si="488"/>
        <v>8.0035533756017685E-11</v>
      </c>
      <c r="BI171" s="12">
        <f t="shared" si="488"/>
        <v>8.0035533756017685E-11</v>
      </c>
      <c r="BJ171" s="12">
        <f t="shared" si="488"/>
        <v>8.0035533756017685E-11</v>
      </c>
      <c r="BK171" s="12">
        <f t="shared" si="488"/>
        <v>8.0035533756017685E-11</v>
      </c>
      <c r="BL171" s="12">
        <f t="shared" si="488"/>
        <v>8.0035533756017685E-11</v>
      </c>
      <c r="BM171" s="12">
        <f t="shared" si="488"/>
        <v>8.0035533756017685E-11</v>
      </c>
      <c r="BN171" s="12">
        <f t="shared" si="488"/>
        <v>8.0035533756017685E-11</v>
      </c>
      <c r="BO171" s="12">
        <f t="shared" si="488"/>
        <v>8.0035533756017685E-11</v>
      </c>
      <c r="BP171" s="12">
        <f t="shared" si="488"/>
        <v>8.0035533756017685E-11</v>
      </c>
      <c r="BQ171" s="12">
        <f t="shared" si="488"/>
        <v>8.0035533756017685E-11</v>
      </c>
      <c r="BR171" s="12">
        <f t="shared" si="488"/>
        <v>8.0035533756017685E-11</v>
      </c>
      <c r="BS171" s="12">
        <f t="shared" si="488"/>
        <v>8.0035533756017685E-11</v>
      </c>
      <c r="BT171" s="12">
        <f t="shared" si="488"/>
        <v>8.0035533756017685E-11</v>
      </c>
      <c r="BU171" s="12">
        <f t="shared" si="488"/>
        <v>8.0035533756017685E-11</v>
      </c>
      <c r="BV171" s="12">
        <f t="shared" si="488"/>
        <v>8.0035533756017685E-11</v>
      </c>
      <c r="BW171" s="12">
        <f t="shared" si="488"/>
        <v>8.0035533756017685E-11</v>
      </c>
      <c r="BX171" s="12">
        <f t="shared" si="488"/>
        <v>8.0035533756017685E-11</v>
      </c>
      <c r="BY171" s="12">
        <f t="shared" si="488"/>
        <v>8.0035533756017685E-11</v>
      </c>
      <c r="BZ171" s="12">
        <f t="shared" si="488"/>
        <v>8.0035533756017685E-11</v>
      </c>
      <c r="CA171" s="12">
        <f t="shared" si="488"/>
        <v>8.0035533756017685E-11</v>
      </c>
      <c r="CB171" s="12">
        <f t="shared" si="488"/>
        <v>8.0035533756017685E-11</v>
      </c>
      <c r="CC171" s="12">
        <f t="shared" si="488"/>
        <v>8.0035533756017685E-11</v>
      </c>
      <c r="CD171" s="12">
        <f t="shared" si="488"/>
        <v>8.0035533756017685E-11</v>
      </c>
      <c r="CE171" s="12">
        <f t="shared" si="488"/>
        <v>8.0035533756017685E-11</v>
      </c>
      <c r="CF171" s="12">
        <f t="shared" si="488"/>
        <v>8.0035533756017685E-11</v>
      </c>
      <c r="CG171" s="12">
        <f t="shared" si="488"/>
        <v>8.0035533756017685E-11</v>
      </c>
      <c r="CH171" s="12">
        <f t="shared" si="488"/>
        <v>8.0035533756017685E-11</v>
      </c>
      <c r="CI171" s="12">
        <f t="shared" si="488"/>
        <v>8.0035533756017685E-11</v>
      </c>
      <c r="CJ171" s="12">
        <f t="shared" si="488"/>
        <v>8.0035533756017685E-11</v>
      </c>
      <c r="CK171" s="12">
        <f t="shared" si="488"/>
        <v>8.0035533756017685E-11</v>
      </c>
      <c r="CL171" s="12">
        <f t="shared" si="488"/>
        <v>8.0035533756017685E-11</v>
      </c>
      <c r="CM171" s="12">
        <f t="shared" si="488"/>
        <v>8.0035533756017685E-11</v>
      </c>
      <c r="CN171" s="12">
        <f t="shared" si="488"/>
        <v>8.0035533756017685E-11</v>
      </c>
      <c r="CO171" s="12">
        <f t="shared" si="488"/>
        <v>8.0035533756017685E-11</v>
      </c>
      <c r="CP171" s="12">
        <f t="shared" si="488"/>
        <v>8.0035533756017685E-11</v>
      </c>
      <c r="CQ171" s="12">
        <f t="shared" si="488"/>
        <v>8.0035533756017685E-11</v>
      </c>
      <c r="CR171" s="12">
        <f t="shared" si="488"/>
        <v>8.0035533756017685E-11</v>
      </c>
      <c r="CS171" s="12">
        <f t="shared" si="488"/>
        <v>8.0035533756017685E-11</v>
      </c>
      <c r="CT171" s="12">
        <f t="shared" si="488"/>
        <v>8.0035533756017685E-11</v>
      </c>
      <c r="CU171" s="12">
        <f t="shared" si="488"/>
        <v>8.0035533756017685E-11</v>
      </c>
      <c r="CV171" s="12">
        <f t="shared" si="488"/>
        <v>8.0035533756017685E-11</v>
      </c>
      <c r="CW171" s="12">
        <f t="shared" si="488"/>
        <v>8.0035533756017685E-11</v>
      </c>
      <c r="CX171" s="12">
        <f t="shared" si="488"/>
        <v>8.0035533756017685E-11</v>
      </c>
      <c r="CY171" s="12">
        <f t="shared" si="488"/>
        <v>8.0035533756017685E-11</v>
      </c>
      <c r="CZ171" s="12">
        <f t="shared" si="488"/>
        <v>8.0035533756017685E-11</v>
      </c>
      <c r="DA171" s="12">
        <f t="shared" si="488"/>
        <v>8.0035533756017685E-11</v>
      </c>
      <c r="DB171" s="12">
        <f t="shared" si="488"/>
        <v>8.0035533756017685E-11</v>
      </c>
      <c r="DC171" s="12">
        <f t="shared" si="488"/>
        <v>8.0035533756017685E-11</v>
      </c>
      <c r="DD171" s="12">
        <f t="shared" si="488"/>
        <v>8.0035533756017685E-11</v>
      </c>
      <c r="DE171" s="12">
        <f t="shared" si="488"/>
        <v>8.0035533756017685E-11</v>
      </c>
      <c r="DF171" s="12">
        <f t="shared" si="488"/>
        <v>8.0035533756017685E-11</v>
      </c>
      <c r="DG171" s="12">
        <f t="shared" si="488"/>
        <v>8.0035533756017685E-11</v>
      </c>
      <c r="DH171" s="12">
        <f t="shared" si="488"/>
        <v>8.0035533756017685E-11</v>
      </c>
      <c r="DI171" s="12">
        <f t="shared" si="488"/>
        <v>8.0035533756017685E-11</v>
      </c>
      <c r="DJ171" s="12">
        <f t="shared" si="488"/>
        <v>8.0035533756017685E-11</v>
      </c>
      <c r="DK171" s="12">
        <f t="shared" si="488"/>
        <v>8.0035533756017685E-11</v>
      </c>
      <c r="DL171" s="12">
        <f t="shared" si="488"/>
        <v>8.0035533756017685E-11</v>
      </c>
      <c r="DM171" s="12">
        <f t="shared" si="488"/>
        <v>8.0035533756017685E-11</v>
      </c>
      <c r="DN171" s="12">
        <f t="shared" si="488"/>
        <v>8.0035533756017685E-11</v>
      </c>
      <c r="DO171" s="12">
        <f t="shared" si="488"/>
        <v>8.0035533756017685E-11</v>
      </c>
      <c r="DP171" s="12">
        <f t="shared" si="488"/>
        <v>8.0035533756017685E-11</v>
      </c>
      <c r="DQ171" s="12">
        <f t="shared" ref="DQ171:GB171" si="489" xml:space="preserve"> DQ169 - DQ170</f>
        <v>8.0035533756017685E-11</v>
      </c>
      <c r="DR171" s="12">
        <f t="shared" si="489"/>
        <v>8.0035533756017685E-11</v>
      </c>
      <c r="DS171" s="12">
        <f t="shared" si="489"/>
        <v>8.0035533756017685E-11</v>
      </c>
      <c r="DT171" s="12">
        <f t="shared" si="489"/>
        <v>8.0035533756017685E-11</v>
      </c>
      <c r="DU171" s="12">
        <f t="shared" si="489"/>
        <v>8.0035533756017685E-11</v>
      </c>
      <c r="DV171" s="12">
        <f t="shared" si="489"/>
        <v>8.0035533756017685E-11</v>
      </c>
      <c r="DW171" s="12">
        <f t="shared" si="489"/>
        <v>8.0035533756017685E-11</v>
      </c>
      <c r="DX171" s="12">
        <f t="shared" si="489"/>
        <v>8.0035533756017685E-11</v>
      </c>
      <c r="DY171" s="12">
        <f t="shared" si="489"/>
        <v>8.0035533756017685E-11</v>
      </c>
      <c r="DZ171" s="12">
        <f t="shared" si="489"/>
        <v>8.0035533756017685E-11</v>
      </c>
      <c r="EA171" s="12">
        <f t="shared" si="489"/>
        <v>8.0035533756017685E-11</v>
      </c>
      <c r="EB171" s="12">
        <f t="shared" si="489"/>
        <v>8.0035533756017685E-11</v>
      </c>
      <c r="EC171" s="12">
        <f t="shared" si="489"/>
        <v>8.0035533756017685E-11</v>
      </c>
      <c r="ED171" s="12">
        <f t="shared" si="489"/>
        <v>8.0035533756017685E-11</v>
      </c>
      <c r="EE171" s="12">
        <f t="shared" si="489"/>
        <v>8.0035533756017685E-11</v>
      </c>
      <c r="EF171" s="12">
        <f t="shared" si="489"/>
        <v>8.0035533756017685E-11</v>
      </c>
      <c r="EG171" s="12">
        <f t="shared" si="489"/>
        <v>8.0035533756017685E-11</v>
      </c>
      <c r="EH171" s="12">
        <f t="shared" si="489"/>
        <v>8.0035533756017685E-11</v>
      </c>
      <c r="EI171" s="12">
        <f t="shared" si="489"/>
        <v>8.0035533756017685E-11</v>
      </c>
      <c r="EJ171" s="12">
        <f t="shared" si="489"/>
        <v>8.0035533756017685E-11</v>
      </c>
      <c r="EK171" s="12">
        <f t="shared" si="489"/>
        <v>8.0035533756017685E-11</v>
      </c>
      <c r="EL171" s="12">
        <f t="shared" si="489"/>
        <v>8.0035533756017685E-11</v>
      </c>
      <c r="EM171" s="12">
        <f t="shared" si="489"/>
        <v>8.0035533756017685E-11</v>
      </c>
      <c r="EN171" s="12">
        <f t="shared" si="489"/>
        <v>8.0035533756017685E-11</v>
      </c>
      <c r="EO171" s="12">
        <f t="shared" si="489"/>
        <v>8.0035533756017685E-11</v>
      </c>
      <c r="EP171" s="12">
        <f t="shared" si="489"/>
        <v>8.0035533756017685E-11</v>
      </c>
      <c r="EQ171" s="12">
        <f t="shared" si="489"/>
        <v>8.0035533756017685E-11</v>
      </c>
      <c r="ER171" s="12">
        <f t="shared" si="489"/>
        <v>8.0035533756017685E-11</v>
      </c>
      <c r="ES171" s="12">
        <f t="shared" si="489"/>
        <v>8.0035533756017685E-11</v>
      </c>
      <c r="ET171" s="12">
        <f t="shared" si="489"/>
        <v>8.0035533756017685E-11</v>
      </c>
      <c r="EU171" s="12">
        <f t="shared" si="489"/>
        <v>8.0035533756017685E-11</v>
      </c>
      <c r="EV171" s="12">
        <f t="shared" si="489"/>
        <v>8.0035533756017685E-11</v>
      </c>
      <c r="EW171" s="12">
        <f t="shared" si="489"/>
        <v>8.0035533756017685E-11</v>
      </c>
      <c r="EX171" s="12">
        <f t="shared" si="489"/>
        <v>8.0035533756017685E-11</v>
      </c>
      <c r="EY171" s="12">
        <f t="shared" si="489"/>
        <v>8.0035533756017685E-11</v>
      </c>
      <c r="EZ171" s="12">
        <f t="shared" si="489"/>
        <v>8.0035533756017685E-11</v>
      </c>
      <c r="FA171" s="12">
        <f t="shared" si="489"/>
        <v>8.0035533756017685E-11</v>
      </c>
      <c r="FB171" s="12">
        <f t="shared" si="489"/>
        <v>8.0035533756017685E-11</v>
      </c>
      <c r="FC171" s="12">
        <f t="shared" si="489"/>
        <v>8.0035533756017685E-11</v>
      </c>
      <c r="FD171" s="12">
        <f t="shared" si="489"/>
        <v>8.0035533756017685E-11</v>
      </c>
      <c r="FE171" s="12">
        <f t="shared" si="489"/>
        <v>8.0035533756017685E-11</v>
      </c>
      <c r="FF171" s="12">
        <f t="shared" si="489"/>
        <v>8.0035533756017685E-11</v>
      </c>
      <c r="FG171" s="12">
        <f t="shared" si="489"/>
        <v>8.0035533756017685E-11</v>
      </c>
      <c r="FH171" s="12">
        <f t="shared" si="489"/>
        <v>8.0035533756017685E-11</v>
      </c>
      <c r="FI171" s="12">
        <f t="shared" si="489"/>
        <v>8.0035533756017685E-11</v>
      </c>
      <c r="FJ171" s="12">
        <f t="shared" si="489"/>
        <v>8.0035533756017685E-11</v>
      </c>
      <c r="FK171" s="12">
        <f t="shared" si="489"/>
        <v>8.0035533756017685E-11</v>
      </c>
      <c r="FL171" s="12">
        <f t="shared" si="489"/>
        <v>8.0035533756017685E-11</v>
      </c>
      <c r="FM171" s="12">
        <f t="shared" si="489"/>
        <v>8.0035533756017685E-11</v>
      </c>
      <c r="FN171" s="12">
        <f t="shared" si="489"/>
        <v>8.0035533756017685E-11</v>
      </c>
      <c r="FO171" s="12">
        <f t="shared" si="489"/>
        <v>8.0035533756017685E-11</v>
      </c>
      <c r="FP171" s="12">
        <f t="shared" si="489"/>
        <v>8.0035533756017685E-11</v>
      </c>
      <c r="FQ171" s="12">
        <f t="shared" si="489"/>
        <v>8.0035533756017685E-11</v>
      </c>
      <c r="FR171" s="12">
        <f t="shared" si="489"/>
        <v>8.0035533756017685E-11</v>
      </c>
      <c r="FS171" s="12">
        <f t="shared" si="489"/>
        <v>8.0035533756017685E-11</v>
      </c>
      <c r="FT171" s="12">
        <f t="shared" si="489"/>
        <v>8.0035533756017685E-11</v>
      </c>
      <c r="FU171" s="12">
        <f t="shared" si="489"/>
        <v>8.0035533756017685E-11</v>
      </c>
      <c r="FV171" s="12">
        <f t="shared" si="489"/>
        <v>8.0035533756017685E-11</v>
      </c>
      <c r="FW171" s="12">
        <f t="shared" si="489"/>
        <v>8.0035533756017685E-11</v>
      </c>
      <c r="FX171" s="12">
        <f t="shared" si="489"/>
        <v>8.0035533756017685E-11</v>
      </c>
      <c r="FY171" s="12">
        <f t="shared" si="489"/>
        <v>8.0035533756017685E-11</v>
      </c>
      <c r="FZ171" s="12">
        <f t="shared" si="489"/>
        <v>8.0035533756017685E-11</v>
      </c>
      <c r="GA171" s="12">
        <f t="shared" si="489"/>
        <v>8.0035533756017685E-11</v>
      </c>
      <c r="GB171" s="12">
        <f t="shared" si="489"/>
        <v>8.0035533756017685E-11</v>
      </c>
      <c r="GC171" s="12">
        <f t="shared" ref="GC171:GJ171" si="490" xml:space="preserve"> GC169 - GC170</f>
        <v>8.0035533756017685E-11</v>
      </c>
      <c r="GD171" s="12">
        <f t="shared" si="490"/>
        <v>8.0035533756017685E-11</v>
      </c>
      <c r="GE171" s="12">
        <f t="shared" si="490"/>
        <v>8.0035533756017685E-11</v>
      </c>
      <c r="GF171" s="12">
        <f t="shared" si="490"/>
        <v>8.0035533756017685E-11</v>
      </c>
      <c r="GG171" s="12">
        <f t="shared" si="490"/>
        <v>8.0035533756017685E-11</v>
      </c>
      <c r="GH171" s="12">
        <f t="shared" si="490"/>
        <v>8.0035533756017685E-11</v>
      </c>
      <c r="GI171" s="12">
        <f t="shared" si="490"/>
        <v>8.0035533756017685E-11</v>
      </c>
      <c r="GJ171" s="12">
        <f t="shared" si="490"/>
        <v>8.0035533756017685E-11</v>
      </c>
    </row>
    <row r="173" spans="1:192" x14ac:dyDescent="0.25">
      <c r="E173" s="12" t="str">
        <f t="shared" ref="E173:AJ173" si="491" xml:space="preserve"> E$179</f>
        <v>Shareholder loan balance BEG</v>
      </c>
      <c r="F173" s="12">
        <f t="shared" si="491"/>
        <v>0</v>
      </c>
      <c r="G173" s="12" t="str">
        <f t="shared" si="491"/>
        <v>$ 000s</v>
      </c>
      <c r="H173" s="12">
        <f t="shared" si="491"/>
        <v>0</v>
      </c>
      <c r="I173" s="12">
        <f t="shared" si="491"/>
        <v>0</v>
      </c>
      <c r="J173" s="12">
        <f t="shared" si="491"/>
        <v>0</v>
      </c>
      <c r="K173" s="12">
        <f t="shared" si="491"/>
        <v>0</v>
      </c>
      <c r="L173" s="12">
        <f t="shared" si="491"/>
        <v>0</v>
      </c>
      <c r="M173" s="12">
        <f t="shared" si="491"/>
        <v>0</v>
      </c>
      <c r="N173" s="12">
        <f t="shared" si="491"/>
        <v>0</v>
      </c>
      <c r="O173" s="12">
        <f t="shared" si="491"/>
        <v>0</v>
      </c>
      <c r="P173" s="12">
        <f t="shared" si="491"/>
        <v>0</v>
      </c>
      <c r="Q173" s="12">
        <f t="shared" si="491"/>
        <v>93184.82088505046</v>
      </c>
      <c r="R173" s="12">
        <f t="shared" si="491"/>
        <v>92568.451677740144</v>
      </c>
      <c r="S173" s="12">
        <f t="shared" si="491"/>
        <v>91908.554203577834</v>
      </c>
      <c r="T173" s="12">
        <f t="shared" si="491"/>
        <v>91189.288067759408</v>
      </c>
      <c r="U173" s="12">
        <f t="shared" si="491"/>
        <v>90500.558828849316</v>
      </c>
      <c r="V173" s="12">
        <f t="shared" si="491"/>
        <v>89759.147008194574</v>
      </c>
      <c r="W173" s="12">
        <f t="shared" si="491"/>
        <v>89055.216319596817</v>
      </c>
      <c r="X173" s="12">
        <f t="shared" si="491"/>
        <v>88282.705047597439</v>
      </c>
      <c r="Y173" s="12">
        <f t="shared" si="491"/>
        <v>87532.21113416634</v>
      </c>
      <c r="Z173" s="12">
        <f t="shared" si="491"/>
        <v>86755.385846932855</v>
      </c>
      <c r="AA173" s="12">
        <f t="shared" si="491"/>
        <v>85992.863236190722</v>
      </c>
      <c r="AB173" s="12">
        <f t="shared" si="491"/>
        <v>85175.800794704381</v>
      </c>
      <c r="AC173" s="12">
        <f t="shared" si="491"/>
        <v>84385.329093936874</v>
      </c>
      <c r="AD173" s="12">
        <f t="shared" si="491"/>
        <v>83539.505250891947</v>
      </c>
      <c r="AE173" s="12">
        <f t="shared" si="491"/>
        <v>82726.6472678875</v>
      </c>
      <c r="AF173" s="12">
        <f t="shared" si="491"/>
        <v>81842.83941011336</v>
      </c>
      <c r="AG173" s="12">
        <f t="shared" si="491"/>
        <v>80976.769548489712</v>
      </c>
      <c r="AH173" s="12">
        <f t="shared" si="491"/>
        <v>80080.087525448806</v>
      </c>
      <c r="AI173" s="12">
        <f t="shared" si="491"/>
        <v>79193.380377810914</v>
      </c>
      <c r="AJ173" s="12">
        <f t="shared" si="491"/>
        <v>78248.567528104832</v>
      </c>
      <c r="AK173" s="12">
        <f t="shared" ref="AK173:CV173" si="492" xml:space="preserve"> AK$179</f>
        <v>77325.146494677349</v>
      </c>
      <c r="AL173" s="12">
        <f t="shared" si="492"/>
        <v>76342.448329386491</v>
      </c>
      <c r="AM173" s="12">
        <f t="shared" si="492"/>
        <v>75386.821901480595</v>
      </c>
      <c r="AN173" s="12">
        <f t="shared" si="492"/>
        <v>74356.540702000886</v>
      </c>
      <c r="AO173" s="12">
        <f t="shared" si="492"/>
        <v>73338.250535265775</v>
      </c>
      <c r="AP173" s="12">
        <f t="shared" si="492"/>
        <v>72283.516671199264</v>
      </c>
      <c r="AQ173" s="12">
        <f t="shared" si="492"/>
        <v>71232.848755782266</v>
      </c>
      <c r="AR173" s="12">
        <f t="shared" si="492"/>
        <v>70118.883806523736</v>
      </c>
      <c r="AS173" s="12">
        <f t="shared" si="492"/>
        <v>69019.359466519454</v>
      </c>
      <c r="AT173" s="12">
        <f t="shared" si="492"/>
        <v>67854.860904927526</v>
      </c>
      <c r="AU173" s="12">
        <f t="shared" si="492"/>
        <v>66709.615444131632</v>
      </c>
      <c r="AV173" s="12">
        <f t="shared" si="492"/>
        <v>65484.11427747643</v>
      </c>
      <c r="AW173" s="12">
        <f t="shared" si="492"/>
        <v>64262.797798602871</v>
      </c>
      <c r="AX173" s="12">
        <f t="shared" si="492"/>
        <v>57997.969079144517</v>
      </c>
      <c r="AY173" s="12">
        <f t="shared" si="492"/>
        <v>51589.067268926912</v>
      </c>
      <c r="AZ173" s="12">
        <f t="shared" si="492"/>
        <v>39866.759023927938</v>
      </c>
      <c r="BA173" s="12">
        <f t="shared" si="492"/>
        <v>27852.766431762218</v>
      </c>
      <c r="BB173" s="12">
        <f t="shared" si="492"/>
        <v>15261.572351681034</v>
      </c>
      <c r="BC173" s="12">
        <f t="shared" si="492"/>
        <v>3265.1504499976854</v>
      </c>
      <c r="BD173" s="12">
        <f t="shared" si="492"/>
        <v>0</v>
      </c>
      <c r="BE173" s="12">
        <f t="shared" si="492"/>
        <v>0</v>
      </c>
      <c r="BF173" s="12">
        <f t="shared" si="492"/>
        <v>0</v>
      </c>
      <c r="BG173" s="12">
        <f t="shared" si="492"/>
        <v>0</v>
      </c>
      <c r="BH173" s="12">
        <f t="shared" si="492"/>
        <v>0</v>
      </c>
      <c r="BI173" s="12">
        <f t="shared" si="492"/>
        <v>0</v>
      </c>
      <c r="BJ173" s="12">
        <f t="shared" si="492"/>
        <v>0</v>
      </c>
      <c r="BK173" s="12">
        <f t="shared" si="492"/>
        <v>0</v>
      </c>
      <c r="BL173" s="12">
        <f t="shared" si="492"/>
        <v>0</v>
      </c>
      <c r="BM173" s="12">
        <f t="shared" si="492"/>
        <v>0</v>
      </c>
      <c r="BN173" s="12">
        <f t="shared" si="492"/>
        <v>0</v>
      </c>
      <c r="BO173" s="12">
        <f t="shared" si="492"/>
        <v>0</v>
      </c>
      <c r="BP173" s="12">
        <f t="shared" si="492"/>
        <v>0</v>
      </c>
      <c r="BQ173" s="12">
        <f t="shared" si="492"/>
        <v>0</v>
      </c>
      <c r="BR173" s="12">
        <f t="shared" si="492"/>
        <v>0</v>
      </c>
      <c r="BS173" s="12">
        <f t="shared" si="492"/>
        <v>0</v>
      </c>
      <c r="BT173" s="12">
        <f t="shared" si="492"/>
        <v>0</v>
      </c>
      <c r="BU173" s="12">
        <f t="shared" si="492"/>
        <v>0</v>
      </c>
      <c r="BV173" s="12">
        <f t="shared" si="492"/>
        <v>0</v>
      </c>
      <c r="BW173" s="12">
        <f t="shared" si="492"/>
        <v>0</v>
      </c>
      <c r="BX173" s="12">
        <f t="shared" si="492"/>
        <v>0</v>
      </c>
      <c r="BY173" s="12">
        <f t="shared" si="492"/>
        <v>0</v>
      </c>
      <c r="BZ173" s="12">
        <f t="shared" si="492"/>
        <v>0</v>
      </c>
      <c r="CA173" s="12">
        <f t="shared" si="492"/>
        <v>0</v>
      </c>
      <c r="CB173" s="12">
        <f t="shared" si="492"/>
        <v>0</v>
      </c>
      <c r="CC173" s="12">
        <f t="shared" si="492"/>
        <v>0</v>
      </c>
      <c r="CD173" s="12">
        <f t="shared" si="492"/>
        <v>0</v>
      </c>
      <c r="CE173" s="12">
        <f t="shared" si="492"/>
        <v>0</v>
      </c>
      <c r="CF173" s="12">
        <f t="shared" si="492"/>
        <v>0</v>
      </c>
      <c r="CG173" s="12">
        <f t="shared" si="492"/>
        <v>0</v>
      </c>
      <c r="CH173" s="12">
        <f t="shared" si="492"/>
        <v>0</v>
      </c>
      <c r="CI173" s="12">
        <f t="shared" si="492"/>
        <v>0</v>
      </c>
      <c r="CJ173" s="12">
        <f t="shared" si="492"/>
        <v>0</v>
      </c>
      <c r="CK173" s="12">
        <f t="shared" si="492"/>
        <v>0</v>
      </c>
      <c r="CL173" s="12">
        <f t="shared" si="492"/>
        <v>0</v>
      </c>
      <c r="CM173" s="12">
        <f t="shared" si="492"/>
        <v>0</v>
      </c>
      <c r="CN173" s="12">
        <f t="shared" si="492"/>
        <v>0</v>
      </c>
      <c r="CO173" s="12">
        <f t="shared" si="492"/>
        <v>0</v>
      </c>
      <c r="CP173" s="12">
        <f t="shared" si="492"/>
        <v>0</v>
      </c>
      <c r="CQ173" s="12">
        <f t="shared" si="492"/>
        <v>0</v>
      </c>
      <c r="CR173" s="12">
        <f t="shared" si="492"/>
        <v>0</v>
      </c>
      <c r="CS173" s="12">
        <f t="shared" si="492"/>
        <v>0</v>
      </c>
      <c r="CT173" s="12">
        <f t="shared" si="492"/>
        <v>0</v>
      </c>
      <c r="CU173" s="12">
        <f t="shared" si="492"/>
        <v>0</v>
      </c>
      <c r="CV173" s="12">
        <f t="shared" si="492"/>
        <v>0</v>
      </c>
      <c r="CW173" s="12">
        <f t="shared" ref="CW173:FH173" si="493" xml:space="preserve"> CW$179</f>
        <v>0</v>
      </c>
      <c r="CX173" s="12">
        <f t="shared" si="493"/>
        <v>0</v>
      </c>
      <c r="CY173" s="12">
        <f t="shared" si="493"/>
        <v>0</v>
      </c>
      <c r="CZ173" s="12">
        <f t="shared" si="493"/>
        <v>0</v>
      </c>
      <c r="DA173" s="12">
        <f t="shared" si="493"/>
        <v>0</v>
      </c>
      <c r="DB173" s="12">
        <f t="shared" si="493"/>
        <v>0</v>
      </c>
      <c r="DC173" s="12">
        <f t="shared" si="493"/>
        <v>0</v>
      </c>
      <c r="DD173" s="12">
        <f t="shared" si="493"/>
        <v>0</v>
      </c>
      <c r="DE173" s="12">
        <f t="shared" si="493"/>
        <v>0</v>
      </c>
      <c r="DF173" s="12">
        <f t="shared" si="493"/>
        <v>0</v>
      </c>
      <c r="DG173" s="12">
        <f t="shared" si="493"/>
        <v>0</v>
      </c>
      <c r="DH173" s="12">
        <f t="shared" si="493"/>
        <v>0</v>
      </c>
      <c r="DI173" s="12">
        <f t="shared" si="493"/>
        <v>0</v>
      </c>
      <c r="DJ173" s="12">
        <f t="shared" si="493"/>
        <v>0</v>
      </c>
      <c r="DK173" s="12">
        <f t="shared" si="493"/>
        <v>0</v>
      </c>
      <c r="DL173" s="12">
        <f t="shared" si="493"/>
        <v>0</v>
      </c>
      <c r="DM173" s="12">
        <f t="shared" si="493"/>
        <v>0</v>
      </c>
      <c r="DN173" s="12">
        <f t="shared" si="493"/>
        <v>0</v>
      </c>
      <c r="DO173" s="12">
        <f t="shared" si="493"/>
        <v>0</v>
      </c>
      <c r="DP173" s="12">
        <f t="shared" si="493"/>
        <v>0</v>
      </c>
      <c r="DQ173" s="12">
        <f t="shared" si="493"/>
        <v>0</v>
      </c>
      <c r="DR173" s="12">
        <f t="shared" si="493"/>
        <v>0</v>
      </c>
      <c r="DS173" s="12">
        <f t="shared" si="493"/>
        <v>0</v>
      </c>
      <c r="DT173" s="12">
        <f t="shared" si="493"/>
        <v>0</v>
      </c>
      <c r="DU173" s="12">
        <f t="shared" si="493"/>
        <v>0</v>
      </c>
      <c r="DV173" s="12">
        <f t="shared" si="493"/>
        <v>0</v>
      </c>
      <c r="DW173" s="12">
        <f t="shared" si="493"/>
        <v>0</v>
      </c>
      <c r="DX173" s="12">
        <f t="shared" si="493"/>
        <v>0</v>
      </c>
      <c r="DY173" s="12">
        <f t="shared" si="493"/>
        <v>0</v>
      </c>
      <c r="DZ173" s="12">
        <f t="shared" si="493"/>
        <v>0</v>
      </c>
      <c r="EA173" s="12">
        <f t="shared" si="493"/>
        <v>0</v>
      </c>
      <c r="EB173" s="12">
        <f t="shared" si="493"/>
        <v>0</v>
      </c>
      <c r="EC173" s="12">
        <f t="shared" si="493"/>
        <v>0</v>
      </c>
      <c r="ED173" s="12">
        <f t="shared" si="493"/>
        <v>0</v>
      </c>
      <c r="EE173" s="12">
        <f t="shared" si="493"/>
        <v>0</v>
      </c>
      <c r="EF173" s="12">
        <f t="shared" si="493"/>
        <v>0</v>
      </c>
      <c r="EG173" s="12">
        <f t="shared" si="493"/>
        <v>0</v>
      </c>
      <c r="EH173" s="12">
        <f t="shared" si="493"/>
        <v>0</v>
      </c>
      <c r="EI173" s="12">
        <f t="shared" si="493"/>
        <v>0</v>
      </c>
      <c r="EJ173" s="12">
        <f t="shared" si="493"/>
        <v>0</v>
      </c>
      <c r="EK173" s="12">
        <f t="shared" si="493"/>
        <v>0</v>
      </c>
      <c r="EL173" s="12">
        <f t="shared" si="493"/>
        <v>0</v>
      </c>
      <c r="EM173" s="12">
        <f t="shared" si="493"/>
        <v>0</v>
      </c>
      <c r="EN173" s="12">
        <f t="shared" si="493"/>
        <v>0</v>
      </c>
      <c r="EO173" s="12">
        <f t="shared" si="493"/>
        <v>0</v>
      </c>
      <c r="EP173" s="12">
        <f t="shared" si="493"/>
        <v>0</v>
      </c>
      <c r="EQ173" s="12">
        <f t="shared" si="493"/>
        <v>0</v>
      </c>
      <c r="ER173" s="12">
        <f t="shared" si="493"/>
        <v>0</v>
      </c>
      <c r="ES173" s="12">
        <f t="shared" si="493"/>
        <v>0</v>
      </c>
      <c r="ET173" s="12">
        <f t="shared" si="493"/>
        <v>0</v>
      </c>
      <c r="EU173" s="12">
        <f t="shared" si="493"/>
        <v>0</v>
      </c>
      <c r="EV173" s="12">
        <f t="shared" si="493"/>
        <v>0</v>
      </c>
      <c r="EW173" s="12">
        <f t="shared" si="493"/>
        <v>0</v>
      </c>
      <c r="EX173" s="12">
        <f t="shared" si="493"/>
        <v>0</v>
      </c>
      <c r="EY173" s="12">
        <f t="shared" si="493"/>
        <v>0</v>
      </c>
      <c r="EZ173" s="12">
        <f t="shared" si="493"/>
        <v>0</v>
      </c>
      <c r="FA173" s="12">
        <f t="shared" si="493"/>
        <v>0</v>
      </c>
      <c r="FB173" s="12">
        <f t="shared" si="493"/>
        <v>0</v>
      </c>
      <c r="FC173" s="12">
        <f t="shared" si="493"/>
        <v>0</v>
      </c>
      <c r="FD173" s="12">
        <f t="shared" si="493"/>
        <v>0</v>
      </c>
      <c r="FE173" s="12">
        <f t="shared" si="493"/>
        <v>0</v>
      </c>
      <c r="FF173" s="12">
        <f t="shared" si="493"/>
        <v>0</v>
      </c>
      <c r="FG173" s="12">
        <f t="shared" si="493"/>
        <v>0</v>
      </c>
      <c r="FH173" s="12">
        <f t="shared" si="493"/>
        <v>0</v>
      </c>
      <c r="FI173" s="12">
        <f t="shared" ref="FI173:GJ173" si="494" xml:space="preserve"> FI$179</f>
        <v>0</v>
      </c>
      <c r="FJ173" s="12">
        <f t="shared" si="494"/>
        <v>0</v>
      </c>
      <c r="FK173" s="12">
        <f t="shared" si="494"/>
        <v>0</v>
      </c>
      <c r="FL173" s="12">
        <f t="shared" si="494"/>
        <v>0</v>
      </c>
      <c r="FM173" s="12">
        <f t="shared" si="494"/>
        <v>0</v>
      </c>
      <c r="FN173" s="12">
        <f t="shared" si="494"/>
        <v>0</v>
      </c>
      <c r="FO173" s="12">
        <f t="shared" si="494"/>
        <v>0</v>
      </c>
      <c r="FP173" s="12">
        <f t="shared" si="494"/>
        <v>0</v>
      </c>
      <c r="FQ173" s="12">
        <f t="shared" si="494"/>
        <v>0</v>
      </c>
      <c r="FR173" s="12">
        <f t="shared" si="494"/>
        <v>0</v>
      </c>
      <c r="FS173" s="12">
        <f t="shared" si="494"/>
        <v>0</v>
      </c>
      <c r="FT173" s="12">
        <f t="shared" si="494"/>
        <v>0</v>
      </c>
      <c r="FU173" s="12">
        <f t="shared" si="494"/>
        <v>0</v>
      </c>
      <c r="FV173" s="12">
        <f t="shared" si="494"/>
        <v>0</v>
      </c>
      <c r="FW173" s="12">
        <f t="shared" si="494"/>
        <v>0</v>
      </c>
      <c r="FX173" s="12">
        <f t="shared" si="494"/>
        <v>0</v>
      </c>
      <c r="FY173" s="12">
        <f t="shared" si="494"/>
        <v>0</v>
      </c>
      <c r="FZ173" s="12">
        <f t="shared" si="494"/>
        <v>0</v>
      </c>
      <c r="GA173" s="12">
        <f t="shared" si="494"/>
        <v>0</v>
      </c>
      <c r="GB173" s="12">
        <f t="shared" si="494"/>
        <v>0</v>
      </c>
      <c r="GC173" s="12">
        <f t="shared" si="494"/>
        <v>0</v>
      </c>
      <c r="GD173" s="12">
        <f t="shared" si="494"/>
        <v>0</v>
      </c>
      <c r="GE173" s="12">
        <f t="shared" si="494"/>
        <v>0</v>
      </c>
      <c r="GF173" s="12">
        <f t="shared" si="494"/>
        <v>0</v>
      </c>
      <c r="GG173" s="12">
        <f t="shared" si="494"/>
        <v>0</v>
      </c>
      <c r="GH173" s="12">
        <f t="shared" si="494"/>
        <v>0</v>
      </c>
      <c r="GI173" s="12">
        <f t="shared" si="494"/>
        <v>0</v>
      </c>
      <c r="GJ173" s="12">
        <f t="shared" si="494"/>
        <v>0</v>
      </c>
    </row>
    <row r="174" spans="1:192" x14ac:dyDescent="0.25">
      <c r="E174" s="12" t="str">
        <f t="shared" ref="E174:AJ174" si="495" xml:space="preserve"> E$171</f>
        <v>Cash availble for shareholder loan repayment</v>
      </c>
      <c r="F174" s="12">
        <f t="shared" si="495"/>
        <v>0</v>
      </c>
      <c r="G174" s="12" t="str">
        <f t="shared" si="495"/>
        <v>$ 000s</v>
      </c>
      <c r="H174" s="12">
        <f t="shared" si="495"/>
        <v>0</v>
      </c>
      <c r="I174" s="12">
        <f t="shared" si="495"/>
        <v>0</v>
      </c>
      <c r="J174" s="12">
        <f t="shared" si="495"/>
        <v>0</v>
      </c>
      <c r="K174" s="12">
        <f t="shared" si="495"/>
        <v>0</v>
      </c>
      <c r="L174" s="12">
        <f t="shared" si="495"/>
        <v>5.935128174314741E-3</v>
      </c>
      <c r="M174" s="12">
        <f t="shared" si="495"/>
        <v>6.8687391067214776E-3</v>
      </c>
      <c r="N174" s="12">
        <f t="shared" si="495"/>
        <v>7.540235328633571E-3</v>
      </c>
      <c r="O174" s="12">
        <f t="shared" si="495"/>
        <v>8.2159058401884977E-3</v>
      </c>
      <c r="P174" s="12">
        <f t="shared" si="495"/>
        <v>4.5021799228379678E-3</v>
      </c>
      <c r="Q174" s="12">
        <f t="shared" si="495"/>
        <v>616.36920731031933</v>
      </c>
      <c r="R174" s="12">
        <f t="shared" si="495"/>
        <v>659.89747416231103</v>
      </c>
      <c r="S174" s="12">
        <f t="shared" si="495"/>
        <v>719.26613581842184</v>
      </c>
      <c r="T174" s="12">
        <f t="shared" si="495"/>
        <v>688.72923891009532</v>
      </c>
      <c r="U174" s="12">
        <f t="shared" si="495"/>
        <v>741.41182065474277</v>
      </c>
      <c r="V174" s="12">
        <f t="shared" si="495"/>
        <v>703.93068859775349</v>
      </c>
      <c r="W174" s="12">
        <f t="shared" si="495"/>
        <v>772.51127199938401</v>
      </c>
      <c r="X174" s="12">
        <f t="shared" si="495"/>
        <v>750.49391343109255</v>
      </c>
      <c r="Y174" s="12">
        <f t="shared" si="495"/>
        <v>776.82528723349014</v>
      </c>
      <c r="Z174" s="12">
        <f t="shared" si="495"/>
        <v>762.52261074213675</v>
      </c>
      <c r="AA174" s="12">
        <f t="shared" si="495"/>
        <v>817.06244148634823</v>
      </c>
      <c r="AB174" s="12">
        <f t="shared" si="495"/>
        <v>790.47170076750899</v>
      </c>
      <c r="AC174" s="12">
        <f t="shared" si="495"/>
        <v>845.82384304493098</v>
      </c>
      <c r="AD174" s="12">
        <f t="shared" si="495"/>
        <v>812.85798300444458</v>
      </c>
      <c r="AE174" s="12">
        <f t="shared" si="495"/>
        <v>883.80785777414258</v>
      </c>
      <c r="AF174" s="12">
        <f t="shared" si="495"/>
        <v>866.06986162364547</v>
      </c>
      <c r="AG174" s="12">
        <f t="shared" si="495"/>
        <v>896.6820230409121</v>
      </c>
      <c r="AH174" s="12">
        <f t="shared" si="495"/>
        <v>886.70714763789783</v>
      </c>
      <c r="AI174" s="12">
        <f t="shared" si="495"/>
        <v>944.81284970608704</v>
      </c>
      <c r="AJ174" s="12">
        <f t="shared" si="495"/>
        <v>923.42103342749033</v>
      </c>
      <c r="AK174" s="12">
        <f t="shared" ref="AK174:CV174" si="496" xml:space="preserve"> AK$171</f>
        <v>982.69816529086211</v>
      </c>
      <c r="AL174" s="12">
        <f t="shared" si="496"/>
        <v>955.62642790588961</v>
      </c>
      <c r="AM174" s="12">
        <f t="shared" si="496"/>
        <v>1030.2811994797116</v>
      </c>
      <c r="AN174" s="12">
        <f t="shared" si="496"/>
        <v>1018.2901667351161</v>
      </c>
      <c r="AO174" s="12">
        <f t="shared" si="496"/>
        <v>1054.7338640665175</v>
      </c>
      <c r="AP174" s="12">
        <f t="shared" si="496"/>
        <v>1050.6679154170001</v>
      </c>
      <c r="AQ174" s="12">
        <f t="shared" si="496"/>
        <v>1113.9649492585272</v>
      </c>
      <c r="AR174" s="12">
        <f t="shared" si="496"/>
        <v>1099.5243400042764</v>
      </c>
      <c r="AS174" s="12">
        <f t="shared" si="496"/>
        <v>1164.4985615919277</v>
      </c>
      <c r="AT174" s="12">
        <f t="shared" si="496"/>
        <v>1145.2454607959007</v>
      </c>
      <c r="AU174" s="12">
        <f t="shared" si="496"/>
        <v>1225.5011666552</v>
      </c>
      <c r="AV174" s="12">
        <f t="shared" si="496"/>
        <v>1221.3164788735567</v>
      </c>
      <c r="AW174" s="12">
        <f t="shared" si="496"/>
        <v>6264.8287194583527</v>
      </c>
      <c r="AX174" s="12">
        <f t="shared" si="496"/>
        <v>6408.9018102176087</v>
      </c>
      <c r="AY174" s="12">
        <f t="shared" si="496"/>
        <v>11722.308244998971</v>
      </c>
      <c r="AZ174" s="12">
        <f t="shared" si="496"/>
        <v>12013.992592165718</v>
      </c>
      <c r="BA174" s="12">
        <f t="shared" si="496"/>
        <v>12591.194080081184</v>
      </c>
      <c r="BB174" s="12">
        <f t="shared" si="496"/>
        <v>11996.421901683349</v>
      </c>
      <c r="BC174" s="12">
        <f t="shared" si="496"/>
        <v>10932.058716605083</v>
      </c>
      <c r="BD174" s="12">
        <f t="shared" si="496"/>
        <v>11851.55078705479</v>
      </c>
      <c r="BE174" s="12">
        <f t="shared" si="496"/>
        <v>3321.2012058315286</v>
      </c>
      <c r="BF174" s="12">
        <f t="shared" si="496"/>
        <v>8.0035533756017685E-11</v>
      </c>
      <c r="BG174" s="12">
        <f t="shared" si="496"/>
        <v>8.0035533756017685E-11</v>
      </c>
      <c r="BH174" s="12">
        <f t="shared" si="496"/>
        <v>8.0035533756017685E-11</v>
      </c>
      <c r="BI174" s="12">
        <f t="shared" si="496"/>
        <v>8.0035533756017685E-11</v>
      </c>
      <c r="BJ174" s="12">
        <f t="shared" si="496"/>
        <v>8.0035533756017685E-11</v>
      </c>
      <c r="BK174" s="12">
        <f t="shared" si="496"/>
        <v>8.0035533756017685E-11</v>
      </c>
      <c r="BL174" s="12">
        <f t="shared" si="496"/>
        <v>8.0035533756017685E-11</v>
      </c>
      <c r="BM174" s="12">
        <f t="shared" si="496"/>
        <v>8.0035533756017685E-11</v>
      </c>
      <c r="BN174" s="12">
        <f t="shared" si="496"/>
        <v>8.0035533756017685E-11</v>
      </c>
      <c r="BO174" s="12">
        <f t="shared" si="496"/>
        <v>8.0035533756017685E-11</v>
      </c>
      <c r="BP174" s="12">
        <f t="shared" si="496"/>
        <v>8.0035533756017685E-11</v>
      </c>
      <c r="BQ174" s="12">
        <f t="shared" si="496"/>
        <v>8.0035533756017685E-11</v>
      </c>
      <c r="BR174" s="12">
        <f t="shared" si="496"/>
        <v>8.0035533756017685E-11</v>
      </c>
      <c r="BS174" s="12">
        <f t="shared" si="496"/>
        <v>8.0035533756017685E-11</v>
      </c>
      <c r="BT174" s="12">
        <f t="shared" si="496"/>
        <v>8.0035533756017685E-11</v>
      </c>
      <c r="BU174" s="12">
        <f t="shared" si="496"/>
        <v>8.0035533756017685E-11</v>
      </c>
      <c r="BV174" s="12">
        <f t="shared" si="496"/>
        <v>8.0035533756017685E-11</v>
      </c>
      <c r="BW174" s="12">
        <f t="shared" si="496"/>
        <v>8.0035533756017685E-11</v>
      </c>
      <c r="BX174" s="12">
        <f t="shared" si="496"/>
        <v>8.0035533756017685E-11</v>
      </c>
      <c r="BY174" s="12">
        <f t="shared" si="496"/>
        <v>8.0035533756017685E-11</v>
      </c>
      <c r="BZ174" s="12">
        <f t="shared" si="496"/>
        <v>8.0035533756017685E-11</v>
      </c>
      <c r="CA174" s="12">
        <f t="shared" si="496"/>
        <v>8.0035533756017685E-11</v>
      </c>
      <c r="CB174" s="12">
        <f t="shared" si="496"/>
        <v>8.0035533756017685E-11</v>
      </c>
      <c r="CC174" s="12">
        <f t="shared" si="496"/>
        <v>8.0035533756017685E-11</v>
      </c>
      <c r="CD174" s="12">
        <f t="shared" si="496"/>
        <v>8.0035533756017685E-11</v>
      </c>
      <c r="CE174" s="12">
        <f t="shared" si="496"/>
        <v>8.0035533756017685E-11</v>
      </c>
      <c r="CF174" s="12">
        <f t="shared" si="496"/>
        <v>8.0035533756017685E-11</v>
      </c>
      <c r="CG174" s="12">
        <f t="shared" si="496"/>
        <v>8.0035533756017685E-11</v>
      </c>
      <c r="CH174" s="12">
        <f t="shared" si="496"/>
        <v>8.0035533756017685E-11</v>
      </c>
      <c r="CI174" s="12">
        <f t="shared" si="496"/>
        <v>8.0035533756017685E-11</v>
      </c>
      <c r="CJ174" s="12">
        <f t="shared" si="496"/>
        <v>8.0035533756017685E-11</v>
      </c>
      <c r="CK174" s="12">
        <f t="shared" si="496"/>
        <v>8.0035533756017685E-11</v>
      </c>
      <c r="CL174" s="12">
        <f t="shared" si="496"/>
        <v>8.0035533756017685E-11</v>
      </c>
      <c r="CM174" s="12">
        <f t="shared" si="496"/>
        <v>8.0035533756017685E-11</v>
      </c>
      <c r="CN174" s="12">
        <f t="shared" si="496"/>
        <v>8.0035533756017685E-11</v>
      </c>
      <c r="CO174" s="12">
        <f t="shared" si="496"/>
        <v>8.0035533756017685E-11</v>
      </c>
      <c r="CP174" s="12">
        <f t="shared" si="496"/>
        <v>8.0035533756017685E-11</v>
      </c>
      <c r="CQ174" s="12">
        <f t="shared" si="496"/>
        <v>8.0035533756017685E-11</v>
      </c>
      <c r="CR174" s="12">
        <f t="shared" si="496"/>
        <v>8.0035533756017685E-11</v>
      </c>
      <c r="CS174" s="12">
        <f t="shared" si="496"/>
        <v>8.0035533756017685E-11</v>
      </c>
      <c r="CT174" s="12">
        <f t="shared" si="496"/>
        <v>8.0035533756017685E-11</v>
      </c>
      <c r="CU174" s="12">
        <f t="shared" si="496"/>
        <v>8.0035533756017685E-11</v>
      </c>
      <c r="CV174" s="12">
        <f t="shared" si="496"/>
        <v>8.0035533756017685E-11</v>
      </c>
      <c r="CW174" s="12">
        <f t="shared" ref="CW174:FH174" si="497" xml:space="preserve"> CW$171</f>
        <v>8.0035533756017685E-11</v>
      </c>
      <c r="CX174" s="12">
        <f t="shared" si="497"/>
        <v>8.0035533756017685E-11</v>
      </c>
      <c r="CY174" s="12">
        <f t="shared" si="497"/>
        <v>8.0035533756017685E-11</v>
      </c>
      <c r="CZ174" s="12">
        <f t="shared" si="497"/>
        <v>8.0035533756017685E-11</v>
      </c>
      <c r="DA174" s="12">
        <f t="shared" si="497"/>
        <v>8.0035533756017685E-11</v>
      </c>
      <c r="DB174" s="12">
        <f t="shared" si="497"/>
        <v>8.0035533756017685E-11</v>
      </c>
      <c r="DC174" s="12">
        <f t="shared" si="497"/>
        <v>8.0035533756017685E-11</v>
      </c>
      <c r="DD174" s="12">
        <f t="shared" si="497"/>
        <v>8.0035533756017685E-11</v>
      </c>
      <c r="DE174" s="12">
        <f t="shared" si="497"/>
        <v>8.0035533756017685E-11</v>
      </c>
      <c r="DF174" s="12">
        <f t="shared" si="497"/>
        <v>8.0035533756017685E-11</v>
      </c>
      <c r="DG174" s="12">
        <f t="shared" si="497"/>
        <v>8.0035533756017685E-11</v>
      </c>
      <c r="DH174" s="12">
        <f t="shared" si="497"/>
        <v>8.0035533756017685E-11</v>
      </c>
      <c r="DI174" s="12">
        <f t="shared" si="497"/>
        <v>8.0035533756017685E-11</v>
      </c>
      <c r="DJ174" s="12">
        <f t="shared" si="497"/>
        <v>8.0035533756017685E-11</v>
      </c>
      <c r="DK174" s="12">
        <f t="shared" si="497"/>
        <v>8.0035533756017685E-11</v>
      </c>
      <c r="DL174" s="12">
        <f t="shared" si="497"/>
        <v>8.0035533756017685E-11</v>
      </c>
      <c r="DM174" s="12">
        <f t="shared" si="497"/>
        <v>8.0035533756017685E-11</v>
      </c>
      <c r="DN174" s="12">
        <f t="shared" si="497"/>
        <v>8.0035533756017685E-11</v>
      </c>
      <c r="DO174" s="12">
        <f t="shared" si="497"/>
        <v>8.0035533756017685E-11</v>
      </c>
      <c r="DP174" s="12">
        <f t="shared" si="497"/>
        <v>8.0035533756017685E-11</v>
      </c>
      <c r="DQ174" s="12">
        <f t="shared" si="497"/>
        <v>8.0035533756017685E-11</v>
      </c>
      <c r="DR174" s="12">
        <f t="shared" si="497"/>
        <v>8.0035533756017685E-11</v>
      </c>
      <c r="DS174" s="12">
        <f t="shared" si="497"/>
        <v>8.0035533756017685E-11</v>
      </c>
      <c r="DT174" s="12">
        <f t="shared" si="497"/>
        <v>8.0035533756017685E-11</v>
      </c>
      <c r="DU174" s="12">
        <f t="shared" si="497"/>
        <v>8.0035533756017685E-11</v>
      </c>
      <c r="DV174" s="12">
        <f t="shared" si="497"/>
        <v>8.0035533756017685E-11</v>
      </c>
      <c r="DW174" s="12">
        <f t="shared" si="497"/>
        <v>8.0035533756017685E-11</v>
      </c>
      <c r="DX174" s="12">
        <f t="shared" si="497"/>
        <v>8.0035533756017685E-11</v>
      </c>
      <c r="DY174" s="12">
        <f t="shared" si="497"/>
        <v>8.0035533756017685E-11</v>
      </c>
      <c r="DZ174" s="12">
        <f t="shared" si="497"/>
        <v>8.0035533756017685E-11</v>
      </c>
      <c r="EA174" s="12">
        <f t="shared" si="497"/>
        <v>8.0035533756017685E-11</v>
      </c>
      <c r="EB174" s="12">
        <f t="shared" si="497"/>
        <v>8.0035533756017685E-11</v>
      </c>
      <c r="EC174" s="12">
        <f t="shared" si="497"/>
        <v>8.0035533756017685E-11</v>
      </c>
      <c r="ED174" s="12">
        <f t="shared" si="497"/>
        <v>8.0035533756017685E-11</v>
      </c>
      <c r="EE174" s="12">
        <f t="shared" si="497"/>
        <v>8.0035533756017685E-11</v>
      </c>
      <c r="EF174" s="12">
        <f t="shared" si="497"/>
        <v>8.0035533756017685E-11</v>
      </c>
      <c r="EG174" s="12">
        <f t="shared" si="497"/>
        <v>8.0035533756017685E-11</v>
      </c>
      <c r="EH174" s="12">
        <f t="shared" si="497"/>
        <v>8.0035533756017685E-11</v>
      </c>
      <c r="EI174" s="12">
        <f t="shared" si="497"/>
        <v>8.0035533756017685E-11</v>
      </c>
      <c r="EJ174" s="12">
        <f t="shared" si="497"/>
        <v>8.0035533756017685E-11</v>
      </c>
      <c r="EK174" s="12">
        <f t="shared" si="497"/>
        <v>8.0035533756017685E-11</v>
      </c>
      <c r="EL174" s="12">
        <f t="shared" si="497"/>
        <v>8.0035533756017685E-11</v>
      </c>
      <c r="EM174" s="12">
        <f t="shared" si="497"/>
        <v>8.0035533756017685E-11</v>
      </c>
      <c r="EN174" s="12">
        <f t="shared" si="497"/>
        <v>8.0035533756017685E-11</v>
      </c>
      <c r="EO174" s="12">
        <f t="shared" si="497"/>
        <v>8.0035533756017685E-11</v>
      </c>
      <c r="EP174" s="12">
        <f t="shared" si="497"/>
        <v>8.0035533756017685E-11</v>
      </c>
      <c r="EQ174" s="12">
        <f t="shared" si="497"/>
        <v>8.0035533756017685E-11</v>
      </c>
      <c r="ER174" s="12">
        <f t="shared" si="497"/>
        <v>8.0035533756017685E-11</v>
      </c>
      <c r="ES174" s="12">
        <f t="shared" si="497"/>
        <v>8.0035533756017685E-11</v>
      </c>
      <c r="ET174" s="12">
        <f t="shared" si="497"/>
        <v>8.0035533756017685E-11</v>
      </c>
      <c r="EU174" s="12">
        <f t="shared" si="497"/>
        <v>8.0035533756017685E-11</v>
      </c>
      <c r="EV174" s="12">
        <f t="shared" si="497"/>
        <v>8.0035533756017685E-11</v>
      </c>
      <c r="EW174" s="12">
        <f t="shared" si="497"/>
        <v>8.0035533756017685E-11</v>
      </c>
      <c r="EX174" s="12">
        <f t="shared" si="497"/>
        <v>8.0035533756017685E-11</v>
      </c>
      <c r="EY174" s="12">
        <f t="shared" si="497"/>
        <v>8.0035533756017685E-11</v>
      </c>
      <c r="EZ174" s="12">
        <f t="shared" si="497"/>
        <v>8.0035533756017685E-11</v>
      </c>
      <c r="FA174" s="12">
        <f t="shared" si="497"/>
        <v>8.0035533756017685E-11</v>
      </c>
      <c r="FB174" s="12">
        <f t="shared" si="497"/>
        <v>8.0035533756017685E-11</v>
      </c>
      <c r="FC174" s="12">
        <f t="shared" si="497"/>
        <v>8.0035533756017685E-11</v>
      </c>
      <c r="FD174" s="12">
        <f t="shared" si="497"/>
        <v>8.0035533756017685E-11</v>
      </c>
      <c r="FE174" s="12">
        <f t="shared" si="497"/>
        <v>8.0035533756017685E-11</v>
      </c>
      <c r="FF174" s="12">
        <f t="shared" si="497"/>
        <v>8.0035533756017685E-11</v>
      </c>
      <c r="FG174" s="12">
        <f t="shared" si="497"/>
        <v>8.0035533756017685E-11</v>
      </c>
      <c r="FH174" s="12">
        <f t="shared" si="497"/>
        <v>8.0035533756017685E-11</v>
      </c>
      <c r="FI174" s="12">
        <f t="shared" ref="FI174:GJ174" si="498" xml:space="preserve"> FI$171</f>
        <v>8.0035533756017685E-11</v>
      </c>
      <c r="FJ174" s="12">
        <f t="shared" si="498"/>
        <v>8.0035533756017685E-11</v>
      </c>
      <c r="FK174" s="12">
        <f t="shared" si="498"/>
        <v>8.0035533756017685E-11</v>
      </c>
      <c r="FL174" s="12">
        <f t="shared" si="498"/>
        <v>8.0035533756017685E-11</v>
      </c>
      <c r="FM174" s="12">
        <f t="shared" si="498"/>
        <v>8.0035533756017685E-11</v>
      </c>
      <c r="FN174" s="12">
        <f t="shared" si="498"/>
        <v>8.0035533756017685E-11</v>
      </c>
      <c r="FO174" s="12">
        <f t="shared" si="498"/>
        <v>8.0035533756017685E-11</v>
      </c>
      <c r="FP174" s="12">
        <f t="shared" si="498"/>
        <v>8.0035533756017685E-11</v>
      </c>
      <c r="FQ174" s="12">
        <f t="shared" si="498"/>
        <v>8.0035533756017685E-11</v>
      </c>
      <c r="FR174" s="12">
        <f t="shared" si="498"/>
        <v>8.0035533756017685E-11</v>
      </c>
      <c r="FS174" s="12">
        <f t="shared" si="498"/>
        <v>8.0035533756017685E-11</v>
      </c>
      <c r="FT174" s="12">
        <f t="shared" si="498"/>
        <v>8.0035533756017685E-11</v>
      </c>
      <c r="FU174" s="12">
        <f t="shared" si="498"/>
        <v>8.0035533756017685E-11</v>
      </c>
      <c r="FV174" s="12">
        <f t="shared" si="498"/>
        <v>8.0035533756017685E-11</v>
      </c>
      <c r="FW174" s="12">
        <f t="shared" si="498"/>
        <v>8.0035533756017685E-11</v>
      </c>
      <c r="FX174" s="12">
        <f t="shared" si="498"/>
        <v>8.0035533756017685E-11</v>
      </c>
      <c r="FY174" s="12">
        <f t="shared" si="498"/>
        <v>8.0035533756017685E-11</v>
      </c>
      <c r="FZ174" s="12">
        <f t="shared" si="498"/>
        <v>8.0035533756017685E-11</v>
      </c>
      <c r="GA174" s="12">
        <f t="shared" si="498"/>
        <v>8.0035533756017685E-11</v>
      </c>
      <c r="GB174" s="12">
        <f t="shared" si="498"/>
        <v>8.0035533756017685E-11</v>
      </c>
      <c r="GC174" s="12">
        <f t="shared" si="498"/>
        <v>8.0035533756017685E-11</v>
      </c>
      <c r="GD174" s="12">
        <f t="shared" si="498"/>
        <v>8.0035533756017685E-11</v>
      </c>
      <c r="GE174" s="12">
        <f t="shared" si="498"/>
        <v>8.0035533756017685E-11</v>
      </c>
      <c r="GF174" s="12">
        <f t="shared" si="498"/>
        <v>8.0035533756017685E-11</v>
      </c>
      <c r="GG174" s="12">
        <f t="shared" si="498"/>
        <v>8.0035533756017685E-11</v>
      </c>
      <c r="GH174" s="12">
        <f t="shared" si="498"/>
        <v>8.0035533756017685E-11</v>
      </c>
      <c r="GI174" s="12">
        <f t="shared" si="498"/>
        <v>8.0035533756017685E-11</v>
      </c>
      <c r="GJ174" s="12">
        <f t="shared" si="498"/>
        <v>8.0035533756017685E-11</v>
      </c>
    </row>
    <row r="175" spans="1:192" s="193" customFormat="1" x14ac:dyDescent="0.25">
      <c r="A175" s="142"/>
      <c r="B175" s="142"/>
      <c r="C175" s="143"/>
      <c r="D175" s="144"/>
      <c r="E175" s="192" t="s">
        <v>455</v>
      </c>
      <c r="F175" s="192"/>
      <c r="G175" s="192" t="str">
        <f xml:space="preserve"> SMU</f>
        <v>$ 000s</v>
      </c>
      <c r="H175" s="192">
        <f xml:space="preserve"> SUM(J175:GJ175)</f>
        <v>93184.820885050518</v>
      </c>
      <c r="I175" s="145"/>
      <c r="J175" s="192">
        <f t="shared" ref="J175:AO175" si="499" xml:space="preserve"> MIN(J173:J174)</f>
        <v>0</v>
      </c>
      <c r="K175" s="192">
        <f t="shared" si="499"/>
        <v>0</v>
      </c>
      <c r="L175" s="192">
        <f t="shared" si="499"/>
        <v>0</v>
      </c>
      <c r="M175" s="192">
        <f t="shared" si="499"/>
        <v>0</v>
      </c>
      <c r="N175" s="192">
        <f t="shared" si="499"/>
        <v>0</v>
      </c>
      <c r="O175" s="192">
        <f t="shared" si="499"/>
        <v>0</v>
      </c>
      <c r="P175" s="192">
        <f t="shared" si="499"/>
        <v>0</v>
      </c>
      <c r="Q175" s="192">
        <f t="shared" si="499"/>
        <v>616.36920731031933</v>
      </c>
      <c r="R175" s="192">
        <f t="shared" si="499"/>
        <v>659.89747416231103</v>
      </c>
      <c r="S175" s="192">
        <f t="shared" si="499"/>
        <v>719.26613581842184</v>
      </c>
      <c r="T175" s="192">
        <f t="shared" si="499"/>
        <v>688.72923891009532</v>
      </c>
      <c r="U175" s="192">
        <f t="shared" si="499"/>
        <v>741.41182065474277</v>
      </c>
      <c r="V175" s="192">
        <f t="shared" si="499"/>
        <v>703.93068859775349</v>
      </c>
      <c r="W175" s="192">
        <f t="shared" si="499"/>
        <v>772.51127199938401</v>
      </c>
      <c r="X175" s="192">
        <f t="shared" si="499"/>
        <v>750.49391343109255</v>
      </c>
      <c r="Y175" s="192">
        <f t="shared" si="499"/>
        <v>776.82528723349014</v>
      </c>
      <c r="Z175" s="192">
        <f t="shared" si="499"/>
        <v>762.52261074213675</v>
      </c>
      <c r="AA175" s="192">
        <f t="shared" si="499"/>
        <v>817.06244148634823</v>
      </c>
      <c r="AB175" s="192">
        <f t="shared" si="499"/>
        <v>790.47170076750899</v>
      </c>
      <c r="AC175" s="192">
        <f t="shared" si="499"/>
        <v>845.82384304493098</v>
      </c>
      <c r="AD175" s="192">
        <f t="shared" si="499"/>
        <v>812.85798300444458</v>
      </c>
      <c r="AE175" s="192">
        <f t="shared" si="499"/>
        <v>883.80785777414258</v>
      </c>
      <c r="AF175" s="192">
        <f t="shared" si="499"/>
        <v>866.06986162364547</v>
      </c>
      <c r="AG175" s="192">
        <f t="shared" si="499"/>
        <v>896.6820230409121</v>
      </c>
      <c r="AH175" s="192">
        <f t="shared" si="499"/>
        <v>886.70714763789783</v>
      </c>
      <c r="AI175" s="192">
        <f t="shared" si="499"/>
        <v>944.81284970608704</v>
      </c>
      <c r="AJ175" s="192">
        <f t="shared" si="499"/>
        <v>923.42103342749033</v>
      </c>
      <c r="AK175" s="192">
        <f t="shared" si="499"/>
        <v>982.69816529086211</v>
      </c>
      <c r="AL175" s="192">
        <f t="shared" si="499"/>
        <v>955.62642790588961</v>
      </c>
      <c r="AM175" s="192">
        <f t="shared" si="499"/>
        <v>1030.2811994797116</v>
      </c>
      <c r="AN175" s="192">
        <f t="shared" si="499"/>
        <v>1018.2901667351161</v>
      </c>
      <c r="AO175" s="192">
        <f t="shared" si="499"/>
        <v>1054.7338640665175</v>
      </c>
      <c r="AP175" s="192">
        <f t="shared" ref="AP175:BD175" si="500" xml:space="preserve"> MIN(AP173:AP174)</f>
        <v>1050.6679154170001</v>
      </c>
      <c r="AQ175" s="192">
        <f t="shared" si="500"/>
        <v>1113.9649492585272</v>
      </c>
      <c r="AR175" s="192">
        <f t="shared" si="500"/>
        <v>1099.5243400042764</v>
      </c>
      <c r="AS175" s="192">
        <f t="shared" si="500"/>
        <v>1164.4985615919277</v>
      </c>
      <c r="AT175" s="192">
        <f t="shared" si="500"/>
        <v>1145.2454607959007</v>
      </c>
      <c r="AU175" s="192">
        <f t="shared" si="500"/>
        <v>1225.5011666552</v>
      </c>
      <c r="AV175" s="192">
        <f t="shared" si="500"/>
        <v>1221.3164788735567</v>
      </c>
      <c r="AW175" s="192">
        <f t="shared" si="500"/>
        <v>6264.8287194583527</v>
      </c>
      <c r="AX175" s="192">
        <f t="shared" si="500"/>
        <v>6408.9018102176087</v>
      </c>
      <c r="AY175" s="192">
        <f t="shared" si="500"/>
        <v>11722.308244998971</v>
      </c>
      <c r="AZ175" s="192">
        <f t="shared" si="500"/>
        <v>12013.992592165718</v>
      </c>
      <c r="BA175" s="192">
        <f t="shared" si="500"/>
        <v>12591.194080081184</v>
      </c>
      <c r="BB175" s="192">
        <f t="shared" si="500"/>
        <v>11996.421901683349</v>
      </c>
      <c r="BC175" s="192">
        <f t="shared" si="500"/>
        <v>3265.1504499976854</v>
      </c>
      <c r="BD175" s="192">
        <f t="shared" si="500"/>
        <v>0</v>
      </c>
      <c r="BE175" s="192">
        <f t="shared" ref="BE175:DP175" si="501" xml:space="preserve"> MIN(BE173:BE174)</f>
        <v>0</v>
      </c>
      <c r="BF175" s="192">
        <f t="shared" si="501"/>
        <v>0</v>
      </c>
      <c r="BG175" s="192">
        <f t="shared" si="501"/>
        <v>0</v>
      </c>
      <c r="BH175" s="192">
        <f t="shared" si="501"/>
        <v>0</v>
      </c>
      <c r="BI175" s="192">
        <f t="shared" si="501"/>
        <v>0</v>
      </c>
      <c r="BJ175" s="192">
        <f t="shared" si="501"/>
        <v>0</v>
      </c>
      <c r="BK175" s="192">
        <f t="shared" si="501"/>
        <v>0</v>
      </c>
      <c r="BL175" s="192">
        <f t="shared" si="501"/>
        <v>0</v>
      </c>
      <c r="BM175" s="192">
        <f t="shared" si="501"/>
        <v>0</v>
      </c>
      <c r="BN175" s="192">
        <f t="shared" si="501"/>
        <v>0</v>
      </c>
      <c r="BO175" s="192">
        <f t="shared" si="501"/>
        <v>0</v>
      </c>
      <c r="BP175" s="192">
        <f t="shared" si="501"/>
        <v>0</v>
      </c>
      <c r="BQ175" s="192">
        <f t="shared" si="501"/>
        <v>0</v>
      </c>
      <c r="BR175" s="192">
        <f t="shared" si="501"/>
        <v>0</v>
      </c>
      <c r="BS175" s="192">
        <f t="shared" si="501"/>
        <v>0</v>
      </c>
      <c r="BT175" s="192">
        <f t="shared" si="501"/>
        <v>0</v>
      </c>
      <c r="BU175" s="192">
        <f t="shared" si="501"/>
        <v>0</v>
      </c>
      <c r="BV175" s="192">
        <f t="shared" si="501"/>
        <v>0</v>
      </c>
      <c r="BW175" s="192">
        <f t="shared" si="501"/>
        <v>0</v>
      </c>
      <c r="BX175" s="192">
        <f t="shared" si="501"/>
        <v>0</v>
      </c>
      <c r="BY175" s="192">
        <f t="shared" si="501"/>
        <v>0</v>
      </c>
      <c r="BZ175" s="192">
        <f t="shared" si="501"/>
        <v>0</v>
      </c>
      <c r="CA175" s="192">
        <f t="shared" si="501"/>
        <v>0</v>
      </c>
      <c r="CB175" s="192">
        <f t="shared" si="501"/>
        <v>0</v>
      </c>
      <c r="CC175" s="192">
        <f t="shared" si="501"/>
        <v>0</v>
      </c>
      <c r="CD175" s="192">
        <f t="shared" si="501"/>
        <v>0</v>
      </c>
      <c r="CE175" s="192">
        <f t="shared" si="501"/>
        <v>0</v>
      </c>
      <c r="CF175" s="192">
        <f t="shared" si="501"/>
        <v>0</v>
      </c>
      <c r="CG175" s="192">
        <f t="shared" si="501"/>
        <v>0</v>
      </c>
      <c r="CH175" s="192">
        <f t="shared" si="501"/>
        <v>0</v>
      </c>
      <c r="CI175" s="192">
        <f t="shared" si="501"/>
        <v>0</v>
      </c>
      <c r="CJ175" s="192">
        <f t="shared" si="501"/>
        <v>0</v>
      </c>
      <c r="CK175" s="192">
        <f t="shared" si="501"/>
        <v>0</v>
      </c>
      <c r="CL175" s="192">
        <f t="shared" si="501"/>
        <v>0</v>
      </c>
      <c r="CM175" s="192">
        <f t="shared" si="501"/>
        <v>0</v>
      </c>
      <c r="CN175" s="192">
        <f t="shared" si="501"/>
        <v>0</v>
      </c>
      <c r="CO175" s="192">
        <f t="shared" si="501"/>
        <v>0</v>
      </c>
      <c r="CP175" s="192">
        <f t="shared" si="501"/>
        <v>0</v>
      </c>
      <c r="CQ175" s="192">
        <f t="shared" si="501"/>
        <v>0</v>
      </c>
      <c r="CR175" s="192">
        <f t="shared" si="501"/>
        <v>0</v>
      </c>
      <c r="CS175" s="192">
        <f t="shared" si="501"/>
        <v>0</v>
      </c>
      <c r="CT175" s="192">
        <f t="shared" si="501"/>
        <v>0</v>
      </c>
      <c r="CU175" s="192">
        <f t="shared" si="501"/>
        <v>0</v>
      </c>
      <c r="CV175" s="192">
        <f t="shared" si="501"/>
        <v>0</v>
      </c>
      <c r="CW175" s="192">
        <f t="shared" si="501"/>
        <v>0</v>
      </c>
      <c r="CX175" s="192">
        <f t="shared" si="501"/>
        <v>0</v>
      </c>
      <c r="CY175" s="192">
        <f t="shared" si="501"/>
        <v>0</v>
      </c>
      <c r="CZ175" s="192">
        <f t="shared" si="501"/>
        <v>0</v>
      </c>
      <c r="DA175" s="192">
        <f t="shared" si="501"/>
        <v>0</v>
      </c>
      <c r="DB175" s="192">
        <f t="shared" si="501"/>
        <v>0</v>
      </c>
      <c r="DC175" s="192">
        <f t="shared" si="501"/>
        <v>0</v>
      </c>
      <c r="DD175" s="192">
        <f t="shared" si="501"/>
        <v>0</v>
      </c>
      <c r="DE175" s="192">
        <f t="shared" si="501"/>
        <v>0</v>
      </c>
      <c r="DF175" s="192">
        <f t="shared" si="501"/>
        <v>0</v>
      </c>
      <c r="DG175" s="192">
        <f t="shared" si="501"/>
        <v>0</v>
      </c>
      <c r="DH175" s="192">
        <f t="shared" si="501"/>
        <v>0</v>
      </c>
      <c r="DI175" s="192">
        <f t="shared" si="501"/>
        <v>0</v>
      </c>
      <c r="DJ175" s="192">
        <f t="shared" si="501"/>
        <v>0</v>
      </c>
      <c r="DK175" s="192">
        <f t="shared" si="501"/>
        <v>0</v>
      </c>
      <c r="DL175" s="192">
        <f t="shared" si="501"/>
        <v>0</v>
      </c>
      <c r="DM175" s="192">
        <f t="shared" si="501"/>
        <v>0</v>
      </c>
      <c r="DN175" s="192">
        <f t="shared" si="501"/>
        <v>0</v>
      </c>
      <c r="DO175" s="192">
        <f t="shared" si="501"/>
        <v>0</v>
      </c>
      <c r="DP175" s="192">
        <f t="shared" si="501"/>
        <v>0</v>
      </c>
      <c r="DQ175" s="192">
        <f t="shared" ref="DQ175:GB175" si="502" xml:space="preserve"> MIN(DQ173:DQ174)</f>
        <v>0</v>
      </c>
      <c r="DR175" s="192">
        <f t="shared" si="502"/>
        <v>0</v>
      </c>
      <c r="DS175" s="192">
        <f t="shared" si="502"/>
        <v>0</v>
      </c>
      <c r="DT175" s="192">
        <f t="shared" si="502"/>
        <v>0</v>
      </c>
      <c r="DU175" s="192">
        <f t="shared" si="502"/>
        <v>0</v>
      </c>
      <c r="DV175" s="192">
        <f t="shared" si="502"/>
        <v>0</v>
      </c>
      <c r="DW175" s="192">
        <f t="shared" si="502"/>
        <v>0</v>
      </c>
      <c r="DX175" s="192">
        <f t="shared" si="502"/>
        <v>0</v>
      </c>
      <c r="DY175" s="192">
        <f t="shared" si="502"/>
        <v>0</v>
      </c>
      <c r="DZ175" s="192">
        <f t="shared" si="502"/>
        <v>0</v>
      </c>
      <c r="EA175" s="192">
        <f t="shared" si="502"/>
        <v>0</v>
      </c>
      <c r="EB175" s="192">
        <f t="shared" si="502"/>
        <v>0</v>
      </c>
      <c r="EC175" s="192">
        <f t="shared" si="502"/>
        <v>0</v>
      </c>
      <c r="ED175" s="192">
        <f t="shared" si="502"/>
        <v>0</v>
      </c>
      <c r="EE175" s="192">
        <f t="shared" si="502"/>
        <v>0</v>
      </c>
      <c r="EF175" s="192">
        <f t="shared" si="502"/>
        <v>0</v>
      </c>
      <c r="EG175" s="192">
        <f t="shared" si="502"/>
        <v>0</v>
      </c>
      <c r="EH175" s="192">
        <f t="shared" si="502"/>
        <v>0</v>
      </c>
      <c r="EI175" s="192">
        <f t="shared" si="502"/>
        <v>0</v>
      </c>
      <c r="EJ175" s="192">
        <f t="shared" si="502"/>
        <v>0</v>
      </c>
      <c r="EK175" s="192">
        <f t="shared" si="502"/>
        <v>0</v>
      </c>
      <c r="EL175" s="192">
        <f t="shared" si="502"/>
        <v>0</v>
      </c>
      <c r="EM175" s="192">
        <f t="shared" si="502"/>
        <v>0</v>
      </c>
      <c r="EN175" s="192">
        <f t="shared" si="502"/>
        <v>0</v>
      </c>
      <c r="EO175" s="192">
        <f t="shared" si="502"/>
        <v>0</v>
      </c>
      <c r="EP175" s="192">
        <f t="shared" si="502"/>
        <v>0</v>
      </c>
      <c r="EQ175" s="192">
        <f t="shared" si="502"/>
        <v>0</v>
      </c>
      <c r="ER175" s="192">
        <f t="shared" si="502"/>
        <v>0</v>
      </c>
      <c r="ES175" s="192">
        <f t="shared" si="502"/>
        <v>0</v>
      </c>
      <c r="ET175" s="192">
        <f t="shared" si="502"/>
        <v>0</v>
      </c>
      <c r="EU175" s="192">
        <f t="shared" si="502"/>
        <v>0</v>
      </c>
      <c r="EV175" s="192">
        <f t="shared" si="502"/>
        <v>0</v>
      </c>
      <c r="EW175" s="192">
        <f t="shared" si="502"/>
        <v>0</v>
      </c>
      <c r="EX175" s="192">
        <f t="shared" si="502"/>
        <v>0</v>
      </c>
      <c r="EY175" s="192">
        <f t="shared" si="502"/>
        <v>0</v>
      </c>
      <c r="EZ175" s="192">
        <f t="shared" si="502"/>
        <v>0</v>
      </c>
      <c r="FA175" s="192">
        <f t="shared" si="502"/>
        <v>0</v>
      </c>
      <c r="FB175" s="192">
        <f t="shared" si="502"/>
        <v>0</v>
      </c>
      <c r="FC175" s="192">
        <f t="shared" si="502"/>
        <v>0</v>
      </c>
      <c r="FD175" s="192">
        <f t="shared" si="502"/>
        <v>0</v>
      </c>
      <c r="FE175" s="192">
        <f t="shared" si="502"/>
        <v>0</v>
      </c>
      <c r="FF175" s="192">
        <f t="shared" si="502"/>
        <v>0</v>
      </c>
      <c r="FG175" s="192">
        <f t="shared" si="502"/>
        <v>0</v>
      </c>
      <c r="FH175" s="192">
        <f t="shared" si="502"/>
        <v>0</v>
      </c>
      <c r="FI175" s="192">
        <f t="shared" si="502"/>
        <v>0</v>
      </c>
      <c r="FJ175" s="192">
        <f t="shared" si="502"/>
        <v>0</v>
      </c>
      <c r="FK175" s="192">
        <f t="shared" si="502"/>
        <v>0</v>
      </c>
      <c r="FL175" s="192">
        <f t="shared" si="502"/>
        <v>0</v>
      </c>
      <c r="FM175" s="192">
        <f t="shared" si="502"/>
        <v>0</v>
      </c>
      <c r="FN175" s="192">
        <f t="shared" si="502"/>
        <v>0</v>
      </c>
      <c r="FO175" s="192">
        <f t="shared" si="502"/>
        <v>0</v>
      </c>
      <c r="FP175" s="192">
        <f t="shared" si="502"/>
        <v>0</v>
      </c>
      <c r="FQ175" s="192">
        <f t="shared" si="502"/>
        <v>0</v>
      </c>
      <c r="FR175" s="192">
        <f t="shared" si="502"/>
        <v>0</v>
      </c>
      <c r="FS175" s="192">
        <f t="shared" si="502"/>
        <v>0</v>
      </c>
      <c r="FT175" s="192">
        <f t="shared" si="502"/>
        <v>0</v>
      </c>
      <c r="FU175" s="192">
        <f t="shared" si="502"/>
        <v>0</v>
      </c>
      <c r="FV175" s="192">
        <f t="shared" si="502"/>
        <v>0</v>
      </c>
      <c r="FW175" s="192">
        <f t="shared" si="502"/>
        <v>0</v>
      </c>
      <c r="FX175" s="192">
        <f t="shared" si="502"/>
        <v>0</v>
      </c>
      <c r="FY175" s="192">
        <f t="shared" si="502"/>
        <v>0</v>
      </c>
      <c r="FZ175" s="192">
        <f t="shared" si="502"/>
        <v>0</v>
      </c>
      <c r="GA175" s="192">
        <f t="shared" si="502"/>
        <v>0</v>
      </c>
      <c r="GB175" s="192">
        <f t="shared" si="502"/>
        <v>0</v>
      </c>
      <c r="GC175" s="192">
        <f t="shared" ref="GC175:GJ175" si="503" xml:space="preserve"> MIN(GC173:GC174)</f>
        <v>0</v>
      </c>
      <c r="GD175" s="192">
        <f t="shared" si="503"/>
        <v>0</v>
      </c>
      <c r="GE175" s="192">
        <f t="shared" si="503"/>
        <v>0</v>
      </c>
      <c r="GF175" s="192">
        <f t="shared" si="503"/>
        <v>0</v>
      </c>
      <c r="GG175" s="192">
        <f t="shared" si="503"/>
        <v>0</v>
      </c>
      <c r="GH175" s="192">
        <f t="shared" si="503"/>
        <v>0</v>
      </c>
      <c r="GI175" s="192">
        <f t="shared" si="503"/>
        <v>0</v>
      </c>
      <c r="GJ175" s="192">
        <f t="shared" si="503"/>
        <v>0</v>
      </c>
    </row>
    <row r="176" spans="1:192" s="193" customFormat="1" x14ac:dyDescent="0.25">
      <c r="A176" s="142"/>
      <c r="B176" s="142"/>
      <c r="C176" s="143"/>
      <c r="D176" s="144"/>
      <c r="E176" s="192" t="str">
        <f xml:space="preserve"> LEFT(E175, LEN(E175) - 4)</f>
        <v>Shareholder loan principal repayment</v>
      </c>
      <c r="F176" s="192"/>
      <c r="G176" s="192" t="str">
        <f xml:space="preserve"> SMU</f>
        <v>$ 000s</v>
      </c>
      <c r="H176" s="192">
        <f xml:space="preserve"> SUM(J176:GJ176)</f>
        <v>-93184.820885050518</v>
      </c>
      <c r="I176" s="145"/>
      <c r="J176" s="192">
        <f t="shared" ref="J176:BD176" si="504" xml:space="preserve"> -1 * J175</f>
        <v>0</v>
      </c>
      <c r="K176" s="192">
        <f t="shared" si="504"/>
        <v>0</v>
      </c>
      <c r="L176" s="192">
        <f t="shared" si="504"/>
        <v>0</v>
      </c>
      <c r="M176" s="192">
        <f t="shared" si="504"/>
        <v>0</v>
      </c>
      <c r="N176" s="192">
        <f t="shared" si="504"/>
        <v>0</v>
      </c>
      <c r="O176" s="192">
        <f t="shared" si="504"/>
        <v>0</v>
      </c>
      <c r="P176" s="192">
        <f t="shared" si="504"/>
        <v>0</v>
      </c>
      <c r="Q176" s="192">
        <f t="shared" si="504"/>
        <v>-616.36920731031933</v>
      </c>
      <c r="R176" s="192">
        <f t="shared" si="504"/>
        <v>-659.89747416231103</v>
      </c>
      <c r="S176" s="192">
        <f t="shared" si="504"/>
        <v>-719.26613581842184</v>
      </c>
      <c r="T176" s="192">
        <f t="shared" si="504"/>
        <v>-688.72923891009532</v>
      </c>
      <c r="U176" s="192">
        <f t="shared" si="504"/>
        <v>-741.41182065474277</v>
      </c>
      <c r="V176" s="192">
        <f t="shared" si="504"/>
        <v>-703.93068859775349</v>
      </c>
      <c r="W176" s="192">
        <f t="shared" si="504"/>
        <v>-772.51127199938401</v>
      </c>
      <c r="X176" s="192">
        <f t="shared" si="504"/>
        <v>-750.49391343109255</v>
      </c>
      <c r="Y176" s="192">
        <f t="shared" si="504"/>
        <v>-776.82528723349014</v>
      </c>
      <c r="Z176" s="192">
        <f t="shared" si="504"/>
        <v>-762.52261074213675</v>
      </c>
      <c r="AA176" s="192">
        <f t="shared" si="504"/>
        <v>-817.06244148634823</v>
      </c>
      <c r="AB176" s="192">
        <f t="shared" si="504"/>
        <v>-790.47170076750899</v>
      </c>
      <c r="AC176" s="192">
        <f t="shared" si="504"/>
        <v>-845.82384304493098</v>
      </c>
      <c r="AD176" s="192">
        <f t="shared" si="504"/>
        <v>-812.85798300444458</v>
      </c>
      <c r="AE176" s="192">
        <f t="shared" si="504"/>
        <v>-883.80785777414258</v>
      </c>
      <c r="AF176" s="192">
        <f t="shared" si="504"/>
        <v>-866.06986162364547</v>
      </c>
      <c r="AG176" s="192">
        <f t="shared" si="504"/>
        <v>-896.6820230409121</v>
      </c>
      <c r="AH176" s="192">
        <f t="shared" si="504"/>
        <v>-886.70714763789783</v>
      </c>
      <c r="AI176" s="192">
        <f t="shared" si="504"/>
        <v>-944.81284970608704</v>
      </c>
      <c r="AJ176" s="192">
        <f t="shared" si="504"/>
        <v>-923.42103342749033</v>
      </c>
      <c r="AK176" s="192">
        <f t="shared" si="504"/>
        <v>-982.69816529086211</v>
      </c>
      <c r="AL176" s="192">
        <f t="shared" si="504"/>
        <v>-955.62642790588961</v>
      </c>
      <c r="AM176" s="192">
        <f t="shared" si="504"/>
        <v>-1030.2811994797116</v>
      </c>
      <c r="AN176" s="192">
        <f t="shared" si="504"/>
        <v>-1018.2901667351161</v>
      </c>
      <c r="AO176" s="192">
        <f t="shared" si="504"/>
        <v>-1054.7338640665175</v>
      </c>
      <c r="AP176" s="192">
        <f t="shared" si="504"/>
        <v>-1050.6679154170001</v>
      </c>
      <c r="AQ176" s="192">
        <f t="shared" si="504"/>
        <v>-1113.9649492585272</v>
      </c>
      <c r="AR176" s="192">
        <f t="shared" si="504"/>
        <v>-1099.5243400042764</v>
      </c>
      <c r="AS176" s="192">
        <f t="shared" si="504"/>
        <v>-1164.4985615919277</v>
      </c>
      <c r="AT176" s="192">
        <f t="shared" si="504"/>
        <v>-1145.2454607959007</v>
      </c>
      <c r="AU176" s="192">
        <f t="shared" si="504"/>
        <v>-1225.5011666552</v>
      </c>
      <c r="AV176" s="192">
        <f t="shared" si="504"/>
        <v>-1221.3164788735567</v>
      </c>
      <c r="AW176" s="192">
        <f t="shared" si="504"/>
        <v>-6264.8287194583527</v>
      </c>
      <c r="AX176" s="192">
        <f t="shared" si="504"/>
        <v>-6408.9018102176087</v>
      </c>
      <c r="AY176" s="192">
        <f t="shared" si="504"/>
        <v>-11722.308244998971</v>
      </c>
      <c r="AZ176" s="192">
        <f t="shared" si="504"/>
        <v>-12013.992592165718</v>
      </c>
      <c r="BA176" s="192">
        <f t="shared" si="504"/>
        <v>-12591.194080081184</v>
      </c>
      <c r="BB176" s="192">
        <f t="shared" si="504"/>
        <v>-11996.421901683349</v>
      </c>
      <c r="BC176" s="192">
        <f t="shared" si="504"/>
        <v>-3265.1504499976854</v>
      </c>
      <c r="BD176" s="192">
        <f t="shared" si="504"/>
        <v>0</v>
      </c>
      <c r="BE176" s="192">
        <f t="shared" ref="BE176:DP176" si="505" xml:space="preserve"> -1 * BE175</f>
        <v>0</v>
      </c>
      <c r="BF176" s="192">
        <f t="shared" si="505"/>
        <v>0</v>
      </c>
      <c r="BG176" s="192">
        <f t="shared" si="505"/>
        <v>0</v>
      </c>
      <c r="BH176" s="192">
        <f t="shared" si="505"/>
        <v>0</v>
      </c>
      <c r="BI176" s="192">
        <f t="shared" si="505"/>
        <v>0</v>
      </c>
      <c r="BJ176" s="192">
        <f t="shared" si="505"/>
        <v>0</v>
      </c>
      <c r="BK176" s="192">
        <f t="shared" si="505"/>
        <v>0</v>
      </c>
      <c r="BL176" s="192">
        <f t="shared" si="505"/>
        <v>0</v>
      </c>
      <c r="BM176" s="192">
        <f t="shared" si="505"/>
        <v>0</v>
      </c>
      <c r="BN176" s="192">
        <f t="shared" si="505"/>
        <v>0</v>
      </c>
      <c r="BO176" s="192">
        <f t="shared" si="505"/>
        <v>0</v>
      </c>
      <c r="BP176" s="192">
        <f t="shared" si="505"/>
        <v>0</v>
      </c>
      <c r="BQ176" s="192">
        <f t="shared" si="505"/>
        <v>0</v>
      </c>
      <c r="BR176" s="192">
        <f t="shared" si="505"/>
        <v>0</v>
      </c>
      <c r="BS176" s="192">
        <f t="shared" si="505"/>
        <v>0</v>
      </c>
      <c r="BT176" s="192">
        <f t="shared" si="505"/>
        <v>0</v>
      </c>
      <c r="BU176" s="192">
        <f t="shared" si="505"/>
        <v>0</v>
      </c>
      <c r="BV176" s="192">
        <f t="shared" si="505"/>
        <v>0</v>
      </c>
      <c r="BW176" s="192">
        <f t="shared" si="505"/>
        <v>0</v>
      </c>
      <c r="BX176" s="192">
        <f t="shared" si="505"/>
        <v>0</v>
      </c>
      <c r="BY176" s="192">
        <f t="shared" si="505"/>
        <v>0</v>
      </c>
      <c r="BZ176" s="192">
        <f t="shared" si="505"/>
        <v>0</v>
      </c>
      <c r="CA176" s="192">
        <f t="shared" si="505"/>
        <v>0</v>
      </c>
      <c r="CB176" s="192">
        <f t="shared" si="505"/>
        <v>0</v>
      </c>
      <c r="CC176" s="192">
        <f t="shared" si="505"/>
        <v>0</v>
      </c>
      <c r="CD176" s="192">
        <f t="shared" si="505"/>
        <v>0</v>
      </c>
      <c r="CE176" s="192">
        <f t="shared" si="505"/>
        <v>0</v>
      </c>
      <c r="CF176" s="192">
        <f t="shared" si="505"/>
        <v>0</v>
      </c>
      <c r="CG176" s="192">
        <f t="shared" si="505"/>
        <v>0</v>
      </c>
      <c r="CH176" s="192">
        <f t="shared" si="505"/>
        <v>0</v>
      </c>
      <c r="CI176" s="192">
        <f t="shared" si="505"/>
        <v>0</v>
      </c>
      <c r="CJ176" s="192">
        <f t="shared" si="505"/>
        <v>0</v>
      </c>
      <c r="CK176" s="192">
        <f t="shared" si="505"/>
        <v>0</v>
      </c>
      <c r="CL176" s="192">
        <f t="shared" si="505"/>
        <v>0</v>
      </c>
      <c r="CM176" s="192">
        <f t="shared" si="505"/>
        <v>0</v>
      </c>
      <c r="CN176" s="192">
        <f t="shared" si="505"/>
        <v>0</v>
      </c>
      <c r="CO176" s="192">
        <f t="shared" si="505"/>
        <v>0</v>
      </c>
      <c r="CP176" s="192">
        <f t="shared" si="505"/>
        <v>0</v>
      </c>
      <c r="CQ176" s="192">
        <f t="shared" si="505"/>
        <v>0</v>
      </c>
      <c r="CR176" s="192">
        <f t="shared" si="505"/>
        <v>0</v>
      </c>
      <c r="CS176" s="192">
        <f t="shared" si="505"/>
        <v>0</v>
      </c>
      <c r="CT176" s="192">
        <f t="shared" si="505"/>
        <v>0</v>
      </c>
      <c r="CU176" s="192">
        <f t="shared" si="505"/>
        <v>0</v>
      </c>
      <c r="CV176" s="192">
        <f t="shared" si="505"/>
        <v>0</v>
      </c>
      <c r="CW176" s="192">
        <f t="shared" si="505"/>
        <v>0</v>
      </c>
      <c r="CX176" s="192">
        <f t="shared" si="505"/>
        <v>0</v>
      </c>
      <c r="CY176" s="192">
        <f t="shared" si="505"/>
        <v>0</v>
      </c>
      <c r="CZ176" s="192">
        <f t="shared" si="505"/>
        <v>0</v>
      </c>
      <c r="DA176" s="192">
        <f t="shared" si="505"/>
        <v>0</v>
      </c>
      <c r="DB176" s="192">
        <f t="shared" si="505"/>
        <v>0</v>
      </c>
      <c r="DC176" s="192">
        <f t="shared" si="505"/>
        <v>0</v>
      </c>
      <c r="DD176" s="192">
        <f t="shared" si="505"/>
        <v>0</v>
      </c>
      <c r="DE176" s="192">
        <f t="shared" si="505"/>
        <v>0</v>
      </c>
      <c r="DF176" s="192">
        <f t="shared" si="505"/>
        <v>0</v>
      </c>
      <c r="DG176" s="192">
        <f t="shared" si="505"/>
        <v>0</v>
      </c>
      <c r="DH176" s="192">
        <f t="shared" si="505"/>
        <v>0</v>
      </c>
      <c r="DI176" s="192">
        <f t="shared" si="505"/>
        <v>0</v>
      </c>
      <c r="DJ176" s="192">
        <f t="shared" si="505"/>
        <v>0</v>
      </c>
      <c r="DK176" s="192">
        <f t="shared" si="505"/>
        <v>0</v>
      </c>
      <c r="DL176" s="192">
        <f t="shared" si="505"/>
        <v>0</v>
      </c>
      <c r="DM176" s="192">
        <f t="shared" si="505"/>
        <v>0</v>
      </c>
      <c r="DN176" s="192">
        <f t="shared" si="505"/>
        <v>0</v>
      </c>
      <c r="DO176" s="192">
        <f t="shared" si="505"/>
        <v>0</v>
      </c>
      <c r="DP176" s="192">
        <f t="shared" si="505"/>
        <v>0</v>
      </c>
      <c r="DQ176" s="192">
        <f t="shared" ref="DQ176:GB176" si="506" xml:space="preserve"> -1 * DQ175</f>
        <v>0</v>
      </c>
      <c r="DR176" s="192">
        <f t="shared" si="506"/>
        <v>0</v>
      </c>
      <c r="DS176" s="192">
        <f t="shared" si="506"/>
        <v>0</v>
      </c>
      <c r="DT176" s="192">
        <f t="shared" si="506"/>
        <v>0</v>
      </c>
      <c r="DU176" s="192">
        <f t="shared" si="506"/>
        <v>0</v>
      </c>
      <c r="DV176" s="192">
        <f t="shared" si="506"/>
        <v>0</v>
      </c>
      <c r="DW176" s="192">
        <f t="shared" si="506"/>
        <v>0</v>
      </c>
      <c r="DX176" s="192">
        <f t="shared" si="506"/>
        <v>0</v>
      </c>
      <c r="DY176" s="192">
        <f t="shared" si="506"/>
        <v>0</v>
      </c>
      <c r="DZ176" s="192">
        <f t="shared" si="506"/>
        <v>0</v>
      </c>
      <c r="EA176" s="192">
        <f t="shared" si="506"/>
        <v>0</v>
      </c>
      <c r="EB176" s="192">
        <f t="shared" si="506"/>
        <v>0</v>
      </c>
      <c r="EC176" s="192">
        <f t="shared" si="506"/>
        <v>0</v>
      </c>
      <c r="ED176" s="192">
        <f t="shared" si="506"/>
        <v>0</v>
      </c>
      <c r="EE176" s="192">
        <f t="shared" si="506"/>
        <v>0</v>
      </c>
      <c r="EF176" s="192">
        <f t="shared" si="506"/>
        <v>0</v>
      </c>
      <c r="EG176" s="192">
        <f t="shared" si="506"/>
        <v>0</v>
      </c>
      <c r="EH176" s="192">
        <f t="shared" si="506"/>
        <v>0</v>
      </c>
      <c r="EI176" s="192">
        <f t="shared" si="506"/>
        <v>0</v>
      </c>
      <c r="EJ176" s="192">
        <f t="shared" si="506"/>
        <v>0</v>
      </c>
      <c r="EK176" s="192">
        <f t="shared" si="506"/>
        <v>0</v>
      </c>
      <c r="EL176" s="192">
        <f t="shared" si="506"/>
        <v>0</v>
      </c>
      <c r="EM176" s="192">
        <f t="shared" si="506"/>
        <v>0</v>
      </c>
      <c r="EN176" s="192">
        <f t="shared" si="506"/>
        <v>0</v>
      </c>
      <c r="EO176" s="192">
        <f t="shared" si="506"/>
        <v>0</v>
      </c>
      <c r="EP176" s="192">
        <f t="shared" si="506"/>
        <v>0</v>
      </c>
      <c r="EQ176" s="192">
        <f t="shared" si="506"/>
        <v>0</v>
      </c>
      <c r="ER176" s="192">
        <f t="shared" si="506"/>
        <v>0</v>
      </c>
      <c r="ES176" s="192">
        <f t="shared" si="506"/>
        <v>0</v>
      </c>
      <c r="ET176" s="192">
        <f t="shared" si="506"/>
        <v>0</v>
      </c>
      <c r="EU176" s="192">
        <f t="shared" si="506"/>
        <v>0</v>
      </c>
      <c r="EV176" s="192">
        <f t="shared" si="506"/>
        <v>0</v>
      </c>
      <c r="EW176" s="192">
        <f t="shared" si="506"/>
        <v>0</v>
      </c>
      <c r="EX176" s="192">
        <f t="shared" si="506"/>
        <v>0</v>
      </c>
      <c r="EY176" s="192">
        <f t="shared" si="506"/>
        <v>0</v>
      </c>
      <c r="EZ176" s="192">
        <f t="shared" si="506"/>
        <v>0</v>
      </c>
      <c r="FA176" s="192">
        <f t="shared" si="506"/>
        <v>0</v>
      </c>
      <c r="FB176" s="192">
        <f t="shared" si="506"/>
        <v>0</v>
      </c>
      <c r="FC176" s="192">
        <f t="shared" si="506"/>
        <v>0</v>
      </c>
      <c r="FD176" s="192">
        <f t="shared" si="506"/>
        <v>0</v>
      </c>
      <c r="FE176" s="192">
        <f t="shared" si="506"/>
        <v>0</v>
      </c>
      <c r="FF176" s="192">
        <f t="shared" si="506"/>
        <v>0</v>
      </c>
      <c r="FG176" s="192">
        <f t="shared" si="506"/>
        <v>0</v>
      </c>
      <c r="FH176" s="192">
        <f t="shared" si="506"/>
        <v>0</v>
      </c>
      <c r="FI176" s="192">
        <f t="shared" si="506"/>
        <v>0</v>
      </c>
      <c r="FJ176" s="192">
        <f t="shared" si="506"/>
        <v>0</v>
      </c>
      <c r="FK176" s="192">
        <f t="shared" si="506"/>
        <v>0</v>
      </c>
      <c r="FL176" s="192">
        <f t="shared" si="506"/>
        <v>0</v>
      </c>
      <c r="FM176" s="192">
        <f t="shared" si="506"/>
        <v>0</v>
      </c>
      <c r="FN176" s="192">
        <f t="shared" si="506"/>
        <v>0</v>
      </c>
      <c r="FO176" s="192">
        <f t="shared" si="506"/>
        <v>0</v>
      </c>
      <c r="FP176" s="192">
        <f t="shared" si="506"/>
        <v>0</v>
      </c>
      <c r="FQ176" s="192">
        <f t="shared" si="506"/>
        <v>0</v>
      </c>
      <c r="FR176" s="192">
        <f t="shared" si="506"/>
        <v>0</v>
      </c>
      <c r="FS176" s="192">
        <f t="shared" si="506"/>
        <v>0</v>
      </c>
      <c r="FT176" s="192">
        <f t="shared" si="506"/>
        <v>0</v>
      </c>
      <c r="FU176" s="192">
        <f t="shared" si="506"/>
        <v>0</v>
      </c>
      <c r="FV176" s="192">
        <f t="shared" si="506"/>
        <v>0</v>
      </c>
      <c r="FW176" s="192">
        <f t="shared" si="506"/>
        <v>0</v>
      </c>
      <c r="FX176" s="192">
        <f t="shared" si="506"/>
        <v>0</v>
      </c>
      <c r="FY176" s="192">
        <f t="shared" si="506"/>
        <v>0</v>
      </c>
      <c r="FZ176" s="192">
        <f t="shared" si="506"/>
        <v>0</v>
      </c>
      <c r="GA176" s="192">
        <f t="shared" si="506"/>
        <v>0</v>
      </c>
      <c r="GB176" s="192">
        <f t="shared" si="506"/>
        <v>0</v>
      </c>
      <c r="GC176" s="192">
        <f t="shared" ref="GC176:GJ176" si="507" xml:space="preserve"> -1 * GC175</f>
        <v>0</v>
      </c>
      <c r="GD176" s="192">
        <f t="shared" si="507"/>
        <v>0</v>
      </c>
      <c r="GE176" s="192">
        <f t="shared" si="507"/>
        <v>0</v>
      </c>
      <c r="GF176" s="192">
        <f t="shared" si="507"/>
        <v>0</v>
      </c>
      <c r="GG176" s="192">
        <f t="shared" si="507"/>
        <v>0</v>
      </c>
      <c r="GH176" s="192">
        <f t="shared" si="507"/>
        <v>0</v>
      </c>
      <c r="GI176" s="192">
        <f t="shared" si="507"/>
        <v>0</v>
      </c>
      <c r="GJ176" s="192">
        <f t="shared" si="507"/>
        <v>0</v>
      </c>
    </row>
    <row r="178" spans="1:192" x14ac:dyDescent="0.25">
      <c r="B178" s="15" t="s">
        <v>438</v>
      </c>
    </row>
    <row r="179" spans="1:192" s="525" customFormat="1" x14ac:dyDescent="0.25">
      <c r="A179" s="222"/>
      <c r="B179" s="222"/>
      <c r="C179" s="223"/>
      <c r="D179" s="224"/>
      <c r="E179" s="225" t="s">
        <v>449</v>
      </c>
      <c r="F179" s="225"/>
      <c r="G179" s="225" t="str">
        <f xml:space="preserve"> SMU</f>
        <v>$ 000s</v>
      </c>
      <c r="H179" s="225"/>
      <c r="I179" s="226"/>
      <c r="J179" s="225">
        <f t="shared" ref="J179" si="508">I184</f>
        <v>0</v>
      </c>
      <c r="K179" s="225">
        <f t="shared" ref="K179" si="509">J184</f>
        <v>0</v>
      </c>
      <c r="L179" s="225">
        <f t="shared" ref="L179" si="510">K184</f>
        <v>0</v>
      </c>
      <c r="M179" s="225">
        <f t="shared" ref="M179" si="511">L184</f>
        <v>0</v>
      </c>
      <c r="N179" s="225">
        <f t="shared" ref="N179" si="512">M184</f>
        <v>0</v>
      </c>
      <c r="O179" s="225">
        <f t="shared" ref="O179:AT179" si="513">N184</f>
        <v>0</v>
      </c>
      <c r="P179" s="225">
        <f t="shared" si="513"/>
        <v>0</v>
      </c>
      <c r="Q179" s="225">
        <f t="shared" si="513"/>
        <v>93184.82088505046</v>
      </c>
      <c r="R179" s="225">
        <f t="shared" si="513"/>
        <v>92568.451677740144</v>
      </c>
      <c r="S179" s="225">
        <f t="shared" si="513"/>
        <v>91908.554203577834</v>
      </c>
      <c r="T179" s="225">
        <f t="shared" si="513"/>
        <v>91189.288067759408</v>
      </c>
      <c r="U179" s="225">
        <f t="shared" si="513"/>
        <v>90500.558828849316</v>
      </c>
      <c r="V179" s="225">
        <f t="shared" si="513"/>
        <v>89759.147008194574</v>
      </c>
      <c r="W179" s="225">
        <f t="shared" si="513"/>
        <v>89055.216319596817</v>
      </c>
      <c r="X179" s="225">
        <f t="shared" si="513"/>
        <v>88282.705047597439</v>
      </c>
      <c r="Y179" s="225">
        <f t="shared" si="513"/>
        <v>87532.21113416634</v>
      </c>
      <c r="Z179" s="225">
        <f t="shared" si="513"/>
        <v>86755.385846932855</v>
      </c>
      <c r="AA179" s="225">
        <f t="shared" si="513"/>
        <v>85992.863236190722</v>
      </c>
      <c r="AB179" s="225">
        <f t="shared" si="513"/>
        <v>85175.800794704381</v>
      </c>
      <c r="AC179" s="225">
        <f t="shared" si="513"/>
        <v>84385.329093936874</v>
      </c>
      <c r="AD179" s="225">
        <f t="shared" si="513"/>
        <v>83539.505250891947</v>
      </c>
      <c r="AE179" s="225">
        <f t="shared" si="513"/>
        <v>82726.6472678875</v>
      </c>
      <c r="AF179" s="225">
        <f t="shared" si="513"/>
        <v>81842.83941011336</v>
      </c>
      <c r="AG179" s="225">
        <f t="shared" si="513"/>
        <v>80976.769548489712</v>
      </c>
      <c r="AH179" s="225">
        <f t="shared" si="513"/>
        <v>80080.087525448806</v>
      </c>
      <c r="AI179" s="225">
        <f t="shared" si="513"/>
        <v>79193.380377810914</v>
      </c>
      <c r="AJ179" s="225">
        <f t="shared" si="513"/>
        <v>78248.567528104832</v>
      </c>
      <c r="AK179" s="225">
        <f t="shared" si="513"/>
        <v>77325.146494677349</v>
      </c>
      <c r="AL179" s="225">
        <f t="shared" si="513"/>
        <v>76342.448329386491</v>
      </c>
      <c r="AM179" s="225">
        <f t="shared" si="513"/>
        <v>75386.821901480595</v>
      </c>
      <c r="AN179" s="225">
        <f t="shared" si="513"/>
        <v>74356.540702000886</v>
      </c>
      <c r="AO179" s="225">
        <f t="shared" si="513"/>
        <v>73338.250535265775</v>
      </c>
      <c r="AP179" s="225">
        <f t="shared" si="513"/>
        <v>72283.516671199264</v>
      </c>
      <c r="AQ179" s="225">
        <f t="shared" si="513"/>
        <v>71232.848755782266</v>
      </c>
      <c r="AR179" s="225">
        <f t="shared" si="513"/>
        <v>70118.883806523736</v>
      </c>
      <c r="AS179" s="225">
        <f t="shared" si="513"/>
        <v>69019.359466519454</v>
      </c>
      <c r="AT179" s="225">
        <f t="shared" si="513"/>
        <v>67854.860904927526</v>
      </c>
      <c r="AU179" s="225">
        <f t="shared" ref="AU179:BD179" si="514">AT184</f>
        <v>66709.615444131632</v>
      </c>
      <c r="AV179" s="225">
        <f t="shared" si="514"/>
        <v>65484.11427747643</v>
      </c>
      <c r="AW179" s="225">
        <f t="shared" si="514"/>
        <v>64262.797798602871</v>
      </c>
      <c r="AX179" s="225">
        <f t="shared" si="514"/>
        <v>57997.969079144517</v>
      </c>
      <c r="AY179" s="225">
        <f t="shared" si="514"/>
        <v>51589.067268926912</v>
      </c>
      <c r="AZ179" s="225">
        <f t="shared" si="514"/>
        <v>39866.759023927938</v>
      </c>
      <c r="BA179" s="225">
        <f t="shared" si="514"/>
        <v>27852.766431762218</v>
      </c>
      <c r="BB179" s="225">
        <f t="shared" si="514"/>
        <v>15261.572351681034</v>
      </c>
      <c r="BC179" s="225">
        <f t="shared" si="514"/>
        <v>3265.1504499976854</v>
      </c>
      <c r="BD179" s="225">
        <f t="shared" si="514"/>
        <v>0</v>
      </c>
      <c r="BE179" s="225">
        <f t="shared" ref="BE179" si="515">BD184</f>
        <v>0</v>
      </c>
      <c r="BF179" s="225">
        <f t="shared" ref="BF179" si="516">BE184</f>
        <v>0</v>
      </c>
      <c r="BG179" s="225">
        <f t="shared" ref="BG179" si="517">BF184</f>
        <v>0</v>
      </c>
      <c r="BH179" s="225">
        <f t="shared" ref="BH179" si="518">BG184</f>
        <v>0</v>
      </c>
      <c r="BI179" s="225">
        <f t="shared" ref="BI179" si="519">BH184</f>
        <v>0</v>
      </c>
      <c r="BJ179" s="225">
        <f t="shared" ref="BJ179" si="520">BI184</f>
        <v>0</v>
      </c>
      <c r="BK179" s="225">
        <f t="shared" ref="BK179" si="521">BJ184</f>
        <v>0</v>
      </c>
      <c r="BL179" s="225">
        <f t="shared" ref="BL179" si="522">BK184</f>
        <v>0</v>
      </c>
      <c r="BM179" s="225">
        <f t="shared" ref="BM179" si="523">BL184</f>
        <v>0</v>
      </c>
      <c r="BN179" s="225">
        <f t="shared" ref="BN179" si="524">BM184</f>
        <v>0</v>
      </c>
      <c r="BO179" s="225">
        <f t="shared" ref="BO179" si="525">BN184</f>
        <v>0</v>
      </c>
      <c r="BP179" s="225">
        <f t="shared" ref="BP179" si="526">BO184</f>
        <v>0</v>
      </c>
      <c r="BQ179" s="225">
        <f t="shared" ref="BQ179" si="527">BP184</f>
        <v>0</v>
      </c>
      <c r="BR179" s="225">
        <f t="shared" ref="BR179" si="528">BQ184</f>
        <v>0</v>
      </c>
      <c r="BS179" s="225">
        <f t="shared" ref="BS179" si="529">BR184</f>
        <v>0</v>
      </c>
      <c r="BT179" s="225">
        <f t="shared" ref="BT179" si="530">BS184</f>
        <v>0</v>
      </c>
      <c r="BU179" s="225">
        <f t="shared" ref="BU179" si="531">BT184</f>
        <v>0</v>
      </c>
      <c r="BV179" s="225">
        <f t="shared" ref="BV179" si="532">BU184</f>
        <v>0</v>
      </c>
      <c r="BW179" s="225">
        <f t="shared" ref="BW179" si="533">BV184</f>
        <v>0</v>
      </c>
      <c r="BX179" s="225">
        <f t="shared" ref="BX179" si="534">BW184</f>
        <v>0</v>
      </c>
      <c r="BY179" s="225">
        <f t="shared" ref="BY179" si="535">BX184</f>
        <v>0</v>
      </c>
      <c r="BZ179" s="225">
        <f t="shared" ref="BZ179" si="536">BY184</f>
        <v>0</v>
      </c>
      <c r="CA179" s="225">
        <f t="shared" ref="CA179" si="537">BZ184</f>
        <v>0</v>
      </c>
      <c r="CB179" s="225">
        <f t="shared" ref="CB179" si="538">CA184</f>
        <v>0</v>
      </c>
      <c r="CC179" s="225">
        <f t="shared" ref="CC179" si="539">CB184</f>
        <v>0</v>
      </c>
      <c r="CD179" s="225">
        <f t="shared" ref="CD179" si="540">CC184</f>
        <v>0</v>
      </c>
      <c r="CE179" s="225">
        <f t="shared" ref="CE179" si="541">CD184</f>
        <v>0</v>
      </c>
      <c r="CF179" s="225">
        <f t="shared" ref="CF179" si="542">CE184</f>
        <v>0</v>
      </c>
      <c r="CG179" s="225">
        <f t="shared" ref="CG179" si="543">CF184</f>
        <v>0</v>
      </c>
      <c r="CH179" s="225">
        <f t="shared" ref="CH179" si="544">CG184</f>
        <v>0</v>
      </c>
      <c r="CI179" s="225">
        <f t="shared" ref="CI179" si="545">CH184</f>
        <v>0</v>
      </c>
      <c r="CJ179" s="225">
        <f t="shared" ref="CJ179" si="546">CI184</f>
        <v>0</v>
      </c>
      <c r="CK179" s="225">
        <f t="shared" ref="CK179" si="547">CJ184</f>
        <v>0</v>
      </c>
      <c r="CL179" s="225">
        <f t="shared" ref="CL179" si="548">CK184</f>
        <v>0</v>
      </c>
      <c r="CM179" s="225">
        <f t="shared" ref="CM179" si="549">CL184</f>
        <v>0</v>
      </c>
      <c r="CN179" s="225">
        <f t="shared" ref="CN179" si="550">CM184</f>
        <v>0</v>
      </c>
      <c r="CO179" s="225">
        <f t="shared" ref="CO179" si="551">CN184</f>
        <v>0</v>
      </c>
      <c r="CP179" s="225">
        <f t="shared" ref="CP179" si="552">CO184</f>
        <v>0</v>
      </c>
      <c r="CQ179" s="225">
        <f t="shared" ref="CQ179" si="553">CP184</f>
        <v>0</v>
      </c>
      <c r="CR179" s="225">
        <f t="shared" ref="CR179" si="554">CQ184</f>
        <v>0</v>
      </c>
      <c r="CS179" s="225">
        <f t="shared" ref="CS179" si="555">CR184</f>
        <v>0</v>
      </c>
      <c r="CT179" s="225">
        <f t="shared" ref="CT179" si="556">CS184</f>
        <v>0</v>
      </c>
      <c r="CU179" s="225">
        <f t="shared" ref="CU179" si="557">CT184</f>
        <v>0</v>
      </c>
      <c r="CV179" s="225">
        <f t="shared" ref="CV179" si="558">CU184</f>
        <v>0</v>
      </c>
      <c r="CW179" s="225">
        <f t="shared" ref="CW179" si="559">CV184</f>
        <v>0</v>
      </c>
      <c r="CX179" s="225">
        <f t="shared" ref="CX179" si="560">CW184</f>
        <v>0</v>
      </c>
      <c r="CY179" s="225">
        <f t="shared" ref="CY179" si="561">CX184</f>
        <v>0</v>
      </c>
      <c r="CZ179" s="225">
        <f t="shared" ref="CZ179" si="562">CY184</f>
        <v>0</v>
      </c>
      <c r="DA179" s="225">
        <f t="shared" ref="DA179" si="563">CZ184</f>
        <v>0</v>
      </c>
      <c r="DB179" s="225">
        <f t="shared" ref="DB179" si="564">DA184</f>
        <v>0</v>
      </c>
      <c r="DC179" s="225">
        <f t="shared" ref="DC179" si="565">DB184</f>
        <v>0</v>
      </c>
      <c r="DD179" s="225">
        <f t="shared" ref="DD179" si="566">DC184</f>
        <v>0</v>
      </c>
      <c r="DE179" s="225">
        <f t="shared" ref="DE179" si="567">DD184</f>
        <v>0</v>
      </c>
      <c r="DF179" s="225">
        <f t="shared" ref="DF179" si="568">DE184</f>
        <v>0</v>
      </c>
      <c r="DG179" s="225">
        <f t="shared" ref="DG179" si="569">DF184</f>
        <v>0</v>
      </c>
      <c r="DH179" s="225">
        <f t="shared" ref="DH179" si="570">DG184</f>
        <v>0</v>
      </c>
      <c r="DI179" s="225">
        <f t="shared" ref="DI179" si="571">DH184</f>
        <v>0</v>
      </c>
      <c r="DJ179" s="225">
        <f t="shared" ref="DJ179" si="572">DI184</f>
        <v>0</v>
      </c>
      <c r="DK179" s="225">
        <f t="shared" ref="DK179" si="573">DJ184</f>
        <v>0</v>
      </c>
      <c r="DL179" s="225">
        <f t="shared" ref="DL179" si="574">DK184</f>
        <v>0</v>
      </c>
      <c r="DM179" s="225">
        <f t="shared" ref="DM179" si="575">DL184</f>
        <v>0</v>
      </c>
      <c r="DN179" s="225">
        <f t="shared" ref="DN179" si="576">DM184</f>
        <v>0</v>
      </c>
      <c r="DO179" s="225">
        <f t="shared" ref="DO179" si="577">DN184</f>
        <v>0</v>
      </c>
      <c r="DP179" s="225">
        <f t="shared" ref="DP179" si="578">DO184</f>
        <v>0</v>
      </c>
      <c r="DQ179" s="225">
        <f t="shared" ref="DQ179" si="579">DP184</f>
        <v>0</v>
      </c>
      <c r="DR179" s="225">
        <f t="shared" ref="DR179" si="580">DQ184</f>
        <v>0</v>
      </c>
      <c r="DS179" s="225">
        <f t="shared" ref="DS179" si="581">DR184</f>
        <v>0</v>
      </c>
      <c r="DT179" s="225">
        <f t="shared" ref="DT179" si="582">DS184</f>
        <v>0</v>
      </c>
      <c r="DU179" s="225">
        <f t="shared" ref="DU179" si="583">DT184</f>
        <v>0</v>
      </c>
      <c r="DV179" s="225">
        <f t="shared" ref="DV179" si="584">DU184</f>
        <v>0</v>
      </c>
      <c r="DW179" s="225">
        <f t="shared" ref="DW179" si="585">DV184</f>
        <v>0</v>
      </c>
      <c r="DX179" s="225">
        <f t="shared" ref="DX179" si="586">DW184</f>
        <v>0</v>
      </c>
      <c r="DY179" s="225">
        <f t="shared" ref="DY179" si="587">DX184</f>
        <v>0</v>
      </c>
      <c r="DZ179" s="225">
        <f t="shared" ref="DZ179" si="588">DY184</f>
        <v>0</v>
      </c>
      <c r="EA179" s="225">
        <f t="shared" ref="EA179" si="589">DZ184</f>
        <v>0</v>
      </c>
      <c r="EB179" s="225">
        <f t="shared" ref="EB179" si="590">EA184</f>
        <v>0</v>
      </c>
      <c r="EC179" s="225">
        <f t="shared" ref="EC179" si="591">EB184</f>
        <v>0</v>
      </c>
      <c r="ED179" s="225">
        <f t="shared" ref="ED179" si="592">EC184</f>
        <v>0</v>
      </c>
      <c r="EE179" s="225">
        <f t="shared" ref="EE179" si="593">ED184</f>
        <v>0</v>
      </c>
      <c r="EF179" s="225">
        <f t="shared" ref="EF179" si="594">EE184</f>
        <v>0</v>
      </c>
      <c r="EG179" s="225">
        <f t="shared" ref="EG179" si="595">EF184</f>
        <v>0</v>
      </c>
      <c r="EH179" s="225">
        <f t="shared" ref="EH179" si="596">EG184</f>
        <v>0</v>
      </c>
      <c r="EI179" s="225">
        <f t="shared" ref="EI179" si="597">EH184</f>
        <v>0</v>
      </c>
      <c r="EJ179" s="225">
        <f t="shared" ref="EJ179" si="598">EI184</f>
        <v>0</v>
      </c>
      <c r="EK179" s="225">
        <f t="shared" ref="EK179" si="599">EJ184</f>
        <v>0</v>
      </c>
      <c r="EL179" s="225">
        <f t="shared" ref="EL179" si="600">EK184</f>
        <v>0</v>
      </c>
      <c r="EM179" s="225">
        <f t="shared" ref="EM179" si="601">EL184</f>
        <v>0</v>
      </c>
      <c r="EN179" s="225">
        <f t="shared" ref="EN179" si="602">EM184</f>
        <v>0</v>
      </c>
      <c r="EO179" s="225">
        <f t="shared" ref="EO179" si="603">EN184</f>
        <v>0</v>
      </c>
      <c r="EP179" s="225">
        <f t="shared" ref="EP179" si="604">EO184</f>
        <v>0</v>
      </c>
      <c r="EQ179" s="225">
        <f t="shared" ref="EQ179" si="605">EP184</f>
        <v>0</v>
      </c>
      <c r="ER179" s="225">
        <f t="shared" ref="ER179" si="606">EQ184</f>
        <v>0</v>
      </c>
      <c r="ES179" s="225">
        <f t="shared" ref="ES179" si="607">ER184</f>
        <v>0</v>
      </c>
      <c r="ET179" s="225">
        <f t="shared" ref="ET179" si="608">ES184</f>
        <v>0</v>
      </c>
      <c r="EU179" s="225">
        <f t="shared" ref="EU179" si="609">ET184</f>
        <v>0</v>
      </c>
      <c r="EV179" s="225">
        <f t="shared" ref="EV179" si="610">EU184</f>
        <v>0</v>
      </c>
      <c r="EW179" s="225">
        <f t="shared" ref="EW179" si="611">EV184</f>
        <v>0</v>
      </c>
      <c r="EX179" s="225">
        <f t="shared" ref="EX179" si="612">EW184</f>
        <v>0</v>
      </c>
      <c r="EY179" s="225">
        <f t="shared" ref="EY179" si="613">EX184</f>
        <v>0</v>
      </c>
      <c r="EZ179" s="225">
        <f t="shared" ref="EZ179" si="614">EY184</f>
        <v>0</v>
      </c>
      <c r="FA179" s="225">
        <f t="shared" ref="FA179" si="615">EZ184</f>
        <v>0</v>
      </c>
      <c r="FB179" s="225">
        <f t="shared" ref="FB179" si="616">FA184</f>
        <v>0</v>
      </c>
      <c r="FC179" s="225">
        <f t="shared" ref="FC179" si="617">FB184</f>
        <v>0</v>
      </c>
      <c r="FD179" s="225">
        <f t="shared" ref="FD179" si="618">FC184</f>
        <v>0</v>
      </c>
      <c r="FE179" s="225">
        <f t="shared" ref="FE179" si="619">FD184</f>
        <v>0</v>
      </c>
      <c r="FF179" s="225">
        <f t="shared" ref="FF179" si="620">FE184</f>
        <v>0</v>
      </c>
      <c r="FG179" s="225">
        <f t="shared" ref="FG179" si="621">FF184</f>
        <v>0</v>
      </c>
      <c r="FH179" s="225">
        <f t="shared" ref="FH179" si="622">FG184</f>
        <v>0</v>
      </c>
      <c r="FI179" s="225">
        <f t="shared" ref="FI179" si="623">FH184</f>
        <v>0</v>
      </c>
      <c r="FJ179" s="225">
        <f t="shared" ref="FJ179" si="624">FI184</f>
        <v>0</v>
      </c>
      <c r="FK179" s="225">
        <f t="shared" ref="FK179" si="625">FJ184</f>
        <v>0</v>
      </c>
      <c r="FL179" s="225">
        <f t="shared" ref="FL179" si="626">FK184</f>
        <v>0</v>
      </c>
      <c r="FM179" s="225">
        <f t="shared" ref="FM179" si="627">FL184</f>
        <v>0</v>
      </c>
      <c r="FN179" s="225">
        <f t="shared" ref="FN179" si="628">FM184</f>
        <v>0</v>
      </c>
      <c r="FO179" s="225">
        <f t="shared" ref="FO179" si="629">FN184</f>
        <v>0</v>
      </c>
      <c r="FP179" s="225">
        <f t="shared" ref="FP179" si="630">FO184</f>
        <v>0</v>
      </c>
      <c r="FQ179" s="225">
        <f t="shared" ref="FQ179" si="631">FP184</f>
        <v>0</v>
      </c>
      <c r="FR179" s="225">
        <f t="shared" ref="FR179" si="632">FQ184</f>
        <v>0</v>
      </c>
      <c r="FS179" s="225">
        <f t="shared" ref="FS179" si="633">FR184</f>
        <v>0</v>
      </c>
      <c r="FT179" s="225">
        <f t="shared" ref="FT179" si="634">FS184</f>
        <v>0</v>
      </c>
      <c r="FU179" s="225">
        <f t="shared" ref="FU179" si="635">FT184</f>
        <v>0</v>
      </c>
      <c r="FV179" s="225">
        <f t="shared" ref="FV179" si="636">FU184</f>
        <v>0</v>
      </c>
      <c r="FW179" s="225">
        <f t="shared" ref="FW179" si="637">FV184</f>
        <v>0</v>
      </c>
      <c r="FX179" s="225">
        <f t="shared" ref="FX179" si="638">FW184</f>
        <v>0</v>
      </c>
      <c r="FY179" s="225">
        <f t="shared" ref="FY179" si="639">FX184</f>
        <v>0</v>
      </c>
      <c r="FZ179" s="225">
        <f t="shared" ref="FZ179" si="640">FY184</f>
        <v>0</v>
      </c>
      <c r="GA179" s="225">
        <f t="shared" ref="GA179" si="641">FZ184</f>
        <v>0</v>
      </c>
      <c r="GB179" s="225">
        <f t="shared" ref="GB179" si="642">GA184</f>
        <v>0</v>
      </c>
      <c r="GC179" s="225">
        <f t="shared" ref="GC179" si="643">GB184</f>
        <v>0</v>
      </c>
      <c r="GD179" s="225">
        <f t="shared" ref="GD179" si="644">GC184</f>
        <v>0</v>
      </c>
      <c r="GE179" s="225">
        <f t="shared" ref="GE179" si="645">GD184</f>
        <v>0</v>
      </c>
      <c r="GF179" s="225">
        <f t="shared" ref="GF179" si="646">GE184</f>
        <v>0</v>
      </c>
      <c r="GG179" s="225">
        <f t="shared" ref="GG179" si="647">GF184</f>
        <v>0</v>
      </c>
      <c r="GH179" s="225">
        <f t="shared" ref="GH179" si="648">GG184</f>
        <v>0</v>
      </c>
      <c r="GI179" s="225">
        <f t="shared" ref="GI179" si="649">GH184</f>
        <v>0</v>
      </c>
      <c r="GJ179" s="225">
        <f t="shared" ref="GJ179" si="650">GI184</f>
        <v>0</v>
      </c>
    </row>
    <row r="180" spans="1:192" s="521" customFormat="1" x14ac:dyDescent="0.25">
      <c r="A180" s="15"/>
      <c r="B180" s="15"/>
      <c r="C180" s="21"/>
      <c r="D180" s="48"/>
      <c r="E180" s="524" t="str">
        <f xml:space="preserve"> ConFin!E$379</f>
        <v>Shareholder loan drawdown during construction</v>
      </c>
      <c r="F180" s="524">
        <f xml:space="preserve"> ConFin!F$379</f>
        <v>0</v>
      </c>
      <c r="G180" s="524" t="str">
        <f xml:space="preserve"> ConFin!G$379</f>
        <v>$ 000s</v>
      </c>
      <c r="H180" s="524">
        <f xml:space="preserve"> ConFin!H$379</f>
        <v>93184.82088505046</v>
      </c>
      <c r="I180" s="524">
        <f xml:space="preserve"> ConFin!I$379</f>
        <v>0</v>
      </c>
      <c r="J180" s="524">
        <f xml:space="preserve"> ConFin!J$379</f>
        <v>0</v>
      </c>
      <c r="K180" s="524">
        <f xml:space="preserve"> ConFin!K$379</f>
        <v>0</v>
      </c>
      <c r="L180" s="524">
        <f xml:space="preserve"> ConFin!L$379</f>
        <v>0</v>
      </c>
      <c r="M180" s="524">
        <f xml:space="preserve"> ConFin!M$379</f>
        <v>0</v>
      </c>
      <c r="N180" s="524">
        <f xml:space="preserve"> ConFin!N$379</f>
        <v>0</v>
      </c>
      <c r="O180" s="524">
        <f xml:space="preserve"> ConFin!O$379</f>
        <v>0</v>
      </c>
      <c r="P180" s="524">
        <f xml:space="preserve"> ConFin!P$379</f>
        <v>93184.82088505046</v>
      </c>
      <c r="Q180" s="524">
        <f xml:space="preserve"> ConFin!Q$379</f>
        <v>0</v>
      </c>
      <c r="R180" s="524">
        <f xml:space="preserve"> ConFin!R$379</f>
        <v>0</v>
      </c>
      <c r="S180" s="524">
        <f xml:space="preserve"> ConFin!S$379</f>
        <v>0</v>
      </c>
      <c r="T180" s="524">
        <f xml:space="preserve"> ConFin!T$379</f>
        <v>0</v>
      </c>
      <c r="U180" s="524">
        <f xml:space="preserve"> ConFin!U$379</f>
        <v>0</v>
      </c>
      <c r="V180" s="524">
        <f xml:space="preserve"> ConFin!V$379</f>
        <v>0</v>
      </c>
      <c r="W180" s="524">
        <f xml:space="preserve"> ConFin!W$379</f>
        <v>0</v>
      </c>
      <c r="X180" s="524">
        <f xml:space="preserve"> ConFin!X$379</f>
        <v>0</v>
      </c>
      <c r="Y180" s="524">
        <f xml:space="preserve"> ConFin!Y$379</f>
        <v>0</v>
      </c>
      <c r="Z180" s="524">
        <f xml:space="preserve"> ConFin!Z$379</f>
        <v>0</v>
      </c>
      <c r="AA180" s="524">
        <f xml:space="preserve"> ConFin!AA$379</f>
        <v>0</v>
      </c>
      <c r="AB180" s="524">
        <f xml:space="preserve"> ConFin!AB$379</f>
        <v>0</v>
      </c>
      <c r="AC180" s="524">
        <f xml:space="preserve"> ConFin!AC$379</f>
        <v>0</v>
      </c>
      <c r="AD180" s="524">
        <f xml:space="preserve"> ConFin!AD$379</f>
        <v>0</v>
      </c>
      <c r="AE180" s="524">
        <f xml:space="preserve"> ConFin!AE$379</f>
        <v>0</v>
      </c>
      <c r="AF180" s="524">
        <f xml:space="preserve"> ConFin!AF$379</f>
        <v>0</v>
      </c>
      <c r="AG180" s="524">
        <f xml:space="preserve"> ConFin!AG$379</f>
        <v>0</v>
      </c>
      <c r="AH180" s="524">
        <f xml:space="preserve"> ConFin!AH$379</f>
        <v>0</v>
      </c>
      <c r="AI180" s="524">
        <f xml:space="preserve"> ConFin!AI$379</f>
        <v>0</v>
      </c>
      <c r="AJ180" s="524">
        <f xml:space="preserve"> ConFin!AJ$379</f>
        <v>0</v>
      </c>
      <c r="AK180" s="524">
        <f xml:space="preserve"> ConFin!AK$379</f>
        <v>0</v>
      </c>
      <c r="AL180" s="524">
        <f xml:space="preserve"> ConFin!AL$379</f>
        <v>0</v>
      </c>
      <c r="AM180" s="524">
        <f xml:space="preserve"> ConFin!AM$379</f>
        <v>0</v>
      </c>
      <c r="AN180" s="524">
        <f xml:space="preserve"> ConFin!AN$379</f>
        <v>0</v>
      </c>
      <c r="AO180" s="524">
        <f xml:space="preserve"> ConFin!AO$379</f>
        <v>0</v>
      </c>
      <c r="AP180" s="524">
        <f xml:space="preserve"> ConFin!AP$379</f>
        <v>0</v>
      </c>
      <c r="AQ180" s="524">
        <f xml:space="preserve"> ConFin!AQ$379</f>
        <v>0</v>
      </c>
      <c r="AR180" s="524">
        <f xml:space="preserve"> ConFin!AR$379</f>
        <v>0</v>
      </c>
      <c r="AS180" s="524">
        <f xml:space="preserve"> ConFin!AS$379</f>
        <v>0</v>
      </c>
      <c r="AT180" s="524">
        <f xml:space="preserve"> ConFin!AT$379</f>
        <v>0</v>
      </c>
      <c r="AU180" s="524">
        <f xml:space="preserve"> ConFin!AU$379</f>
        <v>0</v>
      </c>
      <c r="AV180" s="524">
        <f xml:space="preserve"> ConFin!AV$379</f>
        <v>0</v>
      </c>
      <c r="AW180" s="524">
        <f xml:space="preserve"> ConFin!AW$379</f>
        <v>0</v>
      </c>
      <c r="AX180" s="524">
        <f xml:space="preserve"> ConFin!AX$379</f>
        <v>0</v>
      </c>
      <c r="AY180" s="524">
        <f xml:space="preserve"> ConFin!AY$379</f>
        <v>0</v>
      </c>
      <c r="AZ180" s="524">
        <f xml:space="preserve"> ConFin!AZ$379</f>
        <v>0</v>
      </c>
      <c r="BA180" s="524">
        <f xml:space="preserve"> ConFin!BA$379</f>
        <v>0</v>
      </c>
      <c r="BB180" s="524">
        <f xml:space="preserve"> ConFin!BB$379</f>
        <v>0</v>
      </c>
      <c r="BC180" s="524">
        <f xml:space="preserve"> ConFin!BC$379</f>
        <v>0</v>
      </c>
      <c r="BD180" s="524">
        <f xml:space="preserve"> ConFin!BD$379</f>
        <v>0</v>
      </c>
      <c r="BE180" s="524">
        <f xml:space="preserve"> ConFin!BE$379</f>
        <v>0</v>
      </c>
      <c r="BF180" s="524">
        <f xml:space="preserve"> ConFin!BF$379</f>
        <v>0</v>
      </c>
      <c r="BG180" s="524">
        <f xml:space="preserve"> ConFin!BG$379</f>
        <v>0</v>
      </c>
      <c r="BH180" s="524">
        <f xml:space="preserve"> ConFin!BH$379</f>
        <v>0</v>
      </c>
      <c r="BI180" s="524">
        <f xml:space="preserve"> ConFin!BI$379</f>
        <v>0</v>
      </c>
      <c r="BJ180" s="524">
        <f xml:space="preserve"> ConFin!BJ$379</f>
        <v>0</v>
      </c>
      <c r="BK180" s="524">
        <f xml:space="preserve"> ConFin!BK$379</f>
        <v>0</v>
      </c>
      <c r="BL180" s="524">
        <f xml:space="preserve"> ConFin!BL$379</f>
        <v>0</v>
      </c>
      <c r="BM180" s="524">
        <f xml:space="preserve"> ConFin!BM$379</f>
        <v>0</v>
      </c>
      <c r="BN180" s="524">
        <f xml:space="preserve"> ConFin!BN$379</f>
        <v>0</v>
      </c>
      <c r="BO180" s="524">
        <f xml:space="preserve"> ConFin!BO$379</f>
        <v>0</v>
      </c>
      <c r="BP180" s="524">
        <f xml:space="preserve"> ConFin!BP$379</f>
        <v>0</v>
      </c>
      <c r="BQ180" s="524">
        <f xml:space="preserve"> ConFin!BQ$379</f>
        <v>0</v>
      </c>
      <c r="BR180" s="524">
        <f xml:space="preserve"> ConFin!BR$379</f>
        <v>0</v>
      </c>
      <c r="BS180" s="524">
        <f xml:space="preserve"> ConFin!BS$379</f>
        <v>0</v>
      </c>
      <c r="BT180" s="524">
        <f xml:space="preserve"> ConFin!BT$379</f>
        <v>0</v>
      </c>
      <c r="BU180" s="524">
        <f xml:space="preserve"> ConFin!BU$379</f>
        <v>0</v>
      </c>
      <c r="BV180" s="524">
        <f xml:space="preserve"> ConFin!BV$379</f>
        <v>0</v>
      </c>
      <c r="BW180" s="524">
        <f xml:space="preserve"> ConFin!BW$379</f>
        <v>0</v>
      </c>
      <c r="BX180" s="524">
        <f xml:space="preserve"> ConFin!BX$379</f>
        <v>0</v>
      </c>
      <c r="BY180" s="524">
        <f xml:space="preserve"> ConFin!BY$379</f>
        <v>0</v>
      </c>
      <c r="BZ180" s="524">
        <f xml:space="preserve"> ConFin!BZ$379</f>
        <v>0</v>
      </c>
      <c r="CA180" s="524">
        <f xml:space="preserve"> ConFin!CA$379</f>
        <v>0</v>
      </c>
      <c r="CB180" s="524">
        <f xml:space="preserve"> ConFin!CB$379</f>
        <v>0</v>
      </c>
      <c r="CC180" s="524">
        <f xml:space="preserve"> ConFin!CC$379</f>
        <v>0</v>
      </c>
      <c r="CD180" s="524">
        <f xml:space="preserve"> ConFin!CD$379</f>
        <v>0</v>
      </c>
      <c r="CE180" s="524">
        <f xml:space="preserve"> ConFin!CE$379</f>
        <v>0</v>
      </c>
      <c r="CF180" s="524">
        <f xml:space="preserve"> ConFin!CF$379</f>
        <v>0</v>
      </c>
      <c r="CG180" s="524">
        <f xml:space="preserve"> ConFin!CG$379</f>
        <v>0</v>
      </c>
      <c r="CH180" s="524">
        <f xml:space="preserve"> ConFin!CH$379</f>
        <v>0</v>
      </c>
      <c r="CI180" s="524">
        <f xml:space="preserve"> ConFin!CI$379</f>
        <v>0</v>
      </c>
      <c r="CJ180" s="524">
        <f xml:space="preserve"> ConFin!CJ$379</f>
        <v>0</v>
      </c>
      <c r="CK180" s="524">
        <f xml:space="preserve"> ConFin!CK$379</f>
        <v>0</v>
      </c>
      <c r="CL180" s="524">
        <f xml:space="preserve"> ConFin!CL$379</f>
        <v>0</v>
      </c>
      <c r="CM180" s="524">
        <f xml:space="preserve"> ConFin!CM$379</f>
        <v>0</v>
      </c>
      <c r="CN180" s="524">
        <f xml:space="preserve"> ConFin!CN$379</f>
        <v>0</v>
      </c>
      <c r="CO180" s="524">
        <f xml:space="preserve"> ConFin!CO$379</f>
        <v>0</v>
      </c>
      <c r="CP180" s="524">
        <f xml:space="preserve"> ConFin!CP$379</f>
        <v>0</v>
      </c>
      <c r="CQ180" s="524">
        <f xml:space="preserve"> ConFin!CQ$379</f>
        <v>0</v>
      </c>
      <c r="CR180" s="524">
        <f xml:space="preserve"> ConFin!CR$379</f>
        <v>0</v>
      </c>
      <c r="CS180" s="524">
        <f xml:space="preserve"> ConFin!CS$379</f>
        <v>0</v>
      </c>
      <c r="CT180" s="524">
        <f xml:space="preserve"> ConFin!CT$379</f>
        <v>0</v>
      </c>
      <c r="CU180" s="524">
        <f xml:space="preserve"> ConFin!CU$379</f>
        <v>0</v>
      </c>
      <c r="CV180" s="524">
        <f xml:space="preserve"> ConFin!CV$379</f>
        <v>0</v>
      </c>
      <c r="CW180" s="524">
        <f xml:space="preserve"> ConFin!CW$379</f>
        <v>0</v>
      </c>
      <c r="CX180" s="524">
        <f xml:space="preserve"> ConFin!CX$379</f>
        <v>0</v>
      </c>
      <c r="CY180" s="524">
        <f xml:space="preserve"> ConFin!CY$379</f>
        <v>0</v>
      </c>
      <c r="CZ180" s="524">
        <f xml:space="preserve"> ConFin!CZ$379</f>
        <v>0</v>
      </c>
      <c r="DA180" s="524">
        <f xml:space="preserve"> ConFin!DA$379</f>
        <v>0</v>
      </c>
      <c r="DB180" s="524">
        <f xml:space="preserve"> ConFin!DB$379</f>
        <v>0</v>
      </c>
      <c r="DC180" s="524">
        <f xml:space="preserve"> ConFin!DC$379</f>
        <v>0</v>
      </c>
      <c r="DD180" s="524">
        <f xml:space="preserve"> ConFin!DD$379</f>
        <v>0</v>
      </c>
      <c r="DE180" s="524">
        <f xml:space="preserve"> ConFin!DE$379</f>
        <v>0</v>
      </c>
      <c r="DF180" s="524">
        <f xml:space="preserve"> ConFin!DF$379</f>
        <v>0</v>
      </c>
      <c r="DG180" s="524">
        <f xml:space="preserve"> ConFin!DG$379</f>
        <v>0</v>
      </c>
      <c r="DH180" s="524">
        <f xml:space="preserve"> ConFin!DH$379</f>
        <v>0</v>
      </c>
      <c r="DI180" s="524">
        <f xml:space="preserve"> ConFin!DI$379</f>
        <v>0</v>
      </c>
      <c r="DJ180" s="524">
        <f xml:space="preserve"> ConFin!DJ$379</f>
        <v>0</v>
      </c>
      <c r="DK180" s="524">
        <f xml:space="preserve"> ConFin!DK$379</f>
        <v>0</v>
      </c>
      <c r="DL180" s="524">
        <f xml:space="preserve"> ConFin!DL$379</f>
        <v>0</v>
      </c>
      <c r="DM180" s="524">
        <f xml:space="preserve"> ConFin!DM$379</f>
        <v>0</v>
      </c>
      <c r="DN180" s="524">
        <f xml:space="preserve"> ConFin!DN$379</f>
        <v>0</v>
      </c>
      <c r="DO180" s="524">
        <f xml:space="preserve"> ConFin!DO$379</f>
        <v>0</v>
      </c>
      <c r="DP180" s="524">
        <f xml:space="preserve"> ConFin!DP$379</f>
        <v>0</v>
      </c>
      <c r="DQ180" s="524">
        <f xml:space="preserve"> ConFin!DQ$379</f>
        <v>0</v>
      </c>
      <c r="DR180" s="524">
        <f xml:space="preserve"> ConFin!DR$379</f>
        <v>0</v>
      </c>
      <c r="DS180" s="524">
        <f xml:space="preserve"> ConFin!DS$379</f>
        <v>0</v>
      </c>
      <c r="DT180" s="524">
        <f xml:space="preserve"> ConFin!DT$379</f>
        <v>0</v>
      </c>
      <c r="DU180" s="524">
        <f xml:space="preserve"> ConFin!DU$379</f>
        <v>0</v>
      </c>
      <c r="DV180" s="524">
        <f xml:space="preserve"> ConFin!DV$379</f>
        <v>0</v>
      </c>
      <c r="DW180" s="524">
        <f xml:space="preserve"> ConFin!DW$379</f>
        <v>0</v>
      </c>
      <c r="DX180" s="524">
        <f xml:space="preserve"> ConFin!DX$379</f>
        <v>0</v>
      </c>
      <c r="DY180" s="524">
        <f xml:space="preserve"> ConFin!DY$379</f>
        <v>0</v>
      </c>
      <c r="DZ180" s="524">
        <f xml:space="preserve"> ConFin!DZ$379</f>
        <v>0</v>
      </c>
      <c r="EA180" s="524">
        <f xml:space="preserve"> ConFin!EA$379</f>
        <v>0</v>
      </c>
      <c r="EB180" s="524">
        <f xml:space="preserve"> ConFin!EB$379</f>
        <v>0</v>
      </c>
      <c r="EC180" s="524">
        <f xml:space="preserve"> ConFin!EC$379</f>
        <v>0</v>
      </c>
      <c r="ED180" s="524">
        <f xml:space="preserve"> ConFin!ED$379</f>
        <v>0</v>
      </c>
      <c r="EE180" s="524">
        <f xml:space="preserve"> ConFin!EE$379</f>
        <v>0</v>
      </c>
      <c r="EF180" s="524">
        <f xml:space="preserve"> ConFin!EF$379</f>
        <v>0</v>
      </c>
      <c r="EG180" s="524">
        <f xml:space="preserve"> ConFin!EG$379</f>
        <v>0</v>
      </c>
      <c r="EH180" s="524">
        <f xml:space="preserve"> ConFin!EH$379</f>
        <v>0</v>
      </c>
      <c r="EI180" s="524">
        <f xml:space="preserve"> ConFin!EI$379</f>
        <v>0</v>
      </c>
      <c r="EJ180" s="524">
        <f xml:space="preserve"> ConFin!EJ$379</f>
        <v>0</v>
      </c>
      <c r="EK180" s="524">
        <f xml:space="preserve"> ConFin!EK$379</f>
        <v>0</v>
      </c>
      <c r="EL180" s="524">
        <f xml:space="preserve"> ConFin!EL$379</f>
        <v>0</v>
      </c>
      <c r="EM180" s="524">
        <f xml:space="preserve"> ConFin!EM$379</f>
        <v>0</v>
      </c>
      <c r="EN180" s="524">
        <f xml:space="preserve"> ConFin!EN$379</f>
        <v>0</v>
      </c>
      <c r="EO180" s="524">
        <f xml:space="preserve"> ConFin!EO$379</f>
        <v>0</v>
      </c>
      <c r="EP180" s="524">
        <f xml:space="preserve"> ConFin!EP$379</f>
        <v>0</v>
      </c>
      <c r="EQ180" s="524">
        <f xml:space="preserve"> ConFin!EQ$379</f>
        <v>0</v>
      </c>
      <c r="ER180" s="524">
        <f xml:space="preserve"> ConFin!ER$379</f>
        <v>0</v>
      </c>
      <c r="ES180" s="524">
        <f xml:space="preserve"> ConFin!ES$379</f>
        <v>0</v>
      </c>
      <c r="ET180" s="524">
        <f xml:space="preserve"> ConFin!ET$379</f>
        <v>0</v>
      </c>
      <c r="EU180" s="524">
        <f xml:space="preserve"> ConFin!EU$379</f>
        <v>0</v>
      </c>
      <c r="EV180" s="524">
        <f xml:space="preserve"> ConFin!EV$379</f>
        <v>0</v>
      </c>
      <c r="EW180" s="524">
        <f xml:space="preserve"> ConFin!EW$379</f>
        <v>0</v>
      </c>
      <c r="EX180" s="524">
        <f xml:space="preserve"> ConFin!EX$379</f>
        <v>0</v>
      </c>
      <c r="EY180" s="524">
        <f xml:space="preserve"> ConFin!EY$379</f>
        <v>0</v>
      </c>
      <c r="EZ180" s="524">
        <f xml:space="preserve"> ConFin!EZ$379</f>
        <v>0</v>
      </c>
      <c r="FA180" s="524">
        <f xml:space="preserve"> ConFin!FA$379</f>
        <v>0</v>
      </c>
      <c r="FB180" s="524">
        <f xml:space="preserve"> ConFin!FB$379</f>
        <v>0</v>
      </c>
      <c r="FC180" s="524">
        <f xml:space="preserve"> ConFin!FC$379</f>
        <v>0</v>
      </c>
      <c r="FD180" s="524">
        <f xml:space="preserve"> ConFin!FD$379</f>
        <v>0</v>
      </c>
      <c r="FE180" s="524">
        <f xml:space="preserve"> ConFin!FE$379</f>
        <v>0</v>
      </c>
      <c r="FF180" s="524">
        <f xml:space="preserve"> ConFin!FF$379</f>
        <v>0</v>
      </c>
      <c r="FG180" s="524">
        <f xml:space="preserve"> ConFin!FG$379</f>
        <v>0</v>
      </c>
      <c r="FH180" s="524">
        <f xml:space="preserve"> ConFin!FH$379</f>
        <v>0</v>
      </c>
      <c r="FI180" s="524">
        <f xml:space="preserve"> ConFin!FI$379</f>
        <v>0</v>
      </c>
      <c r="FJ180" s="524">
        <f xml:space="preserve"> ConFin!FJ$379</f>
        <v>0</v>
      </c>
      <c r="FK180" s="524">
        <f xml:space="preserve"> ConFin!FK$379</f>
        <v>0</v>
      </c>
      <c r="FL180" s="524">
        <f xml:space="preserve"> ConFin!FL$379</f>
        <v>0</v>
      </c>
      <c r="FM180" s="524">
        <f xml:space="preserve"> ConFin!FM$379</f>
        <v>0</v>
      </c>
      <c r="FN180" s="524">
        <f xml:space="preserve"> ConFin!FN$379</f>
        <v>0</v>
      </c>
      <c r="FO180" s="524">
        <f xml:space="preserve"> ConFin!FO$379</f>
        <v>0</v>
      </c>
      <c r="FP180" s="524">
        <f xml:space="preserve"> ConFin!FP$379</f>
        <v>0</v>
      </c>
      <c r="FQ180" s="524">
        <f xml:space="preserve"> ConFin!FQ$379</f>
        <v>0</v>
      </c>
      <c r="FR180" s="524">
        <f xml:space="preserve"> ConFin!FR$379</f>
        <v>0</v>
      </c>
      <c r="FS180" s="524">
        <f xml:space="preserve"> ConFin!FS$379</f>
        <v>0</v>
      </c>
      <c r="FT180" s="524">
        <f xml:space="preserve"> ConFin!FT$379</f>
        <v>0</v>
      </c>
      <c r="FU180" s="524">
        <f xml:space="preserve"> ConFin!FU$379</f>
        <v>0</v>
      </c>
      <c r="FV180" s="524">
        <f xml:space="preserve"> ConFin!FV$379</f>
        <v>0</v>
      </c>
      <c r="FW180" s="524">
        <f xml:space="preserve"> ConFin!FW$379</f>
        <v>0</v>
      </c>
      <c r="FX180" s="524">
        <f xml:space="preserve"> ConFin!FX$379</f>
        <v>0</v>
      </c>
      <c r="FY180" s="524">
        <f xml:space="preserve"> ConFin!FY$379</f>
        <v>0</v>
      </c>
      <c r="FZ180" s="524">
        <f xml:space="preserve"> ConFin!FZ$379</f>
        <v>0</v>
      </c>
      <c r="GA180" s="524">
        <f xml:space="preserve"> ConFin!GA$379</f>
        <v>0</v>
      </c>
      <c r="GB180" s="524">
        <f xml:space="preserve"> ConFin!GB$379</f>
        <v>0</v>
      </c>
      <c r="GC180" s="524">
        <f xml:space="preserve"> ConFin!GC$379</f>
        <v>0</v>
      </c>
      <c r="GD180" s="524">
        <f xml:space="preserve"> ConFin!GD$379</f>
        <v>0</v>
      </c>
      <c r="GE180" s="524">
        <f xml:space="preserve"> ConFin!GE$379</f>
        <v>0</v>
      </c>
      <c r="GF180" s="524">
        <f xml:space="preserve"> ConFin!GF$379</f>
        <v>0</v>
      </c>
      <c r="GG180" s="524">
        <f xml:space="preserve"> ConFin!GG$379</f>
        <v>0</v>
      </c>
      <c r="GH180" s="524">
        <f xml:space="preserve"> ConFin!GH$379</f>
        <v>0</v>
      </c>
      <c r="GI180" s="524">
        <f xml:space="preserve"> ConFin!GI$379</f>
        <v>0</v>
      </c>
      <c r="GJ180" s="524">
        <f xml:space="preserve"> ConFin!GJ$379</f>
        <v>0</v>
      </c>
    </row>
    <row r="181" spans="1:192" s="521" customFormat="1" x14ac:dyDescent="0.25">
      <c r="A181" s="15"/>
      <c r="B181" s="15"/>
      <c r="C181" s="21"/>
      <c r="D181" s="48"/>
      <c r="E181" s="694" t="str">
        <f t="shared" ref="E181:AJ181" si="651" xml:space="preserve"> E$140</f>
        <v>Shareholder loan drawdown during operations</v>
      </c>
      <c r="F181" s="694">
        <f t="shared" si="651"/>
        <v>0</v>
      </c>
      <c r="G181" s="694" t="str">
        <f t="shared" si="651"/>
        <v>$ 000s</v>
      </c>
      <c r="H181" s="694">
        <f t="shared" si="651"/>
        <v>0</v>
      </c>
      <c r="I181" s="694">
        <f t="shared" si="651"/>
        <v>0</v>
      </c>
      <c r="J181" s="694">
        <f t="shared" si="651"/>
        <v>0</v>
      </c>
      <c r="K181" s="694">
        <f t="shared" si="651"/>
        <v>0</v>
      </c>
      <c r="L181" s="694">
        <f t="shared" si="651"/>
        <v>0</v>
      </c>
      <c r="M181" s="694">
        <f t="shared" si="651"/>
        <v>0</v>
      </c>
      <c r="N181" s="694">
        <f t="shared" si="651"/>
        <v>0</v>
      </c>
      <c r="O181" s="694">
        <f t="shared" si="651"/>
        <v>0</v>
      </c>
      <c r="P181" s="694">
        <f t="shared" si="651"/>
        <v>0</v>
      </c>
      <c r="Q181" s="694">
        <f t="shared" si="651"/>
        <v>0</v>
      </c>
      <c r="R181" s="694">
        <f t="shared" si="651"/>
        <v>0</v>
      </c>
      <c r="S181" s="694">
        <f t="shared" si="651"/>
        <v>0</v>
      </c>
      <c r="T181" s="694">
        <f t="shared" si="651"/>
        <v>0</v>
      </c>
      <c r="U181" s="694">
        <f t="shared" si="651"/>
        <v>0</v>
      </c>
      <c r="V181" s="694">
        <f t="shared" si="651"/>
        <v>0</v>
      </c>
      <c r="W181" s="694">
        <f t="shared" si="651"/>
        <v>0</v>
      </c>
      <c r="X181" s="694">
        <f t="shared" si="651"/>
        <v>0</v>
      </c>
      <c r="Y181" s="694">
        <f t="shared" si="651"/>
        <v>0</v>
      </c>
      <c r="Z181" s="694">
        <f t="shared" si="651"/>
        <v>0</v>
      </c>
      <c r="AA181" s="694">
        <f t="shared" si="651"/>
        <v>0</v>
      </c>
      <c r="AB181" s="694">
        <f t="shared" si="651"/>
        <v>0</v>
      </c>
      <c r="AC181" s="694">
        <f t="shared" si="651"/>
        <v>0</v>
      </c>
      <c r="AD181" s="694">
        <f t="shared" si="651"/>
        <v>0</v>
      </c>
      <c r="AE181" s="694">
        <f t="shared" si="651"/>
        <v>0</v>
      </c>
      <c r="AF181" s="694">
        <f t="shared" si="651"/>
        <v>0</v>
      </c>
      <c r="AG181" s="694">
        <f t="shared" si="651"/>
        <v>0</v>
      </c>
      <c r="AH181" s="694">
        <f t="shared" si="651"/>
        <v>0</v>
      </c>
      <c r="AI181" s="694">
        <f t="shared" si="651"/>
        <v>0</v>
      </c>
      <c r="AJ181" s="694">
        <f t="shared" si="651"/>
        <v>0</v>
      </c>
      <c r="AK181" s="694">
        <f t="shared" ref="AK181:CV181" si="652" xml:space="preserve"> AK$140</f>
        <v>0</v>
      </c>
      <c r="AL181" s="694">
        <f t="shared" si="652"/>
        <v>0</v>
      </c>
      <c r="AM181" s="694">
        <f t="shared" si="652"/>
        <v>0</v>
      </c>
      <c r="AN181" s="694">
        <f t="shared" si="652"/>
        <v>0</v>
      </c>
      <c r="AO181" s="694">
        <f t="shared" si="652"/>
        <v>0</v>
      </c>
      <c r="AP181" s="694">
        <f t="shared" si="652"/>
        <v>0</v>
      </c>
      <c r="AQ181" s="694">
        <f t="shared" si="652"/>
        <v>0</v>
      </c>
      <c r="AR181" s="694">
        <f t="shared" si="652"/>
        <v>0</v>
      </c>
      <c r="AS181" s="694">
        <f t="shared" si="652"/>
        <v>0</v>
      </c>
      <c r="AT181" s="694">
        <f t="shared" si="652"/>
        <v>0</v>
      </c>
      <c r="AU181" s="694">
        <f t="shared" si="652"/>
        <v>0</v>
      </c>
      <c r="AV181" s="694">
        <f t="shared" si="652"/>
        <v>0</v>
      </c>
      <c r="AW181" s="694">
        <f t="shared" si="652"/>
        <v>0</v>
      </c>
      <c r="AX181" s="694">
        <f t="shared" si="652"/>
        <v>0</v>
      </c>
      <c r="AY181" s="694">
        <f t="shared" si="652"/>
        <v>0</v>
      </c>
      <c r="AZ181" s="694">
        <f t="shared" si="652"/>
        <v>0</v>
      </c>
      <c r="BA181" s="694">
        <f t="shared" si="652"/>
        <v>0</v>
      </c>
      <c r="BB181" s="694">
        <f t="shared" si="652"/>
        <v>0</v>
      </c>
      <c r="BC181" s="694">
        <f t="shared" si="652"/>
        <v>0</v>
      </c>
      <c r="BD181" s="694">
        <f t="shared" si="652"/>
        <v>0</v>
      </c>
      <c r="BE181" s="694">
        <f t="shared" si="652"/>
        <v>0</v>
      </c>
      <c r="BF181" s="694">
        <f t="shared" si="652"/>
        <v>0</v>
      </c>
      <c r="BG181" s="694">
        <f t="shared" si="652"/>
        <v>0</v>
      </c>
      <c r="BH181" s="694">
        <f t="shared" si="652"/>
        <v>0</v>
      </c>
      <c r="BI181" s="694">
        <f t="shared" si="652"/>
        <v>0</v>
      </c>
      <c r="BJ181" s="694">
        <f t="shared" si="652"/>
        <v>0</v>
      </c>
      <c r="BK181" s="694">
        <f t="shared" si="652"/>
        <v>0</v>
      </c>
      <c r="BL181" s="694">
        <f t="shared" si="652"/>
        <v>0</v>
      </c>
      <c r="BM181" s="694">
        <f t="shared" si="652"/>
        <v>0</v>
      </c>
      <c r="BN181" s="694">
        <f t="shared" si="652"/>
        <v>0</v>
      </c>
      <c r="BO181" s="694">
        <f t="shared" si="652"/>
        <v>0</v>
      </c>
      <c r="BP181" s="694">
        <f t="shared" si="652"/>
        <v>0</v>
      </c>
      <c r="BQ181" s="694">
        <f t="shared" si="652"/>
        <v>0</v>
      </c>
      <c r="BR181" s="694">
        <f t="shared" si="652"/>
        <v>0</v>
      </c>
      <c r="BS181" s="694">
        <f t="shared" si="652"/>
        <v>0</v>
      </c>
      <c r="BT181" s="694">
        <f t="shared" si="652"/>
        <v>0</v>
      </c>
      <c r="BU181" s="694">
        <f t="shared" si="652"/>
        <v>0</v>
      </c>
      <c r="BV181" s="694">
        <f t="shared" si="652"/>
        <v>0</v>
      </c>
      <c r="BW181" s="694">
        <f t="shared" si="652"/>
        <v>0</v>
      </c>
      <c r="BX181" s="694">
        <f t="shared" si="652"/>
        <v>0</v>
      </c>
      <c r="BY181" s="694">
        <f t="shared" si="652"/>
        <v>0</v>
      </c>
      <c r="BZ181" s="694">
        <f t="shared" si="652"/>
        <v>0</v>
      </c>
      <c r="CA181" s="694">
        <f t="shared" si="652"/>
        <v>0</v>
      </c>
      <c r="CB181" s="694">
        <f t="shared" si="652"/>
        <v>0</v>
      </c>
      <c r="CC181" s="694">
        <f t="shared" si="652"/>
        <v>0</v>
      </c>
      <c r="CD181" s="694">
        <f t="shared" si="652"/>
        <v>0</v>
      </c>
      <c r="CE181" s="694">
        <f t="shared" si="652"/>
        <v>0</v>
      </c>
      <c r="CF181" s="694">
        <f t="shared" si="652"/>
        <v>0</v>
      </c>
      <c r="CG181" s="694">
        <f t="shared" si="652"/>
        <v>0</v>
      </c>
      <c r="CH181" s="694">
        <f t="shared" si="652"/>
        <v>0</v>
      </c>
      <c r="CI181" s="694">
        <f t="shared" si="652"/>
        <v>0</v>
      </c>
      <c r="CJ181" s="694">
        <f t="shared" si="652"/>
        <v>0</v>
      </c>
      <c r="CK181" s="694">
        <f t="shared" si="652"/>
        <v>0</v>
      </c>
      <c r="CL181" s="694">
        <f t="shared" si="652"/>
        <v>0</v>
      </c>
      <c r="CM181" s="694">
        <f t="shared" si="652"/>
        <v>0</v>
      </c>
      <c r="CN181" s="694">
        <f t="shared" si="652"/>
        <v>0</v>
      </c>
      <c r="CO181" s="694">
        <f t="shared" si="652"/>
        <v>0</v>
      </c>
      <c r="CP181" s="694">
        <f t="shared" si="652"/>
        <v>0</v>
      </c>
      <c r="CQ181" s="694">
        <f t="shared" si="652"/>
        <v>0</v>
      </c>
      <c r="CR181" s="694">
        <f t="shared" si="652"/>
        <v>0</v>
      </c>
      <c r="CS181" s="694">
        <f t="shared" si="652"/>
        <v>0</v>
      </c>
      <c r="CT181" s="694">
        <f t="shared" si="652"/>
        <v>0</v>
      </c>
      <c r="CU181" s="694">
        <f t="shared" si="652"/>
        <v>0</v>
      </c>
      <c r="CV181" s="694">
        <f t="shared" si="652"/>
        <v>0</v>
      </c>
      <c r="CW181" s="694">
        <f t="shared" ref="CW181:FH181" si="653" xml:space="preserve"> CW$140</f>
        <v>0</v>
      </c>
      <c r="CX181" s="694">
        <f t="shared" si="653"/>
        <v>0</v>
      </c>
      <c r="CY181" s="694">
        <f t="shared" si="653"/>
        <v>0</v>
      </c>
      <c r="CZ181" s="694">
        <f t="shared" si="653"/>
        <v>0</v>
      </c>
      <c r="DA181" s="694">
        <f t="shared" si="653"/>
        <v>0</v>
      </c>
      <c r="DB181" s="694">
        <f t="shared" si="653"/>
        <v>0</v>
      </c>
      <c r="DC181" s="694">
        <f t="shared" si="653"/>
        <v>0</v>
      </c>
      <c r="DD181" s="694">
        <f t="shared" si="653"/>
        <v>0</v>
      </c>
      <c r="DE181" s="694">
        <f t="shared" si="653"/>
        <v>0</v>
      </c>
      <c r="DF181" s="694">
        <f t="shared" si="653"/>
        <v>0</v>
      </c>
      <c r="DG181" s="694">
        <f t="shared" si="653"/>
        <v>0</v>
      </c>
      <c r="DH181" s="694">
        <f t="shared" si="653"/>
        <v>0</v>
      </c>
      <c r="DI181" s="694">
        <f t="shared" si="653"/>
        <v>0</v>
      </c>
      <c r="DJ181" s="694">
        <f t="shared" si="653"/>
        <v>0</v>
      </c>
      <c r="DK181" s="694">
        <f t="shared" si="653"/>
        <v>0</v>
      </c>
      <c r="DL181" s="694">
        <f t="shared" si="653"/>
        <v>0</v>
      </c>
      <c r="DM181" s="694">
        <f t="shared" si="653"/>
        <v>0</v>
      </c>
      <c r="DN181" s="694">
        <f t="shared" si="653"/>
        <v>0</v>
      </c>
      <c r="DO181" s="694">
        <f t="shared" si="653"/>
        <v>0</v>
      </c>
      <c r="DP181" s="694">
        <f t="shared" si="653"/>
        <v>0</v>
      </c>
      <c r="DQ181" s="694">
        <f t="shared" si="653"/>
        <v>0</v>
      </c>
      <c r="DR181" s="694">
        <f t="shared" si="653"/>
        <v>0</v>
      </c>
      <c r="DS181" s="694">
        <f t="shared" si="653"/>
        <v>0</v>
      </c>
      <c r="DT181" s="694">
        <f t="shared" si="653"/>
        <v>0</v>
      </c>
      <c r="DU181" s="694">
        <f t="shared" si="653"/>
        <v>0</v>
      </c>
      <c r="DV181" s="694">
        <f t="shared" si="653"/>
        <v>0</v>
      </c>
      <c r="DW181" s="694">
        <f t="shared" si="653"/>
        <v>0</v>
      </c>
      <c r="DX181" s="694">
        <f t="shared" si="653"/>
        <v>0</v>
      </c>
      <c r="DY181" s="694">
        <f t="shared" si="653"/>
        <v>0</v>
      </c>
      <c r="DZ181" s="694">
        <f t="shared" si="653"/>
        <v>0</v>
      </c>
      <c r="EA181" s="694">
        <f t="shared" si="653"/>
        <v>0</v>
      </c>
      <c r="EB181" s="694">
        <f t="shared" si="653"/>
        <v>0</v>
      </c>
      <c r="EC181" s="694">
        <f t="shared" si="653"/>
        <v>0</v>
      </c>
      <c r="ED181" s="694">
        <f t="shared" si="653"/>
        <v>0</v>
      </c>
      <c r="EE181" s="694">
        <f t="shared" si="653"/>
        <v>0</v>
      </c>
      <c r="EF181" s="694">
        <f t="shared" si="653"/>
        <v>0</v>
      </c>
      <c r="EG181" s="694">
        <f t="shared" si="653"/>
        <v>0</v>
      </c>
      <c r="EH181" s="694">
        <f t="shared" si="653"/>
        <v>0</v>
      </c>
      <c r="EI181" s="694">
        <f t="shared" si="653"/>
        <v>0</v>
      </c>
      <c r="EJ181" s="694">
        <f t="shared" si="653"/>
        <v>0</v>
      </c>
      <c r="EK181" s="694">
        <f t="shared" si="653"/>
        <v>0</v>
      </c>
      <c r="EL181" s="694">
        <f t="shared" si="653"/>
        <v>0</v>
      </c>
      <c r="EM181" s="694">
        <f t="shared" si="653"/>
        <v>0</v>
      </c>
      <c r="EN181" s="694">
        <f t="shared" si="653"/>
        <v>0</v>
      </c>
      <c r="EO181" s="694">
        <f t="shared" si="653"/>
        <v>0</v>
      </c>
      <c r="EP181" s="694">
        <f t="shared" si="653"/>
        <v>0</v>
      </c>
      <c r="EQ181" s="694">
        <f t="shared" si="653"/>
        <v>0</v>
      </c>
      <c r="ER181" s="694">
        <f t="shared" si="653"/>
        <v>0</v>
      </c>
      <c r="ES181" s="694">
        <f t="shared" si="653"/>
        <v>0</v>
      </c>
      <c r="ET181" s="694">
        <f t="shared" si="653"/>
        <v>0</v>
      </c>
      <c r="EU181" s="694">
        <f t="shared" si="653"/>
        <v>0</v>
      </c>
      <c r="EV181" s="694">
        <f t="shared" si="653"/>
        <v>0</v>
      </c>
      <c r="EW181" s="694">
        <f t="shared" si="653"/>
        <v>0</v>
      </c>
      <c r="EX181" s="694">
        <f t="shared" si="653"/>
        <v>0</v>
      </c>
      <c r="EY181" s="694">
        <f t="shared" si="653"/>
        <v>0</v>
      </c>
      <c r="EZ181" s="694">
        <f t="shared" si="653"/>
        <v>0</v>
      </c>
      <c r="FA181" s="694">
        <f t="shared" si="653"/>
        <v>0</v>
      </c>
      <c r="FB181" s="694">
        <f t="shared" si="653"/>
        <v>0</v>
      </c>
      <c r="FC181" s="694">
        <f t="shared" si="653"/>
        <v>0</v>
      </c>
      <c r="FD181" s="694">
        <f t="shared" si="653"/>
        <v>0</v>
      </c>
      <c r="FE181" s="694">
        <f t="shared" si="653"/>
        <v>0</v>
      </c>
      <c r="FF181" s="694">
        <f t="shared" si="653"/>
        <v>0</v>
      </c>
      <c r="FG181" s="694">
        <f t="shared" si="653"/>
        <v>0</v>
      </c>
      <c r="FH181" s="694">
        <f t="shared" si="653"/>
        <v>0</v>
      </c>
      <c r="FI181" s="694">
        <f t="shared" ref="FI181:GJ181" si="654" xml:space="preserve"> FI$140</f>
        <v>0</v>
      </c>
      <c r="FJ181" s="694">
        <f t="shared" si="654"/>
        <v>0</v>
      </c>
      <c r="FK181" s="694">
        <f t="shared" si="654"/>
        <v>0</v>
      </c>
      <c r="FL181" s="694">
        <f t="shared" si="654"/>
        <v>0</v>
      </c>
      <c r="FM181" s="694">
        <f t="shared" si="654"/>
        <v>0</v>
      </c>
      <c r="FN181" s="694">
        <f t="shared" si="654"/>
        <v>0</v>
      </c>
      <c r="FO181" s="694">
        <f t="shared" si="654"/>
        <v>0</v>
      </c>
      <c r="FP181" s="694">
        <f t="shared" si="654"/>
        <v>0</v>
      </c>
      <c r="FQ181" s="694">
        <f t="shared" si="654"/>
        <v>0</v>
      </c>
      <c r="FR181" s="694">
        <f t="shared" si="654"/>
        <v>0</v>
      </c>
      <c r="FS181" s="694">
        <f t="shared" si="654"/>
        <v>0</v>
      </c>
      <c r="FT181" s="694">
        <f t="shared" si="654"/>
        <v>0</v>
      </c>
      <c r="FU181" s="694">
        <f t="shared" si="654"/>
        <v>0</v>
      </c>
      <c r="FV181" s="694">
        <f t="shared" si="654"/>
        <v>0</v>
      </c>
      <c r="FW181" s="694">
        <f t="shared" si="654"/>
        <v>0</v>
      </c>
      <c r="FX181" s="694">
        <f t="shared" si="654"/>
        <v>0</v>
      </c>
      <c r="FY181" s="694">
        <f t="shared" si="654"/>
        <v>0</v>
      </c>
      <c r="FZ181" s="694">
        <f t="shared" si="654"/>
        <v>0</v>
      </c>
      <c r="GA181" s="694">
        <f t="shared" si="654"/>
        <v>0</v>
      </c>
      <c r="GB181" s="694">
        <f t="shared" si="654"/>
        <v>0</v>
      </c>
      <c r="GC181" s="694">
        <f t="shared" si="654"/>
        <v>0</v>
      </c>
      <c r="GD181" s="694">
        <f t="shared" si="654"/>
        <v>0</v>
      </c>
      <c r="GE181" s="694">
        <f t="shared" si="654"/>
        <v>0</v>
      </c>
      <c r="GF181" s="694">
        <f t="shared" si="654"/>
        <v>0</v>
      </c>
      <c r="GG181" s="694">
        <f t="shared" si="654"/>
        <v>0</v>
      </c>
      <c r="GH181" s="694">
        <f t="shared" si="654"/>
        <v>0</v>
      </c>
      <c r="GI181" s="694">
        <f t="shared" si="654"/>
        <v>0</v>
      </c>
      <c r="GJ181" s="694">
        <f t="shared" si="654"/>
        <v>0</v>
      </c>
    </row>
    <row r="182" spans="1:192" s="521" customFormat="1" x14ac:dyDescent="0.25">
      <c r="A182" s="15"/>
      <c r="B182" s="15"/>
      <c r="C182" s="21"/>
      <c r="D182" s="48"/>
      <c r="E182" s="38" t="str">
        <f t="shared" ref="E182:AJ182" si="655" xml:space="preserve"> E$166</f>
        <v>Unpaid shareholder loan interest</v>
      </c>
      <c r="F182" s="38">
        <f t="shared" si="655"/>
        <v>0</v>
      </c>
      <c r="G182" s="38" t="str">
        <f t="shared" si="655"/>
        <v>$ 000s</v>
      </c>
      <c r="H182" s="38">
        <f t="shared" si="655"/>
        <v>0</v>
      </c>
      <c r="I182" s="38">
        <f t="shared" si="655"/>
        <v>0</v>
      </c>
      <c r="J182" s="38">
        <f t="shared" si="655"/>
        <v>0</v>
      </c>
      <c r="K182" s="38">
        <f t="shared" si="655"/>
        <v>0</v>
      </c>
      <c r="L182" s="38">
        <f t="shared" si="655"/>
        <v>0</v>
      </c>
      <c r="M182" s="38">
        <f t="shared" si="655"/>
        <v>0</v>
      </c>
      <c r="N182" s="38">
        <f t="shared" si="655"/>
        <v>0</v>
      </c>
      <c r="O182" s="38">
        <f t="shared" si="655"/>
        <v>0</v>
      </c>
      <c r="P182" s="38">
        <f t="shared" si="655"/>
        <v>0</v>
      </c>
      <c r="Q182" s="38">
        <f t="shared" si="655"/>
        <v>0</v>
      </c>
      <c r="R182" s="38">
        <f t="shared" si="655"/>
        <v>0</v>
      </c>
      <c r="S182" s="38">
        <f t="shared" si="655"/>
        <v>0</v>
      </c>
      <c r="T182" s="38">
        <f t="shared" si="655"/>
        <v>0</v>
      </c>
      <c r="U182" s="38">
        <f t="shared" si="655"/>
        <v>0</v>
      </c>
      <c r="V182" s="38">
        <f t="shared" si="655"/>
        <v>0</v>
      </c>
      <c r="W182" s="38">
        <f t="shared" si="655"/>
        <v>0</v>
      </c>
      <c r="X182" s="38">
        <f t="shared" si="655"/>
        <v>0</v>
      </c>
      <c r="Y182" s="38">
        <f t="shared" si="655"/>
        <v>0</v>
      </c>
      <c r="Z182" s="38">
        <f t="shared" si="655"/>
        <v>0</v>
      </c>
      <c r="AA182" s="38">
        <f t="shared" si="655"/>
        <v>0</v>
      </c>
      <c r="AB182" s="38">
        <f t="shared" si="655"/>
        <v>0</v>
      </c>
      <c r="AC182" s="38">
        <f t="shared" si="655"/>
        <v>0</v>
      </c>
      <c r="AD182" s="38">
        <f t="shared" si="655"/>
        <v>0</v>
      </c>
      <c r="AE182" s="38">
        <f t="shared" si="655"/>
        <v>0</v>
      </c>
      <c r="AF182" s="38">
        <f t="shared" si="655"/>
        <v>0</v>
      </c>
      <c r="AG182" s="38">
        <f t="shared" si="655"/>
        <v>0</v>
      </c>
      <c r="AH182" s="38">
        <f t="shared" si="655"/>
        <v>0</v>
      </c>
      <c r="AI182" s="38">
        <f t="shared" si="655"/>
        <v>0</v>
      </c>
      <c r="AJ182" s="38">
        <f t="shared" si="655"/>
        <v>0</v>
      </c>
      <c r="AK182" s="38">
        <f t="shared" ref="AK182:CV182" si="656" xml:space="preserve"> AK$166</f>
        <v>0</v>
      </c>
      <c r="AL182" s="38">
        <f t="shared" si="656"/>
        <v>0</v>
      </c>
      <c r="AM182" s="38">
        <f t="shared" si="656"/>
        <v>0</v>
      </c>
      <c r="AN182" s="38">
        <f t="shared" si="656"/>
        <v>0</v>
      </c>
      <c r="AO182" s="38">
        <f t="shared" si="656"/>
        <v>0</v>
      </c>
      <c r="AP182" s="38">
        <f t="shared" si="656"/>
        <v>0</v>
      </c>
      <c r="AQ182" s="38">
        <f t="shared" si="656"/>
        <v>0</v>
      </c>
      <c r="AR182" s="38">
        <f t="shared" si="656"/>
        <v>0</v>
      </c>
      <c r="AS182" s="38">
        <f t="shared" si="656"/>
        <v>0</v>
      </c>
      <c r="AT182" s="38">
        <f t="shared" si="656"/>
        <v>0</v>
      </c>
      <c r="AU182" s="38">
        <f t="shared" si="656"/>
        <v>0</v>
      </c>
      <c r="AV182" s="38">
        <f t="shared" si="656"/>
        <v>0</v>
      </c>
      <c r="AW182" s="38">
        <f t="shared" si="656"/>
        <v>0</v>
      </c>
      <c r="AX182" s="38">
        <f t="shared" si="656"/>
        <v>0</v>
      </c>
      <c r="AY182" s="38">
        <f t="shared" si="656"/>
        <v>0</v>
      </c>
      <c r="AZ182" s="38">
        <f t="shared" si="656"/>
        <v>0</v>
      </c>
      <c r="BA182" s="38">
        <f t="shared" si="656"/>
        <v>0</v>
      </c>
      <c r="BB182" s="38">
        <f t="shared" si="656"/>
        <v>0</v>
      </c>
      <c r="BC182" s="38">
        <f t="shared" si="656"/>
        <v>0</v>
      </c>
      <c r="BD182" s="38">
        <f t="shared" si="656"/>
        <v>0</v>
      </c>
      <c r="BE182" s="38">
        <f t="shared" si="656"/>
        <v>0</v>
      </c>
      <c r="BF182" s="38">
        <f t="shared" si="656"/>
        <v>0</v>
      </c>
      <c r="BG182" s="38">
        <f t="shared" si="656"/>
        <v>0</v>
      </c>
      <c r="BH182" s="38">
        <f t="shared" si="656"/>
        <v>0</v>
      </c>
      <c r="BI182" s="38">
        <f t="shared" si="656"/>
        <v>0</v>
      </c>
      <c r="BJ182" s="38">
        <f t="shared" si="656"/>
        <v>0</v>
      </c>
      <c r="BK182" s="38">
        <f t="shared" si="656"/>
        <v>0</v>
      </c>
      <c r="BL182" s="38">
        <f t="shared" si="656"/>
        <v>0</v>
      </c>
      <c r="BM182" s="38">
        <f t="shared" si="656"/>
        <v>0</v>
      </c>
      <c r="BN182" s="38">
        <f t="shared" si="656"/>
        <v>0</v>
      </c>
      <c r="BO182" s="38">
        <f t="shared" si="656"/>
        <v>0</v>
      </c>
      <c r="BP182" s="38">
        <f t="shared" si="656"/>
        <v>0</v>
      </c>
      <c r="BQ182" s="38">
        <f t="shared" si="656"/>
        <v>0</v>
      </c>
      <c r="BR182" s="38">
        <f t="shared" si="656"/>
        <v>0</v>
      </c>
      <c r="BS182" s="38">
        <f t="shared" si="656"/>
        <v>0</v>
      </c>
      <c r="BT182" s="38">
        <f t="shared" si="656"/>
        <v>0</v>
      </c>
      <c r="BU182" s="38">
        <f t="shared" si="656"/>
        <v>0</v>
      </c>
      <c r="BV182" s="38">
        <f t="shared" si="656"/>
        <v>0</v>
      </c>
      <c r="BW182" s="38">
        <f t="shared" si="656"/>
        <v>0</v>
      </c>
      <c r="BX182" s="38">
        <f t="shared" si="656"/>
        <v>0</v>
      </c>
      <c r="BY182" s="38">
        <f t="shared" si="656"/>
        <v>0</v>
      </c>
      <c r="BZ182" s="38">
        <f t="shared" si="656"/>
        <v>0</v>
      </c>
      <c r="CA182" s="38">
        <f t="shared" si="656"/>
        <v>0</v>
      </c>
      <c r="CB182" s="38">
        <f t="shared" si="656"/>
        <v>0</v>
      </c>
      <c r="CC182" s="38">
        <f t="shared" si="656"/>
        <v>0</v>
      </c>
      <c r="CD182" s="38">
        <f t="shared" si="656"/>
        <v>0</v>
      </c>
      <c r="CE182" s="38">
        <f t="shared" si="656"/>
        <v>0</v>
      </c>
      <c r="CF182" s="38">
        <f t="shared" si="656"/>
        <v>0</v>
      </c>
      <c r="CG182" s="38">
        <f t="shared" si="656"/>
        <v>0</v>
      </c>
      <c r="CH182" s="38">
        <f t="shared" si="656"/>
        <v>0</v>
      </c>
      <c r="CI182" s="38">
        <f t="shared" si="656"/>
        <v>0</v>
      </c>
      <c r="CJ182" s="38">
        <f t="shared" si="656"/>
        <v>0</v>
      </c>
      <c r="CK182" s="38">
        <f t="shared" si="656"/>
        <v>0</v>
      </c>
      <c r="CL182" s="38">
        <f t="shared" si="656"/>
        <v>0</v>
      </c>
      <c r="CM182" s="38">
        <f t="shared" si="656"/>
        <v>0</v>
      </c>
      <c r="CN182" s="38">
        <f t="shared" si="656"/>
        <v>0</v>
      </c>
      <c r="CO182" s="38">
        <f t="shared" si="656"/>
        <v>0</v>
      </c>
      <c r="CP182" s="38">
        <f t="shared" si="656"/>
        <v>0</v>
      </c>
      <c r="CQ182" s="38">
        <f t="shared" si="656"/>
        <v>0</v>
      </c>
      <c r="CR182" s="38">
        <f t="shared" si="656"/>
        <v>0</v>
      </c>
      <c r="CS182" s="38">
        <f t="shared" si="656"/>
        <v>0</v>
      </c>
      <c r="CT182" s="38">
        <f t="shared" si="656"/>
        <v>0</v>
      </c>
      <c r="CU182" s="38">
        <f t="shared" si="656"/>
        <v>0</v>
      </c>
      <c r="CV182" s="38">
        <f t="shared" si="656"/>
        <v>0</v>
      </c>
      <c r="CW182" s="38">
        <f t="shared" ref="CW182:FH182" si="657" xml:space="preserve"> CW$166</f>
        <v>0</v>
      </c>
      <c r="CX182" s="38">
        <f t="shared" si="657"/>
        <v>0</v>
      </c>
      <c r="CY182" s="38">
        <f t="shared" si="657"/>
        <v>0</v>
      </c>
      <c r="CZ182" s="38">
        <f t="shared" si="657"/>
        <v>0</v>
      </c>
      <c r="DA182" s="38">
        <f t="shared" si="657"/>
        <v>0</v>
      </c>
      <c r="DB182" s="38">
        <f t="shared" si="657"/>
        <v>0</v>
      </c>
      <c r="DC182" s="38">
        <f t="shared" si="657"/>
        <v>0</v>
      </c>
      <c r="DD182" s="38">
        <f t="shared" si="657"/>
        <v>0</v>
      </c>
      <c r="DE182" s="38">
        <f t="shared" si="657"/>
        <v>0</v>
      </c>
      <c r="DF182" s="38">
        <f t="shared" si="657"/>
        <v>0</v>
      </c>
      <c r="DG182" s="38">
        <f t="shared" si="657"/>
        <v>0</v>
      </c>
      <c r="DH182" s="38">
        <f t="shared" si="657"/>
        <v>0</v>
      </c>
      <c r="DI182" s="38">
        <f t="shared" si="657"/>
        <v>0</v>
      </c>
      <c r="DJ182" s="38">
        <f t="shared" si="657"/>
        <v>0</v>
      </c>
      <c r="DK182" s="38">
        <f t="shared" si="657"/>
        <v>0</v>
      </c>
      <c r="DL182" s="38">
        <f t="shared" si="657"/>
        <v>0</v>
      </c>
      <c r="DM182" s="38">
        <f t="shared" si="657"/>
        <v>0</v>
      </c>
      <c r="DN182" s="38">
        <f t="shared" si="657"/>
        <v>0</v>
      </c>
      <c r="DO182" s="38">
        <f t="shared" si="657"/>
        <v>0</v>
      </c>
      <c r="DP182" s="38">
        <f t="shared" si="657"/>
        <v>0</v>
      </c>
      <c r="DQ182" s="38">
        <f t="shared" si="657"/>
        <v>0</v>
      </c>
      <c r="DR182" s="38">
        <f t="shared" si="657"/>
        <v>0</v>
      </c>
      <c r="DS182" s="38">
        <f t="shared" si="657"/>
        <v>0</v>
      </c>
      <c r="DT182" s="38">
        <f t="shared" si="657"/>
        <v>0</v>
      </c>
      <c r="DU182" s="38">
        <f t="shared" si="657"/>
        <v>0</v>
      </c>
      <c r="DV182" s="38">
        <f t="shared" si="657"/>
        <v>0</v>
      </c>
      <c r="DW182" s="38">
        <f t="shared" si="657"/>
        <v>0</v>
      </c>
      <c r="DX182" s="38">
        <f t="shared" si="657"/>
        <v>0</v>
      </c>
      <c r="DY182" s="38">
        <f t="shared" si="657"/>
        <v>0</v>
      </c>
      <c r="DZ182" s="38">
        <f t="shared" si="657"/>
        <v>0</v>
      </c>
      <c r="EA182" s="38">
        <f t="shared" si="657"/>
        <v>0</v>
      </c>
      <c r="EB182" s="38">
        <f t="shared" si="657"/>
        <v>0</v>
      </c>
      <c r="EC182" s="38">
        <f t="shared" si="657"/>
        <v>0</v>
      </c>
      <c r="ED182" s="38">
        <f t="shared" si="657"/>
        <v>0</v>
      </c>
      <c r="EE182" s="38">
        <f t="shared" si="657"/>
        <v>0</v>
      </c>
      <c r="EF182" s="38">
        <f t="shared" si="657"/>
        <v>0</v>
      </c>
      <c r="EG182" s="38">
        <f t="shared" si="657"/>
        <v>0</v>
      </c>
      <c r="EH182" s="38">
        <f t="shared" si="657"/>
        <v>0</v>
      </c>
      <c r="EI182" s="38">
        <f t="shared" si="657"/>
        <v>0</v>
      </c>
      <c r="EJ182" s="38">
        <f t="shared" si="657"/>
        <v>0</v>
      </c>
      <c r="EK182" s="38">
        <f t="shared" si="657"/>
        <v>0</v>
      </c>
      <c r="EL182" s="38">
        <f t="shared" si="657"/>
        <v>0</v>
      </c>
      <c r="EM182" s="38">
        <f t="shared" si="657"/>
        <v>0</v>
      </c>
      <c r="EN182" s="38">
        <f t="shared" si="657"/>
        <v>0</v>
      </c>
      <c r="EO182" s="38">
        <f t="shared" si="657"/>
        <v>0</v>
      </c>
      <c r="EP182" s="38">
        <f t="shared" si="657"/>
        <v>0</v>
      </c>
      <c r="EQ182" s="38">
        <f t="shared" si="657"/>
        <v>0</v>
      </c>
      <c r="ER182" s="38">
        <f t="shared" si="657"/>
        <v>0</v>
      </c>
      <c r="ES182" s="38">
        <f t="shared" si="657"/>
        <v>0</v>
      </c>
      <c r="ET182" s="38">
        <f t="shared" si="657"/>
        <v>0</v>
      </c>
      <c r="EU182" s="38">
        <f t="shared" si="657"/>
        <v>0</v>
      </c>
      <c r="EV182" s="38">
        <f t="shared" si="657"/>
        <v>0</v>
      </c>
      <c r="EW182" s="38">
        <f t="shared" si="657"/>
        <v>0</v>
      </c>
      <c r="EX182" s="38">
        <f t="shared" si="657"/>
        <v>0</v>
      </c>
      <c r="EY182" s="38">
        <f t="shared" si="657"/>
        <v>0</v>
      </c>
      <c r="EZ182" s="38">
        <f t="shared" si="657"/>
        <v>0</v>
      </c>
      <c r="FA182" s="38">
        <f t="shared" si="657"/>
        <v>0</v>
      </c>
      <c r="FB182" s="38">
        <f t="shared" si="657"/>
        <v>0</v>
      </c>
      <c r="FC182" s="38">
        <f t="shared" si="657"/>
        <v>0</v>
      </c>
      <c r="FD182" s="38">
        <f t="shared" si="657"/>
        <v>0</v>
      </c>
      <c r="FE182" s="38">
        <f t="shared" si="657"/>
        <v>0</v>
      </c>
      <c r="FF182" s="38">
        <f t="shared" si="657"/>
        <v>0</v>
      </c>
      <c r="FG182" s="38">
        <f t="shared" si="657"/>
        <v>0</v>
      </c>
      <c r="FH182" s="38">
        <f t="shared" si="657"/>
        <v>0</v>
      </c>
      <c r="FI182" s="38">
        <f t="shared" ref="FI182:GJ182" si="658" xml:space="preserve"> FI$166</f>
        <v>0</v>
      </c>
      <c r="FJ182" s="38">
        <f t="shared" si="658"/>
        <v>0</v>
      </c>
      <c r="FK182" s="38">
        <f t="shared" si="658"/>
        <v>0</v>
      </c>
      <c r="FL182" s="38">
        <f t="shared" si="658"/>
        <v>0</v>
      </c>
      <c r="FM182" s="38">
        <f t="shared" si="658"/>
        <v>0</v>
      </c>
      <c r="FN182" s="38">
        <f t="shared" si="658"/>
        <v>0</v>
      </c>
      <c r="FO182" s="38">
        <f t="shared" si="658"/>
        <v>0</v>
      </c>
      <c r="FP182" s="38">
        <f t="shared" si="658"/>
        <v>0</v>
      </c>
      <c r="FQ182" s="38">
        <f t="shared" si="658"/>
        <v>0</v>
      </c>
      <c r="FR182" s="38">
        <f t="shared" si="658"/>
        <v>0</v>
      </c>
      <c r="FS182" s="38">
        <f t="shared" si="658"/>
        <v>0</v>
      </c>
      <c r="FT182" s="38">
        <f t="shared" si="658"/>
        <v>0</v>
      </c>
      <c r="FU182" s="38">
        <f t="shared" si="658"/>
        <v>0</v>
      </c>
      <c r="FV182" s="38">
        <f t="shared" si="658"/>
        <v>0</v>
      </c>
      <c r="FW182" s="38">
        <f t="shared" si="658"/>
        <v>0</v>
      </c>
      <c r="FX182" s="38">
        <f t="shared" si="658"/>
        <v>0</v>
      </c>
      <c r="FY182" s="38">
        <f t="shared" si="658"/>
        <v>0</v>
      </c>
      <c r="FZ182" s="38">
        <f t="shared" si="658"/>
        <v>0</v>
      </c>
      <c r="GA182" s="38">
        <f t="shared" si="658"/>
        <v>0</v>
      </c>
      <c r="GB182" s="38">
        <f t="shared" si="658"/>
        <v>0</v>
      </c>
      <c r="GC182" s="38">
        <f t="shared" si="658"/>
        <v>0</v>
      </c>
      <c r="GD182" s="38">
        <f t="shared" si="658"/>
        <v>0</v>
      </c>
      <c r="GE182" s="38">
        <f t="shared" si="658"/>
        <v>0</v>
      </c>
      <c r="GF182" s="38">
        <f t="shared" si="658"/>
        <v>0</v>
      </c>
      <c r="GG182" s="38">
        <f t="shared" si="658"/>
        <v>0</v>
      </c>
      <c r="GH182" s="38">
        <f t="shared" si="658"/>
        <v>0</v>
      </c>
      <c r="GI182" s="38">
        <f t="shared" si="658"/>
        <v>0</v>
      </c>
      <c r="GJ182" s="38">
        <f t="shared" si="658"/>
        <v>0</v>
      </c>
    </row>
    <row r="183" spans="1:192" s="521" customFormat="1" x14ac:dyDescent="0.25">
      <c r="A183" s="15"/>
      <c r="B183" s="15"/>
      <c r="C183" s="21"/>
      <c r="D183" s="48"/>
      <c r="E183" s="38" t="str">
        <f t="shared" ref="E183:AJ183" si="659" xml:space="preserve"> E$175</f>
        <v>Shareholder loan principal repayment POS</v>
      </c>
      <c r="F183" s="38">
        <f t="shared" si="659"/>
        <v>0</v>
      </c>
      <c r="G183" s="38" t="str">
        <f t="shared" si="659"/>
        <v>$ 000s</v>
      </c>
      <c r="H183" s="38">
        <f t="shared" si="659"/>
        <v>93184.820885050518</v>
      </c>
      <c r="I183" s="38">
        <f t="shared" si="659"/>
        <v>0</v>
      </c>
      <c r="J183" s="38">
        <f t="shared" si="659"/>
        <v>0</v>
      </c>
      <c r="K183" s="38">
        <f t="shared" si="659"/>
        <v>0</v>
      </c>
      <c r="L183" s="38">
        <f t="shared" si="659"/>
        <v>0</v>
      </c>
      <c r="M183" s="38">
        <f t="shared" si="659"/>
        <v>0</v>
      </c>
      <c r="N183" s="38">
        <f t="shared" si="659"/>
        <v>0</v>
      </c>
      <c r="O183" s="38">
        <f t="shared" si="659"/>
        <v>0</v>
      </c>
      <c r="P183" s="38">
        <f t="shared" si="659"/>
        <v>0</v>
      </c>
      <c r="Q183" s="38">
        <f t="shared" si="659"/>
        <v>616.36920731031933</v>
      </c>
      <c r="R183" s="38">
        <f t="shared" si="659"/>
        <v>659.89747416231103</v>
      </c>
      <c r="S183" s="38">
        <f t="shared" si="659"/>
        <v>719.26613581842184</v>
      </c>
      <c r="T183" s="38">
        <f t="shared" si="659"/>
        <v>688.72923891009532</v>
      </c>
      <c r="U183" s="38">
        <f t="shared" si="659"/>
        <v>741.41182065474277</v>
      </c>
      <c r="V183" s="38">
        <f t="shared" si="659"/>
        <v>703.93068859775349</v>
      </c>
      <c r="W183" s="38">
        <f t="shared" si="659"/>
        <v>772.51127199938401</v>
      </c>
      <c r="X183" s="38">
        <f t="shared" si="659"/>
        <v>750.49391343109255</v>
      </c>
      <c r="Y183" s="38">
        <f t="shared" si="659"/>
        <v>776.82528723349014</v>
      </c>
      <c r="Z183" s="38">
        <f t="shared" si="659"/>
        <v>762.52261074213675</v>
      </c>
      <c r="AA183" s="38">
        <f t="shared" si="659"/>
        <v>817.06244148634823</v>
      </c>
      <c r="AB183" s="38">
        <f t="shared" si="659"/>
        <v>790.47170076750899</v>
      </c>
      <c r="AC183" s="38">
        <f t="shared" si="659"/>
        <v>845.82384304493098</v>
      </c>
      <c r="AD183" s="38">
        <f t="shared" si="659"/>
        <v>812.85798300444458</v>
      </c>
      <c r="AE183" s="38">
        <f t="shared" si="659"/>
        <v>883.80785777414258</v>
      </c>
      <c r="AF183" s="38">
        <f t="shared" si="659"/>
        <v>866.06986162364547</v>
      </c>
      <c r="AG183" s="38">
        <f t="shared" si="659"/>
        <v>896.6820230409121</v>
      </c>
      <c r="AH183" s="38">
        <f t="shared" si="659"/>
        <v>886.70714763789783</v>
      </c>
      <c r="AI183" s="38">
        <f t="shared" si="659"/>
        <v>944.81284970608704</v>
      </c>
      <c r="AJ183" s="38">
        <f t="shared" si="659"/>
        <v>923.42103342749033</v>
      </c>
      <c r="AK183" s="38">
        <f t="shared" ref="AK183:CV183" si="660" xml:space="preserve"> AK$175</f>
        <v>982.69816529086211</v>
      </c>
      <c r="AL183" s="38">
        <f t="shared" si="660"/>
        <v>955.62642790588961</v>
      </c>
      <c r="AM183" s="38">
        <f t="shared" si="660"/>
        <v>1030.2811994797116</v>
      </c>
      <c r="AN183" s="38">
        <f t="shared" si="660"/>
        <v>1018.2901667351161</v>
      </c>
      <c r="AO183" s="38">
        <f t="shared" si="660"/>
        <v>1054.7338640665175</v>
      </c>
      <c r="AP183" s="38">
        <f t="shared" si="660"/>
        <v>1050.6679154170001</v>
      </c>
      <c r="AQ183" s="38">
        <f t="shared" si="660"/>
        <v>1113.9649492585272</v>
      </c>
      <c r="AR183" s="38">
        <f t="shared" si="660"/>
        <v>1099.5243400042764</v>
      </c>
      <c r="AS183" s="38">
        <f t="shared" si="660"/>
        <v>1164.4985615919277</v>
      </c>
      <c r="AT183" s="38">
        <f t="shared" si="660"/>
        <v>1145.2454607959007</v>
      </c>
      <c r="AU183" s="38">
        <f t="shared" si="660"/>
        <v>1225.5011666552</v>
      </c>
      <c r="AV183" s="38">
        <f t="shared" si="660"/>
        <v>1221.3164788735567</v>
      </c>
      <c r="AW183" s="38">
        <f t="shared" si="660"/>
        <v>6264.8287194583527</v>
      </c>
      <c r="AX183" s="38">
        <f t="shared" si="660"/>
        <v>6408.9018102176087</v>
      </c>
      <c r="AY183" s="38">
        <f t="shared" si="660"/>
        <v>11722.308244998971</v>
      </c>
      <c r="AZ183" s="38">
        <f t="shared" si="660"/>
        <v>12013.992592165718</v>
      </c>
      <c r="BA183" s="38">
        <f t="shared" si="660"/>
        <v>12591.194080081184</v>
      </c>
      <c r="BB183" s="38">
        <f t="shared" si="660"/>
        <v>11996.421901683349</v>
      </c>
      <c r="BC183" s="38">
        <f t="shared" si="660"/>
        <v>3265.1504499976854</v>
      </c>
      <c r="BD183" s="38">
        <f t="shared" si="660"/>
        <v>0</v>
      </c>
      <c r="BE183" s="38">
        <f t="shared" si="660"/>
        <v>0</v>
      </c>
      <c r="BF183" s="38">
        <f t="shared" si="660"/>
        <v>0</v>
      </c>
      <c r="BG183" s="38">
        <f t="shared" si="660"/>
        <v>0</v>
      </c>
      <c r="BH183" s="38">
        <f t="shared" si="660"/>
        <v>0</v>
      </c>
      <c r="BI183" s="38">
        <f t="shared" si="660"/>
        <v>0</v>
      </c>
      <c r="BJ183" s="38">
        <f t="shared" si="660"/>
        <v>0</v>
      </c>
      <c r="BK183" s="38">
        <f t="shared" si="660"/>
        <v>0</v>
      </c>
      <c r="BL183" s="38">
        <f t="shared" si="660"/>
        <v>0</v>
      </c>
      <c r="BM183" s="38">
        <f t="shared" si="660"/>
        <v>0</v>
      </c>
      <c r="BN183" s="38">
        <f t="shared" si="660"/>
        <v>0</v>
      </c>
      <c r="BO183" s="38">
        <f t="shared" si="660"/>
        <v>0</v>
      </c>
      <c r="BP183" s="38">
        <f t="shared" si="660"/>
        <v>0</v>
      </c>
      <c r="BQ183" s="38">
        <f t="shared" si="660"/>
        <v>0</v>
      </c>
      <c r="BR183" s="38">
        <f t="shared" si="660"/>
        <v>0</v>
      </c>
      <c r="BS183" s="38">
        <f t="shared" si="660"/>
        <v>0</v>
      </c>
      <c r="BT183" s="38">
        <f t="shared" si="660"/>
        <v>0</v>
      </c>
      <c r="BU183" s="38">
        <f t="shared" si="660"/>
        <v>0</v>
      </c>
      <c r="BV183" s="38">
        <f t="shared" si="660"/>
        <v>0</v>
      </c>
      <c r="BW183" s="38">
        <f t="shared" si="660"/>
        <v>0</v>
      </c>
      <c r="BX183" s="38">
        <f t="shared" si="660"/>
        <v>0</v>
      </c>
      <c r="BY183" s="38">
        <f t="shared" si="660"/>
        <v>0</v>
      </c>
      <c r="BZ183" s="38">
        <f t="shared" si="660"/>
        <v>0</v>
      </c>
      <c r="CA183" s="38">
        <f t="shared" si="660"/>
        <v>0</v>
      </c>
      <c r="CB183" s="38">
        <f t="shared" si="660"/>
        <v>0</v>
      </c>
      <c r="CC183" s="38">
        <f t="shared" si="660"/>
        <v>0</v>
      </c>
      <c r="CD183" s="38">
        <f t="shared" si="660"/>
        <v>0</v>
      </c>
      <c r="CE183" s="38">
        <f t="shared" si="660"/>
        <v>0</v>
      </c>
      <c r="CF183" s="38">
        <f t="shared" si="660"/>
        <v>0</v>
      </c>
      <c r="CG183" s="38">
        <f t="shared" si="660"/>
        <v>0</v>
      </c>
      <c r="CH183" s="38">
        <f t="shared" si="660"/>
        <v>0</v>
      </c>
      <c r="CI183" s="38">
        <f t="shared" si="660"/>
        <v>0</v>
      </c>
      <c r="CJ183" s="38">
        <f t="shared" si="660"/>
        <v>0</v>
      </c>
      <c r="CK183" s="38">
        <f t="shared" si="660"/>
        <v>0</v>
      </c>
      <c r="CL183" s="38">
        <f t="shared" si="660"/>
        <v>0</v>
      </c>
      <c r="CM183" s="38">
        <f t="shared" si="660"/>
        <v>0</v>
      </c>
      <c r="CN183" s="38">
        <f t="shared" si="660"/>
        <v>0</v>
      </c>
      <c r="CO183" s="38">
        <f t="shared" si="660"/>
        <v>0</v>
      </c>
      <c r="CP183" s="38">
        <f t="shared" si="660"/>
        <v>0</v>
      </c>
      <c r="CQ183" s="38">
        <f t="shared" si="660"/>
        <v>0</v>
      </c>
      <c r="CR183" s="38">
        <f t="shared" si="660"/>
        <v>0</v>
      </c>
      <c r="CS183" s="38">
        <f t="shared" si="660"/>
        <v>0</v>
      </c>
      <c r="CT183" s="38">
        <f t="shared" si="660"/>
        <v>0</v>
      </c>
      <c r="CU183" s="38">
        <f t="shared" si="660"/>
        <v>0</v>
      </c>
      <c r="CV183" s="38">
        <f t="shared" si="660"/>
        <v>0</v>
      </c>
      <c r="CW183" s="38">
        <f t="shared" ref="CW183:FH183" si="661" xml:space="preserve"> CW$175</f>
        <v>0</v>
      </c>
      <c r="CX183" s="38">
        <f t="shared" si="661"/>
        <v>0</v>
      </c>
      <c r="CY183" s="38">
        <f t="shared" si="661"/>
        <v>0</v>
      </c>
      <c r="CZ183" s="38">
        <f t="shared" si="661"/>
        <v>0</v>
      </c>
      <c r="DA183" s="38">
        <f t="shared" si="661"/>
        <v>0</v>
      </c>
      <c r="DB183" s="38">
        <f t="shared" si="661"/>
        <v>0</v>
      </c>
      <c r="DC183" s="38">
        <f t="shared" si="661"/>
        <v>0</v>
      </c>
      <c r="DD183" s="38">
        <f t="shared" si="661"/>
        <v>0</v>
      </c>
      <c r="DE183" s="38">
        <f t="shared" si="661"/>
        <v>0</v>
      </c>
      <c r="DF183" s="38">
        <f t="shared" si="661"/>
        <v>0</v>
      </c>
      <c r="DG183" s="38">
        <f t="shared" si="661"/>
        <v>0</v>
      </c>
      <c r="DH183" s="38">
        <f t="shared" si="661"/>
        <v>0</v>
      </c>
      <c r="DI183" s="38">
        <f t="shared" si="661"/>
        <v>0</v>
      </c>
      <c r="DJ183" s="38">
        <f t="shared" si="661"/>
        <v>0</v>
      </c>
      <c r="DK183" s="38">
        <f t="shared" si="661"/>
        <v>0</v>
      </c>
      <c r="DL183" s="38">
        <f t="shared" si="661"/>
        <v>0</v>
      </c>
      <c r="DM183" s="38">
        <f t="shared" si="661"/>
        <v>0</v>
      </c>
      <c r="DN183" s="38">
        <f t="shared" si="661"/>
        <v>0</v>
      </c>
      <c r="DO183" s="38">
        <f t="shared" si="661"/>
        <v>0</v>
      </c>
      <c r="DP183" s="38">
        <f t="shared" si="661"/>
        <v>0</v>
      </c>
      <c r="DQ183" s="38">
        <f t="shared" si="661"/>
        <v>0</v>
      </c>
      <c r="DR183" s="38">
        <f t="shared" si="661"/>
        <v>0</v>
      </c>
      <c r="DS183" s="38">
        <f t="shared" si="661"/>
        <v>0</v>
      </c>
      <c r="DT183" s="38">
        <f t="shared" si="661"/>
        <v>0</v>
      </c>
      <c r="DU183" s="38">
        <f t="shared" si="661"/>
        <v>0</v>
      </c>
      <c r="DV183" s="38">
        <f t="shared" si="661"/>
        <v>0</v>
      </c>
      <c r="DW183" s="38">
        <f t="shared" si="661"/>
        <v>0</v>
      </c>
      <c r="DX183" s="38">
        <f t="shared" si="661"/>
        <v>0</v>
      </c>
      <c r="DY183" s="38">
        <f t="shared" si="661"/>
        <v>0</v>
      </c>
      <c r="DZ183" s="38">
        <f t="shared" si="661"/>
        <v>0</v>
      </c>
      <c r="EA183" s="38">
        <f t="shared" si="661"/>
        <v>0</v>
      </c>
      <c r="EB183" s="38">
        <f t="shared" si="661"/>
        <v>0</v>
      </c>
      <c r="EC183" s="38">
        <f t="shared" si="661"/>
        <v>0</v>
      </c>
      <c r="ED183" s="38">
        <f t="shared" si="661"/>
        <v>0</v>
      </c>
      <c r="EE183" s="38">
        <f t="shared" si="661"/>
        <v>0</v>
      </c>
      <c r="EF183" s="38">
        <f t="shared" si="661"/>
        <v>0</v>
      </c>
      <c r="EG183" s="38">
        <f t="shared" si="661"/>
        <v>0</v>
      </c>
      <c r="EH183" s="38">
        <f t="shared" si="661"/>
        <v>0</v>
      </c>
      <c r="EI183" s="38">
        <f t="shared" si="661"/>
        <v>0</v>
      </c>
      <c r="EJ183" s="38">
        <f t="shared" si="661"/>
        <v>0</v>
      </c>
      <c r="EK183" s="38">
        <f t="shared" si="661"/>
        <v>0</v>
      </c>
      <c r="EL183" s="38">
        <f t="shared" si="661"/>
        <v>0</v>
      </c>
      <c r="EM183" s="38">
        <f t="shared" si="661"/>
        <v>0</v>
      </c>
      <c r="EN183" s="38">
        <f t="shared" si="661"/>
        <v>0</v>
      </c>
      <c r="EO183" s="38">
        <f t="shared" si="661"/>
        <v>0</v>
      </c>
      <c r="EP183" s="38">
        <f t="shared" si="661"/>
        <v>0</v>
      </c>
      <c r="EQ183" s="38">
        <f t="shared" si="661"/>
        <v>0</v>
      </c>
      <c r="ER183" s="38">
        <f t="shared" si="661"/>
        <v>0</v>
      </c>
      <c r="ES183" s="38">
        <f t="shared" si="661"/>
        <v>0</v>
      </c>
      <c r="ET183" s="38">
        <f t="shared" si="661"/>
        <v>0</v>
      </c>
      <c r="EU183" s="38">
        <f t="shared" si="661"/>
        <v>0</v>
      </c>
      <c r="EV183" s="38">
        <f t="shared" si="661"/>
        <v>0</v>
      </c>
      <c r="EW183" s="38">
        <f t="shared" si="661"/>
        <v>0</v>
      </c>
      <c r="EX183" s="38">
        <f t="shared" si="661"/>
        <v>0</v>
      </c>
      <c r="EY183" s="38">
        <f t="shared" si="661"/>
        <v>0</v>
      </c>
      <c r="EZ183" s="38">
        <f t="shared" si="661"/>
        <v>0</v>
      </c>
      <c r="FA183" s="38">
        <f t="shared" si="661"/>
        <v>0</v>
      </c>
      <c r="FB183" s="38">
        <f t="shared" si="661"/>
        <v>0</v>
      </c>
      <c r="FC183" s="38">
        <f t="shared" si="661"/>
        <v>0</v>
      </c>
      <c r="FD183" s="38">
        <f t="shared" si="661"/>
        <v>0</v>
      </c>
      <c r="FE183" s="38">
        <f t="shared" si="661"/>
        <v>0</v>
      </c>
      <c r="FF183" s="38">
        <f t="shared" si="661"/>
        <v>0</v>
      </c>
      <c r="FG183" s="38">
        <f t="shared" si="661"/>
        <v>0</v>
      </c>
      <c r="FH183" s="38">
        <f t="shared" si="661"/>
        <v>0</v>
      </c>
      <c r="FI183" s="38">
        <f t="shared" ref="FI183:GJ183" si="662" xml:space="preserve"> FI$175</f>
        <v>0</v>
      </c>
      <c r="FJ183" s="38">
        <f t="shared" si="662"/>
        <v>0</v>
      </c>
      <c r="FK183" s="38">
        <f t="shared" si="662"/>
        <v>0</v>
      </c>
      <c r="FL183" s="38">
        <f t="shared" si="662"/>
        <v>0</v>
      </c>
      <c r="FM183" s="38">
        <f t="shared" si="662"/>
        <v>0</v>
      </c>
      <c r="FN183" s="38">
        <f t="shared" si="662"/>
        <v>0</v>
      </c>
      <c r="FO183" s="38">
        <f t="shared" si="662"/>
        <v>0</v>
      </c>
      <c r="FP183" s="38">
        <f t="shared" si="662"/>
        <v>0</v>
      </c>
      <c r="FQ183" s="38">
        <f t="shared" si="662"/>
        <v>0</v>
      </c>
      <c r="FR183" s="38">
        <f t="shared" si="662"/>
        <v>0</v>
      </c>
      <c r="FS183" s="38">
        <f t="shared" si="662"/>
        <v>0</v>
      </c>
      <c r="FT183" s="38">
        <f t="shared" si="662"/>
        <v>0</v>
      </c>
      <c r="FU183" s="38">
        <f t="shared" si="662"/>
        <v>0</v>
      </c>
      <c r="FV183" s="38">
        <f t="shared" si="662"/>
        <v>0</v>
      </c>
      <c r="FW183" s="38">
        <f t="shared" si="662"/>
        <v>0</v>
      </c>
      <c r="FX183" s="38">
        <f t="shared" si="662"/>
        <v>0</v>
      </c>
      <c r="FY183" s="38">
        <f t="shared" si="662"/>
        <v>0</v>
      </c>
      <c r="FZ183" s="38">
        <f t="shared" si="662"/>
        <v>0</v>
      </c>
      <c r="GA183" s="38">
        <f t="shared" si="662"/>
        <v>0</v>
      </c>
      <c r="GB183" s="38">
        <f t="shared" si="662"/>
        <v>0</v>
      </c>
      <c r="GC183" s="38">
        <f t="shared" si="662"/>
        <v>0</v>
      </c>
      <c r="GD183" s="38">
        <f t="shared" si="662"/>
        <v>0</v>
      </c>
      <c r="GE183" s="38">
        <f t="shared" si="662"/>
        <v>0</v>
      </c>
      <c r="GF183" s="38">
        <f t="shared" si="662"/>
        <v>0</v>
      </c>
      <c r="GG183" s="38">
        <f t="shared" si="662"/>
        <v>0</v>
      </c>
      <c r="GH183" s="38">
        <f t="shared" si="662"/>
        <v>0</v>
      </c>
      <c r="GI183" s="38">
        <f t="shared" si="662"/>
        <v>0</v>
      </c>
      <c r="GJ183" s="38">
        <f t="shared" si="662"/>
        <v>0</v>
      </c>
    </row>
    <row r="184" spans="1:192" s="566" customFormat="1" x14ac:dyDescent="0.25">
      <c r="A184" s="400"/>
      <c r="B184" s="400"/>
      <c r="C184" s="401"/>
      <c r="D184" s="402"/>
      <c r="E184" s="403" t="s">
        <v>438</v>
      </c>
      <c r="F184" s="403"/>
      <c r="G184" s="403" t="str">
        <f xml:space="preserve"> SMU</f>
        <v>$ 000s</v>
      </c>
      <c r="H184" s="403"/>
      <c r="I184" s="404"/>
      <c r="J184" s="403">
        <f t="shared" ref="J184:AO184" si="663" xml:space="preserve"> J179 + J180 + J181 + J182 - J183</f>
        <v>0</v>
      </c>
      <c r="K184" s="403">
        <f t="shared" si="663"/>
        <v>0</v>
      </c>
      <c r="L184" s="403">
        <f t="shared" si="663"/>
        <v>0</v>
      </c>
      <c r="M184" s="403">
        <f t="shared" si="663"/>
        <v>0</v>
      </c>
      <c r="N184" s="403">
        <f t="shared" si="663"/>
        <v>0</v>
      </c>
      <c r="O184" s="403">
        <f t="shared" si="663"/>
        <v>0</v>
      </c>
      <c r="P184" s="403">
        <f t="shared" si="663"/>
        <v>93184.82088505046</v>
      </c>
      <c r="Q184" s="403">
        <f t="shared" si="663"/>
        <v>92568.451677740144</v>
      </c>
      <c r="R184" s="403">
        <f t="shared" si="663"/>
        <v>91908.554203577834</v>
      </c>
      <c r="S184" s="403">
        <f t="shared" si="663"/>
        <v>91189.288067759408</v>
      </c>
      <c r="T184" s="403">
        <f t="shared" si="663"/>
        <v>90500.558828849316</v>
      </c>
      <c r="U184" s="403">
        <f t="shared" si="663"/>
        <v>89759.147008194574</v>
      </c>
      <c r="V184" s="403">
        <f t="shared" si="663"/>
        <v>89055.216319596817</v>
      </c>
      <c r="W184" s="403">
        <f t="shared" si="663"/>
        <v>88282.705047597439</v>
      </c>
      <c r="X184" s="403">
        <f t="shared" si="663"/>
        <v>87532.21113416634</v>
      </c>
      <c r="Y184" s="403">
        <f t="shared" si="663"/>
        <v>86755.385846932855</v>
      </c>
      <c r="Z184" s="403">
        <f t="shared" si="663"/>
        <v>85992.863236190722</v>
      </c>
      <c r="AA184" s="403">
        <f t="shared" si="663"/>
        <v>85175.800794704381</v>
      </c>
      <c r="AB184" s="403">
        <f t="shared" si="663"/>
        <v>84385.329093936874</v>
      </c>
      <c r="AC184" s="403">
        <f t="shared" si="663"/>
        <v>83539.505250891947</v>
      </c>
      <c r="AD184" s="403">
        <f t="shared" si="663"/>
        <v>82726.6472678875</v>
      </c>
      <c r="AE184" s="403">
        <f t="shared" si="663"/>
        <v>81842.83941011336</v>
      </c>
      <c r="AF184" s="403">
        <f t="shared" si="663"/>
        <v>80976.769548489712</v>
      </c>
      <c r="AG184" s="403">
        <f t="shared" si="663"/>
        <v>80080.087525448806</v>
      </c>
      <c r="AH184" s="403">
        <f t="shared" si="663"/>
        <v>79193.380377810914</v>
      </c>
      <c r="AI184" s="403">
        <f t="shared" si="663"/>
        <v>78248.567528104832</v>
      </c>
      <c r="AJ184" s="403">
        <f t="shared" si="663"/>
        <v>77325.146494677349</v>
      </c>
      <c r="AK184" s="403">
        <f t="shared" si="663"/>
        <v>76342.448329386491</v>
      </c>
      <c r="AL184" s="403">
        <f t="shared" si="663"/>
        <v>75386.821901480595</v>
      </c>
      <c r="AM184" s="403">
        <f t="shared" si="663"/>
        <v>74356.540702000886</v>
      </c>
      <c r="AN184" s="403">
        <f t="shared" si="663"/>
        <v>73338.250535265775</v>
      </c>
      <c r="AO184" s="403">
        <f t="shared" si="663"/>
        <v>72283.516671199264</v>
      </c>
      <c r="AP184" s="403">
        <f t="shared" ref="AP184:BU184" si="664" xml:space="preserve"> AP179 + AP180 + AP181 + AP182 - AP183</f>
        <v>71232.848755782266</v>
      </c>
      <c r="AQ184" s="403">
        <f t="shared" si="664"/>
        <v>70118.883806523736</v>
      </c>
      <c r="AR184" s="403">
        <f t="shared" si="664"/>
        <v>69019.359466519454</v>
      </c>
      <c r="AS184" s="403">
        <f t="shared" si="664"/>
        <v>67854.860904927526</v>
      </c>
      <c r="AT184" s="403">
        <f t="shared" si="664"/>
        <v>66709.615444131632</v>
      </c>
      <c r="AU184" s="403">
        <f t="shared" si="664"/>
        <v>65484.11427747643</v>
      </c>
      <c r="AV184" s="403">
        <f t="shared" si="664"/>
        <v>64262.797798602871</v>
      </c>
      <c r="AW184" s="403">
        <f t="shared" si="664"/>
        <v>57997.969079144517</v>
      </c>
      <c r="AX184" s="403">
        <f t="shared" si="664"/>
        <v>51589.067268926912</v>
      </c>
      <c r="AY184" s="403">
        <f t="shared" si="664"/>
        <v>39866.759023927938</v>
      </c>
      <c r="AZ184" s="403">
        <f t="shared" si="664"/>
        <v>27852.766431762218</v>
      </c>
      <c r="BA184" s="403">
        <f t="shared" si="664"/>
        <v>15261.572351681034</v>
      </c>
      <c r="BB184" s="403">
        <f t="shared" si="664"/>
        <v>3265.1504499976854</v>
      </c>
      <c r="BC184" s="403">
        <f t="shared" si="664"/>
        <v>0</v>
      </c>
      <c r="BD184" s="403">
        <f t="shared" si="664"/>
        <v>0</v>
      </c>
      <c r="BE184" s="403">
        <f t="shared" si="664"/>
        <v>0</v>
      </c>
      <c r="BF184" s="403">
        <f t="shared" si="664"/>
        <v>0</v>
      </c>
      <c r="BG184" s="403">
        <f t="shared" si="664"/>
        <v>0</v>
      </c>
      <c r="BH184" s="403">
        <f t="shared" si="664"/>
        <v>0</v>
      </c>
      <c r="BI184" s="403">
        <f t="shared" si="664"/>
        <v>0</v>
      </c>
      <c r="BJ184" s="403">
        <f t="shared" si="664"/>
        <v>0</v>
      </c>
      <c r="BK184" s="403">
        <f t="shared" si="664"/>
        <v>0</v>
      </c>
      <c r="BL184" s="403">
        <f t="shared" si="664"/>
        <v>0</v>
      </c>
      <c r="BM184" s="403">
        <f t="shared" si="664"/>
        <v>0</v>
      </c>
      <c r="BN184" s="403">
        <f t="shared" si="664"/>
        <v>0</v>
      </c>
      <c r="BO184" s="403">
        <f t="shared" si="664"/>
        <v>0</v>
      </c>
      <c r="BP184" s="403">
        <f t="shared" si="664"/>
        <v>0</v>
      </c>
      <c r="BQ184" s="403">
        <f t="shared" si="664"/>
        <v>0</v>
      </c>
      <c r="BR184" s="403">
        <f t="shared" si="664"/>
        <v>0</v>
      </c>
      <c r="BS184" s="403">
        <f t="shared" si="664"/>
        <v>0</v>
      </c>
      <c r="BT184" s="403">
        <f t="shared" si="664"/>
        <v>0</v>
      </c>
      <c r="BU184" s="403">
        <f t="shared" si="664"/>
        <v>0</v>
      </c>
      <c r="BV184" s="403">
        <f t="shared" ref="BV184:DA184" si="665" xml:space="preserve"> BV179 + BV180 + BV181 + BV182 - BV183</f>
        <v>0</v>
      </c>
      <c r="BW184" s="403">
        <f t="shared" si="665"/>
        <v>0</v>
      </c>
      <c r="BX184" s="403">
        <f t="shared" si="665"/>
        <v>0</v>
      </c>
      <c r="BY184" s="403">
        <f t="shared" si="665"/>
        <v>0</v>
      </c>
      <c r="BZ184" s="403">
        <f t="shared" si="665"/>
        <v>0</v>
      </c>
      <c r="CA184" s="403">
        <f t="shared" si="665"/>
        <v>0</v>
      </c>
      <c r="CB184" s="403">
        <f t="shared" si="665"/>
        <v>0</v>
      </c>
      <c r="CC184" s="403">
        <f t="shared" si="665"/>
        <v>0</v>
      </c>
      <c r="CD184" s="403">
        <f t="shared" si="665"/>
        <v>0</v>
      </c>
      <c r="CE184" s="403">
        <f t="shared" si="665"/>
        <v>0</v>
      </c>
      <c r="CF184" s="403">
        <f t="shared" si="665"/>
        <v>0</v>
      </c>
      <c r="CG184" s="403">
        <f t="shared" si="665"/>
        <v>0</v>
      </c>
      <c r="CH184" s="403">
        <f t="shared" si="665"/>
        <v>0</v>
      </c>
      <c r="CI184" s="403">
        <f t="shared" si="665"/>
        <v>0</v>
      </c>
      <c r="CJ184" s="403">
        <f t="shared" si="665"/>
        <v>0</v>
      </c>
      <c r="CK184" s="403">
        <f t="shared" si="665"/>
        <v>0</v>
      </c>
      <c r="CL184" s="403">
        <f t="shared" si="665"/>
        <v>0</v>
      </c>
      <c r="CM184" s="403">
        <f t="shared" si="665"/>
        <v>0</v>
      </c>
      <c r="CN184" s="403">
        <f t="shared" si="665"/>
        <v>0</v>
      </c>
      <c r="CO184" s="403">
        <f t="shared" si="665"/>
        <v>0</v>
      </c>
      <c r="CP184" s="403">
        <f t="shared" si="665"/>
        <v>0</v>
      </c>
      <c r="CQ184" s="403">
        <f t="shared" si="665"/>
        <v>0</v>
      </c>
      <c r="CR184" s="403">
        <f t="shared" si="665"/>
        <v>0</v>
      </c>
      <c r="CS184" s="403">
        <f t="shared" si="665"/>
        <v>0</v>
      </c>
      <c r="CT184" s="403">
        <f t="shared" si="665"/>
        <v>0</v>
      </c>
      <c r="CU184" s="403">
        <f t="shared" si="665"/>
        <v>0</v>
      </c>
      <c r="CV184" s="403">
        <f t="shared" si="665"/>
        <v>0</v>
      </c>
      <c r="CW184" s="403">
        <f t="shared" si="665"/>
        <v>0</v>
      </c>
      <c r="CX184" s="403">
        <f t="shared" si="665"/>
        <v>0</v>
      </c>
      <c r="CY184" s="403">
        <f t="shared" si="665"/>
        <v>0</v>
      </c>
      <c r="CZ184" s="403">
        <f t="shared" si="665"/>
        <v>0</v>
      </c>
      <c r="DA184" s="403">
        <f t="shared" si="665"/>
        <v>0</v>
      </c>
      <c r="DB184" s="403">
        <f t="shared" ref="DB184:EG184" si="666" xml:space="preserve"> DB179 + DB180 + DB181 + DB182 - DB183</f>
        <v>0</v>
      </c>
      <c r="DC184" s="403">
        <f t="shared" si="666"/>
        <v>0</v>
      </c>
      <c r="DD184" s="403">
        <f t="shared" si="666"/>
        <v>0</v>
      </c>
      <c r="DE184" s="403">
        <f t="shared" si="666"/>
        <v>0</v>
      </c>
      <c r="DF184" s="403">
        <f t="shared" si="666"/>
        <v>0</v>
      </c>
      <c r="DG184" s="403">
        <f t="shared" si="666"/>
        <v>0</v>
      </c>
      <c r="DH184" s="403">
        <f t="shared" si="666"/>
        <v>0</v>
      </c>
      <c r="DI184" s="403">
        <f t="shared" si="666"/>
        <v>0</v>
      </c>
      <c r="DJ184" s="403">
        <f t="shared" si="666"/>
        <v>0</v>
      </c>
      <c r="DK184" s="403">
        <f t="shared" si="666"/>
        <v>0</v>
      </c>
      <c r="DL184" s="403">
        <f t="shared" si="666"/>
        <v>0</v>
      </c>
      <c r="DM184" s="403">
        <f t="shared" si="666"/>
        <v>0</v>
      </c>
      <c r="DN184" s="403">
        <f t="shared" si="666"/>
        <v>0</v>
      </c>
      <c r="DO184" s="403">
        <f t="shared" si="666"/>
        <v>0</v>
      </c>
      <c r="DP184" s="403">
        <f t="shared" si="666"/>
        <v>0</v>
      </c>
      <c r="DQ184" s="403">
        <f t="shared" si="666"/>
        <v>0</v>
      </c>
      <c r="DR184" s="403">
        <f t="shared" si="666"/>
        <v>0</v>
      </c>
      <c r="DS184" s="403">
        <f t="shared" si="666"/>
        <v>0</v>
      </c>
      <c r="DT184" s="403">
        <f t="shared" si="666"/>
        <v>0</v>
      </c>
      <c r="DU184" s="403">
        <f t="shared" si="666"/>
        <v>0</v>
      </c>
      <c r="DV184" s="403">
        <f t="shared" si="666"/>
        <v>0</v>
      </c>
      <c r="DW184" s="403">
        <f t="shared" si="666"/>
        <v>0</v>
      </c>
      <c r="DX184" s="403">
        <f t="shared" si="666"/>
        <v>0</v>
      </c>
      <c r="DY184" s="403">
        <f t="shared" si="666"/>
        <v>0</v>
      </c>
      <c r="DZ184" s="403">
        <f t="shared" si="666"/>
        <v>0</v>
      </c>
      <c r="EA184" s="403">
        <f t="shared" si="666"/>
        <v>0</v>
      </c>
      <c r="EB184" s="403">
        <f t="shared" si="666"/>
        <v>0</v>
      </c>
      <c r="EC184" s="403">
        <f t="shared" si="666"/>
        <v>0</v>
      </c>
      <c r="ED184" s="403">
        <f t="shared" si="666"/>
        <v>0</v>
      </c>
      <c r="EE184" s="403">
        <f t="shared" si="666"/>
        <v>0</v>
      </c>
      <c r="EF184" s="403">
        <f t="shared" si="666"/>
        <v>0</v>
      </c>
      <c r="EG184" s="403">
        <f t="shared" si="666"/>
        <v>0</v>
      </c>
      <c r="EH184" s="403">
        <f t="shared" ref="EH184:FM184" si="667" xml:space="preserve"> EH179 + EH180 + EH181 + EH182 - EH183</f>
        <v>0</v>
      </c>
      <c r="EI184" s="403">
        <f t="shared" si="667"/>
        <v>0</v>
      </c>
      <c r="EJ184" s="403">
        <f t="shared" si="667"/>
        <v>0</v>
      </c>
      <c r="EK184" s="403">
        <f t="shared" si="667"/>
        <v>0</v>
      </c>
      <c r="EL184" s="403">
        <f t="shared" si="667"/>
        <v>0</v>
      </c>
      <c r="EM184" s="403">
        <f t="shared" si="667"/>
        <v>0</v>
      </c>
      <c r="EN184" s="403">
        <f t="shared" si="667"/>
        <v>0</v>
      </c>
      <c r="EO184" s="403">
        <f t="shared" si="667"/>
        <v>0</v>
      </c>
      <c r="EP184" s="403">
        <f t="shared" si="667"/>
        <v>0</v>
      </c>
      <c r="EQ184" s="403">
        <f t="shared" si="667"/>
        <v>0</v>
      </c>
      <c r="ER184" s="403">
        <f t="shared" si="667"/>
        <v>0</v>
      </c>
      <c r="ES184" s="403">
        <f t="shared" si="667"/>
        <v>0</v>
      </c>
      <c r="ET184" s="403">
        <f t="shared" si="667"/>
        <v>0</v>
      </c>
      <c r="EU184" s="403">
        <f t="shared" si="667"/>
        <v>0</v>
      </c>
      <c r="EV184" s="403">
        <f t="shared" si="667"/>
        <v>0</v>
      </c>
      <c r="EW184" s="403">
        <f t="shared" si="667"/>
        <v>0</v>
      </c>
      <c r="EX184" s="403">
        <f t="shared" si="667"/>
        <v>0</v>
      </c>
      <c r="EY184" s="403">
        <f t="shared" si="667"/>
        <v>0</v>
      </c>
      <c r="EZ184" s="403">
        <f t="shared" si="667"/>
        <v>0</v>
      </c>
      <c r="FA184" s="403">
        <f t="shared" si="667"/>
        <v>0</v>
      </c>
      <c r="FB184" s="403">
        <f t="shared" si="667"/>
        <v>0</v>
      </c>
      <c r="FC184" s="403">
        <f t="shared" si="667"/>
        <v>0</v>
      </c>
      <c r="FD184" s="403">
        <f t="shared" si="667"/>
        <v>0</v>
      </c>
      <c r="FE184" s="403">
        <f t="shared" si="667"/>
        <v>0</v>
      </c>
      <c r="FF184" s="403">
        <f t="shared" si="667"/>
        <v>0</v>
      </c>
      <c r="FG184" s="403">
        <f t="shared" si="667"/>
        <v>0</v>
      </c>
      <c r="FH184" s="403">
        <f t="shared" si="667"/>
        <v>0</v>
      </c>
      <c r="FI184" s="403">
        <f t="shared" si="667"/>
        <v>0</v>
      </c>
      <c r="FJ184" s="403">
        <f t="shared" si="667"/>
        <v>0</v>
      </c>
      <c r="FK184" s="403">
        <f t="shared" si="667"/>
        <v>0</v>
      </c>
      <c r="FL184" s="403">
        <f t="shared" si="667"/>
        <v>0</v>
      </c>
      <c r="FM184" s="403">
        <f t="shared" si="667"/>
        <v>0</v>
      </c>
      <c r="FN184" s="403">
        <f t="shared" ref="FN184:GJ184" si="668" xml:space="preserve"> FN179 + FN180 + FN181 + FN182 - FN183</f>
        <v>0</v>
      </c>
      <c r="FO184" s="403">
        <f t="shared" si="668"/>
        <v>0</v>
      </c>
      <c r="FP184" s="403">
        <f t="shared" si="668"/>
        <v>0</v>
      </c>
      <c r="FQ184" s="403">
        <f t="shared" si="668"/>
        <v>0</v>
      </c>
      <c r="FR184" s="403">
        <f t="shared" si="668"/>
        <v>0</v>
      </c>
      <c r="FS184" s="403">
        <f t="shared" si="668"/>
        <v>0</v>
      </c>
      <c r="FT184" s="403">
        <f t="shared" si="668"/>
        <v>0</v>
      </c>
      <c r="FU184" s="403">
        <f t="shared" si="668"/>
        <v>0</v>
      </c>
      <c r="FV184" s="403">
        <f t="shared" si="668"/>
        <v>0</v>
      </c>
      <c r="FW184" s="403">
        <f t="shared" si="668"/>
        <v>0</v>
      </c>
      <c r="FX184" s="403">
        <f t="shared" si="668"/>
        <v>0</v>
      </c>
      <c r="FY184" s="403">
        <f t="shared" si="668"/>
        <v>0</v>
      </c>
      <c r="FZ184" s="403">
        <f t="shared" si="668"/>
        <v>0</v>
      </c>
      <c r="GA184" s="403">
        <f t="shared" si="668"/>
        <v>0</v>
      </c>
      <c r="GB184" s="403">
        <f t="shared" si="668"/>
        <v>0</v>
      </c>
      <c r="GC184" s="403">
        <f t="shared" si="668"/>
        <v>0</v>
      </c>
      <c r="GD184" s="403">
        <f t="shared" si="668"/>
        <v>0</v>
      </c>
      <c r="GE184" s="403">
        <f t="shared" si="668"/>
        <v>0</v>
      </c>
      <c r="GF184" s="403">
        <f t="shared" si="668"/>
        <v>0</v>
      </c>
      <c r="GG184" s="403">
        <f t="shared" si="668"/>
        <v>0</v>
      </c>
      <c r="GH184" s="403">
        <f t="shared" si="668"/>
        <v>0</v>
      </c>
      <c r="GI184" s="403">
        <f t="shared" si="668"/>
        <v>0</v>
      </c>
      <c r="GJ184" s="403">
        <f t="shared" si="668"/>
        <v>0</v>
      </c>
    </row>
    <row r="187" spans="1:192" s="639" customFormat="1" ht="13" customHeight="1" x14ac:dyDescent="0.25">
      <c r="A187" s="660" t="s">
        <v>556</v>
      </c>
      <c r="B187" s="518"/>
      <c r="C187" s="518"/>
      <c r="D187" s="518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</row>
    <row r="188" spans="1:192" s="639" customFormat="1" ht="13" customHeight="1" x14ac:dyDescent="0.25">
      <c r="A188" s="518"/>
      <c r="B188" s="518"/>
      <c r="C188" s="518"/>
      <c r="D188" s="51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</row>
    <row r="189" spans="1:192" s="639" customFormat="1" ht="13" customHeight="1" x14ac:dyDescent="0.25">
      <c r="A189" s="518"/>
      <c r="B189" s="518"/>
      <c r="C189" s="518"/>
      <c r="D189" s="518"/>
      <c r="E189" s="650" t="str">
        <f t="shared" ref="E189:AJ189" si="669" xml:space="preserve"> E$202</f>
        <v>Equity bridge balance BEG</v>
      </c>
      <c r="F189" s="650">
        <f t="shared" si="669"/>
        <v>0</v>
      </c>
      <c r="G189" s="650" t="str">
        <f t="shared" si="669"/>
        <v>$ 000s</v>
      </c>
      <c r="H189" s="650">
        <f t="shared" si="669"/>
        <v>0</v>
      </c>
      <c r="I189" s="650">
        <f t="shared" si="669"/>
        <v>0</v>
      </c>
      <c r="J189" s="650">
        <f t="shared" si="669"/>
        <v>0</v>
      </c>
      <c r="K189" s="650">
        <f t="shared" si="669"/>
        <v>0</v>
      </c>
      <c r="L189" s="650">
        <f t="shared" si="669"/>
        <v>0</v>
      </c>
      <c r="M189" s="650">
        <f t="shared" si="669"/>
        <v>37364.972763359816</v>
      </c>
      <c r="N189" s="650">
        <f t="shared" si="669"/>
        <v>93184.82088505046</v>
      </c>
      <c r="O189" s="650">
        <f t="shared" si="669"/>
        <v>93184.82088505046</v>
      </c>
      <c r="P189" s="650">
        <f t="shared" si="669"/>
        <v>93184.82088505046</v>
      </c>
      <c r="Q189" s="650">
        <f t="shared" si="669"/>
        <v>0</v>
      </c>
      <c r="R189" s="650">
        <f t="shared" si="669"/>
        <v>0</v>
      </c>
      <c r="S189" s="650">
        <f t="shared" si="669"/>
        <v>0</v>
      </c>
      <c r="T189" s="650">
        <f t="shared" si="669"/>
        <v>0</v>
      </c>
      <c r="U189" s="650">
        <f t="shared" si="669"/>
        <v>0</v>
      </c>
      <c r="V189" s="650">
        <f t="shared" si="669"/>
        <v>0</v>
      </c>
      <c r="W189" s="650">
        <f t="shared" si="669"/>
        <v>0</v>
      </c>
      <c r="X189" s="650">
        <f t="shared" si="669"/>
        <v>0</v>
      </c>
      <c r="Y189" s="650">
        <f t="shared" si="669"/>
        <v>0</v>
      </c>
      <c r="Z189" s="650">
        <f t="shared" si="669"/>
        <v>0</v>
      </c>
      <c r="AA189" s="650">
        <f t="shared" si="669"/>
        <v>0</v>
      </c>
      <c r="AB189" s="650">
        <f t="shared" si="669"/>
        <v>0</v>
      </c>
      <c r="AC189" s="650">
        <f t="shared" si="669"/>
        <v>0</v>
      </c>
      <c r="AD189" s="650">
        <f t="shared" si="669"/>
        <v>0</v>
      </c>
      <c r="AE189" s="650">
        <f t="shared" si="669"/>
        <v>0</v>
      </c>
      <c r="AF189" s="650">
        <f t="shared" si="669"/>
        <v>0</v>
      </c>
      <c r="AG189" s="650">
        <f t="shared" si="669"/>
        <v>0</v>
      </c>
      <c r="AH189" s="650">
        <f t="shared" si="669"/>
        <v>0</v>
      </c>
      <c r="AI189" s="650">
        <f t="shared" si="669"/>
        <v>0</v>
      </c>
      <c r="AJ189" s="650">
        <f t="shared" si="669"/>
        <v>0</v>
      </c>
      <c r="AK189" s="650">
        <f t="shared" ref="AK189:CV189" si="670" xml:space="preserve"> AK$202</f>
        <v>0</v>
      </c>
      <c r="AL189" s="650">
        <f t="shared" si="670"/>
        <v>0</v>
      </c>
      <c r="AM189" s="650">
        <f t="shared" si="670"/>
        <v>0</v>
      </c>
      <c r="AN189" s="650">
        <f t="shared" si="670"/>
        <v>0</v>
      </c>
      <c r="AO189" s="650">
        <f t="shared" si="670"/>
        <v>0</v>
      </c>
      <c r="AP189" s="650">
        <f t="shared" si="670"/>
        <v>0</v>
      </c>
      <c r="AQ189" s="650">
        <f t="shared" si="670"/>
        <v>0</v>
      </c>
      <c r="AR189" s="650">
        <f t="shared" si="670"/>
        <v>0</v>
      </c>
      <c r="AS189" s="650">
        <f t="shared" si="670"/>
        <v>0</v>
      </c>
      <c r="AT189" s="650">
        <f t="shared" si="670"/>
        <v>0</v>
      </c>
      <c r="AU189" s="650">
        <f t="shared" si="670"/>
        <v>0</v>
      </c>
      <c r="AV189" s="650">
        <f t="shared" si="670"/>
        <v>0</v>
      </c>
      <c r="AW189" s="650">
        <f t="shared" si="670"/>
        <v>0</v>
      </c>
      <c r="AX189" s="650">
        <f t="shared" si="670"/>
        <v>0</v>
      </c>
      <c r="AY189" s="650">
        <f t="shared" si="670"/>
        <v>0</v>
      </c>
      <c r="AZ189" s="650">
        <f t="shared" si="670"/>
        <v>0</v>
      </c>
      <c r="BA189" s="650">
        <f t="shared" si="670"/>
        <v>0</v>
      </c>
      <c r="BB189" s="650">
        <f t="shared" si="670"/>
        <v>0</v>
      </c>
      <c r="BC189" s="650">
        <f t="shared" si="670"/>
        <v>0</v>
      </c>
      <c r="BD189" s="650">
        <f t="shared" si="670"/>
        <v>0</v>
      </c>
      <c r="BE189" s="650">
        <f t="shared" si="670"/>
        <v>0</v>
      </c>
      <c r="BF189" s="650">
        <f t="shared" si="670"/>
        <v>0</v>
      </c>
      <c r="BG189" s="650">
        <f t="shared" si="670"/>
        <v>0</v>
      </c>
      <c r="BH189" s="650">
        <f t="shared" si="670"/>
        <v>0</v>
      </c>
      <c r="BI189" s="650">
        <f t="shared" si="670"/>
        <v>0</v>
      </c>
      <c r="BJ189" s="650">
        <f t="shared" si="670"/>
        <v>0</v>
      </c>
      <c r="BK189" s="650">
        <f t="shared" si="670"/>
        <v>0</v>
      </c>
      <c r="BL189" s="650">
        <f t="shared" si="670"/>
        <v>0</v>
      </c>
      <c r="BM189" s="650">
        <f t="shared" si="670"/>
        <v>0</v>
      </c>
      <c r="BN189" s="650">
        <f t="shared" si="670"/>
        <v>0</v>
      </c>
      <c r="BO189" s="650">
        <f t="shared" si="670"/>
        <v>0</v>
      </c>
      <c r="BP189" s="650">
        <f t="shared" si="670"/>
        <v>0</v>
      </c>
      <c r="BQ189" s="650">
        <f t="shared" si="670"/>
        <v>0</v>
      </c>
      <c r="BR189" s="650">
        <f t="shared" si="670"/>
        <v>0</v>
      </c>
      <c r="BS189" s="650">
        <f t="shared" si="670"/>
        <v>0</v>
      </c>
      <c r="BT189" s="650">
        <f t="shared" si="670"/>
        <v>0</v>
      </c>
      <c r="BU189" s="650">
        <f t="shared" si="670"/>
        <v>0</v>
      </c>
      <c r="BV189" s="650">
        <f t="shared" si="670"/>
        <v>0</v>
      </c>
      <c r="BW189" s="650">
        <f t="shared" si="670"/>
        <v>0</v>
      </c>
      <c r="BX189" s="650">
        <f t="shared" si="670"/>
        <v>0</v>
      </c>
      <c r="BY189" s="650">
        <f t="shared" si="670"/>
        <v>0</v>
      </c>
      <c r="BZ189" s="650">
        <f t="shared" si="670"/>
        <v>0</v>
      </c>
      <c r="CA189" s="650">
        <f t="shared" si="670"/>
        <v>0</v>
      </c>
      <c r="CB189" s="650">
        <f t="shared" si="670"/>
        <v>0</v>
      </c>
      <c r="CC189" s="650">
        <f t="shared" si="670"/>
        <v>0</v>
      </c>
      <c r="CD189" s="650">
        <f t="shared" si="670"/>
        <v>0</v>
      </c>
      <c r="CE189" s="650">
        <f t="shared" si="670"/>
        <v>0</v>
      </c>
      <c r="CF189" s="650">
        <f t="shared" si="670"/>
        <v>0</v>
      </c>
      <c r="CG189" s="650">
        <f t="shared" si="670"/>
        <v>0</v>
      </c>
      <c r="CH189" s="650">
        <f t="shared" si="670"/>
        <v>0</v>
      </c>
      <c r="CI189" s="650">
        <f t="shared" si="670"/>
        <v>0</v>
      </c>
      <c r="CJ189" s="650">
        <f t="shared" si="670"/>
        <v>0</v>
      </c>
      <c r="CK189" s="650">
        <f t="shared" si="670"/>
        <v>0</v>
      </c>
      <c r="CL189" s="650">
        <f t="shared" si="670"/>
        <v>0</v>
      </c>
      <c r="CM189" s="650">
        <f t="shared" si="670"/>
        <v>0</v>
      </c>
      <c r="CN189" s="650">
        <f t="shared" si="670"/>
        <v>0</v>
      </c>
      <c r="CO189" s="650">
        <f t="shared" si="670"/>
        <v>0</v>
      </c>
      <c r="CP189" s="650">
        <f t="shared" si="670"/>
        <v>0</v>
      </c>
      <c r="CQ189" s="650">
        <f t="shared" si="670"/>
        <v>0</v>
      </c>
      <c r="CR189" s="650">
        <f t="shared" si="670"/>
        <v>0</v>
      </c>
      <c r="CS189" s="650">
        <f t="shared" si="670"/>
        <v>0</v>
      </c>
      <c r="CT189" s="650">
        <f t="shared" si="670"/>
        <v>0</v>
      </c>
      <c r="CU189" s="650">
        <f t="shared" si="670"/>
        <v>0</v>
      </c>
      <c r="CV189" s="650">
        <f t="shared" si="670"/>
        <v>0</v>
      </c>
      <c r="CW189" s="650">
        <f t="shared" ref="CW189:FH189" si="671" xml:space="preserve"> CW$202</f>
        <v>0</v>
      </c>
      <c r="CX189" s="650">
        <f t="shared" si="671"/>
        <v>0</v>
      </c>
      <c r="CY189" s="650">
        <f t="shared" si="671"/>
        <v>0</v>
      </c>
      <c r="CZ189" s="650">
        <f t="shared" si="671"/>
        <v>0</v>
      </c>
      <c r="DA189" s="650">
        <f t="shared" si="671"/>
        <v>0</v>
      </c>
      <c r="DB189" s="650">
        <f t="shared" si="671"/>
        <v>0</v>
      </c>
      <c r="DC189" s="650">
        <f t="shared" si="671"/>
        <v>0</v>
      </c>
      <c r="DD189" s="650">
        <f t="shared" si="671"/>
        <v>0</v>
      </c>
      <c r="DE189" s="650">
        <f t="shared" si="671"/>
        <v>0</v>
      </c>
      <c r="DF189" s="650">
        <f t="shared" si="671"/>
        <v>0</v>
      </c>
      <c r="DG189" s="650">
        <f t="shared" si="671"/>
        <v>0</v>
      </c>
      <c r="DH189" s="650">
        <f t="shared" si="671"/>
        <v>0</v>
      </c>
      <c r="DI189" s="650">
        <f t="shared" si="671"/>
        <v>0</v>
      </c>
      <c r="DJ189" s="650">
        <f t="shared" si="671"/>
        <v>0</v>
      </c>
      <c r="DK189" s="650">
        <f t="shared" si="671"/>
        <v>0</v>
      </c>
      <c r="DL189" s="650">
        <f t="shared" si="671"/>
        <v>0</v>
      </c>
      <c r="DM189" s="650">
        <f t="shared" si="671"/>
        <v>0</v>
      </c>
      <c r="DN189" s="650">
        <f t="shared" si="671"/>
        <v>0</v>
      </c>
      <c r="DO189" s="650">
        <f t="shared" si="671"/>
        <v>0</v>
      </c>
      <c r="DP189" s="650">
        <f t="shared" si="671"/>
        <v>0</v>
      </c>
      <c r="DQ189" s="650">
        <f t="shared" si="671"/>
        <v>0</v>
      </c>
      <c r="DR189" s="650">
        <f t="shared" si="671"/>
        <v>0</v>
      </c>
      <c r="DS189" s="650">
        <f t="shared" si="671"/>
        <v>0</v>
      </c>
      <c r="DT189" s="650">
        <f t="shared" si="671"/>
        <v>0</v>
      </c>
      <c r="DU189" s="650">
        <f t="shared" si="671"/>
        <v>0</v>
      </c>
      <c r="DV189" s="650">
        <f t="shared" si="671"/>
        <v>0</v>
      </c>
      <c r="DW189" s="650">
        <f t="shared" si="671"/>
        <v>0</v>
      </c>
      <c r="DX189" s="650">
        <f t="shared" si="671"/>
        <v>0</v>
      </c>
      <c r="DY189" s="650">
        <f t="shared" si="671"/>
        <v>0</v>
      </c>
      <c r="DZ189" s="650">
        <f t="shared" si="671"/>
        <v>0</v>
      </c>
      <c r="EA189" s="650">
        <f t="shared" si="671"/>
        <v>0</v>
      </c>
      <c r="EB189" s="650">
        <f t="shared" si="671"/>
        <v>0</v>
      </c>
      <c r="EC189" s="650">
        <f t="shared" si="671"/>
        <v>0</v>
      </c>
      <c r="ED189" s="650">
        <f t="shared" si="671"/>
        <v>0</v>
      </c>
      <c r="EE189" s="650">
        <f t="shared" si="671"/>
        <v>0</v>
      </c>
      <c r="EF189" s="650">
        <f t="shared" si="671"/>
        <v>0</v>
      </c>
      <c r="EG189" s="650">
        <f t="shared" si="671"/>
        <v>0</v>
      </c>
      <c r="EH189" s="650">
        <f t="shared" si="671"/>
        <v>0</v>
      </c>
      <c r="EI189" s="650">
        <f t="shared" si="671"/>
        <v>0</v>
      </c>
      <c r="EJ189" s="650">
        <f t="shared" si="671"/>
        <v>0</v>
      </c>
      <c r="EK189" s="650">
        <f t="shared" si="671"/>
        <v>0</v>
      </c>
      <c r="EL189" s="650">
        <f t="shared" si="671"/>
        <v>0</v>
      </c>
      <c r="EM189" s="650">
        <f t="shared" si="671"/>
        <v>0</v>
      </c>
      <c r="EN189" s="650">
        <f t="shared" si="671"/>
        <v>0</v>
      </c>
      <c r="EO189" s="650">
        <f t="shared" si="671"/>
        <v>0</v>
      </c>
      <c r="EP189" s="650">
        <f t="shared" si="671"/>
        <v>0</v>
      </c>
      <c r="EQ189" s="650">
        <f t="shared" si="671"/>
        <v>0</v>
      </c>
      <c r="ER189" s="650">
        <f t="shared" si="671"/>
        <v>0</v>
      </c>
      <c r="ES189" s="650">
        <f t="shared" si="671"/>
        <v>0</v>
      </c>
      <c r="ET189" s="650">
        <f t="shared" si="671"/>
        <v>0</v>
      </c>
      <c r="EU189" s="650">
        <f t="shared" si="671"/>
        <v>0</v>
      </c>
      <c r="EV189" s="650">
        <f t="shared" si="671"/>
        <v>0</v>
      </c>
      <c r="EW189" s="650">
        <f t="shared" si="671"/>
        <v>0</v>
      </c>
      <c r="EX189" s="650">
        <f t="shared" si="671"/>
        <v>0</v>
      </c>
      <c r="EY189" s="650">
        <f t="shared" si="671"/>
        <v>0</v>
      </c>
      <c r="EZ189" s="650">
        <f t="shared" si="671"/>
        <v>0</v>
      </c>
      <c r="FA189" s="650">
        <f t="shared" si="671"/>
        <v>0</v>
      </c>
      <c r="FB189" s="650">
        <f t="shared" si="671"/>
        <v>0</v>
      </c>
      <c r="FC189" s="650">
        <f t="shared" si="671"/>
        <v>0</v>
      </c>
      <c r="FD189" s="650">
        <f t="shared" si="671"/>
        <v>0</v>
      </c>
      <c r="FE189" s="650">
        <f t="shared" si="671"/>
        <v>0</v>
      </c>
      <c r="FF189" s="650">
        <f t="shared" si="671"/>
        <v>0</v>
      </c>
      <c r="FG189" s="650">
        <f t="shared" si="671"/>
        <v>0</v>
      </c>
      <c r="FH189" s="650">
        <f t="shared" si="671"/>
        <v>0</v>
      </c>
      <c r="FI189" s="650">
        <f t="shared" ref="FI189:GJ189" si="672" xml:space="preserve"> FI$202</f>
        <v>0</v>
      </c>
      <c r="FJ189" s="650">
        <f t="shared" si="672"/>
        <v>0</v>
      </c>
      <c r="FK189" s="650">
        <f t="shared" si="672"/>
        <v>0</v>
      </c>
      <c r="FL189" s="650">
        <f t="shared" si="672"/>
        <v>0</v>
      </c>
      <c r="FM189" s="650">
        <f t="shared" si="672"/>
        <v>0</v>
      </c>
      <c r="FN189" s="650">
        <f t="shared" si="672"/>
        <v>0</v>
      </c>
      <c r="FO189" s="650">
        <f t="shared" si="672"/>
        <v>0</v>
      </c>
      <c r="FP189" s="650">
        <f t="shared" si="672"/>
        <v>0</v>
      </c>
      <c r="FQ189" s="650">
        <f t="shared" si="672"/>
        <v>0</v>
      </c>
      <c r="FR189" s="650">
        <f t="shared" si="672"/>
        <v>0</v>
      </c>
      <c r="FS189" s="650">
        <f t="shared" si="672"/>
        <v>0</v>
      </c>
      <c r="FT189" s="650">
        <f t="shared" si="672"/>
        <v>0</v>
      </c>
      <c r="FU189" s="650">
        <f t="shared" si="672"/>
        <v>0</v>
      </c>
      <c r="FV189" s="650">
        <f t="shared" si="672"/>
        <v>0</v>
      </c>
      <c r="FW189" s="650">
        <f t="shared" si="672"/>
        <v>0</v>
      </c>
      <c r="FX189" s="650">
        <f t="shared" si="672"/>
        <v>0</v>
      </c>
      <c r="FY189" s="650">
        <f t="shared" si="672"/>
        <v>0</v>
      </c>
      <c r="FZ189" s="650">
        <f t="shared" si="672"/>
        <v>0</v>
      </c>
      <c r="GA189" s="650">
        <f t="shared" si="672"/>
        <v>0</v>
      </c>
      <c r="GB189" s="650">
        <f t="shared" si="672"/>
        <v>0</v>
      </c>
      <c r="GC189" s="650">
        <f t="shared" si="672"/>
        <v>0</v>
      </c>
      <c r="GD189" s="650">
        <f t="shared" si="672"/>
        <v>0</v>
      </c>
      <c r="GE189" s="650">
        <f t="shared" si="672"/>
        <v>0</v>
      </c>
      <c r="GF189" s="650">
        <f t="shared" si="672"/>
        <v>0</v>
      </c>
      <c r="GG189" s="650">
        <f t="shared" si="672"/>
        <v>0</v>
      </c>
      <c r="GH189" s="650">
        <f t="shared" si="672"/>
        <v>0</v>
      </c>
      <c r="GI189" s="650">
        <f t="shared" si="672"/>
        <v>0</v>
      </c>
      <c r="GJ189" s="650">
        <f t="shared" si="672"/>
        <v>0</v>
      </c>
    </row>
    <row r="190" spans="1:192" s="679" customFormat="1" ht="13" customHeight="1" x14ac:dyDescent="0.25">
      <c r="A190" s="656"/>
      <c r="B190" s="656"/>
      <c r="C190" s="656"/>
      <c r="D190" s="656"/>
      <c r="E190" s="680" t="str">
        <f xml:space="preserve"> Time!E$185</f>
        <v>Equity bridge repayment date flag</v>
      </c>
      <c r="F190" s="680">
        <f xml:space="preserve"> Time!F$185</f>
        <v>0</v>
      </c>
      <c r="G190" s="680" t="str">
        <f xml:space="preserve"> Time!G$185</f>
        <v>flag</v>
      </c>
      <c r="H190" s="680">
        <f xml:space="preserve"> Time!H$185</f>
        <v>1</v>
      </c>
      <c r="I190" s="680">
        <f xml:space="preserve"> Time!I$185</f>
        <v>0</v>
      </c>
      <c r="J190" s="680">
        <f xml:space="preserve"> Time!J$185</f>
        <v>0</v>
      </c>
      <c r="K190" s="680">
        <f xml:space="preserve"> Time!K$185</f>
        <v>0</v>
      </c>
      <c r="L190" s="680">
        <f xml:space="preserve"> Time!L$185</f>
        <v>0</v>
      </c>
      <c r="M190" s="680">
        <f xml:space="preserve"> Time!M$185</f>
        <v>0</v>
      </c>
      <c r="N190" s="680">
        <f xml:space="preserve"> Time!N$185</f>
        <v>0</v>
      </c>
      <c r="O190" s="680">
        <f xml:space="preserve"> Time!O$185</f>
        <v>0</v>
      </c>
      <c r="P190" s="680">
        <f xml:space="preserve"> Time!P$185</f>
        <v>1</v>
      </c>
      <c r="Q190" s="680">
        <f xml:space="preserve"> Time!Q$185</f>
        <v>0</v>
      </c>
      <c r="R190" s="680">
        <f xml:space="preserve"> Time!R$185</f>
        <v>0</v>
      </c>
      <c r="S190" s="680">
        <f xml:space="preserve"> Time!S$185</f>
        <v>0</v>
      </c>
      <c r="T190" s="680">
        <f xml:space="preserve"> Time!T$185</f>
        <v>0</v>
      </c>
      <c r="U190" s="680">
        <f xml:space="preserve"> Time!U$185</f>
        <v>0</v>
      </c>
      <c r="V190" s="680">
        <f xml:space="preserve"> Time!V$185</f>
        <v>0</v>
      </c>
      <c r="W190" s="680">
        <f xml:space="preserve"> Time!W$185</f>
        <v>0</v>
      </c>
      <c r="X190" s="680">
        <f xml:space="preserve"> Time!X$185</f>
        <v>0</v>
      </c>
      <c r="Y190" s="680">
        <f xml:space="preserve"> Time!Y$185</f>
        <v>0</v>
      </c>
      <c r="Z190" s="680">
        <f xml:space="preserve"> Time!Z$185</f>
        <v>0</v>
      </c>
      <c r="AA190" s="680">
        <f xml:space="preserve"> Time!AA$185</f>
        <v>0</v>
      </c>
      <c r="AB190" s="680">
        <f xml:space="preserve"> Time!AB$185</f>
        <v>0</v>
      </c>
      <c r="AC190" s="680">
        <f xml:space="preserve"> Time!AC$185</f>
        <v>0</v>
      </c>
      <c r="AD190" s="680">
        <f xml:space="preserve"> Time!AD$185</f>
        <v>0</v>
      </c>
      <c r="AE190" s="680">
        <f xml:space="preserve"> Time!AE$185</f>
        <v>0</v>
      </c>
      <c r="AF190" s="680">
        <f xml:space="preserve"> Time!AF$185</f>
        <v>0</v>
      </c>
      <c r="AG190" s="680">
        <f xml:space="preserve"> Time!AG$185</f>
        <v>0</v>
      </c>
      <c r="AH190" s="680">
        <f xml:space="preserve"> Time!AH$185</f>
        <v>0</v>
      </c>
      <c r="AI190" s="680">
        <f xml:space="preserve"> Time!AI$185</f>
        <v>0</v>
      </c>
      <c r="AJ190" s="680">
        <f xml:space="preserve"> Time!AJ$185</f>
        <v>0</v>
      </c>
      <c r="AK190" s="680">
        <f xml:space="preserve"> Time!AK$185</f>
        <v>0</v>
      </c>
      <c r="AL190" s="680">
        <f xml:space="preserve"> Time!AL$185</f>
        <v>0</v>
      </c>
      <c r="AM190" s="680">
        <f xml:space="preserve"> Time!AM$185</f>
        <v>0</v>
      </c>
      <c r="AN190" s="680">
        <f xml:space="preserve"> Time!AN$185</f>
        <v>0</v>
      </c>
      <c r="AO190" s="680">
        <f xml:space="preserve"> Time!AO$185</f>
        <v>0</v>
      </c>
      <c r="AP190" s="680">
        <f xml:space="preserve"> Time!AP$185</f>
        <v>0</v>
      </c>
      <c r="AQ190" s="680">
        <f xml:space="preserve"> Time!AQ$185</f>
        <v>0</v>
      </c>
      <c r="AR190" s="680">
        <f xml:space="preserve"> Time!AR$185</f>
        <v>0</v>
      </c>
      <c r="AS190" s="680">
        <f xml:space="preserve"> Time!AS$185</f>
        <v>0</v>
      </c>
      <c r="AT190" s="680">
        <f xml:space="preserve"> Time!AT$185</f>
        <v>0</v>
      </c>
      <c r="AU190" s="680">
        <f xml:space="preserve"> Time!AU$185</f>
        <v>0</v>
      </c>
      <c r="AV190" s="680">
        <f xml:space="preserve"> Time!AV$185</f>
        <v>0</v>
      </c>
      <c r="AW190" s="680">
        <f xml:space="preserve"> Time!AW$185</f>
        <v>0</v>
      </c>
      <c r="AX190" s="680">
        <f xml:space="preserve"> Time!AX$185</f>
        <v>0</v>
      </c>
      <c r="AY190" s="680">
        <f xml:space="preserve"> Time!AY$185</f>
        <v>0</v>
      </c>
      <c r="AZ190" s="680">
        <f xml:space="preserve"> Time!AZ$185</f>
        <v>0</v>
      </c>
      <c r="BA190" s="680">
        <f xml:space="preserve"> Time!BA$185</f>
        <v>0</v>
      </c>
      <c r="BB190" s="680">
        <f xml:space="preserve"> Time!BB$185</f>
        <v>0</v>
      </c>
      <c r="BC190" s="680">
        <f xml:space="preserve"> Time!BC$185</f>
        <v>0</v>
      </c>
      <c r="BD190" s="680">
        <f xml:space="preserve"> Time!BD$185</f>
        <v>0</v>
      </c>
      <c r="BE190" s="680">
        <f xml:space="preserve"> Time!BE$185</f>
        <v>0</v>
      </c>
      <c r="BF190" s="680">
        <f xml:space="preserve"> Time!BF$185</f>
        <v>0</v>
      </c>
      <c r="BG190" s="680">
        <f xml:space="preserve"> Time!BG$185</f>
        <v>0</v>
      </c>
      <c r="BH190" s="680">
        <f xml:space="preserve"> Time!BH$185</f>
        <v>0</v>
      </c>
      <c r="BI190" s="680">
        <f xml:space="preserve"> Time!BI$185</f>
        <v>0</v>
      </c>
      <c r="BJ190" s="680">
        <f xml:space="preserve"> Time!BJ$185</f>
        <v>0</v>
      </c>
      <c r="BK190" s="680">
        <f xml:space="preserve"> Time!BK$185</f>
        <v>0</v>
      </c>
      <c r="BL190" s="680">
        <f xml:space="preserve"> Time!BL$185</f>
        <v>0</v>
      </c>
      <c r="BM190" s="680">
        <f xml:space="preserve"> Time!BM$185</f>
        <v>0</v>
      </c>
      <c r="BN190" s="680">
        <f xml:space="preserve"> Time!BN$185</f>
        <v>0</v>
      </c>
      <c r="BO190" s="680">
        <f xml:space="preserve"> Time!BO$185</f>
        <v>0</v>
      </c>
      <c r="BP190" s="680">
        <f xml:space="preserve"> Time!BP$185</f>
        <v>0</v>
      </c>
      <c r="BQ190" s="680">
        <f xml:space="preserve"> Time!BQ$185</f>
        <v>0</v>
      </c>
      <c r="BR190" s="680">
        <f xml:space="preserve"> Time!BR$185</f>
        <v>0</v>
      </c>
      <c r="BS190" s="680">
        <f xml:space="preserve"> Time!BS$185</f>
        <v>0</v>
      </c>
      <c r="BT190" s="680">
        <f xml:space="preserve"> Time!BT$185</f>
        <v>0</v>
      </c>
      <c r="BU190" s="680">
        <f xml:space="preserve"> Time!BU$185</f>
        <v>0</v>
      </c>
      <c r="BV190" s="680">
        <f xml:space="preserve"> Time!BV$185</f>
        <v>0</v>
      </c>
      <c r="BW190" s="680">
        <f xml:space="preserve"> Time!BW$185</f>
        <v>0</v>
      </c>
      <c r="BX190" s="680">
        <f xml:space="preserve"> Time!BX$185</f>
        <v>0</v>
      </c>
      <c r="BY190" s="680">
        <f xml:space="preserve"> Time!BY$185</f>
        <v>0</v>
      </c>
      <c r="BZ190" s="680">
        <f xml:space="preserve"> Time!BZ$185</f>
        <v>0</v>
      </c>
      <c r="CA190" s="680">
        <f xml:space="preserve"> Time!CA$185</f>
        <v>0</v>
      </c>
      <c r="CB190" s="680">
        <f xml:space="preserve"> Time!CB$185</f>
        <v>0</v>
      </c>
      <c r="CC190" s="680">
        <f xml:space="preserve"> Time!CC$185</f>
        <v>0</v>
      </c>
      <c r="CD190" s="680">
        <f xml:space="preserve"> Time!CD$185</f>
        <v>0</v>
      </c>
      <c r="CE190" s="680">
        <f xml:space="preserve"> Time!CE$185</f>
        <v>0</v>
      </c>
      <c r="CF190" s="680">
        <f xml:space="preserve"> Time!CF$185</f>
        <v>0</v>
      </c>
      <c r="CG190" s="680">
        <f xml:space="preserve"> Time!CG$185</f>
        <v>0</v>
      </c>
      <c r="CH190" s="680">
        <f xml:space="preserve"> Time!CH$185</f>
        <v>0</v>
      </c>
      <c r="CI190" s="680">
        <f xml:space="preserve"> Time!CI$185</f>
        <v>0</v>
      </c>
      <c r="CJ190" s="680">
        <f xml:space="preserve"> Time!CJ$185</f>
        <v>0</v>
      </c>
      <c r="CK190" s="680">
        <f xml:space="preserve"> Time!CK$185</f>
        <v>0</v>
      </c>
      <c r="CL190" s="680">
        <f xml:space="preserve"> Time!CL$185</f>
        <v>0</v>
      </c>
      <c r="CM190" s="680">
        <f xml:space="preserve"> Time!CM$185</f>
        <v>0</v>
      </c>
      <c r="CN190" s="680">
        <f xml:space="preserve"> Time!CN$185</f>
        <v>0</v>
      </c>
      <c r="CO190" s="680">
        <f xml:space="preserve"> Time!CO$185</f>
        <v>0</v>
      </c>
      <c r="CP190" s="680">
        <f xml:space="preserve"> Time!CP$185</f>
        <v>0</v>
      </c>
      <c r="CQ190" s="680">
        <f xml:space="preserve"> Time!CQ$185</f>
        <v>0</v>
      </c>
      <c r="CR190" s="680">
        <f xml:space="preserve"> Time!CR$185</f>
        <v>0</v>
      </c>
      <c r="CS190" s="680">
        <f xml:space="preserve"> Time!CS$185</f>
        <v>0</v>
      </c>
      <c r="CT190" s="680">
        <f xml:space="preserve"> Time!CT$185</f>
        <v>0</v>
      </c>
      <c r="CU190" s="680">
        <f xml:space="preserve"> Time!CU$185</f>
        <v>0</v>
      </c>
      <c r="CV190" s="680">
        <f xml:space="preserve"> Time!CV$185</f>
        <v>0</v>
      </c>
      <c r="CW190" s="680">
        <f xml:space="preserve"> Time!CW$185</f>
        <v>0</v>
      </c>
      <c r="CX190" s="680">
        <f xml:space="preserve"> Time!CX$185</f>
        <v>0</v>
      </c>
      <c r="CY190" s="680">
        <f xml:space="preserve"> Time!CY$185</f>
        <v>0</v>
      </c>
      <c r="CZ190" s="680">
        <f xml:space="preserve"> Time!CZ$185</f>
        <v>0</v>
      </c>
      <c r="DA190" s="680">
        <f xml:space="preserve"> Time!DA$185</f>
        <v>0</v>
      </c>
      <c r="DB190" s="680">
        <f xml:space="preserve"> Time!DB$185</f>
        <v>0</v>
      </c>
      <c r="DC190" s="680">
        <f xml:space="preserve"> Time!DC$185</f>
        <v>0</v>
      </c>
      <c r="DD190" s="680">
        <f xml:space="preserve"> Time!DD$185</f>
        <v>0</v>
      </c>
      <c r="DE190" s="680">
        <f xml:space="preserve"> Time!DE$185</f>
        <v>0</v>
      </c>
      <c r="DF190" s="680">
        <f xml:space="preserve"> Time!DF$185</f>
        <v>0</v>
      </c>
      <c r="DG190" s="680">
        <f xml:space="preserve"> Time!DG$185</f>
        <v>0</v>
      </c>
      <c r="DH190" s="680">
        <f xml:space="preserve"> Time!DH$185</f>
        <v>0</v>
      </c>
      <c r="DI190" s="680">
        <f xml:space="preserve"> Time!DI$185</f>
        <v>0</v>
      </c>
      <c r="DJ190" s="680">
        <f xml:space="preserve"> Time!DJ$185</f>
        <v>0</v>
      </c>
      <c r="DK190" s="680">
        <f xml:space="preserve"> Time!DK$185</f>
        <v>0</v>
      </c>
      <c r="DL190" s="680">
        <f xml:space="preserve"> Time!DL$185</f>
        <v>0</v>
      </c>
      <c r="DM190" s="680">
        <f xml:space="preserve"> Time!DM$185</f>
        <v>0</v>
      </c>
      <c r="DN190" s="680">
        <f xml:space="preserve"> Time!DN$185</f>
        <v>0</v>
      </c>
      <c r="DO190" s="680">
        <f xml:space="preserve"> Time!DO$185</f>
        <v>0</v>
      </c>
      <c r="DP190" s="680">
        <f xml:space="preserve"> Time!DP$185</f>
        <v>0</v>
      </c>
      <c r="DQ190" s="680">
        <f xml:space="preserve"> Time!DQ$185</f>
        <v>0</v>
      </c>
      <c r="DR190" s="680">
        <f xml:space="preserve"> Time!DR$185</f>
        <v>0</v>
      </c>
      <c r="DS190" s="680">
        <f xml:space="preserve"> Time!DS$185</f>
        <v>0</v>
      </c>
      <c r="DT190" s="680">
        <f xml:space="preserve"> Time!DT$185</f>
        <v>0</v>
      </c>
      <c r="DU190" s="680">
        <f xml:space="preserve"> Time!DU$185</f>
        <v>0</v>
      </c>
      <c r="DV190" s="680">
        <f xml:space="preserve"> Time!DV$185</f>
        <v>0</v>
      </c>
      <c r="DW190" s="680">
        <f xml:space="preserve"> Time!DW$185</f>
        <v>0</v>
      </c>
      <c r="DX190" s="680">
        <f xml:space="preserve"> Time!DX$185</f>
        <v>0</v>
      </c>
      <c r="DY190" s="680">
        <f xml:space="preserve"> Time!DY$185</f>
        <v>0</v>
      </c>
      <c r="DZ190" s="680">
        <f xml:space="preserve"> Time!DZ$185</f>
        <v>0</v>
      </c>
      <c r="EA190" s="680">
        <f xml:space="preserve"> Time!EA$185</f>
        <v>0</v>
      </c>
      <c r="EB190" s="680">
        <f xml:space="preserve"> Time!EB$185</f>
        <v>0</v>
      </c>
      <c r="EC190" s="680">
        <f xml:space="preserve"> Time!EC$185</f>
        <v>0</v>
      </c>
      <c r="ED190" s="680">
        <f xml:space="preserve"> Time!ED$185</f>
        <v>0</v>
      </c>
      <c r="EE190" s="680">
        <f xml:space="preserve"> Time!EE$185</f>
        <v>0</v>
      </c>
      <c r="EF190" s="680">
        <f xml:space="preserve"> Time!EF$185</f>
        <v>0</v>
      </c>
      <c r="EG190" s="680">
        <f xml:space="preserve"> Time!EG$185</f>
        <v>0</v>
      </c>
      <c r="EH190" s="680">
        <f xml:space="preserve"> Time!EH$185</f>
        <v>0</v>
      </c>
      <c r="EI190" s="680">
        <f xml:space="preserve"> Time!EI$185</f>
        <v>0</v>
      </c>
      <c r="EJ190" s="680">
        <f xml:space="preserve"> Time!EJ$185</f>
        <v>0</v>
      </c>
      <c r="EK190" s="680">
        <f xml:space="preserve"> Time!EK$185</f>
        <v>0</v>
      </c>
      <c r="EL190" s="680">
        <f xml:space="preserve"> Time!EL$185</f>
        <v>0</v>
      </c>
      <c r="EM190" s="680">
        <f xml:space="preserve"> Time!EM$185</f>
        <v>0</v>
      </c>
      <c r="EN190" s="680">
        <f xml:space="preserve"> Time!EN$185</f>
        <v>0</v>
      </c>
      <c r="EO190" s="680">
        <f xml:space="preserve"> Time!EO$185</f>
        <v>0</v>
      </c>
      <c r="EP190" s="680">
        <f xml:space="preserve"> Time!EP$185</f>
        <v>0</v>
      </c>
      <c r="EQ190" s="680">
        <f xml:space="preserve"> Time!EQ$185</f>
        <v>0</v>
      </c>
      <c r="ER190" s="680">
        <f xml:space="preserve"> Time!ER$185</f>
        <v>0</v>
      </c>
      <c r="ES190" s="680">
        <f xml:space="preserve"> Time!ES$185</f>
        <v>0</v>
      </c>
      <c r="ET190" s="680">
        <f xml:space="preserve"> Time!ET$185</f>
        <v>0</v>
      </c>
      <c r="EU190" s="680">
        <f xml:space="preserve"> Time!EU$185</f>
        <v>0</v>
      </c>
      <c r="EV190" s="680">
        <f xml:space="preserve"> Time!EV$185</f>
        <v>0</v>
      </c>
      <c r="EW190" s="680">
        <f xml:space="preserve"> Time!EW$185</f>
        <v>0</v>
      </c>
      <c r="EX190" s="680">
        <f xml:space="preserve"> Time!EX$185</f>
        <v>0</v>
      </c>
      <c r="EY190" s="680">
        <f xml:space="preserve"> Time!EY$185</f>
        <v>0</v>
      </c>
      <c r="EZ190" s="680">
        <f xml:space="preserve"> Time!EZ$185</f>
        <v>0</v>
      </c>
      <c r="FA190" s="680">
        <f xml:space="preserve"> Time!FA$185</f>
        <v>0</v>
      </c>
      <c r="FB190" s="680">
        <f xml:space="preserve"> Time!FB$185</f>
        <v>0</v>
      </c>
      <c r="FC190" s="680">
        <f xml:space="preserve"> Time!FC$185</f>
        <v>0</v>
      </c>
      <c r="FD190" s="680">
        <f xml:space="preserve"> Time!FD$185</f>
        <v>0</v>
      </c>
      <c r="FE190" s="680">
        <f xml:space="preserve"> Time!FE$185</f>
        <v>0</v>
      </c>
      <c r="FF190" s="680">
        <f xml:space="preserve"> Time!FF$185</f>
        <v>0</v>
      </c>
      <c r="FG190" s="680">
        <f xml:space="preserve"> Time!FG$185</f>
        <v>0</v>
      </c>
      <c r="FH190" s="680">
        <f xml:space="preserve"> Time!FH$185</f>
        <v>0</v>
      </c>
      <c r="FI190" s="680">
        <f xml:space="preserve"> Time!FI$185</f>
        <v>0</v>
      </c>
      <c r="FJ190" s="680">
        <f xml:space="preserve"> Time!FJ$185</f>
        <v>0</v>
      </c>
      <c r="FK190" s="680">
        <f xml:space="preserve"> Time!FK$185</f>
        <v>0</v>
      </c>
      <c r="FL190" s="680">
        <f xml:space="preserve"> Time!FL$185</f>
        <v>0</v>
      </c>
      <c r="FM190" s="680">
        <f xml:space="preserve"> Time!FM$185</f>
        <v>0</v>
      </c>
      <c r="FN190" s="680">
        <f xml:space="preserve"> Time!FN$185</f>
        <v>0</v>
      </c>
      <c r="FO190" s="680">
        <f xml:space="preserve"> Time!FO$185</f>
        <v>0</v>
      </c>
      <c r="FP190" s="680">
        <f xml:space="preserve"> Time!FP$185</f>
        <v>0</v>
      </c>
      <c r="FQ190" s="680">
        <f xml:space="preserve"> Time!FQ$185</f>
        <v>0</v>
      </c>
      <c r="FR190" s="680">
        <f xml:space="preserve"> Time!FR$185</f>
        <v>0</v>
      </c>
      <c r="FS190" s="680">
        <f xml:space="preserve"> Time!FS$185</f>
        <v>0</v>
      </c>
      <c r="FT190" s="680">
        <f xml:space="preserve"> Time!FT$185</f>
        <v>0</v>
      </c>
      <c r="FU190" s="680">
        <f xml:space="preserve"> Time!FU$185</f>
        <v>0</v>
      </c>
      <c r="FV190" s="680">
        <f xml:space="preserve"> Time!FV$185</f>
        <v>0</v>
      </c>
      <c r="FW190" s="680">
        <f xml:space="preserve"> Time!FW$185</f>
        <v>0</v>
      </c>
      <c r="FX190" s="680">
        <f xml:space="preserve"> Time!FX$185</f>
        <v>0</v>
      </c>
      <c r="FY190" s="680">
        <f xml:space="preserve"> Time!FY$185</f>
        <v>0</v>
      </c>
      <c r="FZ190" s="680">
        <f xml:space="preserve"> Time!FZ$185</f>
        <v>0</v>
      </c>
      <c r="GA190" s="680">
        <f xml:space="preserve"> Time!GA$185</f>
        <v>0</v>
      </c>
      <c r="GB190" s="680">
        <f xml:space="preserve"> Time!GB$185</f>
        <v>0</v>
      </c>
      <c r="GC190" s="680">
        <f xml:space="preserve"> Time!GC$185</f>
        <v>0</v>
      </c>
      <c r="GD190" s="680">
        <f xml:space="preserve"> Time!GD$185</f>
        <v>0</v>
      </c>
      <c r="GE190" s="680">
        <f xml:space="preserve"> Time!GE$185</f>
        <v>0</v>
      </c>
      <c r="GF190" s="680">
        <f xml:space="preserve"> Time!GF$185</f>
        <v>0</v>
      </c>
      <c r="GG190" s="680">
        <f xml:space="preserve"> Time!GG$185</f>
        <v>0</v>
      </c>
      <c r="GH190" s="680">
        <f xml:space="preserve"> Time!GH$185</f>
        <v>0</v>
      </c>
      <c r="GI190" s="680">
        <f xml:space="preserve"> Time!GI$185</f>
        <v>0</v>
      </c>
      <c r="GJ190" s="680">
        <f xml:space="preserve"> Time!GJ$185</f>
        <v>0</v>
      </c>
    </row>
    <row r="191" spans="1:192" s="679" customFormat="1" ht="13" customHeight="1" x14ac:dyDescent="0.25">
      <c r="A191" s="656"/>
      <c r="B191" s="656"/>
      <c r="C191" s="656"/>
      <c r="D191" s="656"/>
      <c r="E191" s="680" t="str">
        <f xml:space="preserve"> Time!E$108</f>
        <v>Operating period flag</v>
      </c>
      <c r="F191" s="680">
        <f xml:space="preserve"> Time!F$108</f>
        <v>0</v>
      </c>
      <c r="G191" s="680" t="str">
        <f xml:space="preserve"> Time!G$108</f>
        <v>flag</v>
      </c>
      <c r="H191" s="680">
        <f xml:space="preserve"> Time!H$108</f>
        <v>40</v>
      </c>
      <c r="I191" s="680">
        <f xml:space="preserve"> Time!I$108</f>
        <v>0</v>
      </c>
      <c r="J191" s="680">
        <f xml:space="preserve"> Time!J$108</f>
        <v>0</v>
      </c>
      <c r="K191" s="680">
        <f xml:space="preserve"> Time!K$108</f>
        <v>0</v>
      </c>
      <c r="L191" s="680">
        <f xml:space="preserve"> Time!L$108</f>
        <v>0</v>
      </c>
      <c r="M191" s="680">
        <f xml:space="preserve"> Time!M$108</f>
        <v>0</v>
      </c>
      <c r="N191" s="680">
        <f xml:space="preserve"> Time!N$108</f>
        <v>0</v>
      </c>
      <c r="O191" s="680">
        <f xml:space="preserve"> Time!O$108</f>
        <v>0</v>
      </c>
      <c r="P191" s="680">
        <f xml:space="preserve"> Time!P$108</f>
        <v>0</v>
      </c>
      <c r="Q191" s="680">
        <f xml:space="preserve"> Time!Q$108</f>
        <v>1</v>
      </c>
      <c r="R191" s="680">
        <f xml:space="preserve"> Time!R$108</f>
        <v>1</v>
      </c>
      <c r="S191" s="680">
        <f xml:space="preserve"> Time!S$108</f>
        <v>1</v>
      </c>
      <c r="T191" s="680">
        <f xml:space="preserve"> Time!T$108</f>
        <v>1</v>
      </c>
      <c r="U191" s="680">
        <f xml:space="preserve"> Time!U$108</f>
        <v>1</v>
      </c>
      <c r="V191" s="680">
        <f xml:space="preserve"> Time!V$108</f>
        <v>1</v>
      </c>
      <c r="W191" s="680">
        <f xml:space="preserve"> Time!W$108</f>
        <v>1</v>
      </c>
      <c r="X191" s="680">
        <f xml:space="preserve"> Time!X$108</f>
        <v>1</v>
      </c>
      <c r="Y191" s="680">
        <f xml:space="preserve"> Time!Y$108</f>
        <v>1</v>
      </c>
      <c r="Z191" s="680">
        <f xml:space="preserve"> Time!Z$108</f>
        <v>1</v>
      </c>
      <c r="AA191" s="680">
        <f xml:space="preserve"> Time!AA$108</f>
        <v>1</v>
      </c>
      <c r="AB191" s="680">
        <f xml:space="preserve"> Time!AB$108</f>
        <v>1</v>
      </c>
      <c r="AC191" s="680">
        <f xml:space="preserve"> Time!AC$108</f>
        <v>1</v>
      </c>
      <c r="AD191" s="680">
        <f xml:space="preserve"> Time!AD$108</f>
        <v>1</v>
      </c>
      <c r="AE191" s="680">
        <f xml:space="preserve"> Time!AE$108</f>
        <v>1</v>
      </c>
      <c r="AF191" s="680">
        <f xml:space="preserve"> Time!AF$108</f>
        <v>1</v>
      </c>
      <c r="AG191" s="680">
        <f xml:space="preserve"> Time!AG$108</f>
        <v>1</v>
      </c>
      <c r="AH191" s="680">
        <f xml:space="preserve"> Time!AH$108</f>
        <v>1</v>
      </c>
      <c r="AI191" s="680">
        <f xml:space="preserve"> Time!AI$108</f>
        <v>1</v>
      </c>
      <c r="AJ191" s="680">
        <f xml:space="preserve"> Time!AJ$108</f>
        <v>1</v>
      </c>
      <c r="AK191" s="680">
        <f xml:space="preserve"> Time!AK$108</f>
        <v>1</v>
      </c>
      <c r="AL191" s="680">
        <f xml:space="preserve"> Time!AL$108</f>
        <v>1</v>
      </c>
      <c r="AM191" s="680">
        <f xml:space="preserve"> Time!AM$108</f>
        <v>1</v>
      </c>
      <c r="AN191" s="680">
        <f xml:space="preserve"> Time!AN$108</f>
        <v>1</v>
      </c>
      <c r="AO191" s="680">
        <f xml:space="preserve"> Time!AO$108</f>
        <v>1</v>
      </c>
      <c r="AP191" s="680">
        <f xml:space="preserve"> Time!AP$108</f>
        <v>1</v>
      </c>
      <c r="AQ191" s="680">
        <f xml:space="preserve"> Time!AQ$108</f>
        <v>1</v>
      </c>
      <c r="AR191" s="680">
        <f xml:space="preserve"> Time!AR$108</f>
        <v>1</v>
      </c>
      <c r="AS191" s="680">
        <f xml:space="preserve"> Time!AS$108</f>
        <v>1</v>
      </c>
      <c r="AT191" s="680">
        <f xml:space="preserve"> Time!AT$108</f>
        <v>1</v>
      </c>
      <c r="AU191" s="680">
        <f xml:space="preserve"> Time!AU$108</f>
        <v>1</v>
      </c>
      <c r="AV191" s="680">
        <f xml:space="preserve"> Time!AV$108</f>
        <v>1</v>
      </c>
      <c r="AW191" s="680">
        <f xml:space="preserve"> Time!AW$108</f>
        <v>1</v>
      </c>
      <c r="AX191" s="680">
        <f xml:space="preserve"> Time!AX$108</f>
        <v>1</v>
      </c>
      <c r="AY191" s="680">
        <f xml:space="preserve"> Time!AY$108</f>
        <v>1</v>
      </c>
      <c r="AZ191" s="680">
        <f xml:space="preserve"> Time!AZ$108</f>
        <v>1</v>
      </c>
      <c r="BA191" s="680">
        <f xml:space="preserve"> Time!BA$108</f>
        <v>1</v>
      </c>
      <c r="BB191" s="680">
        <f xml:space="preserve"> Time!BB$108</f>
        <v>1</v>
      </c>
      <c r="BC191" s="680">
        <f xml:space="preserve"> Time!BC$108</f>
        <v>1</v>
      </c>
      <c r="BD191" s="680">
        <f xml:space="preserve"> Time!BD$108</f>
        <v>1</v>
      </c>
      <c r="BE191" s="680">
        <f xml:space="preserve"> Time!BE$108</f>
        <v>0</v>
      </c>
      <c r="BF191" s="680">
        <f xml:space="preserve"> Time!BF$108</f>
        <v>0</v>
      </c>
      <c r="BG191" s="680">
        <f xml:space="preserve"> Time!BG$108</f>
        <v>0</v>
      </c>
      <c r="BH191" s="680">
        <f xml:space="preserve"> Time!BH$108</f>
        <v>0</v>
      </c>
      <c r="BI191" s="680">
        <f xml:space="preserve"> Time!BI$108</f>
        <v>0</v>
      </c>
      <c r="BJ191" s="680">
        <f xml:space="preserve"> Time!BJ$108</f>
        <v>0</v>
      </c>
      <c r="BK191" s="680">
        <f xml:space="preserve"> Time!BK$108</f>
        <v>0</v>
      </c>
      <c r="BL191" s="680">
        <f xml:space="preserve"> Time!BL$108</f>
        <v>0</v>
      </c>
      <c r="BM191" s="680">
        <f xml:space="preserve"> Time!BM$108</f>
        <v>0</v>
      </c>
      <c r="BN191" s="680">
        <f xml:space="preserve"> Time!BN$108</f>
        <v>0</v>
      </c>
      <c r="BO191" s="680">
        <f xml:space="preserve"> Time!BO$108</f>
        <v>0</v>
      </c>
      <c r="BP191" s="680">
        <f xml:space="preserve"> Time!BP$108</f>
        <v>0</v>
      </c>
      <c r="BQ191" s="680">
        <f xml:space="preserve"> Time!BQ$108</f>
        <v>0</v>
      </c>
      <c r="BR191" s="680">
        <f xml:space="preserve"> Time!BR$108</f>
        <v>0</v>
      </c>
      <c r="BS191" s="680">
        <f xml:space="preserve"> Time!BS$108</f>
        <v>0</v>
      </c>
      <c r="BT191" s="680">
        <f xml:space="preserve"> Time!BT$108</f>
        <v>0</v>
      </c>
      <c r="BU191" s="680">
        <f xml:space="preserve"> Time!BU$108</f>
        <v>0</v>
      </c>
      <c r="BV191" s="680">
        <f xml:space="preserve"> Time!BV$108</f>
        <v>0</v>
      </c>
      <c r="BW191" s="680">
        <f xml:space="preserve"> Time!BW$108</f>
        <v>0</v>
      </c>
      <c r="BX191" s="680">
        <f xml:space="preserve"> Time!BX$108</f>
        <v>0</v>
      </c>
      <c r="BY191" s="680">
        <f xml:space="preserve"> Time!BY$108</f>
        <v>0</v>
      </c>
      <c r="BZ191" s="680">
        <f xml:space="preserve"> Time!BZ$108</f>
        <v>0</v>
      </c>
      <c r="CA191" s="680">
        <f xml:space="preserve"> Time!CA$108</f>
        <v>0</v>
      </c>
      <c r="CB191" s="680">
        <f xml:space="preserve"> Time!CB$108</f>
        <v>0</v>
      </c>
      <c r="CC191" s="680">
        <f xml:space="preserve"> Time!CC$108</f>
        <v>0</v>
      </c>
      <c r="CD191" s="680">
        <f xml:space="preserve"> Time!CD$108</f>
        <v>0</v>
      </c>
      <c r="CE191" s="680">
        <f xml:space="preserve"> Time!CE$108</f>
        <v>0</v>
      </c>
      <c r="CF191" s="680">
        <f xml:space="preserve"> Time!CF$108</f>
        <v>0</v>
      </c>
      <c r="CG191" s="680">
        <f xml:space="preserve"> Time!CG$108</f>
        <v>0</v>
      </c>
      <c r="CH191" s="680">
        <f xml:space="preserve"> Time!CH$108</f>
        <v>0</v>
      </c>
      <c r="CI191" s="680">
        <f xml:space="preserve"> Time!CI$108</f>
        <v>0</v>
      </c>
      <c r="CJ191" s="680">
        <f xml:space="preserve"> Time!CJ$108</f>
        <v>0</v>
      </c>
      <c r="CK191" s="680">
        <f xml:space="preserve"> Time!CK$108</f>
        <v>0</v>
      </c>
      <c r="CL191" s="680">
        <f xml:space="preserve"> Time!CL$108</f>
        <v>0</v>
      </c>
      <c r="CM191" s="680">
        <f xml:space="preserve"> Time!CM$108</f>
        <v>0</v>
      </c>
      <c r="CN191" s="680">
        <f xml:space="preserve"> Time!CN$108</f>
        <v>0</v>
      </c>
      <c r="CO191" s="680">
        <f xml:space="preserve"> Time!CO$108</f>
        <v>0</v>
      </c>
      <c r="CP191" s="680">
        <f xml:space="preserve"> Time!CP$108</f>
        <v>0</v>
      </c>
      <c r="CQ191" s="680">
        <f xml:space="preserve"> Time!CQ$108</f>
        <v>0</v>
      </c>
      <c r="CR191" s="680">
        <f xml:space="preserve"> Time!CR$108</f>
        <v>0</v>
      </c>
      <c r="CS191" s="680">
        <f xml:space="preserve"> Time!CS$108</f>
        <v>0</v>
      </c>
      <c r="CT191" s="680">
        <f xml:space="preserve"> Time!CT$108</f>
        <v>0</v>
      </c>
      <c r="CU191" s="680">
        <f xml:space="preserve"> Time!CU$108</f>
        <v>0</v>
      </c>
      <c r="CV191" s="680">
        <f xml:space="preserve"> Time!CV$108</f>
        <v>0</v>
      </c>
      <c r="CW191" s="680">
        <f xml:space="preserve"> Time!CW$108</f>
        <v>0</v>
      </c>
      <c r="CX191" s="680">
        <f xml:space="preserve"> Time!CX$108</f>
        <v>0</v>
      </c>
      <c r="CY191" s="680">
        <f xml:space="preserve"> Time!CY$108</f>
        <v>0</v>
      </c>
      <c r="CZ191" s="680">
        <f xml:space="preserve"> Time!CZ$108</f>
        <v>0</v>
      </c>
      <c r="DA191" s="680">
        <f xml:space="preserve"> Time!DA$108</f>
        <v>0</v>
      </c>
      <c r="DB191" s="680">
        <f xml:space="preserve"> Time!DB$108</f>
        <v>0</v>
      </c>
      <c r="DC191" s="680">
        <f xml:space="preserve"> Time!DC$108</f>
        <v>0</v>
      </c>
      <c r="DD191" s="680">
        <f xml:space="preserve"> Time!DD$108</f>
        <v>0</v>
      </c>
      <c r="DE191" s="680">
        <f xml:space="preserve"> Time!DE$108</f>
        <v>0</v>
      </c>
      <c r="DF191" s="680">
        <f xml:space="preserve"> Time!DF$108</f>
        <v>0</v>
      </c>
      <c r="DG191" s="680">
        <f xml:space="preserve"> Time!DG$108</f>
        <v>0</v>
      </c>
      <c r="DH191" s="680">
        <f xml:space="preserve"> Time!DH$108</f>
        <v>0</v>
      </c>
      <c r="DI191" s="680">
        <f xml:space="preserve"> Time!DI$108</f>
        <v>0</v>
      </c>
      <c r="DJ191" s="680">
        <f xml:space="preserve"> Time!DJ$108</f>
        <v>0</v>
      </c>
      <c r="DK191" s="680">
        <f xml:space="preserve"> Time!DK$108</f>
        <v>0</v>
      </c>
      <c r="DL191" s="680">
        <f xml:space="preserve"> Time!DL$108</f>
        <v>0</v>
      </c>
      <c r="DM191" s="680">
        <f xml:space="preserve"> Time!DM$108</f>
        <v>0</v>
      </c>
      <c r="DN191" s="680">
        <f xml:space="preserve"> Time!DN$108</f>
        <v>0</v>
      </c>
      <c r="DO191" s="680">
        <f xml:space="preserve"> Time!DO$108</f>
        <v>0</v>
      </c>
      <c r="DP191" s="680">
        <f xml:space="preserve"> Time!DP$108</f>
        <v>0</v>
      </c>
      <c r="DQ191" s="680">
        <f xml:space="preserve"> Time!DQ$108</f>
        <v>0</v>
      </c>
      <c r="DR191" s="680">
        <f xml:space="preserve"> Time!DR$108</f>
        <v>0</v>
      </c>
      <c r="DS191" s="680">
        <f xml:space="preserve"> Time!DS$108</f>
        <v>0</v>
      </c>
      <c r="DT191" s="680">
        <f xml:space="preserve"> Time!DT$108</f>
        <v>0</v>
      </c>
      <c r="DU191" s="680">
        <f xml:space="preserve"> Time!DU$108</f>
        <v>0</v>
      </c>
      <c r="DV191" s="680">
        <f xml:space="preserve"> Time!DV$108</f>
        <v>0</v>
      </c>
      <c r="DW191" s="680">
        <f xml:space="preserve"> Time!DW$108</f>
        <v>0</v>
      </c>
      <c r="DX191" s="680">
        <f xml:space="preserve"> Time!DX$108</f>
        <v>0</v>
      </c>
      <c r="DY191" s="680">
        <f xml:space="preserve"> Time!DY$108</f>
        <v>0</v>
      </c>
      <c r="DZ191" s="680">
        <f xml:space="preserve"> Time!DZ$108</f>
        <v>0</v>
      </c>
      <c r="EA191" s="680">
        <f xml:space="preserve"> Time!EA$108</f>
        <v>0</v>
      </c>
      <c r="EB191" s="680">
        <f xml:space="preserve"> Time!EB$108</f>
        <v>0</v>
      </c>
      <c r="EC191" s="680">
        <f xml:space="preserve"> Time!EC$108</f>
        <v>0</v>
      </c>
      <c r="ED191" s="680">
        <f xml:space="preserve"> Time!ED$108</f>
        <v>0</v>
      </c>
      <c r="EE191" s="680">
        <f xml:space="preserve"> Time!EE$108</f>
        <v>0</v>
      </c>
      <c r="EF191" s="680">
        <f xml:space="preserve"> Time!EF$108</f>
        <v>0</v>
      </c>
      <c r="EG191" s="680">
        <f xml:space="preserve"> Time!EG$108</f>
        <v>0</v>
      </c>
      <c r="EH191" s="680">
        <f xml:space="preserve"> Time!EH$108</f>
        <v>0</v>
      </c>
      <c r="EI191" s="680">
        <f xml:space="preserve"> Time!EI$108</f>
        <v>0</v>
      </c>
      <c r="EJ191" s="680">
        <f xml:space="preserve"> Time!EJ$108</f>
        <v>0</v>
      </c>
      <c r="EK191" s="680">
        <f xml:space="preserve"> Time!EK$108</f>
        <v>0</v>
      </c>
      <c r="EL191" s="680">
        <f xml:space="preserve"> Time!EL$108</f>
        <v>0</v>
      </c>
      <c r="EM191" s="680">
        <f xml:space="preserve"> Time!EM$108</f>
        <v>0</v>
      </c>
      <c r="EN191" s="680">
        <f xml:space="preserve"> Time!EN$108</f>
        <v>0</v>
      </c>
      <c r="EO191" s="680">
        <f xml:space="preserve"> Time!EO$108</f>
        <v>0</v>
      </c>
      <c r="EP191" s="680">
        <f xml:space="preserve"> Time!EP$108</f>
        <v>0</v>
      </c>
      <c r="EQ191" s="680">
        <f xml:space="preserve"> Time!EQ$108</f>
        <v>0</v>
      </c>
      <c r="ER191" s="680">
        <f xml:space="preserve"> Time!ER$108</f>
        <v>0</v>
      </c>
      <c r="ES191" s="680">
        <f xml:space="preserve"> Time!ES$108</f>
        <v>0</v>
      </c>
      <c r="ET191" s="680">
        <f xml:space="preserve"> Time!ET$108</f>
        <v>0</v>
      </c>
      <c r="EU191" s="680">
        <f xml:space="preserve"> Time!EU$108</f>
        <v>0</v>
      </c>
      <c r="EV191" s="680">
        <f xml:space="preserve"> Time!EV$108</f>
        <v>0</v>
      </c>
      <c r="EW191" s="680">
        <f xml:space="preserve"> Time!EW$108</f>
        <v>0</v>
      </c>
      <c r="EX191" s="680">
        <f xml:space="preserve"> Time!EX$108</f>
        <v>0</v>
      </c>
      <c r="EY191" s="680">
        <f xml:space="preserve"> Time!EY$108</f>
        <v>0</v>
      </c>
      <c r="EZ191" s="680">
        <f xml:space="preserve"> Time!EZ$108</f>
        <v>0</v>
      </c>
      <c r="FA191" s="680">
        <f xml:space="preserve"> Time!FA$108</f>
        <v>0</v>
      </c>
      <c r="FB191" s="680">
        <f xml:space="preserve"> Time!FB$108</f>
        <v>0</v>
      </c>
      <c r="FC191" s="680">
        <f xml:space="preserve"> Time!FC$108</f>
        <v>0</v>
      </c>
      <c r="FD191" s="680">
        <f xml:space="preserve"> Time!FD$108</f>
        <v>0</v>
      </c>
      <c r="FE191" s="680">
        <f xml:space="preserve"> Time!FE$108</f>
        <v>0</v>
      </c>
      <c r="FF191" s="680">
        <f xml:space="preserve"> Time!FF$108</f>
        <v>0</v>
      </c>
      <c r="FG191" s="680">
        <f xml:space="preserve"> Time!FG$108</f>
        <v>0</v>
      </c>
      <c r="FH191" s="680">
        <f xml:space="preserve"> Time!FH$108</f>
        <v>0</v>
      </c>
      <c r="FI191" s="680">
        <f xml:space="preserve"> Time!FI$108</f>
        <v>0</v>
      </c>
      <c r="FJ191" s="680">
        <f xml:space="preserve"> Time!FJ$108</f>
        <v>0</v>
      </c>
      <c r="FK191" s="680">
        <f xml:space="preserve"> Time!FK$108</f>
        <v>0</v>
      </c>
      <c r="FL191" s="680">
        <f xml:space="preserve"> Time!FL$108</f>
        <v>0</v>
      </c>
      <c r="FM191" s="680">
        <f xml:space="preserve"> Time!FM$108</f>
        <v>0</v>
      </c>
      <c r="FN191" s="680">
        <f xml:space="preserve"> Time!FN$108</f>
        <v>0</v>
      </c>
      <c r="FO191" s="680">
        <f xml:space="preserve"> Time!FO$108</f>
        <v>0</v>
      </c>
      <c r="FP191" s="680">
        <f xml:space="preserve"> Time!FP$108</f>
        <v>0</v>
      </c>
      <c r="FQ191" s="680">
        <f xml:space="preserve"> Time!FQ$108</f>
        <v>0</v>
      </c>
      <c r="FR191" s="680">
        <f xml:space="preserve"> Time!FR$108</f>
        <v>0</v>
      </c>
      <c r="FS191" s="680">
        <f xml:space="preserve"> Time!FS$108</f>
        <v>0</v>
      </c>
      <c r="FT191" s="680">
        <f xml:space="preserve"> Time!FT$108</f>
        <v>0</v>
      </c>
      <c r="FU191" s="680">
        <f xml:space="preserve"> Time!FU$108</f>
        <v>0</v>
      </c>
      <c r="FV191" s="680">
        <f xml:space="preserve"> Time!FV$108</f>
        <v>0</v>
      </c>
      <c r="FW191" s="680">
        <f xml:space="preserve"> Time!FW$108</f>
        <v>0</v>
      </c>
      <c r="FX191" s="680">
        <f xml:space="preserve"> Time!FX$108</f>
        <v>0</v>
      </c>
      <c r="FY191" s="680">
        <f xml:space="preserve"> Time!FY$108</f>
        <v>0</v>
      </c>
      <c r="FZ191" s="680">
        <f xml:space="preserve"> Time!FZ$108</f>
        <v>0</v>
      </c>
      <c r="GA191" s="680">
        <f xml:space="preserve"> Time!GA$108</f>
        <v>0</v>
      </c>
      <c r="GB191" s="680">
        <f xml:space="preserve"> Time!GB$108</f>
        <v>0</v>
      </c>
      <c r="GC191" s="680">
        <f xml:space="preserve"> Time!GC$108</f>
        <v>0</v>
      </c>
      <c r="GD191" s="680">
        <f xml:space="preserve"> Time!GD$108</f>
        <v>0</v>
      </c>
      <c r="GE191" s="680">
        <f xml:space="preserve"> Time!GE$108</f>
        <v>0</v>
      </c>
      <c r="GF191" s="680">
        <f xml:space="preserve"> Time!GF$108</f>
        <v>0</v>
      </c>
      <c r="GG191" s="680">
        <f xml:space="preserve"> Time!GG$108</f>
        <v>0</v>
      </c>
      <c r="GH191" s="680">
        <f xml:space="preserve"> Time!GH$108</f>
        <v>0</v>
      </c>
      <c r="GI191" s="680">
        <f xml:space="preserve"> Time!GI$108</f>
        <v>0</v>
      </c>
      <c r="GJ191" s="680">
        <f xml:space="preserve"> Time!GJ$108</f>
        <v>0</v>
      </c>
    </row>
    <row r="192" spans="1:192" s="193" customFormat="1" ht="13" customHeight="1" x14ac:dyDescent="0.25">
      <c r="A192" s="655"/>
      <c r="B192" s="655"/>
      <c r="C192" s="655"/>
      <c r="D192" s="655"/>
      <c r="E192" s="658" t="s">
        <v>565</v>
      </c>
      <c r="F192" s="654"/>
      <c r="G192" s="658" t="str">
        <f>SMU</f>
        <v>$ 000s</v>
      </c>
      <c r="H192" s="658">
        <f xml:space="preserve"> SUM(J192:GJ192)</f>
        <v>0</v>
      </c>
      <c r="I192" s="654"/>
      <c r="J192" s="658">
        <f t="shared" ref="J192:AO192" si="673" xml:space="preserve"> J189  * J190 * J191</f>
        <v>0</v>
      </c>
      <c r="K192" s="658">
        <f t="shared" si="673"/>
        <v>0</v>
      </c>
      <c r="L192" s="658">
        <f t="shared" si="673"/>
        <v>0</v>
      </c>
      <c r="M192" s="658">
        <f t="shared" si="673"/>
        <v>0</v>
      </c>
      <c r="N192" s="658">
        <f t="shared" si="673"/>
        <v>0</v>
      </c>
      <c r="O192" s="658">
        <f t="shared" si="673"/>
        <v>0</v>
      </c>
      <c r="P192" s="658">
        <f t="shared" si="673"/>
        <v>0</v>
      </c>
      <c r="Q192" s="658">
        <f t="shared" si="673"/>
        <v>0</v>
      </c>
      <c r="R192" s="658">
        <f t="shared" si="673"/>
        <v>0</v>
      </c>
      <c r="S192" s="658">
        <f t="shared" si="673"/>
        <v>0</v>
      </c>
      <c r="T192" s="658">
        <f t="shared" si="673"/>
        <v>0</v>
      </c>
      <c r="U192" s="658">
        <f t="shared" si="673"/>
        <v>0</v>
      </c>
      <c r="V192" s="658">
        <f t="shared" si="673"/>
        <v>0</v>
      </c>
      <c r="W192" s="658">
        <f t="shared" si="673"/>
        <v>0</v>
      </c>
      <c r="X192" s="658">
        <f t="shared" si="673"/>
        <v>0</v>
      </c>
      <c r="Y192" s="658">
        <f t="shared" si="673"/>
        <v>0</v>
      </c>
      <c r="Z192" s="658">
        <f t="shared" si="673"/>
        <v>0</v>
      </c>
      <c r="AA192" s="658">
        <f t="shared" si="673"/>
        <v>0</v>
      </c>
      <c r="AB192" s="658">
        <f t="shared" si="673"/>
        <v>0</v>
      </c>
      <c r="AC192" s="658">
        <f t="shared" si="673"/>
        <v>0</v>
      </c>
      <c r="AD192" s="658">
        <f t="shared" si="673"/>
        <v>0</v>
      </c>
      <c r="AE192" s="658">
        <f t="shared" si="673"/>
        <v>0</v>
      </c>
      <c r="AF192" s="658">
        <f t="shared" si="673"/>
        <v>0</v>
      </c>
      <c r="AG192" s="658">
        <f t="shared" si="673"/>
        <v>0</v>
      </c>
      <c r="AH192" s="658">
        <f t="shared" si="673"/>
        <v>0</v>
      </c>
      <c r="AI192" s="658">
        <f t="shared" si="673"/>
        <v>0</v>
      </c>
      <c r="AJ192" s="658">
        <f t="shared" si="673"/>
        <v>0</v>
      </c>
      <c r="AK192" s="658">
        <f t="shared" si="673"/>
        <v>0</v>
      </c>
      <c r="AL192" s="658">
        <f t="shared" si="673"/>
        <v>0</v>
      </c>
      <c r="AM192" s="658">
        <f t="shared" si="673"/>
        <v>0</v>
      </c>
      <c r="AN192" s="658">
        <f t="shared" si="673"/>
        <v>0</v>
      </c>
      <c r="AO192" s="658">
        <f t="shared" si="673"/>
        <v>0</v>
      </c>
      <c r="AP192" s="658">
        <f t="shared" ref="AP192:BD192" si="674" xml:space="preserve"> AP189  * AP190 * AP191</f>
        <v>0</v>
      </c>
      <c r="AQ192" s="658">
        <f t="shared" si="674"/>
        <v>0</v>
      </c>
      <c r="AR192" s="658">
        <f t="shared" si="674"/>
        <v>0</v>
      </c>
      <c r="AS192" s="658">
        <f t="shared" si="674"/>
        <v>0</v>
      </c>
      <c r="AT192" s="658">
        <f t="shared" si="674"/>
        <v>0</v>
      </c>
      <c r="AU192" s="658">
        <f t="shared" si="674"/>
        <v>0</v>
      </c>
      <c r="AV192" s="658">
        <f t="shared" si="674"/>
        <v>0</v>
      </c>
      <c r="AW192" s="658">
        <f t="shared" si="674"/>
        <v>0</v>
      </c>
      <c r="AX192" s="658">
        <f t="shared" si="674"/>
        <v>0</v>
      </c>
      <c r="AY192" s="658">
        <f t="shared" si="674"/>
        <v>0</v>
      </c>
      <c r="AZ192" s="658">
        <f t="shared" si="674"/>
        <v>0</v>
      </c>
      <c r="BA192" s="658">
        <f t="shared" si="674"/>
        <v>0</v>
      </c>
      <c r="BB192" s="658">
        <f t="shared" si="674"/>
        <v>0</v>
      </c>
      <c r="BC192" s="658">
        <f t="shared" si="674"/>
        <v>0</v>
      </c>
      <c r="BD192" s="658">
        <f t="shared" si="674"/>
        <v>0</v>
      </c>
      <c r="BE192" s="658">
        <f t="shared" ref="BE192:DP192" si="675" xml:space="preserve"> BE189  * BE190 * BE191</f>
        <v>0</v>
      </c>
      <c r="BF192" s="658">
        <f t="shared" si="675"/>
        <v>0</v>
      </c>
      <c r="BG192" s="658">
        <f t="shared" si="675"/>
        <v>0</v>
      </c>
      <c r="BH192" s="658">
        <f t="shared" si="675"/>
        <v>0</v>
      </c>
      <c r="BI192" s="658">
        <f t="shared" si="675"/>
        <v>0</v>
      </c>
      <c r="BJ192" s="658">
        <f t="shared" si="675"/>
        <v>0</v>
      </c>
      <c r="BK192" s="658">
        <f t="shared" si="675"/>
        <v>0</v>
      </c>
      <c r="BL192" s="658">
        <f t="shared" si="675"/>
        <v>0</v>
      </c>
      <c r="BM192" s="658">
        <f t="shared" si="675"/>
        <v>0</v>
      </c>
      <c r="BN192" s="658">
        <f t="shared" si="675"/>
        <v>0</v>
      </c>
      <c r="BO192" s="658">
        <f t="shared" si="675"/>
        <v>0</v>
      </c>
      <c r="BP192" s="658">
        <f t="shared" si="675"/>
        <v>0</v>
      </c>
      <c r="BQ192" s="658">
        <f t="shared" si="675"/>
        <v>0</v>
      </c>
      <c r="BR192" s="658">
        <f t="shared" si="675"/>
        <v>0</v>
      </c>
      <c r="BS192" s="658">
        <f t="shared" si="675"/>
        <v>0</v>
      </c>
      <c r="BT192" s="658">
        <f t="shared" si="675"/>
        <v>0</v>
      </c>
      <c r="BU192" s="658">
        <f t="shared" si="675"/>
        <v>0</v>
      </c>
      <c r="BV192" s="658">
        <f t="shared" si="675"/>
        <v>0</v>
      </c>
      <c r="BW192" s="658">
        <f t="shared" si="675"/>
        <v>0</v>
      </c>
      <c r="BX192" s="658">
        <f t="shared" si="675"/>
        <v>0</v>
      </c>
      <c r="BY192" s="658">
        <f t="shared" si="675"/>
        <v>0</v>
      </c>
      <c r="BZ192" s="658">
        <f t="shared" si="675"/>
        <v>0</v>
      </c>
      <c r="CA192" s="658">
        <f t="shared" si="675"/>
        <v>0</v>
      </c>
      <c r="CB192" s="658">
        <f t="shared" si="675"/>
        <v>0</v>
      </c>
      <c r="CC192" s="658">
        <f t="shared" si="675"/>
        <v>0</v>
      </c>
      <c r="CD192" s="658">
        <f t="shared" si="675"/>
        <v>0</v>
      </c>
      <c r="CE192" s="658">
        <f t="shared" si="675"/>
        <v>0</v>
      </c>
      <c r="CF192" s="658">
        <f t="shared" si="675"/>
        <v>0</v>
      </c>
      <c r="CG192" s="658">
        <f t="shared" si="675"/>
        <v>0</v>
      </c>
      <c r="CH192" s="658">
        <f t="shared" si="675"/>
        <v>0</v>
      </c>
      <c r="CI192" s="658">
        <f t="shared" si="675"/>
        <v>0</v>
      </c>
      <c r="CJ192" s="658">
        <f t="shared" si="675"/>
        <v>0</v>
      </c>
      <c r="CK192" s="658">
        <f t="shared" si="675"/>
        <v>0</v>
      </c>
      <c r="CL192" s="658">
        <f t="shared" si="675"/>
        <v>0</v>
      </c>
      <c r="CM192" s="658">
        <f t="shared" si="675"/>
        <v>0</v>
      </c>
      <c r="CN192" s="658">
        <f t="shared" si="675"/>
        <v>0</v>
      </c>
      <c r="CO192" s="658">
        <f t="shared" si="675"/>
        <v>0</v>
      </c>
      <c r="CP192" s="658">
        <f t="shared" si="675"/>
        <v>0</v>
      </c>
      <c r="CQ192" s="658">
        <f t="shared" si="675"/>
        <v>0</v>
      </c>
      <c r="CR192" s="658">
        <f t="shared" si="675"/>
        <v>0</v>
      </c>
      <c r="CS192" s="658">
        <f t="shared" si="675"/>
        <v>0</v>
      </c>
      <c r="CT192" s="658">
        <f t="shared" si="675"/>
        <v>0</v>
      </c>
      <c r="CU192" s="658">
        <f t="shared" si="675"/>
        <v>0</v>
      </c>
      <c r="CV192" s="658">
        <f t="shared" si="675"/>
        <v>0</v>
      </c>
      <c r="CW192" s="658">
        <f t="shared" si="675"/>
        <v>0</v>
      </c>
      <c r="CX192" s="658">
        <f t="shared" si="675"/>
        <v>0</v>
      </c>
      <c r="CY192" s="658">
        <f t="shared" si="675"/>
        <v>0</v>
      </c>
      <c r="CZ192" s="658">
        <f t="shared" si="675"/>
        <v>0</v>
      </c>
      <c r="DA192" s="658">
        <f t="shared" si="675"/>
        <v>0</v>
      </c>
      <c r="DB192" s="658">
        <f t="shared" si="675"/>
        <v>0</v>
      </c>
      <c r="DC192" s="658">
        <f t="shared" si="675"/>
        <v>0</v>
      </c>
      <c r="DD192" s="658">
        <f t="shared" si="675"/>
        <v>0</v>
      </c>
      <c r="DE192" s="658">
        <f t="shared" si="675"/>
        <v>0</v>
      </c>
      <c r="DF192" s="658">
        <f t="shared" si="675"/>
        <v>0</v>
      </c>
      <c r="DG192" s="658">
        <f t="shared" si="675"/>
        <v>0</v>
      </c>
      <c r="DH192" s="658">
        <f t="shared" si="675"/>
        <v>0</v>
      </c>
      <c r="DI192" s="658">
        <f t="shared" si="675"/>
        <v>0</v>
      </c>
      <c r="DJ192" s="658">
        <f t="shared" si="675"/>
        <v>0</v>
      </c>
      <c r="DK192" s="658">
        <f t="shared" si="675"/>
        <v>0</v>
      </c>
      <c r="DL192" s="658">
        <f t="shared" si="675"/>
        <v>0</v>
      </c>
      <c r="DM192" s="658">
        <f t="shared" si="675"/>
        <v>0</v>
      </c>
      <c r="DN192" s="658">
        <f t="shared" si="675"/>
        <v>0</v>
      </c>
      <c r="DO192" s="658">
        <f t="shared" si="675"/>
        <v>0</v>
      </c>
      <c r="DP192" s="658">
        <f t="shared" si="675"/>
        <v>0</v>
      </c>
      <c r="DQ192" s="658">
        <f t="shared" ref="DQ192:GB192" si="676" xml:space="preserve"> DQ189  * DQ190 * DQ191</f>
        <v>0</v>
      </c>
      <c r="DR192" s="658">
        <f t="shared" si="676"/>
        <v>0</v>
      </c>
      <c r="DS192" s="658">
        <f t="shared" si="676"/>
        <v>0</v>
      </c>
      <c r="DT192" s="658">
        <f t="shared" si="676"/>
        <v>0</v>
      </c>
      <c r="DU192" s="658">
        <f t="shared" si="676"/>
        <v>0</v>
      </c>
      <c r="DV192" s="658">
        <f t="shared" si="676"/>
        <v>0</v>
      </c>
      <c r="DW192" s="658">
        <f t="shared" si="676"/>
        <v>0</v>
      </c>
      <c r="DX192" s="658">
        <f t="shared" si="676"/>
        <v>0</v>
      </c>
      <c r="DY192" s="658">
        <f t="shared" si="676"/>
        <v>0</v>
      </c>
      <c r="DZ192" s="658">
        <f t="shared" si="676"/>
        <v>0</v>
      </c>
      <c r="EA192" s="658">
        <f t="shared" si="676"/>
        <v>0</v>
      </c>
      <c r="EB192" s="658">
        <f t="shared" si="676"/>
        <v>0</v>
      </c>
      <c r="EC192" s="658">
        <f t="shared" si="676"/>
        <v>0</v>
      </c>
      <c r="ED192" s="658">
        <f t="shared" si="676"/>
        <v>0</v>
      </c>
      <c r="EE192" s="658">
        <f t="shared" si="676"/>
        <v>0</v>
      </c>
      <c r="EF192" s="658">
        <f t="shared" si="676"/>
        <v>0</v>
      </c>
      <c r="EG192" s="658">
        <f t="shared" si="676"/>
        <v>0</v>
      </c>
      <c r="EH192" s="658">
        <f t="shared" si="676"/>
        <v>0</v>
      </c>
      <c r="EI192" s="658">
        <f t="shared" si="676"/>
        <v>0</v>
      </c>
      <c r="EJ192" s="658">
        <f t="shared" si="676"/>
        <v>0</v>
      </c>
      <c r="EK192" s="658">
        <f t="shared" si="676"/>
        <v>0</v>
      </c>
      <c r="EL192" s="658">
        <f t="shared" si="676"/>
        <v>0</v>
      </c>
      <c r="EM192" s="658">
        <f t="shared" si="676"/>
        <v>0</v>
      </c>
      <c r="EN192" s="658">
        <f t="shared" si="676"/>
        <v>0</v>
      </c>
      <c r="EO192" s="658">
        <f t="shared" si="676"/>
        <v>0</v>
      </c>
      <c r="EP192" s="658">
        <f t="shared" si="676"/>
        <v>0</v>
      </c>
      <c r="EQ192" s="658">
        <f t="shared" si="676"/>
        <v>0</v>
      </c>
      <c r="ER192" s="658">
        <f t="shared" si="676"/>
        <v>0</v>
      </c>
      <c r="ES192" s="658">
        <f t="shared" si="676"/>
        <v>0</v>
      </c>
      <c r="ET192" s="658">
        <f t="shared" si="676"/>
        <v>0</v>
      </c>
      <c r="EU192" s="658">
        <f t="shared" si="676"/>
        <v>0</v>
      </c>
      <c r="EV192" s="658">
        <f t="shared" si="676"/>
        <v>0</v>
      </c>
      <c r="EW192" s="658">
        <f t="shared" si="676"/>
        <v>0</v>
      </c>
      <c r="EX192" s="658">
        <f t="shared" si="676"/>
        <v>0</v>
      </c>
      <c r="EY192" s="658">
        <f t="shared" si="676"/>
        <v>0</v>
      </c>
      <c r="EZ192" s="658">
        <f t="shared" si="676"/>
        <v>0</v>
      </c>
      <c r="FA192" s="658">
        <f t="shared" si="676"/>
        <v>0</v>
      </c>
      <c r="FB192" s="658">
        <f t="shared" si="676"/>
        <v>0</v>
      </c>
      <c r="FC192" s="658">
        <f t="shared" si="676"/>
        <v>0</v>
      </c>
      <c r="FD192" s="658">
        <f t="shared" si="676"/>
        <v>0</v>
      </c>
      <c r="FE192" s="658">
        <f t="shared" si="676"/>
        <v>0</v>
      </c>
      <c r="FF192" s="658">
        <f t="shared" si="676"/>
        <v>0</v>
      </c>
      <c r="FG192" s="658">
        <f t="shared" si="676"/>
        <v>0</v>
      </c>
      <c r="FH192" s="658">
        <f t="shared" si="676"/>
        <v>0</v>
      </c>
      <c r="FI192" s="658">
        <f t="shared" si="676"/>
        <v>0</v>
      </c>
      <c r="FJ192" s="658">
        <f t="shared" si="676"/>
        <v>0</v>
      </c>
      <c r="FK192" s="658">
        <f t="shared" si="676"/>
        <v>0</v>
      </c>
      <c r="FL192" s="658">
        <f t="shared" si="676"/>
        <v>0</v>
      </c>
      <c r="FM192" s="658">
        <f t="shared" si="676"/>
        <v>0</v>
      </c>
      <c r="FN192" s="658">
        <f t="shared" si="676"/>
        <v>0</v>
      </c>
      <c r="FO192" s="658">
        <f t="shared" si="676"/>
        <v>0</v>
      </c>
      <c r="FP192" s="658">
        <f t="shared" si="676"/>
        <v>0</v>
      </c>
      <c r="FQ192" s="658">
        <f t="shared" si="676"/>
        <v>0</v>
      </c>
      <c r="FR192" s="658">
        <f t="shared" si="676"/>
        <v>0</v>
      </c>
      <c r="FS192" s="658">
        <f t="shared" si="676"/>
        <v>0</v>
      </c>
      <c r="FT192" s="658">
        <f t="shared" si="676"/>
        <v>0</v>
      </c>
      <c r="FU192" s="658">
        <f t="shared" si="676"/>
        <v>0</v>
      </c>
      <c r="FV192" s="658">
        <f t="shared" si="676"/>
        <v>0</v>
      </c>
      <c r="FW192" s="658">
        <f t="shared" si="676"/>
        <v>0</v>
      </c>
      <c r="FX192" s="658">
        <f t="shared" si="676"/>
        <v>0</v>
      </c>
      <c r="FY192" s="658">
        <f t="shared" si="676"/>
        <v>0</v>
      </c>
      <c r="FZ192" s="658">
        <f t="shared" si="676"/>
        <v>0</v>
      </c>
      <c r="GA192" s="658">
        <f t="shared" si="676"/>
        <v>0</v>
      </c>
      <c r="GB192" s="658">
        <f t="shared" si="676"/>
        <v>0</v>
      </c>
      <c r="GC192" s="658">
        <f t="shared" ref="GC192:GJ192" si="677" xml:space="preserve"> GC189  * GC190 * GC191</f>
        <v>0</v>
      </c>
      <c r="GD192" s="658">
        <f t="shared" si="677"/>
        <v>0</v>
      </c>
      <c r="GE192" s="658">
        <f t="shared" si="677"/>
        <v>0</v>
      </c>
      <c r="GF192" s="658">
        <f t="shared" si="677"/>
        <v>0</v>
      </c>
      <c r="GG192" s="658">
        <f t="shared" si="677"/>
        <v>0</v>
      </c>
      <c r="GH192" s="658">
        <f t="shared" si="677"/>
        <v>0</v>
      </c>
      <c r="GI192" s="658">
        <f t="shared" si="677"/>
        <v>0</v>
      </c>
      <c r="GJ192" s="658">
        <f t="shared" si="677"/>
        <v>0</v>
      </c>
    </row>
    <row r="193" spans="1:192" s="639" customFormat="1" ht="13" customHeight="1" x14ac:dyDescent="0.25">
      <c r="A193" s="518"/>
      <c r="B193" s="518"/>
      <c r="C193" s="518"/>
      <c r="D193" s="518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</row>
    <row r="194" spans="1:192" s="639" customFormat="1" ht="13" customHeight="1" x14ac:dyDescent="0.25">
      <c r="A194" s="518"/>
      <c r="B194" s="518"/>
      <c r="C194" s="518"/>
      <c r="D194" s="518"/>
      <c r="E194" s="126" t="str">
        <f xml:space="preserve"> ConFin!E$274</f>
        <v>Repayment of equity bridge POS</v>
      </c>
      <c r="F194" s="126">
        <f xml:space="preserve"> ConFin!F$274</f>
        <v>0</v>
      </c>
      <c r="G194" s="126" t="str">
        <f xml:space="preserve"> ConFin!G$274</f>
        <v>$ 000s</v>
      </c>
      <c r="H194" s="126">
        <f xml:space="preserve"> ConFin!H$274</f>
        <v>93184.82088505046</v>
      </c>
      <c r="I194" s="126">
        <f xml:space="preserve"> ConFin!I$274</f>
        <v>0</v>
      </c>
      <c r="J194" s="126">
        <f xml:space="preserve"> ConFin!J$274</f>
        <v>0</v>
      </c>
      <c r="K194" s="126">
        <f xml:space="preserve"> ConFin!K$274</f>
        <v>0</v>
      </c>
      <c r="L194" s="126">
        <f xml:space="preserve"> ConFin!L$274</f>
        <v>0</v>
      </c>
      <c r="M194" s="126">
        <f xml:space="preserve"> ConFin!M$274</f>
        <v>0</v>
      </c>
      <c r="N194" s="126">
        <f xml:space="preserve"> ConFin!N$274</f>
        <v>0</v>
      </c>
      <c r="O194" s="126">
        <f xml:space="preserve"> ConFin!O$274</f>
        <v>0</v>
      </c>
      <c r="P194" s="126">
        <f xml:space="preserve"> ConFin!P$274</f>
        <v>93184.82088505046</v>
      </c>
      <c r="Q194" s="126">
        <f xml:space="preserve"> ConFin!Q$274</f>
        <v>0</v>
      </c>
      <c r="R194" s="126">
        <f xml:space="preserve"> ConFin!R$274</f>
        <v>0</v>
      </c>
      <c r="S194" s="126">
        <f xml:space="preserve"> ConFin!S$274</f>
        <v>0</v>
      </c>
      <c r="T194" s="126">
        <f xml:space="preserve"> ConFin!T$274</f>
        <v>0</v>
      </c>
      <c r="U194" s="126">
        <f xml:space="preserve"> ConFin!U$274</f>
        <v>0</v>
      </c>
      <c r="V194" s="126">
        <f xml:space="preserve"> ConFin!V$274</f>
        <v>0</v>
      </c>
      <c r="W194" s="126">
        <f xml:space="preserve"> ConFin!W$274</f>
        <v>0</v>
      </c>
      <c r="X194" s="126">
        <f xml:space="preserve"> ConFin!X$274</f>
        <v>0</v>
      </c>
      <c r="Y194" s="126">
        <f xml:space="preserve"> ConFin!Y$274</f>
        <v>0</v>
      </c>
      <c r="Z194" s="126">
        <f xml:space="preserve"> ConFin!Z$274</f>
        <v>0</v>
      </c>
      <c r="AA194" s="126">
        <f xml:space="preserve"> ConFin!AA$274</f>
        <v>0</v>
      </c>
      <c r="AB194" s="126">
        <f xml:space="preserve"> ConFin!AB$274</f>
        <v>0</v>
      </c>
      <c r="AC194" s="126">
        <f xml:space="preserve"> ConFin!AC$274</f>
        <v>0</v>
      </c>
      <c r="AD194" s="126">
        <f xml:space="preserve"> ConFin!AD$274</f>
        <v>0</v>
      </c>
      <c r="AE194" s="126">
        <f xml:space="preserve"> ConFin!AE$274</f>
        <v>0</v>
      </c>
      <c r="AF194" s="126">
        <f xml:space="preserve"> ConFin!AF$274</f>
        <v>0</v>
      </c>
      <c r="AG194" s="126">
        <f xml:space="preserve"> ConFin!AG$274</f>
        <v>0</v>
      </c>
      <c r="AH194" s="126">
        <f xml:space="preserve"> ConFin!AH$274</f>
        <v>0</v>
      </c>
      <c r="AI194" s="126">
        <f xml:space="preserve"> ConFin!AI$274</f>
        <v>0</v>
      </c>
      <c r="AJ194" s="126">
        <f xml:space="preserve"> ConFin!AJ$274</f>
        <v>0</v>
      </c>
      <c r="AK194" s="126">
        <f xml:space="preserve"> ConFin!AK$274</f>
        <v>0</v>
      </c>
      <c r="AL194" s="126">
        <f xml:space="preserve"> ConFin!AL$274</f>
        <v>0</v>
      </c>
      <c r="AM194" s="126">
        <f xml:space="preserve"> ConFin!AM$274</f>
        <v>0</v>
      </c>
      <c r="AN194" s="126">
        <f xml:space="preserve"> ConFin!AN$274</f>
        <v>0</v>
      </c>
      <c r="AO194" s="126">
        <f xml:space="preserve"> ConFin!AO$274</f>
        <v>0</v>
      </c>
      <c r="AP194" s="126">
        <f xml:space="preserve"> ConFin!AP$274</f>
        <v>0</v>
      </c>
      <c r="AQ194" s="126">
        <f xml:space="preserve"> ConFin!AQ$274</f>
        <v>0</v>
      </c>
      <c r="AR194" s="126">
        <f xml:space="preserve"> ConFin!AR$274</f>
        <v>0</v>
      </c>
      <c r="AS194" s="126">
        <f xml:space="preserve"> ConFin!AS$274</f>
        <v>0</v>
      </c>
      <c r="AT194" s="126">
        <f xml:space="preserve"> ConFin!AT$274</f>
        <v>0</v>
      </c>
      <c r="AU194" s="126">
        <f xml:space="preserve"> ConFin!AU$274</f>
        <v>0</v>
      </c>
      <c r="AV194" s="126">
        <f xml:space="preserve"> ConFin!AV$274</f>
        <v>0</v>
      </c>
      <c r="AW194" s="126">
        <f xml:space="preserve"> ConFin!AW$274</f>
        <v>0</v>
      </c>
      <c r="AX194" s="126">
        <f xml:space="preserve"> ConFin!AX$274</f>
        <v>0</v>
      </c>
      <c r="AY194" s="126">
        <f xml:space="preserve"> ConFin!AY$274</f>
        <v>0</v>
      </c>
      <c r="AZ194" s="126">
        <f xml:space="preserve"> ConFin!AZ$274</f>
        <v>0</v>
      </c>
      <c r="BA194" s="126">
        <f xml:space="preserve"> ConFin!BA$274</f>
        <v>0</v>
      </c>
      <c r="BB194" s="126">
        <f xml:space="preserve"> ConFin!BB$274</f>
        <v>0</v>
      </c>
      <c r="BC194" s="126">
        <f xml:space="preserve"> ConFin!BC$274</f>
        <v>0</v>
      </c>
      <c r="BD194" s="126">
        <f xml:space="preserve"> ConFin!BD$274</f>
        <v>0</v>
      </c>
      <c r="BE194" s="126">
        <f xml:space="preserve"> ConFin!BE$274</f>
        <v>0</v>
      </c>
      <c r="BF194" s="126">
        <f xml:space="preserve"> ConFin!BF$274</f>
        <v>0</v>
      </c>
      <c r="BG194" s="126">
        <f xml:space="preserve"> ConFin!BG$274</f>
        <v>0</v>
      </c>
      <c r="BH194" s="126">
        <f xml:space="preserve"> ConFin!BH$274</f>
        <v>0</v>
      </c>
      <c r="BI194" s="126">
        <f xml:space="preserve"> ConFin!BI$274</f>
        <v>0</v>
      </c>
      <c r="BJ194" s="126">
        <f xml:space="preserve"> ConFin!BJ$274</f>
        <v>0</v>
      </c>
      <c r="BK194" s="126">
        <f xml:space="preserve"> ConFin!BK$274</f>
        <v>0</v>
      </c>
      <c r="BL194" s="126">
        <f xml:space="preserve"> ConFin!BL$274</f>
        <v>0</v>
      </c>
      <c r="BM194" s="126">
        <f xml:space="preserve"> ConFin!BM$274</f>
        <v>0</v>
      </c>
      <c r="BN194" s="126">
        <f xml:space="preserve"> ConFin!BN$274</f>
        <v>0</v>
      </c>
      <c r="BO194" s="126">
        <f xml:space="preserve"> ConFin!BO$274</f>
        <v>0</v>
      </c>
      <c r="BP194" s="126">
        <f xml:space="preserve"> ConFin!BP$274</f>
        <v>0</v>
      </c>
      <c r="BQ194" s="126">
        <f xml:space="preserve"> ConFin!BQ$274</f>
        <v>0</v>
      </c>
      <c r="BR194" s="126">
        <f xml:space="preserve"> ConFin!BR$274</f>
        <v>0</v>
      </c>
      <c r="BS194" s="126">
        <f xml:space="preserve"> ConFin!BS$274</f>
        <v>0</v>
      </c>
      <c r="BT194" s="126">
        <f xml:space="preserve"> ConFin!BT$274</f>
        <v>0</v>
      </c>
      <c r="BU194" s="126">
        <f xml:space="preserve"> ConFin!BU$274</f>
        <v>0</v>
      </c>
      <c r="BV194" s="126">
        <f xml:space="preserve"> ConFin!BV$274</f>
        <v>0</v>
      </c>
      <c r="BW194" s="126">
        <f xml:space="preserve"> ConFin!BW$274</f>
        <v>0</v>
      </c>
      <c r="BX194" s="126">
        <f xml:space="preserve"> ConFin!BX$274</f>
        <v>0</v>
      </c>
      <c r="BY194" s="126">
        <f xml:space="preserve"> ConFin!BY$274</f>
        <v>0</v>
      </c>
      <c r="BZ194" s="126">
        <f xml:space="preserve"> ConFin!BZ$274</f>
        <v>0</v>
      </c>
      <c r="CA194" s="126">
        <f xml:space="preserve"> ConFin!CA$274</f>
        <v>0</v>
      </c>
      <c r="CB194" s="126">
        <f xml:space="preserve"> ConFin!CB$274</f>
        <v>0</v>
      </c>
      <c r="CC194" s="126">
        <f xml:space="preserve"> ConFin!CC$274</f>
        <v>0</v>
      </c>
      <c r="CD194" s="126">
        <f xml:space="preserve"> ConFin!CD$274</f>
        <v>0</v>
      </c>
      <c r="CE194" s="126">
        <f xml:space="preserve"> ConFin!CE$274</f>
        <v>0</v>
      </c>
      <c r="CF194" s="126">
        <f xml:space="preserve"> ConFin!CF$274</f>
        <v>0</v>
      </c>
      <c r="CG194" s="126">
        <f xml:space="preserve"> ConFin!CG$274</f>
        <v>0</v>
      </c>
      <c r="CH194" s="126">
        <f xml:space="preserve"> ConFin!CH$274</f>
        <v>0</v>
      </c>
      <c r="CI194" s="126">
        <f xml:space="preserve"> ConFin!CI$274</f>
        <v>0</v>
      </c>
      <c r="CJ194" s="126">
        <f xml:space="preserve"> ConFin!CJ$274</f>
        <v>0</v>
      </c>
      <c r="CK194" s="126">
        <f xml:space="preserve"> ConFin!CK$274</f>
        <v>0</v>
      </c>
      <c r="CL194" s="126">
        <f xml:space="preserve"> ConFin!CL$274</f>
        <v>0</v>
      </c>
      <c r="CM194" s="126">
        <f xml:space="preserve"> ConFin!CM$274</f>
        <v>0</v>
      </c>
      <c r="CN194" s="126">
        <f xml:space="preserve"> ConFin!CN$274</f>
        <v>0</v>
      </c>
      <c r="CO194" s="126">
        <f xml:space="preserve"> ConFin!CO$274</f>
        <v>0</v>
      </c>
      <c r="CP194" s="126">
        <f xml:space="preserve"> ConFin!CP$274</f>
        <v>0</v>
      </c>
      <c r="CQ194" s="126">
        <f xml:space="preserve"> ConFin!CQ$274</f>
        <v>0</v>
      </c>
      <c r="CR194" s="126">
        <f xml:space="preserve"> ConFin!CR$274</f>
        <v>0</v>
      </c>
      <c r="CS194" s="126">
        <f xml:space="preserve"> ConFin!CS$274</f>
        <v>0</v>
      </c>
      <c r="CT194" s="126">
        <f xml:space="preserve"> ConFin!CT$274</f>
        <v>0</v>
      </c>
      <c r="CU194" s="126">
        <f xml:space="preserve"> ConFin!CU$274</f>
        <v>0</v>
      </c>
      <c r="CV194" s="126">
        <f xml:space="preserve"> ConFin!CV$274</f>
        <v>0</v>
      </c>
      <c r="CW194" s="126">
        <f xml:space="preserve"> ConFin!CW$274</f>
        <v>0</v>
      </c>
      <c r="CX194" s="126">
        <f xml:space="preserve"> ConFin!CX$274</f>
        <v>0</v>
      </c>
      <c r="CY194" s="126">
        <f xml:space="preserve"> ConFin!CY$274</f>
        <v>0</v>
      </c>
      <c r="CZ194" s="126">
        <f xml:space="preserve"> ConFin!CZ$274</f>
        <v>0</v>
      </c>
      <c r="DA194" s="126">
        <f xml:space="preserve"> ConFin!DA$274</f>
        <v>0</v>
      </c>
      <c r="DB194" s="126">
        <f xml:space="preserve"> ConFin!DB$274</f>
        <v>0</v>
      </c>
      <c r="DC194" s="126">
        <f xml:space="preserve"> ConFin!DC$274</f>
        <v>0</v>
      </c>
      <c r="DD194" s="126">
        <f xml:space="preserve"> ConFin!DD$274</f>
        <v>0</v>
      </c>
      <c r="DE194" s="126">
        <f xml:space="preserve"> ConFin!DE$274</f>
        <v>0</v>
      </c>
      <c r="DF194" s="126">
        <f xml:space="preserve"> ConFin!DF$274</f>
        <v>0</v>
      </c>
      <c r="DG194" s="126">
        <f xml:space="preserve"> ConFin!DG$274</f>
        <v>0</v>
      </c>
      <c r="DH194" s="126">
        <f xml:space="preserve"> ConFin!DH$274</f>
        <v>0</v>
      </c>
      <c r="DI194" s="126">
        <f xml:space="preserve"> ConFin!DI$274</f>
        <v>0</v>
      </c>
      <c r="DJ194" s="126">
        <f xml:space="preserve"> ConFin!DJ$274</f>
        <v>0</v>
      </c>
      <c r="DK194" s="126">
        <f xml:space="preserve"> ConFin!DK$274</f>
        <v>0</v>
      </c>
      <c r="DL194" s="126">
        <f xml:space="preserve"> ConFin!DL$274</f>
        <v>0</v>
      </c>
      <c r="DM194" s="126">
        <f xml:space="preserve"> ConFin!DM$274</f>
        <v>0</v>
      </c>
      <c r="DN194" s="126">
        <f xml:space="preserve"> ConFin!DN$274</f>
        <v>0</v>
      </c>
      <c r="DO194" s="126">
        <f xml:space="preserve"> ConFin!DO$274</f>
        <v>0</v>
      </c>
      <c r="DP194" s="126">
        <f xml:space="preserve"> ConFin!DP$274</f>
        <v>0</v>
      </c>
      <c r="DQ194" s="126">
        <f xml:space="preserve"> ConFin!DQ$274</f>
        <v>0</v>
      </c>
      <c r="DR194" s="126">
        <f xml:space="preserve"> ConFin!DR$274</f>
        <v>0</v>
      </c>
      <c r="DS194" s="126">
        <f xml:space="preserve"> ConFin!DS$274</f>
        <v>0</v>
      </c>
      <c r="DT194" s="126">
        <f xml:space="preserve"> ConFin!DT$274</f>
        <v>0</v>
      </c>
      <c r="DU194" s="126">
        <f xml:space="preserve"> ConFin!DU$274</f>
        <v>0</v>
      </c>
      <c r="DV194" s="126">
        <f xml:space="preserve"> ConFin!DV$274</f>
        <v>0</v>
      </c>
      <c r="DW194" s="126">
        <f xml:space="preserve"> ConFin!DW$274</f>
        <v>0</v>
      </c>
      <c r="DX194" s="126">
        <f xml:space="preserve"> ConFin!DX$274</f>
        <v>0</v>
      </c>
      <c r="DY194" s="126">
        <f xml:space="preserve"> ConFin!DY$274</f>
        <v>0</v>
      </c>
      <c r="DZ194" s="126">
        <f xml:space="preserve"> ConFin!DZ$274</f>
        <v>0</v>
      </c>
      <c r="EA194" s="126">
        <f xml:space="preserve"> ConFin!EA$274</f>
        <v>0</v>
      </c>
      <c r="EB194" s="126">
        <f xml:space="preserve"> ConFin!EB$274</f>
        <v>0</v>
      </c>
      <c r="EC194" s="126">
        <f xml:space="preserve"> ConFin!EC$274</f>
        <v>0</v>
      </c>
      <c r="ED194" s="126">
        <f xml:space="preserve"> ConFin!ED$274</f>
        <v>0</v>
      </c>
      <c r="EE194" s="126">
        <f xml:space="preserve"> ConFin!EE$274</f>
        <v>0</v>
      </c>
      <c r="EF194" s="126">
        <f xml:space="preserve"> ConFin!EF$274</f>
        <v>0</v>
      </c>
      <c r="EG194" s="126">
        <f xml:space="preserve"> ConFin!EG$274</f>
        <v>0</v>
      </c>
      <c r="EH194" s="126">
        <f xml:space="preserve"> ConFin!EH$274</f>
        <v>0</v>
      </c>
      <c r="EI194" s="126">
        <f xml:space="preserve"> ConFin!EI$274</f>
        <v>0</v>
      </c>
      <c r="EJ194" s="126">
        <f xml:space="preserve"> ConFin!EJ$274</f>
        <v>0</v>
      </c>
      <c r="EK194" s="126">
        <f xml:space="preserve"> ConFin!EK$274</f>
        <v>0</v>
      </c>
      <c r="EL194" s="126">
        <f xml:space="preserve"> ConFin!EL$274</f>
        <v>0</v>
      </c>
      <c r="EM194" s="126">
        <f xml:space="preserve"> ConFin!EM$274</f>
        <v>0</v>
      </c>
      <c r="EN194" s="126">
        <f xml:space="preserve"> ConFin!EN$274</f>
        <v>0</v>
      </c>
      <c r="EO194" s="126">
        <f xml:space="preserve"> ConFin!EO$274</f>
        <v>0</v>
      </c>
      <c r="EP194" s="126">
        <f xml:space="preserve"> ConFin!EP$274</f>
        <v>0</v>
      </c>
      <c r="EQ194" s="126">
        <f xml:space="preserve"> ConFin!EQ$274</f>
        <v>0</v>
      </c>
      <c r="ER194" s="126">
        <f xml:space="preserve"> ConFin!ER$274</f>
        <v>0</v>
      </c>
      <c r="ES194" s="126">
        <f xml:space="preserve"> ConFin!ES$274</f>
        <v>0</v>
      </c>
      <c r="ET194" s="126">
        <f xml:space="preserve"> ConFin!ET$274</f>
        <v>0</v>
      </c>
      <c r="EU194" s="126">
        <f xml:space="preserve"> ConFin!EU$274</f>
        <v>0</v>
      </c>
      <c r="EV194" s="126">
        <f xml:space="preserve"> ConFin!EV$274</f>
        <v>0</v>
      </c>
      <c r="EW194" s="126">
        <f xml:space="preserve"> ConFin!EW$274</f>
        <v>0</v>
      </c>
      <c r="EX194" s="126">
        <f xml:space="preserve"> ConFin!EX$274</f>
        <v>0</v>
      </c>
      <c r="EY194" s="126">
        <f xml:space="preserve"> ConFin!EY$274</f>
        <v>0</v>
      </c>
      <c r="EZ194" s="126">
        <f xml:space="preserve"> ConFin!EZ$274</f>
        <v>0</v>
      </c>
      <c r="FA194" s="126">
        <f xml:space="preserve"> ConFin!FA$274</f>
        <v>0</v>
      </c>
      <c r="FB194" s="126">
        <f xml:space="preserve"> ConFin!FB$274</f>
        <v>0</v>
      </c>
      <c r="FC194" s="126">
        <f xml:space="preserve"> ConFin!FC$274</f>
        <v>0</v>
      </c>
      <c r="FD194" s="126">
        <f xml:space="preserve"> ConFin!FD$274</f>
        <v>0</v>
      </c>
      <c r="FE194" s="126">
        <f xml:space="preserve"> ConFin!FE$274</f>
        <v>0</v>
      </c>
      <c r="FF194" s="126">
        <f xml:space="preserve"> ConFin!FF$274</f>
        <v>0</v>
      </c>
      <c r="FG194" s="126">
        <f xml:space="preserve"> ConFin!FG$274</f>
        <v>0</v>
      </c>
      <c r="FH194" s="126">
        <f xml:space="preserve"> ConFin!FH$274</f>
        <v>0</v>
      </c>
      <c r="FI194" s="126">
        <f xml:space="preserve"> ConFin!FI$274</f>
        <v>0</v>
      </c>
      <c r="FJ194" s="126">
        <f xml:space="preserve"> ConFin!FJ$274</f>
        <v>0</v>
      </c>
      <c r="FK194" s="126">
        <f xml:space="preserve"> ConFin!FK$274</f>
        <v>0</v>
      </c>
      <c r="FL194" s="126">
        <f xml:space="preserve"> ConFin!FL$274</f>
        <v>0</v>
      </c>
      <c r="FM194" s="126">
        <f xml:space="preserve"> ConFin!FM$274</f>
        <v>0</v>
      </c>
      <c r="FN194" s="126">
        <f xml:space="preserve"> ConFin!FN$274</f>
        <v>0</v>
      </c>
      <c r="FO194" s="126">
        <f xml:space="preserve"> ConFin!FO$274</f>
        <v>0</v>
      </c>
      <c r="FP194" s="126">
        <f xml:space="preserve"> ConFin!FP$274</f>
        <v>0</v>
      </c>
      <c r="FQ194" s="126">
        <f xml:space="preserve"> ConFin!FQ$274</f>
        <v>0</v>
      </c>
      <c r="FR194" s="126">
        <f xml:space="preserve"> ConFin!FR$274</f>
        <v>0</v>
      </c>
      <c r="FS194" s="126">
        <f xml:space="preserve"> ConFin!FS$274</f>
        <v>0</v>
      </c>
      <c r="FT194" s="126">
        <f xml:space="preserve"> ConFin!FT$274</f>
        <v>0</v>
      </c>
      <c r="FU194" s="126">
        <f xml:space="preserve"> ConFin!FU$274</f>
        <v>0</v>
      </c>
      <c r="FV194" s="126">
        <f xml:space="preserve"> ConFin!FV$274</f>
        <v>0</v>
      </c>
      <c r="FW194" s="126">
        <f xml:space="preserve"> ConFin!FW$274</f>
        <v>0</v>
      </c>
      <c r="FX194" s="126">
        <f xml:space="preserve"> ConFin!FX$274</f>
        <v>0</v>
      </c>
      <c r="FY194" s="126">
        <f xml:space="preserve"> ConFin!FY$274</f>
        <v>0</v>
      </c>
      <c r="FZ194" s="126">
        <f xml:space="preserve"> ConFin!FZ$274</f>
        <v>0</v>
      </c>
      <c r="GA194" s="126">
        <f xml:space="preserve"> ConFin!GA$274</f>
        <v>0</v>
      </c>
      <c r="GB194" s="126">
        <f xml:space="preserve"> ConFin!GB$274</f>
        <v>0</v>
      </c>
      <c r="GC194" s="126">
        <f xml:space="preserve"> ConFin!GC$274</f>
        <v>0</v>
      </c>
      <c r="GD194" s="126">
        <f xml:space="preserve"> ConFin!GD$274</f>
        <v>0</v>
      </c>
      <c r="GE194" s="126">
        <f xml:space="preserve"> ConFin!GE$274</f>
        <v>0</v>
      </c>
      <c r="GF194" s="126">
        <f xml:space="preserve"> ConFin!GF$274</f>
        <v>0</v>
      </c>
      <c r="GG194" s="126">
        <f xml:space="preserve"> ConFin!GG$274</f>
        <v>0</v>
      </c>
      <c r="GH194" s="126">
        <f xml:space="preserve"> ConFin!GH$274</f>
        <v>0</v>
      </c>
      <c r="GI194" s="126">
        <f xml:space="preserve"> ConFin!GI$274</f>
        <v>0</v>
      </c>
      <c r="GJ194" s="126">
        <f xml:space="preserve"> ConFin!GJ$274</f>
        <v>0</v>
      </c>
    </row>
    <row r="195" spans="1:192" s="639" customFormat="1" ht="13" customHeight="1" x14ac:dyDescent="0.25">
      <c r="A195" s="518"/>
      <c r="B195" s="518"/>
      <c r="C195" s="518"/>
      <c r="D195" s="518"/>
      <c r="E195" s="32" t="str">
        <f t="shared" ref="E195:AJ195" si="678" xml:space="preserve"> E$192</f>
        <v>Equity bridge bullet repayment during operations</v>
      </c>
      <c r="F195" s="32">
        <f t="shared" si="678"/>
        <v>0</v>
      </c>
      <c r="G195" s="32" t="str">
        <f t="shared" si="678"/>
        <v>$ 000s</v>
      </c>
      <c r="H195" s="32">
        <f t="shared" si="678"/>
        <v>0</v>
      </c>
      <c r="I195" s="32">
        <f t="shared" si="678"/>
        <v>0</v>
      </c>
      <c r="J195" s="32">
        <f t="shared" si="678"/>
        <v>0</v>
      </c>
      <c r="K195" s="32">
        <f t="shared" si="678"/>
        <v>0</v>
      </c>
      <c r="L195" s="32">
        <f t="shared" si="678"/>
        <v>0</v>
      </c>
      <c r="M195" s="32">
        <f t="shared" si="678"/>
        <v>0</v>
      </c>
      <c r="N195" s="32">
        <f t="shared" si="678"/>
        <v>0</v>
      </c>
      <c r="O195" s="32">
        <f t="shared" si="678"/>
        <v>0</v>
      </c>
      <c r="P195" s="32">
        <f t="shared" si="678"/>
        <v>0</v>
      </c>
      <c r="Q195" s="32">
        <f t="shared" si="678"/>
        <v>0</v>
      </c>
      <c r="R195" s="32">
        <f t="shared" si="678"/>
        <v>0</v>
      </c>
      <c r="S195" s="32">
        <f t="shared" si="678"/>
        <v>0</v>
      </c>
      <c r="T195" s="32">
        <f t="shared" si="678"/>
        <v>0</v>
      </c>
      <c r="U195" s="32">
        <f t="shared" si="678"/>
        <v>0</v>
      </c>
      <c r="V195" s="32">
        <f t="shared" si="678"/>
        <v>0</v>
      </c>
      <c r="W195" s="32">
        <f t="shared" si="678"/>
        <v>0</v>
      </c>
      <c r="X195" s="32">
        <f t="shared" si="678"/>
        <v>0</v>
      </c>
      <c r="Y195" s="32">
        <f t="shared" si="678"/>
        <v>0</v>
      </c>
      <c r="Z195" s="32">
        <f t="shared" si="678"/>
        <v>0</v>
      </c>
      <c r="AA195" s="32">
        <f t="shared" si="678"/>
        <v>0</v>
      </c>
      <c r="AB195" s="32">
        <f t="shared" si="678"/>
        <v>0</v>
      </c>
      <c r="AC195" s="32">
        <f t="shared" si="678"/>
        <v>0</v>
      </c>
      <c r="AD195" s="32">
        <f t="shared" si="678"/>
        <v>0</v>
      </c>
      <c r="AE195" s="32">
        <f t="shared" si="678"/>
        <v>0</v>
      </c>
      <c r="AF195" s="32">
        <f t="shared" si="678"/>
        <v>0</v>
      </c>
      <c r="AG195" s="32">
        <f t="shared" si="678"/>
        <v>0</v>
      </c>
      <c r="AH195" s="32">
        <f t="shared" si="678"/>
        <v>0</v>
      </c>
      <c r="AI195" s="32">
        <f t="shared" si="678"/>
        <v>0</v>
      </c>
      <c r="AJ195" s="32">
        <f t="shared" si="678"/>
        <v>0</v>
      </c>
      <c r="AK195" s="32">
        <f t="shared" ref="AK195:CV195" si="679" xml:space="preserve"> AK$192</f>
        <v>0</v>
      </c>
      <c r="AL195" s="32">
        <f t="shared" si="679"/>
        <v>0</v>
      </c>
      <c r="AM195" s="32">
        <f t="shared" si="679"/>
        <v>0</v>
      </c>
      <c r="AN195" s="32">
        <f t="shared" si="679"/>
        <v>0</v>
      </c>
      <c r="AO195" s="32">
        <f t="shared" si="679"/>
        <v>0</v>
      </c>
      <c r="AP195" s="32">
        <f t="shared" si="679"/>
        <v>0</v>
      </c>
      <c r="AQ195" s="32">
        <f t="shared" si="679"/>
        <v>0</v>
      </c>
      <c r="AR195" s="32">
        <f t="shared" si="679"/>
        <v>0</v>
      </c>
      <c r="AS195" s="32">
        <f t="shared" si="679"/>
        <v>0</v>
      </c>
      <c r="AT195" s="32">
        <f t="shared" si="679"/>
        <v>0</v>
      </c>
      <c r="AU195" s="32">
        <f t="shared" si="679"/>
        <v>0</v>
      </c>
      <c r="AV195" s="32">
        <f t="shared" si="679"/>
        <v>0</v>
      </c>
      <c r="AW195" s="32">
        <f t="shared" si="679"/>
        <v>0</v>
      </c>
      <c r="AX195" s="32">
        <f t="shared" si="679"/>
        <v>0</v>
      </c>
      <c r="AY195" s="32">
        <f t="shared" si="679"/>
        <v>0</v>
      </c>
      <c r="AZ195" s="32">
        <f t="shared" si="679"/>
        <v>0</v>
      </c>
      <c r="BA195" s="32">
        <f t="shared" si="679"/>
        <v>0</v>
      </c>
      <c r="BB195" s="32">
        <f t="shared" si="679"/>
        <v>0</v>
      </c>
      <c r="BC195" s="32">
        <f t="shared" si="679"/>
        <v>0</v>
      </c>
      <c r="BD195" s="32">
        <f t="shared" si="679"/>
        <v>0</v>
      </c>
      <c r="BE195" s="32">
        <f t="shared" si="679"/>
        <v>0</v>
      </c>
      <c r="BF195" s="32">
        <f t="shared" si="679"/>
        <v>0</v>
      </c>
      <c r="BG195" s="32">
        <f t="shared" si="679"/>
        <v>0</v>
      </c>
      <c r="BH195" s="32">
        <f t="shared" si="679"/>
        <v>0</v>
      </c>
      <c r="BI195" s="32">
        <f t="shared" si="679"/>
        <v>0</v>
      </c>
      <c r="BJ195" s="32">
        <f t="shared" si="679"/>
        <v>0</v>
      </c>
      <c r="BK195" s="32">
        <f t="shared" si="679"/>
        <v>0</v>
      </c>
      <c r="BL195" s="32">
        <f t="shared" si="679"/>
        <v>0</v>
      </c>
      <c r="BM195" s="32">
        <f t="shared" si="679"/>
        <v>0</v>
      </c>
      <c r="BN195" s="32">
        <f t="shared" si="679"/>
        <v>0</v>
      </c>
      <c r="BO195" s="32">
        <f t="shared" si="679"/>
        <v>0</v>
      </c>
      <c r="BP195" s="32">
        <f t="shared" si="679"/>
        <v>0</v>
      </c>
      <c r="BQ195" s="32">
        <f t="shared" si="679"/>
        <v>0</v>
      </c>
      <c r="BR195" s="32">
        <f t="shared" si="679"/>
        <v>0</v>
      </c>
      <c r="BS195" s="32">
        <f t="shared" si="679"/>
        <v>0</v>
      </c>
      <c r="BT195" s="32">
        <f t="shared" si="679"/>
        <v>0</v>
      </c>
      <c r="BU195" s="32">
        <f t="shared" si="679"/>
        <v>0</v>
      </c>
      <c r="BV195" s="32">
        <f t="shared" si="679"/>
        <v>0</v>
      </c>
      <c r="BW195" s="32">
        <f t="shared" si="679"/>
        <v>0</v>
      </c>
      <c r="BX195" s="32">
        <f t="shared" si="679"/>
        <v>0</v>
      </c>
      <c r="BY195" s="32">
        <f t="shared" si="679"/>
        <v>0</v>
      </c>
      <c r="BZ195" s="32">
        <f t="shared" si="679"/>
        <v>0</v>
      </c>
      <c r="CA195" s="32">
        <f t="shared" si="679"/>
        <v>0</v>
      </c>
      <c r="CB195" s="32">
        <f t="shared" si="679"/>
        <v>0</v>
      </c>
      <c r="CC195" s="32">
        <f t="shared" si="679"/>
        <v>0</v>
      </c>
      <c r="CD195" s="32">
        <f t="shared" si="679"/>
        <v>0</v>
      </c>
      <c r="CE195" s="32">
        <f t="shared" si="679"/>
        <v>0</v>
      </c>
      <c r="CF195" s="32">
        <f t="shared" si="679"/>
        <v>0</v>
      </c>
      <c r="CG195" s="32">
        <f t="shared" si="679"/>
        <v>0</v>
      </c>
      <c r="CH195" s="32">
        <f t="shared" si="679"/>
        <v>0</v>
      </c>
      <c r="CI195" s="32">
        <f t="shared" si="679"/>
        <v>0</v>
      </c>
      <c r="CJ195" s="32">
        <f t="shared" si="679"/>
        <v>0</v>
      </c>
      <c r="CK195" s="32">
        <f t="shared" si="679"/>
        <v>0</v>
      </c>
      <c r="CL195" s="32">
        <f t="shared" si="679"/>
        <v>0</v>
      </c>
      <c r="CM195" s="32">
        <f t="shared" si="679"/>
        <v>0</v>
      </c>
      <c r="CN195" s="32">
        <f t="shared" si="679"/>
        <v>0</v>
      </c>
      <c r="CO195" s="32">
        <f t="shared" si="679"/>
        <v>0</v>
      </c>
      <c r="CP195" s="32">
        <f t="shared" si="679"/>
        <v>0</v>
      </c>
      <c r="CQ195" s="32">
        <f t="shared" si="679"/>
        <v>0</v>
      </c>
      <c r="CR195" s="32">
        <f t="shared" si="679"/>
        <v>0</v>
      </c>
      <c r="CS195" s="32">
        <f t="shared" si="679"/>
        <v>0</v>
      </c>
      <c r="CT195" s="32">
        <f t="shared" si="679"/>
        <v>0</v>
      </c>
      <c r="CU195" s="32">
        <f t="shared" si="679"/>
        <v>0</v>
      </c>
      <c r="CV195" s="32">
        <f t="shared" si="679"/>
        <v>0</v>
      </c>
      <c r="CW195" s="32">
        <f t="shared" ref="CW195:FH195" si="680" xml:space="preserve"> CW$192</f>
        <v>0</v>
      </c>
      <c r="CX195" s="32">
        <f t="shared" si="680"/>
        <v>0</v>
      </c>
      <c r="CY195" s="32">
        <f t="shared" si="680"/>
        <v>0</v>
      </c>
      <c r="CZ195" s="32">
        <f t="shared" si="680"/>
        <v>0</v>
      </c>
      <c r="DA195" s="32">
        <f t="shared" si="680"/>
        <v>0</v>
      </c>
      <c r="DB195" s="32">
        <f t="shared" si="680"/>
        <v>0</v>
      </c>
      <c r="DC195" s="32">
        <f t="shared" si="680"/>
        <v>0</v>
      </c>
      <c r="DD195" s="32">
        <f t="shared" si="680"/>
        <v>0</v>
      </c>
      <c r="DE195" s="32">
        <f t="shared" si="680"/>
        <v>0</v>
      </c>
      <c r="DF195" s="32">
        <f t="shared" si="680"/>
        <v>0</v>
      </c>
      <c r="DG195" s="32">
        <f t="shared" si="680"/>
        <v>0</v>
      </c>
      <c r="DH195" s="32">
        <f t="shared" si="680"/>
        <v>0</v>
      </c>
      <c r="DI195" s="32">
        <f t="shared" si="680"/>
        <v>0</v>
      </c>
      <c r="DJ195" s="32">
        <f t="shared" si="680"/>
        <v>0</v>
      </c>
      <c r="DK195" s="32">
        <f t="shared" si="680"/>
        <v>0</v>
      </c>
      <c r="DL195" s="32">
        <f t="shared" si="680"/>
        <v>0</v>
      </c>
      <c r="DM195" s="32">
        <f t="shared" si="680"/>
        <v>0</v>
      </c>
      <c r="DN195" s="32">
        <f t="shared" si="680"/>
        <v>0</v>
      </c>
      <c r="DO195" s="32">
        <f t="shared" si="680"/>
        <v>0</v>
      </c>
      <c r="DP195" s="32">
        <f t="shared" si="680"/>
        <v>0</v>
      </c>
      <c r="DQ195" s="32">
        <f t="shared" si="680"/>
        <v>0</v>
      </c>
      <c r="DR195" s="32">
        <f t="shared" si="680"/>
        <v>0</v>
      </c>
      <c r="DS195" s="32">
        <f t="shared" si="680"/>
        <v>0</v>
      </c>
      <c r="DT195" s="32">
        <f t="shared" si="680"/>
        <v>0</v>
      </c>
      <c r="DU195" s="32">
        <f t="shared" si="680"/>
        <v>0</v>
      </c>
      <c r="DV195" s="32">
        <f t="shared" si="680"/>
        <v>0</v>
      </c>
      <c r="DW195" s="32">
        <f t="shared" si="680"/>
        <v>0</v>
      </c>
      <c r="DX195" s="32">
        <f t="shared" si="680"/>
        <v>0</v>
      </c>
      <c r="DY195" s="32">
        <f t="shared" si="680"/>
        <v>0</v>
      </c>
      <c r="DZ195" s="32">
        <f t="shared" si="680"/>
        <v>0</v>
      </c>
      <c r="EA195" s="32">
        <f t="shared" si="680"/>
        <v>0</v>
      </c>
      <c r="EB195" s="32">
        <f t="shared" si="680"/>
        <v>0</v>
      </c>
      <c r="EC195" s="32">
        <f t="shared" si="680"/>
        <v>0</v>
      </c>
      <c r="ED195" s="32">
        <f t="shared" si="680"/>
        <v>0</v>
      </c>
      <c r="EE195" s="32">
        <f t="shared" si="680"/>
        <v>0</v>
      </c>
      <c r="EF195" s="32">
        <f t="shared" si="680"/>
        <v>0</v>
      </c>
      <c r="EG195" s="32">
        <f t="shared" si="680"/>
        <v>0</v>
      </c>
      <c r="EH195" s="32">
        <f t="shared" si="680"/>
        <v>0</v>
      </c>
      <c r="EI195" s="32">
        <f t="shared" si="680"/>
        <v>0</v>
      </c>
      <c r="EJ195" s="32">
        <f t="shared" si="680"/>
        <v>0</v>
      </c>
      <c r="EK195" s="32">
        <f t="shared" si="680"/>
        <v>0</v>
      </c>
      <c r="EL195" s="32">
        <f t="shared" si="680"/>
        <v>0</v>
      </c>
      <c r="EM195" s="32">
        <f t="shared" si="680"/>
        <v>0</v>
      </c>
      <c r="EN195" s="32">
        <f t="shared" si="680"/>
        <v>0</v>
      </c>
      <c r="EO195" s="32">
        <f t="shared" si="680"/>
        <v>0</v>
      </c>
      <c r="EP195" s="32">
        <f t="shared" si="680"/>
        <v>0</v>
      </c>
      <c r="EQ195" s="32">
        <f t="shared" si="680"/>
        <v>0</v>
      </c>
      <c r="ER195" s="32">
        <f t="shared" si="680"/>
        <v>0</v>
      </c>
      <c r="ES195" s="32">
        <f t="shared" si="680"/>
        <v>0</v>
      </c>
      <c r="ET195" s="32">
        <f t="shared" si="680"/>
        <v>0</v>
      </c>
      <c r="EU195" s="32">
        <f t="shared" si="680"/>
        <v>0</v>
      </c>
      <c r="EV195" s="32">
        <f t="shared" si="680"/>
        <v>0</v>
      </c>
      <c r="EW195" s="32">
        <f t="shared" si="680"/>
        <v>0</v>
      </c>
      <c r="EX195" s="32">
        <f t="shared" si="680"/>
        <v>0</v>
      </c>
      <c r="EY195" s="32">
        <f t="shared" si="680"/>
        <v>0</v>
      </c>
      <c r="EZ195" s="32">
        <f t="shared" si="680"/>
        <v>0</v>
      </c>
      <c r="FA195" s="32">
        <f t="shared" si="680"/>
        <v>0</v>
      </c>
      <c r="FB195" s="32">
        <f t="shared" si="680"/>
        <v>0</v>
      </c>
      <c r="FC195" s="32">
        <f t="shared" si="680"/>
        <v>0</v>
      </c>
      <c r="FD195" s="32">
        <f t="shared" si="680"/>
        <v>0</v>
      </c>
      <c r="FE195" s="32">
        <f t="shared" si="680"/>
        <v>0</v>
      </c>
      <c r="FF195" s="32">
        <f t="shared" si="680"/>
        <v>0</v>
      </c>
      <c r="FG195" s="32">
        <f t="shared" si="680"/>
        <v>0</v>
      </c>
      <c r="FH195" s="32">
        <f t="shared" si="680"/>
        <v>0</v>
      </c>
      <c r="FI195" s="32">
        <f t="shared" ref="FI195:GJ195" si="681" xml:space="preserve"> FI$192</f>
        <v>0</v>
      </c>
      <c r="FJ195" s="32">
        <f t="shared" si="681"/>
        <v>0</v>
      </c>
      <c r="FK195" s="32">
        <f t="shared" si="681"/>
        <v>0</v>
      </c>
      <c r="FL195" s="32">
        <f t="shared" si="681"/>
        <v>0</v>
      </c>
      <c r="FM195" s="32">
        <f t="shared" si="681"/>
        <v>0</v>
      </c>
      <c r="FN195" s="32">
        <f t="shared" si="681"/>
        <v>0</v>
      </c>
      <c r="FO195" s="32">
        <f t="shared" si="681"/>
        <v>0</v>
      </c>
      <c r="FP195" s="32">
        <f t="shared" si="681"/>
        <v>0</v>
      </c>
      <c r="FQ195" s="32">
        <f t="shared" si="681"/>
        <v>0</v>
      </c>
      <c r="FR195" s="32">
        <f t="shared" si="681"/>
        <v>0</v>
      </c>
      <c r="FS195" s="32">
        <f t="shared" si="681"/>
        <v>0</v>
      </c>
      <c r="FT195" s="32">
        <f t="shared" si="681"/>
        <v>0</v>
      </c>
      <c r="FU195" s="32">
        <f t="shared" si="681"/>
        <v>0</v>
      </c>
      <c r="FV195" s="32">
        <f t="shared" si="681"/>
        <v>0</v>
      </c>
      <c r="FW195" s="32">
        <f t="shared" si="681"/>
        <v>0</v>
      </c>
      <c r="FX195" s="32">
        <f t="shared" si="681"/>
        <v>0</v>
      </c>
      <c r="FY195" s="32">
        <f t="shared" si="681"/>
        <v>0</v>
      </c>
      <c r="FZ195" s="32">
        <f t="shared" si="681"/>
        <v>0</v>
      </c>
      <c r="GA195" s="32">
        <f t="shared" si="681"/>
        <v>0</v>
      </c>
      <c r="GB195" s="32">
        <f t="shared" si="681"/>
        <v>0</v>
      </c>
      <c r="GC195" s="32">
        <f t="shared" si="681"/>
        <v>0</v>
      </c>
      <c r="GD195" s="32">
        <f t="shared" si="681"/>
        <v>0</v>
      </c>
      <c r="GE195" s="32">
        <f t="shared" si="681"/>
        <v>0</v>
      </c>
      <c r="GF195" s="32">
        <f t="shared" si="681"/>
        <v>0</v>
      </c>
      <c r="GG195" s="32">
        <f t="shared" si="681"/>
        <v>0</v>
      </c>
      <c r="GH195" s="32">
        <f t="shared" si="681"/>
        <v>0</v>
      </c>
      <c r="GI195" s="32">
        <f t="shared" si="681"/>
        <v>0</v>
      </c>
      <c r="GJ195" s="32">
        <f t="shared" si="681"/>
        <v>0</v>
      </c>
    </row>
    <row r="196" spans="1:192" s="639" customFormat="1" ht="13" customHeight="1" x14ac:dyDescent="0.25">
      <c r="A196" s="518"/>
      <c r="B196" s="518"/>
      <c r="C196" s="518"/>
      <c r="D196" s="518"/>
      <c r="E196" s="692" t="s">
        <v>574</v>
      </c>
      <c r="F196" s="692"/>
      <c r="G196" s="692" t="str">
        <f xml:space="preserve"> SMU</f>
        <v>$ 000s</v>
      </c>
      <c r="H196" s="692">
        <f xml:space="preserve"> SUM(J196:GJ196)</f>
        <v>93184.82088505046</v>
      </c>
      <c r="I196" s="692"/>
      <c r="J196" s="692">
        <f>SUM(J194:J195)</f>
        <v>0</v>
      </c>
      <c r="K196" s="692">
        <f t="shared" ref="K196:BD196" si="682">SUM(K194:K195)</f>
        <v>0</v>
      </c>
      <c r="L196" s="692">
        <f t="shared" si="682"/>
        <v>0</v>
      </c>
      <c r="M196" s="692">
        <f t="shared" si="682"/>
        <v>0</v>
      </c>
      <c r="N196" s="692">
        <f t="shared" si="682"/>
        <v>0</v>
      </c>
      <c r="O196" s="692">
        <f t="shared" si="682"/>
        <v>0</v>
      </c>
      <c r="P196" s="692">
        <f t="shared" si="682"/>
        <v>93184.82088505046</v>
      </c>
      <c r="Q196" s="692">
        <f t="shared" si="682"/>
        <v>0</v>
      </c>
      <c r="R196" s="692">
        <f t="shared" si="682"/>
        <v>0</v>
      </c>
      <c r="S196" s="692">
        <f t="shared" si="682"/>
        <v>0</v>
      </c>
      <c r="T196" s="692">
        <f t="shared" si="682"/>
        <v>0</v>
      </c>
      <c r="U196" s="692">
        <f t="shared" si="682"/>
        <v>0</v>
      </c>
      <c r="V196" s="692">
        <f t="shared" si="682"/>
        <v>0</v>
      </c>
      <c r="W196" s="692">
        <f t="shared" si="682"/>
        <v>0</v>
      </c>
      <c r="X196" s="692">
        <f t="shared" si="682"/>
        <v>0</v>
      </c>
      <c r="Y196" s="692">
        <f t="shared" si="682"/>
        <v>0</v>
      </c>
      <c r="Z196" s="692">
        <f t="shared" si="682"/>
        <v>0</v>
      </c>
      <c r="AA196" s="692">
        <f t="shared" si="682"/>
        <v>0</v>
      </c>
      <c r="AB196" s="692">
        <f t="shared" si="682"/>
        <v>0</v>
      </c>
      <c r="AC196" s="692">
        <f t="shared" si="682"/>
        <v>0</v>
      </c>
      <c r="AD196" s="692">
        <f t="shared" si="682"/>
        <v>0</v>
      </c>
      <c r="AE196" s="692">
        <f t="shared" si="682"/>
        <v>0</v>
      </c>
      <c r="AF196" s="692">
        <f t="shared" si="682"/>
        <v>0</v>
      </c>
      <c r="AG196" s="692">
        <f t="shared" si="682"/>
        <v>0</v>
      </c>
      <c r="AH196" s="692">
        <f t="shared" si="682"/>
        <v>0</v>
      </c>
      <c r="AI196" s="692">
        <f t="shared" si="682"/>
        <v>0</v>
      </c>
      <c r="AJ196" s="692">
        <f t="shared" si="682"/>
        <v>0</v>
      </c>
      <c r="AK196" s="692">
        <f t="shared" si="682"/>
        <v>0</v>
      </c>
      <c r="AL196" s="692">
        <f t="shared" si="682"/>
        <v>0</v>
      </c>
      <c r="AM196" s="692">
        <f t="shared" si="682"/>
        <v>0</v>
      </c>
      <c r="AN196" s="692">
        <f t="shared" si="682"/>
        <v>0</v>
      </c>
      <c r="AO196" s="692">
        <f t="shared" si="682"/>
        <v>0</v>
      </c>
      <c r="AP196" s="692">
        <f t="shared" si="682"/>
        <v>0</v>
      </c>
      <c r="AQ196" s="692">
        <f t="shared" si="682"/>
        <v>0</v>
      </c>
      <c r="AR196" s="692">
        <f t="shared" si="682"/>
        <v>0</v>
      </c>
      <c r="AS196" s="692">
        <f t="shared" si="682"/>
        <v>0</v>
      </c>
      <c r="AT196" s="692">
        <f t="shared" si="682"/>
        <v>0</v>
      </c>
      <c r="AU196" s="692">
        <f t="shared" si="682"/>
        <v>0</v>
      </c>
      <c r="AV196" s="692">
        <f t="shared" si="682"/>
        <v>0</v>
      </c>
      <c r="AW196" s="692">
        <f t="shared" si="682"/>
        <v>0</v>
      </c>
      <c r="AX196" s="692">
        <f t="shared" si="682"/>
        <v>0</v>
      </c>
      <c r="AY196" s="692">
        <f t="shared" si="682"/>
        <v>0</v>
      </c>
      <c r="AZ196" s="692">
        <f t="shared" si="682"/>
        <v>0</v>
      </c>
      <c r="BA196" s="692">
        <f t="shared" si="682"/>
        <v>0</v>
      </c>
      <c r="BB196" s="692">
        <f t="shared" si="682"/>
        <v>0</v>
      </c>
      <c r="BC196" s="692">
        <f t="shared" si="682"/>
        <v>0</v>
      </c>
      <c r="BD196" s="692">
        <f t="shared" si="682"/>
        <v>0</v>
      </c>
      <c r="BE196" s="692">
        <f t="shared" ref="BE196:DP196" si="683">SUM(BE194:BE195)</f>
        <v>0</v>
      </c>
      <c r="BF196" s="692">
        <f t="shared" si="683"/>
        <v>0</v>
      </c>
      <c r="BG196" s="692">
        <f t="shared" si="683"/>
        <v>0</v>
      </c>
      <c r="BH196" s="692">
        <f t="shared" si="683"/>
        <v>0</v>
      </c>
      <c r="BI196" s="692">
        <f t="shared" si="683"/>
        <v>0</v>
      </c>
      <c r="BJ196" s="692">
        <f t="shared" si="683"/>
        <v>0</v>
      </c>
      <c r="BK196" s="692">
        <f t="shared" si="683"/>
        <v>0</v>
      </c>
      <c r="BL196" s="692">
        <f t="shared" si="683"/>
        <v>0</v>
      </c>
      <c r="BM196" s="692">
        <f t="shared" si="683"/>
        <v>0</v>
      </c>
      <c r="BN196" s="692">
        <f t="shared" si="683"/>
        <v>0</v>
      </c>
      <c r="BO196" s="692">
        <f t="shared" si="683"/>
        <v>0</v>
      </c>
      <c r="BP196" s="692">
        <f t="shared" si="683"/>
        <v>0</v>
      </c>
      <c r="BQ196" s="692">
        <f t="shared" si="683"/>
        <v>0</v>
      </c>
      <c r="BR196" s="692">
        <f t="shared" si="683"/>
        <v>0</v>
      </c>
      <c r="BS196" s="692">
        <f t="shared" si="683"/>
        <v>0</v>
      </c>
      <c r="BT196" s="692">
        <f t="shared" si="683"/>
        <v>0</v>
      </c>
      <c r="BU196" s="692">
        <f t="shared" si="683"/>
        <v>0</v>
      </c>
      <c r="BV196" s="692">
        <f t="shared" si="683"/>
        <v>0</v>
      </c>
      <c r="BW196" s="692">
        <f t="shared" si="683"/>
        <v>0</v>
      </c>
      <c r="BX196" s="692">
        <f t="shared" si="683"/>
        <v>0</v>
      </c>
      <c r="BY196" s="692">
        <f t="shared" si="683"/>
        <v>0</v>
      </c>
      <c r="BZ196" s="692">
        <f t="shared" si="683"/>
        <v>0</v>
      </c>
      <c r="CA196" s="692">
        <f t="shared" si="683"/>
        <v>0</v>
      </c>
      <c r="CB196" s="692">
        <f t="shared" si="683"/>
        <v>0</v>
      </c>
      <c r="CC196" s="692">
        <f t="shared" si="683"/>
        <v>0</v>
      </c>
      <c r="CD196" s="692">
        <f t="shared" si="683"/>
        <v>0</v>
      </c>
      <c r="CE196" s="692">
        <f t="shared" si="683"/>
        <v>0</v>
      </c>
      <c r="CF196" s="692">
        <f t="shared" si="683"/>
        <v>0</v>
      </c>
      <c r="CG196" s="692">
        <f t="shared" si="683"/>
        <v>0</v>
      </c>
      <c r="CH196" s="692">
        <f t="shared" si="683"/>
        <v>0</v>
      </c>
      <c r="CI196" s="692">
        <f t="shared" si="683"/>
        <v>0</v>
      </c>
      <c r="CJ196" s="692">
        <f t="shared" si="683"/>
        <v>0</v>
      </c>
      <c r="CK196" s="692">
        <f t="shared" si="683"/>
        <v>0</v>
      </c>
      <c r="CL196" s="692">
        <f t="shared" si="683"/>
        <v>0</v>
      </c>
      <c r="CM196" s="692">
        <f t="shared" si="683"/>
        <v>0</v>
      </c>
      <c r="CN196" s="692">
        <f t="shared" si="683"/>
        <v>0</v>
      </c>
      <c r="CO196" s="692">
        <f t="shared" si="683"/>
        <v>0</v>
      </c>
      <c r="CP196" s="692">
        <f t="shared" si="683"/>
        <v>0</v>
      </c>
      <c r="CQ196" s="692">
        <f t="shared" si="683"/>
        <v>0</v>
      </c>
      <c r="CR196" s="692">
        <f t="shared" si="683"/>
        <v>0</v>
      </c>
      <c r="CS196" s="692">
        <f t="shared" si="683"/>
        <v>0</v>
      </c>
      <c r="CT196" s="692">
        <f t="shared" si="683"/>
        <v>0</v>
      </c>
      <c r="CU196" s="692">
        <f t="shared" si="683"/>
        <v>0</v>
      </c>
      <c r="CV196" s="692">
        <f t="shared" si="683"/>
        <v>0</v>
      </c>
      <c r="CW196" s="692">
        <f t="shared" si="683"/>
        <v>0</v>
      </c>
      <c r="CX196" s="692">
        <f t="shared" si="683"/>
        <v>0</v>
      </c>
      <c r="CY196" s="692">
        <f t="shared" si="683"/>
        <v>0</v>
      </c>
      <c r="CZ196" s="692">
        <f t="shared" si="683"/>
        <v>0</v>
      </c>
      <c r="DA196" s="692">
        <f t="shared" si="683"/>
        <v>0</v>
      </c>
      <c r="DB196" s="692">
        <f t="shared" si="683"/>
        <v>0</v>
      </c>
      <c r="DC196" s="692">
        <f t="shared" si="683"/>
        <v>0</v>
      </c>
      <c r="DD196" s="692">
        <f t="shared" si="683"/>
        <v>0</v>
      </c>
      <c r="DE196" s="692">
        <f t="shared" si="683"/>
        <v>0</v>
      </c>
      <c r="DF196" s="692">
        <f t="shared" si="683"/>
        <v>0</v>
      </c>
      <c r="DG196" s="692">
        <f t="shared" si="683"/>
        <v>0</v>
      </c>
      <c r="DH196" s="692">
        <f t="shared" si="683"/>
        <v>0</v>
      </c>
      <c r="DI196" s="692">
        <f t="shared" si="683"/>
        <v>0</v>
      </c>
      <c r="DJ196" s="692">
        <f t="shared" si="683"/>
        <v>0</v>
      </c>
      <c r="DK196" s="692">
        <f t="shared" si="683"/>
        <v>0</v>
      </c>
      <c r="DL196" s="692">
        <f t="shared" si="683"/>
        <v>0</v>
      </c>
      <c r="DM196" s="692">
        <f t="shared" si="683"/>
        <v>0</v>
      </c>
      <c r="DN196" s="692">
        <f t="shared" si="683"/>
        <v>0</v>
      </c>
      <c r="DO196" s="692">
        <f t="shared" si="683"/>
        <v>0</v>
      </c>
      <c r="DP196" s="692">
        <f t="shared" si="683"/>
        <v>0</v>
      </c>
      <c r="DQ196" s="692">
        <f t="shared" ref="DQ196:GB196" si="684">SUM(DQ194:DQ195)</f>
        <v>0</v>
      </c>
      <c r="DR196" s="692">
        <f t="shared" si="684"/>
        <v>0</v>
      </c>
      <c r="DS196" s="692">
        <f t="shared" si="684"/>
        <v>0</v>
      </c>
      <c r="DT196" s="692">
        <f t="shared" si="684"/>
        <v>0</v>
      </c>
      <c r="DU196" s="692">
        <f t="shared" si="684"/>
        <v>0</v>
      </c>
      <c r="DV196" s="692">
        <f t="shared" si="684"/>
        <v>0</v>
      </c>
      <c r="DW196" s="692">
        <f t="shared" si="684"/>
        <v>0</v>
      </c>
      <c r="DX196" s="692">
        <f t="shared" si="684"/>
        <v>0</v>
      </c>
      <c r="DY196" s="692">
        <f t="shared" si="684"/>
        <v>0</v>
      </c>
      <c r="DZ196" s="692">
        <f t="shared" si="684"/>
        <v>0</v>
      </c>
      <c r="EA196" s="692">
        <f t="shared" si="684"/>
        <v>0</v>
      </c>
      <c r="EB196" s="692">
        <f t="shared" si="684"/>
        <v>0</v>
      </c>
      <c r="EC196" s="692">
        <f t="shared" si="684"/>
        <v>0</v>
      </c>
      <c r="ED196" s="692">
        <f t="shared" si="684"/>
        <v>0</v>
      </c>
      <c r="EE196" s="692">
        <f t="shared" si="684"/>
        <v>0</v>
      </c>
      <c r="EF196" s="692">
        <f t="shared" si="684"/>
        <v>0</v>
      </c>
      <c r="EG196" s="692">
        <f t="shared" si="684"/>
        <v>0</v>
      </c>
      <c r="EH196" s="692">
        <f t="shared" si="684"/>
        <v>0</v>
      </c>
      <c r="EI196" s="692">
        <f t="shared" si="684"/>
        <v>0</v>
      </c>
      <c r="EJ196" s="692">
        <f t="shared" si="684"/>
        <v>0</v>
      </c>
      <c r="EK196" s="692">
        <f t="shared" si="684"/>
        <v>0</v>
      </c>
      <c r="EL196" s="692">
        <f t="shared" si="684"/>
        <v>0</v>
      </c>
      <c r="EM196" s="692">
        <f t="shared" si="684"/>
        <v>0</v>
      </c>
      <c r="EN196" s="692">
        <f t="shared" si="684"/>
        <v>0</v>
      </c>
      <c r="EO196" s="692">
        <f t="shared" si="684"/>
        <v>0</v>
      </c>
      <c r="EP196" s="692">
        <f t="shared" si="684"/>
        <v>0</v>
      </c>
      <c r="EQ196" s="692">
        <f t="shared" si="684"/>
        <v>0</v>
      </c>
      <c r="ER196" s="692">
        <f t="shared" si="684"/>
        <v>0</v>
      </c>
      <c r="ES196" s="692">
        <f t="shared" si="684"/>
        <v>0</v>
      </c>
      <c r="ET196" s="692">
        <f t="shared" si="684"/>
        <v>0</v>
      </c>
      <c r="EU196" s="692">
        <f t="shared" si="684"/>
        <v>0</v>
      </c>
      <c r="EV196" s="692">
        <f t="shared" si="684"/>
        <v>0</v>
      </c>
      <c r="EW196" s="692">
        <f t="shared" si="684"/>
        <v>0</v>
      </c>
      <c r="EX196" s="692">
        <f t="shared" si="684"/>
        <v>0</v>
      </c>
      <c r="EY196" s="692">
        <f t="shared" si="684"/>
        <v>0</v>
      </c>
      <c r="EZ196" s="692">
        <f t="shared" si="684"/>
        <v>0</v>
      </c>
      <c r="FA196" s="692">
        <f t="shared" si="684"/>
        <v>0</v>
      </c>
      <c r="FB196" s="692">
        <f t="shared" si="684"/>
        <v>0</v>
      </c>
      <c r="FC196" s="692">
        <f t="shared" si="684"/>
        <v>0</v>
      </c>
      <c r="FD196" s="692">
        <f t="shared" si="684"/>
        <v>0</v>
      </c>
      <c r="FE196" s="692">
        <f t="shared" si="684"/>
        <v>0</v>
      </c>
      <c r="FF196" s="692">
        <f t="shared" si="684"/>
        <v>0</v>
      </c>
      <c r="FG196" s="692">
        <f t="shared" si="684"/>
        <v>0</v>
      </c>
      <c r="FH196" s="692">
        <f t="shared" si="684"/>
        <v>0</v>
      </c>
      <c r="FI196" s="692">
        <f t="shared" si="684"/>
        <v>0</v>
      </c>
      <c r="FJ196" s="692">
        <f t="shared" si="684"/>
        <v>0</v>
      </c>
      <c r="FK196" s="692">
        <f t="shared" si="684"/>
        <v>0</v>
      </c>
      <c r="FL196" s="692">
        <f t="shared" si="684"/>
        <v>0</v>
      </c>
      <c r="FM196" s="692">
        <f t="shared" si="684"/>
        <v>0</v>
      </c>
      <c r="FN196" s="692">
        <f t="shared" si="684"/>
        <v>0</v>
      </c>
      <c r="FO196" s="692">
        <f t="shared" si="684"/>
        <v>0</v>
      </c>
      <c r="FP196" s="692">
        <f t="shared" si="684"/>
        <v>0</v>
      </c>
      <c r="FQ196" s="692">
        <f t="shared" si="684"/>
        <v>0</v>
      </c>
      <c r="FR196" s="692">
        <f t="shared" si="684"/>
        <v>0</v>
      </c>
      <c r="FS196" s="692">
        <f t="shared" si="684"/>
        <v>0</v>
      </c>
      <c r="FT196" s="692">
        <f t="shared" si="684"/>
        <v>0</v>
      </c>
      <c r="FU196" s="692">
        <f t="shared" si="684"/>
        <v>0</v>
      </c>
      <c r="FV196" s="692">
        <f t="shared" si="684"/>
        <v>0</v>
      </c>
      <c r="FW196" s="692">
        <f t="shared" si="684"/>
        <v>0</v>
      </c>
      <c r="FX196" s="692">
        <f t="shared" si="684"/>
        <v>0</v>
      </c>
      <c r="FY196" s="692">
        <f t="shared" si="684"/>
        <v>0</v>
      </c>
      <c r="FZ196" s="692">
        <f t="shared" si="684"/>
        <v>0</v>
      </c>
      <c r="GA196" s="692">
        <f t="shared" si="684"/>
        <v>0</v>
      </c>
      <c r="GB196" s="692">
        <f t="shared" si="684"/>
        <v>0</v>
      </c>
      <c r="GC196" s="692">
        <f t="shared" ref="GC196:GJ196" si="685">SUM(GC194:GC195)</f>
        <v>0</v>
      </c>
      <c r="GD196" s="692">
        <f t="shared" si="685"/>
        <v>0</v>
      </c>
      <c r="GE196" s="692">
        <f t="shared" si="685"/>
        <v>0</v>
      </c>
      <c r="GF196" s="692">
        <f t="shared" si="685"/>
        <v>0</v>
      </c>
      <c r="GG196" s="692">
        <f t="shared" si="685"/>
        <v>0</v>
      </c>
      <c r="GH196" s="692">
        <f t="shared" si="685"/>
        <v>0</v>
      </c>
      <c r="GI196" s="692">
        <f t="shared" si="685"/>
        <v>0</v>
      </c>
      <c r="GJ196" s="692">
        <f t="shared" si="685"/>
        <v>0</v>
      </c>
    </row>
    <row r="197" spans="1:192" s="193" customFormat="1" ht="13" customHeight="1" x14ac:dyDescent="0.25">
      <c r="A197" s="655"/>
      <c r="B197" s="655"/>
      <c r="C197" s="655"/>
      <c r="D197" s="655"/>
      <c r="E197" s="658" t="str">
        <f xml:space="preserve"> LEFT(E196, LEN(E196) - 4)</f>
        <v>Equity bridge repayment</v>
      </c>
      <c r="F197" s="654"/>
      <c r="G197" s="658" t="str">
        <f>SMU</f>
        <v>$ 000s</v>
      </c>
      <c r="H197" s="658">
        <f xml:space="preserve"> SUM(J197:GJ197)</f>
        <v>-93184.82088505046</v>
      </c>
      <c r="I197" s="654"/>
      <c r="J197" s="658">
        <f t="shared" ref="J197:AO197" si="686" xml:space="preserve"> -1 * J196</f>
        <v>0</v>
      </c>
      <c r="K197" s="658">
        <f t="shared" si="686"/>
        <v>0</v>
      </c>
      <c r="L197" s="658">
        <f t="shared" si="686"/>
        <v>0</v>
      </c>
      <c r="M197" s="658">
        <f t="shared" si="686"/>
        <v>0</v>
      </c>
      <c r="N197" s="658">
        <f t="shared" si="686"/>
        <v>0</v>
      </c>
      <c r="O197" s="658">
        <f t="shared" si="686"/>
        <v>0</v>
      </c>
      <c r="P197" s="658">
        <f t="shared" si="686"/>
        <v>-93184.82088505046</v>
      </c>
      <c r="Q197" s="658">
        <f t="shared" si="686"/>
        <v>0</v>
      </c>
      <c r="R197" s="658">
        <f t="shared" si="686"/>
        <v>0</v>
      </c>
      <c r="S197" s="658">
        <f t="shared" si="686"/>
        <v>0</v>
      </c>
      <c r="T197" s="658">
        <f t="shared" si="686"/>
        <v>0</v>
      </c>
      <c r="U197" s="658">
        <f t="shared" si="686"/>
        <v>0</v>
      </c>
      <c r="V197" s="658">
        <f t="shared" si="686"/>
        <v>0</v>
      </c>
      <c r="W197" s="658">
        <f t="shared" si="686"/>
        <v>0</v>
      </c>
      <c r="X197" s="658">
        <f t="shared" si="686"/>
        <v>0</v>
      </c>
      <c r="Y197" s="658">
        <f t="shared" si="686"/>
        <v>0</v>
      </c>
      <c r="Z197" s="658">
        <f t="shared" si="686"/>
        <v>0</v>
      </c>
      <c r="AA197" s="658">
        <f t="shared" si="686"/>
        <v>0</v>
      </c>
      <c r="AB197" s="658">
        <f t="shared" si="686"/>
        <v>0</v>
      </c>
      <c r="AC197" s="658">
        <f t="shared" si="686"/>
        <v>0</v>
      </c>
      <c r="AD197" s="658">
        <f t="shared" si="686"/>
        <v>0</v>
      </c>
      <c r="AE197" s="658">
        <f t="shared" si="686"/>
        <v>0</v>
      </c>
      <c r="AF197" s="658">
        <f t="shared" si="686"/>
        <v>0</v>
      </c>
      <c r="AG197" s="658">
        <f t="shared" si="686"/>
        <v>0</v>
      </c>
      <c r="AH197" s="658">
        <f t="shared" si="686"/>
        <v>0</v>
      </c>
      <c r="AI197" s="658">
        <f t="shared" si="686"/>
        <v>0</v>
      </c>
      <c r="AJ197" s="658">
        <f t="shared" si="686"/>
        <v>0</v>
      </c>
      <c r="AK197" s="658">
        <f t="shared" si="686"/>
        <v>0</v>
      </c>
      <c r="AL197" s="658">
        <f t="shared" si="686"/>
        <v>0</v>
      </c>
      <c r="AM197" s="658">
        <f t="shared" si="686"/>
        <v>0</v>
      </c>
      <c r="AN197" s="658">
        <f t="shared" si="686"/>
        <v>0</v>
      </c>
      <c r="AO197" s="658">
        <f t="shared" si="686"/>
        <v>0</v>
      </c>
      <c r="AP197" s="658">
        <f t="shared" ref="AP197:BD197" si="687" xml:space="preserve"> -1 * AP196</f>
        <v>0</v>
      </c>
      <c r="AQ197" s="658">
        <f t="shared" si="687"/>
        <v>0</v>
      </c>
      <c r="AR197" s="658">
        <f t="shared" si="687"/>
        <v>0</v>
      </c>
      <c r="AS197" s="658">
        <f t="shared" si="687"/>
        <v>0</v>
      </c>
      <c r="AT197" s="658">
        <f t="shared" si="687"/>
        <v>0</v>
      </c>
      <c r="AU197" s="658">
        <f t="shared" si="687"/>
        <v>0</v>
      </c>
      <c r="AV197" s="658">
        <f t="shared" si="687"/>
        <v>0</v>
      </c>
      <c r="AW197" s="658">
        <f t="shared" si="687"/>
        <v>0</v>
      </c>
      <c r="AX197" s="658">
        <f t="shared" si="687"/>
        <v>0</v>
      </c>
      <c r="AY197" s="658">
        <f t="shared" si="687"/>
        <v>0</v>
      </c>
      <c r="AZ197" s="658">
        <f t="shared" si="687"/>
        <v>0</v>
      </c>
      <c r="BA197" s="658">
        <f t="shared" si="687"/>
        <v>0</v>
      </c>
      <c r="BB197" s="658">
        <f t="shared" si="687"/>
        <v>0</v>
      </c>
      <c r="BC197" s="658">
        <f t="shared" si="687"/>
        <v>0</v>
      </c>
      <c r="BD197" s="658">
        <f t="shared" si="687"/>
        <v>0</v>
      </c>
      <c r="BE197" s="658">
        <f t="shared" ref="BE197:DP197" si="688" xml:space="preserve"> -1 * BE196</f>
        <v>0</v>
      </c>
      <c r="BF197" s="658">
        <f t="shared" si="688"/>
        <v>0</v>
      </c>
      <c r="BG197" s="658">
        <f t="shared" si="688"/>
        <v>0</v>
      </c>
      <c r="BH197" s="658">
        <f t="shared" si="688"/>
        <v>0</v>
      </c>
      <c r="BI197" s="658">
        <f t="shared" si="688"/>
        <v>0</v>
      </c>
      <c r="BJ197" s="658">
        <f t="shared" si="688"/>
        <v>0</v>
      </c>
      <c r="BK197" s="658">
        <f t="shared" si="688"/>
        <v>0</v>
      </c>
      <c r="BL197" s="658">
        <f t="shared" si="688"/>
        <v>0</v>
      </c>
      <c r="BM197" s="658">
        <f t="shared" si="688"/>
        <v>0</v>
      </c>
      <c r="BN197" s="658">
        <f t="shared" si="688"/>
        <v>0</v>
      </c>
      <c r="BO197" s="658">
        <f t="shared" si="688"/>
        <v>0</v>
      </c>
      <c r="BP197" s="658">
        <f t="shared" si="688"/>
        <v>0</v>
      </c>
      <c r="BQ197" s="658">
        <f t="shared" si="688"/>
        <v>0</v>
      </c>
      <c r="BR197" s="658">
        <f t="shared" si="688"/>
        <v>0</v>
      </c>
      <c r="BS197" s="658">
        <f t="shared" si="688"/>
        <v>0</v>
      </c>
      <c r="BT197" s="658">
        <f t="shared" si="688"/>
        <v>0</v>
      </c>
      <c r="BU197" s="658">
        <f t="shared" si="688"/>
        <v>0</v>
      </c>
      <c r="BV197" s="658">
        <f t="shared" si="688"/>
        <v>0</v>
      </c>
      <c r="BW197" s="658">
        <f t="shared" si="688"/>
        <v>0</v>
      </c>
      <c r="BX197" s="658">
        <f t="shared" si="688"/>
        <v>0</v>
      </c>
      <c r="BY197" s="658">
        <f t="shared" si="688"/>
        <v>0</v>
      </c>
      <c r="BZ197" s="658">
        <f t="shared" si="688"/>
        <v>0</v>
      </c>
      <c r="CA197" s="658">
        <f t="shared" si="688"/>
        <v>0</v>
      </c>
      <c r="CB197" s="658">
        <f t="shared" si="688"/>
        <v>0</v>
      </c>
      <c r="CC197" s="658">
        <f t="shared" si="688"/>
        <v>0</v>
      </c>
      <c r="CD197" s="658">
        <f t="shared" si="688"/>
        <v>0</v>
      </c>
      <c r="CE197" s="658">
        <f t="shared" si="688"/>
        <v>0</v>
      </c>
      <c r="CF197" s="658">
        <f t="shared" si="688"/>
        <v>0</v>
      </c>
      <c r="CG197" s="658">
        <f t="shared" si="688"/>
        <v>0</v>
      </c>
      <c r="CH197" s="658">
        <f t="shared" si="688"/>
        <v>0</v>
      </c>
      <c r="CI197" s="658">
        <f t="shared" si="688"/>
        <v>0</v>
      </c>
      <c r="CJ197" s="658">
        <f t="shared" si="688"/>
        <v>0</v>
      </c>
      <c r="CK197" s="658">
        <f t="shared" si="688"/>
        <v>0</v>
      </c>
      <c r="CL197" s="658">
        <f t="shared" si="688"/>
        <v>0</v>
      </c>
      <c r="CM197" s="658">
        <f t="shared" si="688"/>
        <v>0</v>
      </c>
      <c r="CN197" s="658">
        <f t="shared" si="688"/>
        <v>0</v>
      </c>
      <c r="CO197" s="658">
        <f t="shared" si="688"/>
        <v>0</v>
      </c>
      <c r="CP197" s="658">
        <f t="shared" si="688"/>
        <v>0</v>
      </c>
      <c r="CQ197" s="658">
        <f t="shared" si="688"/>
        <v>0</v>
      </c>
      <c r="CR197" s="658">
        <f t="shared" si="688"/>
        <v>0</v>
      </c>
      <c r="CS197" s="658">
        <f t="shared" si="688"/>
        <v>0</v>
      </c>
      <c r="CT197" s="658">
        <f t="shared" si="688"/>
        <v>0</v>
      </c>
      <c r="CU197" s="658">
        <f t="shared" si="688"/>
        <v>0</v>
      </c>
      <c r="CV197" s="658">
        <f t="shared" si="688"/>
        <v>0</v>
      </c>
      <c r="CW197" s="658">
        <f t="shared" si="688"/>
        <v>0</v>
      </c>
      <c r="CX197" s="658">
        <f t="shared" si="688"/>
        <v>0</v>
      </c>
      <c r="CY197" s="658">
        <f t="shared" si="688"/>
        <v>0</v>
      </c>
      <c r="CZ197" s="658">
        <f t="shared" si="688"/>
        <v>0</v>
      </c>
      <c r="DA197" s="658">
        <f t="shared" si="688"/>
        <v>0</v>
      </c>
      <c r="DB197" s="658">
        <f t="shared" si="688"/>
        <v>0</v>
      </c>
      <c r="DC197" s="658">
        <f t="shared" si="688"/>
        <v>0</v>
      </c>
      <c r="DD197" s="658">
        <f t="shared" si="688"/>
        <v>0</v>
      </c>
      <c r="DE197" s="658">
        <f t="shared" si="688"/>
        <v>0</v>
      </c>
      <c r="DF197" s="658">
        <f t="shared" si="688"/>
        <v>0</v>
      </c>
      <c r="DG197" s="658">
        <f t="shared" si="688"/>
        <v>0</v>
      </c>
      <c r="DH197" s="658">
        <f t="shared" si="688"/>
        <v>0</v>
      </c>
      <c r="DI197" s="658">
        <f t="shared" si="688"/>
        <v>0</v>
      </c>
      <c r="DJ197" s="658">
        <f t="shared" si="688"/>
        <v>0</v>
      </c>
      <c r="DK197" s="658">
        <f t="shared" si="688"/>
        <v>0</v>
      </c>
      <c r="DL197" s="658">
        <f t="shared" si="688"/>
        <v>0</v>
      </c>
      <c r="DM197" s="658">
        <f t="shared" si="688"/>
        <v>0</v>
      </c>
      <c r="DN197" s="658">
        <f t="shared" si="688"/>
        <v>0</v>
      </c>
      <c r="DO197" s="658">
        <f t="shared" si="688"/>
        <v>0</v>
      </c>
      <c r="DP197" s="658">
        <f t="shared" si="688"/>
        <v>0</v>
      </c>
      <c r="DQ197" s="658">
        <f t="shared" ref="DQ197:GB197" si="689" xml:space="preserve"> -1 * DQ196</f>
        <v>0</v>
      </c>
      <c r="DR197" s="658">
        <f t="shared" si="689"/>
        <v>0</v>
      </c>
      <c r="DS197" s="658">
        <f t="shared" si="689"/>
        <v>0</v>
      </c>
      <c r="DT197" s="658">
        <f t="shared" si="689"/>
        <v>0</v>
      </c>
      <c r="DU197" s="658">
        <f t="shared" si="689"/>
        <v>0</v>
      </c>
      <c r="DV197" s="658">
        <f t="shared" si="689"/>
        <v>0</v>
      </c>
      <c r="DW197" s="658">
        <f t="shared" si="689"/>
        <v>0</v>
      </c>
      <c r="DX197" s="658">
        <f t="shared" si="689"/>
        <v>0</v>
      </c>
      <c r="DY197" s="658">
        <f t="shared" si="689"/>
        <v>0</v>
      </c>
      <c r="DZ197" s="658">
        <f t="shared" si="689"/>
        <v>0</v>
      </c>
      <c r="EA197" s="658">
        <f t="shared" si="689"/>
        <v>0</v>
      </c>
      <c r="EB197" s="658">
        <f t="shared" si="689"/>
        <v>0</v>
      </c>
      <c r="EC197" s="658">
        <f t="shared" si="689"/>
        <v>0</v>
      </c>
      <c r="ED197" s="658">
        <f t="shared" si="689"/>
        <v>0</v>
      </c>
      <c r="EE197" s="658">
        <f t="shared" si="689"/>
        <v>0</v>
      </c>
      <c r="EF197" s="658">
        <f t="shared" si="689"/>
        <v>0</v>
      </c>
      <c r="EG197" s="658">
        <f t="shared" si="689"/>
        <v>0</v>
      </c>
      <c r="EH197" s="658">
        <f t="shared" si="689"/>
        <v>0</v>
      </c>
      <c r="EI197" s="658">
        <f t="shared" si="689"/>
        <v>0</v>
      </c>
      <c r="EJ197" s="658">
        <f t="shared" si="689"/>
        <v>0</v>
      </c>
      <c r="EK197" s="658">
        <f t="shared" si="689"/>
        <v>0</v>
      </c>
      <c r="EL197" s="658">
        <f t="shared" si="689"/>
        <v>0</v>
      </c>
      <c r="EM197" s="658">
        <f t="shared" si="689"/>
        <v>0</v>
      </c>
      <c r="EN197" s="658">
        <f t="shared" si="689"/>
        <v>0</v>
      </c>
      <c r="EO197" s="658">
        <f t="shared" si="689"/>
        <v>0</v>
      </c>
      <c r="EP197" s="658">
        <f t="shared" si="689"/>
        <v>0</v>
      </c>
      <c r="EQ197" s="658">
        <f t="shared" si="689"/>
        <v>0</v>
      </c>
      <c r="ER197" s="658">
        <f t="shared" si="689"/>
        <v>0</v>
      </c>
      <c r="ES197" s="658">
        <f t="shared" si="689"/>
        <v>0</v>
      </c>
      <c r="ET197" s="658">
        <f t="shared" si="689"/>
        <v>0</v>
      </c>
      <c r="EU197" s="658">
        <f t="shared" si="689"/>
        <v>0</v>
      </c>
      <c r="EV197" s="658">
        <f t="shared" si="689"/>
        <v>0</v>
      </c>
      <c r="EW197" s="658">
        <f t="shared" si="689"/>
        <v>0</v>
      </c>
      <c r="EX197" s="658">
        <f t="shared" si="689"/>
        <v>0</v>
      </c>
      <c r="EY197" s="658">
        <f t="shared" si="689"/>
        <v>0</v>
      </c>
      <c r="EZ197" s="658">
        <f t="shared" si="689"/>
        <v>0</v>
      </c>
      <c r="FA197" s="658">
        <f t="shared" si="689"/>
        <v>0</v>
      </c>
      <c r="FB197" s="658">
        <f t="shared" si="689"/>
        <v>0</v>
      </c>
      <c r="FC197" s="658">
        <f t="shared" si="689"/>
        <v>0</v>
      </c>
      <c r="FD197" s="658">
        <f t="shared" si="689"/>
        <v>0</v>
      </c>
      <c r="FE197" s="658">
        <f t="shared" si="689"/>
        <v>0</v>
      </c>
      <c r="FF197" s="658">
        <f t="shared" si="689"/>
        <v>0</v>
      </c>
      <c r="FG197" s="658">
        <f t="shared" si="689"/>
        <v>0</v>
      </c>
      <c r="FH197" s="658">
        <f t="shared" si="689"/>
        <v>0</v>
      </c>
      <c r="FI197" s="658">
        <f t="shared" si="689"/>
        <v>0</v>
      </c>
      <c r="FJ197" s="658">
        <f t="shared" si="689"/>
        <v>0</v>
      </c>
      <c r="FK197" s="658">
        <f t="shared" si="689"/>
        <v>0</v>
      </c>
      <c r="FL197" s="658">
        <f t="shared" si="689"/>
        <v>0</v>
      </c>
      <c r="FM197" s="658">
        <f t="shared" si="689"/>
        <v>0</v>
      </c>
      <c r="FN197" s="658">
        <f t="shared" si="689"/>
        <v>0</v>
      </c>
      <c r="FO197" s="658">
        <f t="shared" si="689"/>
        <v>0</v>
      </c>
      <c r="FP197" s="658">
        <f t="shared" si="689"/>
        <v>0</v>
      </c>
      <c r="FQ197" s="658">
        <f t="shared" si="689"/>
        <v>0</v>
      </c>
      <c r="FR197" s="658">
        <f t="shared" si="689"/>
        <v>0</v>
      </c>
      <c r="FS197" s="658">
        <f t="shared" si="689"/>
        <v>0</v>
      </c>
      <c r="FT197" s="658">
        <f t="shared" si="689"/>
        <v>0</v>
      </c>
      <c r="FU197" s="658">
        <f t="shared" si="689"/>
        <v>0</v>
      </c>
      <c r="FV197" s="658">
        <f t="shared" si="689"/>
        <v>0</v>
      </c>
      <c r="FW197" s="658">
        <f t="shared" si="689"/>
        <v>0</v>
      </c>
      <c r="FX197" s="658">
        <f t="shared" si="689"/>
        <v>0</v>
      </c>
      <c r="FY197" s="658">
        <f t="shared" si="689"/>
        <v>0</v>
      </c>
      <c r="FZ197" s="658">
        <f t="shared" si="689"/>
        <v>0</v>
      </c>
      <c r="GA197" s="658">
        <f t="shared" si="689"/>
        <v>0</v>
      </c>
      <c r="GB197" s="658">
        <f t="shared" si="689"/>
        <v>0</v>
      </c>
      <c r="GC197" s="658">
        <f t="shared" ref="GC197:GJ197" si="690" xml:space="preserve"> -1 * GC196</f>
        <v>0</v>
      </c>
      <c r="GD197" s="658">
        <f t="shared" si="690"/>
        <v>0</v>
      </c>
      <c r="GE197" s="658">
        <f t="shared" si="690"/>
        <v>0</v>
      </c>
      <c r="GF197" s="658">
        <f t="shared" si="690"/>
        <v>0</v>
      </c>
      <c r="GG197" s="658">
        <f t="shared" si="690"/>
        <v>0</v>
      </c>
      <c r="GH197" s="658">
        <f t="shared" si="690"/>
        <v>0</v>
      </c>
      <c r="GI197" s="658">
        <f t="shared" si="690"/>
        <v>0</v>
      </c>
      <c r="GJ197" s="658">
        <f t="shared" si="690"/>
        <v>0</v>
      </c>
    </row>
    <row r="198" spans="1:192" s="639" customFormat="1" ht="13" customHeight="1" x14ac:dyDescent="0.25">
      <c r="A198" s="518"/>
      <c r="B198" s="518"/>
      <c r="C198" s="518"/>
      <c r="D198" s="51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</row>
    <row r="199" spans="1:192" s="525" customFormat="1" x14ac:dyDescent="0.25">
      <c r="A199" s="222"/>
      <c r="B199" s="222"/>
      <c r="C199" s="223"/>
      <c r="D199" s="224"/>
      <c r="E199" s="410" t="str">
        <f xml:space="preserve"> ConFin!E$158</f>
        <v>Total EBL drawdown including rolled up costs - m</v>
      </c>
      <c r="F199" s="410">
        <f xml:space="preserve"> ConFin!F$158</f>
        <v>93184.82088505046</v>
      </c>
      <c r="G199" s="410" t="str">
        <f xml:space="preserve"> ConFin!G$158</f>
        <v>$ 000s</v>
      </c>
      <c r="H199" s="226"/>
      <c r="I199" s="226"/>
      <c r="J199" s="226"/>
      <c r="K199" s="226"/>
      <c r="L199" s="226"/>
      <c r="M199" s="226"/>
      <c r="N199" s="226"/>
      <c r="O199" s="226"/>
      <c r="P199" s="226"/>
      <c r="Q199" s="226"/>
      <c r="R199" s="226"/>
      <c r="S199" s="226"/>
      <c r="T199" s="226"/>
      <c r="U199" s="226"/>
      <c r="V199" s="226"/>
      <c r="W199" s="226"/>
      <c r="X199" s="226"/>
      <c r="Y199" s="226"/>
      <c r="Z199" s="226"/>
      <c r="AA199" s="226"/>
      <c r="AB199" s="226"/>
      <c r="AC199" s="226"/>
      <c r="AD199" s="226"/>
      <c r="AE199" s="226"/>
      <c r="AF199" s="226"/>
      <c r="AG199" s="226"/>
      <c r="AH199" s="226"/>
      <c r="AI199" s="226"/>
      <c r="AJ199" s="226"/>
      <c r="AK199" s="226"/>
      <c r="AL199" s="226"/>
      <c r="AM199" s="226"/>
      <c r="AN199" s="226"/>
      <c r="AO199" s="226"/>
      <c r="AP199" s="226"/>
      <c r="AQ199" s="226"/>
      <c r="AR199" s="226"/>
      <c r="AS199" s="226"/>
      <c r="AT199" s="226"/>
      <c r="AU199" s="226"/>
      <c r="AV199" s="226"/>
      <c r="AW199" s="226"/>
      <c r="AX199" s="226"/>
      <c r="AY199" s="226"/>
      <c r="AZ199" s="226"/>
      <c r="BA199" s="226"/>
      <c r="BB199" s="226"/>
      <c r="BC199" s="226"/>
      <c r="BD199" s="226"/>
      <c r="BE199" s="226"/>
      <c r="BF199" s="226"/>
      <c r="BG199" s="226"/>
      <c r="BH199" s="226"/>
      <c r="BI199" s="226"/>
      <c r="BJ199" s="226"/>
      <c r="BK199" s="226"/>
      <c r="BL199" s="226"/>
      <c r="BM199" s="226"/>
      <c r="BN199" s="226"/>
      <c r="BO199" s="226"/>
      <c r="BP199" s="226"/>
      <c r="BQ199" s="226"/>
      <c r="BR199" s="226"/>
      <c r="BS199" s="226"/>
      <c r="BT199" s="226"/>
      <c r="BU199" s="226"/>
      <c r="BV199" s="226"/>
      <c r="BW199" s="226"/>
      <c r="BX199" s="226"/>
      <c r="BY199" s="226"/>
      <c r="BZ199" s="226"/>
      <c r="CA199" s="226"/>
      <c r="CB199" s="226"/>
      <c r="CC199" s="226"/>
      <c r="CD199" s="226"/>
      <c r="CE199" s="226"/>
      <c r="CF199" s="226"/>
      <c r="CG199" s="226"/>
      <c r="CH199" s="226"/>
      <c r="CI199" s="226"/>
      <c r="CJ199" s="226"/>
      <c r="CK199" s="226"/>
      <c r="CL199" s="226"/>
      <c r="CM199" s="226"/>
      <c r="CN199" s="226"/>
      <c r="CO199" s="226"/>
      <c r="CP199" s="226"/>
      <c r="CQ199" s="226"/>
      <c r="CR199" s="226"/>
      <c r="CS199" s="226"/>
      <c r="CT199" s="226"/>
      <c r="CU199" s="226"/>
      <c r="CV199" s="226"/>
      <c r="CW199" s="226"/>
      <c r="CX199" s="226"/>
      <c r="CY199" s="226"/>
      <c r="CZ199" s="226"/>
      <c r="DA199" s="226"/>
      <c r="DB199" s="226"/>
      <c r="DC199" s="226"/>
      <c r="DD199" s="226"/>
      <c r="DE199" s="226"/>
      <c r="DF199" s="226"/>
      <c r="DG199" s="226"/>
      <c r="DH199" s="226"/>
      <c r="DI199" s="226"/>
      <c r="DJ199" s="226"/>
      <c r="DK199" s="226"/>
      <c r="DL199" s="226"/>
      <c r="DM199" s="226"/>
      <c r="DN199" s="226"/>
      <c r="DO199" s="226"/>
      <c r="DP199" s="226"/>
      <c r="DQ199" s="226"/>
      <c r="DR199" s="226"/>
      <c r="DS199" s="226"/>
      <c r="DT199" s="226"/>
      <c r="DU199" s="226"/>
      <c r="DV199" s="226"/>
      <c r="DW199" s="226"/>
      <c r="DX199" s="226"/>
      <c r="DY199" s="226"/>
      <c r="DZ199" s="226"/>
      <c r="EA199" s="226"/>
      <c r="EB199" s="226"/>
      <c r="EC199" s="226"/>
      <c r="ED199" s="226"/>
      <c r="EE199" s="226"/>
      <c r="EF199" s="226"/>
      <c r="EG199" s="226"/>
      <c r="EH199" s="226"/>
      <c r="EI199" s="226"/>
      <c r="EJ199" s="226"/>
      <c r="EK199" s="226"/>
      <c r="EL199" s="226"/>
      <c r="EM199" s="226"/>
      <c r="EN199" s="226"/>
      <c r="EO199" s="226"/>
      <c r="EP199" s="226"/>
      <c r="EQ199" s="226"/>
      <c r="ER199" s="226"/>
      <c r="ES199" s="226"/>
      <c r="ET199" s="226"/>
      <c r="EU199" s="226"/>
      <c r="EV199" s="226"/>
      <c r="EW199" s="226"/>
      <c r="EX199" s="226"/>
      <c r="EY199" s="226"/>
      <c r="EZ199" s="226"/>
      <c r="FA199" s="226"/>
      <c r="FB199" s="226"/>
      <c r="FC199" s="226"/>
      <c r="FD199" s="226"/>
      <c r="FE199" s="226"/>
      <c r="FF199" s="226"/>
      <c r="FG199" s="226"/>
      <c r="FH199" s="226"/>
      <c r="FI199" s="226"/>
      <c r="FJ199" s="226"/>
      <c r="FK199" s="226"/>
      <c r="FL199" s="226"/>
      <c r="FM199" s="226"/>
      <c r="FN199" s="226"/>
      <c r="FO199" s="226"/>
      <c r="FP199" s="226"/>
      <c r="FQ199" s="226"/>
      <c r="FR199" s="226"/>
      <c r="FS199" s="226"/>
      <c r="FT199" s="226"/>
      <c r="FU199" s="226"/>
      <c r="FV199" s="226"/>
      <c r="FW199" s="226"/>
      <c r="FX199" s="226"/>
      <c r="FY199" s="226"/>
      <c r="FZ199" s="226"/>
      <c r="GA199" s="226"/>
      <c r="GB199" s="226"/>
      <c r="GC199" s="226"/>
      <c r="GD199" s="226"/>
      <c r="GE199" s="226"/>
      <c r="GF199" s="226"/>
      <c r="GG199" s="226"/>
      <c r="GH199" s="226"/>
      <c r="GI199" s="226"/>
      <c r="GJ199" s="226"/>
    </row>
    <row r="200" spans="1:192" s="521" customFormat="1" x14ac:dyDescent="0.25">
      <c r="A200" s="15"/>
      <c r="B200" s="15"/>
      <c r="C200" s="21"/>
      <c r="D200" s="48"/>
      <c r="E200" s="232" t="str">
        <f xml:space="preserve"> Time!E$83</f>
        <v>End of construction period flag</v>
      </c>
      <c r="F200" s="232">
        <f xml:space="preserve"> Time!F$83</f>
        <v>0</v>
      </c>
      <c r="G200" s="232" t="str">
        <f xml:space="preserve"> Time!G$83</f>
        <v>flag</v>
      </c>
      <c r="H200" s="232">
        <f xml:space="preserve"> Time!H$83</f>
        <v>1</v>
      </c>
      <c r="I200" s="232">
        <f xml:space="preserve"> Time!I$83</f>
        <v>0</v>
      </c>
      <c r="J200" s="232">
        <f xml:space="preserve"> Time!J$83</f>
        <v>0</v>
      </c>
      <c r="K200" s="232">
        <f xml:space="preserve"> Time!K$83</f>
        <v>0</v>
      </c>
      <c r="L200" s="232">
        <f xml:space="preserve"> Time!L$83</f>
        <v>0</v>
      </c>
      <c r="M200" s="232">
        <f xml:space="preserve"> Time!M$83</f>
        <v>0</v>
      </c>
      <c r="N200" s="232">
        <f xml:space="preserve"> Time!N$83</f>
        <v>0</v>
      </c>
      <c r="O200" s="232">
        <f xml:space="preserve"> Time!O$83</f>
        <v>0</v>
      </c>
      <c r="P200" s="232">
        <f xml:space="preserve"> Time!P$83</f>
        <v>1</v>
      </c>
      <c r="Q200" s="232">
        <f xml:space="preserve"> Time!Q$83</f>
        <v>0</v>
      </c>
      <c r="R200" s="232">
        <f xml:space="preserve"> Time!R$83</f>
        <v>0</v>
      </c>
      <c r="S200" s="232">
        <f xml:space="preserve"> Time!S$83</f>
        <v>0</v>
      </c>
      <c r="T200" s="232">
        <f xml:space="preserve"> Time!T$83</f>
        <v>0</v>
      </c>
      <c r="U200" s="232">
        <f xml:space="preserve"> Time!U$83</f>
        <v>0</v>
      </c>
      <c r="V200" s="232">
        <f xml:space="preserve"> Time!V$83</f>
        <v>0</v>
      </c>
      <c r="W200" s="232">
        <f xml:space="preserve"> Time!W$83</f>
        <v>0</v>
      </c>
      <c r="X200" s="232">
        <f xml:space="preserve"> Time!X$83</f>
        <v>0</v>
      </c>
      <c r="Y200" s="232">
        <f xml:space="preserve"> Time!Y$83</f>
        <v>0</v>
      </c>
      <c r="Z200" s="232">
        <f xml:space="preserve"> Time!Z$83</f>
        <v>0</v>
      </c>
      <c r="AA200" s="232">
        <f xml:space="preserve"> Time!AA$83</f>
        <v>0</v>
      </c>
      <c r="AB200" s="232">
        <f xml:space="preserve"> Time!AB$83</f>
        <v>0</v>
      </c>
      <c r="AC200" s="232">
        <f xml:space="preserve"> Time!AC$83</f>
        <v>0</v>
      </c>
      <c r="AD200" s="232">
        <f xml:space="preserve"> Time!AD$83</f>
        <v>0</v>
      </c>
      <c r="AE200" s="232">
        <f xml:space="preserve"> Time!AE$83</f>
        <v>0</v>
      </c>
      <c r="AF200" s="232">
        <f xml:space="preserve"> Time!AF$83</f>
        <v>0</v>
      </c>
      <c r="AG200" s="232">
        <f xml:space="preserve"> Time!AG$83</f>
        <v>0</v>
      </c>
      <c r="AH200" s="232">
        <f xml:space="preserve"> Time!AH$83</f>
        <v>0</v>
      </c>
      <c r="AI200" s="232">
        <f xml:space="preserve"> Time!AI$83</f>
        <v>0</v>
      </c>
      <c r="AJ200" s="232">
        <f xml:space="preserve"> Time!AJ$83</f>
        <v>0</v>
      </c>
      <c r="AK200" s="232">
        <f xml:space="preserve"> Time!AK$83</f>
        <v>0</v>
      </c>
      <c r="AL200" s="232">
        <f xml:space="preserve"> Time!AL$83</f>
        <v>0</v>
      </c>
      <c r="AM200" s="232">
        <f xml:space="preserve"> Time!AM$83</f>
        <v>0</v>
      </c>
      <c r="AN200" s="232">
        <f xml:space="preserve"> Time!AN$83</f>
        <v>0</v>
      </c>
      <c r="AO200" s="232">
        <f xml:space="preserve"> Time!AO$83</f>
        <v>0</v>
      </c>
      <c r="AP200" s="232">
        <f xml:space="preserve"> Time!AP$83</f>
        <v>0</v>
      </c>
      <c r="AQ200" s="232">
        <f xml:space="preserve"> Time!AQ$83</f>
        <v>0</v>
      </c>
      <c r="AR200" s="232">
        <f xml:space="preserve"> Time!AR$83</f>
        <v>0</v>
      </c>
      <c r="AS200" s="232">
        <f xml:space="preserve"> Time!AS$83</f>
        <v>0</v>
      </c>
      <c r="AT200" s="232">
        <f xml:space="preserve"> Time!AT$83</f>
        <v>0</v>
      </c>
      <c r="AU200" s="232">
        <f xml:space="preserve"> Time!AU$83</f>
        <v>0</v>
      </c>
      <c r="AV200" s="232">
        <f xml:space="preserve"> Time!AV$83</f>
        <v>0</v>
      </c>
      <c r="AW200" s="232">
        <f xml:space="preserve"> Time!AW$83</f>
        <v>0</v>
      </c>
      <c r="AX200" s="232">
        <f xml:space="preserve"> Time!AX$83</f>
        <v>0</v>
      </c>
      <c r="AY200" s="232">
        <f xml:space="preserve"> Time!AY$83</f>
        <v>0</v>
      </c>
      <c r="AZ200" s="232">
        <f xml:space="preserve"> Time!AZ$83</f>
        <v>0</v>
      </c>
      <c r="BA200" s="232">
        <f xml:space="preserve"> Time!BA$83</f>
        <v>0</v>
      </c>
      <c r="BB200" s="232">
        <f xml:space="preserve"> Time!BB$83</f>
        <v>0</v>
      </c>
      <c r="BC200" s="232">
        <f xml:space="preserve"> Time!BC$83</f>
        <v>0</v>
      </c>
      <c r="BD200" s="232">
        <f xml:space="preserve"> Time!BD$83</f>
        <v>0</v>
      </c>
      <c r="BE200" s="232">
        <f xml:space="preserve"> Time!BE$83</f>
        <v>0</v>
      </c>
      <c r="BF200" s="232">
        <f xml:space="preserve"> Time!BF$83</f>
        <v>0</v>
      </c>
      <c r="BG200" s="232">
        <f xml:space="preserve"> Time!BG$83</f>
        <v>0</v>
      </c>
      <c r="BH200" s="232">
        <f xml:space="preserve"> Time!BH$83</f>
        <v>0</v>
      </c>
      <c r="BI200" s="232">
        <f xml:space="preserve"> Time!BI$83</f>
        <v>0</v>
      </c>
      <c r="BJ200" s="232">
        <f xml:space="preserve"> Time!BJ$83</f>
        <v>0</v>
      </c>
      <c r="BK200" s="232">
        <f xml:space="preserve"> Time!BK$83</f>
        <v>0</v>
      </c>
      <c r="BL200" s="232">
        <f xml:space="preserve"> Time!BL$83</f>
        <v>0</v>
      </c>
      <c r="BM200" s="232">
        <f xml:space="preserve"> Time!BM$83</f>
        <v>0</v>
      </c>
      <c r="BN200" s="232">
        <f xml:space="preserve"> Time!BN$83</f>
        <v>0</v>
      </c>
      <c r="BO200" s="232">
        <f xml:space="preserve"> Time!BO$83</f>
        <v>0</v>
      </c>
      <c r="BP200" s="232">
        <f xml:space="preserve"> Time!BP$83</f>
        <v>0</v>
      </c>
      <c r="BQ200" s="232">
        <f xml:space="preserve"> Time!BQ$83</f>
        <v>0</v>
      </c>
      <c r="BR200" s="232">
        <f xml:space="preserve"> Time!BR$83</f>
        <v>0</v>
      </c>
      <c r="BS200" s="232">
        <f xml:space="preserve"> Time!BS$83</f>
        <v>0</v>
      </c>
      <c r="BT200" s="232">
        <f xml:space="preserve"> Time!BT$83</f>
        <v>0</v>
      </c>
      <c r="BU200" s="232">
        <f xml:space="preserve"> Time!BU$83</f>
        <v>0</v>
      </c>
      <c r="BV200" s="232">
        <f xml:space="preserve"> Time!BV$83</f>
        <v>0</v>
      </c>
      <c r="BW200" s="232">
        <f xml:space="preserve"> Time!BW$83</f>
        <v>0</v>
      </c>
      <c r="BX200" s="232">
        <f xml:space="preserve"> Time!BX$83</f>
        <v>0</v>
      </c>
      <c r="BY200" s="232">
        <f xml:space="preserve"> Time!BY$83</f>
        <v>0</v>
      </c>
      <c r="BZ200" s="232">
        <f xml:space="preserve"> Time!BZ$83</f>
        <v>0</v>
      </c>
      <c r="CA200" s="232">
        <f xml:space="preserve"> Time!CA$83</f>
        <v>0</v>
      </c>
      <c r="CB200" s="232">
        <f xml:space="preserve"> Time!CB$83</f>
        <v>0</v>
      </c>
      <c r="CC200" s="232">
        <f xml:space="preserve"> Time!CC$83</f>
        <v>0</v>
      </c>
      <c r="CD200" s="232">
        <f xml:space="preserve"> Time!CD$83</f>
        <v>0</v>
      </c>
      <c r="CE200" s="232">
        <f xml:space="preserve"> Time!CE$83</f>
        <v>0</v>
      </c>
      <c r="CF200" s="232">
        <f xml:space="preserve"> Time!CF$83</f>
        <v>0</v>
      </c>
      <c r="CG200" s="232">
        <f xml:space="preserve"> Time!CG$83</f>
        <v>0</v>
      </c>
      <c r="CH200" s="232">
        <f xml:space="preserve"> Time!CH$83</f>
        <v>0</v>
      </c>
      <c r="CI200" s="232">
        <f xml:space="preserve"> Time!CI$83</f>
        <v>0</v>
      </c>
      <c r="CJ200" s="232">
        <f xml:space="preserve"> Time!CJ$83</f>
        <v>0</v>
      </c>
      <c r="CK200" s="232">
        <f xml:space="preserve"> Time!CK$83</f>
        <v>0</v>
      </c>
      <c r="CL200" s="232">
        <f xml:space="preserve"> Time!CL$83</f>
        <v>0</v>
      </c>
      <c r="CM200" s="232">
        <f xml:space="preserve"> Time!CM$83</f>
        <v>0</v>
      </c>
      <c r="CN200" s="232">
        <f xml:space="preserve"> Time!CN$83</f>
        <v>0</v>
      </c>
      <c r="CO200" s="232">
        <f xml:space="preserve"> Time!CO$83</f>
        <v>0</v>
      </c>
      <c r="CP200" s="232">
        <f xml:space="preserve"> Time!CP$83</f>
        <v>0</v>
      </c>
      <c r="CQ200" s="232">
        <f xml:space="preserve"> Time!CQ$83</f>
        <v>0</v>
      </c>
      <c r="CR200" s="232">
        <f xml:space="preserve"> Time!CR$83</f>
        <v>0</v>
      </c>
      <c r="CS200" s="232">
        <f xml:space="preserve"> Time!CS$83</f>
        <v>0</v>
      </c>
      <c r="CT200" s="232">
        <f xml:space="preserve"> Time!CT$83</f>
        <v>0</v>
      </c>
      <c r="CU200" s="232">
        <f xml:space="preserve"> Time!CU$83</f>
        <v>0</v>
      </c>
      <c r="CV200" s="232">
        <f xml:space="preserve"> Time!CV$83</f>
        <v>0</v>
      </c>
      <c r="CW200" s="232">
        <f xml:space="preserve"> Time!CW$83</f>
        <v>0</v>
      </c>
      <c r="CX200" s="232">
        <f xml:space="preserve"> Time!CX$83</f>
        <v>0</v>
      </c>
      <c r="CY200" s="232">
        <f xml:space="preserve"> Time!CY$83</f>
        <v>0</v>
      </c>
      <c r="CZ200" s="232">
        <f xml:space="preserve"> Time!CZ$83</f>
        <v>0</v>
      </c>
      <c r="DA200" s="232">
        <f xml:space="preserve"> Time!DA$83</f>
        <v>0</v>
      </c>
      <c r="DB200" s="232">
        <f xml:space="preserve"> Time!DB$83</f>
        <v>0</v>
      </c>
      <c r="DC200" s="232">
        <f xml:space="preserve"> Time!DC$83</f>
        <v>0</v>
      </c>
      <c r="DD200" s="232">
        <f xml:space="preserve"> Time!DD$83</f>
        <v>0</v>
      </c>
      <c r="DE200" s="232">
        <f xml:space="preserve"> Time!DE$83</f>
        <v>0</v>
      </c>
      <c r="DF200" s="232">
        <f xml:space="preserve"> Time!DF$83</f>
        <v>0</v>
      </c>
      <c r="DG200" s="232">
        <f xml:space="preserve"> Time!DG$83</f>
        <v>0</v>
      </c>
      <c r="DH200" s="232">
        <f xml:space="preserve"> Time!DH$83</f>
        <v>0</v>
      </c>
      <c r="DI200" s="232">
        <f xml:space="preserve"> Time!DI$83</f>
        <v>0</v>
      </c>
      <c r="DJ200" s="232">
        <f xml:space="preserve"> Time!DJ$83</f>
        <v>0</v>
      </c>
      <c r="DK200" s="232">
        <f xml:space="preserve"> Time!DK$83</f>
        <v>0</v>
      </c>
      <c r="DL200" s="232">
        <f xml:space="preserve"> Time!DL$83</f>
        <v>0</v>
      </c>
      <c r="DM200" s="232">
        <f xml:space="preserve"> Time!DM$83</f>
        <v>0</v>
      </c>
      <c r="DN200" s="232">
        <f xml:space="preserve"> Time!DN$83</f>
        <v>0</v>
      </c>
      <c r="DO200" s="232">
        <f xml:space="preserve"> Time!DO$83</f>
        <v>0</v>
      </c>
      <c r="DP200" s="232">
        <f xml:space="preserve"> Time!DP$83</f>
        <v>0</v>
      </c>
      <c r="DQ200" s="232">
        <f xml:space="preserve"> Time!DQ$83</f>
        <v>0</v>
      </c>
      <c r="DR200" s="232">
        <f xml:space="preserve"> Time!DR$83</f>
        <v>0</v>
      </c>
      <c r="DS200" s="232">
        <f xml:space="preserve"> Time!DS$83</f>
        <v>0</v>
      </c>
      <c r="DT200" s="232">
        <f xml:space="preserve"> Time!DT$83</f>
        <v>0</v>
      </c>
      <c r="DU200" s="232">
        <f xml:space="preserve"> Time!DU$83</f>
        <v>0</v>
      </c>
      <c r="DV200" s="232">
        <f xml:space="preserve"> Time!DV$83</f>
        <v>0</v>
      </c>
      <c r="DW200" s="232">
        <f xml:space="preserve"> Time!DW$83</f>
        <v>0</v>
      </c>
      <c r="DX200" s="232">
        <f xml:space="preserve"> Time!DX$83</f>
        <v>0</v>
      </c>
      <c r="DY200" s="232">
        <f xml:space="preserve"> Time!DY$83</f>
        <v>0</v>
      </c>
      <c r="DZ200" s="232">
        <f xml:space="preserve"> Time!DZ$83</f>
        <v>0</v>
      </c>
      <c r="EA200" s="232">
        <f xml:space="preserve"> Time!EA$83</f>
        <v>0</v>
      </c>
      <c r="EB200" s="232">
        <f xml:space="preserve"> Time!EB$83</f>
        <v>0</v>
      </c>
      <c r="EC200" s="232">
        <f xml:space="preserve"> Time!EC$83</f>
        <v>0</v>
      </c>
      <c r="ED200" s="232">
        <f xml:space="preserve"> Time!ED$83</f>
        <v>0</v>
      </c>
      <c r="EE200" s="232">
        <f xml:space="preserve"> Time!EE$83</f>
        <v>0</v>
      </c>
      <c r="EF200" s="232">
        <f xml:space="preserve"> Time!EF$83</f>
        <v>0</v>
      </c>
      <c r="EG200" s="232">
        <f xml:space="preserve"> Time!EG$83</f>
        <v>0</v>
      </c>
      <c r="EH200" s="232">
        <f xml:space="preserve"> Time!EH$83</f>
        <v>0</v>
      </c>
      <c r="EI200" s="232">
        <f xml:space="preserve"> Time!EI$83</f>
        <v>0</v>
      </c>
      <c r="EJ200" s="232">
        <f xml:space="preserve"> Time!EJ$83</f>
        <v>0</v>
      </c>
      <c r="EK200" s="232">
        <f xml:space="preserve"> Time!EK$83</f>
        <v>0</v>
      </c>
      <c r="EL200" s="232">
        <f xml:space="preserve"> Time!EL$83</f>
        <v>0</v>
      </c>
      <c r="EM200" s="232">
        <f xml:space="preserve"> Time!EM$83</f>
        <v>0</v>
      </c>
      <c r="EN200" s="232">
        <f xml:space="preserve"> Time!EN$83</f>
        <v>0</v>
      </c>
      <c r="EO200" s="232">
        <f xml:space="preserve"> Time!EO$83</f>
        <v>0</v>
      </c>
      <c r="EP200" s="232">
        <f xml:space="preserve"> Time!EP$83</f>
        <v>0</v>
      </c>
      <c r="EQ200" s="232">
        <f xml:space="preserve"> Time!EQ$83</f>
        <v>0</v>
      </c>
      <c r="ER200" s="232">
        <f xml:space="preserve"> Time!ER$83</f>
        <v>0</v>
      </c>
      <c r="ES200" s="232">
        <f xml:space="preserve"> Time!ES$83</f>
        <v>0</v>
      </c>
      <c r="ET200" s="232">
        <f xml:space="preserve"> Time!ET$83</f>
        <v>0</v>
      </c>
      <c r="EU200" s="232">
        <f xml:space="preserve"> Time!EU$83</f>
        <v>0</v>
      </c>
      <c r="EV200" s="232">
        <f xml:space="preserve"> Time!EV$83</f>
        <v>0</v>
      </c>
      <c r="EW200" s="232">
        <f xml:space="preserve"> Time!EW$83</f>
        <v>0</v>
      </c>
      <c r="EX200" s="232">
        <f xml:space="preserve"> Time!EX$83</f>
        <v>0</v>
      </c>
      <c r="EY200" s="232">
        <f xml:space="preserve"> Time!EY$83</f>
        <v>0</v>
      </c>
      <c r="EZ200" s="232">
        <f xml:space="preserve"> Time!EZ$83</f>
        <v>0</v>
      </c>
      <c r="FA200" s="232">
        <f xml:space="preserve"> Time!FA$83</f>
        <v>0</v>
      </c>
      <c r="FB200" s="232">
        <f xml:space="preserve"> Time!FB$83</f>
        <v>0</v>
      </c>
      <c r="FC200" s="232">
        <f xml:space="preserve"> Time!FC$83</f>
        <v>0</v>
      </c>
      <c r="FD200" s="232">
        <f xml:space="preserve"> Time!FD$83</f>
        <v>0</v>
      </c>
      <c r="FE200" s="232">
        <f xml:space="preserve"> Time!FE$83</f>
        <v>0</v>
      </c>
      <c r="FF200" s="232">
        <f xml:space="preserve"> Time!FF$83</f>
        <v>0</v>
      </c>
      <c r="FG200" s="232">
        <f xml:space="preserve"> Time!FG$83</f>
        <v>0</v>
      </c>
      <c r="FH200" s="232">
        <f xml:space="preserve"> Time!FH$83</f>
        <v>0</v>
      </c>
      <c r="FI200" s="232">
        <f xml:space="preserve"> Time!FI$83</f>
        <v>0</v>
      </c>
      <c r="FJ200" s="232">
        <f xml:space="preserve"> Time!FJ$83</f>
        <v>0</v>
      </c>
      <c r="FK200" s="232">
        <f xml:space="preserve"> Time!FK$83</f>
        <v>0</v>
      </c>
      <c r="FL200" s="232">
        <f xml:space="preserve"> Time!FL$83</f>
        <v>0</v>
      </c>
      <c r="FM200" s="232">
        <f xml:space="preserve"> Time!FM$83</f>
        <v>0</v>
      </c>
      <c r="FN200" s="232">
        <f xml:space="preserve"> Time!FN$83</f>
        <v>0</v>
      </c>
      <c r="FO200" s="232">
        <f xml:space="preserve"> Time!FO$83</f>
        <v>0</v>
      </c>
      <c r="FP200" s="232">
        <f xml:space="preserve"> Time!FP$83</f>
        <v>0</v>
      </c>
      <c r="FQ200" s="232">
        <f xml:space="preserve"> Time!FQ$83</f>
        <v>0</v>
      </c>
      <c r="FR200" s="232">
        <f xml:space="preserve"> Time!FR$83</f>
        <v>0</v>
      </c>
      <c r="FS200" s="232">
        <f xml:space="preserve"> Time!FS$83</f>
        <v>0</v>
      </c>
      <c r="FT200" s="232">
        <f xml:space="preserve"> Time!FT$83</f>
        <v>0</v>
      </c>
      <c r="FU200" s="232">
        <f xml:space="preserve"> Time!FU$83</f>
        <v>0</v>
      </c>
      <c r="FV200" s="232">
        <f xml:space="preserve"> Time!FV$83</f>
        <v>0</v>
      </c>
      <c r="FW200" s="232">
        <f xml:space="preserve"> Time!FW$83</f>
        <v>0</v>
      </c>
      <c r="FX200" s="232">
        <f xml:space="preserve"> Time!FX$83</f>
        <v>0</v>
      </c>
      <c r="FY200" s="232">
        <f xml:space="preserve"> Time!FY$83</f>
        <v>0</v>
      </c>
      <c r="FZ200" s="232">
        <f xml:space="preserve"> Time!FZ$83</f>
        <v>0</v>
      </c>
      <c r="GA200" s="232">
        <f xml:space="preserve"> Time!GA$83</f>
        <v>0</v>
      </c>
      <c r="GB200" s="232">
        <f xml:space="preserve"> Time!GB$83</f>
        <v>0</v>
      </c>
      <c r="GC200" s="232">
        <f xml:space="preserve"> Time!GC$83</f>
        <v>0</v>
      </c>
      <c r="GD200" s="232">
        <f xml:space="preserve"> Time!GD$83</f>
        <v>0</v>
      </c>
      <c r="GE200" s="232">
        <f xml:space="preserve"> Time!GE$83</f>
        <v>0</v>
      </c>
      <c r="GF200" s="232">
        <f xml:space="preserve"> Time!GF$83</f>
        <v>0</v>
      </c>
      <c r="GG200" s="232">
        <f xml:space="preserve"> Time!GG$83</f>
        <v>0</v>
      </c>
      <c r="GH200" s="232">
        <f xml:space="preserve"> Time!GH$83</f>
        <v>0</v>
      </c>
      <c r="GI200" s="232">
        <f xml:space="preserve"> Time!GI$83</f>
        <v>0</v>
      </c>
      <c r="GJ200" s="232">
        <f xml:space="preserve"> Time!GJ$83</f>
        <v>0</v>
      </c>
    </row>
    <row r="201" spans="1:192" s="521" customFormat="1" x14ac:dyDescent="0.25">
      <c r="A201" s="15"/>
      <c r="B201" s="15"/>
      <c r="C201" s="21"/>
      <c r="D201" s="48"/>
      <c r="E201" s="220"/>
      <c r="F201" s="220"/>
      <c r="G201" s="220"/>
      <c r="H201" s="220"/>
      <c r="I201" s="38"/>
      <c r="J201" s="220"/>
      <c r="K201" s="220"/>
      <c r="L201" s="220"/>
      <c r="M201" s="220"/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  <c r="AD201" s="220"/>
      <c r="AE201" s="220"/>
      <c r="AF201" s="220"/>
      <c r="AG201" s="220"/>
      <c r="AH201" s="220"/>
      <c r="AI201" s="220"/>
      <c r="AJ201" s="220"/>
      <c r="AK201" s="220"/>
      <c r="AL201" s="220"/>
      <c r="AM201" s="220"/>
      <c r="AN201" s="220"/>
      <c r="AO201" s="220"/>
      <c r="AP201" s="220"/>
      <c r="AQ201" s="220"/>
      <c r="AR201" s="220"/>
      <c r="AS201" s="220"/>
      <c r="AT201" s="220"/>
      <c r="AU201" s="220"/>
      <c r="AV201" s="220"/>
      <c r="AW201" s="220"/>
      <c r="AX201" s="220"/>
      <c r="AY201" s="220"/>
      <c r="AZ201" s="220"/>
      <c r="BA201" s="220"/>
      <c r="BB201" s="220"/>
      <c r="BC201" s="220"/>
      <c r="BD201" s="220"/>
      <c r="BE201" s="220"/>
      <c r="BF201" s="220"/>
      <c r="BG201" s="220"/>
      <c r="BH201" s="220"/>
      <c r="BI201" s="220"/>
      <c r="BJ201" s="220"/>
      <c r="BK201" s="220"/>
      <c r="BL201" s="220"/>
      <c r="BM201" s="220"/>
      <c r="BN201" s="220"/>
      <c r="BO201" s="220"/>
      <c r="BP201" s="220"/>
      <c r="BQ201" s="220"/>
      <c r="BR201" s="220"/>
      <c r="BS201" s="220"/>
      <c r="BT201" s="220"/>
      <c r="BU201" s="220"/>
      <c r="BV201" s="220"/>
      <c r="BW201" s="220"/>
      <c r="BX201" s="220"/>
      <c r="BY201" s="220"/>
      <c r="BZ201" s="220"/>
      <c r="CA201" s="220"/>
      <c r="CB201" s="220"/>
      <c r="CC201" s="220"/>
      <c r="CD201" s="220"/>
      <c r="CE201" s="220"/>
      <c r="CF201" s="220"/>
      <c r="CG201" s="220"/>
      <c r="CH201" s="220"/>
      <c r="CI201" s="220"/>
      <c r="CJ201" s="220"/>
      <c r="CK201" s="220"/>
      <c r="CL201" s="220"/>
      <c r="CM201" s="220"/>
      <c r="CN201" s="220"/>
      <c r="CO201" s="220"/>
      <c r="CP201" s="220"/>
      <c r="CQ201" s="220"/>
      <c r="CR201" s="220"/>
      <c r="CS201" s="220"/>
      <c r="CT201" s="220"/>
      <c r="CU201" s="220"/>
      <c r="CV201" s="220"/>
      <c r="CW201" s="220"/>
      <c r="CX201" s="220"/>
      <c r="CY201" s="220"/>
      <c r="CZ201" s="220"/>
      <c r="DA201" s="220"/>
      <c r="DB201" s="220"/>
      <c r="DC201" s="220"/>
      <c r="DD201" s="220"/>
      <c r="DE201" s="220"/>
      <c r="DF201" s="220"/>
      <c r="DG201" s="220"/>
      <c r="DH201" s="220"/>
      <c r="DI201" s="220"/>
      <c r="DJ201" s="220"/>
      <c r="DK201" s="220"/>
      <c r="DL201" s="220"/>
      <c r="DM201" s="220"/>
      <c r="DN201" s="220"/>
      <c r="DO201" s="220"/>
      <c r="DP201" s="220"/>
      <c r="DQ201" s="220"/>
      <c r="DR201" s="220"/>
      <c r="DS201" s="220"/>
      <c r="DT201" s="220"/>
      <c r="DU201" s="220"/>
      <c r="DV201" s="220"/>
      <c r="DW201" s="220"/>
      <c r="DX201" s="220"/>
      <c r="DY201" s="220"/>
      <c r="DZ201" s="220"/>
      <c r="EA201" s="220"/>
      <c r="EB201" s="220"/>
      <c r="EC201" s="220"/>
      <c r="ED201" s="220"/>
      <c r="EE201" s="220"/>
      <c r="EF201" s="220"/>
      <c r="EG201" s="220"/>
      <c r="EH201" s="220"/>
      <c r="EI201" s="220"/>
      <c r="EJ201" s="220"/>
      <c r="EK201" s="220"/>
      <c r="EL201" s="220"/>
      <c r="EM201" s="220"/>
      <c r="EN201" s="220"/>
      <c r="EO201" s="220"/>
      <c r="EP201" s="220"/>
      <c r="EQ201" s="220"/>
      <c r="ER201" s="220"/>
      <c r="ES201" s="220"/>
      <c r="ET201" s="220"/>
      <c r="EU201" s="220"/>
      <c r="EV201" s="220"/>
      <c r="EW201" s="220"/>
      <c r="EX201" s="220"/>
      <c r="EY201" s="220"/>
      <c r="EZ201" s="220"/>
      <c r="FA201" s="220"/>
      <c r="FB201" s="220"/>
      <c r="FC201" s="220"/>
      <c r="FD201" s="220"/>
      <c r="FE201" s="220"/>
      <c r="FF201" s="220"/>
      <c r="FG201" s="220"/>
      <c r="FH201" s="220"/>
      <c r="FI201" s="220"/>
      <c r="FJ201" s="220"/>
      <c r="FK201" s="220"/>
      <c r="FL201" s="220"/>
      <c r="FM201" s="220"/>
      <c r="FN201" s="220"/>
      <c r="FO201" s="220"/>
      <c r="FP201" s="220"/>
      <c r="FQ201" s="220"/>
      <c r="FR201" s="220"/>
      <c r="FS201" s="220"/>
      <c r="FT201" s="220"/>
      <c r="FU201" s="220"/>
      <c r="FV201" s="220"/>
      <c r="FW201" s="220"/>
      <c r="FX201" s="220"/>
      <c r="FY201" s="220"/>
      <c r="FZ201" s="220"/>
      <c r="GA201" s="220"/>
      <c r="GB201" s="220"/>
      <c r="GC201" s="220"/>
      <c r="GD201" s="220"/>
      <c r="GE201" s="220"/>
      <c r="GF201" s="220"/>
      <c r="GG201" s="220"/>
      <c r="GH201" s="220"/>
      <c r="GI201" s="220"/>
      <c r="GJ201" s="220"/>
    </row>
    <row r="202" spans="1:192" s="672" customFormat="1" ht="13" customHeight="1" x14ac:dyDescent="0.25">
      <c r="A202" s="565"/>
      <c r="B202" s="565"/>
      <c r="C202" s="565"/>
      <c r="D202" s="565"/>
      <c r="E202" s="674" t="s">
        <v>554</v>
      </c>
      <c r="F202" s="521"/>
      <c r="G202" s="674" t="str">
        <f>SMU</f>
        <v>$ 000s</v>
      </c>
      <c r="H202" s="521"/>
      <c r="I202" s="521"/>
      <c r="J202" s="674">
        <f t="shared" ref="J202:AO202" si="691">I206</f>
        <v>0</v>
      </c>
      <c r="K202" s="674">
        <f t="shared" si="691"/>
        <v>0</v>
      </c>
      <c r="L202" s="674">
        <f t="shared" si="691"/>
        <v>0</v>
      </c>
      <c r="M202" s="674">
        <f t="shared" si="691"/>
        <v>37364.972763359816</v>
      </c>
      <c r="N202" s="674">
        <f t="shared" si="691"/>
        <v>93184.82088505046</v>
      </c>
      <c r="O202" s="674">
        <f t="shared" si="691"/>
        <v>93184.82088505046</v>
      </c>
      <c r="P202" s="674">
        <f t="shared" si="691"/>
        <v>93184.82088505046</v>
      </c>
      <c r="Q202" s="674">
        <f t="shared" si="691"/>
        <v>0</v>
      </c>
      <c r="R202" s="674">
        <f t="shared" si="691"/>
        <v>0</v>
      </c>
      <c r="S202" s="674">
        <f t="shared" si="691"/>
        <v>0</v>
      </c>
      <c r="T202" s="674">
        <f t="shared" si="691"/>
        <v>0</v>
      </c>
      <c r="U202" s="674">
        <f t="shared" si="691"/>
        <v>0</v>
      </c>
      <c r="V202" s="674">
        <f t="shared" si="691"/>
        <v>0</v>
      </c>
      <c r="W202" s="674">
        <f t="shared" si="691"/>
        <v>0</v>
      </c>
      <c r="X202" s="674">
        <f t="shared" si="691"/>
        <v>0</v>
      </c>
      <c r="Y202" s="674">
        <f t="shared" si="691"/>
        <v>0</v>
      </c>
      <c r="Z202" s="674">
        <f t="shared" si="691"/>
        <v>0</v>
      </c>
      <c r="AA202" s="674">
        <f t="shared" si="691"/>
        <v>0</v>
      </c>
      <c r="AB202" s="674">
        <f t="shared" si="691"/>
        <v>0</v>
      </c>
      <c r="AC202" s="674">
        <f t="shared" si="691"/>
        <v>0</v>
      </c>
      <c r="AD202" s="674">
        <f t="shared" si="691"/>
        <v>0</v>
      </c>
      <c r="AE202" s="674">
        <f t="shared" si="691"/>
        <v>0</v>
      </c>
      <c r="AF202" s="674">
        <f t="shared" si="691"/>
        <v>0</v>
      </c>
      <c r="AG202" s="674">
        <f t="shared" si="691"/>
        <v>0</v>
      </c>
      <c r="AH202" s="674">
        <f t="shared" si="691"/>
        <v>0</v>
      </c>
      <c r="AI202" s="674">
        <f t="shared" si="691"/>
        <v>0</v>
      </c>
      <c r="AJ202" s="674">
        <f t="shared" si="691"/>
        <v>0</v>
      </c>
      <c r="AK202" s="674">
        <f t="shared" si="691"/>
        <v>0</v>
      </c>
      <c r="AL202" s="674">
        <f t="shared" si="691"/>
        <v>0</v>
      </c>
      <c r="AM202" s="674">
        <f t="shared" si="691"/>
        <v>0</v>
      </c>
      <c r="AN202" s="674">
        <f t="shared" si="691"/>
        <v>0</v>
      </c>
      <c r="AO202" s="674">
        <f t="shared" si="691"/>
        <v>0</v>
      </c>
      <c r="AP202" s="674">
        <f t="shared" ref="AP202:BD202" si="692">AO206</f>
        <v>0</v>
      </c>
      <c r="AQ202" s="674">
        <f t="shared" si="692"/>
        <v>0</v>
      </c>
      <c r="AR202" s="674">
        <f t="shared" si="692"/>
        <v>0</v>
      </c>
      <c r="AS202" s="674">
        <f t="shared" si="692"/>
        <v>0</v>
      </c>
      <c r="AT202" s="674">
        <f t="shared" si="692"/>
        <v>0</v>
      </c>
      <c r="AU202" s="674">
        <f t="shared" si="692"/>
        <v>0</v>
      </c>
      <c r="AV202" s="674">
        <f t="shared" si="692"/>
        <v>0</v>
      </c>
      <c r="AW202" s="674">
        <f t="shared" si="692"/>
        <v>0</v>
      </c>
      <c r="AX202" s="674">
        <f t="shared" si="692"/>
        <v>0</v>
      </c>
      <c r="AY202" s="674">
        <f t="shared" si="692"/>
        <v>0</v>
      </c>
      <c r="AZ202" s="674">
        <f t="shared" si="692"/>
        <v>0</v>
      </c>
      <c r="BA202" s="674">
        <f t="shared" si="692"/>
        <v>0</v>
      </c>
      <c r="BB202" s="674">
        <f t="shared" si="692"/>
        <v>0</v>
      </c>
      <c r="BC202" s="674">
        <f t="shared" si="692"/>
        <v>0</v>
      </c>
      <c r="BD202" s="674">
        <f t="shared" si="692"/>
        <v>0</v>
      </c>
      <c r="BE202" s="674">
        <f t="shared" ref="BE202" si="693">BD206</f>
        <v>0</v>
      </c>
      <c r="BF202" s="674">
        <f t="shared" ref="BF202" si="694">BE206</f>
        <v>0</v>
      </c>
      <c r="BG202" s="674">
        <f t="shared" ref="BG202" si="695">BF206</f>
        <v>0</v>
      </c>
      <c r="BH202" s="674">
        <f t="shared" ref="BH202" si="696">BG206</f>
        <v>0</v>
      </c>
      <c r="BI202" s="674">
        <f t="shared" ref="BI202" si="697">BH206</f>
        <v>0</v>
      </c>
      <c r="BJ202" s="674">
        <f t="shared" ref="BJ202" si="698">BI206</f>
        <v>0</v>
      </c>
      <c r="BK202" s="674">
        <f t="shared" ref="BK202" si="699">BJ206</f>
        <v>0</v>
      </c>
      <c r="BL202" s="674">
        <f t="shared" ref="BL202" si="700">BK206</f>
        <v>0</v>
      </c>
      <c r="BM202" s="674">
        <f t="shared" ref="BM202" si="701">BL206</f>
        <v>0</v>
      </c>
      <c r="BN202" s="674">
        <f t="shared" ref="BN202" si="702">BM206</f>
        <v>0</v>
      </c>
      <c r="BO202" s="674">
        <f t="shared" ref="BO202" si="703">BN206</f>
        <v>0</v>
      </c>
      <c r="BP202" s="674">
        <f t="shared" ref="BP202" si="704">BO206</f>
        <v>0</v>
      </c>
      <c r="BQ202" s="674">
        <f t="shared" ref="BQ202" si="705">BP206</f>
        <v>0</v>
      </c>
      <c r="BR202" s="674">
        <f t="shared" ref="BR202" si="706">BQ206</f>
        <v>0</v>
      </c>
      <c r="BS202" s="674">
        <f t="shared" ref="BS202" si="707">BR206</f>
        <v>0</v>
      </c>
      <c r="BT202" s="674">
        <f t="shared" ref="BT202" si="708">BS206</f>
        <v>0</v>
      </c>
      <c r="BU202" s="674">
        <f t="shared" ref="BU202" si="709">BT206</f>
        <v>0</v>
      </c>
      <c r="BV202" s="674">
        <f t="shared" ref="BV202" si="710">BU206</f>
        <v>0</v>
      </c>
      <c r="BW202" s="674">
        <f t="shared" ref="BW202" si="711">BV206</f>
        <v>0</v>
      </c>
      <c r="BX202" s="674">
        <f t="shared" ref="BX202" si="712">BW206</f>
        <v>0</v>
      </c>
      <c r="BY202" s="674">
        <f t="shared" ref="BY202" si="713">BX206</f>
        <v>0</v>
      </c>
      <c r="BZ202" s="674">
        <f t="shared" ref="BZ202" si="714">BY206</f>
        <v>0</v>
      </c>
      <c r="CA202" s="674">
        <f t="shared" ref="CA202" si="715">BZ206</f>
        <v>0</v>
      </c>
      <c r="CB202" s="674">
        <f t="shared" ref="CB202" si="716">CA206</f>
        <v>0</v>
      </c>
      <c r="CC202" s="674">
        <f t="shared" ref="CC202" si="717">CB206</f>
        <v>0</v>
      </c>
      <c r="CD202" s="674">
        <f t="shared" ref="CD202" si="718">CC206</f>
        <v>0</v>
      </c>
      <c r="CE202" s="674">
        <f t="shared" ref="CE202" si="719">CD206</f>
        <v>0</v>
      </c>
      <c r="CF202" s="674">
        <f t="shared" ref="CF202" si="720">CE206</f>
        <v>0</v>
      </c>
      <c r="CG202" s="674">
        <f t="shared" ref="CG202" si="721">CF206</f>
        <v>0</v>
      </c>
      <c r="CH202" s="674">
        <f t="shared" ref="CH202" si="722">CG206</f>
        <v>0</v>
      </c>
      <c r="CI202" s="674">
        <f t="shared" ref="CI202" si="723">CH206</f>
        <v>0</v>
      </c>
      <c r="CJ202" s="674">
        <f t="shared" ref="CJ202" si="724">CI206</f>
        <v>0</v>
      </c>
      <c r="CK202" s="674">
        <f t="shared" ref="CK202" si="725">CJ206</f>
        <v>0</v>
      </c>
      <c r="CL202" s="674">
        <f t="shared" ref="CL202" si="726">CK206</f>
        <v>0</v>
      </c>
      <c r="CM202" s="674">
        <f t="shared" ref="CM202" si="727">CL206</f>
        <v>0</v>
      </c>
      <c r="CN202" s="674">
        <f t="shared" ref="CN202" si="728">CM206</f>
        <v>0</v>
      </c>
      <c r="CO202" s="674">
        <f t="shared" ref="CO202" si="729">CN206</f>
        <v>0</v>
      </c>
      <c r="CP202" s="674">
        <f t="shared" ref="CP202" si="730">CO206</f>
        <v>0</v>
      </c>
      <c r="CQ202" s="674">
        <f t="shared" ref="CQ202" si="731">CP206</f>
        <v>0</v>
      </c>
      <c r="CR202" s="674">
        <f t="shared" ref="CR202" si="732">CQ206</f>
        <v>0</v>
      </c>
      <c r="CS202" s="674">
        <f t="shared" ref="CS202" si="733">CR206</f>
        <v>0</v>
      </c>
      <c r="CT202" s="674">
        <f t="shared" ref="CT202" si="734">CS206</f>
        <v>0</v>
      </c>
      <c r="CU202" s="674">
        <f t="shared" ref="CU202" si="735">CT206</f>
        <v>0</v>
      </c>
      <c r="CV202" s="674">
        <f t="shared" ref="CV202" si="736">CU206</f>
        <v>0</v>
      </c>
      <c r="CW202" s="674">
        <f t="shared" ref="CW202" si="737">CV206</f>
        <v>0</v>
      </c>
      <c r="CX202" s="674">
        <f t="shared" ref="CX202" si="738">CW206</f>
        <v>0</v>
      </c>
      <c r="CY202" s="674">
        <f t="shared" ref="CY202" si="739">CX206</f>
        <v>0</v>
      </c>
      <c r="CZ202" s="674">
        <f t="shared" ref="CZ202" si="740">CY206</f>
        <v>0</v>
      </c>
      <c r="DA202" s="674">
        <f t="shared" ref="DA202" si="741">CZ206</f>
        <v>0</v>
      </c>
      <c r="DB202" s="674">
        <f t="shared" ref="DB202" si="742">DA206</f>
        <v>0</v>
      </c>
      <c r="DC202" s="674">
        <f t="shared" ref="DC202" si="743">DB206</f>
        <v>0</v>
      </c>
      <c r="DD202" s="674">
        <f t="shared" ref="DD202" si="744">DC206</f>
        <v>0</v>
      </c>
      <c r="DE202" s="674">
        <f t="shared" ref="DE202" si="745">DD206</f>
        <v>0</v>
      </c>
      <c r="DF202" s="674">
        <f t="shared" ref="DF202" si="746">DE206</f>
        <v>0</v>
      </c>
      <c r="DG202" s="674">
        <f t="shared" ref="DG202" si="747">DF206</f>
        <v>0</v>
      </c>
      <c r="DH202" s="674">
        <f t="shared" ref="DH202" si="748">DG206</f>
        <v>0</v>
      </c>
      <c r="DI202" s="674">
        <f t="shared" ref="DI202" si="749">DH206</f>
        <v>0</v>
      </c>
      <c r="DJ202" s="674">
        <f t="shared" ref="DJ202" si="750">DI206</f>
        <v>0</v>
      </c>
      <c r="DK202" s="674">
        <f t="shared" ref="DK202" si="751">DJ206</f>
        <v>0</v>
      </c>
      <c r="DL202" s="674">
        <f t="shared" ref="DL202" si="752">DK206</f>
        <v>0</v>
      </c>
      <c r="DM202" s="674">
        <f t="shared" ref="DM202" si="753">DL206</f>
        <v>0</v>
      </c>
      <c r="DN202" s="674">
        <f t="shared" ref="DN202" si="754">DM206</f>
        <v>0</v>
      </c>
      <c r="DO202" s="674">
        <f t="shared" ref="DO202" si="755">DN206</f>
        <v>0</v>
      </c>
      <c r="DP202" s="674">
        <f t="shared" ref="DP202" si="756">DO206</f>
        <v>0</v>
      </c>
      <c r="DQ202" s="674">
        <f t="shared" ref="DQ202" si="757">DP206</f>
        <v>0</v>
      </c>
      <c r="DR202" s="674">
        <f t="shared" ref="DR202" si="758">DQ206</f>
        <v>0</v>
      </c>
      <c r="DS202" s="674">
        <f t="shared" ref="DS202" si="759">DR206</f>
        <v>0</v>
      </c>
      <c r="DT202" s="674">
        <f t="shared" ref="DT202" si="760">DS206</f>
        <v>0</v>
      </c>
      <c r="DU202" s="674">
        <f t="shared" ref="DU202" si="761">DT206</f>
        <v>0</v>
      </c>
      <c r="DV202" s="674">
        <f t="shared" ref="DV202" si="762">DU206</f>
        <v>0</v>
      </c>
      <c r="DW202" s="674">
        <f t="shared" ref="DW202" si="763">DV206</f>
        <v>0</v>
      </c>
      <c r="DX202" s="674">
        <f t="shared" ref="DX202" si="764">DW206</f>
        <v>0</v>
      </c>
      <c r="DY202" s="674">
        <f t="shared" ref="DY202" si="765">DX206</f>
        <v>0</v>
      </c>
      <c r="DZ202" s="674">
        <f t="shared" ref="DZ202" si="766">DY206</f>
        <v>0</v>
      </c>
      <c r="EA202" s="674">
        <f t="shared" ref="EA202" si="767">DZ206</f>
        <v>0</v>
      </c>
      <c r="EB202" s="674">
        <f t="shared" ref="EB202" si="768">EA206</f>
        <v>0</v>
      </c>
      <c r="EC202" s="674">
        <f t="shared" ref="EC202" si="769">EB206</f>
        <v>0</v>
      </c>
      <c r="ED202" s="674">
        <f t="shared" ref="ED202" si="770">EC206</f>
        <v>0</v>
      </c>
      <c r="EE202" s="674">
        <f t="shared" ref="EE202" si="771">ED206</f>
        <v>0</v>
      </c>
      <c r="EF202" s="674">
        <f t="shared" ref="EF202" si="772">EE206</f>
        <v>0</v>
      </c>
      <c r="EG202" s="674">
        <f t="shared" ref="EG202" si="773">EF206</f>
        <v>0</v>
      </c>
      <c r="EH202" s="674">
        <f t="shared" ref="EH202" si="774">EG206</f>
        <v>0</v>
      </c>
      <c r="EI202" s="674">
        <f t="shared" ref="EI202" si="775">EH206</f>
        <v>0</v>
      </c>
      <c r="EJ202" s="674">
        <f t="shared" ref="EJ202" si="776">EI206</f>
        <v>0</v>
      </c>
      <c r="EK202" s="674">
        <f t="shared" ref="EK202" si="777">EJ206</f>
        <v>0</v>
      </c>
      <c r="EL202" s="674">
        <f t="shared" ref="EL202" si="778">EK206</f>
        <v>0</v>
      </c>
      <c r="EM202" s="674">
        <f t="shared" ref="EM202" si="779">EL206</f>
        <v>0</v>
      </c>
      <c r="EN202" s="674">
        <f t="shared" ref="EN202" si="780">EM206</f>
        <v>0</v>
      </c>
      <c r="EO202" s="674">
        <f t="shared" ref="EO202" si="781">EN206</f>
        <v>0</v>
      </c>
      <c r="EP202" s="674">
        <f t="shared" ref="EP202" si="782">EO206</f>
        <v>0</v>
      </c>
      <c r="EQ202" s="674">
        <f t="shared" ref="EQ202" si="783">EP206</f>
        <v>0</v>
      </c>
      <c r="ER202" s="674">
        <f t="shared" ref="ER202" si="784">EQ206</f>
        <v>0</v>
      </c>
      <c r="ES202" s="674">
        <f t="shared" ref="ES202" si="785">ER206</f>
        <v>0</v>
      </c>
      <c r="ET202" s="674">
        <f t="shared" ref="ET202" si="786">ES206</f>
        <v>0</v>
      </c>
      <c r="EU202" s="674">
        <f t="shared" ref="EU202" si="787">ET206</f>
        <v>0</v>
      </c>
      <c r="EV202" s="674">
        <f t="shared" ref="EV202" si="788">EU206</f>
        <v>0</v>
      </c>
      <c r="EW202" s="674">
        <f t="shared" ref="EW202" si="789">EV206</f>
        <v>0</v>
      </c>
      <c r="EX202" s="674">
        <f t="shared" ref="EX202" si="790">EW206</f>
        <v>0</v>
      </c>
      <c r="EY202" s="674">
        <f t="shared" ref="EY202" si="791">EX206</f>
        <v>0</v>
      </c>
      <c r="EZ202" s="674">
        <f t="shared" ref="EZ202" si="792">EY206</f>
        <v>0</v>
      </c>
      <c r="FA202" s="674">
        <f t="shared" ref="FA202" si="793">EZ206</f>
        <v>0</v>
      </c>
      <c r="FB202" s="674">
        <f t="shared" ref="FB202" si="794">FA206</f>
        <v>0</v>
      </c>
      <c r="FC202" s="674">
        <f t="shared" ref="FC202" si="795">FB206</f>
        <v>0</v>
      </c>
      <c r="FD202" s="674">
        <f t="shared" ref="FD202" si="796">FC206</f>
        <v>0</v>
      </c>
      <c r="FE202" s="674">
        <f t="shared" ref="FE202" si="797">FD206</f>
        <v>0</v>
      </c>
      <c r="FF202" s="674">
        <f t="shared" ref="FF202" si="798">FE206</f>
        <v>0</v>
      </c>
      <c r="FG202" s="674">
        <f t="shared" ref="FG202" si="799">FF206</f>
        <v>0</v>
      </c>
      <c r="FH202" s="674">
        <f t="shared" ref="FH202" si="800">FG206</f>
        <v>0</v>
      </c>
      <c r="FI202" s="674">
        <f t="shared" ref="FI202" si="801">FH206</f>
        <v>0</v>
      </c>
      <c r="FJ202" s="674">
        <f t="shared" ref="FJ202" si="802">FI206</f>
        <v>0</v>
      </c>
      <c r="FK202" s="674">
        <f t="shared" ref="FK202" si="803">FJ206</f>
        <v>0</v>
      </c>
      <c r="FL202" s="674">
        <f t="shared" ref="FL202" si="804">FK206</f>
        <v>0</v>
      </c>
      <c r="FM202" s="674">
        <f t="shared" ref="FM202" si="805">FL206</f>
        <v>0</v>
      </c>
      <c r="FN202" s="674">
        <f t="shared" ref="FN202" si="806">FM206</f>
        <v>0</v>
      </c>
      <c r="FO202" s="674">
        <f t="shared" ref="FO202" si="807">FN206</f>
        <v>0</v>
      </c>
      <c r="FP202" s="674">
        <f t="shared" ref="FP202" si="808">FO206</f>
        <v>0</v>
      </c>
      <c r="FQ202" s="674">
        <f t="shared" ref="FQ202" si="809">FP206</f>
        <v>0</v>
      </c>
      <c r="FR202" s="674">
        <f t="shared" ref="FR202" si="810">FQ206</f>
        <v>0</v>
      </c>
      <c r="FS202" s="674">
        <f t="shared" ref="FS202" si="811">FR206</f>
        <v>0</v>
      </c>
      <c r="FT202" s="674">
        <f t="shared" ref="FT202" si="812">FS206</f>
        <v>0</v>
      </c>
      <c r="FU202" s="674">
        <f t="shared" ref="FU202" si="813">FT206</f>
        <v>0</v>
      </c>
      <c r="FV202" s="674">
        <f t="shared" ref="FV202" si="814">FU206</f>
        <v>0</v>
      </c>
      <c r="FW202" s="674">
        <f t="shared" ref="FW202" si="815">FV206</f>
        <v>0</v>
      </c>
      <c r="FX202" s="674">
        <f t="shared" ref="FX202" si="816">FW206</f>
        <v>0</v>
      </c>
      <c r="FY202" s="674">
        <f t="shared" ref="FY202" si="817">FX206</f>
        <v>0</v>
      </c>
      <c r="FZ202" s="674">
        <f t="shared" ref="FZ202" si="818">FY206</f>
        <v>0</v>
      </c>
      <c r="GA202" s="674">
        <f t="shared" ref="GA202" si="819">FZ206</f>
        <v>0</v>
      </c>
      <c r="GB202" s="674">
        <f t="shared" ref="GB202" si="820">GA206</f>
        <v>0</v>
      </c>
      <c r="GC202" s="674">
        <f t="shared" ref="GC202" si="821">GB206</f>
        <v>0</v>
      </c>
      <c r="GD202" s="674">
        <f t="shared" ref="GD202" si="822">GC206</f>
        <v>0</v>
      </c>
      <c r="GE202" s="674">
        <f t="shared" ref="GE202" si="823">GD206</f>
        <v>0</v>
      </c>
      <c r="GF202" s="674">
        <f t="shared" ref="GF202" si="824">GE206</f>
        <v>0</v>
      </c>
      <c r="GG202" s="674">
        <f t="shared" ref="GG202" si="825">GF206</f>
        <v>0</v>
      </c>
      <c r="GH202" s="674">
        <f t="shared" ref="GH202" si="826">GG206</f>
        <v>0</v>
      </c>
      <c r="GI202" s="674">
        <f t="shared" ref="GI202" si="827">GH206</f>
        <v>0</v>
      </c>
      <c r="GJ202" s="674">
        <f t="shared" ref="GJ202" si="828">GI206</f>
        <v>0</v>
      </c>
    </row>
    <row r="203" spans="1:192" s="672" customFormat="1" ht="13" customHeight="1" x14ac:dyDescent="0.25">
      <c r="A203" s="565"/>
      <c r="B203" s="565"/>
      <c r="C203" s="565"/>
      <c r="D203" s="565"/>
      <c r="E203" s="709" t="str">
        <f xml:space="preserve"> ConFin!E$270</f>
        <v>Equity bridge drawdown - m</v>
      </c>
      <c r="F203" s="709">
        <f xml:space="preserve"> ConFin!F$270</f>
        <v>0</v>
      </c>
      <c r="G203" s="709" t="str">
        <f xml:space="preserve"> ConFin!G$270</f>
        <v>$ 000s</v>
      </c>
      <c r="H203" s="709">
        <f xml:space="preserve"> ConFin!H$270</f>
        <v>93184.82088505046</v>
      </c>
      <c r="I203" s="709">
        <f xml:space="preserve"> ConFin!I$270</f>
        <v>0</v>
      </c>
      <c r="J203" s="709">
        <f xml:space="preserve"> ConFin!J$270</f>
        <v>0</v>
      </c>
      <c r="K203" s="709">
        <f xml:space="preserve"> ConFin!K$270</f>
        <v>0</v>
      </c>
      <c r="L203" s="709">
        <f xml:space="preserve"> ConFin!L$270</f>
        <v>37364.972763359816</v>
      </c>
      <c r="M203" s="709">
        <f xml:space="preserve"> ConFin!M$270</f>
        <v>55819.848121690651</v>
      </c>
      <c r="N203" s="709">
        <f xml:space="preserve"> ConFin!N$270</f>
        <v>0</v>
      </c>
      <c r="O203" s="709">
        <f xml:space="preserve"> ConFin!O$270</f>
        <v>0</v>
      </c>
      <c r="P203" s="709">
        <f xml:space="preserve"> ConFin!P$270</f>
        <v>0</v>
      </c>
      <c r="Q203" s="709">
        <f xml:space="preserve"> ConFin!Q$270</f>
        <v>0</v>
      </c>
      <c r="R203" s="709">
        <f xml:space="preserve"> ConFin!R$270</f>
        <v>0</v>
      </c>
      <c r="S203" s="709">
        <f xml:space="preserve"> ConFin!S$270</f>
        <v>0</v>
      </c>
      <c r="T203" s="709">
        <f xml:space="preserve"> ConFin!T$270</f>
        <v>0</v>
      </c>
      <c r="U203" s="709">
        <f xml:space="preserve"> ConFin!U$270</f>
        <v>0</v>
      </c>
      <c r="V203" s="709">
        <f xml:space="preserve"> ConFin!V$270</f>
        <v>0</v>
      </c>
      <c r="W203" s="709">
        <f xml:space="preserve"> ConFin!W$270</f>
        <v>0</v>
      </c>
      <c r="X203" s="709">
        <f xml:space="preserve"> ConFin!X$270</f>
        <v>0</v>
      </c>
      <c r="Y203" s="709">
        <f xml:space="preserve"> ConFin!Y$270</f>
        <v>0</v>
      </c>
      <c r="Z203" s="709">
        <f xml:space="preserve"> ConFin!Z$270</f>
        <v>0</v>
      </c>
      <c r="AA203" s="709">
        <f xml:space="preserve"> ConFin!AA$270</f>
        <v>0</v>
      </c>
      <c r="AB203" s="709">
        <f xml:space="preserve"> ConFin!AB$270</f>
        <v>0</v>
      </c>
      <c r="AC203" s="709">
        <f xml:space="preserve"> ConFin!AC$270</f>
        <v>0</v>
      </c>
      <c r="AD203" s="709">
        <f xml:space="preserve"> ConFin!AD$270</f>
        <v>0</v>
      </c>
      <c r="AE203" s="709">
        <f xml:space="preserve"> ConFin!AE$270</f>
        <v>0</v>
      </c>
      <c r="AF203" s="709">
        <f xml:space="preserve"> ConFin!AF$270</f>
        <v>0</v>
      </c>
      <c r="AG203" s="709">
        <f xml:space="preserve"> ConFin!AG$270</f>
        <v>0</v>
      </c>
      <c r="AH203" s="709">
        <f xml:space="preserve"> ConFin!AH$270</f>
        <v>0</v>
      </c>
      <c r="AI203" s="709">
        <f xml:space="preserve"> ConFin!AI$270</f>
        <v>0</v>
      </c>
      <c r="AJ203" s="709">
        <f xml:space="preserve"> ConFin!AJ$270</f>
        <v>0</v>
      </c>
      <c r="AK203" s="709">
        <f xml:space="preserve"> ConFin!AK$270</f>
        <v>0</v>
      </c>
      <c r="AL203" s="709">
        <f xml:space="preserve"> ConFin!AL$270</f>
        <v>0</v>
      </c>
      <c r="AM203" s="709">
        <f xml:space="preserve"> ConFin!AM$270</f>
        <v>0</v>
      </c>
      <c r="AN203" s="709">
        <f xml:space="preserve"> ConFin!AN$270</f>
        <v>0</v>
      </c>
      <c r="AO203" s="709">
        <f xml:space="preserve"> ConFin!AO$270</f>
        <v>0</v>
      </c>
      <c r="AP203" s="709">
        <f xml:space="preserve"> ConFin!AP$270</f>
        <v>0</v>
      </c>
      <c r="AQ203" s="709">
        <f xml:space="preserve"> ConFin!AQ$270</f>
        <v>0</v>
      </c>
      <c r="AR203" s="709">
        <f xml:space="preserve"> ConFin!AR$270</f>
        <v>0</v>
      </c>
      <c r="AS203" s="709">
        <f xml:space="preserve"> ConFin!AS$270</f>
        <v>0</v>
      </c>
      <c r="AT203" s="709">
        <f xml:space="preserve"> ConFin!AT$270</f>
        <v>0</v>
      </c>
      <c r="AU203" s="709">
        <f xml:space="preserve"> ConFin!AU$270</f>
        <v>0</v>
      </c>
      <c r="AV203" s="709">
        <f xml:space="preserve"> ConFin!AV$270</f>
        <v>0</v>
      </c>
      <c r="AW203" s="709">
        <f xml:space="preserve"> ConFin!AW$270</f>
        <v>0</v>
      </c>
      <c r="AX203" s="709">
        <f xml:space="preserve"> ConFin!AX$270</f>
        <v>0</v>
      </c>
      <c r="AY203" s="709">
        <f xml:space="preserve"> ConFin!AY$270</f>
        <v>0</v>
      </c>
      <c r="AZ203" s="709">
        <f xml:space="preserve"> ConFin!AZ$270</f>
        <v>0</v>
      </c>
      <c r="BA203" s="709">
        <f xml:space="preserve"> ConFin!BA$270</f>
        <v>0</v>
      </c>
      <c r="BB203" s="709">
        <f xml:space="preserve"> ConFin!BB$270</f>
        <v>0</v>
      </c>
      <c r="BC203" s="709">
        <f xml:space="preserve"> ConFin!BC$270</f>
        <v>0</v>
      </c>
      <c r="BD203" s="709">
        <f xml:space="preserve"> ConFin!BD$270</f>
        <v>0</v>
      </c>
      <c r="BE203" s="709">
        <f xml:space="preserve"> ConFin!BE$270</f>
        <v>0</v>
      </c>
      <c r="BF203" s="709">
        <f xml:space="preserve"> ConFin!BF$270</f>
        <v>0</v>
      </c>
      <c r="BG203" s="709">
        <f xml:space="preserve"> ConFin!BG$270</f>
        <v>0</v>
      </c>
      <c r="BH203" s="709">
        <f xml:space="preserve"> ConFin!BH$270</f>
        <v>0</v>
      </c>
      <c r="BI203" s="709">
        <f xml:space="preserve"> ConFin!BI$270</f>
        <v>0</v>
      </c>
      <c r="BJ203" s="709">
        <f xml:space="preserve"> ConFin!BJ$270</f>
        <v>0</v>
      </c>
      <c r="BK203" s="709">
        <f xml:space="preserve"> ConFin!BK$270</f>
        <v>0</v>
      </c>
      <c r="BL203" s="709">
        <f xml:space="preserve"> ConFin!BL$270</f>
        <v>0</v>
      </c>
      <c r="BM203" s="709">
        <f xml:space="preserve"> ConFin!BM$270</f>
        <v>0</v>
      </c>
      <c r="BN203" s="709">
        <f xml:space="preserve"> ConFin!BN$270</f>
        <v>0</v>
      </c>
      <c r="BO203" s="709">
        <f xml:space="preserve"> ConFin!BO$270</f>
        <v>0</v>
      </c>
      <c r="BP203" s="709">
        <f xml:space="preserve"> ConFin!BP$270</f>
        <v>0</v>
      </c>
      <c r="BQ203" s="709">
        <f xml:space="preserve"> ConFin!BQ$270</f>
        <v>0</v>
      </c>
      <c r="BR203" s="709">
        <f xml:space="preserve"> ConFin!BR$270</f>
        <v>0</v>
      </c>
      <c r="BS203" s="709">
        <f xml:space="preserve"> ConFin!BS$270</f>
        <v>0</v>
      </c>
      <c r="BT203" s="709">
        <f xml:space="preserve"> ConFin!BT$270</f>
        <v>0</v>
      </c>
      <c r="BU203" s="709">
        <f xml:space="preserve"> ConFin!BU$270</f>
        <v>0</v>
      </c>
      <c r="BV203" s="709">
        <f xml:space="preserve"> ConFin!BV$270</f>
        <v>0</v>
      </c>
      <c r="BW203" s="709">
        <f xml:space="preserve"> ConFin!BW$270</f>
        <v>0</v>
      </c>
      <c r="BX203" s="709">
        <f xml:space="preserve"> ConFin!BX$270</f>
        <v>0</v>
      </c>
      <c r="BY203" s="709">
        <f xml:space="preserve"> ConFin!BY$270</f>
        <v>0</v>
      </c>
      <c r="BZ203" s="709">
        <f xml:space="preserve"> ConFin!BZ$270</f>
        <v>0</v>
      </c>
      <c r="CA203" s="709">
        <f xml:space="preserve"> ConFin!CA$270</f>
        <v>0</v>
      </c>
      <c r="CB203" s="709">
        <f xml:space="preserve"> ConFin!CB$270</f>
        <v>0</v>
      </c>
      <c r="CC203" s="709">
        <f xml:space="preserve"> ConFin!CC$270</f>
        <v>0</v>
      </c>
      <c r="CD203" s="709">
        <f xml:space="preserve"> ConFin!CD$270</f>
        <v>0</v>
      </c>
      <c r="CE203" s="709">
        <f xml:space="preserve"> ConFin!CE$270</f>
        <v>0</v>
      </c>
      <c r="CF203" s="709">
        <f xml:space="preserve"> ConFin!CF$270</f>
        <v>0</v>
      </c>
      <c r="CG203" s="709">
        <f xml:space="preserve"> ConFin!CG$270</f>
        <v>0</v>
      </c>
      <c r="CH203" s="709">
        <f xml:space="preserve"> ConFin!CH$270</f>
        <v>0</v>
      </c>
      <c r="CI203" s="709">
        <f xml:space="preserve"> ConFin!CI$270</f>
        <v>0</v>
      </c>
      <c r="CJ203" s="709">
        <f xml:space="preserve"> ConFin!CJ$270</f>
        <v>0</v>
      </c>
      <c r="CK203" s="709">
        <f xml:space="preserve"> ConFin!CK$270</f>
        <v>0</v>
      </c>
      <c r="CL203" s="709">
        <f xml:space="preserve"> ConFin!CL$270</f>
        <v>0</v>
      </c>
      <c r="CM203" s="709">
        <f xml:space="preserve"> ConFin!CM$270</f>
        <v>0</v>
      </c>
      <c r="CN203" s="709">
        <f xml:space="preserve"> ConFin!CN$270</f>
        <v>0</v>
      </c>
      <c r="CO203" s="709">
        <f xml:space="preserve"> ConFin!CO$270</f>
        <v>0</v>
      </c>
      <c r="CP203" s="709">
        <f xml:space="preserve"> ConFin!CP$270</f>
        <v>0</v>
      </c>
      <c r="CQ203" s="709">
        <f xml:space="preserve"> ConFin!CQ$270</f>
        <v>0</v>
      </c>
      <c r="CR203" s="709">
        <f xml:space="preserve"> ConFin!CR$270</f>
        <v>0</v>
      </c>
      <c r="CS203" s="709">
        <f xml:space="preserve"> ConFin!CS$270</f>
        <v>0</v>
      </c>
      <c r="CT203" s="709">
        <f xml:space="preserve"> ConFin!CT$270</f>
        <v>0</v>
      </c>
      <c r="CU203" s="709">
        <f xml:space="preserve"> ConFin!CU$270</f>
        <v>0</v>
      </c>
      <c r="CV203" s="709">
        <f xml:space="preserve"> ConFin!CV$270</f>
        <v>0</v>
      </c>
      <c r="CW203" s="709">
        <f xml:space="preserve"> ConFin!CW$270</f>
        <v>0</v>
      </c>
      <c r="CX203" s="709">
        <f xml:space="preserve"> ConFin!CX$270</f>
        <v>0</v>
      </c>
      <c r="CY203" s="709">
        <f xml:space="preserve"> ConFin!CY$270</f>
        <v>0</v>
      </c>
      <c r="CZ203" s="709">
        <f xml:space="preserve"> ConFin!CZ$270</f>
        <v>0</v>
      </c>
      <c r="DA203" s="709">
        <f xml:space="preserve"> ConFin!DA$270</f>
        <v>0</v>
      </c>
      <c r="DB203" s="709">
        <f xml:space="preserve"> ConFin!DB$270</f>
        <v>0</v>
      </c>
      <c r="DC203" s="709">
        <f xml:space="preserve"> ConFin!DC$270</f>
        <v>0</v>
      </c>
      <c r="DD203" s="709">
        <f xml:space="preserve"> ConFin!DD$270</f>
        <v>0</v>
      </c>
      <c r="DE203" s="709">
        <f xml:space="preserve"> ConFin!DE$270</f>
        <v>0</v>
      </c>
      <c r="DF203" s="709">
        <f xml:space="preserve"> ConFin!DF$270</f>
        <v>0</v>
      </c>
      <c r="DG203" s="709">
        <f xml:space="preserve"> ConFin!DG$270</f>
        <v>0</v>
      </c>
      <c r="DH203" s="709">
        <f xml:space="preserve"> ConFin!DH$270</f>
        <v>0</v>
      </c>
      <c r="DI203" s="709">
        <f xml:space="preserve"> ConFin!DI$270</f>
        <v>0</v>
      </c>
      <c r="DJ203" s="709">
        <f xml:space="preserve"> ConFin!DJ$270</f>
        <v>0</v>
      </c>
      <c r="DK203" s="709">
        <f xml:space="preserve"> ConFin!DK$270</f>
        <v>0</v>
      </c>
      <c r="DL203" s="709">
        <f xml:space="preserve"> ConFin!DL$270</f>
        <v>0</v>
      </c>
      <c r="DM203" s="709">
        <f xml:space="preserve"> ConFin!DM$270</f>
        <v>0</v>
      </c>
      <c r="DN203" s="709">
        <f xml:space="preserve"> ConFin!DN$270</f>
        <v>0</v>
      </c>
      <c r="DO203" s="709">
        <f xml:space="preserve"> ConFin!DO$270</f>
        <v>0</v>
      </c>
      <c r="DP203" s="709">
        <f xml:space="preserve"> ConFin!DP$270</f>
        <v>0</v>
      </c>
      <c r="DQ203" s="709">
        <f xml:space="preserve"> ConFin!DQ$270</f>
        <v>0</v>
      </c>
      <c r="DR203" s="709">
        <f xml:space="preserve"> ConFin!DR$270</f>
        <v>0</v>
      </c>
      <c r="DS203" s="709">
        <f xml:space="preserve"> ConFin!DS$270</f>
        <v>0</v>
      </c>
      <c r="DT203" s="709">
        <f xml:space="preserve"> ConFin!DT$270</f>
        <v>0</v>
      </c>
      <c r="DU203" s="709">
        <f xml:space="preserve"> ConFin!DU$270</f>
        <v>0</v>
      </c>
      <c r="DV203" s="709">
        <f xml:space="preserve"> ConFin!DV$270</f>
        <v>0</v>
      </c>
      <c r="DW203" s="709">
        <f xml:space="preserve"> ConFin!DW$270</f>
        <v>0</v>
      </c>
      <c r="DX203" s="709">
        <f xml:space="preserve"> ConFin!DX$270</f>
        <v>0</v>
      </c>
      <c r="DY203" s="709">
        <f xml:space="preserve"> ConFin!DY$270</f>
        <v>0</v>
      </c>
      <c r="DZ203" s="709">
        <f xml:space="preserve"> ConFin!DZ$270</f>
        <v>0</v>
      </c>
      <c r="EA203" s="709">
        <f xml:space="preserve"> ConFin!EA$270</f>
        <v>0</v>
      </c>
      <c r="EB203" s="709">
        <f xml:space="preserve"> ConFin!EB$270</f>
        <v>0</v>
      </c>
      <c r="EC203" s="709">
        <f xml:space="preserve"> ConFin!EC$270</f>
        <v>0</v>
      </c>
      <c r="ED203" s="709">
        <f xml:space="preserve"> ConFin!ED$270</f>
        <v>0</v>
      </c>
      <c r="EE203" s="709">
        <f xml:space="preserve"> ConFin!EE$270</f>
        <v>0</v>
      </c>
      <c r="EF203" s="709">
        <f xml:space="preserve"> ConFin!EF$270</f>
        <v>0</v>
      </c>
      <c r="EG203" s="709">
        <f xml:space="preserve"> ConFin!EG$270</f>
        <v>0</v>
      </c>
      <c r="EH203" s="709">
        <f xml:space="preserve"> ConFin!EH$270</f>
        <v>0</v>
      </c>
      <c r="EI203" s="709">
        <f xml:space="preserve"> ConFin!EI$270</f>
        <v>0</v>
      </c>
      <c r="EJ203" s="709">
        <f xml:space="preserve"> ConFin!EJ$270</f>
        <v>0</v>
      </c>
      <c r="EK203" s="709">
        <f xml:space="preserve"> ConFin!EK$270</f>
        <v>0</v>
      </c>
      <c r="EL203" s="709">
        <f xml:space="preserve"> ConFin!EL$270</f>
        <v>0</v>
      </c>
      <c r="EM203" s="709">
        <f xml:space="preserve"> ConFin!EM$270</f>
        <v>0</v>
      </c>
      <c r="EN203" s="709">
        <f xml:space="preserve"> ConFin!EN$270</f>
        <v>0</v>
      </c>
      <c r="EO203" s="709">
        <f xml:space="preserve"> ConFin!EO$270</f>
        <v>0</v>
      </c>
      <c r="EP203" s="709">
        <f xml:space="preserve"> ConFin!EP$270</f>
        <v>0</v>
      </c>
      <c r="EQ203" s="709">
        <f xml:space="preserve"> ConFin!EQ$270</f>
        <v>0</v>
      </c>
      <c r="ER203" s="709">
        <f xml:space="preserve"> ConFin!ER$270</f>
        <v>0</v>
      </c>
      <c r="ES203" s="709">
        <f xml:space="preserve"> ConFin!ES$270</f>
        <v>0</v>
      </c>
      <c r="ET203" s="709">
        <f xml:space="preserve"> ConFin!ET$270</f>
        <v>0</v>
      </c>
      <c r="EU203" s="709">
        <f xml:space="preserve"> ConFin!EU$270</f>
        <v>0</v>
      </c>
      <c r="EV203" s="709">
        <f xml:space="preserve"> ConFin!EV$270</f>
        <v>0</v>
      </c>
      <c r="EW203" s="709">
        <f xml:space="preserve"> ConFin!EW$270</f>
        <v>0</v>
      </c>
      <c r="EX203" s="709">
        <f xml:space="preserve"> ConFin!EX$270</f>
        <v>0</v>
      </c>
      <c r="EY203" s="709">
        <f xml:space="preserve"> ConFin!EY$270</f>
        <v>0</v>
      </c>
      <c r="EZ203" s="709">
        <f xml:space="preserve"> ConFin!EZ$270</f>
        <v>0</v>
      </c>
      <c r="FA203" s="709">
        <f xml:space="preserve"> ConFin!FA$270</f>
        <v>0</v>
      </c>
      <c r="FB203" s="709">
        <f xml:space="preserve"> ConFin!FB$270</f>
        <v>0</v>
      </c>
      <c r="FC203" s="709">
        <f xml:space="preserve"> ConFin!FC$270</f>
        <v>0</v>
      </c>
      <c r="FD203" s="709">
        <f xml:space="preserve"> ConFin!FD$270</f>
        <v>0</v>
      </c>
      <c r="FE203" s="709">
        <f xml:space="preserve"> ConFin!FE$270</f>
        <v>0</v>
      </c>
      <c r="FF203" s="709">
        <f xml:space="preserve"> ConFin!FF$270</f>
        <v>0</v>
      </c>
      <c r="FG203" s="709">
        <f xml:space="preserve"> ConFin!FG$270</f>
        <v>0</v>
      </c>
      <c r="FH203" s="709">
        <f xml:space="preserve"> ConFin!FH$270</f>
        <v>0</v>
      </c>
      <c r="FI203" s="709">
        <f xml:space="preserve"> ConFin!FI$270</f>
        <v>0</v>
      </c>
      <c r="FJ203" s="709">
        <f xml:space="preserve"> ConFin!FJ$270</f>
        <v>0</v>
      </c>
      <c r="FK203" s="709">
        <f xml:space="preserve"> ConFin!FK$270</f>
        <v>0</v>
      </c>
      <c r="FL203" s="709">
        <f xml:space="preserve"> ConFin!FL$270</f>
        <v>0</v>
      </c>
      <c r="FM203" s="709">
        <f xml:space="preserve"> ConFin!FM$270</f>
        <v>0</v>
      </c>
      <c r="FN203" s="709">
        <f xml:space="preserve"> ConFin!FN$270</f>
        <v>0</v>
      </c>
      <c r="FO203" s="709">
        <f xml:space="preserve"> ConFin!FO$270</f>
        <v>0</v>
      </c>
      <c r="FP203" s="709">
        <f xml:space="preserve"> ConFin!FP$270</f>
        <v>0</v>
      </c>
      <c r="FQ203" s="709">
        <f xml:space="preserve"> ConFin!FQ$270</f>
        <v>0</v>
      </c>
      <c r="FR203" s="709">
        <f xml:space="preserve"> ConFin!FR$270</f>
        <v>0</v>
      </c>
      <c r="FS203" s="709">
        <f xml:space="preserve"> ConFin!FS$270</f>
        <v>0</v>
      </c>
      <c r="FT203" s="709">
        <f xml:space="preserve"> ConFin!FT$270</f>
        <v>0</v>
      </c>
      <c r="FU203" s="709">
        <f xml:space="preserve"> ConFin!FU$270</f>
        <v>0</v>
      </c>
      <c r="FV203" s="709">
        <f xml:space="preserve"> ConFin!FV$270</f>
        <v>0</v>
      </c>
      <c r="FW203" s="709">
        <f xml:space="preserve"> ConFin!FW$270</f>
        <v>0</v>
      </c>
      <c r="FX203" s="709">
        <f xml:space="preserve"> ConFin!FX$270</f>
        <v>0</v>
      </c>
      <c r="FY203" s="709">
        <f xml:space="preserve"> ConFin!FY$270</f>
        <v>0</v>
      </c>
      <c r="FZ203" s="709">
        <f xml:space="preserve"> ConFin!FZ$270</f>
        <v>0</v>
      </c>
      <c r="GA203" s="709">
        <f xml:space="preserve"> ConFin!GA$270</f>
        <v>0</v>
      </c>
      <c r="GB203" s="709">
        <f xml:space="preserve"> ConFin!GB$270</f>
        <v>0</v>
      </c>
      <c r="GC203" s="709">
        <f xml:space="preserve"> ConFin!GC$270</f>
        <v>0</v>
      </c>
      <c r="GD203" s="709">
        <f xml:space="preserve"> ConFin!GD$270</f>
        <v>0</v>
      </c>
      <c r="GE203" s="709">
        <f xml:space="preserve"> ConFin!GE$270</f>
        <v>0</v>
      </c>
      <c r="GF203" s="709">
        <f xml:space="preserve"> ConFin!GF$270</f>
        <v>0</v>
      </c>
      <c r="GG203" s="709">
        <f xml:space="preserve"> ConFin!GG$270</f>
        <v>0</v>
      </c>
      <c r="GH203" s="709">
        <f xml:space="preserve"> ConFin!GH$270</f>
        <v>0</v>
      </c>
      <c r="GI203" s="709">
        <f xml:space="preserve"> ConFin!GI$270</f>
        <v>0</v>
      </c>
      <c r="GJ203" s="709">
        <f xml:space="preserve"> ConFin!GJ$270</f>
        <v>0</v>
      </c>
    </row>
    <row r="204" spans="1:192" s="672" customFormat="1" ht="13" customHeight="1" x14ac:dyDescent="0.25">
      <c r="A204" s="565"/>
      <c r="B204" s="565"/>
      <c r="C204" s="565"/>
      <c r="D204" s="565"/>
      <c r="E204" s="709" t="str">
        <f xml:space="preserve"> ConFin!E$273</f>
        <v>Equity bridge interest and fees rolled up - m</v>
      </c>
      <c r="F204" s="709">
        <f xml:space="preserve"> ConFin!F$273</f>
        <v>0</v>
      </c>
      <c r="G204" s="709" t="str">
        <f xml:space="preserve"> ConFin!G$273</f>
        <v>$ 000s</v>
      </c>
      <c r="H204" s="709">
        <f xml:space="preserve"> ConFin!H$273</f>
        <v>0</v>
      </c>
      <c r="I204" s="709">
        <f xml:space="preserve"> ConFin!I$273</f>
        <v>0</v>
      </c>
      <c r="J204" s="709">
        <f xml:space="preserve"> ConFin!J$273</f>
        <v>0</v>
      </c>
      <c r="K204" s="709">
        <f xml:space="preserve"> ConFin!K$273</f>
        <v>0</v>
      </c>
      <c r="L204" s="709">
        <f xml:space="preserve"> ConFin!L$273</f>
        <v>0</v>
      </c>
      <c r="M204" s="709">
        <f xml:space="preserve"> ConFin!M$273</f>
        <v>0</v>
      </c>
      <c r="N204" s="709">
        <f xml:space="preserve"> ConFin!N$273</f>
        <v>0</v>
      </c>
      <c r="O204" s="709">
        <f xml:space="preserve"> ConFin!O$273</f>
        <v>0</v>
      </c>
      <c r="P204" s="709">
        <f xml:space="preserve"> ConFin!P$273</f>
        <v>0</v>
      </c>
      <c r="Q204" s="709">
        <f xml:space="preserve"> ConFin!Q$273</f>
        <v>0</v>
      </c>
      <c r="R204" s="709">
        <f xml:space="preserve"> ConFin!R$273</f>
        <v>0</v>
      </c>
      <c r="S204" s="709">
        <f xml:space="preserve"> ConFin!S$273</f>
        <v>0</v>
      </c>
      <c r="T204" s="709">
        <f xml:space="preserve"> ConFin!T$273</f>
        <v>0</v>
      </c>
      <c r="U204" s="709">
        <f xml:space="preserve"> ConFin!U$273</f>
        <v>0</v>
      </c>
      <c r="V204" s="709">
        <f xml:space="preserve"> ConFin!V$273</f>
        <v>0</v>
      </c>
      <c r="W204" s="709">
        <f xml:space="preserve"> ConFin!W$273</f>
        <v>0</v>
      </c>
      <c r="X204" s="709">
        <f xml:space="preserve"> ConFin!X$273</f>
        <v>0</v>
      </c>
      <c r="Y204" s="709">
        <f xml:space="preserve"> ConFin!Y$273</f>
        <v>0</v>
      </c>
      <c r="Z204" s="709">
        <f xml:space="preserve"> ConFin!Z$273</f>
        <v>0</v>
      </c>
      <c r="AA204" s="709">
        <f xml:space="preserve"> ConFin!AA$273</f>
        <v>0</v>
      </c>
      <c r="AB204" s="709">
        <f xml:space="preserve"> ConFin!AB$273</f>
        <v>0</v>
      </c>
      <c r="AC204" s="709">
        <f xml:space="preserve"> ConFin!AC$273</f>
        <v>0</v>
      </c>
      <c r="AD204" s="709">
        <f xml:space="preserve"> ConFin!AD$273</f>
        <v>0</v>
      </c>
      <c r="AE204" s="709">
        <f xml:space="preserve"> ConFin!AE$273</f>
        <v>0</v>
      </c>
      <c r="AF204" s="709">
        <f xml:space="preserve"> ConFin!AF$273</f>
        <v>0</v>
      </c>
      <c r="AG204" s="709">
        <f xml:space="preserve"> ConFin!AG$273</f>
        <v>0</v>
      </c>
      <c r="AH204" s="709">
        <f xml:space="preserve"> ConFin!AH$273</f>
        <v>0</v>
      </c>
      <c r="AI204" s="709">
        <f xml:space="preserve"> ConFin!AI$273</f>
        <v>0</v>
      </c>
      <c r="AJ204" s="709">
        <f xml:space="preserve"> ConFin!AJ$273</f>
        <v>0</v>
      </c>
      <c r="AK204" s="709">
        <f xml:space="preserve"> ConFin!AK$273</f>
        <v>0</v>
      </c>
      <c r="AL204" s="709">
        <f xml:space="preserve"> ConFin!AL$273</f>
        <v>0</v>
      </c>
      <c r="AM204" s="709">
        <f xml:space="preserve"> ConFin!AM$273</f>
        <v>0</v>
      </c>
      <c r="AN204" s="709">
        <f xml:space="preserve"> ConFin!AN$273</f>
        <v>0</v>
      </c>
      <c r="AO204" s="709">
        <f xml:space="preserve"> ConFin!AO$273</f>
        <v>0</v>
      </c>
      <c r="AP204" s="709">
        <f xml:space="preserve"> ConFin!AP$273</f>
        <v>0</v>
      </c>
      <c r="AQ204" s="709">
        <f xml:space="preserve"> ConFin!AQ$273</f>
        <v>0</v>
      </c>
      <c r="AR204" s="709">
        <f xml:space="preserve"> ConFin!AR$273</f>
        <v>0</v>
      </c>
      <c r="AS204" s="709">
        <f xml:space="preserve"> ConFin!AS$273</f>
        <v>0</v>
      </c>
      <c r="AT204" s="709">
        <f xml:space="preserve"> ConFin!AT$273</f>
        <v>0</v>
      </c>
      <c r="AU204" s="709">
        <f xml:space="preserve"> ConFin!AU$273</f>
        <v>0</v>
      </c>
      <c r="AV204" s="709">
        <f xml:space="preserve"> ConFin!AV$273</f>
        <v>0</v>
      </c>
      <c r="AW204" s="709">
        <f xml:space="preserve"> ConFin!AW$273</f>
        <v>0</v>
      </c>
      <c r="AX204" s="709">
        <f xml:space="preserve"> ConFin!AX$273</f>
        <v>0</v>
      </c>
      <c r="AY204" s="709">
        <f xml:space="preserve"> ConFin!AY$273</f>
        <v>0</v>
      </c>
      <c r="AZ204" s="709">
        <f xml:space="preserve"> ConFin!AZ$273</f>
        <v>0</v>
      </c>
      <c r="BA204" s="709">
        <f xml:space="preserve"> ConFin!BA$273</f>
        <v>0</v>
      </c>
      <c r="BB204" s="709">
        <f xml:space="preserve"> ConFin!BB$273</f>
        <v>0</v>
      </c>
      <c r="BC204" s="709">
        <f xml:space="preserve"> ConFin!BC$273</f>
        <v>0</v>
      </c>
      <c r="BD204" s="709">
        <f xml:space="preserve"> ConFin!BD$273</f>
        <v>0</v>
      </c>
      <c r="BE204" s="709">
        <f xml:space="preserve"> ConFin!BE$273</f>
        <v>0</v>
      </c>
      <c r="BF204" s="709">
        <f xml:space="preserve"> ConFin!BF$273</f>
        <v>0</v>
      </c>
      <c r="BG204" s="709">
        <f xml:space="preserve"> ConFin!BG$273</f>
        <v>0</v>
      </c>
      <c r="BH204" s="709">
        <f xml:space="preserve"> ConFin!BH$273</f>
        <v>0</v>
      </c>
      <c r="BI204" s="709">
        <f xml:space="preserve"> ConFin!BI$273</f>
        <v>0</v>
      </c>
      <c r="BJ204" s="709">
        <f xml:space="preserve"> ConFin!BJ$273</f>
        <v>0</v>
      </c>
      <c r="BK204" s="709">
        <f xml:space="preserve"> ConFin!BK$273</f>
        <v>0</v>
      </c>
      <c r="BL204" s="709">
        <f xml:space="preserve"> ConFin!BL$273</f>
        <v>0</v>
      </c>
      <c r="BM204" s="709">
        <f xml:space="preserve"> ConFin!BM$273</f>
        <v>0</v>
      </c>
      <c r="BN204" s="709">
        <f xml:space="preserve"> ConFin!BN$273</f>
        <v>0</v>
      </c>
      <c r="BO204" s="709">
        <f xml:space="preserve"> ConFin!BO$273</f>
        <v>0</v>
      </c>
      <c r="BP204" s="709">
        <f xml:space="preserve"> ConFin!BP$273</f>
        <v>0</v>
      </c>
      <c r="BQ204" s="709">
        <f xml:space="preserve"> ConFin!BQ$273</f>
        <v>0</v>
      </c>
      <c r="BR204" s="709">
        <f xml:space="preserve"> ConFin!BR$273</f>
        <v>0</v>
      </c>
      <c r="BS204" s="709">
        <f xml:space="preserve"> ConFin!BS$273</f>
        <v>0</v>
      </c>
      <c r="BT204" s="709">
        <f xml:space="preserve"> ConFin!BT$273</f>
        <v>0</v>
      </c>
      <c r="BU204" s="709">
        <f xml:space="preserve"> ConFin!BU$273</f>
        <v>0</v>
      </c>
      <c r="BV204" s="709">
        <f xml:space="preserve"> ConFin!BV$273</f>
        <v>0</v>
      </c>
      <c r="BW204" s="709">
        <f xml:space="preserve"> ConFin!BW$273</f>
        <v>0</v>
      </c>
      <c r="BX204" s="709">
        <f xml:space="preserve"> ConFin!BX$273</f>
        <v>0</v>
      </c>
      <c r="BY204" s="709">
        <f xml:space="preserve"> ConFin!BY$273</f>
        <v>0</v>
      </c>
      <c r="BZ204" s="709">
        <f xml:space="preserve"> ConFin!BZ$273</f>
        <v>0</v>
      </c>
      <c r="CA204" s="709">
        <f xml:space="preserve"> ConFin!CA$273</f>
        <v>0</v>
      </c>
      <c r="CB204" s="709">
        <f xml:space="preserve"> ConFin!CB$273</f>
        <v>0</v>
      </c>
      <c r="CC204" s="709">
        <f xml:space="preserve"> ConFin!CC$273</f>
        <v>0</v>
      </c>
      <c r="CD204" s="709">
        <f xml:space="preserve"> ConFin!CD$273</f>
        <v>0</v>
      </c>
      <c r="CE204" s="709">
        <f xml:space="preserve"> ConFin!CE$273</f>
        <v>0</v>
      </c>
      <c r="CF204" s="709">
        <f xml:space="preserve"> ConFin!CF$273</f>
        <v>0</v>
      </c>
      <c r="CG204" s="709">
        <f xml:space="preserve"> ConFin!CG$273</f>
        <v>0</v>
      </c>
      <c r="CH204" s="709">
        <f xml:space="preserve"> ConFin!CH$273</f>
        <v>0</v>
      </c>
      <c r="CI204" s="709">
        <f xml:space="preserve"> ConFin!CI$273</f>
        <v>0</v>
      </c>
      <c r="CJ204" s="709">
        <f xml:space="preserve"> ConFin!CJ$273</f>
        <v>0</v>
      </c>
      <c r="CK204" s="709">
        <f xml:space="preserve"> ConFin!CK$273</f>
        <v>0</v>
      </c>
      <c r="CL204" s="709">
        <f xml:space="preserve"> ConFin!CL$273</f>
        <v>0</v>
      </c>
      <c r="CM204" s="709">
        <f xml:space="preserve"> ConFin!CM$273</f>
        <v>0</v>
      </c>
      <c r="CN204" s="709">
        <f xml:space="preserve"> ConFin!CN$273</f>
        <v>0</v>
      </c>
      <c r="CO204" s="709">
        <f xml:space="preserve"> ConFin!CO$273</f>
        <v>0</v>
      </c>
      <c r="CP204" s="709">
        <f xml:space="preserve"> ConFin!CP$273</f>
        <v>0</v>
      </c>
      <c r="CQ204" s="709">
        <f xml:space="preserve"> ConFin!CQ$273</f>
        <v>0</v>
      </c>
      <c r="CR204" s="709">
        <f xml:space="preserve"> ConFin!CR$273</f>
        <v>0</v>
      </c>
      <c r="CS204" s="709">
        <f xml:space="preserve"> ConFin!CS$273</f>
        <v>0</v>
      </c>
      <c r="CT204" s="709">
        <f xml:space="preserve"> ConFin!CT$273</f>
        <v>0</v>
      </c>
      <c r="CU204" s="709">
        <f xml:space="preserve"> ConFin!CU$273</f>
        <v>0</v>
      </c>
      <c r="CV204" s="709">
        <f xml:space="preserve"> ConFin!CV$273</f>
        <v>0</v>
      </c>
      <c r="CW204" s="709">
        <f xml:space="preserve"> ConFin!CW$273</f>
        <v>0</v>
      </c>
      <c r="CX204" s="709">
        <f xml:space="preserve"> ConFin!CX$273</f>
        <v>0</v>
      </c>
      <c r="CY204" s="709">
        <f xml:space="preserve"> ConFin!CY$273</f>
        <v>0</v>
      </c>
      <c r="CZ204" s="709">
        <f xml:space="preserve"> ConFin!CZ$273</f>
        <v>0</v>
      </c>
      <c r="DA204" s="709">
        <f xml:space="preserve"> ConFin!DA$273</f>
        <v>0</v>
      </c>
      <c r="DB204" s="709">
        <f xml:space="preserve"> ConFin!DB$273</f>
        <v>0</v>
      </c>
      <c r="DC204" s="709">
        <f xml:space="preserve"> ConFin!DC$273</f>
        <v>0</v>
      </c>
      <c r="DD204" s="709">
        <f xml:space="preserve"> ConFin!DD$273</f>
        <v>0</v>
      </c>
      <c r="DE204" s="709">
        <f xml:space="preserve"> ConFin!DE$273</f>
        <v>0</v>
      </c>
      <c r="DF204" s="709">
        <f xml:space="preserve"> ConFin!DF$273</f>
        <v>0</v>
      </c>
      <c r="DG204" s="709">
        <f xml:space="preserve"> ConFin!DG$273</f>
        <v>0</v>
      </c>
      <c r="DH204" s="709">
        <f xml:space="preserve"> ConFin!DH$273</f>
        <v>0</v>
      </c>
      <c r="DI204" s="709">
        <f xml:space="preserve"> ConFin!DI$273</f>
        <v>0</v>
      </c>
      <c r="DJ204" s="709">
        <f xml:space="preserve"> ConFin!DJ$273</f>
        <v>0</v>
      </c>
      <c r="DK204" s="709">
        <f xml:space="preserve"> ConFin!DK$273</f>
        <v>0</v>
      </c>
      <c r="DL204" s="709">
        <f xml:space="preserve"> ConFin!DL$273</f>
        <v>0</v>
      </c>
      <c r="DM204" s="709">
        <f xml:space="preserve"> ConFin!DM$273</f>
        <v>0</v>
      </c>
      <c r="DN204" s="709">
        <f xml:space="preserve"> ConFin!DN$273</f>
        <v>0</v>
      </c>
      <c r="DO204" s="709">
        <f xml:space="preserve"> ConFin!DO$273</f>
        <v>0</v>
      </c>
      <c r="DP204" s="709">
        <f xml:space="preserve"> ConFin!DP$273</f>
        <v>0</v>
      </c>
      <c r="DQ204" s="709">
        <f xml:space="preserve"> ConFin!DQ$273</f>
        <v>0</v>
      </c>
      <c r="DR204" s="709">
        <f xml:space="preserve"> ConFin!DR$273</f>
        <v>0</v>
      </c>
      <c r="DS204" s="709">
        <f xml:space="preserve"> ConFin!DS$273</f>
        <v>0</v>
      </c>
      <c r="DT204" s="709">
        <f xml:space="preserve"> ConFin!DT$273</f>
        <v>0</v>
      </c>
      <c r="DU204" s="709">
        <f xml:space="preserve"> ConFin!DU$273</f>
        <v>0</v>
      </c>
      <c r="DV204" s="709">
        <f xml:space="preserve"> ConFin!DV$273</f>
        <v>0</v>
      </c>
      <c r="DW204" s="709">
        <f xml:space="preserve"> ConFin!DW$273</f>
        <v>0</v>
      </c>
      <c r="DX204" s="709">
        <f xml:space="preserve"> ConFin!DX$273</f>
        <v>0</v>
      </c>
      <c r="DY204" s="709">
        <f xml:space="preserve"> ConFin!DY$273</f>
        <v>0</v>
      </c>
      <c r="DZ204" s="709">
        <f xml:space="preserve"> ConFin!DZ$273</f>
        <v>0</v>
      </c>
      <c r="EA204" s="709">
        <f xml:space="preserve"> ConFin!EA$273</f>
        <v>0</v>
      </c>
      <c r="EB204" s="709">
        <f xml:space="preserve"> ConFin!EB$273</f>
        <v>0</v>
      </c>
      <c r="EC204" s="709">
        <f xml:space="preserve"> ConFin!EC$273</f>
        <v>0</v>
      </c>
      <c r="ED204" s="709">
        <f xml:space="preserve"> ConFin!ED$273</f>
        <v>0</v>
      </c>
      <c r="EE204" s="709">
        <f xml:space="preserve"> ConFin!EE$273</f>
        <v>0</v>
      </c>
      <c r="EF204" s="709">
        <f xml:space="preserve"> ConFin!EF$273</f>
        <v>0</v>
      </c>
      <c r="EG204" s="709">
        <f xml:space="preserve"> ConFin!EG$273</f>
        <v>0</v>
      </c>
      <c r="EH204" s="709">
        <f xml:space="preserve"> ConFin!EH$273</f>
        <v>0</v>
      </c>
      <c r="EI204" s="709">
        <f xml:space="preserve"> ConFin!EI$273</f>
        <v>0</v>
      </c>
      <c r="EJ204" s="709">
        <f xml:space="preserve"> ConFin!EJ$273</f>
        <v>0</v>
      </c>
      <c r="EK204" s="709">
        <f xml:space="preserve"> ConFin!EK$273</f>
        <v>0</v>
      </c>
      <c r="EL204" s="709">
        <f xml:space="preserve"> ConFin!EL$273</f>
        <v>0</v>
      </c>
      <c r="EM204" s="709">
        <f xml:space="preserve"> ConFin!EM$273</f>
        <v>0</v>
      </c>
      <c r="EN204" s="709">
        <f xml:space="preserve"> ConFin!EN$273</f>
        <v>0</v>
      </c>
      <c r="EO204" s="709">
        <f xml:space="preserve"> ConFin!EO$273</f>
        <v>0</v>
      </c>
      <c r="EP204" s="709">
        <f xml:space="preserve"> ConFin!EP$273</f>
        <v>0</v>
      </c>
      <c r="EQ204" s="709">
        <f xml:space="preserve"> ConFin!EQ$273</f>
        <v>0</v>
      </c>
      <c r="ER204" s="709">
        <f xml:space="preserve"> ConFin!ER$273</f>
        <v>0</v>
      </c>
      <c r="ES204" s="709">
        <f xml:space="preserve"> ConFin!ES$273</f>
        <v>0</v>
      </c>
      <c r="ET204" s="709">
        <f xml:space="preserve"> ConFin!ET$273</f>
        <v>0</v>
      </c>
      <c r="EU204" s="709">
        <f xml:space="preserve"> ConFin!EU$273</f>
        <v>0</v>
      </c>
      <c r="EV204" s="709">
        <f xml:space="preserve"> ConFin!EV$273</f>
        <v>0</v>
      </c>
      <c r="EW204" s="709">
        <f xml:space="preserve"> ConFin!EW$273</f>
        <v>0</v>
      </c>
      <c r="EX204" s="709">
        <f xml:space="preserve"> ConFin!EX$273</f>
        <v>0</v>
      </c>
      <c r="EY204" s="709">
        <f xml:space="preserve"> ConFin!EY$273</f>
        <v>0</v>
      </c>
      <c r="EZ204" s="709">
        <f xml:space="preserve"> ConFin!EZ$273</f>
        <v>0</v>
      </c>
      <c r="FA204" s="709">
        <f xml:space="preserve"> ConFin!FA$273</f>
        <v>0</v>
      </c>
      <c r="FB204" s="709">
        <f xml:space="preserve"> ConFin!FB$273</f>
        <v>0</v>
      </c>
      <c r="FC204" s="709">
        <f xml:space="preserve"> ConFin!FC$273</f>
        <v>0</v>
      </c>
      <c r="FD204" s="709">
        <f xml:space="preserve"> ConFin!FD$273</f>
        <v>0</v>
      </c>
      <c r="FE204" s="709">
        <f xml:space="preserve"> ConFin!FE$273</f>
        <v>0</v>
      </c>
      <c r="FF204" s="709">
        <f xml:space="preserve"> ConFin!FF$273</f>
        <v>0</v>
      </c>
      <c r="FG204" s="709">
        <f xml:space="preserve"> ConFin!FG$273</f>
        <v>0</v>
      </c>
      <c r="FH204" s="709">
        <f xml:space="preserve"> ConFin!FH$273</f>
        <v>0</v>
      </c>
      <c r="FI204" s="709">
        <f xml:space="preserve"> ConFin!FI$273</f>
        <v>0</v>
      </c>
      <c r="FJ204" s="709">
        <f xml:space="preserve"> ConFin!FJ$273</f>
        <v>0</v>
      </c>
      <c r="FK204" s="709">
        <f xml:space="preserve"> ConFin!FK$273</f>
        <v>0</v>
      </c>
      <c r="FL204" s="709">
        <f xml:space="preserve"> ConFin!FL$273</f>
        <v>0</v>
      </c>
      <c r="FM204" s="709">
        <f xml:space="preserve"> ConFin!FM$273</f>
        <v>0</v>
      </c>
      <c r="FN204" s="709">
        <f xml:space="preserve"> ConFin!FN$273</f>
        <v>0</v>
      </c>
      <c r="FO204" s="709">
        <f xml:space="preserve"> ConFin!FO$273</f>
        <v>0</v>
      </c>
      <c r="FP204" s="709">
        <f xml:space="preserve"> ConFin!FP$273</f>
        <v>0</v>
      </c>
      <c r="FQ204" s="709">
        <f xml:space="preserve"> ConFin!FQ$273</f>
        <v>0</v>
      </c>
      <c r="FR204" s="709">
        <f xml:space="preserve"> ConFin!FR$273</f>
        <v>0</v>
      </c>
      <c r="FS204" s="709">
        <f xml:space="preserve"> ConFin!FS$273</f>
        <v>0</v>
      </c>
      <c r="FT204" s="709">
        <f xml:space="preserve"> ConFin!FT$273</f>
        <v>0</v>
      </c>
      <c r="FU204" s="709">
        <f xml:space="preserve"> ConFin!FU$273</f>
        <v>0</v>
      </c>
      <c r="FV204" s="709">
        <f xml:space="preserve"> ConFin!FV$273</f>
        <v>0</v>
      </c>
      <c r="FW204" s="709">
        <f xml:space="preserve"> ConFin!FW$273</f>
        <v>0</v>
      </c>
      <c r="FX204" s="709">
        <f xml:space="preserve"> ConFin!FX$273</f>
        <v>0</v>
      </c>
      <c r="FY204" s="709">
        <f xml:space="preserve"> ConFin!FY$273</f>
        <v>0</v>
      </c>
      <c r="FZ204" s="709">
        <f xml:space="preserve"> ConFin!FZ$273</f>
        <v>0</v>
      </c>
      <c r="GA204" s="709">
        <f xml:space="preserve"> ConFin!GA$273</f>
        <v>0</v>
      </c>
      <c r="GB204" s="709">
        <f xml:space="preserve"> ConFin!GB$273</f>
        <v>0</v>
      </c>
      <c r="GC204" s="709">
        <f xml:space="preserve"> ConFin!GC$273</f>
        <v>0</v>
      </c>
      <c r="GD204" s="709">
        <f xml:space="preserve"> ConFin!GD$273</f>
        <v>0</v>
      </c>
      <c r="GE204" s="709">
        <f xml:space="preserve"> ConFin!GE$273</f>
        <v>0</v>
      </c>
      <c r="GF204" s="709">
        <f xml:space="preserve"> ConFin!GF$273</f>
        <v>0</v>
      </c>
      <c r="GG204" s="709">
        <f xml:space="preserve"> ConFin!GG$273</f>
        <v>0</v>
      </c>
      <c r="GH204" s="709">
        <f xml:space="preserve"> ConFin!GH$273</f>
        <v>0</v>
      </c>
      <c r="GI204" s="709">
        <f xml:space="preserve"> ConFin!GI$273</f>
        <v>0</v>
      </c>
      <c r="GJ204" s="709">
        <f xml:space="preserve"> ConFin!GJ$273</f>
        <v>0</v>
      </c>
    </row>
    <row r="205" spans="1:192" s="672" customFormat="1" ht="13" customHeight="1" x14ac:dyDescent="0.25">
      <c r="A205" s="565"/>
      <c r="B205" s="565"/>
      <c r="C205" s="565"/>
      <c r="D205" s="673" t="s">
        <v>203</v>
      </c>
      <c r="E205" s="674" t="str">
        <f xml:space="preserve"> E$196</f>
        <v>Equity bridge repayment POS</v>
      </c>
      <c r="F205" s="674">
        <f t="shared" ref="F205:BQ205" si="829" xml:space="preserve"> F$196</f>
        <v>0</v>
      </c>
      <c r="G205" s="674" t="str">
        <f t="shared" si="829"/>
        <v>$ 000s</v>
      </c>
      <c r="H205" s="674">
        <f t="shared" si="829"/>
        <v>93184.82088505046</v>
      </c>
      <c r="I205" s="674">
        <f t="shared" si="829"/>
        <v>0</v>
      </c>
      <c r="J205" s="674">
        <f t="shared" si="829"/>
        <v>0</v>
      </c>
      <c r="K205" s="674">
        <f t="shared" si="829"/>
        <v>0</v>
      </c>
      <c r="L205" s="674">
        <f t="shared" si="829"/>
        <v>0</v>
      </c>
      <c r="M205" s="674">
        <f t="shared" si="829"/>
        <v>0</v>
      </c>
      <c r="N205" s="674">
        <f t="shared" si="829"/>
        <v>0</v>
      </c>
      <c r="O205" s="674">
        <f t="shared" si="829"/>
        <v>0</v>
      </c>
      <c r="P205" s="674">
        <f t="shared" si="829"/>
        <v>93184.82088505046</v>
      </c>
      <c r="Q205" s="674">
        <f t="shared" si="829"/>
        <v>0</v>
      </c>
      <c r="R205" s="674">
        <f t="shared" si="829"/>
        <v>0</v>
      </c>
      <c r="S205" s="674">
        <f t="shared" si="829"/>
        <v>0</v>
      </c>
      <c r="T205" s="674">
        <f t="shared" si="829"/>
        <v>0</v>
      </c>
      <c r="U205" s="674">
        <f t="shared" si="829"/>
        <v>0</v>
      </c>
      <c r="V205" s="674">
        <f t="shared" si="829"/>
        <v>0</v>
      </c>
      <c r="W205" s="674">
        <f t="shared" si="829"/>
        <v>0</v>
      </c>
      <c r="X205" s="674">
        <f t="shared" si="829"/>
        <v>0</v>
      </c>
      <c r="Y205" s="674">
        <f t="shared" si="829"/>
        <v>0</v>
      </c>
      <c r="Z205" s="674">
        <f t="shared" si="829"/>
        <v>0</v>
      </c>
      <c r="AA205" s="674">
        <f t="shared" si="829"/>
        <v>0</v>
      </c>
      <c r="AB205" s="674">
        <f t="shared" si="829"/>
        <v>0</v>
      </c>
      <c r="AC205" s="674">
        <f t="shared" si="829"/>
        <v>0</v>
      </c>
      <c r="AD205" s="674">
        <f t="shared" si="829"/>
        <v>0</v>
      </c>
      <c r="AE205" s="674">
        <f t="shared" si="829"/>
        <v>0</v>
      </c>
      <c r="AF205" s="674">
        <f t="shared" si="829"/>
        <v>0</v>
      </c>
      <c r="AG205" s="674">
        <f t="shared" si="829"/>
        <v>0</v>
      </c>
      <c r="AH205" s="674">
        <f t="shared" si="829"/>
        <v>0</v>
      </c>
      <c r="AI205" s="674">
        <f t="shared" si="829"/>
        <v>0</v>
      </c>
      <c r="AJ205" s="674">
        <f t="shared" si="829"/>
        <v>0</v>
      </c>
      <c r="AK205" s="674">
        <f t="shared" si="829"/>
        <v>0</v>
      </c>
      <c r="AL205" s="674">
        <f t="shared" si="829"/>
        <v>0</v>
      </c>
      <c r="AM205" s="674">
        <f t="shared" si="829"/>
        <v>0</v>
      </c>
      <c r="AN205" s="674">
        <f t="shared" si="829"/>
        <v>0</v>
      </c>
      <c r="AO205" s="674">
        <f t="shared" si="829"/>
        <v>0</v>
      </c>
      <c r="AP205" s="674">
        <f t="shared" si="829"/>
        <v>0</v>
      </c>
      <c r="AQ205" s="674">
        <f t="shared" si="829"/>
        <v>0</v>
      </c>
      <c r="AR205" s="674">
        <f t="shared" si="829"/>
        <v>0</v>
      </c>
      <c r="AS205" s="674">
        <f t="shared" si="829"/>
        <v>0</v>
      </c>
      <c r="AT205" s="674">
        <f t="shared" si="829"/>
        <v>0</v>
      </c>
      <c r="AU205" s="674">
        <f t="shared" si="829"/>
        <v>0</v>
      </c>
      <c r="AV205" s="674">
        <f t="shared" si="829"/>
        <v>0</v>
      </c>
      <c r="AW205" s="674">
        <f t="shared" si="829"/>
        <v>0</v>
      </c>
      <c r="AX205" s="674">
        <f t="shared" si="829"/>
        <v>0</v>
      </c>
      <c r="AY205" s="674">
        <f t="shared" si="829"/>
        <v>0</v>
      </c>
      <c r="AZ205" s="674">
        <f t="shared" si="829"/>
        <v>0</v>
      </c>
      <c r="BA205" s="674">
        <f t="shared" si="829"/>
        <v>0</v>
      </c>
      <c r="BB205" s="674">
        <f t="shared" si="829"/>
        <v>0</v>
      </c>
      <c r="BC205" s="674">
        <f t="shared" si="829"/>
        <v>0</v>
      </c>
      <c r="BD205" s="674">
        <f t="shared" si="829"/>
        <v>0</v>
      </c>
      <c r="BE205" s="674">
        <f t="shared" si="829"/>
        <v>0</v>
      </c>
      <c r="BF205" s="674">
        <f t="shared" si="829"/>
        <v>0</v>
      </c>
      <c r="BG205" s="674">
        <f t="shared" si="829"/>
        <v>0</v>
      </c>
      <c r="BH205" s="674">
        <f t="shared" si="829"/>
        <v>0</v>
      </c>
      <c r="BI205" s="674">
        <f t="shared" si="829"/>
        <v>0</v>
      </c>
      <c r="BJ205" s="674">
        <f t="shared" si="829"/>
        <v>0</v>
      </c>
      <c r="BK205" s="674">
        <f t="shared" si="829"/>
        <v>0</v>
      </c>
      <c r="BL205" s="674">
        <f t="shared" si="829"/>
        <v>0</v>
      </c>
      <c r="BM205" s="674">
        <f t="shared" si="829"/>
        <v>0</v>
      </c>
      <c r="BN205" s="674">
        <f t="shared" si="829"/>
        <v>0</v>
      </c>
      <c r="BO205" s="674">
        <f t="shared" si="829"/>
        <v>0</v>
      </c>
      <c r="BP205" s="674">
        <f t="shared" si="829"/>
        <v>0</v>
      </c>
      <c r="BQ205" s="674">
        <f t="shared" si="829"/>
        <v>0</v>
      </c>
      <c r="BR205" s="674">
        <f t="shared" ref="BR205:EC205" si="830" xml:space="preserve"> BR$196</f>
        <v>0</v>
      </c>
      <c r="BS205" s="674">
        <f t="shared" si="830"/>
        <v>0</v>
      </c>
      <c r="BT205" s="674">
        <f t="shared" si="830"/>
        <v>0</v>
      </c>
      <c r="BU205" s="674">
        <f t="shared" si="830"/>
        <v>0</v>
      </c>
      <c r="BV205" s="674">
        <f t="shared" si="830"/>
        <v>0</v>
      </c>
      <c r="BW205" s="674">
        <f t="shared" si="830"/>
        <v>0</v>
      </c>
      <c r="BX205" s="674">
        <f t="shared" si="830"/>
        <v>0</v>
      </c>
      <c r="BY205" s="674">
        <f t="shared" si="830"/>
        <v>0</v>
      </c>
      <c r="BZ205" s="674">
        <f t="shared" si="830"/>
        <v>0</v>
      </c>
      <c r="CA205" s="674">
        <f t="shared" si="830"/>
        <v>0</v>
      </c>
      <c r="CB205" s="674">
        <f t="shared" si="830"/>
        <v>0</v>
      </c>
      <c r="CC205" s="674">
        <f t="shared" si="830"/>
        <v>0</v>
      </c>
      <c r="CD205" s="674">
        <f t="shared" si="830"/>
        <v>0</v>
      </c>
      <c r="CE205" s="674">
        <f t="shared" si="830"/>
        <v>0</v>
      </c>
      <c r="CF205" s="674">
        <f t="shared" si="830"/>
        <v>0</v>
      </c>
      <c r="CG205" s="674">
        <f t="shared" si="830"/>
        <v>0</v>
      </c>
      <c r="CH205" s="674">
        <f t="shared" si="830"/>
        <v>0</v>
      </c>
      <c r="CI205" s="674">
        <f t="shared" si="830"/>
        <v>0</v>
      </c>
      <c r="CJ205" s="674">
        <f t="shared" si="830"/>
        <v>0</v>
      </c>
      <c r="CK205" s="674">
        <f t="shared" si="830"/>
        <v>0</v>
      </c>
      <c r="CL205" s="674">
        <f t="shared" si="830"/>
        <v>0</v>
      </c>
      <c r="CM205" s="674">
        <f t="shared" si="830"/>
        <v>0</v>
      </c>
      <c r="CN205" s="674">
        <f t="shared" si="830"/>
        <v>0</v>
      </c>
      <c r="CO205" s="674">
        <f t="shared" si="830"/>
        <v>0</v>
      </c>
      <c r="CP205" s="674">
        <f t="shared" si="830"/>
        <v>0</v>
      </c>
      <c r="CQ205" s="674">
        <f t="shared" si="830"/>
        <v>0</v>
      </c>
      <c r="CR205" s="674">
        <f t="shared" si="830"/>
        <v>0</v>
      </c>
      <c r="CS205" s="674">
        <f t="shared" si="830"/>
        <v>0</v>
      </c>
      <c r="CT205" s="674">
        <f t="shared" si="830"/>
        <v>0</v>
      </c>
      <c r="CU205" s="674">
        <f t="shared" si="830"/>
        <v>0</v>
      </c>
      <c r="CV205" s="674">
        <f t="shared" si="830"/>
        <v>0</v>
      </c>
      <c r="CW205" s="674">
        <f t="shared" si="830"/>
        <v>0</v>
      </c>
      <c r="CX205" s="674">
        <f t="shared" si="830"/>
        <v>0</v>
      </c>
      <c r="CY205" s="674">
        <f t="shared" si="830"/>
        <v>0</v>
      </c>
      <c r="CZ205" s="674">
        <f t="shared" si="830"/>
        <v>0</v>
      </c>
      <c r="DA205" s="674">
        <f t="shared" si="830"/>
        <v>0</v>
      </c>
      <c r="DB205" s="674">
        <f t="shared" si="830"/>
        <v>0</v>
      </c>
      <c r="DC205" s="674">
        <f t="shared" si="830"/>
        <v>0</v>
      </c>
      <c r="DD205" s="674">
        <f t="shared" si="830"/>
        <v>0</v>
      </c>
      <c r="DE205" s="674">
        <f t="shared" si="830"/>
        <v>0</v>
      </c>
      <c r="DF205" s="674">
        <f t="shared" si="830"/>
        <v>0</v>
      </c>
      <c r="DG205" s="674">
        <f t="shared" si="830"/>
        <v>0</v>
      </c>
      <c r="DH205" s="674">
        <f t="shared" si="830"/>
        <v>0</v>
      </c>
      <c r="DI205" s="674">
        <f t="shared" si="830"/>
        <v>0</v>
      </c>
      <c r="DJ205" s="674">
        <f t="shared" si="830"/>
        <v>0</v>
      </c>
      <c r="DK205" s="674">
        <f t="shared" si="830"/>
        <v>0</v>
      </c>
      <c r="DL205" s="674">
        <f t="shared" si="830"/>
        <v>0</v>
      </c>
      <c r="DM205" s="674">
        <f t="shared" si="830"/>
        <v>0</v>
      </c>
      <c r="DN205" s="674">
        <f t="shared" si="830"/>
        <v>0</v>
      </c>
      <c r="DO205" s="674">
        <f t="shared" si="830"/>
        <v>0</v>
      </c>
      <c r="DP205" s="674">
        <f t="shared" si="830"/>
        <v>0</v>
      </c>
      <c r="DQ205" s="674">
        <f t="shared" si="830"/>
        <v>0</v>
      </c>
      <c r="DR205" s="674">
        <f t="shared" si="830"/>
        <v>0</v>
      </c>
      <c r="DS205" s="674">
        <f t="shared" si="830"/>
        <v>0</v>
      </c>
      <c r="DT205" s="674">
        <f t="shared" si="830"/>
        <v>0</v>
      </c>
      <c r="DU205" s="674">
        <f t="shared" si="830"/>
        <v>0</v>
      </c>
      <c r="DV205" s="674">
        <f t="shared" si="830"/>
        <v>0</v>
      </c>
      <c r="DW205" s="674">
        <f t="shared" si="830"/>
        <v>0</v>
      </c>
      <c r="DX205" s="674">
        <f t="shared" si="830"/>
        <v>0</v>
      </c>
      <c r="DY205" s="674">
        <f t="shared" si="830"/>
        <v>0</v>
      </c>
      <c r="DZ205" s="674">
        <f t="shared" si="830"/>
        <v>0</v>
      </c>
      <c r="EA205" s="674">
        <f t="shared" si="830"/>
        <v>0</v>
      </c>
      <c r="EB205" s="674">
        <f t="shared" si="830"/>
        <v>0</v>
      </c>
      <c r="EC205" s="674">
        <f t="shared" si="830"/>
        <v>0</v>
      </c>
      <c r="ED205" s="674">
        <f t="shared" ref="ED205:GJ205" si="831" xml:space="preserve"> ED$196</f>
        <v>0</v>
      </c>
      <c r="EE205" s="674">
        <f t="shared" si="831"/>
        <v>0</v>
      </c>
      <c r="EF205" s="674">
        <f t="shared" si="831"/>
        <v>0</v>
      </c>
      <c r="EG205" s="674">
        <f t="shared" si="831"/>
        <v>0</v>
      </c>
      <c r="EH205" s="674">
        <f t="shared" si="831"/>
        <v>0</v>
      </c>
      <c r="EI205" s="674">
        <f t="shared" si="831"/>
        <v>0</v>
      </c>
      <c r="EJ205" s="674">
        <f t="shared" si="831"/>
        <v>0</v>
      </c>
      <c r="EK205" s="674">
        <f t="shared" si="831"/>
        <v>0</v>
      </c>
      <c r="EL205" s="674">
        <f t="shared" si="831"/>
        <v>0</v>
      </c>
      <c r="EM205" s="674">
        <f t="shared" si="831"/>
        <v>0</v>
      </c>
      <c r="EN205" s="674">
        <f t="shared" si="831"/>
        <v>0</v>
      </c>
      <c r="EO205" s="674">
        <f t="shared" si="831"/>
        <v>0</v>
      </c>
      <c r="EP205" s="674">
        <f t="shared" si="831"/>
        <v>0</v>
      </c>
      <c r="EQ205" s="674">
        <f t="shared" si="831"/>
        <v>0</v>
      </c>
      <c r="ER205" s="674">
        <f t="shared" si="831"/>
        <v>0</v>
      </c>
      <c r="ES205" s="674">
        <f t="shared" si="831"/>
        <v>0</v>
      </c>
      <c r="ET205" s="674">
        <f t="shared" si="831"/>
        <v>0</v>
      </c>
      <c r="EU205" s="674">
        <f t="shared" si="831"/>
        <v>0</v>
      </c>
      <c r="EV205" s="674">
        <f t="shared" si="831"/>
        <v>0</v>
      </c>
      <c r="EW205" s="674">
        <f t="shared" si="831"/>
        <v>0</v>
      </c>
      <c r="EX205" s="674">
        <f t="shared" si="831"/>
        <v>0</v>
      </c>
      <c r="EY205" s="674">
        <f t="shared" si="831"/>
        <v>0</v>
      </c>
      <c r="EZ205" s="674">
        <f t="shared" si="831"/>
        <v>0</v>
      </c>
      <c r="FA205" s="674">
        <f t="shared" si="831"/>
        <v>0</v>
      </c>
      <c r="FB205" s="674">
        <f t="shared" si="831"/>
        <v>0</v>
      </c>
      <c r="FC205" s="674">
        <f t="shared" si="831"/>
        <v>0</v>
      </c>
      <c r="FD205" s="674">
        <f t="shared" si="831"/>
        <v>0</v>
      </c>
      <c r="FE205" s="674">
        <f t="shared" si="831"/>
        <v>0</v>
      </c>
      <c r="FF205" s="674">
        <f t="shared" si="831"/>
        <v>0</v>
      </c>
      <c r="FG205" s="674">
        <f t="shared" si="831"/>
        <v>0</v>
      </c>
      <c r="FH205" s="674">
        <f t="shared" si="831"/>
        <v>0</v>
      </c>
      <c r="FI205" s="674">
        <f t="shared" si="831"/>
        <v>0</v>
      </c>
      <c r="FJ205" s="674">
        <f t="shared" si="831"/>
        <v>0</v>
      </c>
      <c r="FK205" s="674">
        <f t="shared" si="831"/>
        <v>0</v>
      </c>
      <c r="FL205" s="674">
        <f t="shared" si="831"/>
        <v>0</v>
      </c>
      <c r="FM205" s="674">
        <f t="shared" si="831"/>
        <v>0</v>
      </c>
      <c r="FN205" s="674">
        <f t="shared" si="831"/>
        <v>0</v>
      </c>
      <c r="FO205" s="674">
        <f t="shared" si="831"/>
        <v>0</v>
      </c>
      <c r="FP205" s="674">
        <f t="shared" si="831"/>
        <v>0</v>
      </c>
      <c r="FQ205" s="674">
        <f t="shared" si="831"/>
        <v>0</v>
      </c>
      <c r="FR205" s="674">
        <f t="shared" si="831"/>
        <v>0</v>
      </c>
      <c r="FS205" s="674">
        <f t="shared" si="831"/>
        <v>0</v>
      </c>
      <c r="FT205" s="674">
        <f t="shared" si="831"/>
        <v>0</v>
      </c>
      <c r="FU205" s="674">
        <f t="shared" si="831"/>
        <v>0</v>
      </c>
      <c r="FV205" s="674">
        <f t="shared" si="831"/>
        <v>0</v>
      </c>
      <c r="FW205" s="674">
        <f t="shared" si="831"/>
        <v>0</v>
      </c>
      <c r="FX205" s="674">
        <f t="shared" si="831"/>
        <v>0</v>
      </c>
      <c r="FY205" s="674">
        <f t="shared" si="831"/>
        <v>0</v>
      </c>
      <c r="FZ205" s="674">
        <f t="shared" si="831"/>
        <v>0</v>
      </c>
      <c r="GA205" s="674">
        <f t="shared" si="831"/>
        <v>0</v>
      </c>
      <c r="GB205" s="674">
        <f t="shared" si="831"/>
        <v>0</v>
      </c>
      <c r="GC205" s="674">
        <f t="shared" si="831"/>
        <v>0</v>
      </c>
      <c r="GD205" s="674">
        <f t="shared" si="831"/>
        <v>0</v>
      </c>
      <c r="GE205" s="674">
        <f t="shared" si="831"/>
        <v>0</v>
      </c>
      <c r="GF205" s="674">
        <f t="shared" si="831"/>
        <v>0</v>
      </c>
      <c r="GG205" s="674">
        <f t="shared" si="831"/>
        <v>0</v>
      </c>
      <c r="GH205" s="674">
        <f t="shared" si="831"/>
        <v>0</v>
      </c>
      <c r="GI205" s="674">
        <f t="shared" si="831"/>
        <v>0</v>
      </c>
      <c r="GJ205" s="674">
        <f t="shared" si="831"/>
        <v>0</v>
      </c>
    </row>
    <row r="206" spans="1:192" s="566" customFormat="1" ht="13" customHeight="1" x14ac:dyDescent="0.25">
      <c r="A206" s="684"/>
      <c r="B206" s="684"/>
      <c r="C206" s="684"/>
      <c r="D206" s="684"/>
      <c r="E206" s="681" t="s">
        <v>553</v>
      </c>
      <c r="F206" s="683"/>
      <c r="G206" s="681" t="str">
        <f>SMU</f>
        <v>$ 000s</v>
      </c>
      <c r="H206" s="683"/>
      <c r="I206" s="682"/>
      <c r="J206" s="681">
        <f t="shared" ref="J206:AO206" si="832" xml:space="preserve"> J202 + J203 + J204 - J205</f>
        <v>0</v>
      </c>
      <c r="K206" s="681">
        <f t="shared" si="832"/>
        <v>0</v>
      </c>
      <c r="L206" s="681">
        <f t="shared" si="832"/>
        <v>37364.972763359816</v>
      </c>
      <c r="M206" s="681">
        <f t="shared" si="832"/>
        <v>93184.82088505046</v>
      </c>
      <c r="N206" s="681">
        <f t="shared" si="832"/>
        <v>93184.82088505046</v>
      </c>
      <c r="O206" s="681">
        <f t="shared" si="832"/>
        <v>93184.82088505046</v>
      </c>
      <c r="P206" s="681">
        <f t="shared" si="832"/>
        <v>0</v>
      </c>
      <c r="Q206" s="681">
        <f t="shared" si="832"/>
        <v>0</v>
      </c>
      <c r="R206" s="681">
        <f t="shared" si="832"/>
        <v>0</v>
      </c>
      <c r="S206" s="681">
        <f t="shared" si="832"/>
        <v>0</v>
      </c>
      <c r="T206" s="681">
        <f t="shared" si="832"/>
        <v>0</v>
      </c>
      <c r="U206" s="681">
        <f t="shared" si="832"/>
        <v>0</v>
      </c>
      <c r="V206" s="681">
        <f t="shared" si="832"/>
        <v>0</v>
      </c>
      <c r="W206" s="681">
        <f t="shared" si="832"/>
        <v>0</v>
      </c>
      <c r="X206" s="681">
        <f t="shared" si="832"/>
        <v>0</v>
      </c>
      <c r="Y206" s="681">
        <f t="shared" si="832"/>
        <v>0</v>
      </c>
      <c r="Z206" s="681">
        <f t="shared" si="832"/>
        <v>0</v>
      </c>
      <c r="AA206" s="681">
        <f t="shared" si="832"/>
        <v>0</v>
      </c>
      <c r="AB206" s="681">
        <f t="shared" si="832"/>
        <v>0</v>
      </c>
      <c r="AC206" s="681">
        <f t="shared" si="832"/>
        <v>0</v>
      </c>
      <c r="AD206" s="681">
        <f t="shared" si="832"/>
        <v>0</v>
      </c>
      <c r="AE206" s="681">
        <f t="shared" si="832"/>
        <v>0</v>
      </c>
      <c r="AF206" s="681">
        <f t="shared" si="832"/>
        <v>0</v>
      </c>
      <c r="AG206" s="681">
        <f t="shared" si="832"/>
        <v>0</v>
      </c>
      <c r="AH206" s="681">
        <f t="shared" si="832"/>
        <v>0</v>
      </c>
      <c r="AI206" s="681">
        <f t="shared" si="832"/>
        <v>0</v>
      </c>
      <c r="AJ206" s="681">
        <f t="shared" si="832"/>
        <v>0</v>
      </c>
      <c r="AK206" s="681">
        <f t="shared" si="832"/>
        <v>0</v>
      </c>
      <c r="AL206" s="681">
        <f t="shared" si="832"/>
        <v>0</v>
      </c>
      <c r="AM206" s="681">
        <f t="shared" si="832"/>
        <v>0</v>
      </c>
      <c r="AN206" s="681">
        <f t="shared" si="832"/>
        <v>0</v>
      </c>
      <c r="AO206" s="681">
        <f t="shared" si="832"/>
        <v>0</v>
      </c>
      <c r="AP206" s="681">
        <f t="shared" ref="AP206:BU206" si="833" xml:space="preserve"> AP202 + AP203 + AP204 - AP205</f>
        <v>0</v>
      </c>
      <c r="AQ206" s="681">
        <f t="shared" si="833"/>
        <v>0</v>
      </c>
      <c r="AR206" s="681">
        <f t="shared" si="833"/>
        <v>0</v>
      </c>
      <c r="AS206" s="681">
        <f t="shared" si="833"/>
        <v>0</v>
      </c>
      <c r="AT206" s="681">
        <f t="shared" si="833"/>
        <v>0</v>
      </c>
      <c r="AU206" s="681">
        <f t="shared" si="833"/>
        <v>0</v>
      </c>
      <c r="AV206" s="681">
        <f t="shared" si="833"/>
        <v>0</v>
      </c>
      <c r="AW206" s="681">
        <f t="shared" si="833"/>
        <v>0</v>
      </c>
      <c r="AX206" s="681">
        <f t="shared" si="833"/>
        <v>0</v>
      </c>
      <c r="AY206" s="681">
        <f t="shared" si="833"/>
        <v>0</v>
      </c>
      <c r="AZ206" s="681">
        <f t="shared" si="833"/>
        <v>0</v>
      </c>
      <c r="BA206" s="681">
        <f t="shared" si="833"/>
        <v>0</v>
      </c>
      <c r="BB206" s="681">
        <f t="shared" si="833"/>
        <v>0</v>
      </c>
      <c r="BC206" s="681">
        <f t="shared" si="833"/>
        <v>0</v>
      </c>
      <c r="BD206" s="681">
        <f t="shared" si="833"/>
        <v>0</v>
      </c>
      <c r="BE206" s="681">
        <f t="shared" si="833"/>
        <v>0</v>
      </c>
      <c r="BF206" s="681">
        <f t="shared" si="833"/>
        <v>0</v>
      </c>
      <c r="BG206" s="681">
        <f t="shared" si="833"/>
        <v>0</v>
      </c>
      <c r="BH206" s="681">
        <f t="shared" si="833"/>
        <v>0</v>
      </c>
      <c r="BI206" s="681">
        <f t="shared" si="833"/>
        <v>0</v>
      </c>
      <c r="BJ206" s="681">
        <f t="shared" si="833"/>
        <v>0</v>
      </c>
      <c r="BK206" s="681">
        <f t="shared" si="833"/>
        <v>0</v>
      </c>
      <c r="BL206" s="681">
        <f t="shared" si="833"/>
        <v>0</v>
      </c>
      <c r="BM206" s="681">
        <f t="shared" si="833"/>
        <v>0</v>
      </c>
      <c r="BN206" s="681">
        <f t="shared" si="833"/>
        <v>0</v>
      </c>
      <c r="BO206" s="681">
        <f t="shared" si="833"/>
        <v>0</v>
      </c>
      <c r="BP206" s="681">
        <f t="shared" si="833"/>
        <v>0</v>
      </c>
      <c r="BQ206" s="681">
        <f t="shared" si="833"/>
        <v>0</v>
      </c>
      <c r="BR206" s="681">
        <f t="shared" si="833"/>
        <v>0</v>
      </c>
      <c r="BS206" s="681">
        <f t="shared" si="833"/>
        <v>0</v>
      </c>
      <c r="BT206" s="681">
        <f t="shared" si="833"/>
        <v>0</v>
      </c>
      <c r="BU206" s="681">
        <f t="shared" si="833"/>
        <v>0</v>
      </c>
      <c r="BV206" s="681">
        <f t="shared" ref="BV206:DA206" si="834" xml:space="preserve"> BV202 + BV203 + BV204 - BV205</f>
        <v>0</v>
      </c>
      <c r="BW206" s="681">
        <f t="shared" si="834"/>
        <v>0</v>
      </c>
      <c r="BX206" s="681">
        <f t="shared" si="834"/>
        <v>0</v>
      </c>
      <c r="BY206" s="681">
        <f t="shared" si="834"/>
        <v>0</v>
      </c>
      <c r="BZ206" s="681">
        <f t="shared" si="834"/>
        <v>0</v>
      </c>
      <c r="CA206" s="681">
        <f t="shared" si="834"/>
        <v>0</v>
      </c>
      <c r="CB206" s="681">
        <f t="shared" si="834"/>
        <v>0</v>
      </c>
      <c r="CC206" s="681">
        <f t="shared" si="834"/>
        <v>0</v>
      </c>
      <c r="CD206" s="681">
        <f t="shared" si="834"/>
        <v>0</v>
      </c>
      <c r="CE206" s="681">
        <f t="shared" si="834"/>
        <v>0</v>
      </c>
      <c r="CF206" s="681">
        <f t="shared" si="834"/>
        <v>0</v>
      </c>
      <c r="CG206" s="681">
        <f t="shared" si="834"/>
        <v>0</v>
      </c>
      <c r="CH206" s="681">
        <f t="shared" si="834"/>
        <v>0</v>
      </c>
      <c r="CI206" s="681">
        <f t="shared" si="834"/>
        <v>0</v>
      </c>
      <c r="CJ206" s="681">
        <f t="shared" si="834"/>
        <v>0</v>
      </c>
      <c r="CK206" s="681">
        <f t="shared" si="834"/>
        <v>0</v>
      </c>
      <c r="CL206" s="681">
        <f t="shared" si="834"/>
        <v>0</v>
      </c>
      <c r="CM206" s="681">
        <f t="shared" si="834"/>
        <v>0</v>
      </c>
      <c r="CN206" s="681">
        <f t="shared" si="834"/>
        <v>0</v>
      </c>
      <c r="CO206" s="681">
        <f t="shared" si="834"/>
        <v>0</v>
      </c>
      <c r="CP206" s="681">
        <f t="shared" si="834"/>
        <v>0</v>
      </c>
      <c r="CQ206" s="681">
        <f t="shared" si="834"/>
        <v>0</v>
      </c>
      <c r="CR206" s="681">
        <f t="shared" si="834"/>
        <v>0</v>
      </c>
      <c r="CS206" s="681">
        <f t="shared" si="834"/>
        <v>0</v>
      </c>
      <c r="CT206" s="681">
        <f t="shared" si="834"/>
        <v>0</v>
      </c>
      <c r="CU206" s="681">
        <f t="shared" si="834"/>
        <v>0</v>
      </c>
      <c r="CV206" s="681">
        <f t="shared" si="834"/>
        <v>0</v>
      </c>
      <c r="CW206" s="681">
        <f t="shared" si="834"/>
        <v>0</v>
      </c>
      <c r="CX206" s="681">
        <f t="shared" si="834"/>
        <v>0</v>
      </c>
      <c r="CY206" s="681">
        <f t="shared" si="834"/>
        <v>0</v>
      </c>
      <c r="CZ206" s="681">
        <f t="shared" si="834"/>
        <v>0</v>
      </c>
      <c r="DA206" s="681">
        <f t="shared" si="834"/>
        <v>0</v>
      </c>
      <c r="DB206" s="681">
        <f t="shared" ref="DB206:EG206" si="835" xml:space="preserve"> DB202 + DB203 + DB204 - DB205</f>
        <v>0</v>
      </c>
      <c r="DC206" s="681">
        <f t="shared" si="835"/>
        <v>0</v>
      </c>
      <c r="DD206" s="681">
        <f t="shared" si="835"/>
        <v>0</v>
      </c>
      <c r="DE206" s="681">
        <f t="shared" si="835"/>
        <v>0</v>
      </c>
      <c r="DF206" s="681">
        <f t="shared" si="835"/>
        <v>0</v>
      </c>
      <c r="DG206" s="681">
        <f t="shared" si="835"/>
        <v>0</v>
      </c>
      <c r="DH206" s="681">
        <f t="shared" si="835"/>
        <v>0</v>
      </c>
      <c r="DI206" s="681">
        <f t="shared" si="835"/>
        <v>0</v>
      </c>
      <c r="DJ206" s="681">
        <f t="shared" si="835"/>
        <v>0</v>
      </c>
      <c r="DK206" s="681">
        <f t="shared" si="835"/>
        <v>0</v>
      </c>
      <c r="DL206" s="681">
        <f t="shared" si="835"/>
        <v>0</v>
      </c>
      <c r="DM206" s="681">
        <f t="shared" si="835"/>
        <v>0</v>
      </c>
      <c r="DN206" s="681">
        <f t="shared" si="835"/>
        <v>0</v>
      </c>
      <c r="DO206" s="681">
        <f t="shared" si="835"/>
        <v>0</v>
      </c>
      <c r="DP206" s="681">
        <f t="shared" si="835"/>
        <v>0</v>
      </c>
      <c r="DQ206" s="681">
        <f t="shared" si="835"/>
        <v>0</v>
      </c>
      <c r="DR206" s="681">
        <f t="shared" si="835"/>
        <v>0</v>
      </c>
      <c r="DS206" s="681">
        <f t="shared" si="835"/>
        <v>0</v>
      </c>
      <c r="DT206" s="681">
        <f t="shared" si="835"/>
        <v>0</v>
      </c>
      <c r="DU206" s="681">
        <f t="shared" si="835"/>
        <v>0</v>
      </c>
      <c r="DV206" s="681">
        <f t="shared" si="835"/>
        <v>0</v>
      </c>
      <c r="DW206" s="681">
        <f t="shared" si="835"/>
        <v>0</v>
      </c>
      <c r="DX206" s="681">
        <f t="shared" si="835"/>
        <v>0</v>
      </c>
      <c r="DY206" s="681">
        <f t="shared" si="835"/>
        <v>0</v>
      </c>
      <c r="DZ206" s="681">
        <f t="shared" si="835"/>
        <v>0</v>
      </c>
      <c r="EA206" s="681">
        <f t="shared" si="835"/>
        <v>0</v>
      </c>
      <c r="EB206" s="681">
        <f t="shared" si="835"/>
        <v>0</v>
      </c>
      <c r="EC206" s="681">
        <f t="shared" si="835"/>
        <v>0</v>
      </c>
      <c r="ED206" s="681">
        <f t="shared" si="835"/>
        <v>0</v>
      </c>
      <c r="EE206" s="681">
        <f t="shared" si="835"/>
        <v>0</v>
      </c>
      <c r="EF206" s="681">
        <f t="shared" si="835"/>
        <v>0</v>
      </c>
      <c r="EG206" s="681">
        <f t="shared" si="835"/>
        <v>0</v>
      </c>
      <c r="EH206" s="681">
        <f t="shared" ref="EH206:FM206" si="836" xml:space="preserve"> EH202 + EH203 + EH204 - EH205</f>
        <v>0</v>
      </c>
      <c r="EI206" s="681">
        <f t="shared" si="836"/>
        <v>0</v>
      </c>
      <c r="EJ206" s="681">
        <f t="shared" si="836"/>
        <v>0</v>
      </c>
      <c r="EK206" s="681">
        <f t="shared" si="836"/>
        <v>0</v>
      </c>
      <c r="EL206" s="681">
        <f t="shared" si="836"/>
        <v>0</v>
      </c>
      <c r="EM206" s="681">
        <f t="shared" si="836"/>
        <v>0</v>
      </c>
      <c r="EN206" s="681">
        <f t="shared" si="836"/>
        <v>0</v>
      </c>
      <c r="EO206" s="681">
        <f t="shared" si="836"/>
        <v>0</v>
      </c>
      <c r="EP206" s="681">
        <f t="shared" si="836"/>
        <v>0</v>
      </c>
      <c r="EQ206" s="681">
        <f t="shared" si="836"/>
        <v>0</v>
      </c>
      <c r="ER206" s="681">
        <f t="shared" si="836"/>
        <v>0</v>
      </c>
      <c r="ES206" s="681">
        <f t="shared" si="836"/>
        <v>0</v>
      </c>
      <c r="ET206" s="681">
        <f t="shared" si="836"/>
        <v>0</v>
      </c>
      <c r="EU206" s="681">
        <f t="shared" si="836"/>
        <v>0</v>
      </c>
      <c r="EV206" s="681">
        <f t="shared" si="836"/>
        <v>0</v>
      </c>
      <c r="EW206" s="681">
        <f t="shared" si="836"/>
        <v>0</v>
      </c>
      <c r="EX206" s="681">
        <f t="shared" si="836"/>
        <v>0</v>
      </c>
      <c r="EY206" s="681">
        <f t="shared" si="836"/>
        <v>0</v>
      </c>
      <c r="EZ206" s="681">
        <f t="shared" si="836"/>
        <v>0</v>
      </c>
      <c r="FA206" s="681">
        <f t="shared" si="836"/>
        <v>0</v>
      </c>
      <c r="FB206" s="681">
        <f t="shared" si="836"/>
        <v>0</v>
      </c>
      <c r="FC206" s="681">
        <f t="shared" si="836"/>
        <v>0</v>
      </c>
      <c r="FD206" s="681">
        <f t="shared" si="836"/>
        <v>0</v>
      </c>
      <c r="FE206" s="681">
        <f t="shared" si="836"/>
        <v>0</v>
      </c>
      <c r="FF206" s="681">
        <f t="shared" si="836"/>
        <v>0</v>
      </c>
      <c r="FG206" s="681">
        <f t="shared" si="836"/>
        <v>0</v>
      </c>
      <c r="FH206" s="681">
        <f t="shared" si="836"/>
        <v>0</v>
      </c>
      <c r="FI206" s="681">
        <f t="shared" si="836"/>
        <v>0</v>
      </c>
      <c r="FJ206" s="681">
        <f t="shared" si="836"/>
        <v>0</v>
      </c>
      <c r="FK206" s="681">
        <f t="shared" si="836"/>
        <v>0</v>
      </c>
      <c r="FL206" s="681">
        <f t="shared" si="836"/>
        <v>0</v>
      </c>
      <c r="FM206" s="681">
        <f t="shared" si="836"/>
        <v>0</v>
      </c>
      <c r="FN206" s="681">
        <f t="shared" ref="FN206:GJ206" si="837" xml:space="preserve"> FN202 + FN203 + FN204 - FN205</f>
        <v>0</v>
      </c>
      <c r="FO206" s="681">
        <f t="shared" si="837"/>
        <v>0</v>
      </c>
      <c r="FP206" s="681">
        <f t="shared" si="837"/>
        <v>0</v>
      </c>
      <c r="FQ206" s="681">
        <f t="shared" si="837"/>
        <v>0</v>
      </c>
      <c r="FR206" s="681">
        <f t="shared" si="837"/>
        <v>0</v>
      </c>
      <c r="FS206" s="681">
        <f t="shared" si="837"/>
        <v>0</v>
      </c>
      <c r="FT206" s="681">
        <f t="shared" si="837"/>
        <v>0</v>
      </c>
      <c r="FU206" s="681">
        <f t="shared" si="837"/>
        <v>0</v>
      </c>
      <c r="FV206" s="681">
        <f t="shared" si="837"/>
        <v>0</v>
      </c>
      <c r="FW206" s="681">
        <f t="shared" si="837"/>
        <v>0</v>
      </c>
      <c r="FX206" s="681">
        <f t="shared" si="837"/>
        <v>0</v>
      </c>
      <c r="FY206" s="681">
        <f t="shared" si="837"/>
        <v>0</v>
      </c>
      <c r="FZ206" s="681">
        <f t="shared" si="837"/>
        <v>0</v>
      </c>
      <c r="GA206" s="681">
        <f t="shared" si="837"/>
        <v>0</v>
      </c>
      <c r="GB206" s="681">
        <f t="shared" si="837"/>
        <v>0</v>
      </c>
      <c r="GC206" s="681">
        <f t="shared" si="837"/>
        <v>0</v>
      </c>
      <c r="GD206" s="681">
        <f t="shared" si="837"/>
        <v>0</v>
      </c>
      <c r="GE206" s="681">
        <f t="shared" si="837"/>
        <v>0</v>
      </c>
      <c r="GF206" s="681">
        <f t="shared" si="837"/>
        <v>0</v>
      </c>
      <c r="GG206" s="681">
        <f t="shared" si="837"/>
        <v>0</v>
      </c>
      <c r="GH206" s="681">
        <f t="shared" si="837"/>
        <v>0</v>
      </c>
      <c r="GI206" s="681">
        <f t="shared" si="837"/>
        <v>0</v>
      </c>
      <c r="GJ206" s="681">
        <f t="shared" si="837"/>
        <v>0</v>
      </c>
    </row>
    <row r="207" spans="1:192" s="639" customFormat="1" ht="13" customHeight="1" x14ac:dyDescent="0.25">
      <c r="A207" s="518"/>
      <c r="B207" s="518"/>
      <c r="C207" s="518"/>
      <c r="D207" s="518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</row>
    <row r="208" spans="1:192" s="639" customFormat="1" ht="13" customHeight="1" x14ac:dyDescent="0.25">
      <c r="A208" s="518"/>
      <c r="B208" s="660" t="s">
        <v>549</v>
      </c>
      <c r="C208" s="518"/>
      <c r="D208" s="51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</row>
    <row r="209" spans="1:192" s="639" customFormat="1" ht="13" customHeight="1" x14ac:dyDescent="0.25">
      <c r="A209" s="518"/>
      <c r="B209" s="518"/>
      <c r="C209" s="657" t="s">
        <v>549</v>
      </c>
      <c r="D209" s="518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</row>
    <row r="210" spans="1:192" s="639" customFormat="1" ht="13" customHeight="1" x14ac:dyDescent="0.25">
      <c r="A210" s="656"/>
      <c r="B210" s="656"/>
      <c r="C210" s="656"/>
      <c r="D210" s="656"/>
      <c r="E210" s="468" t="str">
        <f xml:space="preserve"> InpC!E$81</f>
        <v>% of EBL hedged</v>
      </c>
      <c r="F210" s="468">
        <f xml:space="preserve"> InpC!F$81</f>
        <v>1</v>
      </c>
      <c r="G210" s="468" t="str">
        <f xml:space="preserve"> InpC!G$81</f>
        <v>%</v>
      </c>
      <c r="H210" s="659"/>
      <c r="I210" s="659"/>
      <c r="J210" s="659"/>
      <c r="K210" s="659"/>
      <c r="L210" s="659"/>
      <c r="M210" s="659"/>
      <c r="N210" s="659"/>
      <c r="O210" s="659"/>
      <c r="P210" s="659"/>
      <c r="Q210" s="659"/>
      <c r="R210" s="659"/>
      <c r="S210" s="659"/>
      <c r="T210" s="659"/>
      <c r="U210" s="659"/>
      <c r="V210" s="659"/>
      <c r="W210" s="659"/>
      <c r="X210" s="659"/>
      <c r="Y210" s="659"/>
      <c r="Z210" s="659"/>
      <c r="AA210" s="659"/>
      <c r="AB210" s="659"/>
      <c r="AC210" s="659"/>
      <c r="AD210" s="659"/>
      <c r="AE210" s="659"/>
      <c r="AF210" s="659"/>
      <c r="AG210" s="659"/>
      <c r="AH210" s="659"/>
      <c r="AI210" s="659"/>
      <c r="AJ210" s="659"/>
      <c r="AK210" s="659"/>
      <c r="AL210" s="659"/>
      <c r="AM210" s="659"/>
      <c r="AN210" s="659"/>
      <c r="AO210" s="659"/>
      <c r="AP210" s="659"/>
      <c r="AQ210" s="659"/>
      <c r="AR210" s="659"/>
      <c r="AS210" s="659"/>
      <c r="AT210" s="659"/>
      <c r="AU210" s="659"/>
      <c r="AV210" s="659"/>
      <c r="AW210" s="659"/>
      <c r="AX210" s="659"/>
      <c r="AY210" s="659"/>
      <c r="AZ210" s="659"/>
      <c r="BA210" s="659"/>
      <c r="BB210" s="659"/>
      <c r="BC210" s="659"/>
      <c r="BD210" s="659"/>
      <c r="BE210" s="659"/>
      <c r="BF210" s="659"/>
      <c r="BG210" s="659"/>
      <c r="BH210" s="659"/>
      <c r="BI210" s="659"/>
      <c r="BJ210" s="659"/>
      <c r="BK210" s="659"/>
      <c r="BL210" s="659"/>
      <c r="BM210" s="659"/>
      <c r="BN210" s="659"/>
      <c r="BO210" s="659"/>
      <c r="BP210" s="659"/>
      <c r="BQ210" s="659"/>
      <c r="BR210" s="659"/>
      <c r="BS210" s="659"/>
      <c r="BT210" s="659"/>
      <c r="BU210" s="659"/>
      <c r="BV210" s="659"/>
      <c r="BW210" s="659"/>
      <c r="BX210" s="659"/>
      <c r="BY210" s="659"/>
      <c r="BZ210" s="659"/>
      <c r="CA210" s="659"/>
      <c r="CB210" s="659"/>
      <c r="CC210" s="659"/>
      <c r="CD210" s="659"/>
      <c r="CE210" s="659"/>
      <c r="CF210" s="659"/>
      <c r="CG210" s="659"/>
      <c r="CH210" s="659"/>
      <c r="CI210" s="659"/>
      <c r="CJ210" s="659"/>
      <c r="CK210" s="659"/>
      <c r="CL210" s="659"/>
      <c r="CM210" s="659"/>
      <c r="CN210" s="659"/>
      <c r="CO210" s="659"/>
      <c r="CP210" s="659"/>
      <c r="CQ210" s="659"/>
      <c r="CR210" s="659"/>
      <c r="CS210" s="659"/>
      <c r="CT210" s="659"/>
      <c r="CU210" s="659"/>
      <c r="CV210" s="659"/>
      <c r="CW210" s="659"/>
      <c r="CX210" s="659"/>
      <c r="CY210" s="659"/>
      <c r="CZ210" s="659"/>
      <c r="DA210" s="659"/>
      <c r="DB210" s="659"/>
      <c r="DC210" s="659"/>
      <c r="DD210" s="659"/>
      <c r="DE210" s="659"/>
      <c r="DF210" s="659"/>
      <c r="DG210" s="659"/>
      <c r="DH210" s="659"/>
      <c r="DI210" s="659"/>
      <c r="DJ210" s="659"/>
      <c r="DK210" s="659"/>
      <c r="DL210" s="659"/>
      <c r="DM210" s="659"/>
      <c r="DN210" s="659"/>
      <c r="DO210" s="659"/>
      <c r="DP210" s="659"/>
      <c r="DQ210" s="659"/>
      <c r="DR210" s="659"/>
      <c r="DS210" s="659"/>
      <c r="DT210" s="659"/>
      <c r="DU210" s="659"/>
      <c r="DV210" s="659"/>
      <c r="DW210" s="659"/>
      <c r="DX210" s="659"/>
      <c r="DY210" s="659"/>
      <c r="DZ210" s="659"/>
      <c r="EA210" s="659"/>
      <c r="EB210" s="659"/>
      <c r="EC210" s="659"/>
      <c r="ED210" s="659"/>
      <c r="EE210" s="659"/>
      <c r="EF210" s="659"/>
      <c r="EG210" s="659"/>
      <c r="EH210" s="659"/>
      <c r="EI210" s="659"/>
      <c r="EJ210" s="659"/>
      <c r="EK210" s="659"/>
      <c r="EL210" s="659"/>
      <c r="EM210" s="659"/>
      <c r="EN210" s="659"/>
      <c r="EO210" s="659"/>
      <c r="EP210" s="659"/>
      <c r="EQ210" s="659"/>
      <c r="ER210" s="659"/>
      <c r="ES210" s="659"/>
      <c r="ET210" s="659"/>
      <c r="EU210" s="659"/>
      <c r="EV210" s="659"/>
      <c r="EW210" s="659"/>
      <c r="EX210" s="659"/>
      <c r="EY210" s="659"/>
      <c r="EZ210" s="659"/>
      <c r="FA210" s="659"/>
      <c r="FB210" s="659"/>
      <c r="FC210" s="659"/>
      <c r="FD210" s="659"/>
      <c r="FE210" s="659"/>
      <c r="FF210" s="659"/>
      <c r="FG210" s="659"/>
      <c r="FH210" s="659"/>
      <c r="FI210" s="659"/>
      <c r="FJ210" s="659"/>
      <c r="FK210" s="659"/>
      <c r="FL210" s="659"/>
      <c r="FM210" s="659"/>
      <c r="FN210" s="659"/>
      <c r="FO210" s="659"/>
      <c r="FP210" s="659"/>
      <c r="FQ210" s="659"/>
      <c r="FR210" s="659"/>
      <c r="FS210" s="659"/>
      <c r="FT210" s="659"/>
      <c r="FU210" s="659"/>
      <c r="FV210" s="659"/>
      <c r="FW210" s="659"/>
      <c r="FX210" s="659"/>
      <c r="FY210" s="659"/>
      <c r="FZ210" s="659"/>
      <c r="GA210" s="659"/>
      <c r="GB210" s="659"/>
      <c r="GC210" s="659"/>
      <c r="GD210" s="659"/>
      <c r="GE210" s="659"/>
      <c r="GF210" s="659"/>
      <c r="GG210" s="659"/>
      <c r="GH210" s="659"/>
      <c r="GI210" s="659"/>
      <c r="GJ210" s="659"/>
    </row>
    <row r="211" spans="1:192" s="639" customFormat="1" ht="13" customHeight="1" x14ac:dyDescent="0.25">
      <c r="A211" s="518"/>
      <c r="B211" s="518"/>
      <c r="C211" s="518"/>
      <c r="D211" s="518"/>
      <c r="E211" s="650" t="str">
        <f t="shared" ref="E211:AJ211" si="838" xml:space="preserve"> E$202</f>
        <v>Equity bridge balance BEG</v>
      </c>
      <c r="F211" s="650">
        <f t="shared" si="838"/>
        <v>0</v>
      </c>
      <c r="G211" s="650" t="str">
        <f t="shared" si="838"/>
        <v>$ 000s</v>
      </c>
      <c r="H211" s="650">
        <f t="shared" si="838"/>
        <v>0</v>
      </c>
      <c r="I211" s="650">
        <f t="shared" si="838"/>
        <v>0</v>
      </c>
      <c r="J211" s="650">
        <f t="shared" si="838"/>
        <v>0</v>
      </c>
      <c r="K211" s="650">
        <f t="shared" si="838"/>
        <v>0</v>
      </c>
      <c r="L211" s="650">
        <f t="shared" si="838"/>
        <v>0</v>
      </c>
      <c r="M211" s="650">
        <f t="shared" si="838"/>
        <v>37364.972763359816</v>
      </c>
      <c r="N211" s="650">
        <f t="shared" si="838"/>
        <v>93184.82088505046</v>
      </c>
      <c r="O211" s="650">
        <f t="shared" si="838"/>
        <v>93184.82088505046</v>
      </c>
      <c r="P211" s="650">
        <f t="shared" si="838"/>
        <v>93184.82088505046</v>
      </c>
      <c r="Q211" s="650">
        <f t="shared" si="838"/>
        <v>0</v>
      </c>
      <c r="R211" s="650">
        <f t="shared" si="838"/>
        <v>0</v>
      </c>
      <c r="S211" s="650">
        <f t="shared" si="838"/>
        <v>0</v>
      </c>
      <c r="T211" s="650">
        <f t="shared" si="838"/>
        <v>0</v>
      </c>
      <c r="U211" s="650">
        <f t="shared" si="838"/>
        <v>0</v>
      </c>
      <c r="V211" s="650">
        <f t="shared" si="838"/>
        <v>0</v>
      </c>
      <c r="W211" s="650">
        <f t="shared" si="838"/>
        <v>0</v>
      </c>
      <c r="X211" s="650">
        <f t="shared" si="838"/>
        <v>0</v>
      </c>
      <c r="Y211" s="650">
        <f t="shared" si="838"/>
        <v>0</v>
      </c>
      <c r="Z211" s="650">
        <f t="shared" si="838"/>
        <v>0</v>
      </c>
      <c r="AA211" s="650">
        <f t="shared" si="838"/>
        <v>0</v>
      </c>
      <c r="AB211" s="650">
        <f t="shared" si="838"/>
        <v>0</v>
      </c>
      <c r="AC211" s="650">
        <f t="shared" si="838"/>
        <v>0</v>
      </c>
      <c r="AD211" s="650">
        <f t="shared" si="838"/>
        <v>0</v>
      </c>
      <c r="AE211" s="650">
        <f t="shared" si="838"/>
        <v>0</v>
      </c>
      <c r="AF211" s="650">
        <f t="shared" si="838"/>
        <v>0</v>
      </c>
      <c r="AG211" s="650">
        <f t="shared" si="838"/>
        <v>0</v>
      </c>
      <c r="AH211" s="650">
        <f t="shared" si="838"/>
        <v>0</v>
      </c>
      <c r="AI211" s="650">
        <f t="shared" si="838"/>
        <v>0</v>
      </c>
      <c r="AJ211" s="650">
        <f t="shared" si="838"/>
        <v>0</v>
      </c>
      <c r="AK211" s="650">
        <f t="shared" ref="AK211:CV211" si="839" xml:space="preserve"> AK$202</f>
        <v>0</v>
      </c>
      <c r="AL211" s="650">
        <f t="shared" si="839"/>
        <v>0</v>
      </c>
      <c r="AM211" s="650">
        <f t="shared" si="839"/>
        <v>0</v>
      </c>
      <c r="AN211" s="650">
        <f t="shared" si="839"/>
        <v>0</v>
      </c>
      <c r="AO211" s="650">
        <f t="shared" si="839"/>
        <v>0</v>
      </c>
      <c r="AP211" s="650">
        <f t="shared" si="839"/>
        <v>0</v>
      </c>
      <c r="AQ211" s="650">
        <f t="shared" si="839"/>
        <v>0</v>
      </c>
      <c r="AR211" s="650">
        <f t="shared" si="839"/>
        <v>0</v>
      </c>
      <c r="AS211" s="650">
        <f t="shared" si="839"/>
        <v>0</v>
      </c>
      <c r="AT211" s="650">
        <f t="shared" si="839"/>
        <v>0</v>
      </c>
      <c r="AU211" s="650">
        <f t="shared" si="839"/>
        <v>0</v>
      </c>
      <c r="AV211" s="650">
        <f t="shared" si="839"/>
        <v>0</v>
      </c>
      <c r="AW211" s="650">
        <f t="shared" si="839"/>
        <v>0</v>
      </c>
      <c r="AX211" s="650">
        <f t="shared" si="839"/>
        <v>0</v>
      </c>
      <c r="AY211" s="650">
        <f t="shared" si="839"/>
        <v>0</v>
      </c>
      <c r="AZ211" s="650">
        <f t="shared" si="839"/>
        <v>0</v>
      </c>
      <c r="BA211" s="650">
        <f t="shared" si="839"/>
        <v>0</v>
      </c>
      <c r="BB211" s="650">
        <f t="shared" si="839"/>
        <v>0</v>
      </c>
      <c r="BC211" s="650">
        <f t="shared" si="839"/>
        <v>0</v>
      </c>
      <c r="BD211" s="650">
        <f t="shared" si="839"/>
        <v>0</v>
      </c>
      <c r="BE211" s="650">
        <f t="shared" si="839"/>
        <v>0</v>
      </c>
      <c r="BF211" s="650">
        <f t="shared" si="839"/>
        <v>0</v>
      </c>
      <c r="BG211" s="650">
        <f t="shared" si="839"/>
        <v>0</v>
      </c>
      <c r="BH211" s="650">
        <f t="shared" si="839"/>
        <v>0</v>
      </c>
      <c r="BI211" s="650">
        <f t="shared" si="839"/>
        <v>0</v>
      </c>
      <c r="BJ211" s="650">
        <f t="shared" si="839"/>
        <v>0</v>
      </c>
      <c r="BK211" s="650">
        <f t="shared" si="839"/>
        <v>0</v>
      </c>
      <c r="BL211" s="650">
        <f t="shared" si="839"/>
        <v>0</v>
      </c>
      <c r="BM211" s="650">
        <f t="shared" si="839"/>
        <v>0</v>
      </c>
      <c r="BN211" s="650">
        <f t="shared" si="839"/>
        <v>0</v>
      </c>
      <c r="BO211" s="650">
        <f t="shared" si="839"/>
        <v>0</v>
      </c>
      <c r="BP211" s="650">
        <f t="shared" si="839"/>
        <v>0</v>
      </c>
      <c r="BQ211" s="650">
        <f t="shared" si="839"/>
        <v>0</v>
      </c>
      <c r="BR211" s="650">
        <f t="shared" si="839"/>
        <v>0</v>
      </c>
      <c r="BS211" s="650">
        <f t="shared" si="839"/>
        <v>0</v>
      </c>
      <c r="BT211" s="650">
        <f t="shared" si="839"/>
        <v>0</v>
      </c>
      <c r="BU211" s="650">
        <f t="shared" si="839"/>
        <v>0</v>
      </c>
      <c r="BV211" s="650">
        <f t="shared" si="839"/>
        <v>0</v>
      </c>
      <c r="BW211" s="650">
        <f t="shared" si="839"/>
        <v>0</v>
      </c>
      <c r="BX211" s="650">
        <f t="shared" si="839"/>
        <v>0</v>
      </c>
      <c r="BY211" s="650">
        <f t="shared" si="839"/>
        <v>0</v>
      </c>
      <c r="BZ211" s="650">
        <f t="shared" si="839"/>
        <v>0</v>
      </c>
      <c r="CA211" s="650">
        <f t="shared" si="839"/>
        <v>0</v>
      </c>
      <c r="CB211" s="650">
        <f t="shared" si="839"/>
        <v>0</v>
      </c>
      <c r="CC211" s="650">
        <f t="shared" si="839"/>
        <v>0</v>
      </c>
      <c r="CD211" s="650">
        <f t="shared" si="839"/>
        <v>0</v>
      </c>
      <c r="CE211" s="650">
        <f t="shared" si="839"/>
        <v>0</v>
      </c>
      <c r="CF211" s="650">
        <f t="shared" si="839"/>
        <v>0</v>
      </c>
      <c r="CG211" s="650">
        <f t="shared" si="839"/>
        <v>0</v>
      </c>
      <c r="CH211" s="650">
        <f t="shared" si="839"/>
        <v>0</v>
      </c>
      <c r="CI211" s="650">
        <f t="shared" si="839"/>
        <v>0</v>
      </c>
      <c r="CJ211" s="650">
        <f t="shared" si="839"/>
        <v>0</v>
      </c>
      <c r="CK211" s="650">
        <f t="shared" si="839"/>
        <v>0</v>
      </c>
      <c r="CL211" s="650">
        <f t="shared" si="839"/>
        <v>0</v>
      </c>
      <c r="CM211" s="650">
        <f t="shared" si="839"/>
        <v>0</v>
      </c>
      <c r="CN211" s="650">
        <f t="shared" si="839"/>
        <v>0</v>
      </c>
      <c r="CO211" s="650">
        <f t="shared" si="839"/>
        <v>0</v>
      </c>
      <c r="CP211" s="650">
        <f t="shared" si="839"/>
        <v>0</v>
      </c>
      <c r="CQ211" s="650">
        <f t="shared" si="839"/>
        <v>0</v>
      </c>
      <c r="CR211" s="650">
        <f t="shared" si="839"/>
        <v>0</v>
      </c>
      <c r="CS211" s="650">
        <f t="shared" si="839"/>
        <v>0</v>
      </c>
      <c r="CT211" s="650">
        <f t="shared" si="839"/>
        <v>0</v>
      </c>
      <c r="CU211" s="650">
        <f t="shared" si="839"/>
        <v>0</v>
      </c>
      <c r="CV211" s="650">
        <f t="shared" si="839"/>
        <v>0</v>
      </c>
      <c r="CW211" s="650">
        <f t="shared" ref="CW211:FH211" si="840" xml:space="preserve"> CW$202</f>
        <v>0</v>
      </c>
      <c r="CX211" s="650">
        <f t="shared" si="840"/>
        <v>0</v>
      </c>
      <c r="CY211" s="650">
        <f t="shared" si="840"/>
        <v>0</v>
      </c>
      <c r="CZ211" s="650">
        <f t="shared" si="840"/>
        <v>0</v>
      </c>
      <c r="DA211" s="650">
        <f t="shared" si="840"/>
        <v>0</v>
      </c>
      <c r="DB211" s="650">
        <f t="shared" si="840"/>
        <v>0</v>
      </c>
      <c r="DC211" s="650">
        <f t="shared" si="840"/>
        <v>0</v>
      </c>
      <c r="DD211" s="650">
        <f t="shared" si="840"/>
        <v>0</v>
      </c>
      <c r="DE211" s="650">
        <f t="shared" si="840"/>
        <v>0</v>
      </c>
      <c r="DF211" s="650">
        <f t="shared" si="840"/>
        <v>0</v>
      </c>
      <c r="DG211" s="650">
        <f t="shared" si="840"/>
        <v>0</v>
      </c>
      <c r="DH211" s="650">
        <f t="shared" si="840"/>
        <v>0</v>
      </c>
      <c r="DI211" s="650">
        <f t="shared" si="840"/>
        <v>0</v>
      </c>
      <c r="DJ211" s="650">
        <f t="shared" si="840"/>
        <v>0</v>
      </c>
      <c r="DK211" s="650">
        <f t="shared" si="840"/>
        <v>0</v>
      </c>
      <c r="DL211" s="650">
        <f t="shared" si="840"/>
        <v>0</v>
      </c>
      <c r="DM211" s="650">
        <f t="shared" si="840"/>
        <v>0</v>
      </c>
      <c r="DN211" s="650">
        <f t="shared" si="840"/>
        <v>0</v>
      </c>
      <c r="DO211" s="650">
        <f t="shared" si="840"/>
        <v>0</v>
      </c>
      <c r="DP211" s="650">
        <f t="shared" si="840"/>
        <v>0</v>
      </c>
      <c r="DQ211" s="650">
        <f t="shared" si="840"/>
        <v>0</v>
      </c>
      <c r="DR211" s="650">
        <f t="shared" si="840"/>
        <v>0</v>
      </c>
      <c r="DS211" s="650">
        <f t="shared" si="840"/>
        <v>0</v>
      </c>
      <c r="DT211" s="650">
        <f t="shared" si="840"/>
        <v>0</v>
      </c>
      <c r="DU211" s="650">
        <f t="shared" si="840"/>
        <v>0</v>
      </c>
      <c r="DV211" s="650">
        <f t="shared" si="840"/>
        <v>0</v>
      </c>
      <c r="DW211" s="650">
        <f t="shared" si="840"/>
        <v>0</v>
      </c>
      <c r="DX211" s="650">
        <f t="shared" si="840"/>
        <v>0</v>
      </c>
      <c r="DY211" s="650">
        <f t="shared" si="840"/>
        <v>0</v>
      </c>
      <c r="DZ211" s="650">
        <f t="shared" si="840"/>
        <v>0</v>
      </c>
      <c r="EA211" s="650">
        <f t="shared" si="840"/>
        <v>0</v>
      </c>
      <c r="EB211" s="650">
        <f t="shared" si="840"/>
        <v>0</v>
      </c>
      <c r="EC211" s="650">
        <f t="shared" si="840"/>
        <v>0</v>
      </c>
      <c r="ED211" s="650">
        <f t="shared" si="840"/>
        <v>0</v>
      </c>
      <c r="EE211" s="650">
        <f t="shared" si="840"/>
        <v>0</v>
      </c>
      <c r="EF211" s="650">
        <f t="shared" si="840"/>
        <v>0</v>
      </c>
      <c r="EG211" s="650">
        <f t="shared" si="840"/>
        <v>0</v>
      </c>
      <c r="EH211" s="650">
        <f t="shared" si="840"/>
        <v>0</v>
      </c>
      <c r="EI211" s="650">
        <f t="shared" si="840"/>
        <v>0</v>
      </c>
      <c r="EJ211" s="650">
        <f t="shared" si="840"/>
        <v>0</v>
      </c>
      <c r="EK211" s="650">
        <f t="shared" si="840"/>
        <v>0</v>
      </c>
      <c r="EL211" s="650">
        <f t="shared" si="840"/>
        <v>0</v>
      </c>
      <c r="EM211" s="650">
        <f t="shared" si="840"/>
        <v>0</v>
      </c>
      <c r="EN211" s="650">
        <f t="shared" si="840"/>
        <v>0</v>
      </c>
      <c r="EO211" s="650">
        <f t="shared" si="840"/>
        <v>0</v>
      </c>
      <c r="EP211" s="650">
        <f t="shared" si="840"/>
        <v>0</v>
      </c>
      <c r="EQ211" s="650">
        <f t="shared" si="840"/>
        <v>0</v>
      </c>
      <c r="ER211" s="650">
        <f t="shared" si="840"/>
        <v>0</v>
      </c>
      <c r="ES211" s="650">
        <f t="shared" si="840"/>
        <v>0</v>
      </c>
      <c r="ET211" s="650">
        <f t="shared" si="840"/>
        <v>0</v>
      </c>
      <c r="EU211" s="650">
        <f t="shared" si="840"/>
        <v>0</v>
      </c>
      <c r="EV211" s="650">
        <f t="shared" si="840"/>
        <v>0</v>
      </c>
      <c r="EW211" s="650">
        <f t="shared" si="840"/>
        <v>0</v>
      </c>
      <c r="EX211" s="650">
        <f t="shared" si="840"/>
        <v>0</v>
      </c>
      <c r="EY211" s="650">
        <f t="shared" si="840"/>
        <v>0</v>
      </c>
      <c r="EZ211" s="650">
        <f t="shared" si="840"/>
        <v>0</v>
      </c>
      <c r="FA211" s="650">
        <f t="shared" si="840"/>
        <v>0</v>
      </c>
      <c r="FB211" s="650">
        <f t="shared" si="840"/>
        <v>0</v>
      </c>
      <c r="FC211" s="650">
        <f t="shared" si="840"/>
        <v>0</v>
      </c>
      <c r="FD211" s="650">
        <f t="shared" si="840"/>
        <v>0</v>
      </c>
      <c r="FE211" s="650">
        <f t="shared" si="840"/>
        <v>0</v>
      </c>
      <c r="FF211" s="650">
        <f t="shared" si="840"/>
        <v>0</v>
      </c>
      <c r="FG211" s="650">
        <f t="shared" si="840"/>
        <v>0</v>
      </c>
      <c r="FH211" s="650">
        <f t="shared" si="840"/>
        <v>0</v>
      </c>
      <c r="FI211" s="650">
        <f t="shared" ref="FI211:GJ211" si="841" xml:space="preserve"> FI$202</f>
        <v>0</v>
      </c>
      <c r="FJ211" s="650">
        <f t="shared" si="841"/>
        <v>0</v>
      </c>
      <c r="FK211" s="650">
        <f t="shared" si="841"/>
        <v>0</v>
      </c>
      <c r="FL211" s="650">
        <f t="shared" si="841"/>
        <v>0</v>
      </c>
      <c r="FM211" s="650">
        <f t="shared" si="841"/>
        <v>0</v>
      </c>
      <c r="FN211" s="650">
        <f t="shared" si="841"/>
        <v>0</v>
      </c>
      <c r="FO211" s="650">
        <f t="shared" si="841"/>
        <v>0</v>
      </c>
      <c r="FP211" s="650">
        <f t="shared" si="841"/>
        <v>0</v>
      </c>
      <c r="FQ211" s="650">
        <f t="shared" si="841"/>
        <v>0</v>
      </c>
      <c r="FR211" s="650">
        <f t="shared" si="841"/>
        <v>0</v>
      </c>
      <c r="FS211" s="650">
        <f t="shared" si="841"/>
        <v>0</v>
      </c>
      <c r="FT211" s="650">
        <f t="shared" si="841"/>
        <v>0</v>
      </c>
      <c r="FU211" s="650">
        <f t="shared" si="841"/>
        <v>0</v>
      </c>
      <c r="FV211" s="650">
        <f t="shared" si="841"/>
        <v>0</v>
      </c>
      <c r="FW211" s="650">
        <f t="shared" si="841"/>
        <v>0</v>
      </c>
      <c r="FX211" s="650">
        <f t="shared" si="841"/>
        <v>0</v>
      </c>
      <c r="FY211" s="650">
        <f t="shared" si="841"/>
        <v>0</v>
      </c>
      <c r="FZ211" s="650">
        <f t="shared" si="841"/>
        <v>0</v>
      </c>
      <c r="GA211" s="650">
        <f t="shared" si="841"/>
        <v>0</v>
      </c>
      <c r="GB211" s="650">
        <f t="shared" si="841"/>
        <v>0</v>
      </c>
      <c r="GC211" s="650">
        <f t="shared" si="841"/>
        <v>0</v>
      </c>
      <c r="GD211" s="650">
        <f t="shared" si="841"/>
        <v>0</v>
      </c>
      <c r="GE211" s="650">
        <f t="shared" si="841"/>
        <v>0</v>
      </c>
      <c r="GF211" s="650">
        <f t="shared" si="841"/>
        <v>0</v>
      </c>
      <c r="GG211" s="650">
        <f t="shared" si="841"/>
        <v>0</v>
      </c>
      <c r="GH211" s="650">
        <f t="shared" si="841"/>
        <v>0</v>
      </c>
      <c r="GI211" s="650">
        <f t="shared" si="841"/>
        <v>0</v>
      </c>
      <c r="GJ211" s="650">
        <f t="shared" si="841"/>
        <v>0</v>
      </c>
    </row>
    <row r="212" spans="1:192" s="679" customFormat="1" ht="13" customHeight="1" x14ac:dyDescent="0.25">
      <c r="A212" s="656"/>
      <c r="B212" s="656"/>
      <c r="C212" s="656"/>
      <c r="D212" s="656"/>
      <c r="E212" s="680" t="str">
        <f xml:space="preserve"> Time!E$108</f>
        <v>Operating period flag</v>
      </c>
      <c r="F212" s="680">
        <f xml:space="preserve"> Time!F$108</f>
        <v>0</v>
      </c>
      <c r="G212" s="680" t="str">
        <f xml:space="preserve"> Time!G$108</f>
        <v>flag</v>
      </c>
      <c r="H212" s="680">
        <f xml:space="preserve"> Time!H$108</f>
        <v>40</v>
      </c>
      <c r="I212" s="680">
        <f xml:space="preserve"> Time!I$108</f>
        <v>0</v>
      </c>
      <c r="J212" s="680">
        <f xml:space="preserve"> Time!J$108</f>
        <v>0</v>
      </c>
      <c r="K212" s="680">
        <f xml:space="preserve"> Time!K$108</f>
        <v>0</v>
      </c>
      <c r="L212" s="680">
        <f xml:space="preserve"> Time!L$108</f>
        <v>0</v>
      </c>
      <c r="M212" s="680">
        <f xml:space="preserve"> Time!M$108</f>
        <v>0</v>
      </c>
      <c r="N212" s="680">
        <f xml:space="preserve"> Time!N$108</f>
        <v>0</v>
      </c>
      <c r="O212" s="680">
        <f xml:space="preserve"> Time!O$108</f>
        <v>0</v>
      </c>
      <c r="P212" s="680">
        <f xml:space="preserve"> Time!P$108</f>
        <v>0</v>
      </c>
      <c r="Q212" s="680">
        <f xml:space="preserve"> Time!Q$108</f>
        <v>1</v>
      </c>
      <c r="R212" s="680">
        <f xml:space="preserve"> Time!R$108</f>
        <v>1</v>
      </c>
      <c r="S212" s="680">
        <f xml:space="preserve"> Time!S$108</f>
        <v>1</v>
      </c>
      <c r="T212" s="680">
        <f xml:space="preserve"> Time!T$108</f>
        <v>1</v>
      </c>
      <c r="U212" s="680">
        <f xml:space="preserve"> Time!U$108</f>
        <v>1</v>
      </c>
      <c r="V212" s="680">
        <f xml:space="preserve"> Time!V$108</f>
        <v>1</v>
      </c>
      <c r="W212" s="680">
        <f xml:space="preserve"> Time!W$108</f>
        <v>1</v>
      </c>
      <c r="X212" s="680">
        <f xml:space="preserve"> Time!X$108</f>
        <v>1</v>
      </c>
      <c r="Y212" s="680">
        <f xml:space="preserve"> Time!Y$108</f>
        <v>1</v>
      </c>
      <c r="Z212" s="680">
        <f xml:space="preserve"> Time!Z$108</f>
        <v>1</v>
      </c>
      <c r="AA212" s="680">
        <f xml:space="preserve"> Time!AA$108</f>
        <v>1</v>
      </c>
      <c r="AB212" s="680">
        <f xml:space="preserve"> Time!AB$108</f>
        <v>1</v>
      </c>
      <c r="AC212" s="680">
        <f xml:space="preserve"> Time!AC$108</f>
        <v>1</v>
      </c>
      <c r="AD212" s="680">
        <f xml:space="preserve"> Time!AD$108</f>
        <v>1</v>
      </c>
      <c r="AE212" s="680">
        <f xml:space="preserve"> Time!AE$108</f>
        <v>1</v>
      </c>
      <c r="AF212" s="680">
        <f xml:space="preserve"> Time!AF$108</f>
        <v>1</v>
      </c>
      <c r="AG212" s="680">
        <f xml:space="preserve"> Time!AG$108</f>
        <v>1</v>
      </c>
      <c r="AH212" s="680">
        <f xml:space="preserve"> Time!AH$108</f>
        <v>1</v>
      </c>
      <c r="AI212" s="680">
        <f xml:space="preserve"> Time!AI$108</f>
        <v>1</v>
      </c>
      <c r="AJ212" s="680">
        <f xml:space="preserve"> Time!AJ$108</f>
        <v>1</v>
      </c>
      <c r="AK212" s="680">
        <f xml:space="preserve"> Time!AK$108</f>
        <v>1</v>
      </c>
      <c r="AL212" s="680">
        <f xml:space="preserve"> Time!AL$108</f>
        <v>1</v>
      </c>
      <c r="AM212" s="680">
        <f xml:space="preserve"> Time!AM$108</f>
        <v>1</v>
      </c>
      <c r="AN212" s="680">
        <f xml:space="preserve"> Time!AN$108</f>
        <v>1</v>
      </c>
      <c r="AO212" s="680">
        <f xml:space="preserve"> Time!AO$108</f>
        <v>1</v>
      </c>
      <c r="AP212" s="680">
        <f xml:space="preserve"> Time!AP$108</f>
        <v>1</v>
      </c>
      <c r="AQ212" s="680">
        <f xml:space="preserve"> Time!AQ$108</f>
        <v>1</v>
      </c>
      <c r="AR212" s="680">
        <f xml:space="preserve"> Time!AR$108</f>
        <v>1</v>
      </c>
      <c r="AS212" s="680">
        <f xml:space="preserve"> Time!AS$108</f>
        <v>1</v>
      </c>
      <c r="AT212" s="680">
        <f xml:space="preserve"> Time!AT$108</f>
        <v>1</v>
      </c>
      <c r="AU212" s="680">
        <f xml:space="preserve"> Time!AU$108</f>
        <v>1</v>
      </c>
      <c r="AV212" s="680">
        <f xml:space="preserve"> Time!AV$108</f>
        <v>1</v>
      </c>
      <c r="AW212" s="680">
        <f xml:space="preserve"> Time!AW$108</f>
        <v>1</v>
      </c>
      <c r="AX212" s="680">
        <f xml:space="preserve"> Time!AX$108</f>
        <v>1</v>
      </c>
      <c r="AY212" s="680">
        <f xml:space="preserve"> Time!AY$108</f>
        <v>1</v>
      </c>
      <c r="AZ212" s="680">
        <f xml:space="preserve"> Time!AZ$108</f>
        <v>1</v>
      </c>
      <c r="BA212" s="680">
        <f xml:space="preserve"> Time!BA$108</f>
        <v>1</v>
      </c>
      <c r="BB212" s="680">
        <f xml:space="preserve"> Time!BB$108</f>
        <v>1</v>
      </c>
      <c r="BC212" s="680">
        <f xml:space="preserve"> Time!BC$108</f>
        <v>1</v>
      </c>
      <c r="BD212" s="680">
        <f xml:space="preserve"> Time!BD$108</f>
        <v>1</v>
      </c>
      <c r="BE212" s="680">
        <f xml:space="preserve"> Time!BE$108</f>
        <v>0</v>
      </c>
      <c r="BF212" s="680">
        <f xml:space="preserve"> Time!BF$108</f>
        <v>0</v>
      </c>
      <c r="BG212" s="680">
        <f xml:space="preserve"> Time!BG$108</f>
        <v>0</v>
      </c>
      <c r="BH212" s="680">
        <f xml:space="preserve"> Time!BH$108</f>
        <v>0</v>
      </c>
      <c r="BI212" s="680">
        <f xml:space="preserve"> Time!BI$108</f>
        <v>0</v>
      </c>
      <c r="BJ212" s="680">
        <f xml:space="preserve"> Time!BJ$108</f>
        <v>0</v>
      </c>
      <c r="BK212" s="680">
        <f xml:space="preserve"> Time!BK$108</f>
        <v>0</v>
      </c>
      <c r="BL212" s="680">
        <f xml:space="preserve"> Time!BL$108</f>
        <v>0</v>
      </c>
      <c r="BM212" s="680">
        <f xml:space="preserve"> Time!BM$108</f>
        <v>0</v>
      </c>
      <c r="BN212" s="680">
        <f xml:space="preserve"> Time!BN$108</f>
        <v>0</v>
      </c>
      <c r="BO212" s="680">
        <f xml:space="preserve"> Time!BO$108</f>
        <v>0</v>
      </c>
      <c r="BP212" s="680">
        <f xml:space="preserve"> Time!BP$108</f>
        <v>0</v>
      </c>
      <c r="BQ212" s="680">
        <f xml:space="preserve"> Time!BQ$108</f>
        <v>0</v>
      </c>
      <c r="BR212" s="680">
        <f xml:space="preserve"> Time!BR$108</f>
        <v>0</v>
      </c>
      <c r="BS212" s="680">
        <f xml:space="preserve"> Time!BS$108</f>
        <v>0</v>
      </c>
      <c r="BT212" s="680">
        <f xml:space="preserve"> Time!BT$108</f>
        <v>0</v>
      </c>
      <c r="BU212" s="680">
        <f xml:space="preserve"> Time!BU$108</f>
        <v>0</v>
      </c>
      <c r="BV212" s="680">
        <f xml:space="preserve"> Time!BV$108</f>
        <v>0</v>
      </c>
      <c r="BW212" s="680">
        <f xml:space="preserve"> Time!BW$108</f>
        <v>0</v>
      </c>
      <c r="BX212" s="680">
        <f xml:space="preserve"> Time!BX$108</f>
        <v>0</v>
      </c>
      <c r="BY212" s="680">
        <f xml:space="preserve"> Time!BY$108</f>
        <v>0</v>
      </c>
      <c r="BZ212" s="680">
        <f xml:space="preserve"> Time!BZ$108</f>
        <v>0</v>
      </c>
      <c r="CA212" s="680">
        <f xml:space="preserve"> Time!CA$108</f>
        <v>0</v>
      </c>
      <c r="CB212" s="680">
        <f xml:space="preserve"> Time!CB$108</f>
        <v>0</v>
      </c>
      <c r="CC212" s="680">
        <f xml:space="preserve"> Time!CC$108</f>
        <v>0</v>
      </c>
      <c r="CD212" s="680">
        <f xml:space="preserve"> Time!CD$108</f>
        <v>0</v>
      </c>
      <c r="CE212" s="680">
        <f xml:space="preserve"> Time!CE$108</f>
        <v>0</v>
      </c>
      <c r="CF212" s="680">
        <f xml:space="preserve"> Time!CF$108</f>
        <v>0</v>
      </c>
      <c r="CG212" s="680">
        <f xml:space="preserve"> Time!CG$108</f>
        <v>0</v>
      </c>
      <c r="CH212" s="680">
        <f xml:space="preserve"> Time!CH$108</f>
        <v>0</v>
      </c>
      <c r="CI212" s="680">
        <f xml:space="preserve"> Time!CI$108</f>
        <v>0</v>
      </c>
      <c r="CJ212" s="680">
        <f xml:space="preserve"> Time!CJ$108</f>
        <v>0</v>
      </c>
      <c r="CK212" s="680">
        <f xml:space="preserve"> Time!CK$108</f>
        <v>0</v>
      </c>
      <c r="CL212" s="680">
        <f xml:space="preserve"> Time!CL$108</f>
        <v>0</v>
      </c>
      <c r="CM212" s="680">
        <f xml:space="preserve"> Time!CM$108</f>
        <v>0</v>
      </c>
      <c r="CN212" s="680">
        <f xml:space="preserve"> Time!CN$108</f>
        <v>0</v>
      </c>
      <c r="CO212" s="680">
        <f xml:space="preserve"> Time!CO$108</f>
        <v>0</v>
      </c>
      <c r="CP212" s="680">
        <f xml:space="preserve"> Time!CP$108</f>
        <v>0</v>
      </c>
      <c r="CQ212" s="680">
        <f xml:space="preserve"> Time!CQ$108</f>
        <v>0</v>
      </c>
      <c r="CR212" s="680">
        <f xml:space="preserve"> Time!CR$108</f>
        <v>0</v>
      </c>
      <c r="CS212" s="680">
        <f xml:space="preserve"> Time!CS$108</f>
        <v>0</v>
      </c>
      <c r="CT212" s="680">
        <f xml:space="preserve"> Time!CT$108</f>
        <v>0</v>
      </c>
      <c r="CU212" s="680">
        <f xml:space="preserve"> Time!CU$108</f>
        <v>0</v>
      </c>
      <c r="CV212" s="680">
        <f xml:space="preserve"> Time!CV$108</f>
        <v>0</v>
      </c>
      <c r="CW212" s="680">
        <f xml:space="preserve"> Time!CW$108</f>
        <v>0</v>
      </c>
      <c r="CX212" s="680">
        <f xml:space="preserve"> Time!CX$108</f>
        <v>0</v>
      </c>
      <c r="CY212" s="680">
        <f xml:space="preserve"> Time!CY$108</f>
        <v>0</v>
      </c>
      <c r="CZ212" s="680">
        <f xml:space="preserve"> Time!CZ$108</f>
        <v>0</v>
      </c>
      <c r="DA212" s="680">
        <f xml:space="preserve"> Time!DA$108</f>
        <v>0</v>
      </c>
      <c r="DB212" s="680">
        <f xml:space="preserve"> Time!DB$108</f>
        <v>0</v>
      </c>
      <c r="DC212" s="680">
        <f xml:space="preserve"> Time!DC$108</f>
        <v>0</v>
      </c>
      <c r="DD212" s="680">
        <f xml:space="preserve"> Time!DD$108</f>
        <v>0</v>
      </c>
      <c r="DE212" s="680">
        <f xml:space="preserve"> Time!DE$108</f>
        <v>0</v>
      </c>
      <c r="DF212" s="680">
        <f xml:space="preserve"> Time!DF$108</f>
        <v>0</v>
      </c>
      <c r="DG212" s="680">
        <f xml:space="preserve"> Time!DG$108</f>
        <v>0</v>
      </c>
      <c r="DH212" s="680">
        <f xml:space="preserve"> Time!DH$108</f>
        <v>0</v>
      </c>
      <c r="DI212" s="680">
        <f xml:space="preserve"> Time!DI$108</f>
        <v>0</v>
      </c>
      <c r="DJ212" s="680">
        <f xml:space="preserve"> Time!DJ$108</f>
        <v>0</v>
      </c>
      <c r="DK212" s="680">
        <f xml:space="preserve"> Time!DK$108</f>
        <v>0</v>
      </c>
      <c r="DL212" s="680">
        <f xml:space="preserve"> Time!DL$108</f>
        <v>0</v>
      </c>
      <c r="DM212" s="680">
        <f xml:space="preserve"> Time!DM$108</f>
        <v>0</v>
      </c>
      <c r="DN212" s="680">
        <f xml:space="preserve"> Time!DN$108</f>
        <v>0</v>
      </c>
      <c r="DO212" s="680">
        <f xml:space="preserve"> Time!DO$108</f>
        <v>0</v>
      </c>
      <c r="DP212" s="680">
        <f xml:space="preserve"> Time!DP$108</f>
        <v>0</v>
      </c>
      <c r="DQ212" s="680">
        <f xml:space="preserve"> Time!DQ$108</f>
        <v>0</v>
      </c>
      <c r="DR212" s="680">
        <f xml:space="preserve"> Time!DR$108</f>
        <v>0</v>
      </c>
      <c r="DS212" s="680">
        <f xml:space="preserve"> Time!DS$108</f>
        <v>0</v>
      </c>
      <c r="DT212" s="680">
        <f xml:space="preserve"> Time!DT$108</f>
        <v>0</v>
      </c>
      <c r="DU212" s="680">
        <f xml:space="preserve"> Time!DU$108</f>
        <v>0</v>
      </c>
      <c r="DV212" s="680">
        <f xml:space="preserve"> Time!DV$108</f>
        <v>0</v>
      </c>
      <c r="DW212" s="680">
        <f xml:space="preserve"> Time!DW$108</f>
        <v>0</v>
      </c>
      <c r="DX212" s="680">
        <f xml:space="preserve"> Time!DX$108</f>
        <v>0</v>
      </c>
      <c r="DY212" s="680">
        <f xml:space="preserve"> Time!DY$108</f>
        <v>0</v>
      </c>
      <c r="DZ212" s="680">
        <f xml:space="preserve"> Time!DZ$108</f>
        <v>0</v>
      </c>
      <c r="EA212" s="680">
        <f xml:space="preserve"> Time!EA$108</f>
        <v>0</v>
      </c>
      <c r="EB212" s="680">
        <f xml:space="preserve"> Time!EB$108</f>
        <v>0</v>
      </c>
      <c r="EC212" s="680">
        <f xml:space="preserve"> Time!EC$108</f>
        <v>0</v>
      </c>
      <c r="ED212" s="680">
        <f xml:space="preserve"> Time!ED$108</f>
        <v>0</v>
      </c>
      <c r="EE212" s="680">
        <f xml:space="preserve"> Time!EE$108</f>
        <v>0</v>
      </c>
      <c r="EF212" s="680">
        <f xml:space="preserve"> Time!EF$108</f>
        <v>0</v>
      </c>
      <c r="EG212" s="680">
        <f xml:space="preserve"> Time!EG$108</f>
        <v>0</v>
      </c>
      <c r="EH212" s="680">
        <f xml:space="preserve"> Time!EH$108</f>
        <v>0</v>
      </c>
      <c r="EI212" s="680">
        <f xml:space="preserve"> Time!EI$108</f>
        <v>0</v>
      </c>
      <c r="EJ212" s="680">
        <f xml:space="preserve"> Time!EJ$108</f>
        <v>0</v>
      </c>
      <c r="EK212" s="680">
        <f xml:space="preserve"> Time!EK$108</f>
        <v>0</v>
      </c>
      <c r="EL212" s="680">
        <f xml:space="preserve"> Time!EL$108</f>
        <v>0</v>
      </c>
      <c r="EM212" s="680">
        <f xml:space="preserve"> Time!EM$108</f>
        <v>0</v>
      </c>
      <c r="EN212" s="680">
        <f xml:space="preserve"> Time!EN$108</f>
        <v>0</v>
      </c>
      <c r="EO212" s="680">
        <f xml:space="preserve"> Time!EO$108</f>
        <v>0</v>
      </c>
      <c r="EP212" s="680">
        <f xml:space="preserve"> Time!EP$108</f>
        <v>0</v>
      </c>
      <c r="EQ212" s="680">
        <f xml:space="preserve"> Time!EQ$108</f>
        <v>0</v>
      </c>
      <c r="ER212" s="680">
        <f xml:space="preserve"> Time!ER$108</f>
        <v>0</v>
      </c>
      <c r="ES212" s="680">
        <f xml:space="preserve"> Time!ES$108</f>
        <v>0</v>
      </c>
      <c r="ET212" s="680">
        <f xml:space="preserve"> Time!ET$108</f>
        <v>0</v>
      </c>
      <c r="EU212" s="680">
        <f xml:space="preserve"> Time!EU$108</f>
        <v>0</v>
      </c>
      <c r="EV212" s="680">
        <f xml:space="preserve"> Time!EV$108</f>
        <v>0</v>
      </c>
      <c r="EW212" s="680">
        <f xml:space="preserve"> Time!EW$108</f>
        <v>0</v>
      </c>
      <c r="EX212" s="680">
        <f xml:space="preserve"> Time!EX$108</f>
        <v>0</v>
      </c>
      <c r="EY212" s="680">
        <f xml:space="preserve"> Time!EY$108</f>
        <v>0</v>
      </c>
      <c r="EZ212" s="680">
        <f xml:space="preserve"> Time!EZ$108</f>
        <v>0</v>
      </c>
      <c r="FA212" s="680">
        <f xml:space="preserve"> Time!FA$108</f>
        <v>0</v>
      </c>
      <c r="FB212" s="680">
        <f xml:space="preserve"> Time!FB$108</f>
        <v>0</v>
      </c>
      <c r="FC212" s="680">
        <f xml:space="preserve"> Time!FC$108</f>
        <v>0</v>
      </c>
      <c r="FD212" s="680">
        <f xml:space="preserve"> Time!FD$108</f>
        <v>0</v>
      </c>
      <c r="FE212" s="680">
        <f xml:space="preserve"> Time!FE$108</f>
        <v>0</v>
      </c>
      <c r="FF212" s="680">
        <f xml:space="preserve"> Time!FF$108</f>
        <v>0</v>
      </c>
      <c r="FG212" s="680">
        <f xml:space="preserve"> Time!FG$108</f>
        <v>0</v>
      </c>
      <c r="FH212" s="680">
        <f xml:space="preserve"> Time!FH$108</f>
        <v>0</v>
      </c>
      <c r="FI212" s="680">
        <f xml:space="preserve"> Time!FI$108</f>
        <v>0</v>
      </c>
      <c r="FJ212" s="680">
        <f xml:space="preserve"> Time!FJ$108</f>
        <v>0</v>
      </c>
      <c r="FK212" s="680">
        <f xml:space="preserve"> Time!FK$108</f>
        <v>0</v>
      </c>
      <c r="FL212" s="680">
        <f xml:space="preserve"> Time!FL$108</f>
        <v>0</v>
      </c>
      <c r="FM212" s="680">
        <f xml:space="preserve"> Time!FM$108</f>
        <v>0</v>
      </c>
      <c r="FN212" s="680">
        <f xml:space="preserve"> Time!FN$108</f>
        <v>0</v>
      </c>
      <c r="FO212" s="680">
        <f xml:space="preserve"> Time!FO$108</f>
        <v>0</v>
      </c>
      <c r="FP212" s="680">
        <f xml:space="preserve"> Time!FP$108</f>
        <v>0</v>
      </c>
      <c r="FQ212" s="680">
        <f xml:space="preserve"> Time!FQ$108</f>
        <v>0</v>
      </c>
      <c r="FR212" s="680">
        <f xml:space="preserve"> Time!FR$108</f>
        <v>0</v>
      </c>
      <c r="FS212" s="680">
        <f xml:space="preserve"> Time!FS$108</f>
        <v>0</v>
      </c>
      <c r="FT212" s="680">
        <f xml:space="preserve"> Time!FT$108</f>
        <v>0</v>
      </c>
      <c r="FU212" s="680">
        <f xml:space="preserve"> Time!FU$108</f>
        <v>0</v>
      </c>
      <c r="FV212" s="680">
        <f xml:space="preserve"> Time!FV$108</f>
        <v>0</v>
      </c>
      <c r="FW212" s="680">
        <f xml:space="preserve"> Time!FW$108</f>
        <v>0</v>
      </c>
      <c r="FX212" s="680">
        <f xml:space="preserve"> Time!FX$108</f>
        <v>0</v>
      </c>
      <c r="FY212" s="680">
        <f xml:space="preserve"> Time!FY$108</f>
        <v>0</v>
      </c>
      <c r="FZ212" s="680">
        <f xml:space="preserve"> Time!FZ$108</f>
        <v>0</v>
      </c>
      <c r="GA212" s="680">
        <f xml:space="preserve"> Time!GA$108</f>
        <v>0</v>
      </c>
      <c r="GB212" s="680">
        <f xml:space="preserve"> Time!GB$108</f>
        <v>0</v>
      </c>
      <c r="GC212" s="680">
        <f xml:space="preserve"> Time!GC$108</f>
        <v>0</v>
      </c>
      <c r="GD212" s="680">
        <f xml:space="preserve"> Time!GD$108</f>
        <v>0</v>
      </c>
      <c r="GE212" s="680">
        <f xml:space="preserve"> Time!GE$108</f>
        <v>0</v>
      </c>
      <c r="GF212" s="680">
        <f xml:space="preserve"> Time!GF$108</f>
        <v>0</v>
      </c>
      <c r="GG212" s="680">
        <f xml:space="preserve"> Time!GG$108</f>
        <v>0</v>
      </c>
      <c r="GH212" s="680">
        <f xml:space="preserve"> Time!GH$108</f>
        <v>0</v>
      </c>
      <c r="GI212" s="680">
        <f xml:space="preserve"> Time!GI$108</f>
        <v>0</v>
      </c>
      <c r="GJ212" s="680">
        <f xml:space="preserve"> Time!GJ$108</f>
        <v>0</v>
      </c>
    </row>
    <row r="213" spans="1:192" s="639" customFormat="1" ht="13" customHeight="1" x14ac:dyDescent="0.25">
      <c r="A213" s="518"/>
      <c r="B213" s="518"/>
      <c r="C213" s="518"/>
      <c r="D213" s="518"/>
      <c r="E213" s="287" t="s">
        <v>564</v>
      </c>
      <c r="F213"/>
      <c r="G213" s="287" t="s">
        <v>104</v>
      </c>
      <c r="H213"/>
      <c r="I213"/>
      <c r="J213" s="287">
        <f t="shared" ref="J213:AO213" si="842" xml:space="preserve"> IF(AND(J211 &gt; CHK_TOL, J212 = 1), $F210, 0)</f>
        <v>0</v>
      </c>
      <c r="K213" s="287">
        <f t="shared" si="842"/>
        <v>0</v>
      </c>
      <c r="L213" s="287">
        <f t="shared" si="842"/>
        <v>0</v>
      </c>
      <c r="M213" s="287">
        <f t="shared" si="842"/>
        <v>0</v>
      </c>
      <c r="N213" s="287">
        <f t="shared" si="842"/>
        <v>0</v>
      </c>
      <c r="O213" s="287">
        <f t="shared" si="842"/>
        <v>0</v>
      </c>
      <c r="P213" s="287">
        <f t="shared" si="842"/>
        <v>0</v>
      </c>
      <c r="Q213" s="287">
        <f t="shared" si="842"/>
        <v>0</v>
      </c>
      <c r="R213" s="287">
        <f t="shared" si="842"/>
        <v>0</v>
      </c>
      <c r="S213" s="287">
        <f t="shared" si="842"/>
        <v>0</v>
      </c>
      <c r="T213" s="287">
        <f t="shared" si="842"/>
        <v>0</v>
      </c>
      <c r="U213" s="287">
        <f t="shared" si="842"/>
        <v>0</v>
      </c>
      <c r="V213" s="287">
        <f t="shared" si="842"/>
        <v>0</v>
      </c>
      <c r="W213" s="287">
        <f t="shared" si="842"/>
        <v>0</v>
      </c>
      <c r="X213" s="287">
        <f t="shared" si="842"/>
        <v>0</v>
      </c>
      <c r="Y213" s="287">
        <f t="shared" si="842"/>
        <v>0</v>
      </c>
      <c r="Z213" s="287">
        <f t="shared" si="842"/>
        <v>0</v>
      </c>
      <c r="AA213" s="287">
        <f t="shared" si="842"/>
        <v>0</v>
      </c>
      <c r="AB213" s="287">
        <f t="shared" si="842"/>
        <v>0</v>
      </c>
      <c r="AC213" s="287">
        <f t="shared" si="842"/>
        <v>0</v>
      </c>
      <c r="AD213" s="287">
        <f t="shared" si="842"/>
        <v>0</v>
      </c>
      <c r="AE213" s="287">
        <f t="shared" si="842"/>
        <v>0</v>
      </c>
      <c r="AF213" s="287">
        <f t="shared" si="842"/>
        <v>0</v>
      </c>
      <c r="AG213" s="287">
        <f t="shared" si="842"/>
        <v>0</v>
      </c>
      <c r="AH213" s="287">
        <f t="shared" si="842"/>
        <v>0</v>
      </c>
      <c r="AI213" s="287">
        <f t="shared" si="842"/>
        <v>0</v>
      </c>
      <c r="AJ213" s="287">
        <f t="shared" si="842"/>
        <v>0</v>
      </c>
      <c r="AK213" s="287">
        <f t="shared" si="842"/>
        <v>0</v>
      </c>
      <c r="AL213" s="287">
        <f t="shared" si="842"/>
        <v>0</v>
      </c>
      <c r="AM213" s="287">
        <f t="shared" si="842"/>
        <v>0</v>
      </c>
      <c r="AN213" s="287">
        <f t="shared" si="842"/>
        <v>0</v>
      </c>
      <c r="AO213" s="287">
        <f t="shared" si="842"/>
        <v>0</v>
      </c>
      <c r="AP213" s="287">
        <f t="shared" ref="AP213:BD213" si="843" xml:space="preserve"> IF(AND(AP211 &gt; CHK_TOL, AP212 = 1), $F210, 0)</f>
        <v>0</v>
      </c>
      <c r="AQ213" s="287">
        <f t="shared" si="843"/>
        <v>0</v>
      </c>
      <c r="AR213" s="287">
        <f t="shared" si="843"/>
        <v>0</v>
      </c>
      <c r="AS213" s="287">
        <f t="shared" si="843"/>
        <v>0</v>
      </c>
      <c r="AT213" s="287">
        <f t="shared" si="843"/>
        <v>0</v>
      </c>
      <c r="AU213" s="287">
        <f t="shared" si="843"/>
        <v>0</v>
      </c>
      <c r="AV213" s="287">
        <f t="shared" si="843"/>
        <v>0</v>
      </c>
      <c r="AW213" s="287">
        <f t="shared" si="843"/>
        <v>0</v>
      </c>
      <c r="AX213" s="287">
        <f t="shared" si="843"/>
        <v>0</v>
      </c>
      <c r="AY213" s="287">
        <f t="shared" si="843"/>
        <v>0</v>
      </c>
      <c r="AZ213" s="287">
        <f t="shared" si="843"/>
        <v>0</v>
      </c>
      <c r="BA213" s="287">
        <f t="shared" si="843"/>
        <v>0</v>
      </c>
      <c r="BB213" s="287">
        <f t="shared" si="843"/>
        <v>0</v>
      </c>
      <c r="BC213" s="287">
        <f t="shared" si="843"/>
        <v>0</v>
      </c>
      <c r="BD213" s="287">
        <f t="shared" si="843"/>
        <v>0</v>
      </c>
      <c r="BE213" s="287">
        <f t="shared" ref="BE213:DP213" si="844" xml:space="preserve"> IF(AND(BE211 &gt; CHK_TOL, BE212 = 1), $F210, 0)</f>
        <v>0</v>
      </c>
      <c r="BF213" s="287">
        <f t="shared" si="844"/>
        <v>0</v>
      </c>
      <c r="BG213" s="287">
        <f t="shared" si="844"/>
        <v>0</v>
      </c>
      <c r="BH213" s="287">
        <f t="shared" si="844"/>
        <v>0</v>
      </c>
      <c r="BI213" s="287">
        <f t="shared" si="844"/>
        <v>0</v>
      </c>
      <c r="BJ213" s="287">
        <f t="shared" si="844"/>
        <v>0</v>
      </c>
      <c r="BK213" s="287">
        <f t="shared" si="844"/>
        <v>0</v>
      </c>
      <c r="BL213" s="287">
        <f t="shared" si="844"/>
        <v>0</v>
      </c>
      <c r="BM213" s="287">
        <f t="shared" si="844"/>
        <v>0</v>
      </c>
      <c r="BN213" s="287">
        <f t="shared" si="844"/>
        <v>0</v>
      </c>
      <c r="BO213" s="287">
        <f t="shared" si="844"/>
        <v>0</v>
      </c>
      <c r="BP213" s="287">
        <f t="shared" si="844"/>
        <v>0</v>
      </c>
      <c r="BQ213" s="287">
        <f t="shared" si="844"/>
        <v>0</v>
      </c>
      <c r="BR213" s="287">
        <f t="shared" si="844"/>
        <v>0</v>
      </c>
      <c r="BS213" s="287">
        <f t="shared" si="844"/>
        <v>0</v>
      </c>
      <c r="BT213" s="287">
        <f t="shared" si="844"/>
        <v>0</v>
      </c>
      <c r="BU213" s="287">
        <f t="shared" si="844"/>
        <v>0</v>
      </c>
      <c r="BV213" s="287">
        <f t="shared" si="844"/>
        <v>0</v>
      </c>
      <c r="BW213" s="287">
        <f t="shared" si="844"/>
        <v>0</v>
      </c>
      <c r="BX213" s="287">
        <f t="shared" si="844"/>
        <v>0</v>
      </c>
      <c r="BY213" s="287">
        <f t="shared" si="844"/>
        <v>0</v>
      </c>
      <c r="BZ213" s="287">
        <f t="shared" si="844"/>
        <v>0</v>
      </c>
      <c r="CA213" s="287">
        <f t="shared" si="844"/>
        <v>0</v>
      </c>
      <c r="CB213" s="287">
        <f t="shared" si="844"/>
        <v>0</v>
      </c>
      <c r="CC213" s="287">
        <f t="shared" si="844"/>
        <v>0</v>
      </c>
      <c r="CD213" s="287">
        <f t="shared" si="844"/>
        <v>0</v>
      </c>
      <c r="CE213" s="287">
        <f t="shared" si="844"/>
        <v>0</v>
      </c>
      <c r="CF213" s="287">
        <f t="shared" si="844"/>
        <v>0</v>
      </c>
      <c r="CG213" s="287">
        <f t="shared" si="844"/>
        <v>0</v>
      </c>
      <c r="CH213" s="287">
        <f t="shared" si="844"/>
        <v>0</v>
      </c>
      <c r="CI213" s="287">
        <f t="shared" si="844"/>
        <v>0</v>
      </c>
      <c r="CJ213" s="287">
        <f t="shared" si="844"/>
        <v>0</v>
      </c>
      <c r="CK213" s="287">
        <f t="shared" si="844"/>
        <v>0</v>
      </c>
      <c r="CL213" s="287">
        <f t="shared" si="844"/>
        <v>0</v>
      </c>
      <c r="CM213" s="287">
        <f t="shared" si="844"/>
        <v>0</v>
      </c>
      <c r="CN213" s="287">
        <f t="shared" si="844"/>
        <v>0</v>
      </c>
      <c r="CO213" s="287">
        <f t="shared" si="844"/>
        <v>0</v>
      </c>
      <c r="CP213" s="287">
        <f t="shared" si="844"/>
        <v>0</v>
      </c>
      <c r="CQ213" s="287">
        <f t="shared" si="844"/>
        <v>0</v>
      </c>
      <c r="CR213" s="287">
        <f t="shared" si="844"/>
        <v>0</v>
      </c>
      <c r="CS213" s="287">
        <f t="shared" si="844"/>
        <v>0</v>
      </c>
      <c r="CT213" s="287">
        <f t="shared" si="844"/>
        <v>0</v>
      </c>
      <c r="CU213" s="287">
        <f t="shared" si="844"/>
        <v>0</v>
      </c>
      <c r="CV213" s="287">
        <f t="shared" si="844"/>
        <v>0</v>
      </c>
      <c r="CW213" s="287">
        <f t="shared" si="844"/>
        <v>0</v>
      </c>
      <c r="CX213" s="287">
        <f t="shared" si="844"/>
        <v>0</v>
      </c>
      <c r="CY213" s="287">
        <f t="shared" si="844"/>
        <v>0</v>
      </c>
      <c r="CZ213" s="287">
        <f t="shared" si="844"/>
        <v>0</v>
      </c>
      <c r="DA213" s="287">
        <f t="shared" si="844"/>
        <v>0</v>
      </c>
      <c r="DB213" s="287">
        <f t="shared" si="844"/>
        <v>0</v>
      </c>
      <c r="DC213" s="287">
        <f t="shared" si="844"/>
        <v>0</v>
      </c>
      <c r="DD213" s="287">
        <f t="shared" si="844"/>
        <v>0</v>
      </c>
      <c r="DE213" s="287">
        <f t="shared" si="844"/>
        <v>0</v>
      </c>
      <c r="DF213" s="287">
        <f t="shared" si="844"/>
        <v>0</v>
      </c>
      <c r="DG213" s="287">
        <f t="shared" si="844"/>
        <v>0</v>
      </c>
      <c r="DH213" s="287">
        <f t="shared" si="844"/>
        <v>0</v>
      </c>
      <c r="DI213" s="287">
        <f t="shared" si="844"/>
        <v>0</v>
      </c>
      <c r="DJ213" s="287">
        <f t="shared" si="844"/>
        <v>0</v>
      </c>
      <c r="DK213" s="287">
        <f t="shared" si="844"/>
        <v>0</v>
      </c>
      <c r="DL213" s="287">
        <f t="shared" si="844"/>
        <v>0</v>
      </c>
      <c r="DM213" s="287">
        <f t="shared" si="844"/>
        <v>0</v>
      </c>
      <c r="DN213" s="287">
        <f t="shared" si="844"/>
        <v>0</v>
      </c>
      <c r="DO213" s="287">
        <f t="shared" si="844"/>
        <v>0</v>
      </c>
      <c r="DP213" s="287">
        <f t="shared" si="844"/>
        <v>0</v>
      </c>
      <c r="DQ213" s="287">
        <f t="shared" ref="DQ213:GB213" si="845" xml:space="preserve"> IF(AND(DQ211 &gt; CHK_TOL, DQ212 = 1), $F210, 0)</f>
        <v>0</v>
      </c>
      <c r="DR213" s="287">
        <f t="shared" si="845"/>
        <v>0</v>
      </c>
      <c r="DS213" s="287">
        <f t="shared" si="845"/>
        <v>0</v>
      </c>
      <c r="DT213" s="287">
        <f t="shared" si="845"/>
        <v>0</v>
      </c>
      <c r="DU213" s="287">
        <f t="shared" si="845"/>
        <v>0</v>
      </c>
      <c r="DV213" s="287">
        <f t="shared" si="845"/>
        <v>0</v>
      </c>
      <c r="DW213" s="287">
        <f t="shared" si="845"/>
        <v>0</v>
      </c>
      <c r="DX213" s="287">
        <f t="shared" si="845"/>
        <v>0</v>
      </c>
      <c r="DY213" s="287">
        <f t="shared" si="845"/>
        <v>0</v>
      </c>
      <c r="DZ213" s="287">
        <f t="shared" si="845"/>
        <v>0</v>
      </c>
      <c r="EA213" s="287">
        <f t="shared" si="845"/>
        <v>0</v>
      </c>
      <c r="EB213" s="287">
        <f t="shared" si="845"/>
        <v>0</v>
      </c>
      <c r="EC213" s="287">
        <f t="shared" si="845"/>
        <v>0</v>
      </c>
      <c r="ED213" s="287">
        <f t="shared" si="845"/>
        <v>0</v>
      </c>
      <c r="EE213" s="287">
        <f t="shared" si="845"/>
        <v>0</v>
      </c>
      <c r="EF213" s="287">
        <f t="shared" si="845"/>
        <v>0</v>
      </c>
      <c r="EG213" s="287">
        <f t="shared" si="845"/>
        <v>0</v>
      </c>
      <c r="EH213" s="287">
        <f t="shared" si="845"/>
        <v>0</v>
      </c>
      <c r="EI213" s="287">
        <f t="shared" si="845"/>
        <v>0</v>
      </c>
      <c r="EJ213" s="287">
        <f t="shared" si="845"/>
        <v>0</v>
      </c>
      <c r="EK213" s="287">
        <f t="shared" si="845"/>
        <v>0</v>
      </c>
      <c r="EL213" s="287">
        <f t="shared" si="845"/>
        <v>0</v>
      </c>
      <c r="EM213" s="287">
        <f t="shared" si="845"/>
        <v>0</v>
      </c>
      <c r="EN213" s="287">
        <f t="shared" si="845"/>
        <v>0</v>
      </c>
      <c r="EO213" s="287">
        <f t="shared" si="845"/>
        <v>0</v>
      </c>
      <c r="EP213" s="287">
        <f t="shared" si="845"/>
        <v>0</v>
      </c>
      <c r="EQ213" s="287">
        <f t="shared" si="845"/>
        <v>0</v>
      </c>
      <c r="ER213" s="287">
        <f t="shared" si="845"/>
        <v>0</v>
      </c>
      <c r="ES213" s="287">
        <f t="shared" si="845"/>
        <v>0</v>
      </c>
      <c r="ET213" s="287">
        <f t="shared" si="845"/>
        <v>0</v>
      </c>
      <c r="EU213" s="287">
        <f t="shared" si="845"/>
        <v>0</v>
      </c>
      <c r="EV213" s="287">
        <f t="shared" si="845"/>
        <v>0</v>
      </c>
      <c r="EW213" s="287">
        <f t="shared" si="845"/>
        <v>0</v>
      </c>
      <c r="EX213" s="287">
        <f t="shared" si="845"/>
        <v>0</v>
      </c>
      <c r="EY213" s="287">
        <f t="shared" si="845"/>
        <v>0</v>
      </c>
      <c r="EZ213" s="287">
        <f t="shared" si="845"/>
        <v>0</v>
      </c>
      <c r="FA213" s="287">
        <f t="shared" si="845"/>
        <v>0</v>
      </c>
      <c r="FB213" s="287">
        <f t="shared" si="845"/>
        <v>0</v>
      </c>
      <c r="FC213" s="287">
        <f t="shared" si="845"/>
        <v>0</v>
      </c>
      <c r="FD213" s="287">
        <f t="shared" si="845"/>
        <v>0</v>
      </c>
      <c r="FE213" s="287">
        <f t="shared" si="845"/>
        <v>0</v>
      </c>
      <c r="FF213" s="287">
        <f t="shared" si="845"/>
        <v>0</v>
      </c>
      <c r="FG213" s="287">
        <f t="shared" si="845"/>
        <v>0</v>
      </c>
      <c r="FH213" s="287">
        <f t="shared" si="845"/>
        <v>0</v>
      </c>
      <c r="FI213" s="287">
        <f t="shared" si="845"/>
        <v>0</v>
      </c>
      <c r="FJ213" s="287">
        <f t="shared" si="845"/>
        <v>0</v>
      </c>
      <c r="FK213" s="287">
        <f t="shared" si="845"/>
        <v>0</v>
      </c>
      <c r="FL213" s="287">
        <f t="shared" si="845"/>
        <v>0</v>
      </c>
      <c r="FM213" s="287">
        <f t="shared" si="845"/>
        <v>0</v>
      </c>
      <c r="FN213" s="287">
        <f t="shared" si="845"/>
        <v>0</v>
      </c>
      <c r="FO213" s="287">
        <f t="shared" si="845"/>
        <v>0</v>
      </c>
      <c r="FP213" s="287">
        <f t="shared" si="845"/>
        <v>0</v>
      </c>
      <c r="FQ213" s="287">
        <f t="shared" si="845"/>
        <v>0</v>
      </c>
      <c r="FR213" s="287">
        <f t="shared" si="845"/>
        <v>0</v>
      </c>
      <c r="FS213" s="287">
        <f t="shared" si="845"/>
        <v>0</v>
      </c>
      <c r="FT213" s="287">
        <f t="shared" si="845"/>
        <v>0</v>
      </c>
      <c r="FU213" s="287">
        <f t="shared" si="845"/>
        <v>0</v>
      </c>
      <c r="FV213" s="287">
        <f t="shared" si="845"/>
        <v>0</v>
      </c>
      <c r="FW213" s="287">
        <f t="shared" si="845"/>
        <v>0</v>
      </c>
      <c r="FX213" s="287">
        <f t="shared" si="845"/>
        <v>0</v>
      </c>
      <c r="FY213" s="287">
        <f t="shared" si="845"/>
        <v>0</v>
      </c>
      <c r="FZ213" s="287">
        <f t="shared" si="845"/>
        <v>0</v>
      </c>
      <c r="GA213" s="287">
        <f t="shared" si="845"/>
        <v>0</v>
      </c>
      <c r="GB213" s="287">
        <f t="shared" si="845"/>
        <v>0</v>
      </c>
      <c r="GC213" s="287">
        <f t="shared" ref="GC213:GJ213" si="846" xml:space="preserve"> IF(AND(GC211 &gt; CHK_TOL, GC212 = 1), $F210, 0)</f>
        <v>0</v>
      </c>
      <c r="GD213" s="287">
        <f t="shared" si="846"/>
        <v>0</v>
      </c>
      <c r="GE213" s="287">
        <f t="shared" si="846"/>
        <v>0</v>
      </c>
      <c r="GF213" s="287">
        <f t="shared" si="846"/>
        <v>0</v>
      </c>
      <c r="GG213" s="287">
        <f t="shared" si="846"/>
        <v>0</v>
      </c>
      <c r="GH213" s="287">
        <f t="shared" si="846"/>
        <v>0</v>
      </c>
      <c r="GI213" s="287">
        <f t="shared" si="846"/>
        <v>0</v>
      </c>
      <c r="GJ213" s="287">
        <f t="shared" si="846"/>
        <v>0</v>
      </c>
    </row>
    <row r="214" spans="1:192" s="639" customFormat="1" ht="13" customHeight="1" x14ac:dyDescent="0.25">
      <c r="A214" s="518"/>
      <c r="B214" s="518"/>
      <c r="C214" s="518"/>
      <c r="D214" s="518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</row>
    <row r="215" spans="1:192" s="639" customFormat="1" ht="13" customHeight="1" x14ac:dyDescent="0.25">
      <c r="A215" s="518"/>
      <c r="B215" s="518"/>
      <c r="C215" s="518"/>
      <c r="D215" s="518"/>
      <c r="E215" s="666" t="str">
        <f xml:space="preserve"> InpC!E$82</f>
        <v>Equity bridge swap rate</v>
      </c>
      <c r="F215" s="666">
        <f xml:space="preserve"> InpC!F$82</f>
        <v>1.4999999999999999E-2</v>
      </c>
      <c r="G215" s="666" t="str">
        <f xml:space="preserve"> InpC!G$82</f>
        <v>% p.a.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</row>
    <row r="216" spans="1:192" s="639" customFormat="1" ht="13" customHeight="1" x14ac:dyDescent="0.25">
      <c r="A216" s="518"/>
      <c r="B216" s="518"/>
      <c r="C216" s="518"/>
      <c r="D216" s="518"/>
      <c r="E216" s="287" t="str">
        <f t="shared" ref="E216:AJ216" si="847" xml:space="preserve"> E$213</f>
        <v>% of EBL hedged during operations</v>
      </c>
      <c r="F216" s="287">
        <f t="shared" si="847"/>
        <v>0</v>
      </c>
      <c r="G216" s="287" t="str">
        <f t="shared" si="847"/>
        <v>%</v>
      </c>
      <c r="H216" s="287">
        <f t="shared" si="847"/>
        <v>0</v>
      </c>
      <c r="I216" s="287">
        <f t="shared" si="847"/>
        <v>0</v>
      </c>
      <c r="J216" s="287">
        <f t="shared" si="847"/>
        <v>0</v>
      </c>
      <c r="K216" s="287">
        <f t="shared" si="847"/>
        <v>0</v>
      </c>
      <c r="L216" s="287">
        <f t="shared" si="847"/>
        <v>0</v>
      </c>
      <c r="M216" s="287">
        <f t="shared" si="847"/>
        <v>0</v>
      </c>
      <c r="N216" s="287">
        <f t="shared" si="847"/>
        <v>0</v>
      </c>
      <c r="O216" s="287">
        <f t="shared" si="847"/>
        <v>0</v>
      </c>
      <c r="P216" s="287">
        <f t="shared" si="847"/>
        <v>0</v>
      </c>
      <c r="Q216" s="287">
        <f t="shared" si="847"/>
        <v>0</v>
      </c>
      <c r="R216" s="287">
        <f t="shared" si="847"/>
        <v>0</v>
      </c>
      <c r="S216" s="287">
        <f t="shared" si="847"/>
        <v>0</v>
      </c>
      <c r="T216" s="287">
        <f t="shared" si="847"/>
        <v>0</v>
      </c>
      <c r="U216" s="287">
        <f t="shared" si="847"/>
        <v>0</v>
      </c>
      <c r="V216" s="287">
        <f t="shared" si="847"/>
        <v>0</v>
      </c>
      <c r="W216" s="287">
        <f t="shared" si="847"/>
        <v>0</v>
      </c>
      <c r="X216" s="287">
        <f t="shared" si="847"/>
        <v>0</v>
      </c>
      <c r="Y216" s="287">
        <f t="shared" si="847"/>
        <v>0</v>
      </c>
      <c r="Z216" s="287">
        <f t="shared" si="847"/>
        <v>0</v>
      </c>
      <c r="AA216" s="287">
        <f t="shared" si="847"/>
        <v>0</v>
      </c>
      <c r="AB216" s="287">
        <f t="shared" si="847"/>
        <v>0</v>
      </c>
      <c r="AC216" s="287">
        <f t="shared" si="847"/>
        <v>0</v>
      </c>
      <c r="AD216" s="287">
        <f t="shared" si="847"/>
        <v>0</v>
      </c>
      <c r="AE216" s="287">
        <f t="shared" si="847"/>
        <v>0</v>
      </c>
      <c r="AF216" s="287">
        <f t="shared" si="847"/>
        <v>0</v>
      </c>
      <c r="AG216" s="287">
        <f t="shared" si="847"/>
        <v>0</v>
      </c>
      <c r="AH216" s="287">
        <f t="shared" si="847"/>
        <v>0</v>
      </c>
      <c r="AI216" s="287">
        <f t="shared" si="847"/>
        <v>0</v>
      </c>
      <c r="AJ216" s="287">
        <f t="shared" si="847"/>
        <v>0</v>
      </c>
      <c r="AK216" s="287">
        <f t="shared" ref="AK216:CV216" si="848" xml:space="preserve"> AK$213</f>
        <v>0</v>
      </c>
      <c r="AL216" s="287">
        <f t="shared" si="848"/>
        <v>0</v>
      </c>
      <c r="AM216" s="287">
        <f t="shared" si="848"/>
        <v>0</v>
      </c>
      <c r="AN216" s="287">
        <f t="shared" si="848"/>
        <v>0</v>
      </c>
      <c r="AO216" s="287">
        <f t="shared" si="848"/>
        <v>0</v>
      </c>
      <c r="AP216" s="287">
        <f t="shared" si="848"/>
        <v>0</v>
      </c>
      <c r="AQ216" s="287">
        <f t="shared" si="848"/>
        <v>0</v>
      </c>
      <c r="AR216" s="287">
        <f t="shared" si="848"/>
        <v>0</v>
      </c>
      <c r="AS216" s="287">
        <f t="shared" si="848"/>
        <v>0</v>
      </c>
      <c r="AT216" s="287">
        <f t="shared" si="848"/>
        <v>0</v>
      </c>
      <c r="AU216" s="287">
        <f t="shared" si="848"/>
        <v>0</v>
      </c>
      <c r="AV216" s="287">
        <f t="shared" si="848"/>
        <v>0</v>
      </c>
      <c r="AW216" s="287">
        <f t="shared" si="848"/>
        <v>0</v>
      </c>
      <c r="AX216" s="287">
        <f t="shared" si="848"/>
        <v>0</v>
      </c>
      <c r="AY216" s="287">
        <f t="shared" si="848"/>
        <v>0</v>
      </c>
      <c r="AZ216" s="287">
        <f t="shared" si="848"/>
        <v>0</v>
      </c>
      <c r="BA216" s="287">
        <f t="shared" si="848"/>
        <v>0</v>
      </c>
      <c r="BB216" s="287">
        <f t="shared" si="848"/>
        <v>0</v>
      </c>
      <c r="BC216" s="287">
        <f t="shared" si="848"/>
        <v>0</v>
      </c>
      <c r="BD216" s="287">
        <f t="shared" si="848"/>
        <v>0</v>
      </c>
      <c r="BE216" s="287">
        <f t="shared" si="848"/>
        <v>0</v>
      </c>
      <c r="BF216" s="287">
        <f t="shared" si="848"/>
        <v>0</v>
      </c>
      <c r="BG216" s="287">
        <f t="shared" si="848"/>
        <v>0</v>
      </c>
      <c r="BH216" s="287">
        <f t="shared" si="848"/>
        <v>0</v>
      </c>
      <c r="BI216" s="287">
        <f t="shared" si="848"/>
        <v>0</v>
      </c>
      <c r="BJ216" s="287">
        <f t="shared" si="848"/>
        <v>0</v>
      </c>
      <c r="BK216" s="287">
        <f t="shared" si="848"/>
        <v>0</v>
      </c>
      <c r="BL216" s="287">
        <f t="shared" si="848"/>
        <v>0</v>
      </c>
      <c r="BM216" s="287">
        <f t="shared" si="848"/>
        <v>0</v>
      </c>
      <c r="BN216" s="287">
        <f t="shared" si="848"/>
        <v>0</v>
      </c>
      <c r="BO216" s="287">
        <f t="shared" si="848"/>
        <v>0</v>
      </c>
      <c r="BP216" s="287">
        <f t="shared" si="848"/>
        <v>0</v>
      </c>
      <c r="BQ216" s="287">
        <f t="shared" si="848"/>
        <v>0</v>
      </c>
      <c r="BR216" s="287">
        <f t="shared" si="848"/>
        <v>0</v>
      </c>
      <c r="BS216" s="287">
        <f t="shared" si="848"/>
        <v>0</v>
      </c>
      <c r="BT216" s="287">
        <f t="shared" si="848"/>
        <v>0</v>
      </c>
      <c r="BU216" s="287">
        <f t="shared" si="848"/>
        <v>0</v>
      </c>
      <c r="BV216" s="287">
        <f t="shared" si="848"/>
        <v>0</v>
      </c>
      <c r="BW216" s="287">
        <f t="shared" si="848"/>
        <v>0</v>
      </c>
      <c r="BX216" s="287">
        <f t="shared" si="848"/>
        <v>0</v>
      </c>
      <c r="BY216" s="287">
        <f t="shared" si="848"/>
        <v>0</v>
      </c>
      <c r="BZ216" s="287">
        <f t="shared" si="848"/>
        <v>0</v>
      </c>
      <c r="CA216" s="287">
        <f t="shared" si="848"/>
        <v>0</v>
      </c>
      <c r="CB216" s="287">
        <f t="shared" si="848"/>
        <v>0</v>
      </c>
      <c r="CC216" s="287">
        <f t="shared" si="848"/>
        <v>0</v>
      </c>
      <c r="CD216" s="287">
        <f t="shared" si="848"/>
        <v>0</v>
      </c>
      <c r="CE216" s="287">
        <f t="shared" si="848"/>
        <v>0</v>
      </c>
      <c r="CF216" s="287">
        <f t="shared" si="848"/>
        <v>0</v>
      </c>
      <c r="CG216" s="287">
        <f t="shared" si="848"/>
        <v>0</v>
      </c>
      <c r="CH216" s="287">
        <f t="shared" si="848"/>
        <v>0</v>
      </c>
      <c r="CI216" s="287">
        <f t="shared" si="848"/>
        <v>0</v>
      </c>
      <c r="CJ216" s="287">
        <f t="shared" si="848"/>
        <v>0</v>
      </c>
      <c r="CK216" s="287">
        <f t="shared" si="848"/>
        <v>0</v>
      </c>
      <c r="CL216" s="287">
        <f t="shared" si="848"/>
        <v>0</v>
      </c>
      <c r="CM216" s="287">
        <f t="shared" si="848"/>
        <v>0</v>
      </c>
      <c r="CN216" s="287">
        <f t="shared" si="848"/>
        <v>0</v>
      </c>
      <c r="CO216" s="287">
        <f t="shared" si="848"/>
        <v>0</v>
      </c>
      <c r="CP216" s="287">
        <f t="shared" si="848"/>
        <v>0</v>
      </c>
      <c r="CQ216" s="287">
        <f t="shared" si="848"/>
        <v>0</v>
      </c>
      <c r="CR216" s="287">
        <f t="shared" si="848"/>
        <v>0</v>
      </c>
      <c r="CS216" s="287">
        <f t="shared" si="848"/>
        <v>0</v>
      </c>
      <c r="CT216" s="287">
        <f t="shared" si="848"/>
        <v>0</v>
      </c>
      <c r="CU216" s="287">
        <f t="shared" si="848"/>
        <v>0</v>
      </c>
      <c r="CV216" s="287">
        <f t="shared" si="848"/>
        <v>0</v>
      </c>
      <c r="CW216" s="287">
        <f t="shared" ref="CW216:FH216" si="849" xml:space="preserve"> CW$213</f>
        <v>0</v>
      </c>
      <c r="CX216" s="287">
        <f t="shared" si="849"/>
        <v>0</v>
      </c>
      <c r="CY216" s="287">
        <f t="shared" si="849"/>
        <v>0</v>
      </c>
      <c r="CZ216" s="287">
        <f t="shared" si="849"/>
        <v>0</v>
      </c>
      <c r="DA216" s="287">
        <f t="shared" si="849"/>
        <v>0</v>
      </c>
      <c r="DB216" s="287">
        <f t="shared" si="849"/>
        <v>0</v>
      </c>
      <c r="DC216" s="287">
        <f t="shared" si="849"/>
        <v>0</v>
      </c>
      <c r="DD216" s="287">
        <f t="shared" si="849"/>
        <v>0</v>
      </c>
      <c r="DE216" s="287">
        <f t="shared" si="849"/>
        <v>0</v>
      </c>
      <c r="DF216" s="287">
        <f t="shared" si="849"/>
        <v>0</v>
      </c>
      <c r="DG216" s="287">
        <f t="shared" si="849"/>
        <v>0</v>
      </c>
      <c r="DH216" s="287">
        <f t="shared" si="849"/>
        <v>0</v>
      </c>
      <c r="DI216" s="287">
        <f t="shared" si="849"/>
        <v>0</v>
      </c>
      <c r="DJ216" s="287">
        <f t="shared" si="849"/>
        <v>0</v>
      </c>
      <c r="DK216" s="287">
        <f t="shared" si="849"/>
        <v>0</v>
      </c>
      <c r="DL216" s="287">
        <f t="shared" si="849"/>
        <v>0</v>
      </c>
      <c r="DM216" s="287">
        <f t="shared" si="849"/>
        <v>0</v>
      </c>
      <c r="DN216" s="287">
        <f t="shared" si="849"/>
        <v>0</v>
      </c>
      <c r="DO216" s="287">
        <f t="shared" si="849"/>
        <v>0</v>
      </c>
      <c r="DP216" s="287">
        <f t="shared" si="849"/>
        <v>0</v>
      </c>
      <c r="DQ216" s="287">
        <f t="shared" si="849"/>
        <v>0</v>
      </c>
      <c r="DR216" s="287">
        <f t="shared" si="849"/>
        <v>0</v>
      </c>
      <c r="DS216" s="287">
        <f t="shared" si="849"/>
        <v>0</v>
      </c>
      <c r="DT216" s="287">
        <f t="shared" si="849"/>
        <v>0</v>
      </c>
      <c r="DU216" s="287">
        <f t="shared" si="849"/>
        <v>0</v>
      </c>
      <c r="DV216" s="287">
        <f t="shared" si="849"/>
        <v>0</v>
      </c>
      <c r="DW216" s="287">
        <f t="shared" si="849"/>
        <v>0</v>
      </c>
      <c r="DX216" s="287">
        <f t="shared" si="849"/>
        <v>0</v>
      </c>
      <c r="DY216" s="287">
        <f t="shared" si="849"/>
        <v>0</v>
      </c>
      <c r="DZ216" s="287">
        <f t="shared" si="849"/>
        <v>0</v>
      </c>
      <c r="EA216" s="287">
        <f t="shared" si="849"/>
        <v>0</v>
      </c>
      <c r="EB216" s="287">
        <f t="shared" si="849"/>
        <v>0</v>
      </c>
      <c r="EC216" s="287">
        <f t="shared" si="849"/>
        <v>0</v>
      </c>
      <c r="ED216" s="287">
        <f t="shared" si="849"/>
        <v>0</v>
      </c>
      <c r="EE216" s="287">
        <f t="shared" si="849"/>
        <v>0</v>
      </c>
      <c r="EF216" s="287">
        <f t="shared" si="849"/>
        <v>0</v>
      </c>
      <c r="EG216" s="287">
        <f t="shared" si="849"/>
        <v>0</v>
      </c>
      <c r="EH216" s="287">
        <f t="shared" si="849"/>
        <v>0</v>
      </c>
      <c r="EI216" s="287">
        <f t="shared" si="849"/>
        <v>0</v>
      </c>
      <c r="EJ216" s="287">
        <f t="shared" si="849"/>
        <v>0</v>
      </c>
      <c r="EK216" s="287">
        <f t="shared" si="849"/>
        <v>0</v>
      </c>
      <c r="EL216" s="287">
        <f t="shared" si="849"/>
        <v>0</v>
      </c>
      <c r="EM216" s="287">
        <f t="shared" si="849"/>
        <v>0</v>
      </c>
      <c r="EN216" s="287">
        <f t="shared" si="849"/>
        <v>0</v>
      </c>
      <c r="EO216" s="287">
        <f t="shared" si="849"/>
        <v>0</v>
      </c>
      <c r="EP216" s="287">
        <f t="shared" si="849"/>
        <v>0</v>
      </c>
      <c r="EQ216" s="287">
        <f t="shared" si="849"/>
        <v>0</v>
      </c>
      <c r="ER216" s="287">
        <f t="shared" si="849"/>
        <v>0</v>
      </c>
      <c r="ES216" s="287">
        <f t="shared" si="849"/>
        <v>0</v>
      </c>
      <c r="ET216" s="287">
        <f t="shared" si="849"/>
        <v>0</v>
      </c>
      <c r="EU216" s="287">
        <f t="shared" si="849"/>
        <v>0</v>
      </c>
      <c r="EV216" s="287">
        <f t="shared" si="849"/>
        <v>0</v>
      </c>
      <c r="EW216" s="287">
        <f t="shared" si="849"/>
        <v>0</v>
      </c>
      <c r="EX216" s="287">
        <f t="shared" si="849"/>
        <v>0</v>
      </c>
      <c r="EY216" s="287">
        <f t="shared" si="849"/>
        <v>0</v>
      </c>
      <c r="EZ216" s="287">
        <f t="shared" si="849"/>
        <v>0</v>
      </c>
      <c r="FA216" s="287">
        <f t="shared" si="849"/>
        <v>0</v>
      </c>
      <c r="FB216" s="287">
        <f t="shared" si="849"/>
        <v>0</v>
      </c>
      <c r="FC216" s="287">
        <f t="shared" si="849"/>
        <v>0</v>
      </c>
      <c r="FD216" s="287">
        <f t="shared" si="849"/>
        <v>0</v>
      </c>
      <c r="FE216" s="287">
        <f t="shared" si="849"/>
        <v>0</v>
      </c>
      <c r="FF216" s="287">
        <f t="shared" si="849"/>
        <v>0</v>
      </c>
      <c r="FG216" s="287">
        <f t="shared" si="849"/>
        <v>0</v>
      </c>
      <c r="FH216" s="287">
        <f t="shared" si="849"/>
        <v>0</v>
      </c>
      <c r="FI216" s="287">
        <f t="shared" ref="FI216:GJ216" si="850" xml:space="preserve"> FI$213</f>
        <v>0</v>
      </c>
      <c r="FJ216" s="287">
        <f t="shared" si="850"/>
        <v>0</v>
      </c>
      <c r="FK216" s="287">
        <f t="shared" si="850"/>
        <v>0</v>
      </c>
      <c r="FL216" s="287">
        <f t="shared" si="850"/>
        <v>0</v>
      </c>
      <c r="FM216" s="287">
        <f t="shared" si="850"/>
        <v>0</v>
      </c>
      <c r="FN216" s="287">
        <f t="shared" si="850"/>
        <v>0</v>
      </c>
      <c r="FO216" s="287">
        <f t="shared" si="850"/>
        <v>0</v>
      </c>
      <c r="FP216" s="287">
        <f t="shared" si="850"/>
        <v>0</v>
      </c>
      <c r="FQ216" s="287">
        <f t="shared" si="850"/>
        <v>0</v>
      </c>
      <c r="FR216" s="287">
        <f t="shared" si="850"/>
        <v>0</v>
      </c>
      <c r="FS216" s="287">
        <f t="shared" si="850"/>
        <v>0</v>
      </c>
      <c r="FT216" s="287">
        <f t="shared" si="850"/>
        <v>0</v>
      </c>
      <c r="FU216" s="287">
        <f t="shared" si="850"/>
        <v>0</v>
      </c>
      <c r="FV216" s="287">
        <f t="shared" si="850"/>
        <v>0</v>
      </c>
      <c r="FW216" s="287">
        <f t="shared" si="850"/>
        <v>0</v>
      </c>
      <c r="FX216" s="287">
        <f t="shared" si="850"/>
        <v>0</v>
      </c>
      <c r="FY216" s="287">
        <f t="shared" si="850"/>
        <v>0</v>
      </c>
      <c r="FZ216" s="287">
        <f t="shared" si="850"/>
        <v>0</v>
      </c>
      <c r="GA216" s="287">
        <f t="shared" si="850"/>
        <v>0</v>
      </c>
      <c r="GB216" s="287">
        <f t="shared" si="850"/>
        <v>0</v>
      </c>
      <c r="GC216" s="287">
        <f t="shared" si="850"/>
        <v>0</v>
      </c>
      <c r="GD216" s="287">
        <f t="shared" si="850"/>
        <v>0</v>
      </c>
      <c r="GE216" s="287">
        <f t="shared" si="850"/>
        <v>0</v>
      </c>
      <c r="GF216" s="287">
        <f t="shared" si="850"/>
        <v>0</v>
      </c>
      <c r="GG216" s="287">
        <f t="shared" si="850"/>
        <v>0</v>
      </c>
      <c r="GH216" s="287">
        <f t="shared" si="850"/>
        <v>0</v>
      </c>
      <c r="GI216" s="287">
        <f t="shared" si="850"/>
        <v>0</v>
      </c>
      <c r="GJ216" s="287">
        <f t="shared" si="850"/>
        <v>0</v>
      </c>
    </row>
    <row r="217" spans="1:192" s="679" customFormat="1" ht="13" customHeight="1" x14ac:dyDescent="0.25">
      <c r="A217" s="518"/>
      <c r="B217" s="518"/>
      <c r="C217" s="518"/>
      <c r="D217" s="518"/>
      <c r="E217" s="471" t="str">
        <f xml:space="preserve"> InpS!E$13</f>
        <v>Active senior debt forward curve</v>
      </c>
      <c r="F217" s="471">
        <f xml:space="preserve"> InpS!F$13</f>
        <v>0</v>
      </c>
      <c r="G217" s="471" t="str">
        <f xml:space="preserve"> InpS!G$13</f>
        <v>% p.a.</v>
      </c>
      <c r="H217" s="471">
        <f xml:space="preserve"> InpS!H$13</f>
        <v>0</v>
      </c>
      <c r="I217" s="471">
        <f xml:space="preserve"> InpS!I$13</f>
        <v>0</v>
      </c>
      <c r="J217" s="471">
        <f xml:space="preserve"> InpS!J$13</f>
        <v>0.02</v>
      </c>
      <c r="K217" s="471">
        <f xml:space="preserve"> InpS!K$13</f>
        <v>2.0062E-2</v>
      </c>
      <c r="L217" s="471">
        <f xml:space="preserve"> InpS!L$13</f>
        <v>2.0124E-2</v>
      </c>
      <c r="M217" s="471">
        <f xml:space="preserve"> InpS!M$13</f>
        <v>2.0184000000000001E-2</v>
      </c>
      <c r="N217" s="471">
        <f xml:space="preserve"> InpS!N$13</f>
        <v>2.0241000000000002E-2</v>
      </c>
      <c r="O217" s="471">
        <f xml:space="preserve"> InpS!O$13</f>
        <v>2.0308000000000003E-2</v>
      </c>
      <c r="P217" s="471">
        <f xml:space="preserve"> InpS!P$13</f>
        <v>2.0375000000000004E-2</v>
      </c>
      <c r="Q217" s="471">
        <f xml:space="preserve"> InpS!Q$13</f>
        <v>2.0434000000000004E-2</v>
      </c>
      <c r="R217" s="471">
        <f xml:space="preserve"> InpS!R$13</f>
        <v>2.0506000000000003E-2</v>
      </c>
      <c r="S217" s="471">
        <f xml:space="preserve"> InpS!S$13</f>
        <v>2.0569000000000004E-2</v>
      </c>
      <c r="T217" s="471">
        <f xml:space="preserve"> InpS!T$13</f>
        <v>2.0620000000000003E-2</v>
      </c>
      <c r="U217" s="471">
        <f xml:space="preserve"> InpS!U$13</f>
        <v>2.0666000000000004E-2</v>
      </c>
      <c r="V217" s="471">
        <f xml:space="preserve"> InpS!V$13</f>
        <v>2.0719000000000005E-2</v>
      </c>
      <c r="W217" s="471">
        <f xml:space="preserve"> InpS!W$13</f>
        <v>2.0757000000000005E-2</v>
      </c>
      <c r="X217" s="471">
        <f xml:space="preserve"> InpS!X$13</f>
        <v>2.0795000000000004E-2</v>
      </c>
      <c r="Y217" s="471">
        <f xml:space="preserve"> InpS!Y$13</f>
        <v>2.0850000000000004E-2</v>
      </c>
      <c r="Z217" s="471">
        <f xml:space="preserve"> InpS!Z$13</f>
        <v>2.0888000000000004E-2</v>
      </c>
      <c r="AA217" s="471">
        <f xml:space="preserve"> InpS!AA$13</f>
        <v>2.0954000000000004E-2</v>
      </c>
      <c r="AB217" s="471">
        <f xml:space="preserve"> InpS!AB$13</f>
        <v>2.1024000000000004E-2</v>
      </c>
      <c r="AC217" s="471">
        <f xml:space="preserve"> InpS!AC$13</f>
        <v>2.1091000000000006E-2</v>
      </c>
      <c r="AD217" s="471">
        <f xml:space="preserve"> InpS!AD$13</f>
        <v>2.1134000000000007E-2</v>
      </c>
      <c r="AE217" s="471">
        <f xml:space="preserve"> InpS!AE$13</f>
        <v>2.1205000000000009E-2</v>
      </c>
      <c r="AF217" s="471">
        <f xml:space="preserve"> InpS!AF$13</f>
        <v>2.127900000000001E-2</v>
      </c>
      <c r="AG217" s="471">
        <f xml:space="preserve"> InpS!AG$13</f>
        <v>2.1316000000000009E-2</v>
      </c>
      <c r="AH217" s="471">
        <f xml:space="preserve"> InpS!AH$13</f>
        <v>2.1367000000000008E-2</v>
      </c>
      <c r="AI217" s="471">
        <f xml:space="preserve"> InpS!AI$13</f>
        <v>2.1421000000000006E-2</v>
      </c>
      <c r="AJ217" s="471">
        <f xml:space="preserve"> InpS!AJ$13</f>
        <v>2.1470000000000006E-2</v>
      </c>
      <c r="AK217" s="471">
        <f xml:space="preserve"> InpS!AK$13</f>
        <v>2.1516000000000007E-2</v>
      </c>
      <c r="AL217" s="471">
        <f xml:space="preserve"> InpS!AL$13</f>
        <v>2.1570000000000006E-2</v>
      </c>
      <c r="AM217" s="471">
        <f xml:space="preserve"> InpS!AM$13</f>
        <v>2.1639000000000005E-2</v>
      </c>
      <c r="AN217" s="471">
        <f xml:space="preserve"> InpS!AN$13</f>
        <v>2.1709000000000006E-2</v>
      </c>
      <c r="AO217" s="471">
        <f xml:space="preserve"> InpS!AO$13</f>
        <v>2.1772000000000007E-2</v>
      </c>
      <c r="AP217" s="471">
        <f xml:space="preserve"> InpS!AP$13</f>
        <v>2.1813000000000006E-2</v>
      </c>
      <c r="AQ217" s="471">
        <f xml:space="preserve"> InpS!AQ$13</f>
        <v>2.1858000000000006E-2</v>
      </c>
      <c r="AR217" s="471">
        <f xml:space="preserve"> InpS!AR$13</f>
        <v>2.1913000000000005E-2</v>
      </c>
      <c r="AS217" s="471">
        <f xml:space="preserve"> InpS!AS$13</f>
        <v>2.1986000000000006E-2</v>
      </c>
      <c r="AT217" s="471">
        <f xml:space="preserve"> InpS!AT$13</f>
        <v>2.2041000000000005E-2</v>
      </c>
      <c r="AU217" s="471">
        <f xml:space="preserve"> InpS!AU$13</f>
        <v>2.2089000000000004E-2</v>
      </c>
      <c r="AV217" s="471">
        <f xml:space="preserve"> InpS!AV$13</f>
        <v>2.2148000000000004E-2</v>
      </c>
      <c r="AW217" s="471">
        <f xml:space="preserve"> InpS!AW$13</f>
        <v>2.2216000000000003E-2</v>
      </c>
      <c r="AX217" s="471">
        <f xml:space="preserve"> InpS!AX$13</f>
        <v>2.2282000000000003E-2</v>
      </c>
      <c r="AY217" s="471">
        <f xml:space="preserve"> InpS!AY$13</f>
        <v>2.2351000000000003E-2</v>
      </c>
      <c r="AZ217" s="471">
        <f xml:space="preserve"> InpS!AZ$13</f>
        <v>2.2409000000000002E-2</v>
      </c>
      <c r="BA217" s="471">
        <f xml:space="preserve"> InpS!BA$13</f>
        <v>2.2445000000000003E-2</v>
      </c>
      <c r="BB217" s="471">
        <f xml:space="preserve"> InpS!BB$13</f>
        <v>2.2489000000000002E-2</v>
      </c>
      <c r="BC217" s="471">
        <f xml:space="preserve"> InpS!BC$13</f>
        <v>2.2535000000000003E-2</v>
      </c>
      <c r="BD217" s="471">
        <f xml:space="preserve"> InpS!BD$13</f>
        <v>2.2607000000000002E-2</v>
      </c>
      <c r="BE217" s="471">
        <f xml:space="preserve"> InpS!BE$13</f>
        <v>2.2647E-2</v>
      </c>
      <c r="BF217" s="471">
        <f xml:space="preserve"> InpS!BF$13</f>
        <v>2.2683999999999999E-2</v>
      </c>
      <c r="BG217" s="471">
        <f xml:space="preserve"> InpS!BG$13</f>
        <v>2.2734000000000001E-2</v>
      </c>
      <c r="BH217" s="471">
        <f xml:space="preserve"> InpS!BH$13</f>
        <v>2.2806E-2</v>
      </c>
      <c r="BI217" s="471">
        <f xml:space="preserve"> InpS!BI$13</f>
        <v>2.2852000000000001E-2</v>
      </c>
      <c r="BJ217" s="471">
        <f xml:space="preserve"> InpS!BJ$13</f>
        <v>2.2898999999999999E-2</v>
      </c>
      <c r="BK217" s="471">
        <f xml:space="preserve"> InpS!BK$13</f>
        <v>2.2952999999999998E-2</v>
      </c>
      <c r="BL217" s="471">
        <f xml:space="preserve"> InpS!BL$13</f>
        <v>2.3027999999999996E-2</v>
      </c>
      <c r="BM217" s="471">
        <f xml:space="preserve"> InpS!BM$13</f>
        <v>2.3093999999999996E-2</v>
      </c>
      <c r="BN217" s="471">
        <f xml:space="preserve"> InpS!BN$13</f>
        <v>2.3145999999999996E-2</v>
      </c>
      <c r="BO217" s="471">
        <f xml:space="preserve"> InpS!BO$13</f>
        <v>2.3211999999999997E-2</v>
      </c>
      <c r="BP217" s="471">
        <f xml:space="preserve"> InpS!BP$13</f>
        <v>2.3253999999999997E-2</v>
      </c>
      <c r="BQ217" s="471">
        <f xml:space="preserve"> InpS!BQ$13</f>
        <v>2.3288999999999997E-2</v>
      </c>
      <c r="BR217" s="471">
        <f xml:space="preserve"> InpS!BR$13</f>
        <v>2.3333999999999997E-2</v>
      </c>
      <c r="BS217" s="471">
        <f xml:space="preserve"> InpS!BS$13</f>
        <v>2.3372999999999998E-2</v>
      </c>
      <c r="BT217" s="471">
        <f xml:space="preserve"> InpS!BT$13</f>
        <v>2.3413999999999997E-2</v>
      </c>
      <c r="BU217" s="471">
        <f xml:space="preserve"> InpS!BU$13</f>
        <v>2.3472999999999997E-2</v>
      </c>
      <c r="BV217" s="471">
        <f xml:space="preserve"> InpS!BV$13</f>
        <v>2.3519999999999996E-2</v>
      </c>
      <c r="BW217" s="471">
        <f xml:space="preserve"> InpS!BW$13</f>
        <v>2.3592999999999996E-2</v>
      </c>
      <c r="BX217" s="471">
        <f xml:space="preserve"> InpS!BX$13</f>
        <v>2.3660999999999995E-2</v>
      </c>
      <c r="BY217" s="471">
        <f xml:space="preserve"> InpS!BY$13</f>
        <v>2.3728999999999993E-2</v>
      </c>
      <c r="BZ217" s="471">
        <f xml:space="preserve"> InpS!BZ$13</f>
        <v>2.3785999999999995E-2</v>
      </c>
      <c r="CA217" s="471">
        <f xml:space="preserve"> InpS!CA$13</f>
        <v>2.3841999999999995E-2</v>
      </c>
      <c r="CB217" s="471">
        <f xml:space="preserve"> InpS!CB$13</f>
        <v>2.3907999999999995E-2</v>
      </c>
      <c r="CC217" s="471">
        <f xml:space="preserve"> InpS!CC$13</f>
        <v>2.3961999999999994E-2</v>
      </c>
      <c r="CD217" s="471">
        <f xml:space="preserve"> InpS!CD$13</f>
        <v>2.4011999999999995E-2</v>
      </c>
      <c r="CE217" s="471">
        <f xml:space="preserve"> InpS!CE$13</f>
        <v>2.4070999999999995E-2</v>
      </c>
      <c r="CF217" s="471">
        <f xml:space="preserve"> InpS!CF$13</f>
        <v>2.4119999999999996E-2</v>
      </c>
      <c r="CG217" s="471">
        <f xml:space="preserve"> InpS!CG$13</f>
        <v>2.4166999999999994E-2</v>
      </c>
      <c r="CH217" s="471">
        <f xml:space="preserve"> InpS!CH$13</f>
        <v>2.4215999999999994E-2</v>
      </c>
      <c r="CI217" s="471">
        <f xml:space="preserve"> InpS!CI$13</f>
        <v>2.4263999999999994E-2</v>
      </c>
      <c r="CJ217" s="471">
        <f xml:space="preserve"> InpS!CJ$13</f>
        <v>2.4301999999999994E-2</v>
      </c>
      <c r="CK217" s="471">
        <f xml:space="preserve"> InpS!CK$13</f>
        <v>2.4365999999999995E-2</v>
      </c>
      <c r="CL217" s="471">
        <f xml:space="preserve"> InpS!CL$13</f>
        <v>2.4408999999999997E-2</v>
      </c>
      <c r="CM217" s="471">
        <f xml:space="preserve"> InpS!CM$13</f>
        <v>2.4462999999999995E-2</v>
      </c>
      <c r="CN217" s="471">
        <f xml:space="preserve"> InpS!CN$13</f>
        <v>2.4530999999999994E-2</v>
      </c>
      <c r="CO217" s="471">
        <f xml:space="preserve"> InpS!CO$13</f>
        <v>2.4586999999999994E-2</v>
      </c>
      <c r="CP217" s="471">
        <f xml:space="preserve"> InpS!CP$13</f>
        <v>2.4622999999999996E-2</v>
      </c>
      <c r="CQ217" s="471">
        <f xml:space="preserve"> InpS!CQ$13</f>
        <v>2.4688999999999996E-2</v>
      </c>
      <c r="CR217" s="471">
        <f xml:space="preserve"> InpS!CR$13</f>
        <v>2.4738999999999997E-2</v>
      </c>
      <c r="CS217" s="471">
        <f xml:space="preserve"> InpS!CS$13</f>
        <v>2.4789999999999996E-2</v>
      </c>
      <c r="CT217" s="471">
        <f xml:space="preserve"> InpS!CT$13</f>
        <v>2.4834999999999996E-2</v>
      </c>
      <c r="CU217" s="471">
        <f xml:space="preserve"> InpS!CU$13</f>
        <v>2.4872999999999996E-2</v>
      </c>
      <c r="CV217" s="471">
        <f xml:space="preserve"> InpS!CV$13</f>
        <v>2.4930999999999995E-2</v>
      </c>
      <c r="CW217" s="471">
        <f xml:space="preserve"> InpS!CW$13</f>
        <v>2.4983999999999996E-2</v>
      </c>
      <c r="CX217" s="471">
        <f xml:space="preserve"> InpS!CX$13</f>
        <v>2.5048999999999995E-2</v>
      </c>
      <c r="CY217" s="471">
        <f xml:space="preserve"> InpS!CY$13</f>
        <v>2.5111999999999995E-2</v>
      </c>
      <c r="CZ217" s="471">
        <f xml:space="preserve"> InpS!CZ$13</f>
        <v>2.5181999999999996E-2</v>
      </c>
      <c r="DA217" s="471">
        <f xml:space="preserve"> InpS!DA$13</f>
        <v>2.5251999999999997E-2</v>
      </c>
      <c r="DB217" s="471">
        <f xml:space="preserve"> InpS!DB$13</f>
        <v>2.5289999999999997E-2</v>
      </c>
      <c r="DC217" s="471">
        <f xml:space="preserve"> InpS!DC$13</f>
        <v>2.5332999999999998E-2</v>
      </c>
      <c r="DD217" s="471">
        <f xml:space="preserve"> InpS!DD$13</f>
        <v>2.5393999999999996E-2</v>
      </c>
      <c r="DE217" s="471">
        <f xml:space="preserve"> InpS!DE$13</f>
        <v>2.5438999999999996E-2</v>
      </c>
      <c r="DF217" s="471">
        <f xml:space="preserve"> InpS!DF$13</f>
        <v>2.5490999999999996E-2</v>
      </c>
      <c r="DG217" s="471">
        <f xml:space="preserve"> InpS!DG$13</f>
        <v>2.5561999999999998E-2</v>
      </c>
      <c r="DH217" s="471">
        <f xml:space="preserve"> InpS!DH$13</f>
        <v>2.5623999999999997E-2</v>
      </c>
      <c r="DI217" s="471">
        <f xml:space="preserve"> InpS!DI$13</f>
        <v>2.5665999999999998E-2</v>
      </c>
      <c r="DJ217" s="471">
        <f xml:space="preserve"> InpS!DJ$13</f>
        <v>2.5738999999999998E-2</v>
      </c>
      <c r="DK217" s="471">
        <f xml:space="preserve"> InpS!DK$13</f>
        <v>2.5798999999999999E-2</v>
      </c>
      <c r="DL217" s="471">
        <f xml:space="preserve"> InpS!DL$13</f>
        <v>2.5836999999999999E-2</v>
      </c>
      <c r="DM217" s="471">
        <f xml:space="preserve"> InpS!DM$13</f>
        <v>2.5906999999999999E-2</v>
      </c>
      <c r="DN217" s="471">
        <f xml:space="preserve"> InpS!DN$13</f>
        <v>2.5946999999999998E-2</v>
      </c>
      <c r="DO217" s="471">
        <f xml:space="preserve"> InpS!DO$13</f>
        <v>2.5985999999999999E-2</v>
      </c>
      <c r="DP217" s="471">
        <f xml:space="preserve"> InpS!DP$13</f>
        <v>2.6058999999999999E-2</v>
      </c>
      <c r="DQ217" s="471">
        <f xml:space="preserve"> InpS!DQ$13</f>
        <v>2.6103999999999999E-2</v>
      </c>
      <c r="DR217" s="471">
        <f xml:space="preserve"> InpS!DR$13</f>
        <v>2.6176999999999999E-2</v>
      </c>
      <c r="DS217" s="471">
        <f xml:space="preserve"> InpS!DS$13</f>
        <v>2.622E-2</v>
      </c>
      <c r="DT217" s="471">
        <f xml:space="preserve"> InpS!DT$13</f>
        <v>2.6291000000000002E-2</v>
      </c>
      <c r="DU217" s="471">
        <f xml:space="preserve"> InpS!DU$13</f>
        <v>2.6347000000000002E-2</v>
      </c>
      <c r="DV217" s="471">
        <f xml:space="preserve"> InpS!DV$13</f>
        <v>2.6388000000000002E-2</v>
      </c>
      <c r="DW217" s="471">
        <f xml:space="preserve"> InpS!DW$13</f>
        <v>2.6447000000000002E-2</v>
      </c>
      <c r="DX217" s="471">
        <f xml:space="preserve"> InpS!DX$13</f>
        <v>2.6511000000000003E-2</v>
      </c>
      <c r="DY217" s="471">
        <f xml:space="preserve"> InpS!DY$13</f>
        <v>2.6547000000000005E-2</v>
      </c>
      <c r="DZ217" s="471">
        <f xml:space="preserve"> InpS!DZ$13</f>
        <v>2.6589000000000005E-2</v>
      </c>
      <c r="EA217" s="471">
        <f xml:space="preserve"> InpS!EA$13</f>
        <v>2.6655000000000005E-2</v>
      </c>
      <c r="EB217" s="471">
        <f xml:space="preserve"> InpS!EB$13</f>
        <v>2.6693000000000005E-2</v>
      </c>
      <c r="EC217" s="471">
        <f xml:space="preserve"> InpS!EC$13</f>
        <v>2.6738000000000005E-2</v>
      </c>
      <c r="ED217" s="471">
        <f xml:space="preserve"> InpS!ED$13</f>
        <v>2.6811000000000005E-2</v>
      </c>
      <c r="EE217" s="471">
        <f xml:space="preserve"> InpS!EE$13</f>
        <v>2.6864000000000006E-2</v>
      </c>
      <c r="EF217" s="471">
        <f xml:space="preserve"> InpS!EF$13</f>
        <v>2.6917000000000007E-2</v>
      </c>
      <c r="EG217" s="471">
        <f xml:space="preserve"> InpS!EG$13</f>
        <v>2.6985000000000006E-2</v>
      </c>
      <c r="EH217" s="471">
        <f xml:space="preserve"> InpS!EH$13</f>
        <v>2.7028000000000007E-2</v>
      </c>
      <c r="EI217" s="471">
        <f xml:space="preserve"> InpS!EI$13</f>
        <v>2.7090000000000006E-2</v>
      </c>
      <c r="EJ217" s="471">
        <f xml:space="preserve"> InpS!EJ$13</f>
        <v>2.7134000000000005E-2</v>
      </c>
      <c r="EK217" s="471">
        <f xml:space="preserve"> InpS!EK$13</f>
        <v>2.7205000000000007E-2</v>
      </c>
      <c r="EL217" s="471">
        <f xml:space="preserve"> InpS!EL$13</f>
        <v>2.7270000000000006E-2</v>
      </c>
      <c r="EM217" s="471">
        <f xml:space="preserve"> InpS!EM$13</f>
        <v>2.7308000000000006E-2</v>
      </c>
      <c r="EN217" s="471">
        <f xml:space="preserve"> InpS!EN$13</f>
        <v>2.7346000000000006E-2</v>
      </c>
      <c r="EO217" s="471">
        <f xml:space="preserve"> InpS!EO$13</f>
        <v>2.7391000000000006E-2</v>
      </c>
      <c r="EP217" s="471">
        <f xml:space="preserve"> InpS!EP$13</f>
        <v>2.7437000000000007E-2</v>
      </c>
      <c r="EQ217" s="471">
        <f xml:space="preserve"> InpS!EQ$13</f>
        <v>2.7496000000000007E-2</v>
      </c>
      <c r="ER217" s="471">
        <f xml:space="preserve"> InpS!ER$13</f>
        <v>2.7551000000000006E-2</v>
      </c>
      <c r="ES217" s="471">
        <f xml:space="preserve"> InpS!ES$13</f>
        <v>2.7621000000000007E-2</v>
      </c>
      <c r="ET217" s="471">
        <f xml:space="preserve"> InpS!ET$13</f>
        <v>2.7689000000000005E-2</v>
      </c>
      <c r="EU217" s="471">
        <f xml:space="preserve"> InpS!EU$13</f>
        <v>2.7753000000000007E-2</v>
      </c>
      <c r="EV217" s="471">
        <f xml:space="preserve"> InpS!EV$13</f>
        <v>2.7788000000000007E-2</v>
      </c>
      <c r="EW217" s="471">
        <f xml:space="preserve"> InpS!EW$13</f>
        <v>2.7828000000000006E-2</v>
      </c>
      <c r="EX217" s="471">
        <f xml:space="preserve"> InpS!EX$13</f>
        <v>2.7891000000000006E-2</v>
      </c>
      <c r="EY217" s="471">
        <f xml:space="preserve"> InpS!EY$13</f>
        <v>2.7952000000000005E-2</v>
      </c>
      <c r="EZ217" s="471">
        <f xml:space="preserve"> InpS!EZ$13</f>
        <v>2.8004000000000005E-2</v>
      </c>
      <c r="FA217" s="471">
        <f xml:space="preserve"> InpS!FA$13</f>
        <v>2.8051000000000003E-2</v>
      </c>
      <c r="FB217" s="471">
        <f xml:space="preserve"> InpS!FB$13</f>
        <v>2.8117000000000003E-2</v>
      </c>
      <c r="FC217" s="471">
        <f xml:space="preserve"> InpS!FC$13</f>
        <v>2.8162000000000003E-2</v>
      </c>
      <c r="FD217" s="471">
        <f xml:space="preserve"> InpS!FD$13</f>
        <v>2.8226000000000005E-2</v>
      </c>
      <c r="FE217" s="471">
        <f xml:space="preserve"> InpS!FE$13</f>
        <v>2.8283000000000006E-2</v>
      </c>
      <c r="FF217" s="471">
        <f xml:space="preserve"> InpS!FF$13</f>
        <v>2.8351000000000005E-2</v>
      </c>
      <c r="FG217" s="471">
        <f xml:space="preserve"> InpS!FG$13</f>
        <v>2.8407000000000005E-2</v>
      </c>
      <c r="FH217" s="471">
        <f xml:space="preserve"> InpS!FH$13</f>
        <v>2.8452000000000005E-2</v>
      </c>
      <c r="FI217" s="471">
        <f xml:space="preserve"> InpS!FI$13</f>
        <v>2.8495000000000006E-2</v>
      </c>
      <c r="FJ217" s="471">
        <f xml:space="preserve"> InpS!FJ$13</f>
        <v>2.8570000000000005E-2</v>
      </c>
      <c r="FK217" s="471">
        <f xml:space="preserve"> InpS!FK$13</f>
        <v>2.8613000000000006E-2</v>
      </c>
      <c r="FL217" s="471">
        <f xml:space="preserve"> InpS!FL$13</f>
        <v>2.8678000000000006E-2</v>
      </c>
      <c r="FM217" s="471">
        <f xml:space="preserve"> InpS!FM$13</f>
        <v>2.8726000000000005E-2</v>
      </c>
      <c r="FN217" s="471">
        <f xml:space="preserve"> InpS!FN$13</f>
        <v>2.8797000000000007E-2</v>
      </c>
      <c r="FO217" s="471">
        <f xml:space="preserve"> InpS!FO$13</f>
        <v>2.8861000000000008E-2</v>
      </c>
      <c r="FP217" s="471">
        <f xml:space="preserve"> InpS!FP$13</f>
        <v>2.8935000000000009E-2</v>
      </c>
      <c r="FQ217" s="471">
        <f xml:space="preserve"> InpS!FQ$13</f>
        <v>2.899500000000001E-2</v>
      </c>
      <c r="FR217" s="471">
        <f xml:space="preserve"> InpS!FR$13</f>
        <v>2.905000000000001E-2</v>
      </c>
      <c r="FS217" s="471">
        <f xml:space="preserve"> InpS!FS$13</f>
        <v>2.910900000000001E-2</v>
      </c>
      <c r="FT217" s="471">
        <f xml:space="preserve"> InpS!FT$13</f>
        <v>2.9181000000000009E-2</v>
      </c>
      <c r="FU217" s="471">
        <f xml:space="preserve"> InpS!FU$13</f>
        <v>2.9232000000000008E-2</v>
      </c>
      <c r="FV217" s="471">
        <f xml:space="preserve"> InpS!FV$13</f>
        <v>2.9283000000000007E-2</v>
      </c>
      <c r="FW217" s="471">
        <f xml:space="preserve"> InpS!FW$13</f>
        <v>2.9322000000000008E-2</v>
      </c>
      <c r="FX217" s="471">
        <f xml:space="preserve"> InpS!FX$13</f>
        <v>2.9382000000000009E-2</v>
      </c>
      <c r="FY217" s="471">
        <f xml:space="preserve"> InpS!FY$13</f>
        <v>2.9447000000000008E-2</v>
      </c>
      <c r="FZ217" s="471">
        <f xml:space="preserve"> InpS!FZ$13</f>
        <v>2.9488000000000007E-2</v>
      </c>
      <c r="GA217" s="471">
        <f xml:space="preserve"> InpS!GA$13</f>
        <v>2.9557000000000007E-2</v>
      </c>
      <c r="GB217" s="471">
        <f xml:space="preserve"> InpS!GB$13</f>
        <v>2.9595000000000007E-2</v>
      </c>
      <c r="GC217" s="471">
        <f xml:space="preserve"> InpS!GC$13</f>
        <v>2.9670000000000005E-2</v>
      </c>
      <c r="GD217" s="471">
        <f xml:space="preserve"> InpS!GD$13</f>
        <v>2.9737000000000006E-2</v>
      </c>
      <c r="GE217" s="471">
        <f xml:space="preserve"> InpS!GE$13</f>
        <v>2.9788000000000005E-2</v>
      </c>
      <c r="GF217" s="471">
        <f xml:space="preserve"> InpS!GF$13</f>
        <v>2.9841000000000006E-2</v>
      </c>
      <c r="GG217" s="471">
        <f xml:space="preserve"> InpS!GG$13</f>
        <v>2.9881000000000005E-2</v>
      </c>
      <c r="GH217" s="471">
        <f xml:space="preserve"> InpS!GH$13</f>
        <v>2.9955000000000006E-2</v>
      </c>
      <c r="GI217" s="471">
        <f xml:space="preserve"> InpS!GI$13</f>
        <v>3.0029000000000007E-2</v>
      </c>
      <c r="GJ217" s="471">
        <f xml:space="preserve"> InpS!GJ$13</f>
        <v>3.0092000000000008E-2</v>
      </c>
    </row>
    <row r="218" spans="1:192" s="679" customFormat="1" ht="13" customHeight="1" x14ac:dyDescent="0.25">
      <c r="A218" s="656"/>
      <c r="B218" s="656"/>
      <c r="C218" s="656"/>
      <c r="D218" s="656"/>
      <c r="E218" s="680" t="str">
        <f xml:space="preserve"> Time!E$108</f>
        <v>Operating period flag</v>
      </c>
      <c r="F218" s="680">
        <f xml:space="preserve"> Time!F$108</f>
        <v>0</v>
      </c>
      <c r="G218" s="680" t="str">
        <f xml:space="preserve"> Time!G$108</f>
        <v>flag</v>
      </c>
      <c r="H218" s="680">
        <f xml:space="preserve"> Time!H$108</f>
        <v>40</v>
      </c>
      <c r="I218" s="680">
        <f xml:space="preserve"> Time!I$108</f>
        <v>0</v>
      </c>
      <c r="J218" s="680">
        <f xml:space="preserve"> Time!J$108</f>
        <v>0</v>
      </c>
      <c r="K218" s="680">
        <f xml:space="preserve"> Time!K$108</f>
        <v>0</v>
      </c>
      <c r="L218" s="680">
        <f xml:space="preserve"> Time!L$108</f>
        <v>0</v>
      </c>
      <c r="M218" s="680">
        <f xml:space="preserve"> Time!M$108</f>
        <v>0</v>
      </c>
      <c r="N218" s="680">
        <f xml:space="preserve"> Time!N$108</f>
        <v>0</v>
      </c>
      <c r="O218" s="680">
        <f xml:space="preserve"> Time!O$108</f>
        <v>0</v>
      </c>
      <c r="P218" s="680">
        <f xml:space="preserve"> Time!P$108</f>
        <v>0</v>
      </c>
      <c r="Q218" s="680">
        <f xml:space="preserve"> Time!Q$108</f>
        <v>1</v>
      </c>
      <c r="R218" s="680">
        <f xml:space="preserve"> Time!R$108</f>
        <v>1</v>
      </c>
      <c r="S218" s="680">
        <f xml:space="preserve"> Time!S$108</f>
        <v>1</v>
      </c>
      <c r="T218" s="680">
        <f xml:space="preserve"> Time!T$108</f>
        <v>1</v>
      </c>
      <c r="U218" s="680">
        <f xml:space="preserve"> Time!U$108</f>
        <v>1</v>
      </c>
      <c r="V218" s="680">
        <f xml:space="preserve"> Time!V$108</f>
        <v>1</v>
      </c>
      <c r="W218" s="680">
        <f xml:space="preserve"> Time!W$108</f>
        <v>1</v>
      </c>
      <c r="X218" s="680">
        <f xml:space="preserve"> Time!X$108</f>
        <v>1</v>
      </c>
      <c r="Y218" s="680">
        <f xml:space="preserve"> Time!Y$108</f>
        <v>1</v>
      </c>
      <c r="Z218" s="680">
        <f xml:space="preserve"> Time!Z$108</f>
        <v>1</v>
      </c>
      <c r="AA218" s="680">
        <f xml:space="preserve"> Time!AA$108</f>
        <v>1</v>
      </c>
      <c r="AB218" s="680">
        <f xml:space="preserve"> Time!AB$108</f>
        <v>1</v>
      </c>
      <c r="AC218" s="680">
        <f xml:space="preserve"> Time!AC$108</f>
        <v>1</v>
      </c>
      <c r="AD218" s="680">
        <f xml:space="preserve"> Time!AD$108</f>
        <v>1</v>
      </c>
      <c r="AE218" s="680">
        <f xml:space="preserve"> Time!AE$108</f>
        <v>1</v>
      </c>
      <c r="AF218" s="680">
        <f xml:space="preserve"> Time!AF$108</f>
        <v>1</v>
      </c>
      <c r="AG218" s="680">
        <f xml:space="preserve"> Time!AG$108</f>
        <v>1</v>
      </c>
      <c r="AH218" s="680">
        <f xml:space="preserve"> Time!AH$108</f>
        <v>1</v>
      </c>
      <c r="AI218" s="680">
        <f xml:space="preserve"> Time!AI$108</f>
        <v>1</v>
      </c>
      <c r="AJ218" s="680">
        <f xml:space="preserve"> Time!AJ$108</f>
        <v>1</v>
      </c>
      <c r="AK218" s="680">
        <f xml:space="preserve"> Time!AK$108</f>
        <v>1</v>
      </c>
      <c r="AL218" s="680">
        <f xml:space="preserve"> Time!AL$108</f>
        <v>1</v>
      </c>
      <c r="AM218" s="680">
        <f xml:space="preserve"> Time!AM$108</f>
        <v>1</v>
      </c>
      <c r="AN218" s="680">
        <f xml:space="preserve"> Time!AN$108</f>
        <v>1</v>
      </c>
      <c r="AO218" s="680">
        <f xml:space="preserve"> Time!AO$108</f>
        <v>1</v>
      </c>
      <c r="AP218" s="680">
        <f xml:space="preserve"> Time!AP$108</f>
        <v>1</v>
      </c>
      <c r="AQ218" s="680">
        <f xml:space="preserve"> Time!AQ$108</f>
        <v>1</v>
      </c>
      <c r="AR218" s="680">
        <f xml:space="preserve"> Time!AR$108</f>
        <v>1</v>
      </c>
      <c r="AS218" s="680">
        <f xml:space="preserve"> Time!AS$108</f>
        <v>1</v>
      </c>
      <c r="AT218" s="680">
        <f xml:space="preserve"> Time!AT$108</f>
        <v>1</v>
      </c>
      <c r="AU218" s="680">
        <f xml:space="preserve"> Time!AU$108</f>
        <v>1</v>
      </c>
      <c r="AV218" s="680">
        <f xml:space="preserve"> Time!AV$108</f>
        <v>1</v>
      </c>
      <c r="AW218" s="680">
        <f xml:space="preserve"> Time!AW$108</f>
        <v>1</v>
      </c>
      <c r="AX218" s="680">
        <f xml:space="preserve"> Time!AX$108</f>
        <v>1</v>
      </c>
      <c r="AY218" s="680">
        <f xml:space="preserve"> Time!AY$108</f>
        <v>1</v>
      </c>
      <c r="AZ218" s="680">
        <f xml:space="preserve"> Time!AZ$108</f>
        <v>1</v>
      </c>
      <c r="BA218" s="680">
        <f xml:space="preserve"> Time!BA$108</f>
        <v>1</v>
      </c>
      <c r="BB218" s="680">
        <f xml:space="preserve"> Time!BB$108</f>
        <v>1</v>
      </c>
      <c r="BC218" s="680">
        <f xml:space="preserve"> Time!BC$108</f>
        <v>1</v>
      </c>
      <c r="BD218" s="680">
        <f xml:space="preserve"> Time!BD$108</f>
        <v>1</v>
      </c>
      <c r="BE218" s="680">
        <f xml:space="preserve"> Time!BE$108</f>
        <v>0</v>
      </c>
      <c r="BF218" s="680">
        <f xml:space="preserve"> Time!BF$108</f>
        <v>0</v>
      </c>
      <c r="BG218" s="680">
        <f xml:space="preserve"> Time!BG$108</f>
        <v>0</v>
      </c>
      <c r="BH218" s="680">
        <f xml:space="preserve"> Time!BH$108</f>
        <v>0</v>
      </c>
      <c r="BI218" s="680">
        <f xml:space="preserve"> Time!BI$108</f>
        <v>0</v>
      </c>
      <c r="BJ218" s="680">
        <f xml:space="preserve"> Time!BJ$108</f>
        <v>0</v>
      </c>
      <c r="BK218" s="680">
        <f xml:space="preserve"> Time!BK$108</f>
        <v>0</v>
      </c>
      <c r="BL218" s="680">
        <f xml:space="preserve"> Time!BL$108</f>
        <v>0</v>
      </c>
      <c r="BM218" s="680">
        <f xml:space="preserve"> Time!BM$108</f>
        <v>0</v>
      </c>
      <c r="BN218" s="680">
        <f xml:space="preserve"> Time!BN$108</f>
        <v>0</v>
      </c>
      <c r="BO218" s="680">
        <f xml:space="preserve"> Time!BO$108</f>
        <v>0</v>
      </c>
      <c r="BP218" s="680">
        <f xml:space="preserve"> Time!BP$108</f>
        <v>0</v>
      </c>
      <c r="BQ218" s="680">
        <f xml:space="preserve"> Time!BQ$108</f>
        <v>0</v>
      </c>
      <c r="BR218" s="680">
        <f xml:space="preserve"> Time!BR$108</f>
        <v>0</v>
      </c>
      <c r="BS218" s="680">
        <f xml:space="preserve"> Time!BS$108</f>
        <v>0</v>
      </c>
      <c r="BT218" s="680">
        <f xml:space="preserve"> Time!BT$108</f>
        <v>0</v>
      </c>
      <c r="BU218" s="680">
        <f xml:space="preserve"> Time!BU$108</f>
        <v>0</v>
      </c>
      <c r="BV218" s="680">
        <f xml:space="preserve"> Time!BV$108</f>
        <v>0</v>
      </c>
      <c r="BW218" s="680">
        <f xml:space="preserve"> Time!BW$108</f>
        <v>0</v>
      </c>
      <c r="BX218" s="680">
        <f xml:space="preserve"> Time!BX$108</f>
        <v>0</v>
      </c>
      <c r="BY218" s="680">
        <f xml:space="preserve"> Time!BY$108</f>
        <v>0</v>
      </c>
      <c r="BZ218" s="680">
        <f xml:space="preserve"> Time!BZ$108</f>
        <v>0</v>
      </c>
      <c r="CA218" s="680">
        <f xml:space="preserve"> Time!CA$108</f>
        <v>0</v>
      </c>
      <c r="CB218" s="680">
        <f xml:space="preserve"> Time!CB$108</f>
        <v>0</v>
      </c>
      <c r="CC218" s="680">
        <f xml:space="preserve"> Time!CC$108</f>
        <v>0</v>
      </c>
      <c r="CD218" s="680">
        <f xml:space="preserve"> Time!CD$108</f>
        <v>0</v>
      </c>
      <c r="CE218" s="680">
        <f xml:space="preserve"> Time!CE$108</f>
        <v>0</v>
      </c>
      <c r="CF218" s="680">
        <f xml:space="preserve"> Time!CF$108</f>
        <v>0</v>
      </c>
      <c r="CG218" s="680">
        <f xml:space="preserve"> Time!CG$108</f>
        <v>0</v>
      </c>
      <c r="CH218" s="680">
        <f xml:space="preserve"> Time!CH$108</f>
        <v>0</v>
      </c>
      <c r="CI218" s="680">
        <f xml:space="preserve"> Time!CI$108</f>
        <v>0</v>
      </c>
      <c r="CJ218" s="680">
        <f xml:space="preserve"> Time!CJ$108</f>
        <v>0</v>
      </c>
      <c r="CK218" s="680">
        <f xml:space="preserve"> Time!CK$108</f>
        <v>0</v>
      </c>
      <c r="CL218" s="680">
        <f xml:space="preserve"> Time!CL$108</f>
        <v>0</v>
      </c>
      <c r="CM218" s="680">
        <f xml:space="preserve"> Time!CM$108</f>
        <v>0</v>
      </c>
      <c r="CN218" s="680">
        <f xml:space="preserve"> Time!CN$108</f>
        <v>0</v>
      </c>
      <c r="CO218" s="680">
        <f xml:space="preserve"> Time!CO$108</f>
        <v>0</v>
      </c>
      <c r="CP218" s="680">
        <f xml:space="preserve"> Time!CP$108</f>
        <v>0</v>
      </c>
      <c r="CQ218" s="680">
        <f xml:space="preserve"> Time!CQ$108</f>
        <v>0</v>
      </c>
      <c r="CR218" s="680">
        <f xml:space="preserve"> Time!CR$108</f>
        <v>0</v>
      </c>
      <c r="CS218" s="680">
        <f xml:space="preserve"> Time!CS$108</f>
        <v>0</v>
      </c>
      <c r="CT218" s="680">
        <f xml:space="preserve"> Time!CT$108</f>
        <v>0</v>
      </c>
      <c r="CU218" s="680">
        <f xml:space="preserve"> Time!CU$108</f>
        <v>0</v>
      </c>
      <c r="CV218" s="680">
        <f xml:space="preserve"> Time!CV$108</f>
        <v>0</v>
      </c>
      <c r="CW218" s="680">
        <f xml:space="preserve"> Time!CW$108</f>
        <v>0</v>
      </c>
      <c r="CX218" s="680">
        <f xml:space="preserve"> Time!CX$108</f>
        <v>0</v>
      </c>
      <c r="CY218" s="680">
        <f xml:space="preserve"> Time!CY$108</f>
        <v>0</v>
      </c>
      <c r="CZ218" s="680">
        <f xml:space="preserve"> Time!CZ$108</f>
        <v>0</v>
      </c>
      <c r="DA218" s="680">
        <f xml:space="preserve"> Time!DA$108</f>
        <v>0</v>
      </c>
      <c r="DB218" s="680">
        <f xml:space="preserve"> Time!DB$108</f>
        <v>0</v>
      </c>
      <c r="DC218" s="680">
        <f xml:space="preserve"> Time!DC$108</f>
        <v>0</v>
      </c>
      <c r="DD218" s="680">
        <f xml:space="preserve"> Time!DD$108</f>
        <v>0</v>
      </c>
      <c r="DE218" s="680">
        <f xml:space="preserve"> Time!DE$108</f>
        <v>0</v>
      </c>
      <c r="DF218" s="680">
        <f xml:space="preserve"> Time!DF$108</f>
        <v>0</v>
      </c>
      <c r="DG218" s="680">
        <f xml:space="preserve"> Time!DG$108</f>
        <v>0</v>
      </c>
      <c r="DH218" s="680">
        <f xml:space="preserve"> Time!DH$108</f>
        <v>0</v>
      </c>
      <c r="DI218" s="680">
        <f xml:space="preserve"> Time!DI$108</f>
        <v>0</v>
      </c>
      <c r="DJ218" s="680">
        <f xml:space="preserve"> Time!DJ$108</f>
        <v>0</v>
      </c>
      <c r="DK218" s="680">
        <f xml:space="preserve"> Time!DK$108</f>
        <v>0</v>
      </c>
      <c r="DL218" s="680">
        <f xml:space="preserve"> Time!DL$108</f>
        <v>0</v>
      </c>
      <c r="DM218" s="680">
        <f xml:space="preserve"> Time!DM$108</f>
        <v>0</v>
      </c>
      <c r="DN218" s="680">
        <f xml:space="preserve"> Time!DN$108</f>
        <v>0</v>
      </c>
      <c r="DO218" s="680">
        <f xml:space="preserve"> Time!DO$108</f>
        <v>0</v>
      </c>
      <c r="DP218" s="680">
        <f xml:space="preserve"> Time!DP$108</f>
        <v>0</v>
      </c>
      <c r="DQ218" s="680">
        <f xml:space="preserve"> Time!DQ$108</f>
        <v>0</v>
      </c>
      <c r="DR218" s="680">
        <f xml:space="preserve"> Time!DR$108</f>
        <v>0</v>
      </c>
      <c r="DS218" s="680">
        <f xml:space="preserve"> Time!DS$108</f>
        <v>0</v>
      </c>
      <c r="DT218" s="680">
        <f xml:space="preserve"> Time!DT$108</f>
        <v>0</v>
      </c>
      <c r="DU218" s="680">
        <f xml:space="preserve"> Time!DU$108</f>
        <v>0</v>
      </c>
      <c r="DV218" s="680">
        <f xml:space="preserve"> Time!DV$108</f>
        <v>0</v>
      </c>
      <c r="DW218" s="680">
        <f xml:space="preserve"> Time!DW$108</f>
        <v>0</v>
      </c>
      <c r="DX218" s="680">
        <f xml:space="preserve"> Time!DX$108</f>
        <v>0</v>
      </c>
      <c r="DY218" s="680">
        <f xml:space="preserve"> Time!DY$108</f>
        <v>0</v>
      </c>
      <c r="DZ218" s="680">
        <f xml:space="preserve"> Time!DZ$108</f>
        <v>0</v>
      </c>
      <c r="EA218" s="680">
        <f xml:space="preserve"> Time!EA$108</f>
        <v>0</v>
      </c>
      <c r="EB218" s="680">
        <f xml:space="preserve"> Time!EB$108</f>
        <v>0</v>
      </c>
      <c r="EC218" s="680">
        <f xml:space="preserve"> Time!EC$108</f>
        <v>0</v>
      </c>
      <c r="ED218" s="680">
        <f xml:space="preserve"> Time!ED$108</f>
        <v>0</v>
      </c>
      <c r="EE218" s="680">
        <f xml:space="preserve"> Time!EE$108</f>
        <v>0</v>
      </c>
      <c r="EF218" s="680">
        <f xml:space="preserve"> Time!EF$108</f>
        <v>0</v>
      </c>
      <c r="EG218" s="680">
        <f xml:space="preserve"> Time!EG$108</f>
        <v>0</v>
      </c>
      <c r="EH218" s="680">
        <f xml:space="preserve"> Time!EH$108</f>
        <v>0</v>
      </c>
      <c r="EI218" s="680">
        <f xml:space="preserve"> Time!EI$108</f>
        <v>0</v>
      </c>
      <c r="EJ218" s="680">
        <f xml:space="preserve"> Time!EJ$108</f>
        <v>0</v>
      </c>
      <c r="EK218" s="680">
        <f xml:space="preserve"> Time!EK$108</f>
        <v>0</v>
      </c>
      <c r="EL218" s="680">
        <f xml:space="preserve"> Time!EL$108</f>
        <v>0</v>
      </c>
      <c r="EM218" s="680">
        <f xml:space="preserve"> Time!EM$108</f>
        <v>0</v>
      </c>
      <c r="EN218" s="680">
        <f xml:space="preserve"> Time!EN$108</f>
        <v>0</v>
      </c>
      <c r="EO218" s="680">
        <f xml:space="preserve"> Time!EO$108</f>
        <v>0</v>
      </c>
      <c r="EP218" s="680">
        <f xml:space="preserve"> Time!EP$108</f>
        <v>0</v>
      </c>
      <c r="EQ218" s="680">
        <f xml:space="preserve"> Time!EQ$108</f>
        <v>0</v>
      </c>
      <c r="ER218" s="680">
        <f xml:space="preserve"> Time!ER$108</f>
        <v>0</v>
      </c>
      <c r="ES218" s="680">
        <f xml:space="preserve"> Time!ES$108</f>
        <v>0</v>
      </c>
      <c r="ET218" s="680">
        <f xml:space="preserve"> Time!ET$108</f>
        <v>0</v>
      </c>
      <c r="EU218" s="680">
        <f xml:space="preserve"> Time!EU$108</f>
        <v>0</v>
      </c>
      <c r="EV218" s="680">
        <f xml:space="preserve"> Time!EV$108</f>
        <v>0</v>
      </c>
      <c r="EW218" s="680">
        <f xml:space="preserve"> Time!EW$108</f>
        <v>0</v>
      </c>
      <c r="EX218" s="680">
        <f xml:space="preserve"> Time!EX$108</f>
        <v>0</v>
      </c>
      <c r="EY218" s="680">
        <f xml:space="preserve"> Time!EY$108</f>
        <v>0</v>
      </c>
      <c r="EZ218" s="680">
        <f xml:space="preserve"> Time!EZ$108</f>
        <v>0</v>
      </c>
      <c r="FA218" s="680">
        <f xml:space="preserve"> Time!FA$108</f>
        <v>0</v>
      </c>
      <c r="FB218" s="680">
        <f xml:space="preserve"> Time!FB$108</f>
        <v>0</v>
      </c>
      <c r="FC218" s="680">
        <f xml:space="preserve"> Time!FC$108</f>
        <v>0</v>
      </c>
      <c r="FD218" s="680">
        <f xml:space="preserve"> Time!FD$108</f>
        <v>0</v>
      </c>
      <c r="FE218" s="680">
        <f xml:space="preserve"> Time!FE$108</f>
        <v>0</v>
      </c>
      <c r="FF218" s="680">
        <f xml:space="preserve"> Time!FF$108</f>
        <v>0</v>
      </c>
      <c r="FG218" s="680">
        <f xml:space="preserve"> Time!FG$108</f>
        <v>0</v>
      </c>
      <c r="FH218" s="680">
        <f xml:space="preserve"> Time!FH$108</f>
        <v>0</v>
      </c>
      <c r="FI218" s="680">
        <f xml:space="preserve"> Time!FI$108</f>
        <v>0</v>
      </c>
      <c r="FJ218" s="680">
        <f xml:space="preserve"> Time!FJ$108</f>
        <v>0</v>
      </c>
      <c r="FK218" s="680">
        <f xml:space="preserve"> Time!FK$108</f>
        <v>0</v>
      </c>
      <c r="FL218" s="680">
        <f xml:space="preserve"> Time!FL$108</f>
        <v>0</v>
      </c>
      <c r="FM218" s="680">
        <f xml:space="preserve"> Time!FM$108</f>
        <v>0</v>
      </c>
      <c r="FN218" s="680">
        <f xml:space="preserve"> Time!FN$108</f>
        <v>0</v>
      </c>
      <c r="FO218" s="680">
        <f xml:space="preserve"> Time!FO$108</f>
        <v>0</v>
      </c>
      <c r="FP218" s="680">
        <f xml:space="preserve"> Time!FP$108</f>
        <v>0</v>
      </c>
      <c r="FQ218" s="680">
        <f xml:space="preserve"> Time!FQ$108</f>
        <v>0</v>
      </c>
      <c r="FR218" s="680">
        <f xml:space="preserve"> Time!FR$108</f>
        <v>0</v>
      </c>
      <c r="FS218" s="680">
        <f xml:space="preserve"> Time!FS$108</f>
        <v>0</v>
      </c>
      <c r="FT218" s="680">
        <f xml:space="preserve"> Time!FT$108</f>
        <v>0</v>
      </c>
      <c r="FU218" s="680">
        <f xml:space="preserve"> Time!FU$108</f>
        <v>0</v>
      </c>
      <c r="FV218" s="680">
        <f xml:space="preserve"> Time!FV$108</f>
        <v>0</v>
      </c>
      <c r="FW218" s="680">
        <f xml:space="preserve"> Time!FW$108</f>
        <v>0</v>
      </c>
      <c r="FX218" s="680">
        <f xml:space="preserve"> Time!FX$108</f>
        <v>0</v>
      </c>
      <c r="FY218" s="680">
        <f xml:space="preserve"> Time!FY$108</f>
        <v>0</v>
      </c>
      <c r="FZ218" s="680">
        <f xml:space="preserve"> Time!FZ$108</f>
        <v>0</v>
      </c>
      <c r="GA218" s="680">
        <f xml:space="preserve"> Time!GA$108</f>
        <v>0</v>
      </c>
      <c r="GB218" s="680">
        <f xml:space="preserve"> Time!GB$108</f>
        <v>0</v>
      </c>
      <c r="GC218" s="680">
        <f xml:space="preserve"> Time!GC$108</f>
        <v>0</v>
      </c>
      <c r="GD218" s="680">
        <f xml:space="preserve"> Time!GD$108</f>
        <v>0</v>
      </c>
      <c r="GE218" s="680">
        <f xml:space="preserve"> Time!GE$108</f>
        <v>0</v>
      </c>
      <c r="GF218" s="680">
        <f xml:space="preserve"> Time!GF$108</f>
        <v>0</v>
      </c>
      <c r="GG218" s="680">
        <f xml:space="preserve"> Time!GG$108</f>
        <v>0</v>
      </c>
      <c r="GH218" s="680">
        <f xml:space="preserve"> Time!GH$108</f>
        <v>0</v>
      </c>
      <c r="GI218" s="680">
        <f xml:space="preserve"> Time!GI$108</f>
        <v>0</v>
      </c>
      <c r="GJ218" s="680">
        <f xml:space="preserve"> Time!GJ$108</f>
        <v>0</v>
      </c>
    </row>
    <row r="219" spans="1:192" s="639" customFormat="1" ht="13" customHeight="1" x14ac:dyDescent="0.25">
      <c r="A219" s="518"/>
      <c r="B219" s="518"/>
      <c r="C219" s="518"/>
      <c r="D219" s="518"/>
      <c r="E219" s="287" t="s">
        <v>563</v>
      </c>
      <c r="F219"/>
      <c r="G219" s="287" t="s">
        <v>118</v>
      </c>
      <c r="H219"/>
      <c r="I219"/>
      <c r="J219" s="287">
        <f t="shared" ref="J219:AO219" si="851" xml:space="preserve"> IF(J218 = 1, (J216 * $F215) + ((1- J216) * J217), 0)</f>
        <v>0</v>
      </c>
      <c r="K219" s="287">
        <f t="shared" si="851"/>
        <v>0</v>
      </c>
      <c r="L219" s="287">
        <f t="shared" si="851"/>
        <v>0</v>
      </c>
      <c r="M219" s="287">
        <f t="shared" si="851"/>
        <v>0</v>
      </c>
      <c r="N219" s="287">
        <f t="shared" si="851"/>
        <v>0</v>
      </c>
      <c r="O219" s="287">
        <f t="shared" si="851"/>
        <v>0</v>
      </c>
      <c r="P219" s="287">
        <f t="shared" si="851"/>
        <v>0</v>
      </c>
      <c r="Q219" s="287">
        <f t="shared" si="851"/>
        <v>2.0434000000000004E-2</v>
      </c>
      <c r="R219" s="287">
        <f t="shared" si="851"/>
        <v>2.0506000000000003E-2</v>
      </c>
      <c r="S219" s="287">
        <f t="shared" si="851"/>
        <v>2.0569000000000004E-2</v>
      </c>
      <c r="T219" s="287">
        <f t="shared" si="851"/>
        <v>2.0620000000000003E-2</v>
      </c>
      <c r="U219" s="287">
        <f t="shared" si="851"/>
        <v>2.0666000000000004E-2</v>
      </c>
      <c r="V219" s="287">
        <f t="shared" si="851"/>
        <v>2.0719000000000005E-2</v>
      </c>
      <c r="W219" s="287">
        <f t="shared" si="851"/>
        <v>2.0757000000000005E-2</v>
      </c>
      <c r="X219" s="287">
        <f t="shared" si="851"/>
        <v>2.0795000000000004E-2</v>
      </c>
      <c r="Y219" s="287">
        <f t="shared" si="851"/>
        <v>2.0850000000000004E-2</v>
      </c>
      <c r="Z219" s="287">
        <f t="shared" si="851"/>
        <v>2.0888000000000004E-2</v>
      </c>
      <c r="AA219" s="287">
        <f t="shared" si="851"/>
        <v>2.0954000000000004E-2</v>
      </c>
      <c r="AB219" s="287">
        <f t="shared" si="851"/>
        <v>2.1024000000000004E-2</v>
      </c>
      <c r="AC219" s="287">
        <f t="shared" si="851"/>
        <v>2.1091000000000006E-2</v>
      </c>
      <c r="AD219" s="287">
        <f t="shared" si="851"/>
        <v>2.1134000000000007E-2</v>
      </c>
      <c r="AE219" s="287">
        <f t="shared" si="851"/>
        <v>2.1205000000000009E-2</v>
      </c>
      <c r="AF219" s="287">
        <f t="shared" si="851"/>
        <v>2.127900000000001E-2</v>
      </c>
      <c r="AG219" s="287">
        <f t="shared" si="851"/>
        <v>2.1316000000000009E-2</v>
      </c>
      <c r="AH219" s="287">
        <f t="shared" si="851"/>
        <v>2.1367000000000008E-2</v>
      </c>
      <c r="AI219" s="287">
        <f t="shared" si="851"/>
        <v>2.1421000000000006E-2</v>
      </c>
      <c r="AJ219" s="287">
        <f t="shared" si="851"/>
        <v>2.1470000000000006E-2</v>
      </c>
      <c r="AK219" s="287">
        <f t="shared" si="851"/>
        <v>2.1516000000000007E-2</v>
      </c>
      <c r="AL219" s="287">
        <f t="shared" si="851"/>
        <v>2.1570000000000006E-2</v>
      </c>
      <c r="AM219" s="287">
        <f t="shared" si="851"/>
        <v>2.1639000000000005E-2</v>
      </c>
      <c r="AN219" s="287">
        <f t="shared" si="851"/>
        <v>2.1709000000000006E-2</v>
      </c>
      <c r="AO219" s="287">
        <f t="shared" si="851"/>
        <v>2.1772000000000007E-2</v>
      </c>
      <c r="AP219" s="287">
        <f t="shared" ref="AP219:BU219" si="852" xml:space="preserve"> IF(AP218 = 1, (AP216 * $F215) + ((1- AP216) * AP217), 0)</f>
        <v>2.1813000000000006E-2</v>
      </c>
      <c r="AQ219" s="287">
        <f t="shared" si="852"/>
        <v>2.1858000000000006E-2</v>
      </c>
      <c r="AR219" s="287">
        <f t="shared" si="852"/>
        <v>2.1913000000000005E-2</v>
      </c>
      <c r="AS219" s="287">
        <f t="shared" si="852"/>
        <v>2.1986000000000006E-2</v>
      </c>
      <c r="AT219" s="287">
        <f t="shared" si="852"/>
        <v>2.2041000000000005E-2</v>
      </c>
      <c r="AU219" s="287">
        <f t="shared" si="852"/>
        <v>2.2089000000000004E-2</v>
      </c>
      <c r="AV219" s="287">
        <f t="shared" si="852"/>
        <v>2.2148000000000004E-2</v>
      </c>
      <c r="AW219" s="287">
        <f t="shared" si="852"/>
        <v>2.2216000000000003E-2</v>
      </c>
      <c r="AX219" s="287">
        <f t="shared" si="852"/>
        <v>2.2282000000000003E-2</v>
      </c>
      <c r="AY219" s="287">
        <f t="shared" si="852"/>
        <v>2.2351000000000003E-2</v>
      </c>
      <c r="AZ219" s="287">
        <f t="shared" si="852"/>
        <v>2.2409000000000002E-2</v>
      </c>
      <c r="BA219" s="287">
        <f t="shared" si="852"/>
        <v>2.2445000000000003E-2</v>
      </c>
      <c r="BB219" s="287">
        <f t="shared" si="852"/>
        <v>2.2489000000000002E-2</v>
      </c>
      <c r="BC219" s="287">
        <f t="shared" si="852"/>
        <v>2.2535000000000003E-2</v>
      </c>
      <c r="BD219" s="287">
        <f t="shared" si="852"/>
        <v>2.2607000000000002E-2</v>
      </c>
      <c r="BE219" s="287">
        <f t="shared" si="852"/>
        <v>0</v>
      </c>
      <c r="BF219" s="287">
        <f t="shared" si="852"/>
        <v>0</v>
      </c>
      <c r="BG219" s="287">
        <f t="shared" si="852"/>
        <v>0</v>
      </c>
      <c r="BH219" s="287">
        <f t="shared" si="852"/>
        <v>0</v>
      </c>
      <c r="BI219" s="287">
        <f t="shared" si="852"/>
        <v>0</v>
      </c>
      <c r="BJ219" s="287">
        <f t="shared" si="852"/>
        <v>0</v>
      </c>
      <c r="BK219" s="287">
        <f t="shared" si="852"/>
        <v>0</v>
      </c>
      <c r="BL219" s="287">
        <f t="shared" si="852"/>
        <v>0</v>
      </c>
      <c r="BM219" s="287">
        <f t="shared" si="852"/>
        <v>0</v>
      </c>
      <c r="BN219" s="287">
        <f t="shared" si="852"/>
        <v>0</v>
      </c>
      <c r="BO219" s="287">
        <f t="shared" si="852"/>
        <v>0</v>
      </c>
      <c r="BP219" s="287">
        <f t="shared" si="852"/>
        <v>0</v>
      </c>
      <c r="BQ219" s="287">
        <f t="shared" si="852"/>
        <v>0</v>
      </c>
      <c r="BR219" s="287">
        <f t="shared" si="852"/>
        <v>0</v>
      </c>
      <c r="BS219" s="287">
        <f t="shared" si="852"/>
        <v>0</v>
      </c>
      <c r="BT219" s="287">
        <f t="shared" si="852"/>
        <v>0</v>
      </c>
      <c r="BU219" s="287">
        <f t="shared" si="852"/>
        <v>0</v>
      </c>
      <c r="BV219" s="287">
        <f t="shared" ref="BV219:DA219" si="853" xml:space="preserve"> IF(BV218 = 1, (BV216 * $F215) + ((1- BV216) * BV217), 0)</f>
        <v>0</v>
      </c>
      <c r="BW219" s="287">
        <f t="shared" si="853"/>
        <v>0</v>
      </c>
      <c r="BX219" s="287">
        <f t="shared" si="853"/>
        <v>0</v>
      </c>
      <c r="BY219" s="287">
        <f t="shared" si="853"/>
        <v>0</v>
      </c>
      <c r="BZ219" s="287">
        <f t="shared" si="853"/>
        <v>0</v>
      </c>
      <c r="CA219" s="287">
        <f t="shared" si="853"/>
        <v>0</v>
      </c>
      <c r="CB219" s="287">
        <f t="shared" si="853"/>
        <v>0</v>
      </c>
      <c r="CC219" s="287">
        <f t="shared" si="853"/>
        <v>0</v>
      </c>
      <c r="CD219" s="287">
        <f t="shared" si="853"/>
        <v>0</v>
      </c>
      <c r="CE219" s="287">
        <f t="shared" si="853"/>
        <v>0</v>
      </c>
      <c r="CF219" s="287">
        <f t="shared" si="853"/>
        <v>0</v>
      </c>
      <c r="CG219" s="287">
        <f t="shared" si="853"/>
        <v>0</v>
      </c>
      <c r="CH219" s="287">
        <f t="shared" si="853"/>
        <v>0</v>
      </c>
      <c r="CI219" s="287">
        <f t="shared" si="853"/>
        <v>0</v>
      </c>
      <c r="CJ219" s="287">
        <f t="shared" si="853"/>
        <v>0</v>
      </c>
      <c r="CK219" s="287">
        <f t="shared" si="853"/>
        <v>0</v>
      </c>
      <c r="CL219" s="287">
        <f t="shared" si="853"/>
        <v>0</v>
      </c>
      <c r="CM219" s="287">
        <f t="shared" si="853"/>
        <v>0</v>
      </c>
      <c r="CN219" s="287">
        <f t="shared" si="853"/>
        <v>0</v>
      </c>
      <c r="CO219" s="287">
        <f t="shared" si="853"/>
        <v>0</v>
      </c>
      <c r="CP219" s="287">
        <f t="shared" si="853"/>
        <v>0</v>
      </c>
      <c r="CQ219" s="287">
        <f t="shared" si="853"/>
        <v>0</v>
      </c>
      <c r="CR219" s="287">
        <f t="shared" si="853"/>
        <v>0</v>
      </c>
      <c r="CS219" s="287">
        <f t="shared" si="853"/>
        <v>0</v>
      </c>
      <c r="CT219" s="287">
        <f t="shared" si="853"/>
        <v>0</v>
      </c>
      <c r="CU219" s="287">
        <f t="shared" si="853"/>
        <v>0</v>
      </c>
      <c r="CV219" s="287">
        <f t="shared" si="853"/>
        <v>0</v>
      </c>
      <c r="CW219" s="287">
        <f t="shared" si="853"/>
        <v>0</v>
      </c>
      <c r="CX219" s="287">
        <f t="shared" si="853"/>
        <v>0</v>
      </c>
      <c r="CY219" s="287">
        <f t="shared" si="853"/>
        <v>0</v>
      </c>
      <c r="CZ219" s="287">
        <f t="shared" si="853"/>
        <v>0</v>
      </c>
      <c r="DA219" s="287">
        <f t="shared" si="853"/>
        <v>0</v>
      </c>
      <c r="DB219" s="287">
        <f t="shared" ref="DB219:EG219" si="854" xml:space="preserve"> IF(DB218 = 1, (DB216 * $F215) + ((1- DB216) * DB217), 0)</f>
        <v>0</v>
      </c>
      <c r="DC219" s="287">
        <f t="shared" si="854"/>
        <v>0</v>
      </c>
      <c r="DD219" s="287">
        <f t="shared" si="854"/>
        <v>0</v>
      </c>
      <c r="DE219" s="287">
        <f t="shared" si="854"/>
        <v>0</v>
      </c>
      <c r="DF219" s="287">
        <f t="shared" si="854"/>
        <v>0</v>
      </c>
      <c r="DG219" s="287">
        <f t="shared" si="854"/>
        <v>0</v>
      </c>
      <c r="DH219" s="287">
        <f t="shared" si="854"/>
        <v>0</v>
      </c>
      <c r="DI219" s="287">
        <f t="shared" si="854"/>
        <v>0</v>
      </c>
      <c r="DJ219" s="287">
        <f t="shared" si="854"/>
        <v>0</v>
      </c>
      <c r="DK219" s="287">
        <f t="shared" si="854"/>
        <v>0</v>
      </c>
      <c r="DL219" s="287">
        <f t="shared" si="854"/>
        <v>0</v>
      </c>
      <c r="DM219" s="287">
        <f t="shared" si="854"/>
        <v>0</v>
      </c>
      <c r="DN219" s="287">
        <f t="shared" si="854"/>
        <v>0</v>
      </c>
      <c r="DO219" s="287">
        <f t="shared" si="854"/>
        <v>0</v>
      </c>
      <c r="DP219" s="287">
        <f t="shared" si="854"/>
        <v>0</v>
      </c>
      <c r="DQ219" s="287">
        <f t="shared" si="854"/>
        <v>0</v>
      </c>
      <c r="DR219" s="287">
        <f t="shared" si="854"/>
        <v>0</v>
      </c>
      <c r="DS219" s="287">
        <f t="shared" si="854"/>
        <v>0</v>
      </c>
      <c r="DT219" s="287">
        <f t="shared" si="854"/>
        <v>0</v>
      </c>
      <c r="DU219" s="287">
        <f t="shared" si="854"/>
        <v>0</v>
      </c>
      <c r="DV219" s="287">
        <f t="shared" si="854"/>
        <v>0</v>
      </c>
      <c r="DW219" s="287">
        <f t="shared" si="854"/>
        <v>0</v>
      </c>
      <c r="DX219" s="287">
        <f t="shared" si="854"/>
        <v>0</v>
      </c>
      <c r="DY219" s="287">
        <f t="shared" si="854"/>
        <v>0</v>
      </c>
      <c r="DZ219" s="287">
        <f t="shared" si="854"/>
        <v>0</v>
      </c>
      <c r="EA219" s="287">
        <f t="shared" si="854"/>
        <v>0</v>
      </c>
      <c r="EB219" s="287">
        <f t="shared" si="854"/>
        <v>0</v>
      </c>
      <c r="EC219" s="287">
        <f t="shared" si="854"/>
        <v>0</v>
      </c>
      <c r="ED219" s="287">
        <f t="shared" si="854"/>
        <v>0</v>
      </c>
      <c r="EE219" s="287">
        <f t="shared" si="854"/>
        <v>0</v>
      </c>
      <c r="EF219" s="287">
        <f t="shared" si="854"/>
        <v>0</v>
      </c>
      <c r="EG219" s="287">
        <f t="shared" si="854"/>
        <v>0</v>
      </c>
      <c r="EH219" s="287">
        <f t="shared" ref="EH219:FM219" si="855" xml:space="preserve"> IF(EH218 = 1, (EH216 * $F215) + ((1- EH216) * EH217), 0)</f>
        <v>0</v>
      </c>
      <c r="EI219" s="287">
        <f t="shared" si="855"/>
        <v>0</v>
      </c>
      <c r="EJ219" s="287">
        <f t="shared" si="855"/>
        <v>0</v>
      </c>
      <c r="EK219" s="287">
        <f t="shared" si="855"/>
        <v>0</v>
      </c>
      <c r="EL219" s="287">
        <f t="shared" si="855"/>
        <v>0</v>
      </c>
      <c r="EM219" s="287">
        <f t="shared" si="855"/>
        <v>0</v>
      </c>
      <c r="EN219" s="287">
        <f t="shared" si="855"/>
        <v>0</v>
      </c>
      <c r="EO219" s="287">
        <f t="shared" si="855"/>
        <v>0</v>
      </c>
      <c r="EP219" s="287">
        <f t="shared" si="855"/>
        <v>0</v>
      </c>
      <c r="EQ219" s="287">
        <f t="shared" si="855"/>
        <v>0</v>
      </c>
      <c r="ER219" s="287">
        <f t="shared" si="855"/>
        <v>0</v>
      </c>
      <c r="ES219" s="287">
        <f t="shared" si="855"/>
        <v>0</v>
      </c>
      <c r="ET219" s="287">
        <f t="shared" si="855"/>
        <v>0</v>
      </c>
      <c r="EU219" s="287">
        <f t="shared" si="855"/>
        <v>0</v>
      </c>
      <c r="EV219" s="287">
        <f t="shared" si="855"/>
        <v>0</v>
      </c>
      <c r="EW219" s="287">
        <f t="shared" si="855"/>
        <v>0</v>
      </c>
      <c r="EX219" s="287">
        <f t="shared" si="855"/>
        <v>0</v>
      </c>
      <c r="EY219" s="287">
        <f t="shared" si="855"/>
        <v>0</v>
      </c>
      <c r="EZ219" s="287">
        <f t="shared" si="855"/>
        <v>0</v>
      </c>
      <c r="FA219" s="287">
        <f t="shared" si="855"/>
        <v>0</v>
      </c>
      <c r="FB219" s="287">
        <f t="shared" si="855"/>
        <v>0</v>
      </c>
      <c r="FC219" s="287">
        <f t="shared" si="855"/>
        <v>0</v>
      </c>
      <c r="FD219" s="287">
        <f t="shared" si="855"/>
        <v>0</v>
      </c>
      <c r="FE219" s="287">
        <f t="shared" si="855"/>
        <v>0</v>
      </c>
      <c r="FF219" s="287">
        <f t="shared" si="855"/>
        <v>0</v>
      </c>
      <c r="FG219" s="287">
        <f t="shared" si="855"/>
        <v>0</v>
      </c>
      <c r="FH219" s="287">
        <f t="shared" si="855"/>
        <v>0</v>
      </c>
      <c r="FI219" s="287">
        <f t="shared" si="855"/>
        <v>0</v>
      </c>
      <c r="FJ219" s="287">
        <f t="shared" si="855"/>
        <v>0</v>
      </c>
      <c r="FK219" s="287">
        <f t="shared" si="855"/>
        <v>0</v>
      </c>
      <c r="FL219" s="287">
        <f t="shared" si="855"/>
        <v>0</v>
      </c>
      <c r="FM219" s="287">
        <f t="shared" si="855"/>
        <v>0</v>
      </c>
      <c r="FN219" s="287">
        <f t="shared" ref="FN219:GJ219" si="856" xml:space="preserve"> IF(FN218 = 1, (FN216 * $F215) + ((1- FN216) * FN217), 0)</f>
        <v>0</v>
      </c>
      <c r="FO219" s="287">
        <f t="shared" si="856"/>
        <v>0</v>
      </c>
      <c r="FP219" s="287">
        <f t="shared" si="856"/>
        <v>0</v>
      </c>
      <c r="FQ219" s="287">
        <f t="shared" si="856"/>
        <v>0</v>
      </c>
      <c r="FR219" s="287">
        <f t="shared" si="856"/>
        <v>0</v>
      </c>
      <c r="FS219" s="287">
        <f t="shared" si="856"/>
        <v>0</v>
      </c>
      <c r="FT219" s="287">
        <f t="shared" si="856"/>
        <v>0</v>
      </c>
      <c r="FU219" s="287">
        <f t="shared" si="856"/>
        <v>0</v>
      </c>
      <c r="FV219" s="287">
        <f t="shared" si="856"/>
        <v>0</v>
      </c>
      <c r="FW219" s="287">
        <f t="shared" si="856"/>
        <v>0</v>
      </c>
      <c r="FX219" s="287">
        <f t="shared" si="856"/>
        <v>0</v>
      </c>
      <c r="FY219" s="287">
        <f t="shared" si="856"/>
        <v>0</v>
      </c>
      <c r="FZ219" s="287">
        <f t="shared" si="856"/>
        <v>0</v>
      </c>
      <c r="GA219" s="287">
        <f t="shared" si="856"/>
        <v>0</v>
      </c>
      <c r="GB219" s="287">
        <f t="shared" si="856"/>
        <v>0</v>
      </c>
      <c r="GC219" s="287">
        <f t="shared" si="856"/>
        <v>0</v>
      </c>
      <c r="GD219" s="287">
        <f t="shared" si="856"/>
        <v>0</v>
      </c>
      <c r="GE219" s="287">
        <f t="shared" si="856"/>
        <v>0</v>
      </c>
      <c r="GF219" s="287">
        <f t="shared" si="856"/>
        <v>0</v>
      </c>
      <c r="GG219" s="287">
        <f t="shared" si="856"/>
        <v>0</v>
      </c>
      <c r="GH219" s="287">
        <f t="shared" si="856"/>
        <v>0</v>
      </c>
      <c r="GI219" s="287">
        <f t="shared" si="856"/>
        <v>0</v>
      </c>
      <c r="GJ219" s="287">
        <f t="shared" si="856"/>
        <v>0</v>
      </c>
    </row>
    <row r="220" spans="1:192" s="639" customFormat="1" ht="13" customHeight="1" x14ac:dyDescent="0.25">
      <c r="A220" s="518"/>
      <c r="B220" s="518"/>
      <c r="C220" s="518"/>
      <c r="D220" s="518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</row>
    <row r="221" spans="1:192" s="468" customFormat="1" ht="13" customHeight="1" x14ac:dyDescent="0.25">
      <c r="A221" s="471"/>
      <c r="B221" s="471"/>
      <c r="C221" s="471"/>
      <c r="D221" s="471"/>
      <c r="E221" s="468" t="str">
        <f xml:space="preserve"> InpC!E$85</f>
        <v>Equity bridge margin - operations</v>
      </c>
      <c r="F221" s="468">
        <f xml:space="preserve"> InpC!F$85</f>
        <v>2.5000000000000001E-2</v>
      </c>
      <c r="G221" s="468" t="str">
        <f xml:space="preserve"> InpC!G$85</f>
        <v>% p.a.</v>
      </c>
    </row>
    <row r="222" spans="1:192" s="126" customFormat="1" ht="13" customHeight="1" x14ac:dyDescent="0.25">
      <c r="A222" s="78"/>
      <c r="B222" s="78"/>
      <c r="C222" s="78"/>
      <c r="D222" s="78"/>
      <c r="E222" s="468" t="str">
        <f xml:space="preserve"> InpC!E$76</f>
        <v>Equity bridge day count convention</v>
      </c>
      <c r="F222" s="126">
        <f xml:space="preserve"> InpC!F$76</f>
        <v>360</v>
      </c>
      <c r="G222" s="468" t="str">
        <f xml:space="preserve"> InpC!G$76</f>
        <v>days</v>
      </c>
      <c r="J222" s="468"/>
      <c r="K222" s="468"/>
      <c r="L222" s="468"/>
      <c r="M222" s="468"/>
      <c r="N222" s="468"/>
      <c r="O222" s="468"/>
      <c r="P222" s="468"/>
      <c r="Q222" s="468"/>
      <c r="R222" s="468"/>
      <c r="S222" s="468"/>
      <c r="T222" s="468"/>
      <c r="U222" s="468"/>
      <c r="V222" s="468"/>
      <c r="W222" s="468"/>
      <c r="X222" s="468"/>
      <c r="Y222" s="468"/>
      <c r="Z222" s="468"/>
      <c r="AA222" s="468"/>
      <c r="AB222" s="468"/>
      <c r="AC222" s="468"/>
      <c r="AD222" s="468"/>
      <c r="AE222" s="468"/>
      <c r="AF222" s="468"/>
      <c r="AG222" s="468"/>
      <c r="AH222" s="468"/>
      <c r="AI222" s="468"/>
      <c r="AJ222" s="468"/>
      <c r="AK222" s="468"/>
      <c r="AL222" s="468"/>
      <c r="AM222" s="468"/>
      <c r="AN222" s="468"/>
      <c r="AO222" s="468"/>
      <c r="AP222" s="468"/>
      <c r="AQ222" s="468"/>
      <c r="AR222" s="468"/>
      <c r="AS222" s="468"/>
      <c r="AT222" s="468"/>
      <c r="AU222" s="468"/>
      <c r="AV222" s="468"/>
      <c r="AW222" s="468"/>
      <c r="AX222" s="468"/>
      <c r="AY222" s="468"/>
      <c r="AZ222" s="468"/>
      <c r="BA222" s="468"/>
      <c r="BB222" s="468"/>
      <c r="BC222" s="468"/>
      <c r="BD222" s="468"/>
      <c r="BE222" s="468"/>
      <c r="BF222" s="468"/>
      <c r="BG222" s="468"/>
      <c r="BH222" s="468"/>
      <c r="BI222" s="468"/>
      <c r="BJ222" s="468"/>
      <c r="BK222" s="468"/>
      <c r="BL222" s="468"/>
      <c r="BM222" s="468"/>
      <c r="BN222" s="468"/>
      <c r="BO222" s="468"/>
      <c r="BP222" s="468"/>
      <c r="BQ222" s="468"/>
      <c r="BR222" s="468"/>
      <c r="BS222" s="468"/>
      <c r="BT222" s="468"/>
      <c r="BU222" s="468"/>
      <c r="BV222" s="468"/>
      <c r="BW222" s="468"/>
      <c r="BX222" s="468"/>
      <c r="BY222" s="468"/>
      <c r="BZ222" s="468"/>
      <c r="CA222" s="468"/>
      <c r="CB222" s="468"/>
      <c r="CC222" s="468"/>
      <c r="CD222" s="468"/>
      <c r="CE222" s="468"/>
      <c r="CF222" s="468"/>
      <c r="CG222" s="468"/>
      <c r="CH222" s="468"/>
      <c r="CI222" s="468"/>
      <c r="CJ222" s="468"/>
      <c r="CK222" s="468"/>
      <c r="CL222" s="468"/>
      <c r="CM222" s="468"/>
      <c r="CN222" s="468"/>
      <c r="CO222" s="468"/>
      <c r="CP222" s="468"/>
      <c r="CQ222" s="468"/>
      <c r="CR222" s="468"/>
      <c r="CS222" s="468"/>
      <c r="CT222" s="468"/>
      <c r="CU222" s="468"/>
      <c r="CV222" s="468"/>
      <c r="CW222" s="468"/>
      <c r="CX222" s="468"/>
      <c r="CY222" s="468"/>
      <c r="CZ222" s="468"/>
      <c r="DA222" s="468"/>
      <c r="DB222" s="468"/>
      <c r="DC222" s="468"/>
      <c r="DD222" s="468"/>
      <c r="DE222" s="468"/>
      <c r="DF222" s="468"/>
      <c r="DG222" s="468"/>
      <c r="DH222" s="468"/>
      <c r="DI222" s="468"/>
      <c r="DJ222" s="468"/>
      <c r="DK222" s="468"/>
      <c r="DL222" s="468"/>
      <c r="DM222" s="468"/>
      <c r="DN222" s="468"/>
      <c r="DO222" s="468"/>
      <c r="DP222" s="468"/>
      <c r="DQ222" s="468"/>
      <c r="DR222" s="468"/>
      <c r="DS222" s="468"/>
      <c r="DT222" s="468"/>
      <c r="DU222" s="468"/>
      <c r="DV222" s="468"/>
      <c r="DW222" s="468"/>
      <c r="DX222" s="468"/>
      <c r="DY222" s="468"/>
      <c r="DZ222" s="468"/>
      <c r="EA222" s="468"/>
      <c r="EB222" s="468"/>
      <c r="EC222" s="468"/>
      <c r="ED222" s="468"/>
      <c r="EE222" s="468"/>
      <c r="EF222" s="468"/>
      <c r="EG222" s="468"/>
      <c r="EH222" s="468"/>
      <c r="EI222" s="468"/>
      <c r="EJ222" s="468"/>
      <c r="EK222" s="468"/>
      <c r="EL222" s="468"/>
      <c r="EM222" s="468"/>
      <c r="EN222" s="468"/>
      <c r="EO222" s="468"/>
      <c r="EP222" s="468"/>
      <c r="EQ222" s="468"/>
      <c r="ER222" s="468"/>
      <c r="ES222" s="468"/>
      <c r="ET222" s="468"/>
      <c r="EU222" s="468"/>
      <c r="EV222" s="468"/>
      <c r="EW222" s="468"/>
      <c r="EX222" s="468"/>
      <c r="EY222" s="468"/>
      <c r="EZ222" s="468"/>
      <c r="FA222" s="468"/>
      <c r="FB222" s="468"/>
      <c r="FC222" s="468"/>
      <c r="FD222" s="468"/>
      <c r="FE222" s="468"/>
      <c r="FF222" s="468"/>
      <c r="FG222" s="468"/>
      <c r="FH222" s="468"/>
      <c r="FI222" s="468"/>
      <c r="FJ222" s="468"/>
      <c r="FK222" s="468"/>
      <c r="FL222" s="468"/>
      <c r="FM222" s="468"/>
      <c r="FN222" s="468"/>
      <c r="FO222" s="468"/>
      <c r="FP222" s="468"/>
      <c r="FQ222" s="468"/>
      <c r="FR222" s="468"/>
      <c r="FS222" s="468"/>
      <c r="FT222" s="468"/>
      <c r="FU222" s="468"/>
      <c r="FV222" s="468"/>
      <c r="FW222" s="468"/>
      <c r="FX222" s="468"/>
      <c r="FY222" s="468"/>
      <c r="FZ222" s="468"/>
      <c r="GA222" s="468"/>
      <c r="GB222" s="468"/>
      <c r="GC222" s="468"/>
      <c r="GD222" s="468"/>
      <c r="GE222" s="468"/>
      <c r="GF222" s="468"/>
      <c r="GG222" s="468"/>
      <c r="GH222" s="468"/>
      <c r="GI222" s="468"/>
      <c r="GJ222" s="468"/>
    </row>
    <row r="223" spans="1:192" s="639" customFormat="1" ht="13" customHeight="1" x14ac:dyDescent="0.25">
      <c r="A223" s="518"/>
      <c r="B223" s="518"/>
      <c r="C223" s="518"/>
      <c r="D223" s="518"/>
      <c r="E223" s="645" t="str">
        <f t="shared" ref="E223:AJ223" si="857" xml:space="preserve"> E$219</f>
        <v>All in equity bridge base rate</v>
      </c>
      <c r="F223" s="645">
        <f t="shared" si="857"/>
        <v>0</v>
      </c>
      <c r="G223" s="645" t="str">
        <f t="shared" si="857"/>
        <v>% p.a.</v>
      </c>
      <c r="H223" s="645">
        <f t="shared" si="857"/>
        <v>0</v>
      </c>
      <c r="I223" s="645">
        <f t="shared" si="857"/>
        <v>0</v>
      </c>
      <c r="J223" s="645">
        <f t="shared" si="857"/>
        <v>0</v>
      </c>
      <c r="K223" s="645">
        <f t="shared" si="857"/>
        <v>0</v>
      </c>
      <c r="L223" s="645">
        <f t="shared" si="857"/>
        <v>0</v>
      </c>
      <c r="M223" s="645">
        <f t="shared" si="857"/>
        <v>0</v>
      </c>
      <c r="N223" s="645">
        <f t="shared" si="857"/>
        <v>0</v>
      </c>
      <c r="O223" s="645">
        <f t="shared" si="857"/>
        <v>0</v>
      </c>
      <c r="P223" s="645">
        <f t="shared" si="857"/>
        <v>0</v>
      </c>
      <c r="Q223" s="645">
        <f t="shared" si="857"/>
        <v>2.0434000000000004E-2</v>
      </c>
      <c r="R223" s="645">
        <f t="shared" si="857"/>
        <v>2.0506000000000003E-2</v>
      </c>
      <c r="S223" s="645">
        <f t="shared" si="857"/>
        <v>2.0569000000000004E-2</v>
      </c>
      <c r="T223" s="645">
        <f t="shared" si="857"/>
        <v>2.0620000000000003E-2</v>
      </c>
      <c r="U223" s="645">
        <f t="shared" si="857"/>
        <v>2.0666000000000004E-2</v>
      </c>
      <c r="V223" s="645">
        <f t="shared" si="857"/>
        <v>2.0719000000000005E-2</v>
      </c>
      <c r="W223" s="645">
        <f t="shared" si="857"/>
        <v>2.0757000000000005E-2</v>
      </c>
      <c r="X223" s="645">
        <f t="shared" si="857"/>
        <v>2.0795000000000004E-2</v>
      </c>
      <c r="Y223" s="645">
        <f t="shared" si="857"/>
        <v>2.0850000000000004E-2</v>
      </c>
      <c r="Z223" s="645">
        <f t="shared" si="857"/>
        <v>2.0888000000000004E-2</v>
      </c>
      <c r="AA223" s="645">
        <f t="shared" si="857"/>
        <v>2.0954000000000004E-2</v>
      </c>
      <c r="AB223" s="645">
        <f t="shared" si="857"/>
        <v>2.1024000000000004E-2</v>
      </c>
      <c r="AC223" s="645">
        <f t="shared" si="857"/>
        <v>2.1091000000000006E-2</v>
      </c>
      <c r="AD223" s="645">
        <f t="shared" si="857"/>
        <v>2.1134000000000007E-2</v>
      </c>
      <c r="AE223" s="645">
        <f t="shared" si="857"/>
        <v>2.1205000000000009E-2</v>
      </c>
      <c r="AF223" s="645">
        <f t="shared" si="857"/>
        <v>2.127900000000001E-2</v>
      </c>
      <c r="AG223" s="645">
        <f t="shared" si="857"/>
        <v>2.1316000000000009E-2</v>
      </c>
      <c r="AH223" s="645">
        <f t="shared" si="857"/>
        <v>2.1367000000000008E-2</v>
      </c>
      <c r="AI223" s="645">
        <f t="shared" si="857"/>
        <v>2.1421000000000006E-2</v>
      </c>
      <c r="AJ223" s="645">
        <f t="shared" si="857"/>
        <v>2.1470000000000006E-2</v>
      </c>
      <c r="AK223" s="645">
        <f t="shared" ref="AK223:CV223" si="858" xml:space="preserve"> AK$219</f>
        <v>2.1516000000000007E-2</v>
      </c>
      <c r="AL223" s="645">
        <f t="shared" si="858"/>
        <v>2.1570000000000006E-2</v>
      </c>
      <c r="AM223" s="645">
        <f t="shared" si="858"/>
        <v>2.1639000000000005E-2</v>
      </c>
      <c r="AN223" s="645">
        <f t="shared" si="858"/>
        <v>2.1709000000000006E-2</v>
      </c>
      <c r="AO223" s="645">
        <f t="shared" si="858"/>
        <v>2.1772000000000007E-2</v>
      </c>
      <c r="AP223" s="645">
        <f t="shared" si="858"/>
        <v>2.1813000000000006E-2</v>
      </c>
      <c r="AQ223" s="645">
        <f t="shared" si="858"/>
        <v>2.1858000000000006E-2</v>
      </c>
      <c r="AR223" s="645">
        <f t="shared" si="858"/>
        <v>2.1913000000000005E-2</v>
      </c>
      <c r="AS223" s="645">
        <f t="shared" si="858"/>
        <v>2.1986000000000006E-2</v>
      </c>
      <c r="AT223" s="645">
        <f t="shared" si="858"/>
        <v>2.2041000000000005E-2</v>
      </c>
      <c r="AU223" s="645">
        <f t="shared" si="858"/>
        <v>2.2089000000000004E-2</v>
      </c>
      <c r="AV223" s="645">
        <f t="shared" si="858"/>
        <v>2.2148000000000004E-2</v>
      </c>
      <c r="AW223" s="645">
        <f t="shared" si="858"/>
        <v>2.2216000000000003E-2</v>
      </c>
      <c r="AX223" s="645">
        <f t="shared" si="858"/>
        <v>2.2282000000000003E-2</v>
      </c>
      <c r="AY223" s="645">
        <f t="shared" si="858"/>
        <v>2.2351000000000003E-2</v>
      </c>
      <c r="AZ223" s="645">
        <f t="shared" si="858"/>
        <v>2.2409000000000002E-2</v>
      </c>
      <c r="BA223" s="645">
        <f t="shared" si="858"/>
        <v>2.2445000000000003E-2</v>
      </c>
      <c r="BB223" s="645">
        <f t="shared" si="858"/>
        <v>2.2489000000000002E-2</v>
      </c>
      <c r="BC223" s="645">
        <f t="shared" si="858"/>
        <v>2.2535000000000003E-2</v>
      </c>
      <c r="BD223" s="645">
        <f t="shared" si="858"/>
        <v>2.2607000000000002E-2</v>
      </c>
      <c r="BE223" s="645">
        <f t="shared" si="858"/>
        <v>0</v>
      </c>
      <c r="BF223" s="645">
        <f t="shared" si="858"/>
        <v>0</v>
      </c>
      <c r="BG223" s="645">
        <f t="shared" si="858"/>
        <v>0</v>
      </c>
      <c r="BH223" s="645">
        <f t="shared" si="858"/>
        <v>0</v>
      </c>
      <c r="BI223" s="645">
        <f t="shared" si="858"/>
        <v>0</v>
      </c>
      <c r="BJ223" s="645">
        <f t="shared" si="858"/>
        <v>0</v>
      </c>
      <c r="BK223" s="645">
        <f t="shared" si="858"/>
        <v>0</v>
      </c>
      <c r="BL223" s="645">
        <f t="shared" si="858"/>
        <v>0</v>
      </c>
      <c r="BM223" s="645">
        <f t="shared" si="858"/>
        <v>0</v>
      </c>
      <c r="BN223" s="645">
        <f t="shared" si="858"/>
        <v>0</v>
      </c>
      <c r="BO223" s="645">
        <f t="shared" si="858"/>
        <v>0</v>
      </c>
      <c r="BP223" s="645">
        <f t="shared" si="858"/>
        <v>0</v>
      </c>
      <c r="BQ223" s="645">
        <f t="shared" si="858"/>
        <v>0</v>
      </c>
      <c r="BR223" s="645">
        <f t="shared" si="858"/>
        <v>0</v>
      </c>
      <c r="BS223" s="645">
        <f t="shared" si="858"/>
        <v>0</v>
      </c>
      <c r="BT223" s="645">
        <f t="shared" si="858"/>
        <v>0</v>
      </c>
      <c r="BU223" s="645">
        <f t="shared" si="858"/>
        <v>0</v>
      </c>
      <c r="BV223" s="645">
        <f t="shared" si="858"/>
        <v>0</v>
      </c>
      <c r="BW223" s="645">
        <f t="shared" si="858"/>
        <v>0</v>
      </c>
      <c r="BX223" s="645">
        <f t="shared" si="858"/>
        <v>0</v>
      </c>
      <c r="BY223" s="645">
        <f t="shared" si="858"/>
        <v>0</v>
      </c>
      <c r="BZ223" s="645">
        <f t="shared" si="858"/>
        <v>0</v>
      </c>
      <c r="CA223" s="645">
        <f t="shared" si="858"/>
        <v>0</v>
      </c>
      <c r="CB223" s="645">
        <f t="shared" si="858"/>
        <v>0</v>
      </c>
      <c r="CC223" s="645">
        <f t="shared" si="858"/>
        <v>0</v>
      </c>
      <c r="CD223" s="645">
        <f t="shared" si="858"/>
        <v>0</v>
      </c>
      <c r="CE223" s="645">
        <f t="shared" si="858"/>
        <v>0</v>
      </c>
      <c r="CF223" s="645">
        <f t="shared" si="858"/>
        <v>0</v>
      </c>
      <c r="CG223" s="645">
        <f t="shared" si="858"/>
        <v>0</v>
      </c>
      <c r="CH223" s="645">
        <f t="shared" si="858"/>
        <v>0</v>
      </c>
      <c r="CI223" s="645">
        <f t="shared" si="858"/>
        <v>0</v>
      </c>
      <c r="CJ223" s="645">
        <f t="shared" si="858"/>
        <v>0</v>
      </c>
      <c r="CK223" s="645">
        <f t="shared" si="858"/>
        <v>0</v>
      </c>
      <c r="CL223" s="645">
        <f t="shared" si="858"/>
        <v>0</v>
      </c>
      <c r="CM223" s="645">
        <f t="shared" si="858"/>
        <v>0</v>
      </c>
      <c r="CN223" s="645">
        <f t="shared" si="858"/>
        <v>0</v>
      </c>
      <c r="CO223" s="645">
        <f t="shared" si="858"/>
        <v>0</v>
      </c>
      <c r="CP223" s="645">
        <f t="shared" si="858"/>
        <v>0</v>
      </c>
      <c r="CQ223" s="645">
        <f t="shared" si="858"/>
        <v>0</v>
      </c>
      <c r="CR223" s="645">
        <f t="shared" si="858"/>
        <v>0</v>
      </c>
      <c r="CS223" s="645">
        <f t="shared" si="858"/>
        <v>0</v>
      </c>
      <c r="CT223" s="645">
        <f t="shared" si="858"/>
        <v>0</v>
      </c>
      <c r="CU223" s="645">
        <f t="shared" si="858"/>
        <v>0</v>
      </c>
      <c r="CV223" s="645">
        <f t="shared" si="858"/>
        <v>0</v>
      </c>
      <c r="CW223" s="645">
        <f t="shared" ref="CW223:FH223" si="859" xml:space="preserve"> CW$219</f>
        <v>0</v>
      </c>
      <c r="CX223" s="645">
        <f t="shared" si="859"/>
        <v>0</v>
      </c>
      <c r="CY223" s="645">
        <f t="shared" si="859"/>
        <v>0</v>
      </c>
      <c r="CZ223" s="645">
        <f t="shared" si="859"/>
        <v>0</v>
      </c>
      <c r="DA223" s="645">
        <f t="shared" si="859"/>
        <v>0</v>
      </c>
      <c r="DB223" s="645">
        <f t="shared" si="859"/>
        <v>0</v>
      </c>
      <c r="DC223" s="645">
        <f t="shared" si="859"/>
        <v>0</v>
      </c>
      <c r="DD223" s="645">
        <f t="shared" si="859"/>
        <v>0</v>
      </c>
      <c r="DE223" s="645">
        <f t="shared" si="859"/>
        <v>0</v>
      </c>
      <c r="DF223" s="645">
        <f t="shared" si="859"/>
        <v>0</v>
      </c>
      <c r="DG223" s="645">
        <f t="shared" si="859"/>
        <v>0</v>
      </c>
      <c r="DH223" s="645">
        <f t="shared" si="859"/>
        <v>0</v>
      </c>
      <c r="DI223" s="645">
        <f t="shared" si="859"/>
        <v>0</v>
      </c>
      <c r="DJ223" s="645">
        <f t="shared" si="859"/>
        <v>0</v>
      </c>
      <c r="DK223" s="645">
        <f t="shared" si="859"/>
        <v>0</v>
      </c>
      <c r="DL223" s="645">
        <f t="shared" si="859"/>
        <v>0</v>
      </c>
      <c r="DM223" s="645">
        <f t="shared" si="859"/>
        <v>0</v>
      </c>
      <c r="DN223" s="645">
        <f t="shared" si="859"/>
        <v>0</v>
      </c>
      <c r="DO223" s="645">
        <f t="shared" si="859"/>
        <v>0</v>
      </c>
      <c r="DP223" s="645">
        <f t="shared" si="859"/>
        <v>0</v>
      </c>
      <c r="DQ223" s="645">
        <f t="shared" si="859"/>
        <v>0</v>
      </c>
      <c r="DR223" s="645">
        <f t="shared" si="859"/>
        <v>0</v>
      </c>
      <c r="DS223" s="645">
        <f t="shared" si="859"/>
        <v>0</v>
      </c>
      <c r="DT223" s="645">
        <f t="shared" si="859"/>
        <v>0</v>
      </c>
      <c r="DU223" s="645">
        <f t="shared" si="859"/>
        <v>0</v>
      </c>
      <c r="DV223" s="645">
        <f t="shared" si="859"/>
        <v>0</v>
      </c>
      <c r="DW223" s="645">
        <f t="shared" si="859"/>
        <v>0</v>
      </c>
      <c r="DX223" s="645">
        <f t="shared" si="859"/>
        <v>0</v>
      </c>
      <c r="DY223" s="645">
        <f t="shared" si="859"/>
        <v>0</v>
      </c>
      <c r="DZ223" s="645">
        <f t="shared" si="859"/>
        <v>0</v>
      </c>
      <c r="EA223" s="645">
        <f t="shared" si="859"/>
        <v>0</v>
      </c>
      <c r="EB223" s="645">
        <f t="shared" si="859"/>
        <v>0</v>
      </c>
      <c r="EC223" s="645">
        <f t="shared" si="859"/>
        <v>0</v>
      </c>
      <c r="ED223" s="645">
        <f t="shared" si="859"/>
        <v>0</v>
      </c>
      <c r="EE223" s="645">
        <f t="shared" si="859"/>
        <v>0</v>
      </c>
      <c r="EF223" s="645">
        <f t="shared" si="859"/>
        <v>0</v>
      </c>
      <c r="EG223" s="645">
        <f t="shared" si="859"/>
        <v>0</v>
      </c>
      <c r="EH223" s="645">
        <f t="shared" si="859"/>
        <v>0</v>
      </c>
      <c r="EI223" s="645">
        <f t="shared" si="859"/>
        <v>0</v>
      </c>
      <c r="EJ223" s="645">
        <f t="shared" si="859"/>
        <v>0</v>
      </c>
      <c r="EK223" s="645">
        <f t="shared" si="859"/>
        <v>0</v>
      </c>
      <c r="EL223" s="645">
        <f t="shared" si="859"/>
        <v>0</v>
      </c>
      <c r="EM223" s="645">
        <f t="shared" si="859"/>
        <v>0</v>
      </c>
      <c r="EN223" s="645">
        <f t="shared" si="859"/>
        <v>0</v>
      </c>
      <c r="EO223" s="645">
        <f t="shared" si="859"/>
        <v>0</v>
      </c>
      <c r="EP223" s="645">
        <f t="shared" si="859"/>
        <v>0</v>
      </c>
      <c r="EQ223" s="645">
        <f t="shared" si="859"/>
        <v>0</v>
      </c>
      <c r="ER223" s="645">
        <f t="shared" si="859"/>
        <v>0</v>
      </c>
      <c r="ES223" s="645">
        <f t="shared" si="859"/>
        <v>0</v>
      </c>
      <c r="ET223" s="645">
        <f t="shared" si="859"/>
        <v>0</v>
      </c>
      <c r="EU223" s="645">
        <f t="shared" si="859"/>
        <v>0</v>
      </c>
      <c r="EV223" s="645">
        <f t="shared" si="859"/>
        <v>0</v>
      </c>
      <c r="EW223" s="645">
        <f t="shared" si="859"/>
        <v>0</v>
      </c>
      <c r="EX223" s="645">
        <f t="shared" si="859"/>
        <v>0</v>
      </c>
      <c r="EY223" s="645">
        <f t="shared" si="859"/>
        <v>0</v>
      </c>
      <c r="EZ223" s="645">
        <f t="shared" si="859"/>
        <v>0</v>
      </c>
      <c r="FA223" s="645">
        <f t="shared" si="859"/>
        <v>0</v>
      </c>
      <c r="FB223" s="645">
        <f t="shared" si="859"/>
        <v>0</v>
      </c>
      <c r="FC223" s="645">
        <f t="shared" si="859"/>
        <v>0</v>
      </c>
      <c r="FD223" s="645">
        <f t="shared" si="859"/>
        <v>0</v>
      </c>
      <c r="FE223" s="645">
        <f t="shared" si="859"/>
        <v>0</v>
      </c>
      <c r="FF223" s="645">
        <f t="shared" si="859"/>
        <v>0</v>
      </c>
      <c r="FG223" s="645">
        <f t="shared" si="859"/>
        <v>0</v>
      </c>
      <c r="FH223" s="645">
        <f t="shared" si="859"/>
        <v>0</v>
      </c>
      <c r="FI223" s="645">
        <f t="shared" ref="FI223:GJ223" si="860" xml:space="preserve"> FI$219</f>
        <v>0</v>
      </c>
      <c r="FJ223" s="645">
        <f t="shared" si="860"/>
        <v>0</v>
      </c>
      <c r="FK223" s="645">
        <f t="shared" si="860"/>
        <v>0</v>
      </c>
      <c r="FL223" s="645">
        <f t="shared" si="860"/>
        <v>0</v>
      </c>
      <c r="FM223" s="645">
        <f t="shared" si="860"/>
        <v>0</v>
      </c>
      <c r="FN223" s="645">
        <f t="shared" si="860"/>
        <v>0</v>
      </c>
      <c r="FO223" s="645">
        <f t="shared" si="860"/>
        <v>0</v>
      </c>
      <c r="FP223" s="645">
        <f t="shared" si="860"/>
        <v>0</v>
      </c>
      <c r="FQ223" s="645">
        <f t="shared" si="860"/>
        <v>0</v>
      </c>
      <c r="FR223" s="645">
        <f t="shared" si="860"/>
        <v>0</v>
      </c>
      <c r="FS223" s="645">
        <f t="shared" si="860"/>
        <v>0</v>
      </c>
      <c r="FT223" s="645">
        <f t="shared" si="860"/>
        <v>0</v>
      </c>
      <c r="FU223" s="645">
        <f t="shared" si="860"/>
        <v>0</v>
      </c>
      <c r="FV223" s="645">
        <f t="shared" si="860"/>
        <v>0</v>
      </c>
      <c r="FW223" s="645">
        <f t="shared" si="860"/>
        <v>0</v>
      </c>
      <c r="FX223" s="645">
        <f t="shared" si="860"/>
        <v>0</v>
      </c>
      <c r="FY223" s="645">
        <f t="shared" si="860"/>
        <v>0</v>
      </c>
      <c r="FZ223" s="645">
        <f t="shared" si="860"/>
        <v>0</v>
      </c>
      <c r="GA223" s="645">
        <f t="shared" si="860"/>
        <v>0</v>
      </c>
      <c r="GB223" s="645">
        <f t="shared" si="860"/>
        <v>0</v>
      </c>
      <c r="GC223" s="645">
        <f t="shared" si="860"/>
        <v>0</v>
      </c>
      <c r="GD223" s="645">
        <f t="shared" si="860"/>
        <v>0</v>
      </c>
      <c r="GE223" s="645">
        <f t="shared" si="860"/>
        <v>0</v>
      </c>
      <c r="GF223" s="645">
        <f t="shared" si="860"/>
        <v>0</v>
      </c>
      <c r="GG223" s="645">
        <f t="shared" si="860"/>
        <v>0</v>
      </c>
      <c r="GH223" s="645">
        <f t="shared" si="860"/>
        <v>0</v>
      </c>
      <c r="GI223" s="645">
        <f t="shared" si="860"/>
        <v>0</v>
      </c>
      <c r="GJ223" s="645">
        <f t="shared" si="860"/>
        <v>0</v>
      </c>
    </row>
    <row r="224" spans="1:192" s="679" customFormat="1" ht="13" customHeight="1" x14ac:dyDescent="0.25">
      <c r="A224" s="656"/>
      <c r="B224" s="656"/>
      <c r="C224" s="656"/>
      <c r="D224" s="656"/>
      <c r="E224" s="680" t="str">
        <f xml:space="preserve"> Time!E$172</f>
        <v>Days in period</v>
      </c>
      <c r="F224" s="680">
        <f xml:space="preserve"> Time!F$172</f>
        <v>0</v>
      </c>
      <c r="G224" s="680" t="str">
        <f xml:space="preserve"> Time!G$172</f>
        <v>days</v>
      </c>
      <c r="H224" s="680">
        <f xml:space="preserve"> Time!H$172</f>
        <v>0</v>
      </c>
      <c r="I224" s="680">
        <f xml:space="preserve"> Time!I$172</f>
        <v>0</v>
      </c>
      <c r="J224" s="680">
        <f xml:space="preserve"> Time!J$172</f>
        <v>181</v>
      </c>
      <c r="K224" s="680">
        <f xml:space="preserve"> Time!K$172</f>
        <v>184</v>
      </c>
      <c r="L224" s="680">
        <f xml:space="preserve"> Time!L$172</f>
        <v>181</v>
      </c>
      <c r="M224" s="680">
        <f xml:space="preserve"> Time!M$172</f>
        <v>184</v>
      </c>
      <c r="N224" s="680">
        <f xml:space="preserve"> Time!N$172</f>
        <v>181</v>
      </c>
      <c r="O224" s="680">
        <f xml:space="preserve"> Time!O$172</f>
        <v>184</v>
      </c>
      <c r="P224" s="680">
        <f xml:space="preserve"> Time!P$172</f>
        <v>182</v>
      </c>
      <c r="Q224" s="680">
        <f xml:space="preserve"> Time!Q$172</f>
        <v>184</v>
      </c>
      <c r="R224" s="680">
        <f xml:space="preserve"> Time!R$172</f>
        <v>181</v>
      </c>
      <c r="S224" s="680">
        <f xml:space="preserve"> Time!S$172</f>
        <v>184</v>
      </c>
      <c r="T224" s="680">
        <f xml:space="preserve"> Time!T$172</f>
        <v>181</v>
      </c>
      <c r="U224" s="680">
        <f xml:space="preserve"> Time!U$172</f>
        <v>184</v>
      </c>
      <c r="V224" s="680">
        <f xml:space="preserve"> Time!V$172</f>
        <v>181</v>
      </c>
      <c r="W224" s="680">
        <f xml:space="preserve"> Time!W$172</f>
        <v>184</v>
      </c>
      <c r="X224" s="680">
        <f xml:space="preserve"> Time!X$172</f>
        <v>182</v>
      </c>
      <c r="Y224" s="680">
        <f xml:space="preserve"> Time!Y$172</f>
        <v>184</v>
      </c>
      <c r="Z224" s="680">
        <f xml:space="preserve"> Time!Z$172</f>
        <v>181</v>
      </c>
      <c r="AA224" s="680">
        <f xml:space="preserve"> Time!AA$172</f>
        <v>184</v>
      </c>
      <c r="AB224" s="680">
        <f xml:space="preserve"> Time!AB$172</f>
        <v>181</v>
      </c>
      <c r="AC224" s="680">
        <f xml:space="preserve"> Time!AC$172</f>
        <v>184</v>
      </c>
      <c r="AD224" s="680">
        <f xml:space="preserve"> Time!AD$172</f>
        <v>181</v>
      </c>
      <c r="AE224" s="680">
        <f xml:space="preserve"> Time!AE$172</f>
        <v>184</v>
      </c>
      <c r="AF224" s="680">
        <f xml:space="preserve"> Time!AF$172</f>
        <v>182</v>
      </c>
      <c r="AG224" s="680">
        <f xml:space="preserve"> Time!AG$172</f>
        <v>184</v>
      </c>
      <c r="AH224" s="680">
        <f xml:space="preserve"> Time!AH$172</f>
        <v>181</v>
      </c>
      <c r="AI224" s="680">
        <f xml:space="preserve"> Time!AI$172</f>
        <v>184</v>
      </c>
      <c r="AJ224" s="680">
        <f xml:space="preserve"> Time!AJ$172</f>
        <v>181</v>
      </c>
      <c r="AK224" s="680">
        <f xml:space="preserve"> Time!AK$172</f>
        <v>184</v>
      </c>
      <c r="AL224" s="680">
        <f xml:space="preserve"> Time!AL$172</f>
        <v>181</v>
      </c>
      <c r="AM224" s="680">
        <f xml:space="preserve"> Time!AM$172</f>
        <v>184</v>
      </c>
      <c r="AN224" s="680">
        <f xml:space="preserve"> Time!AN$172</f>
        <v>182</v>
      </c>
      <c r="AO224" s="680">
        <f xml:space="preserve"> Time!AO$172</f>
        <v>184</v>
      </c>
      <c r="AP224" s="680">
        <f xml:space="preserve"> Time!AP$172</f>
        <v>181</v>
      </c>
      <c r="AQ224" s="680">
        <f xml:space="preserve"> Time!AQ$172</f>
        <v>184</v>
      </c>
      <c r="AR224" s="680">
        <f xml:space="preserve"> Time!AR$172</f>
        <v>181</v>
      </c>
      <c r="AS224" s="680">
        <f xml:space="preserve"> Time!AS$172</f>
        <v>184</v>
      </c>
      <c r="AT224" s="680">
        <f xml:space="preserve"> Time!AT$172</f>
        <v>181</v>
      </c>
      <c r="AU224" s="680">
        <f xml:space="preserve"> Time!AU$172</f>
        <v>184</v>
      </c>
      <c r="AV224" s="680">
        <f xml:space="preserve"> Time!AV$172</f>
        <v>182</v>
      </c>
      <c r="AW224" s="680">
        <f xml:space="preserve"> Time!AW$172</f>
        <v>184</v>
      </c>
      <c r="AX224" s="680">
        <f xml:space="preserve"> Time!AX$172</f>
        <v>181</v>
      </c>
      <c r="AY224" s="680">
        <f xml:space="preserve"> Time!AY$172</f>
        <v>184</v>
      </c>
      <c r="AZ224" s="680">
        <f xml:space="preserve"> Time!AZ$172</f>
        <v>181</v>
      </c>
      <c r="BA224" s="680">
        <f xml:space="preserve"> Time!BA$172</f>
        <v>184</v>
      </c>
      <c r="BB224" s="680">
        <f xml:space="preserve"> Time!BB$172</f>
        <v>181</v>
      </c>
      <c r="BC224" s="680">
        <f xml:space="preserve"> Time!BC$172</f>
        <v>184</v>
      </c>
      <c r="BD224" s="680">
        <f xml:space="preserve"> Time!BD$172</f>
        <v>182</v>
      </c>
      <c r="BE224" s="680">
        <f xml:space="preserve"> Time!BE$172</f>
        <v>184</v>
      </c>
      <c r="BF224" s="680">
        <f xml:space="preserve"> Time!BF$172</f>
        <v>181</v>
      </c>
      <c r="BG224" s="680">
        <f xml:space="preserve"> Time!BG$172</f>
        <v>184</v>
      </c>
      <c r="BH224" s="680">
        <f xml:space="preserve"> Time!BH$172</f>
        <v>181</v>
      </c>
      <c r="BI224" s="680">
        <f xml:space="preserve"> Time!BI$172</f>
        <v>184</v>
      </c>
      <c r="BJ224" s="680">
        <f xml:space="preserve"> Time!BJ$172</f>
        <v>181</v>
      </c>
      <c r="BK224" s="680">
        <f xml:space="preserve"> Time!BK$172</f>
        <v>184</v>
      </c>
      <c r="BL224" s="680">
        <f xml:space="preserve"> Time!BL$172</f>
        <v>182</v>
      </c>
      <c r="BM224" s="680">
        <f xml:space="preserve"> Time!BM$172</f>
        <v>184</v>
      </c>
      <c r="BN224" s="680">
        <f xml:space="preserve"> Time!BN$172</f>
        <v>181</v>
      </c>
      <c r="BO224" s="680">
        <f xml:space="preserve"> Time!BO$172</f>
        <v>184</v>
      </c>
      <c r="BP224" s="680">
        <f xml:space="preserve"> Time!BP$172</f>
        <v>181</v>
      </c>
      <c r="BQ224" s="680">
        <f xml:space="preserve"> Time!BQ$172</f>
        <v>184</v>
      </c>
      <c r="BR224" s="680">
        <f xml:space="preserve"> Time!BR$172</f>
        <v>181</v>
      </c>
      <c r="BS224" s="680">
        <f xml:space="preserve"> Time!BS$172</f>
        <v>184</v>
      </c>
      <c r="BT224" s="680">
        <f xml:space="preserve"> Time!BT$172</f>
        <v>182</v>
      </c>
      <c r="BU224" s="680">
        <f xml:space="preserve"> Time!BU$172</f>
        <v>184</v>
      </c>
      <c r="BV224" s="680">
        <f xml:space="preserve"> Time!BV$172</f>
        <v>181</v>
      </c>
      <c r="BW224" s="680">
        <f xml:space="preserve"> Time!BW$172</f>
        <v>184</v>
      </c>
      <c r="BX224" s="680">
        <f xml:space="preserve"> Time!BX$172</f>
        <v>181</v>
      </c>
      <c r="BY224" s="680">
        <f xml:space="preserve"> Time!BY$172</f>
        <v>184</v>
      </c>
      <c r="BZ224" s="680">
        <f xml:space="preserve"> Time!BZ$172</f>
        <v>181</v>
      </c>
      <c r="CA224" s="680">
        <f xml:space="preserve"> Time!CA$172</f>
        <v>184</v>
      </c>
      <c r="CB224" s="680">
        <f xml:space="preserve"> Time!CB$172</f>
        <v>182</v>
      </c>
      <c r="CC224" s="680">
        <f xml:space="preserve"> Time!CC$172</f>
        <v>184</v>
      </c>
      <c r="CD224" s="680">
        <f xml:space="preserve"> Time!CD$172</f>
        <v>181</v>
      </c>
      <c r="CE224" s="680">
        <f xml:space="preserve"> Time!CE$172</f>
        <v>184</v>
      </c>
      <c r="CF224" s="680">
        <f xml:space="preserve"> Time!CF$172</f>
        <v>181</v>
      </c>
      <c r="CG224" s="680">
        <f xml:space="preserve"> Time!CG$172</f>
        <v>184</v>
      </c>
      <c r="CH224" s="680">
        <f xml:space="preserve"> Time!CH$172</f>
        <v>181</v>
      </c>
      <c r="CI224" s="680">
        <f xml:space="preserve"> Time!CI$172</f>
        <v>184</v>
      </c>
      <c r="CJ224" s="680">
        <f xml:space="preserve"> Time!CJ$172</f>
        <v>182</v>
      </c>
      <c r="CK224" s="680">
        <f xml:space="preserve"> Time!CK$172</f>
        <v>184</v>
      </c>
      <c r="CL224" s="680">
        <f xml:space="preserve"> Time!CL$172</f>
        <v>181</v>
      </c>
      <c r="CM224" s="680">
        <f xml:space="preserve"> Time!CM$172</f>
        <v>184</v>
      </c>
      <c r="CN224" s="680">
        <f xml:space="preserve"> Time!CN$172</f>
        <v>181</v>
      </c>
      <c r="CO224" s="680">
        <f xml:space="preserve"> Time!CO$172</f>
        <v>184</v>
      </c>
      <c r="CP224" s="680">
        <f xml:space="preserve"> Time!CP$172</f>
        <v>181</v>
      </c>
      <c r="CQ224" s="680">
        <f xml:space="preserve"> Time!CQ$172</f>
        <v>184</v>
      </c>
      <c r="CR224" s="680">
        <f xml:space="preserve"> Time!CR$172</f>
        <v>182</v>
      </c>
      <c r="CS224" s="680">
        <f xml:space="preserve"> Time!CS$172</f>
        <v>184</v>
      </c>
      <c r="CT224" s="680">
        <f xml:space="preserve"> Time!CT$172</f>
        <v>181</v>
      </c>
      <c r="CU224" s="680">
        <f xml:space="preserve"> Time!CU$172</f>
        <v>184</v>
      </c>
      <c r="CV224" s="680">
        <f xml:space="preserve"> Time!CV$172</f>
        <v>181</v>
      </c>
      <c r="CW224" s="680">
        <f xml:space="preserve"> Time!CW$172</f>
        <v>184</v>
      </c>
      <c r="CX224" s="680">
        <f xml:space="preserve"> Time!CX$172</f>
        <v>181</v>
      </c>
      <c r="CY224" s="680">
        <f xml:space="preserve"> Time!CY$172</f>
        <v>184</v>
      </c>
      <c r="CZ224" s="680">
        <f xml:space="preserve"> Time!CZ$172</f>
        <v>182</v>
      </c>
      <c r="DA224" s="680">
        <f xml:space="preserve"> Time!DA$172</f>
        <v>184</v>
      </c>
      <c r="DB224" s="680">
        <f xml:space="preserve"> Time!DB$172</f>
        <v>181</v>
      </c>
      <c r="DC224" s="680">
        <f xml:space="preserve"> Time!DC$172</f>
        <v>184</v>
      </c>
      <c r="DD224" s="680">
        <f xml:space="preserve"> Time!DD$172</f>
        <v>181</v>
      </c>
      <c r="DE224" s="680">
        <f xml:space="preserve"> Time!DE$172</f>
        <v>184</v>
      </c>
      <c r="DF224" s="680">
        <f xml:space="preserve"> Time!DF$172</f>
        <v>181</v>
      </c>
      <c r="DG224" s="680">
        <f xml:space="preserve"> Time!DG$172</f>
        <v>184</v>
      </c>
      <c r="DH224" s="680">
        <f xml:space="preserve"> Time!DH$172</f>
        <v>182</v>
      </c>
      <c r="DI224" s="680">
        <f xml:space="preserve"> Time!DI$172</f>
        <v>184</v>
      </c>
      <c r="DJ224" s="680">
        <f xml:space="preserve"> Time!DJ$172</f>
        <v>181</v>
      </c>
      <c r="DK224" s="680">
        <f xml:space="preserve"> Time!DK$172</f>
        <v>184</v>
      </c>
      <c r="DL224" s="680">
        <f xml:space="preserve"> Time!DL$172</f>
        <v>181</v>
      </c>
      <c r="DM224" s="680">
        <f xml:space="preserve"> Time!DM$172</f>
        <v>184</v>
      </c>
      <c r="DN224" s="680">
        <f xml:space="preserve"> Time!DN$172</f>
        <v>181</v>
      </c>
      <c r="DO224" s="680">
        <f xml:space="preserve"> Time!DO$172</f>
        <v>184</v>
      </c>
      <c r="DP224" s="680">
        <f xml:space="preserve"> Time!DP$172</f>
        <v>182</v>
      </c>
      <c r="DQ224" s="680">
        <f xml:space="preserve"> Time!DQ$172</f>
        <v>184</v>
      </c>
      <c r="DR224" s="680">
        <f xml:space="preserve"> Time!DR$172</f>
        <v>181</v>
      </c>
      <c r="DS224" s="680">
        <f xml:space="preserve"> Time!DS$172</f>
        <v>184</v>
      </c>
      <c r="DT224" s="680">
        <f xml:space="preserve"> Time!DT$172</f>
        <v>181</v>
      </c>
      <c r="DU224" s="680">
        <f xml:space="preserve"> Time!DU$172</f>
        <v>184</v>
      </c>
      <c r="DV224" s="680">
        <f xml:space="preserve"> Time!DV$172</f>
        <v>181</v>
      </c>
      <c r="DW224" s="680">
        <f xml:space="preserve"> Time!DW$172</f>
        <v>184</v>
      </c>
      <c r="DX224" s="680">
        <f xml:space="preserve"> Time!DX$172</f>
        <v>182</v>
      </c>
      <c r="DY224" s="680">
        <f xml:space="preserve"> Time!DY$172</f>
        <v>184</v>
      </c>
      <c r="DZ224" s="680">
        <f xml:space="preserve"> Time!DZ$172</f>
        <v>181</v>
      </c>
      <c r="EA224" s="680">
        <f xml:space="preserve"> Time!EA$172</f>
        <v>184</v>
      </c>
      <c r="EB224" s="680">
        <f xml:space="preserve"> Time!EB$172</f>
        <v>181</v>
      </c>
      <c r="EC224" s="680">
        <f xml:space="preserve"> Time!EC$172</f>
        <v>184</v>
      </c>
      <c r="ED224" s="680">
        <f xml:space="preserve"> Time!ED$172</f>
        <v>181</v>
      </c>
      <c r="EE224" s="680">
        <f xml:space="preserve"> Time!EE$172</f>
        <v>184</v>
      </c>
      <c r="EF224" s="680">
        <f xml:space="preserve"> Time!EF$172</f>
        <v>182</v>
      </c>
      <c r="EG224" s="680">
        <f xml:space="preserve"> Time!EG$172</f>
        <v>184</v>
      </c>
      <c r="EH224" s="680">
        <f xml:space="preserve"> Time!EH$172</f>
        <v>181</v>
      </c>
      <c r="EI224" s="680">
        <f xml:space="preserve"> Time!EI$172</f>
        <v>184</v>
      </c>
      <c r="EJ224" s="680">
        <f xml:space="preserve"> Time!EJ$172</f>
        <v>181</v>
      </c>
      <c r="EK224" s="680">
        <f xml:space="preserve"> Time!EK$172</f>
        <v>184</v>
      </c>
      <c r="EL224" s="680">
        <f xml:space="preserve"> Time!EL$172</f>
        <v>181</v>
      </c>
      <c r="EM224" s="680">
        <f xml:space="preserve"> Time!EM$172</f>
        <v>184</v>
      </c>
      <c r="EN224" s="680">
        <f xml:space="preserve"> Time!EN$172</f>
        <v>182</v>
      </c>
      <c r="EO224" s="680">
        <f xml:space="preserve"> Time!EO$172</f>
        <v>184</v>
      </c>
      <c r="EP224" s="680">
        <f xml:space="preserve"> Time!EP$172</f>
        <v>181</v>
      </c>
      <c r="EQ224" s="680">
        <f xml:space="preserve"> Time!EQ$172</f>
        <v>184</v>
      </c>
      <c r="ER224" s="680">
        <f xml:space="preserve"> Time!ER$172</f>
        <v>181</v>
      </c>
      <c r="ES224" s="680">
        <f xml:space="preserve"> Time!ES$172</f>
        <v>184</v>
      </c>
      <c r="ET224" s="680">
        <f xml:space="preserve"> Time!ET$172</f>
        <v>181</v>
      </c>
      <c r="EU224" s="680">
        <f xml:space="preserve"> Time!EU$172</f>
        <v>184</v>
      </c>
      <c r="EV224" s="680">
        <f xml:space="preserve"> Time!EV$172</f>
        <v>182</v>
      </c>
      <c r="EW224" s="680">
        <f xml:space="preserve"> Time!EW$172</f>
        <v>184</v>
      </c>
      <c r="EX224" s="680">
        <f xml:space="preserve"> Time!EX$172</f>
        <v>181</v>
      </c>
      <c r="EY224" s="680">
        <f xml:space="preserve"> Time!EY$172</f>
        <v>184</v>
      </c>
      <c r="EZ224" s="680">
        <f xml:space="preserve"> Time!EZ$172</f>
        <v>181</v>
      </c>
      <c r="FA224" s="680">
        <f xml:space="preserve"> Time!FA$172</f>
        <v>184</v>
      </c>
      <c r="FB224" s="680">
        <f xml:space="preserve"> Time!FB$172</f>
        <v>181</v>
      </c>
      <c r="FC224" s="680">
        <f xml:space="preserve"> Time!FC$172</f>
        <v>184</v>
      </c>
      <c r="FD224" s="680">
        <f xml:space="preserve"> Time!FD$172</f>
        <v>182</v>
      </c>
      <c r="FE224" s="680">
        <f xml:space="preserve"> Time!FE$172</f>
        <v>184</v>
      </c>
      <c r="FF224" s="680">
        <f xml:space="preserve"> Time!FF$172</f>
        <v>181</v>
      </c>
      <c r="FG224" s="680">
        <f xml:space="preserve"> Time!FG$172</f>
        <v>184</v>
      </c>
      <c r="FH224" s="680">
        <f xml:space="preserve"> Time!FH$172</f>
        <v>181</v>
      </c>
      <c r="FI224" s="680">
        <f xml:space="preserve"> Time!FI$172</f>
        <v>184</v>
      </c>
      <c r="FJ224" s="680">
        <f xml:space="preserve"> Time!FJ$172</f>
        <v>181</v>
      </c>
      <c r="FK224" s="680">
        <f xml:space="preserve"> Time!FK$172</f>
        <v>184</v>
      </c>
      <c r="FL224" s="680">
        <f xml:space="preserve"> Time!FL$172</f>
        <v>181</v>
      </c>
      <c r="FM224" s="680">
        <f xml:space="preserve"> Time!FM$172</f>
        <v>184</v>
      </c>
      <c r="FN224" s="680">
        <f xml:space="preserve"> Time!FN$172</f>
        <v>181</v>
      </c>
      <c r="FO224" s="680">
        <f xml:space="preserve"> Time!FO$172</f>
        <v>184</v>
      </c>
      <c r="FP224" s="680">
        <f xml:space="preserve"> Time!FP$172</f>
        <v>181</v>
      </c>
      <c r="FQ224" s="680">
        <f xml:space="preserve"> Time!FQ$172</f>
        <v>184</v>
      </c>
      <c r="FR224" s="680">
        <f xml:space="preserve"> Time!FR$172</f>
        <v>181</v>
      </c>
      <c r="FS224" s="680">
        <f xml:space="preserve"> Time!FS$172</f>
        <v>184</v>
      </c>
      <c r="FT224" s="680">
        <f xml:space="preserve"> Time!FT$172</f>
        <v>182</v>
      </c>
      <c r="FU224" s="680">
        <f xml:space="preserve"> Time!FU$172</f>
        <v>184</v>
      </c>
      <c r="FV224" s="680">
        <f xml:space="preserve"> Time!FV$172</f>
        <v>181</v>
      </c>
      <c r="FW224" s="680">
        <f xml:space="preserve"> Time!FW$172</f>
        <v>184</v>
      </c>
      <c r="FX224" s="680">
        <f xml:space="preserve"> Time!FX$172</f>
        <v>181</v>
      </c>
      <c r="FY224" s="680">
        <f xml:space="preserve"> Time!FY$172</f>
        <v>184</v>
      </c>
      <c r="FZ224" s="680">
        <f xml:space="preserve"> Time!FZ$172</f>
        <v>181</v>
      </c>
      <c r="GA224" s="680">
        <f xml:space="preserve"> Time!GA$172</f>
        <v>184</v>
      </c>
      <c r="GB224" s="680">
        <f xml:space="preserve"> Time!GB$172</f>
        <v>182</v>
      </c>
      <c r="GC224" s="680">
        <f xml:space="preserve"> Time!GC$172</f>
        <v>184</v>
      </c>
      <c r="GD224" s="680">
        <f xml:space="preserve"> Time!GD$172</f>
        <v>181</v>
      </c>
      <c r="GE224" s="680">
        <f xml:space="preserve"> Time!GE$172</f>
        <v>184</v>
      </c>
      <c r="GF224" s="680">
        <f xml:space="preserve"> Time!GF$172</f>
        <v>181</v>
      </c>
      <c r="GG224" s="680">
        <f xml:space="preserve"> Time!GG$172</f>
        <v>184</v>
      </c>
      <c r="GH224" s="680">
        <f xml:space="preserve"> Time!GH$172</f>
        <v>181</v>
      </c>
      <c r="GI224" s="680">
        <f xml:space="preserve"> Time!GI$172</f>
        <v>184</v>
      </c>
      <c r="GJ224" s="680">
        <f xml:space="preserve"> Time!GJ$172</f>
        <v>182</v>
      </c>
    </row>
    <row r="225" spans="1:192" s="679" customFormat="1" ht="13" customHeight="1" x14ac:dyDescent="0.25">
      <c r="A225" s="656"/>
      <c r="B225" s="656"/>
      <c r="C225" s="656"/>
      <c r="D225" s="656"/>
      <c r="E225" s="680" t="str">
        <f xml:space="preserve"> Time!E$108</f>
        <v>Operating period flag</v>
      </c>
      <c r="F225" s="680">
        <f xml:space="preserve"> Time!F$108</f>
        <v>0</v>
      </c>
      <c r="G225" s="680" t="str">
        <f xml:space="preserve"> Time!G$108</f>
        <v>flag</v>
      </c>
      <c r="H225" s="680">
        <f xml:space="preserve"> Time!H$108</f>
        <v>40</v>
      </c>
      <c r="I225" s="680">
        <f xml:space="preserve"> Time!I$108</f>
        <v>0</v>
      </c>
      <c r="J225" s="680">
        <f xml:space="preserve"> Time!J$108</f>
        <v>0</v>
      </c>
      <c r="K225" s="680">
        <f xml:space="preserve"> Time!K$108</f>
        <v>0</v>
      </c>
      <c r="L225" s="680">
        <f xml:space="preserve"> Time!L$108</f>
        <v>0</v>
      </c>
      <c r="M225" s="680">
        <f xml:space="preserve"> Time!M$108</f>
        <v>0</v>
      </c>
      <c r="N225" s="680">
        <f xml:space="preserve"> Time!N$108</f>
        <v>0</v>
      </c>
      <c r="O225" s="680">
        <f xml:space="preserve"> Time!O$108</f>
        <v>0</v>
      </c>
      <c r="P225" s="680">
        <f xml:space="preserve"> Time!P$108</f>
        <v>0</v>
      </c>
      <c r="Q225" s="680">
        <f xml:space="preserve"> Time!Q$108</f>
        <v>1</v>
      </c>
      <c r="R225" s="680">
        <f xml:space="preserve"> Time!R$108</f>
        <v>1</v>
      </c>
      <c r="S225" s="680">
        <f xml:space="preserve"> Time!S$108</f>
        <v>1</v>
      </c>
      <c r="T225" s="680">
        <f xml:space="preserve"> Time!T$108</f>
        <v>1</v>
      </c>
      <c r="U225" s="680">
        <f xml:space="preserve"> Time!U$108</f>
        <v>1</v>
      </c>
      <c r="V225" s="680">
        <f xml:space="preserve"> Time!V$108</f>
        <v>1</v>
      </c>
      <c r="W225" s="680">
        <f xml:space="preserve"> Time!W$108</f>
        <v>1</v>
      </c>
      <c r="X225" s="680">
        <f xml:space="preserve"> Time!X$108</f>
        <v>1</v>
      </c>
      <c r="Y225" s="680">
        <f xml:space="preserve"> Time!Y$108</f>
        <v>1</v>
      </c>
      <c r="Z225" s="680">
        <f xml:space="preserve"> Time!Z$108</f>
        <v>1</v>
      </c>
      <c r="AA225" s="680">
        <f xml:space="preserve"> Time!AA$108</f>
        <v>1</v>
      </c>
      <c r="AB225" s="680">
        <f xml:space="preserve"> Time!AB$108</f>
        <v>1</v>
      </c>
      <c r="AC225" s="680">
        <f xml:space="preserve"> Time!AC$108</f>
        <v>1</v>
      </c>
      <c r="AD225" s="680">
        <f xml:space="preserve"> Time!AD$108</f>
        <v>1</v>
      </c>
      <c r="AE225" s="680">
        <f xml:space="preserve"> Time!AE$108</f>
        <v>1</v>
      </c>
      <c r="AF225" s="680">
        <f xml:space="preserve"> Time!AF$108</f>
        <v>1</v>
      </c>
      <c r="AG225" s="680">
        <f xml:space="preserve"> Time!AG$108</f>
        <v>1</v>
      </c>
      <c r="AH225" s="680">
        <f xml:space="preserve"> Time!AH$108</f>
        <v>1</v>
      </c>
      <c r="AI225" s="680">
        <f xml:space="preserve"> Time!AI$108</f>
        <v>1</v>
      </c>
      <c r="AJ225" s="680">
        <f xml:space="preserve"> Time!AJ$108</f>
        <v>1</v>
      </c>
      <c r="AK225" s="680">
        <f xml:space="preserve"> Time!AK$108</f>
        <v>1</v>
      </c>
      <c r="AL225" s="680">
        <f xml:space="preserve"> Time!AL$108</f>
        <v>1</v>
      </c>
      <c r="AM225" s="680">
        <f xml:space="preserve"> Time!AM$108</f>
        <v>1</v>
      </c>
      <c r="AN225" s="680">
        <f xml:space="preserve"> Time!AN$108</f>
        <v>1</v>
      </c>
      <c r="AO225" s="680">
        <f xml:space="preserve"> Time!AO$108</f>
        <v>1</v>
      </c>
      <c r="AP225" s="680">
        <f xml:space="preserve"> Time!AP$108</f>
        <v>1</v>
      </c>
      <c r="AQ225" s="680">
        <f xml:space="preserve"> Time!AQ$108</f>
        <v>1</v>
      </c>
      <c r="AR225" s="680">
        <f xml:space="preserve"> Time!AR$108</f>
        <v>1</v>
      </c>
      <c r="AS225" s="680">
        <f xml:space="preserve"> Time!AS$108</f>
        <v>1</v>
      </c>
      <c r="AT225" s="680">
        <f xml:space="preserve"> Time!AT$108</f>
        <v>1</v>
      </c>
      <c r="AU225" s="680">
        <f xml:space="preserve"> Time!AU$108</f>
        <v>1</v>
      </c>
      <c r="AV225" s="680">
        <f xml:space="preserve"> Time!AV$108</f>
        <v>1</v>
      </c>
      <c r="AW225" s="680">
        <f xml:space="preserve"> Time!AW$108</f>
        <v>1</v>
      </c>
      <c r="AX225" s="680">
        <f xml:space="preserve"> Time!AX$108</f>
        <v>1</v>
      </c>
      <c r="AY225" s="680">
        <f xml:space="preserve"> Time!AY$108</f>
        <v>1</v>
      </c>
      <c r="AZ225" s="680">
        <f xml:space="preserve"> Time!AZ$108</f>
        <v>1</v>
      </c>
      <c r="BA225" s="680">
        <f xml:space="preserve"> Time!BA$108</f>
        <v>1</v>
      </c>
      <c r="BB225" s="680">
        <f xml:space="preserve"> Time!BB$108</f>
        <v>1</v>
      </c>
      <c r="BC225" s="680">
        <f xml:space="preserve"> Time!BC$108</f>
        <v>1</v>
      </c>
      <c r="BD225" s="680">
        <f xml:space="preserve"> Time!BD$108</f>
        <v>1</v>
      </c>
      <c r="BE225" s="680">
        <f xml:space="preserve"> Time!BE$108</f>
        <v>0</v>
      </c>
      <c r="BF225" s="680">
        <f xml:space="preserve"> Time!BF$108</f>
        <v>0</v>
      </c>
      <c r="BG225" s="680">
        <f xml:space="preserve"> Time!BG$108</f>
        <v>0</v>
      </c>
      <c r="BH225" s="680">
        <f xml:space="preserve"> Time!BH$108</f>
        <v>0</v>
      </c>
      <c r="BI225" s="680">
        <f xml:space="preserve"> Time!BI$108</f>
        <v>0</v>
      </c>
      <c r="BJ225" s="680">
        <f xml:space="preserve"> Time!BJ$108</f>
        <v>0</v>
      </c>
      <c r="BK225" s="680">
        <f xml:space="preserve"> Time!BK$108</f>
        <v>0</v>
      </c>
      <c r="BL225" s="680">
        <f xml:space="preserve"> Time!BL$108</f>
        <v>0</v>
      </c>
      <c r="BM225" s="680">
        <f xml:space="preserve"> Time!BM$108</f>
        <v>0</v>
      </c>
      <c r="BN225" s="680">
        <f xml:space="preserve"> Time!BN$108</f>
        <v>0</v>
      </c>
      <c r="BO225" s="680">
        <f xml:space="preserve"> Time!BO$108</f>
        <v>0</v>
      </c>
      <c r="BP225" s="680">
        <f xml:space="preserve"> Time!BP$108</f>
        <v>0</v>
      </c>
      <c r="BQ225" s="680">
        <f xml:space="preserve"> Time!BQ$108</f>
        <v>0</v>
      </c>
      <c r="BR225" s="680">
        <f xml:space="preserve"> Time!BR$108</f>
        <v>0</v>
      </c>
      <c r="BS225" s="680">
        <f xml:space="preserve"> Time!BS$108</f>
        <v>0</v>
      </c>
      <c r="BT225" s="680">
        <f xml:space="preserve"> Time!BT$108</f>
        <v>0</v>
      </c>
      <c r="BU225" s="680">
        <f xml:space="preserve"> Time!BU$108</f>
        <v>0</v>
      </c>
      <c r="BV225" s="680">
        <f xml:space="preserve"> Time!BV$108</f>
        <v>0</v>
      </c>
      <c r="BW225" s="680">
        <f xml:space="preserve"> Time!BW$108</f>
        <v>0</v>
      </c>
      <c r="BX225" s="680">
        <f xml:space="preserve"> Time!BX$108</f>
        <v>0</v>
      </c>
      <c r="BY225" s="680">
        <f xml:space="preserve"> Time!BY$108</f>
        <v>0</v>
      </c>
      <c r="BZ225" s="680">
        <f xml:space="preserve"> Time!BZ$108</f>
        <v>0</v>
      </c>
      <c r="CA225" s="680">
        <f xml:space="preserve"> Time!CA$108</f>
        <v>0</v>
      </c>
      <c r="CB225" s="680">
        <f xml:space="preserve"> Time!CB$108</f>
        <v>0</v>
      </c>
      <c r="CC225" s="680">
        <f xml:space="preserve"> Time!CC$108</f>
        <v>0</v>
      </c>
      <c r="CD225" s="680">
        <f xml:space="preserve"> Time!CD$108</f>
        <v>0</v>
      </c>
      <c r="CE225" s="680">
        <f xml:space="preserve"> Time!CE$108</f>
        <v>0</v>
      </c>
      <c r="CF225" s="680">
        <f xml:space="preserve"> Time!CF$108</f>
        <v>0</v>
      </c>
      <c r="CG225" s="680">
        <f xml:space="preserve"> Time!CG$108</f>
        <v>0</v>
      </c>
      <c r="CH225" s="680">
        <f xml:space="preserve"> Time!CH$108</f>
        <v>0</v>
      </c>
      <c r="CI225" s="680">
        <f xml:space="preserve"> Time!CI$108</f>
        <v>0</v>
      </c>
      <c r="CJ225" s="680">
        <f xml:space="preserve"> Time!CJ$108</f>
        <v>0</v>
      </c>
      <c r="CK225" s="680">
        <f xml:space="preserve"> Time!CK$108</f>
        <v>0</v>
      </c>
      <c r="CL225" s="680">
        <f xml:space="preserve"> Time!CL$108</f>
        <v>0</v>
      </c>
      <c r="CM225" s="680">
        <f xml:space="preserve"> Time!CM$108</f>
        <v>0</v>
      </c>
      <c r="CN225" s="680">
        <f xml:space="preserve"> Time!CN$108</f>
        <v>0</v>
      </c>
      <c r="CO225" s="680">
        <f xml:space="preserve"> Time!CO$108</f>
        <v>0</v>
      </c>
      <c r="CP225" s="680">
        <f xml:space="preserve"> Time!CP$108</f>
        <v>0</v>
      </c>
      <c r="CQ225" s="680">
        <f xml:space="preserve"> Time!CQ$108</f>
        <v>0</v>
      </c>
      <c r="CR225" s="680">
        <f xml:space="preserve"> Time!CR$108</f>
        <v>0</v>
      </c>
      <c r="CS225" s="680">
        <f xml:space="preserve"> Time!CS$108</f>
        <v>0</v>
      </c>
      <c r="CT225" s="680">
        <f xml:space="preserve"> Time!CT$108</f>
        <v>0</v>
      </c>
      <c r="CU225" s="680">
        <f xml:space="preserve"> Time!CU$108</f>
        <v>0</v>
      </c>
      <c r="CV225" s="680">
        <f xml:space="preserve"> Time!CV$108</f>
        <v>0</v>
      </c>
      <c r="CW225" s="680">
        <f xml:space="preserve"> Time!CW$108</f>
        <v>0</v>
      </c>
      <c r="CX225" s="680">
        <f xml:space="preserve"> Time!CX$108</f>
        <v>0</v>
      </c>
      <c r="CY225" s="680">
        <f xml:space="preserve"> Time!CY$108</f>
        <v>0</v>
      </c>
      <c r="CZ225" s="680">
        <f xml:space="preserve"> Time!CZ$108</f>
        <v>0</v>
      </c>
      <c r="DA225" s="680">
        <f xml:space="preserve"> Time!DA$108</f>
        <v>0</v>
      </c>
      <c r="DB225" s="680">
        <f xml:space="preserve"> Time!DB$108</f>
        <v>0</v>
      </c>
      <c r="DC225" s="680">
        <f xml:space="preserve"> Time!DC$108</f>
        <v>0</v>
      </c>
      <c r="DD225" s="680">
        <f xml:space="preserve"> Time!DD$108</f>
        <v>0</v>
      </c>
      <c r="DE225" s="680">
        <f xml:space="preserve"> Time!DE$108</f>
        <v>0</v>
      </c>
      <c r="DF225" s="680">
        <f xml:space="preserve"> Time!DF$108</f>
        <v>0</v>
      </c>
      <c r="DG225" s="680">
        <f xml:space="preserve"> Time!DG$108</f>
        <v>0</v>
      </c>
      <c r="DH225" s="680">
        <f xml:space="preserve"> Time!DH$108</f>
        <v>0</v>
      </c>
      <c r="DI225" s="680">
        <f xml:space="preserve"> Time!DI$108</f>
        <v>0</v>
      </c>
      <c r="DJ225" s="680">
        <f xml:space="preserve"> Time!DJ$108</f>
        <v>0</v>
      </c>
      <c r="DK225" s="680">
        <f xml:space="preserve"> Time!DK$108</f>
        <v>0</v>
      </c>
      <c r="DL225" s="680">
        <f xml:space="preserve"> Time!DL$108</f>
        <v>0</v>
      </c>
      <c r="DM225" s="680">
        <f xml:space="preserve"> Time!DM$108</f>
        <v>0</v>
      </c>
      <c r="DN225" s="680">
        <f xml:space="preserve"> Time!DN$108</f>
        <v>0</v>
      </c>
      <c r="DO225" s="680">
        <f xml:space="preserve"> Time!DO$108</f>
        <v>0</v>
      </c>
      <c r="DP225" s="680">
        <f xml:space="preserve"> Time!DP$108</f>
        <v>0</v>
      </c>
      <c r="DQ225" s="680">
        <f xml:space="preserve"> Time!DQ$108</f>
        <v>0</v>
      </c>
      <c r="DR225" s="680">
        <f xml:space="preserve"> Time!DR$108</f>
        <v>0</v>
      </c>
      <c r="DS225" s="680">
        <f xml:space="preserve"> Time!DS$108</f>
        <v>0</v>
      </c>
      <c r="DT225" s="680">
        <f xml:space="preserve"> Time!DT$108</f>
        <v>0</v>
      </c>
      <c r="DU225" s="680">
        <f xml:space="preserve"> Time!DU$108</f>
        <v>0</v>
      </c>
      <c r="DV225" s="680">
        <f xml:space="preserve"> Time!DV$108</f>
        <v>0</v>
      </c>
      <c r="DW225" s="680">
        <f xml:space="preserve"> Time!DW$108</f>
        <v>0</v>
      </c>
      <c r="DX225" s="680">
        <f xml:space="preserve"> Time!DX$108</f>
        <v>0</v>
      </c>
      <c r="DY225" s="680">
        <f xml:space="preserve"> Time!DY$108</f>
        <v>0</v>
      </c>
      <c r="DZ225" s="680">
        <f xml:space="preserve"> Time!DZ$108</f>
        <v>0</v>
      </c>
      <c r="EA225" s="680">
        <f xml:space="preserve"> Time!EA$108</f>
        <v>0</v>
      </c>
      <c r="EB225" s="680">
        <f xml:space="preserve"> Time!EB$108</f>
        <v>0</v>
      </c>
      <c r="EC225" s="680">
        <f xml:space="preserve"> Time!EC$108</f>
        <v>0</v>
      </c>
      <c r="ED225" s="680">
        <f xml:space="preserve"> Time!ED$108</f>
        <v>0</v>
      </c>
      <c r="EE225" s="680">
        <f xml:space="preserve"> Time!EE$108</f>
        <v>0</v>
      </c>
      <c r="EF225" s="680">
        <f xml:space="preserve"> Time!EF$108</f>
        <v>0</v>
      </c>
      <c r="EG225" s="680">
        <f xml:space="preserve"> Time!EG$108</f>
        <v>0</v>
      </c>
      <c r="EH225" s="680">
        <f xml:space="preserve"> Time!EH$108</f>
        <v>0</v>
      </c>
      <c r="EI225" s="680">
        <f xml:space="preserve"> Time!EI$108</f>
        <v>0</v>
      </c>
      <c r="EJ225" s="680">
        <f xml:space="preserve"> Time!EJ$108</f>
        <v>0</v>
      </c>
      <c r="EK225" s="680">
        <f xml:space="preserve"> Time!EK$108</f>
        <v>0</v>
      </c>
      <c r="EL225" s="680">
        <f xml:space="preserve"> Time!EL$108</f>
        <v>0</v>
      </c>
      <c r="EM225" s="680">
        <f xml:space="preserve"> Time!EM$108</f>
        <v>0</v>
      </c>
      <c r="EN225" s="680">
        <f xml:space="preserve"> Time!EN$108</f>
        <v>0</v>
      </c>
      <c r="EO225" s="680">
        <f xml:space="preserve"> Time!EO$108</f>
        <v>0</v>
      </c>
      <c r="EP225" s="680">
        <f xml:space="preserve"> Time!EP$108</f>
        <v>0</v>
      </c>
      <c r="EQ225" s="680">
        <f xml:space="preserve"> Time!EQ$108</f>
        <v>0</v>
      </c>
      <c r="ER225" s="680">
        <f xml:space="preserve"> Time!ER$108</f>
        <v>0</v>
      </c>
      <c r="ES225" s="680">
        <f xml:space="preserve"> Time!ES$108</f>
        <v>0</v>
      </c>
      <c r="ET225" s="680">
        <f xml:space="preserve"> Time!ET$108</f>
        <v>0</v>
      </c>
      <c r="EU225" s="680">
        <f xml:space="preserve"> Time!EU$108</f>
        <v>0</v>
      </c>
      <c r="EV225" s="680">
        <f xml:space="preserve"> Time!EV$108</f>
        <v>0</v>
      </c>
      <c r="EW225" s="680">
        <f xml:space="preserve"> Time!EW$108</f>
        <v>0</v>
      </c>
      <c r="EX225" s="680">
        <f xml:space="preserve"> Time!EX$108</f>
        <v>0</v>
      </c>
      <c r="EY225" s="680">
        <f xml:space="preserve"> Time!EY$108</f>
        <v>0</v>
      </c>
      <c r="EZ225" s="680">
        <f xml:space="preserve"> Time!EZ$108</f>
        <v>0</v>
      </c>
      <c r="FA225" s="680">
        <f xml:space="preserve"> Time!FA$108</f>
        <v>0</v>
      </c>
      <c r="FB225" s="680">
        <f xml:space="preserve"> Time!FB$108</f>
        <v>0</v>
      </c>
      <c r="FC225" s="680">
        <f xml:space="preserve"> Time!FC$108</f>
        <v>0</v>
      </c>
      <c r="FD225" s="680">
        <f xml:space="preserve"> Time!FD$108</f>
        <v>0</v>
      </c>
      <c r="FE225" s="680">
        <f xml:space="preserve"> Time!FE$108</f>
        <v>0</v>
      </c>
      <c r="FF225" s="680">
        <f xml:space="preserve"> Time!FF$108</f>
        <v>0</v>
      </c>
      <c r="FG225" s="680">
        <f xml:space="preserve"> Time!FG$108</f>
        <v>0</v>
      </c>
      <c r="FH225" s="680">
        <f xml:space="preserve"> Time!FH$108</f>
        <v>0</v>
      </c>
      <c r="FI225" s="680">
        <f xml:space="preserve"> Time!FI$108</f>
        <v>0</v>
      </c>
      <c r="FJ225" s="680">
        <f xml:space="preserve"> Time!FJ$108</f>
        <v>0</v>
      </c>
      <c r="FK225" s="680">
        <f xml:space="preserve"> Time!FK$108</f>
        <v>0</v>
      </c>
      <c r="FL225" s="680">
        <f xml:space="preserve"> Time!FL$108</f>
        <v>0</v>
      </c>
      <c r="FM225" s="680">
        <f xml:space="preserve"> Time!FM$108</f>
        <v>0</v>
      </c>
      <c r="FN225" s="680">
        <f xml:space="preserve"> Time!FN$108</f>
        <v>0</v>
      </c>
      <c r="FO225" s="680">
        <f xml:space="preserve"> Time!FO$108</f>
        <v>0</v>
      </c>
      <c r="FP225" s="680">
        <f xml:space="preserve"> Time!FP$108</f>
        <v>0</v>
      </c>
      <c r="FQ225" s="680">
        <f xml:space="preserve"> Time!FQ$108</f>
        <v>0</v>
      </c>
      <c r="FR225" s="680">
        <f xml:space="preserve"> Time!FR$108</f>
        <v>0</v>
      </c>
      <c r="FS225" s="680">
        <f xml:space="preserve"> Time!FS$108</f>
        <v>0</v>
      </c>
      <c r="FT225" s="680">
        <f xml:space="preserve"> Time!FT$108</f>
        <v>0</v>
      </c>
      <c r="FU225" s="680">
        <f xml:space="preserve"> Time!FU$108</f>
        <v>0</v>
      </c>
      <c r="FV225" s="680">
        <f xml:space="preserve"> Time!FV$108</f>
        <v>0</v>
      </c>
      <c r="FW225" s="680">
        <f xml:space="preserve"> Time!FW$108</f>
        <v>0</v>
      </c>
      <c r="FX225" s="680">
        <f xml:space="preserve"> Time!FX$108</f>
        <v>0</v>
      </c>
      <c r="FY225" s="680">
        <f xml:space="preserve"> Time!FY$108</f>
        <v>0</v>
      </c>
      <c r="FZ225" s="680">
        <f xml:space="preserve"> Time!FZ$108</f>
        <v>0</v>
      </c>
      <c r="GA225" s="680">
        <f xml:space="preserve"> Time!GA$108</f>
        <v>0</v>
      </c>
      <c r="GB225" s="680">
        <f xml:space="preserve"> Time!GB$108</f>
        <v>0</v>
      </c>
      <c r="GC225" s="680">
        <f xml:space="preserve"> Time!GC$108</f>
        <v>0</v>
      </c>
      <c r="GD225" s="680">
        <f xml:space="preserve"> Time!GD$108</f>
        <v>0</v>
      </c>
      <c r="GE225" s="680">
        <f xml:space="preserve"> Time!GE$108</f>
        <v>0</v>
      </c>
      <c r="GF225" s="680">
        <f xml:space="preserve"> Time!GF$108</f>
        <v>0</v>
      </c>
      <c r="GG225" s="680">
        <f xml:space="preserve"> Time!GG$108</f>
        <v>0</v>
      </c>
      <c r="GH225" s="680">
        <f xml:space="preserve"> Time!GH$108</f>
        <v>0</v>
      </c>
      <c r="GI225" s="680">
        <f xml:space="preserve"> Time!GI$108</f>
        <v>0</v>
      </c>
      <c r="GJ225" s="680">
        <f xml:space="preserve"> Time!GJ$108</f>
        <v>0</v>
      </c>
    </row>
    <row r="226" spans="1:192" s="639" customFormat="1" ht="13" customHeight="1" x14ac:dyDescent="0.25">
      <c r="A226" s="518"/>
      <c r="B226" s="518"/>
      <c r="C226" s="518"/>
      <c r="D226" s="518"/>
      <c r="E226" s="287" t="s">
        <v>562</v>
      </c>
      <c r="F226"/>
      <c r="G226" s="287" t="s">
        <v>104</v>
      </c>
      <c r="H226"/>
      <c r="I226"/>
      <c r="J226" s="287">
        <f t="shared" ref="J226:AO226" si="861" xml:space="preserve"> ($F221 + J223) / $F222 * J224 * J225</f>
        <v>0</v>
      </c>
      <c r="K226" s="287">
        <f t="shared" si="861"/>
        <v>0</v>
      </c>
      <c r="L226" s="287">
        <f t="shared" si="861"/>
        <v>0</v>
      </c>
      <c r="M226" s="287">
        <f t="shared" si="861"/>
        <v>0</v>
      </c>
      <c r="N226" s="287">
        <f t="shared" si="861"/>
        <v>0</v>
      </c>
      <c r="O226" s="287">
        <f t="shared" si="861"/>
        <v>0</v>
      </c>
      <c r="P226" s="287">
        <f t="shared" si="861"/>
        <v>0</v>
      </c>
      <c r="Q226" s="287">
        <f t="shared" si="861"/>
        <v>2.3221822222222223E-2</v>
      </c>
      <c r="R226" s="287">
        <f t="shared" si="861"/>
        <v>2.2879405555555555E-2</v>
      </c>
      <c r="S226" s="287">
        <f t="shared" si="861"/>
        <v>2.3290822222222226E-2</v>
      </c>
      <c r="T226" s="287">
        <f t="shared" si="861"/>
        <v>2.2936722222222226E-2</v>
      </c>
      <c r="U226" s="287">
        <f t="shared" si="861"/>
        <v>2.3340400000000004E-2</v>
      </c>
      <c r="V226" s="287">
        <f t="shared" si="861"/>
        <v>2.2986497222222225E-2</v>
      </c>
      <c r="W226" s="287">
        <f t="shared" si="861"/>
        <v>2.3386911111111113E-2</v>
      </c>
      <c r="X226" s="287">
        <f t="shared" si="861"/>
        <v>2.3151916666666668E-2</v>
      </c>
      <c r="Y226" s="287">
        <f t="shared" si="861"/>
        <v>2.3434444444444442E-2</v>
      </c>
      <c r="Z226" s="287">
        <f t="shared" si="861"/>
        <v>2.3071466666666669E-2</v>
      </c>
      <c r="AA226" s="287">
        <f t="shared" si="861"/>
        <v>2.3487600000000001E-2</v>
      </c>
      <c r="AB226" s="287">
        <f t="shared" si="861"/>
        <v>2.313984444444445E-2</v>
      </c>
      <c r="AC226" s="287">
        <f t="shared" si="861"/>
        <v>2.3557622222222227E-2</v>
      </c>
      <c r="AD226" s="287">
        <f t="shared" si="861"/>
        <v>2.3195150000000005E-2</v>
      </c>
      <c r="AE226" s="287">
        <f t="shared" si="861"/>
        <v>2.3615888888888891E-2</v>
      </c>
      <c r="AF226" s="287">
        <f t="shared" si="861"/>
        <v>2.3396605555555564E-2</v>
      </c>
      <c r="AG226" s="287">
        <f t="shared" si="861"/>
        <v>2.3672622222222228E-2</v>
      </c>
      <c r="AH226" s="287">
        <f t="shared" si="861"/>
        <v>2.3312297222222222E-2</v>
      </c>
      <c r="AI226" s="287">
        <f t="shared" si="861"/>
        <v>2.3726288888888891E-2</v>
      </c>
      <c r="AJ226" s="287">
        <f t="shared" si="861"/>
        <v>2.3364083333333341E-2</v>
      </c>
      <c r="AK226" s="287">
        <f t="shared" si="861"/>
        <v>2.3774844444444446E-2</v>
      </c>
      <c r="AL226" s="287">
        <f t="shared" si="861"/>
        <v>2.3414361111111115E-2</v>
      </c>
      <c r="AM226" s="287">
        <f t="shared" si="861"/>
        <v>2.3837711111111114E-2</v>
      </c>
      <c r="AN226" s="287">
        <f t="shared" si="861"/>
        <v>2.3613994444444449E-2</v>
      </c>
      <c r="AO226" s="287">
        <f t="shared" si="861"/>
        <v>2.3905688888888891E-2</v>
      </c>
      <c r="AP226" s="287">
        <f t="shared" ref="AP226:BD226" si="862" xml:space="preserve"> ($F221 + AP223) / $F222 * AP224 * AP225</f>
        <v>2.3536536111111114E-2</v>
      </c>
      <c r="AQ226" s="287">
        <f t="shared" si="862"/>
        <v>2.3949644444444453E-2</v>
      </c>
      <c r="AR226" s="287">
        <f t="shared" si="862"/>
        <v>2.3586813888888891E-2</v>
      </c>
      <c r="AS226" s="287">
        <f t="shared" si="862"/>
        <v>2.4015066666666668E-2</v>
      </c>
      <c r="AT226" s="287">
        <f t="shared" si="862"/>
        <v>2.365116944444445E-2</v>
      </c>
      <c r="AU226" s="287">
        <f t="shared" si="862"/>
        <v>2.4067711111111115E-2</v>
      </c>
      <c r="AV226" s="287">
        <f t="shared" si="862"/>
        <v>2.3835933333333337E-2</v>
      </c>
      <c r="AW226" s="287">
        <f t="shared" si="862"/>
        <v>2.4132622222222223E-2</v>
      </c>
      <c r="AX226" s="287">
        <f t="shared" si="862"/>
        <v>2.377233888888889E-2</v>
      </c>
      <c r="AY226" s="287">
        <f t="shared" si="862"/>
        <v>2.4201622222222222E-2</v>
      </c>
      <c r="AZ226" s="287">
        <f t="shared" si="862"/>
        <v>2.3836191666666673E-2</v>
      </c>
      <c r="BA226" s="287">
        <f t="shared" si="862"/>
        <v>2.4249666666666666E-2</v>
      </c>
      <c r="BB226" s="287">
        <f t="shared" si="862"/>
        <v>2.3876413888888889E-2</v>
      </c>
      <c r="BC226" s="287">
        <f t="shared" si="862"/>
        <v>2.4295666666666674E-2</v>
      </c>
      <c r="BD226" s="287">
        <f t="shared" si="862"/>
        <v>2.4067983333333334E-2</v>
      </c>
      <c r="BE226" s="287">
        <f t="shared" ref="BE226:DP226" si="863" xml:space="preserve"> ($F221 + BE223) / $F222 * BE224 * BE225</f>
        <v>0</v>
      </c>
      <c r="BF226" s="287">
        <f t="shared" si="863"/>
        <v>0</v>
      </c>
      <c r="BG226" s="287">
        <f t="shared" si="863"/>
        <v>0</v>
      </c>
      <c r="BH226" s="287">
        <f t="shared" si="863"/>
        <v>0</v>
      </c>
      <c r="BI226" s="287">
        <f t="shared" si="863"/>
        <v>0</v>
      </c>
      <c r="BJ226" s="287">
        <f t="shared" si="863"/>
        <v>0</v>
      </c>
      <c r="BK226" s="287">
        <f t="shared" si="863"/>
        <v>0</v>
      </c>
      <c r="BL226" s="287">
        <f t="shared" si="863"/>
        <v>0</v>
      </c>
      <c r="BM226" s="287">
        <f t="shared" si="863"/>
        <v>0</v>
      </c>
      <c r="BN226" s="287">
        <f t="shared" si="863"/>
        <v>0</v>
      </c>
      <c r="BO226" s="287">
        <f t="shared" si="863"/>
        <v>0</v>
      </c>
      <c r="BP226" s="287">
        <f t="shared" si="863"/>
        <v>0</v>
      </c>
      <c r="BQ226" s="287">
        <f t="shared" si="863"/>
        <v>0</v>
      </c>
      <c r="BR226" s="287">
        <f t="shared" si="863"/>
        <v>0</v>
      </c>
      <c r="BS226" s="287">
        <f t="shared" si="863"/>
        <v>0</v>
      </c>
      <c r="BT226" s="287">
        <f t="shared" si="863"/>
        <v>0</v>
      </c>
      <c r="BU226" s="287">
        <f t="shared" si="863"/>
        <v>0</v>
      </c>
      <c r="BV226" s="287">
        <f t="shared" si="863"/>
        <v>0</v>
      </c>
      <c r="BW226" s="287">
        <f t="shared" si="863"/>
        <v>0</v>
      </c>
      <c r="BX226" s="287">
        <f t="shared" si="863"/>
        <v>0</v>
      </c>
      <c r="BY226" s="287">
        <f t="shared" si="863"/>
        <v>0</v>
      </c>
      <c r="BZ226" s="287">
        <f t="shared" si="863"/>
        <v>0</v>
      </c>
      <c r="CA226" s="287">
        <f t="shared" si="863"/>
        <v>0</v>
      </c>
      <c r="CB226" s="287">
        <f t="shared" si="863"/>
        <v>0</v>
      </c>
      <c r="CC226" s="287">
        <f t="shared" si="863"/>
        <v>0</v>
      </c>
      <c r="CD226" s="287">
        <f t="shared" si="863"/>
        <v>0</v>
      </c>
      <c r="CE226" s="287">
        <f t="shared" si="863"/>
        <v>0</v>
      </c>
      <c r="CF226" s="287">
        <f t="shared" si="863"/>
        <v>0</v>
      </c>
      <c r="CG226" s="287">
        <f t="shared" si="863"/>
        <v>0</v>
      </c>
      <c r="CH226" s="287">
        <f t="shared" si="863"/>
        <v>0</v>
      </c>
      <c r="CI226" s="287">
        <f t="shared" si="863"/>
        <v>0</v>
      </c>
      <c r="CJ226" s="287">
        <f t="shared" si="863"/>
        <v>0</v>
      </c>
      <c r="CK226" s="287">
        <f t="shared" si="863"/>
        <v>0</v>
      </c>
      <c r="CL226" s="287">
        <f t="shared" si="863"/>
        <v>0</v>
      </c>
      <c r="CM226" s="287">
        <f t="shared" si="863"/>
        <v>0</v>
      </c>
      <c r="CN226" s="287">
        <f t="shared" si="863"/>
        <v>0</v>
      </c>
      <c r="CO226" s="287">
        <f t="shared" si="863"/>
        <v>0</v>
      </c>
      <c r="CP226" s="287">
        <f t="shared" si="863"/>
        <v>0</v>
      </c>
      <c r="CQ226" s="287">
        <f t="shared" si="863"/>
        <v>0</v>
      </c>
      <c r="CR226" s="287">
        <f t="shared" si="863"/>
        <v>0</v>
      </c>
      <c r="CS226" s="287">
        <f t="shared" si="863"/>
        <v>0</v>
      </c>
      <c r="CT226" s="287">
        <f t="shared" si="863"/>
        <v>0</v>
      </c>
      <c r="CU226" s="287">
        <f t="shared" si="863"/>
        <v>0</v>
      </c>
      <c r="CV226" s="287">
        <f t="shared" si="863"/>
        <v>0</v>
      </c>
      <c r="CW226" s="287">
        <f t="shared" si="863"/>
        <v>0</v>
      </c>
      <c r="CX226" s="287">
        <f t="shared" si="863"/>
        <v>0</v>
      </c>
      <c r="CY226" s="287">
        <f t="shared" si="863"/>
        <v>0</v>
      </c>
      <c r="CZ226" s="287">
        <f t="shared" si="863"/>
        <v>0</v>
      </c>
      <c r="DA226" s="287">
        <f t="shared" si="863"/>
        <v>0</v>
      </c>
      <c r="DB226" s="287">
        <f t="shared" si="863"/>
        <v>0</v>
      </c>
      <c r="DC226" s="287">
        <f t="shared" si="863"/>
        <v>0</v>
      </c>
      <c r="DD226" s="287">
        <f t="shared" si="863"/>
        <v>0</v>
      </c>
      <c r="DE226" s="287">
        <f t="shared" si="863"/>
        <v>0</v>
      </c>
      <c r="DF226" s="287">
        <f t="shared" si="863"/>
        <v>0</v>
      </c>
      <c r="DG226" s="287">
        <f t="shared" si="863"/>
        <v>0</v>
      </c>
      <c r="DH226" s="287">
        <f t="shared" si="863"/>
        <v>0</v>
      </c>
      <c r="DI226" s="287">
        <f t="shared" si="863"/>
        <v>0</v>
      </c>
      <c r="DJ226" s="287">
        <f t="shared" si="863"/>
        <v>0</v>
      </c>
      <c r="DK226" s="287">
        <f t="shared" si="863"/>
        <v>0</v>
      </c>
      <c r="DL226" s="287">
        <f t="shared" si="863"/>
        <v>0</v>
      </c>
      <c r="DM226" s="287">
        <f t="shared" si="863"/>
        <v>0</v>
      </c>
      <c r="DN226" s="287">
        <f t="shared" si="863"/>
        <v>0</v>
      </c>
      <c r="DO226" s="287">
        <f t="shared" si="863"/>
        <v>0</v>
      </c>
      <c r="DP226" s="287">
        <f t="shared" si="863"/>
        <v>0</v>
      </c>
      <c r="DQ226" s="287">
        <f t="shared" ref="DQ226:GB226" si="864" xml:space="preserve"> ($F221 + DQ223) / $F222 * DQ224 * DQ225</f>
        <v>0</v>
      </c>
      <c r="DR226" s="287">
        <f t="shared" si="864"/>
        <v>0</v>
      </c>
      <c r="DS226" s="287">
        <f t="shared" si="864"/>
        <v>0</v>
      </c>
      <c r="DT226" s="287">
        <f t="shared" si="864"/>
        <v>0</v>
      </c>
      <c r="DU226" s="287">
        <f t="shared" si="864"/>
        <v>0</v>
      </c>
      <c r="DV226" s="287">
        <f t="shared" si="864"/>
        <v>0</v>
      </c>
      <c r="DW226" s="287">
        <f t="shared" si="864"/>
        <v>0</v>
      </c>
      <c r="DX226" s="287">
        <f t="shared" si="864"/>
        <v>0</v>
      </c>
      <c r="DY226" s="287">
        <f t="shared" si="864"/>
        <v>0</v>
      </c>
      <c r="DZ226" s="287">
        <f t="shared" si="864"/>
        <v>0</v>
      </c>
      <c r="EA226" s="287">
        <f t="shared" si="864"/>
        <v>0</v>
      </c>
      <c r="EB226" s="287">
        <f t="shared" si="864"/>
        <v>0</v>
      </c>
      <c r="EC226" s="287">
        <f t="shared" si="864"/>
        <v>0</v>
      </c>
      <c r="ED226" s="287">
        <f t="shared" si="864"/>
        <v>0</v>
      </c>
      <c r="EE226" s="287">
        <f t="shared" si="864"/>
        <v>0</v>
      </c>
      <c r="EF226" s="287">
        <f t="shared" si="864"/>
        <v>0</v>
      </c>
      <c r="EG226" s="287">
        <f t="shared" si="864"/>
        <v>0</v>
      </c>
      <c r="EH226" s="287">
        <f t="shared" si="864"/>
        <v>0</v>
      </c>
      <c r="EI226" s="287">
        <f t="shared" si="864"/>
        <v>0</v>
      </c>
      <c r="EJ226" s="287">
        <f t="shared" si="864"/>
        <v>0</v>
      </c>
      <c r="EK226" s="287">
        <f t="shared" si="864"/>
        <v>0</v>
      </c>
      <c r="EL226" s="287">
        <f t="shared" si="864"/>
        <v>0</v>
      </c>
      <c r="EM226" s="287">
        <f t="shared" si="864"/>
        <v>0</v>
      </c>
      <c r="EN226" s="287">
        <f t="shared" si="864"/>
        <v>0</v>
      </c>
      <c r="EO226" s="287">
        <f t="shared" si="864"/>
        <v>0</v>
      </c>
      <c r="EP226" s="287">
        <f t="shared" si="864"/>
        <v>0</v>
      </c>
      <c r="EQ226" s="287">
        <f t="shared" si="864"/>
        <v>0</v>
      </c>
      <c r="ER226" s="287">
        <f t="shared" si="864"/>
        <v>0</v>
      </c>
      <c r="ES226" s="287">
        <f t="shared" si="864"/>
        <v>0</v>
      </c>
      <c r="ET226" s="287">
        <f t="shared" si="864"/>
        <v>0</v>
      </c>
      <c r="EU226" s="287">
        <f t="shared" si="864"/>
        <v>0</v>
      </c>
      <c r="EV226" s="287">
        <f t="shared" si="864"/>
        <v>0</v>
      </c>
      <c r="EW226" s="287">
        <f t="shared" si="864"/>
        <v>0</v>
      </c>
      <c r="EX226" s="287">
        <f t="shared" si="864"/>
        <v>0</v>
      </c>
      <c r="EY226" s="287">
        <f t="shared" si="864"/>
        <v>0</v>
      </c>
      <c r="EZ226" s="287">
        <f t="shared" si="864"/>
        <v>0</v>
      </c>
      <c r="FA226" s="287">
        <f t="shared" si="864"/>
        <v>0</v>
      </c>
      <c r="FB226" s="287">
        <f t="shared" si="864"/>
        <v>0</v>
      </c>
      <c r="FC226" s="287">
        <f t="shared" si="864"/>
        <v>0</v>
      </c>
      <c r="FD226" s="287">
        <f t="shared" si="864"/>
        <v>0</v>
      </c>
      <c r="FE226" s="287">
        <f t="shared" si="864"/>
        <v>0</v>
      </c>
      <c r="FF226" s="287">
        <f t="shared" si="864"/>
        <v>0</v>
      </c>
      <c r="FG226" s="287">
        <f t="shared" si="864"/>
        <v>0</v>
      </c>
      <c r="FH226" s="287">
        <f t="shared" si="864"/>
        <v>0</v>
      </c>
      <c r="FI226" s="287">
        <f t="shared" si="864"/>
        <v>0</v>
      </c>
      <c r="FJ226" s="287">
        <f t="shared" si="864"/>
        <v>0</v>
      </c>
      <c r="FK226" s="287">
        <f t="shared" si="864"/>
        <v>0</v>
      </c>
      <c r="FL226" s="287">
        <f t="shared" si="864"/>
        <v>0</v>
      </c>
      <c r="FM226" s="287">
        <f t="shared" si="864"/>
        <v>0</v>
      </c>
      <c r="FN226" s="287">
        <f t="shared" si="864"/>
        <v>0</v>
      </c>
      <c r="FO226" s="287">
        <f t="shared" si="864"/>
        <v>0</v>
      </c>
      <c r="FP226" s="287">
        <f t="shared" si="864"/>
        <v>0</v>
      </c>
      <c r="FQ226" s="287">
        <f t="shared" si="864"/>
        <v>0</v>
      </c>
      <c r="FR226" s="287">
        <f t="shared" si="864"/>
        <v>0</v>
      </c>
      <c r="FS226" s="287">
        <f t="shared" si="864"/>
        <v>0</v>
      </c>
      <c r="FT226" s="287">
        <f t="shared" si="864"/>
        <v>0</v>
      </c>
      <c r="FU226" s="287">
        <f t="shared" si="864"/>
        <v>0</v>
      </c>
      <c r="FV226" s="287">
        <f t="shared" si="864"/>
        <v>0</v>
      </c>
      <c r="FW226" s="287">
        <f t="shared" si="864"/>
        <v>0</v>
      </c>
      <c r="FX226" s="287">
        <f t="shared" si="864"/>
        <v>0</v>
      </c>
      <c r="FY226" s="287">
        <f t="shared" si="864"/>
        <v>0</v>
      </c>
      <c r="FZ226" s="287">
        <f t="shared" si="864"/>
        <v>0</v>
      </c>
      <c r="GA226" s="287">
        <f t="shared" si="864"/>
        <v>0</v>
      </c>
      <c r="GB226" s="287">
        <f t="shared" si="864"/>
        <v>0</v>
      </c>
      <c r="GC226" s="287">
        <f t="shared" ref="GC226:GJ226" si="865" xml:space="preserve"> ($F221 + GC223) / $F222 * GC224 * GC225</f>
        <v>0</v>
      </c>
      <c r="GD226" s="287">
        <f t="shared" si="865"/>
        <v>0</v>
      </c>
      <c r="GE226" s="287">
        <f t="shared" si="865"/>
        <v>0</v>
      </c>
      <c r="GF226" s="287">
        <f t="shared" si="865"/>
        <v>0</v>
      </c>
      <c r="GG226" s="287">
        <f t="shared" si="865"/>
        <v>0</v>
      </c>
      <c r="GH226" s="287">
        <f t="shared" si="865"/>
        <v>0</v>
      </c>
      <c r="GI226" s="287">
        <f t="shared" si="865"/>
        <v>0</v>
      </c>
      <c r="GJ226" s="287">
        <f t="shared" si="865"/>
        <v>0</v>
      </c>
    </row>
    <row r="227" spans="1:192" s="639" customFormat="1" ht="13" customHeight="1" x14ac:dyDescent="0.25">
      <c r="A227" s="518"/>
      <c r="B227" s="518"/>
      <c r="C227" s="518"/>
      <c r="D227" s="518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</row>
    <row r="228" spans="1:192" s="639" customFormat="1" ht="13" customHeight="1" x14ac:dyDescent="0.25">
      <c r="A228" s="518"/>
      <c r="B228" s="518"/>
      <c r="C228" s="518"/>
      <c r="D228" s="518"/>
      <c r="E228" s="287" t="str">
        <f t="shared" ref="E228:AJ228" si="866" xml:space="preserve"> E$226</f>
        <v>Equity bridge applicable interest rate</v>
      </c>
      <c r="F228" s="287">
        <f t="shared" si="866"/>
        <v>0</v>
      </c>
      <c r="G228" s="287" t="str">
        <f t="shared" si="866"/>
        <v>%</v>
      </c>
      <c r="H228" s="287">
        <f t="shared" si="866"/>
        <v>0</v>
      </c>
      <c r="I228" s="287">
        <f t="shared" si="866"/>
        <v>0</v>
      </c>
      <c r="J228" s="287">
        <f t="shared" si="866"/>
        <v>0</v>
      </c>
      <c r="K228" s="287">
        <f t="shared" si="866"/>
        <v>0</v>
      </c>
      <c r="L228" s="287">
        <f t="shared" si="866"/>
        <v>0</v>
      </c>
      <c r="M228" s="287">
        <f t="shared" si="866"/>
        <v>0</v>
      </c>
      <c r="N228" s="287">
        <f t="shared" si="866"/>
        <v>0</v>
      </c>
      <c r="O228" s="287">
        <f t="shared" si="866"/>
        <v>0</v>
      </c>
      <c r="P228" s="287">
        <f t="shared" si="866"/>
        <v>0</v>
      </c>
      <c r="Q228" s="287">
        <f t="shared" si="866"/>
        <v>2.3221822222222223E-2</v>
      </c>
      <c r="R228" s="287">
        <f t="shared" si="866"/>
        <v>2.2879405555555555E-2</v>
      </c>
      <c r="S228" s="287">
        <f t="shared" si="866"/>
        <v>2.3290822222222226E-2</v>
      </c>
      <c r="T228" s="287">
        <f t="shared" si="866"/>
        <v>2.2936722222222226E-2</v>
      </c>
      <c r="U228" s="287">
        <f t="shared" si="866"/>
        <v>2.3340400000000004E-2</v>
      </c>
      <c r="V228" s="287">
        <f t="shared" si="866"/>
        <v>2.2986497222222225E-2</v>
      </c>
      <c r="W228" s="287">
        <f t="shared" si="866"/>
        <v>2.3386911111111113E-2</v>
      </c>
      <c r="X228" s="287">
        <f t="shared" si="866"/>
        <v>2.3151916666666668E-2</v>
      </c>
      <c r="Y228" s="287">
        <f t="shared" si="866"/>
        <v>2.3434444444444442E-2</v>
      </c>
      <c r="Z228" s="287">
        <f t="shared" si="866"/>
        <v>2.3071466666666669E-2</v>
      </c>
      <c r="AA228" s="287">
        <f t="shared" si="866"/>
        <v>2.3487600000000001E-2</v>
      </c>
      <c r="AB228" s="287">
        <f t="shared" si="866"/>
        <v>2.313984444444445E-2</v>
      </c>
      <c r="AC228" s="287">
        <f t="shared" si="866"/>
        <v>2.3557622222222227E-2</v>
      </c>
      <c r="AD228" s="287">
        <f t="shared" si="866"/>
        <v>2.3195150000000005E-2</v>
      </c>
      <c r="AE228" s="287">
        <f t="shared" si="866"/>
        <v>2.3615888888888891E-2</v>
      </c>
      <c r="AF228" s="287">
        <f t="shared" si="866"/>
        <v>2.3396605555555564E-2</v>
      </c>
      <c r="AG228" s="287">
        <f t="shared" si="866"/>
        <v>2.3672622222222228E-2</v>
      </c>
      <c r="AH228" s="287">
        <f t="shared" si="866"/>
        <v>2.3312297222222222E-2</v>
      </c>
      <c r="AI228" s="287">
        <f t="shared" si="866"/>
        <v>2.3726288888888891E-2</v>
      </c>
      <c r="AJ228" s="287">
        <f t="shared" si="866"/>
        <v>2.3364083333333341E-2</v>
      </c>
      <c r="AK228" s="287">
        <f t="shared" ref="AK228:CV228" si="867" xml:space="preserve"> AK$226</f>
        <v>2.3774844444444446E-2</v>
      </c>
      <c r="AL228" s="287">
        <f t="shared" si="867"/>
        <v>2.3414361111111115E-2</v>
      </c>
      <c r="AM228" s="287">
        <f t="shared" si="867"/>
        <v>2.3837711111111114E-2</v>
      </c>
      <c r="AN228" s="287">
        <f t="shared" si="867"/>
        <v>2.3613994444444449E-2</v>
      </c>
      <c r="AO228" s="287">
        <f t="shared" si="867"/>
        <v>2.3905688888888891E-2</v>
      </c>
      <c r="AP228" s="287">
        <f t="shared" si="867"/>
        <v>2.3536536111111114E-2</v>
      </c>
      <c r="AQ228" s="287">
        <f t="shared" si="867"/>
        <v>2.3949644444444453E-2</v>
      </c>
      <c r="AR228" s="287">
        <f t="shared" si="867"/>
        <v>2.3586813888888891E-2</v>
      </c>
      <c r="AS228" s="287">
        <f t="shared" si="867"/>
        <v>2.4015066666666668E-2</v>
      </c>
      <c r="AT228" s="287">
        <f t="shared" si="867"/>
        <v>2.365116944444445E-2</v>
      </c>
      <c r="AU228" s="287">
        <f t="shared" si="867"/>
        <v>2.4067711111111115E-2</v>
      </c>
      <c r="AV228" s="287">
        <f t="shared" si="867"/>
        <v>2.3835933333333337E-2</v>
      </c>
      <c r="AW228" s="287">
        <f t="shared" si="867"/>
        <v>2.4132622222222223E-2</v>
      </c>
      <c r="AX228" s="287">
        <f t="shared" si="867"/>
        <v>2.377233888888889E-2</v>
      </c>
      <c r="AY228" s="287">
        <f t="shared" si="867"/>
        <v>2.4201622222222222E-2</v>
      </c>
      <c r="AZ228" s="287">
        <f t="shared" si="867"/>
        <v>2.3836191666666673E-2</v>
      </c>
      <c r="BA228" s="287">
        <f t="shared" si="867"/>
        <v>2.4249666666666666E-2</v>
      </c>
      <c r="BB228" s="287">
        <f t="shared" si="867"/>
        <v>2.3876413888888889E-2</v>
      </c>
      <c r="BC228" s="287">
        <f t="shared" si="867"/>
        <v>2.4295666666666674E-2</v>
      </c>
      <c r="BD228" s="287">
        <f t="shared" si="867"/>
        <v>2.4067983333333334E-2</v>
      </c>
      <c r="BE228" s="287">
        <f t="shared" si="867"/>
        <v>0</v>
      </c>
      <c r="BF228" s="287">
        <f t="shared" si="867"/>
        <v>0</v>
      </c>
      <c r="BG228" s="287">
        <f t="shared" si="867"/>
        <v>0</v>
      </c>
      <c r="BH228" s="287">
        <f t="shared" si="867"/>
        <v>0</v>
      </c>
      <c r="BI228" s="287">
        <f t="shared" si="867"/>
        <v>0</v>
      </c>
      <c r="BJ228" s="287">
        <f t="shared" si="867"/>
        <v>0</v>
      </c>
      <c r="BK228" s="287">
        <f t="shared" si="867"/>
        <v>0</v>
      </c>
      <c r="BL228" s="287">
        <f t="shared" si="867"/>
        <v>0</v>
      </c>
      <c r="BM228" s="287">
        <f t="shared" si="867"/>
        <v>0</v>
      </c>
      <c r="BN228" s="287">
        <f t="shared" si="867"/>
        <v>0</v>
      </c>
      <c r="BO228" s="287">
        <f t="shared" si="867"/>
        <v>0</v>
      </c>
      <c r="BP228" s="287">
        <f t="shared" si="867"/>
        <v>0</v>
      </c>
      <c r="BQ228" s="287">
        <f t="shared" si="867"/>
        <v>0</v>
      </c>
      <c r="BR228" s="287">
        <f t="shared" si="867"/>
        <v>0</v>
      </c>
      <c r="BS228" s="287">
        <f t="shared" si="867"/>
        <v>0</v>
      </c>
      <c r="BT228" s="287">
        <f t="shared" si="867"/>
        <v>0</v>
      </c>
      <c r="BU228" s="287">
        <f t="shared" si="867"/>
        <v>0</v>
      </c>
      <c r="BV228" s="287">
        <f t="shared" si="867"/>
        <v>0</v>
      </c>
      <c r="BW228" s="287">
        <f t="shared" si="867"/>
        <v>0</v>
      </c>
      <c r="BX228" s="287">
        <f t="shared" si="867"/>
        <v>0</v>
      </c>
      <c r="BY228" s="287">
        <f t="shared" si="867"/>
        <v>0</v>
      </c>
      <c r="BZ228" s="287">
        <f t="shared" si="867"/>
        <v>0</v>
      </c>
      <c r="CA228" s="287">
        <f t="shared" si="867"/>
        <v>0</v>
      </c>
      <c r="CB228" s="287">
        <f t="shared" si="867"/>
        <v>0</v>
      </c>
      <c r="CC228" s="287">
        <f t="shared" si="867"/>
        <v>0</v>
      </c>
      <c r="CD228" s="287">
        <f t="shared" si="867"/>
        <v>0</v>
      </c>
      <c r="CE228" s="287">
        <f t="shared" si="867"/>
        <v>0</v>
      </c>
      <c r="CF228" s="287">
        <f t="shared" si="867"/>
        <v>0</v>
      </c>
      <c r="CG228" s="287">
        <f t="shared" si="867"/>
        <v>0</v>
      </c>
      <c r="CH228" s="287">
        <f t="shared" si="867"/>
        <v>0</v>
      </c>
      <c r="CI228" s="287">
        <f t="shared" si="867"/>
        <v>0</v>
      </c>
      <c r="CJ228" s="287">
        <f t="shared" si="867"/>
        <v>0</v>
      </c>
      <c r="CK228" s="287">
        <f t="shared" si="867"/>
        <v>0</v>
      </c>
      <c r="CL228" s="287">
        <f t="shared" si="867"/>
        <v>0</v>
      </c>
      <c r="CM228" s="287">
        <f t="shared" si="867"/>
        <v>0</v>
      </c>
      <c r="CN228" s="287">
        <f t="shared" si="867"/>
        <v>0</v>
      </c>
      <c r="CO228" s="287">
        <f t="shared" si="867"/>
        <v>0</v>
      </c>
      <c r="CP228" s="287">
        <f t="shared" si="867"/>
        <v>0</v>
      </c>
      <c r="CQ228" s="287">
        <f t="shared" si="867"/>
        <v>0</v>
      </c>
      <c r="CR228" s="287">
        <f t="shared" si="867"/>
        <v>0</v>
      </c>
      <c r="CS228" s="287">
        <f t="shared" si="867"/>
        <v>0</v>
      </c>
      <c r="CT228" s="287">
        <f t="shared" si="867"/>
        <v>0</v>
      </c>
      <c r="CU228" s="287">
        <f t="shared" si="867"/>
        <v>0</v>
      </c>
      <c r="CV228" s="287">
        <f t="shared" si="867"/>
        <v>0</v>
      </c>
      <c r="CW228" s="287">
        <f t="shared" ref="CW228:FH228" si="868" xml:space="preserve"> CW$226</f>
        <v>0</v>
      </c>
      <c r="CX228" s="287">
        <f t="shared" si="868"/>
        <v>0</v>
      </c>
      <c r="CY228" s="287">
        <f t="shared" si="868"/>
        <v>0</v>
      </c>
      <c r="CZ228" s="287">
        <f t="shared" si="868"/>
        <v>0</v>
      </c>
      <c r="DA228" s="287">
        <f t="shared" si="868"/>
        <v>0</v>
      </c>
      <c r="DB228" s="287">
        <f t="shared" si="868"/>
        <v>0</v>
      </c>
      <c r="DC228" s="287">
        <f t="shared" si="868"/>
        <v>0</v>
      </c>
      <c r="DD228" s="287">
        <f t="shared" si="868"/>
        <v>0</v>
      </c>
      <c r="DE228" s="287">
        <f t="shared" si="868"/>
        <v>0</v>
      </c>
      <c r="DF228" s="287">
        <f t="shared" si="868"/>
        <v>0</v>
      </c>
      <c r="DG228" s="287">
        <f t="shared" si="868"/>
        <v>0</v>
      </c>
      <c r="DH228" s="287">
        <f t="shared" si="868"/>
        <v>0</v>
      </c>
      <c r="DI228" s="287">
        <f t="shared" si="868"/>
        <v>0</v>
      </c>
      <c r="DJ228" s="287">
        <f t="shared" si="868"/>
        <v>0</v>
      </c>
      <c r="DK228" s="287">
        <f t="shared" si="868"/>
        <v>0</v>
      </c>
      <c r="DL228" s="287">
        <f t="shared" si="868"/>
        <v>0</v>
      </c>
      <c r="DM228" s="287">
        <f t="shared" si="868"/>
        <v>0</v>
      </c>
      <c r="DN228" s="287">
        <f t="shared" si="868"/>
        <v>0</v>
      </c>
      <c r="DO228" s="287">
        <f t="shared" si="868"/>
        <v>0</v>
      </c>
      <c r="DP228" s="287">
        <f t="shared" si="868"/>
        <v>0</v>
      </c>
      <c r="DQ228" s="287">
        <f t="shared" si="868"/>
        <v>0</v>
      </c>
      <c r="DR228" s="287">
        <f t="shared" si="868"/>
        <v>0</v>
      </c>
      <c r="DS228" s="287">
        <f t="shared" si="868"/>
        <v>0</v>
      </c>
      <c r="DT228" s="287">
        <f t="shared" si="868"/>
        <v>0</v>
      </c>
      <c r="DU228" s="287">
        <f t="shared" si="868"/>
        <v>0</v>
      </c>
      <c r="DV228" s="287">
        <f t="shared" si="868"/>
        <v>0</v>
      </c>
      <c r="DW228" s="287">
        <f t="shared" si="868"/>
        <v>0</v>
      </c>
      <c r="DX228" s="287">
        <f t="shared" si="868"/>
        <v>0</v>
      </c>
      <c r="DY228" s="287">
        <f t="shared" si="868"/>
        <v>0</v>
      </c>
      <c r="DZ228" s="287">
        <f t="shared" si="868"/>
        <v>0</v>
      </c>
      <c r="EA228" s="287">
        <f t="shared" si="868"/>
        <v>0</v>
      </c>
      <c r="EB228" s="287">
        <f t="shared" si="868"/>
        <v>0</v>
      </c>
      <c r="EC228" s="287">
        <f t="shared" si="868"/>
        <v>0</v>
      </c>
      <c r="ED228" s="287">
        <f t="shared" si="868"/>
        <v>0</v>
      </c>
      <c r="EE228" s="287">
        <f t="shared" si="868"/>
        <v>0</v>
      </c>
      <c r="EF228" s="287">
        <f t="shared" si="868"/>
        <v>0</v>
      </c>
      <c r="EG228" s="287">
        <f t="shared" si="868"/>
        <v>0</v>
      </c>
      <c r="EH228" s="287">
        <f t="shared" si="868"/>
        <v>0</v>
      </c>
      <c r="EI228" s="287">
        <f t="shared" si="868"/>
        <v>0</v>
      </c>
      <c r="EJ228" s="287">
        <f t="shared" si="868"/>
        <v>0</v>
      </c>
      <c r="EK228" s="287">
        <f t="shared" si="868"/>
        <v>0</v>
      </c>
      <c r="EL228" s="287">
        <f t="shared" si="868"/>
        <v>0</v>
      </c>
      <c r="EM228" s="287">
        <f t="shared" si="868"/>
        <v>0</v>
      </c>
      <c r="EN228" s="287">
        <f t="shared" si="868"/>
        <v>0</v>
      </c>
      <c r="EO228" s="287">
        <f t="shared" si="868"/>
        <v>0</v>
      </c>
      <c r="EP228" s="287">
        <f t="shared" si="868"/>
        <v>0</v>
      </c>
      <c r="EQ228" s="287">
        <f t="shared" si="868"/>
        <v>0</v>
      </c>
      <c r="ER228" s="287">
        <f t="shared" si="868"/>
        <v>0</v>
      </c>
      <c r="ES228" s="287">
        <f t="shared" si="868"/>
        <v>0</v>
      </c>
      <c r="ET228" s="287">
        <f t="shared" si="868"/>
        <v>0</v>
      </c>
      <c r="EU228" s="287">
        <f t="shared" si="868"/>
        <v>0</v>
      </c>
      <c r="EV228" s="287">
        <f t="shared" si="868"/>
        <v>0</v>
      </c>
      <c r="EW228" s="287">
        <f t="shared" si="868"/>
        <v>0</v>
      </c>
      <c r="EX228" s="287">
        <f t="shared" si="868"/>
        <v>0</v>
      </c>
      <c r="EY228" s="287">
        <f t="shared" si="868"/>
        <v>0</v>
      </c>
      <c r="EZ228" s="287">
        <f t="shared" si="868"/>
        <v>0</v>
      </c>
      <c r="FA228" s="287">
        <f t="shared" si="868"/>
        <v>0</v>
      </c>
      <c r="FB228" s="287">
        <f t="shared" si="868"/>
        <v>0</v>
      </c>
      <c r="FC228" s="287">
        <f t="shared" si="868"/>
        <v>0</v>
      </c>
      <c r="FD228" s="287">
        <f t="shared" si="868"/>
        <v>0</v>
      </c>
      <c r="FE228" s="287">
        <f t="shared" si="868"/>
        <v>0</v>
      </c>
      <c r="FF228" s="287">
        <f t="shared" si="868"/>
        <v>0</v>
      </c>
      <c r="FG228" s="287">
        <f t="shared" si="868"/>
        <v>0</v>
      </c>
      <c r="FH228" s="287">
        <f t="shared" si="868"/>
        <v>0</v>
      </c>
      <c r="FI228" s="287">
        <f t="shared" ref="FI228:GJ228" si="869" xml:space="preserve"> FI$226</f>
        <v>0</v>
      </c>
      <c r="FJ228" s="287">
        <f t="shared" si="869"/>
        <v>0</v>
      </c>
      <c r="FK228" s="287">
        <f t="shared" si="869"/>
        <v>0</v>
      </c>
      <c r="FL228" s="287">
        <f t="shared" si="869"/>
        <v>0</v>
      </c>
      <c r="FM228" s="287">
        <f t="shared" si="869"/>
        <v>0</v>
      </c>
      <c r="FN228" s="287">
        <f t="shared" si="869"/>
        <v>0</v>
      </c>
      <c r="FO228" s="287">
        <f t="shared" si="869"/>
        <v>0</v>
      </c>
      <c r="FP228" s="287">
        <f t="shared" si="869"/>
        <v>0</v>
      </c>
      <c r="FQ228" s="287">
        <f t="shared" si="869"/>
        <v>0</v>
      </c>
      <c r="FR228" s="287">
        <f t="shared" si="869"/>
        <v>0</v>
      </c>
      <c r="FS228" s="287">
        <f t="shared" si="869"/>
        <v>0</v>
      </c>
      <c r="FT228" s="287">
        <f t="shared" si="869"/>
        <v>0</v>
      </c>
      <c r="FU228" s="287">
        <f t="shared" si="869"/>
        <v>0</v>
      </c>
      <c r="FV228" s="287">
        <f t="shared" si="869"/>
        <v>0</v>
      </c>
      <c r="FW228" s="287">
        <f t="shared" si="869"/>
        <v>0</v>
      </c>
      <c r="FX228" s="287">
        <f t="shared" si="869"/>
        <v>0</v>
      </c>
      <c r="FY228" s="287">
        <f t="shared" si="869"/>
        <v>0</v>
      </c>
      <c r="FZ228" s="287">
        <f t="shared" si="869"/>
        <v>0</v>
      </c>
      <c r="GA228" s="287">
        <f t="shared" si="869"/>
        <v>0</v>
      </c>
      <c r="GB228" s="287">
        <f t="shared" si="869"/>
        <v>0</v>
      </c>
      <c r="GC228" s="287">
        <f t="shared" si="869"/>
        <v>0</v>
      </c>
      <c r="GD228" s="287">
        <f t="shared" si="869"/>
        <v>0</v>
      </c>
      <c r="GE228" s="287">
        <f t="shared" si="869"/>
        <v>0</v>
      </c>
      <c r="GF228" s="287">
        <f t="shared" si="869"/>
        <v>0</v>
      </c>
      <c r="GG228" s="287">
        <f t="shared" si="869"/>
        <v>0</v>
      </c>
      <c r="GH228" s="287">
        <f t="shared" si="869"/>
        <v>0</v>
      </c>
      <c r="GI228" s="287">
        <f t="shared" si="869"/>
        <v>0</v>
      </c>
      <c r="GJ228" s="287">
        <f t="shared" si="869"/>
        <v>0</v>
      </c>
    </row>
    <row r="229" spans="1:192" s="639" customFormat="1" ht="13" customHeight="1" x14ac:dyDescent="0.25">
      <c r="A229" s="518"/>
      <c r="B229" s="518"/>
      <c r="C229" s="518"/>
      <c r="D229" s="518"/>
      <c r="E229" s="650" t="str">
        <f t="shared" ref="E229:AJ229" si="870" xml:space="preserve"> E$202</f>
        <v>Equity bridge balance BEG</v>
      </c>
      <c r="F229" s="650">
        <f t="shared" si="870"/>
        <v>0</v>
      </c>
      <c r="G229" s="650" t="str">
        <f t="shared" si="870"/>
        <v>$ 000s</v>
      </c>
      <c r="H229" s="650">
        <f t="shared" si="870"/>
        <v>0</v>
      </c>
      <c r="I229" s="650">
        <f t="shared" si="870"/>
        <v>0</v>
      </c>
      <c r="J229" s="650">
        <f t="shared" si="870"/>
        <v>0</v>
      </c>
      <c r="K229" s="650">
        <f t="shared" si="870"/>
        <v>0</v>
      </c>
      <c r="L229" s="650">
        <f t="shared" si="870"/>
        <v>0</v>
      </c>
      <c r="M229" s="650">
        <f t="shared" si="870"/>
        <v>37364.972763359816</v>
      </c>
      <c r="N229" s="650">
        <f t="shared" si="870"/>
        <v>93184.82088505046</v>
      </c>
      <c r="O229" s="650">
        <f t="shared" si="870"/>
        <v>93184.82088505046</v>
      </c>
      <c r="P229" s="650">
        <f t="shared" si="870"/>
        <v>93184.82088505046</v>
      </c>
      <c r="Q229" s="650">
        <f t="shared" si="870"/>
        <v>0</v>
      </c>
      <c r="R229" s="650">
        <f t="shared" si="870"/>
        <v>0</v>
      </c>
      <c r="S229" s="650">
        <f t="shared" si="870"/>
        <v>0</v>
      </c>
      <c r="T229" s="650">
        <f t="shared" si="870"/>
        <v>0</v>
      </c>
      <c r="U229" s="650">
        <f t="shared" si="870"/>
        <v>0</v>
      </c>
      <c r="V229" s="650">
        <f t="shared" si="870"/>
        <v>0</v>
      </c>
      <c r="W229" s="650">
        <f t="shared" si="870"/>
        <v>0</v>
      </c>
      <c r="X229" s="650">
        <f t="shared" si="870"/>
        <v>0</v>
      </c>
      <c r="Y229" s="650">
        <f t="shared" si="870"/>
        <v>0</v>
      </c>
      <c r="Z229" s="650">
        <f t="shared" si="870"/>
        <v>0</v>
      </c>
      <c r="AA229" s="650">
        <f t="shared" si="870"/>
        <v>0</v>
      </c>
      <c r="AB229" s="650">
        <f t="shared" si="870"/>
        <v>0</v>
      </c>
      <c r="AC229" s="650">
        <f t="shared" si="870"/>
        <v>0</v>
      </c>
      <c r="AD229" s="650">
        <f t="shared" si="870"/>
        <v>0</v>
      </c>
      <c r="AE229" s="650">
        <f t="shared" si="870"/>
        <v>0</v>
      </c>
      <c r="AF229" s="650">
        <f t="shared" si="870"/>
        <v>0</v>
      </c>
      <c r="AG229" s="650">
        <f t="shared" si="870"/>
        <v>0</v>
      </c>
      <c r="AH229" s="650">
        <f t="shared" si="870"/>
        <v>0</v>
      </c>
      <c r="AI229" s="650">
        <f t="shared" si="870"/>
        <v>0</v>
      </c>
      <c r="AJ229" s="650">
        <f t="shared" si="870"/>
        <v>0</v>
      </c>
      <c r="AK229" s="650">
        <f t="shared" ref="AK229:CV229" si="871" xml:space="preserve"> AK$202</f>
        <v>0</v>
      </c>
      <c r="AL229" s="650">
        <f t="shared" si="871"/>
        <v>0</v>
      </c>
      <c r="AM229" s="650">
        <f t="shared" si="871"/>
        <v>0</v>
      </c>
      <c r="AN229" s="650">
        <f t="shared" si="871"/>
        <v>0</v>
      </c>
      <c r="AO229" s="650">
        <f t="shared" si="871"/>
        <v>0</v>
      </c>
      <c r="AP229" s="650">
        <f t="shared" si="871"/>
        <v>0</v>
      </c>
      <c r="AQ229" s="650">
        <f t="shared" si="871"/>
        <v>0</v>
      </c>
      <c r="AR229" s="650">
        <f t="shared" si="871"/>
        <v>0</v>
      </c>
      <c r="AS229" s="650">
        <f t="shared" si="871"/>
        <v>0</v>
      </c>
      <c r="AT229" s="650">
        <f t="shared" si="871"/>
        <v>0</v>
      </c>
      <c r="AU229" s="650">
        <f t="shared" si="871"/>
        <v>0</v>
      </c>
      <c r="AV229" s="650">
        <f t="shared" si="871"/>
        <v>0</v>
      </c>
      <c r="AW229" s="650">
        <f t="shared" si="871"/>
        <v>0</v>
      </c>
      <c r="AX229" s="650">
        <f t="shared" si="871"/>
        <v>0</v>
      </c>
      <c r="AY229" s="650">
        <f t="shared" si="871"/>
        <v>0</v>
      </c>
      <c r="AZ229" s="650">
        <f t="shared" si="871"/>
        <v>0</v>
      </c>
      <c r="BA229" s="650">
        <f t="shared" si="871"/>
        <v>0</v>
      </c>
      <c r="BB229" s="650">
        <f t="shared" si="871"/>
        <v>0</v>
      </c>
      <c r="BC229" s="650">
        <f t="shared" si="871"/>
        <v>0</v>
      </c>
      <c r="BD229" s="650">
        <f t="shared" si="871"/>
        <v>0</v>
      </c>
      <c r="BE229" s="650">
        <f t="shared" si="871"/>
        <v>0</v>
      </c>
      <c r="BF229" s="650">
        <f t="shared" si="871"/>
        <v>0</v>
      </c>
      <c r="BG229" s="650">
        <f t="shared" si="871"/>
        <v>0</v>
      </c>
      <c r="BH229" s="650">
        <f t="shared" si="871"/>
        <v>0</v>
      </c>
      <c r="BI229" s="650">
        <f t="shared" si="871"/>
        <v>0</v>
      </c>
      <c r="BJ229" s="650">
        <f t="shared" si="871"/>
        <v>0</v>
      </c>
      <c r="BK229" s="650">
        <f t="shared" si="871"/>
        <v>0</v>
      </c>
      <c r="BL229" s="650">
        <f t="shared" si="871"/>
        <v>0</v>
      </c>
      <c r="BM229" s="650">
        <f t="shared" si="871"/>
        <v>0</v>
      </c>
      <c r="BN229" s="650">
        <f t="shared" si="871"/>
        <v>0</v>
      </c>
      <c r="BO229" s="650">
        <f t="shared" si="871"/>
        <v>0</v>
      </c>
      <c r="BP229" s="650">
        <f t="shared" si="871"/>
        <v>0</v>
      </c>
      <c r="BQ229" s="650">
        <f t="shared" si="871"/>
        <v>0</v>
      </c>
      <c r="BR229" s="650">
        <f t="shared" si="871"/>
        <v>0</v>
      </c>
      <c r="BS229" s="650">
        <f t="shared" si="871"/>
        <v>0</v>
      </c>
      <c r="BT229" s="650">
        <f t="shared" si="871"/>
        <v>0</v>
      </c>
      <c r="BU229" s="650">
        <f t="shared" si="871"/>
        <v>0</v>
      </c>
      <c r="BV229" s="650">
        <f t="shared" si="871"/>
        <v>0</v>
      </c>
      <c r="BW229" s="650">
        <f t="shared" si="871"/>
        <v>0</v>
      </c>
      <c r="BX229" s="650">
        <f t="shared" si="871"/>
        <v>0</v>
      </c>
      <c r="BY229" s="650">
        <f t="shared" si="871"/>
        <v>0</v>
      </c>
      <c r="BZ229" s="650">
        <f t="shared" si="871"/>
        <v>0</v>
      </c>
      <c r="CA229" s="650">
        <f t="shared" si="871"/>
        <v>0</v>
      </c>
      <c r="CB229" s="650">
        <f t="shared" si="871"/>
        <v>0</v>
      </c>
      <c r="CC229" s="650">
        <f t="shared" si="871"/>
        <v>0</v>
      </c>
      <c r="CD229" s="650">
        <f t="shared" si="871"/>
        <v>0</v>
      </c>
      <c r="CE229" s="650">
        <f t="shared" si="871"/>
        <v>0</v>
      </c>
      <c r="CF229" s="650">
        <f t="shared" si="871"/>
        <v>0</v>
      </c>
      <c r="CG229" s="650">
        <f t="shared" si="871"/>
        <v>0</v>
      </c>
      <c r="CH229" s="650">
        <f t="shared" si="871"/>
        <v>0</v>
      </c>
      <c r="CI229" s="650">
        <f t="shared" si="871"/>
        <v>0</v>
      </c>
      <c r="CJ229" s="650">
        <f t="shared" si="871"/>
        <v>0</v>
      </c>
      <c r="CK229" s="650">
        <f t="shared" si="871"/>
        <v>0</v>
      </c>
      <c r="CL229" s="650">
        <f t="shared" si="871"/>
        <v>0</v>
      </c>
      <c r="CM229" s="650">
        <f t="shared" si="871"/>
        <v>0</v>
      </c>
      <c r="CN229" s="650">
        <f t="shared" si="871"/>
        <v>0</v>
      </c>
      <c r="CO229" s="650">
        <f t="shared" si="871"/>
        <v>0</v>
      </c>
      <c r="CP229" s="650">
        <f t="shared" si="871"/>
        <v>0</v>
      </c>
      <c r="CQ229" s="650">
        <f t="shared" si="871"/>
        <v>0</v>
      </c>
      <c r="CR229" s="650">
        <f t="shared" si="871"/>
        <v>0</v>
      </c>
      <c r="CS229" s="650">
        <f t="shared" si="871"/>
        <v>0</v>
      </c>
      <c r="CT229" s="650">
        <f t="shared" si="871"/>
        <v>0</v>
      </c>
      <c r="CU229" s="650">
        <f t="shared" si="871"/>
        <v>0</v>
      </c>
      <c r="CV229" s="650">
        <f t="shared" si="871"/>
        <v>0</v>
      </c>
      <c r="CW229" s="650">
        <f t="shared" ref="CW229:FH229" si="872" xml:space="preserve"> CW$202</f>
        <v>0</v>
      </c>
      <c r="CX229" s="650">
        <f t="shared" si="872"/>
        <v>0</v>
      </c>
      <c r="CY229" s="650">
        <f t="shared" si="872"/>
        <v>0</v>
      </c>
      <c r="CZ229" s="650">
        <f t="shared" si="872"/>
        <v>0</v>
      </c>
      <c r="DA229" s="650">
        <f t="shared" si="872"/>
        <v>0</v>
      </c>
      <c r="DB229" s="650">
        <f t="shared" si="872"/>
        <v>0</v>
      </c>
      <c r="DC229" s="650">
        <f t="shared" si="872"/>
        <v>0</v>
      </c>
      <c r="DD229" s="650">
        <f t="shared" si="872"/>
        <v>0</v>
      </c>
      <c r="DE229" s="650">
        <f t="shared" si="872"/>
        <v>0</v>
      </c>
      <c r="DF229" s="650">
        <f t="shared" si="872"/>
        <v>0</v>
      </c>
      <c r="DG229" s="650">
        <f t="shared" si="872"/>
        <v>0</v>
      </c>
      <c r="DH229" s="650">
        <f t="shared" si="872"/>
        <v>0</v>
      </c>
      <c r="DI229" s="650">
        <f t="shared" si="872"/>
        <v>0</v>
      </c>
      <c r="DJ229" s="650">
        <f t="shared" si="872"/>
        <v>0</v>
      </c>
      <c r="DK229" s="650">
        <f t="shared" si="872"/>
        <v>0</v>
      </c>
      <c r="DL229" s="650">
        <f t="shared" si="872"/>
        <v>0</v>
      </c>
      <c r="DM229" s="650">
        <f t="shared" si="872"/>
        <v>0</v>
      </c>
      <c r="DN229" s="650">
        <f t="shared" si="872"/>
        <v>0</v>
      </c>
      <c r="DO229" s="650">
        <f t="shared" si="872"/>
        <v>0</v>
      </c>
      <c r="DP229" s="650">
        <f t="shared" si="872"/>
        <v>0</v>
      </c>
      <c r="DQ229" s="650">
        <f t="shared" si="872"/>
        <v>0</v>
      </c>
      <c r="DR229" s="650">
        <f t="shared" si="872"/>
        <v>0</v>
      </c>
      <c r="DS229" s="650">
        <f t="shared" si="872"/>
        <v>0</v>
      </c>
      <c r="DT229" s="650">
        <f t="shared" si="872"/>
        <v>0</v>
      </c>
      <c r="DU229" s="650">
        <f t="shared" si="872"/>
        <v>0</v>
      </c>
      <c r="DV229" s="650">
        <f t="shared" si="872"/>
        <v>0</v>
      </c>
      <c r="DW229" s="650">
        <f t="shared" si="872"/>
        <v>0</v>
      </c>
      <c r="DX229" s="650">
        <f t="shared" si="872"/>
        <v>0</v>
      </c>
      <c r="DY229" s="650">
        <f t="shared" si="872"/>
        <v>0</v>
      </c>
      <c r="DZ229" s="650">
        <f t="shared" si="872"/>
        <v>0</v>
      </c>
      <c r="EA229" s="650">
        <f t="shared" si="872"/>
        <v>0</v>
      </c>
      <c r="EB229" s="650">
        <f t="shared" si="872"/>
        <v>0</v>
      </c>
      <c r="EC229" s="650">
        <f t="shared" si="872"/>
        <v>0</v>
      </c>
      <c r="ED229" s="650">
        <f t="shared" si="872"/>
        <v>0</v>
      </c>
      <c r="EE229" s="650">
        <f t="shared" si="872"/>
        <v>0</v>
      </c>
      <c r="EF229" s="650">
        <f t="shared" si="872"/>
        <v>0</v>
      </c>
      <c r="EG229" s="650">
        <f t="shared" si="872"/>
        <v>0</v>
      </c>
      <c r="EH229" s="650">
        <f t="shared" si="872"/>
        <v>0</v>
      </c>
      <c r="EI229" s="650">
        <f t="shared" si="872"/>
        <v>0</v>
      </c>
      <c r="EJ229" s="650">
        <f t="shared" si="872"/>
        <v>0</v>
      </c>
      <c r="EK229" s="650">
        <f t="shared" si="872"/>
        <v>0</v>
      </c>
      <c r="EL229" s="650">
        <f t="shared" si="872"/>
        <v>0</v>
      </c>
      <c r="EM229" s="650">
        <f t="shared" si="872"/>
        <v>0</v>
      </c>
      <c r="EN229" s="650">
        <f t="shared" si="872"/>
        <v>0</v>
      </c>
      <c r="EO229" s="650">
        <f t="shared" si="872"/>
        <v>0</v>
      </c>
      <c r="EP229" s="650">
        <f t="shared" si="872"/>
        <v>0</v>
      </c>
      <c r="EQ229" s="650">
        <f t="shared" si="872"/>
        <v>0</v>
      </c>
      <c r="ER229" s="650">
        <f t="shared" si="872"/>
        <v>0</v>
      </c>
      <c r="ES229" s="650">
        <f t="shared" si="872"/>
        <v>0</v>
      </c>
      <c r="ET229" s="650">
        <f t="shared" si="872"/>
        <v>0</v>
      </c>
      <c r="EU229" s="650">
        <f t="shared" si="872"/>
        <v>0</v>
      </c>
      <c r="EV229" s="650">
        <f t="shared" si="872"/>
        <v>0</v>
      </c>
      <c r="EW229" s="650">
        <f t="shared" si="872"/>
        <v>0</v>
      </c>
      <c r="EX229" s="650">
        <f t="shared" si="872"/>
        <v>0</v>
      </c>
      <c r="EY229" s="650">
        <f t="shared" si="872"/>
        <v>0</v>
      </c>
      <c r="EZ229" s="650">
        <f t="shared" si="872"/>
        <v>0</v>
      </c>
      <c r="FA229" s="650">
        <f t="shared" si="872"/>
        <v>0</v>
      </c>
      <c r="FB229" s="650">
        <f t="shared" si="872"/>
        <v>0</v>
      </c>
      <c r="FC229" s="650">
        <f t="shared" si="872"/>
        <v>0</v>
      </c>
      <c r="FD229" s="650">
        <f t="shared" si="872"/>
        <v>0</v>
      </c>
      <c r="FE229" s="650">
        <f t="shared" si="872"/>
        <v>0</v>
      </c>
      <c r="FF229" s="650">
        <f t="shared" si="872"/>
        <v>0</v>
      </c>
      <c r="FG229" s="650">
        <f t="shared" si="872"/>
        <v>0</v>
      </c>
      <c r="FH229" s="650">
        <f t="shared" si="872"/>
        <v>0</v>
      </c>
      <c r="FI229" s="650">
        <f t="shared" ref="FI229:GJ229" si="873" xml:space="preserve"> FI$202</f>
        <v>0</v>
      </c>
      <c r="FJ229" s="650">
        <f t="shared" si="873"/>
        <v>0</v>
      </c>
      <c r="FK229" s="650">
        <f t="shared" si="873"/>
        <v>0</v>
      </c>
      <c r="FL229" s="650">
        <f t="shared" si="873"/>
        <v>0</v>
      </c>
      <c r="FM229" s="650">
        <f t="shared" si="873"/>
        <v>0</v>
      </c>
      <c r="FN229" s="650">
        <f t="shared" si="873"/>
        <v>0</v>
      </c>
      <c r="FO229" s="650">
        <f t="shared" si="873"/>
        <v>0</v>
      </c>
      <c r="FP229" s="650">
        <f t="shared" si="873"/>
        <v>0</v>
      </c>
      <c r="FQ229" s="650">
        <f t="shared" si="873"/>
        <v>0</v>
      </c>
      <c r="FR229" s="650">
        <f t="shared" si="873"/>
        <v>0</v>
      </c>
      <c r="FS229" s="650">
        <f t="shared" si="873"/>
        <v>0</v>
      </c>
      <c r="FT229" s="650">
        <f t="shared" si="873"/>
        <v>0</v>
      </c>
      <c r="FU229" s="650">
        <f t="shared" si="873"/>
        <v>0</v>
      </c>
      <c r="FV229" s="650">
        <f t="shared" si="873"/>
        <v>0</v>
      </c>
      <c r="FW229" s="650">
        <f t="shared" si="873"/>
        <v>0</v>
      </c>
      <c r="FX229" s="650">
        <f t="shared" si="873"/>
        <v>0</v>
      </c>
      <c r="FY229" s="650">
        <f t="shared" si="873"/>
        <v>0</v>
      </c>
      <c r="FZ229" s="650">
        <f t="shared" si="873"/>
        <v>0</v>
      </c>
      <c r="GA229" s="650">
        <f t="shared" si="873"/>
        <v>0</v>
      </c>
      <c r="GB229" s="650">
        <f t="shared" si="873"/>
        <v>0</v>
      </c>
      <c r="GC229" s="650">
        <f t="shared" si="873"/>
        <v>0</v>
      </c>
      <c r="GD229" s="650">
        <f t="shared" si="873"/>
        <v>0</v>
      </c>
      <c r="GE229" s="650">
        <f t="shared" si="873"/>
        <v>0</v>
      </c>
      <c r="GF229" s="650">
        <f t="shared" si="873"/>
        <v>0</v>
      </c>
      <c r="GG229" s="650">
        <f t="shared" si="873"/>
        <v>0</v>
      </c>
      <c r="GH229" s="650">
        <f t="shared" si="873"/>
        <v>0</v>
      </c>
      <c r="GI229" s="650">
        <f t="shared" si="873"/>
        <v>0</v>
      </c>
      <c r="GJ229" s="650">
        <f t="shared" si="873"/>
        <v>0</v>
      </c>
    </row>
    <row r="230" spans="1:192" s="679" customFormat="1" ht="13" customHeight="1" x14ac:dyDescent="0.25">
      <c r="A230" s="656"/>
      <c r="B230" s="656"/>
      <c r="C230" s="656"/>
      <c r="D230" s="656"/>
      <c r="E230" s="680" t="str">
        <f xml:space="preserve"> Time!E$108</f>
        <v>Operating period flag</v>
      </c>
      <c r="F230" s="680">
        <f xml:space="preserve"> Time!F$108</f>
        <v>0</v>
      </c>
      <c r="G230" s="680" t="str">
        <f xml:space="preserve"> Time!G$108</f>
        <v>flag</v>
      </c>
      <c r="H230" s="680">
        <f xml:space="preserve"> Time!H$108</f>
        <v>40</v>
      </c>
      <c r="I230" s="680">
        <f xml:space="preserve"> Time!I$108</f>
        <v>0</v>
      </c>
      <c r="J230" s="680">
        <f xml:space="preserve"> Time!J$108</f>
        <v>0</v>
      </c>
      <c r="K230" s="680">
        <f xml:space="preserve"> Time!K$108</f>
        <v>0</v>
      </c>
      <c r="L230" s="680">
        <f xml:space="preserve"> Time!L$108</f>
        <v>0</v>
      </c>
      <c r="M230" s="680">
        <f xml:space="preserve"> Time!M$108</f>
        <v>0</v>
      </c>
      <c r="N230" s="680">
        <f xml:space="preserve"> Time!N$108</f>
        <v>0</v>
      </c>
      <c r="O230" s="680">
        <f xml:space="preserve"> Time!O$108</f>
        <v>0</v>
      </c>
      <c r="P230" s="680">
        <f xml:space="preserve"> Time!P$108</f>
        <v>0</v>
      </c>
      <c r="Q230" s="680">
        <f xml:space="preserve"> Time!Q$108</f>
        <v>1</v>
      </c>
      <c r="R230" s="680">
        <f xml:space="preserve"> Time!R$108</f>
        <v>1</v>
      </c>
      <c r="S230" s="680">
        <f xml:space="preserve"> Time!S$108</f>
        <v>1</v>
      </c>
      <c r="T230" s="680">
        <f xml:space="preserve"> Time!T$108</f>
        <v>1</v>
      </c>
      <c r="U230" s="680">
        <f xml:space="preserve"> Time!U$108</f>
        <v>1</v>
      </c>
      <c r="V230" s="680">
        <f xml:space="preserve"> Time!V$108</f>
        <v>1</v>
      </c>
      <c r="W230" s="680">
        <f xml:space="preserve"> Time!W$108</f>
        <v>1</v>
      </c>
      <c r="X230" s="680">
        <f xml:space="preserve"> Time!X$108</f>
        <v>1</v>
      </c>
      <c r="Y230" s="680">
        <f xml:space="preserve"> Time!Y$108</f>
        <v>1</v>
      </c>
      <c r="Z230" s="680">
        <f xml:space="preserve"> Time!Z$108</f>
        <v>1</v>
      </c>
      <c r="AA230" s="680">
        <f xml:space="preserve"> Time!AA$108</f>
        <v>1</v>
      </c>
      <c r="AB230" s="680">
        <f xml:space="preserve"> Time!AB$108</f>
        <v>1</v>
      </c>
      <c r="AC230" s="680">
        <f xml:space="preserve"> Time!AC$108</f>
        <v>1</v>
      </c>
      <c r="AD230" s="680">
        <f xml:space="preserve"> Time!AD$108</f>
        <v>1</v>
      </c>
      <c r="AE230" s="680">
        <f xml:space="preserve"> Time!AE$108</f>
        <v>1</v>
      </c>
      <c r="AF230" s="680">
        <f xml:space="preserve"> Time!AF$108</f>
        <v>1</v>
      </c>
      <c r="AG230" s="680">
        <f xml:space="preserve"> Time!AG$108</f>
        <v>1</v>
      </c>
      <c r="AH230" s="680">
        <f xml:space="preserve"> Time!AH$108</f>
        <v>1</v>
      </c>
      <c r="AI230" s="680">
        <f xml:space="preserve"> Time!AI$108</f>
        <v>1</v>
      </c>
      <c r="AJ230" s="680">
        <f xml:space="preserve"> Time!AJ$108</f>
        <v>1</v>
      </c>
      <c r="AK230" s="680">
        <f xml:space="preserve"> Time!AK$108</f>
        <v>1</v>
      </c>
      <c r="AL230" s="680">
        <f xml:space="preserve"> Time!AL$108</f>
        <v>1</v>
      </c>
      <c r="AM230" s="680">
        <f xml:space="preserve"> Time!AM$108</f>
        <v>1</v>
      </c>
      <c r="AN230" s="680">
        <f xml:space="preserve"> Time!AN$108</f>
        <v>1</v>
      </c>
      <c r="AO230" s="680">
        <f xml:space="preserve"> Time!AO$108</f>
        <v>1</v>
      </c>
      <c r="AP230" s="680">
        <f xml:space="preserve"> Time!AP$108</f>
        <v>1</v>
      </c>
      <c r="AQ230" s="680">
        <f xml:space="preserve"> Time!AQ$108</f>
        <v>1</v>
      </c>
      <c r="AR230" s="680">
        <f xml:space="preserve"> Time!AR$108</f>
        <v>1</v>
      </c>
      <c r="AS230" s="680">
        <f xml:space="preserve"> Time!AS$108</f>
        <v>1</v>
      </c>
      <c r="AT230" s="680">
        <f xml:space="preserve"> Time!AT$108</f>
        <v>1</v>
      </c>
      <c r="AU230" s="680">
        <f xml:space="preserve"> Time!AU$108</f>
        <v>1</v>
      </c>
      <c r="AV230" s="680">
        <f xml:space="preserve"> Time!AV$108</f>
        <v>1</v>
      </c>
      <c r="AW230" s="680">
        <f xml:space="preserve"> Time!AW$108</f>
        <v>1</v>
      </c>
      <c r="AX230" s="680">
        <f xml:space="preserve"> Time!AX$108</f>
        <v>1</v>
      </c>
      <c r="AY230" s="680">
        <f xml:space="preserve"> Time!AY$108</f>
        <v>1</v>
      </c>
      <c r="AZ230" s="680">
        <f xml:space="preserve"> Time!AZ$108</f>
        <v>1</v>
      </c>
      <c r="BA230" s="680">
        <f xml:space="preserve"> Time!BA$108</f>
        <v>1</v>
      </c>
      <c r="BB230" s="680">
        <f xml:space="preserve"> Time!BB$108</f>
        <v>1</v>
      </c>
      <c r="BC230" s="680">
        <f xml:space="preserve"> Time!BC$108</f>
        <v>1</v>
      </c>
      <c r="BD230" s="680">
        <f xml:space="preserve"> Time!BD$108</f>
        <v>1</v>
      </c>
      <c r="BE230" s="680">
        <f xml:space="preserve"> Time!BE$108</f>
        <v>0</v>
      </c>
      <c r="BF230" s="680">
        <f xml:space="preserve"> Time!BF$108</f>
        <v>0</v>
      </c>
      <c r="BG230" s="680">
        <f xml:space="preserve"> Time!BG$108</f>
        <v>0</v>
      </c>
      <c r="BH230" s="680">
        <f xml:space="preserve"> Time!BH$108</f>
        <v>0</v>
      </c>
      <c r="BI230" s="680">
        <f xml:space="preserve"> Time!BI$108</f>
        <v>0</v>
      </c>
      <c r="BJ230" s="680">
        <f xml:space="preserve"> Time!BJ$108</f>
        <v>0</v>
      </c>
      <c r="BK230" s="680">
        <f xml:space="preserve"> Time!BK$108</f>
        <v>0</v>
      </c>
      <c r="BL230" s="680">
        <f xml:space="preserve"> Time!BL$108</f>
        <v>0</v>
      </c>
      <c r="BM230" s="680">
        <f xml:space="preserve"> Time!BM$108</f>
        <v>0</v>
      </c>
      <c r="BN230" s="680">
        <f xml:space="preserve"> Time!BN$108</f>
        <v>0</v>
      </c>
      <c r="BO230" s="680">
        <f xml:space="preserve"> Time!BO$108</f>
        <v>0</v>
      </c>
      <c r="BP230" s="680">
        <f xml:space="preserve"> Time!BP$108</f>
        <v>0</v>
      </c>
      <c r="BQ230" s="680">
        <f xml:space="preserve"> Time!BQ$108</f>
        <v>0</v>
      </c>
      <c r="BR230" s="680">
        <f xml:space="preserve"> Time!BR$108</f>
        <v>0</v>
      </c>
      <c r="BS230" s="680">
        <f xml:space="preserve"> Time!BS$108</f>
        <v>0</v>
      </c>
      <c r="BT230" s="680">
        <f xml:space="preserve"> Time!BT$108</f>
        <v>0</v>
      </c>
      <c r="BU230" s="680">
        <f xml:space="preserve"> Time!BU$108</f>
        <v>0</v>
      </c>
      <c r="BV230" s="680">
        <f xml:space="preserve"> Time!BV$108</f>
        <v>0</v>
      </c>
      <c r="BW230" s="680">
        <f xml:space="preserve"> Time!BW$108</f>
        <v>0</v>
      </c>
      <c r="BX230" s="680">
        <f xml:space="preserve"> Time!BX$108</f>
        <v>0</v>
      </c>
      <c r="BY230" s="680">
        <f xml:space="preserve"> Time!BY$108</f>
        <v>0</v>
      </c>
      <c r="BZ230" s="680">
        <f xml:space="preserve"> Time!BZ$108</f>
        <v>0</v>
      </c>
      <c r="CA230" s="680">
        <f xml:space="preserve"> Time!CA$108</f>
        <v>0</v>
      </c>
      <c r="CB230" s="680">
        <f xml:space="preserve"> Time!CB$108</f>
        <v>0</v>
      </c>
      <c r="CC230" s="680">
        <f xml:space="preserve"> Time!CC$108</f>
        <v>0</v>
      </c>
      <c r="CD230" s="680">
        <f xml:space="preserve"> Time!CD$108</f>
        <v>0</v>
      </c>
      <c r="CE230" s="680">
        <f xml:space="preserve"> Time!CE$108</f>
        <v>0</v>
      </c>
      <c r="CF230" s="680">
        <f xml:space="preserve"> Time!CF$108</f>
        <v>0</v>
      </c>
      <c r="CG230" s="680">
        <f xml:space="preserve"> Time!CG$108</f>
        <v>0</v>
      </c>
      <c r="CH230" s="680">
        <f xml:space="preserve"> Time!CH$108</f>
        <v>0</v>
      </c>
      <c r="CI230" s="680">
        <f xml:space="preserve"> Time!CI$108</f>
        <v>0</v>
      </c>
      <c r="CJ230" s="680">
        <f xml:space="preserve"> Time!CJ$108</f>
        <v>0</v>
      </c>
      <c r="CK230" s="680">
        <f xml:space="preserve"> Time!CK$108</f>
        <v>0</v>
      </c>
      <c r="CL230" s="680">
        <f xml:space="preserve"> Time!CL$108</f>
        <v>0</v>
      </c>
      <c r="CM230" s="680">
        <f xml:space="preserve"> Time!CM$108</f>
        <v>0</v>
      </c>
      <c r="CN230" s="680">
        <f xml:space="preserve"> Time!CN$108</f>
        <v>0</v>
      </c>
      <c r="CO230" s="680">
        <f xml:space="preserve"> Time!CO$108</f>
        <v>0</v>
      </c>
      <c r="CP230" s="680">
        <f xml:space="preserve"> Time!CP$108</f>
        <v>0</v>
      </c>
      <c r="CQ230" s="680">
        <f xml:space="preserve"> Time!CQ$108</f>
        <v>0</v>
      </c>
      <c r="CR230" s="680">
        <f xml:space="preserve"> Time!CR$108</f>
        <v>0</v>
      </c>
      <c r="CS230" s="680">
        <f xml:space="preserve"> Time!CS$108</f>
        <v>0</v>
      </c>
      <c r="CT230" s="680">
        <f xml:space="preserve"> Time!CT$108</f>
        <v>0</v>
      </c>
      <c r="CU230" s="680">
        <f xml:space="preserve"> Time!CU$108</f>
        <v>0</v>
      </c>
      <c r="CV230" s="680">
        <f xml:space="preserve"> Time!CV$108</f>
        <v>0</v>
      </c>
      <c r="CW230" s="680">
        <f xml:space="preserve"> Time!CW$108</f>
        <v>0</v>
      </c>
      <c r="CX230" s="680">
        <f xml:space="preserve"> Time!CX$108</f>
        <v>0</v>
      </c>
      <c r="CY230" s="680">
        <f xml:space="preserve"> Time!CY$108</f>
        <v>0</v>
      </c>
      <c r="CZ230" s="680">
        <f xml:space="preserve"> Time!CZ$108</f>
        <v>0</v>
      </c>
      <c r="DA230" s="680">
        <f xml:space="preserve"> Time!DA$108</f>
        <v>0</v>
      </c>
      <c r="DB230" s="680">
        <f xml:space="preserve"> Time!DB$108</f>
        <v>0</v>
      </c>
      <c r="DC230" s="680">
        <f xml:space="preserve"> Time!DC$108</f>
        <v>0</v>
      </c>
      <c r="DD230" s="680">
        <f xml:space="preserve"> Time!DD$108</f>
        <v>0</v>
      </c>
      <c r="DE230" s="680">
        <f xml:space="preserve"> Time!DE$108</f>
        <v>0</v>
      </c>
      <c r="DF230" s="680">
        <f xml:space="preserve"> Time!DF$108</f>
        <v>0</v>
      </c>
      <c r="DG230" s="680">
        <f xml:space="preserve"> Time!DG$108</f>
        <v>0</v>
      </c>
      <c r="DH230" s="680">
        <f xml:space="preserve"> Time!DH$108</f>
        <v>0</v>
      </c>
      <c r="DI230" s="680">
        <f xml:space="preserve"> Time!DI$108</f>
        <v>0</v>
      </c>
      <c r="DJ230" s="680">
        <f xml:space="preserve"> Time!DJ$108</f>
        <v>0</v>
      </c>
      <c r="DK230" s="680">
        <f xml:space="preserve"> Time!DK$108</f>
        <v>0</v>
      </c>
      <c r="DL230" s="680">
        <f xml:space="preserve"> Time!DL$108</f>
        <v>0</v>
      </c>
      <c r="DM230" s="680">
        <f xml:space="preserve"> Time!DM$108</f>
        <v>0</v>
      </c>
      <c r="DN230" s="680">
        <f xml:space="preserve"> Time!DN$108</f>
        <v>0</v>
      </c>
      <c r="DO230" s="680">
        <f xml:space="preserve"> Time!DO$108</f>
        <v>0</v>
      </c>
      <c r="DP230" s="680">
        <f xml:space="preserve"> Time!DP$108</f>
        <v>0</v>
      </c>
      <c r="DQ230" s="680">
        <f xml:space="preserve"> Time!DQ$108</f>
        <v>0</v>
      </c>
      <c r="DR230" s="680">
        <f xml:space="preserve"> Time!DR$108</f>
        <v>0</v>
      </c>
      <c r="DS230" s="680">
        <f xml:space="preserve"> Time!DS$108</f>
        <v>0</v>
      </c>
      <c r="DT230" s="680">
        <f xml:space="preserve"> Time!DT$108</f>
        <v>0</v>
      </c>
      <c r="DU230" s="680">
        <f xml:space="preserve"> Time!DU$108</f>
        <v>0</v>
      </c>
      <c r="DV230" s="680">
        <f xml:space="preserve"> Time!DV$108</f>
        <v>0</v>
      </c>
      <c r="DW230" s="680">
        <f xml:space="preserve"> Time!DW$108</f>
        <v>0</v>
      </c>
      <c r="DX230" s="680">
        <f xml:space="preserve"> Time!DX$108</f>
        <v>0</v>
      </c>
      <c r="DY230" s="680">
        <f xml:space="preserve"> Time!DY$108</f>
        <v>0</v>
      </c>
      <c r="DZ230" s="680">
        <f xml:space="preserve"> Time!DZ$108</f>
        <v>0</v>
      </c>
      <c r="EA230" s="680">
        <f xml:space="preserve"> Time!EA$108</f>
        <v>0</v>
      </c>
      <c r="EB230" s="680">
        <f xml:space="preserve"> Time!EB$108</f>
        <v>0</v>
      </c>
      <c r="EC230" s="680">
        <f xml:space="preserve"> Time!EC$108</f>
        <v>0</v>
      </c>
      <c r="ED230" s="680">
        <f xml:space="preserve"> Time!ED$108</f>
        <v>0</v>
      </c>
      <c r="EE230" s="680">
        <f xml:space="preserve"> Time!EE$108</f>
        <v>0</v>
      </c>
      <c r="EF230" s="680">
        <f xml:space="preserve"> Time!EF$108</f>
        <v>0</v>
      </c>
      <c r="EG230" s="680">
        <f xml:space="preserve"> Time!EG$108</f>
        <v>0</v>
      </c>
      <c r="EH230" s="680">
        <f xml:space="preserve"> Time!EH$108</f>
        <v>0</v>
      </c>
      <c r="EI230" s="680">
        <f xml:space="preserve"> Time!EI$108</f>
        <v>0</v>
      </c>
      <c r="EJ230" s="680">
        <f xml:space="preserve"> Time!EJ$108</f>
        <v>0</v>
      </c>
      <c r="EK230" s="680">
        <f xml:space="preserve"> Time!EK$108</f>
        <v>0</v>
      </c>
      <c r="EL230" s="680">
        <f xml:space="preserve"> Time!EL$108</f>
        <v>0</v>
      </c>
      <c r="EM230" s="680">
        <f xml:space="preserve"> Time!EM$108</f>
        <v>0</v>
      </c>
      <c r="EN230" s="680">
        <f xml:space="preserve"> Time!EN$108</f>
        <v>0</v>
      </c>
      <c r="EO230" s="680">
        <f xml:space="preserve"> Time!EO$108</f>
        <v>0</v>
      </c>
      <c r="EP230" s="680">
        <f xml:space="preserve"> Time!EP$108</f>
        <v>0</v>
      </c>
      <c r="EQ230" s="680">
        <f xml:space="preserve"> Time!EQ$108</f>
        <v>0</v>
      </c>
      <c r="ER230" s="680">
        <f xml:space="preserve"> Time!ER$108</f>
        <v>0</v>
      </c>
      <c r="ES230" s="680">
        <f xml:space="preserve"> Time!ES$108</f>
        <v>0</v>
      </c>
      <c r="ET230" s="680">
        <f xml:space="preserve"> Time!ET$108</f>
        <v>0</v>
      </c>
      <c r="EU230" s="680">
        <f xml:space="preserve"> Time!EU$108</f>
        <v>0</v>
      </c>
      <c r="EV230" s="680">
        <f xml:space="preserve"> Time!EV$108</f>
        <v>0</v>
      </c>
      <c r="EW230" s="680">
        <f xml:space="preserve"> Time!EW$108</f>
        <v>0</v>
      </c>
      <c r="EX230" s="680">
        <f xml:space="preserve"> Time!EX$108</f>
        <v>0</v>
      </c>
      <c r="EY230" s="680">
        <f xml:space="preserve"> Time!EY$108</f>
        <v>0</v>
      </c>
      <c r="EZ230" s="680">
        <f xml:space="preserve"> Time!EZ$108</f>
        <v>0</v>
      </c>
      <c r="FA230" s="680">
        <f xml:space="preserve"> Time!FA$108</f>
        <v>0</v>
      </c>
      <c r="FB230" s="680">
        <f xml:space="preserve"> Time!FB$108</f>
        <v>0</v>
      </c>
      <c r="FC230" s="680">
        <f xml:space="preserve"> Time!FC$108</f>
        <v>0</v>
      </c>
      <c r="FD230" s="680">
        <f xml:space="preserve"> Time!FD$108</f>
        <v>0</v>
      </c>
      <c r="FE230" s="680">
        <f xml:space="preserve"> Time!FE$108</f>
        <v>0</v>
      </c>
      <c r="FF230" s="680">
        <f xml:space="preserve"> Time!FF$108</f>
        <v>0</v>
      </c>
      <c r="FG230" s="680">
        <f xml:space="preserve"> Time!FG$108</f>
        <v>0</v>
      </c>
      <c r="FH230" s="680">
        <f xml:space="preserve"> Time!FH$108</f>
        <v>0</v>
      </c>
      <c r="FI230" s="680">
        <f xml:space="preserve"> Time!FI$108</f>
        <v>0</v>
      </c>
      <c r="FJ230" s="680">
        <f xml:space="preserve"> Time!FJ$108</f>
        <v>0</v>
      </c>
      <c r="FK230" s="680">
        <f xml:space="preserve"> Time!FK$108</f>
        <v>0</v>
      </c>
      <c r="FL230" s="680">
        <f xml:space="preserve"> Time!FL$108</f>
        <v>0</v>
      </c>
      <c r="FM230" s="680">
        <f xml:space="preserve"> Time!FM$108</f>
        <v>0</v>
      </c>
      <c r="FN230" s="680">
        <f xml:space="preserve"> Time!FN$108</f>
        <v>0</v>
      </c>
      <c r="FO230" s="680">
        <f xml:space="preserve"> Time!FO$108</f>
        <v>0</v>
      </c>
      <c r="FP230" s="680">
        <f xml:space="preserve"> Time!FP$108</f>
        <v>0</v>
      </c>
      <c r="FQ230" s="680">
        <f xml:space="preserve"> Time!FQ$108</f>
        <v>0</v>
      </c>
      <c r="FR230" s="680">
        <f xml:space="preserve"> Time!FR$108</f>
        <v>0</v>
      </c>
      <c r="FS230" s="680">
        <f xml:space="preserve"> Time!FS$108</f>
        <v>0</v>
      </c>
      <c r="FT230" s="680">
        <f xml:space="preserve"> Time!FT$108</f>
        <v>0</v>
      </c>
      <c r="FU230" s="680">
        <f xml:space="preserve"> Time!FU$108</f>
        <v>0</v>
      </c>
      <c r="FV230" s="680">
        <f xml:space="preserve"> Time!FV$108</f>
        <v>0</v>
      </c>
      <c r="FW230" s="680">
        <f xml:space="preserve"> Time!FW$108</f>
        <v>0</v>
      </c>
      <c r="FX230" s="680">
        <f xml:space="preserve"> Time!FX$108</f>
        <v>0</v>
      </c>
      <c r="FY230" s="680">
        <f xml:space="preserve"> Time!FY$108</f>
        <v>0</v>
      </c>
      <c r="FZ230" s="680">
        <f xml:space="preserve"> Time!FZ$108</f>
        <v>0</v>
      </c>
      <c r="GA230" s="680">
        <f xml:space="preserve"> Time!GA$108</f>
        <v>0</v>
      </c>
      <c r="GB230" s="680">
        <f xml:space="preserve"> Time!GB$108</f>
        <v>0</v>
      </c>
      <c r="GC230" s="680">
        <f xml:space="preserve"> Time!GC$108</f>
        <v>0</v>
      </c>
      <c r="GD230" s="680">
        <f xml:space="preserve"> Time!GD$108</f>
        <v>0</v>
      </c>
      <c r="GE230" s="680">
        <f xml:space="preserve"> Time!GE$108</f>
        <v>0</v>
      </c>
      <c r="GF230" s="680">
        <f xml:space="preserve"> Time!GF$108</f>
        <v>0</v>
      </c>
      <c r="GG230" s="680">
        <f xml:space="preserve"> Time!GG$108</f>
        <v>0</v>
      </c>
      <c r="GH230" s="680">
        <f xml:space="preserve"> Time!GH$108</f>
        <v>0</v>
      </c>
      <c r="GI230" s="680">
        <f xml:space="preserve"> Time!GI$108</f>
        <v>0</v>
      </c>
      <c r="GJ230" s="680">
        <f xml:space="preserve"> Time!GJ$108</f>
        <v>0</v>
      </c>
    </row>
    <row r="231" spans="1:192" s="193" customFormat="1" ht="13" customHeight="1" x14ac:dyDescent="0.25">
      <c r="A231" s="655"/>
      <c r="B231" s="655"/>
      <c r="C231" s="655"/>
      <c r="D231" s="655"/>
      <c r="E231" s="658" t="s">
        <v>561</v>
      </c>
      <c r="F231" s="654"/>
      <c r="G231" s="658" t="str">
        <f>SMU</f>
        <v>$ 000s</v>
      </c>
      <c r="H231" s="658">
        <f xml:space="preserve"> SUM(J231:GJ231)</f>
        <v>0</v>
      </c>
      <c r="I231" s="654"/>
      <c r="J231" s="658">
        <f t="shared" ref="J231:AO231" si="874" xml:space="preserve"> J228 * J229 * J230</f>
        <v>0</v>
      </c>
      <c r="K231" s="658">
        <f t="shared" si="874"/>
        <v>0</v>
      </c>
      <c r="L231" s="658">
        <f t="shared" si="874"/>
        <v>0</v>
      </c>
      <c r="M231" s="658">
        <f t="shared" si="874"/>
        <v>0</v>
      </c>
      <c r="N231" s="658">
        <f t="shared" si="874"/>
        <v>0</v>
      </c>
      <c r="O231" s="658">
        <f t="shared" si="874"/>
        <v>0</v>
      </c>
      <c r="P231" s="658">
        <f t="shared" si="874"/>
        <v>0</v>
      </c>
      <c r="Q231" s="658">
        <f t="shared" si="874"/>
        <v>0</v>
      </c>
      <c r="R231" s="658">
        <f t="shared" si="874"/>
        <v>0</v>
      </c>
      <c r="S231" s="658">
        <f t="shared" si="874"/>
        <v>0</v>
      </c>
      <c r="T231" s="658">
        <f t="shared" si="874"/>
        <v>0</v>
      </c>
      <c r="U231" s="658">
        <f t="shared" si="874"/>
        <v>0</v>
      </c>
      <c r="V231" s="658">
        <f t="shared" si="874"/>
        <v>0</v>
      </c>
      <c r="W231" s="658">
        <f t="shared" si="874"/>
        <v>0</v>
      </c>
      <c r="X231" s="658">
        <f t="shared" si="874"/>
        <v>0</v>
      </c>
      <c r="Y231" s="658">
        <f t="shared" si="874"/>
        <v>0</v>
      </c>
      <c r="Z231" s="658">
        <f t="shared" si="874"/>
        <v>0</v>
      </c>
      <c r="AA231" s="658">
        <f t="shared" si="874"/>
        <v>0</v>
      </c>
      <c r="AB231" s="658">
        <f t="shared" si="874"/>
        <v>0</v>
      </c>
      <c r="AC231" s="658">
        <f t="shared" si="874"/>
        <v>0</v>
      </c>
      <c r="AD231" s="658">
        <f t="shared" si="874"/>
        <v>0</v>
      </c>
      <c r="AE231" s="658">
        <f t="shared" si="874"/>
        <v>0</v>
      </c>
      <c r="AF231" s="658">
        <f t="shared" si="874"/>
        <v>0</v>
      </c>
      <c r="AG231" s="658">
        <f t="shared" si="874"/>
        <v>0</v>
      </c>
      <c r="AH231" s="658">
        <f t="shared" si="874"/>
        <v>0</v>
      </c>
      <c r="AI231" s="658">
        <f t="shared" si="874"/>
        <v>0</v>
      </c>
      <c r="AJ231" s="658">
        <f t="shared" si="874"/>
        <v>0</v>
      </c>
      <c r="AK231" s="658">
        <f t="shared" si="874"/>
        <v>0</v>
      </c>
      <c r="AL231" s="658">
        <f t="shared" si="874"/>
        <v>0</v>
      </c>
      <c r="AM231" s="658">
        <f t="shared" si="874"/>
        <v>0</v>
      </c>
      <c r="AN231" s="658">
        <f t="shared" si="874"/>
        <v>0</v>
      </c>
      <c r="AO231" s="658">
        <f t="shared" si="874"/>
        <v>0</v>
      </c>
      <c r="AP231" s="658">
        <f t="shared" ref="AP231:BD231" si="875" xml:space="preserve"> AP228 * AP229 * AP230</f>
        <v>0</v>
      </c>
      <c r="AQ231" s="658">
        <f t="shared" si="875"/>
        <v>0</v>
      </c>
      <c r="AR231" s="658">
        <f t="shared" si="875"/>
        <v>0</v>
      </c>
      <c r="AS231" s="658">
        <f t="shared" si="875"/>
        <v>0</v>
      </c>
      <c r="AT231" s="658">
        <f t="shared" si="875"/>
        <v>0</v>
      </c>
      <c r="AU231" s="658">
        <f t="shared" si="875"/>
        <v>0</v>
      </c>
      <c r="AV231" s="658">
        <f t="shared" si="875"/>
        <v>0</v>
      </c>
      <c r="AW231" s="658">
        <f t="shared" si="875"/>
        <v>0</v>
      </c>
      <c r="AX231" s="658">
        <f t="shared" si="875"/>
        <v>0</v>
      </c>
      <c r="AY231" s="658">
        <f t="shared" si="875"/>
        <v>0</v>
      </c>
      <c r="AZ231" s="658">
        <f t="shared" si="875"/>
        <v>0</v>
      </c>
      <c r="BA231" s="658">
        <f t="shared" si="875"/>
        <v>0</v>
      </c>
      <c r="BB231" s="658">
        <f t="shared" si="875"/>
        <v>0</v>
      </c>
      <c r="BC231" s="658">
        <f t="shared" si="875"/>
        <v>0</v>
      </c>
      <c r="BD231" s="658">
        <f t="shared" si="875"/>
        <v>0</v>
      </c>
      <c r="BE231" s="658">
        <f t="shared" ref="BE231:DP231" si="876" xml:space="preserve"> BE228 * BE229 * BE230</f>
        <v>0</v>
      </c>
      <c r="BF231" s="658">
        <f t="shared" si="876"/>
        <v>0</v>
      </c>
      <c r="BG231" s="658">
        <f t="shared" si="876"/>
        <v>0</v>
      </c>
      <c r="BH231" s="658">
        <f t="shared" si="876"/>
        <v>0</v>
      </c>
      <c r="BI231" s="658">
        <f t="shared" si="876"/>
        <v>0</v>
      </c>
      <c r="BJ231" s="658">
        <f t="shared" si="876"/>
        <v>0</v>
      </c>
      <c r="BK231" s="658">
        <f t="shared" si="876"/>
        <v>0</v>
      </c>
      <c r="BL231" s="658">
        <f t="shared" si="876"/>
        <v>0</v>
      </c>
      <c r="BM231" s="658">
        <f t="shared" si="876"/>
        <v>0</v>
      </c>
      <c r="BN231" s="658">
        <f t="shared" si="876"/>
        <v>0</v>
      </c>
      <c r="BO231" s="658">
        <f t="shared" si="876"/>
        <v>0</v>
      </c>
      <c r="BP231" s="658">
        <f t="shared" si="876"/>
        <v>0</v>
      </c>
      <c r="BQ231" s="658">
        <f t="shared" si="876"/>
        <v>0</v>
      </c>
      <c r="BR231" s="658">
        <f t="shared" si="876"/>
        <v>0</v>
      </c>
      <c r="BS231" s="658">
        <f t="shared" si="876"/>
        <v>0</v>
      </c>
      <c r="BT231" s="658">
        <f t="shared" si="876"/>
        <v>0</v>
      </c>
      <c r="BU231" s="658">
        <f t="shared" si="876"/>
        <v>0</v>
      </c>
      <c r="BV231" s="658">
        <f t="shared" si="876"/>
        <v>0</v>
      </c>
      <c r="BW231" s="658">
        <f t="shared" si="876"/>
        <v>0</v>
      </c>
      <c r="BX231" s="658">
        <f t="shared" si="876"/>
        <v>0</v>
      </c>
      <c r="BY231" s="658">
        <f t="shared" si="876"/>
        <v>0</v>
      </c>
      <c r="BZ231" s="658">
        <f t="shared" si="876"/>
        <v>0</v>
      </c>
      <c r="CA231" s="658">
        <f t="shared" si="876"/>
        <v>0</v>
      </c>
      <c r="CB231" s="658">
        <f t="shared" si="876"/>
        <v>0</v>
      </c>
      <c r="CC231" s="658">
        <f t="shared" si="876"/>
        <v>0</v>
      </c>
      <c r="CD231" s="658">
        <f t="shared" si="876"/>
        <v>0</v>
      </c>
      <c r="CE231" s="658">
        <f t="shared" si="876"/>
        <v>0</v>
      </c>
      <c r="CF231" s="658">
        <f t="shared" si="876"/>
        <v>0</v>
      </c>
      <c r="CG231" s="658">
        <f t="shared" si="876"/>
        <v>0</v>
      </c>
      <c r="CH231" s="658">
        <f t="shared" si="876"/>
        <v>0</v>
      </c>
      <c r="CI231" s="658">
        <f t="shared" si="876"/>
        <v>0</v>
      </c>
      <c r="CJ231" s="658">
        <f t="shared" si="876"/>
        <v>0</v>
      </c>
      <c r="CK231" s="658">
        <f t="shared" si="876"/>
        <v>0</v>
      </c>
      <c r="CL231" s="658">
        <f t="shared" si="876"/>
        <v>0</v>
      </c>
      <c r="CM231" s="658">
        <f t="shared" si="876"/>
        <v>0</v>
      </c>
      <c r="CN231" s="658">
        <f t="shared" si="876"/>
        <v>0</v>
      </c>
      <c r="CO231" s="658">
        <f t="shared" si="876"/>
        <v>0</v>
      </c>
      <c r="CP231" s="658">
        <f t="shared" si="876"/>
        <v>0</v>
      </c>
      <c r="CQ231" s="658">
        <f t="shared" si="876"/>
        <v>0</v>
      </c>
      <c r="CR231" s="658">
        <f t="shared" si="876"/>
        <v>0</v>
      </c>
      <c r="CS231" s="658">
        <f t="shared" si="876"/>
        <v>0</v>
      </c>
      <c r="CT231" s="658">
        <f t="shared" si="876"/>
        <v>0</v>
      </c>
      <c r="CU231" s="658">
        <f t="shared" si="876"/>
        <v>0</v>
      </c>
      <c r="CV231" s="658">
        <f t="shared" si="876"/>
        <v>0</v>
      </c>
      <c r="CW231" s="658">
        <f t="shared" si="876"/>
        <v>0</v>
      </c>
      <c r="CX231" s="658">
        <f t="shared" si="876"/>
        <v>0</v>
      </c>
      <c r="CY231" s="658">
        <f t="shared" si="876"/>
        <v>0</v>
      </c>
      <c r="CZ231" s="658">
        <f t="shared" si="876"/>
        <v>0</v>
      </c>
      <c r="DA231" s="658">
        <f t="shared" si="876"/>
        <v>0</v>
      </c>
      <c r="DB231" s="658">
        <f t="shared" si="876"/>
        <v>0</v>
      </c>
      <c r="DC231" s="658">
        <f t="shared" si="876"/>
        <v>0</v>
      </c>
      <c r="DD231" s="658">
        <f t="shared" si="876"/>
        <v>0</v>
      </c>
      <c r="DE231" s="658">
        <f t="shared" si="876"/>
        <v>0</v>
      </c>
      <c r="DF231" s="658">
        <f t="shared" si="876"/>
        <v>0</v>
      </c>
      <c r="DG231" s="658">
        <f t="shared" si="876"/>
        <v>0</v>
      </c>
      <c r="DH231" s="658">
        <f t="shared" si="876"/>
        <v>0</v>
      </c>
      <c r="DI231" s="658">
        <f t="shared" si="876"/>
        <v>0</v>
      </c>
      <c r="DJ231" s="658">
        <f t="shared" si="876"/>
        <v>0</v>
      </c>
      <c r="DK231" s="658">
        <f t="shared" si="876"/>
        <v>0</v>
      </c>
      <c r="DL231" s="658">
        <f t="shared" si="876"/>
        <v>0</v>
      </c>
      <c r="DM231" s="658">
        <f t="shared" si="876"/>
        <v>0</v>
      </c>
      <c r="DN231" s="658">
        <f t="shared" si="876"/>
        <v>0</v>
      </c>
      <c r="DO231" s="658">
        <f t="shared" si="876"/>
        <v>0</v>
      </c>
      <c r="DP231" s="658">
        <f t="shared" si="876"/>
        <v>0</v>
      </c>
      <c r="DQ231" s="658">
        <f t="shared" ref="DQ231:GB231" si="877" xml:space="preserve"> DQ228 * DQ229 * DQ230</f>
        <v>0</v>
      </c>
      <c r="DR231" s="658">
        <f t="shared" si="877"/>
        <v>0</v>
      </c>
      <c r="DS231" s="658">
        <f t="shared" si="877"/>
        <v>0</v>
      </c>
      <c r="DT231" s="658">
        <f t="shared" si="877"/>
        <v>0</v>
      </c>
      <c r="DU231" s="658">
        <f t="shared" si="877"/>
        <v>0</v>
      </c>
      <c r="DV231" s="658">
        <f t="shared" si="877"/>
        <v>0</v>
      </c>
      <c r="DW231" s="658">
        <f t="shared" si="877"/>
        <v>0</v>
      </c>
      <c r="DX231" s="658">
        <f t="shared" si="877"/>
        <v>0</v>
      </c>
      <c r="DY231" s="658">
        <f t="shared" si="877"/>
        <v>0</v>
      </c>
      <c r="DZ231" s="658">
        <f t="shared" si="877"/>
        <v>0</v>
      </c>
      <c r="EA231" s="658">
        <f t="shared" si="877"/>
        <v>0</v>
      </c>
      <c r="EB231" s="658">
        <f t="shared" si="877"/>
        <v>0</v>
      </c>
      <c r="EC231" s="658">
        <f t="shared" si="877"/>
        <v>0</v>
      </c>
      <c r="ED231" s="658">
        <f t="shared" si="877"/>
        <v>0</v>
      </c>
      <c r="EE231" s="658">
        <f t="shared" si="877"/>
        <v>0</v>
      </c>
      <c r="EF231" s="658">
        <f t="shared" si="877"/>
        <v>0</v>
      </c>
      <c r="EG231" s="658">
        <f t="shared" si="877"/>
        <v>0</v>
      </c>
      <c r="EH231" s="658">
        <f t="shared" si="877"/>
        <v>0</v>
      </c>
      <c r="EI231" s="658">
        <f t="shared" si="877"/>
        <v>0</v>
      </c>
      <c r="EJ231" s="658">
        <f t="shared" si="877"/>
        <v>0</v>
      </c>
      <c r="EK231" s="658">
        <f t="shared" si="877"/>
        <v>0</v>
      </c>
      <c r="EL231" s="658">
        <f t="shared" si="877"/>
        <v>0</v>
      </c>
      <c r="EM231" s="658">
        <f t="shared" si="877"/>
        <v>0</v>
      </c>
      <c r="EN231" s="658">
        <f t="shared" si="877"/>
        <v>0</v>
      </c>
      <c r="EO231" s="658">
        <f t="shared" si="877"/>
        <v>0</v>
      </c>
      <c r="EP231" s="658">
        <f t="shared" si="877"/>
        <v>0</v>
      </c>
      <c r="EQ231" s="658">
        <f t="shared" si="877"/>
        <v>0</v>
      </c>
      <c r="ER231" s="658">
        <f t="shared" si="877"/>
        <v>0</v>
      </c>
      <c r="ES231" s="658">
        <f t="shared" si="877"/>
        <v>0</v>
      </c>
      <c r="ET231" s="658">
        <f t="shared" si="877"/>
        <v>0</v>
      </c>
      <c r="EU231" s="658">
        <f t="shared" si="877"/>
        <v>0</v>
      </c>
      <c r="EV231" s="658">
        <f t="shared" si="877"/>
        <v>0</v>
      </c>
      <c r="EW231" s="658">
        <f t="shared" si="877"/>
        <v>0</v>
      </c>
      <c r="EX231" s="658">
        <f t="shared" si="877"/>
        <v>0</v>
      </c>
      <c r="EY231" s="658">
        <f t="shared" si="877"/>
        <v>0</v>
      </c>
      <c r="EZ231" s="658">
        <f t="shared" si="877"/>
        <v>0</v>
      </c>
      <c r="FA231" s="658">
        <f t="shared" si="877"/>
        <v>0</v>
      </c>
      <c r="FB231" s="658">
        <f t="shared" si="877"/>
        <v>0</v>
      </c>
      <c r="FC231" s="658">
        <f t="shared" si="877"/>
        <v>0</v>
      </c>
      <c r="FD231" s="658">
        <f t="shared" si="877"/>
        <v>0</v>
      </c>
      <c r="FE231" s="658">
        <f t="shared" si="877"/>
        <v>0</v>
      </c>
      <c r="FF231" s="658">
        <f t="shared" si="877"/>
        <v>0</v>
      </c>
      <c r="FG231" s="658">
        <f t="shared" si="877"/>
        <v>0</v>
      </c>
      <c r="FH231" s="658">
        <f t="shared" si="877"/>
        <v>0</v>
      </c>
      <c r="FI231" s="658">
        <f t="shared" si="877"/>
        <v>0</v>
      </c>
      <c r="FJ231" s="658">
        <f t="shared" si="877"/>
        <v>0</v>
      </c>
      <c r="FK231" s="658">
        <f t="shared" si="877"/>
        <v>0</v>
      </c>
      <c r="FL231" s="658">
        <f t="shared" si="877"/>
        <v>0</v>
      </c>
      <c r="FM231" s="658">
        <f t="shared" si="877"/>
        <v>0</v>
      </c>
      <c r="FN231" s="658">
        <f t="shared" si="877"/>
        <v>0</v>
      </c>
      <c r="FO231" s="658">
        <f t="shared" si="877"/>
        <v>0</v>
      </c>
      <c r="FP231" s="658">
        <f t="shared" si="877"/>
        <v>0</v>
      </c>
      <c r="FQ231" s="658">
        <f t="shared" si="877"/>
        <v>0</v>
      </c>
      <c r="FR231" s="658">
        <f t="shared" si="877"/>
        <v>0</v>
      </c>
      <c r="FS231" s="658">
        <f t="shared" si="877"/>
        <v>0</v>
      </c>
      <c r="FT231" s="658">
        <f t="shared" si="877"/>
        <v>0</v>
      </c>
      <c r="FU231" s="658">
        <f t="shared" si="877"/>
        <v>0</v>
      </c>
      <c r="FV231" s="658">
        <f t="shared" si="877"/>
        <v>0</v>
      </c>
      <c r="FW231" s="658">
        <f t="shared" si="877"/>
        <v>0</v>
      </c>
      <c r="FX231" s="658">
        <f t="shared" si="877"/>
        <v>0</v>
      </c>
      <c r="FY231" s="658">
        <f t="shared" si="877"/>
        <v>0</v>
      </c>
      <c r="FZ231" s="658">
        <f t="shared" si="877"/>
        <v>0</v>
      </c>
      <c r="GA231" s="658">
        <f t="shared" si="877"/>
        <v>0</v>
      </c>
      <c r="GB231" s="658">
        <f t="shared" si="877"/>
        <v>0</v>
      </c>
      <c r="GC231" s="658">
        <f t="shared" ref="GC231:GJ231" si="878" xml:space="preserve"> GC228 * GC229 * GC230</f>
        <v>0</v>
      </c>
      <c r="GD231" s="658">
        <f t="shared" si="878"/>
        <v>0</v>
      </c>
      <c r="GE231" s="658">
        <f t="shared" si="878"/>
        <v>0</v>
      </c>
      <c r="GF231" s="658">
        <f t="shared" si="878"/>
        <v>0</v>
      </c>
      <c r="GG231" s="658">
        <f t="shared" si="878"/>
        <v>0</v>
      </c>
      <c r="GH231" s="658">
        <f t="shared" si="878"/>
        <v>0</v>
      </c>
      <c r="GI231" s="658">
        <f t="shared" si="878"/>
        <v>0</v>
      </c>
      <c r="GJ231" s="658">
        <f t="shared" si="878"/>
        <v>0</v>
      </c>
    </row>
    <row r="232" spans="1:192" s="193" customFormat="1" ht="13" customHeight="1" x14ac:dyDescent="0.25">
      <c r="A232" s="655"/>
      <c r="B232" s="655"/>
      <c r="C232" s="655"/>
      <c r="D232" s="655"/>
      <c r="E232" s="658" t="str">
        <f xml:space="preserve"> LEFT(E231, LEN(E231) - 4)</f>
        <v>Equity bridge interest</v>
      </c>
      <c r="F232" s="654"/>
      <c r="G232" s="658" t="str">
        <f>SMU</f>
        <v>$ 000s</v>
      </c>
      <c r="H232" s="658">
        <f xml:space="preserve"> SUM(J232:GJ232)</f>
        <v>0</v>
      </c>
      <c r="I232" s="654"/>
      <c r="J232" s="658">
        <f t="shared" ref="J232:AO232" si="879" xml:space="preserve"> -1 * J231</f>
        <v>0</v>
      </c>
      <c r="K232" s="658">
        <f t="shared" si="879"/>
        <v>0</v>
      </c>
      <c r="L232" s="658">
        <f t="shared" si="879"/>
        <v>0</v>
      </c>
      <c r="M232" s="658">
        <f t="shared" si="879"/>
        <v>0</v>
      </c>
      <c r="N232" s="658">
        <f t="shared" si="879"/>
        <v>0</v>
      </c>
      <c r="O232" s="658">
        <f t="shared" si="879"/>
        <v>0</v>
      </c>
      <c r="P232" s="658">
        <f t="shared" si="879"/>
        <v>0</v>
      </c>
      <c r="Q232" s="658">
        <f t="shared" si="879"/>
        <v>0</v>
      </c>
      <c r="R232" s="658">
        <f t="shared" si="879"/>
        <v>0</v>
      </c>
      <c r="S232" s="658">
        <f t="shared" si="879"/>
        <v>0</v>
      </c>
      <c r="T232" s="658">
        <f t="shared" si="879"/>
        <v>0</v>
      </c>
      <c r="U232" s="658">
        <f t="shared" si="879"/>
        <v>0</v>
      </c>
      <c r="V232" s="658">
        <f t="shared" si="879"/>
        <v>0</v>
      </c>
      <c r="W232" s="658">
        <f t="shared" si="879"/>
        <v>0</v>
      </c>
      <c r="X232" s="658">
        <f t="shared" si="879"/>
        <v>0</v>
      </c>
      <c r="Y232" s="658">
        <f t="shared" si="879"/>
        <v>0</v>
      </c>
      <c r="Z232" s="658">
        <f t="shared" si="879"/>
        <v>0</v>
      </c>
      <c r="AA232" s="658">
        <f t="shared" si="879"/>
        <v>0</v>
      </c>
      <c r="AB232" s="658">
        <f t="shared" si="879"/>
        <v>0</v>
      </c>
      <c r="AC232" s="658">
        <f t="shared" si="879"/>
        <v>0</v>
      </c>
      <c r="AD232" s="658">
        <f t="shared" si="879"/>
        <v>0</v>
      </c>
      <c r="AE232" s="658">
        <f t="shared" si="879"/>
        <v>0</v>
      </c>
      <c r="AF232" s="658">
        <f t="shared" si="879"/>
        <v>0</v>
      </c>
      <c r="AG232" s="658">
        <f t="shared" si="879"/>
        <v>0</v>
      </c>
      <c r="AH232" s="658">
        <f t="shared" si="879"/>
        <v>0</v>
      </c>
      <c r="AI232" s="658">
        <f t="shared" si="879"/>
        <v>0</v>
      </c>
      <c r="AJ232" s="658">
        <f t="shared" si="879"/>
        <v>0</v>
      </c>
      <c r="AK232" s="658">
        <f t="shared" si="879"/>
        <v>0</v>
      </c>
      <c r="AL232" s="658">
        <f t="shared" si="879"/>
        <v>0</v>
      </c>
      <c r="AM232" s="658">
        <f t="shared" si="879"/>
        <v>0</v>
      </c>
      <c r="AN232" s="658">
        <f t="shared" si="879"/>
        <v>0</v>
      </c>
      <c r="AO232" s="658">
        <f t="shared" si="879"/>
        <v>0</v>
      </c>
      <c r="AP232" s="658">
        <f t="shared" ref="AP232:BD232" si="880" xml:space="preserve"> -1 * AP231</f>
        <v>0</v>
      </c>
      <c r="AQ232" s="658">
        <f t="shared" si="880"/>
        <v>0</v>
      </c>
      <c r="AR232" s="658">
        <f t="shared" si="880"/>
        <v>0</v>
      </c>
      <c r="AS232" s="658">
        <f t="shared" si="880"/>
        <v>0</v>
      </c>
      <c r="AT232" s="658">
        <f t="shared" si="880"/>
        <v>0</v>
      </c>
      <c r="AU232" s="658">
        <f t="shared" si="880"/>
        <v>0</v>
      </c>
      <c r="AV232" s="658">
        <f t="shared" si="880"/>
        <v>0</v>
      </c>
      <c r="AW232" s="658">
        <f t="shared" si="880"/>
        <v>0</v>
      </c>
      <c r="AX232" s="658">
        <f t="shared" si="880"/>
        <v>0</v>
      </c>
      <c r="AY232" s="658">
        <f t="shared" si="880"/>
        <v>0</v>
      </c>
      <c r="AZ232" s="658">
        <f t="shared" si="880"/>
        <v>0</v>
      </c>
      <c r="BA232" s="658">
        <f t="shared" si="880"/>
        <v>0</v>
      </c>
      <c r="BB232" s="658">
        <f t="shared" si="880"/>
        <v>0</v>
      </c>
      <c r="BC232" s="658">
        <f t="shared" si="880"/>
        <v>0</v>
      </c>
      <c r="BD232" s="658">
        <f t="shared" si="880"/>
        <v>0</v>
      </c>
      <c r="BE232" s="658">
        <f t="shared" ref="BE232:DP232" si="881" xml:space="preserve"> -1 * BE231</f>
        <v>0</v>
      </c>
      <c r="BF232" s="658">
        <f t="shared" si="881"/>
        <v>0</v>
      </c>
      <c r="BG232" s="658">
        <f t="shared" si="881"/>
        <v>0</v>
      </c>
      <c r="BH232" s="658">
        <f t="shared" si="881"/>
        <v>0</v>
      </c>
      <c r="BI232" s="658">
        <f t="shared" si="881"/>
        <v>0</v>
      </c>
      <c r="BJ232" s="658">
        <f t="shared" si="881"/>
        <v>0</v>
      </c>
      <c r="BK232" s="658">
        <f t="shared" si="881"/>
        <v>0</v>
      </c>
      <c r="BL232" s="658">
        <f t="shared" si="881"/>
        <v>0</v>
      </c>
      <c r="BM232" s="658">
        <f t="shared" si="881"/>
        <v>0</v>
      </c>
      <c r="BN232" s="658">
        <f t="shared" si="881"/>
        <v>0</v>
      </c>
      <c r="BO232" s="658">
        <f t="shared" si="881"/>
        <v>0</v>
      </c>
      <c r="BP232" s="658">
        <f t="shared" si="881"/>
        <v>0</v>
      </c>
      <c r="BQ232" s="658">
        <f t="shared" si="881"/>
        <v>0</v>
      </c>
      <c r="BR232" s="658">
        <f t="shared" si="881"/>
        <v>0</v>
      </c>
      <c r="BS232" s="658">
        <f t="shared" si="881"/>
        <v>0</v>
      </c>
      <c r="BT232" s="658">
        <f t="shared" si="881"/>
        <v>0</v>
      </c>
      <c r="BU232" s="658">
        <f t="shared" si="881"/>
        <v>0</v>
      </c>
      <c r="BV232" s="658">
        <f t="shared" si="881"/>
        <v>0</v>
      </c>
      <c r="BW232" s="658">
        <f t="shared" si="881"/>
        <v>0</v>
      </c>
      <c r="BX232" s="658">
        <f t="shared" si="881"/>
        <v>0</v>
      </c>
      <c r="BY232" s="658">
        <f t="shared" si="881"/>
        <v>0</v>
      </c>
      <c r="BZ232" s="658">
        <f t="shared" si="881"/>
        <v>0</v>
      </c>
      <c r="CA232" s="658">
        <f t="shared" si="881"/>
        <v>0</v>
      </c>
      <c r="CB232" s="658">
        <f t="shared" si="881"/>
        <v>0</v>
      </c>
      <c r="CC232" s="658">
        <f t="shared" si="881"/>
        <v>0</v>
      </c>
      <c r="CD232" s="658">
        <f t="shared" si="881"/>
        <v>0</v>
      </c>
      <c r="CE232" s="658">
        <f t="shared" si="881"/>
        <v>0</v>
      </c>
      <c r="CF232" s="658">
        <f t="shared" si="881"/>
        <v>0</v>
      </c>
      <c r="CG232" s="658">
        <f t="shared" si="881"/>
        <v>0</v>
      </c>
      <c r="CH232" s="658">
        <f t="shared" si="881"/>
        <v>0</v>
      </c>
      <c r="CI232" s="658">
        <f t="shared" si="881"/>
        <v>0</v>
      </c>
      <c r="CJ232" s="658">
        <f t="shared" si="881"/>
        <v>0</v>
      </c>
      <c r="CK232" s="658">
        <f t="shared" si="881"/>
        <v>0</v>
      </c>
      <c r="CL232" s="658">
        <f t="shared" si="881"/>
        <v>0</v>
      </c>
      <c r="CM232" s="658">
        <f t="shared" si="881"/>
        <v>0</v>
      </c>
      <c r="CN232" s="658">
        <f t="shared" si="881"/>
        <v>0</v>
      </c>
      <c r="CO232" s="658">
        <f t="shared" si="881"/>
        <v>0</v>
      </c>
      <c r="CP232" s="658">
        <f t="shared" si="881"/>
        <v>0</v>
      </c>
      <c r="CQ232" s="658">
        <f t="shared" si="881"/>
        <v>0</v>
      </c>
      <c r="CR232" s="658">
        <f t="shared" si="881"/>
        <v>0</v>
      </c>
      <c r="CS232" s="658">
        <f t="shared" si="881"/>
        <v>0</v>
      </c>
      <c r="CT232" s="658">
        <f t="shared" si="881"/>
        <v>0</v>
      </c>
      <c r="CU232" s="658">
        <f t="shared" si="881"/>
        <v>0</v>
      </c>
      <c r="CV232" s="658">
        <f t="shared" si="881"/>
        <v>0</v>
      </c>
      <c r="CW232" s="658">
        <f t="shared" si="881"/>
        <v>0</v>
      </c>
      <c r="CX232" s="658">
        <f t="shared" si="881"/>
        <v>0</v>
      </c>
      <c r="CY232" s="658">
        <f t="shared" si="881"/>
        <v>0</v>
      </c>
      <c r="CZ232" s="658">
        <f t="shared" si="881"/>
        <v>0</v>
      </c>
      <c r="DA232" s="658">
        <f t="shared" si="881"/>
        <v>0</v>
      </c>
      <c r="DB232" s="658">
        <f t="shared" si="881"/>
        <v>0</v>
      </c>
      <c r="DC232" s="658">
        <f t="shared" si="881"/>
        <v>0</v>
      </c>
      <c r="DD232" s="658">
        <f t="shared" si="881"/>
        <v>0</v>
      </c>
      <c r="DE232" s="658">
        <f t="shared" si="881"/>
        <v>0</v>
      </c>
      <c r="DF232" s="658">
        <f t="shared" si="881"/>
        <v>0</v>
      </c>
      <c r="DG232" s="658">
        <f t="shared" si="881"/>
        <v>0</v>
      </c>
      <c r="DH232" s="658">
        <f t="shared" si="881"/>
        <v>0</v>
      </c>
      <c r="DI232" s="658">
        <f t="shared" si="881"/>
        <v>0</v>
      </c>
      <c r="DJ232" s="658">
        <f t="shared" si="881"/>
        <v>0</v>
      </c>
      <c r="DK232" s="658">
        <f t="shared" si="881"/>
        <v>0</v>
      </c>
      <c r="DL232" s="658">
        <f t="shared" si="881"/>
        <v>0</v>
      </c>
      <c r="DM232" s="658">
        <f t="shared" si="881"/>
        <v>0</v>
      </c>
      <c r="DN232" s="658">
        <f t="shared" si="881"/>
        <v>0</v>
      </c>
      <c r="DO232" s="658">
        <f t="shared" si="881"/>
        <v>0</v>
      </c>
      <c r="DP232" s="658">
        <f t="shared" si="881"/>
        <v>0</v>
      </c>
      <c r="DQ232" s="658">
        <f t="shared" ref="DQ232:GB232" si="882" xml:space="preserve"> -1 * DQ231</f>
        <v>0</v>
      </c>
      <c r="DR232" s="658">
        <f t="shared" si="882"/>
        <v>0</v>
      </c>
      <c r="DS232" s="658">
        <f t="shared" si="882"/>
        <v>0</v>
      </c>
      <c r="DT232" s="658">
        <f t="shared" si="882"/>
        <v>0</v>
      </c>
      <c r="DU232" s="658">
        <f t="shared" si="882"/>
        <v>0</v>
      </c>
      <c r="DV232" s="658">
        <f t="shared" si="882"/>
        <v>0</v>
      </c>
      <c r="DW232" s="658">
        <f t="shared" si="882"/>
        <v>0</v>
      </c>
      <c r="DX232" s="658">
        <f t="shared" si="882"/>
        <v>0</v>
      </c>
      <c r="DY232" s="658">
        <f t="shared" si="882"/>
        <v>0</v>
      </c>
      <c r="DZ232" s="658">
        <f t="shared" si="882"/>
        <v>0</v>
      </c>
      <c r="EA232" s="658">
        <f t="shared" si="882"/>
        <v>0</v>
      </c>
      <c r="EB232" s="658">
        <f t="shared" si="882"/>
        <v>0</v>
      </c>
      <c r="EC232" s="658">
        <f t="shared" si="882"/>
        <v>0</v>
      </c>
      <c r="ED232" s="658">
        <f t="shared" si="882"/>
        <v>0</v>
      </c>
      <c r="EE232" s="658">
        <f t="shared" si="882"/>
        <v>0</v>
      </c>
      <c r="EF232" s="658">
        <f t="shared" si="882"/>
        <v>0</v>
      </c>
      <c r="EG232" s="658">
        <f t="shared" si="882"/>
        <v>0</v>
      </c>
      <c r="EH232" s="658">
        <f t="shared" si="882"/>
        <v>0</v>
      </c>
      <c r="EI232" s="658">
        <f t="shared" si="882"/>
        <v>0</v>
      </c>
      <c r="EJ232" s="658">
        <f t="shared" si="882"/>
        <v>0</v>
      </c>
      <c r="EK232" s="658">
        <f t="shared" si="882"/>
        <v>0</v>
      </c>
      <c r="EL232" s="658">
        <f t="shared" si="882"/>
        <v>0</v>
      </c>
      <c r="EM232" s="658">
        <f t="shared" si="882"/>
        <v>0</v>
      </c>
      <c r="EN232" s="658">
        <f t="shared" si="882"/>
        <v>0</v>
      </c>
      <c r="EO232" s="658">
        <f t="shared" si="882"/>
        <v>0</v>
      </c>
      <c r="EP232" s="658">
        <f t="shared" si="882"/>
        <v>0</v>
      </c>
      <c r="EQ232" s="658">
        <f t="shared" si="882"/>
        <v>0</v>
      </c>
      <c r="ER232" s="658">
        <f t="shared" si="882"/>
        <v>0</v>
      </c>
      <c r="ES232" s="658">
        <f t="shared" si="882"/>
        <v>0</v>
      </c>
      <c r="ET232" s="658">
        <f t="shared" si="882"/>
        <v>0</v>
      </c>
      <c r="EU232" s="658">
        <f t="shared" si="882"/>
        <v>0</v>
      </c>
      <c r="EV232" s="658">
        <f t="shared" si="882"/>
        <v>0</v>
      </c>
      <c r="EW232" s="658">
        <f t="shared" si="882"/>
        <v>0</v>
      </c>
      <c r="EX232" s="658">
        <f t="shared" si="882"/>
        <v>0</v>
      </c>
      <c r="EY232" s="658">
        <f t="shared" si="882"/>
        <v>0</v>
      </c>
      <c r="EZ232" s="658">
        <f t="shared" si="882"/>
        <v>0</v>
      </c>
      <c r="FA232" s="658">
        <f t="shared" si="882"/>
        <v>0</v>
      </c>
      <c r="FB232" s="658">
        <f t="shared" si="882"/>
        <v>0</v>
      </c>
      <c r="FC232" s="658">
        <f t="shared" si="882"/>
        <v>0</v>
      </c>
      <c r="FD232" s="658">
        <f t="shared" si="882"/>
        <v>0</v>
      </c>
      <c r="FE232" s="658">
        <f t="shared" si="882"/>
        <v>0</v>
      </c>
      <c r="FF232" s="658">
        <f t="shared" si="882"/>
        <v>0</v>
      </c>
      <c r="FG232" s="658">
        <f t="shared" si="882"/>
        <v>0</v>
      </c>
      <c r="FH232" s="658">
        <f t="shared" si="882"/>
        <v>0</v>
      </c>
      <c r="FI232" s="658">
        <f t="shared" si="882"/>
        <v>0</v>
      </c>
      <c r="FJ232" s="658">
        <f t="shared" si="882"/>
        <v>0</v>
      </c>
      <c r="FK232" s="658">
        <f t="shared" si="882"/>
        <v>0</v>
      </c>
      <c r="FL232" s="658">
        <f t="shared" si="882"/>
        <v>0</v>
      </c>
      <c r="FM232" s="658">
        <f t="shared" si="882"/>
        <v>0</v>
      </c>
      <c r="FN232" s="658">
        <f t="shared" si="882"/>
        <v>0</v>
      </c>
      <c r="FO232" s="658">
        <f t="shared" si="882"/>
        <v>0</v>
      </c>
      <c r="FP232" s="658">
        <f t="shared" si="882"/>
        <v>0</v>
      </c>
      <c r="FQ232" s="658">
        <f t="shared" si="882"/>
        <v>0</v>
      </c>
      <c r="FR232" s="658">
        <f t="shared" si="882"/>
        <v>0</v>
      </c>
      <c r="FS232" s="658">
        <f t="shared" si="882"/>
        <v>0</v>
      </c>
      <c r="FT232" s="658">
        <f t="shared" si="882"/>
        <v>0</v>
      </c>
      <c r="FU232" s="658">
        <f t="shared" si="882"/>
        <v>0</v>
      </c>
      <c r="FV232" s="658">
        <f t="shared" si="882"/>
        <v>0</v>
      </c>
      <c r="FW232" s="658">
        <f t="shared" si="882"/>
        <v>0</v>
      </c>
      <c r="FX232" s="658">
        <f t="shared" si="882"/>
        <v>0</v>
      </c>
      <c r="FY232" s="658">
        <f t="shared" si="882"/>
        <v>0</v>
      </c>
      <c r="FZ232" s="658">
        <f t="shared" si="882"/>
        <v>0</v>
      </c>
      <c r="GA232" s="658">
        <f t="shared" si="882"/>
        <v>0</v>
      </c>
      <c r="GB232" s="658">
        <f t="shared" si="882"/>
        <v>0</v>
      </c>
      <c r="GC232" s="658">
        <f t="shared" ref="GC232:GJ232" si="883" xml:space="preserve"> -1 * GC231</f>
        <v>0</v>
      </c>
      <c r="GD232" s="658">
        <f t="shared" si="883"/>
        <v>0</v>
      </c>
      <c r="GE232" s="658">
        <f t="shared" si="883"/>
        <v>0</v>
      </c>
      <c r="GF232" s="658">
        <f t="shared" si="883"/>
        <v>0</v>
      </c>
      <c r="GG232" s="658">
        <f t="shared" si="883"/>
        <v>0</v>
      </c>
      <c r="GH232" s="658">
        <f t="shared" si="883"/>
        <v>0</v>
      </c>
      <c r="GI232" s="658">
        <f t="shared" si="883"/>
        <v>0</v>
      </c>
      <c r="GJ232" s="658">
        <f t="shared" si="883"/>
        <v>0</v>
      </c>
    </row>
    <row r="233" spans="1:192" s="639" customFormat="1" ht="13" customHeight="1" x14ac:dyDescent="0.25">
      <c r="A233" s="679"/>
      <c r="B233" s="679"/>
      <c r="C233" s="679"/>
      <c r="D233" s="679"/>
    </row>
    <row r="234" spans="1:192" s="639" customFormat="1" ht="13" customHeight="1" x14ac:dyDescent="0.25">
      <c r="A234" s="679"/>
      <c r="B234" s="679"/>
      <c r="C234" s="679"/>
      <c r="D234" s="679"/>
    </row>
    <row r="235" spans="1:192" x14ac:dyDescent="0.25">
      <c r="A235" s="15" t="s">
        <v>63</v>
      </c>
    </row>
  </sheetData>
  <conditionalFormatting sqref="J3:GJ3">
    <cfRule type="cellIs" dxfId="186" priority="12" stopIfTrue="1" operator="equal">
      <formula>"Construction"</formula>
    </cfRule>
    <cfRule type="cellIs" dxfId="185" priority="13" stopIfTrue="1" operator="equal">
      <formula>"Operations"</formula>
    </cfRule>
  </conditionalFormatting>
  <conditionalFormatting sqref="J3:GJ3">
    <cfRule type="cellIs" dxfId="184" priority="11" operator="equal">
      <formula>"Fin Close"</formula>
    </cfRule>
  </conditionalFormatting>
  <conditionalFormatting sqref="J3:GJ3">
    <cfRule type="cellIs" dxfId="183" priority="9" operator="equal">
      <formula>"PPA ext."</formula>
    </cfRule>
    <cfRule type="cellIs" dxfId="182" priority="10" operator="equal">
      <formula>"Delay"</formula>
    </cfRule>
  </conditionalFormatting>
  <conditionalFormatting sqref="F2:F4">
    <cfRule type="cellIs" dxfId="181" priority="5" stopIfTrue="1" operator="notEqual">
      <formula>0</formula>
    </cfRule>
    <cfRule type="cellIs" dxfId="180" priority="6" stopIfTrue="1" operator="equal">
      <formula>""</formula>
    </cfRule>
  </conditionalFormatting>
  <conditionalFormatting sqref="F2:F4">
    <cfRule type="cellIs" dxfId="179" priority="7" stopIfTrue="1" operator="notEqual">
      <formula>0</formula>
    </cfRule>
    <cfRule type="cellIs" dxfId="178" priority="8" stopIfTrue="1" operator="equal">
      <formula>""</formula>
    </cfRule>
  </conditionalFormatting>
  <dataValidations count="1">
    <dataValidation allowBlank="1" showInputMessage="1" showErrorMessage="1" sqref="E73:H73 E119:H119 E90:H90 E99:H99 E113:H115 E58:H68 E199:H199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17A92-5673-4CD1-9D7A-B9429194C35D}">
  <sheetPr codeName="Sheet25">
    <outlinePr summaryBelow="0" summaryRight="0"/>
  </sheetPr>
  <dimension ref="A1:GJ67"/>
  <sheetViews>
    <sheetView defaultGridColor="0" colorId="8" zoomScale="48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P17" sqref="P17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7" style="12" customWidth="1"/>
    <col min="7" max="7" width="11.54296875" style="12" customWidth="1"/>
    <col min="8" max="8" width="16.81640625" style="12" bestFit="1" customWidth="1"/>
    <col min="9" max="9" width="2.54296875" style="9" customWidth="1"/>
    <col min="10" max="10" width="17.7265625" style="12" customWidth="1"/>
    <col min="11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Solve - Base case 1</v>
      </c>
    </row>
    <row r="2" spans="1:192" x14ac:dyDescent="0.25">
      <c r="A2" s="50"/>
      <c r="B2" s="50"/>
      <c r="C2" s="51"/>
      <c r="D2" s="52"/>
      <c r="E2" s="36"/>
      <c r="F2" s="276">
        <f xml:space="preserve"> Check!$F$9</f>
        <v>0</v>
      </c>
      <c r="G2" s="37" t="s">
        <v>23</v>
      </c>
      <c r="H2" s="25"/>
      <c r="I2" s="133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</row>
    <row r="3" spans="1:192" x14ac:dyDescent="0.25">
      <c r="E3" s="17"/>
      <c r="F3" s="276">
        <f xml:space="preserve"> Output!J2</f>
        <v>40</v>
      </c>
      <c r="G3" s="81" t="s">
        <v>25</v>
      </c>
      <c r="H3" s="17"/>
      <c r="I3" s="134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</row>
    <row r="4" spans="1:192" x14ac:dyDescent="0.25">
      <c r="E4" s="201"/>
      <c r="F4" s="276">
        <f xml:space="preserve"> Check!$F$25</f>
        <v>0</v>
      </c>
      <c r="G4" s="81" t="s">
        <v>24</v>
      </c>
      <c r="H4" s="2"/>
      <c r="I4" s="1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</row>
    <row r="5" spans="1:192" x14ac:dyDescent="0.25">
      <c r="E5" s="2"/>
      <c r="F5" s="39" t="s">
        <v>19</v>
      </c>
      <c r="G5" s="40" t="s">
        <v>17</v>
      </c>
      <c r="H5" s="39" t="s">
        <v>18</v>
      </c>
      <c r="I5" s="1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</row>
    <row r="7" spans="1:192" x14ac:dyDescent="0.25">
      <c r="A7" s="15" t="s">
        <v>423</v>
      </c>
    </row>
    <row r="9" spans="1:192" x14ac:dyDescent="0.25">
      <c r="E9" s="191" t="str">
        <f xml:space="preserve"> Metrics!E$24</f>
        <v>Blended equity IRR</v>
      </c>
      <c r="F9" s="516">
        <f xml:space="preserve"> Metrics!F$24</f>
        <v>0.10000002980232239</v>
      </c>
      <c r="G9" s="191" t="str">
        <f xml:space="preserve"> Metrics!G$24</f>
        <v>%</v>
      </c>
    </row>
    <row r="10" spans="1:192" s="288" customFormat="1" x14ac:dyDescent="0.25">
      <c r="A10" s="582"/>
      <c r="B10" s="582"/>
      <c r="C10" s="583"/>
      <c r="D10" s="116"/>
      <c r="E10" s="468" t="str">
        <f xml:space="preserve"> InpC!E$29</f>
        <v>Target IRR</v>
      </c>
      <c r="F10" s="468">
        <f xml:space="preserve"> InpC!F$29</f>
        <v>0.1</v>
      </c>
      <c r="G10" s="468" t="str">
        <f xml:space="preserve"> InpC!G$29</f>
        <v>%</v>
      </c>
      <c r="H10" s="287"/>
      <c r="I10" s="113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  <c r="AW10" s="287"/>
      <c r="AX10" s="287"/>
      <c r="AY10" s="287"/>
      <c r="AZ10" s="287"/>
      <c r="BA10" s="287"/>
      <c r="BB10" s="287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BW10" s="287"/>
      <c r="BX10" s="287"/>
      <c r="BY10" s="287"/>
      <c r="BZ10" s="287"/>
      <c r="CA10" s="287"/>
      <c r="CB10" s="287"/>
      <c r="CC10" s="287"/>
      <c r="CD10" s="287"/>
      <c r="CE10" s="287"/>
      <c r="CF10" s="287"/>
      <c r="CG10" s="287"/>
      <c r="CH10" s="287"/>
      <c r="CI10" s="287"/>
      <c r="CJ10" s="287"/>
      <c r="CK10" s="287"/>
      <c r="CL10" s="287"/>
      <c r="CM10" s="287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287"/>
      <c r="DF10" s="287"/>
      <c r="DG10" s="287"/>
      <c r="DH10" s="287"/>
      <c r="DI10" s="287"/>
      <c r="DJ10" s="287"/>
      <c r="DK10" s="287"/>
      <c r="DL10" s="287"/>
      <c r="DM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A10" s="287"/>
      <c r="EB10" s="287"/>
      <c r="EC10" s="287"/>
      <c r="ED10" s="287"/>
      <c r="EE10" s="287"/>
      <c r="EF10" s="287"/>
      <c r="EG10" s="287"/>
      <c r="EH10" s="287"/>
      <c r="EI10" s="287"/>
      <c r="EJ10" s="287"/>
      <c r="EK10" s="287"/>
      <c r="EL10" s="287"/>
      <c r="EM10" s="287"/>
      <c r="EN10" s="287"/>
      <c r="EO10" s="287"/>
      <c r="EP10" s="287"/>
      <c r="EQ10" s="287"/>
      <c r="ER10" s="287"/>
      <c r="ES10" s="287"/>
      <c r="ET10" s="287"/>
      <c r="EU10" s="287"/>
      <c r="EV10" s="287"/>
      <c r="EW10" s="287"/>
      <c r="EX10" s="287"/>
      <c r="EY10" s="287"/>
      <c r="EZ10" s="287"/>
      <c r="FA10" s="287"/>
      <c r="FB10" s="287"/>
      <c r="FC10" s="287"/>
      <c r="FD10" s="287"/>
      <c r="FE10" s="287"/>
      <c r="FF10" s="287"/>
      <c r="FG10" s="287"/>
      <c r="FH10" s="287"/>
      <c r="FI10" s="287"/>
      <c r="FJ10" s="287"/>
      <c r="FK10" s="287"/>
      <c r="FL10" s="287"/>
      <c r="FM10" s="287"/>
      <c r="FN10" s="287"/>
      <c r="FO10" s="287"/>
      <c r="FP10" s="287"/>
      <c r="FQ10" s="287"/>
      <c r="FR10" s="287"/>
      <c r="FS10" s="287"/>
      <c r="FT10" s="287"/>
      <c r="FU10" s="287"/>
      <c r="FV10" s="287"/>
      <c r="FW10" s="287"/>
      <c r="FX10" s="287"/>
      <c r="FY10" s="287"/>
      <c r="FZ10" s="287"/>
      <c r="GA10" s="287"/>
      <c r="GB10" s="287"/>
      <c r="GC10" s="287"/>
      <c r="GD10" s="287"/>
      <c r="GE10" s="287"/>
      <c r="GF10" s="287"/>
      <c r="GG10" s="287"/>
      <c r="GH10" s="287"/>
      <c r="GI10" s="287"/>
      <c r="GJ10" s="287"/>
    </row>
    <row r="11" spans="1:192" x14ac:dyDescent="0.25">
      <c r="E11" s="12" t="s">
        <v>425</v>
      </c>
      <c r="F11" s="287">
        <f xml:space="preserve"> F10 / F9</f>
        <v>0.99999970197686494</v>
      </c>
      <c r="G11" s="12" t="s">
        <v>104</v>
      </c>
    </row>
    <row r="13" spans="1:192" x14ac:dyDescent="0.25">
      <c r="E13" s="191" t="str">
        <f xml:space="preserve"> InpC!E$28</f>
        <v>Tariff solving mode</v>
      </c>
      <c r="F13" s="191">
        <f xml:space="preserve"> InpC!F$28</f>
        <v>1</v>
      </c>
      <c r="G13" s="191" t="str">
        <f xml:space="preserve"> InpC!G$28</f>
        <v>1 = changes go to tariff, 2 = changes go to IRR</v>
      </c>
    </row>
    <row r="14" spans="1:192" x14ac:dyDescent="0.25">
      <c r="E14" s="12" t="str">
        <f xml:space="preserve"> E$41</f>
        <v>Power tariff</v>
      </c>
      <c r="F14" s="574">
        <f xml:space="preserve"> F$41</f>
        <v>4.1616055956732859E-2</v>
      </c>
      <c r="G14" s="12" t="str">
        <f xml:space="preserve"> G$41</f>
        <v>USD / kWh</v>
      </c>
    </row>
    <row r="15" spans="1:192" x14ac:dyDescent="0.25">
      <c r="E15" s="12" t="str">
        <f xml:space="preserve"> E$11</f>
        <v>Target IRR as % of actual IRR</v>
      </c>
      <c r="F15" s="292">
        <f xml:space="preserve"> F$11</f>
        <v>0.99999970197686494</v>
      </c>
      <c r="G15" s="12" t="str">
        <f xml:space="preserve"> G$11</f>
        <v>%</v>
      </c>
    </row>
    <row r="16" spans="1:192" x14ac:dyDescent="0.25">
      <c r="E16" s="12" t="s">
        <v>428</v>
      </c>
      <c r="F16" s="83">
        <f xml:space="preserve"> IF(F13 = 1, AVERAGE(F14 * F15, F14), F14)</f>
        <v>4.1616049755459128E-2</v>
      </c>
      <c r="G16" s="12" t="s">
        <v>122</v>
      </c>
    </row>
    <row r="19" spans="1:192" x14ac:dyDescent="0.25">
      <c r="A19" s="15" t="s">
        <v>386</v>
      </c>
    </row>
    <row r="21" spans="1:192" x14ac:dyDescent="0.25">
      <c r="E21" s="194" t="str">
        <f xml:space="preserve"> InpC!E$72</f>
        <v>EBL active switch</v>
      </c>
      <c r="F21" s="194">
        <f xml:space="preserve"> InpC!F$72</f>
        <v>1</v>
      </c>
      <c r="G21" s="194" t="str">
        <f xml:space="preserve"> InpC!G$72</f>
        <v>1 = yes; 0 = no</v>
      </c>
    </row>
    <row r="22" spans="1:192" x14ac:dyDescent="0.25">
      <c r="E22" s="194"/>
      <c r="F22" s="194"/>
      <c r="G22" s="194"/>
    </row>
    <row r="23" spans="1:192" s="525" customFormat="1" x14ac:dyDescent="0.25">
      <c r="A23" s="222"/>
      <c r="B23" s="222" t="s">
        <v>390</v>
      </c>
      <c r="C23" s="223"/>
      <c r="D23" s="224"/>
      <c r="E23" s="225"/>
      <c r="F23" s="225"/>
      <c r="G23" s="225"/>
      <c r="H23" s="225"/>
      <c r="I23" s="226"/>
      <c r="J23" s="225"/>
      <c r="K23" s="225"/>
      <c r="L23" s="225"/>
      <c r="M23" s="225"/>
      <c r="N23" s="225"/>
      <c r="O23" s="225"/>
      <c r="P23" s="225"/>
      <c r="Q23" s="225"/>
      <c r="R23" s="225"/>
      <c r="S23" s="225"/>
      <c r="T23" s="225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225"/>
      <c r="DE23" s="225"/>
      <c r="DF23" s="225"/>
      <c r="DG23" s="225"/>
      <c r="DH23" s="225"/>
      <c r="DI23" s="225"/>
      <c r="DJ23" s="225"/>
      <c r="DK23" s="225"/>
      <c r="DL23" s="225"/>
      <c r="DM23" s="225"/>
      <c r="DN23" s="225"/>
      <c r="DO23" s="225"/>
      <c r="DP23" s="225"/>
      <c r="DQ23" s="225"/>
      <c r="DR23" s="225"/>
      <c r="DS23" s="225"/>
      <c r="DT23" s="225"/>
      <c r="DU23" s="225"/>
      <c r="DV23" s="225"/>
      <c r="DW23" s="225"/>
      <c r="DX23" s="225"/>
      <c r="DY23" s="225"/>
      <c r="DZ23" s="225"/>
      <c r="EA23" s="225"/>
      <c r="EB23" s="225"/>
      <c r="EC23" s="225"/>
      <c r="ED23" s="225"/>
      <c r="EE23" s="225"/>
      <c r="EF23" s="225"/>
      <c r="EG23" s="225"/>
      <c r="EH23" s="225"/>
      <c r="EI23" s="225"/>
      <c r="EJ23" s="225"/>
      <c r="EK23" s="225"/>
      <c r="EL23" s="225"/>
      <c r="EM23" s="225"/>
      <c r="EN23" s="225"/>
      <c r="EO23" s="225"/>
      <c r="EP23" s="225"/>
      <c r="EQ23" s="225"/>
      <c r="ER23" s="225"/>
      <c r="ES23" s="225"/>
      <c r="ET23" s="225"/>
      <c r="EU23" s="225"/>
      <c r="EV23" s="225"/>
      <c r="EW23" s="225"/>
      <c r="EX23" s="225"/>
      <c r="EY23" s="225"/>
      <c r="EZ23" s="225"/>
      <c r="FA23" s="225"/>
      <c r="FB23" s="225"/>
      <c r="FC23" s="225"/>
      <c r="FD23" s="225"/>
      <c r="FE23" s="225"/>
      <c r="FF23" s="225"/>
      <c r="FG23" s="225"/>
      <c r="FH23" s="225"/>
      <c r="FI23" s="225"/>
      <c r="FJ23" s="225"/>
      <c r="FK23" s="225"/>
      <c r="FL23" s="225"/>
      <c r="FM23" s="225"/>
      <c r="FN23" s="225"/>
      <c r="FO23" s="225"/>
      <c r="FP23" s="225"/>
      <c r="FQ23" s="225"/>
      <c r="FR23" s="225"/>
      <c r="FS23" s="225"/>
      <c r="FT23" s="225"/>
      <c r="FU23" s="225"/>
      <c r="FV23" s="225"/>
      <c r="FW23" s="225"/>
      <c r="FX23" s="225"/>
      <c r="FY23" s="225"/>
      <c r="FZ23" s="225"/>
      <c r="GA23" s="225"/>
      <c r="GB23" s="225"/>
      <c r="GC23" s="225"/>
      <c r="GD23" s="225"/>
      <c r="GE23" s="225"/>
      <c r="GF23" s="225"/>
      <c r="GG23" s="225"/>
      <c r="GH23" s="225"/>
      <c r="GI23" s="225"/>
      <c r="GJ23" s="225"/>
    </row>
    <row r="24" spans="1:192" s="521" customFormat="1" x14ac:dyDescent="0.25">
      <c r="A24" s="15"/>
      <c r="B24" s="15"/>
      <c r="C24" s="21"/>
      <c r="D24" s="48"/>
      <c r="E24" s="38" t="str">
        <f xml:space="preserve"> E$16</f>
        <v>Adjusted tariff</v>
      </c>
      <c r="F24" s="575">
        <f xml:space="preserve"> F$16</f>
        <v>4.1616049755459128E-2</v>
      </c>
      <c r="G24" s="220" t="str">
        <f xml:space="preserve"> G$16</f>
        <v>USD / kWh</v>
      </c>
      <c r="H24" s="220"/>
      <c r="I24" s="38"/>
      <c r="J24" s="543">
        <f>AVERAGE(F24,J41)</f>
        <v>4.1616052856095993E-2</v>
      </c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20"/>
      <c r="BC24" s="220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20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20"/>
      <c r="DL24" s="220"/>
      <c r="DM24" s="220"/>
      <c r="DN24" s="220"/>
      <c r="DO24" s="220"/>
      <c r="DP24" s="220"/>
      <c r="DQ24" s="220"/>
      <c r="DR24" s="220"/>
      <c r="DS24" s="220"/>
      <c r="DT24" s="220"/>
      <c r="DU24" s="220"/>
      <c r="DV24" s="220"/>
      <c r="DW24" s="220"/>
      <c r="DX24" s="220"/>
      <c r="DY24" s="220"/>
      <c r="DZ24" s="220"/>
      <c r="EA24" s="220"/>
      <c r="EB24" s="220"/>
      <c r="EC24" s="220"/>
      <c r="ED24" s="220"/>
      <c r="EE24" s="220"/>
      <c r="EF24" s="220"/>
      <c r="EG24" s="220"/>
      <c r="EH24" s="220"/>
      <c r="EI24" s="220"/>
      <c r="EJ24" s="220"/>
      <c r="EK24" s="220"/>
      <c r="EL24" s="220"/>
      <c r="EM24" s="220"/>
      <c r="EN24" s="220"/>
      <c r="EO24" s="220"/>
      <c r="EP24" s="220"/>
      <c r="EQ24" s="220"/>
      <c r="ER24" s="220"/>
      <c r="ES24" s="220"/>
      <c r="ET24" s="220"/>
      <c r="EU24" s="220"/>
      <c r="EV24" s="220"/>
      <c r="EW24" s="220"/>
      <c r="EX24" s="220"/>
      <c r="EY24" s="220"/>
      <c r="EZ24" s="220"/>
      <c r="FA24" s="220"/>
      <c r="FB24" s="220"/>
      <c r="FC24" s="220"/>
      <c r="FD24" s="220"/>
      <c r="FE24" s="220"/>
      <c r="FF24" s="220"/>
      <c r="FG24" s="220"/>
      <c r="FH24" s="220"/>
      <c r="FI24" s="220"/>
      <c r="FJ24" s="220"/>
      <c r="FK24" s="220"/>
      <c r="FL24" s="220"/>
      <c r="FM24" s="220"/>
      <c r="FN24" s="220"/>
      <c r="FO24" s="220"/>
      <c r="FP24" s="220"/>
      <c r="FQ24" s="220"/>
      <c r="FR24" s="220"/>
      <c r="FS24" s="220"/>
      <c r="FT24" s="220"/>
      <c r="FU24" s="220"/>
      <c r="FV24" s="220"/>
      <c r="FW24" s="220"/>
      <c r="FX24" s="220"/>
      <c r="FY24" s="220"/>
      <c r="FZ24" s="220"/>
      <c r="GA24" s="220"/>
      <c r="GB24" s="220"/>
      <c r="GC24" s="220"/>
      <c r="GD24" s="220"/>
      <c r="GE24" s="220"/>
      <c r="GF24" s="220"/>
      <c r="GG24" s="220"/>
      <c r="GH24" s="220"/>
      <c r="GI24" s="220"/>
      <c r="GJ24" s="220"/>
    </row>
    <row r="25" spans="1:192" s="521" customFormat="1" x14ac:dyDescent="0.25">
      <c r="A25" s="15"/>
      <c r="B25" s="15"/>
      <c r="C25" s="21"/>
      <c r="D25" s="48"/>
      <c r="E25" s="524" t="str">
        <f xml:space="preserve"> ConFin!E$137</f>
        <v>EBL requirement</v>
      </c>
      <c r="F25" s="524">
        <f xml:space="preserve"> ConFin!F$137</f>
        <v>93184.82088505046</v>
      </c>
      <c r="G25" s="524" t="str">
        <f xml:space="preserve"> ConFin!G$137</f>
        <v>$ 000s</v>
      </c>
      <c r="H25" s="220"/>
      <c r="I25" s="38"/>
      <c r="J25" s="523">
        <f xml:space="preserve"> AVERAGE(F25, J42) * $F$21</f>
        <v>93184.869340322795</v>
      </c>
      <c r="K25" s="220"/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20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20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20"/>
      <c r="DK25" s="220"/>
      <c r="DL25" s="220"/>
      <c r="DM25" s="220"/>
      <c r="DN25" s="220"/>
      <c r="DO25" s="220"/>
      <c r="DP25" s="220"/>
      <c r="DQ25" s="220"/>
      <c r="DR25" s="220"/>
      <c r="DS25" s="220"/>
      <c r="DT25" s="220"/>
      <c r="DU25" s="220"/>
      <c r="DV25" s="220"/>
      <c r="DW25" s="220"/>
      <c r="DX25" s="220"/>
      <c r="DY25" s="220"/>
      <c r="DZ25" s="220"/>
      <c r="EA25" s="220"/>
      <c r="EB25" s="220"/>
      <c r="EC25" s="220"/>
      <c r="ED25" s="220"/>
      <c r="EE25" s="220"/>
      <c r="EF25" s="220"/>
      <c r="EG25" s="220"/>
      <c r="EH25" s="220"/>
      <c r="EI25" s="220"/>
      <c r="EJ25" s="220"/>
      <c r="EK25" s="220"/>
      <c r="EL25" s="220"/>
      <c r="EM25" s="220"/>
      <c r="EN25" s="220"/>
      <c r="EO25" s="220"/>
      <c r="EP25" s="220"/>
      <c r="EQ25" s="220"/>
      <c r="ER25" s="220"/>
      <c r="ES25" s="220"/>
      <c r="ET25" s="220"/>
      <c r="EU25" s="220"/>
      <c r="EV25" s="220"/>
      <c r="EW25" s="220"/>
      <c r="EX25" s="220"/>
      <c r="EY25" s="220"/>
      <c r="EZ25" s="220"/>
      <c r="FA25" s="220"/>
      <c r="FB25" s="220"/>
      <c r="FC25" s="220"/>
      <c r="FD25" s="220"/>
      <c r="FE25" s="220"/>
      <c r="FF25" s="220"/>
      <c r="FG25" s="220"/>
      <c r="FH25" s="220"/>
      <c r="FI25" s="220"/>
      <c r="FJ25" s="220"/>
      <c r="FK25" s="220"/>
      <c r="FL25" s="220"/>
      <c r="FM25" s="220"/>
      <c r="FN25" s="220"/>
      <c r="FO25" s="220"/>
      <c r="FP25" s="220"/>
      <c r="FQ25" s="220"/>
      <c r="FR25" s="220"/>
      <c r="FS25" s="220"/>
      <c r="FT25" s="220"/>
      <c r="FU25" s="220"/>
      <c r="FV25" s="220"/>
      <c r="FW25" s="220"/>
      <c r="FX25" s="220"/>
      <c r="FY25" s="220"/>
      <c r="FZ25" s="220"/>
      <c r="GA25" s="220"/>
      <c r="GB25" s="220"/>
      <c r="GC25" s="220"/>
      <c r="GD25" s="220"/>
      <c r="GE25" s="220"/>
      <c r="GF25" s="220"/>
      <c r="GG25" s="220"/>
      <c r="GH25" s="220"/>
      <c r="GI25" s="220"/>
      <c r="GJ25" s="220"/>
    </row>
    <row r="26" spans="1:192" s="521" customFormat="1" x14ac:dyDescent="0.25">
      <c r="A26" s="15"/>
      <c r="B26" s="15"/>
      <c r="C26" s="21"/>
      <c r="D26" s="48"/>
      <c r="E26" s="232" t="str">
        <f xml:space="preserve"> ConFin!E$250</f>
        <v>Equity bridge interest and fees rolled up - total - calc</v>
      </c>
      <c r="F26" s="232">
        <f xml:space="preserve"> ConFin!F$250</f>
        <v>0</v>
      </c>
      <c r="G26" s="232" t="str">
        <f xml:space="preserve"> ConFin!G$250</f>
        <v>$ 000s</v>
      </c>
      <c r="H26" s="220"/>
      <c r="I26" s="38"/>
      <c r="J26" s="523">
        <f xml:space="preserve"> AVERAGE(F26, J43) * $F$21</f>
        <v>0</v>
      </c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20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20"/>
      <c r="DK26" s="220"/>
      <c r="DL26" s="220"/>
      <c r="DM26" s="220"/>
      <c r="DN26" s="220"/>
      <c r="DO26" s="220"/>
      <c r="DP26" s="220"/>
      <c r="DQ26" s="220"/>
      <c r="DR26" s="220"/>
      <c r="DS26" s="220"/>
      <c r="DT26" s="220"/>
      <c r="DU26" s="220"/>
      <c r="DV26" s="220"/>
      <c r="DW26" s="220"/>
      <c r="DX26" s="220"/>
      <c r="DY26" s="220"/>
      <c r="DZ26" s="220"/>
      <c r="EA26" s="220"/>
      <c r="EB26" s="220"/>
      <c r="EC26" s="220"/>
      <c r="ED26" s="220"/>
      <c r="EE26" s="220"/>
      <c r="EF26" s="220"/>
      <c r="EG26" s="220"/>
      <c r="EH26" s="220"/>
      <c r="EI26" s="220"/>
      <c r="EJ26" s="220"/>
      <c r="EK26" s="220"/>
      <c r="EL26" s="220"/>
      <c r="EM26" s="220"/>
      <c r="EN26" s="220"/>
      <c r="EO26" s="220"/>
      <c r="EP26" s="220"/>
      <c r="EQ26" s="220"/>
      <c r="ER26" s="220"/>
      <c r="ES26" s="220"/>
      <c r="ET26" s="220"/>
      <c r="EU26" s="220"/>
      <c r="EV26" s="220"/>
      <c r="EW26" s="220"/>
      <c r="EX26" s="220"/>
      <c r="EY26" s="220"/>
      <c r="EZ26" s="220"/>
      <c r="FA26" s="220"/>
      <c r="FB26" s="220"/>
      <c r="FC26" s="220"/>
      <c r="FD26" s="220"/>
      <c r="FE26" s="220"/>
      <c r="FF26" s="220"/>
      <c r="FG26" s="220"/>
      <c r="FH26" s="220"/>
      <c r="FI26" s="220"/>
      <c r="FJ26" s="220"/>
      <c r="FK26" s="220"/>
      <c r="FL26" s="220"/>
      <c r="FM26" s="220"/>
      <c r="FN26" s="220"/>
      <c r="FO26" s="220"/>
      <c r="FP26" s="220"/>
      <c r="FQ26" s="220"/>
      <c r="FR26" s="220"/>
      <c r="FS26" s="220"/>
      <c r="FT26" s="220"/>
      <c r="FU26" s="220"/>
      <c r="FV26" s="220"/>
      <c r="FW26" s="220"/>
      <c r="FX26" s="220"/>
      <c r="FY26" s="220"/>
      <c r="FZ26" s="220"/>
      <c r="GA26" s="220"/>
      <c r="GB26" s="220"/>
      <c r="GC26" s="220"/>
      <c r="GD26" s="220"/>
      <c r="GE26" s="220"/>
      <c r="GF26" s="220"/>
      <c r="GG26" s="220"/>
      <c r="GH26" s="220"/>
      <c r="GI26" s="220"/>
      <c r="GJ26" s="220"/>
    </row>
    <row r="27" spans="1:192" s="521" customFormat="1" x14ac:dyDescent="0.25">
      <c r="A27" s="15"/>
      <c r="B27" s="15"/>
      <c r="C27" s="21"/>
      <c r="D27" s="48"/>
      <c r="E27" s="220"/>
      <c r="F27" s="575"/>
      <c r="G27" s="220"/>
      <c r="H27" s="220"/>
      <c r="I27" s="38"/>
      <c r="J27" s="543"/>
      <c r="K27" s="220"/>
      <c r="L27" s="220"/>
      <c r="M27" s="220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20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20"/>
      <c r="DK27" s="220"/>
      <c r="DL27" s="220"/>
      <c r="DM27" s="220"/>
      <c r="DN27" s="220"/>
      <c r="DO27" s="220"/>
      <c r="DP27" s="220"/>
      <c r="DQ27" s="220"/>
      <c r="DR27" s="220"/>
      <c r="DS27" s="220"/>
      <c r="DT27" s="220"/>
      <c r="DU27" s="220"/>
      <c r="DV27" s="220"/>
      <c r="DW27" s="220"/>
      <c r="DX27" s="220"/>
      <c r="DY27" s="220"/>
      <c r="DZ27" s="220"/>
      <c r="EA27" s="220"/>
      <c r="EB27" s="220"/>
      <c r="EC27" s="220"/>
      <c r="ED27" s="220"/>
      <c r="EE27" s="220"/>
      <c r="EF27" s="220"/>
      <c r="EG27" s="220"/>
      <c r="EH27" s="220"/>
      <c r="EI27" s="220"/>
      <c r="EJ27" s="220"/>
      <c r="EK27" s="220"/>
      <c r="EL27" s="220"/>
      <c r="EM27" s="220"/>
      <c r="EN27" s="220"/>
      <c r="EO27" s="220"/>
      <c r="EP27" s="220"/>
      <c r="EQ27" s="220"/>
      <c r="ER27" s="220"/>
      <c r="ES27" s="220"/>
      <c r="ET27" s="220"/>
      <c r="EU27" s="220"/>
      <c r="EV27" s="220"/>
      <c r="EW27" s="220"/>
      <c r="EX27" s="220"/>
      <c r="EY27" s="220"/>
      <c r="EZ27" s="220"/>
      <c r="FA27" s="220"/>
      <c r="FB27" s="220"/>
      <c r="FC27" s="220"/>
      <c r="FD27" s="220"/>
      <c r="FE27" s="220"/>
      <c r="FF27" s="220"/>
      <c r="FG27" s="220"/>
      <c r="FH27" s="220"/>
      <c r="FI27" s="220"/>
      <c r="FJ27" s="220"/>
      <c r="FK27" s="220"/>
      <c r="FL27" s="220"/>
      <c r="FM27" s="220"/>
      <c r="FN27" s="220"/>
      <c r="FO27" s="220"/>
      <c r="FP27" s="220"/>
      <c r="FQ27" s="220"/>
      <c r="FR27" s="220"/>
      <c r="FS27" s="220"/>
      <c r="FT27" s="220"/>
      <c r="FU27" s="220"/>
      <c r="FV27" s="220"/>
      <c r="FW27" s="220"/>
      <c r="FX27" s="220"/>
      <c r="FY27" s="220"/>
      <c r="FZ27" s="220"/>
      <c r="GA27" s="220"/>
      <c r="GB27" s="220"/>
      <c r="GC27" s="220"/>
      <c r="GD27" s="220"/>
      <c r="GE27" s="220"/>
      <c r="GF27" s="220"/>
      <c r="GG27" s="220"/>
      <c r="GH27" s="220"/>
      <c r="GI27" s="220"/>
      <c r="GJ27" s="220"/>
    </row>
    <row r="28" spans="1:192" s="521" customFormat="1" x14ac:dyDescent="0.25">
      <c r="A28" s="15"/>
      <c r="B28" s="15" t="s">
        <v>388</v>
      </c>
      <c r="C28" s="21"/>
      <c r="D28" s="48"/>
      <c r="E28" s="220"/>
      <c r="F28" s="220"/>
      <c r="G28" s="220"/>
      <c r="H28" s="220"/>
      <c r="I28" s="38"/>
      <c r="J28" s="220"/>
      <c r="K28" s="220"/>
      <c r="L28" s="220"/>
      <c r="M28" s="220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20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20"/>
      <c r="DK28" s="220"/>
      <c r="DL28" s="220"/>
      <c r="DM28" s="220"/>
      <c r="DN28" s="220"/>
      <c r="DO28" s="220"/>
      <c r="DP28" s="220"/>
      <c r="DQ28" s="220"/>
      <c r="DR28" s="220"/>
      <c r="DS28" s="220"/>
      <c r="DT28" s="220"/>
      <c r="DU28" s="220"/>
      <c r="DV28" s="220"/>
      <c r="DW28" s="220"/>
      <c r="DX28" s="220"/>
      <c r="DY28" s="220"/>
      <c r="DZ28" s="220"/>
      <c r="EA28" s="220"/>
      <c r="EB28" s="220"/>
      <c r="EC28" s="220"/>
      <c r="ED28" s="220"/>
      <c r="EE28" s="220"/>
      <c r="EF28" s="220"/>
      <c r="EG28" s="220"/>
      <c r="EH28" s="220"/>
      <c r="EI28" s="220"/>
      <c r="EJ28" s="220"/>
      <c r="EK28" s="220"/>
      <c r="EL28" s="220"/>
      <c r="EM28" s="220"/>
      <c r="EN28" s="220"/>
      <c r="EO28" s="220"/>
      <c r="EP28" s="220"/>
      <c r="EQ28" s="220"/>
      <c r="ER28" s="220"/>
      <c r="ES28" s="220"/>
      <c r="ET28" s="220"/>
      <c r="EU28" s="220"/>
      <c r="EV28" s="220"/>
      <c r="EW28" s="220"/>
      <c r="EX28" s="220"/>
      <c r="EY28" s="220"/>
      <c r="EZ28" s="220"/>
      <c r="FA28" s="220"/>
      <c r="FB28" s="220"/>
      <c r="FC28" s="220"/>
      <c r="FD28" s="220"/>
      <c r="FE28" s="220"/>
      <c r="FF28" s="220"/>
      <c r="FG28" s="220"/>
      <c r="FH28" s="220"/>
      <c r="FI28" s="220"/>
      <c r="FJ28" s="220"/>
      <c r="FK28" s="220"/>
      <c r="FL28" s="220"/>
      <c r="FM28" s="220"/>
      <c r="FN28" s="220"/>
      <c r="FO28" s="220"/>
      <c r="FP28" s="220"/>
      <c r="FQ28" s="220"/>
      <c r="FR28" s="220"/>
      <c r="FS28" s="220"/>
      <c r="FT28" s="220"/>
      <c r="FU28" s="220"/>
      <c r="FV28" s="220"/>
      <c r="FW28" s="220"/>
      <c r="FX28" s="220"/>
      <c r="FY28" s="220"/>
      <c r="FZ28" s="220"/>
      <c r="GA28" s="220"/>
      <c r="GB28" s="220"/>
      <c r="GC28" s="220"/>
      <c r="GD28" s="220"/>
      <c r="GE28" s="220"/>
      <c r="GF28" s="220"/>
      <c r="GG28" s="220"/>
      <c r="GH28" s="220"/>
      <c r="GI28" s="220"/>
      <c r="GJ28" s="220"/>
    </row>
    <row r="29" spans="1:192" s="523" customFormat="1" x14ac:dyDescent="0.25">
      <c r="A29" s="15"/>
      <c r="B29" s="15"/>
      <c r="C29" s="21"/>
      <c r="D29" s="48"/>
      <c r="E29" s="522" t="str">
        <f xml:space="preserve"> ConTime!E$23</f>
        <v>Model period ending - m</v>
      </c>
      <c r="F29" s="522">
        <f xml:space="preserve"> ConTime!F$23</f>
        <v>0</v>
      </c>
      <c r="G29" s="522" t="str">
        <f xml:space="preserve"> ConTime!G$23</f>
        <v>date</v>
      </c>
      <c r="H29" s="522">
        <f xml:space="preserve"> ConTime!H$23</f>
        <v>0</v>
      </c>
      <c r="I29" s="522">
        <f xml:space="preserve"> ConTime!I$23</f>
        <v>0</v>
      </c>
      <c r="J29" s="522">
        <f xml:space="preserve"> ConTime!J$23</f>
        <v>44227</v>
      </c>
      <c r="K29" s="522">
        <f xml:space="preserve"> ConTime!K$23</f>
        <v>44255</v>
      </c>
      <c r="L29" s="522">
        <f xml:space="preserve"> ConTime!L$23</f>
        <v>44286</v>
      </c>
      <c r="M29" s="522">
        <f xml:space="preserve"> ConTime!M$23</f>
        <v>44316</v>
      </c>
      <c r="N29" s="522">
        <f xml:space="preserve"> ConTime!N$23</f>
        <v>44347</v>
      </c>
      <c r="O29" s="522">
        <f xml:space="preserve"> ConTime!O$23</f>
        <v>44377</v>
      </c>
      <c r="P29" s="522">
        <f xml:space="preserve"> ConTime!P$23</f>
        <v>44408</v>
      </c>
      <c r="Q29" s="522">
        <f xml:space="preserve"> ConTime!Q$23</f>
        <v>44439</v>
      </c>
      <c r="R29" s="522">
        <f xml:space="preserve"> ConTime!R$23</f>
        <v>44469</v>
      </c>
      <c r="S29" s="522">
        <f xml:space="preserve"> ConTime!S$23</f>
        <v>44500</v>
      </c>
      <c r="T29" s="522">
        <f xml:space="preserve"> ConTime!T$23</f>
        <v>44530</v>
      </c>
      <c r="U29" s="522">
        <f xml:space="preserve"> ConTime!U$23</f>
        <v>44561</v>
      </c>
      <c r="V29" s="522">
        <f xml:space="preserve"> ConTime!V$23</f>
        <v>44592</v>
      </c>
      <c r="W29" s="522">
        <f xml:space="preserve"> ConTime!W$23</f>
        <v>44620</v>
      </c>
      <c r="X29" s="522">
        <f xml:space="preserve"> ConTime!X$23</f>
        <v>44651</v>
      </c>
      <c r="Y29" s="522">
        <f xml:space="preserve"> ConTime!Y$23</f>
        <v>44681</v>
      </c>
      <c r="Z29" s="522">
        <f xml:space="preserve"> ConTime!Z$23</f>
        <v>44712</v>
      </c>
      <c r="AA29" s="522">
        <f xml:space="preserve"> ConTime!AA$23</f>
        <v>44742</v>
      </c>
      <c r="AB29" s="522">
        <f xml:space="preserve"> ConTime!AB$23</f>
        <v>44773</v>
      </c>
      <c r="AC29" s="522">
        <f xml:space="preserve"> ConTime!AC$23</f>
        <v>44804</v>
      </c>
      <c r="AD29" s="522">
        <f xml:space="preserve"> ConTime!AD$23</f>
        <v>44834</v>
      </c>
      <c r="AE29" s="522">
        <f xml:space="preserve"> ConTime!AE$23</f>
        <v>44865</v>
      </c>
      <c r="AF29" s="522">
        <f xml:space="preserve"> ConTime!AF$23</f>
        <v>44895</v>
      </c>
      <c r="AG29" s="522">
        <f xml:space="preserve"> ConTime!AG$23</f>
        <v>44926</v>
      </c>
      <c r="AH29" s="522">
        <f xml:space="preserve"> ConTime!AH$23</f>
        <v>44957</v>
      </c>
      <c r="AI29" s="522">
        <f xml:space="preserve"> ConTime!AI$23</f>
        <v>44985</v>
      </c>
      <c r="AJ29" s="522">
        <f xml:space="preserve"> ConTime!AJ$23</f>
        <v>45016</v>
      </c>
      <c r="AK29" s="522">
        <f xml:space="preserve"> ConTime!AK$23</f>
        <v>45046</v>
      </c>
      <c r="AL29" s="522">
        <f xml:space="preserve"> ConTime!AL$23</f>
        <v>45077</v>
      </c>
      <c r="AM29" s="522">
        <f xml:space="preserve"> ConTime!AM$23</f>
        <v>45107</v>
      </c>
      <c r="AN29" s="522">
        <f xml:space="preserve"> ConTime!AN$23</f>
        <v>45138</v>
      </c>
      <c r="AO29" s="522">
        <f xml:space="preserve"> ConTime!AO$23</f>
        <v>45169</v>
      </c>
      <c r="AP29" s="522">
        <f xml:space="preserve"> ConTime!AP$23</f>
        <v>45199</v>
      </c>
      <c r="AQ29" s="522">
        <f xml:space="preserve"> ConTime!AQ$23</f>
        <v>45230</v>
      </c>
      <c r="AR29" s="522">
        <f xml:space="preserve"> ConTime!AR$23</f>
        <v>45260</v>
      </c>
      <c r="AS29" s="522">
        <f xml:space="preserve"> ConTime!AS$23</f>
        <v>45291</v>
      </c>
      <c r="AT29" s="522">
        <f xml:space="preserve"> ConTime!AT$23</f>
        <v>45322</v>
      </c>
      <c r="AU29" s="522">
        <f xml:space="preserve"> ConTime!AU$23</f>
        <v>45351</v>
      </c>
      <c r="AV29" s="522">
        <f xml:space="preserve"> ConTime!AV$23</f>
        <v>45382</v>
      </c>
      <c r="AW29" s="522">
        <f xml:space="preserve"> ConTime!AW$23</f>
        <v>45412</v>
      </c>
      <c r="AX29" s="522">
        <f xml:space="preserve"> ConTime!AX$23</f>
        <v>45443</v>
      </c>
      <c r="AY29" s="522">
        <f xml:space="preserve"> ConTime!AY$23</f>
        <v>45473</v>
      </c>
      <c r="AZ29" s="522">
        <f xml:space="preserve"> ConTime!AZ$23</f>
        <v>45504</v>
      </c>
      <c r="BA29" s="522">
        <f xml:space="preserve"> ConTime!BA$23</f>
        <v>45535</v>
      </c>
      <c r="BB29" s="522">
        <f xml:space="preserve"> ConTime!BB$23</f>
        <v>45565</v>
      </c>
      <c r="BC29" s="522">
        <f xml:space="preserve"> ConTime!BC$23</f>
        <v>45596</v>
      </c>
      <c r="BD29" s="522">
        <f xml:space="preserve"> ConTime!BD$23</f>
        <v>45626</v>
      </c>
      <c r="BE29" s="522">
        <f xml:space="preserve"> ConTime!BE$23</f>
        <v>45657</v>
      </c>
      <c r="BF29" s="522">
        <f xml:space="preserve"> ConTime!BF$23</f>
        <v>0</v>
      </c>
      <c r="BG29" s="522">
        <f xml:space="preserve"> ConTime!BG$23</f>
        <v>0</v>
      </c>
      <c r="BH29" s="522">
        <f xml:space="preserve"> ConTime!BH$23</f>
        <v>0</v>
      </c>
      <c r="BI29" s="522">
        <f xml:space="preserve"> ConTime!BI$23</f>
        <v>0</v>
      </c>
      <c r="BJ29" s="522">
        <f xml:space="preserve"> ConTime!BJ$23</f>
        <v>0</v>
      </c>
      <c r="BK29" s="522">
        <f xml:space="preserve"> ConTime!BK$23</f>
        <v>0</v>
      </c>
      <c r="BL29" s="522">
        <f xml:space="preserve"> ConTime!BL$23</f>
        <v>0</v>
      </c>
      <c r="BM29" s="522">
        <f xml:space="preserve"> ConTime!BM$23</f>
        <v>0</v>
      </c>
      <c r="BN29" s="522">
        <f xml:space="preserve"> ConTime!BN$23</f>
        <v>0</v>
      </c>
      <c r="BO29" s="522">
        <f xml:space="preserve"> ConTime!BO$23</f>
        <v>0</v>
      </c>
      <c r="BP29" s="522">
        <f xml:space="preserve"> ConTime!BP$23</f>
        <v>0</v>
      </c>
      <c r="BQ29" s="522">
        <f xml:space="preserve"> ConTime!BQ$23</f>
        <v>0</v>
      </c>
      <c r="BR29" s="522">
        <f xml:space="preserve"> ConTime!BR$23</f>
        <v>0</v>
      </c>
      <c r="BS29" s="522">
        <f xml:space="preserve"> ConTime!BS$23</f>
        <v>0</v>
      </c>
      <c r="BT29" s="522">
        <f xml:space="preserve"> ConTime!BT$23</f>
        <v>0</v>
      </c>
      <c r="BU29" s="522">
        <f xml:space="preserve"> ConTime!BU$23</f>
        <v>0</v>
      </c>
      <c r="BV29" s="522">
        <f xml:space="preserve"> ConTime!BV$23</f>
        <v>0</v>
      </c>
      <c r="BW29" s="522">
        <f xml:space="preserve"> ConTime!BW$23</f>
        <v>0</v>
      </c>
      <c r="BX29" s="522">
        <f xml:space="preserve"> ConTime!BX$23</f>
        <v>0</v>
      </c>
      <c r="BY29" s="522">
        <f xml:space="preserve"> ConTime!BY$23</f>
        <v>0</v>
      </c>
      <c r="BZ29" s="522">
        <f xml:space="preserve"> ConTime!BZ$23</f>
        <v>0</v>
      </c>
      <c r="CA29" s="522">
        <f xml:space="preserve"> ConTime!CA$23</f>
        <v>0</v>
      </c>
      <c r="CB29" s="522">
        <f xml:space="preserve"> ConTime!CB$23</f>
        <v>0</v>
      </c>
      <c r="CC29" s="522">
        <f xml:space="preserve"> ConTime!CC$23</f>
        <v>0</v>
      </c>
      <c r="CD29" s="522">
        <f xml:space="preserve"> ConTime!CD$23</f>
        <v>0</v>
      </c>
      <c r="CE29" s="522">
        <f xml:space="preserve"> ConTime!CE$23</f>
        <v>0</v>
      </c>
      <c r="CF29" s="522">
        <f xml:space="preserve"> ConTime!CF$23</f>
        <v>0</v>
      </c>
      <c r="CG29" s="522">
        <f xml:space="preserve"> ConTime!CG$23</f>
        <v>0</v>
      </c>
      <c r="CH29" s="522">
        <f xml:space="preserve"> ConTime!CH$23</f>
        <v>0</v>
      </c>
      <c r="CI29" s="522">
        <f xml:space="preserve"> ConTime!CI$23</f>
        <v>0</v>
      </c>
      <c r="CJ29" s="522">
        <f xml:space="preserve"> ConTime!CJ$23</f>
        <v>0</v>
      </c>
      <c r="CK29" s="522">
        <f xml:space="preserve"> ConTime!CK$23</f>
        <v>0</v>
      </c>
      <c r="CL29" s="522">
        <f xml:space="preserve"> ConTime!CL$23</f>
        <v>0</v>
      </c>
      <c r="CM29" s="522">
        <f xml:space="preserve"> ConTime!CM$23</f>
        <v>0</v>
      </c>
      <c r="CN29" s="522">
        <f xml:space="preserve"> ConTime!CN$23</f>
        <v>0</v>
      </c>
      <c r="CO29" s="522">
        <f xml:space="preserve"> ConTime!CO$23</f>
        <v>0</v>
      </c>
      <c r="CP29" s="522">
        <f xml:space="preserve"> ConTime!CP$23</f>
        <v>0</v>
      </c>
      <c r="CQ29" s="522">
        <f xml:space="preserve"> ConTime!CQ$23</f>
        <v>0</v>
      </c>
      <c r="CR29" s="522">
        <f xml:space="preserve"> ConTime!CR$23</f>
        <v>0</v>
      </c>
      <c r="CS29" s="522">
        <f xml:space="preserve"> ConTime!CS$23</f>
        <v>0</v>
      </c>
      <c r="CT29" s="522">
        <f xml:space="preserve"> ConTime!CT$23</f>
        <v>0</v>
      </c>
      <c r="CU29" s="522">
        <f xml:space="preserve"> ConTime!CU$23</f>
        <v>0</v>
      </c>
      <c r="CV29" s="522">
        <f xml:space="preserve"> ConTime!CV$23</f>
        <v>0</v>
      </c>
      <c r="CW29" s="522">
        <f xml:space="preserve"> ConTime!CW$23</f>
        <v>0</v>
      </c>
      <c r="CX29" s="522">
        <f xml:space="preserve"> ConTime!CX$23</f>
        <v>0</v>
      </c>
      <c r="CY29" s="522">
        <f xml:space="preserve"> ConTime!CY$23</f>
        <v>0</v>
      </c>
      <c r="CZ29" s="522">
        <f xml:space="preserve"> ConTime!CZ$23</f>
        <v>0</v>
      </c>
      <c r="DA29" s="522">
        <f xml:space="preserve"> ConTime!DA$23</f>
        <v>0</v>
      </c>
      <c r="DB29" s="522">
        <f xml:space="preserve"> ConTime!DB$23</f>
        <v>0</v>
      </c>
      <c r="DC29" s="522">
        <f xml:space="preserve"> ConTime!DC$23</f>
        <v>0</v>
      </c>
      <c r="DD29" s="522">
        <f xml:space="preserve"> ConTime!DD$23</f>
        <v>0</v>
      </c>
      <c r="DE29" s="522">
        <f xml:space="preserve"> ConTime!DE$23</f>
        <v>0</v>
      </c>
      <c r="DF29" s="522">
        <f xml:space="preserve"> ConTime!DF$23</f>
        <v>0</v>
      </c>
      <c r="DG29" s="522">
        <f xml:space="preserve"> ConTime!DG$23</f>
        <v>0</v>
      </c>
      <c r="DH29" s="522">
        <f xml:space="preserve"> ConTime!DH$23</f>
        <v>0</v>
      </c>
      <c r="DI29" s="522">
        <f xml:space="preserve"> ConTime!DI$23</f>
        <v>0</v>
      </c>
      <c r="DJ29" s="522">
        <f xml:space="preserve"> ConTime!DJ$23</f>
        <v>0</v>
      </c>
      <c r="DK29" s="522">
        <f xml:space="preserve"> ConTime!DK$23</f>
        <v>0</v>
      </c>
      <c r="DL29" s="522">
        <f xml:space="preserve"> ConTime!DL$23</f>
        <v>0</v>
      </c>
      <c r="DM29" s="522">
        <f xml:space="preserve"> ConTime!DM$23</f>
        <v>0</v>
      </c>
      <c r="DN29" s="522">
        <f xml:space="preserve"> ConTime!DN$23</f>
        <v>0</v>
      </c>
      <c r="DO29" s="522">
        <f xml:space="preserve"> ConTime!DO$23</f>
        <v>0</v>
      </c>
      <c r="DP29" s="522">
        <f xml:space="preserve"> ConTime!DP$23</f>
        <v>0</v>
      </c>
      <c r="DQ29" s="522">
        <f xml:space="preserve"> ConTime!DQ$23</f>
        <v>0</v>
      </c>
      <c r="DR29" s="522">
        <f xml:space="preserve"> ConTime!DR$23</f>
        <v>0</v>
      </c>
      <c r="DS29" s="522">
        <f xml:space="preserve"> ConTime!DS$23</f>
        <v>0</v>
      </c>
      <c r="DT29" s="522">
        <f xml:space="preserve"> ConTime!DT$23</f>
        <v>0</v>
      </c>
      <c r="DU29" s="522">
        <f xml:space="preserve"> ConTime!DU$23</f>
        <v>0</v>
      </c>
      <c r="DV29" s="522">
        <f xml:space="preserve"> ConTime!DV$23</f>
        <v>0</v>
      </c>
      <c r="DW29" s="522">
        <f xml:space="preserve"> ConTime!DW$23</f>
        <v>0</v>
      </c>
      <c r="DX29" s="522">
        <f xml:space="preserve"> ConTime!DX$23</f>
        <v>0</v>
      </c>
      <c r="DY29" s="522">
        <f xml:space="preserve"> ConTime!DY$23</f>
        <v>0</v>
      </c>
      <c r="DZ29" s="522">
        <f xml:space="preserve"> ConTime!DZ$23</f>
        <v>0</v>
      </c>
      <c r="EA29" s="522">
        <f xml:space="preserve"> ConTime!EA$23</f>
        <v>0</v>
      </c>
      <c r="EB29" s="522">
        <f xml:space="preserve"> ConTime!EB$23</f>
        <v>0</v>
      </c>
      <c r="EC29" s="522">
        <f xml:space="preserve"> ConTime!EC$23</f>
        <v>0</v>
      </c>
      <c r="ED29" s="522">
        <f xml:space="preserve"> ConTime!ED$23</f>
        <v>0</v>
      </c>
      <c r="EE29" s="522">
        <f xml:space="preserve"> ConTime!EE$23</f>
        <v>0</v>
      </c>
      <c r="EF29" s="522">
        <f xml:space="preserve"> ConTime!EF$23</f>
        <v>0</v>
      </c>
      <c r="EG29" s="522">
        <f xml:space="preserve"> ConTime!EG$23</f>
        <v>0</v>
      </c>
      <c r="EH29" s="522">
        <f xml:space="preserve"> ConTime!EH$23</f>
        <v>0</v>
      </c>
      <c r="EI29" s="522">
        <f xml:space="preserve"> ConTime!EI$23</f>
        <v>0</v>
      </c>
      <c r="EJ29" s="522">
        <f xml:space="preserve"> ConTime!EJ$23</f>
        <v>0</v>
      </c>
      <c r="EK29" s="522">
        <f xml:space="preserve"> ConTime!EK$23</f>
        <v>0</v>
      </c>
      <c r="EL29" s="522">
        <f xml:space="preserve"> ConTime!EL$23</f>
        <v>0</v>
      </c>
      <c r="EM29" s="522">
        <f xml:space="preserve"> ConTime!EM$23</f>
        <v>0</v>
      </c>
      <c r="EN29" s="522">
        <f xml:space="preserve"> ConTime!EN$23</f>
        <v>0</v>
      </c>
      <c r="EO29" s="522">
        <f xml:space="preserve"> ConTime!EO$23</f>
        <v>0</v>
      </c>
      <c r="EP29" s="522">
        <f xml:space="preserve"> ConTime!EP$23</f>
        <v>0</v>
      </c>
      <c r="EQ29" s="522">
        <f xml:space="preserve"> ConTime!EQ$23</f>
        <v>0</v>
      </c>
      <c r="ER29" s="522">
        <f xml:space="preserve"> ConTime!ER$23</f>
        <v>0</v>
      </c>
      <c r="ES29" s="522">
        <f xml:space="preserve"> ConTime!ES$23</f>
        <v>0</v>
      </c>
      <c r="ET29" s="522">
        <f xml:space="preserve"> ConTime!ET$23</f>
        <v>0</v>
      </c>
      <c r="EU29" s="522">
        <f xml:space="preserve"> ConTime!EU$23</f>
        <v>0</v>
      </c>
      <c r="EV29" s="522">
        <f xml:space="preserve"> ConTime!EV$23</f>
        <v>0</v>
      </c>
      <c r="EW29" s="522">
        <f xml:space="preserve"> ConTime!EW$23</f>
        <v>0</v>
      </c>
      <c r="EX29" s="522">
        <f xml:space="preserve"> ConTime!EX$23</f>
        <v>0</v>
      </c>
      <c r="EY29" s="522">
        <f xml:space="preserve"> ConTime!EY$23</f>
        <v>0</v>
      </c>
      <c r="EZ29" s="522">
        <f xml:space="preserve"> ConTime!EZ$23</f>
        <v>0</v>
      </c>
      <c r="FA29" s="522">
        <f xml:space="preserve"> ConTime!FA$23</f>
        <v>0</v>
      </c>
      <c r="FB29" s="522">
        <f xml:space="preserve"> ConTime!FB$23</f>
        <v>0</v>
      </c>
      <c r="FC29" s="522">
        <f xml:space="preserve"> ConTime!FC$23</f>
        <v>0</v>
      </c>
      <c r="FD29" s="522">
        <f xml:space="preserve"> ConTime!FD$23</f>
        <v>0</v>
      </c>
      <c r="FE29" s="522">
        <f xml:space="preserve"> ConTime!FE$23</f>
        <v>0</v>
      </c>
      <c r="FF29" s="522">
        <f xml:space="preserve"> ConTime!FF$23</f>
        <v>0</v>
      </c>
      <c r="FG29" s="522">
        <f xml:space="preserve"> ConTime!FG$23</f>
        <v>0</v>
      </c>
      <c r="FH29" s="522">
        <f xml:space="preserve"> ConTime!FH$23</f>
        <v>0</v>
      </c>
      <c r="FI29" s="522">
        <f xml:space="preserve"> ConTime!FI$23</f>
        <v>0</v>
      </c>
      <c r="FJ29" s="522">
        <f xml:space="preserve"> ConTime!FJ$23</f>
        <v>0</v>
      </c>
      <c r="FK29" s="522">
        <f xml:space="preserve"> ConTime!FK$23</f>
        <v>0</v>
      </c>
      <c r="FL29" s="522">
        <f xml:space="preserve"> ConTime!FL$23</f>
        <v>0</v>
      </c>
      <c r="FM29" s="522">
        <f xml:space="preserve"> ConTime!FM$23</f>
        <v>0</v>
      </c>
      <c r="FN29" s="522">
        <f xml:space="preserve"> ConTime!FN$23</f>
        <v>0</v>
      </c>
      <c r="FO29" s="522">
        <f xml:space="preserve"> ConTime!FO$23</f>
        <v>0</v>
      </c>
      <c r="FP29" s="522">
        <f xml:space="preserve"> ConTime!FP$23</f>
        <v>0</v>
      </c>
      <c r="FQ29" s="522">
        <f xml:space="preserve"> ConTime!FQ$23</f>
        <v>0</v>
      </c>
      <c r="FR29" s="522">
        <f xml:space="preserve"> ConTime!FR$23</f>
        <v>0</v>
      </c>
      <c r="FS29" s="522">
        <f xml:space="preserve"> ConTime!FS$23</f>
        <v>0</v>
      </c>
      <c r="FT29" s="522">
        <f xml:space="preserve"> ConTime!FT$23</f>
        <v>0</v>
      </c>
      <c r="FU29" s="522">
        <f xml:space="preserve"> ConTime!FU$23</f>
        <v>0</v>
      </c>
      <c r="FV29" s="522">
        <f xml:space="preserve"> ConTime!FV$23</f>
        <v>0</v>
      </c>
      <c r="FW29" s="522">
        <f xml:space="preserve"> ConTime!FW$23</f>
        <v>0</v>
      </c>
      <c r="FX29" s="522">
        <f xml:space="preserve"> ConTime!FX$23</f>
        <v>0</v>
      </c>
      <c r="FY29" s="522">
        <f xml:space="preserve"> ConTime!FY$23</f>
        <v>0</v>
      </c>
      <c r="FZ29" s="522">
        <f xml:space="preserve"> ConTime!FZ$23</f>
        <v>0</v>
      </c>
      <c r="GA29" s="522">
        <f xml:space="preserve"> ConTime!GA$23</f>
        <v>0</v>
      </c>
      <c r="GB29" s="522">
        <f xml:space="preserve"> ConTime!GB$23</f>
        <v>0</v>
      </c>
      <c r="GC29" s="522">
        <f xml:space="preserve"> ConTime!GC$23</f>
        <v>0</v>
      </c>
      <c r="GD29" s="522">
        <f xml:space="preserve"> ConTime!GD$23</f>
        <v>0</v>
      </c>
      <c r="GE29" s="522">
        <f xml:space="preserve"> ConTime!GE$23</f>
        <v>0</v>
      </c>
      <c r="GF29" s="522">
        <f xml:space="preserve"> ConTime!GF$23</f>
        <v>0</v>
      </c>
      <c r="GG29" s="522">
        <f xml:space="preserve"> ConTime!GG$23</f>
        <v>0</v>
      </c>
      <c r="GH29" s="522">
        <f xml:space="preserve"> ConTime!GH$23</f>
        <v>0</v>
      </c>
      <c r="GI29" s="522">
        <f xml:space="preserve"> ConTime!GI$23</f>
        <v>0</v>
      </c>
      <c r="GJ29" s="522">
        <f xml:space="preserve"> ConTime!GJ$23</f>
        <v>0</v>
      </c>
    </row>
    <row r="30" spans="1:192" s="521" customFormat="1" x14ac:dyDescent="0.25">
      <c r="A30" s="15"/>
      <c r="B30" s="15"/>
      <c r="C30" s="21"/>
      <c r="D30" s="48"/>
      <c r="E30" s="524" t="str">
        <f xml:space="preserve"> ConFin!E$72</f>
        <v>Project costs / funding requirement</v>
      </c>
      <c r="F30" s="524">
        <f xml:space="preserve"> ConFin!F$72</f>
        <v>0</v>
      </c>
      <c r="G30" s="524" t="str">
        <f xml:space="preserve"> ConFin!G$72</f>
        <v>$ 000s</v>
      </c>
      <c r="H30" s="524">
        <f xml:space="preserve"> ConFin!H$72</f>
        <v>350418.03336915845</v>
      </c>
      <c r="I30" s="524">
        <f xml:space="preserve"> ConFin!I$72</f>
        <v>0</v>
      </c>
      <c r="J30" s="524">
        <f xml:space="preserve"> AVERAGE(ConFin!J$72, J47)</f>
        <v>0</v>
      </c>
      <c r="K30" s="524">
        <f xml:space="preserve"> AVERAGE(ConFin!K$72, K47)</f>
        <v>0</v>
      </c>
      <c r="L30" s="524">
        <f xml:space="preserve"> AVERAGE(ConFin!L$72, L47)</f>
        <v>0</v>
      </c>
      <c r="M30" s="524">
        <f xml:space="preserve"> AVERAGE(ConFin!M$72, M47)</f>
        <v>0</v>
      </c>
      <c r="N30" s="524">
        <f xml:space="preserve"> AVERAGE(ConFin!N$72, N47)</f>
        <v>0</v>
      </c>
      <c r="O30" s="524">
        <f xml:space="preserve"> AVERAGE(ConFin!O$72, O47)</f>
        <v>0</v>
      </c>
      <c r="P30" s="524">
        <f xml:space="preserve"> AVERAGE(ConFin!P$72, P47)</f>
        <v>0</v>
      </c>
      <c r="Q30" s="524">
        <f xml:space="preserve"> AVERAGE(ConFin!Q$72, Q47)</f>
        <v>0</v>
      </c>
      <c r="R30" s="524">
        <f xml:space="preserve"> AVERAGE(ConFin!R$72, R47)</f>
        <v>0</v>
      </c>
      <c r="S30" s="524">
        <f xml:space="preserve"> AVERAGE(ConFin!S$72, S47)</f>
        <v>0</v>
      </c>
      <c r="T30" s="524">
        <f xml:space="preserve"> AVERAGE(ConFin!T$72, T47)</f>
        <v>0</v>
      </c>
      <c r="U30" s="524">
        <f xml:space="preserve"> AVERAGE(ConFin!U$72, U47)</f>
        <v>0</v>
      </c>
      <c r="V30" s="524">
        <f xml:space="preserve"> AVERAGE(ConFin!V$72, V47)</f>
        <v>0</v>
      </c>
      <c r="W30" s="524">
        <f xml:space="preserve"> AVERAGE(ConFin!W$72, W47)</f>
        <v>0</v>
      </c>
      <c r="X30" s="524">
        <f xml:space="preserve"> AVERAGE(ConFin!X$72, X47)</f>
        <v>0</v>
      </c>
      <c r="Y30" s="524">
        <f xml:space="preserve"> AVERAGE(ConFin!Y$72, Y47)</f>
        <v>13297.77657270294</v>
      </c>
      <c r="Z30" s="524">
        <f xml:space="preserve"> AVERAGE(ConFin!Z$72, Z47)</f>
        <v>12071.820130864131</v>
      </c>
      <c r="AA30" s="524">
        <f xml:space="preserve"> AVERAGE(ConFin!AA$72, AA47)</f>
        <v>12095.37309222866</v>
      </c>
      <c r="AB30" s="524">
        <f xml:space="preserve"> AVERAGE(ConFin!AB$72, AB47)</f>
        <v>12124.887260157189</v>
      </c>
      <c r="AC30" s="524">
        <f xml:space="preserve"> AVERAGE(ConFin!AC$72, AC47)</f>
        <v>12151.511492193564</v>
      </c>
      <c r="AD30" s="524">
        <f xml:space="preserve"> AVERAGE(ConFin!AD$72, AD47)</f>
        <v>12172.663108626515</v>
      </c>
      <c r="AE30" s="524">
        <f xml:space="preserve"> AVERAGE(ConFin!AE$72, AE47)</f>
        <v>12204.923326430026</v>
      </c>
      <c r="AF30" s="524">
        <f xml:space="preserve"> AVERAGE(ConFin!AF$72, AF47)</f>
        <v>12224.465480616451</v>
      </c>
      <c r="AG30" s="524">
        <f xml:space="preserve"> AVERAGE(ConFin!AG$72, AG47)</f>
        <v>12261.72076753699</v>
      </c>
      <c r="AH30" s="524">
        <f xml:space="preserve"> AVERAGE(ConFin!AH$72, AH47)</f>
        <v>12296.292008177439</v>
      </c>
      <c r="AI30" s="524">
        <f xml:space="preserve"> AVERAGE(ConFin!AI$72, AI47)</f>
        <v>12297.792303498372</v>
      </c>
      <c r="AJ30" s="524">
        <f xml:space="preserve"> AVERAGE(ConFin!AJ$72, AJ47)</f>
        <v>12365.633662863926</v>
      </c>
      <c r="AK30" s="146">
        <f xml:space="preserve"> AVERAGE(ConFin!AK$72, AK47)</f>
        <v>12386.701360456253</v>
      </c>
      <c r="AL30" s="524">
        <f xml:space="preserve"> AVERAGE(ConFin!AL$72, AL47)</f>
        <v>12435.421496615068</v>
      </c>
      <c r="AM30" s="524">
        <f xml:space="preserve"> AVERAGE(ConFin!AM$72, AM47)</f>
        <v>12453.927943461455</v>
      </c>
      <c r="AN30" s="524">
        <f xml:space="preserve"> AVERAGE(ConFin!AN$72, AN47)</f>
        <v>12505.595634893769</v>
      </c>
      <c r="AO30" s="524">
        <f xml:space="preserve"> AVERAGE(ConFin!AO$72, AO47)</f>
        <v>12540.854467160265</v>
      </c>
      <c r="AP30" s="524">
        <f xml:space="preserve"> AVERAGE(ConFin!AP$72, AP47)</f>
        <v>12555.491467715587</v>
      </c>
      <c r="AQ30" s="524">
        <f xml:space="preserve"> AVERAGE(ConFin!AQ$72, AQ47)</f>
        <v>12611.612220542887</v>
      </c>
      <c r="AR30" s="524">
        <f xml:space="preserve"> AVERAGE(ConFin!AR$72, AR47)</f>
        <v>12623.652373783956</v>
      </c>
      <c r="AS30" s="524">
        <f xml:space="preserve"> AVERAGE(ConFin!AS$72, AS47)</f>
        <v>12682.761647359095</v>
      </c>
      <c r="AT30" s="524">
        <f xml:space="preserve"> AVERAGE(ConFin!AT$72, AT47)</f>
        <v>12297.130187111958</v>
      </c>
      <c r="AU30" s="524">
        <f xml:space="preserve"> AVERAGE(ConFin!AU$72, AU47)</f>
        <v>12303.596184616668</v>
      </c>
      <c r="AV30" s="524">
        <f xml:space="preserve"> AVERAGE(ConFin!AV$72, AV47)</f>
        <v>12366.49056890553</v>
      </c>
      <c r="AW30" s="524">
        <f xml:space="preserve"> AVERAGE(ConFin!AW$72, AW47)</f>
        <v>12384.513542446719</v>
      </c>
      <c r="AX30" s="524">
        <f xml:space="preserve"> AVERAGE(ConFin!AX$72, AX47)</f>
        <v>12436.274650432075</v>
      </c>
      <c r="AY30" s="524">
        <f xml:space="preserve"> AVERAGE(ConFin!AY$72, AY47)</f>
        <v>28269.152668850915</v>
      </c>
      <c r="AZ30" s="524">
        <f xml:space="preserve"> AVERAGE(ConFin!AZ$72, AZ47)</f>
        <v>0</v>
      </c>
      <c r="BA30" s="524">
        <f xml:space="preserve"> AVERAGE(ConFin!BA$72, BA47)</f>
        <v>0</v>
      </c>
      <c r="BB30" s="524">
        <f xml:space="preserve"> AVERAGE(ConFin!BB$72, BB47)</f>
        <v>0</v>
      </c>
      <c r="BC30" s="524">
        <f xml:space="preserve"> AVERAGE(ConFin!BC$72, BC47)</f>
        <v>0</v>
      </c>
      <c r="BD30" s="524">
        <f xml:space="preserve"> AVERAGE(ConFin!BD$72, BD47)</f>
        <v>0</v>
      </c>
      <c r="BE30" s="524">
        <f xml:space="preserve"> AVERAGE(ConFin!BE$72, BE47)</f>
        <v>0</v>
      </c>
      <c r="BF30" s="524">
        <f xml:space="preserve"> AVERAGE(ConFin!BF$72, BF47)</f>
        <v>0</v>
      </c>
      <c r="BG30" s="524">
        <f xml:space="preserve"> AVERAGE(ConFin!BG$72, BG47)</f>
        <v>0</v>
      </c>
      <c r="BH30" s="524">
        <f xml:space="preserve"> AVERAGE(ConFin!BH$72, BH47)</f>
        <v>0</v>
      </c>
      <c r="BI30" s="524">
        <f xml:space="preserve"> AVERAGE(ConFin!BI$72, BI47)</f>
        <v>0</v>
      </c>
      <c r="BJ30" s="524">
        <f xml:space="preserve"> AVERAGE(ConFin!BJ$72, BJ47)</f>
        <v>0</v>
      </c>
      <c r="BK30" s="524">
        <f xml:space="preserve"> AVERAGE(ConFin!BK$72, BK47)</f>
        <v>0</v>
      </c>
      <c r="BL30" s="524">
        <f xml:space="preserve"> AVERAGE(ConFin!BL$72, BL47)</f>
        <v>0</v>
      </c>
      <c r="BM30" s="524">
        <f xml:space="preserve"> AVERAGE(ConFin!BM$72, BM47)</f>
        <v>0</v>
      </c>
      <c r="BN30" s="524">
        <f xml:space="preserve"> AVERAGE(ConFin!BN$72, BN47)</f>
        <v>0</v>
      </c>
      <c r="BO30" s="524">
        <f xml:space="preserve"> AVERAGE(ConFin!BO$72, BO47)</f>
        <v>0</v>
      </c>
      <c r="BP30" s="524">
        <f xml:space="preserve"> AVERAGE(ConFin!BP$72, BP47)</f>
        <v>0</v>
      </c>
      <c r="BQ30" s="524">
        <f xml:space="preserve"> AVERAGE(ConFin!BQ$72, BQ47)</f>
        <v>0</v>
      </c>
      <c r="BR30" s="524">
        <f xml:space="preserve"> AVERAGE(ConFin!BR$72, BR47)</f>
        <v>0</v>
      </c>
      <c r="BS30" s="524">
        <f xml:space="preserve"> AVERAGE(ConFin!BS$72, BS47)</f>
        <v>0</v>
      </c>
      <c r="BT30" s="524">
        <f xml:space="preserve"> AVERAGE(ConFin!BT$72, BT47)</f>
        <v>0</v>
      </c>
      <c r="BU30" s="524">
        <f xml:space="preserve"> AVERAGE(ConFin!BU$72, BU47)</f>
        <v>0</v>
      </c>
      <c r="BV30" s="524">
        <f xml:space="preserve"> AVERAGE(ConFin!BV$72, BV47)</f>
        <v>0</v>
      </c>
      <c r="BW30" s="524">
        <f xml:space="preserve"> AVERAGE(ConFin!BW$72, BW47)</f>
        <v>0</v>
      </c>
      <c r="BX30" s="524">
        <f xml:space="preserve"> AVERAGE(ConFin!BX$72, BX47)</f>
        <v>0</v>
      </c>
      <c r="BY30" s="524">
        <f xml:space="preserve"> AVERAGE(ConFin!BY$72, BY47)</f>
        <v>0</v>
      </c>
      <c r="BZ30" s="524">
        <f xml:space="preserve"> AVERAGE(ConFin!BZ$72, BZ47)</f>
        <v>0</v>
      </c>
      <c r="CA30" s="524">
        <f xml:space="preserve"> AVERAGE(ConFin!CA$72, CA47)</f>
        <v>0</v>
      </c>
      <c r="CB30" s="524">
        <f xml:space="preserve"> AVERAGE(ConFin!CB$72, CB47)</f>
        <v>0</v>
      </c>
      <c r="CC30" s="524">
        <f xml:space="preserve"> AVERAGE(ConFin!CC$72, CC47)</f>
        <v>0</v>
      </c>
      <c r="CD30" s="524">
        <f xml:space="preserve"> AVERAGE(ConFin!CD$72, CD47)</f>
        <v>0</v>
      </c>
      <c r="CE30" s="524">
        <f xml:space="preserve"> AVERAGE(ConFin!CE$72, CE47)</f>
        <v>0</v>
      </c>
      <c r="CF30" s="524">
        <f xml:space="preserve"> AVERAGE(ConFin!CF$72, CF47)</f>
        <v>0</v>
      </c>
      <c r="CG30" s="524">
        <f xml:space="preserve"> AVERAGE(ConFin!CG$72, CG47)</f>
        <v>0</v>
      </c>
      <c r="CH30" s="524">
        <f xml:space="preserve"> AVERAGE(ConFin!CH$72, CH47)</f>
        <v>0</v>
      </c>
      <c r="CI30" s="524">
        <f xml:space="preserve"> AVERAGE(ConFin!CI$72, CI47)</f>
        <v>0</v>
      </c>
      <c r="CJ30" s="524">
        <f xml:space="preserve"> AVERAGE(ConFin!CJ$72, CJ47)</f>
        <v>0</v>
      </c>
      <c r="CK30" s="524">
        <f xml:space="preserve"> AVERAGE(ConFin!CK$72, CK47)</f>
        <v>0</v>
      </c>
      <c r="CL30" s="524">
        <f xml:space="preserve"> AVERAGE(ConFin!CL$72, CL47)</f>
        <v>0</v>
      </c>
      <c r="CM30" s="524">
        <f xml:space="preserve"> AVERAGE(ConFin!CM$72, CM47)</f>
        <v>0</v>
      </c>
      <c r="CN30" s="524">
        <f xml:space="preserve"> AVERAGE(ConFin!CN$72, CN47)</f>
        <v>0</v>
      </c>
      <c r="CO30" s="524">
        <f xml:space="preserve"> AVERAGE(ConFin!CO$72, CO47)</f>
        <v>0</v>
      </c>
      <c r="CP30" s="524">
        <f xml:space="preserve"> AVERAGE(ConFin!CP$72, CP47)</f>
        <v>0</v>
      </c>
      <c r="CQ30" s="524">
        <f xml:space="preserve"> AVERAGE(ConFin!CQ$72, CQ47)</f>
        <v>0</v>
      </c>
      <c r="CR30" s="524">
        <f xml:space="preserve"> AVERAGE(ConFin!CR$72, CR47)</f>
        <v>0</v>
      </c>
      <c r="CS30" s="524">
        <f xml:space="preserve"> AVERAGE(ConFin!CS$72, CS47)</f>
        <v>0</v>
      </c>
      <c r="CT30" s="524">
        <f xml:space="preserve"> AVERAGE(ConFin!CT$72, CT47)</f>
        <v>0</v>
      </c>
      <c r="CU30" s="524">
        <f xml:space="preserve"> AVERAGE(ConFin!CU$72, CU47)</f>
        <v>0</v>
      </c>
      <c r="CV30" s="524">
        <f xml:space="preserve"> AVERAGE(ConFin!CV$72, CV47)</f>
        <v>0</v>
      </c>
      <c r="CW30" s="524">
        <f xml:space="preserve"> AVERAGE(ConFin!CW$72, CW47)</f>
        <v>0</v>
      </c>
      <c r="CX30" s="524">
        <f xml:space="preserve"> AVERAGE(ConFin!CX$72, CX47)</f>
        <v>0</v>
      </c>
      <c r="CY30" s="524">
        <f xml:space="preserve"> AVERAGE(ConFin!CY$72, CY47)</f>
        <v>0</v>
      </c>
      <c r="CZ30" s="524">
        <f xml:space="preserve"> AVERAGE(ConFin!CZ$72, CZ47)</f>
        <v>0</v>
      </c>
      <c r="DA30" s="524">
        <f xml:space="preserve"> AVERAGE(ConFin!DA$72, DA47)</f>
        <v>0</v>
      </c>
      <c r="DB30" s="524">
        <f xml:space="preserve"> AVERAGE(ConFin!DB$72, DB47)</f>
        <v>0</v>
      </c>
      <c r="DC30" s="524">
        <f xml:space="preserve"> AVERAGE(ConFin!DC$72, DC47)</f>
        <v>0</v>
      </c>
      <c r="DD30" s="524">
        <f xml:space="preserve"> AVERAGE(ConFin!DD$72, DD47)</f>
        <v>0</v>
      </c>
      <c r="DE30" s="524">
        <f xml:space="preserve"> AVERAGE(ConFin!DE$72, DE47)</f>
        <v>0</v>
      </c>
      <c r="DF30" s="524">
        <f xml:space="preserve"> AVERAGE(ConFin!DF$72, DF47)</f>
        <v>0</v>
      </c>
      <c r="DG30" s="524">
        <f xml:space="preserve"> AVERAGE(ConFin!DG$72, DG47)</f>
        <v>0</v>
      </c>
      <c r="DH30" s="524">
        <f xml:space="preserve"> AVERAGE(ConFin!DH$72, DH47)</f>
        <v>0</v>
      </c>
      <c r="DI30" s="524">
        <f xml:space="preserve"> AVERAGE(ConFin!DI$72, DI47)</f>
        <v>0</v>
      </c>
      <c r="DJ30" s="524">
        <f xml:space="preserve"> AVERAGE(ConFin!DJ$72, DJ47)</f>
        <v>0</v>
      </c>
      <c r="DK30" s="524">
        <f xml:space="preserve"> AVERAGE(ConFin!DK$72, DK47)</f>
        <v>0</v>
      </c>
      <c r="DL30" s="524">
        <f xml:space="preserve"> AVERAGE(ConFin!DL$72, DL47)</f>
        <v>0</v>
      </c>
      <c r="DM30" s="524">
        <f xml:space="preserve"> AVERAGE(ConFin!DM$72, DM47)</f>
        <v>0</v>
      </c>
      <c r="DN30" s="524">
        <f xml:space="preserve"> AVERAGE(ConFin!DN$72, DN47)</f>
        <v>0</v>
      </c>
      <c r="DO30" s="524">
        <f xml:space="preserve"> AVERAGE(ConFin!DO$72, DO47)</f>
        <v>0</v>
      </c>
      <c r="DP30" s="524">
        <f xml:space="preserve"> AVERAGE(ConFin!DP$72, DP47)</f>
        <v>0</v>
      </c>
      <c r="DQ30" s="524">
        <f xml:space="preserve"> AVERAGE(ConFin!DQ$72, DQ47)</f>
        <v>0</v>
      </c>
      <c r="DR30" s="524">
        <f xml:space="preserve"> AVERAGE(ConFin!DR$72, DR47)</f>
        <v>0</v>
      </c>
      <c r="DS30" s="524">
        <f xml:space="preserve"> AVERAGE(ConFin!DS$72, DS47)</f>
        <v>0</v>
      </c>
      <c r="DT30" s="524">
        <f xml:space="preserve"> AVERAGE(ConFin!DT$72, DT47)</f>
        <v>0</v>
      </c>
      <c r="DU30" s="524">
        <f xml:space="preserve"> AVERAGE(ConFin!DU$72, DU47)</f>
        <v>0</v>
      </c>
      <c r="DV30" s="524">
        <f xml:space="preserve"> AVERAGE(ConFin!DV$72, DV47)</f>
        <v>0</v>
      </c>
      <c r="DW30" s="524">
        <f xml:space="preserve"> AVERAGE(ConFin!DW$72, DW47)</f>
        <v>0</v>
      </c>
      <c r="DX30" s="524">
        <f xml:space="preserve"> AVERAGE(ConFin!DX$72, DX47)</f>
        <v>0</v>
      </c>
      <c r="DY30" s="524">
        <f xml:space="preserve"> AVERAGE(ConFin!DY$72, DY47)</f>
        <v>0</v>
      </c>
      <c r="DZ30" s="524">
        <f xml:space="preserve"> AVERAGE(ConFin!DZ$72, DZ47)</f>
        <v>0</v>
      </c>
      <c r="EA30" s="524">
        <f xml:space="preserve"> AVERAGE(ConFin!EA$72, EA47)</f>
        <v>0</v>
      </c>
      <c r="EB30" s="524">
        <f xml:space="preserve"> AVERAGE(ConFin!EB$72, EB47)</f>
        <v>0</v>
      </c>
      <c r="EC30" s="524">
        <f xml:space="preserve"> AVERAGE(ConFin!EC$72, EC47)</f>
        <v>0</v>
      </c>
      <c r="ED30" s="524">
        <f xml:space="preserve"> AVERAGE(ConFin!ED$72, ED47)</f>
        <v>0</v>
      </c>
      <c r="EE30" s="524">
        <f xml:space="preserve"> AVERAGE(ConFin!EE$72, EE47)</f>
        <v>0</v>
      </c>
      <c r="EF30" s="524">
        <f xml:space="preserve"> AVERAGE(ConFin!EF$72, EF47)</f>
        <v>0</v>
      </c>
      <c r="EG30" s="524">
        <f xml:space="preserve"> AVERAGE(ConFin!EG$72, EG47)</f>
        <v>0</v>
      </c>
      <c r="EH30" s="524">
        <f xml:space="preserve"> AVERAGE(ConFin!EH$72, EH47)</f>
        <v>0</v>
      </c>
      <c r="EI30" s="524">
        <f xml:space="preserve"> AVERAGE(ConFin!EI$72, EI47)</f>
        <v>0</v>
      </c>
      <c r="EJ30" s="524">
        <f xml:space="preserve"> AVERAGE(ConFin!EJ$72, EJ47)</f>
        <v>0</v>
      </c>
      <c r="EK30" s="524">
        <f xml:space="preserve"> AVERAGE(ConFin!EK$72, EK47)</f>
        <v>0</v>
      </c>
      <c r="EL30" s="524">
        <f xml:space="preserve"> AVERAGE(ConFin!EL$72, EL47)</f>
        <v>0</v>
      </c>
      <c r="EM30" s="524">
        <f xml:space="preserve"> AVERAGE(ConFin!EM$72, EM47)</f>
        <v>0</v>
      </c>
      <c r="EN30" s="524">
        <f xml:space="preserve"> AVERAGE(ConFin!EN$72, EN47)</f>
        <v>0</v>
      </c>
      <c r="EO30" s="524">
        <f xml:space="preserve"> AVERAGE(ConFin!EO$72, EO47)</f>
        <v>0</v>
      </c>
      <c r="EP30" s="524">
        <f xml:space="preserve"> AVERAGE(ConFin!EP$72, EP47)</f>
        <v>0</v>
      </c>
      <c r="EQ30" s="524">
        <f xml:space="preserve"> AVERAGE(ConFin!EQ$72, EQ47)</f>
        <v>0</v>
      </c>
      <c r="ER30" s="524">
        <f xml:space="preserve"> AVERAGE(ConFin!ER$72, ER47)</f>
        <v>0</v>
      </c>
      <c r="ES30" s="524">
        <f xml:space="preserve"> AVERAGE(ConFin!ES$72, ES47)</f>
        <v>0</v>
      </c>
      <c r="ET30" s="524">
        <f xml:space="preserve"> AVERAGE(ConFin!ET$72, ET47)</f>
        <v>0</v>
      </c>
      <c r="EU30" s="524">
        <f xml:space="preserve"> AVERAGE(ConFin!EU$72, EU47)</f>
        <v>0</v>
      </c>
      <c r="EV30" s="524">
        <f xml:space="preserve"> AVERAGE(ConFin!EV$72, EV47)</f>
        <v>0</v>
      </c>
      <c r="EW30" s="524">
        <f xml:space="preserve"> AVERAGE(ConFin!EW$72, EW47)</f>
        <v>0</v>
      </c>
      <c r="EX30" s="524">
        <f xml:space="preserve"> AVERAGE(ConFin!EX$72, EX47)</f>
        <v>0</v>
      </c>
      <c r="EY30" s="524">
        <f xml:space="preserve"> AVERAGE(ConFin!EY$72, EY47)</f>
        <v>0</v>
      </c>
      <c r="EZ30" s="524">
        <f xml:space="preserve"> AVERAGE(ConFin!EZ$72, EZ47)</f>
        <v>0</v>
      </c>
      <c r="FA30" s="524">
        <f xml:space="preserve"> AVERAGE(ConFin!FA$72, FA47)</f>
        <v>0</v>
      </c>
      <c r="FB30" s="524">
        <f xml:space="preserve"> AVERAGE(ConFin!FB$72, FB47)</f>
        <v>0</v>
      </c>
      <c r="FC30" s="524">
        <f xml:space="preserve"> AVERAGE(ConFin!FC$72, FC47)</f>
        <v>0</v>
      </c>
      <c r="FD30" s="524">
        <f xml:space="preserve"> AVERAGE(ConFin!FD$72, FD47)</f>
        <v>0</v>
      </c>
      <c r="FE30" s="524">
        <f xml:space="preserve"> AVERAGE(ConFin!FE$72, FE47)</f>
        <v>0</v>
      </c>
      <c r="FF30" s="524">
        <f xml:space="preserve"> AVERAGE(ConFin!FF$72, FF47)</f>
        <v>0</v>
      </c>
      <c r="FG30" s="524">
        <f xml:space="preserve"> AVERAGE(ConFin!FG$72, FG47)</f>
        <v>0</v>
      </c>
      <c r="FH30" s="524">
        <f xml:space="preserve"> AVERAGE(ConFin!FH$72, FH47)</f>
        <v>0</v>
      </c>
      <c r="FI30" s="524">
        <f xml:space="preserve"> AVERAGE(ConFin!FI$72, FI47)</f>
        <v>0</v>
      </c>
      <c r="FJ30" s="524">
        <f xml:space="preserve"> AVERAGE(ConFin!FJ$72, FJ47)</f>
        <v>0</v>
      </c>
      <c r="FK30" s="524">
        <f xml:space="preserve"> AVERAGE(ConFin!FK$72, FK47)</f>
        <v>0</v>
      </c>
      <c r="FL30" s="524">
        <f xml:space="preserve"> AVERAGE(ConFin!FL$72, FL47)</f>
        <v>0</v>
      </c>
      <c r="FM30" s="524">
        <f xml:space="preserve"> AVERAGE(ConFin!FM$72, FM47)</f>
        <v>0</v>
      </c>
      <c r="FN30" s="524">
        <f xml:space="preserve"> AVERAGE(ConFin!FN$72, FN47)</f>
        <v>0</v>
      </c>
      <c r="FO30" s="524">
        <f xml:space="preserve"> AVERAGE(ConFin!FO$72, FO47)</f>
        <v>0</v>
      </c>
      <c r="FP30" s="524">
        <f xml:space="preserve"> AVERAGE(ConFin!FP$72, FP47)</f>
        <v>0</v>
      </c>
      <c r="FQ30" s="524">
        <f xml:space="preserve"> AVERAGE(ConFin!FQ$72, FQ47)</f>
        <v>0</v>
      </c>
      <c r="FR30" s="524">
        <f xml:space="preserve"> AVERAGE(ConFin!FR$72, FR47)</f>
        <v>0</v>
      </c>
      <c r="FS30" s="524">
        <f xml:space="preserve"> AVERAGE(ConFin!FS$72, FS47)</f>
        <v>0</v>
      </c>
      <c r="FT30" s="524">
        <f xml:space="preserve"> AVERAGE(ConFin!FT$72, FT47)</f>
        <v>0</v>
      </c>
      <c r="FU30" s="524">
        <f xml:space="preserve"> AVERAGE(ConFin!FU$72, FU47)</f>
        <v>0</v>
      </c>
      <c r="FV30" s="524">
        <f xml:space="preserve"> AVERAGE(ConFin!FV$72, FV47)</f>
        <v>0</v>
      </c>
      <c r="FW30" s="524">
        <f xml:space="preserve"> AVERAGE(ConFin!FW$72, FW47)</f>
        <v>0</v>
      </c>
      <c r="FX30" s="524">
        <f xml:space="preserve"> AVERAGE(ConFin!FX$72, FX47)</f>
        <v>0</v>
      </c>
      <c r="FY30" s="524">
        <f xml:space="preserve"> AVERAGE(ConFin!FY$72, FY47)</f>
        <v>0</v>
      </c>
      <c r="FZ30" s="524">
        <f xml:space="preserve"> AVERAGE(ConFin!FZ$72, FZ47)</f>
        <v>0</v>
      </c>
      <c r="GA30" s="524">
        <f xml:space="preserve"> AVERAGE(ConFin!GA$72, GA47)</f>
        <v>0</v>
      </c>
      <c r="GB30" s="524">
        <f xml:space="preserve"> AVERAGE(ConFin!GB$72, GB47)</f>
        <v>0</v>
      </c>
      <c r="GC30" s="524">
        <f xml:space="preserve"> AVERAGE(ConFin!GC$72, GC47)</f>
        <v>0</v>
      </c>
      <c r="GD30" s="524">
        <f xml:space="preserve"> AVERAGE(ConFin!GD$72, GD47)</f>
        <v>0</v>
      </c>
      <c r="GE30" s="524">
        <f xml:space="preserve"> AVERAGE(ConFin!GE$72, GE47)</f>
        <v>0</v>
      </c>
      <c r="GF30" s="524">
        <f xml:space="preserve"> AVERAGE(ConFin!GF$72, GF47)</f>
        <v>0</v>
      </c>
      <c r="GG30" s="524">
        <f xml:space="preserve"> AVERAGE(ConFin!GG$72, GG47)</f>
        <v>0</v>
      </c>
      <c r="GH30" s="524">
        <f xml:space="preserve"> AVERAGE(ConFin!GH$72, GH47)</f>
        <v>0</v>
      </c>
      <c r="GI30" s="524">
        <f xml:space="preserve"> AVERAGE(ConFin!GI$72, GI47)</f>
        <v>0</v>
      </c>
      <c r="GJ30" s="524">
        <f xml:space="preserve"> AVERAGE(ConFin!GJ$72, GJ47)</f>
        <v>0</v>
      </c>
    </row>
    <row r="31" spans="1:192" s="521" customFormat="1" x14ac:dyDescent="0.25">
      <c r="A31" s="15"/>
      <c r="B31" s="15"/>
      <c r="C31" s="21"/>
      <c r="D31" s="48"/>
      <c r="E31" s="220"/>
      <c r="F31" s="220"/>
      <c r="G31" s="220"/>
      <c r="H31" s="220"/>
      <c r="I31" s="38"/>
      <c r="J31" s="220"/>
      <c r="K31" s="220"/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L31" s="220"/>
      <c r="BM31" s="220"/>
      <c r="BN31" s="220"/>
      <c r="BO31" s="220"/>
      <c r="BP31" s="220"/>
      <c r="BQ31" s="220"/>
      <c r="BR31" s="220"/>
      <c r="BS31" s="220"/>
      <c r="BT31" s="220"/>
      <c r="BU31" s="220"/>
      <c r="BV31" s="220"/>
      <c r="BW31" s="220"/>
      <c r="BX31" s="220"/>
      <c r="BY31" s="220"/>
      <c r="BZ31" s="220"/>
      <c r="CA31" s="220"/>
      <c r="CB31" s="220"/>
      <c r="CC31" s="220"/>
      <c r="CD31" s="220"/>
      <c r="CE31" s="220"/>
      <c r="CF31" s="220"/>
      <c r="CG31" s="220"/>
      <c r="CH31" s="220"/>
      <c r="CI31" s="220"/>
      <c r="CJ31" s="220"/>
      <c r="CK31" s="220"/>
      <c r="CL31" s="220"/>
      <c r="CM31" s="220"/>
      <c r="CN31" s="220"/>
      <c r="CO31" s="220"/>
      <c r="CP31" s="220"/>
      <c r="CQ31" s="220"/>
      <c r="CR31" s="220"/>
      <c r="CS31" s="220"/>
      <c r="CT31" s="220"/>
      <c r="CU31" s="220"/>
      <c r="CV31" s="220"/>
      <c r="CW31" s="220"/>
      <c r="CX31" s="220"/>
      <c r="CY31" s="220"/>
      <c r="CZ31" s="220"/>
      <c r="DA31" s="220"/>
      <c r="DB31" s="220"/>
      <c r="DC31" s="220"/>
      <c r="DD31" s="220"/>
      <c r="DE31" s="220"/>
      <c r="DF31" s="220"/>
      <c r="DG31" s="220"/>
      <c r="DH31" s="220"/>
      <c r="DI31" s="220"/>
      <c r="DJ31" s="220"/>
      <c r="DK31" s="220"/>
      <c r="DL31" s="220"/>
      <c r="DM31" s="220"/>
      <c r="DN31" s="220"/>
      <c r="DO31" s="220"/>
      <c r="DP31" s="220"/>
      <c r="DQ31" s="220"/>
      <c r="DR31" s="220"/>
      <c r="DS31" s="220"/>
      <c r="DT31" s="220"/>
      <c r="DU31" s="220"/>
      <c r="DV31" s="220"/>
      <c r="DW31" s="220"/>
      <c r="DX31" s="220"/>
      <c r="DY31" s="220"/>
      <c r="DZ31" s="220"/>
      <c r="EA31" s="220"/>
      <c r="EB31" s="220"/>
      <c r="EC31" s="220"/>
      <c r="ED31" s="220"/>
      <c r="EE31" s="220"/>
      <c r="EF31" s="220"/>
      <c r="EG31" s="220"/>
      <c r="EH31" s="220"/>
      <c r="EI31" s="220"/>
      <c r="EJ31" s="220"/>
      <c r="EK31" s="220"/>
      <c r="EL31" s="220"/>
      <c r="EM31" s="220"/>
      <c r="EN31" s="220"/>
      <c r="EO31" s="220"/>
      <c r="EP31" s="220"/>
      <c r="EQ31" s="220"/>
      <c r="ER31" s="220"/>
      <c r="ES31" s="220"/>
      <c r="ET31" s="220"/>
      <c r="EU31" s="220"/>
      <c r="EV31" s="220"/>
      <c r="EW31" s="220"/>
      <c r="EX31" s="220"/>
      <c r="EY31" s="220"/>
      <c r="EZ31" s="220"/>
      <c r="FA31" s="220"/>
      <c r="FB31" s="220"/>
      <c r="FC31" s="220"/>
      <c r="FD31" s="220"/>
      <c r="FE31" s="220"/>
      <c r="FF31" s="220"/>
      <c r="FG31" s="220"/>
      <c r="FH31" s="220"/>
      <c r="FI31" s="220"/>
      <c r="FJ31" s="220"/>
      <c r="FK31" s="220"/>
      <c r="FL31" s="220"/>
      <c r="FM31" s="220"/>
      <c r="FN31" s="220"/>
      <c r="FO31" s="220"/>
      <c r="FP31" s="220"/>
      <c r="FQ31" s="220"/>
      <c r="FR31" s="220"/>
      <c r="FS31" s="220"/>
      <c r="FT31" s="220"/>
      <c r="FU31" s="220"/>
      <c r="FV31" s="220"/>
      <c r="FW31" s="220"/>
      <c r="FX31" s="220"/>
      <c r="FY31" s="220"/>
      <c r="FZ31" s="220"/>
      <c r="GA31" s="220"/>
      <c r="GB31" s="220"/>
      <c r="GC31" s="220"/>
      <c r="GD31" s="220"/>
      <c r="GE31" s="220"/>
      <c r="GF31" s="220"/>
      <c r="GG31" s="220"/>
      <c r="GH31" s="220"/>
      <c r="GI31" s="220"/>
      <c r="GJ31" s="220"/>
    </row>
    <row r="32" spans="1:192" s="521" customFormat="1" x14ac:dyDescent="0.25">
      <c r="A32" s="15"/>
      <c r="B32" s="15" t="s">
        <v>389</v>
      </c>
      <c r="C32" s="21"/>
      <c r="D32" s="48"/>
      <c r="E32" s="220"/>
      <c r="F32" s="220"/>
      <c r="G32" s="220"/>
      <c r="H32" s="220"/>
      <c r="I32" s="38"/>
      <c r="J32" s="220"/>
      <c r="K32" s="220"/>
      <c r="L32" s="220"/>
      <c r="M32" s="220"/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R32" s="220"/>
      <c r="AS32" s="220"/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BK32" s="220"/>
      <c r="BL32" s="220"/>
      <c r="BM32" s="220"/>
      <c r="BN32" s="220"/>
      <c r="BO32" s="220"/>
      <c r="BP32" s="220"/>
      <c r="BQ32" s="220"/>
      <c r="BR32" s="220"/>
      <c r="BS32" s="220"/>
      <c r="BT32" s="220"/>
      <c r="BU32" s="220"/>
      <c r="BV32" s="220"/>
      <c r="BW32" s="220"/>
      <c r="BX32" s="220"/>
      <c r="BY32" s="220"/>
      <c r="BZ32" s="220"/>
      <c r="CA32" s="220"/>
      <c r="CB32" s="220"/>
      <c r="CC32" s="220"/>
      <c r="CD32" s="220"/>
      <c r="CE32" s="220"/>
      <c r="CF32" s="220"/>
      <c r="CG32" s="220"/>
      <c r="CH32" s="220"/>
      <c r="CI32" s="220"/>
      <c r="CJ32" s="220"/>
      <c r="CK32" s="220"/>
      <c r="CL32" s="220"/>
      <c r="CM32" s="220"/>
      <c r="CN32" s="220"/>
      <c r="CO32" s="220"/>
      <c r="CP32" s="220"/>
      <c r="CQ32" s="220"/>
      <c r="CR32" s="220"/>
      <c r="CS32" s="220"/>
      <c r="CT32" s="220"/>
      <c r="CU32" s="220"/>
      <c r="CV32" s="220"/>
      <c r="CW32" s="220"/>
      <c r="CX32" s="220"/>
      <c r="CY32" s="220"/>
      <c r="CZ32" s="220"/>
      <c r="DA32" s="220"/>
      <c r="DB32" s="220"/>
      <c r="DC32" s="220"/>
      <c r="DD32" s="220"/>
      <c r="DE32" s="220"/>
      <c r="DF32" s="220"/>
      <c r="DG32" s="220"/>
      <c r="DH32" s="220"/>
      <c r="DI32" s="220"/>
      <c r="DJ32" s="220"/>
      <c r="DK32" s="220"/>
      <c r="DL32" s="220"/>
      <c r="DM32" s="220"/>
      <c r="DN32" s="220"/>
      <c r="DO32" s="220"/>
      <c r="DP32" s="220"/>
      <c r="DQ32" s="220"/>
      <c r="DR32" s="220"/>
      <c r="DS32" s="220"/>
      <c r="DT32" s="220"/>
      <c r="DU32" s="220"/>
      <c r="DV32" s="220"/>
      <c r="DW32" s="220"/>
      <c r="DX32" s="220"/>
      <c r="DY32" s="220"/>
      <c r="DZ32" s="220"/>
      <c r="EA32" s="220"/>
      <c r="EB32" s="220"/>
      <c r="EC32" s="220"/>
      <c r="ED32" s="220"/>
      <c r="EE32" s="220"/>
      <c r="EF32" s="220"/>
      <c r="EG32" s="220"/>
      <c r="EH32" s="220"/>
      <c r="EI32" s="220"/>
      <c r="EJ32" s="220"/>
      <c r="EK32" s="220"/>
      <c r="EL32" s="220"/>
      <c r="EM32" s="220"/>
      <c r="EN32" s="220"/>
      <c r="EO32" s="220"/>
      <c r="EP32" s="220"/>
      <c r="EQ32" s="220"/>
      <c r="ER32" s="220"/>
      <c r="ES32" s="220"/>
      <c r="ET32" s="220"/>
      <c r="EU32" s="220"/>
      <c r="EV32" s="220"/>
      <c r="EW32" s="220"/>
      <c r="EX32" s="220"/>
      <c r="EY32" s="220"/>
      <c r="EZ32" s="220"/>
      <c r="FA32" s="220"/>
      <c r="FB32" s="220"/>
      <c r="FC32" s="220"/>
      <c r="FD32" s="220"/>
      <c r="FE32" s="220"/>
      <c r="FF32" s="220"/>
      <c r="FG32" s="220"/>
      <c r="FH32" s="220"/>
      <c r="FI32" s="220"/>
      <c r="FJ32" s="220"/>
      <c r="FK32" s="220"/>
      <c r="FL32" s="220"/>
      <c r="FM32" s="220"/>
      <c r="FN32" s="220"/>
      <c r="FO32" s="220"/>
      <c r="FP32" s="220"/>
      <c r="FQ32" s="220"/>
      <c r="FR32" s="220"/>
      <c r="FS32" s="220"/>
      <c r="FT32" s="220"/>
      <c r="FU32" s="220"/>
      <c r="FV32" s="220"/>
      <c r="FW32" s="220"/>
      <c r="FX32" s="220"/>
      <c r="FY32" s="220"/>
      <c r="FZ32" s="220"/>
      <c r="GA32" s="220"/>
      <c r="GB32" s="220"/>
      <c r="GC32" s="220"/>
      <c r="GD32" s="220"/>
      <c r="GE32" s="220"/>
      <c r="GF32" s="220"/>
      <c r="GG32" s="220"/>
      <c r="GH32" s="220"/>
      <c r="GI32" s="220"/>
      <c r="GJ32" s="220"/>
    </row>
    <row r="33" spans="1:192" s="521" customFormat="1" x14ac:dyDescent="0.25">
      <c r="A33" s="15"/>
      <c r="B33" s="15"/>
      <c r="C33" s="21"/>
      <c r="D33" s="48"/>
      <c r="E33" s="522" t="str">
        <f xml:space="preserve"> Time!E$25</f>
        <v>Model period ending</v>
      </c>
      <c r="F33" s="522">
        <f xml:space="preserve"> Time!F$25</f>
        <v>0</v>
      </c>
      <c r="G33" s="522" t="str">
        <f xml:space="preserve"> Time!G$25</f>
        <v>date</v>
      </c>
      <c r="H33" s="522">
        <f xml:space="preserve"> Time!H$25</f>
        <v>0</v>
      </c>
      <c r="I33" s="522">
        <f xml:space="preserve"> Time!I$25</f>
        <v>0</v>
      </c>
      <c r="J33" s="522">
        <f xml:space="preserve"> Time!J$25</f>
        <v>44377</v>
      </c>
      <c r="K33" s="522">
        <f xml:space="preserve"> Time!K$25</f>
        <v>44561</v>
      </c>
      <c r="L33" s="522">
        <f xml:space="preserve"> Time!L$25</f>
        <v>44742</v>
      </c>
      <c r="M33" s="522">
        <f xml:space="preserve"> Time!M$25</f>
        <v>44926</v>
      </c>
      <c r="N33" s="522">
        <f xml:space="preserve"> Time!N$25</f>
        <v>45107</v>
      </c>
      <c r="O33" s="522">
        <f xml:space="preserve"> Time!O$25</f>
        <v>45291</v>
      </c>
      <c r="P33" s="522">
        <f xml:space="preserve"> Time!P$25</f>
        <v>45473</v>
      </c>
      <c r="Q33" s="522">
        <f xml:space="preserve"> Time!Q$25</f>
        <v>45657</v>
      </c>
      <c r="R33" s="522">
        <f xml:space="preserve"> Time!R$25</f>
        <v>45838</v>
      </c>
      <c r="S33" s="522">
        <f xml:space="preserve"> Time!S$25</f>
        <v>46022</v>
      </c>
      <c r="T33" s="522">
        <f xml:space="preserve"> Time!T$25</f>
        <v>46203</v>
      </c>
      <c r="U33" s="522">
        <f xml:space="preserve"> Time!U$25</f>
        <v>46387</v>
      </c>
      <c r="V33" s="522">
        <f xml:space="preserve"> Time!V$25</f>
        <v>46568</v>
      </c>
      <c r="W33" s="522">
        <f xml:space="preserve"> Time!W$25</f>
        <v>46752</v>
      </c>
      <c r="X33" s="522">
        <f xml:space="preserve"> Time!X$25</f>
        <v>46934</v>
      </c>
      <c r="Y33" s="522">
        <f xml:space="preserve"> Time!Y$25</f>
        <v>47118</v>
      </c>
      <c r="Z33" s="522">
        <f xml:space="preserve"> Time!Z$25</f>
        <v>47299</v>
      </c>
      <c r="AA33" s="522">
        <f xml:space="preserve"> Time!AA$25</f>
        <v>47483</v>
      </c>
      <c r="AB33" s="522">
        <f xml:space="preserve"> Time!AB$25</f>
        <v>47664</v>
      </c>
      <c r="AC33" s="522">
        <f xml:space="preserve"> Time!AC$25</f>
        <v>47848</v>
      </c>
      <c r="AD33" s="522">
        <f xml:space="preserve"> Time!AD$25</f>
        <v>48029</v>
      </c>
      <c r="AE33" s="522">
        <f xml:space="preserve"> Time!AE$25</f>
        <v>48213</v>
      </c>
      <c r="AF33" s="522">
        <f xml:space="preserve"> Time!AF$25</f>
        <v>48395</v>
      </c>
      <c r="AG33" s="522">
        <f xml:space="preserve"> Time!AG$25</f>
        <v>48579</v>
      </c>
      <c r="AH33" s="522">
        <f xml:space="preserve"> Time!AH$25</f>
        <v>48760</v>
      </c>
      <c r="AI33" s="522">
        <f xml:space="preserve"> Time!AI$25</f>
        <v>48944</v>
      </c>
      <c r="AJ33" s="522">
        <f xml:space="preserve"> Time!AJ$25</f>
        <v>49125</v>
      </c>
      <c r="AK33" s="522">
        <f xml:space="preserve"> Time!AK$25</f>
        <v>49309</v>
      </c>
      <c r="AL33" s="522">
        <f xml:space="preserve"> Time!AL$25</f>
        <v>49490</v>
      </c>
      <c r="AM33" s="522">
        <f xml:space="preserve"> Time!AM$25</f>
        <v>49674</v>
      </c>
      <c r="AN33" s="522">
        <f xml:space="preserve"> Time!AN$25</f>
        <v>49856</v>
      </c>
      <c r="AO33" s="522">
        <f xml:space="preserve"> Time!AO$25</f>
        <v>50040</v>
      </c>
      <c r="AP33" s="522">
        <f xml:space="preserve"> Time!AP$25</f>
        <v>50221</v>
      </c>
      <c r="AQ33" s="522">
        <f xml:space="preserve"> Time!AQ$25</f>
        <v>50405</v>
      </c>
      <c r="AR33" s="522">
        <f xml:space="preserve"> Time!AR$25</f>
        <v>50586</v>
      </c>
      <c r="AS33" s="522">
        <f xml:space="preserve"> Time!AS$25</f>
        <v>50770</v>
      </c>
      <c r="AT33" s="522">
        <f xml:space="preserve"> Time!AT$25</f>
        <v>50951</v>
      </c>
      <c r="AU33" s="522">
        <f xml:space="preserve"> Time!AU$25</f>
        <v>51135</v>
      </c>
      <c r="AV33" s="522">
        <f xml:space="preserve"> Time!AV$25</f>
        <v>51317</v>
      </c>
      <c r="AW33" s="522">
        <f xml:space="preserve"> Time!AW$25</f>
        <v>51501</v>
      </c>
      <c r="AX33" s="522">
        <f xml:space="preserve"> Time!AX$25</f>
        <v>51682</v>
      </c>
      <c r="AY33" s="522">
        <f xml:space="preserve"> Time!AY$25</f>
        <v>51866</v>
      </c>
      <c r="AZ33" s="522">
        <f xml:space="preserve"> Time!AZ$25</f>
        <v>52047</v>
      </c>
      <c r="BA33" s="522">
        <f xml:space="preserve"> Time!BA$25</f>
        <v>52231</v>
      </c>
      <c r="BB33" s="522">
        <f xml:space="preserve"> Time!BB$25</f>
        <v>52412</v>
      </c>
      <c r="BC33" s="522">
        <f xml:space="preserve"> Time!BC$25</f>
        <v>52596</v>
      </c>
      <c r="BD33" s="522">
        <f xml:space="preserve"> Time!BD$25</f>
        <v>52778</v>
      </c>
      <c r="BE33" s="522">
        <f xml:space="preserve"> Time!BE$25</f>
        <v>52962</v>
      </c>
      <c r="BF33" s="522">
        <f xml:space="preserve"> Time!BF$25</f>
        <v>53143</v>
      </c>
      <c r="BG33" s="522">
        <f xml:space="preserve"> Time!BG$25</f>
        <v>53327</v>
      </c>
      <c r="BH33" s="522">
        <f xml:space="preserve"> Time!BH$25</f>
        <v>53508</v>
      </c>
      <c r="BI33" s="522">
        <f xml:space="preserve"> Time!BI$25</f>
        <v>53692</v>
      </c>
      <c r="BJ33" s="522">
        <f xml:space="preserve"> Time!BJ$25</f>
        <v>53873</v>
      </c>
      <c r="BK33" s="522">
        <f xml:space="preserve"> Time!BK$25</f>
        <v>54057</v>
      </c>
      <c r="BL33" s="522">
        <f xml:space="preserve"> Time!BL$25</f>
        <v>54239</v>
      </c>
      <c r="BM33" s="522">
        <f xml:space="preserve"> Time!BM$25</f>
        <v>54423</v>
      </c>
      <c r="BN33" s="522">
        <f xml:space="preserve"> Time!BN$25</f>
        <v>54604</v>
      </c>
      <c r="BO33" s="522">
        <f xml:space="preserve"> Time!BO$25</f>
        <v>54788</v>
      </c>
      <c r="BP33" s="522">
        <f xml:space="preserve"> Time!BP$25</f>
        <v>54969</v>
      </c>
      <c r="BQ33" s="522">
        <f xml:space="preserve"> Time!BQ$25</f>
        <v>55153</v>
      </c>
      <c r="BR33" s="522">
        <f xml:space="preserve"> Time!BR$25</f>
        <v>55334</v>
      </c>
      <c r="BS33" s="522">
        <f xml:space="preserve"> Time!BS$25</f>
        <v>55518</v>
      </c>
      <c r="BT33" s="522">
        <f xml:space="preserve"> Time!BT$25</f>
        <v>55700</v>
      </c>
      <c r="BU33" s="522">
        <f xml:space="preserve"> Time!BU$25</f>
        <v>55884</v>
      </c>
      <c r="BV33" s="522">
        <f xml:space="preserve"> Time!BV$25</f>
        <v>56065</v>
      </c>
      <c r="BW33" s="522">
        <f xml:space="preserve"> Time!BW$25</f>
        <v>56249</v>
      </c>
      <c r="BX33" s="522">
        <f xml:space="preserve"> Time!BX$25</f>
        <v>56430</v>
      </c>
      <c r="BY33" s="522">
        <f xml:space="preserve"> Time!BY$25</f>
        <v>56614</v>
      </c>
      <c r="BZ33" s="522">
        <f xml:space="preserve"> Time!BZ$25</f>
        <v>56795</v>
      </c>
      <c r="CA33" s="522">
        <f xml:space="preserve"> Time!CA$25</f>
        <v>56979</v>
      </c>
      <c r="CB33" s="522">
        <f xml:space="preserve"> Time!CB$25</f>
        <v>57161</v>
      </c>
      <c r="CC33" s="522">
        <f xml:space="preserve"> Time!CC$25</f>
        <v>57345</v>
      </c>
      <c r="CD33" s="522">
        <f xml:space="preserve"> Time!CD$25</f>
        <v>57526</v>
      </c>
      <c r="CE33" s="522">
        <f xml:space="preserve"> Time!CE$25</f>
        <v>57710</v>
      </c>
      <c r="CF33" s="522">
        <f xml:space="preserve"> Time!CF$25</f>
        <v>57891</v>
      </c>
      <c r="CG33" s="522">
        <f xml:space="preserve"> Time!CG$25</f>
        <v>58075</v>
      </c>
      <c r="CH33" s="522">
        <f xml:space="preserve"> Time!CH$25</f>
        <v>58256</v>
      </c>
      <c r="CI33" s="522">
        <f xml:space="preserve"> Time!CI$25</f>
        <v>58440</v>
      </c>
      <c r="CJ33" s="522">
        <f xml:space="preserve"> Time!CJ$25</f>
        <v>58622</v>
      </c>
      <c r="CK33" s="522">
        <f xml:space="preserve"> Time!CK$25</f>
        <v>58806</v>
      </c>
      <c r="CL33" s="522">
        <f xml:space="preserve"> Time!CL$25</f>
        <v>58987</v>
      </c>
      <c r="CM33" s="522">
        <f xml:space="preserve"> Time!CM$25</f>
        <v>59171</v>
      </c>
      <c r="CN33" s="522">
        <f xml:space="preserve"> Time!CN$25</f>
        <v>59352</v>
      </c>
      <c r="CO33" s="522">
        <f xml:space="preserve"> Time!CO$25</f>
        <v>59536</v>
      </c>
      <c r="CP33" s="522">
        <f xml:space="preserve"> Time!CP$25</f>
        <v>59717</v>
      </c>
      <c r="CQ33" s="522">
        <f xml:space="preserve"> Time!CQ$25</f>
        <v>59901</v>
      </c>
      <c r="CR33" s="522">
        <f xml:space="preserve"> Time!CR$25</f>
        <v>60083</v>
      </c>
      <c r="CS33" s="522">
        <f xml:space="preserve"> Time!CS$25</f>
        <v>60267</v>
      </c>
      <c r="CT33" s="522">
        <f xml:space="preserve"> Time!CT$25</f>
        <v>60448</v>
      </c>
      <c r="CU33" s="522">
        <f xml:space="preserve"> Time!CU$25</f>
        <v>60632</v>
      </c>
      <c r="CV33" s="522">
        <f xml:space="preserve"> Time!CV$25</f>
        <v>60813</v>
      </c>
      <c r="CW33" s="522">
        <f xml:space="preserve"> Time!CW$25</f>
        <v>60997</v>
      </c>
      <c r="CX33" s="522">
        <f xml:space="preserve"> Time!CX$25</f>
        <v>61178</v>
      </c>
      <c r="CY33" s="522">
        <f xml:space="preserve"> Time!CY$25</f>
        <v>61362</v>
      </c>
      <c r="CZ33" s="522">
        <f xml:space="preserve"> Time!CZ$25</f>
        <v>61544</v>
      </c>
      <c r="DA33" s="522">
        <f xml:space="preserve"> Time!DA$25</f>
        <v>61728</v>
      </c>
      <c r="DB33" s="522">
        <f xml:space="preserve"> Time!DB$25</f>
        <v>61909</v>
      </c>
      <c r="DC33" s="522">
        <f xml:space="preserve"> Time!DC$25</f>
        <v>62093</v>
      </c>
      <c r="DD33" s="522">
        <f xml:space="preserve"> Time!DD$25</f>
        <v>62274</v>
      </c>
      <c r="DE33" s="522">
        <f xml:space="preserve"> Time!DE$25</f>
        <v>62458</v>
      </c>
      <c r="DF33" s="522">
        <f xml:space="preserve"> Time!DF$25</f>
        <v>62639</v>
      </c>
      <c r="DG33" s="522">
        <f xml:space="preserve"> Time!DG$25</f>
        <v>62823</v>
      </c>
      <c r="DH33" s="522">
        <f xml:space="preserve"> Time!DH$25</f>
        <v>63005</v>
      </c>
      <c r="DI33" s="522">
        <f xml:space="preserve"> Time!DI$25</f>
        <v>63189</v>
      </c>
      <c r="DJ33" s="522">
        <f xml:space="preserve"> Time!DJ$25</f>
        <v>63370</v>
      </c>
      <c r="DK33" s="522">
        <f xml:space="preserve"> Time!DK$25</f>
        <v>63554</v>
      </c>
      <c r="DL33" s="522">
        <f xml:space="preserve"> Time!DL$25</f>
        <v>63735</v>
      </c>
      <c r="DM33" s="522">
        <f xml:space="preserve"> Time!DM$25</f>
        <v>63919</v>
      </c>
      <c r="DN33" s="522">
        <f xml:space="preserve"> Time!DN$25</f>
        <v>64100</v>
      </c>
      <c r="DO33" s="522">
        <f xml:space="preserve"> Time!DO$25</f>
        <v>64284</v>
      </c>
      <c r="DP33" s="522">
        <f xml:space="preserve"> Time!DP$25</f>
        <v>64466</v>
      </c>
      <c r="DQ33" s="522">
        <f xml:space="preserve"> Time!DQ$25</f>
        <v>64650</v>
      </c>
      <c r="DR33" s="522">
        <f xml:space="preserve"> Time!DR$25</f>
        <v>64831</v>
      </c>
      <c r="DS33" s="522">
        <f xml:space="preserve"> Time!DS$25</f>
        <v>65015</v>
      </c>
      <c r="DT33" s="522">
        <f xml:space="preserve"> Time!DT$25</f>
        <v>65196</v>
      </c>
      <c r="DU33" s="522">
        <f xml:space="preserve"> Time!DU$25</f>
        <v>65380</v>
      </c>
      <c r="DV33" s="522">
        <f xml:space="preserve"> Time!DV$25</f>
        <v>65561</v>
      </c>
      <c r="DW33" s="522">
        <f xml:space="preserve"> Time!DW$25</f>
        <v>65745</v>
      </c>
      <c r="DX33" s="522">
        <f xml:space="preserve"> Time!DX$25</f>
        <v>65927</v>
      </c>
      <c r="DY33" s="522">
        <f xml:space="preserve"> Time!DY$25</f>
        <v>66111</v>
      </c>
      <c r="DZ33" s="522">
        <f xml:space="preserve"> Time!DZ$25</f>
        <v>66292</v>
      </c>
      <c r="EA33" s="522">
        <f xml:space="preserve"> Time!EA$25</f>
        <v>66476</v>
      </c>
      <c r="EB33" s="522">
        <f xml:space="preserve"> Time!EB$25</f>
        <v>66657</v>
      </c>
      <c r="EC33" s="522">
        <f xml:space="preserve"> Time!EC$25</f>
        <v>66841</v>
      </c>
      <c r="ED33" s="522">
        <f xml:space="preserve"> Time!ED$25</f>
        <v>67022</v>
      </c>
      <c r="EE33" s="522">
        <f xml:space="preserve"> Time!EE$25</f>
        <v>67206</v>
      </c>
      <c r="EF33" s="522">
        <f xml:space="preserve"> Time!EF$25</f>
        <v>67388</v>
      </c>
      <c r="EG33" s="522">
        <f xml:space="preserve"> Time!EG$25</f>
        <v>67572</v>
      </c>
      <c r="EH33" s="522">
        <f xml:space="preserve"> Time!EH$25</f>
        <v>67753</v>
      </c>
      <c r="EI33" s="522">
        <f xml:space="preserve"> Time!EI$25</f>
        <v>67937</v>
      </c>
      <c r="EJ33" s="522">
        <f xml:space="preserve"> Time!EJ$25</f>
        <v>68118</v>
      </c>
      <c r="EK33" s="522">
        <f xml:space="preserve"> Time!EK$25</f>
        <v>68302</v>
      </c>
      <c r="EL33" s="522">
        <f xml:space="preserve"> Time!EL$25</f>
        <v>68483</v>
      </c>
      <c r="EM33" s="522">
        <f xml:space="preserve"> Time!EM$25</f>
        <v>68667</v>
      </c>
      <c r="EN33" s="522">
        <f xml:space="preserve"> Time!EN$25</f>
        <v>68849</v>
      </c>
      <c r="EO33" s="522">
        <f xml:space="preserve"> Time!EO$25</f>
        <v>69033</v>
      </c>
      <c r="EP33" s="522">
        <f xml:space="preserve"> Time!EP$25</f>
        <v>69214</v>
      </c>
      <c r="EQ33" s="522">
        <f xml:space="preserve"> Time!EQ$25</f>
        <v>69398</v>
      </c>
      <c r="ER33" s="522">
        <f xml:space="preserve"> Time!ER$25</f>
        <v>69579</v>
      </c>
      <c r="ES33" s="522">
        <f xml:space="preserve"> Time!ES$25</f>
        <v>69763</v>
      </c>
      <c r="ET33" s="522">
        <f xml:space="preserve"> Time!ET$25</f>
        <v>69944</v>
      </c>
      <c r="EU33" s="522">
        <f xml:space="preserve"> Time!EU$25</f>
        <v>70128</v>
      </c>
      <c r="EV33" s="522">
        <f xml:space="preserve"> Time!EV$25</f>
        <v>70310</v>
      </c>
      <c r="EW33" s="522">
        <f xml:space="preserve"> Time!EW$25</f>
        <v>70494</v>
      </c>
      <c r="EX33" s="522">
        <f xml:space="preserve"> Time!EX$25</f>
        <v>70675</v>
      </c>
      <c r="EY33" s="522">
        <f xml:space="preserve"> Time!EY$25</f>
        <v>70859</v>
      </c>
      <c r="EZ33" s="522">
        <f xml:space="preserve"> Time!EZ$25</f>
        <v>71040</v>
      </c>
      <c r="FA33" s="522">
        <f xml:space="preserve"> Time!FA$25</f>
        <v>71224</v>
      </c>
      <c r="FB33" s="522">
        <f xml:space="preserve"> Time!FB$25</f>
        <v>71405</v>
      </c>
      <c r="FC33" s="522">
        <f xml:space="preserve"> Time!FC$25</f>
        <v>71589</v>
      </c>
      <c r="FD33" s="522">
        <f xml:space="preserve"> Time!FD$25</f>
        <v>71771</v>
      </c>
      <c r="FE33" s="522">
        <f xml:space="preserve"> Time!FE$25</f>
        <v>71955</v>
      </c>
      <c r="FF33" s="522">
        <f xml:space="preserve"> Time!FF$25</f>
        <v>72136</v>
      </c>
      <c r="FG33" s="522">
        <f xml:space="preserve"> Time!FG$25</f>
        <v>72320</v>
      </c>
      <c r="FH33" s="522">
        <f xml:space="preserve"> Time!FH$25</f>
        <v>72501</v>
      </c>
      <c r="FI33" s="522">
        <f xml:space="preserve"> Time!FI$25</f>
        <v>72685</v>
      </c>
      <c r="FJ33" s="522">
        <f xml:space="preserve"> Time!FJ$25</f>
        <v>72866</v>
      </c>
      <c r="FK33" s="522">
        <f xml:space="preserve"> Time!FK$25</f>
        <v>73050</v>
      </c>
      <c r="FL33" s="522">
        <f xml:space="preserve"> Time!FL$25</f>
        <v>73231</v>
      </c>
      <c r="FM33" s="522">
        <f xml:space="preserve"> Time!FM$25</f>
        <v>73415</v>
      </c>
      <c r="FN33" s="522">
        <f xml:space="preserve"> Time!FN$25</f>
        <v>73596</v>
      </c>
      <c r="FO33" s="522">
        <f xml:space="preserve"> Time!FO$25</f>
        <v>73780</v>
      </c>
      <c r="FP33" s="522">
        <f xml:space="preserve"> Time!FP$25</f>
        <v>73961</v>
      </c>
      <c r="FQ33" s="522">
        <f xml:space="preserve"> Time!FQ$25</f>
        <v>74145</v>
      </c>
      <c r="FR33" s="522">
        <f xml:space="preserve"> Time!FR$25</f>
        <v>74326</v>
      </c>
      <c r="FS33" s="522">
        <f xml:space="preserve"> Time!FS$25</f>
        <v>74510</v>
      </c>
      <c r="FT33" s="522">
        <f xml:space="preserve"> Time!FT$25</f>
        <v>74692</v>
      </c>
      <c r="FU33" s="522">
        <f xml:space="preserve"> Time!FU$25</f>
        <v>74876</v>
      </c>
      <c r="FV33" s="522">
        <f xml:space="preserve"> Time!FV$25</f>
        <v>75057</v>
      </c>
      <c r="FW33" s="522">
        <f xml:space="preserve"> Time!FW$25</f>
        <v>75241</v>
      </c>
      <c r="FX33" s="522">
        <f xml:space="preserve"> Time!FX$25</f>
        <v>75422</v>
      </c>
      <c r="FY33" s="522">
        <f xml:space="preserve"> Time!FY$25</f>
        <v>75606</v>
      </c>
      <c r="FZ33" s="522">
        <f xml:space="preserve"> Time!FZ$25</f>
        <v>75787</v>
      </c>
      <c r="GA33" s="522">
        <f xml:space="preserve"> Time!GA$25</f>
        <v>75971</v>
      </c>
      <c r="GB33" s="522">
        <f xml:space="preserve"> Time!GB$25</f>
        <v>76153</v>
      </c>
      <c r="GC33" s="522">
        <f xml:space="preserve"> Time!GC$25</f>
        <v>76337</v>
      </c>
      <c r="GD33" s="522">
        <f xml:space="preserve"> Time!GD$25</f>
        <v>76518</v>
      </c>
      <c r="GE33" s="522">
        <f xml:space="preserve"> Time!GE$25</f>
        <v>76702</v>
      </c>
      <c r="GF33" s="522">
        <f xml:space="preserve"> Time!GF$25</f>
        <v>76883</v>
      </c>
      <c r="GG33" s="522">
        <f xml:space="preserve"> Time!GG$25</f>
        <v>77067</v>
      </c>
      <c r="GH33" s="522">
        <f xml:space="preserve"> Time!GH$25</f>
        <v>77248</v>
      </c>
      <c r="GI33" s="522">
        <f xml:space="preserve"> Time!GI$25</f>
        <v>77432</v>
      </c>
      <c r="GJ33" s="522">
        <f xml:space="preserve"> Time!GJ$25</f>
        <v>77614</v>
      </c>
    </row>
    <row r="34" spans="1:192" s="521" customFormat="1" x14ac:dyDescent="0.25">
      <c r="A34" s="15"/>
      <c r="B34" s="15"/>
      <c r="C34" s="21"/>
      <c r="D34" s="48"/>
      <c r="E34" s="146" t="str">
        <f xml:space="preserve"> 'FS Sem'!E$48</f>
        <v>Cashflow available for senior debt</v>
      </c>
      <c r="F34" s="524">
        <f xml:space="preserve"> 'FS Sem'!F$48</f>
        <v>0</v>
      </c>
      <c r="G34" s="524" t="str">
        <f xml:space="preserve"> 'FS Sem'!G$48</f>
        <v>$ 000s</v>
      </c>
      <c r="H34" s="524">
        <f xml:space="preserve"> 'FS Sem'!H$48</f>
        <v>602346.55833009153</v>
      </c>
      <c r="I34" s="524">
        <f xml:space="preserve"> 'FS Sem'!I$48</f>
        <v>0</v>
      </c>
      <c r="J34" s="524">
        <f xml:space="preserve"> AVERAGE('FS Sem'!J$48, J51)</f>
        <v>0</v>
      </c>
      <c r="K34" s="524">
        <f xml:space="preserve"> AVERAGE('FS Sem'!K$48, K51)</f>
        <v>0</v>
      </c>
      <c r="L34" s="524">
        <f xml:space="preserve"> AVERAGE('FS Sem'!L$48, L51)</f>
        <v>7.5696356106752247E-3</v>
      </c>
      <c r="M34" s="524">
        <f xml:space="preserve"> AVERAGE('FS Sem'!M$48, M51)</f>
        <v>1.0133593975017938E-3</v>
      </c>
      <c r="N34" s="524">
        <f xml:space="preserve"> AVERAGE('FS Sem'!N$48, N51)</f>
        <v>3.0658114863912997E-4</v>
      </c>
      <c r="O34" s="524">
        <f xml:space="preserve"> AVERAGE('FS Sem'!O$48, O51)</f>
        <v>2.6926497646517685E-4</v>
      </c>
      <c r="P34" s="524">
        <f xml:space="preserve"> AVERAGE('FS Sem'!P$48, P51)</f>
        <v>-1.1506459122473426E-2</v>
      </c>
      <c r="Q34" s="524">
        <f xml:space="preserve"> AVERAGE('FS Sem'!Q$48, Q51)</f>
        <v>16540.375057855847</v>
      </c>
      <c r="R34" s="524">
        <f xml:space="preserve"> AVERAGE('FS Sem'!R$48, R51)</f>
        <v>16436.423002806121</v>
      </c>
      <c r="S34" s="524">
        <f xml:space="preserve"> AVERAGE('FS Sem'!S$48, S51)</f>
        <v>16525.785639196802</v>
      </c>
      <c r="T34" s="524">
        <f xml:space="preserve"> AVERAGE('FS Sem'!T$48, T51)</f>
        <v>16307.491501774668</v>
      </c>
      <c r="U34" s="524">
        <f xml:space="preserve"> AVERAGE('FS Sem'!U$48, U51)</f>
        <v>16383.596104518881</v>
      </c>
      <c r="V34" s="524">
        <f xml:space="preserve"> AVERAGE('FS Sem'!V$48, V51)</f>
        <v>16164.984990291376</v>
      </c>
      <c r="W34" s="524">
        <f xml:space="preserve"> AVERAGE('FS Sem'!W$48, W51)</f>
        <v>16239.50630259543</v>
      </c>
      <c r="X34" s="524">
        <f xml:space="preserve"> AVERAGE('FS Sem'!X$48, X51)</f>
        <v>16042.50303632312</v>
      </c>
      <c r="Y34" s="524">
        <f xml:space="preserve"> AVERAGE('FS Sem'!Y$48, Y51)</f>
        <v>16071.537098855933</v>
      </c>
      <c r="Z34" s="524">
        <f xml:space="preserve"> AVERAGE('FS Sem'!Z$48, Z51)</f>
        <v>15873.969548381725</v>
      </c>
      <c r="AA34" s="524">
        <f xml:space="preserve"> AVERAGE('FS Sem'!AA$48, AA51)</f>
        <v>15945.1739825269</v>
      </c>
      <c r="AB34" s="524">
        <f xml:space="preserve"> AVERAGE('FS Sem'!AB$48, AB51)</f>
        <v>15725.522306493192</v>
      </c>
      <c r="AC34" s="524">
        <f xml:space="preserve"> AVERAGE('FS Sem'!AC$48, AC51)</f>
        <v>15795.135023854349</v>
      </c>
      <c r="AD34" s="524">
        <f xml:space="preserve"> AVERAGE('FS Sem'!AD$48, AD51)</f>
        <v>15575.106990306165</v>
      </c>
      <c r="AE34" s="524">
        <f xml:space="preserve"> AVERAGE('FS Sem'!AE$48, AE51)</f>
        <v>15643.031298859292</v>
      </c>
      <c r="AF34" s="524">
        <f xml:space="preserve"> AVERAGE('FS Sem'!AF$48, AF51)</f>
        <v>15443.727612386077</v>
      </c>
      <c r="AG34" s="524">
        <f xml:space="preserve"> AVERAGE('FS Sem'!AG$48, AG51)</f>
        <v>15467.70339486903</v>
      </c>
      <c r="AH34" s="524">
        <f xml:space="preserve"> AVERAGE('FS Sem'!AH$48, AH51)</f>
        <v>15267.755775412468</v>
      </c>
      <c r="AI34" s="524">
        <f xml:space="preserve"> AVERAGE('FS Sem'!AI$48, AI51)</f>
        <v>15332.140418389856</v>
      </c>
      <c r="AJ34" s="524">
        <f xml:space="preserve"> AVERAGE('FS Sem'!AJ$48, AJ51)</f>
        <v>15110.886684606026</v>
      </c>
      <c r="AK34" s="524">
        <f xml:space="preserve"> AVERAGE('FS Sem'!AK$48, AK51)</f>
        <v>15173.573645012637</v>
      </c>
      <c r="AL34" s="524">
        <f xml:space="preserve"> AVERAGE('FS Sem'!AL$48, AL51)</f>
        <v>14951.879539177895</v>
      </c>
      <c r="AM34" s="524">
        <f xml:space="preserve"> AVERAGE('FS Sem'!AM$48, AM51)</f>
        <v>15012.764098207279</v>
      </c>
      <c r="AN34" s="524">
        <f xml:space="preserve"> AVERAGE('FS Sem'!AN$48, AN51)</f>
        <v>14810.859179193969</v>
      </c>
      <c r="AO34" s="524">
        <f xml:space="preserve"> AVERAGE('FS Sem'!AO$48, AO51)</f>
        <v>14829.418749276363</v>
      </c>
      <c r="AP34" s="524">
        <f xml:space="preserve"> AVERAGE('FS Sem'!AP$48, AP51)</f>
        <v>14626.783941684651</v>
      </c>
      <c r="AQ34" s="524">
        <f xml:space="preserve"> AVERAGE('FS Sem'!AQ$48, AQ51)</f>
        <v>14683.88726521611</v>
      </c>
      <c r="AR34" s="524">
        <f xml:space="preserve"> AVERAGE('FS Sem'!AR$48, AR51)</f>
        <v>14460.767838939166</v>
      </c>
      <c r="AS34" s="524">
        <f xml:space="preserve"> AVERAGE('FS Sem'!AS$48, AS51)</f>
        <v>14516.058571219957</v>
      </c>
      <c r="AT34" s="524">
        <f xml:space="preserve"> AVERAGE('FS Sem'!AT$48, AT51)</f>
        <v>14292.429740174019</v>
      </c>
      <c r="AU34" s="524">
        <f xml:space="preserve"> AVERAGE('FS Sem'!AU$48, AU51)</f>
        <v>14345.794473881397</v>
      </c>
      <c r="AV34" s="524">
        <f xml:space="preserve"> AVERAGE('FS Sem'!AV$48, AV51)</f>
        <v>14140.963579676758</v>
      </c>
      <c r="AW34" s="524">
        <f xml:space="preserve"> AVERAGE('FS Sem'!AW$48, AW51)</f>
        <v>14153.719006577023</v>
      </c>
      <c r="AX34" s="524">
        <f xml:space="preserve"> AVERAGE('FS Sem'!AX$48, AX51)</f>
        <v>13948.065439033286</v>
      </c>
      <c r="AY34" s="524">
        <f xml:space="preserve"> AVERAGE('FS Sem'!AY$48, AY51)</f>
        <v>13997.387038650159</v>
      </c>
      <c r="AZ34" s="524">
        <f xml:space="preserve"> AVERAGE('FS Sem'!AZ$48, AZ51)</f>
        <v>13772.117584271546</v>
      </c>
      <c r="BA34" s="524">
        <f xml:space="preserve"> AVERAGE('FS Sem'!BA$48, BA51)</f>
        <v>13819.502004962924</v>
      </c>
      <c r="BB34" s="524">
        <f xml:space="preserve"> AVERAGE('FS Sem'!BB$48, BB51)</f>
        <v>12669.455182813555</v>
      </c>
      <c r="BC34" s="524">
        <f xml:space="preserve"> AVERAGE('FS Sem'!BC$48, BC51)</f>
        <v>11076.052477089141</v>
      </c>
      <c r="BD34" s="524">
        <f xml:space="preserve"> AVERAGE('FS Sem'!BD$48, BD51)</f>
        <v>11851.551535248669</v>
      </c>
      <c r="BE34" s="524">
        <f xml:space="preserve"> AVERAGE('FS Sem'!BE$48, BE51)</f>
        <v>3321.2014331089949</v>
      </c>
      <c r="BF34" s="524">
        <f xml:space="preserve"> AVERAGE('FS Sem'!BF$48, BF51)</f>
        <v>0</v>
      </c>
      <c r="BG34" s="524">
        <f xml:space="preserve"> AVERAGE('FS Sem'!BG$48, BG51)</f>
        <v>0</v>
      </c>
      <c r="BH34" s="524">
        <f xml:space="preserve"> AVERAGE('FS Sem'!BH$48, BH51)</f>
        <v>0</v>
      </c>
      <c r="BI34" s="524">
        <f xml:space="preserve"> AVERAGE('FS Sem'!BI$48, BI51)</f>
        <v>0</v>
      </c>
      <c r="BJ34" s="524">
        <f xml:space="preserve"> AVERAGE('FS Sem'!BJ$48, BJ51)</f>
        <v>0</v>
      </c>
      <c r="BK34" s="524">
        <f xml:space="preserve"> AVERAGE('FS Sem'!BK$48, BK51)</f>
        <v>0</v>
      </c>
      <c r="BL34" s="524">
        <f xml:space="preserve"> AVERAGE('FS Sem'!BL$48, BL51)</f>
        <v>0</v>
      </c>
      <c r="BM34" s="524">
        <f xml:space="preserve"> AVERAGE('FS Sem'!BM$48, BM51)</f>
        <v>0</v>
      </c>
      <c r="BN34" s="524">
        <f xml:space="preserve"> AVERAGE('FS Sem'!BN$48, BN51)</f>
        <v>0</v>
      </c>
      <c r="BO34" s="524">
        <f xml:space="preserve"> AVERAGE('FS Sem'!BO$48, BO51)</f>
        <v>0</v>
      </c>
      <c r="BP34" s="524">
        <f xml:space="preserve"> AVERAGE('FS Sem'!BP$48, BP51)</f>
        <v>0</v>
      </c>
      <c r="BQ34" s="524">
        <f xml:space="preserve"> AVERAGE('FS Sem'!BQ$48, BQ51)</f>
        <v>0</v>
      </c>
      <c r="BR34" s="524">
        <f xml:space="preserve"> AVERAGE('FS Sem'!BR$48, BR51)</f>
        <v>0</v>
      </c>
      <c r="BS34" s="524">
        <f xml:space="preserve"> AVERAGE('FS Sem'!BS$48, BS51)</f>
        <v>0</v>
      </c>
      <c r="BT34" s="524">
        <f xml:space="preserve"> AVERAGE('FS Sem'!BT$48, BT51)</f>
        <v>0</v>
      </c>
      <c r="BU34" s="524">
        <f xml:space="preserve"> AVERAGE('FS Sem'!BU$48, BU51)</f>
        <v>0</v>
      </c>
      <c r="BV34" s="524">
        <f xml:space="preserve"> AVERAGE('FS Sem'!BV$48, BV51)</f>
        <v>0</v>
      </c>
      <c r="BW34" s="524">
        <f xml:space="preserve"> AVERAGE('FS Sem'!BW$48, BW51)</f>
        <v>0</v>
      </c>
      <c r="BX34" s="524">
        <f xml:space="preserve"> AVERAGE('FS Sem'!BX$48, BX51)</f>
        <v>0</v>
      </c>
      <c r="BY34" s="524">
        <f xml:space="preserve"> AVERAGE('FS Sem'!BY$48, BY51)</f>
        <v>0</v>
      </c>
      <c r="BZ34" s="524">
        <f xml:space="preserve"> AVERAGE('FS Sem'!BZ$48, BZ51)</f>
        <v>0</v>
      </c>
      <c r="CA34" s="524">
        <f xml:space="preserve"> AVERAGE('FS Sem'!CA$48, CA51)</f>
        <v>0</v>
      </c>
      <c r="CB34" s="524">
        <f xml:space="preserve"> AVERAGE('FS Sem'!CB$48, CB51)</f>
        <v>0</v>
      </c>
      <c r="CC34" s="524">
        <f xml:space="preserve"> AVERAGE('FS Sem'!CC$48, CC51)</f>
        <v>0</v>
      </c>
      <c r="CD34" s="524">
        <f xml:space="preserve"> AVERAGE('FS Sem'!CD$48, CD51)</f>
        <v>0</v>
      </c>
      <c r="CE34" s="524">
        <f xml:space="preserve"> AVERAGE('FS Sem'!CE$48, CE51)</f>
        <v>0</v>
      </c>
      <c r="CF34" s="524">
        <f xml:space="preserve"> AVERAGE('FS Sem'!CF$48, CF51)</f>
        <v>0</v>
      </c>
      <c r="CG34" s="524">
        <f xml:space="preserve"> AVERAGE('FS Sem'!CG$48, CG51)</f>
        <v>0</v>
      </c>
      <c r="CH34" s="524">
        <f xml:space="preserve"> AVERAGE('FS Sem'!CH$48, CH51)</f>
        <v>0</v>
      </c>
      <c r="CI34" s="524">
        <f xml:space="preserve"> AVERAGE('FS Sem'!CI$48, CI51)</f>
        <v>0</v>
      </c>
      <c r="CJ34" s="524">
        <f xml:space="preserve"> AVERAGE('FS Sem'!CJ$48, CJ51)</f>
        <v>0</v>
      </c>
      <c r="CK34" s="524">
        <f xml:space="preserve"> AVERAGE('FS Sem'!CK$48, CK51)</f>
        <v>0</v>
      </c>
      <c r="CL34" s="524">
        <f xml:space="preserve"> AVERAGE('FS Sem'!CL$48, CL51)</f>
        <v>0</v>
      </c>
      <c r="CM34" s="524">
        <f xml:space="preserve"> AVERAGE('FS Sem'!CM$48, CM51)</f>
        <v>0</v>
      </c>
      <c r="CN34" s="524">
        <f xml:space="preserve"> AVERAGE('FS Sem'!CN$48, CN51)</f>
        <v>0</v>
      </c>
      <c r="CO34" s="524">
        <f xml:space="preserve"> AVERAGE('FS Sem'!CO$48, CO51)</f>
        <v>0</v>
      </c>
      <c r="CP34" s="524">
        <f xml:space="preserve"> AVERAGE('FS Sem'!CP$48, CP51)</f>
        <v>0</v>
      </c>
      <c r="CQ34" s="524">
        <f xml:space="preserve"> AVERAGE('FS Sem'!CQ$48, CQ51)</f>
        <v>0</v>
      </c>
      <c r="CR34" s="524">
        <f xml:space="preserve"> AVERAGE('FS Sem'!CR$48, CR51)</f>
        <v>0</v>
      </c>
      <c r="CS34" s="524">
        <f xml:space="preserve"> AVERAGE('FS Sem'!CS$48, CS51)</f>
        <v>0</v>
      </c>
      <c r="CT34" s="524">
        <f xml:space="preserve"> AVERAGE('FS Sem'!CT$48, CT51)</f>
        <v>0</v>
      </c>
      <c r="CU34" s="524">
        <f xml:space="preserve"> AVERAGE('FS Sem'!CU$48, CU51)</f>
        <v>0</v>
      </c>
      <c r="CV34" s="524">
        <f xml:space="preserve"> AVERAGE('FS Sem'!CV$48, CV51)</f>
        <v>0</v>
      </c>
      <c r="CW34" s="524">
        <f xml:space="preserve"> AVERAGE('FS Sem'!CW$48, CW51)</f>
        <v>0</v>
      </c>
      <c r="CX34" s="524">
        <f xml:space="preserve"> AVERAGE('FS Sem'!CX$48, CX51)</f>
        <v>0</v>
      </c>
      <c r="CY34" s="524">
        <f xml:space="preserve"> AVERAGE('FS Sem'!CY$48, CY51)</f>
        <v>0</v>
      </c>
      <c r="CZ34" s="524">
        <f xml:space="preserve"> AVERAGE('FS Sem'!CZ$48, CZ51)</f>
        <v>0</v>
      </c>
      <c r="DA34" s="524">
        <f xml:space="preserve"> AVERAGE('FS Sem'!DA$48, DA51)</f>
        <v>0</v>
      </c>
      <c r="DB34" s="524">
        <f xml:space="preserve"> AVERAGE('FS Sem'!DB$48, DB51)</f>
        <v>0</v>
      </c>
      <c r="DC34" s="524">
        <f xml:space="preserve"> AVERAGE('FS Sem'!DC$48, DC51)</f>
        <v>0</v>
      </c>
      <c r="DD34" s="524">
        <f xml:space="preserve"> AVERAGE('FS Sem'!DD$48, DD51)</f>
        <v>0</v>
      </c>
      <c r="DE34" s="524">
        <f xml:space="preserve"> AVERAGE('FS Sem'!DE$48, DE51)</f>
        <v>0</v>
      </c>
      <c r="DF34" s="524">
        <f xml:space="preserve"> AVERAGE('FS Sem'!DF$48, DF51)</f>
        <v>0</v>
      </c>
      <c r="DG34" s="524">
        <f xml:space="preserve"> AVERAGE('FS Sem'!DG$48, DG51)</f>
        <v>0</v>
      </c>
      <c r="DH34" s="524">
        <f xml:space="preserve"> AVERAGE('FS Sem'!DH$48, DH51)</f>
        <v>0</v>
      </c>
      <c r="DI34" s="524">
        <f xml:space="preserve"> AVERAGE('FS Sem'!DI$48, DI51)</f>
        <v>0</v>
      </c>
      <c r="DJ34" s="524">
        <f xml:space="preserve"> AVERAGE('FS Sem'!DJ$48, DJ51)</f>
        <v>0</v>
      </c>
      <c r="DK34" s="524">
        <f xml:space="preserve"> AVERAGE('FS Sem'!DK$48, DK51)</f>
        <v>0</v>
      </c>
      <c r="DL34" s="524">
        <f xml:space="preserve"> AVERAGE('FS Sem'!DL$48, DL51)</f>
        <v>0</v>
      </c>
      <c r="DM34" s="524">
        <f xml:space="preserve"> AVERAGE('FS Sem'!DM$48, DM51)</f>
        <v>0</v>
      </c>
      <c r="DN34" s="524">
        <f xml:space="preserve"> AVERAGE('FS Sem'!DN$48, DN51)</f>
        <v>0</v>
      </c>
      <c r="DO34" s="146">
        <f xml:space="preserve"> AVERAGE('FS Sem'!DO$48, DO51)</f>
        <v>0</v>
      </c>
      <c r="DP34" s="524">
        <f xml:space="preserve"> AVERAGE('FS Sem'!DP$48, DP51)</f>
        <v>0</v>
      </c>
      <c r="DQ34" s="524">
        <f xml:space="preserve"> AVERAGE('FS Sem'!DQ$48, DQ51)</f>
        <v>0</v>
      </c>
      <c r="DR34" s="524">
        <f xml:space="preserve"> AVERAGE('FS Sem'!DR$48, DR51)</f>
        <v>0</v>
      </c>
      <c r="DS34" s="524">
        <f xml:space="preserve"> AVERAGE('FS Sem'!DS$48, DS51)</f>
        <v>0</v>
      </c>
      <c r="DT34" s="524">
        <f xml:space="preserve"> AVERAGE('FS Sem'!DT$48, DT51)</f>
        <v>0</v>
      </c>
      <c r="DU34" s="524">
        <f xml:space="preserve"> AVERAGE('FS Sem'!DU$48, DU51)</f>
        <v>0</v>
      </c>
      <c r="DV34" s="524">
        <f xml:space="preserve"> AVERAGE('FS Sem'!DV$48, DV51)</f>
        <v>0</v>
      </c>
      <c r="DW34" s="524">
        <f xml:space="preserve"> AVERAGE('FS Sem'!DW$48, DW51)</f>
        <v>0</v>
      </c>
      <c r="DX34" s="524">
        <f xml:space="preserve"> AVERAGE('FS Sem'!DX$48, DX51)</f>
        <v>0</v>
      </c>
      <c r="DY34" s="524">
        <f xml:space="preserve"> AVERAGE('FS Sem'!DY$48, DY51)</f>
        <v>0</v>
      </c>
      <c r="DZ34" s="524">
        <f xml:space="preserve"> AVERAGE('FS Sem'!DZ$48, DZ51)</f>
        <v>0</v>
      </c>
      <c r="EA34" s="524">
        <f xml:space="preserve"> AVERAGE('FS Sem'!EA$48, EA51)</f>
        <v>0</v>
      </c>
      <c r="EB34" s="524">
        <f xml:space="preserve"> AVERAGE('FS Sem'!EB$48, EB51)</f>
        <v>0</v>
      </c>
      <c r="EC34" s="524">
        <f xml:space="preserve"> AVERAGE('FS Sem'!EC$48, EC51)</f>
        <v>0</v>
      </c>
      <c r="ED34" s="524">
        <f xml:space="preserve"> AVERAGE('FS Sem'!ED$48, ED51)</f>
        <v>0</v>
      </c>
      <c r="EE34" s="524">
        <f xml:space="preserve"> AVERAGE('FS Sem'!EE$48, EE51)</f>
        <v>0</v>
      </c>
      <c r="EF34" s="524">
        <f xml:space="preserve"> AVERAGE('FS Sem'!EF$48, EF51)</f>
        <v>0</v>
      </c>
      <c r="EG34" s="524">
        <f xml:space="preserve"> AVERAGE('FS Sem'!EG$48, EG51)</f>
        <v>0</v>
      </c>
      <c r="EH34" s="524">
        <f xml:space="preserve"> AVERAGE('FS Sem'!EH$48, EH51)</f>
        <v>0</v>
      </c>
      <c r="EI34" s="524">
        <f xml:space="preserve"> AVERAGE('FS Sem'!EI$48, EI51)</f>
        <v>0</v>
      </c>
      <c r="EJ34" s="524">
        <f xml:space="preserve"> AVERAGE('FS Sem'!EJ$48, EJ51)</f>
        <v>0</v>
      </c>
      <c r="EK34" s="524">
        <f xml:space="preserve"> AVERAGE('FS Sem'!EK$48, EK51)</f>
        <v>0</v>
      </c>
      <c r="EL34" s="524">
        <f xml:space="preserve"> AVERAGE('FS Sem'!EL$48, EL51)</f>
        <v>0</v>
      </c>
      <c r="EM34" s="524">
        <f xml:space="preserve"> AVERAGE('FS Sem'!EM$48, EM51)</f>
        <v>0</v>
      </c>
      <c r="EN34" s="524">
        <f xml:space="preserve"> AVERAGE('FS Sem'!EN$48, EN51)</f>
        <v>0</v>
      </c>
      <c r="EO34" s="524">
        <f xml:space="preserve"> AVERAGE('FS Sem'!EO$48, EO51)</f>
        <v>0</v>
      </c>
      <c r="EP34" s="524">
        <f xml:space="preserve"> AVERAGE('FS Sem'!EP$48, EP51)</f>
        <v>0</v>
      </c>
      <c r="EQ34" s="524">
        <f xml:space="preserve"> AVERAGE('FS Sem'!EQ$48, EQ51)</f>
        <v>0</v>
      </c>
      <c r="ER34" s="524">
        <f xml:space="preserve"> AVERAGE('FS Sem'!ER$48, ER51)</f>
        <v>0</v>
      </c>
      <c r="ES34" s="524">
        <f xml:space="preserve"> AVERAGE('FS Sem'!ES$48, ES51)</f>
        <v>0</v>
      </c>
      <c r="ET34" s="524">
        <f xml:space="preserve"> AVERAGE('FS Sem'!ET$48, ET51)</f>
        <v>0</v>
      </c>
      <c r="EU34" s="524">
        <f xml:space="preserve"> AVERAGE('FS Sem'!EU$48, EU51)</f>
        <v>0</v>
      </c>
      <c r="EV34" s="524">
        <f xml:space="preserve"> AVERAGE('FS Sem'!EV$48, EV51)</f>
        <v>0</v>
      </c>
      <c r="EW34" s="524">
        <f xml:space="preserve"> AVERAGE('FS Sem'!EW$48, EW51)</f>
        <v>0</v>
      </c>
      <c r="EX34" s="524">
        <f xml:space="preserve"> AVERAGE('FS Sem'!EX$48, EX51)</f>
        <v>0</v>
      </c>
      <c r="EY34" s="524">
        <f xml:space="preserve"> AVERAGE('FS Sem'!EY$48, EY51)</f>
        <v>0</v>
      </c>
      <c r="EZ34" s="524">
        <f xml:space="preserve"> AVERAGE('FS Sem'!EZ$48, EZ51)</f>
        <v>0</v>
      </c>
      <c r="FA34" s="524">
        <f xml:space="preserve"> AVERAGE('FS Sem'!FA$48, FA51)</f>
        <v>0</v>
      </c>
      <c r="FB34" s="524">
        <f xml:space="preserve"> AVERAGE('FS Sem'!FB$48, FB51)</f>
        <v>0</v>
      </c>
      <c r="FC34" s="524">
        <f xml:space="preserve"> AVERAGE('FS Sem'!FC$48, FC51)</f>
        <v>0</v>
      </c>
      <c r="FD34" s="524">
        <f xml:space="preserve"> AVERAGE('FS Sem'!FD$48, FD51)</f>
        <v>0</v>
      </c>
      <c r="FE34" s="524">
        <f xml:space="preserve"> AVERAGE('FS Sem'!FE$48, FE51)</f>
        <v>0</v>
      </c>
      <c r="FF34" s="524">
        <f xml:space="preserve"> AVERAGE('FS Sem'!FF$48, FF51)</f>
        <v>0</v>
      </c>
      <c r="FG34" s="524">
        <f xml:space="preserve"> AVERAGE('FS Sem'!FG$48, FG51)</f>
        <v>0</v>
      </c>
      <c r="FH34" s="524">
        <f xml:space="preserve"> AVERAGE('FS Sem'!FH$48, FH51)</f>
        <v>0</v>
      </c>
      <c r="FI34" s="524">
        <f xml:space="preserve"> AVERAGE('FS Sem'!FI$48, FI51)</f>
        <v>0</v>
      </c>
      <c r="FJ34" s="524">
        <f xml:space="preserve"> AVERAGE('FS Sem'!FJ$48, FJ51)</f>
        <v>0</v>
      </c>
      <c r="FK34" s="524">
        <f xml:space="preserve"> AVERAGE('FS Sem'!FK$48, FK51)</f>
        <v>0</v>
      </c>
      <c r="FL34" s="524">
        <f xml:space="preserve"> AVERAGE('FS Sem'!FL$48, FL51)</f>
        <v>0</v>
      </c>
      <c r="FM34" s="524">
        <f xml:space="preserve"> AVERAGE('FS Sem'!FM$48, FM51)</f>
        <v>0</v>
      </c>
      <c r="FN34" s="524">
        <f xml:space="preserve"> AVERAGE('FS Sem'!FN$48, FN51)</f>
        <v>0</v>
      </c>
      <c r="FO34" s="524">
        <f xml:space="preserve"> AVERAGE('FS Sem'!FO$48, FO51)</f>
        <v>0</v>
      </c>
      <c r="FP34" s="524">
        <f xml:space="preserve"> AVERAGE('FS Sem'!FP$48, FP51)</f>
        <v>0</v>
      </c>
      <c r="FQ34" s="524">
        <f xml:space="preserve"> AVERAGE('FS Sem'!FQ$48, FQ51)</f>
        <v>0</v>
      </c>
      <c r="FR34" s="524">
        <f xml:space="preserve"> AVERAGE('FS Sem'!FR$48, FR51)</f>
        <v>0</v>
      </c>
      <c r="FS34" s="524">
        <f xml:space="preserve"> AVERAGE('FS Sem'!FS$48, FS51)</f>
        <v>0</v>
      </c>
      <c r="FT34" s="524">
        <f xml:space="preserve"> AVERAGE('FS Sem'!FT$48, FT51)</f>
        <v>0</v>
      </c>
      <c r="FU34" s="524">
        <f xml:space="preserve"> AVERAGE('FS Sem'!FU$48, FU51)</f>
        <v>0</v>
      </c>
      <c r="FV34" s="524">
        <f xml:space="preserve"> AVERAGE('FS Sem'!FV$48, FV51)</f>
        <v>0</v>
      </c>
      <c r="FW34" s="524">
        <f xml:space="preserve"> AVERAGE('FS Sem'!FW$48, FW51)</f>
        <v>0</v>
      </c>
      <c r="FX34" s="524">
        <f xml:space="preserve"> AVERAGE('FS Sem'!FX$48, FX51)</f>
        <v>0</v>
      </c>
      <c r="FY34" s="524">
        <f xml:space="preserve"> AVERAGE('FS Sem'!FY$48, FY51)</f>
        <v>0</v>
      </c>
      <c r="FZ34" s="524">
        <f xml:space="preserve"> AVERAGE('FS Sem'!FZ$48, FZ51)</f>
        <v>0</v>
      </c>
      <c r="GA34" s="524">
        <f xml:space="preserve"> AVERAGE('FS Sem'!GA$48, GA51)</f>
        <v>0</v>
      </c>
      <c r="GB34" s="524">
        <f xml:space="preserve"> AVERAGE('FS Sem'!GB$48, GB51)</f>
        <v>0</v>
      </c>
      <c r="GC34" s="524">
        <f xml:space="preserve"> AVERAGE('FS Sem'!GC$48, GC51)</f>
        <v>0</v>
      </c>
      <c r="GD34" s="524">
        <f xml:space="preserve"> AVERAGE('FS Sem'!GD$48, GD51)</f>
        <v>0</v>
      </c>
      <c r="GE34" s="524">
        <f xml:space="preserve"> AVERAGE('FS Sem'!GE$48, GE51)</f>
        <v>0</v>
      </c>
      <c r="GF34" s="524">
        <f xml:space="preserve"> AVERAGE('FS Sem'!GF$48, GF51)</f>
        <v>0</v>
      </c>
      <c r="GG34" s="524">
        <f xml:space="preserve"> AVERAGE('FS Sem'!GG$48, GG51)</f>
        <v>0</v>
      </c>
      <c r="GH34" s="524">
        <f xml:space="preserve"> AVERAGE('FS Sem'!GH$48, GH51)</f>
        <v>0</v>
      </c>
      <c r="GI34" s="524">
        <f xml:space="preserve"> AVERAGE('FS Sem'!GI$48, GI51)</f>
        <v>0</v>
      </c>
      <c r="GJ34" s="524">
        <f xml:space="preserve"> AVERAGE('FS Sem'!GJ$48, GJ51)</f>
        <v>0</v>
      </c>
    </row>
    <row r="35" spans="1:192" s="526" customFormat="1" x14ac:dyDescent="0.25">
      <c r="A35" s="227"/>
      <c r="B35" s="227"/>
      <c r="C35" s="228"/>
      <c r="D35" s="229"/>
      <c r="E35" s="230"/>
      <c r="F35" s="230"/>
      <c r="G35" s="230"/>
      <c r="H35" s="230"/>
      <c r="I35" s="231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  <c r="BH35" s="230"/>
      <c r="BI35" s="230"/>
      <c r="BJ35" s="230"/>
      <c r="BK35" s="230"/>
      <c r="BL35" s="230"/>
      <c r="BM35" s="230"/>
      <c r="BN35" s="230"/>
      <c r="BO35" s="230"/>
      <c r="BP35" s="230"/>
      <c r="BQ35" s="230"/>
      <c r="BR35" s="230"/>
      <c r="BS35" s="230"/>
      <c r="BT35" s="230"/>
      <c r="BU35" s="230"/>
      <c r="BV35" s="230"/>
      <c r="BW35" s="230"/>
      <c r="BX35" s="230"/>
      <c r="BY35" s="230"/>
      <c r="BZ35" s="230"/>
      <c r="CA35" s="230"/>
      <c r="CB35" s="230"/>
      <c r="CC35" s="230"/>
      <c r="CD35" s="230"/>
      <c r="CE35" s="230"/>
      <c r="CF35" s="230"/>
      <c r="CG35" s="230"/>
      <c r="CH35" s="230"/>
      <c r="CI35" s="230"/>
      <c r="CJ35" s="230"/>
      <c r="CK35" s="230"/>
      <c r="CL35" s="230"/>
      <c r="CM35" s="230"/>
      <c r="CN35" s="230"/>
      <c r="CO35" s="230"/>
      <c r="CP35" s="230"/>
      <c r="CQ35" s="230"/>
      <c r="CR35" s="230"/>
      <c r="CS35" s="230"/>
      <c r="CT35" s="230"/>
      <c r="CU35" s="230"/>
      <c r="CV35" s="230"/>
      <c r="CW35" s="230"/>
      <c r="CX35" s="230"/>
      <c r="CY35" s="230"/>
      <c r="CZ35" s="230"/>
      <c r="DA35" s="230"/>
      <c r="DB35" s="230"/>
      <c r="DC35" s="230"/>
      <c r="DD35" s="230"/>
      <c r="DE35" s="230"/>
      <c r="DF35" s="230"/>
      <c r="DG35" s="230"/>
      <c r="DH35" s="230"/>
      <c r="DI35" s="230"/>
      <c r="DJ35" s="230"/>
      <c r="DK35" s="230"/>
      <c r="DL35" s="230"/>
      <c r="DM35" s="230"/>
      <c r="DN35" s="230"/>
      <c r="DO35" s="230"/>
      <c r="DP35" s="230"/>
      <c r="DQ35" s="230"/>
      <c r="DR35" s="230"/>
      <c r="DS35" s="230"/>
      <c r="DT35" s="230"/>
      <c r="DU35" s="230"/>
      <c r="DV35" s="230"/>
      <c r="DW35" s="230"/>
      <c r="DX35" s="230"/>
      <c r="DY35" s="230"/>
      <c r="DZ35" s="230"/>
      <c r="EA35" s="230"/>
      <c r="EB35" s="230"/>
      <c r="EC35" s="230"/>
      <c r="ED35" s="230"/>
      <c r="EE35" s="230"/>
      <c r="EF35" s="230"/>
      <c r="EG35" s="230"/>
      <c r="EH35" s="230"/>
      <c r="EI35" s="230"/>
      <c r="EJ35" s="230"/>
      <c r="EK35" s="230"/>
      <c r="EL35" s="230"/>
      <c r="EM35" s="230"/>
      <c r="EN35" s="230"/>
      <c r="EO35" s="230"/>
      <c r="EP35" s="230"/>
      <c r="EQ35" s="230"/>
      <c r="ER35" s="230"/>
      <c r="ES35" s="230"/>
      <c r="ET35" s="230"/>
      <c r="EU35" s="230"/>
      <c r="EV35" s="230"/>
      <c r="EW35" s="230"/>
      <c r="EX35" s="230"/>
      <c r="EY35" s="230"/>
      <c r="EZ35" s="230"/>
      <c r="FA35" s="230"/>
      <c r="FB35" s="230"/>
      <c r="FC35" s="230"/>
      <c r="FD35" s="230"/>
      <c r="FE35" s="230"/>
      <c r="FF35" s="230"/>
      <c r="FG35" s="230"/>
      <c r="FH35" s="230"/>
      <c r="FI35" s="230"/>
      <c r="FJ35" s="230"/>
      <c r="FK35" s="230"/>
      <c r="FL35" s="230"/>
      <c r="FM35" s="230"/>
      <c r="FN35" s="230"/>
      <c r="FO35" s="230"/>
      <c r="FP35" s="230"/>
      <c r="FQ35" s="230"/>
      <c r="FR35" s="230"/>
      <c r="FS35" s="230"/>
      <c r="FT35" s="230"/>
      <c r="FU35" s="230"/>
      <c r="FV35" s="230"/>
      <c r="FW35" s="230"/>
      <c r="FX35" s="230"/>
      <c r="FY35" s="230"/>
      <c r="FZ35" s="230"/>
      <c r="GA35" s="230"/>
      <c r="GB35" s="230"/>
      <c r="GC35" s="230"/>
      <c r="GD35" s="230"/>
      <c r="GE35" s="230"/>
      <c r="GF35" s="230"/>
      <c r="GG35" s="230"/>
      <c r="GH35" s="230"/>
      <c r="GI35" s="230"/>
      <c r="GJ35" s="230"/>
    </row>
    <row r="38" spans="1:192" x14ac:dyDescent="0.25">
      <c r="A38" s="15" t="s">
        <v>385</v>
      </c>
    </row>
    <row r="40" spans="1:192" s="532" customFormat="1" x14ac:dyDescent="0.25">
      <c r="A40" s="527"/>
      <c r="B40" s="527" t="s">
        <v>390</v>
      </c>
      <c r="C40" s="528"/>
      <c r="D40" s="529"/>
      <c r="E40" s="530"/>
      <c r="F40" s="530"/>
      <c r="G40" s="530"/>
      <c r="H40" s="530"/>
      <c r="I40" s="531"/>
      <c r="J40" s="530"/>
      <c r="K40" s="530"/>
      <c r="L40" s="530"/>
      <c r="M40" s="530"/>
      <c r="N40" s="530"/>
      <c r="O40" s="530"/>
      <c r="P40" s="530"/>
      <c r="Q40" s="530"/>
      <c r="R40" s="530"/>
      <c r="S40" s="530"/>
      <c r="T40" s="530"/>
      <c r="U40" s="530"/>
      <c r="V40" s="530"/>
      <c r="W40" s="530"/>
      <c r="X40" s="530"/>
      <c r="Y40" s="530"/>
      <c r="Z40" s="530"/>
      <c r="AA40" s="530"/>
      <c r="AB40" s="530"/>
      <c r="AC40" s="530"/>
      <c r="AD40" s="530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0"/>
      <c r="BL40" s="530"/>
      <c r="BM40" s="530"/>
      <c r="BN40" s="530"/>
      <c r="BO40" s="530"/>
      <c r="BP40" s="530"/>
      <c r="BQ40" s="530"/>
      <c r="BR40" s="530"/>
      <c r="BS40" s="530"/>
      <c r="BT40" s="530"/>
      <c r="BU40" s="530"/>
      <c r="BV40" s="530"/>
      <c r="BW40" s="530"/>
      <c r="BX40" s="530"/>
      <c r="BY40" s="530"/>
      <c r="BZ40" s="530"/>
      <c r="CA40" s="530"/>
      <c r="CB40" s="530"/>
      <c r="CC40" s="530"/>
      <c r="CD40" s="530"/>
      <c r="CE40" s="530"/>
      <c r="CF40" s="530"/>
      <c r="CG40" s="530"/>
      <c r="CH40" s="530"/>
      <c r="CI40" s="530"/>
      <c r="CJ40" s="530"/>
      <c r="CK40" s="530"/>
      <c r="CL40" s="530"/>
      <c r="CM40" s="530"/>
      <c r="CN40" s="530"/>
      <c r="CO40" s="530"/>
      <c r="CP40" s="530"/>
      <c r="CQ40" s="530"/>
      <c r="CR40" s="530"/>
      <c r="CS40" s="530"/>
      <c r="CT40" s="530"/>
      <c r="CU40" s="530"/>
      <c r="CV40" s="530"/>
      <c r="CW40" s="530"/>
      <c r="CX40" s="530"/>
      <c r="CY40" s="530"/>
      <c r="CZ40" s="530"/>
      <c r="DA40" s="530"/>
      <c r="DB40" s="530"/>
      <c r="DC40" s="530"/>
      <c r="DD40" s="530"/>
      <c r="DE40" s="530"/>
      <c r="DF40" s="530"/>
      <c r="DG40" s="530"/>
      <c r="DH40" s="530"/>
      <c r="DI40" s="530"/>
      <c r="DJ40" s="530"/>
      <c r="DK40" s="530"/>
      <c r="DL40" s="530"/>
      <c r="DM40" s="530"/>
      <c r="DN40" s="530"/>
      <c r="DO40" s="530"/>
      <c r="DP40" s="530"/>
      <c r="DQ40" s="530"/>
      <c r="DR40" s="530"/>
      <c r="DS40" s="530"/>
      <c r="DT40" s="530"/>
      <c r="DU40" s="530"/>
      <c r="DV40" s="530"/>
      <c r="DW40" s="530"/>
      <c r="DX40" s="530"/>
      <c r="DY40" s="530"/>
      <c r="DZ40" s="530"/>
      <c r="EA40" s="530"/>
      <c r="EB40" s="530"/>
      <c r="EC40" s="530"/>
      <c r="ED40" s="530"/>
      <c r="EE40" s="530"/>
      <c r="EF40" s="530"/>
      <c r="EG40" s="530"/>
      <c r="EH40" s="530"/>
      <c r="EI40" s="530"/>
      <c r="EJ40" s="530"/>
      <c r="EK40" s="530"/>
      <c r="EL40" s="530"/>
      <c r="EM40" s="530"/>
      <c r="EN40" s="530"/>
      <c r="EO40" s="530"/>
      <c r="EP40" s="530"/>
      <c r="EQ40" s="530"/>
      <c r="ER40" s="530"/>
      <c r="ES40" s="530"/>
      <c r="ET40" s="530"/>
      <c r="EU40" s="530"/>
      <c r="EV40" s="530"/>
      <c r="EW40" s="530"/>
      <c r="EX40" s="530"/>
      <c r="EY40" s="530"/>
      <c r="EZ40" s="530"/>
      <c r="FA40" s="530"/>
      <c r="FB40" s="530"/>
      <c r="FC40" s="530"/>
      <c r="FD40" s="530"/>
      <c r="FE40" s="530"/>
      <c r="FF40" s="530"/>
      <c r="FG40" s="530"/>
      <c r="FH40" s="530"/>
      <c r="FI40" s="530"/>
      <c r="FJ40" s="530"/>
      <c r="FK40" s="530"/>
      <c r="FL40" s="530"/>
      <c r="FM40" s="530"/>
      <c r="FN40" s="530"/>
      <c r="FO40" s="530"/>
      <c r="FP40" s="530"/>
      <c r="FQ40" s="530"/>
      <c r="FR40" s="530"/>
      <c r="FS40" s="530"/>
      <c r="FT40" s="530"/>
      <c r="FU40" s="530"/>
      <c r="FV40" s="530"/>
      <c r="FW40" s="530"/>
      <c r="FX40" s="530"/>
      <c r="FY40" s="530"/>
      <c r="FZ40" s="530"/>
      <c r="GA40" s="530"/>
      <c r="GB40" s="530"/>
      <c r="GC40" s="530"/>
      <c r="GD40" s="530"/>
      <c r="GE40" s="530"/>
      <c r="GF40" s="530"/>
      <c r="GG40" s="530"/>
      <c r="GH40" s="530"/>
      <c r="GI40" s="530"/>
      <c r="GJ40" s="530"/>
    </row>
    <row r="41" spans="1:192" s="339" customFormat="1" x14ac:dyDescent="0.25">
      <c r="A41" s="242"/>
      <c r="B41" s="242"/>
      <c r="C41" s="243"/>
      <c r="D41" s="244"/>
      <c r="E41" s="533" t="s">
        <v>123</v>
      </c>
      <c r="F41" s="579">
        <f>J41</f>
        <v>4.1616055956732859E-2</v>
      </c>
      <c r="G41" s="533" t="s">
        <v>122</v>
      </c>
      <c r="H41" s="533"/>
      <c r="I41" s="286"/>
      <c r="J41" s="580">
        <v>4.1616055956732859E-2</v>
      </c>
      <c r="K41" s="533"/>
      <c r="L41" s="533"/>
      <c r="M41" s="533"/>
      <c r="N41" s="533"/>
      <c r="O41" s="533"/>
      <c r="P41" s="533"/>
      <c r="Q41" s="533"/>
      <c r="R41" s="533"/>
      <c r="S41" s="533"/>
      <c r="T41" s="533"/>
      <c r="U41" s="533"/>
      <c r="V41" s="533"/>
      <c r="W41" s="533"/>
      <c r="X41" s="533"/>
      <c r="Y41" s="533"/>
      <c r="Z41" s="533"/>
      <c r="AA41" s="533"/>
      <c r="AB41" s="533"/>
      <c r="AC41" s="533"/>
      <c r="AD41" s="533"/>
      <c r="AE41" s="533"/>
      <c r="AF41" s="533"/>
      <c r="AG41" s="533"/>
      <c r="AH41" s="533"/>
      <c r="AI41" s="533"/>
      <c r="AJ41" s="533"/>
      <c r="AK41" s="533"/>
      <c r="AL41" s="533"/>
      <c r="AM41" s="533"/>
      <c r="AN41" s="533"/>
      <c r="AO41" s="533"/>
      <c r="AP41" s="533"/>
      <c r="AQ41" s="533"/>
      <c r="AR41" s="533"/>
      <c r="AS41" s="533"/>
      <c r="AT41" s="533"/>
      <c r="AU41" s="533"/>
      <c r="AV41" s="533"/>
      <c r="AW41" s="533"/>
      <c r="AX41" s="533"/>
      <c r="AY41" s="533"/>
      <c r="AZ41" s="533"/>
      <c r="BA41" s="533"/>
      <c r="BB41" s="533"/>
      <c r="BC41" s="533"/>
      <c r="BD41" s="533"/>
      <c r="BE41" s="533"/>
      <c r="BF41" s="533"/>
      <c r="BG41" s="533"/>
      <c r="BH41" s="533"/>
      <c r="BI41" s="533"/>
      <c r="BJ41" s="533"/>
      <c r="BK41" s="533"/>
      <c r="BL41" s="533"/>
      <c r="BM41" s="533"/>
      <c r="BN41" s="533"/>
      <c r="BO41" s="533"/>
      <c r="BP41" s="533"/>
      <c r="BQ41" s="533"/>
      <c r="BR41" s="533"/>
      <c r="BS41" s="533"/>
      <c r="BT41" s="533"/>
      <c r="BU41" s="533"/>
      <c r="BV41" s="533"/>
      <c r="BW41" s="533"/>
      <c r="BX41" s="533"/>
      <c r="BY41" s="533"/>
      <c r="BZ41" s="533"/>
      <c r="CA41" s="533"/>
      <c r="CB41" s="533"/>
      <c r="CC41" s="533"/>
      <c r="CD41" s="533"/>
      <c r="CE41" s="533"/>
      <c r="CF41" s="533"/>
      <c r="CG41" s="533"/>
      <c r="CH41" s="533"/>
      <c r="CI41" s="533"/>
      <c r="CJ41" s="533"/>
      <c r="CK41" s="533"/>
      <c r="CL41" s="533"/>
      <c r="CM41" s="533"/>
      <c r="CN41" s="533"/>
      <c r="CO41" s="533"/>
      <c r="CP41" s="533"/>
      <c r="CQ41" s="533"/>
      <c r="CR41" s="533"/>
      <c r="CS41" s="533"/>
      <c r="CT41" s="533"/>
      <c r="CU41" s="533"/>
      <c r="CV41" s="533"/>
      <c r="CW41" s="533"/>
      <c r="CX41" s="533"/>
      <c r="CY41" s="533"/>
      <c r="CZ41" s="533"/>
      <c r="DA41" s="533"/>
      <c r="DB41" s="533"/>
      <c r="DC41" s="533"/>
      <c r="DD41" s="533"/>
      <c r="DE41" s="533"/>
      <c r="DF41" s="533"/>
      <c r="DG41" s="533"/>
      <c r="DH41" s="533"/>
      <c r="DI41" s="533"/>
      <c r="DJ41" s="533"/>
      <c r="DK41" s="533"/>
      <c r="DL41" s="533"/>
      <c r="DM41" s="533"/>
      <c r="DN41" s="533"/>
      <c r="DO41" s="533"/>
      <c r="DP41" s="533"/>
      <c r="DQ41" s="533"/>
      <c r="DR41" s="533"/>
      <c r="DS41" s="533"/>
      <c r="DT41" s="533"/>
      <c r="DU41" s="533"/>
      <c r="DV41" s="533"/>
      <c r="DW41" s="533"/>
      <c r="DX41" s="533"/>
      <c r="DY41" s="533"/>
      <c r="DZ41" s="533"/>
      <c r="EA41" s="533"/>
      <c r="EB41" s="533"/>
      <c r="EC41" s="533"/>
      <c r="ED41" s="533"/>
      <c r="EE41" s="533"/>
      <c r="EF41" s="533"/>
      <c r="EG41" s="533"/>
      <c r="EH41" s="533"/>
      <c r="EI41" s="533"/>
      <c r="EJ41" s="533"/>
      <c r="EK41" s="533"/>
      <c r="EL41" s="533"/>
      <c r="EM41" s="533"/>
      <c r="EN41" s="533"/>
      <c r="EO41" s="533"/>
      <c r="EP41" s="533"/>
      <c r="EQ41" s="533"/>
      <c r="ER41" s="533"/>
      <c r="ES41" s="533"/>
      <c r="ET41" s="533"/>
      <c r="EU41" s="533"/>
      <c r="EV41" s="533"/>
      <c r="EW41" s="533"/>
      <c r="EX41" s="533"/>
      <c r="EY41" s="533"/>
      <c r="EZ41" s="533"/>
      <c r="FA41" s="533"/>
      <c r="FB41" s="533"/>
      <c r="FC41" s="533"/>
      <c r="FD41" s="533"/>
      <c r="FE41" s="533"/>
      <c r="FF41" s="533"/>
      <c r="FG41" s="533"/>
      <c r="FH41" s="533"/>
      <c r="FI41" s="533"/>
      <c r="FJ41" s="533"/>
      <c r="FK41" s="533"/>
      <c r="FL41" s="533"/>
      <c r="FM41" s="533"/>
      <c r="FN41" s="533"/>
      <c r="FO41" s="533"/>
      <c r="FP41" s="533"/>
      <c r="FQ41" s="533"/>
      <c r="FR41" s="533"/>
      <c r="FS41" s="533"/>
      <c r="FT41" s="533"/>
      <c r="FU41" s="533"/>
      <c r="FV41" s="533"/>
      <c r="FW41" s="533"/>
      <c r="FX41" s="533"/>
      <c r="FY41" s="533"/>
      <c r="FZ41" s="533"/>
      <c r="GA41" s="533"/>
      <c r="GB41" s="533"/>
      <c r="GC41" s="533"/>
      <c r="GD41" s="533"/>
      <c r="GE41" s="533"/>
      <c r="GF41" s="533"/>
      <c r="GG41" s="533"/>
      <c r="GH41" s="533"/>
      <c r="GI41" s="533"/>
      <c r="GJ41" s="533"/>
    </row>
    <row r="42" spans="1:192" s="339" customFormat="1" x14ac:dyDescent="0.25">
      <c r="A42" s="439"/>
      <c r="B42" s="439"/>
      <c r="C42" s="440"/>
      <c r="D42" s="195"/>
      <c r="E42" s="339" t="s">
        <v>571</v>
      </c>
      <c r="F42" s="339">
        <f t="shared" ref="F42:F43" si="0">J42</f>
        <v>93184.917795595131</v>
      </c>
      <c r="G42" s="339" t="s">
        <v>107</v>
      </c>
      <c r="I42" s="195"/>
      <c r="J42" s="693">
        <v>93184.917795595131</v>
      </c>
    </row>
    <row r="43" spans="1:192" s="339" customFormat="1" x14ac:dyDescent="0.25">
      <c r="A43" s="242"/>
      <c r="B43" s="242"/>
      <c r="C43" s="243"/>
      <c r="D43" s="244"/>
      <c r="E43" s="533" t="s">
        <v>584</v>
      </c>
      <c r="F43" s="339">
        <f t="shared" si="0"/>
        <v>0</v>
      </c>
      <c r="G43" s="533" t="s">
        <v>107</v>
      </c>
      <c r="H43" s="533"/>
      <c r="I43" s="286"/>
      <c r="J43" s="693">
        <v>0</v>
      </c>
      <c r="K43" s="533"/>
      <c r="L43" s="533"/>
      <c r="M43" s="533"/>
      <c r="N43" s="533"/>
      <c r="O43" s="533"/>
      <c r="P43" s="533"/>
      <c r="Q43" s="533"/>
      <c r="R43" s="533"/>
      <c r="S43" s="533"/>
      <c r="T43" s="533"/>
      <c r="U43" s="533"/>
      <c r="V43" s="533"/>
      <c r="W43" s="533"/>
      <c r="X43" s="533"/>
      <c r="Y43" s="533"/>
      <c r="Z43" s="533"/>
      <c r="AA43" s="533"/>
      <c r="AB43" s="533"/>
      <c r="AC43" s="533"/>
      <c r="AD43" s="533"/>
      <c r="AE43" s="533"/>
      <c r="AF43" s="533"/>
      <c r="AG43" s="533"/>
      <c r="AH43" s="533"/>
      <c r="AI43" s="533"/>
      <c r="AJ43" s="533"/>
      <c r="AK43" s="533"/>
      <c r="AL43" s="533"/>
      <c r="AM43" s="533"/>
      <c r="AN43" s="533"/>
      <c r="AO43" s="533"/>
      <c r="AP43" s="533"/>
      <c r="AQ43" s="533"/>
      <c r="AR43" s="533"/>
      <c r="AS43" s="533"/>
      <c r="AT43" s="533"/>
      <c r="AU43" s="533"/>
      <c r="AV43" s="533"/>
      <c r="AW43" s="533"/>
      <c r="AX43" s="533"/>
      <c r="AY43" s="533"/>
      <c r="AZ43" s="533"/>
      <c r="BA43" s="533"/>
      <c r="BB43" s="533"/>
      <c r="BC43" s="533"/>
      <c r="BD43" s="533"/>
      <c r="BE43" s="533"/>
      <c r="BF43" s="533"/>
      <c r="BG43" s="533"/>
      <c r="BH43" s="533"/>
      <c r="BI43" s="533"/>
      <c r="BJ43" s="533"/>
      <c r="BK43" s="533"/>
      <c r="BL43" s="533"/>
      <c r="BM43" s="533"/>
      <c r="BN43" s="533"/>
      <c r="BO43" s="533"/>
      <c r="BP43" s="533"/>
      <c r="BQ43" s="533"/>
      <c r="BR43" s="533"/>
      <c r="BS43" s="533"/>
      <c r="BT43" s="533"/>
      <c r="BU43" s="533"/>
      <c r="BV43" s="533"/>
      <c r="BW43" s="533"/>
      <c r="BX43" s="533"/>
      <c r="BY43" s="533"/>
      <c r="BZ43" s="533"/>
      <c r="CA43" s="533"/>
      <c r="CB43" s="533"/>
      <c r="CC43" s="533"/>
      <c r="CD43" s="533"/>
      <c r="CE43" s="533"/>
      <c r="CF43" s="533"/>
      <c r="CG43" s="533"/>
      <c r="CH43" s="533"/>
      <c r="CI43" s="533"/>
      <c r="CJ43" s="533"/>
      <c r="CK43" s="533"/>
      <c r="CL43" s="533"/>
      <c r="CM43" s="533"/>
      <c r="CN43" s="533"/>
      <c r="CO43" s="533"/>
      <c r="CP43" s="533"/>
      <c r="CQ43" s="533"/>
      <c r="CR43" s="533"/>
      <c r="CS43" s="533"/>
      <c r="CT43" s="533"/>
      <c r="CU43" s="533"/>
      <c r="CV43" s="533"/>
      <c r="CW43" s="533"/>
      <c r="CX43" s="533"/>
      <c r="CY43" s="533"/>
      <c r="CZ43" s="533"/>
      <c r="DA43" s="533"/>
      <c r="DB43" s="533"/>
      <c r="DC43" s="533"/>
      <c r="DD43" s="533"/>
      <c r="DE43" s="533"/>
      <c r="DF43" s="533"/>
      <c r="DG43" s="533"/>
      <c r="DH43" s="533"/>
      <c r="DI43" s="533"/>
      <c r="DJ43" s="533"/>
      <c r="DK43" s="533"/>
      <c r="DL43" s="533"/>
      <c r="DM43" s="533"/>
      <c r="DN43" s="533"/>
      <c r="DO43" s="533"/>
      <c r="DP43" s="533"/>
      <c r="DQ43" s="533"/>
      <c r="DR43" s="533"/>
      <c r="DS43" s="533"/>
      <c r="DT43" s="533"/>
      <c r="DU43" s="533"/>
      <c r="DV43" s="533"/>
      <c r="DW43" s="533"/>
      <c r="DX43" s="533"/>
      <c r="DY43" s="533"/>
      <c r="DZ43" s="533"/>
      <c r="EA43" s="533"/>
      <c r="EB43" s="533"/>
      <c r="EC43" s="533"/>
      <c r="ED43" s="533"/>
      <c r="EE43" s="533"/>
      <c r="EF43" s="533"/>
      <c r="EG43" s="533"/>
      <c r="EH43" s="533"/>
      <c r="EI43" s="533"/>
      <c r="EJ43" s="533"/>
      <c r="EK43" s="533"/>
      <c r="EL43" s="533"/>
      <c r="EM43" s="533"/>
      <c r="EN43" s="533"/>
      <c r="EO43" s="533"/>
      <c r="EP43" s="533"/>
      <c r="EQ43" s="533"/>
      <c r="ER43" s="533"/>
      <c r="ES43" s="533"/>
      <c r="ET43" s="533"/>
      <c r="EU43" s="533"/>
      <c r="EV43" s="533"/>
      <c r="EW43" s="533"/>
      <c r="EX43" s="533"/>
      <c r="EY43" s="533"/>
      <c r="EZ43" s="533"/>
      <c r="FA43" s="533"/>
      <c r="FB43" s="533"/>
      <c r="FC43" s="533"/>
      <c r="FD43" s="533"/>
      <c r="FE43" s="533"/>
      <c r="FF43" s="533"/>
      <c r="FG43" s="533"/>
      <c r="FH43" s="533"/>
      <c r="FI43" s="533"/>
      <c r="FJ43" s="533"/>
      <c r="FK43" s="533"/>
      <c r="FL43" s="533"/>
      <c r="FM43" s="533"/>
      <c r="FN43" s="533"/>
      <c r="FO43" s="533"/>
      <c r="FP43" s="533"/>
      <c r="FQ43" s="533"/>
      <c r="FR43" s="533"/>
      <c r="FS43" s="533"/>
      <c r="FT43" s="533"/>
      <c r="FU43" s="533"/>
      <c r="FV43" s="533"/>
      <c r="FW43" s="533"/>
      <c r="FX43" s="533"/>
      <c r="FY43" s="533"/>
      <c r="FZ43" s="533"/>
      <c r="GA43" s="533"/>
      <c r="GB43" s="533"/>
      <c r="GC43" s="533"/>
      <c r="GD43" s="533"/>
      <c r="GE43" s="533"/>
      <c r="GF43" s="533"/>
      <c r="GG43" s="533"/>
      <c r="GH43" s="533"/>
      <c r="GI43" s="533"/>
      <c r="GJ43" s="533"/>
    </row>
    <row r="44" spans="1:192" s="339" customFormat="1" x14ac:dyDescent="0.25">
      <c r="A44" s="242"/>
      <c r="B44" s="242"/>
      <c r="C44" s="243"/>
      <c r="D44" s="244"/>
      <c r="E44" s="533"/>
      <c r="F44" s="533"/>
      <c r="G44" s="533"/>
      <c r="H44" s="533"/>
      <c r="I44" s="286"/>
      <c r="J44" s="533"/>
      <c r="K44" s="533"/>
      <c r="L44" s="533"/>
      <c r="M44" s="533"/>
      <c r="N44" s="533"/>
      <c r="O44" s="533"/>
      <c r="P44" s="533"/>
      <c r="Q44" s="533"/>
      <c r="R44" s="533"/>
      <c r="S44" s="533"/>
      <c r="T44" s="533"/>
      <c r="U44" s="533"/>
      <c r="V44" s="533"/>
      <c r="W44" s="533"/>
      <c r="X44" s="533"/>
      <c r="Y44" s="533"/>
      <c r="Z44" s="533"/>
      <c r="AA44" s="533"/>
      <c r="AB44" s="533"/>
      <c r="AC44" s="533"/>
      <c r="AD44" s="533"/>
      <c r="AE44" s="533"/>
      <c r="AF44" s="533"/>
      <c r="AG44" s="533"/>
      <c r="AH44" s="533"/>
      <c r="AI44" s="533"/>
      <c r="AJ44" s="533"/>
      <c r="AK44" s="533"/>
      <c r="AL44" s="533"/>
      <c r="AM44" s="533"/>
      <c r="AN44" s="533"/>
      <c r="AO44" s="533"/>
      <c r="AP44" s="533"/>
      <c r="AQ44" s="533"/>
      <c r="AR44" s="533"/>
      <c r="AS44" s="533"/>
      <c r="AT44" s="533"/>
      <c r="AU44" s="533"/>
      <c r="AV44" s="533"/>
      <c r="AW44" s="533"/>
      <c r="AX44" s="533"/>
      <c r="AY44" s="533"/>
      <c r="AZ44" s="533"/>
      <c r="BA44" s="533"/>
      <c r="BB44" s="533"/>
      <c r="BC44" s="533"/>
      <c r="BD44" s="533"/>
      <c r="BE44" s="533"/>
      <c r="BF44" s="533"/>
      <c r="BG44" s="533"/>
      <c r="BH44" s="533"/>
      <c r="BI44" s="533"/>
      <c r="BJ44" s="533"/>
      <c r="BK44" s="533"/>
      <c r="BL44" s="533"/>
      <c r="BM44" s="533"/>
      <c r="BN44" s="533"/>
      <c r="BO44" s="533"/>
      <c r="BP44" s="533"/>
      <c r="BQ44" s="533"/>
      <c r="BR44" s="533"/>
      <c r="BS44" s="533"/>
      <c r="BT44" s="533"/>
      <c r="BU44" s="533"/>
      <c r="BV44" s="533"/>
      <c r="BW44" s="533"/>
      <c r="BX44" s="533"/>
      <c r="BY44" s="533"/>
      <c r="BZ44" s="533"/>
      <c r="CA44" s="533"/>
      <c r="CB44" s="533"/>
      <c r="CC44" s="533"/>
      <c r="CD44" s="533"/>
      <c r="CE44" s="533"/>
      <c r="CF44" s="533"/>
      <c r="CG44" s="533"/>
      <c r="CH44" s="533"/>
      <c r="CI44" s="533"/>
      <c r="CJ44" s="533"/>
      <c r="CK44" s="533"/>
      <c r="CL44" s="533"/>
      <c r="CM44" s="533"/>
      <c r="CN44" s="533"/>
      <c r="CO44" s="533"/>
      <c r="CP44" s="533"/>
      <c r="CQ44" s="533"/>
      <c r="CR44" s="533"/>
      <c r="CS44" s="533"/>
      <c r="CT44" s="533"/>
      <c r="CU44" s="533"/>
      <c r="CV44" s="533"/>
      <c r="CW44" s="533"/>
      <c r="CX44" s="533"/>
      <c r="CY44" s="533"/>
      <c r="CZ44" s="533"/>
      <c r="DA44" s="533"/>
      <c r="DB44" s="533"/>
      <c r="DC44" s="533"/>
      <c r="DD44" s="533"/>
      <c r="DE44" s="533"/>
      <c r="DF44" s="533"/>
      <c r="DG44" s="533"/>
      <c r="DH44" s="533"/>
      <c r="DI44" s="533"/>
      <c r="DJ44" s="533"/>
      <c r="DK44" s="533"/>
      <c r="DL44" s="533"/>
      <c r="DM44" s="533"/>
      <c r="DN44" s="533"/>
      <c r="DO44" s="533"/>
      <c r="DP44" s="533"/>
      <c r="DQ44" s="533"/>
      <c r="DR44" s="533"/>
      <c r="DS44" s="533"/>
      <c r="DT44" s="533"/>
      <c r="DU44" s="533"/>
      <c r="DV44" s="533"/>
      <c r="DW44" s="533"/>
      <c r="DX44" s="533"/>
      <c r="DY44" s="533"/>
      <c r="DZ44" s="533"/>
      <c r="EA44" s="533"/>
      <c r="EB44" s="533"/>
      <c r="EC44" s="533"/>
      <c r="ED44" s="533"/>
      <c r="EE44" s="533"/>
      <c r="EF44" s="533"/>
      <c r="EG44" s="533"/>
      <c r="EH44" s="533"/>
      <c r="EI44" s="533"/>
      <c r="EJ44" s="533"/>
      <c r="EK44" s="533"/>
      <c r="EL44" s="533"/>
      <c r="EM44" s="533"/>
      <c r="EN44" s="533"/>
      <c r="EO44" s="533"/>
      <c r="EP44" s="533"/>
      <c r="EQ44" s="533"/>
      <c r="ER44" s="533"/>
      <c r="ES44" s="533"/>
      <c r="ET44" s="533"/>
      <c r="EU44" s="533"/>
      <c r="EV44" s="533"/>
      <c r="EW44" s="533"/>
      <c r="EX44" s="533"/>
      <c r="EY44" s="533"/>
      <c r="EZ44" s="533"/>
      <c r="FA44" s="533"/>
      <c r="FB44" s="533"/>
      <c r="FC44" s="533"/>
      <c r="FD44" s="533"/>
      <c r="FE44" s="533"/>
      <c r="FF44" s="533"/>
      <c r="FG44" s="533"/>
      <c r="FH44" s="533"/>
      <c r="FI44" s="533"/>
      <c r="FJ44" s="533"/>
      <c r="FK44" s="533"/>
      <c r="FL44" s="533"/>
      <c r="FM44" s="533"/>
      <c r="FN44" s="533"/>
      <c r="FO44" s="533"/>
      <c r="FP44" s="533"/>
      <c r="FQ44" s="533"/>
      <c r="FR44" s="533"/>
      <c r="FS44" s="533"/>
      <c r="FT44" s="533"/>
      <c r="FU44" s="533"/>
      <c r="FV44" s="533"/>
      <c r="FW44" s="533"/>
      <c r="FX44" s="533"/>
      <c r="FY44" s="533"/>
      <c r="FZ44" s="533"/>
      <c r="GA44" s="533"/>
      <c r="GB44" s="533"/>
      <c r="GC44" s="533"/>
      <c r="GD44" s="533"/>
      <c r="GE44" s="533"/>
      <c r="GF44" s="533"/>
      <c r="GG44" s="533"/>
      <c r="GH44" s="533"/>
      <c r="GI44" s="533"/>
      <c r="GJ44" s="533"/>
    </row>
    <row r="45" spans="1:192" s="339" customFormat="1" x14ac:dyDescent="0.25">
      <c r="A45" s="242"/>
      <c r="B45" s="242" t="s">
        <v>388</v>
      </c>
      <c r="C45" s="243"/>
      <c r="D45" s="244"/>
      <c r="E45" s="533"/>
      <c r="F45" s="533"/>
      <c r="G45" s="533"/>
      <c r="H45" s="533"/>
      <c r="I45" s="286"/>
      <c r="J45" s="533"/>
      <c r="K45" s="533"/>
      <c r="L45" s="533"/>
      <c r="M45" s="533"/>
      <c r="N45" s="533"/>
      <c r="O45" s="533"/>
      <c r="P45" s="533"/>
      <c r="Q45" s="533"/>
      <c r="R45" s="533"/>
      <c r="S45" s="533"/>
      <c r="T45" s="533"/>
      <c r="U45" s="533"/>
      <c r="V45" s="533"/>
      <c r="W45" s="533"/>
      <c r="X45" s="533"/>
      <c r="Y45" s="533"/>
      <c r="Z45" s="533"/>
      <c r="AA45" s="533"/>
      <c r="AB45" s="533"/>
      <c r="AC45" s="533"/>
      <c r="AD45" s="533"/>
      <c r="AE45" s="533"/>
      <c r="AF45" s="533"/>
      <c r="AG45" s="533"/>
      <c r="AH45" s="533"/>
      <c r="AI45" s="533"/>
      <c r="AJ45" s="533"/>
      <c r="AK45" s="533"/>
      <c r="AL45" s="533"/>
      <c r="AM45" s="533"/>
      <c r="AN45" s="533"/>
      <c r="AO45" s="533"/>
      <c r="AP45" s="533"/>
      <c r="AQ45" s="533"/>
      <c r="AR45" s="533"/>
      <c r="AS45" s="533"/>
      <c r="AT45" s="533"/>
      <c r="AU45" s="533"/>
      <c r="AV45" s="533"/>
      <c r="AW45" s="533"/>
      <c r="AX45" s="533"/>
      <c r="AY45" s="533"/>
      <c r="AZ45" s="533"/>
      <c r="BA45" s="533"/>
      <c r="BB45" s="533"/>
      <c r="BC45" s="533"/>
      <c r="BD45" s="533"/>
      <c r="BE45" s="533"/>
      <c r="BF45" s="533"/>
      <c r="BG45" s="533"/>
      <c r="BH45" s="533"/>
      <c r="BI45" s="533"/>
      <c r="BJ45" s="533"/>
      <c r="BK45" s="533"/>
      <c r="BL45" s="533"/>
      <c r="BM45" s="533"/>
      <c r="BN45" s="533"/>
      <c r="BO45" s="533"/>
      <c r="BP45" s="533"/>
      <c r="BQ45" s="533"/>
      <c r="BR45" s="533"/>
      <c r="BS45" s="533"/>
      <c r="BT45" s="533"/>
      <c r="BU45" s="533"/>
      <c r="BV45" s="533"/>
      <c r="BW45" s="533"/>
      <c r="BX45" s="533"/>
      <c r="BY45" s="533"/>
      <c r="BZ45" s="533"/>
      <c r="CA45" s="533"/>
      <c r="CB45" s="533"/>
      <c r="CC45" s="533"/>
      <c r="CD45" s="533"/>
      <c r="CE45" s="533"/>
      <c r="CF45" s="533"/>
      <c r="CG45" s="533"/>
      <c r="CH45" s="533"/>
      <c r="CI45" s="533"/>
      <c r="CJ45" s="533"/>
      <c r="CK45" s="533"/>
      <c r="CL45" s="533"/>
      <c r="CM45" s="533"/>
      <c r="CN45" s="533"/>
      <c r="CO45" s="533"/>
      <c r="CP45" s="533"/>
      <c r="CQ45" s="533"/>
      <c r="CR45" s="533"/>
      <c r="CS45" s="533"/>
      <c r="CT45" s="533"/>
      <c r="CU45" s="533"/>
      <c r="CV45" s="533"/>
      <c r="CW45" s="533"/>
      <c r="CX45" s="533"/>
      <c r="CY45" s="533"/>
      <c r="CZ45" s="533"/>
      <c r="DA45" s="533"/>
      <c r="DB45" s="533"/>
      <c r="DC45" s="533"/>
      <c r="DD45" s="533"/>
      <c r="DE45" s="533"/>
      <c r="DF45" s="533"/>
      <c r="DG45" s="533"/>
      <c r="DH45" s="533"/>
      <c r="DI45" s="533"/>
      <c r="DJ45" s="533"/>
      <c r="DK45" s="533"/>
      <c r="DL45" s="533"/>
      <c r="DM45" s="533"/>
      <c r="DN45" s="533"/>
      <c r="DO45" s="533"/>
      <c r="DP45" s="533"/>
      <c r="DQ45" s="533"/>
      <c r="DR45" s="533"/>
      <c r="DS45" s="533"/>
      <c r="DT45" s="533"/>
      <c r="DU45" s="533"/>
      <c r="DV45" s="533"/>
      <c r="DW45" s="533"/>
      <c r="DX45" s="533"/>
      <c r="DY45" s="533"/>
      <c r="DZ45" s="533"/>
      <c r="EA45" s="533"/>
      <c r="EB45" s="533"/>
      <c r="EC45" s="533"/>
      <c r="ED45" s="533"/>
      <c r="EE45" s="533"/>
      <c r="EF45" s="533"/>
      <c r="EG45" s="533"/>
      <c r="EH45" s="533"/>
      <c r="EI45" s="533"/>
      <c r="EJ45" s="533"/>
      <c r="EK45" s="533"/>
      <c r="EL45" s="533"/>
      <c r="EM45" s="533"/>
      <c r="EN45" s="533"/>
      <c r="EO45" s="533"/>
      <c r="EP45" s="533"/>
      <c r="EQ45" s="533"/>
      <c r="ER45" s="533"/>
      <c r="ES45" s="533"/>
      <c r="ET45" s="533"/>
      <c r="EU45" s="533"/>
      <c r="EV45" s="533"/>
      <c r="EW45" s="533"/>
      <c r="EX45" s="533"/>
      <c r="EY45" s="533"/>
      <c r="EZ45" s="533"/>
      <c r="FA45" s="533"/>
      <c r="FB45" s="533"/>
      <c r="FC45" s="533"/>
      <c r="FD45" s="533"/>
      <c r="FE45" s="533"/>
      <c r="FF45" s="533"/>
      <c r="FG45" s="533"/>
      <c r="FH45" s="533"/>
      <c r="FI45" s="533"/>
      <c r="FJ45" s="533"/>
      <c r="FK45" s="533"/>
      <c r="FL45" s="533"/>
      <c r="FM45" s="533"/>
      <c r="FN45" s="533"/>
      <c r="FO45" s="533"/>
      <c r="FP45" s="533"/>
      <c r="FQ45" s="533"/>
      <c r="FR45" s="533"/>
      <c r="FS45" s="533"/>
      <c r="FT45" s="533"/>
      <c r="FU45" s="533"/>
      <c r="FV45" s="533"/>
      <c r="FW45" s="533"/>
      <c r="FX45" s="533"/>
      <c r="FY45" s="533"/>
      <c r="FZ45" s="533"/>
      <c r="GA45" s="533"/>
      <c r="GB45" s="533"/>
      <c r="GC45" s="533"/>
      <c r="GD45" s="533"/>
      <c r="GE45" s="533"/>
      <c r="GF45" s="533"/>
      <c r="GG45" s="533"/>
      <c r="GH45" s="533"/>
      <c r="GI45" s="533"/>
      <c r="GJ45" s="533"/>
    </row>
    <row r="46" spans="1:192" s="339" customFormat="1" x14ac:dyDescent="0.25">
      <c r="A46" s="242"/>
      <c r="B46" s="242"/>
      <c r="C46" s="243"/>
      <c r="D46" s="244"/>
      <c r="E46" s="534" t="s">
        <v>319</v>
      </c>
      <c r="F46" s="534"/>
      <c r="G46" s="534" t="s">
        <v>6</v>
      </c>
      <c r="H46" s="534"/>
      <c r="I46" s="534"/>
      <c r="J46" s="541">
        <v>44227</v>
      </c>
      <c r="K46" s="541">
        <v>44255</v>
      </c>
      <c r="L46" s="541">
        <v>44286</v>
      </c>
      <c r="M46" s="541">
        <v>44316</v>
      </c>
      <c r="N46" s="541">
        <v>44347</v>
      </c>
      <c r="O46" s="541">
        <v>44377</v>
      </c>
      <c r="P46" s="541">
        <v>44408</v>
      </c>
      <c r="Q46" s="541">
        <v>44439</v>
      </c>
      <c r="R46" s="541">
        <v>44469</v>
      </c>
      <c r="S46" s="541">
        <v>44500</v>
      </c>
      <c r="T46" s="541">
        <v>44530</v>
      </c>
      <c r="U46" s="541">
        <v>44561</v>
      </c>
      <c r="V46" s="541">
        <v>44592</v>
      </c>
      <c r="W46" s="541">
        <v>44620</v>
      </c>
      <c r="X46" s="541">
        <v>44651</v>
      </c>
      <c r="Y46" s="541">
        <v>44681</v>
      </c>
      <c r="Z46" s="541">
        <v>44712</v>
      </c>
      <c r="AA46" s="541">
        <v>44742</v>
      </c>
      <c r="AB46" s="541">
        <v>44773</v>
      </c>
      <c r="AC46" s="541">
        <v>44804</v>
      </c>
      <c r="AD46" s="541">
        <v>44834</v>
      </c>
      <c r="AE46" s="541">
        <v>44865</v>
      </c>
      <c r="AF46" s="541">
        <v>44895</v>
      </c>
      <c r="AG46" s="541">
        <v>44926</v>
      </c>
      <c r="AH46" s="541">
        <v>44957</v>
      </c>
      <c r="AI46" s="541">
        <v>44985</v>
      </c>
      <c r="AJ46" s="541">
        <v>45016</v>
      </c>
      <c r="AK46" s="541">
        <v>45046</v>
      </c>
      <c r="AL46" s="541">
        <v>45077</v>
      </c>
      <c r="AM46" s="541">
        <v>45107</v>
      </c>
      <c r="AN46" s="541">
        <v>45138</v>
      </c>
      <c r="AO46" s="541">
        <v>45169</v>
      </c>
      <c r="AP46" s="541">
        <v>45199</v>
      </c>
      <c r="AQ46" s="541">
        <v>45230</v>
      </c>
      <c r="AR46" s="541">
        <v>45260</v>
      </c>
      <c r="AS46" s="541">
        <v>45291</v>
      </c>
      <c r="AT46" s="541">
        <v>45322</v>
      </c>
      <c r="AU46" s="541">
        <v>45351</v>
      </c>
      <c r="AV46" s="541">
        <v>45382</v>
      </c>
      <c r="AW46" s="541">
        <v>45412</v>
      </c>
      <c r="AX46" s="541">
        <v>45443</v>
      </c>
      <c r="AY46" s="541">
        <v>45473</v>
      </c>
      <c r="AZ46" s="541">
        <v>45504</v>
      </c>
      <c r="BA46" s="541">
        <v>45535</v>
      </c>
      <c r="BB46" s="541">
        <v>45565</v>
      </c>
      <c r="BC46" s="541">
        <v>45596</v>
      </c>
      <c r="BD46" s="541">
        <v>45626</v>
      </c>
      <c r="BE46" s="541">
        <v>45657</v>
      </c>
      <c r="BF46" s="541">
        <v>0</v>
      </c>
      <c r="BG46" s="541">
        <v>0</v>
      </c>
      <c r="BH46" s="541">
        <v>0</v>
      </c>
      <c r="BI46" s="541">
        <v>0</v>
      </c>
      <c r="BJ46" s="541">
        <v>0</v>
      </c>
      <c r="BK46" s="541">
        <v>0</v>
      </c>
      <c r="BL46" s="541">
        <v>0</v>
      </c>
      <c r="BM46" s="541">
        <v>0</v>
      </c>
      <c r="BN46" s="541">
        <v>0</v>
      </c>
      <c r="BO46" s="541">
        <v>0</v>
      </c>
      <c r="BP46" s="541">
        <v>0</v>
      </c>
      <c r="BQ46" s="541">
        <v>0</v>
      </c>
      <c r="BR46" s="541">
        <v>0</v>
      </c>
      <c r="BS46" s="541">
        <v>0</v>
      </c>
      <c r="BT46" s="541">
        <v>0</v>
      </c>
      <c r="BU46" s="541">
        <v>0</v>
      </c>
      <c r="BV46" s="541">
        <v>0</v>
      </c>
      <c r="BW46" s="541">
        <v>0</v>
      </c>
      <c r="BX46" s="541">
        <v>0</v>
      </c>
      <c r="BY46" s="541">
        <v>0</v>
      </c>
      <c r="BZ46" s="541">
        <v>0</v>
      </c>
      <c r="CA46" s="541">
        <v>0</v>
      </c>
      <c r="CB46" s="541">
        <v>0</v>
      </c>
      <c r="CC46" s="541">
        <v>0</v>
      </c>
      <c r="CD46" s="541">
        <v>0</v>
      </c>
      <c r="CE46" s="541">
        <v>0</v>
      </c>
      <c r="CF46" s="541">
        <v>0</v>
      </c>
      <c r="CG46" s="541">
        <v>0</v>
      </c>
      <c r="CH46" s="541">
        <v>0</v>
      </c>
      <c r="CI46" s="541">
        <v>0</v>
      </c>
      <c r="CJ46" s="541">
        <v>0</v>
      </c>
      <c r="CK46" s="541">
        <v>0</v>
      </c>
      <c r="CL46" s="541">
        <v>0</v>
      </c>
      <c r="CM46" s="541">
        <v>0</v>
      </c>
      <c r="CN46" s="541">
        <v>0</v>
      </c>
      <c r="CO46" s="541">
        <v>0</v>
      </c>
      <c r="CP46" s="541">
        <v>0</v>
      </c>
      <c r="CQ46" s="541">
        <v>0</v>
      </c>
      <c r="CR46" s="541">
        <v>0</v>
      </c>
      <c r="CS46" s="541">
        <v>0</v>
      </c>
      <c r="CT46" s="541">
        <v>0</v>
      </c>
      <c r="CU46" s="541">
        <v>0</v>
      </c>
      <c r="CV46" s="541">
        <v>0</v>
      </c>
      <c r="CW46" s="541">
        <v>0</v>
      </c>
      <c r="CX46" s="541">
        <v>0</v>
      </c>
      <c r="CY46" s="541">
        <v>0</v>
      </c>
      <c r="CZ46" s="541">
        <v>0</v>
      </c>
      <c r="DA46" s="541">
        <v>0</v>
      </c>
      <c r="DB46" s="541">
        <v>0</v>
      </c>
      <c r="DC46" s="541">
        <v>0</v>
      </c>
      <c r="DD46" s="541">
        <v>0</v>
      </c>
      <c r="DE46" s="541">
        <v>0</v>
      </c>
      <c r="DF46" s="541">
        <v>0</v>
      </c>
      <c r="DG46" s="541">
        <v>0</v>
      </c>
      <c r="DH46" s="541">
        <v>0</v>
      </c>
      <c r="DI46" s="541">
        <v>0</v>
      </c>
      <c r="DJ46" s="541">
        <v>0</v>
      </c>
      <c r="DK46" s="541">
        <v>0</v>
      </c>
      <c r="DL46" s="541">
        <v>0</v>
      </c>
      <c r="DM46" s="541">
        <v>0</v>
      </c>
      <c r="DN46" s="541">
        <v>0</v>
      </c>
      <c r="DO46" s="541">
        <v>0</v>
      </c>
      <c r="DP46" s="541">
        <v>0</v>
      </c>
      <c r="DQ46" s="541">
        <v>0</v>
      </c>
      <c r="DR46" s="541">
        <v>0</v>
      </c>
      <c r="DS46" s="541">
        <v>0</v>
      </c>
      <c r="DT46" s="541">
        <v>0</v>
      </c>
      <c r="DU46" s="541">
        <v>0</v>
      </c>
      <c r="DV46" s="541">
        <v>0</v>
      </c>
      <c r="DW46" s="541">
        <v>0</v>
      </c>
      <c r="DX46" s="541">
        <v>0</v>
      </c>
      <c r="DY46" s="541">
        <v>0</v>
      </c>
      <c r="DZ46" s="541">
        <v>0</v>
      </c>
      <c r="EA46" s="541">
        <v>0</v>
      </c>
      <c r="EB46" s="541">
        <v>0</v>
      </c>
      <c r="EC46" s="541">
        <v>0</v>
      </c>
      <c r="ED46" s="541">
        <v>0</v>
      </c>
      <c r="EE46" s="541">
        <v>0</v>
      </c>
      <c r="EF46" s="541">
        <v>0</v>
      </c>
      <c r="EG46" s="541">
        <v>0</v>
      </c>
      <c r="EH46" s="541">
        <v>0</v>
      </c>
      <c r="EI46" s="541">
        <v>0</v>
      </c>
      <c r="EJ46" s="541">
        <v>0</v>
      </c>
      <c r="EK46" s="541">
        <v>0</v>
      </c>
      <c r="EL46" s="541">
        <v>0</v>
      </c>
      <c r="EM46" s="541">
        <v>0</v>
      </c>
      <c r="EN46" s="541">
        <v>0</v>
      </c>
      <c r="EO46" s="541">
        <v>0</v>
      </c>
      <c r="EP46" s="541">
        <v>0</v>
      </c>
      <c r="EQ46" s="541">
        <v>0</v>
      </c>
      <c r="ER46" s="541">
        <v>0</v>
      </c>
      <c r="ES46" s="541">
        <v>0</v>
      </c>
      <c r="ET46" s="541">
        <v>0</v>
      </c>
      <c r="EU46" s="541">
        <v>0</v>
      </c>
      <c r="EV46" s="541">
        <v>0</v>
      </c>
      <c r="EW46" s="541">
        <v>0</v>
      </c>
      <c r="EX46" s="541">
        <v>0</v>
      </c>
      <c r="EY46" s="541">
        <v>0</v>
      </c>
      <c r="EZ46" s="541">
        <v>0</v>
      </c>
      <c r="FA46" s="541">
        <v>0</v>
      </c>
      <c r="FB46" s="541">
        <v>0</v>
      </c>
      <c r="FC46" s="541">
        <v>0</v>
      </c>
      <c r="FD46" s="541">
        <v>0</v>
      </c>
      <c r="FE46" s="541">
        <v>0</v>
      </c>
      <c r="FF46" s="541">
        <v>0</v>
      </c>
      <c r="FG46" s="541">
        <v>0</v>
      </c>
      <c r="FH46" s="541">
        <v>0</v>
      </c>
      <c r="FI46" s="541">
        <v>0</v>
      </c>
      <c r="FJ46" s="541">
        <v>0</v>
      </c>
      <c r="FK46" s="541">
        <v>0</v>
      </c>
      <c r="FL46" s="541">
        <v>0</v>
      </c>
      <c r="FM46" s="541">
        <v>0</v>
      </c>
      <c r="FN46" s="541">
        <v>0</v>
      </c>
      <c r="FO46" s="541">
        <v>0</v>
      </c>
      <c r="FP46" s="541">
        <v>0</v>
      </c>
      <c r="FQ46" s="541">
        <v>0</v>
      </c>
      <c r="FR46" s="541">
        <v>0</v>
      </c>
      <c r="FS46" s="541">
        <v>0</v>
      </c>
      <c r="FT46" s="541">
        <v>0</v>
      </c>
      <c r="FU46" s="541">
        <v>0</v>
      </c>
      <c r="FV46" s="541">
        <v>0</v>
      </c>
      <c r="FW46" s="541">
        <v>0</v>
      </c>
      <c r="FX46" s="541">
        <v>0</v>
      </c>
      <c r="FY46" s="541">
        <v>0</v>
      </c>
      <c r="FZ46" s="541">
        <v>0</v>
      </c>
      <c r="GA46" s="541">
        <v>0</v>
      </c>
      <c r="GB46" s="541">
        <v>0</v>
      </c>
      <c r="GC46" s="541">
        <v>0</v>
      </c>
      <c r="GD46" s="541">
        <v>0</v>
      </c>
      <c r="GE46" s="541">
        <v>0</v>
      </c>
      <c r="GF46" s="541">
        <v>0</v>
      </c>
      <c r="GG46" s="541">
        <v>0</v>
      </c>
      <c r="GH46" s="541">
        <v>0</v>
      </c>
      <c r="GI46" s="541">
        <v>0</v>
      </c>
      <c r="GJ46" s="541">
        <v>0</v>
      </c>
    </row>
    <row r="47" spans="1:192" s="339" customFormat="1" x14ac:dyDescent="0.25">
      <c r="A47" s="242"/>
      <c r="B47" s="242"/>
      <c r="C47" s="243"/>
      <c r="D47" s="244"/>
      <c r="E47" s="533" t="s">
        <v>391</v>
      </c>
      <c r="F47" s="533"/>
      <c r="G47" s="533" t="s">
        <v>107</v>
      </c>
      <c r="H47" s="533">
        <f xml:space="preserve"> SUM(J47:GJ47)</f>
        <v>350418.03787133837</v>
      </c>
      <c r="I47" s="533"/>
      <c r="J47" s="542">
        <v>0</v>
      </c>
      <c r="K47" s="542">
        <v>0</v>
      </c>
      <c r="L47" s="542">
        <v>0</v>
      </c>
      <c r="M47" s="542">
        <v>0</v>
      </c>
      <c r="N47" s="542">
        <v>0</v>
      </c>
      <c r="O47" s="542">
        <v>0</v>
      </c>
      <c r="P47" s="542">
        <v>0</v>
      </c>
      <c r="Q47" s="542">
        <v>0</v>
      </c>
      <c r="R47" s="542">
        <v>0</v>
      </c>
      <c r="S47" s="542">
        <v>0</v>
      </c>
      <c r="T47" s="542">
        <v>0</v>
      </c>
      <c r="U47" s="542">
        <v>0</v>
      </c>
      <c r="V47" s="542">
        <v>0</v>
      </c>
      <c r="W47" s="542">
        <v>0</v>
      </c>
      <c r="X47" s="542">
        <v>0</v>
      </c>
      <c r="Y47" s="542">
        <v>13297.779378471951</v>
      </c>
      <c r="Z47" s="542">
        <v>12071.820212966471</v>
      </c>
      <c r="AA47" s="542">
        <v>12095.373171921394</v>
      </c>
      <c r="AB47" s="542">
        <v>12124.887342744936</v>
      </c>
      <c r="AC47" s="542">
        <v>12151.51157502758</v>
      </c>
      <c r="AD47" s="542">
        <v>12172.663189026505</v>
      </c>
      <c r="AE47" s="542">
        <v>12204.923409747764</v>
      </c>
      <c r="AF47" s="542">
        <v>12224.465561483983</v>
      </c>
      <c r="AG47" s="542">
        <v>12261.720824335425</v>
      </c>
      <c r="AH47" s="542">
        <v>12296.292064958823</v>
      </c>
      <c r="AI47" s="542">
        <v>12297.79235738816</v>
      </c>
      <c r="AJ47" s="542">
        <v>12365.633719641013</v>
      </c>
      <c r="AK47" s="542">
        <v>12386.701416253774</v>
      </c>
      <c r="AL47" s="542">
        <v>12435.421553357372</v>
      </c>
      <c r="AM47" s="542">
        <v>12453.92799922148</v>
      </c>
      <c r="AN47" s="542">
        <v>12505.595691592916</v>
      </c>
      <c r="AO47" s="542">
        <v>12540.854523828781</v>
      </c>
      <c r="AP47" s="542">
        <v>12555.491523398421</v>
      </c>
      <c r="AQ47" s="542">
        <v>12611.612277155316</v>
      </c>
      <c r="AR47" s="542">
        <v>12623.652429408663</v>
      </c>
      <c r="AS47" s="542">
        <v>12682.761703906723</v>
      </c>
      <c r="AT47" s="542">
        <v>12297.130224848668</v>
      </c>
      <c r="AU47" s="542">
        <v>12303.596221794036</v>
      </c>
      <c r="AV47" s="542">
        <v>12366.490606926531</v>
      </c>
      <c r="AW47" s="542">
        <v>12384.513580244184</v>
      </c>
      <c r="AX47" s="542">
        <v>12436.27468872968</v>
      </c>
      <c r="AY47" s="542">
        <v>28269.150622957801</v>
      </c>
      <c r="AZ47" s="542">
        <v>0</v>
      </c>
      <c r="BA47" s="542">
        <v>0</v>
      </c>
      <c r="BB47" s="542">
        <v>0</v>
      </c>
      <c r="BC47" s="542">
        <v>0</v>
      </c>
      <c r="BD47" s="542">
        <v>0</v>
      </c>
      <c r="BE47" s="542">
        <v>0</v>
      </c>
      <c r="BF47" s="542">
        <v>0</v>
      </c>
      <c r="BG47" s="542">
        <v>0</v>
      </c>
      <c r="BH47" s="542">
        <v>0</v>
      </c>
      <c r="BI47" s="542">
        <v>0</v>
      </c>
      <c r="BJ47" s="542">
        <v>0</v>
      </c>
      <c r="BK47" s="542">
        <v>0</v>
      </c>
      <c r="BL47" s="542">
        <v>0</v>
      </c>
      <c r="BM47" s="542">
        <v>0</v>
      </c>
      <c r="BN47" s="542">
        <v>0</v>
      </c>
      <c r="BO47" s="542">
        <v>0</v>
      </c>
      <c r="BP47" s="542">
        <v>0</v>
      </c>
      <c r="BQ47" s="542">
        <v>0</v>
      </c>
      <c r="BR47" s="542">
        <v>0</v>
      </c>
      <c r="BS47" s="542">
        <v>0</v>
      </c>
      <c r="BT47" s="542">
        <v>0</v>
      </c>
      <c r="BU47" s="542">
        <v>0</v>
      </c>
      <c r="BV47" s="542">
        <v>0</v>
      </c>
      <c r="BW47" s="542">
        <v>0</v>
      </c>
      <c r="BX47" s="542">
        <v>0</v>
      </c>
      <c r="BY47" s="542">
        <v>0</v>
      </c>
      <c r="BZ47" s="542">
        <v>0</v>
      </c>
      <c r="CA47" s="542">
        <v>0</v>
      </c>
      <c r="CB47" s="542">
        <v>0</v>
      </c>
      <c r="CC47" s="542">
        <v>0</v>
      </c>
      <c r="CD47" s="542">
        <v>0</v>
      </c>
      <c r="CE47" s="542">
        <v>0</v>
      </c>
      <c r="CF47" s="542">
        <v>0</v>
      </c>
      <c r="CG47" s="542">
        <v>0</v>
      </c>
      <c r="CH47" s="542">
        <v>0</v>
      </c>
      <c r="CI47" s="542">
        <v>0</v>
      </c>
      <c r="CJ47" s="542">
        <v>0</v>
      </c>
      <c r="CK47" s="542">
        <v>0</v>
      </c>
      <c r="CL47" s="542">
        <v>0</v>
      </c>
      <c r="CM47" s="542">
        <v>0</v>
      </c>
      <c r="CN47" s="542">
        <v>0</v>
      </c>
      <c r="CO47" s="542">
        <v>0</v>
      </c>
      <c r="CP47" s="542">
        <v>0</v>
      </c>
      <c r="CQ47" s="542">
        <v>0</v>
      </c>
      <c r="CR47" s="542">
        <v>0</v>
      </c>
      <c r="CS47" s="542">
        <v>0</v>
      </c>
      <c r="CT47" s="542">
        <v>0</v>
      </c>
      <c r="CU47" s="542">
        <v>0</v>
      </c>
      <c r="CV47" s="542">
        <v>0</v>
      </c>
      <c r="CW47" s="542">
        <v>0</v>
      </c>
      <c r="CX47" s="542">
        <v>0</v>
      </c>
      <c r="CY47" s="542">
        <v>0</v>
      </c>
      <c r="CZ47" s="542">
        <v>0</v>
      </c>
      <c r="DA47" s="542">
        <v>0</v>
      </c>
      <c r="DB47" s="542">
        <v>0</v>
      </c>
      <c r="DC47" s="542">
        <v>0</v>
      </c>
      <c r="DD47" s="542">
        <v>0</v>
      </c>
      <c r="DE47" s="542">
        <v>0</v>
      </c>
      <c r="DF47" s="542">
        <v>0</v>
      </c>
      <c r="DG47" s="542">
        <v>0</v>
      </c>
      <c r="DH47" s="542">
        <v>0</v>
      </c>
      <c r="DI47" s="542">
        <v>0</v>
      </c>
      <c r="DJ47" s="542">
        <v>0</v>
      </c>
      <c r="DK47" s="542">
        <v>0</v>
      </c>
      <c r="DL47" s="542">
        <v>0</v>
      </c>
      <c r="DM47" s="542">
        <v>0</v>
      </c>
      <c r="DN47" s="542">
        <v>0</v>
      </c>
      <c r="DO47" s="542">
        <v>0</v>
      </c>
      <c r="DP47" s="542">
        <v>0</v>
      </c>
      <c r="DQ47" s="542">
        <v>0</v>
      </c>
      <c r="DR47" s="542">
        <v>0</v>
      </c>
      <c r="DS47" s="542">
        <v>0</v>
      </c>
      <c r="DT47" s="542">
        <v>0</v>
      </c>
      <c r="DU47" s="542">
        <v>0</v>
      </c>
      <c r="DV47" s="542">
        <v>0</v>
      </c>
      <c r="DW47" s="542">
        <v>0</v>
      </c>
      <c r="DX47" s="542">
        <v>0</v>
      </c>
      <c r="DY47" s="542">
        <v>0</v>
      </c>
      <c r="DZ47" s="542">
        <v>0</v>
      </c>
      <c r="EA47" s="542">
        <v>0</v>
      </c>
      <c r="EB47" s="542">
        <v>0</v>
      </c>
      <c r="EC47" s="542">
        <v>0</v>
      </c>
      <c r="ED47" s="542">
        <v>0</v>
      </c>
      <c r="EE47" s="542">
        <v>0</v>
      </c>
      <c r="EF47" s="542">
        <v>0</v>
      </c>
      <c r="EG47" s="542">
        <v>0</v>
      </c>
      <c r="EH47" s="542">
        <v>0</v>
      </c>
      <c r="EI47" s="542">
        <v>0</v>
      </c>
      <c r="EJ47" s="542">
        <v>0</v>
      </c>
      <c r="EK47" s="542">
        <v>0</v>
      </c>
      <c r="EL47" s="542">
        <v>0</v>
      </c>
      <c r="EM47" s="542">
        <v>0</v>
      </c>
      <c r="EN47" s="542">
        <v>0</v>
      </c>
      <c r="EO47" s="542">
        <v>0</v>
      </c>
      <c r="EP47" s="542">
        <v>0</v>
      </c>
      <c r="EQ47" s="542">
        <v>0</v>
      </c>
      <c r="ER47" s="542">
        <v>0</v>
      </c>
      <c r="ES47" s="542">
        <v>0</v>
      </c>
      <c r="ET47" s="542">
        <v>0</v>
      </c>
      <c r="EU47" s="542">
        <v>0</v>
      </c>
      <c r="EV47" s="542">
        <v>0</v>
      </c>
      <c r="EW47" s="542">
        <v>0</v>
      </c>
      <c r="EX47" s="542">
        <v>0</v>
      </c>
      <c r="EY47" s="542">
        <v>0</v>
      </c>
      <c r="EZ47" s="542">
        <v>0</v>
      </c>
      <c r="FA47" s="542">
        <v>0</v>
      </c>
      <c r="FB47" s="542">
        <v>0</v>
      </c>
      <c r="FC47" s="542">
        <v>0</v>
      </c>
      <c r="FD47" s="542">
        <v>0</v>
      </c>
      <c r="FE47" s="542">
        <v>0</v>
      </c>
      <c r="FF47" s="542">
        <v>0</v>
      </c>
      <c r="FG47" s="542">
        <v>0</v>
      </c>
      <c r="FH47" s="542">
        <v>0</v>
      </c>
      <c r="FI47" s="542">
        <v>0</v>
      </c>
      <c r="FJ47" s="542">
        <v>0</v>
      </c>
      <c r="FK47" s="542">
        <v>0</v>
      </c>
      <c r="FL47" s="542">
        <v>0</v>
      </c>
      <c r="FM47" s="542">
        <v>0</v>
      </c>
      <c r="FN47" s="542">
        <v>0</v>
      </c>
      <c r="FO47" s="542">
        <v>0</v>
      </c>
      <c r="FP47" s="542">
        <v>0</v>
      </c>
      <c r="FQ47" s="542">
        <v>0</v>
      </c>
      <c r="FR47" s="542">
        <v>0</v>
      </c>
      <c r="FS47" s="542">
        <v>0</v>
      </c>
      <c r="FT47" s="542">
        <v>0</v>
      </c>
      <c r="FU47" s="542">
        <v>0</v>
      </c>
      <c r="FV47" s="542">
        <v>0</v>
      </c>
      <c r="FW47" s="542">
        <v>0</v>
      </c>
      <c r="FX47" s="542">
        <v>0</v>
      </c>
      <c r="FY47" s="542">
        <v>0</v>
      </c>
      <c r="FZ47" s="542">
        <v>0</v>
      </c>
      <c r="GA47" s="542">
        <v>0</v>
      </c>
      <c r="GB47" s="542">
        <v>0</v>
      </c>
      <c r="GC47" s="542">
        <v>0</v>
      </c>
      <c r="GD47" s="542">
        <v>0</v>
      </c>
      <c r="GE47" s="542">
        <v>0</v>
      </c>
      <c r="GF47" s="542">
        <v>0</v>
      </c>
      <c r="GG47" s="542">
        <v>0</v>
      </c>
      <c r="GH47" s="542">
        <v>0</v>
      </c>
      <c r="GI47" s="542">
        <v>0</v>
      </c>
      <c r="GJ47" s="542">
        <v>0</v>
      </c>
    </row>
    <row r="48" spans="1:192" s="339" customFormat="1" x14ac:dyDescent="0.25">
      <c r="A48" s="242"/>
      <c r="B48" s="242"/>
      <c r="C48" s="243"/>
      <c r="D48" s="244"/>
      <c r="E48" s="533"/>
      <c r="F48" s="533"/>
      <c r="G48" s="533"/>
      <c r="H48" s="533"/>
      <c r="I48" s="286"/>
      <c r="J48" s="533"/>
      <c r="K48" s="533"/>
      <c r="L48" s="533"/>
      <c r="M48" s="533"/>
      <c r="N48" s="533"/>
      <c r="O48" s="533"/>
      <c r="P48" s="533"/>
      <c r="Q48" s="533"/>
      <c r="R48" s="533"/>
      <c r="S48" s="533"/>
      <c r="T48" s="533"/>
      <c r="U48" s="533"/>
      <c r="V48" s="533"/>
      <c r="W48" s="533"/>
      <c r="X48" s="533"/>
      <c r="Y48" s="533"/>
      <c r="Z48" s="533"/>
      <c r="AA48" s="533"/>
      <c r="AB48" s="533"/>
      <c r="AC48" s="533"/>
      <c r="AD48" s="533"/>
      <c r="AE48" s="533"/>
      <c r="AF48" s="533"/>
      <c r="AG48" s="533"/>
      <c r="AH48" s="533"/>
      <c r="AI48" s="533"/>
      <c r="AJ48" s="533"/>
      <c r="AK48" s="533"/>
      <c r="AL48" s="533"/>
      <c r="AM48" s="533"/>
      <c r="AN48" s="533"/>
      <c r="AO48" s="533"/>
      <c r="AP48" s="533"/>
      <c r="AQ48" s="533"/>
      <c r="AR48" s="533"/>
      <c r="AS48" s="533"/>
      <c r="AT48" s="533"/>
      <c r="AU48" s="533"/>
      <c r="AV48" s="533"/>
      <c r="AW48" s="533"/>
      <c r="AX48" s="533"/>
      <c r="AY48" s="533"/>
      <c r="AZ48" s="533"/>
      <c r="BA48" s="533"/>
      <c r="BB48" s="533"/>
      <c r="BC48" s="533"/>
      <c r="BD48" s="533"/>
      <c r="BE48" s="533"/>
      <c r="BF48" s="533"/>
      <c r="BG48" s="533"/>
      <c r="BH48" s="533"/>
      <c r="BI48" s="533"/>
      <c r="BJ48" s="533"/>
      <c r="BK48" s="533"/>
      <c r="BL48" s="533"/>
      <c r="BM48" s="533"/>
      <c r="BN48" s="533"/>
      <c r="BO48" s="533"/>
      <c r="BP48" s="533"/>
      <c r="BQ48" s="533"/>
      <c r="BR48" s="533"/>
      <c r="BS48" s="533"/>
      <c r="BT48" s="533"/>
      <c r="BU48" s="533"/>
      <c r="BV48" s="533"/>
      <c r="BW48" s="533"/>
      <c r="BX48" s="533"/>
      <c r="BY48" s="533"/>
      <c r="BZ48" s="533"/>
      <c r="CA48" s="533"/>
      <c r="CB48" s="533"/>
      <c r="CC48" s="533"/>
      <c r="CD48" s="533"/>
      <c r="CE48" s="533"/>
      <c r="CF48" s="533"/>
      <c r="CG48" s="533"/>
      <c r="CH48" s="533"/>
      <c r="CI48" s="533"/>
      <c r="CJ48" s="533"/>
      <c r="CK48" s="533"/>
      <c r="CL48" s="533"/>
      <c r="CM48" s="533"/>
      <c r="CN48" s="533"/>
      <c r="CO48" s="533"/>
      <c r="CP48" s="533"/>
      <c r="CQ48" s="533"/>
      <c r="CR48" s="533"/>
      <c r="CS48" s="533"/>
      <c r="CT48" s="533"/>
      <c r="CU48" s="533"/>
      <c r="CV48" s="533"/>
      <c r="CW48" s="533"/>
      <c r="CX48" s="533"/>
      <c r="CY48" s="533"/>
      <c r="CZ48" s="533"/>
      <c r="DA48" s="533"/>
      <c r="DB48" s="533"/>
      <c r="DC48" s="533"/>
      <c r="DD48" s="533"/>
      <c r="DE48" s="533"/>
      <c r="DF48" s="533"/>
      <c r="DG48" s="533"/>
      <c r="DH48" s="533"/>
      <c r="DI48" s="533"/>
      <c r="DJ48" s="533"/>
      <c r="DK48" s="533"/>
      <c r="DL48" s="533"/>
      <c r="DM48" s="533"/>
      <c r="DN48" s="533"/>
      <c r="DO48" s="533"/>
      <c r="DP48" s="533"/>
      <c r="DQ48" s="533"/>
      <c r="DR48" s="533"/>
      <c r="DS48" s="533"/>
      <c r="DT48" s="533"/>
      <c r="DU48" s="533"/>
      <c r="DV48" s="533"/>
      <c r="DW48" s="533"/>
      <c r="DX48" s="533"/>
      <c r="DY48" s="533"/>
      <c r="DZ48" s="533"/>
      <c r="EA48" s="533"/>
      <c r="EB48" s="533"/>
      <c r="EC48" s="533"/>
      <c r="ED48" s="533"/>
      <c r="EE48" s="533"/>
      <c r="EF48" s="533"/>
      <c r="EG48" s="533"/>
      <c r="EH48" s="533"/>
      <c r="EI48" s="533"/>
      <c r="EJ48" s="533"/>
      <c r="EK48" s="533"/>
      <c r="EL48" s="533"/>
      <c r="EM48" s="533"/>
      <c r="EN48" s="533"/>
      <c r="EO48" s="533"/>
      <c r="EP48" s="533"/>
      <c r="EQ48" s="533"/>
      <c r="ER48" s="533"/>
      <c r="ES48" s="533"/>
      <c r="ET48" s="533"/>
      <c r="EU48" s="533"/>
      <c r="EV48" s="533"/>
      <c r="EW48" s="533"/>
      <c r="EX48" s="533"/>
      <c r="EY48" s="533"/>
      <c r="EZ48" s="533"/>
      <c r="FA48" s="533"/>
      <c r="FB48" s="533"/>
      <c r="FC48" s="533"/>
      <c r="FD48" s="533"/>
      <c r="FE48" s="533"/>
      <c r="FF48" s="533"/>
      <c r="FG48" s="533"/>
      <c r="FH48" s="533"/>
      <c r="FI48" s="533"/>
      <c r="FJ48" s="533"/>
      <c r="FK48" s="533"/>
      <c r="FL48" s="533"/>
      <c r="FM48" s="533"/>
      <c r="FN48" s="533"/>
      <c r="FO48" s="533"/>
      <c r="FP48" s="533"/>
      <c r="FQ48" s="533"/>
      <c r="FR48" s="533"/>
      <c r="FS48" s="533"/>
      <c r="FT48" s="533"/>
      <c r="FU48" s="533"/>
      <c r="FV48" s="533"/>
      <c r="FW48" s="533"/>
      <c r="FX48" s="533"/>
      <c r="FY48" s="533"/>
      <c r="FZ48" s="533"/>
      <c r="GA48" s="533"/>
      <c r="GB48" s="533"/>
      <c r="GC48" s="533"/>
      <c r="GD48" s="533"/>
      <c r="GE48" s="533"/>
      <c r="GF48" s="533"/>
      <c r="GG48" s="533"/>
      <c r="GH48" s="533"/>
      <c r="GI48" s="533"/>
      <c r="GJ48" s="533"/>
    </row>
    <row r="49" spans="1:192" s="339" customFormat="1" x14ac:dyDescent="0.25">
      <c r="A49" s="242"/>
      <c r="B49" s="242" t="s">
        <v>389</v>
      </c>
      <c r="C49" s="243"/>
      <c r="D49" s="244"/>
      <c r="E49" s="533"/>
      <c r="F49" s="533"/>
      <c r="G49" s="533"/>
      <c r="H49" s="533"/>
      <c r="I49" s="286"/>
      <c r="J49" s="533"/>
      <c r="K49" s="533"/>
      <c r="L49" s="533"/>
      <c r="M49" s="533"/>
      <c r="N49" s="533"/>
      <c r="O49" s="533"/>
      <c r="P49" s="533"/>
      <c r="Q49" s="533"/>
      <c r="R49" s="533"/>
      <c r="S49" s="533"/>
      <c r="T49" s="533"/>
      <c r="U49" s="533"/>
      <c r="V49" s="533"/>
      <c r="W49" s="533"/>
      <c r="X49" s="533"/>
      <c r="Y49" s="533"/>
      <c r="Z49" s="533"/>
      <c r="AA49" s="533"/>
      <c r="AB49" s="533"/>
      <c r="AC49" s="533"/>
      <c r="AD49" s="533"/>
      <c r="AE49" s="533"/>
      <c r="AF49" s="533"/>
      <c r="AG49" s="533"/>
      <c r="AH49" s="533"/>
      <c r="AI49" s="533"/>
      <c r="AJ49" s="533"/>
      <c r="AK49" s="533"/>
      <c r="AL49" s="533"/>
      <c r="AM49" s="533"/>
      <c r="AN49" s="533"/>
      <c r="AO49" s="533"/>
      <c r="AP49" s="533"/>
      <c r="AQ49" s="533"/>
      <c r="AR49" s="533"/>
      <c r="AS49" s="533"/>
      <c r="AT49" s="533"/>
      <c r="AU49" s="533"/>
      <c r="AV49" s="533"/>
      <c r="AW49" s="533"/>
      <c r="AX49" s="533"/>
      <c r="AY49" s="533"/>
      <c r="AZ49" s="533"/>
      <c r="BA49" s="533"/>
      <c r="BB49" s="533"/>
      <c r="BC49" s="533"/>
      <c r="BD49" s="533"/>
      <c r="BE49" s="533"/>
      <c r="BF49" s="533"/>
      <c r="BG49" s="533"/>
      <c r="BH49" s="533"/>
      <c r="BI49" s="533"/>
      <c r="BJ49" s="533"/>
      <c r="BK49" s="533"/>
      <c r="BL49" s="533"/>
      <c r="BM49" s="533"/>
      <c r="BN49" s="533"/>
      <c r="BO49" s="533"/>
      <c r="BP49" s="533"/>
      <c r="BQ49" s="533"/>
      <c r="BR49" s="533"/>
      <c r="BS49" s="533"/>
      <c r="BT49" s="533"/>
      <c r="BU49" s="533"/>
      <c r="BV49" s="533"/>
      <c r="BW49" s="533"/>
      <c r="BX49" s="533"/>
      <c r="BY49" s="533"/>
      <c r="BZ49" s="533"/>
      <c r="CA49" s="533"/>
      <c r="CB49" s="533"/>
      <c r="CC49" s="533"/>
      <c r="CD49" s="533"/>
      <c r="CE49" s="533"/>
      <c r="CF49" s="533"/>
      <c r="CG49" s="533"/>
      <c r="CH49" s="533"/>
      <c r="CI49" s="533"/>
      <c r="CJ49" s="533"/>
      <c r="CK49" s="533"/>
      <c r="CL49" s="533"/>
      <c r="CM49" s="533"/>
      <c r="CN49" s="533"/>
      <c r="CO49" s="533"/>
      <c r="CP49" s="533"/>
      <c r="CQ49" s="533"/>
      <c r="CR49" s="533"/>
      <c r="CS49" s="533"/>
      <c r="CT49" s="533"/>
      <c r="CU49" s="533"/>
      <c r="CV49" s="533"/>
      <c r="CW49" s="533"/>
      <c r="CX49" s="533"/>
      <c r="CY49" s="533"/>
      <c r="CZ49" s="533"/>
      <c r="DA49" s="533"/>
      <c r="DB49" s="533"/>
      <c r="DC49" s="533"/>
      <c r="DD49" s="533"/>
      <c r="DE49" s="533"/>
      <c r="DF49" s="533"/>
      <c r="DG49" s="533"/>
      <c r="DH49" s="533"/>
      <c r="DI49" s="533"/>
      <c r="DJ49" s="533"/>
      <c r="DK49" s="533"/>
      <c r="DL49" s="533"/>
      <c r="DM49" s="533"/>
      <c r="DN49" s="533"/>
      <c r="DO49" s="533"/>
      <c r="DP49" s="533"/>
      <c r="DQ49" s="533"/>
      <c r="DR49" s="533"/>
      <c r="DS49" s="533"/>
      <c r="DT49" s="533"/>
      <c r="DU49" s="533"/>
      <c r="DV49" s="533"/>
      <c r="DW49" s="533"/>
      <c r="DX49" s="533"/>
      <c r="DY49" s="533"/>
      <c r="DZ49" s="533"/>
      <c r="EA49" s="533"/>
      <c r="EB49" s="533"/>
      <c r="EC49" s="533"/>
      <c r="ED49" s="533"/>
      <c r="EE49" s="533"/>
      <c r="EF49" s="533"/>
      <c r="EG49" s="533"/>
      <c r="EH49" s="533"/>
      <c r="EI49" s="533"/>
      <c r="EJ49" s="533"/>
      <c r="EK49" s="533"/>
      <c r="EL49" s="533"/>
      <c r="EM49" s="533"/>
      <c r="EN49" s="533"/>
      <c r="EO49" s="533"/>
      <c r="EP49" s="533"/>
      <c r="EQ49" s="533"/>
      <c r="ER49" s="533"/>
      <c r="ES49" s="533"/>
      <c r="ET49" s="533"/>
      <c r="EU49" s="533"/>
      <c r="EV49" s="533"/>
      <c r="EW49" s="533"/>
      <c r="EX49" s="533"/>
      <c r="EY49" s="533"/>
      <c r="EZ49" s="533"/>
      <c r="FA49" s="533"/>
      <c r="FB49" s="533"/>
      <c r="FC49" s="533"/>
      <c r="FD49" s="533"/>
      <c r="FE49" s="533"/>
      <c r="FF49" s="533"/>
      <c r="FG49" s="533"/>
      <c r="FH49" s="533"/>
      <c r="FI49" s="533"/>
      <c r="FJ49" s="533"/>
      <c r="FK49" s="533"/>
      <c r="FL49" s="533"/>
      <c r="FM49" s="533"/>
      <c r="FN49" s="533"/>
      <c r="FO49" s="533"/>
      <c r="FP49" s="533"/>
      <c r="FQ49" s="533"/>
      <c r="FR49" s="533"/>
      <c r="FS49" s="533"/>
      <c r="FT49" s="533"/>
      <c r="FU49" s="533"/>
      <c r="FV49" s="533"/>
      <c r="FW49" s="533"/>
      <c r="FX49" s="533"/>
      <c r="FY49" s="533"/>
      <c r="FZ49" s="533"/>
      <c r="GA49" s="533"/>
      <c r="GB49" s="533"/>
      <c r="GC49" s="533"/>
      <c r="GD49" s="533"/>
      <c r="GE49" s="533"/>
      <c r="GF49" s="533"/>
      <c r="GG49" s="533"/>
      <c r="GH49" s="533"/>
      <c r="GI49" s="533"/>
      <c r="GJ49" s="533"/>
    </row>
    <row r="50" spans="1:192" s="339" customFormat="1" x14ac:dyDescent="0.25">
      <c r="A50" s="242"/>
      <c r="B50" s="242"/>
      <c r="C50" s="243"/>
      <c r="D50" s="244"/>
      <c r="E50" s="534" t="s">
        <v>11</v>
      </c>
      <c r="F50" s="534"/>
      <c r="G50" s="534" t="s">
        <v>6</v>
      </c>
      <c r="H50" s="534"/>
      <c r="I50" s="534"/>
      <c r="J50" s="541">
        <v>44377</v>
      </c>
      <c r="K50" s="541">
        <v>44561</v>
      </c>
      <c r="L50" s="541">
        <v>44742</v>
      </c>
      <c r="M50" s="541">
        <v>44926</v>
      </c>
      <c r="N50" s="541">
        <v>45107</v>
      </c>
      <c r="O50" s="541">
        <v>45291</v>
      </c>
      <c r="P50" s="541">
        <v>45473</v>
      </c>
      <c r="Q50" s="541">
        <v>45657</v>
      </c>
      <c r="R50" s="541">
        <v>45838</v>
      </c>
      <c r="S50" s="541">
        <v>46022</v>
      </c>
      <c r="T50" s="541">
        <v>46203</v>
      </c>
      <c r="U50" s="541">
        <v>46387</v>
      </c>
      <c r="V50" s="541">
        <v>46568</v>
      </c>
      <c r="W50" s="541">
        <v>46752</v>
      </c>
      <c r="X50" s="541">
        <v>46934</v>
      </c>
      <c r="Y50" s="541">
        <v>47118</v>
      </c>
      <c r="Z50" s="541">
        <v>47299</v>
      </c>
      <c r="AA50" s="541">
        <v>47483</v>
      </c>
      <c r="AB50" s="541">
        <v>47664</v>
      </c>
      <c r="AC50" s="541">
        <v>47848</v>
      </c>
      <c r="AD50" s="541">
        <v>48029</v>
      </c>
      <c r="AE50" s="541">
        <v>48213</v>
      </c>
      <c r="AF50" s="541">
        <v>48395</v>
      </c>
      <c r="AG50" s="541">
        <v>48579</v>
      </c>
      <c r="AH50" s="541">
        <v>48760</v>
      </c>
      <c r="AI50" s="541">
        <v>48944</v>
      </c>
      <c r="AJ50" s="541">
        <v>49125</v>
      </c>
      <c r="AK50" s="541">
        <v>49309</v>
      </c>
      <c r="AL50" s="541">
        <v>49490</v>
      </c>
      <c r="AM50" s="541">
        <v>49674</v>
      </c>
      <c r="AN50" s="541">
        <v>49856</v>
      </c>
      <c r="AO50" s="541">
        <v>50040</v>
      </c>
      <c r="AP50" s="541">
        <v>50221</v>
      </c>
      <c r="AQ50" s="541">
        <v>50405</v>
      </c>
      <c r="AR50" s="541">
        <v>50586</v>
      </c>
      <c r="AS50" s="541">
        <v>50770</v>
      </c>
      <c r="AT50" s="541">
        <v>50951</v>
      </c>
      <c r="AU50" s="541">
        <v>51135</v>
      </c>
      <c r="AV50" s="541">
        <v>51317</v>
      </c>
      <c r="AW50" s="541">
        <v>51501</v>
      </c>
      <c r="AX50" s="541">
        <v>51682</v>
      </c>
      <c r="AY50" s="541">
        <v>51866</v>
      </c>
      <c r="AZ50" s="541">
        <v>52047</v>
      </c>
      <c r="BA50" s="541">
        <v>52231</v>
      </c>
      <c r="BB50" s="541">
        <v>52412</v>
      </c>
      <c r="BC50" s="541">
        <v>52596</v>
      </c>
      <c r="BD50" s="541">
        <v>52778</v>
      </c>
      <c r="BE50" s="541">
        <v>52962</v>
      </c>
      <c r="BF50" s="541">
        <v>53143</v>
      </c>
      <c r="BG50" s="541">
        <v>53327</v>
      </c>
      <c r="BH50" s="541">
        <v>53508</v>
      </c>
      <c r="BI50" s="541">
        <v>53692</v>
      </c>
      <c r="BJ50" s="541">
        <v>53873</v>
      </c>
      <c r="BK50" s="541">
        <v>54057</v>
      </c>
      <c r="BL50" s="541">
        <v>54239</v>
      </c>
      <c r="BM50" s="541">
        <v>54423</v>
      </c>
      <c r="BN50" s="541">
        <v>54604</v>
      </c>
      <c r="BO50" s="541">
        <v>54788</v>
      </c>
      <c r="BP50" s="541">
        <v>54969</v>
      </c>
      <c r="BQ50" s="541">
        <v>55153</v>
      </c>
      <c r="BR50" s="541">
        <v>55334</v>
      </c>
      <c r="BS50" s="541">
        <v>55518</v>
      </c>
      <c r="BT50" s="541">
        <v>55700</v>
      </c>
      <c r="BU50" s="541">
        <v>55884</v>
      </c>
      <c r="BV50" s="541">
        <v>56065</v>
      </c>
      <c r="BW50" s="541">
        <v>56249</v>
      </c>
      <c r="BX50" s="541">
        <v>56430</v>
      </c>
      <c r="BY50" s="541">
        <v>56614</v>
      </c>
      <c r="BZ50" s="541">
        <v>56795</v>
      </c>
      <c r="CA50" s="541">
        <v>56979</v>
      </c>
      <c r="CB50" s="541">
        <v>57161</v>
      </c>
      <c r="CC50" s="541">
        <v>57345</v>
      </c>
      <c r="CD50" s="541">
        <v>57526</v>
      </c>
      <c r="CE50" s="541">
        <v>57710</v>
      </c>
      <c r="CF50" s="541">
        <v>57891</v>
      </c>
      <c r="CG50" s="541">
        <v>58075</v>
      </c>
      <c r="CH50" s="541">
        <v>58256</v>
      </c>
      <c r="CI50" s="541">
        <v>58440</v>
      </c>
      <c r="CJ50" s="541">
        <v>58622</v>
      </c>
      <c r="CK50" s="541">
        <v>58806</v>
      </c>
      <c r="CL50" s="541">
        <v>58987</v>
      </c>
      <c r="CM50" s="541">
        <v>59171</v>
      </c>
      <c r="CN50" s="541">
        <v>59352</v>
      </c>
      <c r="CO50" s="541">
        <v>59536</v>
      </c>
      <c r="CP50" s="541">
        <v>59717</v>
      </c>
      <c r="CQ50" s="541">
        <v>59901</v>
      </c>
      <c r="CR50" s="541">
        <v>60083</v>
      </c>
      <c r="CS50" s="541">
        <v>60267</v>
      </c>
      <c r="CT50" s="541">
        <v>60448</v>
      </c>
      <c r="CU50" s="541">
        <v>60632</v>
      </c>
      <c r="CV50" s="541">
        <v>60813</v>
      </c>
      <c r="CW50" s="541">
        <v>60997</v>
      </c>
      <c r="CX50" s="541">
        <v>61178</v>
      </c>
      <c r="CY50" s="541">
        <v>61362</v>
      </c>
      <c r="CZ50" s="541">
        <v>61544</v>
      </c>
      <c r="DA50" s="541">
        <v>61728</v>
      </c>
      <c r="DB50" s="541">
        <v>61909</v>
      </c>
      <c r="DC50" s="541">
        <v>62093</v>
      </c>
      <c r="DD50" s="541">
        <v>62274</v>
      </c>
      <c r="DE50" s="541">
        <v>62458</v>
      </c>
      <c r="DF50" s="541">
        <v>62639</v>
      </c>
      <c r="DG50" s="541">
        <v>62823</v>
      </c>
      <c r="DH50" s="541">
        <v>63005</v>
      </c>
      <c r="DI50" s="541">
        <v>63189</v>
      </c>
      <c r="DJ50" s="541">
        <v>63370</v>
      </c>
      <c r="DK50" s="541">
        <v>63554</v>
      </c>
      <c r="DL50" s="541">
        <v>63735</v>
      </c>
      <c r="DM50" s="541">
        <v>63919</v>
      </c>
      <c r="DN50" s="541">
        <v>64100</v>
      </c>
      <c r="DO50" s="541">
        <v>64284</v>
      </c>
      <c r="DP50" s="541">
        <v>64466</v>
      </c>
      <c r="DQ50" s="541">
        <v>64650</v>
      </c>
      <c r="DR50" s="541">
        <v>64831</v>
      </c>
      <c r="DS50" s="541">
        <v>65015</v>
      </c>
      <c r="DT50" s="541">
        <v>65196</v>
      </c>
      <c r="DU50" s="541">
        <v>65380</v>
      </c>
      <c r="DV50" s="541">
        <v>65561</v>
      </c>
      <c r="DW50" s="541">
        <v>65745</v>
      </c>
      <c r="DX50" s="541">
        <v>65927</v>
      </c>
      <c r="DY50" s="541">
        <v>66111</v>
      </c>
      <c r="DZ50" s="541">
        <v>66292</v>
      </c>
      <c r="EA50" s="541">
        <v>66476</v>
      </c>
      <c r="EB50" s="541">
        <v>66657</v>
      </c>
      <c r="EC50" s="541">
        <v>66841</v>
      </c>
      <c r="ED50" s="541">
        <v>67022</v>
      </c>
      <c r="EE50" s="541">
        <v>67206</v>
      </c>
      <c r="EF50" s="541">
        <v>67388</v>
      </c>
      <c r="EG50" s="541">
        <v>67572</v>
      </c>
      <c r="EH50" s="541">
        <v>67753</v>
      </c>
      <c r="EI50" s="541">
        <v>67937</v>
      </c>
      <c r="EJ50" s="541">
        <v>68118</v>
      </c>
      <c r="EK50" s="541">
        <v>68302</v>
      </c>
      <c r="EL50" s="541">
        <v>68483</v>
      </c>
      <c r="EM50" s="541">
        <v>68667</v>
      </c>
      <c r="EN50" s="541">
        <v>68849</v>
      </c>
      <c r="EO50" s="541">
        <v>69033</v>
      </c>
      <c r="EP50" s="541">
        <v>69214</v>
      </c>
      <c r="EQ50" s="541">
        <v>69398</v>
      </c>
      <c r="ER50" s="541">
        <v>69579</v>
      </c>
      <c r="ES50" s="541">
        <v>69763</v>
      </c>
      <c r="ET50" s="541">
        <v>69944</v>
      </c>
      <c r="EU50" s="541">
        <v>70128</v>
      </c>
      <c r="EV50" s="541">
        <v>70310</v>
      </c>
      <c r="EW50" s="541">
        <v>70494</v>
      </c>
      <c r="EX50" s="541">
        <v>70675</v>
      </c>
      <c r="EY50" s="541">
        <v>70859</v>
      </c>
      <c r="EZ50" s="541">
        <v>71040</v>
      </c>
      <c r="FA50" s="541">
        <v>71224</v>
      </c>
      <c r="FB50" s="541">
        <v>71405</v>
      </c>
      <c r="FC50" s="541">
        <v>71589</v>
      </c>
      <c r="FD50" s="541">
        <v>71771</v>
      </c>
      <c r="FE50" s="541">
        <v>71955</v>
      </c>
      <c r="FF50" s="541">
        <v>72136</v>
      </c>
      <c r="FG50" s="541">
        <v>72320</v>
      </c>
      <c r="FH50" s="541">
        <v>72501</v>
      </c>
      <c r="FI50" s="541">
        <v>72685</v>
      </c>
      <c r="FJ50" s="541">
        <v>72866</v>
      </c>
      <c r="FK50" s="541">
        <v>73050</v>
      </c>
      <c r="FL50" s="541">
        <v>73231</v>
      </c>
      <c r="FM50" s="541">
        <v>73415</v>
      </c>
      <c r="FN50" s="541">
        <v>73596</v>
      </c>
      <c r="FO50" s="541">
        <v>73780</v>
      </c>
      <c r="FP50" s="541">
        <v>73961</v>
      </c>
      <c r="FQ50" s="541">
        <v>74145</v>
      </c>
      <c r="FR50" s="541">
        <v>74326</v>
      </c>
      <c r="FS50" s="541">
        <v>74510</v>
      </c>
      <c r="FT50" s="541">
        <v>74692</v>
      </c>
      <c r="FU50" s="541">
        <v>74876</v>
      </c>
      <c r="FV50" s="541">
        <v>75057</v>
      </c>
      <c r="FW50" s="541">
        <v>75241</v>
      </c>
      <c r="FX50" s="541">
        <v>75422</v>
      </c>
      <c r="FY50" s="541">
        <v>75606</v>
      </c>
      <c r="FZ50" s="541">
        <v>75787</v>
      </c>
      <c r="GA50" s="541">
        <v>75971</v>
      </c>
      <c r="GB50" s="541">
        <v>76153</v>
      </c>
      <c r="GC50" s="541">
        <v>76337</v>
      </c>
      <c r="GD50" s="541">
        <v>76518</v>
      </c>
      <c r="GE50" s="541">
        <v>76702</v>
      </c>
      <c r="GF50" s="541">
        <v>76883</v>
      </c>
      <c r="GG50" s="541">
        <v>77067</v>
      </c>
      <c r="GH50" s="541">
        <v>77248</v>
      </c>
      <c r="GI50" s="541">
        <v>77432</v>
      </c>
      <c r="GJ50" s="541">
        <v>77614</v>
      </c>
    </row>
    <row r="51" spans="1:192" s="339" customFormat="1" x14ac:dyDescent="0.25">
      <c r="A51" s="242"/>
      <c r="B51" s="242"/>
      <c r="C51" s="243"/>
      <c r="D51" s="244"/>
      <c r="E51" s="286" t="s">
        <v>431</v>
      </c>
      <c r="F51" s="533"/>
      <c r="G51" s="533" t="s">
        <v>107</v>
      </c>
      <c r="H51" s="533">
        <f xml:space="preserve"> SUM(J51:GJ51)</f>
        <v>602346.61316211009</v>
      </c>
      <c r="I51" s="533"/>
      <c r="J51" s="542">
        <v>0</v>
      </c>
      <c r="K51" s="542">
        <v>0</v>
      </c>
      <c r="L51" s="542">
        <v>9.2041430470357084E-3</v>
      </c>
      <c r="M51" s="542">
        <v>1.0931078625968512E-3</v>
      </c>
      <c r="N51" s="542">
        <v>-5.8333924633833514E-5</v>
      </c>
      <c r="O51" s="542">
        <v>-1.3714055862457293E-4</v>
      </c>
      <c r="P51" s="542">
        <v>-1.9299192327596321E-2</v>
      </c>
      <c r="Q51" s="542">
        <v>16540.376012632878</v>
      </c>
      <c r="R51" s="542">
        <v>16436.4239537129</v>
      </c>
      <c r="S51" s="542">
        <v>16525.786596404421</v>
      </c>
      <c r="T51" s="542">
        <v>16307.492450783428</v>
      </c>
      <c r="U51" s="542">
        <v>16383.597059815911</v>
      </c>
      <c r="V51" s="542">
        <v>16164.985937405909</v>
      </c>
      <c r="W51" s="542">
        <v>16239.507255985678</v>
      </c>
      <c r="X51" s="542">
        <v>16042.503982843671</v>
      </c>
      <c r="Y51" s="542">
        <v>16071.538049046738</v>
      </c>
      <c r="Z51" s="542">
        <v>15873.970491719134</v>
      </c>
      <c r="AA51" s="542">
        <v>15945.174932114995</v>
      </c>
      <c r="AB51" s="542">
        <v>15725.523247947694</v>
      </c>
      <c r="AC51" s="542">
        <v>15795.135971547059</v>
      </c>
      <c r="AD51" s="542">
        <v>15575.107929881517</v>
      </c>
      <c r="AE51" s="542">
        <v>15643.0322446604</v>
      </c>
      <c r="AF51" s="542">
        <v>15443.728551372176</v>
      </c>
      <c r="AG51" s="542">
        <v>15467.704337496165</v>
      </c>
      <c r="AH51" s="542">
        <v>15267.75671124076</v>
      </c>
      <c r="AI51" s="542">
        <v>15332.141360419078</v>
      </c>
      <c r="AJ51" s="542">
        <v>15110.887618566399</v>
      </c>
      <c r="AK51" s="542">
        <v>15173.574585161561</v>
      </c>
      <c r="AL51" s="542">
        <v>14951.880471274075</v>
      </c>
      <c r="AM51" s="542">
        <v>15012.765036479661</v>
      </c>
      <c r="AN51" s="542">
        <v>14810.860110705587</v>
      </c>
      <c r="AO51" s="542">
        <v>14829.419684400036</v>
      </c>
      <c r="AP51" s="542">
        <v>14626.784870063602</v>
      </c>
      <c r="AQ51" s="542">
        <v>14683.888199746631</v>
      </c>
      <c r="AR51" s="542">
        <v>14460.768765465065</v>
      </c>
      <c r="AS51" s="542">
        <v>14516.059503885146</v>
      </c>
      <c r="AT51" s="542">
        <v>14292.430664850563</v>
      </c>
      <c r="AU51" s="542">
        <v>14345.795404684981</v>
      </c>
      <c r="AV51" s="542">
        <v>14140.964503773397</v>
      </c>
      <c r="AW51" s="542">
        <v>14153.71993425696</v>
      </c>
      <c r="AX51" s="542">
        <v>13948.066360022191</v>
      </c>
      <c r="AY51" s="542">
        <v>13997.387965741666</v>
      </c>
      <c r="AZ51" s="542">
        <v>13772.118503422151</v>
      </c>
      <c r="BA51" s="542">
        <v>13819.502930203947</v>
      </c>
      <c r="BB51" s="542">
        <v>12669.453123234629</v>
      </c>
      <c r="BC51" s="542">
        <v>11076.0531027283</v>
      </c>
      <c r="BD51" s="542">
        <v>11851.552283442546</v>
      </c>
      <c r="BE51" s="542">
        <v>3321.2016603864608</v>
      </c>
      <c r="BF51" s="542">
        <v>0</v>
      </c>
      <c r="BG51" s="542">
        <v>0</v>
      </c>
      <c r="BH51" s="542">
        <v>0</v>
      </c>
      <c r="BI51" s="542">
        <v>0</v>
      </c>
      <c r="BJ51" s="542">
        <v>0</v>
      </c>
      <c r="BK51" s="542">
        <v>0</v>
      </c>
      <c r="BL51" s="542">
        <v>0</v>
      </c>
      <c r="BM51" s="542">
        <v>0</v>
      </c>
      <c r="BN51" s="542">
        <v>0</v>
      </c>
      <c r="BO51" s="542">
        <v>0</v>
      </c>
      <c r="BP51" s="542">
        <v>0</v>
      </c>
      <c r="BQ51" s="542">
        <v>0</v>
      </c>
      <c r="BR51" s="542">
        <v>0</v>
      </c>
      <c r="BS51" s="542">
        <v>0</v>
      </c>
      <c r="BT51" s="542">
        <v>0</v>
      </c>
      <c r="BU51" s="542">
        <v>0</v>
      </c>
      <c r="BV51" s="542">
        <v>0</v>
      </c>
      <c r="BW51" s="542">
        <v>0</v>
      </c>
      <c r="BX51" s="542">
        <v>0</v>
      </c>
      <c r="BY51" s="542">
        <v>0</v>
      </c>
      <c r="BZ51" s="542">
        <v>0</v>
      </c>
      <c r="CA51" s="542">
        <v>0</v>
      </c>
      <c r="CB51" s="542">
        <v>0</v>
      </c>
      <c r="CC51" s="542">
        <v>0</v>
      </c>
      <c r="CD51" s="542">
        <v>0</v>
      </c>
      <c r="CE51" s="542">
        <v>0</v>
      </c>
      <c r="CF51" s="542">
        <v>0</v>
      </c>
      <c r="CG51" s="542">
        <v>0</v>
      </c>
      <c r="CH51" s="542">
        <v>0</v>
      </c>
      <c r="CI51" s="542">
        <v>0</v>
      </c>
      <c r="CJ51" s="542">
        <v>0</v>
      </c>
      <c r="CK51" s="542">
        <v>0</v>
      </c>
      <c r="CL51" s="542">
        <v>0</v>
      </c>
      <c r="CM51" s="542">
        <v>0</v>
      </c>
      <c r="CN51" s="542">
        <v>0</v>
      </c>
      <c r="CO51" s="542">
        <v>0</v>
      </c>
      <c r="CP51" s="542">
        <v>0</v>
      </c>
      <c r="CQ51" s="542">
        <v>0</v>
      </c>
      <c r="CR51" s="542">
        <v>0</v>
      </c>
      <c r="CS51" s="542">
        <v>0</v>
      </c>
      <c r="CT51" s="542">
        <v>0</v>
      </c>
      <c r="CU51" s="542">
        <v>0</v>
      </c>
      <c r="CV51" s="542">
        <v>0</v>
      </c>
      <c r="CW51" s="542">
        <v>0</v>
      </c>
      <c r="CX51" s="542">
        <v>0</v>
      </c>
      <c r="CY51" s="542">
        <v>0</v>
      </c>
      <c r="CZ51" s="542">
        <v>0</v>
      </c>
      <c r="DA51" s="542">
        <v>0</v>
      </c>
      <c r="DB51" s="542">
        <v>0</v>
      </c>
      <c r="DC51" s="542">
        <v>0</v>
      </c>
      <c r="DD51" s="542">
        <v>0</v>
      </c>
      <c r="DE51" s="542">
        <v>0</v>
      </c>
      <c r="DF51" s="542">
        <v>0</v>
      </c>
      <c r="DG51" s="542">
        <v>0</v>
      </c>
      <c r="DH51" s="542">
        <v>0</v>
      </c>
      <c r="DI51" s="542">
        <v>0</v>
      </c>
      <c r="DJ51" s="542">
        <v>0</v>
      </c>
      <c r="DK51" s="542">
        <v>0</v>
      </c>
      <c r="DL51" s="542">
        <v>0</v>
      </c>
      <c r="DM51" s="542">
        <v>0</v>
      </c>
      <c r="DN51" s="542">
        <v>0</v>
      </c>
      <c r="DO51" s="542">
        <v>0</v>
      </c>
      <c r="DP51" s="542">
        <v>0</v>
      </c>
      <c r="DQ51" s="542">
        <v>0</v>
      </c>
      <c r="DR51" s="542">
        <v>0</v>
      </c>
      <c r="DS51" s="542">
        <v>0</v>
      </c>
      <c r="DT51" s="542">
        <v>0</v>
      </c>
      <c r="DU51" s="542">
        <v>0</v>
      </c>
      <c r="DV51" s="542">
        <v>0</v>
      </c>
      <c r="DW51" s="542">
        <v>0</v>
      </c>
      <c r="DX51" s="542">
        <v>0</v>
      </c>
      <c r="DY51" s="542">
        <v>0</v>
      </c>
      <c r="DZ51" s="542">
        <v>0</v>
      </c>
      <c r="EA51" s="542">
        <v>0</v>
      </c>
      <c r="EB51" s="542">
        <v>0</v>
      </c>
      <c r="EC51" s="542">
        <v>0</v>
      </c>
      <c r="ED51" s="542">
        <v>0</v>
      </c>
      <c r="EE51" s="542">
        <v>0</v>
      </c>
      <c r="EF51" s="542">
        <v>0</v>
      </c>
      <c r="EG51" s="542">
        <v>0</v>
      </c>
      <c r="EH51" s="542">
        <v>0</v>
      </c>
      <c r="EI51" s="542">
        <v>0</v>
      </c>
      <c r="EJ51" s="542">
        <v>0</v>
      </c>
      <c r="EK51" s="542">
        <v>0</v>
      </c>
      <c r="EL51" s="542">
        <v>0</v>
      </c>
      <c r="EM51" s="542">
        <v>0</v>
      </c>
      <c r="EN51" s="542">
        <v>0</v>
      </c>
      <c r="EO51" s="542">
        <v>0</v>
      </c>
      <c r="EP51" s="542">
        <v>0</v>
      </c>
      <c r="EQ51" s="542">
        <v>0</v>
      </c>
      <c r="ER51" s="542">
        <v>0</v>
      </c>
      <c r="ES51" s="542">
        <v>0</v>
      </c>
      <c r="ET51" s="542">
        <v>0</v>
      </c>
      <c r="EU51" s="542">
        <v>0</v>
      </c>
      <c r="EV51" s="542">
        <v>0</v>
      </c>
      <c r="EW51" s="542">
        <v>0</v>
      </c>
      <c r="EX51" s="542">
        <v>0</v>
      </c>
      <c r="EY51" s="542">
        <v>0</v>
      </c>
      <c r="EZ51" s="542">
        <v>0</v>
      </c>
      <c r="FA51" s="542">
        <v>0</v>
      </c>
      <c r="FB51" s="542">
        <v>0</v>
      </c>
      <c r="FC51" s="542">
        <v>0</v>
      </c>
      <c r="FD51" s="542">
        <v>0</v>
      </c>
      <c r="FE51" s="542">
        <v>0</v>
      </c>
      <c r="FF51" s="542">
        <v>0</v>
      </c>
      <c r="FG51" s="542">
        <v>0</v>
      </c>
      <c r="FH51" s="542">
        <v>0</v>
      </c>
      <c r="FI51" s="542">
        <v>0</v>
      </c>
      <c r="FJ51" s="542">
        <v>0</v>
      </c>
      <c r="FK51" s="542">
        <v>0</v>
      </c>
      <c r="FL51" s="542">
        <v>0</v>
      </c>
      <c r="FM51" s="542">
        <v>0</v>
      </c>
      <c r="FN51" s="542">
        <v>0</v>
      </c>
      <c r="FO51" s="542">
        <v>0</v>
      </c>
      <c r="FP51" s="542">
        <v>0</v>
      </c>
      <c r="FQ51" s="542">
        <v>0</v>
      </c>
      <c r="FR51" s="542">
        <v>0</v>
      </c>
      <c r="FS51" s="542">
        <v>0</v>
      </c>
      <c r="FT51" s="542">
        <v>0</v>
      </c>
      <c r="FU51" s="542">
        <v>0</v>
      </c>
      <c r="FV51" s="542">
        <v>0</v>
      </c>
      <c r="FW51" s="542">
        <v>0</v>
      </c>
      <c r="FX51" s="542">
        <v>0</v>
      </c>
      <c r="FY51" s="542">
        <v>0</v>
      </c>
      <c r="FZ51" s="542">
        <v>0</v>
      </c>
      <c r="GA51" s="542">
        <v>0</v>
      </c>
      <c r="GB51" s="542">
        <v>0</v>
      </c>
      <c r="GC51" s="542">
        <v>0</v>
      </c>
      <c r="GD51" s="542">
        <v>0</v>
      </c>
      <c r="GE51" s="542">
        <v>0</v>
      </c>
      <c r="GF51" s="542">
        <v>0</v>
      </c>
      <c r="GG51" s="542">
        <v>0</v>
      </c>
      <c r="GH51" s="542">
        <v>0</v>
      </c>
      <c r="GI51" s="542">
        <v>0</v>
      </c>
      <c r="GJ51" s="542">
        <v>0</v>
      </c>
    </row>
    <row r="52" spans="1:192" s="540" customFormat="1" x14ac:dyDescent="0.25">
      <c r="A52" s="535"/>
      <c r="B52" s="535"/>
      <c r="C52" s="536"/>
      <c r="D52" s="537"/>
      <c r="E52" s="538"/>
      <c r="F52" s="538"/>
      <c r="G52" s="538"/>
      <c r="H52" s="538"/>
      <c r="I52" s="539"/>
      <c r="J52" s="538"/>
      <c r="K52" s="538"/>
      <c r="L52" s="538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538"/>
      <c r="Z52" s="538"/>
      <c r="AA52" s="538"/>
      <c r="AB52" s="538"/>
      <c r="AC52" s="538"/>
      <c r="AD52" s="538"/>
      <c r="AE52" s="538"/>
      <c r="AF52" s="538"/>
      <c r="AG52" s="538"/>
      <c r="AH52" s="538"/>
      <c r="AI52" s="538"/>
      <c r="AJ52" s="538"/>
      <c r="AK52" s="538"/>
      <c r="AL52" s="538"/>
      <c r="AM52" s="538"/>
      <c r="AN52" s="538"/>
      <c r="AO52" s="538"/>
      <c r="AP52" s="538"/>
      <c r="AQ52" s="538"/>
      <c r="AR52" s="538"/>
      <c r="AS52" s="538"/>
      <c r="AT52" s="538"/>
      <c r="AU52" s="538"/>
      <c r="AV52" s="538"/>
      <c r="AW52" s="538"/>
      <c r="AX52" s="538"/>
      <c r="AY52" s="538"/>
      <c r="AZ52" s="538"/>
      <c r="BA52" s="538"/>
      <c r="BB52" s="538"/>
      <c r="BC52" s="538"/>
      <c r="BD52" s="538"/>
      <c r="BE52" s="538"/>
      <c r="BF52" s="538"/>
      <c r="BG52" s="538"/>
      <c r="BH52" s="538"/>
      <c r="BI52" s="538"/>
      <c r="BJ52" s="538"/>
      <c r="BK52" s="538"/>
      <c r="BL52" s="538"/>
      <c r="BM52" s="538"/>
      <c r="BN52" s="538"/>
      <c r="BO52" s="538"/>
      <c r="BP52" s="538"/>
      <c r="BQ52" s="538"/>
      <c r="BR52" s="538"/>
      <c r="BS52" s="538"/>
      <c r="BT52" s="538"/>
      <c r="BU52" s="538"/>
      <c r="BV52" s="538"/>
      <c r="BW52" s="538"/>
      <c r="BX52" s="538"/>
      <c r="BY52" s="538"/>
      <c r="BZ52" s="538"/>
      <c r="CA52" s="538"/>
      <c r="CB52" s="538"/>
      <c r="CC52" s="538"/>
      <c r="CD52" s="538"/>
      <c r="CE52" s="538"/>
      <c r="CF52" s="538"/>
      <c r="CG52" s="538"/>
      <c r="CH52" s="538"/>
      <c r="CI52" s="538"/>
      <c r="CJ52" s="538"/>
      <c r="CK52" s="538"/>
      <c r="CL52" s="538"/>
      <c r="CM52" s="538"/>
      <c r="CN52" s="538"/>
      <c r="CO52" s="538"/>
      <c r="CP52" s="538"/>
      <c r="CQ52" s="538"/>
      <c r="CR52" s="538"/>
      <c r="CS52" s="538"/>
      <c r="CT52" s="538"/>
      <c r="CU52" s="538"/>
      <c r="CV52" s="538"/>
      <c r="CW52" s="538"/>
      <c r="CX52" s="538"/>
      <c r="CY52" s="538"/>
      <c r="CZ52" s="538"/>
      <c r="DA52" s="538"/>
      <c r="DB52" s="538"/>
      <c r="DC52" s="538"/>
      <c r="DD52" s="538"/>
      <c r="DE52" s="538"/>
      <c r="DF52" s="538"/>
      <c r="DG52" s="538"/>
      <c r="DH52" s="538"/>
      <c r="DI52" s="538"/>
      <c r="DJ52" s="538"/>
      <c r="DK52" s="538"/>
      <c r="DL52" s="538"/>
      <c r="DM52" s="538"/>
      <c r="DN52" s="538"/>
      <c r="DO52" s="538"/>
      <c r="DP52" s="538"/>
      <c r="DQ52" s="538"/>
      <c r="DR52" s="538"/>
      <c r="DS52" s="538"/>
      <c r="DT52" s="538"/>
      <c r="DU52" s="538"/>
      <c r="DV52" s="538"/>
      <c r="DW52" s="538"/>
      <c r="DX52" s="538"/>
      <c r="DY52" s="538"/>
      <c r="DZ52" s="538"/>
      <c r="EA52" s="538"/>
      <c r="EB52" s="538"/>
      <c r="EC52" s="538"/>
      <c r="ED52" s="538"/>
      <c r="EE52" s="538"/>
      <c r="EF52" s="538"/>
      <c r="EG52" s="538"/>
      <c r="EH52" s="538"/>
      <c r="EI52" s="538"/>
      <c r="EJ52" s="538"/>
      <c r="EK52" s="538"/>
      <c r="EL52" s="538"/>
      <c r="EM52" s="538"/>
      <c r="EN52" s="538"/>
      <c r="EO52" s="538"/>
      <c r="EP52" s="538"/>
      <c r="EQ52" s="538"/>
      <c r="ER52" s="538"/>
      <c r="ES52" s="538"/>
      <c r="ET52" s="538"/>
      <c r="EU52" s="538"/>
      <c r="EV52" s="538"/>
      <c r="EW52" s="538"/>
      <c r="EX52" s="538"/>
      <c r="EY52" s="538"/>
      <c r="EZ52" s="538"/>
      <c r="FA52" s="538"/>
      <c r="FB52" s="538"/>
      <c r="FC52" s="538"/>
      <c r="FD52" s="538"/>
      <c r="FE52" s="538"/>
      <c r="FF52" s="538"/>
      <c r="FG52" s="538"/>
      <c r="FH52" s="538"/>
      <c r="FI52" s="538"/>
      <c r="FJ52" s="538"/>
      <c r="FK52" s="538"/>
      <c r="FL52" s="538"/>
      <c r="FM52" s="538"/>
      <c r="FN52" s="538"/>
      <c r="FO52" s="538"/>
      <c r="FP52" s="538"/>
      <c r="FQ52" s="538"/>
      <c r="FR52" s="538"/>
      <c r="FS52" s="538"/>
      <c r="FT52" s="538"/>
      <c r="FU52" s="538"/>
      <c r="FV52" s="538"/>
      <c r="FW52" s="538"/>
      <c r="FX52" s="538"/>
      <c r="FY52" s="538"/>
      <c r="FZ52" s="538"/>
      <c r="GA52" s="538"/>
      <c r="GB52" s="538"/>
      <c r="GC52" s="538"/>
      <c r="GD52" s="538"/>
      <c r="GE52" s="538"/>
      <c r="GF52" s="538"/>
      <c r="GG52" s="538"/>
      <c r="GH52" s="538"/>
      <c r="GI52" s="538"/>
      <c r="GJ52" s="538"/>
    </row>
    <row r="55" spans="1:192" x14ac:dyDescent="0.25">
      <c r="A55" s="15" t="s">
        <v>387</v>
      </c>
    </row>
    <row r="57" spans="1:192" x14ac:dyDescent="0.25">
      <c r="E57" s="636" t="str">
        <f xml:space="preserve"> InpC!E$215</f>
        <v>Tariff check precision adjustment</v>
      </c>
      <c r="F57" s="636">
        <f xml:space="preserve"> InpC!F$215</f>
        <v>1E-3</v>
      </c>
      <c r="G57" s="636" t="str">
        <f xml:space="preserve"> InpC!G$215</f>
        <v>factor</v>
      </c>
    </row>
    <row r="58" spans="1:192" s="525" customFormat="1" x14ac:dyDescent="0.25">
      <c r="A58" s="222"/>
      <c r="B58" s="222"/>
      <c r="C58" s="223"/>
      <c r="D58" s="224"/>
      <c r="E58" s="530"/>
      <c r="F58" s="225"/>
      <c r="G58" s="225"/>
      <c r="H58" s="225"/>
      <c r="I58" s="226"/>
      <c r="J58" s="225"/>
      <c r="K58" s="225"/>
      <c r="L58" s="225"/>
      <c r="M58" s="225"/>
      <c r="N58" s="225"/>
      <c r="O58" s="22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  <c r="CK58" s="225"/>
      <c r="CL58" s="225"/>
      <c r="CM58" s="225"/>
      <c r="CN58" s="225"/>
      <c r="CO58" s="225"/>
      <c r="CP58" s="225"/>
      <c r="CQ58" s="225"/>
      <c r="CR58" s="225"/>
      <c r="CS58" s="225"/>
      <c r="CT58" s="225"/>
      <c r="CU58" s="225"/>
      <c r="CV58" s="225"/>
      <c r="CW58" s="225"/>
      <c r="CX58" s="225"/>
      <c r="CY58" s="225"/>
      <c r="CZ58" s="225"/>
      <c r="DA58" s="225"/>
      <c r="DB58" s="225"/>
      <c r="DC58" s="225"/>
      <c r="DD58" s="225"/>
      <c r="DE58" s="225"/>
      <c r="DF58" s="225"/>
      <c r="DG58" s="225"/>
      <c r="DH58" s="225"/>
      <c r="DI58" s="225"/>
      <c r="DJ58" s="225"/>
      <c r="DK58" s="225"/>
      <c r="DL58" s="225"/>
      <c r="DM58" s="225"/>
      <c r="DN58" s="225"/>
      <c r="DO58" s="225"/>
      <c r="DP58" s="225"/>
      <c r="DQ58" s="225"/>
      <c r="DR58" s="225"/>
      <c r="DS58" s="225"/>
      <c r="DT58" s="225"/>
      <c r="DU58" s="225"/>
      <c r="DV58" s="225"/>
      <c r="DW58" s="225"/>
      <c r="DX58" s="225"/>
      <c r="DY58" s="225"/>
      <c r="DZ58" s="225"/>
      <c r="EA58" s="225"/>
      <c r="EB58" s="225"/>
      <c r="EC58" s="225"/>
      <c r="ED58" s="225"/>
      <c r="EE58" s="225"/>
      <c r="EF58" s="225"/>
      <c r="EG58" s="225"/>
      <c r="EH58" s="225"/>
      <c r="EI58" s="225"/>
      <c r="EJ58" s="225"/>
      <c r="EK58" s="225"/>
      <c r="EL58" s="225"/>
      <c r="EM58" s="225"/>
      <c r="EN58" s="225"/>
      <c r="EO58" s="225"/>
      <c r="EP58" s="225"/>
      <c r="EQ58" s="225"/>
      <c r="ER58" s="225"/>
      <c r="ES58" s="225"/>
      <c r="ET58" s="225"/>
      <c r="EU58" s="225"/>
      <c r="EV58" s="225"/>
      <c r="EW58" s="225"/>
      <c r="EX58" s="225"/>
      <c r="EY58" s="225"/>
      <c r="EZ58" s="225"/>
      <c r="FA58" s="225"/>
      <c r="FB58" s="225"/>
      <c r="FC58" s="225"/>
      <c r="FD58" s="225"/>
      <c r="FE58" s="225"/>
      <c r="FF58" s="225"/>
      <c r="FG58" s="225"/>
      <c r="FH58" s="225"/>
      <c r="FI58" s="225"/>
      <c r="FJ58" s="225"/>
      <c r="FK58" s="225"/>
      <c r="FL58" s="225"/>
      <c r="FM58" s="225"/>
      <c r="FN58" s="225"/>
      <c r="FO58" s="225"/>
      <c r="FP58" s="225"/>
      <c r="FQ58" s="225"/>
      <c r="FR58" s="225"/>
      <c r="FS58" s="225"/>
      <c r="FT58" s="225"/>
      <c r="FU58" s="225"/>
      <c r="FV58" s="225"/>
      <c r="FW58" s="225"/>
      <c r="FX58" s="225"/>
      <c r="FY58" s="225"/>
      <c r="FZ58" s="225"/>
      <c r="GA58" s="225"/>
      <c r="GB58" s="225"/>
      <c r="GC58" s="225"/>
      <c r="GD58" s="225"/>
      <c r="GE58" s="225"/>
      <c r="GF58" s="225"/>
      <c r="GG58" s="225"/>
      <c r="GH58" s="225"/>
      <c r="GI58" s="225"/>
      <c r="GJ58" s="225"/>
    </row>
    <row r="59" spans="1:192" s="521" customFormat="1" x14ac:dyDescent="0.25">
      <c r="A59" s="15"/>
      <c r="B59" s="15"/>
      <c r="C59" s="21"/>
      <c r="D59" s="48"/>
      <c r="E59" s="533" t="s">
        <v>429</v>
      </c>
      <c r="F59" s="461">
        <f xml:space="preserve"> IF(J59 &gt; CHK_TOL* $F$57, 1, 0)</f>
        <v>0</v>
      </c>
      <c r="G59" s="220" t="s">
        <v>20</v>
      </c>
      <c r="H59" s="220"/>
      <c r="I59" s="38"/>
      <c r="J59" s="543">
        <f xml:space="preserve"> ABS(J24 - J41)</f>
        <v>3.1006368653163641E-9</v>
      </c>
      <c r="K59" s="220"/>
      <c r="L59" s="220"/>
      <c r="M59" s="220"/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L59" s="220"/>
      <c r="BM59" s="220"/>
      <c r="BN59" s="220"/>
      <c r="BO59" s="220"/>
      <c r="BP59" s="220"/>
      <c r="BQ59" s="220"/>
      <c r="BR59" s="220"/>
      <c r="BS59" s="220"/>
      <c r="BT59" s="220"/>
      <c r="BU59" s="220"/>
      <c r="BV59" s="220"/>
      <c r="BW59" s="220"/>
      <c r="BX59" s="220"/>
      <c r="BY59" s="220"/>
      <c r="BZ59" s="220"/>
      <c r="CA59" s="220"/>
      <c r="CB59" s="220"/>
      <c r="CC59" s="220"/>
      <c r="CD59" s="220"/>
      <c r="CE59" s="220"/>
      <c r="CF59" s="220"/>
      <c r="CG59" s="220"/>
      <c r="CH59" s="220"/>
      <c r="CI59" s="220"/>
      <c r="CJ59" s="220"/>
      <c r="CK59" s="220"/>
      <c r="CL59" s="220"/>
      <c r="CM59" s="220"/>
      <c r="CN59" s="220"/>
      <c r="CO59" s="220"/>
      <c r="CP59" s="220"/>
      <c r="CQ59" s="220"/>
      <c r="CR59" s="220"/>
      <c r="CS59" s="220"/>
      <c r="CT59" s="220"/>
      <c r="CU59" s="220"/>
      <c r="CV59" s="220"/>
      <c r="CW59" s="220"/>
      <c r="CX59" s="220"/>
      <c r="CY59" s="220"/>
      <c r="CZ59" s="220"/>
      <c r="DA59" s="220"/>
      <c r="DB59" s="220"/>
      <c r="DC59" s="220"/>
      <c r="DD59" s="220"/>
      <c r="DE59" s="220"/>
      <c r="DF59" s="220"/>
      <c r="DG59" s="220"/>
      <c r="DH59" s="220"/>
      <c r="DI59" s="220"/>
      <c r="DJ59" s="220"/>
      <c r="DK59" s="220"/>
      <c r="DL59" s="220"/>
      <c r="DM59" s="220"/>
      <c r="DN59" s="220"/>
      <c r="DO59" s="220"/>
      <c r="DP59" s="220"/>
      <c r="DQ59" s="220"/>
      <c r="DR59" s="220"/>
      <c r="DS59" s="220"/>
      <c r="DT59" s="220"/>
      <c r="DU59" s="220"/>
      <c r="DV59" s="220"/>
      <c r="DW59" s="220"/>
      <c r="DX59" s="220"/>
      <c r="DY59" s="220"/>
      <c r="DZ59" s="220"/>
      <c r="EA59" s="220"/>
      <c r="EB59" s="220"/>
      <c r="EC59" s="220"/>
      <c r="ED59" s="220"/>
      <c r="EE59" s="220"/>
      <c r="EF59" s="220"/>
      <c r="EG59" s="220"/>
      <c r="EH59" s="220"/>
      <c r="EI59" s="220"/>
      <c r="EJ59" s="220"/>
      <c r="EK59" s="220"/>
      <c r="EL59" s="220"/>
      <c r="EM59" s="220"/>
      <c r="EN59" s="220"/>
      <c r="EO59" s="220"/>
      <c r="EP59" s="220"/>
      <c r="EQ59" s="220"/>
      <c r="ER59" s="220"/>
      <c r="ES59" s="220"/>
      <c r="ET59" s="220"/>
      <c r="EU59" s="220"/>
      <c r="EV59" s="220"/>
      <c r="EW59" s="220"/>
      <c r="EX59" s="220"/>
      <c r="EY59" s="220"/>
      <c r="EZ59" s="220"/>
      <c r="FA59" s="220"/>
      <c r="FB59" s="220"/>
      <c r="FC59" s="220"/>
      <c r="FD59" s="220"/>
      <c r="FE59" s="220"/>
      <c r="FF59" s="220"/>
      <c r="FG59" s="220"/>
      <c r="FH59" s="220"/>
      <c r="FI59" s="220"/>
      <c r="FJ59" s="220"/>
      <c r="FK59" s="220"/>
      <c r="FL59" s="220"/>
      <c r="FM59" s="220"/>
      <c r="FN59" s="220"/>
      <c r="FO59" s="220"/>
      <c r="FP59" s="220"/>
      <c r="FQ59" s="220"/>
      <c r="FR59" s="220"/>
      <c r="FS59" s="220"/>
      <c r="FT59" s="220"/>
      <c r="FU59" s="220"/>
      <c r="FV59" s="220"/>
      <c r="FW59" s="220"/>
      <c r="FX59" s="220"/>
      <c r="FY59" s="220"/>
      <c r="FZ59" s="220"/>
      <c r="GA59" s="220"/>
      <c r="GB59" s="220"/>
      <c r="GC59" s="220"/>
      <c r="GD59" s="220"/>
      <c r="GE59" s="220"/>
      <c r="GF59" s="220"/>
      <c r="GG59" s="220"/>
      <c r="GH59" s="220"/>
      <c r="GI59" s="220"/>
      <c r="GJ59" s="220"/>
    </row>
    <row r="60" spans="1:192" s="521" customFormat="1" x14ac:dyDescent="0.25">
      <c r="A60" s="15"/>
      <c r="B60" s="15"/>
      <c r="C60" s="21"/>
      <c r="D60" s="48"/>
      <c r="E60" s="533" t="s">
        <v>572</v>
      </c>
      <c r="F60" s="461">
        <f xml:space="preserve"> IF(J60 &gt; CHK_TOL, 1, 0)</f>
        <v>0</v>
      </c>
      <c r="G60" s="220" t="s">
        <v>20</v>
      </c>
      <c r="H60" s="220"/>
      <c r="I60" s="38"/>
      <c r="J60" s="284">
        <f xml:space="preserve"> ABS(J25 - J42)</f>
        <v>4.845527233555913E-2</v>
      </c>
      <c r="K60" s="220"/>
      <c r="L60" s="220"/>
      <c r="M60" s="220"/>
      <c r="N60" s="22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20"/>
      <c r="CH60" s="220"/>
      <c r="CI60" s="220"/>
      <c r="CJ60" s="220"/>
      <c r="CK60" s="220"/>
      <c r="CL60" s="220"/>
      <c r="CM60" s="220"/>
      <c r="CN60" s="220"/>
      <c r="CO60" s="220"/>
      <c r="CP60" s="220"/>
      <c r="CQ60" s="220"/>
      <c r="CR60" s="220"/>
      <c r="CS60" s="220"/>
      <c r="CT60" s="220"/>
      <c r="CU60" s="220"/>
      <c r="CV60" s="220"/>
      <c r="CW60" s="220"/>
      <c r="CX60" s="220"/>
      <c r="CY60" s="220"/>
      <c r="CZ60" s="220"/>
      <c r="DA60" s="220"/>
      <c r="DB60" s="220"/>
      <c r="DC60" s="220"/>
      <c r="DD60" s="220"/>
      <c r="DE60" s="220"/>
      <c r="DF60" s="220"/>
      <c r="DG60" s="220"/>
      <c r="DH60" s="220"/>
      <c r="DI60" s="220"/>
      <c r="DJ60" s="220"/>
      <c r="DK60" s="220"/>
      <c r="DL60" s="220"/>
      <c r="DM60" s="220"/>
      <c r="DN60" s="220"/>
      <c r="DO60" s="220"/>
      <c r="DP60" s="220"/>
      <c r="DQ60" s="220"/>
      <c r="DR60" s="220"/>
      <c r="DS60" s="220"/>
      <c r="DT60" s="220"/>
      <c r="DU60" s="220"/>
      <c r="DV60" s="220"/>
      <c r="DW60" s="220"/>
      <c r="DX60" s="220"/>
      <c r="DY60" s="220"/>
      <c r="DZ60" s="220"/>
      <c r="EA60" s="220"/>
      <c r="EB60" s="220"/>
      <c r="EC60" s="220"/>
      <c r="ED60" s="220"/>
      <c r="EE60" s="220"/>
      <c r="EF60" s="220"/>
      <c r="EG60" s="220"/>
      <c r="EH60" s="220"/>
      <c r="EI60" s="220"/>
      <c r="EJ60" s="220"/>
      <c r="EK60" s="220"/>
      <c r="EL60" s="220"/>
      <c r="EM60" s="220"/>
      <c r="EN60" s="220"/>
      <c r="EO60" s="220"/>
      <c r="EP60" s="220"/>
      <c r="EQ60" s="220"/>
      <c r="ER60" s="220"/>
      <c r="ES60" s="220"/>
      <c r="ET60" s="220"/>
      <c r="EU60" s="220"/>
      <c r="EV60" s="220"/>
      <c r="EW60" s="220"/>
      <c r="EX60" s="220"/>
      <c r="EY60" s="220"/>
      <c r="EZ60" s="220"/>
      <c r="FA60" s="220"/>
      <c r="FB60" s="220"/>
      <c r="FC60" s="220"/>
      <c r="FD60" s="220"/>
      <c r="FE60" s="220"/>
      <c r="FF60" s="220"/>
      <c r="FG60" s="220"/>
      <c r="FH60" s="220"/>
      <c r="FI60" s="220"/>
      <c r="FJ60" s="220"/>
      <c r="FK60" s="220"/>
      <c r="FL60" s="220"/>
      <c r="FM60" s="220"/>
      <c r="FN60" s="220"/>
      <c r="FO60" s="220"/>
      <c r="FP60" s="220"/>
      <c r="FQ60" s="220"/>
      <c r="FR60" s="220"/>
      <c r="FS60" s="220"/>
      <c r="FT60" s="220"/>
      <c r="FU60" s="220"/>
      <c r="FV60" s="220"/>
      <c r="FW60" s="220"/>
      <c r="FX60" s="220"/>
      <c r="FY60" s="220"/>
      <c r="FZ60" s="220"/>
      <c r="GA60" s="220"/>
      <c r="GB60" s="220"/>
      <c r="GC60" s="220"/>
      <c r="GD60" s="220"/>
      <c r="GE60" s="220"/>
      <c r="GF60" s="220"/>
      <c r="GG60" s="220"/>
      <c r="GH60" s="220"/>
      <c r="GI60" s="220"/>
      <c r="GJ60" s="220"/>
    </row>
    <row r="61" spans="1:192" s="521" customFormat="1" x14ac:dyDescent="0.25">
      <c r="A61" s="15"/>
      <c r="B61" s="15"/>
      <c r="C61" s="21"/>
      <c r="D61" s="48"/>
      <c r="E61" s="533" t="s">
        <v>573</v>
      </c>
      <c r="F61" s="461">
        <f xml:space="preserve"> IF(J61 &gt; CHK_TOL, 1, 0)</f>
        <v>0</v>
      </c>
      <c r="G61" s="220" t="s">
        <v>20</v>
      </c>
      <c r="H61" s="220"/>
      <c r="I61" s="38"/>
      <c r="J61" s="543">
        <f xml:space="preserve"> ABS(J26 - J43)</f>
        <v>0</v>
      </c>
      <c r="K61" s="220"/>
      <c r="L61" s="220"/>
      <c r="M61" s="220"/>
      <c r="N61" s="220"/>
      <c r="O61" s="220"/>
      <c r="P61" s="220"/>
      <c r="Q61" s="220"/>
      <c r="R61" s="220"/>
      <c r="S61" s="220"/>
      <c r="T61" s="220"/>
      <c r="U61" s="220"/>
      <c r="V61" s="220"/>
      <c r="W61" s="220"/>
      <c r="X61" s="220"/>
      <c r="Y61" s="220"/>
      <c r="Z61" s="220"/>
      <c r="AA61" s="220"/>
      <c r="AB61" s="220"/>
      <c r="AC61" s="220"/>
      <c r="AD61" s="220"/>
      <c r="AE61" s="220"/>
      <c r="AF61" s="220"/>
      <c r="AG61" s="220"/>
      <c r="AH61" s="220"/>
      <c r="AI61" s="220"/>
      <c r="AJ61" s="220"/>
      <c r="AK61" s="220"/>
      <c r="AL61" s="220"/>
      <c r="AM61" s="220"/>
      <c r="AN61" s="220"/>
      <c r="AO61" s="220"/>
      <c r="AP61" s="220"/>
      <c r="AQ61" s="220"/>
      <c r="AR61" s="220"/>
      <c r="AS61" s="220"/>
      <c r="AT61" s="220"/>
      <c r="AU61" s="220"/>
      <c r="AV61" s="220"/>
      <c r="AW61" s="220"/>
      <c r="AX61" s="220"/>
      <c r="AY61" s="220"/>
      <c r="AZ61" s="220"/>
      <c r="BA61" s="220"/>
      <c r="BB61" s="220"/>
      <c r="BC61" s="220"/>
      <c r="BD61" s="220"/>
      <c r="BE61" s="220"/>
      <c r="BF61" s="220"/>
      <c r="BG61" s="220"/>
      <c r="BH61" s="220"/>
      <c r="BI61" s="220"/>
      <c r="BJ61" s="220"/>
      <c r="BK61" s="220"/>
      <c r="BL61" s="220"/>
      <c r="BM61" s="220"/>
      <c r="BN61" s="220"/>
      <c r="BO61" s="220"/>
      <c r="BP61" s="220"/>
      <c r="BQ61" s="220"/>
      <c r="BR61" s="220"/>
      <c r="BS61" s="220"/>
      <c r="BT61" s="220"/>
      <c r="BU61" s="220"/>
      <c r="BV61" s="220"/>
      <c r="BW61" s="220"/>
      <c r="BX61" s="220"/>
      <c r="BY61" s="220"/>
      <c r="BZ61" s="220"/>
      <c r="CA61" s="220"/>
      <c r="CB61" s="220"/>
      <c r="CC61" s="220"/>
      <c r="CD61" s="220"/>
      <c r="CE61" s="220"/>
      <c r="CF61" s="220"/>
      <c r="CG61" s="220"/>
      <c r="CH61" s="220"/>
      <c r="CI61" s="220"/>
      <c r="CJ61" s="220"/>
      <c r="CK61" s="220"/>
      <c r="CL61" s="220"/>
      <c r="CM61" s="220"/>
      <c r="CN61" s="220"/>
      <c r="CO61" s="220"/>
      <c r="CP61" s="220"/>
      <c r="CQ61" s="220"/>
      <c r="CR61" s="220"/>
      <c r="CS61" s="220"/>
      <c r="CT61" s="220"/>
      <c r="CU61" s="220"/>
      <c r="CV61" s="220"/>
      <c r="CW61" s="220"/>
      <c r="CX61" s="220"/>
      <c r="CY61" s="220"/>
      <c r="CZ61" s="220"/>
      <c r="DA61" s="220"/>
      <c r="DB61" s="220"/>
      <c r="DC61" s="220"/>
      <c r="DD61" s="220"/>
      <c r="DE61" s="220"/>
      <c r="DF61" s="220"/>
      <c r="DG61" s="220"/>
      <c r="DH61" s="220"/>
      <c r="DI61" s="220"/>
      <c r="DJ61" s="220"/>
      <c r="DK61" s="220"/>
      <c r="DL61" s="220"/>
      <c r="DM61" s="220"/>
      <c r="DN61" s="220"/>
      <c r="DO61" s="220"/>
      <c r="DP61" s="220"/>
      <c r="DQ61" s="220"/>
      <c r="DR61" s="220"/>
      <c r="DS61" s="220"/>
      <c r="DT61" s="220"/>
      <c r="DU61" s="220"/>
      <c r="DV61" s="220"/>
      <c r="DW61" s="220"/>
      <c r="DX61" s="220"/>
      <c r="DY61" s="220"/>
      <c r="DZ61" s="220"/>
      <c r="EA61" s="220"/>
      <c r="EB61" s="220"/>
      <c r="EC61" s="220"/>
      <c r="ED61" s="220"/>
      <c r="EE61" s="220"/>
      <c r="EF61" s="220"/>
      <c r="EG61" s="220"/>
      <c r="EH61" s="220"/>
      <c r="EI61" s="220"/>
      <c r="EJ61" s="220"/>
      <c r="EK61" s="220"/>
      <c r="EL61" s="220"/>
      <c r="EM61" s="220"/>
      <c r="EN61" s="220"/>
      <c r="EO61" s="220"/>
      <c r="EP61" s="220"/>
      <c r="EQ61" s="220"/>
      <c r="ER61" s="220"/>
      <c r="ES61" s="220"/>
      <c r="ET61" s="220"/>
      <c r="EU61" s="220"/>
      <c r="EV61" s="220"/>
      <c r="EW61" s="220"/>
      <c r="EX61" s="220"/>
      <c r="EY61" s="220"/>
      <c r="EZ61" s="220"/>
      <c r="FA61" s="220"/>
      <c r="FB61" s="220"/>
      <c r="FC61" s="220"/>
      <c r="FD61" s="220"/>
      <c r="FE61" s="220"/>
      <c r="FF61" s="220"/>
      <c r="FG61" s="220"/>
      <c r="FH61" s="220"/>
      <c r="FI61" s="220"/>
      <c r="FJ61" s="220"/>
      <c r="FK61" s="220"/>
      <c r="FL61" s="220"/>
      <c r="FM61" s="220"/>
      <c r="FN61" s="220"/>
      <c r="FO61" s="220"/>
      <c r="FP61" s="220"/>
      <c r="FQ61" s="220"/>
      <c r="FR61" s="220"/>
      <c r="FS61" s="220"/>
      <c r="FT61" s="220"/>
      <c r="FU61" s="220"/>
      <c r="FV61" s="220"/>
      <c r="FW61" s="220"/>
      <c r="FX61" s="220"/>
      <c r="FY61" s="220"/>
      <c r="FZ61" s="220"/>
      <c r="GA61" s="220"/>
      <c r="GB61" s="220"/>
      <c r="GC61" s="220"/>
      <c r="GD61" s="220"/>
      <c r="GE61" s="220"/>
      <c r="GF61" s="220"/>
      <c r="GG61" s="220"/>
      <c r="GH61" s="220"/>
      <c r="GI61" s="220"/>
      <c r="GJ61" s="220"/>
    </row>
    <row r="62" spans="1:192" s="521" customFormat="1" x14ac:dyDescent="0.25">
      <c r="A62" s="15"/>
      <c r="B62" s="15"/>
      <c r="C62" s="21"/>
      <c r="D62" s="48"/>
      <c r="E62" s="533" t="s">
        <v>392</v>
      </c>
      <c r="F62" s="461">
        <f xml:space="preserve"> IF( MAX(J62:GJ62) &gt; CHK_TOL, 1, 0)</f>
        <v>0</v>
      </c>
      <c r="G62" s="220" t="s">
        <v>20</v>
      </c>
      <c r="H62" s="220"/>
      <c r="I62" s="38"/>
      <c r="J62" s="543">
        <f t="shared" ref="J62:AO62" si="1" xml:space="preserve"> ABS(J30 - J47)</f>
        <v>0</v>
      </c>
      <c r="K62" s="543">
        <f t="shared" si="1"/>
        <v>0</v>
      </c>
      <c r="L62" s="543">
        <f t="shared" si="1"/>
        <v>0</v>
      </c>
      <c r="M62" s="543">
        <f t="shared" si="1"/>
        <v>0</v>
      </c>
      <c r="N62" s="543">
        <f t="shared" si="1"/>
        <v>0</v>
      </c>
      <c r="O62" s="543">
        <f t="shared" si="1"/>
        <v>0</v>
      </c>
      <c r="P62" s="543">
        <f t="shared" si="1"/>
        <v>0</v>
      </c>
      <c r="Q62" s="543">
        <f t="shared" si="1"/>
        <v>0</v>
      </c>
      <c r="R62" s="543">
        <f t="shared" si="1"/>
        <v>0</v>
      </c>
      <c r="S62" s="543">
        <f t="shared" si="1"/>
        <v>0</v>
      </c>
      <c r="T62" s="543">
        <f t="shared" si="1"/>
        <v>0</v>
      </c>
      <c r="U62" s="543">
        <f t="shared" si="1"/>
        <v>0</v>
      </c>
      <c r="V62" s="543">
        <f t="shared" si="1"/>
        <v>0</v>
      </c>
      <c r="W62" s="543">
        <f t="shared" si="1"/>
        <v>0</v>
      </c>
      <c r="X62" s="543">
        <f t="shared" si="1"/>
        <v>0</v>
      </c>
      <c r="Y62" s="543">
        <f t="shared" si="1"/>
        <v>2.8057690105924848E-3</v>
      </c>
      <c r="Z62" s="543">
        <f t="shared" si="1"/>
        <v>8.2102340456913225E-5</v>
      </c>
      <c r="AA62" s="543">
        <f t="shared" si="1"/>
        <v>7.9692734288983047E-5</v>
      </c>
      <c r="AB62" s="543">
        <f t="shared" si="1"/>
        <v>8.2587746874196455E-5</v>
      </c>
      <c r="AC62" s="543">
        <f t="shared" si="1"/>
        <v>8.2834016211563721E-5</v>
      </c>
      <c r="AD62" s="543">
        <f t="shared" si="1"/>
        <v>8.039999011089094E-5</v>
      </c>
      <c r="AE62" s="543">
        <f t="shared" si="1"/>
        <v>8.3317738244659267E-5</v>
      </c>
      <c r="AF62" s="543">
        <f t="shared" si="1"/>
        <v>8.0867532233241946E-5</v>
      </c>
      <c r="AG62" s="543">
        <f t="shared" si="1"/>
        <v>5.6798435252858326E-5</v>
      </c>
      <c r="AH62" s="543">
        <f t="shared" si="1"/>
        <v>5.6781384046189487E-5</v>
      </c>
      <c r="AI62" s="543">
        <f t="shared" si="1"/>
        <v>5.3889787523075938E-5</v>
      </c>
      <c r="AJ62" s="543">
        <f t="shared" si="1"/>
        <v>5.6777087593218312E-5</v>
      </c>
      <c r="AK62" s="543">
        <f t="shared" si="1"/>
        <v>5.579752178164199E-5</v>
      </c>
      <c r="AL62" s="543">
        <f t="shared" si="1"/>
        <v>5.6742303058854304E-5</v>
      </c>
      <c r="AM62" s="543">
        <f t="shared" si="1"/>
        <v>5.5760025134077296E-5</v>
      </c>
      <c r="AN62" s="543">
        <f t="shared" si="1"/>
        <v>5.6699147535255179E-5</v>
      </c>
      <c r="AO62" s="543">
        <f t="shared" si="1"/>
        <v>5.6668515753699467E-5</v>
      </c>
      <c r="AP62" s="543">
        <f t="shared" ref="AP62:BU62" si="2" xml:space="preserve"> ABS(AP30 - AP47)</f>
        <v>5.5682834499748424E-5</v>
      </c>
      <c r="AQ62" s="543">
        <f t="shared" si="2"/>
        <v>5.6612429034430534E-5</v>
      </c>
      <c r="AR62" s="543">
        <f t="shared" si="2"/>
        <v>5.5624706874368712E-5</v>
      </c>
      <c r="AS62" s="543">
        <f t="shared" si="2"/>
        <v>5.6547627536929213E-5</v>
      </c>
      <c r="AT62" s="543">
        <f t="shared" si="2"/>
        <v>3.7736710510216653E-5</v>
      </c>
      <c r="AU62" s="543">
        <f t="shared" si="2"/>
        <v>3.7177367630647495E-5</v>
      </c>
      <c r="AV62" s="543">
        <f t="shared" si="2"/>
        <v>3.8021000364096835E-5</v>
      </c>
      <c r="AW62" s="543">
        <f t="shared" si="2"/>
        <v>3.7797464756295085E-5</v>
      </c>
      <c r="AX62" s="543">
        <f t="shared" si="2"/>
        <v>3.8297604987747036E-5</v>
      </c>
      <c r="AY62" s="543">
        <f t="shared" si="2"/>
        <v>2.045893113972852E-3</v>
      </c>
      <c r="AZ62" s="543">
        <f t="shared" si="2"/>
        <v>0</v>
      </c>
      <c r="BA62" s="543">
        <f t="shared" si="2"/>
        <v>0</v>
      </c>
      <c r="BB62" s="543">
        <f t="shared" si="2"/>
        <v>0</v>
      </c>
      <c r="BC62" s="543">
        <f t="shared" si="2"/>
        <v>0</v>
      </c>
      <c r="BD62" s="543">
        <f t="shared" si="2"/>
        <v>0</v>
      </c>
      <c r="BE62" s="543">
        <f t="shared" si="2"/>
        <v>0</v>
      </c>
      <c r="BF62" s="543">
        <f t="shared" si="2"/>
        <v>0</v>
      </c>
      <c r="BG62" s="543">
        <f t="shared" si="2"/>
        <v>0</v>
      </c>
      <c r="BH62" s="543">
        <f t="shared" si="2"/>
        <v>0</v>
      </c>
      <c r="BI62" s="543">
        <f t="shared" si="2"/>
        <v>0</v>
      </c>
      <c r="BJ62" s="543">
        <f t="shared" si="2"/>
        <v>0</v>
      </c>
      <c r="BK62" s="543">
        <f t="shared" si="2"/>
        <v>0</v>
      </c>
      <c r="BL62" s="543">
        <f t="shared" si="2"/>
        <v>0</v>
      </c>
      <c r="BM62" s="543">
        <f t="shared" si="2"/>
        <v>0</v>
      </c>
      <c r="BN62" s="543">
        <f t="shared" si="2"/>
        <v>0</v>
      </c>
      <c r="BO62" s="543">
        <f t="shared" si="2"/>
        <v>0</v>
      </c>
      <c r="BP62" s="543">
        <f t="shared" si="2"/>
        <v>0</v>
      </c>
      <c r="BQ62" s="543">
        <f t="shared" si="2"/>
        <v>0</v>
      </c>
      <c r="BR62" s="543">
        <f t="shared" si="2"/>
        <v>0</v>
      </c>
      <c r="BS62" s="543">
        <f t="shared" si="2"/>
        <v>0</v>
      </c>
      <c r="BT62" s="543">
        <f t="shared" si="2"/>
        <v>0</v>
      </c>
      <c r="BU62" s="543">
        <f t="shared" si="2"/>
        <v>0</v>
      </c>
      <c r="BV62" s="543">
        <f t="shared" ref="BV62:DA62" si="3" xml:space="preserve"> ABS(BV30 - BV47)</f>
        <v>0</v>
      </c>
      <c r="BW62" s="543">
        <f t="shared" si="3"/>
        <v>0</v>
      </c>
      <c r="BX62" s="543">
        <f t="shared" si="3"/>
        <v>0</v>
      </c>
      <c r="BY62" s="543">
        <f t="shared" si="3"/>
        <v>0</v>
      </c>
      <c r="BZ62" s="543">
        <f t="shared" si="3"/>
        <v>0</v>
      </c>
      <c r="CA62" s="543">
        <f t="shared" si="3"/>
        <v>0</v>
      </c>
      <c r="CB62" s="543">
        <f t="shared" si="3"/>
        <v>0</v>
      </c>
      <c r="CC62" s="543">
        <f t="shared" si="3"/>
        <v>0</v>
      </c>
      <c r="CD62" s="543">
        <f t="shared" si="3"/>
        <v>0</v>
      </c>
      <c r="CE62" s="543">
        <f t="shared" si="3"/>
        <v>0</v>
      </c>
      <c r="CF62" s="543">
        <f t="shared" si="3"/>
        <v>0</v>
      </c>
      <c r="CG62" s="543">
        <f t="shared" si="3"/>
        <v>0</v>
      </c>
      <c r="CH62" s="543">
        <f t="shared" si="3"/>
        <v>0</v>
      </c>
      <c r="CI62" s="543">
        <f t="shared" si="3"/>
        <v>0</v>
      </c>
      <c r="CJ62" s="543">
        <f t="shared" si="3"/>
        <v>0</v>
      </c>
      <c r="CK62" s="543">
        <f t="shared" si="3"/>
        <v>0</v>
      </c>
      <c r="CL62" s="543">
        <f t="shared" si="3"/>
        <v>0</v>
      </c>
      <c r="CM62" s="543">
        <f t="shared" si="3"/>
        <v>0</v>
      </c>
      <c r="CN62" s="543">
        <f t="shared" si="3"/>
        <v>0</v>
      </c>
      <c r="CO62" s="543">
        <f t="shared" si="3"/>
        <v>0</v>
      </c>
      <c r="CP62" s="543">
        <f t="shared" si="3"/>
        <v>0</v>
      </c>
      <c r="CQ62" s="543">
        <f t="shared" si="3"/>
        <v>0</v>
      </c>
      <c r="CR62" s="543">
        <f t="shared" si="3"/>
        <v>0</v>
      </c>
      <c r="CS62" s="543">
        <f t="shared" si="3"/>
        <v>0</v>
      </c>
      <c r="CT62" s="543">
        <f t="shared" si="3"/>
        <v>0</v>
      </c>
      <c r="CU62" s="543">
        <f t="shared" si="3"/>
        <v>0</v>
      </c>
      <c r="CV62" s="543">
        <f t="shared" si="3"/>
        <v>0</v>
      </c>
      <c r="CW62" s="543">
        <f t="shared" si="3"/>
        <v>0</v>
      </c>
      <c r="CX62" s="543">
        <f t="shared" si="3"/>
        <v>0</v>
      </c>
      <c r="CY62" s="543">
        <f t="shared" si="3"/>
        <v>0</v>
      </c>
      <c r="CZ62" s="543">
        <f t="shared" si="3"/>
        <v>0</v>
      </c>
      <c r="DA62" s="543">
        <f t="shared" si="3"/>
        <v>0</v>
      </c>
      <c r="DB62" s="543">
        <f t="shared" ref="DB62:EG62" si="4" xml:space="preserve"> ABS(DB30 - DB47)</f>
        <v>0</v>
      </c>
      <c r="DC62" s="543">
        <f t="shared" si="4"/>
        <v>0</v>
      </c>
      <c r="DD62" s="543">
        <f t="shared" si="4"/>
        <v>0</v>
      </c>
      <c r="DE62" s="543">
        <f t="shared" si="4"/>
        <v>0</v>
      </c>
      <c r="DF62" s="543">
        <f t="shared" si="4"/>
        <v>0</v>
      </c>
      <c r="DG62" s="543">
        <f t="shared" si="4"/>
        <v>0</v>
      </c>
      <c r="DH62" s="543">
        <f t="shared" si="4"/>
        <v>0</v>
      </c>
      <c r="DI62" s="543">
        <f t="shared" si="4"/>
        <v>0</v>
      </c>
      <c r="DJ62" s="543">
        <f t="shared" si="4"/>
        <v>0</v>
      </c>
      <c r="DK62" s="543">
        <f t="shared" si="4"/>
        <v>0</v>
      </c>
      <c r="DL62" s="543">
        <f t="shared" si="4"/>
        <v>0</v>
      </c>
      <c r="DM62" s="543">
        <f t="shared" si="4"/>
        <v>0</v>
      </c>
      <c r="DN62" s="543">
        <f t="shared" si="4"/>
        <v>0</v>
      </c>
      <c r="DO62" s="543">
        <f t="shared" si="4"/>
        <v>0</v>
      </c>
      <c r="DP62" s="543">
        <f t="shared" si="4"/>
        <v>0</v>
      </c>
      <c r="DQ62" s="543">
        <f t="shared" si="4"/>
        <v>0</v>
      </c>
      <c r="DR62" s="543">
        <f t="shared" si="4"/>
        <v>0</v>
      </c>
      <c r="DS62" s="543">
        <f t="shared" si="4"/>
        <v>0</v>
      </c>
      <c r="DT62" s="543">
        <f t="shared" si="4"/>
        <v>0</v>
      </c>
      <c r="DU62" s="543">
        <f t="shared" si="4"/>
        <v>0</v>
      </c>
      <c r="DV62" s="543">
        <f t="shared" si="4"/>
        <v>0</v>
      </c>
      <c r="DW62" s="543">
        <f t="shared" si="4"/>
        <v>0</v>
      </c>
      <c r="DX62" s="543">
        <f t="shared" si="4"/>
        <v>0</v>
      </c>
      <c r="DY62" s="543">
        <f t="shared" si="4"/>
        <v>0</v>
      </c>
      <c r="DZ62" s="543">
        <f t="shared" si="4"/>
        <v>0</v>
      </c>
      <c r="EA62" s="543">
        <f t="shared" si="4"/>
        <v>0</v>
      </c>
      <c r="EB62" s="543">
        <f t="shared" si="4"/>
        <v>0</v>
      </c>
      <c r="EC62" s="543">
        <f t="shared" si="4"/>
        <v>0</v>
      </c>
      <c r="ED62" s="543">
        <f t="shared" si="4"/>
        <v>0</v>
      </c>
      <c r="EE62" s="543">
        <f t="shared" si="4"/>
        <v>0</v>
      </c>
      <c r="EF62" s="543">
        <f t="shared" si="4"/>
        <v>0</v>
      </c>
      <c r="EG62" s="543">
        <f t="shared" si="4"/>
        <v>0</v>
      </c>
      <c r="EH62" s="543">
        <f t="shared" ref="EH62:FM62" si="5" xml:space="preserve"> ABS(EH30 - EH47)</f>
        <v>0</v>
      </c>
      <c r="EI62" s="543">
        <f t="shared" si="5"/>
        <v>0</v>
      </c>
      <c r="EJ62" s="543">
        <f t="shared" si="5"/>
        <v>0</v>
      </c>
      <c r="EK62" s="543">
        <f t="shared" si="5"/>
        <v>0</v>
      </c>
      <c r="EL62" s="543">
        <f t="shared" si="5"/>
        <v>0</v>
      </c>
      <c r="EM62" s="543">
        <f t="shared" si="5"/>
        <v>0</v>
      </c>
      <c r="EN62" s="543">
        <f t="shared" si="5"/>
        <v>0</v>
      </c>
      <c r="EO62" s="543">
        <f t="shared" si="5"/>
        <v>0</v>
      </c>
      <c r="EP62" s="543">
        <f t="shared" si="5"/>
        <v>0</v>
      </c>
      <c r="EQ62" s="543">
        <f t="shared" si="5"/>
        <v>0</v>
      </c>
      <c r="ER62" s="543">
        <f t="shared" si="5"/>
        <v>0</v>
      </c>
      <c r="ES62" s="543">
        <f t="shared" si="5"/>
        <v>0</v>
      </c>
      <c r="ET62" s="543">
        <f t="shared" si="5"/>
        <v>0</v>
      </c>
      <c r="EU62" s="543">
        <f t="shared" si="5"/>
        <v>0</v>
      </c>
      <c r="EV62" s="543">
        <f t="shared" si="5"/>
        <v>0</v>
      </c>
      <c r="EW62" s="543">
        <f t="shared" si="5"/>
        <v>0</v>
      </c>
      <c r="EX62" s="543">
        <f t="shared" si="5"/>
        <v>0</v>
      </c>
      <c r="EY62" s="543">
        <f t="shared" si="5"/>
        <v>0</v>
      </c>
      <c r="EZ62" s="543">
        <f t="shared" si="5"/>
        <v>0</v>
      </c>
      <c r="FA62" s="543">
        <f t="shared" si="5"/>
        <v>0</v>
      </c>
      <c r="FB62" s="543">
        <f t="shared" si="5"/>
        <v>0</v>
      </c>
      <c r="FC62" s="543">
        <f t="shared" si="5"/>
        <v>0</v>
      </c>
      <c r="FD62" s="543">
        <f t="shared" si="5"/>
        <v>0</v>
      </c>
      <c r="FE62" s="543">
        <f t="shared" si="5"/>
        <v>0</v>
      </c>
      <c r="FF62" s="543">
        <f t="shared" si="5"/>
        <v>0</v>
      </c>
      <c r="FG62" s="543">
        <f t="shared" si="5"/>
        <v>0</v>
      </c>
      <c r="FH62" s="543">
        <f t="shared" si="5"/>
        <v>0</v>
      </c>
      <c r="FI62" s="543">
        <f t="shared" si="5"/>
        <v>0</v>
      </c>
      <c r="FJ62" s="543">
        <f t="shared" si="5"/>
        <v>0</v>
      </c>
      <c r="FK62" s="543">
        <f t="shared" si="5"/>
        <v>0</v>
      </c>
      <c r="FL62" s="543">
        <f t="shared" si="5"/>
        <v>0</v>
      </c>
      <c r="FM62" s="543">
        <f t="shared" si="5"/>
        <v>0</v>
      </c>
      <c r="FN62" s="543">
        <f t="shared" ref="FN62:GJ62" si="6" xml:space="preserve"> ABS(FN30 - FN47)</f>
        <v>0</v>
      </c>
      <c r="FO62" s="543">
        <f t="shared" si="6"/>
        <v>0</v>
      </c>
      <c r="FP62" s="543">
        <f t="shared" si="6"/>
        <v>0</v>
      </c>
      <c r="FQ62" s="543">
        <f t="shared" si="6"/>
        <v>0</v>
      </c>
      <c r="FR62" s="543">
        <f t="shared" si="6"/>
        <v>0</v>
      </c>
      <c r="FS62" s="543">
        <f t="shared" si="6"/>
        <v>0</v>
      </c>
      <c r="FT62" s="543">
        <f t="shared" si="6"/>
        <v>0</v>
      </c>
      <c r="FU62" s="543">
        <f t="shared" si="6"/>
        <v>0</v>
      </c>
      <c r="FV62" s="543">
        <f t="shared" si="6"/>
        <v>0</v>
      </c>
      <c r="FW62" s="543">
        <f t="shared" si="6"/>
        <v>0</v>
      </c>
      <c r="FX62" s="543">
        <f t="shared" si="6"/>
        <v>0</v>
      </c>
      <c r="FY62" s="543">
        <f t="shared" si="6"/>
        <v>0</v>
      </c>
      <c r="FZ62" s="543">
        <f t="shared" si="6"/>
        <v>0</v>
      </c>
      <c r="GA62" s="543">
        <f t="shared" si="6"/>
        <v>0</v>
      </c>
      <c r="GB62" s="543">
        <f t="shared" si="6"/>
        <v>0</v>
      </c>
      <c r="GC62" s="543">
        <f t="shared" si="6"/>
        <v>0</v>
      </c>
      <c r="GD62" s="543">
        <f t="shared" si="6"/>
        <v>0</v>
      </c>
      <c r="GE62" s="543">
        <f t="shared" si="6"/>
        <v>0</v>
      </c>
      <c r="GF62" s="543">
        <f t="shared" si="6"/>
        <v>0</v>
      </c>
      <c r="GG62" s="543">
        <f t="shared" si="6"/>
        <v>0</v>
      </c>
      <c r="GH62" s="543">
        <f t="shared" si="6"/>
        <v>0</v>
      </c>
      <c r="GI62" s="543">
        <f t="shared" si="6"/>
        <v>0</v>
      </c>
      <c r="GJ62" s="543">
        <f t="shared" si="6"/>
        <v>0</v>
      </c>
    </row>
    <row r="63" spans="1:192" s="521" customFormat="1" x14ac:dyDescent="0.25">
      <c r="A63" s="15"/>
      <c r="B63" s="15"/>
      <c r="C63" s="21"/>
      <c r="D63" s="48"/>
      <c r="E63" s="533" t="s">
        <v>239</v>
      </c>
      <c r="F63" s="461">
        <f xml:space="preserve"> IF( MAX(J63:GJ63) &gt; CHK_TOL, 1, 0)</f>
        <v>0</v>
      </c>
      <c r="G63" s="220" t="s">
        <v>20</v>
      </c>
      <c r="H63" s="220"/>
      <c r="I63" s="38"/>
      <c r="J63" s="543">
        <f t="shared" ref="J63:AO63" si="7" xml:space="preserve"> ABS(J34 - J51)</f>
        <v>0</v>
      </c>
      <c r="K63" s="543">
        <f t="shared" si="7"/>
        <v>0</v>
      </c>
      <c r="L63" s="543">
        <f t="shared" si="7"/>
        <v>1.6345074363604837E-3</v>
      </c>
      <c r="M63" s="543">
        <f t="shared" si="7"/>
        <v>7.9748465095057447E-5</v>
      </c>
      <c r="N63" s="543">
        <f t="shared" si="7"/>
        <v>3.6491507327296349E-4</v>
      </c>
      <c r="O63" s="543">
        <f t="shared" si="7"/>
        <v>4.0640553508974978E-4</v>
      </c>
      <c r="P63" s="543">
        <f t="shared" si="7"/>
        <v>7.7927332051228957E-3</v>
      </c>
      <c r="Q63" s="543">
        <f t="shared" si="7"/>
        <v>9.5477703143842518E-4</v>
      </c>
      <c r="R63" s="543">
        <f t="shared" si="7"/>
        <v>9.5090677859843709E-4</v>
      </c>
      <c r="S63" s="543">
        <f t="shared" si="7"/>
        <v>9.5720761964912526E-4</v>
      </c>
      <c r="T63" s="543">
        <f t="shared" si="7"/>
        <v>9.4900875956227537E-4</v>
      </c>
      <c r="U63" s="543">
        <f t="shared" si="7"/>
        <v>9.5529702957719564E-4</v>
      </c>
      <c r="V63" s="543">
        <f t="shared" si="7"/>
        <v>9.4711453311902005E-4</v>
      </c>
      <c r="W63" s="543">
        <f t="shared" si="7"/>
        <v>9.5339024846907705E-4</v>
      </c>
      <c r="X63" s="543">
        <f t="shared" si="7"/>
        <v>9.4652055122423917E-4</v>
      </c>
      <c r="Y63" s="543">
        <f t="shared" si="7"/>
        <v>9.50190804360318E-4</v>
      </c>
      <c r="Z63" s="543">
        <f t="shared" si="7"/>
        <v>9.433374088985147E-4</v>
      </c>
      <c r="AA63" s="543">
        <f t="shared" si="7"/>
        <v>9.495880949543789E-4</v>
      </c>
      <c r="AB63" s="543">
        <f t="shared" si="7"/>
        <v>9.4145450202631764E-4</v>
      </c>
      <c r="AC63" s="543">
        <f t="shared" si="7"/>
        <v>9.4769270981487352E-4</v>
      </c>
      <c r="AD63" s="543">
        <f t="shared" si="7"/>
        <v>9.3957535136723891E-4</v>
      </c>
      <c r="AE63" s="543">
        <f t="shared" si="7"/>
        <v>9.4580110817332752E-4</v>
      </c>
      <c r="AF63" s="543">
        <f t="shared" si="7"/>
        <v>9.3898609884490725E-4</v>
      </c>
      <c r="AG63" s="543">
        <f t="shared" si="7"/>
        <v>9.4262713537318632E-4</v>
      </c>
      <c r="AH63" s="543">
        <f t="shared" si="7"/>
        <v>9.3582829140359536E-4</v>
      </c>
      <c r="AI63" s="543">
        <f t="shared" si="7"/>
        <v>9.4202922264230438E-4</v>
      </c>
      <c r="AJ63" s="543">
        <f t="shared" si="7"/>
        <v>9.3396037300408352E-4</v>
      </c>
      <c r="AK63" s="543">
        <f t="shared" si="7"/>
        <v>9.4014892420091201E-4</v>
      </c>
      <c r="AL63" s="543">
        <f t="shared" si="7"/>
        <v>9.3209617989487015E-4</v>
      </c>
      <c r="AM63" s="543">
        <f t="shared" si="7"/>
        <v>9.3827238197263796E-4</v>
      </c>
      <c r="AN63" s="543">
        <f t="shared" si="7"/>
        <v>9.3151161854621023E-4</v>
      </c>
      <c r="AO63" s="543">
        <f t="shared" si="7"/>
        <v>9.3512367311632261E-4</v>
      </c>
      <c r="AP63" s="543">
        <f t="shared" ref="AP63:BU63" si="8" xml:space="preserve"> ABS(AP34 - AP51)</f>
        <v>9.2837895135744475E-4</v>
      </c>
      <c r="AQ63" s="543">
        <f t="shared" si="8"/>
        <v>9.3453052068070974E-4</v>
      </c>
      <c r="AR63" s="543">
        <f t="shared" si="8"/>
        <v>9.2652589955832809E-4</v>
      </c>
      <c r="AS63" s="543">
        <f t="shared" si="8"/>
        <v>9.3266518888412975E-4</v>
      </c>
      <c r="AT63" s="543">
        <f t="shared" si="8"/>
        <v>9.2467654394567944E-4</v>
      </c>
      <c r="AU63" s="543">
        <f t="shared" si="8"/>
        <v>9.3080358419683762E-4</v>
      </c>
      <c r="AV63" s="543">
        <f t="shared" si="8"/>
        <v>9.240966392098926E-4</v>
      </c>
      <c r="AW63" s="543">
        <f t="shared" si="8"/>
        <v>9.2767993737652432E-4</v>
      </c>
      <c r="AX63" s="543">
        <f t="shared" si="8"/>
        <v>9.2098890490888152E-4</v>
      </c>
      <c r="AY63" s="543">
        <f t="shared" si="8"/>
        <v>9.2709150703740306E-4</v>
      </c>
      <c r="AZ63" s="543">
        <f t="shared" si="8"/>
        <v>9.1915060511382762E-4</v>
      </c>
      <c r="BA63" s="543">
        <f t="shared" si="8"/>
        <v>9.2524102365132421E-4</v>
      </c>
      <c r="BB63" s="543">
        <f t="shared" si="8"/>
        <v>2.0595789264916675E-3</v>
      </c>
      <c r="BC63" s="543">
        <f t="shared" si="8"/>
        <v>6.2563915889768396E-4</v>
      </c>
      <c r="BD63" s="543">
        <f t="shared" si="8"/>
        <v>7.4819387737079524E-4</v>
      </c>
      <c r="BE63" s="543">
        <f t="shared" si="8"/>
        <v>2.2727746591044706E-4</v>
      </c>
      <c r="BF63" s="543">
        <f t="shared" si="8"/>
        <v>0</v>
      </c>
      <c r="BG63" s="543">
        <f t="shared" si="8"/>
        <v>0</v>
      </c>
      <c r="BH63" s="543">
        <f t="shared" si="8"/>
        <v>0</v>
      </c>
      <c r="BI63" s="543">
        <f t="shared" si="8"/>
        <v>0</v>
      </c>
      <c r="BJ63" s="543">
        <f t="shared" si="8"/>
        <v>0</v>
      </c>
      <c r="BK63" s="543">
        <f t="shared" si="8"/>
        <v>0</v>
      </c>
      <c r="BL63" s="543">
        <f t="shared" si="8"/>
        <v>0</v>
      </c>
      <c r="BM63" s="543">
        <f t="shared" si="8"/>
        <v>0</v>
      </c>
      <c r="BN63" s="543">
        <f t="shared" si="8"/>
        <v>0</v>
      </c>
      <c r="BO63" s="543">
        <f t="shared" si="8"/>
        <v>0</v>
      </c>
      <c r="BP63" s="543">
        <f t="shared" si="8"/>
        <v>0</v>
      </c>
      <c r="BQ63" s="543">
        <f t="shared" si="8"/>
        <v>0</v>
      </c>
      <c r="BR63" s="543">
        <f t="shared" si="8"/>
        <v>0</v>
      </c>
      <c r="BS63" s="543">
        <f t="shared" si="8"/>
        <v>0</v>
      </c>
      <c r="BT63" s="543">
        <f t="shared" si="8"/>
        <v>0</v>
      </c>
      <c r="BU63" s="543">
        <f t="shared" si="8"/>
        <v>0</v>
      </c>
      <c r="BV63" s="543">
        <f t="shared" ref="BV63:DA63" si="9" xml:space="preserve"> ABS(BV34 - BV51)</f>
        <v>0</v>
      </c>
      <c r="BW63" s="543">
        <f t="shared" si="9"/>
        <v>0</v>
      </c>
      <c r="BX63" s="543">
        <f t="shared" si="9"/>
        <v>0</v>
      </c>
      <c r="BY63" s="543">
        <f t="shared" si="9"/>
        <v>0</v>
      </c>
      <c r="BZ63" s="543">
        <f t="shared" si="9"/>
        <v>0</v>
      </c>
      <c r="CA63" s="543">
        <f t="shared" si="9"/>
        <v>0</v>
      </c>
      <c r="CB63" s="543">
        <f t="shared" si="9"/>
        <v>0</v>
      </c>
      <c r="CC63" s="543">
        <f t="shared" si="9"/>
        <v>0</v>
      </c>
      <c r="CD63" s="543">
        <f t="shared" si="9"/>
        <v>0</v>
      </c>
      <c r="CE63" s="543">
        <f t="shared" si="9"/>
        <v>0</v>
      </c>
      <c r="CF63" s="543">
        <f t="shared" si="9"/>
        <v>0</v>
      </c>
      <c r="CG63" s="543">
        <f t="shared" si="9"/>
        <v>0</v>
      </c>
      <c r="CH63" s="543">
        <f t="shared" si="9"/>
        <v>0</v>
      </c>
      <c r="CI63" s="543">
        <f t="shared" si="9"/>
        <v>0</v>
      </c>
      <c r="CJ63" s="543">
        <f t="shared" si="9"/>
        <v>0</v>
      </c>
      <c r="CK63" s="543">
        <f t="shared" si="9"/>
        <v>0</v>
      </c>
      <c r="CL63" s="543">
        <f t="shared" si="9"/>
        <v>0</v>
      </c>
      <c r="CM63" s="543">
        <f t="shared" si="9"/>
        <v>0</v>
      </c>
      <c r="CN63" s="543">
        <f t="shared" si="9"/>
        <v>0</v>
      </c>
      <c r="CO63" s="543">
        <f t="shared" si="9"/>
        <v>0</v>
      </c>
      <c r="CP63" s="543">
        <f t="shared" si="9"/>
        <v>0</v>
      </c>
      <c r="CQ63" s="543">
        <f t="shared" si="9"/>
        <v>0</v>
      </c>
      <c r="CR63" s="543">
        <f t="shared" si="9"/>
        <v>0</v>
      </c>
      <c r="CS63" s="543">
        <f t="shared" si="9"/>
        <v>0</v>
      </c>
      <c r="CT63" s="543">
        <f t="shared" si="9"/>
        <v>0</v>
      </c>
      <c r="CU63" s="543">
        <f t="shared" si="9"/>
        <v>0</v>
      </c>
      <c r="CV63" s="543">
        <f t="shared" si="9"/>
        <v>0</v>
      </c>
      <c r="CW63" s="543">
        <f t="shared" si="9"/>
        <v>0</v>
      </c>
      <c r="CX63" s="543">
        <f t="shared" si="9"/>
        <v>0</v>
      </c>
      <c r="CY63" s="543">
        <f t="shared" si="9"/>
        <v>0</v>
      </c>
      <c r="CZ63" s="543">
        <f t="shared" si="9"/>
        <v>0</v>
      </c>
      <c r="DA63" s="543">
        <f t="shared" si="9"/>
        <v>0</v>
      </c>
      <c r="DB63" s="543">
        <f t="shared" ref="DB63:EG63" si="10" xml:space="preserve"> ABS(DB34 - DB51)</f>
        <v>0</v>
      </c>
      <c r="DC63" s="543">
        <f t="shared" si="10"/>
        <v>0</v>
      </c>
      <c r="DD63" s="543">
        <f t="shared" si="10"/>
        <v>0</v>
      </c>
      <c r="DE63" s="543">
        <f t="shared" si="10"/>
        <v>0</v>
      </c>
      <c r="DF63" s="543">
        <f t="shared" si="10"/>
        <v>0</v>
      </c>
      <c r="DG63" s="543">
        <f t="shared" si="10"/>
        <v>0</v>
      </c>
      <c r="DH63" s="543">
        <f t="shared" si="10"/>
        <v>0</v>
      </c>
      <c r="DI63" s="543">
        <f t="shared" si="10"/>
        <v>0</v>
      </c>
      <c r="DJ63" s="543">
        <f t="shared" si="10"/>
        <v>0</v>
      </c>
      <c r="DK63" s="543">
        <f t="shared" si="10"/>
        <v>0</v>
      </c>
      <c r="DL63" s="543">
        <f t="shared" si="10"/>
        <v>0</v>
      </c>
      <c r="DM63" s="543">
        <f t="shared" si="10"/>
        <v>0</v>
      </c>
      <c r="DN63" s="543">
        <f t="shared" si="10"/>
        <v>0</v>
      </c>
      <c r="DO63" s="543">
        <f t="shared" si="10"/>
        <v>0</v>
      </c>
      <c r="DP63" s="543">
        <f t="shared" si="10"/>
        <v>0</v>
      </c>
      <c r="DQ63" s="543">
        <f t="shared" si="10"/>
        <v>0</v>
      </c>
      <c r="DR63" s="543">
        <f t="shared" si="10"/>
        <v>0</v>
      </c>
      <c r="DS63" s="543">
        <f t="shared" si="10"/>
        <v>0</v>
      </c>
      <c r="DT63" s="543">
        <f t="shared" si="10"/>
        <v>0</v>
      </c>
      <c r="DU63" s="543">
        <f t="shared" si="10"/>
        <v>0</v>
      </c>
      <c r="DV63" s="543">
        <f t="shared" si="10"/>
        <v>0</v>
      </c>
      <c r="DW63" s="543">
        <f t="shared" si="10"/>
        <v>0</v>
      </c>
      <c r="DX63" s="543">
        <f t="shared" si="10"/>
        <v>0</v>
      </c>
      <c r="DY63" s="543">
        <f t="shared" si="10"/>
        <v>0</v>
      </c>
      <c r="DZ63" s="543">
        <f t="shared" si="10"/>
        <v>0</v>
      </c>
      <c r="EA63" s="543">
        <f t="shared" si="10"/>
        <v>0</v>
      </c>
      <c r="EB63" s="543">
        <f t="shared" si="10"/>
        <v>0</v>
      </c>
      <c r="EC63" s="543">
        <f t="shared" si="10"/>
        <v>0</v>
      </c>
      <c r="ED63" s="543">
        <f t="shared" si="10"/>
        <v>0</v>
      </c>
      <c r="EE63" s="543">
        <f t="shared" si="10"/>
        <v>0</v>
      </c>
      <c r="EF63" s="543">
        <f t="shared" si="10"/>
        <v>0</v>
      </c>
      <c r="EG63" s="543">
        <f t="shared" si="10"/>
        <v>0</v>
      </c>
      <c r="EH63" s="543">
        <f t="shared" ref="EH63:FM63" si="11" xml:space="preserve"> ABS(EH34 - EH51)</f>
        <v>0</v>
      </c>
      <c r="EI63" s="543">
        <f t="shared" si="11"/>
        <v>0</v>
      </c>
      <c r="EJ63" s="543">
        <f t="shared" si="11"/>
        <v>0</v>
      </c>
      <c r="EK63" s="543">
        <f t="shared" si="11"/>
        <v>0</v>
      </c>
      <c r="EL63" s="543">
        <f t="shared" si="11"/>
        <v>0</v>
      </c>
      <c r="EM63" s="543">
        <f t="shared" si="11"/>
        <v>0</v>
      </c>
      <c r="EN63" s="543">
        <f t="shared" si="11"/>
        <v>0</v>
      </c>
      <c r="EO63" s="543">
        <f t="shared" si="11"/>
        <v>0</v>
      </c>
      <c r="EP63" s="543">
        <f t="shared" si="11"/>
        <v>0</v>
      </c>
      <c r="EQ63" s="543">
        <f t="shared" si="11"/>
        <v>0</v>
      </c>
      <c r="ER63" s="543">
        <f t="shared" si="11"/>
        <v>0</v>
      </c>
      <c r="ES63" s="543">
        <f t="shared" si="11"/>
        <v>0</v>
      </c>
      <c r="ET63" s="543">
        <f t="shared" si="11"/>
        <v>0</v>
      </c>
      <c r="EU63" s="543">
        <f t="shared" si="11"/>
        <v>0</v>
      </c>
      <c r="EV63" s="543">
        <f t="shared" si="11"/>
        <v>0</v>
      </c>
      <c r="EW63" s="543">
        <f t="shared" si="11"/>
        <v>0</v>
      </c>
      <c r="EX63" s="543">
        <f t="shared" si="11"/>
        <v>0</v>
      </c>
      <c r="EY63" s="543">
        <f t="shared" si="11"/>
        <v>0</v>
      </c>
      <c r="EZ63" s="543">
        <f t="shared" si="11"/>
        <v>0</v>
      </c>
      <c r="FA63" s="543">
        <f t="shared" si="11"/>
        <v>0</v>
      </c>
      <c r="FB63" s="543">
        <f t="shared" si="11"/>
        <v>0</v>
      </c>
      <c r="FC63" s="543">
        <f t="shared" si="11"/>
        <v>0</v>
      </c>
      <c r="FD63" s="543">
        <f t="shared" si="11"/>
        <v>0</v>
      </c>
      <c r="FE63" s="543">
        <f t="shared" si="11"/>
        <v>0</v>
      </c>
      <c r="FF63" s="543">
        <f t="shared" si="11"/>
        <v>0</v>
      </c>
      <c r="FG63" s="543">
        <f t="shared" si="11"/>
        <v>0</v>
      </c>
      <c r="FH63" s="543">
        <f t="shared" si="11"/>
        <v>0</v>
      </c>
      <c r="FI63" s="543">
        <f t="shared" si="11"/>
        <v>0</v>
      </c>
      <c r="FJ63" s="543">
        <f t="shared" si="11"/>
        <v>0</v>
      </c>
      <c r="FK63" s="543">
        <f t="shared" si="11"/>
        <v>0</v>
      </c>
      <c r="FL63" s="543">
        <f t="shared" si="11"/>
        <v>0</v>
      </c>
      <c r="FM63" s="543">
        <f t="shared" si="11"/>
        <v>0</v>
      </c>
      <c r="FN63" s="543">
        <f t="shared" ref="FN63:GJ63" si="12" xml:space="preserve"> ABS(FN34 - FN51)</f>
        <v>0</v>
      </c>
      <c r="FO63" s="543">
        <f t="shared" si="12"/>
        <v>0</v>
      </c>
      <c r="FP63" s="543">
        <f t="shared" si="12"/>
        <v>0</v>
      </c>
      <c r="FQ63" s="543">
        <f t="shared" si="12"/>
        <v>0</v>
      </c>
      <c r="FR63" s="543">
        <f t="shared" si="12"/>
        <v>0</v>
      </c>
      <c r="FS63" s="543">
        <f t="shared" si="12"/>
        <v>0</v>
      </c>
      <c r="FT63" s="543">
        <f t="shared" si="12"/>
        <v>0</v>
      </c>
      <c r="FU63" s="543">
        <f t="shared" si="12"/>
        <v>0</v>
      </c>
      <c r="FV63" s="543">
        <f t="shared" si="12"/>
        <v>0</v>
      </c>
      <c r="FW63" s="543">
        <f t="shared" si="12"/>
        <v>0</v>
      </c>
      <c r="FX63" s="543">
        <f t="shared" si="12"/>
        <v>0</v>
      </c>
      <c r="FY63" s="543">
        <f t="shared" si="12"/>
        <v>0</v>
      </c>
      <c r="FZ63" s="543">
        <f t="shared" si="12"/>
        <v>0</v>
      </c>
      <c r="GA63" s="543">
        <f t="shared" si="12"/>
        <v>0</v>
      </c>
      <c r="GB63" s="543">
        <f t="shared" si="12"/>
        <v>0</v>
      </c>
      <c r="GC63" s="543">
        <f t="shared" si="12"/>
        <v>0</v>
      </c>
      <c r="GD63" s="543">
        <f t="shared" si="12"/>
        <v>0</v>
      </c>
      <c r="GE63" s="543">
        <f t="shared" si="12"/>
        <v>0</v>
      </c>
      <c r="GF63" s="543">
        <f t="shared" si="12"/>
        <v>0</v>
      </c>
      <c r="GG63" s="543">
        <f t="shared" si="12"/>
        <v>0</v>
      </c>
      <c r="GH63" s="543">
        <f t="shared" si="12"/>
        <v>0</v>
      </c>
      <c r="GI63" s="543">
        <f t="shared" si="12"/>
        <v>0</v>
      </c>
      <c r="GJ63" s="543">
        <f t="shared" si="12"/>
        <v>0</v>
      </c>
    </row>
    <row r="64" spans="1:192" s="526" customFormat="1" x14ac:dyDescent="0.25">
      <c r="A64" s="227"/>
      <c r="B64" s="227"/>
      <c r="C64" s="228"/>
      <c r="D64" s="229"/>
      <c r="E64" s="230"/>
      <c r="F64" s="230"/>
      <c r="G64" s="230"/>
      <c r="H64" s="230"/>
      <c r="I64" s="231"/>
      <c r="J64" s="230"/>
      <c r="K64" s="230"/>
      <c r="L64" s="230"/>
      <c r="M64" s="230"/>
      <c r="N64" s="230"/>
      <c r="O64" s="230"/>
      <c r="P64" s="230"/>
      <c r="Q64" s="230"/>
      <c r="R64" s="230"/>
      <c r="S64" s="230"/>
      <c r="T64" s="230"/>
      <c r="U64" s="230"/>
      <c r="V64" s="230"/>
      <c r="W64" s="230"/>
      <c r="X64" s="230"/>
      <c r="Y64" s="230"/>
      <c r="Z64" s="230"/>
      <c r="AA64" s="230"/>
      <c r="AB64" s="230"/>
      <c r="AC64" s="230"/>
      <c r="AD64" s="230"/>
      <c r="AE64" s="230"/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  <c r="BH64" s="230"/>
      <c r="BI64" s="230"/>
      <c r="BJ64" s="230"/>
      <c r="BK64" s="230"/>
      <c r="BL64" s="230"/>
      <c r="BM64" s="230"/>
      <c r="BN64" s="230"/>
      <c r="BO64" s="230"/>
      <c r="BP64" s="230"/>
      <c r="BQ64" s="230"/>
      <c r="BR64" s="230"/>
      <c r="BS64" s="230"/>
      <c r="BT64" s="230"/>
      <c r="BU64" s="230"/>
      <c r="BV64" s="230"/>
      <c r="BW64" s="230"/>
      <c r="BX64" s="230"/>
      <c r="BY64" s="230"/>
      <c r="BZ64" s="230"/>
      <c r="CA64" s="230"/>
      <c r="CB64" s="230"/>
      <c r="CC64" s="230"/>
      <c r="CD64" s="230"/>
      <c r="CE64" s="230"/>
      <c r="CF64" s="230"/>
      <c r="CG64" s="230"/>
      <c r="CH64" s="230"/>
      <c r="CI64" s="230"/>
      <c r="CJ64" s="230"/>
      <c r="CK64" s="230"/>
      <c r="CL64" s="230"/>
      <c r="CM64" s="230"/>
      <c r="CN64" s="230"/>
      <c r="CO64" s="230"/>
      <c r="CP64" s="230"/>
      <c r="CQ64" s="230"/>
      <c r="CR64" s="230"/>
      <c r="CS64" s="230"/>
      <c r="CT64" s="230"/>
      <c r="CU64" s="230"/>
      <c r="CV64" s="230"/>
      <c r="CW64" s="230"/>
      <c r="CX64" s="230"/>
      <c r="CY64" s="230"/>
      <c r="CZ64" s="230"/>
      <c r="DA64" s="230"/>
      <c r="DB64" s="230"/>
      <c r="DC64" s="230"/>
      <c r="DD64" s="230"/>
      <c r="DE64" s="230"/>
      <c r="DF64" s="230"/>
      <c r="DG64" s="230"/>
      <c r="DH64" s="230"/>
      <c r="DI64" s="230"/>
      <c r="DJ64" s="230"/>
      <c r="DK64" s="230"/>
      <c r="DL64" s="230"/>
      <c r="DM64" s="230"/>
      <c r="DN64" s="230"/>
      <c r="DO64" s="230"/>
      <c r="DP64" s="230"/>
      <c r="DQ64" s="230"/>
      <c r="DR64" s="230"/>
      <c r="DS64" s="230"/>
      <c r="DT64" s="230"/>
      <c r="DU64" s="230"/>
      <c r="DV64" s="230"/>
      <c r="DW64" s="230"/>
      <c r="DX64" s="230"/>
      <c r="DY64" s="230"/>
      <c r="DZ64" s="230"/>
      <c r="EA64" s="230"/>
      <c r="EB64" s="230"/>
      <c r="EC64" s="230"/>
      <c r="ED64" s="230"/>
      <c r="EE64" s="230"/>
      <c r="EF64" s="230"/>
      <c r="EG64" s="230"/>
      <c r="EH64" s="230"/>
      <c r="EI64" s="230"/>
      <c r="EJ64" s="230"/>
      <c r="EK64" s="230"/>
      <c r="EL64" s="230"/>
      <c r="EM64" s="230"/>
      <c r="EN64" s="230"/>
      <c r="EO64" s="230"/>
      <c r="EP64" s="230"/>
      <c r="EQ64" s="230"/>
      <c r="ER64" s="230"/>
      <c r="ES64" s="230"/>
      <c r="ET64" s="230"/>
      <c r="EU64" s="230"/>
      <c r="EV64" s="230"/>
      <c r="EW64" s="230"/>
      <c r="EX64" s="230"/>
      <c r="EY64" s="230"/>
      <c r="EZ64" s="230"/>
      <c r="FA64" s="230"/>
      <c r="FB64" s="230"/>
      <c r="FC64" s="230"/>
      <c r="FD64" s="230"/>
      <c r="FE64" s="230"/>
      <c r="FF64" s="230"/>
      <c r="FG64" s="230"/>
      <c r="FH64" s="230"/>
      <c r="FI64" s="230"/>
      <c r="FJ64" s="230"/>
      <c r="FK64" s="230"/>
      <c r="FL64" s="230"/>
      <c r="FM64" s="230"/>
      <c r="FN64" s="230"/>
      <c r="FO64" s="230"/>
      <c r="FP64" s="230"/>
      <c r="FQ64" s="230"/>
      <c r="FR64" s="230"/>
      <c r="FS64" s="230"/>
      <c r="FT64" s="230"/>
      <c r="FU64" s="230"/>
      <c r="FV64" s="230"/>
      <c r="FW64" s="230"/>
      <c r="FX64" s="230"/>
      <c r="FY64" s="230"/>
      <c r="FZ64" s="230"/>
      <c r="GA64" s="230"/>
      <c r="GB64" s="230"/>
      <c r="GC64" s="230"/>
      <c r="GD64" s="230"/>
      <c r="GE64" s="230"/>
      <c r="GF64" s="230"/>
      <c r="GG64" s="230"/>
      <c r="GH64" s="230"/>
      <c r="GI64" s="230"/>
      <c r="GJ64" s="230"/>
    </row>
    <row r="65" spans="1:192" s="193" customFormat="1" x14ac:dyDescent="0.25">
      <c r="A65" s="142"/>
      <c r="B65" s="142"/>
      <c r="C65" s="143"/>
      <c r="D65" s="144"/>
      <c r="E65" s="192" t="s">
        <v>393</v>
      </c>
      <c r="F65" s="726">
        <f xml:space="preserve"> MAX(F58:F64)</f>
        <v>0</v>
      </c>
      <c r="G65" s="192" t="s">
        <v>20</v>
      </c>
      <c r="H65" s="192"/>
      <c r="I65" s="145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192"/>
      <c r="CO65" s="192"/>
      <c r="CP65" s="192"/>
      <c r="CQ65" s="192"/>
      <c r="CR65" s="192"/>
      <c r="CS65" s="192"/>
      <c r="CT65" s="192"/>
      <c r="CU65" s="192"/>
      <c r="CV65" s="192"/>
      <c r="CW65" s="192"/>
      <c r="CX65" s="192"/>
      <c r="CY65" s="192"/>
      <c r="CZ65" s="192"/>
      <c r="DA65" s="192"/>
      <c r="DB65" s="192"/>
      <c r="DC65" s="192"/>
      <c r="DD65" s="192"/>
      <c r="DE65" s="192"/>
      <c r="DF65" s="192"/>
      <c r="DG65" s="192"/>
      <c r="DH65" s="192"/>
      <c r="DI65" s="192"/>
      <c r="DJ65" s="192"/>
      <c r="DK65" s="192"/>
      <c r="DL65" s="192"/>
      <c r="DM65" s="192"/>
      <c r="DN65" s="192"/>
      <c r="DO65" s="192"/>
      <c r="DP65" s="192"/>
      <c r="DQ65" s="192"/>
      <c r="DR65" s="192"/>
      <c r="DS65" s="192"/>
      <c r="DT65" s="192"/>
      <c r="DU65" s="192"/>
      <c r="DV65" s="192"/>
      <c r="DW65" s="192"/>
      <c r="DX65" s="192"/>
      <c r="DY65" s="192"/>
      <c r="DZ65" s="192"/>
      <c r="EA65" s="192"/>
      <c r="EB65" s="192"/>
      <c r="EC65" s="192"/>
      <c r="ED65" s="192"/>
      <c r="EE65" s="192"/>
      <c r="EF65" s="192"/>
      <c r="EG65" s="192"/>
      <c r="EH65" s="192"/>
      <c r="EI65" s="192"/>
      <c r="EJ65" s="192"/>
      <c r="EK65" s="192"/>
      <c r="EL65" s="192"/>
      <c r="EM65" s="192"/>
      <c r="EN65" s="192"/>
      <c r="EO65" s="192"/>
      <c r="EP65" s="192"/>
      <c r="EQ65" s="192"/>
      <c r="ER65" s="192"/>
      <c r="ES65" s="192"/>
      <c r="ET65" s="192"/>
      <c r="EU65" s="192"/>
      <c r="EV65" s="192"/>
      <c r="EW65" s="192"/>
      <c r="EX65" s="192"/>
      <c r="EY65" s="192"/>
      <c r="EZ65" s="192"/>
      <c r="FA65" s="192"/>
      <c r="FB65" s="192"/>
      <c r="FC65" s="192"/>
      <c r="FD65" s="192"/>
      <c r="FE65" s="192"/>
      <c r="FF65" s="192"/>
      <c r="FG65" s="192"/>
      <c r="FH65" s="192"/>
      <c r="FI65" s="192"/>
      <c r="FJ65" s="192"/>
      <c r="FK65" s="192"/>
      <c r="FL65" s="192"/>
      <c r="FM65" s="192"/>
      <c r="FN65" s="192"/>
      <c r="FO65" s="192"/>
      <c r="FP65" s="192"/>
      <c r="FQ65" s="192"/>
      <c r="FR65" s="192"/>
      <c r="FS65" s="192"/>
      <c r="FT65" s="192"/>
      <c r="FU65" s="192"/>
      <c r="FV65" s="192"/>
      <c r="FW65" s="192"/>
      <c r="FX65" s="192"/>
      <c r="FY65" s="192"/>
      <c r="FZ65" s="192"/>
      <c r="GA65" s="192"/>
      <c r="GB65" s="192"/>
      <c r="GC65" s="192"/>
      <c r="GD65" s="192"/>
      <c r="GE65" s="192"/>
      <c r="GF65" s="192"/>
      <c r="GG65" s="192"/>
      <c r="GH65" s="192"/>
      <c r="GI65" s="192"/>
      <c r="GJ65" s="192"/>
    </row>
    <row r="67" spans="1:192" x14ac:dyDescent="0.25">
      <c r="A67" s="15" t="s">
        <v>63</v>
      </c>
    </row>
  </sheetData>
  <conditionalFormatting sqref="F2:F4">
    <cfRule type="cellIs" dxfId="177" priority="21" stopIfTrue="1" operator="notEqual">
      <formula>0</formula>
    </cfRule>
    <cfRule type="cellIs" dxfId="176" priority="22" stopIfTrue="1" operator="equal">
      <formula>""</formula>
    </cfRule>
  </conditionalFormatting>
  <conditionalFormatting sqref="F2:F4">
    <cfRule type="cellIs" dxfId="175" priority="23" stopIfTrue="1" operator="notEqual">
      <formula>0</formula>
    </cfRule>
    <cfRule type="cellIs" dxfId="174" priority="24" stopIfTrue="1" operator="equal">
      <formula>""</formula>
    </cfRule>
  </conditionalFormatting>
  <conditionalFormatting sqref="F62:F63">
    <cfRule type="cellIs" dxfId="173" priority="17" stopIfTrue="1" operator="notEqual">
      <formula>0</formula>
    </cfRule>
    <cfRule type="cellIs" dxfId="172" priority="18" stopIfTrue="1" operator="equal">
      <formula>""</formula>
    </cfRule>
  </conditionalFormatting>
  <conditionalFormatting sqref="F62:F63">
    <cfRule type="cellIs" dxfId="171" priority="19" stopIfTrue="1" operator="notEqual">
      <formula>0</formula>
    </cfRule>
    <cfRule type="cellIs" dxfId="170" priority="20" stopIfTrue="1" operator="equal">
      <formula>""</formula>
    </cfRule>
  </conditionalFormatting>
  <conditionalFormatting sqref="F59:F61">
    <cfRule type="cellIs" dxfId="169" priority="9" stopIfTrue="1" operator="notEqual">
      <formula>0</formula>
    </cfRule>
    <cfRule type="cellIs" dxfId="168" priority="10" stopIfTrue="1" operator="equal">
      <formula>""</formula>
    </cfRule>
  </conditionalFormatting>
  <conditionalFormatting sqref="F59:F61">
    <cfRule type="cellIs" dxfId="167" priority="11" stopIfTrue="1" operator="notEqual">
      <formula>0</formula>
    </cfRule>
    <cfRule type="cellIs" dxfId="166" priority="12" stopIfTrue="1" operator="equal">
      <formula>""</formula>
    </cfRule>
  </conditionalFormatting>
  <conditionalFormatting sqref="F60:F61">
    <cfRule type="cellIs" dxfId="165" priority="5" stopIfTrue="1" operator="notEqual">
      <formula>0</formula>
    </cfRule>
    <cfRule type="cellIs" dxfId="164" priority="6" stopIfTrue="1" operator="equal">
      <formula>""</formula>
    </cfRule>
  </conditionalFormatting>
  <conditionalFormatting sqref="F60:F61">
    <cfRule type="cellIs" dxfId="163" priority="7" stopIfTrue="1" operator="notEqual">
      <formula>0</formula>
    </cfRule>
    <cfRule type="cellIs" dxfId="162" priority="8" stopIfTrue="1" operator="equal">
      <formula>""</formula>
    </cfRule>
  </conditionalFormatting>
  <conditionalFormatting sqref="F65">
    <cfRule type="cellIs" dxfId="161" priority="1" stopIfTrue="1" operator="notEqual">
      <formula>0</formula>
    </cfRule>
    <cfRule type="cellIs" dxfId="160" priority="2" stopIfTrue="1" operator="equal">
      <formula>""</formula>
    </cfRule>
  </conditionalFormatting>
  <conditionalFormatting sqref="F65">
    <cfRule type="cellIs" dxfId="159" priority="3" stopIfTrue="1" operator="notEqual">
      <formula>0</formula>
    </cfRule>
    <cfRule type="cellIs" dxfId="158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sterSolve">
                <anchor moveWithCells="1" sizeWithCells="1">
                  <from>
                    <xdr:col>4</xdr:col>
                    <xdr:colOff>641350</xdr:colOff>
                    <xdr:row>1</xdr:row>
                    <xdr:rowOff>146050</xdr:rowOff>
                  </from>
                  <to>
                    <xdr:col>4</xdr:col>
                    <xdr:colOff>2108200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4ACB-95A4-4822-96E8-B950772A1888}">
  <sheetPr codeName="Sheet15">
    <outlinePr summaryBelow="0" summaryRight="0"/>
  </sheetPr>
  <dimension ref="A1:GJ89"/>
  <sheetViews>
    <sheetView defaultGridColor="0" colorId="8" zoomScale="37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Q16" sqref="Q16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6" width="11.54296875" style="12" customWidth="1"/>
    <col min="17" max="17" width="15.1796875" style="12" bestFit="1" customWidth="1"/>
    <col min="18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DSRA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ht="14.5" x14ac:dyDescent="0.25">
      <c r="A7" s="587" t="s">
        <v>456</v>
      </c>
      <c r="B7"/>
      <c r="C7"/>
      <c r="D7"/>
      <c r="E7"/>
      <c r="F7" s="126"/>
      <c r="G7"/>
      <c r="H7"/>
      <c r="I7"/>
      <c r="J7"/>
      <c r="K7"/>
      <c r="L7"/>
      <c r="M7"/>
      <c r="N7"/>
      <c r="O7"/>
    </row>
    <row r="8" spans="1:192" ht="12.5" x14ac:dyDescent="0.25">
      <c r="A8"/>
      <c r="B8"/>
      <c r="C8"/>
      <c r="D8"/>
      <c r="E8"/>
      <c r="F8" s="126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x14ac:dyDescent="0.25">
      <c r="A9" s="80" t="s">
        <v>457</v>
      </c>
      <c r="B9" s="80"/>
      <c r="C9" s="588"/>
      <c r="D9" s="61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 s="32"/>
      <c r="DP9" s="32"/>
      <c r="DQ9" s="32"/>
      <c r="DR9" s="32"/>
      <c r="DS9" s="32"/>
      <c r="DT9" s="32"/>
      <c r="DU9" s="32"/>
      <c r="DV9" s="32"/>
      <c r="DW9" s="32"/>
      <c r="DX9" s="32"/>
      <c r="DY9" s="32"/>
      <c r="DZ9" s="32"/>
      <c r="EA9" s="32"/>
      <c r="EB9" s="32"/>
      <c r="EC9" s="32"/>
      <c r="ED9" s="32"/>
      <c r="EE9" s="32"/>
      <c r="EF9" s="32"/>
      <c r="EG9" s="32"/>
      <c r="EH9" s="32"/>
      <c r="EI9" s="32"/>
      <c r="EJ9" s="32"/>
      <c r="EK9" s="32"/>
      <c r="EL9" s="32"/>
      <c r="EM9" s="32"/>
      <c r="EN9" s="32"/>
      <c r="EO9" s="32"/>
      <c r="EP9" s="32"/>
      <c r="EQ9" s="32"/>
      <c r="ER9" s="32"/>
      <c r="ES9" s="32"/>
      <c r="ET9" s="32"/>
      <c r="EU9" s="32"/>
      <c r="EV9" s="32"/>
      <c r="EW9" s="32"/>
      <c r="EX9" s="32"/>
      <c r="EY9" s="32"/>
      <c r="EZ9" s="32"/>
      <c r="FA9" s="32"/>
      <c r="FB9" s="32"/>
      <c r="FC9" s="32"/>
      <c r="FD9" s="32"/>
      <c r="FE9" s="32"/>
      <c r="FF9" s="32"/>
      <c r="FG9" s="32"/>
      <c r="FH9" s="32"/>
      <c r="FI9" s="32"/>
      <c r="FJ9" s="32"/>
      <c r="FK9" s="32"/>
      <c r="FL9" s="32"/>
      <c r="FM9" s="32"/>
      <c r="FN9" s="32"/>
      <c r="FO9" s="32"/>
      <c r="FP9" s="32"/>
      <c r="FQ9" s="32"/>
      <c r="FR9" s="32"/>
      <c r="FS9" s="32"/>
      <c r="FT9" s="32"/>
      <c r="FU9" s="32"/>
      <c r="FV9" s="32"/>
      <c r="FW9" s="32"/>
      <c r="FX9" s="32"/>
      <c r="FY9" s="32"/>
      <c r="FZ9" s="32"/>
      <c r="GA9" s="32"/>
      <c r="GB9" s="32"/>
      <c r="GC9" s="32"/>
      <c r="GD9" s="32"/>
      <c r="GE9" s="32"/>
      <c r="GF9" s="32"/>
      <c r="GG9" s="32"/>
      <c r="GH9" s="32"/>
      <c r="GI9" s="32"/>
      <c r="GJ9" s="32"/>
    </row>
    <row r="10" spans="1:192" x14ac:dyDescent="0.25">
      <c r="A10" s="80"/>
      <c r="B10" s="80"/>
      <c r="C10" s="588"/>
      <c r="D10" s="61"/>
      <c r="E10" s="126" t="str">
        <f xml:space="preserve"> InpC!E$15</f>
        <v>Financial year end month number</v>
      </c>
      <c r="F10" s="126">
        <f xml:space="preserve"> InpC!F$15</f>
        <v>12</v>
      </c>
      <c r="G10" s="126" t="str">
        <f xml:space="preserve"> InpC!G$15</f>
        <v>month #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2"/>
      <c r="EI10" s="32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2"/>
      <c r="EU10" s="32"/>
      <c r="EV10" s="32"/>
      <c r="EW10" s="32"/>
      <c r="EX10" s="32"/>
      <c r="EY10" s="32"/>
      <c r="EZ10" s="32"/>
      <c r="FA10" s="32"/>
      <c r="FB10" s="32"/>
      <c r="FC10" s="32"/>
      <c r="FD10" s="32"/>
      <c r="FE10" s="32"/>
      <c r="FF10" s="32"/>
      <c r="FG10" s="32"/>
      <c r="FH10" s="32"/>
      <c r="FI10" s="32"/>
      <c r="FJ10" s="32"/>
      <c r="FK10" s="32"/>
      <c r="FL10" s="32"/>
      <c r="FM10" s="32"/>
      <c r="FN10" s="32"/>
      <c r="FO10" s="32"/>
      <c r="FP10" s="32"/>
      <c r="FQ10" s="32"/>
      <c r="FR10" s="32"/>
      <c r="FS10" s="32"/>
      <c r="FT10" s="32"/>
      <c r="FU10" s="32"/>
      <c r="FV10" s="32"/>
      <c r="FW10" s="32"/>
      <c r="FX10" s="32"/>
      <c r="FY10" s="32"/>
      <c r="FZ10" s="32"/>
      <c r="GA10" s="32"/>
      <c r="GB10" s="32"/>
      <c r="GC10" s="32"/>
      <c r="GD10" s="32"/>
      <c r="GE10" s="32"/>
      <c r="GF10" s="32"/>
      <c r="GG10" s="32"/>
      <c r="GH10" s="32"/>
      <c r="GI10" s="32"/>
      <c r="GJ10" s="32"/>
    </row>
    <row r="11" spans="1:192" x14ac:dyDescent="0.25">
      <c r="A11" s="80"/>
      <c r="B11" s="80"/>
      <c r="C11" s="588"/>
      <c r="D11" s="61"/>
      <c r="E11" s="126" t="str">
        <f xml:space="preserve"> InpC!E$16</f>
        <v>Length of operating period</v>
      </c>
      <c r="F11" s="126">
        <f xml:space="preserve"> InpC!F$16</f>
        <v>6</v>
      </c>
      <c r="G11" s="126" t="str">
        <f xml:space="preserve"> InpC!G$16</f>
        <v>months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</row>
    <row r="12" spans="1:192" s="193" customFormat="1" x14ac:dyDescent="0.25">
      <c r="A12" s="406"/>
      <c r="B12" s="406"/>
      <c r="C12" s="593"/>
      <c r="D12" s="594"/>
      <c r="E12" s="193" t="s">
        <v>478</v>
      </c>
      <c r="F12" s="193">
        <f xml:space="preserve"> F10 / F11</f>
        <v>2</v>
      </c>
      <c r="G12" s="193" t="s">
        <v>88</v>
      </c>
    </row>
    <row r="13" spans="1:192" x14ac:dyDescent="0.25">
      <c r="A13" s="80"/>
      <c r="B13" s="80"/>
      <c r="C13" s="588"/>
      <c r="D13" s="61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</row>
    <row r="14" spans="1:192" s="518" customFormat="1" x14ac:dyDescent="0.25">
      <c r="A14" s="33"/>
      <c r="B14" s="33"/>
      <c r="C14" s="30"/>
      <c r="D14" s="82"/>
      <c r="E14" s="35" t="str">
        <f t="shared" ref="E14:G14" si="0" xml:space="preserve"> E$12</f>
        <v>Periods in a year</v>
      </c>
      <c r="F14" s="35">
        <f t="shared" si="0"/>
        <v>2</v>
      </c>
      <c r="G14" s="35" t="str">
        <f t="shared" si="0"/>
        <v>periods</v>
      </c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</row>
    <row r="15" spans="1:192" s="518" customFormat="1" x14ac:dyDescent="0.25">
      <c r="A15" s="415"/>
      <c r="B15" s="415"/>
      <c r="C15" s="416"/>
      <c r="D15" s="602"/>
      <c r="E15" s="603" t="str">
        <f xml:space="preserve"> Time!E$10</f>
        <v>Model column counter</v>
      </c>
      <c r="F15" s="603">
        <f xml:space="preserve"> Time!F$10</f>
        <v>0</v>
      </c>
      <c r="G15" s="603" t="str">
        <f xml:space="preserve"> Time!G$10</f>
        <v>counter</v>
      </c>
      <c r="H15" s="603">
        <f xml:space="preserve"> Time!H$10</f>
        <v>0</v>
      </c>
      <c r="I15" s="603">
        <f xml:space="preserve"> Time!I$10</f>
        <v>0</v>
      </c>
      <c r="J15" s="603">
        <f xml:space="preserve"> Time!J$10</f>
        <v>1</v>
      </c>
      <c r="K15" s="603">
        <f xml:space="preserve"> Time!K$10</f>
        <v>2</v>
      </c>
      <c r="L15" s="603">
        <f xml:space="preserve"> Time!L$10</f>
        <v>3</v>
      </c>
      <c r="M15" s="603">
        <f xml:space="preserve"> Time!M$10</f>
        <v>4</v>
      </c>
      <c r="N15" s="603">
        <f xml:space="preserve"> Time!N$10</f>
        <v>5</v>
      </c>
      <c r="O15" s="603">
        <f xml:space="preserve"> Time!O$10</f>
        <v>6</v>
      </c>
      <c r="P15" s="603">
        <f xml:space="preserve"> Time!P$10</f>
        <v>7</v>
      </c>
      <c r="Q15" s="603">
        <f xml:space="preserve"> Time!Q$10</f>
        <v>8</v>
      </c>
      <c r="R15" s="603">
        <f xml:space="preserve"> Time!R$10</f>
        <v>9</v>
      </c>
      <c r="S15" s="603">
        <f xml:space="preserve"> Time!S$10</f>
        <v>10</v>
      </c>
      <c r="T15" s="603">
        <f xml:space="preserve"> Time!T$10</f>
        <v>11</v>
      </c>
      <c r="U15" s="603">
        <f xml:space="preserve"> Time!U$10</f>
        <v>12</v>
      </c>
      <c r="V15" s="603">
        <f xml:space="preserve"> Time!V$10</f>
        <v>13</v>
      </c>
      <c r="W15" s="603">
        <f xml:space="preserve"> Time!W$10</f>
        <v>14</v>
      </c>
      <c r="X15" s="603">
        <f xml:space="preserve"> Time!X$10</f>
        <v>15</v>
      </c>
      <c r="Y15" s="603">
        <f xml:space="preserve"> Time!Y$10</f>
        <v>16</v>
      </c>
      <c r="Z15" s="603">
        <f xml:space="preserve"> Time!Z$10</f>
        <v>17</v>
      </c>
      <c r="AA15" s="603">
        <f xml:space="preserve"> Time!AA$10</f>
        <v>18</v>
      </c>
      <c r="AB15" s="603">
        <f xml:space="preserve"> Time!AB$10</f>
        <v>19</v>
      </c>
      <c r="AC15" s="603">
        <f xml:space="preserve"> Time!AC$10</f>
        <v>20</v>
      </c>
      <c r="AD15" s="603">
        <f xml:space="preserve"> Time!AD$10</f>
        <v>21</v>
      </c>
      <c r="AE15" s="603">
        <f xml:space="preserve"> Time!AE$10</f>
        <v>22</v>
      </c>
      <c r="AF15" s="603">
        <f xml:space="preserve"> Time!AF$10</f>
        <v>23</v>
      </c>
      <c r="AG15" s="603">
        <f xml:space="preserve"> Time!AG$10</f>
        <v>24</v>
      </c>
      <c r="AH15" s="603">
        <f xml:space="preserve"> Time!AH$10</f>
        <v>25</v>
      </c>
      <c r="AI15" s="603">
        <f xml:space="preserve"> Time!AI$10</f>
        <v>26</v>
      </c>
      <c r="AJ15" s="603">
        <f xml:space="preserve"> Time!AJ$10</f>
        <v>27</v>
      </c>
      <c r="AK15" s="603">
        <f xml:space="preserve"> Time!AK$10</f>
        <v>28</v>
      </c>
      <c r="AL15" s="603">
        <f xml:space="preserve"> Time!AL$10</f>
        <v>29</v>
      </c>
      <c r="AM15" s="603">
        <f xml:space="preserve"> Time!AM$10</f>
        <v>30</v>
      </c>
      <c r="AN15" s="603">
        <f xml:space="preserve"> Time!AN$10</f>
        <v>31</v>
      </c>
      <c r="AO15" s="603">
        <f xml:space="preserve"> Time!AO$10</f>
        <v>32</v>
      </c>
      <c r="AP15" s="603">
        <f xml:space="preserve"> Time!AP$10</f>
        <v>33</v>
      </c>
      <c r="AQ15" s="603">
        <f xml:space="preserve"> Time!AQ$10</f>
        <v>34</v>
      </c>
      <c r="AR15" s="603">
        <f xml:space="preserve"> Time!AR$10</f>
        <v>35</v>
      </c>
      <c r="AS15" s="603">
        <f xml:space="preserve"> Time!AS$10</f>
        <v>36</v>
      </c>
      <c r="AT15" s="603">
        <f xml:space="preserve"> Time!AT$10</f>
        <v>37</v>
      </c>
      <c r="AU15" s="603">
        <f xml:space="preserve"> Time!AU$10</f>
        <v>38</v>
      </c>
      <c r="AV15" s="603">
        <f xml:space="preserve"> Time!AV$10</f>
        <v>39</v>
      </c>
      <c r="AW15" s="603">
        <f xml:space="preserve"> Time!AW$10</f>
        <v>40</v>
      </c>
      <c r="AX15" s="603">
        <f xml:space="preserve"> Time!AX$10</f>
        <v>41</v>
      </c>
      <c r="AY15" s="603">
        <f xml:space="preserve"> Time!AY$10</f>
        <v>42</v>
      </c>
      <c r="AZ15" s="603">
        <f xml:space="preserve"> Time!AZ$10</f>
        <v>43</v>
      </c>
      <c r="BA15" s="603">
        <f xml:space="preserve"> Time!BA$10</f>
        <v>44</v>
      </c>
      <c r="BB15" s="603">
        <f xml:space="preserve"> Time!BB$10</f>
        <v>45</v>
      </c>
      <c r="BC15" s="603">
        <f xml:space="preserve"> Time!BC$10</f>
        <v>46</v>
      </c>
      <c r="BD15" s="603">
        <f xml:space="preserve"> Time!BD$10</f>
        <v>47</v>
      </c>
      <c r="BE15" s="603">
        <f xml:space="preserve"> Time!BE$10</f>
        <v>48</v>
      </c>
      <c r="BF15" s="603">
        <f xml:space="preserve"> Time!BF$10</f>
        <v>49</v>
      </c>
      <c r="BG15" s="603">
        <f xml:space="preserve"> Time!BG$10</f>
        <v>50</v>
      </c>
      <c r="BH15" s="603">
        <f xml:space="preserve"> Time!BH$10</f>
        <v>51</v>
      </c>
      <c r="BI15" s="603">
        <f xml:space="preserve"> Time!BI$10</f>
        <v>52</v>
      </c>
      <c r="BJ15" s="603">
        <f xml:space="preserve"> Time!BJ$10</f>
        <v>53</v>
      </c>
      <c r="BK15" s="603">
        <f xml:space="preserve"> Time!BK$10</f>
        <v>54</v>
      </c>
      <c r="BL15" s="603">
        <f xml:space="preserve"> Time!BL$10</f>
        <v>55</v>
      </c>
      <c r="BM15" s="603">
        <f xml:space="preserve"> Time!BM$10</f>
        <v>56</v>
      </c>
      <c r="BN15" s="603">
        <f xml:space="preserve"> Time!BN$10</f>
        <v>57</v>
      </c>
      <c r="BO15" s="603">
        <f xml:space="preserve"> Time!BO$10</f>
        <v>58</v>
      </c>
      <c r="BP15" s="603">
        <f xml:space="preserve"> Time!BP$10</f>
        <v>59</v>
      </c>
      <c r="BQ15" s="603">
        <f xml:space="preserve"> Time!BQ$10</f>
        <v>60</v>
      </c>
      <c r="BR15" s="603">
        <f xml:space="preserve"> Time!BR$10</f>
        <v>61</v>
      </c>
      <c r="BS15" s="603">
        <f xml:space="preserve"> Time!BS$10</f>
        <v>62</v>
      </c>
      <c r="BT15" s="603">
        <f xml:space="preserve"> Time!BT$10</f>
        <v>63</v>
      </c>
      <c r="BU15" s="603">
        <f xml:space="preserve"> Time!BU$10</f>
        <v>64</v>
      </c>
      <c r="BV15" s="603">
        <f xml:space="preserve"> Time!BV$10</f>
        <v>65</v>
      </c>
      <c r="BW15" s="603">
        <f xml:space="preserve"> Time!BW$10</f>
        <v>66</v>
      </c>
      <c r="BX15" s="603">
        <f xml:space="preserve"> Time!BX$10</f>
        <v>67</v>
      </c>
      <c r="BY15" s="603">
        <f xml:space="preserve"> Time!BY$10</f>
        <v>68</v>
      </c>
      <c r="BZ15" s="603">
        <f xml:space="preserve"> Time!BZ$10</f>
        <v>69</v>
      </c>
      <c r="CA15" s="603">
        <f xml:space="preserve"> Time!CA$10</f>
        <v>70</v>
      </c>
      <c r="CB15" s="603">
        <f xml:space="preserve"> Time!CB$10</f>
        <v>71</v>
      </c>
      <c r="CC15" s="603">
        <f xml:space="preserve"> Time!CC$10</f>
        <v>72</v>
      </c>
      <c r="CD15" s="603">
        <f xml:space="preserve"> Time!CD$10</f>
        <v>73</v>
      </c>
      <c r="CE15" s="603">
        <f xml:space="preserve"> Time!CE$10</f>
        <v>74</v>
      </c>
      <c r="CF15" s="603">
        <f xml:space="preserve"> Time!CF$10</f>
        <v>75</v>
      </c>
      <c r="CG15" s="603">
        <f xml:space="preserve"> Time!CG$10</f>
        <v>76</v>
      </c>
      <c r="CH15" s="603">
        <f xml:space="preserve"> Time!CH$10</f>
        <v>77</v>
      </c>
      <c r="CI15" s="603">
        <f xml:space="preserve"> Time!CI$10</f>
        <v>78</v>
      </c>
      <c r="CJ15" s="603">
        <f xml:space="preserve"> Time!CJ$10</f>
        <v>79</v>
      </c>
      <c r="CK15" s="603">
        <f xml:space="preserve"> Time!CK$10</f>
        <v>80</v>
      </c>
      <c r="CL15" s="603">
        <f xml:space="preserve"> Time!CL$10</f>
        <v>81</v>
      </c>
      <c r="CM15" s="603">
        <f xml:space="preserve"> Time!CM$10</f>
        <v>82</v>
      </c>
      <c r="CN15" s="603">
        <f xml:space="preserve"> Time!CN$10</f>
        <v>83</v>
      </c>
      <c r="CO15" s="603">
        <f xml:space="preserve"> Time!CO$10</f>
        <v>84</v>
      </c>
      <c r="CP15" s="603">
        <f xml:space="preserve"> Time!CP$10</f>
        <v>85</v>
      </c>
      <c r="CQ15" s="603">
        <f xml:space="preserve"> Time!CQ$10</f>
        <v>86</v>
      </c>
      <c r="CR15" s="603">
        <f xml:space="preserve"> Time!CR$10</f>
        <v>87</v>
      </c>
      <c r="CS15" s="603">
        <f xml:space="preserve"> Time!CS$10</f>
        <v>88</v>
      </c>
      <c r="CT15" s="603">
        <f xml:space="preserve"> Time!CT$10</f>
        <v>89</v>
      </c>
      <c r="CU15" s="603">
        <f xml:space="preserve"> Time!CU$10</f>
        <v>90</v>
      </c>
      <c r="CV15" s="603">
        <f xml:space="preserve"> Time!CV$10</f>
        <v>91</v>
      </c>
      <c r="CW15" s="603">
        <f xml:space="preserve"> Time!CW$10</f>
        <v>92</v>
      </c>
      <c r="CX15" s="603">
        <f xml:space="preserve"> Time!CX$10</f>
        <v>93</v>
      </c>
      <c r="CY15" s="603">
        <f xml:space="preserve"> Time!CY$10</f>
        <v>94</v>
      </c>
      <c r="CZ15" s="603">
        <f xml:space="preserve"> Time!CZ$10</f>
        <v>95</v>
      </c>
      <c r="DA15" s="603">
        <f xml:space="preserve"> Time!DA$10</f>
        <v>96</v>
      </c>
      <c r="DB15" s="603">
        <f xml:space="preserve"> Time!DB$10</f>
        <v>97</v>
      </c>
      <c r="DC15" s="603">
        <f xml:space="preserve"> Time!DC$10</f>
        <v>98</v>
      </c>
      <c r="DD15" s="603">
        <f xml:space="preserve"> Time!DD$10</f>
        <v>99</v>
      </c>
      <c r="DE15" s="603">
        <f xml:space="preserve"> Time!DE$10</f>
        <v>100</v>
      </c>
      <c r="DF15" s="603">
        <f xml:space="preserve"> Time!DF$10</f>
        <v>101</v>
      </c>
      <c r="DG15" s="603">
        <f xml:space="preserve"> Time!DG$10</f>
        <v>102</v>
      </c>
      <c r="DH15" s="603">
        <f xml:space="preserve"> Time!DH$10</f>
        <v>103</v>
      </c>
      <c r="DI15" s="603">
        <f xml:space="preserve"> Time!DI$10</f>
        <v>104</v>
      </c>
      <c r="DJ15" s="603">
        <f xml:space="preserve"> Time!DJ$10</f>
        <v>105</v>
      </c>
      <c r="DK15" s="603">
        <f xml:space="preserve"> Time!DK$10</f>
        <v>106</v>
      </c>
      <c r="DL15" s="603">
        <f xml:space="preserve"> Time!DL$10</f>
        <v>107</v>
      </c>
      <c r="DM15" s="603">
        <f xml:space="preserve"> Time!DM$10</f>
        <v>108</v>
      </c>
      <c r="DN15" s="603">
        <f xml:space="preserve"> Time!DN$10</f>
        <v>109</v>
      </c>
      <c r="DO15" s="603">
        <f xml:space="preserve"> Time!DO$10</f>
        <v>110</v>
      </c>
      <c r="DP15" s="603">
        <f xml:space="preserve"> Time!DP$10</f>
        <v>111</v>
      </c>
      <c r="DQ15" s="603">
        <f xml:space="preserve"> Time!DQ$10</f>
        <v>112</v>
      </c>
      <c r="DR15" s="603">
        <f xml:space="preserve"> Time!DR$10</f>
        <v>113</v>
      </c>
      <c r="DS15" s="603">
        <f xml:space="preserve"> Time!DS$10</f>
        <v>114</v>
      </c>
      <c r="DT15" s="603">
        <f xml:space="preserve"> Time!DT$10</f>
        <v>115</v>
      </c>
      <c r="DU15" s="603">
        <f xml:space="preserve"> Time!DU$10</f>
        <v>116</v>
      </c>
      <c r="DV15" s="603">
        <f xml:space="preserve"> Time!DV$10</f>
        <v>117</v>
      </c>
      <c r="DW15" s="603">
        <f xml:space="preserve"> Time!DW$10</f>
        <v>118</v>
      </c>
      <c r="DX15" s="603">
        <f xml:space="preserve"> Time!DX$10</f>
        <v>119</v>
      </c>
      <c r="DY15" s="603">
        <f xml:space="preserve"> Time!DY$10</f>
        <v>120</v>
      </c>
      <c r="DZ15" s="603">
        <f xml:space="preserve"> Time!DZ$10</f>
        <v>121</v>
      </c>
      <c r="EA15" s="603">
        <f xml:space="preserve"> Time!EA$10</f>
        <v>122</v>
      </c>
      <c r="EB15" s="603">
        <f xml:space="preserve"> Time!EB$10</f>
        <v>123</v>
      </c>
      <c r="EC15" s="603">
        <f xml:space="preserve"> Time!EC$10</f>
        <v>124</v>
      </c>
      <c r="ED15" s="603">
        <f xml:space="preserve"> Time!ED$10</f>
        <v>125</v>
      </c>
      <c r="EE15" s="603">
        <f xml:space="preserve"> Time!EE$10</f>
        <v>126</v>
      </c>
      <c r="EF15" s="603">
        <f xml:space="preserve"> Time!EF$10</f>
        <v>127</v>
      </c>
      <c r="EG15" s="603">
        <f xml:space="preserve"> Time!EG$10</f>
        <v>128</v>
      </c>
      <c r="EH15" s="603">
        <f xml:space="preserve"> Time!EH$10</f>
        <v>129</v>
      </c>
      <c r="EI15" s="603">
        <f xml:space="preserve"> Time!EI$10</f>
        <v>130</v>
      </c>
      <c r="EJ15" s="603">
        <f xml:space="preserve"> Time!EJ$10</f>
        <v>131</v>
      </c>
      <c r="EK15" s="603">
        <f xml:space="preserve"> Time!EK$10</f>
        <v>132</v>
      </c>
      <c r="EL15" s="603">
        <f xml:space="preserve"> Time!EL$10</f>
        <v>133</v>
      </c>
      <c r="EM15" s="603">
        <f xml:space="preserve"> Time!EM$10</f>
        <v>134</v>
      </c>
      <c r="EN15" s="603">
        <f xml:space="preserve"> Time!EN$10</f>
        <v>135</v>
      </c>
      <c r="EO15" s="603">
        <f xml:space="preserve"> Time!EO$10</f>
        <v>136</v>
      </c>
      <c r="EP15" s="603">
        <f xml:space="preserve"> Time!EP$10</f>
        <v>137</v>
      </c>
      <c r="EQ15" s="603">
        <f xml:space="preserve"> Time!EQ$10</f>
        <v>138</v>
      </c>
      <c r="ER15" s="603">
        <f xml:space="preserve"> Time!ER$10</f>
        <v>139</v>
      </c>
      <c r="ES15" s="603">
        <f xml:space="preserve"> Time!ES$10</f>
        <v>140</v>
      </c>
      <c r="ET15" s="603">
        <f xml:space="preserve"> Time!ET$10</f>
        <v>141</v>
      </c>
      <c r="EU15" s="603">
        <f xml:space="preserve"> Time!EU$10</f>
        <v>142</v>
      </c>
      <c r="EV15" s="603">
        <f xml:space="preserve"> Time!EV$10</f>
        <v>143</v>
      </c>
      <c r="EW15" s="603">
        <f xml:space="preserve"> Time!EW$10</f>
        <v>144</v>
      </c>
      <c r="EX15" s="603">
        <f xml:space="preserve"> Time!EX$10</f>
        <v>145</v>
      </c>
      <c r="EY15" s="603">
        <f xml:space="preserve"> Time!EY$10</f>
        <v>146</v>
      </c>
      <c r="EZ15" s="603">
        <f xml:space="preserve"> Time!EZ$10</f>
        <v>147</v>
      </c>
      <c r="FA15" s="603">
        <f xml:space="preserve"> Time!FA$10</f>
        <v>148</v>
      </c>
      <c r="FB15" s="603">
        <f xml:space="preserve"> Time!FB$10</f>
        <v>149</v>
      </c>
      <c r="FC15" s="603">
        <f xml:space="preserve"> Time!FC$10</f>
        <v>150</v>
      </c>
      <c r="FD15" s="603">
        <f xml:space="preserve"> Time!FD$10</f>
        <v>151</v>
      </c>
      <c r="FE15" s="603">
        <f xml:space="preserve"> Time!FE$10</f>
        <v>152</v>
      </c>
      <c r="FF15" s="603">
        <f xml:space="preserve"> Time!FF$10</f>
        <v>153</v>
      </c>
      <c r="FG15" s="603">
        <f xml:space="preserve"> Time!FG$10</f>
        <v>154</v>
      </c>
      <c r="FH15" s="603">
        <f xml:space="preserve"> Time!FH$10</f>
        <v>155</v>
      </c>
      <c r="FI15" s="603">
        <f xml:space="preserve"> Time!FI$10</f>
        <v>156</v>
      </c>
      <c r="FJ15" s="603">
        <f xml:space="preserve"> Time!FJ$10</f>
        <v>157</v>
      </c>
      <c r="FK15" s="603">
        <f xml:space="preserve"> Time!FK$10</f>
        <v>158</v>
      </c>
      <c r="FL15" s="603">
        <f xml:space="preserve"> Time!FL$10</f>
        <v>159</v>
      </c>
      <c r="FM15" s="603">
        <f xml:space="preserve"> Time!FM$10</f>
        <v>160</v>
      </c>
      <c r="FN15" s="603">
        <f xml:space="preserve"> Time!FN$10</f>
        <v>161</v>
      </c>
      <c r="FO15" s="603">
        <f xml:space="preserve"> Time!FO$10</f>
        <v>162</v>
      </c>
      <c r="FP15" s="603">
        <f xml:space="preserve"> Time!FP$10</f>
        <v>163</v>
      </c>
      <c r="FQ15" s="603">
        <f xml:space="preserve"> Time!FQ$10</f>
        <v>164</v>
      </c>
      <c r="FR15" s="603">
        <f xml:space="preserve"> Time!FR$10</f>
        <v>165</v>
      </c>
      <c r="FS15" s="603">
        <f xml:space="preserve"> Time!FS$10</f>
        <v>166</v>
      </c>
      <c r="FT15" s="603">
        <f xml:space="preserve"> Time!FT$10</f>
        <v>167</v>
      </c>
      <c r="FU15" s="603">
        <f xml:space="preserve"> Time!FU$10</f>
        <v>168</v>
      </c>
      <c r="FV15" s="603">
        <f xml:space="preserve"> Time!FV$10</f>
        <v>169</v>
      </c>
      <c r="FW15" s="603">
        <f xml:space="preserve"> Time!FW$10</f>
        <v>170</v>
      </c>
      <c r="FX15" s="603">
        <f xml:space="preserve"> Time!FX$10</f>
        <v>171</v>
      </c>
      <c r="FY15" s="603">
        <f xml:space="preserve"> Time!FY$10</f>
        <v>172</v>
      </c>
      <c r="FZ15" s="603">
        <f xml:space="preserve"> Time!FZ$10</f>
        <v>173</v>
      </c>
      <c r="GA15" s="603">
        <f xml:space="preserve"> Time!GA$10</f>
        <v>174</v>
      </c>
      <c r="GB15" s="603">
        <f xml:space="preserve"> Time!GB$10</f>
        <v>175</v>
      </c>
      <c r="GC15" s="603">
        <f xml:space="preserve"> Time!GC$10</f>
        <v>176</v>
      </c>
      <c r="GD15" s="603">
        <f xml:space="preserve"> Time!GD$10</f>
        <v>177</v>
      </c>
      <c r="GE15" s="603">
        <f xml:space="preserve"> Time!GE$10</f>
        <v>178</v>
      </c>
      <c r="GF15" s="603">
        <f xml:space="preserve"> Time!GF$10</f>
        <v>179</v>
      </c>
      <c r="GG15" s="603">
        <f xml:space="preserve"> Time!GG$10</f>
        <v>180</v>
      </c>
      <c r="GH15" s="603">
        <f xml:space="preserve"> Time!GH$10</f>
        <v>181</v>
      </c>
      <c r="GI15" s="603">
        <f xml:space="preserve"> Time!GI$10</f>
        <v>182</v>
      </c>
      <c r="GJ15" s="603">
        <f xml:space="preserve"> Time!GJ$10</f>
        <v>183</v>
      </c>
    </row>
    <row r="16" spans="1:192" s="518" customFormat="1" x14ac:dyDescent="0.25">
      <c r="A16" s="415"/>
      <c r="B16" s="415"/>
      <c r="C16" s="416"/>
      <c r="D16" s="602"/>
      <c r="E16" s="78" t="str">
        <f xml:space="preserve"> Debt!E$133</f>
        <v>Senior debt service</v>
      </c>
      <c r="F16" s="78">
        <f xml:space="preserve"> Debt!F$133</f>
        <v>0</v>
      </c>
      <c r="G16" s="78" t="str">
        <f xml:space="preserve"> Debt!G$133</f>
        <v>$ 000s</v>
      </c>
      <c r="H16" s="78">
        <f xml:space="preserve"> Debt!H$133</f>
        <v>372742.39485026168</v>
      </c>
      <c r="I16" s="78">
        <f xml:space="preserve"> Debt!I$133</f>
        <v>0</v>
      </c>
      <c r="J16" s="78">
        <f xml:space="preserve"> Debt!J$133</f>
        <v>0</v>
      </c>
      <c r="K16" s="78">
        <f xml:space="preserve"> Debt!K$133</f>
        <v>0</v>
      </c>
      <c r="L16" s="78">
        <f xml:space="preserve"> Debt!L$133</f>
        <v>0</v>
      </c>
      <c r="M16" s="78">
        <f xml:space="preserve"> Debt!M$133</f>
        <v>0</v>
      </c>
      <c r="N16" s="78">
        <f xml:space="preserve"> Debt!N$133</f>
        <v>0</v>
      </c>
      <c r="O16" s="78">
        <f xml:space="preserve"> Debt!O$133</f>
        <v>0</v>
      </c>
      <c r="P16" s="78">
        <f xml:space="preserve"> Debt!P$133</f>
        <v>0</v>
      </c>
      <c r="Q16" s="78">
        <f xml:space="preserve"> Debt!Q$133</f>
        <v>11814.554294737771</v>
      </c>
      <c r="R16" s="78">
        <f xml:space="preserve"> Debt!R$133</f>
        <v>11740.302824080643</v>
      </c>
      <c r="S16" s="78">
        <f xml:space="preserve"> Debt!S$133</f>
        <v>11804.133283146017</v>
      </c>
      <c r="T16" s="78">
        <f xml:space="preserve"> Debt!T$133</f>
        <v>11648.208893416735</v>
      </c>
      <c r="U16" s="78">
        <f xml:space="preserve"> Debt!U$133</f>
        <v>11702.569328439937</v>
      </c>
      <c r="V16" s="78">
        <f xml:space="preserve"> Debt!V$133</f>
        <v>11546.418526718508</v>
      </c>
      <c r="W16" s="78">
        <f xml:space="preserve"> Debt!W$133</f>
        <v>11599.64803998977</v>
      </c>
      <c r="X16" s="78">
        <f xml:space="preserve"> Debt!X$133</f>
        <v>11458.931416316909</v>
      </c>
      <c r="Y16" s="78">
        <f xml:space="preserve"> Debt!Y$133</f>
        <v>11479.670035033385</v>
      </c>
      <c r="Z16" s="78">
        <f xml:space="preserve"> Debt!Z$133</f>
        <v>11338.550351227954</v>
      </c>
      <c r="AA16" s="78">
        <f xml:space="preserve"> Debt!AA$133</f>
        <v>11389.410665796426</v>
      </c>
      <c r="AB16" s="78">
        <f xml:space="preserve"> Debt!AB$133</f>
        <v>11232.516605676925</v>
      </c>
      <c r="AC16" s="78">
        <f xml:space="preserve"> Debt!AC$133</f>
        <v>11282.239979676471</v>
      </c>
      <c r="AD16" s="78">
        <f xml:space="preserve"> Debt!AD$133</f>
        <v>11125.077092772513</v>
      </c>
      <c r="AE16" s="78">
        <f xml:space="preserve"> Debt!AE$133</f>
        <v>11173.594460471715</v>
      </c>
      <c r="AF16" s="78">
        <f xml:space="preserve"> Debt!AF$133</f>
        <v>11031.234679551555</v>
      </c>
      <c r="AG16" s="78">
        <f xml:space="preserve"> Debt!AG$133</f>
        <v>11048.360241068691</v>
      </c>
      <c r="AH16" s="78">
        <f xml:space="preserve"> Debt!AH$133</f>
        <v>10905.540508029115</v>
      </c>
      <c r="AI16" s="78">
        <f xml:space="preserve"> Debt!AI$133</f>
        <v>10951.529543156485</v>
      </c>
      <c r="AJ16" s="78">
        <f xml:space="preserve"> Debt!AJ$133</f>
        <v>10793.491156118858</v>
      </c>
      <c r="AK16" s="78">
        <f xml:space="preserve"> Debt!AK$133</f>
        <v>10838.267560829687</v>
      </c>
      <c r="AL16" s="78">
        <f xml:space="preserve"> Debt!AL$133</f>
        <v>10679.914622338625</v>
      </c>
      <c r="AM16" s="78">
        <f xml:space="preserve"> Debt!AM$133</f>
        <v>10723.403597485472</v>
      </c>
      <c r="AN16" s="78">
        <f xml:space="preserve"> Debt!AN$133</f>
        <v>10579.185793361135</v>
      </c>
      <c r="AO16" s="78">
        <f xml:space="preserve"> Debt!AO$133</f>
        <v>10592.442631714312</v>
      </c>
      <c r="AP16" s="78">
        <f xml:space="preserve"> Debt!AP$133</f>
        <v>10447.703478616859</v>
      </c>
      <c r="AQ16" s="78">
        <f xml:space="preserve"> Debt!AQ$133</f>
        <v>10488.491571247594</v>
      </c>
      <c r="AR16" s="78">
        <f xml:space="preserve"> Debt!AR$133</f>
        <v>10329.120546760761</v>
      </c>
      <c r="AS16" s="78">
        <f xml:space="preserve"> Debt!AS$133</f>
        <v>10368.613931346534</v>
      </c>
      <c r="AT16" s="78">
        <f xml:space="preserve"> Debt!AT$133</f>
        <v>10208.87904632183</v>
      </c>
      <c r="AU16" s="78">
        <f xml:space="preserve"> Debt!AU$133</f>
        <v>10246.99671763213</v>
      </c>
      <c r="AV16" s="78">
        <f xml:space="preserve"> Debt!AV$133</f>
        <v>10100.688931266714</v>
      </c>
      <c r="AW16" s="78">
        <f xml:space="preserve"> Debt!AW$133</f>
        <v>10109.799953040687</v>
      </c>
      <c r="AX16" s="78">
        <f xml:space="preserve"> Debt!AX$133</f>
        <v>9962.9045428729933</v>
      </c>
      <c r="AY16" s="78">
        <f xml:space="preserve"> Debt!AY$133</f>
        <v>1.2263976532267407E-12</v>
      </c>
      <c r="AZ16" s="78">
        <f xml:space="preserve"> Debt!AZ$133</f>
        <v>1.2071764780961937E-12</v>
      </c>
      <c r="BA16" s="78">
        <f xml:space="preserve"> Debt!BA$133</f>
        <v>1.2276735813227586E-12</v>
      </c>
      <c r="BB16" s="78">
        <f xml:space="preserve"> Debt!BB$133</f>
        <v>1.2082446695179291E-12</v>
      </c>
      <c r="BC16" s="78">
        <f xml:space="preserve"> Debt!BC$133</f>
        <v>1.2288952146061802E-12</v>
      </c>
      <c r="BD16" s="78">
        <f xml:space="preserve"> Debt!BD$133</f>
        <v>1.2165043416542985E-12</v>
      </c>
      <c r="BE16" s="78">
        <f xml:space="preserve"> Debt!BE$133</f>
        <v>0</v>
      </c>
      <c r="BF16" s="78">
        <f xml:space="preserve"> Debt!BF$133</f>
        <v>0</v>
      </c>
      <c r="BG16" s="78">
        <f xml:space="preserve"> Debt!BG$133</f>
        <v>0</v>
      </c>
      <c r="BH16" s="78">
        <f xml:space="preserve"> Debt!BH$133</f>
        <v>0</v>
      </c>
      <c r="BI16" s="78">
        <f xml:space="preserve"> Debt!BI$133</f>
        <v>0</v>
      </c>
      <c r="BJ16" s="78">
        <f xml:space="preserve"> Debt!BJ$133</f>
        <v>0</v>
      </c>
      <c r="BK16" s="78">
        <f xml:space="preserve"> Debt!BK$133</f>
        <v>0</v>
      </c>
      <c r="BL16" s="78">
        <f xml:space="preserve"> Debt!BL$133</f>
        <v>0</v>
      </c>
      <c r="BM16" s="78">
        <f xml:space="preserve"> Debt!BM$133</f>
        <v>0</v>
      </c>
      <c r="BN16" s="78">
        <f xml:space="preserve"> Debt!BN$133</f>
        <v>0</v>
      </c>
      <c r="BO16" s="78">
        <f xml:space="preserve"> Debt!BO$133</f>
        <v>0</v>
      </c>
      <c r="BP16" s="78">
        <f xml:space="preserve"> Debt!BP$133</f>
        <v>0</v>
      </c>
      <c r="BQ16" s="78">
        <f xml:space="preserve"> Debt!BQ$133</f>
        <v>0</v>
      </c>
      <c r="BR16" s="78">
        <f xml:space="preserve"> Debt!BR$133</f>
        <v>0</v>
      </c>
      <c r="BS16" s="78">
        <f xml:space="preserve"> Debt!BS$133</f>
        <v>0</v>
      </c>
      <c r="BT16" s="78">
        <f xml:space="preserve"> Debt!BT$133</f>
        <v>0</v>
      </c>
      <c r="BU16" s="78">
        <f xml:space="preserve"> Debt!BU$133</f>
        <v>0</v>
      </c>
      <c r="BV16" s="78">
        <f xml:space="preserve"> Debt!BV$133</f>
        <v>0</v>
      </c>
      <c r="BW16" s="78">
        <f xml:space="preserve"> Debt!BW$133</f>
        <v>0</v>
      </c>
      <c r="BX16" s="78">
        <f xml:space="preserve"> Debt!BX$133</f>
        <v>0</v>
      </c>
      <c r="BY16" s="78">
        <f xml:space="preserve"> Debt!BY$133</f>
        <v>0</v>
      </c>
      <c r="BZ16" s="78">
        <f xml:space="preserve"> Debt!BZ$133</f>
        <v>0</v>
      </c>
      <c r="CA16" s="78">
        <f xml:space="preserve"> Debt!CA$133</f>
        <v>0</v>
      </c>
      <c r="CB16" s="78">
        <f xml:space="preserve"> Debt!CB$133</f>
        <v>0</v>
      </c>
      <c r="CC16" s="78">
        <f xml:space="preserve"> Debt!CC$133</f>
        <v>0</v>
      </c>
      <c r="CD16" s="78">
        <f xml:space="preserve"> Debt!CD$133</f>
        <v>0</v>
      </c>
      <c r="CE16" s="78">
        <f xml:space="preserve"> Debt!CE$133</f>
        <v>0</v>
      </c>
      <c r="CF16" s="78">
        <f xml:space="preserve"> Debt!CF$133</f>
        <v>0</v>
      </c>
      <c r="CG16" s="78">
        <f xml:space="preserve"> Debt!CG$133</f>
        <v>0</v>
      </c>
      <c r="CH16" s="78">
        <f xml:space="preserve"> Debt!CH$133</f>
        <v>0</v>
      </c>
      <c r="CI16" s="78">
        <f xml:space="preserve"> Debt!CI$133</f>
        <v>0</v>
      </c>
      <c r="CJ16" s="78">
        <f xml:space="preserve"> Debt!CJ$133</f>
        <v>0</v>
      </c>
      <c r="CK16" s="78">
        <f xml:space="preserve"> Debt!CK$133</f>
        <v>0</v>
      </c>
      <c r="CL16" s="78">
        <f xml:space="preserve"> Debt!CL$133</f>
        <v>0</v>
      </c>
      <c r="CM16" s="78">
        <f xml:space="preserve"> Debt!CM$133</f>
        <v>0</v>
      </c>
      <c r="CN16" s="78">
        <f xml:space="preserve"> Debt!CN$133</f>
        <v>0</v>
      </c>
      <c r="CO16" s="78">
        <f xml:space="preserve"> Debt!CO$133</f>
        <v>0</v>
      </c>
      <c r="CP16" s="78">
        <f xml:space="preserve"> Debt!CP$133</f>
        <v>0</v>
      </c>
      <c r="CQ16" s="78">
        <f xml:space="preserve"> Debt!CQ$133</f>
        <v>0</v>
      </c>
      <c r="CR16" s="78">
        <f xml:space="preserve"> Debt!CR$133</f>
        <v>0</v>
      </c>
      <c r="CS16" s="78">
        <f xml:space="preserve"> Debt!CS$133</f>
        <v>0</v>
      </c>
      <c r="CT16" s="78">
        <f xml:space="preserve"> Debt!CT$133</f>
        <v>0</v>
      </c>
      <c r="CU16" s="78">
        <f xml:space="preserve"> Debt!CU$133</f>
        <v>0</v>
      </c>
      <c r="CV16" s="78">
        <f xml:space="preserve"> Debt!CV$133</f>
        <v>0</v>
      </c>
      <c r="CW16" s="78">
        <f xml:space="preserve"> Debt!CW$133</f>
        <v>0</v>
      </c>
      <c r="CX16" s="78">
        <f xml:space="preserve"> Debt!CX$133</f>
        <v>0</v>
      </c>
      <c r="CY16" s="78">
        <f xml:space="preserve"> Debt!CY$133</f>
        <v>0</v>
      </c>
      <c r="CZ16" s="78">
        <f xml:space="preserve"> Debt!CZ$133</f>
        <v>0</v>
      </c>
      <c r="DA16" s="78">
        <f xml:space="preserve"> Debt!DA$133</f>
        <v>0</v>
      </c>
      <c r="DB16" s="78">
        <f xml:space="preserve"> Debt!DB$133</f>
        <v>0</v>
      </c>
      <c r="DC16" s="78">
        <f xml:space="preserve"> Debt!DC$133</f>
        <v>0</v>
      </c>
      <c r="DD16" s="78">
        <f xml:space="preserve"> Debt!DD$133</f>
        <v>0</v>
      </c>
      <c r="DE16" s="78">
        <f xml:space="preserve"> Debt!DE$133</f>
        <v>0</v>
      </c>
      <c r="DF16" s="78">
        <f xml:space="preserve"> Debt!DF$133</f>
        <v>0</v>
      </c>
      <c r="DG16" s="78">
        <f xml:space="preserve"> Debt!DG$133</f>
        <v>0</v>
      </c>
      <c r="DH16" s="78">
        <f xml:space="preserve"> Debt!DH$133</f>
        <v>0</v>
      </c>
      <c r="DI16" s="78">
        <f xml:space="preserve"> Debt!DI$133</f>
        <v>0</v>
      </c>
      <c r="DJ16" s="78">
        <f xml:space="preserve"> Debt!DJ$133</f>
        <v>0</v>
      </c>
      <c r="DK16" s="78">
        <f xml:space="preserve"> Debt!DK$133</f>
        <v>0</v>
      </c>
      <c r="DL16" s="78">
        <f xml:space="preserve"> Debt!DL$133</f>
        <v>0</v>
      </c>
      <c r="DM16" s="78">
        <f xml:space="preserve"> Debt!DM$133</f>
        <v>0</v>
      </c>
      <c r="DN16" s="78">
        <f xml:space="preserve"> Debt!DN$133</f>
        <v>0</v>
      </c>
      <c r="DO16" s="78">
        <f xml:space="preserve"> Debt!DO$133</f>
        <v>0</v>
      </c>
      <c r="DP16" s="78">
        <f xml:space="preserve"> Debt!DP$133</f>
        <v>0</v>
      </c>
      <c r="DQ16" s="78">
        <f xml:space="preserve"> Debt!DQ$133</f>
        <v>0</v>
      </c>
      <c r="DR16" s="78">
        <f xml:space="preserve"> Debt!DR$133</f>
        <v>0</v>
      </c>
      <c r="DS16" s="78">
        <f xml:space="preserve"> Debt!DS$133</f>
        <v>0</v>
      </c>
      <c r="DT16" s="78">
        <f xml:space="preserve"> Debt!DT$133</f>
        <v>0</v>
      </c>
      <c r="DU16" s="78">
        <f xml:space="preserve"> Debt!DU$133</f>
        <v>0</v>
      </c>
      <c r="DV16" s="78">
        <f xml:space="preserve"> Debt!DV$133</f>
        <v>0</v>
      </c>
      <c r="DW16" s="78">
        <f xml:space="preserve"> Debt!DW$133</f>
        <v>0</v>
      </c>
      <c r="DX16" s="78">
        <f xml:space="preserve"> Debt!DX$133</f>
        <v>0</v>
      </c>
      <c r="DY16" s="78">
        <f xml:space="preserve"> Debt!DY$133</f>
        <v>0</v>
      </c>
      <c r="DZ16" s="78">
        <f xml:space="preserve"> Debt!DZ$133</f>
        <v>0</v>
      </c>
      <c r="EA16" s="78">
        <f xml:space="preserve"> Debt!EA$133</f>
        <v>0</v>
      </c>
      <c r="EB16" s="78">
        <f xml:space="preserve"> Debt!EB$133</f>
        <v>0</v>
      </c>
      <c r="EC16" s="78">
        <f xml:space="preserve"> Debt!EC$133</f>
        <v>0</v>
      </c>
      <c r="ED16" s="78">
        <f xml:space="preserve"> Debt!ED$133</f>
        <v>0</v>
      </c>
      <c r="EE16" s="78">
        <f xml:space="preserve"> Debt!EE$133</f>
        <v>0</v>
      </c>
      <c r="EF16" s="78">
        <f xml:space="preserve"> Debt!EF$133</f>
        <v>0</v>
      </c>
      <c r="EG16" s="78">
        <f xml:space="preserve"> Debt!EG$133</f>
        <v>0</v>
      </c>
      <c r="EH16" s="78">
        <f xml:space="preserve"> Debt!EH$133</f>
        <v>0</v>
      </c>
      <c r="EI16" s="78">
        <f xml:space="preserve"> Debt!EI$133</f>
        <v>0</v>
      </c>
      <c r="EJ16" s="78">
        <f xml:space="preserve"> Debt!EJ$133</f>
        <v>0</v>
      </c>
      <c r="EK16" s="78">
        <f xml:space="preserve"> Debt!EK$133</f>
        <v>0</v>
      </c>
      <c r="EL16" s="78">
        <f xml:space="preserve"> Debt!EL$133</f>
        <v>0</v>
      </c>
      <c r="EM16" s="78">
        <f xml:space="preserve"> Debt!EM$133</f>
        <v>0</v>
      </c>
      <c r="EN16" s="78">
        <f xml:space="preserve"> Debt!EN$133</f>
        <v>0</v>
      </c>
      <c r="EO16" s="78">
        <f xml:space="preserve"> Debt!EO$133</f>
        <v>0</v>
      </c>
      <c r="EP16" s="78">
        <f xml:space="preserve"> Debt!EP$133</f>
        <v>0</v>
      </c>
      <c r="EQ16" s="78">
        <f xml:space="preserve"> Debt!EQ$133</f>
        <v>0</v>
      </c>
      <c r="ER16" s="78">
        <f xml:space="preserve"> Debt!ER$133</f>
        <v>0</v>
      </c>
      <c r="ES16" s="78">
        <f xml:space="preserve"> Debt!ES$133</f>
        <v>0</v>
      </c>
      <c r="ET16" s="78">
        <f xml:space="preserve"> Debt!ET$133</f>
        <v>0</v>
      </c>
      <c r="EU16" s="78">
        <f xml:space="preserve"> Debt!EU$133</f>
        <v>0</v>
      </c>
      <c r="EV16" s="78">
        <f xml:space="preserve"> Debt!EV$133</f>
        <v>0</v>
      </c>
      <c r="EW16" s="78">
        <f xml:space="preserve"> Debt!EW$133</f>
        <v>0</v>
      </c>
      <c r="EX16" s="78">
        <f xml:space="preserve"> Debt!EX$133</f>
        <v>0</v>
      </c>
      <c r="EY16" s="78">
        <f xml:space="preserve"> Debt!EY$133</f>
        <v>0</v>
      </c>
      <c r="EZ16" s="78">
        <f xml:space="preserve"> Debt!EZ$133</f>
        <v>0</v>
      </c>
      <c r="FA16" s="78">
        <f xml:space="preserve"> Debt!FA$133</f>
        <v>0</v>
      </c>
      <c r="FB16" s="78">
        <f xml:space="preserve"> Debt!FB$133</f>
        <v>0</v>
      </c>
      <c r="FC16" s="78">
        <f xml:space="preserve"> Debt!FC$133</f>
        <v>0</v>
      </c>
      <c r="FD16" s="78">
        <f xml:space="preserve"> Debt!FD$133</f>
        <v>0</v>
      </c>
      <c r="FE16" s="78">
        <f xml:space="preserve"> Debt!FE$133</f>
        <v>0</v>
      </c>
      <c r="FF16" s="78">
        <f xml:space="preserve"> Debt!FF$133</f>
        <v>0</v>
      </c>
      <c r="FG16" s="78">
        <f xml:space="preserve"> Debt!FG$133</f>
        <v>0</v>
      </c>
      <c r="FH16" s="78">
        <f xml:space="preserve"> Debt!FH$133</f>
        <v>0</v>
      </c>
      <c r="FI16" s="78">
        <f xml:space="preserve"> Debt!FI$133</f>
        <v>0</v>
      </c>
      <c r="FJ16" s="78">
        <f xml:space="preserve"> Debt!FJ$133</f>
        <v>0</v>
      </c>
      <c r="FK16" s="78">
        <f xml:space="preserve"> Debt!FK$133</f>
        <v>0</v>
      </c>
      <c r="FL16" s="78">
        <f xml:space="preserve"> Debt!FL$133</f>
        <v>0</v>
      </c>
      <c r="FM16" s="78">
        <f xml:space="preserve"> Debt!FM$133</f>
        <v>0</v>
      </c>
      <c r="FN16" s="78">
        <f xml:space="preserve"> Debt!FN$133</f>
        <v>0</v>
      </c>
      <c r="FO16" s="78">
        <f xml:space="preserve"> Debt!FO$133</f>
        <v>0</v>
      </c>
      <c r="FP16" s="78">
        <f xml:space="preserve"> Debt!FP$133</f>
        <v>0</v>
      </c>
      <c r="FQ16" s="78">
        <f xml:space="preserve"> Debt!FQ$133</f>
        <v>0</v>
      </c>
      <c r="FR16" s="78">
        <f xml:space="preserve"> Debt!FR$133</f>
        <v>0</v>
      </c>
      <c r="FS16" s="78">
        <f xml:space="preserve"> Debt!FS$133</f>
        <v>0</v>
      </c>
      <c r="FT16" s="78">
        <f xml:space="preserve"> Debt!FT$133</f>
        <v>0</v>
      </c>
      <c r="FU16" s="78">
        <f xml:space="preserve"> Debt!FU$133</f>
        <v>0</v>
      </c>
      <c r="FV16" s="78">
        <f xml:space="preserve"> Debt!FV$133</f>
        <v>0</v>
      </c>
      <c r="FW16" s="78">
        <f xml:space="preserve"> Debt!FW$133</f>
        <v>0</v>
      </c>
      <c r="FX16" s="78">
        <f xml:space="preserve"> Debt!FX$133</f>
        <v>0</v>
      </c>
      <c r="FY16" s="78">
        <f xml:space="preserve"> Debt!FY$133</f>
        <v>0</v>
      </c>
      <c r="FZ16" s="78">
        <f xml:space="preserve"> Debt!FZ$133</f>
        <v>0</v>
      </c>
      <c r="GA16" s="78">
        <f xml:space="preserve"> Debt!GA$133</f>
        <v>0</v>
      </c>
      <c r="GB16" s="78">
        <f xml:space="preserve"> Debt!GB$133</f>
        <v>0</v>
      </c>
      <c r="GC16" s="78">
        <f xml:space="preserve"> Debt!GC$133</f>
        <v>0</v>
      </c>
      <c r="GD16" s="78">
        <f xml:space="preserve"> Debt!GD$133</f>
        <v>0</v>
      </c>
      <c r="GE16" s="78">
        <f xml:space="preserve"> Debt!GE$133</f>
        <v>0</v>
      </c>
      <c r="GF16" s="78">
        <f xml:space="preserve"> Debt!GF$133</f>
        <v>0</v>
      </c>
      <c r="GG16" s="78">
        <f xml:space="preserve"> Debt!GG$133</f>
        <v>0</v>
      </c>
      <c r="GH16" s="78">
        <f xml:space="preserve"> Debt!GH$133</f>
        <v>0</v>
      </c>
      <c r="GI16" s="78">
        <f xml:space="preserve"> Debt!GI$133</f>
        <v>0</v>
      </c>
      <c r="GJ16" s="78">
        <f xml:space="preserve"> Debt!GJ$133</f>
        <v>0</v>
      </c>
    </row>
    <row r="17" spans="1:192" s="518" customFormat="1" x14ac:dyDescent="0.25">
      <c r="A17" s="415"/>
      <c r="B17" s="415"/>
      <c r="C17" s="416"/>
      <c r="D17" s="602"/>
      <c r="E17" s="604" t="str">
        <f xml:space="preserve"> Time!E$108</f>
        <v>Operating period flag</v>
      </c>
      <c r="F17" s="604">
        <f xml:space="preserve"> Time!F$108</f>
        <v>0</v>
      </c>
      <c r="G17" s="604" t="str">
        <f xml:space="preserve"> Time!G$108</f>
        <v>flag</v>
      </c>
      <c r="H17" s="604">
        <f xml:space="preserve"> Time!H$108</f>
        <v>40</v>
      </c>
      <c r="I17" s="604">
        <f xml:space="preserve"> Time!I$108</f>
        <v>0</v>
      </c>
      <c r="J17" s="604">
        <f xml:space="preserve"> Time!J$108</f>
        <v>0</v>
      </c>
      <c r="K17" s="604">
        <f xml:space="preserve"> Time!K$108</f>
        <v>0</v>
      </c>
      <c r="L17" s="604">
        <f xml:space="preserve"> Time!L$108</f>
        <v>0</v>
      </c>
      <c r="M17" s="604">
        <f xml:space="preserve"> Time!M$108</f>
        <v>0</v>
      </c>
      <c r="N17" s="604">
        <f xml:space="preserve"> Time!N$108</f>
        <v>0</v>
      </c>
      <c r="O17" s="604">
        <f xml:space="preserve"> Time!O$108</f>
        <v>0</v>
      </c>
      <c r="P17" s="604">
        <f xml:space="preserve"> Time!P$108</f>
        <v>0</v>
      </c>
      <c r="Q17" s="604">
        <f xml:space="preserve"> Time!Q$108</f>
        <v>1</v>
      </c>
      <c r="R17" s="604">
        <f xml:space="preserve"> Time!R$108</f>
        <v>1</v>
      </c>
      <c r="S17" s="604">
        <f xml:space="preserve"> Time!S$108</f>
        <v>1</v>
      </c>
      <c r="T17" s="604">
        <f xml:space="preserve"> Time!T$108</f>
        <v>1</v>
      </c>
      <c r="U17" s="604">
        <f xml:space="preserve"> Time!U$108</f>
        <v>1</v>
      </c>
      <c r="V17" s="604">
        <f xml:space="preserve"> Time!V$108</f>
        <v>1</v>
      </c>
      <c r="W17" s="604">
        <f xml:space="preserve"> Time!W$108</f>
        <v>1</v>
      </c>
      <c r="X17" s="604">
        <f xml:space="preserve"> Time!X$108</f>
        <v>1</v>
      </c>
      <c r="Y17" s="604">
        <f xml:space="preserve"> Time!Y$108</f>
        <v>1</v>
      </c>
      <c r="Z17" s="604">
        <f xml:space="preserve"> Time!Z$108</f>
        <v>1</v>
      </c>
      <c r="AA17" s="604">
        <f xml:space="preserve"> Time!AA$108</f>
        <v>1</v>
      </c>
      <c r="AB17" s="604">
        <f xml:space="preserve"> Time!AB$108</f>
        <v>1</v>
      </c>
      <c r="AC17" s="604">
        <f xml:space="preserve"> Time!AC$108</f>
        <v>1</v>
      </c>
      <c r="AD17" s="604">
        <f xml:space="preserve"> Time!AD$108</f>
        <v>1</v>
      </c>
      <c r="AE17" s="604">
        <f xml:space="preserve"> Time!AE$108</f>
        <v>1</v>
      </c>
      <c r="AF17" s="604">
        <f xml:space="preserve"> Time!AF$108</f>
        <v>1</v>
      </c>
      <c r="AG17" s="604">
        <f xml:space="preserve"> Time!AG$108</f>
        <v>1</v>
      </c>
      <c r="AH17" s="604">
        <f xml:space="preserve"> Time!AH$108</f>
        <v>1</v>
      </c>
      <c r="AI17" s="604">
        <f xml:space="preserve"> Time!AI$108</f>
        <v>1</v>
      </c>
      <c r="AJ17" s="604">
        <f xml:space="preserve"> Time!AJ$108</f>
        <v>1</v>
      </c>
      <c r="AK17" s="604">
        <f xml:space="preserve"> Time!AK$108</f>
        <v>1</v>
      </c>
      <c r="AL17" s="604">
        <f xml:space="preserve"> Time!AL$108</f>
        <v>1</v>
      </c>
      <c r="AM17" s="604">
        <f xml:space="preserve"> Time!AM$108</f>
        <v>1</v>
      </c>
      <c r="AN17" s="604">
        <f xml:space="preserve"> Time!AN$108</f>
        <v>1</v>
      </c>
      <c r="AO17" s="604">
        <f xml:space="preserve"> Time!AO$108</f>
        <v>1</v>
      </c>
      <c r="AP17" s="604">
        <f xml:space="preserve"> Time!AP$108</f>
        <v>1</v>
      </c>
      <c r="AQ17" s="604">
        <f xml:space="preserve"> Time!AQ$108</f>
        <v>1</v>
      </c>
      <c r="AR17" s="604">
        <f xml:space="preserve"> Time!AR$108</f>
        <v>1</v>
      </c>
      <c r="AS17" s="604">
        <f xml:space="preserve"> Time!AS$108</f>
        <v>1</v>
      </c>
      <c r="AT17" s="604">
        <f xml:space="preserve"> Time!AT$108</f>
        <v>1</v>
      </c>
      <c r="AU17" s="604">
        <f xml:space="preserve"> Time!AU$108</f>
        <v>1</v>
      </c>
      <c r="AV17" s="604">
        <f xml:space="preserve"> Time!AV$108</f>
        <v>1</v>
      </c>
      <c r="AW17" s="604">
        <f xml:space="preserve"> Time!AW$108</f>
        <v>1</v>
      </c>
      <c r="AX17" s="604">
        <f xml:space="preserve"> Time!AX$108</f>
        <v>1</v>
      </c>
      <c r="AY17" s="604">
        <f xml:space="preserve"> Time!AY$108</f>
        <v>1</v>
      </c>
      <c r="AZ17" s="604">
        <f xml:space="preserve"> Time!AZ$108</f>
        <v>1</v>
      </c>
      <c r="BA17" s="604">
        <f xml:space="preserve"> Time!BA$108</f>
        <v>1</v>
      </c>
      <c r="BB17" s="604">
        <f xml:space="preserve"> Time!BB$108</f>
        <v>1</v>
      </c>
      <c r="BC17" s="604">
        <f xml:space="preserve"> Time!BC$108</f>
        <v>1</v>
      </c>
      <c r="BD17" s="604">
        <f xml:space="preserve"> Time!BD$108</f>
        <v>1</v>
      </c>
      <c r="BE17" s="604">
        <f xml:space="preserve"> Time!BE$108</f>
        <v>0</v>
      </c>
      <c r="BF17" s="604">
        <f xml:space="preserve"> Time!BF$108</f>
        <v>0</v>
      </c>
      <c r="BG17" s="604">
        <f xml:space="preserve"> Time!BG$108</f>
        <v>0</v>
      </c>
      <c r="BH17" s="604">
        <f xml:space="preserve"> Time!BH$108</f>
        <v>0</v>
      </c>
      <c r="BI17" s="604">
        <f xml:space="preserve"> Time!BI$108</f>
        <v>0</v>
      </c>
      <c r="BJ17" s="604">
        <f xml:space="preserve"> Time!BJ$108</f>
        <v>0</v>
      </c>
      <c r="BK17" s="604">
        <f xml:space="preserve"> Time!BK$108</f>
        <v>0</v>
      </c>
      <c r="BL17" s="604">
        <f xml:space="preserve"> Time!BL$108</f>
        <v>0</v>
      </c>
      <c r="BM17" s="604">
        <f xml:space="preserve"> Time!BM$108</f>
        <v>0</v>
      </c>
      <c r="BN17" s="604">
        <f xml:space="preserve"> Time!BN$108</f>
        <v>0</v>
      </c>
      <c r="BO17" s="604">
        <f xml:space="preserve"> Time!BO$108</f>
        <v>0</v>
      </c>
      <c r="BP17" s="604">
        <f xml:space="preserve"> Time!BP$108</f>
        <v>0</v>
      </c>
      <c r="BQ17" s="604">
        <f xml:space="preserve"> Time!BQ$108</f>
        <v>0</v>
      </c>
      <c r="BR17" s="604">
        <f xml:space="preserve"> Time!BR$108</f>
        <v>0</v>
      </c>
      <c r="BS17" s="604">
        <f xml:space="preserve"> Time!BS$108</f>
        <v>0</v>
      </c>
      <c r="BT17" s="604">
        <f xml:space="preserve"> Time!BT$108</f>
        <v>0</v>
      </c>
      <c r="BU17" s="604">
        <f xml:space="preserve"> Time!BU$108</f>
        <v>0</v>
      </c>
      <c r="BV17" s="604">
        <f xml:space="preserve"> Time!BV$108</f>
        <v>0</v>
      </c>
      <c r="BW17" s="604">
        <f xml:space="preserve"> Time!BW$108</f>
        <v>0</v>
      </c>
      <c r="BX17" s="604">
        <f xml:space="preserve"> Time!BX$108</f>
        <v>0</v>
      </c>
      <c r="BY17" s="604">
        <f xml:space="preserve"> Time!BY$108</f>
        <v>0</v>
      </c>
      <c r="BZ17" s="604">
        <f xml:space="preserve"> Time!BZ$108</f>
        <v>0</v>
      </c>
      <c r="CA17" s="604">
        <f xml:space="preserve"> Time!CA$108</f>
        <v>0</v>
      </c>
      <c r="CB17" s="604">
        <f xml:space="preserve"> Time!CB$108</f>
        <v>0</v>
      </c>
      <c r="CC17" s="604">
        <f xml:space="preserve"> Time!CC$108</f>
        <v>0</v>
      </c>
      <c r="CD17" s="604">
        <f xml:space="preserve"> Time!CD$108</f>
        <v>0</v>
      </c>
      <c r="CE17" s="604">
        <f xml:space="preserve"> Time!CE$108</f>
        <v>0</v>
      </c>
      <c r="CF17" s="604">
        <f xml:space="preserve"> Time!CF$108</f>
        <v>0</v>
      </c>
      <c r="CG17" s="604">
        <f xml:space="preserve"> Time!CG$108</f>
        <v>0</v>
      </c>
      <c r="CH17" s="604">
        <f xml:space="preserve"> Time!CH$108</f>
        <v>0</v>
      </c>
      <c r="CI17" s="604">
        <f xml:space="preserve"> Time!CI$108</f>
        <v>0</v>
      </c>
      <c r="CJ17" s="604">
        <f xml:space="preserve"> Time!CJ$108</f>
        <v>0</v>
      </c>
      <c r="CK17" s="604">
        <f xml:space="preserve"> Time!CK$108</f>
        <v>0</v>
      </c>
      <c r="CL17" s="604">
        <f xml:space="preserve"> Time!CL$108</f>
        <v>0</v>
      </c>
      <c r="CM17" s="604">
        <f xml:space="preserve"> Time!CM$108</f>
        <v>0</v>
      </c>
      <c r="CN17" s="604">
        <f xml:space="preserve"> Time!CN$108</f>
        <v>0</v>
      </c>
      <c r="CO17" s="604">
        <f xml:space="preserve"> Time!CO$108</f>
        <v>0</v>
      </c>
      <c r="CP17" s="604">
        <f xml:space="preserve"> Time!CP$108</f>
        <v>0</v>
      </c>
      <c r="CQ17" s="604">
        <f xml:space="preserve"> Time!CQ$108</f>
        <v>0</v>
      </c>
      <c r="CR17" s="604">
        <f xml:space="preserve"> Time!CR$108</f>
        <v>0</v>
      </c>
      <c r="CS17" s="604">
        <f xml:space="preserve"> Time!CS$108</f>
        <v>0</v>
      </c>
      <c r="CT17" s="604">
        <f xml:space="preserve"> Time!CT$108</f>
        <v>0</v>
      </c>
      <c r="CU17" s="604">
        <f xml:space="preserve"> Time!CU$108</f>
        <v>0</v>
      </c>
      <c r="CV17" s="604">
        <f xml:space="preserve"> Time!CV$108</f>
        <v>0</v>
      </c>
      <c r="CW17" s="604">
        <f xml:space="preserve"> Time!CW$108</f>
        <v>0</v>
      </c>
      <c r="CX17" s="604">
        <f xml:space="preserve"> Time!CX$108</f>
        <v>0</v>
      </c>
      <c r="CY17" s="604">
        <f xml:space="preserve"> Time!CY$108</f>
        <v>0</v>
      </c>
      <c r="CZ17" s="604">
        <f xml:space="preserve"> Time!CZ$108</f>
        <v>0</v>
      </c>
      <c r="DA17" s="604">
        <f xml:space="preserve"> Time!DA$108</f>
        <v>0</v>
      </c>
      <c r="DB17" s="604">
        <f xml:space="preserve"> Time!DB$108</f>
        <v>0</v>
      </c>
      <c r="DC17" s="604">
        <f xml:space="preserve"> Time!DC$108</f>
        <v>0</v>
      </c>
      <c r="DD17" s="604">
        <f xml:space="preserve"> Time!DD$108</f>
        <v>0</v>
      </c>
      <c r="DE17" s="604">
        <f xml:space="preserve"> Time!DE$108</f>
        <v>0</v>
      </c>
      <c r="DF17" s="604">
        <f xml:space="preserve"> Time!DF$108</f>
        <v>0</v>
      </c>
      <c r="DG17" s="604">
        <f xml:space="preserve"> Time!DG$108</f>
        <v>0</v>
      </c>
      <c r="DH17" s="604">
        <f xml:space="preserve"> Time!DH$108</f>
        <v>0</v>
      </c>
      <c r="DI17" s="604">
        <f xml:space="preserve"> Time!DI$108</f>
        <v>0</v>
      </c>
      <c r="DJ17" s="604">
        <f xml:space="preserve"> Time!DJ$108</f>
        <v>0</v>
      </c>
      <c r="DK17" s="604">
        <f xml:space="preserve"> Time!DK$108</f>
        <v>0</v>
      </c>
      <c r="DL17" s="604">
        <f xml:space="preserve"> Time!DL$108</f>
        <v>0</v>
      </c>
      <c r="DM17" s="604">
        <f xml:space="preserve"> Time!DM$108</f>
        <v>0</v>
      </c>
      <c r="DN17" s="604">
        <f xml:space="preserve"> Time!DN$108</f>
        <v>0</v>
      </c>
      <c r="DO17" s="604">
        <f xml:space="preserve"> Time!DO$108</f>
        <v>0</v>
      </c>
      <c r="DP17" s="604">
        <f xml:space="preserve"> Time!DP$108</f>
        <v>0</v>
      </c>
      <c r="DQ17" s="604">
        <f xml:space="preserve"> Time!DQ$108</f>
        <v>0</v>
      </c>
      <c r="DR17" s="604">
        <f xml:space="preserve"> Time!DR$108</f>
        <v>0</v>
      </c>
      <c r="DS17" s="604">
        <f xml:space="preserve"> Time!DS$108</f>
        <v>0</v>
      </c>
      <c r="DT17" s="604">
        <f xml:space="preserve"> Time!DT$108</f>
        <v>0</v>
      </c>
      <c r="DU17" s="604">
        <f xml:space="preserve"> Time!DU$108</f>
        <v>0</v>
      </c>
      <c r="DV17" s="604">
        <f xml:space="preserve"> Time!DV$108</f>
        <v>0</v>
      </c>
      <c r="DW17" s="604">
        <f xml:space="preserve"> Time!DW$108</f>
        <v>0</v>
      </c>
      <c r="DX17" s="604">
        <f xml:space="preserve"> Time!DX$108</f>
        <v>0</v>
      </c>
      <c r="DY17" s="604">
        <f xml:space="preserve"> Time!DY$108</f>
        <v>0</v>
      </c>
      <c r="DZ17" s="604">
        <f xml:space="preserve"> Time!DZ$108</f>
        <v>0</v>
      </c>
      <c r="EA17" s="604">
        <f xml:space="preserve"> Time!EA$108</f>
        <v>0</v>
      </c>
      <c r="EB17" s="604">
        <f xml:space="preserve"> Time!EB$108</f>
        <v>0</v>
      </c>
      <c r="EC17" s="604">
        <f xml:space="preserve"> Time!EC$108</f>
        <v>0</v>
      </c>
      <c r="ED17" s="604">
        <f xml:space="preserve"> Time!ED$108</f>
        <v>0</v>
      </c>
      <c r="EE17" s="604">
        <f xml:space="preserve"> Time!EE$108</f>
        <v>0</v>
      </c>
      <c r="EF17" s="604">
        <f xml:space="preserve"> Time!EF$108</f>
        <v>0</v>
      </c>
      <c r="EG17" s="604">
        <f xml:space="preserve"> Time!EG$108</f>
        <v>0</v>
      </c>
      <c r="EH17" s="604">
        <f xml:space="preserve"> Time!EH$108</f>
        <v>0</v>
      </c>
      <c r="EI17" s="604">
        <f xml:space="preserve"> Time!EI$108</f>
        <v>0</v>
      </c>
      <c r="EJ17" s="604">
        <f xml:space="preserve"> Time!EJ$108</f>
        <v>0</v>
      </c>
      <c r="EK17" s="604">
        <f xml:space="preserve"> Time!EK$108</f>
        <v>0</v>
      </c>
      <c r="EL17" s="604">
        <f xml:space="preserve"> Time!EL$108</f>
        <v>0</v>
      </c>
      <c r="EM17" s="604">
        <f xml:space="preserve"> Time!EM$108</f>
        <v>0</v>
      </c>
      <c r="EN17" s="604">
        <f xml:space="preserve"> Time!EN$108</f>
        <v>0</v>
      </c>
      <c r="EO17" s="604">
        <f xml:space="preserve"> Time!EO$108</f>
        <v>0</v>
      </c>
      <c r="EP17" s="604">
        <f xml:space="preserve"> Time!EP$108</f>
        <v>0</v>
      </c>
      <c r="EQ17" s="604">
        <f xml:space="preserve"> Time!EQ$108</f>
        <v>0</v>
      </c>
      <c r="ER17" s="604">
        <f xml:space="preserve"> Time!ER$108</f>
        <v>0</v>
      </c>
      <c r="ES17" s="604">
        <f xml:space="preserve"> Time!ES$108</f>
        <v>0</v>
      </c>
      <c r="ET17" s="604">
        <f xml:space="preserve"> Time!ET$108</f>
        <v>0</v>
      </c>
      <c r="EU17" s="604">
        <f xml:space="preserve"> Time!EU$108</f>
        <v>0</v>
      </c>
      <c r="EV17" s="604">
        <f xml:space="preserve"> Time!EV$108</f>
        <v>0</v>
      </c>
      <c r="EW17" s="604">
        <f xml:space="preserve"> Time!EW$108</f>
        <v>0</v>
      </c>
      <c r="EX17" s="604">
        <f xml:space="preserve"> Time!EX$108</f>
        <v>0</v>
      </c>
      <c r="EY17" s="604">
        <f xml:space="preserve"> Time!EY$108</f>
        <v>0</v>
      </c>
      <c r="EZ17" s="604">
        <f xml:space="preserve"> Time!EZ$108</f>
        <v>0</v>
      </c>
      <c r="FA17" s="604">
        <f xml:space="preserve"> Time!FA$108</f>
        <v>0</v>
      </c>
      <c r="FB17" s="604">
        <f xml:space="preserve"> Time!FB$108</f>
        <v>0</v>
      </c>
      <c r="FC17" s="604">
        <f xml:space="preserve"> Time!FC$108</f>
        <v>0</v>
      </c>
      <c r="FD17" s="604">
        <f xml:space="preserve"> Time!FD$108</f>
        <v>0</v>
      </c>
      <c r="FE17" s="604">
        <f xml:space="preserve"> Time!FE$108</f>
        <v>0</v>
      </c>
      <c r="FF17" s="604">
        <f xml:space="preserve"> Time!FF$108</f>
        <v>0</v>
      </c>
      <c r="FG17" s="604">
        <f xml:space="preserve"> Time!FG$108</f>
        <v>0</v>
      </c>
      <c r="FH17" s="604">
        <f xml:space="preserve"> Time!FH$108</f>
        <v>0</v>
      </c>
      <c r="FI17" s="604">
        <f xml:space="preserve"> Time!FI$108</f>
        <v>0</v>
      </c>
      <c r="FJ17" s="604">
        <f xml:space="preserve"> Time!FJ$108</f>
        <v>0</v>
      </c>
      <c r="FK17" s="604">
        <f xml:space="preserve"> Time!FK$108</f>
        <v>0</v>
      </c>
      <c r="FL17" s="604">
        <f xml:space="preserve"> Time!FL$108</f>
        <v>0</v>
      </c>
      <c r="FM17" s="604">
        <f xml:space="preserve"> Time!FM$108</f>
        <v>0</v>
      </c>
      <c r="FN17" s="604">
        <f xml:space="preserve"> Time!FN$108</f>
        <v>0</v>
      </c>
      <c r="FO17" s="604">
        <f xml:space="preserve"> Time!FO$108</f>
        <v>0</v>
      </c>
      <c r="FP17" s="604">
        <f xml:space="preserve"> Time!FP$108</f>
        <v>0</v>
      </c>
      <c r="FQ17" s="604">
        <f xml:space="preserve"> Time!FQ$108</f>
        <v>0</v>
      </c>
      <c r="FR17" s="604">
        <f xml:space="preserve"> Time!FR$108</f>
        <v>0</v>
      </c>
      <c r="FS17" s="604">
        <f xml:space="preserve"> Time!FS$108</f>
        <v>0</v>
      </c>
      <c r="FT17" s="604">
        <f xml:space="preserve"> Time!FT$108</f>
        <v>0</v>
      </c>
      <c r="FU17" s="604">
        <f xml:space="preserve"> Time!FU$108</f>
        <v>0</v>
      </c>
      <c r="FV17" s="604">
        <f xml:space="preserve"> Time!FV$108</f>
        <v>0</v>
      </c>
      <c r="FW17" s="604">
        <f xml:space="preserve"> Time!FW$108</f>
        <v>0</v>
      </c>
      <c r="FX17" s="604">
        <f xml:space="preserve"> Time!FX$108</f>
        <v>0</v>
      </c>
      <c r="FY17" s="604">
        <f xml:space="preserve"> Time!FY$108</f>
        <v>0</v>
      </c>
      <c r="FZ17" s="604">
        <f xml:space="preserve"> Time!FZ$108</f>
        <v>0</v>
      </c>
      <c r="GA17" s="604">
        <f xml:space="preserve"> Time!GA$108</f>
        <v>0</v>
      </c>
      <c r="GB17" s="604">
        <f xml:space="preserve"> Time!GB$108</f>
        <v>0</v>
      </c>
      <c r="GC17" s="604">
        <f xml:space="preserve"> Time!GC$108</f>
        <v>0</v>
      </c>
      <c r="GD17" s="604">
        <f xml:space="preserve"> Time!GD$108</f>
        <v>0</v>
      </c>
      <c r="GE17" s="604">
        <f xml:space="preserve"> Time!GE$108</f>
        <v>0</v>
      </c>
      <c r="GF17" s="604">
        <f xml:space="preserve"> Time!GF$108</f>
        <v>0</v>
      </c>
      <c r="GG17" s="604">
        <f xml:space="preserve"> Time!GG$108</f>
        <v>0</v>
      </c>
      <c r="GH17" s="604">
        <f xml:space="preserve"> Time!GH$108</f>
        <v>0</v>
      </c>
      <c r="GI17" s="604">
        <f xml:space="preserve"> Time!GI$108</f>
        <v>0</v>
      </c>
      <c r="GJ17" s="604">
        <f xml:space="preserve"> Time!GJ$108</f>
        <v>0</v>
      </c>
    </row>
    <row r="18" spans="1:192" x14ac:dyDescent="0.25">
      <c r="A18" s="80"/>
      <c r="B18" s="80"/>
      <c r="C18" s="588"/>
      <c r="D18" s="61"/>
      <c r="E18" s="32" t="s">
        <v>479</v>
      </c>
      <c r="F18" s="32"/>
      <c r="G18" s="32" t="str">
        <f xml:space="preserve"> SMU</f>
        <v>$ 000s</v>
      </c>
      <c r="H18" s="32"/>
      <c r="I18" s="32"/>
      <c r="J18" s="32">
        <f>SUMIFS( $J$16:$GJ$16, $J$15:$GJ$15, "&gt;" &amp; J15, $J$15:$GJ$15, "&lt;=" &amp; J15 + $F14 ) * J17</f>
        <v>0</v>
      </c>
      <c r="K18" s="32">
        <f>SUMIFS( $J$16:$GJ$16, $J$15:$GJ$15, "&gt;" &amp; K15, $J$15:$GJ$15, "&lt;=" &amp; K15 + $F14 ) * K17</f>
        <v>0</v>
      </c>
      <c r="L18" s="32">
        <f t="shared" ref="L18:AK18" si="1">SUMIFS( $J$16:$GJ$16, $J$15:$GJ$15, "&gt;" &amp; L15, $J$15:$GJ$15, "&lt;=" &amp; L15 + $F14 ) * L17</f>
        <v>0</v>
      </c>
      <c r="M18" s="32">
        <f t="shared" si="1"/>
        <v>0</v>
      </c>
      <c r="N18" s="32">
        <f t="shared" si="1"/>
        <v>0</v>
      </c>
      <c r="O18" s="32">
        <f t="shared" si="1"/>
        <v>0</v>
      </c>
      <c r="P18" s="32">
        <f t="shared" si="1"/>
        <v>0</v>
      </c>
      <c r="Q18" s="32">
        <f>SUMIFS( $J$16:$GJ$16, $J$15:$GJ$15, "&gt;" &amp; Q15, $J$15:$GJ$15, "&lt;=" &amp; Q15 + $F14 ) * Q17</f>
        <v>23544.436107226662</v>
      </c>
      <c r="R18" s="32">
        <f t="shared" si="1"/>
        <v>23452.34217656275</v>
      </c>
      <c r="S18" s="32">
        <f t="shared" si="1"/>
        <v>23350.778221856672</v>
      </c>
      <c r="T18" s="32">
        <f t="shared" si="1"/>
        <v>23248.987855158444</v>
      </c>
      <c r="U18" s="32">
        <f t="shared" si="1"/>
        <v>23146.066566708279</v>
      </c>
      <c r="V18" s="32">
        <f t="shared" si="1"/>
        <v>23058.579456306681</v>
      </c>
      <c r="W18" s="32">
        <f t="shared" si="1"/>
        <v>22938.601451350296</v>
      </c>
      <c r="X18" s="32">
        <f t="shared" si="1"/>
        <v>22818.220386261339</v>
      </c>
      <c r="Y18" s="32">
        <f t="shared" si="1"/>
        <v>22727.96101702438</v>
      </c>
      <c r="Z18" s="32">
        <f t="shared" si="1"/>
        <v>22621.927271473352</v>
      </c>
      <c r="AA18" s="32">
        <f t="shared" si="1"/>
        <v>22514.756585353396</v>
      </c>
      <c r="AB18" s="32">
        <f t="shared" si="1"/>
        <v>22407.317072448983</v>
      </c>
      <c r="AC18" s="32">
        <f t="shared" si="1"/>
        <v>22298.671553244229</v>
      </c>
      <c r="AD18" s="32">
        <f t="shared" si="1"/>
        <v>22204.82914002327</v>
      </c>
      <c r="AE18" s="32">
        <f t="shared" si="1"/>
        <v>22079.594920620246</v>
      </c>
      <c r="AF18" s="32">
        <f t="shared" si="1"/>
        <v>21953.900749097804</v>
      </c>
      <c r="AG18" s="32">
        <f t="shared" si="1"/>
        <v>21857.070051185598</v>
      </c>
      <c r="AH18" s="32">
        <f t="shared" si="1"/>
        <v>21745.020699275345</v>
      </c>
      <c r="AI18" s="32">
        <f t="shared" si="1"/>
        <v>21631.758716948545</v>
      </c>
      <c r="AJ18" s="32">
        <f t="shared" si="1"/>
        <v>21518.182183168312</v>
      </c>
      <c r="AK18" s="32">
        <f t="shared" si="1"/>
        <v>21403.318219824097</v>
      </c>
      <c r="AL18" s="32">
        <f t="shared" ref="AL18:CW18" si="2">SUMIFS( $J$16:$GJ$16, $J$15:$GJ$15, "&gt;" &amp; AL15, $J$15:$GJ$15, "&lt;=" &amp; AL15 + $F14 ) * AL17</f>
        <v>21302.58939084661</v>
      </c>
      <c r="AM18" s="32">
        <f t="shared" si="2"/>
        <v>21171.628425075447</v>
      </c>
      <c r="AN18" s="32">
        <f t="shared" si="2"/>
        <v>21040.14611033117</v>
      </c>
      <c r="AO18" s="32">
        <f t="shared" si="2"/>
        <v>20936.195049864451</v>
      </c>
      <c r="AP18" s="32">
        <f t="shared" si="2"/>
        <v>20817.612118008357</v>
      </c>
      <c r="AQ18" s="32">
        <f t="shared" si="2"/>
        <v>20697.734478107297</v>
      </c>
      <c r="AR18" s="32">
        <f t="shared" si="2"/>
        <v>20577.492977668364</v>
      </c>
      <c r="AS18" s="32">
        <f t="shared" si="2"/>
        <v>20455.875763953962</v>
      </c>
      <c r="AT18" s="32">
        <f t="shared" si="2"/>
        <v>20347.685648898841</v>
      </c>
      <c r="AU18" s="32">
        <f t="shared" si="2"/>
        <v>20210.4888843074</v>
      </c>
      <c r="AV18" s="32">
        <f t="shared" si="2"/>
        <v>20072.70449591368</v>
      </c>
      <c r="AW18" s="32">
        <f t="shared" si="2"/>
        <v>9962.9045428729951</v>
      </c>
      <c r="AX18" s="32">
        <f t="shared" si="2"/>
        <v>2.4335741313229343E-12</v>
      </c>
      <c r="AY18" s="32">
        <f t="shared" si="2"/>
        <v>2.4348500594189521E-12</v>
      </c>
      <c r="AZ18" s="32">
        <f t="shared" si="2"/>
        <v>2.4359182508406879E-12</v>
      </c>
      <c r="BA18" s="32">
        <f t="shared" si="2"/>
        <v>2.4371398841241093E-12</v>
      </c>
      <c r="BB18" s="32">
        <f t="shared" si="2"/>
        <v>2.4453995562604787E-12</v>
      </c>
      <c r="BC18" s="32">
        <f t="shared" si="2"/>
        <v>1.2165043416542985E-12</v>
      </c>
      <c r="BD18" s="32">
        <f t="shared" si="2"/>
        <v>0</v>
      </c>
      <c r="BE18" s="32">
        <f t="shared" si="2"/>
        <v>0</v>
      </c>
      <c r="BF18" s="32">
        <f t="shared" si="2"/>
        <v>0</v>
      </c>
      <c r="BG18" s="32">
        <f t="shared" si="2"/>
        <v>0</v>
      </c>
      <c r="BH18" s="32">
        <f t="shared" si="2"/>
        <v>0</v>
      </c>
      <c r="BI18" s="32">
        <f t="shared" si="2"/>
        <v>0</v>
      </c>
      <c r="BJ18" s="32">
        <f t="shared" si="2"/>
        <v>0</v>
      </c>
      <c r="BK18" s="32">
        <f t="shared" si="2"/>
        <v>0</v>
      </c>
      <c r="BL18" s="32">
        <f t="shared" si="2"/>
        <v>0</v>
      </c>
      <c r="BM18" s="32">
        <f t="shared" si="2"/>
        <v>0</v>
      </c>
      <c r="BN18" s="32">
        <f t="shared" si="2"/>
        <v>0</v>
      </c>
      <c r="BO18" s="32">
        <f t="shared" si="2"/>
        <v>0</v>
      </c>
      <c r="BP18" s="32">
        <f t="shared" si="2"/>
        <v>0</v>
      </c>
      <c r="BQ18" s="32">
        <f t="shared" si="2"/>
        <v>0</v>
      </c>
      <c r="BR18" s="32">
        <f t="shared" si="2"/>
        <v>0</v>
      </c>
      <c r="BS18" s="32">
        <f t="shared" si="2"/>
        <v>0</v>
      </c>
      <c r="BT18" s="32">
        <f t="shared" si="2"/>
        <v>0</v>
      </c>
      <c r="BU18" s="32">
        <f t="shared" si="2"/>
        <v>0</v>
      </c>
      <c r="BV18" s="32">
        <f t="shared" si="2"/>
        <v>0</v>
      </c>
      <c r="BW18" s="32">
        <f t="shared" si="2"/>
        <v>0</v>
      </c>
      <c r="BX18" s="32">
        <f t="shared" si="2"/>
        <v>0</v>
      </c>
      <c r="BY18" s="32">
        <f t="shared" si="2"/>
        <v>0</v>
      </c>
      <c r="BZ18" s="32">
        <f t="shared" si="2"/>
        <v>0</v>
      </c>
      <c r="CA18" s="32">
        <f t="shared" si="2"/>
        <v>0</v>
      </c>
      <c r="CB18" s="32">
        <f t="shared" si="2"/>
        <v>0</v>
      </c>
      <c r="CC18" s="32">
        <f t="shared" si="2"/>
        <v>0</v>
      </c>
      <c r="CD18" s="32">
        <f t="shared" si="2"/>
        <v>0</v>
      </c>
      <c r="CE18" s="32">
        <f t="shared" si="2"/>
        <v>0</v>
      </c>
      <c r="CF18" s="32">
        <f t="shared" si="2"/>
        <v>0</v>
      </c>
      <c r="CG18" s="32">
        <f t="shared" si="2"/>
        <v>0</v>
      </c>
      <c r="CH18" s="32">
        <f t="shared" si="2"/>
        <v>0</v>
      </c>
      <c r="CI18" s="32">
        <f t="shared" si="2"/>
        <v>0</v>
      </c>
      <c r="CJ18" s="32">
        <f t="shared" si="2"/>
        <v>0</v>
      </c>
      <c r="CK18" s="32">
        <f t="shared" si="2"/>
        <v>0</v>
      </c>
      <c r="CL18" s="32">
        <f t="shared" si="2"/>
        <v>0</v>
      </c>
      <c r="CM18" s="32">
        <f t="shared" si="2"/>
        <v>0</v>
      </c>
      <c r="CN18" s="32">
        <f t="shared" si="2"/>
        <v>0</v>
      </c>
      <c r="CO18" s="32">
        <f t="shared" si="2"/>
        <v>0</v>
      </c>
      <c r="CP18" s="32">
        <f t="shared" si="2"/>
        <v>0</v>
      </c>
      <c r="CQ18" s="32">
        <f t="shared" si="2"/>
        <v>0</v>
      </c>
      <c r="CR18" s="32">
        <f t="shared" si="2"/>
        <v>0</v>
      </c>
      <c r="CS18" s="32">
        <f t="shared" si="2"/>
        <v>0</v>
      </c>
      <c r="CT18" s="32">
        <f t="shared" si="2"/>
        <v>0</v>
      </c>
      <c r="CU18" s="32">
        <f t="shared" si="2"/>
        <v>0</v>
      </c>
      <c r="CV18" s="32">
        <f t="shared" si="2"/>
        <v>0</v>
      </c>
      <c r="CW18" s="32">
        <f t="shared" si="2"/>
        <v>0</v>
      </c>
      <c r="CX18" s="32">
        <f t="shared" ref="CX18:FI18" si="3">SUMIFS( $J$16:$GJ$16, $J$15:$GJ$15, "&gt;" &amp; CX15, $J$15:$GJ$15, "&lt;=" &amp; CX15 + $F14 ) * CX17</f>
        <v>0</v>
      </c>
      <c r="CY18" s="32">
        <f t="shared" si="3"/>
        <v>0</v>
      </c>
      <c r="CZ18" s="32">
        <f t="shared" si="3"/>
        <v>0</v>
      </c>
      <c r="DA18" s="32">
        <f t="shared" si="3"/>
        <v>0</v>
      </c>
      <c r="DB18" s="32">
        <f t="shared" si="3"/>
        <v>0</v>
      </c>
      <c r="DC18" s="32">
        <f t="shared" si="3"/>
        <v>0</v>
      </c>
      <c r="DD18" s="32">
        <f t="shared" si="3"/>
        <v>0</v>
      </c>
      <c r="DE18" s="32">
        <f t="shared" si="3"/>
        <v>0</v>
      </c>
      <c r="DF18" s="32">
        <f t="shared" si="3"/>
        <v>0</v>
      </c>
      <c r="DG18" s="32">
        <f t="shared" si="3"/>
        <v>0</v>
      </c>
      <c r="DH18" s="32">
        <f t="shared" si="3"/>
        <v>0</v>
      </c>
      <c r="DI18" s="32">
        <f t="shared" si="3"/>
        <v>0</v>
      </c>
      <c r="DJ18" s="32">
        <f t="shared" si="3"/>
        <v>0</v>
      </c>
      <c r="DK18" s="32">
        <f t="shared" si="3"/>
        <v>0</v>
      </c>
      <c r="DL18" s="32">
        <f t="shared" si="3"/>
        <v>0</v>
      </c>
      <c r="DM18" s="32">
        <f t="shared" si="3"/>
        <v>0</v>
      </c>
      <c r="DN18" s="32">
        <f t="shared" si="3"/>
        <v>0</v>
      </c>
      <c r="DO18" s="32">
        <f t="shared" si="3"/>
        <v>0</v>
      </c>
      <c r="DP18" s="32">
        <f t="shared" si="3"/>
        <v>0</v>
      </c>
      <c r="DQ18" s="32">
        <f t="shared" si="3"/>
        <v>0</v>
      </c>
      <c r="DR18" s="32">
        <f t="shared" si="3"/>
        <v>0</v>
      </c>
      <c r="DS18" s="32">
        <f t="shared" si="3"/>
        <v>0</v>
      </c>
      <c r="DT18" s="32">
        <f t="shared" si="3"/>
        <v>0</v>
      </c>
      <c r="DU18" s="32">
        <f t="shared" si="3"/>
        <v>0</v>
      </c>
      <c r="DV18" s="32">
        <f t="shared" si="3"/>
        <v>0</v>
      </c>
      <c r="DW18" s="32">
        <f t="shared" si="3"/>
        <v>0</v>
      </c>
      <c r="DX18" s="32">
        <f t="shared" si="3"/>
        <v>0</v>
      </c>
      <c r="DY18" s="32">
        <f t="shared" si="3"/>
        <v>0</v>
      </c>
      <c r="DZ18" s="32">
        <f t="shared" si="3"/>
        <v>0</v>
      </c>
      <c r="EA18" s="32">
        <f t="shared" si="3"/>
        <v>0</v>
      </c>
      <c r="EB18" s="32">
        <f t="shared" si="3"/>
        <v>0</v>
      </c>
      <c r="EC18" s="32">
        <f t="shared" si="3"/>
        <v>0</v>
      </c>
      <c r="ED18" s="32">
        <f t="shared" si="3"/>
        <v>0</v>
      </c>
      <c r="EE18" s="32">
        <f t="shared" si="3"/>
        <v>0</v>
      </c>
      <c r="EF18" s="32">
        <f t="shared" si="3"/>
        <v>0</v>
      </c>
      <c r="EG18" s="32">
        <f t="shared" si="3"/>
        <v>0</v>
      </c>
      <c r="EH18" s="32">
        <f t="shared" si="3"/>
        <v>0</v>
      </c>
      <c r="EI18" s="32">
        <f t="shared" si="3"/>
        <v>0</v>
      </c>
      <c r="EJ18" s="32">
        <f t="shared" si="3"/>
        <v>0</v>
      </c>
      <c r="EK18" s="32">
        <f t="shared" si="3"/>
        <v>0</v>
      </c>
      <c r="EL18" s="32">
        <f t="shared" si="3"/>
        <v>0</v>
      </c>
      <c r="EM18" s="32">
        <f t="shared" si="3"/>
        <v>0</v>
      </c>
      <c r="EN18" s="32">
        <f t="shared" si="3"/>
        <v>0</v>
      </c>
      <c r="EO18" s="32">
        <f t="shared" si="3"/>
        <v>0</v>
      </c>
      <c r="EP18" s="32">
        <f t="shared" si="3"/>
        <v>0</v>
      </c>
      <c r="EQ18" s="32">
        <f t="shared" si="3"/>
        <v>0</v>
      </c>
      <c r="ER18" s="32">
        <f t="shared" si="3"/>
        <v>0</v>
      </c>
      <c r="ES18" s="32">
        <f t="shared" si="3"/>
        <v>0</v>
      </c>
      <c r="ET18" s="32">
        <f t="shared" si="3"/>
        <v>0</v>
      </c>
      <c r="EU18" s="32">
        <f t="shared" si="3"/>
        <v>0</v>
      </c>
      <c r="EV18" s="32">
        <f t="shared" si="3"/>
        <v>0</v>
      </c>
      <c r="EW18" s="32">
        <f t="shared" si="3"/>
        <v>0</v>
      </c>
      <c r="EX18" s="32">
        <f t="shared" si="3"/>
        <v>0</v>
      </c>
      <c r="EY18" s="32">
        <f t="shared" si="3"/>
        <v>0</v>
      </c>
      <c r="EZ18" s="32">
        <f t="shared" si="3"/>
        <v>0</v>
      </c>
      <c r="FA18" s="32">
        <f t="shared" si="3"/>
        <v>0</v>
      </c>
      <c r="FB18" s="32">
        <f t="shared" si="3"/>
        <v>0</v>
      </c>
      <c r="FC18" s="32">
        <f t="shared" si="3"/>
        <v>0</v>
      </c>
      <c r="FD18" s="32">
        <f t="shared" si="3"/>
        <v>0</v>
      </c>
      <c r="FE18" s="32">
        <f t="shared" si="3"/>
        <v>0</v>
      </c>
      <c r="FF18" s="32">
        <f t="shared" si="3"/>
        <v>0</v>
      </c>
      <c r="FG18" s="32">
        <f t="shared" si="3"/>
        <v>0</v>
      </c>
      <c r="FH18" s="32">
        <f t="shared" si="3"/>
        <v>0</v>
      </c>
      <c r="FI18" s="32">
        <f t="shared" si="3"/>
        <v>0</v>
      </c>
      <c r="FJ18" s="32">
        <f t="shared" ref="FJ18:GJ18" si="4">SUMIFS( $J$16:$GJ$16, $J$15:$GJ$15, "&gt;" &amp; FJ15, $J$15:$GJ$15, "&lt;=" &amp; FJ15 + $F14 ) * FJ17</f>
        <v>0</v>
      </c>
      <c r="FK18" s="32">
        <f t="shared" si="4"/>
        <v>0</v>
      </c>
      <c r="FL18" s="32">
        <f t="shared" si="4"/>
        <v>0</v>
      </c>
      <c r="FM18" s="32">
        <f t="shared" si="4"/>
        <v>0</v>
      </c>
      <c r="FN18" s="32">
        <f t="shared" si="4"/>
        <v>0</v>
      </c>
      <c r="FO18" s="32">
        <f t="shared" si="4"/>
        <v>0</v>
      </c>
      <c r="FP18" s="32">
        <f t="shared" si="4"/>
        <v>0</v>
      </c>
      <c r="FQ18" s="32">
        <f t="shared" si="4"/>
        <v>0</v>
      </c>
      <c r="FR18" s="32">
        <f t="shared" si="4"/>
        <v>0</v>
      </c>
      <c r="FS18" s="32">
        <f t="shared" si="4"/>
        <v>0</v>
      </c>
      <c r="FT18" s="32">
        <f t="shared" si="4"/>
        <v>0</v>
      </c>
      <c r="FU18" s="32">
        <f t="shared" si="4"/>
        <v>0</v>
      </c>
      <c r="FV18" s="32">
        <f t="shared" si="4"/>
        <v>0</v>
      </c>
      <c r="FW18" s="32">
        <f t="shared" si="4"/>
        <v>0</v>
      </c>
      <c r="FX18" s="32">
        <f t="shared" si="4"/>
        <v>0</v>
      </c>
      <c r="FY18" s="32">
        <f t="shared" si="4"/>
        <v>0</v>
      </c>
      <c r="FZ18" s="32">
        <f t="shared" si="4"/>
        <v>0</v>
      </c>
      <c r="GA18" s="32">
        <f t="shared" si="4"/>
        <v>0</v>
      </c>
      <c r="GB18" s="32">
        <f t="shared" si="4"/>
        <v>0</v>
      </c>
      <c r="GC18" s="32">
        <f t="shared" si="4"/>
        <v>0</v>
      </c>
      <c r="GD18" s="32">
        <f t="shared" si="4"/>
        <v>0</v>
      </c>
      <c r="GE18" s="32">
        <f t="shared" si="4"/>
        <v>0</v>
      </c>
      <c r="GF18" s="32">
        <f t="shared" si="4"/>
        <v>0</v>
      </c>
      <c r="GG18" s="32">
        <f t="shared" si="4"/>
        <v>0</v>
      </c>
      <c r="GH18" s="32">
        <f t="shared" si="4"/>
        <v>0</v>
      </c>
      <c r="GI18" s="32">
        <f t="shared" si="4"/>
        <v>0</v>
      </c>
      <c r="GJ18" s="32">
        <f t="shared" si="4"/>
        <v>0</v>
      </c>
    </row>
    <row r="19" spans="1:192" x14ac:dyDescent="0.25">
      <c r="A19" s="80"/>
      <c r="B19" s="80"/>
      <c r="C19" s="588"/>
      <c r="D19" s="61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</row>
    <row r="20" spans="1:192" x14ac:dyDescent="0.25">
      <c r="A20" s="80"/>
      <c r="B20" s="80"/>
      <c r="C20" s="588"/>
      <c r="D20" s="61"/>
      <c r="E20" s="126" t="str">
        <f xml:space="preserve"> InpC!E$163</f>
        <v>DSRA target balance selection switch</v>
      </c>
      <c r="F20" s="126">
        <f xml:space="preserve"> InpC!F$163</f>
        <v>1</v>
      </c>
      <c r="G20" s="126" t="str">
        <f xml:space="preserve"> InpC!G$163</f>
        <v>1 = 50% of 12m, 2 = next 6m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2"/>
      <c r="FG20" s="32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2"/>
      <c r="FS20" s="32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2"/>
      <c r="GE20" s="32"/>
      <c r="GF20" s="32"/>
      <c r="GG20" s="32"/>
      <c r="GH20" s="32"/>
      <c r="GI20" s="32"/>
      <c r="GJ20" s="32"/>
    </row>
    <row r="21" spans="1:192" x14ac:dyDescent="0.25">
      <c r="A21" s="589"/>
      <c r="B21" s="589"/>
      <c r="C21" s="590"/>
      <c r="D21" s="320"/>
      <c r="E21" s="468" t="str">
        <f xml:space="preserve"> InpC!E$164</f>
        <v>DSRA target balance % of 12 month debt service - Post TRD</v>
      </c>
      <c r="F21" s="468">
        <f xml:space="preserve"> InpC!F$164</f>
        <v>0.5</v>
      </c>
      <c r="G21" s="468" t="str">
        <f xml:space="preserve"> InpC!G$164</f>
        <v>%</v>
      </c>
      <c r="H21" s="320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0"/>
      <c r="AD21" s="320"/>
      <c r="AE21" s="320"/>
      <c r="AF21" s="320"/>
      <c r="AG21" s="320"/>
      <c r="AH21" s="320"/>
      <c r="AI21" s="320"/>
      <c r="AJ21" s="320"/>
      <c r="AK21" s="320"/>
      <c r="AL21" s="320"/>
      <c r="AM21" s="320"/>
      <c r="AN21" s="320"/>
      <c r="AO21" s="320"/>
      <c r="AP21" s="320"/>
      <c r="AQ21" s="320"/>
      <c r="AR21" s="320"/>
      <c r="AS21" s="320"/>
      <c r="AT21" s="320"/>
      <c r="AU21" s="320"/>
      <c r="AV21" s="320"/>
      <c r="AW21" s="320"/>
      <c r="AX21" s="320"/>
      <c r="AY21" s="320"/>
      <c r="AZ21" s="320"/>
      <c r="BA21" s="320"/>
      <c r="BB21" s="320"/>
      <c r="BC21" s="320"/>
      <c r="BD21" s="320"/>
      <c r="BE21" s="320"/>
      <c r="BF21" s="320"/>
      <c r="BG21" s="320"/>
      <c r="BH21" s="320"/>
      <c r="BI21" s="320"/>
      <c r="BJ21" s="320"/>
      <c r="BK21" s="320"/>
      <c r="BL21" s="320"/>
      <c r="BM21" s="320"/>
      <c r="BN21" s="320"/>
      <c r="BO21" s="320"/>
      <c r="BP21" s="320"/>
      <c r="BQ21" s="320"/>
      <c r="BR21" s="320"/>
      <c r="BS21" s="320"/>
      <c r="BT21" s="320"/>
      <c r="BU21" s="320"/>
      <c r="BV21" s="320"/>
      <c r="BW21" s="320"/>
      <c r="BX21" s="320"/>
      <c r="BY21" s="320"/>
      <c r="BZ21" s="320"/>
      <c r="CA21" s="320"/>
      <c r="CB21" s="320"/>
      <c r="CC21" s="320"/>
      <c r="CD21" s="320"/>
      <c r="CE21" s="320"/>
      <c r="CF21" s="320"/>
      <c r="CG21" s="320"/>
      <c r="CH21" s="320"/>
      <c r="CI21" s="320"/>
      <c r="CJ21" s="320"/>
      <c r="CK21" s="320"/>
      <c r="CL21" s="320"/>
      <c r="CM21" s="320"/>
      <c r="CN21" s="320"/>
      <c r="CO21" s="320"/>
      <c r="CP21" s="320"/>
      <c r="CQ21" s="320"/>
      <c r="CR21" s="320"/>
      <c r="CS21" s="320"/>
      <c r="CT21" s="320"/>
      <c r="CU21" s="320"/>
      <c r="CV21" s="320"/>
      <c r="CW21" s="320"/>
      <c r="CX21" s="320"/>
      <c r="CY21" s="320"/>
      <c r="CZ21" s="320"/>
      <c r="DA21" s="320"/>
      <c r="DB21" s="320"/>
      <c r="DC21" s="320"/>
      <c r="DD21" s="320"/>
      <c r="DE21" s="320"/>
      <c r="DF21" s="320"/>
      <c r="DG21" s="320"/>
      <c r="DH21" s="320"/>
      <c r="DI21" s="320"/>
      <c r="DJ21" s="320"/>
      <c r="DK21" s="320"/>
      <c r="DL21" s="320"/>
      <c r="DM21" s="320"/>
      <c r="DN21" s="320"/>
      <c r="DO21" s="320"/>
      <c r="DP21" s="320"/>
      <c r="DQ21" s="320"/>
      <c r="DR21" s="320"/>
      <c r="DS21" s="320"/>
      <c r="DT21" s="320"/>
      <c r="DU21" s="320"/>
      <c r="DV21" s="320"/>
      <c r="DW21" s="320"/>
      <c r="DX21" s="320"/>
      <c r="DY21" s="320"/>
      <c r="DZ21" s="320"/>
      <c r="EA21" s="320"/>
      <c r="EB21" s="320"/>
      <c r="EC21" s="320"/>
      <c r="ED21" s="320"/>
      <c r="EE21" s="320"/>
      <c r="EF21" s="320"/>
      <c r="EG21" s="320"/>
      <c r="EH21" s="320"/>
      <c r="EI21" s="320"/>
      <c r="EJ21" s="320"/>
      <c r="EK21" s="320"/>
      <c r="EL21" s="320"/>
      <c r="EM21" s="320"/>
      <c r="EN21" s="320"/>
      <c r="EO21" s="320"/>
      <c r="EP21" s="320"/>
      <c r="EQ21" s="320"/>
      <c r="ER21" s="320"/>
      <c r="ES21" s="320"/>
      <c r="ET21" s="320"/>
      <c r="EU21" s="320"/>
      <c r="EV21" s="320"/>
      <c r="EW21" s="320"/>
      <c r="EX21" s="320"/>
      <c r="EY21" s="320"/>
      <c r="EZ21" s="320"/>
      <c r="FA21" s="320"/>
      <c r="FB21" s="320"/>
      <c r="FC21" s="320"/>
      <c r="FD21" s="320"/>
      <c r="FE21" s="320"/>
      <c r="FF21" s="320"/>
      <c r="FG21" s="320"/>
      <c r="FH21" s="320"/>
      <c r="FI21" s="320"/>
      <c r="FJ21" s="320"/>
      <c r="FK21" s="320"/>
      <c r="FL21" s="320"/>
      <c r="FM21" s="320"/>
      <c r="FN21" s="320"/>
      <c r="FO21" s="320"/>
      <c r="FP21" s="320"/>
      <c r="FQ21" s="320"/>
      <c r="FR21" s="320"/>
      <c r="FS21" s="320"/>
      <c r="FT21" s="320"/>
      <c r="FU21" s="320"/>
      <c r="FV21" s="320"/>
      <c r="FW21" s="320"/>
      <c r="FX21" s="320"/>
      <c r="FY21" s="320"/>
      <c r="FZ21" s="320"/>
      <c r="GA21" s="320"/>
      <c r="GB21" s="320"/>
      <c r="GC21" s="320"/>
      <c r="GD21" s="320"/>
      <c r="GE21" s="320"/>
      <c r="GF21" s="320"/>
      <c r="GG21" s="320"/>
      <c r="GH21" s="320"/>
      <c r="GI21" s="320"/>
      <c r="GJ21" s="320"/>
    </row>
    <row r="22" spans="1:192" x14ac:dyDescent="0.25">
      <c r="A22" s="80"/>
      <c r="B22" s="80"/>
      <c r="C22" s="588"/>
      <c r="D22" s="61"/>
      <c r="E22" s="32" t="str">
        <f xml:space="preserve"> E$18</f>
        <v>Annual debt service for target balance</v>
      </c>
      <c r="F22" s="32">
        <f t="shared" ref="F22:BQ22" si="5" xml:space="preserve"> F$18</f>
        <v>0</v>
      </c>
      <c r="G22" s="32" t="str">
        <f t="shared" si="5"/>
        <v>$ 000s</v>
      </c>
      <c r="H22" s="32">
        <f t="shared" si="5"/>
        <v>0</v>
      </c>
      <c r="I22" s="32">
        <f t="shared" si="5"/>
        <v>0</v>
      </c>
      <c r="J22" s="32">
        <f t="shared" si="5"/>
        <v>0</v>
      </c>
      <c r="K22" s="32">
        <f xml:space="preserve"> K$18</f>
        <v>0</v>
      </c>
      <c r="L22" s="32">
        <f t="shared" si="5"/>
        <v>0</v>
      </c>
      <c r="M22" s="32">
        <f t="shared" si="5"/>
        <v>0</v>
      </c>
      <c r="N22" s="32">
        <f t="shared" si="5"/>
        <v>0</v>
      </c>
      <c r="O22" s="32">
        <f t="shared" si="5"/>
        <v>0</v>
      </c>
      <c r="P22" s="32">
        <f t="shared" si="5"/>
        <v>0</v>
      </c>
      <c r="Q22" s="32">
        <f xml:space="preserve"> Q$18</f>
        <v>23544.436107226662</v>
      </c>
      <c r="R22" s="32">
        <f t="shared" si="5"/>
        <v>23452.34217656275</v>
      </c>
      <c r="S22" s="32">
        <f t="shared" si="5"/>
        <v>23350.778221856672</v>
      </c>
      <c r="T22" s="32">
        <f t="shared" si="5"/>
        <v>23248.987855158444</v>
      </c>
      <c r="U22" s="32">
        <f t="shared" si="5"/>
        <v>23146.066566708279</v>
      </c>
      <c r="V22" s="32">
        <f t="shared" si="5"/>
        <v>23058.579456306681</v>
      </c>
      <c r="W22" s="32">
        <f t="shared" si="5"/>
        <v>22938.601451350296</v>
      </c>
      <c r="X22" s="32">
        <f t="shared" si="5"/>
        <v>22818.220386261339</v>
      </c>
      <c r="Y22" s="32">
        <f t="shared" si="5"/>
        <v>22727.96101702438</v>
      </c>
      <c r="Z22" s="32">
        <f t="shared" si="5"/>
        <v>22621.927271473352</v>
      </c>
      <c r="AA22" s="32">
        <f t="shared" si="5"/>
        <v>22514.756585353396</v>
      </c>
      <c r="AB22" s="32">
        <f t="shared" si="5"/>
        <v>22407.317072448983</v>
      </c>
      <c r="AC22" s="32">
        <f t="shared" si="5"/>
        <v>22298.671553244229</v>
      </c>
      <c r="AD22" s="32">
        <f t="shared" si="5"/>
        <v>22204.82914002327</v>
      </c>
      <c r="AE22" s="32">
        <f t="shared" si="5"/>
        <v>22079.594920620246</v>
      </c>
      <c r="AF22" s="32">
        <f t="shared" si="5"/>
        <v>21953.900749097804</v>
      </c>
      <c r="AG22" s="32">
        <f t="shared" si="5"/>
        <v>21857.070051185598</v>
      </c>
      <c r="AH22" s="32">
        <f t="shared" si="5"/>
        <v>21745.020699275345</v>
      </c>
      <c r="AI22" s="32">
        <f t="shared" si="5"/>
        <v>21631.758716948545</v>
      </c>
      <c r="AJ22" s="32">
        <f t="shared" si="5"/>
        <v>21518.182183168312</v>
      </c>
      <c r="AK22" s="32">
        <f t="shared" si="5"/>
        <v>21403.318219824097</v>
      </c>
      <c r="AL22" s="32">
        <f t="shared" si="5"/>
        <v>21302.58939084661</v>
      </c>
      <c r="AM22" s="32">
        <f t="shared" si="5"/>
        <v>21171.628425075447</v>
      </c>
      <c r="AN22" s="32">
        <f t="shared" si="5"/>
        <v>21040.14611033117</v>
      </c>
      <c r="AO22" s="32">
        <f t="shared" si="5"/>
        <v>20936.195049864451</v>
      </c>
      <c r="AP22" s="32">
        <f t="shared" si="5"/>
        <v>20817.612118008357</v>
      </c>
      <c r="AQ22" s="32">
        <f t="shared" si="5"/>
        <v>20697.734478107297</v>
      </c>
      <c r="AR22" s="32">
        <f t="shared" si="5"/>
        <v>20577.492977668364</v>
      </c>
      <c r="AS22" s="32">
        <f t="shared" si="5"/>
        <v>20455.875763953962</v>
      </c>
      <c r="AT22" s="32">
        <f t="shared" si="5"/>
        <v>20347.685648898841</v>
      </c>
      <c r="AU22" s="32">
        <f t="shared" si="5"/>
        <v>20210.4888843074</v>
      </c>
      <c r="AV22" s="32">
        <f t="shared" si="5"/>
        <v>20072.70449591368</v>
      </c>
      <c r="AW22" s="32">
        <f t="shared" si="5"/>
        <v>9962.9045428729951</v>
      </c>
      <c r="AX22" s="32">
        <f t="shared" si="5"/>
        <v>2.4335741313229343E-12</v>
      </c>
      <c r="AY22" s="32">
        <f t="shared" si="5"/>
        <v>2.4348500594189521E-12</v>
      </c>
      <c r="AZ22" s="32">
        <f t="shared" si="5"/>
        <v>2.4359182508406879E-12</v>
      </c>
      <c r="BA22" s="32">
        <f t="shared" si="5"/>
        <v>2.4371398841241093E-12</v>
      </c>
      <c r="BB22" s="32">
        <f t="shared" si="5"/>
        <v>2.4453995562604787E-12</v>
      </c>
      <c r="BC22" s="32">
        <f t="shared" si="5"/>
        <v>1.2165043416542985E-12</v>
      </c>
      <c r="BD22" s="32">
        <f t="shared" si="5"/>
        <v>0</v>
      </c>
      <c r="BE22" s="32">
        <f t="shared" si="5"/>
        <v>0</v>
      </c>
      <c r="BF22" s="32">
        <f t="shared" si="5"/>
        <v>0</v>
      </c>
      <c r="BG22" s="32">
        <f t="shared" si="5"/>
        <v>0</v>
      </c>
      <c r="BH22" s="32">
        <f t="shared" si="5"/>
        <v>0</v>
      </c>
      <c r="BI22" s="32">
        <f t="shared" si="5"/>
        <v>0</v>
      </c>
      <c r="BJ22" s="32">
        <f t="shared" si="5"/>
        <v>0</v>
      </c>
      <c r="BK22" s="32">
        <f t="shared" si="5"/>
        <v>0</v>
      </c>
      <c r="BL22" s="32">
        <f t="shared" si="5"/>
        <v>0</v>
      </c>
      <c r="BM22" s="32">
        <f t="shared" si="5"/>
        <v>0</v>
      </c>
      <c r="BN22" s="32">
        <f t="shared" si="5"/>
        <v>0</v>
      </c>
      <c r="BO22" s="32">
        <f t="shared" si="5"/>
        <v>0</v>
      </c>
      <c r="BP22" s="32">
        <f t="shared" si="5"/>
        <v>0</v>
      </c>
      <c r="BQ22" s="32">
        <f t="shared" si="5"/>
        <v>0</v>
      </c>
      <c r="BR22" s="32">
        <f t="shared" ref="BR22:EC22" si="6" xml:space="preserve"> BR$18</f>
        <v>0</v>
      </c>
      <c r="BS22" s="32">
        <f t="shared" si="6"/>
        <v>0</v>
      </c>
      <c r="BT22" s="32">
        <f t="shared" si="6"/>
        <v>0</v>
      </c>
      <c r="BU22" s="32">
        <f t="shared" si="6"/>
        <v>0</v>
      </c>
      <c r="BV22" s="32">
        <f t="shared" si="6"/>
        <v>0</v>
      </c>
      <c r="BW22" s="32">
        <f t="shared" si="6"/>
        <v>0</v>
      </c>
      <c r="BX22" s="32">
        <f t="shared" si="6"/>
        <v>0</v>
      </c>
      <c r="BY22" s="32">
        <f t="shared" si="6"/>
        <v>0</v>
      </c>
      <c r="BZ22" s="32">
        <f t="shared" si="6"/>
        <v>0</v>
      </c>
      <c r="CA22" s="32">
        <f t="shared" si="6"/>
        <v>0</v>
      </c>
      <c r="CB22" s="32">
        <f t="shared" si="6"/>
        <v>0</v>
      </c>
      <c r="CC22" s="32">
        <f t="shared" si="6"/>
        <v>0</v>
      </c>
      <c r="CD22" s="32">
        <f t="shared" si="6"/>
        <v>0</v>
      </c>
      <c r="CE22" s="32">
        <f t="shared" si="6"/>
        <v>0</v>
      </c>
      <c r="CF22" s="32">
        <f t="shared" si="6"/>
        <v>0</v>
      </c>
      <c r="CG22" s="32">
        <f t="shared" si="6"/>
        <v>0</v>
      </c>
      <c r="CH22" s="32">
        <f t="shared" si="6"/>
        <v>0</v>
      </c>
      <c r="CI22" s="32">
        <f t="shared" si="6"/>
        <v>0</v>
      </c>
      <c r="CJ22" s="32">
        <f t="shared" si="6"/>
        <v>0</v>
      </c>
      <c r="CK22" s="32">
        <f t="shared" si="6"/>
        <v>0</v>
      </c>
      <c r="CL22" s="32">
        <f t="shared" si="6"/>
        <v>0</v>
      </c>
      <c r="CM22" s="32">
        <f t="shared" si="6"/>
        <v>0</v>
      </c>
      <c r="CN22" s="32">
        <f t="shared" si="6"/>
        <v>0</v>
      </c>
      <c r="CO22" s="32">
        <f t="shared" si="6"/>
        <v>0</v>
      </c>
      <c r="CP22" s="32">
        <f t="shared" si="6"/>
        <v>0</v>
      </c>
      <c r="CQ22" s="32">
        <f t="shared" si="6"/>
        <v>0</v>
      </c>
      <c r="CR22" s="32">
        <f t="shared" si="6"/>
        <v>0</v>
      </c>
      <c r="CS22" s="32">
        <f t="shared" si="6"/>
        <v>0</v>
      </c>
      <c r="CT22" s="32">
        <f t="shared" si="6"/>
        <v>0</v>
      </c>
      <c r="CU22" s="32">
        <f t="shared" si="6"/>
        <v>0</v>
      </c>
      <c r="CV22" s="32">
        <f t="shared" si="6"/>
        <v>0</v>
      </c>
      <c r="CW22" s="32">
        <f t="shared" si="6"/>
        <v>0</v>
      </c>
      <c r="CX22" s="32">
        <f t="shared" si="6"/>
        <v>0</v>
      </c>
      <c r="CY22" s="32">
        <f t="shared" si="6"/>
        <v>0</v>
      </c>
      <c r="CZ22" s="32">
        <f t="shared" si="6"/>
        <v>0</v>
      </c>
      <c r="DA22" s="32">
        <f t="shared" si="6"/>
        <v>0</v>
      </c>
      <c r="DB22" s="32">
        <f t="shared" si="6"/>
        <v>0</v>
      </c>
      <c r="DC22" s="32">
        <f t="shared" si="6"/>
        <v>0</v>
      </c>
      <c r="DD22" s="32">
        <f t="shared" si="6"/>
        <v>0</v>
      </c>
      <c r="DE22" s="32">
        <f t="shared" si="6"/>
        <v>0</v>
      </c>
      <c r="DF22" s="32">
        <f t="shared" si="6"/>
        <v>0</v>
      </c>
      <c r="DG22" s="32">
        <f t="shared" si="6"/>
        <v>0</v>
      </c>
      <c r="DH22" s="32">
        <f t="shared" si="6"/>
        <v>0</v>
      </c>
      <c r="DI22" s="32">
        <f t="shared" si="6"/>
        <v>0</v>
      </c>
      <c r="DJ22" s="32">
        <f t="shared" si="6"/>
        <v>0</v>
      </c>
      <c r="DK22" s="32">
        <f t="shared" si="6"/>
        <v>0</v>
      </c>
      <c r="DL22" s="32">
        <f t="shared" si="6"/>
        <v>0</v>
      </c>
      <c r="DM22" s="32">
        <f t="shared" si="6"/>
        <v>0</v>
      </c>
      <c r="DN22" s="32">
        <f t="shared" si="6"/>
        <v>0</v>
      </c>
      <c r="DO22" s="32">
        <f t="shared" si="6"/>
        <v>0</v>
      </c>
      <c r="DP22" s="32">
        <f t="shared" si="6"/>
        <v>0</v>
      </c>
      <c r="DQ22" s="32">
        <f t="shared" si="6"/>
        <v>0</v>
      </c>
      <c r="DR22" s="32">
        <f t="shared" si="6"/>
        <v>0</v>
      </c>
      <c r="DS22" s="32">
        <f t="shared" si="6"/>
        <v>0</v>
      </c>
      <c r="DT22" s="32">
        <f t="shared" si="6"/>
        <v>0</v>
      </c>
      <c r="DU22" s="32">
        <f t="shared" si="6"/>
        <v>0</v>
      </c>
      <c r="DV22" s="32">
        <f t="shared" si="6"/>
        <v>0</v>
      </c>
      <c r="DW22" s="32">
        <f t="shared" si="6"/>
        <v>0</v>
      </c>
      <c r="DX22" s="32">
        <f t="shared" si="6"/>
        <v>0</v>
      </c>
      <c r="DY22" s="32">
        <f t="shared" si="6"/>
        <v>0</v>
      </c>
      <c r="DZ22" s="32">
        <f t="shared" si="6"/>
        <v>0</v>
      </c>
      <c r="EA22" s="32">
        <f t="shared" si="6"/>
        <v>0</v>
      </c>
      <c r="EB22" s="32">
        <f t="shared" si="6"/>
        <v>0</v>
      </c>
      <c r="EC22" s="32">
        <f t="shared" si="6"/>
        <v>0</v>
      </c>
      <c r="ED22" s="32">
        <f t="shared" ref="ED22:GJ22" si="7" xml:space="preserve"> ED$18</f>
        <v>0</v>
      </c>
      <c r="EE22" s="32">
        <f t="shared" si="7"/>
        <v>0</v>
      </c>
      <c r="EF22" s="32">
        <f t="shared" si="7"/>
        <v>0</v>
      </c>
      <c r="EG22" s="32">
        <f t="shared" si="7"/>
        <v>0</v>
      </c>
      <c r="EH22" s="32">
        <f t="shared" si="7"/>
        <v>0</v>
      </c>
      <c r="EI22" s="32">
        <f t="shared" si="7"/>
        <v>0</v>
      </c>
      <c r="EJ22" s="32">
        <f t="shared" si="7"/>
        <v>0</v>
      </c>
      <c r="EK22" s="32">
        <f t="shared" si="7"/>
        <v>0</v>
      </c>
      <c r="EL22" s="32">
        <f t="shared" si="7"/>
        <v>0</v>
      </c>
      <c r="EM22" s="32">
        <f t="shared" si="7"/>
        <v>0</v>
      </c>
      <c r="EN22" s="32">
        <f t="shared" si="7"/>
        <v>0</v>
      </c>
      <c r="EO22" s="32">
        <f t="shared" si="7"/>
        <v>0</v>
      </c>
      <c r="EP22" s="32">
        <f t="shared" si="7"/>
        <v>0</v>
      </c>
      <c r="EQ22" s="32">
        <f t="shared" si="7"/>
        <v>0</v>
      </c>
      <c r="ER22" s="32">
        <f t="shared" si="7"/>
        <v>0</v>
      </c>
      <c r="ES22" s="32">
        <f t="shared" si="7"/>
        <v>0</v>
      </c>
      <c r="ET22" s="32">
        <f t="shared" si="7"/>
        <v>0</v>
      </c>
      <c r="EU22" s="32">
        <f t="shared" si="7"/>
        <v>0</v>
      </c>
      <c r="EV22" s="32">
        <f t="shared" si="7"/>
        <v>0</v>
      </c>
      <c r="EW22" s="32">
        <f t="shared" si="7"/>
        <v>0</v>
      </c>
      <c r="EX22" s="32">
        <f t="shared" si="7"/>
        <v>0</v>
      </c>
      <c r="EY22" s="32">
        <f t="shared" si="7"/>
        <v>0</v>
      </c>
      <c r="EZ22" s="32">
        <f t="shared" si="7"/>
        <v>0</v>
      </c>
      <c r="FA22" s="32">
        <f t="shared" si="7"/>
        <v>0</v>
      </c>
      <c r="FB22" s="32">
        <f t="shared" si="7"/>
        <v>0</v>
      </c>
      <c r="FC22" s="32">
        <f t="shared" si="7"/>
        <v>0</v>
      </c>
      <c r="FD22" s="32">
        <f t="shared" si="7"/>
        <v>0</v>
      </c>
      <c r="FE22" s="32">
        <f t="shared" si="7"/>
        <v>0</v>
      </c>
      <c r="FF22" s="32">
        <f t="shared" si="7"/>
        <v>0</v>
      </c>
      <c r="FG22" s="32">
        <f t="shared" si="7"/>
        <v>0</v>
      </c>
      <c r="FH22" s="32">
        <f t="shared" si="7"/>
        <v>0</v>
      </c>
      <c r="FI22" s="32">
        <f t="shared" si="7"/>
        <v>0</v>
      </c>
      <c r="FJ22" s="32">
        <f t="shared" si="7"/>
        <v>0</v>
      </c>
      <c r="FK22" s="32">
        <f t="shared" si="7"/>
        <v>0</v>
      </c>
      <c r="FL22" s="32">
        <f t="shared" si="7"/>
        <v>0</v>
      </c>
      <c r="FM22" s="32">
        <f t="shared" si="7"/>
        <v>0</v>
      </c>
      <c r="FN22" s="32">
        <f t="shared" si="7"/>
        <v>0</v>
      </c>
      <c r="FO22" s="32">
        <f t="shared" si="7"/>
        <v>0</v>
      </c>
      <c r="FP22" s="32">
        <f t="shared" si="7"/>
        <v>0</v>
      </c>
      <c r="FQ22" s="32">
        <f t="shared" si="7"/>
        <v>0</v>
      </c>
      <c r="FR22" s="32">
        <f t="shared" si="7"/>
        <v>0</v>
      </c>
      <c r="FS22" s="32">
        <f t="shared" si="7"/>
        <v>0</v>
      </c>
      <c r="FT22" s="32">
        <f t="shared" si="7"/>
        <v>0</v>
      </c>
      <c r="FU22" s="32">
        <f t="shared" si="7"/>
        <v>0</v>
      </c>
      <c r="FV22" s="32">
        <f t="shared" si="7"/>
        <v>0</v>
      </c>
      <c r="FW22" s="32">
        <f t="shared" si="7"/>
        <v>0</v>
      </c>
      <c r="FX22" s="32">
        <f t="shared" si="7"/>
        <v>0</v>
      </c>
      <c r="FY22" s="32">
        <f t="shared" si="7"/>
        <v>0</v>
      </c>
      <c r="FZ22" s="32">
        <f t="shared" si="7"/>
        <v>0</v>
      </c>
      <c r="GA22" s="32">
        <f t="shared" si="7"/>
        <v>0</v>
      </c>
      <c r="GB22" s="32">
        <f t="shared" si="7"/>
        <v>0</v>
      </c>
      <c r="GC22" s="32">
        <f t="shared" si="7"/>
        <v>0</v>
      </c>
      <c r="GD22" s="32">
        <f t="shared" si="7"/>
        <v>0</v>
      </c>
      <c r="GE22" s="32">
        <f t="shared" si="7"/>
        <v>0</v>
      </c>
      <c r="GF22" s="32">
        <f t="shared" si="7"/>
        <v>0</v>
      </c>
      <c r="GG22" s="32">
        <f t="shared" si="7"/>
        <v>0</v>
      </c>
      <c r="GH22" s="32">
        <f t="shared" si="7"/>
        <v>0</v>
      </c>
      <c r="GI22" s="32">
        <f t="shared" si="7"/>
        <v>0</v>
      </c>
      <c r="GJ22" s="32">
        <f t="shared" si="7"/>
        <v>0</v>
      </c>
    </row>
    <row r="23" spans="1:192" s="518" customFormat="1" x14ac:dyDescent="0.25">
      <c r="A23" s="415"/>
      <c r="B23" s="415"/>
      <c r="C23" s="416"/>
      <c r="D23" s="602"/>
      <c r="E23" s="78" t="str">
        <f xml:space="preserve"> Debt!E$133</f>
        <v>Senior debt service</v>
      </c>
      <c r="F23" s="78">
        <f xml:space="preserve"> Debt!F$133</f>
        <v>0</v>
      </c>
      <c r="G23" s="78" t="str">
        <f xml:space="preserve"> Debt!G$133</f>
        <v>$ 000s</v>
      </c>
      <c r="H23" s="78">
        <f xml:space="preserve"> Debt!H$133</f>
        <v>372742.39485026168</v>
      </c>
      <c r="I23" s="78">
        <f xml:space="preserve"> Debt!I$133</f>
        <v>0</v>
      </c>
      <c r="J23" s="78">
        <f xml:space="preserve"> Debt!J$133</f>
        <v>0</v>
      </c>
      <c r="K23" s="78">
        <f xml:space="preserve"> Debt!K$133</f>
        <v>0</v>
      </c>
      <c r="L23" s="78">
        <f xml:space="preserve"> Debt!L$133</f>
        <v>0</v>
      </c>
      <c r="M23" s="78">
        <f xml:space="preserve"> Debt!M$133</f>
        <v>0</v>
      </c>
      <c r="N23" s="78">
        <f xml:space="preserve"> Debt!N$133</f>
        <v>0</v>
      </c>
      <c r="O23" s="78">
        <f xml:space="preserve"> Debt!O$133</f>
        <v>0</v>
      </c>
      <c r="P23" s="78">
        <f xml:space="preserve"> Debt!P$133</f>
        <v>0</v>
      </c>
      <c r="Q23" s="78">
        <f xml:space="preserve"> Debt!Q$133</f>
        <v>11814.554294737771</v>
      </c>
      <c r="R23" s="78">
        <f xml:space="preserve"> Debt!R$133</f>
        <v>11740.302824080643</v>
      </c>
      <c r="S23" s="78">
        <f xml:space="preserve"> Debt!S$133</f>
        <v>11804.133283146017</v>
      </c>
      <c r="T23" s="78">
        <f xml:space="preserve"> Debt!T$133</f>
        <v>11648.208893416735</v>
      </c>
      <c r="U23" s="78">
        <f xml:space="preserve"> Debt!U$133</f>
        <v>11702.569328439937</v>
      </c>
      <c r="V23" s="78">
        <f xml:space="preserve"> Debt!V$133</f>
        <v>11546.418526718508</v>
      </c>
      <c r="W23" s="78">
        <f xml:space="preserve"> Debt!W$133</f>
        <v>11599.64803998977</v>
      </c>
      <c r="X23" s="78">
        <f xml:space="preserve"> Debt!X$133</f>
        <v>11458.931416316909</v>
      </c>
      <c r="Y23" s="78">
        <f xml:space="preserve"> Debt!Y$133</f>
        <v>11479.670035033385</v>
      </c>
      <c r="Z23" s="78">
        <f xml:space="preserve"> Debt!Z$133</f>
        <v>11338.550351227954</v>
      </c>
      <c r="AA23" s="78">
        <f xml:space="preserve"> Debt!AA$133</f>
        <v>11389.410665796426</v>
      </c>
      <c r="AB23" s="78">
        <f xml:space="preserve"> Debt!AB$133</f>
        <v>11232.516605676925</v>
      </c>
      <c r="AC23" s="78">
        <f xml:space="preserve"> Debt!AC$133</f>
        <v>11282.239979676471</v>
      </c>
      <c r="AD23" s="78">
        <f xml:space="preserve"> Debt!AD$133</f>
        <v>11125.077092772513</v>
      </c>
      <c r="AE23" s="78">
        <f xml:space="preserve"> Debt!AE$133</f>
        <v>11173.594460471715</v>
      </c>
      <c r="AF23" s="78">
        <f xml:space="preserve"> Debt!AF$133</f>
        <v>11031.234679551555</v>
      </c>
      <c r="AG23" s="78">
        <f xml:space="preserve"> Debt!AG$133</f>
        <v>11048.360241068691</v>
      </c>
      <c r="AH23" s="78">
        <f xml:space="preserve"> Debt!AH$133</f>
        <v>10905.540508029115</v>
      </c>
      <c r="AI23" s="78">
        <f xml:space="preserve"> Debt!AI$133</f>
        <v>10951.529543156485</v>
      </c>
      <c r="AJ23" s="78">
        <f xml:space="preserve"> Debt!AJ$133</f>
        <v>10793.491156118858</v>
      </c>
      <c r="AK23" s="78">
        <f xml:space="preserve"> Debt!AK$133</f>
        <v>10838.267560829687</v>
      </c>
      <c r="AL23" s="78">
        <f xml:space="preserve"> Debt!AL$133</f>
        <v>10679.914622338625</v>
      </c>
      <c r="AM23" s="78">
        <f xml:space="preserve"> Debt!AM$133</f>
        <v>10723.403597485472</v>
      </c>
      <c r="AN23" s="78">
        <f xml:space="preserve"> Debt!AN$133</f>
        <v>10579.185793361135</v>
      </c>
      <c r="AO23" s="78">
        <f xml:space="preserve"> Debt!AO$133</f>
        <v>10592.442631714312</v>
      </c>
      <c r="AP23" s="78">
        <f xml:space="preserve"> Debt!AP$133</f>
        <v>10447.703478616859</v>
      </c>
      <c r="AQ23" s="78">
        <f xml:space="preserve"> Debt!AQ$133</f>
        <v>10488.491571247594</v>
      </c>
      <c r="AR23" s="78">
        <f xml:space="preserve"> Debt!AR$133</f>
        <v>10329.120546760761</v>
      </c>
      <c r="AS23" s="78">
        <f xml:space="preserve"> Debt!AS$133</f>
        <v>10368.613931346534</v>
      </c>
      <c r="AT23" s="78">
        <f xml:space="preserve"> Debt!AT$133</f>
        <v>10208.87904632183</v>
      </c>
      <c r="AU23" s="78">
        <f xml:space="preserve"> Debt!AU$133</f>
        <v>10246.99671763213</v>
      </c>
      <c r="AV23" s="78">
        <f xml:space="preserve"> Debt!AV$133</f>
        <v>10100.688931266714</v>
      </c>
      <c r="AW23" s="78">
        <f xml:space="preserve"> Debt!AW$133</f>
        <v>10109.799953040687</v>
      </c>
      <c r="AX23" s="78">
        <f xml:space="preserve"> Debt!AX$133</f>
        <v>9962.9045428729933</v>
      </c>
      <c r="AY23" s="78">
        <f xml:space="preserve"> Debt!AY$133</f>
        <v>1.2263976532267407E-12</v>
      </c>
      <c r="AZ23" s="78">
        <f xml:space="preserve"> Debt!AZ$133</f>
        <v>1.2071764780961937E-12</v>
      </c>
      <c r="BA23" s="78">
        <f xml:space="preserve"> Debt!BA$133</f>
        <v>1.2276735813227586E-12</v>
      </c>
      <c r="BB23" s="78">
        <f xml:space="preserve"> Debt!BB$133</f>
        <v>1.2082446695179291E-12</v>
      </c>
      <c r="BC23" s="78">
        <f xml:space="preserve"> Debt!BC$133</f>
        <v>1.2288952146061802E-12</v>
      </c>
      <c r="BD23" s="78">
        <f xml:space="preserve"> Debt!BD$133</f>
        <v>1.2165043416542985E-12</v>
      </c>
      <c r="BE23" s="78">
        <f xml:space="preserve"> Debt!BE$133</f>
        <v>0</v>
      </c>
      <c r="BF23" s="78">
        <f xml:space="preserve"> Debt!BF$133</f>
        <v>0</v>
      </c>
      <c r="BG23" s="78">
        <f xml:space="preserve"> Debt!BG$133</f>
        <v>0</v>
      </c>
      <c r="BH23" s="78">
        <f xml:space="preserve"> Debt!BH$133</f>
        <v>0</v>
      </c>
      <c r="BI23" s="78">
        <f xml:space="preserve"> Debt!BI$133</f>
        <v>0</v>
      </c>
      <c r="BJ23" s="78">
        <f xml:space="preserve"> Debt!BJ$133</f>
        <v>0</v>
      </c>
      <c r="BK23" s="78">
        <f xml:space="preserve"> Debt!BK$133</f>
        <v>0</v>
      </c>
      <c r="BL23" s="78">
        <f xml:space="preserve"> Debt!BL$133</f>
        <v>0</v>
      </c>
      <c r="BM23" s="78">
        <f xml:space="preserve"> Debt!BM$133</f>
        <v>0</v>
      </c>
      <c r="BN23" s="78">
        <f xml:space="preserve"> Debt!BN$133</f>
        <v>0</v>
      </c>
      <c r="BO23" s="78">
        <f xml:space="preserve"> Debt!BO$133</f>
        <v>0</v>
      </c>
      <c r="BP23" s="78">
        <f xml:space="preserve"> Debt!BP$133</f>
        <v>0</v>
      </c>
      <c r="BQ23" s="78">
        <f xml:space="preserve"> Debt!BQ$133</f>
        <v>0</v>
      </c>
      <c r="BR23" s="78">
        <f xml:space="preserve"> Debt!BR$133</f>
        <v>0</v>
      </c>
      <c r="BS23" s="78">
        <f xml:space="preserve"> Debt!BS$133</f>
        <v>0</v>
      </c>
      <c r="BT23" s="78">
        <f xml:space="preserve"> Debt!BT$133</f>
        <v>0</v>
      </c>
      <c r="BU23" s="78">
        <f xml:space="preserve"> Debt!BU$133</f>
        <v>0</v>
      </c>
      <c r="BV23" s="78">
        <f xml:space="preserve"> Debt!BV$133</f>
        <v>0</v>
      </c>
      <c r="BW23" s="78">
        <f xml:space="preserve"> Debt!BW$133</f>
        <v>0</v>
      </c>
      <c r="BX23" s="78">
        <f xml:space="preserve"> Debt!BX$133</f>
        <v>0</v>
      </c>
      <c r="BY23" s="78">
        <f xml:space="preserve"> Debt!BY$133</f>
        <v>0</v>
      </c>
      <c r="BZ23" s="78">
        <f xml:space="preserve"> Debt!BZ$133</f>
        <v>0</v>
      </c>
      <c r="CA23" s="78">
        <f xml:space="preserve"> Debt!CA$133</f>
        <v>0</v>
      </c>
      <c r="CB23" s="78">
        <f xml:space="preserve"> Debt!CB$133</f>
        <v>0</v>
      </c>
      <c r="CC23" s="78">
        <f xml:space="preserve"> Debt!CC$133</f>
        <v>0</v>
      </c>
      <c r="CD23" s="78">
        <f xml:space="preserve"> Debt!CD$133</f>
        <v>0</v>
      </c>
      <c r="CE23" s="78">
        <f xml:space="preserve"> Debt!CE$133</f>
        <v>0</v>
      </c>
      <c r="CF23" s="78">
        <f xml:space="preserve"> Debt!CF$133</f>
        <v>0</v>
      </c>
      <c r="CG23" s="78">
        <f xml:space="preserve"> Debt!CG$133</f>
        <v>0</v>
      </c>
      <c r="CH23" s="78">
        <f xml:space="preserve"> Debt!CH$133</f>
        <v>0</v>
      </c>
      <c r="CI23" s="78">
        <f xml:space="preserve"> Debt!CI$133</f>
        <v>0</v>
      </c>
      <c r="CJ23" s="78">
        <f xml:space="preserve"> Debt!CJ$133</f>
        <v>0</v>
      </c>
      <c r="CK23" s="78">
        <f xml:space="preserve"> Debt!CK$133</f>
        <v>0</v>
      </c>
      <c r="CL23" s="78">
        <f xml:space="preserve"> Debt!CL$133</f>
        <v>0</v>
      </c>
      <c r="CM23" s="78">
        <f xml:space="preserve"> Debt!CM$133</f>
        <v>0</v>
      </c>
      <c r="CN23" s="78">
        <f xml:space="preserve"> Debt!CN$133</f>
        <v>0</v>
      </c>
      <c r="CO23" s="78">
        <f xml:space="preserve"> Debt!CO$133</f>
        <v>0</v>
      </c>
      <c r="CP23" s="78">
        <f xml:space="preserve"> Debt!CP$133</f>
        <v>0</v>
      </c>
      <c r="CQ23" s="78">
        <f xml:space="preserve"> Debt!CQ$133</f>
        <v>0</v>
      </c>
      <c r="CR23" s="78">
        <f xml:space="preserve"> Debt!CR$133</f>
        <v>0</v>
      </c>
      <c r="CS23" s="78">
        <f xml:space="preserve"> Debt!CS$133</f>
        <v>0</v>
      </c>
      <c r="CT23" s="78">
        <f xml:space="preserve"> Debt!CT$133</f>
        <v>0</v>
      </c>
      <c r="CU23" s="78">
        <f xml:space="preserve"> Debt!CU$133</f>
        <v>0</v>
      </c>
      <c r="CV23" s="78">
        <f xml:space="preserve"> Debt!CV$133</f>
        <v>0</v>
      </c>
      <c r="CW23" s="78">
        <f xml:space="preserve"> Debt!CW$133</f>
        <v>0</v>
      </c>
      <c r="CX23" s="78">
        <f xml:space="preserve"> Debt!CX$133</f>
        <v>0</v>
      </c>
      <c r="CY23" s="78">
        <f xml:space="preserve"> Debt!CY$133</f>
        <v>0</v>
      </c>
      <c r="CZ23" s="78">
        <f xml:space="preserve"> Debt!CZ$133</f>
        <v>0</v>
      </c>
      <c r="DA23" s="78">
        <f xml:space="preserve"> Debt!DA$133</f>
        <v>0</v>
      </c>
      <c r="DB23" s="78">
        <f xml:space="preserve"> Debt!DB$133</f>
        <v>0</v>
      </c>
      <c r="DC23" s="78">
        <f xml:space="preserve"> Debt!DC$133</f>
        <v>0</v>
      </c>
      <c r="DD23" s="78">
        <f xml:space="preserve"> Debt!DD$133</f>
        <v>0</v>
      </c>
      <c r="DE23" s="78">
        <f xml:space="preserve"> Debt!DE$133</f>
        <v>0</v>
      </c>
      <c r="DF23" s="78">
        <f xml:space="preserve"> Debt!DF$133</f>
        <v>0</v>
      </c>
      <c r="DG23" s="78">
        <f xml:space="preserve"> Debt!DG$133</f>
        <v>0</v>
      </c>
      <c r="DH23" s="78">
        <f xml:space="preserve"> Debt!DH$133</f>
        <v>0</v>
      </c>
      <c r="DI23" s="78">
        <f xml:space="preserve"> Debt!DI$133</f>
        <v>0</v>
      </c>
      <c r="DJ23" s="78">
        <f xml:space="preserve"> Debt!DJ$133</f>
        <v>0</v>
      </c>
      <c r="DK23" s="78">
        <f xml:space="preserve"> Debt!DK$133</f>
        <v>0</v>
      </c>
      <c r="DL23" s="78">
        <f xml:space="preserve"> Debt!DL$133</f>
        <v>0</v>
      </c>
      <c r="DM23" s="78">
        <f xml:space="preserve"> Debt!DM$133</f>
        <v>0</v>
      </c>
      <c r="DN23" s="78">
        <f xml:space="preserve"> Debt!DN$133</f>
        <v>0</v>
      </c>
      <c r="DO23" s="78">
        <f xml:space="preserve"> Debt!DO$133</f>
        <v>0</v>
      </c>
      <c r="DP23" s="78">
        <f xml:space="preserve"> Debt!DP$133</f>
        <v>0</v>
      </c>
      <c r="DQ23" s="78">
        <f xml:space="preserve"> Debt!DQ$133</f>
        <v>0</v>
      </c>
      <c r="DR23" s="78">
        <f xml:space="preserve"> Debt!DR$133</f>
        <v>0</v>
      </c>
      <c r="DS23" s="78">
        <f xml:space="preserve"> Debt!DS$133</f>
        <v>0</v>
      </c>
      <c r="DT23" s="78">
        <f xml:space="preserve"> Debt!DT$133</f>
        <v>0</v>
      </c>
      <c r="DU23" s="78">
        <f xml:space="preserve"> Debt!DU$133</f>
        <v>0</v>
      </c>
      <c r="DV23" s="78">
        <f xml:space="preserve"> Debt!DV$133</f>
        <v>0</v>
      </c>
      <c r="DW23" s="78">
        <f xml:space="preserve"> Debt!DW$133</f>
        <v>0</v>
      </c>
      <c r="DX23" s="78">
        <f xml:space="preserve"> Debt!DX$133</f>
        <v>0</v>
      </c>
      <c r="DY23" s="78">
        <f xml:space="preserve"> Debt!DY$133</f>
        <v>0</v>
      </c>
      <c r="DZ23" s="78">
        <f xml:space="preserve"> Debt!DZ$133</f>
        <v>0</v>
      </c>
      <c r="EA23" s="78">
        <f xml:space="preserve"> Debt!EA$133</f>
        <v>0</v>
      </c>
      <c r="EB23" s="78">
        <f xml:space="preserve"> Debt!EB$133</f>
        <v>0</v>
      </c>
      <c r="EC23" s="78">
        <f xml:space="preserve"> Debt!EC$133</f>
        <v>0</v>
      </c>
      <c r="ED23" s="78">
        <f xml:space="preserve"> Debt!ED$133</f>
        <v>0</v>
      </c>
      <c r="EE23" s="78">
        <f xml:space="preserve"> Debt!EE$133</f>
        <v>0</v>
      </c>
      <c r="EF23" s="78">
        <f xml:space="preserve"> Debt!EF$133</f>
        <v>0</v>
      </c>
      <c r="EG23" s="78">
        <f xml:space="preserve"> Debt!EG$133</f>
        <v>0</v>
      </c>
      <c r="EH23" s="78">
        <f xml:space="preserve"> Debt!EH$133</f>
        <v>0</v>
      </c>
      <c r="EI23" s="78">
        <f xml:space="preserve"> Debt!EI$133</f>
        <v>0</v>
      </c>
      <c r="EJ23" s="78">
        <f xml:space="preserve"> Debt!EJ$133</f>
        <v>0</v>
      </c>
      <c r="EK23" s="78">
        <f xml:space="preserve"> Debt!EK$133</f>
        <v>0</v>
      </c>
      <c r="EL23" s="78">
        <f xml:space="preserve"> Debt!EL$133</f>
        <v>0</v>
      </c>
      <c r="EM23" s="78">
        <f xml:space="preserve"> Debt!EM$133</f>
        <v>0</v>
      </c>
      <c r="EN23" s="78">
        <f xml:space="preserve"> Debt!EN$133</f>
        <v>0</v>
      </c>
      <c r="EO23" s="78">
        <f xml:space="preserve"> Debt!EO$133</f>
        <v>0</v>
      </c>
      <c r="EP23" s="78">
        <f xml:space="preserve"> Debt!EP$133</f>
        <v>0</v>
      </c>
      <c r="EQ23" s="78">
        <f xml:space="preserve"> Debt!EQ$133</f>
        <v>0</v>
      </c>
      <c r="ER23" s="78">
        <f xml:space="preserve"> Debt!ER$133</f>
        <v>0</v>
      </c>
      <c r="ES23" s="78">
        <f xml:space="preserve"> Debt!ES$133</f>
        <v>0</v>
      </c>
      <c r="ET23" s="78">
        <f xml:space="preserve"> Debt!ET$133</f>
        <v>0</v>
      </c>
      <c r="EU23" s="78">
        <f xml:space="preserve"> Debt!EU$133</f>
        <v>0</v>
      </c>
      <c r="EV23" s="78">
        <f xml:space="preserve"> Debt!EV$133</f>
        <v>0</v>
      </c>
      <c r="EW23" s="78">
        <f xml:space="preserve"> Debt!EW$133</f>
        <v>0</v>
      </c>
      <c r="EX23" s="78">
        <f xml:space="preserve"> Debt!EX$133</f>
        <v>0</v>
      </c>
      <c r="EY23" s="78">
        <f xml:space="preserve"> Debt!EY$133</f>
        <v>0</v>
      </c>
      <c r="EZ23" s="78">
        <f xml:space="preserve"> Debt!EZ$133</f>
        <v>0</v>
      </c>
      <c r="FA23" s="78">
        <f xml:space="preserve"> Debt!FA$133</f>
        <v>0</v>
      </c>
      <c r="FB23" s="78">
        <f xml:space="preserve"> Debt!FB$133</f>
        <v>0</v>
      </c>
      <c r="FC23" s="78">
        <f xml:space="preserve"> Debt!FC$133</f>
        <v>0</v>
      </c>
      <c r="FD23" s="78">
        <f xml:space="preserve"> Debt!FD$133</f>
        <v>0</v>
      </c>
      <c r="FE23" s="78">
        <f xml:space="preserve"> Debt!FE$133</f>
        <v>0</v>
      </c>
      <c r="FF23" s="78">
        <f xml:space="preserve"> Debt!FF$133</f>
        <v>0</v>
      </c>
      <c r="FG23" s="78">
        <f xml:space="preserve"> Debt!FG$133</f>
        <v>0</v>
      </c>
      <c r="FH23" s="78">
        <f xml:space="preserve"> Debt!FH$133</f>
        <v>0</v>
      </c>
      <c r="FI23" s="78">
        <f xml:space="preserve"> Debt!FI$133</f>
        <v>0</v>
      </c>
      <c r="FJ23" s="78">
        <f xml:space="preserve"> Debt!FJ$133</f>
        <v>0</v>
      </c>
      <c r="FK23" s="78">
        <f xml:space="preserve"> Debt!FK$133</f>
        <v>0</v>
      </c>
      <c r="FL23" s="78">
        <f xml:space="preserve"> Debt!FL$133</f>
        <v>0</v>
      </c>
      <c r="FM23" s="78">
        <f xml:space="preserve"> Debt!FM$133</f>
        <v>0</v>
      </c>
      <c r="FN23" s="78">
        <f xml:space="preserve"> Debt!FN$133</f>
        <v>0</v>
      </c>
      <c r="FO23" s="78">
        <f xml:space="preserve"> Debt!FO$133</f>
        <v>0</v>
      </c>
      <c r="FP23" s="78">
        <f xml:space="preserve"> Debt!FP$133</f>
        <v>0</v>
      </c>
      <c r="FQ23" s="78">
        <f xml:space="preserve"> Debt!FQ$133</f>
        <v>0</v>
      </c>
      <c r="FR23" s="78">
        <f xml:space="preserve"> Debt!FR$133</f>
        <v>0</v>
      </c>
      <c r="FS23" s="78">
        <f xml:space="preserve"> Debt!FS$133</f>
        <v>0</v>
      </c>
      <c r="FT23" s="78">
        <f xml:space="preserve"> Debt!FT$133</f>
        <v>0</v>
      </c>
      <c r="FU23" s="78">
        <f xml:space="preserve"> Debt!FU$133</f>
        <v>0</v>
      </c>
      <c r="FV23" s="78">
        <f xml:space="preserve"> Debt!FV$133</f>
        <v>0</v>
      </c>
      <c r="FW23" s="78">
        <f xml:space="preserve"> Debt!FW$133</f>
        <v>0</v>
      </c>
      <c r="FX23" s="78">
        <f xml:space="preserve"> Debt!FX$133</f>
        <v>0</v>
      </c>
      <c r="FY23" s="78">
        <f xml:space="preserve"> Debt!FY$133</f>
        <v>0</v>
      </c>
      <c r="FZ23" s="78">
        <f xml:space="preserve"> Debt!FZ$133</f>
        <v>0</v>
      </c>
      <c r="GA23" s="78">
        <f xml:space="preserve"> Debt!GA$133</f>
        <v>0</v>
      </c>
      <c r="GB23" s="78">
        <f xml:space="preserve"> Debt!GB$133</f>
        <v>0</v>
      </c>
      <c r="GC23" s="78">
        <f xml:space="preserve"> Debt!GC$133</f>
        <v>0</v>
      </c>
      <c r="GD23" s="78">
        <f xml:space="preserve"> Debt!GD$133</f>
        <v>0</v>
      </c>
      <c r="GE23" s="78">
        <f xml:space="preserve"> Debt!GE$133</f>
        <v>0</v>
      </c>
      <c r="GF23" s="78">
        <f xml:space="preserve"> Debt!GF$133</f>
        <v>0</v>
      </c>
      <c r="GG23" s="78">
        <f xml:space="preserve"> Debt!GG$133</f>
        <v>0</v>
      </c>
      <c r="GH23" s="78">
        <f xml:space="preserve"> Debt!GH$133</f>
        <v>0</v>
      </c>
      <c r="GI23" s="78">
        <f xml:space="preserve"> Debt!GI$133</f>
        <v>0</v>
      </c>
      <c r="GJ23" s="78">
        <f xml:space="preserve"> Debt!GJ$133</f>
        <v>0</v>
      </c>
    </row>
    <row r="24" spans="1:192" s="518" customFormat="1" x14ac:dyDescent="0.25">
      <c r="A24" s="415"/>
      <c r="B24" s="415"/>
      <c r="C24" s="416"/>
      <c r="D24" s="602"/>
      <c r="E24" s="78" t="str">
        <f xml:space="preserve"> Time!E$140</f>
        <v>Senior debt repayment period flag</v>
      </c>
      <c r="F24" s="78">
        <f xml:space="preserve"> Time!F$140</f>
        <v>0</v>
      </c>
      <c r="G24" s="78" t="str">
        <f xml:space="preserve"> Time!G$140</f>
        <v>flag</v>
      </c>
      <c r="H24" s="78">
        <f xml:space="preserve"> Time!H$140</f>
        <v>34</v>
      </c>
      <c r="I24" s="78">
        <f xml:space="preserve"> Time!I$140</f>
        <v>0</v>
      </c>
      <c r="J24" s="78">
        <f xml:space="preserve"> Time!J$140</f>
        <v>0</v>
      </c>
      <c r="K24" s="78">
        <f xml:space="preserve"> Time!K$140</f>
        <v>0</v>
      </c>
      <c r="L24" s="78">
        <f xml:space="preserve"> Time!L$140</f>
        <v>0</v>
      </c>
      <c r="M24" s="78">
        <f xml:space="preserve"> Time!M$140</f>
        <v>0</v>
      </c>
      <c r="N24" s="78">
        <f xml:space="preserve"> Time!N$140</f>
        <v>0</v>
      </c>
      <c r="O24" s="78">
        <f xml:space="preserve"> Time!O$140</f>
        <v>0</v>
      </c>
      <c r="P24" s="78">
        <f xml:space="preserve"> Time!P$140</f>
        <v>0</v>
      </c>
      <c r="Q24" s="78">
        <f xml:space="preserve"> Time!Q$140</f>
        <v>1</v>
      </c>
      <c r="R24" s="78">
        <f xml:space="preserve"> Time!R$140</f>
        <v>1</v>
      </c>
      <c r="S24" s="78">
        <f xml:space="preserve"> Time!S$140</f>
        <v>1</v>
      </c>
      <c r="T24" s="78">
        <f xml:space="preserve"> Time!T$140</f>
        <v>1</v>
      </c>
      <c r="U24" s="78">
        <f xml:space="preserve"> Time!U$140</f>
        <v>1</v>
      </c>
      <c r="V24" s="78">
        <f xml:space="preserve"> Time!V$140</f>
        <v>1</v>
      </c>
      <c r="W24" s="78">
        <f xml:space="preserve"> Time!W$140</f>
        <v>1</v>
      </c>
      <c r="X24" s="78">
        <f xml:space="preserve"> Time!X$140</f>
        <v>1</v>
      </c>
      <c r="Y24" s="78">
        <f xml:space="preserve"> Time!Y$140</f>
        <v>1</v>
      </c>
      <c r="Z24" s="78">
        <f xml:space="preserve"> Time!Z$140</f>
        <v>1</v>
      </c>
      <c r="AA24" s="78">
        <f xml:space="preserve"> Time!AA$140</f>
        <v>1</v>
      </c>
      <c r="AB24" s="78">
        <f xml:space="preserve"> Time!AB$140</f>
        <v>1</v>
      </c>
      <c r="AC24" s="78">
        <f xml:space="preserve"> Time!AC$140</f>
        <v>1</v>
      </c>
      <c r="AD24" s="78">
        <f xml:space="preserve"> Time!AD$140</f>
        <v>1</v>
      </c>
      <c r="AE24" s="78">
        <f xml:space="preserve"> Time!AE$140</f>
        <v>1</v>
      </c>
      <c r="AF24" s="78">
        <f xml:space="preserve"> Time!AF$140</f>
        <v>1</v>
      </c>
      <c r="AG24" s="78">
        <f xml:space="preserve"> Time!AG$140</f>
        <v>1</v>
      </c>
      <c r="AH24" s="78">
        <f xml:space="preserve"> Time!AH$140</f>
        <v>1</v>
      </c>
      <c r="AI24" s="78">
        <f xml:space="preserve"> Time!AI$140</f>
        <v>1</v>
      </c>
      <c r="AJ24" s="78">
        <f xml:space="preserve"> Time!AJ$140</f>
        <v>1</v>
      </c>
      <c r="AK24" s="78">
        <f xml:space="preserve"> Time!AK$140</f>
        <v>1</v>
      </c>
      <c r="AL24" s="78">
        <f xml:space="preserve"> Time!AL$140</f>
        <v>1</v>
      </c>
      <c r="AM24" s="78">
        <f xml:space="preserve"> Time!AM$140</f>
        <v>1</v>
      </c>
      <c r="AN24" s="78">
        <f xml:space="preserve"> Time!AN$140</f>
        <v>1</v>
      </c>
      <c r="AO24" s="78">
        <f xml:space="preserve"> Time!AO$140</f>
        <v>1</v>
      </c>
      <c r="AP24" s="78">
        <f xml:space="preserve"> Time!AP$140</f>
        <v>1</v>
      </c>
      <c r="AQ24" s="78">
        <f xml:space="preserve"> Time!AQ$140</f>
        <v>1</v>
      </c>
      <c r="AR24" s="78">
        <f xml:space="preserve"> Time!AR$140</f>
        <v>1</v>
      </c>
      <c r="AS24" s="78">
        <f xml:space="preserve"> Time!AS$140</f>
        <v>1</v>
      </c>
      <c r="AT24" s="78">
        <f xml:space="preserve"> Time!AT$140</f>
        <v>1</v>
      </c>
      <c r="AU24" s="78">
        <f xml:space="preserve"> Time!AU$140</f>
        <v>1</v>
      </c>
      <c r="AV24" s="78">
        <f xml:space="preserve"> Time!AV$140</f>
        <v>1</v>
      </c>
      <c r="AW24" s="78">
        <f xml:space="preserve"> Time!AW$140</f>
        <v>1</v>
      </c>
      <c r="AX24" s="78">
        <f xml:space="preserve"> Time!AX$140</f>
        <v>1</v>
      </c>
      <c r="AY24" s="78">
        <f xml:space="preserve"> Time!AY$140</f>
        <v>0</v>
      </c>
      <c r="AZ24" s="78">
        <f xml:space="preserve"> Time!AZ$140</f>
        <v>0</v>
      </c>
      <c r="BA24" s="78">
        <f xml:space="preserve"> Time!BA$140</f>
        <v>0</v>
      </c>
      <c r="BB24" s="78">
        <f xml:space="preserve"> Time!BB$140</f>
        <v>0</v>
      </c>
      <c r="BC24" s="78">
        <f xml:space="preserve"> Time!BC$140</f>
        <v>0</v>
      </c>
      <c r="BD24" s="78">
        <f xml:space="preserve"> Time!BD$140</f>
        <v>0</v>
      </c>
      <c r="BE24" s="78">
        <f xml:space="preserve"> Time!BE$140</f>
        <v>0</v>
      </c>
      <c r="BF24" s="78">
        <f xml:space="preserve"> Time!BF$140</f>
        <v>0</v>
      </c>
      <c r="BG24" s="78">
        <f xml:space="preserve"> Time!BG$140</f>
        <v>0</v>
      </c>
      <c r="BH24" s="78">
        <f xml:space="preserve"> Time!BH$140</f>
        <v>0</v>
      </c>
      <c r="BI24" s="78">
        <f xml:space="preserve"> Time!BI$140</f>
        <v>0</v>
      </c>
      <c r="BJ24" s="78">
        <f xml:space="preserve"> Time!BJ$140</f>
        <v>0</v>
      </c>
      <c r="BK24" s="78">
        <f xml:space="preserve"> Time!BK$140</f>
        <v>0</v>
      </c>
      <c r="BL24" s="78">
        <f xml:space="preserve"> Time!BL$140</f>
        <v>0</v>
      </c>
      <c r="BM24" s="78">
        <f xml:space="preserve"> Time!BM$140</f>
        <v>0</v>
      </c>
      <c r="BN24" s="78">
        <f xml:space="preserve"> Time!BN$140</f>
        <v>0</v>
      </c>
      <c r="BO24" s="78">
        <f xml:space="preserve"> Time!BO$140</f>
        <v>0</v>
      </c>
      <c r="BP24" s="78">
        <f xml:space="preserve"> Time!BP$140</f>
        <v>0</v>
      </c>
      <c r="BQ24" s="78">
        <f xml:space="preserve"> Time!BQ$140</f>
        <v>0</v>
      </c>
      <c r="BR24" s="78">
        <f xml:space="preserve"> Time!BR$140</f>
        <v>0</v>
      </c>
      <c r="BS24" s="78">
        <f xml:space="preserve"> Time!BS$140</f>
        <v>0</v>
      </c>
      <c r="BT24" s="78">
        <f xml:space="preserve"> Time!BT$140</f>
        <v>0</v>
      </c>
      <c r="BU24" s="78">
        <f xml:space="preserve"> Time!BU$140</f>
        <v>0</v>
      </c>
      <c r="BV24" s="78">
        <f xml:space="preserve"> Time!BV$140</f>
        <v>0</v>
      </c>
      <c r="BW24" s="78">
        <f xml:space="preserve"> Time!BW$140</f>
        <v>0</v>
      </c>
      <c r="BX24" s="78">
        <f xml:space="preserve"> Time!BX$140</f>
        <v>0</v>
      </c>
      <c r="BY24" s="78">
        <f xml:space="preserve"> Time!BY$140</f>
        <v>0</v>
      </c>
      <c r="BZ24" s="78">
        <f xml:space="preserve"> Time!BZ$140</f>
        <v>0</v>
      </c>
      <c r="CA24" s="78">
        <f xml:space="preserve"> Time!CA$140</f>
        <v>0</v>
      </c>
      <c r="CB24" s="78">
        <f xml:space="preserve"> Time!CB$140</f>
        <v>0</v>
      </c>
      <c r="CC24" s="78">
        <f xml:space="preserve"> Time!CC$140</f>
        <v>0</v>
      </c>
      <c r="CD24" s="78">
        <f xml:space="preserve"> Time!CD$140</f>
        <v>0</v>
      </c>
      <c r="CE24" s="78">
        <f xml:space="preserve"> Time!CE$140</f>
        <v>0</v>
      </c>
      <c r="CF24" s="78">
        <f xml:space="preserve"> Time!CF$140</f>
        <v>0</v>
      </c>
      <c r="CG24" s="78">
        <f xml:space="preserve"> Time!CG$140</f>
        <v>0</v>
      </c>
      <c r="CH24" s="78">
        <f xml:space="preserve"> Time!CH$140</f>
        <v>0</v>
      </c>
      <c r="CI24" s="78">
        <f xml:space="preserve"> Time!CI$140</f>
        <v>0</v>
      </c>
      <c r="CJ24" s="78">
        <f xml:space="preserve"> Time!CJ$140</f>
        <v>0</v>
      </c>
      <c r="CK24" s="78">
        <f xml:space="preserve"> Time!CK$140</f>
        <v>0</v>
      </c>
      <c r="CL24" s="78">
        <f xml:space="preserve"> Time!CL$140</f>
        <v>0</v>
      </c>
      <c r="CM24" s="78">
        <f xml:space="preserve"> Time!CM$140</f>
        <v>0</v>
      </c>
      <c r="CN24" s="78">
        <f xml:space="preserve"> Time!CN$140</f>
        <v>0</v>
      </c>
      <c r="CO24" s="78">
        <f xml:space="preserve"> Time!CO$140</f>
        <v>0</v>
      </c>
      <c r="CP24" s="78">
        <f xml:space="preserve"> Time!CP$140</f>
        <v>0</v>
      </c>
      <c r="CQ24" s="78">
        <f xml:space="preserve"> Time!CQ$140</f>
        <v>0</v>
      </c>
      <c r="CR24" s="78">
        <f xml:space="preserve"> Time!CR$140</f>
        <v>0</v>
      </c>
      <c r="CS24" s="78">
        <f xml:space="preserve"> Time!CS$140</f>
        <v>0</v>
      </c>
      <c r="CT24" s="78">
        <f xml:space="preserve"> Time!CT$140</f>
        <v>0</v>
      </c>
      <c r="CU24" s="78">
        <f xml:space="preserve"> Time!CU$140</f>
        <v>0</v>
      </c>
      <c r="CV24" s="78">
        <f xml:space="preserve"> Time!CV$140</f>
        <v>0</v>
      </c>
      <c r="CW24" s="78">
        <f xml:space="preserve"> Time!CW$140</f>
        <v>0</v>
      </c>
      <c r="CX24" s="78">
        <f xml:space="preserve"> Time!CX$140</f>
        <v>0</v>
      </c>
      <c r="CY24" s="78">
        <f xml:space="preserve"> Time!CY$140</f>
        <v>0</v>
      </c>
      <c r="CZ24" s="78">
        <f xml:space="preserve"> Time!CZ$140</f>
        <v>0</v>
      </c>
      <c r="DA24" s="78">
        <f xml:space="preserve"> Time!DA$140</f>
        <v>0</v>
      </c>
      <c r="DB24" s="78">
        <f xml:space="preserve"> Time!DB$140</f>
        <v>0</v>
      </c>
      <c r="DC24" s="78">
        <f xml:space="preserve"> Time!DC$140</f>
        <v>0</v>
      </c>
      <c r="DD24" s="78">
        <f xml:space="preserve"> Time!DD$140</f>
        <v>0</v>
      </c>
      <c r="DE24" s="78">
        <f xml:space="preserve"> Time!DE$140</f>
        <v>0</v>
      </c>
      <c r="DF24" s="78">
        <f xml:space="preserve"> Time!DF$140</f>
        <v>0</v>
      </c>
      <c r="DG24" s="78">
        <f xml:space="preserve"> Time!DG$140</f>
        <v>0</v>
      </c>
      <c r="DH24" s="78">
        <f xml:space="preserve"> Time!DH$140</f>
        <v>0</v>
      </c>
      <c r="DI24" s="78">
        <f xml:space="preserve"> Time!DI$140</f>
        <v>0</v>
      </c>
      <c r="DJ24" s="78">
        <f xml:space="preserve"> Time!DJ$140</f>
        <v>0</v>
      </c>
      <c r="DK24" s="78">
        <f xml:space="preserve"> Time!DK$140</f>
        <v>0</v>
      </c>
      <c r="DL24" s="78">
        <f xml:space="preserve"> Time!DL$140</f>
        <v>0</v>
      </c>
      <c r="DM24" s="78">
        <f xml:space="preserve"> Time!DM$140</f>
        <v>0</v>
      </c>
      <c r="DN24" s="78">
        <f xml:space="preserve"> Time!DN$140</f>
        <v>0</v>
      </c>
      <c r="DO24" s="78">
        <f xml:space="preserve"> Time!DO$140</f>
        <v>0</v>
      </c>
      <c r="DP24" s="78">
        <f xml:space="preserve"> Time!DP$140</f>
        <v>0</v>
      </c>
      <c r="DQ24" s="78">
        <f xml:space="preserve"> Time!DQ$140</f>
        <v>0</v>
      </c>
      <c r="DR24" s="78">
        <f xml:space="preserve"> Time!DR$140</f>
        <v>0</v>
      </c>
      <c r="DS24" s="78">
        <f xml:space="preserve"> Time!DS$140</f>
        <v>0</v>
      </c>
      <c r="DT24" s="78">
        <f xml:space="preserve"> Time!DT$140</f>
        <v>0</v>
      </c>
      <c r="DU24" s="78">
        <f xml:space="preserve"> Time!DU$140</f>
        <v>0</v>
      </c>
      <c r="DV24" s="78">
        <f xml:space="preserve"> Time!DV$140</f>
        <v>0</v>
      </c>
      <c r="DW24" s="78">
        <f xml:space="preserve"> Time!DW$140</f>
        <v>0</v>
      </c>
      <c r="DX24" s="78">
        <f xml:space="preserve"> Time!DX$140</f>
        <v>0</v>
      </c>
      <c r="DY24" s="78">
        <f xml:space="preserve"> Time!DY$140</f>
        <v>0</v>
      </c>
      <c r="DZ24" s="78">
        <f xml:space="preserve"> Time!DZ$140</f>
        <v>0</v>
      </c>
      <c r="EA24" s="78">
        <f xml:space="preserve"> Time!EA$140</f>
        <v>0</v>
      </c>
      <c r="EB24" s="78">
        <f xml:space="preserve"> Time!EB$140</f>
        <v>0</v>
      </c>
      <c r="EC24" s="78">
        <f xml:space="preserve"> Time!EC$140</f>
        <v>0</v>
      </c>
      <c r="ED24" s="78">
        <f xml:space="preserve"> Time!ED$140</f>
        <v>0</v>
      </c>
      <c r="EE24" s="78">
        <f xml:space="preserve"> Time!EE$140</f>
        <v>0</v>
      </c>
      <c r="EF24" s="78">
        <f xml:space="preserve"> Time!EF$140</f>
        <v>0</v>
      </c>
      <c r="EG24" s="78">
        <f xml:space="preserve"> Time!EG$140</f>
        <v>0</v>
      </c>
      <c r="EH24" s="78">
        <f xml:space="preserve"> Time!EH$140</f>
        <v>0</v>
      </c>
      <c r="EI24" s="78">
        <f xml:space="preserve"> Time!EI$140</f>
        <v>0</v>
      </c>
      <c r="EJ24" s="78">
        <f xml:space="preserve"> Time!EJ$140</f>
        <v>0</v>
      </c>
      <c r="EK24" s="78">
        <f xml:space="preserve"> Time!EK$140</f>
        <v>0</v>
      </c>
      <c r="EL24" s="78">
        <f xml:space="preserve"> Time!EL$140</f>
        <v>0</v>
      </c>
      <c r="EM24" s="78">
        <f xml:space="preserve"> Time!EM$140</f>
        <v>0</v>
      </c>
      <c r="EN24" s="78">
        <f xml:space="preserve"> Time!EN$140</f>
        <v>0</v>
      </c>
      <c r="EO24" s="78">
        <f xml:space="preserve"> Time!EO$140</f>
        <v>0</v>
      </c>
      <c r="EP24" s="78">
        <f xml:space="preserve"> Time!EP$140</f>
        <v>0</v>
      </c>
      <c r="EQ24" s="78">
        <f xml:space="preserve"> Time!EQ$140</f>
        <v>0</v>
      </c>
      <c r="ER24" s="78">
        <f xml:space="preserve"> Time!ER$140</f>
        <v>0</v>
      </c>
      <c r="ES24" s="78">
        <f xml:space="preserve"> Time!ES$140</f>
        <v>0</v>
      </c>
      <c r="ET24" s="78">
        <f xml:space="preserve"> Time!ET$140</f>
        <v>0</v>
      </c>
      <c r="EU24" s="78">
        <f xml:space="preserve"> Time!EU$140</f>
        <v>0</v>
      </c>
      <c r="EV24" s="78">
        <f xml:space="preserve"> Time!EV$140</f>
        <v>0</v>
      </c>
      <c r="EW24" s="78">
        <f xml:space="preserve"> Time!EW$140</f>
        <v>0</v>
      </c>
      <c r="EX24" s="78">
        <f xml:space="preserve"> Time!EX$140</f>
        <v>0</v>
      </c>
      <c r="EY24" s="78">
        <f xml:space="preserve"> Time!EY$140</f>
        <v>0</v>
      </c>
      <c r="EZ24" s="78">
        <f xml:space="preserve"> Time!EZ$140</f>
        <v>0</v>
      </c>
      <c r="FA24" s="78">
        <f xml:space="preserve"> Time!FA$140</f>
        <v>0</v>
      </c>
      <c r="FB24" s="78">
        <f xml:space="preserve"> Time!FB$140</f>
        <v>0</v>
      </c>
      <c r="FC24" s="78">
        <f xml:space="preserve"> Time!FC$140</f>
        <v>0</v>
      </c>
      <c r="FD24" s="78">
        <f xml:space="preserve"> Time!FD$140</f>
        <v>0</v>
      </c>
      <c r="FE24" s="78">
        <f xml:space="preserve"> Time!FE$140</f>
        <v>0</v>
      </c>
      <c r="FF24" s="78">
        <f xml:space="preserve"> Time!FF$140</f>
        <v>0</v>
      </c>
      <c r="FG24" s="78">
        <f xml:space="preserve"> Time!FG$140</f>
        <v>0</v>
      </c>
      <c r="FH24" s="78">
        <f xml:space="preserve"> Time!FH$140</f>
        <v>0</v>
      </c>
      <c r="FI24" s="78">
        <f xml:space="preserve"> Time!FI$140</f>
        <v>0</v>
      </c>
      <c r="FJ24" s="78">
        <f xml:space="preserve"> Time!FJ$140</f>
        <v>0</v>
      </c>
      <c r="FK24" s="78">
        <f xml:space="preserve"> Time!FK$140</f>
        <v>0</v>
      </c>
      <c r="FL24" s="78">
        <f xml:space="preserve"> Time!FL$140</f>
        <v>0</v>
      </c>
      <c r="FM24" s="78">
        <f xml:space="preserve"> Time!FM$140</f>
        <v>0</v>
      </c>
      <c r="FN24" s="78">
        <f xml:space="preserve"> Time!FN$140</f>
        <v>0</v>
      </c>
      <c r="FO24" s="78">
        <f xml:space="preserve"> Time!FO$140</f>
        <v>0</v>
      </c>
      <c r="FP24" s="78">
        <f xml:space="preserve"> Time!FP$140</f>
        <v>0</v>
      </c>
      <c r="FQ24" s="78">
        <f xml:space="preserve"> Time!FQ$140</f>
        <v>0</v>
      </c>
      <c r="FR24" s="78">
        <f xml:space="preserve"> Time!FR$140</f>
        <v>0</v>
      </c>
      <c r="FS24" s="78">
        <f xml:space="preserve"> Time!FS$140</f>
        <v>0</v>
      </c>
      <c r="FT24" s="78">
        <f xml:space="preserve"> Time!FT$140</f>
        <v>0</v>
      </c>
      <c r="FU24" s="78">
        <f xml:space="preserve"> Time!FU$140</f>
        <v>0</v>
      </c>
      <c r="FV24" s="78">
        <f xml:space="preserve"> Time!FV$140</f>
        <v>0</v>
      </c>
      <c r="FW24" s="78">
        <f xml:space="preserve"> Time!FW$140</f>
        <v>0</v>
      </c>
      <c r="FX24" s="78">
        <f xml:space="preserve"> Time!FX$140</f>
        <v>0</v>
      </c>
      <c r="FY24" s="78">
        <f xml:space="preserve"> Time!FY$140</f>
        <v>0</v>
      </c>
      <c r="FZ24" s="78">
        <f xml:space="preserve"> Time!FZ$140</f>
        <v>0</v>
      </c>
      <c r="GA24" s="78">
        <f xml:space="preserve"> Time!GA$140</f>
        <v>0</v>
      </c>
      <c r="GB24" s="78">
        <f xml:space="preserve"> Time!GB$140</f>
        <v>0</v>
      </c>
      <c r="GC24" s="78">
        <f xml:space="preserve"> Time!GC$140</f>
        <v>0</v>
      </c>
      <c r="GD24" s="78">
        <f xml:space="preserve"> Time!GD$140</f>
        <v>0</v>
      </c>
      <c r="GE24" s="78">
        <f xml:space="preserve"> Time!GE$140</f>
        <v>0</v>
      </c>
      <c r="GF24" s="78">
        <f xml:space="preserve"> Time!GF$140</f>
        <v>0</v>
      </c>
      <c r="GG24" s="78">
        <f xml:space="preserve"> Time!GG$140</f>
        <v>0</v>
      </c>
      <c r="GH24" s="78">
        <f xml:space="preserve"> Time!GH$140</f>
        <v>0</v>
      </c>
      <c r="GI24" s="78">
        <f xml:space="preserve"> Time!GI$140</f>
        <v>0</v>
      </c>
      <c r="GJ24" s="78">
        <f xml:space="preserve"> Time!GJ$140</f>
        <v>0</v>
      </c>
    </row>
    <row r="25" spans="1:192" x14ac:dyDescent="0.25">
      <c r="A25" s="80"/>
      <c r="B25" s="80"/>
      <c r="C25" s="588"/>
      <c r="D25" s="61"/>
      <c r="E25" s="32" t="s">
        <v>459</v>
      </c>
      <c r="F25" s="32"/>
      <c r="G25" s="32" t="str">
        <f xml:space="preserve"> SMU</f>
        <v>$ 000s</v>
      </c>
      <c r="H25" s="32"/>
      <c r="I25" s="32"/>
      <c r="J25" s="32">
        <f t="shared" ref="J25" si="8" xml:space="preserve"> IF($F20 = 1, $F21 * J22, SUM(K23:L23)) * J24</f>
        <v>0</v>
      </c>
      <c r="K25" s="32">
        <f xml:space="preserve"> IF($F20 = 1, $F21 * K22, SUM(L23:M23)) * K24</f>
        <v>0</v>
      </c>
      <c r="L25" s="32">
        <f t="shared" ref="L25" si="9" xml:space="preserve"> IF($F20 = 1, $F21 * L22, SUM(M23:N23)) * L24</f>
        <v>0</v>
      </c>
      <c r="M25" s="32">
        <f t="shared" ref="M25" si="10" xml:space="preserve"> IF($F20 = 1, $F21 * M22, SUM(N23:O23)) * M24</f>
        <v>0</v>
      </c>
      <c r="N25" s="32">
        <f t="shared" ref="N25" si="11" xml:space="preserve"> IF($F20 = 1, $F21 * N22, SUM(O23:P23)) * N24</f>
        <v>0</v>
      </c>
      <c r="O25" s="32">
        <f t="shared" ref="O25" si="12" xml:space="preserve"> IF($F20 = 1, $F21 * O22, SUM(P23:Q23)) * O24</f>
        <v>0</v>
      </c>
      <c r="P25" s="32">
        <f t="shared" ref="P25" si="13" xml:space="preserve"> IF($F20 = 1, $F21 * P22, SUM(Q23:R23)) * P24</f>
        <v>0</v>
      </c>
      <c r="Q25" s="32">
        <f xml:space="preserve"> IF($F20 = 1, $F21 * Q22, SUM(R23:S23)) * Q24</f>
        <v>11772.218053613331</v>
      </c>
      <c r="R25" s="32">
        <f t="shared" ref="R25" si="14" xml:space="preserve"> IF($F20 = 1, $F21 * R22, SUM(S23:T23)) * R24</f>
        <v>11726.171088281375</v>
      </c>
      <c r="S25" s="32">
        <f t="shared" ref="S25" si="15" xml:space="preserve"> IF($F20 = 1, $F21 * S22, SUM(T23:U23)) * S24</f>
        <v>11675.389110928336</v>
      </c>
      <c r="T25" s="32">
        <f t="shared" ref="T25" si="16" xml:space="preserve"> IF($F20 = 1, $F21 * T22, SUM(U23:V23)) * T24</f>
        <v>11624.493927579222</v>
      </c>
      <c r="U25" s="32">
        <f t="shared" ref="U25" si="17" xml:space="preserve"> IF($F20 = 1, $F21 * U22, SUM(V23:W23)) * U24</f>
        <v>11573.03328335414</v>
      </c>
      <c r="V25" s="32">
        <f t="shared" ref="V25" si="18" xml:space="preserve"> IF($F20 = 1, $F21 * V22, SUM(W23:X23)) * V24</f>
        <v>11529.289728153341</v>
      </c>
      <c r="W25" s="32">
        <f t="shared" ref="W25" si="19" xml:space="preserve"> IF($F20 = 1, $F21 * W22, SUM(X23:Y23)) * W24</f>
        <v>11469.300725675148</v>
      </c>
      <c r="X25" s="32">
        <f t="shared" ref="X25" si="20" xml:space="preserve"> IF($F20 = 1, $F21 * X22, SUM(Y23:Z23)) * X24</f>
        <v>11409.110193130669</v>
      </c>
      <c r="Y25" s="32">
        <f t="shared" ref="Y25" si="21" xml:space="preserve"> IF($F20 = 1, $F21 * Y22, SUM(Z23:AA23)) * Y24</f>
        <v>11363.98050851219</v>
      </c>
      <c r="Z25" s="32">
        <f t="shared" ref="Z25" si="22" xml:space="preserve"> IF($F20 = 1, $F21 * Z22, SUM(AA23:AB23)) * Z24</f>
        <v>11310.963635736676</v>
      </c>
      <c r="AA25" s="32">
        <f t="shared" ref="AA25" si="23" xml:space="preserve"> IF($F20 = 1, $F21 * AA22, SUM(AB23:AC23)) * AA24</f>
        <v>11257.378292676698</v>
      </c>
      <c r="AB25" s="32">
        <f t="shared" ref="AB25" si="24" xml:space="preserve"> IF($F20 = 1, $F21 * AB22, SUM(AC23:AD23)) * AB24</f>
        <v>11203.658536224491</v>
      </c>
      <c r="AC25" s="32">
        <f t="shared" ref="AC25" si="25" xml:space="preserve"> IF($F20 = 1, $F21 * AC22, SUM(AD23:AE23)) * AC24</f>
        <v>11149.335776622114</v>
      </c>
      <c r="AD25" s="32">
        <f t="shared" ref="AD25" si="26" xml:space="preserve"> IF($F20 = 1, $F21 * AD22, SUM(AE23:AF23)) * AD24</f>
        <v>11102.414570011635</v>
      </c>
      <c r="AE25" s="32">
        <f t="shared" ref="AE25" si="27" xml:space="preserve"> IF($F20 = 1, $F21 * AE22, SUM(AF23:AG23)) * AE24</f>
        <v>11039.797460310123</v>
      </c>
      <c r="AF25" s="32">
        <f t="shared" ref="AF25" si="28" xml:space="preserve"> IF($F20 = 1, $F21 * AF22, SUM(AG23:AH23)) * AF24</f>
        <v>10976.950374548902</v>
      </c>
      <c r="AG25" s="32">
        <f t="shared" ref="AG25" si="29" xml:space="preserve"> IF($F20 = 1, $F21 * AG22, SUM(AH23:AI23)) * AG24</f>
        <v>10928.535025592799</v>
      </c>
      <c r="AH25" s="32">
        <f t="shared" ref="AH25" si="30" xml:space="preserve"> IF($F20 = 1, $F21 * AH22, SUM(AI23:AJ23)) * AH24</f>
        <v>10872.510349637672</v>
      </c>
      <c r="AI25" s="32">
        <f t="shared" ref="AI25" si="31" xml:space="preserve"> IF($F20 = 1, $F21 * AI22, SUM(AJ23:AK23)) * AI24</f>
        <v>10815.879358474273</v>
      </c>
      <c r="AJ25" s="32">
        <f t="shared" ref="AJ25" si="32" xml:space="preserve"> IF($F20 = 1, $F21 * AJ22, SUM(AK23:AL23)) * AJ24</f>
        <v>10759.091091584156</v>
      </c>
      <c r="AK25" s="32">
        <f t="shared" ref="AK25" si="33" xml:space="preserve"> IF($F20 = 1, $F21 * AK22, SUM(AL23:AM23)) * AK24</f>
        <v>10701.659109912049</v>
      </c>
      <c r="AL25" s="32">
        <f t="shared" ref="AL25" si="34" xml:space="preserve"> IF($F20 = 1, $F21 * AL22, SUM(AM23:AN23)) * AL24</f>
        <v>10651.294695423305</v>
      </c>
      <c r="AM25" s="32">
        <f t="shared" ref="AM25" si="35" xml:space="preserve"> IF($F20 = 1, $F21 * AM22, SUM(AN23:AO23)) * AM24</f>
        <v>10585.814212537724</v>
      </c>
      <c r="AN25" s="32">
        <f t="shared" ref="AN25" si="36" xml:space="preserve"> IF($F20 = 1, $F21 * AN22, SUM(AO23:AP23)) * AN24</f>
        <v>10520.073055165585</v>
      </c>
      <c r="AO25" s="32">
        <f t="shared" ref="AO25" si="37" xml:space="preserve"> IF($F20 = 1, $F21 * AO22, SUM(AP23:AQ23)) * AO24</f>
        <v>10468.097524932225</v>
      </c>
      <c r="AP25" s="32">
        <f t="shared" ref="AP25" si="38" xml:space="preserve"> IF($F20 = 1, $F21 * AP22, SUM(AQ23:AR23)) * AP24</f>
        <v>10408.806059004179</v>
      </c>
      <c r="AQ25" s="32">
        <f t="shared" ref="AQ25" si="39" xml:space="preserve"> IF($F20 = 1, $F21 * AQ22, SUM(AR23:AS23)) * AQ24</f>
        <v>10348.867239053649</v>
      </c>
      <c r="AR25" s="32">
        <f t="shared" ref="AR25" si="40" xml:space="preserve"> IF($F20 = 1, $F21 * AR22, SUM(AS23:AT23)) * AR24</f>
        <v>10288.746488834182</v>
      </c>
      <c r="AS25" s="32">
        <f t="shared" ref="AS25" si="41" xml:space="preserve"> IF($F20 = 1, $F21 * AS22, SUM(AT23:AU23)) * AS24</f>
        <v>10227.937881976981</v>
      </c>
      <c r="AT25" s="32">
        <f t="shared" ref="AT25" si="42" xml:space="preserve"> IF($F20 = 1, $F21 * AT22, SUM(AU23:AV23)) * AT24</f>
        <v>10173.842824449421</v>
      </c>
      <c r="AU25" s="32">
        <f t="shared" ref="AU25" si="43" xml:space="preserve"> IF($F20 = 1, $F21 * AU22, SUM(AV23:AW23)) * AU24</f>
        <v>10105.2444421537</v>
      </c>
      <c r="AV25" s="32">
        <f t="shared" ref="AV25" si="44" xml:space="preserve"> IF($F20 = 1, $F21 * AV22, SUM(AW23:AX23)) * AV24</f>
        <v>10036.35224795684</v>
      </c>
      <c r="AW25" s="32">
        <f t="shared" ref="AW25" si="45" xml:space="preserve"> IF($F20 = 1, $F21 * AW22, SUM(AX23:AY23)) * AW24</f>
        <v>4981.4522714364975</v>
      </c>
      <c r="AX25" s="32">
        <f t="shared" ref="AX25" si="46" xml:space="preserve"> IF($F20 = 1, $F21 * AX22, SUM(AY23:AZ23)) * AX24</f>
        <v>1.2167870656614672E-12</v>
      </c>
      <c r="AY25" s="32">
        <f t="shared" ref="AY25" si="47" xml:space="preserve"> IF($F20 = 1, $F21 * AY22, SUM(AZ23:BA23)) * AY24</f>
        <v>0</v>
      </c>
      <c r="AZ25" s="32">
        <f t="shared" ref="AZ25" si="48" xml:space="preserve"> IF($F20 = 1, $F21 * AZ22, SUM(BA23:BB23)) * AZ24</f>
        <v>0</v>
      </c>
      <c r="BA25" s="32">
        <f t="shared" ref="BA25" si="49" xml:space="preserve"> IF($F20 = 1, $F21 * BA22, SUM(BB23:BC23)) * BA24</f>
        <v>0</v>
      </c>
      <c r="BB25" s="32">
        <f t="shared" ref="BB25" si="50" xml:space="preserve"> IF($F20 = 1, $F21 * BB22, SUM(BC23:BD23)) * BB24</f>
        <v>0</v>
      </c>
      <c r="BC25" s="32">
        <f t="shared" ref="BC25" si="51" xml:space="preserve"> IF($F20 = 1, $F21 * BC22, SUM(BD23:BE23)) * BC24</f>
        <v>0</v>
      </c>
      <c r="BD25" s="32">
        <f t="shared" ref="BD25" si="52" xml:space="preserve"> IF($F20 = 1, $F21 * BD22, SUM(BE23:BF23)) * BD24</f>
        <v>0</v>
      </c>
      <c r="BE25" s="32">
        <f t="shared" ref="BE25" si="53" xml:space="preserve"> IF($F20 = 1, $F21 * BE22, SUM(BF23:BG23)) * BE24</f>
        <v>0</v>
      </c>
      <c r="BF25" s="32">
        <f t="shared" ref="BF25" si="54" xml:space="preserve"> IF($F20 = 1, $F21 * BF22, SUM(BG23:BH23)) * BF24</f>
        <v>0</v>
      </c>
      <c r="BG25" s="32">
        <f t="shared" ref="BG25" si="55" xml:space="preserve"> IF($F20 = 1, $F21 * BG22, SUM(BH23:BI23)) * BG24</f>
        <v>0</v>
      </c>
      <c r="BH25" s="32">
        <f t="shared" ref="BH25" si="56" xml:space="preserve"> IF($F20 = 1, $F21 * BH22, SUM(BI23:BJ23)) * BH24</f>
        <v>0</v>
      </c>
      <c r="BI25" s="32">
        <f t="shared" ref="BI25" si="57" xml:space="preserve"> IF($F20 = 1, $F21 * BI22, SUM(BJ23:BK23)) * BI24</f>
        <v>0</v>
      </c>
      <c r="BJ25" s="32">
        <f t="shared" ref="BJ25" si="58" xml:space="preserve"> IF($F20 = 1, $F21 * BJ22, SUM(BK23:BL23)) * BJ24</f>
        <v>0</v>
      </c>
      <c r="BK25" s="32">
        <f t="shared" ref="BK25" si="59" xml:space="preserve"> IF($F20 = 1, $F21 * BK22, SUM(BL23:BM23)) * BK24</f>
        <v>0</v>
      </c>
      <c r="BL25" s="32">
        <f t="shared" ref="BL25" si="60" xml:space="preserve"> IF($F20 = 1, $F21 * BL22, SUM(BM23:BN23)) * BL24</f>
        <v>0</v>
      </c>
      <c r="BM25" s="32">
        <f t="shared" ref="BM25" si="61" xml:space="preserve"> IF($F20 = 1, $F21 * BM22, SUM(BN23:BO23)) * BM24</f>
        <v>0</v>
      </c>
      <c r="BN25" s="32">
        <f t="shared" ref="BN25" si="62" xml:space="preserve"> IF($F20 = 1, $F21 * BN22, SUM(BO23:BP23)) * BN24</f>
        <v>0</v>
      </c>
      <c r="BO25" s="32">
        <f t="shared" ref="BO25" si="63" xml:space="preserve"> IF($F20 = 1, $F21 * BO22, SUM(BP23:BQ23)) * BO24</f>
        <v>0</v>
      </c>
      <c r="BP25" s="32">
        <f t="shared" ref="BP25" si="64" xml:space="preserve"> IF($F20 = 1, $F21 * BP22, SUM(BQ23:BR23)) * BP24</f>
        <v>0</v>
      </c>
      <c r="BQ25" s="32">
        <f t="shared" ref="BQ25" si="65" xml:space="preserve"> IF($F20 = 1, $F21 * BQ22, SUM(BR23:BS23)) * BQ24</f>
        <v>0</v>
      </c>
      <c r="BR25" s="32">
        <f t="shared" ref="BR25" si="66" xml:space="preserve"> IF($F20 = 1, $F21 * BR22, SUM(BS23:BT23)) * BR24</f>
        <v>0</v>
      </c>
      <c r="BS25" s="32">
        <f t="shared" ref="BS25" si="67" xml:space="preserve"> IF($F20 = 1, $F21 * BS22, SUM(BT23:BU23)) * BS24</f>
        <v>0</v>
      </c>
      <c r="BT25" s="32">
        <f t="shared" ref="BT25" si="68" xml:space="preserve"> IF($F20 = 1, $F21 * BT22, SUM(BU23:BV23)) * BT24</f>
        <v>0</v>
      </c>
      <c r="BU25" s="32">
        <f t="shared" ref="BU25" si="69" xml:space="preserve"> IF($F20 = 1, $F21 * BU22, SUM(BV23:BW23)) * BU24</f>
        <v>0</v>
      </c>
      <c r="BV25" s="32">
        <f t="shared" ref="BV25" si="70" xml:space="preserve"> IF($F20 = 1, $F21 * BV22, SUM(BW23:BX23)) * BV24</f>
        <v>0</v>
      </c>
      <c r="BW25" s="32">
        <f t="shared" ref="BW25" si="71" xml:space="preserve"> IF($F20 = 1, $F21 * BW22, SUM(BX23:BY23)) * BW24</f>
        <v>0</v>
      </c>
      <c r="BX25" s="32">
        <f t="shared" ref="BX25" si="72" xml:space="preserve"> IF($F20 = 1, $F21 * BX22, SUM(BY23:BZ23)) * BX24</f>
        <v>0</v>
      </c>
      <c r="BY25" s="32">
        <f t="shared" ref="BY25" si="73" xml:space="preserve"> IF($F20 = 1, $F21 * BY22, SUM(BZ23:CA23)) * BY24</f>
        <v>0</v>
      </c>
      <c r="BZ25" s="32">
        <f t="shared" ref="BZ25" si="74" xml:space="preserve"> IF($F20 = 1, $F21 * BZ22, SUM(CA23:CB23)) * BZ24</f>
        <v>0</v>
      </c>
      <c r="CA25" s="32">
        <f t="shared" ref="CA25" si="75" xml:space="preserve"> IF($F20 = 1, $F21 * CA22, SUM(CB23:CC23)) * CA24</f>
        <v>0</v>
      </c>
      <c r="CB25" s="32">
        <f t="shared" ref="CB25" si="76" xml:space="preserve"> IF($F20 = 1, $F21 * CB22, SUM(CC23:CD23)) * CB24</f>
        <v>0</v>
      </c>
      <c r="CC25" s="32">
        <f t="shared" ref="CC25" si="77" xml:space="preserve"> IF($F20 = 1, $F21 * CC22, SUM(CD23:CE23)) * CC24</f>
        <v>0</v>
      </c>
      <c r="CD25" s="32">
        <f t="shared" ref="CD25" si="78" xml:space="preserve"> IF($F20 = 1, $F21 * CD22, SUM(CE23:CF23)) * CD24</f>
        <v>0</v>
      </c>
      <c r="CE25" s="32">
        <f t="shared" ref="CE25" si="79" xml:space="preserve"> IF($F20 = 1, $F21 * CE22, SUM(CF23:CG23)) * CE24</f>
        <v>0</v>
      </c>
      <c r="CF25" s="32">
        <f t="shared" ref="CF25" si="80" xml:space="preserve"> IF($F20 = 1, $F21 * CF22, SUM(CG23:CH23)) * CF24</f>
        <v>0</v>
      </c>
      <c r="CG25" s="32">
        <f t="shared" ref="CG25" si="81" xml:space="preserve"> IF($F20 = 1, $F21 * CG22, SUM(CH23:CI23)) * CG24</f>
        <v>0</v>
      </c>
      <c r="CH25" s="32">
        <f t="shared" ref="CH25" si="82" xml:space="preserve"> IF($F20 = 1, $F21 * CH22, SUM(CI23:CJ23)) * CH24</f>
        <v>0</v>
      </c>
      <c r="CI25" s="32">
        <f t="shared" ref="CI25" si="83" xml:space="preserve"> IF($F20 = 1, $F21 * CI22, SUM(CJ23:CK23)) * CI24</f>
        <v>0</v>
      </c>
      <c r="CJ25" s="32">
        <f t="shared" ref="CJ25" si="84" xml:space="preserve"> IF($F20 = 1, $F21 * CJ22, SUM(CK23:CL23)) * CJ24</f>
        <v>0</v>
      </c>
      <c r="CK25" s="32">
        <f t="shared" ref="CK25" si="85" xml:space="preserve"> IF($F20 = 1, $F21 * CK22, SUM(CL23:CM23)) * CK24</f>
        <v>0</v>
      </c>
      <c r="CL25" s="32">
        <f t="shared" ref="CL25" si="86" xml:space="preserve"> IF($F20 = 1, $F21 * CL22, SUM(CM23:CN23)) * CL24</f>
        <v>0</v>
      </c>
      <c r="CM25" s="32">
        <f t="shared" ref="CM25" si="87" xml:space="preserve"> IF($F20 = 1, $F21 * CM22, SUM(CN23:CO23)) * CM24</f>
        <v>0</v>
      </c>
      <c r="CN25" s="32">
        <f t="shared" ref="CN25" si="88" xml:space="preserve"> IF($F20 = 1, $F21 * CN22, SUM(CO23:CP23)) * CN24</f>
        <v>0</v>
      </c>
      <c r="CO25" s="32">
        <f t="shared" ref="CO25" si="89" xml:space="preserve"> IF($F20 = 1, $F21 * CO22, SUM(CP23:CQ23)) * CO24</f>
        <v>0</v>
      </c>
      <c r="CP25" s="32">
        <f t="shared" ref="CP25" si="90" xml:space="preserve"> IF($F20 = 1, $F21 * CP22, SUM(CQ23:CR23)) * CP24</f>
        <v>0</v>
      </c>
      <c r="CQ25" s="32">
        <f t="shared" ref="CQ25" si="91" xml:space="preserve"> IF($F20 = 1, $F21 * CQ22, SUM(CR23:CS23)) * CQ24</f>
        <v>0</v>
      </c>
      <c r="CR25" s="32">
        <f t="shared" ref="CR25" si="92" xml:space="preserve"> IF($F20 = 1, $F21 * CR22, SUM(CS23:CT23)) * CR24</f>
        <v>0</v>
      </c>
      <c r="CS25" s="32">
        <f t="shared" ref="CS25" si="93" xml:space="preserve"> IF($F20 = 1, $F21 * CS22, SUM(CT23:CU23)) * CS24</f>
        <v>0</v>
      </c>
      <c r="CT25" s="32">
        <f t="shared" ref="CT25" si="94" xml:space="preserve"> IF($F20 = 1, $F21 * CT22, SUM(CU23:CV23)) * CT24</f>
        <v>0</v>
      </c>
      <c r="CU25" s="32">
        <f t="shared" ref="CU25" si="95" xml:space="preserve"> IF($F20 = 1, $F21 * CU22, SUM(CV23:CW23)) * CU24</f>
        <v>0</v>
      </c>
      <c r="CV25" s="32">
        <f t="shared" ref="CV25" si="96" xml:space="preserve"> IF($F20 = 1, $F21 * CV22, SUM(CW23:CX23)) * CV24</f>
        <v>0</v>
      </c>
      <c r="CW25" s="32">
        <f t="shared" ref="CW25" si="97" xml:space="preserve"> IF($F20 = 1, $F21 * CW22, SUM(CX23:CY23)) * CW24</f>
        <v>0</v>
      </c>
      <c r="CX25" s="32">
        <f t="shared" ref="CX25" si="98" xml:space="preserve"> IF($F20 = 1, $F21 * CX22, SUM(CY23:CZ23)) * CX24</f>
        <v>0</v>
      </c>
      <c r="CY25" s="32">
        <f t="shared" ref="CY25" si="99" xml:space="preserve"> IF($F20 = 1, $F21 * CY22, SUM(CZ23:DA23)) * CY24</f>
        <v>0</v>
      </c>
      <c r="CZ25" s="32">
        <f t="shared" ref="CZ25" si="100" xml:space="preserve"> IF($F20 = 1, $F21 * CZ22, SUM(DA23:DB23)) * CZ24</f>
        <v>0</v>
      </c>
      <c r="DA25" s="32">
        <f t="shared" ref="DA25" si="101" xml:space="preserve"> IF($F20 = 1, $F21 * DA22, SUM(DB23:DC23)) * DA24</f>
        <v>0</v>
      </c>
      <c r="DB25" s="32">
        <f t="shared" ref="DB25" si="102" xml:space="preserve"> IF($F20 = 1, $F21 * DB22, SUM(DC23:DD23)) * DB24</f>
        <v>0</v>
      </c>
      <c r="DC25" s="32">
        <f t="shared" ref="DC25" si="103" xml:space="preserve"> IF($F20 = 1, $F21 * DC22, SUM(DD23:DE23)) * DC24</f>
        <v>0</v>
      </c>
      <c r="DD25" s="32">
        <f t="shared" ref="DD25" si="104" xml:space="preserve"> IF($F20 = 1, $F21 * DD22, SUM(DE23:DF23)) * DD24</f>
        <v>0</v>
      </c>
      <c r="DE25" s="32">
        <f t="shared" ref="DE25" si="105" xml:space="preserve"> IF($F20 = 1, $F21 * DE22, SUM(DF23:DG23)) * DE24</f>
        <v>0</v>
      </c>
      <c r="DF25" s="32">
        <f t="shared" ref="DF25" si="106" xml:space="preserve"> IF($F20 = 1, $F21 * DF22, SUM(DG23:DH23)) * DF24</f>
        <v>0</v>
      </c>
      <c r="DG25" s="32">
        <f t="shared" ref="DG25" si="107" xml:space="preserve"> IF($F20 = 1, $F21 * DG22, SUM(DH23:DI23)) * DG24</f>
        <v>0</v>
      </c>
      <c r="DH25" s="32">
        <f t="shared" ref="DH25" si="108" xml:space="preserve"> IF($F20 = 1, $F21 * DH22, SUM(DI23:DJ23)) * DH24</f>
        <v>0</v>
      </c>
      <c r="DI25" s="32">
        <f t="shared" ref="DI25" si="109" xml:space="preserve"> IF($F20 = 1, $F21 * DI22, SUM(DJ23:DK23)) * DI24</f>
        <v>0</v>
      </c>
      <c r="DJ25" s="32">
        <f t="shared" ref="DJ25" si="110" xml:space="preserve"> IF($F20 = 1, $F21 * DJ22, SUM(DK23:DL23)) * DJ24</f>
        <v>0</v>
      </c>
      <c r="DK25" s="32">
        <f t="shared" ref="DK25" si="111" xml:space="preserve"> IF($F20 = 1, $F21 * DK22, SUM(DL23:DM23)) * DK24</f>
        <v>0</v>
      </c>
      <c r="DL25" s="32">
        <f t="shared" ref="DL25" si="112" xml:space="preserve"> IF($F20 = 1, $F21 * DL22, SUM(DM23:DN23)) * DL24</f>
        <v>0</v>
      </c>
      <c r="DM25" s="32">
        <f t="shared" ref="DM25" si="113" xml:space="preserve"> IF($F20 = 1, $F21 * DM22, SUM(DN23:DO23)) * DM24</f>
        <v>0</v>
      </c>
      <c r="DN25" s="32">
        <f t="shared" ref="DN25" si="114" xml:space="preserve"> IF($F20 = 1, $F21 * DN22, SUM(DO23:DP23)) * DN24</f>
        <v>0</v>
      </c>
      <c r="DO25" s="32">
        <f t="shared" ref="DO25" si="115" xml:space="preserve"> IF($F20 = 1, $F21 * DO22, SUM(DP23:DQ23)) * DO24</f>
        <v>0</v>
      </c>
      <c r="DP25" s="32">
        <f t="shared" ref="DP25" si="116" xml:space="preserve"> IF($F20 = 1, $F21 * DP22, SUM(DQ23:DR23)) * DP24</f>
        <v>0</v>
      </c>
      <c r="DQ25" s="32">
        <f t="shared" ref="DQ25" si="117" xml:space="preserve"> IF($F20 = 1, $F21 * DQ22, SUM(DR23:DS23)) * DQ24</f>
        <v>0</v>
      </c>
      <c r="DR25" s="32">
        <f t="shared" ref="DR25" si="118" xml:space="preserve"> IF($F20 = 1, $F21 * DR22, SUM(DS23:DT23)) * DR24</f>
        <v>0</v>
      </c>
      <c r="DS25" s="32">
        <f t="shared" ref="DS25" si="119" xml:space="preserve"> IF($F20 = 1, $F21 * DS22, SUM(DT23:DU23)) * DS24</f>
        <v>0</v>
      </c>
      <c r="DT25" s="32">
        <f t="shared" ref="DT25" si="120" xml:space="preserve"> IF($F20 = 1, $F21 * DT22, SUM(DU23:DV23)) * DT24</f>
        <v>0</v>
      </c>
      <c r="DU25" s="32">
        <f t="shared" ref="DU25" si="121" xml:space="preserve"> IF($F20 = 1, $F21 * DU22, SUM(DV23:DW23)) * DU24</f>
        <v>0</v>
      </c>
      <c r="DV25" s="32">
        <f t="shared" ref="DV25" si="122" xml:space="preserve"> IF($F20 = 1, $F21 * DV22, SUM(DW23:DX23)) * DV24</f>
        <v>0</v>
      </c>
      <c r="DW25" s="32">
        <f t="shared" ref="DW25" si="123" xml:space="preserve"> IF($F20 = 1, $F21 * DW22, SUM(DX23:DY23)) * DW24</f>
        <v>0</v>
      </c>
      <c r="DX25" s="32">
        <f t="shared" ref="DX25" si="124" xml:space="preserve"> IF($F20 = 1, $F21 * DX22, SUM(DY23:DZ23)) * DX24</f>
        <v>0</v>
      </c>
      <c r="DY25" s="32">
        <f t="shared" ref="DY25" si="125" xml:space="preserve"> IF($F20 = 1, $F21 * DY22, SUM(DZ23:EA23)) * DY24</f>
        <v>0</v>
      </c>
      <c r="DZ25" s="32">
        <f t="shared" ref="DZ25" si="126" xml:space="preserve"> IF($F20 = 1, $F21 * DZ22, SUM(EA23:EB23)) * DZ24</f>
        <v>0</v>
      </c>
      <c r="EA25" s="32">
        <f t="shared" ref="EA25" si="127" xml:space="preserve"> IF($F20 = 1, $F21 * EA22, SUM(EB23:EC23)) * EA24</f>
        <v>0</v>
      </c>
      <c r="EB25" s="32">
        <f t="shared" ref="EB25" si="128" xml:space="preserve"> IF($F20 = 1, $F21 * EB22, SUM(EC23:ED23)) * EB24</f>
        <v>0</v>
      </c>
      <c r="EC25" s="32">
        <f t="shared" ref="EC25" si="129" xml:space="preserve"> IF($F20 = 1, $F21 * EC22, SUM(ED23:EE23)) * EC24</f>
        <v>0</v>
      </c>
      <c r="ED25" s="32">
        <f t="shared" ref="ED25" si="130" xml:space="preserve"> IF($F20 = 1, $F21 * ED22, SUM(EE23:EF23)) * ED24</f>
        <v>0</v>
      </c>
      <c r="EE25" s="32">
        <f t="shared" ref="EE25" si="131" xml:space="preserve"> IF($F20 = 1, $F21 * EE22, SUM(EF23:EG23)) * EE24</f>
        <v>0</v>
      </c>
      <c r="EF25" s="32">
        <f t="shared" ref="EF25" si="132" xml:space="preserve"> IF($F20 = 1, $F21 * EF22, SUM(EG23:EH23)) * EF24</f>
        <v>0</v>
      </c>
      <c r="EG25" s="32">
        <f t="shared" ref="EG25" si="133" xml:space="preserve"> IF($F20 = 1, $F21 * EG22, SUM(EH23:EI23)) * EG24</f>
        <v>0</v>
      </c>
      <c r="EH25" s="32">
        <f t="shared" ref="EH25" si="134" xml:space="preserve"> IF($F20 = 1, $F21 * EH22, SUM(EI23:EJ23)) * EH24</f>
        <v>0</v>
      </c>
      <c r="EI25" s="32">
        <f t="shared" ref="EI25" si="135" xml:space="preserve"> IF($F20 = 1, $F21 * EI22, SUM(EJ23:EK23)) * EI24</f>
        <v>0</v>
      </c>
      <c r="EJ25" s="32">
        <f t="shared" ref="EJ25" si="136" xml:space="preserve"> IF($F20 = 1, $F21 * EJ22, SUM(EK23:EL23)) * EJ24</f>
        <v>0</v>
      </c>
      <c r="EK25" s="32">
        <f t="shared" ref="EK25" si="137" xml:space="preserve"> IF($F20 = 1, $F21 * EK22, SUM(EL23:EM23)) * EK24</f>
        <v>0</v>
      </c>
      <c r="EL25" s="32">
        <f t="shared" ref="EL25" si="138" xml:space="preserve"> IF($F20 = 1, $F21 * EL22, SUM(EM23:EN23)) * EL24</f>
        <v>0</v>
      </c>
      <c r="EM25" s="32">
        <f t="shared" ref="EM25" si="139" xml:space="preserve"> IF($F20 = 1, $F21 * EM22, SUM(EN23:EO23)) * EM24</f>
        <v>0</v>
      </c>
      <c r="EN25" s="32">
        <f t="shared" ref="EN25" si="140" xml:space="preserve"> IF($F20 = 1, $F21 * EN22, SUM(EO23:EP23)) * EN24</f>
        <v>0</v>
      </c>
      <c r="EO25" s="32">
        <f t="shared" ref="EO25" si="141" xml:space="preserve"> IF($F20 = 1, $F21 * EO22, SUM(EP23:EQ23)) * EO24</f>
        <v>0</v>
      </c>
      <c r="EP25" s="32">
        <f t="shared" ref="EP25" si="142" xml:space="preserve"> IF($F20 = 1, $F21 * EP22, SUM(EQ23:ER23)) * EP24</f>
        <v>0</v>
      </c>
      <c r="EQ25" s="32">
        <f t="shared" ref="EQ25" si="143" xml:space="preserve"> IF($F20 = 1, $F21 * EQ22, SUM(ER23:ES23)) * EQ24</f>
        <v>0</v>
      </c>
      <c r="ER25" s="32">
        <f t="shared" ref="ER25" si="144" xml:space="preserve"> IF($F20 = 1, $F21 * ER22, SUM(ES23:ET23)) * ER24</f>
        <v>0</v>
      </c>
      <c r="ES25" s="32">
        <f t="shared" ref="ES25" si="145" xml:space="preserve"> IF($F20 = 1, $F21 * ES22, SUM(ET23:EU23)) * ES24</f>
        <v>0</v>
      </c>
      <c r="ET25" s="32">
        <f t="shared" ref="ET25" si="146" xml:space="preserve"> IF($F20 = 1, $F21 * ET22, SUM(EU23:EV23)) * ET24</f>
        <v>0</v>
      </c>
      <c r="EU25" s="32">
        <f t="shared" ref="EU25" si="147" xml:space="preserve"> IF($F20 = 1, $F21 * EU22, SUM(EV23:EW23)) * EU24</f>
        <v>0</v>
      </c>
      <c r="EV25" s="32">
        <f t="shared" ref="EV25" si="148" xml:space="preserve"> IF($F20 = 1, $F21 * EV22, SUM(EW23:EX23)) * EV24</f>
        <v>0</v>
      </c>
      <c r="EW25" s="32">
        <f t="shared" ref="EW25" si="149" xml:space="preserve"> IF($F20 = 1, $F21 * EW22, SUM(EX23:EY23)) * EW24</f>
        <v>0</v>
      </c>
      <c r="EX25" s="32">
        <f t="shared" ref="EX25" si="150" xml:space="preserve"> IF($F20 = 1, $F21 * EX22, SUM(EY23:EZ23)) * EX24</f>
        <v>0</v>
      </c>
      <c r="EY25" s="32">
        <f t="shared" ref="EY25" si="151" xml:space="preserve"> IF($F20 = 1, $F21 * EY22, SUM(EZ23:FA23)) * EY24</f>
        <v>0</v>
      </c>
      <c r="EZ25" s="32">
        <f t="shared" ref="EZ25" si="152" xml:space="preserve"> IF($F20 = 1, $F21 * EZ22, SUM(FA23:FB23)) * EZ24</f>
        <v>0</v>
      </c>
      <c r="FA25" s="32">
        <f t="shared" ref="FA25" si="153" xml:space="preserve"> IF($F20 = 1, $F21 * FA22, SUM(FB23:FC23)) * FA24</f>
        <v>0</v>
      </c>
      <c r="FB25" s="32">
        <f t="shared" ref="FB25" si="154" xml:space="preserve"> IF($F20 = 1, $F21 * FB22, SUM(FC23:FD23)) * FB24</f>
        <v>0</v>
      </c>
      <c r="FC25" s="32">
        <f t="shared" ref="FC25" si="155" xml:space="preserve"> IF($F20 = 1, $F21 * FC22, SUM(FD23:FE23)) * FC24</f>
        <v>0</v>
      </c>
      <c r="FD25" s="32">
        <f t="shared" ref="FD25" si="156" xml:space="preserve"> IF($F20 = 1, $F21 * FD22, SUM(FE23:FF23)) * FD24</f>
        <v>0</v>
      </c>
      <c r="FE25" s="32">
        <f t="shared" ref="FE25" si="157" xml:space="preserve"> IF($F20 = 1, $F21 * FE22, SUM(FF23:FG23)) * FE24</f>
        <v>0</v>
      </c>
      <c r="FF25" s="32">
        <f t="shared" ref="FF25" si="158" xml:space="preserve"> IF($F20 = 1, $F21 * FF22, SUM(FG23:FH23)) * FF24</f>
        <v>0</v>
      </c>
      <c r="FG25" s="32">
        <f t="shared" ref="FG25" si="159" xml:space="preserve"> IF($F20 = 1, $F21 * FG22, SUM(FH23:FI23)) * FG24</f>
        <v>0</v>
      </c>
      <c r="FH25" s="32">
        <f t="shared" ref="FH25" si="160" xml:space="preserve"> IF($F20 = 1, $F21 * FH22, SUM(FI23:FJ23)) * FH24</f>
        <v>0</v>
      </c>
      <c r="FI25" s="32">
        <f t="shared" ref="FI25" si="161" xml:space="preserve"> IF($F20 = 1, $F21 * FI22, SUM(FJ23:FK23)) * FI24</f>
        <v>0</v>
      </c>
      <c r="FJ25" s="32">
        <f t="shared" ref="FJ25" si="162" xml:space="preserve"> IF($F20 = 1, $F21 * FJ22, SUM(FK23:FL23)) * FJ24</f>
        <v>0</v>
      </c>
      <c r="FK25" s="32">
        <f t="shared" ref="FK25" si="163" xml:space="preserve"> IF($F20 = 1, $F21 * FK22, SUM(FL23:FM23)) * FK24</f>
        <v>0</v>
      </c>
      <c r="FL25" s="32">
        <f t="shared" ref="FL25" si="164" xml:space="preserve"> IF($F20 = 1, $F21 * FL22, SUM(FM23:FN23)) * FL24</f>
        <v>0</v>
      </c>
      <c r="FM25" s="32">
        <f t="shared" ref="FM25" si="165" xml:space="preserve"> IF($F20 = 1, $F21 * FM22, SUM(FN23:FO23)) * FM24</f>
        <v>0</v>
      </c>
      <c r="FN25" s="32">
        <f t="shared" ref="FN25" si="166" xml:space="preserve"> IF($F20 = 1, $F21 * FN22, SUM(FO23:FP23)) * FN24</f>
        <v>0</v>
      </c>
      <c r="FO25" s="32">
        <f t="shared" ref="FO25" si="167" xml:space="preserve"> IF($F20 = 1, $F21 * FO22, SUM(FP23:FQ23)) * FO24</f>
        <v>0</v>
      </c>
      <c r="FP25" s="32">
        <f t="shared" ref="FP25" si="168" xml:space="preserve"> IF($F20 = 1, $F21 * FP22, SUM(FQ23:FR23)) * FP24</f>
        <v>0</v>
      </c>
      <c r="FQ25" s="32">
        <f t="shared" ref="FQ25" si="169" xml:space="preserve"> IF($F20 = 1, $F21 * FQ22, SUM(FR23:FS23)) * FQ24</f>
        <v>0</v>
      </c>
      <c r="FR25" s="32">
        <f t="shared" ref="FR25" si="170" xml:space="preserve"> IF($F20 = 1, $F21 * FR22, SUM(FS23:FT23)) * FR24</f>
        <v>0</v>
      </c>
      <c r="FS25" s="32">
        <f t="shared" ref="FS25" si="171" xml:space="preserve"> IF($F20 = 1, $F21 * FS22, SUM(FT23:FU23)) * FS24</f>
        <v>0</v>
      </c>
      <c r="FT25" s="32">
        <f t="shared" ref="FT25" si="172" xml:space="preserve"> IF($F20 = 1, $F21 * FT22, SUM(FU23:FV23)) * FT24</f>
        <v>0</v>
      </c>
      <c r="FU25" s="32">
        <f t="shared" ref="FU25" si="173" xml:space="preserve"> IF($F20 = 1, $F21 * FU22, SUM(FV23:FW23)) * FU24</f>
        <v>0</v>
      </c>
      <c r="FV25" s="32">
        <f t="shared" ref="FV25" si="174" xml:space="preserve"> IF($F20 = 1, $F21 * FV22, SUM(FW23:FX23)) * FV24</f>
        <v>0</v>
      </c>
      <c r="FW25" s="32">
        <f t="shared" ref="FW25" si="175" xml:space="preserve"> IF($F20 = 1, $F21 * FW22, SUM(FX23:FY23)) * FW24</f>
        <v>0</v>
      </c>
      <c r="FX25" s="32">
        <f t="shared" ref="FX25" si="176" xml:space="preserve"> IF($F20 = 1, $F21 * FX22, SUM(FY23:FZ23)) * FX24</f>
        <v>0</v>
      </c>
      <c r="FY25" s="32">
        <f t="shared" ref="FY25" si="177" xml:space="preserve"> IF($F20 = 1, $F21 * FY22, SUM(FZ23:GA23)) * FY24</f>
        <v>0</v>
      </c>
      <c r="FZ25" s="32">
        <f t="shared" ref="FZ25" si="178" xml:space="preserve"> IF($F20 = 1, $F21 * FZ22, SUM(GA23:GB23)) * FZ24</f>
        <v>0</v>
      </c>
      <c r="GA25" s="32">
        <f t="shared" ref="GA25" si="179" xml:space="preserve"> IF($F20 = 1, $F21 * GA22, SUM(GB23:GC23)) * GA24</f>
        <v>0</v>
      </c>
      <c r="GB25" s="32">
        <f t="shared" ref="GB25" si="180" xml:space="preserve"> IF($F20 = 1, $F21 * GB22, SUM(GC23:GD23)) * GB24</f>
        <v>0</v>
      </c>
      <c r="GC25" s="32">
        <f t="shared" ref="GC25" si="181" xml:space="preserve"> IF($F20 = 1, $F21 * GC22, SUM(GD23:GE23)) * GC24</f>
        <v>0</v>
      </c>
      <c r="GD25" s="32">
        <f t="shared" ref="GD25" si="182" xml:space="preserve"> IF($F20 = 1, $F21 * GD22, SUM(GE23:GF23)) * GD24</f>
        <v>0</v>
      </c>
      <c r="GE25" s="32">
        <f t="shared" ref="GE25" si="183" xml:space="preserve"> IF($F20 = 1, $F21 * GE22, SUM(GF23:GG23)) * GE24</f>
        <v>0</v>
      </c>
      <c r="GF25" s="32">
        <f t="shared" ref="GF25" si="184" xml:space="preserve"> IF($F20 = 1, $F21 * GF22, SUM(GG23:GH23)) * GF24</f>
        <v>0</v>
      </c>
      <c r="GG25" s="32">
        <f t="shared" ref="GG25" si="185" xml:space="preserve"> IF($F20 = 1, $F21 * GG22, SUM(GH23:GI23)) * GG24</f>
        <v>0</v>
      </c>
      <c r="GH25" s="32">
        <f t="shared" ref="GH25" si="186" xml:space="preserve"> IF($F20 = 1, $F21 * GH22, SUM(GI23:GJ23)) * GH24</f>
        <v>0</v>
      </c>
      <c r="GI25" s="32">
        <f t="shared" ref="GI25" si="187" xml:space="preserve"> IF($F20 = 1, $F21 * GI22, SUM(GJ23:GK23)) * GI24</f>
        <v>0</v>
      </c>
      <c r="GJ25" s="32">
        <f t="shared" ref="GJ25" si="188" xml:space="preserve"> IF($F20 = 1, $F21 * GJ22, SUM(GK23:GL23)) * GJ24</f>
        <v>0</v>
      </c>
    </row>
    <row r="26" spans="1:192" x14ac:dyDescent="0.25">
      <c r="A26" s="80"/>
      <c r="B26" s="80"/>
      <c r="C26" s="588"/>
      <c r="D26" s="6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2"/>
      <c r="FG26" s="32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2"/>
      <c r="FS26" s="32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2"/>
      <c r="GE26" s="32"/>
      <c r="GF26" s="32"/>
      <c r="GG26" s="32"/>
      <c r="GH26" s="32"/>
      <c r="GI26" s="32"/>
      <c r="GJ26" s="32"/>
    </row>
    <row r="27" spans="1:192" x14ac:dyDescent="0.25">
      <c r="A27" s="80"/>
      <c r="B27" s="80"/>
      <c r="C27" s="588"/>
      <c r="D27" s="32"/>
      <c r="E27" s="32" t="str">
        <f xml:space="preserve"> E$25</f>
        <v>DSRA target balance</v>
      </c>
      <c r="F27" s="32">
        <f t="shared" ref="F27:BQ27" si="189" xml:space="preserve"> F$25</f>
        <v>0</v>
      </c>
      <c r="G27" s="32" t="str">
        <f t="shared" si="189"/>
        <v>$ 000s</v>
      </c>
      <c r="H27" s="32">
        <f t="shared" si="189"/>
        <v>0</v>
      </c>
      <c r="I27" s="32">
        <f t="shared" si="189"/>
        <v>0</v>
      </c>
      <c r="J27" s="32">
        <f t="shared" si="189"/>
        <v>0</v>
      </c>
      <c r="K27" s="32">
        <f xml:space="preserve"> K$25</f>
        <v>0</v>
      </c>
      <c r="L27" s="32">
        <f t="shared" si="189"/>
        <v>0</v>
      </c>
      <c r="M27" s="32">
        <f t="shared" si="189"/>
        <v>0</v>
      </c>
      <c r="N27" s="32">
        <f t="shared" si="189"/>
        <v>0</v>
      </c>
      <c r="O27" s="32">
        <f t="shared" si="189"/>
        <v>0</v>
      </c>
      <c r="P27" s="32">
        <f t="shared" si="189"/>
        <v>0</v>
      </c>
      <c r="Q27" s="32">
        <f xml:space="preserve"> Q$25</f>
        <v>11772.218053613331</v>
      </c>
      <c r="R27" s="32">
        <f t="shared" si="189"/>
        <v>11726.171088281375</v>
      </c>
      <c r="S27" s="32">
        <f t="shared" si="189"/>
        <v>11675.389110928336</v>
      </c>
      <c r="T27" s="32">
        <f t="shared" si="189"/>
        <v>11624.493927579222</v>
      </c>
      <c r="U27" s="32">
        <f t="shared" si="189"/>
        <v>11573.03328335414</v>
      </c>
      <c r="V27" s="32">
        <f t="shared" si="189"/>
        <v>11529.289728153341</v>
      </c>
      <c r="W27" s="32">
        <f t="shared" si="189"/>
        <v>11469.300725675148</v>
      </c>
      <c r="X27" s="32">
        <f t="shared" si="189"/>
        <v>11409.110193130669</v>
      </c>
      <c r="Y27" s="32">
        <f t="shared" si="189"/>
        <v>11363.98050851219</v>
      </c>
      <c r="Z27" s="32">
        <f t="shared" si="189"/>
        <v>11310.963635736676</v>
      </c>
      <c r="AA27" s="32">
        <f t="shared" si="189"/>
        <v>11257.378292676698</v>
      </c>
      <c r="AB27" s="32">
        <f t="shared" si="189"/>
        <v>11203.658536224491</v>
      </c>
      <c r="AC27" s="32">
        <f t="shared" si="189"/>
        <v>11149.335776622114</v>
      </c>
      <c r="AD27" s="32">
        <f t="shared" si="189"/>
        <v>11102.414570011635</v>
      </c>
      <c r="AE27" s="32">
        <f t="shared" si="189"/>
        <v>11039.797460310123</v>
      </c>
      <c r="AF27" s="32">
        <f t="shared" si="189"/>
        <v>10976.950374548902</v>
      </c>
      <c r="AG27" s="32">
        <f t="shared" si="189"/>
        <v>10928.535025592799</v>
      </c>
      <c r="AH27" s="32">
        <f t="shared" si="189"/>
        <v>10872.510349637672</v>
      </c>
      <c r="AI27" s="32">
        <f t="shared" si="189"/>
        <v>10815.879358474273</v>
      </c>
      <c r="AJ27" s="32">
        <f t="shared" si="189"/>
        <v>10759.091091584156</v>
      </c>
      <c r="AK27" s="32">
        <f t="shared" si="189"/>
        <v>10701.659109912049</v>
      </c>
      <c r="AL27" s="32">
        <f t="shared" si="189"/>
        <v>10651.294695423305</v>
      </c>
      <c r="AM27" s="32">
        <f t="shared" si="189"/>
        <v>10585.814212537724</v>
      </c>
      <c r="AN27" s="32">
        <f t="shared" si="189"/>
        <v>10520.073055165585</v>
      </c>
      <c r="AO27" s="32">
        <f t="shared" si="189"/>
        <v>10468.097524932225</v>
      </c>
      <c r="AP27" s="32">
        <f t="shared" si="189"/>
        <v>10408.806059004179</v>
      </c>
      <c r="AQ27" s="32">
        <f t="shared" si="189"/>
        <v>10348.867239053649</v>
      </c>
      <c r="AR27" s="32">
        <f t="shared" si="189"/>
        <v>10288.746488834182</v>
      </c>
      <c r="AS27" s="32">
        <f t="shared" si="189"/>
        <v>10227.937881976981</v>
      </c>
      <c r="AT27" s="32">
        <f t="shared" si="189"/>
        <v>10173.842824449421</v>
      </c>
      <c r="AU27" s="32">
        <f t="shared" si="189"/>
        <v>10105.2444421537</v>
      </c>
      <c r="AV27" s="32">
        <f t="shared" si="189"/>
        <v>10036.35224795684</v>
      </c>
      <c r="AW27" s="32">
        <f t="shared" si="189"/>
        <v>4981.4522714364975</v>
      </c>
      <c r="AX27" s="32">
        <f t="shared" si="189"/>
        <v>1.2167870656614672E-12</v>
      </c>
      <c r="AY27" s="32">
        <f t="shared" si="189"/>
        <v>0</v>
      </c>
      <c r="AZ27" s="32">
        <f t="shared" si="189"/>
        <v>0</v>
      </c>
      <c r="BA27" s="32">
        <f t="shared" si="189"/>
        <v>0</v>
      </c>
      <c r="BB27" s="32">
        <f t="shared" si="189"/>
        <v>0</v>
      </c>
      <c r="BC27" s="32">
        <f t="shared" si="189"/>
        <v>0</v>
      </c>
      <c r="BD27" s="32">
        <f t="shared" si="189"/>
        <v>0</v>
      </c>
      <c r="BE27" s="32">
        <f t="shared" si="189"/>
        <v>0</v>
      </c>
      <c r="BF27" s="32">
        <f t="shared" si="189"/>
        <v>0</v>
      </c>
      <c r="BG27" s="32">
        <f t="shared" si="189"/>
        <v>0</v>
      </c>
      <c r="BH27" s="32">
        <f t="shared" si="189"/>
        <v>0</v>
      </c>
      <c r="BI27" s="32">
        <f t="shared" si="189"/>
        <v>0</v>
      </c>
      <c r="BJ27" s="32">
        <f t="shared" si="189"/>
        <v>0</v>
      </c>
      <c r="BK27" s="32">
        <f t="shared" si="189"/>
        <v>0</v>
      </c>
      <c r="BL27" s="32">
        <f t="shared" si="189"/>
        <v>0</v>
      </c>
      <c r="BM27" s="32">
        <f t="shared" si="189"/>
        <v>0</v>
      </c>
      <c r="BN27" s="32">
        <f t="shared" si="189"/>
        <v>0</v>
      </c>
      <c r="BO27" s="32">
        <f t="shared" si="189"/>
        <v>0</v>
      </c>
      <c r="BP27" s="32">
        <f t="shared" si="189"/>
        <v>0</v>
      </c>
      <c r="BQ27" s="32">
        <f t="shared" si="189"/>
        <v>0</v>
      </c>
      <c r="BR27" s="32">
        <f t="shared" ref="BR27:EC27" si="190" xml:space="preserve"> BR$25</f>
        <v>0</v>
      </c>
      <c r="BS27" s="32">
        <f t="shared" si="190"/>
        <v>0</v>
      </c>
      <c r="BT27" s="32">
        <f t="shared" si="190"/>
        <v>0</v>
      </c>
      <c r="BU27" s="32">
        <f t="shared" si="190"/>
        <v>0</v>
      </c>
      <c r="BV27" s="32">
        <f t="shared" si="190"/>
        <v>0</v>
      </c>
      <c r="BW27" s="32">
        <f t="shared" si="190"/>
        <v>0</v>
      </c>
      <c r="BX27" s="32">
        <f t="shared" si="190"/>
        <v>0</v>
      </c>
      <c r="BY27" s="32">
        <f t="shared" si="190"/>
        <v>0</v>
      </c>
      <c r="BZ27" s="32">
        <f t="shared" si="190"/>
        <v>0</v>
      </c>
      <c r="CA27" s="32">
        <f t="shared" si="190"/>
        <v>0</v>
      </c>
      <c r="CB27" s="32">
        <f t="shared" si="190"/>
        <v>0</v>
      </c>
      <c r="CC27" s="32">
        <f t="shared" si="190"/>
        <v>0</v>
      </c>
      <c r="CD27" s="32">
        <f t="shared" si="190"/>
        <v>0</v>
      </c>
      <c r="CE27" s="32">
        <f t="shared" si="190"/>
        <v>0</v>
      </c>
      <c r="CF27" s="32">
        <f t="shared" si="190"/>
        <v>0</v>
      </c>
      <c r="CG27" s="32">
        <f t="shared" si="190"/>
        <v>0</v>
      </c>
      <c r="CH27" s="32">
        <f t="shared" si="190"/>
        <v>0</v>
      </c>
      <c r="CI27" s="32">
        <f t="shared" si="190"/>
        <v>0</v>
      </c>
      <c r="CJ27" s="32">
        <f t="shared" si="190"/>
        <v>0</v>
      </c>
      <c r="CK27" s="32">
        <f t="shared" si="190"/>
        <v>0</v>
      </c>
      <c r="CL27" s="32">
        <f t="shared" si="190"/>
        <v>0</v>
      </c>
      <c r="CM27" s="32">
        <f t="shared" si="190"/>
        <v>0</v>
      </c>
      <c r="CN27" s="32">
        <f t="shared" si="190"/>
        <v>0</v>
      </c>
      <c r="CO27" s="32">
        <f t="shared" si="190"/>
        <v>0</v>
      </c>
      <c r="CP27" s="32">
        <f t="shared" si="190"/>
        <v>0</v>
      </c>
      <c r="CQ27" s="32">
        <f t="shared" si="190"/>
        <v>0</v>
      </c>
      <c r="CR27" s="32">
        <f t="shared" si="190"/>
        <v>0</v>
      </c>
      <c r="CS27" s="32">
        <f t="shared" si="190"/>
        <v>0</v>
      </c>
      <c r="CT27" s="32">
        <f t="shared" si="190"/>
        <v>0</v>
      </c>
      <c r="CU27" s="32">
        <f t="shared" si="190"/>
        <v>0</v>
      </c>
      <c r="CV27" s="32">
        <f t="shared" si="190"/>
        <v>0</v>
      </c>
      <c r="CW27" s="32">
        <f t="shared" si="190"/>
        <v>0</v>
      </c>
      <c r="CX27" s="32">
        <f t="shared" si="190"/>
        <v>0</v>
      </c>
      <c r="CY27" s="32">
        <f t="shared" si="190"/>
        <v>0</v>
      </c>
      <c r="CZ27" s="32">
        <f t="shared" si="190"/>
        <v>0</v>
      </c>
      <c r="DA27" s="32">
        <f t="shared" si="190"/>
        <v>0</v>
      </c>
      <c r="DB27" s="32">
        <f t="shared" si="190"/>
        <v>0</v>
      </c>
      <c r="DC27" s="32">
        <f t="shared" si="190"/>
        <v>0</v>
      </c>
      <c r="DD27" s="32">
        <f t="shared" si="190"/>
        <v>0</v>
      </c>
      <c r="DE27" s="32">
        <f t="shared" si="190"/>
        <v>0</v>
      </c>
      <c r="DF27" s="32">
        <f t="shared" si="190"/>
        <v>0</v>
      </c>
      <c r="DG27" s="32">
        <f t="shared" si="190"/>
        <v>0</v>
      </c>
      <c r="DH27" s="32">
        <f t="shared" si="190"/>
        <v>0</v>
      </c>
      <c r="DI27" s="32">
        <f t="shared" si="190"/>
        <v>0</v>
      </c>
      <c r="DJ27" s="32">
        <f t="shared" si="190"/>
        <v>0</v>
      </c>
      <c r="DK27" s="32">
        <f t="shared" si="190"/>
        <v>0</v>
      </c>
      <c r="DL27" s="32">
        <f t="shared" si="190"/>
        <v>0</v>
      </c>
      <c r="DM27" s="32">
        <f t="shared" si="190"/>
        <v>0</v>
      </c>
      <c r="DN27" s="32">
        <f t="shared" si="190"/>
        <v>0</v>
      </c>
      <c r="DO27" s="32">
        <f t="shared" si="190"/>
        <v>0</v>
      </c>
      <c r="DP27" s="32">
        <f t="shared" si="190"/>
        <v>0</v>
      </c>
      <c r="DQ27" s="32">
        <f t="shared" si="190"/>
        <v>0</v>
      </c>
      <c r="DR27" s="32">
        <f t="shared" si="190"/>
        <v>0</v>
      </c>
      <c r="DS27" s="32">
        <f t="shared" si="190"/>
        <v>0</v>
      </c>
      <c r="DT27" s="32">
        <f t="shared" si="190"/>
        <v>0</v>
      </c>
      <c r="DU27" s="32">
        <f t="shared" si="190"/>
        <v>0</v>
      </c>
      <c r="DV27" s="32">
        <f t="shared" si="190"/>
        <v>0</v>
      </c>
      <c r="DW27" s="32">
        <f t="shared" si="190"/>
        <v>0</v>
      </c>
      <c r="DX27" s="32">
        <f t="shared" si="190"/>
        <v>0</v>
      </c>
      <c r="DY27" s="32">
        <f t="shared" si="190"/>
        <v>0</v>
      </c>
      <c r="DZ27" s="32">
        <f t="shared" si="190"/>
        <v>0</v>
      </c>
      <c r="EA27" s="32">
        <f t="shared" si="190"/>
        <v>0</v>
      </c>
      <c r="EB27" s="32">
        <f t="shared" si="190"/>
        <v>0</v>
      </c>
      <c r="EC27" s="32">
        <f t="shared" si="190"/>
        <v>0</v>
      </c>
      <c r="ED27" s="32">
        <f t="shared" ref="ED27:GJ27" si="191" xml:space="preserve"> ED$25</f>
        <v>0</v>
      </c>
      <c r="EE27" s="32">
        <f t="shared" si="191"/>
        <v>0</v>
      </c>
      <c r="EF27" s="32">
        <f t="shared" si="191"/>
        <v>0</v>
      </c>
      <c r="EG27" s="32">
        <f t="shared" si="191"/>
        <v>0</v>
      </c>
      <c r="EH27" s="32">
        <f t="shared" si="191"/>
        <v>0</v>
      </c>
      <c r="EI27" s="32">
        <f t="shared" si="191"/>
        <v>0</v>
      </c>
      <c r="EJ27" s="32">
        <f t="shared" si="191"/>
        <v>0</v>
      </c>
      <c r="EK27" s="32">
        <f t="shared" si="191"/>
        <v>0</v>
      </c>
      <c r="EL27" s="32">
        <f t="shared" si="191"/>
        <v>0</v>
      </c>
      <c r="EM27" s="32">
        <f t="shared" si="191"/>
        <v>0</v>
      </c>
      <c r="EN27" s="32">
        <f t="shared" si="191"/>
        <v>0</v>
      </c>
      <c r="EO27" s="32">
        <f t="shared" si="191"/>
        <v>0</v>
      </c>
      <c r="EP27" s="32">
        <f t="shared" si="191"/>
        <v>0</v>
      </c>
      <c r="EQ27" s="32">
        <f t="shared" si="191"/>
        <v>0</v>
      </c>
      <c r="ER27" s="32">
        <f t="shared" si="191"/>
        <v>0</v>
      </c>
      <c r="ES27" s="32">
        <f t="shared" si="191"/>
        <v>0</v>
      </c>
      <c r="ET27" s="32">
        <f t="shared" si="191"/>
        <v>0</v>
      </c>
      <c r="EU27" s="32">
        <f t="shared" si="191"/>
        <v>0</v>
      </c>
      <c r="EV27" s="32">
        <f t="shared" si="191"/>
        <v>0</v>
      </c>
      <c r="EW27" s="32">
        <f t="shared" si="191"/>
        <v>0</v>
      </c>
      <c r="EX27" s="32">
        <f t="shared" si="191"/>
        <v>0</v>
      </c>
      <c r="EY27" s="32">
        <f t="shared" si="191"/>
        <v>0</v>
      </c>
      <c r="EZ27" s="32">
        <f t="shared" si="191"/>
        <v>0</v>
      </c>
      <c r="FA27" s="32">
        <f t="shared" si="191"/>
        <v>0</v>
      </c>
      <c r="FB27" s="32">
        <f t="shared" si="191"/>
        <v>0</v>
      </c>
      <c r="FC27" s="32">
        <f t="shared" si="191"/>
        <v>0</v>
      </c>
      <c r="FD27" s="32">
        <f t="shared" si="191"/>
        <v>0</v>
      </c>
      <c r="FE27" s="32">
        <f t="shared" si="191"/>
        <v>0</v>
      </c>
      <c r="FF27" s="32">
        <f t="shared" si="191"/>
        <v>0</v>
      </c>
      <c r="FG27" s="32">
        <f t="shared" si="191"/>
        <v>0</v>
      </c>
      <c r="FH27" s="32">
        <f t="shared" si="191"/>
        <v>0</v>
      </c>
      <c r="FI27" s="32">
        <f t="shared" si="191"/>
        <v>0</v>
      </c>
      <c r="FJ27" s="32">
        <f t="shared" si="191"/>
        <v>0</v>
      </c>
      <c r="FK27" s="32">
        <f t="shared" si="191"/>
        <v>0</v>
      </c>
      <c r="FL27" s="32">
        <f t="shared" si="191"/>
        <v>0</v>
      </c>
      <c r="FM27" s="32">
        <f t="shared" si="191"/>
        <v>0</v>
      </c>
      <c r="FN27" s="32">
        <f t="shared" si="191"/>
        <v>0</v>
      </c>
      <c r="FO27" s="32">
        <f t="shared" si="191"/>
        <v>0</v>
      </c>
      <c r="FP27" s="32">
        <f t="shared" si="191"/>
        <v>0</v>
      </c>
      <c r="FQ27" s="32">
        <f t="shared" si="191"/>
        <v>0</v>
      </c>
      <c r="FR27" s="32">
        <f t="shared" si="191"/>
        <v>0</v>
      </c>
      <c r="FS27" s="32">
        <f t="shared" si="191"/>
        <v>0</v>
      </c>
      <c r="FT27" s="32">
        <f t="shared" si="191"/>
        <v>0</v>
      </c>
      <c r="FU27" s="32">
        <f t="shared" si="191"/>
        <v>0</v>
      </c>
      <c r="FV27" s="32">
        <f t="shared" si="191"/>
        <v>0</v>
      </c>
      <c r="FW27" s="32">
        <f t="shared" si="191"/>
        <v>0</v>
      </c>
      <c r="FX27" s="32">
        <f t="shared" si="191"/>
        <v>0</v>
      </c>
      <c r="FY27" s="32">
        <f t="shared" si="191"/>
        <v>0</v>
      </c>
      <c r="FZ27" s="32">
        <f t="shared" si="191"/>
        <v>0</v>
      </c>
      <c r="GA27" s="32">
        <f t="shared" si="191"/>
        <v>0</v>
      </c>
      <c r="GB27" s="32">
        <f t="shared" si="191"/>
        <v>0</v>
      </c>
      <c r="GC27" s="32">
        <f t="shared" si="191"/>
        <v>0</v>
      </c>
      <c r="GD27" s="32">
        <f t="shared" si="191"/>
        <v>0</v>
      </c>
      <c r="GE27" s="32">
        <f t="shared" si="191"/>
        <v>0</v>
      </c>
      <c r="GF27" s="32">
        <f t="shared" si="191"/>
        <v>0</v>
      </c>
      <c r="GG27" s="32">
        <f t="shared" si="191"/>
        <v>0</v>
      </c>
      <c r="GH27" s="32">
        <f t="shared" si="191"/>
        <v>0</v>
      </c>
      <c r="GI27" s="32">
        <f t="shared" si="191"/>
        <v>0</v>
      </c>
      <c r="GJ27" s="32">
        <f t="shared" si="191"/>
        <v>0</v>
      </c>
    </row>
    <row r="28" spans="1:192" s="518" customFormat="1" x14ac:dyDescent="0.25">
      <c r="A28" s="415"/>
      <c r="B28" s="415"/>
      <c r="C28" s="416"/>
      <c r="D28" s="197"/>
      <c r="E28" s="78" t="str">
        <f xml:space="preserve"> Time!E$92</f>
        <v>First operating period flag</v>
      </c>
      <c r="F28" s="78">
        <f xml:space="preserve"> Time!F$92</f>
        <v>0</v>
      </c>
      <c r="G28" s="78" t="str">
        <f xml:space="preserve"> Time!G$92</f>
        <v>flag</v>
      </c>
      <c r="H28" s="78">
        <f xml:space="preserve"> Time!H$92</f>
        <v>1</v>
      </c>
      <c r="I28" s="78">
        <f xml:space="preserve"> Time!I$92</f>
        <v>0</v>
      </c>
      <c r="J28" s="78">
        <f xml:space="preserve"> Time!J$92</f>
        <v>0</v>
      </c>
      <c r="K28" s="78">
        <f xml:space="preserve"> Time!K$92</f>
        <v>0</v>
      </c>
      <c r="L28" s="78">
        <f xml:space="preserve"> Time!L$92</f>
        <v>0</v>
      </c>
      <c r="M28" s="78">
        <f xml:space="preserve"> Time!M$92</f>
        <v>0</v>
      </c>
      <c r="N28" s="78">
        <f xml:space="preserve"> Time!N$92</f>
        <v>0</v>
      </c>
      <c r="O28" s="78">
        <f xml:space="preserve"> Time!O$92</f>
        <v>0</v>
      </c>
      <c r="P28" s="78">
        <f xml:space="preserve"> Time!P$92</f>
        <v>0</v>
      </c>
      <c r="Q28" s="78">
        <f xml:space="preserve"> Time!Q$92</f>
        <v>1</v>
      </c>
      <c r="R28" s="78">
        <f xml:space="preserve"> Time!R$92</f>
        <v>0</v>
      </c>
      <c r="S28" s="78">
        <f xml:space="preserve"> Time!S$92</f>
        <v>0</v>
      </c>
      <c r="T28" s="78">
        <f xml:space="preserve"> Time!T$92</f>
        <v>0</v>
      </c>
      <c r="U28" s="78">
        <f xml:space="preserve"> Time!U$92</f>
        <v>0</v>
      </c>
      <c r="V28" s="78">
        <f xml:space="preserve"> Time!V$92</f>
        <v>0</v>
      </c>
      <c r="W28" s="78">
        <f xml:space="preserve"> Time!W$92</f>
        <v>0</v>
      </c>
      <c r="X28" s="78">
        <f xml:space="preserve"> Time!X$92</f>
        <v>0</v>
      </c>
      <c r="Y28" s="78">
        <f xml:space="preserve"> Time!Y$92</f>
        <v>0</v>
      </c>
      <c r="Z28" s="78">
        <f xml:space="preserve"> Time!Z$92</f>
        <v>0</v>
      </c>
      <c r="AA28" s="78">
        <f xml:space="preserve"> Time!AA$92</f>
        <v>0</v>
      </c>
      <c r="AB28" s="78">
        <f xml:space="preserve"> Time!AB$92</f>
        <v>0</v>
      </c>
      <c r="AC28" s="78">
        <f xml:space="preserve"> Time!AC$92</f>
        <v>0</v>
      </c>
      <c r="AD28" s="78">
        <f xml:space="preserve"> Time!AD$92</f>
        <v>0</v>
      </c>
      <c r="AE28" s="78">
        <f xml:space="preserve"> Time!AE$92</f>
        <v>0</v>
      </c>
      <c r="AF28" s="78">
        <f xml:space="preserve"> Time!AF$92</f>
        <v>0</v>
      </c>
      <c r="AG28" s="78">
        <f xml:space="preserve"> Time!AG$92</f>
        <v>0</v>
      </c>
      <c r="AH28" s="78">
        <f xml:space="preserve"> Time!AH$92</f>
        <v>0</v>
      </c>
      <c r="AI28" s="78">
        <f xml:space="preserve"> Time!AI$92</f>
        <v>0</v>
      </c>
      <c r="AJ28" s="78">
        <f xml:space="preserve"> Time!AJ$92</f>
        <v>0</v>
      </c>
      <c r="AK28" s="78">
        <f xml:space="preserve"> Time!AK$92</f>
        <v>0</v>
      </c>
      <c r="AL28" s="78">
        <f xml:space="preserve"> Time!AL$92</f>
        <v>0</v>
      </c>
      <c r="AM28" s="78">
        <f xml:space="preserve"> Time!AM$92</f>
        <v>0</v>
      </c>
      <c r="AN28" s="78">
        <f xml:space="preserve"> Time!AN$92</f>
        <v>0</v>
      </c>
      <c r="AO28" s="78">
        <f xml:space="preserve"> Time!AO$92</f>
        <v>0</v>
      </c>
      <c r="AP28" s="78">
        <f xml:space="preserve"> Time!AP$92</f>
        <v>0</v>
      </c>
      <c r="AQ28" s="78">
        <f xml:space="preserve"> Time!AQ$92</f>
        <v>0</v>
      </c>
      <c r="AR28" s="78">
        <f xml:space="preserve"> Time!AR$92</f>
        <v>0</v>
      </c>
      <c r="AS28" s="78">
        <f xml:space="preserve"> Time!AS$92</f>
        <v>0</v>
      </c>
      <c r="AT28" s="78">
        <f xml:space="preserve"> Time!AT$92</f>
        <v>0</v>
      </c>
      <c r="AU28" s="78">
        <f xml:space="preserve"> Time!AU$92</f>
        <v>0</v>
      </c>
      <c r="AV28" s="78">
        <f xml:space="preserve"> Time!AV$92</f>
        <v>0</v>
      </c>
      <c r="AW28" s="78">
        <f xml:space="preserve"> Time!AW$92</f>
        <v>0</v>
      </c>
      <c r="AX28" s="78">
        <f xml:space="preserve"> Time!AX$92</f>
        <v>0</v>
      </c>
      <c r="AY28" s="78">
        <f xml:space="preserve"> Time!AY$92</f>
        <v>0</v>
      </c>
      <c r="AZ28" s="78">
        <f xml:space="preserve"> Time!AZ$92</f>
        <v>0</v>
      </c>
      <c r="BA28" s="78">
        <f xml:space="preserve"> Time!BA$92</f>
        <v>0</v>
      </c>
      <c r="BB28" s="78">
        <f xml:space="preserve"> Time!BB$92</f>
        <v>0</v>
      </c>
      <c r="BC28" s="78">
        <f xml:space="preserve"> Time!BC$92</f>
        <v>0</v>
      </c>
      <c r="BD28" s="78">
        <f xml:space="preserve"> Time!BD$92</f>
        <v>0</v>
      </c>
      <c r="BE28" s="78">
        <f xml:space="preserve"> Time!BE$92</f>
        <v>0</v>
      </c>
      <c r="BF28" s="78">
        <f xml:space="preserve"> Time!BF$92</f>
        <v>0</v>
      </c>
      <c r="BG28" s="78">
        <f xml:space="preserve"> Time!BG$92</f>
        <v>0</v>
      </c>
      <c r="BH28" s="78">
        <f xml:space="preserve"> Time!BH$92</f>
        <v>0</v>
      </c>
      <c r="BI28" s="78">
        <f xml:space="preserve"> Time!BI$92</f>
        <v>0</v>
      </c>
      <c r="BJ28" s="78">
        <f xml:space="preserve"> Time!BJ$92</f>
        <v>0</v>
      </c>
      <c r="BK28" s="78">
        <f xml:space="preserve"> Time!BK$92</f>
        <v>0</v>
      </c>
      <c r="BL28" s="78">
        <f xml:space="preserve"> Time!BL$92</f>
        <v>0</v>
      </c>
      <c r="BM28" s="78">
        <f xml:space="preserve"> Time!BM$92</f>
        <v>0</v>
      </c>
      <c r="BN28" s="78">
        <f xml:space="preserve"> Time!BN$92</f>
        <v>0</v>
      </c>
      <c r="BO28" s="78">
        <f xml:space="preserve"> Time!BO$92</f>
        <v>0</v>
      </c>
      <c r="BP28" s="78">
        <f xml:space="preserve"> Time!BP$92</f>
        <v>0</v>
      </c>
      <c r="BQ28" s="78">
        <f xml:space="preserve"> Time!BQ$92</f>
        <v>0</v>
      </c>
      <c r="BR28" s="78">
        <f xml:space="preserve"> Time!BR$92</f>
        <v>0</v>
      </c>
      <c r="BS28" s="78">
        <f xml:space="preserve"> Time!BS$92</f>
        <v>0</v>
      </c>
      <c r="BT28" s="78">
        <f xml:space="preserve"> Time!BT$92</f>
        <v>0</v>
      </c>
      <c r="BU28" s="78">
        <f xml:space="preserve"> Time!BU$92</f>
        <v>0</v>
      </c>
      <c r="BV28" s="78">
        <f xml:space="preserve"> Time!BV$92</f>
        <v>0</v>
      </c>
      <c r="BW28" s="78">
        <f xml:space="preserve"> Time!BW$92</f>
        <v>0</v>
      </c>
      <c r="BX28" s="78">
        <f xml:space="preserve"> Time!BX$92</f>
        <v>0</v>
      </c>
      <c r="BY28" s="78">
        <f xml:space="preserve"> Time!BY$92</f>
        <v>0</v>
      </c>
      <c r="BZ28" s="78">
        <f xml:space="preserve"> Time!BZ$92</f>
        <v>0</v>
      </c>
      <c r="CA28" s="78">
        <f xml:space="preserve"> Time!CA$92</f>
        <v>0</v>
      </c>
      <c r="CB28" s="78">
        <f xml:space="preserve"> Time!CB$92</f>
        <v>0</v>
      </c>
      <c r="CC28" s="78">
        <f xml:space="preserve"> Time!CC$92</f>
        <v>0</v>
      </c>
      <c r="CD28" s="78">
        <f xml:space="preserve"> Time!CD$92</f>
        <v>0</v>
      </c>
      <c r="CE28" s="78">
        <f xml:space="preserve"> Time!CE$92</f>
        <v>0</v>
      </c>
      <c r="CF28" s="78">
        <f xml:space="preserve"> Time!CF$92</f>
        <v>0</v>
      </c>
      <c r="CG28" s="78">
        <f xml:space="preserve"> Time!CG$92</f>
        <v>0</v>
      </c>
      <c r="CH28" s="78">
        <f xml:space="preserve"> Time!CH$92</f>
        <v>0</v>
      </c>
      <c r="CI28" s="78">
        <f xml:space="preserve"> Time!CI$92</f>
        <v>0</v>
      </c>
      <c r="CJ28" s="78">
        <f xml:space="preserve"> Time!CJ$92</f>
        <v>0</v>
      </c>
      <c r="CK28" s="78">
        <f xml:space="preserve"> Time!CK$92</f>
        <v>0</v>
      </c>
      <c r="CL28" s="78">
        <f xml:space="preserve"> Time!CL$92</f>
        <v>0</v>
      </c>
      <c r="CM28" s="78">
        <f xml:space="preserve"> Time!CM$92</f>
        <v>0</v>
      </c>
      <c r="CN28" s="78">
        <f xml:space="preserve"> Time!CN$92</f>
        <v>0</v>
      </c>
      <c r="CO28" s="78">
        <f xml:space="preserve"> Time!CO$92</f>
        <v>0</v>
      </c>
      <c r="CP28" s="78">
        <f xml:space="preserve"> Time!CP$92</f>
        <v>0</v>
      </c>
      <c r="CQ28" s="78">
        <f xml:space="preserve"> Time!CQ$92</f>
        <v>0</v>
      </c>
      <c r="CR28" s="78">
        <f xml:space="preserve"> Time!CR$92</f>
        <v>0</v>
      </c>
      <c r="CS28" s="78">
        <f xml:space="preserve"> Time!CS$92</f>
        <v>0</v>
      </c>
      <c r="CT28" s="78">
        <f xml:space="preserve"> Time!CT$92</f>
        <v>0</v>
      </c>
      <c r="CU28" s="78">
        <f xml:space="preserve"> Time!CU$92</f>
        <v>0</v>
      </c>
      <c r="CV28" s="78">
        <f xml:space="preserve"> Time!CV$92</f>
        <v>0</v>
      </c>
      <c r="CW28" s="78">
        <f xml:space="preserve"> Time!CW$92</f>
        <v>0</v>
      </c>
      <c r="CX28" s="78">
        <f xml:space="preserve"> Time!CX$92</f>
        <v>0</v>
      </c>
      <c r="CY28" s="78">
        <f xml:space="preserve"> Time!CY$92</f>
        <v>0</v>
      </c>
      <c r="CZ28" s="78">
        <f xml:space="preserve"> Time!CZ$92</f>
        <v>0</v>
      </c>
      <c r="DA28" s="78">
        <f xml:space="preserve"> Time!DA$92</f>
        <v>0</v>
      </c>
      <c r="DB28" s="78">
        <f xml:space="preserve"> Time!DB$92</f>
        <v>0</v>
      </c>
      <c r="DC28" s="78">
        <f xml:space="preserve"> Time!DC$92</f>
        <v>0</v>
      </c>
      <c r="DD28" s="78">
        <f xml:space="preserve"> Time!DD$92</f>
        <v>0</v>
      </c>
      <c r="DE28" s="78">
        <f xml:space="preserve"> Time!DE$92</f>
        <v>0</v>
      </c>
      <c r="DF28" s="78">
        <f xml:space="preserve"> Time!DF$92</f>
        <v>0</v>
      </c>
      <c r="DG28" s="78">
        <f xml:space="preserve"> Time!DG$92</f>
        <v>0</v>
      </c>
      <c r="DH28" s="78">
        <f xml:space="preserve"> Time!DH$92</f>
        <v>0</v>
      </c>
      <c r="DI28" s="78">
        <f xml:space="preserve"> Time!DI$92</f>
        <v>0</v>
      </c>
      <c r="DJ28" s="78">
        <f xml:space="preserve"> Time!DJ$92</f>
        <v>0</v>
      </c>
      <c r="DK28" s="78">
        <f xml:space="preserve"> Time!DK$92</f>
        <v>0</v>
      </c>
      <c r="DL28" s="78">
        <f xml:space="preserve"> Time!DL$92</f>
        <v>0</v>
      </c>
      <c r="DM28" s="78">
        <f xml:space="preserve"> Time!DM$92</f>
        <v>0</v>
      </c>
      <c r="DN28" s="78">
        <f xml:space="preserve"> Time!DN$92</f>
        <v>0</v>
      </c>
      <c r="DO28" s="78">
        <f xml:space="preserve"> Time!DO$92</f>
        <v>0</v>
      </c>
      <c r="DP28" s="78">
        <f xml:space="preserve"> Time!DP$92</f>
        <v>0</v>
      </c>
      <c r="DQ28" s="78">
        <f xml:space="preserve"> Time!DQ$92</f>
        <v>0</v>
      </c>
      <c r="DR28" s="78">
        <f xml:space="preserve"> Time!DR$92</f>
        <v>0</v>
      </c>
      <c r="DS28" s="78">
        <f xml:space="preserve"> Time!DS$92</f>
        <v>0</v>
      </c>
      <c r="DT28" s="78">
        <f xml:space="preserve"> Time!DT$92</f>
        <v>0</v>
      </c>
      <c r="DU28" s="78">
        <f xml:space="preserve"> Time!DU$92</f>
        <v>0</v>
      </c>
      <c r="DV28" s="78">
        <f xml:space="preserve"> Time!DV$92</f>
        <v>0</v>
      </c>
      <c r="DW28" s="78">
        <f xml:space="preserve"> Time!DW$92</f>
        <v>0</v>
      </c>
      <c r="DX28" s="78">
        <f xml:space="preserve"> Time!DX$92</f>
        <v>0</v>
      </c>
      <c r="DY28" s="78">
        <f xml:space="preserve"> Time!DY$92</f>
        <v>0</v>
      </c>
      <c r="DZ28" s="78">
        <f xml:space="preserve"> Time!DZ$92</f>
        <v>0</v>
      </c>
      <c r="EA28" s="78">
        <f xml:space="preserve"> Time!EA$92</f>
        <v>0</v>
      </c>
      <c r="EB28" s="78">
        <f xml:space="preserve"> Time!EB$92</f>
        <v>0</v>
      </c>
      <c r="EC28" s="78">
        <f xml:space="preserve"> Time!EC$92</f>
        <v>0</v>
      </c>
      <c r="ED28" s="78">
        <f xml:space="preserve"> Time!ED$92</f>
        <v>0</v>
      </c>
      <c r="EE28" s="78">
        <f xml:space="preserve"> Time!EE$92</f>
        <v>0</v>
      </c>
      <c r="EF28" s="78">
        <f xml:space="preserve"> Time!EF$92</f>
        <v>0</v>
      </c>
      <c r="EG28" s="78">
        <f xml:space="preserve"> Time!EG$92</f>
        <v>0</v>
      </c>
      <c r="EH28" s="78">
        <f xml:space="preserve"> Time!EH$92</f>
        <v>0</v>
      </c>
      <c r="EI28" s="78">
        <f xml:space="preserve"> Time!EI$92</f>
        <v>0</v>
      </c>
      <c r="EJ28" s="78">
        <f xml:space="preserve"> Time!EJ$92</f>
        <v>0</v>
      </c>
      <c r="EK28" s="78">
        <f xml:space="preserve"> Time!EK$92</f>
        <v>0</v>
      </c>
      <c r="EL28" s="78">
        <f xml:space="preserve"> Time!EL$92</f>
        <v>0</v>
      </c>
      <c r="EM28" s="78">
        <f xml:space="preserve"> Time!EM$92</f>
        <v>0</v>
      </c>
      <c r="EN28" s="78">
        <f xml:space="preserve"> Time!EN$92</f>
        <v>0</v>
      </c>
      <c r="EO28" s="78">
        <f xml:space="preserve"> Time!EO$92</f>
        <v>0</v>
      </c>
      <c r="EP28" s="78">
        <f xml:space="preserve"> Time!EP$92</f>
        <v>0</v>
      </c>
      <c r="EQ28" s="78">
        <f xml:space="preserve"> Time!EQ$92</f>
        <v>0</v>
      </c>
      <c r="ER28" s="78">
        <f xml:space="preserve"> Time!ER$92</f>
        <v>0</v>
      </c>
      <c r="ES28" s="78">
        <f xml:space="preserve"> Time!ES$92</f>
        <v>0</v>
      </c>
      <c r="ET28" s="78">
        <f xml:space="preserve"> Time!ET$92</f>
        <v>0</v>
      </c>
      <c r="EU28" s="78">
        <f xml:space="preserve"> Time!EU$92</f>
        <v>0</v>
      </c>
      <c r="EV28" s="78">
        <f xml:space="preserve"> Time!EV$92</f>
        <v>0</v>
      </c>
      <c r="EW28" s="78">
        <f xml:space="preserve"> Time!EW$92</f>
        <v>0</v>
      </c>
      <c r="EX28" s="78">
        <f xml:space="preserve"> Time!EX$92</f>
        <v>0</v>
      </c>
      <c r="EY28" s="78">
        <f xml:space="preserve"> Time!EY$92</f>
        <v>0</v>
      </c>
      <c r="EZ28" s="78">
        <f xml:space="preserve"> Time!EZ$92</f>
        <v>0</v>
      </c>
      <c r="FA28" s="78">
        <f xml:space="preserve"> Time!FA$92</f>
        <v>0</v>
      </c>
      <c r="FB28" s="78">
        <f xml:space="preserve"> Time!FB$92</f>
        <v>0</v>
      </c>
      <c r="FC28" s="78">
        <f xml:space="preserve"> Time!FC$92</f>
        <v>0</v>
      </c>
      <c r="FD28" s="78">
        <f xml:space="preserve"> Time!FD$92</f>
        <v>0</v>
      </c>
      <c r="FE28" s="78">
        <f xml:space="preserve"> Time!FE$92</f>
        <v>0</v>
      </c>
      <c r="FF28" s="78">
        <f xml:space="preserve"> Time!FF$92</f>
        <v>0</v>
      </c>
      <c r="FG28" s="78">
        <f xml:space="preserve"> Time!FG$92</f>
        <v>0</v>
      </c>
      <c r="FH28" s="78">
        <f xml:space="preserve"> Time!FH$92</f>
        <v>0</v>
      </c>
      <c r="FI28" s="78">
        <f xml:space="preserve"> Time!FI$92</f>
        <v>0</v>
      </c>
      <c r="FJ28" s="78">
        <f xml:space="preserve"> Time!FJ$92</f>
        <v>0</v>
      </c>
      <c r="FK28" s="78">
        <f xml:space="preserve"> Time!FK$92</f>
        <v>0</v>
      </c>
      <c r="FL28" s="78">
        <f xml:space="preserve"> Time!FL$92</f>
        <v>0</v>
      </c>
      <c r="FM28" s="78">
        <f xml:space="preserve"> Time!FM$92</f>
        <v>0</v>
      </c>
      <c r="FN28" s="78">
        <f xml:space="preserve"> Time!FN$92</f>
        <v>0</v>
      </c>
      <c r="FO28" s="78">
        <f xml:space="preserve"> Time!FO$92</f>
        <v>0</v>
      </c>
      <c r="FP28" s="78">
        <f xml:space="preserve"> Time!FP$92</f>
        <v>0</v>
      </c>
      <c r="FQ28" s="78">
        <f xml:space="preserve"> Time!FQ$92</f>
        <v>0</v>
      </c>
      <c r="FR28" s="78">
        <f xml:space="preserve"> Time!FR$92</f>
        <v>0</v>
      </c>
      <c r="FS28" s="78">
        <f xml:space="preserve"> Time!FS$92</f>
        <v>0</v>
      </c>
      <c r="FT28" s="78">
        <f xml:space="preserve"> Time!FT$92</f>
        <v>0</v>
      </c>
      <c r="FU28" s="78">
        <f xml:space="preserve"> Time!FU$92</f>
        <v>0</v>
      </c>
      <c r="FV28" s="78">
        <f xml:space="preserve"> Time!FV$92</f>
        <v>0</v>
      </c>
      <c r="FW28" s="78">
        <f xml:space="preserve"> Time!FW$92</f>
        <v>0</v>
      </c>
      <c r="FX28" s="78">
        <f xml:space="preserve"> Time!FX$92</f>
        <v>0</v>
      </c>
      <c r="FY28" s="78">
        <f xml:space="preserve"> Time!FY$92</f>
        <v>0</v>
      </c>
      <c r="FZ28" s="78">
        <f xml:space="preserve"> Time!FZ$92</f>
        <v>0</v>
      </c>
      <c r="GA28" s="78">
        <f xml:space="preserve"> Time!GA$92</f>
        <v>0</v>
      </c>
      <c r="GB28" s="78">
        <f xml:space="preserve"> Time!GB$92</f>
        <v>0</v>
      </c>
      <c r="GC28" s="78">
        <f xml:space="preserve"> Time!GC$92</f>
        <v>0</v>
      </c>
      <c r="GD28" s="78">
        <f xml:space="preserve"> Time!GD$92</f>
        <v>0</v>
      </c>
      <c r="GE28" s="78">
        <f xml:space="preserve"> Time!GE$92</f>
        <v>0</v>
      </c>
      <c r="GF28" s="78">
        <f xml:space="preserve"> Time!GF$92</f>
        <v>0</v>
      </c>
      <c r="GG28" s="78">
        <f xml:space="preserve"> Time!GG$92</f>
        <v>0</v>
      </c>
      <c r="GH28" s="78">
        <f xml:space="preserve"> Time!GH$92</f>
        <v>0</v>
      </c>
      <c r="GI28" s="78">
        <f xml:space="preserve"> Time!GI$92</f>
        <v>0</v>
      </c>
      <c r="GJ28" s="78">
        <f xml:space="preserve"> Time!GJ$92</f>
        <v>0</v>
      </c>
    </row>
    <row r="29" spans="1:192" x14ac:dyDescent="0.25">
      <c r="A29" s="441"/>
      <c r="B29" s="441"/>
      <c r="C29" s="591"/>
      <c r="D29" s="196"/>
      <c r="E29" s="196" t="s">
        <v>460</v>
      </c>
      <c r="F29" s="196"/>
      <c r="G29" s="196" t="str">
        <f xml:space="preserve"> SMU</f>
        <v>$ 000s</v>
      </c>
      <c r="H29" s="196">
        <f xml:space="preserve"> SUM(J29:GJ29)</f>
        <v>11772.218053613331</v>
      </c>
      <c r="I29" s="196"/>
      <c r="J29" s="196">
        <f xml:space="preserve"> K27 * K28</f>
        <v>0</v>
      </c>
      <c r="K29" s="196">
        <f t="shared" ref="K29" si="192" xml:space="preserve"> L27 * L28</f>
        <v>0</v>
      </c>
      <c r="L29" s="196">
        <f t="shared" ref="L29" si="193" xml:space="preserve"> M27 * M28</f>
        <v>0</v>
      </c>
      <c r="M29" s="196">
        <f t="shared" ref="M29" si="194" xml:space="preserve"> N27 * N28</f>
        <v>0</v>
      </c>
      <c r="N29" s="196">
        <f t="shared" ref="N29" si="195" xml:space="preserve"> O27 * O28</f>
        <v>0</v>
      </c>
      <c r="O29" s="196">
        <f t="shared" ref="O29" si="196" xml:space="preserve"> P27 * P28</f>
        <v>0</v>
      </c>
      <c r="P29" s="196">
        <f xml:space="preserve"> Q27 * Q28</f>
        <v>11772.218053613331</v>
      </c>
      <c r="Q29" s="196">
        <f t="shared" ref="Q29" si="197" xml:space="preserve"> R27 * R28</f>
        <v>0</v>
      </c>
      <c r="R29" s="196">
        <f t="shared" ref="R29" si="198" xml:space="preserve"> S27 * S28</f>
        <v>0</v>
      </c>
      <c r="S29" s="196">
        <f t="shared" ref="S29" si="199" xml:space="preserve"> T27 * T28</f>
        <v>0</v>
      </c>
      <c r="T29" s="196">
        <f t="shared" ref="T29" si="200" xml:space="preserve"> U27 * U28</f>
        <v>0</v>
      </c>
      <c r="U29" s="196">
        <f t="shared" ref="U29" si="201" xml:space="preserve"> V27 * V28</f>
        <v>0</v>
      </c>
      <c r="V29" s="196">
        <f t="shared" ref="V29" si="202" xml:space="preserve"> W27 * W28</f>
        <v>0</v>
      </c>
      <c r="W29" s="196">
        <f t="shared" ref="W29" si="203" xml:space="preserve"> X27 * X28</f>
        <v>0</v>
      </c>
      <c r="X29" s="196">
        <f t="shared" ref="X29" si="204" xml:space="preserve"> Y27 * Y28</f>
        <v>0</v>
      </c>
      <c r="Y29" s="196">
        <f t="shared" ref="Y29" si="205" xml:space="preserve"> Z27 * Z28</f>
        <v>0</v>
      </c>
      <c r="Z29" s="196">
        <f t="shared" ref="Z29" si="206" xml:space="preserve"> AA27 * AA28</f>
        <v>0</v>
      </c>
      <c r="AA29" s="196">
        <f t="shared" ref="AA29" si="207" xml:space="preserve"> AB27 * AB28</f>
        <v>0</v>
      </c>
      <c r="AB29" s="196">
        <f t="shared" ref="AB29" si="208" xml:space="preserve"> AC27 * AC28</f>
        <v>0</v>
      </c>
      <c r="AC29" s="196">
        <f t="shared" ref="AC29" si="209" xml:space="preserve"> AD27 * AD28</f>
        <v>0</v>
      </c>
      <c r="AD29" s="196">
        <f t="shared" ref="AD29" si="210" xml:space="preserve"> AE27 * AE28</f>
        <v>0</v>
      </c>
      <c r="AE29" s="196">
        <f t="shared" ref="AE29" si="211" xml:space="preserve"> AF27 * AF28</f>
        <v>0</v>
      </c>
      <c r="AF29" s="196">
        <f t="shared" ref="AF29" si="212" xml:space="preserve"> AG27 * AG28</f>
        <v>0</v>
      </c>
      <c r="AG29" s="196">
        <f t="shared" ref="AG29" si="213" xml:space="preserve"> AH27 * AH28</f>
        <v>0</v>
      </c>
      <c r="AH29" s="196">
        <f t="shared" ref="AH29" si="214" xml:space="preserve"> AI27 * AI28</f>
        <v>0</v>
      </c>
      <c r="AI29" s="196">
        <f t="shared" ref="AI29" si="215" xml:space="preserve"> AJ27 * AJ28</f>
        <v>0</v>
      </c>
      <c r="AJ29" s="196">
        <f t="shared" ref="AJ29" si="216" xml:space="preserve"> AK27 * AK28</f>
        <v>0</v>
      </c>
      <c r="AK29" s="196">
        <f t="shared" ref="AK29" si="217" xml:space="preserve"> AL27 * AL28</f>
        <v>0</v>
      </c>
      <c r="AL29" s="196">
        <f t="shared" ref="AL29" si="218" xml:space="preserve"> AM27 * AM28</f>
        <v>0</v>
      </c>
      <c r="AM29" s="196">
        <f t="shared" ref="AM29" si="219" xml:space="preserve"> AN27 * AN28</f>
        <v>0</v>
      </c>
      <c r="AN29" s="196">
        <f t="shared" ref="AN29" si="220" xml:space="preserve"> AO27 * AO28</f>
        <v>0</v>
      </c>
      <c r="AO29" s="196">
        <f t="shared" ref="AO29" si="221" xml:space="preserve"> AP27 * AP28</f>
        <v>0</v>
      </c>
      <c r="AP29" s="196">
        <f t="shared" ref="AP29" si="222" xml:space="preserve"> AQ27 * AQ28</f>
        <v>0</v>
      </c>
      <c r="AQ29" s="196">
        <f t="shared" ref="AQ29" si="223" xml:space="preserve"> AR27 * AR28</f>
        <v>0</v>
      </c>
      <c r="AR29" s="196">
        <f t="shared" ref="AR29" si="224" xml:space="preserve"> AS27 * AS28</f>
        <v>0</v>
      </c>
      <c r="AS29" s="196">
        <f t="shared" ref="AS29" si="225" xml:space="preserve"> AT27 * AT28</f>
        <v>0</v>
      </c>
      <c r="AT29" s="196">
        <f t="shared" ref="AT29" si="226" xml:space="preserve"> AU27 * AU28</f>
        <v>0</v>
      </c>
      <c r="AU29" s="196">
        <f t="shared" ref="AU29" si="227" xml:space="preserve"> AV27 * AV28</f>
        <v>0</v>
      </c>
      <c r="AV29" s="196">
        <f t="shared" ref="AV29" si="228" xml:space="preserve"> AW27 * AW28</f>
        <v>0</v>
      </c>
      <c r="AW29" s="196">
        <f t="shared" ref="AW29" si="229" xml:space="preserve"> AX27 * AX28</f>
        <v>0</v>
      </c>
      <c r="AX29" s="196">
        <f t="shared" ref="AX29" si="230" xml:space="preserve"> AY27 * AY28</f>
        <v>0</v>
      </c>
      <c r="AY29" s="196">
        <f t="shared" ref="AY29" si="231" xml:space="preserve"> AZ27 * AZ28</f>
        <v>0</v>
      </c>
      <c r="AZ29" s="196">
        <f t="shared" ref="AZ29" si="232" xml:space="preserve"> BA27 * BA28</f>
        <v>0</v>
      </c>
      <c r="BA29" s="196">
        <f t="shared" ref="BA29" si="233" xml:space="preserve"> BB27 * BB28</f>
        <v>0</v>
      </c>
      <c r="BB29" s="196">
        <f t="shared" ref="BB29" si="234" xml:space="preserve"> BC27 * BC28</f>
        <v>0</v>
      </c>
      <c r="BC29" s="196">
        <f t="shared" ref="BC29" si="235" xml:space="preserve"> BD27 * BD28</f>
        <v>0</v>
      </c>
      <c r="BD29" s="196">
        <f t="shared" ref="BD29" si="236" xml:space="preserve"> BE27 * BE28</f>
        <v>0</v>
      </c>
      <c r="BE29" s="196">
        <f t="shared" ref="BE29" si="237" xml:space="preserve"> BF27 * BF28</f>
        <v>0</v>
      </c>
      <c r="BF29" s="196">
        <f t="shared" ref="BF29" si="238" xml:space="preserve"> BG27 * BG28</f>
        <v>0</v>
      </c>
      <c r="BG29" s="196">
        <f t="shared" ref="BG29" si="239" xml:space="preserve"> BH27 * BH28</f>
        <v>0</v>
      </c>
      <c r="BH29" s="196">
        <f t="shared" ref="BH29" si="240" xml:space="preserve"> BI27 * BI28</f>
        <v>0</v>
      </c>
      <c r="BI29" s="196">
        <f t="shared" ref="BI29" si="241" xml:space="preserve"> BJ27 * BJ28</f>
        <v>0</v>
      </c>
      <c r="BJ29" s="196">
        <f t="shared" ref="BJ29" si="242" xml:space="preserve"> BK27 * BK28</f>
        <v>0</v>
      </c>
      <c r="BK29" s="196">
        <f t="shared" ref="BK29" si="243" xml:space="preserve"> BL27 * BL28</f>
        <v>0</v>
      </c>
      <c r="BL29" s="196">
        <f t="shared" ref="BL29" si="244" xml:space="preserve"> BM27 * BM28</f>
        <v>0</v>
      </c>
      <c r="BM29" s="196">
        <f t="shared" ref="BM29" si="245" xml:space="preserve"> BN27 * BN28</f>
        <v>0</v>
      </c>
      <c r="BN29" s="196">
        <f t="shared" ref="BN29" si="246" xml:space="preserve"> BO27 * BO28</f>
        <v>0</v>
      </c>
      <c r="BO29" s="196">
        <f t="shared" ref="BO29" si="247" xml:space="preserve"> BP27 * BP28</f>
        <v>0</v>
      </c>
      <c r="BP29" s="196">
        <f t="shared" ref="BP29" si="248" xml:space="preserve"> BQ27 * BQ28</f>
        <v>0</v>
      </c>
      <c r="BQ29" s="196">
        <f t="shared" ref="BQ29" si="249" xml:space="preserve"> BR27 * BR28</f>
        <v>0</v>
      </c>
      <c r="BR29" s="196">
        <f t="shared" ref="BR29" si="250" xml:space="preserve"> BS27 * BS28</f>
        <v>0</v>
      </c>
      <c r="BS29" s="196">
        <f t="shared" ref="BS29" si="251" xml:space="preserve"> BT27 * BT28</f>
        <v>0</v>
      </c>
      <c r="BT29" s="196">
        <f t="shared" ref="BT29" si="252" xml:space="preserve"> BU27 * BU28</f>
        <v>0</v>
      </c>
      <c r="BU29" s="196">
        <f t="shared" ref="BU29" si="253" xml:space="preserve"> BV27 * BV28</f>
        <v>0</v>
      </c>
      <c r="BV29" s="196">
        <f t="shared" ref="BV29" si="254" xml:space="preserve"> BW27 * BW28</f>
        <v>0</v>
      </c>
      <c r="BW29" s="196">
        <f t="shared" ref="BW29" si="255" xml:space="preserve"> BX27 * BX28</f>
        <v>0</v>
      </c>
      <c r="BX29" s="196">
        <f t="shared" ref="BX29" si="256" xml:space="preserve"> BY27 * BY28</f>
        <v>0</v>
      </c>
      <c r="BY29" s="196">
        <f t="shared" ref="BY29" si="257" xml:space="preserve"> BZ27 * BZ28</f>
        <v>0</v>
      </c>
      <c r="BZ29" s="196">
        <f t="shared" ref="BZ29" si="258" xml:space="preserve"> CA27 * CA28</f>
        <v>0</v>
      </c>
      <c r="CA29" s="196">
        <f t="shared" ref="CA29" si="259" xml:space="preserve"> CB27 * CB28</f>
        <v>0</v>
      </c>
      <c r="CB29" s="196">
        <f t="shared" ref="CB29" si="260" xml:space="preserve"> CC27 * CC28</f>
        <v>0</v>
      </c>
      <c r="CC29" s="196">
        <f t="shared" ref="CC29" si="261" xml:space="preserve"> CD27 * CD28</f>
        <v>0</v>
      </c>
      <c r="CD29" s="196">
        <f t="shared" ref="CD29" si="262" xml:space="preserve"> CE27 * CE28</f>
        <v>0</v>
      </c>
      <c r="CE29" s="196">
        <f t="shared" ref="CE29" si="263" xml:space="preserve"> CF27 * CF28</f>
        <v>0</v>
      </c>
      <c r="CF29" s="196">
        <f t="shared" ref="CF29" si="264" xml:space="preserve"> CG27 * CG28</f>
        <v>0</v>
      </c>
      <c r="CG29" s="196">
        <f t="shared" ref="CG29" si="265" xml:space="preserve"> CH27 * CH28</f>
        <v>0</v>
      </c>
      <c r="CH29" s="196">
        <f t="shared" ref="CH29" si="266" xml:space="preserve"> CI27 * CI28</f>
        <v>0</v>
      </c>
      <c r="CI29" s="196">
        <f t="shared" ref="CI29" si="267" xml:space="preserve"> CJ27 * CJ28</f>
        <v>0</v>
      </c>
      <c r="CJ29" s="196">
        <f t="shared" ref="CJ29" si="268" xml:space="preserve"> CK27 * CK28</f>
        <v>0</v>
      </c>
      <c r="CK29" s="196">
        <f t="shared" ref="CK29" si="269" xml:space="preserve"> CL27 * CL28</f>
        <v>0</v>
      </c>
      <c r="CL29" s="196">
        <f t="shared" ref="CL29" si="270" xml:space="preserve"> CM27 * CM28</f>
        <v>0</v>
      </c>
      <c r="CM29" s="196">
        <f t="shared" ref="CM29" si="271" xml:space="preserve"> CN27 * CN28</f>
        <v>0</v>
      </c>
      <c r="CN29" s="196">
        <f t="shared" ref="CN29" si="272" xml:space="preserve"> CO27 * CO28</f>
        <v>0</v>
      </c>
      <c r="CO29" s="196">
        <f t="shared" ref="CO29" si="273" xml:space="preserve"> CP27 * CP28</f>
        <v>0</v>
      </c>
      <c r="CP29" s="196">
        <f t="shared" ref="CP29" si="274" xml:space="preserve"> CQ27 * CQ28</f>
        <v>0</v>
      </c>
      <c r="CQ29" s="196">
        <f t="shared" ref="CQ29" si="275" xml:space="preserve"> CR27 * CR28</f>
        <v>0</v>
      </c>
      <c r="CR29" s="196">
        <f t="shared" ref="CR29" si="276" xml:space="preserve"> CS27 * CS28</f>
        <v>0</v>
      </c>
      <c r="CS29" s="196">
        <f t="shared" ref="CS29" si="277" xml:space="preserve"> CT27 * CT28</f>
        <v>0</v>
      </c>
      <c r="CT29" s="196">
        <f t="shared" ref="CT29" si="278" xml:space="preserve"> CU27 * CU28</f>
        <v>0</v>
      </c>
      <c r="CU29" s="196">
        <f t="shared" ref="CU29" si="279" xml:space="preserve"> CV27 * CV28</f>
        <v>0</v>
      </c>
      <c r="CV29" s="196">
        <f t="shared" ref="CV29" si="280" xml:space="preserve"> CW27 * CW28</f>
        <v>0</v>
      </c>
      <c r="CW29" s="196">
        <f t="shared" ref="CW29" si="281" xml:space="preserve"> CX27 * CX28</f>
        <v>0</v>
      </c>
      <c r="CX29" s="196">
        <f t="shared" ref="CX29" si="282" xml:space="preserve"> CY27 * CY28</f>
        <v>0</v>
      </c>
      <c r="CY29" s="196">
        <f t="shared" ref="CY29" si="283" xml:space="preserve"> CZ27 * CZ28</f>
        <v>0</v>
      </c>
      <c r="CZ29" s="196">
        <f t="shared" ref="CZ29" si="284" xml:space="preserve"> DA27 * DA28</f>
        <v>0</v>
      </c>
      <c r="DA29" s="196">
        <f t="shared" ref="DA29" si="285" xml:space="preserve"> DB27 * DB28</f>
        <v>0</v>
      </c>
      <c r="DB29" s="196">
        <f t="shared" ref="DB29" si="286" xml:space="preserve"> DC27 * DC28</f>
        <v>0</v>
      </c>
      <c r="DC29" s="196">
        <f t="shared" ref="DC29" si="287" xml:space="preserve"> DD27 * DD28</f>
        <v>0</v>
      </c>
      <c r="DD29" s="196">
        <f t="shared" ref="DD29" si="288" xml:space="preserve"> DE27 * DE28</f>
        <v>0</v>
      </c>
      <c r="DE29" s="196">
        <f t="shared" ref="DE29" si="289" xml:space="preserve"> DF27 * DF28</f>
        <v>0</v>
      </c>
      <c r="DF29" s="196">
        <f t="shared" ref="DF29" si="290" xml:space="preserve"> DG27 * DG28</f>
        <v>0</v>
      </c>
      <c r="DG29" s="196">
        <f t="shared" ref="DG29" si="291" xml:space="preserve"> DH27 * DH28</f>
        <v>0</v>
      </c>
      <c r="DH29" s="196">
        <f t="shared" ref="DH29" si="292" xml:space="preserve"> DI27 * DI28</f>
        <v>0</v>
      </c>
      <c r="DI29" s="196">
        <f t="shared" ref="DI29" si="293" xml:space="preserve"> DJ27 * DJ28</f>
        <v>0</v>
      </c>
      <c r="DJ29" s="196">
        <f t="shared" ref="DJ29" si="294" xml:space="preserve"> DK27 * DK28</f>
        <v>0</v>
      </c>
      <c r="DK29" s="196">
        <f t="shared" ref="DK29" si="295" xml:space="preserve"> DL27 * DL28</f>
        <v>0</v>
      </c>
      <c r="DL29" s="196">
        <f t="shared" ref="DL29" si="296" xml:space="preserve"> DM27 * DM28</f>
        <v>0</v>
      </c>
      <c r="DM29" s="196">
        <f t="shared" ref="DM29" si="297" xml:space="preserve"> DN27 * DN28</f>
        <v>0</v>
      </c>
      <c r="DN29" s="196">
        <f t="shared" ref="DN29" si="298" xml:space="preserve"> DO27 * DO28</f>
        <v>0</v>
      </c>
      <c r="DO29" s="196">
        <f t="shared" ref="DO29" si="299" xml:space="preserve"> DP27 * DP28</f>
        <v>0</v>
      </c>
      <c r="DP29" s="196">
        <f t="shared" ref="DP29" si="300" xml:space="preserve"> DQ27 * DQ28</f>
        <v>0</v>
      </c>
      <c r="DQ29" s="196">
        <f t="shared" ref="DQ29" si="301" xml:space="preserve"> DR27 * DR28</f>
        <v>0</v>
      </c>
      <c r="DR29" s="196">
        <f t="shared" ref="DR29" si="302" xml:space="preserve"> DS27 * DS28</f>
        <v>0</v>
      </c>
      <c r="DS29" s="196">
        <f t="shared" ref="DS29" si="303" xml:space="preserve"> DT27 * DT28</f>
        <v>0</v>
      </c>
      <c r="DT29" s="196">
        <f t="shared" ref="DT29" si="304" xml:space="preserve"> DU27 * DU28</f>
        <v>0</v>
      </c>
      <c r="DU29" s="196">
        <f t="shared" ref="DU29" si="305" xml:space="preserve"> DV27 * DV28</f>
        <v>0</v>
      </c>
      <c r="DV29" s="196">
        <f t="shared" ref="DV29" si="306" xml:space="preserve"> DW27 * DW28</f>
        <v>0</v>
      </c>
      <c r="DW29" s="196">
        <f t="shared" ref="DW29" si="307" xml:space="preserve"> DX27 * DX28</f>
        <v>0</v>
      </c>
      <c r="DX29" s="196">
        <f t="shared" ref="DX29" si="308" xml:space="preserve"> DY27 * DY28</f>
        <v>0</v>
      </c>
      <c r="DY29" s="196">
        <f t="shared" ref="DY29" si="309" xml:space="preserve"> DZ27 * DZ28</f>
        <v>0</v>
      </c>
      <c r="DZ29" s="196">
        <f t="shared" ref="DZ29" si="310" xml:space="preserve"> EA27 * EA28</f>
        <v>0</v>
      </c>
      <c r="EA29" s="196">
        <f t="shared" ref="EA29" si="311" xml:space="preserve"> EB27 * EB28</f>
        <v>0</v>
      </c>
      <c r="EB29" s="196">
        <f t="shared" ref="EB29" si="312" xml:space="preserve"> EC27 * EC28</f>
        <v>0</v>
      </c>
      <c r="EC29" s="196">
        <f t="shared" ref="EC29" si="313" xml:space="preserve"> ED27 * ED28</f>
        <v>0</v>
      </c>
      <c r="ED29" s="196">
        <f t="shared" ref="ED29" si="314" xml:space="preserve"> EE27 * EE28</f>
        <v>0</v>
      </c>
      <c r="EE29" s="196">
        <f t="shared" ref="EE29" si="315" xml:space="preserve"> EF27 * EF28</f>
        <v>0</v>
      </c>
      <c r="EF29" s="196">
        <f t="shared" ref="EF29" si="316" xml:space="preserve"> EG27 * EG28</f>
        <v>0</v>
      </c>
      <c r="EG29" s="196">
        <f t="shared" ref="EG29" si="317" xml:space="preserve"> EH27 * EH28</f>
        <v>0</v>
      </c>
      <c r="EH29" s="196">
        <f t="shared" ref="EH29" si="318" xml:space="preserve"> EI27 * EI28</f>
        <v>0</v>
      </c>
      <c r="EI29" s="196">
        <f t="shared" ref="EI29" si="319" xml:space="preserve"> EJ27 * EJ28</f>
        <v>0</v>
      </c>
      <c r="EJ29" s="196">
        <f t="shared" ref="EJ29" si="320" xml:space="preserve"> EK27 * EK28</f>
        <v>0</v>
      </c>
      <c r="EK29" s="196">
        <f t="shared" ref="EK29" si="321" xml:space="preserve"> EL27 * EL28</f>
        <v>0</v>
      </c>
      <c r="EL29" s="196">
        <f t="shared" ref="EL29" si="322" xml:space="preserve"> EM27 * EM28</f>
        <v>0</v>
      </c>
      <c r="EM29" s="196">
        <f t="shared" ref="EM29" si="323" xml:space="preserve"> EN27 * EN28</f>
        <v>0</v>
      </c>
      <c r="EN29" s="196">
        <f t="shared" ref="EN29" si="324" xml:space="preserve"> EO27 * EO28</f>
        <v>0</v>
      </c>
      <c r="EO29" s="196">
        <f t="shared" ref="EO29" si="325" xml:space="preserve"> EP27 * EP28</f>
        <v>0</v>
      </c>
      <c r="EP29" s="196">
        <f t="shared" ref="EP29" si="326" xml:space="preserve"> EQ27 * EQ28</f>
        <v>0</v>
      </c>
      <c r="EQ29" s="196">
        <f t="shared" ref="EQ29" si="327" xml:space="preserve"> ER27 * ER28</f>
        <v>0</v>
      </c>
      <c r="ER29" s="196">
        <f t="shared" ref="ER29" si="328" xml:space="preserve"> ES27 * ES28</f>
        <v>0</v>
      </c>
      <c r="ES29" s="196">
        <f t="shared" ref="ES29" si="329" xml:space="preserve"> ET27 * ET28</f>
        <v>0</v>
      </c>
      <c r="ET29" s="196">
        <f t="shared" ref="ET29" si="330" xml:space="preserve"> EU27 * EU28</f>
        <v>0</v>
      </c>
      <c r="EU29" s="196">
        <f t="shared" ref="EU29" si="331" xml:space="preserve"> EV27 * EV28</f>
        <v>0</v>
      </c>
      <c r="EV29" s="196">
        <f t="shared" ref="EV29" si="332" xml:space="preserve"> EW27 * EW28</f>
        <v>0</v>
      </c>
      <c r="EW29" s="196">
        <f t="shared" ref="EW29" si="333" xml:space="preserve"> EX27 * EX28</f>
        <v>0</v>
      </c>
      <c r="EX29" s="196">
        <f t="shared" ref="EX29" si="334" xml:space="preserve"> EY27 * EY28</f>
        <v>0</v>
      </c>
      <c r="EY29" s="196">
        <f t="shared" ref="EY29" si="335" xml:space="preserve"> EZ27 * EZ28</f>
        <v>0</v>
      </c>
      <c r="EZ29" s="196">
        <f t="shared" ref="EZ29" si="336" xml:space="preserve"> FA27 * FA28</f>
        <v>0</v>
      </c>
      <c r="FA29" s="196">
        <f t="shared" ref="FA29" si="337" xml:space="preserve"> FB27 * FB28</f>
        <v>0</v>
      </c>
      <c r="FB29" s="196">
        <f t="shared" ref="FB29" si="338" xml:space="preserve"> FC27 * FC28</f>
        <v>0</v>
      </c>
      <c r="FC29" s="196">
        <f t="shared" ref="FC29" si="339" xml:space="preserve"> FD27 * FD28</f>
        <v>0</v>
      </c>
      <c r="FD29" s="196">
        <f t="shared" ref="FD29" si="340" xml:space="preserve"> FE27 * FE28</f>
        <v>0</v>
      </c>
      <c r="FE29" s="196">
        <f t="shared" ref="FE29" si="341" xml:space="preserve"> FF27 * FF28</f>
        <v>0</v>
      </c>
      <c r="FF29" s="196">
        <f t="shared" ref="FF29" si="342" xml:space="preserve"> FG27 * FG28</f>
        <v>0</v>
      </c>
      <c r="FG29" s="196">
        <f t="shared" ref="FG29" si="343" xml:space="preserve"> FH27 * FH28</f>
        <v>0</v>
      </c>
      <c r="FH29" s="196">
        <f t="shared" ref="FH29" si="344" xml:space="preserve"> FI27 * FI28</f>
        <v>0</v>
      </c>
      <c r="FI29" s="196">
        <f t="shared" ref="FI29" si="345" xml:space="preserve"> FJ27 * FJ28</f>
        <v>0</v>
      </c>
      <c r="FJ29" s="196">
        <f t="shared" ref="FJ29" si="346" xml:space="preserve"> FK27 * FK28</f>
        <v>0</v>
      </c>
      <c r="FK29" s="196">
        <f t="shared" ref="FK29" si="347" xml:space="preserve"> FL27 * FL28</f>
        <v>0</v>
      </c>
      <c r="FL29" s="196">
        <f t="shared" ref="FL29" si="348" xml:space="preserve"> FM27 * FM28</f>
        <v>0</v>
      </c>
      <c r="FM29" s="196">
        <f t="shared" ref="FM29" si="349" xml:space="preserve"> FN27 * FN28</f>
        <v>0</v>
      </c>
      <c r="FN29" s="196">
        <f t="shared" ref="FN29" si="350" xml:space="preserve"> FO27 * FO28</f>
        <v>0</v>
      </c>
      <c r="FO29" s="196">
        <f t="shared" ref="FO29" si="351" xml:space="preserve"> FP27 * FP28</f>
        <v>0</v>
      </c>
      <c r="FP29" s="196">
        <f t="shared" ref="FP29" si="352" xml:space="preserve"> FQ27 * FQ28</f>
        <v>0</v>
      </c>
      <c r="FQ29" s="196">
        <f t="shared" ref="FQ29" si="353" xml:space="preserve"> FR27 * FR28</f>
        <v>0</v>
      </c>
      <c r="FR29" s="196">
        <f t="shared" ref="FR29" si="354" xml:space="preserve"> FS27 * FS28</f>
        <v>0</v>
      </c>
      <c r="FS29" s="196">
        <f t="shared" ref="FS29" si="355" xml:space="preserve"> FT27 * FT28</f>
        <v>0</v>
      </c>
      <c r="FT29" s="196">
        <f t="shared" ref="FT29" si="356" xml:space="preserve"> FU27 * FU28</f>
        <v>0</v>
      </c>
      <c r="FU29" s="196">
        <f t="shared" ref="FU29" si="357" xml:space="preserve"> FV27 * FV28</f>
        <v>0</v>
      </c>
      <c r="FV29" s="196">
        <f t="shared" ref="FV29" si="358" xml:space="preserve"> FW27 * FW28</f>
        <v>0</v>
      </c>
      <c r="FW29" s="196">
        <f t="shared" ref="FW29" si="359" xml:space="preserve"> FX27 * FX28</f>
        <v>0</v>
      </c>
      <c r="FX29" s="196">
        <f t="shared" ref="FX29" si="360" xml:space="preserve"> FY27 * FY28</f>
        <v>0</v>
      </c>
      <c r="FY29" s="196">
        <f t="shared" ref="FY29" si="361" xml:space="preserve"> FZ27 * FZ28</f>
        <v>0</v>
      </c>
      <c r="FZ29" s="196">
        <f t="shared" ref="FZ29" si="362" xml:space="preserve"> GA27 * GA28</f>
        <v>0</v>
      </c>
      <c r="GA29" s="196">
        <f t="shared" ref="GA29" si="363" xml:space="preserve"> GB27 * GB28</f>
        <v>0</v>
      </c>
      <c r="GB29" s="196">
        <f t="shared" ref="GB29" si="364" xml:space="preserve"> GC27 * GC28</f>
        <v>0</v>
      </c>
      <c r="GC29" s="196">
        <f t="shared" ref="GC29" si="365" xml:space="preserve"> GD27 * GD28</f>
        <v>0</v>
      </c>
      <c r="GD29" s="196">
        <f t="shared" ref="GD29" si="366" xml:space="preserve"> GE27 * GE28</f>
        <v>0</v>
      </c>
      <c r="GE29" s="196">
        <f t="shared" ref="GE29" si="367" xml:space="preserve"> GF27 * GF28</f>
        <v>0</v>
      </c>
      <c r="GF29" s="196">
        <f t="shared" ref="GF29" si="368" xml:space="preserve"> GG27 * GG28</f>
        <v>0</v>
      </c>
      <c r="GG29" s="196">
        <f t="shared" ref="GG29" si="369" xml:space="preserve"> GH27 * GH28</f>
        <v>0</v>
      </c>
      <c r="GH29" s="196">
        <f t="shared" ref="GH29" si="370" xml:space="preserve"> GI27 * GI28</f>
        <v>0</v>
      </c>
      <c r="GI29" s="196">
        <f t="shared" ref="GI29" si="371" xml:space="preserve"> GJ27 * GJ28</f>
        <v>0</v>
      </c>
      <c r="GJ29" s="196">
        <f t="shared" ref="GJ29" si="372" xml:space="preserve"> GK27 * GK28</f>
        <v>0</v>
      </c>
    </row>
    <row r="30" spans="1:192" x14ac:dyDescent="0.25">
      <c r="A30" s="441"/>
      <c r="B30" s="441"/>
      <c r="C30" s="591"/>
      <c r="D30" s="592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  <c r="AF30" s="196"/>
      <c r="AG30" s="196"/>
      <c r="AH30" s="196"/>
      <c r="AI30" s="196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  <c r="BV30" s="196"/>
      <c r="BW30" s="196"/>
      <c r="BX30" s="196"/>
      <c r="BY30" s="196"/>
      <c r="BZ30" s="196"/>
      <c r="CA30" s="19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96"/>
      <c r="CM30" s="196"/>
      <c r="CN30" s="196"/>
      <c r="CO30" s="196"/>
      <c r="CP30" s="196"/>
      <c r="CQ30" s="196"/>
      <c r="CR30" s="196"/>
      <c r="CS30" s="196"/>
      <c r="CT30" s="196"/>
      <c r="CU30" s="196"/>
      <c r="CV30" s="196"/>
      <c r="CW30" s="196"/>
      <c r="CX30" s="196"/>
      <c r="CY30" s="196"/>
      <c r="CZ30" s="196"/>
      <c r="DA30" s="196"/>
      <c r="DB30" s="196"/>
      <c r="DC30" s="196"/>
      <c r="DD30" s="196"/>
      <c r="DE30" s="196"/>
      <c r="DF30" s="196"/>
      <c r="DG30" s="196"/>
      <c r="DH30" s="196"/>
      <c r="DI30" s="196"/>
      <c r="DJ30" s="196"/>
      <c r="DK30" s="196"/>
      <c r="DL30" s="196"/>
      <c r="DM30" s="196"/>
      <c r="DN30" s="196"/>
      <c r="DO30" s="196"/>
      <c r="DP30" s="196"/>
      <c r="DQ30" s="196"/>
      <c r="DR30" s="196"/>
      <c r="DS30" s="196"/>
      <c r="DT30" s="196"/>
      <c r="DU30" s="196"/>
      <c r="DV30" s="196"/>
      <c r="DW30" s="196"/>
      <c r="DX30" s="196"/>
      <c r="DY30" s="196"/>
      <c r="DZ30" s="196"/>
      <c r="EA30" s="196"/>
      <c r="EB30" s="196"/>
      <c r="EC30" s="196"/>
      <c r="ED30" s="196"/>
      <c r="EE30" s="196"/>
      <c r="EF30" s="196"/>
      <c r="EG30" s="196"/>
      <c r="EH30" s="196"/>
      <c r="EI30" s="196"/>
      <c r="EJ30" s="196"/>
      <c r="EK30" s="196"/>
      <c r="EL30" s="196"/>
      <c r="EM30" s="196"/>
      <c r="EN30" s="196"/>
      <c r="EO30" s="196"/>
      <c r="EP30" s="196"/>
      <c r="EQ30" s="196"/>
      <c r="ER30" s="196"/>
      <c r="ES30" s="196"/>
      <c r="ET30" s="196"/>
      <c r="EU30" s="196"/>
      <c r="EV30" s="196"/>
      <c r="EW30" s="196"/>
      <c r="EX30" s="196"/>
      <c r="EY30" s="196"/>
      <c r="EZ30" s="196"/>
      <c r="FA30" s="196"/>
      <c r="FB30" s="196"/>
      <c r="FC30" s="196"/>
      <c r="FD30" s="196"/>
      <c r="FE30" s="196"/>
      <c r="FF30" s="196"/>
      <c r="FG30" s="196"/>
      <c r="FH30" s="196"/>
      <c r="FI30" s="196"/>
      <c r="FJ30" s="196"/>
      <c r="FK30" s="196"/>
      <c r="FL30" s="196"/>
      <c r="FM30" s="196"/>
      <c r="FN30" s="196"/>
      <c r="FO30" s="196"/>
      <c r="FP30" s="196"/>
      <c r="FQ30" s="196"/>
      <c r="FR30" s="196"/>
      <c r="FS30" s="196"/>
      <c r="FT30" s="196"/>
      <c r="FU30" s="196"/>
      <c r="FV30" s="196"/>
      <c r="FW30" s="196"/>
      <c r="FX30" s="196"/>
      <c r="FY30" s="196"/>
      <c r="FZ30" s="196"/>
      <c r="GA30" s="196"/>
      <c r="GB30" s="196"/>
      <c r="GC30" s="196"/>
      <c r="GD30" s="196"/>
      <c r="GE30" s="196"/>
      <c r="GF30" s="196"/>
      <c r="GG30" s="196"/>
      <c r="GH30" s="196"/>
      <c r="GI30" s="196"/>
      <c r="GJ30" s="196"/>
    </row>
    <row r="31" spans="1:192" x14ac:dyDescent="0.25">
      <c r="A31" s="80"/>
      <c r="B31" s="80"/>
      <c r="C31" s="588"/>
      <c r="D31" s="61"/>
      <c r="E31" s="126" t="str">
        <f xml:space="preserve"> InpC!E$166</f>
        <v>Cash pre-funding of DSRA</v>
      </c>
      <c r="F31" s="126">
        <f xml:space="preserve"> InpC!F$166</f>
        <v>1</v>
      </c>
      <c r="G31" s="126" t="str">
        <f xml:space="preserve"> InpC!G$166</f>
        <v>1 = yes, 0 = no</v>
      </c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6"/>
      <c r="BL31" s="126"/>
      <c r="BM31" s="126"/>
      <c r="BN31" s="126"/>
      <c r="BO31" s="126"/>
      <c r="BP31" s="126"/>
      <c r="BQ31" s="126"/>
      <c r="BR31" s="126"/>
      <c r="BS31" s="126"/>
      <c r="BT31" s="126"/>
      <c r="BU31" s="126"/>
      <c r="BV31" s="126"/>
      <c r="BW31" s="126"/>
      <c r="BX31" s="126"/>
      <c r="BY31" s="126"/>
      <c r="BZ31" s="126"/>
      <c r="CA31" s="126"/>
      <c r="CB31" s="126"/>
      <c r="CC31" s="126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26"/>
      <c r="CQ31" s="126"/>
      <c r="CR31" s="126"/>
      <c r="CS31" s="126"/>
      <c r="CT31" s="126"/>
      <c r="CU31" s="126"/>
      <c r="CV31" s="126"/>
      <c r="CW31" s="126"/>
      <c r="CX31" s="126"/>
      <c r="CY31" s="126"/>
      <c r="CZ31" s="126"/>
      <c r="DA31" s="126"/>
      <c r="DB31" s="126"/>
      <c r="DC31" s="126"/>
      <c r="DD31" s="126"/>
      <c r="DE31" s="126"/>
      <c r="DF31" s="126"/>
      <c r="DG31" s="126"/>
      <c r="DH31" s="126"/>
      <c r="DI31" s="126"/>
      <c r="DJ31" s="126"/>
      <c r="DK31" s="126"/>
      <c r="DL31" s="126"/>
      <c r="DM31" s="126"/>
      <c r="DN31" s="126"/>
      <c r="DO31" s="126"/>
      <c r="DP31" s="126"/>
      <c r="DQ31" s="126"/>
      <c r="DR31" s="126"/>
      <c r="DS31" s="126"/>
      <c r="DT31" s="126"/>
      <c r="DU31" s="126"/>
      <c r="DV31" s="126"/>
      <c r="DW31" s="126"/>
      <c r="DX31" s="126"/>
      <c r="DY31" s="126"/>
      <c r="DZ31" s="126"/>
      <c r="EA31" s="126"/>
      <c r="EB31" s="126"/>
      <c r="EC31" s="126"/>
      <c r="ED31" s="126"/>
      <c r="EE31" s="126"/>
      <c r="EF31" s="126"/>
      <c r="EG31" s="126"/>
      <c r="EH31" s="126"/>
      <c r="EI31" s="126"/>
      <c r="EJ31" s="126"/>
      <c r="EK31" s="126"/>
      <c r="EL31" s="126"/>
      <c r="EM31" s="126"/>
      <c r="EN31" s="126"/>
      <c r="EO31" s="126"/>
      <c r="EP31" s="126"/>
      <c r="EQ31" s="126"/>
      <c r="ER31" s="126"/>
      <c r="ES31" s="126"/>
      <c r="ET31" s="126"/>
      <c r="EU31" s="126"/>
      <c r="EV31" s="126"/>
      <c r="EW31" s="126"/>
      <c r="EX31" s="126"/>
      <c r="EY31" s="126"/>
      <c r="EZ31" s="126"/>
      <c r="FA31" s="126"/>
      <c r="FB31" s="126"/>
      <c r="FC31" s="126"/>
      <c r="FD31" s="126"/>
      <c r="FE31" s="126"/>
      <c r="FF31" s="126"/>
      <c r="FG31" s="126"/>
      <c r="FH31" s="126"/>
      <c r="FI31" s="126"/>
      <c r="FJ31" s="126"/>
      <c r="FK31" s="126"/>
      <c r="FL31" s="126"/>
      <c r="FM31" s="126"/>
      <c r="FN31" s="126"/>
      <c r="FO31" s="126"/>
      <c r="FP31" s="126"/>
      <c r="FQ31" s="126"/>
      <c r="FR31" s="126"/>
      <c r="FS31" s="126"/>
      <c r="FT31" s="126"/>
      <c r="FU31" s="126"/>
      <c r="FV31" s="126"/>
      <c r="FW31" s="126"/>
      <c r="FX31" s="126"/>
      <c r="FY31" s="126"/>
      <c r="FZ31" s="126"/>
      <c r="GA31" s="126"/>
      <c r="GB31" s="126"/>
      <c r="GC31" s="126"/>
      <c r="GD31" s="126"/>
      <c r="GE31" s="126"/>
      <c r="GF31" s="126"/>
      <c r="GG31" s="126"/>
      <c r="GH31" s="126"/>
      <c r="GI31" s="126"/>
      <c r="GJ31" s="126"/>
    </row>
    <row r="32" spans="1:192" x14ac:dyDescent="0.25">
      <c r="A32" s="80"/>
      <c r="B32" s="80"/>
      <c r="C32" s="588"/>
      <c r="D32" s="588"/>
      <c r="E32" s="32" t="str">
        <f t="shared" ref="E32:BP32" si="373" xml:space="preserve"> E$29</f>
        <v>Target DSRA balance at end construction - periodic</v>
      </c>
      <c r="F32" s="32">
        <f t="shared" si="373"/>
        <v>0</v>
      </c>
      <c r="G32" s="32" t="str">
        <f t="shared" si="373"/>
        <v>$ 000s</v>
      </c>
      <c r="H32" s="32">
        <f t="shared" si="373"/>
        <v>11772.218053613331</v>
      </c>
      <c r="I32" s="32">
        <f t="shared" si="373"/>
        <v>0</v>
      </c>
      <c r="J32" s="32">
        <f xml:space="preserve"> J$29</f>
        <v>0</v>
      </c>
      <c r="K32" s="32">
        <f t="shared" si="373"/>
        <v>0</v>
      </c>
      <c r="L32" s="32">
        <f t="shared" si="373"/>
        <v>0</v>
      </c>
      <c r="M32" s="32">
        <f t="shared" si="373"/>
        <v>0</v>
      </c>
      <c r="N32" s="32">
        <f t="shared" si="373"/>
        <v>0</v>
      </c>
      <c r="O32" s="32">
        <f t="shared" si="373"/>
        <v>0</v>
      </c>
      <c r="P32" s="32">
        <f xml:space="preserve"> P$29</f>
        <v>11772.218053613331</v>
      </c>
      <c r="Q32" s="32">
        <f t="shared" si="373"/>
        <v>0</v>
      </c>
      <c r="R32" s="32">
        <f t="shared" si="373"/>
        <v>0</v>
      </c>
      <c r="S32" s="32">
        <f t="shared" si="373"/>
        <v>0</v>
      </c>
      <c r="T32" s="32">
        <f t="shared" si="373"/>
        <v>0</v>
      </c>
      <c r="U32" s="32">
        <f t="shared" si="373"/>
        <v>0</v>
      </c>
      <c r="V32" s="32">
        <f t="shared" si="373"/>
        <v>0</v>
      </c>
      <c r="W32" s="32">
        <f t="shared" si="373"/>
        <v>0</v>
      </c>
      <c r="X32" s="32">
        <f t="shared" si="373"/>
        <v>0</v>
      </c>
      <c r="Y32" s="32">
        <f t="shared" si="373"/>
        <v>0</v>
      </c>
      <c r="Z32" s="32">
        <f t="shared" si="373"/>
        <v>0</v>
      </c>
      <c r="AA32" s="32">
        <f t="shared" si="373"/>
        <v>0</v>
      </c>
      <c r="AB32" s="32">
        <f t="shared" si="373"/>
        <v>0</v>
      </c>
      <c r="AC32" s="32">
        <f t="shared" si="373"/>
        <v>0</v>
      </c>
      <c r="AD32" s="32">
        <f t="shared" si="373"/>
        <v>0</v>
      </c>
      <c r="AE32" s="32">
        <f t="shared" si="373"/>
        <v>0</v>
      </c>
      <c r="AF32" s="32">
        <f t="shared" si="373"/>
        <v>0</v>
      </c>
      <c r="AG32" s="32">
        <f t="shared" si="373"/>
        <v>0</v>
      </c>
      <c r="AH32" s="32">
        <f t="shared" si="373"/>
        <v>0</v>
      </c>
      <c r="AI32" s="32">
        <f t="shared" si="373"/>
        <v>0</v>
      </c>
      <c r="AJ32" s="32">
        <f t="shared" si="373"/>
        <v>0</v>
      </c>
      <c r="AK32" s="32">
        <f t="shared" si="373"/>
        <v>0</v>
      </c>
      <c r="AL32" s="32">
        <f t="shared" si="373"/>
        <v>0</v>
      </c>
      <c r="AM32" s="32">
        <f t="shared" si="373"/>
        <v>0</v>
      </c>
      <c r="AN32" s="32">
        <f t="shared" si="373"/>
        <v>0</v>
      </c>
      <c r="AO32" s="32">
        <f t="shared" si="373"/>
        <v>0</v>
      </c>
      <c r="AP32" s="32">
        <f t="shared" si="373"/>
        <v>0</v>
      </c>
      <c r="AQ32" s="32">
        <f t="shared" si="373"/>
        <v>0</v>
      </c>
      <c r="AR32" s="32">
        <f t="shared" si="373"/>
        <v>0</v>
      </c>
      <c r="AS32" s="32">
        <f t="shared" si="373"/>
        <v>0</v>
      </c>
      <c r="AT32" s="32">
        <f t="shared" si="373"/>
        <v>0</v>
      </c>
      <c r="AU32" s="32">
        <f t="shared" si="373"/>
        <v>0</v>
      </c>
      <c r="AV32" s="32">
        <f t="shared" si="373"/>
        <v>0</v>
      </c>
      <c r="AW32" s="32">
        <f t="shared" si="373"/>
        <v>0</v>
      </c>
      <c r="AX32" s="32">
        <f t="shared" si="373"/>
        <v>0</v>
      </c>
      <c r="AY32" s="32">
        <f t="shared" si="373"/>
        <v>0</v>
      </c>
      <c r="AZ32" s="32">
        <f t="shared" si="373"/>
        <v>0</v>
      </c>
      <c r="BA32" s="32">
        <f t="shared" si="373"/>
        <v>0</v>
      </c>
      <c r="BB32" s="32">
        <f t="shared" si="373"/>
        <v>0</v>
      </c>
      <c r="BC32" s="32">
        <f t="shared" si="373"/>
        <v>0</v>
      </c>
      <c r="BD32" s="32">
        <f t="shared" si="373"/>
        <v>0</v>
      </c>
      <c r="BE32" s="32">
        <f t="shared" si="373"/>
        <v>0</v>
      </c>
      <c r="BF32" s="32">
        <f t="shared" si="373"/>
        <v>0</v>
      </c>
      <c r="BG32" s="32">
        <f t="shared" si="373"/>
        <v>0</v>
      </c>
      <c r="BH32" s="32">
        <f t="shared" si="373"/>
        <v>0</v>
      </c>
      <c r="BI32" s="32">
        <f t="shared" si="373"/>
        <v>0</v>
      </c>
      <c r="BJ32" s="32">
        <f t="shared" si="373"/>
        <v>0</v>
      </c>
      <c r="BK32" s="32">
        <f t="shared" si="373"/>
        <v>0</v>
      </c>
      <c r="BL32" s="32">
        <f t="shared" si="373"/>
        <v>0</v>
      </c>
      <c r="BM32" s="32">
        <f t="shared" si="373"/>
        <v>0</v>
      </c>
      <c r="BN32" s="32">
        <f t="shared" si="373"/>
        <v>0</v>
      </c>
      <c r="BO32" s="32">
        <f t="shared" si="373"/>
        <v>0</v>
      </c>
      <c r="BP32" s="32">
        <f t="shared" si="373"/>
        <v>0</v>
      </c>
      <c r="BQ32" s="32">
        <f t="shared" ref="BQ32:EB32" si="374" xml:space="preserve"> BQ$29</f>
        <v>0</v>
      </c>
      <c r="BR32" s="32">
        <f t="shared" si="374"/>
        <v>0</v>
      </c>
      <c r="BS32" s="32">
        <f t="shared" si="374"/>
        <v>0</v>
      </c>
      <c r="BT32" s="32">
        <f t="shared" si="374"/>
        <v>0</v>
      </c>
      <c r="BU32" s="32">
        <f t="shared" si="374"/>
        <v>0</v>
      </c>
      <c r="BV32" s="32">
        <f t="shared" si="374"/>
        <v>0</v>
      </c>
      <c r="BW32" s="32">
        <f t="shared" si="374"/>
        <v>0</v>
      </c>
      <c r="BX32" s="32">
        <f t="shared" si="374"/>
        <v>0</v>
      </c>
      <c r="BY32" s="32">
        <f t="shared" si="374"/>
        <v>0</v>
      </c>
      <c r="BZ32" s="32">
        <f t="shared" si="374"/>
        <v>0</v>
      </c>
      <c r="CA32" s="32">
        <f t="shared" si="374"/>
        <v>0</v>
      </c>
      <c r="CB32" s="32">
        <f t="shared" si="374"/>
        <v>0</v>
      </c>
      <c r="CC32" s="32">
        <f t="shared" si="374"/>
        <v>0</v>
      </c>
      <c r="CD32" s="32">
        <f t="shared" si="374"/>
        <v>0</v>
      </c>
      <c r="CE32" s="32">
        <f t="shared" si="374"/>
        <v>0</v>
      </c>
      <c r="CF32" s="32">
        <f t="shared" si="374"/>
        <v>0</v>
      </c>
      <c r="CG32" s="32">
        <f t="shared" si="374"/>
        <v>0</v>
      </c>
      <c r="CH32" s="32">
        <f t="shared" si="374"/>
        <v>0</v>
      </c>
      <c r="CI32" s="32">
        <f t="shared" si="374"/>
        <v>0</v>
      </c>
      <c r="CJ32" s="32">
        <f t="shared" si="374"/>
        <v>0</v>
      </c>
      <c r="CK32" s="32">
        <f t="shared" si="374"/>
        <v>0</v>
      </c>
      <c r="CL32" s="32">
        <f t="shared" si="374"/>
        <v>0</v>
      </c>
      <c r="CM32" s="32">
        <f t="shared" si="374"/>
        <v>0</v>
      </c>
      <c r="CN32" s="32">
        <f t="shared" si="374"/>
        <v>0</v>
      </c>
      <c r="CO32" s="32">
        <f t="shared" si="374"/>
        <v>0</v>
      </c>
      <c r="CP32" s="32">
        <f t="shared" si="374"/>
        <v>0</v>
      </c>
      <c r="CQ32" s="32">
        <f t="shared" si="374"/>
        <v>0</v>
      </c>
      <c r="CR32" s="32">
        <f t="shared" si="374"/>
        <v>0</v>
      </c>
      <c r="CS32" s="32">
        <f t="shared" si="374"/>
        <v>0</v>
      </c>
      <c r="CT32" s="32">
        <f t="shared" si="374"/>
        <v>0</v>
      </c>
      <c r="CU32" s="32">
        <f t="shared" si="374"/>
        <v>0</v>
      </c>
      <c r="CV32" s="32">
        <f t="shared" si="374"/>
        <v>0</v>
      </c>
      <c r="CW32" s="32">
        <f t="shared" si="374"/>
        <v>0</v>
      </c>
      <c r="CX32" s="32">
        <f t="shared" si="374"/>
        <v>0</v>
      </c>
      <c r="CY32" s="32">
        <f t="shared" si="374"/>
        <v>0</v>
      </c>
      <c r="CZ32" s="32">
        <f t="shared" si="374"/>
        <v>0</v>
      </c>
      <c r="DA32" s="32">
        <f t="shared" si="374"/>
        <v>0</v>
      </c>
      <c r="DB32" s="32">
        <f t="shared" si="374"/>
        <v>0</v>
      </c>
      <c r="DC32" s="32">
        <f t="shared" si="374"/>
        <v>0</v>
      </c>
      <c r="DD32" s="32">
        <f t="shared" si="374"/>
        <v>0</v>
      </c>
      <c r="DE32" s="32">
        <f t="shared" si="374"/>
        <v>0</v>
      </c>
      <c r="DF32" s="32">
        <f t="shared" si="374"/>
        <v>0</v>
      </c>
      <c r="DG32" s="32">
        <f t="shared" si="374"/>
        <v>0</v>
      </c>
      <c r="DH32" s="32">
        <f t="shared" si="374"/>
        <v>0</v>
      </c>
      <c r="DI32" s="32">
        <f t="shared" si="374"/>
        <v>0</v>
      </c>
      <c r="DJ32" s="32">
        <f t="shared" si="374"/>
        <v>0</v>
      </c>
      <c r="DK32" s="32">
        <f t="shared" si="374"/>
        <v>0</v>
      </c>
      <c r="DL32" s="32">
        <f t="shared" si="374"/>
        <v>0</v>
      </c>
      <c r="DM32" s="32">
        <f t="shared" si="374"/>
        <v>0</v>
      </c>
      <c r="DN32" s="32">
        <f t="shared" si="374"/>
        <v>0</v>
      </c>
      <c r="DO32" s="32">
        <f t="shared" si="374"/>
        <v>0</v>
      </c>
      <c r="DP32" s="32">
        <f t="shared" si="374"/>
        <v>0</v>
      </c>
      <c r="DQ32" s="32">
        <f t="shared" si="374"/>
        <v>0</v>
      </c>
      <c r="DR32" s="32">
        <f t="shared" si="374"/>
        <v>0</v>
      </c>
      <c r="DS32" s="32">
        <f t="shared" si="374"/>
        <v>0</v>
      </c>
      <c r="DT32" s="32">
        <f t="shared" si="374"/>
        <v>0</v>
      </c>
      <c r="DU32" s="32">
        <f t="shared" si="374"/>
        <v>0</v>
      </c>
      <c r="DV32" s="32">
        <f t="shared" si="374"/>
        <v>0</v>
      </c>
      <c r="DW32" s="32">
        <f t="shared" si="374"/>
        <v>0</v>
      </c>
      <c r="DX32" s="32">
        <f t="shared" si="374"/>
        <v>0</v>
      </c>
      <c r="DY32" s="32">
        <f t="shared" si="374"/>
        <v>0</v>
      </c>
      <c r="DZ32" s="32">
        <f t="shared" si="374"/>
        <v>0</v>
      </c>
      <c r="EA32" s="32">
        <f t="shared" si="374"/>
        <v>0</v>
      </c>
      <c r="EB32" s="32">
        <f t="shared" si="374"/>
        <v>0</v>
      </c>
      <c r="EC32" s="32">
        <f t="shared" ref="EC32:GJ32" si="375" xml:space="preserve"> EC$29</f>
        <v>0</v>
      </c>
      <c r="ED32" s="32">
        <f t="shared" si="375"/>
        <v>0</v>
      </c>
      <c r="EE32" s="32">
        <f t="shared" si="375"/>
        <v>0</v>
      </c>
      <c r="EF32" s="32">
        <f t="shared" si="375"/>
        <v>0</v>
      </c>
      <c r="EG32" s="32">
        <f t="shared" si="375"/>
        <v>0</v>
      </c>
      <c r="EH32" s="32">
        <f t="shared" si="375"/>
        <v>0</v>
      </c>
      <c r="EI32" s="32">
        <f t="shared" si="375"/>
        <v>0</v>
      </c>
      <c r="EJ32" s="32">
        <f t="shared" si="375"/>
        <v>0</v>
      </c>
      <c r="EK32" s="32">
        <f t="shared" si="375"/>
        <v>0</v>
      </c>
      <c r="EL32" s="32">
        <f t="shared" si="375"/>
        <v>0</v>
      </c>
      <c r="EM32" s="32">
        <f t="shared" si="375"/>
        <v>0</v>
      </c>
      <c r="EN32" s="32">
        <f t="shared" si="375"/>
        <v>0</v>
      </c>
      <c r="EO32" s="32">
        <f t="shared" si="375"/>
        <v>0</v>
      </c>
      <c r="EP32" s="32">
        <f t="shared" si="375"/>
        <v>0</v>
      </c>
      <c r="EQ32" s="32">
        <f t="shared" si="375"/>
        <v>0</v>
      </c>
      <c r="ER32" s="32">
        <f t="shared" si="375"/>
        <v>0</v>
      </c>
      <c r="ES32" s="32">
        <f t="shared" si="375"/>
        <v>0</v>
      </c>
      <c r="ET32" s="32">
        <f t="shared" si="375"/>
        <v>0</v>
      </c>
      <c r="EU32" s="32">
        <f t="shared" si="375"/>
        <v>0</v>
      </c>
      <c r="EV32" s="32">
        <f t="shared" si="375"/>
        <v>0</v>
      </c>
      <c r="EW32" s="32">
        <f t="shared" si="375"/>
        <v>0</v>
      </c>
      <c r="EX32" s="32">
        <f t="shared" si="375"/>
        <v>0</v>
      </c>
      <c r="EY32" s="32">
        <f t="shared" si="375"/>
        <v>0</v>
      </c>
      <c r="EZ32" s="32">
        <f t="shared" si="375"/>
        <v>0</v>
      </c>
      <c r="FA32" s="32">
        <f t="shared" si="375"/>
        <v>0</v>
      </c>
      <c r="FB32" s="32">
        <f t="shared" si="375"/>
        <v>0</v>
      </c>
      <c r="FC32" s="32">
        <f t="shared" si="375"/>
        <v>0</v>
      </c>
      <c r="FD32" s="32">
        <f t="shared" si="375"/>
        <v>0</v>
      </c>
      <c r="FE32" s="32">
        <f t="shared" si="375"/>
        <v>0</v>
      </c>
      <c r="FF32" s="32">
        <f t="shared" si="375"/>
        <v>0</v>
      </c>
      <c r="FG32" s="32">
        <f t="shared" si="375"/>
        <v>0</v>
      </c>
      <c r="FH32" s="32">
        <f t="shared" si="375"/>
        <v>0</v>
      </c>
      <c r="FI32" s="32">
        <f t="shared" si="375"/>
        <v>0</v>
      </c>
      <c r="FJ32" s="32">
        <f t="shared" si="375"/>
        <v>0</v>
      </c>
      <c r="FK32" s="32">
        <f t="shared" si="375"/>
        <v>0</v>
      </c>
      <c r="FL32" s="32">
        <f t="shared" si="375"/>
        <v>0</v>
      </c>
      <c r="FM32" s="32">
        <f t="shared" si="375"/>
        <v>0</v>
      </c>
      <c r="FN32" s="32">
        <f t="shared" si="375"/>
        <v>0</v>
      </c>
      <c r="FO32" s="32">
        <f t="shared" si="375"/>
        <v>0</v>
      </c>
      <c r="FP32" s="32">
        <f t="shared" si="375"/>
        <v>0</v>
      </c>
      <c r="FQ32" s="32">
        <f t="shared" si="375"/>
        <v>0</v>
      </c>
      <c r="FR32" s="32">
        <f t="shared" si="375"/>
        <v>0</v>
      </c>
      <c r="FS32" s="32">
        <f t="shared" si="375"/>
        <v>0</v>
      </c>
      <c r="FT32" s="32">
        <f t="shared" si="375"/>
        <v>0</v>
      </c>
      <c r="FU32" s="32">
        <f t="shared" si="375"/>
        <v>0</v>
      </c>
      <c r="FV32" s="32">
        <f t="shared" si="375"/>
        <v>0</v>
      </c>
      <c r="FW32" s="32">
        <f t="shared" si="375"/>
        <v>0</v>
      </c>
      <c r="FX32" s="32">
        <f t="shared" si="375"/>
        <v>0</v>
      </c>
      <c r="FY32" s="32">
        <f t="shared" si="375"/>
        <v>0</v>
      </c>
      <c r="FZ32" s="32">
        <f t="shared" si="375"/>
        <v>0</v>
      </c>
      <c r="GA32" s="32">
        <f t="shared" si="375"/>
        <v>0</v>
      </c>
      <c r="GB32" s="32">
        <f t="shared" si="375"/>
        <v>0</v>
      </c>
      <c r="GC32" s="32">
        <f t="shared" si="375"/>
        <v>0</v>
      </c>
      <c r="GD32" s="32">
        <f t="shared" si="375"/>
        <v>0</v>
      </c>
      <c r="GE32" s="32">
        <f t="shared" si="375"/>
        <v>0</v>
      </c>
      <c r="GF32" s="32">
        <f t="shared" si="375"/>
        <v>0</v>
      </c>
      <c r="GG32" s="32">
        <f t="shared" si="375"/>
        <v>0</v>
      </c>
      <c r="GH32" s="32">
        <f t="shared" si="375"/>
        <v>0</v>
      </c>
      <c r="GI32" s="32">
        <f t="shared" si="375"/>
        <v>0</v>
      </c>
      <c r="GJ32" s="32">
        <f t="shared" si="375"/>
        <v>0</v>
      </c>
    </row>
    <row r="33" spans="1:192" s="193" customFormat="1" x14ac:dyDescent="0.25">
      <c r="A33" s="406"/>
      <c r="B33" s="406"/>
      <c r="C33" s="593"/>
      <c r="D33" s="594"/>
      <c r="E33" s="193" t="s">
        <v>473</v>
      </c>
      <c r="F33" s="236">
        <f xml:space="preserve"> SUM(J32:GJ32) * F31</f>
        <v>11772.218053613331</v>
      </c>
      <c r="G33" s="193" t="str">
        <f xml:space="preserve"> SMU</f>
        <v>$ 000s</v>
      </c>
    </row>
    <row r="34" spans="1:192" x14ac:dyDescent="0.25">
      <c r="A34" s="80"/>
      <c r="B34" s="80"/>
      <c r="C34" s="588"/>
      <c r="D34" s="6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2"/>
      <c r="DZ34" s="32"/>
      <c r="EA34" s="32"/>
      <c r="EB34" s="32"/>
      <c r="EC34" s="32"/>
      <c r="ED34" s="32"/>
      <c r="EE34" s="32"/>
      <c r="EF34" s="32"/>
      <c r="EG34" s="32"/>
      <c r="EH34" s="32"/>
      <c r="EI34" s="32"/>
      <c r="EJ34" s="32"/>
      <c r="EK34" s="32"/>
      <c r="EL34" s="32"/>
      <c r="EM34" s="32"/>
      <c r="EN34" s="32"/>
      <c r="EO34" s="32"/>
      <c r="EP34" s="32"/>
      <c r="EQ34" s="32"/>
      <c r="ER34" s="32"/>
      <c r="ES34" s="32"/>
      <c r="ET34" s="32"/>
      <c r="EU34" s="32"/>
      <c r="EV34" s="32"/>
      <c r="EW34" s="32"/>
      <c r="EX34" s="32"/>
      <c r="EY34" s="32"/>
      <c r="EZ34" s="32"/>
      <c r="FA34" s="32"/>
      <c r="FB34" s="32"/>
      <c r="FC34" s="32"/>
      <c r="FD34" s="32"/>
      <c r="FE34" s="32"/>
      <c r="FF34" s="32"/>
      <c r="FG34" s="32"/>
      <c r="FH34" s="32"/>
      <c r="FI34" s="32"/>
      <c r="FJ34" s="32"/>
      <c r="FK34" s="32"/>
      <c r="FL34" s="32"/>
      <c r="FM34" s="32"/>
      <c r="FN34" s="32"/>
      <c r="FO34" s="32"/>
      <c r="FP34" s="32"/>
      <c r="FQ34" s="32"/>
      <c r="FR34" s="32"/>
      <c r="FS34" s="32"/>
      <c r="FT34" s="32"/>
      <c r="FU34" s="32"/>
      <c r="FV34" s="32"/>
      <c r="FW34" s="32"/>
      <c r="FX34" s="32"/>
      <c r="FY34" s="32"/>
      <c r="FZ34" s="32"/>
      <c r="GA34" s="32"/>
      <c r="GB34" s="32"/>
      <c r="GC34" s="32"/>
      <c r="GD34" s="32"/>
      <c r="GE34" s="32"/>
      <c r="GF34" s="32"/>
      <c r="GG34" s="32"/>
      <c r="GH34" s="32"/>
      <c r="GI34" s="32"/>
      <c r="GJ34" s="32"/>
    </row>
    <row r="35" spans="1:192" x14ac:dyDescent="0.25">
      <c r="A35" s="80"/>
      <c r="B35" s="80"/>
      <c r="C35" s="588"/>
      <c r="D35" s="61"/>
      <c r="E35" s="32" t="str">
        <f t="shared" ref="E35:BP35" si="376" xml:space="preserve"> E$25</f>
        <v>DSRA target balance</v>
      </c>
      <c r="F35" s="32">
        <f t="shared" si="376"/>
        <v>0</v>
      </c>
      <c r="G35" s="32" t="str">
        <f t="shared" si="376"/>
        <v>$ 000s</v>
      </c>
      <c r="H35" s="32">
        <f t="shared" si="376"/>
        <v>0</v>
      </c>
      <c r="I35" s="32">
        <f t="shared" si="376"/>
        <v>0</v>
      </c>
      <c r="J35" s="32">
        <f t="shared" si="376"/>
        <v>0</v>
      </c>
      <c r="K35" s="32">
        <f t="shared" si="376"/>
        <v>0</v>
      </c>
      <c r="L35" s="32">
        <f t="shared" si="376"/>
        <v>0</v>
      </c>
      <c r="M35" s="32">
        <f t="shared" si="376"/>
        <v>0</v>
      </c>
      <c r="N35" s="32">
        <f t="shared" si="376"/>
        <v>0</v>
      </c>
      <c r="O35" s="32">
        <f t="shared" si="376"/>
        <v>0</v>
      </c>
      <c r="P35" s="32">
        <f t="shared" si="376"/>
        <v>0</v>
      </c>
      <c r="Q35" s="32">
        <f t="shared" si="376"/>
        <v>11772.218053613331</v>
      </c>
      <c r="R35" s="32">
        <f t="shared" si="376"/>
        <v>11726.171088281375</v>
      </c>
      <c r="S35" s="32">
        <f t="shared" si="376"/>
        <v>11675.389110928336</v>
      </c>
      <c r="T35" s="32">
        <f t="shared" si="376"/>
        <v>11624.493927579222</v>
      </c>
      <c r="U35" s="32">
        <f t="shared" si="376"/>
        <v>11573.03328335414</v>
      </c>
      <c r="V35" s="32">
        <f t="shared" si="376"/>
        <v>11529.289728153341</v>
      </c>
      <c r="W35" s="32">
        <f t="shared" si="376"/>
        <v>11469.300725675148</v>
      </c>
      <c r="X35" s="32">
        <f t="shared" si="376"/>
        <v>11409.110193130669</v>
      </c>
      <c r="Y35" s="32">
        <f t="shared" si="376"/>
        <v>11363.98050851219</v>
      </c>
      <c r="Z35" s="32">
        <f t="shared" si="376"/>
        <v>11310.963635736676</v>
      </c>
      <c r="AA35" s="32">
        <f t="shared" si="376"/>
        <v>11257.378292676698</v>
      </c>
      <c r="AB35" s="32">
        <f t="shared" si="376"/>
        <v>11203.658536224491</v>
      </c>
      <c r="AC35" s="32">
        <f t="shared" si="376"/>
        <v>11149.335776622114</v>
      </c>
      <c r="AD35" s="32">
        <f t="shared" si="376"/>
        <v>11102.414570011635</v>
      </c>
      <c r="AE35" s="32">
        <f t="shared" si="376"/>
        <v>11039.797460310123</v>
      </c>
      <c r="AF35" s="32">
        <f t="shared" si="376"/>
        <v>10976.950374548902</v>
      </c>
      <c r="AG35" s="32">
        <f t="shared" si="376"/>
        <v>10928.535025592799</v>
      </c>
      <c r="AH35" s="32">
        <f t="shared" si="376"/>
        <v>10872.510349637672</v>
      </c>
      <c r="AI35" s="32">
        <f t="shared" si="376"/>
        <v>10815.879358474273</v>
      </c>
      <c r="AJ35" s="32">
        <f t="shared" si="376"/>
        <v>10759.091091584156</v>
      </c>
      <c r="AK35" s="32">
        <f t="shared" si="376"/>
        <v>10701.659109912049</v>
      </c>
      <c r="AL35" s="32">
        <f t="shared" si="376"/>
        <v>10651.294695423305</v>
      </c>
      <c r="AM35" s="32">
        <f t="shared" si="376"/>
        <v>10585.814212537724</v>
      </c>
      <c r="AN35" s="32">
        <f t="shared" si="376"/>
        <v>10520.073055165585</v>
      </c>
      <c r="AO35" s="32">
        <f t="shared" si="376"/>
        <v>10468.097524932225</v>
      </c>
      <c r="AP35" s="32">
        <f t="shared" si="376"/>
        <v>10408.806059004179</v>
      </c>
      <c r="AQ35" s="32">
        <f t="shared" si="376"/>
        <v>10348.867239053649</v>
      </c>
      <c r="AR35" s="32">
        <f t="shared" si="376"/>
        <v>10288.746488834182</v>
      </c>
      <c r="AS35" s="32">
        <f t="shared" si="376"/>
        <v>10227.937881976981</v>
      </c>
      <c r="AT35" s="32">
        <f t="shared" si="376"/>
        <v>10173.842824449421</v>
      </c>
      <c r="AU35" s="32">
        <f t="shared" si="376"/>
        <v>10105.2444421537</v>
      </c>
      <c r="AV35" s="32">
        <f t="shared" si="376"/>
        <v>10036.35224795684</v>
      </c>
      <c r="AW35" s="32">
        <f t="shared" si="376"/>
        <v>4981.4522714364975</v>
      </c>
      <c r="AX35" s="32">
        <f t="shared" si="376"/>
        <v>1.2167870656614672E-12</v>
      </c>
      <c r="AY35" s="32">
        <f t="shared" si="376"/>
        <v>0</v>
      </c>
      <c r="AZ35" s="32">
        <f t="shared" si="376"/>
        <v>0</v>
      </c>
      <c r="BA35" s="32">
        <f t="shared" si="376"/>
        <v>0</v>
      </c>
      <c r="BB35" s="32">
        <f t="shared" si="376"/>
        <v>0</v>
      </c>
      <c r="BC35" s="32">
        <f t="shared" si="376"/>
        <v>0</v>
      </c>
      <c r="BD35" s="32">
        <f t="shared" si="376"/>
        <v>0</v>
      </c>
      <c r="BE35" s="32">
        <f t="shared" si="376"/>
        <v>0</v>
      </c>
      <c r="BF35" s="32">
        <f t="shared" si="376"/>
        <v>0</v>
      </c>
      <c r="BG35" s="32">
        <f t="shared" si="376"/>
        <v>0</v>
      </c>
      <c r="BH35" s="32">
        <f t="shared" si="376"/>
        <v>0</v>
      </c>
      <c r="BI35" s="32">
        <f t="shared" si="376"/>
        <v>0</v>
      </c>
      <c r="BJ35" s="32">
        <f t="shared" si="376"/>
        <v>0</v>
      </c>
      <c r="BK35" s="32">
        <f t="shared" si="376"/>
        <v>0</v>
      </c>
      <c r="BL35" s="32">
        <f t="shared" si="376"/>
        <v>0</v>
      </c>
      <c r="BM35" s="32">
        <f t="shared" si="376"/>
        <v>0</v>
      </c>
      <c r="BN35" s="32">
        <f t="shared" si="376"/>
        <v>0</v>
      </c>
      <c r="BO35" s="32">
        <f t="shared" si="376"/>
        <v>0</v>
      </c>
      <c r="BP35" s="32">
        <f t="shared" si="376"/>
        <v>0</v>
      </c>
      <c r="BQ35" s="32">
        <f t="shared" ref="BQ35:EB35" si="377" xml:space="preserve"> BQ$25</f>
        <v>0</v>
      </c>
      <c r="BR35" s="32">
        <f t="shared" si="377"/>
        <v>0</v>
      </c>
      <c r="BS35" s="32">
        <f t="shared" si="377"/>
        <v>0</v>
      </c>
      <c r="BT35" s="32">
        <f t="shared" si="377"/>
        <v>0</v>
      </c>
      <c r="BU35" s="32">
        <f t="shared" si="377"/>
        <v>0</v>
      </c>
      <c r="BV35" s="32">
        <f t="shared" si="377"/>
        <v>0</v>
      </c>
      <c r="BW35" s="32">
        <f t="shared" si="377"/>
        <v>0</v>
      </c>
      <c r="BX35" s="32">
        <f t="shared" si="377"/>
        <v>0</v>
      </c>
      <c r="BY35" s="32">
        <f t="shared" si="377"/>
        <v>0</v>
      </c>
      <c r="BZ35" s="32">
        <f t="shared" si="377"/>
        <v>0</v>
      </c>
      <c r="CA35" s="32">
        <f t="shared" si="377"/>
        <v>0</v>
      </c>
      <c r="CB35" s="32">
        <f t="shared" si="377"/>
        <v>0</v>
      </c>
      <c r="CC35" s="32">
        <f t="shared" si="377"/>
        <v>0</v>
      </c>
      <c r="CD35" s="32">
        <f t="shared" si="377"/>
        <v>0</v>
      </c>
      <c r="CE35" s="32">
        <f t="shared" si="377"/>
        <v>0</v>
      </c>
      <c r="CF35" s="32">
        <f t="shared" si="377"/>
        <v>0</v>
      </c>
      <c r="CG35" s="32">
        <f t="shared" si="377"/>
        <v>0</v>
      </c>
      <c r="CH35" s="32">
        <f t="shared" si="377"/>
        <v>0</v>
      </c>
      <c r="CI35" s="32">
        <f t="shared" si="377"/>
        <v>0</v>
      </c>
      <c r="CJ35" s="32">
        <f t="shared" si="377"/>
        <v>0</v>
      </c>
      <c r="CK35" s="32">
        <f t="shared" si="377"/>
        <v>0</v>
      </c>
      <c r="CL35" s="32">
        <f t="shared" si="377"/>
        <v>0</v>
      </c>
      <c r="CM35" s="32">
        <f t="shared" si="377"/>
        <v>0</v>
      </c>
      <c r="CN35" s="32">
        <f t="shared" si="377"/>
        <v>0</v>
      </c>
      <c r="CO35" s="32">
        <f t="shared" si="377"/>
        <v>0</v>
      </c>
      <c r="CP35" s="32">
        <f t="shared" si="377"/>
        <v>0</v>
      </c>
      <c r="CQ35" s="32">
        <f t="shared" si="377"/>
        <v>0</v>
      </c>
      <c r="CR35" s="32">
        <f t="shared" si="377"/>
        <v>0</v>
      </c>
      <c r="CS35" s="32">
        <f t="shared" si="377"/>
        <v>0</v>
      </c>
      <c r="CT35" s="32">
        <f t="shared" si="377"/>
        <v>0</v>
      </c>
      <c r="CU35" s="32">
        <f t="shared" si="377"/>
        <v>0</v>
      </c>
      <c r="CV35" s="32">
        <f t="shared" si="377"/>
        <v>0</v>
      </c>
      <c r="CW35" s="32">
        <f t="shared" si="377"/>
        <v>0</v>
      </c>
      <c r="CX35" s="32">
        <f t="shared" si="377"/>
        <v>0</v>
      </c>
      <c r="CY35" s="32">
        <f t="shared" si="377"/>
        <v>0</v>
      </c>
      <c r="CZ35" s="32">
        <f t="shared" si="377"/>
        <v>0</v>
      </c>
      <c r="DA35" s="32">
        <f t="shared" si="377"/>
        <v>0</v>
      </c>
      <c r="DB35" s="32">
        <f t="shared" si="377"/>
        <v>0</v>
      </c>
      <c r="DC35" s="32">
        <f t="shared" si="377"/>
        <v>0</v>
      </c>
      <c r="DD35" s="32">
        <f t="shared" si="377"/>
        <v>0</v>
      </c>
      <c r="DE35" s="32">
        <f t="shared" si="377"/>
        <v>0</v>
      </c>
      <c r="DF35" s="32">
        <f t="shared" si="377"/>
        <v>0</v>
      </c>
      <c r="DG35" s="32">
        <f t="shared" si="377"/>
        <v>0</v>
      </c>
      <c r="DH35" s="32">
        <f t="shared" si="377"/>
        <v>0</v>
      </c>
      <c r="DI35" s="32">
        <f t="shared" si="377"/>
        <v>0</v>
      </c>
      <c r="DJ35" s="32">
        <f t="shared" si="377"/>
        <v>0</v>
      </c>
      <c r="DK35" s="32">
        <f t="shared" si="377"/>
        <v>0</v>
      </c>
      <c r="DL35" s="32">
        <f t="shared" si="377"/>
        <v>0</v>
      </c>
      <c r="DM35" s="32">
        <f t="shared" si="377"/>
        <v>0</v>
      </c>
      <c r="DN35" s="32">
        <f t="shared" si="377"/>
        <v>0</v>
      </c>
      <c r="DO35" s="32">
        <f t="shared" si="377"/>
        <v>0</v>
      </c>
      <c r="DP35" s="32">
        <f t="shared" si="377"/>
        <v>0</v>
      </c>
      <c r="DQ35" s="32">
        <f t="shared" si="377"/>
        <v>0</v>
      </c>
      <c r="DR35" s="32">
        <f t="shared" si="377"/>
        <v>0</v>
      </c>
      <c r="DS35" s="32">
        <f t="shared" si="377"/>
        <v>0</v>
      </c>
      <c r="DT35" s="32">
        <f t="shared" si="377"/>
        <v>0</v>
      </c>
      <c r="DU35" s="32">
        <f t="shared" si="377"/>
        <v>0</v>
      </c>
      <c r="DV35" s="32">
        <f t="shared" si="377"/>
        <v>0</v>
      </c>
      <c r="DW35" s="32">
        <f t="shared" si="377"/>
        <v>0</v>
      </c>
      <c r="DX35" s="32">
        <f t="shared" si="377"/>
        <v>0</v>
      </c>
      <c r="DY35" s="32">
        <f t="shared" si="377"/>
        <v>0</v>
      </c>
      <c r="DZ35" s="32">
        <f t="shared" si="377"/>
        <v>0</v>
      </c>
      <c r="EA35" s="32">
        <f t="shared" si="377"/>
        <v>0</v>
      </c>
      <c r="EB35" s="32">
        <f t="shared" si="377"/>
        <v>0</v>
      </c>
      <c r="EC35" s="32">
        <f t="shared" ref="EC35:GJ35" si="378" xml:space="preserve"> EC$25</f>
        <v>0</v>
      </c>
      <c r="ED35" s="32">
        <f t="shared" si="378"/>
        <v>0</v>
      </c>
      <c r="EE35" s="32">
        <f t="shared" si="378"/>
        <v>0</v>
      </c>
      <c r="EF35" s="32">
        <f t="shared" si="378"/>
        <v>0</v>
      </c>
      <c r="EG35" s="32">
        <f t="shared" si="378"/>
        <v>0</v>
      </c>
      <c r="EH35" s="32">
        <f t="shared" si="378"/>
        <v>0</v>
      </c>
      <c r="EI35" s="32">
        <f t="shared" si="378"/>
        <v>0</v>
      </c>
      <c r="EJ35" s="32">
        <f t="shared" si="378"/>
        <v>0</v>
      </c>
      <c r="EK35" s="32">
        <f t="shared" si="378"/>
        <v>0</v>
      </c>
      <c r="EL35" s="32">
        <f t="shared" si="378"/>
        <v>0</v>
      </c>
      <c r="EM35" s="32">
        <f t="shared" si="378"/>
        <v>0</v>
      </c>
      <c r="EN35" s="32">
        <f t="shared" si="378"/>
        <v>0</v>
      </c>
      <c r="EO35" s="32">
        <f t="shared" si="378"/>
        <v>0</v>
      </c>
      <c r="EP35" s="32">
        <f t="shared" si="378"/>
        <v>0</v>
      </c>
      <c r="EQ35" s="32">
        <f t="shared" si="378"/>
        <v>0</v>
      </c>
      <c r="ER35" s="32">
        <f t="shared" si="378"/>
        <v>0</v>
      </c>
      <c r="ES35" s="32">
        <f t="shared" si="378"/>
        <v>0</v>
      </c>
      <c r="ET35" s="32">
        <f t="shared" si="378"/>
        <v>0</v>
      </c>
      <c r="EU35" s="32">
        <f t="shared" si="378"/>
        <v>0</v>
      </c>
      <c r="EV35" s="32">
        <f t="shared" si="378"/>
        <v>0</v>
      </c>
      <c r="EW35" s="32">
        <f t="shared" si="378"/>
        <v>0</v>
      </c>
      <c r="EX35" s="32">
        <f t="shared" si="378"/>
        <v>0</v>
      </c>
      <c r="EY35" s="32">
        <f t="shared" si="378"/>
        <v>0</v>
      </c>
      <c r="EZ35" s="32">
        <f t="shared" si="378"/>
        <v>0</v>
      </c>
      <c r="FA35" s="32">
        <f t="shared" si="378"/>
        <v>0</v>
      </c>
      <c r="FB35" s="32">
        <f t="shared" si="378"/>
        <v>0</v>
      </c>
      <c r="FC35" s="32">
        <f t="shared" si="378"/>
        <v>0</v>
      </c>
      <c r="FD35" s="32">
        <f t="shared" si="378"/>
        <v>0</v>
      </c>
      <c r="FE35" s="32">
        <f t="shared" si="378"/>
        <v>0</v>
      </c>
      <c r="FF35" s="32">
        <f t="shared" si="378"/>
        <v>0</v>
      </c>
      <c r="FG35" s="32">
        <f t="shared" si="378"/>
        <v>0</v>
      </c>
      <c r="FH35" s="32">
        <f t="shared" si="378"/>
        <v>0</v>
      </c>
      <c r="FI35" s="32">
        <f t="shared" si="378"/>
        <v>0</v>
      </c>
      <c r="FJ35" s="32">
        <f t="shared" si="378"/>
        <v>0</v>
      </c>
      <c r="FK35" s="32">
        <f t="shared" si="378"/>
        <v>0</v>
      </c>
      <c r="FL35" s="32">
        <f t="shared" si="378"/>
        <v>0</v>
      </c>
      <c r="FM35" s="32">
        <f t="shared" si="378"/>
        <v>0</v>
      </c>
      <c r="FN35" s="32">
        <f t="shared" si="378"/>
        <v>0</v>
      </c>
      <c r="FO35" s="32">
        <f t="shared" si="378"/>
        <v>0</v>
      </c>
      <c r="FP35" s="32">
        <f t="shared" si="378"/>
        <v>0</v>
      </c>
      <c r="FQ35" s="32">
        <f t="shared" si="378"/>
        <v>0</v>
      </c>
      <c r="FR35" s="32">
        <f t="shared" si="378"/>
        <v>0</v>
      </c>
      <c r="FS35" s="32">
        <f t="shared" si="378"/>
        <v>0</v>
      </c>
      <c r="FT35" s="32">
        <f t="shared" si="378"/>
        <v>0</v>
      </c>
      <c r="FU35" s="32">
        <f t="shared" si="378"/>
        <v>0</v>
      </c>
      <c r="FV35" s="32">
        <f t="shared" si="378"/>
        <v>0</v>
      </c>
      <c r="FW35" s="32">
        <f t="shared" si="378"/>
        <v>0</v>
      </c>
      <c r="FX35" s="32">
        <f t="shared" si="378"/>
        <v>0</v>
      </c>
      <c r="FY35" s="32">
        <f t="shared" si="378"/>
        <v>0</v>
      </c>
      <c r="FZ35" s="32">
        <f t="shared" si="378"/>
        <v>0</v>
      </c>
      <c r="GA35" s="32">
        <f t="shared" si="378"/>
        <v>0</v>
      </c>
      <c r="GB35" s="32">
        <f t="shared" si="378"/>
        <v>0</v>
      </c>
      <c r="GC35" s="32">
        <f t="shared" si="378"/>
        <v>0</v>
      </c>
      <c r="GD35" s="32">
        <f t="shared" si="378"/>
        <v>0</v>
      </c>
      <c r="GE35" s="32">
        <f t="shared" si="378"/>
        <v>0</v>
      </c>
      <c r="GF35" s="32">
        <f t="shared" si="378"/>
        <v>0</v>
      </c>
      <c r="GG35" s="32">
        <f t="shared" si="378"/>
        <v>0</v>
      </c>
      <c r="GH35" s="32">
        <f t="shared" si="378"/>
        <v>0</v>
      </c>
      <c r="GI35" s="32">
        <f t="shared" si="378"/>
        <v>0</v>
      </c>
      <c r="GJ35" s="32">
        <f t="shared" si="378"/>
        <v>0</v>
      </c>
    </row>
    <row r="36" spans="1:192" x14ac:dyDescent="0.25">
      <c r="A36" s="80"/>
      <c r="B36" s="80"/>
      <c r="C36" s="588"/>
      <c r="D36" s="61"/>
      <c r="E36" s="32" t="str">
        <f xml:space="preserve"> E$78</f>
        <v>DSRA balance BEG</v>
      </c>
      <c r="F36" s="32">
        <f t="shared" ref="F36:BQ36" si="379" xml:space="preserve"> F$78</f>
        <v>0</v>
      </c>
      <c r="G36" s="32" t="str">
        <f t="shared" si="379"/>
        <v>$ 000s</v>
      </c>
      <c r="H36" s="32">
        <f t="shared" si="379"/>
        <v>0</v>
      </c>
      <c r="I36" s="32">
        <f t="shared" si="379"/>
        <v>0</v>
      </c>
      <c r="J36" s="32">
        <f t="shared" si="379"/>
        <v>0</v>
      </c>
      <c r="K36" s="32">
        <f t="shared" si="379"/>
        <v>0</v>
      </c>
      <c r="L36" s="32">
        <f t="shared" si="379"/>
        <v>0</v>
      </c>
      <c r="M36" s="32">
        <f t="shared" si="379"/>
        <v>0</v>
      </c>
      <c r="N36" s="32">
        <f t="shared" si="379"/>
        <v>0</v>
      </c>
      <c r="O36" s="32">
        <f t="shared" si="379"/>
        <v>0</v>
      </c>
      <c r="P36" s="32">
        <f t="shared" si="379"/>
        <v>0</v>
      </c>
      <c r="Q36" s="32">
        <f t="shared" si="379"/>
        <v>11772.218053613331</v>
      </c>
      <c r="R36" s="32">
        <f t="shared" si="379"/>
        <v>11772.218053613331</v>
      </c>
      <c r="S36" s="32">
        <f t="shared" si="379"/>
        <v>11726.171088281375</v>
      </c>
      <c r="T36" s="32">
        <f t="shared" si="379"/>
        <v>11675.389110928336</v>
      </c>
      <c r="U36" s="32">
        <f t="shared" si="379"/>
        <v>11624.493927579222</v>
      </c>
      <c r="V36" s="32">
        <f t="shared" si="379"/>
        <v>11573.03328335414</v>
      </c>
      <c r="W36" s="32">
        <f t="shared" si="379"/>
        <v>11529.289728153341</v>
      </c>
      <c r="X36" s="32">
        <f t="shared" si="379"/>
        <v>11469.300725675148</v>
      </c>
      <c r="Y36" s="32">
        <f t="shared" si="379"/>
        <v>11409.110193130669</v>
      </c>
      <c r="Z36" s="32">
        <f t="shared" si="379"/>
        <v>11363.98050851219</v>
      </c>
      <c r="AA36" s="32">
        <f t="shared" si="379"/>
        <v>11310.963635736676</v>
      </c>
      <c r="AB36" s="32">
        <f t="shared" si="379"/>
        <v>11257.378292676698</v>
      </c>
      <c r="AC36" s="32">
        <f t="shared" si="379"/>
        <v>11203.658536224491</v>
      </c>
      <c r="AD36" s="32">
        <f t="shared" si="379"/>
        <v>11149.335776622114</v>
      </c>
      <c r="AE36" s="32">
        <f t="shared" si="379"/>
        <v>11102.414570011635</v>
      </c>
      <c r="AF36" s="32">
        <f t="shared" si="379"/>
        <v>11039.797460310123</v>
      </c>
      <c r="AG36" s="32">
        <f t="shared" si="379"/>
        <v>10976.950374548902</v>
      </c>
      <c r="AH36" s="32">
        <f t="shared" si="379"/>
        <v>10928.535025592799</v>
      </c>
      <c r="AI36" s="32">
        <f t="shared" si="379"/>
        <v>10872.510349637672</v>
      </c>
      <c r="AJ36" s="32">
        <f t="shared" si="379"/>
        <v>10815.879358474273</v>
      </c>
      <c r="AK36" s="32">
        <f t="shared" si="379"/>
        <v>10759.091091584156</v>
      </c>
      <c r="AL36" s="32">
        <f t="shared" si="379"/>
        <v>10701.659109912049</v>
      </c>
      <c r="AM36" s="32">
        <f t="shared" si="379"/>
        <v>10651.294695423305</v>
      </c>
      <c r="AN36" s="32">
        <f t="shared" si="379"/>
        <v>10585.814212537724</v>
      </c>
      <c r="AO36" s="32">
        <f t="shared" si="379"/>
        <v>10520.073055165585</v>
      </c>
      <c r="AP36" s="32">
        <f t="shared" si="379"/>
        <v>10468.097524932225</v>
      </c>
      <c r="AQ36" s="32">
        <f t="shared" si="379"/>
        <v>10408.806059004179</v>
      </c>
      <c r="AR36" s="32">
        <f t="shared" si="379"/>
        <v>10348.867239053649</v>
      </c>
      <c r="AS36" s="32">
        <f t="shared" si="379"/>
        <v>10288.746488834182</v>
      </c>
      <c r="AT36" s="32">
        <f t="shared" si="379"/>
        <v>10227.937881976981</v>
      </c>
      <c r="AU36" s="32">
        <f t="shared" si="379"/>
        <v>10173.842824449421</v>
      </c>
      <c r="AV36" s="32">
        <f t="shared" si="379"/>
        <v>10105.2444421537</v>
      </c>
      <c r="AW36" s="32">
        <f t="shared" si="379"/>
        <v>10036.35224795684</v>
      </c>
      <c r="AX36" s="32">
        <f t="shared" si="379"/>
        <v>4981.4522714364975</v>
      </c>
      <c r="AY36" s="32">
        <f t="shared" si="379"/>
        <v>9.0949470177292824E-13</v>
      </c>
      <c r="AZ36" s="32">
        <f t="shared" si="379"/>
        <v>0</v>
      </c>
      <c r="BA36" s="32">
        <f t="shared" si="379"/>
        <v>0</v>
      </c>
      <c r="BB36" s="32">
        <f t="shared" si="379"/>
        <v>0</v>
      </c>
      <c r="BC36" s="32">
        <f t="shared" si="379"/>
        <v>0</v>
      </c>
      <c r="BD36" s="32">
        <f t="shared" si="379"/>
        <v>0</v>
      </c>
      <c r="BE36" s="32">
        <f t="shared" si="379"/>
        <v>0</v>
      </c>
      <c r="BF36" s="32">
        <f t="shared" si="379"/>
        <v>0</v>
      </c>
      <c r="BG36" s="32">
        <f t="shared" si="379"/>
        <v>0</v>
      </c>
      <c r="BH36" s="32">
        <f t="shared" si="379"/>
        <v>0</v>
      </c>
      <c r="BI36" s="32">
        <f t="shared" si="379"/>
        <v>0</v>
      </c>
      <c r="BJ36" s="32">
        <f t="shared" si="379"/>
        <v>0</v>
      </c>
      <c r="BK36" s="32">
        <f t="shared" si="379"/>
        <v>0</v>
      </c>
      <c r="BL36" s="32">
        <f t="shared" si="379"/>
        <v>0</v>
      </c>
      <c r="BM36" s="32">
        <f t="shared" si="379"/>
        <v>0</v>
      </c>
      <c r="BN36" s="32">
        <f t="shared" si="379"/>
        <v>0</v>
      </c>
      <c r="BO36" s="32">
        <f t="shared" si="379"/>
        <v>0</v>
      </c>
      <c r="BP36" s="32">
        <f t="shared" si="379"/>
        <v>0</v>
      </c>
      <c r="BQ36" s="32">
        <f t="shared" si="379"/>
        <v>0</v>
      </c>
      <c r="BR36" s="32">
        <f t="shared" ref="BR36:EC36" si="380" xml:space="preserve"> BR$78</f>
        <v>0</v>
      </c>
      <c r="BS36" s="32">
        <f t="shared" si="380"/>
        <v>0</v>
      </c>
      <c r="BT36" s="32">
        <f t="shared" si="380"/>
        <v>0</v>
      </c>
      <c r="BU36" s="32">
        <f t="shared" si="380"/>
        <v>0</v>
      </c>
      <c r="BV36" s="32">
        <f t="shared" si="380"/>
        <v>0</v>
      </c>
      <c r="BW36" s="32">
        <f t="shared" si="380"/>
        <v>0</v>
      </c>
      <c r="BX36" s="32">
        <f t="shared" si="380"/>
        <v>0</v>
      </c>
      <c r="BY36" s="32">
        <f t="shared" si="380"/>
        <v>0</v>
      </c>
      <c r="BZ36" s="32">
        <f t="shared" si="380"/>
        <v>0</v>
      </c>
      <c r="CA36" s="32">
        <f t="shared" si="380"/>
        <v>0</v>
      </c>
      <c r="CB36" s="32">
        <f t="shared" si="380"/>
        <v>0</v>
      </c>
      <c r="CC36" s="32">
        <f t="shared" si="380"/>
        <v>0</v>
      </c>
      <c r="CD36" s="32">
        <f t="shared" si="380"/>
        <v>0</v>
      </c>
      <c r="CE36" s="32">
        <f t="shared" si="380"/>
        <v>0</v>
      </c>
      <c r="CF36" s="32">
        <f t="shared" si="380"/>
        <v>0</v>
      </c>
      <c r="CG36" s="32">
        <f t="shared" si="380"/>
        <v>0</v>
      </c>
      <c r="CH36" s="32">
        <f t="shared" si="380"/>
        <v>0</v>
      </c>
      <c r="CI36" s="32">
        <f t="shared" si="380"/>
        <v>0</v>
      </c>
      <c r="CJ36" s="32">
        <f t="shared" si="380"/>
        <v>0</v>
      </c>
      <c r="CK36" s="32">
        <f t="shared" si="380"/>
        <v>0</v>
      </c>
      <c r="CL36" s="32">
        <f t="shared" si="380"/>
        <v>0</v>
      </c>
      <c r="CM36" s="32">
        <f t="shared" si="380"/>
        <v>0</v>
      </c>
      <c r="CN36" s="32">
        <f t="shared" si="380"/>
        <v>0</v>
      </c>
      <c r="CO36" s="32">
        <f t="shared" si="380"/>
        <v>0</v>
      </c>
      <c r="CP36" s="32">
        <f t="shared" si="380"/>
        <v>0</v>
      </c>
      <c r="CQ36" s="32">
        <f t="shared" si="380"/>
        <v>0</v>
      </c>
      <c r="CR36" s="32">
        <f t="shared" si="380"/>
        <v>0</v>
      </c>
      <c r="CS36" s="32">
        <f t="shared" si="380"/>
        <v>0</v>
      </c>
      <c r="CT36" s="32">
        <f t="shared" si="380"/>
        <v>0</v>
      </c>
      <c r="CU36" s="32">
        <f t="shared" si="380"/>
        <v>0</v>
      </c>
      <c r="CV36" s="32">
        <f t="shared" si="380"/>
        <v>0</v>
      </c>
      <c r="CW36" s="32">
        <f t="shared" si="380"/>
        <v>0</v>
      </c>
      <c r="CX36" s="32">
        <f t="shared" si="380"/>
        <v>0</v>
      </c>
      <c r="CY36" s="32">
        <f t="shared" si="380"/>
        <v>0</v>
      </c>
      <c r="CZ36" s="32">
        <f t="shared" si="380"/>
        <v>0</v>
      </c>
      <c r="DA36" s="32">
        <f t="shared" si="380"/>
        <v>0</v>
      </c>
      <c r="DB36" s="32">
        <f t="shared" si="380"/>
        <v>0</v>
      </c>
      <c r="DC36" s="32">
        <f t="shared" si="380"/>
        <v>0</v>
      </c>
      <c r="DD36" s="32">
        <f t="shared" si="380"/>
        <v>0</v>
      </c>
      <c r="DE36" s="32">
        <f t="shared" si="380"/>
        <v>0</v>
      </c>
      <c r="DF36" s="32">
        <f t="shared" si="380"/>
        <v>0</v>
      </c>
      <c r="DG36" s="32">
        <f t="shared" si="380"/>
        <v>0</v>
      </c>
      <c r="DH36" s="32">
        <f t="shared" si="380"/>
        <v>0</v>
      </c>
      <c r="DI36" s="32">
        <f t="shared" si="380"/>
        <v>0</v>
      </c>
      <c r="DJ36" s="32">
        <f t="shared" si="380"/>
        <v>0</v>
      </c>
      <c r="DK36" s="32">
        <f t="shared" si="380"/>
        <v>0</v>
      </c>
      <c r="DL36" s="32">
        <f t="shared" si="380"/>
        <v>0</v>
      </c>
      <c r="DM36" s="32">
        <f t="shared" si="380"/>
        <v>0</v>
      </c>
      <c r="DN36" s="32">
        <f t="shared" si="380"/>
        <v>0</v>
      </c>
      <c r="DO36" s="32">
        <f t="shared" si="380"/>
        <v>0</v>
      </c>
      <c r="DP36" s="32">
        <f t="shared" si="380"/>
        <v>0</v>
      </c>
      <c r="DQ36" s="32">
        <f t="shared" si="380"/>
        <v>0</v>
      </c>
      <c r="DR36" s="32">
        <f t="shared" si="380"/>
        <v>0</v>
      </c>
      <c r="DS36" s="32">
        <f t="shared" si="380"/>
        <v>0</v>
      </c>
      <c r="DT36" s="32">
        <f t="shared" si="380"/>
        <v>0</v>
      </c>
      <c r="DU36" s="32">
        <f t="shared" si="380"/>
        <v>0</v>
      </c>
      <c r="DV36" s="32">
        <f t="shared" si="380"/>
        <v>0</v>
      </c>
      <c r="DW36" s="32">
        <f t="shared" si="380"/>
        <v>0</v>
      </c>
      <c r="DX36" s="32">
        <f t="shared" si="380"/>
        <v>0</v>
      </c>
      <c r="DY36" s="32">
        <f t="shared" si="380"/>
        <v>0</v>
      </c>
      <c r="DZ36" s="32">
        <f t="shared" si="380"/>
        <v>0</v>
      </c>
      <c r="EA36" s="32">
        <f t="shared" si="380"/>
        <v>0</v>
      </c>
      <c r="EB36" s="32">
        <f t="shared" si="380"/>
        <v>0</v>
      </c>
      <c r="EC36" s="32">
        <f t="shared" si="380"/>
        <v>0</v>
      </c>
      <c r="ED36" s="32">
        <f t="shared" ref="ED36:GJ36" si="381" xml:space="preserve"> ED$78</f>
        <v>0</v>
      </c>
      <c r="EE36" s="32">
        <f t="shared" si="381"/>
        <v>0</v>
      </c>
      <c r="EF36" s="32">
        <f t="shared" si="381"/>
        <v>0</v>
      </c>
      <c r="EG36" s="32">
        <f t="shared" si="381"/>
        <v>0</v>
      </c>
      <c r="EH36" s="32">
        <f t="shared" si="381"/>
        <v>0</v>
      </c>
      <c r="EI36" s="32">
        <f t="shared" si="381"/>
        <v>0</v>
      </c>
      <c r="EJ36" s="32">
        <f t="shared" si="381"/>
        <v>0</v>
      </c>
      <c r="EK36" s="32">
        <f t="shared" si="381"/>
        <v>0</v>
      </c>
      <c r="EL36" s="32">
        <f t="shared" si="381"/>
        <v>0</v>
      </c>
      <c r="EM36" s="32">
        <f t="shared" si="381"/>
        <v>0</v>
      </c>
      <c r="EN36" s="32">
        <f t="shared" si="381"/>
        <v>0</v>
      </c>
      <c r="EO36" s="32">
        <f t="shared" si="381"/>
        <v>0</v>
      </c>
      <c r="EP36" s="32">
        <f t="shared" si="381"/>
        <v>0</v>
      </c>
      <c r="EQ36" s="32">
        <f t="shared" si="381"/>
        <v>0</v>
      </c>
      <c r="ER36" s="32">
        <f t="shared" si="381"/>
        <v>0</v>
      </c>
      <c r="ES36" s="32">
        <f t="shared" si="381"/>
        <v>0</v>
      </c>
      <c r="ET36" s="32">
        <f t="shared" si="381"/>
        <v>0</v>
      </c>
      <c r="EU36" s="32">
        <f t="shared" si="381"/>
        <v>0</v>
      </c>
      <c r="EV36" s="32">
        <f t="shared" si="381"/>
        <v>0</v>
      </c>
      <c r="EW36" s="32">
        <f t="shared" si="381"/>
        <v>0</v>
      </c>
      <c r="EX36" s="32">
        <f t="shared" si="381"/>
        <v>0</v>
      </c>
      <c r="EY36" s="32">
        <f t="shared" si="381"/>
        <v>0</v>
      </c>
      <c r="EZ36" s="32">
        <f t="shared" si="381"/>
        <v>0</v>
      </c>
      <c r="FA36" s="32">
        <f t="shared" si="381"/>
        <v>0</v>
      </c>
      <c r="FB36" s="32">
        <f t="shared" si="381"/>
        <v>0</v>
      </c>
      <c r="FC36" s="32">
        <f t="shared" si="381"/>
        <v>0</v>
      </c>
      <c r="FD36" s="32">
        <f t="shared" si="381"/>
        <v>0</v>
      </c>
      <c r="FE36" s="32">
        <f t="shared" si="381"/>
        <v>0</v>
      </c>
      <c r="FF36" s="32">
        <f t="shared" si="381"/>
        <v>0</v>
      </c>
      <c r="FG36" s="32">
        <f t="shared" si="381"/>
        <v>0</v>
      </c>
      <c r="FH36" s="32">
        <f t="shared" si="381"/>
        <v>0</v>
      </c>
      <c r="FI36" s="32">
        <f t="shared" si="381"/>
        <v>0</v>
      </c>
      <c r="FJ36" s="32">
        <f t="shared" si="381"/>
        <v>0</v>
      </c>
      <c r="FK36" s="32">
        <f t="shared" si="381"/>
        <v>0</v>
      </c>
      <c r="FL36" s="32">
        <f t="shared" si="381"/>
        <v>0</v>
      </c>
      <c r="FM36" s="32">
        <f t="shared" si="381"/>
        <v>0</v>
      </c>
      <c r="FN36" s="32">
        <f t="shared" si="381"/>
        <v>0</v>
      </c>
      <c r="FO36" s="32">
        <f t="shared" si="381"/>
        <v>0</v>
      </c>
      <c r="FP36" s="32">
        <f t="shared" si="381"/>
        <v>0</v>
      </c>
      <c r="FQ36" s="32">
        <f t="shared" si="381"/>
        <v>0</v>
      </c>
      <c r="FR36" s="32">
        <f t="shared" si="381"/>
        <v>0</v>
      </c>
      <c r="FS36" s="32">
        <f t="shared" si="381"/>
        <v>0</v>
      </c>
      <c r="FT36" s="32">
        <f t="shared" si="381"/>
        <v>0</v>
      </c>
      <c r="FU36" s="32">
        <f t="shared" si="381"/>
        <v>0</v>
      </c>
      <c r="FV36" s="32">
        <f t="shared" si="381"/>
        <v>0</v>
      </c>
      <c r="FW36" s="32">
        <f t="shared" si="381"/>
        <v>0</v>
      </c>
      <c r="FX36" s="32">
        <f t="shared" si="381"/>
        <v>0</v>
      </c>
      <c r="FY36" s="32">
        <f t="shared" si="381"/>
        <v>0</v>
      </c>
      <c r="FZ36" s="32">
        <f t="shared" si="381"/>
        <v>0</v>
      </c>
      <c r="GA36" s="32">
        <f t="shared" si="381"/>
        <v>0</v>
      </c>
      <c r="GB36" s="32">
        <f t="shared" si="381"/>
        <v>0</v>
      </c>
      <c r="GC36" s="32">
        <f t="shared" si="381"/>
        <v>0</v>
      </c>
      <c r="GD36" s="32">
        <f t="shared" si="381"/>
        <v>0</v>
      </c>
      <c r="GE36" s="32">
        <f t="shared" si="381"/>
        <v>0</v>
      </c>
      <c r="GF36" s="32">
        <f t="shared" si="381"/>
        <v>0</v>
      </c>
      <c r="GG36" s="32">
        <f t="shared" si="381"/>
        <v>0</v>
      </c>
      <c r="GH36" s="32">
        <f t="shared" si="381"/>
        <v>0</v>
      </c>
      <c r="GI36" s="32">
        <f t="shared" si="381"/>
        <v>0</v>
      </c>
      <c r="GJ36" s="32">
        <f t="shared" si="381"/>
        <v>0</v>
      </c>
    </row>
    <row r="37" spans="1:192" s="518" customFormat="1" x14ac:dyDescent="0.25">
      <c r="A37" s="415"/>
      <c r="B37" s="415"/>
      <c r="C37" s="416"/>
      <c r="D37" s="602"/>
      <c r="E37" s="78" t="str">
        <f xml:space="preserve"> Time!E$83</f>
        <v>End of construction period flag</v>
      </c>
      <c r="F37" s="78">
        <f xml:space="preserve"> Time!F$83</f>
        <v>0</v>
      </c>
      <c r="G37" s="78" t="str">
        <f xml:space="preserve"> Time!G$83</f>
        <v>flag</v>
      </c>
      <c r="H37" s="78">
        <f xml:space="preserve"> Time!H$83</f>
        <v>1</v>
      </c>
      <c r="I37" s="78">
        <f xml:space="preserve"> Time!I$83</f>
        <v>0</v>
      </c>
      <c r="J37" s="78">
        <f xml:space="preserve"> Time!J$83</f>
        <v>0</v>
      </c>
      <c r="K37" s="78">
        <f xml:space="preserve"> Time!K$83</f>
        <v>0</v>
      </c>
      <c r="L37" s="78">
        <f xml:space="preserve"> Time!L$83</f>
        <v>0</v>
      </c>
      <c r="M37" s="78">
        <f xml:space="preserve"> Time!M$83</f>
        <v>0</v>
      </c>
      <c r="N37" s="78">
        <f xml:space="preserve"> Time!N$83</f>
        <v>0</v>
      </c>
      <c r="O37" s="78">
        <f xml:space="preserve"> Time!O$83</f>
        <v>0</v>
      </c>
      <c r="P37" s="78">
        <f xml:space="preserve"> Time!P$83</f>
        <v>1</v>
      </c>
      <c r="Q37" s="78">
        <f xml:space="preserve"> Time!Q$83</f>
        <v>0</v>
      </c>
      <c r="R37" s="78">
        <f xml:space="preserve"> Time!R$83</f>
        <v>0</v>
      </c>
      <c r="S37" s="78">
        <f xml:space="preserve"> Time!S$83</f>
        <v>0</v>
      </c>
      <c r="T37" s="78">
        <f xml:space="preserve"> Time!T$83</f>
        <v>0</v>
      </c>
      <c r="U37" s="78">
        <f xml:space="preserve"> Time!U$83</f>
        <v>0</v>
      </c>
      <c r="V37" s="78">
        <f xml:space="preserve"> Time!V$83</f>
        <v>0</v>
      </c>
      <c r="W37" s="78">
        <f xml:space="preserve"> Time!W$83</f>
        <v>0</v>
      </c>
      <c r="X37" s="78">
        <f xml:space="preserve"> Time!X$83</f>
        <v>0</v>
      </c>
      <c r="Y37" s="78">
        <f xml:space="preserve"> Time!Y$83</f>
        <v>0</v>
      </c>
      <c r="Z37" s="78">
        <f xml:space="preserve"> Time!Z$83</f>
        <v>0</v>
      </c>
      <c r="AA37" s="78">
        <f xml:space="preserve"> Time!AA$83</f>
        <v>0</v>
      </c>
      <c r="AB37" s="78">
        <f xml:space="preserve"> Time!AB$83</f>
        <v>0</v>
      </c>
      <c r="AC37" s="78">
        <f xml:space="preserve"> Time!AC$83</f>
        <v>0</v>
      </c>
      <c r="AD37" s="78">
        <f xml:space="preserve"> Time!AD$83</f>
        <v>0</v>
      </c>
      <c r="AE37" s="78">
        <f xml:space="preserve"> Time!AE$83</f>
        <v>0</v>
      </c>
      <c r="AF37" s="78">
        <f xml:space="preserve"> Time!AF$83</f>
        <v>0</v>
      </c>
      <c r="AG37" s="78">
        <f xml:space="preserve"> Time!AG$83</f>
        <v>0</v>
      </c>
      <c r="AH37" s="78">
        <f xml:space="preserve"> Time!AH$83</f>
        <v>0</v>
      </c>
      <c r="AI37" s="78">
        <f xml:space="preserve"> Time!AI$83</f>
        <v>0</v>
      </c>
      <c r="AJ37" s="78">
        <f xml:space="preserve"> Time!AJ$83</f>
        <v>0</v>
      </c>
      <c r="AK37" s="78">
        <f xml:space="preserve"> Time!AK$83</f>
        <v>0</v>
      </c>
      <c r="AL37" s="78">
        <f xml:space="preserve"> Time!AL$83</f>
        <v>0</v>
      </c>
      <c r="AM37" s="78">
        <f xml:space="preserve"> Time!AM$83</f>
        <v>0</v>
      </c>
      <c r="AN37" s="78">
        <f xml:space="preserve"> Time!AN$83</f>
        <v>0</v>
      </c>
      <c r="AO37" s="78">
        <f xml:space="preserve"> Time!AO$83</f>
        <v>0</v>
      </c>
      <c r="AP37" s="78">
        <f xml:space="preserve"> Time!AP$83</f>
        <v>0</v>
      </c>
      <c r="AQ37" s="78">
        <f xml:space="preserve"> Time!AQ$83</f>
        <v>0</v>
      </c>
      <c r="AR37" s="78">
        <f xml:space="preserve"> Time!AR$83</f>
        <v>0</v>
      </c>
      <c r="AS37" s="78">
        <f xml:space="preserve"> Time!AS$83</f>
        <v>0</v>
      </c>
      <c r="AT37" s="78">
        <f xml:space="preserve"> Time!AT$83</f>
        <v>0</v>
      </c>
      <c r="AU37" s="78">
        <f xml:space="preserve"> Time!AU$83</f>
        <v>0</v>
      </c>
      <c r="AV37" s="78">
        <f xml:space="preserve"> Time!AV$83</f>
        <v>0</v>
      </c>
      <c r="AW37" s="78">
        <f xml:space="preserve"> Time!AW$83</f>
        <v>0</v>
      </c>
      <c r="AX37" s="78">
        <f xml:space="preserve"> Time!AX$83</f>
        <v>0</v>
      </c>
      <c r="AY37" s="78">
        <f xml:space="preserve"> Time!AY$83</f>
        <v>0</v>
      </c>
      <c r="AZ37" s="78">
        <f xml:space="preserve"> Time!AZ$83</f>
        <v>0</v>
      </c>
      <c r="BA37" s="78">
        <f xml:space="preserve"> Time!BA$83</f>
        <v>0</v>
      </c>
      <c r="BB37" s="78">
        <f xml:space="preserve"> Time!BB$83</f>
        <v>0</v>
      </c>
      <c r="BC37" s="78">
        <f xml:space="preserve"> Time!BC$83</f>
        <v>0</v>
      </c>
      <c r="BD37" s="78">
        <f xml:space="preserve"> Time!BD$83</f>
        <v>0</v>
      </c>
      <c r="BE37" s="78">
        <f xml:space="preserve"> Time!BE$83</f>
        <v>0</v>
      </c>
      <c r="BF37" s="78">
        <f xml:space="preserve"> Time!BF$83</f>
        <v>0</v>
      </c>
      <c r="BG37" s="78">
        <f xml:space="preserve"> Time!BG$83</f>
        <v>0</v>
      </c>
      <c r="BH37" s="78">
        <f xml:space="preserve"> Time!BH$83</f>
        <v>0</v>
      </c>
      <c r="BI37" s="78">
        <f xml:space="preserve"> Time!BI$83</f>
        <v>0</v>
      </c>
      <c r="BJ37" s="78">
        <f xml:space="preserve"> Time!BJ$83</f>
        <v>0</v>
      </c>
      <c r="BK37" s="78">
        <f xml:space="preserve"> Time!BK$83</f>
        <v>0</v>
      </c>
      <c r="BL37" s="78">
        <f xml:space="preserve"> Time!BL$83</f>
        <v>0</v>
      </c>
      <c r="BM37" s="78">
        <f xml:space="preserve"> Time!BM$83</f>
        <v>0</v>
      </c>
      <c r="BN37" s="78">
        <f xml:space="preserve"> Time!BN$83</f>
        <v>0</v>
      </c>
      <c r="BO37" s="78">
        <f xml:space="preserve"> Time!BO$83</f>
        <v>0</v>
      </c>
      <c r="BP37" s="78">
        <f xml:space="preserve"> Time!BP$83</f>
        <v>0</v>
      </c>
      <c r="BQ37" s="78">
        <f xml:space="preserve"> Time!BQ$83</f>
        <v>0</v>
      </c>
      <c r="BR37" s="78">
        <f xml:space="preserve"> Time!BR$83</f>
        <v>0</v>
      </c>
      <c r="BS37" s="78">
        <f xml:space="preserve"> Time!BS$83</f>
        <v>0</v>
      </c>
      <c r="BT37" s="78">
        <f xml:space="preserve"> Time!BT$83</f>
        <v>0</v>
      </c>
      <c r="BU37" s="78">
        <f xml:space="preserve"> Time!BU$83</f>
        <v>0</v>
      </c>
      <c r="BV37" s="78">
        <f xml:space="preserve"> Time!BV$83</f>
        <v>0</v>
      </c>
      <c r="BW37" s="78">
        <f xml:space="preserve"> Time!BW$83</f>
        <v>0</v>
      </c>
      <c r="BX37" s="78">
        <f xml:space="preserve"> Time!BX$83</f>
        <v>0</v>
      </c>
      <c r="BY37" s="78">
        <f xml:space="preserve"> Time!BY$83</f>
        <v>0</v>
      </c>
      <c r="BZ37" s="78">
        <f xml:space="preserve"> Time!BZ$83</f>
        <v>0</v>
      </c>
      <c r="CA37" s="78">
        <f xml:space="preserve"> Time!CA$83</f>
        <v>0</v>
      </c>
      <c r="CB37" s="78">
        <f xml:space="preserve"> Time!CB$83</f>
        <v>0</v>
      </c>
      <c r="CC37" s="78">
        <f xml:space="preserve"> Time!CC$83</f>
        <v>0</v>
      </c>
      <c r="CD37" s="78">
        <f xml:space="preserve"> Time!CD$83</f>
        <v>0</v>
      </c>
      <c r="CE37" s="78">
        <f xml:space="preserve"> Time!CE$83</f>
        <v>0</v>
      </c>
      <c r="CF37" s="78">
        <f xml:space="preserve"> Time!CF$83</f>
        <v>0</v>
      </c>
      <c r="CG37" s="78">
        <f xml:space="preserve"> Time!CG$83</f>
        <v>0</v>
      </c>
      <c r="CH37" s="78">
        <f xml:space="preserve"> Time!CH$83</f>
        <v>0</v>
      </c>
      <c r="CI37" s="78">
        <f xml:space="preserve"> Time!CI$83</f>
        <v>0</v>
      </c>
      <c r="CJ37" s="78">
        <f xml:space="preserve"> Time!CJ$83</f>
        <v>0</v>
      </c>
      <c r="CK37" s="78">
        <f xml:space="preserve"> Time!CK$83</f>
        <v>0</v>
      </c>
      <c r="CL37" s="78">
        <f xml:space="preserve"> Time!CL$83</f>
        <v>0</v>
      </c>
      <c r="CM37" s="78">
        <f xml:space="preserve"> Time!CM$83</f>
        <v>0</v>
      </c>
      <c r="CN37" s="78">
        <f xml:space="preserve"> Time!CN$83</f>
        <v>0</v>
      </c>
      <c r="CO37" s="78">
        <f xml:space="preserve"> Time!CO$83</f>
        <v>0</v>
      </c>
      <c r="CP37" s="78">
        <f xml:space="preserve"> Time!CP$83</f>
        <v>0</v>
      </c>
      <c r="CQ37" s="78">
        <f xml:space="preserve"> Time!CQ$83</f>
        <v>0</v>
      </c>
      <c r="CR37" s="78">
        <f xml:space="preserve"> Time!CR$83</f>
        <v>0</v>
      </c>
      <c r="CS37" s="78">
        <f xml:space="preserve"> Time!CS$83</f>
        <v>0</v>
      </c>
      <c r="CT37" s="78">
        <f xml:space="preserve"> Time!CT$83</f>
        <v>0</v>
      </c>
      <c r="CU37" s="78">
        <f xml:space="preserve"> Time!CU$83</f>
        <v>0</v>
      </c>
      <c r="CV37" s="78">
        <f xml:space="preserve"> Time!CV$83</f>
        <v>0</v>
      </c>
      <c r="CW37" s="78">
        <f xml:space="preserve"> Time!CW$83</f>
        <v>0</v>
      </c>
      <c r="CX37" s="78">
        <f xml:space="preserve"> Time!CX$83</f>
        <v>0</v>
      </c>
      <c r="CY37" s="78">
        <f xml:space="preserve"> Time!CY$83</f>
        <v>0</v>
      </c>
      <c r="CZ37" s="78">
        <f xml:space="preserve"> Time!CZ$83</f>
        <v>0</v>
      </c>
      <c r="DA37" s="78">
        <f xml:space="preserve"> Time!DA$83</f>
        <v>0</v>
      </c>
      <c r="DB37" s="78">
        <f xml:space="preserve"> Time!DB$83</f>
        <v>0</v>
      </c>
      <c r="DC37" s="78">
        <f xml:space="preserve"> Time!DC$83</f>
        <v>0</v>
      </c>
      <c r="DD37" s="78">
        <f xml:space="preserve"> Time!DD$83</f>
        <v>0</v>
      </c>
      <c r="DE37" s="78">
        <f xml:space="preserve"> Time!DE$83</f>
        <v>0</v>
      </c>
      <c r="DF37" s="78">
        <f xml:space="preserve"> Time!DF$83</f>
        <v>0</v>
      </c>
      <c r="DG37" s="78">
        <f xml:space="preserve"> Time!DG$83</f>
        <v>0</v>
      </c>
      <c r="DH37" s="78">
        <f xml:space="preserve"> Time!DH$83</f>
        <v>0</v>
      </c>
      <c r="DI37" s="78">
        <f xml:space="preserve"> Time!DI$83</f>
        <v>0</v>
      </c>
      <c r="DJ37" s="78">
        <f xml:space="preserve"> Time!DJ$83</f>
        <v>0</v>
      </c>
      <c r="DK37" s="78">
        <f xml:space="preserve"> Time!DK$83</f>
        <v>0</v>
      </c>
      <c r="DL37" s="78">
        <f xml:space="preserve"> Time!DL$83</f>
        <v>0</v>
      </c>
      <c r="DM37" s="78">
        <f xml:space="preserve"> Time!DM$83</f>
        <v>0</v>
      </c>
      <c r="DN37" s="78">
        <f xml:space="preserve"> Time!DN$83</f>
        <v>0</v>
      </c>
      <c r="DO37" s="78">
        <f xml:space="preserve"> Time!DO$83</f>
        <v>0</v>
      </c>
      <c r="DP37" s="78">
        <f xml:space="preserve"> Time!DP$83</f>
        <v>0</v>
      </c>
      <c r="DQ37" s="78">
        <f xml:space="preserve"> Time!DQ$83</f>
        <v>0</v>
      </c>
      <c r="DR37" s="78">
        <f xml:space="preserve"> Time!DR$83</f>
        <v>0</v>
      </c>
      <c r="DS37" s="78">
        <f xml:space="preserve"> Time!DS$83</f>
        <v>0</v>
      </c>
      <c r="DT37" s="78">
        <f xml:space="preserve"> Time!DT$83</f>
        <v>0</v>
      </c>
      <c r="DU37" s="78">
        <f xml:space="preserve"> Time!DU$83</f>
        <v>0</v>
      </c>
      <c r="DV37" s="78">
        <f xml:space="preserve"> Time!DV$83</f>
        <v>0</v>
      </c>
      <c r="DW37" s="78">
        <f xml:space="preserve"> Time!DW$83</f>
        <v>0</v>
      </c>
      <c r="DX37" s="78">
        <f xml:space="preserve"> Time!DX$83</f>
        <v>0</v>
      </c>
      <c r="DY37" s="78">
        <f xml:space="preserve"> Time!DY$83</f>
        <v>0</v>
      </c>
      <c r="DZ37" s="78">
        <f xml:space="preserve"> Time!DZ$83</f>
        <v>0</v>
      </c>
      <c r="EA37" s="78">
        <f xml:space="preserve"> Time!EA$83</f>
        <v>0</v>
      </c>
      <c r="EB37" s="78">
        <f xml:space="preserve"> Time!EB$83</f>
        <v>0</v>
      </c>
      <c r="EC37" s="78">
        <f xml:space="preserve"> Time!EC$83</f>
        <v>0</v>
      </c>
      <c r="ED37" s="78">
        <f xml:space="preserve"> Time!ED$83</f>
        <v>0</v>
      </c>
      <c r="EE37" s="78">
        <f xml:space="preserve"> Time!EE$83</f>
        <v>0</v>
      </c>
      <c r="EF37" s="78">
        <f xml:space="preserve"> Time!EF$83</f>
        <v>0</v>
      </c>
      <c r="EG37" s="78">
        <f xml:space="preserve"> Time!EG$83</f>
        <v>0</v>
      </c>
      <c r="EH37" s="78">
        <f xml:space="preserve"> Time!EH$83</f>
        <v>0</v>
      </c>
      <c r="EI37" s="78">
        <f xml:space="preserve"> Time!EI$83</f>
        <v>0</v>
      </c>
      <c r="EJ37" s="78">
        <f xml:space="preserve"> Time!EJ$83</f>
        <v>0</v>
      </c>
      <c r="EK37" s="78">
        <f xml:space="preserve"> Time!EK$83</f>
        <v>0</v>
      </c>
      <c r="EL37" s="78">
        <f xml:space="preserve"> Time!EL$83</f>
        <v>0</v>
      </c>
      <c r="EM37" s="78">
        <f xml:space="preserve"> Time!EM$83</f>
        <v>0</v>
      </c>
      <c r="EN37" s="78">
        <f xml:space="preserve"> Time!EN$83</f>
        <v>0</v>
      </c>
      <c r="EO37" s="78">
        <f xml:space="preserve"> Time!EO$83</f>
        <v>0</v>
      </c>
      <c r="EP37" s="78">
        <f xml:space="preserve"> Time!EP$83</f>
        <v>0</v>
      </c>
      <c r="EQ37" s="78">
        <f xml:space="preserve"> Time!EQ$83</f>
        <v>0</v>
      </c>
      <c r="ER37" s="78">
        <f xml:space="preserve"> Time!ER$83</f>
        <v>0</v>
      </c>
      <c r="ES37" s="78">
        <f xml:space="preserve"> Time!ES$83</f>
        <v>0</v>
      </c>
      <c r="ET37" s="78">
        <f xml:space="preserve"> Time!ET$83</f>
        <v>0</v>
      </c>
      <c r="EU37" s="78">
        <f xml:space="preserve"> Time!EU$83</f>
        <v>0</v>
      </c>
      <c r="EV37" s="78">
        <f xml:space="preserve"> Time!EV$83</f>
        <v>0</v>
      </c>
      <c r="EW37" s="78">
        <f xml:space="preserve"> Time!EW$83</f>
        <v>0</v>
      </c>
      <c r="EX37" s="78">
        <f xml:space="preserve"> Time!EX$83</f>
        <v>0</v>
      </c>
      <c r="EY37" s="78">
        <f xml:space="preserve"> Time!EY$83</f>
        <v>0</v>
      </c>
      <c r="EZ37" s="78">
        <f xml:space="preserve"> Time!EZ$83</f>
        <v>0</v>
      </c>
      <c r="FA37" s="78">
        <f xml:space="preserve"> Time!FA$83</f>
        <v>0</v>
      </c>
      <c r="FB37" s="78">
        <f xml:space="preserve"> Time!FB$83</f>
        <v>0</v>
      </c>
      <c r="FC37" s="78">
        <f xml:space="preserve"> Time!FC$83</f>
        <v>0</v>
      </c>
      <c r="FD37" s="78">
        <f xml:space="preserve"> Time!FD$83</f>
        <v>0</v>
      </c>
      <c r="FE37" s="78">
        <f xml:space="preserve"> Time!FE$83</f>
        <v>0</v>
      </c>
      <c r="FF37" s="78">
        <f xml:space="preserve"> Time!FF$83</f>
        <v>0</v>
      </c>
      <c r="FG37" s="78">
        <f xml:space="preserve"> Time!FG$83</f>
        <v>0</v>
      </c>
      <c r="FH37" s="78">
        <f xml:space="preserve"> Time!FH$83</f>
        <v>0</v>
      </c>
      <c r="FI37" s="78">
        <f xml:space="preserve"> Time!FI$83</f>
        <v>0</v>
      </c>
      <c r="FJ37" s="78">
        <f xml:space="preserve"> Time!FJ$83</f>
        <v>0</v>
      </c>
      <c r="FK37" s="78">
        <f xml:space="preserve"> Time!FK$83</f>
        <v>0</v>
      </c>
      <c r="FL37" s="78">
        <f xml:space="preserve"> Time!FL$83</f>
        <v>0</v>
      </c>
      <c r="FM37" s="78">
        <f xml:space="preserve"> Time!FM$83</f>
        <v>0</v>
      </c>
      <c r="FN37" s="78">
        <f xml:space="preserve"> Time!FN$83</f>
        <v>0</v>
      </c>
      <c r="FO37" s="78">
        <f xml:space="preserve"> Time!FO$83</f>
        <v>0</v>
      </c>
      <c r="FP37" s="78">
        <f xml:space="preserve"> Time!FP$83</f>
        <v>0</v>
      </c>
      <c r="FQ37" s="78">
        <f xml:space="preserve"> Time!FQ$83</f>
        <v>0</v>
      </c>
      <c r="FR37" s="78">
        <f xml:space="preserve"> Time!FR$83</f>
        <v>0</v>
      </c>
      <c r="FS37" s="78">
        <f xml:space="preserve"> Time!FS$83</f>
        <v>0</v>
      </c>
      <c r="FT37" s="78">
        <f xml:space="preserve"> Time!FT$83</f>
        <v>0</v>
      </c>
      <c r="FU37" s="78">
        <f xml:space="preserve"> Time!FU$83</f>
        <v>0</v>
      </c>
      <c r="FV37" s="78">
        <f xml:space="preserve"> Time!FV$83</f>
        <v>0</v>
      </c>
      <c r="FW37" s="78">
        <f xml:space="preserve"> Time!FW$83</f>
        <v>0</v>
      </c>
      <c r="FX37" s="78">
        <f xml:space="preserve"> Time!FX$83</f>
        <v>0</v>
      </c>
      <c r="FY37" s="78">
        <f xml:space="preserve"> Time!FY$83</f>
        <v>0</v>
      </c>
      <c r="FZ37" s="78">
        <f xml:space="preserve"> Time!FZ$83</f>
        <v>0</v>
      </c>
      <c r="GA37" s="78">
        <f xml:space="preserve"> Time!GA$83</f>
        <v>0</v>
      </c>
      <c r="GB37" s="78">
        <f xml:space="preserve"> Time!GB$83</f>
        <v>0</v>
      </c>
      <c r="GC37" s="78">
        <f xml:space="preserve"> Time!GC$83</f>
        <v>0</v>
      </c>
      <c r="GD37" s="78">
        <f xml:space="preserve"> Time!GD$83</f>
        <v>0</v>
      </c>
      <c r="GE37" s="78">
        <f xml:space="preserve"> Time!GE$83</f>
        <v>0</v>
      </c>
      <c r="GF37" s="78">
        <f xml:space="preserve"> Time!GF$83</f>
        <v>0</v>
      </c>
      <c r="GG37" s="78">
        <f xml:space="preserve"> Time!GG$83</f>
        <v>0</v>
      </c>
      <c r="GH37" s="78">
        <f xml:space="preserve"> Time!GH$83</f>
        <v>0</v>
      </c>
      <c r="GI37" s="78">
        <f xml:space="preserve"> Time!GI$83</f>
        <v>0</v>
      </c>
      <c r="GJ37" s="78">
        <f xml:space="preserve"> Time!GJ$83</f>
        <v>0</v>
      </c>
    </row>
    <row r="38" spans="1:192" x14ac:dyDescent="0.25">
      <c r="A38" s="80"/>
      <c r="B38" s="80"/>
      <c r="C38" s="588"/>
      <c r="D38" s="61"/>
      <c r="E38" s="32" t="s">
        <v>462</v>
      </c>
      <c r="F38" s="32"/>
      <c r="G38" s="32" t="str">
        <f xml:space="preserve"> SMU</f>
        <v>$ 000s</v>
      </c>
      <c r="H38" s="32"/>
      <c r="I38" s="32"/>
      <c r="J38" s="32">
        <f t="shared" ref="J38" si="382" xml:space="preserve"> (J35 - J36) * (1 - J37)</f>
        <v>0</v>
      </c>
      <c r="K38" s="32">
        <f t="shared" ref="K38" si="383" xml:space="preserve"> (K35 - K36) * (1 - K37)</f>
        <v>0</v>
      </c>
      <c r="L38" s="32">
        <f t="shared" ref="L38" si="384" xml:space="preserve"> (L35 - L36) * (1 - L37)</f>
        <v>0</v>
      </c>
      <c r="M38" s="32">
        <f t="shared" ref="M38" si="385" xml:space="preserve"> (M35 - M36) * (1 - M37)</f>
        <v>0</v>
      </c>
      <c r="N38" s="32">
        <f t="shared" ref="N38" si="386" xml:space="preserve"> (N35 - N36) * (1 - N37)</f>
        <v>0</v>
      </c>
      <c r="O38" s="32">
        <f t="shared" ref="O38" si="387" xml:space="preserve"> (O35 - O36) * (1 - O37)</f>
        <v>0</v>
      </c>
      <c r="P38" s="32">
        <f t="shared" ref="P38" si="388" xml:space="preserve"> (P35 - P36) * (1 - P37)</f>
        <v>0</v>
      </c>
      <c r="Q38" s="32">
        <f t="shared" ref="Q38" si="389" xml:space="preserve"> (Q35 - Q36) * (1 - Q37)</f>
        <v>0</v>
      </c>
      <c r="R38" s="32">
        <f t="shared" ref="R38" si="390" xml:space="preserve"> (R35 - R36) * (1 - R37)</f>
        <v>-46.046965331956017</v>
      </c>
      <c r="S38" s="32">
        <f t="shared" ref="S38" si="391" xml:space="preserve"> (S35 - S36) * (1 - S37)</f>
        <v>-50.78197735303911</v>
      </c>
      <c r="T38" s="32">
        <f t="shared" ref="T38" si="392" xml:space="preserve"> (T35 - T36) * (1 - T37)</f>
        <v>-50.895183349113722</v>
      </c>
      <c r="U38" s="32">
        <f t="shared" ref="U38" si="393" xml:space="preserve"> (U35 - U36) * (1 - U37)</f>
        <v>-51.460644225082433</v>
      </c>
      <c r="V38" s="32">
        <f t="shared" ref="V38" si="394" xml:space="preserve"> (V35 - V36) * (1 - V37)</f>
        <v>-43.743555200799165</v>
      </c>
      <c r="W38" s="32">
        <f t="shared" ref="W38" si="395" xml:space="preserve"> (W35 - W36) * (1 - W37)</f>
        <v>-59.98900247819256</v>
      </c>
      <c r="X38" s="32">
        <f t="shared" ref="X38" si="396" xml:space="preserve"> (X35 - X36) * (1 - X37)</f>
        <v>-60.190532544478629</v>
      </c>
      <c r="Y38" s="32">
        <f t="shared" ref="Y38" si="397" xml:space="preserve"> (Y35 - Y36) * (1 - Y37)</f>
        <v>-45.129684618479587</v>
      </c>
      <c r="Z38" s="32">
        <f t="shared" ref="Z38" si="398" xml:space="preserve"> (Z35 - Z36) * (1 - Z37)</f>
        <v>-53.016872775513548</v>
      </c>
      <c r="AA38" s="32">
        <f t="shared" ref="AA38" si="399" xml:space="preserve"> (AA35 - AA36) * (1 - AA37)</f>
        <v>-53.585343059978186</v>
      </c>
      <c r="AB38" s="32">
        <f t="shared" ref="AB38" si="400" xml:space="preserve"> (AB35 - AB36) * (1 - AB37)</f>
        <v>-53.719756452206639</v>
      </c>
      <c r="AC38" s="32">
        <f t="shared" ref="AC38" si="401" xml:space="preserve"> (AC35 - AC36) * (1 - AC37)</f>
        <v>-54.322759602377118</v>
      </c>
      <c r="AD38" s="32">
        <f t="shared" ref="AD38" si="402" xml:space="preserve"> (AD35 - AD36) * (1 - AD37)</f>
        <v>-46.921206610479203</v>
      </c>
      <c r="AE38" s="32">
        <f t="shared" ref="AE38" si="403" xml:space="preserve"> (AE35 - AE36) * (1 - AE37)</f>
        <v>-62.617109701512163</v>
      </c>
      <c r="AF38" s="32">
        <f t="shared" ref="AF38" si="404" xml:space="preserve"> (AF35 - AF36) * (1 - AF37)</f>
        <v>-62.847085761221024</v>
      </c>
      <c r="AG38" s="32">
        <f t="shared" ref="AG38" si="405" xml:space="preserve"> (AG35 - AG36) * (1 - AG37)</f>
        <v>-48.415348956103117</v>
      </c>
      <c r="AH38" s="32">
        <f t="shared" ref="AH38" si="406" xml:space="preserve"> (AH35 - AH36) * (1 - AH37)</f>
        <v>-56.02467595512644</v>
      </c>
      <c r="AI38" s="32">
        <f t="shared" ref="AI38" si="407" xml:space="preserve"> (AI35 - AI36) * (1 - AI37)</f>
        <v>-56.630991163399813</v>
      </c>
      <c r="AJ38" s="32">
        <f t="shared" ref="AJ38" si="408" xml:space="preserve"> (AJ35 - AJ36) * (1 - AJ37)</f>
        <v>-56.788266890116574</v>
      </c>
      <c r="AK38" s="32">
        <f t="shared" ref="AK38:CV38" si="409" xml:space="preserve"> (AK35 - AK36) * (1 - AK37)</f>
        <v>-57.431981672107213</v>
      </c>
      <c r="AL38" s="32">
        <f t="shared" si="409"/>
        <v>-50.364414488743932</v>
      </c>
      <c r="AM38" s="32">
        <f t="shared" si="409"/>
        <v>-65.480482885581296</v>
      </c>
      <c r="AN38" s="32">
        <f t="shared" si="409"/>
        <v>-65.741157372138332</v>
      </c>
      <c r="AO38" s="32">
        <f t="shared" si="409"/>
        <v>-51.975530233359677</v>
      </c>
      <c r="AP38" s="32">
        <f t="shared" si="409"/>
        <v>-59.291465928046819</v>
      </c>
      <c r="AQ38" s="32">
        <f t="shared" si="409"/>
        <v>-59.93881995053016</v>
      </c>
      <c r="AR38" s="32">
        <f t="shared" si="409"/>
        <v>-60.120750219466572</v>
      </c>
      <c r="AS38" s="32">
        <f t="shared" si="409"/>
        <v>-60.808606857201084</v>
      </c>
      <c r="AT38" s="32">
        <f t="shared" si="409"/>
        <v>-54.09505752756013</v>
      </c>
      <c r="AU38" s="32">
        <f t="shared" si="409"/>
        <v>-68.598382295720512</v>
      </c>
      <c r="AV38" s="32">
        <f t="shared" si="409"/>
        <v>-68.892194196860146</v>
      </c>
      <c r="AW38" s="32">
        <f t="shared" si="409"/>
        <v>-5054.8999765203425</v>
      </c>
      <c r="AX38" s="32">
        <f t="shared" si="409"/>
        <v>-4981.4522714364966</v>
      </c>
      <c r="AY38" s="32">
        <f t="shared" si="409"/>
        <v>-9.0949470177292824E-13</v>
      </c>
      <c r="AZ38" s="32">
        <f t="shared" si="409"/>
        <v>0</v>
      </c>
      <c r="BA38" s="32">
        <f t="shared" si="409"/>
        <v>0</v>
      </c>
      <c r="BB38" s="32">
        <f t="shared" si="409"/>
        <v>0</v>
      </c>
      <c r="BC38" s="32">
        <f t="shared" si="409"/>
        <v>0</v>
      </c>
      <c r="BD38" s="32">
        <f t="shared" si="409"/>
        <v>0</v>
      </c>
      <c r="BE38" s="32">
        <f t="shared" si="409"/>
        <v>0</v>
      </c>
      <c r="BF38" s="32">
        <f t="shared" si="409"/>
        <v>0</v>
      </c>
      <c r="BG38" s="32">
        <f t="shared" si="409"/>
        <v>0</v>
      </c>
      <c r="BH38" s="32">
        <f t="shared" si="409"/>
        <v>0</v>
      </c>
      <c r="BI38" s="32">
        <f t="shared" si="409"/>
        <v>0</v>
      </c>
      <c r="BJ38" s="32">
        <f t="shared" si="409"/>
        <v>0</v>
      </c>
      <c r="BK38" s="32">
        <f t="shared" si="409"/>
        <v>0</v>
      </c>
      <c r="BL38" s="32">
        <f t="shared" si="409"/>
        <v>0</v>
      </c>
      <c r="BM38" s="32">
        <f t="shared" si="409"/>
        <v>0</v>
      </c>
      <c r="BN38" s="32">
        <f t="shared" si="409"/>
        <v>0</v>
      </c>
      <c r="BO38" s="32">
        <f t="shared" si="409"/>
        <v>0</v>
      </c>
      <c r="BP38" s="32">
        <f t="shared" si="409"/>
        <v>0</v>
      </c>
      <c r="BQ38" s="32">
        <f t="shared" si="409"/>
        <v>0</v>
      </c>
      <c r="BR38" s="32">
        <f t="shared" si="409"/>
        <v>0</v>
      </c>
      <c r="BS38" s="32">
        <f t="shared" si="409"/>
        <v>0</v>
      </c>
      <c r="BT38" s="32">
        <f t="shared" si="409"/>
        <v>0</v>
      </c>
      <c r="BU38" s="32">
        <f t="shared" si="409"/>
        <v>0</v>
      </c>
      <c r="BV38" s="32">
        <f t="shared" si="409"/>
        <v>0</v>
      </c>
      <c r="BW38" s="32">
        <f t="shared" si="409"/>
        <v>0</v>
      </c>
      <c r="BX38" s="32">
        <f t="shared" si="409"/>
        <v>0</v>
      </c>
      <c r="BY38" s="32">
        <f t="shared" si="409"/>
        <v>0</v>
      </c>
      <c r="BZ38" s="32">
        <f t="shared" si="409"/>
        <v>0</v>
      </c>
      <c r="CA38" s="32">
        <f t="shared" si="409"/>
        <v>0</v>
      </c>
      <c r="CB38" s="32">
        <f t="shared" si="409"/>
        <v>0</v>
      </c>
      <c r="CC38" s="32">
        <f t="shared" si="409"/>
        <v>0</v>
      </c>
      <c r="CD38" s="32">
        <f t="shared" si="409"/>
        <v>0</v>
      </c>
      <c r="CE38" s="32">
        <f t="shared" si="409"/>
        <v>0</v>
      </c>
      <c r="CF38" s="32">
        <f t="shared" si="409"/>
        <v>0</v>
      </c>
      <c r="CG38" s="32">
        <f t="shared" si="409"/>
        <v>0</v>
      </c>
      <c r="CH38" s="32">
        <f t="shared" si="409"/>
        <v>0</v>
      </c>
      <c r="CI38" s="32">
        <f t="shared" si="409"/>
        <v>0</v>
      </c>
      <c r="CJ38" s="32">
        <f t="shared" si="409"/>
        <v>0</v>
      </c>
      <c r="CK38" s="32">
        <f t="shared" si="409"/>
        <v>0</v>
      </c>
      <c r="CL38" s="32">
        <f t="shared" si="409"/>
        <v>0</v>
      </c>
      <c r="CM38" s="32">
        <f t="shared" si="409"/>
        <v>0</v>
      </c>
      <c r="CN38" s="32">
        <f t="shared" si="409"/>
        <v>0</v>
      </c>
      <c r="CO38" s="32">
        <f t="shared" si="409"/>
        <v>0</v>
      </c>
      <c r="CP38" s="32">
        <f t="shared" si="409"/>
        <v>0</v>
      </c>
      <c r="CQ38" s="32">
        <f t="shared" si="409"/>
        <v>0</v>
      </c>
      <c r="CR38" s="32">
        <f t="shared" si="409"/>
        <v>0</v>
      </c>
      <c r="CS38" s="32">
        <f t="shared" si="409"/>
        <v>0</v>
      </c>
      <c r="CT38" s="32">
        <f t="shared" si="409"/>
        <v>0</v>
      </c>
      <c r="CU38" s="32">
        <f t="shared" si="409"/>
        <v>0</v>
      </c>
      <c r="CV38" s="32">
        <f t="shared" si="409"/>
        <v>0</v>
      </c>
      <c r="CW38" s="32">
        <f t="shared" ref="CW38:FH38" si="410" xml:space="preserve"> (CW35 - CW36) * (1 - CW37)</f>
        <v>0</v>
      </c>
      <c r="CX38" s="32">
        <f t="shared" si="410"/>
        <v>0</v>
      </c>
      <c r="CY38" s="32">
        <f t="shared" si="410"/>
        <v>0</v>
      </c>
      <c r="CZ38" s="32">
        <f t="shared" si="410"/>
        <v>0</v>
      </c>
      <c r="DA38" s="32">
        <f t="shared" si="410"/>
        <v>0</v>
      </c>
      <c r="DB38" s="32">
        <f t="shared" si="410"/>
        <v>0</v>
      </c>
      <c r="DC38" s="32">
        <f t="shared" si="410"/>
        <v>0</v>
      </c>
      <c r="DD38" s="32">
        <f t="shared" si="410"/>
        <v>0</v>
      </c>
      <c r="DE38" s="32">
        <f t="shared" si="410"/>
        <v>0</v>
      </c>
      <c r="DF38" s="32">
        <f t="shared" si="410"/>
        <v>0</v>
      </c>
      <c r="DG38" s="32">
        <f t="shared" si="410"/>
        <v>0</v>
      </c>
      <c r="DH38" s="32">
        <f t="shared" si="410"/>
        <v>0</v>
      </c>
      <c r="DI38" s="32">
        <f t="shared" si="410"/>
        <v>0</v>
      </c>
      <c r="DJ38" s="32">
        <f t="shared" si="410"/>
        <v>0</v>
      </c>
      <c r="DK38" s="32">
        <f t="shared" si="410"/>
        <v>0</v>
      </c>
      <c r="DL38" s="32">
        <f t="shared" si="410"/>
        <v>0</v>
      </c>
      <c r="DM38" s="32">
        <f t="shared" si="410"/>
        <v>0</v>
      </c>
      <c r="DN38" s="32">
        <f t="shared" si="410"/>
        <v>0</v>
      </c>
      <c r="DO38" s="32">
        <f t="shared" si="410"/>
        <v>0</v>
      </c>
      <c r="DP38" s="32">
        <f t="shared" si="410"/>
        <v>0</v>
      </c>
      <c r="DQ38" s="32">
        <f t="shared" si="410"/>
        <v>0</v>
      </c>
      <c r="DR38" s="32">
        <f t="shared" si="410"/>
        <v>0</v>
      </c>
      <c r="DS38" s="32">
        <f t="shared" si="410"/>
        <v>0</v>
      </c>
      <c r="DT38" s="32">
        <f t="shared" si="410"/>
        <v>0</v>
      </c>
      <c r="DU38" s="32">
        <f t="shared" si="410"/>
        <v>0</v>
      </c>
      <c r="DV38" s="32">
        <f t="shared" si="410"/>
        <v>0</v>
      </c>
      <c r="DW38" s="32">
        <f t="shared" si="410"/>
        <v>0</v>
      </c>
      <c r="DX38" s="32">
        <f t="shared" si="410"/>
        <v>0</v>
      </c>
      <c r="DY38" s="32">
        <f t="shared" si="410"/>
        <v>0</v>
      </c>
      <c r="DZ38" s="32">
        <f t="shared" si="410"/>
        <v>0</v>
      </c>
      <c r="EA38" s="32">
        <f t="shared" si="410"/>
        <v>0</v>
      </c>
      <c r="EB38" s="32">
        <f t="shared" si="410"/>
        <v>0</v>
      </c>
      <c r="EC38" s="32">
        <f t="shared" si="410"/>
        <v>0</v>
      </c>
      <c r="ED38" s="32">
        <f t="shared" si="410"/>
        <v>0</v>
      </c>
      <c r="EE38" s="32">
        <f t="shared" si="410"/>
        <v>0</v>
      </c>
      <c r="EF38" s="32">
        <f t="shared" si="410"/>
        <v>0</v>
      </c>
      <c r="EG38" s="32">
        <f t="shared" si="410"/>
        <v>0</v>
      </c>
      <c r="EH38" s="32">
        <f t="shared" si="410"/>
        <v>0</v>
      </c>
      <c r="EI38" s="32">
        <f t="shared" si="410"/>
        <v>0</v>
      </c>
      <c r="EJ38" s="32">
        <f t="shared" si="410"/>
        <v>0</v>
      </c>
      <c r="EK38" s="32">
        <f t="shared" si="410"/>
        <v>0</v>
      </c>
      <c r="EL38" s="32">
        <f t="shared" si="410"/>
        <v>0</v>
      </c>
      <c r="EM38" s="32">
        <f t="shared" si="410"/>
        <v>0</v>
      </c>
      <c r="EN38" s="32">
        <f t="shared" si="410"/>
        <v>0</v>
      </c>
      <c r="EO38" s="32">
        <f t="shared" si="410"/>
        <v>0</v>
      </c>
      <c r="EP38" s="32">
        <f t="shared" si="410"/>
        <v>0</v>
      </c>
      <c r="EQ38" s="32">
        <f t="shared" si="410"/>
        <v>0</v>
      </c>
      <c r="ER38" s="32">
        <f t="shared" si="410"/>
        <v>0</v>
      </c>
      <c r="ES38" s="32">
        <f t="shared" si="410"/>
        <v>0</v>
      </c>
      <c r="ET38" s="32">
        <f t="shared" si="410"/>
        <v>0</v>
      </c>
      <c r="EU38" s="32">
        <f t="shared" si="410"/>
        <v>0</v>
      </c>
      <c r="EV38" s="32">
        <f t="shared" si="410"/>
        <v>0</v>
      </c>
      <c r="EW38" s="32">
        <f t="shared" si="410"/>
        <v>0</v>
      </c>
      <c r="EX38" s="32">
        <f t="shared" si="410"/>
        <v>0</v>
      </c>
      <c r="EY38" s="32">
        <f t="shared" si="410"/>
        <v>0</v>
      </c>
      <c r="EZ38" s="32">
        <f t="shared" si="410"/>
        <v>0</v>
      </c>
      <c r="FA38" s="32">
        <f t="shared" si="410"/>
        <v>0</v>
      </c>
      <c r="FB38" s="32">
        <f t="shared" si="410"/>
        <v>0</v>
      </c>
      <c r="FC38" s="32">
        <f t="shared" si="410"/>
        <v>0</v>
      </c>
      <c r="FD38" s="32">
        <f t="shared" si="410"/>
        <v>0</v>
      </c>
      <c r="FE38" s="32">
        <f t="shared" si="410"/>
        <v>0</v>
      </c>
      <c r="FF38" s="32">
        <f t="shared" si="410"/>
        <v>0</v>
      </c>
      <c r="FG38" s="32">
        <f t="shared" si="410"/>
        <v>0</v>
      </c>
      <c r="FH38" s="32">
        <f t="shared" si="410"/>
        <v>0</v>
      </c>
      <c r="FI38" s="32">
        <f t="shared" ref="FI38:GJ38" si="411" xml:space="preserve"> (FI35 - FI36) * (1 - FI37)</f>
        <v>0</v>
      </c>
      <c r="FJ38" s="32">
        <f t="shared" si="411"/>
        <v>0</v>
      </c>
      <c r="FK38" s="32">
        <f t="shared" si="411"/>
        <v>0</v>
      </c>
      <c r="FL38" s="32">
        <f t="shared" si="411"/>
        <v>0</v>
      </c>
      <c r="FM38" s="32">
        <f t="shared" si="411"/>
        <v>0</v>
      </c>
      <c r="FN38" s="32">
        <f t="shared" si="411"/>
        <v>0</v>
      </c>
      <c r="FO38" s="32">
        <f t="shared" si="411"/>
        <v>0</v>
      </c>
      <c r="FP38" s="32">
        <f t="shared" si="411"/>
        <v>0</v>
      </c>
      <c r="FQ38" s="32">
        <f t="shared" si="411"/>
        <v>0</v>
      </c>
      <c r="FR38" s="32">
        <f t="shared" si="411"/>
        <v>0</v>
      </c>
      <c r="FS38" s="32">
        <f t="shared" si="411"/>
        <v>0</v>
      </c>
      <c r="FT38" s="32">
        <f t="shared" si="411"/>
        <v>0</v>
      </c>
      <c r="FU38" s="32">
        <f t="shared" si="411"/>
        <v>0</v>
      </c>
      <c r="FV38" s="32">
        <f t="shared" si="411"/>
        <v>0</v>
      </c>
      <c r="FW38" s="32">
        <f t="shared" si="411"/>
        <v>0</v>
      </c>
      <c r="FX38" s="32">
        <f t="shared" si="411"/>
        <v>0</v>
      </c>
      <c r="FY38" s="32">
        <f t="shared" si="411"/>
        <v>0</v>
      </c>
      <c r="FZ38" s="32">
        <f t="shared" si="411"/>
        <v>0</v>
      </c>
      <c r="GA38" s="32">
        <f t="shared" si="411"/>
        <v>0</v>
      </c>
      <c r="GB38" s="32">
        <f t="shared" si="411"/>
        <v>0</v>
      </c>
      <c r="GC38" s="32">
        <f t="shared" si="411"/>
        <v>0</v>
      </c>
      <c r="GD38" s="32">
        <f t="shared" si="411"/>
        <v>0</v>
      </c>
      <c r="GE38" s="32">
        <f t="shared" si="411"/>
        <v>0</v>
      </c>
      <c r="GF38" s="32">
        <f t="shared" si="411"/>
        <v>0</v>
      </c>
      <c r="GG38" s="32">
        <f t="shared" si="411"/>
        <v>0</v>
      </c>
      <c r="GH38" s="32">
        <f t="shared" si="411"/>
        <v>0</v>
      </c>
      <c r="GI38" s="32">
        <f t="shared" si="411"/>
        <v>0</v>
      </c>
      <c r="GJ38" s="32">
        <f t="shared" si="411"/>
        <v>0</v>
      </c>
    </row>
    <row r="39" spans="1:192" x14ac:dyDescent="0.25">
      <c r="A39" s="80"/>
      <c r="B39" s="80"/>
      <c r="C39" s="588"/>
      <c r="D39" s="6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DY39" s="32"/>
      <c r="DZ39" s="32"/>
      <c r="EA39" s="32"/>
      <c r="EB39" s="32"/>
      <c r="EC39" s="32"/>
      <c r="ED39" s="32"/>
      <c r="EE39" s="32"/>
      <c r="EF39" s="32"/>
      <c r="EG39" s="32"/>
      <c r="EH39" s="32"/>
      <c r="EI39" s="32"/>
      <c r="EJ39" s="32"/>
      <c r="EK39" s="32"/>
      <c r="EL39" s="32"/>
      <c r="EM39" s="32"/>
      <c r="EN39" s="32"/>
      <c r="EO39" s="32"/>
      <c r="EP39" s="32"/>
      <c r="EQ39" s="32"/>
      <c r="ER39" s="32"/>
      <c r="ES39" s="32"/>
      <c r="ET39" s="32"/>
      <c r="EU39" s="32"/>
      <c r="EV39" s="32"/>
      <c r="EW39" s="32"/>
      <c r="EX39" s="32"/>
      <c r="EY39" s="32"/>
      <c r="EZ39" s="32"/>
      <c r="FA39" s="32"/>
      <c r="FB39" s="32"/>
      <c r="FC39" s="32"/>
      <c r="FD39" s="32"/>
      <c r="FE39" s="32"/>
      <c r="FF39" s="32"/>
      <c r="FG39" s="32"/>
      <c r="FH39" s="32"/>
      <c r="FI39" s="32"/>
      <c r="FJ39" s="32"/>
      <c r="FK39" s="32"/>
      <c r="FL39" s="32"/>
      <c r="FM39" s="32"/>
      <c r="FN39" s="32"/>
      <c r="FO39" s="32"/>
      <c r="FP39" s="32"/>
      <c r="FQ39" s="32"/>
      <c r="FR39" s="32"/>
      <c r="FS39" s="32"/>
      <c r="FT39" s="32"/>
      <c r="FU39" s="32"/>
      <c r="FV39" s="32"/>
      <c r="FW39" s="32"/>
      <c r="FX39" s="32"/>
      <c r="FY39" s="32"/>
      <c r="FZ39" s="32"/>
      <c r="GA39" s="32"/>
      <c r="GB39" s="32"/>
      <c r="GC39" s="32"/>
      <c r="GD39" s="32"/>
      <c r="GE39" s="32"/>
      <c r="GF39" s="32"/>
      <c r="GG39" s="32"/>
      <c r="GH39" s="32"/>
      <c r="GI39" s="32"/>
      <c r="GJ39" s="32"/>
    </row>
    <row r="40" spans="1:192" x14ac:dyDescent="0.25">
      <c r="A40" s="80"/>
      <c r="B40" s="80"/>
      <c r="C40" s="588"/>
      <c r="D40" s="61"/>
      <c r="E40" s="32" t="str">
        <f t="shared" ref="E40:BP40" si="412" xml:space="preserve"> E$38</f>
        <v>Target deposit / (release)</v>
      </c>
      <c r="F40" s="32">
        <f t="shared" si="412"/>
        <v>0</v>
      </c>
      <c r="G40" s="32" t="str">
        <f t="shared" si="412"/>
        <v>$ 000s</v>
      </c>
      <c r="H40" s="32">
        <f t="shared" si="412"/>
        <v>0</v>
      </c>
      <c r="I40" s="32">
        <f t="shared" si="412"/>
        <v>0</v>
      </c>
      <c r="J40" s="32">
        <f t="shared" si="412"/>
        <v>0</v>
      </c>
      <c r="K40" s="32">
        <f t="shared" si="412"/>
        <v>0</v>
      </c>
      <c r="L40" s="32">
        <f t="shared" si="412"/>
        <v>0</v>
      </c>
      <c r="M40" s="32">
        <f t="shared" si="412"/>
        <v>0</v>
      </c>
      <c r="N40" s="32">
        <f t="shared" si="412"/>
        <v>0</v>
      </c>
      <c r="O40" s="32">
        <f t="shared" si="412"/>
        <v>0</v>
      </c>
      <c r="P40" s="32">
        <f t="shared" si="412"/>
        <v>0</v>
      </c>
      <c r="Q40" s="32">
        <f t="shared" si="412"/>
        <v>0</v>
      </c>
      <c r="R40" s="32">
        <f t="shared" si="412"/>
        <v>-46.046965331956017</v>
      </c>
      <c r="S40" s="32">
        <f t="shared" si="412"/>
        <v>-50.78197735303911</v>
      </c>
      <c r="T40" s="32">
        <f t="shared" si="412"/>
        <v>-50.895183349113722</v>
      </c>
      <c r="U40" s="32">
        <f t="shared" si="412"/>
        <v>-51.460644225082433</v>
      </c>
      <c r="V40" s="32">
        <f t="shared" si="412"/>
        <v>-43.743555200799165</v>
      </c>
      <c r="W40" s="32">
        <f t="shared" si="412"/>
        <v>-59.98900247819256</v>
      </c>
      <c r="X40" s="32">
        <f t="shared" si="412"/>
        <v>-60.190532544478629</v>
      </c>
      <c r="Y40" s="32">
        <f t="shared" si="412"/>
        <v>-45.129684618479587</v>
      </c>
      <c r="Z40" s="32">
        <f t="shared" si="412"/>
        <v>-53.016872775513548</v>
      </c>
      <c r="AA40" s="32">
        <f t="shared" si="412"/>
        <v>-53.585343059978186</v>
      </c>
      <c r="AB40" s="32">
        <f t="shared" si="412"/>
        <v>-53.719756452206639</v>
      </c>
      <c r="AC40" s="32">
        <f t="shared" si="412"/>
        <v>-54.322759602377118</v>
      </c>
      <c r="AD40" s="32">
        <f t="shared" si="412"/>
        <v>-46.921206610479203</v>
      </c>
      <c r="AE40" s="32">
        <f t="shared" si="412"/>
        <v>-62.617109701512163</v>
      </c>
      <c r="AF40" s="32">
        <f t="shared" si="412"/>
        <v>-62.847085761221024</v>
      </c>
      <c r="AG40" s="32">
        <f t="shared" si="412"/>
        <v>-48.415348956103117</v>
      </c>
      <c r="AH40" s="32">
        <f t="shared" si="412"/>
        <v>-56.02467595512644</v>
      </c>
      <c r="AI40" s="32">
        <f t="shared" si="412"/>
        <v>-56.630991163399813</v>
      </c>
      <c r="AJ40" s="32">
        <f t="shared" si="412"/>
        <v>-56.788266890116574</v>
      </c>
      <c r="AK40" s="32">
        <f t="shared" si="412"/>
        <v>-57.431981672107213</v>
      </c>
      <c r="AL40" s="32">
        <f t="shared" si="412"/>
        <v>-50.364414488743932</v>
      </c>
      <c r="AM40" s="32">
        <f t="shared" si="412"/>
        <v>-65.480482885581296</v>
      </c>
      <c r="AN40" s="32">
        <f t="shared" si="412"/>
        <v>-65.741157372138332</v>
      </c>
      <c r="AO40" s="32">
        <f t="shared" si="412"/>
        <v>-51.975530233359677</v>
      </c>
      <c r="AP40" s="32">
        <f t="shared" si="412"/>
        <v>-59.291465928046819</v>
      </c>
      <c r="AQ40" s="32">
        <f t="shared" si="412"/>
        <v>-59.93881995053016</v>
      </c>
      <c r="AR40" s="32">
        <f t="shared" si="412"/>
        <v>-60.120750219466572</v>
      </c>
      <c r="AS40" s="32">
        <f t="shared" si="412"/>
        <v>-60.808606857201084</v>
      </c>
      <c r="AT40" s="32">
        <f t="shared" si="412"/>
        <v>-54.09505752756013</v>
      </c>
      <c r="AU40" s="32">
        <f t="shared" si="412"/>
        <v>-68.598382295720512</v>
      </c>
      <c r="AV40" s="32">
        <f t="shared" si="412"/>
        <v>-68.892194196860146</v>
      </c>
      <c r="AW40" s="32">
        <f t="shared" si="412"/>
        <v>-5054.8999765203425</v>
      </c>
      <c r="AX40" s="32">
        <f t="shared" si="412"/>
        <v>-4981.4522714364966</v>
      </c>
      <c r="AY40" s="32">
        <f t="shared" si="412"/>
        <v>-9.0949470177292824E-13</v>
      </c>
      <c r="AZ40" s="32">
        <f t="shared" si="412"/>
        <v>0</v>
      </c>
      <c r="BA40" s="32">
        <f t="shared" si="412"/>
        <v>0</v>
      </c>
      <c r="BB40" s="32">
        <f t="shared" si="412"/>
        <v>0</v>
      </c>
      <c r="BC40" s="32">
        <f t="shared" si="412"/>
        <v>0</v>
      </c>
      <c r="BD40" s="32">
        <f t="shared" si="412"/>
        <v>0</v>
      </c>
      <c r="BE40" s="32">
        <f t="shared" si="412"/>
        <v>0</v>
      </c>
      <c r="BF40" s="32">
        <f t="shared" si="412"/>
        <v>0</v>
      </c>
      <c r="BG40" s="32">
        <f t="shared" si="412"/>
        <v>0</v>
      </c>
      <c r="BH40" s="32">
        <f t="shared" si="412"/>
        <v>0</v>
      </c>
      <c r="BI40" s="32">
        <f t="shared" si="412"/>
        <v>0</v>
      </c>
      <c r="BJ40" s="32">
        <f t="shared" si="412"/>
        <v>0</v>
      </c>
      <c r="BK40" s="32">
        <f t="shared" si="412"/>
        <v>0</v>
      </c>
      <c r="BL40" s="32">
        <f t="shared" si="412"/>
        <v>0</v>
      </c>
      <c r="BM40" s="32">
        <f t="shared" si="412"/>
        <v>0</v>
      </c>
      <c r="BN40" s="32">
        <f t="shared" si="412"/>
        <v>0</v>
      </c>
      <c r="BO40" s="32">
        <f t="shared" si="412"/>
        <v>0</v>
      </c>
      <c r="BP40" s="32">
        <f t="shared" si="412"/>
        <v>0</v>
      </c>
      <c r="BQ40" s="32">
        <f t="shared" ref="BQ40:EB40" si="413" xml:space="preserve"> BQ$38</f>
        <v>0</v>
      </c>
      <c r="BR40" s="32">
        <f t="shared" si="413"/>
        <v>0</v>
      </c>
      <c r="BS40" s="32">
        <f t="shared" si="413"/>
        <v>0</v>
      </c>
      <c r="BT40" s="32">
        <f t="shared" si="413"/>
        <v>0</v>
      </c>
      <c r="BU40" s="32">
        <f t="shared" si="413"/>
        <v>0</v>
      </c>
      <c r="BV40" s="32">
        <f t="shared" si="413"/>
        <v>0</v>
      </c>
      <c r="BW40" s="32">
        <f t="shared" si="413"/>
        <v>0</v>
      </c>
      <c r="BX40" s="32">
        <f t="shared" si="413"/>
        <v>0</v>
      </c>
      <c r="BY40" s="32">
        <f t="shared" si="413"/>
        <v>0</v>
      </c>
      <c r="BZ40" s="32">
        <f t="shared" si="413"/>
        <v>0</v>
      </c>
      <c r="CA40" s="32">
        <f t="shared" si="413"/>
        <v>0</v>
      </c>
      <c r="CB40" s="32">
        <f t="shared" si="413"/>
        <v>0</v>
      </c>
      <c r="CC40" s="32">
        <f t="shared" si="413"/>
        <v>0</v>
      </c>
      <c r="CD40" s="32">
        <f t="shared" si="413"/>
        <v>0</v>
      </c>
      <c r="CE40" s="32">
        <f t="shared" si="413"/>
        <v>0</v>
      </c>
      <c r="CF40" s="32">
        <f t="shared" si="413"/>
        <v>0</v>
      </c>
      <c r="CG40" s="32">
        <f t="shared" si="413"/>
        <v>0</v>
      </c>
      <c r="CH40" s="32">
        <f t="shared" si="413"/>
        <v>0</v>
      </c>
      <c r="CI40" s="32">
        <f t="shared" si="413"/>
        <v>0</v>
      </c>
      <c r="CJ40" s="32">
        <f t="shared" si="413"/>
        <v>0</v>
      </c>
      <c r="CK40" s="32">
        <f t="shared" si="413"/>
        <v>0</v>
      </c>
      <c r="CL40" s="32">
        <f t="shared" si="413"/>
        <v>0</v>
      </c>
      <c r="CM40" s="32">
        <f t="shared" si="413"/>
        <v>0</v>
      </c>
      <c r="CN40" s="32">
        <f t="shared" si="413"/>
        <v>0</v>
      </c>
      <c r="CO40" s="32">
        <f t="shared" si="413"/>
        <v>0</v>
      </c>
      <c r="CP40" s="32">
        <f t="shared" si="413"/>
        <v>0</v>
      </c>
      <c r="CQ40" s="32">
        <f t="shared" si="413"/>
        <v>0</v>
      </c>
      <c r="CR40" s="32">
        <f t="shared" si="413"/>
        <v>0</v>
      </c>
      <c r="CS40" s="32">
        <f t="shared" si="413"/>
        <v>0</v>
      </c>
      <c r="CT40" s="32">
        <f t="shared" si="413"/>
        <v>0</v>
      </c>
      <c r="CU40" s="32">
        <f t="shared" si="413"/>
        <v>0</v>
      </c>
      <c r="CV40" s="32">
        <f t="shared" si="413"/>
        <v>0</v>
      </c>
      <c r="CW40" s="32">
        <f t="shared" si="413"/>
        <v>0</v>
      </c>
      <c r="CX40" s="32">
        <f t="shared" si="413"/>
        <v>0</v>
      </c>
      <c r="CY40" s="32">
        <f t="shared" si="413"/>
        <v>0</v>
      </c>
      <c r="CZ40" s="32">
        <f t="shared" si="413"/>
        <v>0</v>
      </c>
      <c r="DA40" s="32">
        <f t="shared" si="413"/>
        <v>0</v>
      </c>
      <c r="DB40" s="32">
        <f t="shared" si="413"/>
        <v>0</v>
      </c>
      <c r="DC40" s="32">
        <f t="shared" si="413"/>
        <v>0</v>
      </c>
      <c r="DD40" s="32">
        <f t="shared" si="413"/>
        <v>0</v>
      </c>
      <c r="DE40" s="32">
        <f t="shared" si="413"/>
        <v>0</v>
      </c>
      <c r="DF40" s="32">
        <f t="shared" si="413"/>
        <v>0</v>
      </c>
      <c r="DG40" s="32">
        <f t="shared" si="413"/>
        <v>0</v>
      </c>
      <c r="DH40" s="32">
        <f t="shared" si="413"/>
        <v>0</v>
      </c>
      <c r="DI40" s="32">
        <f t="shared" si="413"/>
        <v>0</v>
      </c>
      <c r="DJ40" s="32">
        <f t="shared" si="413"/>
        <v>0</v>
      </c>
      <c r="DK40" s="32">
        <f t="shared" si="413"/>
        <v>0</v>
      </c>
      <c r="DL40" s="32">
        <f t="shared" si="413"/>
        <v>0</v>
      </c>
      <c r="DM40" s="32">
        <f t="shared" si="413"/>
        <v>0</v>
      </c>
      <c r="DN40" s="32">
        <f t="shared" si="413"/>
        <v>0</v>
      </c>
      <c r="DO40" s="32">
        <f t="shared" si="413"/>
        <v>0</v>
      </c>
      <c r="DP40" s="32">
        <f t="shared" si="413"/>
        <v>0</v>
      </c>
      <c r="DQ40" s="32">
        <f t="shared" si="413"/>
        <v>0</v>
      </c>
      <c r="DR40" s="32">
        <f t="shared" si="413"/>
        <v>0</v>
      </c>
      <c r="DS40" s="32">
        <f t="shared" si="413"/>
        <v>0</v>
      </c>
      <c r="DT40" s="32">
        <f t="shared" si="413"/>
        <v>0</v>
      </c>
      <c r="DU40" s="32">
        <f t="shared" si="413"/>
        <v>0</v>
      </c>
      <c r="DV40" s="32">
        <f t="shared" si="413"/>
        <v>0</v>
      </c>
      <c r="DW40" s="32">
        <f t="shared" si="413"/>
        <v>0</v>
      </c>
      <c r="DX40" s="32">
        <f t="shared" si="413"/>
        <v>0</v>
      </c>
      <c r="DY40" s="32">
        <f t="shared" si="413"/>
        <v>0</v>
      </c>
      <c r="DZ40" s="32">
        <f t="shared" si="413"/>
        <v>0</v>
      </c>
      <c r="EA40" s="32">
        <f t="shared" si="413"/>
        <v>0</v>
      </c>
      <c r="EB40" s="32">
        <f t="shared" si="413"/>
        <v>0</v>
      </c>
      <c r="EC40" s="32">
        <f t="shared" ref="EC40:GJ40" si="414" xml:space="preserve"> EC$38</f>
        <v>0</v>
      </c>
      <c r="ED40" s="32">
        <f t="shared" si="414"/>
        <v>0</v>
      </c>
      <c r="EE40" s="32">
        <f t="shared" si="414"/>
        <v>0</v>
      </c>
      <c r="EF40" s="32">
        <f t="shared" si="414"/>
        <v>0</v>
      </c>
      <c r="EG40" s="32">
        <f t="shared" si="414"/>
        <v>0</v>
      </c>
      <c r="EH40" s="32">
        <f t="shared" si="414"/>
        <v>0</v>
      </c>
      <c r="EI40" s="32">
        <f t="shared" si="414"/>
        <v>0</v>
      </c>
      <c r="EJ40" s="32">
        <f t="shared" si="414"/>
        <v>0</v>
      </c>
      <c r="EK40" s="32">
        <f t="shared" si="414"/>
        <v>0</v>
      </c>
      <c r="EL40" s="32">
        <f t="shared" si="414"/>
        <v>0</v>
      </c>
      <c r="EM40" s="32">
        <f t="shared" si="414"/>
        <v>0</v>
      </c>
      <c r="EN40" s="32">
        <f t="shared" si="414"/>
        <v>0</v>
      </c>
      <c r="EO40" s="32">
        <f t="shared" si="414"/>
        <v>0</v>
      </c>
      <c r="EP40" s="32">
        <f t="shared" si="414"/>
        <v>0</v>
      </c>
      <c r="EQ40" s="32">
        <f t="shared" si="414"/>
        <v>0</v>
      </c>
      <c r="ER40" s="32">
        <f t="shared" si="414"/>
        <v>0</v>
      </c>
      <c r="ES40" s="32">
        <f t="shared" si="414"/>
        <v>0</v>
      </c>
      <c r="ET40" s="32">
        <f t="shared" si="414"/>
        <v>0</v>
      </c>
      <c r="EU40" s="32">
        <f t="shared" si="414"/>
        <v>0</v>
      </c>
      <c r="EV40" s="32">
        <f t="shared" si="414"/>
        <v>0</v>
      </c>
      <c r="EW40" s="32">
        <f t="shared" si="414"/>
        <v>0</v>
      </c>
      <c r="EX40" s="32">
        <f t="shared" si="414"/>
        <v>0</v>
      </c>
      <c r="EY40" s="32">
        <f t="shared" si="414"/>
        <v>0</v>
      </c>
      <c r="EZ40" s="32">
        <f t="shared" si="414"/>
        <v>0</v>
      </c>
      <c r="FA40" s="32">
        <f t="shared" si="414"/>
        <v>0</v>
      </c>
      <c r="FB40" s="32">
        <f t="shared" si="414"/>
        <v>0</v>
      </c>
      <c r="FC40" s="32">
        <f t="shared" si="414"/>
        <v>0</v>
      </c>
      <c r="FD40" s="32">
        <f t="shared" si="414"/>
        <v>0</v>
      </c>
      <c r="FE40" s="32">
        <f t="shared" si="414"/>
        <v>0</v>
      </c>
      <c r="FF40" s="32">
        <f t="shared" si="414"/>
        <v>0</v>
      </c>
      <c r="FG40" s="32">
        <f t="shared" si="414"/>
        <v>0</v>
      </c>
      <c r="FH40" s="32">
        <f t="shared" si="414"/>
        <v>0</v>
      </c>
      <c r="FI40" s="32">
        <f t="shared" si="414"/>
        <v>0</v>
      </c>
      <c r="FJ40" s="32">
        <f t="shared" si="414"/>
        <v>0</v>
      </c>
      <c r="FK40" s="32">
        <f t="shared" si="414"/>
        <v>0</v>
      </c>
      <c r="FL40" s="32">
        <f t="shared" si="414"/>
        <v>0</v>
      </c>
      <c r="FM40" s="32">
        <f t="shared" si="414"/>
        <v>0</v>
      </c>
      <c r="FN40" s="32">
        <f t="shared" si="414"/>
        <v>0</v>
      </c>
      <c r="FO40" s="32">
        <f t="shared" si="414"/>
        <v>0</v>
      </c>
      <c r="FP40" s="32">
        <f t="shared" si="414"/>
        <v>0</v>
      </c>
      <c r="FQ40" s="32">
        <f t="shared" si="414"/>
        <v>0</v>
      </c>
      <c r="FR40" s="32">
        <f t="shared" si="414"/>
        <v>0</v>
      </c>
      <c r="FS40" s="32">
        <f t="shared" si="414"/>
        <v>0</v>
      </c>
      <c r="FT40" s="32">
        <f t="shared" si="414"/>
        <v>0</v>
      </c>
      <c r="FU40" s="32">
        <f t="shared" si="414"/>
        <v>0</v>
      </c>
      <c r="FV40" s="32">
        <f t="shared" si="414"/>
        <v>0</v>
      </c>
      <c r="FW40" s="32">
        <f t="shared" si="414"/>
        <v>0</v>
      </c>
      <c r="FX40" s="32">
        <f t="shared" si="414"/>
        <v>0</v>
      </c>
      <c r="FY40" s="32">
        <f t="shared" si="414"/>
        <v>0</v>
      </c>
      <c r="FZ40" s="32">
        <f t="shared" si="414"/>
        <v>0</v>
      </c>
      <c r="GA40" s="32">
        <f t="shared" si="414"/>
        <v>0</v>
      </c>
      <c r="GB40" s="32">
        <f t="shared" si="414"/>
        <v>0</v>
      </c>
      <c r="GC40" s="32">
        <f t="shared" si="414"/>
        <v>0</v>
      </c>
      <c r="GD40" s="32">
        <f t="shared" si="414"/>
        <v>0</v>
      </c>
      <c r="GE40" s="32">
        <f t="shared" si="414"/>
        <v>0</v>
      </c>
      <c r="GF40" s="32">
        <f t="shared" si="414"/>
        <v>0</v>
      </c>
      <c r="GG40" s="32">
        <f t="shared" si="414"/>
        <v>0</v>
      </c>
      <c r="GH40" s="32">
        <f t="shared" si="414"/>
        <v>0</v>
      </c>
      <c r="GI40" s="32">
        <f t="shared" si="414"/>
        <v>0</v>
      </c>
      <c r="GJ40" s="32">
        <f t="shared" si="414"/>
        <v>0</v>
      </c>
    </row>
    <row r="41" spans="1:192" s="518" customFormat="1" x14ac:dyDescent="0.25">
      <c r="A41" s="415"/>
      <c r="B41" s="415"/>
      <c r="C41" s="416"/>
      <c r="D41" s="602"/>
      <c r="E41" s="78" t="str">
        <f xml:space="preserve"> Time!E$140</f>
        <v>Senior debt repayment period flag</v>
      </c>
      <c r="F41" s="78">
        <f xml:space="preserve"> Time!F$140</f>
        <v>0</v>
      </c>
      <c r="G41" s="78" t="str">
        <f xml:space="preserve"> Time!G$140</f>
        <v>flag</v>
      </c>
      <c r="H41" s="78">
        <f xml:space="preserve"> Time!H$140</f>
        <v>34</v>
      </c>
      <c r="I41" s="78">
        <f xml:space="preserve"> Time!I$140</f>
        <v>0</v>
      </c>
      <c r="J41" s="78">
        <f xml:space="preserve"> Time!J$140</f>
        <v>0</v>
      </c>
      <c r="K41" s="78">
        <f xml:space="preserve"> Time!K$140</f>
        <v>0</v>
      </c>
      <c r="L41" s="78">
        <f xml:space="preserve"> Time!L$140</f>
        <v>0</v>
      </c>
      <c r="M41" s="78">
        <f xml:space="preserve"> Time!M$140</f>
        <v>0</v>
      </c>
      <c r="N41" s="78">
        <f xml:space="preserve"> Time!N$140</f>
        <v>0</v>
      </c>
      <c r="O41" s="78">
        <f xml:space="preserve"> Time!O$140</f>
        <v>0</v>
      </c>
      <c r="P41" s="78">
        <f xml:space="preserve"> Time!P$140</f>
        <v>0</v>
      </c>
      <c r="Q41" s="78">
        <f xml:space="preserve"> Time!Q$140</f>
        <v>1</v>
      </c>
      <c r="R41" s="78">
        <f xml:space="preserve"> Time!R$140</f>
        <v>1</v>
      </c>
      <c r="S41" s="78">
        <f xml:space="preserve"> Time!S$140</f>
        <v>1</v>
      </c>
      <c r="T41" s="78">
        <f xml:space="preserve"> Time!T$140</f>
        <v>1</v>
      </c>
      <c r="U41" s="78">
        <f xml:space="preserve"> Time!U$140</f>
        <v>1</v>
      </c>
      <c r="V41" s="78">
        <f xml:space="preserve"> Time!V$140</f>
        <v>1</v>
      </c>
      <c r="W41" s="78">
        <f xml:space="preserve"> Time!W$140</f>
        <v>1</v>
      </c>
      <c r="X41" s="78">
        <f xml:space="preserve"> Time!X$140</f>
        <v>1</v>
      </c>
      <c r="Y41" s="78">
        <f xml:space="preserve"> Time!Y$140</f>
        <v>1</v>
      </c>
      <c r="Z41" s="78">
        <f xml:space="preserve"> Time!Z$140</f>
        <v>1</v>
      </c>
      <c r="AA41" s="78">
        <f xml:space="preserve"> Time!AA$140</f>
        <v>1</v>
      </c>
      <c r="AB41" s="78">
        <f xml:space="preserve"> Time!AB$140</f>
        <v>1</v>
      </c>
      <c r="AC41" s="78">
        <f xml:space="preserve"> Time!AC$140</f>
        <v>1</v>
      </c>
      <c r="AD41" s="78">
        <f xml:space="preserve"> Time!AD$140</f>
        <v>1</v>
      </c>
      <c r="AE41" s="78">
        <f xml:space="preserve"> Time!AE$140</f>
        <v>1</v>
      </c>
      <c r="AF41" s="78">
        <f xml:space="preserve"> Time!AF$140</f>
        <v>1</v>
      </c>
      <c r="AG41" s="78">
        <f xml:space="preserve"> Time!AG$140</f>
        <v>1</v>
      </c>
      <c r="AH41" s="78">
        <f xml:space="preserve"> Time!AH$140</f>
        <v>1</v>
      </c>
      <c r="AI41" s="78">
        <f xml:space="preserve"> Time!AI$140</f>
        <v>1</v>
      </c>
      <c r="AJ41" s="78">
        <f xml:space="preserve"> Time!AJ$140</f>
        <v>1</v>
      </c>
      <c r="AK41" s="78">
        <f xml:space="preserve"> Time!AK$140</f>
        <v>1</v>
      </c>
      <c r="AL41" s="78">
        <f xml:space="preserve"> Time!AL$140</f>
        <v>1</v>
      </c>
      <c r="AM41" s="78">
        <f xml:space="preserve"> Time!AM$140</f>
        <v>1</v>
      </c>
      <c r="AN41" s="78">
        <f xml:space="preserve"> Time!AN$140</f>
        <v>1</v>
      </c>
      <c r="AO41" s="78">
        <f xml:space="preserve"> Time!AO$140</f>
        <v>1</v>
      </c>
      <c r="AP41" s="78">
        <f xml:space="preserve"> Time!AP$140</f>
        <v>1</v>
      </c>
      <c r="AQ41" s="78">
        <f xml:space="preserve"> Time!AQ$140</f>
        <v>1</v>
      </c>
      <c r="AR41" s="78">
        <f xml:space="preserve"> Time!AR$140</f>
        <v>1</v>
      </c>
      <c r="AS41" s="78">
        <f xml:space="preserve"> Time!AS$140</f>
        <v>1</v>
      </c>
      <c r="AT41" s="78">
        <f xml:space="preserve"> Time!AT$140</f>
        <v>1</v>
      </c>
      <c r="AU41" s="78">
        <f xml:space="preserve"> Time!AU$140</f>
        <v>1</v>
      </c>
      <c r="AV41" s="78">
        <f xml:space="preserve"> Time!AV$140</f>
        <v>1</v>
      </c>
      <c r="AW41" s="78">
        <f xml:space="preserve"> Time!AW$140</f>
        <v>1</v>
      </c>
      <c r="AX41" s="78">
        <f xml:space="preserve"> Time!AX$140</f>
        <v>1</v>
      </c>
      <c r="AY41" s="78">
        <f xml:space="preserve"> Time!AY$140</f>
        <v>0</v>
      </c>
      <c r="AZ41" s="78">
        <f xml:space="preserve"> Time!AZ$140</f>
        <v>0</v>
      </c>
      <c r="BA41" s="78">
        <f xml:space="preserve"> Time!BA$140</f>
        <v>0</v>
      </c>
      <c r="BB41" s="78">
        <f xml:space="preserve"> Time!BB$140</f>
        <v>0</v>
      </c>
      <c r="BC41" s="78">
        <f xml:space="preserve"> Time!BC$140</f>
        <v>0</v>
      </c>
      <c r="BD41" s="78">
        <f xml:space="preserve"> Time!BD$140</f>
        <v>0</v>
      </c>
      <c r="BE41" s="78">
        <f xml:space="preserve"> Time!BE$140</f>
        <v>0</v>
      </c>
      <c r="BF41" s="78">
        <f xml:space="preserve"> Time!BF$140</f>
        <v>0</v>
      </c>
      <c r="BG41" s="78">
        <f xml:space="preserve"> Time!BG$140</f>
        <v>0</v>
      </c>
      <c r="BH41" s="78">
        <f xml:space="preserve"> Time!BH$140</f>
        <v>0</v>
      </c>
      <c r="BI41" s="78">
        <f xml:space="preserve"> Time!BI$140</f>
        <v>0</v>
      </c>
      <c r="BJ41" s="78">
        <f xml:space="preserve"> Time!BJ$140</f>
        <v>0</v>
      </c>
      <c r="BK41" s="78">
        <f xml:space="preserve"> Time!BK$140</f>
        <v>0</v>
      </c>
      <c r="BL41" s="78">
        <f xml:space="preserve"> Time!BL$140</f>
        <v>0</v>
      </c>
      <c r="BM41" s="78">
        <f xml:space="preserve"> Time!BM$140</f>
        <v>0</v>
      </c>
      <c r="BN41" s="78">
        <f xml:space="preserve"> Time!BN$140</f>
        <v>0</v>
      </c>
      <c r="BO41" s="78">
        <f xml:space="preserve"> Time!BO$140</f>
        <v>0</v>
      </c>
      <c r="BP41" s="78">
        <f xml:space="preserve"> Time!BP$140</f>
        <v>0</v>
      </c>
      <c r="BQ41" s="78">
        <f xml:space="preserve"> Time!BQ$140</f>
        <v>0</v>
      </c>
      <c r="BR41" s="78">
        <f xml:space="preserve"> Time!BR$140</f>
        <v>0</v>
      </c>
      <c r="BS41" s="78">
        <f xml:space="preserve"> Time!BS$140</f>
        <v>0</v>
      </c>
      <c r="BT41" s="78">
        <f xml:space="preserve"> Time!BT$140</f>
        <v>0</v>
      </c>
      <c r="BU41" s="78">
        <f xml:space="preserve"> Time!BU$140</f>
        <v>0</v>
      </c>
      <c r="BV41" s="78">
        <f xml:space="preserve"> Time!BV$140</f>
        <v>0</v>
      </c>
      <c r="BW41" s="78">
        <f xml:space="preserve"> Time!BW$140</f>
        <v>0</v>
      </c>
      <c r="BX41" s="78">
        <f xml:space="preserve"> Time!BX$140</f>
        <v>0</v>
      </c>
      <c r="BY41" s="78">
        <f xml:space="preserve"> Time!BY$140</f>
        <v>0</v>
      </c>
      <c r="BZ41" s="78">
        <f xml:space="preserve"> Time!BZ$140</f>
        <v>0</v>
      </c>
      <c r="CA41" s="78">
        <f xml:space="preserve"> Time!CA$140</f>
        <v>0</v>
      </c>
      <c r="CB41" s="78">
        <f xml:space="preserve"> Time!CB$140</f>
        <v>0</v>
      </c>
      <c r="CC41" s="78">
        <f xml:space="preserve"> Time!CC$140</f>
        <v>0</v>
      </c>
      <c r="CD41" s="78">
        <f xml:space="preserve"> Time!CD$140</f>
        <v>0</v>
      </c>
      <c r="CE41" s="78">
        <f xml:space="preserve"> Time!CE$140</f>
        <v>0</v>
      </c>
      <c r="CF41" s="78">
        <f xml:space="preserve"> Time!CF$140</f>
        <v>0</v>
      </c>
      <c r="CG41" s="78">
        <f xml:space="preserve"> Time!CG$140</f>
        <v>0</v>
      </c>
      <c r="CH41" s="78">
        <f xml:space="preserve"> Time!CH$140</f>
        <v>0</v>
      </c>
      <c r="CI41" s="78">
        <f xml:space="preserve"> Time!CI$140</f>
        <v>0</v>
      </c>
      <c r="CJ41" s="78">
        <f xml:space="preserve"> Time!CJ$140</f>
        <v>0</v>
      </c>
      <c r="CK41" s="78">
        <f xml:space="preserve"> Time!CK$140</f>
        <v>0</v>
      </c>
      <c r="CL41" s="78">
        <f xml:space="preserve"> Time!CL$140</f>
        <v>0</v>
      </c>
      <c r="CM41" s="78">
        <f xml:space="preserve"> Time!CM$140</f>
        <v>0</v>
      </c>
      <c r="CN41" s="78">
        <f xml:space="preserve"> Time!CN$140</f>
        <v>0</v>
      </c>
      <c r="CO41" s="78">
        <f xml:space="preserve"> Time!CO$140</f>
        <v>0</v>
      </c>
      <c r="CP41" s="78">
        <f xml:space="preserve"> Time!CP$140</f>
        <v>0</v>
      </c>
      <c r="CQ41" s="78">
        <f xml:space="preserve"> Time!CQ$140</f>
        <v>0</v>
      </c>
      <c r="CR41" s="78">
        <f xml:space="preserve"> Time!CR$140</f>
        <v>0</v>
      </c>
      <c r="CS41" s="78">
        <f xml:space="preserve"> Time!CS$140</f>
        <v>0</v>
      </c>
      <c r="CT41" s="78">
        <f xml:space="preserve"> Time!CT$140</f>
        <v>0</v>
      </c>
      <c r="CU41" s="78">
        <f xml:space="preserve"> Time!CU$140</f>
        <v>0</v>
      </c>
      <c r="CV41" s="78">
        <f xml:space="preserve"> Time!CV$140</f>
        <v>0</v>
      </c>
      <c r="CW41" s="78">
        <f xml:space="preserve"> Time!CW$140</f>
        <v>0</v>
      </c>
      <c r="CX41" s="78">
        <f xml:space="preserve"> Time!CX$140</f>
        <v>0</v>
      </c>
      <c r="CY41" s="78">
        <f xml:space="preserve"> Time!CY$140</f>
        <v>0</v>
      </c>
      <c r="CZ41" s="78">
        <f xml:space="preserve"> Time!CZ$140</f>
        <v>0</v>
      </c>
      <c r="DA41" s="78">
        <f xml:space="preserve"> Time!DA$140</f>
        <v>0</v>
      </c>
      <c r="DB41" s="78">
        <f xml:space="preserve"> Time!DB$140</f>
        <v>0</v>
      </c>
      <c r="DC41" s="78">
        <f xml:space="preserve"> Time!DC$140</f>
        <v>0</v>
      </c>
      <c r="DD41" s="78">
        <f xml:space="preserve"> Time!DD$140</f>
        <v>0</v>
      </c>
      <c r="DE41" s="78">
        <f xml:space="preserve"> Time!DE$140</f>
        <v>0</v>
      </c>
      <c r="DF41" s="78">
        <f xml:space="preserve"> Time!DF$140</f>
        <v>0</v>
      </c>
      <c r="DG41" s="78">
        <f xml:space="preserve"> Time!DG$140</f>
        <v>0</v>
      </c>
      <c r="DH41" s="78">
        <f xml:space="preserve"> Time!DH$140</f>
        <v>0</v>
      </c>
      <c r="DI41" s="78">
        <f xml:space="preserve"> Time!DI$140</f>
        <v>0</v>
      </c>
      <c r="DJ41" s="78">
        <f xml:space="preserve"> Time!DJ$140</f>
        <v>0</v>
      </c>
      <c r="DK41" s="78">
        <f xml:space="preserve"> Time!DK$140</f>
        <v>0</v>
      </c>
      <c r="DL41" s="78">
        <f xml:space="preserve"> Time!DL$140</f>
        <v>0</v>
      </c>
      <c r="DM41" s="78">
        <f xml:space="preserve"> Time!DM$140</f>
        <v>0</v>
      </c>
      <c r="DN41" s="78">
        <f xml:space="preserve"> Time!DN$140</f>
        <v>0</v>
      </c>
      <c r="DO41" s="78">
        <f xml:space="preserve"> Time!DO$140</f>
        <v>0</v>
      </c>
      <c r="DP41" s="78">
        <f xml:space="preserve"> Time!DP$140</f>
        <v>0</v>
      </c>
      <c r="DQ41" s="78">
        <f xml:space="preserve"> Time!DQ$140</f>
        <v>0</v>
      </c>
      <c r="DR41" s="78">
        <f xml:space="preserve"> Time!DR$140</f>
        <v>0</v>
      </c>
      <c r="DS41" s="78">
        <f xml:space="preserve"> Time!DS$140</f>
        <v>0</v>
      </c>
      <c r="DT41" s="78">
        <f xml:space="preserve"> Time!DT$140</f>
        <v>0</v>
      </c>
      <c r="DU41" s="78">
        <f xml:space="preserve"> Time!DU$140</f>
        <v>0</v>
      </c>
      <c r="DV41" s="78">
        <f xml:space="preserve"> Time!DV$140</f>
        <v>0</v>
      </c>
      <c r="DW41" s="78">
        <f xml:space="preserve"> Time!DW$140</f>
        <v>0</v>
      </c>
      <c r="DX41" s="78">
        <f xml:space="preserve"> Time!DX$140</f>
        <v>0</v>
      </c>
      <c r="DY41" s="78">
        <f xml:space="preserve"> Time!DY$140</f>
        <v>0</v>
      </c>
      <c r="DZ41" s="78">
        <f xml:space="preserve"> Time!DZ$140</f>
        <v>0</v>
      </c>
      <c r="EA41" s="78">
        <f xml:space="preserve"> Time!EA$140</f>
        <v>0</v>
      </c>
      <c r="EB41" s="78">
        <f xml:space="preserve"> Time!EB$140</f>
        <v>0</v>
      </c>
      <c r="EC41" s="78">
        <f xml:space="preserve"> Time!EC$140</f>
        <v>0</v>
      </c>
      <c r="ED41" s="78">
        <f xml:space="preserve"> Time!ED$140</f>
        <v>0</v>
      </c>
      <c r="EE41" s="78">
        <f xml:space="preserve"> Time!EE$140</f>
        <v>0</v>
      </c>
      <c r="EF41" s="78">
        <f xml:space="preserve"> Time!EF$140</f>
        <v>0</v>
      </c>
      <c r="EG41" s="78">
        <f xml:space="preserve"> Time!EG$140</f>
        <v>0</v>
      </c>
      <c r="EH41" s="78">
        <f xml:space="preserve"> Time!EH$140</f>
        <v>0</v>
      </c>
      <c r="EI41" s="78">
        <f xml:space="preserve"> Time!EI$140</f>
        <v>0</v>
      </c>
      <c r="EJ41" s="78">
        <f xml:space="preserve"> Time!EJ$140</f>
        <v>0</v>
      </c>
      <c r="EK41" s="78">
        <f xml:space="preserve"> Time!EK$140</f>
        <v>0</v>
      </c>
      <c r="EL41" s="78">
        <f xml:space="preserve"> Time!EL$140</f>
        <v>0</v>
      </c>
      <c r="EM41" s="78">
        <f xml:space="preserve"> Time!EM$140</f>
        <v>0</v>
      </c>
      <c r="EN41" s="78">
        <f xml:space="preserve"> Time!EN$140</f>
        <v>0</v>
      </c>
      <c r="EO41" s="78">
        <f xml:space="preserve"> Time!EO$140</f>
        <v>0</v>
      </c>
      <c r="EP41" s="78">
        <f xml:space="preserve"> Time!EP$140</f>
        <v>0</v>
      </c>
      <c r="EQ41" s="78">
        <f xml:space="preserve"> Time!EQ$140</f>
        <v>0</v>
      </c>
      <c r="ER41" s="78">
        <f xml:space="preserve"> Time!ER$140</f>
        <v>0</v>
      </c>
      <c r="ES41" s="78">
        <f xml:space="preserve"> Time!ES$140</f>
        <v>0</v>
      </c>
      <c r="ET41" s="78">
        <f xml:space="preserve"> Time!ET$140</f>
        <v>0</v>
      </c>
      <c r="EU41" s="78">
        <f xml:space="preserve"> Time!EU$140</f>
        <v>0</v>
      </c>
      <c r="EV41" s="78">
        <f xml:space="preserve"> Time!EV$140</f>
        <v>0</v>
      </c>
      <c r="EW41" s="78">
        <f xml:space="preserve"> Time!EW$140</f>
        <v>0</v>
      </c>
      <c r="EX41" s="78">
        <f xml:space="preserve"> Time!EX$140</f>
        <v>0</v>
      </c>
      <c r="EY41" s="78">
        <f xml:space="preserve"> Time!EY$140</f>
        <v>0</v>
      </c>
      <c r="EZ41" s="78">
        <f xml:space="preserve"> Time!EZ$140</f>
        <v>0</v>
      </c>
      <c r="FA41" s="78">
        <f xml:space="preserve"> Time!FA$140</f>
        <v>0</v>
      </c>
      <c r="FB41" s="78">
        <f xml:space="preserve"> Time!FB$140</f>
        <v>0</v>
      </c>
      <c r="FC41" s="78">
        <f xml:space="preserve"> Time!FC$140</f>
        <v>0</v>
      </c>
      <c r="FD41" s="78">
        <f xml:space="preserve"> Time!FD$140</f>
        <v>0</v>
      </c>
      <c r="FE41" s="78">
        <f xml:space="preserve"> Time!FE$140</f>
        <v>0</v>
      </c>
      <c r="FF41" s="78">
        <f xml:space="preserve"> Time!FF$140</f>
        <v>0</v>
      </c>
      <c r="FG41" s="78">
        <f xml:space="preserve"> Time!FG$140</f>
        <v>0</v>
      </c>
      <c r="FH41" s="78">
        <f xml:space="preserve"> Time!FH$140</f>
        <v>0</v>
      </c>
      <c r="FI41" s="78">
        <f xml:space="preserve"> Time!FI$140</f>
        <v>0</v>
      </c>
      <c r="FJ41" s="78">
        <f xml:space="preserve"> Time!FJ$140</f>
        <v>0</v>
      </c>
      <c r="FK41" s="78">
        <f xml:space="preserve"> Time!FK$140</f>
        <v>0</v>
      </c>
      <c r="FL41" s="78">
        <f xml:space="preserve"> Time!FL$140</f>
        <v>0</v>
      </c>
      <c r="FM41" s="78">
        <f xml:space="preserve"> Time!FM$140</f>
        <v>0</v>
      </c>
      <c r="FN41" s="78">
        <f xml:space="preserve"> Time!FN$140</f>
        <v>0</v>
      </c>
      <c r="FO41" s="78">
        <f xml:space="preserve"> Time!FO$140</f>
        <v>0</v>
      </c>
      <c r="FP41" s="78">
        <f xml:space="preserve"> Time!FP$140</f>
        <v>0</v>
      </c>
      <c r="FQ41" s="78">
        <f xml:space="preserve"> Time!FQ$140</f>
        <v>0</v>
      </c>
      <c r="FR41" s="78">
        <f xml:space="preserve"> Time!FR$140</f>
        <v>0</v>
      </c>
      <c r="FS41" s="78">
        <f xml:space="preserve"> Time!FS$140</f>
        <v>0</v>
      </c>
      <c r="FT41" s="78">
        <f xml:space="preserve"> Time!FT$140</f>
        <v>0</v>
      </c>
      <c r="FU41" s="78">
        <f xml:space="preserve"> Time!FU$140</f>
        <v>0</v>
      </c>
      <c r="FV41" s="78">
        <f xml:space="preserve"> Time!FV$140</f>
        <v>0</v>
      </c>
      <c r="FW41" s="78">
        <f xml:space="preserve"> Time!FW$140</f>
        <v>0</v>
      </c>
      <c r="FX41" s="78">
        <f xml:space="preserve"> Time!FX$140</f>
        <v>0</v>
      </c>
      <c r="FY41" s="78">
        <f xml:space="preserve"> Time!FY$140</f>
        <v>0</v>
      </c>
      <c r="FZ41" s="78">
        <f xml:space="preserve"> Time!FZ$140</f>
        <v>0</v>
      </c>
      <c r="GA41" s="78">
        <f xml:space="preserve"> Time!GA$140</f>
        <v>0</v>
      </c>
      <c r="GB41" s="78">
        <f xml:space="preserve"> Time!GB$140</f>
        <v>0</v>
      </c>
      <c r="GC41" s="78">
        <f xml:space="preserve"> Time!GC$140</f>
        <v>0</v>
      </c>
      <c r="GD41" s="78">
        <f xml:space="preserve"> Time!GD$140</f>
        <v>0</v>
      </c>
      <c r="GE41" s="78">
        <f xml:space="preserve"> Time!GE$140</f>
        <v>0</v>
      </c>
      <c r="GF41" s="78">
        <f xml:space="preserve"> Time!GF$140</f>
        <v>0</v>
      </c>
      <c r="GG41" s="78">
        <f xml:space="preserve"> Time!GG$140</f>
        <v>0</v>
      </c>
      <c r="GH41" s="78">
        <f xml:space="preserve"> Time!GH$140</f>
        <v>0</v>
      </c>
      <c r="GI41" s="78">
        <f xml:space="preserve"> Time!GI$140</f>
        <v>0</v>
      </c>
      <c r="GJ41" s="78">
        <f xml:space="preserve"> Time!GJ$140</f>
        <v>0</v>
      </c>
    </row>
    <row r="42" spans="1:192" x14ac:dyDescent="0.25">
      <c r="A42" s="80"/>
      <c r="B42" s="80"/>
      <c r="C42" s="588"/>
      <c r="D42" s="61"/>
      <c r="E42" s="32" t="s">
        <v>463</v>
      </c>
      <c r="F42" s="32"/>
      <c r="G42" s="32" t="str">
        <f xml:space="preserve"> SMU</f>
        <v>$ 000s</v>
      </c>
      <c r="H42" s="32">
        <f xml:space="preserve"> SUM(J42:GJ42)</f>
        <v>0</v>
      </c>
      <c r="I42" s="32"/>
      <c r="J42" s="32">
        <f t="shared" ref="J42" si="415" xml:space="preserve"> MAX(J40, 0) * J41</f>
        <v>0</v>
      </c>
      <c r="K42" s="32">
        <f t="shared" ref="K42:AK42" si="416" xml:space="preserve"> MAX(K40, 0) * K41</f>
        <v>0</v>
      </c>
      <c r="L42" s="32">
        <f t="shared" si="416"/>
        <v>0</v>
      </c>
      <c r="M42" s="32">
        <f t="shared" si="416"/>
        <v>0</v>
      </c>
      <c r="N42" s="32">
        <f t="shared" si="416"/>
        <v>0</v>
      </c>
      <c r="O42" s="32">
        <f t="shared" si="416"/>
        <v>0</v>
      </c>
      <c r="P42" s="32">
        <f t="shared" si="416"/>
        <v>0</v>
      </c>
      <c r="Q42" s="32">
        <f t="shared" si="416"/>
        <v>0</v>
      </c>
      <c r="R42" s="32">
        <f t="shared" si="416"/>
        <v>0</v>
      </c>
      <c r="S42" s="32">
        <f t="shared" si="416"/>
        <v>0</v>
      </c>
      <c r="T42" s="32">
        <f t="shared" si="416"/>
        <v>0</v>
      </c>
      <c r="U42" s="32">
        <f t="shared" si="416"/>
        <v>0</v>
      </c>
      <c r="V42" s="32">
        <f t="shared" si="416"/>
        <v>0</v>
      </c>
      <c r="W42" s="32">
        <f t="shared" si="416"/>
        <v>0</v>
      </c>
      <c r="X42" s="32">
        <f t="shared" si="416"/>
        <v>0</v>
      </c>
      <c r="Y42" s="32">
        <f t="shared" si="416"/>
        <v>0</v>
      </c>
      <c r="Z42" s="32">
        <f t="shared" si="416"/>
        <v>0</v>
      </c>
      <c r="AA42" s="32">
        <f t="shared" si="416"/>
        <v>0</v>
      </c>
      <c r="AB42" s="32">
        <f t="shared" si="416"/>
        <v>0</v>
      </c>
      <c r="AC42" s="32">
        <f t="shared" si="416"/>
        <v>0</v>
      </c>
      <c r="AD42" s="32">
        <f t="shared" si="416"/>
        <v>0</v>
      </c>
      <c r="AE42" s="32">
        <f t="shared" si="416"/>
        <v>0</v>
      </c>
      <c r="AF42" s="32">
        <f t="shared" si="416"/>
        <v>0</v>
      </c>
      <c r="AG42" s="32">
        <f t="shared" si="416"/>
        <v>0</v>
      </c>
      <c r="AH42" s="32">
        <f t="shared" si="416"/>
        <v>0</v>
      </c>
      <c r="AI42" s="32">
        <f t="shared" si="416"/>
        <v>0</v>
      </c>
      <c r="AJ42" s="32">
        <f t="shared" si="416"/>
        <v>0</v>
      </c>
      <c r="AK42" s="32">
        <f t="shared" si="416"/>
        <v>0</v>
      </c>
      <c r="AL42" s="32">
        <f t="shared" ref="AL42:CW42" si="417" xml:space="preserve"> MAX(AL40, 0) * AL41</f>
        <v>0</v>
      </c>
      <c r="AM42" s="32">
        <f t="shared" si="417"/>
        <v>0</v>
      </c>
      <c r="AN42" s="32">
        <f t="shared" si="417"/>
        <v>0</v>
      </c>
      <c r="AO42" s="32">
        <f t="shared" si="417"/>
        <v>0</v>
      </c>
      <c r="AP42" s="32">
        <f t="shared" si="417"/>
        <v>0</v>
      </c>
      <c r="AQ42" s="32">
        <f t="shared" si="417"/>
        <v>0</v>
      </c>
      <c r="AR42" s="32">
        <f t="shared" si="417"/>
        <v>0</v>
      </c>
      <c r="AS42" s="32">
        <f t="shared" si="417"/>
        <v>0</v>
      </c>
      <c r="AT42" s="32">
        <f t="shared" si="417"/>
        <v>0</v>
      </c>
      <c r="AU42" s="32">
        <f t="shared" si="417"/>
        <v>0</v>
      </c>
      <c r="AV42" s="32">
        <f t="shared" si="417"/>
        <v>0</v>
      </c>
      <c r="AW42" s="32">
        <f t="shared" si="417"/>
        <v>0</v>
      </c>
      <c r="AX42" s="32">
        <f t="shared" si="417"/>
        <v>0</v>
      </c>
      <c r="AY42" s="32">
        <f t="shared" si="417"/>
        <v>0</v>
      </c>
      <c r="AZ42" s="32">
        <f t="shared" si="417"/>
        <v>0</v>
      </c>
      <c r="BA42" s="32">
        <f t="shared" si="417"/>
        <v>0</v>
      </c>
      <c r="BB42" s="32">
        <f t="shared" si="417"/>
        <v>0</v>
      </c>
      <c r="BC42" s="32">
        <f t="shared" si="417"/>
        <v>0</v>
      </c>
      <c r="BD42" s="32">
        <f t="shared" si="417"/>
        <v>0</v>
      </c>
      <c r="BE42" s="32">
        <f t="shared" si="417"/>
        <v>0</v>
      </c>
      <c r="BF42" s="32">
        <f t="shared" si="417"/>
        <v>0</v>
      </c>
      <c r="BG42" s="32">
        <f t="shared" si="417"/>
        <v>0</v>
      </c>
      <c r="BH42" s="32">
        <f t="shared" si="417"/>
        <v>0</v>
      </c>
      <c r="BI42" s="32">
        <f t="shared" si="417"/>
        <v>0</v>
      </c>
      <c r="BJ42" s="32">
        <f t="shared" si="417"/>
        <v>0</v>
      </c>
      <c r="BK42" s="32">
        <f t="shared" si="417"/>
        <v>0</v>
      </c>
      <c r="BL42" s="32">
        <f t="shared" si="417"/>
        <v>0</v>
      </c>
      <c r="BM42" s="32">
        <f t="shared" si="417"/>
        <v>0</v>
      </c>
      <c r="BN42" s="32">
        <f t="shared" si="417"/>
        <v>0</v>
      </c>
      <c r="BO42" s="32">
        <f t="shared" si="417"/>
        <v>0</v>
      </c>
      <c r="BP42" s="32">
        <f t="shared" si="417"/>
        <v>0</v>
      </c>
      <c r="BQ42" s="32">
        <f t="shared" si="417"/>
        <v>0</v>
      </c>
      <c r="BR42" s="32">
        <f t="shared" si="417"/>
        <v>0</v>
      </c>
      <c r="BS42" s="32">
        <f t="shared" si="417"/>
        <v>0</v>
      </c>
      <c r="BT42" s="32">
        <f t="shared" si="417"/>
        <v>0</v>
      </c>
      <c r="BU42" s="32">
        <f t="shared" si="417"/>
        <v>0</v>
      </c>
      <c r="BV42" s="32">
        <f t="shared" si="417"/>
        <v>0</v>
      </c>
      <c r="BW42" s="32">
        <f t="shared" si="417"/>
        <v>0</v>
      </c>
      <c r="BX42" s="32">
        <f t="shared" si="417"/>
        <v>0</v>
      </c>
      <c r="BY42" s="32">
        <f t="shared" si="417"/>
        <v>0</v>
      </c>
      <c r="BZ42" s="32">
        <f t="shared" si="417"/>
        <v>0</v>
      </c>
      <c r="CA42" s="32">
        <f t="shared" si="417"/>
        <v>0</v>
      </c>
      <c r="CB42" s="32">
        <f t="shared" si="417"/>
        <v>0</v>
      </c>
      <c r="CC42" s="32">
        <f t="shared" si="417"/>
        <v>0</v>
      </c>
      <c r="CD42" s="32">
        <f t="shared" si="417"/>
        <v>0</v>
      </c>
      <c r="CE42" s="32">
        <f t="shared" si="417"/>
        <v>0</v>
      </c>
      <c r="CF42" s="32">
        <f t="shared" si="417"/>
        <v>0</v>
      </c>
      <c r="CG42" s="32">
        <f t="shared" si="417"/>
        <v>0</v>
      </c>
      <c r="CH42" s="32">
        <f t="shared" si="417"/>
        <v>0</v>
      </c>
      <c r="CI42" s="32">
        <f t="shared" si="417"/>
        <v>0</v>
      </c>
      <c r="CJ42" s="32">
        <f t="shared" si="417"/>
        <v>0</v>
      </c>
      <c r="CK42" s="32">
        <f t="shared" si="417"/>
        <v>0</v>
      </c>
      <c r="CL42" s="32">
        <f t="shared" si="417"/>
        <v>0</v>
      </c>
      <c r="CM42" s="32">
        <f t="shared" si="417"/>
        <v>0</v>
      </c>
      <c r="CN42" s="32">
        <f t="shared" si="417"/>
        <v>0</v>
      </c>
      <c r="CO42" s="32">
        <f t="shared" si="417"/>
        <v>0</v>
      </c>
      <c r="CP42" s="32">
        <f t="shared" si="417"/>
        <v>0</v>
      </c>
      <c r="CQ42" s="32">
        <f t="shared" si="417"/>
        <v>0</v>
      </c>
      <c r="CR42" s="32">
        <f t="shared" si="417"/>
        <v>0</v>
      </c>
      <c r="CS42" s="32">
        <f t="shared" si="417"/>
        <v>0</v>
      </c>
      <c r="CT42" s="32">
        <f t="shared" si="417"/>
        <v>0</v>
      </c>
      <c r="CU42" s="32">
        <f t="shared" si="417"/>
        <v>0</v>
      </c>
      <c r="CV42" s="32">
        <f t="shared" si="417"/>
        <v>0</v>
      </c>
      <c r="CW42" s="32">
        <f t="shared" si="417"/>
        <v>0</v>
      </c>
      <c r="CX42" s="32">
        <f t="shared" ref="CX42:FI42" si="418" xml:space="preserve"> MAX(CX40, 0) * CX41</f>
        <v>0</v>
      </c>
      <c r="CY42" s="32">
        <f t="shared" si="418"/>
        <v>0</v>
      </c>
      <c r="CZ42" s="32">
        <f t="shared" si="418"/>
        <v>0</v>
      </c>
      <c r="DA42" s="32">
        <f t="shared" si="418"/>
        <v>0</v>
      </c>
      <c r="DB42" s="32">
        <f t="shared" si="418"/>
        <v>0</v>
      </c>
      <c r="DC42" s="32">
        <f t="shared" si="418"/>
        <v>0</v>
      </c>
      <c r="DD42" s="32">
        <f t="shared" si="418"/>
        <v>0</v>
      </c>
      <c r="DE42" s="32">
        <f t="shared" si="418"/>
        <v>0</v>
      </c>
      <c r="DF42" s="32">
        <f t="shared" si="418"/>
        <v>0</v>
      </c>
      <c r="DG42" s="32">
        <f t="shared" si="418"/>
        <v>0</v>
      </c>
      <c r="DH42" s="32">
        <f t="shared" si="418"/>
        <v>0</v>
      </c>
      <c r="DI42" s="32">
        <f t="shared" si="418"/>
        <v>0</v>
      </c>
      <c r="DJ42" s="32">
        <f t="shared" si="418"/>
        <v>0</v>
      </c>
      <c r="DK42" s="32">
        <f t="shared" si="418"/>
        <v>0</v>
      </c>
      <c r="DL42" s="32">
        <f t="shared" si="418"/>
        <v>0</v>
      </c>
      <c r="DM42" s="32">
        <f t="shared" si="418"/>
        <v>0</v>
      </c>
      <c r="DN42" s="32">
        <f t="shared" si="418"/>
        <v>0</v>
      </c>
      <c r="DO42" s="32">
        <f t="shared" si="418"/>
        <v>0</v>
      </c>
      <c r="DP42" s="32">
        <f t="shared" si="418"/>
        <v>0</v>
      </c>
      <c r="DQ42" s="32">
        <f t="shared" si="418"/>
        <v>0</v>
      </c>
      <c r="DR42" s="32">
        <f t="shared" si="418"/>
        <v>0</v>
      </c>
      <c r="DS42" s="32">
        <f t="shared" si="418"/>
        <v>0</v>
      </c>
      <c r="DT42" s="32">
        <f t="shared" si="418"/>
        <v>0</v>
      </c>
      <c r="DU42" s="32">
        <f t="shared" si="418"/>
        <v>0</v>
      </c>
      <c r="DV42" s="32">
        <f t="shared" si="418"/>
        <v>0</v>
      </c>
      <c r="DW42" s="32">
        <f t="shared" si="418"/>
        <v>0</v>
      </c>
      <c r="DX42" s="32">
        <f t="shared" si="418"/>
        <v>0</v>
      </c>
      <c r="DY42" s="32">
        <f t="shared" si="418"/>
        <v>0</v>
      </c>
      <c r="DZ42" s="32">
        <f t="shared" si="418"/>
        <v>0</v>
      </c>
      <c r="EA42" s="32">
        <f t="shared" si="418"/>
        <v>0</v>
      </c>
      <c r="EB42" s="32">
        <f t="shared" si="418"/>
        <v>0</v>
      </c>
      <c r="EC42" s="32">
        <f t="shared" si="418"/>
        <v>0</v>
      </c>
      <c r="ED42" s="32">
        <f t="shared" si="418"/>
        <v>0</v>
      </c>
      <c r="EE42" s="32">
        <f t="shared" si="418"/>
        <v>0</v>
      </c>
      <c r="EF42" s="32">
        <f t="shared" si="418"/>
        <v>0</v>
      </c>
      <c r="EG42" s="32">
        <f t="shared" si="418"/>
        <v>0</v>
      </c>
      <c r="EH42" s="32">
        <f t="shared" si="418"/>
        <v>0</v>
      </c>
      <c r="EI42" s="32">
        <f t="shared" si="418"/>
        <v>0</v>
      </c>
      <c r="EJ42" s="32">
        <f t="shared" si="418"/>
        <v>0</v>
      </c>
      <c r="EK42" s="32">
        <f t="shared" si="418"/>
        <v>0</v>
      </c>
      <c r="EL42" s="32">
        <f t="shared" si="418"/>
        <v>0</v>
      </c>
      <c r="EM42" s="32">
        <f t="shared" si="418"/>
        <v>0</v>
      </c>
      <c r="EN42" s="32">
        <f t="shared" si="418"/>
        <v>0</v>
      </c>
      <c r="EO42" s="32">
        <f t="shared" si="418"/>
        <v>0</v>
      </c>
      <c r="EP42" s="32">
        <f t="shared" si="418"/>
        <v>0</v>
      </c>
      <c r="EQ42" s="32">
        <f t="shared" si="418"/>
        <v>0</v>
      </c>
      <c r="ER42" s="32">
        <f t="shared" si="418"/>
        <v>0</v>
      </c>
      <c r="ES42" s="32">
        <f t="shared" si="418"/>
        <v>0</v>
      </c>
      <c r="ET42" s="32">
        <f t="shared" si="418"/>
        <v>0</v>
      </c>
      <c r="EU42" s="32">
        <f t="shared" si="418"/>
        <v>0</v>
      </c>
      <c r="EV42" s="32">
        <f t="shared" si="418"/>
        <v>0</v>
      </c>
      <c r="EW42" s="32">
        <f t="shared" si="418"/>
        <v>0</v>
      </c>
      <c r="EX42" s="32">
        <f t="shared" si="418"/>
        <v>0</v>
      </c>
      <c r="EY42" s="32">
        <f t="shared" si="418"/>
        <v>0</v>
      </c>
      <c r="EZ42" s="32">
        <f t="shared" si="418"/>
        <v>0</v>
      </c>
      <c r="FA42" s="32">
        <f t="shared" si="418"/>
        <v>0</v>
      </c>
      <c r="FB42" s="32">
        <f t="shared" si="418"/>
        <v>0</v>
      </c>
      <c r="FC42" s="32">
        <f t="shared" si="418"/>
        <v>0</v>
      </c>
      <c r="FD42" s="32">
        <f t="shared" si="418"/>
        <v>0</v>
      </c>
      <c r="FE42" s="32">
        <f t="shared" si="418"/>
        <v>0</v>
      </c>
      <c r="FF42" s="32">
        <f t="shared" si="418"/>
        <v>0</v>
      </c>
      <c r="FG42" s="32">
        <f t="shared" si="418"/>
        <v>0</v>
      </c>
      <c r="FH42" s="32">
        <f t="shared" si="418"/>
        <v>0</v>
      </c>
      <c r="FI42" s="32">
        <f t="shared" si="418"/>
        <v>0</v>
      </c>
      <c r="FJ42" s="32">
        <f t="shared" ref="FJ42:GJ42" si="419" xml:space="preserve"> MAX(FJ40, 0) * FJ41</f>
        <v>0</v>
      </c>
      <c r="FK42" s="32">
        <f t="shared" si="419"/>
        <v>0</v>
      </c>
      <c r="FL42" s="32">
        <f t="shared" si="419"/>
        <v>0</v>
      </c>
      <c r="FM42" s="32">
        <f t="shared" si="419"/>
        <v>0</v>
      </c>
      <c r="FN42" s="32">
        <f t="shared" si="419"/>
        <v>0</v>
      </c>
      <c r="FO42" s="32">
        <f t="shared" si="419"/>
        <v>0</v>
      </c>
      <c r="FP42" s="32">
        <f t="shared" si="419"/>
        <v>0</v>
      </c>
      <c r="FQ42" s="32">
        <f t="shared" si="419"/>
        <v>0</v>
      </c>
      <c r="FR42" s="32">
        <f t="shared" si="419"/>
        <v>0</v>
      </c>
      <c r="FS42" s="32">
        <f t="shared" si="419"/>
        <v>0</v>
      </c>
      <c r="FT42" s="32">
        <f t="shared" si="419"/>
        <v>0</v>
      </c>
      <c r="FU42" s="32">
        <f t="shared" si="419"/>
        <v>0</v>
      </c>
      <c r="FV42" s="32">
        <f t="shared" si="419"/>
        <v>0</v>
      </c>
      <c r="FW42" s="32">
        <f t="shared" si="419"/>
        <v>0</v>
      </c>
      <c r="FX42" s="32">
        <f t="shared" si="419"/>
        <v>0</v>
      </c>
      <c r="FY42" s="32">
        <f t="shared" si="419"/>
        <v>0</v>
      </c>
      <c r="FZ42" s="32">
        <f t="shared" si="419"/>
        <v>0</v>
      </c>
      <c r="GA42" s="32">
        <f t="shared" si="419"/>
        <v>0</v>
      </c>
      <c r="GB42" s="32">
        <f t="shared" si="419"/>
        <v>0</v>
      </c>
      <c r="GC42" s="32">
        <f t="shared" si="419"/>
        <v>0</v>
      </c>
      <c r="GD42" s="32">
        <f t="shared" si="419"/>
        <v>0</v>
      </c>
      <c r="GE42" s="32">
        <f t="shared" si="419"/>
        <v>0</v>
      </c>
      <c r="GF42" s="32">
        <f t="shared" si="419"/>
        <v>0</v>
      </c>
      <c r="GG42" s="32">
        <f t="shared" si="419"/>
        <v>0</v>
      </c>
      <c r="GH42" s="32">
        <f t="shared" si="419"/>
        <v>0</v>
      </c>
      <c r="GI42" s="32">
        <f t="shared" si="419"/>
        <v>0</v>
      </c>
      <c r="GJ42" s="32">
        <f t="shared" si="419"/>
        <v>0</v>
      </c>
    </row>
    <row r="43" spans="1:192" x14ac:dyDescent="0.25">
      <c r="A43" s="80"/>
      <c r="B43" s="80"/>
      <c r="C43" s="588"/>
      <c r="D43" s="6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32"/>
      <c r="DQ43" s="32"/>
      <c r="DR43" s="32"/>
      <c r="DS43" s="32"/>
      <c r="DT43" s="32"/>
      <c r="DU43" s="32"/>
      <c r="DV43" s="32"/>
      <c r="DW43" s="32"/>
      <c r="DX43" s="32"/>
      <c r="DY43" s="32"/>
      <c r="DZ43" s="32"/>
      <c r="EA43" s="32"/>
      <c r="EB43" s="32"/>
      <c r="EC43" s="32"/>
      <c r="ED43" s="32"/>
      <c r="EE43" s="32"/>
      <c r="EF43" s="32"/>
      <c r="EG43" s="32"/>
      <c r="EH43" s="32"/>
      <c r="EI43" s="32"/>
      <c r="EJ43" s="32"/>
      <c r="EK43" s="32"/>
      <c r="EL43" s="32"/>
      <c r="EM43" s="32"/>
      <c r="EN43" s="32"/>
      <c r="EO43" s="32"/>
      <c r="EP43" s="32"/>
      <c r="EQ43" s="32"/>
      <c r="ER43" s="32"/>
      <c r="ES43" s="32"/>
      <c r="ET43" s="32"/>
      <c r="EU43" s="32"/>
      <c r="EV43" s="32"/>
      <c r="EW43" s="32"/>
      <c r="EX43" s="32"/>
      <c r="EY43" s="32"/>
      <c r="EZ43" s="32"/>
      <c r="FA43" s="32"/>
      <c r="FB43" s="32"/>
      <c r="FC43" s="32"/>
      <c r="FD43" s="32"/>
      <c r="FE43" s="32"/>
      <c r="FF43" s="32"/>
      <c r="FG43" s="32"/>
      <c r="FH43" s="32"/>
      <c r="FI43" s="32"/>
      <c r="FJ43" s="32"/>
      <c r="FK43" s="32"/>
      <c r="FL43" s="32"/>
      <c r="FM43" s="32"/>
      <c r="FN43" s="32"/>
      <c r="FO43" s="32"/>
      <c r="FP43" s="32"/>
      <c r="FQ43" s="32"/>
      <c r="FR43" s="32"/>
      <c r="FS43" s="32"/>
      <c r="FT43" s="32"/>
      <c r="FU43" s="32"/>
      <c r="FV43" s="32"/>
      <c r="FW43" s="32"/>
      <c r="FX43" s="32"/>
      <c r="FY43" s="32"/>
      <c r="FZ43" s="32"/>
      <c r="GA43" s="32"/>
      <c r="GB43" s="32"/>
      <c r="GC43" s="32"/>
      <c r="GD43" s="32"/>
      <c r="GE43" s="32"/>
      <c r="GF43" s="32"/>
      <c r="GG43" s="32"/>
      <c r="GH43" s="32"/>
      <c r="GI43" s="32"/>
      <c r="GJ43" s="32"/>
    </row>
    <row r="44" spans="1:192" x14ac:dyDescent="0.25">
      <c r="A44" s="80"/>
      <c r="B44" s="80" t="s">
        <v>464</v>
      </c>
      <c r="C44" s="588"/>
      <c r="D44" s="6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32"/>
      <c r="DQ44" s="32"/>
      <c r="DR44" s="32"/>
      <c r="DS44" s="32"/>
      <c r="DT44" s="32"/>
      <c r="DU44" s="32"/>
      <c r="DV44" s="32"/>
      <c r="DW44" s="32"/>
      <c r="DX44" s="32"/>
      <c r="DY44" s="32"/>
      <c r="DZ44" s="32"/>
      <c r="EA44" s="32"/>
      <c r="EB44" s="32"/>
      <c r="EC44" s="32"/>
      <c r="ED44" s="32"/>
      <c r="EE44" s="32"/>
      <c r="EF44" s="32"/>
      <c r="EG44" s="32"/>
      <c r="EH44" s="32"/>
      <c r="EI44" s="32"/>
      <c r="EJ44" s="32"/>
      <c r="EK44" s="32"/>
      <c r="EL44" s="32"/>
      <c r="EM44" s="32"/>
      <c r="EN44" s="32"/>
      <c r="EO44" s="32"/>
      <c r="EP44" s="32"/>
      <c r="EQ44" s="32"/>
      <c r="ER44" s="32"/>
      <c r="ES44" s="32"/>
      <c r="ET44" s="32"/>
      <c r="EU44" s="32"/>
      <c r="EV44" s="32"/>
      <c r="EW44" s="32"/>
      <c r="EX44" s="32"/>
      <c r="EY44" s="32"/>
      <c r="EZ44" s="32"/>
      <c r="FA44" s="32"/>
      <c r="FB44" s="32"/>
      <c r="FC44" s="32"/>
      <c r="FD44" s="32"/>
      <c r="FE44" s="32"/>
      <c r="FF44" s="32"/>
      <c r="FG44" s="32"/>
      <c r="FH44" s="32"/>
      <c r="FI44" s="32"/>
      <c r="FJ44" s="32"/>
      <c r="FK44" s="32"/>
      <c r="FL44" s="32"/>
      <c r="FM44" s="32"/>
      <c r="FN44" s="32"/>
      <c r="FO44" s="32"/>
      <c r="FP44" s="32"/>
      <c r="FQ44" s="32"/>
      <c r="FR44" s="32"/>
      <c r="FS44" s="32"/>
      <c r="FT44" s="32"/>
      <c r="FU44" s="32"/>
      <c r="FV44" s="32"/>
      <c r="FW44" s="32"/>
      <c r="FX44" s="32"/>
      <c r="FY44" s="32"/>
      <c r="FZ44" s="32"/>
      <c r="GA44" s="32"/>
      <c r="GB44" s="32"/>
      <c r="GC44" s="32"/>
      <c r="GD44" s="32"/>
      <c r="GE44" s="32"/>
      <c r="GF44" s="32"/>
      <c r="GG44" s="32"/>
      <c r="GH44" s="32"/>
      <c r="GI44" s="32"/>
      <c r="GJ44" s="32"/>
    </row>
    <row r="45" spans="1:192" s="518" customFormat="1" x14ac:dyDescent="0.25">
      <c r="A45" s="415"/>
      <c r="B45" s="415"/>
      <c r="C45" s="416"/>
      <c r="D45" s="602"/>
      <c r="E45" s="78" t="str">
        <f xml:space="preserve"> Equity!E$30</f>
        <v>Retained cash balance BEG</v>
      </c>
      <c r="F45" s="78">
        <f xml:space="preserve"> Equity!F$30</f>
        <v>0</v>
      </c>
      <c r="G45" s="78" t="str">
        <f xml:space="preserve"> Equity!G$30</f>
        <v>$ 000s</v>
      </c>
      <c r="H45" s="78">
        <f xml:space="preserve"> Equity!H$30</f>
        <v>0</v>
      </c>
      <c r="I45" s="78">
        <f xml:space="preserve"> Equity!I$30</f>
        <v>0</v>
      </c>
      <c r="J45" s="78">
        <f xml:space="preserve"> Equity!J$30</f>
        <v>0</v>
      </c>
      <c r="K45" s="78">
        <f xml:space="preserve"> Equity!K$30</f>
        <v>0</v>
      </c>
      <c r="L45" s="78">
        <f xml:space="preserve"> Equity!L$30</f>
        <v>0</v>
      </c>
      <c r="M45" s="78">
        <f xml:space="preserve"> Equity!M$30</f>
        <v>5.935128174314741E-3</v>
      </c>
      <c r="N45" s="78">
        <f xml:space="preserve"> Equity!N$30</f>
        <v>6.8687391067214776E-3</v>
      </c>
      <c r="O45" s="78">
        <f xml:space="preserve"> Equity!O$30</f>
        <v>7.540235328633571E-3</v>
      </c>
      <c r="P45" s="78">
        <f xml:space="preserve"> Equity!P$30</f>
        <v>8.2159058401884977E-3</v>
      </c>
      <c r="Q45" s="78">
        <f xml:space="preserve"> Equity!Q$30</f>
        <v>0</v>
      </c>
      <c r="R45" s="78">
        <f xml:space="preserve"> Equity!R$30</f>
        <v>0</v>
      </c>
      <c r="S45" s="78">
        <f xml:space="preserve"> Equity!S$30</f>
        <v>0</v>
      </c>
      <c r="T45" s="78">
        <f xml:space="preserve"> Equity!T$30</f>
        <v>0</v>
      </c>
      <c r="U45" s="78">
        <f xml:space="preserve"> Equity!U$30</f>
        <v>0</v>
      </c>
      <c r="V45" s="78">
        <f xml:space="preserve"> Equity!V$30</f>
        <v>0</v>
      </c>
      <c r="W45" s="78">
        <f xml:space="preserve"> Equity!W$30</f>
        <v>0</v>
      </c>
      <c r="X45" s="78">
        <f xml:space="preserve"> Equity!X$30</f>
        <v>0</v>
      </c>
      <c r="Y45" s="78">
        <f xml:space="preserve"> Equity!Y$30</f>
        <v>0</v>
      </c>
      <c r="Z45" s="78">
        <f xml:space="preserve"> Equity!Z$30</f>
        <v>0</v>
      </c>
      <c r="AA45" s="78">
        <f xml:space="preserve"> Equity!AA$30</f>
        <v>0</v>
      </c>
      <c r="AB45" s="78">
        <f xml:space="preserve"> Equity!AB$30</f>
        <v>0</v>
      </c>
      <c r="AC45" s="78">
        <f xml:space="preserve"> Equity!AC$30</f>
        <v>0</v>
      </c>
      <c r="AD45" s="78">
        <f xml:space="preserve"> Equity!AD$30</f>
        <v>0</v>
      </c>
      <c r="AE45" s="78">
        <f xml:space="preserve"> Equity!AE$30</f>
        <v>0</v>
      </c>
      <c r="AF45" s="78">
        <f xml:space="preserve"> Equity!AF$30</f>
        <v>0</v>
      </c>
      <c r="AG45" s="78">
        <f xml:space="preserve"> Equity!AG$30</f>
        <v>0</v>
      </c>
      <c r="AH45" s="78">
        <f xml:space="preserve"> Equity!AH$30</f>
        <v>0</v>
      </c>
      <c r="AI45" s="78">
        <f xml:space="preserve"> Equity!AI$30</f>
        <v>0</v>
      </c>
      <c r="AJ45" s="78">
        <f xml:space="preserve"> Equity!AJ$30</f>
        <v>0</v>
      </c>
      <c r="AK45" s="78">
        <f xml:space="preserve"> Equity!AK$30</f>
        <v>0</v>
      </c>
      <c r="AL45" s="78">
        <f xml:space="preserve"> Equity!AL$30</f>
        <v>0</v>
      </c>
      <c r="AM45" s="78">
        <f xml:space="preserve"> Equity!AM$30</f>
        <v>0</v>
      </c>
      <c r="AN45" s="78">
        <f xml:space="preserve"> Equity!AN$30</f>
        <v>0</v>
      </c>
      <c r="AO45" s="78">
        <f xml:space="preserve"> Equity!AO$30</f>
        <v>0</v>
      </c>
      <c r="AP45" s="78">
        <f xml:space="preserve"> Equity!AP$30</f>
        <v>0</v>
      </c>
      <c r="AQ45" s="78">
        <f xml:space="preserve"> Equity!AQ$30</f>
        <v>0</v>
      </c>
      <c r="AR45" s="78">
        <f xml:space="preserve"> Equity!AR$30</f>
        <v>0</v>
      </c>
      <c r="AS45" s="78">
        <f xml:space="preserve"> Equity!AS$30</f>
        <v>0</v>
      </c>
      <c r="AT45" s="78">
        <f xml:space="preserve"> Equity!AT$30</f>
        <v>0</v>
      </c>
      <c r="AU45" s="78">
        <f xml:space="preserve"> Equity!AU$30</f>
        <v>0</v>
      </c>
      <c r="AV45" s="78">
        <f xml:space="preserve"> Equity!AV$30</f>
        <v>0</v>
      </c>
      <c r="AW45" s="78">
        <f xml:space="preserve"> Equity!AW$30</f>
        <v>0</v>
      </c>
      <c r="AX45" s="78">
        <f xml:space="preserve"> Equity!AX$30</f>
        <v>0</v>
      </c>
      <c r="AY45" s="78">
        <f xml:space="preserve"> Equity!AY$30</f>
        <v>0</v>
      </c>
      <c r="AZ45" s="78">
        <f xml:space="preserve"> Equity!AZ$30</f>
        <v>0</v>
      </c>
      <c r="BA45" s="78">
        <f xml:space="preserve"> Equity!BA$30</f>
        <v>0</v>
      </c>
      <c r="BB45" s="78">
        <f xml:space="preserve"> Equity!BB$30</f>
        <v>0</v>
      </c>
      <c r="BC45" s="78">
        <f xml:space="preserve"> Equity!BC$30</f>
        <v>0</v>
      </c>
      <c r="BD45" s="78">
        <f xml:space="preserve"> Equity!BD$30</f>
        <v>0</v>
      </c>
      <c r="BE45" s="78">
        <f xml:space="preserve"> Equity!BE$30</f>
        <v>0</v>
      </c>
      <c r="BF45" s="78">
        <f xml:space="preserve"> Equity!BF$30</f>
        <v>8.0035533756017685E-11</v>
      </c>
      <c r="BG45" s="78">
        <f xml:space="preserve"> Equity!BG$30</f>
        <v>8.0035533756017685E-11</v>
      </c>
      <c r="BH45" s="78">
        <f xml:space="preserve"> Equity!BH$30</f>
        <v>8.0035533756017685E-11</v>
      </c>
      <c r="BI45" s="78">
        <f xml:space="preserve"> Equity!BI$30</f>
        <v>8.0035533756017685E-11</v>
      </c>
      <c r="BJ45" s="78">
        <f xml:space="preserve"> Equity!BJ$30</f>
        <v>8.0035533756017685E-11</v>
      </c>
      <c r="BK45" s="78">
        <f xml:space="preserve"> Equity!BK$30</f>
        <v>8.0035533756017685E-11</v>
      </c>
      <c r="BL45" s="78">
        <f xml:space="preserve"> Equity!BL$30</f>
        <v>8.0035533756017685E-11</v>
      </c>
      <c r="BM45" s="78">
        <f xml:space="preserve"> Equity!BM$30</f>
        <v>8.0035533756017685E-11</v>
      </c>
      <c r="BN45" s="78">
        <f xml:space="preserve"> Equity!BN$30</f>
        <v>8.0035533756017685E-11</v>
      </c>
      <c r="BO45" s="78">
        <f xml:space="preserve"> Equity!BO$30</f>
        <v>8.0035533756017685E-11</v>
      </c>
      <c r="BP45" s="78">
        <f xml:space="preserve"> Equity!BP$30</f>
        <v>8.0035533756017685E-11</v>
      </c>
      <c r="BQ45" s="78">
        <f xml:space="preserve"> Equity!BQ$30</f>
        <v>8.0035533756017685E-11</v>
      </c>
      <c r="BR45" s="78">
        <f xml:space="preserve"> Equity!BR$30</f>
        <v>8.0035533756017685E-11</v>
      </c>
      <c r="BS45" s="78">
        <f xml:space="preserve"> Equity!BS$30</f>
        <v>8.0035533756017685E-11</v>
      </c>
      <c r="BT45" s="78">
        <f xml:space="preserve"> Equity!BT$30</f>
        <v>8.0035533756017685E-11</v>
      </c>
      <c r="BU45" s="78">
        <f xml:space="preserve"> Equity!BU$30</f>
        <v>8.0035533756017685E-11</v>
      </c>
      <c r="BV45" s="78">
        <f xml:space="preserve"> Equity!BV$30</f>
        <v>8.0035533756017685E-11</v>
      </c>
      <c r="BW45" s="78">
        <f xml:space="preserve"> Equity!BW$30</f>
        <v>8.0035533756017685E-11</v>
      </c>
      <c r="BX45" s="78">
        <f xml:space="preserve"> Equity!BX$30</f>
        <v>8.0035533756017685E-11</v>
      </c>
      <c r="BY45" s="78">
        <f xml:space="preserve"> Equity!BY$30</f>
        <v>8.0035533756017685E-11</v>
      </c>
      <c r="BZ45" s="78">
        <f xml:space="preserve"> Equity!BZ$30</f>
        <v>8.0035533756017685E-11</v>
      </c>
      <c r="CA45" s="78">
        <f xml:space="preserve"> Equity!CA$30</f>
        <v>8.0035533756017685E-11</v>
      </c>
      <c r="CB45" s="78">
        <f xml:space="preserve"> Equity!CB$30</f>
        <v>8.0035533756017685E-11</v>
      </c>
      <c r="CC45" s="78">
        <f xml:space="preserve"> Equity!CC$30</f>
        <v>8.0035533756017685E-11</v>
      </c>
      <c r="CD45" s="78">
        <f xml:space="preserve"> Equity!CD$30</f>
        <v>8.0035533756017685E-11</v>
      </c>
      <c r="CE45" s="78">
        <f xml:space="preserve"> Equity!CE$30</f>
        <v>8.0035533756017685E-11</v>
      </c>
      <c r="CF45" s="78">
        <f xml:space="preserve"> Equity!CF$30</f>
        <v>8.0035533756017685E-11</v>
      </c>
      <c r="CG45" s="78">
        <f xml:space="preserve"> Equity!CG$30</f>
        <v>8.0035533756017685E-11</v>
      </c>
      <c r="CH45" s="78">
        <f xml:space="preserve"> Equity!CH$30</f>
        <v>8.0035533756017685E-11</v>
      </c>
      <c r="CI45" s="78">
        <f xml:space="preserve"> Equity!CI$30</f>
        <v>8.0035533756017685E-11</v>
      </c>
      <c r="CJ45" s="78">
        <f xml:space="preserve"> Equity!CJ$30</f>
        <v>8.0035533756017685E-11</v>
      </c>
      <c r="CK45" s="78">
        <f xml:space="preserve"> Equity!CK$30</f>
        <v>8.0035533756017685E-11</v>
      </c>
      <c r="CL45" s="78">
        <f xml:space="preserve"> Equity!CL$30</f>
        <v>8.0035533756017685E-11</v>
      </c>
      <c r="CM45" s="78">
        <f xml:space="preserve"> Equity!CM$30</f>
        <v>8.0035533756017685E-11</v>
      </c>
      <c r="CN45" s="78">
        <f xml:space="preserve"> Equity!CN$30</f>
        <v>8.0035533756017685E-11</v>
      </c>
      <c r="CO45" s="78">
        <f xml:space="preserve"> Equity!CO$30</f>
        <v>8.0035533756017685E-11</v>
      </c>
      <c r="CP45" s="78">
        <f xml:space="preserve"> Equity!CP$30</f>
        <v>8.0035533756017685E-11</v>
      </c>
      <c r="CQ45" s="78">
        <f xml:space="preserve"> Equity!CQ$30</f>
        <v>8.0035533756017685E-11</v>
      </c>
      <c r="CR45" s="78">
        <f xml:space="preserve"> Equity!CR$30</f>
        <v>8.0035533756017685E-11</v>
      </c>
      <c r="CS45" s="78">
        <f xml:space="preserve"> Equity!CS$30</f>
        <v>8.0035533756017685E-11</v>
      </c>
      <c r="CT45" s="78">
        <f xml:space="preserve"> Equity!CT$30</f>
        <v>8.0035533756017685E-11</v>
      </c>
      <c r="CU45" s="78">
        <f xml:space="preserve"> Equity!CU$30</f>
        <v>8.0035533756017685E-11</v>
      </c>
      <c r="CV45" s="78">
        <f xml:space="preserve"> Equity!CV$30</f>
        <v>8.0035533756017685E-11</v>
      </c>
      <c r="CW45" s="78">
        <f xml:space="preserve"> Equity!CW$30</f>
        <v>8.0035533756017685E-11</v>
      </c>
      <c r="CX45" s="78">
        <f xml:space="preserve"> Equity!CX$30</f>
        <v>8.0035533756017685E-11</v>
      </c>
      <c r="CY45" s="78">
        <f xml:space="preserve"> Equity!CY$30</f>
        <v>8.0035533756017685E-11</v>
      </c>
      <c r="CZ45" s="78">
        <f xml:space="preserve"> Equity!CZ$30</f>
        <v>8.0035533756017685E-11</v>
      </c>
      <c r="DA45" s="78">
        <f xml:space="preserve"> Equity!DA$30</f>
        <v>8.0035533756017685E-11</v>
      </c>
      <c r="DB45" s="78">
        <f xml:space="preserve"> Equity!DB$30</f>
        <v>8.0035533756017685E-11</v>
      </c>
      <c r="DC45" s="78">
        <f xml:space="preserve"> Equity!DC$30</f>
        <v>8.0035533756017685E-11</v>
      </c>
      <c r="DD45" s="78">
        <f xml:space="preserve"> Equity!DD$30</f>
        <v>8.0035533756017685E-11</v>
      </c>
      <c r="DE45" s="78">
        <f xml:space="preserve"> Equity!DE$30</f>
        <v>8.0035533756017685E-11</v>
      </c>
      <c r="DF45" s="78">
        <f xml:space="preserve"> Equity!DF$30</f>
        <v>8.0035533756017685E-11</v>
      </c>
      <c r="DG45" s="78">
        <f xml:space="preserve"> Equity!DG$30</f>
        <v>8.0035533756017685E-11</v>
      </c>
      <c r="DH45" s="78">
        <f xml:space="preserve"> Equity!DH$30</f>
        <v>8.0035533756017685E-11</v>
      </c>
      <c r="DI45" s="78">
        <f xml:space="preserve"> Equity!DI$30</f>
        <v>8.0035533756017685E-11</v>
      </c>
      <c r="DJ45" s="78">
        <f xml:space="preserve"> Equity!DJ$30</f>
        <v>8.0035533756017685E-11</v>
      </c>
      <c r="DK45" s="78">
        <f xml:space="preserve"> Equity!DK$30</f>
        <v>8.0035533756017685E-11</v>
      </c>
      <c r="DL45" s="78">
        <f xml:space="preserve"> Equity!DL$30</f>
        <v>8.0035533756017685E-11</v>
      </c>
      <c r="DM45" s="78">
        <f xml:space="preserve"> Equity!DM$30</f>
        <v>8.0035533756017685E-11</v>
      </c>
      <c r="DN45" s="78">
        <f xml:space="preserve"> Equity!DN$30</f>
        <v>8.0035533756017685E-11</v>
      </c>
      <c r="DO45" s="78">
        <f xml:space="preserve"> Equity!DO$30</f>
        <v>8.0035533756017685E-11</v>
      </c>
      <c r="DP45" s="78">
        <f xml:space="preserve"> Equity!DP$30</f>
        <v>8.0035533756017685E-11</v>
      </c>
      <c r="DQ45" s="78">
        <f xml:space="preserve"> Equity!DQ$30</f>
        <v>8.0035533756017685E-11</v>
      </c>
      <c r="DR45" s="78">
        <f xml:space="preserve"> Equity!DR$30</f>
        <v>8.0035533756017685E-11</v>
      </c>
      <c r="DS45" s="78">
        <f xml:space="preserve"> Equity!DS$30</f>
        <v>8.0035533756017685E-11</v>
      </c>
      <c r="DT45" s="78">
        <f xml:space="preserve"> Equity!DT$30</f>
        <v>8.0035533756017685E-11</v>
      </c>
      <c r="DU45" s="78">
        <f xml:space="preserve"> Equity!DU$30</f>
        <v>8.0035533756017685E-11</v>
      </c>
      <c r="DV45" s="78">
        <f xml:space="preserve"> Equity!DV$30</f>
        <v>8.0035533756017685E-11</v>
      </c>
      <c r="DW45" s="78">
        <f xml:space="preserve"> Equity!DW$30</f>
        <v>8.0035533756017685E-11</v>
      </c>
      <c r="DX45" s="78">
        <f xml:space="preserve"> Equity!DX$30</f>
        <v>8.0035533756017685E-11</v>
      </c>
      <c r="DY45" s="78">
        <f xml:space="preserve"> Equity!DY$30</f>
        <v>8.0035533756017685E-11</v>
      </c>
      <c r="DZ45" s="78">
        <f xml:space="preserve"> Equity!DZ$30</f>
        <v>8.0035533756017685E-11</v>
      </c>
      <c r="EA45" s="78">
        <f xml:space="preserve"> Equity!EA$30</f>
        <v>8.0035533756017685E-11</v>
      </c>
      <c r="EB45" s="78">
        <f xml:space="preserve"> Equity!EB$30</f>
        <v>8.0035533756017685E-11</v>
      </c>
      <c r="EC45" s="78">
        <f xml:space="preserve"> Equity!EC$30</f>
        <v>8.0035533756017685E-11</v>
      </c>
      <c r="ED45" s="78">
        <f xml:space="preserve"> Equity!ED$30</f>
        <v>8.0035533756017685E-11</v>
      </c>
      <c r="EE45" s="78">
        <f xml:space="preserve"> Equity!EE$30</f>
        <v>8.0035533756017685E-11</v>
      </c>
      <c r="EF45" s="78">
        <f xml:space="preserve"> Equity!EF$30</f>
        <v>8.0035533756017685E-11</v>
      </c>
      <c r="EG45" s="78">
        <f xml:space="preserve"> Equity!EG$30</f>
        <v>8.0035533756017685E-11</v>
      </c>
      <c r="EH45" s="78">
        <f xml:space="preserve"> Equity!EH$30</f>
        <v>8.0035533756017685E-11</v>
      </c>
      <c r="EI45" s="78">
        <f xml:space="preserve"> Equity!EI$30</f>
        <v>8.0035533756017685E-11</v>
      </c>
      <c r="EJ45" s="78">
        <f xml:space="preserve"> Equity!EJ$30</f>
        <v>8.0035533756017685E-11</v>
      </c>
      <c r="EK45" s="78">
        <f xml:space="preserve"> Equity!EK$30</f>
        <v>8.0035533756017685E-11</v>
      </c>
      <c r="EL45" s="78">
        <f xml:space="preserve"> Equity!EL$30</f>
        <v>8.0035533756017685E-11</v>
      </c>
      <c r="EM45" s="78">
        <f xml:space="preserve"> Equity!EM$30</f>
        <v>8.0035533756017685E-11</v>
      </c>
      <c r="EN45" s="78">
        <f xml:space="preserve"> Equity!EN$30</f>
        <v>8.0035533756017685E-11</v>
      </c>
      <c r="EO45" s="78">
        <f xml:space="preserve"> Equity!EO$30</f>
        <v>8.0035533756017685E-11</v>
      </c>
      <c r="EP45" s="78">
        <f xml:space="preserve"> Equity!EP$30</f>
        <v>8.0035533756017685E-11</v>
      </c>
      <c r="EQ45" s="78">
        <f xml:space="preserve"> Equity!EQ$30</f>
        <v>8.0035533756017685E-11</v>
      </c>
      <c r="ER45" s="78">
        <f xml:space="preserve"> Equity!ER$30</f>
        <v>8.0035533756017685E-11</v>
      </c>
      <c r="ES45" s="78">
        <f xml:space="preserve"> Equity!ES$30</f>
        <v>8.0035533756017685E-11</v>
      </c>
      <c r="ET45" s="78">
        <f xml:space="preserve"> Equity!ET$30</f>
        <v>8.0035533756017685E-11</v>
      </c>
      <c r="EU45" s="78">
        <f xml:space="preserve"> Equity!EU$30</f>
        <v>8.0035533756017685E-11</v>
      </c>
      <c r="EV45" s="78">
        <f xml:space="preserve"> Equity!EV$30</f>
        <v>8.0035533756017685E-11</v>
      </c>
      <c r="EW45" s="78">
        <f xml:space="preserve"> Equity!EW$30</f>
        <v>8.0035533756017685E-11</v>
      </c>
      <c r="EX45" s="78">
        <f xml:space="preserve"> Equity!EX$30</f>
        <v>8.0035533756017685E-11</v>
      </c>
      <c r="EY45" s="78">
        <f xml:space="preserve"> Equity!EY$30</f>
        <v>8.0035533756017685E-11</v>
      </c>
      <c r="EZ45" s="78">
        <f xml:space="preserve"> Equity!EZ$30</f>
        <v>8.0035533756017685E-11</v>
      </c>
      <c r="FA45" s="78">
        <f xml:space="preserve"> Equity!FA$30</f>
        <v>8.0035533756017685E-11</v>
      </c>
      <c r="FB45" s="78">
        <f xml:space="preserve"> Equity!FB$30</f>
        <v>8.0035533756017685E-11</v>
      </c>
      <c r="FC45" s="78">
        <f xml:space="preserve"> Equity!FC$30</f>
        <v>8.0035533756017685E-11</v>
      </c>
      <c r="FD45" s="78">
        <f xml:space="preserve"> Equity!FD$30</f>
        <v>8.0035533756017685E-11</v>
      </c>
      <c r="FE45" s="78">
        <f xml:space="preserve"> Equity!FE$30</f>
        <v>8.0035533756017685E-11</v>
      </c>
      <c r="FF45" s="78">
        <f xml:space="preserve"> Equity!FF$30</f>
        <v>8.0035533756017685E-11</v>
      </c>
      <c r="FG45" s="78">
        <f xml:space="preserve"> Equity!FG$30</f>
        <v>8.0035533756017685E-11</v>
      </c>
      <c r="FH45" s="78">
        <f xml:space="preserve"> Equity!FH$30</f>
        <v>8.0035533756017685E-11</v>
      </c>
      <c r="FI45" s="78">
        <f xml:space="preserve"> Equity!FI$30</f>
        <v>8.0035533756017685E-11</v>
      </c>
      <c r="FJ45" s="78">
        <f xml:space="preserve"> Equity!FJ$30</f>
        <v>8.0035533756017685E-11</v>
      </c>
      <c r="FK45" s="78">
        <f xml:space="preserve"> Equity!FK$30</f>
        <v>8.0035533756017685E-11</v>
      </c>
      <c r="FL45" s="78">
        <f xml:space="preserve"> Equity!FL$30</f>
        <v>8.0035533756017685E-11</v>
      </c>
      <c r="FM45" s="78">
        <f xml:space="preserve"> Equity!FM$30</f>
        <v>8.0035533756017685E-11</v>
      </c>
      <c r="FN45" s="78">
        <f xml:space="preserve"> Equity!FN$30</f>
        <v>8.0035533756017685E-11</v>
      </c>
      <c r="FO45" s="78">
        <f xml:space="preserve"> Equity!FO$30</f>
        <v>8.0035533756017685E-11</v>
      </c>
      <c r="FP45" s="78">
        <f xml:space="preserve"> Equity!FP$30</f>
        <v>8.0035533756017685E-11</v>
      </c>
      <c r="FQ45" s="78">
        <f xml:space="preserve"> Equity!FQ$30</f>
        <v>8.0035533756017685E-11</v>
      </c>
      <c r="FR45" s="78">
        <f xml:space="preserve"> Equity!FR$30</f>
        <v>8.0035533756017685E-11</v>
      </c>
      <c r="FS45" s="78">
        <f xml:space="preserve"> Equity!FS$30</f>
        <v>8.0035533756017685E-11</v>
      </c>
      <c r="FT45" s="78">
        <f xml:space="preserve"> Equity!FT$30</f>
        <v>8.0035533756017685E-11</v>
      </c>
      <c r="FU45" s="78">
        <f xml:space="preserve"> Equity!FU$30</f>
        <v>8.0035533756017685E-11</v>
      </c>
      <c r="FV45" s="78">
        <f xml:space="preserve"> Equity!FV$30</f>
        <v>8.0035533756017685E-11</v>
      </c>
      <c r="FW45" s="78">
        <f xml:space="preserve"> Equity!FW$30</f>
        <v>8.0035533756017685E-11</v>
      </c>
      <c r="FX45" s="78">
        <f xml:space="preserve"> Equity!FX$30</f>
        <v>8.0035533756017685E-11</v>
      </c>
      <c r="FY45" s="78">
        <f xml:space="preserve"> Equity!FY$30</f>
        <v>8.0035533756017685E-11</v>
      </c>
      <c r="FZ45" s="78">
        <f xml:space="preserve"> Equity!FZ$30</f>
        <v>8.0035533756017685E-11</v>
      </c>
      <c r="GA45" s="78">
        <f xml:space="preserve"> Equity!GA$30</f>
        <v>8.0035533756017685E-11</v>
      </c>
      <c r="GB45" s="78">
        <f xml:space="preserve"> Equity!GB$30</f>
        <v>8.0035533756017685E-11</v>
      </c>
      <c r="GC45" s="78">
        <f xml:space="preserve"> Equity!GC$30</f>
        <v>8.0035533756017685E-11</v>
      </c>
      <c r="GD45" s="78">
        <f xml:space="preserve"> Equity!GD$30</f>
        <v>8.0035533756017685E-11</v>
      </c>
      <c r="GE45" s="78">
        <f xml:space="preserve"> Equity!GE$30</f>
        <v>8.0035533756017685E-11</v>
      </c>
      <c r="GF45" s="78">
        <f xml:space="preserve"> Equity!GF$30</f>
        <v>8.0035533756017685E-11</v>
      </c>
      <c r="GG45" s="78">
        <f xml:space="preserve"> Equity!GG$30</f>
        <v>8.0035533756017685E-11</v>
      </c>
      <c r="GH45" s="78">
        <f xml:space="preserve"> Equity!GH$30</f>
        <v>8.0035533756017685E-11</v>
      </c>
      <c r="GI45" s="78">
        <f xml:space="preserve"> Equity!GI$30</f>
        <v>8.0035533756017685E-11</v>
      </c>
      <c r="GJ45" s="78">
        <f xml:space="preserve"> Equity!GJ$30</f>
        <v>8.0035533756017685E-11</v>
      </c>
    </row>
    <row r="46" spans="1:192" s="518" customFormat="1" x14ac:dyDescent="0.25">
      <c r="A46" s="415"/>
      <c r="B46" s="415"/>
      <c r="C46" s="416"/>
      <c r="D46" s="602"/>
      <c r="E46" s="78" t="str">
        <f xml:space="preserve"> 'FS Sem'!E$52</f>
        <v>Cashflow available for DSRA</v>
      </c>
      <c r="F46" s="78">
        <f xml:space="preserve"> 'FS Sem'!F$52</f>
        <v>0</v>
      </c>
      <c r="G46" s="78" t="str">
        <f xml:space="preserve"> 'FS Sem'!G$52</f>
        <v>$ 000s</v>
      </c>
      <c r="H46" s="78">
        <f xml:space="preserve"> 'FS Sem'!H$52</f>
        <v>229604.16347982964</v>
      </c>
      <c r="I46" s="78">
        <f xml:space="preserve"> 'FS Sem'!I$52</f>
        <v>0</v>
      </c>
      <c r="J46" s="78">
        <f xml:space="preserve"> 'FS Sem'!J$52</f>
        <v>0</v>
      </c>
      <c r="K46" s="78">
        <f xml:space="preserve"> 'FS Sem'!K$52</f>
        <v>0</v>
      </c>
      <c r="L46" s="78">
        <f xml:space="preserve"> 'FS Sem'!L$52</f>
        <v>5.935128174314741E-3</v>
      </c>
      <c r="M46" s="78">
        <f xml:space="preserve"> 'FS Sem'!M$52</f>
        <v>9.3361093240673654E-4</v>
      </c>
      <c r="N46" s="78">
        <f xml:space="preserve"> 'FS Sem'!N$52</f>
        <v>6.7149622191209346E-4</v>
      </c>
      <c r="O46" s="78">
        <f xml:space="preserve"> 'FS Sem'!O$52</f>
        <v>6.7567051155492663E-4</v>
      </c>
      <c r="P46" s="78">
        <f xml:space="preserve"> 'FS Sem'!P$52</f>
        <v>-3.7137259173505299E-3</v>
      </c>
      <c r="Q46" s="78">
        <f xml:space="preserve"> 'FS Sem'!Q$52</f>
        <v>4725.8198083410443</v>
      </c>
      <c r="R46" s="78">
        <f xml:space="preserve"> 'FS Sem'!R$52</f>
        <v>4696.1192278186954</v>
      </c>
      <c r="S46" s="78">
        <f xml:space="preserve"> 'FS Sem'!S$52</f>
        <v>4721.6513988431652</v>
      </c>
      <c r="T46" s="78">
        <f xml:space="preserve"> 'FS Sem'!T$52</f>
        <v>4659.2816593491716</v>
      </c>
      <c r="U46" s="78">
        <f xml:space="preserve"> 'FS Sem'!U$52</f>
        <v>4681.0258207819152</v>
      </c>
      <c r="V46" s="78">
        <f xml:space="preserve"> 'FS Sem'!V$52</f>
        <v>4618.565516458335</v>
      </c>
      <c r="W46" s="78">
        <f xml:space="preserve"> 'FS Sem'!W$52</f>
        <v>4639.8573092154111</v>
      </c>
      <c r="X46" s="78">
        <f xml:space="preserve"> 'FS Sem'!X$52</f>
        <v>4583.5706734856612</v>
      </c>
      <c r="Y46" s="78">
        <f xml:space="preserve"> 'FS Sem'!Y$52</f>
        <v>4591.866113631746</v>
      </c>
      <c r="Z46" s="78">
        <f xml:space="preserve"> 'FS Sem'!Z$52</f>
        <v>4535.4182538163623</v>
      </c>
      <c r="AA46" s="78">
        <f xml:space="preserve"> 'FS Sem'!AA$52</f>
        <v>4555.7623671423808</v>
      </c>
      <c r="AB46" s="78">
        <f xml:space="preserve"> 'FS Sem'!AB$52</f>
        <v>4493.0047593617655</v>
      </c>
      <c r="AC46" s="78">
        <f xml:space="preserve"> 'FS Sem'!AC$52</f>
        <v>4512.8940964851699</v>
      </c>
      <c r="AD46" s="78">
        <f xml:space="preserve"> 'FS Sem'!AD$52</f>
        <v>4450.0289579583005</v>
      </c>
      <c r="AE46" s="78">
        <f xml:space="preserve"> 'FS Sem'!AE$52</f>
        <v>4469.435892586469</v>
      </c>
      <c r="AF46" s="78">
        <f xml:space="preserve"> 'FS Sem'!AF$52</f>
        <v>4412.4919938484236</v>
      </c>
      <c r="AG46" s="78">
        <f xml:space="preserve"> 'FS Sem'!AG$52</f>
        <v>4419.3422111732052</v>
      </c>
      <c r="AH46" s="78">
        <f xml:space="preserve"> 'FS Sem'!AH$52</f>
        <v>4362.2143315550638</v>
      </c>
      <c r="AI46" s="78">
        <f xml:space="preserve"> 'FS Sem'!AI$52</f>
        <v>4380.6099332041485</v>
      </c>
      <c r="AJ46" s="78">
        <f xml:space="preserve"> 'FS Sem'!AJ$52</f>
        <v>4317.3945945267969</v>
      </c>
      <c r="AK46" s="78">
        <f xml:space="preserve"> 'FS Sem'!AK$52</f>
        <v>4335.3051440340259</v>
      </c>
      <c r="AL46" s="78">
        <f xml:space="preserve"> 'FS Sem'!AL$52</f>
        <v>4271.9639847430899</v>
      </c>
      <c r="AM46" s="78">
        <f xml:space="preserve"> 'FS Sem'!AM$52</f>
        <v>4289.3595624494246</v>
      </c>
      <c r="AN46" s="78">
        <f xml:space="preserve"> 'FS Sem'!AN$52</f>
        <v>4231.6724543212167</v>
      </c>
      <c r="AO46" s="78">
        <f xml:space="preserve"> 'FS Sem'!AO$52</f>
        <v>4236.9751824383784</v>
      </c>
      <c r="AP46" s="78">
        <f xml:space="preserve"> 'FS Sem'!AP$52</f>
        <v>4179.0795346888408</v>
      </c>
      <c r="AQ46" s="78">
        <f xml:space="preserve"> 'FS Sem'!AQ$52</f>
        <v>4195.3947594379952</v>
      </c>
      <c r="AR46" s="78">
        <f xml:space="preserve"> 'FS Sem'!AR$52</f>
        <v>4131.6463656525066</v>
      </c>
      <c r="AS46" s="78">
        <f xml:space="preserve"> 'FS Sem'!AS$52</f>
        <v>4147.4437072082346</v>
      </c>
      <c r="AT46" s="78">
        <f xml:space="preserve"> 'FS Sem'!AT$52</f>
        <v>4083.5497691756445</v>
      </c>
      <c r="AU46" s="78">
        <f xml:space="preserve"> 'FS Sem'!AU$52</f>
        <v>4098.7968254456846</v>
      </c>
      <c r="AV46" s="78">
        <f xml:space="preserve"> 'FS Sem'!AV$52</f>
        <v>4040.273724313407</v>
      </c>
      <c r="AW46" s="78">
        <f xml:space="preserve"> 'FS Sem'!AW$52</f>
        <v>4043.9181258563967</v>
      </c>
      <c r="AX46" s="78">
        <f xml:space="preserve"> 'FS Sem'!AX$52</f>
        <v>3985.1599751713857</v>
      </c>
      <c r="AY46" s="78">
        <f xml:space="preserve"> 'FS Sem'!AY$52</f>
        <v>13997.386111558648</v>
      </c>
      <c r="AZ46" s="78">
        <f xml:space="preserve"> 'FS Sem'!AZ$52</f>
        <v>13772.116665120941</v>
      </c>
      <c r="BA46" s="78">
        <f xml:space="preserve"> 'FS Sem'!BA$52</f>
        <v>13819.501079721898</v>
      </c>
      <c r="BB46" s="78">
        <f xml:space="preserve"> 'FS Sem'!BB$52</f>
        <v>12669.457242392482</v>
      </c>
      <c r="BC46" s="78">
        <f xml:space="preserve"> 'FS Sem'!BC$52</f>
        <v>11076.05185144998</v>
      </c>
      <c r="BD46" s="78">
        <f xml:space="preserve"> 'FS Sem'!BD$52</f>
        <v>11851.55078705479</v>
      </c>
      <c r="BE46" s="78">
        <f xml:space="preserve"> 'FS Sem'!BE$52</f>
        <v>3321.2012058315286</v>
      </c>
      <c r="BF46" s="78">
        <f xml:space="preserve"> 'FS Sem'!BF$52</f>
        <v>0</v>
      </c>
      <c r="BG46" s="78">
        <f xml:space="preserve"> 'FS Sem'!BG$52</f>
        <v>0</v>
      </c>
      <c r="BH46" s="78">
        <f xml:space="preserve"> 'FS Sem'!BH$52</f>
        <v>0</v>
      </c>
      <c r="BI46" s="78">
        <f xml:space="preserve"> 'FS Sem'!BI$52</f>
        <v>0</v>
      </c>
      <c r="BJ46" s="78">
        <f xml:space="preserve"> 'FS Sem'!BJ$52</f>
        <v>0</v>
      </c>
      <c r="BK46" s="78">
        <f xml:space="preserve"> 'FS Sem'!BK$52</f>
        <v>0</v>
      </c>
      <c r="BL46" s="78">
        <f xml:space="preserve"> 'FS Sem'!BL$52</f>
        <v>0</v>
      </c>
      <c r="BM46" s="78">
        <f xml:space="preserve"> 'FS Sem'!BM$52</f>
        <v>0</v>
      </c>
      <c r="BN46" s="78">
        <f xml:space="preserve"> 'FS Sem'!BN$52</f>
        <v>0</v>
      </c>
      <c r="BO46" s="78">
        <f xml:space="preserve"> 'FS Sem'!BO$52</f>
        <v>0</v>
      </c>
      <c r="BP46" s="78">
        <f xml:space="preserve"> 'FS Sem'!BP$52</f>
        <v>0</v>
      </c>
      <c r="BQ46" s="78">
        <f xml:space="preserve"> 'FS Sem'!BQ$52</f>
        <v>0</v>
      </c>
      <c r="BR46" s="78">
        <f xml:space="preserve"> 'FS Sem'!BR$52</f>
        <v>0</v>
      </c>
      <c r="BS46" s="78">
        <f xml:space="preserve"> 'FS Sem'!BS$52</f>
        <v>0</v>
      </c>
      <c r="BT46" s="78">
        <f xml:space="preserve"> 'FS Sem'!BT$52</f>
        <v>0</v>
      </c>
      <c r="BU46" s="78">
        <f xml:space="preserve"> 'FS Sem'!BU$52</f>
        <v>0</v>
      </c>
      <c r="BV46" s="78">
        <f xml:space="preserve"> 'FS Sem'!BV$52</f>
        <v>0</v>
      </c>
      <c r="BW46" s="78">
        <f xml:space="preserve"> 'FS Sem'!BW$52</f>
        <v>0</v>
      </c>
      <c r="BX46" s="78">
        <f xml:space="preserve"> 'FS Sem'!BX$52</f>
        <v>0</v>
      </c>
      <c r="BY46" s="78">
        <f xml:space="preserve"> 'FS Sem'!BY$52</f>
        <v>0</v>
      </c>
      <c r="BZ46" s="78">
        <f xml:space="preserve"> 'FS Sem'!BZ$52</f>
        <v>0</v>
      </c>
      <c r="CA46" s="78">
        <f xml:space="preserve"> 'FS Sem'!CA$52</f>
        <v>0</v>
      </c>
      <c r="CB46" s="78">
        <f xml:space="preserve"> 'FS Sem'!CB$52</f>
        <v>0</v>
      </c>
      <c r="CC46" s="78">
        <f xml:space="preserve"> 'FS Sem'!CC$52</f>
        <v>0</v>
      </c>
      <c r="CD46" s="78">
        <f xml:space="preserve"> 'FS Sem'!CD$52</f>
        <v>0</v>
      </c>
      <c r="CE46" s="78">
        <f xml:space="preserve"> 'FS Sem'!CE$52</f>
        <v>0</v>
      </c>
      <c r="CF46" s="78">
        <f xml:space="preserve"> 'FS Sem'!CF$52</f>
        <v>0</v>
      </c>
      <c r="CG46" s="78">
        <f xml:space="preserve"> 'FS Sem'!CG$52</f>
        <v>0</v>
      </c>
      <c r="CH46" s="78">
        <f xml:space="preserve"> 'FS Sem'!CH$52</f>
        <v>0</v>
      </c>
      <c r="CI46" s="78">
        <f xml:space="preserve"> 'FS Sem'!CI$52</f>
        <v>0</v>
      </c>
      <c r="CJ46" s="78">
        <f xml:space="preserve"> 'FS Sem'!CJ$52</f>
        <v>0</v>
      </c>
      <c r="CK46" s="78">
        <f xml:space="preserve"> 'FS Sem'!CK$52</f>
        <v>0</v>
      </c>
      <c r="CL46" s="78">
        <f xml:space="preserve"> 'FS Sem'!CL$52</f>
        <v>0</v>
      </c>
      <c r="CM46" s="78">
        <f xml:space="preserve"> 'FS Sem'!CM$52</f>
        <v>0</v>
      </c>
      <c r="CN46" s="78">
        <f xml:space="preserve"> 'FS Sem'!CN$52</f>
        <v>0</v>
      </c>
      <c r="CO46" s="78">
        <f xml:space="preserve"> 'FS Sem'!CO$52</f>
        <v>0</v>
      </c>
      <c r="CP46" s="78">
        <f xml:space="preserve"> 'FS Sem'!CP$52</f>
        <v>0</v>
      </c>
      <c r="CQ46" s="78">
        <f xml:space="preserve"> 'FS Sem'!CQ$52</f>
        <v>0</v>
      </c>
      <c r="CR46" s="78">
        <f xml:space="preserve"> 'FS Sem'!CR$52</f>
        <v>0</v>
      </c>
      <c r="CS46" s="78">
        <f xml:space="preserve"> 'FS Sem'!CS$52</f>
        <v>0</v>
      </c>
      <c r="CT46" s="78">
        <f xml:space="preserve"> 'FS Sem'!CT$52</f>
        <v>0</v>
      </c>
      <c r="CU46" s="78">
        <f xml:space="preserve"> 'FS Sem'!CU$52</f>
        <v>0</v>
      </c>
      <c r="CV46" s="78">
        <f xml:space="preserve"> 'FS Sem'!CV$52</f>
        <v>0</v>
      </c>
      <c r="CW46" s="78">
        <f xml:space="preserve"> 'FS Sem'!CW$52</f>
        <v>0</v>
      </c>
      <c r="CX46" s="78">
        <f xml:space="preserve"> 'FS Sem'!CX$52</f>
        <v>0</v>
      </c>
      <c r="CY46" s="78">
        <f xml:space="preserve"> 'FS Sem'!CY$52</f>
        <v>0</v>
      </c>
      <c r="CZ46" s="78">
        <f xml:space="preserve"> 'FS Sem'!CZ$52</f>
        <v>0</v>
      </c>
      <c r="DA46" s="78">
        <f xml:space="preserve"> 'FS Sem'!DA$52</f>
        <v>0</v>
      </c>
      <c r="DB46" s="78">
        <f xml:space="preserve"> 'FS Sem'!DB$52</f>
        <v>0</v>
      </c>
      <c r="DC46" s="78">
        <f xml:space="preserve"> 'FS Sem'!DC$52</f>
        <v>0</v>
      </c>
      <c r="DD46" s="78">
        <f xml:space="preserve"> 'FS Sem'!DD$52</f>
        <v>0</v>
      </c>
      <c r="DE46" s="78">
        <f xml:space="preserve"> 'FS Sem'!DE$52</f>
        <v>0</v>
      </c>
      <c r="DF46" s="78">
        <f xml:space="preserve"> 'FS Sem'!DF$52</f>
        <v>0</v>
      </c>
      <c r="DG46" s="78">
        <f xml:space="preserve"> 'FS Sem'!DG$52</f>
        <v>0</v>
      </c>
      <c r="DH46" s="78">
        <f xml:space="preserve"> 'FS Sem'!DH$52</f>
        <v>0</v>
      </c>
      <c r="DI46" s="78">
        <f xml:space="preserve"> 'FS Sem'!DI$52</f>
        <v>0</v>
      </c>
      <c r="DJ46" s="78">
        <f xml:space="preserve"> 'FS Sem'!DJ$52</f>
        <v>0</v>
      </c>
      <c r="DK46" s="78">
        <f xml:space="preserve"> 'FS Sem'!DK$52</f>
        <v>0</v>
      </c>
      <c r="DL46" s="78">
        <f xml:space="preserve"> 'FS Sem'!DL$52</f>
        <v>0</v>
      </c>
      <c r="DM46" s="78">
        <f xml:space="preserve"> 'FS Sem'!DM$52</f>
        <v>0</v>
      </c>
      <c r="DN46" s="78">
        <f xml:space="preserve"> 'FS Sem'!DN$52</f>
        <v>0</v>
      </c>
      <c r="DO46" s="78">
        <f xml:space="preserve"> 'FS Sem'!DO$52</f>
        <v>0</v>
      </c>
      <c r="DP46" s="78">
        <f xml:space="preserve"> 'FS Sem'!DP$52</f>
        <v>0</v>
      </c>
      <c r="DQ46" s="78">
        <f xml:space="preserve"> 'FS Sem'!DQ$52</f>
        <v>0</v>
      </c>
      <c r="DR46" s="78">
        <f xml:space="preserve"> 'FS Sem'!DR$52</f>
        <v>0</v>
      </c>
      <c r="DS46" s="78">
        <f xml:space="preserve"> 'FS Sem'!DS$52</f>
        <v>0</v>
      </c>
      <c r="DT46" s="78">
        <f xml:space="preserve"> 'FS Sem'!DT$52</f>
        <v>0</v>
      </c>
      <c r="DU46" s="78">
        <f xml:space="preserve"> 'FS Sem'!DU$52</f>
        <v>0</v>
      </c>
      <c r="DV46" s="78">
        <f xml:space="preserve"> 'FS Sem'!DV$52</f>
        <v>0</v>
      </c>
      <c r="DW46" s="78">
        <f xml:space="preserve"> 'FS Sem'!DW$52</f>
        <v>0</v>
      </c>
      <c r="DX46" s="78">
        <f xml:space="preserve"> 'FS Sem'!DX$52</f>
        <v>0</v>
      </c>
      <c r="DY46" s="78">
        <f xml:space="preserve"> 'FS Sem'!DY$52</f>
        <v>0</v>
      </c>
      <c r="DZ46" s="78">
        <f xml:space="preserve"> 'FS Sem'!DZ$52</f>
        <v>0</v>
      </c>
      <c r="EA46" s="78">
        <f xml:space="preserve"> 'FS Sem'!EA$52</f>
        <v>0</v>
      </c>
      <c r="EB46" s="78">
        <f xml:space="preserve"> 'FS Sem'!EB$52</f>
        <v>0</v>
      </c>
      <c r="EC46" s="78">
        <f xml:space="preserve"> 'FS Sem'!EC$52</f>
        <v>0</v>
      </c>
      <c r="ED46" s="78">
        <f xml:space="preserve"> 'FS Sem'!ED$52</f>
        <v>0</v>
      </c>
      <c r="EE46" s="78">
        <f xml:space="preserve"> 'FS Sem'!EE$52</f>
        <v>0</v>
      </c>
      <c r="EF46" s="78">
        <f xml:space="preserve"> 'FS Sem'!EF$52</f>
        <v>0</v>
      </c>
      <c r="EG46" s="78">
        <f xml:space="preserve"> 'FS Sem'!EG$52</f>
        <v>0</v>
      </c>
      <c r="EH46" s="78">
        <f xml:space="preserve"> 'FS Sem'!EH$52</f>
        <v>0</v>
      </c>
      <c r="EI46" s="78">
        <f xml:space="preserve"> 'FS Sem'!EI$52</f>
        <v>0</v>
      </c>
      <c r="EJ46" s="78">
        <f xml:space="preserve"> 'FS Sem'!EJ$52</f>
        <v>0</v>
      </c>
      <c r="EK46" s="78">
        <f xml:space="preserve"> 'FS Sem'!EK$52</f>
        <v>0</v>
      </c>
      <c r="EL46" s="78">
        <f xml:space="preserve"> 'FS Sem'!EL$52</f>
        <v>0</v>
      </c>
      <c r="EM46" s="78">
        <f xml:space="preserve"> 'FS Sem'!EM$52</f>
        <v>0</v>
      </c>
      <c r="EN46" s="78">
        <f xml:space="preserve"> 'FS Sem'!EN$52</f>
        <v>0</v>
      </c>
      <c r="EO46" s="78">
        <f xml:space="preserve"> 'FS Sem'!EO$52</f>
        <v>0</v>
      </c>
      <c r="EP46" s="78">
        <f xml:space="preserve"> 'FS Sem'!EP$52</f>
        <v>0</v>
      </c>
      <c r="EQ46" s="78">
        <f xml:space="preserve"> 'FS Sem'!EQ$52</f>
        <v>0</v>
      </c>
      <c r="ER46" s="78">
        <f xml:space="preserve"> 'FS Sem'!ER$52</f>
        <v>0</v>
      </c>
      <c r="ES46" s="78">
        <f xml:space="preserve"> 'FS Sem'!ES$52</f>
        <v>0</v>
      </c>
      <c r="ET46" s="78">
        <f xml:space="preserve"> 'FS Sem'!ET$52</f>
        <v>0</v>
      </c>
      <c r="EU46" s="78">
        <f xml:space="preserve"> 'FS Sem'!EU$52</f>
        <v>0</v>
      </c>
      <c r="EV46" s="78">
        <f xml:space="preserve"> 'FS Sem'!EV$52</f>
        <v>0</v>
      </c>
      <c r="EW46" s="78">
        <f xml:space="preserve"> 'FS Sem'!EW$52</f>
        <v>0</v>
      </c>
      <c r="EX46" s="78">
        <f xml:space="preserve"> 'FS Sem'!EX$52</f>
        <v>0</v>
      </c>
      <c r="EY46" s="78">
        <f xml:space="preserve"> 'FS Sem'!EY$52</f>
        <v>0</v>
      </c>
      <c r="EZ46" s="78">
        <f xml:space="preserve"> 'FS Sem'!EZ$52</f>
        <v>0</v>
      </c>
      <c r="FA46" s="78">
        <f xml:space="preserve"> 'FS Sem'!FA$52</f>
        <v>0</v>
      </c>
      <c r="FB46" s="78">
        <f xml:space="preserve"> 'FS Sem'!FB$52</f>
        <v>0</v>
      </c>
      <c r="FC46" s="78">
        <f xml:space="preserve"> 'FS Sem'!FC$52</f>
        <v>0</v>
      </c>
      <c r="FD46" s="78">
        <f xml:space="preserve"> 'FS Sem'!FD$52</f>
        <v>0</v>
      </c>
      <c r="FE46" s="78">
        <f xml:space="preserve"> 'FS Sem'!FE$52</f>
        <v>0</v>
      </c>
      <c r="FF46" s="78">
        <f xml:space="preserve"> 'FS Sem'!FF$52</f>
        <v>0</v>
      </c>
      <c r="FG46" s="78">
        <f xml:space="preserve"> 'FS Sem'!FG$52</f>
        <v>0</v>
      </c>
      <c r="FH46" s="78">
        <f xml:space="preserve"> 'FS Sem'!FH$52</f>
        <v>0</v>
      </c>
      <c r="FI46" s="78">
        <f xml:space="preserve"> 'FS Sem'!FI$52</f>
        <v>0</v>
      </c>
      <c r="FJ46" s="78">
        <f xml:space="preserve"> 'FS Sem'!FJ$52</f>
        <v>0</v>
      </c>
      <c r="FK46" s="78">
        <f xml:space="preserve"> 'FS Sem'!FK$52</f>
        <v>0</v>
      </c>
      <c r="FL46" s="78">
        <f xml:space="preserve"> 'FS Sem'!FL$52</f>
        <v>0</v>
      </c>
      <c r="FM46" s="78">
        <f xml:space="preserve"> 'FS Sem'!FM$52</f>
        <v>0</v>
      </c>
      <c r="FN46" s="78">
        <f xml:space="preserve"> 'FS Sem'!FN$52</f>
        <v>0</v>
      </c>
      <c r="FO46" s="78">
        <f xml:space="preserve"> 'FS Sem'!FO$52</f>
        <v>0</v>
      </c>
      <c r="FP46" s="78">
        <f xml:space="preserve"> 'FS Sem'!FP$52</f>
        <v>0</v>
      </c>
      <c r="FQ46" s="78">
        <f xml:space="preserve"> 'FS Sem'!FQ$52</f>
        <v>0</v>
      </c>
      <c r="FR46" s="78">
        <f xml:space="preserve"> 'FS Sem'!FR$52</f>
        <v>0</v>
      </c>
      <c r="FS46" s="78">
        <f xml:space="preserve"> 'FS Sem'!FS$52</f>
        <v>0</v>
      </c>
      <c r="FT46" s="78">
        <f xml:space="preserve"> 'FS Sem'!FT$52</f>
        <v>0</v>
      </c>
      <c r="FU46" s="78">
        <f xml:space="preserve"> 'FS Sem'!FU$52</f>
        <v>0</v>
      </c>
      <c r="FV46" s="78">
        <f xml:space="preserve"> 'FS Sem'!FV$52</f>
        <v>0</v>
      </c>
      <c r="FW46" s="78">
        <f xml:space="preserve"> 'FS Sem'!FW$52</f>
        <v>0</v>
      </c>
      <c r="FX46" s="78">
        <f xml:space="preserve"> 'FS Sem'!FX$52</f>
        <v>0</v>
      </c>
      <c r="FY46" s="78">
        <f xml:space="preserve"> 'FS Sem'!FY$52</f>
        <v>0</v>
      </c>
      <c r="FZ46" s="78">
        <f xml:space="preserve"> 'FS Sem'!FZ$52</f>
        <v>0</v>
      </c>
      <c r="GA46" s="78">
        <f xml:space="preserve"> 'FS Sem'!GA$52</f>
        <v>0</v>
      </c>
      <c r="GB46" s="78">
        <f xml:space="preserve"> 'FS Sem'!GB$52</f>
        <v>0</v>
      </c>
      <c r="GC46" s="78">
        <f xml:space="preserve"> 'FS Sem'!GC$52</f>
        <v>0</v>
      </c>
      <c r="GD46" s="78">
        <f xml:space="preserve"> 'FS Sem'!GD$52</f>
        <v>0</v>
      </c>
      <c r="GE46" s="78">
        <f xml:space="preserve"> 'FS Sem'!GE$52</f>
        <v>0</v>
      </c>
      <c r="GF46" s="78">
        <f xml:space="preserve"> 'FS Sem'!GF$52</f>
        <v>0</v>
      </c>
      <c r="GG46" s="78">
        <f xml:space="preserve"> 'FS Sem'!GG$52</f>
        <v>0</v>
      </c>
      <c r="GH46" s="78">
        <f xml:space="preserve"> 'FS Sem'!GH$52</f>
        <v>0</v>
      </c>
      <c r="GI46" s="78">
        <f xml:space="preserve"> 'FS Sem'!GI$52</f>
        <v>0</v>
      </c>
      <c r="GJ46" s="78">
        <f xml:space="preserve"> 'FS Sem'!GJ$52</f>
        <v>0</v>
      </c>
    </row>
    <row r="47" spans="1:192" s="518" customFormat="1" x14ac:dyDescent="0.25">
      <c r="A47" s="415"/>
      <c r="B47" s="415"/>
      <c r="C47" s="416"/>
      <c r="D47" s="602"/>
      <c r="E47" s="604" t="str">
        <f xml:space="preserve"> Time!E$108</f>
        <v>Operating period flag</v>
      </c>
      <c r="F47" s="604">
        <f xml:space="preserve"> Time!F$108</f>
        <v>0</v>
      </c>
      <c r="G47" s="604" t="str">
        <f xml:space="preserve"> Time!G$108</f>
        <v>flag</v>
      </c>
      <c r="H47" s="604">
        <f xml:space="preserve"> Time!H$108</f>
        <v>40</v>
      </c>
      <c r="I47" s="604">
        <f xml:space="preserve"> Time!I$108</f>
        <v>0</v>
      </c>
      <c r="J47" s="604">
        <f xml:space="preserve"> Time!J$108</f>
        <v>0</v>
      </c>
      <c r="K47" s="604">
        <f xml:space="preserve"> Time!K$108</f>
        <v>0</v>
      </c>
      <c r="L47" s="604">
        <f xml:space="preserve"> Time!L$108</f>
        <v>0</v>
      </c>
      <c r="M47" s="604">
        <f xml:space="preserve"> Time!M$108</f>
        <v>0</v>
      </c>
      <c r="N47" s="604">
        <f xml:space="preserve"> Time!N$108</f>
        <v>0</v>
      </c>
      <c r="O47" s="604">
        <f xml:space="preserve"> Time!O$108</f>
        <v>0</v>
      </c>
      <c r="P47" s="604">
        <f xml:space="preserve"> Time!P$108</f>
        <v>0</v>
      </c>
      <c r="Q47" s="604">
        <f xml:space="preserve"> Time!Q$108</f>
        <v>1</v>
      </c>
      <c r="R47" s="604">
        <f xml:space="preserve"> Time!R$108</f>
        <v>1</v>
      </c>
      <c r="S47" s="604">
        <f xml:space="preserve"> Time!S$108</f>
        <v>1</v>
      </c>
      <c r="T47" s="604">
        <f xml:space="preserve"> Time!T$108</f>
        <v>1</v>
      </c>
      <c r="U47" s="604">
        <f xml:space="preserve"> Time!U$108</f>
        <v>1</v>
      </c>
      <c r="V47" s="604">
        <f xml:space="preserve"> Time!V$108</f>
        <v>1</v>
      </c>
      <c r="W47" s="604">
        <f xml:space="preserve"> Time!W$108</f>
        <v>1</v>
      </c>
      <c r="X47" s="604">
        <f xml:space="preserve"> Time!X$108</f>
        <v>1</v>
      </c>
      <c r="Y47" s="604">
        <f xml:space="preserve"> Time!Y$108</f>
        <v>1</v>
      </c>
      <c r="Z47" s="604">
        <f xml:space="preserve"> Time!Z$108</f>
        <v>1</v>
      </c>
      <c r="AA47" s="604">
        <f xml:space="preserve"> Time!AA$108</f>
        <v>1</v>
      </c>
      <c r="AB47" s="604">
        <f xml:space="preserve"> Time!AB$108</f>
        <v>1</v>
      </c>
      <c r="AC47" s="604">
        <f xml:space="preserve"> Time!AC$108</f>
        <v>1</v>
      </c>
      <c r="AD47" s="604">
        <f xml:space="preserve"> Time!AD$108</f>
        <v>1</v>
      </c>
      <c r="AE47" s="604">
        <f xml:space="preserve"> Time!AE$108</f>
        <v>1</v>
      </c>
      <c r="AF47" s="604">
        <f xml:space="preserve"> Time!AF$108</f>
        <v>1</v>
      </c>
      <c r="AG47" s="604">
        <f xml:space="preserve"> Time!AG$108</f>
        <v>1</v>
      </c>
      <c r="AH47" s="604">
        <f xml:space="preserve"> Time!AH$108</f>
        <v>1</v>
      </c>
      <c r="AI47" s="604">
        <f xml:space="preserve"> Time!AI$108</f>
        <v>1</v>
      </c>
      <c r="AJ47" s="604">
        <f xml:space="preserve"> Time!AJ$108</f>
        <v>1</v>
      </c>
      <c r="AK47" s="604">
        <f xml:space="preserve"> Time!AK$108</f>
        <v>1</v>
      </c>
      <c r="AL47" s="604">
        <f xml:space="preserve"> Time!AL$108</f>
        <v>1</v>
      </c>
      <c r="AM47" s="604">
        <f xml:space="preserve"> Time!AM$108</f>
        <v>1</v>
      </c>
      <c r="AN47" s="604">
        <f xml:space="preserve"> Time!AN$108</f>
        <v>1</v>
      </c>
      <c r="AO47" s="604">
        <f xml:space="preserve"> Time!AO$108</f>
        <v>1</v>
      </c>
      <c r="AP47" s="604">
        <f xml:space="preserve"> Time!AP$108</f>
        <v>1</v>
      </c>
      <c r="AQ47" s="604">
        <f xml:space="preserve"> Time!AQ$108</f>
        <v>1</v>
      </c>
      <c r="AR47" s="604">
        <f xml:space="preserve"> Time!AR$108</f>
        <v>1</v>
      </c>
      <c r="AS47" s="604">
        <f xml:space="preserve"> Time!AS$108</f>
        <v>1</v>
      </c>
      <c r="AT47" s="604">
        <f xml:space="preserve"> Time!AT$108</f>
        <v>1</v>
      </c>
      <c r="AU47" s="604">
        <f xml:space="preserve"> Time!AU$108</f>
        <v>1</v>
      </c>
      <c r="AV47" s="604">
        <f xml:space="preserve"> Time!AV$108</f>
        <v>1</v>
      </c>
      <c r="AW47" s="604">
        <f xml:space="preserve"> Time!AW$108</f>
        <v>1</v>
      </c>
      <c r="AX47" s="604">
        <f xml:space="preserve"> Time!AX$108</f>
        <v>1</v>
      </c>
      <c r="AY47" s="604">
        <f xml:space="preserve"> Time!AY$108</f>
        <v>1</v>
      </c>
      <c r="AZ47" s="604">
        <f xml:space="preserve"> Time!AZ$108</f>
        <v>1</v>
      </c>
      <c r="BA47" s="604">
        <f xml:space="preserve"> Time!BA$108</f>
        <v>1</v>
      </c>
      <c r="BB47" s="604">
        <f xml:space="preserve"> Time!BB$108</f>
        <v>1</v>
      </c>
      <c r="BC47" s="604">
        <f xml:space="preserve"> Time!BC$108</f>
        <v>1</v>
      </c>
      <c r="BD47" s="604">
        <f xml:space="preserve"> Time!BD$108</f>
        <v>1</v>
      </c>
      <c r="BE47" s="604">
        <f xml:space="preserve"> Time!BE$108</f>
        <v>0</v>
      </c>
      <c r="BF47" s="604">
        <f xml:space="preserve"> Time!BF$108</f>
        <v>0</v>
      </c>
      <c r="BG47" s="604">
        <f xml:space="preserve"> Time!BG$108</f>
        <v>0</v>
      </c>
      <c r="BH47" s="604">
        <f xml:space="preserve"> Time!BH$108</f>
        <v>0</v>
      </c>
      <c r="BI47" s="604">
        <f xml:space="preserve"> Time!BI$108</f>
        <v>0</v>
      </c>
      <c r="BJ47" s="604">
        <f xml:space="preserve"> Time!BJ$108</f>
        <v>0</v>
      </c>
      <c r="BK47" s="604">
        <f xml:space="preserve"> Time!BK$108</f>
        <v>0</v>
      </c>
      <c r="BL47" s="604">
        <f xml:space="preserve"> Time!BL$108</f>
        <v>0</v>
      </c>
      <c r="BM47" s="604">
        <f xml:space="preserve"> Time!BM$108</f>
        <v>0</v>
      </c>
      <c r="BN47" s="604">
        <f xml:space="preserve"> Time!BN$108</f>
        <v>0</v>
      </c>
      <c r="BO47" s="604">
        <f xml:space="preserve"> Time!BO$108</f>
        <v>0</v>
      </c>
      <c r="BP47" s="604">
        <f xml:space="preserve"> Time!BP$108</f>
        <v>0</v>
      </c>
      <c r="BQ47" s="604">
        <f xml:space="preserve"> Time!BQ$108</f>
        <v>0</v>
      </c>
      <c r="BR47" s="604">
        <f xml:space="preserve"> Time!BR$108</f>
        <v>0</v>
      </c>
      <c r="BS47" s="604">
        <f xml:space="preserve"> Time!BS$108</f>
        <v>0</v>
      </c>
      <c r="BT47" s="604">
        <f xml:space="preserve"> Time!BT$108</f>
        <v>0</v>
      </c>
      <c r="BU47" s="604">
        <f xml:space="preserve"> Time!BU$108</f>
        <v>0</v>
      </c>
      <c r="BV47" s="604">
        <f xml:space="preserve"> Time!BV$108</f>
        <v>0</v>
      </c>
      <c r="BW47" s="604">
        <f xml:space="preserve"> Time!BW$108</f>
        <v>0</v>
      </c>
      <c r="BX47" s="604">
        <f xml:space="preserve"> Time!BX$108</f>
        <v>0</v>
      </c>
      <c r="BY47" s="604">
        <f xml:space="preserve"> Time!BY$108</f>
        <v>0</v>
      </c>
      <c r="BZ47" s="604">
        <f xml:space="preserve"> Time!BZ$108</f>
        <v>0</v>
      </c>
      <c r="CA47" s="604">
        <f xml:space="preserve"> Time!CA$108</f>
        <v>0</v>
      </c>
      <c r="CB47" s="604">
        <f xml:space="preserve"> Time!CB$108</f>
        <v>0</v>
      </c>
      <c r="CC47" s="604">
        <f xml:space="preserve"> Time!CC$108</f>
        <v>0</v>
      </c>
      <c r="CD47" s="604">
        <f xml:space="preserve"> Time!CD$108</f>
        <v>0</v>
      </c>
      <c r="CE47" s="604">
        <f xml:space="preserve"> Time!CE$108</f>
        <v>0</v>
      </c>
      <c r="CF47" s="604">
        <f xml:space="preserve"> Time!CF$108</f>
        <v>0</v>
      </c>
      <c r="CG47" s="604">
        <f xml:space="preserve"> Time!CG$108</f>
        <v>0</v>
      </c>
      <c r="CH47" s="604">
        <f xml:space="preserve"> Time!CH$108</f>
        <v>0</v>
      </c>
      <c r="CI47" s="604">
        <f xml:space="preserve"> Time!CI$108</f>
        <v>0</v>
      </c>
      <c r="CJ47" s="604">
        <f xml:space="preserve"> Time!CJ$108</f>
        <v>0</v>
      </c>
      <c r="CK47" s="604">
        <f xml:space="preserve"> Time!CK$108</f>
        <v>0</v>
      </c>
      <c r="CL47" s="604">
        <f xml:space="preserve"> Time!CL$108</f>
        <v>0</v>
      </c>
      <c r="CM47" s="604">
        <f xml:space="preserve"> Time!CM$108</f>
        <v>0</v>
      </c>
      <c r="CN47" s="604">
        <f xml:space="preserve"> Time!CN$108</f>
        <v>0</v>
      </c>
      <c r="CO47" s="604">
        <f xml:space="preserve"> Time!CO$108</f>
        <v>0</v>
      </c>
      <c r="CP47" s="604">
        <f xml:space="preserve"> Time!CP$108</f>
        <v>0</v>
      </c>
      <c r="CQ47" s="604">
        <f xml:space="preserve"> Time!CQ$108</f>
        <v>0</v>
      </c>
      <c r="CR47" s="604">
        <f xml:space="preserve"> Time!CR$108</f>
        <v>0</v>
      </c>
      <c r="CS47" s="604">
        <f xml:space="preserve"> Time!CS$108</f>
        <v>0</v>
      </c>
      <c r="CT47" s="604">
        <f xml:space="preserve"> Time!CT$108</f>
        <v>0</v>
      </c>
      <c r="CU47" s="604">
        <f xml:space="preserve"> Time!CU$108</f>
        <v>0</v>
      </c>
      <c r="CV47" s="604">
        <f xml:space="preserve"> Time!CV$108</f>
        <v>0</v>
      </c>
      <c r="CW47" s="604">
        <f xml:space="preserve"> Time!CW$108</f>
        <v>0</v>
      </c>
      <c r="CX47" s="604">
        <f xml:space="preserve"> Time!CX$108</f>
        <v>0</v>
      </c>
      <c r="CY47" s="604">
        <f xml:space="preserve"> Time!CY$108</f>
        <v>0</v>
      </c>
      <c r="CZ47" s="604">
        <f xml:space="preserve"> Time!CZ$108</f>
        <v>0</v>
      </c>
      <c r="DA47" s="604">
        <f xml:space="preserve"> Time!DA$108</f>
        <v>0</v>
      </c>
      <c r="DB47" s="604">
        <f xml:space="preserve"> Time!DB$108</f>
        <v>0</v>
      </c>
      <c r="DC47" s="604">
        <f xml:space="preserve"> Time!DC$108</f>
        <v>0</v>
      </c>
      <c r="DD47" s="604">
        <f xml:space="preserve"> Time!DD$108</f>
        <v>0</v>
      </c>
      <c r="DE47" s="604">
        <f xml:space="preserve"> Time!DE$108</f>
        <v>0</v>
      </c>
      <c r="DF47" s="604">
        <f xml:space="preserve"> Time!DF$108</f>
        <v>0</v>
      </c>
      <c r="DG47" s="604">
        <f xml:space="preserve"> Time!DG$108</f>
        <v>0</v>
      </c>
      <c r="DH47" s="604">
        <f xml:space="preserve"> Time!DH$108</f>
        <v>0</v>
      </c>
      <c r="DI47" s="604">
        <f xml:space="preserve"> Time!DI$108</f>
        <v>0</v>
      </c>
      <c r="DJ47" s="604">
        <f xml:space="preserve"> Time!DJ$108</f>
        <v>0</v>
      </c>
      <c r="DK47" s="604">
        <f xml:space="preserve"> Time!DK$108</f>
        <v>0</v>
      </c>
      <c r="DL47" s="604">
        <f xml:space="preserve"> Time!DL$108</f>
        <v>0</v>
      </c>
      <c r="DM47" s="604">
        <f xml:space="preserve"> Time!DM$108</f>
        <v>0</v>
      </c>
      <c r="DN47" s="604">
        <f xml:space="preserve"> Time!DN$108</f>
        <v>0</v>
      </c>
      <c r="DO47" s="604">
        <f xml:space="preserve"> Time!DO$108</f>
        <v>0</v>
      </c>
      <c r="DP47" s="604">
        <f xml:space="preserve"> Time!DP$108</f>
        <v>0</v>
      </c>
      <c r="DQ47" s="604">
        <f xml:space="preserve"> Time!DQ$108</f>
        <v>0</v>
      </c>
      <c r="DR47" s="604">
        <f xml:space="preserve"> Time!DR$108</f>
        <v>0</v>
      </c>
      <c r="DS47" s="604">
        <f xml:space="preserve"> Time!DS$108</f>
        <v>0</v>
      </c>
      <c r="DT47" s="604">
        <f xml:space="preserve"> Time!DT$108</f>
        <v>0</v>
      </c>
      <c r="DU47" s="604">
        <f xml:space="preserve"> Time!DU$108</f>
        <v>0</v>
      </c>
      <c r="DV47" s="604">
        <f xml:space="preserve"> Time!DV$108</f>
        <v>0</v>
      </c>
      <c r="DW47" s="604">
        <f xml:space="preserve"> Time!DW$108</f>
        <v>0</v>
      </c>
      <c r="DX47" s="604">
        <f xml:space="preserve"> Time!DX$108</f>
        <v>0</v>
      </c>
      <c r="DY47" s="604">
        <f xml:space="preserve"> Time!DY$108</f>
        <v>0</v>
      </c>
      <c r="DZ47" s="604">
        <f xml:space="preserve"> Time!DZ$108</f>
        <v>0</v>
      </c>
      <c r="EA47" s="604">
        <f xml:space="preserve"> Time!EA$108</f>
        <v>0</v>
      </c>
      <c r="EB47" s="604">
        <f xml:space="preserve"> Time!EB$108</f>
        <v>0</v>
      </c>
      <c r="EC47" s="604">
        <f xml:space="preserve"> Time!EC$108</f>
        <v>0</v>
      </c>
      <c r="ED47" s="604">
        <f xml:space="preserve"> Time!ED$108</f>
        <v>0</v>
      </c>
      <c r="EE47" s="604">
        <f xml:space="preserve"> Time!EE$108</f>
        <v>0</v>
      </c>
      <c r="EF47" s="604">
        <f xml:space="preserve"> Time!EF$108</f>
        <v>0</v>
      </c>
      <c r="EG47" s="604">
        <f xml:space="preserve"> Time!EG$108</f>
        <v>0</v>
      </c>
      <c r="EH47" s="604">
        <f xml:space="preserve"> Time!EH$108</f>
        <v>0</v>
      </c>
      <c r="EI47" s="604">
        <f xml:space="preserve"> Time!EI$108</f>
        <v>0</v>
      </c>
      <c r="EJ47" s="604">
        <f xml:space="preserve"> Time!EJ$108</f>
        <v>0</v>
      </c>
      <c r="EK47" s="604">
        <f xml:space="preserve"> Time!EK$108</f>
        <v>0</v>
      </c>
      <c r="EL47" s="604">
        <f xml:space="preserve"> Time!EL$108</f>
        <v>0</v>
      </c>
      <c r="EM47" s="604">
        <f xml:space="preserve"> Time!EM$108</f>
        <v>0</v>
      </c>
      <c r="EN47" s="604">
        <f xml:space="preserve"> Time!EN$108</f>
        <v>0</v>
      </c>
      <c r="EO47" s="604">
        <f xml:space="preserve"> Time!EO$108</f>
        <v>0</v>
      </c>
      <c r="EP47" s="604">
        <f xml:space="preserve"> Time!EP$108</f>
        <v>0</v>
      </c>
      <c r="EQ47" s="604">
        <f xml:space="preserve"> Time!EQ$108</f>
        <v>0</v>
      </c>
      <c r="ER47" s="604">
        <f xml:space="preserve"> Time!ER$108</f>
        <v>0</v>
      </c>
      <c r="ES47" s="604">
        <f xml:space="preserve"> Time!ES$108</f>
        <v>0</v>
      </c>
      <c r="ET47" s="604">
        <f xml:space="preserve"> Time!ET$108</f>
        <v>0</v>
      </c>
      <c r="EU47" s="604">
        <f xml:space="preserve"> Time!EU$108</f>
        <v>0</v>
      </c>
      <c r="EV47" s="604">
        <f xml:space="preserve"> Time!EV$108</f>
        <v>0</v>
      </c>
      <c r="EW47" s="604">
        <f xml:space="preserve"> Time!EW$108</f>
        <v>0</v>
      </c>
      <c r="EX47" s="604">
        <f xml:space="preserve"> Time!EX$108</f>
        <v>0</v>
      </c>
      <c r="EY47" s="604">
        <f xml:space="preserve"> Time!EY$108</f>
        <v>0</v>
      </c>
      <c r="EZ47" s="604">
        <f xml:space="preserve"> Time!EZ$108</f>
        <v>0</v>
      </c>
      <c r="FA47" s="604">
        <f xml:space="preserve"> Time!FA$108</f>
        <v>0</v>
      </c>
      <c r="FB47" s="604">
        <f xml:space="preserve"> Time!FB$108</f>
        <v>0</v>
      </c>
      <c r="FC47" s="604">
        <f xml:space="preserve"> Time!FC$108</f>
        <v>0</v>
      </c>
      <c r="FD47" s="604">
        <f xml:space="preserve"> Time!FD$108</f>
        <v>0</v>
      </c>
      <c r="FE47" s="604">
        <f xml:space="preserve"> Time!FE$108</f>
        <v>0</v>
      </c>
      <c r="FF47" s="604">
        <f xml:space="preserve"> Time!FF$108</f>
        <v>0</v>
      </c>
      <c r="FG47" s="604">
        <f xml:space="preserve"> Time!FG$108</f>
        <v>0</v>
      </c>
      <c r="FH47" s="604">
        <f xml:space="preserve"> Time!FH$108</f>
        <v>0</v>
      </c>
      <c r="FI47" s="604">
        <f xml:space="preserve"> Time!FI$108</f>
        <v>0</v>
      </c>
      <c r="FJ47" s="604">
        <f xml:space="preserve"> Time!FJ$108</f>
        <v>0</v>
      </c>
      <c r="FK47" s="604">
        <f xml:space="preserve"> Time!FK$108</f>
        <v>0</v>
      </c>
      <c r="FL47" s="604">
        <f xml:space="preserve"> Time!FL$108</f>
        <v>0</v>
      </c>
      <c r="FM47" s="604">
        <f xml:space="preserve"> Time!FM$108</f>
        <v>0</v>
      </c>
      <c r="FN47" s="604">
        <f xml:space="preserve"> Time!FN$108</f>
        <v>0</v>
      </c>
      <c r="FO47" s="604">
        <f xml:space="preserve"> Time!FO$108</f>
        <v>0</v>
      </c>
      <c r="FP47" s="604">
        <f xml:space="preserve"> Time!FP$108</f>
        <v>0</v>
      </c>
      <c r="FQ47" s="604">
        <f xml:space="preserve"> Time!FQ$108</f>
        <v>0</v>
      </c>
      <c r="FR47" s="604">
        <f xml:space="preserve"> Time!FR$108</f>
        <v>0</v>
      </c>
      <c r="FS47" s="604">
        <f xml:space="preserve"> Time!FS$108</f>
        <v>0</v>
      </c>
      <c r="FT47" s="604">
        <f xml:space="preserve"> Time!FT$108</f>
        <v>0</v>
      </c>
      <c r="FU47" s="604">
        <f xml:space="preserve"> Time!FU$108</f>
        <v>0</v>
      </c>
      <c r="FV47" s="604">
        <f xml:space="preserve"> Time!FV$108</f>
        <v>0</v>
      </c>
      <c r="FW47" s="604">
        <f xml:space="preserve"> Time!FW$108</f>
        <v>0</v>
      </c>
      <c r="FX47" s="604">
        <f xml:space="preserve"> Time!FX$108</f>
        <v>0</v>
      </c>
      <c r="FY47" s="604">
        <f xml:space="preserve"> Time!FY$108</f>
        <v>0</v>
      </c>
      <c r="FZ47" s="604">
        <f xml:space="preserve"> Time!FZ$108</f>
        <v>0</v>
      </c>
      <c r="GA47" s="604">
        <f xml:space="preserve"> Time!GA$108</f>
        <v>0</v>
      </c>
      <c r="GB47" s="604">
        <f xml:space="preserve"> Time!GB$108</f>
        <v>0</v>
      </c>
      <c r="GC47" s="604">
        <f xml:space="preserve"> Time!GC$108</f>
        <v>0</v>
      </c>
      <c r="GD47" s="604">
        <f xml:space="preserve"> Time!GD$108</f>
        <v>0</v>
      </c>
      <c r="GE47" s="604">
        <f xml:space="preserve"> Time!GE$108</f>
        <v>0</v>
      </c>
      <c r="GF47" s="604">
        <f xml:space="preserve"> Time!GF$108</f>
        <v>0</v>
      </c>
      <c r="GG47" s="604">
        <f xml:space="preserve"> Time!GG$108</f>
        <v>0</v>
      </c>
      <c r="GH47" s="604">
        <f xml:space="preserve"> Time!GH$108</f>
        <v>0</v>
      </c>
      <c r="GI47" s="604">
        <f xml:space="preserve"> Time!GI$108</f>
        <v>0</v>
      </c>
      <c r="GJ47" s="604">
        <f xml:space="preserve"> Time!GJ$108</f>
        <v>0</v>
      </c>
    </row>
    <row r="48" spans="1:192" x14ac:dyDescent="0.25">
      <c r="A48" s="80"/>
      <c r="B48" s="80"/>
      <c r="C48" s="588"/>
      <c r="D48" s="61"/>
      <c r="E48" s="32" t="s">
        <v>465</v>
      </c>
      <c r="F48" s="32"/>
      <c r="G48" s="32" t="str">
        <f xml:space="preserve"> SMU</f>
        <v>$ 000s</v>
      </c>
      <c r="H48" s="32"/>
      <c r="I48" s="32"/>
      <c r="J48" s="32">
        <f t="shared" ref="J48" si="420">SUM(J45:J46) * J47</f>
        <v>0</v>
      </c>
      <c r="K48" s="32">
        <f t="shared" ref="K48:AK48" si="421">SUM(K45:K46) * K47</f>
        <v>0</v>
      </c>
      <c r="L48" s="32">
        <f t="shared" si="421"/>
        <v>0</v>
      </c>
      <c r="M48" s="32">
        <f t="shared" si="421"/>
        <v>0</v>
      </c>
      <c r="N48" s="32">
        <f t="shared" si="421"/>
        <v>0</v>
      </c>
      <c r="O48" s="32">
        <f t="shared" si="421"/>
        <v>0</v>
      </c>
      <c r="P48" s="32">
        <f t="shared" si="421"/>
        <v>0</v>
      </c>
      <c r="Q48" s="32">
        <f t="shared" si="421"/>
        <v>4725.8198083410443</v>
      </c>
      <c r="R48" s="32">
        <f t="shared" si="421"/>
        <v>4696.1192278186954</v>
      </c>
      <c r="S48" s="32">
        <f t="shared" si="421"/>
        <v>4721.6513988431652</v>
      </c>
      <c r="T48" s="32">
        <f t="shared" si="421"/>
        <v>4659.2816593491716</v>
      </c>
      <c r="U48" s="32">
        <f t="shared" si="421"/>
        <v>4681.0258207819152</v>
      </c>
      <c r="V48" s="32">
        <f t="shared" si="421"/>
        <v>4618.565516458335</v>
      </c>
      <c r="W48" s="32">
        <f t="shared" si="421"/>
        <v>4639.8573092154111</v>
      </c>
      <c r="X48" s="32">
        <f t="shared" si="421"/>
        <v>4583.5706734856612</v>
      </c>
      <c r="Y48" s="32">
        <f t="shared" si="421"/>
        <v>4591.866113631746</v>
      </c>
      <c r="Z48" s="32">
        <f t="shared" si="421"/>
        <v>4535.4182538163623</v>
      </c>
      <c r="AA48" s="32">
        <f t="shared" si="421"/>
        <v>4555.7623671423808</v>
      </c>
      <c r="AB48" s="32">
        <f t="shared" si="421"/>
        <v>4493.0047593617655</v>
      </c>
      <c r="AC48" s="32">
        <f t="shared" si="421"/>
        <v>4512.8940964851699</v>
      </c>
      <c r="AD48" s="32">
        <f t="shared" si="421"/>
        <v>4450.0289579583005</v>
      </c>
      <c r="AE48" s="32">
        <f t="shared" si="421"/>
        <v>4469.435892586469</v>
      </c>
      <c r="AF48" s="32">
        <f t="shared" si="421"/>
        <v>4412.4919938484236</v>
      </c>
      <c r="AG48" s="32">
        <f t="shared" si="421"/>
        <v>4419.3422111732052</v>
      </c>
      <c r="AH48" s="32">
        <f t="shared" si="421"/>
        <v>4362.2143315550638</v>
      </c>
      <c r="AI48" s="32">
        <f t="shared" si="421"/>
        <v>4380.6099332041485</v>
      </c>
      <c r="AJ48" s="32">
        <f t="shared" si="421"/>
        <v>4317.3945945267969</v>
      </c>
      <c r="AK48" s="32">
        <f t="shared" si="421"/>
        <v>4335.3051440340259</v>
      </c>
      <c r="AL48" s="32">
        <f t="shared" ref="AL48:CW48" si="422">SUM(AL45:AL46) * AL47</f>
        <v>4271.9639847430899</v>
      </c>
      <c r="AM48" s="32">
        <f t="shared" si="422"/>
        <v>4289.3595624494246</v>
      </c>
      <c r="AN48" s="32">
        <f t="shared" si="422"/>
        <v>4231.6724543212167</v>
      </c>
      <c r="AO48" s="32">
        <f t="shared" si="422"/>
        <v>4236.9751824383784</v>
      </c>
      <c r="AP48" s="32">
        <f t="shared" si="422"/>
        <v>4179.0795346888408</v>
      </c>
      <c r="AQ48" s="32">
        <f t="shared" si="422"/>
        <v>4195.3947594379952</v>
      </c>
      <c r="AR48" s="32">
        <f t="shared" si="422"/>
        <v>4131.6463656525066</v>
      </c>
      <c r="AS48" s="32">
        <f t="shared" si="422"/>
        <v>4147.4437072082346</v>
      </c>
      <c r="AT48" s="32">
        <f t="shared" si="422"/>
        <v>4083.5497691756445</v>
      </c>
      <c r="AU48" s="32">
        <f t="shared" si="422"/>
        <v>4098.7968254456846</v>
      </c>
      <c r="AV48" s="32">
        <f t="shared" si="422"/>
        <v>4040.273724313407</v>
      </c>
      <c r="AW48" s="32">
        <f t="shared" si="422"/>
        <v>4043.9181258563967</v>
      </c>
      <c r="AX48" s="32">
        <f t="shared" si="422"/>
        <v>3985.1599751713857</v>
      </c>
      <c r="AY48" s="32">
        <f t="shared" si="422"/>
        <v>13997.386111558648</v>
      </c>
      <c r="AZ48" s="32">
        <f t="shared" si="422"/>
        <v>13772.116665120941</v>
      </c>
      <c r="BA48" s="32">
        <f t="shared" si="422"/>
        <v>13819.501079721898</v>
      </c>
      <c r="BB48" s="32">
        <f t="shared" si="422"/>
        <v>12669.457242392482</v>
      </c>
      <c r="BC48" s="32">
        <f t="shared" si="422"/>
        <v>11076.05185144998</v>
      </c>
      <c r="BD48" s="32">
        <f t="shared" si="422"/>
        <v>11851.55078705479</v>
      </c>
      <c r="BE48" s="32">
        <f t="shared" si="422"/>
        <v>0</v>
      </c>
      <c r="BF48" s="32">
        <f t="shared" si="422"/>
        <v>0</v>
      </c>
      <c r="BG48" s="32">
        <f t="shared" si="422"/>
        <v>0</v>
      </c>
      <c r="BH48" s="32">
        <f t="shared" si="422"/>
        <v>0</v>
      </c>
      <c r="BI48" s="32">
        <f t="shared" si="422"/>
        <v>0</v>
      </c>
      <c r="BJ48" s="32">
        <f t="shared" si="422"/>
        <v>0</v>
      </c>
      <c r="BK48" s="32">
        <f t="shared" si="422"/>
        <v>0</v>
      </c>
      <c r="BL48" s="32">
        <f t="shared" si="422"/>
        <v>0</v>
      </c>
      <c r="BM48" s="32">
        <f t="shared" si="422"/>
        <v>0</v>
      </c>
      <c r="BN48" s="32">
        <f t="shared" si="422"/>
        <v>0</v>
      </c>
      <c r="BO48" s="32">
        <f t="shared" si="422"/>
        <v>0</v>
      </c>
      <c r="BP48" s="32">
        <f t="shared" si="422"/>
        <v>0</v>
      </c>
      <c r="BQ48" s="32">
        <f t="shared" si="422"/>
        <v>0</v>
      </c>
      <c r="BR48" s="32">
        <f t="shared" si="422"/>
        <v>0</v>
      </c>
      <c r="BS48" s="32">
        <f t="shared" si="422"/>
        <v>0</v>
      </c>
      <c r="BT48" s="32">
        <f t="shared" si="422"/>
        <v>0</v>
      </c>
      <c r="BU48" s="32">
        <f t="shared" si="422"/>
        <v>0</v>
      </c>
      <c r="BV48" s="32">
        <f t="shared" si="422"/>
        <v>0</v>
      </c>
      <c r="BW48" s="32">
        <f t="shared" si="422"/>
        <v>0</v>
      </c>
      <c r="BX48" s="32">
        <f t="shared" si="422"/>
        <v>0</v>
      </c>
      <c r="BY48" s="32">
        <f t="shared" si="422"/>
        <v>0</v>
      </c>
      <c r="BZ48" s="32">
        <f t="shared" si="422"/>
        <v>0</v>
      </c>
      <c r="CA48" s="32">
        <f t="shared" si="422"/>
        <v>0</v>
      </c>
      <c r="CB48" s="32">
        <f t="shared" si="422"/>
        <v>0</v>
      </c>
      <c r="CC48" s="32">
        <f t="shared" si="422"/>
        <v>0</v>
      </c>
      <c r="CD48" s="32">
        <f t="shared" si="422"/>
        <v>0</v>
      </c>
      <c r="CE48" s="32">
        <f t="shared" si="422"/>
        <v>0</v>
      </c>
      <c r="CF48" s="32">
        <f t="shared" si="422"/>
        <v>0</v>
      </c>
      <c r="CG48" s="32">
        <f t="shared" si="422"/>
        <v>0</v>
      </c>
      <c r="CH48" s="32">
        <f t="shared" si="422"/>
        <v>0</v>
      </c>
      <c r="CI48" s="32">
        <f t="shared" si="422"/>
        <v>0</v>
      </c>
      <c r="CJ48" s="32">
        <f t="shared" si="422"/>
        <v>0</v>
      </c>
      <c r="CK48" s="32">
        <f t="shared" si="422"/>
        <v>0</v>
      </c>
      <c r="CL48" s="32">
        <f t="shared" si="422"/>
        <v>0</v>
      </c>
      <c r="CM48" s="32">
        <f t="shared" si="422"/>
        <v>0</v>
      </c>
      <c r="CN48" s="32">
        <f t="shared" si="422"/>
        <v>0</v>
      </c>
      <c r="CO48" s="32">
        <f t="shared" si="422"/>
        <v>0</v>
      </c>
      <c r="CP48" s="32">
        <f t="shared" si="422"/>
        <v>0</v>
      </c>
      <c r="CQ48" s="32">
        <f t="shared" si="422"/>
        <v>0</v>
      </c>
      <c r="CR48" s="32">
        <f t="shared" si="422"/>
        <v>0</v>
      </c>
      <c r="CS48" s="32">
        <f t="shared" si="422"/>
        <v>0</v>
      </c>
      <c r="CT48" s="32">
        <f t="shared" si="422"/>
        <v>0</v>
      </c>
      <c r="CU48" s="32">
        <f t="shared" si="422"/>
        <v>0</v>
      </c>
      <c r="CV48" s="32">
        <f t="shared" si="422"/>
        <v>0</v>
      </c>
      <c r="CW48" s="32">
        <f t="shared" si="422"/>
        <v>0</v>
      </c>
      <c r="CX48" s="32">
        <f t="shared" ref="CX48:FI48" si="423">SUM(CX45:CX46) * CX47</f>
        <v>0</v>
      </c>
      <c r="CY48" s="32">
        <f t="shared" si="423"/>
        <v>0</v>
      </c>
      <c r="CZ48" s="32">
        <f t="shared" si="423"/>
        <v>0</v>
      </c>
      <c r="DA48" s="32">
        <f t="shared" si="423"/>
        <v>0</v>
      </c>
      <c r="DB48" s="32">
        <f t="shared" si="423"/>
        <v>0</v>
      </c>
      <c r="DC48" s="32">
        <f t="shared" si="423"/>
        <v>0</v>
      </c>
      <c r="DD48" s="32">
        <f t="shared" si="423"/>
        <v>0</v>
      </c>
      <c r="DE48" s="32">
        <f t="shared" si="423"/>
        <v>0</v>
      </c>
      <c r="DF48" s="32">
        <f t="shared" si="423"/>
        <v>0</v>
      </c>
      <c r="DG48" s="32">
        <f t="shared" si="423"/>
        <v>0</v>
      </c>
      <c r="DH48" s="32">
        <f t="shared" si="423"/>
        <v>0</v>
      </c>
      <c r="DI48" s="32">
        <f t="shared" si="423"/>
        <v>0</v>
      </c>
      <c r="DJ48" s="32">
        <f t="shared" si="423"/>
        <v>0</v>
      </c>
      <c r="DK48" s="32">
        <f t="shared" si="423"/>
        <v>0</v>
      </c>
      <c r="DL48" s="32">
        <f t="shared" si="423"/>
        <v>0</v>
      </c>
      <c r="DM48" s="32">
        <f t="shared" si="423"/>
        <v>0</v>
      </c>
      <c r="DN48" s="32">
        <f t="shared" si="423"/>
        <v>0</v>
      </c>
      <c r="DO48" s="32">
        <f t="shared" si="423"/>
        <v>0</v>
      </c>
      <c r="DP48" s="32">
        <f t="shared" si="423"/>
        <v>0</v>
      </c>
      <c r="DQ48" s="32">
        <f t="shared" si="423"/>
        <v>0</v>
      </c>
      <c r="DR48" s="32">
        <f t="shared" si="423"/>
        <v>0</v>
      </c>
      <c r="DS48" s="32">
        <f t="shared" si="423"/>
        <v>0</v>
      </c>
      <c r="DT48" s="32">
        <f t="shared" si="423"/>
        <v>0</v>
      </c>
      <c r="DU48" s="32">
        <f t="shared" si="423"/>
        <v>0</v>
      </c>
      <c r="DV48" s="32">
        <f t="shared" si="423"/>
        <v>0</v>
      </c>
      <c r="DW48" s="32">
        <f t="shared" si="423"/>
        <v>0</v>
      </c>
      <c r="DX48" s="32">
        <f t="shared" si="423"/>
        <v>0</v>
      </c>
      <c r="DY48" s="32">
        <f t="shared" si="423"/>
        <v>0</v>
      </c>
      <c r="DZ48" s="32">
        <f t="shared" si="423"/>
        <v>0</v>
      </c>
      <c r="EA48" s="32">
        <f t="shared" si="423"/>
        <v>0</v>
      </c>
      <c r="EB48" s="32">
        <f t="shared" si="423"/>
        <v>0</v>
      </c>
      <c r="EC48" s="32">
        <f t="shared" si="423"/>
        <v>0</v>
      </c>
      <c r="ED48" s="32">
        <f t="shared" si="423"/>
        <v>0</v>
      </c>
      <c r="EE48" s="32">
        <f t="shared" si="423"/>
        <v>0</v>
      </c>
      <c r="EF48" s="32">
        <f t="shared" si="423"/>
        <v>0</v>
      </c>
      <c r="EG48" s="32">
        <f t="shared" si="423"/>
        <v>0</v>
      </c>
      <c r="EH48" s="32">
        <f t="shared" si="423"/>
        <v>0</v>
      </c>
      <c r="EI48" s="32">
        <f t="shared" si="423"/>
        <v>0</v>
      </c>
      <c r="EJ48" s="32">
        <f t="shared" si="423"/>
        <v>0</v>
      </c>
      <c r="EK48" s="32">
        <f t="shared" si="423"/>
        <v>0</v>
      </c>
      <c r="EL48" s="32">
        <f t="shared" si="423"/>
        <v>0</v>
      </c>
      <c r="EM48" s="32">
        <f t="shared" si="423"/>
        <v>0</v>
      </c>
      <c r="EN48" s="32">
        <f t="shared" si="423"/>
        <v>0</v>
      </c>
      <c r="EO48" s="32">
        <f t="shared" si="423"/>
        <v>0</v>
      </c>
      <c r="EP48" s="32">
        <f t="shared" si="423"/>
        <v>0</v>
      </c>
      <c r="EQ48" s="32">
        <f t="shared" si="423"/>
        <v>0</v>
      </c>
      <c r="ER48" s="32">
        <f t="shared" si="423"/>
        <v>0</v>
      </c>
      <c r="ES48" s="32">
        <f t="shared" si="423"/>
        <v>0</v>
      </c>
      <c r="ET48" s="32">
        <f t="shared" si="423"/>
        <v>0</v>
      </c>
      <c r="EU48" s="32">
        <f t="shared" si="423"/>
        <v>0</v>
      </c>
      <c r="EV48" s="32">
        <f t="shared" si="423"/>
        <v>0</v>
      </c>
      <c r="EW48" s="32">
        <f t="shared" si="423"/>
        <v>0</v>
      </c>
      <c r="EX48" s="32">
        <f t="shared" si="423"/>
        <v>0</v>
      </c>
      <c r="EY48" s="32">
        <f t="shared" si="423"/>
        <v>0</v>
      </c>
      <c r="EZ48" s="32">
        <f t="shared" si="423"/>
        <v>0</v>
      </c>
      <c r="FA48" s="32">
        <f t="shared" si="423"/>
        <v>0</v>
      </c>
      <c r="FB48" s="32">
        <f t="shared" si="423"/>
        <v>0</v>
      </c>
      <c r="FC48" s="32">
        <f t="shared" si="423"/>
        <v>0</v>
      </c>
      <c r="FD48" s="32">
        <f t="shared" si="423"/>
        <v>0</v>
      </c>
      <c r="FE48" s="32">
        <f t="shared" si="423"/>
        <v>0</v>
      </c>
      <c r="FF48" s="32">
        <f t="shared" si="423"/>
        <v>0</v>
      </c>
      <c r="FG48" s="32">
        <f t="shared" si="423"/>
        <v>0</v>
      </c>
      <c r="FH48" s="32">
        <f t="shared" si="423"/>
        <v>0</v>
      </c>
      <c r="FI48" s="32">
        <f t="shared" si="423"/>
        <v>0</v>
      </c>
      <c r="FJ48" s="32">
        <f t="shared" ref="FJ48:GJ48" si="424">SUM(FJ45:FJ46) * FJ47</f>
        <v>0</v>
      </c>
      <c r="FK48" s="32">
        <f t="shared" si="424"/>
        <v>0</v>
      </c>
      <c r="FL48" s="32">
        <f t="shared" si="424"/>
        <v>0</v>
      </c>
      <c r="FM48" s="32">
        <f t="shared" si="424"/>
        <v>0</v>
      </c>
      <c r="FN48" s="32">
        <f t="shared" si="424"/>
        <v>0</v>
      </c>
      <c r="FO48" s="32">
        <f t="shared" si="424"/>
        <v>0</v>
      </c>
      <c r="FP48" s="32">
        <f t="shared" si="424"/>
        <v>0</v>
      </c>
      <c r="FQ48" s="32">
        <f t="shared" si="424"/>
        <v>0</v>
      </c>
      <c r="FR48" s="32">
        <f t="shared" si="424"/>
        <v>0</v>
      </c>
      <c r="FS48" s="32">
        <f t="shared" si="424"/>
        <v>0</v>
      </c>
      <c r="FT48" s="32">
        <f t="shared" si="424"/>
        <v>0</v>
      </c>
      <c r="FU48" s="32">
        <f t="shared" si="424"/>
        <v>0</v>
      </c>
      <c r="FV48" s="32">
        <f t="shared" si="424"/>
        <v>0</v>
      </c>
      <c r="FW48" s="32">
        <f t="shared" si="424"/>
        <v>0</v>
      </c>
      <c r="FX48" s="32">
        <f t="shared" si="424"/>
        <v>0</v>
      </c>
      <c r="FY48" s="32">
        <f t="shared" si="424"/>
        <v>0</v>
      </c>
      <c r="FZ48" s="32">
        <f t="shared" si="424"/>
        <v>0</v>
      </c>
      <c r="GA48" s="32">
        <f t="shared" si="424"/>
        <v>0</v>
      </c>
      <c r="GB48" s="32">
        <f t="shared" si="424"/>
        <v>0</v>
      </c>
      <c r="GC48" s="32">
        <f t="shared" si="424"/>
        <v>0</v>
      </c>
      <c r="GD48" s="32">
        <f t="shared" si="424"/>
        <v>0</v>
      </c>
      <c r="GE48" s="32">
        <f t="shared" si="424"/>
        <v>0</v>
      </c>
      <c r="GF48" s="32">
        <f t="shared" si="424"/>
        <v>0</v>
      </c>
      <c r="GG48" s="32">
        <f t="shared" si="424"/>
        <v>0</v>
      </c>
      <c r="GH48" s="32">
        <f t="shared" si="424"/>
        <v>0</v>
      </c>
      <c r="GI48" s="32">
        <f t="shared" si="424"/>
        <v>0</v>
      </c>
      <c r="GJ48" s="32">
        <f t="shared" si="424"/>
        <v>0</v>
      </c>
    </row>
    <row r="49" spans="1:192" x14ac:dyDescent="0.25">
      <c r="A49" s="80"/>
      <c r="B49" s="80"/>
      <c r="C49" s="588"/>
      <c r="D49" s="61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32"/>
      <c r="DQ49" s="32"/>
      <c r="DR49" s="32"/>
      <c r="DS49" s="32"/>
      <c r="DT49" s="32"/>
      <c r="DU49" s="32"/>
      <c r="DV49" s="32"/>
      <c r="DW49" s="32"/>
      <c r="DX49" s="32"/>
      <c r="DY49" s="32"/>
      <c r="DZ49" s="32"/>
      <c r="EA49" s="32"/>
      <c r="EB49" s="32"/>
      <c r="EC49" s="32"/>
      <c r="ED49" s="32"/>
      <c r="EE49" s="32"/>
      <c r="EF49" s="32"/>
      <c r="EG49" s="32"/>
      <c r="EH49" s="32"/>
      <c r="EI49" s="32"/>
      <c r="EJ49" s="32"/>
      <c r="EK49" s="32"/>
      <c r="EL49" s="32"/>
      <c r="EM49" s="32"/>
      <c r="EN49" s="32"/>
      <c r="EO49" s="32"/>
      <c r="EP49" s="32"/>
      <c r="EQ49" s="32"/>
      <c r="ER49" s="32"/>
      <c r="ES49" s="32"/>
      <c r="ET49" s="32"/>
      <c r="EU49" s="32"/>
      <c r="EV49" s="32"/>
      <c r="EW49" s="32"/>
      <c r="EX49" s="32"/>
      <c r="EY49" s="32"/>
      <c r="EZ49" s="32"/>
      <c r="FA49" s="32"/>
      <c r="FB49" s="32"/>
      <c r="FC49" s="32"/>
      <c r="FD49" s="32"/>
      <c r="FE49" s="32"/>
      <c r="FF49" s="32"/>
      <c r="FG49" s="32"/>
      <c r="FH49" s="32"/>
      <c r="FI49" s="32"/>
      <c r="FJ49" s="32"/>
      <c r="FK49" s="32"/>
      <c r="FL49" s="32"/>
      <c r="FM49" s="32"/>
      <c r="FN49" s="32"/>
      <c r="FO49" s="32"/>
      <c r="FP49" s="32"/>
      <c r="FQ49" s="32"/>
      <c r="FR49" s="32"/>
      <c r="FS49" s="32"/>
      <c r="FT49" s="32"/>
      <c r="FU49" s="32"/>
      <c r="FV49" s="32"/>
      <c r="FW49" s="32"/>
      <c r="FX49" s="32"/>
      <c r="FY49" s="32"/>
      <c r="FZ49" s="32"/>
      <c r="GA49" s="32"/>
      <c r="GB49" s="32"/>
      <c r="GC49" s="32"/>
      <c r="GD49" s="32"/>
      <c r="GE49" s="32"/>
      <c r="GF49" s="32"/>
      <c r="GG49" s="32"/>
      <c r="GH49" s="32"/>
      <c r="GI49" s="32"/>
      <c r="GJ49" s="32"/>
    </row>
    <row r="50" spans="1:192" x14ac:dyDescent="0.25">
      <c r="A50" s="80"/>
      <c r="B50" s="80"/>
      <c r="C50" s="588"/>
      <c r="D50" s="61"/>
      <c r="E50" s="32" t="str">
        <f t="shared" ref="E50:BP50" si="425" xml:space="preserve"> E$48</f>
        <v>Cash available for DSRA / (DS shortfall)</v>
      </c>
      <c r="F50" s="32">
        <f t="shared" si="425"/>
        <v>0</v>
      </c>
      <c r="G50" s="32" t="str">
        <f t="shared" si="425"/>
        <v>$ 000s</v>
      </c>
      <c r="H50" s="32">
        <f t="shared" si="425"/>
        <v>0</v>
      </c>
      <c r="I50" s="32">
        <f t="shared" si="425"/>
        <v>0</v>
      </c>
      <c r="J50" s="32">
        <f t="shared" si="425"/>
        <v>0</v>
      </c>
      <c r="K50" s="32">
        <f t="shared" si="425"/>
        <v>0</v>
      </c>
      <c r="L50" s="32">
        <f t="shared" si="425"/>
        <v>0</v>
      </c>
      <c r="M50" s="32">
        <f t="shared" si="425"/>
        <v>0</v>
      </c>
      <c r="N50" s="32">
        <f t="shared" si="425"/>
        <v>0</v>
      </c>
      <c r="O50" s="32">
        <f t="shared" si="425"/>
        <v>0</v>
      </c>
      <c r="P50" s="32">
        <f t="shared" si="425"/>
        <v>0</v>
      </c>
      <c r="Q50" s="32">
        <f t="shared" si="425"/>
        <v>4725.8198083410443</v>
      </c>
      <c r="R50" s="32">
        <f t="shared" si="425"/>
        <v>4696.1192278186954</v>
      </c>
      <c r="S50" s="32">
        <f t="shared" si="425"/>
        <v>4721.6513988431652</v>
      </c>
      <c r="T50" s="32">
        <f t="shared" si="425"/>
        <v>4659.2816593491716</v>
      </c>
      <c r="U50" s="32">
        <f t="shared" si="425"/>
        <v>4681.0258207819152</v>
      </c>
      <c r="V50" s="32">
        <f t="shared" si="425"/>
        <v>4618.565516458335</v>
      </c>
      <c r="W50" s="32">
        <f t="shared" si="425"/>
        <v>4639.8573092154111</v>
      </c>
      <c r="X50" s="32">
        <f t="shared" si="425"/>
        <v>4583.5706734856612</v>
      </c>
      <c r="Y50" s="32">
        <f t="shared" si="425"/>
        <v>4591.866113631746</v>
      </c>
      <c r="Z50" s="32">
        <f t="shared" si="425"/>
        <v>4535.4182538163623</v>
      </c>
      <c r="AA50" s="32">
        <f t="shared" si="425"/>
        <v>4555.7623671423808</v>
      </c>
      <c r="AB50" s="32">
        <f t="shared" si="425"/>
        <v>4493.0047593617655</v>
      </c>
      <c r="AC50" s="32">
        <f t="shared" si="425"/>
        <v>4512.8940964851699</v>
      </c>
      <c r="AD50" s="32">
        <f t="shared" si="425"/>
        <v>4450.0289579583005</v>
      </c>
      <c r="AE50" s="32">
        <f t="shared" si="425"/>
        <v>4469.435892586469</v>
      </c>
      <c r="AF50" s="32">
        <f t="shared" si="425"/>
        <v>4412.4919938484236</v>
      </c>
      <c r="AG50" s="32">
        <f t="shared" si="425"/>
        <v>4419.3422111732052</v>
      </c>
      <c r="AH50" s="32">
        <f t="shared" si="425"/>
        <v>4362.2143315550638</v>
      </c>
      <c r="AI50" s="32">
        <f t="shared" si="425"/>
        <v>4380.6099332041485</v>
      </c>
      <c r="AJ50" s="32">
        <f t="shared" si="425"/>
        <v>4317.3945945267969</v>
      </c>
      <c r="AK50" s="32">
        <f t="shared" si="425"/>
        <v>4335.3051440340259</v>
      </c>
      <c r="AL50" s="32">
        <f t="shared" si="425"/>
        <v>4271.9639847430899</v>
      </c>
      <c r="AM50" s="32">
        <f t="shared" si="425"/>
        <v>4289.3595624494246</v>
      </c>
      <c r="AN50" s="32">
        <f t="shared" si="425"/>
        <v>4231.6724543212167</v>
      </c>
      <c r="AO50" s="32">
        <f t="shared" si="425"/>
        <v>4236.9751824383784</v>
      </c>
      <c r="AP50" s="32">
        <f t="shared" si="425"/>
        <v>4179.0795346888408</v>
      </c>
      <c r="AQ50" s="32">
        <f t="shared" si="425"/>
        <v>4195.3947594379952</v>
      </c>
      <c r="AR50" s="32">
        <f t="shared" si="425"/>
        <v>4131.6463656525066</v>
      </c>
      <c r="AS50" s="32">
        <f t="shared" si="425"/>
        <v>4147.4437072082346</v>
      </c>
      <c r="AT50" s="32">
        <f t="shared" si="425"/>
        <v>4083.5497691756445</v>
      </c>
      <c r="AU50" s="32">
        <f t="shared" si="425"/>
        <v>4098.7968254456846</v>
      </c>
      <c r="AV50" s="32">
        <f t="shared" si="425"/>
        <v>4040.273724313407</v>
      </c>
      <c r="AW50" s="32">
        <f t="shared" si="425"/>
        <v>4043.9181258563967</v>
      </c>
      <c r="AX50" s="32">
        <f t="shared" si="425"/>
        <v>3985.1599751713857</v>
      </c>
      <c r="AY50" s="32">
        <f t="shared" si="425"/>
        <v>13997.386111558648</v>
      </c>
      <c r="AZ50" s="32">
        <f t="shared" si="425"/>
        <v>13772.116665120941</v>
      </c>
      <c r="BA50" s="32">
        <f t="shared" si="425"/>
        <v>13819.501079721898</v>
      </c>
      <c r="BB50" s="32">
        <f t="shared" si="425"/>
        <v>12669.457242392482</v>
      </c>
      <c r="BC50" s="32">
        <f t="shared" si="425"/>
        <v>11076.05185144998</v>
      </c>
      <c r="BD50" s="32">
        <f t="shared" si="425"/>
        <v>11851.55078705479</v>
      </c>
      <c r="BE50" s="32">
        <f t="shared" si="425"/>
        <v>0</v>
      </c>
      <c r="BF50" s="32">
        <f t="shared" si="425"/>
        <v>0</v>
      </c>
      <c r="BG50" s="32">
        <f t="shared" si="425"/>
        <v>0</v>
      </c>
      <c r="BH50" s="32">
        <f t="shared" si="425"/>
        <v>0</v>
      </c>
      <c r="BI50" s="32">
        <f t="shared" si="425"/>
        <v>0</v>
      </c>
      <c r="BJ50" s="32">
        <f t="shared" si="425"/>
        <v>0</v>
      </c>
      <c r="BK50" s="32">
        <f t="shared" si="425"/>
        <v>0</v>
      </c>
      <c r="BL50" s="32">
        <f t="shared" si="425"/>
        <v>0</v>
      </c>
      <c r="BM50" s="32">
        <f t="shared" si="425"/>
        <v>0</v>
      </c>
      <c r="BN50" s="32">
        <f t="shared" si="425"/>
        <v>0</v>
      </c>
      <c r="BO50" s="32">
        <f t="shared" si="425"/>
        <v>0</v>
      </c>
      <c r="BP50" s="32">
        <f t="shared" si="425"/>
        <v>0</v>
      </c>
      <c r="BQ50" s="32">
        <f t="shared" ref="BQ50:EB50" si="426" xml:space="preserve"> BQ$48</f>
        <v>0</v>
      </c>
      <c r="BR50" s="32">
        <f t="shared" si="426"/>
        <v>0</v>
      </c>
      <c r="BS50" s="32">
        <f t="shared" si="426"/>
        <v>0</v>
      </c>
      <c r="BT50" s="32">
        <f t="shared" si="426"/>
        <v>0</v>
      </c>
      <c r="BU50" s="32">
        <f t="shared" si="426"/>
        <v>0</v>
      </c>
      <c r="BV50" s="32">
        <f t="shared" si="426"/>
        <v>0</v>
      </c>
      <c r="BW50" s="32">
        <f t="shared" si="426"/>
        <v>0</v>
      </c>
      <c r="BX50" s="32">
        <f t="shared" si="426"/>
        <v>0</v>
      </c>
      <c r="BY50" s="32">
        <f t="shared" si="426"/>
        <v>0</v>
      </c>
      <c r="BZ50" s="32">
        <f t="shared" si="426"/>
        <v>0</v>
      </c>
      <c r="CA50" s="32">
        <f t="shared" si="426"/>
        <v>0</v>
      </c>
      <c r="CB50" s="32">
        <f t="shared" si="426"/>
        <v>0</v>
      </c>
      <c r="CC50" s="32">
        <f t="shared" si="426"/>
        <v>0</v>
      </c>
      <c r="CD50" s="32">
        <f t="shared" si="426"/>
        <v>0</v>
      </c>
      <c r="CE50" s="32">
        <f t="shared" si="426"/>
        <v>0</v>
      </c>
      <c r="CF50" s="32">
        <f t="shared" si="426"/>
        <v>0</v>
      </c>
      <c r="CG50" s="32">
        <f t="shared" si="426"/>
        <v>0</v>
      </c>
      <c r="CH50" s="32">
        <f t="shared" si="426"/>
        <v>0</v>
      </c>
      <c r="CI50" s="32">
        <f t="shared" si="426"/>
        <v>0</v>
      </c>
      <c r="CJ50" s="32">
        <f t="shared" si="426"/>
        <v>0</v>
      </c>
      <c r="CK50" s="32">
        <f t="shared" si="426"/>
        <v>0</v>
      </c>
      <c r="CL50" s="32">
        <f t="shared" si="426"/>
        <v>0</v>
      </c>
      <c r="CM50" s="32">
        <f t="shared" si="426"/>
        <v>0</v>
      </c>
      <c r="CN50" s="32">
        <f t="shared" si="426"/>
        <v>0</v>
      </c>
      <c r="CO50" s="32">
        <f t="shared" si="426"/>
        <v>0</v>
      </c>
      <c r="CP50" s="32">
        <f t="shared" si="426"/>
        <v>0</v>
      </c>
      <c r="CQ50" s="32">
        <f t="shared" si="426"/>
        <v>0</v>
      </c>
      <c r="CR50" s="32">
        <f t="shared" si="426"/>
        <v>0</v>
      </c>
      <c r="CS50" s="32">
        <f t="shared" si="426"/>
        <v>0</v>
      </c>
      <c r="CT50" s="32">
        <f t="shared" si="426"/>
        <v>0</v>
      </c>
      <c r="CU50" s="32">
        <f t="shared" si="426"/>
        <v>0</v>
      </c>
      <c r="CV50" s="32">
        <f t="shared" si="426"/>
        <v>0</v>
      </c>
      <c r="CW50" s="32">
        <f t="shared" si="426"/>
        <v>0</v>
      </c>
      <c r="CX50" s="32">
        <f t="shared" si="426"/>
        <v>0</v>
      </c>
      <c r="CY50" s="32">
        <f t="shared" si="426"/>
        <v>0</v>
      </c>
      <c r="CZ50" s="32">
        <f t="shared" si="426"/>
        <v>0</v>
      </c>
      <c r="DA50" s="32">
        <f t="shared" si="426"/>
        <v>0</v>
      </c>
      <c r="DB50" s="32">
        <f t="shared" si="426"/>
        <v>0</v>
      </c>
      <c r="DC50" s="32">
        <f t="shared" si="426"/>
        <v>0</v>
      </c>
      <c r="DD50" s="32">
        <f t="shared" si="426"/>
        <v>0</v>
      </c>
      <c r="DE50" s="32">
        <f t="shared" si="426"/>
        <v>0</v>
      </c>
      <c r="DF50" s="32">
        <f t="shared" si="426"/>
        <v>0</v>
      </c>
      <c r="DG50" s="32">
        <f t="shared" si="426"/>
        <v>0</v>
      </c>
      <c r="DH50" s="32">
        <f t="shared" si="426"/>
        <v>0</v>
      </c>
      <c r="DI50" s="32">
        <f t="shared" si="426"/>
        <v>0</v>
      </c>
      <c r="DJ50" s="32">
        <f t="shared" si="426"/>
        <v>0</v>
      </c>
      <c r="DK50" s="32">
        <f t="shared" si="426"/>
        <v>0</v>
      </c>
      <c r="DL50" s="32">
        <f t="shared" si="426"/>
        <v>0</v>
      </c>
      <c r="DM50" s="32">
        <f t="shared" si="426"/>
        <v>0</v>
      </c>
      <c r="DN50" s="32">
        <f t="shared" si="426"/>
        <v>0</v>
      </c>
      <c r="DO50" s="32">
        <f t="shared" si="426"/>
        <v>0</v>
      </c>
      <c r="DP50" s="32">
        <f t="shared" si="426"/>
        <v>0</v>
      </c>
      <c r="DQ50" s="32">
        <f t="shared" si="426"/>
        <v>0</v>
      </c>
      <c r="DR50" s="32">
        <f t="shared" si="426"/>
        <v>0</v>
      </c>
      <c r="DS50" s="32">
        <f t="shared" si="426"/>
        <v>0</v>
      </c>
      <c r="DT50" s="32">
        <f t="shared" si="426"/>
        <v>0</v>
      </c>
      <c r="DU50" s="32">
        <f t="shared" si="426"/>
        <v>0</v>
      </c>
      <c r="DV50" s="32">
        <f t="shared" si="426"/>
        <v>0</v>
      </c>
      <c r="DW50" s="32">
        <f t="shared" si="426"/>
        <v>0</v>
      </c>
      <c r="DX50" s="32">
        <f t="shared" si="426"/>
        <v>0</v>
      </c>
      <c r="DY50" s="32">
        <f t="shared" si="426"/>
        <v>0</v>
      </c>
      <c r="DZ50" s="32">
        <f t="shared" si="426"/>
        <v>0</v>
      </c>
      <c r="EA50" s="32">
        <f t="shared" si="426"/>
        <v>0</v>
      </c>
      <c r="EB50" s="32">
        <f t="shared" si="426"/>
        <v>0</v>
      </c>
      <c r="EC50" s="32">
        <f t="shared" ref="EC50:GJ50" si="427" xml:space="preserve"> EC$48</f>
        <v>0</v>
      </c>
      <c r="ED50" s="32">
        <f t="shared" si="427"/>
        <v>0</v>
      </c>
      <c r="EE50" s="32">
        <f t="shared" si="427"/>
        <v>0</v>
      </c>
      <c r="EF50" s="32">
        <f t="shared" si="427"/>
        <v>0</v>
      </c>
      <c r="EG50" s="32">
        <f t="shared" si="427"/>
        <v>0</v>
      </c>
      <c r="EH50" s="32">
        <f t="shared" si="427"/>
        <v>0</v>
      </c>
      <c r="EI50" s="32">
        <f t="shared" si="427"/>
        <v>0</v>
      </c>
      <c r="EJ50" s="32">
        <f t="shared" si="427"/>
        <v>0</v>
      </c>
      <c r="EK50" s="32">
        <f t="shared" si="427"/>
        <v>0</v>
      </c>
      <c r="EL50" s="32">
        <f t="shared" si="427"/>
        <v>0</v>
      </c>
      <c r="EM50" s="32">
        <f t="shared" si="427"/>
        <v>0</v>
      </c>
      <c r="EN50" s="32">
        <f t="shared" si="427"/>
        <v>0</v>
      </c>
      <c r="EO50" s="32">
        <f t="shared" si="427"/>
        <v>0</v>
      </c>
      <c r="EP50" s="32">
        <f t="shared" si="427"/>
        <v>0</v>
      </c>
      <c r="EQ50" s="32">
        <f t="shared" si="427"/>
        <v>0</v>
      </c>
      <c r="ER50" s="32">
        <f t="shared" si="427"/>
        <v>0</v>
      </c>
      <c r="ES50" s="32">
        <f t="shared" si="427"/>
        <v>0</v>
      </c>
      <c r="ET50" s="32">
        <f t="shared" si="427"/>
        <v>0</v>
      </c>
      <c r="EU50" s="32">
        <f t="shared" si="427"/>
        <v>0</v>
      </c>
      <c r="EV50" s="32">
        <f t="shared" si="427"/>
        <v>0</v>
      </c>
      <c r="EW50" s="32">
        <f t="shared" si="427"/>
        <v>0</v>
      </c>
      <c r="EX50" s="32">
        <f t="shared" si="427"/>
        <v>0</v>
      </c>
      <c r="EY50" s="32">
        <f t="shared" si="427"/>
        <v>0</v>
      </c>
      <c r="EZ50" s="32">
        <f t="shared" si="427"/>
        <v>0</v>
      </c>
      <c r="FA50" s="32">
        <f t="shared" si="427"/>
        <v>0</v>
      </c>
      <c r="FB50" s="32">
        <f t="shared" si="427"/>
        <v>0</v>
      </c>
      <c r="FC50" s="32">
        <f t="shared" si="427"/>
        <v>0</v>
      </c>
      <c r="FD50" s="32">
        <f t="shared" si="427"/>
        <v>0</v>
      </c>
      <c r="FE50" s="32">
        <f t="shared" si="427"/>
        <v>0</v>
      </c>
      <c r="FF50" s="32">
        <f t="shared" si="427"/>
        <v>0</v>
      </c>
      <c r="FG50" s="32">
        <f t="shared" si="427"/>
        <v>0</v>
      </c>
      <c r="FH50" s="32">
        <f t="shared" si="427"/>
        <v>0</v>
      </c>
      <c r="FI50" s="32">
        <f t="shared" si="427"/>
        <v>0</v>
      </c>
      <c r="FJ50" s="32">
        <f t="shared" si="427"/>
        <v>0</v>
      </c>
      <c r="FK50" s="32">
        <f t="shared" si="427"/>
        <v>0</v>
      </c>
      <c r="FL50" s="32">
        <f t="shared" si="427"/>
        <v>0</v>
      </c>
      <c r="FM50" s="32">
        <f t="shared" si="427"/>
        <v>0</v>
      </c>
      <c r="FN50" s="32">
        <f t="shared" si="427"/>
        <v>0</v>
      </c>
      <c r="FO50" s="32">
        <f t="shared" si="427"/>
        <v>0</v>
      </c>
      <c r="FP50" s="32">
        <f t="shared" si="427"/>
        <v>0</v>
      </c>
      <c r="FQ50" s="32">
        <f t="shared" si="427"/>
        <v>0</v>
      </c>
      <c r="FR50" s="32">
        <f t="shared" si="427"/>
        <v>0</v>
      </c>
      <c r="FS50" s="32">
        <f t="shared" si="427"/>
        <v>0</v>
      </c>
      <c r="FT50" s="32">
        <f t="shared" si="427"/>
        <v>0</v>
      </c>
      <c r="FU50" s="32">
        <f t="shared" si="427"/>
        <v>0</v>
      </c>
      <c r="FV50" s="32">
        <f t="shared" si="427"/>
        <v>0</v>
      </c>
      <c r="FW50" s="32">
        <f t="shared" si="427"/>
        <v>0</v>
      </c>
      <c r="FX50" s="32">
        <f t="shared" si="427"/>
        <v>0</v>
      </c>
      <c r="FY50" s="32">
        <f t="shared" si="427"/>
        <v>0</v>
      </c>
      <c r="FZ50" s="32">
        <f t="shared" si="427"/>
        <v>0</v>
      </c>
      <c r="GA50" s="32">
        <f t="shared" si="427"/>
        <v>0</v>
      </c>
      <c r="GB50" s="32">
        <f t="shared" si="427"/>
        <v>0</v>
      </c>
      <c r="GC50" s="32">
        <f t="shared" si="427"/>
        <v>0</v>
      </c>
      <c r="GD50" s="32">
        <f t="shared" si="427"/>
        <v>0</v>
      </c>
      <c r="GE50" s="32">
        <f t="shared" si="427"/>
        <v>0</v>
      </c>
      <c r="GF50" s="32">
        <f t="shared" si="427"/>
        <v>0</v>
      </c>
      <c r="GG50" s="32">
        <f t="shared" si="427"/>
        <v>0</v>
      </c>
      <c r="GH50" s="32">
        <f t="shared" si="427"/>
        <v>0</v>
      </c>
      <c r="GI50" s="32">
        <f t="shared" si="427"/>
        <v>0</v>
      </c>
      <c r="GJ50" s="32">
        <f t="shared" si="427"/>
        <v>0</v>
      </c>
    </row>
    <row r="51" spans="1:192" x14ac:dyDescent="0.25">
      <c r="A51" s="80"/>
      <c r="B51" s="80"/>
      <c r="C51" s="588"/>
      <c r="D51" s="61"/>
      <c r="E51" s="32" t="s">
        <v>466</v>
      </c>
      <c r="F51" s="32"/>
      <c r="G51" s="32" t="str">
        <f xml:space="preserve"> SMU</f>
        <v>$ 000s</v>
      </c>
      <c r="H51" s="32"/>
      <c r="I51" s="32"/>
      <c r="J51" s="32">
        <f t="shared" ref="J51" si="428" xml:space="preserve"> MAX(J50, 0)</f>
        <v>0</v>
      </c>
      <c r="K51" s="32">
        <f t="shared" ref="K51:AK51" si="429" xml:space="preserve"> MAX(K50, 0)</f>
        <v>0</v>
      </c>
      <c r="L51" s="32">
        <f t="shared" si="429"/>
        <v>0</v>
      </c>
      <c r="M51" s="32">
        <f t="shared" si="429"/>
        <v>0</v>
      </c>
      <c r="N51" s="32">
        <f t="shared" si="429"/>
        <v>0</v>
      </c>
      <c r="O51" s="32">
        <f t="shared" si="429"/>
        <v>0</v>
      </c>
      <c r="P51" s="32">
        <f t="shared" si="429"/>
        <v>0</v>
      </c>
      <c r="Q51" s="32">
        <f t="shared" si="429"/>
        <v>4725.8198083410443</v>
      </c>
      <c r="R51" s="32">
        <f t="shared" si="429"/>
        <v>4696.1192278186954</v>
      </c>
      <c r="S51" s="32">
        <f t="shared" si="429"/>
        <v>4721.6513988431652</v>
      </c>
      <c r="T51" s="32">
        <f t="shared" si="429"/>
        <v>4659.2816593491716</v>
      </c>
      <c r="U51" s="32">
        <f t="shared" si="429"/>
        <v>4681.0258207819152</v>
      </c>
      <c r="V51" s="32">
        <f t="shared" si="429"/>
        <v>4618.565516458335</v>
      </c>
      <c r="W51" s="32">
        <f t="shared" si="429"/>
        <v>4639.8573092154111</v>
      </c>
      <c r="X51" s="32">
        <f t="shared" si="429"/>
        <v>4583.5706734856612</v>
      </c>
      <c r="Y51" s="32">
        <f t="shared" si="429"/>
        <v>4591.866113631746</v>
      </c>
      <c r="Z51" s="32">
        <f t="shared" si="429"/>
        <v>4535.4182538163623</v>
      </c>
      <c r="AA51" s="32">
        <f t="shared" si="429"/>
        <v>4555.7623671423808</v>
      </c>
      <c r="AB51" s="32">
        <f t="shared" si="429"/>
        <v>4493.0047593617655</v>
      </c>
      <c r="AC51" s="32">
        <f t="shared" si="429"/>
        <v>4512.8940964851699</v>
      </c>
      <c r="AD51" s="32">
        <f t="shared" si="429"/>
        <v>4450.0289579583005</v>
      </c>
      <c r="AE51" s="32">
        <f t="shared" si="429"/>
        <v>4469.435892586469</v>
      </c>
      <c r="AF51" s="32">
        <f t="shared" si="429"/>
        <v>4412.4919938484236</v>
      </c>
      <c r="AG51" s="32">
        <f t="shared" si="429"/>
        <v>4419.3422111732052</v>
      </c>
      <c r="AH51" s="32">
        <f t="shared" si="429"/>
        <v>4362.2143315550638</v>
      </c>
      <c r="AI51" s="32">
        <f t="shared" si="429"/>
        <v>4380.6099332041485</v>
      </c>
      <c r="AJ51" s="32">
        <f t="shared" si="429"/>
        <v>4317.3945945267969</v>
      </c>
      <c r="AK51" s="32">
        <f t="shared" si="429"/>
        <v>4335.3051440340259</v>
      </c>
      <c r="AL51" s="32">
        <f t="shared" ref="AL51:CW51" si="430" xml:space="preserve"> MAX(AL50, 0)</f>
        <v>4271.9639847430899</v>
      </c>
      <c r="AM51" s="32">
        <f t="shared" si="430"/>
        <v>4289.3595624494246</v>
      </c>
      <c r="AN51" s="32">
        <f t="shared" si="430"/>
        <v>4231.6724543212167</v>
      </c>
      <c r="AO51" s="32">
        <f t="shared" si="430"/>
        <v>4236.9751824383784</v>
      </c>
      <c r="AP51" s="32">
        <f t="shared" si="430"/>
        <v>4179.0795346888408</v>
      </c>
      <c r="AQ51" s="32">
        <f t="shared" si="430"/>
        <v>4195.3947594379952</v>
      </c>
      <c r="AR51" s="32">
        <f t="shared" si="430"/>
        <v>4131.6463656525066</v>
      </c>
      <c r="AS51" s="32">
        <f t="shared" si="430"/>
        <v>4147.4437072082346</v>
      </c>
      <c r="AT51" s="32">
        <f t="shared" si="430"/>
        <v>4083.5497691756445</v>
      </c>
      <c r="AU51" s="32">
        <f t="shared" si="430"/>
        <v>4098.7968254456846</v>
      </c>
      <c r="AV51" s="32">
        <f t="shared" si="430"/>
        <v>4040.273724313407</v>
      </c>
      <c r="AW51" s="32">
        <f t="shared" si="430"/>
        <v>4043.9181258563967</v>
      </c>
      <c r="AX51" s="32">
        <f t="shared" si="430"/>
        <v>3985.1599751713857</v>
      </c>
      <c r="AY51" s="32">
        <f t="shared" si="430"/>
        <v>13997.386111558648</v>
      </c>
      <c r="AZ51" s="32">
        <f t="shared" si="430"/>
        <v>13772.116665120941</v>
      </c>
      <c r="BA51" s="32">
        <f t="shared" si="430"/>
        <v>13819.501079721898</v>
      </c>
      <c r="BB51" s="32">
        <f t="shared" si="430"/>
        <v>12669.457242392482</v>
      </c>
      <c r="BC51" s="32">
        <f t="shared" si="430"/>
        <v>11076.05185144998</v>
      </c>
      <c r="BD51" s="32">
        <f t="shared" si="430"/>
        <v>11851.55078705479</v>
      </c>
      <c r="BE51" s="32">
        <f t="shared" si="430"/>
        <v>0</v>
      </c>
      <c r="BF51" s="32">
        <f t="shared" si="430"/>
        <v>0</v>
      </c>
      <c r="BG51" s="32">
        <f t="shared" si="430"/>
        <v>0</v>
      </c>
      <c r="BH51" s="32">
        <f t="shared" si="430"/>
        <v>0</v>
      </c>
      <c r="BI51" s="32">
        <f t="shared" si="430"/>
        <v>0</v>
      </c>
      <c r="BJ51" s="32">
        <f t="shared" si="430"/>
        <v>0</v>
      </c>
      <c r="BK51" s="32">
        <f t="shared" si="430"/>
        <v>0</v>
      </c>
      <c r="BL51" s="32">
        <f t="shared" si="430"/>
        <v>0</v>
      </c>
      <c r="BM51" s="32">
        <f t="shared" si="430"/>
        <v>0</v>
      </c>
      <c r="BN51" s="32">
        <f t="shared" si="430"/>
        <v>0</v>
      </c>
      <c r="BO51" s="32">
        <f t="shared" si="430"/>
        <v>0</v>
      </c>
      <c r="BP51" s="32">
        <f t="shared" si="430"/>
        <v>0</v>
      </c>
      <c r="BQ51" s="32">
        <f t="shared" si="430"/>
        <v>0</v>
      </c>
      <c r="BR51" s="32">
        <f t="shared" si="430"/>
        <v>0</v>
      </c>
      <c r="BS51" s="32">
        <f t="shared" si="430"/>
        <v>0</v>
      </c>
      <c r="BT51" s="32">
        <f t="shared" si="430"/>
        <v>0</v>
      </c>
      <c r="BU51" s="32">
        <f t="shared" si="430"/>
        <v>0</v>
      </c>
      <c r="BV51" s="32">
        <f t="shared" si="430"/>
        <v>0</v>
      </c>
      <c r="BW51" s="32">
        <f t="shared" si="430"/>
        <v>0</v>
      </c>
      <c r="BX51" s="32">
        <f t="shared" si="430"/>
        <v>0</v>
      </c>
      <c r="BY51" s="32">
        <f t="shared" si="430"/>
        <v>0</v>
      </c>
      <c r="BZ51" s="32">
        <f t="shared" si="430"/>
        <v>0</v>
      </c>
      <c r="CA51" s="32">
        <f t="shared" si="430"/>
        <v>0</v>
      </c>
      <c r="CB51" s="32">
        <f t="shared" si="430"/>
        <v>0</v>
      </c>
      <c r="CC51" s="32">
        <f t="shared" si="430"/>
        <v>0</v>
      </c>
      <c r="CD51" s="32">
        <f t="shared" si="430"/>
        <v>0</v>
      </c>
      <c r="CE51" s="32">
        <f t="shared" si="430"/>
        <v>0</v>
      </c>
      <c r="CF51" s="32">
        <f t="shared" si="430"/>
        <v>0</v>
      </c>
      <c r="CG51" s="32">
        <f t="shared" si="430"/>
        <v>0</v>
      </c>
      <c r="CH51" s="32">
        <f t="shared" si="430"/>
        <v>0</v>
      </c>
      <c r="CI51" s="32">
        <f t="shared" si="430"/>
        <v>0</v>
      </c>
      <c r="CJ51" s="32">
        <f t="shared" si="430"/>
        <v>0</v>
      </c>
      <c r="CK51" s="32">
        <f t="shared" si="430"/>
        <v>0</v>
      </c>
      <c r="CL51" s="32">
        <f t="shared" si="430"/>
        <v>0</v>
      </c>
      <c r="CM51" s="32">
        <f t="shared" si="430"/>
        <v>0</v>
      </c>
      <c r="CN51" s="32">
        <f t="shared" si="430"/>
        <v>0</v>
      </c>
      <c r="CO51" s="32">
        <f t="shared" si="430"/>
        <v>0</v>
      </c>
      <c r="CP51" s="32">
        <f t="shared" si="430"/>
        <v>0</v>
      </c>
      <c r="CQ51" s="32">
        <f t="shared" si="430"/>
        <v>0</v>
      </c>
      <c r="CR51" s="32">
        <f t="shared" si="430"/>
        <v>0</v>
      </c>
      <c r="CS51" s="32">
        <f t="shared" si="430"/>
        <v>0</v>
      </c>
      <c r="CT51" s="32">
        <f t="shared" si="430"/>
        <v>0</v>
      </c>
      <c r="CU51" s="32">
        <f t="shared" si="430"/>
        <v>0</v>
      </c>
      <c r="CV51" s="32">
        <f t="shared" si="430"/>
        <v>0</v>
      </c>
      <c r="CW51" s="32">
        <f t="shared" si="430"/>
        <v>0</v>
      </c>
      <c r="CX51" s="32">
        <f t="shared" ref="CX51:FI51" si="431" xml:space="preserve"> MAX(CX50, 0)</f>
        <v>0</v>
      </c>
      <c r="CY51" s="32">
        <f t="shared" si="431"/>
        <v>0</v>
      </c>
      <c r="CZ51" s="32">
        <f t="shared" si="431"/>
        <v>0</v>
      </c>
      <c r="DA51" s="32">
        <f t="shared" si="431"/>
        <v>0</v>
      </c>
      <c r="DB51" s="32">
        <f t="shared" si="431"/>
        <v>0</v>
      </c>
      <c r="DC51" s="32">
        <f t="shared" si="431"/>
        <v>0</v>
      </c>
      <c r="DD51" s="32">
        <f t="shared" si="431"/>
        <v>0</v>
      </c>
      <c r="DE51" s="32">
        <f t="shared" si="431"/>
        <v>0</v>
      </c>
      <c r="DF51" s="32">
        <f t="shared" si="431"/>
        <v>0</v>
      </c>
      <c r="DG51" s="32">
        <f t="shared" si="431"/>
        <v>0</v>
      </c>
      <c r="DH51" s="32">
        <f t="shared" si="431"/>
        <v>0</v>
      </c>
      <c r="DI51" s="32">
        <f t="shared" si="431"/>
        <v>0</v>
      </c>
      <c r="DJ51" s="32">
        <f t="shared" si="431"/>
        <v>0</v>
      </c>
      <c r="DK51" s="32">
        <f t="shared" si="431"/>
        <v>0</v>
      </c>
      <c r="DL51" s="32">
        <f t="shared" si="431"/>
        <v>0</v>
      </c>
      <c r="DM51" s="32">
        <f t="shared" si="431"/>
        <v>0</v>
      </c>
      <c r="DN51" s="32">
        <f t="shared" si="431"/>
        <v>0</v>
      </c>
      <c r="DO51" s="32">
        <f t="shared" si="431"/>
        <v>0</v>
      </c>
      <c r="DP51" s="32">
        <f t="shared" si="431"/>
        <v>0</v>
      </c>
      <c r="DQ51" s="32">
        <f t="shared" si="431"/>
        <v>0</v>
      </c>
      <c r="DR51" s="32">
        <f t="shared" si="431"/>
        <v>0</v>
      </c>
      <c r="DS51" s="32">
        <f t="shared" si="431"/>
        <v>0</v>
      </c>
      <c r="DT51" s="32">
        <f t="shared" si="431"/>
        <v>0</v>
      </c>
      <c r="DU51" s="32">
        <f t="shared" si="431"/>
        <v>0</v>
      </c>
      <c r="DV51" s="32">
        <f t="shared" si="431"/>
        <v>0</v>
      </c>
      <c r="DW51" s="32">
        <f t="shared" si="431"/>
        <v>0</v>
      </c>
      <c r="DX51" s="32">
        <f t="shared" si="431"/>
        <v>0</v>
      </c>
      <c r="DY51" s="32">
        <f t="shared" si="431"/>
        <v>0</v>
      </c>
      <c r="DZ51" s="32">
        <f t="shared" si="431"/>
        <v>0</v>
      </c>
      <c r="EA51" s="32">
        <f t="shared" si="431"/>
        <v>0</v>
      </c>
      <c r="EB51" s="32">
        <f t="shared" si="431"/>
        <v>0</v>
      </c>
      <c r="EC51" s="32">
        <f t="shared" si="431"/>
        <v>0</v>
      </c>
      <c r="ED51" s="32">
        <f t="shared" si="431"/>
        <v>0</v>
      </c>
      <c r="EE51" s="32">
        <f t="shared" si="431"/>
        <v>0</v>
      </c>
      <c r="EF51" s="32">
        <f t="shared" si="431"/>
        <v>0</v>
      </c>
      <c r="EG51" s="32">
        <f t="shared" si="431"/>
        <v>0</v>
      </c>
      <c r="EH51" s="32">
        <f t="shared" si="431"/>
        <v>0</v>
      </c>
      <c r="EI51" s="32">
        <f t="shared" si="431"/>
        <v>0</v>
      </c>
      <c r="EJ51" s="32">
        <f t="shared" si="431"/>
        <v>0</v>
      </c>
      <c r="EK51" s="32">
        <f t="shared" si="431"/>
        <v>0</v>
      </c>
      <c r="EL51" s="32">
        <f t="shared" si="431"/>
        <v>0</v>
      </c>
      <c r="EM51" s="32">
        <f t="shared" si="431"/>
        <v>0</v>
      </c>
      <c r="EN51" s="32">
        <f t="shared" si="431"/>
        <v>0</v>
      </c>
      <c r="EO51" s="32">
        <f t="shared" si="431"/>
        <v>0</v>
      </c>
      <c r="EP51" s="32">
        <f t="shared" si="431"/>
        <v>0</v>
      </c>
      <c r="EQ51" s="32">
        <f t="shared" si="431"/>
        <v>0</v>
      </c>
      <c r="ER51" s="32">
        <f t="shared" si="431"/>
        <v>0</v>
      </c>
      <c r="ES51" s="32">
        <f t="shared" si="431"/>
        <v>0</v>
      </c>
      <c r="ET51" s="32">
        <f t="shared" si="431"/>
        <v>0</v>
      </c>
      <c r="EU51" s="32">
        <f t="shared" si="431"/>
        <v>0</v>
      </c>
      <c r="EV51" s="32">
        <f t="shared" si="431"/>
        <v>0</v>
      </c>
      <c r="EW51" s="32">
        <f t="shared" si="431"/>
        <v>0</v>
      </c>
      <c r="EX51" s="32">
        <f t="shared" si="431"/>
        <v>0</v>
      </c>
      <c r="EY51" s="32">
        <f t="shared" si="431"/>
        <v>0</v>
      </c>
      <c r="EZ51" s="32">
        <f t="shared" si="431"/>
        <v>0</v>
      </c>
      <c r="FA51" s="32">
        <f t="shared" si="431"/>
        <v>0</v>
      </c>
      <c r="FB51" s="32">
        <f t="shared" si="431"/>
        <v>0</v>
      </c>
      <c r="FC51" s="32">
        <f t="shared" si="431"/>
        <v>0</v>
      </c>
      <c r="FD51" s="32">
        <f t="shared" si="431"/>
        <v>0</v>
      </c>
      <c r="FE51" s="32">
        <f t="shared" si="431"/>
        <v>0</v>
      </c>
      <c r="FF51" s="32">
        <f t="shared" si="431"/>
        <v>0</v>
      </c>
      <c r="FG51" s="32">
        <f t="shared" si="431"/>
        <v>0</v>
      </c>
      <c r="FH51" s="32">
        <f t="shared" si="431"/>
        <v>0</v>
      </c>
      <c r="FI51" s="32">
        <f t="shared" si="431"/>
        <v>0</v>
      </c>
      <c r="FJ51" s="32">
        <f t="shared" ref="FJ51:GJ51" si="432" xml:space="preserve"> MAX(FJ50, 0)</f>
        <v>0</v>
      </c>
      <c r="FK51" s="32">
        <f t="shared" si="432"/>
        <v>0</v>
      </c>
      <c r="FL51" s="32">
        <f t="shared" si="432"/>
        <v>0</v>
      </c>
      <c r="FM51" s="32">
        <f t="shared" si="432"/>
        <v>0</v>
      </c>
      <c r="FN51" s="32">
        <f t="shared" si="432"/>
        <v>0</v>
      </c>
      <c r="FO51" s="32">
        <f t="shared" si="432"/>
        <v>0</v>
      </c>
      <c r="FP51" s="32">
        <f t="shared" si="432"/>
        <v>0</v>
      </c>
      <c r="FQ51" s="32">
        <f t="shared" si="432"/>
        <v>0</v>
      </c>
      <c r="FR51" s="32">
        <f t="shared" si="432"/>
        <v>0</v>
      </c>
      <c r="FS51" s="32">
        <f t="shared" si="432"/>
        <v>0</v>
      </c>
      <c r="FT51" s="32">
        <f t="shared" si="432"/>
        <v>0</v>
      </c>
      <c r="FU51" s="32">
        <f t="shared" si="432"/>
        <v>0</v>
      </c>
      <c r="FV51" s="32">
        <f t="shared" si="432"/>
        <v>0</v>
      </c>
      <c r="FW51" s="32">
        <f t="shared" si="432"/>
        <v>0</v>
      </c>
      <c r="FX51" s="32">
        <f t="shared" si="432"/>
        <v>0</v>
      </c>
      <c r="FY51" s="32">
        <f t="shared" si="432"/>
        <v>0</v>
      </c>
      <c r="FZ51" s="32">
        <f t="shared" si="432"/>
        <v>0</v>
      </c>
      <c r="GA51" s="32">
        <f t="shared" si="432"/>
        <v>0</v>
      </c>
      <c r="GB51" s="32">
        <f t="shared" si="432"/>
        <v>0</v>
      </c>
      <c r="GC51" s="32">
        <f t="shared" si="432"/>
        <v>0</v>
      </c>
      <c r="GD51" s="32">
        <f t="shared" si="432"/>
        <v>0</v>
      </c>
      <c r="GE51" s="32">
        <f t="shared" si="432"/>
        <v>0</v>
      </c>
      <c r="GF51" s="32">
        <f t="shared" si="432"/>
        <v>0</v>
      </c>
      <c r="GG51" s="32">
        <f t="shared" si="432"/>
        <v>0</v>
      </c>
      <c r="GH51" s="32">
        <f t="shared" si="432"/>
        <v>0</v>
      </c>
      <c r="GI51" s="32">
        <f t="shared" si="432"/>
        <v>0</v>
      </c>
      <c r="GJ51" s="32">
        <f t="shared" si="432"/>
        <v>0</v>
      </c>
    </row>
    <row r="52" spans="1:192" x14ac:dyDescent="0.25">
      <c r="A52" s="80"/>
      <c r="B52" s="80"/>
      <c r="C52" s="588"/>
      <c r="D52" s="61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</row>
    <row r="53" spans="1:192" x14ac:dyDescent="0.25">
      <c r="A53" s="80"/>
      <c r="B53" s="80"/>
      <c r="C53" s="588"/>
      <c r="D53" s="61"/>
      <c r="E53" s="32" t="str">
        <f t="shared" ref="E53:BP53" si="433" xml:space="preserve"> E$48</f>
        <v>Cash available for DSRA / (DS shortfall)</v>
      </c>
      <c r="F53" s="32">
        <f t="shared" si="433"/>
        <v>0</v>
      </c>
      <c r="G53" s="32" t="str">
        <f t="shared" si="433"/>
        <v>$ 000s</v>
      </c>
      <c r="H53" s="32">
        <f t="shared" si="433"/>
        <v>0</v>
      </c>
      <c r="I53" s="32">
        <f t="shared" si="433"/>
        <v>0</v>
      </c>
      <c r="J53" s="32">
        <f t="shared" si="433"/>
        <v>0</v>
      </c>
      <c r="K53" s="32">
        <f t="shared" si="433"/>
        <v>0</v>
      </c>
      <c r="L53" s="32">
        <f t="shared" si="433"/>
        <v>0</v>
      </c>
      <c r="M53" s="32">
        <f t="shared" si="433"/>
        <v>0</v>
      </c>
      <c r="N53" s="32">
        <f t="shared" si="433"/>
        <v>0</v>
      </c>
      <c r="O53" s="32">
        <f t="shared" si="433"/>
        <v>0</v>
      </c>
      <c r="P53" s="32">
        <f t="shared" si="433"/>
        <v>0</v>
      </c>
      <c r="Q53" s="32">
        <f t="shared" si="433"/>
        <v>4725.8198083410443</v>
      </c>
      <c r="R53" s="32">
        <f t="shared" si="433"/>
        <v>4696.1192278186954</v>
      </c>
      <c r="S53" s="32">
        <f t="shared" si="433"/>
        <v>4721.6513988431652</v>
      </c>
      <c r="T53" s="32">
        <f t="shared" si="433"/>
        <v>4659.2816593491716</v>
      </c>
      <c r="U53" s="32">
        <f t="shared" si="433"/>
        <v>4681.0258207819152</v>
      </c>
      <c r="V53" s="32">
        <f t="shared" si="433"/>
        <v>4618.565516458335</v>
      </c>
      <c r="W53" s="32">
        <f t="shared" si="433"/>
        <v>4639.8573092154111</v>
      </c>
      <c r="X53" s="32">
        <f t="shared" si="433"/>
        <v>4583.5706734856612</v>
      </c>
      <c r="Y53" s="32">
        <f t="shared" si="433"/>
        <v>4591.866113631746</v>
      </c>
      <c r="Z53" s="32">
        <f t="shared" si="433"/>
        <v>4535.4182538163623</v>
      </c>
      <c r="AA53" s="32">
        <f t="shared" si="433"/>
        <v>4555.7623671423808</v>
      </c>
      <c r="AB53" s="32">
        <f t="shared" si="433"/>
        <v>4493.0047593617655</v>
      </c>
      <c r="AC53" s="32">
        <f t="shared" si="433"/>
        <v>4512.8940964851699</v>
      </c>
      <c r="AD53" s="32">
        <f t="shared" si="433"/>
        <v>4450.0289579583005</v>
      </c>
      <c r="AE53" s="32">
        <f t="shared" si="433"/>
        <v>4469.435892586469</v>
      </c>
      <c r="AF53" s="32">
        <f t="shared" si="433"/>
        <v>4412.4919938484236</v>
      </c>
      <c r="AG53" s="32">
        <f t="shared" si="433"/>
        <v>4419.3422111732052</v>
      </c>
      <c r="AH53" s="32">
        <f t="shared" si="433"/>
        <v>4362.2143315550638</v>
      </c>
      <c r="AI53" s="32">
        <f t="shared" si="433"/>
        <v>4380.6099332041485</v>
      </c>
      <c r="AJ53" s="32">
        <f t="shared" si="433"/>
        <v>4317.3945945267969</v>
      </c>
      <c r="AK53" s="32">
        <f t="shared" si="433"/>
        <v>4335.3051440340259</v>
      </c>
      <c r="AL53" s="32">
        <f t="shared" si="433"/>
        <v>4271.9639847430899</v>
      </c>
      <c r="AM53" s="32">
        <f t="shared" si="433"/>
        <v>4289.3595624494246</v>
      </c>
      <c r="AN53" s="32">
        <f t="shared" si="433"/>
        <v>4231.6724543212167</v>
      </c>
      <c r="AO53" s="32">
        <f t="shared" si="433"/>
        <v>4236.9751824383784</v>
      </c>
      <c r="AP53" s="32">
        <f t="shared" si="433"/>
        <v>4179.0795346888408</v>
      </c>
      <c r="AQ53" s="32">
        <f t="shared" si="433"/>
        <v>4195.3947594379952</v>
      </c>
      <c r="AR53" s="32">
        <f t="shared" si="433"/>
        <v>4131.6463656525066</v>
      </c>
      <c r="AS53" s="32">
        <f t="shared" si="433"/>
        <v>4147.4437072082346</v>
      </c>
      <c r="AT53" s="32">
        <f t="shared" si="433"/>
        <v>4083.5497691756445</v>
      </c>
      <c r="AU53" s="32">
        <f t="shared" si="433"/>
        <v>4098.7968254456846</v>
      </c>
      <c r="AV53" s="32">
        <f t="shared" si="433"/>
        <v>4040.273724313407</v>
      </c>
      <c r="AW53" s="32">
        <f t="shared" si="433"/>
        <v>4043.9181258563967</v>
      </c>
      <c r="AX53" s="32">
        <f t="shared" si="433"/>
        <v>3985.1599751713857</v>
      </c>
      <c r="AY53" s="32">
        <f t="shared" si="433"/>
        <v>13997.386111558648</v>
      </c>
      <c r="AZ53" s="32">
        <f t="shared" si="433"/>
        <v>13772.116665120941</v>
      </c>
      <c r="BA53" s="32">
        <f t="shared" si="433"/>
        <v>13819.501079721898</v>
      </c>
      <c r="BB53" s="32">
        <f t="shared" si="433"/>
        <v>12669.457242392482</v>
      </c>
      <c r="BC53" s="32">
        <f t="shared" si="433"/>
        <v>11076.05185144998</v>
      </c>
      <c r="BD53" s="32">
        <f t="shared" si="433"/>
        <v>11851.55078705479</v>
      </c>
      <c r="BE53" s="32">
        <f t="shared" si="433"/>
        <v>0</v>
      </c>
      <c r="BF53" s="32">
        <f t="shared" si="433"/>
        <v>0</v>
      </c>
      <c r="BG53" s="32">
        <f t="shared" si="433"/>
        <v>0</v>
      </c>
      <c r="BH53" s="32">
        <f t="shared" si="433"/>
        <v>0</v>
      </c>
      <c r="BI53" s="32">
        <f t="shared" si="433"/>
        <v>0</v>
      </c>
      <c r="BJ53" s="32">
        <f t="shared" si="433"/>
        <v>0</v>
      </c>
      <c r="BK53" s="32">
        <f t="shared" si="433"/>
        <v>0</v>
      </c>
      <c r="BL53" s="32">
        <f t="shared" si="433"/>
        <v>0</v>
      </c>
      <c r="BM53" s="32">
        <f t="shared" si="433"/>
        <v>0</v>
      </c>
      <c r="BN53" s="32">
        <f t="shared" si="433"/>
        <v>0</v>
      </c>
      <c r="BO53" s="32">
        <f t="shared" si="433"/>
        <v>0</v>
      </c>
      <c r="BP53" s="32">
        <f t="shared" si="433"/>
        <v>0</v>
      </c>
      <c r="BQ53" s="32">
        <f t="shared" ref="BQ53:EB53" si="434" xml:space="preserve"> BQ$48</f>
        <v>0</v>
      </c>
      <c r="BR53" s="32">
        <f t="shared" si="434"/>
        <v>0</v>
      </c>
      <c r="BS53" s="32">
        <f t="shared" si="434"/>
        <v>0</v>
      </c>
      <c r="BT53" s="32">
        <f t="shared" si="434"/>
        <v>0</v>
      </c>
      <c r="BU53" s="32">
        <f t="shared" si="434"/>
        <v>0</v>
      </c>
      <c r="BV53" s="32">
        <f t="shared" si="434"/>
        <v>0</v>
      </c>
      <c r="BW53" s="32">
        <f t="shared" si="434"/>
        <v>0</v>
      </c>
      <c r="BX53" s="32">
        <f t="shared" si="434"/>
        <v>0</v>
      </c>
      <c r="BY53" s="32">
        <f t="shared" si="434"/>
        <v>0</v>
      </c>
      <c r="BZ53" s="32">
        <f t="shared" si="434"/>
        <v>0</v>
      </c>
      <c r="CA53" s="32">
        <f t="shared" si="434"/>
        <v>0</v>
      </c>
      <c r="CB53" s="32">
        <f t="shared" si="434"/>
        <v>0</v>
      </c>
      <c r="CC53" s="32">
        <f t="shared" si="434"/>
        <v>0</v>
      </c>
      <c r="CD53" s="32">
        <f t="shared" si="434"/>
        <v>0</v>
      </c>
      <c r="CE53" s="32">
        <f t="shared" si="434"/>
        <v>0</v>
      </c>
      <c r="CF53" s="32">
        <f t="shared" si="434"/>
        <v>0</v>
      </c>
      <c r="CG53" s="32">
        <f t="shared" si="434"/>
        <v>0</v>
      </c>
      <c r="CH53" s="32">
        <f t="shared" si="434"/>
        <v>0</v>
      </c>
      <c r="CI53" s="32">
        <f t="shared" si="434"/>
        <v>0</v>
      </c>
      <c r="CJ53" s="32">
        <f t="shared" si="434"/>
        <v>0</v>
      </c>
      <c r="CK53" s="32">
        <f t="shared" si="434"/>
        <v>0</v>
      </c>
      <c r="CL53" s="32">
        <f t="shared" si="434"/>
        <v>0</v>
      </c>
      <c r="CM53" s="32">
        <f t="shared" si="434"/>
        <v>0</v>
      </c>
      <c r="CN53" s="32">
        <f t="shared" si="434"/>
        <v>0</v>
      </c>
      <c r="CO53" s="32">
        <f t="shared" si="434"/>
        <v>0</v>
      </c>
      <c r="CP53" s="32">
        <f t="shared" si="434"/>
        <v>0</v>
      </c>
      <c r="CQ53" s="32">
        <f t="shared" si="434"/>
        <v>0</v>
      </c>
      <c r="CR53" s="32">
        <f t="shared" si="434"/>
        <v>0</v>
      </c>
      <c r="CS53" s="32">
        <f t="shared" si="434"/>
        <v>0</v>
      </c>
      <c r="CT53" s="32">
        <f t="shared" si="434"/>
        <v>0</v>
      </c>
      <c r="CU53" s="32">
        <f t="shared" si="434"/>
        <v>0</v>
      </c>
      <c r="CV53" s="32">
        <f t="shared" si="434"/>
        <v>0</v>
      </c>
      <c r="CW53" s="32">
        <f t="shared" si="434"/>
        <v>0</v>
      </c>
      <c r="CX53" s="32">
        <f t="shared" si="434"/>
        <v>0</v>
      </c>
      <c r="CY53" s="32">
        <f t="shared" si="434"/>
        <v>0</v>
      </c>
      <c r="CZ53" s="32">
        <f t="shared" si="434"/>
        <v>0</v>
      </c>
      <c r="DA53" s="32">
        <f t="shared" si="434"/>
        <v>0</v>
      </c>
      <c r="DB53" s="32">
        <f t="shared" si="434"/>
        <v>0</v>
      </c>
      <c r="DC53" s="32">
        <f t="shared" si="434"/>
        <v>0</v>
      </c>
      <c r="DD53" s="32">
        <f t="shared" si="434"/>
        <v>0</v>
      </c>
      <c r="DE53" s="32">
        <f t="shared" si="434"/>
        <v>0</v>
      </c>
      <c r="DF53" s="32">
        <f t="shared" si="434"/>
        <v>0</v>
      </c>
      <c r="DG53" s="32">
        <f t="shared" si="434"/>
        <v>0</v>
      </c>
      <c r="DH53" s="32">
        <f t="shared" si="434"/>
        <v>0</v>
      </c>
      <c r="DI53" s="32">
        <f t="shared" si="434"/>
        <v>0</v>
      </c>
      <c r="DJ53" s="32">
        <f t="shared" si="434"/>
        <v>0</v>
      </c>
      <c r="DK53" s="32">
        <f t="shared" si="434"/>
        <v>0</v>
      </c>
      <c r="DL53" s="32">
        <f t="shared" si="434"/>
        <v>0</v>
      </c>
      <c r="DM53" s="32">
        <f t="shared" si="434"/>
        <v>0</v>
      </c>
      <c r="DN53" s="32">
        <f t="shared" si="434"/>
        <v>0</v>
      </c>
      <c r="DO53" s="32">
        <f t="shared" si="434"/>
        <v>0</v>
      </c>
      <c r="DP53" s="32">
        <f t="shared" si="434"/>
        <v>0</v>
      </c>
      <c r="DQ53" s="32">
        <f t="shared" si="434"/>
        <v>0</v>
      </c>
      <c r="DR53" s="32">
        <f t="shared" si="434"/>
        <v>0</v>
      </c>
      <c r="DS53" s="32">
        <f t="shared" si="434"/>
        <v>0</v>
      </c>
      <c r="DT53" s="32">
        <f t="shared" si="434"/>
        <v>0</v>
      </c>
      <c r="DU53" s="32">
        <f t="shared" si="434"/>
        <v>0</v>
      </c>
      <c r="DV53" s="32">
        <f t="shared" si="434"/>
        <v>0</v>
      </c>
      <c r="DW53" s="32">
        <f t="shared" si="434"/>
        <v>0</v>
      </c>
      <c r="DX53" s="32">
        <f t="shared" si="434"/>
        <v>0</v>
      </c>
      <c r="DY53" s="32">
        <f t="shared" si="434"/>
        <v>0</v>
      </c>
      <c r="DZ53" s="32">
        <f t="shared" si="434"/>
        <v>0</v>
      </c>
      <c r="EA53" s="32">
        <f t="shared" si="434"/>
        <v>0</v>
      </c>
      <c r="EB53" s="32">
        <f t="shared" si="434"/>
        <v>0</v>
      </c>
      <c r="EC53" s="32">
        <f t="shared" ref="EC53:GJ53" si="435" xml:space="preserve"> EC$48</f>
        <v>0</v>
      </c>
      <c r="ED53" s="32">
        <f t="shared" si="435"/>
        <v>0</v>
      </c>
      <c r="EE53" s="32">
        <f t="shared" si="435"/>
        <v>0</v>
      </c>
      <c r="EF53" s="32">
        <f t="shared" si="435"/>
        <v>0</v>
      </c>
      <c r="EG53" s="32">
        <f t="shared" si="435"/>
        <v>0</v>
      </c>
      <c r="EH53" s="32">
        <f t="shared" si="435"/>
        <v>0</v>
      </c>
      <c r="EI53" s="32">
        <f t="shared" si="435"/>
        <v>0</v>
      </c>
      <c r="EJ53" s="32">
        <f t="shared" si="435"/>
        <v>0</v>
      </c>
      <c r="EK53" s="32">
        <f t="shared" si="435"/>
        <v>0</v>
      </c>
      <c r="EL53" s="32">
        <f t="shared" si="435"/>
        <v>0</v>
      </c>
      <c r="EM53" s="32">
        <f t="shared" si="435"/>
        <v>0</v>
      </c>
      <c r="EN53" s="32">
        <f t="shared" si="435"/>
        <v>0</v>
      </c>
      <c r="EO53" s="32">
        <f t="shared" si="435"/>
        <v>0</v>
      </c>
      <c r="EP53" s="32">
        <f t="shared" si="435"/>
        <v>0</v>
      </c>
      <c r="EQ53" s="32">
        <f t="shared" si="435"/>
        <v>0</v>
      </c>
      <c r="ER53" s="32">
        <f t="shared" si="435"/>
        <v>0</v>
      </c>
      <c r="ES53" s="32">
        <f t="shared" si="435"/>
        <v>0</v>
      </c>
      <c r="ET53" s="32">
        <f t="shared" si="435"/>
        <v>0</v>
      </c>
      <c r="EU53" s="32">
        <f t="shared" si="435"/>
        <v>0</v>
      </c>
      <c r="EV53" s="32">
        <f t="shared" si="435"/>
        <v>0</v>
      </c>
      <c r="EW53" s="32">
        <f t="shared" si="435"/>
        <v>0</v>
      </c>
      <c r="EX53" s="32">
        <f t="shared" si="435"/>
        <v>0</v>
      </c>
      <c r="EY53" s="32">
        <f t="shared" si="435"/>
        <v>0</v>
      </c>
      <c r="EZ53" s="32">
        <f t="shared" si="435"/>
        <v>0</v>
      </c>
      <c r="FA53" s="32">
        <f t="shared" si="435"/>
        <v>0</v>
      </c>
      <c r="FB53" s="32">
        <f t="shared" si="435"/>
        <v>0</v>
      </c>
      <c r="FC53" s="32">
        <f t="shared" si="435"/>
        <v>0</v>
      </c>
      <c r="FD53" s="32">
        <f t="shared" si="435"/>
        <v>0</v>
      </c>
      <c r="FE53" s="32">
        <f t="shared" si="435"/>
        <v>0</v>
      </c>
      <c r="FF53" s="32">
        <f t="shared" si="435"/>
        <v>0</v>
      </c>
      <c r="FG53" s="32">
        <f t="shared" si="435"/>
        <v>0</v>
      </c>
      <c r="FH53" s="32">
        <f t="shared" si="435"/>
        <v>0</v>
      </c>
      <c r="FI53" s="32">
        <f t="shared" si="435"/>
        <v>0</v>
      </c>
      <c r="FJ53" s="32">
        <f t="shared" si="435"/>
        <v>0</v>
      </c>
      <c r="FK53" s="32">
        <f t="shared" si="435"/>
        <v>0</v>
      </c>
      <c r="FL53" s="32">
        <f t="shared" si="435"/>
        <v>0</v>
      </c>
      <c r="FM53" s="32">
        <f t="shared" si="435"/>
        <v>0</v>
      </c>
      <c r="FN53" s="32">
        <f t="shared" si="435"/>
        <v>0</v>
      </c>
      <c r="FO53" s="32">
        <f t="shared" si="435"/>
        <v>0</v>
      </c>
      <c r="FP53" s="32">
        <f t="shared" si="435"/>
        <v>0</v>
      </c>
      <c r="FQ53" s="32">
        <f t="shared" si="435"/>
        <v>0</v>
      </c>
      <c r="FR53" s="32">
        <f t="shared" si="435"/>
        <v>0</v>
      </c>
      <c r="FS53" s="32">
        <f t="shared" si="435"/>
        <v>0</v>
      </c>
      <c r="FT53" s="32">
        <f t="shared" si="435"/>
        <v>0</v>
      </c>
      <c r="FU53" s="32">
        <f t="shared" si="435"/>
        <v>0</v>
      </c>
      <c r="FV53" s="32">
        <f t="shared" si="435"/>
        <v>0</v>
      </c>
      <c r="FW53" s="32">
        <f t="shared" si="435"/>
        <v>0</v>
      </c>
      <c r="FX53" s="32">
        <f t="shared" si="435"/>
        <v>0</v>
      </c>
      <c r="FY53" s="32">
        <f t="shared" si="435"/>
        <v>0</v>
      </c>
      <c r="FZ53" s="32">
        <f t="shared" si="435"/>
        <v>0</v>
      </c>
      <c r="GA53" s="32">
        <f t="shared" si="435"/>
        <v>0</v>
      </c>
      <c r="GB53" s="32">
        <f t="shared" si="435"/>
        <v>0</v>
      </c>
      <c r="GC53" s="32">
        <f t="shared" si="435"/>
        <v>0</v>
      </c>
      <c r="GD53" s="32">
        <f t="shared" si="435"/>
        <v>0</v>
      </c>
      <c r="GE53" s="32">
        <f t="shared" si="435"/>
        <v>0</v>
      </c>
      <c r="GF53" s="32">
        <f t="shared" si="435"/>
        <v>0</v>
      </c>
      <c r="GG53" s="32">
        <f t="shared" si="435"/>
        <v>0</v>
      </c>
      <c r="GH53" s="32">
        <f t="shared" si="435"/>
        <v>0</v>
      </c>
      <c r="GI53" s="32">
        <f t="shared" si="435"/>
        <v>0</v>
      </c>
      <c r="GJ53" s="32">
        <f t="shared" si="435"/>
        <v>0</v>
      </c>
    </row>
    <row r="54" spans="1:192" s="518" customFormat="1" x14ac:dyDescent="0.25">
      <c r="A54" s="415"/>
      <c r="B54" s="415"/>
      <c r="C54" s="416"/>
      <c r="D54" s="602"/>
      <c r="E54" s="604" t="str">
        <f xml:space="preserve"> Time!E$108</f>
        <v>Operating period flag</v>
      </c>
      <c r="F54" s="604">
        <f xml:space="preserve"> Time!F$108</f>
        <v>0</v>
      </c>
      <c r="G54" s="604" t="str">
        <f xml:space="preserve"> Time!G$108</f>
        <v>flag</v>
      </c>
      <c r="H54" s="604">
        <f xml:space="preserve"> Time!H$108</f>
        <v>40</v>
      </c>
      <c r="I54" s="604">
        <f xml:space="preserve"> Time!I$108</f>
        <v>0</v>
      </c>
      <c r="J54" s="604">
        <f xml:space="preserve"> Time!J$108</f>
        <v>0</v>
      </c>
      <c r="K54" s="604">
        <f xml:space="preserve"> Time!K$108</f>
        <v>0</v>
      </c>
      <c r="L54" s="604">
        <f xml:space="preserve"> Time!L$108</f>
        <v>0</v>
      </c>
      <c r="M54" s="604">
        <f xml:space="preserve"> Time!M$108</f>
        <v>0</v>
      </c>
      <c r="N54" s="604">
        <f xml:space="preserve"> Time!N$108</f>
        <v>0</v>
      </c>
      <c r="O54" s="604">
        <f xml:space="preserve"> Time!O$108</f>
        <v>0</v>
      </c>
      <c r="P54" s="604">
        <f xml:space="preserve"> Time!P$108</f>
        <v>0</v>
      </c>
      <c r="Q54" s="604">
        <f xml:space="preserve"> Time!Q$108</f>
        <v>1</v>
      </c>
      <c r="R54" s="604">
        <f xml:space="preserve"> Time!R$108</f>
        <v>1</v>
      </c>
      <c r="S54" s="604">
        <f xml:space="preserve"> Time!S$108</f>
        <v>1</v>
      </c>
      <c r="T54" s="604">
        <f xml:space="preserve"> Time!T$108</f>
        <v>1</v>
      </c>
      <c r="U54" s="604">
        <f xml:space="preserve"> Time!U$108</f>
        <v>1</v>
      </c>
      <c r="V54" s="604">
        <f xml:space="preserve"> Time!V$108</f>
        <v>1</v>
      </c>
      <c r="W54" s="604">
        <f xml:space="preserve"> Time!W$108</f>
        <v>1</v>
      </c>
      <c r="X54" s="604">
        <f xml:space="preserve"> Time!X$108</f>
        <v>1</v>
      </c>
      <c r="Y54" s="604">
        <f xml:space="preserve"> Time!Y$108</f>
        <v>1</v>
      </c>
      <c r="Z54" s="604">
        <f xml:space="preserve"> Time!Z$108</f>
        <v>1</v>
      </c>
      <c r="AA54" s="604">
        <f xml:space="preserve"> Time!AA$108</f>
        <v>1</v>
      </c>
      <c r="AB54" s="604">
        <f xml:space="preserve"> Time!AB$108</f>
        <v>1</v>
      </c>
      <c r="AC54" s="604">
        <f xml:space="preserve"> Time!AC$108</f>
        <v>1</v>
      </c>
      <c r="AD54" s="604">
        <f xml:space="preserve"> Time!AD$108</f>
        <v>1</v>
      </c>
      <c r="AE54" s="604">
        <f xml:space="preserve"> Time!AE$108</f>
        <v>1</v>
      </c>
      <c r="AF54" s="604">
        <f xml:space="preserve"> Time!AF$108</f>
        <v>1</v>
      </c>
      <c r="AG54" s="604">
        <f xml:space="preserve"> Time!AG$108</f>
        <v>1</v>
      </c>
      <c r="AH54" s="604">
        <f xml:space="preserve"> Time!AH$108</f>
        <v>1</v>
      </c>
      <c r="AI54" s="604">
        <f xml:space="preserve"> Time!AI$108</f>
        <v>1</v>
      </c>
      <c r="AJ54" s="604">
        <f xml:space="preserve"> Time!AJ$108</f>
        <v>1</v>
      </c>
      <c r="AK54" s="604">
        <f xml:space="preserve"> Time!AK$108</f>
        <v>1</v>
      </c>
      <c r="AL54" s="604">
        <f xml:space="preserve"> Time!AL$108</f>
        <v>1</v>
      </c>
      <c r="AM54" s="604">
        <f xml:space="preserve"> Time!AM$108</f>
        <v>1</v>
      </c>
      <c r="AN54" s="604">
        <f xml:space="preserve"> Time!AN$108</f>
        <v>1</v>
      </c>
      <c r="AO54" s="604">
        <f xml:space="preserve"> Time!AO$108</f>
        <v>1</v>
      </c>
      <c r="AP54" s="604">
        <f xml:space="preserve"> Time!AP$108</f>
        <v>1</v>
      </c>
      <c r="AQ54" s="604">
        <f xml:space="preserve"> Time!AQ$108</f>
        <v>1</v>
      </c>
      <c r="AR54" s="604">
        <f xml:space="preserve"> Time!AR$108</f>
        <v>1</v>
      </c>
      <c r="AS54" s="604">
        <f xml:space="preserve"> Time!AS$108</f>
        <v>1</v>
      </c>
      <c r="AT54" s="604">
        <f xml:space="preserve"> Time!AT$108</f>
        <v>1</v>
      </c>
      <c r="AU54" s="604">
        <f xml:space="preserve"> Time!AU$108</f>
        <v>1</v>
      </c>
      <c r="AV54" s="604">
        <f xml:space="preserve"> Time!AV$108</f>
        <v>1</v>
      </c>
      <c r="AW54" s="604">
        <f xml:space="preserve"> Time!AW$108</f>
        <v>1</v>
      </c>
      <c r="AX54" s="604">
        <f xml:space="preserve"> Time!AX$108</f>
        <v>1</v>
      </c>
      <c r="AY54" s="604">
        <f xml:space="preserve"> Time!AY$108</f>
        <v>1</v>
      </c>
      <c r="AZ54" s="604">
        <f xml:space="preserve"> Time!AZ$108</f>
        <v>1</v>
      </c>
      <c r="BA54" s="604">
        <f xml:space="preserve"> Time!BA$108</f>
        <v>1</v>
      </c>
      <c r="BB54" s="604">
        <f xml:space="preserve"> Time!BB$108</f>
        <v>1</v>
      </c>
      <c r="BC54" s="604">
        <f xml:space="preserve"> Time!BC$108</f>
        <v>1</v>
      </c>
      <c r="BD54" s="604">
        <f xml:space="preserve"> Time!BD$108</f>
        <v>1</v>
      </c>
      <c r="BE54" s="604">
        <f xml:space="preserve"> Time!BE$108</f>
        <v>0</v>
      </c>
      <c r="BF54" s="604">
        <f xml:space="preserve"> Time!BF$108</f>
        <v>0</v>
      </c>
      <c r="BG54" s="604">
        <f xml:space="preserve"> Time!BG$108</f>
        <v>0</v>
      </c>
      <c r="BH54" s="604">
        <f xml:space="preserve"> Time!BH$108</f>
        <v>0</v>
      </c>
      <c r="BI54" s="604">
        <f xml:space="preserve"> Time!BI$108</f>
        <v>0</v>
      </c>
      <c r="BJ54" s="604">
        <f xml:space="preserve"> Time!BJ$108</f>
        <v>0</v>
      </c>
      <c r="BK54" s="604">
        <f xml:space="preserve"> Time!BK$108</f>
        <v>0</v>
      </c>
      <c r="BL54" s="604">
        <f xml:space="preserve"> Time!BL$108</f>
        <v>0</v>
      </c>
      <c r="BM54" s="604">
        <f xml:space="preserve"> Time!BM$108</f>
        <v>0</v>
      </c>
      <c r="BN54" s="604">
        <f xml:space="preserve"> Time!BN$108</f>
        <v>0</v>
      </c>
      <c r="BO54" s="604">
        <f xml:space="preserve"> Time!BO$108</f>
        <v>0</v>
      </c>
      <c r="BP54" s="604">
        <f xml:space="preserve"> Time!BP$108</f>
        <v>0</v>
      </c>
      <c r="BQ54" s="604">
        <f xml:space="preserve"> Time!BQ$108</f>
        <v>0</v>
      </c>
      <c r="BR54" s="604">
        <f xml:space="preserve"> Time!BR$108</f>
        <v>0</v>
      </c>
      <c r="BS54" s="604">
        <f xml:space="preserve"> Time!BS$108</f>
        <v>0</v>
      </c>
      <c r="BT54" s="604">
        <f xml:space="preserve"> Time!BT$108</f>
        <v>0</v>
      </c>
      <c r="BU54" s="604">
        <f xml:space="preserve"> Time!BU$108</f>
        <v>0</v>
      </c>
      <c r="BV54" s="604">
        <f xml:space="preserve"> Time!BV$108</f>
        <v>0</v>
      </c>
      <c r="BW54" s="604">
        <f xml:space="preserve"> Time!BW$108</f>
        <v>0</v>
      </c>
      <c r="BX54" s="604">
        <f xml:space="preserve"> Time!BX$108</f>
        <v>0</v>
      </c>
      <c r="BY54" s="604">
        <f xml:space="preserve"> Time!BY$108</f>
        <v>0</v>
      </c>
      <c r="BZ54" s="604">
        <f xml:space="preserve"> Time!BZ$108</f>
        <v>0</v>
      </c>
      <c r="CA54" s="604">
        <f xml:space="preserve"> Time!CA$108</f>
        <v>0</v>
      </c>
      <c r="CB54" s="604">
        <f xml:space="preserve"> Time!CB$108</f>
        <v>0</v>
      </c>
      <c r="CC54" s="604">
        <f xml:space="preserve"> Time!CC$108</f>
        <v>0</v>
      </c>
      <c r="CD54" s="604">
        <f xml:space="preserve"> Time!CD$108</f>
        <v>0</v>
      </c>
      <c r="CE54" s="604">
        <f xml:space="preserve"> Time!CE$108</f>
        <v>0</v>
      </c>
      <c r="CF54" s="604">
        <f xml:space="preserve"> Time!CF$108</f>
        <v>0</v>
      </c>
      <c r="CG54" s="604">
        <f xml:space="preserve"> Time!CG$108</f>
        <v>0</v>
      </c>
      <c r="CH54" s="604">
        <f xml:space="preserve"> Time!CH$108</f>
        <v>0</v>
      </c>
      <c r="CI54" s="604">
        <f xml:space="preserve"> Time!CI$108</f>
        <v>0</v>
      </c>
      <c r="CJ54" s="604">
        <f xml:space="preserve"> Time!CJ$108</f>
        <v>0</v>
      </c>
      <c r="CK54" s="604">
        <f xml:space="preserve"> Time!CK$108</f>
        <v>0</v>
      </c>
      <c r="CL54" s="604">
        <f xml:space="preserve"> Time!CL$108</f>
        <v>0</v>
      </c>
      <c r="CM54" s="604">
        <f xml:space="preserve"> Time!CM$108</f>
        <v>0</v>
      </c>
      <c r="CN54" s="604">
        <f xml:space="preserve"> Time!CN$108</f>
        <v>0</v>
      </c>
      <c r="CO54" s="604">
        <f xml:space="preserve"> Time!CO$108</f>
        <v>0</v>
      </c>
      <c r="CP54" s="604">
        <f xml:space="preserve"> Time!CP$108</f>
        <v>0</v>
      </c>
      <c r="CQ54" s="604">
        <f xml:space="preserve"> Time!CQ$108</f>
        <v>0</v>
      </c>
      <c r="CR54" s="604">
        <f xml:space="preserve"> Time!CR$108</f>
        <v>0</v>
      </c>
      <c r="CS54" s="604">
        <f xml:space="preserve"> Time!CS$108</f>
        <v>0</v>
      </c>
      <c r="CT54" s="604">
        <f xml:space="preserve"> Time!CT$108</f>
        <v>0</v>
      </c>
      <c r="CU54" s="604">
        <f xml:space="preserve"> Time!CU$108</f>
        <v>0</v>
      </c>
      <c r="CV54" s="604">
        <f xml:space="preserve"> Time!CV$108</f>
        <v>0</v>
      </c>
      <c r="CW54" s="604">
        <f xml:space="preserve"> Time!CW$108</f>
        <v>0</v>
      </c>
      <c r="CX54" s="604">
        <f xml:space="preserve"> Time!CX$108</f>
        <v>0</v>
      </c>
      <c r="CY54" s="604">
        <f xml:space="preserve"> Time!CY$108</f>
        <v>0</v>
      </c>
      <c r="CZ54" s="604">
        <f xml:space="preserve"> Time!CZ$108</f>
        <v>0</v>
      </c>
      <c r="DA54" s="604">
        <f xml:space="preserve"> Time!DA$108</f>
        <v>0</v>
      </c>
      <c r="DB54" s="604">
        <f xml:space="preserve"> Time!DB$108</f>
        <v>0</v>
      </c>
      <c r="DC54" s="604">
        <f xml:space="preserve"> Time!DC$108</f>
        <v>0</v>
      </c>
      <c r="DD54" s="604">
        <f xml:space="preserve"> Time!DD$108</f>
        <v>0</v>
      </c>
      <c r="DE54" s="604">
        <f xml:space="preserve"> Time!DE$108</f>
        <v>0</v>
      </c>
      <c r="DF54" s="604">
        <f xml:space="preserve"> Time!DF$108</f>
        <v>0</v>
      </c>
      <c r="DG54" s="604">
        <f xml:space="preserve"> Time!DG$108</f>
        <v>0</v>
      </c>
      <c r="DH54" s="604">
        <f xml:space="preserve"> Time!DH$108</f>
        <v>0</v>
      </c>
      <c r="DI54" s="604">
        <f xml:space="preserve"> Time!DI$108</f>
        <v>0</v>
      </c>
      <c r="DJ54" s="604">
        <f xml:space="preserve"> Time!DJ$108</f>
        <v>0</v>
      </c>
      <c r="DK54" s="604">
        <f xml:space="preserve"> Time!DK$108</f>
        <v>0</v>
      </c>
      <c r="DL54" s="604">
        <f xml:space="preserve"> Time!DL$108</f>
        <v>0</v>
      </c>
      <c r="DM54" s="604">
        <f xml:space="preserve"> Time!DM$108</f>
        <v>0</v>
      </c>
      <c r="DN54" s="604">
        <f xml:space="preserve"> Time!DN$108</f>
        <v>0</v>
      </c>
      <c r="DO54" s="604">
        <f xml:space="preserve"> Time!DO$108</f>
        <v>0</v>
      </c>
      <c r="DP54" s="604">
        <f xml:space="preserve"> Time!DP$108</f>
        <v>0</v>
      </c>
      <c r="DQ54" s="604">
        <f xml:space="preserve"> Time!DQ$108</f>
        <v>0</v>
      </c>
      <c r="DR54" s="604">
        <f xml:space="preserve"> Time!DR$108</f>
        <v>0</v>
      </c>
      <c r="DS54" s="604">
        <f xml:space="preserve"> Time!DS$108</f>
        <v>0</v>
      </c>
      <c r="DT54" s="604">
        <f xml:space="preserve"> Time!DT$108</f>
        <v>0</v>
      </c>
      <c r="DU54" s="604">
        <f xml:space="preserve"> Time!DU$108</f>
        <v>0</v>
      </c>
      <c r="DV54" s="604">
        <f xml:space="preserve"> Time!DV$108</f>
        <v>0</v>
      </c>
      <c r="DW54" s="604">
        <f xml:space="preserve"> Time!DW$108</f>
        <v>0</v>
      </c>
      <c r="DX54" s="604">
        <f xml:space="preserve"> Time!DX$108</f>
        <v>0</v>
      </c>
      <c r="DY54" s="604">
        <f xml:space="preserve"> Time!DY$108</f>
        <v>0</v>
      </c>
      <c r="DZ54" s="604">
        <f xml:space="preserve"> Time!DZ$108</f>
        <v>0</v>
      </c>
      <c r="EA54" s="604">
        <f xml:space="preserve"> Time!EA$108</f>
        <v>0</v>
      </c>
      <c r="EB54" s="604">
        <f xml:space="preserve"> Time!EB$108</f>
        <v>0</v>
      </c>
      <c r="EC54" s="604">
        <f xml:space="preserve"> Time!EC$108</f>
        <v>0</v>
      </c>
      <c r="ED54" s="604">
        <f xml:space="preserve"> Time!ED$108</f>
        <v>0</v>
      </c>
      <c r="EE54" s="604">
        <f xml:space="preserve"> Time!EE$108</f>
        <v>0</v>
      </c>
      <c r="EF54" s="604">
        <f xml:space="preserve"> Time!EF$108</f>
        <v>0</v>
      </c>
      <c r="EG54" s="604">
        <f xml:space="preserve"> Time!EG$108</f>
        <v>0</v>
      </c>
      <c r="EH54" s="604">
        <f xml:space="preserve"> Time!EH$108</f>
        <v>0</v>
      </c>
      <c r="EI54" s="604">
        <f xml:space="preserve"> Time!EI$108</f>
        <v>0</v>
      </c>
      <c r="EJ54" s="604">
        <f xml:space="preserve"> Time!EJ$108</f>
        <v>0</v>
      </c>
      <c r="EK54" s="604">
        <f xml:space="preserve"> Time!EK$108</f>
        <v>0</v>
      </c>
      <c r="EL54" s="604">
        <f xml:space="preserve"> Time!EL$108</f>
        <v>0</v>
      </c>
      <c r="EM54" s="604">
        <f xml:space="preserve"> Time!EM$108</f>
        <v>0</v>
      </c>
      <c r="EN54" s="604">
        <f xml:space="preserve"> Time!EN$108</f>
        <v>0</v>
      </c>
      <c r="EO54" s="604">
        <f xml:space="preserve"> Time!EO$108</f>
        <v>0</v>
      </c>
      <c r="EP54" s="604">
        <f xml:space="preserve"> Time!EP$108</f>
        <v>0</v>
      </c>
      <c r="EQ54" s="604">
        <f xml:space="preserve"> Time!EQ$108</f>
        <v>0</v>
      </c>
      <c r="ER54" s="604">
        <f xml:space="preserve"> Time!ER$108</f>
        <v>0</v>
      </c>
      <c r="ES54" s="604">
        <f xml:space="preserve"> Time!ES$108</f>
        <v>0</v>
      </c>
      <c r="ET54" s="604">
        <f xml:space="preserve"> Time!ET$108</f>
        <v>0</v>
      </c>
      <c r="EU54" s="604">
        <f xml:space="preserve"> Time!EU$108</f>
        <v>0</v>
      </c>
      <c r="EV54" s="604">
        <f xml:space="preserve"> Time!EV$108</f>
        <v>0</v>
      </c>
      <c r="EW54" s="604">
        <f xml:space="preserve"> Time!EW$108</f>
        <v>0</v>
      </c>
      <c r="EX54" s="604">
        <f xml:space="preserve"> Time!EX$108</f>
        <v>0</v>
      </c>
      <c r="EY54" s="604">
        <f xml:space="preserve"> Time!EY$108</f>
        <v>0</v>
      </c>
      <c r="EZ54" s="604">
        <f xml:space="preserve"> Time!EZ$108</f>
        <v>0</v>
      </c>
      <c r="FA54" s="604">
        <f xml:space="preserve"> Time!FA$108</f>
        <v>0</v>
      </c>
      <c r="FB54" s="604">
        <f xml:space="preserve"> Time!FB$108</f>
        <v>0</v>
      </c>
      <c r="FC54" s="604">
        <f xml:space="preserve"> Time!FC$108</f>
        <v>0</v>
      </c>
      <c r="FD54" s="604">
        <f xml:space="preserve"> Time!FD$108</f>
        <v>0</v>
      </c>
      <c r="FE54" s="604">
        <f xml:space="preserve"> Time!FE$108</f>
        <v>0</v>
      </c>
      <c r="FF54" s="604">
        <f xml:space="preserve"> Time!FF$108</f>
        <v>0</v>
      </c>
      <c r="FG54" s="604">
        <f xml:space="preserve"> Time!FG$108</f>
        <v>0</v>
      </c>
      <c r="FH54" s="604">
        <f xml:space="preserve"> Time!FH$108</f>
        <v>0</v>
      </c>
      <c r="FI54" s="604">
        <f xml:space="preserve"> Time!FI$108</f>
        <v>0</v>
      </c>
      <c r="FJ54" s="604">
        <f xml:space="preserve"> Time!FJ$108</f>
        <v>0</v>
      </c>
      <c r="FK54" s="604">
        <f xml:space="preserve"> Time!FK$108</f>
        <v>0</v>
      </c>
      <c r="FL54" s="604">
        <f xml:space="preserve"> Time!FL$108</f>
        <v>0</v>
      </c>
      <c r="FM54" s="604">
        <f xml:space="preserve"> Time!FM$108</f>
        <v>0</v>
      </c>
      <c r="FN54" s="604">
        <f xml:space="preserve"> Time!FN$108</f>
        <v>0</v>
      </c>
      <c r="FO54" s="604">
        <f xml:space="preserve"> Time!FO$108</f>
        <v>0</v>
      </c>
      <c r="FP54" s="604">
        <f xml:space="preserve"> Time!FP$108</f>
        <v>0</v>
      </c>
      <c r="FQ54" s="604">
        <f xml:space="preserve"> Time!FQ$108</f>
        <v>0</v>
      </c>
      <c r="FR54" s="604">
        <f xml:space="preserve"> Time!FR$108</f>
        <v>0</v>
      </c>
      <c r="FS54" s="604">
        <f xml:space="preserve"> Time!FS$108</f>
        <v>0</v>
      </c>
      <c r="FT54" s="604">
        <f xml:space="preserve"> Time!FT$108</f>
        <v>0</v>
      </c>
      <c r="FU54" s="604">
        <f xml:space="preserve"> Time!FU$108</f>
        <v>0</v>
      </c>
      <c r="FV54" s="604">
        <f xml:space="preserve"> Time!FV$108</f>
        <v>0</v>
      </c>
      <c r="FW54" s="604">
        <f xml:space="preserve"> Time!FW$108</f>
        <v>0</v>
      </c>
      <c r="FX54" s="604">
        <f xml:space="preserve"> Time!FX$108</f>
        <v>0</v>
      </c>
      <c r="FY54" s="604">
        <f xml:space="preserve"> Time!FY$108</f>
        <v>0</v>
      </c>
      <c r="FZ54" s="604">
        <f xml:space="preserve"> Time!FZ$108</f>
        <v>0</v>
      </c>
      <c r="GA54" s="604">
        <f xml:space="preserve"> Time!GA$108</f>
        <v>0</v>
      </c>
      <c r="GB54" s="604">
        <f xml:space="preserve"> Time!GB$108</f>
        <v>0</v>
      </c>
      <c r="GC54" s="604">
        <f xml:space="preserve"> Time!GC$108</f>
        <v>0</v>
      </c>
      <c r="GD54" s="604">
        <f xml:space="preserve"> Time!GD$108</f>
        <v>0</v>
      </c>
      <c r="GE54" s="604">
        <f xml:space="preserve"> Time!GE$108</f>
        <v>0</v>
      </c>
      <c r="GF54" s="604">
        <f xml:space="preserve"> Time!GF$108</f>
        <v>0</v>
      </c>
      <c r="GG54" s="604">
        <f xml:space="preserve"> Time!GG$108</f>
        <v>0</v>
      </c>
      <c r="GH54" s="604">
        <f xml:space="preserve"> Time!GH$108</f>
        <v>0</v>
      </c>
      <c r="GI54" s="604">
        <f xml:space="preserve"> Time!GI$108</f>
        <v>0</v>
      </c>
      <c r="GJ54" s="604">
        <f xml:space="preserve"> Time!GJ$108</f>
        <v>0</v>
      </c>
    </row>
    <row r="55" spans="1:192" x14ac:dyDescent="0.25">
      <c r="A55" s="80"/>
      <c r="B55" s="80"/>
      <c r="C55" s="588"/>
      <c r="D55" s="61"/>
      <c r="E55" s="32" t="s">
        <v>467</v>
      </c>
      <c r="F55" s="32"/>
      <c r="G55" s="32" t="str">
        <f xml:space="preserve"> SMU</f>
        <v>$ 000s</v>
      </c>
      <c r="H55" s="32">
        <f xml:space="preserve"> SUM(J55:GJ55)</f>
        <v>0</v>
      </c>
      <c r="I55" s="32"/>
      <c r="J55" s="32">
        <f xml:space="preserve"> -1 * MIN(J53, 0) * J54</f>
        <v>0</v>
      </c>
      <c r="K55" s="32">
        <f t="shared" ref="K55:AK55" si="436" xml:space="preserve"> -1 * MIN(K53, 0) * K54</f>
        <v>0</v>
      </c>
      <c r="L55" s="32">
        <f t="shared" si="436"/>
        <v>0</v>
      </c>
      <c r="M55" s="32">
        <f t="shared" si="436"/>
        <v>0</v>
      </c>
      <c r="N55" s="32">
        <f t="shared" si="436"/>
        <v>0</v>
      </c>
      <c r="O55" s="32">
        <f t="shared" si="436"/>
        <v>0</v>
      </c>
      <c r="P55" s="32">
        <f t="shared" si="436"/>
        <v>0</v>
      </c>
      <c r="Q55" s="32">
        <f t="shared" si="436"/>
        <v>0</v>
      </c>
      <c r="R55" s="32">
        <f t="shared" si="436"/>
        <v>0</v>
      </c>
      <c r="S55" s="32">
        <f t="shared" si="436"/>
        <v>0</v>
      </c>
      <c r="T55" s="32">
        <f t="shared" si="436"/>
        <v>0</v>
      </c>
      <c r="U55" s="32">
        <f t="shared" si="436"/>
        <v>0</v>
      </c>
      <c r="V55" s="32">
        <f t="shared" si="436"/>
        <v>0</v>
      </c>
      <c r="W55" s="32">
        <f t="shared" si="436"/>
        <v>0</v>
      </c>
      <c r="X55" s="32">
        <f t="shared" si="436"/>
        <v>0</v>
      </c>
      <c r="Y55" s="32">
        <f t="shared" si="436"/>
        <v>0</v>
      </c>
      <c r="Z55" s="32">
        <f t="shared" si="436"/>
        <v>0</v>
      </c>
      <c r="AA55" s="32">
        <f t="shared" si="436"/>
        <v>0</v>
      </c>
      <c r="AB55" s="32">
        <f t="shared" si="436"/>
        <v>0</v>
      </c>
      <c r="AC55" s="32">
        <f t="shared" si="436"/>
        <v>0</v>
      </c>
      <c r="AD55" s="32">
        <f t="shared" si="436"/>
        <v>0</v>
      </c>
      <c r="AE55" s="32">
        <f t="shared" si="436"/>
        <v>0</v>
      </c>
      <c r="AF55" s="32">
        <f t="shared" si="436"/>
        <v>0</v>
      </c>
      <c r="AG55" s="32">
        <f t="shared" si="436"/>
        <v>0</v>
      </c>
      <c r="AH55" s="32">
        <f t="shared" si="436"/>
        <v>0</v>
      </c>
      <c r="AI55" s="32">
        <f t="shared" si="436"/>
        <v>0</v>
      </c>
      <c r="AJ55" s="32">
        <f t="shared" si="436"/>
        <v>0</v>
      </c>
      <c r="AK55" s="32">
        <f t="shared" si="436"/>
        <v>0</v>
      </c>
      <c r="AL55" s="32">
        <f t="shared" ref="AL55:CW55" si="437" xml:space="preserve"> -1 * MIN(AL53, 0) * AL54</f>
        <v>0</v>
      </c>
      <c r="AM55" s="32">
        <f t="shared" si="437"/>
        <v>0</v>
      </c>
      <c r="AN55" s="32">
        <f t="shared" si="437"/>
        <v>0</v>
      </c>
      <c r="AO55" s="32">
        <f t="shared" si="437"/>
        <v>0</v>
      </c>
      <c r="AP55" s="32">
        <f t="shared" si="437"/>
        <v>0</v>
      </c>
      <c r="AQ55" s="32">
        <f t="shared" si="437"/>
        <v>0</v>
      </c>
      <c r="AR55" s="32">
        <f t="shared" si="437"/>
        <v>0</v>
      </c>
      <c r="AS55" s="32">
        <f t="shared" si="437"/>
        <v>0</v>
      </c>
      <c r="AT55" s="32">
        <f t="shared" si="437"/>
        <v>0</v>
      </c>
      <c r="AU55" s="32">
        <f t="shared" si="437"/>
        <v>0</v>
      </c>
      <c r="AV55" s="32">
        <f t="shared" si="437"/>
        <v>0</v>
      </c>
      <c r="AW55" s="32">
        <f t="shared" si="437"/>
        <v>0</v>
      </c>
      <c r="AX55" s="32">
        <f t="shared" si="437"/>
        <v>0</v>
      </c>
      <c r="AY55" s="32">
        <f t="shared" si="437"/>
        <v>0</v>
      </c>
      <c r="AZ55" s="32">
        <f t="shared" si="437"/>
        <v>0</v>
      </c>
      <c r="BA55" s="32">
        <f t="shared" si="437"/>
        <v>0</v>
      </c>
      <c r="BB55" s="32">
        <f t="shared" si="437"/>
        <v>0</v>
      </c>
      <c r="BC55" s="32">
        <f t="shared" si="437"/>
        <v>0</v>
      </c>
      <c r="BD55" s="32">
        <f t="shared" si="437"/>
        <v>0</v>
      </c>
      <c r="BE55" s="32">
        <f t="shared" si="437"/>
        <v>0</v>
      </c>
      <c r="BF55" s="32">
        <f t="shared" si="437"/>
        <v>0</v>
      </c>
      <c r="BG55" s="32">
        <f t="shared" si="437"/>
        <v>0</v>
      </c>
      <c r="BH55" s="32">
        <f t="shared" si="437"/>
        <v>0</v>
      </c>
      <c r="BI55" s="32">
        <f t="shared" si="437"/>
        <v>0</v>
      </c>
      <c r="BJ55" s="32">
        <f t="shared" si="437"/>
        <v>0</v>
      </c>
      <c r="BK55" s="32">
        <f t="shared" si="437"/>
        <v>0</v>
      </c>
      <c r="BL55" s="32">
        <f t="shared" si="437"/>
        <v>0</v>
      </c>
      <c r="BM55" s="32">
        <f t="shared" si="437"/>
        <v>0</v>
      </c>
      <c r="BN55" s="32">
        <f t="shared" si="437"/>
        <v>0</v>
      </c>
      <c r="BO55" s="32">
        <f t="shared" si="437"/>
        <v>0</v>
      </c>
      <c r="BP55" s="32">
        <f t="shared" si="437"/>
        <v>0</v>
      </c>
      <c r="BQ55" s="32">
        <f t="shared" si="437"/>
        <v>0</v>
      </c>
      <c r="BR55" s="32">
        <f t="shared" si="437"/>
        <v>0</v>
      </c>
      <c r="BS55" s="32">
        <f t="shared" si="437"/>
        <v>0</v>
      </c>
      <c r="BT55" s="32">
        <f t="shared" si="437"/>
        <v>0</v>
      </c>
      <c r="BU55" s="32">
        <f t="shared" si="437"/>
        <v>0</v>
      </c>
      <c r="BV55" s="32">
        <f t="shared" si="437"/>
        <v>0</v>
      </c>
      <c r="BW55" s="32">
        <f t="shared" si="437"/>
        <v>0</v>
      </c>
      <c r="BX55" s="32">
        <f t="shared" si="437"/>
        <v>0</v>
      </c>
      <c r="BY55" s="32">
        <f t="shared" si="437"/>
        <v>0</v>
      </c>
      <c r="BZ55" s="32">
        <f t="shared" si="437"/>
        <v>0</v>
      </c>
      <c r="CA55" s="32">
        <f t="shared" si="437"/>
        <v>0</v>
      </c>
      <c r="CB55" s="32">
        <f t="shared" si="437"/>
        <v>0</v>
      </c>
      <c r="CC55" s="32">
        <f t="shared" si="437"/>
        <v>0</v>
      </c>
      <c r="CD55" s="32">
        <f t="shared" si="437"/>
        <v>0</v>
      </c>
      <c r="CE55" s="32">
        <f t="shared" si="437"/>
        <v>0</v>
      </c>
      <c r="CF55" s="32">
        <f t="shared" si="437"/>
        <v>0</v>
      </c>
      <c r="CG55" s="32">
        <f t="shared" si="437"/>
        <v>0</v>
      </c>
      <c r="CH55" s="32">
        <f t="shared" si="437"/>
        <v>0</v>
      </c>
      <c r="CI55" s="32">
        <f t="shared" si="437"/>
        <v>0</v>
      </c>
      <c r="CJ55" s="32">
        <f t="shared" si="437"/>
        <v>0</v>
      </c>
      <c r="CK55" s="32">
        <f t="shared" si="437"/>
        <v>0</v>
      </c>
      <c r="CL55" s="32">
        <f t="shared" si="437"/>
        <v>0</v>
      </c>
      <c r="CM55" s="32">
        <f t="shared" si="437"/>
        <v>0</v>
      </c>
      <c r="CN55" s="32">
        <f t="shared" si="437"/>
        <v>0</v>
      </c>
      <c r="CO55" s="32">
        <f t="shared" si="437"/>
        <v>0</v>
      </c>
      <c r="CP55" s="32">
        <f t="shared" si="437"/>
        <v>0</v>
      </c>
      <c r="CQ55" s="32">
        <f t="shared" si="437"/>
        <v>0</v>
      </c>
      <c r="CR55" s="32">
        <f t="shared" si="437"/>
        <v>0</v>
      </c>
      <c r="CS55" s="32">
        <f t="shared" si="437"/>
        <v>0</v>
      </c>
      <c r="CT55" s="32">
        <f t="shared" si="437"/>
        <v>0</v>
      </c>
      <c r="CU55" s="32">
        <f t="shared" si="437"/>
        <v>0</v>
      </c>
      <c r="CV55" s="32">
        <f t="shared" si="437"/>
        <v>0</v>
      </c>
      <c r="CW55" s="32">
        <f t="shared" si="437"/>
        <v>0</v>
      </c>
      <c r="CX55" s="32">
        <f t="shared" ref="CX55:FI55" si="438" xml:space="preserve"> -1 * MIN(CX53, 0) * CX54</f>
        <v>0</v>
      </c>
      <c r="CY55" s="32">
        <f t="shared" si="438"/>
        <v>0</v>
      </c>
      <c r="CZ55" s="32">
        <f t="shared" si="438"/>
        <v>0</v>
      </c>
      <c r="DA55" s="32">
        <f t="shared" si="438"/>
        <v>0</v>
      </c>
      <c r="DB55" s="32">
        <f t="shared" si="438"/>
        <v>0</v>
      </c>
      <c r="DC55" s="32">
        <f t="shared" si="438"/>
        <v>0</v>
      </c>
      <c r="DD55" s="32">
        <f t="shared" si="438"/>
        <v>0</v>
      </c>
      <c r="DE55" s="32">
        <f t="shared" si="438"/>
        <v>0</v>
      </c>
      <c r="DF55" s="32">
        <f t="shared" si="438"/>
        <v>0</v>
      </c>
      <c r="DG55" s="32">
        <f t="shared" si="438"/>
        <v>0</v>
      </c>
      <c r="DH55" s="32">
        <f t="shared" si="438"/>
        <v>0</v>
      </c>
      <c r="DI55" s="32">
        <f t="shared" si="438"/>
        <v>0</v>
      </c>
      <c r="DJ55" s="32">
        <f t="shared" si="438"/>
        <v>0</v>
      </c>
      <c r="DK55" s="32">
        <f t="shared" si="438"/>
        <v>0</v>
      </c>
      <c r="DL55" s="32">
        <f t="shared" si="438"/>
        <v>0</v>
      </c>
      <c r="DM55" s="32">
        <f t="shared" si="438"/>
        <v>0</v>
      </c>
      <c r="DN55" s="32">
        <f t="shared" si="438"/>
        <v>0</v>
      </c>
      <c r="DO55" s="32">
        <f t="shared" si="438"/>
        <v>0</v>
      </c>
      <c r="DP55" s="32">
        <f t="shared" si="438"/>
        <v>0</v>
      </c>
      <c r="DQ55" s="32">
        <f t="shared" si="438"/>
        <v>0</v>
      </c>
      <c r="DR55" s="32">
        <f t="shared" si="438"/>
        <v>0</v>
      </c>
      <c r="DS55" s="32">
        <f t="shared" si="438"/>
        <v>0</v>
      </c>
      <c r="DT55" s="32">
        <f t="shared" si="438"/>
        <v>0</v>
      </c>
      <c r="DU55" s="32">
        <f t="shared" si="438"/>
        <v>0</v>
      </c>
      <c r="DV55" s="32">
        <f t="shared" si="438"/>
        <v>0</v>
      </c>
      <c r="DW55" s="32">
        <f t="shared" si="438"/>
        <v>0</v>
      </c>
      <c r="DX55" s="32">
        <f t="shared" si="438"/>
        <v>0</v>
      </c>
      <c r="DY55" s="32">
        <f t="shared" si="438"/>
        <v>0</v>
      </c>
      <c r="DZ55" s="32">
        <f t="shared" si="438"/>
        <v>0</v>
      </c>
      <c r="EA55" s="32">
        <f t="shared" si="438"/>
        <v>0</v>
      </c>
      <c r="EB55" s="32">
        <f t="shared" si="438"/>
        <v>0</v>
      </c>
      <c r="EC55" s="32">
        <f t="shared" si="438"/>
        <v>0</v>
      </c>
      <c r="ED55" s="32">
        <f t="shared" si="438"/>
        <v>0</v>
      </c>
      <c r="EE55" s="32">
        <f t="shared" si="438"/>
        <v>0</v>
      </c>
      <c r="EF55" s="32">
        <f t="shared" si="438"/>
        <v>0</v>
      </c>
      <c r="EG55" s="32">
        <f t="shared" si="438"/>
        <v>0</v>
      </c>
      <c r="EH55" s="32">
        <f t="shared" si="438"/>
        <v>0</v>
      </c>
      <c r="EI55" s="32">
        <f t="shared" si="438"/>
        <v>0</v>
      </c>
      <c r="EJ55" s="32">
        <f t="shared" si="438"/>
        <v>0</v>
      </c>
      <c r="EK55" s="32">
        <f t="shared" si="438"/>
        <v>0</v>
      </c>
      <c r="EL55" s="32">
        <f t="shared" si="438"/>
        <v>0</v>
      </c>
      <c r="EM55" s="32">
        <f t="shared" si="438"/>
        <v>0</v>
      </c>
      <c r="EN55" s="32">
        <f t="shared" si="438"/>
        <v>0</v>
      </c>
      <c r="EO55" s="32">
        <f t="shared" si="438"/>
        <v>0</v>
      </c>
      <c r="EP55" s="32">
        <f t="shared" si="438"/>
        <v>0</v>
      </c>
      <c r="EQ55" s="32">
        <f t="shared" si="438"/>
        <v>0</v>
      </c>
      <c r="ER55" s="32">
        <f t="shared" si="438"/>
        <v>0</v>
      </c>
      <c r="ES55" s="32">
        <f t="shared" si="438"/>
        <v>0</v>
      </c>
      <c r="ET55" s="32">
        <f t="shared" si="438"/>
        <v>0</v>
      </c>
      <c r="EU55" s="32">
        <f t="shared" si="438"/>
        <v>0</v>
      </c>
      <c r="EV55" s="32">
        <f t="shared" si="438"/>
        <v>0</v>
      </c>
      <c r="EW55" s="32">
        <f t="shared" si="438"/>
        <v>0</v>
      </c>
      <c r="EX55" s="32">
        <f t="shared" si="438"/>
        <v>0</v>
      </c>
      <c r="EY55" s="32">
        <f t="shared" si="438"/>
        <v>0</v>
      </c>
      <c r="EZ55" s="32">
        <f t="shared" si="438"/>
        <v>0</v>
      </c>
      <c r="FA55" s="32">
        <f t="shared" si="438"/>
        <v>0</v>
      </c>
      <c r="FB55" s="32">
        <f t="shared" si="438"/>
        <v>0</v>
      </c>
      <c r="FC55" s="32">
        <f t="shared" si="438"/>
        <v>0</v>
      </c>
      <c r="FD55" s="32">
        <f t="shared" si="438"/>
        <v>0</v>
      </c>
      <c r="FE55" s="32">
        <f t="shared" si="438"/>
        <v>0</v>
      </c>
      <c r="FF55" s="32">
        <f t="shared" si="438"/>
        <v>0</v>
      </c>
      <c r="FG55" s="32">
        <f t="shared" si="438"/>
        <v>0</v>
      </c>
      <c r="FH55" s="32">
        <f t="shared" si="438"/>
        <v>0</v>
      </c>
      <c r="FI55" s="32">
        <f t="shared" si="438"/>
        <v>0</v>
      </c>
      <c r="FJ55" s="32">
        <f t="shared" ref="FJ55:GJ55" si="439" xml:space="preserve"> -1 * MIN(FJ53, 0) * FJ54</f>
        <v>0</v>
      </c>
      <c r="FK55" s="32">
        <f t="shared" si="439"/>
        <v>0</v>
      </c>
      <c r="FL55" s="32">
        <f t="shared" si="439"/>
        <v>0</v>
      </c>
      <c r="FM55" s="32">
        <f t="shared" si="439"/>
        <v>0</v>
      </c>
      <c r="FN55" s="32">
        <f t="shared" si="439"/>
        <v>0</v>
      </c>
      <c r="FO55" s="32">
        <f t="shared" si="439"/>
        <v>0</v>
      </c>
      <c r="FP55" s="32">
        <f t="shared" si="439"/>
        <v>0</v>
      </c>
      <c r="FQ55" s="32">
        <f t="shared" si="439"/>
        <v>0</v>
      </c>
      <c r="FR55" s="32">
        <f t="shared" si="439"/>
        <v>0</v>
      </c>
      <c r="FS55" s="32">
        <f t="shared" si="439"/>
        <v>0</v>
      </c>
      <c r="FT55" s="32">
        <f t="shared" si="439"/>
        <v>0</v>
      </c>
      <c r="FU55" s="32">
        <f t="shared" si="439"/>
        <v>0</v>
      </c>
      <c r="FV55" s="32">
        <f t="shared" si="439"/>
        <v>0</v>
      </c>
      <c r="FW55" s="32">
        <f t="shared" si="439"/>
        <v>0</v>
      </c>
      <c r="FX55" s="32">
        <f t="shared" si="439"/>
        <v>0</v>
      </c>
      <c r="FY55" s="32">
        <f t="shared" si="439"/>
        <v>0</v>
      </c>
      <c r="FZ55" s="32">
        <f t="shared" si="439"/>
        <v>0</v>
      </c>
      <c r="GA55" s="32">
        <f t="shared" si="439"/>
        <v>0</v>
      </c>
      <c r="GB55" s="32">
        <f t="shared" si="439"/>
        <v>0</v>
      </c>
      <c r="GC55" s="32">
        <f t="shared" si="439"/>
        <v>0</v>
      </c>
      <c r="GD55" s="32">
        <f t="shared" si="439"/>
        <v>0</v>
      </c>
      <c r="GE55" s="32">
        <f t="shared" si="439"/>
        <v>0</v>
      </c>
      <c r="GF55" s="32">
        <f t="shared" si="439"/>
        <v>0</v>
      </c>
      <c r="GG55" s="32">
        <f t="shared" si="439"/>
        <v>0</v>
      </c>
      <c r="GH55" s="32">
        <f t="shared" si="439"/>
        <v>0</v>
      </c>
      <c r="GI55" s="32">
        <f t="shared" si="439"/>
        <v>0</v>
      </c>
      <c r="GJ55" s="32">
        <f t="shared" si="439"/>
        <v>0</v>
      </c>
    </row>
    <row r="56" spans="1:192" x14ac:dyDescent="0.25">
      <c r="A56" s="80"/>
      <c r="B56" s="80"/>
      <c r="C56" s="588"/>
      <c r="D56" s="61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  <c r="EX56" s="32"/>
      <c r="EY56" s="32"/>
      <c r="EZ56" s="32"/>
      <c r="FA56" s="32"/>
      <c r="FB56" s="32"/>
      <c r="FC56" s="32"/>
      <c r="FD56" s="32"/>
      <c r="FE56" s="32"/>
      <c r="FF56" s="32"/>
      <c r="FG56" s="32"/>
      <c r="FH56" s="32"/>
      <c r="FI56" s="32"/>
      <c r="FJ56" s="32"/>
      <c r="FK56" s="32"/>
      <c r="FL56" s="32"/>
      <c r="FM56" s="32"/>
      <c r="FN56" s="32"/>
      <c r="FO56" s="32"/>
      <c r="FP56" s="32"/>
      <c r="FQ56" s="32"/>
      <c r="FR56" s="32"/>
      <c r="FS56" s="32"/>
      <c r="FT56" s="32"/>
      <c r="FU56" s="32"/>
      <c r="FV56" s="32"/>
      <c r="FW56" s="32"/>
      <c r="FX56" s="32"/>
      <c r="FY56" s="32"/>
      <c r="FZ56" s="32"/>
      <c r="GA56" s="32"/>
      <c r="GB56" s="32"/>
      <c r="GC56" s="32"/>
      <c r="GD56" s="32"/>
      <c r="GE56" s="32"/>
      <c r="GF56" s="32"/>
      <c r="GG56" s="32"/>
      <c r="GH56" s="32"/>
      <c r="GI56" s="32"/>
      <c r="GJ56" s="32"/>
    </row>
    <row r="57" spans="1:192" x14ac:dyDescent="0.25">
      <c r="A57" s="80"/>
      <c r="B57" s="80"/>
      <c r="C57" s="588"/>
      <c r="D57" s="61"/>
      <c r="E57" s="32" t="str">
        <f t="shared" ref="E57:BP57" si="440" xml:space="preserve"> E$55</f>
        <v>DS shortfall target withdrawal</v>
      </c>
      <c r="F57" s="32">
        <f t="shared" si="440"/>
        <v>0</v>
      </c>
      <c r="G57" s="32" t="str">
        <f t="shared" si="440"/>
        <v>$ 000s</v>
      </c>
      <c r="H57" s="32">
        <f t="shared" si="440"/>
        <v>0</v>
      </c>
      <c r="I57" s="32">
        <f t="shared" si="440"/>
        <v>0</v>
      </c>
      <c r="J57" s="32">
        <f t="shared" si="440"/>
        <v>0</v>
      </c>
      <c r="K57" s="32">
        <f t="shared" si="440"/>
        <v>0</v>
      </c>
      <c r="L57" s="32">
        <f t="shared" si="440"/>
        <v>0</v>
      </c>
      <c r="M57" s="32">
        <f t="shared" si="440"/>
        <v>0</v>
      </c>
      <c r="N57" s="32">
        <f t="shared" si="440"/>
        <v>0</v>
      </c>
      <c r="O57" s="32">
        <f t="shared" si="440"/>
        <v>0</v>
      </c>
      <c r="P57" s="32">
        <f t="shared" si="440"/>
        <v>0</v>
      </c>
      <c r="Q57" s="32">
        <f t="shared" si="440"/>
        <v>0</v>
      </c>
      <c r="R57" s="32">
        <f t="shared" si="440"/>
        <v>0</v>
      </c>
      <c r="S57" s="32">
        <f t="shared" si="440"/>
        <v>0</v>
      </c>
      <c r="T57" s="32">
        <f t="shared" si="440"/>
        <v>0</v>
      </c>
      <c r="U57" s="32">
        <f t="shared" si="440"/>
        <v>0</v>
      </c>
      <c r="V57" s="32">
        <f t="shared" si="440"/>
        <v>0</v>
      </c>
      <c r="W57" s="32">
        <f t="shared" si="440"/>
        <v>0</v>
      </c>
      <c r="X57" s="32">
        <f t="shared" si="440"/>
        <v>0</v>
      </c>
      <c r="Y57" s="32">
        <f t="shared" si="440"/>
        <v>0</v>
      </c>
      <c r="Z57" s="32">
        <f t="shared" si="440"/>
        <v>0</v>
      </c>
      <c r="AA57" s="32">
        <f t="shared" si="440"/>
        <v>0</v>
      </c>
      <c r="AB57" s="32">
        <f t="shared" si="440"/>
        <v>0</v>
      </c>
      <c r="AC57" s="32">
        <f t="shared" si="440"/>
        <v>0</v>
      </c>
      <c r="AD57" s="32">
        <f t="shared" si="440"/>
        <v>0</v>
      </c>
      <c r="AE57" s="32">
        <f t="shared" si="440"/>
        <v>0</v>
      </c>
      <c r="AF57" s="32">
        <f t="shared" si="440"/>
        <v>0</v>
      </c>
      <c r="AG57" s="32">
        <f t="shared" si="440"/>
        <v>0</v>
      </c>
      <c r="AH57" s="32">
        <f t="shared" si="440"/>
        <v>0</v>
      </c>
      <c r="AI57" s="32">
        <f t="shared" si="440"/>
        <v>0</v>
      </c>
      <c r="AJ57" s="32">
        <f t="shared" si="440"/>
        <v>0</v>
      </c>
      <c r="AK57" s="32">
        <f t="shared" si="440"/>
        <v>0</v>
      </c>
      <c r="AL57" s="32">
        <f t="shared" si="440"/>
        <v>0</v>
      </c>
      <c r="AM57" s="32">
        <f t="shared" si="440"/>
        <v>0</v>
      </c>
      <c r="AN57" s="32">
        <f t="shared" si="440"/>
        <v>0</v>
      </c>
      <c r="AO57" s="32">
        <f t="shared" si="440"/>
        <v>0</v>
      </c>
      <c r="AP57" s="32">
        <f t="shared" si="440"/>
        <v>0</v>
      </c>
      <c r="AQ57" s="32">
        <f t="shared" si="440"/>
        <v>0</v>
      </c>
      <c r="AR57" s="32">
        <f t="shared" si="440"/>
        <v>0</v>
      </c>
      <c r="AS57" s="32">
        <f t="shared" si="440"/>
        <v>0</v>
      </c>
      <c r="AT57" s="32">
        <f t="shared" si="440"/>
        <v>0</v>
      </c>
      <c r="AU57" s="32">
        <f t="shared" si="440"/>
        <v>0</v>
      </c>
      <c r="AV57" s="32">
        <f t="shared" si="440"/>
        <v>0</v>
      </c>
      <c r="AW57" s="32">
        <f t="shared" si="440"/>
        <v>0</v>
      </c>
      <c r="AX57" s="32">
        <f t="shared" si="440"/>
        <v>0</v>
      </c>
      <c r="AY57" s="32">
        <f t="shared" si="440"/>
        <v>0</v>
      </c>
      <c r="AZ57" s="32">
        <f t="shared" si="440"/>
        <v>0</v>
      </c>
      <c r="BA57" s="32">
        <f t="shared" si="440"/>
        <v>0</v>
      </c>
      <c r="BB57" s="32">
        <f t="shared" si="440"/>
        <v>0</v>
      </c>
      <c r="BC57" s="32">
        <f t="shared" si="440"/>
        <v>0</v>
      </c>
      <c r="BD57" s="32">
        <f t="shared" si="440"/>
        <v>0</v>
      </c>
      <c r="BE57" s="32">
        <f t="shared" si="440"/>
        <v>0</v>
      </c>
      <c r="BF57" s="32">
        <f t="shared" si="440"/>
        <v>0</v>
      </c>
      <c r="BG57" s="32">
        <f t="shared" si="440"/>
        <v>0</v>
      </c>
      <c r="BH57" s="32">
        <f t="shared" si="440"/>
        <v>0</v>
      </c>
      <c r="BI57" s="32">
        <f t="shared" si="440"/>
        <v>0</v>
      </c>
      <c r="BJ57" s="32">
        <f t="shared" si="440"/>
        <v>0</v>
      </c>
      <c r="BK57" s="32">
        <f t="shared" si="440"/>
        <v>0</v>
      </c>
      <c r="BL57" s="32">
        <f t="shared" si="440"/>
        <v>0</v>
      </c>
      <c r="BM57" s="32">
        <f t="shared" si="440"/>
        <v>0</v>
      </c>
      <c r="BN57" s="32">
        <f t="shared" si="440"/>
        <v>0</v>
      </c>
      <c r="BO57" s="32">
        <f t="shared" si="440"/>
        <v>0</v>
      </c>
      <c r="BP57" s="32">
        <f t="shared" si="440"/>
        <v>0</v>
      </c>
      <c r="BQ57" s="32">
        <f t="shared" ref="BQ57:EB57" si="441" xml:space="preserve"> BQ$55</f>
        <v>0</v>
      </c>
      <c r="BR57" s="32">
        <f t="shared" si="441"/>
        <v>0</v>
      </c>
      <c r="BS57" s="32">
        <f t="shared" si="441"/>
        <v>0</v>
      </c>
      <c r="BT57" s="32">
        <f t="shared" si="441"/>
        <v>0</v>
      </c>
      <c r="BU57" s="32">
        <f t="shared" si="441"/>
        <v>0</v>
      </c>
      <c r="BV57" s="32">
        <f t="shared" si="441"/>
        <v>0</v>
      </c>
      <c r="BW57" s="32">
        <f t="shared" si="441"/>
        <v>0</v>
      </c>
      <c r="BX57" s="32">
        <f t="shared" si="441"/>
        <v>0</v>
      </c>
      <c r="BY57" s="32">
        <f t="shared" si="441"/>
        <v>0</v>
      </c>
      <c r="BZ57" s="32">
        <f t="shared" si="441"/>
        <v>0</v>
      </c>
      <c r="CA57" s="32">
        <f t="shared" si="441"/>
        <v>0</v>
      </c>
      <c r="CB57" s="32">
        <f t="shared" si="441"/>
        <v>0</v>
      </c>
      <c r="CC57" s="32">
        <f t="shared" si="441"/>
        <v>0</v>
      </c>
      <c r="CD57" s="32">
        <f t="shared" si="441"/>
        <v>0</v>
      </c>
      <c r="CE57" s="32">
        <f t="shared" si="441"/>
        <v>0</v>
      </c>
      <c r="CF57" s="32">
        <f t="shared" si="441"/>
        <v>0</v>
      </c>
      <c r="CG57" s="32">
        <f t="shared" si="441"/>
        <v>0</v>
      </c>
      <c r="CH57" s="32">
        <f t="shared" si="441"/>
        <v>0</v>
      </c>
      <c r="CI57" s="32">
        <f t="shared" si="441"/>
        <v>0</v>
      </c>
      <c r="CJ57" s="32">
        <f t="shared" si="441"/>
        <v>0</v>
      </c>
      <c r="CK57" s="32">
        <f t="shared" si="441"/>
        <v>0</v>
      </c>
      <c r="CL57" s="32">
        <f t="shared" si="441"/>
        <v>0</v>
      </c>
      <c r="CM57" s="32">
        <f t="shared" si="441"/>
        <v>0</v>
      </c>
      <c r="CN57" s="32">
        <f t="shared" si="441"/>
        <v>0</v>
      </c>
      <c r="CO57" s="32">
        <f t="shared" si="441"/>
        <v>0</v>
      </c>
      <c r="CP57" s="32">
        <f t="shared" si="441"/>
        <v>0</v>
      </c>
      <c r="CQ57" s="32">
        <f t="shared" si="441"/>
        <v>0</v>
      </c>
      <c r="CR57" s="32">
        <f t="shared" si="441"/>
        <v>0</v>
      </c>
      <c r="CS57" s="32">
        <f t="shared" si="441"/>
        <v>0</v>
      </c>
      <c r="CT57" s="32">
        <f t="shared" si="441"/>
        <v>0</v>
      </c>
      <c r="CU57" s="32">
        <f t="shared" si="441"/>
        <v>0</v>
      </c>
      <c r="CV57" s="32">
        <f t="shared" si="441"/>
        <v>0</v>
      </c>
      <c r="CW57" s="32">
        <f t="shared" si="441"/>
        <v>0</v>
      </c>
      <c r="CX57" s="32">
        <f t="shared" si="441"/>
        <v>0</v>
      </c>
      <c r="CY57" s="32">
        <f t="shared" si="441"/>
        <v>0</v>
      </c>
      <c r="CZ57" s="32">
        <f t="shared" si="441"/>
        <v>0</v>
      </c>
      <c r="DA57" s="32">
        <f t="shared" si="441"/>
        <v>0</v>
      </c>
      <c r="DB57" s="32">
        <f t="shared" si="441"/>
        <v>0</v>
      </c>
      <c r="DC57" s="32">
        <f t="shared" si="441"/>
        <v>0</v>
      </c>
      <c r="DD57" s="32">
        <f t="shared" si="441"/>
        <v>0</v>
      </c>
      <c r="DE57" s="32">
        <f t="shared" si="441"/>
        <v>0</v>
      </c>
      <c r="DF57" s="32">
        <f t="shared" si="441"/>
        <v>0</v>
      </c>
      <c r="DG57" s="32">
        <f t="shared" si="441"/>
        <v>0</v>
      </c>
      <c r="DH57" s="32">
        <f t="shared" si="441"/>
        <v>0</v>
      </c>
      <c r="DI57" s="32">
        <f t="shared" si="441"/>
        <v>0</v>
      </c>
      <c r="DJ57" s="32">
        <f t="shared" si="441"/>
        <v>0</v>
      </c>
      <c r="DK57" s="32">
        <f t="shared" si="441"/>
        <v>0</v>
      </c>
      <c r="DL57" s="32">
        <f t="shared" si="441"/>
        <v>0</v>
      </c>
      <c r="DM57" s="32">
        <f t="shared" si="441"/>
        <v>0</v>
      </c>
      <c r="DN57" s="32">
        <f t="shared" si="441"/>
        <v>0</v>
      </c>
      <c r="DO57" s="32">
        <f t="shared" si="441"/>
        <v>0</v>
      </c>
      <c r="DP57" s="32">
        <f t="shared" si="441"/>
        <v>0</v>
      </c>
      <c r="DQ57" s="32">
        <f t="shared" si="441"/>
        <v>0</v>
      </c>
      <c r="DR57" s="32">
        <f t="shared" si="441"/>
        <v>0</v>
      </c>
      <c r="DS57" s="32">
        <f t="shared" si="441"/>
        <v>0</v>
      </c>
      <c r="DT57" s="32">
        <f t="shared" si="441"/>
        <v>0</v>
      </c>
      <c r="DU57" s="32">
        <f t="shared" si="441"/>
        <v>0</v>
      </c>
      <c r="DV57" s="32">
        <f t="shared" si="441"/>
        <v>0</v>
      </c>
      <c r="DW57" s="32">
        <f t="shared" si="441"/>
        <v>0</v>
      </c>
      <c r="DX57" s="32">
        <f t="shared" si="441"/>
        <v>0</v>
      </c>
      <c r="DY57" s="32">
        <f t="shared" si="441"/>
        <v>0</v>
      </c>
      <c r="DZ57" s="32">
        <f t="shared" si="441"/>
        <v>0</v>
      </c>
      <c r="EA57" s="32">
        <f t="shared" si="441"/>
        <v>0</v>
      </c>
      <c r="EB57" s="32">
        <f t="shared" si="441"/>
        <v>0</v>
      </c>
      <c r="EC57" s="32">
        <f t="shared" ref="EC57:GJ57" si="442" xml:space="preserve"> EC$55</f>
        <v>0</v>
      </c>
      <c r="ED57" s="32">
        <f t="shared" si="442"/>
        <v>0</v>
      </c>
      <c r="EE57" s="32">
        <f t="shared" si="442"/>
        <v>0</v>
      </c>
      <c r="EF57" s="32">
        <f t="shared" si="442"/>
        <v>0</v>
      </c>
      <c r="EG57" s="32">
        <f t="shared" si="442"/>
        <v>0</v>
      </c>
      <c r="EH57" s="32">
        <f t="shared" si="442"/>
        <v>0</v>
      </c>
      <c r="EI57" s="32">
        <f t="shared" si="442"/>
        <v>0</v>
      </c>
      <c r="EJ57" s="32">
        <f t="shared" si="442"/>
        <v>0</v>
      </c>
      <c r="EK57" s="32">
        <f t="shared" si="442"/>
        <v>0</v>
      </c>
      <c r="EL57" s="32">
        <f t="shared" si="442"/>
        <v>0</v>
      </c>
      <c r="EM57" s="32">
        <f t="shared" si="442"/>
        <v>0</v>
      </c>
      <c r="EN57" s="32">
        <f t="shared" si="442"/>
        <v>0</v>
      </c>
      <c r="EO57" s="32">
        <f t="shared" si="442"/>
        <v>0</v>
      </c>
      <c r="EP57" s="32">
        <f t="shared" si="442"/>
        <v>0</v>
      </c>
      <c r="EQ57" s="32">
        <f t="shared" si="442"/>
        <v>0</v>
      </c>
      <c r="ER57" s="32">
        <f t="shared" si="442"/>
        <v>0</v>
      </c>
      <c r="ES57" s="32">
        <f t="shared" si="442"/>
        <v>0</v>
      </c>
      <c r="ET57" s="32">
        <f t="shared" si="442"/>
        <v>0</v>
      </c>
      <c r="EU57" s="32">
        <f t="shared" si="442"/>
        <v>0</v>
      </c>
      <c r="EV57" s="32">
        <f t="shared" si="442"/>
        <v>0</v>
      </c>
      <c r="EW57" s="32">
        <f t="shared" si="442"/>
        <v>0</v>
      </c>
      <c r="EX57" s="32">
        <f t="shared" si="442"/>
        <v>0</v>
      </c>
      <c r="EY57" s="32">
        <f t="shared" si="442"/>
        <v>0</v>
      </c>
      <c r="EZ57" s="32">
        <f t="shared" si="442"/>
        <v>0</v>
      </c>
      <c r="FA57" s="32">
        <f t="shared" si="442"/>
        <v>0</v>
      </c>
      <c r="FB57" s="32">
        <f t="shared" si="442"/>
        <v>0</v>
      </c>
      <c r="FC57" s="32">
        <f t="shared" si="442"/>
        <v>0</v>
      </c>
      <c r="FD57" s="32">
        <f t="shared" si="442"/>
        <v>0</v>
      </c>
      <c r="FE57" s="32">
        <f t="shared" si="442"/>
        <v>0</v>
      </c>
      <c r="FF57" s="32">
        <f t="shared" si="442"/>
        <v>0</v>
      </c>
      <c r="FG57" s="32">
        <f t="shared" si="442"/>
        <v>0</v>
      </c>
      <c r="FH57" s="32">
        <f t="shared" si="442"/>
        <v>0</v>
      </c>
      <c r="FI57" s="32">
        <f t="shared" si="442"/>
        <v>0</v>
      </c>
      <c r="FJ57" s="32">
        <f t="shared" si="442"/>
        <v>0</v>
      </c>
      <c r="FK57" s="32">
        <f t="shared" si="442"/>
        <v>0</v>
      </c>
      <c r="FL57" s="32">
        <f t="shared" si="442"/>
        <v>0</v>
      </c>
      <c r="FM57" s="32">
        <f t="shared" si="442"/>
        <v>0</v>
      </c>
      <c r="FN57" s="32">
        <f t="shared" si="442"/>
        <v>0</v>
      </c>
      <c r="FO57" s="32">
        <f t="shared" si="442"/>
        <v>0</v>
      </c>
      <c r="FP57" s="32">
        <f t="shared" si="442"/>
        <v>0</v>
      </c>
      <c r="FQ57" s="32">
        <f t="shared" si="442"/>
        <v>0</v>
      </c>
      <c r="FR57" s="32">
        <f t="shared" si="442"/>
        <v>0</v>
      </c>
      <c r="FS57" s="32">
        <f t="shared" si="442"/>
        <v>0</v>
      </c>
      <c r="FT57" s="32">
        <f t="shared" si="442"/>
        <v>0</v>
      </c>
      <c r="FU57" s="32">
        <f t="shared" si="442"/>
        <v>0</v>
      </c>
      <c r="FV57" s="32">
        <f t="shared" si="442"/>
        <v>0</v>
      </c>
      <c r="FW57" s="32">
        <f t="shared" si="442"/>
        <v>0</v>
      </c>
      <c r="FX57" s="32">
        <f t="shared" si="442"/>
        <v>0</v>
      </c>
      <c r="FY57" s="32">
        <f t="shared" si="442"/>
        <v>0</v>
      </c>
      <c r="FZ57" s="32">
        <f t="shared" si="442"/>
        <v>0</v>
      </c>
      <c r="GA57" s="32">
        <f t="shared" si="442"/>
        <v>0</v>
      </c>
      <c r="GB57" s="32">
        <f t="shared" si="442"/>
        <v>0</v>
      </c>
      <c r="GC57" s="32">
        <f t="shared" si="442"/>
        <v>0</v>
      </c>
      <c r="GD57" s="32">
        <f t="shared" si="442"/>
        <v>0</v>
      </c>
      <c r="GE57" s="32">
        <f t="shared" si="442"/>
        <v>0</v>
      </c>
      <c r="GF57" s="32">
        <f t="shared" si="442"/>
        <v>0</v>
      </c>
      <c r="GG57" s="32">
        <f t="shared" si="442"/>
        <v>0</v>
      </c>
      <c r="GH57" s="32">
        <f t="shared" si="442"/>
        <v>0</v>
      </c>
      <c r="GI57" s="32">
        <f t="shared" si="442"/>
        <v>0</v>
      </c>
      <c r="GJ57" s="32">
        <f t="shared" si="442"/>
        <v>0</v>
      </c>
    </row>
    <row r="58" spans="1:192" x14ac:dyDescent="0.25">
      <c r="A58" s="80"/>
      <c r="B58" s="80"/>
      <c r="C58" s="588"/>
      <c r="D58" s="61"/>
      <c r="E58" s="32" t="str">
        <f xml:space="preserve"> E$78</f>
        <v>DSRA balance BEG</v>
      </c>
      <c r="F58" s="32">
        <f t="shared" ref="F58:BQ58" si="443" xml:space="preserve"> F$78</f>
        <v>0</v>
      </c>
      <c r="G58" s="32" t="str">
        <f t="shared" si="443"/>
        <v>$ 000s</v>
      </c>
      <c r="H58" s="32">
        <f t="shared" si="443"/>
        <v>0</v>
      </c>
      <c r="I58" s="32">
        <f t="shared" si="443"/>
        <v>0</v>
      </c>
      <c r="J58" s="32">
        <f t="shared" si="443"/>
        <v>0</v>
      </c>
      <c r="K58" s="32">
        <f t="shared" si="443"/>
        <v>0</v>
      </c>
      <c r="L58" s="32">
        <f t="shared" si="443"/>
        <v>0</v>
      </c>
      <c r="M58" s="32">
        <f t="shared" si="443"/>
        <v>0</v>
      </c>
      <c r="N58" s="32">
        <f t="shared" si="443"/>
        <v>0</v>
      </c>
      <c r="O58" s="32">
        <f t="shared" si="443"/>
        <v>0</v>
      </c>
      <c r="P58" s="32">
        <f t="shared" si="443"/>
        <v>0</v>
      </c>
      <c r="Q58" s="32">
        <f t="shared" si="443"/>
        <v>11772.218053613331</v>
      </c>
      <c r="R58" s="32">
        <f t="shared" si="443"/>
        <v>11772.218053613331</v>
      </c>
      <c r="S58" s="32">
        <f t="shared" si="443"/>
        <v>11726.171088281375</v>
      </c>
      <c r="T58" s="32">
        <f t="shared" si="443"/>
        <v>11675.389110928336</v>
      </c>
      <c r="U58" s="32">
        <f t="shared" si="443"/>
        <v>11624.493927579222</v>
      </c>
      <c r="V58" s="32">
        <f t="shared" si="443"/>
        <v>11573.03328335414</v>
      </c>
      <c r="W58" s="32">
        <f t="shared" si="443"/>
        <v>11529.289728153341</v>
      </c>
      <c r="X58" s="32">
        <f t="shared" si="443"/>
        <v>11469.300725675148</v>
      </c>
      <c r="Y58" s="32">
        <f t="shared" si="443"/>
        <v>11409.110193130669</v>
      </c>
      <c r="Z58" s="32">
        <f t="shared" si="443"/>
        <v>11363.98050851219</v>
      </c>
      <c r="AA58" s="32">
        <f t="shared" si="443"/>
        <v>11310.963635736676</v>
      </c>
      <c r="AB58" s="32">
        <f t="shared" si="443"/>
        <v>11257.378292676698</v>
      </c>
      <c r="AC58" s="32">
        <f t="shared" si="443"/>
        <v>11203.658536224491</v>
      </c>
      <c r="AD58" s="32">
        <f t="shared" si="443"/>
        <v>11149.335776622114</v>
      </c>
      <c r="AE58" s="32">
        <f t="shared" si="443"/>
        <v>11102.414570011635</v>
      </c>
      <c r="AF58" s="32">
        <f t="shared" si="443"/>
        <v>11039.797460310123</v>
      </c>
      <c r="AG58" s="32">
        <f t="shared" si="443"/>
        <v>10976.950374548902</v>
      </c>
      <c r="AH58" s="32">
        <f t="shared" si="443"/>
        <v>10928.535025592799</v>
      </c>
      <c r="AI58" s="32">
        <f t="shared" si="443"/>
        <v>10872.510349637672</v>
      </c>
      <c r="AJ58" s="32">
        <f t="shared" si="443"/>
        <v>10815.879358474273</v>
      </c>
      <c r="AK58" s="32">
        <f t="shared" si="443"/>
        <v>10759.091091584156</v>
      </c>
      <c r="AL58" s="32">
        <f t="shared" si="443"/>
        <v>10701.659109912049</v>
      </c>
      <c r="AM58" s="32">
        <f t="shared" si="443"/>
        <v>10651.294695423305</v>
      </c>
      <c r="AN58" s="32">
        <f t="shared" si="443"/>
        <v>10585.814212537724</v>
      </c>
      <c r="AO58" s="32">
        <f t="shared" si="443"/>
        <v>10520.073055165585</v>
      </c>
      <c r="AP58" s="32">
        <f t="shared" si="443"/>
        <v>10468.097524932225</v>
      </c>
      <c r="AQ58" s="32">
        <f t="shared" si="443"/>
        <v>10408.806059004179</v>
      </c>
      <c r="AR58" s="32">
        <f t="shared" si="443"/>
        <v>10348.867239053649</v>
      </c>
      <c r="AS58" s="32">
        <f t="shared" si="443"/>
        <v>10288.746488834182</v>
      </c>
      <c r="AT58" s="32">
        <f t="shared" si="443"/>
        <v>10227.937881976981</v>
      </c>
      <c r="AU58" s="32">
        <f t="shared" si="443"/>
        <v>10173.842824449421</v>
      </c>
      <c r="AV58" s="32">
        <f t="shared" si="443"/>
        <v>10105.2444421537</v>
      </c>
      <c r="AW58" s="32">
        <f t="shared" si="443"/>
        <v>10036.35224795684</v>
      </c>
      <c r="AX58" s="32">
        <f t="shared" si="443"/>
        <v>4981.4522714364975</v>
      </c>
      <c r="AY58" s="32">
        <f t="shared" si="443"/>
        <v>9.0949470177292824E-13</v>
      </c>
      <c r="AZ58" s="32">
        <f t="shared" si="443"/>
        <v>0</v>
      </c>
      <c r="BA58" s="32">
        <f t="shared" si="443"/>
        <v>0</v>
      </c>
      <c r="BB58" s="32">
        <f t="shared" si="443"/>
        <v>0</v>
      </c>
      <c r="BC58" s="32">
        <f t="shared" si="443"/>
        <v>0</v>
      </c>
      <c r="BD58" s="32">
        <f t="shared" si="443"/>
        <v>0</v>
      </c>
      <c r="BE58" s="32">
        <f t="shared" si="443"/>
        <v>0</v>
      </c>
      <c r="BF58" s="32">
        <f t="shared" si="443"/>
        <v>0</v>
      </c>
      <c r="BG58" s="32">
        <f t="shared" si="443"/>
        <v>0</v>
      </c>
      <c r="BH58" s="32">
        <f t="shared" si="443"/>
        <v>0</v>
      </c>
      <c r="BI58" s="32">
        <f t="shared" si="443"/>
        <v>0</v>
      </c>
      <c r="BJ58" s="32">
        <f t="shared" si="443"/>
        <v>0</v>
      </c>
      <c r="BK58" s="32">
        <f t="shared" si="443"/>
        <v>0</v>
      </c>
      <c r="BL58" s="32">
        <f t="shared" si="443"/>
        <v>0</v>
      </c>
      <c r="BM58" s="32">
        <f t="shared" si="443"/>
        <v>0</v>
      </c>
      <c r="BN58" s="32">
        <f t="shared" si="443"/>
        <v>0</v>
      </c>
      <c r="BO58" s="32">
        <f t="shared" si="443"/>
        <v>0</v>
      </c>
      <c r="BP58" s="32">
        <f t="shared" si="443"/>
        <v>0</v>
      </c>
      <c r="BQ58" s="32">
        <f t="shared" si="443"/>
        <v>0</v>
      </c>
      <c r="BR58" s="32">
        <f t="shared" ref="BR58:EC58" si="444" xml:space="preserve"> BR$78</f>
        <v>0</v>
      </c>
      <c r="BS58" s="32">
        <f t="shared" si="444"/>
        <v>0</v>
      </c>
      <c r="BT58" s="32">
        <f t="shared" si="444"/>
        <v>0</v>
      </c>
      <c r="BU58" s="32">
        <f t="shared" si="444"/>
        <v>0</v>
      </c>
      <c r="BV58" s="32">
        <f t="shared" si="444"/>
        <v>0</v>
      </c>
      <c r="BW58" s="32">
        <f t="shared" si="444"/>
        <v>0</v>
      </c>
      <c r="BX58" s="32">
        <f t="shared" si="444"/>
        <v>0</v>
      </c>
      <c r="BY58" s="32">
        <f t="shared" si="444"/>
        <v>0</v>
      </c>
      <c r="BZ58" s="32">
        <f t="shared" si="444"/>
        <v>0</v>
      </c>
      <c r="CA58" s="32">
        <f t="shared" si="444"/>
        <v>0</v>
      </c>
      <c r="CB58" s="32">
        <f t="shared" si="444"/>
        <v>0</v>
      </c>
      <c r="CC58" s="32">
        <f t="shared" si="444"/>
        <v>0</v>
      </c>
      <c r="CD58" s="32">
        <f t="shared" si="444"/>
        <v>0</v>
      </c>
      <c r="CE58" s="32">
        <f t="shared" si="444"/>
        <v>0</v>
      </c>
      <c r="CF58" s="32">
        <f t="shared" si="444"/>
        <v>0</v>
      </c>
      <c r="CG58" s="32">
        <f t="shared" si="444"/>
        <v>0</v>
      </c>
      <c r="CH58" s="32">
        <f t="shared" si="444"/>
        <v>0</v>
      </c>
      <c r="CI58" s="32">
        <f t="shared" si="444"/>
        <v>0</v>
      </c>
      <c r="CJ58" s="32">
        <f t="shared" si="444"/>
        <v>0</v>
      </c>
      <c r="CK58" s="32">
        <f t="shared" si="444"/>
        <v>0</v>
      </c>
      <c r="CL58" s="32">
        <f t="shared" si="444"/>
        <v>0</v>
      </c>
      <c r="CM58" s="32">
        <f t="shared" si="444"/>
        <v>0</v>
      </c>
      <c r="CN58" s="32">
        <f t="shared" si="444"/>
        <v>0</v>
      </c>
      <c r="CO58" s="32">
        <f t="shared" si="444"/>
        <v>0</v>
      </c>
      <c r="CP58" s="32">
        <f t="shared" si="444"/>
        <v>0</v>
      </c>
      <c r="CQ58" s="32">
        <f t="shared" si="444"/>
        <v>0</v>
      </c>
      <c r="CR58" s="32">
        <f t="shared" si="444"/>
        <v>0</v>
      </c>
      <c r="CS58" s="32">
        <f t="shared" si="444"/>
        <v>0</v>
      </c>
      <c r="CT58" s="32">
        <f t="shared" si="444"/>
        <v>0</v>
      </c>
      <c r="CU58" s="32">
        <f t="shared" si="444"/>
        <v>0</v>
      </c>
      <c r="CV58" s="32">
        <f t="shared" si="444"/>
        <v>0</v>
      </c>
      <c r="CW58" s="32">
        <f t="shared" si="444"/>
        <v>0</v>
      </c>
      <c r="CX58" s="32">
        <f t="shared" si="444"/>
        <v>0</v>
      </c>
      <c r="CY58" s="32">
        <f t="shared" si="444"/>
        <v>0</v>
      </c>
      <c r="CZ58" s="32">
        <f t="shared" si="444"/>
        <v>0</v>
      </c>
      <c r="DA58" s="32">
        <f t="shared" si="444"/>
        <v>0</v>
      </c>
      <c r="DB58" s="32">
        <f t="shared" si="444"/>
        <v>0</v>
      </c>
      <c r="DC58" s="32">
        <f t="shared" si="444"/>
        <v>0</v>
      </c>
      <c r="DD58" s="32">
        <f t="shared" si="444"/>
        <v>0</v>
      </c>
      <c r="DE58" s="32">
        <f t="shared" si="444"/>
        <v>0</v>
      </c>
      <c r="DF58" s="32">
        <f t="shared" si="444"/>
        <v>0</v>
      </c>
      <c r="DG58" s="32">
        <f t="shared" si="444"/>
        <v>0</v>
      </c>
      <c r="DH58" s="32">
        <f t="shared" si="444"/>
        <v>0</v>
      </c>
      <c r="DI58" s="32">
        <f t="shared" si="444"/>
        <v>0</v>
      </c>
      <c r="DJ58" s="32">
        <f t="shared" si="444"/>
        <v>0</v>
      </c>
      <c r="DK58" s="32">
        <f t="shared" si="444"/>
        <v>0</v>
      </c>
      <c r="DL58" s="32">
        <f t="shared" si="444"/>
        <v>0</v>
      </c>
      <c r="DM58" s="32">
        <f t="shared" si="444"/>
        <v>0</v>
      </c>
      <c r="DN58" s="32">
        <f t="shared" si="444"/>
        <v>0</v>
      </c>
      <c r="DO58" s="32">
        <f t="shared" si="444"/>
        <v>0</v>
      </c>
      <c r="DP58" s="32">
        <f t="shared" si="444"/>
        <v>0</v>
      </c>
      <c r="DQ58" s="32">
        <f t="shared" si="444"/>
        <v>0</v>
      </c>
      <c r="DR58" s="32">
        <f t="shared" si="444"/>
        <v>0</v>
      </c>
      <c r="DS58" s="32">
        <f t="shared" si="444"/>
        <v>0</v>
      </c>
      <c r="DT58" s="32">
        <f t="shared" si="444"/>
        <v>0</v>
      </c>
      <c r="DU58" s="32">
        <f t="shared" si="444"/>
        <v>0</v>
      </c>
      <c r="DV58" s="32">
        <f t="shared" si="444"/>
        <v>0</v>
      </c>
      <c r="DW58" s="32">
        <f t="shared" si="444"/>
        <v>0</v>
      </c>
      <c r="DX58" s="32">
        <f t="shared" si="444"/>
        <v>0</v>
      </c>
      <c r="DY58" s="32">
        <f t="shared" si="444"/>
        <v>0</v>
      </c>
      <c r="DZ58" s="32">
        <f t="shared" si="444"/>
        <v>0</v>
      </c>
      <c r="EA58" s="32">
        <f t="shared" si="444"/>
        <v>0</v>
      </c>
      <c r="EB58" s="32">
        <f t="shared" si="444"/>
        <v>0</v>
      </c>
      <c r="EC58" s="32">
        <f t="shared" si="444"/>
        <v>0</v>
      </c>
      <c r="ED58" s="32">
        <f t="shared" ref="ED58:GJ58" si="445" xml:space="preserve"> ED$78</f>
        <v>0</v>
      </c>
      <c r="EE58" s="32">
        <f t="shared" si="445"/>
        <v>0</v>
      </c>
      <c r="EF58" s="32">
        <f t="shared" si="445"/>
        <v>0</v>
      </c>
      <c r="EG58" s="32">
        <f t="shared" si="445"/>
        <v>0</v>
      </c>
      <c r="EH58" s="32">
        <f t="shared" si="445"/>
        <v>0</v>
      </c>
      <c r="EI58" s="32">
        <f t="shared" si="445"/>
        <v>0</v>
      </c>
      <c r="EJ58" s="32">
        <f t="shared" si="445"/>
        <v>0</v>
      </c>
      <c r="EK58" s="32">
        <f t="shared" si="445"/>
        <v>0</v>
      </c>
      <c r="EL58" s="32">
        <f t="shared" si="445"/>
        <v>0</v>
      </c>
      <c r="EM58" s="32">
        <f t="shared" si="445"/>
        <v>0</v>
      </c>
      <c r="EN58" s="32">
        <f t="shared" si="445"/>
        <v>0</v>
      </c>
      <c r="EO58" s="32">
        <f t="shared" si="445"/>
        <v>0</v>
      </c>
      <c r="EP58" s="32">
        <f t="shared" si="445"/>
        <v>0</v>
      </c>
      <c r="EQ58" s="32">
        <f t="shared" si="445"/>
        <v>0</v>
      </c>
      <c r="ER58" s="32">
        <f t="shared" si="445"/>
        <v>0</v>
      </c>
      <c r="ES58" s="32">
        <f t="shared" si="445"/>
        <v>0</v>
      </c>
      <c r="ET58" s="32">
        <f t="shared" si="445"/>
        <v>0</v>
      </c>
      <c r="EU58" s="32">
        <f t="shared" si="445"/>
        <v>0</v>
      </c>
      <c r="EV58" s="32">
        <f t="shared" si="445"/>
        <v>0</v>
      </c>
      <c r="EW58" s="32">
        <f t="shared" si="445"/>
        <v>0</v>
      </c>
      <c r="EX58" s="32">
        <f t="shared" si="445"/>
        <v>0</v>
      </c>
      <c r="EY58" s="32">
        <f t="shared" si="445"/>
        <v>0</v>
      </c>
      <c r="EZ58" s="32">
        <f t="shared" si="445"/>
        <v>0</v>
      </c>
      <c r="FA58" s="32">
        <f t="shared" si="445"/>
        <v>0</v>
      </c>
      <c r="FB58" s="32">
        <f t="shared" si="445"/>
        <v>0</v>
      </c>
      <c r="FC58" s="32">
        <f t="shared" si="445"/>
        <v>0</v>
      </c>
      <c r="FD58" s="32">
        <f t="shared" si="445"/>
        <v>0</v>
      </c>
      <c r="FE58" s="32">
        <f t="shared" si="445"/>
        <v>0</v>
      </c>
      <c r="FF58" s="32">
        <f t="shared" si="445"/>
        <v>0</v>
      </c>
      <c r="FG58" s="32">
        <f t="shared" si="445"/>
        <v>0</v>
      </c>
      <c r="FH58" s="32">
        <f t="shared" si="445"/>
        <v>0</v>
      </c>
      <c r="FI58" s="32">
        <f t="shared" si="445"/>
        <v>0</v>
      </c>
      <c r="FJ58" s="32">
        <f t="shared" si="445"/>
        <v>0</v>
      </c>
      <c r="FK58" s="32">
        <f t="shared" si="445"/>
        <v>0</v>
      </c>
      <c r="FL58" s="32">
        <f t="shared" si="445"/>
        <v>0</v>
      </c>
      <c r="FM58" s="32">
        <f t="shared" si="445"/>
        <v>0</v>
      </c>
      <c r="FN58" s="32">
        <f t="shared" si="445"/>
        <v>0</v>
      </c>
      <c r="FO58" s="32">
        <f t="shared" si="445"/>
        <v>0</v>
      </c>
      <c r="FP58" s="32">
        <f t="shared" si="445"/>
        <v>0</v>
      </c>
      <c r="FQ58" s="32">
        <f t="shared" si="445"/>
        <v>0</v>
      </c>
      <c r="FR58" s="32">
        <f t="shared" si="445"/>
        <v>0</v>
      </c>
      <c r="FS58" s="32">
        <f t="shared" si="445"/>
        <v>0</v>
      </c>
      <c r="FT58" s="32">
        <f t="shared" si="445"/>
        <v>0</v>
      </c>
      <c r="FU58" s="32">
        <f t="shared" si="445"/>
        <v>0</v>
      </c>
      <c r="FV58" s="32">
        <f t="shared" si="445"/>
        <v>0</v>
      </c>
      <c r="FW58" s="32">
        <f t="shared" si="445"/>
        <v>0</v>
      </c>
      <c r="FX58" s="32">
        <f t="shared" si="445"/>
        <v>0</v>
      </c>
      <c r="FY58" s="32">
        <f t="shared" si="445"/>
        <v>0</v>
      </c>
      <c r="FZ58" s="32">
        <f t="shared" si="445"/>
        <v>0</v>
      </c>
      <c r="GA58" s="32">
        <f t="shared" si="445"/>
        <v>0</v>
      </c>
      <c r="GB58" s="32">
        <f t="shared" si="445"/>
        <v>0</v>
      </c>
      <c r="GC58" s="32">
        <f t="shared" si="445"/>
        <v>0</v>
      </c>
      <c r="GD58" s="32">
        <f t="shared" si="445"/>
        <v>0</v>
      </c>
      <c r="GE58" s="32">
        <f t="shared" si="445"/>
        <v>0</v>
      </c>
      <c r="GF58" s="32">
        <f t="shared" si="445"/>
        <v>0</v>
      </c>
      <c r="GG58" s="32">
        <f t="shared" si="445"/>
        <v>0</v>
      </c>
      <c r="GH58" s="32">
        <f t="shared" si="445"/>
        <v>0</v>
      </c>
      <c r="GI58" s="32">
        <f t="shared" si="445"/>
        <v>0</v>
      </c>
      <c r="GJ58" s="32">
        <f t="shared" si="445"/>
        <v>0</v>
      </c>
    </row>
    <row r="59" spans="1:192" x14ac:dyDescent="0.25">
      <c r="A59" s="80"/>
      <c r="B59" s="80"/>
      <c r="C59" s="588"/>
      <c r="D59" s="61"/>
      <c r="E59" s="32" t="s">
        <v>468</v>
      </c>
      <c r="F59" s="32"/>
      <c r="G59" s="32" t="str">
        <f xml:space="preserve"> SMU</f>
        <v>$ 000s</v>
      </c>
      <c r="H59" s="32">
        <f xml:space="preserve"> SUM(J59:GJ59)</f>
        <v>0</v>
      </c>
      <c r="I59" s="32"/>
      <c r="J59" s="32">
        <f t="shared" ref="J59" si="446" xml:space="preserve"> MIN(J57:J58)</f>
        <v>0</v>
      </c>
      <c r="K59" s="32">
        <f t="shared" ref="K59:AK59" si="447" xml:space="preserve"> MIN(K57:K58)</f>
        <v>0</v>
      </c>
      <c r="L59" s="32">
        <f t="shared" si="447"/>
        <v>0</v>
      </c>
      <c r="M59" s="32">
        <f t="shared" si="447"/>
        <v>0</v>
      </c>
      <c r="N59" s="32">
        <f t="shared" si="447"/>
        <v>0</v>
      </c>
      <c r="O59" s="32">
        <f t="shared" si="447"/>
        <v>0</v>
      </c>
      <c r="P59" s="32">
        <f t="shared" si="447"/>
        <v>0</v>
      </c>
      <c r="Q59" s="32">
        <f t="shared" si="447"/>
        <v>0</v>
      </c>
      <c r="R59" s="32">
        <f t="shared" si="447"/>
        <v>0</v>
      </c>
      <c r="S59" s="32">
        <f t="shared" si="447"/>
        <v>0</v>
      </c>
      <c r="T59" s="32">
        <f t="shared" si="447"/>
        <v>0</v>
      </c>
      <c r="U59" s="32">
        <f t="shared" si="447"/>
        <v>0</v>
      </c>
      <c r="V59" s="32">
        <f t="shared" si="447"/>
        <v>0</v>
      </c>
      <c r="W59" s="32">
        <f t="shared" si="447"/>
        <v>0</v>
      </c>
      <c r="X59" s="32">
        <f t="shared" si="447"/>
        <v>0</v>
      </c>
      <c r="Y59" s="32">
        <f t="shared" si="447"/>
        <v>0</v>
      </c>
      <c r="Z59" s="32">
        <f t="shared" si="447"/>
        <v>0</v>
      </c>
      <c r="AA59" s="32">
        <f t="shared" si="447"/>
        <v>0</v>
      </c>
      <c r="AB59" s="32">
        <f t="shared" si="447"/>
        <v>0</v>
      </c>
      <c r="AC59" s="32">
        <f t="shared" si="447"/>
        <v>0</v>
      </c>
      <c r="AD59" s="32">
        <f t="shared" si="447"/>
        <v>0</v>
      </c>
      <c r="AE59" s="32">
        <f t="shared" si="447"/>
        <v>0</v>
      </c>
      <c r="AF59" s="32">
        <f t="shared" si="447"/>
        <v>0</v>
      </c>
      <c r="AG59" s="32">
        <f t="shared" si="447"/>
        <v>0</v>
      </c>
      <c r="AH59" s="32">
        <f t="shared" si="447"/>
        <v>0</v>
      </c>
      <c r="AI59" s="32">
        <f t="shared" si="447"/>
        <v>0</v>
      </c>
      <c r="AJ59" s="32">
        <f t="shared" si="447"/>
        <v>0</v>
      </c>
      <c r="AK59" s="32">
        <f t="shared" si="447"/>
        <v>0</v>
      </c>
      <c r="AL59" s="32">
        <f t="shared" ref="AL59:CW59" si="448" xml:space="preserve"> MIN(AL57:AL58)</f>
        <v>0</v>
      </c>
      <c r="AM59" s="32">
        <f t="shared" si="448"/>
        <v>0</v>
      </c>
      <c r="AN59" s="32">
        <f t="shared" si="448"/>
        <v>0</v>
      </c>
      <c r="AO59" s="32">
        <f t="shared" si="448"/>
        <v>0</v>
      </c>
      <c r="AP59" s="32">
        <f t="shared" si="448"/>
        <v>0</v>
      </c>
      <c r="AQ59" s="32">
        <f t="shared" si="448"/>
        <v>0</v>
      </c>
      <c r="AR59" s="32">
        <f t="shared" si="448"/>
        <v>0</v>
      </c>
      <c r="AS59" s="32">
        <f t="shared" si="448"/>
        <v>0</v>
      </c>
      <c r="AT59" s="32">
        <f t="shared" si="448"/>
        <v>0</v>
      </c>
      <c r="AU59" s="32">
        <f t="shared" si="448"/>
        <v>0</v>
      </c>
      <c r="AV59" s="32">
        <f t="shared" si="448"/>
        <v>0</v>
      </c>
      <c r="AW59" s="32">
        <f t="shared" si="448"/>
        <v>0</v>
      </c>
      <c r="AX59" s="32">
        <f t="shared" si="448"/>
        <v>0</v>
      </c>
      <c r="AY59" s="32">
        <f t="shared" si="448"/>
        <v>0</v>
      </c>
      <c r="AZ59" s="32">
        <f t="shared" si="448"/>
        <v>0</v>
      </c>
      <c r="BA59" s="32">
        <f t="shared" si="448"/>
        <v>0</v>
      </c>
      <c r="BB59" s="32">
        <f t="shared" si="448"/>
        <v>0</v>
      </c>
      <c r="BC59" s="32">
        <f t="shared" si="448"/>
        <v>0</v>
      </c>
      <c r="BD59" s="32">
        <f t="shared" si="448"/>
        <v>0</v>
      </c>
      <c r="BE59" s="32">
        <f t="shared" si="448"/>
        <v>0</v>
      </c>
      <c r="BF59" s="32">
        <f t="shared" si="448"/>
        <v>0</v>
      </c>
      <c r="BG59" s="32">
        <f t="shared" si="448"/>
        <v>0</v>
      </c>
      <c r="BH59" s="32">
        <f t="shared" si="448"/>
        <v>0</v>
      </c>
      <c r="BI59" s="32">
        <f t="shared" si="448"/>
        <v>0</v>
      </c>
      <c r="BJ59" s="32">
        <f t="shared" si="448"/>
        <v>0</v>
      </c>
      <c r="BK59" s="32">
        <f t="shared" si="448"/>
        <v>0</v>
      </c>
      <c r="BL59" s="32">
        <f t="shared" si="448"/>
        <v>0</v>
      </c>
      <c r="BM59" s="32">
        <f t="shared" si="448"/>
        <v>0</v>
      </c>
      <c r="BN59" s="32">
        <f t="shared" si="448"/>
        <v>0</v>
      </c>
      <c r="BO59" s="32">
        <f t="shared" si="448"/>
        <v>0</v>
      </c>
      <c r="BP59" s="32">
        <f t="shared" si="448"/>
        <v>0</v>
      </c>
      <c r="BQ59" s="32">
        <f t="shared" si="448"/>
        <v>0</v>
      </c>
      <c r="BR59" s="32">
        <f t="shared" si="448"/>
        <v>0</v>
      </c>
      <c r="BS59" s="32">
        <f t="shared" si="448"/>
        <v>0</v>
      </c>
      <c r="BT59" s="32">
        <f t="shared" si="448"/>
        <v>0</v>
      </c>
      <c r="BU59" s="32">
        <f t="shared" si="448"/>
        <v>0</v>
      </c>
      <c r="BV59" s="32">
        <f t="shared" si="448"/>
        <v>0</v>
      </c>
      <c r="BW59" s="32">
        <f t="shared" si="448"/>
        <v>0</v>
      </c>
      <c r="BX59" s="32">
        <f t="shared" si="448"/>
        <v>0</v>
      </c>
      <c r="BY59" s="32">
        <f t="shared" si="448"/>
        <v>0</v>
      </c>
      <c r="BZ59" s="32">
        <f t="shared" si="448"/>
        <v>0</v>
      </c>
      <c r="CA59" s="32">
        <f t="shared" si="448"/>
        <v>0</v>
      </c>
      <c r="CB59" s="32">
        <f t="shared" si="448"/>
        <v>0</v>
      </c>
      <c r="CC59" s="32">
        <f t="shared" si="448"/>
        <v>0</v>
      </c>
      <c r="CD59" s="32">
        <f t="shared" si="448"/>
        <v>0</v>
      </c>
      <c r="CE59" s="32">
        <f t="shared" si="448"/>
        <v>0</v>
      </c>
      <c r="CF59" s="32">
        <f t="shared" si="448"/>
        <v>0</v>
      </c>
      <c r="CG59" s="32">
        <f t="shared" si="448"/>
        <v>0</v>
      </c>
      <c r="CH59" s="32">
        <f t="shared" si="448"/>
        <v>0</v>
      </c>
      <c r="CI59" s="32">
        <f t="shared" si="448"/>
        <v>0</v>
      </c>
      <c r="CJ59" s="32">
        <f t="shared" si="448"/>
        <v>0</v>
      </c>
      <c r="CK59" s="32">
        <f t="shared" si="448"/>
        <v>0</v>
      </c>
      <c r="CL59" s="32">
        <f t="shared" si="448"/>
        <v>0</v>
      </c>
      <c r="CM59" s="32">
        <f t="shared" si="448"/>
        <v>0</v>
      </c>
      <c r="CN59" s="32">
        <f t="shared" si="448"/>
        <v>0</v>
      </c>
      <c r="CO59" s="32">
        <f t="shared" si="448"/>
        <v>0</v>
      </c>
      <c r="CP59" s="32">
        <f t="shared" si="448"/>
        <v>0</v>
      </c>
      <c r="CQ59" s="32">
        <f t="shared" si="448"/>
        <v>0</v>
      </c>
      <c r="CR59" s="32">
        <f t="shared" si="448"/>
        <v>0</v>
      </c>
      <c r="CS59" s="32">
        <f t="shared" si="448"/>
        <v>0</v>
      </c>
      <c r="CT59" s="32">
        <f t="shared" si="448"/>
        <v>0</v>
      </c>
      <c r="CU59" s="32">
        <f t="shared" si="448"/>
        <v>0</v>
      </c>
      <c r="CV59" s="32">
        <f t="shared" si="448"/>
        <v>0</v>
      </c>
      <c r="CW59" s="32">
        <f t="shared" si="448"/>
        <v>0</v>
      </c>
      <c r="CX59" s="32">
        <f t="shared" ref="CX59:FI59" si="449" xml:space="preserve"> MIN(CX57:CX58)</f>
        <v>0</v>
      </c>
      <c r="CY59" s="32">
        <f t="shared" si="449"/>
        <v>0</v>
      </c>
      <c r="CZ59" s="32">
        <f t="shared" si="449"/>
        <v>0</v>
      </c>
      <c r="DA59" s="32">
        <f t="shared" si="449"/>
        <v>0</v>
      </c>
      <c r="DB59" s="32">
        <f t="shared" si="449"/>
        <v>0</v>
      </c>
      <c r="DC59" s="32">
        <f t="shared" si="449"/>
        <v>0</v>
      </c>
      <c r="DD59" s="32">
        <f t="shared" si="449"/>
        <v>0</v>
      </c>
      <c r="DE59" s="32">
        <f t="shared" si="449"/>
        <v>0</v>
      </c>
      <c r="DF59" s="32">
        <f t="shared" si="449"/>
        <v>0</v>
      </c>
      <c r="DG59" s="32">
        <f t="shared" si="449"/>
        <v>0</v>
      </c>
      <c r="DH59" s="32">
        <f t="shared" si="449"/>
        <v>0</v>
      </c>
      <c r="DI59" s="32">
        <f t="shared" si="449"/>
        <v>0</v>
      </c>
      <c r="DJ59" s="32">
        <f t="shared" si="449"/>
        <v>0</v>
      </c>
      <c r="DK59" s="32">
        <f t="shared" si="449"/>
        <v>0</v>
      </c>
      <c r="DL59" s="32">
        <f t="shared" si="449"/>
        <v>0</v>
      </c>
      <c r="DM59" s="32">
        <f t="shared" si="449"/>
        <v>0</v>
      </c>
      <c r="DN59" s="32">
        <f t="shared" si="449"/>
        <v>0</v>
      </c>
      <c r="DO59" s="32">
        <f t="shared" si="449"/>
        <v>0</v>
      </c>
      <c r="DP59" s="32">
        <f t="shared" si="449"/>
        <v>0</v>
      </c>
      <c r="DQ59" s="32">
        <f t="shared" si="449"/>
        <v>0</v>
      </c>
      <c r="DR59" s="32">
        <f t="shared" si="449"/>
        <v>0</v>
      </c>
      <c r="DS59" s="32">
        <f t="shared" si="449"/>
        <v>0</v>
      </c>
      <c r="DT59" s="32">
        <f t="shared" si="449"/>
        <v>0</v>
      </c>
      <c r="DU59" s="32">
        <f t="shared" si="449"/>
        <v>0</v>
      </c>
      <c r="DV59" s="32">
        <f t="shared" si="449"/>
        <v>0</v>
      </c>
      <c r="DW59" s="32">
        <f t="shared" si="449"/>
        <v>0</v>
      </c>
      <c r="DX59" s="32">
        <f t="shared" si="449"/>
        <v>0</v>
      </c>
      <c r="DY59" s="32">
        <f t="shared" si="449"/>
        <v>0</v>
      </c>
      <c r="DZ59" s="32">
        <f t="shared" si="449"/>
        <v>0</v>
      </c>
      <c r="EA59" s="32">
        <f t="shared" si="449"/>
        <v>0</v>
      </c>
      <c r="EB59" s="32">
        <f t="shared" si="449"/>
        <v>0</v>
      </c>
      <c r="EC59" s="32">
        <f t="shared" si="449"/>
        <v>0</v>
      </c>
      <c r="ED59" s="32">
        <f t="shared" si="449"/>
        <v>0</v>
      </c>
      <c r="EE59" s="32">
        <f t="shared" si="449"/>
        <v>0</v>
      </c>
      <c r="EF59" s="32">
        <f t="shared" si="449"/>
        <v>0</v>
      </c>
      <c r="EG59" s="32">
        <f t="shared" si="449"/>
        <v>0</v>
      </c>
      <c r="EH59" s="32">
        <f t="shared" si="449"/>
        <v>0</v>
      </c>
      <c r="EI59" s="32">
        <f t="shared" si="449"/>
        <v>0</v>
      </c>
      <c r="EJ59" s="32">
        <f t="shared" si="449"/>
        <v>0</v>
      </c>
      <c r="EK59" s="32">
        <f t="shared" si="449"/>
        <v>0</v>
      </c>
      <c r="EL59" s="32">
        <f t="shared" si="449"/>
        <v>0</v>
      </c>
      <c r="EM59" s="32">
        <f t="shared" si="449"/>
        <v>0</v>
      </c>
      <c r="EN59" s="32">
        <f t="shared" si="449"/>
        <v>0</v>
      </c>
      <c r="EO59" s="32">
        <f t="shared" si="449"/>
        <v>0</v>
      </c>
      <c r="EP59" s="32">
        <f t="shared" si="449"/>
        <v>0</v>
      </c>
      <c r="EQ59" s="32">
        <f t="shared" si="449"/>
        <v>0</v>
      </c>
      <c r="ER59" s="32">
        <f t="shared" si="449"/>
        <v>0</v>
      </c>
      <c r="ES59" s="32">
        <f t="shared" si="449"/>
        <v>0</v>
      </c>
      <c r="ET59" s="32">
        <f t="shared" si="449"/>
        <v>0</v>
      </c>
      <c r="EU59" s="32">
        <f t="shared" si="449"/>
        <v>0</v>
      </c>
      <c r="EV59" s="32">
        <f t="shared" si="449"/>
        <v>0</v>
      </c>
      <c r="EW59" s="32">
        <f t="shared" si="449"/>
        <v>0</v>
      </c>
      <c r="EX59" s="32">
        <f t="shared" si="449"/>
        <v>0</v>
      </c>
      <c r="EY59" s="32">
        <f t="shared" si="449"/>
        <v>0</v>
      </c>
      <c r="EZ59" s="32">
        <f t="shared" si="449"/>
        <v>0</v>
      </c>
      <c r="FA59" s="32">
        <f t="shared" si="449"/>
        <v>0</v>
      </c>
      <c r="FB59" s="32">
        <f t="shared" si="449"/>
        <v>0</v>
      </c>
      <c r="FC59" s="32">
        <f t="shared" si="449"/>
        <v>0</v>
      </c>
      <c r="FD59" s="32">
        <f t="shared" si="449"/>
        <v>0</v>
      </c>
      <c r="FE59" s="32">
        <f t="shared" si="449"/>
        <v>0</v>
      </c>
      <c r="FF59" s="32">
        <f t="shared" si="449"/>
        <v>0</v>
      </c>
      <c r="FG59" s="32">
        <f t="shared" si="449"/>
        <v>0</v>
      </c>
      <c r="FH59" s="32">
        <f t="shared" si="449"/>
        <v>0</v>
      </c>
      <c r="FI59" s="32">
        <f t="shared" si="449"/>
        <v>0</v>
      </c>
      <c r="FJ59" s="32">
        <f t="shared" ref="FJ59:GJ59" si="450" xml:space="preserve"> MIN(FJ57:FJ58)</f>
        <v>0</v>
      </c>
      <c r="FK59" s="32">
        <f t="shared" si="450"/>
        <v>0</v>
      </c>
      <c r="FL59" s="32">
        <f t="shared" si="450"/>
        <v>0</v>
      </c>
      <c r="FM59" s="32">
        <f t="shared" si="450"/>
        <v>0</v>
      </c>
      <c r="FN59" s="32">
        <f t="shared" si="450"/>
        <v>0</v>
      </c>
      <c r="FO59" s="32">
        <f t="shared" si="450"/>
        <v>0</v>
      </c>
      <c r="FP59" s="32">
        <f t="shared" si="450"/>
        <v>0</v>
      </c>
      <c r="FQ59" s="32">
        <f t="shared" si="450"/>
        <v>0</v>
      </c>
      <c r="FR59" s="32">
        <f t="shared" si="450"/>
        <v>0</v>
      </c>
      <c r="FS59" s="32">
        <f t="shared" si="450"/>
        <v>0</v>
      </c>
      <c r="FT59" s="32">
        <f t="shared" si="450"/>
        <v>0</v>
      </c>
      <c r="FU59" s="32">
        <f t="shared" si="450"/>
        <v>0</v>
      </c>
      <c r="FV59" s="32">
        <f t="shared" si="450"/>
        <v>0</v>
      </c>
      <c r="FW59" s="32">
        <f t="shared" si="450"/>
        <v>0</v>
      </c>
      <c r="FX59" s="32">
        <f t="shared" si="450"/>
        <v>0</v>
      </c>
      <c r="FY59" s="32">
        <f t="shared" si="450"/>
        <v>0</v>
      </c>
      <c r="FZ59" s="32">
        <f t="shared" si="450"/>
        <v>0</v>
      </c>
      <c r="GA59" s="32">
        <f t="shared" si="450"/>
        <v>0</v>
      </c>
      <c r="GB59" s="32">
        <f t="shared" si="450"/>
        <v>0</v>
      </c>
      <c r="GC59" s="32">
        <f t="shared" si="450"/>
        <v>0</v>
      </c>
      <c r="GD59" s="32">
        <f t="shared" si="450"/>
        <v>0</v>
      </c>
      <c r="GE59" s="32">
        <f t="shared" si="450"/>
        <v>0</v>
      </c>
      <c r="GF59" s="32">
        <f t="shared" si="450"/>
        <v>0</v>
      </c>
      <c r="GG59" s="32">
        <f t="shared" si="450"/>
        <v>0</v>
      </c>
      <c r="GH59" s="32">
        <f t="shared" si="450"/>
        <v>0</v>
      </c>
      <c r="GI59" s="32">
        <f t="shared" si="450"/>
        <v>0</v>
      </c>
      <c r="GJ59" s="32">
        <f t="shared" si="450"/>
        <v>0</v>
      </c>
    </row>
    <row r="60" spans="1:192" x14ac:dyDescent="0.25">
      <c r="A60" s="80"/>
      <c r="B60" s="80"/>
      <c r="C60" s="588"/>
      <c r="D60" s="61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  <c r="EX60" s="32"/>
      <c r="EY60" s="32"/>
      <c r="EZ60" s="32"/>
      <c r="FA60" s="32"/>
      <c r="FB60" s="32"/>
      <c r="FC60" s="32"/>
      <c r="FD60" s="32"/>
      <c r="FE60" s="32"/>
      <c r="FF60" s="32"/>
      <c r="FG60" s="32"/>
      <c r="FH60" s="32"/>
      <c r="FI60" s="32"/>
      <c r="FJ60" s="32"/>
      <c r="FK60" s="32"/>
      <c r="FL60" s="32"/>
      <c r="FM60" s="32"/>
      <c r="FN60" s="32"/>
      <c r="FO60" s="32"/>
      <c r="FP60" s="32"/>
      <c r="FQ60" s="32"/>
      <c r="FR60" s="32"/>
      <c r="FS60" s="32"/>
      <c r="FT60" s="32"/>
      <c r="FU60" s="32"/>
      <c r="FV60" s="32"/>
      <c r="FW60" s="32"/>
      <c r="FX60" s="32"/>
      <c r="FY60" s="32"/>
      <c r="FZ60" s="32"/>
      <c r="GA60" s="32"/>
      <c r="GB60" s="32"/>
      <c r="GC60" s="32"/>
      <c r="GD60" s="32"/>
      <c r="GE60" s="32"/>
      <c r="GF60" s="32"/>
      <c r="GG60" s="32"/>
      <c r="GH60" s="32"/>
      <c r="GI60" s="32"/>
      <c r="GJ60" s="32"/>
    </row>
    <row r="61" spans="1:192" x14ac:dyDescent="0.25">
      <c r="A61" s="80"/>
      <c r="B61" s="80"/>
      <c r="C61" s="588"/>
      <c r="D61" s="61"/>
      <c r="E61" s="32" t="str">
        <f t="shared" ref="E61:BP61" si="451" xml:space="preserve"> E$51</f>
        <v>Cash available for DSRA</v>
      </c>
      <c r="F61" s="32">
        <f t="shared" si="451"/>
        <v>0</v>
      </c>
      <c r="G61" s="32" t="str">
        <f t="shared" si="451"/>
        <v>$ 000s</v>
      </c>
      <c r="H61" s="32">
        <f t="shared" si="451"/>
        <v>0</v>
      </c>
      <c r="I61" s="32">
        <f t="shared" si="451"/>
        <v>0</v>
      </c>
      <c r="J61" s="32">
        <f t="shared" si="451"/>
        <v>0</v>
      </c>
      <c r="K61" s="32">
        <f t="shared" si="451"/>
        <v>0</v>
      </c>
      <c r="L61" s="32">
        <f t="shared" si="451"/>
        <v>0</v>
      </c>
      <c r="M61" s="32">
        <f t="shared" si="451"/>
        <v>0</v>
      </c>
      <c r="N61" s="32">
        <f t="shared" si="451"/>
        <v>0</v>
      </c>
      <c r="O61" s="32">
        <f t="shared" si="451"/>
        <v>0</v>
      </c>
      <c r="P61" s="32">
        <f t="shared" si="451"/>
        <v>0</v>
      </c>
      <c r="Q61" s="32">
        <f t="shared" si="451"/>
        <v>4725.8198083410443</v>
      </c>
      <c r="R61" s="32">
        <f t="shared" si="451"/>
        <v>4696.1192278186954</v>
      </c>
      <c r="S61" s="32">
        <f t="shared" si="451"/>
        <v>4721.6513988431652</v>
      </c>
      <c r="T61" s="32">
        <f t="shared" si="451"/>
        <v>4659.2816593491716</v>
      </c>
      <c r="U61" s="32">
        <f t="shared" si="451"/>
        <v>4681.0258207819152</v>
      </c>
      <c r="V61" s="32">
        <f t="shared" si="451"/>
        <v>4618.565516458335</v>
      </c>
      <c r="W61" s="32">
        <f t="shared" si="451"/>
        <v>4639.8573092154111</v>
      </c>
      <c r="X61" s="32">
        <f t="shared" si="451"/>
        <v>4583.5706734856612</v>
      </c>
      <c r="Y61" s="32">
        <f t="shared" si="451"/>
        <v>4591.866113631746</v>
      </c>
      <c r="Z61" s="32">
        <f t="shared" si="451"/>
        <v>4535.4182538163623</v>
      </c>
      <c r="AA61" s="32">
        <f t="shared" si="451"/>
        <v>4555.7623671423808</v>
      </c>
      <c r="AB61" s="32">
        <f t="shared" si="451"/>
        <v>4493.0047593617655</v>
      </c>
      <c r="AC61" s="32">
        <f t="shared" si="451"/>
        <v>4512.8940964851699</v>
      </c>
      <c r="AD61" s="32">
        <f t="shared" si="451"/>
        <v>4450.0289579583005</v>
      </c>
      <c r="AE61" s="32">
        <f t="shared" si="451"/>
        <v>4469.435892586469</v>
      </c>
      <c r="AF61" s="32">
        <f t="shared" si="451"/>
        <v>4412.4919938484236</v>
      </c>
      <c r="AG61" s="32">
        <f t="shared" si="451"/>
        <v>4419.3422111732052</v>
      </c>
      <c r="AH61" s="32">
        <f t="shared" si="451"/>
        <v>4362.2143315550638</v>
      </c>
      <c r="AI61" s="32">
        <f t="shared" si="451"/>
        <v>4380.6099332041485</v>
      </c>
      <c r="AJ61" s="32">
        <f t="shared" si="451"/>
        <v>4317.3945945267969</v>
      </c>
      <c r="AK61" s="32">
        <f t="shared" si="451"/>
        <v>4335.3051440340259</v>
      </c>
      <c r="AL61" s="32">
        <f t="shared" si="451"/>
        <v>4271.9639847430899</v>
      </c>
      <c r="AM61" s="32">
        <f t="shared" si="451"/>
        <v>4289.3595624494246</v>
      </c>
      <c r="AN61" s="32">
        <f t="shared" si="451"/>
        <v>4231.6724543212167</v>
      </c>
      <c r="AO61" s="32">
        <f t="shared" si="451"/>
        <v>4236.9751824383784</v>
      </c>
      <c r="AP61" s="32">
        <f t="shared" si="451"/>
        <v>4179.0795346888408</v>
      </c>
      <c r="AQ61" s="32">
        <f t="shared" si="451"/>
        <v>4195.3947594379952</v>
      </c>
      <c r="AR61" s="32">
        <f t="shared" si="451"/>
        <v>4131.6463656525066</v>
      </c>
      <c r="AS61" s="32">
        <f t="shared" si="451"/>
        <v>4147.4437072082346</v>
      </c>
      <c r="AT61" s="32">
        <f t="shared" si="451"/>
        <v>4083.5497691756445</v>
      </c>
      <c r="AU61" s="32">
        <f t="shared" si="451"/>
        <v>4098.7968254456846</v>
      </c>
      <c r="AV61" s="32">
        <f t="shared" si="451"/>
        <v>4040.273724313407</v>
      </c>
      <c r="AW61" s="32">
        <f t="shared" si="451"/>
        <v>4043.9181258563967</v>
      </c>
      <c r="AX61" s="32">
        <f t="shared" si="451"/>
        <v>3985.1599751713857</v>
      </c>
      <c r="AY61" s="32">
        <f t="shared" si="451"/>
        <v>13997.386111558648</v>
      </c>
      <c r="AZ61" s="32">
        <f t="shared" si="451"/>
        <v>13772.116665120941</v>
      </c>
      <c r="BA61" s="32">
        <f t="shared" si="451"/>
        <v>13819.501079721898</v>
      </c>
      <c r="BB61" s="32">
        <f t="shared" si="451"/>
        <v>12669.457242392482</v>
      </c>
      <c r="BC61" s="32">
        <f t="shared" si="451"/>
        <v>11076.05185144998</v>
      </c>
      <c r="BD61" s="32">
        <f t="shared" si="451"/>
        <v>11851.55078705479</v>
      </c>
      <c r="BE61" s="32">
        <f t="shared" si="451"/>
        <v>0</v>
      </c>
      <c r="BF61" s="32">
        <f t="shared" si="451"/>
        <v>0</v>
      </c>
      <c r="BG61" s="32">
        <f t="shared" si="451"/>
        <v>0</v>
      </c>
      <c r="BH61" s="32">
        <f t="shared" si="451"/>
        <v>0</v>
      </c>
      <c r="BI61" s="32">
        <f t="shared" si="451"/>
        <v>0</v>
      </c>
      <c r="BJ61" s="32">
        <f t="shared" si="451"/>
        <v>0</v>
      </c>
      <c r="BK61" s="32">
        <f t="shared" si="451"/>
        <v>0</v>
      </c>
      <c r="BL61" s="32">
        <f t="shared" si="451"/>
        <v>0</v>
      </c>
      <c r="BM61" s="32">
        <f t="shared" si="451"/>
        <v>0</v>
      </c>
      <c r="BN61" s="32">
        <f t="shared" si="451"/>
        <v>0</v>
      </c>
      <c r="BO61" s="32">
        <f t="shared" si="451"/>
        <v>0</v>
      </c>
      <c r="BP61" s="32">
        <f t="shared" si="451"/>
        <v>0</v>
      </c>
      <c r="BQ61" s="32">
        <f t="shared" ref="BQ61:EB61" si="452" xml:space="preserve"> BQ$51</f>
        <v>0</v>
      </c>
      <c r="BR61" s="32">
        <f t="shared" si="452"/>
        <v>0</v>
      </c>
      <c r="BS61" s="32">
        <f t="shared" si="452"/>
        <v>0</v>
      </c>
      <c r="BT61" s="32">
        <f t="shared" si="452"/>
        <v>0</v>
      </c>
      <c r="BU61" s="32">
        <f t="shared" si="452"/>
        <v>0</v>
      </c>
      <c r="BV61" s="32">
        <f t="shared" si="452"/>
        <v>0</v>
      </c>
      <c r="BW61" s="32">
        <f t="shared" si="452"/>
        <v>0</v>
      </c>
      <c r="BX61" s="32">
        <f t="shared" si="452"/>
        <v>0</v>
      </c>
      <c r="BY61" s="32">
        <f t="shared" si="452"/>
        <v>0</v>
      </c>
      <c r="BZ61" s="32">
        <f t="shared" si="452"/>
        <v>0</v>
      </c>
      <c r="CA61" s="32">
        <f t="shared" si="452"/>
        <v>0</v>
      </c>
      <c r="CB61" s="32">
        <f t="shared" si="452"/>
        <v>0</v>
      </c>
      <c r="CC61" s="32">
        <f t="shared" si="452"/>
        <v>0</v>
      </c>
      <c r="CD61" s="32">
        <f t="shared" si="452"/>
        <v>0</v>
      </c>
      <c r="CE61" s="32">
        <f t="shared" si="452"/>
        <v>0</v>
      </c>
      <c r="CF61" s="32">
        <f t="shared" si="452"/>
        <v>0</v>
      </c>
      <c r="CG61" s="32">
        <f t="shared" si="452"/>
        <v>0</v>
      </c>
      <c r="CH61" s="32">
        <f t="shared" si="452"/>
        <v>0</v>
      </c>
      <c r="CI61" s="32">
        <f t="shared" si="452"/>
        <v>0</v>
      </c>
      <c r="CJ61" s="32">
        <f t="shared" si="452"/>
        <v>0</v>
      </c>
      <c r="CK61" s="32">
        <f t="shared" si="452"/>
        <v>0</v>
      </c>
      <c r="CL61" s="32">
        <f t="shared" si="452"/>
        <v>0</v>
      </c>
      <c r="CM61" s="32">
        <f t="shared" si="452"/>
        <v>0</v>
      </c>
      <c r="CN61" s="32">
        <f t="shared" si="452"/>
        <v>0</v>
      </c>
      <c r="CO61" s="32">
        <f t="shared" si="452"/>
        <v>0</v>
      </c>
      <c r="CP61" s="32">
        <f t="shared" si="452"/>
        <v>0</v>
      </c>
      <c r="CQ61" s="32">
        <f t="shared" si="452"/>
        <v>0</v>
      </c>
      <c r="CR61" s="32">
        <f t="shared" si="452"/>
        <v>0</v>
      </c>
      <c r="CS61" s="32">
        <f t="shared" si="452"/>
        <v>0</v>
      </c>
      <c r="CT61" s="32">
        <f t="shared" si="452"/>
        <v>0</v>
      </c>
      <c r="CU61" s="32">
        <f t="shared" si="452"/>
        <v>0</v>
      </c>
      <c r="CV61" s="32">
        <f t="shared" si="452"/>
        <v>0</v>
      </c>
      <c r="CW61" s="32">
        <f t="shared" si="452"/>
        <v>0</v>
      </c>
      <c r="CX61" s="32">
        <f t="shared" si="452"/>
        <v>0</v>
      </c>
      <c r="CY61" s="32">
        <f t="shared" si="452"/>
        <v>0</v>
      </c>
      <c r="CZ61" s="32">
        <f t="shared" si="452"/>
        <v>0</v>
      </c>
      <c r="DA61" s="32">
        <f t="shared" si="452"/>
        <v>0</v>
      </c>
      <c r="DB61" s="32">
        <f t="shared" si="452"/>
        <v>0</v>
      </c>
      <c r="DC61" s="32">
        <f t="shared" si="452"/>
        <v>0</v>
      </c>
      <c r="DD61" s="32">
        <f t="shared" si="452"/>
        <v>0</v>
      </c>
      <c r="DE61" s="32">
        <f t="shared" si="452"/>
        <v>0</v>
      </c>
      <c r="DF61" s="32">
        <f t="shared" si="452"/>
        <v>0</v>
      </c>
      <c r="DG61" s="32">
        <f t="shared" si="452"/>
        <v>0</v>
      </c>
      <c r="DH61" s="32">
        <f t="shared" si="452"/>
        <v>0</v>
      </c>
      <c r="DI61" s="32">
        <f t="shared" si="452"/>
        <v>0</v>
      </c>
      <c r="DJ61" s="32">
        <f t="shared" si="452"/>
        <v>0</v>
      </c>
      <c r="DK61" s="32">
        <f t="shared" si="452"/>
        <v>0</v>
      </c>
      <c r="DL61" s="32">
        <f t="shared" si="452"/>
        <v>0</v>
      </c>
      <c r="DM61" s="32">
        <f t="shared" si="452"/>
        <v>0</v>
      </c>
      <c r="DN61" s="32">
        <f t="shared" si="452"/>
        <v>0</v>
      </c>
      <c r="DO61" s="32">
        <f t="shared" si="452"/>
        <v>0</v>
      </c>
      <c r="DP61" s="32">
        <f t="shared" si="452"/>
        <v>0</v>
      </c>
      <c r="DQ61" s="32">
        <f t="shared" si="452"/>
        <v>0</v>
      </c>
      <c r="DR61" s="32">
        <f t="shared" si="452"/>
        <v>0</v>
      </c>
      <c r="DS61" s="32">
        <f t="shared" si="452"/>
        <v>0</v>
      </c>
      <c r="DT61" s="32">
        <f t="shared" si="452"/>
        <v>0</v>
      </c>
      <c r="DU61" s="32">
        <f t="shared" si="452"/>
        <v>0</v>
      </c>
      <c r="DV61" s="32">
        <f t="shared" si="452"/>
        <v>0</v>
      </c>
      <c r="DW61" s="32">
        <f t="shared" si="452"/>
        <v>0</v>
      </c>
      <c r="DX61" s="32">
        <f t="shared" si="452"/>
        <v>0</v>
      </c>
      <c r="DY61" s="32">
        <f t="shared" si="452"/>
        <v>0</v>
      </c>
      <c r="DZ61" s="32">
        <f t="shared" si="452"/>
        <v>0</v>
      </c>
      <c r="EA61" s="32">
        <f t="shared" si="452"/>
        <v>0</v>
      </c>
      <c r="EB61" s="32">
        <f t="shared" si="452"/>
        <v>0</v>
      </c>
      <c r="EC61" s="32">
        <f t="shared" ref="EC61:GJ61" si="453" xml:space="preserve"> EC$51</f>
        <v>0</v>
      </c>
      <c r="ED61" s="32">
        <f t="shared" si="453"/>
        <v>0</v>
      </c>
      <c r="EE61" s="32">
        <f t="shared" si="453"/>
        <v>0</v>
      </c>
      <c r="EF61" s="32">
        <f t="shared" si="453"/>
        <v>0</v>
      </c>
      <c r="EG61" s="32">
        <f t="shared" si="453"/>
        <v>0</v>
      </c>
      <c r="EH61" s="32">
        <f t="shared" si="453"/>
        <v>0</v>
      </c>
      <c r="EI61" s="32">
        <f t="shared" si="453"/>
        <v>0</v>
      </c>
      <c r="EJ61" s="32">
        <f t="shared" si="453"/>
        <v>0</v>
      </c>
      <c r="EK61" s="32">
        <f t="shared" si="453"/>
        <v>0</v>
      </c>
      <c r="EL61" s="32">
        <f t="shared" si="453"/>
        <v>0</v>
      </c>
      <c r="EM61" s="32">
        <f t="shared" si="453"/>
        <v>0</v>
      </c>
      <c r="EN61" s="32">
        <f t="shared" si="453"/>
        <v>0</v>
      </c>
      <c r="EO61" s="32">
        <f t="shared" si="453"/>
        <v>0</v>
      </c>
      <c r="EP61" s="32">
        <f t="shared" si="453"/>
        <v>0</v>
      </c>
      <c r="EQ61" s="32">
        <f t="shared" si="453"/>
        <v>0</v>
      </c>
      <c r="ER61" s="32">
        <f t="shared" si="453"/>
        <v>0</v>
      </c>
      <c r="ES61" s="32">
        <f t="shared" si="453"/>
        <v>0</v>
      </c>
      <c r="ET61" s="32">
        <f t="shared" si="453"/>
        <v>0</v>
      </c>
      <c r="EU61" s="32">
        <f t="shared" si="453"/>
        <v>0</v>
      </c>
      <c r="EV61" s="32">
        <f t="shared" si="453"/>
        <v>0</v>
      </c>
      <c r="EW61" s="32">
        <f t="shared" si="453"/>
        <v>0</v>
      </c>
      <c r="EX61" s="32">
        <f t="shared" si="453"/>
        <v>0</v>
      </c>
      <c r="EY61" s="32">
        <f t="shared" si="453"/>
        <v>0</v>
      </c>
      <c r="EZ61" s="32">
        <f t="shared" si="453"/>
        <v>0</v>
      </c>
      <c r="FA61" s="32">
        <f t="shared" si="453"/>
        <v>0</v>
      </c>
      <c r="FB61" s="32">
        <f t="shared" si="453"/>
        <v>0</v>
      </c>
      <c r="FC61" s="32">
        <f t="shared" si="453"/>
        <v>0</v>
      </c>
      <c r="FD61" s="32">
        <f t="shared" si="453"/>
        <v>0</v>
      </c>
      <c r="FE61" s="32">
        <f t="shared" si="453"/>
        <v>0</v>
      </c>
      <c r="FF61" s="32">
        <f t="shared" si="453"/>
        <v>0</v>
      </c>
      <c r="FG61" s="32">
        <f t="shared" si="453"/>
        <v>0</v>
      </c>
      <c r="FH61" s="32">
        <f t="shared" si="453"/>
        <v>0</v>
      </c>
      <c r="FI61" s="32">
        <f t="shared" si="453"/>
        <v>0</v>
      </c>
      <c r="FJ61" s="32">
        <f t="shared" si="453"/>
        <v>0</v>
      </c>
      <c r="FK61" s="32">
        <f t="shared" si="453"/>
        <v>0</v>
      </c>
      <c r="FL61" s="32">
        <f t="shared" si="453"/>
        <v>0</v>
      </c>
      <c r="FM61" s="32">
        <f t="shared" si="453"/>
        <v>0</v>
      </c>
      <c r="FN61" s="32">
        <f t="shared" si="453"/>
        <v>0</v>
      </c>
      <c r="FO61" s="32">
        <f t="shared" si="453"/>
        <v>0</v>
      </c>
      <c r="FP61" s="32">
        <f t="shared" si="453"/>
        <v>0</v>
      </c>
      <c r="FQ61" s="32">
        <f t="shared" si="453"/>
        <v>0</v>
      </c>
      <c r="FR61" s="32">
        <f t="shared" si="453"/>
        <v>0</v>
      </c>
      <c r="FS61" s="32">
        <f t="shared" si="453"/>
        <v>0</v>
      </c>
      <c r="FT61" s="32">
        <f t="shared" si="453"/>
        <v>0</v>
      </c>
      <c r="FU61" s="32">
        <f t="shared" si="453"/>
        <v>0</v>
      </c>
      <c r="FV61" s="32">
        <f t="shared" si="453"/>
        <v>0</v>
      </c>
      <c r="FW61" s="32">
        <f t="shared" si="453"/>
        <v>0</v>
      </c>
      <c r="FX61" s="32">
        <f t="shared" si="453"/>
        <v>0</v>
      </c>
      <c r="FY61" s="32">
        <f t="shared" si="453"/>
        <v>0</v>
      </c>
      <c r="FZ61" s="32">
        <f t="shared" si="453"/>
        <v>0</v>
      </c>
      <c r="GA61" s="32">
        <f t="shared" si="453"/>
        <v>0</v>
      </c>
      <c r="GB61" s="32">
        <f t="shared" si="453"/>
        <v>0</v>
      </c>
      <c r="GC61" s="32">
        <f t="shared" si="453"/>
        <v>0</v>
      </c>
      <c r="GD61" s="32">
        <f t="shared" si="453"/>
        <v>0</v>
      </c>
      <c r="GE61" s="32">
        <f t="shared" si="453"/>
        <v>0</v>
      </c>
      <c r="GF61" s="32">
        <f t="shared" si="453"/>
        <v>0</v>
      </c>
      <c r="GG61" s="32">
        <f t="shared" si="453"/>
        <v>0</v>
      </c>
      <c r="GH61" s="32">
        <f t="shared" si="453"/>
        <v>0</v>
      </c>
      <c r="GI61" s="32">
        <f t="shared" si="453"/>
        <v>0</v>
      </c>
      <c r="GJ61" s="32">
        <f t="shared" si="453"/>
        <v>0</v>
      </c>
    </row>
    <row r="62" spans="1:192" x14ac:dyDescent="0.25">
      <c r="A62" s="80"/>
      <c r="B62" s="80"/>
      <c r="C62" s="588"/>
      <c r="D62" s="61"/>
      <c r="E62" s="32" t="str">
        <f t="shared" ref="E62:BP62" si="454" xml:space="preserve"> E$42</f>
        <v>Target deposit</v>
      </c>
      <c r="F62" s="32">
        <f t="shared" si="454"/>
        <v>0</v>
      </c>
      <c r="G62" s="32" t="str">
        <f t="shared" si="454"/>
        <v>$ 000s</v>
      </c>
      <c r="H62" s="32">
        <f t="shared" si="454"/>
        <v>0</v>
      </c>
      <c r="I62" s="32">
        <f t="shared" si="454"/>
        <v>0</v>
      </c>
      <c r="J62" s="32">
        <f t="shared" si="454"/>
        <v>0</v>
      </c>
      <c r="K62" s="32">
        <f t="shared" si="454"/>
        <v>0</v>
      </c>
      <c r="L62" s="32">
        <f t="shared" si="454"/>
        <v>0</v>
      </c>
      <c r="M62" s="32">
        <f t="shared" si="454"/>
        <v>0</v>
      </c>
      <c r="N62" s="32">
        <f t="shared" si="454"/>
        <v>0</v>
      </c>
      <c r="O62" s="32">
        <f t="shared" si="454"/>
        <v>0</v>
      </c>
      <c r="P62" s="32">
        <f t="shared" si="454"/>
        <v>0</v>
      </c>
      <c r="Q62" s="32">
        <f t="shared" si="454"/>
        <v>0</v>
      </c>
      <c r="R62" s="32">
        <f t="shared" si="454"/>
        <v>0</v>
      </c>
      <c r="S62" s="32">
        <f t="shared" si="454"/>
        <v>0</v>
      </c>
      <c r="T62" s="32">
        <f t="shared" si="454"/>
        <v>0</v>
      </c>
      <c r="U62" s="32">
        <f t="shared" si="454"/>
        <v>0</v>
      </c>
      <c r="V62" s="32">
        <f t="shared" si="454"/>
        <v>0</v>
      </c>
      <c r="W62" s="32">
        <f t="shared" si="454"/>
        <v>0</v>
      </c>
      <c r="X62" s="32">
        <f t="shared" si="454"/>
        <v>0</v>
      </c>
      <c r="Y62" s="32">
        <f t="shared" si="454"/>
        <v>0</v>
      </c>
      <c r="Z62" s="32">
        <f t="shared" si="454"/>
        <v>0</v>
      </c>
      <c r="AA62" s="32">
        <f t="shared" si="454"/>
        <v>0</v>
      </c>
      <c r="AB62" s="32">
        <f t="shared" si="454"/>
        <v>0</v>
      </c>
      <c r="AC62" s="32">
        <f t="shared" si="454"/>
        <v>0</v>
      </c>
      <c r="AD62" s="32">
        <f t="shared" si="454"/>
        <v>0</v>
      </c>
      <c r="AE62" s="32">
        <f t="shared" si="454"/>
        <v>0</v>
      </c>
      <c r="AF62" s="32">
        <f t="shared" si="454"/>
        <v>0</v>
      </c>
      <c r="AG62" s="32">
        <f t="shared" si="454"/>
        <v>0</v>
      </c>
      <c r="AH62" s="32">
        <f t="shared" si="454"/>
        <v>0</v>
      </c>
      <c r="AI62" s="32">
        <f t="shared" si="454"/>
        <v>0</v>
      </c>
      <c r="AJ62" s="32">
        <f t="shared" si="454"/>
        <v>0</v>
      </c>
      <c r="AK62" s="32">
        <f t="shared" si="454"/>
        <v>0</v>
      </c>
      <c r="AL62" s="32">
        <f t="shared" si="454"/>
        <v>0</v>
      </c>
      <c r="AM62" s="32">
        <f t="shared" si="454"/>
        <v>0</v>
      </c>
      <c r="AN62" s="32">
        <f t="shared" si="454"/>
        <v>0</v>
      </c>
      <c r="AO62" s="32">
        <f t="shared" si="454"/>
        <v>0</v>
      </c>
      <c r="AP62" s="32">
        <f t="shared" si="454"/>
        <v>0</v>
      </c>
      <c r="AQ62" s="32">
        <f t="shared" si="454"/>
        <v>0</v>
      </c>
      <c r="AR62" s="32">
        <f t="shared" si="454"/>
        <v>0</v>
      </c>
      <c r="AS62" s="32">
        <f t="shared" si="454"/>
        <v>0</v>
      </c>
      <c r="AT62" s="32">
        <f t="shared" si="454"/>
        <v>0</v>
      </c>
      <c r="AU62" s="32">
        <f t="shared" si="454"/>
        <v>0</v>
      </c>
      <c r="AV62" s="32">
        <f t="shared" si="454"/>
        <v>0</v>
      </c>
      <c r="AW62" s="32">
        <f t="shared" si="454"/>
        <v>0</v>
      </c>
      <c r="AX62" s="32">
        <f t="shared" si="454"/>
        <v>0</v>
      </c>
      <c r="AY62" s="32">
        <f t="shared" si="454"/>
        <v>0</v>
      </c>
      <c r="AZ62" s="32">
        <f t="shared" si="454"/>
        <v>0</v>
      </c>
      <c r="BA62" s="32">
        <f t="shared" si="454"/>
        <v>0</v>
      </c>
      <c r="BB62" s="32">
        <f t="shared" si="454"/>
        <v>0</v>
      </c>
      <c r="BC62" s="32">
        <f t="shared" si="454"/>
        <v>0</v>
      </c>
      <c r="BD62" s="32">
        <f t="shared" si="454"/>
        <v>0</v>
      </c>
      <c r="BE62" s="32">
        <f t="shared" si="454"/>
        <v>0</v>
      </c>
      <c r="BF62" s="32">
        <f t="shared" si="454"/>
        <v>0</v>
      </c>
      <c r="BG62" s="32">
        <f t="shared" si="454"/>
        <v>0</v>
      </c>
      <c r="BH62" s="32">
        <f t="shared" si="454"/>
        <v>0</v>
      </c>
      <c r="BI62" s="32">
        <f t="shared" si="454"/>
        <v>0</v>
      </c>
      <c r="BJ62" s="32">
        <f t="shared" si="454"/>
        <v>0</v>
      </c>
      <c r="BK62" s="32">
        <f t="shared" si="454"/>
        <v>0</v>
      </c>
      <c r="BL62" s="32">
        <f t="shared" si="454"/>
        <v>0</v>
      </c>
      <c r="BM62" s="32">
        <f t="shared" si="454"/>
        <v>0</v>
      </c>
      <c r="BN62" s="32">
        <f t="shared" si="454"/>
        <v>0</v>
      </c>
      <c r="BO62" s="32">
        <f t="shared" si="454"/>
        <v>0</v>
      </c>
      <c r="BP62" s="32">
        <f t="shared" si="454"/>
        <v>0</v>
      </c>
      <c r="BQ62" s="32">
        <f t="shared" ref="BQ62:EB62" si="455" xml:space="preserve"> BQ$42</f>
        <v>0</v>
      </c>
      <c r="BR62" s="32">
        <f t="shared" si="455"/>
        <v>0</v>
      </c>
      <c r="BS62" s="32">
        <f t="shared" si="455"/>
        <v>0</v>
      </c>
      <c r="BT62" s="32">
        <f t="shared" si="455"/>
        <v>0</v>
      </c>
      <c r="BU62" s="32">
        <f t="shared" si="455"/>
        <v>0</v>
      </c>
      <c r="BV62" s="32">
        <f t="shared" si="455"/>
        <v>0</v>
      </c>
      <c r="BW62" s="32">
        <f t="shared" si="455"/>
        <v>0</v>
      </c>
      <c r="BX62" s="32">
        <f t="shared" si="455"/>
        <v>0</v>
      </c>
      <c r="BY62" s="32">
        <f t="shared" si="455"/>
        <v>0</v>
      </c>
      <c r="BZ62" s="32">
        <f t="shared" si="455"/>
        <v>0</v>
      </c>
      <c r="CA62" s="32">
        <f t="shared" si="455"/>
        <v>0</v>
      </c>
      <c r="CB62" s="32">
        <f t="shared" si="455"/>
        <v>0</v>
      </c>
      <c r="CC62" s="32">
        <f t="shared" si="455"/>
        <v>0</v>
      </c>
      <c r="CD62" s="32">
        <f t="shared" si="455"/>
        <v>0</v>
      </c>
      <c r="CE62" s="32">
        <f t="shared" si="455"/>
        <v>0</v>
      </c>
      <c r="CF62" s="32">
        <f t="shared" si="455"/>
        <v>0</v>
      </c>
      <c r="CG62" s="32">
        <f t="shared" si="455"/>
        <v>0</v>
      </c>
      <c r="CH62" s="32">
        <f t="shared" si="455"/>
        <v>0</v>
      </c>
      <c r="CI62" s="32">
        <f t="shared" si="455"/>
        <v>0</v>
      </c>
      <c r="CJ62" s="32">
        <f t="shared" si="455"/>
        <v>0</v>
      </c>
      <c r="CK62" s="32">
        <f t="shared" si="455"/>
        <v>0</v>
      </c>
      <c r="CL62" s="32">
        <f t="shared" si="455"/>
        <v>0</v>
      </c>
      <c r="CM62" s="32">
        <f t="shared" si="455"/>
        <v>0</v>
      </c>
      <c r="CN62" s="32">
        <f t="shared" si="455"/>
        <v>0</v>
      </c>
      <c r="CO62" s="32">
        <f t="shared" si="455"/>
        <v>0</v>
      </c>
      <c r="CP62" s="32">
        <f t="shared" si="455"/>
        <v>0</v>
      </c>
      <c r="CQ62" s="32">
        <f t="shared" si="455"/>
        <v>0</v>
      </c>
      <c r="CR62" s="32">
        <f t="shared" si="455"/>
        <v>0</v>
      </c>
      <c r="CS62" s="32">
        <f t="shared" si="455"/>
        <v>0</v>
      </c>
      <c r="CT62" s="32">
        <f t="shared" si="455"/>
        <v>0</v>
      </c>
      <c r="CU62" s="32">
        <f t="shared" si="455"/>
        <v>0</v>
      </c>
      <c r="CV62" s="32">
        <f t="shared" si="455"/>
        <v>0</v>
      </c>
      <c r="CW62" s="32">
        <f t="shared" si="455"/>
        <v>0</v>
      </c>
      <c r="CX62" s="32">
        <f t="shared" si="455"/>
        <v>0</v>
      </c>
      <c r="CY62" s="32">
        <f t="shared" si="455"/>
        <v>0</v>
      </c>
      <c r="CZ62" s="32">
        <f t="shared" si="455"/>
        <v>0</v>
      </c>
      <c r="DA62" s="32">
        <f t="shared" si="455"/>
        <v>0</v>
      </c>
      <c r="DB62" s="32">
        <f t="shared" si="455"/>
        <v>0</v>
      </c>
      <c r="DC62" s="32">
        <f t="shared" si="455"/>
        <v>0</v>
      </c>
      <c r="DD62" s="32">
        <f t="shared" si="455"/>
        <v>0</v>
      </c>
      <c r="DE62" s="32">
        <f t="shared" si="455"/>
        <v>0</v>
      </c>
      <c r="DF62" s="32">
        <f t="shared" si="455"/>
        <v>0</v>
      </c>
      <c r="DG62" s="32">
        <f t="shared" si="455"/>
        <v>0</v>
      </c>
      <c r="DH62" s="32">
        <f t="shared" si="455"/>
        <v>0</v>
      </c>
      <c r="DI62" s="32">
        <f t="shared" si="455"/>
        <v>0</v>
      </c>
      <c r="DJ62" s="32">
        <f t="shared" si="455"/>
        <v>0</v>
      </c>
      <c r="DK62" s="32">
        <f t="shared" si="455"/>
        <v>0</v>
      </c>
      <c r="DL62" s="32">
        <f t="shared" si="455"/>
        <v>0</v>
      </c>
      <c r="DM62" s="32">
        <f t="shared" si="455"/>
        <v>0</v>
      </c>
      <c r="DN62" s="32">
        <f t="shared" si="455"/>
        <v>0</v>
      </c>
      <c r="DO62" s="32">
        <f t="shared" si="455"/>
        <v>0</v>
      </c>
      <c r="DP62" s="32">
        <f t="shared" si="455"/>
        <v>0</v>
      </c>
      <c r="DQ62" s="32">
        <f t="shared" si="455"/>
        <v>0</v>
      </c>
      <c r="DR62" s="32">
        <f t="shared" si="455"/>
        <v>0</v>
      </c>
      <c r="DS62" s="32">
        <f t="shared" si="455"/>
        <v>0</v>
      </c>
      <c r="DT62" s="32">
        <f t="shared" si="455"/>
        <v>0</v>
      </c>
      <c r="DU62" s="32">
        <f t="shared" si="455"/>
        <v>0</v>
      </c>
      <c r="DV62" s="32">
        <f t="shared" si="455"/>
        <v>0</v>
      </c>
      <c r="DW62" s="32">
        <f t="shared" si="455"/>
        <v>0</v>
      </c>
      <c r="DX62" s="32">
        <f t="shared" si="455"/>
        <v>0</v>
      </c>
      <c r="DY62" s="32">
        <f t="shared" si="455"/>
        <v>0</v>
      </c>
      <c r="DZ62" s="32">
        <f t="shared" si="455"/>
        <v>0</v>
      </c>
      <c r="EA62" s="32">
        <f t="shared" si="455"/>
        <v>0</v>
      </c>
      <c r="EB62" s="32">
        <f t="shared" si="455"/>
        <v>0</v>
      </c>
      <c r="EC62" s="32">
        <f t="shared" ref="EC62:GJ62" si="456" xml:space="preserve"> EC$42</f>
        <v>0</v>
      </c>
      <c r="ED62" s="32">
        <f t="shared" si="456"/>
        <v>0</v>
      </c>
      <c r="EE62" s="32">
        <f t="shared" si="456"/>
        <v>0</v>
      </c>
      <c r="EF62" s="32">
        <f t="shared" si="456"/>
        <v>0</v>
      </c>
      <c r="EG62" s="32">
        <f t="shared" si="456"/>
        <v>0</v>
      </c>
      <c r="EH62" s="32">
        <f t="shared" si="456"/>
        <v>0</v>
      </c>
      <c r="EI62" s="32">
        <f t="shared" si="456"/>
        <v>0</v>
      </c>
      <c r="EJ62" s="32">
        <f t="shared" si="456"/>
        <v>0</v>
      </c>
      <c r="EK62" s="32">
        <f t="shared" si="456"/>
        <v>0</v>
      </c>
      <c r="EL62" s="32">
        <f t="shared" si="456"/>
        <v>0</v>
      </c>
      <c r="EM62" s="32">
        <f t="shared" si="456"/>
        <v>0</v>
      </c>
      <c r="EN62" s="32">
        <f t="shared" si="456"/>
        <v>0</v>
      </c>
      <c r="EO62" s="32">
        <f t="shared" si="456"/>
        <v>0</v>
      </c>
      <c r="EP62" s="32">
        <f t="shared" si="456"/>
        <v>0</v>
      </c>
      <c r="EQ62" s="32">
        <f t="shared" si="456"/>
        <v>0</v>
      </c>
      <c r="ER62" s="32">
        <f t="shared" si="456"/>
        <v>0</v>
      </c>
      <c r="ES62" s="32">
        <f t="shared" si="456"/>
        <v>0</v>
      </c>
      <c r="ET62" s="32">
        <f t="shared" si="456"/>
        <v>0</v>
      </c>
      <c r="EU62" s="32">
        <f t="shared" si="456"/>
        <v>0</v>
      </c>
      <c r="EV62" s="32">
        <f t="shared" si="456"/>
        <v>0</v>
      </c>
      <c r="EW62" s="32">
        <f t="shared" si="456"/>
        <v>0</v>
      </c>
      <c r="EX62" s="32">
        <f t="shared" si="456"/>
        <v>0</v>
      </c>
      <c r="EY62" s="32">
        <f t="shared" si="456"/>
        <v>0</v>
      </c>
      <c r="EZ62" s="32">
        <f t="shared" si="456"/>
        <v>0</v>
      </c>
      <c r="FA62" s="32">
        <f t="shared" si="456"/>
        <v>0</v>
      </c>
      <c r="FB62" s="32">
        <f t="shared" si="456"/>
        <v>0</v>
      </c>
      <c r="FC62" s="32">
        <f t="shared" si="456"/>
        <v>0</v>
      </c>
      <c r="FD62" s="32">
        <f t="shared" si="456"/>
        <v>0</v>
      </c>
      <c r="FE62" s="32">
        <f t="shared" si="456"/>
        <v>0</v>
      </c>
      <c r="FF62" s="32">
        <f t="shared" si="456"/>
        <v>0</v>
      </c>
      <c r="FG62" s="32">
        <f t="shared" si="456"/>
        <v>0</v>
      </c>
      <c r="FH62" s="32">
        <f t="shared" si="456"/>
        <v>0</v>
      </c>
      <c r="FI62" s="32">
        <f t="shared" si="456"/>
        <v>0</v>
      </c>
      <c r="FJ62" s="32">
        <f t="shared" si="456"/>
        <v>0</v>
      </c>
      <c r="FK62" s="32">
        <f t="shared" si="456"/>
        <v>0</v>
      </c>
      <c r="FL62" s="32">
        <f t="shared" si="456"/>
        <v>0</v>
      </c>
      <c r="FM62" s="32">
        <f t="shared" si="456"/>
        <v>0</v>
      </c>
      <c r="FN62" s="32">
        <f t="shared" si="456"/>
        <v>0</v>
      </c>
      <c r="FO62" s="32">
        <f t="shared" si="456"/>
        <v>0</v>
      </c>
      <c r="FP62" s="32">
        <f t="shared" si="456"/>
        <v>0</v>
      </c>
      <c r="FQ62" s="32">
        <f t="shared" si="456"/>
        <v>0</v>
      </c>
      <c r="FR62" s="32">
        <f t="shared" si="456"/>
        <v>0</v>
      </c>
      <c r="FS62" s="32">
        <f t="shared" si="456"/>
        <v>0</v>
      </c>
      <c r="FT62" s="32">
        <f t="shared" si="456"/>
        <v>0</v>
      </c>
      <c r="FU62" s="32">
        <f t="shared" si="456"/>
        <v>0</v>
      </c>
      <c r="FV62" s="32">
        <f t="shared" si="456"/>
        <v>0</v>
      </c>
      <c r="FW62" s="32">
        <f t="shared" si="456"/>
        <v>0</v>
      </c>
      <c r="FX62" s="32">
        <f t="shared" si="456"/>
        <v>0</v>
      </c>
      <c r="FY62" s="32">
        <f t="shared" si="456"/>
        <v>0</v>
      </c>
      <c r="FZ62" s="32">
        <f t="shared" si="456"/>
        <v>0</v>
      </c>
      <c r="GA62" s="32">
        <f t="shared" si="456"/>
        <v>0</v>
      </c>
      <c r="GB62" s="32">
        <f t="shared" si="456"/>
        <v>0</v>
      </c>
      <c r="GC62" s="32">
        <f t="shared" si="456"/>
        <v>0</v>
      </c>
      <c r="GD62" s="32">
        <f t="shared" si="456"/>
        <v>0</v>
      </c>
      <c r="GE62" s="32">
        <f t="shared" si="456"/>
        <v>0</v>
      </c>
      <c r="GF62" s="32">
        <f t="shared" si="456"/>
        <v>0</v>
      </c>
      <c r="GG62" s="32">
        <f t="shared" si="456"/>
        <v>0</v>
      </c>
      <c r="GH62" s="32">
        <f t="shared" si="456"/>
        <v>0</v>
      </c>
      <c r="GI62" s="32">
        <f t="shared" si="456"/>
        <v>0</v>
      </c>
      <c r="GJ62" s="32">
        <f t="shared" si="456"/>
        <v>0</v>
      </c>
    </row>
    <row r="63" spans="1:192" s="193" customFormat="1" x14ac:dyDescent="0.25">
      <c r="A63" s="406"/>
      <c r="B63" s="406"/>
      <c r="C63" s="593"/>
      <c r="D63" s="594"/>
      <c r="E63" s="193" t="s">
        <v>483</v>
      </c>
      <c r="G63" s="193" t="str">
        <f xml:space="preserve"> SMU</f>
        <v>$ 000s</v>
      </c>
      <c r="H63" s="193">
        <f xml:space="preserve"> SUM(J63:GJ63)</f>
        <v>0</v>
      </c>
      <c r="J63" s="193">
        <f t="shared" ref="J63" si="457" xml:space="preserve"> MIN(J61:J62)</f>
        <v>0</v>
      </c>
      <c r="K63" s="193">
        <f t="shared" ref="K63:AK63" si="458" xml:space="preserve"> MIN(K61:K62)</f>
        <v>0</v>
      </c>
      <c r="L63" s="193">
        <f t="shared" si="458"/>
        <v>0</v>
      </c>
      <c r="M63" s="193">
        <f t="shared" si="458"/>
        <v>0</v>
      </c>
      <c r="N63" s="193">
        <f t="shared" si="458"/>
        <v>0</v>
      </c>
      <c r="O63" s="193">
        <f t="shared" si="458"/>
        <v>0</v>
      </c>
      <c r="P63" s="193">
        <f t="shared" si="458"/>
        <v>0</v>
      </c>
      <c r="Q63" s="193">
        <f t="shared" si="458"/>
        <v>0</v>
      </c>
      <c r="R63" s="193">
        <f t="shared" si="458"/>
        <v>0</v>
      </c>
      <c r="S63" s="193">
        <f t="shared" si="458"/>
        <v>0</v>
      </c>
      <c r="T63" s="193">
        <f t="shared" si="458"/>
        <v>0</v>
      </c>
      <c r="U63" s="193">
        <f t="shared" si="458"/>
        <v>0</v>
      </c>
      <c r="V63" s="193">
        <f t="shared" si="458"/>
        <v>0</v>
      </c>
      <c r="W63" s="193">
        <f t="shared" si="458"/>
        <v>0</v>
      </c>
      <c r="X63" s="193">
        <f t="shared" si="458"/>
        <v>0</v>
      </c>
      <c r="Y63" s="193">
        <f t="shared" si="458"/>
        <v>0</v>
      </c>
      <c r="Z63" s="193">
        <f t="shared" si="458"/>
        <v>0</v>
      </c>
      <c r="AA63" s="193">
        <f t="shared" si="458"/>
        <v>0</v>
      </c>
      <c r="AB63" s="193">
        <f t="shared" si="458"/>
        <v>0</v>
      </c>
      <c r="AC63" s="193">
        <f t="shared" si="458"/>
        <v>0</v>
      </c>
      <c r="AD63" s="193">
        <f t="shared" si="458"/>
        <v>0</v>
      </c>
      <c r="AE63" s="193">
        <f t="shared" si="458"/>
        <v>0</v>
      </c>
      <c r="AF63" s="193">
        <f t="shared" si="458"/>
        <v>0</v>
      </c>
      <c r="AG63" s="193">
        <f t="shared" si="458"/>
        <v>0</v>
      </c>
      <c r="AH63" s="193">
        <f t="shared" si="458"/>
        <v>0</v>
      </c>
      <c r="AI63" s="193">
        <f t="shared" si="458"/>
        <v>0</v>
      </c>
      <c r="AJ63" s="193">
        <f t="shared" si="458"/>
        <v>0</v>
      </c>
      <c r="AK63" s="193">
        <f t="shared" si="458"/>
        <v>0</v>
      </c>
      <c r="AL63" s="193">
        <f t="shared" ref="AL63:CW63" si="459" xml:space="preserve"> MIN(AL61:AL62)</f>
        <v>0</v>
      </c>
      <c r="AM63" s="193">
        <f t="shared" si="459"/>
        <v>0</v>
      </c>
      <c r="AN63" s="193">
        <f t="shared" si="459"/>
        <v>0</v>
      </c>
      <c r="AO63" s="193">
        <f t="shared" si="459"/>
        <v>0</v>
      </c>
      <c r="AP63" s="193">
        <f t="shared" si="459"/>
        <v>0</v>
      </c>
      <c r="AQ63" s="193">
        <f t="shared" si="459"/>
        <v>0</v>
      </c>
      <c r="AR63" s="193">
        <f t="shared" si="459"/>
        <v>0</v>
      </c>
      <c r="AS63" s="193">
        <f t="shared" si="459"/>
        <v>0</v>
      </c>
      <c r="AT63" s="193">
        <f t="shared" si="459"/>
        <v>0</v>
      </c>
      <c r="AU63" s="193">
        <f t="shared" si="459"/>
        <v>0</v>
      </c>
      <c r="AV63" s="193">
        <f t="shared" si="459"/>
        <v>0</v>
      </c>
      <c r="AW63" s="193">
        <f t="shared" si="459"/>
        <v>0</v>
      </c>
      <c r="AX63" s="193">
        <f t="shared" si="459"/>
        <v>0</v>
      </c>
      <c r="AY63" s="193">
        <f t="shared" si="459"/>
        <v>0</v>
      </c>
      <c r="AZ63" s="193">
        <f t="shared" si="459"/>
        <v>0</v>
      </c>
      <c r="BA63" s="193">
        <f t="shared" si="459"/>
        <v>0</v>
      </c>
      <c r="BB63" s="193">
        <f t="shared" si="459"/>
        <v>0</v>
      </c>
      <c r="BC63" s="193">
        <f t="shared" si="459"/>
        <v>0</v>
      </c>
      <c r="BD63" s="193">
        <f t="shared" si="459"/>
        <v>0</v>
      </c>
      <c r="BE63" s="193">
        <f t="shared" si="459"/>
        <v>0</v>
      </c>
      <c r="BF63" s="193">
        <f t="shared" si="459"/>
        <v>0</v>
      </c>
      <c r="BG63" s="193">
        <f t="shared" si="459"/>
        <v>0</v>
      </c>
      <c r="BH63" s="193">
        <f t="shared" si="459"/>
        <v>0</v>
      </c>
      <c r="BI63" s="193">
        <f t="shared" si="459"/>
        <v>0</v>
      </c>
      <c r="BJ63" s="193">
        <f t="shared" si="459"/>
        <v>0</v>
      </c>
      <c r="BK63" s="193">
        <f t="shared" si="459"/>
        <v>0</v>
      </c>
      <c r="BL63" s="193">
        <f t="shared" si="459"/>
        <v>0</v>
      </c>
      <c r="BM63" s="193">
        <f t="shared" si="459"/>
        <v>0</v>
      </c>
      <c r="BN63" s="193">
        <f t="shared" si="459"/>
        <v>0</v>
      </c>
      <c r="BO63" s="193">
        <f t="shared" si="459"/>
        <v>0</v>
      </c>
      <c r="BP63" s="193">
        <f t="shared" si="459"/>
        <v>0</v>
      </c>
      <c r="BQ63" s="193">
        <f t="shared" si="459"/>
        <v>0</v>
      </c>
      <c r="BR63" s="193">
        <f t="shared" si="459"/>
        <v>0</v>
      </c>
      <c r="BS63" s="193">
        <f t="shared" si="459"/>
        <v>0</v>
      </c>
      <c r="BT63" s="193">
        <f t="shared" si="459"/>
        <v>0</v>
      </c>
      <c r="BU63" s="193">
        <f t="shared" si="459"/>
        <v>0</v>
      </c>
      <c r="BV63" s="193">
        <f t="shared" si="459"/>
        <v>0</v>
      </c>
      <c r="BW63" s="193">
        <f t="shared" si="459"/>
        <v>0</v>
      </c>
      <c r="BX63" s="193">
        <f t="shared" si="459"/>
        <v>0</v>
      </c>
      <c r="BY63" s="193">
        <f t="shared" si="459"/>
        <v>0</v>
      </c>
      <c r="BZ63" s="193">
        <f t="shared" si="459"/>
        <v>0</v>
      </c>
      <c r="CA63" s="193">
        <f t="shared" si="459"/>
        <v>0</v>
      </c>
      <c r="CB63" s="193">
        <f t="shared" si="459"/>
        <v>0</v>
      </c>
      <c r="CC63" s="193">
        <f t="shared" si="459"/>
        <v>0</v>
      </c>
      <c r="CD63" s="193">
        <f t="shared" si="459"/>
        <v>0</v>
      </c>
      <c r="CE63" s="193">
        <f t="shared" si="459"/>
        <v>0</v>
      </c>
      <c r="CF63" s="193">
        <f t="shared" si="459"/>
        <v>0</v>
      </c>
      <c r="CG63" s="193">
        <f t="shared" si="459"/>
        <v>0</v>
      </c>
      <c r="CH63" s="193">
        <f t="shared" si="459"/>
        <v>0</v>
      </c>
      <c r="CI63" s="193">
        <f t="shared" si="459"/>
        <v>0</v>
      </c>
      <c r="CJ63" s="193">
        <f t="shared" si="459"/>
        <v>0</v>
      </c>
      <c r="CK63" s="193">
        <f t="shared" si="459"/>
        <v>0</v>
      </c>
      <c r="CL63" s="193">
        <f t="shared" si="459"/>
        <v>0</v>
      </c>
      <c r="CM63" s="193">
        <f t="shared" si="459"/>
        <v>0</v>
      </c>
      <c r="CN63" s="193">
        <f t="shared" si="459"/>
        <v>0</v>
      </c>
      <c r="CO63" s="193">
        <f t="shared" si="459"/>
        <v>0</v>
      </c>
      <c r="CP63" s="193">
        <f t="shared" si="459"/>
        <v>0</v>
      </c>
      <c r="CQ63" s="193">
        <f t="shared" si="459"/>
        <v>0</v>
      </c>
      <c r="CR63" s="193">
        <f t="shared" si="459"/>
        <v>0</v>
      </c>
      <c r="CS63" s="193">
        <f t="shared" si="459"/>
        <v>0</v>
      </c>
      <c r="CT63" s="193">
        <f t="shared" si="459"/>
        <v>0</v>
      </c>
      <c r="CU63" s="193">
        <f t="shared" si="459"/>
        <v>0</v>
      </c>
      <c r="CV63" s="193">
        <f t="shared" si="459"/>
        <v>0</v>
      </c>
      <c r="CW63" s="193">
        <f t="shared" si="459"/>
        <v>0</v>
      </c>
      <c r="CX63" s="193">
        <f t="shared" ref="CX63:FI63" si="460" xml:space="preserve"> MIN(CX61:CX62)</f>
        <v>0</v>
      </c>
      <c r="CY63" s="193">
        <f t="shared" si="460"/>
        <v>0</v>
      </c>
      <c r="CZ63" s="193">
        <f t="shared" si="460"/>
        <v>0</v>
      </c>
      <c r="DA63" s="193">
        <f t="shared" si="460"/>
        <v>0</v>
      </c>
      <c r="DB63" s="193">
        <f t="shared" si="460"/>
        <v>0</v>
      </c>
      <c r="DC63" s="193">
        <f t="shared" si="460"/>
        <v>0</v>
      </c>
      <c r="DD63" s="193">
        <f t="shared" si="460"/>
        <v>0</v>
      </c>
      <c r="DE63" s="193">
        <f t="shared" si="460"/>
        <v>0</v>
      </c>
      <c r="DF63" s="193">
        <f t="shared" si="460"/>
        <v>0</v>
      </c>
      <c r="DG63" s="193">
        <f t="shared" si="460"/>
        <v>0</v>
      </c>
      <c r="DH63" s="193">
        <f t="shared" si="460"/>
        <v>0</v>
      </c>
      <c r="DI63" s="193">
        <f t="shared" si="460"/>
        <v>0</v>
      </c>
      <c r="DJ63" s="193">
        <f t="shared" si="460"/>
        <v>0</v>
      </c>
      <c r="DK63" s="193">
        <f t="shared" si="460"/>
        <v>0</v>
      </c>
      <c r="DL63" s="193">
        <f t="shared" si="460"/>
        <v>0</v>
      </c>
      <c r="DM63" s="193">
        <f t="shared" si="460"/>
        <v>0</v>
      </c>
      <c r="DN63" s="193">
        <f t="shared" si="460"/>
        <v>0</v>
      </c>
      <c r="DO63" s="193">
        <f t="shared" si="460"/>
        <v>0</v>
      </c>
      <c r="DP63" s="193">
        <f t="shared" si="460"/>
        <v>0</v>
      </c>
      <c r="DQ63" s="193">
        <f t="shared" si="460"/>
        <v>0</v>
      </c>
      <c r="DR63" s="193">
        <f t="shared" si="460"/>
        <v>0</v>
      </c>
      <c r="DS63" s="193">
        <f t="shared" si="460"/>
        <v>0</v>
      </c>
      <c r="DT63" s="193">
        <f t="shared" si="460"/>
        <v>0</v>
      </c>
      <c r="DU63" s="193">
        <f t="shared" si="460"/>
        <v>0</v>
      </c>
      <c r="DV63" s="193">
        <f t="shared" si="460"/>
        <v>0</v>
      </c>
      <c r="DW63" s="193">
        <f t="shared" si="460"/>
        <v>0</v>
      </c>
      <c r="DX63" s="193">
        <f t="shared" si="460"/>
        <v>0</v>
      </c>
      <c r="DY63" s="193">
        <f t="shared" si="460"/>
        <v>0</v>
      </c>
      <c r="DZ63" s="193">
        <f t="shared" si="460"/>
        <v>0</v>
      </c>
      <c r="EA63" s="193">
        <f t="shared" si="460"/>
        <v>0</v>
      </c>
      <c r="EB63" s="193">
        <f t="shared" si="460"/>
        <v>0</v>
      </c>
      <c r="EC63" s="193">
        <f t="shared" si="460"/>
        <v>0</v>
      </c>
      <c r="ED63" s="193">
        <f t="shared" si="460"/>
        <v>0</v>
      </c>
      <c r="EE63" s="193">
        <f t="shared" si="460"/>
        <v>0</v>
      </c>
      <c r="EF63" s="193">
        <f t="shared" si="460"/>
        <v>0</v>
      </c>
      <c r="EG63" s="193">
        <f t="shared" si="460"/>
        <v>0</v>
      </c>
      <c r="EH63" s="193">
        <f t="shared" si="460"/>
        <v>0</v>
      </c>
      <c r="EI63" s="193">
        <f t="shared" si="460"/>
        <v>0</v>
      </c>
      <c r="EJ63" s="193">
        <f t="shared" si="460"/>
        <v>0</v>
      </c>
      <c r="EK63" s="193">
        <f t="shared" si="460"/>
        <v>0</v>
      </c>
      <c r="EL63" s="193">
        <f t="shared" si="460"/>
        <v>0</v>
      </c>
      <c r="EM63" s="193">
        <f t="shared" si="460"/>
        <v>0</v>
      </c>
      <c r="EN63" s="193">
        <f t="shared" si="460"/>
        <v>0</v>
      </c>
      <c r="EO63" s="193">
        <f t="shared" si="460"/>
        <v>0</v>
      </c>
      <c r="EP63" s="193">
        <f t="shared" si="460"/>
        <v>0</v>
      </c>
      <c r="EQ63" s="193">
        <f t="shared" si="460"/>
        <v>0</v>
      </c>
      <c r="ER63" s="193">
        <f t="shared" si="460"/>
        <v>0</v>
      </c>
      <c r="ES63" s="193">
        <f t="shared" si="460"/>
        <v>0</v>
      </c>
      <c r="ET63" s="193">
        <f t="shared" si="460"/>
        <v>0</v>
      </c>
      <c r="EU63" s="193">
        <f t="shared" si="460"/>
        <v>0</v>
      </c>
      <c r="EV63" s="193">
        <f t="shared" si="460"/>
        <v>0</v>
      </c>
      <c r="EW63" s="193">
        <f t="shared" si="460"/>
        <v>0</v>
      </c>
      <c r="EX63" s="193">
        <f t="shared" si="460"/>
        <v>0</v>
      </c>
      <c r="EY63" s="193">
        <f t="shared" si="460"/>
        <v>0</v>
      </c>
      <c r="EZ63" s="193">
        <f t="shared" si="460"/>
        <v>0</v>
      </c>
      <c r="FA63" s="193">
        <f t="shared" si="460"/>
        <v>0</v>
      </c>
      <c r="FB63" s="193">
        <f t="shared" si="460"/>
        <v>0</v>
      </c>
      <c r="FC63" s="193">
        <f t="shared" si="460"/>
        <v>0</v>
      </c>
      <c r="FD63" s="193">
        <f t="shared" si="460"/>
        <v>0</v>
      </c>
      <c r="FE63" s="193">
        <f t="shared" si="460"/>
        <v>0</v>
      </c>
      <c r="FF63" s="193">
        <f t="shared" si="460"/>
        <v>0</v>
      </c>
      <c r="FG63" s="193">
        <f t="shared" si="460"/>
        <v>0</v>
      </c>
      <c r="FH63" s="193">
        <f t="shared" si="460"/>
        <v>0</v>
      </c>
      <c r="FI63" s="193">
        <f t="shared" si="460"/>
        <v>0</v>
      </c>
      <c r="FJ63" s="193">
        <f t="shared" ref="FJ63:GJ63" si="461" xml:space="preserve"> MIN(FJ61:FJ62)</f>
        <v>0</v>
      </c>
      <c r="FK63" s="193">
        <f t="shared" si="461"/>
        <v>0</v>
      </c>
      <c r="FL63" s="193">
        <f t="shared" si="461"/>
        <v>0</v>
      </c>
      <c r="FM63" s="193">
        <f t="shared" si="461"/>
        <v>0</v>
      </c>
      <c r="FN63" s="193">
        <f t="shared" si="461"/>
        <v>0</v>
      </c>
      <c r="FO63" s="193">
        <f t="shared" si="461"/>
        <v>0</v>
      </c>
      <c r="FP63" s="193">
        <f t="shared" si="461"/>
        <v>0</v>
      </c>
      <c r="FQ63" s="193">
        <f t="shared" si="461"/>
        <v>0</v>
      </c>
      <c r="FR63" s="193">
        <f t="shared" si="461"/>
        <v>0</v>
      </c>
      <c r="FS63" s="193">
        <f t="shared" si="461"/>
        <v>0</v>
      </c>
      <c r="FT63" s="193">
        <f t="shared" si="461"/>
        <v>0</v>
      </c>
      <c r="FU63" s="193">
        <f t="shared" si="461"/>
        <v>0</v>
      </c>
      <c r="FV63" s="193">
        <f t="shared" si="461"/>
        <v>0</v>
      </c>
      <c r="FW63" s="193">
        <f t="shared" si="461"/>
        <v>0</v>
      </c>
      <c r="FX63" s="193">
        <f t="shared" si="461"/>
        <v>0</v>
      </c>
      <c r="FY63" s="193">
        <f t="shared" si="461"/>
        <v>0</v>
      </c>
      <c r="FZ63" s="193">
        <f t="shared" si="461"/>
        <v>0</v>
      </c>
      <c r="GA63" s="193">
        <f t="shared" si="461"/>
        <v>0</v>
      </c>
      <c r="GB63" s="193">
        <f t="shared" si="461"/>
        <v>0</v>
      </c>
      <c r="GC63" s="193">
        <f t="shared" si="461"/>
        <v>0</v>
      </c>
      <c r="GD63" s="193">
        <f t="shared" si="461"/>
        <v>0</v>
      </c>
      <c r="GE63" s="193">
        <f t="shared" si="461"/>
        <v>0</v>
      </c>
      <c r="GF63" s="193">
        <f t="shared" si="461"/>
        <v>0</v>
      </c>
      <c r="GG63" s="193">
        <f t="shared" si="461"/>
        <v>0</v>
      </c>
      <c r="GH63" s="193">
        <f t="shared" si="461"/>
        <v>0</v>
      </c>
      <c r="GI63" s="193">
        <f t="shared" si="461"/>
        <v>0</v>
      </c>
      <c r="GJ63" s="193">
        <f t="shared" si="461"/>
        <v>0</v>
      </c>
    </row>
    <row r="64" spans="1:192" s="193" customFormat="1" x14ac:dyDescent="0.25">
      <c r="A64" s="142"/>
      <c r="B64" s="142"/>
      <c r="C64" s="143"/>
      <c r="D64" s="82" t="s">
        <v>470</v>
      </c>
      <c r="E64" s="192" t="str">
        <f xml:space="preserve"> LEFT(E63, LEN(E63) - 4)</f>
        <v>DSRA deposit</v>
      </c>
      <c r="F64" s="192"/>
      <c r="G64" s="192" t="str">
        <f xml:space="preserve"> SMU</f>
        <v>$ 000s</v>
      </c>
      <c r="H64" s="192">
        <f xml:space="preserve"> SUM(J64:GJ64)</f>
        <v>0</v>
      </c>
      <c r="I64" s="145"/>
      <c r="J64" s="192">
        <f t="shared" ref="J64" si="462" xml:space="preserve"> -1 * J63</f>
        <v>0</v>
      </c>
      <c r="K64" s="192">
        <f t="shared" ref="K64:AK64" si="463" xml:space="preserve"> -1 * K63</f>
        <v>0</v>
      </c>
      <c r="L64" s="192">
        <f t="shared" si="463"/>
        <v>0</v>
      </c>
      <c r="M64" s="192">
        <f t="shared" si="463"/>
        <v>0</v>
      </c>
      <c r="N64" s="192">
        <f t="shared" si="463"/>
        <v>0</v>
      </c>
      <c r="O64" s="192">
        <f t="shared" si="463"/>
        <v>0</v>
      </c>
      <c r="P64" s="192">
        <f t="shared" si="463"/>
        <v>0</v>
      </c>
      <c r="Q64" s="192">
        <f t="shared" si="463"/>
        <v>0</v>
      </c>
      <c r="R64" s="192">
        <f t="shared" si="463"/>
        <v>0</v>
      </c>
      <c r="S64" s="192">
        <f t="shared" si="463"/>
        <v>0</v>
      </c>
      <c r="T64" s="192">
        <f t="shared" si="463"/>
        <v>0</v>
      </c>
      <c r="U64" s="192">
        <f t="shared" si="463"/>
        <v>0</v>
      </c>
      <c r="V64" s="192">
        <f t="shared" si="463"/>
        <v>0</v>
      </c>
      <c r="W64" s="192">
        <f t="shared" si="463"/>
        <v>0</v>
      </c>
      <c r="X64" s="192">
        <f t="shared" si="463"/>
        <v>0</v>
      </c>
      <c r="Y64" s="192">
        <f t="shared" si="463"/>
        <v>0</v>
      </c>
      <c r="Z64" s="192">
        <f t="shared" si="463"/>
        <v>0</v>
      </c>
      <c r="AA64" s="192">
        <f t="shared" si="463"/>
        <v>0</v>
      </c>
      <c r="AB64" s="192">
        <f t="shared" si="463"/>
        <v>0</v>
      </c>
      <c r="AC64" s="192">
        <f t="shared" si="463"/>
        <v>0</v>
      </c>
      <c r="AD64" s="192">
        <f t="shared" si="463"/>
        <v>0</v>
      </c>
      <c r="AE64" s="192">
        <f t="shared" si="463"/>
        <v>0</v>
      </c>
      <c r="AF64" s="192">
        <f t="shared" si="463"/>
        <v>0</v>
      </c>
      <c r="AG64" s="192">
        <f t="shared" si="463"/>
        <v>0</v>
      </c>
      <c r="AH64" s="192">
        <f t="shared" si="463"/>
        <v>0</v>
      </c>
      <c r="AI64" s="192">
        <f t="shared" si="463"/>
        <v>0</v>
      </c>
      <c r="AJ64" s="192">
        <f t="shared" si="463"/>
        <v>0</v>
      </c>
      <c r="AK64" s="192">
        <f t="shared" si="463"/>
        <v>0</v>
      </c>
      <c r="AL64" s="192">
        <f t="shared" ref="AL64:CW64" si="464" xml:space="preserve"> -1 * AL63</f>
        <v>0</v>
      </c>
      <c r="AM64" s="192">
        <f t="shared" si="464"/>
        <v>0</v>
      </c>
      <c r="AN64" s="192">
        <f t="shared" si="464"/>
        <v>0</v>
      </c>
      <c r="AO64" s="192">
        <f t="shared" si="464"/>
        <v>0</v>
      </c>
      <c r="AP64" s="192">
        <f t="shared" si="464"/>
        <v>0</v>
      </c>
      <c r="AQ64" s="192">
        <f t="shared" si="464"/>
        <v>0</v>
      </c>
      <c r="AR64" s="192">
        <f t="shared" si="464"/>
        <v>0</v>
      </c>
      <c r="AS64" s="192">
        <f t="shared" si="464"/>
        <v>0</v>
      </c>
      <c r="AT64" s="192">
        <f t="shared" si="464"/>
        <v>0</v>
      </c>
      <c r="AU64" s="192">
        <f t="shared" si="464"/>
        <v>0</v>
      </c>
      <c r="AV64" s="192">
        <f t="shared" si="464"/>
        <v>0</v>
      </c>
      <c r="AW64" s="192">
        <f t="shared" si="464"/>
        <v>0</v>
      </c>
      <c r="AX64" s="192">
        <f t="shared" si="464"/>
        <v>0</v>
      </c>
      <c r="AY64" s="192">
        <f t="shared" si="464"/>
        <v>0</v>
      </c>
      <c r="AZ64" s="192">
        <f t="shared" si="464"/>
        <v>0</v>
      </c>
      <c r="BA64" s="192">
        <f t="shared" si="464"/>
        <v>0</v>
      </c>
      <c r="BB64" s="192">
        <f t="shared" si="464"/>
        <v>0</v>
      </c>
      <c r="BC64" s="192">
        <f t="shared" si="464"/>
        <v>0</v>
      </c>
      <c r="BD64" s="192">
        <f t="shared" si="464"/>
        <v>0</v>
      </c>
      <c r="BE64" s="192">
        <f t="shared" si="464"/>
        <v>0</v>
      </c>
      <c r="BF64" s="192">
        <f t="shared" si="464"/>
        <v>0</v>
      </c>
      <c r="BG64" s="192">
        <f t="shared" si="464"/>
        <v>0</v>
      </c>
      <c r="BH64" s="192">
        <f t="shared" si="464"/>
        <v>0</v>
      </c>
      <c r="BI64" s="192">
        <f t="shared" si="464"/>
        <v>0</v>
      </c>
      <c r="BJ64" s="192">
        <f t="shared" si="464"/>
        <v>0</v>
      </c>
      <c r="BK64" s="192">
        <f t="shared" si="464"/>
        <v>0</v>
      </c>
      <c r="BL64" s="192">
        <f t="shared" si="464"/>
        <v>0</v>
      </c>
      <c r="BM64" s="192">
        <f t="shared" si="464"/>
        <v>0</v>
      </c>
      <c r="BN64" s="192">
        <f t="shared" si="464"/>
        <v>0</v>
      </c>
      <c r="BO64" s="192">
        <f t="shared" si="464"/>
        <v>0</v>
      </c>
      <c r="BP64" s="192">
        <f t="shared" si="464"/>
        <v>0</v>
      </c>
      <c r="BQ64" s="192">
        <f t="shared" si="464"/>
        <v>0</v>
      </c>
      <c r="BR64" s="192">
        <f t="shared" si="464"/>
        <v>0</v>
      </c>
      <c r="BS64" s="192">
        <f t="shared" si="464"/>
        <v>0</v>
      </c>
      <c r="BT64" s="192">
        <f t="shared" si="464"/>
        <v>0</v>
      </c>
      <c r="BU64" s="192">
        <f t="shared" si="464"/>
        <v>0</v>
      </c>
      <c r="BV64" s="192">
        <f t="shared" si="464"/>
        <v>0</v>
      </c>
      <c r="BW64" s="192">
        <f t="shared" si="464"/>
        <v>0</v>
      </c>
      <c r="BX64" s="192">
        <f t="shared" si="464"/>
        <v>0</v>
      </c>
      <c r="BY64" s="192">
        <f t="shared" si="464"/>
        <v>0</v>
      </c>
      <c r="BZ64" s="192">
        <f t="shared" si="464"/>
        <v>0</v>
      </c>
      <c r="CA64" s="192">
        <f t="shared" si="464"/>
        <v>0</v>
      </c>
      <c r="CB64" s="192">
        <f t="shared" si="464"/>
        <v>0</v>
      </c>
      <c r="CC64" s="192">
        <f t="shared" si="464"/>
        <v>0</v>
      </c>
      <c r="CD64" s="192">
        <f t="shared" si="464"/>
        <v>0</v>
      </c>
      <c r="CE64" s="192">
        <f t="shared" si="464"/>
        <v>0</v>
      </c>
      <c r="CF64" s="192">
        <f t="shared" si="464"/>
        <v>0</v>
      </c>
      <c r="CG64" s="192">
        <f t="shared" si="464"/>
        <v>0</v>
      </c>
      <c r="CH64" s="192">
        <f t="shared" si="464"/>
        <v>0</v>
      </c>
      <c r="CI64" s="192">
        <f t="shared" si="464"/>
        <v>0</v>
      </c>
      <c r="CJ64" s="192">
        <f t="shared" si="464"/>
        <v>0</v>
      </c>
      <c r="CK64" s="192">
        <f t="shared" si="464"/>
        <v>0</v>
      </c>
      <c r="CL64" s="192">
        <f t="shared" si="464"/>
        <v>0</v>
      </c>
      <c r="CM64" s="192">
        <f t="shared" si="464"/>
        <v>0</v>
      </c>
      <c r="CN64" s="192">
        <f t="shared" si="464"/>
        <v>0</v>
      </c>
      <c r="CO64" s="192">
        <f t="shared" si="464"/>
        <v>0</v>
      </c>
      <c r="CP64" s="192">
        <f t="shared" si="464"/>
        <v>0</v>
      </c>
      <c r="CQ64" s="192">
        <f t="shared" si="464"/>
        <v>0</v>
      </c>
      <c r="CR64" s="192">
        <f t="shared" si="464"/>
        <v>0</v>
      </c>
      <c r="CS64" s="192">
        <f t="shared" si="464"/>
        <v>0</v>
      </c>
      <c r="CT64" s="192">
        <f t="shared" si="464"/>
        <v>0</v>
      </c>
      <c r="CU64" s="192">
        <f t="shared" si="464"/>
        <v>0</v>
      </c>
      <c r="CV64" s="192">
        <f t="shared" si="464"/>
        <v>0</v>
      </c>
      <c r="CW64" s="192">
        <f t="shared" si="464"/>
        <v>0</v>
      </c>
      <c r="CX64" s="192">
        <f t="shared" ref="CX64:FI64" si="465" xml:space="preserve"> -1 * CX63</f>
        <v>0</v>
      </c>
      <c r="CY64" s="192">
        <f t="shared" si="465"/>
        <v>0</v>
      </c>
      <c r="CZ64" s="192">
        <f t="shared" si="465"/>
        <v>0</v>
      </c>
      <c r="DA64" s="192">
        <f t="shared" si="465"/>
        <v>0</v>
      </c>
      <c r="DB64" s="192">
        <f t="shared" si="465"/>
        <v>0</v>
      </c>
      <c r="DC64" s="192">
        <f t="shared" si="465"/>
        <v>0</v>
      </c>
      <c r="DD64" s="192">
        <f t="shared" si="465"/>
        <v>0</v>
      </c>
      <c r="DE64" s="192">
        <f t="shared" si="465"/>
        <v>0</v>
      </c>
      <c r="DF64" s="192">
        <f t="shared" si="465"/>
        <v>0</v>
      </c>
      <c r="DG64" s="192">
        <f t="shared" si="465"/>
        <v>0</v>
      </c>
      <c r="DH64" s="192">
        <f t="shared" si="465"/>
        <v>0</v>
      </c>
      <c r="DI64" s="192">
        <f t="shared" si="465"/>
        <v>0</v>
      </c>
      <c r="DJ64" s="192">
        <f t="shared" si="465"/>
        <v>0</v>
      </c>
      <c r="DK64" s="192">
        <f t="shared" si="465"/>
        <v>0</v>
      </c>
      <c r="DL64" s="192">
        <f t="shared" si="465"/>
        <v>0</v>
      </c>
      <c r="DM64" s="192">
        <f t="shared" si="465"/>
        <v>0</v>
      </c>
      <c r="DN64" s="192">
        <f t="shared" si="465"/>
        <v>0</v>
      </c>
      <c r="DO64" s="192">
        <f t="shared" si="465"/>
        <v>0</v>
      </c>
      <c r="DP64" s="192">
        <f t="shared" si="465"/>
        <v>0</v>
      </c>
      <c r="DQ64" s="192">
        <f t="shared" si="465"/>
        <v>0</v>
      </c>
      <c r="DR64" s="192">
        <f t="shared" si="465"/>
        <v>0</v>
      </c>
      <c r="DS64" s="192">
        <f t="shared" si="465"/>
        <v>0</v>
      </c>
      <c r="DT64" s="192">
        <f t="shared" si="465"/>
        <v>0</v>
      </c>
      <c r="DU64" s="192">
        <f t="shared" si="465"/>
        <v>0</v>
      </c>
      <c r="DV64" s="192">
        <f t="shared" si="465"/>
        <v>0</v>
      </c>
      <c r="DW64" s="192">
        <f t="shared" si="465"/>
        <v>0</v>
      </c>
      <c r="DX64" s="192">
        <f t="shared" si="465"/>
        <v>0</v>
      </c>
      <c r="DY64" s="192">
        <f t="shared" si="465"/>
        <v>0</v>
      </c>
      <c r="DZ64" s="192">
        <f t="shared" si="465"/>
        <v>0</v>
      </c>
      <c r="EA64" s="192">
        <f t="shared" si="465"/>
        <v>0</v>
      </c>
      <c r="EB64" s="192">
        <f t="shared" si="465"/>
        <v>0</v>
      </c>
      <c r="EC64" s="192">
        <f t="shared" si="465"/>
        <v>0</v>
      </c>
      <c r="ED64" s="192">
        <f t="shared" si="465"/>
        <v>0</v>
      </c>
      <c r="EE64" s="192">
        <f t="shared" si="465"/>
        <v>0</v>
      </c>
      <c r="EF64" s="192">
        <f t="shared" si="465"/>
        <v>0</v>
      </c>
      <c r="EG64" s="192">
        <f t="shared" si="465"/>
        <v>0</v>
      </c>
      <c r="EH64" s="192">
        <f t="shared" si="465"/>
        <v>0</v>
      </c>
      <c r="EI64" s="192">
        <f t="shared" si="465"/>
        <v>0</v>
      </c>
      <c r="EJ64" s="192">
        <f t="shared" si="465"/>
        <v>0</v>
      </c>
      <c r="EK64" s="192">
        <f t="shared" si="465"/>
        <v>0</v>
      </c>
      <c r="EL64" s="192">
        <f t="shared" si="465"/>
        <v>0</v>
      </c>
      <c r="EM64" s="192">
        <f t="shared" si="465"/>
        <v>0</v>
      </c>
      <c r="EN64" s="192">
        <f t="shared" si="465"/>
        <v>0</v>
      </c>
      <c r="EO64" s="192">
        <f t="shared" si="465"/>
        <v>0</v>
      </c>
      <c r="EP64" s="192">
        <f t="shared" si="465"/>
        <v>0</v>
      </c>
      <c r="EQ64" s="192">
        <f t="shared" si="465"/>
        <v>0</v>
      </c>
      <c r="ER64" s="192">
        <f t="shared" si="465"/>
        <v>0</v>
      </c>
      <c r="ES64" s="192">
        <f t="shared" si="465"/>
        <v>0</v>
      </c>
      <c r="ET64" s="192">
        <f t="shared" si="465"/>
        <v>0</v>
      </c>
      <c r="EU64" s="192">
        <f t="shared" si="465"/>
        <v>0</v>
      </c>
      <c r="EV64" s="192">
        <f t="shared" si="465"/>
        <v>0</v>
      </c>
      <c r="EW64" s="192">
        <f t="shared" si="465"/>
        <v>0</v>
      </c>
      <c r="EX64" s="192">
        <f t="shared" si="465"/>
        <v>0</v>
      </c>
      <c r="EY64" s="192">
        <f t="shared" si="465"/>
        <v>0</v>
      </c>
      <c r="EZ64" s="192">
        <f t="shared" si="465"/>
        <v>0</v>
      </c>
      <c r="FA64" s="192">
        <f t="shared" si="465"/>
        <v>0</v>
      </c>
      <c r="FB64" s="192">
        <f t="shared" si="465"/>
        <v>0</v>
      </c>
      <c r="FC64" s="192">
        <f t="shared" si="465"/>
        <v>0</v>
      </c>
      <c r="FD64" s="192">
        <f t="shared" si="465"/>
        <v>0</v>
      </c>
      <c r="FE64" s="192">
        <f t="shared" si="465"/>
        <v>0</v>
      </c>
      <c r="FF64" s="192">
        <f t="shared" si="465"/>
        <v>0</v>
      </c>
      <c r="FG64" s="192">
        <f t="shared" si="465"/>
        <v>0</v>
      </c>
      <c r="FH64" s="192">
        <f t="shared" si="465"/>
        <v>0</v>
      </c>
      <c r="FI64" s="192">
        <f t="shared" si="465"/>
        <v>0</v>
      </c>
      <c r="FJ64" s="192">
        <f t="shared" ref="FJ64:GJ64" si="466" xml:space="preserve"> -1 * FJ63</f>
        <v>0</v>
      </c>
      <c r="FK64" s="192">
        <f t="shared" si="466"/>
        <v>0</v>
      </c>
      <c r="FL64" s="192">
        <f t="shared" si="466"/>
        <v>0</v>
      </c>
      <c r="FM64" s="192">
        <f t="shared" si="466"/>
        <v>0</v>
      </c>
      <c r="FN64" s="192">
        <f t="shared" si="466"/>
        <v>0</v>
      </c>
      <c r="FO64" s="192">
        <f t="shared" si="466"/>
        <v>0</v>
      </c>
      <c r="FP64" s="192">
        <f t="shared" si="466"/>
        <v>0</v>
      </c>
      <c r="FQ64" s="192">
        <f t="shared" si="466"/>
        <v>0</v>
      </c>
      <c r="FR64" s="192">
        <f t="shared" si="466"/>
        <v>0</v>
      </c>
      <c r="FS64" s="192">
        <f t="shared" si="466"/>
        <v>0</v>
      </c>
      <c r="FT64" s="192">
        <f t="shared" si="466"/>
        <v>0</v>
      </c>
      <c r="FU64" s="192">
        <f t="shared" si="466"/>
        <v>0</v>
      </c>
      <c r="FV64" s="192">
        <f t="shared" si="466"/>
        <v>0</v>
      </c>
      <c r="FW64" s="192">
        <f t="shared" si="466"/>
        <v>0</v>
      </c>
      <c r="FX64" s="192">
        <f t="shared" si="466"/>
        <v>0</v>
      </c>
      <c r="FY64" s="192">
        <f t="shared" si="466"/>
        <v>0</v>
      </c>
      <c r="FZ64" s="192">
        <f t="shared" si="466"/>
        <v>0</v>
      </c>
      <c r="GA64" s="192">
        <f t="shared" si="466"/>
        <v>0</v>
      </c>
      <c r="GB64" s="192">
        <f t="shared" si="466"/>
        <v>0</v>
      </c>
      <c r="GC64" s="192">
        <f t="shared" si="466"/>
        <v>0</v>
      </c>
      <c r="GD64" s="192">
        <f t="shared" si="466"/>
        <v>0</v>
      </c>
      <c r="GE64" s="192">
        <f t="shared" si="466"/>
        <v>0</v>
      </c>
      <c r="GF64" s="192">
        <f t="shared" si="466"/>
        <v>0</v>
      </c>
      <c r="GG64" s="192">
        <f t="shared" si="466"/>
        <v>0</v>
      </c>
      <c r="GH64" s="192">
        <f t="shared" si="466"/>
        <v>0</v>
      </c>
      <c r="GI64" s="192">
        <f t="shared" si="466"/>
        <v>0</v>
      </c>
      <c r="GJ64" s="192">
        <f t="shared" si="466"/>
        <v>0</v>
      </c>
    </row>
    <row r="65" spans="1:192" x14ac:dyDescent="0.25">
      <c r="A65" s="431"/>
      <c r="B65" s="431"/>
      <c r="C65" s="432"/>
      <c r="D65" s="433"/>
      <c r="E65" s="434"/>
      <c r="F65" s="434"/>
      <c r="G65" s="434"/>
      <c r="H65" s="434"/>
      <c r="I65" s="435"/>
      <c r="J65" s="434"/>
      <c r="K65" s="434"/>
      <c r="L65" s="434"/>
      <c r="M65" s="434"/>
      <c r="N65" s="434"/>
      <c r="O65" s="434"/>
      <c r="P65" s="434"/>
      <c r="Q65" s="434"/>
      <c r="R65" s="434"/>
      <c r="S65" s="434"/>
      <c r="T65" s="434"/>
      <c r="U65" s="434"/>
      <c r="V65" s="434"/>
      <c r="W65" s="434"/>
      <c r="X65" s="434"/>
      <c r="Y65" s="434"/>
      <c r="Z65" s="434"/>
      <c r="AA65" s="434"/>
      <c r="AB65" s="434"/>
      <c r="AC65" s="434"/>
      <c r="AD65" s="434"/>
      <c r="AE65" s="434"/>
      <c r="AF65" s="434"/>
      <c r="AG65" s="434"/>
      <c r="AH65" s="434"/>
      <c r="AI65" s="434"/>
      <c r="AJ65" s="434"/>
      <c r="AK65" s="434"/>
      <c r="AL65" s="434"/>
      <c r="AM65" s="434"/>
      <c r="AN65" s="434"/>
      <c r="AO65" s="434"/>
      <c r="AP65" s="434"/>
      <c r="AQ65" s="434"/>
      <c r="AR65" s="434"/>
      <c r="AS65" s="434"/>
      <c r="AT65" s="434"/>
      <c r="AU65" s="434"/>
      <c r="AV65" s="434"/>
      <c r="AW65" s="434"/>
      <c r="AX65" s="434"/>
      <c r="AY65" s="434"/>
      <c r="AZ65" s="434"/>
      <c r="BA65" s="434"/>
      <c r="BB65" s="434"/>
      <c r="BC65" s="434"/>
      <c r="BD65" s="434"/>
      <c r="BE65" s="434"/>
      <c r="BF65" s="434"/>
      <c r="BG65" s="434"/>
      <c r="BH65" s="434"/>
      <c r="BI65" s="434"/>
      <c r="BJ65" s="434"/>
      <c r="BK65" s="434"/>
      <c r="BL65" s="434"/>
      <c r="BM65" s="434"/>
      <c r="BN65" s="434"/>
      <c r="BO65" s="434"/>
      <c r="BP65" s="434"/>
      <c r="BQ65" s="434"/>
      <c r="BR65" s="434"/>
      <c r="BS65" s="434"/>
      <c r="BT65" s="434"/>
      <c r="BU65" s="434"/>
      <c r="BV65" s="434"/>
      <c r="BW65" s="434"/>
      <c r="BX65" s="434"/>
      <c r="BY65" s="434"/>
      <c r="BZ65" s="434"/>
      <c r="CA65" s="434"/>
      <c r="CB65" s="434"/>
      <c r="CC65" s="434"/>
      <c r="CD65" s="434"/>
      <c r="CE65" s="434"/>
      <c r="CF65" s="434"/>
      <c r="CG65" s="434"/>
      <c r="CH65" s="434"/>
      <c r="CI65" s="434"/>
      <c r="CJ65" s="434"/>
      <c r="CK65" s="434"/>
      <c r="CL65" s="434"/>
      <c r="CM65" s="434"/>
      <c r="CN65" s="434"/>
      <c r="CO65" s="434"/>
      <c r="CP65" s="434"/>
      <c r="CQ65" s="434"/>
      <c r="CR65" s="434"/>
      <c r="CS65" s="434"/>
      <c r="CT65" s="434"/>
      <c r="CU65" s="434"/>
      <c r="CV65" s="434"/>
      <c r="CW65" s="434"/>
      <c r="CX65" s="434"/>
      <c r="CY65" s="434"/>
      <c r="CZ65" s="434"/>
      <c r="DA65" s="434"/>
      <c r="DB65" s="434"/>
      <c r="DC65" s="434"/>
      <c r="DD65" s="434"/>
      <c r="DE65" s="434"/>
      <c r="DF65" s="434"/>
      <c r="DG65" s="434"/>
      <c r="DH65" s="434"/>
      <c r="DI65" s="434"/>
      <c r="DJ65" s="434"/>
      <c r="DK65" s="434"/>
      <c r="DL65" s="434"/>
      <c r="DM65" s="434"/>
      <c r="DN65" s="434"/>
      <c r="DO65" s="434"/>
      <c r="DP65" s="434"/>
      <c r="DQ65" s="434"/>
      <c r="DR65" s="434"/>
      <c r="DS65" s="434"/>
      <c r="DT65" s="434"/>
      <c r="DU65" s="434"/>
      <c r="DV65" s="434"/>
      <c r="DW65" s="434"/>
      <c r="DX65" s="434"/>
      <c r="DY65" s="434"/>
      <c r="DZ65" s="434"/>
      <c r="EA65" s="434"/>
      <c r="EB65" s="434"/>
      <c r="EC65" s="434"/>
      <c r="ED65" s="434"/>
      <c r="EE65" s="434"/>
      <c r="EF65" s="434"/>
      <c r="EG65" s="434"/>
      <c r="EH65" s="434"/>
      <c r="EI65" s="434"/>
      <c r="EJ65" s="434"/>
      <c r="EK65" s="434"/>
      <c r="EL65" s="434"/>
      <c r="EM65" s="434"/>
      <c r="EN65" s="434"/>
      <c r="EO65" s="434"/>
      <c r="EP65" s="434"/>
      <c r="EQ65" s="434"/>
      <c r="ER65" s="434"/>
      <c r="ES65" s="434"/>
      <c r="ET65" s="434"/>
      <c r="EU65" s="434"/>
      <c r="EV65" s="434"/>
      <c r="EW65" s="434"/>
      <c r="EX65" s="434"/>
      <c r="EY65" s="434"/>
      <c r="EZ65" s="434"/>
      <c r="FA65" s="434"/>
      <c r="FB65" s="434"/>
      <c r="FC65" s="434"/>
      <c r="FD65" s="434"/>
      <c r="FE65" s="434"/>
      <c r="FF65" s="434"/>
      <c r="FG65" s="434"/>
      <c r="FH65" s="434"/>
      <c r="FI65" s="434"/>
      <c r="FJ65" s="434"/>
      <c r="FK65" s="434"/>
      <c r="FL65" s="434"/>
      <c r="FM65" s="434"/>
      <c r="FN65" s="434"/>
      <c r="FO65" s="434"/>
      <c r="FP65" s="434"/>
      <c r="FQ65" s="434"/>
      <c r="FR65" s="434"/>
      <c r="FS65" s="434"/>
      <c r="FT65" s="434"/>
      <c r="FU65" s="434"/>
      <c r="FV65" s="434"/>
      <c r="FW65" s="434"/>
      <c r="FX65" s="434"/>
      <c r="FY65" s="434"/>
      <c r="FZ65" s="434"/>
      <c r="GA65" s="434"/>
      <c r="GB65" s="434"/>
      <c r="GC65" s="434"/>
      <c r="GD65" s="434"/>
      <c r="GE65" s="434"/>
      <c r="GF65" s="434"/>
      <c r="GG65" s="434"/>
      <c r="GH65" s="434"/>
      <c r="GI65" s="434"/>
      <c r="GJ65" s="434"/>
    </row>
    <row r="66" spans="1:192" x14ac:dyDescent="0.25">
      <c r="A66" s="80"/>
      <c r="B66" s="80" t="s">
        <v>469</v>
      </c>
      <c r="C66" s="588"/>
      <c r="D66" s="61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32"/>
      <c r="CW66" s="32"/>
      <c r="CX66" s="32"/>
      <c r="CY66" s="32"/>
      <c r="CZ66" s="32"/>
      <c r="DA66" s="32"/>
      <c r="DB66" s="32"/>
      <c r="DC66" s="32"/>
      <c r="DD66" s="32"/>
      <c r="DE66" s="32"/>
      <c r="DF66" s="32"/>
      <c r="DG66" s="32"/>
      <c r="DH66" s="32"/>
      <c r="DI66" s="32"/>
      <c r="DJ66" s="32"/>
      <c r="DK66" s="32"/>
      <c r="DL66" s="32"/>
      <c r="DM66" s="32"/>
      <c r="DN66" s="32"/>
      <c r="DO66" s="32"/>
      <c r="DP66" s="32"/>
      <c r="DQ66" s="32"/>
      <c r="DR66" s="32"/>
      <c r="DS66" s="32"/>
      <c r="DT66" s="32"/>
      <c r="DU66" s="32"/>
      <c r="DV66" s="32"/>
      <c r="DW66" s="32"/>
      <c r="DX66" s="32"/>
      <c r="DY66" s="32"/>
      <c r="DZ66" s="32"/>
      <c r="EA66" s="32"/>
      <c r="EB66" s="32"/>
      <c r="EC66" s="32"/>
      <c r="ED66" s="32"/>
      <c r="EE66" s="32"/>
      <c r="EF66" s="32"/>
      <c r="EG66" s="32"/>
      <c r="EH66" s="32"/>
      <c r="EI66" s="32"/>
      <c r="EJ66" s="32"/>
      <c r="EK66" s="32"/>
      <c r="EL66" s="32"/>
      <c r="EM66" s="32"/>
      <c r="EN66" s="32"/>
      <c r="EO66" s="32"/>
      <c r="EP66" s="32"/>
      <c r="EQ66" s="32"/>
      <c r="ER66" s="32"/>
      <c r="ES66" s="32"/>
      <c r="ET66" s="32"/>
      <c r="EU66" s="32"/>
      <c r="EV66" s="32"/>
      <c r="EW66" s="32"/>
      <c r="EX66" s="32"/>
      <c r="EY66" s="32"/>
      <c r="EZ66" s="32"/>
      <c r="FA66" s="32"/>
      <c r="FB66" s="32"/>
      <c r="FC66" s="32"/>
      <c r="FD66" s="32"/>
      <c r="FE66" s="32"/>
      <c r="FF66" s="32"/>
      <c r="FG66" s="32"/>
      <c r="FH66" s="32"/>
      <c r="FI66" s="32"/>
      <c r="FJ66" s="32"/>
      <c r="FK66" s="32"/>
      <c r="FL66" s="32"/>
      <c r="FM66" s="32"/>
      <c r="FN66" s="32"/>
      <c r="FO66" s="32"/>
      <c r="FP66" s="32"/>
      <c r="FQ66" s="32"/>
      <c r="FR66" s="32"/>
      <c r="FS66" s="32"/>
      <c r="FT66" s="32"/>
      <c r="FU66" s="32"/>
      <c r="FV66" s="32"/>
      <c r="FW66" s="32"/>
      <c r="FX66" s="32"/>
      <c r="FY66" s="32"/>
      <c r="FZ66" s="32"/>
      <c r="GA66" s="32"/>
      <c r="GB66" s="32"/>
      <c r="GC66" s="32"/>
      <c r="GD66" s="32"/>
      <c r="GE66" s="32"/>
      <c r="GF66" s="32"/>
      <c r="GG66" s="32"/>
      <c r="GH66" s="32"/>
      <c r="GI66" s="32"/>
      <c r="GJ66" s="32"/>
    </row>
    <row r="67" spans="1:192" x14ac:dyDescent="0.25">
      <c r="A67" s="80"/>
      <c r="B67" s="80"/>
      <c r="C67" s="588"/>
      <c r="D67" s="61"/>
      <c r="E67" s="32" t="str">
        <f t="shared" ref="E67:BP67" si="467" xml:space="preserve"> E$38</f>
        <v>Target deposit / (release)</v>
      </c>
      <c r="F67" s="32">
        <f t="shared" si="467"/>
        <v>0</v>
      </c>
      <c r="G67" s="32" t="str">
        <f t="shared" si="467"/>
        <v>$ 000s</v>
      </c>
      <c r="H67" s="32">
        <f t="shared" si="467"/>
        <v>0</v>
      </c>
      <c r="I67" s="32">
        <f t="shared" si="467"/>
        <v>0</v>
      </c>
      <c r="J67" s="32">
        <f t="shared" si="467"/>
        <v>0</v>
      </c>
      <c r="K67" s="32">
        <f t="shared" si="467"/>
        <v>0</v>
      </c>
      <c r="L67" s="32">
        <f t="shared" si="467"/>
        <v>0</v>
      </c>
      <c r="M67" s="32">
        <f t="shared" si="467"/>
        <v>0</v>
      </c>
      <c r="N67" s="32">
        <f t="shared" si="467"/>
        <v>0</v>
      </c>
      <c r="O67" s="32">
        <f t="shared" si="467"/>
        <v>0</v>
      </c>
      <c r="P67" s="32">
        <f t="shared" si="467"/>
        <v>0</v>
      </c>
      <c r="Q67" s="32">
        <f t="shared" si="467"/>
        <v>0</v>
      </c>
      <c r="R67" s="32">
        <f t="shared" si="467"/>
        <v>-46.046965331956017</v>
      </c>
      <c r="S67" s="32">
        <f t="shared" si="467"/>
        <v>-50.78197735303911</v>
      </c>
      <c r="T67" s="32">
        <f t="shared" si="467"/>
        <v>-50.895183349113722</v>
      </c>
      <c r="U67" s="32">
        <f t="shared" si="467"/>
        <v>-51.460644225082433</v>
      </c>
      <c r="V67" s="32">
        <f t="shared" si="467"/>
        <v>-43.743555200799165</v>
      </c>
      <c r="W67" s="32">
        <f t="shared" si="467"/>
        <v>-59.98900247819256</v>
      </c>
      <c r="X67" s="32">
        <f t="shared" si="467"/>
        <v>-60.190532544478629</v>
      </c>
      <c r="Y67" s="32">
        <f t="shared" si="467"/>
        <v>-45.129684618479587</v>
      </c>
      <c r="Z67" s="32">
        <f t="shared" si="467"/>
        <v>-53.016872775513548</v>
      </c>
      <c r="AA67" s="32">
        <f t="shared" si="467"/>
        <v>-53.585343059978186</v>
      </c>
      <c r="AB67" s="32">
        <f t="shared" si="467"/>
        <v>-53.719756452206639</v>
      </c>
      <c r="AC67" s="32">
        <f t="shared" si="467"/>
        <v>-54.322759602377118</v>
      </c>
      <c r="AD67" s="32">
        <f t="shared" si="467"/>
        <v>-46.921206610479203</v>
      </c>
      <c r="AE67" s="32">
        <f t="shared" si="467"/>
        <v>-62.617109701512163</v>
      </c>
      <c r="AF67" s="32">
        <f t="shared" si="467"/>
        <v>-62.847085761221024</v>
      </c>
      <c r="AG67" s="32">
        <f t="shared" si="467"/>
        <v>-48.415348956103117</v>
      </c>
      <c r="AH67" s="32">
        <f t="shared" si="467"/>
        <v>-56.02467595512644</v>
      </c>
      <c r="AI67" s="32">
        <f t="shared" si="467"/>
        <v>-56.630991163399813</v>
      </c>
      <c r="AJ67" s="32">
        <f t="shared" si="467"/>
        <v>-56.788266890116574</v>
      </c>
      <c r="AK67" s="32">
        <f t="shared" si="467"/>
        <v>-57.431981672107213</v>
      </c>
      <c r="AL67" s="32">
        <f t="shared" si="467"/>
        <v>-50.364414488743932</v>
      </c>
      <c r="AM67" s="32">
        <f t="shared" si="467"/>
        <v>-65.480482885581296</v>
      </c>
      <c r="AN67" s="32">
        <f t="shared" si="467"/>
        <v>-65.741157372138332</v>
      </c>
      <c r="AO67" s="32">
        <f t="shared" si="467"/>
        <v>-51.975530233359677</v>
      </c>
      <c r="AP67" s="32">
        <f t="shared" si="467"/>
        <v>-59.291465928046819</v>
      </c>
      <c r="AQ67" s="32">
        <f t="shared" si="467"/>
        <v>-59.93881995053016</v>
      </c>
      <c r="AR67" s="32">
        <f t="shared" si="467"/>
        <v>-60.120750219466572</v>
      </c>
      <c r="AS67" s="32">
        <f t="shared" si="467"/>
        <v>-60.808606857201084</v>
      </c>
      <c r="AT67" s="32">
        <f t="shared" si="467"/>
        <v>-54.09505752756013</v>
      </c>
      <c r="AU67" s="32">
        <f t="shared" si="467"/>
        <v>-68.598382295720512</v>
      </c>
      <c r="AV67" s="32">
        <f t="shared" si="467"/>
        <v>-68.892194196860146</v>
      </c>
      <c r="AW67" s="32">
        <f t="shared" si="467"/>
        <v>-5054.8999765203425</v>
      </c>
      <c r="AX67" s="32">
        <f t="shared" si="467"/>
        <v>-4981.4522714364966</v>
      </c>
      <c r="AY67" s="32">
        <f t="shared" si="467"/>
        <v>-9.0949470177292824E-13</v>
      </c>
      <c r="AZ67" s="32">
        <f t="shared" si="467"/>
        <v>0</v>
      </c>
      <c r="BA67" s="32">
        <f t="shared" si="467"/>
        <v>0</v>
      </c>
      <c r="BB67" s="32">
        <f t="shared" si="467"/>
        <v>0</v>
      </c>
      <c r="BC67" s="32">
        <f t="shared" si="467"/>
        <v>0</v>
      </c>
      <c r="BD67" s="32">
        <f t="shared" si="467"/>
        <v>0</v>
      </c>
      <c r="BE67" s="32">
        <f t="shared" si="467"/>
        <v>0</v>
      </c>
      <c r="BF67" s="32">
        <f t="shared" si="467"/>
        <v>0</v>
      </c>
      <c r="BG67" s="32">
        <f t="shared" si="467"/>
        <v>0</v>
      </c>
      <c r="BH67" s="32">
        <f t="shared" si="467"/>
        <v>0</v>
      </c>
      <c r="BI67" s="32">
        <f t="shared" si="467"/>
        <v>0</v>
      </c>
      <c r="BJ67" s="32">
        <f t="shared" si="467"/>
        <v>0</v>
      </c>
      <c r="BK67" s="32">
        <f t="shared" si="467"/>
        <v>0</v>
      </c>
      <c r="BL67" s="32">
        <f t="shared" si="467"/>
        <v>0</v>
      </c>
      <c r="BM67" s="32">
        <f t="shared" si="467"/>
        <v>0</v>
      </c>
      <c r="BN67" s="32">
        <f t="shared" si="467"/>
        <v>0</v>
      </c>
      <c r="BO67" s="32">
        <f t="shared" si="467"/>
        <v>0</v>
      </c>
      <c r="BP67" s="32">
        <f t="shared" si="467"/>
        <v>0</v>
      </c>
      <c r="BQ67" s="32">
        <f t="shared" ref="BQ67:EB67" si="468" xml:space="preserve"> BQ$38</f>
        <v>0</v>
      </c>
      <c r="BR67" s="32">
        <f t="shared" si="468"/>
        <v>0</v>
      </c>
      <c r="BS67" s="32">
        <f t="shared" si="468"/>
        <v>0</v>
      </c>
      <c r="BT67" s="32">
        <f t="shared" si="468"/>
        <v>0</v>
      </c>
      <c r="BU67" s="32">
        <f t="shared" si="468"/>
        <v>0</v>
      </c>
      <c r="BV67" s="32">
        <f t="shared" si="468"/>
        <v>0</v>
      </c>
      <c r="BW67" s="32">
        <f t="shared" si="468"/>
        <v>0</v>
      </c>
      <c r="BX67" s="32">
        <f t="shared" si="468"/>
        <v>0</v>
      </c>
      <c r="BY67" s="32">
        <f t="shared" si="468"/>
        <v>0</v>
      </c>
      <c r="BZ67" s="32">
        <f t="shared" si="468"/>
        <v>0</v>
      </c>
      <c r="CA67" s="32">
        <f t="shared" si="468"/>
        <v>0</v>
      </c>
      <c r="CB67" s="32">
        <f t="shared" si="468"/>
        <v>0</v>
      </c>
      <c r="CC67" s="32">
        <f t="shared" si="468"/>
        <v>0</v>
      </c>
      <c r="CD67" s="32">
        <f t="shared" si="468"/>
        <v>0</v>
      </c>
      <c r="CE67" s="32">
        <f t="shared" si="468"/>
        <v>0</v>
      </c>
      <c r="CF67" s="32">
        <f t="shared" si="468"/>
        <v>0</v>
      </c>
      <c r="CG67" s="32">
        <f t="shared" si="468"/>
        <v>0</v>
      </c>
      <c r="CH67" s="32">
        <f t="shared" si="468"/>
        <v>0</v>
      </c>
      <c r="CI67" s="32">
        <f t="shared" si="468"/>
        <v>0</v>
      </c>
      <c r="CJ67" s="32">
        <f t="shared" si="468"/>
        <v>0</v>
      </c>
      <c r="CK67" s="32">
        <f t="shared" si="468"/>
        <v>0</v>
      </c>
      <c r="CL67" s="32">
        <f t="shared" si="468"/>
        <v>0</v>
      </c>
      <c r="CM67" s="32">
        <f t="shared" si="468"/>
        <v>0</v>
      </c>
      <c r="CN67" s="32">
        <f t="shared" si="468"/>
        <v>0</v>
      </c>
      <c r="CO67" s="32">
        <f t="shared" si="468"/>
        <v>0</v>
      </c>
      <c r="CP67" s="32">
        <f t="shared" si="468"/>
        <v>0</v>
      </c>
      <c r="CQ67" s="32">
        <f t="shared" si="468"/>
        <v>0</v>
      </c>
      <c r="CR67" s="32">
        <f t="shared" si="468"/>
        <v>0</v>
      </c>
      <c r="CS67" s="32">
        <f t="shared" si="468"/>
        <v>0</v>
      </c>
      <c r="CT67" s="32">
        <f t="shared" si="468"/>
        <v>0</v>
      </c>
      <c r="CU67" s="32">
        <f t="shared" si="468"/>
        <v>0</v>
      </c>
      <c r="CV67" s="32">
        <f t="shared" si="468"/>
        <v>0</v>
      </c>
      <c r="CW67" s="32">
        <f t="shared" si="468"/>
        <v>0</v>
      </c>
      <c r="CX67" s="32">
        <f t="shared" si="468"/>
        <v>0</v>
      </c>
      <c r="CY67" s="32">
        <f t="shared" si="468"/>
        <v>0</v>
      </c>
      <c r="CZ67" s="32">
        <f t="shared" si="468"/>
        <v>0</v>
      </c>
      <c r="DA67" s="32">
        <f t="shared" si="468"/>
        <v>0</v>
      </c>
      <c r="DB67" s="32">
        <f t="shared" si="468"/>
        <v>0</v>
      </c>
      <c r="DC67" s="32">
        <f t="shared" si="468"/>
        <v>0</v>
      </c>
      <c r="DD67" s="32">
        <f t="shared" si="468"/>
        <v>0</v>
      </c>
      <c r="DE67" s="32">
        <f t="shared" si="468"/>
        <v>0</v>
      </c>
      <c r="DF67" s="32">
        <f t="shared" si="468"/>
        <v>0</v>
      </c>
      <c r="DG67" s="32">
        <f t="shared" si="468"/>
        <v>0</v>
      </c>
      <c r="DH67" s="32">
        <f t="shared" si="468"/>
        <v>0</v>
      </c>
      <c r="DI67" s="32">
        <f t="shared" si="468"/>
        <v>0</v>
      </c>
      <c r="DJ67" s="32">
        <f t="shared" si="468"/>
        <v>0</v>
      </c>
      <c r="DK67" s="32">
        <f t="shared" si="468"/>
        <v>0</v>
      </c>
      <c r="DL67" s="32">
        <f t="shared" si="468"/>
        <v>0</v>
      </c>
      <c r="DM67" s="32">
        <f t="shared" si="468"/>
        <v>0</v>
      </c>
      <c r="DN67" s="32">
        <f t="shared" si="468"/>
        <v>0</v>
      </c>
      <c r="DO67" s="32">
        <f t="shared" si="468"/>
        <v>0</v>
      </c>
      <c r="DP67" s="32">
        <f t="shared" si="468"/>
        <v>0</v>
      </c>
      <c r="DQ67" s="32">
        <f t="shared" si="468"/>
        <v>0</v>
      </c>
      <c r="DR67" s="32">
        <f t="shared" si="468"/>
        <v>0</v>
      </c>
      <c r="DS67" s="32">
        <f t="shared" si="468"/>
        <v>0</v>
      </c>
      <c r="DT67" s="32">
        <f t="shared" si="468"/>
        <v>0</v>
      </c>
      <c r="DU67" s="32">
        <f t="shared" si="468"/>
        <v>0</v>
      </c>
      <c r="DV67" s="32">
        <f t="shared" si="468"/>
        <v>0</v>
      </c>
      <c r="DW67" s="32">
        <f t="shared" si="468"/>
        <v>0</v>
      </c>
      <c r="DX67" s="32">
        <f t="shared" si="468"/>
        <v>0</v>
      </c>
      <c r="DY67" s="32">
        <f t="shared" si="468"/>
        <v>0</v>
      </c>
      <c r="DZ67" s="32">
        <f t="shared" si="468"/>
        <v>0</v>
      </c>
      <c r="EA67" s="32">
        <f t="shared" si="468"/>
        <v>0</v>
      </c>
      <c r="EB67" s="32">
        <f t="shared" si="468"/>
        <v>0</v>
      </c>
      <c r="EC67" s="32">
        <f t="shared" ref="EC67:GJ67" si="469" xml:space="preserve"> EC$38</f>
        <v>0</v>
      </c>
      <c r="ED67" s="32">
        <f t="shared" si="469"/>
        <v>0</v>
      </c>
      <c r="EE67" s="32">
        <f t="shared" si="469"/>
        <v>0</v>
      </c>
      <c r="EF67" s="32">
        <f t="shared" si="469"/>
        <v>0</v>
      </c>
      <c r="EG67" s="32">
        <f t="shared" si="469"/>
        <v>0</v>
      </c>
      <c r="EH67" s="32">
        <f t="shared" si="469"/>
        <v>0</v>
      </c>
      <c r="EI67" s="32">
        <f t="shared" si="469"/>
        <v>0</v>
      </c>
      <c r="EJ67" s="32">
        <f t="shared" si="469"/>
        <v>0</v>
      </c>
      <c r="EK67" s="32">
        <f t="shared" si="469"/>
        <v>0</v>
      </c>
      <c r="EL67" s="32">
        <f t="shared" si="469"/>
        <v>0</v>
      </c>
      <c r="EM67" s="32">
        <f t="shared" si="469"/>
        <v>0</v>
      </c>
      <c r="EN67" s="32">
        <f t="shared" si="469"/>
        <v>0</v>
      </c>
      <c r="EO67" s="32">
        <f t="shared" si="469"/>
        <v>0</v>
      </c>
      <c r="EP67" s="32">
        <f t="shared" si="469"/>
        <v>0</v>
      </c>
      <c r="EQ67" s="32">
        <f t="shared" si="469"/>
        <v>0</v>
      </c>
      <c r="ER67" s="32">
        <f t="shared" si="469"/>
        <v>0</v>
      </c>
      <c r="ES67" s="32">
        <f t="shared" si="469"/>
        <v>0</v>
      </c>
      <c r="ET67" s="32">
        <f t="shared" si="469"/>
        <v>0</v>
      </c>
      <c r="EU67" s="32">
        <f t="shared" si="469"/>
        <v>0</v>
      </c>
      <c r="EV67" s="32">
        <f t="shared" si="469"/>
        <v>0</v>
      </c>
      <c r="EW67" s="32">
        <f t="shared" si="469"/>
        <v>0</v>
      </c>
      <c r="EX67" s="32">
        <f t="shared" si="469"/>
        <v>0</v>
      </c>
      <c r="EY67" s="32">
        <f t="shared" si="469"/>
        <v>0</v>
      </c>
      <c r="EZ67" s="32">
        <f t="shared" si="469"/>
        <v>0</v>
      </c>
      <c r="FA67" s="32">
        <f t="shared" si="469"/>
        <v>0</v>
      </c>
      <c r="FB67" s="32">
        <f t="shared" si="469"/>
        <v>0</v>
      </c>
      <c r="FC67" s="32">
        <f t="shared" si="469"/>
        <v>0</v>
      </c>
      <c r="FD67" s="32">
        <f t="shared" si="469"/>
        <v>0</v>
      </c>
      <c r="FE67" s="32">
        <f t="shared" si="469"/>
        <v>0</v>
      </c>
      <c r="FF67" s="32">
        <f t="shared" si="469"/>
        <v>0</v>
      </c>
      <c r="FG67" s="32">
        <f t="shared" si="469"/>
        <v>0</v>
      </c>
      <c r="FH67" s="32">
        <f t="shared" si="469"/>
        <v>0</v>
      </c>
      <c r="FI67" s="32">
        <f t="shared" si="469"/>
        <v>0</v>
      </c>
      <c r="FJ67" s="32">
        <f t="shared" si="469"/>
        <v>0</v>
      </c>
      <c r="FK67" s="32">
        <f t="shared" si="469"/>
        <v>0</v>
      </c>
      <c r="FL67" s="32">
        <f t="shared" si="469"/>
        <v>0</v>
      </c>
      <c r="FM67" s="32">
        <f t="shared" si="469"/>
        <v>0</v>
      </c>
      <c r="FN67" s="32">
        <f t="shared" si="469"/>
        <v>0</v>
      </c>
      <c r="FO67" s="32">
        <f t="shared" si="469"/>
        <v>0</v>
      </c>
      <c r="FP67" s="32">
        <f t="shared" si="469"/>
        <v>0</v>
      </c>
      <c r="FQ67" s="32">
        <f t="shared" si="469"/>
        <v>0</v>
      </c>
      <c r="FR67" s="32">
        <f t="shared" si="469"/>
        <v>0</v>
      </c>
      <c r="FS67" s="32">
        <f t="shared" si="469"/>
        <v>0</v>
      </c>
      <c r="FT67" s="32">
        <f t="shared" si="469"/>
        <v>0</v>
      </c>
      <c r="FU67" s="32">
        <f t="shared" si="469"/>
        <v>0</v>
      </c>
      <c r="FV67" s="32">
        <f t="shared" si="469"/>
        <v>0</v>
      </c>
      <c r="FW67" s="32">
        <f t="shared" si="469"/>
        <v>0</v>
      </c>
      <c r="FX67" s="32">
        <f t="shared" si="469"/>
        <v>0</v>
      </c>
      <c r="FY67" s="32">
        <f t="shared" si="469"/>
        <v>0</v>
      </c>
      <c r="FZ67" s="32">
        <f t="shared" si="469"/>
        <v>0</v>
      </c>
      <c r="GA67" s="32">
        <f t="shared" si="469"/>
        <v>0</v>
      </c>
      <c r="GB67" s="32">
        <f t="shared" si="469"/>
        <v>0</v>
      </c>
      <c r="GC67" s="32">
        <f t="shared" si="469"/>
        <v>0</v>
      </c>
      <c r="GD67" s="32">
        <f t="shared" si="469"/>
        <v>0</v>
      </c>
      <c r="GE67" s="32">
        <f t="shared" si="469"/>
        <v>0</v>
      </c>
      <c r="GF67" s="32">
        <f t="shared" si="469"/>
        <v>0</v>
      </c>
      <c r="GG67" s="32">
        <f t="shared" si="469"/>
        <v>0</v>
      </c>
      <c r="GH67" s="32">
        <f t="shared" si="469"/>
        <v>0</v>
      </c>
      <c r="GI67" s="32">
        <f t="shared" si="469"/>
        <v>0</v>
      </c>
      <c r="GJ67" s="32">
        <f t="shared" si="469"/>
        <v>0</v>
      </c>
    </row>
    <row r="68" spans="1:192" x14ac:dyDescent="0.25">
      <c r="A68" s="80"/>
      <c r="B68" s="80"/>
      <c r="C68" s="588"/>
      <c r="D68" s="61"/>
      <c r="E68" s="32" t="s">
        <v>469</v>
      </c>
      <c r="F68" s="32"/>
      <c r="G68" s="32" t="str">
        <f xml:space="preserve"> SMU</f>
        <v>$ 000s</v>
      </c>
      <c r="H68" s="32">
        <f xml:space="preserve"> SUM(J68:GJ68)</f>
        <v>11772.218053613331</v>
      </c>
      <c r="I68" s="32"/>
      <c r="J68" s="32">
        <f t="shared" ref="J68" si="470" xml:space="preserve"> -1 * MIN(J67, 0)</f>
        <v>0</v>
      </c>
      <c r="K68" s="32">
        <f t="shared" ref="K68:AK68" si="471" xml:space="preserve"> -1 * MIN(K67, 0)</f>
        <v>0</v>
      </c>
      <c r="L68" s="32">
        <f t="shared" si="471"/>
        <v>0</v>
      </c>
      <c r="M68" s="32">
        <f t="shared" si="471"/>
        <v>0</v>
      </c>
      <c r="N68" s="32">
        <f t="shared" si="471"/>
        <v>0</v>
      </c>
      <c r="O68" s="32">
        <f t="shared" si="471"/>
        <v>0</v>
      </c>
      <c r="P68" s="32">
        <f t="shared" si="471"/>
        <v>0</v>
      </c>
      <c r="Q68" s="32">
        <f t="shared" si="471"/>
        <v>0</v>
      </c>
      <c r="R68" s="32">
        <f t="shared" si="471"/>
        <v>46.046965331956017</v>
      </c>
      <c r="S68" s="32">
        <f t="shared" si="471"/>
        <v>50.78197735303911</v>
      </c>
      <c r="T68" s="32">
        <f t="shared" si="471"/>
        <v>50.895183349113722</v>
      </c>
      <c r="U68" s="32">
        <f t="shared" si="471"/>
        <v>51.460644225082433</v>
      </c>
      <c r="V68" s="32">
        <f t="shared" si="471"/>
        <v>43.743555200799165</v>
      </c>
      <c r="W68" s="32">
        <f t="shared" si="471"/>
        <v>59.98900247819256</v>
      </c>
      <c r="X68" s="32">
        <f t="shared" si="471"/>
        <v>60.190532544478629</v>
      </c>
      <c r="Y68" s="32">
        <f t="shared" si="471"/>
        <v>45.129684618479587</v>
      </c>
      <c r="Z68" s="32">
        <f t="shared" si="471"/>
        <v>53.016872775513548</v>
      </c>
      <c r="AA68" s="32">
        <f t="shared" si="471"/>
        <v>53.585343059978186</v>
      </c>
      <c r="AB68" s="32">
        <f t="shared" si="471"/>
        <v>53.719756452206639</v>
      </c>
      <c r="AC68" s="32">
        <f t="shared" si="471"/>
        <v>54.322759602377118</v>
      </c>
      <c r="AD68" s="32">
        <f t="shared" si="471"/>
        <v>46.921206610479203</v>
      </c>
      <c r="AE68" s="32">
        <f t="shared" si="471"/>
        <v>62.617109701512163</v>
      </c>
      <c r="AF68" s="32">
        <f t="shared" si="471"/>
        <v>62.847085761221024</v>
      </c>
      <c r="AG68" s="32">
        <f t="shared" si="471"/>
        <v>48.415348956103117</v>
      </c>
      <c r="AH68" s="32">
        <f t="shared" si="471"/>
        <v>56.02467595512644</v>
      </c>
      <c r="AI68" s="32">
        <f t="shared" si="471"/>
        <v>56.630991163399813</v>
      </c>
      <c r="AJ68" s="32">
        <f t="shared" si="471"/>
        <v>56.788266890116574</v>
      </c>
      <c r="AK68" s="32">
        <f t="shared" si="471"/>
        <v>57.431981672107213</v>
      </c>
      <c r="AL68" s="32">
        <f t="shared" ref="AL68:CW68" si="472" xml:space="preserve"> -1 * MIN(AL67, 0)</f>
        <v>50.364414488743932</v>
      </c>
      <c r="AM68" s="32">
        <f t="shared" si="472"/>
        <v>65.480482885581296</v>
      </c>
      <c r="AN68" s="32">
        <f t="shared" si="472"/>
        <v>65.741157372138332</v>
      </c>
      <c r="AO68" s="32">
        <f t="shared" si="472"/>
        <v>51.975530233359677</v>
      </c>
      <c r="AP68" s="32">
        <f t="shared" si="472"/>
        <v>59.291465928046819</v>
      </c>
      <c r="AQ68" s="32">
        <f t="shared" si="472"/>
        <v>59.93881995053016</v>
      </c>
      <c r="AR68" s="32">
        <f t="shared" si="472"/>
        <v>60.120750219466572</v>
      </c>
      <c r="AS68" s="32">
        <f t="shared" si="472"/>
        <v>60.808606857201084</v>
      </c>
      <c r="AT68" s="32">
        <f t="shared" si="472"/>
        <v>54.09505752756013</v>
      </c>
      <c r="AU68" s="32">
        <f t="shared" si="472"/>
        <v>68.598382295720512</v>
      </c>
      <c r="AV68" s="32">
        <f t="shared" si="472"/>
        <v>68.892194196860146</v>
      </c>
      <c r="AW68" s="32">
        <f t="shared" si="472"/>
        <v>5054.8999765203425</v>
      </c>
      <c r="AX68" s="32">
        <f t="shared" si="472"/>
        <v>4981.4522714364966</v>
      </c>
      <c r="AY68" s="32">
        <f t="shared" si="472"/>
        <v>9.0949470177292824E-13</v>
      </c>
      <c r="AZ68" s="32">
        <f t="shared" si="472"/>
        <v>0</v>
      </c>
      <c r="BA68" s="32">
        <f t="shared" si="472"/>
        <v>0</v>
      </c>
      <c r="BB68" s="32">
        <f t="shared" si="472"/>
        <v>0</v>
      </c>
      <c r="BC68" s="32">
        <f t="shared" si="472"/>
        <v>0</v>
      </c>
      <c r="BD68" s="32">
        <f t="shared" si="472"/>
        <v>0</v>
      </c>
      <c r="BE68" s="32">
        <f t="shared" si="472"/>
        <v>0</v>
      </c>
      <c r="BF68" s="32">
        <f t="shared" si="472"/>
        <v>0</v>
      </c>
      <c r="BG68" s="32">
        <f t="shared" si="472"/>
        <v>0</v>
      </c>
      <c r="BH68" s="32">
        <f t="shared" si="472"/>
        <v>0</v>
      </c>
      <c r="BI68" s="32">
        <f t="shared" si="472"/>
        <v>0</v>
      </c>
      <c r="BJ68" s="32">
        <f t="shared" si="472"/>
        <v>0</v>
      </c>
      <c r="BK68" s="32">
        <f t="shared" si="472"/>
        <v>0</v>
      </c>
      <c r="BL68" s="32">
        <f t="shared" si="472"/>
        <v>0</v>
      </c>
      <c r="BM68" s="32">
        <f t="shared" si="472"/>
        <v>0</v>
      </c>
      <c r="BN68" s="32">
        <f t="shared" si="472"/>
        <v>0</v>
      </c>
      <c r="BO68" s="32">
        <f t="shared" si="472"/>
        <v>0</v>
      </c>
      <c r="BP68" s="32">
        <f t="shared" si="472"/>
        <v>0</v>
      </c>
      <c r="BQ68" s="32">
        <f t="shared" si="472"/>
        <v>0</v>
      </c>
      <c r="BR68" s="32">
        <f t="shared" si="472"/>
        <v>0</v>
      </c>
      <c r="BS68" s="32">
        <f t="shared" si="472"/>
        <v>0</v>
      </c>
      <c r="BT68" s="32">
        <f t="shared" si="472"/>
        <v>0</v>
      </c>
      <c r="BU68" s="32">
        <f t="shared" si="472"/>
        <v>0</v>
      </c>
      <c r="BV68" s="32">
        <f t="shared" si="472"/>
        <v>0</v>
      </c>
      <c r="BW68" s="32">
        <f t="shared" si="472"/>
        <v>0</v>
      </c>
      <c r="BX68" s="32">
        <f t="shared" si="472"/>
        <v>0</v>
      </c>
      <c r="BY68" s="32">
        <f t="shared" si="472"/>
        <v>0</v>
      </c>
      <c r="BZ68" s="32">
        <f t="shared" si="472"/>
        <v>0</v>
      </c>
      <c r="CA68" s="32">
        <f t="shared" si="472"/>
        <v>0</v>
      </c>
      <c r="CB68" s="32">
        <f t="shared" si="472"/>
        <v>0</v>
      </c>
      <c r="CC68" s="32">
        <f t="shared" si="472"/>
        <v>0</v>
      </c>
      <c r="CD68" s="32">
        <f t="shared" si="472"/>
        <v>0</v>
      </c>
      <c r="CE68" s="32">
        <f t="shared" si="472"/>
        <v>0</v>
      </c>
      <c r="CF68" s="32">
        <f t="shared" si="472"/>
        <v>0</v>
      </c>
      <c r="CG68" s="32">
        <f t="shared" si="472"/>
        <v>0</v>
      </c>
      <c r="CH68" s="32">
        <f t="shared" si="472"/>
        <v>0</v>
      </c>
      <c r="CI68" s="32">
        <f t="shared" si="472"/>
        <v>0</v>
      </c>
      <c r="CJ68" s="32">
        <f t="shared" si="472"/>
        <v>0</v>
      </c>
      <c r="CK68" s="32">
        <f t="shared" si="472"/>
        <v>0</v>
      </c>
      <c r="CL68" s="32">
        <f t="shared" si="472"/>
        <v>0</v>
      </c>
      <c r="CM68" s="32">
        <f t="shared" si="472"/>
        <v>0</v>
      </c>
      <c r="CN68" s="32">
        <f t="shared" si="472"/>
        <v>0</v>
      </c>
      <c r="CO68" s="32">
        <f t="shared" si="472"/>
        <v>0</v>
      </c>
      <c r="CP68" s="32">
        <f t="shared" si="472"/>
        <v>0</v>
      </c>
      <c r="CQ68" s="32">
        <f t="shared" si="472"/>
        <v>0</v>
      </c>
      <c r="CR68" s="32">
        <f t="shared" si="472"/>
        <v>0</v>
      </c>
      <c r="CS68" s="32">
        <f t="shared" si="472"/>
        <v>0</v>
      </c>
      <c r="CT68" s="32">
        <f t="shared" si="472"/>
        <v>0</v>
      </c>
      <c r="CU68" s="32">
        <f t="shared" si="472"/>
        <v>0</v>
      </c>
      <c r="CV68" s="32">
        <f t="shared" si="472"/>
        <v>0</v>
      </c>
      <c r="CW68" s="32">
        <f t="shared" si="472"/>
        <v>0</v>
      </c>
      <c r="CX68" s="32">
        <f t="shared" ref="CX68:FI68" si="473" xml:space="preserve"> -1 * MIN(CX67, 0)</f>
        <v>0</v>
      </c>
      <c r="CY68" s="32">
        <f t="shared" si="473"/>
        <v>0</v>
      </c>
      <c r="CZ68" s="32">
        <f t="shared" si="473"/>
        <v>0</v>
      </c>
      <c r="DA68" s="32">
        <f t="shared" si="473"/>
        <v>0</v>
      </c>
      <c r="DB68" s="32">
        <f t="shared" si="473"/>
        <v>0</v>
      </c>
      <c r="DC68" s="32">
        <f t="shared" si="473"/>
        <v>0</v>
      </c>
      <c r="DD68" s="32">
        <f t="shared" si="473"/>
        <v>0</v>
      </c>
      <c r="DE68" s="32">
        <f t="shared" si="473"/>
        <v>0</v>
      </c>
      <c r="DF68" s="32">
        <f t="shared" si="473"/>
        <v>0</v>
      </c>
      <c r="DG68" s="32">
        <f t="shared" si="473"/>
        <v>0</v>
      </c>
      <c r="DH68" s="32">
        <f t="shared" si="473"/>
        <v>0</v>
      </c>
      <c r="DI68" s="32">
        <f t="shared" si="473"/>
        <v>0</v>
      </c>
      <c r="DJ68" s="32">
        <f t="shared" si="473"/>
        <v>0</v>
      </c>
      <c r="DK68" s="32">
        <f t="shared" si="473"/>
        <v>0</v>
      </c>
      <c r="DL68" s="32">
        <f t="shared" si="473"/>
        <v>0</v>
      </c>
      <c r="DM68" s="32">
        <f t="shared" si="473"/>
        <v>0</v>
      </c>
      <c r="DN68" s="32">
        <f t="shared" si="473"/>
        <v>0</v>
      </c>
      <c r="DO68" s="32">
        <f t="shared" si="473"/>
        <v>0</v>
      </c>
      <c r="DP68" s="32">
        <f t="shared" si="473"/>
        <v>0</v>
      </c>
      <c r="DQ68" s="32">
        <f t="shared" si="473"/>
        <v>0</v>
      </c>
      <c r="DR68" s="32">
        <f t="shared" si="473"/>
        <v>0</v>
      </c>
      <c r="DS68" s="32">
        <f t="shared" si="473"/>
        <v>0</v>
      </c>
      <c r="DT68" s="32">
        <f t="shared" si="473"/>
        <v>0</v>
      </c>
      <c r="DU68" s="32">
        <f t="shared" si="473"/>
        <v>0</v>
      </c>
      <c r="DV68" s="32">
        <f t="shared" si="473"/>
        <v>0</v>
      </c>
      <c r="DW68" s="32">
        <f t="shared" si="473"/>
        <v>0</v>
      </c>
      <c r="DX68" s="32">
        <f t="shared" si="473"/>
        <v>0</v>
      </c>
      <c r="DY68" s="32">
        <f t="shared" si="473"/>
        <v>0</v>
      </c>
      <c r="DZ68" s="32">
        <f t="shared" si="473"/>
        <v>0</v>
      </c>
      <c r="EA68" s="32">
        <f t="shared" si="473"/>
        <v>0</v>
      </c>
      <c r="EB68" s="32">
        <f t="shared" si="473"/>
        <v>0</v>
      </c>
      <c r="EC68" s="32">
        <f t="shared" si="473"/>
        <v>0</v>
      </c>
      <c r="ED68" s="32">
        <f t="shared" si="473"/>
        <v>0</v>
      </c>
      <c r="EE68" s="32">
        <f t="shared" si="473"/>
        <v>0</v>
      </c>
      <c r="EF68" s="32">
        <f t="shared" si="473"/>
        <v>0</v>
      </c>
      <c r="EG68" s="32">
        <f t="shared" si="473"/>
        <v>0</v>
      </c>
      <c r="EH68" s="32">
        <f t="shared" si="473"/>
        <v>0</v>
      </c>
      <c r="EI68" s="32">
        <f t="shared" si="473"/>
        <v>0</v>
      </c>
      <c r="EJ68" s="32">
        <f t="shared" si="473"/>
        <v>0</v>
      </c>
      <c r="EK68" s="32">
        <f t="shared" si="473"/>
        <v>0</v>
      </c>
      <c r="EL68" s="32">
        <f t="shared" si="473"/>
        <v>0</v>
      </c>
      <c r="EM68" s="32">
        <f t="shared" si="473"/>
        <v>0</v>
      </c>
      <c r="EN68" s="32">
        <f t="shared" si="473"/>
        <v>0</v>
      </c>
      <c r="EO68" s="32">
        <f t="shared" si="473"/>
        <v>0</v>
      </c>
      <c r="EP68" s="32">
        <f t="shared" si="473"/>
        <v>0</v>
      </c>
      <c r="EQ68" s="32">
        <f t="shared" si="473"/>
        <v>0</v>
      </c>
      <c r="ER68" s="32">
        <f t="shared" si="473"/>
        <v>0</v>
      </c>
      <c r="ES68" s="32">
        <f t="shared" si="473"/>
        <v>0</v>
      </c>
      <c r="ET68" s="32">
        <f t="shared" si="473"/>
        <v>0</v>
      </c>
      <c r="EU68" s="32">
        <f t="shared" si="473"/>
        <v>0</v>
      </c>
      <c r="EV68" s="32">
        <f t="shared" si="473"/>
        <v>0</v>
      </c>
      <c r="EW68" s="32">
        <f t="shared" si="473"/>
        <v>0</v>
      </c>
      <c r="EX68" s="32">
        <f t="shared" si="473"/>
        <v>0</v>
      </c>
      <c r="EY68" s="32">
        <f t="shared" si="473"/>
        <v>0</v>
      </c>
      <c r="EZ68" s="32">
        <f t="shared" si="473"/>
        <v>0</v>
      </c>
      <c r="FA68" s="32">
        <f t="shared" si="473"/>
        <v>0</v>
      </c>
      <c r="FB68" s="32">
        <f t="shared" si="473"/>
        <v>0</v>
      </c>
      <c r="FC68" s="32">
        <f t="shared" si="473"/>
        <v>0</v>
      </c>
      <c r="FD68" s="32">
        <f t="shared" si="473"/>
        <v>0</v>
      </c>
      <c r="FE68" s="32">
        <f t="shared" si="473"/>
        <v>0</v>
      </c>
      <c r="FF68" s="32">
        <f t="shared" si="473"/>
        <v>0</v>
      </c>
      <c r="FG68" s="32">
        <f t="shared" si="473"/>
        <v>0</v>
      </c>
      <c r="FH68" s="32">
        <f t="shared" si="473"/>
        <v>0</v>
      </c>
      <c r="FI68" s="32">
        <f t="shared" si="473"/>
        <v>0</v>
      </c>
      <c r="FJ68" s="32">
        <f t="shared" ref="FJ68:GJ68" si="474" xml:space="preserve"> -1 * MIN(FJ67, 0)</f>
        <v>0</v>
      </c>
      <c r="FK68" s="32">
        <f t="shared" si="474"/>
        <v>0</v>
      </c>
      <c r="FL68" s="32">
        <f t="shared" si="474"/>
        <v>0</v>
      </c>
      <c r="FM68" s="32">
        <f t="shared" si="474"/>
        <v>0</v>
      </c>
      <c r="FN68" s="32">
        <f t="shared" si="474"/>
        <v>0</v>
      </c>
      <c r="FO68" s="32">
        <f t="shared" si="474"/>
        <v>0</v>
      </c>
      <c r="FP68" s="32">
        <f t="shared" si="474"/>
        <v>0</v>
      </c>
      <c r="FQ68" s="32">
        <f t="shared" si="474"/>
        <v>0</v>
      </c>
      <c r="FR68" s="32">
        <f t="shared" si="474"/>
        <v>0</v>
      </c>
      <c r="FS68" s="32">
        <f t="shared" si="474"/>
        <v>0</v>
      </c>
      <c r="FT68" s="32">
        <f t="shared" si="474"/>
        <v>0</v>
      </c>
      <c r="FU68" s="32">
        <f t="shared" si="474"/>
        <v>0</v>
      </c>
      <c r="FV68" s="32">
        <f t="shared" si="474"/>
        <v>0</v>
      </c>
      <c r="FW68" s="32">
        <f t="shared" si="474"/>
        <v>0</v>
      </c>
      <c r="FX68" s="32">
        <f t="shared" si="474"/>
        <v>0</v>
      </c>
      <c r="FY68" s="32">
        <f t="shared" si="474"/>
        <v>0</v>
      </c>
      <c r="FZ68" s="32">
        <f t="shared" si="474"/>
        <v>0</v>
      </c>
      <c r="GA68" s="32">
        <f t="shared" si="474"/>
        <v>0</v>
      </c>
      <c r="GB68" s="32">
        <f t="shared" si="474"/>
        <v>0</v>
      </c>
      <c r="GC68" s="32">
        <f t="shared" si="474"/>
        <v>0</v>
      </c>
      <c r="GD68" s="32">
        <f t="shared" si="474"/>
        <v>0</v>
      </c>
      <c r="GE68" s="32">
        <f t="shared" si="474"/>
        <v>0</v>
      </c>
      <c r="GF68" s="32">
        <f t="shared" si="474"/>
        <v>0</v>
      </c>
      <c r="GG68" s="32">
        <f t="shared" si="474"/>
        <v>0</v>
      </c>
      <c r="GH68" s="32">
        <f t="shared" si="474"/>
        <v>0</v>
      </c>
      <c r="GI68" s="32">
        <f t="shared" si="474"/>
        <v>0</v>
      </c>
      <c r="GJ68" s="32">
        <f t="shared" si="474"/>
        <v>0</v>
      </c>
    </row>
    <row r="69" spans="1:192" x14ac:dyDescent="0.25">
      <c r="A69" s="80"/>
      <c r="B69" s="80"/>
      <c r="C69" s="588"/>
      <c r="D69" s="61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  <c r="CW69" s="32"/>
      <c r="CX69" s="32"/>
      <c r="CY69" s="32"/>
      <c r="CZ69" s="32"/>
      <c r="DA69" s="32"/>
      <c r="DB69" s="32"/>
      <c r="DC69" s="32"/>
      <c r="DD69" s="32"/>
      <c r="DE69" s="32"/>
      <c r="DF69" s="32"/>
      <c r="DG69" s="32"/>
      <c r="DH69" s="32"/>
      <c r="DI69" s="32"/>
      <c r="DJ69" s="32"/>
      <c r="DK69" s="32"/>
      <c r="DL69" s="32"/>
      <c r="DM69" s="32"/>
      <c r="DN69" s="32"/>
      <c r="DO69" s="32"/>
      <c r="DP69" s="32"/>
      <c r="DQ69" s="32"/>
      <c r="DR69" s="32"/>
      <c r="DS69" s="32"/>
      <c r="DT69" s="32"/>
      <c r="DU69" s="32"/>
      <c r="DV69" s="32"/>
      <c r="DW69" s="32"/>
      <c r="DX69" s="32"/>
      <c r="DY69" s="32"/>
      <c r="DZ69" s="32"/>
      <c r="EA69" s="32"/>
      <c r="EB69" s="32"/>
      <c r="EC69" s="32"/>
      <c r="ED69" s="32"/>
      <c r="EE69" s="32"/>
      <c r="EF69" s="32"/>
      <c r="EG69" s="32"/>
      <c r="EH69" s="32"/>
      <c r="EI69" s="32"/>
      <c r="EJ69" s="32"/>
      <c r="EK69" s="32"/>
      <c r="EL69" s="32"/>
      <c r="EM69" s="32"/>
      <c r="EN69" s="32"/>
      <c r="EO69" s="32"/>
      <c r="EP69" s="32"/>
      <c r="EQ69" s="32"/>
      <c r="ER69" s="32"/>
      <c r="ES69" s="32"/>
      <c r="ET69" s="32"/>
      <c r="EU69" s="32"/>
      <c r="EV69" s="32"/>
      <c r="EW69" s="32"/>
      <c r="EX69" s="32"/>
      <c r="EY69" s="32"/>
      <c r="EZ69" s="32"/>
      <c r="FA69" s="32"/>
      <c r="FB69" s="32"/>
      <c r="FC69" s="32"/>
      <c r="FD69" s="32"/>
      <c r="FE69" s="32"/>
      <c r="FF69" s="32"/>
      <c r="FG69" s="32"/>
      <c r="FH69" s="32"/>
      <c r="FI69" s="32"/>
      <c r="FJ69" s="32"/>
      <c r="FK69" s="32"/>
      <c r="FL69" s="32"/>
      <c r="FM69" s="32"/>
      <c r="FN69" s="32"/>
      <c r="FO69" s="32"/>
      <c r="FP69" s="32"/>
      <c r="FQ69" s="32"/>
      <c r="FR69" s="32"/>
      <c r="FS69" s="32"/>
      <c r="FT69" s="32"/>
      <c r="FU69" s="32"/>
      <c r="FV69" s="32"/>
      <c r="FW69" s="32"/>
      <c r="FX69" s="32"/>
      <c r="FY69" s="32"/>
      <c r="FZ69" s="32"/>
      <c r="GA69" s="32"/>
      <c r="GB69" s="32"/>
      <c r="GC69" s="32"/>
      <c r="GD69" s="32"/>
      <c r="GE69" s="32"/>
      <c r="GF69" s="32"/>
      <c r="GG69" s="32"/>
      <c r="GH69" s="32"/>
      <c r="GI69" s="32"/>
      <c r="GJ69" s="32"/>
    </row>
    <row r="70" spans="1:192" x14ac:dyDescent="0.25">
      <c r="A70" s="80"/>
      <c r="B70" s="80"/>
      <c r="C70" s="588"/>
      <c r="D70" s="61"/>
      <c r="E70" s="32" t="str">
        <f t="shared" ref="E70:BP70" si="475" xml:space="preserve"> E$59</f>
        <v>DS shortfall withdrawal</v>
      </c>
      <c r="F70" s="32">
        <f t="shared" si="475"/>
        <v>0</v>
      </c>
      <c r="G70" s="32" t="str">
        <f t="shared" si="475"/>
        <v>$ 000s</v>
      </c>
      <c r="H70" s="32">
        <f t="shared" si="475"/>
        <v>0</v>
      </c>
      <c r="I70" s="32">
        <f t="shared" si="475"/>
        <v>0</v>
      </c>
      <c r="J70" s="32">
        <f t="shared" si="475"/>
        <v>0</v>
      </c>
      <c r="K70" s="32">
        <f t="shared" si="475"/>
        <v>0</v>
      </c>
      <c r="L70" s="32">
        <f t="shared" si="475"/>
        <v>0</v>
      </c>
      <c r="M70" s="32">
        <f t="shared" si="475"/>
        <v>0</v>
      </c>
      <c r="N70" s="32">
        <f t="shared" si="475"/>
        <v>0</v>
      </c>
      <c r="O70" s="32">
        <f t="shared" si="475"/>
        <v>0</v>
      </c>
      <c r="P70" s="32">
        <f t="shared" si="475"/>
        <v>0</v>
      </c>
      <c r="Q70" s="32">
        <f t="shared" si="475"/>
        <v>0</v>
      </c>
      <c r="R70" s="32">
        <f t="shared" si="475"/>
        <v>0</v>
      </c>
      <c r="S70" s="32">
        <f t="shared" si="475"/>
        <v>0</v>
      </c>
      <c r="T70" s="32">
        <f t="shared" si="475"/>
        <v>0</v>
      </c>
      <c r="U70" s="32">
        <f t="shared" si="475"/>
        <v>0</v>
      </c>
      <c r="V70" s="32">
        <f t="shared" si="475"/>
        <v>0</v>
      </c>
      <c r="W70" s="32">
        <f t="shared" si="475"/>
        <v>0</v>
      </c>
      <c r="X70" s="32">
        <f t="shared" si="475"/>
        <v>0</v>
      </c>
      <c r="Y70" s="32">
        <f t="shared" si="475"/>
        <v>0</v>
      </c>
      <c r="Z70" s="32">
        <f t="shared" si="475"/>
        <v>0</v>
      </c>
      <c r="AA70" s="32">
        <f t="shared" si="475"/>
        <v>0</v>
      </c>
      <c r="AB70" s="32">
        <f t="shared" si="475"/>
        <v>0</v>
      </c>
      <c r="AC70" s="32">
        <f t="shared" si="475"/>
        <v>0</v>
      </c>
      <c r="AD70" s="32">
        <f t="shared" si="475"/>
        <v>0</v>
      </c>
      <c r="AE70" s="32">
        <f t="shared" si="475"/>
        <v>0</v>
      </c>
      <c r="AF70" s="32">
        <f t="shared" si="475"/>
        <v>0</v>
      </c>
      <c r="AG70" s="32">
        <f t="shared" si="475"/>
        <v>0</v>
      </c>
      <c r="AH70" s="32">
        <f t="shared" si="475"/>
        <v>0</v>
      </c>
      <c r="AI70" s="32">
        <f t="shared" si="475"/>
        <v>0</v>
      </c>
      <c r="AJ70" s="32">
        <f t="shared" si="475"/>
        <v>0</v>
      </c>
      <c r="AK70" s="32">
        <f t="shared" si="475"/>
        <v>0</v>
      </c>
      <c r="AL70" s="32">
        <f t="shared" si="475"/>
        <v>0</v>
      </c>
      <c r="AM70" s="32">
        <f t="shared" si="475"/>
        <v>0</v>
      </c>
      <c r="AN70" s="32">
        <f t="shared" si="475"/>
        <v>0</v>
      </c>
      <c r="AO70" s="32">
        <f t="shared" si="475"/>
        <v>0</v>
      </c>
      <c r="AP70" s="32">
        <f t="shared" si="475"/>
        <v>0</v>
      </c>
      <c r="AQ70" s="32">
        <f t="shared" si="475"/>
        <v>0</v>
      </c>
      <c r="AR70" s="32">
        <f t="shared" si="475"/>
        <v>0</v>
      </c>
      <c r="AS70" s="32">
        <f t="shared" si="475"/>
        <v>0</v>
      </c>
      <c r="AT70" s="32">
        <f t="shared" si="475"/>
        <v>0</v>
      </c>
      <c r="AU70" s="32">
        <f t="shared" si="475"/>
        <v>0</v>
      </c>
      <c r="AV70" s="32">
        <f t="shared" si="475"/>
        <v>0</v>
      </c>
      <c r="AW70" s="32">
        <f t="shared" si="475"/>
        <v>0</v>
      </c>
      <c r="AX70" s="32">
        <f t="shared" si="475"/>
        <v>0</v>
      </c>
      <c r="AY70" s="32">
        <f t="shared" si="475"/>
        <v>0</v>
      </c>
      <c r="AZ70" s="32">
        <f t="shared" si="475"/>
        <v>0</v>
      </c>
      <c r="BA70" s="32">
        <f t="shared" si="475"/>
        <v>0</v>
      </c>
      <c r="BB70" s="32">
        <f t="shared" si="475"/>
        <v>0</v>
      </c>
      <c r="BC70" s="32">
        <f t="shared" si="475"/>
        <v>0</v>
      </c>
      <c r="BD70" s="32">
        <f t="shared" si="475"/>
        <v>0</v>
      </c>
      <c r="BE70" s="32">
        <f t="shared" si="475"/>
        <v>0</v>
      </c>
      <c r="BF70" s="32">
        <f t="shared" si="475"/>
        <v>0</v>
      </c>
      <c r="BG70" s="32">
        <f t="shared" si="475"/>
        <v>0</v>
      </c>
      <c r="BH70" s="32">
        <f t="shared" si="475"/>
        <v>0</v>
      </c>
      <c r="BI70" s="32">
        <f t="shared" si="475"/>
        <v>0</v>
      </c>
      <c r="BJ70" s="32">
        <f t="shared" si="475"/>
        <v>0</v>
      </c>
      <c r="BK70" s="32">
        <f t="shared" si="475"/>
        <v>0</v>
      </c>
      <c r="BL70" s="32">
        <f t="shared" si="475"/>
        <v>0</v>
      </c>
      <c r="BM70" s="32">
        <f t="shared" si="475"/>
        <v>0</v>
      </c>
      <c r="BN70" s="32">
        <f t="shared" si="475"/>
        <v>0</v>
      </c>
      <c r="BO70" s="32">
        <f t="shared" si="475"/>
        <v>0</v>
      </c>
      <c r="BP70" s="32">
        <f t="shared" si="475"/>
        <v>0</v>
      </c>
      <c r="BQ70" s="32">
        <f t="shared" ref="BQ70:EB70" si="476" xml:space="preserve"> BQ$59</f>
        <v>0</v>
      </c>
      <c r="BR70" s="32">
        <f t="shared" si="476"/>
        <v>0</v>
      </c>
      <c r="BS70" s="32">
        <f t="shared" si="476"/>
        <v>0</v>
      </c>
      <c r="BT70" s="32">
        <f t="shared" si="476"/>
        <v>0</v>
      </c>
      <c r="BU70" s="32">
        <f t="shared" si="476"/>
        <v>0</v>
      </c>
      <c r="BV70" s="32">
        <f t="shared" si="476"/>
        <v>0</v>
      </c>
      <c r="BW70" s="32">
        <f t="shared" si="476"/>
        <v>0</v>
      </c>
      <c r="BX70" s="32">
        <f t="shared" si="476"/>
        <v>0</v>
      </c>
      <c r="BY70" s="32">
        <f t="shared" si="476"/>
        <v>0</v>
      </c>
      <c r="BZ70" s="32">
        <f t="shared" si="476"/>
        <v>0</v>
      </c>
      <c r="CA70" s="32">
        <f t="shared" si="476"/>
        <v>0</v>
      </c>
      <c r="CB70" s="32">
        <f t="shared" si="476"/>
        <v>0</v>
      </c>
      <c r="CC70" s="32">
        <f t="shared" si="476"/>
        <v>0</v>
      </c>
      <c r="CD70" s="32">
        <f t="shared" si="476"/>
        <v>0</v>
      </c>
      <c r="CE70" s="32">
        <f t="shared" si="476"/>
        <v>0</v>
      </c>
      <c r="CF70" s="32">
        <f t="shared" si="476"/>
        <v>0</v>
      </c>
      <c r="CG70" s="32">
        <f t="shared" si="476"/>
        <v>0</v>
      </c>
      <c r="CH70" s="32">
        <f t="shared" si="476"/>
        <v>0</v>
      </c>
      <c r="CI70" s="32">
        <f t="shared" si="476"/>
        <v>0</v>
      </c>
      <c r="CJ70" s="32">
        <f t="shared" si="476"/>
        <v>0</v>
      </c>
      <c r="CK70" s="32">
        <f t="shared" si="476"/>
        <v>0</v>
      </c>
      <c r="CL70" s="32">
        <f t="shared" si="476"/>
        <v>0</v>
      </c>
      <c r="CM70" s="32">
        <f t="shared" si="476"/>
        <v>0</v>
      </c>
      <c r="CN70" s="32">
        <f t="shared" si="476"/>
        <v>0</v>
      </c>
      <c r="CO70" s="32">
        <f t="shared" si="476"/>
        <v>0</v>
      </c>
      <c r="CP70" s="32">
        <f t="shared" si="476"/>
        <v>0</v>
      </c>
      <c r="CQ70" s="32">
        <f t="shared" si="476"/>
        <v>0</v>
      </c>
      <c r="CR70" s="32">
        <f t="shared" si="476"/>
        <v>0</v>
      </c>
      <c r="CS70" s="32">
        <f t="shared" si="476"/>
        <v>0</v>
      </c>
      <c r="CT70" s="32">
        <f t="shared" si="476"/>
        <v>0</v>
      </c>
      <c r="CU70" s="32">
        <f t="shared" si="476"/>
        <v>0</v>
      </c>
      <c r="CV70" s="32">
        <f t="shared" si="476"/>
        <v>0</v>
      </c>
      <c r="CW70" s="32">
        <f t="shared" si="476"/>
        <v>0</v>
      </c>
      <c r="CX70" s="32">
        <f t="shared" si="476"/>
        <v>0</v>
      </c>
      <c r="CY70" s="32">
        <f t="shared" si="476"/>
        <v>0</v>
      </c>
      <c r="CZ70" s="32">
        <f t="shared" si="476"/>
        <v>0</v>
      </c>
      <c r="DA70" s="32">
        <f t="shared" si="476"/>
        <v>0</v>
      </c>
      <c r="DB70" s="32">
        <f t="shared" si="476"/>
        <v>0</v>
      </c>
      <c r="DC70" s="32">
        <f t="shared" si="476"/>
        <v>0</v>
      </c>
      <c r="DD70" s="32">
        <f t="shared" si="476"/>
        <v>0</v>
      </c>
      <c r="DE70" s="32">
        <f t="shared" si="476"/>
        <v>0</v>
      </c>
      <c r="DF70" s="32">
        <f t="shared" si="476"/>
        <v>0</v>
      </c>
      <c r="DG70" s="32">
        <f t="shared" si="476"/>
        <v>0</v>
      </c>
      <c r="DH70" s="32">
        <f t="shared" si="476"/>
        <v>0</v>
      </c>
      <c r="DI70" s="32">
        <f t="shared" si="476"/>
        <v>0</v>
      </c>
      <c r="DJ70" s="32">
        <f t="shared" si="476"/>
        <v>0</v>
      </c>
      <c r="DK70" s="32">
        <f t="shared" si="476"/>
        <v>0</v>
      </c>
      <c r="DL70" s="32">
        <f t="shared" si="476"/>
        <v>0</v>
      </c>
      <c r="DM70" s="32">
        <f t="shared" si="476"/>
        <v>0</v>
      </c>
      <c r="DN70" s="32">
        <f t="shared" si="476"/>
        <v>0</v>
      </c>
      <c r="DO70" s="32">
        <f t="shared" si="476"/>
        <v>0</v>
      </c>
      <c r="DP70" s="32">
        <f t="shared" si="476"/>
        <v>0</v>
      </c>
      <c r="DQ70" s="32">
        <f t="shared" si="476"/>
        <v>0</v>
      </c>
      <c r="DR70" s="32">
        <f t="shared" si="476"/>
        <v>0</v>
      </c>
      <c r="DS70" s="32">
        <f t="shared" si="476"/>
        <v>0</v>
      </c>
      <c r="DT70" s="32">
        <f t="shared" si="476"/>
        <v>0</v>
      </c>
      <c r="DU70" s="32">
        <f t="shared" si="476"/>
        <v>0</v>
      </c>
      <c r="DV70" s="32">
        <f t="shared" si="476"/>
        <v>0</v>
      </c>
      <c r="DW70" s="32">
        <f t="shared" si="476"/>
        <v>0</v>
      </c>
      <c r="DX70" s="32">
        <f t="shared" si="476"/>
        <v>0</v>
      </c>
      <c r="DY70" s="32">
        <f t="shared" si="476"/>
        <v>0</v>
      </c>
      <c r="DZ70" s="32">
        <f t="shared" si="476"/>
        <v>0</v>
      </c>
      <c r="EA70" s="32">
        <f t="shared" si="476"/>
        <v>0</v>
      </c>
      <c r="EB70" s="32">
        <f t="shared" si="476"/>
        <v>0</v>
      </c>
      <c r="EC70" s="32">
        <f t="shared" ref="EC70:GJ70" si="477" xml:space="preserve"> EC$59</f>
        <v>0</v>
      </c>
      <c r="ED70" s="32">
        <f t="shared" si="477"/>
        <v>0</v>
      </c>
      <c r="EE70" s="32">
        <f t="shared" si="477"/>
        <v>0</v>
      </c>
      <c r="EF70" s="32">
        <f t="shared" si="477"/>
        <v>0</v>
      </c>
      <c r="EG70" s="32">
        <f t="shared" si="477"/>
        <v>0</v>
      </c>
      <c r="EH70" s="32">
        <f t="shared" si="477"/>
        <v>0</v>
      </c>
      <c r="EI70" s="32">
        <f t="shared" si="477"/>
        <v>0</v>
      </c>
      <c r="EJ70" s="32">
        <f t="shared" si="477"/>
        <v>0</v>
      </c>
      <c r="EK70" s="32">
        <f t="shared" si="477"/>
        <v>0</v>
      </c>
      <c r="EL70" s="32">
        <f t="shared" si="477"/>
        <v>0</v>
      </c>
      <c r="EM70" s="32">
        <f t="shared" si="477"/>
        <v>0</v>
      </c>
      <c r="EN70" s="32">
        <f t="shared" si="477"/>
        <v>0</v>
      </c>
      <c r="EO70" s="32">
        <f t="shared" si="477"/>
        <v>0</v>
      </c>
      <c r="EP70" s="32">
        <f t="shared" si="477"/>
        <v>0</v>
      </c>
      <c r="EQ70" s="32">
        <f t="shared" si="477"/>
        <v>0</v>
      </c>
      <c r="ER70" s="32">
        <f t="shared" si="477"/>
        <v>0</v>
      </c>
      <c r="ES70" s="32">
        <f t="shared" si="477"/>
        <v>0</v>
      </c>
      <c r="ET70" s="32">
        <f t="shared" si="477"/>
        <v>0</v>
      </c>
      <c r="EU70" s="32">
        <f t="shared" si="477"/>
        <v>0</v>
      </c>
      <c r="EV70" s="32">
        <f t="shared" si="477"/>
        <v>0</v>
      </c>
      <c r="EW70" s="32">
        <f t="shared" si="477"/>
        <v>0</v>
      </c>
      <c r="EX70" s="32">
        <f t="shared" si="477"/>
        <v>0</v>
      </c>
      <c r="EY70" s="32">
        <f t="shared" si="477"/>
        <v>0</v>
      </c>
      <c r="EZ70" s="32">
        <f t="shared" si="477"/>
        <v>0</v>
      </c>
      <c r="FA70" s="32">
        <f t="shared" si="477"/>
        <v>0</v>
      </c>
      <c r="FB70" s="32">
        <f t="shared" si="477"/>
        <v>0</v>
      </c>
      <c r="FC70" s="32">
        <f t="shared" si="477"/>
        <v>0</v>
      </c>
      <c r="FD70" s="32">
        <f t="shared" si="477"/>
        <v>0</v>
      </c>
      <c r="FE70" s="32">
        <f t="shared" si="477"/>
        <v>0</v>
      </c>
      <c r="FF70" s="32">
        <f t="shared" si="477"/>
        <v>0</v>
      </c>
      <c r="FG70" s="32">
        <f t="shared" si="477"/>
        <v>0</v>
      </c>
      <c r="FH70" s="32">
        <f t="shared" si="477"/>
        <v>0</v>
      </c>
      <c r="FI70" s="32">
        <f t="shared" si="477"/>
        <v>0</v>
      </c>
      <c r="FJ70" s="32">
        <f t="shared" si="477"/>
        <v>0</v>
      </c>
      <c r="FK70" s="32">
        <f t="shared" si="477"/>
        <v>0</v>
      </c>
      <c r="FL70" s="32">
        <f t="shared" si="477"/>
        <v>0</v>
      </c>
      <c r="FM70" s="32">
        <f t="shared" si="477"/>
        <v>0</v>
      </c>
      <c r="FN70" s="32">
        <f t="shared" si="477"/>
        <v>0</v>
      </c>
      <c r="FO70" s="32">
        <f t="shared" si="477"/>
        <v>0</v>
      </c>
      <c r="FP70" s="32">
        <f t="shared" si="477"/>
        <v>0</v>
      </c>
      <c r="FQ70" s="32">
        <f t="shared" si="477"/>
        <v>0</v>
      </c>
      <c r="FR70" s="32">
        <f t="shared" si="477"/>
        <v>0</v>
      </c>
      <c r="FS70" s="32">
        <f t="shared" si="477"/>
        <v>0</v>
      </c>
      <c r="FT70" s="32">
        <f t="shared" si="477"/>
        <v>0</v>
      </c>
      <c r="FU70" s="32">
        <f t="shared" si="477"/>
        <v>0</v>
      </c>
      <c r="FV70" s="32">
        <f t="shared" si="477"/>
        <v>0</v>
      </c>
      <c r="FW70" s="32">
        <f t="shared" si="477"/>
        <v>0</v>
      </c>
      <c r="FX70" s="32">
        <f t="shared" si="477"/>
        <v>0</v>
      </c>
      <c r="FY70" s="32">
        <f t="shared" si="477"/>
        <v>0</v>
      </c>
      <c r="FZ70" s="32">
        <f t="shared" si="477"/>
        <v>0</v>
      </c>
      <c r="GA70" s="32">
        <f t="shared" si="477"/>
        <v>0</v>
      </c>
      <c r="GB70" s="32">
        <f t="shared" si="477"/>
        <v>0</v>
      </c>
      <c r="GC70" s="32">
        <f t="shared" si="477"/>
        <v>0</v>
      </c>
      <c r="GD70" s="32">
        <f t="shared" si="477"/>
        <v>0</v>
      </c>
      <c r="GE70" s="32">
        <f t="shared" si="477"/>
        <v>0</v>
      </c>
      <c r="GF70" s="32">
        <f t="shared" si="477"/>
        <v>0</v>
      </c>
      <c r="GG70" s="32">
        <f t="shared" si="477"/>
        <v>0</v>
      </c>
      <c r="GH70" s="32">
        <f t="shared" si="477"/>
        <v>0</v>
      </c>
      <c r="GI70" s="32">
        <f t="shared" si="477"/>
        <v>0</v>
      </c>
      <c r="GJ70" s="32">
        <f t="shared" si="477"/>
        <v>0</v>
      </c>
    </row>
    <row r="71" spans="1:192" x14ac:dyDescent="0.25">
      <c r="A71" s="80"/>
      <c r="B71" s="80"/>
      <c r="C71" s="588"/>
      <c r="D71" s="61"/>
      <c r="E71" s="32" t="str">
        <f t="shared" ref="E71:BP71" si="478" xml:space="preserve"> E$68</f>
        <v>DSRA release</v>
      </c>
      <c r="F71" s="32">
        <f t="shared" si="478"/>
        <v>0</v>
      </c>
      <c r="G71" s="32" t="str">
        <f t="shared" si="478"/>
        <v>$ 000s</v>
      </c>
      <c r="H71" s="32">
        <f t="shared" si="478"/>
        <v>11772.218053613331</v>
      </c>
      <c r="I71" s="32">
        <f t="shared" si="478"/>
        <v>0</v>
      </c>
      <c r="J71" s="32">
        <f t="shared" si="478"/>
        <v>0</v>
      </c>
      <c r="K71" s="32">
        <f t="shared" si="478"/>
        <v>0</v>
      </c>
      <c r="L71" s="32">
        <f t="shared" si="478"/>
        <v>0</v>
      </c>
      <c r="M71" s="32">
        <f t="shared" si="478"/>
        <v>0</v>
      </c>
      <c r="N71" s="32">
        <f t="shared" si="478"/>
        <v>0</v>
      </c>
      <c r="O71" s="32">
        <f t="shared" si="478"/>
        <v>0</v>
      </c>
      <c r="P71" s="32">
        <f t="shared" si="478"/>
        <v>0</v>
      </c>
      <c r="Q71" s="32">
        <f t="shared" si="478"/>
        <v>0</v>
      </c>
      <c r="R71" s="32">
        <f t="shared" si="478"/>
        <v>46.046965331956017</v>
      </c>
      <c r="S71" s="32">
        <f t="shared" si="478"/>
        <v>50.78197735303911</v>
      </c>
      <c r="T71" s="32">
        <f t="shared" si="478"/>
        <v>50.895183349113722</v>
      </c>
      <c r="U71" s="32">
        <f t="shared" si="478"/>
        <v>51.460644225082433</v>
      </c>
      <c r="V71" s="32">
        <f t="shared" si="478"/>
        <v>43.743555200799165</v>
      </c>
      <c r="W71" s="32">
        <f t="shared" si="478"/>
        <v>59.98900247819256</v>
      </c>
      <c r="X71" s="32">
        <f t="shared" si="478"/>
        <v>60.190532544478629</v>
      </c>
      <c r="Y71" s="32">
        <f t="shared" si="478"/>
        <v>45.129684618479587</v>
      </c>
      <c r="Z71" s="32">
        <f t="shared" si="478"/>
        <v>53.016872775513548</v>
      </c>
      <c r="AA71" s="32">
        <f t="shared" si="478"/>
        <v>53.585343059978186</v>
      </c>
      <c r="AB71" s="32">
        <f t="shared" si="478"/>
        <v>53.719756452206639</v>
      </c>
      <c r="AC71" s="32">
        <f t="shared" si="478"/>
        <v>54.322759602377118</v>
      </c>
      <c r="AD71" s="32">
        <f t="shared" si="478"/>
        <v>46.921206610479203</v>
      </c>
      <c r="AE71" s="32">
        <f t="shared" si="478"/>
        <v>62.617109701512163</v>
      </c>
      <c r="AF71" s="32">
        <f t="shared" si="478"/>
        <v>62.847085761221024</v>
      </c>
      <c r="AG71" s="32">
        <f t="shared" si="478"/>
        <v>48.415348956103117</v>
      </c>
      <c r="AH71" s="32">
        <f t="shared" si="478"/>
        <v>56.02467595512644</v>
      </c>
      <c r="AI71" s="32">
        <f t="shared" si="478"/>
        <v>56.630991163399813</v>
      </c>
      <c r="AJ71" s="32">
        <f t="shared" si="478"/>
        <v>56.788266890116574</v>
      </c>
      <c r="AK71" s="32">
        <f t="shared" si="478"/>
        <v>57.431981672107213</v>
      </c>
      <c r="AL71" s="32">
        <f t="shared" si="478"/>
        <v>50.364414488743932</v>
      </c>
      <c r="AM71" s="32">
        <f t="shared" si="478"/>
        <v>65.480482885581296</v>
      </c>
      <c r="AN71" s="32">
        <f t="shared" si="478"/>
        <v>65.741157372138332</v>
      </c>
      <c r="AO71" s="32">
        <f t="shared" si="478"/>
        <v>51.975530233359677</v>
      </c>
      <c r="AP71" s="32">
        <f t="shared" si="478"/>
        <v>59.291465928046819</v>
      </c>
      <c r="AQ71" s="32">
        <f t="shared" si="478"/>
        <v>59.93881995053016</v>
      </c>
      <c r="AR71" s="32">
        <f t="shared" si="478"/>
        <v>60.120750219466572</v>
      </c>
      <c r="AS71" s="32">
        <f t="shared" si="478"/>
        <v>60.808606857201084</v>
      </c>
      <c r="AT71" s="32">
        <f t="shared" si="478"/>
        <v>54.09505752756013</v>
      </c>
      <c r="AU71" s="32">
        <f t="shared" si="478"/>
        <v>68.598382295720512</v>
      </c>
      <c r="AV71" s="32">
        <f t="shared" si="478"/>
        <v>68.892194196860146</v>
      </c>
      <c r="AW71" s="32">
        <f t="shared" si="478"/>
        <v>5054.8999765203425</v>
      </c>
      <c r="AX71" s="32">
        <f t="shared" si="478"/>
        <v>4981.4522714364966</v>
      </c>
      <c r="AY71" s="32">
        <f t="shared" si="478"/>
        <v>9.0949470177292824E-13</v>
      </c>
      <c r="AZ71" s="32">
        <f t="shared" si="478"/>
        <v>0</v>
      </c>
      <c r="BA71" s="32">
        <f t="shared" si="478"/>
        <v>0</v>
      </c>
      <c r="BB71" s="32">
        <f t="shared" si="478"/>
        <v>0</v>
      </c>
      <c r="BC71" s="32">
        <f t="shared" si="478"/>
        <v>0</v>
      </c>
      <c r="BD71" s="32">
        <f t="shared" si="478"/>
        <v>0</v>
      </c>
      <c r="BE71" s="32">
        <f t="shared" si="478"/>
        <v>0</v>
      </c>
      <c r="BF71" s="32">
        <f t="shared" si="478"/>
        <v>0</v>
      </c>
      <c r="BG71" s="32">
        <f t="shared" si="478"/>
        <v>0</v>
      </c>
      <c r="BH71" s="32">
        <f t="shared" si="478"/>
        <v>0</v>
      </c>
      <c r="BI71" s="32">
        <f t="shared" si="478"/>
        <v>0</v>
      </c>
      <c r="BJ71" s="32">
        <f t="shared" si="478"/>
        <v>0</v>
      </c>
      <c r="BK71" s="32">
        <f t="shared" si="478"/>
        <v>0</v>
      </c>
      <c r="BL71" s="32">
        <f t="shared" si="478"/>
        <v>0</v>
      </c>
      <c r="BM71" s="32">
        <f t="shared" si="478"/>
        <v>0</v>
      </c>
      <c r="BN71" s="32">
        <f t="shared" si="478"/>
        <v>0</v>
      </c>
      <c r="BO71" s="32">
        <f t="shared" si="478"/>
        <v>0</v>
      </c>
      <c r="BP71" s="32">
        <f t="shared" si="478"/>
        <v>0</v>
      </c>
      <c r="BQ71" s="32">
        <f t="shared" ref="BQ71:EB71" si="479" xml:space="preserve"> BQ$68</f>
        <v>0</v>
      </c>
      <c r="BR71" s="32">
        <f t="shared" si="479"/>
        <v>0</v>
      </c>
      <c r="BS71" s="32">
        <f t="shared" si="479"/>
        <v>0</v>
      </c>
      <c r="BT71" s="32">
        <f t="shared" si="479"/>
        <v>0</v>
      </c>
      <c r="BU71" s="32">
        <f t="shared" si="479"/>
        <v>0</v>
      </c>
      <c r="BV71" s="32">
        <f t="shared" si="479"/>
        <v>0</v>
      </c>
      <c r="BW71" s="32">
        <f t="shared" si="479"/>
        <v>0</v>
      </c>
      <c r="BX71" s="32">
        <f t="shared" si="479"/>
        <v>0</v>
      </c>
      <c r="BY71" s="32">
        <f t="shared" si="479"/>
        <v>0</v>
      </c>
      <c r="BZ71" s="32">
        <f t="shared" si="479"/>
        <v>0</v>
      </c>
      <c r="CA71" s="32">
        <f t="shared" si="479"/>
        <v>0</v>
      </c>
      <c r="CB71" s="32">
        <f t="shared" si="479"/>
        <v>0</v>
      </c>
      <c r="CC71" s="32">
        <f t="shared" si="479"/>
        <v>0</v>
      </c>
      <c r="CD71" s="32">
        <f t="shared" si="479"/>
        <v>0</v>
      </c>
      <c r="CE71" s="32">
        <f t="shared" si="479"/>
        <v>0</v>
      </c>
      <c r="CF71" s="32">
        <f t="shared" si="479"/>
        <v>0</v>
      </c>
      <c r="CG71" s="32">
        <f t="shared" si="479"/>
        <v>0</v>
      </c>
      <c r="CH71" s="32">
        <f t="shared" si="479"/>
        <v>0</v>
      </c>
      <c r="CI71" s="32">
        <f t="shared" si="479"/>
        <v>0</v>
      </c>
      <c r="CJ71" s="32">
        <f t="shared" si="479"/>
        <v>0</v>
      </c>
      <c r="CK71" s="32">
        <f t="shared" si="479"/>
        <v>0</v>
      </c>
      <c r="CL71" s="32">
        <f t="shared" si="479"/>
        <v>0</v>
      </c>
      <c r="CM71" s="32">
        <f t="shared" si="479"/>
        <v>0</v>
      </c>
      <c r="CN71" s="32">
        <f t="shared" si="479"/>
        <v>0</v>
      </c>
      <c r="CO71" s="32">
        <f t="shared" si="479"/>
        <v>0</v>
      </c>
      <c r="CP71" s="32">
        <f t="shared" si="479"/>
        <v>0</v>
      </c>
      <c r="CQ71" s="32">
        <f t="shared" si="479"/>
        <v>0</v>
      </c>
      <c r="CR71" s="32">
        <f t="shared" si="479"/>
        <v>0</v>
      </c>
      <c r="CS71" s="32">
        <f t="shared" si="479"/>
        <v>0</v>
      </c>
      <c r="CT71" s="32">
        <f t="shared" si="479"/>
        <v>0</v>
      </c>
      <c r="CU71" s="32">
        <f t="shared" si="479"/>
        <v>0</v>
      </c>
      <c r="CV71" s="32">
        <f t="shared" si="479"/>
        <v>0</v>
      </c>
      <c r="CW71" s="32">
        <f t="shared" si="479"/>
        <v>0</v>
      </c>
      <c r="CX71" s="32">
        <f t="shared" si="479"/>
        <v>0</v>
      </c>
      <c r="CY71" s="32">
        <f t="shared" si="479"/>
        <v>0</v>
      </c>
      <c r="CZ71" s="32">
        <f t="shared" si="479"/>
        <v>0</v>
      </c>
      <c r="DA71" s="32">
        <f t="shared" si="479"/>
        <v>0</v>
      </c>
      <c r="DB71" s="32">
        <f t="shared" si="479"/>
        <v>0</v>
      </c>
      <c r="DC71" s="32">
        <f t="shared" si="479"/>
        <v>0</v>
      </c>
      <c r="DD71" s="32">
        <f t="shared" si="479"/>
        <v>0</v>
      </c>
      <c r="DE71" s="32">
        <f t="shared" si="479"/>
        <v>0</v>
      </c>
      <c r="DF71" s="32">
        <f t="shared" si="479"/>
        <v>0</v>
      </c>
      <c r="DG71" s="32">
        <f t="shared" si="479"/>
        <v>0</v>
      </c>
      <c r="DH71" s="32">
        <f t="shared" si="479"/>
        <v>0</v>
      </c>
      <c r="DI71" s="32">
        <f t="shared" si="479"/>
        <v>0</v>
      </c>
      <c r="DJ71" s="32">
        <f t="shared" si="479"/>
        <v>0</v>
      </c>
      <c r="DK71" s="32">
        <f t="shared" si="479"/>
        <v>0</v>
      </c>
      <c r="DL71" s="32">
        <f t="shared" si="479"/>
        <v>0</v>
      </c>
      <c r="DM71" s="32">
        <f t="shared" si="479"/>
        <v>0</v>
      </c>
      <c r="DN71" s="32">
        <f t="shared" si="479"/>
        <v>0</v>
      </c>
      <c r="DO71" s="32">
        <f t="shared" si="479"/>
        <v>0</v>
      </c>
      <c r="DP71" s="32">
        <f t="shared" si="479"/>
        <v>0</v>
      </c>
      <c r="DQ71" s="32">
        <f t="shared" si="479"/>
        <v>0</v>
      </c>
      <c r="DR71" s="32">
        <f t="shared" si="479"/>
        <v>0</v>
      </c>
      <c r="DS71" s="32">
        <f t="shared" si="479"/>
        <v>0</v>
      </c>
      <c r="DT71" s="32">
        <f t="shared" si="479"/>
        <v>0</v>
      </c>
      <c r="DU71" s="32">
        <f t="shared" si="479"/>
        <v>0</v>
      </c>
      <c r="DV71" s="32">
        <f t="shared" si="479"/>
        <v>0</v>
      </c>
      <c r="DW71" s="32">
        <f t="shared" si="479"/>
        <v>0</v>
      </c>
      <c r="DX71" s="32">
        <f t="shared" si="479"/>
        <v>0</v>
      </c>
      <c r="DY71" s="32">
        <f t="shared" si="479"/>
        <v>0</v>
      </c>
      <c r="DZ71" s="32">
        <f t="shared" si="479"/>
        <v>0</v>
      </c>
      <c r="EA71" s="32">
        <f t="shared" si="479"/>
        <v>0</v>
      </c>
      <c r="EB71" s="32">
        <f t="shared" si="479"/>
        <v>0</v>
      </c>
      <c r="EC71" s="32">
        <f t="shared" ref="EC71:GJ71" si="480" xml:space="preserve"> EC$68</f>
        <v>0</v>
      </c>
      <c r="ED71" s="32">
        <f t="shared" si="480"/>
        <v>0</v>
      </c>
      <c r="EE71" s="32">
        <f t="shared" si="480"/>
        <v>0</v>
      </c>
      <c r="EF71" s="32">
        <f t="shared" si="480"/>
        <v>0</v>
      </c>
      <c r="EG71" s="32">
        <f t="shared" si="480"/>
        <v>0</v>
      </c>
      <c r="EH71" s="32">
        <f t="shared" si="480"/>
        <v>0</v>
      </c>
      <c r="EI71" s="32">
        <f t="shared" si="480"/>
        <v>0</v>
      </c>
      <c r="EJ71" s="32">
        <f t="shared" si="480"/>
        <v>0</v>
      </c>
      <c r="EK71" s="32">
        <f t="shared" si="480"/>
        <v>0</v>
      </c>
      <c r="EL71" s="32">
        <f t="shared" si="480"/>
        <v>0</v>
      </c>
      <c r="EM71" s="32">
        <f t="shared" si="480"/>
        <v>0</v>
      </c>
      <c r="EN71" s="32">
        <f t="shared" si="480"/>
        <v>0</v>
      </c>
      <c r="EO71" s="32">
        <f t="shared" si="480"/>
        <v>0</v>
      </c>
      <c r="EP71" s="32">
        <f t="shared" si="480"/>
        <v>0</v>
      </c>
      <c r="EQ71" s="32">
        <f t="shared" si="480"/>
        <v>0</v>
      </c>
      <c r="ER71" s="32">
        <f t="shared" si="480"/>
        <v>0</v>
      </c>
      <c r="ES71" s="32">
        <f t="shared" si="480"/>
        <v>0</v>
      </c>
      <c r="ET71" s="32">
        <f t="shared" si="480"/>
        <v>0</v>
      </c>
      <c r="EU71" s="32">
        <f t="shared" si="480"/>
        <v>0</v>
      </c>
      <c r="EV71" s="32">
        <f t="shared" si="480"/>
        <v>0</v>
      </c>
      <c r="EW71" s="32">
        <f t="shared" si="480"/>
        <v>0</v>
      </c>
      <c r="EX71" s="32">
        <f t="shared" si="480"/>
        <v>0</v>
      </c>
      <c r="EY71" s="32">
        <f t="shared" si="480"/>
        <v>0</v>
      </c>
      <c r="EZ71" s="32">
        <f t="shared" si="480"/>
        <v>0</v>
      </c>
      <c r="FA71" s="32">
        <f t="shared" si="480"/>
        <v>0</v>
      </c>
      <c r="FB71" s="32">
        <f t="shared" si="480"/>
        <v>0</v>
      </c>
      <c r="FC71" s="32">
        <f t="shared" si="480"/>
        <v>0</v>
      </c>
      <c r="FD71" s="32">
        <f t="shared" si="480"/>
        <v>0</v>
      </c>
      <c r="FE71" s="32">
        <f t="shared" si="480"/>
        <v>0</v>
      </c>
      <c r="FF71" s="32">
        <f t="shared" si="480"/>
        <v>0</v>
      </c>
      <c r="FG71" s="32">
        <f t="shared" si="480"/>
        <v>0</v>
      </c>
      <c r="FH71" s="32">
        <f t="shared" si="480"/>
        <v>0</v>
      </c>
      <c r="FI71" s="32">
        <f t="shared" si="480"/>
        <v>0</v>
      </c>
      <c r="FJ71" s="32">
        <f t="shared" si="480"/>
        <v>0</v>
      </c>
      <c r="FK71" s="32">
        <f t="shared" si="480"/>
        <v>0</v>
      </c>
      <c r="FL71" s="32">
        <f t="shared" si="480"/>
        <v>0</v>
      </c>
      <c r="FM71" s="32">
        <f t="shared" si="480"/>
        <v>0</v>
      </c>
      <c r="FN71" s="32">
        <f t="shared" si="480"/>
        <v>0</v>
      </c>
      <c r="FO71" s="32">
        <f t="shared" si="480"/>
        <v>0</v>
      </c>
      <c r="FP71" s="32">
        <f t="shared" si="480"/>
        <v>0</v>
      </c>
      <c r="FQ71" s="32">
        <f t="shared" si="480"/>
        <v>0</v>
      </c>
      <c r="FR71" s="32">
        <f t="shared" si="480"/>
        <v>0</v>
      </c>
      <c r="FS71" s="32">
        <f t="shared" si="480"/>
        <v>0</v>
      </c>
      <c r="FT71" s="32">
        <f t="shared" si="480"/>
        <v>0</v>
      </c>
      <c r="FU71" s="32">
        <f t="shared" si="480"/>
        <v>0</v>
      </c>
      <c r="FV71" s="32">
        <f t="shared" si="480"/>
        <v>0</v>
      </c>
      <c r="FW71" s="32">
        <f t="shared" si="480"/>
        <v>0</v>
      </c>
      <c r="FX71" s="32">
        <f t="shared" si="480"/>
        <v>0</v>
      </c>
      <c r="FY71" s="32">
        <f t="shared" si="480"/>
        <v>0</v>
      </c>
      <c r="FZ71" s="32">
        <f t="shared" si="480"/>
        <v>0</v>
      </c>
      <c r="GA71" s="32">
        <f t="shared" si="480"/>
        <v>0</v>
      </c>
      <c r="GB71" s="32">
        <f t="shared" si="480"/>
        <v>0</v>
      </c>
      <c r="GC71" s="32">
        <f t="shared" si="480"/>
        <v>0</v>
      </c>
      <c r="GD71" s="32">
        <f t="shared" si="480"/>
        <v>0</v>
      </c>
      <c r="GE71" s="32">
        <f t="shared" si="480"/>
        <v>0</v>
      </c>
      <c r="GF71" s="32">
        <f t="shared" si="480"/>
        <v>0</v>
      </c>
      <c r="GG71" s="32">
        <f t="shared" si="480"/>
        <v>0</v>
      </c>
      <c r="GH71" s="32">
        <f t="shared" si="480"/>
        <v>0</v>
      </c>
      <c r="GI71" s="32">
        <f t="shared" si="480"/>
        <v>0</v>
      </c>
      <c r="GJ71" s="32">
        <f t="shared" si="480"/>
        <v>0</v>
      </c>
    </row>
    <row r="72" spans="1:192" s="193" customFormat="1" x14ac:dyDescent="0.25">
      <c r="A72" s="406"/>
      <c r="B72" s="406"/>
      <c r="C72" s="593"/>
      <c r="D72" s="507" t="s">
        <v>470</v>
      </c>
      <c r="E72" s="193" t="s">
        <v>471</v>
      </c>
      <c r="G72" s="193" t="str">
        <f xml:space="preserve"> SMU</f>
        <v>$ 000s</v>
      </c>
      <c r="H72" s="193">
        <f xml:space="preserve"> SUM(J72:GJ72)</f>
        <v>11772.218053613331</v>
      </c>
      <c r="J72" s="193">
        <f xml:space="preserve"> MAX(J70:J71)</f>
        <v>0</v>
      </c>
      <c r="K72" s="193">
        <f t="shared" ref="K72:AK72" si="481" xml:space="preserve"> MAX(K70:K71)</f>
        <v>0</v>
      </c>
      <c r="L72" s="193">
        <f t="shared" si="481"/>
        <v>0</v>
      </c>
      <c r="M72" s="193">
        <f t="shared" si="481"/>
        <v>0</v>
      </c>
      <c r="N72" s="193">
        <f t="shared" si="481"/>
        <v>0</v>
      </c>
      <c r="O72" s="193">
        <f t="shared" si="481"/>
        <v>0</v>
      </c>
      <c r="P72" s="193">
        <f t="shared" si="481"/>
        <v>0</v>
      </c>
      <c r="Q72" s="193">
        <f t="shared" si="481"/>
        <v>0</v>
      </c>
      <c r="R72" s="193">
        <f t="shared" si="481"/>
        <v>46.046965331956017</v>
      </c>
      <c r="S72" s="193">
        <f t="shared" si="481"/>
        <v>50.78197735303911</v>
      </c>
      <c r="T72" s="193">
        <f t="shared" si="481"/>
        <v>50.895183349113722</v>
      </c>
      <c r="U72" s="193">
        <f t="shared" si="481"/>
        <v>51.460644225082433</v>
      </c>
      <c r="V72" s="193">
        <f t="shared" si="481"/>
        <v>43.743555200799165</v>
      </c>
      <c r="W72" s="193">
        <f t="shared" si="481"/>
        <v>59.98900247819256</v>
      </c>
      <c r="X72" s="193">
        <f t="shared" si="481"/>
        <v>60.190532544478629</v>
      </c>
      <c r="Y72" s="193">
        <f t="shared" si="481"/>
        <v>45.129684618479587</v>
      </c>
      <c r="Z72" s="193">
        <f t="shared" si="481"/>
        <v>53.016872775513548</v>
      </c>
      <c r="AA72" s="193">
        <f t="shared" si="481"/>
        <v>53.585343059978186</v>
      </c>
      <c r="AB72" s="193">
        <f t="shared" si="481"/>
        <v>53.719756452206639</v>
      </c>
      <c r="AC72" s="193">
        <f t="shared" si="481"/>
        <v>54.322759602377118</v>
      </c>
      <c r="AD72" s="193">
        <f t="shared" si="481"/>
        <v>46.921206610479203</v>
      </c>
      <c r="AE72" s="193">
        <f t="shared" si="481"/>
        <v>62.617109701512163</v>
      </c>
      <c r="AF72" s="193">
        <f t="shared" si="481"/>
        <v>62.847085761221024</v>
      </c>
      <c r="AG72" s="193">
        <f t="shared" si="481"/>
        <v>48.415348956103117</v>
      </c>
      <c r="AH72" s="193">
        <f t="shared" si="481"/>
        <v>56.02467595512644</v>
      </c>
      <c r="AI72" s="193">
        <f t="shared" si="481"/>
        <v>56.630991163399813</v>
      </c>
      <c r="AJ72" s="193">
        <f t="shared" si="481"/>
        <v>56.788266890116574</v>
      </c>
      <c r="AK72" s="193">
        <f t="shared" si="481"/>
        <v>57.431981672107213</v>
      </c>
      <c r="AL72" s="193">
        <f t="shared" ref="AL72:CW72" si="482" xml:space="preserve"> MAX(AL70:AL71)</f>
        <v>50.364414488743932</v>
      </c>
      <c r="AM72" s="193">
        <f t="shared" si="482"/>
        <v>65.480482885581296</v>
      </c>
      <c r="AN72" s="193">
        <f t="shared" si="482"/>
        <v>65.741157372138332</v>
      </c>
      <c r="AO72" s="193">
        <f t="shared" si="482"/>
        <v>51.975530233359677</v>
      </c>
      <c r="AP72" s="193">
        <f t="shared" si="482"/>
        <v>59.291465928046819</v>
      </c>
      <c r="AQ72" s="193">
        <f t="shared" si="482"/>
        <v>59.93881995053016</v>
      </c>
      <c r="AR72" s="193">
        <f t="shared" si="482"/>
        <v>60.120750219466572</v>
      </c>
      <c r="AS72" s="193">
        <f t="shared" si="482"/>
        <v>60.808606857201084</v>
      </c>
      <c r="AT72" s="193">
        <f t="shared" si="482"/>
        <v>54.09505752756013</v>
      </c>
      <c r="AU72" s="193">
        <f t="shared" si="482"/>
        <v>68.598382295720512</v>
      </c>
      <c r="AV72" s="193">
        <f t="shared" si="482"/>
        <v>68.892194196860146</v>
      </c>
      <c r="AW72" s="193">
        <f t="shared" si="482"/>
        <v>5054.8999765203425</v>
      </c>
      <c r="AX72" s="193">
        <f t="shared" si="482"/>
        <v>4981.4522714364966</v>
      </c>
      <c r="AY72" s="193">
        <f t="shared" si="482"/>
        <v>9.0949470177292824E-13</v>
      </c>
      <c r="AZ72" s="193">
        <f t="shared" si="482"/>
        <v>0</v>
      </c>
      <c r="BA72" s="193">
        <f t="shared" si="482"/>
        <v>0</v>
      </c>
      <c r="BB72" s="193">
        <f t="shared" si="482"/>
        <v>0</v>
      </c>
      <c r="BC72" s="193">
        <f t="shared" si="482"/>
        <v>0</v>
      </c>
      <c r="BD72" s="193">
        <f t="shared" si="482"/>
        <v>0</v>
      </c>
      <c r="BE72" s="193">
        <f t="shared" si="482"/>
        <v>0</v>
      </c>
      <c r="BF72" s="193">
        <f t="shared" si="482"/>
        <v>0</v>
      </c>
      <c r="BG72" s="193">
        <f t="shared" si="482"/>
        <v>0</v>
      </c>
      <c r="BH72" s="193">
        <f t="shared" si="482"/>
        <v>0</v>
      </c>
      <c r="BI72" s="193">
        <f t="shared" si="482"/>
        <v>0</v>
      </c>
      <c r="BJ72" s="193">
        <f t="shared" si="482"/>
        <v>0</v>
      </c>
      <c r="BK72" s="193">
        <f t="shared" si="482"/>
        <v>0</v>
      </c>
      <c r="BL72" s="193">
        <f t="shared" si="482"/>
        <v>0</v>
      </c>
      <c r="BM72" s="193">
        <f t="shared" si="482"/>
        <v>0</v>
      </c>
      <c r="BN72" s="193">
        <f t="shared" si="482"/>
        <v>0</v>
      </c>
      <c r="BO72" s="193">
        <f t="shared" si="482"/>
        <v>0</v>
      </c>
      <c r="BP72" s="193">
        <f t="shared" si="482"/>
        <v>0</v>
      </c>
      <c r="BQ72" s="193">
        <f t="shared" si="482"/>
        <v>0</v>
      </c>
      <c r="BR72" s="193">
        <f t="shared" si="482"/>
        <v>0</v>
      </c>
      <c r="BS72" s="193">
        <f t="shared" si="482"/>
        <v>0</v>
      </c>
      <c r="BT72" s="193">
        <f t="shared" si="482"/>
        <v>0</v>
      </c>
      <c r="BU72" s="193">
        <f t="shared" si="482"/>
        <v>0</v>
      </c>
      <c r="BV72" s="193">
        <f t="shared" si="482"/>
        <v>0</v>
      </c>
      <c r="BW72" s="193">
        <f t="shared" si="482"/>
        <v>0</v>
      </c>
      <c r="BX72" s="193">
        <f t="shared" si="482"/>
        <v>0</v>
      </c>
      <c r="BY72" s="193">
        <f t="shared" si="482"/>
        <v>0</v>
      </c>
      <c r="BZ72" s="193">
        <f t="shared" si="482"/>
        <v>0</v>
      </c>
      <c r="CA72" s="193">
        <f t="shared" si="482"/>
        <v>0</v>
      </c>
      <c r="CB72" s="193">
        <f t="shared" si="482"/>
        <v>0</v>
      </c>
      <c r="CC72" s="193">
        <f t="shared" si="482"/>
        <v>0</v>
      </c>
      <c r="CD72" s="193">
        <f t="shared" si="482"/>
        <v>0</v>
      </c>
      <c r="CE72" s="193">
        <f t="shared" si="482"/>
        <v>0</v>
      </c>
      <c r="CF72" s="193">
        <f t="shared" si="482"/>
        <v>0</v>
      </c>
      <c r="CG72" s="193">
        <f t="shared" si="482"/>
        <v>0</v>
      </c>
      <c r="CH72" s="193">
        <f t="shared" si="482"/>
        <v>0</v>
      </c>
      <c r="CI72" s="193">
        <f t="shared" si="482"/>
        <v>0</v>
      </c>
      <c r="CJ72" s="193">
        <f t="shared" si="482"/>
        <v>0</v>
      </c>
      <c r="CK72" s="193">
        <f t="shared" si="482"/>
        <v>0</v>
      </c>
      <c r="CL72" s="193">
        <f t="shared" si="482"/>
        <v>0</v>
      </c>
      <c r="CM72" s="193">
        <f t="shared" si="482"/>
        <v>0</v>
      </c>
      <c r="CN72" s="193">
        <f t="shared" si="482"/>
        <v>0</v>
      </c>
      <c r="CO72" s="193">
        <f t="shared" si="482"/>
        <v>0</v>
      </c>
      <c r="CP72" s="193">
        <f t="shared" si="482"/>
        <v>0</v>
      </c>
      <c r="CQ72" s="193">
        <f t="shared" si="482"/>
        <v>0</v>
      </c>
      <c r="CR72" s="193">
        <f t="shared" si="482"/>
        <v>0</v>
      </c>
      <c r="CS72" s="193">
        <f t="shared" si="482"/>
        <v>0</v>
      </c>
      <c r="CT72" s="193">
        <f t="shared" si="482"/>
        <v>0</v>
      </c>
      <c r="CU72" s="193">
        <f t="shared" si="482"/>
        <v>0</v>
      </c>
      <c r="CV72" s="193">
        <f t="shared" si="482"/>
        <v>0</v>
      </c>
      <c r="CW72" s="193">
        <f t="shared" si="482"/>
        <v>0</v>
      </c>
      <c r="CX72" s="193">
        <f t="shared" ref="CX72:FI72" si="483" xml:space="preserve"> MAX(CX70:CX71)</f>
        <v>0</v>
      </c>
      <c r="CY72" s="193">
        <f t="shared" si="483"/>
        <v>0</v>
      </c>
      <c r="CZ72" s="193">
        <f t="shared" si="483"/>
        <v>0</v>
      </c>
      <c r="DA72" s="193">
        <f t="shared" si="483"/>
        <v>0</v>
      </c>
      <c r="DB72" s="193">
        <f t="shared" si="483"/>
        <v>0</v>
      </c>
      <c r="DC72" s="193">
        <f t="shared" si="483"/>
        <v>0</v>
      </c>
      <c r="DD72" s="193">
        <f t="shared" si="483"/>
        <v>0</v>
      </c>
      <c r="DE72" s="193">
        <f t="shared" si="483"/>
        <v>0</v>
      </c>
      <c r="DF72" s="193">
        <f t="shared" si="483"/>
        <v>0</v>
      </c>
      <c r="DG72" s="193">
        <f t="shared" si="483"/>
        <v>0</v>
      </c>
      <c r="DH72" s="193">
        <f t="shared" si="483"/>
        <v>0</v>
      </c>
      <c r="DI72" s="193">
        <f t="shared" si="483"/>
        <v>0</v>
      </c>
      <c r="DJ72" s="193">
        <f t="shared" si="483"/>
        <v>0</v>
      </c>
      <c r="DK72" s="193">
        <f t="shared" si="483"/>
        <v>0</v>
      </c>
      <c r="DL72" s="193">
        <f t="shared" si="483"/>
        <v>0</v>
      </c>
      <c r="DM72" s="193">
        <f t="shared" si="483"/>
        <v>0</v>
      </c>
      <c r="DN72" s="193">
        <f t="shared" si="483"/>
        <v>0</v>
      </c>
      <c r="DO72" s="193">
        <f t="shared" si="483"/>
        <v>0</v>
      </c>
      <c r="DP72" s="193">
        <f t="shared" si="483"/>
        <v>0</v>
      </c>
      <c r="DQ72" s="193">
        <f t="shared" si="483"/>
        <v>0</v>
      </c>
      <c r="DR72" s="193">
        <f t="shared" si="483"/>
        <v>0</v>
      </c>
      <c r="DS72" s="193">
        <f t="shared" si="483"/>
        <v>0</v>
      </c>
      <c r="DT72" s="193">
        <f t="shared" si="483"/>
        <v>0</v>
      </c>
      <c r="DU72" s="193">
        <f t="shared" si="483"/>
        <v>0</v>
      </c>
      <c r="DV72" s="193">
        <f t="shared" si="483"/>
        <v>0</v>
      </c>
      <c r="DW72" s="193">
        <f t="shared" si="483"/>
        <v>0</v>
      </c>
      <c r="DX72" s="193">
        <f t="shared" si="483"/>
        <v>0</v>
      </c>
      <c r="DY72" s="193">
        <f t="shared" si="483"/>
        <v>0</v>
      </c>
      <c r="DZ72" s="193">
        <f t="shared" si="483"/>
        <v>0</v>
      </c>
      <c r="EA72" s="193">
        <f t="shared" si="483"/>
        <v>0</v>
      </c>
      <c r="EB72" s="193">
        <f t="shared" si="483"/>
        <v>0</v>
      </c>
      <c r="EC72" s="193">
        <f t="shared" si="483"/>
        <v>0</v>
      </c>
      <c r="ED72" s="193">
        <f t="shared" si="483"/>
        <v>0</v>
      </c>
      <c r="EE72" s="193">
        <f t="shared" si="483"/>
        <v>0</v>
      </c>
      <c r="EF72" s="193">
        <f t="shared" si="483"/>
        <v>0</v>
      </c>
      <c r="EG72" s="193">
        <f t="shared" si="483"/>
        <v>0</v>
      </c>
      <c r="EH72" s="193">
        <f t="shared" si="483"/>
        <v>0</v>
      </c>
      <c r="EI72" s="193">
        <f t="shared" si="483"/>
        <v>0</v>
      </c>
      <c r="EJ72" s="193">
        <f t="shared" si="483"/>
        <v>0</v>
      </c>
      <c r="EK72" s="193">
        <f t="shared" si="483"/>
        <v>0</v>
      </c>
      <c r="EL72" s="193">
        <f t="shared" si="483"/>
        <v>0</v>
      </c>
      <c r="EM72" s="193">
        <f t="shared" si="483"/>
        <v>0</v>
      </c>
      <c r="EN72" s="193">
        <f t="shared" si="483"/>
        <v>0</v>
      </c>
      <c r="EO72" s="193">
        <f t="shared" si="483"/>
        <v>0</v>
      </c>
      <c r="EP72" s="193">
        <f t="shared" si="483"/>
        <v>0</v>
      </c>
      <c r="EQ72" s="193">
        <f t="shared" si="483"/>
        <v>0</v>
      </c>
      <c r="ER72" s="193">
        <f t="shared" si="483"/>
        <v>0</v>
      </c>
      <c r="ES72" s="193">
        <f t="shared" si="483"/>
        <v>0</v>
      </c>
      <c r="ET72" s="193">
        <f t="shared" si="483"/>
        <v>0</v>
      </c>
      <c r="EU72" s="193">
        <f t="shared" si="483"/>
        <v>0</v>
      </c>
      <c r="EV72" s="193">
        <f t="shared" si="483"/>
        <v>0</v>
      </c>
      <c r="EW72" s="193">
        <f t="shared" si="483"/>
        <v>0</v>
      </c>
      <c r="EX72" s="193">
        <f t="shared" si="483"/>
        <v>0</v>
      </c>
      <c r="EY72" s="193">
        <f t="shared" si="483"/>
        <v>0</v>
      </c>
      <c r="EZ72" s="193">
        <f t="shared" si="483"/>
        <v>0</v>
      </c>
      <c r="FA72" s="193">
        <f t="shared" si="483"/>
        <v>0</v>
      </c>
      <c r="FB72" s="193">
        <f t="shared" si="483"/>
        <v>0</v>
      </c>
      <c r="FC72" s="193">
        <f t="shared" si="483"/>
        <v>0</v>
      </c>
      <c r="FD72" s="193">
        <f t="shared" si="483"/>
        <v>0</v>
      </c>
      <c r="FE72" s="193">
        <f t="shared" si="483"/>
        <v>0</v>
      </c>
      <c r="FF72" s="193">
        <f t="shared" si="483"/>
        <v>0</v>
      </c>
      <c r="FG72" s="193">
        <f t="shared" si="483"/>
        <v>0</v>
      </c>
      <c r="FH72" s="193">
        <f t="shared" si="483"/>
        <v>0</v>
      </c>
      <c r="FI72" s="193">
        <f t="shared" si="483"/>
        <v>0</v>
      </c>
      <c r="FJ72" s="193">
        <f t="shared" ref="FJ72:GJ72" si="484" xml:space="preserve"> MAX(FJ70:FJ71)</f>
        <v>0</v>
      </c>
      <c r="FK72" s="193">
        <f t="shared" si="484"/>
        <v>0</v>
      </c>
      <c r="FL72" s="193">
        <f t="shared" si="484"/>
        <v>0</v>
      </c>
      <c r="FM72" s="193">
        <f t="shared" si="484"/>
        <v>0</v>
      </c>
      <c r="FN72" s="193">
        <f t="shared" si="484"/>
        <v>0</v>
      </c>
      <c r="FO72" s="193">
        <f t="shared" si="484"/>
        <v>0</v>
      </c>
      <c r="FP72" s="193">
        <f t="shared" si="484"/>
        <v>0</v>
      </c>
      <c r="FQ72" s="193">
        <f t="shared" si="484"/>
        <v>0</v>
      </c>
      <c r="FR72" s="193">
        <f t="shared" si="484"/>
        <v>0</v>
      </c>
      <c r="FS72" s="193">
        <f t="shared" si="484"/>
        <v>0</v>
      </c>
      <c r="FT72" s="193">
        <f t="shared" si="484"/>
        <v>0</v>
      </c>
      <c r="FU72" s="193">
        <f t="shared" si="484"/>
        <v>0</v>
      </c>
      <c r="FV72" s="193">
        <f t="shared" si="484"/>
        <v>0</v>
      </c>
      <c r="FW72" s="193">
        <f t="shared" si="484"/>
        <v>0</v>
      </c>
      <c r="FX72" s="193">
        <f t="shared" si="484"/>
        <v>0</v>
      </c>
      <c r="FY72" s="193">
        <f t="shared" si="484"/>
        <v>0</v>
      </c>
      <c r="FZ72" s="193">
        <f t="shared" si="484"/>
        <v>0</v>
      </c>
      <c r="GA72" s="193">
        <f t="shared" si="484"/>
        <v>0</v>
      </c>
      <c r="GB72" s="193">
        <f t="shared" si="484"/>
        <v>0</v>
      </c>
      <c r="GC72" s="193">
        <f t="shared" si="484"/>
        <v>0</v>
      </c>
      <c r="GD72" s="193">
        <f t="shared" si="484"/>
        <v>0</v>
      </c>
      <c r="GE72" s="193">
        <f t="shared" si="484"/>
        <v>0</v>
      </c>
      <c r="GF72" s="193">
        <f t="shared" si="484"/>
        <v>0</v>
      </c>
      <c r="GG72" s="193">
        <f t="shared" si="484"/>
        <v>0</v>
      </c>
      <c r="GH72" s="193">
        <f t="shared" si="484"/>
        <v>0</v>
      </c>
      <c r="GI72" s="193">
        <f t="shared" si="484"/>
        <v>0</v>
      </c>
      <c r="GJ72" s="193">
        <f t="shared" si="484"/>
        <v>0</v>
      </c>
    </row>
    <row r="73" spans="1:192" x14ac:dyDescent="0.25">
      <c r="A73" s="80"/>
      <c r="B73" s="80"/>
      <c r="C73" s="588"/>
      <c r="D73" s="61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/>
      <c r="CW73" s="32"/>
      <c r="CX73" s="32"/>
      <c r="CY73" s="32"/>
      <c r="CZ73" s="32"/>
      <c r="DA73" s="32"/>
      <c r="DB73" s="32"/>
      <c r="DC73" s="32"/>
      <c r="DD73" s="32"/>
      <c r="DE73" s="32"/>
      <c r="DF73" s="32"/>
      <c r="DG73" s="32"/>
      <c r="DH73" s="32"/>
      <c r="DI73" s="32"/>
      <c r="DJ73" s="32"/>
      <c r="DK73" s="32"/>
      <c r="DL73" s="32"/>
      <c r="DM73" s="32"/>
      <c r="DN73" s="32"/>
      <c r="DO73" s="32"/>
      <c r="DP73" s="32"/>
      <c r="DQ73" s="32"/>
      <c r="DR73" s="32"/>
      <c r="DS73" s="32"/>
      <c r="DT73" s="32"/>
      <c r="DU73" s="32"/>
      <c r="DV73" s="32"/>
      <c r="DW73" s="32"/>
      <c r="DX73" s="32"/>
      <c r="DY73" s="32"/>
      <c r="DZ73" s="32"/>
      <c r="EA73" s="32"/>
      <c r="EB73" s="32"/>
      <c r="EC73" s="32"/>
      <c r="ED73" s="32"/>
      <c r="EE73" s="32"/>
      <c r="EF73" s="32"/>
      <c r="EG73" s="32"/>
      <c r="EH73" s="32"/>
      <c r="EI73" s="32"/>
      <c r="EJ73" s="32"/>
      <c r="EK73" s="32"/>
      <c r="EL73" s="32"/>
      <c r="EM73" s="32"/>
      <c r="EN73" s="32"/>
      <c r="EO73" s="32"/>
      <c r="EP73" s="32"/>
      <c r="EQ73" s="32"/>
      <c r="ER73" s="32"/>
      <c r="ES73" s="32"/>
      <c r="ET73" s="32"/>
      <c r="EU73" s="32"/>
      <c r="EV73" s="32"/>
      <c r="EW73" s="32"/>
      <c r="EX73" s="32"/>
      <c r="EY73" s="32"/>
      <c r="EZ73" s="32"/>
      <c r="FA73" s="32"/>
      <c r="FB73" s="32"/>
      <c r="FC73" s="32"/>
      <c r="FD73" s="32"/>
      <c r="FE73" s="32"/>
      <c r="FF73" s="32"/>
      <c r="FG73" s="32"/>
      <c r="FH73" s="32"/>
      <c r="FI73" s="32"/>
      <c r="FJ73" s="32"/>
      <c r="FK73" s="32"/>
      <c r="FL73" s="32"/>
      <c r="FM73" s="32"/>
      <c r="FN73" s="32"/>
      <c r="FO73" s="32"/>
      <c r="FP73" s="32"/>
      <c r="FQ73" s="32"/>
      <c r="FR73" s="32"/>
      <c r="FS73" s="32"/>
      <c r="FT73" s="32"/>
      <c r="FU73" s="32"/>
      <c r="FV73" s="32"/>
      <c r="FW73" s="32"/>
      <c r="FX73" s="32"/>
      <c r="FY73" s="32"/>
      <c r="FZ73" s="32"/>
      <c r="GA73" s="32"/>
      <c r="GB73" s="32"/>
      <c r="GC73" s="32"/>
      <c r="GD73" s="32"/>
      <c r="GE73" s="32"/>
      <c r="GF73" s="32"/>
      <c r="GG73" s="32"/>
      <c r="GH73" s="32"/>
      <c r="GI73" s="32"/>
      <c r="GJ73" s="32"/>
    </row>
    <row r="74" spans="1:192" x14ac:dyDescent="0.25">
      <c r="A74" s="80"/>
      <c r="B74" s="80" t="s">
        <v>472</v>
      </c>
      <c r="C74" s="588"/>
      <c r="D74" s="61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32"/>
      <c r="CW74" s="32"/>
      <c r="CX74" s="32"/>
      <c r="CY74" s="32"/>
      <c r="CZ74" s="32"/>
      <c r="DA74" s="32"/>
      <c r="DB74" s="32"/>
      <c r="DC74" s="32"/>
      <c r="DD74" s="32"/>
      <c r="DE74" s="32"/>
      <c r="DF74" s="32"/>
      <c r="DG74" s="32"/>
      <c r="DH74" s="32"/>
      <c r="DI74" s="32"/>
      <c r="DJ74" s="32"/>
      <c r="DK74" s="32"/>
      <c r="DL74" s="32"/>
      <c r="DM74" s="32"/>
      <c r="DN74" s="32"/>
      <c r="DO74" s="32"/>
      <c r="DP74" s="32"/>
      <c r="DQ74" s="32"/>
      <c r="DR74" s="32"/>
      <c r="DS74" s="32"/>
      <c r="DT74" s="32"/>
      <c r="DU74" s="32"/>
      <c r="DV74" s="32"/>
      <c r="DW74" s="32"/>
      <c r="DX74" s="32"/>
      <c r="DY74" s="32"/>
      <c r="DZ74" s="32"/>
      <c r="EA74" s="32"/>
      <c r="EB74" s="32"/>
      <c r="EC74" s="32"/>
      <c r="ED74" s="32"/>
      <c r="EE74" s="32"/>
      <c r="EF74" s="32"/>
      <c r="EG74" s="32"/>
      <c r="EH74" s="32"/>
      <c r="EI74" s="32"/>
      <c r="EJ74" s="32"/>
      <c r="EK74" s="32"/>
      <c r="EL74" s="32"/>
      <c r="EM74" s="32"/>
      <c r="EN74" s="32"/>
      <c r="EO74" s="32"/>
      <c r="EP74" s="32"/>
      <c r="EQ74" s="32"/>
      <c r="ER74" s="32"/>
      <c r="ES74" s="32"/>
      <c r="ET74" s="32"/>
      <c r="EU74" s="32"/>
      <c r="EV74" s="32"/>
      <c r="EW74" s="32"/>
      <c r="EX74" s="32"/>
      <c r="EY74" s="32"/>
      <c r="EZ74" s="32"/>
      <c r="FA74" s="32"/>
      <c r="FB74" s="32"/>
      <c r="FC74" s="32"/>
      <c r="FD74" s="32"/>
      <c r="FE74" s="32"/>
      <c r="FF74" s="32"/>
      <c r="FG74" s="32"/>
      <c r="FH74" s="32"/>
      <c r="FI74" s="32"/>
      <c r="FJ74" s="32"/>
      <c r="FK74" s="32"/>
      <c r="FL74" s="32"/>
      <c r="FM74" s="32"/>
      <c r="FN74" s="32"/>
      <c r="FO74" s="32"/>
      <c r="FP74" s="32"/>
      <c r="FQ74" s="32"/>
      <c r="FR74" s="32"/>
      <c r="FS74" s="32"/>
      <c r="FT74" s="32"/>
      <c r="FU74" s="32"/>
      <c r="FV74" s="32"/>
      <c r="FW74" s="32"/>
      <c r="FX74" s="32"/>
      <c r="FY74" s="32"/>
      <c r="FZ74" s="32"/>
      <c r="GA74" s="32"/>
      <c r="GB74" s="32"/>
      <c r="GC74" s="32"/>
      <c r="GD74" s="32"/>
      <c r="GE74" s="32"/>
      <c r="GF74" s="32"/>
      <c r="GG74" s="32"/>
      <c r="GH74" s="32"/>
      <c r="GI74" s="32"/>
      <c r="GJ74" s="32"/>
    </row>
    <row r="75" spans="1:192" s="525" customFormat="1" x14ac:dyDescent="0.25">
      <c r="A75" s="595"/>
      <c r="B75" s="595"/>
      <c r="C75" s="596"/>
      <c r="D75" s="597"/>
      <c r="E75" s="611" t="str">
        <f t="shared" ref="E75:G75" si="485" xml:space="preserve"> E$33</f>
        <v>Target DSRA balance at end construction</v>
      </c>
      <c r="F75" s="611">
        <f t="shared" si="485"/>
        <v>11772.218053613331</v>
      </c>
      <c r="G75" s="611" t="str">
        <f t="shared" si="485"/>
        <v>$ 000s</v>
      </c>
      <c r="H75" s="598"/>
      <c r="I75" s="598"/>
      <c r="J75" s="598"/>
      <c r="K75" s="598"/>
      <c r="L75" s="598"/>
      <c r="M75" s="598"/>
      <c r="N75" s="598"/>
      <c r="O75" s="598"/>
      <c r="P75" s="598"/>
      <c r="Q75" s="598"/>
      <c r="R75" s="598"/>
      <c r="S75" s="598"/>
      <c r="T75" s="598"/>
      <c r="U75" s="598"/>
      <c r="V75" s="598"/>
      <c r="W75" s="598"/>
      <c r="X75" s="598"/>
      <c r="Y75" s="598"/>
      <c r="Z75" s="598"/>
      <c r="AA75" s="598"/>
      <c r="AB75" s="598"/>
      <c r="AC75" s="598"/>
      <c r="AD75" s="598"/>
      <c r="AE75" s="598"/>
      <c r="AF75" s="598"/>
      <c r="AG75" s="598"/>
      <c r="AH75" s="598"/>
      <c r="AI75" s="598"/>
      <c r="AJ75" s="598"/>
      <c r="AK75" s="598"/>
      <c r="AL75" s="598"/>
      <c r="AM75" s="598"/>
      <c r="AN75" s="598"/>
      <c r="AO75" s="598"/>
      <c r="AP75" s="598"/>
      <c r="AQ75" s="598"/>
      <c r="AR75" s="598"/>
      <c r="AS75" s="598"/>
      <c r="AT75" s="598"/>
      <c r="AU75" s="598"/>
      <c r="AV75" s="598"/>
      <c r="AW75" s="598"/>
      <c r="AX75" s="598"/>
      <c r="AY75" s="598"/>
      <c r="AZ75" s="598"/>
      <c r="BA75" s="598"/>
      <c r="BB75" s="598"/>
      <c r="BC75" s="598"/>
      <c r="BD75" s="598"/>
      <c r="BE75" s="598"/>
      <c r="BF75" s="598"/>
      <c r="BG75" s="598"/>
      <c r="BH75" s="598"/>
      <c r="BI75" s="598"/>
      <c r="BJ75" s="598"/>
      <c r="BK75" s="598"/>
      <c r="BL75" s="598"/>
      <c r="BM75" s="598"/>
      <c r="BN75" s="598"/>
      <c r="BO75" s="598"/>
      <c r="BP75" s="598"/>
      <c r="BQ75" s="598"/>
      <c r="BR75" s="598"/>
      <c r="BS75" s="598"/>
      <c r="BT75" s="598"/>
      <c r="BU75" s="598"/>
      <c r="BV75" s="598"/>
      <c r="BW75" s="598"/>
      <c r="BX75" s="598"/>
      <c r="BY75" s="598"/>
      <c r="BZ75" s="598"/>
      <c r="CA75" s="598"/>
      <c r="CB75" s="598"/>
      <c r="CC75" s="598"/>
      <c r="CD75" s="598"/>
      <c r="CE75" s="598"/>
      <c r="CF75" s="598"/>
      <c r="CG75" s="598"/>
      <c r="CH75" s="598"/>
      <c r="CI75" s="598"/>
      <c r="CJ75" s="598"/>
      <c r="CK75" s="598"/>
      <c r="CL75" s="598"/>
      <c r="CM75" s="598"/>
      <c r="CN75" s="598"/>
      <c r="CO75" s="598"/>
      <c r="CP75" s="598"/>
      <c r="CQ75" s="598"/>
      <c r="CR75" s="598"/>
      <c r="CS75" s="598"/>
      <c r="CT75" s="598"/>
      <c r="CU75" s="598"/>
      <c r="CV75" s="598"/>
      <c r="CW75" s="598"/>
      <c r="CX75" s="598"/>
      <c r="CY75" s="598"/>
      <c r="CZ75" s="598"/>
      <c r="DA75" s="598"/>
      <c r="DB75" s="598"/>
      <c r="DC75" s="598"/>
      <c r="DD75" s="598"/>
      <c r="DE75" s="598"/>
      <c r="DF75" s="598"/>
      <c r="DG75" s="598"/>
      <c r="DH75" s="598"/>
      <c r="DI75" s="598"/>
      <c r="DJ75" s="598"/>
      <c r="DK75" s="598"/>
      <c r="DL75" s="598"/>
      <c r="DM75" s="598"/>
      <c r="DN75" s="598"/>
      <c r="DO75" s="598"/>
      <c r="DP75" s="598"/>
      <c r="DQ75" s="598"/>
      <c r="DR75" s="598"/>
      <c r="DS75" s="598"/>
      <c r="DT75" s="598"/>
      <c r="DU75" s="598"/>
      <c r="DV75" s="598"/>
      <c r="DW75" s="598"/>
      <c r="DX75" s="598"/>
      <c r="DY75" s="598"/>
      <c r="DZ75" s="598"/>
      <c r="EA75" s="598"/>
      <c r="EB75" s="598"/>
      <c r="EC75" s="598"/>
      <c r="ED75" s="598"/>
      <c r="EE75" s="598"/>
      <c r="EF75" s="598"/>
      <c r="EG75" s="598"/>
      <c r="EH75" s="598"/>
      <c r="EI75" s="598"/>
      <c r="EJ75" s="598"/>
      <c r="EK75" s="598"/>
      <c r="EL75" s="598"/>
      <c r="EM75" s="598"/>
      <c r="EN75" s="598"/>
      <c r="EO75" s="598"/>
      <c r="EP75" s="598"/>
      <c r="EQ75" s="598"/>
      <c r="ER75" s="598"/>
      <c r="ES75" s="598"/>
      <c r="ET75" s="598"/>
      <c r="EU75" s="598"/>
      <c r="EV75" s="598"/>
      <c r="EW75" s="598"/>
      <c r="EX75" s="598"/>
      <c r="EY75" s="598"/>
      <c r="EZ75" s="598"/>
      <c r="FA75" s="598"/>
      <c r="FB75" s="598"/>
      <c r="FC75" s="598"/>
      <c r="FD75" s="598"/>
      <c r="FE75" s="598"/>
      <c r="FF75" s="598"/>
      <c r="FG75" s="598"/>
      <c r="FH75" s="598"/>
      <c r="FI75" s="598"/>
      <c r="FJ75" s="598"/>
      <c r="FK75" s="598"/>
      <c r="FL75" s="598"/>
      <c r="FM75" s="598"/>
      <c r="FN75" s="598"/>
      <c r="FO75" s="598"/>
      <c r="FP75" s="598"/>
      <c r="FQ75" s="598"/>
      <c r="FR75" s="598"/>
      <c r="FS75" s="598"/>
      <c r="FT75" s="598"/>
      <c r="FU75" s="598"/>
      <c r="FV75" s="598"/>
      <c r="FW75" s="598"/>
      <c r="FX75" s="598"/>
      <c r="FY75" s="598"/>
      <c r="FZ75" s="598"/>
      <c r="GA75" s="598"/>
      <c r="GB75" s="598"/>
      <c r="GC75" s="598"/>
      <c r="GD75" s="598"/>
      <c r="GE75" s="598"/>
      <c r="GF75" s="598"/>
      <c r="GG75" s="598"/>
      <c r="GH75" s="598"/>
      <c r="GI75" s="598"/>
      <c r="GJ75" s="598"/>
    </row>
    <row r="76" spans="1:192" s="565" customFormat="1" x14ac:dyDescent="0.25">
      <c r="A76" s="439"/>
      <c r="B76" s="439"/>
      <c r="C76" s="440"/>
      <c r="D76" s="461"/>
      <c r="E76" s="605" t="str">
        <f xml:space="preserve"> Time!E$83</f>
        <v>End of construction period flag</v>
      </c>
      <c r="F76" s="605">
        <f xml:space="preserve"> Time!F$83</f>
        <v>0</v>
      </c>
      <c r="G76" s="605" t="str">
        <f xml:space="preserve"> Time!G$83</f>
        <v>flag</v>
      </c>
      <c r="H76" s="605">
        <f xml:space="preserve"> Time!H$83</f>
        <v>1</v>
      </c>
      <c r="I76" s="605">
        <f xml:space="preserve"> Time!I$83</f>
        <v>0</v>
      </c>
      <c r="J76" s="605">
        <f xml:space="preserve"> Time!J$83</f>
        <v>0</v>
      </c>
      <c r="K76" s="605">
        <f xml:space="preserve"> Time!K$83</f>
        <v>0</v>
      </c>
      <c r="L76" s="605">
        <f xml:space="preserve"> Time!L$83</f>
        <v>0</v>
      </c>
      <c r="M76" s="605">
        <f xml:space="preserve"> Time!M$83</f>
        <v>0</v>
      </c>
      <c r="N76" s="605">
        <f xml:space="preserve"> Time!N$83</f>
        <v>0</v>
      </c>
      <c r="O76" s="605">
        <f xml:space="preserve"> Time!O$83</f>
        <v>0</v>
      </c>
      <c r="P76" s="605">
        <f xml:space="preserve"> Time!P$83</f>
        <v>1</v>
      </c>
      <c r="Q76" s="605">
        <f xml:space="preserve"> Time!Q$83</f>
        <v>0</v>
      </c>
      <c r="R76" s="605">
        <f xml:space="preserve"> Time!R$83</f>
        <v>0</v>
      </c>
      <c r="S76" s="605">
        <f xml:space="preserve"> Time!S$83</f>
        <v>0</v>
      </c>
      <c r="T76" s="605">
        <f xml:space="preserve"> Time!T$83</f>
        <v>0</v>
      </c>
      <c r="U76" s="605">
        <f xml:space="preserve"> Time!U$83</f>
        <v>0</v>
      </c>
      <c r="V76" s="605">
        <f xml:space="preserve"> Time!V$83</f>
        <v>0</v>
      </c>
      <c r="W76" s="605">
        <f xml:space="preserve"> Time!W$83</f>
        <v>0</v>
      </c>
      <c r="X76" s="605">
        <f xml:space="preserve"> Time!X$83</f>
        <v>0</v>
      </c>
      <c r="Y76" s="605">
        <f xml:space="preserve"> Time!Y$83</f>
        <v>0</v>
      </c>
      <c r="Z76" s="605">
        <f xml:space="preserve"> Time!Z$83</f>
        <v>0</v>
      </c>
      <c r="AA76" s="605">
        <f xml:space="preserve"> Time!AA$83</f>
        <v>0</v>
      </c>
      <c r="AB76" s="605">
        <f xml:space="preserve"> Time!AB$83</f>
        <v>0</v>
      </c>
      <c r="AC76" s="605">
        <f xml:space="preserve"> Time!AC$83</f>
        <v>0</v>
      </c>
      <c r="AD76" s="605">
        <f xml:space="preserve"> Time!AD$83</f>
        <v>0</v>
      </c>
      <c r="AE76" s="605">
        <f xml:space="preserve"> Time!AE$83</f>
        <v>0</v>
      </c>
      <c r="AF76" s="605">
        <f xml:space="preserve"> Time!AF$83</f>
        <v>0</v>
      </c>
      <c r="AG76" s="605">
        <f xml:space="preserve"> Time!AG$83</f>
        <v>0</v>
      </c>
      <c r="AH76" s="605">
        <f xml:space="preserve"> Time!AH$83</f>
        <v>0</v>
      </c>
      <c r="AI76" s="605">
        <f xml:space="preserve"> Time!AI$83</f>
        <v>0</v>
      </c>
      <c r="AJ76" s="605">
        <f xml:space="preserve"> Time!AJ$83</f>
        <v>0</v>
      </c>
      <c r="AK76" s="605">
        <f xml:space="preserve"> Time!AK$83</f>
        <v>0</v>
      </c>
      <c r="AL76" s="605">
        <f xml:space="preserve"> Time!AL$83</f>
        <v>0</v>
      </c>
      <c r="AM76" s="605">
        <f xml:space="preserve"> Time!AM$83</f>
        <v>0</v>
      </c>
      <c r="AN76" s="605">
        <f xml:space="preserve"> Time!AN$83</f>
        <v>0</v>
      </c>
      <c r="AO76" s="605">
        <f xml:space="preserve"> Time!AO$83</f>
        <v>0</v>
      </c>
      <c r="AP76" s="605">
        <f xml:space="preserve"> Time!AP$83</f>
        <v>0</v>
      </c>
      <c r="AQ76" s="605">
        <f xml:space="preserve"> Time!AQ$83</f>
        <v>0</v>
      </c>
      <c r="AR76" s="605">
        <f xml:space="preserve"> Time!AR$83</f>
        <v>0</v>
      </c>
      <c r="AS76" s="605">
        <f xml:space="preserve"> Time!AS$83</f>
        <v>0</v>
      </c>
      <c r="AT76" s="605">
        <f xml:space="preserve"> Time!AT$83</f>
        <v>0</v>
      </c>
      <c r="AU76" s="605">
        <f xml:space="preserve"> Time!AU$83</f>
        <v>0</v>
      </c>
      <c r="AV76" s="605">
        <f xml:space="preserve"> Time!AV$83</f>
        <v>0</v>
      </c>
      <c r="AW76" s="605">
        <f xml:space="preserve"> Time!AW$83</f>
        <v>0</v>
      </c>
      <c r="AX76" s="605">
        <f xml:space="preserve"> Time!AX$83</f>
        <v>0</v>
      </c>
      <c r="AY76" s="605">
        <f xml:space="preserve"> Time!AY$83</f>
        <v>0</v>
      </c>
      <c r="AZ76" s="605">
        <f xml:space="preserve"> Time!AZ$83</f>
        <v>0</v>
      </c>
      <c r="BA76" s="605">
        <f xml:space="preserve"> Time!BA$83</f>
        <v>0</v>
      </c>
      <c r="BB76" s="605">
        <f xml:space="preserve"> Time!BB$83</f>
        <v>0</v>
      </c>
      <c r="BC76" s="605">
        <f xml:space="preserve"> Time!BC$83</f>
        <v>0</v>
      </c>
      <c r="BD76" s="605">
        <f xml:space="preserve"> Time!BD$83</f>
        <v>0</v>
      </c>
      <c r="BE76" s="605">
        <f xml:space="preserve"> Time!BE$83</f>
        <v>0</v>
      </c>
      <c r="BF76" s="605">
        <f xml:space="preserve"> Time!BF$83</f>
        <v>0</v>
      </c>
      <c r="BG76" s="605">
        <f xml:space="preserve"> Time!BG$83</f>
        <v>0</v>
      </c>
      <c r="BH76" s="605">
        <f xml:space="preserve"> Time!BH$83</f>
        <v>0</v>
      </c>
      <c r="BI76" s="605">
        <f xml:space="preserve"> Time!BI$83</f>
        <v>0</v>
      </c>
      <c r="BJ76" s="605">
        <f xml:space="preserve"> Time!BJ$83</f>
        <v>0</v>
      </c>
      <c r="BK76" s="605">
        <f xml:space="preserve"> Time!BK$83</f>
        <v>0</v>
      </c>
      <c r="BL76" s="605">
        <f xml:space="preserve"> Time!BL$83</f>
        <v>0</v>
      </c>
      <c r="BM76" s="605">
        <f xml:space="preserve"> Time!BM$83</f>
        <v>0</v>
      </c>
      <c r="BN76" s="605">
        <f xml:space="preserve"> Time!BN$83</f>
        <v>0</v>
      </c>
      <c r="BO76" s="605">
        <f xml:space="preserve"> Time!BO$83</f>
        <v>0</v>
      </c>
      <c r="BP76" s="605">
        <f xml:space="preserve"> Time!BP$83</f>
        <v>0</v>
      </c>
      <c r="BQ76" s="605">
        <f xml:space="preserve"> Time!BQ$83</f>
        <v>0</v>
      </c>
      <c r="BR76" s="605">
        <f xml:space="preserve"> Time!BR$83</f>
        <v>0</v>
      </c>
      <c r="BS76" s="605">
        <f xml:space="preserve"> Time!BS$83</f>
        <v>0</v>
      </c>
      <c r="BT76" s="605">
        <f xml:space="preserve"> Time!BT$83</f>
        <v>0</v>
      </c>
      <c r="BU76" s="605">
        <f xml:space="preserve"> Time!BU$83</f>
        <v>0</v>
      </c>
      <c r="BV76" s="605">
        <f xml:space="preserve"> Time!BV$83</f>
        <v>0</v>
      </c>
      <c r="BW76" s="605">
        <f xml:space="preserve"> Time!BW$83</f>
        <v>0</v>
      </c>
      <c r="BX76" s="605">
        <f xml:space="preserve"> Time!BX$83</f>
        <v>0</v>
      </c>
      <c r="BY76" s="605">
        <f xml:space="preserve"> Time!BY$83</f>
        <v>0</v>
      </c>
      <c r="BZ76" s="605">
        <f xml:space="preserve"> Time!BZ$83</f>
        <v>0</v>
      </c>
      <c r="CA76" s="605">
        <f xml:space="preserve"> Time!CA$83</f>
        <v>0</v>
      </c>
      <c r="CB76" s="605">
        <f xml:space="preserve"> Time!CB$83</f>
        <v>0</v>
      </c>
      <c r="CC76" s="605">
        <f xml:space="preserve"> Time!CC$83</f>
        <v>0</v>
      </c>
      <c r="CD76" s="605">
        <f xml:space="preserve"> Time!CD$83</f>
        <v>0</v>
      </c>
      <c r="CE76" s="605">
        <f xml:space="preserve"> Time!CE$83</f>
        <v>0</v>
      </c>
      <c r="CF76" s="605">
        <f xml:space="preserve"> Time!CF$83</f>
        <v>0</v>
      </c>
      <c r="CG76" s="605">
        <f xml:space="preserve"> Time!CG$83</f>
        <v>0</v>
      </c>
      <c r="CH76" s="605">
        <f xml:space="preserve"> Time!CH$83</f>
        <v>0</v>
      </c>
      <c r="CI76" s="605">
        <f xml:space="preserve"> Time!CI$83</f>
        <v>0</v>
      </c>
      <c r="CJ76" s="605">
        <f xml:space="preserve"> Time!CJ$83</f>
        <v>0</v>
      </c>
      <c r="CK76" s="605">
        <f xml:space="preserve"> Time!CK$83</f>
        <v>0</v>
      </c>
      <c r="CL76" s="605">
        <f xml:space="preserve"> Time!CL$83</f>
        <v>0</v>
      </c>
      <c r="CM76" s="605">
        <f xml:space="preserve"> Time!CM$83</f>
        <v>0</v>
      </c>
      <c r="CN76" s="605">
        <f xml:space="preserve"> Time!CN$83</f>
        <v>0</v>
      </c>
      <c r="CO76" s="605">
        <f xml:space="preserve"> Time!CO$83</f>
        <v>0</v>
      </c>
      <c r="CP76" s="605">
        <f xml:space="preserve"> Time!CP$83</f>
        <v>0</v>
      </c>
      <c r="CQ76" s="605">
        <f xml:space="preserve"> Time!CQ$83</f>
        <v>0</v>
      </c>
      <c r="CR76" s="605">
        <f xml:space="preserve"> Time!CR$83</f>
        <v>0</v>
      </c>
      <c r="CS76" s="605">
        <f xml:space="preserve"> Time!CS$83</f>
        <v>0</v>
      </c>
      <c r="CT76" s="605">
        <f xml:space="preserve"> Time!CT$83</f>
        <v>0</v>
      </c>
      <c r="CU76" s="605">
        <f xml:space="preserve"> Time!CU$83</f>
        <v>0</v>
      </c>
      <c r="CV76" s="605">
        <f xml:space="preserve"> Time!CV$83</f>
        <v>0</v>
      </c>
      <c r="CW76" s="605">
        <f xml:space="preserve"> Time!CW$83</f>
        <v>0</v>
      </c>
      <c r="CX76" s="605">
        <f xml:space="preserve"> Time!CX$83</f>
        <v>0</v>
      </c>
      <c r="CY76" s="605">
        <f xml:space="preserve"> Time!CY$83</f>
        <v>0</v>
      </c>
      <c r="CZ76" s="605">
        <f xml:space="preserve"> Time!CZ$83</f>
        <v>0</v>
      </c>
      <c r="DA76" s="605">
        <f xml:space="preserve"> Time!DA$83</f>
        <v>0</v>
      </c>
      <c r="DB76" s="605">
        <f xml:space="preserve"> Time!DB$83</f>
        <v>0</v>
      </c>
      <c r="DC76" s="605">
        <f xml:space="preserve"> Time!DC$83</f>
        <v>0</v>
      </c>
      <c r="DD76" s="605">
        <f xml:space="preserve"> Time!DD$83</f>
        <v>0</v>
      </c>
      <c r="DE76" s="605">
        <f xml:space="preserve"> Time!DE$83</f>
        <v>0</v>
      </c>
      <c r="DF76" s="605">
        <f xml:space="preserve"> Time!DF$83</f>
        <v>0</v>
      </c>
      <c r="DG76" s="605">
        <f xml:space="preserve"> Time!DG$83</f>
        <v>0</v>
      </c>
      <c r="DH76" s="605">
        <f xml:space="preserve"> Time!DH$83</f>
        <v>0</v>
      </c>
      <c r="DI76" s="605">
        <f xml:space="preserve"> Time!DI$83</f>
        <v>0</v>
      </c>
      <c r="DJ76" s="605">
        <f xml:space="preserve"> Time!DJ$83</f>
        <v>0</v>
      </c>
      <c r="DK76" s="605">
        <f xml:space="preserve"> Time!DK$83</f>
        <v>0</v>
      </c>
      <c r="DL76" s="605">
        <f xml:space="preserve"> Time!DL$83</f>
        <v>0</v>
      </c>
      <c r="DM76" s="605">
        <f xml:space="preserve"> Time!DM$83</f>
        <v>0</v>
      </c>
      <c r="DN76" s="605">
        <f xml:space="preserve"> Time!DN$83</f>
        <v>0</v>
      </c>
      <c r="DO76" s="605">
        <f xml:space="preserve"> Time!DO$83</f>
        <v>0</v>
      </c>
      <c r="DP76" s="605">
        <f xml:space="preserve"> Time!DP$83</f>
        <v>0</v>
      </c>
      <c r="DQ76" s="605">
        <f xml:space="preserve"> Time!DQ$83</f>
        <v>0</v>
      </c>
      <c r="DR76" s="605">
        <f xml:space="preserve"> Time!DR$83</f>
        <v>0</v>
      </c>
      <c r="DS76" s="605">
        <f xml:space="preserve"> Time!DS$83</f>
        <v>0</v>
      </c>
      <c r="DT76" s="605">
        <f xml:space="preserve"> Time!DT$83</f>
        <v>0</v>
      </c>
      <c r="DU76" s="605">
        <f xml:space="preserve"> Time!DU$83</f>
        <v>0</v>
      </c>
      <c r="DV76" s="605">
        <f xml:space="preserve"> Time!DV$83</f>
        <v>0</v>
      </c>
      <c r="DW76" s="605">
        <f xml:space="preserve"> Time!DW$83</f>
        <v>0</v>
      </c>
      <c r="DX76" s="605">
        <f xml:space="preserve"> Time!DX$83</f>
        <v>0</v>
      </c>
      <c r="DY76" s="605">
        <f xml:space="preserve"> Time!DY$83</f>
        <v>0</v>
      </c>
      <c r="DZ76" s="605">
        <f xml:space="preserve"> Time!DZ$83</f>
        <v>0</v>
      </c>
      <c r="EA76" s="605">
        <f xml:space="preserve"> Time!EA$83</f>
        <v>0</v>
      </c>
      <c r="EB76" s="605">
        <f xml:space="preserve"> Time!EB$83</f>
        <v>0</v>
      </c>
      <c r="EC76" s="605">
        <f xml:space="preserve"> Time!EC$83</f>
        <v>0</v>
      </c>
      <c r="ED76" s="605">
        <f xml:space="preserve"> Time!ED$83</f>
        <v>0</v>
      </c>
      <c r="EE76" s="605">
        <f xml:space="preserve"> Time!EE$83</f>
        <v>0</v>
      </c>
      <c r="EF76" s="605">
        <f xml:space="preserve"> Time!EF$83</f>
        <v>0</v>
      </c>
      <c r="EG76" s="605">
        <f xml:space="preserve"> Time!EG$83</f>
        <v>0</v>
      </c>
      <c r="EH76" s="605">
        <f xml:space="preserve"> Time!EH$83</f>
        <v>0</v>
      </c>
      <c r="EI76" s="605">
        <f xml:space="preserve"> Time!EI$83</f>
        <v>0</v>
      </c>
      <c r="EJ76" s="605">
        <f xml:space="preserve"> Time!EJ$83</f>
        <v>0</v>
      </c>
      <c r="EK76" s="605">
        <f xml:space="preserve"> Time!EK$83</f>
        <v>0</v>
      </c>
      <c r="EL76" s="605">
        <f xml:space="preserve"> Time!EL$83</f>
        <v>0</v>
      </c>
      <c r="EM76" s="605">
        <f xml:space="preserve"> Time!EM$83</f>
        <v>0</v>
      </c>
      <c r="EN76" s="605">
        <f xml:space="preserve"> Time!EN$83</f>
        <v>0</v>
      </c>
      <c r="EO76" s="605">
        <f xml:space="preserve"> Time!EO$83</f>
        <v>0</v>
      </c>
      <c r="EP76" s="605">
        <f xml:space="preserve"> Time!EP$83</f>
        <v>0</v>
      </c>
      <c r="EQ76" s="605">
        <f xml:space="preserve"> Time!EQ$83</f>
        <v>0</v>
      </c>
      <c r="ER76" s="605">
        <f xml:space="preserve"> Time!ER$83</f>
        <v>0</v>
      </c>
      <c r="ES76" s="605">
        <f xml:space="preserve"> Time!ES$83</f>
        <v>0</v>
      </c>
      <c r="ET76" s="605">
        <f xml:space="preserve"> Time!ET$83</f>
        <v>0</v>
      </c>
      <c r="EU76" s="605">
        <f xml:space="preserve"> Time!EU$83</f>
        <v>0</v>
      </c>
      <c r="EV76" s="605">
        <f xml:space="preserve"> Time!EV$83</f>
        <v>0</v>
      </c>
      <c r="EW76" s="605">
        <f xml:space="preserve"> Time!EW$83</f>
        <v>0</v>
      </c>
      <c r="EX76" s="605">
        <f xml:space="preserve"> Time!EX$83</f>
        <v>0</v>
      </c>
      <c r="EY76" s="605">
        <f xml:space="preserve"> Time!EY$83</f>
        <v>0</v>
      </c>
      <c r="EZ76" s="605">
        <f xml:space="preserve"> Time!EZ$83</f>
        <v>0</v>
      </c>
      <c r="FA76" s="605">
        <f xml:space="preserve"> Time!FA$83</f>
        <v>0</v>
      </c>
      <c r="FB76" s="605">
        <f xml:space="preserve"> Time!FB$83</f>
        <v>0</v>
      </c>
      <c r="FC76" s="605">
        <f xml:space="preserve"> Time!FC$83</f>
        <v>0</v>
      </c>
      <c r="FD76" s="605">
        <f xml:space="preserve"> Time!FD$83</f>
        <v>0</v>
      </c>
      <c r="FE76" s="605">
        <f xml:space="preserve"> Time!FE$83</f>
        <v>0</v>
      </c>
      <c r="FF76" s="605">
        <f xml:space="preserve"> Time!FF$83</f>
        <v>0</v>
      </c>
      <c r="FG76" s="605">
        <f xml:space="preserve"> Time!FG$83</f>
        <v>0</v>
      </c>
      <c r="FH76" s="605">
        <f xml:space="preserve"> Time!FH$83</f>
        <v>0</v>
      </c>
      <c r="FI76" s="605">
        <f xml:space="preserve"> Time!FI$83</f>
        <v>0</v>
      </c>
      <c r="FJ76" s="605">
        <f xml:space="preserve"> Time!FJ$83</f>
        <v>0</v>
      </c>
      <c r="FK76" s="605">
        <f xml:space="preserve"> Time!FK$83</f>
        <v>0</v>
      </c>
      <c r="FL76" s="605">
        <f xml:space="preserve"> Time!FL$83</f>
        <v>0</v>
      </c>
      <c r="FM76" s="605">
        <f xml:space="preserve"> Time!FM$83</f>
        <v>0</v>
      </c>
      <c r="FN76" s="605">
        <f xml:space="preserve"> Time!FN$83</f>
        <v>0</v>
      </c>
      <c r="FO76" s="605">
        <f xml:space="preserve"> Time!FO$83</f>
        <v>0</v>
      </c>
      <c r="FP76" s="605">
        <f xml:space="preserve"> Time!FP$83</f>
        <v>0</v>
      </c>
      <c r="FQ76" s="605">
        <f xml:space="preserve"> Time!FQ$83</f>
        <v>0</v>
      </c>
      <c r="FR76" s="605">
        <f xml:space="preserve"> Time!FR$83</f>
        <v>0</v>
      </c>
      <c r="FS76" s="605">
        <f xml:space="preserve"> Time!FS$83</f>
        <v>0</v>
      </c>
      <c r="FT76" s="605">
        <f xml:space="preserve"> Time!FT$83</f>
        <v>0</v>
      </c>
      <c r="FU76" s="605">
        <f xml:space="preserve"> Time!FU$83</f>
        <v>0</v>
      </c>
      <c r="FV76" s="605">
        <f xml:space="preserve"> Time!FV$83</f>
        <v>0</v>
      </c>
      <c r="FW76" s="605">
        <f xml:space="preserve"> Time!FW$83</f>
        <v>0</v>
      </c>
      <c r="FX76" s="605">
        <f xml:space="preserve"> Time!FX$83</f>
        <v>0</v>
      </c>
      <c r="FY76" s="605">
        <f xml:space="preserve"> Time!FY$83</f>
        <v>0</v>
      </c>
      <c r="FZ76" s="605">
        <f xml:space="preserve"> Time!FZ$83</f>
        <v>0</v>
      </c>
      <c r="GA76" s="605">
        <f xml:space="preserve"> Time!GA$83</f>
        <v>0</v>
      </c>
      <c r="GB76" s="605">
        <f xml:space="preserve"> Time!GB$83</f>
        <v>0</v>
      </c>
      <c r="GC76" s="605">
        <f xml:space="preserve"> Time!GC$83</f>
        <v>0</v>
      </c>
      <c r="GD76" s="605">
        <f xml:space="preserve"> Time!GD$83</f>
        <v>0</v>
      </c>
      <c r="GE76" s="605">
        <f xml:space="preserve"> Time!GE$83</f>
        <v>0</v>
      </c>
      <c r="GF76" s="605">
        <f xml:space="preserve"> Time!GF$83</f>
        <v>0</v>
      </c>
      <c r="GG76" s="605">
        <f xml:space="preserve"> Time!GG$83</f>
        <v>0</v>
      </c>
      <c r="GH76" s="605">
        <f xml:space="preserve"> Time!GH$83</f>
        <v>0</v>
      </c>
      <c r="GI76" s="605">
        <f xml:space="preserve"> Time!GI$83</f>
        <v>0</v>
      </c>
      <c r="GJ76" s="605">
        <f xml:space="preserve"> Time!GJ$83</f>
        <v>0</v>
      </c>
    </row>
    <row r="77" spans="1:192" s="521" customFormat="1" x14ac:dyDescent="0.25">
      <c r="A77" s="255"/>
      <c r="B77" s="255"/>
      <c r="C77" s="305"/>
      <c r="D77" s="606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  <c r="AV77" s="523"/>
      <c r="AW77" s="523"/>
      <c r="AX77" s="523"/>
      <c r="AY77" s="523"/>
      <c r="AZ77" s="523"/>
      <c r="BA77" s="523"/>
      <c r="BB77" s="523"/>
      <c r="BC77" s="523"/>
      <c r="BD77" s="523"/>
      <c r="BE77" s="523"/>
      <c r="BF77" s="523"/>
      <c r="BG77" s="523"/>
      <c r="BH77" s="523"/>
      <c r="BI77" s="523"/>
      <c r="BJ77" s="523"/>
      <c r="BK77" s="523"/>
      <c r="BL77" s="523"/>
      <c r="BM77" s="523"/>
      <c r="BN77" s="523"/>
      <c r="BO77" s="523"/>
      <c r="BP77" s="523"/>
      <c r="BQ77" s="523"/>
      <c r="BR77" s="523"/>
      <c r="BS77" s="523"/>
      <c r="BT77" s="523"/>
      <c r="BU77" s="523"/>
      <c r="BV77" s="523"/>
      <c r="BW77" s="523"/>
      <c r="BX77" s="523"/>
      <c r="BY77" s="523"/>
      <c r="BZ77" s="523"/>
      <c r="CA77" s="523"/>
      <c r="CB77" s="523"/>
      <c r="CC77" s="523"/>
      <c r="CD77" s="523"/>
      <c r="CE77" s="523"/>
      <c r="CF77" s="523"/>
      <c r="CG77" s="523"/>
      <c r="CH77" s="523"/>
      <c r="CI77" s="523"/>
      <c r="CJ77" s="523"/>
      <c r="CK77" s="523"/>
      <c r="CL77" s="523"/>
      <c r="CM77" s="523"/>
      <c r="CN77" s="523"/>
      <c r="CO77" s="523"/>
      <c r="CP77" s="523"/>
      <c r="CQ77" s="523"/>
      <c r="CR77" s="523"/>
      <c r="CS77" s="523"/>
      <c r="CT77" s="523"/>
      <c r="CU77" s="523"/>
      <c r="CV77" s="523"/>
      <c r="CW77" s="523"/>
      <c r="CX77" s="523"/>
      <c r="CY77" s="523"/>
      <c r="CZ77" s="523"/>
      <c r="DA77" s="523"/>
      <c r="DB77" s="523"/>
      <c r="DC77" s="523"/>
      <c r="DD77" s="523"/>
      <c r="DE77" s="523"/>
      <c r="DF77" s="523"/>
      <c r="DG77" s="523"/>
      <c r="DH77" s="523"/>
      <c r="DI77" s="523"/>
      <c r="DJ77" s="523"/>
      <c r="DK77" s="523"/>
      <c r="DL77" s="523"/>
      <c r="DM77" s="523"/>
      <c r="DN77" s="523"/>
      <c r="DO77" s="523"/>
      <c r="DP77" s="523"/>
      <c r="DQ77" s="523"/>
      <c r="DR77" s="523"/>
      <c r="DS77" s="523"/>
      <c r="DT77" s="523"/>
      <c r="DU77" s="523"/>
      <c r="DV77" s="523"/>
      <c r="DW77" s="523"/>
      <c r="DX77" s="523"/>
      <c r="DY77" s="523"/>
      <c r="DZ77" s="523"/>
      <c r="EA77" s="523"/>
      <c r="EB77" s="523"/>
      <c r="EC77" s="523"/>
      <c r="ED77" s="523"/>
      <c r="EE77" s="523"/>
      <c r="EF77" s="523"/>
      <c r="EG77" s="523"/>
      <c r="EH77" s="523"/>
      <c r="EI77" s="523"/>
      <c r="EJ77" s="523"/>
      <c r="EK77" s="523"/>
      <c r="EL77" s="523"/>
      <c r="EM77" s="523"/>
      <c r="EN77" s="523"/>
      <c r="EO77" s="523"/>
      <c r="EP77" s="523"/>
      <c r="EQ77" s="523"/>
      <c r="ER77" s="523"/>
      <c r="ES77" s="523"/>
      <c r="ET77" s="523"/>
      <c r="EU77" s="523"/>
      <c r="EV77" s="523"/>
      <c r="EW77" s="523"/>
      <c r="EX77" s="523"/>
      <c r="EY77" s="523"/>
      <c r="EZ77" s="523"/>
      <c r="FA77" s="523"/>
      <c r="FB77" s="523"/>
      <c r="FC77" s="523"/>
      <c r="FD77" s="523"/>
      <c r="FE77" s="523"/>
      <c r="FF77" s="523"/>
      <c r="FG77" s="523"/>
      <c r="FH77" s="523"/>
      <c r="FI77" s="523"/>
      <c r="FJ77" s="523"/>
      <c r="FK77" s="523"/>
      <c r="FL77" s="523"/>
      <c r="FM77" s="523"/>
      <c r="FN77" s="523"/>
      <c r="FO77" s="523"/>
      <c r="FP77" s="523"/>
      <c r="FQ77" s="523"/>
      <c r="FR77" s="523"/>
      <c r="FS77" s="523"/>
      <c r="FT77" s="523"/>
      <c r="FU77" s="523"/>
      <c r="FV77" s="523"/>
      <c r="FW77" s="523"/>
      <c r="FX77" s="523"/>
      <c r="FY77" s="523"/>
      <c r="FZ77" s="523"/>
      <c r="GA77" s="523"/>
      <c r="GB77" s="523"/>
      <c r="GC77" s="523"/>
      <c r="GD77" s="523"/>
      <c r="GE77" s="523"/>
      <c r="GF77" s="523"/>
      <c r="GG77" s="523"/>
      <c r="GH77" s="523"/>
      <c r="GI77" s="523"/>
      <c r="GJ77" s="523"/>
    </row>
    <row r="78" spans="1:192" s="521" customFormat="1" x14ac:dyDescent="0.25">
      <c r="A78" s="607"/>
      <c r="B78" s="607"/>
      <c r="C78" s="608"/>
      <c r="D78" s="609"/>
      <c r="E78" s="339" t="s">
        <v>474</v>
      </c>
      <c r="F78" s="339"/>
      <c r="G78" s="339" t="str">
        <f xml:space="preserve"> SMU</f>
        <v>$ 000s</v>
      </c>
      <c r="H78" s="339"/>
      <c r="I78" s="339"/>
      <c r="J78" s="339">
        <f t="shared" ref="J78" si="486">I81</f>
        <v>0</v>
      </c>
      <c r="K78" s="339">
        <f t="shared" ref="K78" si="487">J81</f>
        <v>0</v>
      </c>
      <c r="L78" s="339">
        <f t="shared" ref="L78" si="488">K81</f>
        <v>0</v>
      </c>
      <c r="M78" s="339">
        <f t="shared" ref="M78" si="489">L81</f>
        <v>0</v>
      </c>
      <c r="N78" s="339">
        <f t="shared" ref="N78" si="490">M81</f>
        <v>0</v>
      </c>
      <c r="O78" s="339">
        <f t="shared" ref="O78" si="491">N81</f>
        <v>0</v>
      </c>
      <c r="P78" s="339">
        <f t="shared" ref="P78" si="492">O81</f>
        <v>0</v>
      </c>
      <c r="Q78" s="339">
        <f t="shared" ref="Q78" si="493">P81</f>
        <v>11772.218053613331</v>
      </c>
      <c r="R78" s="339">
        <f t="shared" ref="R78" si="494">Q81</f>
        <v>11772.218053613331</v>
      </c>
      <c r="S78" s="339">
        <f t="shared" ref="S78" si="495">R81</f>
        <v>11726.171088281375</v>
      </c>
      <c r="T78" s="339">
        <f t="shared" ref="T78" si="496">S81</f>
        <v>11675.389110928336</v>
      </c>
      <c r="U78" s="339">
        <f t="shared" ref="U78" si="497">T81</f>
        <v>11624.493927579222</v>
      </c>
      <c r="V78" s="339">
        <f t="shared" ref="V78" si="498">U81</f>
        <v>11573.03328335414</v>
      </c>
      <c r="W78" s="339">
        <f t="shared" ref="W78" si="499">V81</f>
        <v>11529.289728153341</v>
      </c>
      <c r="X78" s="339">
        <f t="shared" ref="X78" si="500">W81</f>
        <v>11469.300725675148</v>
      </c>
      <c r="Y78" s="339">
        <f t="shared" ref="Y78" si="501">X81</f>
        <v>11409.110193130669</v>
      </c>
      <c r="Z78" s="339">
        <f t="shared" ref="Z78" si="502">Y81</f>
        <v>11363.98050851219</v>
      </c>
      <c r="AA78" s="339">
        <f t="shared" ref="AA78" si="503">Z81</f>
        <v>11310.963635736676</v>
      </c>
      <c r="AB78" s="339">
        <f t="shared" ref="AB78" si="504">AA81</f>
        <v>11257.378292676698</v>
      </c>
      <c r="AC78" s="339">
        <f t="shared" ref="AC78" si="505">AB81</f>
        <v>11203.658536224491</v>
      </c>
      <c r="AD78" s="339">
        <f t="shared" ref="AD78" si="506">AC81</f>
        <v>11149.335776622114</v>
      </c>
      <c r="AE78" s="339">
        <f t="shared" ref="AE78" si="507">AD81</f>
        <v>11102.414570011635</v>
      </c>
      <c r="AF78" s="339">
        <f t="shared" ref="AF78" si="508">AE81</f>
        <v>11039.797460310123</v>
      </c>
      <c r="AG78" s="339">
        <f t="shared" ref="AG78" si="509">AF81</f>
        <v>10976.950374548902</v>
      </c>
      <c r="AH78" s="339">
        <f t="shared" ref="AH78" si="510">AG81</f>
        <v>10928.535025592799</v>
      </c>
      <c r="AI78" s="339">
        <f t="shared" ref="AI78" si="511">AH81</f>
        <v>10872.510349637672</v>
      </c>
      <c r="AJ78" s="339">
        <f t="shared" ref="AJ78" si="512">AI81</f>
        <v>10815.879358474273</v>
      </c>
      <c r="AK78" s="339">
        <f t="shared" ref="AK78" si="513">AJ81</f>
        <v>10759.091091584156</v>
      </c>
      <c r="AL78" s="339">
        <f t="shared" ref="AL78" si="514">AK81</f>
        <v>10701.659109912049</v>
      </c>
      <c r="AM78" s="339">
        <f t="shared" ref="AM78" si="515">AL81</f>
        <v>10651.294695423305</v>
      </c>
      <c r="AN78" s="339">
        <f t="shared" ref="AN78" si="516">AM81</f>
        <v>10585.814212537724</v>
      </c>
      <c r="AO78" s="339">
        <f t="shared" ref="AO78" si="517">AN81</f>
        <v>10520.073055165585</v>
      </c>
      <c r="AP78" s="339">
        <f t="shared" ref="AP78" si="518">AO81</f>
        <v>10468.097524932225</v>
      </c>
      <c r="AQ78" s="339">
        <f t="shared" ref="AQ78" si="519">AP81</f>
        <v>10408.806059004179</v>
      </c>
      <c r="AR78" s="339">
        <f t="shared" ref="AR78" si="520">AQ81</f>
        <v>10348.867239053649</v>
      </c>
      <c r="AS78" s="339">
        <f t="shared" ref="AS78" si="521">AR81</f>
        <v>10288.746488834182</v>
      </c>
      <c r="AT78" s="339">
        <f t="shared" ref="AT78" si="522">AS81</f>
        <v>10227.937881976981</v>
      </c>
      <c r="AU78" s="339">
        <f t="shared" ref="AU78" si="523">AT81</f>
        <v>10173.842824449421</v>
      </c>
      <c r="AV78" s="339">
        <f t="shared" ref="AV78" si="524">AU81</f>
        <v>10105.2444421537</v>
      </c>
      <c r="AW78" s="339">
        <f t="shared" ref="AW78" si="525">AV81</f>
        <v>10036.35224795684</v>
      </c>
      <c r="AX78" s="339">
        <f t="shared" ref="AX78" si="526">AW81</f>
        <v>4981.4522714364975</v>
      </c>
      <c r="AY78" s="339">
        <f t="shared" ref="AY78" si="527">AX81</f>
        <v>9.0949470177292824E-13</v>
      </c>
      <c r="AZ78" s="339">
        <f t="shared" ref="AZ78" si="528">AY81</f>
        <v>0</v>
      </c>
      <c r="BA78" s="339">
        <f t="shared" ref="BA78" si="529">AZ81</f>
        <v>0</v>
      </c>
      <c r="BB78" s="339">
        <f t="shared" ref="BB78" si="530">BA81</f>
        <v>0</v>
      </c>
      <c r="BC78" s="339">
        <f t="shared" ref="BC78" si="531">BB81</f>
        <v>0</v>
      </c>
      <c r="BD78" s="339">
        <f t="shared" ref="BD78" si="532">BC81</f>
        <v>0</v>
      </c>
      <c r="BE78" s="339">
        <f t="shared" ref="BE78" si="533">BD81</f>
        <v>0</v>
      </c>
      <c r="BF78" s="339">
        <f t="shared" ref="BF78" si="534">BE81</f>
        <v>0</v>
      </c>
      <c r="BG78" s="339">
        <f t="shared" ref="BG78" si="535">BF81</f>
        <v>0</v>
      </c>
      <c r="BH78" s="339">
        <f t="shared" ref="BH78" si="536">BG81</f>
        <v>0</v>
      </c>
      <c r="BI78" s="339">
        <f t="shared" ref="BI78" si="537">BH81</f>
        <v>0</v>
      </c>
      <c r="BJ78" s="339">
        <f t="shared" ref="BJ78" si="538">BI81</f>
        <v>0</v>
      </c>
      <c r="BK78" s="339">
        <f t="shared" ref="BK78" si="539">BJ81</f>
        <v>0</v>
      </c>
      <c r="BL78" s="339">
        <f t="shared" ref="BL78" si="540">BK81</f>
        <v>0</v>
      </c>
      <c r="BM78" s="339">
        <f t="shared" ref="BM78" si="541">BL81</f>
        <v>0</v>
      </c>
      <c r="BN78" s="339">
        <f t="shared" ref="BN78" si="542">BM81</f>
        <v>0</v>
      </c>
      <c r="BO78" s="339">
        <f t="shared" ref="BO78" si="543">BN81</f>
        <v>0</v>
      </c>
      <c r="BP78" s="339">
        <f t="shared" ref="BP78" si="544">BO81</f>
        <v>0</v>
      </c>
      <c r="BQ78" s="339">
        <f t="shared" ref="BQ78" si="545">BP81</f>
        <v>0</v>
      </c>
      <c r="BR78" s="339">
        <f t="shared" ref="BR78" si="546">BQ81</f>
        <v>0</v>
      </c>
      <c r="BS78" s="339">
        <f t="shared" ref="BS78" si="547">BR81</f>
        <v>0</v>
      </c>
      <c r="BT78" s="339">
        <f t="shared" ref="BT78" si="548">BS81</f>
        <v>0</v>
      </c>
      <c r="BU78" s="339">
        <f t="shared" ref="BU78" si="549">BT81</f>
        <v>0</v>
      </c>
      <c r="BV78" s="339">
        <f t="shared" ref="BV78" si="550">BU81</f>
        <v>0</v>
      </c>
      <c r="BW78" s="339">
        <f t="shared" ref="BW78" si="551">BV81</f>
        <v>0</v>
      </c>
      <c r="BX78" s="339">
        <f t="shared" ref="BX78" si="552">BW81</f>
        <v>0</v>
      </c>
      <c r="BY78" s="339">
        <f t="shared" ref="BY78" si="553">BX81</f>
        <v>0</v>
      </c>
      <c r="BZ78" s="339">
        <f t="shared" ref="BZ78" si="554">BY81</f>
        <v>0</v>
      </c>
      <c r="CA78" s="339">
        <f t="shared" ref="CA78" si="555">BZ81</f>
        <v>0</v>
      </c>
      <c r="CB78" s="339">
        <f t="shared" ref="CB78" si="556">CA81</f>
        <v>0</v>
      </c>
      <c r="CC78" s="339">
        <f t="shared" ref="CC78" si="557">CB81</f>
        <v>0</v>
      </c>
      <c r="CD78" s="339">
        <f t="shared" ref="CD78" si="558">CC81</f>
        <v>0</v>
      </c>
      <c r="CE78" s="339">
        <f t="shared" ref="CE78" si="559">CD81</f>
        <v>0</v>
      </c>
      <c r="CF78" s="339">
        <f t="shared" ref="CF78" si="560">CE81</f>
        <v>0</v>
      </c>
      <c r="CG78" s="339">
        <f t="shared" ref="CG78" si="561">CF81</f>
        <v>0</v>
      </c>
      <c r="CH78" s="339">
        <f t="shared" ref="CH78" si="562">CG81</f>
        <v>0</v>
      </c>
      <c r="CI78" s="339">
        <f t="shared" ref="CI78" si="563">CH81</f>
        <v>0</v>
      </c>
      <c r="CJ78" s="339">
        <f t="shared" ref="CJ78" si="564">CI81</f>
        <v>0</v>
      </c>
      <c r="CK78" s="339">
        <f t="shared" ref="CK78" si="565">CJ81</f>
        <v>0</v>
      </c>
      <c r="CL78" s="339">
        <f t="shared" ref="CL78" si="566">CK81</f>
        <v>0</v>
      </c>
      <c r="CM78" s="339">
        <f t="shared" ref="CM78" si="567">CL81</f>
        <v>0</v>
      </c>
      <c r="CN78" s="339">
        <f t="shared" ref="CN78" si="568">CM81</f>
        <v>0</v>
      </c>
      <c r="CO78" s="339">
        <f t="shared" ref="CO78" si="569">CN81</f>
        <v>0</v>
      </c>
      <c r="CP78" s="339">
        <f t="shared" ref="CP78" si="570">CO81</f>
        <v>0</v>
      </c>
      <c r="CQ78" s="339">
        <f t="shared" ref="CQ78" si="571">CP81</f>
        <v>0</v>
      </c>
      <c r="CR78" s="339">
        <f t="shared" ref="CR78" si="572">CQ81</f>
        <v>0</v>
      </c>
      <c r="CS78" s="339">
        <f t="shared" ref="CS78" si="573">CR81</f>
        <v>0</v>
      </c>
      <c r="CT78" s="339">
        <f t="shared" ref="CT78" si="574">CS81</f>
        <v>0</v>
      </c>
      <c r="CU78" s="339">
        <f t="shared" ref="CU78" si="575">CT81</f>
        <v>0</v>
      </c>
      <c r="CV78" s="339">
        <f t="shared" ref="CV78" si="576">CU81</f>
        <v>0</v>
      </c>
      <c r="CW78" s="339">
        <f t="shared" ref="CW78" si="577">CV81</f>
        <v>0</v>
      </c>
      <c r="CX78" s="339">
        <f t="shared" ref="CX78" si="578">CW81</f>
        <v>0</v>
      </c>
      <c r="CY78" s="339">
        <f t="shared" ref="CY78" si="579">CX81</f>
        <v>0</v>
      </c>
      <c r="CZ78" s="339">
        <f t="shared" ref="CZ78" si="580">CY81</f>
        <v>0</v>
      </c>
      <c r="DA78" s="339">
        <f t="shared" ref="DA78" si="581">CZ81</f>
        <v>0</v>
      </c>
      <c r="DB78" s="339">
        <f t="shared" ref="DB78" si="582">DA81</f>
        <v>0</v>
      </c>
      <c r="DC78" s="339">
        <f t="shared" ref="DC78" si="583">DB81</f>
        <v>0</v>
      </c>
      <c r="DD78" s="339">
        <f t="shared" ref="DD78" si="584">DC81</f>
        <v>0</v>
      </c>
      <c r="DE78" s="339">
        <f t="shared" ref="DE78" si="585">DD81</f>
        <v>0</v>
      </c>
      <c r="DF78" s="339">
        <f t="shared" ref="DF78" si="586">DE81</f>
        <v>0</v>
      </c>
      <c r="DG78" s="339">
        <f t="shared" ref="DG78" si="587">DF81</f>
        <v>0</v>
      </c>
      <c r="DH78" s="339">
        <f t="shared" ref="DH78" si="588">DG81</f>
        <v>0</v>
      </c>
      <c r="DI78" s="339">
        <f t="shared" ref="DI78" si="589">DH81</f>
        <v>0</v>
      </c>
      <c r="DJ78" s="339">
        <f t="shared" ref="DJ78" si="590">DI81</f>
        <v>0</v>
      </c>
      <c r="DK78" s="339">
        <f t="shared" ref="DK78" si="591">DJ81</f>
        <v>0</v>
      </c>
      <c r="DL78" s="339">
        <f t="shared" ref="DL78" si="592">DK81</f>
        <v>0</v>
      </c>
      <c r="DM78" s="339">
        <f t="shared" ref="DM78" si="593">DL81</f>
        <v>0</v>
      </c>
      <c r="DN78" s="339">
        <f t="shared" ref="DN78" si="594">DM81</f>
        <v>0</v>
      </c>
      <c r="DO78" s="339">
        <f t="shared" ref="DO78" si="595">DN81</f>
        <v>0</v>
      </c>
      <c r="DP78" s="339">
        <f t="shared" ref="DP78" si="596">DO81</f>
        <v>0</v>
      </c>
      <c r="DQ78" s="339">
        <f t="shared" ref="DQ78" si="597">DP81</f>
        <v>0</v>
      </c>
      <c r="DR78" s="339">
        <f t="shared" ref="DR78" si="598">DQ81</f>
        <v>0</v>
      </c>
      <c r="DS78" s="339">
        <f t="shared" ref="DS78" si="599">DR81</f>
        <v>0</v>
      </c>
      <c r="DT78" s="339">
        <f t="shared" ref="DT78" si="600">DS81</f>
        <v>0</v>
      </c>
      <c r="DU78" s="339">
        <f t="shared" ref="DU78" si="601">DT81</f>
        <v>0</v>
      </c>
      <c r="DV78" s="339">
        <f t="shared" ref="DV78" si="602">DU81</f>
        <v>0</v>
      </c>
      <c r="DW78" s="339">
        <f t="shared" ref="DW78" si="603">DV81</f>
        <v>0</v>
      </c>
      <c r="DX78" s="339">
        <f t="shared" ref="DX78" si="604">DW81</f>
        <v>0</v>
      </c>
      <c r="DY78" s="339">
        <f t="shared" ref="DY78" si="605">DX81</f>
        <v>0</v>
      </c>
      <c r="DZ78" s="339">
        <f t="shared" ref="DZ78" si="606">DY81</f>
        <v>0</v>
      </c>
      <c r="EA78" s="339">
        <f t="shared" ref="EA78" si="607">DZ81</f>
        <v>0</v>
      </c>
      <c r="EB78" s="339">
        <f t="shared" ref="EB78" si="608">EA81</f>
        <v>0</v>
      </c>
      <c r="EC78" s="339">
        <f t="shared" ref="EC78" si="609">EB81</f>
        <v>0</v>
      </c>
      <c r="ED78" s="339">
        <f t="shared" ref="ED78" si="610">EC81</f>
        <v>0</v>
      </c>
      <c r="EE78" s="339">
        <f t="shared" ref="EE78" si="611">ED81</f>
        <v>0</v>
      </c>
      <c r="EF78" s="339">
        <f t="shared" ref="EF78" si="612">EE81</f>
        <v>0</v>
      </c>
      <c r="EG78" s="339">
        <f t="shared" ref="EG78" si="613">EF81</f>
        <v>0</v>
      </c>
      <c r="EH78" s="339">
        <f t="shared" ref="EH78" si="614">EG81</f>
        <v>0</v>
      </c>
      <c r="EI78" s="339">
        <f t="shared" ref="EI78" si="615">EH81</f>
        <v>0</v>
      </c>
      <c r="EJ78" s="339">
        <f t="shared" ref="EJ78" si="616">EI81</f>
        <v>0</v>
      </c>
      <c r="EK78" s="339">
        <f t="shared" ref="EK78" si="617">EJ81</f>
        <v>0</v>
      </c>
      <c r="EL78" s="339">
        <f t="shared" ref="EL78" si="618">EK81</f>
        <v>0</v>
      </c>
      <c r="EM78" s="339">
        <f t="shared" ref="EM78" si="619">EL81</f>
        <v>0</v>
      </c>
      <c r="EN78" s="339">
        <f t="shared" ref="EN78" si="620">EM81</f>
        <v>0</v>
      </c>
      <c r="EO78" s="339">
        <f t="shared" ref="EO78" si="621">EN81</f>
        <v>0</v>
      </c>
      <c r="EP78" s="339">
        <f t="shared" ref="EP78" si="622">EO81</f>
        <v>0</v>
      </c>
      <c r="EQ78" s="339">
        <f t="shared" ref="EQ78" si="623">EP81</f>
        <v>0</v>
      </c>
      <c r="ER78" s="339">
        <f t="shared" ref="ER78" si="624">EQ81</f>
        <v>0</v>
      </c>
      <c r="ES78" s="339">
        <f t="shared" ref="ES78" si="625">ER81</f>
        <v>0</v>
      </c>
      <c r="ET78" s="339">
        <f t="shared" ref="ET78" si="626">ES81</f>
        <v>0</v>
      </c>
      <c r="EU78" s="339">
        <f t="shared" ref="EU78" si="627">ET81</f>
        <v>0</v>
      </c>
      <c r="EV78" s="339">
        <f t="shared" ref="EV78" si="628">EU81</f>
        <v>0</v>
      </c>
      <c r="EW78" s="339">
        <f t="shared" ref="EW78" si="629">EV81</f>
        <v>0</v>
      </c>
      <c r="EX78" s="339">
        <f t="shared" ref="EX78" si="630">EW81</f>
        <v>0</v>
      </c>
      <c r="EY78" s="339">
        <f t="shared" ref="EY78" si="631">EX81</f>
        <v>0</v>
      </c>
      <c r="EZ78" s="339">
        <f t="shared" ref="EZ78" si="632">EY81</f>
        <v>0</v>
      </c>
      <c r="FA78" s="339">
        <f t="shared" ref="FA78" si="633">EZ81</f>
        <v>0</v>
      </c>
      <c r="FB78" s="339">
        <f t="shared" ref="FB78" si="634">FA81</f>
        <v>0</v>
      </c>
      <c r="FC78" s="339">
        <f t="shared" ref="FC78" si="635">FB81</f>
        <v>0</v>
      </c>
      <c r="FD78" s="339">
        <f t="shared" ref="FD78" si="636">FC81</f>
        <v>0</v>
      </c>
      <c r="FE78" s="339">
        <f t="shared" ref="FE78" si="637">FD81</f>
        <v>0</v>
      </c>
      <c r="FF78" s="339">
        <f t="shared" ref="FF78" si="638">FE81</f>
        <v>0</v>
      </c>
      <c r="FG78" s="339">
        <f t="shared" ref="FG78" si="639">FF81</f>
        <v>0</v>
      </c>
      <c r="FH78" s="339">
        <f t="shared" ref="FH78" si="640">FG81</f>
        <v>0</v>
      </c>
      <c r="FI78" s="339">
        <f t="shared" ref="FI78" si="641">FH81</f>
        <v>0</v>
      </c>
      <c r="FJ78" s="339">
        <f t="shared" ref="FJ78" si="642">FI81</f>
        <v>0</v>
      </c>
      <c r="FK78" s="339">
        <f t="shared" ref="FK78" si="643">FJ81</f>
        <v>0</v>
      </c>
      <c r="FL78" s="339">
        <f t="shared" ref="FL78" si="644">FK81</f>
        <v>0</v>
      </c>
      <c r="FM78" s="339">
        <f t="shared" ref="FM78" si="645">FL81</f>
        <v>0</v>
      </c>
      <c r="FN78" s="339">
        <f t="shared" ref="FN78" si="646">FM81</f>
        <v>0</v>
      </c>
      <c r="FO78" s="339">
        <f t="shared" ref="FO78" si="647">FN81</f>
        <v>0</v>
      </c>
      <c r="FP78" s="339">
        <f t="shared" ref="FP78" si="648">FO81</f>
        <v>0</v>
      </c>
      <c r="FQ78" s="339">
        <f t="shared" ref="FQ78" si="649">FP81</f>
        <v>0</v>
      </c>
      <c r="FR78" s="339">
        <f t="shared" ref="FR78" si="650">FQ81</f>
        <v>0</v>
      </c>
      <c r="FS78" s="339">
        <f t="shared" ref="FS78" si="651">FR81</f>
        <v>0</v>
      </c>
      <c r="FT78" s="339">
        <f t="shared" ref="FT78" si="652">FS81</f>
        <v>0</v>
      </c>
      <c r="FU78" s="339">
        <f t="shared" ref="FU78" si="653">FT81</f>
        <v>0</v>
      </c>
      <c r="FV78" s="339">
        <f t="shared" ref="FV78" si="654">FU81</f>
        <v>0</v>
      </c>
      <c r="FW78" s="339">
        <f t="shared" ref="FW78" si="655">FV81</f>
        <v>0</v>
      </c>
      <c r="FX78" s="339">
        <f t="shared" ref="FX78" si="656">FW81</f>
        <v>0</v>
      </c>
      <c r="FY78" s="339">
        <f t="shared" ref="FY78" si="657">FX81</f>
        <v>0</v>
      </c>
      <c r="FZ78" s="339">
        <f t="shared" ref="FZ78" si="658">FY81</f>
        <v>0</v>
      </c>
      <c r="GA78" s="339">
        <f t="shared" ref="GA78" si="659">FZ81</f>
        <v>0</v>
      </c>
      <c r="GB78" s="339">
        <f t="shared" ref="GB78" si="660">GA81</f>
        <v>0</v>
      </c>
      <c r="GC78" s="339">
        <f t="shared" ref="GC78" si="661">GB81</f>
        <v>0</v>
      </c>
      <c r="GD78" s="339">
        <f t="shared" ref="GD78" si="662">GC81</f>
        <v>0</v>
      </c>
      <c r="GE78" s="339">
        <f t="shared" ref="GE78" si="663">GD81</f>
        <v>0</v>
      </c>
      <c r="GF78" s="339">
        <f t="shared" ref="GF78" si="664">GE81</f>
        <v>0</v>
      </c>
      <c r="GG78" s="339">
        <f t="shared" ref="GG78" si="665">GF81</f>
        <v>0</v>
      </c>
      <c r="GH78" s="339">
        <f t="shared" ref="GH78" si="666">GG81</f>
        <v>0</v>
      </c>
      <c r="GI78" s="339">
        <f t="shared" ref="GI78" si="667">GH81</f>
        <v>0</v>
      </c>
      <c r="GJ78" s="339">
        <f t="shared" ref="GJ78" si="668">GI81</f>
        <v>0</v>
      </c>
    </row>
    <row r="79" spans="1:192" s="521" customFormat="1" x14ac:dyDescent="0.25">
      <c r="A79" s="255"/>
      <c r="B79" s="255"/>
      <c r="C79" s="305"/>
      <c r="D79" s="606" t="s">
        <v>475</v>
      </c>
      <c r="E79" s="523" t="str">
        <f t="shared" ref="E79:BP79" si="669" xml:space="preserve"> E$63</f>
        <v>DSRA deposit POS</v>
      </c>
      <c r="F79" s="523">
        <f t="shared" si="669"/>
        <v>0</v>
      </c>
      <c r="G79" s="523" t="str">
        <f t="shared" si="669"/>
        <v>$ 000s</v>
      </c>
      <c r="H79" s="523">
        <f t="shared" si="669"/>
        <v>0</v>
      </c>
      <c r="I79" s="523">
        <f t="shared" si="669"/>
        <v>0</v>
      </c>
      <c r="J79" s="523">
        <f t="shared" si="669"/>
        <v>0</v>
      </c>
      <c r="K79" s="523">
        <f t="shared" si="669"/>
        <v>0</v>
      </c>
      <c r="L79" s="523">
        <f t="shared" si="669"/>
        <v>0</v>
      </c>
      <c r="M79" s="523">
        <f t="shared" si="669"/>
        <v>0</v>
      </c>
      <c r="N79" s="523">
        <f t="shared" si="669"/>
        <v>0</v>
      </c>
      <c r="O79" s="523">
        <f t="shared" si="669"/>
        <v>0</v>
      </c>
      <c r="P79" s="523">
        <f t="shared" si="669"/>
        <v>0</v>
      </c>
      <c r="Q79" s="523">
        <f t="shared" si="669"/>
        <v>0</v>
      </c>
      <c r="R79" s="523">
        <f t="shared" si="669"/>
        <v>0</v>
      </c>
      <c r="S79" s="523">
        <f t="shared" si="669"/>
        <v>0</v>
      </c>
      <c r="T79" s="523">
        <f t="shared" si="669"/>
        <v>0</v>
      </c>
      <c r="U79" s="523">
        <f t="shared" si="669"/>
        <v>0</v>
      </c>
      <c r="V79" s="523">
        <f t="shared" si="669"/>
        <v>0</v>
      </c>
      <c r="W79" s="523">
        <f t="shared" si="669"/>
        <v>0</v>
      </c>
      <c r="X79" s="523">
        <f t="shared" si="669"/>
        <v>0</v>
      </c>
      <c r="Y79" s="523">
        <f t="shared" si="669"/>
        <v>0</v>
      </c>
      <c r="Z79" s="523">
        <f t="shared" si="669"/>
        <v>0</v>
      </c>
      <c r="AA79" s="523">
        <f t="shared" si="669"/>
        <v>0</v>
      </c>
      <c r="AB79" s="523">
        <f t="shared" si="669"/>
        <v>0</v>
      </c>
      <c r="AC79" s="523">
        <f t="shared" si="669"/>
        <v>0</v>
      </c>
      <c r="AD79" s="523">
        <f t="shared" si="669"/>
        <v>0</v>
      </c>
      <c r="AE79" s="523">
        <f t="shared" si="669"/>
        <v>0</v>
      </c>
      <c r="AF79" s="523">
        <f t="shared" si="669"/>
        <v>0</v>
      </c>
      <c r="AG79" s="523">
        <f t="shared" si="669"/>
        <v>0</v>
      </c>
      <c r="AH79" s="523">
        <f t="shared" si="669"/>
        <v>0</v>
      </c>
      <c r="AI79" s="523">
        <f t="shared" si="669"/>
        <v>0</v>
      </c>
      <c r="AJ79" s="523">
        <f t="shared" si="669"/>
        <v>0</v>
      </c>
      <c r="AK79" s="523">
        <f t="shared" si="669"/>
        <v>0</v>
      </c>
      <c r="AL79" s="523">
        <f t="shared" si="669"/>
        <v>0</v>
      </c>
      <c r="AM79" s="523">
        <f t="shared" si="669"/>
        <v>0</v>
      </c>
      <c r="AN79" s="523">
        <f t="shared" si="669"/>
        <v>0</v>
      </c>
      <c r="AO79" s="523">
        <f t="shared" si="669"/>
        <v>0</v>
      </c>
      <c r="AP79" s="523">
        <f t="shared" si="669"/>
        <v>0</v>
      </c>
      <c r="AQ79" s="523">
        <f t="shared" si="669"/>
        <v>0</v>
      </c>
      <c r="AR79" s="523">
        <f t="shared" si="669"/>
        <v>0</v>
      </c>
      <c r="AS79" s="523">
        <f t="shared" si="669"/>
        <v>0</v>
      </c>
      <c r="AT79" s="523">
        <f t="shared" si="669"/>
        <v>0</v>
      </c>
      <c r="AU79" s="523">
        <f t="shared" si="669"/>
        <v>0</v>
      </c>
      <c r="AV79" s="523">
        <f t="shared" si="669"/>
        <v>0</v>
      </c>
      <c r="AW79" s="523">
        <f t="shared" si="669"/>
        <v>0</v>
      </c>
      <c r="AX79" s="523">
        <f t="shared" si="669"/>
        <v>0</v>
      </c>
      <c r="AY79" s="523">
        <f t="shared" si="669"/>
        <v>0</v>
      </c>
      <c r="AZ79" s="523">
        <f t="shared" si="669"/>
        <v>0</v>
      </c>
      <c r="BA79" s="523">
        <f t="shared" si="669"/>
        <v>0</v>
      </c>
      <c r="BB79" s="523">
        <f t="shared" si="669"/>
        <v>0</v>
      </c>
      <c r="BC79" s="523">
        <f t="shared" si="669"/>
        <v>0</v>
      </c>
      <c r="BD79" s="523">
        <f t="shared" si="669"/>
        <v>0</v>
      </c>
      <c r="BE79" s="523">
        <f t="shared" si="669"/>
        <v>0</v>
      </c>
      <c r="BF79" s="523">
        <f t="shared" si="669"/>
        <v>0</v>
      </c>
      <c r="BG79" s="523">
        <f t="shared" si="669"/>
        <v>0</v>
      </c>
      <c r="BH79" s="523">
        <f t="shared" si="669"/>
        <v>0</v>
      </c>
      <c r="BI79" s="523">
        <f t="shared" si="669"/>
        <v>0</v>
      </c>
      <c r="BJ79" s="523">
        <f t="shared" si="669"/>
        <v>0</v>
      </c>
      <c r="BK79" s="523">
        <f t="shared" si="669"/>
        <v>0</v>
      </c>
      <c r="BL79" s="523">
        <f t="shared" si="669"/>
        <v>0</v>
      </c>
      <c r="BM79" s="523">
        <f t="shared" si="669"/>
        <v>0</v>
      </c>
      <c r="BN79" s="523">
        <f t="shared" si="669"/>
        <v>0</v>
      </c>
      <c r="BO79" s="523">
        <f t="shared" si="669"/>
        <v>0</v>
      </c>
      <c r="BP79" s="523">
        <f t="shared" si="669"/>
        <v>0</v>
      </c>
      <c r="BQ79" s="523">
        <f t="shared" ref="BQ79:EB79" si="670" xml:space="preserve"> BQ$63</f>
        <v>0</v>
      </c>
      <c r="BR79" s="523">
        <f t="shared" si="670"/>
        <v>0</v>
      </c>
      <c r="BS79" s="523">
        <f t="shared" si="670"/>
        <v>0</v>
      </c>
      <c r="BT79" s="523">
        <f t="shared" si="670"/>
        <v>0</v>
      </c>
      <c r="BU79" s="523">
        <f t="shared" si="670"/>
        <v>0</v>
      </c>
      <c r="BV79" s="523">
        <f t="shared" si="670"/>
        <v>0</v>
      </c>
      <c r="BW79" s="523">
        <f t="shared" si="670"/>
        <v>0</v>
      </c>
      <c r="BX79" s="523">
        <f t="shared" si="670"/>
        <v>0</v>
      </c>
      <c r="BY79" s="523">
        <f t="shared" si="670"/>
        <v>0</v>
      </c>
      <c r="BZ79" s="523">
        <f t="shared" si="670"/>
        <v>0</v>
      </c>
      <c r="CA79" s="523">
        <f t="shared" si="670"/>
        <v>0</v>
      </c>
      <c r="CB79" s="523">
        <f t="shared" si="670"/>
        <v>0</v>
      </c>
      <c r="CC79" s="523">
        <f t="shared" si="670"/>
        <v>0</v>
      </c>
      <c r="CD79" s="523">
        <f t="shared" si="670"/>
        <v>0</v>
      </c>
      <c r="CE79" s="523">
        <f t="shared" si="670"/>
        <v>0</v>
      </c>
      <c r="CF79" s="523">
        <f t="shared" si="670"/>
        <v>0</v>
      </c>
      <c r="CG79" s="523">
        <f t="shared" si="670"/>
        <v>0</v>
      </c>
      <c r="CH79" s="523">
        <f t="shared" si="670"/>
        <v>0</v>
      </c>
      <c r="CI79" s="523">
        <f t="shared" si="670"/>
        <v>0</v>
      </c>
      <c r="CJ79" s="523">
        <f t="shared" si="670"/>
        <v>0</v>
      </c>
      <c r="CK79" s="523">
        <f t="shared" si="670"/>
        <v>0</v>
      </c>
      <c r="CL79" s="523">
        <f t="shared" si="670"/>
        <v>0</v>
      </c>
      <c r="CM79" s="523">
        <f t="shared" si="670"/>
        <v>0</v>
      </c>
      <c r="CN79" s="523">
        <f t="shared" si="670"/>
        <v>0</v>
      </c>
      <c r="CO79" s="523">
        <f t="shared" si="670"/>
        <v>0</v>
      </c>
      <c r="CP79" s="523">
        <f t="shared" si="670"/>
        <v>0</v>
      </c>
      <c r="CQ79" s="523">
        <f t="shared" si="670"/>
        <v>0</v>
      </c>
      <c r="CR79" s="523">
        <f t="shared" si="670"/>
        <v>0</v>
      </c>
      <c r="CS79" s="523">
        <f t="shared" si="670"/>
        <v>0</v>
      </c>
      <c r="CT79" s="523">
        <f t="shared" si="670"/>
        <v>0</v>
      </c>
      <c r="CU79" s="523">
        <f t="shared" si="670"/>
        <v>0</v>
      </c>
      <c r="CV79" s="523">
        <f t="shared" si="670"/>
        <v>0</v>
      </c>
      <c r="CW79" s="523">
        <f t="shared" si="670"/>
        <v>0</v>
      </c>
      <c r="CX79" s="523">
        <f t="shared" si="670"/>
        <v>0</v>
      </c>
      <c r="CY79" s="523">
        <f t="shared" si="670"/>
        <v>0</v>
      </c>
      <c r="CZ79" s="523">
        <f t="shared" si="670"/>
        <v>0</v>
      </c>
      <c r="DA79" s="523">
        <f t="shared" si="670"/>
        <v>0</v>
      </c>
      <c r="DB79" s="523">
        <f t="shared" si="670"/>
        <v>0</v>
      </c>
      <c r="DC79" s="523">
        <f t="shared" si="670"/>
        <v>0</v>
      </c>
      <c r="DD79" s="523">
        <f t="shared" si="670"/>
        <v>0</v>
      </c>
      <c r="DE79" s="523">
        <f t="shared" si="670"/>
        <v>0</v>
      </c>
      <c r="DF79" s="523">
        <f t="shared" si="670"/>
        <v>0</v>
      </c>
      <c r="DG79" s="523">
        <f t="shared" si="670"/>
        <v>0</v>
      </c>
      <c r="DH79" s="523">
        <f t="shared" si="670"/>
        <v>0</v>
      </c>
      <c r="DI79" s="523">
        <f t="shared" si="670"/>
        <v>0</v>
      </c>
      <c r="DJ79" s="523">
        <f t="shared" si="670"/>
        <v>0</v>
      </c>
      <c r="DK79" s="523">
        <f t="shared" si="670"/>
        <v>0</v>
      </c>
      <c r="DL79" s="523">
        <f t="shared" si="670"/>
        <v>0</v>
      </c>
      <c r="DM79" s="523">
        <f t="shared" si="670"/>
        <v>0</v>
      </c>
      <c r="DN79" s="523">
        <f t="shared" si="670"/>
        <v>0</v>
      </c>
      <c r="DO79" s="523">
        <f t="shared" si="670"/>
        <v>0</v>
      </c>
      <c r="DP79" s="523">
        <f t="shared" si="670"/>
        <v>0</v>
      </c>
      <c r="DQ79" s="523">
        <f t="shared" si="670"/>
        <v>0</v>
      </c>
      <c r="DR79" s="523">
        <f t="shared" si="670"/>
        <v>0</v>
      </c>
      <c r="DS79" s="523">
        <f t="shared" si="670"/>
        <v>0</v>
      </c>
      <c r="DT79" s="523">
        <f t="shared" si="670"/>
        <v>0</v>
      </c>
      <c r="DU79" s="523">
        <f t="shared" si="670"/>
        <v>0</v>
      </c>
      <c r="DV79" s="523">
        <f t="shared" si="670"/>
        <v>0</v>
      </c>
      <c r="DW79" s="523">
        <f t="shared" si="670"/>
        <v>0</v>
      </c>
      <c r="DX79" s="523">
        <f t="shared" si="670"/>
        <v>0</v>
      </c>
      <c r="DY79" s="523">
        <f t="shared" si="670"/>
        <v>0</v>
      </c>
      <c r="DZ79" s="523">
        <f t="shared" si="670"/>
        <v>0</v>
      </c>
      <c r="EA79" s="523">
        <f t="shared" si="670"/>
        <v>0</v>
      </c>
      <c r="EB79" s="523">
        <f t="shared" si="670"/>
        <v>0</v>
      </c>
      <c r="EC79" s="523">
        <f t="shared" ref="EC79:GJ79" si="671" xml:space="preserve"> EC$63</f>
        <v>0</v>
      </c>
      <c r="ED79" s="523">
        <f t="shared" si="671"/>
        <v>0</v>
      </c>
      <c r="EE79" s="523">
        <f t="shared" si="671"/>
        <v>0</v>
      </c>
      <c r="EF79" s="523">
        <f t="shared" si="671"/>
        <v>0</v>
      </c>
      <c r="EG79" s="523">
        <f t="shared" si="671"/>
        <v>0</v>
      </c>
      <c r="EH79" s="523">
        <f t="shared" si="671"/>
        <v>0</v>
      </c>
      <c r="EI79" s="523">
        <f t="shared" si="671"/>
        <v>0</v>
      </c>
      <c r="EJ79" s="523">
        <f t="shared" si="671"/>
        <v>0</v>
      </c>
      <c r="EK79" s="523">
        <f t="shared" si="671"/>
        <v>0</v>
      </c>
      <c r="EL79" s="523">
        <f t="shared" si="671"/>
        <v>0</v>
      </c>
      <c r="EM79" s="523">
        <f t="shared" si="671"/>
        <v>0</v>
      </c>
      <c r="EN79" s="523">
        <f t="shared" si="671"/>
        <v>0</v>
      </c>
      <c r="EO79" s="523">
        <f t="shared" si="671"/>
        <v>0</v>
      </c>
      <c r="EP79" s="523">
        <f t="shared" si="671"/>
        <v>0</v>
      </c>
      <c r="EQ79" s="523">
        <f t="shared" si="671"/>
        <v>0</v>
      </c>
      <c r="ER79" s="523">
        <f t="shared" si="671"/>
        <v>0</v>
      </c>
      <c r="ES79" s="523">
        <f t="shared" si="671"/>
        <v>0</v>
      </c>
      <c r="ET79" s="523">
        <f t="shared" si="671"/>
        <v>0</v>
      </c>
      <c r="EU79" s="523">
        <f t="shared" si="671"/>
        <v>0</v>
      </c>
      <c r="EV79" s="523">
        <f t="shared" si="671"/>
        <v>0</v>
      </c>
      <c r="EW79" s="523">
        <f t="shared" si="671"/>
        <v>0</v>
      </c>
      <c r="EX79" s="523">
        <f t="shared" si="671"/>
        <v>0</v>
      </c>
      <c r="EY79" s="523">
        <f t="shared" si="671"/>
        <v>0</v>
      </c>
      <c r="EZ79" s="523">
        <f t="shared" si="671"/>
        <v>0</v>
      </c>
      <c r="FA79" s="523">
        <f t="shared" si="671"/>
        <v>0</v>
      </c>
      <c r="FB79" s="523">
        <f t="shared" si="671"/>
        <v>0</v>
      </c>
      <c r="FC79" s="523">
        <f t="shared" si="671"/>
        <v>0</v>
      </c>
      <c r="FD79" s="523">
        <f t="shared" si="671"/>
        <v>0</v>
      </c>
      <c r="FE79" s="523">
        <f t="shared" si="671"/>
        <v>0</v>
      </c>
      <c r="FF79" s="523">
        <f t="shared" si="671"/>
        <v>0</v>
      </c>
      <c r="FG79" s="523">
        <f t="shared" si="671"/>
        <v>0</v>
      </c>
      <c r="FH79" s="523">
        <f t="shared" si="671"/>
        <v>0</v>
      </c>
      <c r="FI79" s="523">
        <f t="shared" si="671"/>
        <v>0</v>
      </c>
      <c r="FJ79" s="523">
        <f t="shared" si="671"/>
        <v>0</v>
      </c>
      <c r="FK79" s="523">
        <f t="shared" si="671"/>
        <v>0</v>
      </c>
      <c r="FL79" s="523">
        <f t="shared" si="671"/>
        <v>0</v>
      </c>
      <c r="FM79" s="523">
        <f t="shared" si="671"/>
        <v>0</v>
      </c>
      <c r="FN79" s="523">
        <f t="shared" si="671"/>
        <v>0</v>
      </c>
      <c r="FO79" s="523">
        <f t="shared" si="671"/>
        <v>0</v>
      </c>
      <c r="FP79" s="523">
        <f t="shared" si="671"/>
        <v>0</v>
      </c>
      <c r="FQ79" s="523">
        <f t="shared" si="671"/>
        <v>0</v>
      </c>
      <c r="FR79" s="523">
        <f t="shared" si="671"/>
        <v>0</v>
      </c>
      <c r="FS79" s="523">
        <f t="shared" si="671"/>
        <v>0</v>
      </c>
      <c r="FT79" s="523">
        <f t="shared" si="671"/>
        <v>0</v>
      </c>
      <c r="FU79" s="523">
        <f t="shared" si="671"/>
        <v>0</v>
      </c>
      <c r="FV79" s="523">
        <f t="shared" si="671"/>
        <v>0</v>
      </c>
      <c r="FW79" s="523">
        <f t="shared" si="671"/>
        <v>0</v>
      </c>
      <c r="FX79" s="523">
        <f t="shared" si="671"/>
        <v>0</v>
      </c>
      <c r="FY79" s="523">
        <f t="shared" si="671"/>
        <v>0</v>
      </c>
      <c r="FZ79" s="523">
        <f t="shared" si="671"/>
        <v>0</v>
      </c>
      <c r="GA79" s="523">
        <f t="shared" si="671"/>
        <v>0</v>
      </c>
      <c r="GB79" s="523">
        <f t="shared" si="671"/>
        <v>0</v>
      </c>
      <c r="GC79" s="523">
        <f t="shared" si="671"/>
        <v>0</v>
      </c>
      <c r="GD79" s="523">
        <f t="shared" si="671"/>
        <v>0</v>
      </c>
      <c r="GE79" s="523">
        <f t="shared" si="671"/>
        <v>0</v>
      </c>
      <c r="GF79" s="523">
        <f t="shared" si="671"/>
        <v>0</v>
      </c>
      <c r="GG79" s="523">
        <f t="shared" si="671"/>
        <v>0</v>
      </c>
      <c r="GH79" s="523">
        <f t="shared" si="671"/>
        <v>0</v>
      </c>
      <c r="GI79" s="523">
        <f t="shared" si="671"/>
        <v>0</v>
      </c>
      <c r="GJ79" s="523">
        <f t="shared" si="671"/>
        <v>0</v>
      </c>
    </row>
    <row r="80" spans="1:192" s="521" customFormat="1" x14ac:dyDescent="0.25">
      <c r="A80" s="255"/>
      <c r="B80" s="255"/>
      <c r="C80" s="305"/>
      <c r="D80" s="606" t="s">
        <v>203</v>
      </c>
      <c r="E80" s="523" t="str">
        <f t="shared" ref="E80:BP80" si="672" xml:space="preserve"> E$72</f>
        <v>DSRA withdrawal</v>
      </c>
      <c r="F80" s="523">
        <f t="shared" si="672"/>
        <v>0</v>
      </c>
      <c r="G80" s="523" t="str">
        <f t="shared" si="672"/>
        <v>$ 000s</v>
      </c>
      <c r="H80" s="523">
        <f t="shared" si="672"/>
        <v>11772.218053613331</v>
      </c>
      <c r="I80" s="523">
        <f t="shared" si="672"/>
        <v>0</v>
      </c>
      <c r="J80" s="523">
        <f t="shared" si="672"/>
        <v>0</v>
      </c>
      <c r="K80" s="523">
        <f t="shared" si="672"/>
        <v>0</v>
      </c>
      <c r="L80" s="523">
        <f t="shared" si="672"/>
        <v>0</v>
      </c>
      <c r="M80" s="523">
        <f t="shared" si="672"/>
        <v>0</v>
      </c>
      <c r="N80" s="523">
        <f t="shared" si="672"/>
        <v>0</v>
      </c>
      <c r="O80" s="523">
        <f t="shared" si="672"/>
        <v>0</v>
      </c>
      <c r="P80" s="523">
        <f t="shared" si="672"/>
        <v>0</v>
      </c>
      <c r="Q80" s="523">
        <f t="shared" si="672"/>
        <v>0</v>
      </c>
      <c r="R80" s="523">
        <f t="shared" si="672"/>
        <v>46.046965331956017</v>
      </c>
      <c r="S80" s="523">
        <f t="shared" si="672"/>
        <v>50.78197735303911</v>
      </c>
      <c r="T80" s="523">
        <f t="shared" si="672"/>
        <v>50.895183349113722</v>
      </c>
      <c r="U80" s="523">
        <f t="shared" si="672"/>
        <v>51.460644225082433</v>
      </c>
      <c r="V80" s="523">
        <f t="shared" si="672"/>
        <v>43.743555200799165</v>
      </c>
      <c r="W80" s="523">
        <f t="shared" si="672"/>
        <v>59.98900247819256</v>
      </c>
      <c r="X80" s="523">
        <f t="shared" si="672"/>
        <v>60.190532544478629</v>
      </c>
      <c r="Y80" s="523">
        <f t="shared" si="672"/>
        <v>45.129684618479587</v>
      </c>
      <c r="Z80" s="523">
        <f t="shared" si="672"/>
        <v>53.016872775513548</v>
      </c>
      <c r="AA80" s="523">
        <f t="shared" si="672"/>
        <v>53.585343059978186</v>
      </c>
      <c r="AB80" s="523">
        <f t="shared" si="672"/>
        <v>53.719756452206639</v>
      </c>
      <c r="AC80" s="523">
        <f t="shared" si="672"/>
        <v>54.322759602377118</v>
      </c>
      <c r="AD80" s="523">
        <f t="shared" si="672"/>
        <v>46.921206610479203</v>
      </c>
      <c r="AE80" s="523">
        <f t="shared" si="672"/>
        <v>62.617109701512163</v>
      </c>
      <c r="AF80" s="523">
        <f t="shared" si="672"/>
        <v>62.847085761221024</v>
      </c>
      <c r="AG80" s="523">
        <f t="shared" si="672"/>
        <v>48.415348956103117</v>
      </c>
      <c r="AH80" s="523">
        <f t="shared" si="672"/>
        <v>56.02467595512644</v>
      </c>
      <c r="AI80" s="523">
        <f t="shared" si="672"/>
        <v>56.630991163399813</v>
      </c>
      <c r="AJ80" s="523">
        <f t="shared" si="672"/>
        <v>56.788266890116574</v>
      </c>
      <c r="AK80" s="523">
        <f t="shared" si="672"/>
        <v>57.431981672107213</v>
      </c>
      <c r="AL80" s="523">
        <f t="shared" si="672"/>
        <v>50.364414488743932</v>
      </c>
      <c r="AM80" s="523">
        <f t="shared" si="672"/>
        <v>65.480482885581296</v>
      </c>
      <c r="AN80" s="523">
        <f t="shared" si="672"/>
        <v>65.741157372138332</v>
      </c>
      <c r="AO80" s="523">
        <f t="shared" si="672"/>
        <v>51.975530233359677</v>
      </c>
      <c r="AP80" s="523">
        <f t="shared" si="672"/>
        <v>59.291465928046819</v>
      </c>
      <c r="AQ80" s="523">
        <f t="shared" si="672"/>
        <v>59.93881995053016</v>
      </c>
      <c r="AR80" s="523">
        <f t="shared" si="672"/>
        <v>60.120750219466572</v>
      </c>
      <c r="AS80" s="523">
        <f t="shared" si="672"/>
        <v>60.808606857201084</v>
      </c>
      <c r="AT80" s="523">
        <f t="shared" si="672"/>
        <v>54.09505752756013</v>
      </c>
      <c r="AU80" s="523">
        <f t="shared" si="672"/>
        <v>68.598382295720512</v>
      </c>
      <c r="AV80" s="523">
        <f t="shared" si="672"/>
        <v>68.892194196860146</v>
      </c>
      <c r="AW80" s="523">
        <f t="shared" si="672"/>
        <v>5054.8999765203425</v>
      </c>
      <c r="AX80" s="523">
        <f t="shared" si="672"/>
        <v>4981.4522714364966</v>
      </c>
      <c r="AY80" s="523">
        <f t="shared" si="672"/>
        <v>9.0949470177292824E-13</v>
      </c>
      <c r="AZ80" s="523">
        <f t="shared" si="672"/>
        <v>0</v>
      </c>
      <c r="BA80" s="523">
        <f t="shared" si="672"/>
        <v>0</v>
      </c>
      <c r="BB80" s="523">
        <f t="shared" si="672"/>
        <v>0</v>
      </c>
      <c r="BC80" s="523">
        <f t="shared" si="672"/>
        <v>0</v>
      </c>
      <c r="BD80" s="523">
        <f t="shared" si="672"/>
        <v>0</v>
      </c>
      <c r="BE80" s="523">
        <f t="shared" si="672"/>
        <v>0</v>
      </c>
      <c r="BF80" s="523">
        <f t="shared" si="672"/>
        <v>0</v>
      </c>
      <c r="BG80" s="523">
        <f t="shared" si="672"/>
        <v>0</v>
      </c>
      <c r="BH80" s="523">
        <f t="shared" si="672"/>
        <v>0</v>
      </c>
      <c r="BI80" s="523">
        <f t="shared" si="672"/>
        <v>0</v>
      </c>
      <c r="BJ80" s="523">
        <f t="shared" si="672"/>
        <v>0</v>
      </c>
      <c r="BK80" s="523">
        <f t="shared" si="672"/>
        <v>0</v>
      </c>
      <c r="BL80" s="523">
        <f t="shared" si="672"/>
        <v>0</v>
      </c>
      <c r="BM80" s="523">
        <f t="shared" si="672"/>
        <v>0</v>
      </c>
      <c r="BN80" s="523">
        <f t="shared" si="672"/>
        <v>0</v>
      </c>
      <c r="BO80" s="523">
        <f t="shared" si="672"/>
        <v>0</v>
      </c>
      <c r="BP80" s="523">
        <f t="shared" si="672"/>
        <v>0</v>
      </c>
      <c r="BQ80" s="523">
        <f t="shared" ref="BQ80:EB80" si="673" xml:space="preserve"> BQ$72</f>
        <v>0</v>
      </c>
      <c r="BR80" s="523">
        <f t="shared" si="673"/>
        <v>0</v>
      </c>
      <c r="BS80" s="523">
        <f t="shared" si="673"/>
        <v>0</v>
      </c>
      <c r="BT80" s="523">
        <f t="shared" si="673"/>
        <v>0</v>
      </c>
      <c r="BU80" s="523">
        <f t="shared" si="673"/>
        <v>0</v>
      </c>
      <c r="BV80" s="523">
        <f t="shared" si="673"/>
        <v>0</v>
      </c>
      <c r="BW80" s="523">
        <f t="shared" si="673"/>
        <v>0</v>
      </c>
      <c r="BX80" s="523">
        <f t="shared" si="673"/>
        <v>0</v>
      </c>
      <c r="BY80" s="523">
        <f t="shared" si="673"/>
        <v>0</v>
      </c>
      <c r="BZ80" s="523">
        <f t="shared" si="673"/>
        <v>0</v>
      </c>
      <c r="CA80" s="523">
        <f t="shared" si="673"/>
        <v>0</v>
      </c>
      <c r="CB80" s="523">
        <f t="shared" si="673"/>
        <v>0</v>
      </c>
      <c r="CC80" s="523">
        <f t="shared" si="673"/>
        <v>0</v>
      </c>
      <c r="CD80" s="523">
        <f t="shared" si="673"/>
        <v>0</v>
      </c>
      <c r="CE80" s="523">
        <f t="shared" si="673"/>
        <v>0</v>
      </c>
      <c r="CF80" s="523">
        <f t="shared" si="673"/>
        <v>0</v>
      </c>
      <c r="CG80" s="523">
        <f t="shared" si="673"/>
        <v>0</v>
      </c>
      <c r="CH80" s="523">
        <f t="shared" si="673"/>
        <v>0</v>
      </c>
      <c r="CI80" s="523">
        <f t="shared" si="673"/>
        <v>0</v>
      </c>
      <c r="CJ80" s="523">
        <f t="shared" si="673"/>
        <v>0</v>
      </c>
      <c r="CK80" s="523">
        <f t="shared" si="673"/>
        <v>0</v>
      </c>
      <c r="CL80" s="523">
        <f t="shared" si="673"/>
        <v>0</v>
      </c>
      <c r="CM80" s="523">
        <f t="shared" si="673"/>
        <v>0</v>
      </c>
      <c r="CN80" s="523">
        <f t="shared" si="673"/>
        <v>0</v>
      </c>
      <c r="CO80" s="523">
        <f t="shared" si="673"/>
        <v>0</v>
      </c>
      <c r="CP80" s="523">
        <f t="shared" si="673"/>
        <v>0</v>
      </c>
      <c r="CQ80" s="523">
        <f t="shared" si="673"/>
        <v>0</v>
      </c>
      <c r="CR80" s="523">
        <f t="shared" si="673"/>
        <v>0</v>
      </c>
      <c r="CS80" s="523">
        <f t="shared" si="673"/>
        <v>0</v>
      </c>
      <c r="CT80" s="523">
        <f t="shared" si="673"/>
        <v>0</v>
      </c>
      <c r="CU80" s="523">
        <f t="shared" si="673"/>
        <v>0</v>
      </c>
      <c r="CV80" s="523">
        <f t="shared" si="673"/>
        <v>0</v>
      </c>
      <c r="CW80" s="523">
        <f t="shared" si="673"/>
        <v>0</v>
      </c>
      <c r="CX80" s="523">
        <f t="shared" si="673"/>
        <v>0</v>
      </c>
      <c r="CY80" s="523">
        <f t="shared" si="673"/>
        <v>0</v>
      </c>
      <c r="CZ80" s="523">
        <f t="shared" si="673"/>
        <v>0</v>
      </c>
      <c r="DA80" s="523">
        <f t="shared" si="673"/>
        <v>0</v>
      </c>
      <c r="DB80" s="523">
        <f t="shared" si="673"/>
        <v>0</v>
      </c>
      <c r="DC80" s="523">
        <f t="shared" si="673"/>
        <v>0</v>
      </c>
      <c r="DD80" s="523">
        <f t="shared" si="673"/>
        <v>0</v>
      </c>
      <c r="DE80" s="523">
        <f t="shared" si="673"/>
        <v>0</v>
      </c>
      <c r="DF80" s="523">
        <f t="shared" si="673"/>
        <v>0</v>
      </c>
      <c r="DG80" s="523">
        <f t="shared" si="673"/>
        <v>0</v>
      </c>
      <c r="DH80" s="523">
        <f t="shared" si="673"/>
        <v>0</v>
      </c>
      <c r="DI80" s="523">
        <f t="shared" si="673"/>
        <v>0</v>
      </c>
      <c r="DJ80" s="523">
        <f t="shared" si="673"/>
        <v>0</v>
      </c>
      <c r="DK80" s="523">
        <f t="shared" si="673"/>
        <v>0</v>
      </c>
      <c r="DL80" s="523">
        <f t="shared" si="673"/>
        <v>0</v>
      </c>
      <c r="DM80" s="523">
        <f t="shared" si="673"/>
        <v>0</v>
      </c>
      <c r="DN80" s="523">
        <f t="shared" si="673"/>
        <v>0</v>
      </c>
      <c r="DO80" s="523">
        <f t="shared" si="673"/>
        <v>0</v>
      </c>
      <c r="DP80" s="523">
        <f t="shared" si="673"/>
        <v>0</v>
      </c>
      <c r="DQ80" s="523">
        <f t="shared" si="673"/>
        <v>0</v>
      </c>
      <c r="DR80" s="523">
        <f t="shared" si="673"/>
        <v>0</v>
      </c>
      <c r="DS80" s="523">
        <f t="shared" si="673"/>
        <v>0</v>
      </c>
      <c r="DT80" s="523">
        <f t="shared" si="673"/>
        <v>0</v>
      </c>
      <c r="DU80" s="523">
        <f t="shared" si="673"/>
        <v>0</v>
      </c>
      <c r="DV80" s="523">
        <f t="shared" si="673"/>
        <v>0</v>
      </c>
      <c r="DW80" s="523">
        <f t="shared" si="673"/>
        <v>0</v>
      </c>
      <c r="DX80" s="523">
        <f t="shared" si="673"/>
        <v>0</v>
      </c>
      <c r="DY80" s="523">
        <f t="shared" si="673"/>
        <v>0</v>
      </c>
      <c r="DZ80" s="523">
        <f t="shared" si="673"/>
        <v>0</v>
      </c>
      <c r="EA80" s="523">
        <f t="shared" si="673"/>
        <v>0</v>
      </c>
      <c r="EB80" s="523">
        <f t="shared" si="673"/>
        <v>0</v>
      </c>
      <c r="EC80" s="523">
        <f t="shared" ref="EC80:GJ80" si="674" xml:space="preserve"> EC$72</f>
        <v>0</v>
      </c>
      <c r="ED80" s="523">
        <f t="shared" si="674"/>
        <v>0</v>
      </c>
      <c r="EE80" s="523">
        <f t="shared" si="674"/>
        <v>0</v>
      </c>
      <c r="EF80" s="523">
        <f t="shared" si="674"/>
        <v>0</v>
      </c>
      <c r="EG80" s="523">
        <f t="shared" si="674"/>
        <v>0</v>
      </c>
      <c r="EH80" s="523">
        <f t="shared" si="674"/>
        <v>0</v>
      </c>
      <c r="EI80" s="523">
        <f t="shared" si="674"/>
        <v>0</v>
      </c>
      <c r="EJ80" s="523">
        <f t="shared" si="674"/>
        <v>0</v>
      </c>
      <c r="EK80" s="523">
        <f t="shared" si="674"/>
        <v>0</v>
      </c>
      <c r="EL80" s="523">
        <f t="shared" si="674"/>
        <v>0</v>
      </c>
      <c r="EM80" s="523">
        <f t="shared" si="674"/>
        <v>0</v>
      </c>
      <c r="EN80" s="523">
        <f t="shared" si="674"/>
        <v>0</v>
      </c>
      <c r="EO80" s="523">
        <f t="shared" si="674"/>
        <v>0</v>
      </c>
      <c r="EP80" s="523">
        <f t="shared" si="674"/>
        <v>0</v>
      </c>
      <c r="EQ80" s="523">
        <f t="shared" si="674"/>
        <v>0</v>
      </c>
      <c r="ER80" s="523">
        <f t="shared" si="674"/>
        <v>0</v>
      </c>
      <c r="ES80" s="523">
        <f t="shared" si="674"/>
        <v>0</v>
      </c>
      <c r="ET80" s="523">
        <f t="shared" si="674"/>
        <v>0</v>
      </c>
      <c r="EU80" s="523">
        <f t="shared" si="674"/>
        <v>0</v>
      </c>
      <c r="EV80" s="523">
        <f t="shared" si="674"/>
        <v>0</v>
      </c>
      <c r="EW80" s="523">
        <f t="shared" si="674"/>
        <v>0</v>
      </c>
      <c r="EX80" s="523">
        <f t="shared" si="674"/>
        <v>0</v>
      </c>
      <c r="EY80" s="523">
        <f t="shared" si="674"/>
        <v>0</v>
      </c>
      <c r="EZ80" s="523">
        <f t="shared" si="674"/>
        <v>0</v>
      </c>
      <c r="FA80" s="523">
        <f t="shared" si="674"/>
        <v>0</v>
      </c>
      <c r="FB80" s="523">
        <f t="shared" si="674"/>
        <v>0</v>
      </c>
      <c r="FC80" s="523">
        <f t="shared" si="674"/>
        <v>0</v>
      </c>
      <c r="FD80" s="523">
        <f t="shared" si="674"/>
        <v>0</v>
      </c>
      <c r="FE80" s="523">
        <f t="shared" si="674"/>
        <v>0</v>
      </c>
      <c r="FF80" s="523">
        <f t="shared" si="674"/>
        <v>0</v>
      </c>
      <c r="FG80" s="523">
        <f t="shared" si="674"/>
        <v>0</v>
      </c>
      <c r="FH80" s="523">
        <f t="shared" si="674"/>
        <v>0</v>
      </c>
      <c r="FI80" s="523">
        <f t="shared" si="674"/>
        <v>0</v>
      </c>
      <c r="FJ80" s="523">
        <f t="shared" si="674"/>
        <v>0</v>
      </c>
      <c r="FK80" s="523">
        <f t="shared" si="674"/>
        <v>0</v>
      </c>
      <c r="FL80" s="523">
        <f t="shared" si="674"/>
        <v>0</v>
      </c>
      <c r="FM80" s="523">
        <f t="shared" si="674"/>
        <v>0</v>
      </c>
      <c r="FN80" s="523">
        <f t="shared" si="674"/>
        <v>0</v>
      </c>
      <c r="FO80" s="523">
        <f t="shared" si="674"/>
        <v>0</v>
      </c>
      <c r="FP80" s="523">
        <f t="shared" si="674"/>
        <v>0</v>
      </c>
      <c r="FQ80" s="523">
        <f t="shared" si="674"/>
        <v>0</v>
      </c>
      <c r="FR80" s="523">
        <f t="shared" si="674"/>
        <v>0</v>
      </c>
      <c r="FS80" s="523">
        <f t="shared" si="674"/>
        <v>0</v>
      </c>
      <c r="FT80" s="523">
        <f t="shared" si="674"/>
        <v>0</v>
      </c>
      <c r="FU80" s="523">
        <f t="shared" si="674"/>
        <v>0</v>
      </c>
      <c r="FV80" s="523">
        <f t="shared" si="674"/>
        <v>0</v>
      </c>
      <c r="FW80" s="523">
        <f t="shared" si="674"/>
        <v>0</v>
      </c>
      <c r="FX80" s="523">
        <f t="shared" si="674"/>
        <v>0</v>
      </c>
      <c r="FY80" s="523">
        <f t="shared" si="674"/>
        <v>0</v>
      </c>
      <c r="FZ80" s="523">
        <f t="shared" si="674"/>
        <v>0</v>
      </c>
      <c r="GA80" s="523">
        <f t="shared" si="674"/>
        <v>0</v>
      </c>
      <c r="GB80" s="523">
        <f t="shared" si="674"/>
        <v>0</v>
      </c>
      <c r="GC80" s="523">
        <f t="shared" si="674"/>
        <v>0</v>
      </c>
      <c r="GD80" s="523">
        <f t="shared" si="674"/>
        <v>0</v>
      </c>
      <c r="GE80" s="523">
        <f t="shared" si="674"/>
        <v>0</v>
      </c>
      <c r="GF80" s="523">
        <f t="shared" si="674"/>
        <v>0</v>
      </c>
      <c r="GG80" s="523">
        <f t="shared" si="674"/>
        <v>0</v>
      </c>
      <c r="GH80" s="523">
        <f t="shared" si="674"/>
        <v>0</v>
      </c>
      <c r="GI80" s="523">
        <f t="shared" si="674"/>
        <v>0</v>
      </c>
      <c r="GJ80" s="523">
        <f t="shared" si="674"/>
        <v>0</v>
      </c>
    </row>
    <row r="81" spans="1:192" s="566" customFormat="1" x14ac:dyDescent="0.25">
      <c r="A81" s="599"/>
      <c r="B81" s="599"/>
      <c r="C81" s="600"/>
      <c r="D81" s="601" t="s">
        <v>476</v>
      </c>
      <c r="E81" s="566" t="s">
        <v>472</v>
      </c>
      <c r="G81" s="566" t="str">
        <f xml:space="preserve"> SMU</f>
        <v>$ 000s</v>
      </c>
      <c r="J81" s="566">
        <f xml:space="preserve"> IF(J76 = 1, $F75, J78 + J79 - J80)</f>
        <v>0</v>
      </c>
      <c r="K81" s="566">
        <f t="shared" ref="K81:AK81" si="675" xml:space="preserve"> IF(K76 = 1, $F75, K78 + K79 - K80)</f>
        <v>0</v>
      </c>
      <c r="L81" s="566">
        <f t="shared" si="675"/>
        <v>0</v>
      </c>
      <c r="M81" s="566">
        <f t="shared" si="675"/>
        <v>0</v>
      </c>
      <c r="N81" s="566">
        <f t="shared" si="675"/>
        <v>0</v>
      </c>
      <c r="O81" s="566">
        <f t="shared" si="675"/>
        <v>0</v>
      </c>
      <c r="P81" s="566">
        <f t="shared" si="675"/>
        <v>11772.218053613331</v>
      </c>
      <c r="Q81" s="566">
        <f t="shared" si="675"/>
        <v>11772.218053613331</v>
      </c>
      <c r="R81" s="566">
        <f t="shared" si="675"/>
        <v>11726.171088281375</v>
      </c>
      <c r="S81" s="566">
        <f t="shared" si="675"/>
        <v>11675.389110928336</v>
      </c>
      <c r="T81" s="566">
        <f t="shared" si="675"/>
        <v>11624.493927579222</v>
      </c>
      <c r="U81" s="566">
        <f t="shared" si="675"/>
        <v>11573.03328335414</v>
      </c>
      <c r="V81" s="566">
        <f t="shared" si="675"/>
        <v>11529.289728153341</v>
      </c>
      <c r="W81" s="566">
        <f t="shared" si="675"/>
        <v>11469.300725675148</v>
      </c>
      <c r="X81" s="566">
        <f t="shared" si="675"/>
        <v>11409.110193130669</v>
      </c>
      <c r="Y81" s="566">
        <f t="shared" si="675"/>
        <v>11363.98050851219</v>
      </c>
      <c r="Z81" s="566">
        <f t="shared" si="675"/>
        <v>11310.963635736676</v>
      </c>
      <c r="AA81" s="566">
        <f t="shared" si="675"/>
        <v>11257.378292676698</v>
      </c>
      <c r="AB81" s="566">
        <f t="shared" si="675"/>
        <v>11203.658536224491</v>
      </c>
      <c r="AC81" s="566">
        <f t="shared" si="675"/>
        <v>11149.335776622114</v>
      </c>
      <c r="AD81" s="566">
        <f t="shared" si="675"/>
        <v>11102.414570011635</v>
      </c>
      <c r="AE81" s="566">
        <f t="shared" si="675"/>
        <v>11039.797460310123</v>
      </c>
      <c r="AF81" s="566">
        <f t="shared" si="675"/>
        <v>10976.950374548902</v>
      </c>
      <c r="AG81" s="566">
        <f t="shared" si="675"/>
        <v>10928.535025592799</v>
      </c>
      <c r="AH81" s="566">
        <f t="shared" si="675"/>
        <v>10872.510349637672</v>
      </c>
      <c r="AI81" s="566">
        <f t="shared" si="675"/>
        <v>10815.879358474273</v>
      </c>
      <c r="AJ81" s="566">
        <f t="shared" si="675"/>
        <v>10759.091091584156</v>
      </c>
      <c r="AK81" s="566">
        <f t="shared" si="675"/>
        <v>10701.659109912049</v>
      </c>
      <c r="AL81" s="566">
        <f t="shared" ref="AL81:CW81" si="676" xml:space="preserve"> IF(AL76 = 1, $F75, AL78 + AL79 - AL80)</f>
        <v>10651.294695423305</v>
      </c>
      <c r="AM81" s="566">
        <f t="shared" si="676"/>
        <v>10585.814212537724</v>
      </c>
      <c r="AN81" s="566">
        <f t="shared" si="676"/>
        <v>10520.073055165585</v>
      </c>
      <c r="AO81" s="566">
        <f t="shared" si="676"/>
        <v>10468.097524932225</v>
      </c>
      <c r="AP81" s="566">
        <f t="shared" si="676"/>
        <v>10408.806059004179</v>
      </c>
      <c r="AQ81" s="566">
        <f t="shared" si="676"/>
        <v>10348.867239053649</v>
      </c>
      <c r="AR81" s="566">
        <f t="shared" si="676"/>
        <v>10288.746488834182</v>
      </c>
      <c r="AS81" s="566">
        <f t="shared" si="676"/>
        <v>10227.937881976981</v>
      </c>
      <c r="AT81" s="566">
        <f t="shared" si="676"/>
        <v>10173.842824449421</v>
      </c>
      <c r="AU81" s="566">
        <f t="shared" si="676"/>
        <v>10105.2444421537</v>
      </c>
      <c r="AV81" s="566">
        <f t="shared" si="676"/>
        <v>10036.35224795684</v>
      </c>
      <c r="AW81" s="566">
        <f t="shared" si="676"/>
        <v>4981.4522714364975</v>
      </c>
      <c r="AX81" s="566">
        <f t="shared" si="676"/>
        <v>9.0949470177292824E-13</v>
      </c>
      <c r="AY81" s="566">
        <f t="shared" si="676"/>
        <v>0</v>
      </c>
      <c r="AZ81" s="566">
        <f t="shared" si="676"/>
        <v>0</v>
      </c>
      <c r="BA81" s="566">
        <f t="shared" si="676"/>
        <v>0</v>
      </c>
      <c r="BB81" s="566">
        <f t="shared" si="676"/>
        <v>0</v>
      </c>
      <c r="BC81" s="566">
        <f t="shared" si="676"/>
        <v>0</v>
      </c>
      <c r="BD81" s="566">
        <f t="shared" si="676"/>
        <v>0</v>
      </c>
      <c r="BE81" s="566">
        <f t="shared" si="676"/>
        <v>0</v>
      </c>
      <c r="BF81" s="566">
        <f t="shared" si="676"/>
        <v>0</v>
      </c>
      <c r="BG81" s="566">
        <f t="shared" si="676"/>
        <v>0</v>
      </c>
      <c r="BH81" s="566">
        <f t="shared" si="676"/>
        <v>0</v>
      </c>
      <c r="BI81" s="566">
        <f t="shared" si="676"/>
        <v>0</v>
      </c>
      <c r="BJ81" s="566">
        <f t="shared" si="676"/>
        <v>0</v>
      </c>
      <c r="BK81" s="566">
        <f t="shared" si="676"/>
        <v>0</v>
      </c>
      <c r="BL81" s="566">
        <f t="shared" si="676"/>
        <v>0</v>
      </c>
      <c r="BM81" s="566">
        <f t="shared" si="676"/>
        <v>0</v>
      </c>
      <c r="BN81" s="566">
        <f t="shared" si="676"/>
        <v>0</v>
      </c>
      <c r="BO81" s="566">
        <f t="shared" si="676"/>
        <v>0</v>
      </c>
      <c r="BP81" s="566">
        <f t="shared" si="676"/>
        <v>0</v>
      </c>
      <c r="BQ81" s="566">
        <f t="shared" si="676"/>
        <v>0</v>
      </c>
      <c r="BR81" s="566">
        <f t="shared" si="676"/>
        <v>0</v>
      </c>
      <c r="BS81" s="566">
        <f t="shared" si="676"/>
        <v>0</v>
      </c>
      <c r="BT81" s="566">
        <f t="shared" si="676"/>
        <v>0</v>
      </c>
      <c r="BU81" s="566">
        <f t="shared" si="676"/>
        <v>0</v>
      </c>
      <c r="BV81" s="566">
        <f t="shared" si="676"/>
        <v>0</v>
      </c>
      <c r="BW81" s="566">
        <f t="shared" si="676"/>
        <v>0</v>
      </c>
      <c r="BX81" s="566">
        <f t="shared" si="676"/>
        <v>0</v>
      </c>
      <c r="BY81" s="566">
        <f t="shared" si="676"/>
        <v>0</v>
      </c>
      <c r="BZ81" s="566">
        <f t="shared" si="676"/>
        <v>0</v>
      </c>
      <c r="CA81" s="566">
        <f t="shared" si="676"/>
        <v>0</v>
      </c>
      <c r="CB81" s="566">
        <f t="shared" si="676"/>
        <v>0</v>
      </c>
      <c r="CC81" s="566">
        <f t="shared" si="676"/>
        <v>0</v>
      </c>
      <c r="CD81" s="566">
        <f t="shared" si="676"/>
        <v>0</v>
      </c>
      <c r="CE81" s="566">
        <f t="shared" si="676"/>
        <v>0</v>
      </c>
      <c r="CF81" s="566">
        <f t="shared" si="676"/>
        <v>0</v>
      </c>
      <c r="CG81" s="566">
        <f t="shared" si="676"/>
        <v>0</v>
      </c>
      <c r="CH81" s="566">
        <f t="shared" si="676"/>
        <v>0</v>
      </c>
      <c r="CI81" s="566">
        <f t="shared" si="676"/>
        <v>0</v>
      </c>
      <c r="CJ81" s="566">
        <f t="shared" si="676"/>
        <v>0</v>
      </c>
      <c r="CK81" s="566">
        <f t="shared" si="676"/>
        <v>0</v>
      </c>
      <c r="CL81" s="566">
        <f t="shared" si="676"/>
        <v>0</v>
      </c>
      <c r="CM81" s="566">
        <f t="shared" si="676"/>
        <v>0</v>
      </c>
      <c r="CN81" s="566">
        <f t="shared" si="676"/>
        <v>0</v>
      </c>
      <c r="CO81" s="566">
        <f t="shared" si="676"/>
        <v>0</v>
      </c>
      <c r="CP81" s="566">
        <f t="shared" si="676"/>
        <v>0</v>
      </c>
      <c r="CQ81" s="566">
        <f t="shared" si="676"/>
        <v>0</v>
      </c>
      <c r="CR81" s="566">
        <f t="shared" si="676"/>
        <v>0</v>
      </c>
      <c r="CS81" s="566">
        <f t="shared" si="676"/>
        <v>0</v>
      </c>
      <c r="CT81" s="566">
        <f t="shared" si="676"/>
        <v>0</v>
      </c>
      <c r="CU81" s="566">
        <f t="shared" si="676"/>
        <v>0</v>
      </c>
      <c r="CV81" s="566">
        <f t="shared" si="676"/>
        <v>0</v>
      </c>
      <c r="CW81" s="566">
        <f t="shared" si="676"/>
        <v>0</v>
      </c>
      <c r="CX81" s="566">
        <f t="shared" ref="CX81:FI81" si="677" xml:space="preserve"> IF(CX76 = 1, $F75, CX78 + CX79 - CX80)</f>
        <v>0</v>
      </c>
      <c r="CY81" s="566">
        <f t="shared" si="677"/>
        <v>0</v>
      </c>
      <c r="CZ81" s="566">
        <f t="shared" si="677"/>
        <v>0</v>
      </c>
      <c r="DA81" s="566">
        <f t="shared" si="677"/>
        <v>0</v>
      </c>
      <c r="DB81" s="566">
        <f t="shared" si="677"/>
        <v>0</v>
      </c>
      <c r="DC81" s="566">
        <f t="shared" si="677"/>
        <v>0</v>
      </c>
      <c r="DD81" s="566">
        <f t="shared" si="677"/>
        <v>0</v>
      </c>
      <c r="DE81" s="566">
        <f t="shared" si="677"/>
        <v>0</v>
      </c>
      <c r="DF81" s="566">
        <f t="shared" si="677"/>
        <v>0</v>
      </c>
      <c r="DG81" s="566">
        <f t="shared" si="677"/>
        <v>0</v>
      </c>
      <c r="DH81" s="566">
        <f t="shared" si="677"/>
        <v>0</v>
      </c>
      <c r="DI81" s="566">
        <f t="shared" si="677"/>
        <v>0</v>
      </c>
      <c r="DJ81" s="566">
        <f t="shared" si="677"/>
        <v>0</v>
      </c>
      <c r="DK81" s="566">
        <f t="shared" si="677"/>
        <v>0</v>
      </c>
      <c r="DL81" s="566">
        <f t="shared" si="677"/>
        <v>0</v>
      </c>
      <c r="DM81" s="566">
        <f t="shared" si="677"/>
        <v>0</v>
      </c>
      <c r="DN81" s="566">
        <f t="shared" si="677"/>
        <v>0</v>
      </c>
      <c r="DO81" s="566">
        <f t="shared" si="677"/>
        <v>0</v>
      </c>
      <c r="DP81" s="566">
        <f t="shared" si="677"/>
        <v>0</v>
      </c>
      <c r="DQ81" s="566">
        <f t="shared" si="677"/>
        <v>0</v>
      </c>
      <c r="DR81" s="566">
        <f t="shared" si="677"/>
        <v>0</v>
      </c>
      <c r="DS81" s="566">
        <f t="shared" si="677"/>
        <v>0</v>
      </c>
      <c r="DT81" s="566">
        <f t="shared" si="677"/>
        <v>0</v>
      </c>
      <c r="DU81" s="566">
        <f t="shared" si="677"/>
        <v>0</v>
      </c>
      <c r="DV81" s="566">
        <f t="shared" si="677"/>
        <v>0</v>
      </c>
      <c r="DW81" s="566">
        <f t="shared" si="677"/>
        <v>0</v>
      </c>
      <c r="DX81" s="566">
        <f t="shared" si="677"/>
        <v>0</v>
      </c>
      <c r="DY81" s="566">
        <f t="shared" si="677"/>
        <v>0</v>
      </c>
      <c r="DZ81" s="566">
        <f t="shared" si="677"/>
        <v>0</v>
      </c>
      <c r="EA81" s="566">
        <f t="shared" si="677"/>
        <v>0</v>
      </c>
      <c r="EB81" s="566">
        <f t="shared" si="677"/>
        <v>0</v>
      </c>
      <c r="EC81" s="566">
        <f t="shared" si="677"/>
        <v>0</v>
      </c>
      <c r="ED81" s="566">
        <f t="shared" si="677"/>
        <v>0</v>
      </c>
      <c r="EE81" s="566">
        <f t="shared" si="677"/>
        <v>0</v>
      </c>
      <c r="EF81" s="566">
        <f t="shared" si="677"/>
        <v>0</v>
      </c>
      <c r="EG81" s="566">
        <f t="shared" si="677"/>
        <v>0</v>
      </c>
      <c r="EH81" s="566">
        <f t="shared" si="677"/>
        <v>0</v>
      </c>
      <c r="EI81" s="566">
        <f t="shared" si="677"/>
        <v>0</v>
      </c>
      <c r="EJ81" s="566">
        <f t="shared" si="677"/>
        <v>0</v>
      </c>
      <c r="EK81" s="566">
        <f t="shared" si="677"/>
        <v>0</v>
      </c>
      <c r="EL81" s="566">
        <f t="shared" si="677"/>
        <v>0</v>
      </c>
      <c r="EM81" s="566">
        <f t="shared" si="677"/>
        <v>0</v>
      </c>
      <c r="EN81" s="566">
        <f t="shared" si="677"/>
        <v>0</v>
      </c>
      <c r="EO81" s="566">
        <f t="shared" si="677"/>
        <v>0</v>
      </c>
      <c r="EP81" s="566">
        <f t="shared" si="677"/>
        <v>0</v>
      </c>
      <c r="EQ81" s="566">
        <f t="shared" si="677"/>
        <v>0</v>
      </c>
      <c r="ER81" s="566">
        <f t="shared" si="677"/>
        <v>0</v>
      </c>
      <c r="ES81" s="566">
        <f t="shared" si="677"/>
        <v>0</v>
      </c>
      <c r="ET81" s="566">
        <f t="shared" si="677"/>
        <v>0</v>
      </c>
      <c r="EU81" s="566">
        <f t="shared" si="677"/>
        <v>0</v>
      </c>
      <c r="EV81" s="566">
        <f t="shared" si="677"/>
        <v>0</v>
      </c>
      <c r="EW81" s="566">
        <f t="shared" si="677"/>
        <v>0</v>
      </c>
      <c r="EX81" s="566">
        <f t="shared" si="677"/>
        <v>0</v>
      </c>
      <c r="EY81" s="566">
        <f t="shared" si="677"/>
        <v>0</v>
      </c>
      <c r="EZ81" s="566">
        <f t="shared" si="677"/>
        <v>0</v>
      </c>
      <c r="FA81" s="566">
        <f t="shared" si="677"/>
        <v>0</v>
      </c>
      <c r="FB81" s="566">
        <f t="shared" si="677"/>
        <v>0</v>
      </c>
      <c r="FC81" s="566">
        <f t="shared" si="677"/>
        <v>0</v>
      </c>
      <c r="FD81" s="566">
        <f t="shared" si="677"/>
        <v>0</v>
      </c>
      <c r="FE81" s="566">
        <f t="shared" si="677"/>
        <v>0</v>
      </c>
      <c r="FF81" s="566">
        <f t="shared" si="677"/>
        <v>0</v>
      </c>
      <c r="FG81" s="566">
        <f t="shared" si="677"/>
        <v>0</v>
      </c>
      <c r="FH81" s="566">
        <f t="shared" si="677"/>
        <v>0</v>
      </c>
      <c r="FI81" s="566">
        <f t="shared" si="677"/>
        <v>0</v>
      </c>
      <c r="FJ81" s="566">
        <f t="shared" ref="FJ81:GJ81" si="678" xml:space="preserve"> IF(FJ76 = 1, $F75, FJ78 + FJ79 - FJ80)</f>
        <v>0</v>
      </c>
      <c r="FK81" s="566">
        <f t="shared" si="678"/>
        <v>0</v>
      </c>
      <c r="FL81" s="566">
        <f t="shared" si="678"/>
        <v>0</v>
      </c>
      <c r="FM81" s="566">
        <f t="shared" si="678"/>
        <v>0</v>
      </c>
      <c r="FN81" s="566">
        <f t="shared" si="678"/>
        <v>0</v>
      </c>
      <c r="FO81" s="566">
        <f t="shared" si="678"/>
        <v>0</v>
      </c>
      <c r="FP81" s="566">
        <f t="shared" si="678"/>
        <v>0</v>
      </c>
      <c r="FQ81" s="566">
        <f t="shared" si="678"/>
        <v>0</v>
      </c>
      <c r="FR81" s="566">
        <f t="shared" si="678"/>
        <v>0</v>
      </c>
      <c r="FS81" s="566">
        <f t="shared" si="678"/>
        <v>0</v>
      </c>
      <c r="FT81" s="566">
        <f t="shared" si="678"/>
        <v>0</v>
      </c>
      <c r="FU81" s="566">
        <f t="shared" si="678"/>
        <v>0</v>
      </c>
      <c r="FV81" s="566">
        <f t="shared" si="678"/>
        <v>0</v>
      </c>
      <c r="FW81" s="566">
        <f t="shared" si="678"/>
        <v>0</v>
      </c>
      <c r="FX81" s="566">
        <f t="shared" si="678"/>
        <v>0</v>
      </c>
      <c r="FY81" s="566">
        <f t="shared" si="678"/>
        <v>0</v>
      </c>
      <c r="FZ81" s="566">
        <f t="shared" si="678"/>
        <v>0</v>
      </c>
      <c r="GA81" s="566">
        <f t="shared" si="678"/>
        <v>0</v>
      </c>
      <c r="GB81" s="566">
        <f t="shared" si="678"/>
        <v>0</v>
      </c>
      <c r="GC81" s="566">
        <f t="shared" si="678"/>
        <v>0</v>
      </c>
      <c r="GD81" s="566">
        <f t="shared" si="678"/>
        <v>0</v>
      </c>
      <c r="GE81" s="566">
        <f t="shared" si="678"/>
        <v>0</v>
      </c>
      <c r="GF81" s="566">
        <f t="shared" si="678"/>
        <v>0</v>
      </c>
      <c r="GG81" s="566">
        <f t="shared" si="678"/>
        <v>0</v>
      </c>
      <c r="GH81" s="566">
        <f t="shared" si="678"/>
        <v>0</v>
      </c>
      <c r="GI81" s="566">
        <f t="shared" si="678"/>
        <v>0</v>
      </c>
      <c r="GJ81" s="566">
        <f t="shared" si="678"/>
        <v>0</v>
      </c>
    </row>
    <row r="82" spans="1:192" x14ac:dyDescent="0.25">
      <c r="A82" s="80"/>
      <c r="B82" s="80"/>
      <c r="C82" s="588"/>
      <c r="D82" s="61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/>
      <c r="CW82" s="32"/>
      <c r="CX82" s="32"/>
      <c r="CY82" s="32"/>
      <c r="CZ82" s="32"/>
      <c r="DA82" s="32"/>
      <c r="DB82" s="32"/>
      <c r="DC82" s="32"/>
      <c r="DD82" s="32"/>
      <c r="DE82" s="32"/>
      <c r="DF82" s="32"/>
      <c r="DG82" s="32"/>
      <c r="DH82" s="32"/>
      <c r="DI82" s="32"/>
      <c r="DJ82" s="32"/>
      <c r="DK82" s="32"/>
      <c r="DL82" s="32"/>
      <c r="DM82" s="32"/>
      <c r="DN82" s="32"/>
      <c r="DO82" s="32"/>
      <c r="DP82" s="32"/>
      <c r="DQ82" s="32"/>
      <c r="DR82" s="32"/>
      <c r="DS82" s="32"/>
      <c r="DT82" s="32"/>
      <c r="DU82" s="32"/>
      <c r="DV82" s="32"/>
      <c r="DW82" s="32"/>
      <c r="DX82" s="32"/>
      <c r="DY82" s="32"/>
      <c r="DZ82" s="32"/>
      <c r="EA82" s="32"/>
      <c r="EB82" s="32"/>
      <c r="EC82" s="32"/>
      <c r="ED82" s="32"/>
      <c r="EE82" s="32"/>
      <c r="EF82" s="32"/>
      <c r="EG82" s="32"/>
      <c r="EH82" s="32"/>
      <c r="EI82" s="32"/>
      <c r="EJ82" s="32"/>
      <c r="EK82" s="32"/>
      <c r="EL82" s="32"/>
      <c r="EM82" s="32"/>
      <c r="EN82" s="32"/>
      <c r="EO82" s="32"/>
      <c r="EP82" s="32"/>
      <c r="EQ82" s="32"/>
      <c r="ER82" s="32"/>
      <c r="ES82" s="32"/>
      <c r="ET82" s="32"/>
      <c r="EU82" s="32"/>
      <c r="EV82" s="32"/>
      <c r="EW82" s="32"/>
      <c r="EX82" s="32"/>
      <c r="EY82" s="32"/>
      <c r="EZ82" s="32"/>
      <c r="FA82" s="32"/>
      <c r="FB82" s="32"/>
      <c r="FC82" s="32"/>
      <c r="FD82" s="32"/>
      <c r="FE82" s="32"/>
      <c r="FF82" s="32"/>
      <c r="FG82" s="32"/>
      <c r="FH82" s="32"/>
      <c r="FI82" s="32"/>
      <c r="FJ82" s="32"/>
      <c r="FK82" s="32"/>
      <c r="FL82" s="32"/>
      <c r="FM82" s="32"/>
      <c r="FN82" s="32"/>
      <c r="FO82" s="32"/>
      <c r="FP82" s="32"/>
      <c r="FQ82" s="32"/>
      <c r="FR82" s="32"/>
      <c r="FS82" s="32"/>
      <c r="FT82" s="32"/>
      <c r="FU82" s="32"/>
      <c r="FV82" s="32"/>
      <c r="FW82" s="32"/>
      <c r="FX82" s="32"/>
      <c r="FY82" s="32"/>
      <c r="FZ82" s="32"/>
      <c r="GA82" s="32"/>
      <c r="GB82" s="32"/>
      <c r="GC82" s="32"/>
      <c r="GD82" s="32"/>
      <c r="GE82" s="32"/>
      <c r="GF82" s="32"/>
      <c r="GG82" s="32"/>
      <c r="GH82" s="32"/>
      <c r="GI82" s="32"/>
      <c r="GJ82" s="32"/>
    </row>
    <row r="83" spans="1:192" x14ac:dyDescent="0.25">
      <c r="A83" s="80"/>
      <c r="B83" s="80"/>
      <c r="C83" s="588"/>
      <c r="D83" s="61"/>
      <c r="E83" s="32" t="str">
        <f t="shared" ref="E83:BP83" si="679" xml:space="preserve"> E$81</f>
        <v>DSRA balance</v>
      </c>
      <c r="F83" s="32">
        <f t="shared" si="679"/>
        <v>0</v>
      </c>
      <c r="G83" s="32" t="str">
        <f t="shared" si="679"/>
        <v>$ 000s</v>
      </c>
      <c r="H83" s="32">
        <f t="shared" si="679"/>
        <v>0</v>
      </c>
      <c r="I83" s="32">
        <f t="shared" si="679"/>
        <v>0</v>
      </c>
      <c r="J83" s="32">
        <f t="shared" si="679"/>
        <v>0</v>
      </c>
      <c r="K83" s="32">
        <f t="shared" si="679"/>
        <v>0</v>
      </c>
      <c r="L83" s="32">
        <f t="shared" si="679"/>
        <v>0</v>
      </c>
      <c r="M83" s="32">
        <f t="shared" si="679"/>
        <v>0</v>
      </c>
      <c r="N83" s="32">
        <f t="shared" si="679"/>
        <v>0</v>
      </c>
      <c r="O83" s="32">
        <f t="shared" si="679"/>
        <v>0</v>
      </c>
      <c r="P83" s="32">
        <f t="shared" si="679"/>
        <v>11772.218053613331</v>
      </c>
      <c r="Q83" s="32">
        <f t="shared" si="679"/>
        <v>11772.218053613331</v>
      </c>
      <c r="R83" s="32">
        <f t="shared" si="679"/>
        <v>11726.171088281375</v>
      </c>
      <c r="S83" s="32">
        <f t="shared" si="679"/>
        <v>11675.389110928336</v>
      </c>
      <c r="T83" s="32">
        <f t="shared" si="679"/>
        <v>11624.493927579222</v>
      </c>
      <c r="U83" s="32">
        <f t="shared" si="679"/>
        <v>11573.03328335414</v>
      </c>
      <c r="V83" s="32">
        <f t="shared" si="679"/>
        <v>11529.289728153341</v>
      </c>
      <c r="W83" s="32">
        <f t="shared" si="679"/>
        <v>11469.300725675148</v>
      </c>
      <c r="X83" s="32">
        <f t="shared" si="679"/>
        <v>11409.110193130669</v>
      </c>
      <c r="Y83" s="32">
        <f t="shared" si="679"/>
        <v>11363.98050851219</v>
      </c>
      <c r="Z83" s="32">
        <f t="shared" si="679"/>
        <v>11310.963635736676</v>
      </c>
      <c r="AA83" s="32">
        <f t="shared" si="679"/>
        <v>11257.378292676698</v>
      </c>
      <c r="AB83" s="32">
        <f t="shared" si="679"/>
        <v>11203.658536224491</v>
      </c>
      <c r="AC83" s="32">
        <f t="shared" si="679"/>
        <v>11149.335776622114</v>
      </c>
      <c r="AD83" s="32">
        <f t="shared" si="679"/>
        <v>11102.414570011635</v>
      </c>
      <c r="AE83" s="32">
        <f t="shared" si="679"/>
        <v>11039.797460310123</v>
      </c>
      <c r="AF83" s="32">
        <f t="shared" si="679"/>
        <v>10976.950374548902</v>
      </c>
      <c r="AG83" s="32">
        <f t="shared" si="679"/>
        <v>10928.535025592799</v>
      </c>
      <c r="AH83" s="32">
        <f t="shared" si="679"/>
        <v>10872.510349637672</v>
      </c>
      <c r="AI83" s="32">
        <f t="shared" si="679"/>
        <v>10815.879358474273</v>
      </c>
      <c r="AJ83" s="32">
        <f t="shared" si="679"/>
        <v>10759.091091584156</v>
      </c>
      <c r="AK83" s="32">
        <f t="shared" si="679"/>
        <v>10701.659109912049</v>
      </c>
      <c r="AL83" s="32">
        <f t="shared" si="679"/>
        <v>10651.294695423305</v>
      </c>
      <c r="AM83" s="32">
        <f t="shared" si="679"/>
        <v>10585.814212537724</v>
      </c>
      <c r="AN83" s="32">
        <f t="shared" si="679"/>
        <v>10520.073055165585</v>
      </c>
      <c r="AO83" s="32">
        <f t="shared" si="679"/>
        <v>10468.097524932225</v>
      </c>
      <c r="AP83" s="32">
        <f t="shared" si="679"/>
        <v>10408.806059004179</v>
      </c>
      <c r="AQ83" s="32">
        <f t="shared" si="679"/>
        <v>10348.867239053649</v>
      </c>
      <c r="AR83" s="32">
        <f t="shared" si="679"/>
        <v>10288.746488834182</v>
      </c>
      <c r="AS83" s="32">
        <f t="shared" si="679"/>
        <v>10227.937881976981</v>
      </c>
      <c r="AT83" s="32">
        <f t="shared" si="679"/>
        <v>10173.842824449421</v>
      </c>
      <c r="AU83" s="32">
        <f t="shared" si="679"/>
        <v>10105.2444421537</v>
      </c>
      <c r="AV83" s="32">
        <f t="shared" si="679"/>
        <v>10036.35224795684</v>
      </c>
      <c r="AW83" s="32">
        <f t="shared" si="679"/>
        <v>4981.4522714364975</v>
      </c>
      <c r="AX83" s="32">
        <f t="shared" si="679"/>
        <v>9.0949470177292824E-13</v>
      </c>
      <c r="AY83" s="32">
        <f t="shared" si="679"/>
        <v>0</v>
      </c>
      <c r="AZ83" s="32">
        <f t="shared" si="679"/>
        <v>0</v>
      </c>
      <c r="BA83" s="32">
        <f t="shared" si="679"/>
        <v>0</v>
      </c>
      <c r="BB83" s="32">
        <f t="shared" si="679"/>
        <v>0</v>
      </c>
      <c r="BC83" s="32">
        <f t="shared" si="679"/>
        <v>0</v>
      </c>
      <c r="BD83" s="32">
        <f t="shared" si="679"/>
        <v>0</v>
      </c>
      <c r="BE83" s="32">
        <f t="shared" si="679"/>
        <v>0</v>
      </c>
      <c r="BF83" s="32">
        <f t="shared" si="679"/>
        <v>0</v>
      </c>
      <c r="BG83" s="32">
        <f t="shared" si="679"/>
        <v>0</v>
      </c>
      <c r="BH83" s="32">
        <f t="shared" si="679"/>
        <v>0</v>
      </c>
      <c r="BI83" s="32">
        <f t="shared" si="679"/>
        <v>0</v>
      </c>
      <c r="BJ83" s="32">
        <f t="shared" si="679"/>
        <v>0</v>
      </c>
      <c r="BK83" s="32">
        <f t="shared" si="679"/>
        <v>0</v>
      </c>
      <c r="BL83" s="32">
        <f t="shared" si="679"/>
        <v>0</v>
      </c>
      <c r="BM83" s="32">
        <f t="shared" si="679"/>
        <v>0</v>
      </c>
      <c r="BN83" s="32">
        <f t="shared" si="679"/>
        <v>0</v>
      </c>
      <c r="BO83" s="32">
        <f t="shared" si="679"/>
        <v>0</v>
      </c>
      <c r="BP83" s="32">
        <f t="shared" si="679"/>
        <v>0</v>
      </c>
      <c r="BQ83" s="32">
        <f t="shared" ref="BQ83:EB83" si="680" xml:space="preserve"> BQ$81</f>
        <v>0</v>
      </c>
      <c r="BR83" s="32">
        <f t="shared" si="680"/>
        <v>0</v>
      </c>
      <c r="BS83" s="32">
        <f t="shared" si="680"/>
        <v>0</v>
      </c>
      <c r="BT83" s="32">
        <f t="shared" si="680"/>
        <v>0</v>
      </c>
      <c r="BU83" s="32">
        <f t="shared" si="680"/>
        <v>0</v>
      </c>
      <c r="BV83" s="32">
        <f t="shared" si="680"/>
        <v>0</v>
      </c>
      <c r="BW83" s="32">
        <f t="shared" si="680"/>
        <v>0</v>
      </c>
      <c r="BX83" s="32">
        <f t="shared" si="680"/>
        <v>0</v>
      </c>
      <c r="BY83" s="32">
        <f t="shared" si="680"/>
        <v>0</v>
      </c>
      <c r="BZ83" s="32">
        <f t="shared" si="680"/>
        <v>0</v>
      </c>
      <c r="CA83" s="32">
        <f t="shared" si="680"/>
        <v>0</v>
      </c>
      <c r="CB83" s="32">
        <f t="shared" si="680"/>
        <v>0</v>
      </c>
      <c r="CC83" s="32">
        <f t="shared" si="680"/>
        <v>0</v>
      </c>
      <c r="CD83" s="32">
        <f t="shared" si="680"/>
        <v>0</v>
      </c>
      <c r="CE83" s="32">
        <f t="shared" si="680"/>
        <v>0</v>
      </c>
      <c r="CF83" s="32">
        <f t="shared" si="680"/>
        <v>0</v>
      </c>
      <c r="CG83" s="32">
        <f t="shared" si="680"/>
        <v>0</v>
      </c>
      <c r="CH83" s="32">
        <f t="shared" si="680"/>
        <v>0</v>
      </c>
      <c r="CI83" s="32">
        <f t="shared" si="680"/>
        <v>0</v>
      </c>
      <c r="CJ83" s="32">
        <f t="shared" si="680"/>
        <v>0</v>
      </c>
      <c r="CK83" s="32">
        <f t="shared" si="680"/>
        <v>0</v>
      </c>
      <c r="CL83" s="32">
        <f t="shared" si="680"/>
        <v>0</v>
      </c>
      <c r="CM83" s="32">
        <f t="shared" si="680"/>
        <v>0</v>
      </c>
      <c r="CN83" s="32">
        <f t="shared" si="680"/>
        <v>0</v>
      </c>
      <c r="CO83" s="32">
        <f t="shared" si="680"/>
        <v>0</v>
      </c>
      <c r="CP83" s="32">
        <f t="shared" si="680"/>
        <v>0</v>
      </c>
      <c r="CQ83" s="32">
        <f t="shared" si="680"/>
        <v>0</v>
      </c>
      <c r="CR83" s="32">
        <f t="shared" si="680"/>
        <v>0</v>
      </c>
      <c r="CS83" s="32">
        <f t="shared" si="680"/>
        <v>0</v>
      </c>
      <c r="CT83" s="32">
        <f t="shared" si="680"/>
        <v>0</v>
      </c>
      <c r="CU83" s="32">
        <f t="shared" si="680"/>
        <v>0</v>
      </c>
      <c r="CV83" s="32">
        <f t="shared" si="680"/>
        <v>0</v>
      </c>
      <c r="CW83" s="32">
        <f t="shared" si="680"/>
        <v>0</v>
      </c>
      <c r="CX83" s="32">
        <f t="shared" si="680"/>
        <v>0</v>
      </c>
      <c r="CY83" s="32">
        <f t="shared" si="680"/>
        <v>0</v>
      </c>
      <c r="CZ83" s="32">
        <f t="shared" si="680"/>
        <v>0</v>
      </c>
      <c r="DA83" s="32">
        <f t="shared" si="680"/>
        <v>0</v>
      </c>
      <c r="DB83" s="32">
        <f t="shared" si="680"/>
        <v>0</v>
      </c>
      <c r="DC83" s="32">
        <f t="shared" si="680"/>
        <v>0</v>
      </c>
      <c r="DD83" s="32">
        <f t="shared" si="680"/>
        <v>0</v>
      </c>
      <c r="DE83" s="32">
        <f t="shared" si="680"/>
        <v>0</v>
      </c>
      <c r="DF83" s="32">
        <f t="shared" si="680"/>
        <v>0</v>
      </c>
      <c r="DG83" s="32">
        <f t="shared" si="680"/>
        <v>0</v>
      </c>
      <c r="DH83" s="32">
        <f t="shared" si="680"/>
        <v>0</v>
      </c>
      <c r="DI83" s="32">
        <f t="shared" si="680"/>
        <v>0</v>
      </c>
      <c r="DJ83" s="32">
        <f t="shared" si="680"/>
        <v>0</v>
      </c>
      <c r="DK83" s="32">
        <f t="shared" si="680"/>
        <v>0</v>
      </c>
      <c r="DL83" s="32">
        <f t="shared" si="680"/>
        <v>0</v>
      </c>
      <c r="DM83" s="32">
        <f t="shared" si="680"/>
        <v>0</v>
      </c>
      <c r="DN83" s="32">
        <f t="shared" si="680"/>
        <v>0</v>
      </c>
      <c r="DO83" s="32">
        <f t="shared" si="680"/>
        <v>0</v>
      </c>
      <c r="DP83" s="32">
        <f t="shared" si="680"/>
        <v>0</v>
      </c>
      <c r="DQ83" s="32">
        <f t="shared" si="680"/>
        <v>0</v>
      </c>
      <c r="DR83" s="32">
        <f t="shared" si="680"/>
        <v>0</v>
      </c>
      <c r="DS83" s="32">
        <f t="shared" si="680"/>
        <v>0</v>
      </c>
      <c r="DT83" s="32">
        <f t="shared" si="680"/>
        <v>0</v>
      </c>
      <c r="DU83" s="32">
        <f t="shared" si="680"/>
        <v>0</v>
      </c>
      <c r="DV83" s="32">
        <f t="shared" si="680"/>
        <v>0</v>
      </c>
      <c r="DW83" s="32">
        <f t="shared" si="680"/>
        <v>0</v>
      </c>
      <c r="DX83" s="32">
        <f t="shared" si="680"/>
        <v>0</v>
      </c>
      <c r="DY83" s="32">
        <f t="shared" si="680"/>
        <v>0</v>
      </c>
      <c r="DZ83" s="32">
        <f t="shared" si="680"/>
        <v>0</v>
      </c>
      <c r="EA83" s="32">
        <f t="shared" si="680"/>
        <v>0</v>
      </c>
      <c r="EB83" s="32">
        <f t="shared" si="680"/>
        <v>0</v>
      </c>
      <c r="EC83" s="32">
        <f t="shared" ref="EC83:GJ83" si="681" xml:space="preserve"> EC$81</f>
        <v>0</v>
      </c>
      <c r="ED83" s="32">
        <f t="shared" si="681"/>
        <v>0</v>
      </c>
      <c r="EE83" s="32">
        <f t="shared" si="681"/>
        <v>0</v>
      </c>
      <c r="EF83" s="32">
        <f t="shared" si="681"/>
        <v>0</v>
      </c>
      <c r="EG83" s="32">
        <f t="shared" si="681"/>
        <v>0</v>
      </c>
      <c r="EH83" s="32">
        <f t="shared" si="681"/>
        <v>0</v>
      </c>
      <c r="EI83" s="32">
        <f t="shared" si="681"/>
        <v>0</v>
      </c>
      <c r="EJ83" s="32">
        <f t="shared" si="681"/>
        <v>0</v>
      </c>
      <c r="EK83" s="32">
        <f t="shared" si="681"/>
        <v>0</v>
      </c>
      <c r="EL83" s="32">
        <f t="shared" si="681"/>
        <v>0</v>
      </c>
      <c r="EM83" s="32">
        <f t="shared" si="681"/>
        <v>0</v>
      </c>
      <c r="EN83" s="32">
        <f t="shared" si="681"/>
        <v>0</v>
      </c>
      <c r="EO83" s="32">
        <f t="shared" si="681"/>
        <v>0</v>
      </c>
      <c r="EP83" s="32">
        <f t="shared" si="681"/>
        <v>0</v>
      </c>
      <c r="EQ83" s="32">
        <f t="shared" si="681"/>
        <v>0</v>
      </c>
      <c r="ER83" s="32">
        <f t="shared" si="681"/>
        <v>0</v>
      </c>
      <c r="ES83" s="32">
        <f t="shared" si="681"/>
        <v>0</v>
      </c>
      <c r="ET83" s="32">
        <f t="shared" si="681"/>
        <v>0</v>
      </c>
      <c r="EU83" s="32">
        <f t="shared" si="681"/>
        <v>0</v>
      </c>
      <c r="EV83" s="32">
        <f t="shared" si="681"/>
        <v>0</v>
      </c>
      <c r="EW83" s="32">
        <f t="shared" si="681"/>
        <v>0</v>
      </c>
      <c r="EX83" s="32">
        <f t="shared" si="681"/>
        <v>0</v>
      </c>
      <c r="EY83" s="32">
        <f t="shared" si="681"/>
        <v>0</v>
      </c>
      <c r="EZ83" s="32">
        <f t="shared" si="681"/>
        <v>0</v>
      </c>
      <c r="FA83" s="32">
        <f t="shared" si="681"/>
        <v>0</v>
      </c>
      <c r="FB83" s="32">
        <f t="shared" si="681"/>
        <v>0</v>
      </c>
      <c r="FC83" s="32">
        <f t="shared" si="681"/>
        <v>0</v>
      </c>
      <c r="FD83" s="32">
        <f t="shared" si="681"/>
        <v>0</v>
      </c>
      <c r="FE83" s="32">
        <f t="shared" si="681"/>
        <v>0</v>
      </c>
      <c r="FF83" s="32">
        <f t="shared" si="681"/>
        <v>0</v>
      </c>
      <c r="FG83" s="32">
        <f t="shared" si="681"/>
        <v>0</v>
      </c>
      <c r="FH83" s="32">
        <f t="shared" si="681"/>
        <v>0</v>
      </c>
      <c r="FI83" s="32">
        <f t="shared" si="681"/>
        <v>0</v>
      </c>
      <c r="FJ83" s="32">
        <f t="shared" si="681"/>
        <v>0</v>
      </c>
      <c r="FK83" s="32">
        <f t="shared" si="681"/>
        <v>0</v>
      </c>
      <c r="FL83" s="32">
        <f t="shared" si="681"/>
        <v>0</v>
      </c>
      <c r="FM83" s="32">
        <f t="shared" si="681"/>
        <v>0</v>
      </c>
      <c r="FN83" s="32">
        <f t="shared" si="681"/>
        <v>0</v>
      </c>
      <c r="FO83" s="32">
        <f t="shared" si="681"/>
        <v>0</v>
      </c>
      <c r="FP83" s="32">
        <f t="shared" si="681"/>
        <v>0</v>
      </c>
      <c r="FQ83" s="32">
        <f t="shared" si="681"/>
        <v>0</v>
      </c>
      <c r="FR83" s="32">
        <f t="shared" si="681"/>
        <v>0</v>
      </c>
      <c r="FS83" s="32">
        <f t="shared" si="681"/>
        <v>0</v>
      </c>
      <c r="FT83" s="32">
        <f t="shared" si="681"/>
        <v>0</v>
      </c>
      <c r="FU83" s="32">
        <f t="shared" si="681"/>
        <v>0</v>
      </c>
      <c r="FV83" s="32">
        <f t="shared" si="681"/>
        <v>0</v>
      </c>
      <c r="FW83" s="32">
        <f t="shared" si="681"/>
        <v>0</v>
      </c>
      <c r="FX83" s="32">
        <f t="shared" si="681"/>
        <v>0</v>
      </c>
      <c r="FY83" s="32">
        <f t="shared" si="681"/>
        <v>0</v>
      </c>
      <c r="FZ83" s="32">
        <f t="shared" si="681"/>
        <v>0</v>
      </c>
      <c r="GA83" s="32">
        <f t="shared" si="681"/>
        <v>0</v>
      </c>
      <c r="GB83" s="32">
        <f t="shared" si="681"/>
        <v>0</v>
      </c>
      <c r="GC83" s="32">
        <f t="shared" si="681"/>
        <v>0</v>
      </c>
      <c r="GD83" s="32">
        <f t="shared" si="681"/>
        <v>0</v>
      </c>
      <c r="GE83" s="32">
        <f t="shared" si="681"/>
        <v>0</v>
      </c>
      <c r="GF83" s="32">
        <f t="shared" si="681"/>
        <v>0</v>
      </c>
      <c r="GG83" s="32">
        <f t="shared" si="681"/>
        <v>0</v>
      </c>
      <c r="GH83" s="32">
        <f t="shared" si="681"/>
        <v>0</v>
      </c>
      <c r="GI83" s="32">
        <f t="shared" si="681"/>
        <v>0</v>
      </c>
      <c r="GJ83" s="32">
        <f t="shared" si="681"/>
        <v>0</v>
      </c>
    </row>
    <row r="84" spans="1:192" x14ac:dyDescent="0.25">
      <c r="A84" s="80"/>
      <c r="B84" s="80"/>
      <c r="C84" s="588"/>
      <c r="D84" s="61"/>
      <c r="E84" s="32" t="str">
        <f xml:space="preserve"> E$25</f>
        <v>DSRA target balance</v>
      </c>
      <c r="F84" s="32">
        <f t="shared" ref="F84:BQ84" si="682" xml:space="preserve"> F$25</f>
        <v>0</v>
      </c>
      <c r="G84" s="32" t="str">
        <f t="shared" si="682"/>
        <v>$ 000s</v>
      </c>
      <c r="H84" s="32">
        <f t="shared" si="682"/>
        <v>0</v>
      </c>
      <c r="I84" s="32">
        <f t="shared" si="682"/>
        <v>0</v>
      </c>
      <c r="J84" s="32">
        <f t="shared" si="682"/>
        <v>0</v>
      </c>
      <c r="K84" s="32">
        <f t="shared" si="682"/>
        <v>0</v>
      </c>
      <c r="L84" s="32">
        <f t="shared" si="682"/>
        <v>0</v>
      </c>
      <c r="M84" s="32">
        <f t="shared" si="682"/>
        <v>0</v>
      </c>
      <c r="N84" s="32">
        <f t="shared" si="682"/>
        <v>0</v>
      </c>
      <c r="O84" s="32">
        <f t="shared" si="682"/>
        <v>0</v>
      </c>
      <c r="P84" s="32">
        <f t="shared" si="682"/>
        <v>0</v>
      </c>
      <c r="Q84" s="32">
        <f t="shared" si="682"/>
        <v>11772.218053613331</v>
      </c>
      <c r="R84" s="32">
        <f t="shared" si="682"/>
        <v>11726.171088281375</v>
      </c>
      <c r="S84" s="32">
        <f t="shared" si="682"/>
        <v>11675.389110928336</v>
      </c>
      <c r="T84" s="32">
        <f t="shared" si="682"/>
        <v>11624.493927579222</v>
      </c>
      <c r="U84" s="32">
        <f t="shared" si="682"/>
        <v>11573.03328335414</v>
      </c>
      <c r="V84" s="32">
        <f t="shared" si="682"/>
        <v>11529.289728153341</v>
      </c>
      <c r="W84" s="32">
        <f t="shared" si="682"/>
        <v>11469.300725675148</v>
      </c>
      <c r="X84" s="32">
        <f t="shared" si="682"/>
        <v>11409.110193130669</v>
      </c>
      <c r="Y84" s="32">
        <f t="shared" si="682"/>
        <v>11363.98050851219</v>
      </c>
      <c r="Z84" s="32">
        <f t="shared" si="682"/>
        <v>11310.963635736676</v>
      </c>
      <c r="AA84" s="32">
        <f t="shared" si="682"/>
        <v>11257.378292676698</v>
      </c>
      <c r="AB84" s="32">
        <f t="shared" si="682"/>
        <v>11203.658536224491</v>
      </c>
      <c r="AC84" s="32">
        <f t="shared" si="682"/>
        <v>11149.335776622114</v>
      </c>
      <c r="AD84" s="32">
        <f t="shared" si="682"/>
        <v>11102.414570011635</v>
      </c>
      <c r="AE84" s="32">
        <f t="shared" si="682"/>
        <v>11039.797460310123</v>
      </c>
      <c r="AF84" s="32">
        <f t="shared" si="682"/>
        <v>10976.950374548902</v>
      </c>
      <c r="AG84" s="32">
        <f t="shared" si="682"/>
        <v>10928.535025592799</v>
      </c>
      <c r="AH84" s="32">
        <f t="shared" si="682"/>
        <v>10872.510349637672</v>
      </c>
      <c r="AI84" s="32">
        <f t="shared" si="682"/>
        <v>10815.879358474273</v>
      </c>
      <c r="AJ84" s="32">
        <f t="shared" si="682"/>
        <v>10759.091091584156</v>
      </c>
      <c r="AK84" s="32">
        <f t="shared" si="682"/>
        <v>10701.659109912049</v>
      </c>
      <c r="AL84" s="32">
        <f t="shared" si="682"/>
        <v>10651.294695423305</v>
      </c>
      <c r="AM84" s="32">
        <f t="shared" si="682"/>
        <v>10585.814212537724</v>
      </c>
      <c r="AN84" s="32">
        <f t="shared" si="682"/>
        <v>10520.073055165585</v>
      </c>
      <c r="AO84" s="32">
        <f t="shared" si="682"/>
        <v>10468.097524932225</v>
      </c>
      <c r="AP84" s="32">
        <f t="shared" si="682"/>
        <v>10408.806059004179</v>
      </c>
      <c r="AQ84" s="32">
        <f t="shared" si="682"/>
        <v>10348.867239053649</v>
      </c>
      <c r="AR84" s="32">
        <f t="shared" si="682"/>
        <v>10288.746488834182</v>
      </c>
      <c r="AS84" s="32">
        <f t="shared" si="682"/>
        <v>10227.937881976981</v>
      </c>
      <c r="AT84" s="32">
        <f t="shared" si="682"/>
        <v>10173.842824449421</v>
      </c>
      <c r="AU84" s="32">
        <f t="shared" si="682"/>
        <v>10105.2444421537</v>
      </c>
      <c r="AV84" s="32">
        <f t="shared" si="682"/>
        <v>10036.35224795684</v>
      </c>
      <c r="AW84" s="32">
        <f t="shared" si="682"/>
        <v>4981.4522714364975</v>
      </c>
      <c r="AX84" s="32">
        <f t="shared" si="682"/>
        <v>1.2167870656614672E-12</v>
      </c>
      <c r="AY84" s="32">
        <f t="shared" si="682"/>
        <v>0</v>
      </c>
      <c r="AZ84" s="32">
        <f t="shared" si="682"/>
        <v>0</v>
      </c>
      <c r="BA84" s="32">
        <f t="shared" si="682"/>
        <v>0</v>
      </c>
      <c r="BB84" s="32">
        <f t="shared" si="682"/>
        <v>0</v>
      </c>
      <c r="BC84" s="32">
        <f t="shared" si="682"/>
        <v>0</v>
      </c>
      <c r="BD84" s="32">
        <f t="shared" si="682"/>
        <v>0</v>
      </c>
      <c r="BE84" s="32">
        <f t="shared" si="682"/>
        <v>0</v>
      </c>
      <c r="BF84" s="32">
        <f t="shared" si="682"/>
        <v>0</v>
      </c>
      <c r="BG84" s="32">
        <f t="shared" si="682"/>
        <v>0</v>
      </c>
      <c r="BH84" s="32">
        <f t="shared" si="682"/>
        <v>0</v>
      </c>
      <c r="BI84" s="32">
        <f t="shared" si="682"/>
        <v>0</v>
      </c>
      <c r="BJ84" s="32">
        <f t="shared" si="682"/>
        <v>0</v>
      </c>
      <c r="BK84" s="32">
        <f t="shared" si="682"/>
        <v>0</v>
      </c>
      <c r="BL84" s="32">
        <f t="shared" si="682"/>
        <v>0</v>
      </c>
      <c r="BM84" s="32">
        <f t="shared" si="682"/>
        <v>0</v>
      </c>
      <c r="BN84" s="32">
        <f t="shared" si="682"/>
        <v>0</v>
      </c>
      <c r="BO84" s="32">
        <f t="shared" si="682"/>
        <v>0</v>
      </c>
      <c r="BP84" s="32">
        <f t="shared" si="682"/>
        <v>0</v>
      </c>
      <c r="BQ84" s="32">
        <f t="shared" si="682"/>
        <v>0</v>
      </c>
      <c r="BR84" s="32">
        <f t="shared" ref="BR84:EC84" si="683" xml:space="preserve"> BR$25</f>
        <v>0</v>
      </c>
      <c r="BS84" s="32">
        <f t="shared" si="683"/>
        <v>0</v>
      </c>
      <c r="BT84" s="32">
        <f t="shared" si="683"/>
        <v>0</v>
      </c>
      <c r="BU84" s="32">
        <f t="shared" si="683"/>
        <v>0</v>
      </c>
      <c r="BV84" s="32">
        <f t="shared" si="683"/>
        <v>0</v>
      </c>
      <c r="BW84" s="32">
        <f t="shared" si="683"/>
        <v>0</v>
      </c>
      <c r="BX84" s="32">
        <f t="shared" si="683"/>
        <v>0</v>
      </c>
      <c r="BY84" s="32">
        <f t="shared" si="683"/>
        <v>0</v>
      </c>
      <c r="BZ84" s="32">
        <f t="shared" si="683"/>
        <v>0</v>
      </c>
      <c r="CA84" s="32">
        <f t="shared" si="683"/>
        <v>0</v>
      </c>
      <c r="CB84" s="32">
        <f t="shared" si="683"/>
        <v>0</v>
      </c>
      <c r="CC84" s="32">
        <f t="shared" si="683"/>
        <v>0</v>
      </c>
      <c r="CD84" s="32">
        <f t="shared" si="683"/>
        <v>0</v>
      </c>
      <c r="CE84" s="32">
        <f t="shared" si="683"/>
        <v>0</v>
      </c>
      <c r="CF84" s="32">
        <f t="shared" si="683"/>
        <v>0</v>
      </c>
      <c r="CG84" s="32">
        <f t="shared" si="683"/>
        <v>0</v>
      </c>
      <c r="CH84" s="32">
        <f t="shared" si="683"/>
        <v>0</v>
      </c>
      <c r="CI84" s="32">
        <f t="shared" si="683"/>
        <v>0</v>
      </c>
      <c r="CJ84" s="32">
        <f t="shared" si="683"/>
        <v>0</v>
      </c>
      <c r="CK84" s="32">
        <f t="shared" si="683"/>
        <v>0</v>
      </c>
      <c r="CL84" s="32">
        <f t="shared" si="683"/>
        <v>0</v>
      </c>
      <c r="CM84" s="32">
        <f t="shared" si="683"/>
        <v>0</v>
      </c>
      <c r="CN84" s="32">
        <f t="shared" si="683"/>
        <v>0</v>
      </c>
      <c r="CO84" s="32">
        <f t="shared" si="683"/>
        <v>0</v>
      </c>
      <c r="CP84" s="32">
        <f t="shared" si="683"/>
        <v>0</v>
      </c>
      <c r="CQ84" s="32">
        <f t="shared" si="683"/>
        <v>0</v>
      </c>
      <c r="CR84" s="32">
        <f t="shared" si="683"/>
        <v>0</v>
      </c>
      <c r="CS84" s="32">
        <f t="shared" si="683"/>
        <v>0</v>
      </c>
      <c r="CT84" s="32">
        <f t="shared" si="683"/>
        <v>0</v>
      </c>
      <c r="CU84" s="32">
        <f t="shared" si="683"/>
        <v>0</v>
      </c>
      <c r="CV84" s="32">
        <f t="shared" si="683"/>
        <v>0</v>
      </c>
      <c r="CW84" s="32">
        <f t="shared" si="683"/>
        <v>0</v>
      </c>
      <c r="CX84" s="32">
        <f t="shared" si="683"/>
        <v>0</v>
      </c>
      <c r="CY84" s="32">
        <f t="shared" si="683"/>
        <v>0</v>
      </c>
      <c r="CZ84" s="32">
        <f t="shared" si="683"/>
        <v>0</v>
      </c>
      <c r="DA84" s="32">
        <f t="shared" si="683"/>
        <v>0</v>
      </c>
      <c r="DB84" s="32">
        <f t="shared" si="683"/>
        <v>0</v>
      </c>
      <c r="DC84" s="32">
        <f t="shared" si="683"/>
        <v>0</v>
      </c>
      <c r="DD84" s="32">
        <f t="shared" si="683"/>
        <v>0</v>
      </c>
      <c r="DE84" s="32">
        <f t="shared" si="683"/>
        <v>0</v>
      </c>
      <c r="DF84" s="32">
        <f t="shared" si="683"/>
        <v>0</v>
      </c>
      <c r="DG84" s="32">
        <f t="shared" si="683"/>
        <v>0</v>
      </c>
      <c r="DH84" s="32">
        <f t="shared" si="683"/>
        <v>0</v>
      </c>
      <c r="DI84" s="32">
        <f t="shared" si="683"/>
        <v>0</v>
      </c>
      <c r="DJ84" s="32">
        <f t="shared" si="683"/>
        <v>0</v>
      </c>
      <c r="DK84" s="32">
        <f t="shared" si="683"/>
        <v>0</v>
      </c>
      <c r="DL84" s="32">
        <f t="shared" si="683"/>
        <v>0</v>
      </c>
      <c r="DM84" s="32">
        <f t="shared" si="683"/>
        <v>0</v>
      </c>
      <c r="DN84" s="32">
        <f t="shared" si="683"/>
        <v>0</v>
      </c>
      <c r="DO84" s="32">
        <f t="shared" si="683"/>
        <v>0</v>
      </c>
      <c r="DP84" s="32">
        <f t="shared" si="683"/>
        <v>0</v>
      </c>
      <c r="DQ84" s="32">
        <f t="shared" si="683"/>
        <v>0</v>
      </c>
      <c r="DR84" s="32">
        <f t="shared" si="683"/>
        <v>0</v>
      </c>
      <c r="DS84" s="32">
        <f t="shared" si="683"/>
        <v>0</v>
      </c>
      <c r="DT84" s="32">
        <f t="shared" si="683"/>
        <v>0</v>
      </c>
      <c r="DU84" s="32">
        <f t="shared" si="683"/>
        <v>0</v>
      </c>
      <c r="DV84" s="32">
        <f t="shared" si="683"/>
        <v>0</v>
      </c>
      <c r="DW84" s="32">
        <f t="shared" si="683"/>
        <v>0</v>
      </c>
      <c r="DX84" s="32">
        <f t="shared" si="683"/>
        <v>0</v>
      </c>
      <c r="DY84" s="32">
        <f t="shared" si="683"/>
        <v>0</v>
      </c>
      <c r="DZ84" s="32">
        <f t="shared" si="683"/>
        <v>0</v>
      </c>
      <c r="EA84" s="32">
        <f t="shared" si="683"/>
        <v>0</v>
      </c>
      <c r="EB84" s="32">
        <f t="shared" si="683"/>
        <v>0</v>
      </c>
      <c r="EC84" s="32">
        <f t="shared" si="683"/>
        <v>0</v>
      </c>
      <c r="ED84" s="32">
        <f t="shared" ref="ED84:GJ84" si="684" xml:space="preserve"> ED$25</f>
        <v>0</v>
      </c>
      <c r="EE84" s="32">
        <f t="shared" si="684"/>
        <v>0</v>
      </c>
      <c r="EF84" s="32">
        <f t="shared" si="684"/>
        <v>0</v>
      </c>
      <c r="EG84" s="32">
        <f t="shared" si="684"/>
        <v>0</v>
      </c>
      <c r="EH84" s="32">
        <f t="shared" si="684"/>
        <v>0</v>
      </c>
      <c r="EI84" s="32">
        <f t="shared" si="684"/>
        <v>0</v>
      </c>
      <c r="EJ84" s="32">
        <f t="shared" si="684"/>
        <v>0</v>
      </c>
      <c r="EK84" s="32">
        <f t="shared" si="684"/>
        <v>0</v>
      </c>
      <c r="EL84" s="32">
        <f t="shared" si="684"/>
        <v>0</v>
      </c>
      <c r="EM84" s="32">
        <f t="shared" si="684"/>
        <v>0</v>
      </c>
      <c r="EN84" s="32">
        <f t="shared" si="684"/>
        <v>0</v>
      </c>
      <c r="EO84" s="32">
        <f t="shared" si="684"/>
        <v>0</v>
      </c>
      <c r="EP84" s="32">
        <f t="shared" si="684"/>
        <v>0</v>
      </c>
      <c r="EQ84" s="32">
        <f t="shared" si="684"/>
        <v>0</v>
      </c>
      <c r="ER84" s="32">
        <f t="shared" si="684"/>
        <v>0</v>
      </c>
      <c r="ES84" s="32">
        <f t="shared" si="684"/>
        <v>0</v>
      </c>
      <c r="ET84" s="32">
        <f t="shared" si="684"/>
        <v>0</v>
      </c>
      <c r="EU84" s="32">
        <f t="shared" si="684"/>
        <v>0</v>
      </c>
      <c r="EV84" s="32">
        <f t="shared" si="684"/>
        <v>0</v>
      </c>
      <c r="EW84" s="32">
        <f t="shared" si="684"/>
        <v>0</v>
      </c>
      <c r="EX84" s="32">
        <f t="shared" si="684"/>
        <v>0</v>
      </c>
      <c r="EY84" s="32">
        <f t="shared" si="684"/>
        <v>0</v>
      </c>
      <c r="EZ84" s="32">
        <f t="shared" si="684"/>
        <v>0</v>
      </c>
      <c r="FA84" s="32">
        <f t="shared" si="684"/>
        <v>0</v>
      </c>
      <c r="FB84" s="32">
        <f t="shared" si="684"/>
        <v>0</v>
      </c>
      <c r="FC84" s="32">
        <f t="shared" si="684"/>
        <v>0</v>
      </c>
      <c r="FD84" s="32">
        <f t="shared" si="684"/>
        <v>0</v>
      </c>
      <c r="FE84" s="32">
        <f t="shared" si="684"/>
        <v>0</v>
      </c>
      <c r="FF84" s="32">
        <f t="shared" si="684"/>
        <v>0</v>
      </c>
      <c r="FG84" s="32">
        <f t="shared" si="684"/>
        <v>0</v>
      </c>
      <c r="FH84" s="32">
        <f t="shared" si="684"/>
        <v>0</v>
      </c>
      <c r="FI84" s="32">
        <f t="shared" si="684"/>
        <v>0</v>
      </c>
      <c r="FJ84" s="32">
        <f t="shared" si="684"/>
        <v>0</v>
      </c>
      <c r="FK84" s="32">
        <f t="shared" si="684"/>
        <v>0</v>
      </c>
      <c r="FL84" s="32">
        <f t="shared" si="684"/>
        <v>0</v>
      </c>
      <c r="FM84" s="32">
        <f t="shared" si="684"/>
        <v>0</v>
      </c>
      <c r="FN84" s="32">
        <f t="shared" si="684"/>
        <v>0</v>
      </c>
      <c r="FO84" s="32">
        <f t="shared" si="684"/>
        <v>0</v>
      </c>
      <c r="FP84" s="32">
        <f t="shared" si="684"/>
        <v>0</v>
      </c>
      <c r="FQ84" s="32">
        <f t="shared" si="684"/>
        <v>0</v>
      </c>
      <c r="FR84" s="32">
        <f t="shared" si="684"/>
        <v>0</v>
      </c>
      <c r="FS84" s="32">
        <f t="shared" si="684"/>
        <v>0</v>
      </c>
      <c r="FT84" s="32">
        <f t="shared" si="684"/>
        <v>0</v>
      </c>
      <c r="FU84" s="32">
        <f t="shared" si="684"/>
        <v>0</v>
      </c>
      <c r="FV84" s="32">
        <f t="shared" si="684"/>
        <v>0</v>
      </c>
      <c r="FW84" s="32">
        <f t="shared" si="684"/>
        <v>0</v>
      </c>
      <c r="FX84" s="32">
        <f t="shared" si="684"/>
        <v>0</v>
      </c>
      <c r="FY84" s="32">
        <f t="shared" si="684"/>
        <v>0</v>
      </c>
      <c r="FZ84" s="32">
        <f t="shared" si="684"/>
        <v>0</v>
      </c>
      <c r="GA84" s="32">
        <f t="shared" si="684"/>
        <v>0</v>
      </c>
      <c r="GB84" s="32">
        <f t="shared" si="684"/>
        <v>0</v>
      </c>
      <c r="GC84" s="32">
        <f t="shared" si="684"/>
        <v>0</v>
      </c>
      <c r="GD84" s="32">
        <f t="shared" si="684"/>
        <v>0</v>
      </c>
      <c r="GE84" s="32">
        <f t="shared" si="684"/>
        <v>0</v>
      </c>
      <c r="GF84" s="32">
        <f t="shared" si="684"/>
        <v>0</v>
      </c>
      <c r="GG84" s="32">
        <f t="shared" si="684"/>
        <v>0</v>
      </c>
      <c r="GH84" s="32">
        <f t="shared" si="684"/>
        <v>0</v>
      </c>
      <c r="GI84" s="32">
        <f t="shared" si="684"/>
        <v>0</v>
      </c>
      <c r="GJ84" s="32">
        <f t="shared" si="684"/>
        <v>0</v>
      </c>
    </row>
    <row r="85" spans="1:192" s="518" customFormat="1" x14ac:dyDescent="0.25">
      <c r="A85" s="415"/>
      <c r="B85" s="415"/>
      <c r="C85" s="416"/>
      <c r="D85" s="602"/>
      <c r="E85" s="78" t="str">
        <f xml:space="preserve"> Time!E$140</f>
        <v>Senior debt repayment period flag</v>
      </c>
      <c r="F85" s="78">
        <f xml:space="preserve"> Time!F$140</f>
        <v>0</v>
      </c>
      <c r="G85" s="78" t="str">
        <f xml:space="preserve"> Time!G$140</f>
        <v>flag</v>
      </c>
      <c r="H85" s="78">
        <f xml:space="preserve"> Time!H$140</f>
        <v>34</v>
      </c>
      <c r="I85" s="78">
        <f xml:space="preserve"> Time!I$140</f>
        <v>0</v>
      </c>
      <c r="J85" s="78">
        <f xml:space="preserve"> Time!J$140</f>
        <v>0</v>
      </c>
      <c r="K85" s="78">
        <f xml:space="preserve"> Time!K$140</f>
        <v>0</v>
      </c>
      <c r="L85" s="78">
        <f xml:space="preserve"> Time!L$140</f>
        <v>0</v>
      </c>
      <c r="M85" s="78">
        <f xml:space="preserve"> Time!M$140</f>
        <v>0</v>
      </c>
      <c r="N85" s="78">
        <f xml:space="preserve"> Time!N$140</f>
        <v>0</v>
      </c>
      <c r="O85" s="78">
        <f xml:space="preserve"> Time!O$140</f>
        <v>0</v>
      </c>
      <c r="P85" s="78">
        <f xml:space="preserve"> Time!P$140</f>
        <v>0</v>
      </c>
      <c r="Q85" s="78">
        <f xml:space="preserve"> Time!Q$140</f>
        <v>1</v>
      </c>
      <c r="R85" s="78">
        <f xml:space="preserve"> Time!R$140</f>
        <v>1</v>
      </c>
      <c r="S85" s="78">
        <f xml:space="preserve"> Time!S$140</f>
        <v>1</v>
      </c>
      <c r="T85" s="78">
        <f xml:space="preserve"> Time!T$140</f>
        <v>1</v>
      </c>
      <c r="U85" s="78">
        <f xml:space="preserve"> Time!U$140</f>
        <v>1</v>
      </c>
      <c r="V85" s="78">
        <f xml:space="preserve"> Time!V$140</f>
        <v>1</v>
      </c>
      <c r="W85" s="78">
        <f xml:space="preserve"> Time!W$140</f>
        <v>1</v>
      </c>
      <c r="X85" s="78">
        <f xml:space="preserve"> Time!X$140</f>
        <v>1</v>
      </c>
      <c r="Y85" s="78">
        <f xml:space="preserve"> Time!Y$140</f>
        <v>1</v>
      </c>
      <c r="Z85" s="78">
        <f xml:space="preserve"> Time!Z$140</f>
        <v>1</v>
      </c>
      <c r="AA85" s="78">
        <f xml:space="preserve"> Time!AA$140</f>
        <v>1</v>
      </c>
      <c r="AB85" s="78">
        <f xml:space="preserve"> Time!AB$140</f>
        <v>1</v>
      </c>
      <c r="AC85" s="78">
        <f xml:space="preserve"> Time!AC$140</f>
        <v>1</v>
      </c>
      <c r="AD85" s="78">
        <f xml:space="preserve"> Time!AD$140</f>
        <v>1</v>
      </c>
      <c r="AE85" s="78">
        <f xml:space="preserve"> Time!AE$140</f>
        <v>1</v>
      </c>
      <c r="AF85" s="78">
        <f xml:space="preserve"> Time!AF$140</f>
        <v>1</v>
      </c>
      <c r="AG85" s="78">
        <f xml:space="preserve"> Time!AG$140</f>
        <v>1</v>
      </c>
      <c r="AH85" s="78">
        <f xml:space="preserve"> Time!AH$140</f>
        <v>1</v>
      </c>
      <c r="AI85" s="78">
        <f xml:space="preserve"> Time!AI$140</f>
        <v>1</v>
      </c>
      <c r="AJ85" s="78">
        <f xml:space="preserve"> Time!AJ$140</f>
        <v>1</v>
      </c>
      <c r="AK85" s="78">
        <f xml:space="preserve"> Time!AK$140</f>
        <v>1</v>
      </c>
      <c r="AL85" s="78">
        <f xml:space="preserve"> Time!AL$140</f>
        <v>1</v>
      </c>
      <c r="AM85" s="78">
        <f xml:space="preserve"> Time!AM$140</f>
        <v>1</v>
      </c>
      <c r="AN85" s="78">
        <f xml:space="preserve"> Time!AN$140</f>
        <v>1</v>
      </c>
      <c r="AO85" s="78">
        <f xml:space="preserve"> Time!AO$140</f>
        <v>1</v>
      </c>
      <c r="AP85" s="78">
        <f xml:space="preserve"> Time!AP$140</f>
        <v>1</v>
      </c>
      <c r="AQ85" s="78">
        <f xml:space="preserve"> Time!AQ$140</f>
        <v>1</v>
      </c>
      <c r="AR85" s="78">
        <f xml:space="preserve"> Time!AR$140</f>
        <v>1</v>
      </c>
      <c r="AS85" s="78">
        <f xml:space="preserve"> Time!AS$140</f>
        <v>1</v>
      </c>
      <c r="AT85" s="78">
        <f xml:space="preserve"> Time!AT$140</f>
        <v>1</v>
      </c>
      <c r="AU85" s="78">
        <f xml:space="preserve"> Time!AU$140</f>
        <v>1</v>
      </c>
      <c r="AV85" s="78">
        <f xml:space="preserve"> Time!AV$140</f>
        <v>1</v>
      </c>
      <c r="AW85" s="78">
        <f xml:space="preserve"> Time!AW$140</f>
        <v>1</v>
      </c>
      <c r="AX85" s="78">
        <f xml:space="preserve"> Time!AX$140</f>
        <v>1</v>
      </c>
      <c r="AY85" s="78">
        <f xml:space="preserve"> Time!AY$140</f>
        <v>0</v>
      </c>
      <c r="AZ85" s="78">
        <f xml:space="preserve"> Time!AZ$140</f>
        <v>0</v>
      </c>
      <c r="BA85" s="78">
        <f xml:space="preserve"> Time!BA$140</f>
        <v>0</v>
      </c>
      <c r="BB85" s="78">
        <f xml:space="preserve"> Time!BB$140</f>
        <v>0</v>
      </c>
      <c r="BC85" s="78">
        <f xml:space="preserve"> Time!BC$140</f>
        <v>0</v>
      </c>
      <c r="BD85" s="78">
        <f xml:space="preserve"> Time!BD$140</f>
        <v>0</v>
      </c>
      <c r="BE85" s="78">
        <f xml:space="preserve"> Time!BE$140</f>
        <v>0</v>
      </c>
      <c r="BF85" s="78">
        <f xml:space="preserve"> Time!BF$140</f>
        <v>0</v>
      </c>
      <c r="BG85" s="78">
        <f xml:space="preserve"> Time!BG$140</f>
        <v>0</v>
      </c>
      <c r="BH85" s="78">
        <f xml:space="preserve"> Time!BH$140</f>
        <v>0</v>
      </c>
      <c r="BI85" s="78">
        <f xml:space="preserve"> Time!BI$140</f>
        <v>0</v>
      </c>
      <c r="BJ85" s="78">
        <f xml:space="preserve"> Time!BJ$140</f>
        <v>0</v>
      </c>
      <c r="BK85" s="78">
        <f xml:space="preserve"> Time!BK$140</f>
        <v>0</v>
      </c>
      <c r="BL85" s="78">
        <f xml:space="preserve"> Time!BL$140</f>
        <v>0</v>
      </c>
      <c r="BM85" s="78">
        <f xml:space="preserve"> Time!BM$140</f>
        <v>0</v>
      </c>
      <c r="BN85" s="78">
        <f xml:space="preserve"> Time!BN$140</f>
        <v>0</v>
      </c>
      <c r="BO85" s="78">
        <f xml:space="preserve"> Time!BO$140</f>
        <v>0</v>
      </c>
      <c r="BP85" s="78">
        <f xml:space="preserve"> Time!BP$140</f>
        <v>0</v>
      </c>
      <c r="BQ85" s="78">
        <f xml:space="preserve"> Time!BQ$140</f>
        <v>0</v>
      </c>
      <c r="BR85" s="78">
        <f xml:space="preserve"> Time!BR$140</f>
        <v>0</v>
      </c>
      <c r="BS85" s="78">
        <f xml:space="preserve"> Time!BS$140</f>
        <v>0</v>
      </c>
      <c r="BT85" s="78">
        <f xml:space="preserve"> Time!BT$140</f>
        <v>0</v>
      </c>
      <c r="BU85" s="78">
        <f xml:space="preserve"> Time!BU$140</f>
        <v>0</v>
      </c>
      <c r="BV85" s="78">
        <f xml:space="preserve"> Time!BV$140</f>
        <v>0</v>
      </c>
      <c r="BW85" s="78">
        <f xml:space="preserve"> Time!BW$140</f>
        <v>0</v>
      </c>
      <c r="BX85" s="78">
        <f xml:space="preserve"> Time!BX$140</f>
        <v>0</v>
      </c>
      <c r="BY85" s="78">
        <f xml:space="preserve"> Time!BY$140</f>
        <v>0</v>
      </c>
      <c r="BZ85" s="78">
        <f xml:space="preserve"> Time!BZ$140</f>
        <v>0</v>
      </c>
      <c r="CA85" s="78">
        <f xml:space="preserve"> Time!CA$140</f>
        <v>0</v>
      </c>
      <c r="CB85" s="78">
        <f xml:space="preserve"> Time!CB$140</f>
        <v>0</v>
      </c>
      <c r="CC85" s="78">
        <f xml:space="preserve"> Time!CC$140</f>
        <v>0</v>
      </c>
      <c r="CD85" s="78">
        <f xml:space="preserve"> Time!CD$140</f>
        <v>0</v>
      </c>
      <c r="CE85" s="78">
        <f xml:space="preserve"> Time!CE$140</f>
        <v>0</v>
      </c>
      <c r="CF85" s="78">
        <f xml:space="preserve"> Time!CF$140</f>
        <v>0</v>
      </c>
      <c r="CG85" s="78">
        <f xml:space="preserve"> Time!CG$140</f>
        <v>0</v>
      </c>
      <c r="CH85" s="78">
        <f xml:space="preserve"> Time!CH$140</f>
        <v>0</v>
      </c>
      <c r="CI85" s="78">
        <f xml:space="preserve"> Time!CI$140</f>
        <v>0</v>
      </c>
      <c r="CJ85" s="78">
        <f xml:space="preserve"> Time!CJ$140</f>
        <v>0</v>
      </c>
      <c r="CK85" s="78">
        <f xml:space="preserve"> Time!CK$140</f>
        <v>0</v>
      </c>
      <c r="CL85" s="78">
        <f xml:space="preserve"> Time!CL$140</f>
        <v>0</v>
      </c>
      <c r="CM85" s="78">
        <f xml:space="preserve"> Time!CM$140</f>
        <v>0</v>
      </c>
      <c r="CN85" s="78">
        <f xml:space="preserve"> Time!CN$140</f>
        <v>0</v>
      </c>
      <c r="CO85" s="78">
        <f xml:space="preserve"> Time!CO$140</f>
        <v>0</v>
      </c>
      <c r="CP85" s="78">
        <f xml:space="preserve"> Time!CP$140</f>
        <v>0</v>
      </c>
      <c r="CQ85" s="78">
        <f xml:space="preserve"> Time!CQ$140</f>
        <v>0</v>
      </c>
      <c r="CR85" s="78">
        <f xml:space="preserve"> Time!CR$140</f>
        <v>0</v>
      </c>
      <c r="CS85" s="78">
        <f xml:space="preserve"> Time!CS$140</f>
        <v>0</v>
      </c>
      <c r="CT85" s="78">
        <f xml:space="preserve"> Time!CT$140</f>
        <v>0</v>
      </c>
      <c r="CU85" s="78">
        <f xml:space="preserve"> Time!CU$140</f>
        <v>0</v>
      </c>
      <c r="CV85" s="78">
        <f xml:space="preserve"> Time!CV$140</f>
        <v>0</v>
      </c>
      <c r="CW85" s="78">
        <f xml:space="preserve"> Time!CW$140</f>
        <v>0</v>
      </c>
      <c r="CX85" s="78">
        <f xml:space="preserve"> Time!CX$140</f>
        <v>0</v>
      </c>
      <c r="CY85" s="78">
        <f xml:space="preserve"> Time!CY$140</f>
        <v>0</v>
      </c>
      <c r="CZ85" s="78">
        <f xml:space="preserve"> Time!CZ$140</f>
        <v>0</v>
      </c>
      <c r="DA85" s="78">
        <f xml:space="preserve"> Time!DA$140</f>
        <v>0</v>
      </c>
      <c r="DB85" s="78">
        <f xml:space="preserve"> Time!DB$140</f>
        <v>0</v>
      </c>
      <c r="DC85" s="78">
        <f xml:space="preserve"> Time!DC$140</f>
        <v>0</v>
      </c>
      <c r="DD85" s="78">
        <f xml:space="preserve"> Time!DD$140</f>
        <v>0</v>
      </c>
      <c r="DE85" s="78">
        <f xml:space="preserve"> Time!DE$140</f>
        <v>0</v>
      </c>
      <c r="DF85" s="78">
        <f xml:space="preserve"> Time!DF$140</f>
        <v>0</v>
      </c>
      <c r="DG85" s="78">
        <f xml:space="preserve"> Time!DG$140</f>
        <v>0</v>
      </c>
      <c r="DH85" s="78">
        <f xml:space="preserve"> Time!DH$140</f>
        <v>0</v>
      </c>
      <c r="DI85" s="78">
        <f xml:space="preserve"> Time!DI$140</f>
        <v>0</v>
      </c>
      <c r="DJ85" s="78">
        <f xml:space="preserve"> Time!DJ$140</f>
        <v>0</v>
      </c>
      <c r="DK85" s="78">
        <f xml:space="preserve"> Time!DK$140</f>
        <v>0</v>
      </c>
      <c r="DL85" s="78">
        <f xml:space="preserve"> Time!DL$140</f>
        <v>0</v>
      </c>
      <c r="DM85" s="78">
        <f xml:space="preserve"> Time!DM$140</f>
        <v>0</v>
      </c>
      <c r="DN85" s="78">
        <f xml:space="preserve"> Time!DN$140</f>
        <v>0</v>
      </c>
      <c r="DO85" s="78">
        <f xml:space="preserve"> Time!DO$140</f>
        <v>0</v>
      </c>
      <c r="DP85" s="78">
        <f xml:space="preserve"> Time!DP$140</f>
        <v>0</v>
      </c>
      <c r="DQ85" s="78">
        <f xml:space="preserve"> Time!DQ$140</f>
        <v>0</v>
      </c>
      <c r="DR85" s="78">
        <f xml:space="preserve"> Time!DR$140</f>
        <v>0</v>
      </c>
      <c r="DS85" s="78">
        <f xml:space="preserve"> Time!DS$140</f>
        <v>0</v>
      </c>
      <c r="DT85" s="78">
        <f xml:space="preserve"> Time!DT$140</f>
        <v>0</v>
      </c>
      <c r="DU85" s="78">
        <f xml:space="preserve"> Time!DU$140</f>
        <v>0</v>
      </c>
      <c r="DV85" s="78">
        <f xml:space="preserve"> Time!DV$140</f>
        <v>0</v>
      </c>
      <c r="DW85" s="78">
        <f xml:space="preserve"> Time!DW$140</f>
        <v>0</v>
      </c>
      <c r="DX85" s="78">
        <f xml:space="preserve"> Time!DX$140</f>
        <v>0</v>
      </c>
      <c r="DY85" s="78">
        <f xml:space="preserve"> Time!DY$140</f>
        <v>0</v>
      </c>
      <c r="DZ85" s="78">
        <f xml:space="preserve"> Time!DZ$140</f>
        <v>0</v>
      </c>
      <c r="EA85" s="78">
        <f xml:space="preserve"> Time!EA$140</f>
        <v>0</v>
      </c>
      <c r="EB85" s="78">
        <f xml:space="preserve"> Time!EB$140</f>
        <v>0</v>
      </c>
      <c r="EC85" s="78">
        <f xml:space="preserve"> Time!EC$140</f>
        <v>0</v>
      </c>
      <c r="ED85" s="78">
        <f xml:space="preserve"> Time!ED$140</f>
        <v>0</v>
      </c>
      <c r="EE85" s="78">
        <f xml:space="preserve"> Time!EE$140</f>
        <v>0</v>
      </c>
      <c r="EF85" s="78">
        <f xml:space="preserve"> Time!EF$140</f>
        <v>0</v>
      </c>
      <c r="EG85" s="78">
        <f xml:space="preserve"> Time!EG$140</f>
        <v>0</v>
      </c>
      <c r="EH85" s="78">
        <f xml:space="preserve"> Time!EH$140</f>
        <v>0</v>
      </c>
      <c r="EI85" s="78">
        <f xml:space="preserve"> Time!EI$140</f>
        <v>0</v>
      </c>
      <c r="EJ85" s="78">
        <f xml:space="preserve"> Time!EJ$140</f>
        <v>0</v>
      </c>
      <c r="EK85" s="78">
        <f xml:space="preserve"> Time!EK$140</f>
        <v>0</v>
      </c>
      <c r="EL85" s="78">
        <f xml:space="preserve"> Time!EL$140</f>
        <v>0</v>
      </c>
      <c r="EM85" s="78">
        <f xml:space="preserve"> Time!EM$140</f>
        <v>0</v>
      </c>
      <c r="EN85" s="78">
        <f xml:space="preserve"> Time!EN$140</f>
        <v>0</v>
      </c>
      <c r="EO85" s="78">
        <f xml:space="preserve"> Time!EO$140</f>
        <v>0</v>
      </c>
      <c r="EP85" s="78">
        <f xml:space="preserve"> Time!EP$140</f>
        <v>0</v>
      </c>
      <c r="EQ85" s="78">
        <f xml:space="preserve"> Time!EQ$140</f>
        <v>0</v>
      </c>
      <c r="ER85" s="78">
        <f xml:space="preserve"> Time!ER$140</f>
        <v>0</v>
      </c>
      <c r="ES85" s="78">
        <f xml:space="preserve"> Time!ES$140</f>
        <v>0</v>
      </c>
      <c r="ET85" s="78">
        <f xml:space="preserve"> Time!ET$140</f>
        <v>0</v>
      </c>
      <c r="EU85" s="78">
        <f xml:space="preserve"> Time!EU$140</f>
        <v>0</v>
      </c>
      <c r="EV85" s="78">
        <f xml:space="preserve"> Time!EV$140</f>
        <v>0</v>
      </c>
      <c r="EW85" s="78">
        <f xml:space="preserve"> Time!EW$140</f>
        <v>0</v>
      </c>
      <c r="EX85" s="78">
        <f xml:space="preserve"> Time!EX$140</f>
        <v>0</v>
      </c>
      <c r="EY85" s="78">
        <f xml:space="preserve"> Time!EY$140</f>
        <v>0</v>
      </c>
      <c r="EZ85" s="78">
        <f xml:space="preserve"> Time!EZ$140</f>
        <v>0</v>
      </c>
      <c r="FA85" s="78">
        <f xml:space="preserve"> Time!FA$140</f>
        <v>0</v>
      </c>
      <c r="FB85" s="78">
        <f xml:space="preserve"> Time!FB$140</f>
        <v>0</v>
      </c>
      <c r="FC85" s="78">
        <f xml:space="preserve"> Time!FC$140</f>
        <v>0</v>
      </c>
      <c r="FD85" s="78">
        <f xml:space="preserve"> Time!FD$140</f>
        <v>0</v>
      </c>
      <c r="FE85" s="78">
        <f xml:space="preserve"> Time!FE$140</f>
        <v>0</v>
      </c>
      <c r="FF85" s="78">
        <f xml:space="preserve"> Time!FF$140</f>
        <v>0</v>
      </c>
      <c r="FG85" s="78">
        <f xml:space="preserve"> Time!FG$140</f>
        <v>0</v>
      </c>
      <c r="FH85" s="78">
        <f xml:space="preserve"> Time!FH$140</f>
        <v>0</v>
      </c>
      <c r="FI85" s="78">
        <f xml:space="preserve"> Time!FI$140</f>
        <v>0</v>
      </c>
      <c r="FJ85" s="78">
        <f xml:space="preserve"> Time!FJ$140</f>
        <v>0</v>
      </c>
      <c r="FK85" s="78">
        <f xml:space="preserve"> Time!FK$140</f>
        <v>0</v>
      </c>
      <c r="FL85" s="78">
        <f xml:space="preserve"> Time!FL$140</f>
        <v>0</v>
      </c>
      <c r="FM85" s="78">
        <f xml:space="preserve"> Time!FM$140</f>
        <v>0</v>
      </c>
      <c r="FN85" s="78">
        <f xml:space="preserve"> Time!FN$140</f>
        <v>0</v>
      </c>
      <c r="FO85" s="78">
        <f xml:space="preserve"> Time!FO$140</f>
        <v>0</v>
      </c>
      <c r="FP85" s="78">
        <f xml:space="preserve"> Time!FP$140</f>
        <v>0</v>
      </c>
      <c r="FQ85" s="78">
        <f xml:space="preserve"> Time!FQ$140</f>
        <v>0</v>
      </c>
      <c r="FR85" s="78">
        <f xml:space="preserve"> Time!FR$140</f>
        <v>0</v>
      </c>
      <c r="FS85" s="78">
        <f xml:space="preserve"> Time!FS$140</f>
        <v>0</v>
      </c>
      <c r="FT85" s="78">
        <f xml:space="preserve"> Time!FT$140</f>
        <v>0</v>
      </c>
      <c r="FU85" s="78">
        <f xml:space="preserve"> Time!FU$140</f>
        <v>0</v>
      </c>
      <c r="FV85" s="78">
        <f xml:space="preserve"> Time!FV$140</f>
        <v>0</v>
      </c>
      <c r="FW85" s="78">
        <f xml:space="preserve"> Time!FW$140</f>
        <v>0</v>
      </c>
      <c r="FX85" s="78">
        <f xml:space="preserve"> Time!FX$140</f>
        <v>0</v>
      </c>
      <c r="FY85" s="78">
        <f xml:space="preserve"> Time!FY$140</f>
        <v>0</v>
      </c>
      <c r="FZ85" s="78">
        <f xml:space="preserve"> Time!FZ$140</f>
        <v>0</v>
      </c>
      <c r="GA85" s="78">
        <f xml:space="preserve"> Time!GA$140</f>
        <v>0</v>
      </c>
      <c r="GB85" s="78">
        <f xml:space="preserve"> Time!GB$140</f>
        <v>0</v>
      </c>
      <c r="GC85" s="78">
        <f xml:space="preserve"> Time!GC$140</f>
        <v>0</v>
      </c>
      <c r="GD85" s="78">
        <f xml:space="preserve"> Time!GD$140</f>
        <v>0</v>
      </c>
      <c r="GE85" s="78">
        <f xml:space="preserve"> Time!GE$140</f>
        <v>0</v>
      </c>
      <c r="GF85" s="78">
        <f xml:space="preserve"> Time!GF$140</f>
        <v>0</v>
      </c>
      <c r="GG85" s="78">
        <f xml:space="preserve"> Time!GG$140</f>
        <v>0</v>
      </c>
      <c r="GH85" s="78">
        <f xml:space="preserve"> Time!GH$140</f>
        <v>0</v>
      </c>
      <c r="GI85" s="78">
        <f xml:space="preserve"> Time!GI$140</f>
        <v>0</v>
      </c>
      <c r="GJ85" s="78">
        <f xml:space="preserve"> Time!GJ$140</f>
        <v>0</v>
      </c>
    </row>
    <row r="86" spans="1:192" s="196" customFormat="1" x14ac:dyDescent="0.25">
      <c r="A86" s="441"/>
      <c r="B86" s="441"/>
      <c r="C86" s="591"/>
      <c r="D86" s="592"/>
      <c r="E86" s="196" t="s">
        <v>477</v>
      </c>
      <c r="F86" s="501">
        <f xml:space="preserve"> IF(SUM(J86:GJ86) &gt; 0, 1, 0)</f>
        <v>0</v>
      </c>
      <c r="G86" s="196" t="s">
        <v>20</v>
      </c>
      <c r="H86" s="196">
        <f xml:space="preserve"> SUM( J86:GJ86 )</f>
        <v>0</v>
      </c>
      <c r="J86" s="501">
        <f t="shared" ref="J86" si="685" xml:space="preserve"> IF((J84 - J83) &gt; CHK_TOL, 1, 0) * J85</f>
        <v>0</v>
      </c>
      <c r="K86" s="501">
        <f t="shared" ref="K86" si="686" xml:space="preserve"> IF((K84 - K83) &gt; CHK_TOL, 1, 0) * K85</f>
        <v>0</v>
      </c>
      <c r="L86" s="501">
        <f t="shared" ref="L86" si="687" xml:space="preserve"> IF((L84 - L83) &gt; CHK_TOL, 1, 0) * L85</f>
        <v>0</v>
      </c>
      <c r="M86" s="501">
        <f t="shared" ref="M86" si="688" xml:space="preserve"> IF((M84 - M83) &gt; CHK_TOL, 1, 0) * M85</f>
        <v>0</v>
      </c>
      <c r="N86" s="501">
        <f t="shared" ref="N86" si="689" xml:space="preserve"> IF((N84 - N83) &gt; CHK_TOL, 1, 0) * N85</f>
        <v>0</v>
      </c>
      <c r="O86" s="501">
        <f t="shared" ref="O86" si="690" xml:space="preserve"> IF((O84 - O83) &gt; CHK_TOL, 1, 0) * O85</f>
        <v>0</v>
      </c>
      <c r="P86" s="501">
        <f t="shared" ref="P86" si="691" xml:space="preserve"> IF((P84 - P83) &gt; CHK_TOL, 1, 0) * P85</f>
        <v>0</v>
      </c>
      <c r="Q86" s="501">
        <f t="shared" ref="Q86" si="692" xml:space="preserve"> IF((Q84 - Q83) &gt; CHK_TOL, 1, 0) * Q85</f>
        <v>0</v>
      </c>
      <c r="R86" s="501">
        <f t="shared" ref="R86" si="693" xml:space="preserve"> IF((R84 - R83) &gt; CHK_TOL, 1, 0) * R85</f>
        <v>0</v>
      </c>
      <c r="S86" s="501">
        <f t="shared" ref="S86" si="694" xml:space="preserve"> IF((S84 - S83) &gt; CHK_TOL, 1, 0) * S85</f>
        <v>0</v>
      </c>
      <c r="T86" s="501">
        <f t="shared" ref="T86" si="695" xml:space="preserve"> IF((T84 - T83) &gt; CHK_TOL, 1, 0) * T85</f>
        <v>0</v>
      </c>
      <c r="U86" s="501">
        <f t="shared" ref="U86" si="696" xml:space="preserve"> IF((U84 - U83) &gt; CHK_TOL, 1, 0) * U85</f>
        <v>0</v>
      </c>
      <c r="V86" s="501">
        <f t="shared" ref="V86" si="697" xml:space="preserve"> IF((V84 - V83) &gt; CHK_TOL, 1, 0) * V85</f>
        <v>0</v>
      </c>
      <c r="W86" s="501">
        <f t="shared" ref="W86" si="698" xml:space="preserve"> IF((W84 - W83) &gt; CHK_TOL, 1, 0) * W85</f>
        <v>0</v>
      </c>
      <c r="X86" s="501">
        <f t="shared" ref="X86" si="699" xml:space="preserve"> IF((X84 - X83) &gt; CHK_TOL, 1, 0) * X85</f>
        <v>0</v>
      </c>
      <c r="Y86" s="501">
        <f t="shared" ref="Y86" si="700" xml:space="preserve"> IF((Y84 - Y83) &gt; CHK_TOL, 1, 0) * Y85</f>
        <v>0</v>
      </c>
      <c r="Z86" s="501">
        <f t="shared" ref="Z86" si="701" xml:space="preserve"> IF((Z84 - Z83) &gt; CHK_TOL, 1, 0) * Z85</f>
        <v>0</v>
      </c>
      <c r="AA86" s="501">
        <f t="shared" ref="AA86" si="702" xml:space="preserve"> IF((AA84 - AA83) &gt; CHK_TOL, 1, 0) * AA85</f>
        <v>0</v>
      </c>
      <c r="AB86" s="501">
        <f t="shared" ref="AB86" si="703" xml:space="preserve"> IF((AB84 - AB83) &gt; CHK_TOL, 1, 0) * AB85</f>
        <v>0</v>
      </c>
      <c r="AC86" s="501">
        <f t="shared" ref="AC86" si="704" xml:space="preserve"> IF((AC84 - AC83) &gt; CHK_TOL, 1, 0) * AC85</f>
        <v>0</v>
      </c>
      <c r="AD86" s="501">
        <f t="shared" ref="AD86" si="705" xml:space="preserve"> IF((AD84 - AD83) &gt; CHK_TOL, 1, 0) * AD85</f>
        <v>0</v>
      </c>
      <c r="AE86" s="501">
        <f t="shared" ref="AE86" si="706" xml:space="preserve"> IF((AE84 - AE83) &gt; CHK_TOL, 1, 0) * AE85</f>
        <v>0</v>
      </c>
      <c r="AF86" s="501">
        <f t="shared" ref="AF86" si="707" xml:space="preserve"> IF((AF84 - AF83) &gt; CHK_TOL, 1, 0) * AF85</f>
        <v>0</v>
      </c>
      <c r="AG86" s="501">
        <f t="shared" ref="AG86" si="708" xml:space="preserve"> IF((AG84 - AG83) &gt; CHK_TOL, 1, 0) * AG85</f>
        <v>0</v>
      </c>
      <c r="AH86" s="501">
        <f t="shared" ref="AH86" si="709" xml:space="preserve"> IF((AH84 - AH83) &gt; CHK_TOL, 1, 0) * AH85</f>
        <v>0</v>
      </c>
      <c r="AI86" s="501">
        <f t="shared" ref="AI86" si="710" xml:space="preserve"> IF((AI84 - AI83) &gt; CHK_TOL, 1, 0) * AI85</f>
        <v>0</v>
      </c>
      <c r="AJ86" s="501">
        <f t="shared" ref="AJ86" si="711" xml:space="preserve"> IF((AJ84 - AJ83) &gt; CHK_TOL, 1, 0) * AJ85</f>
        <v>0</v>
      </c>
      <c r="AK86" s="501">
        <f t="shared" ref="AK86:CV86" si="712" xml:space="preserve"> IF((AK84 - AK83) &gt; CHK_TOL, 1, 0) * AK85</f>
        <v>0</v>
      </c>
      <c r="AL86" s="501">
        <f t="shared" si="712"/>
        <v>0</v>
      </c>
      <c r="AM86" s="501">
        <f t="shared" si="712"/>
        <v>0</v>
      </c>
      <c r="AN86" s="501">
        <f t="shared" si="712"/>
        <v>0</v>
      </c>
      <c r="AO86" s="501">
        <f t="shared" si="712"/>
        <v>0</v>
      </c>
      <c r="AP86" s="501">
        <f t="shared" si="712"/>
        <v>0</v>
      </c>
      <c r="AQ86" s="501">
        <f t="shared" si="712"/>
        <v>0</v>
      </c>
      <c r="AR86" s="501">
        <f t="shared" si="712"/>
        <v>0</v>
      </c>
      <c r="AS86" s="501">
        <f t="shared" si="712"/>
        <v>0</v>
      </c>
      <c r="AT86" s="501">
        <f t="shared" si="712"/>
        <v>0</v>
      </c>
      <c r="AU86" s="501">
        <f t="shared" si="712"/>
        <v>0</v>
      </c>
      <c r="AV86" s="501">
        <f t="shared" si="712"/>
        <v>0</v>
      </c>
      <c r="AW86" s="501">
        <f t="shared" si="712"/>
        <v>0</v>
      </c>
      <c r="AX86" s="501">
        <f t="shared" si="712"/>
        <v>0</v>
      </c>
      <c r="AY86" s="501">
        <f t="shared" si="712"/>
        <v>0</v>
      </c>
      <c r="AZ86" s="501">
        <f t="shared" si="712"/>
        <v>0</v>
      </c>
      <c r="BA86" s="501">
        <f t="shared" si="712"/>
        <v>0</v>
      </c>
      <c r="BB86" s="501">
        <f t="shared" si="712"/>
        <v>0</v>
      </c>
      <c r="BC86" s="501">
        <f t="shared" si="712"/>
        <v>0</v>
      </c>
      <c r="BD86" s="501">
        <f t="shared" si="712"/>
        <v>0</v>
      </c>
      <c r="BE86" s="501">
        <f t="shared" si="712"/>
        <v>0</v>
      </c>
      <c r="BF86" s="501">
        <f t="shared" si="712"/>
        <v>0</v>
      </c>
      <c r="BG86" s="501">
        <f t="shared" si="712"/>
        <v>0</v>
      </c>
      <c r="BH86" s="501">
        <f t="shared" si="712"/>
        <v>0</v>
      </c>
      <c r="BI86" s="501">
        <f t="shared" si="712"/>
        <v>0</v>
      </c>
      <c r="BJ86" s="501">
        <f t="shared" si="712"/>
        <v>0</v>
      </c>
      <c r="BK86" s="501">
        <f t="shared" si="712"/>
        <v>0</v>
      </c>
      <c r="BL86" s="501">
        <f t="shared" si="712"/>
        <v>0</v>
      </c>
      <c r="BM86" s="501">
        <f t="shared" si="712"/>
        <v>0</v>
      </c>
      <c r="BN86" s="501">
        <f t="shared" si="712"/>
        <v>0</v>
      </c>
      <c r="BO86" s="501">
        <f t="shared" si="712"/>
        <v>0</v>
      </c>
      <c r="BP86" s="501">
        <f t="shared" si="712"/>
        <v>0</v>
      </c>
      <c r="BQ86" s="501">
        <f t="shared" si="712"/>
        <v>0</v>
      </c>
      <c r="BR86" s="501">
        <f t="shared" si="712"/>
        <v>0</v>
      </c>
      <c r="BS86" s="501">
        <f t="shared" si="712"/>
        <v>0</v>
      </c>
      <c r="BT86" s="501">
        <f t="shared" si="712"/>
        <v>0</v>
      </c>
      <c r="BU86" s="501">
        <f t="shared" si="712"/>
        <v>0</v>
      </c>
      <c r="BV86" s="501">
        <f t="shared" si="712"/>
        <v>0</v>
      </c>
      <c r="BW86" s="501">
        <f t="shared" si="712"/>
        <v>0</v>
      </c>
      <c r="BX86" s="501">
        <f t="shared" si="712"/>
        <v>0</v>
      </c>
      <c r="BY86" s="501">
        <f t="shared" si="712"/>
        <v>0</v>
      </c>
      <c r="BZ86" s="501">
        <f t="shared" si="712"/>
        <v>0</v>
      </c>
      <c r="CA86" s="501">
        <f t="shared" si="712"/>
        <v>0</v>
      </c>
      <c r="CB86" s="501">
        <f t="shared" si="712"/>
        <v>0</v>
      </c>
      <c r="CC86" s="501">
        <f t="shared" si="712"/>
        <v>0</v>
      </c>
      <c r="CD86" s="501">
        <f t="shared" si="712"/>
        <v>0</v>
      </c>
      <c r="CE86" s="501">
        <f t="shared" si="712"/>
        <v>0</v>
      </c>
      <c r="CF86" s="501">
        <f t="shared" si="712"/>
        <v>0</v>
      </c>
      <c r="CG86" s="501">
        <f t="shared" si="712"/>
        <v>0</v>
      </c>
      <c r="CH86" s="501">
        <f t="shared" si="712"/>
        <v>0</v>
      </c>
      <c r="CI86" s="501">
        <f t="shared" si="712"/>
        <v>0</v>
      </c>
      <c r="CJ86" s="501">
        <f t="shared" si="712"/>
        <v>0</v>
      </c>
      <c r="CK86" s="501">
        <f t="shared" si="712"/>
        <v>0</v>
      </c>
      <c r="CL86" s="501">
        <f t="shared" si="712"/>
        <v>0</v>
      </c>
      <c r="CM86" s="501">
        <f t="shared" si="712"/>
        <v>0</v>
      </c>
      <c r="CN86" s="501">
        <f t="shared" si="712"/>
        <v>0</v>
      </c>
      <c r="CO86" s="501">
        <f t="shared" si="712"/>
        <v>0</v>
      </c>
      <c r="CP86" s="501">
        <f t="shared" si="712"/>
        <v>0</v>
      </c>
      <c r="CQ86" s="501">
        <f t="shared" si="712"/>
        <v>0</v>
      </c>
      <c r="CR86" s="501">
        <f t="shared" si="712"/>
        <v>0</v>
      </c>
      <c r="CS86" s="501">
        <f t="shared" si="712"/>
        <v>0</v>
      </c>
      <c r="CT86" s="501">
        <f t="shared" si="712"/>
        <v>0</v>
      </c>
      <c r="CU86" s="501">
        <f t="shared" si="712"/>
        <v>0</v>
      </c>
      <c r="CV86" s="501">
        <f t="shared" si="712"/>
        <v>0</v>
      </c>
      <c r="CW86" s="501">
        <f t="shared" ref="CW86:FH86" si="713" xml:space="preserve"> IF((CW84 - CW83) &gt; CHK_TOL, 1, 0) * CW85</f>
        <v>0</v>
      </c>
      <c r="CX86" s="501">
        <f t="shared" si="713"/>
        <v>0</v>
      </c>
      <c r="CY86" s="501">
        <f t="shared" si="713"/>
        <v>0</v>
      </c>
      <c r="CZ86" s="501">
        <f t="shared" si="713"/>
        <v>0</v>
      </c>
      <c r="DA86" s="501">
        <f t="shared" si="713"/>
        <v>0</v>
      </c>
      <c r="DB86" s="501">
        <f t="shared" si="713"/>
        <v>0</v>
      </c>
      <c r="DC86" s="501">
        <f t="shared" si="713"/>
        <v>0</v>
      </c>
      <c r="DD86" s="501">
        <f t="shared" si="713"/>
        <v>0</v>
      </c>
      <c r="DE86" s="501">
        <f t="shared" si="713"/>
        <v>0</v>
      </c>
      <c r="DF86" s="501">
        <f t="shared" si="713"/>
        <v>0</v>
      </c>
      <c r="DG86" s="501">
        <f t="shared" si="713"/>
        <v>0</v>
      </c>
      <c r="DH86" s="501">
        <f t="shared" si="713"/>
        <v>0</v>
      </c>
      <c r="DI86" s="501">
        <f t="shared" si="713"/>
        <v>0</v>
      </c>
      <c r="DJ86" s="501">
        <f t="shared" si="713"/>
        <v>0</v>
      </c>
      <c r="DK86" s="501">
        <f t="shared" si="713"/>
        <v>0</v>
      </c>
      <c r="DL86" s="501">
        <f t="shared" si="713"/>
        <v>0</v>
      </c>
      <c r="DM86" s="501">
        <f t="shared" si="713"/>
        <v>0</v>
      </c>
      <c r="DN86" s="501">
        <f t="shared" si="713"/>
        <v>0</v>
      </c>
      <c r="DO86" s="501">
        <f t="shared" si="713"/>
        <v>0</v>
      </c>
      <c r="DP86" s="501">
        <f t="shared" si="713"/>
        <v>0</v>
      </c>
      <c r="DQ86" s="501">
        <f t="shared" si="713"/>
        <v>0</v>
      </c>
      <c r="DR86" s="501">
        <f t="shared" si="713"/>
        <v>0</v>
      </c>
      <c r="DS86" s="501">
        <f t="shared" si="713"/>
        <v>0</v>
      </c>
      <c r="DT86" s="501">
        <f t="shared" si="713"/>
        <v>0</v>
      </c>
      <c r="DU86" s="501">
        <f t="shared" si="713"/>
        <v>0</v>
      </c>
      <c r="DV86" s="501">
        <f t="shared" si="713"/>
        <v>0</v>
      </c>
      <c r="DW86" s="501">
        <f t="shared" si="713"/>
        <v>0</v>
      </c>
      <c r="DX86" s="501">
        <f t="shared" si="713"/>
        <v>0</v>
      </c>
      <c r="DY86" s="501">
        <f t="shared" si="713"/>
        <v>0</v>
      </c>
      <c r="DZ86" s="501">
        <f t="shared" si="713"/>
        <v>0</v>
      </c>
      <c r="EA86" s="501">
        <f t="shared" si="713"/>
        <v>0</v>
      </c>
      <c r="EB86" s="501">
        <f t="shared" si="713"/>
        <v>0</v>
      </c>
      <c r="EC86" s="501">
        <f t="shared" si="713"/>
        <v>0</v>
      </c>
      <c r="ED86" s="501">
        <f t="shared" si="713"/>
        <v>0</v>
      </c>
      <c r="EE86" s="501">
        <f t="shared" si="713"/>
        <v>0</v>
      </c>
      <c r="EF86" s="501">
        <f t="shared" si="713"/>
        <v>0</v>
      </c>
      <c r="EG86" s="501">
        <f t="shared" si="713"/>
        <v>0</v>
      </c>
      <c r="EH86" s="501">
        <f t="shared" si="713"/>
        <v>0</v>
      </c>
      <c r="EI86" s="501">
        <f t="shared" si="713"/>
        <v>0</v>
      </c>
      <c r="EJ86" s="501">
        <f t="shared" si="713"/>
        <v>0</v>
      </c>
      <c r="EK86" s="501">
        <f t="shared" si="713"/>
        <v>0</v>
      </c>
      <c r="EL86" s="501">
        <f t="shared" si="713"/>
        <v>0</v>
      </c>
      <c r="EM86" s="501">
        <f t="shared" si="713"/>
        <v>0</v>
      </c>
      <c r="EN86" s="501">
        <f t="shared" si="713"/>
        <v>0</v>
      </c>
      <c r="EO86" s="501">
        <f t="shared" si="713"/>
        <v>0</v>
      </c>
      <c r="EP86" s="501">
        <f t="shared" si="713"/>
        <v>0</v>
      </c>
      <c r="EQ86" s="501">
        <f t="shared" si="713"/>
        <v>0</v>
      </c>
      <c r="ER86" s="501">
        <f t="shared" si="713"/>
        <v>0</v>
      </c>
      <c r="ES86" s="501">
        <f t="shared" si="713"/>
        <v>0</v>
      </c>
      <c r="ET86" s="501">
        <f t="shared" si="713"/>
        <v>0</v>
      </c>
      <c r="EU86" s="501">
        <f t="shared" si="713"/>
        <v>0</v>
      </c>
      <c r="EV86" s="501">
        <f t="shared" si="713"/>
        <v>0</v>
      </c>
      <c r="EW86" s="501">
        <f t="shared" si="713"/>
        <v>0</v>
      </c>
      <c r="EX86" s="501">
        <f t="shared" si="713"/>
        <v>0</v>
      </c>
      <c r="EY86" s="501">
        <f t="shared" si="713"/>
        <v>0</v>
      </c>
      <c r="EZ86" s="501">
        <f t="shared" si="713"/>
        <v>0</v>
      </c>
      <c r="FA86" s="501">
        <f t="shared" si="713"/>
        <v>0</v>
      </c>
      <c r="FB86" s="501">
        <f t="shared" si="713"/>
        <v>0</v>
      </c>
      <c r="FC86" s="501">
        <f t="shared" si="713"/>
        <v>0</v>
      </c>
      <c r="FD86" s="501">
        <f t="shared" si="713"/>
        <v>0</v>
      </c>
      <c r="FE86" s="501">
        <f t="shared" si="713"/>
        <v>0</v>
      </c>
      <c r="FF86" s="501">
        <f t="shared" si="713"/>
        <v>0</v>
      </c>
      <c r="FG86" s="501">
        <f t="shared" si="713"/>
        <v>0</v>
      </c>
      <c r="FH86" s="501">
        <f t="shared" si="713"/>
        <v>0</v>
      </c>
      <c r="FI86" s="501">
        <f t="shared" ref="FI86:GJ86" si="714" xml:space="preserve"> IF((FI84 - FI83) &gt; CHK_TOL, 1, 0) * FI85</f>
        <v>0</v>
      </c>
      <c r="FJ86" s="501">
        <f t="shared" si="714"/>
        <v>0</v>
      </c>
      <c r="FK86" s="501">
        <f t="shared" si="714"/>
        <v>0</v>
      </c>
      <c r="FL86" s="501">
        <f t="shared" si="714"/>
        <v>0</v>
      </c>
      <c r="FM86" s="501">
        <f t="shared" si="714"/>
        <v>0</v>
      </c>
      <c r="FN86" s="501">
        <f t="shared" si="714"/>
        <v>0</v>
      </c>
      <c r="FO86" s="501">
        <f t="shared" si="714"/>
        <v>0</v>
      </c>
      <c r="FP86" s="501">
        <f t="shared" si="714"/>
        <v>0</v>
      </c>
      <c r="FQ86" s="501">
        <f t="shared" si="714"/>
        <v>0</v>
      </c>
      <c r="FR86" s="501">
        <f t="shared" si="714"/>
        <v>0</v>
      </c>
      <c r="FS86" s="501">
        <f t="shared" si="714"/>
        <v>0</v>
      </c>
      <c r="FT86" s="501">
        <f t="shared" si="714"/>
        <v>0</v>
      </c>
      <c r="FU86" s="501">
        <f t="shared" si="714"/>
        <v>0</v>
      </c>
      <c r="FV86" s="501">
        <f t="shared" si="714"/>
        <v>0</v>
      </c>
      <c r="FW86" s="501">
        <f t="shared" si="714"/>
        <v>0</v>
      </c>
      <c r="FX86" s="501">
        <f t="shared" si="714"/>
        <v>0</v>
      </c>
      <c r="FY86" s="501">
        <f t="shared" si="714"/>
        <v>0</v>
      </c>
      <c r="FZ86" s="501">
        <f t="shared" si="714"/>
        <v>0</v>
      </c>
      <c r="GA86" s="501">
        <f t="shared" si="714"/>
        <v>0</v>
      </c>
      <c r="GB86" s="501">
        <f t="shared" si="714"/>
        <v>0</v>
      </c>
      <c r="GC86" s="501">
        <f t="shared" si="714"/>
        <v>0</v>
      </c>
      <c r="GD86" s="501">
        <f t="shared" si="714"/>
        <v>0</v>
      </c>
      <c r="GE86" s="501">
        <f t="shared" si="714"/>
        <v>0</v>
      </c>
      <c r="GF86" s="501">
        <f t="shared" si="714"/>
        <v>0</v>
      </c>
      <c r="GG86" s="501">
        <f t="shared" si="714"/>
        <v>0</v>
      </c>
      <c r="GH86" s="501">
        <f t="shared" si="714"/>
        <v>0</v>
      </c>
      <c r="GI86" s="501">
        <f t="shared" si="714"/>
        <v>0</v>
      </c>
      <c r="GJ86" s="501">
        <f t="shared" si="714"/>
        <v>0</v>
      </c>
    </row>
    <row r="87" spans="1:192" x14ac:dyDescent="0.25">
      <c r="A87" s="80"/>
      <c r="B87" s="80"/>
      <c r="C87" s="588"/>
      <c r="D87" s="61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2"/>
      <c r="CT87" s="32"/>
      <c r="CU87" s="32"/>
      <c r="CV87" s="32"/>
      <c r="CW87" s="32"/>
      <c r="CX87" s="32"/>
      <c r="CY87" s="32"/>
      <c r="CZ87" s="32"/>
      <c r="DA87" s="32"/>
      <c r="DB87" s="32"/>
      <c r="DC87" s="32"/>
      <c r="DD87" s="32"/>
      <c r="DE87" s="32"/>
      <c r="DF87" s="32"/>
      <c r="DG87" s="32"/>
      <c r="DH87" s="32"/>
      <c r="DI87" s="32"/>
      <c r="DJ87" s="32"/>
      <c r="DK87" s="32"/>
      <c r="DL87" s="32"/>
      <c r="DM87" s="32"/>
      <c r="DN87" s="32"/>
      <c r="DO87" s="32"/>
      <c r="DP87" s="32"/>
      <c r="DQ87" s="32"/>
      <c r="DR87" s="32"/>
      <c r="DS87" s="32"/>
      <c r="DT87" s="32"/>
      <c r="DU87" s="32"/>
      <c r="DV87" s="32"/>
      <c r="DW87" s="32"/>
      <c r="DX87" s="32"/>
      <c r="DY87" s="32"/>
      <c r="DZ87" s="32"/>
      <c r="EA87" s="32"/>
      <c r="EB87" s="32"/>
      <c r="EC87" s="32"/>
      <c r="ED87" s="32"/>
      <c r="EE87" s="32"/>
      <c r="EF87" s="32"/>
      <c r="EG87" s="32"/>
      <c r="EH87" s="32"/>
      <c r="EI87" s="32"/>
      <c r="EJ87" s="32"/>
      <c r="EK87" s="32"/>
      <c r="EL87" s="32"/>
      <c r="EM87" s="32"/>
      <c r="EN87" s="32"/>
      <c r="EO87" s="32"/>
      <c r="EP87" s="32"/>
      <c r="EQ87" s="32"/>
      <c r="ER87" s="32"/>
      <c r="ES87" s="32"/>
      <c r="ET87" s="32"/>
      <c r="EU87" s="32"/>
      <c r="EV87" s="32"/>
      <c r="EW87" s="32"/>
      <c r="EX87" s="32"/>
      <c r="EY87" s="32"/>
      <c r="EZ87" s="32"/>
      <c r="FA87" s="32"/>
      <c r="FB87" s="32"/>
      <c r="FC87" s="32"/>
      <c r="FD87" s="32"/>
      <c r="FE87" s="32"/>
      <c r="FF87" s="32"/>
      <c r="FG87" s="32"/>
      <c r="FH87" s="32"/>
      <c r="FI87" s="32"/>
      <c r="FJ87" s="32"/>
      <c r="FK87" s="32"/>
      <c r="FL87" s="32"/>
      <c r="FM87" s="32"/>
      <c r="FN87" s="32"/>
      <c r="FO87" s="32"/>
      <c r="FP87" s="32"/>
      <c r="FQ87" s="32"/>
      <c r="FR87" s="32"/>
      <c r="FS87" s="32"/>
      <c r="FT87" s="32"/>
      <c r="FU87" s="32"/>
      <c r="FV87" s="32"/>
      <c r="FW87" s="32"/>
      <c r="FX87" s="32"/>
      <c r="FY87" s="32"/>
      <c r="FZ87" s="32"/>
      <c r="GA87" s="32"/>
      <c r="GB87" s="32"/>
      <c r="GC87" s="32"/>
      <c r="GD87" s="32"/>
      <c r="GE87" s="32"/>
      <c r="GF87" s="32"/>
      <c r="GG87" s="32"/>
      <c r="GH87" s="32"/>
      <c r="GI87" s="32"/>
      <c r="GJ87" s="32"/>
    </row>
    <row r="88" spans="1:192" x14ac:dyDescent="0.25">
      <c r="A88" s="80"/>
      <c r="B88" s="80"/>
      <c r="C88" s="588"/>
      <c r="D88" s="61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32"/>
      <c r="DN88" s="32"/>
      <c r="DO88" s="32"/>
      <c r="DP88" s="32"/>
      <c r="DQ88" s="32"/>
      <c r="DR88" s="32"/>
      <c r="DS88" s="32"/>
      <c r="DT88" s="32"/>
      <c r="DU88" s="32"/>
      <c r="DV88" s="32"/>
      <c r="DW88" s="32"/>
      <c r="DX88" s="32"/>
      <c r="DY88" s="32"/>
      <c r="DZ88" s="32"/>
      <c r="EA88" s="32"/>
      <c r="EB88" s="32"/>
      <c r="EC88" s="32"/>
      <c r="ED88" s="32"/>
      <c r="EE88" s="32"/>
      <c r="EF88" s="32"/>
      <c r="EG88" s="32"/>
      <c r="EH88" s="32"/>
      <c r="EI88" s="32"/>
      <c r="EJ88" s="32"/>
      <c r="EK88" s="32"/>
      <c r="EL88" s="32"/>
      <c r="EM88" s="32"/>
      <c r="EN88" s="32"/>
      <c r="EO88" s="32"/>
      <c r="EP88" s="32"/>
      <c r="EQ88" s="32"/>
      <c r="ER88" s="32"/>
      <c r="ES88" s="32"/>
      <c r="ET88" s="32"/>
      <c r="EU88" s="32"/>
      <c r="EV88" s="32"/>
      <c r="EW88" s="32"/>
      <c r="EX88" s="32"/>
      <c r="EY88" s="32"/>
      <c r="EZ88" s="32"/>
      <c r="FA88" s="32"/>
      <c r="FB88" s="32"/>
      <c r="FC88" s="32"/>
      <c r="FD88" s="32"/>
      <c r="FE88" s="32"/>
      <c r="FF88" s="32"/>
      <c r="FG88" s="32"/>
      <c r="FH88" s="32"/>
      <c r="FI88" s="32"/>
      <c r="FJ88" s="32"/>
      <c r="FK88" s="32"/>
      <c r="FL88" s="32"/>
      <c r="FM88" s="32"/>
      <c r="FN88" s="32"/>
      <c r="FO88" s="32"/>
      <c r="FP88" s="32"/>
      <c r="FQ88" s="32"/>
      <c r="FR88" s="32"/>
      <c r="FS88" s="32"/>
      <c r="FT88" s="32"/>
      <c r="FU88" s="32"/>
      <c r="FV88" s="32"/>
      <c r="FW88" s="32"/>
      <c r="FX88" s="32"/>
      <c r="FY88" s="32"/>
      <c r="FZ88" s="32"/>
      <c r="GA88" s="32"/>
      <c r="GB88" s="32"/>
      <c r="GC88" s="32"/>
      <c r="GD88" s="32"/>
      <c r="GE88" s="32"/>
      <c r="GF88" s="32"/>
      <c r="GG88" s="32"/>
      <c r="GH88" s="32"/>
      <c r="GI88" s="32"/>
      <c r="GJ88" s="32"/>
    </row>
    <row r="89" spans="1:192" x14ac:dyDescent="0.25">
      <c r="A89" s="15" t="s">
        <v>63</v>
      </c>
    </row>
  </sheetData>
  <conditionalFormatting sqref="J3:GJ3">
    <cfRule type="cellIs" dxfId="157" priority="16" stopIfTrue="1" operator="equal">
      <formula>"Construction"</formula>
    </cfRule>
    <cfRule type="cellIs" dxfId="156" priority="17" stopIfTrue="1" operator="equal">
      <formula>"Operations"</formula>
    </cfRule>
  </conditionalFormatting>
  <conditionalFormatting sqref="J3:GJ3">
    <cfRule type="cellIs" dxfId="155" priority="15" operator="equal">
      <formula>"Fin Close"</formula>
    </cfRule>
  </conditionalFormatting>
  <conditionalFormatting sqref="J3:GJ3">
    <cfRule type="cellIs" dxfId="154" priority="13" operator="equal">
      <formula>"PPA ext."</formula>
    </cfRule>
    <cfRule type="cellIs" dxfId="153" priority="14" operator="equal">
      <formula>"Delay"</formula>
    </cfRule>
  </conditionalFormatting>
  <conditionalFormatting sqref="F2:F4">
    <cfRule type="cellIs" dxfId="152" priority="9" stopIfTrue="1" operator="notEqual">
      <formula>0</formula>
    </cfRule>
    <cfRule type="cellIs" dxfId="151" priority="10" stopIfTrue="1" operator="equal">
      <formula>""</formula>
    </cfRule>
  </conditionalFormatting>
  <conditionalFormatting sqref="F2:F4">
    <cfRule type="cellIs" dxfId="150" priority="11" stopIfTrue="1" operator="notEqual">
      <formula>0</formula>
    </cfRule>
    <cfRule type="cellIs" dxfId="149" priority="12" stopIfTrue="1" operator="equal">
      <formula>""</formula>
    </cfRule>
  </conditionalFormatting>
  <conditionalFormatting sqref="J86:GJ86">
    <cfRule type="cellIs" dxfId="148" priority="5" stopIfTrue="1" operator="notEqual">
      <formula>0</formula>
    </cfRule>
    <cfRule type="cellIs" dxfId="147" priority="6" stopIfTrue="1" operator="equal">
      <formula>""</formula>
    </cfRule>
  </conditionalFormatting>
  <conditionalFormatting sqref="J86:GJ86">
    <cfRule type="cellIs" dxfId="146" priority="7" stopIfTrue="1" operator="notEqual">
      <formula>0</formula>
    </cfRule>
    <cfRule type="cellIs" dxfId="145" priority="8" stopIfTrue="1" operator="equal">
      <formula>""</formula>
    </cfRule>
  </conditionalFormatting>
  <conditionalFormatting sqref="F86">
    <cfRule type="cellIs" dxfId="144" priority="1" stopIfTrue="1" operator="notEqual">
      <formula>0</formula>
    </cfRule>
    <cfRule type="cellIs" dxfId="143" priority="2" stopIfTrue="1" operator="equal">
      <formula>""</formula>
    </cfRule>
  </conditionalFormatting>
  <conditionalFormatting sqref="F86">
    <cfRule type="cellIs" dxfId="142" priority="3" stopIfTrue="1" operator="notEqual">
      <formula>0</formula>
    </cfRule>
    <cfRule type="cellIs" dxfId="14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63"/>
  <sheetViews>
    <sheetView defaultGridColor="0" colorId="8" zoomScale="58" zoomScaleNormal="80" workbookViewId="0">
      <pane xSplit="9" ySplit="5" topLeftCell="J9" activePane="bottomRight" state="frozen"/>
      <selection activeCell="F117" sqref="F117"/>
      <selection pane="topRight" activeCell="F117" sqref="F117"/>
      <selection pane="bottomLeft" activeCell="F117" sqref="F117"/>
      <selection pane="bottomRight" activeCell="BD56" sqref="BD56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Equity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155</v>
      </c>
    </row>
    <row r="9" spans="1:192" x14ac:dyDescent="0.25">
      <c r="E9" s="203" t="str">
        <f t="shared" ref="E9:AJ9" si="0" xml:space="preserve"> E$14</f>
        <v>Share capital balance BEG</v>
      </c>
      <c r="F9" s="203">
        <f t="shared" si="0"/>
        <v>0</v>
      </c>
      <c r="G9" s="203" t="str">
        <f t="shared" si="0"/>
        <v>$ 000s</v>
      </c>
      <c r="H9" s="203">
        <f t="shared" si="0"/>
        <v>0</v>
      </c>
      <c r="I9" s="203">
        <f t="shared" si="0"/>
        <v>0</v>
      </c>
      <c r="J9" s="203">
        <f t="shared" si="0"/>
        <v>0</v>
      </c>
      <c r="K9" s="203">
        <f t="shared" si="0"/>
        <v>0</v>
      </c>
      <c r="L9" s="203">
        <f t="shared" si="0"/>
        <v>0</v>
      </c>
      <c r="M9" s="203">
        <f t="shared" si="0"/>
        <v>100</v>
      </c>
      <c r="N9" s="203">
        <f t="shared" si="0"/>
        <v>100</v>
      </c>
      <c r="O9" s="203">
        <f t="shared" si="0"/>
        <v>100</v>
      </c>
      <c r="P9" s="203">
        <f t="shared" si="0"/>
        <v>100</v>
      </c>
      <c r="Q9" s="203">
        <f t="shared" si="0"/>
        <v>100</v>
      </c>
      <c r="R9" s="203">
        <f t="shared" si="0"/>
        <v>100</v>
      </c>
      <c r="S9" s="203">
        <f t="shared" si="0"/>
        <v>100</v>
      </c>
      <c r="T9" s="203">
        <f t="shared" si="0"/>
        <v>100</v>
      </c>
      <c r="U9" s="203">
        <f t="shared" si="0"/>
        <v>100</v>
      </c>
      <c r="V9" s="203">
        <f t="shared" si="0"/>
        <v>100</v>
      </c>
      <c r="W9" s="203">
        <f t="shared" si="0"/>
        <v>100</v>
      </c>
      <c r="X9" s="203">
        <f t="shared" si="0"/>
        <v>100</v>
      </c>
      <c r="Y9" s="203">
        <f t="shared" si="0"/>
        <v>100</v>
      </c>
      <c r="Z9" s="203">
        <f t="shared" si="0"/>
        <v>100</v>
      </c>
      <c r="AA9" s="203">
        <f t="shared" si="0"/>
        <v>100</v>
      </c>
      <c r="AB9" s="203">
        <f t="shared" si="0"/>
        <v>100</v>
      </c>
      <c r="AC9" s="203">
        <f t="shared" si="0"/>
        <v>100</v>
      </c>
      <c r="AD9" s="203">
        <f t="shared" si="0"/>
        <v>100</v>
      </c>
      <c r="AE9" s="203">
        <f t="shared" si="0"/>
        <v>100</v>
      </c>
      <c r="AF9" s="203">
        <f t="shared" si="0"/>
        <v>100</v>
      </c>
      <c r="AG9" s="203">
        <f t="shared" si="0"/>
        <v>100</v>
      </c>
      <c r="AH9" s="203">
        <f t="shared" si="0"/>
        <v>100</v>
      </c>
      <c r="AI9" s="203">
        <f t="shared" si="0"/>
        <v>100</v>
      </c>
      <c r="AJ9" s="203">
        <f t="shared" si="0"/>
        <v>100</v>
      </c>
      <c r="AK9" s="203">
        <f t="shared" ref="AK9:CV9" si="1" xml:space="preserve"> AK$14</f>
        <v>100</v>
      </c>
      <c r="AL9" s="203">
        <f t="shared" si="1"/>
        <v>100</v>
      </c>
      <c r="AM9" s="203">
        <f t="shared" si="1"/>
        <v>100</v>
      </c>
      <c r="AN9" s="203">
        <f t="shared" si="1"/>
        <v>100</v>
      </c>
      <c r="AO9" s="203">
        <f t="shared" si="1"/>
        <v>100</v>
      </c>
      <c r="AP9" s="203">
        <f t="shared" si="1"/>
        <v>100</v>
      </c>
      <c r="AQ9" s="203">
        <f t="shared" si="1"/>
        <v>100</v>
      </c>
      <c r="AR9" s="203">
        <f t="shared" si="1"/>
        <v>100</v>
      </c>
      <c r="AS9" s="203">
        <f t="shared" si="1"/>
        <v>100</v>
      </c>
      <c r="AT9" s="203">
        <f t="shared" si="1"/>
        <v>100</v>
      </c>
      <c r="AU9" s="203">
        <f t="shared" si="1"/>
        <v>100</v>
      </c>
      <c r="AV9" s="203">
        <f t="shared" si="1"/>
        <v>100</v>
      </c>
      <c r="AW9" s="203">
        <f t="shared" si="1"/>
        <v>100</v>
      </c>
      <c r="AX9" s="203">
        <f t="shared" si="1"/>
        <v>100</v>
      </c>
      <c r="AY9" s="203">
        <f t="shared" si="1"/>
        <v>100</v>
      </c>
      <c r="AZ9" s="203">
        <f t="shared" si="1"/>
        <v>100</v>
      </c>
      <c r="BA9" s="203">
        <f t="shared" si="1"/>
        <v>100</v>
      </c>
      <c r="BB9" s="203">
        <f t="shared" si="1"/>
        <v>100</v>
      </c>
      <c r="BC9" s="203">
        <f t="shared" si="1"/>
        <v>100</v>
      </c>
      <c r="BD9" s="203">
        <f t="shared" si="1"/>
        <v>100</v>
      </c>
      <c r="BE9" s="203">
        <f t="shared" si="1"/>
        <v>0</v>
      </c>
      <c r="BF9" s="203">
        <f t="shared" si="1"/>
        <v>0</v>
      </c>
      <c r="BG9" s="203">
        <f t="shared" si="1"/>
        <v>0</v>
      </c>
      <c r="BH9" s="203">
        <f t="shared" si="1"/>
        <v>0</v>
      </c>
      <c r="BI9" s="203">
        <f t="shared" si="1"/>
        <v>0</v>
      </c>
      <c r="BJ9" s="203">
        <f t="shared" si="1"/>
        <v>0</v>
      </c>
      <c r="BK9" s="203">
        <f t="shared" si="1"/>
        <v>0</v>
      </c>
      <c r="BL9" s="203">
        <f t="shared" si="1"/>
        <v>0</v>
      </c>
      <c r="BM9" s="203">
        <f t="shared" si="1"/>
        <v>0</v>
      </c>
      <c r="BN9" s="203">
        <f t="shared" si="1"/>
        <v>0</v>
      </c>
      <c r="BO9" s="203">
        <f t="shared" si="1"/>
        <v>0</v>
      </c>
      <c r="BP9" s="203">
        <f t="shared" si="1"/>
        <v>0</v>
      </c>
      <c r="BQ9" s="203">
        <f t="shared" si="1"/>
        <v>0</v>
      </c>
      <c r="BR9" s="203">
        <f t="shared" si="1"/>
        <v>0</v>
      </c>
      <c r="BS9" s="203">
        <f t="shared" si="1"/>
        <v>0</v>
      </c>
      <c r="BT9" s="203">
        <f t="shared" si="1"/>
        <v>0</v>
      </c>
      <c r="BU9" s="203">
        <f t="shared" si="1"/>
        <v>0</v>
      </c>
      <c r="BV9" s="203">
        <f t="shared" si="1"/>
        <v>0</v>
      </c>
      <c r="BW9" s="203">
        <f t="shared" si="1"/>
        <v>0</v>
      </c>
      <c r="BX9" s="203">
        <f t="shared" si="1"/>
        <v>0</v>
      </c>
      <c r="BY9" s="203">
        <f t="shared" si="1"/>
        <v>0</v>
      </c>
      <c r="BZ9" s="203">
        <f t="shared" si="1"/>
        <v>0</v>
      </c>
      <c r="CA9" s="203">
        <f t="shared" si="1"/>
        <v>0</v>
      </c>
      <c r="CB9" s="203">
        <f t="shared" si="1"/>
        <v>0</v>
      </c>
      <c r="CC9" s="203">
        <f t="shared" si="1"/>
        <v>0</v>
      </c>
      <c r="CD9" s="203">
        <f t="shared" si="1"/>
        <v>0</v>
      </c>
      <c r="CE9" s="203">
        <f t="shared" si="1"/>
        <v>0</v>
      </c>
      <c r="CF9" s="203">
        <f t="shared" si="1"/>
        <v>0</v>
      </c>
      <c r="CG9" s="203">
        <f t="shared" si="1"/>
        <v>0</v>
      </c>
      <c r="CH9" s="203">
        <f t="shared" si="1"/>
        <v>0</v>
      </c>
      <c r="CI9" s="203">
        <f t="shared" si="1"/>
        <v>0</v>
      </c>
      <c r="CJ9" s="203">
        <f t="shared" si="1"/>
        <v>0</v>
      </c>
      <c r="CK9" s="203">
        <f t="shared" si="1"/>
        <v>0</v>
      </c>
      <c r="CL9" s="203">
        <f t="shared" si="1"/>
        <v>0</v>
      </c>
      <c r="CM9" s="203">
        <f t="shared" si="1"/>
        <v>0</v>
      </c>
      <c r="CN9" s="203">
        <f t="shared" si="1"/>
        <v>0</v>
      </c>
      <c r="CO9" s="203">
        <f t="shared" si="1"/>
        <v>0</v>
      </c>
      <c r="CP9" s="203">
        <f t="shared" si="1"/>
        <v>0</v>
      </c>
      <c r="CQ9" s="203">
        <f t="shared" si="1"/>
        <v>0</v>
      </c>
      <c r="CR9" s="203">
        <f t="shared" si="1"/>
        <v>0</v>
      </c>
      <c r="CS9" s="203">
        <f t="shared" si="1"/>
        <v>0</v>
      </c>
      <c r="CT9" s="203">
        <f t="shared" si="1"/>
        <v>0</v>
      </c>
      <c r="CU9" s="203">
        <f t="shared" si="1"/>
        <v>0</v>
      </c>
      <c r="CV9" s="203">
        <f t="shared" si="1"/>
        <v>0</v>
      </c>
      <c r="CW9" s="203">
        <f t="shared" ref="CW9:FH9" si="2" xml:space="preserve"> CW$14</f>
        <v>0</v>
      </c>
      <c r="CX9" s="203">
        <f t="shared" si="2"/>
        <v>0</v>
      </c>
      <c r="CY9" s="203">
        <f t="shared" si="2"/>
        <v>0</v>
      </c>
      <c r="CZ9" s="203">
        <f t="shared" si="2"/>
        <v>0</v>
      </c>
      <c r="DA9" s="203">
        <f t="shared" si="2"/>
        <v>0</v>
      </c>
      <c r="DB9" s="203">
        <f t="shared" si="2"/>
        <v>0</v>
      </c>
      <c r="DC9" s="203">
        <f t="shared" si="2"/>
        <v>0</v>
      </c>
      <c r="DD9" s="203">
        <f t="shared" si="2"/>
        <v>0</v>
      </c>
      <c r="DE9" s="203">
        <f t="shared" si="2"/>
        <v>0</v>
      </c>
      <c r="DF9" s="203">
        <f t="shared" si="2"/>
        <v>0</v>
      </c>
      <c r="DG9" s="203">
        <f t="shared" si="2"/>
        <v>0</v>
      </c>
      <c r="DH9" s="203">
        <f t="shared" si="2"/>
        <v>0</v>
      </c>
      <c r="DI9" s="203">
        <f t="shared" si="2"/>
        <v>0</v>
      </c>
      <c r="DJ9" s="203">
        <f t="shared" si="2"/>
        <v>0</v>
      </c>
      <c r="DK9" s="203">
        <f t="shared" si="2"/>
        <v>0</v>
      </c>
      <c r="DL9" s="203">
        <f t="shared" si="2"/>
        <v>0</v>
      </c>
      <c r="DM9" s="203">
        <f t="shared" si="2"/>
        <v>0</v>
      </c>
      <c r="DN9" s="203">
        <f t="shared" si="2"/>
        <v>0</v>
      </c>
      <c r="DO9" s="203">
        <f t="shared" si="2"/>
        <v>0</v>
      </c>
      <c r="DP9" s="203">
        <f t="shared" si="2"/>
        <v>0</v>
      </c>
      <c r="DQ9" s="203">
        <f t="shared" si="2"/>
        <v>0</v>
      </c>
      <c r="DR9" s="203">
        <f t="shared" si="2"/>
        <v>0</v>
      </c>
      <c r="DS9" s="203">
        <f t="shared" si="2"/>
        <v>0</v>
      </c>
      <c r="DT9" s="203">
        <f t="shared" si="2"/>
        <v>0</v>
      </c>
      <c r="DU9" s="203">
        <f t="shared" si="2"/>
        <v>0</v>
      </c>
      <c r="DV9" s="203">
        <f t="shared" si="2"/>
        <v>0</v>
      </c>
      <c r="DW9" s="203">
        <f t="shared" si="2"/>
        <v>0</v>
      </c>
      <c r="DX9" s="203">
        <f t="shared" si="2"/>
        <v>0</v>
      </c>
      <c r="DY9" s="203">
        <f t="shared" si="2"/>
        <v>0</v>
      </c>
      <c r="DZ9" s="203">
        <f t="shared" si="2"/>
        <v>0</v>
      </c>
      <c r="EA9" s="203">
        <f t="shared" si="2"/>
        <v>0</v>
      </c>
      <c r="EB9" s="203">
        <f t="shared" si="2"/>
        <v>0</v>
      </c>
      <c r="EC9" s="203">
        <f t="shared" si="2"/>
        <v>0</v>
      </c>
      <c r="ED9" s="203">
        <f t="shared" si="2"/>
        <v>0</v>
      </c>
      <c r="EE9" s="203">
        <f t="shared" si="2"/>
        <v>0</v>
      </c>
      <c r="EF9" s="203">
        <f t="shared" si="2"/>
        <v>0</v>
      </c>
      <c r="EG9" s="203">
        <f t="shared" si="2"/>
        <v>0</v>
      </c>
      <c r="EH9" s="203">
        <f t="shared" si="2"/>
        <v>0</v>
      </c>
      <c r="EI9" s="203">
        <f t="shared" si="2"/>
        <v>0</v>
      </c>
      <c r="EJ9" s="203">
        <f t="shared" si="2"/>
        <v>0</v>
      </c>
      <c r="EK9" s="203">
        <f t="shared" si="2"/>
        <v>0</v>
      </c>
      <c r="EL9" s="203">
        <f t="shared" si="2"/>
        <v>0</v>
      </c>
      <c r="EM9" s="203">
        <f t="shared" si="2"/>
        <v>0</v>
      </c>
      <c r="EN9" s="203">
        <f t="shared" si="2"/>
        <v>0</v>
      </c>
      <c r="EO9" s="203">
        <f t="shared" si="2"/>
        <v>0</v>
      </c>
      <c r="EP9" s="203">
        <f t="shared" si="2"/>
        <v>0</v>
      </c>
      <c r="EQ9" s="203">
        <f t="shared" si="2"/>
        <v>0</v>
      </c>
      <c r="ER9" s="203">
        <f t="shared" si="2"/>
        <v>0</v>
      </c>
      <c r="ES9" s="203">
        <f t="shared" si="2"/>
        <v>0</v>
      </c>
      <c r="ET9" s="203">
        <f t="shared" si="2"/>
        <v>0</v>
      </c>
      <c r="EU9" s="203">
        <f t="shared" si="2"/>
        <v>0</v>
      </c>
      <c r="EV9" s="203">
        <f t="shared" si="2"/>
        <v>0</v>
      </c>
      <c r="EW9" s="203">
        <f t="shared" si="2"/>
        <v>0</v>
      </c>
      <c r="EX9" s="203">
        <f t="shared" si="2"/>
        <v>0</v>
      </c>
      <c r="EY9" s="203">
        <f t="shared" si="2"/>
        <v>0</v>
      </c>
      <c r="EZ9" s="203">
        <f t="shared" si="2"/>
        <v>0</v>
      </c>
      <c r="FA9" s="203">
        <f t="shared" si="2"/>
        <v>0</v>
      </c>
      <c r="FB9" s="203">
        <f t="shared" si="2"/>
        <v>0</v>
      </c>
      <c r="FC9" s="203">
        <f t="shared" si="2"/>
        <v>0</v>
      </c>
      <c r="FD9" s="203">
        <f t="shared" si="2"/>
        <v>0</v>
      </c>
      <c r="FE9" s="203">
        <f t="shared" si="2"/>
        <v>0</v>
      </c>
      <c r="FF9" s="203">
        <f t="shared" si="2"/>
        <v>0</v>
      </c>
      <c r="FG9" s="203">
        <f t="shared" si="2"/>
        <v>0</v>
      </c>
      <c r="FH9" s="203">
        <f t="shared" si="2"/>
        <v>0</v>
      </c>
      <c r="FI9" s="203">
        <f t="shared" ref="FI9:GJ9" si="3" xml:space="preserve"> FI$14</f>
        <v>0</v>
      </c>
      <c r="FJ9" s="203">
        <f t="shared" si="3"/>
        <v>0</v>
      </c>
      <c r="FK9" s="203">
        <f t="shared" si="3"/>
        <v>0</v>
      </c>
      <c r="FL9" s="203">
        <f t="shared" si="3"/>
        <v>0</v>
      </c>
      <c r="FM9" s="203">
        <f t="shared" si="3"/>
        <v>0</v>
      </c>
      <c r="FN9" s="203">
        <f t="shared" si="3"/>
        <v>0</v>
      </c>
      <c r="FO9" s="203">
        <f t="shared" si="3"/>
        <v>0</v>
      </c>
      <c r="FP9" s="203">
        <f t="shared" si="3"/>
        <v>0</v>
      </c>
      <c r="FQ9" s="203">
        <f t="shared" si="3"/>
        <v>0</v>
      </c>
      <c r="FR9" s="203">
        <f t="shared" si="3"/>
        <v>0</v>
      </c>
      <c r="FS9" s="203">
        <f t="shared" si="3"/>
        <v>0</v>
      </c>
      <c r="FT9" s="203">
        <f t="shared" si="3"/>
        <v>0</v>
      </c>
      <c r="FU9" s="203">
        <f t="shared" si="3"/>
        <v>0</v>
      </c>
      <c r="FV9" s="203">
        <f t="shared" si="3"/>
        <v>0</v>
      </c>
      <c r="FW9" s="203">
        <f t="shared" si="3"/>
        <v>0</v>
      </c>
      <c r="FX9" s="203">
        <f t="shared" si="3"/>
        <v>0</v>
      </c>
      <c r="FY9" s="203">
        <f t="shared" si="3"/>
        <v>0</v>
      </c>
      <c r="FZ9" s="203">
        <f t="shared" si="3"/>
        <v>0</v>
      </c>
      <c r="GA9" s="203">
        <f t="shared" si="3"/>
        <v>0</v>
      </c>
      <c r="GB9" s="203">
        <f t="shared" si="3"/>
        <v>0</v>
      </c>
      <c r="GC9" s="203">
        <f t="shared" si="3"/>
        <v>0</v>
      </c>
      <c r="GD9" s="203">
        <f t="shared" si="3"/>
        <v>0</v>
      </c>
      <c r="GE9" s="203">
        <f t="shared" si="3"/>
        <v>0</v>
      </c>
      <c r="GF9" s="203">
        <f t="shared" si="3"/>
        <v>0</v>
      </c>
      <c r="GG9" s="203">
        <f t="shared" si="3"/>
        <v>0</v>
      </c>
      <c r="GH9" s="203">
        <f t="shared" si="3"/>
        <v>0</v>
      </c>
      <c r="GI9" s="203">
        <f t="shared" si="3"/>
        <v>0</v>
      </c>
      <c r="GJ9" s="203">
        <f t="shared" si="3"/>
        <v>0</v>
      </c>
    </row>
    <row r="10" spans="1:192" x14ac:dyDescent="0.25">
      <c r="E10" s="232" t="str">
        <f xml:space="preserve"> Time!E$103</f>
        <v xml:space="preserve">Last operating period flag </v>
      </c>
      <c r="F10" s="232">
        <f xml:space="preserve"> Time!F$103</f>
        <v>0</v>
      </c>
      <c r="G10" s="232" t="str">
        <f xml:space="preserve"> Time!G$103</f>
        <v>flag</v>
      </c>
      <c r="H10" s="232">
        <f xml:space="preserve"> Time!H$103</f>
        <v>1</v>
      </c>
      <c r="I10" s="232">
        <f xml:space="preserve"> Time!I$103</f>
        <v>0</v>
      </c>
      <c r="J10" s="232">
        <f xml:space="preserve"> Time!J$103</f>
        <v>0</v>
      </c>
      <c r="K10" s="232">
        <f xml:space="preserve"> Time!K$103</f>
        <v>0</v>
      </c>
      <c r="L10" s="232">
        <f xml:space="preserve"> Time!L$103</f>
        <v>0</v>
      </c>
      <c r="M10" s="232">
        <f xml:space="preserve"> Time!M$103</f>
        <v>0</v>
      </c>
      <c r="N10" s="232">
        <f xml:space="preserve"> Time!N$103</f>
        <v>0</v>
      </c>
      <c r="O10" s="232">
        <f xml:space="preserve"> Time!O$103</f>
        <v>0</v>
      </c>
      <c r="P10" s="232">
        <f xml:space="preserve"> Time!P$103</f>
        <v>0</v>
      </c>
      <c r="Q10" s="232">
        <f xml:space="preserve"> Time!Q$103</f>
        <v>0</v>
      </c>
      <c r="R10" s="232">
        <f xml:space="preserve"> Time!R$103</f>
        <v>0</v>
      </c>
      <c r="S10" s="232">
        <f xml:space="preserve"> Time!S$103</f>
        <v>0</v>
      </c>
      <c r="T10" s="232">
        <f xml:space="preserve"> Time!T$103</f>
        <v>0</v>
      </c>
      <c r="U10" s="232">
        <f xml:space="preserve"> Time!U$103</f>
        <v>0</v>
      </c>
      <c r="V10" s="232">
        <f xml:space="preserve"> Time!V$103</f>
        <v>0</v>
      </c>
      <c r="W10" s="232">
        <f xml:space="preserve"> Time!W$103</f>
        <v>0</v>
      </c>
      <c r="X10" s="232">
        <f xml:space="preserve"> Time!X$103</f>
        <v>0</v>
      </c>
      <c r="Y10" s="232">
        <f xml:space="preserve"> Time!Y$103</f>
        <v>0</v>
      </c>
      <c r="Z10" s="232">
        <f xml:space="preserve"> Time!Z$103</f>
        <v>0</v>
      </c>
      <c r="AA10" s="232">
        <f xml:space="preserve"> Time!AA$103</f>
        <v>0</v>
      </c>
      <c r="AB10" s="232">
        <f xml:space="preserve"> Time!AB$103</f>
        <v>0</v>
      </c>
      <c r="AC10" s="232">
        <f xml:space="preserve"> Time!AC$103</f>
        <v>0</v>
      </c>
      <c r="AD10" s="232">
        <f xml:space="preserve"> Time!AD$103</f>
        <v>0</v>
      </c>
      <c r="AE10" s="232">
        <f xml:space="preserve"> Time!AE$103</f>
        <v>0</v>
      </c>
      <c r="AF10" s="232">
        <f xml:space="preserve"> Time!AF$103</f>
        <v>0</v>
      </c>
      <c r="AG10" s="232">
        <f xml:space="preserve"> Time!AG$103</f>
        <v>0</v>
      </c>
      <c r="AH10" s="232">
        <f xml:space="preserve"> Time!AH$103</f>
        <v>0</v>
      </c>
      <c r="AI10" s="232">
        <f xml:space="preserve"> Time!AI$103</f>
        <v>0</v>
      </c>
      <c r="AJ10" s="232">
        <f xml:space="preserve"> Time!AJ$103</f>
        <v>0</v>
      </c>
      <c r="AK10" s="232">
        <f xml:space="preserve"> Time!AK$103</f>
        <v>0</v>
      </c>
      <c r="AL10" s="232">
        <f xml:space="preserve"> Time!AL$103</f>
        <v>0</v>
      </c>
      <c r="AM10" s="232">
        <f xml:space="preserve"> Time!AM$103</f>
        <v>0</v>
      </c>
      <c r="AN10" s="232">
        <f xml:space="preserve"> Time!AN$103</f>
        <v>0</v>
      </c>
      <c r="AO10" s="232">
        <f xml:space="preserve"> Time!AO$103</f>
        <v>0</v>
      </c>
      <c r="AP10" s="232">
        <f xml:space="preserve"> Time!AP$103</f>
        <v>0</v>
      </c>
      <c r="AQ10" s="232">
        <f xml:space="preserve"> Time!AQ$103</f>
        <v>0</v>
      </c>
      <c r="AR10" s="232">
        <f xml:space="preserve"> Time!AR$103</f>
        <v>0</v>
      </c>
      <c r="AS10" s="232">
        <f xml:space="preserve"> Time!AS$103</f>
        <v>0</v>
      </c>
      <c r="AT10" s="232">
        <f xml:space="preserve"> Time!AT$103</f>
        <v>0</v>
      </c>
      <c r="AU10" s="232">
        <f xml:space="preserve"> Time!AU$103</f>
        <v>0</v>
      </c>
      <c r="AV10" s="232">
        <f xml:space="preserve"> Time!AV$103</f>
        <v>0</v>
      </c>
      <c r="AW10" s="232">
        <f xml:space="preserve"> Time!AW$103</f>
        <v>0</v>
      </c>
      <c r="AX10" s="232">
        <f xml:space="preserve"> Time!AX$103</f>
        <v>0</v>
      </c>
      <c r="AY10" s="232">
        <f xml:space="preserve"> Time!AY$103</f>
        <v>0</v>
      </c>
      <c r="AZ10" s="232">
        <f xml:space="preserve"> Time!AZ$103</f>
        <v>0</v>
      </c>
      <c r="BA10" s="232">
        <f xml:space="preserve"> Time!BA$103</f>
        <v>0</v>
      </c>
      <c r="BB10" s="232">
        <f xml:space="preserve"> Time!BB$103</f>
        <v>0</v>
      </c>
      <c r="BC10" s="232">
        <f xml:space="preserve"> Time!BC$103</f>
        <v>0</v>
      </c>
      <c r="BD10" s="232">
        <f xml:space="preserve"> Time!BD$103</f>
        <v>1</v>
      </c>
      <c r="BE10" s="232">
        <f xml:space="preserve"> Time!BE$103</f>
        <v>0</v>
      </c>
      <c r="BF10" s="232">
        <f xml:space="preserve"> Time!BF$103</f>
        <v>0</v>
      </c>
      <c r="BG10" s="232">
        <f xml:space="preserve"> Time!BG$103</f>
        <v>0</v>
      </c>
      <c r="BH10" s="232">
        <f xml:space="preserve"> Time!BH$103</f>
        <v>0</v>
      </c>
      <c r="BI10" s="232">
        <f xml:space="preserve"> Time!BI$103</f>
        <v>0</v>
      </c>
      <c r="BJ10" s="232">
        <f xml:space="preserve"> Time!BJ$103</f>
        <v>0</v>
      </c>
      <c r="BK10" s="232">
        <f xml:space="preserve"> Time!BK$103</f>
        <v>0</v>
      </c>
      <c r="BL10" s="232">
        <f xml:space="preserve"> Time!BL$103</f>
        <v>0</v>
      </c>
      <c r="BM10" s="232">
        <f xml:space="preserve"> Time!BM$103</f>
        <v>0</v>
      </c>
      <c r="BN10" s="232">
        <f xml:space="preserve"> Time!BN$103</f>
        <v>0</v>
      </c>
      <c r="BO10" s="232">
        <f xml:space="preserve"> Time!BO$103</f>
        <v>0</v>
      </c>
      <c r="BP10" s="232">
        <f xml:space="preserve"> Time!BP$103</f>
        <v>0</v>
      </c>
      <c r="BQ10" s="232">
        <f xml:space="preserve"> Time!BQ$103</f>
        <v>0</v>
      </c>
      <c r="BR10" s="232">
        <f xml:space="preserve"> Time!BR$103</f>
        <v>0</v>
      </c>
      <c r="BS10" s="232">
        <f xml:space="preserve"> Time!BS$103</f>
        <v>0</v>
      </c>
      <c r="BT10" s="232">
        <f xml:space="preserve"> Time!BT$103</f>
        <v>0</v>
      </c>
      <c r="BU10" s="232">
        <f xml:space="preserve"> Time!BU$103</f>
        <v>0</v>
      </c>
      <c r="BV10" s="232">
        <f xml:space="preserve"> Time!BV$103</f>
        <v>0</v>
      </c>
      <c r="BW10" s="232">
        <f xml:space="preserve"> Time!BW$103</f>
        <v>0</v>
      </c>
      <c r="BX10" s="232">
        <f xml:space="preserve"> Time!BX$103</f>
        <v>0</v>
      </c>
      <c r="BY10" s="232">
        <f xml:space="preserve"> Time!BY$103</f>
        <v>0</v>
      </c>
      <c r="BZ10" s="232">
        <f xml:space="preserve"> Time!BZ$103</f>
        <v>0</v>
      </c>
      <c r="CA10" s="232">
        <f xml:space="preserve"> Time!CA$103</f>
        <v>0</v>
      </c>
      <c r="CB10" s="232">
        <f xml:space="preserve"> Time!CB$103</f>
        <v>0</v>
      </c>
      <c r="CC10" s="232">
        <f xml:space="preserve"> Time!CC$103</f>
        <v>0</v>
      </c>
      <c r="CD10" s="232">
        <f xml:space="preserve"> Time!CD$103</f>
        <v>0</v>
      </c>
      <c r="CE10" s="232">
        <f xml:space="preserve"> Time!CE$103</f>
        <v>0</v>
      </c>
      <c r="CF10" s="232">
        <f xml:space="preserve"> Time!CF$103</f>
        <v>0</v>
      </c>
      <c r="CG10" s="232">
        <f xml:space="preserve"> Time!CG$103</f>
        <v>0</v>
      </c>
      <c r="CH10" s="232">
        <f xml:space="preserve"> Time!CH$103</f>
        <v>0</v>
      </c>
      <c r="CI10" s="232">
        <f xml:space="preserve"> Time!CI$103</f>
        <v>0</v>
      </c>
      <c r="CJ10" s="232">
        <f xml:space="preserve"> Time!CJ$103</f>
        <v>0</v>
      </c>
      <c r="CK10" s="232">
        <f xml:space="preserve"> Time!CK$103</f>
        <v>0</v>
      </c>
      <c r="CL10" s="232">
        <f xml:space="preserve"> Time!CL$103</f>
        <v>0</v>
      </c>
      <c r="CM10" s="232">
        <f xml:space="preserve"> Time!CM$103</f>
        <v>0</v>
      </c>
      <c r="CN10" s="232">
        <f xml:space="preserve"> Time!CN$103</f>
        <v>0</v>
      </c>
      <c r="CO10" s="232">
        <f xml:space="preserve"> Time!CO$103</f>
        <v>0</v>
      </c>
      <c r="CP10" s="232">
        <f xml:space="preserve"> Time!CP$103</f>
        <v>0</v>
      </c>
      <c r="CQ10" s="232">
        <f xml:space="preserve"> Time!CQ$103</f>
        <v>0</v>
      </c>
      <c r="CR10" s="232">
        <f xml:space="preserve"> Time!CR$103</f>
        <v>0</v>
      </c>
      <c r="CS10" s="232">
        <f xml:space="preserve"> Time!CS$103</f>
        <v>0</v>
      </c>
      <c r="CT10" s="232">
        <f xml:space="preserve"> Time!CT$103</f>
        <v>0</v>
      </c>
      <c r="CU10" s="232">
        <f xml:space="preserve"> Time!CU$103</f>
        <v>0</v>
      </c>
      <c r="CV10" s="232">
        <f xml:space="preserve"> Time!CV$103</f>
        <v>0</v>
      </c>
      <c r="CW10" s="232">
        <f xml:space="preserve"> Time!CW$103</f>
        <v>0</v>
      </c>
      <c r="CX10" s="232">
        <f xml:space="preserve"> Time!CX$103</f>
        <v>0</v>
      </c>
      <c r="CY10" s="232">
        <f xml:space="preserve"> Time!CY$103</f>
        <v>0</v>
      </c>
      <c r="CZ10" s="232">
        <f xml:space="preserve"> Time!CZ$103</f>
        <v>0</v>
      </c>
      <c r="DA10" s="232">
        <f xml:space="preserve"> Time!DA$103</f>
        <v>0</v>
      </c>
      <c r="DB10" s="232">
        <f xml:space="preserve"> Time!DB$103</f>
        <v>0</v>
      </c>
      <c r="DC10" s="232">
        <f xml:space="preserve"> Time!DC$103</f>
        <v>0</v>
      </c>
      <c r="DD10" s="232">
        <f xml:space="preserve"> Time!DD$103</f>
        <v>0</v>
      </c>
      <c r="DE10" s="232">
        <f xml:space="preserve"> Time!DE$103</f>
        <v>0</v>
      </c>
      <c r="DF10" s="232">
        <f xml:space="preserve"> Time!DF$103</f>
        <v>0</v>
      </c>
      <c r="DG10" s="232">
        <f xml:space="preserve"> Time!DG$103</f>
        <v>0</v>
      </c>
      <c r="DH10" s="232">
        <f xml:space="preserve"> Time!DH$103</f>
        <v>0</v>
      </c>
      <c r="DI10" s="232">
        <f xml:space="preserve"> Time!DI$103</f>
        <v>0</v>
      </c>
      <c r="DJ10" s="232">
        <f xml:space="preserve"> Time!DJ$103</f>
        <v>0</v>
      </c>
      <c r="DK10" s="232">
        <f xml:space="preserve"> Time!DK$103</f>
        <v>0</v>
      </c>
      <c r="DL10" s="232">
        <f xml:space="preserve"> Time!DL$103</f>
        <v>0</v>
      </c>
      <c r="DM10" s="232">
        <f xml:space="preserve"> Time!DM$103</f>
        <v>0</v>
      </c>
      <c r="DN10" s="232">
        <f xml:space="preserve"> Time!DN$103</f>
        <v>0</v>
      </c>
      <c r="DO10" s="232">
        <f xml:space="preserve"> Time!DO$103</f>
        <v>0</v>
      </c>
      <c r="DP10" s="232">
        <f xml:space="preserve"> Time!DP$103</f>
        <v>0</v>
      </c>
      <c r="DQ10" s="232">
        <f xml:space="preserve"> Time!DQ$103</f>
        <v>0</v>
      </c>
      <c r="DR10" s="232">
        <f xml:space="preserve"> Time!DR$103</f>
        <v>0</v>
      </c>
      <c r="DS10" s="232">
        <f xml:space="preserve"> Time!DS$103</f>
        <v>0</v>
      </c>
      <c r="DT10" s="232">
        <f xml:space="preserve"> Time!DT$103</f>
        <v>0</v>
      </c>
      <c r="DU10" s="232">
        <f xml:space="preserve"> Time!DU$103</f>
        <v>0</v>
      </c>
      <c r="DV10" s="232">
        <f xml:space="preserve"> Time!DV$103</f>
        <v>0</v>
      </c>
      <c r="DW10" s="232">
        <f xml:space="preserve"> Time!DW$103</f>
        <v>0</v>
      </c>
      <c r="DX10" s="232">
        <f xml:space="preserve"> Time!DX$103</f>
        <v>0</v>
      </c>
      <c r="DY10" s="232">
        <f xml:space="preserve"> Time!DY$103</f>
        <v>0</v>
      </c>
      <c r="DZ10" s="232">
        <f xml:space="preserve"> Time!DZ$103</f>
        <v>0</v>
      </c>
      <c r="EA10" s="232">
        <f xml:space="preserve"> Time!EA$103</f>
        <v>0</v>
      </c>
      <c r="EB10" s="232">
        <f xml:space="preserve"> Time!EB$103</f>
        <v>0</v>
      </c>
      <c r="EC10" s="232">
        <f xml:space="preserve"> Time!EC$103</f>
        <v>0</v>
      </c>
      <c r="ED10" s="232">
        <f xml:space="preserve"> Time!ED$103</f>
        <v>0</v>
      </c>
      <c r="EE10" s="232">
        <f xml:space="preserve"> Time!EE$103</f>
        <v>0</v>
      </c>
      <c r="EF10" s="232">
        <f xml:space="preserve"> Time!EF$103</f>
        <v>0</v>
      </c>
      <c r="EG10" s="232">
        <f xml:space="preserve"> Time!EG$103</f>
        <v>0</v>
      </c>
      <c r="EH10" s="232">
        <f xml:space="preserve"> Time!EH$103</f>
        <v>0</v>
      </c>
      <c r="EI10" s="232">
        <f xml:space="preserve"> Time!EI$103</f>
        <v>0</v>
      </c>
      <c r="EJ10" s="232">
        <f xml:space="preserve"> Time!EJ$103</f>
        <v>0</v>
      </c>
      <c r="EK10" s="232">
        <f xml:space="preserve"> Time!EK$103</f>
        <v>0</v>
      </c>
      <c r="EL10" s="232">
        <f xml:space="preserve"> Time!EL$103</f>
        <v>0</v>
      </c>
      <c r="EM10" s="232">
        <f xml:space="preserve"> Time!EM$103</f>
        <v>0</v>
      </c>
      <c r="EN10" s="232">
        <f xml:space="preserve"> Time!EN$103</f>
        <v>0</v>
      </c>
      <c r="EO10" s="232">
        <f xml:space="preserve"> Time!EO$103</f>
        <v>0</v>
      </c>
      <c r="EP10" s="232">
        <f xml:space="preserve"> Time!EP$103</f>
        <v>0</v>
      </c>
      <c r="EQ10" s="232">
        <f xml:space="preserve"> Time!EQ$103</f>
        <v>0</v>
      </c>
      <c r="ER10" s="232">
        <f xml:space="preserve"> Time!ER$103</f>
        <v>0</v>
      </c>
      <c r="ES10" s="232">
        <f xml:space="preserve"> Time!ES$103</f>
        <v>0</v>
      </c>
      <c r="ET10" s="232">
        <f xml:space="preserve"> Time!ET$103</f>
        <v>0</v>
      </c>
      <c r="EU10" s="232">
        <f xml:space="preserve"> Time!EU$103</f>
        <v>0</v>
      </c>
      <c r="EV10" s="232">
        <f xml:space="preserve"> Time!EV$103</f>
        <v>0</v>
      </c>
      <c r="EW10" s="232">
        <f xml:space="preserve"> Time!EW$103</f>
        <v>0</v>
      </c>
      <c r="EX10" s="232">
        <f xml:space="preserve"> Time!EX$103</f>
        <v>0</v>
      </c>
      <c r="EY10" s="232">
        <f xml:space="preserve"> Time!EY$103</f>
        <v>0</v>
      </c>
      <c r="EZ10" s="232">
        <f xml:space="preserve"> Time!EZ$103</f>
        <v>0</v>
      </c>
      <c r="FA10" s="232">
        <f xml:space="preserve"> Time!FA$103</f>
        <v>0</v>
      </c>
      <c r="FB10" s="232">
        <f xml:space="preserve"> Time!FB$103</f>
        <v>0</v>
      </c>
      <c r="FC10" s="232">
        <f xml:space="preserve"> Time!FC$103</f>
        <v>0</v>
      </c>
      <c r="FD10" s="232">
        <f xml:space="preserve"> Time!FD$103</f>
        <v>0</v>
      </c>
      <c r="FE10" s="232">
        <f xml:space="preserve"> Time!FE$103</f>
        <v>0</v>
      </c>
      <c r="FF10" s="232">
        <f xml:space="preserve"> Time!FF$103</f>
        <v>0</v>
      </c>
      <c r="FG10" s="232">
        <f xml:space="preserve"> Time!FG$103</f>
        <v>0</v>
      </c>
      <c r="FH10" s="232">
        <f xml:space="preserve"> Time!FH$103</f>
        <v>0</v>
      </c>
      <c r="FI10" s="232">
        <f xml:space="preserve"> Time!FI$103</f>
        <v>0</v>
      </c>
      <c r="FJ10" s="232">
        <f xml:space="preserve"> Time!FJ$103</f>
        <v>0</v>
      </c>
      <c r="FK10" s="232">
        <f xml:space="preserve"> Time!FK$103</f>
        <v>0</v>
      </c>
      <c r="FL10" s="232">
        <f xml:space="preserve"> Time!FL$103</f>
        <v>0</v>
      </c>
      <c r="FM10" s="232">
        <f xml:space="preserve"> Time!FM$103</f>
        <v>0</v>
      </c>
      <c r="FN10" s="232">
        <f xml:space="preserve"> Time!FN$103</f>
        <v>0</v>
      </c>
      <c r="FO10" s="232">
        <f xml:space="preserve"> Time!FO$103</f>
        <v>0</v>
      </c>
      <c r="FP10" s="232">
        <f xml:space="preserve"> Time!FP$103</f>
        <v>0</v>
      </c>
      <c r="FQ10" s="232">
        <f xml:space="preserve"> Time!FQ$103</f>
        <v>0</v>
      </c>
      <c r="FR10" s="232">
        <f xml:space="preserve"> Time!FR$103</f>
        <v>0</v>
      </c>
      <c r="FS10" s="232">
        <f xml:space="preserve"> Time!FS$103</f>
        <v>0</v>
      </c>
      <c r="FT10" s="232">
        <f xml:space="preserve"> Time!FT$103</f>
        <v>0</v>
      </c>
      <c r="FU10" s="232">
        <f xml:space="preserve"> Time!FU$103</f>
        <v>0</v>
      </c>
      <c r="FV10" s="232">
        <f xml:space="preserve"> Time!FV$103</f>
        <v>0</v>
      </c>
      <c r="FW10" s="232">
        <f xml:space="preserve"> Time!FW$103</f>
        <v>0</v>
      </c>
      <c r="FX10" s="232">
        <f xml:space="preserve"> Time!FX$103</f>
        <v>0</v>
      </c>
      <c r="FY10" s="232">
        <f xml:space="preserve"> Time!FY$103</f>
        <v>0</v>
      </c>
      <c r="FZ10" s="232">
        <f xml:space="preserve"> Time!FZ$103</f>
        <v>0</v>
      </c>
      <c r="GA10" s="232">
        <f xml:space="preserve"> Time!GA$103</f>
        <v>0</v>
      </c>
      <c r="GB10" s="232">
        <f xml:space="preserve"> Time!GB$103</f>
        <v>0</v>
      </c>
      <c r="GC10" s="232">
        <f xml:space="preserve"> Time!GC$103</f>
        <v>0</v>
      </c>
      <c r="GD10" s="232">
        <f xml:space="preserve"> Time!GD$103</f>
        <v>0</v>
      </c>
      <c r="GE10" s="232">
        <f xml:space="preserve"> Time!GE$103</f>
        <v>0</v>
      </c>
      <c r="GF10" s="232">
        <f xml:space="preserve"> Time!GF$103</f>
        <v>0</v>
      </c>
      <c r="GG10" s="232">
        <f xml:space="preserve"> Time!GG$103</f>
        <v>0</v>
      </c>
      <c r="GH10" s="232">
        <f xml:space="preserve"> Time!GH$103</f>
        <v>0</v>
      </c>
      <c r="GI10" s="232">
        <f xml:space="preserve"> Time!GI$103</f>
        <v>0</v>
      </c>
      <c r="GJ10" s="232">
        <f xml:space="preserve"> Time!GJ$103</f>
        <v>0</v>
      </c>
    </row>
    <row r="11" spans="1:192" x14ac:dyDescent="0.25">
      <c r="A11" s="142"/>
      <c r="B11" s="142"/>
      <c r="C11" s="143"/>
      <c r="D11" s="144"/>
      <c r="E11" s="412" t="s">
        <v>159</v>
      </c>
      <c r="F11" s="412"/>
      <c r="G11" s="412" t="str">
        <f xml:space="preserve"> SMU</f>
        <v>$ 000s</v>
      </c>
      <c r="H11" s="412">
        <f xml:space="preserve"> SUM(J11:GJ11)</f>
        <v>100</v>
      </c>
      <c r="I11" s="412"/>
      <c r="J11" s="412">
        <f t="shared" ref="J11:AO11" si="4" xml:space="preserve"> J9 * J10</f>
        <v>0</v>
      </c>
      <c r="K11" s="412">
        <f t="shared" si="4"/>
        <v>0</v>
      </c>
      <c r="L11" s="412">
        <f t="shared" si="4"/>
        <v>0</v>
      </c>
      <c r="M11" s="412">
        <f t="shared" si="4"/>
        <v>0</v>
      </c>
      <c r="N11" s="412">
        <f t="shared" si="4"/>
        <v>0</v>
      </c>
      <c r="O11" s="412">
        <f t="shared" si="4"/>
        <v>0</v>
      </c>
      <c r="P11" s="412">
        <f t="shared" si="4"/>
        <v>0</v>
      </c>
      <c r="Q11" s="412">
        <f t="shared" si="4"/>
        <v>0</v>
      </c>
      <c r="R11" s="412">
        <f t="shared" si="4"/>
        <v>0</v>
      </c>
      <c r="S11" s="412">
        <f t="shared" si="4"/>
        <v>0</v>
      </c>
      <c r="T11" s="412">
        <f t="shared" si="4"/>
        <v>0</v>
      </c>
      <c r="U11" s="412">
        <f t="shared" si="4"/>
        <v>0</v>
      </c>
      <c r="V11" s="412">
        <f t="shared" si="4"/>
        <v>0</v>
      </c>
      <c r="W11" s="412">
        <f t="shared" si="4"/>
        <v>0</v>
      </c>
      <c r="X11" s="412">
        <f t="shared" si="4"/>
        <v>0</v>
      </c>
      <c r="Y11" s="412">
        <f t="shared" si="4"/>
        <v>0</v>
      </c>
      <c r="Z11" s="412">
        <f t="shared" si="4"/>
        <v>0</v>
      </c>
      <c r="AA11" s="412">
        <f t="shared" si="4"/>
        <v>0</v>
      </c>
      <c r="AB11" s="412">
        <f t="shared" si="4"/>
        <v>0</v>
      </c>
      <c r="AC11" s="412">
        <f t="shared" si="4"/>
        <v>0</v>
      </c>
      <c r="AD11" s="412">
        <f t="shared" si="4"/>
        <v>0</v>
      </c>
      <c r="AE11" s="412">
        <f t="shared" si="4"/>
        <v>0</v>
      </c>
      <c r="AF11" s="412">
        <f t="shared" si="4"/>
        <v>0</v>
      </c>
      <c r="AG11" s="412">
        <f t="shared" si="4"/>
        <v>0</v>
      </c>
      <c r="AH11" s="412">
        <f t="shared" si="4"/>
        <v>0</v>
      </c>
      <c r="AI11" s="412">
        <f t="shared" si="4"/>
        <v>0</v>
      </c>
      <c r="AJ11" s="412">
        <f t="shared" si="4"/>
        <v>0</v>
      </c>
      <c r="AK11" s="412">
        <f t="shared" si="4"/>
        <v>0</v>
      </c>
      <c r="AL11" s="412">
        <f t="shared" si="4"/>
        <v>0</v>
      </c>
      <c r="AM11" s="412">
        <f t="shared" si="4"/>
        <v>0</v>
      </c>
      <c r="AN11" s="412">
        <f t="shared" si="4"/>
        <v>0</v>
      </c>
      <c r="AO11" s="412">
        <f t="shared" si="4"/>
        <v>0</v>
      </c>
      <c r="AP11" s="412">
        <f t="shared" ref="AP11:BC11" si="5" xml:space="preserve"> AP9 * AP10</f>
        <v>0</v>
      </c>
      <c r="AQ11" s="412">
        <f t="shared" si="5"/>
        <v>0</v>
      </c>
      <c r="AR11" s="412">
        <f t="shared" si="5"/>
        <v>0</v>
      </c>
      <c r="AS11" s="412">
        <f t="shared" si="5"/>
        <v>0</v>
      </c>
      <c r="AT11" s="412">
        <f t="shared" si="5"/>
        <v>0</v>
      </c>
      <c r="AU11" s="412">
        <f t="shared" si="5"/>
        <v>0</v>
      </c>
      <c r="AV11" s="412">
        <f t="shared" si="5"/>
        <v>0</v>
      </c>
      <c r="AW11" s="412">
        <f t="shared" si="5"/>
        <v>0</v>
      </c>
      <c r="AX11" s="412">
        <f t="shared" si="5"/>
        <v>0</v>
      </c>
      <c r="AY11" s="412">
        <f t="shared" si="5"/>
        <v>0</v>
      </c>
      <c r="AZ11" s="412">
        <f t="shared" si="5"/>
        <v>0</v>
      </c>
      <c r="BA11" s="412">
        <f t="shared" si="5"/>
        <v>0</v>
      </c>
      <c r="BB11" s="412">
        <f t="shared" si="5"/>
        <v>0</v>
      </c>
      <c r="BC11" s="412">
        <f t="shared" si="5"/>
        <v>0</v>
      </c>
      <c r="BD11" s="412">
        <f t="shared" ref="BD11" si="6" xml:space="preserve"> BD9 * BD10</f>
        <v>100</v>
      </c>
      <c r="BE11" s="412">
        <f t="shared" ref="BE11:DP11" si="7" xml:space="preserve"> BE9 * BE10</f>
        <v>0</v>
      </c>
      <c r="BF11" s="412">
        <f t="shared" si="7"/>
        <v>0</v>
      </c>
      <c r="BG11" s="412">
        <f t="shared" si="7"/>
        <v>0</v>
      </c>
      <c r="BH11" s="412">
        <f t="shared" si="7"/>
        <v>0</v>
      </c>
      <c r="BI11" s="412">
        <f t="shared" si="7"/>
        <v>0</v>
      </c>
      <c r="BJ11" s="412">
        <f t="shared" si="7"/>
        <v>0</v>
      </c>
      <c r="BK11" s="412">
        <f t="shared" si="7"/>
        <v>0</v>
      </c>
      <c r="BL11" s="412">
        <f t="shared" si="7"/>
        <v>0</v>
      </c>
      <c r="BM11" s="412">
        <f t="shared" si="7"/>
        <v>0</v>
      </c>
      <c r="BN11" s="412">
        <f t="shared" si="7"/>
        <v>0</v>
      </c>
      <c r="BO11" s="412">
        <f t="shared" si="7"/>
        <v>0</v>
      </c>
      <c r="BP11" s="412">
        <f t="shared" si="7"/>
        <v>0</v>
      </c>
      <c r="BQ11" s="412">
        <f t="shared" si="7"/>
        <v>0</v>
      </c>
      <c r="BR11" s="412">
        <f t="shared" si="7"/>
        <v>0</v>
      </c>
      <c r="BS11" s="412">
        <f t="shared" si="7"/>
        <v>0</v>
      </c>
      <c r="BT11" s="412">
        <f t="shared" si="7"/>
        <v>0</v>
      </c>
      <c r="BU11" s="412">
        <f t="shared" si="7"/>
        <v>0</v>
      </c>
      <c r="BV11" s="412">
        <f t="shared" si="7"/>
        <v>0</v>
      </c>
      <c r="BW11" s="412">
        <f t="shared" si="7"/>
        <v>0</v>
      </c>
      <c r="BX11" s="412">
        <f t="shared" si="7"/>
        <v>0</v>
      </c>
      <c r="BY11" s="412">
        <f t="shared" si="7"/>
        <v>0</v>
      </c>
      <c r="BZ11" s="412">
        <f t="shared" si="7"/>
        <v>0</v>
      </c>
      <c r="CA11" s="412">
        <f t="shared" si="7"/>
        <v>0</v>
      </c>
      <c r="CB11" s="412">
        <f t="shared" si="7"/>
        <v>0</v>
      </c>
      <c r="CC11" s="412">
        <f t="shared" si="7"/>
        <v>0</v>
      </c>
      <c r="CD11" s="412">
        <f t="shared" si="7"/>
        <v>0</v>
      </c>
      <c r="CE11" s="412">
        <f t="shared" si="7"/>
        <v>0</v>
      </c>
      <c r="CF11" s="412">
        <f t="shared" si="7"/>
        <v>0</v>
      </c>
      <c r="CG11" s="412">
        <f t="shared" si="7"/>
        <v>0</v>
      </c>
      <c r="CH11" s="412">
        <f t="shared" si="7"/>
        <v>0</v>
      </c>
      <c r="CI11" s="412">
        <f t="shared" si="7"/>
        <v>0</v>
      </c>
      <c r="CJ11" s="412">
        <f t="shared" si="7"/>
        <v>0</v>
      </c>
      <c r="CK11" s="412">
        <f t="shared" si="7"/>
        <v>0</v>
      </c>
      <c r="CL11" s="412">
        <f t="shared" si="7"/>
        <v>0</v>
      </c>
      <c r="CM11" s="412">
        <f t="shared" si="7"/>
        <v>0</v>
      </c>
      <c r="CN11" s="412">
        <f t="shared" si="7"/>
        <v>0</v>
      </c>
      <c r="CO11" s="412">
        <f t="shared" si="7"/>
        <v>0</v>
      </c>
      <c r="CP11" s="412">
        <f t="shared" si="7"/>
        <v>0</v>
      </c>
      <c r="CQ11" s="412">
        <f t="shared" si="7"/>
        <v>0</v>
      </c>
      <c r="CR11" s="412">
        <f t="shared" si="7"/>
        <v>0</v>
      </c>
      <c r="CS11" s="412">
        <f t="shared" si="7"/>
        <v>0</v>
      </c>
      <c r="CT11" s="412">
        <f t="shared" si="7"/>
        <v>0</v>
      </c>
      <c r="CU11" s="412">
        <f t="shared" si="7"/>
        <v>0</v>
      </c>
      <c r="CV11" s="412">
        <f t="shared" si="7"/>
        <v>0</v>
      </c>
      <c r="CW11" s="412">
        <f t="shared" si="7"/>
        <v>0</v>
      </c>
      <c r="CX11" s="412">
        <f t="shared" si="7"/>
        <v>0</v>
      </c>
      <c r="CY11" s="412">
        <f t="shared" si="7"/>
        <v>0</v>
      </c>
      <c r="CZ11" s="412">
        <f t="shared" si="7"/>
        <v>0</v>
      </c>
      <c r="DA11" s="412">
        <f t="shared" si="7"/>
        <v>0</v>
      </c>
      <c r="DB11" s="412">
        <f t="shared" si="7"/>
        <v>0</v>
      </c>
      <c r="DC11" s="412">
        <f t="shared" si="7"/>
        <v>0</v>
      </c>
      <c r="DD11" s="412">
        <f t="shared" si="7"/>
        <v>0</v>
      </c>
      <c r="DE11" s="412">
        <f t="shared" si="7"/>
        <v>0</v>
      </c>
      <c r="DF11" s="412">
        <f t="shared" si="7"/>
        <v>0</v>
      </c>
      <c r="DG11" s="412">
        <f t="shared" si="7"/>
        <v>0</v>
      </c>
      <c r="DH11" s="412">
        <f t="shared" si="7"/>
        <v>0</v>
      </c>
      <c r="DI11" s="412">
        <f t="shared" si="7"/>
        <v>0</v>
      </c>
      <c r="DJ11" s="412">
        <f t="shared" si="7"/>
        <v>0</v>
      </c>
      <c r="DK11" s="412">
        <f t="shared" si="7"/>
        <v>0</v>
      </c>
      <c r="DL11" s="412">
        <f t="shared" si="7"/>
        <v>0</v>
      </c>
      <c r="DM11" s="412">
        <f t="shared" si="7"/>
        <v>0</v>
      </c>
      <c r="DN11" s="412">
        <f t="shared" si="7"/>
        <v>0</v>
      </c>
      <c r="DO11" s="412">
        <f t="shared" si="7"/>
        <v>0</v>
      </c>
      <c r="DP11" s="412">
        <f t="shared" si="7"/>
        <v>0</v>
      </c>
      <c r="DQ11" s="412">
        <f t="shared" ref="DQ11:GB11" si="8" xml:space="preserve"> DQ9 * DQ10</f>
        <v>0</v>
      </c>
      <c r="DR11" s="412">
        <f t="shared" si="8"/>
        <v>0</v>
      </c>
      <c r="DS11" s="412">
        <f t="shared" si="8"/>
        <v>0</v>
      </c>
      <c r="DT11" s="412">
        <f t="shared" si="8"/>
        <v>0</v>
      </c>
      <c r="DU11" s="412">
        <f t="shared" si="8"/>
        <v>0</v>
      </c>
      <c r="DV11" s="412">
        <f t="shared" si="8"/>
        <v>0</v>
      </c>
      <c r="DW11" s="412">
        <f t="shared" si="8"/>
        <v>0</v>
      </c>
      <c r="DX11" s="412">
        <f t="shared" si="8"/>
        <v>0</v>
      </c>
      <c r="DY11" s="412">
        <f t="shared" si="8"/>
        <v>0</v>
      </c>
      <c r="DZ11" s="412">
        <f t="shared" si="8"/>
        <v>0</v>
      </c>
      <c r="EA11" s="412">
        <f t="shared" si="8"/>
        <v>0</v>
      </c>
      <c r="EB11" s="412">
        <f t="shared" si="8"/>
        <v>0</v>
      </c>
      <c r="EC11" s="412">
        <f t="shared" si="8"/>
        <v>0</v>
      </c>
      <c r="ED11" s="412">
        <f t="shared" si="8"/>
        <v>0</v>
      </c>
      <c r="EE11" s="412">
        <f t="shared" si="8"/>
        <v>0</v>
      </c>
      <c r="EF11" s="412">
        <f t="shared" si="8"/>
        <v>0</v>
      </c>
      <c r="EG11" s="412">
        <f t="shared" si="8"/>
        <v>0</v>
      </c>
      <c r="EH11" s="412">
        <f t="shared" si="8"/>
        <v>0</v>
      </c>
      <c r="EI11" s="412">
        <f t="shared" si="8"/>
        <v>0</v>
      </c>
      <c r="EJ11" s="412">
        <f t="shared" si="8"/>
        <v>0</v>
      </c>
      <c r="EK11" s="412">
        <f t="shared" si="8"/>
        <v>0</v>
      </c>
      <c r="EL11" s="412">
        <f t="shared" si="8"/>
        <v>0</v>
      </c>
      <c r="EM11" s="412">
        <f t="shared" si="8"/>
        <v>0</v>
      </c>
      <c r="EN11" s="412">
        <f t="shared" si="8"/>
        <v>0</v>
      </c>
      <c r="EO11" s="412">
        <f t="shared" si="8"/>
        <v>0</v>
      </c>
      <c r="EP11" s="412">
        <f t="shared" si="8"/>
        <v>0</v>
      </c>
      <c r="EQ11" s="412">
        <f t="shared" si="8"/>
        <v>0</v>
      </c>
      <c r="ER11" s="412">
        <f t="shared" si="8"/>
        <v>0</v>
      </c>
      <c r="ES11" s="412">
        <f t="shared" si="8"/>
        <v>0</v>
      </c>
      <c r="ET11" s="412">
        <f t="shared" si="8"/>
        <v>0</v>
      </c>
      <c r="EU11" s="412">
        <f t="shared" si="8"/>
        <v>0</v>
      </c>
      <c r="EV11" s="412">
        <f t="shared" si="8"/>
        <v>0</v>
      </c>
      <c r="EW11" s="412">
        <f t="shared" si="8"/>
        <v>0</v>
      </c>
      <c r="EX11" s="412">
        <f t="shared" si="8"/>
        <v>0</v>
      </c>
      <c r="EY11" s="412">
        <f t="shared" si="8"/>
        <v>0</v>
      </c>
      <c r="EZ11" s="412">
        <f t="shared" si="8"/>
        <v>0</v>
      </c>
      <c r="FA11" s="412">
        <f t="shared" si="8"/>
        <v>0</v>
      </c>
      <c r="FB11" s="412">
        <f t="shared" si="8"/>
        <v>0</v>
      </c>
      <c r="FC11" s="412">
        <f t="shared" si="8"/>
        <v>0</v>
      </c>
      <c r="FD11" s="412">
        <f t="shared" si="8"/>
        <v>0</v>
      </c>
      <c r="FE11" s="412">
        <f t="shared" si="8"/>
        <v>0</v>
      </c>
      <c r="FF11" s="412">
        <f t="shared" si="8"/>
        <v>0</v>
      </c>
      <c r="FG11" s="412">
        <f t="shared" si="8"/>
        <v>0</v>
      </c>
      <c r="FH11" s="412">
        <f t="shared" si="8"/>
        <v>0</v>
      </c>
      <c r="FI11" s="412">
        <f t="shared" si="8"/>
        <v>0</v>
      </c>
      <c r="FJ11" s="412">
        <f t="shared" si="8"/>
        <v>0</v>
      </c>
      <c r="FK11" s="412">
        <f t="shared" si="8"/>
        <v>0</v>
      </c>
      <c r="FL11" s="412">
        <f t="shared" si="8"/>
        <v>0</v>
      </c>
      <c r="FM11" s="412">
        <f t="shared" si="8"/>
        <v>0</v>
      </c>
      <c r="FN11" s="412">
        <f t="shared" si="8"/>
        <v>0</v>
      </c>
      <c r="FO11" s="412">
        <f t="shared" si="8"/>
        <v>0</v>
      </c>
      <c r="FP11" s="412">
        <f t="shared" si="8"/>
        <v>0</v>
      </c>
      <c r="FQ11" s="412">
        <f t="shared" si="8"/>
        <v>0</v>
      </c>
      <c r="FR11" s="412">
        <f t="shared" si="8"/>
        <v>0</v>
      </c>
      <c r="FS11" s="412">
        <f t="shared" si="8"/>
        <v>0</v>
      </c>
      <c r="FT11" s="412">
        <f t="shared" si="8"/>
        <v>0</v>
      </c>
      <c r="FU11" s="412">
        <f t="shared" si="8"/>
        <v>0</v>
      </c>
      <c r="FV11" s="412">
        <f t="shared" si="8"/>
        <v>0</v>
      </c>
      <c r="FW11" s="412">
        <f t="shared" si="8"/>
        <v>0</v>
      </c>
      <c r="FX11" s="412">
        <f t="shared" si="8"/>
        <v>0</v>
      </c>
      <c r="FY11" s="412">
        <f t="shared" si="8"/>
        <v>0</v>
      </c>
      <c r="FZ11" s="412">
        <f t="shared" si="8"/>
        <v>0</v>
      </c>
      <c r="GA11" s="412">
        <f t="shared" si="8"/>
        <v>0</v>
      </c>
      <c r="GB11" s="412">
        <f t="shared" si="8"/>
        <v>0</v>
      </c>
      <c r="GC11" s="412">
        <f t="shared" ref="GC11:GJ11" si="9" xml:space="preserve"> GC9 * GC10</f>
        <v>0</v>
      </c>
      <c r="GD11" s="412">
        <f t="shared" si="9"/>
        <v>0</v>
      </c>
      <c r="GE11" s="412">
        <f t="shared" si="9"/>
        <v>0</v>
      </c>
      <c r="GF11" s="412">
        <f t="shared" si="9"/>
        <v>0</v>
      </c>
      <c r="GG11" s="412">
        <f t="shared" si="9"/>
        <v>0</v>
      </c>
      <c r="GH11" s="412">
        <f t="shared" si="9"/>
        <v>0</v>
      </c>
      <c r="GI11" s="412">
        <f t="shared" si="9"/>
        <v>0</v>
      </c>
      <c r="GJ11" s="412">
        <f t="shared" si="9"/>
        <v>0</v>
      </c>
    </row>
    <row r="12" spans="1:192" x14ac:dyDescent="0.25">
      <c r="A12" s="142"/>
      <c r="B12" s="142"/>
      <c r="C12" s="143"/>
      <c r="D12" s="144"/>
      <c r="E12" s="192" t="str">
        <f xml:space="preserve"> LEFT(E11, LEN(E11) - 4)</f>
        <v>Share capital redemption</v>
      </c>
      <c r="F12" s="192"/>
      <c r="G12" s="192" t="str">
        <f xml:space="preserve"> SMU</f>
        <v>$ 000s</v>
      </c>
      <c r="H12" s="192">
        <f xml:space="preserve"> SUM(J12:GJ12)</f>
        <v>-100</v>
      </c>
      <c r="I12" s="145"/>
      <c r="J12" s="192">
        <f t="shared" ref="J12:BC12" si="10" xml:space="preserve"> -1 * J11</f>
        <v>0</v>
      </c>
      <c r="K12" s="192">
        <f t="shared" si="10"/>
        <v>0</v>
      </c>
      <c r="L12" s="192">
        <f t="shared" si="10"/>
        <v>0</v>
      </c>
      <c r="M12" s="192">
        <f t="shared" si="10"/>
        <v>0</v>
      </c>
      <c r="N12" s="192">
        <f t="shared" si="10"/>
        <v>0</v>
      </c>
      <c r="O12" s="192">
        <f t="shared" si="10"/>
        <v>0</v>
      </c>
      <c r="P12" s="192">
        <f t="shared" si="10"/>
        <v>0</v>
      </c>
      <c r="Q12" s="192">
        <f t="shared" si="10"/>
        <v>0</v>
      </c>
      <c r="R12" s="192">
        <f t="shared" si="10"/>
        <v>0</v>
      </c>
      <c r="S12" s="192">
        <f t="shared" si="10"/>
        <v>0</v>
      </c>
      <c r="T12" s="192">
        <f t="shared" si="10"/>
        <v>0</v>
      </c>
      <c r="U12" s="192">
        <f t="shared" si="10"/>
        <v>0</v>
      </c>
      <c r="V12" s="192">
        <f t="shared" si="10"/>
        <v>0</v>
      </c>
      <c r="W12" s="192">
        <f t="shared" si="10"/>
        <v>0</v>
      </c>
      <c r="X12" s="192">
        <f t="shared" si="10"/>
        <v>0</v>
      </c>
      <c r="Y12" s="192">
        <f t="shared" si="10"/>
        <v>0</v>
      </c>
      <c r="Z12" s="192">
        <f t="shared" si="10"/>
        <v>0</v>
      </c>
      <c r="AA12" s="192">
        <f t="shared" si="10"/>
        <v>0</v>
      </c>
      <c r="AB12" s="192">
        <f t="shared" si="10"/>
        <v>0</v>
      </c>
      <c r="AC12" s="192">
        <f t="shared" si="10"/>
        <v>0</v>
      </c>
      <c r="AD12" s="192">
        <f t="shared" si="10"/>
        <v>0</v>
      </c>
      <c r="AE12" s="192">
        <f t="shared" si="10"/>
        <v>0</v>
      </c>
      <c r="AF12" s="192">
        <f t="shared" si="10"/>
        <v>0</v>
      </c>
      <c r="AG12" s="192">
        <f t="shared" si="10"/>
        <v>0</v>
      </c>
      <c r="AH12" s="192">
        <f t="shared" si="10"/>
        <v>0</v>
      </c>
      <c r="AI12" s="192">
        <f t="shared" si="10"/>
        <v>0</v>
      </c>
      <c r="AJ12" s="192">
        <f t="shared" si="10"/>
        <v>0</v>
      </c>
      <c r="AK12" s="192">
        <f t="shared" si="10"/>
        <v>0</v>
      </c>
      <c r="AL12" s="192">
        <f t="shared" si="10"/>
        <v>0</v>
      </c>
      <c r="AM12" s="192">
        <f t="shared" si="10"/>
        <v>0</v>
      </c>
      <c r="AN12" s="192">
        <f t="shared" si="10"/>
        <v>0</v>
      </c>
      <c r="AO12" s="192">
        <f t="shared" si="10"/>
        <v>0</v>
      </c>
      <c r="AP12" s="192">
        <f t="shared" si="10"/>
        <v>0</v>
      </c>
      <c r="AQ12" s="192">
        <f t="shared" si="10"/>
        <v>0</v>
      </c>
      <c r="AR12" s="192">
        <f t="shared" si="10"/>
        <v>0</v>
      </c>
      <c r="AS12" s="192">
        <f t="shared" si="10"/>
        <v>0</v>
      </c>
      <c r="AT12" s="192">
        <f t="shared" si="10"/>
        <v>0</v>
      </c>
      <c r="AU12" s="192">
        <f t="shared" si="10"/>
        <v>0</v>
      </c>
      <c r="AV12" s="192">
        <f t="shared" si="10"/>
        <v>0</v>
      </c>
      <c r="AW12" s="192">
        <f t="shared" si="10"/>
        <v>0</v>
      </c>
      <c r="AX12" s="192">
        <f t="shared" si="10"/>
        <v>0</v>
      </c>
      <c r="AY12" s="192">
        <f t="shared" si="10"/>
        <v>0</v>
      </c>
      <c r="AZ12" s="192">
        <f t="shared" si="10"/>
        <v>0</v>
      </c>
      <c r="BA12" s="192">
        <f t="shared" si="10"/>
        <v>0</v>
      </c>
      <c r="BB12" s="192">
        <f t="shared" si="10"/>
        <v>0</v>
      </c>
      <c r="BC12" s="192">
        <f t="shared" si="10"/>
        <v>0</v>
      </c>
      <c r="BD12" s="192">
        <f t="shared" ref="BD12" si="11" xml:space="preserve"> -1 * BD11</f>
        <v>-100</v>
      </c>
      <c r="BE12" s="192">
        <f t="shared" ref="BE12:DP12" si="12" xml:space="preserve"> -1 * BE11</f>
        <v>0</v>
      </c>
      <c r="BF12" s="192">
        <f t="shared" si="12"/>
        <v>0</v>
      </c>
      <c r="BG12" s="192">
        <f t="shared" si="12"/>
        <v>0</v>
      </c>
      <c r="BH12" s="192">
        <f t="shared" si="12"/>
        <v>0</v>
      </c>
      <c r="BI12" s="192">
        <f t="shared" si="12"/>
        <v>0</v>
      </c>
      <c r="BJ12" s="192">
        <f t="shared" si="12"/>
        <v>0</v>
      </c>
      <c r="BK12" s="192">
        <f t="shared" si="12"/>
        <v>0</v>
      </c>
      <c r="BL12" s="192">
        <f t="shared" si="12"/>
        <v>0</v>
      </c>
      <c r="BM12" s="192">
        <f t="shared" si="12"/>
        <v>0</v>
      </c>
      <c r="BN12" s="192">
        <f t="shared" si="12"/>
        <v>0</v>
      </c>
      <c r="BO12" s="192">
        <f t="shared" si="12"/>
        <v>0</v>
      </c>
      <c r="BP12" s="192">
        <f t="shared" si="12"/>
        <v>0</v>
      </c>
      <c r="BQ12" s="192">
        <f t="shared" si="12"/>
        <v>0</v>
      </c>
      <c r="BR12" s="192">
        <f t="shared" si="12"/>
        <v>0</v>
      </c>
      <c r="BS12" s="192">
        <f t="shared" si="12"/>
        <v>0</v>
      </c>
      <c r="BT12" s="192">
        <f t="shared" si="12"/>
        <v>0</v>
      </c>
      <c r="BU12" s="192">
        <f t="shared" si="12"/>
        <v>0</v>
      </c>
      <c r="BV12" s="192">
        <f t="shared" si="12"/>
        <v>0</v>
      </c>
      <c r="BW12" s="192">
        <f t="shared" si="12"/>
        <v>0</v>
      </c>
      <c r="BX12" s="192">
        <f t="shared" si="12"/>
        <v>0</v>
      </c>
      <c r="BY12" s="192">
        <f t="shared" si="12"/>
        <v>0</v>
      </c>
      <c r="BZ12" s="192">
        <f t="shared" si="12"/>
        <v>0</v>
      </c>
      <c r="CA12" s="192">
        <f t="shared" si="12"/>
        <v>0</v>
      </c>
      <c r="CB12" s="192">
        <f t="shared" si="12"/>
        <v>0</v>
      </c>
      <c r="CC12" s="192">
        <f t="shared" si="12"/>
        <v>0</v>
      </c>
      <c r="CD12" s="192">
        <f t="shared" si="12"/>
        <v>0</v>
      </c>
      <c r="CE12" s="192">
        <f t="shared" si="12"/>
        <v>0</v>
      </c>
      <c r="CF12" s="192">
        <f t="shared" si="12"/>
        <v>0</v>
      </c>
      <c r="CG12" s="192">
        <f t="shared" si="12"/>
        <v>0</v>
      </c>
      <c r="CH12" s="192">
        <f t="shared" si="12"/>
        <v>0</v>
      </c>
      <c r="CI12" s="192">
        <f t="shared" si="12"/>
        <v>0</v>
      </c>
      <c r="CJ12" s="192">
        <f t="shared" si="12"/>
        <v>0</v>
      </c>
      <c r="CK12" s="192">
        <f t="shared" si="12"/>
        <v>0</v>
      </c>
      <c r="CL12" s="192">
        <f t="shared" si="12"/>
        <v>0</v>
      </c>
      <c r="CM12" s="192">
        <f t="shared" si="12"/>
        <v>0</v>
      </c>
      <c r="CN12" s="192">
        <f t="shared" si="12"/>
        <v>0</v>
      </c>
      <c r="CO12" s="192">
        <f t="shared" si="12"/>
        <v>0</v>
      </c>
      <c r="CP12" s="192">
        <f t="shared" si="12"/>
        <v>0</v>
      </c>
      <c r="CQ12" s="192">
        <f t="shared" si="12"/>
        <v>0</v>
      </c>
      <c r="CR12" s="192">
        <f t="shared" si="12"/>
        <v>0</v>
      </c>
      <c r="CS12" s="192">
        <f t="shared" si="12"/>
        <v>0</v>
      </c>
      <c r="CT12" s="192">
        <f t="shared" si="12"/>
        <v>0</v>
      </c>
      <c r="CU12" s="192">
        <f t="shared" si="12"/>
        <v>0</v>
      </c>
      <c r="CV12" s="192">
        <f t="shared" si="12"/>
        <v>0</v>
      </c>
      <c r="CW12" s="192">
        <f t="shared" si="12"/>
        <v>0</v>
      </c>
      <c r="CX12" s="192">
        <f t="shared" si="12"/>
        <v>0</v>
      </c>
      <c r="CY12" s="192">
        <f t="shared" si="12"/>
        <v>0</v>
      </c>
      <c r="CZ12" s="192">
        <f t="shared" si="12"/>
        <v>0</v>
      </c>
      <c r="DA12" s="192">
        <f t="shared" si="12"/>
        <v>0</v>
      </c>
      <c r="DB12" s="192">
        <f t="shared" si="12"/>
        <v>0</v>
      </c>
      <c r="DC12" s="192">
        <f t="shared" si="12"/>
        <v>0</v>
      </c>
      <c r="DD12" s="192">
        <f t="shared" si="12"/>
        <v>0</v>
      </c>
      <c r="DE12" s="192">
        <f t="shared" si="12"/>
        <v>0</v>
      </c>
      <c r="DF12" s="192">
        <f t="shared" si="12"/>
        <v>0</v>
      </c>
      <c r="DG12" s="192">
        <f t="shared" si="12"/>
        <v>0</v>
      </c>
      <c r="DH12" s="192">
        <f t="shared" si="12"/>
        <v>0</v>
      </c>
      <c r="DI12" s="192">
        <f t="shared" si="12"/>
        <v>0</v>
      </c>
      <c r="DJ12" s="192">
        <f t="shared" si="12"/>
        <v>0</v>
      </c>
      <c r="DK12" s="192">
        <f t="shared" si="12"/>
        <v>0</v>
      </c>
      <c r="DL12" s="192">
        <f t="shared" si="12"/>
        <v>0</v>
      </c>
      <c r="DM12" s="192">
        <f t="shared" si="12"/>
        <v>0</v>
      </c>
      <c r="DN12" s="192">
        <f t="shared" si="12"/>
        <v>0</v>
      </c>
      <c r="DO12" s="192">
        <f t="shared" si="12"/>
        <v>0</v>
      </c>
      <c r="DP12" s="192">
        <f t="shared" si="12"/>
        <v>0</v>
      </c>
      <c r="DQ12" s="192">
        <f t="shared" ref="DQ12:GB12" si="13" xml:space="preserve"> -1 * DQ11</f>
        <v>0</v>
      </c>
      <c r="DR12" s="192">
        <f t="shared" si="13"/>
        <v>0</v>
      </c>
      <c r="DS12" s="192">
        <f t="shared" si="13"/>
        <v>0</v>
      </c>
      <c r="DT12" s="192">
        <f t="shared" si="13"/>
        <v>0</v>
      </c>
      <c r="DU12" s="192">
        <f t="shared" si="13"/>
        <v>0</v>
      </c>
      <c r="DV12" s="192">
        <f t="shared" si="13"/>
        <v>0</v>
      </c>
      <c r="DW12" s="192">
        <f t="shared" si="13"/>
        <v>0</v>
      </c>
      <c r="DX12" s="192">
        <f t="shared" si="13"/>
        <v>0</v>
      </c>
      <c r="DY12" s="192">
        <f t="shared" si="13"/>
        <v>0</v>
      </c>
      <c r="DZ12" s="192">
        <f t="shared" si="13"/>
        <v>0</v>
      </c>
      <c r="EA12" s="192">
        <f t="shared" si="13"/>
        <v>0</v>
      </c>
      <c r="EB12" s="192">
        <f t="shared" si="13"/>
        <v>0</v>
      </c>
      <c r="EC12" s="192">
        <f t="shared" si="13"/>
        <v>0</v>
      </c>
      <c r="ED12" s="192">
        <f t="shared" si="13"/>
        <v>0</v>
      </c>
      <c r="EE12" s="192">
        <f t="shared" si="13"/>
        <v>0</v>
      </c>
      <c r="EF12" s="192">
        <f t="shared" si="13"/>
        <v>0</v>
      </c>
      <c r="EG12" s="192">
        <f t="shared" si="13"/>
        <v>0</v>
      </c>
      <c r="EH12" s="192">
        <f t="shared" si="13"/>
        <v>0</v>
      </c>
      <c r="EI12" s="192">
        <f t="shared" si="13"/>
        <v>0</v>
      </c>
      <c r="EJ12" s="192">
        <f t="shared" si="13"/>
        <v>0</v>
      </c>
      <c r="EK12" s="192">
        <f t="shared" si="13"/>
        <v>0</v>
      </c>
      <c r="EL12" s="192">
        <f t="shared" si="13"/>
        <v>0</v>
      </c>
      <c r="EM12" s="192">
        <f t="shared" si="13"/>
        <v>0</v>
      </c>
      <c r="EN12" s="192">
        <f t="shared" si="13"/>
        <v>0</v>
      </c>
      <c r="EO12" s="192">
        <f t="shared" si="13"/>
        <v>0</v>
      </c>
      <c r="EP12" s="192">
        <f t="shared" si="13"/>
        <v>0</v>
      </c>
      <c r="EQ12" s="192">
        <f t="shared" si="13"/>
        <v>0</v>
      </c>
      <c r="ER12" s="192">
        <f t="shared" si="13"/>
        <v>0</v>
      </c>
      <c r="ES12" s="192">
        <f t="shared" si="13"/>
        <v>0</v>
      </c>
      <c r="ET12" s="192">
        <f t="shared" si="13"/>
        <v>0</v>
      </c>
      <c r="EU12" s="192">
        <f t="shared" si="13"/>
        <v>0</v>
      </c>
      <c r="EV12" s="192">
        <f t="shared" si="13"/>
        <v>0</v>
      </c>
      <c r="EW12" s="192">
        <f t="shared" si="13"/>
        <v>0</v>
      </c>
      <c r="EX12" s="192">
        <f t="shared" si="13"/>
        <v>0</v>
      </c>
      <c r="EY12" s="192">
        <f t="shared" si="13"/>
        <v>0</v>
      </c>
      <c r="EZ12" s="192">
        <f t="shared" si="13"/>
        <v>0</v>
      </c>
      <c r="FA12" s="192">
        <f t="shared" si="13"/>
        <v>0</v>
      </c>
      <c r="FB12" s="192">
        <f t="shared" si="13"/>
        <v>0</v>
      </c>
      <c r="FC12" s="192">
        <f t="shared" si="13"/>
        <v>0</v>
      </c>
      <c r="FD12" s="192">
        <f t="shared" si="13"/>
        <v>0</v>
      </c>
      <c r="FE12" s="192">
        <f t="shared" si="13"/>
        <v>0</v>
      </c>
      <c r="FF12" s="192">
        <f t="shared" si="13"/>
        <v>0</v>
      </c>
      <c r="FG12" s="192">
        <f t="shared" si="13"/>
        <v>0</v>
      </c>
      <c r="FH12" s="192">
        <f t="shared" si="13"/>
        <v>0</v>
      </c>
      <c r="FI12" s="192">
        <f t="shared" si="13"/>
        <v>0</v>
      </c>
      <c r="FJ12" s="192">
        <f t="shared" si="13"/>
        <v>0</v>
      </c>
      <c r="FK12" s="192">
        <f t="shared" si="13"/>
        <v>0</v>
      </c>
      <c r="FL12" s="192">
        <f t="shared" si="13"/>
        <v>0</v>
      </c>
      <c r="FM12" s="192">
        <f t="shared" si="13"/>
        <v>0</v>
      </c>
      <c r="FN12" s="192">
        <f t="shared" si="13"/>
        <v>0</v>
      </c>
      <c r="FO12" s="192">
        <f t="shared" si="13"/>
        <v>0</v>
      </c>
      <c r="FP12" s="192">
        <f t="shared" si="13"/>
        <v>0</v>
      </c>
      <c r="FQ12" s="192">
        <f t="shared" si="13"/>
        <v>0</v>
      </c>
      <c r="FR12" s="192">
        <f t="shared" si="13"/>
        <v>0</v>
      </c>
      <c r="FS12" s="192">
        <f t="shared" si="13"/>
        <v>0</v>
      </c>
      <c r="FT12" s="192">
        <f t="shared" si="13"/>
        <v>0</v>
      </c>
      <c r="FU12" s="192">
        <f t="shared" si="13"/>
        <v>0</v>
      </c>
      <c r="FV12" s="192">
        <f t="shared" si="13"/>
        <v>0</v>
      </c>
      <c r="FW12" s="192">
        <f t="shared" si="13"/>
        <v>0</v>
      </c>
      <c r="FX12" s="192">
        <f t="shared" si="13"/>
        <v>0</v>
      </c>
      <c r="FY12" s="192">
        <f t="shared" si="13"/>
        <v>0</v>
      </c>
      <c r="FZ12" s="192">
        <f t="shared" si="13"/>
        <v>0</v>
      </c>
      <c r="GA12" s="192">
        <f t="shared" si="13"/>
        <v>0</v>
      </c>
      <c r="GB12" s="192">
        <f t="shared" si="13"/>
        <v>0</v>
      </c>
      <c r="GC12" s="192">
        <f t="shared" ref="GC12:GJ12" si="14" xml:space="preserve"> -1 * GC11</f>
        <v>0</v>
      </c>
      <c r="GD12" s="192">
        <f t="shared" si="14"/>
        <v>0</v>
      </c>
      <c r="GE12" s="192">
        <f t="shared" si="14"/>
        <v>0</v>
      </c>
      <c r="GF12" s="192">
        <f t="shared" si="14"/>
        <v>0</v>
      </c>
      <c r="GG12" s="192">
        <f t="shared" si="14"/>
        <v>0</v>
      </c>
      <c r="GH12" s="192">
        <f t="shared" si="14"/>
        <v>0</v>
      </c>
      <c r="GI12" s="192">
        <f t="shared" si="14"/>
        <v>0</v>
      </c>
      <c r="GJ12" s="192">
        <f t="shared" si="14"/>
        <v>0</v>
      </c>
    </row>
    <row r="14" spans="1:192" s="525" customFormat="1" x14ac:dyDescent="0.25">
      <c r="A14" s="222"/>
      <c r="B14" s="222"/>
      <c r="C14" s="223"/>
      <c r="D14" s="224"/>
      <c r="E14" s="225" t="s">
        <v>156</v>
      </c>
      <c r="F14" s="225"/>
      <c r="G14" s="225" t="str">
        <f xml:space="preserve"> SMU</f>
        <v>$ 000s</v>
      </c>
      <c r="H14" s="225"/>
      <c r="I14" s="226"/>
      <c r="J14" s="225">
        <f t="shared" ref="J14:BC14" si="15">I17</f>
        <v>0</v>
      </c>
      <c r="K14" s="225">
        <f t="shared" si="15"/>
        <v>0</v>
      </c>
      <c r="L14" s="225">
        <f t="shared" si="15"/>
        <v>0</v>
      </c>
      <c r="M14" s="225">
        <f t="shared" si="15"/>
        <v>100</v>
      </c>
      <c r="N14" s="225">
        <f t="shared" si="15"/>
        <v>100</v>
      </c>
      <c r="O14" s="225">
        <f t="shared" si="15"/>
        <v>100</v>
      </c>
      <c r="P14" s="225">
        <f t="shared" si="15"/>
        <v>100</v>
      </c>
      <c r="Q14" s="225">
        <f t="shared" si="15"/>
        <v>100</v>
      </c>
      <c r="R14" s="225">
        <f t="shared" si="15"/>
        <v>100</v>
      </c>
      <c r="S14" s="225">
        <f t="shared" si="15"/>
        <v>100</v>
      </c>
      <c r="T14" s="225">
        <f t="shared" si="15"/>
        <v>100</v>
      </c>
      <c r="U14" s="225">
        <f t="shared" si="15"/>
        <v>100</v>
      </c>
      <c r="V14" s="225">
        <f t="shared" si="15"/>
        <v>100</v>
      </c>
      <c r="W14" s="225">
        <f t="shared" si="15"/>
        <v>100</v>
      </c>
      <c r="X14" s="225">
        <f t="shared" si="15"/>
        <v>100</v>
      </c>
      <c r="Y14" s="225">
        <f t="shared" si="15"/>
        <v>100</v>
      </c>
      <c r="Z14" s="225">
        <f t="shared" si="15"/>
        <v>100</v>
      </c>
      <c r="AA14" s="225">
        <f t="shared" si="15"/>
        <v>100</v>
      </c>
      <c r="AB14" s="225">
        <f t="shared" si="15"/>
        <v>100</v>
      </c>
      <c r="AC14" s="225">
        <f t="shared" si="15"/>
        <v>100</v>
      </c>
      <c r="AD14" s="225">
        <f t="shared" si="15"/>
        <v>100</v>
      </c>
      <c r="AE14" s="225">
        <f t="shared" si="15"/>
        <v>100</v>
      </c>
      <c r="AF14" s="225">
        <f t="shared" si="15"/>
        <v>100</v>
      </c>
      <c r="AG14" s="225">
        <f t="shared" si="15"/>
        <v>100</v>
      </c>
      <c r="AH14" s="225">
        <f t="shared" si="15"/>
        <v>100</v>
      </c>
      <c r="AI14" s="225">
        <f t="shared" si="15"/>
        <v>100</v>
      </c>
      <c r="AJ14" s="225">
        <f t="shared" si="15"/>
        <v>100</v>
      </c>
      <c r="AK14" s="225">
        <f t="shared" si="15"/>
        <v>100</v>
      </c>
      <c r="AL14" s="225">
        <f t="shared" si="15"/>
        <v>100</v>
      </c>
      <c r="AM14" s="225">
        <f t="shared" si="15"/>
        <v>100</v>
      </c>
      <c r="AN14" s="225">
        <f t="shared" si="15"/>
        <v>100</v>
      </c>
      <c r="AO14" s="225">
        <f t="shared" si="15"/>
        <v>100</v>
      </c>
      <c r="AP14" s="225">
        <f t="shared" si="15"/>
        <v>100</v>
      </c>
      <c r="AQ14" s="225">
        <f t="shared" si="15"/>
        <v>100</v>
      </c>
      <c r="AR14" s="225">
        <f t="shared" si="15"/>
        <v>100</v>
      </c>
      <c r="AS14" s="225">
        <f t="shared" si="15"/>
        <v>100</v>
      </c>
      <c r="AT14" s="225">
        <f t="shared" si="15"/>
        <v>100</v>
      </c>
      <c r="AU14" s="225">
        <f t="shared" si="15"/>
        <v>100</v>
      </c>
      <c r="AV14" s="225">
        <f t="shared" si="15"/>
        <v>100</v>
      </c>
      <c r="AW14" s="225">
        <f t="shared" si="15"/>
        <v>100</v>
      </c>
      <c r="AX14" s="225">
        <f t="shared" si="15"/>
        <v>100</v>
      </c>
      <c r="AY14" s="225">
        <f t="shared" si="15"/>
        <v>100</v>
      </c>
      <c r="AZ14" s="225">
        <f t="shared" si="15"/>
        <v>100</v>
      </c>
      <c r="BA14" s="225">
        <f t="shared" si="15"/>
        <v>100</v>
      </c>
      <c r="BB14" s="225">
        <f t="shared" si="15"/>
        <v>100</v>
      </c>
      <c r="BC14" s="225">
        <f t="shared" si="15"/>
        <v>100</v>
      </c>
      <c r="BD14" s="225">
        <f t="shared" ref="BD14" si="16">BC17</f>
        <v>100</v>
      </c>
      <c r="BE14" s="225">
        <f t="shared" ref="BE14" si="17">BD17</f>
        <v>0</v>
      </c>
      <c r="BF14" s="225">
        <f t="shared" ref="BF14" si="18">BE17</f>
        <v>0</v>
      </c>
      <c r="BG14" s="225">
        <f t="shared" ref="BG14" si="19">BF17</f>
        <v>0</v>
      </c>
      <c r="BH14" s="225">
        <f t="shared" ref="BH14" si="20">BG17</f>
        <v>0</v>
      </c>
      <c r="BI14" s="225">
        <f t="shared" ref="BI14" si="21">BH17</f>
        <v>0</v>
      </c>
      <c r="BJ14" s="225">
        <f t="shared" ref="BJ14" si="22">BI17</f>
        <v>0</v>
      </c>
      <c r="BK14" s="225">
        <f t="shared" ref="BK14" si="23">BJ17</f>
        <v>0</v>
      </c>
      <c r="BL14" s="225">
        <f t="shared" ref="BL14" si="24">BK17</f>
        <v>0</v>
      </c>
      <c r="BM14" s="225">
        <f t="shared" ref="BM14" si="25">BL17</f>
        <v>0</v>
      </c>
      <c r="BN14" s="225">
        <f t="shared" ref="BN14" si="26">BM17</f>
        <v>0</v>
      </c>
      <c r="BO14" s="225">
        <f t="shared" ref="BO14" si="27">BN17</f>
        <v>0</v>
      </c>
      <c r="BP14" s="225">
        <f t="shared" ref="BP14" si="28">BO17</f>
        <v>0</v>
      </c>
      <c r="BQ14" s="225">
        <f t="shared" ref="BQ14" si="29">BP17</f>
        <v>0</v>
      </c>
      <c r="BR14" s="225">
        <f t="shared" ref="BR14" si="30">BQ17</f>
        <v>0</v>
      </c>
      <c r="BS14" s="225">
        <f t="shared" ref="BS14" si="31">BR17</f>
        <v>0</v>
      </c>
      <c r="BT14" s="225">
        <f t="shared" ref="BT14" si="32">BS17</f>
        <v>0</v>
      </c>
      <c r="BU14" s="225">
        <f t="shared" ref="BU14" si="33">BT17</f>
        <v>0</v>
      </c>
      <c r="BV14" s="225">
        <f t="shared" ref="BV14" si="34">BU17</f>
        <v>0</v>
      </c>
      <c r="BW14" s="225">
        <f t="shared" ref="BW14" si="35">BV17</f>
        <v>0</v>
      </c>
      <c r="BX14" s="225">
        <f t="shared" ref="BX14" si="36">BW17</f>
        <v>0</v>
      </c>
      <c r="BY14" s="225">
        <f t="shared" ref="BY14" si="37">BX17</f>
        <v>0</v>
      </c>
      <c r="BZ14" s="225">
        <f t="shared" ref="BZ14" si="38">BY17</f>
        <v>0</v>
      </c>
      <c r="CA14" s="225">
        <f t="shared" ref="CA14" si="39">BZ17</f>
        <v>0</v>
      </c>
      <c r="CB14" s="225">
        <f t="shared" ref="CB14" si="40">CA17</f>
        <v>0</v>
      </c>
      <c r="CC14" s="225">
        <f t="shared" ref="CC14" si="41">CB17</f>
        <v>0</v>
      </c>
      <c r="CD14" s="225">
        <f t="shared" ref="CD14" si="42">CC17</f>
        <v>0</v>
      </c>
      <c r="CE14" s="225">
        <f t="shared" ref="CE14" si="43">CD17</f>
        <v>0</v>
      </c>
      <c r="CF14" s="225">
        <f t="shared" ref="CF14" si="44">CE17</f>
        <v>0</v>
      </c>
      <c r="CG14" s="225">
        <f t="shared" ref="CG14" si="45">CF17</f>
        <v>0</v>
      </c>
      <c r="CH14" s="225">
        <f t="shared" ref="CH14" si="46">CG17</f>
        <v>0</v>
      </c>
      <c r="CI14" s="225">
        <f t="shared" ref="CI14" si="47">CH17</f>
        <v>0</v>
      </c>
      <c r="CJ14" s="225">
        <f t="shared" ref="CJ14" si="48">CI17</f>
        <v>0</v>
      </c>
      <c r="CK14" s="225">
        <f t="shared" ref="CK14" si="49">CJ17</f>
        <v>0</v>
      </c>
      <c r="CL14" s="225">
        <f t="shared" ref="CL14" si="50">CK17</f>
        <v>0</v>
      </c>
      <c r="CM14" s="225">
        <f t="shared" ref="CM14" si="51">CL17</f>
        <v>0</v>
      </c>
      <c r="CN14" s="225">
        <f t="shared" ref="CN14" si="52">CM17</f>
        <v>0</v>
      </c>
      <c r="CO14" s="225">
        <f t="shared" ref="CO14" si="53">CN17</f>
        <v>0</v>
      </c>
      <c r="CP14" s="225">
        <f t="shared" ref="CP14" si="54">CO17</f>
        <v>0</v>
      </c>
      <c r="CQ14" s="225">
        <f t="shared" ref="CQ14" si="55">CP17</f>
        <v>0</v>
      </c>
      <c r="CR14" s="225">
        <f t="shared" ref="CR14" si="56">CQ17</f>
        <v>0</v>
      </c>
      <c r="CS14" s="225">
        <f t="shared" ref="CS14" si="57">CR17</f>
        <v>0</v>
      </c>
      <c r="CT14" s="225">
        <f t="shared" ref="CT14" si="58">CS17</f>
        <v>0</v>
      </c>
      <c r="CU14" s="225">
        <f t="shared" ref="CU14" si="59">CT17</f>
        <v>0</v>
      </c>
      <c r="CV14" s="225">
        <f t="shared" ref="CV14" si="60">CU17</f>
        <v>0</v>
      </c>
      <c r="CW14" s="225">
        <f t="shared" ref="CW14" si="61">CV17</f>
        <v>0</v>
      </c>
      <c r="CX14" s="225">
        <f t="shared" ref="CX14" si="62">CW17</f>
        <v>0</v>
      </c>
      <c r="CY14" s="225">
        <f t="shared" ref="CY14" si="63">CX17</f>
        <v>0</v>
      </c>
      <c r="CZ14" s="225">
        <f t="shared" ref="CZ14" si="64">CY17</f>
        <v>0</v>
      </c>
      <c r="DA14" s="225">
        <f t="shared" ref="DA14" si="65">CZ17</f>
        <v>0</v>
      </c>
      <c r="DB14" s="225">
        <f t="shared" ref="DB14" si="66">DA17</f>
        <v>0</v>
      </c>
      <c r="DC14" s="225">
        <f t="shared" ref="DC14" si="67">DB17</f>
        <v>0</v>
      </c>
      <c r="DD14" s="225">
        <f t="shared" ref="DD14" si="68">DC17</f>
        <v>0</v>
      </c>
      <c r="DE14" s="225">
        <f t="shared" ref="DE14" si="69">DD17</f>
        <v>0</v>
      </c>
      <c r="DF14" s="225">
        <f t="shared" ref="DF14" si="70">DE17</f>
        <v>0</v>
      </c>
      <c r="DG14" s="225">
        <f t="shared" ref="DG14" si="71">DF17</f>
        <v>0</v>
      </c>
      <c r="DH14" s="225">
        <f t="shared" ref="DH14" si="72">DG17</f>
        <v>0</v>
      </c>
      <c r="DI14" s="225">
        <f t="shared" ref="DI14" si="73">DH17</f>
        <v>0</v>
      </c>
      <c r="DJ14" s="225">
        <f t="shared" ref="DJ14" si="74">DI17</f>
        <v>0</v>
      </c>
      <c r="DK14" s="225">
        <f t="shared" ref="DK14" si="75">DJ17</f>
        <v>0</v>
      </c>
      <c r="DL14" s="225">
        <f t="shared" ref="DL14" si="76">DK17</f>
        <v>0</v>
      </c>
      <c r="DM14" s="225">
        <f t="shared" ref="DM14" si="77">DL17</f>
        <v>0</v>
      </c>
      <c r="DN14" s="225">
        <f t="shared" ref="DN14" si="78">DM17</f>
        <v>0</v>
      </c>
      <c r="DO14" s="225">
        <f t="shared" ref="DO14" si="79">DN17</f>
        <v>0</v>
      </c>
      <c r="DP14" s="225">
        <f t="shared" ref="DP14" si="80">DO17</f>
        <v>0</v>
      </c>
      <c r="DQ14" s="225">
        <f t="shared" ref="DQ14" si="81">DP17</f>
        <v>0</v>
      </c>
      <c r="DR14" s="225">
        <f t="shared" ref="DR14" si="82">DQ17</f>
        <v>0</v>
      </c>
      <c r="DS14" s="225">
        <f t="shared" ref="DS14" si="83">DR17</f>
        <v>0</v>
      </c>
      <c r="DT14" s="225">
        <f t="shared" ref="DT14" si="84">DS17</f>
        <v>0</v>
      </c>
      <c r="DU14" s="225">
        <f t="shared" ref="DU14" si="85">DT17</f>
        <v>0</v>
      </c>
      <c r="DV14" s="225">
        <f t="shared" ref="DV14" si="86">DU17</f>
        <v>0</v>
      </c>
      <c r="DW14" s="225">
        <f t="shared" ref="DW14" si="87">DV17</f>
        <v>0</v>
      </c>
      <c r="DX14" s="225">
        <f t="shared" ref="DX14" si="88">DW17</f>
        <v>0</v>
      </c>
      <c r="DY14" s="225">
        <f t="shared" ref="DY14" si="89">DX17</f>
        <v>0</v>
      </c>
      <c r="DZ14" s="225">
        <f t="shared" ref="DZ14" si="90">DY17</f>
        <v>0</v>
      </c>
      <c r="EA14" s="225">
        <f t="shared" ref="EA14" si="91">DZ17</f>
        <v>0</v>
      </c>
      <c r="EB14" s="225">
        <f t="shared" ref="EB14" si="92">EA17</f>
        <v>0</v>
      </c>
      <c r="EC14" s="225">
        <f t="shared" ref="EC14" si="93">EB17</f>
        <v>0</v>
      </c>
      <c r="ED14" s="225">
        <f t="shared" ref="ED14" si="94">EC17</f>
        <v>0</v>
      </c>
      <c r="EE14" s="225">
        <f t="shared" ref="EE14" si="95">ED17</f>
        <v>0</v>
      </c>
      <c r="EF14" s="225">
        <f t="shared" ref="EF14" si="96">EE17</f>
        <v>0</v>
      </c>
      <c r="EG14" s="225">
        <f t="shared" ref="EG14" si="97">EF17</f>
        <v>0</v>
      </c>
      <c r="EH14" s="225">
        <f t="shared" ref="EH14" si="98">EG17</f>
        <v>0</v>
      </c>
      <c r="EI14" s="225">
        <f t="shared" ref="EI14" si="99">EH17</f>
        <v>0</v>
      </c>
      <c r="EJ14" s="225">
        <f t="shared" ref="EJ14" si="100">EI17</f>
        <v>0</v>
      </c>
      <c r="EK14" s="225">
        <f t="shared" ref="EK14" si="101">EJ17</f>
        <v>0</v>
      </c>
      <c r="EL14" s="225">
        <f t="shared" ref="EL14" si="102">EK17</f>
        <v>0</v>
      </c>
      <c r="EM14" s="225">
        <f t="shared" ref="EM14" si="103">EL17</f>
        <v>0</v>
      </c>
      <c r="EN14" s="225">
        <f t="shared" ref="EN14" si="104">EM17</f>
        <v>0</v>
      </c>
      <c r="EO14" s="225">
        <f t="shared" ref="EO14" si="105">EN17</f>
        <v>0</v>
      </c>
      <c r="EP14" s="225">
        <f t="shared" ref="EP14" si="106">EO17</f>
        <v>0</v>
      </c>
      <c r="EQ14" s="225">
        <f t="shared" ref="EQ14" si="107">EP17</f>
        <v>0</v>
      </c>
      <c r="ER14" s="225">
        <f t="shared" ref="ER14" si="108">EQ17</f>
        <v>0</v>
      </c>
      <c r="ES14" s="225">
        <f t="shared" ref="ES14" si="109">ER17</f>
        <v>0</v>
      </c>
      <c r="ET14" s="225">
        <f t="shared" ref="ET14" si="110">ES17</f>
        <v>0</v>
      </c>
      <c r="EU14" s="225">
        <f t="shared" ref="EU14" si="111">ET17</f>
        <v>0</v>
      </c>
      <c r="EV14" s="225">
        <f t="shared" ref="EV14" si="112">EU17</f>
        <v>0</v>
      </c>
      <c r="EW14" s="225">
        <f t="shared" ref="EW14" si="113">EV17</f>
        <v>0</v>
      </c>
      <c r="EX14" s="225">
        <f t="shared" ref="EX14" si="114">EW17</f>
        <v>0</v>
      </c>
      <c r="EY14" s="225">
        <f t="shared" ref="EY14" si="115">EX17</f>
        <v>0</v>
      </c>
      <c r="EZ14" s="225">
        <f t="shared" ref="EZ14" si="116">EY17</f>
        <v>0</v>
      </c>
      <c r="FA14" s="225">
        <f t="shared" ref="FA14" si="117">EZ17</f>
        <v>0</v>
      </c>
      <c r="FB14" s="225">
        <f t="shared" ref="FB14" si="118">FA17</f>
        <v>0</v>
      </c>
      <c r="FC14" s="225">
        <f t="shared" ref="FC14" si="119">FB17</f>
        <v>0</v>
      </c>
      <c r="FD14" s="225">
        <f t="shared" ref="FD14" si="120">FC17</f>
        <v>0</v>
      </c>
      <c r="FE14" s="225">
        <f t="shared" ref="FE14" si="121">FD17</f>
        <v>0</v>
      </c>
      <c r="FF14" s="225">
        <f t="shared" ref="FF14" si="122">FE17</f>
        <v>0</v>
      </c>
      <c r="FG14" s="225">
        <f t="shared" ref="FG14" si="123">FF17</f>
        <v>0</v>
      </c>
      <c r="FH14" s="225">
        <f t="shared" ref="FH14" si="124">FG17</f>
        <v>0</v>
      </c>
      <c r="FI14" s="225">
        <f t="shared" ref="FI14" si="125">FH17</f>
        <v>0</v>
      </c>
      <c r="FJ14" s="225">
        <f t="shared" ref="FJ14" si="126">FI17</f>
        <v>0</v>
      </c>
      <c r="FK14" s="225">
        <f t="shared" ref="FK14" si="127">FJ17</f>
        <v>0</v>
      </c>
      <c r="FL14" s="225">
        <f t="shared" ref="FL14" si="128">FK17</f>
        <v>0</v>
      </c>
      <c r="FM14" s="225">
        <f t="shared" ref="FM14" si="129">FL17</f>
        <v>0</v>
      </c>
      <c r="FN14" s="225">
        <f t="shared" ref="FN14" si="130">FM17</f>
        <v>0</v>
      </c>
      <c r="FO14" s="225">
        <f t="shared" ref="FO14" si="131">FN17</f>
        <v>0</v>
      </c>
      <c r="FP14" s="225">
        <f t="shared" ref="FP14" si="132">FO17</f>
        <v>0</v>
      </c>
      <c r="FQ14" s="225">
        <f t="shared" ref="FQ14" si="133">FP17</f>
        <v>0</v>
      </c>
      <c r="FR14" s="225">
        <f t="shared" ref="FR14" si="134">FQ17</f>
        <v>0</v>
      </c>
      <c r="FS14" s="225">
        <f t="shared" ref="FS14" si="135">FR17</f>
        <v>0</v>
      </c>
      <c r="FT14" s="225">
        <f t="shared" ref="FT14" si="136">FS17</f>
        <v>0</v>
      </c>
      <c r="FU14" s="225">
        <f t="shared" ref="FU14" si="137">FT17</f>
        <v>0</v>
      </c>
      <c r="FV14" s="225">
        <f t="shared" ref="FV14" si="138">FU17</f>
        <v>0</v>
      </c>
      <c r="FW14" s="225">
        <f t="shared" ref="FW14" si="139">FV17</f>
        <v>0</v>
      </c>
      <c r="FX14" s="225">
        <f t="shared" ref="FX14" si="140">FW17</f>
        <v>0</v>
      </c>
      <c r="FY14" s="225">
        <f t="shared" ref="FY14" si="141">FX17</f>
        <v>0</v>
      </c>
      <c r="FZ14" s="225">
        <f t="shared" ref="FZ14" si="142">FY17</f>
        <v>0</v>
      </c>
      <c r="GA14" s="225">
        <f t="shared" ref="GA14" si="143">FZ17</f>
        <v>0</v>
      </c>
      <c r="GB14" s="225">
        <f t="shared" ref="GB14" si="144">GA17</f>
        <v>0</v>
      </c>
      <c r="GC14" s="225">
        <f t="shared" ref="GC14" si="145">GB17</f>
        <v>0</v>
      </c>
      <c r="GD14" s="225">
        <f t="shared" ref="GD14" si="146">GC17</f>
        <v>0</v>
      </c>
      <c r="GE14" s="225">
        <f t="shared" ref="GE14" si="147">GD17</f>
        <v>0</v>
      </c>
      <c r="GF14" s="225">
        <f t="shared" ref="GF14" si="148">GE17</f>
        <v>0</v>
      </c>
      <c r="GG14" s="225">
        <f t="shared" ref="GG14" si="149">GF17</f>
        <v>0</v>
      </c>
      <c r="GH14" s="225">
        <f t="shared" ref="GH14" si="150">GG17</f>
        <v>0</v>
      </c>
      <c r="GI14" s="225">
        <f t="shared" ref="GI14" si="151">GH17</f>
        <v>0</v>
      </c>
      <c r="GJ14" s="225">
        <f t="shared" ref="GJ14" si="152">GI17</f>
        <v>0</v>
      </c>
    </row>
    <row r="15" spans="1:192" s="565" customFormat="1" x14ac:dyDescent="0.25">
      <c r="A15" s="15"/>
      <c r="B15" s="15"/>
      <c r="C15" s="21"/>
      <c r="D15" s="48"/>
      <c r="E15" s="146" t="str">
        <f xml:space="preserve"> ConFin!E$369</f>
        <v>Share capital drawdown</v>
      </c>
      <c r="F15" s="146">
        <f xml:space="preserve"> ConFin!F$369</f>
        <v>0</v>
      </c>
      <c r="G15" s="146" t="str">
        <f xml:space="preserve"> ConFin!G$369</f>
        <v>$ 000s</v>
      </c>
      <c r="H15" s="146">
        <f xml:space="preserve"> ConFin!H$369</f>
        <v>100</v>
      </c>
      <c r="I15" s="146">
        <f xml:space="preserve"> ConFin!I$369</f>
        <v>0</v>
      </c>
      <c r="J15" s="146">
        <f xml:space="preserve"> ConFin!J$369</f>
        <v>0</v>
      </c>
      <c r="K15" s="146">
        <f xml:space="preserve"> ConFin!K$369</f>
        <v>0</v>
      </c>
      <c r="L15" s="146">
        <f xml:space="preserve"> ConFin!L$369</f>
        <v>100</v>
      </c>
      <c r="M15" s="146">
        <f xml:space="preserve"> ConFin!M$369</f>
        <v>0</v>
      </c>
      <c r="N15" s="146">
        <f xml:space="preserve"> ConFin!N$369</f>
        <v>0</v>
      </c>
      <c r="O15" s="146">
        <f xml:space="preserve"> ConFin!O$369</f>
        <v>0</v>
      </c>
      <c r="P15" s="146">
        <f xml:space="preserve"> ConFin!P$369</f>
        <v>0</v>
      </c>
      <c r="Q15" s="146">
        <f xml:space="preserve"> ConFin!Q$369</f>
        <v>0</v>
      </c>
      <c r="R15" s="146">
        <f xml:space="preserve"> ConFin!R$369</f>
        <v>0</v>
      </c>
      <c r="S15" s="146">
        <f xml:space="preserve"> ConFin!S$369</f>
        <v>0</v>
      </c>
      <c r="T15" s="146">
        <f xml:space="preserve"> ConFin!T$369</f>
        <v>0</v>
      </c>
      <c r="U15" s="146">
        <f xml:space="preserve"> ConFin!U$369</f>
        <v>0</v>
      </c>
      <c r="V15" s="146">
        <f xml:space="preserve"> ConFin!V$369</f>
        <v>0</v>
      </c>
      <c r="W15" s="146">
        <f xml:space="preserve"> ConFin!W$369</f>
        <v>0</v>
      </c>
      <c r="X15" s="146">
        <f xml:space="preserve"> ConFin!X$369</f>
        <v>0</v>
      </c>
      <c r="Y15" s="146">
        <f xml:space="preserve"> ConFin!Y$369</f>
        <v>0</v>
      </c>
      <c r="Z15" s="146">
        <f xml:space="preserve"> ConFin!Z$369</f>
        <v>0</v>
      </c>
      <c r="AA15" s="146">
        <f xml:space="preserve"> ConFin!AA$369</f>
        <v>0</v>
      </c>
      <c r="AB15" s="146">
        <f xml:space="preserve"> ConFin!AB$369</f>
        <v>0</v>
      </c>
      <c r="AC15" s="146">
        <f xml:space="preserve"> ConFin!AC$369</f>
        <v>0</v>
      </c>
      <c r="AD15" s="146">
        <f xml:space="preserve"> ConFin!AD$369</f>
        <v>0</v>
      </c>
      <c r="AE15" s="146">
        <f xml:space="preserve"> ConFin!AE$369</f>
        <v>0</v>
      </c>
      <c r="AF15" s="146">
        <f xml:space="preserve"> ConFin!AF$369</f>
        <v>0</v>
      </c>
      <c r="AG15" s="146">
        <f xml:space="preserve"> ConFin!AG$369</f>
        <v>0</v>
      </c>
      <c r="AH15" s="146">
        <f xml:space="preserve"> ConFin!AH$369</f>
        <v>0</v>
      </c>
      <c r="AI15" s="146">
        <f xml:space="preserve"> ConFin!AI$369</f>
        <v>0</v>
      </c>
      <c r="AJ15" s="146">
        <f xml:space="preserve"> ConFin!AJ$369</f>
        <v>0</v>
      </c>
      <c r="AK15" s="146">
        <f xml:space="preserve"> ConFin!AK$369</f>
        <v>0</v>
      </c>
      <c r="AL15" s="146">
        <f xml:space="preserve"> ConFin!AL$369</f>
        <v>0</v>
      </c>
      <c r="AM15" s="146">
        <f xml:space="preserve"> ConFin!AM$369</f>
        <v>0</v>
      </c>
      <c r="AN15" s="146">
        <f xml:space="preserve"> ConFin!AN$369</f>
        <v>0</v>
      </c>
      <c r="AO15" s="146">
        <f xml:space="preserve"> ConFin!AO$369</f>
        <v>0</v>
      </c>
      <c r="AP15" s="146">
        <f xml:space="preserve"> ConFin!AP$369</f>
        <v>0</v>
      </c>
      <c r="AQ15" s="146">
        <f xml:space="preserve"> ConFin!AQ$369</f>
        <v>0</v>
      </c>
      <c r="AR15" s="146">
        <f xml:space="preserve"> ConFin!AR$369</f>
        <v>0</v>
      </c>
      <c r="AS15" s="146">
        <f xml:space="preserve"> ConFin!AS$369</f>
        <v>0</v>
      </c>
      <c r="AT15" s="146">
        <f xml:space="preserve"> ConFin!AT$369</f>
        <v>0</v>
      </c>
      <c r="AU15" s="146">
        <f xml:space="preserve"> ConFin!AU$369</f>
        <v>0</v>
      </c>
      <c r="AV15" s="146">
        <f xml:space="preserve"> ConFin!AV$369</f>
        <v>0</v>
      </c>
      <c r="AW15" s="146">
        <f xml:space="preserve"> ConFin!AW$369</f>
        <v>0</v>
      </c>
      <c r="AX15" s="146">
        <f xml:space="preserve"> ConFin!AX$369</f>
        <v>0</v>
      </c>
      <c r="AY15" s="146">
        <f xml:space="preserve"> ConFin!AY$369</f>
        <v>0</v>
      </c>
      <c r="AZ15" s="146">
        <f xml:space="preserve"> ConFin!AZ$369</f>
        <v>0</v>
      </c>
      <c r="BA15" s="146">
        <f xml:space="preserve"> ConFin!BA$369</f>
        <v>0</v>
      </c>
      <c r="BB15" s="146">
        <f xml:space="preserve"> ConFin!BB$369</f>
        <v>0</v>
      </c>
      <c r="BC15" s="146">
        <f xml:space="preserve"> ConFin!BC$369</f>
        <v>0</v>
      </c>
      <c r="BD15" s="146">
        <f xml:space="preserve"> ConFin!BD$369</f>
        <v>0</v>
      </c>
      <c r="BE15" s="146">
        <f xml:space="preserve"> ConFin!BE$369</f>
        <v>0</v>
      </c>
      <c r="BF15" s="146">
        <f xml:space="preserve"> ConFin!BF$369</f>
        <v>0</v>
      </c>
      <c r="BG15" s="146">
        <f xml:space="preserve"> ConFin!BG$369</f>
        <v>0</v>
      </c>
      <c r="BH15" s="146">
        <f xml:space="preserve"> ConFin!BH$369</f>
        <v>0</v>
      </c>
      <c r="BI15" s="146">
        <f xml:space="preserve"> ConFin!BI$369</f>
        <v>0</v>
      </c>
      <c r="BJ15" s="146">
        <f xml:space="preserve"> ConFin!BJ$369</f>
        <v>0</v>
      </c>
      <c r="BK15" s="146">
        <f xml:space="preserve"> ConFin!BK$369</f>
        <v>0</v>
      </c>
      <c r="BL15" s="146">
        <f xml:space="preserve"> ConFin!BL$369</f>
        <v>0</v>
      </c>
      <c r="BM15" s="146">
        <f xml:space="preserve"> ConFin!BM$369</f>
        <v>0</v>
      </c>
      <c r="BN15" s="146">
        <f xml:space="preserve"> ConFin!BN$369</f>
        <v>0</v>
      </c>
      <c r="BO15" s="146">
        <f xml:space="preserve"> ConFin!BO$369</f>
        <v>0</v>
      </c>
      <c r="BP15" s="146">
        <f xml:space="preserve"> ConFin!BP$369</f>
        <v>0</v>
      </c>
      <c r="BQ15" s="146">
        <f xml:space="preserve"> ConFin!BQ$369</f>
        <v>0</v>
      </c>
      <c r="BR15" s="146">
        <f xml:space="preserve"> ConFin!BR$369</f>
        <v>0</v>
      </c>
      <c r="BS15" s="146">
        <f xml:space="preserve"> ConFin!BS$369</f>
        <v>0</v>
      </c>
      <c r="BT15" s="146">
        <f xml:space="preserve"> ConFin!BT$369</f>
        <v>0</v>
      </c>
      <c r="BU15" s="146">
        <f xml:space="preserve"> ConFin!BU$369</f>
        <v>0</v>
      </c>
      <c r="BV15" s="146">
        <f xml:space="preserve"> ConFin!BV$369</f>
        <v>0</v>
      </c>
      <c r="BW15" s="146">
        <f xml:space="preserve"> ConFin!BW$369</f>
        <v>0</v>
      </c>
      <c r="BX15" s="146">
        <f xml:space="preserve"> ConFin!BX$369</f>
        <v>0</v>
      </c>
      <c r="BY15" s="146">
        <f xml:space="preserve"> ConFin!BY$369</f>
        <v>0</v>
      </c>
      <c r="BZ15" s="146">
        <f xml:space="preserve"> ConFin!BZ$369</f>
        <v>0</v>
      </c>
      <c r="CA15" s="146">
        <f xml:space="preserve"> ConFin!CA$369</f>
        <v>0</v>
      </c>
      <c r="CB15" s="146">
        <f xml:space="preserve"> ConFin!CB$369</f>
        <v>0</v>
      </c>
      <c r="CC15" s="146">
        <f xml:space="preserve"> ConFin!CC$369</f>
        <v>0</v>
      </c>
      <c r="CD15" s="146">
        <f xml:space="preserve"> ConFin!CD$369</f>
        <v>0</v>
      </c>
      <c r="CE15" s="146">
        <f xml:space="preserve"> ConFin!CE$369</f>
        <v>0</v>
      </c>
      <c r="CF15" s="146">
        <f xml:space="preserve"> ConFin!CF$369</f>
        <v>0</v>
      </c>
      <c r="CG15" s="146">
        <f xml:space="preserve"> ConFin!CG$369</f>
        <v>0</v>
      </c>
      <c r="CH15" s="146">
        <f xml:space="preserve"> ConFin!CH$369</f>
        <v>0</v>
      </c>
      <c r="CI15" s="146">
        <f xml:space="preserve"> ConFin!CI$369</f>
        <v>0</v>
      </c>
      <c r="CJ15" s="146">
        <f xml:space="preserve"> ConFin!CJ$369</f>
        <v>0</v>
      </c>
      <c r="CK15" s="146">
        <f xml:space="preserve"> ConFin!CK$369</f>
        <v>0</v>
      </c>
      <c r="CL15" s="146">
        <f xml:space="preserve"> ConFin!CL$369</f>
        <v>0</v>
      </c>
      <c r="CM15" s="146">
        <f xml:space="preserve"> ConFin!CM$369</f>
        <v>0</v>
      </c>
      <c r="CN15" s="146">
        <f xml:space="preserve"> ConFin!CN$369</f>
        <v>0</v>
      </c>
      <c r="CO15" s="146">
        <f xml:space="preserve"> ConFin!CO$369</f>
        <v>0</v>
      </c>
      <c r="CP15" s="146">
        <f xml:space="preserve"> ConFin!CP$369</f>
        <v>0</v>
      </c>
      <c r="CQ15" s="146">
        <f xml:space="preserve"> ConFin!CQ$369</f>
        <v>0</v>
      </c>
      <c r="CR15" s="146">
        <f xml:space="preserve"> ConFin!CR$369</f>
        <v>0</v>
      </c>
      <c r="CS15" s="146">
        <f xml:space="preserve"> ConFin!CS$369</f>
        <v>0</v>
      </c>
      <c r="CT15" s="146">
        <f xml:space="preserve"> ConFin!CT$369</f>
        <v>0</v>
      </c>
      <c r="CU15" s="146">
        <f xml:space="preserve"> ConFin!CU$369</f>
        <v>0</v>
      </c>
      <c r="CV15" s="146">
        <f xml:space="preserve"> ConFin!CV$369</f>
        <v>0</v>
      </c>
      <c r="CW15" s="146">
        <f xml:space="preserve"> ConFin!CW$369</f>
        <v>0</v>
      </c>
      <c r="CX15" s="146">
        <f xml:space="preserve"> ConFin!CX$369</f>
        <v>0</v>
      </c>
      <c r="CY15" s="146">
        <f xml:space="preserve"> ConFin!CY$369</f>
        <v>0</v>
      </c>
      <c r="CZ15" s="146">
        <f xml:space="preserve"> ConFin!CZ$369</f>
        <v>0</v>
      </c>
      <c r="DA15" s="146">
        <f xml:space="preserve"> ConFin!DA$369</f>
        <v>0</v>
      </c>
      <c r="DB15" s="146">
        <f xml:space="preserve"> ConFin!DB$369</f>
        <v>0</v>
      </c>
      <c r="DC15" s="146">
        <f xml:space="preserve"> ConFin!DC$369</f>
        <v>0</v>
      </c>
      <c r="DD15" s="146">
        <f xml:space="preserve"> ConFin!DD$369</f>
        <v>0</v>
      </c>
      <c r="DE15" s="146">
        <f xml:space="preserve"> ConFin!DE$369</f>
        <v>0</v>
      </c>
      <c r="DF15" s="146">
        <f xml:space="preserve"> ConFin!DF$369</f>
        <v>0</v>
      </c>
      <c r="DG15" s="146">
        <f xml:space="preserve"> ConFin!DG$369</f>
        <v>0</v>
      </c>
      <c r="DH15" s="146">
        <f xml:space="preserve"> ConFin!DH$369</f>
        <v>0</v>
      </c>
      <c r="DI15" s="146">
        <f xml:space="preserve"> ConFin!DI$369</f>
        <v>0</v>
      </c>
      <c r="DJ15" s="146">
        <f xml:space="preserve"> ConFin!DJ$369</f>
        <v>0</v>
      </c>
      <c r="DK15" s="146">
        <f xml:space="preserve"> ConFin!DK$369</f>
        <v>0</v>
      </c>
      <c r="DL15" s="146">
        <f xml:space="preserve"> ConFin!DL$369</f>
        <v>0</v>
      </c>
      <c r="DM15" s="146">
        <f xml:space="preserve"> ConFin!DM$369</f>
        <v>0</v>
      </c>
      <c r="DN15" s="146">
        <f xml:space="preserve"> ConFin!DN$369</f>
        <v>0</v>
      </c>
      <c r="DO15" s="146">
        <f xml:space="preserve"> ConFin!DO$369</f>
        <v>0</v>
      </c>
      <c r="DP15" s="146">
        <f xml:space="preserve"> ConFin!DP$369</f>
        <v>0</v>
      </c>
      <c r="DQ15" s="146">
        <f xml:space="preserve"> ConFin!DQ$369</f>
        <v>0</v>
      </c>
      <c r="DR15" s="146">
        <f xml:space="preserve"> ConFin!DR$369</f>
        <v>0</v>
      </c>
      <c r="DS15" s="146">
        <f xml:space="preserve"> ConFin!DS$369</f>
        <v>0</v>
      </c>
      <c r="DT15" s="146">
        <f xml:space="preserve"> ConFin!DT$369</f>
        <v>0</v>
      </c>
      <c r="DU15" s="146">
        <f xml:space="preserve"> ConFin!DU$369</f>
        <v>0</v>
      </c>
      <c r="DV15" s="146">
        <f xml:space="preserve"> ConFin!DV$369</f>
        <v>0</v>
      </c>
      <c r="DW15" s="146">
        <f xml:space="preserve"> ConFin!DW$369</f>
        <v>0</v>
      </c>
      <c r="DX15" s="146">
        <f xml:space="preserve"> ConFin!DX$369</f>
        <v>0</v>
      </c>
      <c r="DY15" s="146">
        <f xml:space="preserve"> ConFin!DY$369</f>
        <v>0</v>
      </c>
      <c r="DZ15" s="146">
        <f xml:space="preserve"> ConFin!DZ$369</f>
        <v>0</v>
      </c>
      <c r="EA15" s="146">
        <f xml:space="preserve"> ConFin!EA$369</f>
        <v>0</v>
      </c>
      <c r="EB15" s="146">
        <f xml:space="preserve"> ConFin!EB$369</f>
        <v>0</v>
      </c>
      <c r="EC15" s="146">
        <f xml:space="preserve"> ConFin!EC$369</f>
        <v>0</v>
      </c>
      <c r="ED15" s="146">
        <f xml:space="preserve"> ConFin!ED$369</f>
        <v>0</v>
      </c>
      <c r="EE15" s="146">
        <f xml:space="preserve"> ConFin!EE$369</f>
        <v>0</v>
      </c>
      <c r="EF15" s="146">
        <f xml:space="preserve"> ConFin!EF$369</f>
        <v>0</v>
      </c>
      <c r="EG15" s="146">
        <f xml:space="preserve"> ConFin!EG$369</f>
        <v>0</v>
      </c>
      <c r="EH15" s="146">
        <f xml:space="preserve"> ConFin!EH$369</f>
        <v>0</v>
      </c>
      <c r="EI15" s="146">
        <f xml:space="preserve"> ConFin!EI$369</f>
        <v>0</v>
      </c>
      <c r="EJ15" s="146">
        <f xml:space="preserve"> ConFin!EJ$369</f>
        <v>0</v>
      </c>
      <c r="EK15" s="146">
        <f xml:space="preserve"> ConFin!EK$369</f>
        <v>0</v>
      </c>
      <c r="EL15" s="146">
        <f xml:space="preserve"> ConFin!EL$369</f>
        <v>0</v>
      </c>
      <c r="EM15" s="146">
        <f xml:space="preserve"> ConFin!EM$369</f>
        <v>0</v>
      </c>
      <c r="EN15" s="146">
        <f xml:space="preserve"> ConFin!EN$369</f>
        <v>0</v>
      </c>
      <c r="EO15" s="146">
        <f xml:space="preserve"> ConFin!EO$369</f>
        <v>0</v>
      </c>
      <c r="EP15" s="146">
        <f xml:space="preserve"> ConFin!EP$369</f>
        <v>0</v>
      </c>
      <c r="EQ15" s="146">
        <f xml:space="preserve"> ConFin!EQ$369</f>
        <v>0</v>
      </c>
      <c r="ER15" s="146">
        <f xml:space="preserve"> ConFin!ER$369</f>
        <v>0</v>
      </c>
      <c r="ES15" s="146">
        <f xml:space="preserve"> ConFin!ES$369</f>
        <v>0</v>
      </c>
      <c r="ET15" s="146">
        <f xml:space="preserve"> ConFin!ET$369</f>
        <v>0</v>
      </c>
      <c r="EU15" s="146">
        <f xml:space="preserve"> ConFin!EU$369</f>
        <v>0</v>
      </c>
      <c r="EV15" s="146">
        <f xml:space="preserve"> ConFin!EV$369</f>
        <v>0</v>
      </c>
      <c r="EW15" s="146">
        <f xml:space="preserve"> ConFin!EW$369</f>
        <v>0</v>
      </c>
      <c r="EX15" s="146">
        <f xml:space="preserve"> ConFin!EX$369</f>
        <v>0</v>
      </c>
      <c r="EY15" s="146">
        <f xml:space="preserve"> ConFin!EY$369</f>
        <v>0</v>
      </c>
      <c r="EZ15" s="146">
        <f xml:space="preserve"> ConFin!EZ$369</f>
        <v>0</v>
      </c>
      <c r="FA15" s="146">
        <f xml:space="preserve"> ConFin!FA$369</f>
        <v>0</v>
      </c>
      <c r="FB15" s="146">
        <f xml:space="preserve"> ConFin!FB$369</f>
        <v>0</v>
      </c>
      <c r="FC15" s="146">
        <f xml:space="preserve"> ConFin!FC$369</f>
        <v>0</v>
      </c>
      <c r="FD15" s="146">
        <f xml:space="preserve"> ConFin!FD$369</f>
        <v>0</v>
      </c>
      <c r="FE15" s="146">
        <f xml:space="preserve"> ConFin!FE$369</f>
        <v>0</v>
      </c>
      <c r="FF15" s="146">
        <f xml:space="preserve"> ConFin!FF$369</f>
        <v>0</v>
      </c>
      <c r="FG15" s="146">
        <f xml:space="preserve"> ConFin!FG$369</f>
        <v>0</v>
      </c>
      <c r="FH15" s="146">
        <f xml:space="preserve"> ConFin!FH$369</f>
        <v>0</v>
      </c>
      <c r="FI15" s="146">
        <f xml:space="preserve"> ConFin!FI$369</f>
        <v>0</v>
      </c>
      <c r="FJ15" s="146">
        <f xml:space="preserve"> ConFin!FJ$369</f>
        <v>0</v>
      </c>
      <c r="FK15" s="146">
        <f xml:space="preserve"> ConFin!FK$369</f>
        <v>0</v>
      </c>
      <c r="FL15" s="146">
        <f xml:space="preserve"> ConFin!FL$369</f>
        <v>0</v>
      </c>
      <c r="FM15" s="146">
        <f xml:space="preserve"> ConFin!FM$369</f>
        <v>0</v>
      </c>
      <c r="FN15" s="146">
        <f xml:space="preserve"> ConFin!FN$369</f>
        <v>0</v>
      </c>
      <c r="FO15" s="146">
        <f xml:space="preserve"> ConFin!FO$369</f>
        <v>0</v>
      </c>
      <c r="FP15" s="146">
        <f xml:space="preserve"> ConFin!FP$369</f>
        <v>0</v>
      </c>
      <c r="FQ15" s="146">
        <f xml:space="preserve"> ConFin!FQ$369</f>
        <v>0</v>
      </c>
      <c r="FR15" s="146">
        <f xml:space="preserve"> ConFin!FR$369</f>
        <v>0</v>
      </c>
      <c r="FS15" s="146">
        <f xml:space="preserve"> ConFin!FS$369</f>
        <v>0</v>
      </c>
      <c r="FT15" s="146">
        <f xml:space="preserve"> ConFin!FT$369</f>
        <v>0</v>
      </c>
      <c r="FU15" s="146">
        <f xml:space="preserve"> ConFin!FU$369</f>
        <v>0</v>
      </c>
      <c r="FV15" s="146">
        <f xml:space="preserve"> ConFin!FV$369</f>
        <v>0</v>
      </c>
      <c r="FW15" s="146">
        <f xml:space="preserve"> ConFin!FW$369</f>
        <v>0</v>
      </c>
      <c r="FX15" s="146">
        <f xml:space="preserve"> ConFin!FX$369</f>
        <v>0</v>
      </c>
      <c r="FY15" s="146">
        <f xml:space="preserve"> ConFin!FY$369</f>
        <v>0</v>
      </c>
      <c r="FZ15" s="146">
        <f xml:space="preserve"> ConFin!FZ$369</f>
        <v>0</v>
      </c>
      <c r="GA15" s="146">
        <f xml:space="preserve"> ConFin!GA$369</f>
        <v>0</v>
      </c>
      <c r="GB15" s="146">
        <f xml:space="preserve"> ConFin!GB$369</f>
        <v>0</v>
      </c>
      <c r="GC15" s="146">
        <f xml:space="preserve"> ConFin!GC$369</f>
        <v>0</v>
      </c>
      <c r="GD15" s="146">
        <f xml:space="preserve"> ConFin!GD$369</f>
        <v>0</v>
      </c>
      <c r="GE15" s="146">
        <f xml:space="preserve"> ConFin!GE$369</f>
        <v>0</v>
      </c>
      <c r="GF15" s="146">
        <f xml:space="preserve"> ConFin!GF$369</f>
        <v>0</v>
      </c>
      <c r="GG15" s="146">
        <f xml:space="preserve"> ConFin!GG$369</f>
        <v>0</v>
      </c>
      <c r="GH15" s="146">
        <f xml:space="preserve"> ConFin!GH$369</f>
        <v>0</v>
      </c>
      <c r="GI15" s="146">
        <f xml:space="preserve"> ConFin!GI$369</f>
        <v>0</v>
      </c>
      <c r="GJ15" s="146">
        <f xml:space="preserve"> ConFin!GJ$369</f>
        <v>0</v>
      </c>
    </row>
    <row r="16" spans="1:192" s="521" customFormat="1" x14ac:dyDescent="0.25">
      <c r="A16" s="15"/>
      <c r="B16" s="15"/>
      <c r="C16" s="21"/>
      <c r="D16" s="48"/>
      <c r="E16" s="127" t="str">
        <f t="shared" ref="E16:AJ16" si="153" xml:space="preserve"> E$11</f>
        <v>Share capital redemption POS</v>
      </c>
      <c r="F16" s="127">
        <f t="shared" si="153"/>
        <v>0</v>
      </c>
      <c r="G16" s="127" t="str">
        <f t="shared" si="153"/>
        <v>$ 000s</v>
      </c>
      <c r="H16" s="127">
        <f t="shared" si="153"/>
        <v>100</v>
      </c>
      <c r="I16" s="127">
        <f t="shared" si="153"/>
        <v>0</v>
      </c>
      <c r="J16" s="127">
        <f t="shared" si="153"/>
        <v>0</v>
      </c>
      <c r="K16" s="127">
        <f t="shared" si="153"/>
        <v>0</v>
      </c>
      <c r="L16" s="127">
        <f t="shared" si="153"/>
        <v>0</v>
      </c>
      <c r="M16" s="127">
        <f t="shared" si="153"/>
        <v>0</v>
      </c>
      <c r="N16" s="127">
        <f t="shared" si="153"/>
        <v>0</v>
      </c>
      <c r="O16" s="127">
        <f t="shared" si="153"/>
        <v>0</v>
      </c>
      <c r="P16" s="127">
        <f t="shared" si="153"/>
        <v>0</v>
      </c>
      <c r="Q16" s="127">
        <f t="shared" si="153"/>
        <v>0</v>
      </c>
      <c r="R16" s="127">
        <f t="shared" si="153"/>
        <v>0</v>
      </c>
      <c r="S16" s="127">
        <f t="shared" si="153"/>
        <v>0</v>
      </c>
      <c r="T16" s="127">
        <f t="shared" si="153"/>
        <v>0</v>
      </c>
      <c r="U16" s="127">
        <f t="shared" si="153"/>
        <v>0</v>
      </c>
      <c r="V16" s="127">
        <f t="shared" si="153"/>
        <v>0</v>
      </c>
      <c r="W16" s="127">
        <f t="shared" si="153"/>
        <v>0</v>
      </c>
      <c r="X16" s="127">
        <f t="shared" si="153"/>
        <v>0</v>
      </c>
      <c r="Y16" s="127">
        <f t="shared" si="153"/>
        <v>0</v>
      </c>
      <c r="Z16" s="127">
        <f t="shared" si="153"/>
        <v>0</v>
      </c>
      <c r="AA16" s="127">
        <f t="shared" si="153"/>
        <v>0</v>
      </c>
      <c r="AB16" s="127">
        <f t="shared" si="153"/>
        <v>0</v>
      </c>
      <c r="AC16" s="127">
        <f t="shared" si="153"/>
        <v>0</v>
      </c>
      <c r="AD16" s="127">
        <f t="shared" si="153"/>
        <v>0</v>
      </c>
      <c r="AE16" s="127">
        <f t="shared" si="153"/>
        <v>0</v>
      </c>
      <c r="AF16" s="127">
        <f t="shared" si="153"/>
        <v>0</v>
      </c>
      <c r="AG16" s="127">
        <f t="shared" si="153"/>
        <v>0</v>
      </c>
      <c r="AH16" s="127">
        <f t="shared" si="153"/>
        <v>0</v>
      </c>
      <c r="AI16" s="127">
        <f t="shared" si="153"/>
        <v>0</v>
      </c>
      <c r="AJ16" s="127">
        <f t="shared" si="153"/>
        <v>0</v>
      </c>
      <c r="AK16" s="127">
        <f t="shared" ref="AK16:CV16" si="154" xml:space="preserve"> AK$11</f>
        <v>0</v>
      </c>
      <c r="AL16" s="127">
        <f t="shared" si="154"/>
        <v>0</v>
      </c>
      <c r="AM16" s="127">
        <f t="shared" si="154"/>
        <v>0</v>
      </c>
      <c r="AN16" s="127">
        <f t="shared" si="154"/>
        <v>0</v>
      </c>
      <c r="AO16" s="127">
        <f t="shared" si="154"/>
        <v>0</v>
      </c>
      <c r="AP16" s="127">
        <f t="shared" si="154"/>
        <v>0</v>
      </c>
      <c r="AQ16" s="127">
        <f t="shared" si="154"/>
        <v>0</v>
      </c>
      <c r="AR16" s="127">
        <f t="shared" si="154"/>
        <v>0</v>
      </c>
      <c r="AS16" s="127">
        <f t="shared" si="154"/>
        <v>0</v>
      </c>
      <c r="AT16" s="127">
        <f t="shared" si="154"/>
        <v>0</v>
      </c>
      <c r="AU16" s="127">
        <f t="shared" si="154"/>
        <v>0</v>
      </c>
      <c r="AV16" s="127">
        <f t="shared" si="154"/>
        <v>0</v>
      </c>
      <c r="AW16" s="127">
        <f t="shared" si="154"/>
        <v>0</v>
      </c>
      <c r="AX16" s="127">
        <f t="shared" si="154"/>
        <v>0</v>
      </c>
      <c r="AY16" s="127">
        <f t="shared" si="154"/>
        <v>0</v>
      </c>
      <c r="AZ16" s="127">
        <f t="shared" si="154"/>
        <v>0</v>
      </c>
      <c r="BA16" s="127">
        <f t="shared" si="154"/>
        <v>0</v>
      </c>
      <c r="BB16" s="127">
        <f t="shared" si="154"/>
        <v>0</v>
      </c>
      <c r="BC16" s="127">
        <f t="shared" si="154"/>
        <v>0</v>
      </c>
      <c r="BD16" s="127">
        <f t="shared" si="154"/>
        <v>100</v>
      </c>
      <c r="BE16" s="127">
        <f t="shared" si="154"/>
        <v>0</v>
      </c>
      <c r="BF16" s="127">
        <f t="shared" si="154"/>
        <v>0</v>
      </c>
      <c r="BG16" s="127">
        <f t="shared" si="154"/>
        <v>0</v>
      </c>
      <c r="BH16" s="127">
        <f t="shared" si="154"/>
        <v>0</v>
      </c>
      <c r="BI16" s="127">
        <f t="shared" si="154"/>
        <v>0</v>
      </c>
      <c r="BJ16" s="127">
        <f t="shared" si="154"/>
        <v>0</v>
      </c>
      <c r="BK16" s="127">
        <f t="shared" si="154"/>
        <v>0</v>
      </c>
      <c r="BL16" s="127">
        <f t="shared" si="154"/>
        <v>0</v>
      </c>
      <c r="BM16" s="127">
        <f t="shared" si="154"/>
        <v>0</v>
      </c>
      <c r="BN16" s="127">
        <f t="shared" si="154"/>
        <v>0</v>
      </c>
      <c r="BO16" s="127">
        <f t="shared" si="154"/>
        <v>0</v>
      </c>
      <c r="BP16" s="127">
        <f t="shared" si="154"/>
        <v>0</v>
      </c>
      <c r="BQ16" s="127">
        <f t="shared" si="154"/>
        <v>0</v>
      </c>
      <c r="BR16" s="127">
        <f t="shared" si="154"/>
        <v>0</v>
      </c>
      <c r="BS16" s="127">
        <f t="shared" si="154"/>
        <v>0</v>
      </c>
      <c r="BT16" s="127">
        <f t="shared" si="154"/>
        <v>0</v>
      </c>
      <c r="BU16" s="127">
        <f t="shared" si="154"/>
        <v>0</v>
      </c>
      <c r="BV16" s="127">
        <f t="shared" si="154"/>
        <v>0</v>
      </c>
      <c r="BW16" s="127">
        <f t="shared" si="154"/>
        <v>0</v>
      </c>
      <c r="BX16" s="127">
        <f t="shared" si="154"/>
        <v>0</v>
      </c>
      <c r="BY16" s="127">
        <f t="shared" si="154"/>
        <v>0</v>
      </c>
      <c r="BZ16" s="127">
        <f t="shared" si="154"/>
        <v>0</v>
      </c>
      <c r="CA16" s="127">
        <f t="shared" si="154"/>
        <v>0</v>
      </c>
      <c r="CB16" s="127">
        <f t="shared" si="154"/>
        <v>0</v>
      </c>
      <c r="CC16" s="127">
        <f t="shared" si="154"/>
        <v>0</v>
      </c>
      <c r="CD16" s="127">
        <f t="shared" si="154"/>
        <v>0</v>
      </c>
      <c r="CE16" s="127">
        <f t="shared" si="154"/>
        <v>0</v>
      </c>
      <c r="CF16" s="127">
        <f t="shared" si="154"/>
        <v>0</v>
      </c>
      <c r="CG16" s="127">
        <f t="shared" si="154"/>
        <v>0</v>
      </c>
      <c r="CH16" s="127">
        <f t="shared" si="154"/>
        <v>0</v>
      </c>
      <c r="CI16" s="127">
        <f t="shared" si="154"/>
        <v>0</v>
      </c>
      <c r="CJ16" s="127">
        <f t="shared" si="154"/>
        <v>0</v>
      </c>
      <c r="CK16" s="127">
        <f t="shared" si="154"/>
        <v>0</v>
      </c>
      <c r="CL16" s="127">
        <f t="shared" si="154"/>
        <v>0</v>
      </c>
      <c r="CM16" s="127">
        <f t="shared" si="154"/>
        <v>0</v>
      </c>
      <c r="CN16" s="127">
        <f t="shared" si="154"/>
        <v>0</v>
      </c>
      <c r="CO16" s="127">
        <f t="shared" si="154"/>
        <v>0</v>
      </c>
      <c r="CP16" s="127">
        <f t="shared" si="154"/>
        <v>0</v>
      </c>
      <c r="CQ16" s="127">
        <f t="shared" si="154"/>
        <v>0</v>
      </c>
      <c r="CR16" s="127">
        <f t="shared" si="154"/>
        <v>0</v>
      </c>
      <c r="CS16" s="127">
        <f t="shared" si="154"/>
        <v>0</v>
      </c>
      <c r="CT16" s="127">
        <f t="shared" si="154"/>
        <v>0</v>
      </c>
      <c r="CU16" s="127">
        <f t="shared" si="154"/>
        <v>0</v>
      </c>
      <c r="CV16" s="127">
        <f t="shared" si="154"/>
        <v>0</v>
      </c>
      <c r="CW16" s="127">
        <f t="shared" ref="CW16:FH16" si="155" xml:space="preserve"> CW$11</f>
        <v>0</v>
      </c>
      <c r="CX16" s="127">
        <f t="shared" si="155"/>
        <v>0</v>
      </c>
      <c r="CY16" s="127">
        <f t="shared" si="155"/>
        <v>0</v>
      </c>
      <c r="CZ16" s="127">
        <f t="shared" si="155"/>
        <v>0</v>
      </c>
      <c r="DA16" s="127">
        <f t="shared" si="155"/>
        <v>0</v>
      </c>
      <c r="DB16" s="127">
        <f t="shared" si="155"/>
        <v>0</v>
      </c>
      <c r="DC16" s="127">
        <f t="shared" si="155"/>
        <v>0</v>
      </c>
      <c r="DD16" s="127">
        <f t="shared" si="155"/>
        <v>0</v>
      </c>
      <c r="DE16" s="127">
        <f t="shared" si="155"/>
        <v>0</v>
      </c>
      <c r="DF16" s="127">
        <f t="shared" si="155"/>
        <v>0</v>
      </c>
      <c r="DG16" s="127">
        <f t="shared" si="155"/>
        <v>0</v>
      </c>
      <c r="DH16" s="127">
        <f t="shared" si="155"/>
        <v>0</v>
      </c>
      <c r="DI16" s="127">
        <f t="shared" si="155"/>
        <v>0</v>
      </c>
      <c r="DJ16" s="127">
        <f t="shared" si="155"/>
        <v>0</v>
      </c>
      <c r="DK16" s="127">
        <f t="shared" si="155"/>
        <v>0</v>
      </c>
      <c r="DL16" s="127">
        <f t="shared" si="155"/>
        <v>0</v>
      </c>
      <c r="DM16" s="127">
        <f t="shared" si="155"/>
        <v>0</v>
      </c>
      <c r="DN16" s="127">
        <f t="shared" si="155"/>
        <v>0</v>
      </c>
      <c r="DO16" s="127">
        <f t="shared" si="155"/>
        <v>0</v>
      </c>
      <c r="DP16" s="127">
        <f t="shared" si="155"/>
        <v>0</v>
      </c>
      <c r="DQ16" s="127">
        <f t="shared" si="155"/>
        <v>0</v>
      </c>
      <c r="DR16" s="127">
        <f t="shared" si="155"/>
        <v>0</v>
      </c>
      <c r="DS16" s="127">
        <f t="shared" si="155"/>
        <v>0</v>
      </c>
      <c r="DT16" s="127">
        <f t="shared" si="155"/>
        <v>0</v>
      </c>
      <c r="DU16" s="127">
        <f t="shared" si="155"/>
        <v>0</v>
      </c>
      <c r="DV16" s="127">
        <f t="shared" si="155"/>
        <v>0</v>
      </c>
      <c r="DW16" s="127">
        <f t="shared" si="155"/>
        <v>0</v>
      </c>
      <c r="DX16" s="127">
        <f t="shared" si="155"/>
        <v>0</v>
      </c>
      <c r="DY16" s="127">
        <f t="shared" si="155"/>
        <v>0</v>
      </c>
      <c r="DZ16" s="127">
        <f t="shared" si="155"/>
        <v>0</v>
      </c>
      <c r="EA16" s="127">
        <f t="shared" si="155"/>
        <v>0</v>
      </c>
      <c r="EB16" s="127">
        <f t="shared" si="155"/>
        <v>0</v>
      </c>
      <c r="EC16" s="127">
        <f t="shared" si="155"/>
        <v>0</v>
      </c>
      <c r="ED16" s="127">
        <f t="shared" si="155"/>
        <v>0</v>
      </c>
      <c r="EE16" s="127">
        <f t="shared" si="155"/>
        <v>0</v>
      </c>
      <c r="EF16" s="127">
        <f t="shared" si="155"/>
        <v>0</v>
      </c>
      <c r="EG16" s="127">
        <f t="shared" si="155"/>
        <v>0</v>
      </c>
      <c r="EH16" s="127">
        <f t="shared" si="155"/>
        <v>0</v>
      </c>
      <c r="EI16" s="127">
        <f t="shared" si="155"/>
        <v>0</v>
      </c>
      <c r="EJ16" s="127">
        <f t="shared" si="155"/>
        <v>0</v>
      </c>
      <c r="EK16" s="127">
        <f t="shared" si="155"/>
        <v>0</v>
      </c>
      <c r="EL16" s="127">
        <f t="shared" si="155"/>
        <v>0</v>
      </c>
      <c r="EM16" s="127">
        <f t="shared" si="155"/>
        <v>0</v>
      </c>
      <c r="EN16" s="127">
        <f t="shared" si="155"/>
        <v>0</v>
      </c>
      <c r="EO16" s="127">
        <f t="shared" si="155"/>
        <v>0</v>
      </c>
      <c r="EP16" s="127">
        <f t="shared" si="155"/>
        <v>0</v>
      </c>
      <c r="EQ16" s="127">
        <f t="shared" si="155"/>
        <v>0</v>
      </c>
      <c r="ER16" s="127">
        <f t="shared" si="155"/>
        <v>0</v>
      </c>
      <c r="ES16" s="127">
        <f t="shared" si="155"/>
        <v>0</v>
      </c>
      <c r="ET16" s="127">
        <f t="shared" si="155"/>
        <v>0</v>
      </c>
      <c r="EU16" s="127">
        <f t="shared" si="155"/>
        <v>0</v>
      </c>
      <c r="EV16" s="127">
        <f t="shared" si="155"/>
        <v>0</v>
      </c>
      <c r="EW16" s="127">
        <f t="shared" si="155"/>
        <v>0</v>
      </c>
      <c r="EX16" s="127">
        <f t="shared" si="155"/>
        <v>0</v>
      </c>
      <c r="EY16" s="127">
        <f t="shared" si="155"/>
        <v>0</v>
      </c>
      <c r="EZ16" s="127">
        <f t="shared" si="155"/>
        <v>0</v>
      </c>
      <c r="FA16" s="127">
        <f t="shared" si="155"/>
        <v>0</v>
      </c>
      <c r="FB16" s="127">
        <f t="shared" si="155"/>
        <v>0</v>
      </c>
      <c r="FC16" s="127">
        <f t="shared" si="155"/>
        <v>0</v>
      </c>
      <c r="FD16" s="127">
        <f t="shared" si="155"/>
        <v>0</v>
      </c>
      <c r="FE16" s="127">
        <f t="shared" si="155"/>
        <v>0</v>
      </c>
      <c r="FF16" s="127">
        <f t="shared" si="155"/>
        <v>0</v>
      </c>
      <c r="FG16" s="127">
        <f t="shared" si="155"/>
        <v>0</v>
      </c>
      <c r="FH16" s="127">
        <f t="shared" si="155"/>
        <v>0</v>
      </c>
      <c r="FI16" s="127">
        <f t="shared" ref="FI16:GJ16" si="156" xml:space="preserve"> FI$11</f>
        <v>0</v>
      </c>
      <c r="FJ16" s="127">
        <f t="shared" si="156"/>
        <v>0</v>
      </c>
      <c r="FK16" s="127">
        <f t="shared" si="156"/>
        <v>0</v>
      </c>
      <c r="FL16" s="127">
        <f t="shared" si="156"/>
        <v>0</v>
      </c>
      <c r="FM16" s="127">
        <f t="shared" si="156"/>
        <v>0</v>
      </c>
      <c r="FN16" s="127">
        <f t="shared" si="156"/>
        <v>0</v>
      </c>
      <c r="FO16" s="127">
        <f t="shared" si="156"/>
        <v>0</v>
      </c>
      <c r="FP16" s="127">
        <f t="shared" si="156"/>
        <v>0</v>
      </c>
      <c r="FQ16" s="127">
        <f t="shared" si="156"/>
        <v>0</v>
      </c>
      <c r="FR16" s="127">
        <f t="shared" si="156"/>
        <v>0</v>
      </c>
      <c r="FS16" s="127">
        <f t="shared" si="156"/>
        <v>0</v>
      </c>
      <c r="FT16" s="127">
        <f t="shared" si="156"/>
        <v>0</v>
      </c>
      <c r="FU16" s="127">
        <f t="shared" si="156"/>
        <v>0</v>
      </c>
      <c r="FV16" s="127">
        <f t="shared" si="156"/>
        <v>0</v>
      </c>
      <c r="FW16" s="127">
        <f t="shared" si="156"/>
        <v>0</v>
      </c>
      <c r="FX16" s="127">
        <f t="shared" si="156"/>
        <v>0</v>
      </c>
      <c r="FY16" s="127">
        <f t="shared" si="156"/>
        <v>0</v>
      </c>
      <c r="FZ16" s="127">
        <f t="shared" si="156"/>
        <v>0</v>
      </c>
      <c r="GA16" s="127">
        <f t="shared" si="156"/>
        <v>0</v>
      </c>
      <c r="GB16" s="127">
        <f t="shared" si="156"/>
        <v>0</v>
      </c>
      <c r="GC16" s="127">
        <f t="shared" si="156"/>
        <v>0</v>
      </c>
      <c r="GD16" s="127">
        <f t="shared" si="156"/>
        <v>0</v>
      </c>
      <c r="GE16" s="127">
        <f t="shared" si="156"/>
        <v>0</v>
      </c>
      <c r="GF16" s="127">
        <f t="shared" si="156"/>
        <v>0</v>
      </c>
      <c r="GG16" s="127">
        <f t="shared" si="156"/>
        <v>0</v>
      </c>
      <c r="GH16" s="127">
        <f t="shared" si="156"/>
        <v>0</v>
      </c>
      <c r="GI16" s="127">
        <f t="shared" si="156"/>
        <v>0</v>
      </c>
      <c r="GJ16" s="127">
        <f t="shared" si="156"/>
        <v>0</v>
      </c>
    </row>
    <row r="17" spans="1:192" s="526" customFormat="1" x14ac:dyDescent="0.25">
      <c r="A17" s="400"/>
      <c r="B17" s="400"/>
      <c r="C17" s="401"/>
      <c r="D17" s="402"/>
      <c r="E17" s="403" t="s">
        <v>157</v>
      </c>
      <c r="F17" s="403"/>
      <c r="G17" s="403" t="str">
        <f xml:space="preserve"> SMU</f>
        <v>$ 000s</v>
      </c>
      <c r="H17" s="403"/>
      <c r="I17" s="404"/>
      <c r="J17" s="403">
        <f t="shared" ref="J17:AO17" si="157" xml:space="preserve"> J14 + J15 - J16</f>
        <v>0</v>
      </c>
      <c r="K17" s="403">
        <f t="shared" si="157"/>
        <v>0</v>
      </c>
      <c r="L17" s="403">
        <f t="shared" si="157"/>
        <v>100</v>
      </c>
      <c r="M17" s="403">
        <f t="shared" si="157"/>
        <v>100</v>
      </c>
      <c r="N17" s="403">
        <f t="shared" si="157"/>
        <v>100</v>
      </c>
      <c r="O17" s="403">
        <f t="shared" si="157"/>
        <v>100</v>
      </c>
      <c r="P17" s="403">
        <f t="shared" si="157"/>
        <v>100</v>
      </c>
      <c r="Q17" s="403">
        <f t="shared" si="157"/>
        <v>100</v>
      </c>
      <c r="R17" s="403">
        <f t="shared" si="157"/>
        <v>100</v>
      </c>
      <c r="S17" s="403">
        <f t="shared" si="157"/>
        <v>100</v>
      </c>
      <c r="T17" s="403">
        <f t="shared" si="157"/>
        <v>100</v>
      </c>
      <c r="U17" s="403">
        <f t="shared" si="157"/>
        <v>100</v>
      </c>
      <c r="V17" s="403">
        <f t="shared" si="157"/>
        <v>100</v>
      </c>
      <c r="W17" s="403">
        <f t="shared" si="157"/>
        <v>100</v>
      </c>
      <c r="X17" s="403">
        <f t="shared" si="157"/>
        <v>100</v>
      </c>
      <c r="Y17" s="403">
        <f t="shared" si="157"/>
        <v>100</v>
      </c>
      <c r="Z17" s="403">
        <f t="shared" si="157"/>
        <v>100</v>
      </c>
      <c r="AA17" s="403">
        <f t="shared" si="157"/>
        <v>100</v>
      </c>
      <c r="AB17" s="403">
        <f t="shared" si="157"/>
        <v>100</v>
      </c>
      <c r="AC17" s="403">
        <f t="shared" si="157"/>
        <v>100</v>
      </c>
      <c r="AD17" s="403">
        <f t="shared" si="157"/>
        <v>100</v>
      </c>
      <c r="AE17" s="403">
        <f t="shared" si="157"/>
        <v>100</v>
      </c>
      <c r="AF17" s="403">
        <f t="shared" si="157"/>
        <v>100</v>
      </c>
      <c r="AG17" s="403">
        <f t="shared" si="157"/>
        <v>100</v>
      </c>
      <c r="AH17" s="403">
        <f t="shared" si="157"/>
        <v>100</v>
      </c>
      <c r="AI17" s="403">
        <f t="shared" si="157"/>
        <v>100</v>
      </c>
      <c r="AJ17" s="403">
        <f t="shared" si="157"/>
        <v>100</v>
      </c>
      <c r="AK17" s="403">
        <f t="shared" si="157"/>
        <v>100</v>
      </c>
      <c r="AL17" s="403">
        <f t="shared" si="157"/>
        <v>100</v>
      </c>
      <c r="AM17" s="403">
        <f t="shared" si="157"/>
        <v>100</v>
      </c>
      <c r="AN17" s="403">
        <f t="shared" si="157"/>
        <v>100</v>
      </c>
      <c r="AO17" s="403">
        <f t="shared" si="157"/>
        <v>100</v>
      </c>
      <c r="AP17" s="403">
        <f t="shared" ref="AP17:BU17" si="158" xml:space="preserve"> AP14 + AP15 - AP16</f>
        <v>100</v>
      </c>
      <c r="AQ17" s="403">
        <f t="shared" si="158"/>
        <v>100</v>
      </c>
      <c r="AR17" s="403">
        <f t="shared" si="158"/>
        <v>100</v>
      </c>
      <c r="AS17" s="403">
        <f t="shared" si="158"/>
        <v>100</v>
      </c>
      <c r="AT17" s="403">
        <f t="shared" si="158"/>
        <v>100</v>
      </c>
      <c r="AU17" s="403">
        <f t="shared" si="158"/>
        <v>100</v>
      </c>
      <c r="AV17" s="403">
        <f t="shared" si="158"/>
        <v>100</v>
      </c>
      <c r="AW17" s="403">
        <f t="shared" si="158"/>
        <v>100</v>
      </c>
      <c r="AX17" s="403">
        <f t="shared" si="158"/>
        <v>100</v>
      </c>
      <c r="AY17" s="403">
        <f t="shared" si="158"/>
        <v>100</v>
      </c>
      <c r="AZ17" s="403">
        <f t="shared" si="158"/>
        <v>100</v>
      </c>
      <c r="BA17" s="403">
        <f t="shared" si="158"/>
        <v>100</v>
      </c>
      <c r="BB17" s="403">
        <f t="shared" si="158"/>
        <v>100</v>
      </c>
      <c r="BC17" s="403">
        <f t="shared" si="158"/>
        <v>100</v>
      </c>
      <c r="BD17" s="403">
        <f t="shared" si="158"/>
        <v>0</v>
      </c>
      <c r="BE17" s="403">
        <f t="shared" si="158"/>
        <v>0</v>
      </c>
      <c r="BF17" s="403">
        <f t="shared" si="158"/>
        <v>0</v>
      </c>
      <c r="BG17" s="403">
        <f t="shared" si="158"/>
        <v>0</v>
      </c>
      <c r="BH17" s="403">
        <f t="shared" si="158"/>
        <v>0</v>
      </c>
      <c r="BI17" s="403">
        <f t="shared" si="158"/>
        <v>0</v>
      </c>
      <c r="BJ17" s="403">
        <f t="shared" si="158"/>
        <v>0</v>
      </c>
      <c r="BK17" s="403">
        <f t="shared" si="158"/>
        <v>0</v>
      </c>
      <c r="BL17" s="403">
        <f t="shared" si="158"/>
        <v>0</v>
      </c>
      <c r="BM17" s="403">
        <f t="shared" si="158"/>
        <v>0</v>
      </c>
      <c r="BN17" s="403">
        <f t="shared" si="158"/>
        <v>0</v>
      </c>
      <c r="BO17" s="403">
        <f t="shared" si="158"/>
        <v>0</v>
      </c>
      <c r="BP17" s="403">
        <f t="shared" si="158"/>
        <v>0</v>
      </c>
      <c r="BQ17" s="403">
        <f t="shared" si="158"/>
        <v>0</v>
      </c>
      <c r="BR17" s="403">
        <f t="shared" si="158"/>
        <v>0</v>
      </c>
      <c r="BS17" s="403">
        <f t="shared" si="158"/>
        <v>0</v>
      </c>
      <c r="BT17" s="403">
        <f t="shared" si="158"/>
        <v>0</v>
      </c>
      <c r="BU17" s="403">
        <f t="shared" si="158"/>
        <v>0</v>
      </c>
      <c r="BV17" s="403">
        <f t="shared" ref="BV17:DA17" si="159" xml:space="preserve"> BV14 + BV15 - BV16</f>
        <v>0</v>
      </c>
      <c r="BW17" s="403">
        <f t="shared" si="159"/>
        <v>0</v>
      </c>
      <c r="BX17" s="403">
        <f t="shared" si="159"/>
        <v>0</v>
      </c>
      <c r="BY17" s="403">
        <f t="shared" si="159"/>
        <v>0</v>
      </c>
      <c r="BZ17" s="403">
        <f t="shared" si="159"/>
        <v>0</v>
      </c>
      <c r="CA17" s="403">
        <f t="shared" si="159"/>
        <v>0</v>
      </c>
      <c r="CB17" s="403">
        <f t="shared" si="159"/>
        <v>0</v>
      </c>
      <c r="CC17" s="403">
        <f t="shared" si="159"/>
        <v>0</v>
      </c>
      <c r="CD17" s="403">
        <f t="shared" si="159"/>
        <v>0</v>
      </c>
      <c r="CE17" s="403">
        <f t="shared" si="159"/>
        <v>0</v>
      </c>
      <c r="CF17" s="403">
        <f t="shared" si="159"/>
        <v>0</v>
      </c>
      <c r="CG17" s="403">
        <f t="shared" si="159"/>
        <v>0</v>
      </c>
      <c r="CH17" s="403">
        <f t="shared" si="159"/>
        <v>0</v>
      </c>
      <c r="CI17" s="403">
        <f t="shared" si="159"/>
        <v>0</v>
      </c>
      <c r="CJ17" s="403">
        <f t="shared" si="159"/>
        <v>0</v>
      </c>
      <c r="CK17" s="403">
        <f t="shared" si="159"/>
        <v>0</v>
      </c>
      <c r="CL17" s="403">
        <f t="shared" si="159"/>
        <v>0</v>
      </c>
      <c r="CM17" s="403">
        <f t="shared" si="159"/>
        <v>0</v>
      </c>
      <c r="CN17" s="403">
        <f t="shared" si="159"/>
        <v>0</v>
      </c>
      <c r="CO17" s="403">
        <f t="shared" si="159"/>
        <v>0</v>
      </c>
      <c r="CP17" s="403">
        <f t="shared" si="159"/>
        <v>0</v>
      </c>
      <c r="CQ17" s="403">
        <f t="shared" si="159"/>
        <v>0</v>
      </c>
      <c r="CR17" s="403">
        <f t="shared" si="159"/>
        <v>0</v>
      </c>
      <c r="CS17" s="403">
        <f t="shared" si="159"/>
        <v>0</v>
      </c>
      <c r="CT17" s="403">
        <f t="shared" si="159"/>
        <v>0</v>
      </c>
      <c r="CU17" s="403">
        <f t="shared" si="159"/>
        <v>0</v>
      </c>
      <c r="CV17" s="403">
        <f t="shared" si="159"/>
        <v>0</v>
      </c>
      <c r="CW17" s="403">
        <f t="shared" si="159"/>
        <v>0</v>
      </c>
      <c r="CX17" s="403">
        <f t="shared" si="159"/>
        <v>0</v>
      </c>
      <c r="CY17" s="403">
        <f t="shared" si="159"/>
        <v>0</v>
      </c>
      <c r="CZ17" s="403">
        <f t="shared" si="159"/>
        <v>0</v>
      </c>
      <c r="DA17" s="403">
        <f t="shared" si="159"/>
        <v>0</v>
      </c>
      <c r="DB17" s="403">
        <f t="shared" ref="DB17:EG17" si="160" xml:space="preserve"> DB14 + DB15 - DB16</f>
        <v>0</v>
      </c>
      <c r="DC17" s="403">
        <f t="shared" si="160"/>
        <v>0</v>
      </c>
      <c r="DD17" s="403">
        <f t="shared" si="160"/>
        <v>0</v>
      </c>
      <c r="DE17" s="403">
        <f t="shared" si="160"/>
        <v>0</v>
      </c>
      <c r="DF17" s="403">
        <f t="shared" si="160"/>
        <v>0</v>
      </c>
      <c r="DG17" s="403">
        <f t="shared" si="160"/>
        <v>0</v>
      </c>
      <c r="DH17" s="403">
        <f t="shared" si="160"/>
        <v>0</v>
      </c>
      <c r="DI17" s="403">
        <f t="shared" si="160"/>
        <v>0</v>
      </c>
      <c r="DJ17" s="403">
        <f t="shared" si="160"/>
        <v>0</v>
      </c>
      <c r="DK17" s="403">
        <f t="shared" si="160"/>
        <v>0</v>
      </c>
      <c r="DL17" s="403">
        <f t="shared" si="160"/>
        <v>0</v>
      </c>
      <c r="DM17" s="403">
        <f t="shared" si="160"/>
        <v>0</v>
      </c>
      <c r="DN17" s="403">
        <f t="shared" si="160"/>
        <v>0</v>
      </c>
      <c r="DO17" s="403">
        <f t="shared" si="160"/>
        <v>0</v>
      </c>
      <c r="DP17" s="403">
        <f t="shared" si="160"/>
        <v>0</v>
      </c>
      <c r="DQ17" s="403">
        <f t="shared" si="160"/>
        <v>0</v>
      </c>
      <c r="DR17" s="403">
        <f t="shared" si="160"/>
        <v>0</v>
      </c>
      <c r="DS17" s="403">
        <f t="shared" si="160"/>
        <v>0</v>
      </c>
      <c r="DT17" s="403">
        <f t="shared" si="160"/>
        <v>0</v>
      </c>
      <c r="DU17" s="403">
        <f t="shared" si="160"/>
        <v>0</v>
      </c>
      <c r="DV17" s="403">
        <f t="shared" si="160"/>
        <v>0</v>
      </c>
      <c r="DW17" s="403">
        <f t="shared" si="160"/>
        <v>0</v>
      </c>
      <c r="DX17" s="403">
        <f t="shared" si="160"/>
        <v>0</v>
      </c>
      <c r="DY17" s="403">
        <f t="shared" si="160"/>
        <v>0</v>
      </c>
      <c r="DZ17" s="403">
        <f t="shared" si="160"/>
        <v>0</v>
      </c>
      <c r="EA17" s="403">
        <f t="shared" si="160"/>
        <v>0</v>
      </c>
      <c r="EB17" s="403">
        <f t="shared" si="160"/>
        <v>0</v>
      </c>
      <c r="EC17" s="403">
        <f t="shared" si="160"/>
        <v>0</v>
      </c>
      <c r="ED17" s="403">
        <f t="shared" si="160"/>
        <v>0</v>
      </c>
      <c r="EE17" s="403">
        <f t="shared" si="160"/>
        <v>0</v>
      </c>
      <c r="EF17" s="403">
        <f t="shared" si="160"/>
        <v>0</v>
      </c>
      <c r="EG17" s="403">
        <f t="shared" si="160"/>
        <v>0</v>
      </c>
      <c r="EH17" s="403">
        <f t="shared" ref="EH17:FM17" si="161" xml:space="preserve"> EH14 + EH15 - EH16</f>
        <v>0</v>
      </c>
      <c r="EI17" s="403">
        <f t="shared" si="161"/>
        <v>0</v>
      </c>
      <c r="EJ17" s="403">
        <f t="shared" si="161"/>
        <v>0</v>
      </c>
      <c r="EK17" s="403">
        <f t="shared" si="161"/>
        <v>0</v>
      </c>
      <c r="EL17" s="403">
        <f t="shared" si="161"/>
        <v>0</v>
      </c>
      <c r="EM17" s="403">
        <f t="shared" si="161"/>
        <v>0</v>
      </c>
      <c r="EN17" s="403">
        <f t="shared" si="161"/>
        <v>0</v>
      </c>
      <c r="EO17" s="403">
        <f t="shared" si="161"/>
        <v>0</v>
      </c>
      <c r="EP17" s="403">
        <f t="shared" si="161"/>
        <v>0</v>
      </c>
      <c r="EQ17" s="403">
        <f t="shared" si="161"/>
        <v>0</v>
      </c>
      <c r="ER17" s="403">
        <f t="shared" si="161"/>
        <v>0</v>
      </c>
      <c r="ES17" s="403">
        <f t="shared" si="161"/>
        <v>0</v>
      </c>
      <c r="ET17" s="403">
        <f t="shared" si="161"/>
        <v>0</v>
      </c>
      <c r="EU17" s="403">
        <f t="shared" si="161"/>
        <v>0</v>
      </c>
      <c r="EV17" s="403">
        <f t="shared" si="161"/>
        <v>0</v>
      </c>
      <c r="EW17" s="403">
        <f t="shared" si="161"/>
        <v>0</v>
      </c>
      <c r="EX17" s="403">
        <f t="shared" si="161"/>
        <v>0</v>
      </c>
      <c r="EY17" s="403">
        <f t="shared" si="161"/>
        <v>0</v>
      </c>
      <c r="EZ17" s="403">
        <f t="shared" si="161"/>
        <v>0</v>
      </c>
      <c r="FA17" s="403">
        <f t="shared" si="161"/>
        <v>0</v>
      </c>
      <c r="FB17" s="403">
        <f t="shared" si="161"/>
        <v>0</v>
      </c>
      <c r="FC17" s="403">
        <f t="shared" si="161"/>
        <v>0</v>
      </c>
      <c r="FD17" s="403">
        <f t="shared" si="161"/>
        <v>0</v>
      </c>
      <c r="FE17" s="403">
        <f t="shared" si="161"/>
        <v>0</v>
      </c>
      <c r="FF17" s="403">
        <f t="shared" si="161"/>
        <v>0</v>
      </c>
      <c r="FG17" s="403">
        <f t="shared" si="161"/>
        <v>0</v>
      </c>
      <c r="FH17" s="403">
        <f t="shared" si="161"/>
        <v>0</v>
      </c>
      <c r="FI17" s="403">
        <f t="shared" si="161"/>
        <v>0</v>
      </c>
      <c r="FJ17" s="403">
        <f t="shared" si="161"/>
        <v>0</v>
      </c>
      <c r="FK17" s="403">
        <f t="shared" si="161"/>
        <v>0</v>
      </c>
      <c r="FL17" s="403">
        <f t="shared" si="161"/>
        <v>0</v>
      </c>
      <c r="FM17" s="403">
        <f t="shared" si="161"/>
        <v>0</v>
      </c>
      <c r="FN17" s="403">
        <f t="shared" ref="FN17:GJ17" si="162" xml:space="preserve"> FN14 + FN15 - FN16</f>
        <v>0</v>
      </c>
      <c r="FO17" s="403">
        <f t="shared" si="162"/>
        <v>0</v>
      </c>
      <c r="FP17" s="403">
        <f t="shared" si="162"/>
        <v>0</v>
      </c>
      <c r="FQ17" s="403">
        <f t="shared" si="162"/>
        <v>0</v>
      </c>
      <c r="FR17" s="403">
        <f t="shared" si="162"/>
        <v>0</v>
      </c>
      <c r="FS17" s="403">
        <f t="shared" si="162"/>
        <v>0</v>
      </c>
      <c r="FT17" s="403">
        <f t="shared" si="162"/>
        <v>0</v>
      </c>
      <c r="FU17" s="403">
        <f t="shared" si="162"/>
        <v>0</v>
      </c>
      <c r="FV17" s="403">
        <f t="shared" si="162"/>
        <v>0</v>
      </c>
      <c r="FW17" s="403">
        <f t="shared" si="162"/>
        <v>0</v>
      </c>
      <c r="FX17" s="403">
        <f t="shared" si="162"/>
        <v>0</v>
      </c>
      <c r="FY17" s="403">
        <f t="shared" si="162"/>
        <v>0</v>
      </c>
      <c r="FZ17" s="403">
        <f t="shared" si="162"/>
        <v>0</v>
      </c>
      <c r="GA17" s="403">
        <f t="shared" si="162"/>
        <v>0</v>
      </c>
      <c r="GB17" s="403">
        <f t="shared" si="162"/>
        <v>0</v>
      </c>
      <c r="GC17" s="403">
        <f t="shared" si="162"/>
        <v>0</v>
      </c>
      <c r="GD17" s="403">
        <f t="shared" si="162"/>
        <v>0</v>
      </c>
      <c r="GE17" s="403">
        <f t="shared" si="162"/>
        <v>0</v>
      </c>
      <c r="GF17" s="403">
        <f t="shared" si="162"/>
        <v>0</v>
      </c>
      <c r="GG17" s="403">
        <f t="shared" si="162"/>
        <v>0</v>
      </c>
      <c r="GH17" s="403">
        <f t="shared" si="162"/>
        <v>0</v>
      </c>
      <c r="GI17" s="403">
        <f t="shared" si="162"/>
        <v>0</v>
      </c>
      <c r="GJ17" s="403">
        <f t="shared" si="162"/>
        <v>0</v>
      </c>
    </row>
    <row r="20" spans="1:192" x14ac:dyDescent="0.25">
      <c r="A20" s="15" t="s">
        <v>145</v>
      </c>
    </row>
    <row r="22" spans="1:192" s="525" customFormat="1" x14ac:dyDescent="0.25">
      <c r="A22" s="222"/>
      <c r="B22" s="222"/>
      <c r="C22" s="223"/>
      <c r="D22" s="224"/>
      <c r="E22" s="225" t="s">
        <v>143</v>
      </c>
      <c r="F22" s="225"/>
      <c r="G22" s="225" t="str">
        <f xml:space="preserve"> SMU</f>
        <v>$ 000s</v>
      </c>
      <c r="H22" s="225"/>
      <c r="I22" s="226"/>
      <c r="J22" s="225">
        <f t="shared" ref="J22:BC22" si="163">I25</f>
        <v>0</v>
      </c>
      <c r="K22" s="225">
        <f t="shared" si="163"/>
        <v>0</v>
      </c>
      <c r="L22" s="225">
        <f t="shared" si="163"/>
        <v>0</v>
      </c>
      <c r="M22" s="225">
        <f t="shared" si="163"/>
        <v>0</v>
      </c>
      <c r="N22" s="225">
        <f t="shared" si="163"/>
        <v>0</v>
      </c>
      <c r="O22" s="225">
        <f t="shared" si="163"/>
        <v>0</v>
      </c>
      <c r="P22" s="225">
        <f t="shared" si="163"/>
        <v>0</v>
      </c>
      <c r="Q22" s="225">
        <f t="shared" si="163"/>
        <v>2473.9613233096861</v>
      </c>
      <c r="R22" s="225">
        <f t="shared" si="163"/>
        <v>-263.35762764807077</v>
      </c>
      <c r="S22" s="225">
        <f t="shared" si="163"/>
        <v>-2835.4226380736909</v>
      </c>
      <c r="T22" s="225">
        <f t="shared" si="163"/>
        <v>-5383.9615189199721</v>
      </c>
      <c r="U22" s="225">
        <f t="shared" si="163"/>
        <v>-7801.6931945903088</v>
      </c>
      <c r="V22" s="225">
        <f t="shared" si="163"/>
        <v>-10187.37989576847</v>
      </c>
      <c r="W22" s="225">
        <f t="shared" si="163"/>
        <v>-12443.387489782788</v>
      </c>
      <c r="X22" s="225">
        <f t="shared" si="163"/>
        <v>-14659.409521711401</v>
      </c>
      <c r="Y22" s="225">
        <f t="shared" si="163"/>
        <v>-16767.767160223983</v>
      </c>
      <c r="Z22" s="225">
        <f t="shared" si="163"/>
        <v>-18805.993457909808</v>
      </c>
      <c r="AA22" s="225">
        <f t="shared" si="163"/>
        <v>-20717.336100718378</v>
      </c>
      <c r="AB22" s="225">
        <f t="shared" si="163"/>
        <v>-22730.154580261373</v>
      </c>
      <c r="AC22" s="225">
        <f t="shared" si="163"/>
        <v>-24612.175119564072</v>
      </c>
      <c r="AD22" s="225">
        <f t="shared" si="163"/>
        <v>-26428.85386773583</v>
      </c>
      <c r="AE22" s="225">
        <f t="shared" si="163"/>
        <v>-28115.006563412138</v>
      </c>
      <c r="AF22" s="225">
        <f t="shared" si="163"/>
        <v>-29726.382729833491</v>
      </c>
      <c r="AG22" s="225">
        <f t="shared" si="163"/>
        <v>-31224.720969918526</v>
      </c>
      <c r="AH22" s="225">
        <f t="shared" si="163"/>
        <v>-32620.321151256896</v>
      </c>
      <c r="AI22" s="225">
        <f t="shared" si="163"/>
        <v>-33887.614041880457</v>
      </c>
      <c r="AJ22" s="225">
        <f t="shared" si="163"/>
        <v>-35058.935297129057</v>
      </c>
      <c r="AK22" s="225">
        <f t="shared" si="163"/>
        <v>-36101.37097190394</v>
      </c>
      <c r="AL22" s="225">
        <f t="shared" si="163"/>
        <v>-37161.082300409864</v>
      </c>
      <c r="AM22" s="225">
        <f t="shared" si="163"/>
        <v>-38085.437831421732</v>
      </c>
      <c r="AN22" s="225">
        <f t="shared" si="163"/>
        <v>-38888.502448351319</v>
      </c>
      <c r="AO22" s="225">
        <f t="shared" si="163"/>
        <v>-39566.81134055787</v>
      </c>
      <c r="AP22" s="225">
        <f t="shared" si="163"/>
        <v>-40099.438406940317</v>
      </c>
      <c r="AQ22" s="225">
        <f t="shared" si="163"/>
        <v>-40497.136386082682</v>
      </c>
      <c r="AR22" s="225">
        <f t="shared" si="163"/>
        <v>-40747.129270834914</v>
      </c>
      <c r="AS22" s="225">
        <f t="shared" si="163"/>
        <v>-40860.850269604111</v>
      </c>
      <c r="AT22" s="225">
        <f t="shared" si="163"/>
        <v>-40813.115698366753</v>
      </c>
      <c r="AU22" s="225">
        <f t="shared" si="163"/>
        <v>-40628.456323168713</v>
      </c>
      <c r="AV22" s="225">
        <f t="shared" si="163"/>
        <v>-40267.919718906567</v>
      </c>
      <c r="AW22" s="225">
        <f t="shared" si="163"/>
        <v>-39772.600747810757</v>
      </c>
      <c r="AX22" s="225">
        <f t="shared" si="163"/>
        <v>-39082.13148291815</v>
      </c>
      <c r="AY22" s="225">
        <f t="shared" si="163"/>
        <v>-38077.489332414145</v>
      </c>
      <c r="AZ22" s="225">
        <f t="shared" si="163"/>
        <v>-28753.059917047653</v>
      </c>
      <c r="BA22" s="225">
        <f t="shared" si="163"/>
        <v>-19123.698650895869</v>
      </c>
      <c r="BB22" s="225">
        <f t="shared" si="163"/>
        <v>-9103.5696560595989</v>
      </c>
      <c r="BC22" s="225">
        <f t="shared" si="163"/>
        <v>1249.9728581416948</v>
      </c>
      <c r="BD22" s="225">
        <f t="shared" ref="BD22" si="164">BC25</f>
        <v>4326.8209802402316</v>
      </c>
      <c r="BE22" s="225">
        <f t="shared" ref="BE22" si="165">BD25</f>
        <v>3321.2012058314485</v>
      </c>
      <c r="BF22" s="225">
        <f t="shared" ref="BF22" si="166">BE25</f>
        <v>0</v>
      </c>
      <c r="BG22" s="225">
        <f t="shared" ref="BG22" si="167">BF25</f>
        <v>0</v>
      </c>
      <c r="BH22" s="225">
        <f t="shared" ref="BH22" si="168">BG25</f>
        <v>0</v>
      </c>
      <c r="BI22" s="225">
        <f t="shared" ref="BI22" si="169">BH25</f>
        <v>0</v>
      </c>
      <c r="BJ22" s="225">
        <f t="shared" ref="BJ22" si="170">BI25</f>
        <v>0</v>
      </c>
      <c r="BK22" s="225">
        <f t="shared" ref="BK22" si="171">BJ25</f>
        <v>0</v>
      </c>
      <c r="BL22" s="225">
        <f t="shared" ref="BL22" si="172">BK25</f>
        <v>0</v>
      </c>
      <c r="BM22" s="225">
        <f t="shared" ref="BM22" si="173">BL25</f>
        <v>0</v>
      </c>
      <c r="BN22" s="225">
        <f t="shared" ref="BN22" si="174">BM25</f>
        <v>0</v>
      </c>
      <c r="BO22" s="225">
        <f t="shared" ref="BO22" si="175">BN25</f>
        <v>0</v>
      </c>
      <c r="BP22" s="225">
        <f t="shared" ref="BP22" si="176">BO25</f>
        <v>0</v>
      </c>
      <c r="BQ22" s="225">
        <f t="shared" ref="BQ22" si="177">BP25</f>
        <v>0</v>
      </c>
      <c r="BR22" s="225">
        <f t="shared" ref="BR22" si="178">BQ25</f>
        <v>0</v>
      </c>
      <c r="BS22" s="225">
        <f t="shared" ref="BS22" si="179">BR25</f>
        <v>0</v>
      </c>
      <c r="BT22" s="225">
        <f t="shared" ref="BT22" si="180">BS25</f>
        <v>0</v>
      </c>
      <c r="BU22" s="225">
        <f t="shared" ref="BU22" si="181">BT25</f>
        <v>0</v>
      </c>
      <c r="BV22" s="225">
        <f t="shared" ref="BV22" si="182">BU25</f>
        <v>0</v>
      </c>
      <c r="BW22" s="225">
        <f t="shared" ref="BW22" si="183">BV25</f>
        <v>0</v>
      </c>
      <c r="BX22" s="225">
        <f t="shared" ref="BX22" si="184">BW25</f>
        <v>0</v>
      </c>
      <c r="BY22" s="225">
        <f t="shared" ref="BY22" si="185">BX25</f>
        <v>0</v>
      </c>
      <c r="BZ22" s="225">
        <f t="shared" ref="BZ22" si="186">BY25</f>
        <v>0</v>
      </c>
      <c r="CA22" s="225">
        <f t="shared" ref="CA22" si="187">BZ25</f>
        <v>0</v>
      </c>
      <c r="CB22" s="225">
        <f t="shared" ref="CB22" si="188">CA25</f>
        <v>0</v>
      </c>
      <c r="CC22" s="225">
        <f t="shared" ref="CC22" si="189">CB25</f>
        <v>0</v>
      </c>
      <c r="CD22" s="225">
        <f t="shared" ref="CD22" si="190">CC25</f>
        <v>0</v>
      </c>
      <c r="CE22" s="225">
        <f t="shared" ref="CE22" si="191">CD25</f>
        <v>0</v>
      </c>
      <c r="CF22" s="225">
        <f t="shared" ref="CF22" si="192">CE25</f>
        <v>0</v>
      </c>
      <c r="CG22" s="225">
        <f t="shared" ref="CG22" si="193">CF25</f>
        <v>0</v>
      </c>
      <c r="CH22" s="225">
        <f t="shared" ref="CH22" si="194">CG25</f>
        <v>0</v>
      </c>
      <c r="CI22" s="225">
        <f t="shared" ref="CI22" si="195">CH25</f>
        <v>0</v>
      </c>
      <c r="CJ22" s="225">
        <f t="shared" ref="CJ22" si="196">CI25</f>
        <v>0</v>
      </c>
      <c r="CK22" s="225">
        <f t="shared" ref="CK22" si="197">CJ25</f>
        <v>0</v>
      </c>
      <c r="CL22" s="225">
        <f t="shared" ref="CL22" si="198">CK25</f>
        <v>0</v>
      </c>
      <c r="CM22" s="225">
        <f t="shared" ref="CM22" si="199">CL25</f>
        <v>0</v>
      </c>
      <c r="CN22" s="225">
        <f t="shared" ref="CN22" si="200">CM25</f>
        <v>0</v>
      </c>
      <c r="CO22" s="225">
        <f t="shared" ref="CO22" si="201">CN25</f>
        <v>0</v>
      </c>
      <c r="CP22" s="225">
        <f t="shared" ref="CP22" si="202">CO25</f>
        <v>0</v>
      </c>
      <c r="CQ22" s="225">
        <f t="shared" ref="CQ22" si="203">CP25</f>
        <v>0</v>
      </c>
      <c r="CR22" s="225">
        <f t="shared" ref="CR22" si="204">CQ25</f>
        <v>0</v>
      </c>
      <c r="CS22" s="225">
        <f t="shared" ref="CS22" si="205">CR25</f>
        <v>0</v>
      </c>
      <c r="CT22" s="225">
        <f t="shared" ref="CT22" si="206">CS25</f>
        <v>0</v>
      </c>
      <c r="CU22" s="225">
        <f t="shared" ref="CU22" si="207">CT25</f>
        <v>0</v>
      </c>
      <c r="CV22" s="225">
        <f t="shared" ref="CV22" si="208">CU25</f>
        <v>0</v>
      </c>
      <c r="CW22" s="225">
        <f t="shared" ref="CW22" si="209">CV25</f>
        <v>0</v>
      </c>
      <c r="CX22" s="225">
        <f t="shared" ref="CX22" si="210">CW25</f>
        <v>0</v>
      </c>
      <c r="CY22" s="225">
        <f t="shared" ref="CY22" si="211">CX25</f>
        <v>0</v>
      </c>
      <c r="CZ22" s="225">
        <f t="shared" ref="CZ22" si="212">CY25</f>
        <v>0</v>
      </c>
      <c r="DA22" s="225">
        <f t="shared" ref="DA22" si="213">CZ25</f>
        <v>0</v>
      </c>
      <c r="DB22" s="225">
        <f t="shared" ref="DB22" si="214">DA25</f>
        <v>0</v>
      </c>
      <c r="DC22" s="225">
        <f t="shared" ref="DC22" si="215">DB25</f>
        <v>0</v>
      </c>
      <c r="DD22" s="225">
        <f t="shared" ref="DD22" si="216">DC25</f>
        <v>0</v>
      </c>
      <c r="DE22" s="225">
        <f t="shared" ref="DE22" si="217">DD25</f>
        <v>0</v>
      </c>
      <c r="DF22" s="225">
        <f t="shared" ref="DF22" si="218">DE25</f>
        <v>0</v>
      </c>
      <c r="DG22" s="225">
        <f t="shared" ref="DG22" si="219">DF25</f>
        <v>0</v>
      </c>
      <c r="DH22" s="225">
        <f t="shared" ref="DH22" si="220">DG25</f>
        <v>0</v>
      </c>
      <c r="DI22" s="225">
        <f t="shared" ref="DI22" si="221">DH25</f>
        <v>0</v>
      </c>
      <c r="DJ22" s="225">
        <f t="shared" ref="DJ22" si="222">DI25</f>
        <v>0</v>
      </c>
      <c r="DK22" s="225">
        <f t="shared" ref="DK22" si="223">DJ25</f>
        <v>0</v>
      </c>
      <c r="DL22" s="225">
        <f t="shared" ref="DL22" si="224">DK25</f>
        <v>0</v>
      </c>
      <c r="DM22" s="225">
        <f t="shared" ref="DM22" si="225">DL25</f>
        <v>0</v>
      </c>
      <c r="DN22" s="225">
        <f t="shared" ref="DN22" si="226">DM25</f>
        <v>0</v>
      </c>
      <c r="DO22" s="225">
        <f t="shared" ref="DO22" si="227">DN25</f>
        <v>0</v>
      </c>
      <c r="DP22" s="225">
        <f t="shared" ref="DP22" si="228">DO25</f>
        <v>0</v>
      </c>
      <c r="DQ22" s="225">
        <f t="shared" ref="DQ22" si="229">DP25</f>
        <v>0</v>
      </c>
      <c r="DR22" s="225">
        <f t="shared" ref="DR22" si="230">DQ25</f>
        <v>0</v>
      </c>
      <c r="DS22" s="225">
        <f t="shared" ref="DS22" si="231">DR25</f>
        <v>0</v>
      </c>
      <c r="DT22" s="225">
        <f t="shared" ref="DT22" si="232">DS25</f>
        <v>0</v>
      </c>
      <c r="DU22" s="225">
        <f t="shared" ref="DU22" si="233">DT25</f>
        <v>0</v>
      </c>
      <c r="DV22" s="225">
        <f t="shared" ref="DV22" si="234">DU25</f>
        <v>0</v>
      </c>
      <c r="DW22" s="225">
        <f t="shared" ref="DW22" si="235">DV25</f>
        <v>0</v>
      </c>
      <c r="DX22" s="225">
        <f t="shared" ref="DX22" si="236">DW25</f>
        <v>0</v>
      </c>
      <c r="DY22" s="225">
        <f t="shared" ref="DY22" si="237">DX25</f>
        <v>0</v>
      </c>
      <c r="DZ22" s="225">
        <f t="shared" ref="DZ22" si="238">DY25</f>
        <v>0</v>
      </c>
      <c r="EA22" s="225">
        <f t="shared" ref="EA22" si="239">DZ25</f>
        <v>0</v>
      </c>
      <c r="EB22" s="225">
        <f t="shared" ref="EB22" si="240">EA25</f>
        <v>0</v>
      </c>
      <c r="EC22" s="225">
        <f t="shared" ref="EC22" si="241">EB25</f>
        <v>0</v>
      </c>
      <c r="ED22" s="225">
        <f t="shared" ref="ED22" si="242">EC25</f>
        <v>0</v>
      </c>
      <c r="EE22" s="225">
        <f t="shared" ref="EE22" si="243">ED25</f>
        <v>0</v>
      </c>
      <c r="EF22" s="225">
        <f t="shared" ref="EF22" si="244">EE25</f>
        <v>0</v>
      </c>
      <c r="EG22" s="225">
        <f t="shared" ref="EG22" si="245">EF25</f>
        <v>0</v>
      </c>
      <c r="EH22" s="225">
        <f t="shared" ref="EH22" si="246">EG25</f>
        <v>0</v>
      </c>
      <c r="EI22" s="225">
        <f t="shared" ref="EI22" si="247">EH25</f>
        <v>0</v>
      </c>
      <c r="EJ22" s="225">
        <f t="shared" ref="EJ22" si="248">EI25</f>
        <v>0</v>
      </c>
      <c r="EK22" s="225">
        <f t="shared" ref="EK22" si="249">EJ25</f>
        <v>0</v>
      </c>
      <c r="EL22" s="225">
        <f t="shared" ref="EL22" si="250">EK25</f>
        <v>0</v>
      </c>
      <c r="EM22" s="225">
        <f t="shared" ref="EM22" si="251">EL25</f>
        <v>0</v>
      </c>
      <c r="EN22" s="225">
        <f t="shared" ref="EN22" si="252">EM25</f>
        <v>0</v>
      </c>
      <c r="EO22" s="225">
        <f t="shared" ref="EO22" si="253">EN25</f>
        <v>0</v>
      </c>
      <c r="EP22" s="225">
        <f t="shared" ref="EP22" si="254">EO25</f>
        <v>0</v>
      </c>
      <c r="EQ22" s="225">
        <f t="shared" ref="EQ22" si="255">EP25</f>
        <v>0</v>
      </c>
      <c r="ER22" s="225">
        <f t="shared" ref="ER22" si="256">EQ25</f>
        <v>0</v>
      </c>
      <c r="ES22" s="225">
        <f t="shared" ref="ES22" si="257">ER25</f>
        <v>0</v>
      </c>
      <c r="ET22" s="225">
        <f t="shared" ref="ET22" si="258">ES25</f>
        <v>0</v>
      </c>
      <c r="EU22" s="225">
        <f t="shared" ref="EU22" si="259">ET25</f>
        <v>0</v>
      </c>
      <c r="EV22" s="225">
        <f t="shared" ref="EV22" si="260">EU25</f>
        <v>0</v>
      </c>
      <c r="EW22" s="225">
        <f t="shared" ref="EW22" si="261">EV25</f>
        <v>0</v>
      </c>
      <c r="EX22" s="225">
        <f t="shared" ref="EX22" si="262">EW25</f>
        <v>0</v>
      </c>
      <c r="EY22" s="225">
        <f t="shared" ref="EY22" si="263">EX25</f>
        <v>0</v>
      </c>
      <c r="EZ22" s="225">
        <f t="shared" ref="EZ22" si="264">EY25</f>
        <v>0</v>
      </c>
      <c r="FA22" s="225">
        <f t="shared" ref="FA22" si="265">EZ25</f>
        <v>0</v>
      </c>
      <c r="FB22" s="225">
        <f t="shared" ref="FB22" si="266">FA25</f>
        <v>0</v>
      </c>
      <c r="FC22" s="225">
        <f t="shared" ref="FC22" si="267">FB25</f>
        <v>0</v>
      </c>
      <c r="FD22" s="225">
        <f t="shared" ref="FD22" si="268">FC25</f>
        <v>0</v>
      </c>
      <c r="FE22" s="225">
        <f t="shared" ref="FE22" si="269">FD25</f>
        <v>0</v>
      </c>
      <c r="FF22" s="225">
        <f t="shared" ref="FF22" si="270">FE25</f>
        <v>0</v>
      </c>
      <c r="FG22" s="225">
        <f t="shared" ref="FG22" si="271">FF25</f>
        <v>0</v>
      </c>
      <c r="FH22" s="225">
        <f t="shared" ref="FH22" si="272">FG25</f>
        <v>0</v>
      </c>
      <c r="FI22" s="225">
        <f t="shared" ref="FI22" si="273">FH25</f>
        <v>0</v>
      </c>
      <c r="FJ22" s="225">
        <f t="shared" ref="FJ22" si="274">FI25</f>
        <v>0</v>
      </c>
      <c r="FK22" s="225">
        <f t="shared" ref="FK22" si="275">FJ25</f>
        <v>0</v>
      </c>
      <c r="FL22" s="225">
        <f t="shared" ref="FL22" si="276">FK25</f>
        <v>0</v>
      </c>
      <c r="FM22" s="225">
        <f t="shared" ref="FM22" si="277">FL25</f>
        <v>0</v>
      </c>
      <c r="FN22" s="225">
        <f t="shared" ref="FN22" si="278">FM25</f>
        <v>0</v>
      </c>
      <c r="FO22" s="225">
        <f t="shared" ref="FO22" si="279">FN25</f>
        <v>0</v>
      </c>
      <c r="FP22" s="225">
        <f t="shared" ref="FP22" si="280">FO25</f>
        <v>0</v>
      </c>
      <c r="FQ22" s="225">
        <f t="shared" ref="FQ22" si="281">FP25</f>
        <v>0</v>
      </c>
      <c r="FR22" s="225">
        <f t="shared" ref="FR22" si="282">FQ25</f>
        <v>0</v>
      </c>
      <c r="FS22" s="225">
        <f t="shared" ref="FS22" si="283">FR25</f>
        <v>0</v>
      </c>
      <c r="FT22" s="225">
        <f t="shared" ref="FT22" si="284">FS25</f>
        <v>0</v>
      </c>
      <c r="FU22" s="225">
        <f t="shared" ref="FU22" si="285">FT25</f>
        <v>0</v>
      </c>
      <c r="FV22" s="225">
        <f t="shared" ref="FV22" si="286">FU25</f>
        <v>0</v>
      </c>
      <c r="FW22" s="225">
        <f t="shared" ref="FW22" si="287">FV25</f>
        <v>0</v>
      </c>
      <c r="FX22" s="225">
        <f t="shared" ref="FX22" si="288">FW25</f>
        <v>0</v>
      </c>
      <c r="FY22" s="225">
        <f t="shared" ref="FY22" si="289">FX25</f>
        <v>0</v>
      </c>
      <c r="FZ22" s="225">
        <f t="shared" ref="FZ22" si="290">FY25</f>
        <v>0</v>
      </c>
      <c r="GA22" s="225">
        <f t="shared" ref="GA22" si="291">FZ25</f>
        <v>0</v>
      </c>
      <c r="GB22" s="225">
        <f t="shared" ref="GB22" si="292">GA25</f>
        <v>0</v>
      </c>
      <c r="GC22" s="225">
        <f t="shared" ref="GC22" si="293">GB25</f>
        <v>0</v>
      </c>
      <c r="GD22" s="225">
        <f t="shared" ref="GD22" si="294">GC25</f>
        <v>0</v>
      </c>
      <c r="GE22" s="225">
        <f t="shared" ref="GE22" si="295">GD25</f>
        <v>0</v>
      </c>
      <c r="GF22" s="225">
        <f t="shared" ref="GF22" si="296">GE25</f>
        <v>0</v>
      </c>
      <c r="GG22" s="225">
        <f t="shared" ref="GG22" si="297">GF25</f>
        <v>0</v>
      </c>
      <c r="GH22" s="225">
        <f t="shared" ref="GH22" si="298">GG25</f>
        <v>0</v>
      </c>
      <c r="GI22" s="225">
        <f t="shared" ref="GI22" si="299">GH25</f>
        <v>0</v>
      </c>
      <c r="GJ22" s="225">
        <f t="shared" ref="GJ22" si="300">GI25</f>
        <v>0</v>
      </c>
    </row>
    <row r="23" spans="1:192" s="521" customFormat="1" x14ac:dyDescent="0.25">
      <c r="A23" s="15"/>
      <c r="B23" s="15"/>
      <c r="C23" s="21"/>
      <c r="D23" s="48"/>
      <c r="E23" s="399" t="str">
        <f xml:space="preserve"> 'FS Sem'!E$24</f>
        <v>Profit after tax</v>
      </c>
      <c r="F23" s="399">
        <f xml:space="preserve"> 'FS Sem'!F$24</f>
        <v>0</v>
      </c>
      <c r="G23" s="399" t="str">
        <f xml:space="preserve"> 'FS Sem'!G$24</f>
        <v>$ 000s</v>
      </c>
      <c r="H23" s="399">
        <f xml:space="preserve"> 'FS Sem'!H$24</f>
        <v>22739.664761673564</v>
      </c>
      <c r="I23" s="399">
        <f xml:space="preserve"> 'FS Sem'!I$24</f>
        <v>0</v>
      </c>
      <c r="J23" s="399">
        <f xml:space="preserve"> 'FS Sem'!J$24</f>
        <v>0</v>
      </c>
      <c r="K23" s="399">
        <f xml:space="preserve"> 'FS Sem'!K$24</f>
        <v>0</v>
      </c>
      <c r="L23" s="399">
        <f xml:space="preserve"> 'FS Sem'!L$24</f>
        <v>0</v>
      </c>
      <c r="M23" s="399">
        <f xml:space="preserve"> 'FS Sem'!M$24</f>
        <v>0</v>
      </c>
      <c r="N23" s="399">
        <f xml:space="preserve"> 'FS Sem'!N$24</f>
        <v>0</v>
      </c>
      <c r="O23" s="399">
        <f xml:space="preserve"> 'FS Sem'!O$24</f>
        <v>0</v>
      </c>
      <c r="P23" s="399">
        <f xml:space="preserve"> 'FS Sem'!P$24</f>
        <v>2473.965825489609</v>
      </c>
      <c r="Q23" s="399">
        <f xml:space="preserve"> 'FS Sem'!Q$24</f>
        <v>-2737.3189509577569</v>
      </c>
      <c r="R23" s="399">
        <f xml:space="preserve"> 'FS Sem'!R$24</f>
        <v>-2572.0650104256201</v>
      </c>
      <c r="S23" s="399">
        <f xml:space="preserve"> 'FS Sem'!S$24</f>
        <v>-2548.5388808462812</v>
      </c>
      <c r="T23" s="399">
        <f xml:space="preserve"> 'FS Sem'!T$24</f>
        <v>-2417.7316756703367</v>
      </c>
      <c r="U23" s="399">
        <f xml:space="preserve"> 'FS Sem'!U$24</f>
        <v>-2385.6867011781624</v>
      </c>
      <c r="V23" s="399">
        <f xml:space="preserve"> 'FS Sem'!V$24</f>
        <v>-2256.007594014317</v>
      </c>
      <c r="W23" s="399">
        <f xml:space="preserve"> 'FS Sem'!W$24</f>
        <v>-2216.0220319286136</v>
      </c>
      <c r="X23" s="399">
        <f xml:space="preserve"> 'FS Sem'!X$24</f>
        <v>-2108.3576385125825</v>
      </c>
      <c r="Y23" s="399">
        <f xml:space="preserve"> 'FS Sem'!Y$24</f>
        <v>-2038.2262976858256</v>
      </c>
      <c r="Z23" s="399">
        <f xml:space="preserve"> 'FS Sem'!Z$24</f>
        <v>-1911.3426428085702</v>
      </c>
      <c r="AA23" s="399">
        <f xml:space="preserve"> 'FS Sem'!AA$24</f>
        <v>-2012.8184795429959</v>
      </c>
      <c r="AB23" s="399">
        <f xml:space="preserve"> 'FS Sem'!AB$24</f>
        <v>-1882.0205393027004</v>
      </c>
      <c r="AC23" s="399">
        <f xml:space="preserve"> 'FS Sem'!AC$24</f>
        <v>-1816.6787481717577</v>
      </c>
      <c r="AD23" s="399">
        <f xml:space="preserve"> 'FS Sem'!AD$24</f>
        <v>-1686.1526956763068</v>
      </c>
      <c r="AE23" s="399">
        <f xml:space="preserve"> 'FS Sem'!AE$24</f>
        <v>-1611.3761664213512</v>
      </c>
      <c r="AF23" s="399">
        <f xml:space="preserve"> 'FS Sem'!AF$24</f>
        <v>-1498.3382400850351</v>
      </c>
      <c r="AG23" s="399">
        <f xml:space="preserve"> 'FS Sem'!AG$24</f>
        <v>-1395.6001813383687</v>
      </c>
      <c r="AH23" s="399">
        <f xml:space="preserve"> 'FS Sem'!AH$24</f>
        <v>-1267.2928906235641</v>
      </c>
      <c r="AI23" s="399">
        <f xml:space="preserve"> 'FS Sem'!AI$24</f>
        <v>-1171.3212552486002</v>
      </c>
      <c r="AJ23" s="399">
        <f xml:space="preserve"> 'FS Sem'!AJ$24</f>
        <v>-1042.4356747748825</v>
      </c>
      <c r="AK23" s="399">
        <f xml:space="preserve"> 'FS Sem'!AK$24</f>
        <v>-1059.7113285059254</v>
      </c>
      <c r="AL23" s="399">
        <f xml:space="preserve"> 'FS Sem'!AL$24</f>
        <v>-924.35553101186815</v>
      </c>
      <c r="AM23" s="399">
        <f xml:space="preserve"> 'FS Sem'!AM$24</f>
        <v>-803.06461692958396</v>
      </c>
      <c r="AN23" s="399">
        <f xml:space="preserve"> 'FS Sem'!AN$24</f>
        <v>-678.30889220654785</v>
      </c>
      <c r="AO23" s="399">
        <f xml:space="preserve"> 'FS Sem'!AO$24</f>
        <v>-532.62706638244856</v>
      </c>
      <c r="AP23" s="399">
        <f xml:space="preserve"> 'FS Sem'!AP$24</f>
        <v>-397.69797914236551</v>
      </c>
      <c r="AQ23" s="399">
        <f xml:space="preserve"> 'FS Sem'!AQ$24</f>
        <v>-249.99288475223437</v>
      </c>
      <c r="AR23" s="399">
        <f xml:space="preserve"> 'FS Sem'!AR$24</f>
        <v>-113.72099876919819</v>
      </c>
      <c r="AS23" s="399">
        <f xml:space="preserve"> 'FS Sem'!AS$24</f>
        <v>47.734571237354245</v>
      </c>
      <c r="AT23" s="399">
        <f xml:space="preserve"> 'FS Sem'!AT$24</f>
        <v>184.65937519803992</v>
      </c>
      <c r="AU23" s="399">
        <f xml:space="preserve"> 'FS Sem'!AU$24</f>
        <v>360.53660426214412</v>
      </c>
      <c r="AV23" s="399">
        <f xml:space="preserve"> 'FS Sem'!AV$24</f>
        <v>495.31897109581041</v>
      </c>
      <c r="AW23" s="399">
        <f xml:space="preserve"> 'FS Sem'!AW$24</f>
        <v>690.46926489261023</v>
      </c>
      <c r="AX23" s="399">
        <f xml:space="preserve"> 'FS Sem'!AX$24</f>
        <v>1004.6421505040031</v>
      </c>
      <c r="AY23" s="399">
        <f xml:space="preserve"> 'FS Sem'!AY$24</f>
        <v>9324.4294153664923</v>
      </c>
      <c r="AZ23" s="399">
        <f xml:space="preserve"> 'FS Sem'!AZ$24</f>
        <v>9629.3612661517836</v>
      </c>
      <c r="BA23" s="399">
        <f xml:space="preserve"> 'FS Sem'!BA$24</f>
        <v>10020.12899483627</v>
      </c>
      <c r="BB23" s="399">
        <f xml:space="preserve"> 'FS Sem'!BB$24</f>
        <v>10353.542514201294</v>
      </c>
      <c r="BC23" s="399">
        <f xml:space="preserve"> 'FS Sem'!BC$24</f>
        <v>10743.756388705933</v>
      </c>
      <c r="BD23" s="399">
        <f xml:space="preserve"> 'FS Sem'!BD$24</f>
        <v>10745.931012646008</v>
      </c>
      <c r="BE23" s="399">
        <f xml:space="preserve"> 'FS Sem'!BE$24</f>
        <v>0</v>
      </c>
      <c r="BF23" s="399">
        <f xml:space="preserve"> 'FS Sem'!BF$24</f>
        <v>0</v>
      </c>
      <c r="BG23" s="399">
        <f xml:space="preserve"> 'FS Sem'!BG$24</f>
        <v>0</v>
      </c>
      <c r="BH23" s="399">
        <f xml:space="preserve"> 'FS Sem'!BH$24</f>
        <v>0</v>
      </c>
      <c r="BI23" s="399">
        <f xml:space="preserve"> 'FS Sem'!BI$24</f>
        <v>0</v>
      </c>
      <c r="BJ23" s="399">
        <f xml:space="preserve"> 'FS Sem'!BJ$24</f>
        <v>0</v>
      </c>
      <c r="BK23" s="399">
        <f xml:space="preserve"> 'FS Sem'!BK$24</f>
        <v>0</v>
      </c>
      <c r="BL23" s="399">
        <f xml:space="preserve"> 'FS Sem'!BL$24</f>
        <v>0</v>
      </c>
      <c r="BM23" s="399">
        <f xml:space="preserve"> 'FS Sem'!BM$24</f>
        <v>0</v>
      </c>
      <c r="BN23" s="399">
        <f xml:space="preserve"> 'FS Sem'!BN$24</f>
        <v>0</v>
      </c>
      <c r="BO23" s="399">
        <f xml:space="preserve"> 'FS Sem'!BO$24</f>
        <v>0</v>
      </c>
      <c r="BP23" s="399">
        <f xml:space="preserve"> 'FS Sem'!BP$24</f>
        <v>0</v>
      </c>
      <c r="BQ23" s="399">
        <f xml:space="preserve"> 'FS Sem'!BQ$24</f>
        <v>0</v>
      </c>
      <c r="BR23" s="399">
        <f xml:space="preserve"> 'FS Sem'!BR$24</f>
        <v>0</v>
      </c>
      <c r="BS23" s="399">
        <f xml:space="preserve"> 'FS Sem'!BS$24</f>
        <v>0</v>
      </c>
      <c r="BT23" s="399">
        <f xml:space="preserve"> 'FS Sem'!BT$24</f>
        <v>0</v>
      </c>
      <c r="BU23" s="399">
        <f xml:space="preserve"> 'FS Sem'!BU$24</f>
        <v>0</v>
      </c>
      <c r="BV23" s="399">
        <f xml:space="preserve"> 'FS Sem'!BV$24</f>
        <v>0</v>
      </c>
      <c r="BW23" s="399">
        <f xml:space="preserve"> 'FS Sem'!BW$24</f>
        <v>0</v>
      </c>
      <c r="BX23" s="399">
        <f xml:space="preserve"> 'FS Sem'!BX$24</f>
        <v>0</v>
      </c>
      <c r="BY23" s="399">
        <f xml:space="preserve"> 'FS Sem'!BY$24</f>
        <v>0</v>
      </c>
      <c r="BZ23" s="399">
        <f xml:space="preserve"> 'FS Sem'!BZ$24</f>
        <v>0</v>
      </c>
      <c r="CA23" s="399">
        <f xml:space="preserve"> 'FS Sem'!CA$24</f>
        <v>0</v>
      </c>
      <c r="CB23" s="399">
        <f xml:space="preserve"> 'FS Sem'!CB$24</f>
        <v>0</v>
      </c>
      <c r="CC23" s="399">
        <f xml:space="preserve"> 'FS Sem'!CC$24</f>
        <v>0</v>
      </c>
      <c r="CD23" s="399">
        <f xml:space="preserve"> 'FS Sem'!CD$24</f>
        <v>0</v>
      </c>
      <c r="CE23" s="399">
        <f xml:space="preserve"> 'FS Sem'!CE$24</f>
        <v>0</v>
      </c>
      <c r="CF23" s="399">
        <f xml:space="preserve"> 'FS Sem'!CF$24</f>
        <v>0</v>
      </c>
      <c r="CG23" s="399">
        <f xml:space="preserve"> 'FS Sem'!CG$24</f>
        <v>0</v>
      </c>
      <c r="CH23" s="399">
        <f xml:space="preserve"> 'FS Sem'!CH$24</f>
        <v>0</v>
      </c>
      <c r="CI23" s="399">
        <f xml:space="preserve"> 'FS Sem'!CI$24</f>
        <v>0</v>
      </c>
      <c r="CJ23" s="399">
        <f xml:space="preserve"> 'FS Sem'!CJ$24</f>
        <v>0</v>
      </c>
      <c r="CK23" s="399">
        <f xml:space="preserve"> 'FS Sem'!CK$24</f>
        <v>0</v>
      </c>
      <c r="CL23" s="399">
        <f xml:space="preserve"> 'FS Sem'!CL$24</f>
        <v>0</v>
      </c>
      <c r="CM23" s="399">
        <f xml:space="preserve"> 'FS Sem'!CM$24</f>
        <v>0</v>
      </c>
      <c r="CN23" s="399">
        <f xml:space="preserve"> 'FS Sem'!CN$24</f>
        <v>0</v>
      </c>
      <c r="CO23" s="399">
        <f xml:space="preserve"> 'FS Sem'!CO$24</f>
        <v>0</v>
      </c>
      <c r="CP23" s="399">
        <f xml:space="preserve"> 'FS Sem'!CP$24</f>
        <v>0</v>
      </c>
      <c r="CQ23" s="399">
        <f xml:space="preserve"> 'FS Sem'!CQ$24</f>
        <v>0</v>
      </c>
      <c r="CR23" s="399">
        <f xml:space="preserve"> 'FS Sem'!CR$24</f>
        <v>0</v>
      </c>
      <c r="CS23" s="399">
        <f xml:space="preserve"> 'FS Sem'!CS$24</f>
        <v>0</v>
      </c>
      <c r="CT23" s="399">
        <f xml:space="preserve"> 'FS Sem'!CT$24</f>
        <v>0</v>
      </c>
      <c r="CU23" s="399">
        <f xml:space="preserve"> 'FS Sem'!CU$24</f>
        <v>0</v>
      </c>
      <c r="CV23" s="399">
        <f xml:space="preserve"> 'FS Sem'!CV$24</f>
        <v>0</v>
      </c>
      <c r="CW23" s="399">
        <f xml:space="preserve"> 'FS Sem'!CW$24</f>
        <v>0</v>
      </c>
      <c r="CX23" s="399">
        <f xml:space="preserve"> 'FS Sem'!CX$24</f>
        <v>0</v>
      </c>
      <c r="CY23" s="399">
        <f xml:space="preserve"> 'FS Sem'!CY$24</f>
        <v>0</v>
      </c>
      <c r="CZ23" s="399">
        <f xml:space="preserve"> 'FS Sem'!CZ$24</f>
        <v>0</v>
      </c>
      <c r="DA23" s="399">
        <f xml:space="preserve"> 'FS Sem'!DA$24</f>
        <v>0</v>
      </c>
      <c r="DB23" s="399">
        <f xml:space="preserve"> 'FS Sem'!DB$24</f>
        <v>0</v>
      </c>
      <c r="DC23" s="399">
        <f xml:space="preserve"> 'FS Sem'!DC$24</f>
        <v>0</v>
      </c>
      <c r="DD23" s="399">
        <f xml:space="preserve"> 'FS Sem'!DD$24</f>
        <v>0</v>
      </c>
      <c r="DE23" s="399">
        <f xml:space="preserve"> 'FS Sem'!DE$24</f>
        <v>0</v>
      </c>
      <c r="DF23" s="399">
        <f xml:space="preserve"> 'FS Sem'!DF$24</f>
        <v>0</v>
      </c>
      <c r="DG23" s="399">
        <f xml:space="preserve"> 'FS Sem'!DG$24</f>
        <v>0</v>
      </c>
      <c r="DH23" s="399">
        <f xml:space="preserve"> 'FS Sem'!DH$24</f>
        <v>0</v>
      </c>
      <c r="DI23" s="399">
        <f xml:space="preserve"> 'FS Sem'!DI$24</f>
        <v>0</v>
      </c>
      <c r="DJ23" s="399">
        <f xml:space="preserve"> 'FS Sem'!DJ$24</f>
        <v>0</v>
      </c>
      <c r="DK23" s="399">
        <f xml:space="preserve"> 'FS Sem'!DK$24</f>
        <v>0</v>
      </c>
      <c r="DL23" s="399">
        <f xml:space="preserve"> 'FS Sem'!DL$24</f>
        <v>0</v>
      </c>
      <c r="DM23" s="399">
        <f xml:space="preserve"> 'FS Sem'!DM$24</f>
        <v>0</v>
      </c>
      <c r="DN23" s="399">
        <f xml:space="preserve"> 'FS Sem'!DN$24</f>
        <v>0</v>
      </c>
      <c r="DO23" s="399">
        <f xml:space="preserve"> 'FS Sem'!DO$24</f>
        <v>0</v>
      </c>
      <c r="DP23" s="399">
        <f xml:space="preserve"> 'FS Sem'!DP$24</f>
        <v>0</v>
      </c>
      <c r="DQ23" s="399">
        <f xml:space="preserve"> 'FS Sem'!DQ$24</f>
        <v>0</v>
      </c>
      <c r="DR23" s="399">
        <f xml:space="preserve"> 'FS Sem'!DR$24</f>
        <v>0</v>
      </c>
      <c r="DS23" s="399">
        <f xml:space="preserve"> 'FS Sem'!DS$24</f>
        <v>0</v>
      </c>
      <c r="DT23" s="399">
        <f xml:space="preserve"> 'FS Sem'!DT$24</f>
        <v>0</v>
      </c>
      <c r="DU23" s="399">
        <f xml:space="preserve"> 'FS Sem'!DU$24</f>
        <v>0</v>
      </c>
      <c r="DV23" s="399">
        <f xml:space="preserve"> 'FS Sem'!DV$24</f>
        <v>0</v>
      </c>
      <c r="DW23" s="399">
        <f xml:space="preserve"> 'FS Sem'!DW$24</f>
        <v>0</v>
      </c>
      <c r="DX23" s="399">
        <f xml:space="preserve"> 'FS Sem'!DX$24</f>
        <v>0</v>
      </c>
      <c r="DY23" s="399">
        <f xml:space="preserve"> 'FS Sem'!DY$24</f>
        <v>0</v>
      </c>
      <c r="DZ23" s="399">
        <f xml:space="preserve"> 'FS Sem'!DZ$24</f>
        <v>0</v>
      </c>
      <c r="EA23" s="399">
        <f xml:space="preserve"> 'FS Sem'!EA$24</f>
        <v>0</v>
      </c>
      <c r="EB23" s="399">
        <f xml:space="preserve"> 'FS Sem'!EB$24</f>
        <v>0</v>
      </c>
      <c r="EC23" s="399">
        <f xml:space="preserve"> 'FS Sem'!EC$24</f>
        <v>0</v>
      </c>
      <c r="ED23" s="399">
        <f xml:space="preserve"> 'FS Sem'!ED$24</f>
        <v>0</v>
      </c>
      <c r="EE23" s="399">
        <f xml:space="preserve"> 'FS Sem'!EE$24</f>
        <v>0</v>
      </c>
      <c r="EF23" s="399">
        <f xml:space="preserve"> 'FS Sem'!EF$24</f>
        <v>0</v>
      </c>
      <c r="EG23" s="399">
        <f xml:space="preserve"> 'FS Sem'!EG$24</f>
        <v>0</v>
      </c>
      <c r="EH23" s="399">
        <f xml:space="preserve"> 'FS Sem'!EH$24</f>
        <v>0</v>
      </c>
      <c r="EI23" s="399">
        <f xml:space="preserve"> 'FS Sem'!EI$24</f>
        <v>0</v>
      </c>
      <c r="EJ23" s="399">
        <f xml:space="preserve"> 'FS Sem'!EJ$24</f>
        <v>0</v>
      </c>
      <c r="EK23" s="399">
        <f xml:space="preserve"> 'FS Sem'!EK$24</f>
        <v>0</v>
      </c>
      <c r="EL23" s="399">
        <f xml:space="preserve"> 'FS Sem'!EL$24</f>
        <v>0</v>
      </c>
      <c r="EM23" s="399">
        <f xml:space="preserve"> 'FS Sem'!EM$24</f>
        <v>0</v>
      </c>
      <c r="EN23" s="399">
        <f xml:space="preserve"> 'FS Sem'!EN$24</f>
        <v>0</v>
      </c>
      <c r="EO23" s="399">
        <f xml:space="preserve"> 'FS Sem'!EO$24</f>
        <v>0</v>
      </c>
      <c r="EP23" s="399">
        <f xml:space="preserve"> 'FS Sem'!EP$24</f>
        <v>0</v>
      </c>
      <c r="EQ23" s="399">
        <f xml:space="preserve"> 'FS Sem'!EQ$24</f>
        <v>0</v>
      </c>
      <c r="ER23" s="399">
        <f xml:space="preserve"> 'FS Sem'!ER$24</f>
        <v>0</v>
      </c>
      <c r="ES23" s="399">
        <f xml:space="preserve"> 'FS Sem'!ES$24</f>
        <v>0</v>
      </c>
      <c r="ET23" s="399">
        <f xml:space="preserve"> 'FS Sem'!ET$24</f>
        <v>0</v>
      </c>
      <c r="EU23" s="399">
        <f xml:space="preserve"> 'FS Sem'!EU$24</f>
        <v>0</v>
      </c>
      <c r="EV23" s="399">
        <f xml:space="preserve"> 'FS Sem'!EV$24</f>
        <v>0</v>
      </c>
      <c r="EW23" s="399">
        <f xml:space="preserve"> 'FS Sem'!EW$24</f>
        <v>0</v>
      </c>
      <c r="EX23" s="399">
        <f xml:space="preserve"> 'FS Sem'!EX$24</f>
        <v>0</v>
      </c>
      <c r="EY23" s="399">
        <f xml:space="preserve"> 'FS Sem'!EY$24</f>
        <v>0</v>
      </c>
      <c r="EZ23" s="399">
        <f xml:space="preserve"> 'FS Sem'!EZ$24</f>
        <v>0</v>
      </c>
      <c r="FA23" s="399">
        <f xml:space="preserve"> 'FS Sem'!FA$24</f>
        <v>0</v>
      </c>
      <c r="FB23" s="399">
        <f xml:space="preserve"> 'FS Sem'!FB$24</f>
        <v>0</v>
      </c>
      <c r="FC23" s="399">
        <f xml:space="preserve"> 'FS Sem'!FC$24</f>
        <v>0</v>
      </c>
      <c r="FD23" s="399">
        <f xml:space="preserve"> 'FS Sem'!FD$24</f>
        <v>0</v>
      </c>
      <c r="FE23" s="399">
        <f xml:space="preserve"> 'FS Sem'!FE$24</f>
        <v>0</v>
      </c>
      <c r="FF23" s="399">
        <f xml:space="preserve"> 'FS Sem'!FF$24</f>
        <v>0</v>
      </c>
      <c r="FG23" s="399">
        <f xml:space="preserve"> 'FS Sem'!FG$24</f>
        <v>0</v>
      </c>
      <c r="FH23" s="399">
        <f xml:space="preserve"> 'FS Sem'!FH$24</f>
        <v>0</v>
      </c>
      <c r="FI23" s="399">
        <f xml:space="preserve"> 'FS Sem'!FI$24</f>
        <v>0</v>
      </c>
      <c r="FJ23" s="399">
        <f xml:space="preserve"> 'FS Sem'!FJ$24</f>
        <v>0</v>
      </c>
      <c r="FK23" s="399">
        <f xml:space="preserve"> 'FS Sem'!FK$24</f>
        <v>0</v>
      </c>
      <c r="FL23" s="399">
        <f xml:space="preserve"> 'FS Sem'!FL$24</f>
        <v>0</v>
      </c>
      <c r="FM23" s="399">
        <f xml:space="preserve"> 'FS Sem'!FM$24</f>
        <v>0</v>
      </c>
      <c r="FN23" s="399">
        <f xml:space="preserve"> 'FS Sem'!FN$24</f>
        <v>0</v>
      </c>
      <c r="FO23" s="399">
        <f xml:space="preserve"> 'FS Sem'!FO$24</f>
        <v>0</v>
      </c>
      <c r="FP23" s="399">
        <f xml:space="preserve"> 'FS Sem'!FP$24</f>
        <v>0</v>
      </c>
      <c r="FQ23" s="399">
        <f xml:space="preserve"> 'FS Sem'!FQ$24</f>
        <v>0</v>
      </c>
      <c r="FR23" s="399">
        <f xml:space="preserve"> 'FS Sem'!FR$24</f>
        <v>0</v>
      </c>
      <c r="FS23" s="399">
        <f xml:space="preserve"> 'FS Sem'!FS$24</f>
        <v>0</v>
      </c>
      <c r="FT23" s="399">
        <f xml:space="preserve"> 'FS Sem'!FT$24</f>
        <v>0</v>
      </c>
      <c r="FU23" s="399">
        <f xml:space="preserve"> 'FS Sem'!FU$24</f>
        <v>0</v>
      </c>
      <c r="FV23" s="399">
        <f xml:space="preserve"> 'FS Sem'!FV$24</f>
        <v>0</v>
      </c>
      <c r="FW23" s="399">
        <f xml:space="preserve"> 'FS Sem'!FW$24</f>
        <v>0</v>
      </c>
      <c r="FX23" s="399">
        <f xml:space="preserve"> 'FS Sem'!FX$24</f>
        <v>0</v>
      </c>
      <c r="FY23" s="399">
        <f xml:space="preserve"> 'FS Sem'!FY$24</f>
        <v>0</v>
      </c>
      <c r="FZ23" s="399">
        <f xml:space="preserve"> 'FS Sem'!FZ$24</f>
        <v>0</v>
      </c>
      <c r="GA23" s="399">
        <f xml:space="preserve"> 'FS Sem'!GA$24</f>
        <v>0</v>
      </c>
      <c r="GB23" s="399">
        <f xml:space="preserve"> 'FS Sem'!GB$24</f>
        <v>0</v>
      </c>
      <c r="GC23" s="399">
        <f xml:space="preserve"> 'FS Sem'!GC$24</f>
        <v>0</v>
      </c>
      <c r="GD23" s="399">
        <f xml:space="preserve"> 'FS Sem'!GD$24</f>
        <v>0</v>
      </c>
      <c r="GE23" s="399">
        <f xml:space="preserve"> 'FS Sem'!GE$24</f>
        <v>0</v>
      </c>
      <c r="GF23" s="399">
        <f xml:space="preserve"> 'FS Sem'!GF$24</f>
        <v>0</v>
      </c>
      <c r="GG23" s="399">
        <f xml:space="preserve"> 'FS Sem'!GG$24</f>
        <v>0</v>
      </c>
      <c r="GH23" s="399">
        <f xml:space="preserve"> 'FS Sem'!GH$24</f>
        <v>0</v>
      </c>
      <c r="GI23" s="399">
        <f xml:space="preserve"> 'FS Sem'!GI$24</f>
        <v>0</v>
      </c>
      <c r="GJ23" s="399">
        <f xml:space="preserve"> 'FS Sem'!GJ$24</f>
        <v>0</v>
      </c>
    </row>
    <row r="24" spans="1:192" s="521" customFormat="1" x14ac:dyDescent="0.25">
      <c r="A24" s="15"/>
      <c r="B24" s="15"/>
      <c r="C24" s="21"/>
      <c r="D24" s="48"/>
      <c r="E24" s="127" t="str">
        <f t="shared" ref="E24:AJ24" si="301" xml:space="preserve"> E$59</f>
        <v>Dividends paid POS</v>
      </c>
      <c r="F24" s="127">
        <f t="shared" si="301"/>
        <v>0</v>
      </c>
      <c r="G24" s="127" t="str">
        <f t="shared" si="301"/>
        <v>$ 000s</v>
      </c>
      <c r="H24" s="127">
        <f t="shared" si="301"/>
        <v>22739.664761673557</v>
      </c>
      <c r="I24" s="127">
        <f t="shared" si="301"/>
        <v>0</v>
      </c>
      <c r="J24" s="127">
        <f t="shared" si="301"/>
        <v>0</v>
      </c>
      <c r="K24" s="127">
        <f t="shared" si="301"/>
        <v>0</v>
      </c>
      <c r="L24" s="127">
        <f t="shared" si="301"/>
        <v>0</v>
      </c>
      <c r="M24" s="127">
        <f t="shared" si="301"/>
        <v>0</v>
      </c>
      <c r="N24" s="127">
        <f t="shared" si="301"/>
        <v>0</v>
      </c>
      <c r="O24" s="127">
        <f t="shared" si="301"/>
        <v>0</v>
      </c>
      <c r="P24" s="127">
        <f t="shared" si="301"/>
        <v>4.5021799228379678E-3</v>
      </c>
      <c r="Q24" s="127">
        <f t="shared" si="301"/>
        <v>0</v>
      </c>
      <c r="R24" s="127">
        <f t="shared" si="301"/>
        <v>0</v>
      </c>
      <c r="S24" s="127">
        <f t="shared" si="301"/>
        <v>0</v>
      </c>
      <c r="T24" s="127">
        <f t="shared" si="301"/>
        <v>0</v>
      </c>
      <c r="U24" s="127">
        <f t="shared" si="301"/>
        <v>0</v>
      </c>
      <c r="V24" s="127">
        <f t="shared" si="301"/>
        <v>0</v>
      </c>
      <c r="W24" s="127">
        <f t="shared" si="301"/>
        <v>0</v>
      </c>
      <c r="X24" s="127">
        <f t="shared" si="301"/>
        <v>0</v>
      </c>
      <c r="Y24" s="127">
        <f t="shared" si="301"/>
        <v>0</v>
      </c>
      <c r="Z24" s="127">
        <f t="shared" si="301"/>
        <v>0</v>
      </c>
      <c r="AA24" s="127">
        <f t="shared" si="301"/>
        <v>0</v>
      </c>
      <c r="AB24" s="127">
        <f t="shared" si="301"/>
        <v>0</v>
      </c>
      <c r="AC24" s="127">
        <f t="shared" si="301"/>
        <v>0</v>
      </c>
      <c r="AD24" s="127">
        <f t="shared" si="301"/>
        <v>0</v>
      </c>
      <c r="AE24" s="127">
        <f t="shared" si="301"/>
        <v>0</v>
      </c>
      <c r="AF24" s="127">
        <f t="shared" si="301"/>
        <v>0</v>
      </c>
      <c r="AG24" s="127">
        <f t="shared" si="301"/>
        <v>0</v>
      </c>
      <c r="AH24" s="127">
        <f t="shared" si="301"/>
        <v>0</v>
      </c>
      <c r="AI24" s="127">
        <f t="shared" si="301"/>
        <v>0</v>
      </c>
      <c r="AJ24" s="127">
        <f t="shared" si="301"/>
        <v>0</v>
      </c>
      <c r="AK24" s="127">
        <f t="shared" ref="AK24:CV24" si="302" xml:space="preserve"> AK$59</f>
        <v>0</v>
      </c>
      <c r="AL24" s="127">
        <f t="shared" si="302"/>
        <v>0</v>
      </c>
      <c r="AM24" s="127">
        <f t="shared" si="302"/>
        <v>0</v>
      </c>
      <c r="AN24" s="127">
        <f t="shared" si="302"/>
        <v>0</v>
      </c>
      <c r="AO24" s="127">
        <f t="shared" si="302"/>
        <v>0</v>
      </c>
      <c r="AP24" s="127">
        <f t="shared" si="302"/>
        <v>0</v>
      </c>
      <c r="AQ24" s="127">
        <f t="shared" si="302"/>
        <v>0</v>
      </c>
      <c r="AR24" s="127">
        <f t="shared" si="302"/>
        <v>0</v>
      </c>
      <c r="AS24" s="127">
        <f t="shared" si="302"/>
        <v>0</v>
      </c>
      <c r="AT24" s="127">
        <f t="shared" si="302"/>
        <v>0</v>
      </c>
      <c r="AU24" s="127">
        <f t="shared" si="302"/>
        <v>0</v>
      </c>
      <c r="AV24" s="127">
        <f t="shared" si="302"/>
        <v>0</v>
      </c>
      <c r="AW24" s="127">
        <f t="shared" si="302"/>
        <v>0</v>
      </c>
      <c r="AX24" s="127">
        <f t="shared" si="302"/>
        <v>0</v>
      </c>
      <c r="AY24" s="127">
        <f t="shared" si="302"/>
        <v>0</v>
      </c>
      <c r="AZ24" s="127">
        <f t="shared" si="302"/>
        <v>0</v>
      </c>
      <c r="BA24" s="127">
        <f t="shared" si="302"/>
        <v>0</v>
      </c>
      <c r="BB24" s="127">
        <f t="shared" si="302"/>
        <v>0</v>
      </c>
      <c r="BC24" s="127">
        <f t="shared" si="302"/>
        <v>7666.9082666073964</v>
      </c>
      <c r="BD24" s="127">
        <f t="shared" si="302"/>
        <v>11751.55078705479</v>
      </c>
      <c r="BE24" s="127">
        <f t="shared" si="302"/>
        <v>3321.2012058314485</v>
      </c>
      <c r="BF24" s="127">
        <f t="shared" si="302"/>
        <v>0</v>
      </c>
      <c r="BG24" s="127">
        <f t="shared" si="302"/>
        <v>0</v>
      </c>
      <c r="BH24" s="127">
        <f t="shared" si="302"/>
        <v>0</v>
      </c>
      <c r="BI24" s="127">
        <f t="shared" si="302"/>
        <v>0</v>
      </c>
      <c r="BJ24" s="127">
        <f t="shared" si="302"/>
        <v>0</v>
      </c>
      <c r="BK24" s="127">
        <f t="shared" si="302"/>
        <v>0</v>
      </c>
      <c r="BL24" s="127">
        <f t="shared" si="302"/>
        <v>0</v>
      </c>
      <c r="BM24" s="127">
        <f t="shared" si="302"/>
        <v>0</v>
      </c>
      <c r="BN24" s="127">
        <f t="shared" si="302"/>
        <v>0</v>
      </c>
      <c r="BO24" s="127">
        <f t="shared" si="302"/>
        <v>0</v>
      </c>
      <c r="BP24" s="127">
        <f t="shared" si="302"/>
        <v>0</v>
      </c>
      <c r="BQ24" s="127">
        <f t="shared" si="302"/>
        <v>0</v>
      </c>
      <c r="BR24" s="127">
        <f t="shared" si="302"/>
        <v>0</v>
      </c>
      <c r="BS24" s="127">
        <f t="shared" si="302"/>
        <v>0</v>
      </c>
      <c r="BT24" s="127">
        <f t="shared" si="302"/>
        <v>0</v>
      </c>
      <c r="BU24" s="127">
        <f t="shared" si="302"/>
        <v>0</v>
      </c>
      <c r="BV24" s="127">
        <f t="shared" si="302"/>
        <v>0</v>
      </c>
      <c r="BW24" s="127">
        <f t="shared" si="302"/>
        <v>0</v>
      </c>
      <c r="BX24" s="127">
        <f t="shared" si="302"/>
        <v>0</v>
      </c>
      <c r="BY24" s="127">
        <f t="shared" si="302"/>
        <v>0</v>
      </c>
      <c r="BZ24" s="127">
        <f t="shared" si="302"/>
        <v>0</v>
      </c>
      <c r="CA24" s="127">
        <f t="shared" si="302"/>
        <v>0</v>
      </c>
      <c r="CB24" s="127">
        <f t="shared" si="302"/>
        <v>0</v>
      </c>
      <c r="CC24" s="127">
        <f t="shared" si="302"/>
        <v>0</v>
      </c>
      <c r="CD24" s="127">
        <f t="shared" si="302"/>
        <v>0</v>
      </c>
      <c r="CE24" s="127">
        <f t="shared" si="302"/>
        <v>0</v>
      </c>
      <c r="CF24" s="127">
        <f t="shared" si="302"/>
        <v>0</v>
      </c>
      <c r="CG24" s="127">
        <f t="shared" si="302"/>
        <v>0</v>
      </c>
      <c r="CH24" s="127">
        <f t="shared" si="302"/>
        <v>0</v>
      </c>
      <c r="CI24" s="127">
        <f t="shared" si="302"/>
        <v>0</v>
      </c>
      <c r="CJ24" s="127">
        <f t="shared" si="302"/>
        <v>0</v>
      </c>
      <c r="CK24" s="127">
        <f t="shared" si="302"/>
        <v>0</v>
      </c>
      <c r="CL24" s="127">
        <f t="shared" si="302"/>
        <v>0</v>
      </c>
      <c r="CM24" s="127">
        <f t="shared" si="302"/>
        <v>0</v>
      </c>
      <c r="CN24" s="127">
        <f t="shared" si="302"/>
        <v>0</v>
      </c>
      <c r="CO24" s="127">
        <f t="shared" si="302"/>
        <v>0</v>
      </c>
      <c r="CP24" s="127">
        <f t="shared" si="302"/>
        <v>0</v>
      </c>
      <c r="CQ24" s="127">
        <f t="shared" si="302"/>
        <v>0</v>
      </c>
      <c r="CR24" s="127">
        <f t="shared" si="302"/>
        <v>0</v>
      </c>
      <c r="CS24" s="127">
        <f t="shared" si="302"/>
        <v>0</v>
      </c>
      <c r="CT24" s="127">
        <f t="shared" si="302"/>
        <v>0</v>
      </c>
      <c r="CU24" s="127">
        <f t="shared" si="302"/>
        <v>0</v>
      </c>
      <c r="CV24" s="127">
        <f t="shared" si="302"/>
        <v>0</v>
      </c>
      <c r="CW24" s="127">
        <f t="shared" ref="CW24:FH24" si="303" xml:space="preserve"> CW$59</f>
        <v>0</v>
      </c>
      <c r="CX24" s="127">
        <f t="shared" si="303"/>
        <v>0</v>
      </c>
      <c r="CY24" s="127">
        <f t="shared" si="303"/>
        <v>0</v>
      </c>
      <c r="CZ24" s="127">
        <f t="shared" si="303"/>
        <v>0</v>
      </c>
      <c r="DA24" s="127">
        <f t="shared" si="303"/>
        <v>0</v>
      </c>
      <c r="DB24" s="127">
        <f t="shared" si="303"/>
        <v>0</v>
      </c>
      <c r="DC24" s="127">
        <f t="shared" si="303"/>
        <v>0</v>
      </c>
      <c r="DD24" s="127">
        <f t="shared" si="303"/>
        <v>0</v>
      </c>
      <c r="DE24" s="127">
        <f t="shared" si="303"/>
        <v>0</v>
      </c>
      <c r="DF24" s="127">
        <f t="shared" si="303"/>
        <v>0</v>
      </c>
      <c r="DG24" s="127">
        <f t="shared" si="303"/>
        <v>0</v>
      </c>
      <c r="DH24" s="127">
        <f t="shared" si="303"/>
        <v>0</v>
      </c>
      <c r="DI24" s="127">
        <f t="shared" si="303"/>
        <v>0</v>
      </c>
      <c r="DJ24" s="127">
        <f t="shared" si="303"/>
        <v>0</v>
      </c>
      <c r="DK24" s="127">
        <f t="shared" si="303"/>
        <v>0</v>
      </c>
      <c r="DL24" s="127">
        <f t="shared" si="303"/>
        <v>0</v>
      </c>
      <c r="DM24" s="127">
        <f t="shared" si="303"/>
        <v>0</v>
      </c>
      <c r="DN24" s="127">
        <f t="shared" si="303"/>
        <v>0</v>
      </c>
      <c r="DO24" s="127">
        <f t="shared" si="303"/>
        <v>0</v>
      </c>
      <c r="DP24" s="127">
        <f t="shared" si="303"/>
        <v>0</v>
      </c>
      <c r="DQ24" s="127">
        <f t="shared" si="303"/>
        <v>0</v>
      </c>
      <c r="DR24" s="127">
        <f t="shared" si="303"/>
        <v>0</v>
      </c>
      <c r="DS24" s="127">
        <f t="shared" si="303"/>
        <v>0</v>
      </c>
      <c r="DT24" s="127">
        <f t="shared" si="303"/>
        <v>0</v>
      </c>
      <c r="DU24" s="127">
        <f t="shared" si="303"/>
        <v>0</v>
      </c>
      <c r="DV24" s="127">
        <f t="shared" si="303"/>
        <v>0</v>
      </c>
      <c r="DW24" s="127">
        <f t="shared" si="303"/>
        <v>0</v>
      </c>
      <c r="DX24" s="127">
        <f t="shared" si="303"/>
        <v>0</v>
      </c>
      <c r="DY24" s="127">
        <f t="shared" si="303"/>
        <v>0</v>
      </c>
      <c r="DZ24" s="127">
        <f t="shared" si="303"/>
        <v>0</v>
      </c>
      <c r="EA24" s="127">
        <f t="shared" si="303"/>
        <v>0</v>
      </c>
      <c r="EB24" s="127">
        <f t="shared" si="303"/>
        <v>0</v>
      </c>
      <c r="EC24" s="127">
        <f t="shared" si="303"/>
        <v>0</v>
      </c>
      <c r="ED24" s="127">
        <f t="shared" si="303"/>
        <v>0</v>
      </c>
      <c r="EE24" s="127">
        <f t="shared" si="303"/>
        <v>0</v>
      </c>
      <c r="EF24" s="127">
        <f t="shared" si="303"/>
        <v>0</v>
      </c>
      <c r="EG24" s="127">
        <f t="shared" si="303"/>
        <v>0</v>
      </c>
      <c r="EH24" s="127">
        <f t="shared" si="303"/>
        <v>0</v>
      </c>
      <c r="EI24" s="127">
        <f t="shared" si="303"/>
        <v>0</v>
      </c>
      <c r="EJ24" s="127">
        <f t="shared" si="303"/>
        <v>0</v>
      </c>
      <c r="EK24" s="127">
        <f t="shared" si="303"/>
        <v>0</v>
      </c>
      <c r="EL24" s="127">
        <f t="shared" si="303"/>
        <v>0</v>
      </c>
      <c r="EM24" s="127">
        <f t="shared" si="303"/>
        <v>0</v>
      </c>
      <c r="EN24" s="127">
        <f t="shared" si="303"/>
        <v>0</v>
      </c>
      <c r="EO24" s="127">
        <f t="shared" si="303"/>
        <v>0</v>
      </c>
      <c r="EP24" s="127">
        <f t="shared" si="303"/>
        <v>0</v>
      </c>
      <c r="EQ24" s="127">
        <f t="shared" si="303"/>
        <v>0</v>
      </c>
      <c r="ER24" s="127">
        <f t="shared" si="303"/>
        <v>0</v>
      </c>
      <c r="ES24" s="127">
        <f t="shared" si="303"/>
        <v>0</v>
      </c>
      <c r="ET24" s="127">
        <f t="shared" si="303"/>
        <v>0</v>
      </c>
      <c r="EU24" s="127">
        <f t="shared" si="303"/>
        <v>0</v>
      </c>
      <c r="EV24" s="127">
        <f t="shared" si="303"/>
        <v>0</v>
      </c>
      <c r="EW24" s="127">
        <f t="shared" si="303"/>
        <v>0</v>
      </c>
      <c r="EX24" s="127">
        <f t="shared" si="303"/>
        <v>0</v>
      </c>
      <c r="EY24" s="127">
        <f t="shared" si="303"/>
        <v>0</v>
      </c>
      <c r="EZ24" s="127">
        <f t="shared" si="303"/>
        <v>0</v>
      </c>
      <c r="FA24" s="127">
        <f t="shared" si="303"/>
        <v>0</v>
      </c>
      <c r="FB24" s="127">
        <f t="shared" si="303"/>
        <v>0</v>
      </c>
      <c r="FC24" s="127">
        <f t="shared" si="303"/>
        <v>0</v>
      </c>
      <c r="FD24" s="127">
        <f t="shared" si="303"/>
        <v>0</v>
      </c>
      <c r="FE24" s="127">
        <f t="shared" si="303"/>
        <v>0</v>
      </c>
      <c r="FF24" s="127">
        <f t="shared" si="303"/>
        <v>0</v>
      </c>
      <c r="FG24" s="127">
        <f t="shared" si="303"/>
        <v>0</v>
      </c>
      <c r="FH24" s="127">
        <f t="shared" si="303"/>
        <v>0</v>
      </c>
      <c r="FI24" s="127">
        <f t="shared" ref="FI24:GJ24" si="304" xml:space="preserve"> FI$59</f>
        <v>0</v>
      </c>
      <c r="FJ24" s="127">
        <f t="shared" si="304"/>
        <v>0</v>
      </c>
      <c r="FK24" s="127">
        <f t="shared" si="304"/>
        <v>0</v>
      </c>
      <c r="FL24" s="127">
        <f t="shared" si="304"/>
        <v>0</v>
      </c>
      <c r="FM24" s="127">
        <f t="shared" si="304"/>
        <v>0</v>
      </c>
      <c r="FN24" s="127">
        <f t="shared" si="304"/>
        <v>0</v>
      </c>
      <c r="FO24" s="127">
        <f t="shared" si="304"/>
        <v>0</v>
      </c>
      <c r="FP24" s="127">
        <f t="shared" si="304"/>
        <v>0</v>
      </c>
      <c r="FQ24" s="127">
        <f t="shared" si="304"/>
        <v>0</v>
      </c>
      <c r="FR24" s="127">
        <f t="shared" si="304"/>
        <v>0</v>
      </c>
      <c r="FS24" s="127">
        <f t="shared" si="304"/>
        <v>0</v>
      </c>
      <c r="FT24" s="127">
        <f t="shared" si="304"/>
        <v>0</v>
      </c>
      <c r="FU24" s="127">
        <f t="shared" si="304"/>
        <v>0</v>
      </c>
      <c r="FV24" s="127">
        <f t="shared" si="304"/>
        <v>0</v>
      </c>
      <c r="FW24" s="127">
        <f t="shared" si="304"/>
        <v>0</v>
      </c>
      <c r="FX24" s="127">
        <f t="shared" si="304"/>
        <v>0</v>
      </c>
      <c r="FY24" s="127">
        <f t="shared" si="304"/>
        <v>0</v>
      </c>
      <c r="FZ24" s="127">
        <f t="shared" si="304"/>
        <v>0</v>
      </c>
      <c r="GA24" s="127">
        <f t="shared" si="304"/>
        <v>0</v>
      </c>
      <c r="GB24" s="127">
        <f t="shared" si="304"/>
        <v>0</v>
      </c>
      <c r="GC24" s="127">
        <f t="shared" si="304"/>
        <v>0</v>
      </c>
      <c r="GD24" s="127">
        <f t="shared" si="304"/>
        <v>0</v>
      </c>
      <c r="GE24" s="127">
        <f t="shared" si="304"/>
        <v>0</v>
      </c>
      <c r="GF24" s="127">
        <f t="shared" si="304"/>
        <v>0</v>
      </c>
      <c r="GG24" s="127">
        <f t="shared" si="304"/>
        <v>0</v>
      </c>
      <c r="GH24" s="127">
        <f t="shared" si="304"/>
        <v>0</v>
      </c>
      <c r="GI24" s="127">
        <f t="shared" si="304"/>
        <v>0</v>
      </c>
      <c r="GJ24" s="127">
        <f t="shared" si="304"/>
        <v>0</v>
      </c>
    </row>
    <row r="25" spans="1:192" s="526" customFormat="1" x14ac:dyDescent="0.25">
      <c r="A25" s="400"/>
      <c r="B25" s="400"/>
      <c r="C25" s="401"/>
      <c r="D25" s="402"/>
      <c r="E25" s="403" t="s">
        <v>144</v>
      </c>
      <c r="F25" s="403"/>
      <c r="G25" s="403" t="str">
        <f xml:space="preserve"> SMU</f>
        <v>$ 000s</v>
      </c>
      <c r="H25" s="403"/>
      <c r="I25" s="404"/>
      <c r="J25" s="403">
        <f t="shared" ref="J25:AO25" si="305" xml:space="preserve"> J22 + J23 - J24</f>
        <v>0</v>
      </c>
      <c r="K25" s="403">
        <f t="shared" si="305"/>
        <v>0</v>
      </c>
      <c r="L25" s="403">
        <f t="shared" si="305"/>
        <v>0</v>
      </c>
      <c r="M25" s="403">
        <f t="shared" si="305"/>
        <v>0</v>
      </c>
      <c r="N25" s="403">
        <f t="shared" si="305"/>
        <v>0</v>
      </c>
      <c r="O25" s="403">
        <f t="shared" si="305"/>
        <v>0</v>
      </c>
      <c r="P25" s="403">
        <f t="shared" si="305"/>
        <v>2473.9613233096861</v>
      </c>
      <c r="Q25" s="403">
        <f t="shared" si="305"/>
        <v>-263.35762764807077</v>
      </c>
      <c r="R25" s="403">
        <f t="shared" si="305"/>
        <v>-2835.4226380736909</v>
      </c>
      <c r="S25" s="403">
        <f t="shared" si="305"/>
        <v>-5383.9615189199721</v>
      </c>
      <c r="T25" s="403">
        <f t="shared" si="305"/>
        <v>-7801.6931945903088</v>
      </c>
      <c r="U25" s="403">
        <f t="shared" si="305"/>
        <v>-10187.37989576847</v>
      </c>
      <c r="V25" s="403">
        <f t="shared" si="305"/>
        <v>-12443.387489782788</v>
      </c>
      <c r="W25" s="403">
        <f t="shared" si="305"/>
        <v>-14659.409521711401</v>
      </c>
      <c r="X25" s="403">
        <f t="shared" si="305"/>
        <v>-16767.767160223983</v>
      </c>
      <c r="Y25" s="403">
        <f t="shared" si="305"/>
        <v>-18805.993457909808</v>
      </c>
      <c r="Z25" s="403">
        <f t="shared" si="305"/>
        <v>-20717.336100718378</v>
      </c>
      <c r="AA25" s="403">
        <f t="shared" si="305"/>
        <v>-22730.154580261373</v>
      </c>
      <c r="AB25" s="403">
        <f t="shared" si="305"/>
        <v>-24612.175119564072</v>
      </c>
      <c r="AC25" s="403">
        <f t="shared" si="305"/>
        <v>-26428.85386773583</v>
      </c>
      <c r="AD25" s="403">
        <f t="shared" si="305"/>
        <v>-28115.006563412138</v>
      </c>
      <c r="AE25" s="403">
        <f t="shared" si="305"/>
        <v>-29726.382729833491</v>
      </c>
      <c r="AF25" s="403">
        <f t="shared" si="305"/>
        <v>-31224.720969918526</v>
      </c>
      <c r="AG25" s="403">
        <f t="shared" si="305"/>
        <v>-32620.321151256896</v>
      </c>
      <c r="AH25" s="403">
        <f t="shared" si="305"/>
        <v>-33887.614041880457</v>
      </c>
      <c r="AI25" s="403">
        <f t="shared" si="305"/>
        <v>-35058.935297129057</v>
      </c>
      <c r="AJ25" s="403">
        <f t="shared" si="305"/>
        <v>-36101.37097190394</v>
      </c>
      <c r="AK25" s="403">
        <f t="shared" si="305"/>
        <v>-37161.082300409864</v>
      </c>
      <c r="AL25" s="403">
        <f t="shared" si="305"/>
        <v>-38085.437831421732</v>
      </c>
      <c r="AM25" s="403">
        <f t="shared" si="305"/>
        <v>-38888.502448351319</v>
      </c>
      <c r="AN25" s="403">
        <f t="shared" si="305"/>
        <v>-39566.81134055787</v>
      </c>
      <c r="AO25" s="403">
        <f t="shared" si="305"/>
        <v>-40099.438406940317</v>
      </c>
      <c r="AP25" s="403">
        <f t="shared" ref="AP25:BU25" si="306" xml:space="preserve"> AP22 + AP23 - AP24</f>
        <v>-40497.136386082682</v>
      </c>
      <c r="AQ25" s="403">
        <f t="shared" si="306"/>
        <v>-40747.129270834914</v>
      </c>
      <c r="AR25" s="403">
        <f t="shared" si="306"/>
        <v>-40860.850269604111</v>
      </c>
      <c r="AS25" s="403">
        <f t="shared" si="306"/>
        <v>-40813.115698366753</v>
      </c>
      <c r="AT25" s="403">
        <f t="shared" si="306"/>
        <v>-40628.456323168713</v>
      </c>
      <c r="AU25" s="403">
        <f t="shared" si="306"/>
        <v>-40267.919718906567</v>
      </c>
      <c r="AV25" s="403">
        <f t="shared" si="306"/>
        <v>-39772.600747810757</v>
      </c>
      <c r="AW25" s="403">
        <f t="shared" si="306"/>
        <v>-39082.13148291815</v>
      </c>
      <c r="AX25" s="403">
        <f t="shared" si="306"/>
        <v>-38077.489332414145</v>
      </c>
      <c r="AY25" s="403">
        <f t="shared" si="306"/>
        <v>-28753.059917047653</v>
      </c>
      <c r="AZ25" s="403">
        <f t="shared" si="306"/>
        <v>-19123.698650895869</v>
      </c>
      <c r="BA25" s="403">
        <f t="shared" si="306"/>
        <v>-9103.5696560595989</v>
      </c>
      <c r="BB25" s="403">
        <f t="shared" si="306"/>
        <v>1249.9728581416948</v>
      </c>
      <c r="BC25" s="403">
        <f t="shared" si="306"/>
        <v>4326.8209802402316</v>
      </c>
      <c r="BD25" s="403">
        <f t="shared" si="306"/>
        <v>3321.2012058314485</v>
      </c>
      <c r="BE25" s="403">
        <f t="shared" si="306"/>
        <v>0</v>
      </c>
      <c r="BF25" s="403">
        <f t="shared" si="306"/>
        <v>0</v>
      </c>
      <c r="BG25" s="403">
        <f t="shared" si="306"/>
        <v>0</v>
      </c>
      <c r="BH25" s="403">
        <f t="shared" si="306"/>
        <v>0</v>
      </c>
      <c r="BI25" s="403">
        <f t="shared" si="306"/>
        <v>0</v>
      </c>
      <c r="BJ25" s="403">
        <f t="shared" si="306"/>
        <v>0</v>
      </c>
      <c r="BK25" s="403">
        <f t="shared" si="306"/>
        <v>0</v>
      </c>
      <c r="BL25" s="403">
        <f t="shared" si="306"/>
        <v>0</v>
      </c>
      <c r="BM25" s="403">
        <f t="shared" si="306"/>
        <v>0</v>
      </c>
      <c r="BN25" s="403">
        <f t="shared" si="306"/>
        <v>0</v>
      </c>
      <c r="BO25" s="403">
        <f t="shared" si="306"/>
        <v>0</v>
      </c>
      <c r="BP25" s="403">
        <f t="shared" si="306"/>
        <v>0</v>
      </c>
      <c r="BQ25" s="403">
        <f t="shared" si="306"/>
        <v>0</v>
      </c>
      <c r="BR25" s="403">
        <f t="shared" si="306"/>
        <v>0</v>
      </c>
      <c r="BS25" s="403">
        <f t="shared" si="306"/>
        <v>0</v>
      </c>
      <c r="BT25" s="403">
        <f t="shared" si="306"/>
        <v>0</v>
      </c>
      <c r="BU25" s="403">
        <f t="shared" si="306"/>
        <v>0</v>
      </c>
      <c r="BV25" s="403">
        <f t="shared" ref="BV25:DA25" si="307" xml:space="preserve"> BV22 + BV23 - BV24</f>
        <v>0</v>
      </c>
      <c r="BW25" s="403">
        <f t="shared" si="307"/>
        <v>0</v>
      </c>
      <c r="BX25" s="403">
        <f t="shared" si="307"/>
        <v>0</v>
      </c>
      <c r="BY25" s="403">
        <f t="shared" si="307"/>
        <v>0</v>
      </c>
      <c r="BZ25" s="403">
        <f t="shared" si="307"/>
        <v>0</v>
      </c>
      <c r="CA25" s="403">
        <f t="shared" si="307"/>
        <v>0</v>
      </c>
      <c r="CB25" s="403">
        <f t="shared" si="307"/>
        <v>0</v>
      </c>
      <c r="CC25" s="403">
        <f t="shared" si="307"/>
        <v>0</v>
      </c>
      <c r="CD25" s="403">
        <f t="shared" si="307"/>
        <v>0</v>
      </c>
      <c r="CE25" s="403">
        <f t="shared" si="307"/>
        <v>0</v>
      </c>
      <c r="CF25" s="403">
        <f t="shared" si="307"/>
        <v>0</v>
      </c>
      <c r="CG25" s="403">
        <f t="shared" si="307"/>
        <v>0</v>
      </c>
      <c r="CH25" s="403">
        <f t="shared" si="307"/>
        <v>0</v>
      </c>
      <c r="CI25" s="403">
        <f t="shared" si="307"/>
        <v>0</v>
      </c>
      <c r="CJ25" s="403">
        <f t="shared" si="307"/>
        <v>0</v>
      </c>
      <c r="CK25" s="403">
        <f t="shared" si="307"/>
        <v>0</v>
      </c>
      <c r="CL25" s="403">
        <f t="shared" si="307"/>
        <v>0</v>
      </c>
      <c r="CM25" s="403">
        <f t="shared" si="307"/>
        <v>0</v>
      </c>
      <c r="CN25" s="403">
        <f t="shared" si="307"/>
        <v>0</v>
      </c>
      <c r="CO25" s="403">
        <f t="shared" si="307"/>
        <v>0</v>
      </c>
      <c r="CP25" s="403">
        <f t="shared" si="307"/>
        <v>0</v>
      </c>
      <c r="CQ25" s="403">
        <f t="shared" si="307"/>
        <v>0</v>
      </c>
      <c r="CR25" s="403">
        <f t="shared" si="307"/>
        <v>0</v>
      </c>
      <c r="CS25" s="403">
        <f t="shared" si="307"/>
        <v>0</v>
      </c>
      <c r="CT25" s="403">
        <f t="shared" si="307"/>
        <v>0</v>
      </c>
      <c r="CU25" s="403">
        <f t="shared" si="307"/>
        <v>0</v>
      </c>
      <c r="CV25" s="403">
        <f t="shared" si="307"/>
        <v>0</v>
      </c>
      <c r="CW25" s="403">
        <f t="shared" si="307"/>
        <v>0</v>
      </c>
      <c r="CX25" s="403">
        <f t="shared" si="307"/>
        <v>0</v>
      </c>
      <c r="CY25" s="403">
        <f t="shared" si="307"/>
        <v>0</v>
      </c>
      <c r="CZ25" s="403">
        <f t="shared" si="307"/>
        <v>0</v>
      </c>
      <c r="DA25" s="403">
        <f t="shared" si="307"/>
        <v>0</v>
      </c>
      <c r="DB25" s="403">
        <f t="shared" ref="DB25:EG25" si="308" xml:space="preserve"> DB22 + DB23 - DB24</f>
        <v>0</v>
      </c>
      <c r="DC25" s="403">
        <f t="shared" si="308"/>
        <v>0</v>
      </c>
      <c r="DD25" s="403">
        <f t="shared" si="308"/>
        <v>0</v>
      </c>
      <c r="DE25" s="403">
        <f t="shared" si="308"/>
        <v>0</v>
      </c>
      <c r="DF25" s="403">
        <f t="shared" si="308"/>
        <v>0</v>
      </c>
      <c r="DG25" s="403">
        <f t="shared" si="308"/>
        <v>0</v>
      </c>
      <c r="DH25" s="403">
        <f t="shared" si="308"/>
        <v>0</v>
      </c>
      <c r="DI25" s="403">
        <f t="shared" si="308"/>
        <v>0</v>
      </c>
      <c r="DJ25" s="403">
        <f t="shared" si="308"/>
        <v>0</v>
      </c>
      <c r="DK25" s="403">
        <f t="shared" si="308"/>
        <v>0</v>
      </c>
      <c r="DL25" s="403">
        <f t="shared" si="308"/>
        <v>0</v>
      </c>
      <c r="DM25" s="403">
        <f t="shared" si="308"/>
        <v>0</v>
      </c>
      <c r="DN25" s="403">
        <f t="shared" si="308"/>
        <v>0</v>
      </c>
      <c r="DO25" s="403">
        <f t="shared" si="308"/>
        <v>0</v>
      </c>
      <c r="DP25" s="403">
        <f t="shared" si="308"/>
        <v>0</v>
      </c>
      <c r="DQ25" s="403">
        <f t="shared" si="308"/>
        <v>0</v>
      </c>
      <c r="DR25" s="403">
        <f t="shared" si="308"/>
        <v>0</v>
      </c>
      <c r="DS25" s="403">
        <f t="shared" si="308"/>
        <v>0</v>
      </c>
      <c r="DT25" s="403">
        <f t="shared" si="308"/>
        <v>0</v>
      </c>
      <c r="DU25" s="403">
        <f t="shared" si="308"/>
        <v>0</v>
      </c>
      <c r="DV25" s="403">
        <f t="shared" si="308"/>
        <v>0</v>
      </c>
      <c r="DW25" s="403">
        <f t="shared" si="308"/>
        <v>0</v>
      </c>
      <c r="DX25" s="403">
        <f t="shared" si="308"/>
        <v>0</v>
      </c>
      <c r="DY25" s="403">
        <f t="shared" si="308"/>
        <v>0</v>
      </c>
      <c r="DZ25" s="403">
        <f t="shared" si="308"/>
        <v>0</v>
      </c>
      <c r="EA25" s="403">
        <f t="shared" si="308"/>
        <v>0</v>
      </c>
      <c r="EB25" s="403">
        <f t="shared" si="308"/>
        <v>0</v>
      </c>
      <c r="EC25" s="403">
        <f t="shared" si="308"/>
        <v>0</v>
      </c>
      <c r="ED25" s="403">
        <f t="shared" si="308"/>
        <v>0</v>
      </c>
      <c r="EE25" s="403">
        <f t="shared" si="308"/>
        <v>0</v>
      </c>
      <c r="EF25" s="403">
        <f t="shared" si="308"/>
        <v>0</v>
      </c>
      <c r="EG25" s="403">
        <f t="shared" si="308"/>
        <v>0</v>
      </c>
      <c r="EH25" s="403">
        <f t="shared" ref="EH25:FM25" si="309" xml:space="preserve"> EH22 + EH23 - EH24</f>
        <v>0</v>
      </c>
      <c r="EI25" s="403">
        <f t="shared" si="309"/>
        <v>0</v>
      </c>
      <c r="EJ25" s="403">
        <f t="shared" si="309"/>
        <v>0</v>
      </c>
      <c r="EK25" s="403">
        <f t="shared" si="309"/>
        <v>0</v>
      </c>
      <c r="EL25" s="403">
        <f t="shared" si="309"/>
        <v>0</v>
      </c>
      <c r="EM25" s="403">
        <f t="shared" si="309"/>
        <v>0</v>
      </c>
      <c r="EN25" s="403">
        <f t="shared" si="309"/>
        <v>0</v>
      </c>
      <c r="EO25" s="403">
        <f t="shared" si="309"/>
        <v>0</v>
      </c>
      <c r="EP25" s="403">
        <f t="shared" si="309"/>
        <v>0</v>
      </c>
      <c r="EQ25" s="403">
        <f t="shared" si="309"/>
        <v>0</v>
      </c>
      <c r="ER25" s="403">
        <f t="shared" si="309"/>
        <v>0</v>
      </c>
      <c r="ES25" s="403">
        <f t="shared" si="309"/>
        <v>0</v>
      </c>
      <c r="ET25" s="403">
        <f t="shared" si="309"/>
        <v>0</v>
      </c>
      <c r="EU25" s="403">
        <f t="shared" si="309"/>
        <v>0</v>
      </c>
      <c r="EV25" s="403">
        <f t="shared" si="309"/>
        <v>0</v>
      </c>
      <c r="EW25" s="403">
        <f t="shared" si="309"/>
        <v>0</v>
      </c>
      <c r="EX25" s="403">
        <f t="shared" si="309"/>
        <v>0</v>
      </c>
      <c r="EY25" s="403">
        <f t="shared" si="309"/>
        <v>0</v>
      </c>
      <c r="EZ25" s="403">
        <f t="shared" si="309"/>
        <v>0</v>
      </c>
      <c r="FA25" s="403">
        <f t="shared" si="309"/>
        <v>0</v>
      </c>
      <c r="FB25" s="403">
        <f t="shared" si="309"/>
        <v>0</v>
      </c>
      <c r="FC25" s="403">
        <f t="shared" si="309"/>
        <v>0</v>
      </c>
      <c r="FD25" s="403">
        <f t="shared" si="309"/>
        <v>0</v>
      </c>
      <c r="FE25" s="403">
        <f t="shared" si="309"/>
        <v>0</v>
      </c>
      <c r="FF25" s="403">
        <f t="shared" si="309"/>
        <v>0</v>
      </c>
      <c r="FG25" s="403">
        <f t="shared" si="309"/>
        <v>0</v>
      </c>
      <c r="FH25" s="403">
        <f t="shared" si="309"/>
        <v>0</v>
      </c>
      <c r="FI25" s="403">
        <f t="shared" si="309"/>
        <v>0</v>
      </c>
      <c r="FJ25" s="403">
        <f t="shared" si="309"/>
        <v>0</v>
      </c>
      <c r="FK25" s="403">
        <f t="shared" si="309"/>
        <v>0</v>
      </c>
      <c r="FL25" s="403">
        <f t="shared" si="309"/>
        <v>0</v>
      </c>
      <c r="FM25" s="403">
        <f t="shared" si="309"/>
        <v>0</v>
      </c>
      <c r="FN25" s="403">
        <f t="shared" ref="FN25:GJ25" si="310" xml:space="preserve"> FN22 + FN23 - FN24</f>
        <v>0</v>
      </c>
      <c r="FO25" s="403">
        <f t="shared" si="310"/>
        <v>0</v>
      </c>
      <c r="FP25" s="403">
        <f t="shared" si="310"/>
        <v>0</v>
      </c>
      <c r="FQ25" s="403">
        <f t="shared" si="310"/>
        <v>0</v>
      </c>
      <c r="FR25" s="403">
        <f t="shared" si="310"/>
        <v>0</v>
      </c>
      <c r="FS25" s="403">
        <f t="shared" si="310"/>
        <v>0</v>
      </c>
      <c r="FT25" s="403">
        <f t="shared" si="310"/>
        <v>0</v>
      </c>
      <c r="FU25" s="403">
        <f t="shared" si="310"/>
        <v>0</v>
      </c>
      <c r="FV25" s="403">
        <f t="shared" si="310"/>
        <v>0</v>
      </c>
      <c r="FW25" s="403">
        <f t="shared" si="310"/>
        <v>0</v>
      </c>
      <c r="FX25" s="403">
        <f t="shared" si="310"/>
        <v>0</v>
      </c>
      <c r="FY25" s="403">
        <f t="shared" si="310"/>
        <v>0</v>
      </c>
      <c r="FZ25" s="403">
        <f t="shared" si="310"/>
        <v>0</v>
      </c>
      <c r="GA25" s="403">
        <f t="shared" si="310"/>
        <v>0</v>
      </c>
      <c r="GB25" s="403">
        <f t="shared" si="310"/>
        <v>0</v>
      </c>
      <c r="GC25" s="403">
        <f t="shared" si="310"/>
        <v>0</v>
      </c>
      <c r="GD25" s="403">
        <f t="shared" si="310"/>
        <v>0</v>
      </c>
      <c r="GE25" s="403">
        <f t="shared" si="310"/>
        <v>0</v>
      </c>
      <c r="GF25" s="403">
        <f t="shared" si="310"/>
        <v>0</v>
      </c>
      <c r="GG25" s="403">
        <f t="shared" si="310"/>
        <v>0</v>
      </c>
      <c r="GH25" s="403">
        <f t="shared" si="310"/>
        <v>0</v>
      </c>
      <c r="GI25" s="403">
        <f t="shared" si="310"/>
        <v>0</v>
      </c>
      <c r="GJ25" s="403">
        <f t="shared" si="310"/>
        <v>0</v>
      </c>
    </row>
    <row r="28" spans="1:192" x14ac:dyDescent="0.25">
      <c r="A28" s="15" t="s">
        <v>146</v>
      </c>
    </row>
    <row r="30" spans="1:192" s="708" customFormat="1" x14ac:dyDescent="0.25">
      <c r="A30" s="703"/>
      <c r="B30" s="703"/>
      <c r="C30" s="704"/>
      <c r="D30" s="705"/>
      <c r="E30" s="706" t="s">
        <v>148</v>
      </c>
      <c r="F30" s="706"/>
      <c r="G30" s="706" t="str">
        <f xml:space="preserve"> SMU</f>
        <v>$ 000s</v>
      </c>
      <c r="H30" s="706"/>
      <c r="I30" s="707"/>
      <c r="J30" s="706">
        <f t="shared" ref="J30:BC30" si="311">I33</f>
        <v>0</v>
      </c>
      <c r="K30" s="706">
        <f t="shared" si="311"/>
        <v>0</v>
      </c>
      <c r="L30" s="706">
        <f t="shared" si="311"/>
        <v>0</v>
      </c>
      <c r="M30" s="706">
        <f t="shared" si="311"/>
        <v>5.935128174314741E-3</v>
      </c>
      <c r="N30" s="706">
        <f t="shared" si="311"/>
        <v>6.8687391067214776E-3</v>
      </c>
      <c r="O30" s="706">
        <f t="shared" si="311"/>
        <v>7.540235328633571E-3</v>
      </c>
      <c r="P30" s="706">
        <f t="shared" si="311"/>
        <v>8.2159058401884977E-3</v>
      </c>
      <c r="Q30" s="706">
        <f t="shared" si="311"/>
        <v>0</v>
      </c>
      <c r="R30" s="706">
        <f t="shared" si="311"/>
        <v>0</v>
      </c>
      <c r="S30" s="706">
        <f t="shared" si="311"/>
        <v>0</v>
      </c>
      <c r="T30" s="706">
        <f t="shared" si="311"/>
        <v>0</v>
      </c>
      <c r="U30" s="706">
        <f t="shared" si="311"/>
        <v>0</v>
      </c>
      <c r="V30" s="706">
        <f t="shared" si="311"/>
        <v>0</v>
      </c>
      <c r="W30" s="706">
        <f t="shared" si="311"/>
        <v>0</v>
      </c>
      <c r="X30" s="706">
        <f t="shared" si="311"/>
        <v>0</v>
      </c>
      <c r="Y30" s="706">
        <f t="shared" si="311"/>
        <v>0</v>
      </c>
      <c r="Z30" s="706">
        <f t="shared" si="311"/>
        <v>0</v>
      </c>
      <c r="AA30" s="706">
        <f t="shared" si="311"/>
        <v>0</v>
      </c>
      <c r="AB30" s="706">
        <f t="shared" si="311"/>
        <v>0</v>
      </c>
      <c r="AC30" s="706">
        <f t="shared" si="311"/>
        <v>0</v>
      </c>
      <c r="AD30" s="706">
        <f t="shared" si="311"/>
        <v>0</v>
      </c>
      <c r="AE30" s="706">
        <f t="shared" si="311"/>
        <v>0</v>
      </c>
      <c r="AF30" s="706">
        <f t="shared" si="311"/>
        <v>0</v>
      </c>
      <c r="AG30" s="706">
        <f t="shared" si="311"/>
        <v>0</v>
      </c>
      <c r="AH30" s="706">
        <f t="shared" si="311"/>
        <v>0</v>
      </c>
      <c r="AI30" s="706">
        <f t="shared" si="311"/>
        <v>0</v>
      </c>
      <c r="AJ30" s="706">
        <f t="shared" si="311"/>
        <v>0</v>
      </c>
      <c r="AK30" s="706">
        <f t="shared" si="311"/>
        <v>0</v>
      </c>
      <c r="AL30" s="706">
        <f t="shared" si="311"/>
        <v>0</v>
      </c>
      <c r="AM30" s="706">
        <f t="shared" si="311"/>
        <v>0</v>
      </c>
      <c r="AN30" s="706">
        <f t="shared" si="311"/>
        <v>0</v>
      </c>
      <c r="AO30" s="706">
        <f t="shared" si="311"/>
        <v>0</v>
      </c>
      <c r="AP30" s="706">
        <f t="shared" si="311"/>
        <v>0</v>
      </c>
      <c r="AQ30" s="706">
        <f t="shared" si="311"/>
        <v>0</v>
      </c>
      <c r="AR30" s="706">
        <f t="shared" si="311"/>
        <v>0</v>
      </c>
      <c r="AS30" s="706">
        <f t="shared" si="311"/>
        <v>0</v>
      </c>
      <c r="AT30" s="706">
        <f t="shared" si="311"/>
        <v>0</v>
      </c>
      <c r="AU30" s="706">
        <f t="shared" si="311"/>
        <v>0</v>
      </c>
      <c r="AV30" s="706">
        <f t="shared" si="311"/>
        <v>0</v>
      </c>
      <c r="AW30" s="706">
        <f t="shared" si="311"/>
        <v>0</v>
      </c>
      <c r="AX30" s="706">
        <f t="shared" si="311"/>
        <v>0</v>
      </c>
      <c r="AY30" s="706">
        <f t="shared" si="311"/>
        <v>0</v>
      </c>
      <c r="AZ30" s="706">
        <f t="shared" si="311"/>
        <v>0</v>
      </c>
      <c r="BA30" s="706">
        <f t="shared" si="311"/>
        <v>0</v>
      </c>
      <c r="BB30" s="706">
        <f t="shared" si="311"/>
        <v>0</v>
      </c>
      <c r="BC30" s="706">
        <f t="shared" si="311"/>
        <v>0</v>
      </c>
      <c r="BD30" s="706">
        <f t="shared" ref="BD30" si="312">BC33</f>
        <v>0</v>
      </c>
      <c r="BE30" s="706">
        <f t="shared" ref="BE30" si="313">BD33</f>
        <v>0</v>
      </c>
      <c r="BF30" s="706">
        <f t="shared" ref="BF30" si="314">BE33</f>
        <v>8.0035533756017685E-11</v>
      </c>
      <c r="BG30" s="706">
        <f t="shared" ref="BG30" si="315">BF33</f>
        <v>8.0035533756017685E-11</v>
      </c>
      <c r="BH30" s="706">
        <f t="shared" ref="BH30" si="316">BG33</f>
        <v>8.0035533756017685E-11</v>
      </c>
      <c r="BI30" s="706">
        <f t="shared" ref="BI30" si="317">BH33</f>
        <v>8.0035533756017685E-11</v>
      </c>
      <c r="BJ30" s="706">
        <f t="shared" ref="BJ30" si="318">BI33</f>
        <v>8.0035533756017685E-11</v>
      </c>
      <c r="BK30" s="706">
        <f t="shared" ref="BK30" si="319">BJ33</f>
        <v>8.0035533756017685E-11</v>
      </c>
      <c r="BL30" s="706">
        <f t="shared" ref="BL30" si="320">BK33</f>
        <v>8.0035533756017685E-11</v>
      </c>
      <c r="BM30" s="706">
        <f t="shared" ref="BM30" si="321">BL33</f>
        <v>8.0035533756017685E-11</v>
      </c>
      <c r="BN30" s="706">
        <f t="shared" ref="BN30" si="322">BM33</f>
        <v>8.0035533756017685E-11</v>
      </c>
      <c r="BO30" s="706">
        <f t="shared" ref="BO30" si="323">BN33</f>
        <v>8.0035533756017685E-11</v>
      </c>
      <c r="BP30" s="706">
        <f t="shared" ref="BP30" si="324">BO33</f>
        <v>8.0035533756017685E-11</v>
      </c>
      <c r="BQ30" s="706">
        <f t="shared" ref="BQ30" si="325">BP33</f>
        <v>8.0035533756017685E-11</v>
      </c>
      <c r="BR30" s="706">
        <f t="shared" ref="BR30" si="326">BQ33</f>
        <v>8.0035533756017685E-11</v>
      </c>
      <c r="BS30" s="706">
        <f t="shared" ref="BS30" si="327">BR33</f>
        <v>8.0035533756017685E-11</v>
      </c>
      <c r="BT30" s="706">
        <f t="shared" ref="BT30" si="328">BS33</f>
        <v>8.0035533756017685E-11</v>
      </c>
      <c r="BU30" s="706">
        <f t="shared" ref="BU30" si="329">BT33</f>
        <v>8.0035533756017685E-11</v>
      </c>
      <c r="BV30" s="706">
        <f t="shared" ref="BV30" si="330">BU33</f>
        <v>8.0035533756017685E-11</v>
      </c>
      <c r="BW30" s="706">
        <f t="shared" ref="BW30" si="331">BV33</f>
        <v>8.0035533756017685E-11</v>
      </c>
      <c r="BX30" s="706">
        <f t="shared" ref="BX30" si="332">BW33</f>
        <v>8.0035533756017685E-11</v>
      </c>
      <c r="BY30" s="706">
        <f t="shared" ref="BY30" si="333">BX33</f>
        <v>8.0035533756017685E-11</v>
      </c>
      <c r="BZ30" s="706">
        <f t="shared" ref="BZ30" si="334">BY33</f>
        <v>8.0035533756017685E-11</v>
      </c>
      <c r="CA30" s="706">
        <f t="shared" ref="CA30" si="335">BZ33</f>
        <v>8.0035533756017685E-11</v>
      </c>
      <c r="CB30" s="706">
        <f t="shared" ref="CB30" si="336">CA33</f>
        <v>8.0035533756017685E-11</v>
      </c>
      <c r="CC30" s="706">
        <f t="shared" ref="CC30" si="337">CB33</f>
        <v>8.0035533756017685E-11</v>
      </c>
      <c r="CD30" s="706">
        <f t="shared" ref="CD30" si="338">CC33</f>
        <v>8.0035533756017685E-11</v>
      </c>
      <c r="CE30" s="706">
        <f t="shared" ref="CE30" si="339">CD33</f>
        <v>8.0035533756017685E-11</v>
      </c>
      <c r="CF30" s="706">
        <f t="shared" ref="CF30" si="340">CE33</f>
        <v>8.0035533756017685E-11</v>
      </c>
      <c r="CG30" s="706">
        <f t="shared" ref="CG30" si="341">CF33</f>
        <v>8.0035533756017685E-11</v>
      </c>
      <c r="CH30" s="706">
        <f t="shared" ref="CH30" si="342">CG33</f>
        <v>8.0035533756017685E-11</v>
      </c>
      <c r="CI30" s="706">
        <f t="shared" ref="CI30" si="343">CH33</f>
        <v>8.0035533756017685E-11</v>
      </c>
      <c r="CJ30" s="706">
        <f t="shared" ref="CJ30" si="344">CI33</f>
        <v>8.0035533756017685E-11</v>
      </c>
      <c r="CK30" s="706">
        <f t="shared" ref="CK30" si="345">CJ33</f>
        <v>8.0035533756017685E-11</v>
      </c>
      <c r="CL30" s="706">
        <f t="shared" ref="CL30" si="346">CK33</f>
        <v>8.0035533756017685E-11</v>
      </c>
      <c r="CM30" s="706">
        <f t="shared" ref="CM30" si="347">CL33</f>
        <v>8.0035533756017685E-11</v>
      </c>
      <c r="CN30" s="706">
        <f t="shared" ref="CN30" si="348">CM33</f>
        <v>8.0035533756017685E-11</v>
      </c>
      <c r="CO30" s="706">
        <f t="shared" ref="CO30" si="349">CN33</f>
        <v>8.0035533756017685E-11</v>
      </c>
      <c r="CP30" s="706">
        <f t="shared" ref="CP30" si="350">CO33</f>
        <v>8.0035533756017685E-11</v>
      </c>
      <c r="CQ30" s="706">
        <f t="shared" ref="CQ30" si="351">CP33</f>
        <v>8.0035533756017685E-11</v>
      </c>
      <c r="CR30" s="706">
        <f t="shared" ref="CR30" si="352">CQ33</f>
        <v>8.0035533756017685E-11</v>
      </c>
      <c r="CS30" s="706">
        <f t="shared" ref="CS30" si="353">CR33</f>
        <v>8.0035533756017685E-11</v>
      </c>
      <c r="CT30" s="706">
        <f t="shared" ref="CT30" si="354">CS33</f>
        <v>8.0035533756017685E-11</v>
      </c>
      <c r="CU30" s="706">
        <f t="shared" ref="CU30" si="355">CT33</f>
        <v>8.0035533756017685E-11</v>
      </c>
      <c r="CV30" s="706">
        <f t="shared" ref="CV30" si="356">CU33</f>
        <v>8.0035533756017685E-11</v>
      </c>
      <c r="CW30" s="706">
        <f t="shared" ref="CW30" si="357">CV33</f>
        <v>8.0035533756017685E-11</v>
      </c>
      <c r="CX30" s="706">
        <f t="shared" ref="CX30" si="358">CW33</f>
        <v>8.0035533756017685E-11</v>
      </c>
      <c r="CY30" s="706">
        <f t="shared" ref="CY30" si="359">CX33</f>
        <v>8.0035533756017685E-11</v>
      </c>
      <c r="CZ30" s="706">
        <f t="shared" ref="CZ30" si="360">CY33</f>
        <v>8.0035533756017685E-11</v>
      </c>
      <c r="DA30" s="706">
        <f t="shared" ref="DA30" si="361">CZ33</f>
        <v>8.0035533756017685E-11</v>
      </c>
      <c r="DB30" s="706">
        <f t="shared" ref="DB30" si="362">DA33</f>
        <v>8.0035533756017685E-11</v>
      </c>
      <c r="DC30" s="706">
        <f t="shared" ref="DC30" si="363">DB33</f>
        <v>8.0035533756017685E-11</v>
      </c>
      <c r="DD30" s="706">
        <f t="shared" ref="DD30" si="364">DC33</f>
        <v>8.0035533756017685E-11</v>
      </c>
      <c r="DE30" s="706">
        <f t="shared" ref="DE30" si="365">DD33</f>
        <v>8.0035533756017685E-11</v>
      </c>
      <c r="DF30" s="706">
        <f t="shared" ref="DF30" si="366">DE33</f>
        <v>8.0035533756017685E-11</v>
      </c>
      <c r="DG30" s="706">
        <f t="shared" ref="DG30" si="367">DF33</f>
        <v>8.0035533756017685E-11</v>
      </c>
      <c r="DH30" s="706">
        <f t="shared" ref="DH30" si="368">DG33</f>
        <v>8.0035533756017685E-11</v>
      </c>
      <c r="DI30" s="706">
        <f t="shared" ref="DI30" si="369">DH33</f>
        <v>8.0035533756017685E-11</v>
      </c>
      <c r="DJ30" s="706">
        <f t="shared" ref="DJ30" si="370">DI33</f>
        <v>8.0035533756017685E-11</v>
      </c>
      <c r="DK30" s="706">
        <f t="shared" ref="DK30" si="371">DJ33</f>
        <v>8.0035533756017685E-11</v>
      </c>
      <c r="DL30" s="706">
        <f t="shared" ref="DL30" si="372">DK33</f>
        <v>8.0035533756017685E-11</v>
      </c>
      <c r="DM30" s="706">
        <f t="shared" ref="DM30" si="373">DL33</f>
        <v>8.0035533756017685E-11</v>
      </c>
      <c r="DN30" s="706">
        <f t="shared" ref="DN30" si="374">DM33</f>
        <v>8.0035533756017685E-11</v>
      </c>
      <c r="DO30" s="706">
        <f t="shared" ref="DO30" si="375">DN33</f>
        <v>8.0035533756017685E-11</v>
      </c>
      <c r="DP30" s="706">
        <f t="shared" ref="DP30" si="376">DO33</f>
        <v>8.0035533756017685E-11</v>
      </c>
      <c r="DQ30" s="706">
        <f t="shared" ref="DQ30" si="377">DP33</f>
        <v>8.0035533756017685E-11</v>
      </c>
      <c r="DR30" s="706">
        <f t="shared" ref="DR30" si="378">DQ33</f>
        <v>8.0035533756017685E-11</v>
      </c>
      <c r="DS30" s="706">
        <f t="shared" ref="DS30" si="379">DR33</f>
        <v>8.0035533756017685E-11</v>
      </c>
      <c r="DT30" s="706">
        <f t="shared" ref="DT30" si="380">DS33</f>
        <v>8.0035533756017685E-11</v>
      </c>
      <c r="DU30" s="706">
        <f t="shared" ref="DU30" si="381">DT33</f>
        <v>8.0035533756017685E-11</v>
      </c>
      <c r="DV30" s="706">
        <f t="shared" ref="DV30" si="382">DU33</f>
        <v>8.0035533756017685E-11</v>
      </c>
      <c r="DW30" s="706">
        <f t="shared" ref="DW30" si="383">DV33</f>
        <v>8.0035533756017685E-11</v>
      </c>
      <c r="DX30" s="706">
        <f t="shared" ref="DX30" si="384">DW33</f>
        <v>8.0035533756017685E-11</v>
      </c>
      <c r="DY30" s="706">
        <f t="shared" ref="DY30" si="385">DX33</f>
        <v>8.0035533756017685E-11</v>
      </c>
      <c r="DZ30" s="706">
        <f t="shared" ref="DZ30" si="386">DY33</f>
        <v>8.0035533756017685E-11</v>
      </c>
      <c r="EA30" s="706">
        <f t="shared" ref="EA30" si="387">DZ33</f>
        <v>8.0035533756017685E-11</v>
      </c>
      <c r="EB30" s="706">
        <f t="shared" ref="EB30" si="388">EA33</f>
        <v>8.0035533756017685E-11</v>
      </c>
      <c r="EC30" s="706">
        <f t="shared" ref="EC30" si="389">EB33</f>
        <v>8.0035533756017685E-11</v>
      </c>
      <c r="ED30" s="706">
        <f t="shared" ref="ED30" si="390">EC33</f>
        <v>8.0035533756017685E-11</v>
      </c>
      <c r="EE30" s="706">
        <f t="shared" ref="EE30" si="391">ED33</f>
        <v>8.0035533756017685E-11</v>
      </c>
      <c r="EF30" s="706">
        <f t="shared" ref="EF30" si="392">EE33</f>
        <v>8.0035533756017685E-11</v>
      </c>
      <c r="EG30" s="706">
        <f t="shared" ref="EG30" si="393">EF33</f>
        <v>8.0035533756017685E-11</v>
      </c>
      <c r="EH30" s="706">
        <f t="shared" ref="EH30" si="394">EG33</f>
        <v>8.0035533756017685E-11</v>
      </c>
      <c r="EI30" s="706">
        <f t="shared" ref="EI30" si="395">EH33</f>
        <v>8.0035533756017685E-11</v>
      </c>
      <c r="EJ30" s="706">
        <f t="shared" ref="EJ30" si="396">EI33</f>
        <v>8.0035533756017685E-11</v>
      </c>
      <c r="EK30" s="706">
        <f t="shared" ref="EK30" si="397">EJ33</f>
        <v>8.0035533756017685E-11</v>
      </c>
      <c r="EL30" s="706">
        <f t="shared" ref="EL30" si="398">EK33</f>
        <v>8.0035533756017685E-11</v>
      </c>
      <c r="EM30" s="706">
        <f t="shared" ref="EM30" si="399">EL33</f>
        <v>8.0035533756017685E-11</v>
      </c>
      <c r="EN30" s="706">
        <f t="shared" ref="EN30" si="400">EM33</f>
        <v>8.0035533756017685E-11</v>
      </c>
      <c r="EO30" s="706">
        <f t="shared" ref="EO30" si="401">EN33</f>
        <v>8.0035533756017685E-11</v>
      </c>
      <c r="EP30" s="706">
        <f t="shared" ref="EP30" si="402">EO33</f>
        <v>8.0035533756017685E-11</v>
      </c>
      <c r="EQ30" s="706">
        <f t="shared" ref="EQ30" si="403">EP33</f>
        <v>8.0035533756017685E-11</v>
      </c>
      <c r="ER30" s="706">
        <f t="shared" ref="ER30" si="404">EQ33</f>
        <v>8.0035533756017685E-11</v>
      </c>
      <c r="ES30" s="706">
        <f t="shared" ref="ES30" si="405">ER33</f>
        <v>8.0035533756017685E-11</v>
      </c>
      <c r="ET30" s="706">
        <f t="shared" ref="ET30" si="406">ES33</f>
        <v>8.0035533756017685E-11</v>
      </c>
      <c r="EU30" s="706">
        <f t="shared" ref="EU30" si="407">ET33</f>
        <v>8.0035533756017685E-11</v>
      </c>
      <c r="EV30" s="706">
        <f t="shared" ref="EV30" si="408">EU33</f>
        <v>8.0035533756017685E-11</v>
      </c>
      <c r="EW30" s="706">
        <f t="shared" ref="EW30" si="409">EV33</f>
        <v>8.0035533756017685E-11</v>
      </c>
      <c r="EX30" s="706">
        <f t="shared" ref="EX30" si="410">EW33</f>
        <v>8.0035533756017685E-11</v>
      </c>
      <c r="EY30" s="706">
        <f t="shared" ref="EY30" si="411">EX33</f>
        <v>8.0035533756017685E-11</v>
      </c>
      <c r="EZ30" s="706">
        <f t="shared" ref="EZ30" si="412">EY33</f>
        <v>8.0035533756017685E-11</v>
      </c>
      <c r="FA30" s="706">
        <f t="shared" ref="FA30" si="413">EZ33</f>
        <v>8.0035533756017685E-11</v>
      </c>
      <c r="FB30" s="706">
        <f t="shared" ref="FB30" si="414">FA33</f>
        <v>8.0035533756017685E-11</v>
      </c>
      <c r="FC30" s="706">
        <f t="shared" ref="FC30" si="415">FB33</f>
        <v>8.0035533756017685E-11</v>
      </c>
      <c r="FD30" s="706">
        <f t="shared" ref="FD30" si="416">FC33</f>
        <v>8.0035533756017685E-11</v>
      </c>
      <c r="FE30" s="706">
        <f t="shared" ref="FE30" si="417">FD33</f>
        <v>8.0035533756017685E-11</v>
      </c>
      <c r="FF30" s="706">
        <f t="shared" ref="FF30" si="418">FE33</f>
        <v>8.0035533756017685E-11</v>
      </c>
      <c r="FG30" s="706">
        <f t="shared" ref="FG30" si="419">FF33</f>
        <v>8.0035533756017685E-11</v>
      </c>
      <c r="FH30" s="706">
        <f t="shared" ref="FH30" si="420">FG33</f>
        <v>8.0035533756017685E-11</v>
      </c>
      <c r="FI30" s="706">
        <f t="shared" ref="FI30" si="421">FH33</f>
        <v>8.0035533756017685E-11</v>
      </c>
      <c r="FJ30" s="706">
        <f t="shared" ref="FJ30" si="422">FI33</f>
        <v>8.0035533756017685E-11</v>
      </c>
      <c r="FK30" s="706">
        <f t="shared" ref="FK30" si="423">FJ33</f>
        <v>8.0035533756017685E-11</v>
      </c>
      <c r="FL30" s="706">
        <f t="shared" ref="FL30" si="424">FK33</f>
        <v>8.0035533756017685E-11</v>
      </c>
      <c r="FM30" s="706">
        <f t="shared" ref="FM30" si="425">FL33</f>
        <v>8.0035533756017685E-11</v>
      </c>
      <c r="FN30" s="706">
        <f t="shared" ref="FN30" si="426">FM33</f>
        <v>8.0035533756017685E-11</v>
      </c>
      <c r="FO30" s="706">
        <f t="shared" ref="FO30" si="427">FN33</f>
        <v>8.0035533756017685E-11</v>
      </c>
      <c r="FP30" s="706">
        <f t="shared" ref="FP30" si="428">FO33</f>
        <v>8.0035533756017685E-11</v>
      </c>
      <c r="FQ30" s="706">
        <f t="shared" ref="FQ30" si="429">FP33</f>
        <v>8.0035533756017685E-11</v>
      </c>
      <c r="FR30" s="706">
        <f t="shared" ref="FR30" si="430">FQ33</f>
        <v>8.0035533756017685E-11</v>
      </c>
      <c r="FS30" s="706">
        <f t="shared" ref="FS30" si="431">FR33</f>
        <v>8.0035533756017685E-11</v>
      </c>
      <c r="FT30" s="706">
        <f t="shared" ref="FT30" si="432">FS33</f>
        <v>8.0035533756017685E-11</v>
      </c>
      <c r="FU30" s="706">
        <f t="shared" ref="FU30" si="433">FT33</f>
        <v>8.0035533756017685E-11</v>
      </c>
      <c r="FV30" s="706">
        <f t="shared" ref="FV30" si="434">FU33</f>
        <v>8.0035533756017685E-11</v>
      </c>
      <c r="FW30" s="706">
        <f t="shared" ref="FW30" si="435">FV33</f>
        <v>8.0035533756017685E-11</v>
      </c>
      <c r="FX30" s="706">
        <f t="shared" ref="FX30" si="436">FW33</f>
        <v>8.0035533756017685E-11</v>
      </c>
      <c r="FY30" s="706">
        <f t="shared" ref="FY30" si="437">FX33</f>
        <v>8.0035533756017685E-11</v>
      </c>
      <c r="FZ30" s="706">
        <f t="shared" ref="FZ30" si="438">FY33</f>
        <v>8.0035533756017685E-11</v>
      </c>
      <c r="GA30" s="706">
        <f t="shared" ref="GA30" si="439">FZ33</f>
        <v>8.0035533756017685E-11</v>
      </c>
      <c r="GB30" s="706">
        <f t="shared" ref="GB30" si="440">GA33</f>
        <v>8.0035533756017685E-11</v>
      </c>
      <c r="GC30" s="706">
        <f t="shared" ref="GC30" si="441">GB33</f>
        <v>8.0035533756017685E-11</v>
      </c>
      <c r="GD30" s="706">
        <f t="shared" ref="GD30" si="442">GC33</f>
        <v>8.0035533756017685E-11</v>
      </c>
      <c r="GE30" s="706">
        <f t="shared" ref="GE30" si="443">GD33</f>
        <v>8.0035533756017685E-11</v>
      </c>
      <c r="GF30" s="706">
        <f t="shared" ref="GF30" si="444">GE33</f>
        <v>8.0035533756017685E-11</v>
      </c>
      <c r="GG30" s="706">
        <f t="shared" ref="GG30" si="445">GF33</f>
        <v>8.0035533756017685E-11</v>
      </c>
      <c r="GH30" s="706">
        <f t="shared" ref="GH30" si="446">GG33</f>
        <v>8.0035533756017685E-11</v>
      </c>
      <c r="GI30" s="706">
        <f t="shared" ref="GI30" si="447">GH33</f>
        <v>8.0035533756017685E-11</v>
      </c>
      <c r="GJ30" s="706">
        <f t="shared" ref="GJ30" si="448">GI33</f>
        <v>8.0035533756017685E-11</v>
      </c>
    </row>
    <row r="31" spans="1:192" s="521" customFormat="1" x14ac:dyDescent="0.25">
      <c r="A31" s="15"/>
      <c r="B31" s="15"/>
      <c r="C31" s="21"/>
      <c r="D31" s="48"/>
      <c r="E31" s="399" t="str">
        <f xml:space="preserve"> 'FS Sem'!E$66</f>
        <v>Cash flow available for dividends</v>
      </c>
      <c r="F31" s="399">
        <f xml:space="preserve"> 'FS Sem'!F$66</f>
        <v>0</v>
      </c>
      <c r="G31" s="399" t="str">
        <f xml:space="preserve"> 'FS Sem'!G$66</f>
        <v>$ 000s</v>
      </c>
      <c r="H31" s="399">
        <f xml:space="preserve"> 'FS Sem'!H$66</f>
        <v>22739.664761673637</v>
      </c>
      <c r="I31" s="399">
        <f xml:space="preserve"> 'FS Sem'!I$66</f>
        <v>0</v>
      </c>
      <c r="J31" s="399">
        <f xml:space="preserve"> 'FS Sem'!J$66</f>
        <v>0</v>
      </c>
      <c r="K31" s="399">
        <f xml:space="preserve"> 'FS Sem'!K$66</f>
        <v>0</v>
      </c>
      <c r="L31" s="399">
        <f xml:space="preserve"> 'FS Sem'!L$66</f>
        <v>5.935128174314741E-3</v>
      </c>
      <c r="M31" s="399">
        <f xml:space="preserve"> 'FS Sem'!M$66</f>
        <v>9.3361093240673654E-4</v>
      </c>
      <c r="N31" s="399">
        <f xml:space="preserve"> 'FS Sem'!N$66</f>
        <v>6.7149622191209346E-4</v>
      </c>
      <c r="O31" s="399">
        <f xml:space="preserve"> 'FS Sem'!O$66</f>
        <v>6.7567051155492663E-4</v>
      </c>
      <c r="P31" s="399">
        <f xml:space="preserve"> 'FS Sem'!P$66</f>
        <v>-3.7137259173505299E-3</v>
      </c>
      <c r="Q31" s="399">
        <f xml:space="preserve"> 'FS Sem'!Q$66</f>
        <v>0</v>
      </c>
      <c r="R31" s="399">
        <f xml:space="preserve"> 'FS Sem'!R$66</f>
        <v>0</v>
      </c>
      <c r="S31" s="399">
        <f xml:space="preserve"> 'FS Sem'!S$66</f>
        <v>0</v>
      </c>
      <c r="T31" s="399">
        <f xml:space="preserve"> 'FS Sem'!T$66</f>
        <v>0</v>
      </c>
      <c r="U31" s="399">
        <f xml:space="preserve"> 'FS Sem'!U$66</f>
        <v>0</v>
      </c>
      <c r="V31" s="399">
        <f xml:space="preserve"> 'FS Sem'!V$66</f>
        <v>0</v>
      </c>
      <c r="W31" s="399">
        <f xml:space="preserve"> 'FS Sem'!W$66</f>
        <v>0</v>
      </c>
      <c r="X31" s="399">
        <f xml:space="preserve"> 'FS Sem'!X$66</f>
        <v>0</v>
      </c>
      <c r="Y31" s="399">
        <f xml:space="preserve"> 'FS Sem'!Y$66</f>
        <v>0</v>
      </c>
      <c r="Z31" s="399">
        <f xml:space="preserve"> 'FS Sem'!Z$66</f>
        <v>0</v>
      </c>
      <c r="AA31" s="399">
        <f xml:space="preserve"> 'FS Sem'!AA$66</f>
        <v>0</v>
      </c>
      <c r="AB31" s="399">
        <f xml:space="preserve"> 'FS Sem'!AB$66</f>
        <v>0</v>
      </c>
      <c r="AC31" s="399">
        <f xml:space="preserve"> 'FS Sem'!AC$66</f>
        <v>0</v>
      </c>
      <c r="AD31" s="399">
        <f xml:space="preserve"> 'FS Sem'!AD$66</f>
        <v>0</v>
      </c>
      <c r="AE31" s="399">
        <f xml:space="preserve"> 'FS Sem'!AE$66</f>
        <v>0</v>
      </c>
      <c r="AF31" s="399">
        <f xml:space="preserve"> 'FS Sem'!AF$66</f>
        <v>0</v>
      </c>
      <c r="AG31" s="399">
        <f xml:space="preserve"> 'FS Sem'!AG$66</f>
        <v>0</v>
      </c>
      <c r="AH31" s="399">
        <f xml:space="preserve"> 'FS Sem'!AH$66</f>
        <v>0</v>
      </c>
      <c r="AI31" s="399">
        <f xml:space="preserve"> 'FS Sem'!AI$66</f>
        <v>0</v>
      </c>
      <c r="AJ31" s="399">
        <f xml:space="preserve"> 'FS Sem'!AJ$66</f>
        <v>0</v>
      </c>
      <c r="AK31" s="399">
        <f xml:space="preserve"> 'FS Sem'!AK$66</f>
        <v>0</v>
      </c>
      <c r="AL31" s="399">
        <f xml:space="preserve"> 'FS Sem'!AL$66</f>
        <v>0</v>
      </c>
      <c r="AM31" s="399">
        <f xml:space="preserve"> 'FS Sem'!AM$66</f>
        <v>0</v>
      </c>
      <c r="AN31" s="399">
        <f xml:space="preserve"> 'FS Sem'!AN$66</f>
        <v>0</v>
      </c>
      <c r="AO31" s="399">
        <f xml:space="preserve"> 'FS Sem'!AO$66</f>
        <v>0</v>
      </c>
      <c r="AP31" s="399">
        <f xml:space="preserve"> 'FS Sem'!AP$66</f>
        <v>0</v>
      </c>
      <c r="AQ31" s="399">
        <f xml:space="preserve"> 'FS Sem'!AQ$66</f>
        <v>0</v>
      </c>
      <c r="AR31" s="399">
        <f xml:space="preserve"> 'FS Sem'!AR$66</f>
        <v>0</v>
      </c>
      <c r="AS31" s="399">
        <f xml:space="preserve"> 'FS Sem'!AS$66</f>
        <v>0</v>
      </c>
      <c r="AT31" s="399">
        <f xml:space="preserve"> 'FS Sem'!AT$66</f>
        <v>0</v>
      </c>
      <c r="AU31" s="399">
        <f xml:space="preserve"> 'FS Sem'!AU$66</f>
        <v>0</v>
      </c>
      <c r="AV31" s="399">
        <f xml:space="preserve"> 'FS Sem'!AV$66</f>
        <v>0</v>
      </c>
      <c r="AW31" s="399">
        <f xml:space="preserve"> 'FS Sem'!AW$66</f>
        <v>0</v>
      </c>
      <c r="AX31" s="399">
        <f xml:space="preserve"> 'FS Sem'!AX$66</f>
        <v>0</v>
      </c>
      <c r="AY31" s="399">
        <f xml:space="preserve"> 'FS Sem'!AY$66</f>
        <v>0</v>
      </c>
      <c r="AZ31" s="399">
        <f xml:space="preserve"> 'FS Sem'!AZ$66</f>
        <v>0</v>
      </c>
      <c r="BA31" s="399">
        <f xml:space="preserve"> 'FS Sem'!BA$66</f>
        <v>0</v>
      </c>
      <c r="BB31" s="399">
        <f xml:space="preserve"> 'FS Sem'!BB$66</f>
        <v>0</v>
      </c>
      <c r="BC31" s="399">
        <f xml:space="preserve"> 'FS Sem'!BC$66</f>
        <v>7666.9082666073964</v>
      </c>
      <c r="BD31" s="399">
        <f xml:space="preserve"> 'FS Sem'!BD$66</f>
        <v>11751.55078705479</v>
      </c>
      <c r="BE31" s="399">
        <f xml:space="preserve"> 'FS Sem'!BE$66</f>
        <v>3321.2012058315286</v>
      </c>
      <c r="BF31" s="399">
        <f xml:space="preserve"> 'FS Sem'!BF$66</f>
        <v>0</v>
      </c>
      <c r="BG31" s="399">
        <f xml:space="preserve"> 'FS Sem'!BG$66</f>
        <v>0</v>
      </c>
      <c r="BH31" s="399">
        <f xml:space="preserve"> 'FS Sem'!BH$66</f>
        <v>0</v>
      </c>
      <c r="BI31" s="399">
        <f xml:space="preserve"> 'FS Sem'!BI$66</f>
        <v>0</v>
      </c>
      <c r="BJ31" s="399">
        <f xml:space="preserve"> 'FS Sem'!BJ$66</f>
        <v>0</v>
      </c>
      <c r="BK31" s="399">
        <f xml:space="preserve"> 'FS Sem'!BK$66</f>
        <v>0</v>
      </c>
      <c r="BL31" s="399">
        <f xml:space="preserve"> 'FS Sem'!BL$66</f>
        <v>0</v>
      </c>
      <c r="BM31" s="399">
        <f xml:space="preserve"> 'FS Sem'!BM$66</f>
        <v>0</v>
      </c>
      <c r="BN31" s="399">
        <f xml:space="preserve"> 'FS Sem'!BN$66</f>
        <v>0</v>
      </c>
      <c r="BO31" s="399">
        <f xml:space="preserve"> 'FS Sem'!BO$66</f>
        <v>0</v>
      </c>
      <c r="BP31" s="399">
        <f xml:space="preserve"> 'FS Sem'!BP$66</f>
        <v>0</v>
      </c>
      <c r="BQ31" s="399">
        <f xml:space="preserve"> 'FS Sem'!BQ$66</f>
        <v>0</v>
      </c>
      <c r="BR31" s="399">
        <f xml:space="preserve"> 'FS Sem'!BR$66</f>
        <v>0</v>
      </c>
      <c r="BS31" s="399">
        <f xml:space="preserve"> 'FS Sem'!BS$66</f>
        <v>0</v>
      </c>
      <c r="BT31" s="399">
        <f xml:space="preserve"> 'FS Sem'!BT$66</f>
        <v>0</v>
      </c>
      <c r="BU31" s="399">
        <f xml:space="preserve"> 'FS Sem'!BU$66</f>
        <v>0</v>
      </c>
      <c r="BV31" s="399">
        <f xml:space="preserve"> 'FS Sem'!BV$66</f>
        <v>0</v>
      </c>
      <c r="BW31" s="399">
        <f xml:space="preserve"> 'FS Sem'!BW$66</f>
        <v>0</v>
      </c>
      <c r="BX31" s="399">
        <f xml:space="preserve"> 'FS Sem'!BX$66</f>
        <v>0</v>
      </c>
      <c r="BY31" s="399">
        <f xml:space="preserve"> 'FS Sem'!BY$66</f>
        <v>0</v>
      </c>
      <c r="BZ31" s="399">
        <f xml:space="preserve"> 'FS Sem'!BZ$66</f>
        <v>0</v>
      </c>
      <c r="CA31" s="399">
        <f xml:space="preserve"> 'FS Sem'!CA$66</f>
        <v>0</v>
      </c>
      <c r="CB31" s="399">
        <f xml:space="preserve"> 'FS Sem'!CB$66</f>
        <v>0</v>
      </c>
      <c r="CC31" s="399">
        <f xml:space="preserve"> 'FS Sem'!CC$66</f>
        <v>0</v>
      </c>
      <c r="CD31" s="399">
        <f xml:space="preserve"> 'FS Sem'!CD$66</f>
        <v>0</v>
      </c>
      <c r="CE31" s="399">
        <f xml:space="preserve"> 'FS Sem'!CE$66</f>
        <v>0</v>
      </c>
      <c r="CF31" s="399">
        <f xml:space="preserve"> 'FS Sem'!CF$66</f>
        <v>0</v>
      </c>
      <c r="CG31" s="399">
        <f xml:space="preserve"> 'FS Sem'!CG$66</f>
        <v>0</v>
      </c>
      <c r="CH31" s="399">
        <f xml:space="preserve"> 'FS Sem'!CH$66</f>
        <v>0</v>
      </c>
      <c r="CI31" s="399">
        <f xml:space="preserve"> 'FS Sem'!CI$66</f>
        <v>0</v>
      </c>
      <c r="CJ31" s="399">
        <f xml:space="preserve"> 'FS Sem'!CJ$66</f>
        <v>0</v>
      </c>
      <c r="CK31" s="399">
        <f xml:space="preserve"> 'FS Sem'!CK$66</f>
        <v>0</v>
      </c>
      <c r="CL31" s="399">
        <f xml:space="preserve"> 'FS Sem'!CL$66</f>
        <v>0</v>
      </c>
      <c r="CM31" s="399">
        <f xml:space="preserve"> 'FS Sem'!CM$66</f>
        <v>0</v>
      </c>
      <c r="CN31" s="399">
        <f xml:space="preserve"> 'FS Sem'!CN$66</f>
        <v>0</v>
      </c>
      <c r="CO31" s="399">
        <f xml:space="preserve"> 'FS Sem'!CO$66</f>
        <v>0</v>
      </c>
      <c r="CP31" s="399">
        <f xml:space="preserve"> 'FS Sem'!CP$66</f>
        <v>0</v>
      </c>
      <c r="CQ31" s="399">
        <f xml:space="preserve"> 'FS Sem'!CQ$66</f>
        <v>0</v>
      </c>
      <c r="CR31" s="399">
        <f xml:space="preserve"> 'FS Sem'!CR$66</f>
        <v>0</v>
      </c>
      <c r="CS31" s="399">
        <f xml:space="preserve"> 'FS Sem'!CS$66</f>
        <v>0</v>
      </c>
      <c r="CT31" s="399">
        <f xml:space="preserve"> 'FS Sem'!CT$66</f>
        <v>0</v>
      </c>
      <c r="CU31" s="399">
        <f xml:space="preserve"> 'FS Sem'!CU$66</f>
        <v>0</v>
      </c>
      <c r="CV31" s="399">
        <f xml:space="preserve"> 'FS Sem'!CV$66</f>
        <v>0</v>
      </c>
      <c r="CW31" s="399">
        <f xml:space="preserve"> 'FS Sem'!CW$66</f>
        <v>0</v>
      </c>
      <c r="CX31" s="399">
        <f xml:space="preserve"> 'FS Sem'!CX$66</f>
        <v>0</v>
      </c>
      <c r="CY31" s="399">
        <f xml:space="preserve"> 'FS Sem'!CY$66</f>
        <v>0</v>
      </c>
      <c r="CZ31" s="399">
        <f xml:space="preserve"> 'FS Sem'!CZ$66</f>
        <v>0</v>
      </c>
      <c r="DA31" s="399">
        <f xml:space="preserve"> 'FS Sem'!DA$66</f>
        <v>0</v>
      </c>
      <c r="DB31" s="399">
        <f xml:space="preserve"> 'FS Sem'!DB$66</f>
        <v>0</v>
      </c>
      <c r="DC31" s="399">
        <f xml:space="preserve"> 'FS Sem'!DC$66</f>
        <v>0</v>
      </c>
      <c r="DD31" s="399">
        <f xml:space="preserve"> 'FS Sem'!DD$66</f>
        <v>0</v>
      </c>
      <c r="DE31" s="399">
        <f xml:space="preserve"> 'FS Sem'!DE$66</f>
        <v>0</v>
      </c>
      <c r="DF31" s="399">
        <f xml:space="preserve"> 'FS Sem'!DF$66</f>
        <v>0</v>
      </c>
      <c r="DG31" s="399">
        <f xml:space="preserve"> 'FS Sem'!DG$66</f>
        <v>0</v>
      </c>
      <c r="DH31" s="399">
        <f xml:space="preserve"> 'FS Sem'!DH$66</f>
        <v>0</v>
      </c>
      <c r="DI31" s="399">
        <f xml:space="preserve"> 'FS Sem'!DI$66</f>
        <v>0</v>
      </c>
      <c r="DJ31" s="399">
        <f xml:space="preserve"> 'FS Sem'!DJ$66</f>
        <v>0</v>
      </c>
      <c r="DK31" s="399">
        <f xml:space="preserve"> 'FS Sem'!DK$66</f>
        <v>0</v>
      </c>
      <c r="DL31" s="399">
        <f xml:space="preserve"> 'FS Sem'!DL$66</f>
        <v>0</v>
      </c>
      <c r="DM31" s="399">
        <f xml:space="preserve"> 'FS Sem'!DM$66</f>
        <v>0</v>
      </c>
      <c r="DN31" s="399">
        <f xml:space="preserve"> 'FS Sem'!DN$66</f>
        <v>0</v>
      </c>
      <c r="DO31" s="399">
        <f xml:space="preserve"> 'FS Sem'!DO$66</f>
        <v>0</v>
      </c>
      <c r="DP31" s="399">
        <f xml:space="preserve"> 'FS Sem'!DP$66</f>
        <v>0</v>
      </c>
      <c r="DQ31" s="399">
        <f xml:space="preserve"> 'FS Sem'!DQ$66</f>
        <v>0</v>
      </c>
      <c r="DR31" s="399">
        <f xml:space="preserve"> 'FS Sem'!DR$66</f>
        <v>0</v>
      </c>
      <c r="DS31" s="399">
        <f xml:space="preserve"> 'FS Sem'!DS$66</f>
        <v>0</v>
      </c>
      <c r="DT31" s="399">
        <f xml:space="preserve"> 'FS Sem'!DT$66</f>
        <v>0</v>
      </c>
      <c r="DU31" s="399">
        <f xml:space="preserve"> 'FS Sem'!DU$66</f>
        <v>0</v>
      </c>
      <c r="DV31" s="399">
        <f xml:space="preserve"> 'FS Sem'!DV$66</f>
        <v>0</v>
      </c>
      <c r="DW31" s="399">
        <f xml:space="preserve"> 'FS Sem'!DW$66</f>
        <v>0</v>
      </c>
      <c r="DX31" s="399">
        <f xml:space="preserve"> 'FS Sem'!DX$66</f>
        <v>0</v>
      </c>
      <c r="DY31" s="399">
        <f xml:space="preserve"> 'FS Sem'!DY$66</f>
        <v>0</v>
      </c>
      <c r="DZ31" s="399">
        <f xml:space="preserve"> 'FS Sem'!DZ$66</f>
        <v>0</v>
      </c>
      <c r="EA31" s="399">
        <f xml:space="preserve"> 'FS Sem'!EA$66</f>
        <v>0</v>
      </c>
      <c r="EB31" s="399">
        <f xml:space="preserve"> 'FS Sem'!EB$66</f>
        <v>0</v>
      </c>
      <c r="EC31" s="399">
        <f xml:space="preserve"> 'FS Sem'!EC$66</f>
        <v>0</v>
      </c>
      <c r="ED31" s="399">
        <f xml:space="preserve"> 'FS Sem'!ED$66</f>
        <v>0</v>
      </c>
      <c r="EE31" s="399">
        <f xml:space="preserve"> 'FS Sem'!EE$66</f>
        <v>0</v>
      </c>
      <c r="EF31" s="399">
        <f xml:space="preserve"> 'FS Sem'!EF$66</f>
        <v>0</v>
      </c>
      <c r="EG31" s="399">
        <f xml:space="preserve"> 'FS Sem'!EG$66</f>
        <v>0</v>
      </c>
      <c r="EH31" s="399">
        <f xml:space="preserve"> 'FS Sem'!EH$66</f>
        <v>0</v>
      </c>
      <c r="EI31" s="399">
        <f xml:space="preserve"> 'FS Sem'!EI$66</f>
        <v>0</v>
      </c>
      <c r="EJ31" s="399">
        <f xml:space="preserve"> 'FS Sem'!EJ$66</f>
        <v>0</v>
      </c>
      <c r="EK31" s="399">
        <f xml:space="preserve"> 'FS Sem'!EK$66</f>
        <v>0</v>
      </c>
      <c r="EL31" s="399">
        <f xml:space="preserve"> 'FS Sem'!EL$66</f>
        <v>0</v>
      </c>
      <c r="EM31" s="399">
        <f xml:space="preserve"> 'FS Sem'!EM$66</f>
        <v>0</v>
      </c>
      <c r="EN31" s="399">
        <f xml:space="preserve"> 'FS Sem'!EN$66</f>
        <v>0</v>
      </c>
      <c r="EO31" s="399">
        <f xml:space="preserve"> 'FS Sem'!EO$66</f>
        <v>0</v>
      </c>
      <c r="EP31" s="399">
        <f xml:space="preserve"> 'FS Sem'!EP$66</f>
        <v>0</v>
      </c>
      <c r="EQ31" s="399">
        <f xml:space="preserve"> 'FS Sem'!EQ$66</f>
        <v>0</v>
      </c>
      <c r="ER31" s="399">
        <f xml:space="preserve"> 'FS Sem'!ER$66</f>
        <v>0</v>
      </c>
      <c r="ES31" s="399">
        <f xml:space="preserve"> 'FS Sem'!ES$66</f>
        <v>0</v>
      </c>
      <c r="ET31" s="399">
        <f xml:space="preserve"> 'FS Sem'!ET$66</f>
        <v>0</v>
      </c>
      <c r="EU31" s="399">
        <f xml:space="preserve"> 'FS Sem'!EU$66</f>
        <v>0</v>
      </c>
      <c r="EV31" s="399">
        <f xml:space="preserve"> 'FS Sem'!EV$66</f>
        <v>0</v>
      </c>
      <c r="EW31" s="399">
        <f xml:space="preserve"> 'FS Sem'!EW$66</f>
        <v>0</v>
      </c>
      <c r="EX31" s="399">
        <f xml:space="preserve"> 'FS Sem'!EX$66</f>
        <v>0</v>
      </c>
      <c r="EY31" s="399">
        <f xml:space="preserve"> 'FS Sem'!EY$66</f>
        <v>0</v>
      </c>
      <c r="EZ31" s="399">
        <f xml:space="preserve"> 'FS Sem'!EZ$66</f>
        <v>0</v>
      </c>
      <c r="FA31" s="399">
        <f xml:space="preserve"> 'FS Sem'!FA$66</f>
        <v>0</v>
      </c>
      <c r="FB31" s="399">
        <f xml:space="preserve"> 'FS Sem'!FB$66</f>
        <v>0</v>
      </c>
      <c r="FC31" s="399">
        <f xml:space="preserve"> 'FS Sem'!FC$66</f>
        <v>0</v>
      </c>
      <c r="FD31" s="399">
        <f xml:space="preserve"> 'FS Sem'!FD$66</f>
        <v>0</v>
      </c>
      <c r="FE31" s="399">
        <f xml:space="preserve"> 'FS Sem'!FE$66</f>
        <v>0</v>
      </c>
      <c r="FF31" s="399">
        <f xml:space="preserve"> 'FS Sem'!FF$66</f>
        <v>0</v>
      </c>
      <c r="FG31" s="399">
        <f xml:space="preserve"> 'FS Sem'!FG$66</f>
        <v>0</v>
      </c>
      <c r="FH31" s="399">
        <f xml:space="preserve"> 'FS Sem'!FH$66</f>
        <v>0</v>
      </c>
      <c r="FI31" s="399">
        <f xml:space="preserve"> 'FS Sem'!FI$66</f>
        <v>0</v>
      </c>
      <c r="FJ31" s="399">
        <f xml:space="preserve"> 'FS Sem'!FJ$66</f>
        <v>0</v>
      </c>
      <c r="FK31" s="399">
        <f xml:space="preserve"> 'FS Sem'!FK$66</f>
        <v>0</v>
      </c>
      <c r="FL31" s="399">
        <f xml:space="preserve"> 'FS Sem'!FL$66</f>
        <v>0</v>
      </c>
      <c r="FM31" s="399">
        <f xml:space="preserve"> 'FS Sem'!FM$66</f>
        <v>0</v>
      </c>
      <c r="FN31" s="399">
        <f xml:space="preserve"> 'FS Sem'!FN$66</f>
        <v>0</v>
      </c>
      <c r="FO31" s="399">
        <f xml:space="preserve"> 'FS Sem'!FO$66</f>
        <v>0</v>
      </c>
      <c r="FP31" s="399">
        <f xml:space="preserve"> 'FS Sem'!FP$66</f>
        <v>0</v>
      </c>
      <c r="FQ31" s="399">
        <f xml:space="preserve"> 'FS Sem'!FQ$66</f>
        <v>0</v>
      </c>
      <c r="FR31" s="399">
        <f xml:space="preserve"> 'FS Sem'!FR$66</f>
        <v>0</v>
      </c>
      <c r="FS31" s="399">
        <f xml:space="preserve"> 'FS Sem'!FS$66</f>
        <v>0</v>
      </c>
      <c r="FT31" s="399">
        <f xml:space="preserve"> 'FS Sem'!FT$66</f>
        <v>0</v>
      </c>
      <c r="FU31" s="399">
        <f xml:space="preserve"> 'FS Sem'!FU$66</f>
        <v>0</v>
      </c>
      <c r="FV31" s="399">
        <f xml:space="preserve"> 'FS Sem'!FV$66</f>
        <v>0</v>
      </c>
      <c r="FW31" s="399">
        <f xml:space="preserve"> 'FS Sem'!FW$66</f>
        <v>0</v>
      </c>
      <c r="FX31" s="399">
        <f xml:space="preserve"> 'FS Sem'!FX$66</f>
        <v>0</v>
      </c>
      <c r="FY31" s="399">
        <f xml:space="preserve"> 'FS Sem'!FY$66</f>
        <v>0</v>
      </c>
      <c r="FZ31" s="399">
        <f xml:space="preserve"> 'FS Sem'!FZ$66</f>
        <v>0</v>
      </c>
      <c r="GA31" s="399">
        <f xml:space="preserve"> 'FS Sem'!GA$66</f>
        <v>0</v>
      </c>
      <c r="GB31" s="399">
        <f xml:space="preserve"> 'FS Sem'!GB$66</f>
        <v>0</v>
      </c>
      <c r="GC31" s="399">
        <f xml:space="preserve"> 'FS Sem'!GC$66</f>
        <v>0</v>
      </c>
      <c r="GD31" s="399">
        <f xml:space="preserve"> 'FS Sem'!GD$66</f>
        <v>0</v>
      </c>
      <c r="GE31" s="399">
        <f xml:space="preserve"> 'FS Sem'!GE$66</f>
        <v>0</v>
      </c>
      <c r="GF31" s="399">
        <f xml:space="preserve"> 'FS Sem'!GF$66</f>
        <v>0</v>
      </c>
      <c r="GG31" s="399">
        <f xml:space="preserve"> 'FS Sem'!GG$66</f>
        <v>0</v>
      </c>
      <c r="GH31" s="399">
        <f xml:space="preserve"> 'FS Sem'!GH$66</f>
        <v>0</v>
      </c>
      <c r="GI31" s="399">
        <f xml:space="preserve"> 'FS Sem'!GI$66</f>
        <v>0</v>
      </c>
      <c r="GJ31" s="399">
        <f xml:space="preserve"> 'FS Sem'!GJ$66</f>
        <v>0</v>
      </c>
    </row>
    <row r="32" spans="1:192" s="521" customFormat="1" x14ac:dyDescent="0.25">
      <c r="A32" s="15"/>
      <c r="B32" s="15"/>
      <c r="C32" s="21"/>
      <c r="D32" s="48"/>
      <c r="E32" s="127" t="str">
        <f t="shared" ref="E32:BP32" si="449" xml:space="preserve"> E$59</f>
        <v>Dividends paid POS</v>
      </c>
      <c r="F32" s="127">
        <f t="shared" si="449"/>
        <v>0</v>
      </c>
      <c r="G32" s="127" t="str">
        <f t="shared" si="449"/>
        <v>$ 000s</v>
      </c>
      <c r="H32" s="127">
        <f t="shared" si="449"/>
        <v>22739.664761673557</v>
      </c>
      <c r="I32" s="127">
        <f t="shared" si="449"/>
        <v>0</v>
      </c>
      <c r="J32" s="127">
        <f t="shared" si="449"/>
        <v>0</v>
      </c>
      <c r="K32" s="127">
        <f t="shared" si="449"/>
        <v>0</v>
      </c>
      <c r="L32" s="127">
        <f t="shared" si="449"/>
        <v>0</v>
      </c>
      <c r="M32" s="127">
        <f t="shared" si="449"/>
        <v>0</v>
      </c>
      <c r="N32" s="127">
        <f t="shared" si="449"/>
        <v>0</v>
      </c>
      <c r="O32" s="127">
        <f t="shared" si="449"/>
        <v>0</v>
      </c>
      <c r="P32" s="127">
        <f t="shared" si="449"/>
        <v>4.5021799228379678E-3</v>
      </c>
      <c r="Q32" s="127">
        <f t="shared" si="449"/>
        <v>0</v>
      </c>
      <c r="R32" s="127">
        <f t="shared" si="449"/>
        <v>0</v>
      </c>
      <c r="S32" s="127">
        <f t="shared" si="449"/>
        <v>0</v>
      </c>
      <c r="T32" s="127">
        <f t="shared" si="449"/>
        <v>0</v>
      </c>
      <c r="U32" s="127">
        <f t="shared" si="449"/>
        <v>0</v>
      </c>
      <c r="V32" s="127">
        <f t="shared" si="449"/>
        <v>0</v>
      </c>
      <c r="W32" s="127">
        <f t="shared" si="449"/>
        <v>0</v>
      </c>
      <c r="X32" s="127">
        <f t="shared" si="449"/>
        <v>0</v>
      </c>
      <c r="Y32" s="127">
        <f t="shared" si="449"/>
        <v>0</v>
      </c>
      <c r="Z32" s="127">
        <f t="shared" si="449"/>
        <v>0</v>
      </c>
      <c r="AA32" s="127">
        <f t="shared" si="449"/>
        <v>0</v>
      </c>
      <c r="AB32" s="127">
        <f t="shared" si="449"/>
        <v>0</v>
      </c>
      <c r="AC32" s="127">
        <f t="shared" si="449"/>
        <v>0</v>
      </c>
      <c r="AD32" s="127">
        <f t="shared" si="449"/>
        <v>0</v>
      </c>
      <c r="AE32" s="127">
        <f t="shared" si="449"/>
        <v>0</v>
      </c>
      <c r="AF32" s="127">
        <f t="shared" si="449"/>
        <v>0</v>
      </c>
      <c r="AG32" s="127">
        <f t="shared" si="449"/>
        <v>0</v>
      </c>
      <c r="AH32" s="127">
        <f t="shared" si="449"/>
        <v>0</v>
      </c>
      <c r="AI32" s="127">
        <f t="shared" si="449"/>
        <v>0</v>
      </c>
      <c r="AJ32" s="127">
        <f t="shared" si="449"/>
        <v>0</v>
      </c>
      <c r="AK32" s="127">
        <f t="shared" si="449"/>
        <v>0</v>
      </c>
      <c r="AL32" s="127">
        <f t="shared" si="449"/>
        <v>0</v>
      </c>
      <c r="AM32" s="127">
        <f t="shared" si="449"/>
        <v>0</v>
      </c>
      <c r="AN32" s="127">
        <f t="shared" si="449"/>
        <v>0</v>
      </c>
      <c r="AO32" s="127">
        <f t="shared" si="449"/>
        <v>0</v>
      </c>
      <c r="AP32" s="127">
        <f t="shared" si="449"/>
        <v>0</v>
      </c>
      <c r="AQ32" s="127">
        <f t="shared" si="449"/>
        <v>0</v>
      </c>
      <c r="AR32" s="127">
        <f t="shared" si="449"/>
        <v>0</v>
      </c>
      <c r="AS32" s="127">
        <f t="shared" si="449"/>
        <v>0</v>
      </c>
      <c r="AT32" s="127">
        <f t="shared" si="449"/>
        <v>0</v>
      </c>
      <c r="AU32" s="127">
        <f t="shared" si="449"/>
        <v>0</v>
      </c>
      <c r="AV32" s="127">
        <f t="shared" si="449"/>
        <v>0</v>
      </c>
      <c r="AW32" s="127">
        <f t="shared" si="449"/>
        <v>0</v>
      </c>
      <c r="AX32" s="127">
        <f t="shared" si="449"/>
        <v>0</v>
      </c>
      <c r="AY32" s="127">
        <f t="shared" si="449"/>
        <v>0</v>
      </c>
      <c r="AZ32" s="127">
        <f t="shared" si="449"/>
        <v>0</v>
      </c>
      <c r="BA32" s="127">
        <f t="shared" si="449"/>
        <v>0</v>
      </c>
      <c r="BB32" s="127">
        <f t="shared" si="449"/>
        <v>0</v>
      </c>
      <c r="BC32" s="127">
        <f t="shared" si="449"/>
        <v>7666.9082666073964</v>
      </c>
      <c r="BD32" s="127">
        <f t="shared" si="449"/>
        <v>11751.55078705479</v>
      </c>
      <c r="BE32" s="127">
        <f t="shared" si="449"/>
        <v>3321.2012058314485</v>
      </c>
      <c r="BF32" s="127">
        <f t="shared" si="449"/>
        <v>0</v>
      </c>
      <c r="BG32" s="127">
        <f t="shared" si="449"/>
        <v>0</v>
      </c>
      <c r="BH32" s="127">
        <f t="shared" si="449"/>
        <v>0</v>
      </c>
      <c r="BI32" s="127">
        <f t="shared" si="449"/>
        <v>0</v>
      </c>
      <c r="BJ32" s="127">
        <f t="shared" si="449"/>
        <v>0</v>
      </c>
      <c r="BK32" s="127">
        <f t="shared" si="449"/>
        <v>0</v>
      </c>
      <c r="BL32" s="127">
        <f t="shared" si="449"/>
        <v>0</v>
      </c>
      <c r="BM32" s="127">
        <f t="shared" si="449"/>
        <v>0</v>
      </c>
      <c r="BN32" s="127">
        <f t="shared" si="449"/>
        <v>0</v>
      </c>
      <c r="BO32" s="127">
        <f t="shared" si="449"/>
        <v>0</v>
      </c>
      <c r="BP32" s="127">
        <f t="shared" si="449"/>
        <v>0</v>
      </c>
      <c r="BQ32" s="127">
        <f t="shared" ref="BQ32:EB32" si="450" xml:space="preserve"> BQ$59</f>
        <v>0</v>
      </c>
      <c r="BR32" s="127">
        <f t="shared" si="450"/>
        <v>0</v>
      </c>
      <c r="BS32" s="127">
        <f t="shared" si="450"/>
        <v>0</v>
      </c>
      <c r="BT32" s="127">
        <f t="shared" si="450"/>
        <v>0</v>
      </c>
      <c r="BU32" s="127">
        <f t="shared" si="450"/>
        <v>0</v>
      </c>
      <c r="BV32" s="127">
        <f t="shared" si="450"/>
        <v>0</v>
      </c>
      <c r="BW32" s="127">
        <f t="shared" si="450"/>
        <v>0</v>
      </c>
      <c r="BX32" s="127">
        <f t="shared" si="450"/>
        <v>0</v>
      </c>
      <c r="BY32" s="127">
        <f t="shared" si="450"/>
        <v>0</v>
      </c>
      <c r="BZ32" s="127">
        <f t="shared" si="450"/>
        <v>0</v>
      </c>
      <c r="CA32" s="127">
        <f t="shared" si="450"/>
        <v>0</v>
      </c>
      <c r="CB32" s="127">
        <f t="shared" si="450"/>
        <v>0</v>
      </c>
      <c r="CC32" s="127">
        <f t="shared" si="450"/>
        <v>0</v>
      </c>
      <c r="CD32" s="127">
        <f t="shared" si="450"/>
        <v>0</v>
      </c>
      <c r="CE32" s="127">
        <f t="shared" si="450"/>
        <v>0</v>
      </c>
      <c r="CF32" s="127">
        <f t="shared" si="450"/>
        <v>0</v>
      </c>
      <c r="CG32" s="127">
        <f t="shared" si="450"/>
        <v>0</v>
      </c>
      <c r="CH32" s="127">
        <f t="shared" si="450"/>
        <v>0</v>
      </c>
      <c r="CI32" s="127">
        <f t="shared" si="450"/>
        <v>0</v>
      </c>
      <c r="CJ32" s="127">
        <f t="shared" si="450"/>
        <v>0</v>
      </c>
      <c r="CK32" s="127">
        <f t="shared" si="450"/>
        <v>0</v>
      </c>
      <c r="CL32" s="127">
        <f t="shared" si="450"/>
        <v>0</v>
      </c>
      <c r="CM32" s="127">
        <f t="shared" si="450"/>
        <v>0</v>
      </c>
      <c r="CN32" s="127">
        <f t="shared" si="450"/>
        <v>0</v>
      </c>
      <c r="CO32" s="127">
        <f t="shared" si="450"/>
        <v>0</v>
      </c>
      <c r="CP32" s="127">
        <f t="shared" si="450"/>
        <v>0</v>
      </c>
      <c r="CQ32" s="127">
        <f t="shared" si="450"/>
        <v>0</v>
      </c>
      <c r="CR32" s="127">
        <f t="shared" si="450"/>
        <v>0</v>
      </c>
      <c r="CS32" s="127">
        <f t="shared" si="450"/>
        <v>0</v>
      </c>
      <c r="CT32" s="127">
        <f t="shared" si="450"/>
        <v>0</v>
      </c>
      <c r="CU32" s="127">
        <f t="shared" si="450"/>
        <v>0</v>
      </c>
      <c r="CV32" s="127">
        <f t="shared" si="450"/>
        <v>0</v>
      </c>
      <c r="CW32" s="127">
        <f t="shared" si="450"/>
        <v>0</v>
      </c>
      <c r="CX32" s="127">
        <f t="shared" si="450"/>
        <v>0</v>
      </c>
      <c r="CY32" s="127">
        <f t="shared" si="450"/>
        <v>0</v>
      </c>
      <c r="CZ32" s="127">
        <f t="shared" si="450"/>
        <v>0</v>
      </c>
      <c r="DA32" s="127">
        <f t="shared" si="450"/>
        <v>0</v>
      </c>
      <c r="DB32" s="127">
        <f t="shared" si="450"/>
        <v>0</v>
      </c>
      <c r="DC32" s="127">
        <f t="shared" si="450"/>
        <v>0</v>
      </c>
      <c r="DD32" s="127">
        <f t="shared" si="450"/>
        <v>0</v>
      </c>
      <c r="DE32" s="127">
        <f t="shared" si="450"/>
        <v>0</v>
      </c>
      <c r="DF32" s="127">
        <f t="shared" si="450"/>
        <v>0</v>
      </c>
      <c r="DG32" s="127">
        <f t="shared" si="450"/>
        <v>0</v>
      </c>
      <c r="DH32" s="127">
        <f t="shared" si="450"/>
        <v>0</v>
      </c>
      <c r="DI32" s="127">
        <f t="shared" si="450"/>
        <v>0</v>
      </c>
      <c r="DJ32" s="127">
        <f t="shared" si="450"/>
        <v>0</v>
      </c>
      <c r="DK32" s="127">
        <f t="shared" si="450"/>
        <v>0</v>
      </c>
      <c r="DL32" s="127">
        <f t="shared" si="450"/>
        <v>0</v>
      </c>
      <c r="DM32" s="127">
        <f t="shared" si="450"/>
        <v>0</v>
      </c>
      <c r="DN32" s="127">
        <f t="shared" si="450"/>
        <v>0</v>
      </c>
      <c r="DO32" s="127">
        <f t="shared" si="450"/>
        <v>0</v>
      </c>
      <c r="DP32" s="127">
        <f t="shared" si="450"/>
        <v>0</v>
      </c>
      <c r="DQ32" s="127">
        <f t="shared" si="450"/>
        <v>0</v>
      </c>
      <c r="DR32" s="127">
        <f t="shared" si="450"/>
        <v>0</v>
      </c>
      <c r="DS32" s="127">
        <f t="shared" si="450"/>
        <v>0</v>
      </c>
      <c r="DT32" s="127">
        <f t="shared" si="450"/>
        <v>0</v>
      </c>
      <c r="DU32" s="127">
        <f t="shared" si="450"/>
        <v>0</v>
      </c>
      <c r="DV32" s="127">
        <f t="shared" si="450"/>
        <v>0</v>
      </c>
      <c r="DW32" s="127">
        <f t="shared" si="450"/>
        <v>0</v>
      </c>
      <c r="DX32" s="127">
        <f t="shared" si="450"/>
        <v>0</v>
      </c>
      <c r="DY32" s="127">
        <f t="shared" si="450"/>
        <v>0</v>
      </c>
      <c r="DZ32" s="127">
        <f t="shared" si="450"/>
        <v>0</v>
      </c>
      <c r="EA32" s="127">
        <f t="shared" si="450"/>
        <v>0</v>
      </c>
      <c r="EB32" s="127">
        <f t="shared" si="450"/>
        <v>0</v>
      </c>
      <c r="EC32" s="127">
        <f t="shared" ref="EC32:GJ32" si="451" xml:space="preserve"> EC$59</f>
        <v>0</v>
      </c>
      <c r="ED32" s="127">
        <f t="shared" si="451"/>
        <v>0</v>
      </c>
      <c r="EE32" s="127">
        <f t="shared" si="451"/>
        <v>0</v>
      </c>
      <c r="EF32" s="127">
        <f t="shared" si="451"/>
        <v>0</v>
      </c>
      <c r="EG32" s="127">
        <f t="shared" si="451"/>
        <v>0</v>
      </c>
      <c r="EH32" s="127">
        <f t="shared" si="451"/>
        <v>0</v>
      </c>
      <c r="EI32" s="127">
        <f t="shared" si="451"/>
        <v>0</v>
      </c>
      <c r="EJ32" s="127">
        <f t="shared" si="451"/>
        <v>0</v>
      </c>
      <c r="EK32" s="127">
        <f t="shared" si="451"/>
        <v>0</v>
      </c>
      <c r="EL32" s="127">
        <f t="shared" si="451"/>
        <v>0</v>
      </c>
      <c r="EM32" s="127">
        <f t="shared" si="451"/>
        <v>0</v>
      </c>
      <c r="EN32" s="127">
        <f t="shared" si="451"/>
        <v>0</v>
      </c>
      <c r="EO32" s="127">
        <f t="shared" si="451"/>
        <v>0</v>
      </c>
      <c r="EP32" s="127">
        <f t="shared" si="451"/>
        <v>0</v>
      </c>
      <c r="EQ32" s="127">
        <f t="shared" si="451"/>
        <v>0</v>
      </c>
      <c r="ER32" s="127">
        <f t="shared" si="451"/>
        <v>0</v>
      </c>
      <c r="ES32" s="127">
        <f t="shared" si="451"/>
        <v>0</v>
      </c>
      <c r="ET32" s="127">
        <f t="shared" si="451"/>
        <v>0</v>
      </c>
      <c r="EU32" s="127">
        <f t="shared" si="451"/>
        <v>0</v>
      </c>
      <c r="EV32" s="127">
        <f t="shared" si="451"/>
        <v>0</v>
      </c>
      <c r="EW32" s="127">
        <f t="shared" si="451"/>
        <v>0</v>
      </c>
      <c r="EX32" s="127">
        <f t="shared" si="451"/>
        <v>0</v>
      </c>
      <c r="EY32" s="127">
        <f t="shared" si="451"/>
        <v>0</v>
      </c>
      <c r="EZ32" s="127">
        <f t="shared" si="451"/>
        <v>0</v>
      </c>
      <c r="FA32" s="127">
        <f t="shared" si="451"/>
        <v>0</v>
      </c>
      <c r="FB32" s="127">
        <f t="shared" si="451"/>
        <v>0</v>
      </c>
      <c r="FC32" s="127">
        <f t="shared" si="451"/>
        <v>0</v>
      </c>
      <c r="FD32" s="127">
        <f t="shared" si="451"/>
        <v>0</v>
      </c>
      <c r="FE32" s="127">
        <f t="shared" si="451"/>
        <v>0</v>
      </c>
      <c r="FF32" s="127">
        <f t="shared" si="451"/>
        <v>0</v>
      </c>
      <c r="FG32" s="127">
        <f t="shared" si="451"/>
        <v>0</v>
      </c>
      <c r="FH32" s="127">
        <f t="shared" si="451"/>
        <v>0</v>
      </c>
      <c r="FI32" s="127">
        <f t="shared" si="451"/>
        <v>0</v>
      </c>
      <c r="FJ32" s="127">
        <f t="shared" si="451"/>
        <v>0</v>
      </c>
      <c r="FK32" s="127">
        <f t="shared" si="451"/>
        <v>0</v>
      </c>
      <c r="FL32" s="127">
        <f t="shared" si="451"/>
        <v>0</v>
      </c>
      <c r="FM32" s="127">
        <f t="shared" si="451"/>
        <v>0</v>
      </c>
      <c r="FN32" s="127">
        <f t="shared" si="451"/>
        <v>0</v>
      </c>
      <c r="FO32" s="127">
        <f t="shared" si="451"/>
        <v>0</v>
      </c>
      <c r="FP32" s="127">
        <f t="shared" si="451"/>
        <v>0</v>
      </c>
      <c r="FQ32" s="127">
        <f t="shared" si="451"/>
        <v>0</v>
      </c>
      <c r="FR32" s="127">
        <f t="shared" si="451"/>
        <v>0</v>
      </c>
      <c r="FS32" s="127">
        <f t="shared" si="451"/>
        <v>0</v>
      </c>
      <c r="FT32" s="127">
        <f t="shared" si="451"/>
        <v>0</v>
      </c>
      <c r="FU32" s="127">
        <f t="shared" si="451"/>
        <v>0</v>
      </c>
      <c r="FV32" s="127">
        <f t="shared" si="451"/>
        <v>0</v>
      </c>
      <c r="FW32" s="127">
        <f t="shared" si="451"/>
        <v>0</v>
      </c>
      <c r="FX32" s="127">
        <f t="shared" si="451"/>
        <v>0</v>
      </c>
      <c r="FY32" s="127">
        <f t="shared" si="451"/>
        <v>0</v>
      </c>
      <c r="FZ32" s="127">
        <f t="shared" si="451"/>
        <v>0</v>
      </c>
      <c r="GA32" s="127">
        <f t="shared" si="451"/>
        <v>0</v>
      </c>
      <c r="GB32" s="127">
        <f t="shared" si="451"/>
        <v>0</v>
      </c>
      <c r="GC32" s="127">
        <f t="shared" si="451"/>
        <v>0</v>
      </c>
      <c r="GD32" s="127">
        <f t="shared" si="451"/>
        <v>0</v>
      </c>
      <c r="GE32" s="127">
        <f t="shared" si="451"/>
        <v>0</v>
      </c>
      <c r="GF32" s="127">
        <f t="shared" si="451"/>
        <v>0</v>
      </c>
      <c r="GG32" s="127">
        <f t="shared" si="451"/>
        <v>0</v>
      </c>
      <c r="GH32" s="127">
        <f t="shared" si="451"/>
        <v>0</v>
      </c>
      <c r="GI32" s="127">
        <f t="shared" si="451"/>
        <v>0</v>
      </c>
      <c r="GJ32" s="127">
        <f t="shared" si="451"/>
        <v>0</v>
      </c>
    </row>
    <row r="33" spans="1:192" s="526" customFormat="1" x14ac:dyDescent="0.25">
      <c r="A33" s="400"/>
      <c r="B33" s="400"/>
      <c r="C33" s="401"/>
      <c r="D33" s="402"/>
      <c r="E33" s="403" t="s">
        <v>149</v>
      </c>
      <c r="F33" s="403"/>
      <c r="G33" s="403" t="str">
        <f xml:space="preserve"> SMU</f>
        <v>$ 000s</v>
      </c>
      <c r="H33" s="403"/>
      <c r="I33" s="404"/>
      <c r="J33" s="403">
        <f t="shared" ref="J33:AO33" si="452" xml:space="preserve"> J30 + J31 - J32</f>
        <v>0</v>
      </c>
      <c r="K33" s="403">
        <f t="shared" si="452"/>
        <v>0</v>
      </c>
      <c r="L33" s="403">
        <f t="shared" si="452"/>
        <v>5.935128174314741E-3</v>
      </c>
      <c r="M33" s="403">
        <f t="shared" si="452"/>
        <v>6.8687391067214776E-3</v>
      </c>
      <c r="N33" s="403">
        <f t="shared" si="452"/>
        <v>7.540235328633571E-3</v>
      </c>
      <c r="O33" s="403">
        <f t="shared" si="452"/>
        <v>8.2159058401884977E-3</v>
      </c>
      <c r="P33" s="403">
        <f t="shared" si="452"/>
        <v>0</v>
      </c>
      <c r="Q33" s="403">
        <f t="shared" si="452"/>
        <v>0</v>
      </c>
      <c r="R33" s="403">
        <f t="shared" si="452"/>
        <v>0</v>
      </c>
      <c r="S33" s="403">
        <f t="shared" si="452"/>
        <v>0</v>
      </c>
      <c r="T33" s="403">
        <f t="shared" si="452"/>
        <v>0</v>
      </c>
      <c r="U33" s="403">
        <f t="shared" si="452"/>
        <v>0</v>
      </c>
      <c r="V33" s="403">
        <f t="shared" si="452"/>
        <v>0</v>
      </c>
      <c r="W33" s="403">
        <f t="shared" si="452"/>
        <v>0</v>
      </c>
      <c r="X33" s="403">
        <f t="shared" si="452"/>
        <v>0</v>
      </c>
      <c r="Y33" s="403">
        <f t="shared" si="452"/>
        <v>0</v>
      </c>
      <c r="Z33" s="403">
        <f t="shared" si="452"/>
        <v>0</v>
      </c>
      <c r="AA33" s="403">
        <f t="shared" si="452"/>
        <v>0</v>
      </c>
      <c r="AB33" s="403">
        <f t="shared" si="452"/>
        <v>0</v>
      </c>
      <c r="AC33" s="403">
        <f t="shared" si="452"/>
        <v>0</v>
      </c>
      <c r="AD33" s="403">
        <f t="shared" si="452"/>
        <v>0</v>
      </c>
      <c r="AE33" s="403">
        <f t="shared" si="452"/>
        <v>0</v>
      </c>
      <c r="AF33" s="403">
        <f t="shared" si="452"/>
        <v>0</v>
      </c>
      <c r="AG33" s="403">
        <f t="shared" si="452"/>
        <v>0</v>
      </c>
      <c r="AH33" s="403">
        <f t="shared" si="452"/>
        <v>0</v>
      </c>
      <c r="AI33" s="403">
        <f t="shared" si="452"/>
        <v>0</v>
      </c>
      <c r="AJ33" s="403">
        <f t="shared" si="452"/>
        <v>0</v>
      </c>
      <c r="AK33" s="403">
        <f t="shared" si="452"/>
        <v>0</v>
      </c>
      <c r="AL33" s="403">
        <f t="shared" si="452"/>
        <v>0</v>
      </c>
      <c r="AM33" s="403">
        <f t="shared" si="452"/>
        <v>0</v>
      </c>
      <c r="AN33" s="403">
        <f t="shared" si="452"/>
        <v>0</v>
      </c>
      <c r="AO33" s="403">
        <f t="shared" si="452"/>
        <v>0</v>
      </c>
      <c r="AP33" s="403">
        <f t="shared" ref="AP33:BU33" si="453" xml:space="preserve"> AP30 + AP31 - AP32</f>
        <v>0</v>
      </c>
      <c r="AQ33" s="403">
        <f t="shared" si="453"/>
        <v>0</v>
      </c>
      <c r="AR33" s="403">
        <f t="shared" si="453"/>
        <v>0</v>
      </c>
      <c r="AS33" s="403">
        <f t="shared" si="453"/>
        <v>0</v>
      </c>
      <c r="AT33" s="403">
        <f t="shared" si="453"/>
        <v>0</v>
      </c>
      <c r="AU33" s="403">
        <f t="shared" si="453"/>
        <v>0</v>
      </c>
      <c r="AV33" s="403">
        <f t="shared" si="453"/>
        <v>0</v>
      </c>
      <c r="AW33" s="403">
        <f t="shared" si="453"/>
        <v>0</v>
      </c>
      <c r="AX33" s="403">
        <f t="shared" si="453"/>
        <v>0</v>
      </c>
      <c r="AY33" s="403">
        <f t="shared" si="453"/>
        <v>0</v>
      </c>
      <c r="AZ33" s="403">
        <f t="shared" si="453"/>
        <v>0</v>
      </c>
      <c r="BA33" s="403">
        <f t="shared" si="453"/>
        <v>0</v>
      </c>
      <c r="BB33" s="403">
        <f t="shared" si="453"/>
        <v>0</v>
      </c>
      <c r="BC33" s="403">
        <f t="shared" si="453"/>
        <v>0</v>
      </c>
      <c r="BD33" s="403">
        <f t="shared" si="453"/>
        <v>0</v>
      </c>
      <c r="BE33" s="403">
        <f t="shared" si="453"/>
        <v>8.0035533756017685E-11</v>
      </c>
      <c r="BF33" s="403">
        <f t="shared" si="453"/>
        <v>8.0035533756017685E-11</v>
      </c>
      <c r="BG33" s="403">
        <f t="shared" si="453"/>
        <v>8.0035533756017685E-11</v>
      </c>
      <c r="BH33" s="403">
        <f t="shared" si="453"/>
        <v>8.0035533756017685E-11</v>
      </c>
      <c r="BI33" s="403">
        <f t="shared" si="453"/>
        <v>8.0035533756017685E-11</v>
      </c>
      <c r="BJ33" s="403">
        <f t="shared" si="453"/>
        <v>8.0035533756017685E-11</v>
      </c>
      <c r="BK33" s="403">
        <f t="shared" si="453"/>
        <v>8.0035533756017685E-11</v>
      </c>
      <c r="BL33" s="403">
        <f t="shared" si="453"/>
        <v>8.0035533756017685E-11</v>
      </c>
      <c r="BM33" s="403">
        <f t="shared" si="453"/>
        <v>8.0035533756017685E-11</v>
      </c>
      <c r="BN33" s="403">
        <f t="shared" si="453"/>
        <v>8.0035533756017685E-11</v>
      </c>
      <c r="BO33" s="403">
        <f t="shared" si="453"/>
        <v>8.0035533756017685E-11</v>
      </c>
      <c r="BP33" s="403">
        <f t="shared" si="453"/>
        <v>8.0035533756017685E-11</v>
      </c>
      <c r="BQ33" s="403">
        <f t="shared" si="453"/>
        <v>8.0035533756017685E-11</v>
      </c>
      <c r="BR33" s="403">
        <f t="shared" si="453"/>
        <v>8.0035533756017685E-11</v>
      </c>
      <c r="BS33" s="403">
        <f t="shared" si="453"/>
        <v>8.0035533756017685E-11</v>
      </c>
      <c r="BT33" s="403">
        <f t="shared" si="453"/>
        <v>8.0035533756017685E-11</v>
      </c>
      <c r="BU33" s="403">
        <f t="shared" si="453"/>
        <v>8.0035533756017685E-11</v>
      </c>
      <c r="BV33" s="403">
        <f t="shared" ref="BV33:DA33" si="454" xml:space="preserve"> BV30 + BV31 - BV32</f>
        <v>8.0035533756017685E-11</v>
      </c>
      <c r="BW33" s="403">
        <f t="shared" si="454"/>
        <v>8.0035533756017685E-11</v>
      </c>
      <c r="BX33" s="403">
        <f t="shared" si="454"/>
        <v>8.0035533756017685E-11</v>
      </c>
      <c r="BY33" s="403">
        <f t="shared" si="454"/>
        <v>8.0035533756017685E-11</v>
      </c>
      <c r="BZ33" s="403">
        <f t="shared" si="454"/>
        <v>8.0035533756017685E-11</v>
      </c>
      <c r="CA33" s="403">
        <f t="shared" si="454"/>
        <v>8.0035533756017685E-11</v>
      </c>
      <c r="CB33" s="403">
        <f t="shared" si="454"/>
        <v>8.0035533756017685E-11</v>
      </c>
      <c r="CC33" s="403">
        <f t="shared" si="454"/>
        <v>8.0035533756017685E-11</v>
      </c>
      <c r="CD33" s="403">
        <f t="shared" si="454"/>
        <v>8.0035533756017685E-11</v>
      </c>
      <c r="CE33" s="403">
        <f t="shared" si="454"/>
        <v>8.0035533756017685E-11</v>
      </c>
      <c r="CF33" s="403">
        <f t="shared" si="454"/>
        <v>8.0035533756017685E-11</v>
      </c>
      <c r="CG33" s="403">
        <f t="shared" si="454"/>
        <v>8.0035533756017685E-11</v>
      </c>
      <c r="CH33" s="403">
        <f t="shared" si="454"/>
        <v>8.0035533756017685E-11</v>
      </c>
      <c r="CI33" s="403">
        <f t="shared" si="454"/>
        <v>8.0035533756017685E-11</v>
      </c>
      <c r="CJ33" s="403">
        <f t="shared" si="454"/>
        <v>8.0035533756017685E-11</v>
      </c>
      <c r="CK33" s="403">
        <f t="shared" si="454"/>
        <v>8.0035533756017685E-11</v>
      </c>
      <c r="CL33" s="403">
        <f t="shared" si="454"/>
        <v>8.0035533756017685E-11</v>
      </c>
      <c r="CM33" s="403">
        <f t="shared" si="454"/>
        <v>8.0035533756017685E-11</v>
      </c>
      <c r="CN33" s="403">
        <f t="shared" si="454"/>
        <v>8.0035533756017685E-11</v>
      </c>
      <c r="CO33" s="403">
        <f t="shared" si="454"/>
        <v>8.0035533756017685E-11</v>
      </c>
      <c r="CP33" s="403">
        <f t="shared" si="454"/>
        <v>8.0035533756017685E-11</v>
      </c>
      <c r="CQ33" s="403">
        <f t="shared" si="454"/>
        <v>8.0035533756017685E-11</v>
      </c>
      <c r="CR33" s="403">
        <f t="shared" si="454"/>
        <v>8.0035533756017685E-11</v>
      </c>
      <c r="CS33" s="403">
        <f t="shared" si="454"/>
        <v>8.0035533756017685E-11</v>
      </c>
      <c r="CT33" s="403">
        <f t="shared" si="454"/>
        <v>8.0035533756017685E-11</v>
      </c>
      <c r="CU33" s="403">
        <f t="shared" si="454"/>
        <v>8.0035533756017685E-11</v>
      </c>
      <c r="CV33" s="403">
        <f t="shared" si="454"/>
        <v>8.0035533756017685E-11</v>
      </c>
      <c r="CW33" s="403">
        <f t="shared" si="454"/>
        <v>8.0035533756017685E-11</v>
      </c>
      <c r="CX33" s="403">
        <f t="shared" si="454"/>
        <v>8.0035533756017685E-11</v>
      </c>
      <c r="CY33" s="403">
        <f t="shared" si="454"/>
        <v>8.0035533756017685E-11</v>
      </c>
      <c r="CZ33" s="403">
        <f t="shared" si="454"/>
        <v>8.0035533756017685E-11</v>
      </c>
      <c r="DA33" s="403">
        <f t="shared" si="454"/>
        <v>8.0035533756017685E-11</v>
      </c>
      <c r="DB33" s="403">
        <f t="shared" ref="DB33:EG33" si="455" xml:space="preserve"> DB30 + DB31 - DB32</f>
        <v>8.0035533756017685E-11</v>
      </c>
      <c r="DC33" s="403">
        <f t="shared" si="455"/>
        <v>8.0035533756017685E-11</v>
      </c>
      <c r="DD33" s="403">
        <f t="shared" si="455"/>
        <v>8.0035533756017685E-11</v>
      </c>
      <c r="DE33" s="403">
        <f t="shared" si="455"/>
        <v>8.0035533756017685E-11</v>
      </c>
      <c r="DF33" s="403">
        <f t="shared" si="455"/>
        <v>8.0035533756017685E-11</v>
      </c>
      <c r="DG33" s="403">
        <f t="shared" si="455"/>
        <v>8.0035533756017685E-11</v>
      </c>
      <c r="DH33" s="403">
        <f t="shared" si="455"/>
        <v>8.0035533756017685E-11</v>
      </c>
      <c r="DI33" s="403">
        <f t="shared" si="455"/>
        <v>8.0035533756017685E-11</v>
      </c>
      <c r="DJ33" s="403">
        <f t="shared" si="455"/>
        <v>8.0035533756017685E-11</v>
      </c>
      <c r="DK33" s="403">
        <f t="shared" si="455"/>
        <v>8.0035533756017685E-11</v>
      </c>
      <c r="DL33" s="403">
        <f t="shared" si="455"/>
        <v>8.0035533756017685E-11</v>
      </c>
      <c r="DM33" s="403">
        <f t="shared" si="455"/>
        <v>8.0035533756017685E-11</v>
      </c>
      <c r="DN33" s="403">
        <f t="shared" si="455"/>
        <v>8.0035533756017685E-11</v>
      </c>
      <c r="DO33" s="403">
        <f t="shared" si="455"/>
        <v>8.0035533756017685E-11</v>
      </c>
      <c r="DP33" s="403">
        <f t="shared" si="455"/>
        <v>8.0035533756017685E-11</v>
      </c>
      <c r="DQ33" s="403">
        <f t="shared" si="455"/>
        <v>8.0035533756017685E-11</v>
      </c>
      <c r="DR33" s="403">
        <f t="shared" si="455"/>
        <v>8.0035533756017685E-11</v>
      </c>
      <c r="DS33" s="403">
        <f t="shared" si="455"/>
        <v>8.0035533756017685E-11</v>
      </c>
      <c r="DT33" s="403">
        <f t="shared" si="455"/>
        <v>8.0035533756017685E-11</v>
      </c>
      <c r="DU33" s="403">
        <f t="shared" si="455"/>
        <v>8.0035533756017685E-11</v>
      </c>
      <c r="DV33" s="403">
        <f t="shared" si="455"/>
        <v>8.0035533756017685E-11</v>
      </c>
      <c r="DW33" s="403">
        <f t="shared" si="455"/>
        <v>8.0035533756017685E-11</v>
      </c>
      <c r="DX33" s="403">
        <f t="shared" si="455"/>
        <v>8.0035533756017685E-11</v>
      </c>
      <c r="DY33" s="403">
        <f t="shared" si="455"/>
        <v>8.0035533756017685E-11</v>
      </c>
      <c r="DZ33" s="403">
        <f t="shared" si="455"/>
        <v>8.0035533756017685E-11</v>
      </c>
      <c r="EA33" s="403">
        <f t="shared" si="455"/>
        <v>8.0035533756017685E-11</v>
      </c>
      <c r="EB33" s="403">
        <f t="shared" si="455"/>
        <v>8.0035533756017685E-11</v>
      </c>
      <c r="EC33" s="403">
        <f t="shared" si="455"/>
        <v>8.0035533756017685E-11</v>
      </c>
      <c r="ED33" s="403">
        <f t="shared" si="455"/>
        <v>8.0035533756017685E-11</v>
      </c>
      <c r="EE33" s="403">
        <f t="shared" si="455"/>
        <v>8.0035533756017685E-11</v>
      </c>
      <c r="EF33" s="403">
        <f t="shared" si="455"/>
        <v>8.0035533756017685E-11</v>
      </c>
      <c r="EG33" s="403">
        <f t="shared" si="455"/>
        <v>8.0035533756017685E-11</v>
      </c>
      <c r="EH33" s="403">
        <f t="shared" ref="EH33:FM33" si="456" xml:space="preserve"> EH30 + EH31 - EH32</f>
        <v>8.0035533756017685E-11</v>
      </c>
      <c r="EI33" s="403">
        <f t="shared" si="456"/>
        <v>8.0035533756017685E-11</v>
      </c>
      <c r="EJ33" s="403">
        <f t="shared" si="456"/>
        <v>8.0035533756017685E-11</v>
      </c>
      <c r="EK33" s="403">
        <f t="shared" si="456"/>
        <v>8.0035533756017685E-11</v>
      </c>
      <c r="EL33" s="403">
        <f t="shared" si="456"/>
        <v>8.0035533756017685E-11</v>
      </c>
      <c r="EM33" s="403">
        <f t="shared" si="456"/>
        <v>8.0035533756017685E-11</v>
      </c>
      <c r="EN33" s="403">
        <f t="shared" si="456"/>
        <v>8.0035533756017685E-11</v>
      </c>
      <c r="EO33" s="403">
        <f t="shared" si="456"/>
        <v>8.0035533756017685E-11</v>
      </c>
      <c r="EP33" s="403">
        <f t="shared" si="456"/>
        <v>8.0035533756017685E-11</v>
      </c>
      <c r="EQ33" s="403">
        <f t="shared" si="456"/>
        <v>8.0035533756017685E-11</v>
      </c>
      <c r="ER33" s="403">
        <f t="shared" si="456"/>
        <v>8.0035533756017685E-11</v>
      </c>
      <c r="ES33" s="403">
        <f t="shared" si="456"/>
        <v>8.0035533756017685E-11</v>
      </c>
      <c r="ET33" s="403">
        <f t="shared" si="456"/>
        <v>8.0035533756017685E-11</v>
      </c>
      <c r="EU33" s="403">
        <f t="shared" si="456"/>
        <v>8.0035533756017685E-11</v>
      </c>
      <c r="EV33" s="403">
        <f t="shared" si="456"/>
        <v>8.0035533756017685E-11</v>
      </c>
      <c r="EW33" s="403">
        <f t="shared" si="456"/>
        <v>8.0035533756017685E-11</v>
      </c>
      <c r="EX33" s="403">
        <f t="shared" si="456"/>
        <v>8.0035533756017685E-11</v>
      </c>
      <c r="EY33" s="403">
        <f t="shared" si="456"/>
        <v>8.0035533756017685E-11</v>
      </c>
      <c r="EZ33" s="403">
        <f t="shared" si="456"/>
        <v>8.0035533756017685E-11</v>
      </c>
      <c r="FA33" s="403">
        <f t="shared" si="456"/>
        <v>8.0035533756017685E-11</v>
      </c>
      <c r="FB33" s="403">
        <f t="shared" si="456"/>
        <v>8.0035533756017685E-11</v>
      </c>
      <c r="FC33" s="403">
        <f t="shared" si="456"/>
        <v>8.0035533756017685E-11</v>
      </c>
      <c r="FD33" s="403">
        <f t="shared" si="456"/>
        <v>8.0035533756017685E-11</v>
      </c>
      <c r="FE33" s="403">
        <f t="shared" si="456"/>
        <v>8.0035533756017685E-11</v>
      </c>
      <c r="FF33" s="403">
        <f t="shared" si="456"/>
        <v>8.0035533756017685E-11</v>
      </c>
      <c r="FG33" s="403">
        <f t="shared" si="456"/>
        <v>8.0035533756017685E-11</v>
      </c>
      <c r="FH33" s="403">
        <f t="shared" si="456"/>
        <v>8.0035533756017685E-11</v>
      </c>
      <c r="FI33" s="403">
        <f t="shared" si="456"/>
        <v>8.0035533756017685E-11</v>
      </c>
      <c r="FJ33" s="403">
        <f t="shared" si="456"/>
        <v>8.0035533756017685E-11</v>
      </c>
      <c r="FK33" s="403">
        <f t="shared" si="456"/>
        <v>8.0035533756017685E-11</v>
      </c>
      <c r="FL33" s="403">
        <f t="shared" si="456"/>
        <v>8.0035533756017685E-11</v>
      </c>
      <c r="FM33" s="403">
        <f t="shared" si="456"/>
        <v>8.0035533756017685E-11</v>
      </c>
      <c r="FN33" s="403">
        <f t="shared" ref="FN33:GJ33" si="457" xml:space="preserve"> FN30 + FN31 - FN32</f>
        <v>8.0035533756017685E-11</v>
      </c>
      <c r="FO33" s="403">
        <f t="shared" si="457"/>
        <v>8.0035533756017685E-11</v>
      </c>
      <c r="FP33" s="403">
        <f t="shared" si="457"/>
        <v>8.0035533756017685E-11</v>
      </c>
      <c r="FQ33" s="403">
        <f t="shared" si="457"/>
        <v>8.0035533756017685E-11</v>
      </c>
      <c r="FR33" s="403">
        <f t="shared" si="457"/>
        <v>8.0035533756017685E-11</v>
      </c>
      <c r="FS33" s="403">
        <f t="shared" si="457"/>
        <v>8.0035533756017685E-11</v>
      </c>
      <c r="FT33" s="403">
        <f t="shared" si="457"/>
        <v>8.0035533756017685E-11</v>
      </c>
      <c r="FU33" s="403">
        <f t="shared" si="457"/>
        <v>8.0035533756017685E-11</v>
      </c>
      <c r="FV33" s="403">
        <f t="shared" si="457"/>
        <v>8.0035533756017685E-11</v>
      </c>
      <c r="FW33" s="403">
        <f t="shared" si="457"/>
        <v>8.0035533756017685E-11</v>
      </c>
      <c r="FX33" s="403">
        <f t="shared" si="457"/>
        <v>8.0035533756017685E-11</v>
      </c>
      <c r="FY33" s="403">
        <f t="shared" si="457"/>
        <v>8.0035533756017685E-11</v>
      </c>
      <c r="FZ33" s="403">
        <f t="shared" si="457"/>
        <v>8.0035533756017685E-11</v>
      </c>
      <c r="GA33" s="403">
        <f t="shared" si="457"/>
        <v>8.0035533756017685E-11</v>
      </c>
      <c r="GB33" s="403">
        <f t="shared" si="457"/>
        <v>8.0035533756017685E-11</v>
      </c>
      <c r="GC33" s="403">
        <f t="shared" si="457"/>
        <v>8.0035533756017685E-11</v>
      </c>
      <c r="GD33" s="403">
        <f t="shared" si="457"/>
        <v>8.0035533756017685E-11</v>
      </c>
      <c r="GE33" s="403">
        <f t="shared" si="457"/>
        <v>8.0035533756017685E-11</v>
      </c>
      <c r="GF33" s="403">
        <f t="shared" si="457"/>
        <v>8.0035533756017685E-11</v>
      </c>
      <c r="GG33" s="403">
        <f t="shared" si="457"/>
        <v>8.0035533756017685E-11</v>
      </c>
      <c r="GH33" s="403">
        <f t="shared" si="457"/>
        <v>8.0035533756017685E-11</v>
      </c>
      <c r="GI33" s="403">
        <f t="shared" si="457"/>
        <v>8.0035533756017685E-11</v>
      </c>
      <c r="GJ33" s="403">
        <f t="shared" si="457"/>
        <v>8.0035533756017685E-11</v>
      </c>
    </row>
    <row r="35" spans="1:192" x14ac:dyDescent="0.25">
      <c r="E35" s="12" t="str">
        <f t="shared" ref="E35:AJ35" si="458" xml:space="preserve"> E$33</f>
        <v>Retained cash balance</v>
      </c>
      <c r="F35" s="12">
        <f t="shared" si="458"/>
        <v>0</v>
      </c>
      <c r="G35" s="12" t="str">
        <f t="shared" si="458"/>
        <v>$ 000s</v>
      </c>
      <c r="H35" s="12">
        <f t="shared" si="458"/>
        <v>0</v>
      </c>
      <c r="I35" s="12">
        <f t="shared" si="458"/>
        <v>0</v>
      </c>
      <c r="J35" s="12">
        <f t="shared" si="458"/>
        <v>0</v>
      </c>
      <c r="K35" s="12">
        <f t="shared" si="458"/>
        <v>0</v>
      </c>
      <c r="L35" s="12">
        <f t="shared" si="458"/>
        <v>5.935128174314741E-3</v>
      </c>
      <c r="M35" s="12">
        <f t="shared" si="458"/>
        <v>6.8687391067214776E-3</v>
      </c>
      <c r="N35" s="12">
        <f t="shared" si="458"/>
        <v>7.540235328633571E-3</v>
      </c>
      <c r="O35" s="12">
        <f t="shared" si="458"/>
        <v>8.2159058401884977E-3</v>
      </c>
      <c r="P35" s="12">
        <f t="shared" si="458"/>
        <v>0</v>
      </c>
      <c r="Q35" s="12">
        <f t="shared" si="458"/>
        <v>0</v>
      </c>
      <c r="R35" s="12">
        <f t="shared" si="458"/>
        <v>0</v>
      </c>
      <c r="S35" s="12">
        <f t="shared" si="458"/>
        <v>0</v>
      </c>
      <c r="T35" s="12">
        <f t="shared" si="458"/>
        <v>0</v>
      </c>
      <c r="U35" s="12">
        <f t="shared" si="458"/>
        <v>0</v>
      </c>
      <c r="V35" s="12">
        <f t="shared" si="458"/>
        <v>0</v>
      </c>
      <c r="W35" s="12">
        <f t="shared" si="458"/>
        <v>0</v>
      </c>
      <c r="X35" s="12">
        <f t="shared" si="458"/>
        <v>0</v>
      </c>
      <c r="Y35" s="12">
        <f t="shared" si="458"/>
        <v>0</v>
      </c>
      <c r="Z35" s="12">
        <f t="shared" si="458"/>
        <v>0</v>
      </c>
      <c r="AA35" s="12">
        <f t="shared" si="458"/>
        <v>0</v>
      </c>
      <c r="AB35" s="12">
        <f t="shared" si="458"/>
        <v>0</v>
      </c>
      <c r="AC35" s="12">
        <f t="shared" si="458"/>
        <v>0</v>
      </c>
      <c r="AD35" s="12">
        <f t="shared" si="458"/>
        <v>0</v>
      </c>
      <c r="AE35" s="12">
        <f t="shared" si="458"/>
        <v>0</v>
      </c>
      <c r="AF35" s="12">
        <f t="shared" si="458"/>
        <v>0</v>
      </c>
      <c r="AG35" s="12">
        <f t="shared" si="458"/>
        <v>0</v>
      </c>
      <c r="AH35" s="12">
        <f t="shared" si="458"/>
        <v>0</v>
      </c>
      <c r="AI35" s="12">
        <f t="shared" si="458"/>
        <v>0</v>
      </c>
      <c r="AJ35" s="12">
        <f t="shared" si="458"/>
        <v>0</v>
      </c>
      <c r="AK35" s="12">
        <f t="shared" ref="AK35:CV35" si="459" xml:space="preserve"> AK$33</f>
        <v>0</v>
      </c>
      <c r="AL35" s="12">
        <f t="shared" si="459"/>
        <v>0</v>
      </c>
      <c r="AM35" s="12">
        <f t="shared" si="459"/>
        <v>0</v>
      </c>
      <c r="AN35" s="12">
        <f t="shared" si="459"/>
        <v>0</v>
      </c>
      <c r="AO35" s="12">
        <f t="shared" si="459"/>
        <v>0</v>
      </c>
      <c r="AP35" s="12">
        <f t="shared" si="459"/>
        <v>0</v>
      </c>
      <c r="AQ35" s="12">
        <f t="shared" si="459"/>
        <v>0</v>
      </c>
      <c r="AR35" s="12">
        <f t="shared" si="459"/>
        <v>0</v>
      </c>
      <c r="AS35" s="12">
        <f t="shared" si="459"/>
        <v>0</v>
      </c>
      <c r="AT35" s="12">
        <f t="shared" si="459"/>
        <v>0</v>
      </c>
      <c r="AU35" s="12">
        <f t="shared" si="459"/>
        <v>0</v>
      </c>
      <c r="AV35" s="12">
        <f t="shared" si="459"/>
        <v>0</v>
      </c>
      <c r="AW35" s="12">
        <f t="shared" si="459"/>
        <v>0</v>
      </c>
      <c r="AX35" s="12">
        <f t="shared" si="459"/>
        <v>0</v>
      </c>
      <c r="AY35" s="12">
        <f t="shared" si="459"/>
        <v>0</v>
      </c>
      <c r="AZ35" s="12">
        <f t="shared" si="459"/>
        <v>0</v>
      </c>
      <c r="BA35" s="12">
        <f t="shared" si="459"/>
        <v>0</v>
      </c>
      <c r="BB35" s="12">
        <f t="shared" si="459"/>
        <v>0</v>
      </c>
      <c r="BC35" s="12">
        <f t="shared" si="459"/>
        <v>0</v>
      </c>
      <c r="BD35" s="12">
        <f t="shared" si="459"/>
        <v>0</v>
      </c>
      <c r="BE35" s="12">
        <f t="shared" si="459"/>
        <v>8.0035533756017685E-11</v>
      </c>
      <c r="BF35" s="12">
        <f t="shared" si="459"/>
        <v>8.0035533756017685E-11</v>
      </c>
      <c r="BG35" s="12">
        <f t="shared" si="459"/>
        <v>8.0035533756017685E-11</v>
      </c>
      <c r="BH35" s="12">
        <f t="shared" si="459"/>
        <v>8.0035533756017685E-11</v>
      </c>
      <c r="BI35" s="12">
        <f t="shared" si="459"/>
        <v>8.0035533756017685E-11</v>
      </c>
      <c r="BJ35" s="12">
        <f t="shared" si="459"/>
        <v>8.0035533756017685E-11</v>
      </c>
      <c r="BK35" s="12">
        <f t="shared" si="459"/>
        <v>8.0035533756017685E-11</v>
      </c>
      <c r="BL35" s="12">
        <f t="shared" si="459"/>
        <v>8.0035533756017685E-11</v>
      </c>
      <c r="BM35" s="12">
        <f t="shared" si="459"/>
        <v>8.0035533756017685E-11</v>
      </c>
      <c r="BN35" s="12">
        <f t="shared" si="459"/>
        <v>8.0035533756017685E-11</v>
      </c>
      <c r="BO35" s="12">
        <f t="shared" si="459"/>
        <v>8.0035533756017685E-11</v>
      </c>
      <c r="BP35" s="12">
        <f t="shared" si="459"/>
        <v>8.0035533756017685E-11</v>
      </c>
      <c r="BQ35" s="12">
        <f t="shared" si="459"/>
        <v>8.0035533756017685E-11</v>
      </c>
      <c r="BR35" s="12">
        <f t="shared" si="459"/>
        <v>8.0035533756017685E-11</v>
      </c>
      <c r="BS35" s="12">
        <f t="shared" si="459"/>
        <v>8.0035533756017685E-11</v>
      </c>
      <c r="BT35" s="12">
        <f t="shared" si="459"/>
        <v>8.0035533756017685E-11</v>
      </c>
      <c r="BU35" s="12">
        <f t="shared" si="459"/>
        <v>8.0035533756017685E-11</v>
      </c>
      <c r="BV35" s="12">
        <f t="shared" si="459"/>
        <v>8.0035533756017685E-11</v>
      </c>
      <c r="BW35" s="12">
        <f t="shared" si="459"/>
        <v>8.0035533756017685E-11</v>
      </c>
      <c r="BX35" s="12">
        <f t="shared" si="459"/>
        <v>8.0035533756017685E-11</v>
      </c>
      <c r="BY35" s="12">
        <f t="shared" si="459"/>
        <v>8.0035533756017685E-11</v>
      </c>
      <c r="BZ35" s="12">
        <f t="shared" si="459"/>
        <v>8.0035533756017685E-11</v>
      </c>
      <c r="CA35" s="12">
        <f t="shared" si="459"/>
        <v>8.0035533756017685E-11</v>
      </c>
      <c r="CB35" s="12">
        <f t="shared" si="459"/>
        <v>8.0035533756017685E-11</v>
      </c>
      <c r="CC35" s="12">
        <f t="shared" si="459"/>
        <v>8.0035533756017685E-11</v>
      </c>
      <c r="CD35" s="12">
        <f t="shared" si="459"/>
        <v>8.0035533756017685E-11</v>
      </c>
      <c r="CE35" s="12">
        <f t="shared" si="459"/>
        <v>8.0035533756017685E-11</v>
      </c>
      <c r="CF35" s="12">
        <f t="shared" si="459"/>
        <v>8.0035533756017685E-11</v>
      </c>
      <c r="CG35" s="12">
        <f t="shared" si="459"/>
        <v>8.0035533756017685E-11</v>
      </c>
      <c r="CH35" s="12">
        <f t="shared" si="459"/>
        <v>8.0035533756017685E-11</v>
      </c>
      <c r="CI35" s="12">
        <f t="shared" si="459"/>
        <v>8.0035533756017685E-11</v>
      </c>
      <c r="CJ35" s="12">
        <f t="shared" si="459"/>
        <v>8.0035533756017685E-11</v>
      </c>
      <c r="CK35" s="12">
        <f t="shared" si="459"/>
        <v>8.0035533756017685E-11</v>
      </c>
      <c r="CL35" s="12">
        <f t="shared" si="459"/>
        <v>8.0035533756017685E-11</v>
      </c>
      <c r="CM35" s="12">
        <f t="shared" si="459"/>
        <v>8.0035533756017685E-11</v>
      </c>
      <c r="CN35" s="12">
        <f t="shared" si="459"/>
        <v>8.0035533756017685E-11</v>
      </c>
      <c r="CO35" s="12">
        <f t="shared" si="459"/>
        <v>8.0035533756017685E-11</v>
      </c>
      <c r="CP35" s="12">
        <f t="shared" si="459"/>
        <v>8.0035533756017685E-11</v>
      </c>
      <c r="CQ35" s="12">
        <f t="shared" si="459"/>
        <v>8.0035533756017685E-11</v>
      </c>
      <c r="CR35" s="12">
        <f t="shared" si="459"/>
        <v>8.0035533756017685E-11</v>
      </c>
      <c r="CS35" s="12">
        <f t="shared" si="459"/>
        <v>8.0035533756017685E-11</v>
      </c>
      <c r="CT35" s="12">
        <f t="shared" si="459"/>
        <v>8.0035533756017685E-11</v>
      </c>
      <c r="CU35" s="12">
        <f t="shared" si="459"/>
        <v>8.0035533756017685E-11</v>
      </c>
      <c r="CV35" s="12">
        <f t="shared" si="459"/>
        <v>8.0035533756017685E-11</v>
      </c>
      <c r="CW35" s="12">
        <f t="shared" ref="CW35:FH35" si="460" xml:space="preserve"> CW$33</f>
        <v>8.0035533756017685E-11</v>
      </c>
      <c r="CX35" s="12">
        <f t="shared" si="460"/>
        <v>8.0035533756017685E-11</v>
      </c>
      <c r="CY35" s="12">
        <f t="shared" si="460"/>
        <v>8.0035533756017685E-11</v>
      </c>
      <c r="CZ35" s="12">
        <f t="shared" si="460"/>
        <v>8.0035533756017685E-11</v>
      </c>
      <c r="DA35" s="12">
        <f t="shared" si="460"/>
        <v>8.0035533756017685E-11</v>
      </c>
      <c r="DB35" s="12">
        <f t="shared" si="460"/>
        <v>8.0035533756017685E-11</v>
      </c>
      <c r="DC35" s="12">
        <f t="shared" si="460"/>
        <v>8.0035533756017685E-11</v>
      </c>
      <c r="DD35" s="12">
        <f t="shared" si="460"/>
        <v>8.0035533756017685E-11</v>
      </c>
      <c r="DE35" s="12">
        <f t="shared" si="460"/>
        <v>8.0035533756017685E-11</v>
      </c>
      <c r="DF35" s="12">
        <f t="shared" si="460"/>
        <v>8.0035533756017685E-11</v>
      </c>
      <c r="DG35" s="12">
        <f t="shared" si="460"/>
        <v>8.0035533756017685E-11</v>
      </c>
      <c r="DH35" s="12">
        <f t="shared" si="460"/>
        <v>8.0035533756017685E-11</v>
      </c>
      <c r="DI35" s="12">
        <f t="shared" si="460"/>
        <v>8.0035533756017685E-11</v>
      </c>
      <c r="DJ35" s="12">
        <f t="shared" si="460"/>
        <v>8.0035533756017685E-11</v>
      </c>
      <c r="DK35" s="12">
        <f t="shared" si="460"/>
        <v>8.0035533756017685E-11</v>
      </c>
      <c r="DL35" s="12">
        <f t="shared" si="460"/>
        <v>8.0035533756017685E-11</v>
      </c>
      <c r="DM35" s="12">
        <f t="shared" si="460"/>
        <v>8.0035533756017685E-11</v>
      </c>
      <c r="DN35" s="12">
        <f t="shared" si="460"/>
        <v>8.0035533756017685E-11</v>
      </c>
      <c r="DO35" s="12">
        <f t="shared" si="460"/>
        <v>8.0035533756017685E-11</v>
      </c>
      <c r="DP35" s="12">
        <f t="shared" si="460"/>
        <v>8.0035533756017685E-11</v>
      </c>
      <c r="DQ35" s="12">
        <f t="shared" si="460"/>
        <v>8.0035533756017685E-11</v>
      </c>
      <c r="DR35" s="12">
        <f t="shared" si="460"/>
        <v>8.0035533756017685E-11</v>
      </c>
      <c r="DS35" s="12">
        <f t="shared" si="460"/>
        <v>8.0035533756017685E-11</v>
      </c>
      <c r="DT35" s="12">
        <f t="shared" si="460"/>
        <v>8.0035533756017685E-11</v>
      </c>
      <c r="DU35" s="12">
        <f t="shared" si="460"/>
        <v>8.0035533756017685E-11</v>
      </c>
      <c r="DV35" s="12">
        <f t="shared" si="460"/>
        <v>8.0035533756017685E-11</v>
      </c>
      <c r="DW35" s="12">
        <f t="shared" si="460"/>
        <v>8.0035533756017685E-11</v>
      </c>
      <c r="DX35" s="12">
        <f t="shared" si="460"/>
        <v>8.0035533756017685E-11</v>
      </c>
      <c r="DY35" s="12">
        <f t="shared" si="460"/>
        <v>8.0035533756017685E-11</v>
      </c>
      <c r="DZ35" s="12">
        <f t="shared" si="460"/>
        <v>8.0035533756017685E-11</v>
      </c>
      <c r="EA35" s="12">
        <f t="shared" si="460"/>
        <v>8.0035533756017685E-11</v>
      </c>
      <c r="EB35" s="12">
        <f t="shared" si="460"/>
        <v>8.0035533756017685E-11</v>
      </c>
      <c r="EC35" s="12">
        <f t="shared" si="460"/>
        <v>8.0035533756017685E-11</v>
      </c>
      <c r="ED35" s="12">
        <f t="shared" si="460"/>
        <v>8.0035533756017685E-11</v>
      </c>
      <c r="EE35" s="12">
        <f t="shared" si="460"/>
        <v>8.0035533756017685E-11</v>
      </c>
      <c r="EF35" s="12">
        <f t="shared" si="460"/>
        <v>8.0035533756017685E-11</v>
      </c>
      <c r="EG35" s="12">
        <f t="shared" si="460"/>
        <v>8.0035533756017685E-11</v>
      </c>
      <c r="EH35" s="12">
        <f t="shared" si="460"/>
        <v>8.0035533756017685E-11</v>
      </c>
      <c r="EI35" s="12">
        <f t="shared" si="460"/>
        <v>8.0035533756017685E-11</v>
      </c>
      <c r="EJ35" s="12">
        <f t="shared" si="460"/>
        <v>8.0035533756017685E-11</v>
      </c>
      <c r="EK35" s="12">
        <f t="shared" si="460"/>
        <v>8.0035533756017685E-11</v>
      </c>
      <c r="EL35" s="12">
        <f t="shared" si="460"/>
        <v>8.0035533756017685E-11</v>
      </c>
      <c r="EM35" s="12">
        <f t="shared" si="460"/>
        <v>8.0035533756017685E-11</v>
      </c>
      <c r="EN35" s="12">
        <f t="shared" si="460"/>
        <v>8.0035533756017685E-11</v>
      </c>
      <c r="EO35" s="12">
        <f t="shared" si="460"/>
        <v>8.0035533756017685E-11</v>
      </c>
      <c r="EP35" s="12">
        <f t="shared" si="460"/>
        <v>8.0035533756017685E-11</v>
      </c>
      <c r="EQ35" s="12">
        <f t="shared" si="460"/>
        <v>8.0035533756017685E-11</v>
      </c>
      <c r="ER35" s="12">
        <f t="shared" si="460"/>
        <v>8.0035533756017685E-11</v>
      </c>
      <c r="ES35" s="12">
        <f t="shared" si="460"/>
        <v>8.0035533756017685E-11</v>
      </c>
      <c r="ET35" s="12">
        <f t="shared" si="460"/>
        <v>8.0035533756017685E-11</v>
      </c>
      <c r="EU35" s="12">
        <f t="shared" si="460"/>
        <v>8.0035533756017685E-11</v>
      </c>
      <c r="EV35" s="12">
        <f t="shared" si="460"/>
        <v>8.0035533756017685E-11</v>
      </c>
      <c r="EW35" s="12">
        <f t="shared" si="460"/>
        <v>8.0035533756017685E-11</v>
      </c>
      <c r="EX35" s="12">
        <f t="shared" si="460"/>
        <v>8.0035533756017685E-11</v>
      </c>
      <c r="EY35" s="12">
        <f t="shared" si="460"/>
        <v>8.0035533756017685E-11</v>
      </c>
      <c r="EZ35" s="12">
        <f t="shared" si="460"/>
        <v>8.0035533756017685E-11</v>
      </c>
      <c r="FA35" s="12">
        <f t="shared" si="460"/>
        <v>8.0035533756017685E-11</v>
      </c>
      <c r="FB35" s="12">
        <f t="shared" si="460"/>
        <v>8.0035533756017685E-11</v>
      </c>
      <c r="FC35" s="12">
        <f t="shared" si="460"/>
        <v>8.0035533756017685E-11</v>
      </c>
      <c r="FD35" s="12">
        <f t="shared" si="460"/>
        <v>8.0035533756017685E-11</v>
      </c>
      <c r="FE35" s="12">
        <f t="shared" si="460"/>
        <v>8.0035533756017685E-11</v>
      </c>
      <c r="FF35" s="12">
        <f t="shared" si="460"/>
        <v>8.0035533756017685E-11</v>
      </c>
      <c r="FG35" s="12">
        <f t="shared" si="460"/>
        <v>8.0035533756017685E-11</v>
      </c>
      <c r="FH35" s="12">
        <f t="shared" si="460"/>
        <v>8.0035533756017685E-11</v>
      </c>
      <c r="FI35" s="12">
        <f t="shared" ref="FI35:GJ35" si="461" xml:space="preserve"> FI$33</f>
        <v>8.0035533756017685E-11</v>
      </c>
      <c r="FJ35" s="12">
        <f t="shared" si="461"/>
        <v>8.0035533756017685E-11</v>
      </c>
      <c r="FK35" s="12">
        <f t="shared" si="461"/>
        <v>8.0035533756017685E-11</v>
      </c>
      <c r="FL35" s="12">
        <f t="shared" si="461"/>
        <v>8.0035533756017685E-11</v>
      </c>
      <c r="FM35" s="12">
        <f t="shared" si="461"/>
        <v>8.0035533756017685E-11</v>
      </c>
      <c r="FN35" s="12">
        <f t="shared" si="461"/>
        <v>8.0035533756017685E-11</v>
      </c>
      <c r="FO35" s="12">
        <f t="shared" si="461"/>
        <v>8.0035533756017685E-11</v>
      </c>
      <c r="FP35" s="12">
        <f t="shared" si="461"/>
        <v>8.0035533756017685E-11</v>
      </c>
      <c r="FQ35" s="12">
        <f t="shared" si="461"/>
        <v>8.0035533756017685E-11</v>
      </c>
      <c r="FR35" s="12">
        <f t="shared" si="461"/>
        <v>8.0035533756017685E-11</v>
      </c>
      <c r="FS35" s="12">
        <f t="shared" si="461"/>
        <v>8.0035533756017685E-11</v>
      </c>
      <c r="FT35" s="12">
        <f t="shared" si="461"/>
        <v>8.0035533756017685E-11</v>
      </c>
      <c r="FU35" s="12">
        <f t="shared" si="461"/>
        <v>8.0035533756017685E-11</v>
      </c>
      <c r="FV35" s="12">
        <f t="shared" si="461"/>
        <v>8.0035533756017685E-11</v>
      </c>
      <c r="FW35" s="12">
        <f t="shared" si="461"/>
        <v>8.0035533756017685E-11</v>
      </c>
      <c r="FX35" s="12">
        <f t="shared" si="461"/>
        <v>8.0035533756017685E-11</v>
      </c>
      <c r="FY35" s="12">
        <f t="shared" si="461"/>
        <v>8.0035533756017685E-11</v>
      </c>
      <c r="FZ35" s="12">
        <f t="shared" si="461"/>
        <v>8.0035533756017685E-11</v>
      </c>
      <c r="GA35" s="12">
        <f t="shared" si="461"/>
        <v>8.0035533756017685E-11</v>
      </c>
      <c r="GB35" s="12">
        <f t="shared" si="461"/>
        <v>8.0035533756017685E-11</v>
      </c>
      <c r="GC35" s="12">
        <f t="shared" si="461"/>
        <v>8.0035533756017685E-11</v>
      </c>
      <c r="GD35" s="12">
        <f t="shared" si="461"/>
        <v>8.0035533756017685E-11</v>
      </c>
      <c r="GE35" s="12">
        <f t="shared" si="461"/>
        <v>8.0035533756017685E-11</v>
      </c>
      <c r="GF35" s="12">
        <f t="shared" si="461"/>
        <v>8.0035533756017685E-11</v>
      </c>
      <c r="GG35" s="12">
        <f t="shared" si="461"/>
        <v>8.0035533756017685E-11</v>
      </c>
      <c r="GH35" s="12">
        <f t="shared" si="461"/>
        <v>8.0035533756017685E-11</v>
      </c>
      <c r="GI35" s="12">
        <f t="shared" si="461"/>
        <v>8.0035533756017685E-11</v>
      </c>
      <c r="GJ35" s="12">
        <f t="shared" si="461"/>
        <v>8.0035533756017685E-11</v>
      </c>
    </row>
    <row r="36" spans="1:192" x14ac:dyDescent="0.25">
      <c r="E36" s="12" t="s">
        <v>432</v>
      </c>
      <c r="F36" s="12">
        <f xml:space="preserve"> MAX(J35:GJ35)</f>
        <v>8.2159058401884977E-3</v>
      </c>
      <c r="G36" s="12" t="str">
        <f xml:space="preserve"> SMU</f>
        <v>$ 000s</v>
      </c>
    </row>
    <row r="38" spans="1:192" x14ac:dyDescent="0.25">
      <c r="E38" s="194" t="str">
        <f xml:space="preserve"> InpC!E$21</f>
        <v>Length of PPA</v>
      </c>
      <c r="F38" s="194">
        <f xml:space="preserve"> InpC!F$21</f>
        <v>20</v>
      </c>
      <c r="G38" s="194" t="str">
        <f xml:space="preserve"> InpC!G$21</f>
        <v>years</v>
      </c>
    </row>
    <row r="39" spans="1:192" x14ac:dyDescent="0.25">
      <c r="E39" s="191" t="str">
        <f xml:space="preserve"> InpC!E$218</f>
        <v>Number of periods in a year</v>
      </c>
      <c r="F39" s="191">
        <f xml:space="preserve"> InpC!F$218</f>
        <v>2</v>
      </c>
      <c r="G39" s="191" t="str">
        <f xml:space="preserve"> InpC!G$218</f>
        <v>periods</v>
      </c>
    </row>
    <row r="40" spans="1:192" x14ac:dyDescent="0.25">
      <c r="A40" s="86"/>
      <c r="B40" s="86"/>
      <c r="C40" s="87"/>
      <c r="D40" s="88"/>
      <c r="E40" s="399" t="str">
        <f xml:space="preserve"> Time!E$108</f>
        <v>Operating period flag</v>
      </c>
      <c r="F40" s="399">
        <f xml:space="preserve"> Time!F$108</f>
        <v>0</v>
      </c>
      <c r="G40" s="399" t="str">
        <f xml:space="preserve"> Time!G$108</f>
        <v>flag</v>
      </c>
      <c r="H40" s="399">
        <f xml:space="preserve"> Time!H$108</f>
        <v>40</v>
      </c>
      <c r="I40" s="399">
        <f xml:space="preserve"> Time!I$108</f>
        <v>0</v>
      </c>
      <c r="J40" s="399">
        <f xml:space="preserve"> Time!J$108</f>
        <v>0</v>
      </c>
      <c r="K40" s="399">
        <f xml:space="preserve"> Time!K$108</f>
        <v>0</v>
      </c>
      <c r="L40" s="399">
        <f xml:space="preserve"> Time!L$108</f>
        <v>0</v>
      </c>
      <c r="M40" s="399">
        <f xml:space="preserve"> Time!M$108</f>
        <v>0</v>
      </c>
      <c r="N40" s="399">
        <f xml:space="preserve"> Time!N$108</f>
        <v>0</v>
      </c>
      <c r="O40" s="399">
        <f xml:space="preserve"> Time!O$108</f>
        <v>0</v>
      </c>
      <c r="P40" s="399">
        <f xml:space="preserve"> Time!P$108</f>
        <v>0</v>
      </c>
      <c r="Q40" s="399">
        <f xml:space="preserve"> Time!Q$108</f>
        <v>1</v>
      </c>
      <c r="R40" s="399">
        <f xml:space="preserve"> Time!R$108</f>
        <v>1</v>
      </c>
      <c r="S40" s="399">
        <f xml:space="preserve"> Time!S$108</f>
        <v>1</v>
      </c>
      <c r="T40" s="399">
        <f xml:space="preserve"> Time!T$108</f>
        <v>1</v>
      </c>
      <c r="U40" s="399">
        <f xml:space="preserve"> Time!U$108</f>
        <v>1</v>
      </c>
      <c r="V40" s="399">
        <f xml:space="preserve"> Time!V$108</f>
        <v>1</v>
      </c>
      <c r="W40" s="399">
        <f xml:space="preserve"> Time!W$108</f>
        <v>1</v>
      </c>
      <c r="X40" s="399">
        <f xml:space="preserve"> Time!X$108</f>
        <v>1</v>
      </c>
      <c r="Y40" s="399">
        <f xml:space="preserve"> Time!Y$108</f>
        <v>1</v>
      </c>
      <c r="Z40" s="399">
        <f xml:space="preserve"> Time!Z$108</f>
        <v>1</v>
      </c>
      <c r="AA40" s="399">
        <f xml:space="preserve"> Time!AA$108</f>
        <v>1</v>
      </c>
      <c r="AB40" s="399">
        <f xml:space="preserve"> Time!AB$108</f>
        <v>1</v>
      </c>
      <c r="AC40" s="399">
        <f xml:space="preserve"> Time!AC$108</f>
        <v>1</v>
      </c>
      <c r="AD40" s="399">
        <f xml:space="preserve"> Time!AD$108</f>
        <v>1</v>
      </c>
      <c r="AE40" s="399">
        <f xml:space="preserve"> Time!AE$108</f>
        <v>1</v>
      </c>
      <c r="AF40" s="399">
        <f xml:space="preserve"> Time!AF$108</f>
        <v>1</v>
      </c>
      <c r="AG40" s="399">
        <f xml:space="preserve"> Time!AG$108</f>
        <v>1</v>
      </c>
      <c r="AH40" s="399">
        <f xml:space="preserve"> Time!AH$108</f>
        <v>1</v>
      </c>
      <c r="AI40" s="399">
        <f xml:space="preserve"> Time!AI$108</f>
        <v>1</v>
      </c>
      <c r="AJ40" s="399">
        <f xml:space="preserve"> Time!AJ$108</f>
        <v>1</v>
      </c>
      <c r="AK40" s="399">
        <f xml:space="preserve"> Time!AK$108</f>
        <v>1</v>
      </c>
      <c r="AL40" s="399">
        <f xml:space="preserve"> Time!AL$108</f>
        <v>1</v>
      </c>
      <c r="AM40" s="399">
        <f xml:space="preserve"> Time!AM$108</f>
        <v>1</v>
      </c>
      <c r="AN40" s="399">
        <f xml:space="preserve"> Time!AN$108</f>
        <v>1</v>
      </c>
      <c r="AO40" s="399">
        <f xml:space="preserve"> Time!AO$108</f>
        <v>1</v>
      </c>
      <c r="AP40" s="399">
        <f xml:space="preserve"> Time!AP$108</f>
        <v>1</v>
      </c>
      <c r="AQ40" s="399">
        <f xml:space="preserve"> Time!AQ$108</f>
        <v>1</v>
      </c>
      <c r="AR40" s="399">
        <f xml:space="preserve"> Time!AR$108</f>
        <v>1</v>
      </c>
      <c r="AS40" s="399">
        <f xml:space="preserve"> Time!AS$108</f>
        <v>1</v>
      </c>
      <c r="AT40" s="399">
        <f xml:space="preserve"> Time!AT$108</f>
        <v>1</v>
      </c>
      <c r="AU40" s="399">
        <f xml:space="preserve"> Time!AU$108</f>
        <v>1</v>
      </c>
      <c r="AV40" s="399">
        <f xml:space="preserve"> Time!AV$108</f>
        <v>1</v>
      </c>
      <c r="AW40" s="399">
        <f xml:space="preserve"> Time!AW$108</f>
        <v>1</v>
      </c>
      <c r="AX40" s="399">
        <f xml:space="preserve"> Time!AX$108</f>
        <v>1</v>
      </c>
      <c r="AY40" s="399">
        <f xml:space="preserve"> Time!AY$108</f>
        <v>1</v>
      </c>
      <c r="AZ40" s="399">
        <f xml:space="preserve"> Time!AZ$108</f>
        <v>1</v>
      </c>
      <c r="BA40" s="399">
        <f xml:space="preserve"> Time!BA$108</f>
        <v>1</v>
      </c>
      <c r="BB40" s="399">
        <f xml:space="preserve"> Time!BB$108</f>
        <v>1</v>
      </c>
      <c r="BC40" s="399">
        <f xml:space="preserve"> Time!BC$108</f>
        <v>1</v>
      </c>
      <c r="BD40" s="399">
        <f xml:space="preserve"> Time!BD$108</f>
        <v>1</v>
      </c>
      <c r="BE40" s="399">
        <f xml:space="preserve"> Time!BE$108</f>
        <v>0</v>
      </c>
      <c r="BF40" s="399">
        <f xml:space="preserve"> Time!BF$108</f>
        <v>0</v>
      </c>
      <c r="BG40" s="399">
        <f xml:space="preserve"> Time!BG$108</f>
        <v>0</v>
      </c>
      <c r="BH40" s="399">
        <f xml:space="preserve"> Time!BH$108</f>
        <v>0</v>
      </c>
      <c r="BI40" s="399">
        <f xml:space="preserve"> Time!BI$108</f>
        <v>0</v>
      </c>
      <c r="BJ40" s="399">
        <f xml:space="preserve"> Time!BJ$108</f>
        <v>0</v>
      </c>
      <c r="BK40" s="399">
        <f xml:space="preserve"> Time!BK$108</f>
        <v>0</v>
      </c>
      <c r="BL40" s="399">
        <f xml:space="preserve"> Time!BL$108</f>
        <v>0</v>
      </c>
      <c r="BM40" s="399">
        <f xml:space="preserve"> Time!BM$108</f>
        <v>0</v>
      </c>
      <c r="BN40" s="399">
        <f xml:space="preserve"> Time!BN$108</f>
        <v>0</v>
      </c>
      <c r="BO40" s="399">
        <f xml:space="preserve"> Time!BO$108</f>
        <v>0</v>
      </c>
      <c r="BP40" s="399">
        <f xml:space="preserve"> Time!BP$108</f>
        <v>0</v>
      </c>
      <c r="BQ40" s="399">
        <f xml:space="preserve"> Time!BQ$108</f>
        <v>0</v>
      </c>
      <c r="BR40" s="399">
        <f xml:space="preserve"> Time!BR$108</f>
        <v>0</v>
      </c>
      <c r="BS40" s="399">
        <f xml:space="preserve"> Time!BS$108</f>
        <v>0</v>
      </c>
      <c r="BT40" s="399">
        <f xml:space="preserve"> Time!BT$108</f>
        <v>0</v>
      </c>
      <c r="BU40" s="399">
        <f xml:space="preserve"> Time!BU$108</f>
        <v>0</v>
      </c>
      <c r="BV40" s="399">
        <f xml:space="preserve"> Time!BV$108</f>
        <v>0</v>
      </c>
      <c r="BW40" s="399">
        <f xml:space="preserve"> Time!BW$108</f>
        <v>0</v>
      </c>
      <c r="BX40" s="399">
        <f xml:space="preserve"> Time!BX$108</f>
        <v>0</v>
      </c>
      <c r="BY40" s="399">
        <f xml:space="preserve"> Time!BY$108</f>
        <v>0</v>
      </c>
      <c r="BZ40" s="399">
        <f xml:space="preserve"> Time!BZ$108</f>
        <v>0</v>
      </c>
      <c r="CA40" s="399">
        <f xml:space="preserve"> Time!CA$108</f>
        <v>0</v>
      </c>
      <c r="CB40" s="399">
        <f xml:space="preserve"> Time!CB$108</f>
        <v>0</v>
      </c>
      <c r="CC40" s="399">
        <f xml:space="preserve"> Time!CC$108</f>
        <v>0</v>
      </c>
      <c r="CD40" s="399">
        <f xml:space="preserve"> Time!CD$108</f>
        <v>0</v>
      </c>
      <c r="CE40" s="399">
        <f xml:space="preserve"> Time!CE$108</f>
        <v>0</v>
      </c>
      <c r="CF40" s="399">
        <f xml:space="preserve"> Time!CF$108</f>
        <v>0</v>
      </c>
      <c r="CG40" s="399">
        <f xml:space="preserve"> Time!CG$108</f>
        <v>0</v>
      </c>
      <c r="CH40" s="399">
        <f xml:space="preserve"> Time!CH$108</f>
        <v>0</v>
      </c>
      <c r="CI40" s="399">
        <f xml:space="preserve"> Time!CI$108</f>
        <v>0</v>
      </c>
      <c r="CJ40" s="399">
        <f xml:space="preserve"> Time!CJ$108</f>
        <v>0</v>
      </c>
      <c r="CK40" s="399">
        <f xml:space="preserve"> Time!CK$108</f>
        <v>0</v>
      </c>
      <c r="CL40" s="399">
        <f xml:space="preserve"> Time!CL$108</f>
        <v>0</v>
      </c>
      <c r="CM40" s="399">
        <f xml:space="preserve"> Time!CM$108</f>
        <v>0</v>
      </c>
      <c r="CN40" s="399">
        <f xml:space="preserve"> Time!CN$108</f>
        <v>0</v>
      </c>
      <c r="CO40" s="399">
        <f xml:space="preserve"> Time!CO$108</f>
        <v>0</v>
      </c>
      <c r="CP40" s="399">
        <f xml:space="preserve"> Time!CP$108</f>
        <v>0</v>
      </c>
      <c r="CQ40" s="399">
        <f xml:space="preserve"> Time!CQ$108</f>
        <v>0</v>
      </c>
      <c r="CR40" s="399">
        <f xml:space="preserve"> Time!CR$108</f>
        <v>0</v>
      </c>
      <c r="CS40" s="399">
        <f xml:space="preserve"> Time!CS$108</f>
        <v>0</v>
      </c>
      <c r="CT40" s="399">
        <f xml:space="preserve"> Time!CT$108</f>
        <v>0</v>
      </c>
      <c r="CU40" s="399">
        <f xml:space="preserve"> Time!CU$108</f>
        <v>0</v>
      </c>
      <c r="CV40" s="399">
        <f xml:space="preserve"> Time!CV$108</f>
        <v>0</v>
      </c>
      <c r="CW40" s="399">
        <f xml:space="preserve"> Time!CW$108</f>
        <v>0</v>
      </c>
      <c r="CX40" s="399">
        <f xml:space="preserve"> Time!CX$108</f>
        <v>0</v>
      </c>
      <c r="CY40" s="399">
        <f xml:space="preserve"> Time!CY$108</f>
        <v>0</v>
      </c>
      <c r="CZ40" s="399">
        <f xml:space="preserve"> Time!CZ$108</f>
        <v>0</v>
      </c>
      <c r="DA40" s="399">
        <f xml:space="preserve"> Time!DA$108</f>
        <v>0</v>
      </c>
      <c r="DB40" s="399">
        <f xml:space="preserve"> Time!DB$108</f>
        <v>0</v>
      </c>
      <c r="DC40" s="399">
        <f xml:space="preserve"> Time!DC$108</f>
        <v>0</v>
      </c>
      <c r="DD40" s="399">
        <f xml:space="preserve"> Time!DD$108</f>
        <v>0</v>
      </c>
      <c r="DE40" s="399">
        <f xml:space="preserve"> Time!DE$108</f>
        <v>0</v>
      </c>
      <c r="DF40" s="399">
        <f xml:space="preserve"> Time!DF$108</f>
        <v>0</v>
      </c>
      <c r="DG40" s="399">
        <f xml:space="preserve"> Time!DG$108</f>
        <v>0</v>
      </c>
      <c r="DH40" s="399">
        <f xml:space="preserve"> Time!DH$108</f>
        <v>0</v>
      </c>
      <c r="DI40" s="399">
        <f xml:space="preserve"> Time!DI$108</f>
        <v>0</v>
      </c>
      <c r="DJ40" s="399">
        <f xml:space="preserve"> Time!DJ$108</f>
        <v>0</v>
      </c>
      <c r="DK40" s="399">
        <f xml:space="preserve"> Time!DK$108</f>
        <v>0</v>
      </c>
      <c r="DL40" s="399">
        <f xml:space="preserve"> Time!DL$108</f>
        <v>0</v>
      </c>
      <c r="DM40" s="399">
        <f xml:space="preserve"> Time!DM$108</f>
        <v>0</v>
      </c>
      <c r="DN40" s="399">
        <f xml:space="preserve"> Time!DN$108</f>
        <v>0</v>
      </c>
      <c r="DO40" s="399">
        <f xml:space="preserve"> Time!DO$108</f>
        <v>0</v>
      </c>
      <c r="DP40" s="399">
        <f xml:space="preserve"> Time!DP$108</f>
        <v>0</v>
      </c>
      <c r="DQ40" s="399">
        <f xml:space="preserve"> Time!DQ$108</f>
        <v>0</v>
      </c>
      <c r="DR40" s="399">
        <f xml:space="preserve"> Time!DR$108</f>
        <v>0</v>
      </c>
      <c r="DS40" s="399">
        <f xml:space="preserve"> Time!DS$108</f>
        <v>0</v>
      </c>
      <c r="DT40" s="399">
        <f xml:space="preserve"> Time!DT$108</f>
        <v>0</v>
      </c>
      <c r="DU40" s="399">
        <f xml:space="preserve"> Time!DU$108</f>
        <v>0</v>
      </c>
      <c r="DV40" s="399">
        <f xml:space="preserve"> Time!DV$108</f>
        <v>0</v>
      </c>
      <c r="DW40" s="399">
        <f xml:space="preserve"> Time!DW$108</f>
        <v>0</v>
      </c>
      <c r="DX40" s="399">
        <f xml:space="preserve"> Time!DX$108</f>
        <v>0</v>
      </c>
      <c r="DY40" s="399">
        <f xml:space="preserve"> Time!DY$108</f>
        <v>0</v>
      </c>
      <c r="DZ40" s="399">
        <f xml:space="preserve"> Time!DZ$108</f>
        <v>0</v>
      </c>
      <c r="EA40" s="399">
        <f xml:space="preserve"> Time!EA$108</f>
        <v>0</v>
      </c>
      <c r="EB40" s="399">
        <f xml:space="preserve"> Time!EB$108</f>
        <v>0</v>
      </c>
      <c r="EC40" s="399">
        <f xml:space="preserve"> Time!EC$108</f>
        <v>0</v>
      </c>
      <c r="ED40" s="399">
        <f xml:space="preserve"> Time!ED$108</f>
        <v>0</v>
      </c>
      <c r="EE40" s="399">
        <f xml:space="preserve"> Time!EE$108</f>
        <v>0</v>
      </c>
      <c r="EF40" s="399">
        <f xml:space="preserve"> Time!EF$108</f>
        <v>0</v>
      </c>
      <c r="EG40" s="399">
        <f xml:space="preserve"> Time!EG$108</f>
        <v>0</v>
      </c>
      <c r="EH40" s="399">
        <f xml:space="preserve"> Time!EH$108</f>
        <v>0</v>
      </c>
      <c r="EI40" s="399">
        <f xml:space="preserve"> Time!EI$108</f>
        <v>0</v>
      </c>
      <c r="EJ40" s="399">
        <f xml:space="preserve"> Time!EJ$108</f>
        <v>0</v>
      </c>
      <c r="EK40" s="399">
        <f xml:space="preserve"> Time!EK$108</f>
        <v>0</v>
      </c>
      <c r="EL40" s="399">
        <f xml:space="preserve"> Time!EL$108</f>
        <v>0</v>
      </c>
      <c r="EM40" s="399">
        <f xml:space="preserve"> Time!EM$108</f>
        <v>0</v>
      </c>
      <c r="EN40" s="399">
        <f xml:space="preserve"> Time!EN$108</f>
        <v>0</v>
      </c>
      <c r="EO40" s="399">
        <f xml:space="preserve"> Time!EO$108</f>
        <v>0</v>
      </c>
      <c r="EP40" s="399">
        <f xml:space="preserve"> Time!EP$108</f>
        <v>0</v>
      </c>
      <c r="EQ40" s="399">
        <f xml:space="preserve"> Time!EQ$108</f>
        <v>0</v>
      </c>
      <c r="ER40" s="399">
        <f xml:space="preserve"> Time!ER$108</f>
        <v>0</v>
      </c>
      <c r="ES40" s="399">
        <f xml:space="preserve"> Time!ES$108</f>
        <v>0</v>
      </c>
      <c r="ET40" s="399">
        <f xml:space="preserve"> Time!ET$108</f>
        <v>0</v>
      </c>
      <c r="EU40" s="399">
        <f xml:space="preserve"> Time!EU$108</f>
        <v>0</v>
      </c>
      <c r="EV40" s="399">
        <f xml:space="preserve"> Time!EV$108</f>
        <v>0</v>
      </c>
      <c r="EW40" s="399">
        <f xml:space="preserve"> Time!EW$108</f>
        <v>0</v>
      </c>
      <c r="EX40" s="399">
        <f xml:space="preserve"> Time!EX$108</f>
        <v>0</v>
      </c>
      <c r="EY40" s="399">
        <f xml:space="preserve"> Time!EY$108</f>
        <v>0</v>
      </c>
      <c r="EZ40" s="399">
        <f xml:space="preserve"> Time!EZ$108</f>
        <v>0</v>
      </c>
      <c r="FA40" s="399">
        <f xml:space="preserve"> Time!FA$108</f>
        <v>0</v>
      </c>
      <c r="FB40" s="399">
        <f xml:space="preserve"> Time!FB$108</f>
        <v>0</v>
      </c>
      <c r="FC40" s="399">
        <f xml:space="preserve"> Time!FC$108</f>
        <v>0</v>
      </c>
      <c r="FD40" s="399">
        <f xml:space="preserve"> Time!FD$108</f>
        <v>0</v>
      </c>
      <c r="FE40" s="399">
        <f xml:space="preserve"> Time!FE$108</f>
        <v>0</v>
      </c>
      <c r="FF40" s="399">
        <f xml:space="preserve"> Time!FF$108</f>
        <v>0</v>
      </c>
      <c r="FG40" s="399">
        <f xml:space="preserve"> Time!FG$108</f>
        <v>0</v>
      </c>
      <c r="FH40" s="399">
        <f xml:space="preserve"> Time!FH$108</f>
        <v>0</v>
      </c>
      <c r="FI40" s="399">
        <f xml:space="preserve"> Time!FI$108</f>
        <v>0</v>
      </c>
      <c r="FJ40" s="399">
        <f xml:space="preserve"> Time!FJ$108</f>
        <v>0</v>
      </c>
      <c r="FK40" s="399">
        <f xml:space="preserve"> Time!FK$108</f>
        <v>0</v>
      </c>
      <c r="FL40" s="399">
        <f xml:space="preserve"> Time!FL$108</f>
        <v>0</v>
      </c>
      <c r="FM40" s="399">
        <f xml:space="preserve"> Time!FM$108</f>
        <v>0</v>
      </c>
      <c r="FN40" s="399">
        <f xml:space="preserve"> Time!FN$108</f>
        <v>0</v>
      </c>
      <c r="FO40" s="399">
        <f xml:space="preserve"> Time!FO$108</f>
        <v>0</v>
      </c>
      <c r="FP40" s="399">
        <f xml:space="preserve"> Time!FP$108</f>
        <v>0</v>
      </c>
      <c r="FQ40" s="399">
        <f xml:space="preserve"> Time!FQ$108</f>
        <v>0</v>
      </c>
      <c r="FR40" s="399">
        <f xml:space="preserve"> Time!FR$108</f>
        <v>0</v>
      </c>
      <c r="FS40" s="399">
        <f xml:space="preserve"> Time!FS$108</f>
        <v>0</v>
      </c>
      <c r="FT40" s="399">
        <f xml:space="preserve"> Time!FT$108</f>
        <v>0</v>
      </c>
      <c r="FU40" s="399">
        <f xml:space="preserve"> Time!FU$108</f>
        <v>0</v>
      </c>
      <c r="FV40" s="399">
        <f xml:space="preserve"> Time!FV$108</f>
        <v>0</v>
      </c>
      <c r="FW40" s="399">
        <f xml:space="preserve"> Time!FW$108</f>
        <v>0</v>
      </c>
      <c r="FX40" s="399">
        <f xml:space="preserve"> Time!FX$108</f>
        <v>0</v>
      </c>
      <c r="FY40" s="399">
        <f xml:space="preserve"> Time!FY$108</f>
        <v>0</v>
      </c>
      <c r="FZ40" s="399">
        <f xml:space="preserve"> Time!FZ$108</f>
        <v>0</v>
      </c>
      <c r="GA40" s="399">
        <f xml:space="preserve"> Time!GA$108</f>
        <v>0</v>
      </c>
      <c r="GB40" s="399">
        <f xml:space="preserve"> Time!GB$108</f>
        <v>0</v>
      </c>
      <c r="GC40" s="399">
        <f xml:space="preserve"> Time!GC$108</f>
        <v>0</v>
      </c>
      <c r="GD40" s="399">
        <f xml:space="preserve"> Time!GD$108</f>
        <v>0</v>
      </c>
      <c r="GE40" s="399">
        <f xml:space="preserve"> Time!GE$108</f>
        <v>0</v>
      </c>
      <c r="GF40" s="399">
        <f xml:space="preserve"> Time!GF$108</f>
        <v>0</v>
      </c>
      <c r="GG40" s="399">
        <f xml:space="preserve"> Time!GG$108</f>
        <v>0</v>
      </c>
      <c r="GH40" s="399">
        <f xml:space="preserve"> Time!GH$108</f>
        <v>0</v>
      </c>
      <c r="GI40" s="399">
        <f xml:space="preserve"> Time!GI$108</f>
        <v>0</v>
      </c>
      <c r="GJ40" s="399">
        <f xml:space="preserve"> Time!GJ$108</f>
        <v>0</v>
      </c>
    </row>
    <row r="41" spans="1:192" x14ac:dyDescent="0.25">
      <c r="E41" s="12" t="str">
        <f t="shared" ref="E41:AJ41" si="462" xml:space="preserve"> E$33</f>
        <v>Retained cash balance</v>
      </c>
      <c r="F41" s="12">
        <f t="shared" si="462"/>
        <v>0</v>
      </c>
      <c r="G41" s="12" t="str">
        <f t="shared" si="462"/>
        <v>$ 000s</v>
      </c>
      <c r="H41" s="12">
        <f t="shared" si="462"/>
        <v>0</v>
      </c>
      <c r="I41" s="12">
        <f t="shared" si="462"/>
        <v>0</v>
      </c>
      <c r="J41" s="12">
        <f t="shared" si="462"/>
        <v>0</v>
      </c>
      <c r="K41" s="12">
        <f t="shared" si="462"/>
        <v>0</v>
      </c>
      <c r="L41" s="12">
        <f t="shared" si="462"/>
        <v>5.935128174314741E-3</v>
      </c>
      <c r="M41" s="12">
        <f t="shared" si="462"/>
        <v>6.8687391067214776E-3</v>
      </c>
      <c r="N41" s="12">
        <f t="shared" si="462"/>
        <v>7.540235328633571E-3</v>
      </c>
      <c r="O41" s="12">
        <f t="shared" si="462"/>
        <v>8.2159058401884977E-3</v>
      </c>
      <c r="P41" s="12">
        <f t="shared" si="462"/>
        <v>0</v>
      </c>
      <c r="Q41" s="12">
        <f t="shared" si="462"/>
        <v>0</v>
      </c>
      <c r="R41" s="12">
        <f t="shared" si="462"/>
        <v>0</v>
      </c>
      <c r="S41" s="12">
        <f t="shared" si="462"/>
        <v>0</v>
      </c>
      <c r="T41" s="12">
        <f t="shared" si="462"/>
        <v>0</v>
      </c>
      <c r="U41" s="12">
        <f t="shared" si="462"/>
        <v>0</v>
      </c>
      <c r="V41" s="12">
        <f t="shared" si="462"/>
        <v>0</v>
      </c>
      <c r="W41" s="12">
        <f t="shared" si="462"/>
        <v>0</v>
      </c>
      <c r="X41" s="12">
        <f t="shared" si="462"/>
        <v>0</v>
      </c>
      <c r="Y41" s="12">
        <f t="shared" si="462"/>
        <v>0</v>
      </c>
      <c r="Z41" s="12">
        <f t="shared" si="462"/>
        <v>0</v>
      </c>
      <c r="AA41" s="12">
        <f t="shared" si="462"/>
        <v>0</v>
      </c>
      <c r="AB41" s="12">
        <f t="shared" si="462"/>
        <v>0</v>
      </c>
      <c r="AC41" s="12">
        <f t="shared" si="462"/>
        <v>0</v>
      </c>
      <c r="AD41" s="12">
        <f t="shared" si="462"/>
        <v>0</v>
      </c>
      <c r="AE41" s="12">
        <f t="shared" si="462"/>
        <v>0</v>
      </c>
      <c r="AF41" s="12">
        <f t="shared" si="462"/>
        <v>0</v>
      </c>
      <c r="AG41" s="12">
        <f t="shared" si="462"/>
        <v>0</v>
      </c>
      <c r="AH41" s="12">
        <f t="shared" si="462"/>
        <v>0</v>
      </c>
      <c r="AI41" s="12">
        <f t="shared" si="462"/>
        <v>0</v>
      </c>
      <c r="AJ41" s="12">
        <f t="shared" si="462"/>
        <v>0</v>
      </c>
      <c r="AK41" s="12">
        <f t="shared" ref="AK41:CV41" si="463" xml:space="preserve"> AK$33</f>
        <v>0</v>
      </c>
      <c r="AL41" s="12">
        <f t="shared" si="463"/>
        <v>0</v>
      </c>
      <c r="AM41" s="12">
        <f t="shared" si="463"/>
        <v>0</v>
      </c>
      <c r="AN41" s="12">
        <f t="shared" si="463"/>
        <v>0</v>
      </c>
      <c r="AO41" s="12">
        <f t="shared" si="463"/>
        <v>0</v>
      </c>
      <c r="AP41" s="12">
        <f t="shared" si="463"/>
        <v>0</v>
      </c>
      <c r="AQ41" s="12">
        <f t="shared" si="463"/>
        <v>0</v>
      </c>
      <c r="AR41" s="12">
        <f t="shared" si="463"/>
        <v>0</v>
      </c>
      <c r="AS41" s="12">
        <f t="shared" si="463"/>
        <v>0</v>
      </c>
      <c r="AT41" s="12">
        <f t="shared" si="463"/>
        <v>0</v>
      </c>
      <c r="AU41" s="12">
        <f t="shared" si="463"/>
        <v>0</v>
      </c>
      <c r="AV41" s="12">
        <f t="shared" si="463"/>
        <v>0</v>
      </c>
      <c r="AW41" s="12">
        <f t="shared" si="463"/>
        <v>0</v>
      </c>
      <c r="AX41" s="12">
        <f t="shared" si="463"/>
        <v>0</v>
      </c>
      <c r="AY41" s="12">
        <f t="shared" si="463"/>
        <v>0</v>
      </c>
      <c r="AZ41" s="12">
        <f t="shared" si="463"/>
        <v>0</v>
      </c>
      <c r="BA41" s="12">
        <f t="shared" si="463"/>
        <v>0</v>
      </c>
      <c r="BB41" s="12">
        <f t="shared" si="463"/>
        <v>0</v>
      </c>
      <c r="BC41" s="12">
        <f t="shared" si="463"/>
        <v>0</v>
      </c>
      <c r="BD41" s="12">
        <f t="shared" si="463"/>
        <v>0</v>
      </c>
      <c r="BE41" s="12">
        <f t="shared" si="463"/>
        <v>8.0035533756017685E-11</v>
      </c>
      <c r="BF41" s="12">
        <f t="shared" si="463"/>
        <v>8.0035533756017685E-11</v>
      </c>
      <c r="BG41" s="12">
        <f t="shared" si="463"/>
        <v>8.0035533756017685E-11</v>
      </c>
      <c r="BH41" s="12">
        <f t="shared" si="463"/>
        <v>8.0035533756017685E-11</v>
      </c>
      <c r="BI41" s="12">
        <f t="shared" si="463"/>
        <v>8.0035533756017685E-11</v>
      </c>
      <c r="BJ41" s="12">
        <f t="shared" si="463"/>
        <v>8.0035533756017685E-11</v>
      </c>
      <c r="BK41" s="12">
        <f t="shared" si="463"/>
        <v>8.0035533756017685E-11</v>
      </c>
      <c r="BL41" s="12">
        <f t="shared" si="463"/>
        <v>8.0035533756017685E-11</v>
      </c>
      <c r="BM41" s="12">
        <f t="shared" si="463"/>
        <v>8.0035533756017685E-11</v>
      </c>
      <c r="BN41" s="12">
        <f t="shared" si="463"/>
        <v>8.0035533756017685E-11</v>
      </c>
      <c r="BO41" s="12">
        <f t="shared" si="463"/>
        <v>8.0035533756017685E-11</v>
      </c>
      <c r="BP41" s="12">
        <f t="shared" si="463"/>
        <v>8.0035533756017685E-11</v>
      </c>
      <c r="BQ41" s="12">
        <f t="shared" si="463"/>
        <v>8.0035533756017685E-11</v>
      </c>
      <c r="BR41" s="12">
        <f t="shared" si="463"/>
        <v>8.0035533756017685E-11</v>
      </c>
      <c r="BS41" s="12">
        <f t="shared" si="463"/>
        <v>8.0035533756017685E-11</v>
      </c>
      <c r="BT41" s="12">
        <f t="shared" si="463"/>
        <v>8.0035533756017685E-11</v>
      </c>
      <c r="BU41" s="12">
        <f t="shared" si="463"/>
        <v>8.0035533756017685E-11</v>
      </c>
      <c r="BV41" s="12">
        <f t="shared" si="463"/>
        <v>8.0035533756017685E-11</v>
      </c>
      <c r="BW41" s="12">
        <f t="shared" si="463"/>
        <v>8.0035533756017685E-11</v>
      </c>
      <c r="BX41" s="12">
        <f t="shared" si="463"/>
        <v>8.0035533756017685E-11</v>
      </c>
      <c r="BY41" s="12">
        <f t="shared" si="463"/>
        <v>8.0035533756017685E-11</v>
      </c>
      <c r="BZ41" s="12">
        <f t="shared" si="463"/>
        <v>8.0035533756017685E-11</v>
      </c>
      <c r="CA41" s="12">
        <f t="shared" si="463"/>
        <v>8.0035533756017685E-11</v>
      </c>
      <c r="CB41" s="12">
        <f t="shared" si="463"/>
        <v>8.0035533756017685E-11</v>
      </c>
      <c r="CC41" s="12">
        <f t="shared" si="463"/>
        <v>8.0035533756017685E-11</v>
      </c>
      <c r="CD41" s="12">
        <f t="shared" si="463"/>
        <v>8.0035533756017685E-11</v>
      </c>
      <c r="CE41" s="12">
        <f t="shared" si="463"/>
        <v>8.0035533756017685E-11</v>
      </c>
      <c r="CF41" s="12">
        <f t="shared" si="463"/>
        <v>8.0035533756017685E-11</v>
      </c>
      <c r="CG41" s="12">
        <f t="shared" si="463"/>
        <v>8.0035533756017685E-11</v>
      </c>
      <c r="CH41" s="12">
        <f t="shared" si="463"/>
        <v>8.0035533756017685E-11</v>
      </c>
      <c r="CI41" s="12">
        <f t="shared" si="463"/>
        <v>8.0035533756017685E-11</v>
      </c>
      <c r="CJ41" s="12">
        <f t="shared" si="463"/>
        <v>8.0035533756017685E-11</v>
      </c>
      <c r="CK41" s="12">
        <f t="shared" si="463"/>
        <v>8.0035533756017685E-11</v>
      </c>
      <c r="CL41" s="12">
        <f t="shared" si="463"/>
        <v>8.0035533756017685E-11</v>
      </c>
      <c r="CM41" s="12">
        <f t="shared" si="463"/>
        <v>8.0035533756017685E-11</v>
      </c>
      <c r="CN41" s="12">
        <f t="shared" si="463"/>
        <v>8.0035533756017685E-11</v>
      </c>
      <c r="CO41" s="12">
        <f t="shared" si="463"/>
        <v>8.0035533756017685E-11</v>
      </c>
      <c r="CP41" s="12">
        <f t="shared" si="463"/>
        <v>8.0035533756017685E-11</v>
      </c>
      <c r="CQ41" s="12">
        <f t="shared" si="463"/>
        <v>8.0035533756017685E-11</v>
      </c>
      <c r="CR41" s="12">
        <f t="shared" si="463"/>
        <v>8.0035533756017685E-11</v>
      </c>
      <c r="CS41" s="12">
        <f t="shared" si="463"/>
        <v>8.0035533756017685E-11</v>
      </c>
      <c r="CT41" s="12">
        <f t="shared" si="463"/>
        <v>8.0035533756017685E-11</v>
      </c>
      <c r="CU41" s="12">
        <f t="shared" si="463"/>
        <v>8.0035533756017685E-11</v>
      </c>
      <c r="CV41" s="12">
        <f t="shared" si="463"/>
        <v>8.0035533756017685E-11</v>
      </c>
      <c r="CW41" s="12">
        <f t="shared" ref="CW41:FH41" si="464" xml:space="preserve"> CW$33</f>
        <v>8.0035533756017685E-11</v>
      </c>
      <c r="CX41" s="12">
        <f t="shared" si="464"/>
        <v>8.0035533756017685E-11</v>
      </c>
      <c r="CY41" s="12">
        <f t="shared" si="464"/>
        <v>8.0035533756017685E-11</v>
      </c>
      <c r="CZ41" s="12">
        <f t="shared" si="464"/>
        <v>8.0035533756017685E-11</v>
      </c>
      <c r="DA41" s="12">
        <f t="shared" si="464"/>
        <v>8.0035533756017685E-11</v>
      </c>
      <c r="DB41" s="12">
        <f t="shared" si="464"/>
        <v>8.0035533756017685E-11</v>
      </c>
      <c r="DC41" s="12">
        <f t="shared" si="464"/>
        <v>8.0035533756017685E-11</v>
      </c>
      <c r="DD41" s="12">
        <f t="shared" si="464"/>
        <v>8.0035533756017685E-11</v>
      </c>
      <c r="DE41" s="12">
        <f t="shared" si="464"/>
        <v>8.0035533756017685E-11</v>
      </c>
      <c r="DF41" s="12">
        <f t="shared" si="464"/>
        <v>8.0035533756017685E-11</v>
      </c>
      <c r="DG41" s="12">
        <f t="shared" si="464"/>
        <v>8.0035533756017685E-11</v>
      </c>
      <c r="DH41" s="12">
        <f t="shared" si="464"/>
        <v>8.0035533756017685E-11</v>
      </c>
      <c r="DI41" s="12">
        <f t="shared" si="464"/>
        <v>8.0035533756017685E-11</v>
      </c>
      <c r="DJ41" s="12">
        <f t="shared" si="464"/>
        <v>8.0035533756017685E-11</v>
      </c>
      <c r="DK41" s="12">
        <f t="shared" si="464"/>
        <v>8.0035533756017685E-11</v>
      </c>
      <c r="DL41" s="12">
        <f t="shared" si="464"/>
        <v>8.0035533756017685E-11</v>
      </c>
      <c r="DM41" s="12">
        <f t="shared" si="464"/>
        <v>8.0035533756017685E-11</v>
      </c>
      <c r="DN41" s="12">
        <f t="shared" si="464"/>
        <v>8.0035533756017685E-11</v>
      </c>
      <c r="DO41" s="12">
        <f t="shared" si="464"/>
        <v>8.0035533756017685E-11</v>
      </c>
      <c r="DP41" s="12">
        <f t="shared" si="464"/>
        <v>8.0035533756017685E-11</v>
      </c>
      <c r="DQ41" s="12">
        <f t="shared" si="464"/>
        <v>8.0035533756017685E-11</v>
      </c>
      <c r="DR41" s="12">
        <f t="shared" si="464"/>
        <v>8.0035533756017685E-11</v>
      </c>
      <c r="DS41" s="12">
        <f t="shared" si="464"/>
        <v>8.0035533756017685E-11</v>
      </c>
      <c r="DT41" s="12">
        <f t="shared" si="464"/>
        <v>8.0035533756017685E-11</v>
      </c>
      <c r="DU41" s="12">
        <f t="shared" si="464"/>
        <v>8.0035533756017685E-11</v>
      </c>
      <c r="DV41" s="12">
        <f t="shared" si="464"/>
        <v>8.0035533756017685E-11</v>
      </c>
      <c r="DW41" s="12">
        <f t="shared" si="464"/>
        <v>8.0035533756017685E-11</v>
      </c>
      <c r="DX41" s="12">
        <f t="shared" si="464"/>
        <v>8.0035533756017685E-11</v>
      </c>
      <c r="DY41" s="12">
        <f t="shared" si="464"/>
        <v>8.0035533756017685E-11</v>
      </c>
      <c r="DZ41" s="12">
        <f t="shared" si="464"/>
        <v>8.0035533756017685E-11</v>
      </c>
      <c r="EA41" s="12">
        <f t="shared" si="464"/>
        <v>8.0035533756017685E-11</v>
      </c>
      <c r="EB41" s="12">
        <f t="shared" si="464"/>
        <v>8.0035533756017685E-11</v>
      </c>
      <c r="EC41" s="12">
        <f t="shared" si="464"/>
        <v>8.0035533756017685E-11</v>
      </c>
      <c r="ED41" s="12">
        <f t="shared" si="464"/>
        <v>8.0035533756017685E-11</v>
      </c>
      <c r="EE41" s="12">
        <f t="shared" si="464"/>
        <v>8.0035533756017685E-11</v>
      </c>
      <c r="EF41" s="12">
        <f t="shared" si="464"/>
        <v>8.0035533756017685E-11</v>
      </c>
      <c r="EG41" s="12">
        <f t="shared" si="464"/>
        <v>8.0035533756017685E-11</v>
      </c>
      <c r="EH41" s="12">
        <f t="shared" si="464"/>
        <v>8.0035533756017685E-11</v>
      </c>
      <c r="EI41" s="12">
        <f t="shared" si="464"/>
        <v>8.0035533756017685E-11</v>
      </c>
      <c r="EJ41" s="12">
        <f t="shared" si="464"/>
        <v>8.0035533756017685E-11</v>
      </c>
      <c r="EK41" s="12">
        <f t="shared" si="464"/>
        <v>8.0035533756017685E-11</v>
      </c>
      <c r="EL41" s="12">
        <f t="shared" si="464"/>
        <v>8.0035533756017685E-11</v>
      </c>
      <c r="EM41" s="12">
        <f t="shared" si="464"/>
        <v>8.0035533756017685E-11</v>
      </c>
      <c r="EN41" s="12">
        <f t="shared" si="464"/>
        <v>8.0035533756017685E-11</v>
      </c>
      <c r="EO41" s="12">
        <f t="shared" si="464"/>
        <v>8.0035533756017685E-11</v>
      </c>
      <c r="EP41" s="12">
        <f t="shared" si="464"/>
        <v>8.0035533756017685E-11</v>
      </c>
      <c r="EQ41" s="12">
        <f t="shared" si="464"/>
        <v>8.0035533756017685E-11</v>
      </c>
      <c r="ER41" s="12">
        <f t="shared" si="464"/>
        <v>8.0035533756017685E-11</v>
      </c>
      <c r="ES41" s="12">
        <f t="shared" si="464"/>
        <v>8.0035533756017685E-11</v>
      </c>
      <c r="ET41" s="12">
        <f t="shared" si="464"/>
        <v>8.0035533756017685E-11</v>
      </c>
      <c r="EU41" s="12">
        <f t="shared" si="464"/>
        <v>8.0035533756017685E-11</v>
      </c>
      <c r="EV41" s="12">
        <f t="shared" si="464"/>
        <v>8.0035533756017685E-11</v>
      </c>
      <c r="EW41" s="12">
        <f t="shared" si="464"/>
        <v>8.0035533756017685E-11</v>
      </c>
      <c r="EX41" s="12">
        <f t="shared" si="464"/>
        <v>8.0035533756017685E-11</v>
      </c>
      <c r="EY41" s="12">
        <f t="shared" si="464"/>
        <v>8.0035533756017685E-11</v>
      </c>
      <c r="EZ41" s="12">
        <f t="shared" si="464"/>
        <v>8.0035533756017685E-11</v>
      </c>
      <c r="FA41" s="12">
        <f t="shared" si="464"/>
        <v>8.0035533756017685E-11</v>
      </c>
      <c r="FB41" s="12">
        <f t="shared" si="464"/>
        <v>8.0035533756017685E-11</v>
      </c>
      <c r="FC41" s="12">
        <f t="shared" si="464"/>
        <v>8.0035533756017685E-11</v>
      </c>
      <c r="FD41" s="12">
        <f t="shared" si="464"/>
        <v>8.0035533756017685E-11</v>
      </c>
      <c r="FE41" s="12">
        <f t="shared" si="464"/>
        <v>8.0035533756017685E-11</v>
      </c>
      <c r="FF41" s="12">
        <f t="shared" si="464"/>
        <v>8.0035533756017685E-11</v>
      </c>
      <c r="FG41" s="12">
        <f t="shared" si="464"/>
        <v>8.0035533756017685E-11</v>
      </c>
      <c r="FH41" s="12">
        <f t="shared" si="464"/>
        <v>8.0035533756017685E-11</v>
      </c>
      <c r="FI41" s="12">
        <f t="shared" ref="FI41:GJ41" si="465" xml:space="preserve"> FI$33</f>
        <v>8.0035533756017685E-11</v>
      </c>
      <c r="FJ41" s="12">
        <f t="shared" si="465"/>
        <v>8.0035533756017685E-11</v>
      </c>
      <c r="FK41" s="12">
        <f t="shared" si="465"/>
        <v>8.0035533756017685E-11</v>
      </c>
      <c r="FL41" s="12">
        <f t="shared" si="465"/>
        <v>8.0035533756017685E-11</v>
      </c>
      <c r="FM41" s="12">
        <f t="shared" si="465"/>
        <v>8.0035533756017685E-11</v>
      </c>
      <c r="FN41" s="12">
        <f t="shared" si="465"/>
        <v>8.0035533756017685E-11</v>
      </c>
      <c r="FO41" s="12">
        <f t="shared" si="465"/>
        <v>8.0035533756017685E-11</v>
      </c>
      <c r="FP41" s="12">
        <f t="shared" si="465"/>
        <v>8.0035533756017685E-11</v>
      </c>
      <c r="FQ41" s="12">
        <f t="shared" si="465"/>
        <v>8.0035533756017685E-11</v>
      </c>
      <c r="FR41" s="12">
        <f t="shared" si="465"/>
        <v>8.0035533756017685E-11</v>
      </c>
      <c r="FS41" s="12">
        <f t="shared" si="465"/>
        <v>8.0035533756017685E-11</v>
      </c>
      <c r="FT41" s="12">
        <f t="shared" si="465"/>
        <v>8.0035533756017685E-11</v>
      </c>
      <c r="FU41" s="12">
        <f t="shared" si="465"/>
        <v>8.0035533756017685E-11</v>
      </c>
      <c r="FV41" s="12">
        <f t="shared" si="465"/>
        <v>8.0035533756017685E-11</v>
      </c>
      <c r="FW41" s="12">
        <f t="shared" si="465"/>
        <v>8.0035533756017685E-11</v>
      </c>
      <c r="FX41" s="12">
        <f t="shared" si="465"/>
        <v>8.0035533756017685E-11</v>
      </c>
      <c r="FY41" s="12">
        <f t="shared" si="465"/>
        <v>8.0035533756017685E-11</v>
      </c>
      <c r="FZ41" s="12">
        <f t="shared" si="465"/>
        <v>8.0035533756017685E-11</v>
      </c>
      <c r="GA41" s="12">
        <f t="shared" si="465"/>
        <v>8.0035533756017685E-11</v>
      </c>
      <c r="GB41" s="12">
        <f t="shared" si="465"/>
        <v>8.0035533756017685E-11</v>
      </c>
      <c r="GC41" s="12">
        <f t="shared" si="465"/>
        <v>8.0035533756017685E-11</v>
      </c>
      <c r="GD41" s="12">
        <f t="shared" si="465"/>
        <v>8.0035533756017685E-11</v>
      </c>
      <c r="GE41" s="12">
        <f t="shared" si="465"/>
        <v>8.0035533756017685E-11</v>
      </c>
      <c r="GF41" s="12">
        <f t="shared" si="465"/>
        <v>8.0035533756017685E-11</v>
      </c>
      <c r="GG41" s="12">
        <f t="shared" si="465"/>
        <v>8.0035533756017685E-11</v>
      </c>
      <c r="GH41" s="12">
        <f t="shared" si="465"/>
        <v>8.0035533756017685E-11</v>
      </c>
      <c r="GI41" s="12">
        <f t="shared" si="465"/>
        <v>8.0035533756017685E-11</v>
      </c>
      <c r="GJ41" s="12">
        <f t="shared" si="465"/>
        <v>8.0035533756017685E-11</v>
      </c>
    </row>
    <row r="42" spans="1:192" x14ac:dyDescent="0.25">
      <c r="E42" s="12" t="s">
        <v>433</v>
      </c>
      <c r="F42" s="12">
        <f xml:space="preserve"> SUMPRODUCT(J40:GJ40, J41:GJ41) / ( F38 * F39)</f>
        <v>0</v>
      </c>
      <c r="G42" s="12" t="str">
        <f xml:space="preserve"> SMU</f>
        <v>$ 000s</v>
      </c>
    </row>
    <row r="45" spans="1:192" x14ac:dyDescent="0.25">
      <c r="A45" s="15" t="s">
        <v>160</v>
      </c>
    </row>
    <row r="47" spans="1:192" x14ac:dyDescent="0.25">
      <c r="E47" s="203" t="str">
        <f t="shared" ref="E47:AJ47" si="466" xml:space="preserve"> E$22</f>
        <v>Retained earnings balance BEG</v>
      </c>
      <c r="F47" s="203">
        <f t="shared" si="466"/>
        <v>0</v>
      </c>
      <c r="G47" s="203" t="str">
        <f t="shared" si="466"/>
        <v>$ 000s</v>
      </c>
      <c r="H47" s="203">
        <f t="shared" si="466"/>
        <v>0</v>
      </c>
      <c r="I47" s="203">
        <f t="shared" si="466"/>
        <v>0</v>
      </c>
      <c r="J47" s="203">
        <f t="shared" si="466"/>
        <v>0</v>
      </c>
      <c r="K47" s="203">
        <f t="shared" si="466"/>
        <v>0</v>
      </c>
      <c r="L47" s="203">
        <f t="shared" si="466"/>
        <v>0</v>
      </c>
      <c r="M47" s="203">
        <f t="shared" si="466"/>
        <v>0</v>
      </c>
      <c r="N47" s="203">
        <f t="shared" si="466"/>
        <v>0</v>
      </c>
      <c r="O47" s="203">
        <f t="shared" si="466"/>
        <v>0</v>
      </c>
      <c r="P47" s="203">
        <f t="shared" si="466"/>
        <v>0</v>
      </c>
      <c r="Q47" s="203">
        <f t="shared" si="466"/>
        <v>2473.9613233096861</v>
      </c>
      <c r="R47" s="203">
        <f t="shared" si="466"/>
        <v>-263.35762764807077</v>
      </c>
      <c r="S47" s="203">
        <f t="shared" si="466"/>
        <v>-2835.4226380736909</v>
      </c>
      <c r="T47" s="203">
        <f t="shared" si="466"/>
        <v>-5383.9615189199721</v>
      </c>
      <c r="U47" s="203">
        <f t="shared" si="466"/>
        <v>-7801.6931945903088</v>
      </c>
      <c r="V47" s="203">
        <f t="shared" si="466"/>
        <v>-10187.37989576847</v>
      </c>
      <c r="W47" s="203">
        <f t="shared" si="466"/>
        <v>-12443.387489782788</v>
      </c>
      <c r="X47" s="203">
        <f t="shared" si="466"/>
        <v>-14659.409521711401</v>
      </c>
      <c r="Y47" s="203">
        <f t="shared" si="466"/>
        <v>-16767.767160223983</v>
      </c>
      <c r="Z47" s="203">
        <f t="shared" si="466"/>
        <v>-18805.993457909808</v>
      </c>
      <c r="AA47" s="203">
        <f t="shared" si="466"/>
        <v>-20717.336100718378</v>
      </c>
      <c r="AB47" s="203">
        <f t="shared" si="466"/>
        <v>-22730.154580261373</v>
      </c>
      <c r="AC47" s="203">
        <f t="shared" si="466"/>
        <v>-24612.175119564072</v>
      </c>
      <c r="AD47" s="203">
        <f t="shared" si="466"/>
        <v>-26428.85386773583</v>
      </c>
      <c r="AE47" s="203">
        <f t="shared" si="466"/>
        <v>-28115.006563412138</v>
      </c>
      <c r="AF47" s="203">
        <f t="shared" si="466"/>
        <v>-29726.382729833491</v>
      </c>
      <c r="AG47" s="203">
        <f t="shared" si="466"/>
        <v>-31224.720969918526</v>
      </c>
      <c r="AH47" s="203">
        <f t="shared" si="466"/>
        <v>-32620.321151256896</v>
      </c>
      <c r="AI47" s="203">
        <f t="shared" si="466"/>
        <v>-33887.614041880457</v>
      </c>
      <c r="AJ47" s="203">
        <f t="shared" si="466"/>
        <v>-35058.935297129057</v>
      </c>
      <c r="AK47" s="203">
        <f t="shared" ref="AK47:CV47" si="467" xml:space="preserve"> AK$22</f>
        <v>-36101.37097190394</v>
      </c>
      <c r="AL47" s="203">
        <f t="shared" si="467"/>
        <v>-37161.082300409864</v>
      </c>
      <c r="AM47" s="203">
        <f t="shared" si="467"/>
        <v>-38085.437831421732</v>
      </c>
      <c r="AN47" s="203">
        <f t="shared" si="467"/>
        <v>-38888.502448351319</v>
      </c>
      <c r="AO47" s="203">
        <f t="shared" si="467"/>
        <v>-39566.81134055787</v>
      </c>
      <c r="AP47" s="203">
        <f t="shared" si="467"/>
        <v>-40099.438406940317</v>
      </c>
      <c r="AQ47" s="203">
        <f t="shared" si="467"/>
        <v>-40497.136386082682</v>
      </c>
      <c r="AR47" s="203">
        <f t="shared" si="467"/>
        <v>-40747.129270834914</v>
      </c>
      <c r="AS47" s="203">
        <f t="shared" si="467"/>
        <v>-40860.850269604111</v>
      </c>
      <c r="AT47" s="203">
        <f t="shared" si="467"/>
        <v>-40813.115698366753</v>
      </c>
      <c r="AU47" s="203">
        <f t="shared" si="467"/>
        <v>-40628.456323168713</v>
      </c>
      <c r="AV47" s="203">
        <f t="shared" si="467"/>
        <v>-40267.919718906567</v>
      </c>
      <c r="AW47" s="203">
        <f t="shared" si="467"/>
        <v>-39772.600747810757</v>
      </c>
      <c r="AX47" s="203">
        <f t="shared" si="467"/>
        <v>-39082.13148291815</v>
      </c>
      <c r="AY47" s="203">
        <f t="shared" si="467"/>
        <v>-38077.489332414145</v>
      </c>
      <c r="AZ47" s="203">
        <f t="shared" si="467"/>
        <v>-28753.059917047653</v>
      </c>
      <c r="BA47" s="203">
        <f t="shared" si="467"/>
        <v>-19123.698650895869</v>
      </c>
      <c r="BB47" s="203">
        <f t="shared" si="467"/>
        <v>-9103.5696560595989</v>
      </c>
      <c r="BC47" s="203">
        <f t="shared" si="467"/>
        <v>1249.9728581416948</v>
      </c>
      <c r="BD47" s="203">
        <f t="shared" si="467"/>
        <v>4326.8209802402316</v>
      </c>
      <c r="BE47" s="203">
        <f t="shared" si="467"/>
        <v>3321.2012058314485</v>
      </c>
      <c r="BF47" s="203">
        <f t="shared" si="467"/>
        <v>0</v>
      </c>
      <c r="BG47" s="203">
        <f t="shared" si="467"/>
        <v>0</v>
      </c>
      <c r="BH47" s="203">
        <f t="shared" si="467"/>
        <v>0</v>
      </c>
      <c r="BI47" s="203">
        <f t="shared" si="467"/>
        <v>0</v>
      </c>
      <c r="BJ47" s="203">
        <f t="shared" si="467"/>
        <v>0</v>
      </c>
      <c r="BK47" s="203">
        <f t="shared" si="467"/>
        <v>0</v>
      </c>
      <c r="BL47" s="203">
        <f t="shared" si="467"/>
        <v>0</v>
      </c>
      <c r="BM47" s="203">
        <f t="shared" si="467"/>
        <v>0</v>
      </c>
      <c r="BN47" s="203">
        <f t="shared" si="467"/>
        <v>0</v>
      </c>
      <c r="BO47" s="203">
        <f t="shared" si="467"/>
        <v>0</v>
      </c>
      <c r="BP47" s="203">
        <f t="shared" si="467"/>
        <v>0</v>
      </c>
      <c r="BQ47" s="203">
        <f t="shared" si="467"/>
        <v>0</v>
      </c>
      <c r="BR47" s="203">
        <f t="shared" si="467"/>
        <v>0</v>
      </c>
      <c r="BS47" s="203">
        <f t="shared" si="467"/>
        <v>0</v>
      </c>
      <c r="BT47" s="203">
        <f t="shared" si="467"/>
        <v>0</v>
      </c>
      <c r="BU47" s="203">
        <f t="shared" si="467"/>
        <v>0</v>
      </c>
      <c r="BV47" s="203">
        <f t="shared" si="467"/>
        <v>0</v>
      </c>
      <c r="BW47" s="203">
        <f t="shared" si="467"/>
        <v>0</v>
      </c>
      <c r="BX47" s="203">
        <f t="shared" si="467"/>
        <v>0</v>
      </c>
      <c r="BY47" s="203">
        <f t="shared" si="467"/>
        <v>0</v>
      </c>
      <c r="BZ47" s="203">
        <f t="shared" si="467"/>
        <v>0</v>
      </c>
      <c r="CA47" s="203">
        <f t="shared" si="467"/>
        <v>0</v>
      </c>
      <c r="CB47" s="203">
        <f t="shared" si="467"/>
        <v>0</v>
      </c>
      <c r="CC47" s="203">
        <f t="shared" si="467"/>
        <v>0</v>
      </c>
      <c r="CD47" s="203">
        <f t="shared" si="467"/>
        <v>0</v>
      </c>
      <c r="CE47" s="203">
        <f t="shared" si="467"/>
        <v>0</v>
      </c>
      <c r="CF47" s="203">
        <f t="shared" si="467"/>
        <v>0</v>
      </c>
      <c r="CG47" s="203">
        <f t="shared" si="467"/>
        <v>0</v>
      </c>
      <c r="CH47" s="203">
        <f t="shared" si="467"/>
        <v>0</v>
      </c>
      <c r="CI47" s="203">
        <f t="shared" si="467"/>
        <v>0</v>
      </c>
      <c r="CJ47" s="203">
        <f t="shared" si="467"/>
        <v>0</v>
      </c>
      <c r="CK47" s="203">
        <f t="shared" si="467"/>
        <v>0</v>
      </c>
      <c r="CL47" s="203">
        <f t="shared" si="467"/>
        <v>0</v>
      </c>
      <c r="CM47" s="203">
        <f t="shared" si="467"/>
        <v>0</v>
      </c>
      <c r="CN47" s="203">
        <f t="shared" si="467"/>
        <v>0</v>
      </c>
      <c r="CO47" s="203">
        <f t="shared" si="467"/>
        <v>0</v>
      </c>
      <c r="CP47" s="203">
        <f t="shared" si="467"/>
        <v>0</v>
      </c>
      <c r="CQ47" s="203">
        <f t="shared" si="467"/>
        <v>0</v>
      </c>
      <c r="CR47" s="203">
        <f t="shared" si="467"/>
        <v>0</v>
      </c>
      <c r="CS47" s="203">
        <f t="shared" si="467"/>
        <v>0</v>
      </c>
      <c r="CT47" s="203">
        <f t="shared" si="467"/>
        <v>0</v>
      </c>
      <c r="CU47" s="203">
        <f t="shared" si="467"/>
        <v>0</v>
      </c>
      <c r="CV47" s="203">
        <f t="shared" si="467"/>
        <v>0</v>
      </c>
      <c r="CW47" s="203">
        <f t="shared" ref="CW47:FH47" si="468" xml:space="preserve"> CW$22</f>
        <v>0</v>
      </c>
      <c r="CX47" s="203">
        <f t="shared" si="468"/>
        <v>0</v>
      </c>
      <c r="CY47" s="203">
        <f t="shared" si="468"/>
        <v>0</v>
      </c>
      <c r="CZ47" s="203">
        <f t="shared" si="468"/>
        <v>0</v>
      </c>
      <c r="DA47" s="203">
        <f t="shared" si="468"/>
        <v>0</v>
      </c>
      <c r="DB47" s="203">
        <f t="shared" si="468"/>
        <v>0</v>
      </c>
      <c r="DC47" s="203">
        <f t="shared" si="468"/>
        <v>0</v>
      </c>
      <c r="DD47" s="203">
        <f t="shared" si="468"/>
        <v>0</v>
      </c>
      <c r="DE47" s="203">
        <f t="shared" si="468"/>
        <v>0</v>
      </c>
      <c r="DF47" s="203">
        <f t="shared" si="468"/>
        <v>0</v>
      </c>
      <c r="DG47" s="203">
        <f t="shared" si="468"/>
        <v>0</v>
      </c>
      <c r="DH47" s="203">
        <f t="shared" si="468"/>
        <v>0</v>
      </c>
      <c r="DI47" s="203">
        <f t="shared" si="468"/>
        <v>0</v>
      </c>
      <c r="DJ47" s="203">
        <f t="shared" si="468"/>
        <v>0</v>
      </c>
      <c r="DK47" s="203">
        <f t="shared" si="468"/>
        <v>0</v>
      </c>
      <c r="DL47" s="203">
        <f t="shared" si="468"/>
        <v>0</v>
      </c>
      <c r="DM47" s="203">
        <f t="shared" si="468"/>
        <v>0</v>
      </c>
      <c r="DN47" s="203">
        <f t="shared" si="468"/>
        <v>0</v>
      </c>
      <c r="DO47" s="203">
        <f t="shared" si="468"/>
        <v>0</v>
      </c>
      <c r="DP47" s="203">
        <f t="shared" si="468"/>
        <v>0</v>
      </c>
      <c r="DQ47" s="203">
        <f t="shared" si="468"/>
        <v>0</v>
      </c>
      <c r="DR47" s="203">
        <f t="shared" si="468"/>
        <v>0</v>
      </c>
      <c r="DS47" s="203">
        <f t="shared" si="468"/>
        <v>0</v>
      </c>
      <c r="DT47" s="203">
        <f t="shared" si="468"/>
        <v>0</v>
      </c>
      <c r="DU47" s="203">
        <f t="shared" si="468"/>
        <v>0</v>
      </c>
      <c r="DV47" s="203">
        <f t="shared" si="468"/>
        <v>0</v>
      </c>
      <c r="DW47" s="203">
        <f t="shared" si="468"/>
        <v>0</v>
      </c>
      <c r="DX47" s="203">
        <f t="shared" si="468"/>
        <v>0</v>
      </c>
      <c r="DY47" s="203">
        <f t="shared" si="468"/>
        <v>0</v>
      </c>
      <c r="DZ47" s="203">
        <f t="shared" si="468"/>
        <v>0</v>
      </c>
      <c r="EA47" s="203">
        <f t="shared" si="468"/>
        <v>0</v>
      </c>
      <c r="EB47" s="203">
        <f t="shared" si="468"/>
        <v>0</v>
      </c>
      <c r="EC47" s="203">
        <f t="shared" si="468"/>
        <v>0</v>
      </c>
      <c r="ED47" s="203">
        <f t="shared" si="468"/>
        <v>0</v>
      </c>
      <c r="EE47" s="203">
        <f t="shared" si="468"/>
        <v>0</v>
      </c>
      <c r="EF47" s="203">
        <f t="shared" si="468"/>
        <v>0</v>
      </c>
      <c r="EG47" s="203">
        <f t="shared" si="468"/>
        <v>0</v>
      </c>
      <c r="EH47" s="203">
        <f t="shared" si="468"/>
        <v>0</v>
      </c>
      <c r="EI47" s="203">
        <f t="shared" si="468"/>
        <v>0</v>
      </c>
      <c r="EJ47" s="203">
        <f t="shared" si="468"/>
        <v>0</v>
      </c>
      <c r="EK47" s="203">
        <f t="shared" si="468"/>
        <v>0</v>
      </c>
      <c r="EL47" s="203">
        <f t="shared" si="468"/>
        <v>0</v>
      </c>
      <c r="EM47" s="203">
        <f t="shared" si="468"/>
        <v>0</v>
      </c>
      <c r="EN47" s="203">
        <f t="shared" si="468"/>
        <v>0</v>
      </c>
      <c r="EO47" s="203">
        <f t="shared" si="468"/>
        <v>0</v>
      </c>
      <c r="EP47" s="203">
        <f t="shared" si="468"/>
        <v>0</v>
      </c>
      <c r="EQ47" s="203">
        <f t="shared" si="468"/>
        <v>0</v>
      </c>
      <c r="ER47" s="203">
        <f t="shared" si="468"/>
        <v>0</v>
      </c>
      <c r="ES47" s="203">
        <f t="shared" si="468"/>
        <v>0</v>
      </c>
      <c r="ET47" s="203">
        <f t="shared" si="468"/>
        <v>0</v>
      </c>
      <c r="EU47" s="203">
        <f t="shared" si="468"/>
        <v>0</v>
      </c>
      <c r="EV47" s="203">
        <f t="shared" si="468"/>
        <v>0</v>
      </c>
      <c r="EW47" s="203">
        <f t="shared" si="468"/>
        <v>0</v>
      </c>
      <c r="EX47" s="203">
        <f t="shared" si="468"/>
        <v>0</v>
      </c>
      <c r="EY47" s="203">
        <f t="shared" si="468"/>
        <v>0</v>
      </c>
      <c r="EZ47" s="203">
        <f t="shared" si="468"/>
        <v>0</v>
      </c>
      <c r="FA47" s="203">
        <f t="shared" si="468"/>
        <v>0</v>
      </c>
      <c r="FB47" s="203">
        <f t="shared" si="468"/>
        <v>0</v>
      </c>
      <c r="FC47" s="203">
        <f t="shared" si="468"/>
        <v>0</v>
      </c>
      <c r="FD47" s="203">
        <f t="shared" si="468"/>
        <v>0</v>
      </c>
      <c r="FE47" s="203">
        <f t="shared" si="468"/>
        <v>0</v>
      </c>
      <c r="FF47" s="203">
        <f t="shared" si="468"/>
        <v>0</v>
      </c>
      <c r="FG47" s="203">
        <f t="shared" si="468"/>
        <v>0</v>
      </c>
      <c r="FH47" s="203">
        <f t="shared" si="468"/>
        <v>0</v>
      </c>
      <c r="FI47" s="203">
        <f t="shared" ref="FI47:GJ47" si="469" xml:space="preserve"> FI$22</f>
        <v>0</v>
      </c>
      <c r="FJ47" s="203">
        <f t="shared" si="469"/>
        <v>0</v>
      </c>
      <c r="FK47" s="203">
        <f t="shared" si="469"/>
        <v>0</v>
      </c>
      <c r="FL47" s="203">
        <f t="shared" si="469"/>
        <v>0</v>
      </c>
      <c r="FM47" s="203">
        <f t="shared" si="469"/>
        <v>0</v>
      </c>
      <c r="FN47" s="203">
        <f t="shared" si="469"/>
        <v>0</v>
      </c>
      <c r="FO47" s="203">
        <f t="shared" si="469"/>
        <v>0</v>
      </c>
      <c r="FP47" s="203">
        <f t="shared" si="469"/>
        <v>0</v>
      </c>
      <c r="FQ47" s="203">
        <f t="shared" si="469"/>
        <v>0</v>
      </c>
      <c r="FR47" s="203">
        <f t="shared" si="469"/>
        <v>0</v>
      </c>
      <c r="FS47" s="203">
        <f t="shared" si="469"/>
        <v>0</v>
      </c>
      <c r="FT47" s="203">
        <f t="shared" si="469"/>
        <v>0</v>
      </c>
      <c r="FU47" s="203">
        <f t="shared" si="469"/>
        <v>0</v>
      </c>
      <c r="FV47" s="203">
        <f t="shared" si="469"/>
        <v>0</v>
      </c>
      <c r="FW47" s="203">
        <f t="shared" si="469"/>
        <v>0</v>
      </c>
      <c r="FX47" s="203">
        <f t="shared" si="469"/>
        <v>0</v>
      </c>
      <c r="FY47" s="203">
        <f t="shared" si="469"/>
        <v>0</v>
      </c>
      <c r="FZ47" s="203">
        <f t="shared" si="469"/>
        <v>0</v>
      </c>
      <c r="GA47" s="203">
        <f t="shared" si="469"/>
        <v>0</v>
      </c>
      <c r="GB47" s="203">
        <f t="shared" si="469"/>
        <v>0</v>
      </c>
      <c r="GC47" s="203">
        <f t="shared" si="469"/>
        <v>0</v>
      </c>
      <c r="GD47" s="203">
        <f t="shared" si="469"/>
        <v>0</v>
      </c>
      <c r="GE47" s="203">
        <f t="shared" si="469"/>
        <v>0</v>
      </c>
      <c r="GF47" s="203">
        <f t="shared" si="469"/>
        <v>0</v>
      </c>
      <c r="GG47" s="203">
        <f t="shared" si="469"/>
        <v>0</v>
      </c>
      <c r="GH47" s="203">
        <f t="shared" si="469"/>
        <v>0</v>
      </c>
      <c r="GI47" s="203">
        <f t="shared" si="469"/>
        <v>0</v>
      </c>
      <c r="GJ47" s="203">
        <f t="shared" si="469"/>
        <v>0</v>
      </c>
    </row>
    <row r="48" spans="1:192" x14ac:dyDescent="0.25">
      <c r="E48" s="399" t="str">
        <f xml:space="preserve"> 'FS Sem'!E$24</f>
        <v>Profit after tax</v>
      </c>
      <c r="F48" s="399">
        <f xml:space="preserve"> 'FS Sem'!F$24</f>
        <v>0</v>
      </c>
      <c r="G48" s="399" t="str">
        <f xml:space="preserve"> 'FS Sem'!G$24</f>
        <v>$ 000s</v>
      </c>
      <c r="H48" s="399">
        <f xml:space="preserve"> 'FS Sem'!H$24</f>
        <v>22739.664761673564</v>
      </c>
      <c r="I48" s="399">
        <f xml:space="preserve"> 'FS Sem'!I$24</f>
        <v>0</v>
      </c>
      <c r="J48" s="399">
        <f xml:space="preserve"> 'FS Sem'!J$24</f>
        <v>0</v>
      </c>
      <c r="K48" s="399">
        <f xml:space="preserve"> 'FS Sem'!K$24</f>
        <v>0</v>
      </c>
      <c r="L48" s="399">
        <f xml:space="preserve"> 'FS Sem'!L$24</f>
        <v>0</v>
      </c>
      <c r="M48" s="399">
        <f xml:space="preserve"> 'FS Sem'!M$24</f>
        <v>0</v>
      </c>
      <c r="N48" s="399">
        <f xml:space="preserve"> 'FS Sem'!N$24</f>
        <v>0</v>
      </c>
      <c r="O48" s="399">
        <f xml:space="preserve"> 'FS Sem'!O$24</f>
        <v>0</v>
      </c>
      <c r="P48" s="399">
        <f xml:space="preserve"> 'FS Sem'!P$24</f>
        <v>2473.965825489609</v>
      </c>
      <c r="Q48" s="399">
        <f xml:space="preserve"> 'FS Sem'!Q$24</f>
        <v>-2737.3189509577569</v>
      </c>
      <c r="R48" s="399">
        <f xml:space="preserve"> 'FS Sem'!R$24</f>
        <v>-2572.0650104256201</v>
      </c>
      <c r="S48" s="399">
        <f xml:space="preserve"> 'FS Sem'!S$24</f>
        <v>-2548.5388808462812</v>
      </c>
      <c r="T48" s="399">
        <f xml:space="preserve"> 'FS Sem'!T$24</f>
        <v>-2417.7316756703367</v>
      </c>
      <c r="U48" s="399">
        <f xml:space="preserve"> 'FS Sem'!U$24</f>
        <v>-2385.6867011781624</v>
      </c>
      <c r="V48" s="399">
        <f xml:space="preserve"> 'FS Sem'!V$24</f>
        <v>-2256.007594014317</v>
      </c>
      <c r="W48" s="399">
        <f xml:space="preserve"> 'FS Sem'!W$24</f>
        <v>-2216.0220319286136</v>
      </c>
      <c r="X48" s="399">
        <f xml:space="preserve"> 'FS Sem'!X$24</f>
        <v>-2108.3576385125825</v>
      </c>
      <c r="Y48" s="399">
        <f xml:space="preserve"> 'FS Sem'!Y$24</f>
        <v>-2038.2262976858256</v>
      </c>
      <c r="Z48" s="399">
        <f xml:space="preserve"> 'FS Sem'!Z$24</f>
        <v>-1911.3426428085702</v>
      </c>
      <c r="AA48" s="399">
        <f xml:space="preserve"> 'FS Sem'!AA$24</f>
        <v>-2012.8184795429959</v>
      </c>
      <c r="AB48" s="399">
        <f xml:space="preserve"> 'FS Sem'!AB$24</f>
        <v>-1882.0205393027004</v>
      </c>
      <c r="AC48" s="399">
        <f xml:space="preserve"> 'FS Sem'!AC$24</f>
        <v>-1816.6787481717577</v>
      </c>
      <c r="AD48" s="399">
        <f xml:space="preserve"> 'FS Sem'!AD$24</f>
        <v>-1686.1526956763068</v>
      </c>
      <c r="AE48" s="399">
        <f xml:space="preserve"> 'FS Sem'!AE$24</f>
        <v>-1611.3761664213512</v>
      </c>
      <c r="AF48" s="399">
        <f xml:space="preserve"> 'FS Sem'!AF$24</f>
        <v>-1498.3382400850351</v>
      </c>
      <c r="AG48" s="399">
        <f xml:space="preserve"> 'FS Sem'!AG$24</f>
        <v>-1395.6001813383687</v>
      </c>
      <c r="AH48" s="399">
        <f xml:space="preserve"> 'FS Sem'!AH$24</f>
        <v>-1267.2928906235641</v>
      </c>
      <c r="AI48" s="399">
        <f xml:space="preserve"> 'FS Sem'!AI$24</f>
        <v>-1171.3212552486002</v>
      </c>
      <c r="AJ48" s="399">
        <f xml:space="preserve"> 'FS Sem'!AJ$24</f>
        <v>-1042.4356747748825</v>
      </c>
      <c r="AK48" s="399">
        <f xml:space="preserve"> 'FS Sem'!AK$24</f>
        <v>-1059.7113285059254</v>
      </c>
      <c r="AL48" s="399">
        <f xml:space="preserve"> 'FS Sem'!AL$24</f>
        <v>-924.35553101186815</v>
      </c>
      <c r="AM48" s="399">
        <f xml:space="preserve"> 'FS Sem'!AM$24</f>
        <v>-803.06461692958396</v>
      </c>
      <c r="AN48" s="399">
        <f xml:space="preserve"> 'FS Sem'!AN$24</f>
        <v>-678.30889220654785</v>
      </c>
      <c r="AO48" s="399">
        <f xml:space="preserve"> 'FS Sem'!AO$24</f>
        <v>-532.62706638244856</v>
      </c>
      <c r="AP48" s="399">
        <f xml:space="preserve"> 'FS Sem'!AP$24</f>
        <v>-397.69797914236551</v>
      </c>
      <c r="AQ48" s="399">
        <f xml:space="preserve"> 'FS Sem'!AQ$24</f>
        <v>-249.99288475223437</v>
      </c>
      <c r="AR48" s="399">
        <f xml:space="preserve"> 'FS Sem'!AR$24</f>
        <v>-113.72099876919819</v>
      </c>
      <c r="AS48" s="399">
        <f xml:space="preserve"> 'FS Sem'!AS$24</f>
        <v>47.734571237354245</v>
      </c>
      <c r="AT48" s="399">
        <f xml:space="preserve"> 'FS Sem'!AT$24</f>
        <v>184.65937519803992</v>
      </c>
      <c r="AU48" s="399">
        <f xml:space="preserve"> 'FS Sem'!AU$24</f>
        <v>360.53660426214412</v>
      </c>
      <c r="AV48" s="399">
        <f xml:space="preserve"> 'FS Sem'!AV$24</f>
        <v>495.31897109581041</v>
      </c>
      <c r="AW48" s="399">
        <f xml:space="preserve"> 'FS Sem'!AW$24</f>
        <v>690.46926489261023</v>
      </c>
      <c r="AX48" s="399">
        <f xml:space="preserve"> 'FS Sem'!AX$24</f>
        <v>1004.6421505040031</v>
      </c>
      <c r="AY48" s="399">
        <f xml:space="preserve"> 'FS Sem'!AY$24</f>
        <v>9324.4294153664923</v>
      </c>
      <c r="AZ48" s="399">
        <f xml:space="preserve"> 'FS Sem'!AZ$24</f>
        <v>9629.3612661517836</v>
      </c>
      <c r="BA48" s="399">
        <f xml:space="preserve"> 'FS Sem'!BA$24</f>
        <v>10020.12899483627</v>
      </c>
      <c r="BB48" s="399">
        <f xml:space="preserve"> 'FS Sem'!BB$24</f>
        <v>10353.542514201294</v>
      </c>
      <c r="BC48" s="399">
        <f xml:space="preserve"> 'FS Sem'!BC$24</f>
        <v>10743.756388705933</v>
      </c>
      <c r="BD48" s="399">
        <f xml:space="preserve"> 'FS Sem'!BD$24</f>
        <v>10745.931012646008</v>
      </c>
      <c r="BE48" s="399">
        <f xml:space="preserve"> 'FS Sem'!BE$24</f>
        <v>0</v>
      </c>
      <c r="BF48" s="399">
        <f xml:space="preserve"> 'FS Sem'!BF$24</f>
        <v>0</v>
      </c>
      <c r="BG48" s="399">
        <f xml:space="preserve"> 'FS Sem'!BG$24</f>
        <v>0</v>
      </c>
      <c r="BH48" s="399">
        <f xml:space="preserve"> 'FS Sem'!BH$24</f>
        <v>0</v>
      </c>
      <c r="BI48" s="399">
        <f xml:space="preserve"> 'FS Sem'!BI$24</f>
        <v>0</v>
      </c>
      <c r="BJ48" s="399">
        <f xml:space="preserve"> 'FS Sem'!BJ$24</f>
        <v>0</v>
      </c>
      <c r="BK48" s="399">
        <f xml:space="preserve"> 'FS Sem'!BK$24</f>
        <v>0</v>
      </c>
      <c r="BL48" s="399">
        <f xml:space="preserve"> 'FS Sem'!BL$24</f>
        <v>0</v>
      </c>
      <c r="BM48" s="399">
        <f xml:space="preserve"> 'FS Sem'!BM$24</f>
        <v>0</v>
      </c>
      <c r="BN48" s="399">
        <f xml:space="preserve"> 'FS Sem'!BN$24</f>
        <v>0</v>
      </c>
      <c r="BO48" s="399">
        <f xml:space="preserve"> 'FS Sem'!BO$24</f>
        <v>0</v>
      </c>
      <c r="BP48" s="399">
        <f xml:space="preserve"> 'FS Sem'!BP$24</f>
        <v>0</v>
      </c>
      <c r="BQ48" s="399">
        <f xml:space="preserve"> 'FS Sem'!BQ$24</f>
        <v>0</v>
      </c>
      <c r="BR48" s="399">
        <f xml:space="preserve"> 'FS Sem'!BR$24</f>
        <v>0</v>
      </c>
      <c r="BS48" s="399">
        <f xml:space="preserve"> 'FS Sem'!BS$24</f>
        <v>0</v>
      </c>
      <c r="BT48" s="399">
        <f xml:space="preserve"> 'FS Sem'!BT$24</f>
        <v>0</v>
      </c>
      <c r="BU48" s="399">
        <f xml:space="preserve"> 'FS Sem'!BU$24</f>
        <v>0</v>
      </c>
      <c r="BV48" s="399">
        <f xml:space="preserve"> 'FS Sem'!BV$24</f>
        <v>0</v>
      </c>
      <c r="BW48" s="399">
        <f xml:space="preserve"> 'FS Sem'!BW$24</f>
        <v>0</v>
      </c>
      <c r="BX48" s="399">
        <f xml:space="preserve"> 'FS Sem'!BX$24</f>
        <v>0</v>
      </c>
      <c r="BY48" s="399">
        <f xml:space="preserve"> 'FS Sem'!BY$24</f>
        <v>0</v>
      </c>
      <c r="BZ48" s="399">
        <f xml:space="preserve"> 'FS Sem'!BZ$24</f>
        <v>0</v>
      </c>
      <c r="CA48" s="399">
        <f xml:space="preserve"> 'FS Sem'!CA$24</f>
        <v>0</v>
      </c>
      <c r="CB48" s="399">
        <f xml:space="preserve"> 'FS Sem'!CB$24</f>
        <v>0</v>
      </c>
      <c r="CC48" s="399">
        <f xml:space="preserve"> 'FS Sem'!CC$24</f>
        <v>0</v>
      </c>
      <c r="CD48" s="399">
        <f xml:space="preserve"> 'FS Sem'!CD$24</f>
        <v>0</v>
      </c>
      <c r="CE48" s="399">
        <f xml:space="preserve"> 'FS Sem'!CE$24</f>
        <v>0</v>
      </c>
      <c r="CF48" s="399">
        <f xml:space="preserve"> 'FS Sem'!CF$24</f>
        <v>0</v>
      </c>
      <c r="CG48" s="399">
        <f xml:space="preserve"> 'FS Sem'!CG$24</f>
        <v>0</v>
      </c>
      <c r="CH48" s="399">
        <f xml:space="preserve"> 'FS Sem'!CH$24</f>
        <v>0</v>
      </c>
      <c r="CI48" s="399">
        <f xml:space="preserve"> 'FS Sem'!CI$24</f>
        <v>0</v>
      </c>
      <c r="CJ48" s="399">
        <f xml:space="preserve"> 'FS Sem'!CJ$24</f>
        <v>0</v>
      </c>
      <c r="CK48" s="399">
        <f xml:space="preserve"> 'FS Sem'!CK$24</f>
        <v>0</v>
      </c>
      <c r="CL48" s="399">
        <f xml:space="preserve"> 'FS Sem'!CL$24</f>
        <v>0</v>
      </c>
      <c r="CM48" s="399">
        <f xml:space="preserve"> 'FS Sem'!CM$24</f>
        <v>0</v>
      </c>
      <c r="CN48" s="399">
        <f xml:space="preserve"> 'FS Sem'!CN$24</f>
        <v>0</v>
      </c>
      <c r="CO48" s="399">
        <f xml:space="preserve"> 'FS Sem'!CO$24</f>
        <v>0</v>
      </c>
      <c r="CP48" s="399">
        <f xml:space="preserve"> 'FS Sem'!CP$24</f>
        <v>0</v>
      </c>
      <c r="CQ48" s="399">
        <f xml:space="preserve"> 'FS Sem'!CQ$24</f>
        <v>0</v>
      </c>
      <c r="CR48" s="399">
        <f xml:space="preserve"> 'FS Sem'!CR$24</f>
        <v>0</v>
      </c>
      <c r="CS48" s="399">
        <f xml:space="preserve"> 'FS Sem'!CS$24</f>
        <v>0</v>
      </c>
      <c r="CT48" s="399">
        <f xml:space="preserve"> 'FS Sem'!CT$24</f>
        <v>0</v>
      </c>
      <c r="CU48" s="399">
        <f xml:space="preserve"> 'FS Sem'!CU$24</f>
        <v>0</v>
      </c>
      <c r="CV48" s="399">
        <f xml:space="preserve"> 'FS Sem'!CV$24</f>
        <v>0</v>
      </c>
      <c r="CW48" s="399">
        <f xml:space="preserve"> 'FS Sem'!CW$24</f>
        <v>0</v>
      </c>
      <c r="CX48" s="399">
        <f xml:space="preserve"> 'FS Sem'!CX$24</f>
        <v>0</v>
      </c>
      <c r="CY48" s="399">
        <f xml:space="preserve"> 'FS Sem'!CY$24</f>
        <v>0</v>
      </c>
      <c r="CZ48" s="399">
        <f xml:space="preserve"> 'FS Sem'!CZ$24</f>
        <v>0</v>
      </c>
      <c r="DA48" s="399">
        <f xml:space="preserve"> 'FS Sem'!DA$24</f>
        <v>0</v>
      </c>
      <c r="DB48" s="399">
        <f xml:space="preserve"> 'FS Sem'!DB$24</f>
        <v>0</v>
      </c>
      <c r="DC48" s="399">
        <f xml:space="preserve"> 'FS Sem'!DC$24</f>
        <v>0</v>
      </c>
      <c r="DD48" s="399">
        <f xml:space="preserve"> 'FS Sem'!DD$24</f>
        <v>0</v>
      </c>
      <c r="DE48" s="399">
        <f xml:space="preserve"> 'FS Sem'!DE$24</f>
        <v>0</v>
      </c>
      <c r="DF48" s="399">
        <f xml:space="preserve"> 'FS Sem'!DF$24</f>
        <v>0</v>
      </c>
      <c r="DG48" s="399">
        <f xml:space="preserve"> 'FS Sem'!DG$24</f>
        <v>0</v>
      </c>
      <c r="DH48" s="399">
        <f xml:space="preserve"> 'FS Sem'!DH$24</f>
        <v>0</v>
      </c>
      <c r="DI48" s="399">
        <f xml:space="preserve"> 'FS Sem'!DI$24</f>
        <v>0</v>
      </c>
      <c r="DJ48" s="399">
        <f xml:space="preserve"> 'FS Sem'!DJ$24</f>
        <v>0</v>
      </c>
      <c r="DK48" s="399">
        <f xml:space="preserve"> 'FS Sem'!DK$24</f>
        <v>0</v>
      </c>
      <c r="DL48" s="399">
        <f xml:space="preserve"> 'FS Sem'!DL$24</f>
        <v>0</v>
      </c>
      <c r="DM48" s="399">
        <f xml:space="preserve"> 'FS Sem'!DM$24</f>
        <v>0</v>
      </c>
      <c r="DN48" s="399">
        <f xml:space="preserve"> 'FS Sem'!DN$24</f>
        <v>0</v>
      </c>
      <c r="DO48" s="399">
        <f xml:space="preserve"> 'FS Sem'!DO$24</f>
        <v>0</v>
      </c>
      <c r="DP48" s="399">
        <f xml:space="preserve"> 'FS Sem'!DP$24</f>
        <v>0</v>
      </c>
      <c r="DQ48" s="399">
        <f xml:space="preserve"> 'FS Sem'!DQ$24</f>
        <v>0</v>
      </c>
      <c r="DR48" s="399">
        <f xml:space="preserve"> 'FS Sem'!DR$24</f>
        <v>0</v>
      </c>
      <c r="DS48" s="399">
        <f xml:space="preserve"> 'FS Sem'!DS$24</f>
        <v>0</v>
      </c>
      <c r="DT48" s="399">
        <f xml:space="preserve"> 'FS Sem'!DT$24</f>
        <v>0</v>
      </c>
      <c r="DU48" s="399">
        <f xml:space="preserve"> 'FS Sem'!DU$24</f>
        <v>0</v>
      </c>
      <c r="DV48" s="399">
        <f xml:space="preserve"> 'FS Sem'!DV$24</f>
        <v>0</v>
      </c>
      <c r="DW48" s="399">
        <f xml:space="preserve"> 'FS Sem'!DW$24</f>
        <v>0</v>
      </c>
      <c r="DX48" s="399">
        <f xml:space="preserve"> 'FS Sem'!DX$24</f>
        <v>0</v>
      </c>
      <c r="DY48" s="399">
        <f xml:space="preserve"> 'FS Sem'!DY$24</f>
        <v>0</v>
      </c>
      <c r="DZ48" s="399">
        <f xml:space="preserve"> 'FS Sem'!DZ$24</f>
        <v>0</v>
      </c>
      <c r="EA48" s="399">
        <f xml:space="preserve"> 'FS Sem'!EA$24</f>
        <v>0</v>
      </c>
      <c r="EB48" s="399">
        <f xml:space="preserve"> 'FS Sem'!EB$24</f>
        <v>0</v>
      </c>
      <c r="EC48" s="399">
        <f xml:space="preserve"> 'FS Sem'!EC$24</f>
        <v>0</v>
      </c>
      <c r="ED48" s="399">
        <f xml:space="preserve"> 'FS Sem'!ED$24</f>
        <v>0</v>
      </c>
      <c r="EE48" s="399">
        <f xml:space="preserve"> 'FS Sem'!EE$24</f>
        <v>0</v>
      </c>
      <c r="EF48" s="399">
        <f xml:space="preserve"> 'FS Sem'!EF$24</f>
        <v>0</v>
      </c>
      <c r="EG48" s="399">
        <f xml:space="preserve"> 'FS Sem'!EG$24</f>
        <v>0</v>
      </c>
      <c r="EH48" s="399">
        <f xml:space="preserve"> 'FS Sem'!EH$24</f>
        <v>0</v>
      </c>
      <c r="EI48" s="399">
        <f xml:space="preserve"> 'FS Sem'!EI$24</f>
        <v>0</v>
      </c>
      <c r="EJ48" s="399">
        <f xml:space="preserve"> 'FS Sem'!EJ$24</f>
        <v>0</v>
      </c>
      <c r="EK48" s="399">
        <f xml:space="preserve"> 'FS Sem'!EK$24</f>
        <v>0</v>
      </c>
      <c r="EL48" s="399">
        <f xml:space="preserve"> 'FS Sem'!EL$24</f>
        <v>0</v>
      </c>
      <c r="EM48" s="399">
        <f xml:space="preserve"> 'FS Sem'!EM$24</f>
        <v>0</v>
      </c>
      <c r="EN48" s="399">
        <f xml:space="preserve"> 'FS Sem'!EN$24</f>
        <v>0</v>
      </c>
      <c r="EO48" s="399">
        <f xml:space="preserve"> 'FS Sem'!EO$24</f>
        <v>0</v>
      </c>
      <c r="EP48" s="399">
        <f xml:space="preserve"> 'FS Sem'!EP$24</f>
        <v>0</v>
      </c>
      <c r="EQ48" s="399">
        <f xml:space="preserve"> 'FS Sem'!EQ$24</f>
        <v>0</v>
      </c>
      <c r="ER48" s="399">
        <f xml:space="preserve"> 'FS Sem'!ER$24</f>
        <v>0</v>
      </c>
      <c r="ES48" s="399">
        <f xml:space="preserve"> 'FS Sem'!ES$24</f>
        <v>0</v>
      </c>
      <c r="ET48" s="399">
        <f xml:space="preserve"> 'FS Sem'!ET$24</f>
        <v>0</v>
      </c>
      <c r="EU48" s="399">
        <f xml:space="preserve"> 'FS Sem'!EU$24</f>
        <v>0</v>
      </c>
      <c r="EV48" s="399">
        <f xml:space="preserve"> 'FS Sem'!EV$24</f>
        <v>0</v>
      </c>
      <c r="EW48" s="399">
        <f xml:space="preserve"> 'FS Sem'!EW$24</f>
        <v>0</v>
      </c>
      <c r="EX48" s="399">
        <f xml:space="preserve"> 'FS Sem'!EX$24</f>
        <v>0</v>
      </c>
      <c r="EY48" s="399">
        <f xml:space="preserve"> 'FS Sem'!EY$24</f>
        <v>0</v>
      </c>
      <c r="EZ48" s="399">
        <f xml:space="preserve"> 'FS Sem'!EZ$24</f>
        <v>0</v>
      </c>
      <c r="FA48" s="399">
        <f xml:space="preserve"> 'FS Sem'!FA$24</f>
        <v>0</v>
      </c>
      <c r="FB48" s="399">
        <f xml:space="preserve"> 'FS Sem'!FB$24</f>
        <v>0</v>
      </c>
      <c r="FC48" s="399">
        <f xml:space="preserve"> 'FS Sem'!FC$24</f>
        <v>0</v>
      </c>
      <c r="FD48" s="399">
        <f xml:space="preserve"> 'FS Sem'!FD$24</f>
        <v>0</v>
      </c>
      <c r="FE48" s="399">
        <f xml:space="preserve"> 'FS Sem'!FE$24</f>
        <v>0</v>
      </c>
      <c r="FF48" s="399">
        <f xml:space="preserve"> 'FS Sem'!FF$24</f>
        <v>0</v>
      </c>
      <c r="FG48" s="399">
        <f xml:space="preserve"> 'FS Sem'!FG$24</f>
        <v>0</v>
      </c>
      <c r="FH48" s="399">
        <f xml:space="preserve"> 'FS Sem'!FH$24</f>
        <v>0</v>
      </c>
      <c r="FI48" s="399">
        <f xml:space="preserve"> 'FS Sem'!FI$24</f>
        <v>0</v>
      </c>
      <c r="FJ48" s="399">
        <f xml:space="preserve"> 'FS Sem'!FJ$24</f>
        <v>0</v>
      </c>
      <c r="FK48" s="399">
        <f xml:space="preserve"> 'FS Sem'!FK$24</f>
        <v>0</v>
      </c>
      <c r="FL48" s="399">
        <f xml:space="preserve"> 'FS Sem'!FL$24</f>
        <v>0</v>
      </c>
      <c r="FM48" s="399">
        <f xml:space="preserve"> 'FS Sem'!FM$24</f>
        <v>0</v>
      </c>
      <c r="FN48" s="399">
        <f xml:space="preserve"> 'FS Sem'!FN$24</f>
        <v>0</v>
      </c>
      <c r="FO48" s="399">
        <f xml:space="preserve"> 'FS Sem'!FO$24</f>
        <v>0</v>
      </c>
      <c r="FP48" s="399">
        <f xml:space="preserve"> 'FS Sem'!FP$24</f>
        <v>0</v>
      </c>
      <c r="FQ48" s="399">
        <f xml:space="preserve"> 'FS Sem'!FQ$24</f>
        <v>0</v>
      </c>
      <c r="FR48" s="399">
        <f xml:space="preserve"> 'FS Sem'!FR$24</f>
        <v>0</v>
      </c>
      <c r="FS48" s="399">
        <f xml:space="preserve"> 'FS Sem'!FS$24</f>
        <v>0</v>
      </c>
      <c r="FT48" s="399">
        <f xml:space="preserve"> 'FS Sem'!FT$24</f>
        <v>0</v>
      </c>
      <c r="FU48" s="399">
        <f xml:space="preserve"> 'FS Sem'!FU$24</f>
        <v>0</v>
      </c>
      <c r="FV48" s="399">
        <f xml:space="preserve"> 'FS Sem'!FV$24</f>
        <v>0</v>
      </c>
      <c r="FW48" s="399">
        <f xml:space="preserve"> 'FS Sem'!FW$24</f>
        <v>0</v>
      </c>
      <c r="FX48" s="399">
        <f xml:space="preserve"> 'FS Sem'!FX$24</f>
        <v>0</v>
      </c>
      <c r="FY48" s="399">
        <f xml:space="preserve"> 'FS Sem'!FY$24</f>
        <v>0</v>
      </c>
      <c r="FZ48" s="399">
        <f xml:space="preserve"> 'FS Sem'!FZ$24</f>
        <v>0</v>
      </c>
      <c r="GA48" s="399">
        <f xml:space="preserve"> 'FS Sem'!GA$24</f>
        <v>0</v>
      </c>
      <c r="GB48" s="399">
        <f xml:space="preserve"> 'FS Sem'!GB$24</f>
        <v>0</v>
      </c>
      <c r="GC48" s="399">
        <f xml:space="preserve"> 'FS Sem'!GC$24</f>
        <v>0</v>
      </c>
      <c r="GD48" s="399">
        <f xml:space="preserve"> 'FS Sem'!GD$24</f>
        <v>0</v>
      </c>
      <c r="GE48" s="399">
        <f xml:space="preserve"> 'FS Sem'!GE$24</f>
        <v>0</v>
      </c>
      <c r="GF48" s="399">
        <f xml:space="preserve"> 'FS Sem'!GF$24</f>
        <v>0</v>
      </c>
      <c r="GG48" s="399">
        <f xml:space="preserve"> 'FS Sem'!GG$24</f>
        <v>0</v>
      </c>
      <c r="GH48" s="399">
        <f xml:space="preserve"> 'FS Sem'!GH$24</f>
        <v>0</v>
      </c>
      <c r="GI48" s="399">
        <f xml:space="preserve"> 'FS Sem'!GI$24</f>
        <v>0</v>
      </c>
      <c r="GJ48" s="399">
        <f xml:space="preserve"> 'FS Sem'!GJ$24</f>
        <v>0</v>
      </c>
    </row>
    <row r="49" spans="1:192" x14ac:dyDescent="0.25">
      <c r="E49" s="220" t="s">
        <v>161</v>
      </c>
      <c r="F49" s="220"/>
      <c r="G49" s="220" t="str">
        <f xml:space="preserve"> SMU</f>
        <v>$ 000s</v>
      </c>
      <c r="H49" s="220"/>
      <c r="I49" s="38"/>
      <c r="J49" s="220">
        <f t="shared" ref="J49:AO49" si="470" xml:space="preserve"> MAX(0, SUM(J47:J48))</f>
        <v>0</v>
      </c>
      <c r="K49" s="220">
        <f t="shared" si="470"/>
        <v>0</v>
      </c>
      <c r="L49" s="220">
        <f t="shared" si="470"/>
        <v>0</v>
      </c>
      <c r="M49" s="220">
        <f t="shared" si="470"/>
        <v>0</v>
      </c>
      <c r="N49" s="220">
        <f t="shared" si="470"/>
        <v>0</v>
      </c>
      <c r="O49" s="220">
        <f t="shared" si="470"/>
        <v>0</v>
      </c>
      <c r="P49" s="220">
        <f t="shared" si="470"/>
        <v>2473.965825489609</v>
      </c>
      <c r="Q49" s="220">
        <f t="shared" si="470"/>
        <v>0</v>
      </c>
      <c r="R49" s="220">
        <f t="shared" si="470"/>
        <v>0</v>
      </c>
      <c r="S49" s="220">
        <f t="shared" si="470"/>
        <v>0</v>
      </c>
      <c r="T49" s="220">
        <f t="shared" si="470"/>
        <v>0</v>
      </c>
      <c r="U49" s="220">
        <f t="shared" si="470"/>
        <v>0</v>
      </c>
      <c r="V49" s="220">
        <f t="shared" si="470"/>
        <v>0</v>
      </c>
      <c r="W49" s="220">
        <f t="shared" si="470"/>
        <v>0</v>
      </c>
      <c r="X49" s="220">
        <f t="shared" si="470"/>
        <v>0</v>
      </c>
      <c r="Y49" s="220">
        <f t="shared" si="470"/>
        <v>0</v>
      </c>
      <c r="Z49" s="220">
        <f t="shared" si="470"/>
        <v>0</v>
      </c>
      <c r="AA49" s="220">
        <f t="shared" si="470"/>
        <v>0</v>
      </c>
      <c r="AB49" s="220">
        <f t="shared" si="470"/>
        <v>0</v>
      </c>
      <c r="AC49" s="220">
        <f t="shared" si="470"/>
        <v>0</v>
      </c>
      <c r="AD49" s="220">
        <f t="shared" si="470"/>
        <v>0</v>
      </c>
      <c r="AE49" s="220">
        <f t="shared" si="470"/>
        <v>0</v>
      </c>
      <c r="AF49" s="220">
        <f t="shared" si="470"/>
        <v>0</v>
      </c>
      <c r="AG49" s="220">
        <f t="shared" si="470"/>
        <v>0</v>
      </c>
      <c r="AH49" s="220">
        <f t="shared" si="470"/>
        <v>0</v>
      </c>
      <c r="AI49" s="220">
        <f t="shared" si="470"/>
        <v>0</v>
      </c>
      <c r="AJ49" s="220">
        <f t="shared" si="470"/>
        <v>0</v>
      </c>
      <c r="AK49" s="220">
        <f t="shared" si="470"/>
        <v>0</v>
      </c>
      <c r="AL49" s="220">
        <f t="shared" si="470"/>
        <v>0</v>
      </c>
      <c r="AM49" s="220">
        <f t="shared" si="470"/>
        <v>0</v>
      </c>
      <c r="AN49" s="220">
        <f t="shared" si="470"/>
        <v>0</v>
      </c>
      <c r="AO49" s="220">
        <f t="shared" si="470"/>
        <v>0</v>
      </c>
      <c r="AP49" s="220">
        <f t="shared" ref="AP49:BC49" si="471" xml:space="preserve"> MAX(0, SUM(AP47:AP48))</f>
        <v>0</v>
      </c>
      <c r="AQ49" s="220">
        <f t="shared" si="471"/>
        <v>0</v>
      </c>
      <c r="AR49" s="220">
        <f t="shared" si="471"/>
        <v>0</v>
      </c>
      <c r="AS49" s="220">
        <f t="shared" si="471"/>
        <v>0</v>
      </c>
      <c r="AT49" s="220">
        <f t="shared" si="471"/>
        <v>0</v>
      </c>
      <c r="AU49" s="220">
        <f t="shared" si="471"/>
        <v>0</v>
      </c>
      <c r="AV49" s="220">
        <f t="shared" si="471"/>
        <v>0</v>
      </c>
      <c r="AW49" s="220">
        <f t="shared" si="471"/>
        <v>0</v>
      </c>
      <c r="AX49" s="220">
        <f t="shared" si="471"/>
        <v>0</v>
      </c>
      <c r="AY49" s="220">
        <f t="shared" si="471"/>
        <v>0</v>
      </c>
      <c r="AZ49" s="220">
        <f t="shared" si="471"/>
        <v>0</v>
      </c>
      <c r="BA49" s="220">
        <f t="shared" si="471"/>
        <v>0</v>
      </c>
      <c r="BB49" s="220">
        <f t="shared" si="471"/>
        <v>1249.9728581416948</v>
      </c>
      <c r="BC49" s="220">
        <f t="shared" si="471"/>
        <v>11993.729246847628</v>
      </c>
      <c r="BD49" s="220">
        <f t="shared" ref="BD49" si="472" xml:space="preserve"> MAX(0, SUM(BD47:BD48))</f>
        <v>15072.751992886238</v>
      </c>
      <c r="BE49" s="220">
        <f t="shared" ref="BE49:DP49" si="473" xml:space="preserve"> MAX(0, SUM(BE47:BE48))</f>
        <v>3321.2012058314485</v>
      </c>
      <c r="BF49" s="220">
        <f t="shared" si="473"/>
        <v>0</v>
      </c>
      <c r="BG49" s="220">
        <f t="shared" si="473"/>
        <v>0</v>
      </c>
      <c r="BH49" s="220">
        <f t="shared" si="473"/>
        <v>0</v>
      </c>
      <c r="BI49" s="220">
        <f t="shared" si="473"/>
        <v>0</v>
      </c>
      <c r="BJ49" s="220">
        <f t="shared" si="473"/>
        <v>0</v>
      </c>
      <c r="BK49" s="220">
        <f t="shared" si="473"/>
        <v>0</v>
      </c>
      <c r="BL49" s="220">
        <f t="shared" si="473"/>
        <v>0</v>
      </c>
      <c r="BM49" s="220">
        <f t="shared" si="473"/>
        <v>0</v>
      </c>
      <c r="BN49" s="220">
        <f t="shared" si="473"/>
        <v>0</v>
      </c>
      <c r="BO49" s="220">
        <f t="shared" si="473"/>
        <v>0</v>
      </c>
      <c r="BP49" s="220">
        <f t="shared" si="473"/>
        <v>0</v>
      </c>
      <c r="BQ49" s="220">
        <f t="shared" si="473"/>
        <v>0</v>
      </c>
      <c r="BR49" s="220">
        <f t="shared" si="473"/>
        <v>0</v>
      </c>
      <c r="BS49" s="220">
        <f t="shared" si="473"/>
        <v>0</v>
      </c>
      <c r="BT49" s="220">
        <f t="shared" si="473"/>
        <v>0</v>
      </c>
      <c r="BU49" s="220">
        <f t="shared" si="473"/>
        <v>0</v>
      </c>
      <c r="BV49" s="220">
        <f t="shared" si="473"/>
        <v>0</v>
      </c>
      <c r="BW49" s="220">
        <f t="shared" si="473"/>
        <v>0</v>
      </c>
      <c r="BX49" s="220">
        <f t="shared" si="473"/>
        <v>0</v>
      </c>
      <c r="BY49" s="220">
        <f t="shared" si="473"/>
        <v>0</v>
      </c>
      <c r="BZ49" s="220">
        <f t="shared" si="473"/>
        <v>0</v>
      </c>
      <c r="CA49" s="220">
        <f t="shared" si="473"/>
        <v>0</v>
      </c>
      <c r="CB49" s="220">
        <f t="shared" si="473"/>
        <v>0</v>
      </c>
      <c r="CC49" s="220">
        <f t="shared" si="473"/>
        <v>0</v>
      </c>
      <c r="CD49" s="220">
        <f t="shared" si="473"/>
        <v>0</v>
      </c>
      <c r="CE49" s="220">
        <f t="shared" si="473"/>
        <v>0</v>
      </c>
      <c r="CF49" s="220">
        <f t="shared" si="473"/>
        <v>0</v>
      </c>
      <c r="CG49" s="220">
        <f t="shared" si="473"/>
        <v>0</v>
      </c>
      <c r="CH49" s="220">
        <f t="shared" si="473"/>
        <v>0</v>
      </c>
      <c r="CI49" s="220">
        <f t="shared" si="473"/>
        <v>0</v>
      </c>
      <c r="CJ49" s="220">
        <f t="shared" si="473"/>
        <v>0</v>
      </c>
      <c r="CK49" s="220">
        <f t="shared" si="473"/>
        <v>0</v>
      </c>
      <c r="CL49" s="220">
        <f t="shared" si="473"/>
        <v>0</v>
      </c>
      <c r="CM49" s="220">
        <f t="shared" si="473"/>
        <v>0</v>
      </c>
      <c r="CN49" s="220">
        <f t="shared" si="473"/>
        <v>0</v>
      </c>
      <c r="CO49" s="220">
        <f t="shared" si="473"/>
        <v>0</v>
      </c>
      <c r="CP49" s="220">
        <f t="shared" si="473"/>
        <v>0</v>
      </c>
      <c r="CQ49" s="220">
        <f t="shared" si="473"/>
        <v>0</v>
      </c>
      <c r="CR49" s="220">
        <f t="shared" si="473"/>
        <v>0</v>
      </c>
      <c r="CS49" s="220">
        <f t="shared" si="473"/>
        <v>0</v>
      </c>
      <c r="CT49" s="220">
        <f t="shared" si="473"/>
        <v>0</v>
      </c>
      <c r="CU49" s="220">
        <f t="shared" si="473"/>
        <v>0</v>
      </c>
      <c r="CV49" s="220">
        <f t="shared" si="473"/>
        <v>0</v>
      </c>
      <c r="CW49" s="220">
        <f t="shared" si="473"/>
        <v>0</v>
      </c>
      <c r="CX49" s="220">
        <f t="shared" si="473"/>
        <v>0</v>
      </c>
      <c r="CY49" s="220">
        <f t="shared" si="473"/>
        <v>0</v>
      </c>
      <c r="CZ49" s="220">
        <f t="shared" si="473"/>
        <v>0</v>
      </c>
      <c r="DA49" s="220">
        <f t="shared" si="473"/>
        <v>0</v>
      </c>
      <c r="DB49" s="220">
        <f t="shared" si="473"/>
        <v>0</v>
      </c>
      <c r="DC49" s="220">
        <f t="shared" si="473"/>
        <v>0</v>
      </c>
      <c r="DD49" s="220">
        <f t="shared" si="473"/>
        <v>0</v>
      </c>
      <c r="DE49" s="220">
        <f t="shared" si="473"/>
        <v>0</v>
      </c>
      <c r="DF49" s="220">
        <f t="shared" si="473"/>
        <v>0</v>
      </c>
      <c r="DG49" s="220">
        <f t="shared" si="473"/>
        <v>0</v>
      </c>
      <c r="DH49" s="220">
        <f t="shared" si="473"/>
        <v>0</v>
      </c>
      <c r="DI49" s="220">
        <f t="shared" si="473"/>
        <v>0</v>
      </c>
      <c r="DJ49" s="220">
        <f t="shared" si="473"/>
        <v>0</v>
      </c>
      <c r="DK49" s="220">
        <f t="shared" si="473"/>
        <v>0</v>
      </c>
      <c r="DL49" s="220">
        <f t="shared" si="473"/>
        <v>0</v>
      </c>
      <c r="DM49" s="220">
        <f t="shared" si="473"/>
        <v>0</v>
      </c>
      <c r="DN49" s="220">
        <f t="shared" si="473"/>
        <v>0</v>
      </c>
      <c r="DO49" s="220">
        <f t="shared" si="473"/>
        <v>0</v>
      </c>
      <c r="DP49" s="220">
        <f t="shared" si="473"/>
        <v>0</v>
      </c>
      <c r="DQ49" s="220">
        <f t="shared" ref="DQ49:GB49" si="474" xml:space="preserve"> MAX(0, SUM(DQ47:DQ48))</f>
        <v>0</v>
      </c>
      <c r="DR49" s="220">
        <f t="shared" si="474"/>
        <v>0</v>
      </c>
      <c r="DS49" s="220">
        <f t="shared" si="474"/>
        <v>0</v>
      </c>
      <c r="DT49" s="220">
        <f t="shared" si="474"/>
        <v>0</v>
      </c>
      <c r="DU49" s="220">
        <f t="shared" si="474"/>
        <v>0</v>
      </c>
      <c r="DV49" s="220">
        <f t="shared" si="474"/>
        <v>0</v>
      </c>
      <c r="DW49" s="220">
        <f t="shared" si="474"/>
        <v>0</v>
      </c>
      <c r="DX49" s="220">
        <f t="shared" si="474"/>
        <v>0</v>
      </c>
      <c r="DY49" s="220">
        <f t="shared" si="474"/>
        <v>0</v>
      </c>
      <c r="DZ49" s="220">
        <f t="shared" si="474"/>
        <v>0</v>
      </c>
      <c r="EA49" s="220">
        <f t="shared" si="474"/>
        <v>0</v>
      </c>
      <c r="EB49" s="220">
        <f t="shared" si="474"/>
        <v>0</v>
      </c>
      <c r="EC49" s="220">
        <f t="shared" si="474"/>
        <v>0</v>
      </c>
      <c r="ED49" s="220">
        <f t="shared" si="474"/>
        <v>0</v>
      </c>
      <c r="EE49" s="220">
        <f t="shared" si="474"/>
        <v>0</v>
      </c>
      <c r="EF49" s="220">
        <f t="shared" si="474"/>
        <v>0</v>
      </c>
      <c r="EG49" s="220">
        <f t="shared" si="474"/>
        <v>0</v>
      </c>
      <c r="EH49" s="220">
        <f t="shared" si="474"/>
        <v>0</v>
      </c>
      <c r="EI49" s="220">
        <f t="shared" si="474"/>
        <v>0</v>
      </c>
      <c r="EJ49" s="220">
        <f t="shared" si="474"/>
        <v>0</v>
      </c>
      <c r="EK49" s="220">
        <f t="shared" si="474"/>
        <v>0</v>
      </c>
      <c r="EL49" s="220">
        <f t="shared" si="474"/>
        <v>0</v>
      </c>
      <c r="EM49" s="220">
        <f t="shared" si="474"/>
        <v>0</v>
      </c>
      <c r="EN49" s="220">
        <f t="shared" si="474"/>
        <v>0</v>
      </c>
      <c r="EO49" s="220">
        <f t="shared" si="474"/>
        <v>0</v>
      </c>
      <c r="EP49" s="220">
        <f t="shared" si="474"/>
        <v>0</v>
      </c>
      <c r="EQ49" s="220">
        <f t="shared" si="474"/>
        <v>0</v>
      </c>
      <c r="ER49" s="220">
        <f t="shared" si="474"/>
        <v>0</v>
      </c>
      <c r="ES49" s="220">
        <f t="shared" si="474"/>
        <v>0</v>
      </c>
      <c r="ET49" s="220">
        <f t="shared" si="474"/>
        <v>0</v>
      </c>
      <c r="EU49" s="220">
        <f t="shared" si="474"/>
        <v>0</v>
      </c>
      <c r="EV49" s="220">
        <f t="shared" si="474"/>
        <v>0</v>
      </c>
      <c r="EW49" s="220">
        <f t="shared" si="474"/>
        <v>0</v>
      </c>
      <c r="EX49" s="220">
        <f t="shared" si="474"/>
        <v>0</v>
      </c>
      <c r="EY49" s="220">
        <f t="shared" si="474"/>
        <v>0</v>
      </c>
      <c r="EZ49" s="220">
        <f t="shared" si="474"/>
        <v>0</v>
      </c>
      <c r="FA49" s="220">
        <f t="shared" si="474"/>
        <v>0</v>
      </c>
      <c r="FB49" s="220">
        <f t="shared" si="474"/>
        <v>0</v>
      </c>
      <c r="FC49" s="220">
        <f t="shared" si="474"/>
        <v>0</v>
      </c>
      <c r="FD49" s="220">
        <f t="shared" si="474"/>
        <v>0</v>
      </c>
      <c r="FE49" s="220">
        <f t="shared" si="474"/>
        <v>0</v>
      </c>
      <c r="FF49" s="220">
        <f t="shared" si="474"/>
        <v>0</v>
      </c>
      <c r="FG49" s="220">
        <f t="shared" si="474"/>
        <v>0</v>
      </c>
      <c r="FH49" s="220">
        <f t="shared" si="474"/>
        <v>0</v>
      </c>
      <c r="FI49" s="220">
        <f t="shared" si="474"/>
        <v>0</v>
      </c>
      <c r="FJ49" s="220">
        <f t="shared" si="474"/>
        <v>0</v>
      </c>
      <c r="FK49" s="220">
        <f t="shared" si="474"/>
        <v>0</v>
      </c>
      <c r="FL49" s="220">
        <f t="shared" si="474"/>
        <v>0</v>
      </c>
      <c r="FM49" s="220">
        <f t="shared" si="474"/>
        <v>0</v>
      </c>
      <c r="FN49" s="220">
        <f t="shared" si="474"/>
        <v>0</v>
      </c>
      <c r="FO49" s="220">
        <f t="shared" si="474"/>
        <v>0</v>
      </c>
      <c r="FP49" s="220">
        <f t="shared" si="474"/>
        <v>0</v>
      </c>
      <c r="FQ49" s="220">
        <f t="shared" si="474"/>
        <v>0</v>
      </c>
      <c r="FR49" s="220">
        <f t="shared" si="474"/>
        <v>0</v>
      </c>
      <c r="FS49" s="220">
        <f t="shared" si="474"/>
        <v>0</v>
      </c>
      <c r="FT49" s="220">
        <f t="shared" si="474"/>
        <v>0</v>
      </c>
      <c r="FU49" s="220">
        <f t="shared" si="474"/>
        <v>0</v>
      </c>
      <c r="FV49" s="220">
        <f t="shared" si="474"/>
        <v>0</v>
      </c>
      <c r="FW49" s="220">
        <f t="shared" si="474"/>
        <v>0</v>
      </c>
      <c r="FX49" s="220">
        <f t="shared" si="474"/>
        <v>0</v>
      </c>
      <c r="FY49" s="220">
        <f t="shared" si="474"/>
        <v>0</v>
      </c>
      <c r="FZ49" s="220">
        <f t="shared" si="474"/>
        <v>0</v>
      </c>
      <c r="GA49" s="220">
        <f t="shared" si="474"/>
        <v>0</v>
      </c>
      <c r="GB49" s="220">
        <f t="shared" si="474"/>
        <v>0</v>
      </c>
      <c r="GC49" s="220">
        <f t="shared" ref="GC49:GJ49" si="475" xml:space="preserve"> MAX(0, SUM(GC47:GC48))</f>
        <v>0</v>
      </c>
      <c r="GD49" s="220">
        <f t="shared" si="475"/>
        <v>0</v>
      </c>
      <c r="GE49" s="220">
        <f t="shared" si="475"/>
        <v>0</v>
      </c>
      <c r="GF49" s="220">
        <f t="shared" si="475"/>
        <v>0</v>
      </c>
      <c r="GG49" s="220">
        <f t="shared" si="475"/>
        <v>0</v>
      </c>
      <c r="GH49" s="220">
        <f t="shared" si="475"/>
        <v>0</v>
      </c>
      <c r="GI49" s="220">
        <f t="shared" si="475"/>
        <v>0</v>
      </c>
      <c r="GJ49" s="220">
        <f t="shared" si="475"/>
        <v>0</v>
      </c>
    </row>
    <row r="51" spans="1:192" x14ac:dyDescent="0.25">
      <c r="E51" s="203" t="str">
        <f t="shared" ref="E51:AJ51" si="476" xml:space="preserve"> E$30</f>
        <v>Retained cash balance BEG</v>
      </c>
      <c r="F51" s="203">
        <f t="shared" si="476"/>
        <v>0</v>
      </c>
      <c r="G51" s="203" t="str">
        <f t="shared" si="476"/>
        <v>$ 000s</v>
      </c>
      <c r="H51" s="203">
        <f t="shared" si="476"/>
        <v>0</v>
      </c>
      <c r="I51" s="203">
        <f t="shared" si="476"/>
        <v>0</v>
      </c>
      <c r="J51" s="203">
        <f t="shared" si="476"/>
        <v>0</v>
      </c>
      <c r="K51" s="203">
        <f t="shared" si="476"/>
        <v>0</v>
      </c>
      <c r="L51" s="203">
        <f t="shared" si="476"/>
        <v>0</v>
      </c>
      <c r="M51" s="203">
        <f t="shared" si="476"/>
        <v>5.935128174314741E-3</v>
      </c>
      <c r="N51" s="203">
        <f t="shared" si="476"/>
        <v>6.8687391067214776E-3</v>
      </c>
      <c r="O51" s="203">
        <f t="shared" si="476"/>
        <v>7.540235328633571E-3</v>
      </c>
      <c r="P51" s="203">
        <f t="shared" si="476"/>
        <v>8.2159058401884977E-3</v>
      </c>
      <c r="Q51" s="203">
        <f t="shared" si="476"/>
        <v>0</v>
      </c>
      <c r="R51" s="203">
        <f t="shared" si="476"/>
        <v>0</v>
      </c>
      <c r="S51" s="203">
        <f t="shared" si="476"/>
        <v>0</v>
      </c>
      <c r="T51" s="203">
        <f t="shared" si="476"/>
        <v>0</v>
      </c>
      <c r="U51" s="203">
        <f t="shared" si="476"/>
        <v>0</v>
      </c>
      <c r="V51" s="203">
        <f t="shared" si="476"/>
        <v>0</v>
      </c>
      <c r="W51" s="203">
        <f t="shared" si="476"/>
        <v>0</v>
      </c>
      <c r="X51" s="203">
        <f t="shared" si="476"/>
        <v>0</v>
      </c>
      <c r="Y51" s="203">
        <f t="shared" si="476"/>
        <v>0</v>
      </c>
      <c r="Z51" s="203">
        <f t="shared" si="476"/>
        <v>0</v>
      </c>
      <c r="AA51" s="203">
        <f t="shared" si="476"/>
        <v>0</v>
      </c>
      <c r="AB51" s="203">
        <f t="shared" si="476"/>
        <v>0</v>
      </c>
      <c r="AC51" s="203">
        <f t="shared" si="476"/>
        <v>0</v>
      </c>
      <c r="AD51" s="203">
        <f t="shared" si="476"/>
        <v>0</v>
      </c>
      <c r="AE51" s="203">
        <f t="shared" si="476"/>
        <v>0</v>
      </c>
      <c r="AF51" s="203">
        <f t="shared" si="476"/>
        <v>0</v>
      </c>
      <c r="AG51" s="203">
        <f t="shared" si="476"/>
        <v>0</v>
      </c>
      <c r="AH51" s="203">
        <f t="shared" si="476"/>
        <v>0</v>
      </c>
      <c r="AI51" s="203">
        <f t="shared" si="476"/>
        <v>0</v>
      </c>
      <c r="AJ51" s="203">
        <f t="shared" si="476"/>
        <v>0</v>
      </c>
      <c r="AK51" s="203">
        <f t="shared" ref="AK51:CV51" si="477" xml:space="preserve"> AK$30</f>
        <v>0</v>
      </c>
      <c r="AL51" s="203">
        <f t="shared" si="477"/>
        <v>0</v>
      </c>
      <c r="AM51" s="203">
        <f t="shared" si="477"/>
        <v>0</v>
      </c>
      <c r="AN51" s="203">
        <f t="shared" si="477"/>
        <v>0</v>
      </c>
      <c r="AO51" s="203">
        <f t="shared" si="477"/>
        <v>0</v>
      </c>
      <c r="AP51" s="203">
        <f t="shared" si="477"/>
        <v>0</v>
      </c>
      <c r="AQ51" s="203">
        <f t="shared" si="477"/>
        <v>0</v>
      </c>
      <c r="AR51" s="203">
        <f t="shared" si="477"/>
        <v>0</v>
      </c>
      <c r="AS51" s="203">
        <f t="shared" si="477"/>
        <v>0</v>
      </c>
      <c r="AT51" s="203">
        <f t="shared" si="477"/>
        <v>0</v>
      </c>
      <c r="AU51" s="203">
        <f t="shared" si="477"/>
        <v>0</v>
      </c>
      <c r="AV51" s="203">
        <f t="shared" si="477"/>
        <v>0</v>
      </c>
      <c r="AW51" s="203">
        <f t="shared" si="477"/>
        <v>0</v>
      </c>
      <c r="AX51" s="203">
        <f t="shared" si="477"/>
        <v>0</v>
      </c>
      <c r="AY51" s="203">
        <f t="shared" si="477"/>
        <v>0</v>
      </c>
      <c r="AZ51" s="203">
        <f t="shared" si="477"/>
        <v>0</v>
      </c>
      <c r="BA51" s="203">
        <f t="shared" si="477"/>
        <v>0</v>
      </c>
      <c r="BB51" s="203">
        <f t="shared" si="477"/>
        <v>0</v>
      </c>
      <c r="BC51" s="203">
        <f t="shared" si="477"/>
        <v>0</v>
      </c>
      <c r="BD51" s="203">
        <f t="shared" si="477"/>
        <v>0</v>
      </c>
      <c r="BE51" s="203">
        <f t="shared" si="477"/>
        <v>0</v>
      </c>
      <c r="BF51" s="203">
        <f t="shared" si="477"/>
        <v>8.0035533756017685E-11</v>
      </c>
      <c r="BG51" s="203">
        <f t="shared" si="477"/>
        <v>8.0035533756017685E-11</v>
      </c>
      <c r="BH51" s="203">
        <f t="shared" si="477"/>
        <v>8.0035533756017685E-11</v>
      </c>
      <c r="BI51" s="203">
        <f t="shared" si="477"/>
        <v>8.0035533756017685E-11</v>
      </c>
      <c r="BJ51" s="203">
        <f t="shared" si="477"/>
        <v>8.0035533756017685E-11</v>
      </c>
      <c r="BK51" s="203">
        <f t="shared" si="477"/>
        <v>8.0035533756017685E-11</v>
      </c>
      <c r="BL51" s="203">
        <f t="shared" si="477"/>
        <v>8.0035533756017685E-11</v>
      </c>
      <c r="BM51" s="203">
        <f t="shared" si="477"/>
        <v>8.0035533756017685E-11</v>
      </c>
      <c r="BN51" s="203">
        <f t="shared" si="477"/>
        <v>8.0035533756017685E-11</v>
      </c>
      <c r="BO51" s="203">
        <f t="shared" si="477"/>
        <v>8.0035533756017685E-11</v>
      </c>
      <c r="BP51" s="203">
        <f t="shared" si="477"/>
        <v>8.0035533756017685E-11</v>
      </c>
      <c r="BQ51" s="203">
        <f t="shared" si="477"/>
        <v>8.0035533756017685E-11</v>
      </c>
      <c r="BR51" s="203">
        <f t="shared" si="477"/>
        <v>8.0035533756017685E-11</v>
      </c>
      <c r="BS51" s="203">
        <f t="shared" si="477"/>
        <v>8.0035533756017685E-11</v>
      </c>
      <c r="BT51" s="203">
        <f t="shared" si="477"/>
        <v>8.0035533756017685E-11</v>
      </c>
      <c r="BU51" s="203">
        <f t="shared" si="477"/>
        <v>8.0035533756017685E-11</v>
      </c>
      <c r="BV51" s="203">
        <f t="shared" si="477"/>
        <v>8.0035533756017685E-11</v>
      </c>
      <c r="BW51" s="203">
        <f t="shared" si="477"/>
        <v>8.0035533756017685E-11</v>
      </c>
      <c r="BX51" s="203">
        <f t="shared" si="477"/>
        <v>8.0035533756017685E-11</v>
      </c>
      <c r="BY51" s="203">
        <f t="shared" si="477"/>
        <v>8.0035533756017685E-11</v>
      </c>
      <c r="BZ51" s="203">
        <f t="shared" si="477"/>
        <v>8.0035533756017685E-11</v>
      </c>
      <c r="CA51" s="203">
        <f t="shared" si="477"/>
        <v>8.0035533756017685E-11</v>
      </c>
      <c r="CB51" s="203">
        <f t="shared" si="477"/>
        <v>8.0035533756017685E-11</v>
      </c>
      <c r="CC51" s="203">
        <f t="shared" si="477"/>
        <v>8.0035533756017685E-11</v>
      </c>
      <c r="CD51" s="203">
        <f t="shared" si="477"/>
        <v>8.0035533756017685E-11</v>
      </c>
      <c r="CE51" s="203">
        <f t="shared" si="477"/>
        <v>8.0035533756017685E-11</v>
      </c>
      <c r="CF51" s="203">
        <f t="shared" si="477"/>
        <v>8.0035533756017685E-11</v>
      </c>
      <c r="CG51" s="203">
        <f t="shared" si="477"/>
        <v>8.0035533756017685E-11</v>
      </c>
      <c r="CH51" s="203">
        <f t="shared" si="477"/>
        <v>8.0035533756017685E-11</v>
      </c>
      <c r="CI51" s="203">
        <f t="shared" si="477"/>
        <v>8.0035533756017685E-11</v>
      </c>
      <c r="CJ51" s="203">
        <f t="shared" si="477"/>
        <v>8.0035533756017685E-11</v>
      </c>
      <c r="CK51" s="203">
        <f t="shared" si="477"/>
        <v>8.0035533756017685E-11</v>
      </c>
      <c r="CL51" s="203">
        <f t="shared" si="477"/>
        <v>8.0035533756017685E-11</v>
      </c>
      <c r="CM51" s="203">
        <f t="shared" si="477"/>
        <v>8.0035533756017685E-11</v>
      </c>
      <c r="CN51" s="203">
        <f t="shared" si="477"/>
        <v>8.0035533756017685E-11</v>
      </c>
      <c r="CO51" s="203">
        <f t="shared" si="477"/>
        <v>8.0035533756017685E-11</v>
      </c>
      <c r="CP51" s="203">
        <f t="shared" si="477"/>
        <v>8.0035533756017685E-11</v>
      </c>
      <c r="CQ51" s="203">
        <f t="shared" si="477"/>
        <v>8.0035533756017685E-11</v>
      </c>
      <c r="CR51" s="203">
        <f t="shared" si="477"/>
        <v>8.0035533756017685E-11</v>
      </c>
      <c r="CS51" s="203">
        <f t="shared" si="477"/>
        <v>8.0035533756017685E-11</v>
      </c>
      <c r="CT51" s="203">
        <f t="shared" si="477"/>
        <v>8.0035533756017685E-11</v>
      </c>
      <c r="CU51" s="203">
        <f t="shared" si="477"/>
        <v>8.0035533756017685E-11</v>
      </c>
      <c r="CV51" s="203">
        <f t="shared" si="477"/>
        <v>8.0035533756017685E-11</v>
      </c>
      <c r="CW51" s="203">
        <f t="shared" ref="CW51:FH51" si="478" xml:space="preserve"> CW$30</f>
        <v>8.0035533756017685E-11</v>
      </c>
      <c r="CX51" s="203">
        <f t="shared" si="478"/>
        <v>8.0035533756017685E-11</v>
      </c>
      <c r="CY51" s="203">
        <f t="shared" si="478"/>
        <v>8.0035533756017685E-11</v>
      </c>
      <c r="CZ51" s="203">
        <f t="shared" si="478"/>
        <v>8.0035533756017685E-11</v>
      </c>
      <c r="DA51" s="203">
        <f t="shared" si="478"/>
        <v>8.0035533756017685E-11</v>
      </c>
      <c r="DB51" s="203">
        <f t="shared" si="478"/>
        <v>8.0035533756017685E-11</v>
      </c>
      <c r="DC51" s="203">
        <f t="shared" si="478"/>
        <v>8.0035533756017685E-11</v>
      </c>
      <c r="DD51" s="203">
        <f t="shared" si="478"/>
        <v>8.0035533756017685E-11</v>
      </c>
      <c r="DE51" s="203">
        <f t="shared" si="478"/>
        <v>8.0035533756017685E-11</v>
      </c>
      <c r="DF51" s="203">
        <f t="shared" si="478"/>
        <v>8.0035533756017685E-11</v>
      </c>
      <c r="DG51" s="203">
        <f t="shared" si="478"/>
        <v>8.0035533756017685E-11</v>
      </c>
      <c r="DH51" s="203">
        <f t="shared" si="478"/>
        <v>8.0035533756017685E-11</v>
      </c>
      <c r="DI51" s="203">
        <f t="shared" si="478"/>
        <v>8.0035533756017685E-11</v>
      </c>
      <c r="DJ51" s="203">
        <f t="shared" si="478"/>
        <v>8.0035533756017685E-11</v>
      </c>
      <c r="DK51" s="203">
        <f t="shared" si="478"/>
        <v>8.0035533756017685E-11</v>
      </c>
      <c r="DL51" s="203">
        <f t="shared" si="478"/>
        <v>8.0035533756017685E-11</v>
      </c>
      <c r="DM51" s="203">
        <f t="shared" si="478"/>
        <v>8.0035533756017685E-11</v>
      </c>
      <c r="DN51" s="203">
        <f t="shared" si="478"/>
        <v>8.0035533756017685E-11</v>
      </c>
      <c r="DO51" s="203">
        <f t="shared" si="478"/>
        <v>8.0035533756017685E-11</v>
      </c>
      <c r="DP51" s="203">
        <f t="shared" si="478"/>
        <v>8.0035533756017685E-11</v>
      </c>
      <c r="DQ51" s="203">
        <f t="shared" si="478"/>
        <v>8.0035533756017685E-11</v>
      </c>
      <c r="DR51" s="203">
        <f t="shared" si="478"/>
        <v>8.0035533756017685E-11</v>
      </c>
      <c r="DS51" s="203">
        <f t="shared" si="478"/>
        <v>8.0035533756017685E-11</v>
      </c>
      <c r="DT51" s="203">
        <f t="shared" si="478"/>
        <v>8.0035533756017685E-11</v>
      </c>
      <c r="DU51" s="203">
        <f t="shared" si="478"/>
        <v>8.0035533756017685E-11</v>
      </c>
      <c r="DV51" s="203">
        <f t="shared" si="478"/>
        <v>8.0035533756017685E-11</v>
      </c>
      <c r="DW51" s="203">
        <f t="shared" si="478"/>
        <v>8.0035533756017685E-11</v>
      </c>
      <c r="DX51" s="203">
        <f t="shared" si="478"/>
        <v>8.0035533756017685E-11</v>
      </c>
      <c r="DY51" s="203">
        <f t="shared" si="478"/>
        <v>8.0035533756017685E-11</v>
      </c>
      <c r="DZ51" s="203">
        <f t="shared" si="478"/>
        <v>8.0035533756017685E-11</v>
      </c>
      <c r="EA51" s="203">
        <f t="shared" si="478"/>
        <v>8.0035533756017685E-11</v>
      </c>
      <c r="EB51" s="203">
        <f t="shared" si="478"/>
        <v>8.0035533756017685E-11</v>
      </c>
      <c r="EC51" s="203">
        <f t="shared" si="478"/>
        <v>8.0035533756017685E-11</v>
      </c>
      <c r="ED51" s="203">
        <f t="shared" si="478"/>
        <v>8.0035533756017685E-11</v>
      </c>
      <c r="EE51" s="203">
        <f t="shared" si="478"/>
        <v>8.0035533756017685E-11</v>
      </c>
      <c r="EF51" s="203">
        <f t="shared" si="478"/>
        <v>8.0035533756017685E-11</v>
      </c>
      <c r="EG51" s="203">
        <f t="shared" si="478"/>
        <v>8.0035533756017685E-11</v>
      </c>
      <c r="EH51" s="203">
        <f t="shared" si="478"/>
        <v>8.0035533756017685E-11</v>
      </c>
      <c r="EI51" s="203">
        <f t="shared" si="478"/>
        <v>8.0035533756017685E-11</v>
      </c>
      <c r="EJ51" s="203">
        <f t="shared" si="478"/>
        <v>8.0035533756017685E-11</v>
      </c>
      <c r="EK51" s="203">
        <f t="shared" si="478"/>
        <v>8.0035533756017685E-11</v>
      </c>
      <c r="EL51" s="203">
        <f t="shared" si="478"/>
        <v>8.0035533756017685E-11</v>
      </c>
      <c r="EM51" s="203">
        <f t="shared" si="478"/>
        <v>8.0035533756017685E-11</v>
      </c>
      <c r="EN51" s="203">
        <f t="shared" si="478"/>
        <v>8.0035533756017685E-11</v>
      </c>
      <c r="EO51" s="203">
        <f t="shared" si="478"/>
        <v>8.0035533756017685E-11</v>
      </c>
      <c r="EP51" s="203">
        <f t="shared" si="478"/>
        <v>8.0035533756017685E-11</v>
      </c>
      <c r="EQ51" s="203">
        <f t="shared" si="478"/>
        <v>8.0035533756017685E-11</v>
      </c>
      <c r="ER51" s="203">
        <f t="shared" si="478"/>
        <v>8.0035533756017685E-11</v>
      </c>
      <c r="ES51" s="203">
        <f t="shared" si="478"/>
        <v>8.0035533756017685E-11</v>
      </c>
      <c r="ET51" s="203">
        <f t="shared" si="478"/>
        <v>8.0035533756017685E-11</v>
      </c>
      <c r="EU51" s="203">
        <f t="shared" si="478"/>
        <v>8.0035533756017685E-11</v>
      </c>
      <c r="EV51" s="203">
        <f t="shared" si="478"/>
        <v>8.0035533756017685E-11</v>
      </c>
      <c r="EW51" s="203">
        <f t="shared" si="478"/>
        <v>8.0035533756017685E-11</v>
      </c>
      <c r="EX51" s="203">
        <f t="shared" si="478"/>
        <v>8.0035533756017685E-11</v>
      </c>
      <c r="EY51" s="203">
        <f t="shared" si="478"/>
        <v>8.0035533756017685E-11</v>
      </c>
      <c r="EZ51" s="203">
        <f t="shared" si="478"/>
        <v>8.0035533756017685E-11</v>
      </c>
      <c r="FA51" s="203">
        <f t="shared" si="478"/>
        <v>8.0035533756017685E-11</v>
      </c>
      <c r="FB51" s="203">
        <f t="shared" si="478"/>
        <v>8.0035533756017685E-11</v>
      </c>
      <c r="FC51" s="203">
        <f t="shared" si="478"/>
        <v>8.0035533756017685E-11</v>
      </c>
      <c r="FD51" s="203">
        <f t="shared" si="478"/>
        <v>8.0035533756017685E-11</v>
      </c>
      <c r="FE51" s="203">
        <f t="shared" si="478"/>
        <v>8.0035533756017685E-11</v>
      </c>
      <c r="FF51" s="203">
        <f t="shared" si="478"/>
        <v>8.0035533756017685E-11</v>
      </c>
      <c r="FG51" s="203">
        <f t="shared" si="478"/>
        <v>8.0035533756017685E-11</v>
      </c>
      <c r="FH51" s="203">
        <f t="shared" si="478"/>
        <v>8.0035533756017685E-11</v>
      </c>
      <c r="FI51" s="203">
        <f t="shared" ref="FI51:GJ51" si="479" xml:space="preserve"> FI$30</f>
        <v>8.0035533756017685E-11</v>
      </c>
      <c r="FJ51" s="203">
        <f t="shared" si="479"/>
        <v>8.0035533756017685E-11</v>
      </c>
      <c r="FK51" s="203">
        <f t="shared" si="479"/>
        <v>8.0035533756017685E-11</v>
      </c>
      <c r="FL51" s="203">
        <f t="shared" si="479"/>
        <v>8.0035533756017685E-11</v>
      </c>
      <c r="FM51" s="203">
        <f t="shared" si="479"/>
        <v>8.0035533756017685E-11</v>
      </c>
      <c r="FN51" s="203">
        <f t="shared" si="479"/>
        <v>8.0035533756017685E-11</v>
      </c>
      <c r="FO51" s="203">
        <f t="shared" si="479"/>
        <v>8.0035533756017685E-11</v>
      </c>
      <c r="FP51" s="203">
        <f t="shared" si="479"/>
        <v>8.0035533756017685E-11</v>
      </c>
      <c r="FQ51" s="203">
        <f t="shared" si="479"/>
        <v>8.0035533756017685E-11</v>
      </c>
      <c r="FR51" s="203">
        <f t="shared" si="479"/>
        <v>8.0035533756017685E-11</v>
      </c>
      <c r="FS51" s="203">
        <f t="shared" si="479"/>
        <v>8.0035533756017685E-11</v>
      </c>
      <c r="FT51" s="203">
        <f t="shared" si="479"/>
        <v>8.0035533756017685E-11</v>
      </c>
      <c r="FU51" s="203">
        <f t="shared" si="479"/>
        <v>8.0035533756017685E-11</v>
      </c>
      <c r="FV51" s="203">
        <f t="shared" si="479"/>
        <v>8.0035533756017685E-11</v>
      </c>
      <c r="FW51" s="203">
        <f t="shared" si="479"/>
        <v>8.0035533756017685E-11</v>
      </c>
      <c r="FX51" s="203">
        <f t="shared" si="479"/>
        <v>8.0035533756017685E-11</v>
      </c>
      <c r="FY51" s="203">
        <f t="shared" si="479"/>
        <v>8.0035533756017685E-11</v>
      </c>
      <c r="FZ51" s="203">
        <f t="shared" si="479"/>
        <v>8.0035533756017685E-11</v>
      </c>
      <c r="GA51" s="203">
        <f t="shared" si="479"/>
        <v>8.0035533756017685E-11</v>
      </c>
      <c r="GB51" s="203">
        <f t="shared" si="479"/>
        <v>8.0035533756017685E-11</v>
      </c>
      <c r="GC51" s="203">
        <f t="shared" si="479"/>
        <v>8.0035533756017685E-11</v>
      </c>
      <c r="GD51" s="203">
        <f t="shared" si="479"/>
        <v>8.0035533756017685E-11</v>
      </c>
      <c r="GE51" s="203">
        <f t="shared" si="479"/>
        <v>8.0035533756017685E-11</v>
      </c>
      <c r="GF51" s="203">
        <f t="shared" si="479"/>
        <v>8.0035533756017685E-11</v>
      </c>
      <c r="GG51" s="203">
        <f t="shared" si="479"/>
        <v>8.0035533756017685E-11</v>
      </c>
      <c r="GH51" s="203">
        <f t="shared" si="479"/>
        <v>8.0035533756017685E-11</v>
      </c>
      <c r="GI51" s="203">
        <f t="shared" si="479"/>
        <v>8.0035533756017685E-11</v>
      </c>
      <c r="GJ51" s="203">
        <f t="shared" si="479"/>
        <v>8.0035533756017685E-11</v>
      </c>
    </row>
    <row r="52" spans="1:192" x14ac:dyDescent="0.25">
      <c r="E52" s="399" t="str">
        <f xml:space="preserve"> 'FS Sem'!E$66</f>
        <v>Cash flow available for dividends</v>
      </c>
      <c r="F52" s="399">
        <f xml:space="preserve"> 'FS Sem'!F$66</f>
        <v>0</v>
      </c>
      <c r="G52" s="399" t="str">
        <f xml:space="preserve"> 'FS Sem'!G$66</f>
        <v>$ 000s</v>
      </c>
      <c r="H52" s="399">
        <f xml:space="preserve"> 'FS Sem'!H$66</f>
        <v>22739.664761673637</v>
      </c>
      <c r="I52" s="399">
        <f xml:space="preserve"> 'FS Sem'!I$66</f>
        <v>0</v>
      </c>
      <c r="J52" s="399">
        <f xml:space="preserve"> 'FS Sem'!J$66</f>
        <v>0</v>
      </c>
      <c r="K52" s="399">
        <f xml:space="preserve"> 'FS Sem'!K$66</f>
        <v>0</v>
      </c>
      <c r="L52" s="399">
        <f xml:space="preserve"> 'FS Sem'!L$66</f>
        <v>5.935128174314741E-3</v>
      </c>
      <c r="M52" s="399">
        <f xml:space="preserve"> 'FS Sem'!M$66</f>
        <v>9.3361093240673654E-4</v>
      </c>
      <c r="N52" s="399">
        <f xml:space="preserve"> 'FS Sem'!N$66</f>
        <v>6.7149622191209346E-4</v>
      </c>
      <c r="O52" s="399">
        <f xml:space="preserve"> 'FS Sem'!O$66</f>
        <v>6.7567051155492663E-4</v>
      </c>
      <c r="P52" s="399">
        <f xml:space="preserve"> 'FS Sem'!P$66</f>
        <v>-3.7137259173505299E-3</v>
      </c>
      <c r="Q52" s="399">
        <f xml:space="preserve"> 'FS Sem'!Q$66</f>
        <v>0</v>
      </c>
      <c r="R52" s="399">
        <f xml:space="preserve"> 'FS Sem'!R$66</f>
        <v>0</v>
      </c>
      <c r="S52" s="399">
        <f xml:space="preserve"> 'FS Sem'!S$66</f>
        <v>0</v>
      </c>
      <c r="T52" s="399">
        <f xml:space="preserve"> 'FS Sem'!T$66</f>
        <v>0</v>
      </c>
      <c r="U52" s="399">
        <f xml:space="preserve"> 'FS Sem'!U$66</f>
        <v>0</v>
      </c>
      <c r="V52" s="399">
        <f xml:space="preserve"> 'FS Sem'!V$66</f>
        <v>0</v>
      </c>
      <c r="W52" s="399">
        <f xml:space="preserve"> 'FS Sem'!W$66</f>
        <v>0</v>
      </c>
      <c r="X52" s="399">
        <f xml:space="preserve"> 'FS Sem'!X$66</f>
        <v>0</v>
      </c>
      <c r="Y52" s="399">
        <f xml:space="preserve"> 'FS Sem'!Y$66</f>
        <v>0</v>
      </c>
      <c r="Z52" s="399">
        <f xml:space="preserve"> 'FS Sem'!Z$66</f>
        <v>0</v>
      </c>
      <c r="AA52" s="399">
        <f xml:space="preserve"> 'FS Sem'!AA$66</f>
        <v>0</v>
      </c>
      <c r="AB52" s="399">
        <f xml:space="preserve"> 'FS Sem'!AB$66</f>
        <v>0</v>
      </c>
      <c r="AC52" s="399">
        <f xml:space="preserve"> 'FS Sem'!AC$66</f>
        <v>0</v>
      </c>
      <c r="AD52" s="399">
        <f xml:space="preserve"> 'FS Sem'!AD$66</f>
        <v>0</v>
      </c>
      <c r="AE52" s="399">
        <f xml:space="preserve"> 'FS Sem'!AE$66</f>
        <v>0</v>
      </c>
      <c r="AF52" s="399">
        <f xml:space="preserve"> 'FS Sem'!AF$66</f>
        <v>0</v>
      </c>
      <c r="AG52" s="399">
        <f xml:space="preserve"> 'FS Sem'!AG$66</f>
        <v>0</v>
      </c>
      <c r="AH52" s="399">
        <f xml:space="preserve"> 'FS Sem'!AH$66</f>
        <v>0</v>
      </c>
      <c r="AI52" s="399">
        <f xml:space="preserve"> 'FS Sem'!AI$66</f>
        <v>0</v>
      </c>
      <c r="AJ52" s="399">
        <f xml:space="preserve"> 'FS Sem'!AJ$66</f>
        <v>0</v>
      </c>
      <c r="AK52" s="399">
        <f xml:space="preserve"> 'FS Sem'!AK$66</f>
        <v>0</v>
      </c>
      <c r="AL52" s="399">
        <f xml:space="preserve"> 'FS Sem'!AL$66</f>
        <v>0</v>
      </c>
      <c r="AM52" s="399">
        <f xml:space="preserve"> 'FS Sem'!AM$66</f>
        <v>0</v>
      </c>
      <c r="AN52" s="399">
        <f xml:space="preserve"> 'FS Sem'!AN$66</f>
        <v>0</v>
      </c>
      <c r="AO52" s="399">
        <f xml:space="preserve"> 'FS Sem'!AO$66</f>
        <v>0</v>
      </c>
      <c r="AP52" s="399">
        <f xml:space="preserve"> 'FS Sem'!AP$66</f>
        <v>0</v>
      </c>
      <c r="AQ52" s="399">
        <f xml:space="preserve"> 'FS Sem'!AQ$66</f>
        <v>0</v>
      </c>
      <c r="AR52" s="399">
        <f xml:space="preserve"> 'FS Sem'!AR$66</f>
        <v>0</v>
      </c>
      <c r="AS52" s="399">
        <f xml:space="preserve"> 'FS Sem'!AS$66</f>
        <v>0</v>
      </c>
      <c r="AT52" s="399">
        <f xml:space="preserve"> 'FS Sem'!AT$66</f>
        <v>0</v>
      </c>
      <c r="AU52" s="399">
        <f xml:space="preserve"> 'FS Sem'!AU$66</f>
        <v>0</v>
      </c>
      <c r="AV52" s="399">
        <f xml:space="preserve"> 'FS Sem'!AV$66</f>
        <v>0</v>
      </c>
      <c r="AW52" s="399">
        <f xml:space="preserve"> 'FS Sem'!AW$66</f>
        <v>0</v>
      </c>
      <c r="AX52" s="399">
        <f xml:space="preserve"> 'FS Sem'!AX$66</f>
        <v>0</v>
      </c>
      <c r="AY52" s="399">
        <f xml:space="preserve"> 'FS Sem'!AY$66</f>
        <v>0</v>
      </c>
      <c r="AZ52" s="399">
        <f xml:space="preserve"> 'FS Sem'!AZ$66</f>
        <v>0</v>
      </c>
      <c r="BA52" s="399">
        <f xml:space="preserve"> 'FS Sem'!BA$66</f>
        <v>0</v>
      </c>
      <c r="BB52" s="399">
        <f xml:space="preserve"> 'FS Sem'!BB$66</f>
        <v>0</v>
      </c>
      <c r="BC52" s="399">
        <f xml:space="preserve"> 'FS Sem'!BC$66</f>
        <v>7666.9082666073964</v>
      </c>
      <c r="BD52" s="399">
        <f xml:space="preserve"> 'FS Sem'!BD$66</f>
        <v>11751.55078705479</v>
      </c>
      <c r="BE52" s="399">
        <f xml:space="preserve"> 'FS Sem'!BE$66</f>
        <v>3321.2012058315286</v>
      </c>
      <c r="BF52" s="399">
        <f xml:space="preserve"> 'FS Sem'!BF$66</f>
        <v>0</v>
      </c>
      <c r="BG52" s="399">
        <f xml:space="preserve"> 'FS Sem'!BG$66</f>
        <v>0</v>
      </c>
      <c r="BH52" s="399">
        <f xml:space="preserve"> 'FS Sem'!BH$66</f>
        <v>0</v>
      </c>
      <c r="BI52" s="399">
        <f xml:space="preserve"> 'FS Sem'!BI$66</f>
        <v>0</v>
      </c>
      <c r="BJ52" s="399">
        <f xml:space="preserve"> 'FS Sem'!BJ$66</f>
        <v>0</v>
      </c>
      <c r="BK52" s="399">
        <f xml:space="preserve"> 'FS Sem'!BK$66</f>
        <v>0</v>
      </c>
      <c r="BL52" s="399">
        <f xml:space="preserve"> 'FS Sem'!BL$66</f>
        <v>0</v>
      </c>
      <c r="BM52" s="399">
        <f xml:space="preserve"> 'FS Sem'!BM$66</f>
        <v>0</v>
      </c>
      <c r="BN52" s="399">
        <f xml:space="preserve"> 'FS Sem'!BN$66</f>
        <v>0</v>
      </c>
      <c r="BO52" s="399">
        <f xml:space="preserve"> 'FS Sem'!BO$66</f>
        <v>0</v>
      </c>
      <c r="BP52" s="399">
        <f xml:space="preserve"> 'FS Sem'!BP$66</f>
        <v>0</v>
      </c>
      <c r="BQ52" s="399">
        <f xml:space="preserve"> 'FS Sem'!BQ$66</f>
        <v>0</v>
      </c>
      <c r="BR52" s="399">
        <f xml:space="preserve"> 'FS Sem'!BR$66</f>
        <v>0</v>
      </c>
      <c r="BS52" s="399">
        <f xml:space="preserve"> 'FS Sem'!BS$66</f>
        <v>0</v>
      </c>
      <c r="BT52" s="399">
        <f xml:space="preserve"> 'FS Sem'!BT$66</f>
        <v>0</v>
      </c>
      <c r="BU52" s="399">
        <f xml:space="preserve"> 'FS Sem'!BU$66</f>
        <v>0</v>
      </c>
      <c r="BV52" s="399">
        <f xml:space="preserve"> 'FS Sem'!BV$66</f>
        <v>0</v>
      </c>
      <c r="BW52" s="399">
        <f xml:space="preserve"> 'FS Sem'!BW$66</f>
        <v>0</v>
      </c>
      <c r="BX52" s="399">
        <f xml:space="preserve"> 'FS Sem'!BX$66</f>
        <v>0</v>
      </c>
      <c r="BY52" s="399">
        <f xml:space="preserve"> 'FS Sem'!BY$66</f>
        <v>0</v>
      </c>
      <c r="BZ52" s="399">
        <f xml:space="preserve"> 'FS Sem'!BZ$66</f>
        <v>0</v>
      </c>
      <c r="CA52" s="399">
        <f xml:space="preserve"> 'FS Sem'!CA$66</f>
        <v>0</v>
      </c>
      <c r="CB52" s="399">
        <f xml:space="preserve"> 'FS Sem'!CB$66</f>
        <v>0</v>
      </c>
      <c r="CC52" s="399">
        <f xml:space="preserve"> 'FS Sem'!CC$66</f>
        <v>0</v>
      </c>
      <c r="CD52" s="399">
        <f xml:space="preserve"> 'FS Sem'!CD$66</f>
        <v>0</v>
      </c>
      <c r="CE52" s="399">
        <f xml:space="preserve"> 'FS Sem'!CE$66</f>
        <v>0</v>
      </c>
      <c r="CF52" s="399">
        <f xml:space="preserve"> 'FS Sem'!CF$66</f>
        <v>0</v>
      </c>
      <c r="CG52" s="399">
        <f xml:space="preserve"> 'FS Sem'!CG$66</f>
        <v>0</v>
      </c>
      <c r="CH52" s="399">
        <f xml:space="preserve"> 'FS Sem'!CH$66</f>
        <v>0</v>
      </c>
      <c r="CI52" s="399">
        <f xml:space="preserve"> 'FS Sem'!CI$66</f>
        <v>0</v>
      </c>
      <c r="CJ52" s="399">
        <f xml:space="preserve"> 'FS Sem'!CJ$66</f>
        <v>0</v>
      </c>
      <c r="CK52" s="399">
        <f xml:space="preserve"> 'FS Sem'!CK$66</f>
        <v>0</v>
      </c>
      <c r="CL52" s="399">
        <f xml:space="preserve"> 'FS Sem'!CL$66</f>
        <v>0</v>
      </c>
      <c r="CM52" s="399">
        <f xml:space="preserve"> 'FS Sem'!CM$66</f>
        <v>0</v>
      </c>
      <c r="CN52" s="399">
        <f xml:space="preserve"> 'FS Sem'!CN$66</f>
        <v>0</v>
      </c>
      <c r="CO52" s="399">
        <f xml:space="preserve"> 'FS Sem'!CO$66</f>
        <v>0</v>
      </c>
      <c r="CP52" s="399">
        <f xml:space="preserve"> 'FS Sem'!CP$66</f>
        <v>0</v>
      </c>
      <c r="CQ52" s="399">
        <f xml:space="preserve"> 'FS Sem'!CQ$66</f>
        <v>0</v>
      </c>
      <c r="CR52" s="399">
        <f xml:space="preserve"> 'FS Sem'!CR$66</f>
        <v>0</v>
      </c>
      <c r="CS52" s="399">
        <f xml:space="preserve"> 'FS Sem'!CS$66</f>
        <v>0</v>
      </c>
      <c r="CT52" s="399">
        <f xml:space="preserve"> 'FS Sem'!CT$66</f>
        <v>0</v>
      </c>
      <c r="CU52" s="399">
        <f xml:space="preserve"> 'FS Sem'!CU$66</f>
        <v>0</v>
      </c>
      <c r="CV52" s="399">
        <f xml:space="preserve"> 'FS Sem'!CV$66</f>
        <v>0</v>
      </c>
      <c r="CW52" s="399">
        <f xml:space="preserve"> 'FS Sem'!CW$66</f>
        <v>0</v>
      </c>
      <c r="CX52" s="399">
        <f xml:space="preserve"> 'FS Sem'!CX$66</f>
        <v>0</v>
      </c>
      <c r="CY52" s="399">
        <f xml:space="preserve"> 'FS Sem'!CY$66</f>
        <v>0</v>
      </c>
      <c r="CZ52" s="399">
        <f xml:space="preserve"> 'FS Sem'!CZ$66</f>
        <v>0</v>
      </c>
      <c r="DA52" s="399">
        <f xml:space="preserve"> 'FS Sem'!DA$66</f>
        <v>0</v>
      </c>
      <c r="DB52" s="399">
        <f xml:space="preserve"> 'FS Sem'!DB$66</f>
        <v>0</v>
      </c>
      <c r="DC52" s="399">
        <f xml:space="preserve"> 'FS Sem'!DC$66</f>
        <v>0</v>
      </c>
      <c r="DD52" s="399">
        <f xml:space="preserve"> 'FS Sem'!DD$66</f>
        <v>0</v>
      </c>
      <c r="DE52" s="399">
        <f xml:space="preserve"> 'FS Sem'!DE$66</f>
        <v>0</v>
      </c>
      <c r="DF52" s="399">
        <f xml:space="preserve"> 'FS Sem'!DF$66</f>
        <v>0</v>
      </c>
      <c r="DG52" s="399">
        <f xml:space="preserve"> 'FS Sem'!DG$66</f>
        <v>0</v>
      </c>
      <c r="DH52" s="399">
        <f xml:space="preserve"> 'FS Sem'!DH$66</f>
        <v>0</v>
      </c>
      <c r="DI52" s="399">
        <f xml:space="preserve"> 'FS Sem'!DI$66</f>
        <v>0</v>
      </c>
      <c r="DJ52" s="399">
        <f xml:space="preserve"> 'FS Sem'!DJ$66</f>
        <v>0</v>
      </c>
      <c r="DK52" s="399">
        <f xml:space="preserve"> 'FS Sem'!DK$66</f>
        <v>0</v>
      </c>
      <c r="DL52" s="399">
        <f xml:space="preserve"> 'FS Sem'!DL$66</f>
        <v>0</v>
      </c>
      <c r="DM52" s="399">
        <f xml:space="preserve"> 'FS Sem'!DM$66</f>
        <v>0</v>
      </c>
      <c r="DN52" s="399">
        <f xml:space="preserve"> 'FS Sem'!DN$66</f>
        <v>0</v>
      </c>
      <c r="DO52" s="399">
        <f xml:space="preserve"> 'FS Sem'!DO$66</f>
        <v>0</v>
      </c>
      <c r="DP52" s="399">
        <f xml:space="preserve"> 'FS Sem'!DP$66</f>
        <v>0</v>
      </c>
      <c r="DQ52" s="399">
        <f xml:space="preserve"> 'FS Sem'!DQ$66</f>
        <v>0</v>
      </c>
      <c r="DR52" s="399">
        <f xml:space="preserve"> 'FS Sem'!DR$66</f>
        <v>0</v>
      </c>
      <c r="DS52" s="399">
        <f xml:space="preserve"> 'FS Sem'!DS$66</f>
        <v>0</v>
      </c>
      <c r="DT52" s="399">
        <f xml:space="preserve"> 'FS Sem'!DT$66</f>
        <v>0</v>
      </c>
      <c r="DU52" s="399">
        <f xml:space="preserve"> 'FS Sem'!DU$66</f>
        <v>0</v>
      </c>
      <c r="DV52" s="399">
        <f xml:space="preserve"> 'FS Sem'!DV$66</f>
        <v>0</v>
      </c>
      <c r="DW52" s="399">
        <f xml:space="preserve"> 'FS Sem'!DW$66</f>
        <v>0</v>
      </c>
      <c r="DX52" s="399">
        <f xml:space="preserve"> 'FS Sem'!DX$66</f>
        <v>0</v>
      </c>
      <c r="DY52" s="399">
        <f xml:space="preserve"> 'FS Sem'!DY$66</f>
        <v>0</v>
      </c>
      <c r="DZ52" s="399">
        <f xml:space="preserve"> 'FS Sem'!DZ$66</f>
        <v>0</v>
      </c>
      <c r="EA52" s="399">
        <f xml:space="preserve"> 'FS Sem'!EA$66</f>
        <v>0</v>
      </c>
      <c r="EB52" s="399">
        <f xml:space="preserve"> 'FS Sem'!EB$66</f>
        <v>0</v>
      </c>
      <c r="EC52" s="399">
        <f xml:space="preserve"> 'FS Sem'!EC$66</f>
        <v>0</v>
      </c>
      <c r="ED52" s="399">
        <f xml:space="preserve"> 'FS Sem'!ED$66</f>
        <v>0</v>
      </c>
      <c r="EE52" s="399">
        <f xml:space="preserve"> 'FS Sem'!EE$66</f>
        <v>0</v>
      </c>
      <c r="EF52" s="399">
        <f xml:space="preserve"> 'FS Sem'!EF$66</f>
        <v>0</v>
      </c>
      <c r="EG52" s="399">
        <f xml:space="preserve"> 'FS Sem'!EG$66</f>
        <v>0</v>
      </c>
      <c r="EH52" s="399">
        <f xml:space="preserve"> 'FS Sem'!EH$66</f>
        <v>0</v>
      </c>
      <c r="EI52" s="399">
        <f xml:space="preserve"> 'FS Sem'!EI$66</f>
        <v>0</v>
      </c>
      <c r="EJ52" s="399">
        <f xml:space="preserve"> 'FS Sem'!EJ$66</f>
        <v>0</v>
      </c>
      <c r="EK52" s="399">
        <f xml:space="preserve"> 'FS Sem'!EK$66</f>
        <v>0</v>
      </c>
      <c r="EL52" s="399">
        <f xml:space="preserve"> 'FS Sem'!EL$66</f>
        <v>0</v>
      </c>
      <c r="EM52" s="399">
        <f xml:space="preserve"> 'FS Sem'!EM$66</f>
        <v>0</v>
      </c>
      <c r="EN52" s="399">
        <f xml:space="preserve"> 'FS Sem'!EN$66</f>
        <v>0</v>
      </c>
      <c r="EO52" s="399">
        <f xml:space="preserve"> 'FS Sem'!EO$66</f>
        <v>0</v>
      </c>
      <c r="EP52" s="399">
        <f xml:space="preserve"> 'FS Sem'!EP$66</f>
        <v>0</v>
      </c>
      <c r="EQ52" s="399">
        <f xml:space="preserve"> 'FS Sem'!EQ$66</f>
        <v>0</v>
      </c>
      <c r="ER52" s="399">
        <f xml:space="preserve"> 'FS Sem'!ER$66</f>
        <v>0</v>
      </c>
      <c r="ES52" s="399">
        <f xml:space="preserve"> 'FS Sem'!ES$66</f>
        <v>0</v>
      </c>
      <c r="ET52" s="399">
        <f xml:space="preserve"> 'FS Sem'!ET$66</f>
        <v>0</v>
      </c>
      <c r="EU52" s="399">
        <f xml:space="preserve"> 'FS Sem'!EU$66</f>
        <v>0</v>
      </c>
      <c r="EV52" s="399">
        <f xml:space="preserve"> 'FS Sem'!EV$66</f>
        <v>0</v>
      </c>
      <c r="EW52" s="399">
        <f xml:space="preserve"> 'FS Sem'!EW$66</f>
        <v>0</v>
      </c>
      <c r="EX52" s="399">
        <f xml:space="preserve"> 'FS Sem'!EX$66</f>
        <v>0</v>
      </c>
      <c r="EY52" s="399">
        <f xml:space="preserve"> 'FS Sem'!EY$66</f>
        <v>0</v>
      </c>
      <c r="EZ52" s="399">
        <f xml:space="preserve"> 'FS Sem'!EZ$66</f>
        <v>0</v>
      </c>
      <c r="FA52" s="399">
        <f xml:space="preserve"> 'FS Sem'!FA$66</f>
        <v>0</v>
      </c>
      <c r="FB52" s="399">
        <f xml:space="preserve"> 'FS Sem'!FB$66</f>
        <v>0</v>
      </c>
      <c r="FC52" s="399">
        <f xml:space="preserve"> 'FS Sem'!FC$66</f>
        <v>0</v>
      </c>
      <c r="FD52" s="399">
        <f xml:space="preserve"> 'FS Sem'!FD$66</f>
        <v>0</v>
      </c>
      <c r="FE52" s="399">
        <f xml:space="preserve"> 'FS Sem'!FE$66</f>
        <v>0</v>
      </c>
      <c r="FF52" s="399">
        <f xml:space="preserve"> 'FS Sem'!FF$66</f>
        <v>0</v>
      </c>
      <c r="FG52" s="399">
        <f xml:space="preserve"> 'FS Sem'!FG$66</f>
        <v>0</v>
      </c>
      <c r="FH52" s="399">
        <f xml:space="preserve"> 'FS Sem'!FH$66</f>
        <v>0</v>
      </c>
      <c r="FI52" s="399">
        <f xml:space="preserve"> 'FS Sem'!FI$66</f>
        <v>0</v>
      </c>
      <c r="FJ52" s="399">
        <f xml:space="preserve"> 'FS Sem'!FJ$66</f>
        <v>0</v>
      </c>
      <c r="FK52" s="399">
        <f xml:space="preserve"> 'FS Sem'!FK$66</f>
        <v>0</v>
      </c>
      <c r="FL52" s="399">
        <f xml:space="preserve"> 'FS Sem'!FL$66</f>
        <v>0</v>
      </c>
      <c r="FM52" s="399">
        <f xml:space="preserve"> 'FS Sem'!FM$66</f>
        <v>0</v>
      </c>
      <c r="FN52" s="399">
        <f xml:space="preserve"> 'FS Sem'!FN$66</f>
        <v>0</v>
      </c>
      <c r="FO52" s="399">
        <f xml:space="preserve"> 'FS Sem'!FO$66</f>
        <v>0</v>
      </c>
      <c r="FP52" s="399">
        <f xml:space="preserve"> 'FS Sem'!FP$66</f>
        <v>0</v>
      </c>
      <c r="FQ52" s="399">
        <f xml:space="preserve"> 'FS Sem'!FQ$66</f>
        <v>0</v>
      </c>
      <c r="FR52" s="399">
        <f xml:space="preserve"> 'FS Sem'!FR$66</f>
        <v>0</v>
      </c>
      <c r="FS52" s="399">
        <f xml:space="preserve"> 'FS Sem'!FS$66</f>
        <v>0</v>
      </c>
      <c r="FT52" s="399">
        <f xml:space="preserve"> 'FS Sem'!FT$66</f>
        <v>0</v>
      </c>
      <c r="FU52" s="399">
        <f xml:space="preserve"> 'FS Sem'!FU$66</f>
        <v>0</v>
      </c>
      <c r="FV52" s="399">
        <f xml:space="preserve"> 'FS Sem'!FV$66</f>
        <v>0</v>
      </c>
      <c r="FW52" s="399">
        <f xml:space="preserve"> 'FS Sem'!FW$66</f>
        <v>0</v>
      </c>
      <c r="FX52" s="399">
        <f xml:space="preserve"> 'FS Sem'!FX$66</f>
        <v>0</v>
      </c>
      <c r="FY52" s="399">
        <f xml:space="preserve"> 'FS Sem'!FY$66</f>
        <v>0</v>
      </c>
      <c r="FZ52" s="399">
        <f xml:space="preserve"> 'FS Sem'!FZ$66</f>
        <v>0</v>
      </c>
      <c r="GA52" s="399">
        <f xml:space="preserve"> 'FS Sem'!GA$66</f>
        <v>0</v>
      </c>
      <c r="GB52" s="399">
        <f xml:space="preserve"> 'FS Sem'!GB$66</f>
        <v>0</v>
      </c>
      <c r="GC52" s="399">
        <f xml:space="preserve"> 'FS Sem'!GC$66</f>
        <v>0</v>
      </c>
      <c r="GD52" s="399">
        <f xml:space="preserve"> 'FS Sem'!GD$66</f>
        <v>0</v>
      </c>
      <c r="GE52" s="399">
        <f xml:space="preserve"> 'FS Sem'!GE$66</f>
        <v>0</v>
      </c>
      <c r="GF52" s="399">
        <f xml:space="preserve"> 'FS Sem'!GF$66</f>
        <v>0</v>
      </c>
      <c r="GG52" s="399">
        <f xml:space="preserve"> 'FS Sem'!GG$66</f>
        <v>0</v>
      </c>
      <c r="GH52" s="399">
        <f xml:space="preserve"> 'FS Sem'!GH$66</f>
        <v>0</v>
      </c>
      <c r="GI52" s="399">
        <f xml:space="preserve"> 'FS Sem'!GI$66</f>
        <v>0</v>
      </c>
      <c r="GJ52" s="399">
        <f xml:space="preserve"> 'FS Sem'!GJ$66</f>
        <v>0</v>
      </c>
    </row>
    <row r="53" spans="1:192" x14ac:dyDescent="0.25">
      <c r="E53" s="38" t="s">
        <v>162</v>
      </c>
      <c r="F53" s="38"/>
      <c r="G53" s="38" t="str">
        <f xml:space="preserve"> SMU</f>
        <v>$ 000s</v>
      </c>
      <c r="H53" s="38"/>
      <c r="I53" s="38"/>
      <c r="J53" s="38">
        <f t="shared" ref="J53:AO53" si="480">MAX(0, SUM(J51:J52))</f>
        <v>0</v>
      </c>
      <c r="K53" s="38">
        <f t="shared" si="480"/>
        <v>0</v>
      </c>
      <c r="L53" s="38">
        <f t="shared" si="480"/>
        <v>5.935128174314741E-3</v>
      </c>
      <c r="M53" s="38">
        <f t="shared" si="480"/>
        <v>6.8687391067214776E-3</v>
      </c>
      <c r="N53" s="38">
        <f t="shared" si="480"/>
        <v>7.540235328633571E-3</v>
      </c>
      <c r="O53" s="38">
        <f t="shared" si="480"/>
        <v>8.2159058401884977E-3</v>
      </c>
      <c r="P53" s="38">
        <f t="shared" si="480"/>
        <v>4.5021799228379678E-3</v>
      </c>
      <c r="Q53" s="38">
        <f t="shared" si="480"/>
        <v>0</v>
      </c>
      <c r="R53" s="38">
        <f t="shared" si="480"/>
        <v>0</v>
      </c>
      <c r="S53" s="38">
        <f t="shared" si="480"/>
        <v>0</v>
      </c>
      <c r="T53" s="38">
        <f t="shared" si="480"/>
        <v>0</v>
      </c>
      <c r="U53" s="38">
        <f t="shared" si="480"/>
        <v>0</v>
      </c>
      <c r="V53" s="38">
        <f t="shared" si="480"/>
        <v>0</v>
      </c>
      <c r="W53" s="38">
        <f t="shared" si="480"/>
        <v>0</v>
      </c>
      <c r="X53" s="38">
        <f t="shared" si="480"/>
        <v>0</v>
      </c>
      <c r="Y53" s="38">
        <f t="shared" si="480"/>
        <v>0</v>
      </c>
      <c r="Z53" s="38">
        <f t="shared" si="480"/>
        <v>0</v>
      </c>
      <c r="AA53" s="38">
        <f t="shared" si="480"/>
        <v>0</v>
      </c>
      <c r="AB53" s="38">
        <f t="shared" si="480"/>
        <v>0</v>
      </c>
      <c r="AC53" s="38">
        <f t="shared" si="480"/>
        <v>0</v>
      </c>
      <c r="AD53" s="38">
        <f t="shared" si="480"/>
        <v>0</v>
      </c>
      <c r="AE53" s="38">
        <f t="shared" si="480"/>
        <v>0</v>
      </c>
      <c r="AF53" s="38">
        <f t="shared" si="480"/>
        <v>0</v>
      </c>
      <c r="AG53" s="38">
        <f t="shared" si="480"/>
        <v>0</v>
      </c>
      <c r="AH53" s="38">
        <f t="shared" si="480"/>
        <v>0</v>
      </c>
      <c r="AI53" s="38">
        <f t="shared" si="480"/>
        <v>0</v>
      </c>
      <c r="AJ53" s="38">
        <f t="shared" si="480"/>
        <v>0</v>
      </c>
      <c r="AK53" s="38">
        <f t="shared" si="480"/>
        <v>0</v>
      </c>
      <c r="AL53" s="38">
        <f t="shared" si="480"/>
        <v>0</v>
      </c>
      <c r="AM53" s="38">
        <f t="shared" si="480"/>
        <v>0</v>
      </c>
      <c r="AN53" s="38">
        <f t="shared" si="480"/>
        <v>0</v>
      </c>
      <c r="AO53" s="38">
        <f t="shared" si="480"/>
        <v>0</v>
      </c>
      <c r="AP53" s="38">
        <f t="shared" ref="AP53:BC53" si="481">MAX(0, SUM(AP51:AP52))</f>
        <v>0</v>
      </c>
      <c r="AQ53" s="38">
        <f t="shared" si="481"/>
        <v>0</v>
      </c>
      <c r="AR53" s="38">
        <f t="shared" si="481"/>
        <v>0</v>
      </c>
      <c r="AS53" s="38">
        <f t="shared" si="481"/>
        <v>0</v>
      </c>
      <c r="AT53" s="38">
        <f t="shared" si="481"/>
        <v>0</v>
      </c>
      <c r="AU53" s="38">
        <f t="shared" si="481"/>
        <v>0</v>
      </c>
      <c r="AV53" s="38">
        <f t="shared" si="481"/>
        <v>0</v>
      </c>
      <c r="AW53" s="38">
        <f t="shared" si="481"/>
        <v>0</v>
      </c>
      <c r="AX53" s="38">
        <f t="shared" si="481"/>
        <v>0</v>
      </c>
      <c r="AY53" s="38">
        <f t="shared" si="481"/>
        <v>0</v>
      </c>
      <c r="AZ53" s="38">
        <f t="shared" si="481"/>
        <v>0</v>
      </c>
      <c r="BA53" s="38">
        <f t="shared" si="481"/>
        <v>0</v>
      </c>
      <c r="BB53" s="38">
        <f t="shared" si="481"/>
        <v>0</v>
      </c>
      <c r="BC53" s="38">
        <f t="shared" si="481"/>
        <v>7666.9082666073964</v>
      </c>
      <c r="BD53" s="38">
        <f t="shared" ref="BD53" si="482">MAX(0, SUM(BD51:BD52))</f>
        <v>11751.55078705479</v>
      </c>
      <c r="BE53" s="38">
        <f t="shared" ref="BE53:DP53" si="483">MAX(0, SUM(BE51:BE52))</f>
        <v>3321.2012058315286</v>
      </c>
      <c r="BF53" s="38">
        <f t="shared" si="483"/>
        <v>8.0035533756017685E-11</v>
      </c>
      <c r="BG53" s="38">
        <f t="shared" si="483"/>
        <v>8.0035533756017685E-11</v>
      </c>
      <c r="BH53" s="38">
        <f t="shared" si="483"/>
        <v>8.0035533756017685E-11</v>
      </c>
      <c r="BI53" s="38">
        <f t="shared" si="483"/>
        <v>8.0035533756017685E-11</v>
      </c>
      <c r="BJ53" s="38">
        <f t="shared" si="483"/>
        <v>8.0035533756017685E-11</v>
      </c>
      <c r="BK53" s="38">
        <f t="shared" si="483"/>
        <v>8.0035533756017685E-11</v>
      </c>
      <c r="BL53" s="38">
        <f t="shared" si="483"/>
        <v>8.0035533756017685E-11</v>
      </c>
      <c r="BM53" s="38">
        <f t="shared" si="483"/>
        <v>8.0035533756017685E-11</v>
      </c>
      <c r="BN53" s="38">
        <f t="shared" si="483"/>
        <v>8.0035533756017685E-11</v>
      </c>
      <c r="BO53" s="38">
        <f t="shared" si="483"/>
        <v>8.0035533756017685E-11</v>
      </c>
      <c r="BP53" s="38">
        <f t="shared" si="483"/>
        <v>8.0035533756017685E-11</v>
      </c>
      <c r="BQ53" s="38">
        <f t="shared" si="483"/>
        <v>8.0035533756017685E-11</v>
      </c>
      <c r="BR53" s="38">
        <f t="shared" si="483"/>
        <v>8.0035533756017685E-11</v>
      </c>
      <c r="BS53" s="38">
        <f t="shared" si="483"/>
        <v>8.0035533756017685E-11</v>
      </c>
      <c r="BT53" s="38">
        <f t="shared" si="483"/>
        <v>8.0035533756017685E-11</v>
      </c>
      <c r="BU53" s="38">
        <f t="shared" si="483"/>
        <v>8.0035533756017685E-11</v>
      </c>
      <c r="BV53" s="38">
        <f t="shared" si="483"/>
        <v>8.0035533756017685E-11</v>
      </c>
      <c r="BW53" s="38">
        <f t="shared" si="483"/>
        <v>8.0035533756017685E-11</v>
      </c>
      <c r="BX53" s="38">
        <f t="shared" si="483"/>
        <v>8.0035533756017685E-11</v>
      </c>
      <c r="BY53" s="38">
        <f t="shared" si="483"/>
        <v>8.0035533756017685E-11</v>
      </c>
      <c r="BZ53" s="38">
        <f t="shared" si="483"/>
        <v>8.0035533756017685E-11</v>
      </c>
      <c r="CA53" s="38">
        <f t="shared" si="483"/>
        <v>8.0035533756017685E-11</v>
      </c>
      <c r="CB53" s="38">
        <f t="shared" si="483"/>
        <v>8.0035533756017685E-11</v>
      </c>
      <c r="CC53" s="38">
        <f t="shared" si="483"/>
        <v>8.0035533756017685E-11</v>
      </c>
      <c r="CD53" s="38">
        <f t="shared" si="483"/>
        <v>8.0035533756017685E-11</v>
      </c>
      <c r="CE53" s="38">
        <f t="shared" si="483"/>
        <v>8.0035533756017685E-11</v>
      </c>
      <c r="CF53" s="38">
        <f t="shared" si="483"/>
        <v>8.0035533756017685E-11</v>
      </c>
      <c r="CG53" s="38">
        <f t="shared" si="483"/>
        <v>8.0035533756017685E-11</v>
      </c>
      <c r="CH53" s="38">
        <f t="shared" si="483"/>
        <v>8.0035533756017685E-11</v>
      </c>
      <c r="CI53" s="38">
        <f t="shared" si="483"/>
        <v>8.0035533756017685E-11</v>
      </c>
      <c r="CJ53" s="38">
        <f t="shared" si="483"/>
        <v>8.0035533756017685E-11</v>
      </c>
      <c r="CK53" s="38">
        <f t="shared" si="483"/>
        <v>8.0035533756017685E-11</v>
      </c>
      <c r="CL53" s="38">
        <f t="shared" si="483"/>
        <v>8.0035533756017685E-11</v>
      </c>
      <c r="CM53" s="38">
        <f t="shared" si="483"/>
        <v>8.0035533756017685E-11</v>
      </c>
      <c r="CN53" s="38">
        <f t="shared" si="483"/>
        <v>8.0035533756017685E-11</v>
      </c>
      <c r="CO53" s="38">
        <f t="shared" si="483"/>
        <v>8.0035533756017685E-11</v>
      </c>
      <c r="CP53" s="38">
        <f t="shared" si="483"/>
        <v>8.0035533756017685E-11</v>
      </c>
      <c r="CQ53" s="38">
        <f t="shared" si="483"/>
        <v>8.0035533756017685E-11</v>
      </c>
      <c r="CR53" s="38">
        <f t="shared" si="483"/>
        <v>8.0035533756017685E-11</v>
      </c>
      <c r="CS53" s="38">
        <f t="shared" si="483"/>
        <v>8.0035533756017685E-11</v>
      </c>
      <c r="CT53" s="38">
        <f t="shared" si="483"/>
        <v>8.0035533756017685E-11</v>
      </c>
      <c r="CU53" s="38">
        <f t="shared" si="483"/>
        <v>8.0035533756017685E-11</v>
      </c>
      <c r="CV53" s="38">
        <f t="shared" si="483"/>
        <v>8.0035533756017685E-11</v>
      </c>
      <c r="CW53" s="38">
        <f t="shared" si="483"/>
        <v>8.0035533756017685E-11</v>
      </c>
      <c r="CX53" s="38">
        <f t="shared" si="483"/>
        <v>8.0035533756017685E-11</v>
      </c>
      <c r="CY53" s="38">
        <f t="shared" si="483"/>
        <v>8.0035533756017685E-11</v>
      </c>
      <c r="CZ53" s="38">
        <f t="shared" si="483"/>
        <v>8.0035533756017685E-11</v>
      </c>
      <c r="DA53" s="38">
        <f t="shared" si="483"/>
        <v>8.0035533756017685E-11</v>
      </c>
      <c r="DB53" s="38">
        <f t="shared" si="483"/>
        <v>8.0035533756017685E-11</v>
      </c>
      <c r="DC53" s="38">
        <f t="shared" si="483"/>
        <v>8.0035533756017685E-11</v>
      </c>
      <c r="DD53" s="38">
        <f t="shared" si="483"/>
        <v>8.0035533756017685E-11</v>
      </c>
      <c r="DE53" s="38">
        <f t="shared" si="483"/>
        <v>8.0035533756017685E-11</v>
      </c>
      <c r="DF53" s="38">
        <f t="shared" si="483"/>
        <v>8.0035533756017685E-11</v>
      </c>
      <c r="DG53" s="38">
        <f t="shared" si="483"/>
        <v>8.0035533756017685E-11</v>
      </c>
      <c r="DH53" s="38">
        <f t="shared" si="483"/>
        <v>8.0035533756017685E-11</v>
      </c>
      <c r="DI53" s="38">
        <f t="shared" si="483"/>
        <v>8.0035533756017685E-11</v>
      </c>
      <c r="DJ53" s="38">
        <f t="shared" si="483"/>
        <v>8.0035533756017685E-11</v>
      </c>
      <c r="DK53" s="38">
        <f t="shared" si="483"/>
        <v>8.0035533756017685E-11</v>
      </c>
      <c r="DL53" s="38">
        <f t="shared" si="483"/>
        <v>8.0035533756017685E-11</v>
      </c>
      <c r="DM53" s="38">
        <f t="shared" si="483"/>
        <v>8.0035533756017685E-11</v>
      </c>
      <c r="DN53" s="38">
        <f t="shared" si="483"/>
        <v>8.0035533756017685E-11</v>
      </c>
      <c r="DO53" s="38">
        <f t="shared" si="483"/>
        <v>8.0035533756017685E-11</v>
      </c>
      <c r="DP53" s="38">
        <f t="shared" si="483"/>
        <v>8.0035533756017685E-11</v>
      </c>
      <c r="DQ53" s="38">
        <f t="shared" ref="DQ53:GB53" si="484">MAX(0, SUM(DQ51:DQ52))</f>
        <v>8.0035533756017685E-11</v>
      </c>
      <c r="DR53" s="38">
        <f t="shared" si="484"/>
        <v>8.0035533756017685E-11</v>
      </c>
      <c r="DS53" s="38">
        <f t="shared" si="484"/>
        <v>8.0035533756017685E-11</v>
      </c>
      <c r="DT53" s="38">
        <f t="shared" si="484"/>
        <v>8.0035533756017685E-11</v>
      </c>
      <c r="DU53" s="38">
        <f t="shared" si="484"/>
        <v>8.0035533756017685E-11</v>
      </c>
      <c r="DV53" s="38">
        <f t="shared" si="484"/>
        <v>8.0035533756017685E-11</v>
      </c>
      <c r="DW53" s="38">
        <f t="shared" si="484"/>
        <v>8.0035533756017685E-11</v>
      </c>
      <c r="DX53" s="38">
        <f t="shared" si="484"/>
        <v>8.0035533756017685E-11</v>
      </c>
      <c r="DY53" s="38">
        <f t="shared" si="484"/>
        <v>8.0035533756017685E-11</v>
      </c>
      <c r="DZ53" s="38">
        <f t="shared" si="484"/>
        <v>8.0035533756017685E-11</v>
      </c>
      <c r="EA53" s="38">
        <f t="shared" si="484"/>
        <v>8.0035533756017685E-11</v>
      </c>
      <c r="EB53" s="38">
        <f t="shared" si="484"/>
        <v>8.0035533756017685E-11</v>
      </c>
      <c r="EC53" s="38">
        <f t="shared" si="484"/>
        <v>8.0035533756017685E-11</v>
      </c>
      <c r="ED53" s="38">
        <f t="shared" si="484"/>
        <v>8.0035533756017685E-11</v>
      </c>
      <c r="EE53" s="38">
        <f t="shared" si="484"/>
        <v>8.0035533756017685E-11</v>
      </c>
      <c r="EF53" s="38">
        <f t="shared" si="484"/>
        <v>8.0035533756017685E-11</v>
      </c>
      <c r="EG53" s="38">
        <f t="shared" si="484"/>
        <v>8.0035533756017685E-11</v>
      </c>
      <c r="EH53" s="38">
        <f t="shared" si="484"/>
        <v>8.0035533756017685E-11</v>
      </c>
      <c r="EI53" s="38">
        <f t="shared" si="484"/>
        <v>8.0035533756017685E-11</v>
      </c>
      <c r="EJ53" s="38">
        <f t="shared" si="484"/>
        <v>8.0035533756017685E-11</v>
      </c>
      <c r="EK53" s="38">
        <f t="shared" si="484"/>
        <v>8.0035533756017685E-11</v>
      </c>
      <c r="EL53" s="38">
        <f t="shared" si="484"/>
        <v>8.0035533756017685E-11</v>
      </c>
      <c r="EM53" s="38">
        <f t="shared" si="484"/>
        <v>8.0035533756017685E-11</v>
      </c>
      <c r="EN53" s="38">
        <f t="shared" si="484"/>
        <v>8.0035533756017685E-11</v>
      </c>
      <c r="EO53" s="38">
        <f t="shared" si="484"/>
        <v>8.0035533756017685E-11</v>
      </c>
      <c r="EP53" s="38">
        <f t="shared" si="484"/>
        <v>8.0035533756017685E-11</v>
      </c>
      <c r="EQ53" s="38">
        <f t="shared" si="484"/>
        <v>8.0035533756017685E-11</v>
      </c>
      <c r="ER53" s="38">
        <f t="shared" si="484"/>
        <v>8.0035533756017685E-11</v>
      </c>
      <c r="ES53" s="38">
        <f t="shared" si="484"/>
        <v>8.0035533756017685E-11</v>
      </c>
      <c r="ET53" s="38">
        <f t="shared" si="484"/>
        <v>8.0035533756017685E-11</v>
      </c>
      <c r="EU53" s="38">
        <f t="shared" si="484"/>
        <v>8.0035533756017685E-11</v>
      </c>
      <c r="EV53" s="38">
        <f t="shared" si="484"/>
        <v>8.0035533756017685E-11</v>
      </c>
      <c r="EW53" s="38">
        <f t="shared" si="484"/>
        <v>8.0035533756017685E-11</v>
      </c>
      <c r="EX53" s="38">
        <f t="shared" si="484"/>
        <v>8.0035533756017685E-11</v>
      </c>
      <c r="EY53" s="38">
        <f t="shared" si="484"/>
        <v>8.0035533756017685E-11</v>
      </c>
      <c r="EZ53" s="38">
        <f t="shared" si="484"/>
        <v>8.0035533756017685E-11</v>
      </c>
      <c r="FA53" s="38">
        <f t="shared" si="484"/>
        <v>8.0035533756017685E-11</v>
      </c>
      <c r="FB53" s="38">
        <f t="shared" si="484"/>
        <v>8.0035533756017685E-11</v>
      </c>
      <c r="FC53" s="38">
        <f t="shared" si="484"/>
        <v>8.0035533756017685E-11</v>
      </c>
      <c r="FD53" s="38">
        <f t="shared" si="484"/>
        <v>8.0035533756017685E-11</v>
      </c>
      <c r="FE53" s="38">
        <f t="shared" si="484"/>
        <v>8.0035533756017685E-11</v>
      </c>
      <c r="FF53" s="38">
        <f t="shared" si="484"/>
        <v>8.0035533756017685E-11</v>
      </c>
      <c r="FG53" s="38">
        <f t="shared" si="484"/>
        <v>8.0035533756017685E-11</v>
      </c>
      <c r="FH53" s="38">
        <f t="shared" si="484"/>
        <v>8.0035533756017685E-11</v>
      </c>
      <c r="FI53" s="38">
        <f t="shared" si="484"/>
        <v>8.0035533756017685E-11</v>
      </c>
      <c r="FJ53" s="38">
        <f t="shared" si="484"/>
        <v>8.0035533756017685E-11</v>
      </c>
      <c r="FK53" s="38">
        <f t="shared" si="484"/>
        <v>8.0035533756017685E-11</v>
      </c>
      <c r="FL53" s="38">
        <f t="shared" si="484"/>
        <v>8.0035533756017685E-11</v>
      </c>
      <c r="FM53" s="38">
        <f t="shared" si="484"/>
        <v>8.0035533756017685E-11</v>
      </c>
      <c r="FN53" s="38">
        <f t="shared" si="484"/>
        <v>8.0035533756017685E-11</v>
      </c>
      <c r="FO53" s="38">
        <f t="shared" si="484"/>
        <v>8.0035533756017685E-11</v>
      </c>
      <c r="FP53" s="38">
        <f t="shared" si="484"/>
        <v>8.0035533756017685E-11</v>
      </c>
      <c r="FQ53" s="38">
        <f t="shared" si="484"/>
        <v>8.0035533756017685E-11</v>
      </c>
      <c r="FR53" s="38">
        <f t="shared" si="484"/>
        <v>8.0035533756017685E-11</v>
      </c>
      <c r="FS53" s="38">
        <f t="shared" si="484"/>
        <v>8.0035533756017685E-11</v>
      </c>
      <c r="FT53" s="38">
        <f t="shared" si="484"/>
        <v>8.0035533756017685E-11</v>
      </c>
      <c r="FU53" s="38">
        <f t="shared" si="484"/>
        <v>8.0035533756017685E-11</v>
      </c>
      <c r="FV53" s="38">
        <f t="shared" si="484"/>
        <v>8.0035533756017685E-11</v>
      </c>
      <c r="FW53" s="38">
        <f t="shared" si="484"/>
        <v>8.0035533756017685E-11</v>
      </c>
      <c r="FX53" s="38">
        <f t="shared" si="484"/>
        <v>8.0035533756017685E-11</v>
      </c>
      <c r="FY53" s="38">
        <f t="shared" si="484"/>
        <v>8.0035533756017685E-11</v>
      </c>
      <c r="FZ53" s="38">
        <f t="shared" si="484"/>
        <v>8.0035533756017685E-11</v>
      </c>
      <c r="GA53" s="38">
        <f t="shared" si="484"/>
        <v>8.0035533756017685E-11</v>
      </c>
      <c r="GB53" s="38">
        <f t="shared" si="484"/>
        <v>8.0035533756017685E-11</v>
      </c>
      <c r="GC53" s="38">
        <f t="shared" ref="GC53:GJ53" si="485">MAX(0, SUM(GC51:GC52))</f>
        <v>8.0035533756017685E-11</v>
      </c>
      <c r="GD53" s="38">
        <f t="shared" si="485"/>
        <v>8.0035533756017685E-11</v>
      </c>
      <c r="GE53" s="38">
        <f t="shared" si="485"/>
        <v>8.0035533756017685E-11</v>
      </c>
      <c r="GF53" s="38">
        <f t="shared" si="485"/>
        <v>8.0035533756017685E-11</v>
      </c>
      <c r="GG53" s="38">
        <f t="shared" si="485"/>
        <v>8.0035533756017685E-11</v>
      </c>
      <c r="GH53" s="38">
        <f t="shared" si="485"/>
        <v>8.0035533756017685E-11</v>
      </c>
      <c r="GI53" s="38">
        <f t="shared" si="485"/>
        <v>8.0035533756017685E-11</v>
      </c>
      <c r="GJ53" s="38">
        <f t="shared" si="485"/>
        <v>8.0035533756017685E-11</v>
      </c>
    </row>
    <row r="56" spans="1:192" x14ac:dyDescent="0.25">
      <c r="F56" s="287"/>
    </row>
    <row r="57" spans="1:192" x14ac:dyDescent="0.25">
      <c r="E57" s="203" t="str">
        <f t="shared" ref="E57:AJ57" si="486" xml:space="preserve"> E$49</f>
        <v>Earnings available for dividend</v>
      </c>
      <c r="F57" s="203">
        <f t="shared" si="486"/>
        <v>0</v>
      </c>
      <c r="G57" s="203" t="str">
        <f t="shared" si="486"/>
        <v>$ 000s</v>
      </c>
      <c r="H57" s="203">
        <f t="shared" si="486"/>
        <v>0</v>
      </c>
      <c r="I57" s="203">
        <f t="shared" si="486"/>
        <v>0</v>
      </c>
      <c r="J57" s="203">
        <f t="shared" si="486"/>
        <v>0</v>
      </c>
      <c r="K57" s="203">
        <f t="shared" si="486"/>
        <v>0</v>
      </c>
      <c r="L57" s="203">
        <f t="shared" si="486"/>
        <v>0</v>
      </c>
      <c r="M57" s="203">
        <f t="shared" si="486"/>
        <v>0</v>
      </c>
      <c r="N57" s="203">
        <f t="shared" si="486"/>
        <v>0</v>
      </c>
      <c r="O57" s="203">
        <f t="shared" si="486"/>
        <v>0</v>
      </c>
      <c r="P57" s="203">
        <f t="shared" si="486"/>
        <v>2473.965825489609</v>
      </c>
      <c r="Q57" s="203">
        <f t="shared" si="486"/>
        <v>0</v>
      </c>
      <c r="R57" s="203">
        <f t="shared" si="486"/>
        <v>0</v>
      </c>
      <c r="S57" s="203">
        <f t="shared" si="486"/>
        <v>0</v>
      </c>
      <c r="T57" s="203">
        <f t="shared" si="486"/>
        <v>0</v>
      </c>
      <c r="U57" s="203">
        <f t="shared" si="486"/>
        <v>0</v>
      </c>
      <c r="V57" s="203">
        <f t="shared" si="486"/>
        <v>0</v>
      </c>
      <c r="W57" s="203">
        <f t="shared" si="486"/>
        <v>0</v>
      </c>
      <c r="X57" s="203">
        <f t="shared" si="486"/>
        <v>0</v>
      </c>
      <c r="Y57" s="203">
        <f t="shared" si="486"/>
        <v>0</v>
      </c>
      <c r="Z57" s="203">
        <f t="shared" si="486"/>
        <v>0</v>
      </c>
      <c r="AA57" s="203">
        <f t="shared" si="486"/>
        <v>0</v>
      </c>
      <c r="AB57" s="203">
        <f t="shared" si="486"/>
        <v>0</v>
      </c>
      <c r="AC57" s="203">
        <f t="shared" si="486"/>
        <v>0</v>
      </c>
      <c r="AD57" s="203">
        <f t="shared" si="486"/>
        <v>0</v>
      </c>
      <c r="AE57" s="203">
        <f t="shared" si="486"/>
        <v>0</v>
      </c>
      <c r="AF57" s="203">
        <f t="shared" si="486"/>
        <v>0</v>
      </c>
      <c r="AG57" s="203">
        <f t="shared" si="486"/>
        <v>0</v>
      </c>
      <c r="AH57" s="203">
        <f t="shared" si="486"/>
        <v>0</v>
      </c>
      <c r="AI57" s="203">
        <f t="shared" si="486"/>
        <v>0</v>
      </c>
      <c r="AJ57" s="203">
        <f t="shared" si="486"/>
        <v>0</v>
      </c>
      <c r="AK57" s="203">
        <f t="shared" ref="AK57:CV57" si="487" xml:space="preserve"> AK$49</f>
        <v>0</v>
      </c>
      <c r="AL57" s="203">
        <f t="shared" si="487"/>
        <v>0</v>
      </c>
      <c r="AM57" s="203">
        <f t="shared" si="487"/>
        <v>0</v>
      </c>
      <c r="AN57" s="203">
        <f t="shared" si="487"/>
        <v>0</v>
      </c>
      <c r="AO57" s="203">
        <f t="shared" si="487"/>
        <v>0</v>
      </c>
      <c r="AP57" s="203">
        <f t="shared" si="487"/>
        <v>0</v>
      </c>
      <c r="AQ57" s="203">
        <f t="shared" si="487"/>
        <v>0</v>
      </c>
      <c r="AR57" s="203">
        <f t="shared" si="487"/>
        <v>0</v>
      </c>
      <c r="AS57" s="203">
        <f t="shared" si="487"/>
        <v>0</v>
      </c>
      <c r="AT57" s="203">
        <f t="shared" si="487"/>
        <v>0</v>
      </c>
      <c r="AU57" s="203">
        <f t="shared" si="487"/>
        <v>0</v>
      </c>
      <c r="AV57" s="203">
        <f t="shared" si="487"/>
        <v>0</v>
      </c>
      <c r="AW57" s="203">
        <f t="shared" si="487"/>
        <v>0</v>
      </c>
      <c r="AX57" s="203">
        <f t="shared" si="487"/>
        <v>0</v>
      </c>
      <c r="AY57" s="203">
        <f t="shared" si="487"/>
        <v>0</v>
      </c>
      <c r="AZ57" s="203">
        <f t="shared" si="487"/>
        <v>0</v>
      </c>
      <c r="BA57" s="203">
        <f t="shared" si="487"/>
        <v>0</v>
      </c>
      <c r="BB57" s="203">
        <f t="shared" si="487"/>
        <v>1249.9728581416948</v>
      </c>
      <c r="BC57" s="203">
        <f t="shared" si="487"/>
        <v>11993.729246847628</v>
      </c>
      <c r="BD57" s="203">
        <f t="shared" si="487"/>
        <v>15072.751992886238</v>
      </c>
      <c r="BE57" s="203">
        <f t="shared" si="487"/>
        <v>3321.2012058314485</v>
      </c>
      <c r="BF57" s="203">
        <f t="shared" si="487"/>
        <v>0</v>
      </c>
      <c r="BG57" s="203">
        <f t="shared" si="487"/>
        <v>0</v>
      </c>
      <c r="BH57" s="203">
        <f t="shared" si="487"/>
        <v>0</v>
      </c>
      <c r="BI57" s="203">
        <f t="shared" si="487"/>
        <v>0</v>
      </c>
      <c r="BJ57" s="203">
        <f t="shared" si="487"/>
        <v>0</v>
      </c>
      <c r="BK57" s="203">
        <f t="shared" si="487"/>
        <v>0</v>
      </c>
      <c r="BL57" s="203">
        <f t="shared" si="487"/>
        <v>0</v>
      </c>
      <c r="BM57" s="203">
        <f t="shared" si="487"/>
        <v>0</v>
      </c>
      <c r="BN57" s="203">
        <f t="shared" si="487"/>
        <v>0</v>
      </c>
      <c r="BO57" s="203">
        <f t="shared" si="487"/>
        <v>0</v>
      </c>
      <c r="BP57" s="203">
        <f t="shared" si="487"/>
        <v>0</v>
      </c>
      <c r="BQ57" s="203">
        <f t="shared" si="487"/>
        <v>0</v>
      </c>
      <c r="BR57" s="203">
        <f t="shared" si="487"/>
        <v>0</v>
      </c>
      <c r="BS57" s="203">
        <f t="shared" si="487"/>
        <v>0</v>
      </c>
      <c r="BT57" s="203">
        <f t="shared" si="487"/>
        <v>0</v>
      </c>
      <c r="BU57" s="203">
        <f t="shared" si="487"/>
        <v>0</v>
      </c>
      <c r="BV57" s="203">
        <f t="shared" si="487"/>
        <v>0</v>
      </c>
      <c r="BW57" s="203">
        <f t="shared" si="487"/>
        <v>0</v>
      </c>
      <c r="BX57" s="203">
        <f t="shared" si="487"/>
        <v>0</v>
      </c>
      <c r="BY57" s="203">
        <f t="shared" si="487"/>
        <v>0</v>
      </c>
      <c r="BZ57" s="203">
        <f t="shared" si="487"/>
        <v>0</v>
      </c>
      <c r="CA57" s="203">
        <f t="shared" si="487"/>
        <v>0</v>
      </c>
      <c r="CB57" s="203">
        <f t="shared" si="487"/>
        <v>0</v>
      </c>
      <c r="CC57" s="203">
        <f t="shared" si="487"/>
        <v>0</v>
      </c>
      <c r="CD57" s="203">
        <f t="shared" si="487"/>
        <v>0</v>
      </c>
      <c r="CE57" s="203">
        <f t="shared" si="487"/>
        <v>0</v>
      </c>
      <c r="CF57" s="203">
        <f t="shared" si="487"/>
        <v>0</v>
      </c>
      <c r="CG57" s="203">
        <f t="shared" si="487"/>
        <v>0</v>
      </c>
      <c r="CH57" s="203">
        <f t="shared" si="487"/>
        <v>0</v>
      </c>
      <c r="CI57" s="203">
        <f t="shared" si="487"/>
        <v>0</v>
      </c>
      <c r="CJ57" s="203">
        <f t="shared" si="487"/>
        <v>0</v>
      </c>
      <c r="CK57" s="203">
        <f t="shared" si="487"/>
        <v>0</v>
      </c>
      <c r="CL57" s="203">
        <f t="shared" si="487"/>
        <v>0</v>
      </c>
      <c r="CM57" s="203">
        <f t="shared" si="487"/>
        <v>0</v>
      </c>
      <c r="CN57" s="203">
        <f t="shared" si="487"/>
        <v>0</v>
      </c>
      <c r="CO57" s="203">
        <f t="shared" si="487"/>
        <v>0</v>
      </c>
      <c r="CP57" s="203">
        <f t="shared" si="487"/>
        <v>0</v>
      </c>
      <c r="CQ57" s="203">
        <f t="shared" si="487"/>
        <v>0</v>
      </c>
      <c r="CR57" s="203">
        <f t="shared" si="487"/>
        <v>0</v>
      </c>
      <c r="CS57" s="203">
        <f t="shared" si="487"/>
        <v>0</v>
      </c>
      <c r="CT57" s="203">
        <f t="shared" si="487"/>
        <v>0</v>
      </c>
      <c r="CU57" s="203">
        <f t="shared" si="487"/>
        <v>0</v>
      </c>
      <c r="CV57" s="203">
        <f t="shared" si="487"/>
        <v>0</v>
      </c>
      <c r="CW57" s="203">
        <f t="shared" ref="CW57:FH57" si="488" xml:space="preserve"> CW$49</f>
        <v>0</v>
      </c>
      <c r="CX57" s="203">
        <f t="shared" si="488"/>
        <v>0</v>
      </c>
      <c r="CY57" s="203">
        <f t="shared" si="488"/>
        <v>0</v>
      </c>
      <c r="CZ57" s="203">
        <f t="shared" si="488"/>
        <v>0</v>
      </c>
      <c r="DA57" s="203">
        <f t="shared" si="488"/>
        <v>0</v>
      </c>
      <c r="DB57" s="203">
        <f t="shared" si="488"/>
        <v>0</v>
      </c>
      <c r="DC57" s="203">
        <f t="shared" si="488"/>
        <v>0</v>
      </c>
      <c r="DD57" s="203">
        <f t="shared" si="488"/>
        <v>0</v>
      </c>
      <c r="DE57" s="203">
        <f t="shared" si="488"/>
        <v>0</v>
      </c>
      <c r="DF57" s="203">
        <f t="shared" si="488"/>
        <v>0</v>
      </c>
      <c r="DG57" s="203">
        <f t="shared" si="488"/>
        <v>0</v>
      </c>
      <c r="DH57" s="203">
        <f t="shared" si="488"/>
        <v>0</v>
      </c>
      <c r="DI57" s="203">
        <f t="shared" si="488"/>
        <v>0</v>
      </c>
      <c r="DJ57" s="203">
        <f t="shared" si="488"/>
        <v>0</v>
      </c>
      <c r="DK57" s="203">
        <f t="shared" si="488"/>
        <v>0</v>
      </c>
      <c r="DL57" s="203">
        <f t="shared" si="488"/>
        <v>0</v>
      </c>
      <c r="DM57" s="203">
        <f t="shared" si="488"/>
        <v>0</v>
      </c>
      <c r="DN57" s="203">
        <f t="shared" si="488"/>
        <v>0</v>
      </c>
      <c r="DO57" s="203">
        <f t="shared" si="488"/>
        <v>0</v>
      </c>
      <c r="DP57" s="203">
        <f t="shared" si="488"/>
        <v>0</v>
      </c>
      <c r="DQ57" s="203">
        <f t="shared" si="488"/>
        <v>0</v>
      </c>
      <c r="DR57" s="203">
        <f t="shared" si="488"/>
        <v>0</v>
      </c>
      <c r="DS57" s="203">
        <f t="shared" si="488"/>
        <v>0</v>
      </c>
      <c r="DT57" s="203">
        <f t="shared" si="488"/>
        <v>0</v>
      </c>
      <c r="DU57" s="203">
        <f t="shared" si="488"/>
        <v>0</v>
      </c>
      <c r="DV57" s="203">
        <f t="shared" si="488"/>
        <v>0</v>
      </c>
      <c r="DW57" s="203">
        <f t="shared" si="488"/>
        <v>0</v>
      </c>
      <c r="DX57" s="203">
        <f t="shared" si="488"/>
        <v>0</v>
      </c>
      <c r="DY57" s="203">
        <f t="shared" si="488"/>
        <v>0</v>
      </c>
      <c r="DZ57" s="203">
        <f t="shared" si="488"/>
        <v>0</v>
      </c>
      <c r="EA57" s="203">
        <f t="shared" si="488"/>
        <v>0</v>
      </c>
      <c r="EB57" s="203">
        <f t="shared" si="488"/>
        <v>0</v>
      </c>
      <c r="EC57" s="203">
        <f t="shared" si="488"/>
        <v>0</v>
      </c>
      <c r="ED57" s="203">
        <f t="shared" si="488"/>
        <v>0</v>
      </c>
      <c r="EE57" s="203">
        <f t="shared" si="488"/>
        <v>0</v>
      </c>
      <c r="EF57" s="203">
        <f t="shared" si="488"/>
        <v>0</v>
      </c>
      <c r="EG57" s="203">
        <f t="shared" si="488"/>
        <v>0</v>
      </c>
      <c r="EH57" s="203">
        <f t="shared" si="488"/>
        <v>0</v>
      </c>
      <c r="EI57" s="203">
        <f t="shared" si="488"/>
        <v>0</v>
      </c>
      <c r="EJ57" s="203">
        <f t="shared" si="488"/>
        <v>0</v>
      </c>
      <c r="EK57" s="203">
        <f t="shared" si="488"/>
        <v>0</v>
      </c>
      <c r="EL57" s="203">
        <f t="shared" si="488"/>
        <v>0</v>
      </c>
      <c r="EM57" s="203">
        <f t="shared" si="488"/>
        <v>0</v>
      </c>
      <c r="EN57" s="203">
        <f t="shared" si="488"/>
        <v>0</v>
      </c>
      <c r="EO57" s="203">
        <f t="shared" si="488"/>
        <v>0</v>
      </c>
      <c r="EP57" s="203">
        <f t="shared" si="488"/>
        <v>0</v>
      </c>
      <c r="EQ57" s="203">
        <f t="shared" si="488"/>
        <v>0</v>
      </c>
      <c r="ER57" s="203">
        <f t="shared" si="488"/>
        <v>0</v>
      </c>
      <c r="ES57" s="203">
        <f t="shared" si="488"/>
        <v>0</v>
      </c>
      <c r="ET57" s="203">
        <f t="shared" si="488"/>
        <v>0</v>
      </c>
      <c r="EU57" s="203">
        <f t="shared" si="488"/>
        <v>0</v>
      </c>
      <c r="EV57" s="203">
        <f t="shared" si="488"/>
        <v>0</v>
      </c>
      <c r="EW57" s="203">
        <f t="shared" si="488"/>
        <v>0</v>
      </c>
      <c r="EX57" s="203">
        <f t="shared" si="488"/>
        <v>0</v>
      </c>
      <c r="EY57" s="203">
        <f t="shared" si="488"/>
        <v>0</v>
      </c>
      <c r="EZ57" s="203">
        <f t="shared" si="488"/>
        <v>0</v>
      </c>
      <c r="FA57" s="203">
        <f t="shared" si="488"/>
        <v>0</v>
      </c>
      <c r="FB57" s="203">
        <f t="shared" si="488"/>
        <v>0</v>
      </c>
      <c r="FC57" s="203">
        <f t="shared" si="488"/>
        <v>0</v>
      </c>
      <c r="FD57" s="203">
        <f t="shared" si="488"/>
        <v>0</v>
      </c>
      <c r="FE57" s="203">
        <f t="shared" si="488"/>
        <v>0</v>
      </c>
      <c r="FF57" s="203">
        <f t="shared" si="488"/>
        <v>0</v>
      </c>
      <c r="FG57" s="203">
        <f t="shared" si="488"/>
        <v>0</v>
      </c>
      <c r="FH57" s="203">
        <f t="shared" si="488"/>
        <v>0</v>
      </c>
      <c r="FI57" s="203">
        <f t="shared" ref="FI57:GJ57" si="489" xml:space="preserve"> FI$49</f>
        <v>0</v>
      </c>
      <c r="FJ57" s="203">
        <f t="shared" si="489"/>
        <v>0</v>
      </c>
      <c r="FK57" s="203">
        <f t="shared" si="489"/>
        <v>0</v>
      </c>
      <c r="FL57" s="203">
        <f t="shared" si="489"/>
        <v>0</v>
      </c>
      <c r="FM57" s="203">
        <f t="shared" si="489"/>
        <v>0</v>
      </c>
      <c r="FN57" s="203">
        <f t="shared" si="489"/>
        <v>0</v>
      </c>
      <c r="FO57" s="203">
        <f t="shared" si="489"/>
        <v>0</v>
      </c>
      <c r="FP57" s="203">
        <f t="shared" si="489"/>
        <v>0</v>
      </c>
      <c r="FQ57" s="203">
        <f t="shared" si="489"/>
        <v>0</v>
      </c>
      <c r="FR57" s="203">
        <f t="shared" si="489"/>
        <v>0</v>
      </c>
      <c r="FS57" s="203">
        <f t="shared" si="489"/>
        <v>0</v>
      </c>
      <c r="FT57" s="203">
        <f t="shared" si="489"/>
        <v>0</v>
      </c>
      <c r="FU57" s="203">
        <f t="shared" si="489"/>
        <v>0</v>
      </c>
      <c r="FV57" s="203">
        <f t="shared" si="489"/>
        <v>0</v>
      </c>
      <c r="FW57" s="203">
        <f t="shared" si="489"/>
        <v>0</v>
      </c>
      <c r="FX57" s="203">
        <f t="shared" si="489"/>
        <v>0</v>
      </c>
      <c r="FY57" s="203">
        <f t="shared" si="489"/>
        <v>0</v>
      </c>
      <c r="FZ57" s="203">
        <f t="shared" si="489"/>
        <v>0</v>
      </c>
      <c r="GA57" s="203">
        <f t="shared" si="489"/>
        <v>0</v>
      </c>
      <c r="GB57" s="203">
        <f t="shared" si="489"/>
        <v>0</v>
      </c>
      <c r="GC57" s="203">
        <f t="shared" si="489"/>
        <v>0</v>
      </c>
      <c r="GD57" s="203">
        <f t="shared" si="489"/>
        <v>0</v>
      </c>
      <c r="GE57" s="203">
        <f t="shared" si="489"/>
        <v>0</v>
      </c>
      <c r="GF57" s="203">
        <f t="shared" si="489"/>
        <v>0</v>
      </c>
      <c r="GG57" s="203">
        <f t="shared" si="489"/>
        <v>0</v>
      </c>
      <c r="GH57" s="203">
        <f t="shared" si="489"/>
        <v>0</v>
      </c>
      <c r="GI57" s="203">
        <f t="shared" si="489"/>
        <v>0</v>
      </c>
      <c r="GJ57" s="203">
        <f t="shared" si="489"/>
        <v>0</v>
      </c>
    </row>
    <row r="58" spans="1:192" x14ac:dyDescent="0.25">
      <c r="E58" s="203" t="str">
        <f t="shared" ref="E58:AJ58" si="490" xml:space="preserve"> E$53</f>
        <v>Cash available for dividends</v>
      </c>
      <c r="F58" s="203">
        <f t="shared" si="490"/>
        <v>0</v>
      </c>
      <c r="G58" s="203" t="str">
        <f t="shared" si="490"/>
        <v>$ 000s</v>
      </c>
      <c r="H58" s="203">
        <f t="shared" si="490"/>
        <v>0</v>
      </c>
      <c r="I58" s="203">
        <f t="shared" si="490"/>
        <v>0</v>
      </c>
      <c r="J58" s="203">
        <f t="shared" si="490"/>
        <v>0</v>
      </c>
      <c r="K58" s="203">
        <f t="shared" si="490"/>
        <v>0</v>
      </c>
      <c r="L58" s="203">
        <f t="shared" si="490"/>
        <v>5.935128174314741E-3</v>
      </c>
      <c r="M58" s="203">
        <f t="shared" si="490"/>
        <v>6.8687391067214776E-3</v>
      </c>
      <c r="N58" s="203">
        <f t="shared" si="490"/>
        <v>7.540235328633571E-3</v>
      </c>
      <c r="O58" s="203">
        <f t="shared" si="490"/>
        <v>8.2159058401884977E-3</v>
      </c>
      <c r="P58" s="203">
        <f t="shared" si="490"/>
        <v>4.5021799228379678E-3</v>
      </c>
      <c r="Q58" s="203">
        <f t="shared" si="490"/>
        <v>0</v>
      </c>
      <c r="R58" s="203">
        <f t="shared" si="490"/>
        <v>0</v>
      </c>
      <c r="S58" s="203">
        <f t="shared" si="490"/>
        <v>0</v>
      </c>
      <c r="T58" s="203">
        <f t="shared" si="490"/>
        <v>0</v>
      </c>
      <c r="U58" s="203">
        <f t="shared" si="490"/>
        <v>0</v>
      </c>
      <c r="V58" s="203">
        <f t="shared" si="490"/>
        <v>0</v>
      </c>
      <c r="W58" s="203">
        <f t="shared" si="490"/>
        <v>0</v>
      </c>
      <c r="X58" s="203">
        <f t="shared" si="490"/>
        <v>0</v>
      </c>
      <c r="Y58" s="203">
        <f t="shared" si="490"/>
        <v>0</v>
      </c>
      <c r="Z58" s="203">
        <f t="shared" si="490"/>
        <v>0</v>
      </c>
      <c r="AA58" s="203">
        <f t="shared" si="490"/>
        <v>0</v>
      </c>
      <c r="AB58" s="203">
        <f t="shared" si="490"/>
        <v>0</v>
      </c>
      <c r="AC58" s="203">
        <f t="shared" si="490"/>
        <v>0</v>
      </c>
      <c r="AD58" s="203">
        <f t="shared" si="490"/>
        <v>0</v>
      </c>
      <c r="AE58" s="203">
        <f t="shared" si="490"/>
        <v>0</v>
      </c>
      <c r="AF58" s="203">
        <f t="shared" si="490"/>
        <v>0</v>
      </c>
      <c r="AG58" s="203">
        <f t="shared" si="490"/>
        <v>0</v>
      </c>
      <c r="AH58" s="203">
        <f t="shared" si="490"/>
        <v>0</v>
      </c>
      <c r="AI58" s="203">
        <f t="shared" si="490"/>
        <v>0</v>
      </c>
      <c r="AJ58" s="203">
        <f t="shared" si="490"/>
        <v>0</v>
      </c>
      <c r="AK58" s="203">
        <f t="shared" ref="AK58:CV58" si="491" xml:space="preserve"> AK$53</f>
        <v>0</v>
      </c>
      <c r="AL58" s="203">
        <f t="shared" si="491"/>
        <v>0</v>
      </c>
      <c r="AM58" s="203">
        <f t="shared" si="491"/>
        <v>0</v>
      </c>
      <c r="AN58" s="203">
        <f t="shared" si="491"/>
        <v>0</v>
      </c>
      <c r="AO58" s="203">
        <f t="shared" si="491"/>
        <v>0</v>
      </c>
      <c r="AP58" s="203">
        <f t="shared" si="491"/>
        <v>0</v>
      </c>
      <c r="AQ58" s="203">
        <f t="shared" si="491"/>
        <v>0</v>
      </c>
      <c r="AR58" s="203">
        <f t="shared" si="491"/>
        <v>0</v>
      </c>
      <c r="AS58" s="203">
        <f t="shared" si="491"/>
        <v>0</v>
      </c>
      <c r="AT58" s="203">
        <f t="shared" si="491"/>
        <v>0</v>
      </c>
      <c r="AU58" s="203">
        <f t="shared" si="491"/>
        <v>0</v>
      </c>
      <c r="AV58" s="203">
        <f t="shared" si="491"/>
        <v>0</v>
      </c>
      <c r="AW58" s="203">
        <f t="shared" si="491"/>
        <v>0</v>
      </c>
      <c r="AX58" s="203">
        <f t="shared" si="491"/>
        <v>0</v>
      </c>
      <c r="AY58" s="203">
        <f t="shared" si="491"/>
        <v>0</v>
      </c>
      <c r="AZ58" s="203">
        <f t="shared" si="491"/>
        <v>0</v>
      </c>
      <c r="BA58" s="203">
        <f t="shared" si="491"/>
        <v>0</v>
      </c>
      <c r="BB58" s="203">
        <f t="shared" si="491"/>
        <v>0</v>
      </c>
      <c r="BC58" s="203">
        <f t="shared" si="491"/>
        <v>7666.9082666073964</v>
      </c>
      <c r="BD58" s="203">
        <f t="shared" si="491"/>
        <v>11751.55078705479</v>
      </c>
      <c r="BE58" s="203">
        <f t="shared" si="491"/>
        <v>3321.2012058315286</v>
      </c>
      <c r="BF58" s="203">
        <f t="shared" si="491"/>
        <v>8.0035533756017685E-11</v>
      </c>
      <c r="BG58" s="203">
        <f t="shared" si="491"/>
        <v>8.0035533756017685E-11</v>
      </c>
      <c r="BH58" s="203">
        <f t="shared" si="491"/>
        <v>8.0035533756017685E-11</v>
      </c>
      <c r="BI58" s="203">
        <f t="shared" si="491"/>
        <v>8.0035533756017685E-11</v>
      </c>
      <c r="BJ58" s="203">
        <f t="shared" si="491"/>
        <v>8.0035533756017685E-11</v>
      </c>
      <c r="BK58" s="203">
        <f t="shared" si="491"/>
        <v>8.0035533756017685E-11</v>
      </c>
      <c r="BL58" s="203">
        <f t="shared" si="491"/>
        <v>8.0035533756017685E-11</v>
      </c>
      <c r="BM58" s="203">
        <f t="shared" si="491"/>
        <v>8.0035533756017685E-11</v>
      </c>
      <c r="BN58" s="203">
        <f t="shared" si="491"/>
        <v>8.0035533756017685E-11</v>
      </c>
      <c r="BO58" s="203">
        <f t="shared" si="491"/>
        <v>8.0035533756017685E-11</v>
      </c>
      <c r="BP58" s="203">
        <f t="shared" si="491"/>
        <v>8.0035533756017685E-11</v>
      </c>
      <c r="BQ58" s="203">
        <f t="shared" si="491"/>
        <v>8.0035533756017685E-11</v>
      </c>
      <c r="BR58" s="203">
        <f t="shared" si="491"/>
        <v>8.0035533756017685E-11</v>
      </c>
      <c r="BS58" s="203">
        <f t="shared" si="491"/>
        <v>8.0035533756017685E-11</v>
      </c>
      <c r="BT58" s="203">
        <f t="shared" si="491"/>
        <v>8.0035533756017685E-11</v>
      </c>
      <c r="BU58" s="203">
        <f t="shared" si="491"/>
        <v>8.0035533756017685E-11</v>
      </c>
      <c r="BV58" s="203">
        <f t="shared" si="491"/>
        <v>8.0035533756017685E-11</v>
      </c>
      <c r="BW58" s="203">
        <f t="shared" si="491"/>
        <v>8.0035533756017685E-11</v>
      </c>
      <c r="BX58" s="203">
        <f t="shared" si="491"/>
        <v>8.0035533756017685E-11</v>
      </c>
      <c r="BY58" s="203">
        <f t="shared" si="491"/>
        <v>8.0035533756017685E-11</v>
      </c>
      <c r="BZ58" s="203">
        <f t="shared" si="491"/>
        <v>8.0035533756017685E-11</v>
      </c>
      <c r="CA58" s="203">
        <f t="shared" si="491"/>
        <v>8.0035533756017685E-11</v>
      </c>
      <c r="CB58" s="203">
        <f t="shared" si="491"/>
        <v>8.0035533756017685E-11</v>
      </c>
      <c r="CC58" s="203">
        <f t="shared" si="491"/>
        <v>8.0035533756017685E-11</v>
      </c>
      <c r="CD58" s="203">
        <f t="shared" si="491"/>
        <v>8.0035533756017685E-11</v>
      </c>
      <c r="CE58" s="203">
        <f t="shared" si="491"/>
        <v>8.0035533756017685E-11</v>
      </c>
      <c r="CF58" s="203">
        <f t="shared" si="491"/>
        <v>8.0035533756017685E-11</v>
      </c>
      <c r="CG58" s="203">
        <f t="shared" si="491"/>
        <v>8.0035533756017685E-11</v>
      </c>
      <c r="CH58" s="203">
        <f t="shared" si="491"/>
        <v>8.0035533756017685E-11</v>
      </c>
      <c r="CI58" s="203">
        <f t="shared" si="491"/>
        <v>8.0035533756017685E-11</v>
      </c>
      <c r="CJ58" s="203">
        <f t="shared" si="491"/>
        <v>8.0035533756017685E-11</v>
      </c>
      <c r="CK58" s="203">
        <f t="shared" si="491"/>
        <v>8.0035533756017685E-11</v>
      </c>
      <c r="CL58" s="203">
        <f t="shared" si="491"/>
        <v>8.0035533756017685E-11</v>
      </c>
      <c r="CM58" s="203">
        <f t="shared" si="491"/>
        <v>8.0035533756017685E-11</v>
      </c>
      <c r="CN58" s="203">
        <f t="shared" si="491"/>
        <v>8.0035533756017685E-11</v>
      </c>
      <c r="CO58" s="203">
        <f t="shared" si="491"/>
        <v>8.0035533756017685E-11</v>
      </c>
      <c r="CP58" s="203">
        <f t="shared" si="491"/>
        <v>8.0035533756017685E-11</v>
      </c>
      <c r="CQ58" s="203">
        <f t="shared" si="491"/>
        <v>8.0035533756017685E-11</v>
      </c>
      <c r="CR58" s="203">
        <f t="shared" si="491"/>
        <v>8.0035533756017685E-11</v>
      </c>
      <c r="CS58" s="203">
        <f t="shared" si="491"/>
        <v>8.0035533756017685E-11</v>
      </c>
      <c r="CT58" s="203">
        <f t="shared" si="491"/>
        <v>8.0035533756017685E-11</v>
      </c>
      <c r="CU58" s="203">
        <f t="shared" si="491"/>
        <v>8.0035533756017685E-11</v>
      </c>
      <c r="CV58" s="203">
        <f t="shared" si="491"/>
        <v>8.0035533756017685E-11</v>
      </c>
      <c r="CW58" s="203">
        <f t="shared" ref="CW58:FH58" si="492" xml:space="preserve"> CW$53</f>
        <v>8.0035533756017685E-11</v>
      </c>
      <c r="CX58" s="203">
        <f t="shared" si="492"/>
        <v>8.0035533756017685E-11</v>
      </c>
      <c r="CY58" s="203">
        <f t="shared" si="492"/>
        <v>8.0035533756017685E-11</v>
      </c>
      <c r="CZ58" s="203">
        <f t="shared" si="492"/>
        <v>8.0035533756017685E-11</v>
      </c>
      <c r="DA58" s="203">
        <f t="shared" si="492"/>
        <v>8.0035533756017685E-11</v>
      </c>
      <c r="DB58" s="203">
        <f t="shared" si="492"/>
        <v>8.0035533756017685E-11</v>
      </c>
      <c r="DC58" s="203">
        <f t="shared" si="492"/>
        <v>8.0035533756017685E-11</v>
      </c>
      <c r="DD58" s="203">
        <f t="shared" si="492"/>
        <v>8.0035533756017685E-11</v>
      </c>
      <c r="DE58" s="203">
        <f t="shared" si="492"/>
        <v>8.0035533756017685E-11</v>
      </c>
      <c r="DF58" s="203">
        <f t="shared" si="492"/>
        <v>8.0035533756017685E-11</v>
      </c>
      <c r="DG58" s="203">
        <f t="shared" si="492"/>
        <v>8.0035533756017685E-11</v>
      </c>
      <c r="DH58" s="203">
        <f t="shared" si="492"/>
        <v>8.0035533756017685E-11</v>
      </c>
      <c r="DI58" s="203">
        <f t="shared" si="492"/>
        <v>8.0035533756017685E-11</v>
      </c>
      <c r="DJ58" s="203">
        <f t="shared" si="492"/>
        <v>8.0035533756017685E-11</v>
      </c>
      <c r="DK58" s="203">
        <f t="shared" si="492"/>
        <v>8.0035533756017685E-11</v>
      </c>
      <c r="DL58" s="203">
        <f t="shared" si="492"/>
        <v>8.0035533756017685E-11</v>
      </c>
      <c r="DM58" s="203">
        <f t="shared" si="492"/>
        <v>8.0035533756017685E-11</v>
      </c>
      <c r="DN58" s="203">
        <f t="shared" si="492"/>
        <v>8.0035533756017685E-11</v>
      </c>
      <c r="DO58" s="203">
        <f t="shared" si="492"/>
        <v>8.0035533756017685E-11</v>
      </c>
      <c r="DP58" s="203">
        <f t="shared" si="492"/>
        <v>8.0035533756017685E-11</v>
      </c>
      <c r="DQ58" s="203">
        <f t="shared" si="492"/>
        <v>8.0035533756017685E-11</v>
      </c>
      <c r="DR58" s="203">
        <f t="shared" si="492"/>
        <v>8.0035533756017685E-11</v>
      </c>
      <c r="DS58" s="203">
        <f t="shared" si="492"/>
        <v>8.0035533756017685E-11</v>
      </c>
      <c r="DT58" s="203">
        <f t="shared" si="492"/>
        <v>8.0035533756017685E-11</v>
      </c>
      <c r="DU58" s="203">
        <f t="shared" si="492"/>
        <v>8.0035533756017685E-11</v>
      </c>
      <c r="DV58" s="203">
        <f t="shared" si="492"/>
        <v>8.0035533756017685E-11</v>
      </c>
      <c r="DW58" s="203">
        <f t="shared" si="492"/>
        <v>8.0035533756017685E-11</v>
      </c>
      <c r="DX58" s="203">
        <f t="shared" si="492"/>
        <v>8.0035533756017685E-11</v>
      </c>
      <c r="DY58" s="203">
        <f t="shared" si="492"/>
        <v>8.0035533756017685E-11</v>
      </c>
      <c r="DZ58" s="203">
        <f t="shared" si="492"/>
        <v>8.0035533756017685E-11</v>
      </c>
      <c r="EA58" s="203">
        <f t="shared" si="492"/>
        <v>8.0035533756017685E-11</v>
      </c>
      <c r="EB58" s="203">
        <f t="shared" si="492"/>
        <v>8.0035533756017685E-11</v>
      </c>
      <c r="EC58" s="203">
        <f t="shared" si="492"/>
        <v>8.0035533756017685E-11</v>
      </c>
      <c r="ED58" s="203">
        <f t="shared" si="492"/>
        <v>8.0035533756017685E-11</v>
      </c>
      <c r="EE58" s="203">
        <f t="shared" si="492"/>
        <v>8.0035533756017685E-11</v>
      </c>
      <c r="EF58" s="203">
        <f t="shared" si="492"/>
        <v>8.0035533756017685E-11</v>
      </c>
      <c r="EG58" s="203">
        <f t="shared" si="492"/>
        <v>8.0035533756017685E-11</v>
      </c>
      <c r="EH58" s="203">
        <f t="shared" si="492"/>
        <v>8.0035533756017685E-11</v>
      </c>
      <c r="EI58" s="203">
        <f t="shared" si="492"/>
        <v>8.0035533756017685E-11</v>
      </c>
      <c r="EJ58" s="203">
        <f t="shared" si="492"/>
        <v>8.0035533756017685E-11</v>
      </c>
      <c r="EK58" s="203">
        <f t="shared" si="492"/>
        <v>8.0035533756017685E-11</v>
      </c>
      <c r="EL58" s="203">
        <f t="shared" si="492"/>
        <v>8.0035533756017685E-11</v>
      </c>
      <c r="EM58" s="203">
        <f t="shared" si="492"/>
        <v>8.0035533756017685E-11</v>
      </c>
      <c r="EN58" s="203">
        <f t="shared" si="492"/>
        <v>8.0035533756017685E-11</v>
      </c>
      <c r="EO58" s="203">
        <f t="shared" si="492"/>
        <v>8.0035533756017685E-11</v>
      </c>
      <c r="EP58" s="203">
        <f t="shared" si="492"/>
        <v>8.0035533756017685E-11</v>
      </c>
      <c r="EQ58" s="203">
        <f t="shared" si="492"/>
        <v>8.0035533756017685E-11</v>
      </c>
      <c r="ER58" s="203">
        <f t="shared" si="492"/>
        <v>8.0035533756017685E-11</v>
      </c>
      <c r="ES58" s="203">
        <f t="shared" si="492"/>
        <v>8.0035533756017685E-11</v>
      </c>
      <c r="ET58" s="203">
        <f t="shared" si="492"/>
        <v>8.0035533756017685E-11</v>
      </c>
      <c r="EU58" s="203">
        <f t="shared" si="492"/>
        <v>8.0035533756017685E-11</v>
      </c>
      <c r="EV58" s="203">
        <f t="shared" si="492"/>
        <v>8.0035533756017685E-11</v>
      </c>
      <c r="EW58" s="203">
        <f t="shared" si="492"/>
        <v>8.0035533756017685E-11</v>
      </c>
      <c r="EX58" s="203">
        <f t="shared" si="492"/>
        <v>8.0035533756017685E-11</v>
      </c>
      <c r="EY58" s="203">
        <f t="shared" si="492"/>
        <v>8.0035533756017685E-11</v>
      </c>
      <c r="EZ58" s="203">
        <f t="shared" si="492"/>
        <v>8.0035533756017685E-11</v>
      </c>
      <c r="FA58" s="203">
        <f t="shared" si="492"/>
        <v>8.0035533756017685E-11</v>
      </c>
      <c r="FB58" s="203">
        <f t="shared" si="492"/>
        <v>8.0035533756017685E-11</v>
      </c>
      <c r="FC58" s="203">
        <f t="shared" si="492"/>
        <v>8.0035533756017685E-11</v>
      </c>
      <c r="FD58" s="203">
        <f t="shared" si="492"/>
        <v>8.0035533756017685E-11</v>
      </c>
      <c r="FE58" s="203">
        <f t="shared" si="492"/>
        <v>8.0035533756017685E-11</v>
      </c>
      <c r="FF58" s="203">
        <f t="shared" si="492"/>
        <v>8.0035533756017685E-11</v>
      </c>
      <c r="FG58" s="203">
        <f t="shared" si="492"/>
        <v>8.0035533756017685E-11</v>
      </c>
      <c r="FH58" s="203">
        <f t="shared" si="492"/>
        <v>8.0035533756017685E-11</v>
      </c>
      <c r="FI58" s="203">
        <f t="shared" ref="FI58:GJ58" si="493" xml:space="preserve"> FI$53</f>
        <v>8.0035533756017685E-11</v>
      </c>
      <c r="FJ58" s="203">
        <f t="shared" si="493"/>
        <v>8.0035533756017685E-11</v>
      </c>
      <c r="FK58" s="203">
        <f t="shared" si="493"/>
        <v>8.0035533756017685E-11</v>
      </c>
      <c r="FL58" s="203">
        <f t="shared" si="493"/>
        <v>8.0035533756017685E-11</v>
      </c>
      <c r="FM58" s="203">
        <f t="shared" si="493"/>
        <v>8.0035533756017685E-11</v>
      </c>
      <c r="FN58" s="203">
        <f t="shared" si="493"/>
        <v>8.0035533756017685E-11</v>
      </c>
      <c r="FO58" s="203">
        <f t="shared" si="493"/>
        <v>8.0035533756017685E-11</v>
      </c>
      <c r="FP58" s="203">
        <f t="shared" si="493"/>
        <v>8.0035533756017685E-11</v>
      </c>
      <c r="FQ58" s="203">
        <f t="shared" si="493"/>
        <v>8.0035533756017685E-11</v>
      </c>
      <c r="FR58" s="203">
        <f t="shared" si="493"/>
        <v>8.0035533756017685E-11</v>
      </c>
      <c r="FS58" s="203">
        <f t="shared" si="493"/>
        <v>8.0035533756017685E-11</v>
      </c>
      <c r="FT58" s="203">
        <f t="shared" si="493"/>
        <v>8.0035533756017685E-11</v>
      </c>
      <c r="FU58" s="203">
        <f t="shared" si="493"/>
        <v>8.0035533756017685E-11</v>
      </c>
      <c r="FV58" s="203">
        <f t="shared" si="493"/>
        <v>8.0035533756017685E-11</v>
      </c>
      <c r="FW58" s="203">
        <f t="shared" si="493"/>
        <v>8.0035533756017685E-11</v>
      </c>
      <c r="FX58" s="203">
        <f t="shared" si="493"/>
        <v>8.0035533756017685E-11</v>
      </c>
      <c r="FY58" s="203">
        <f t="shared" si="493"/>
        <v>8.0035533756017685E-11</v>
      </c>
      <c r="FZ58" s="203">
        <f t="shared" si="493"/>
        <v>8.0035533756017685E-11</v>
      </c>
      <c r="GA58" s="203">
        <f t="shared" si="493"/>
        <v>8.0035533756017685E-11</v>
      </c>
      <c r="GB58" s="203">
        <f t="shared" si="493"/>
        <v>8.0035533756017685E-11</v>
      </c>
      <c r="GC58" s="203">
        <f t="shared" si="493"/>
        <v>8.0035533756017685E-11</v>
      </c>
      <c r="GD58" s="203">
        <f t="shared" si="493"/>
        <v>8.0035533756017685E-11</v>
      </c>
      <c r="GE58" s="203">
        <f t="shared" si="493"/>
        <v>8.0035533756017685E-11</v>
      </c>
      <c r="GF58" s="203">
        <f t="shared" si="493"/>
        <v>8.0035533756017685E-11</v>
      </c>
      <c r="GG58" s="203">
        <f t="shared" si="493"/>
        <v>8.0035533756017685E-11</v>
      </c>
      <c r="GH58" s="203">
        <f t="shared" si="493"/>
        <v>8.0035533756017685E-11</v>
      </c>
      <c r="GI58" s="203">
        <f t="shared" si="493"/>
        <v>8.0035533756017685E-11</v>
      </c>
      <c r="GJ58" s="203">
        <f t="shared" si="493"/>
        <v>8.0035533756017685E-11</v>
      </c>
    </row>
    <row r="59" spans="1:192" x14ac:dyDescent="0.25">
      <c r="A59" s="142"/>
      <c r="B59" s="142"/>
      <c r="C59" s="143"/>
      <c r="D59" s="144"/>
      <c r="E59" s="192" t="s">
        <v>163</v>
      </c>
      <c r="F59" s="192"/>
      <c r="G59" s="192" t="str">
        <f xml:space="preserve"> SMU</f>
        <v>$ 000s</v>
      </c>
      <c r="H59" s="192">
        <f xml:space="preserve"> SUM(J59:GJ59)</f>
        <v>22739.664761673557</v>
      </c>
      <c r="I59" s="145"/>
      <c r="J59" s="192">
        <f xml:space="preserve"> MIN(J57:J58)*(1-$F$56)</f>
        <v>0</v>
      </c>
      <c r="K59" s="192">
        <f t="shared" ref="K59:BV59" si="494" xml:space="preserve"> MIN(K57:K58)*(1-$F$56)</f>
        <v>0</v>
      </c>
      <c r="L59" s="192">
        <f t="shared" si="494"/>
        <v>0</v>
      </c>
      <c r="M59" s="192">
        <f t="shared" si="494"/>
        <v>0</v>
      </c>
      <c r="N59" s="192">
        <f t="shared" si="494"/>
        <v>0</v>
      </c>
      <c r="O59" s="192">
        <f t="shared" si="494"/>
        <v>0</v>
      </c>
      <c r="P59" s="192">
        <f t="shared" si="494"/>
        <v>4.5021799228379678E-3</v>
      </c>
      <c r="Q59" s="192">
        <f t="shared" si="494"/>
        <v>0</v>
      </c>
      <c r="R59" s="192">
        <f t="shared" si="494"/>
        <v>0</v>
      </c>
      <c r="S59" s="192">
        <f t="shared" si="494"/>
        <v>0</v>
      </c>
      <c r="T59" s="192">
        <f t="shared" si="494"/>
        <v>0</v>
      </c>
      <c r="U59" s="192">
        <f t="shared" si="494"/>
        <v>0</v>
      </c>
      <c r="V59" s="192">
        <f t="shared" si="494"/>
        <v>0</v>
      </c>
      <c r="W59" s="192">
        <f t="shared" si="494"/>
        <v>0</v>
      </c>
      <c r="X59" s="192">
        <f t="shared" si="494"/>
        <v>0</v>
      </c>
      <c r="Y59" s="192">
        <f t="shared" si="494"/>
        <v>0</v>
      </c>
      <c r="Z59" s="192">
        <f t="shared" si="494"/>
        <v>0</v>
      </c>
      <c r="AA59" s="192">
        <f t="shared" si="494"/>
        <v>0</v>
      </c>
      <c r="AB59" s="192">
        <f t="shared" si="494"/>
        <v>0</v>
      </c>
      <c r="AC59" s="192">
        <f t="shared" si="494"/>
        <v>0</v>
      </c>
      <c r="AD59" s="192">
        <f t="shared" si="494"/>
        <v>0</v>
      </c>
      <c r="AE59" s="192">
        <f t="shared" si="494"/>
        <v>0</v>
      </c>
      <c r="AF59" s="192">
        <f t="shared" si="494"/>
        <v>0</v>
      </c>
      <c r="AG59" s="192">
        <f t="shared" si="494"/>
        <v>0</v>
      </c>
      <c r="AH59" s="192">
        <f t="shared" si="494"/>
        <v>0</v>
      </c>
      <c r="AI59" s="192">
        <f t="shared" si="494"/>
        <v>0</v>
      </c>
      <c r="AJ59" s="192">
        <f t="shared" si="494"/>
        <v>0</v>
      </c>
      <c r="AK59" s="192">
        <f t="shared" si="494"/>
        <v>0</v>
      </c>
      <c r="AL59" s="192">
        <f t="shared" si="494"/>
        <v>0</v>
      </c>
      <c r="AM59" s="192">
        <f t="shared" si="494"/>
        <v>0</v>
      </c>
      <c r="AN59" s="192">
        <f t="shared" si="494"/>
        <v>0</v>
      </c>
      <c r="AO59" s="192">
        <f t="shared" si="494"/>
        <v>0</v>
      </c>
      <c r="AP59" s="192">
        <f t="shared" si="494"/>
        <v>0</v>
      </c>
      <c r="AQ59" s="192">
        <f t="shared" si="494"/>
        <v>0</v>
      </c>
      <c r="AR59" s="192">
        <f t="shared" si="494"/>
        <v>0</v>
      </c>
      <c r="AS59" s="192">
        <f t="shared" si="494"/>
        <v>0</v>
      </c>
      <c r="AT59" s="192">
        <f t="shared" si="494"/>
        <v>0</v>
      </c>
      <c r="AU59" s="192">
        <f t="shared" si="494"/>
        <v>0</v>
      </c>
      <c r="AV59" s="192">
        <f t="shared" si="494"/>
        <v>0</v>
      </c>
      <c r="AW59" s="192">
        <f t="shared" si="494"/>
        <v>0</v>
      </c>
      <c r="AX59" s="192">
        <f t="shared" si="494"/>
        <v>0</v>
      </c>
      <c r="AY59" s="192">
        <f t="shared" si="494"/>
        <v>0</v>
      </c>
      <c r="AZ59" s="192">
        <f t="shared" si="494"/>
        <v>0</v>
      </c>
      <c r="BA59" s="192">
        <f t="shared" si="494"/>
        <v>0</v>
      </c>
      <c r="BB59" s="192">
        <f t="shared" si="494"/>
        <v>0</v>
      </c>
      <c r="BC59" s="192">
        <f t="shared" si="494"/>
        <v>7666.9082666073964</v>
      </c>
      <c r="BD59" s="192">
        <f t="shared" si="494"/>
        <v>11751.55078705479</v>
      </c>
      <c r="BE59" s="192">
        <f t="shared" si="494"/>
        <v>3321.2012058314485</v>
      </c>
      <c r="BF59" s="192">
        <f t="shared" si="494"/>
        <v>0</v>
      </c>
      <c r="BG59" s="192">
        <f t="shared" si="494"/>
        <v>0</v>
      </c>
      <c r="BH59" s="192">
        <f t="shared" si="494"/>
        <v>0</v>
      </c>
      <c r="BI59" s="192">
        <f t="shared" si="494"/>
        <v>0</v>
      </c>
      <c r="BJ59" s="192">
        <f t="shared" si="494"/>
        <v>0</v>
      </c>
      <c r="BK59" s="192">
        <f t="shared" si="494"/>
        <v>0</v>
      </c>
      <c r="BL59" s="192">
        <f t="shared" si="494"/>
        <v>0</v>
      </c>
      <c r="BM59" s="192">
        <f t="shared" si="494"/>
        <v>0</v>
      </c>
      <c r="BN59" s="192">
        <f t="shared" si="494"/>
        <v>0</v>
      </c>
      <c r="BO59" s="192">
        <f t="shared" si="494"/>
        <v>0</v>
      </c>
      <c r="BP59" s="192">
        <f t="shared" si="494"/>
        <v>0</v>
      </c>
      <c r="BQ59" s="192">
        <f t="shared" si="494"/>
        <v>0</v>
      </c>
      <c r="BR59" s="192">
        <f t="shared" si="494"/>
        <v>0</v>
      </c>
      <c r="BS59" s="192">
        <f t="shared" si="494"/>
        <v>0</v>
      </c>
      <c r="BT59" s="192">
        <f t="shared" si="494"/>
        <v>0</v>
      </c>
      <c r="BU59" s="192">
        <f t="shared" si="494"/>
        <v>0</v>
      </c>
      <c r="BV59" s="192">
        <f t="shared" si="494"/>
        <v>0</v>
      </c>
      <c r="BW59" s="192">
        <f t="shared" ref="BW59:EH59" si="495" xml:space="preserve"> MIN(BW57:BW58)*(1-$F$56)</f>
        <v>0</v>
      </c>
      <c r="BX59" s="192">
        <f t="shared" si="495"/>
        <v>0</v>
      </c>
      <c r="BY59" s="192">
        <f t="shared" si="495"/>
        <v>0</v>
      </c>
      <c r="BZ59" s="192">
        <f t="shared" si="495"/>
        <v>0</v>
      </c>
      <c r="CA59" s="192">
        <f t="shared" si="495"/>
        <v>0</v>
      </c>
      <c r="CB59" s="192">
        <f t="shared" si="495"/>
        <v>0</v>
      </c>
      <c r="CC59" s="192">
        <f t="shared" si="495"/>
        <v>0</v>
      </c>
      <c r="CD59" s="192">
        <f t="shared" si="495"/>
        <v>0</v>
      </c>
      <c r="CE59" s="192">
        <f t="shared" si="495"/>
        <v>0</v>
      </c>
      <c r="CF59" s="192">
        <f t="shared" si="495"/>
        <v>0</v>
      </c>
      <c r="CG59" s="192">
        <f t="shared" si="495"/>
        <v>0</v>
      </c>
      <c r="CH59" s="192">
        <f t="shared" si="495"/>
        <v>0</v>
      </c>
      <c r="CI59" s="192">
        <f t="shared" si="495"/>
        <v>0</v>
      </c>
      <c r="CJ59" s="192">
        <f t="shared" si="495"/>
        <v>0</v>
      </c>
      <c r="CK59" s="192">
        <f t="shared" si="495"/>
        <v>0</v>
      </c>
      <c r="CL59" s="192">
        <f t="shared" si="495"/>
        <v>0</v>
      </c>
      <c r="CM59" s="192">
        <f t="shared" si="495"/>
        <v>0</v>
      </c>
      <c r="CN59" s="192">
        <f t="shared" si="495"/>
        <v>0</v>
      </c>
      <c r="CO59" s="192">
        <f t="shared" si="495"/>
        <v>0</v>
      </c>
      <c r="CP59" s="192">
        <f t="shared" si="495"/>
        <v>0</v>
      </c>
      <c r="CQ59" s="192">
        <f t="shared" si="495"/>
        <v>0</v>
      </c>
      <c r="CR59" s="192">
        <f t="shared" si="495"/>
        <v>0</v>
      </c>
      <c r="CS59" s="192">
        <f t="shared" si="495"/>
        <v>0</v>
      </c>
      <c r="CT59" s="192">
        <f t="shared" si="495"/>
        <v>0</v>
      </c>
      <c r="CU59" s="192">
        <f t="shared" si="495"/>
        <v>0</v>
      </c>
      <c r="CV59" s="192">
        <f t="shared" si="495"/>
        <v>0</v>
      </c>
      <c r="CW59" s="192">
        <f t="shared" si="495"/>
        <v>0</v>
      </c>
      <c r="CX59" s="192">
        <f t="shared" si="495"/>
        <v>0</v>
      </c>
      <c r="CY59" s="192">
        <f t="shared" si="495"/>
        <v>0</v>
      </c>
      <c r="CZ59" s="192">
        <f t="shared" si="495"/>
        <v>0</v>
      </c>
      <c r="DA59" s="192">
        <f t="shared" si="495"/>
        <v>0</v>
      </c>
      <c r="DB59" s="192">
        <f t="shared" si="495"/>
        <v>0</v>
      </c>
      <c r="DC59" s="192">
        <f t="shared" si="495"/>
        <v>0</v>
      </c>
      <c r="DD59" s="192">
        <f t="shared" si="495"/>
        <v>0</v>
      </c>
      <c r="DE59" s="192">
        <f t="shared" si="495"/>
        <v>0</v>
      </c>
      <c r="DF59" s="192">
        <f t="shared" si="495"/>
        <v>0</v>
      </c>
      <c r="DG59" s="192">
        <f t="shared" si="495"/>
        <v>0</v>
      </c>
      <c r="DH59" s="192">
        <f t="shared" si="495"/>
        <v>0</v>
      </c>
      <c r="DI59" s="192">
        <f t="shared" si="495"/>
        <v>0</v>
      </c>
      <c r="DJ59" s="192">
        <f t="shared" si="495"/>
        <v>0</v>
      </c>
      <c r="DK59" s="192">
        <f t="shared" si="495"/>
        <v>0</v>
      </c>
      <c r="DL59" s="192">
        <f t="shared" si="495"/>
        <v>0</v>
      </c>
      <c r="DM59" s="192">
        <f t="shared" si="495"/>
        <v>0</v>
      </c>
      <c r="DN59" s="192">
        <f t="shared" si="495"/>
        <v>0</v>
      </c>
      <c r="DO59" s="192">
        <f t="shared" si="495"/>
        <v>0</v>
      </c>
      <c r="DP59" s="192">
        <f t="shared" si="495"/>
        <v>0</v>
      </c>
      <c r="DQ59" s="192">
        <f t="shared" si="495"/>
        <v>0</v>
      </c>
      <c r="DR59" s="192">
        <f t="shared" si="495"/>
        <v>0</v>
      </c>
      <c r="DS59" s="192">
        <f t="shared" si="495"/>
        <v>0</v>
      </c>
      <c r="DT59" s="192">
        <f t="shared" si="495"/>
        <v>0</v>
      </c>
      <c r="DU59" s="192">
        <f t="shared" si="495"/>
        <v>0</v>
      </c>
      <c r="DV59" s="192">
        <f t="shared" si="495"/>
        <v>0</v>
      </c>
      <c r="DW59" s="192">
        <f t="shared" si="495"/>
        <v>0</v>
      </c>
      <c r="DX59" s="192">
        <f t="shared" si="495"/>
        <v>0</v>
      </c>
      <c r="DY59" s="192">
        <f t="shared" si="495"/>
        <v>0</v>
      </c>
      <c r="DZ59" s="192">
        <f t="shared" si="495"/>
        <v>0</v>
      </c>
      <c r="EA59" s="192">
        <f t="shared" si="495"/>
        <v>0</v>
      </c>
      <c r="EB59" s="192">
        <f t="shared" si="495"/>
        <v>0</v>
      </c>
      <c r="EC59" s="192">
        <f t="shared" si="495"/>
        <v>0</v>
      </c>
      <c r="ED59" s="192">
        <f t="shared" si="495"/>
        <v>0</v>
      </c>
      <c r="EE59" s="192">
        <f t="shared" si="495"/>
        <v>0</v>
      </c>
      <c r="EF59" s="192">
        <f t="shared" si="495"/>
        <v>0</v>
      </c>
      <c r="EG59" s="192">
        <f t="shared" si="495"/>
        <v>0</v>
      </c>
      <c r="EH59" s="192">
        <f t="shared" si="495"/>
        <v>0</v>
      </c>
      <c r="EI59" s="192">
        <f t="shared" ref="EI59:GJ59" si="496" xml:space="preserve"> MIN(EI57:EI58)*(1-$F$56)</f>
        <v>0</v>
      </c>
      <c r="EJ59" s="192">
        <f t="shared" si="496"/>
        <v>0</v>
      </c>
      <c r="EK59" s="192">
        <f t="shared" si="496"/>
        <v>0</v>
      </c>
      <c r="EL59" s="192">
        <f t="shared" si="496"/>
        <v>0</v>
      </c>
      <c r="EM59" s="192">
        <f t="shared" si="496"/>
        <v>0</v>
      </c>
      <c r="EN59" s="192">
        <f t="shared" si="496"/>
        <v>0</v>
      </c>
      <c r="EO59" s="192">
        <f t="shared" si="496"/>
        <v>0</v>
      </c>
      <c r="EP59" s="192">
        <f t="shared" si="496"/>
        <v>0</v>
      </c>
      <c r="EQ59" s="192">
        <f t="shared" si="496"/>
        <v>0</v>
      </c>
      <c r="ER59" s="192">
        <f t="shared" si="496"/>
        <v>0</v>
      </c>
      <c r="ES59" s="192">
        <f t="shared" si="496"/>
        <v>0</v>
      </c>
      <c r="ET59" s="192">
        <f t="shared" si="496"/>
        <v>0</v>
      </c>
      <c r="EU59" s="192">
        <f t="shared" si="496"/>
        <v>0</v>
      </c>
      <c r="EV59" s="192">
        <f t="shared" si="496"/>
        <v>0</v>
      </c>
      <c r="EW59" s="192">
        <f t="shared" si="496"/>
        <v>0</v>
      </c>
      <c r="EX59" s="192">
        <f t="shared" si="496"/>
        <v>0</v>
      </c>
      <c r="EY59" s="192">
        <f t="shared" si="496"/>
        <v>0</v>
      </c>
      <c r="EZ59" s="192">
        <f t="shared" si="496"/>
        <v>0</v>
      </c>
      <c r="FA59" s="192">
        <f t="shared" si="496"/>
        <v>0</v>
      </c>
      <c r="FB59" s="192">
        <f t="shared" si="496"/>
        <v>0</v>
      </c>
      <c r="FC59" s="192">
        <f t="shared" si="496"/>
        <v>0</v>
      </c>
      <c r="FD59" s="192">
        <f t="shared" si="496"/>
        <v>0</v>
      </c>
      <c r="FE59" s="192">
        <f t="shared" si="496"/>
        <v>0</v>
      </c>
      <c r="FF59" s="192">
        <f t="shared" si="496"/>
        <v>0</v>
      </c>
      <c r="FG59" s="192">
        <f t="shared" si="496"/>
        <v>0</v>
      </c>
      <c r="FH59" s="192">
        <f t="shared" si="496"/>
        <v>0</v>
      </c>
      <c r="FI59" s="192">
        <f t="shared" si="496"/>
        <v>0</v>
      </c>
      <c r="FJ59" s="192">
        <f t="shared" si="496"/>
        <v>0</v>
      </c>
      <c r="FK59" s="192">
        <f t="shared" si="496"/>
        <v>0</v>
      </c>
      <c r="FL59" s="192">
        <f t="shared" si="496"/>
        <v>0</v>
      </c>
      <c r="FM59" s="192">
        <f t="shared" si="496"/>
        <v>0</v>
      </c>
      <c r="FN59" s="192">
        <f t="shared" si="496"/>
        <v>0</v>
      </c>
      <c r="FO59" s="192">
        <f t="shared" si="496"/>
        <v>0</v>
      </c>
      <c r="FP59" s="192">
        <f t="shared" si="496"/>
        <v>0</v>
      </c>
      <c r="FQ59" s="192">
        <f t="shared" si="496"/>
        <v>0</v>
      </c>
      <c r="FR59" s="192">
        <f t="shared" si="496"/>
        <v>0</v>
      </c>
      <c r="FS59" s="192">
        <f t="shared" si="496"/>
        <v>0</v>
      </c>
      <c r="FT59" s="192">
        <f t="shared" si="496"/>
        <v>0</v>
      </c>
      <c r="FU59" s="192">
        <f t="shared" si="496"/>
        <v>0</v>
      </c>
      <c r="FV59" s="192">
        <f t="shared" si="496"/>
        <v>0</v>
      </c>
      <c r="FW59" s="192">
        <f t="shared" si="496"/>
        <v>0</v>
      </c>
      <c r="FX59" s="192">
        <f t="shared" si="496"/>
        <v>0</v>
      </c>
      <c r="FY59" s="192">
        <f t="shared" si="496"/>
        <v>0</v>
      </c>
      <c r="FZ59" s="192">
        <f t="shared" si="496"/>
        <v>0</v>
      </c>
      <c r="GA59" s="192">
        <f t="shared" si="496"/>
        <v>0</v>
      </c>
      <c r="GB59" s="192">
        <f t="shared" si="496"/>
        <v>0</v>
      </c>
      <c r="GC59" s="192">
        <f t="shared" si="496"/>
        <v>0</v>
      </c>
      <c r="GD59" s="192">
        <f t="shared" si="496"/>
        <v>0</v>
      </c>
      <c r="GE59" s="192">
        <f t="shared" si="496"/>
        <v>0</v>
      </c>
      <c r="GF59" s="192">
        <f t="shared" si="496"/>
        <v>0</v>
      </c>
      <c r="GG59" s="192">
        <f t="shared" si="496"/>
        <v>0</v>
      </c>
      <c r="GH59" s="192">
        <f t="shared" si="496"/>
        <v>0</v>
      </c>
      <c r="GI59" s="192">
        <f t="shared" si="496"/>
        <v>0</v>
      </c>
      <c r="GJ59" s="192">
        <f t="shared" si="496"/>
        <v>0</v>
      </c>
    </row>
    <row r="60" spans="1:192" x14ac:dyDescent="0.25">
      <c r="A60" s="142"/>
      <c r="B60" s="142"/>
      <c r="C60" s="143"/>
      <c r="D60" s="144"/>
      <c r="E60" s="192" t="str">
        <f xml:space="preserve"> LEFT(E59, LEN(E59) - 4)</f>
        <v>Dividends paid</v>
      </c>
      <c r="F60" s="192"/>
      <c r="G60" s="192" t="str">
        <f xml:space="preserve"> SMU</f>
        <v>$ 000s</v>
      </c>
      <c r="H60" s="192">
        <f xml:space="preserve"> SUM(J60:GJ60)</f>
        <v>-22739.664761673557</v>
      </c>
      <c r="I60" s="145"/>
      <c r="J60" s="192">
        <f t="shared" ref="J60:BC60" si="497" xml:space="preserve"> -1 * J59</f>
        <v>0</v>
      </c>
      <c r="K60" s="192">
        <f t="shared" si="497"/>
        <v>0</v>
      </c>
      <c r="L60" s="192">
        <f t="shared" si="497"/>
        <v>0</v>
      </c>
      <c r="M60" s="192">
        <f t="shared" si="497"/>
        <v>0</v>
      </c>
      <c r="N60" s="192">
        <f t="shared" si="497"/>
        <v>0</v>
      </c>
      <c r="O60" s="192">
        <f t="shared" si="497"/>
        <v>0</v>
      </c>
      <c r="P60" s="192">
        <f t="shared" si="497"/>
        <v>-4.5021799228379678E-3</v>
      </c>
      <c r="Q60" s="192">
        <f t="shared" si="497"/>
        <v>0</v>
      </c>
      <c r="R60" s="192">
        <f t="shared" si="497"/>
        <v>0</v>
      </c>
      <c r="S60" s="192">
        <f t="shared" si="497"/>
        <v>0</v>
      </c>
      <c r="T60" s="192">
        <f t="shared" si="497"/>
        <v>0</v>
      </c>
      <c r="U60" s="192">
        <f t="shared" si="497"/>
        <v>0</v>
      </c>
      <c r="V60" s="192">
        <f t="shared" si="497"/>
        <v>0</v>
      </c>
      <c r="W60" s="192">
        <f t="shared" si="497"/>
        <v>0</v>
      </c>
      <c r="X60" s="192">
        <f t="shared" si="497"/>
        <v>0</v>
      </c>
      <c r="Y60" s="192">
        <f t="shared" si="497"/>
        <v>0</v>
      </c>
      <c r="Z60" s="192">
        <f t="shared" si="497"/>
        <v>0</v>
      </c>
      <c r="AA60" s="192">
        <f t="shared" si="497"/>
        <v>0</v>
      </c>
      <c r="AB60" s="192">
        <f t="shared" si="497"/>
        <v>0</v>
      </c>
      <c r="AC60" s="192">
        <f t="shared" si="497"/>
        <v>0</v>
      </c>
      <c r="AD60" s="192">
        <f t="shared" si="497"/>
        <v>0</v>
      </c>
      <c r="AE60" s="192">
        <f t="shared" si="497"/>
        <v>0</v>
      </c>
      <c r="AF60" s="192">
        <f t="shared" si="497"/>
        <v>0</v>
      </c>
      <c r="AG60" s="192">
        <f t="shared" si="497"/>
        <v>0</v>
      </c>
      <c r="AH60" s="192">
        <f t="shared" si="497"/>
        <v>0</v>
      </c>
      <c r="AI60" s="192">
        <f t="shared" si="497"/>
        <v>0</v>
      </c>
      <c r="AJ60" s="192">
        <f t="shared" si="497"/>
        <v>0</v>
      </c>
      <c r="AK60" s="192">
        <f t="shared" si="497"/>
        <v>0</v>
      </c>
      <c r="AL60" s="192">
        <f t="shared" si="497"/>
        <v>0</v>
      </c>
      <c r="AM60" s="192">
        <f t="shared" si="497"/>
        <v>0</v>
      </c>
      <c r="AN60" s="192">
        <f t="shared" si="497"/>
        <v>0</v>
      </c>
      <c r="AO60" s="192">
        <f t="shared" si="497"/>
        <v>0</v>
      </c>
      <c r="AP60" s="192">
        <f t="shared" si="497"/>
        <v>0</v>
      </c>
      <c r="AQ60" s="192">
        <f t="shared" si="497"/>
        <v>0</v>
      </c>
      <c r="AR60" s="192">
        <f t="shared" si="497"/>
        <v>0</v>
      </c>
      <c r="AS60" s="192">
        <f t="shared" si="497"/>
        <v>0</v>
      </c>
      <c r="AT60" s="192">
        <f t="shared" si="497"/>
        <v>0</v>
      </c>
      <c r="AU60" s="192">
        <f t="shared" si="497"/>
        <v>0</v>
      </c>
      <c r="AV60" s="192">
        <f t="shared" si="497"/>
        <v>0</v>
      </c>
      <c r="AW60" s="192">
        <f t="shared" si="497"/>
        <v>0</v>
      </c>
      <c r="AX60" s="192">
        <f t="shared" si="497"/>
        <v>0</v>
      </c>
      <c r="AY60" s="192">
        <f t="shared" si="497"/>
        <v>0</v>
      </c>
      <c r="AZ60" s="192">
        <f t="shared" si="497"/>
        <v>0</v>
      </c>
      <c r="BA60" s="192">
        <f t="shared" si="497"/>
        <v>0</v>
      </c>
      <c r="BB60" s="192">
        <f t="shared" si="497"/>
        <v>0</v>
      </c>
      <c r="BC60" s="192">
        <f t="shared" si="497"/>
        <v>-7666.9082666073964</v>
      </c>
      <c r="BD60" s="192">
        <f t="shared" ref="BD60" si="498" xml:space="preserve"> -1 * BD59</f>
        <v>-11751.55078705479</v>
      </c>
      <c r="BE60" s="192">
        <f t="shared" ref="BE60:DP60" si="499" xml:space="preserve"> -1 * BE59</f>
        <v>-3321.2012058314485</v>
      </c>
      <c r="BF60" s="192">
        <f t="shared" si="499"/>
        <v>0</v>
      </c>
      <c r="BG60" s="192">
        <f t="shared" si="499"/>
        <v>0</v>
      </c>
      <c r="BH60" s="192">
        <f t="shared" si="499"/>
        <v>0</v>
      </c>
      <c r="BI60" s="192">
        <f t="shared" si="499"/>
        <v>0</v>
      </c>
      <c r="BJ60" s="192">
        <f t="shared" si="499"/>
        <v>0</v>
      </c>
      <c r="BK60" s="192">
        <f t="shared" si="499"/>
        <v>0</v>
      </c>
      <c r="BL60" s="192">
        <f t="shared" si="499"/>
        <v>0</v>
      </c>
      <c r="BM60" s="192">
        <f t="shared" si="499"/>
        <v>0</v>
      </c>
      <c r="BN60" s="192">
        <f t="shared" si="499"/>
        <v>0</v>
      </c>
      <c r="BO60" s="192">
        <f t="shared" si="499"/>
        <v>0</v>
      </c>
      <c r="BP60" s="192">
        <f t="shared" si="499"/>
        <v>0</v>
      </c>
      <c r="BQ60" s="192">
        <f t="shared" si="499"/>
        <v>0</v>
      </c>
      <c r="BR60" s="192">
        <f t="shared" si="499"/>
        <v>0</v>
      </c>
      <c r="BS60" s="192">
        <f t="shared" si="499"/>
        <v>0</v>
      </c>
      <c r="BT60" s="192">
        <f t="shared" si="499"/>
        <v>0</v>
      </c>
      <c r="BU60" s="192">
        <f t="shared" si="499"/>
        <v>0</v>
      </c>
      <c r="BV60" s="192">
        <f t="shared" si="499"/>
        <v>0</v>
      </c>
      <c r="BW60" s="192">
        <f t="shared" si="499"/>
        <v>0</v>
      </c>
      <c r="BX60" s="192">
        <f t="shared" si="499"/>
        <v>0</v>
      </c>
      <c r="BY60" s="192">
        <f t="shared" si="499"/>
        <v>0</v>
      </c>
      <c r="BZ60" s="192">
        <f t="shared" si="499"/>
        <v>0</v>
      </c>
      <c r="CA60" s="192">
        <f t="shared" si="499"/>
        <v>0</v>
      </c>
      <c r="CB60" s="192">
        <f t="shared" si="499"/>
        <v>0</v>
      </c>
      <c r="CC60" s="192">
        <f t="shared" si="499"/>
        <v>0</v>
      </c>
      <c r="CD60" s="192">
        <f t="shared" si="499"/>
        <v>0</v>
      </c>
      <c r="CE60" s="192">
        <f t="shared" si="499"/>
        <v>0</v>
      </c>
      <c r="CF60" s="192">
        <f t="shared" si="499"/>
        <v>0</v>
      </c>
      <c r="CG60" s="192">
        <f t="shared" si="499"/>
        <v>0</v>
      </c>
      <c r="CH60" s="192">
        <f t="shared" si="499"/>
        <v>0</v>
      </c>
      <c r="CI60" s="192">
        <f t="shared" si="499"/>
        <v>0</v>
      </c>
      <c r="CJ60" s="192">
        <f t="shared" si="499"/>
        <v>0</v>
      </c>
      <c r="CK60" s="192">
        <f t="shared" si="499"/>
        <v>0</v>
      </c>
      <c r="CL60" s="192">
        <f t="shared" si="499"/>
        <v>0</v>
      </c>
      <c r="CM60" s="192">
        <f t="shared" si="499"/>
        <v>0</v>
      </c>
      <c r="CN60" s="192">
        <f t="shared" si="499"/>
        <v>0</v>
      </c>
      <c r="CO60" s="192">
        <f t="shared" si="499"/>
        <v>0</v>
      </c>
      <c r="CP60" s="192">
        <f t="shared" si="499"/>
        <v>0</v>
      </c>
      <c r="CQ60" s="192">
        <f t="shared" si="499"/>
        <v>0</v>
      </c>
      <c r="CR60" s="192">
        <f t="shared" si="499"/>
        <v>0</v>
      </c>
      <c r="CS60" s="192">
        <f t="shared" si="499"/>
        <v>0</v>
      </c>
      <c r="CT60" s="192">
        <f t="shared" si="499"/>
        <v>0</v>
      </c>
      <c r="CU60" s="192">
        <f t="shared" si="499"/>
        <v>0</v>
      </c>
      <c r="CV60" s="192">
        <f t="shared" si="499"/>
        <v>0</v>
      </c>
      <c r="CW60" s="192">
        <f t="shared" si="499"/>
        <v>0</v>
      </c>
      <c r="CX60" s="192">
        <f t="shared" si="499"/>
        <v>0</v>
      </c>
      <c r="CY60" s="192">
        <f t="shared" si="499"/>
        <v>0</v>
      </c>
      <c r="CZ60" s="192">
        <f t="shared" si="499"/>
        <v>0</v>
      </c>
      <c r="DA60" s="192">
        <f t="shared" si="499"/>
        <v>0</v>
      </c>
      <c r="DB60" s="192">
        <f t="shared" si="499"/>
        <v>0</v>
      </c>
      <c r="DC60" s="192">
        <f t="shared" si="499"/>
        <v>0</v>
      </c>
      <c r="DD60" s="192">
        <f t="shared" si="499"/>
        <v>0</v>
      </c>
      <c r="DE60" s="192">
        <f t="shared" si="499"/>
        <v>0</v>
      </c>
      <c r="DF60" s="192">
        <f t="shared" si="499"/>
        <v>0</v>
      </c>
      <c r="DG60" s="192">
        <f t="shared" si="499"/>
        <v>0</v>
      </c>
      <c r="DH60" s="192">
        <f t="shared" si="499"/>
        <v>0</v>
      </c>
      <c r="DI60" s="192">
        <f t="shared" si="499"/>
        <v>0</v>
      </c>
      <c r="DJ60" s="192">
        <f t="shared" si="499"/>
        <v>0</v>
      </c>
      <c r="DK60" s="192">
        <f t="shared" si="499"/>
        <v>0</v>
      </c>
      <c r="DL60" s="192">
        <f t="shared" si="499"/>
        <v>0</v>
      </c>
      <c r="DM60" s="192">
        <f t="shared" si="499"/>
        <v>0</v>
      </c>
      <c r="DN60" s="192">
        <f t="shared" si="499"/>
        <v>0</v>
      </c>
      <c r="DO60" s="192">
        <f t="shared" si="499"/>
        <v>0</v>
      </c>
      <c r="DP60" s="192">
        <f t="shared" si="499"/>
        <v>0</v>
      </c>
      <c r="DQ60" s="192">
        <f t="shared" ref="DQ60:GB60" si="500" xml:space="preserve"> -1 * DQ59</f>
        <v>0</v>
      </c>
      <c r="DR60" s="192">
        <f t="shared" si="500"/>
        <v>0</v>
      </c>
      <c r="DS60" s="192">
        <f t="shared" si="500"/>
        <v>0</v>
      </c>
      <c r="DT60" s="192">
        <f t="shared" si="500"/>
        <v>0</v>
      </c>
      <c r="DU60" s="192">
        <f t="shared" si="500"/>
        <v>0</v>
      </c>
      <c r="DV60" s="192">
        <f t="shared" si="500"/>
        <v>0</v>
      </c>
      <c r="DW60" s="192">
        <f t="shared" si="500"/>
        <v>0</v>
      </c>
      <c r="DX60" s="192">
        <f t="shared" si="500"/>
        <v>0</v>
      </c>
      <c r="DY60" s="192">
        <f t="shared" si="500"/>
        <v>0</v>
      </c>
      <c r="DZ60" s="192">
        <f t="shared" si="500"/>
        <v>0</v>
      </c>
      <c r="EA60" s="192">
        <f t="shared" si="500"/>
        <v>0</v>
      </c>
      <c r="EB60" s="192">
        <f t="shared" si="500"/>
        <v>0</v>
      </c>
      <c r="EC60" s="192">
        <f t="shared" si="500"/>
        <v>0</v>
      </c>
      <c r="ED60" s="192">
        <f t="shared" si="500"/>
        <v>0</v>
      </c>
      <c r="EE60" s="192">
        <f t="shared" si="500"/>
        <v>0</v>
      </c>
      <c r="EF60" s="192">
        <f t="shared" si="500"/>
        <v>0</v>
      </c>
      <c r="EG60" s="192">
        <f t="shared" si="500"/>
        <v>0</v>
      </c>
      <c r="EH60" s="192">
        <f t="shared" si="500"/>
        <v>0</v>
      </c>
      <c r="EI60" s="192">
        <f t="shared" si="500"/>
        <v>0</v>
      </c>
      <c r="EJ60" s="192">
        <f t="shared" si="500"/>
        <v>0</v>
      </c>
      <c r="EK60" s="192">
        <f t="shared" si="500"/>
        <v>0</v>
      </c>
      <c r="EL60" s="192">
        <f t="shared" si="500"/>
        <v>0</v>
      </c>
      <c r="EM60" s="192">
        <f t="shared" si="500"/>
        <v>0</v>
      </c>
      <c r="EN60" s="192">
        <f t="shared" si="500"/>
        <v>0</v>
      </c>
      <c r="EO60" s="192">
        <f t="shared" si="500"/>
        <v>0</v>
      </c>
      <c r="EP60" s="192">
        <f t="shared" si="500"/>
        <v>0</v>
      </c>
      <c r="EQ60" s="192">
        <f t="shared" si="500"/>
        <v>0</v>
      </c>
      <c r="ER60" s="192">
        <f t="shared" si="500"/>
        <v>0</v>
      </c>
      <c r="ES60" s="192">
        <f t="shared" si="500"/>
        <v>0</v>
      </c>
      <c r="ET60" s="192">
        <f t="shared" si="500"/>
        <v>0</v>
      </c>
      <c r="EU60" s="192">
        <f t="shared" si="500"/>
        <v>0</v>
      </c>
      <c r="EV60" s="192">
        <f t="shared" si="500"/>
        <v>0</v>
      </c>
      <c r="EW60" s="192">
        <f t="shared" si="500"/>
        <v>0</v>
      </c>
      <c r="EX60" s="192">
        <f t="shared" si="500"/>
        <v>0</v>
      </c>
      <c r="EY60" s="192">
        <f t="shared" si="500"/>
        <v>0</v>
      </c>
      <c r="EZ60" s="192">
        <f t="shared" si="500"/>
        <v>0</v>
      </c>
      <c r="FA60" s="192">
        <f t="shared" si="500"/>
        <v>0</v>
      </c>
      <c r="FB60" s="192">
        <f t="shared" si="500"/>
        <v>0</v>
      </c>
      <c r="FC60" s="192">
        <f t="shared" si="500"/>
        <v>0</v>
      </c>
      <c r="FD60" s="192">
        <f t="shared" si="500"/>
        <v>0</v>
      </c>
      <c r="FE60" s="192">
        <f t="shared" si="500"/>
        <v>0</v>
      </c>
      <c r="FF60" s="192">
        <f t="shared" si="500"/>
        <v>0</v>
      </c>
      <c r="FG60" s="192">
        <f t="shared" si="500"/>
        <v>0</v>
      </c>
      <c r="FH60" s="192">
        <f t="shared" si="500"/>
        <v>0</v>
      </c>
      <c r="FI60" s="192">
        <f t="shared" si="500"/>
        <v>0</v>
      </c>
      <c r="FJ60" s="192">
        <f t="shared" si="500"/>
        <v>0</v>
      </c>
      <c r="FK60" s="192">
        <f t="shared" si="500"/>
        <v>0</v>
      </c>
      <c r="FL60" s="192">
        <f t="shared" si="500"/>
        <v>0</v>
      </c>
      <c r="FM60" s="192">
        <f t="shared" si="500"/>
        <v>0</v>
      </c>
      <c r="FN60" s="192">
        <f t="shared" si="500"/>
        <v>0</v>
      </c>
      <c r="FO60" s="192">
        <f t="shared" si="500"/>
        <v>0</v>
      </c>
      <c r="FP60" s="192">
        <f t="shared" si="500"/>
        <v>0</v>
      </c>
      <c r="FQ60" s="192">
        <f t="shared" si="500"/>
        <v>0</v>
      </c>
      <c r="FR60" s="192">
        <f t="shared" si="500"/>
        <v>0</v>
      </c>
      <c r="FS60" s="192">
        <f t="shared" si="500"/>
        <v>0</v>
      </c>
      <c r="FT60" s="192">
        <f t="shared" si="500"/>
        <v>0</v>
      </c>
      <c r="FU60" s="192">
        <f t="shared" si="500"/>
        <v>0</v>
      </c>
      <c r="FV60" s="192">
        <f t="shared" si="500"/>
        <v>0</v>
      </c>
      <c r="FW60" s="192">
        <f t="shared" si="500"/>
        <v>0</v>
      </c>
      <c r="FX60" s="192">
        <f t="shared" si="500"/>
        <v>0</v>
      </c>
      <c r="FY60" s="192">
        <f t="shared" si="500"/>
        <v>0</v>
      </c>
      <c r="FZ60" s="192">
        <f t="shared" si="500"/>
        <v>0</v>
      </c>
      <c r="GA60" s="192">
        <f t="shared" si="500"/>
        <v>0</v>
      </c>
      <c r="GB60" s="192">
        <f t="shared" si="500"/>
        <v>0</v>
      </c>
      <c r="GC60" s="192">
        <f t="shared" ref="GC60:GJ60" si="501" xml:space="preserve"> -1 * GC59</f>
        <v>0</v>
      </c>
      <c r="GD60" s="192">
        <f t="shared" si="501"/>
        <v>0</v>
      </c>
      <c r="GE60" s="192">
        <f t="shared" si="501"/>
        <v>0</v>
      </c>
      <c r="GF60" s="192">
        <f t="shared" si="501"/>
        <v>0</v>
      </c>
      <c r="GG60" s="192">
        <f t="shared" si="501"/>
        <v>0</v>
      </c>
      <c r="GH60" s="192">
        <f t="shared" si="501"/>
        <v>0</v>
      </c>
      <c r="GI60" s="192">
        <f t="shared" si="501"/>
        <v>0</v>
      </c>
      <c r="GJ60" s="192">
        <f t="shared" si="501"/>
        <v>0</v>
      </c>
    </row>
    <row r="63" spans="1:192" x14ac:dyDescent="0.25">
      <c r="A63" s="15" t="s">
        <v>63</v>
      </c>
    </row>
  </sheetData>
  <conditionalFormatting sqref="J3:GJ3">
    <cfRule type="cellIs" dxfId="140" priority="8" stopIfTrue="1" operator="equal">
      <formula>"Construction"</formula>
    </cfRule>
    <cfRule type="cellIs" dxfId="139" priority="9" stopIfTrue="1" operator="equal">
      <formula>"Operations"</formula>
    </cfRule>
  </conditionalFormatting>
  <conditionalFormatting sqref="J3:GJ3">
    <cfRule type="cellIs" dxfId="138" priority="7" operator="equal">
      <formula>"Fin Close"</formula>
    </cfRule>
  </conditionalFormatting>
  <conditionalFormatting sqref="J3:GJ3">
    <cfRule type="cellIs" dxfId="137" priority="5" operator="equal">
      <formula>"PPA ext."</formula>
    </cfRule>
    <cfRule type="cellIs" dxfId="136" priority="6" operator="equal">
      <formula>"Delay"</formula>
    </cfRule>
  </conditionalFormatting>
  <conditionalFormatting sqref="F2:F4">
    <cfRule type="cellIs" dxfId="135" priority="1" stopIfTrue="1" operator="notEqual">
      <formula>0</formula>
    </cfRule>
    <cfRule type="cellIs" dxfId="134" priority="2" stopIfTrue="1" operator="equal">
      <formula>""</formula>
    </cfRule>
  </conditionalFormatting>
  <conditionalFormatting sqref="F2:F4">
    <cfRule type="cellIs" dxfId="133" priority="3" stopIfTrue="1" operator="notEqual">
      <formula>0</formula>
    </cfRule>
    <cfRule type="cellIs" dxfId="13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3"/>
  <sheetViews>
    <sheetView defaultGridColor="0" colorId="8" zoomScale="77" zoomScaleNormal="80" workbookViewId="0">
      <pane xSplit="9" ySplit="5" topLeftCell="AR6" activePane="bottomRight" state="frozen"/>
      <selection activeCell="F117" sqref="F117"/>
      <selection pane="topRight" activeCell="F117" sqref="F117"/>
      <selection pane="bottomLeft" activeCell="F117" sqref="F117"/>
      <selection pane="bottomRight" activeCell="BD23" sqref="BD2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Tax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193</v>
      </c>
    </row>
    <row r="9" spans="1:192" x14ac:dyDescent="0.25">
      <c r="E9" s="146" t="str">
        <f xml:space="preserve"> InpC!E$205</f>
        <v>Corporate income tax rate</v>
      </c>
      <c r="F9" s="323">
        <f xml:space="preserve"> InpC!F$205</f>
        <v>0.2</v>
      </c>
      <c r="G9" s="146" t="str">
        <f xml:space="preserve"> InpC!G$205</f>
        <v>%</v>
      </c>
      <c r="H9" s="38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</row>
    <row r="10" spans="1:192" x14ac:dyDescent="0.25">
      <c r="E10" s="191" t="str">
        <f xml:space="preserve"> 'FS Sem'!E$21</f>
        <v>Profit before tax</v>
      </c>
      <c r="F10" s="191">
        <f xml:space="preserve"> 'FS Sem'!F$21</f>
        <v>0</v>
      </c>
      <c r="G10" s="191" t="str">
        <f xml:space="preserve"> 'FS Sem'!G$21</f>
        <v>$ 000s</v>
      </c>
      <c r="H10" s="191">
        <f xml:space="preserve"> 'FS Sem'!H$21</f>
        <v>27806.089495719552</v>
      </c>
      <c r="I10" s="191">
        <f xml:space="preserve"> 'FS Sem'!I$21</f>
        <v>0</v>
      </c>
      <c r="J10" s="191">
        <f xml:space="preserve"> 'FS Sem'!J$21</f>
        <v>0</v>
      </c>
      <c r="K10" s="191">
        <f xml:space="preserve"> 'FS Sem'!K$21</f>
        <v>0</v>
      </c>
      <c r="L10" s="191">
        <f xml:space="preserve"> 'FS Sem'!L$21</f>
        <v>0</v>
      </c>
      <c r="M10" s="191">
        <f xml:space="preserve"> 'FS Sem'!M$21</f>
        <v>0</v>
      </c>
      <c r="N10" s="191">
        <f xml:space="preserve"> 'FS Sem'!N$21</f>
        <v>0</v>
      </c>
      <c r="O10" s="191">
        <f xml:space="preserve"> 'FS Sem'!O$21</f>
        <v>0</v>
      </c>
      <c r="P10" s="191">
        <f xml:space="preserve"> 'FS Sem'!P$21</f>
        <v>2473.965825489609</v>
      </c>
      <c r="Q10" s="191">
        <f xml:space="preserve"> 'FS Sem'!Q$21</f>
        <v>-3421.6486886971961</v>
      </c>
      <c r="R10" s="191">
        <f xml:space="preserve"> 'FS Sem'!R$21</f>
        <v>-3215.0812630320252</v>
      </c>
      <c r="S10" s="191">
        <f xml:space="preserve"> 'FS Sem'!S$21</f>
        <v>-3185.6736010578516</v>
      </c>
      <c r="T10" s="191">
        <f xml:space="preserve"> 'FS Sem'!T$21</f>
        <v>-3022.1645945879209</v>
      </c>
      <c r="U10" s="191">
        <f xml:space="preserve"> 'FS Sem'!U$21</f>
        <v>-2982.1083764727027</v>
      </c>
      <c r="V10" s="191">
        <f xml:space="preserve"> 'FS Sem'!V$21</f>
        <v>-2820.0094925178964</v>
      </c>
      <c r="W10" s="191">
        <f xml:space="preserve"> 'FS Sem'!W$21</f>
        <v>-2770.0275399107668</v>
      </c>
      <c r="X10" s="191">
        <f xml:space="preserve"> 'FS Sem'!X$21</f>
        <v>-2635.4470481407279</v>
      </c>
      <c r="Y10" s="191">
        <f xml:space="preserve"> 'FS Sem'!Y$21</f>
        <v>-2547.7828721072819</v>
      </c>
      <c r="Z10" s="191">
        <f xml:space="preserve"> 'FS Sem'!Z$21</f>
        <v>-2389.1783035107128</v>
      </c>
      <c r="AA10" s="191">
        <f xml:space="preserve"> 'FS Sem'!AA$21</f>
        <v>-2516.0230994287449</v>
      </c>
      <c r="AB10" s="191">
        <f xml:space="preserve"> 'FS Sem'!AB$21</f>
        <v>-2352.5256741283756</v>
      </c>
      <c r="AC10" s="191">
        <f xml:space="preserve"> 'FS Sem'!AC$21</f>
        <v>-2270.848435214697</v>
      </c>
      <c r="AD10" s="191">
        <f xml:space="preserve"> 'FS Sem'!AD$21</f>
        <v>-2107.6908695953834</v>
      </c>
      <c r="AE10" s="191">
        <f xml:space="preserve"> 'FS Sem'!AE$21</f>
        <v>-2014.2202080266889</v>
      </c>
      <c r="AF10" s="191">
        <f xml:space="preserve"> 'FS Sem'!AF$21</f>
        <v>-1872.9228001062938</v>
      </c>
      <c r="AG10" s="191">
        <f xml:space="preserve"> 'FS Sem'!AG$21</f>
        <v>-1744.5002266729607</v>
      </c>
      <c r="AH10" s="191">
        <f xml:space="preserve"> 'FS Sem'!AH$21</f>
        <v>-1584.116113279455</v>
      </c>
      <c r="AI10" s="191">
        <f xml:space="preserve"> 'FS Sem'!AI$21</f>
        <v>-1464.1515690607503</v>
      </c>
      <c r="AJ10" s="191">
        <f xml:space="preserve"> 'FS Sem'!AJ$21</f>
        <v>-1303.0445934686031</v>
      </c>
      <c r="AK10" s="191">
        <f xml:space="preserve"> 'FS Sem'!AK$21</f>
        <v>-1324.6391606324069</v>
      </c>
      <c r="AL10" s="191">
        <f xml:space="preserve"> 'FS Sem'!AL$21</f>
        <v>-1155.4444137648352</v>
      </c>
      <c r="AM10" s="191">
        <f xml:space="preserve"> 'FS Sem'!AM$21</f>
        <v>-1003.83077116198</v>
      </c>
      <c r="AN10" s="191">
        <f xml:space="preserve"> 'FS Sem'!AN$21</f>
        <v>-847.88611525818487</v>
      </c>
      <c r="AO10" s="191">
        <f xml:space="preserve"> 'FS Sem'!AO$21</f>
        <v>-665.78383297806067</v>
      </c>
      <c r="AP10" s="191">
        <f xml:space="preserve"> 'FS Sem'!AP$21</f>
        <v>-497.12247392795689</v>
      </c>
      <c r="AQ10" s="191">
        <f xml:space="preserve"> 'FS Sem'!AQ$21</f>
        <v>-312.49110594029298</v>
      </c>
      <c r="AR10" s="191">
        <f xml:space="preserve"> 'FS Sem'!AR$21</f>
        <v>-142.15124846149774</v>
      </c>
      <c r="AS10" s="191">
        <f xml:space="preserve"> 'FS Sem'!AS$21</f>
        <v>59.66821404669281</v>
      </c>
      <c r="AT10" s="191">
        <f xml:space="preserve"> 'FS Sem'!AT$21</f>
        <v>230.82421899754991</v>
      </c>
      <c r="AU10" s="191">
        <f xml:space="preserve"> 'FS Sem'!AU$21</f>
        <v>450.67075532768013</v>
      </c>
      <c r="AV10" s="191">
        <f xml:space="preserve"> 'FS Sem'!AV$21</f>
        <v>619.14871386976301</v>
      </c>
      <c r="AW10" s="191">
        <f xml:space="preserve"> 'FS Sem'!AW$21</f>
        <v>863.08658111576278</v>
      </c>
      <c r="AX10" s="191">
        <f xml:space="preserve"> 'FS Sem'!AX$21</f>
        <v>1255.8026881300038</v>
      </c>
      <c r="AY10" s="191">
        <f xml:space="preserve"> 'FS Sem'!AY$21</f>
        <v>11655.536769208116</v>
      </c>
      <c r="AZ10" s="191">
        <f xml:space="preserve"> 'FS Sem'!AZ$21</f>
        <v>12036.70158268973</v>
      </c>
      <c r="BA10" s="191">
        <f xml:space="preserve"> 'FS Sem'!BA$21</f>
        <v>12525.161243545337</v>
      </c>
      <c r="BB10" s="191">
        <f xml:space="preserve"> 'FS Sem'!BB$21</f>
        <v>12941.928142751618</v>
      </c>
      <c r="BC10" s="191">
        <f xml:space="preserve"> 'FS Sem'!BC$21</f>
        <v>13429.695485882417</v>
      </c>
      <c r="BD10" s="191">
        <f xml:space="preserve"> 'FS Sem'!BD$21</f>
        <v>13432.413765807511</v>
      </c>
      <c r="BE10" s="191">
        <f xml:space="preserve"> 'FS Sem'!BE$21</f>
        <v>0</v>
      </c>
      <c r="BF10" s="191">
        <f xml:space="preserve"> 'FS Sem'!BF$21</f>
        <v>0</v>
      </c>
      <c r="BG10" s="191">
        <f xml:space="preserve"> 'FS Sem'!BG$21</f>
        <v>0</v>
      </c>
      <c r="BH10" s="191">
        <f xml:space="preserve"> 'FS Sem'!BH$21</f>
        <v>0</v>
      </c>
      <c r="BI10" s="191">
        <f xml:space="preserve"> 'FS Sem'!BI$21</f>
        <v>0</v>
      </c>
      <c r="BJ10" s="191">
        <f xml:space="preserve"> 'FS Sem'!BJ$21</f>
        <v>0</v>
      </c>
      <c r="BK10" s="191">
        <f xml:space="preserve"> 'FS Sem'!BK$21</f>
        <v>0</v>
      </c>
      <c r="BL10" s="191">
        <f xml:space="preserve"> 'FS Sem'!BL$21</f>
        <v>0</v>
      </c>
      <c r="BM10" s="191">
        <f xml:space="preserve"> 'FS Sem'!BM$21</f>
        <v>0</v>
      </c>
      <c r="BN10" s="191">
        <f xml:space="preserve"> 'FS Sem'!BN$21</f>
        <v>0</v>
      </c>
      <c r="BO10" s="191">
        <f xml:space="preserve"> 'FS Sem'!BO$21</f>
        <v>0</v>
      </c>
      <c r="BP10" s="191">
        <f xml:space="preserve"> 'FS Sem'!BP$21</f>
        <v>0</v>
      </c>
      <c r="BQ10" s="191">
        <f xml:space="preserve"> 'FS Sem'!BQ$21</f>
        <v>0</v>
      </c>
      <c r="BR10" s="191">
        <f xml:space="preserve"> 'FS Sem'!BR$21</f>
        <v>0</v>
      </c>
      <c r="BS10" s="191">
        <f xml:space="preserve"> 'FS Sem'!BS$21</f>
        <v>0</v>
      </c>
      <c r="BT10" s="191">
        <f xml:space="preserve"> 'FS Sem'!BT$21</f>
        <v>0</v>
      </c>
      <c r="BU10" s="191">
        <f xml:space="preserve"> 'FS Sem'!BU$21</f>
        <v>0</v>
      </c>
      <c r="BV10" s="191">
        <f xml:space="preserve"> 'FS Sem'!BV$21</f>
        <v>0</v>
      </c>
      <c r="BW10" s="191">
        <f xml:space="preserve"> 'FS Sem'!BW$21</f>
        <v>0</v>
      </c>
      <c r="BX10" s="191">
        <f xml:space="preserve"> 'FS Sem'!BX$21</f>
        <v>0</v>
      </c>
      <c r="BY10" s="191">
        <f xml:space="preserve"> 'FS Sem'!BY$21</f>
        <v>0</v>
      </c>
      <c r="BZ10" s="191">
        <f xml:space="preserve"> 'FS Sem'!BZ$21</f>
        <v>0</v>
      </c>
      <c r="CA10" s="191">
        <f xml:space="preserve"> 'FS Sem'!CA$21</f>
        <v>0</v>
      </c>
      <c r="CB10" s="191">
        <f xml:space="preserve"> 'FS Sem'!CB$21</f>
        <v>0</v>
      </c>
      <c r="CC10" s="191">
        <f xml:space="preserve"> 'FS Sem'!CC$21</f>
        <v>0</v>
      </c>
      <c r="CD10" s="191">
        <f xml:space="preserve"> 'FS Sem'!CD$21</f>
        <v>0</v>
      </c>
      <c r="CE10" s="191">
        <f xml:space="preserve"> 'FS Sem'!CE$21</f>
        <v>0</v>
      </c>
      <c r="CF10" s="191">
        <f xml:space="preserve"> 'FS Sem'!CF$21</f>
        <v>0</v>
      </c>
      <c r="CG10" s="191">
        <f xml:space="preserve"> 'FS Sem'!CG$21</f>
        <v>0</v>
      </c>
      <c r="CH10" s="191">
        <f xml:space="preserve"> 'FS Sem'!CH$21</f>
        <v>0</v>
      </c>
      <c r="CI10" s="191">
        <f xml:space="preserve"> 'FS Sem'!CI$21</f>
        <v>0</v>
      </c>
      <c r="CJ10" s="191">
        <f xml:space="preserve"> 'FS Sem'!CJ$21</f>
        <v>0</v>
      </c>
      <c r="CK10" s="191">
        <f xml:space="preserve"> 'FS Sem'!CK$21</f>
        <v>0</v>
      </c>
      <c r="CL10" s="191">
        <f xml:space="preserve"> 'FS Sem'!CL$21</f>
        <v>0</v>
      </c>
      <c r="CM10" s="191">
        <f xml:space="preserve"> 'FS Sem'!CM$21</f>
        <v>0</v>
      </c>
      <c r="CN10" s="191">
        <f xml:space="preserve"> 'FS Sem'!CN$21</f>
        <v>0</v>
      </c>
      <c r="CO10" s="191">
        <f xml:space="preserve"> 'FS Sem'!CO$21</f>
        <v>0</v>
      </c>
      <c r="CP10" s="191">
        <f xml:space="preserve"> 'FS Sem'!CP$21</f>
        <v>0</v>
      </c>
      <c r="CQ10" s="191">
        <f xml:space="preserve"> 'FS Sem'!CQ$21</f>
        <v>0</v>
      </c>
      <c r="CR10" s="191">
        <f xml:space="preserve"> 'FS Sem'!CR$21</f>
        <v>0</v>
      </c>
      <c r="CS10" s="191">
        <f xml:space="preserve"> 'FS Sem'!CS$21</f>
        <v>0</v>
      </c>
      <c r="CT10" s="191">
        <f xml:space="preserve"> 'FS Sem'!CT$21</f>
        <v>0</v>
      </c>
      <c r="CU10" s="191">
        <f xml:space="preserve"> 'FS Sem'!CU$21</f>
        <v>0</v>
      </c>
      <c r="CV10" s="191">
        <f xml:space="preserve"> 'FS Sem'!CV$21</f>
        <v>0</v>
      </c>
      <c r="CW10" s="191">
        <f xml:space="preserve"> 'FS Sem'!CW$21</f>
        <v>0</v>
      </c>
      <c r="CX10" s="191">
        <f xml:space="preserve"> 'FS Sem'!CX$21</f>
        <v>0</v>
      </c>
      <c r="CY10" s="191">
        <f xml:space="preserve"> 'FS Sem'!CY$21</f>
        <v>0</v>
      </c>
      <c r="CZ10" s="191">
        <f xml:space="preserve"> 'FS Sem'!CZ$21</f>
        <v>0</v>
      </c>
      <c r="DA10" s="191">
        <f xml:space="preserve"> 'FS Sem'!DA$21</f>
        <v>0</v>
      </c>
      <c r="DB10" s="191">
        <f xml:space="preserve"> 'FS Sem'!DB$21</f>
        <v>0</v>
      </c>
      <c r="DC10" s="191">
        <f xml:space="preserve"> 'FS Sem'!DC$21</f>
        <v>0</v>
      </c>
      <c r="DD10" s="191">
        <f xml:space="preserve"> 'FS Sem'!DD$21</f>
        <v>0</v>
      </c>
      <c r="DE10" s="191">
        <f xml:space="preserve"> 'FS Sem'!DE$21</f>
        <v>0</v>
      </c>
      <c r="DF10" s="191">
        <f xml:space="preserve"> 'FS Sem'!DF$21</f>
        <v>0</v>
      </c>
      <c r="DG10" s="191">
        <f xml:space="preserve"> 'FS Sem'!DG$21</f>
        <v>0</v>
      </c>
      <c r="DH10" s="191">
        <f xml:space="preserve"> 'FS Sem'!DH$21</f>
        <v>0</v>
      </c>
      <c r="DI10" s="191">
        <f xml:space="preserve"> 'FS Sem'!DI$21</f>
        <v>0</v>
      </c>
      <c r="DJ10" s="191">
        <f xml:space="preserve"> 'FS Sem'!DJ$21</f>
        <v>0</v>
      </c>
      <c r="DK10" s="191">
        <f xml:space="preserve"> 'FS Sem'!DK$21</f>
        <v>0</v>
      </c>
      <c r="DL10" s="191">
        <f xml:space="preserve"> 'FS Sem'!DL$21</f>
        <v>0</v>
      </c>
      <c r="DM10" s="191">
        <f xml:space="preserve"> 'FS Sem'!DM$21</f>
        <v>0</v>
      </c>
      <c r="DN10" s="191">
        <f xml:space="preserve"> 'FS Sem'!DN$21</f>
        <v>0</v>
      </c>
      <c r="DO10" s="191">
        <f xml:space="preserve"> 'FS Sem'!DO$21</f>
        <v>0</v>
      </c>
      <c r="DP10" s="191">
        <f xml:space="preserve"> 'FS Sem'!DP$21</f>
        <v>0</v>
      </c>
      <c r="DQ10" s="191">
        <f xml:space="preserve"> 'FS Sem'!DQ$21</f>
        <v>0</v>
      </c>
      <c r="DR10" s="191">
        <f xml:space="preserve"> 'FS Sem'!DR$21</f>
        <v>0</v>
      </c>
      <c r="DS10" s="191">
        <f xml:space="preserve"> 'FS Sem'!DS$21</f>
        <v>0</v>
      </c>
      <c r="DT10" s="191">
        <f xml:space="preserve"> 'FS Sem'!DT$21</f>
        <v>0</v>
      </c>
      <c r="DU10" s="191">
        <f xml:space="preserve"> 'FS Sem'!DU$21</f>
        <v>0</v>
      </c>
      <c r="DV10" s="191">
        <f xml:space="preserve"> 'FS Sem'!DV$21</f>
        <v>0</v>
      </c>
      <c r="DW10" s="191">
        <f xml:space="preserve"> 'FS Sem'!DW$21</f>
        <v>0</v>
      </c>
      <c r="DX10" s="191">
        <f xml:space="preserve"> 'FS Sem'!DX$21</f>
        <v>0</v>
      </c>
      <c r="DY10" s="191">
        <f xml:space="preserve"> 'FS Sem'!DY$21</f>
        <v>0</v>
      </c>
      <c r="DZ10" s="191">
        <f xml:space="preserve"> 'FS Sem'!DZ$21</f>
        <v>0</v>
      </c>
      <c r="EA10" s="191">
        <f xml:space="preserve"> 'FS Sem'!EA$21</f>
        <v>0</v>
      </c>
      <c r="EB10" s="191">
        <f xml:space="preserve"> 'FS Sem'!EB$21</f>
        <v>0</v>
      </c>
      <c r="EC10" s="191">
        <f xml:space="preserve"> 'FS Sem'!EC$21</f>
        <v>0</v>
      </c>
      <c r="ED10" s="191">
        <f xml:space="preserve"> 'FS Sem'!ED$21</f>
        <v>0</v>
      </c>
      <c r="EE10" s="191">
        <f xml:space="preserve"> 'FS Sem'!EE$21</f>
        <v>0</v>
      </c>
      <c r="EF10" s="191">
        <f xml:space="preserve"> 'FS Sem'!EF$21</f>
        <v>0</v>
      </c>
      <c r="EG10" s="191">
        <f xml:space="preserve"> 'FS Sem'!EG$21</f>
        <v>0</v>
      </c>
      <c r="EH10" s="191">
        <f xml:space="preserve"> 'FS Sem'!EH$21</f>
        <v>0</v>
      </c>
      <c r="EI10" s="191">
        <f xml:space="preserve"> 'FS Sem'!EI$21</f>
        <v>0</v>
      </c>
      <c r="EJ10" s="191">
        <f xml:space="preserve"> 'FS Sem'!EJ$21</f>
        <v>0</v>
      </c>
      <c r="EK10" s="191">
        <f xml:space="preserve"> 'FS Sem'!EK$21</f>
        <v>0</v>
      </c>
      <c r="EL10" s="191">
        <f xml:space="preserve"> 'FS Sem'!EL$21</f>
        <v>0</v>
      </c>
      <c r="EM10" s="191">
        <f xml:space="preserve"> 'FS Sem'!EM$21</f>
        <v>0</v>
      </c>
      <c r="EN10" s="191">
        <f xml:space="preserve"> 'FS Sem'!EN$21</f>
        <v>0</v>
      </c>
      <c r="EO10" s="191">
        <f xml:space="preserve"> 'FS Sem'!EO$21</f>
        <v>0</v>
      </c>
      <c r="EP10" s="191">
        <f xml:space="preserve"> 'FS Sem'!EP$21</f>
        <v>0</v>
      </c>
      <c r="EQ10" s="191">
        <f xml:space="preserve"> 'FS Sem'!EQ$21</f>
        <v>0</v>
      </c>
      <c r="ER10" s="191">
        <f xml:space="preserve"> 'FS Sem'!ER$21</f>
        <v>0</v>
      </c>
      <c r="ES10" s="191">
        <f xml:space="preserve"> 'FS Sem'!ES$21</f>
        <v>0</v>
      </c>
      <c r="ET10" s="191">
        <f xml:space="preserve"> 'FS Sem'!ET$21</f>
        <v>0</v>
      </c>
      <c r="EU10" s="191">
        <f xml:space="preserve"> 'FS Sem'!EU$21</f>
        <v>0</v>
      </c>
      <c r="EV10" s="191">
        <f xml:space="preserve"> 'FS Sem'!EV$21</f>
        <v>0</v>
      </c>
      <c r="EW10" s="191">
        <f xml:space="preserve"> 'FS Sem'!EW$21</f>
        <v>0</v>
      </c>
      <c r="EX10" s="191">
        <f xml:space="preserve"> 'FS Sem'!EX$21</f>
        <v>0</v>
      </c>
      <c r="EY10" s="191">
        <f xml:space="preserve"> 'FS Sem'!EY$21</f>
        <v>0</v>
      </c>
      <c r="EZ10" s="191">
        <f xml:space="preserve"> 'FS Sem'!EZ$21</f>
        <v>0</v>
      </c>
      <c r="FA10" s="191">
        <f xml:space="preserve"> 'FS Sem'!FA$21</f>
        <v>0</v>
      </c>
      <c r="FB10" s="191">
        <f xml:space="preserve"> 'FS Sem'!FB$21</f>
        <v>0</v>
      </c>
      <c r="FC10" s="191">
        <f xml:space="preserve"> 'FS Sem'!FC$21</f>
        <v>0</v>
      </c>
      <c r="FD10" s="191">
        <f xml:space="preserve"> 'FS Sem'!FD$21</f>
        <v>0</v>
      </c>
      <c r="FE10" s="191">
        <f xml:space="preserve"> 'FS Sem'!FE$21</f>
        <v>0</v>
      </c>
      <c r="FF10" s="191">
        <f xml:space="preserve"> 'FS Sem'!FF$21</f>
        <v>0</v>
      </c>
      <c r="FG10" s="191">
        <f xml:space="preserve"> 'FS Sem'!FG$21</f>
        <v>0</v>
      </c>
      <c r="FH10" s="191">
        <f xml:space="preserve"> 'FS Sem'!FH$21</f>
        <v>0</v>
      </c>
      <c r="FI10" s="191">
        <f xml:space="preserve"> 'FS Sem'!FI$21</f>
        <v>0</v>
      </c>
      <c r="FJ10" s="191">
        <f xml:space="preserve"> 'FS Sem'!FJ$21</f>
        <v>0</v>
      </c>
      <c r="FK10" s="191">
        <f xml:space="preserve"> 'FS Sem'!FK$21</f>
        <v>0</v>
      </c>
      <c r="FL10" s="191">
        <f xml:space="preserve"> 'FS Sem'!FL$21</f>
        <v>0</v>
      </c>
      <c r="FM10" s="191">
        <f xml:space="preserve"> 'FS Sem'!FM$21</f>
        <v>0</v>
      </c>
      <c r="FN10" s="191">
        <f xml:space="preserve"> 'FS Sem'!FN$21</f>
        <v>0</v>
      </c>
      <c r="FO10" s="191">
        <f xml:space="preserve"> 'FS Sem'!FO$21</f>
        <v>0</v>
      </c>
      <c r="FP10" s="191">
        <f xml:space="preserve"> 'FS Sem'!FP$21</f>
        <v>0</v>
      </c>
      <c r="FQ10" s="191">
        <f xml:space="preserve"> 'FS Sem'!FQ$21</f>
        <v>0</v>
      </c>
      <c r="FR10" s="191">
        <f xml:space="preserve"> 'FS Sem'!FR$21</f>
        <v>0</v>
      </c>
      <c r="FS10" s="191">
        <f xml:space="preserve"> 'FS Sem'!FS$21</f>
        <v>0</v>
      </c>
      <c r="FT10" s="191">
        <f xml:space="preserve"> 'FS Sem'!FT$21</f>
        <v>0</v>
      </c>
      <c r="FU10" s="191">
        <f xml:space="preserve"> 'FS Sem'!FU$21</f>
        <v>0</v>
      </c>
      <c r="FV10" s="191">
        <f xml:space="preserve"> 'FS Sem'!FV$21</f>
        <v>0</v>
      </c>
      <c r="FW10" s="191">
        <f xml:space="preserve"> 'FS Sem'!FW$21</f>
        <v>0</v>
      </c>
      <c r="FX10" s="191">
        <f xml:space="preserve"> 'FS Sem'!FX$21</f>
        <v>0</v>
      </c>
      <c r="FY10" s="191">
        <f xml:space="preserve"> 'FS Sem'!FY$21</f>
        <v>0</v>
      </c>
      <c r="FZ10" s="191">
        <f xml:space="preserve"> 'FS Sem'!FZ$21</f>
        <v>0</v>
      </c>
      <c r="GA10" s="191">
        <f xml:space="preserve"> 'FS Sem'!GA$21</f>
        <v>0</v>
      </c>
      <c r="GB10" s="191">
        <f xml:space="preserve"> 'FS Sem'!GB$21</f>
        <v>0</v>
      </c>
      <c r="GC10" s="191">
        <f xml:space="preserve"> 'FS Sem'!GC$21</f>
        <v>0</v>
      </c>
      <c r="GD10" s="191">
        <f xml:space="preserve"> 'FS Sem'!GD$21</f>
        <v>0</v>
      </c>
      <c r="GE10" s="191">
        <f xml:space="preserve"> 'FS Sem'!GE$21</f>
        <v>0</v>
      </c>
      <c r="GF10" s="191">
        <f xml:space="preserve"> 'FS Sem'!GF$21</f>
        <v>0</v>
      </c>
      <c r="GG10" s="191">
        <f xml:space="preserve"> 'FS Sem'!GG$21</f>
        <v>0</v>
      </c>
      <c r="GH10" s="191">
        <f xml:space="preserve"> 'FS Sem'!GH$21</f>
        <v>0</v>
      </c>
      <c r="GI10" s="191">
        <f xml:space="preserve"> 'FS Sem'!GI$21</f>
        <v>0</v>
      </c>
      <c r="GJ10" s="191">
        <f xml:space="preserve"> 'FS Sem'!GJ$21</f>
        <v>0</v>
      </c>
    </row>
    <row r="11" spans="1:192" x14ac:dyDescent="0.25">
      <c r="A11" s="242"/>
      <c r="B11" s="242"/>
      <c r="C11" s="243"/>
      <c r="D11" s="244"/>
      <c r="E11" s="194" t="str">
        <f xml:space="preserve"> Time!E$108</f>
        <v>Operating period flag</v>
      </c>
      <c r="F11" s="194">
        <f xml:space="preserve"> Time!F$108</f>
        <v>0</v>
      </c>
      <c r="G11" s="194" t="str">
        <f xml:space="preserve"> Time!G$108</f>
        <v>flag</v>
      </c>
      <c r="H11" s="194">
        <f xml:space="preserve"> Time!H$108</f>
        <v>40</v>
      </c>
      <c r="I11" s="194">
        <f xml:space="preserve"> Time!I$108</f>
        <v>0</v>
      </c>
      <c r="J11" s="194">
        <f xml:space="preserve"> Time!J$108</f>
        <v>0</v>
      </c>
      <c r="K11" s="194">
        <f xml:space="preserve"> Time!K$108</f>
        <v>0</v>
      </c>
      <c r="L11" s="194">
        <f xml:space="preserve"> Time!L$108</f>
        <v>0</v>
      </c>
      <c r="M11" s="194">
        <f xml:space="preserve"> Time!M$108</f>
        <v>0</v>
      </c>
      <c r="N11" s="194">
        <f xml:space="preserve"> Time!N$108</f>
        <v>0</v>
      </c>
      <c r="O11" s="194">
        <f xml:space="preserve"> Time!O$108</f>
        <v>0</v>
      </c>
      <c r="P11" s="194">
        <f xml:space="preserve"> Time!P$108</f>
        <v>0</v>
      </c>
      <c r="Q11" s="194">
        <f xml:space="preserve"> Time!Q$108</f>
        <v>1</v>
      </c>
      <c r="R11" s="194">
        <f xml:space="preserve"> Time!R$108</f>
        <v>1</v>
      </c>
      <c r="S11" s="194">
        <f xml:space="preserve"> Time!S$108</f>
        <v>1</v>
      </c>
      <c r="T11" s="194">
        <f xml:space="preserve"> Time!T$108</f>
        <v>1</v>
      </c>
      <c r="U11" s="194">
        <f xml:space="preserve"> Time!U$108</f>
        <v>1</v>
      </c>
      <c r="V11" s="194">
        <f xml:space="preserve"> Time!V$108</f>
        <v>1</v>
      </c>
      <c r="W11" s="194">
        <f xml:space="preserve"> Time!W$108</f>
        <v>1</v>
      </c>
      <c r="X11" s="194">
        <f xml:space="preserve"> Time!X$108</f>
        <v>1</v>
      </c>
      <c r="Y11" s="194">
        <f xml:space="preserve"> Time!Y$108</f>
        <v>1</v>
      </c>
      <c r="Z11" s="194">
        <f xml:space="preserve"> Time!Z$108</f>
        <v>1</v>
      </c>
      <c r="AA11" s="194">
        <f xml:space="preserve"> Time!AA$108</f>
        <v>1</v>
      </c>
      <c r="AB11" s="194">
        <f xml:space="preserve"> Time!AB$108</f>
        <v>1</v>
      </c>
      <c r="AC11" s="194">
        <f xml:space="preserve"> Time!AC$108</f>
        <v>1</v>
      </c>
      <c r="AD11" s="194">
        <f xml:space="preserve"> Time!AD$108</f>
        <v>1</v>
      </c>
      <c r="AE11" s="194">
        <f xml:space="preserve"> Time!AE$108</f>
        <v>1</v>
      </c>
      <c r="AF11" s="194">
        <f xml:space="preserve"> Time!AF$108</f>
        <v>1</v>
      </c>
      <c r="AG11" s="194">
        <f xml:space="preserve"> Time!AG$108</f>
        <v>1</v>
      </c>
      <c r="AH11" s="194">
        <f xml:space="preserve"> Time!AH$108</f>
        <v>1</v>
      </c>
      <c r="AI11" s="194">
        <f xml:space="preserve"> Time!AI$108</f>
        <v>1</v>
      </c>
      <c r="AJ11" s="194">
        <f xml:space="preserve"> Time!AJ$108</f>
        <v>1</v>
      </c>
      <c r="AK11" s="194">
        <f xml:space="preserve"> Time!AK$108</f>
        <v>1</v>
      </c>
      <c r="AL11" s="194">
        <f xml:space="preserve"> Time!AL$108</f>
        <v>1</v>
      </c>
      <c r="AM11" s="194">
        <f xml:space="preserve"> Time!AM$108</f>
        <v>1</v>
      </c>
      <c r="AN11" s="194">
        <f xml:space="preserve"> Time!AN$108</f>
        <v>1</v>
      </c>
      <c r="AO11" s="194">
        <f xml:space="preserve"> Time!AO$108</f>
        <v>1</v>
      </c>
      <c r="AP11" s="194">
        <f xml:space="preserve"> Time!AP$108</f>
        <v>1</v>
      </c>
      <c r="AQ11" s="194">
        <f xml:space="preserve"> Time!AQ$108</f>
        <v>1</v>
      </c>
      <c r="AR11" s="194">
        <f xml:space="preserve"> Time!AR$108</f>
        <v>1</v>
      </c>
      <c r="AS11" s="194">
        <f xml:space="preserve"> Time!AS$108</f>
        <v>1</v>
      </c>
      <c r="AT11" s="194">
        <f xml:space="preserve"> Time!AT$108</f>
        <v>1</v>
      </c>
      <c r="AU11" s="194">
        <f xml:space="preserve"> Time!AU$108</f>
        <v>1</v>
      </c>
      <c r="AV11" s="194">
        <f xml:space="preserve"> Time!AV$108</f>
        <v>1</v>
      </c>
      <c r="AW11" s="194">
        <f xml:space="preserve"> Time!AW$108</f>
        <v>1</v>
      </c>
      <c r="AX11" s="194">
        <f xml:space="preserve"> Time!AX$108</f>
        <v>1</v>
      </c>
      <c r="AY11" s="194">
        <f xml:space="preserve"> Time!AY$108</f>
        <v>1</v>
      </c>
      <c r="AZ11" s="194">
        <f xml:space="preserve"> Time!AZ$108</f>
        <v>1</v>
      </c>
      <c r="BA11" s="194">
        <f xml:space="preserve"> Time!BA$108</f>
        <v>1</v>
      </c>
      <c r="BB11" s="194">
        <f xml:space="preserve"> Time!BB$108</f>
        <v>1</v>
      </c>
      <c r="BC11" s="194">
        <f xml:space="preserve"> Time!BC$108</f>
        <v>1</v>
      </c>
      <c r="BD11" s="194">
        <f xml:space="preserve"> Time!BD$108</f>
        <v>1</v>
      </c>
      <c r="BE11" s="194">
        <f xml:space="preserve"> Time!BE$108</f>
        <v>0</v>
      </c>
      <c r="BF11" s="194">
        <f xml:space="preserve"> Time!BF$108</f>
        <v>0</v>
      </c>
      <c r="BG11" s="194">
        <f xml:space="preserve"> Time!BG$108</f>
        <v>0</v>
      </c>
      <c r="BH11" s="194">
        <f xml:space="preserve"> Time!BH$108</f>
        <v>0</v>
      </c>
      <c r="BI11" s="194">
        <f xml:space="preserve"> Time!BI$108</f>
        <v>0</v>
      </c>
      <c r="BJ11" s="194">
        <f xml:space="preserve"> Time!BJ$108</f>
        <v>0</v>
      </c>
      <c r="BK11" s="194">
        <f xml:space="preserve"> Time!BK$108</f>
        <v>0</v>
      </c>
      <c r="BL11" s="194">
        <f xml:space="preserve"> Time!BL$108</f>
        <v>0</v>
      </c>
      <c r="BM11" s="194">
        <f xml:space="preserve"> Time!BM$108</f>
        <v>0</v>
      </c>
      <c r="BN11" s="194">
        <f xml:space="preserve"> Time!BN$108</f>
        <v>0</v>
      </c>
      <c r="BO11" s="194">
        <f xml:space="preserve"> Time!BO$108</f>
        <v>0</v>
      </c>
      <c r="BP11" s="194">
        <f xml:space="preserve"> Time!BP$108</f>
        <v>0</v>
      </c>
      <c r="BQ11" s="194">
        <f xml:space="preserve"> Time!BQ$108</f>
        <v>0</v>
      </c>
      <c r="BR11" s="194">
        <f xml:space="preserve"> Time!BR$108</f>
        <v>0</v>
      </c>
      <c r="BS11" s="194">
        <f xml:space="preserve"> Time!BS$108</f>
        <v>0</v>
      </c>
      <c r="BT11" s="194">
        <f xml:space="preserve"> Time!BT$108</f>
        <v>0</v>
      </c>
      <c r="BU11" s="194">
        <f xml:space="preserve"> Time!BU$108</f>
        <v>0</v>
      </c>
      <c r="BV11" s="194">
        <f xml:space="preserve"> Time!BV$108</f>
        <v>0</v>
      </c>
      <c r="BW11" s="194">
        <f xml:space="preserve"> Time!BW$108</f>
        <v>0</v>
      </c>
      <c r="BX11" s="194">
        <f xml:space="preserve"> Time!BX$108</f>
        <v>0</v>
      </c>
      <c r="BY11" s="194">
        <f xml:space="preserve"> Time!BY$108</f>
        <v>0</v>
      </c>
      <c r="BZ11" s="194">
        <f xml:space="preserve"> Time!BZ$108</f>
        <v>0</v>
      </c>
      <c r="CA11" s="194">
        <f xml:space="preserve"> Time!CA$108</f>
        <v>0</v>
      </c>
      <c r="CB11" s="194">
        <f xml:space="preserve"> Time!CB$108</f>
        <v>0</v>
      </c>
      <c r="CC11" s="194">
        <f xml:space="preserve"> Time!CC$108</f>
        <v>0</v>
      </c>
      <c r="CD11" s="194">
        <f xml:space="preserve"> Time!CD$108</f>
        <v>0</v>
      </c>
      <c r="CE11" s="194">
        <f xml:space="preserve"> Time!CE$108</f>
        <v>0</v>
      </c>
      <c r="CF11" s="194">
        <f xml:space="preserve"> Time!CF$108</f>
        <v>0</v>
      </c>
      <c r="CG11" s="194">
        <f xml:space="preserve"> Time!CG$108</f>
        <v>0</v>
      </c>
      <c r="CH11" s="194">
        <f xml:space="preserve"> Time!CH$108</f>
        <v>0</v>
      </c>
      <c r="CI11" s="194">
        <f xml:space="preserve"> Time!CI$108</f>
        <v>0</v>
      </c>
      <c r="CJ11" s="194">
        <f xml:space="preserve"> Time!CJ$108</f>
        <v>0</v>
      </c>
      <c r="CK11" s="194">
        <f xml:space="preserve"> Time!CK$108</f>
        <v>0</v>
      </c>
      <c r="CL11" s="194">
        <f xml:space="preserve"> Time!CL$108</f>
        <v>0</v>
      </c>
      <c r="CM11" s="194">
        <f xml:space="preserve"> Time!CM$108</f>
        <v>0</v>
      </c>
      <c r="CN11" s="194">
        <f xml:space="preserve"> Time!CN$108</f>
        <v>0</v>
      </c>
      <c r="CO11" s="194">
        <f xml:space="preserve"> Time!CO$108</f>
        <v>0</v>
      </c>
      <c r="CP11" s="194">
        <f xml:space="preserve"> Time!CP$108</f>
        <v>0</v>
      </c>
      <c r="CQ11" s="194">
        <f xml:space="preserve"> Time!CQ$108</f>
        <v>0</v>
      </c>
      <c r="CR11" s="194">
        <f xml:space="preserve"> Time!CR$108</f>
        <v>0</v>
      </c>
      <c r="CS11" s="194">
        <f xml:space="preserve"> Time!CS$108</f>
        <v>0</v>
      </c>
      <c r="CT11" s="194">
        <f xml:space="preserve"> Time!CT$108</f>
        <v>0</v>
      </c>
      <c r="CU11" s="194">
        <f xml:space="preserve"> Time!CU$108</f>
        <v>0</v>
      </c>
      <c r="CV11" s="194">
        <f xml:space="preserve"> Time!CV$108</f>
        <v>0</v>
      </c>
      <c r="CW11" s="194">
        <f xml:space="preserve"> Time!CW$108</f>
        <v>0</v>
      </c>
      <c r="CX11" s="194">
        <f xml:space="preserve"> Time!CX$108</f>
        <v>0</v>
      </c>
      <c r="CY11" s="194">
        <f xml:space="preserve"> Time!CY$108</f>
        <v>0</v>
      </c>
      <c r="CZ11" s="194">
        <f xml:space="preserve"> Time!CZ$108</f>
        <v>0</v>
      </c>
      <c r="DA11" s="194">
        <f xml:space="preserve"> Time!DA$108</f>
        <v>0</v>
      </c>
      <c r="DB11" s="194">
        <f xml:space="preserve"> Time!DB$108</f>
        <v>0</v>
      </c>
      <c r="DC11" s="194">
        <f xml:space="preserve"> Time!DC$108</f>
        <v>0</v>
      </c>
      <c r="DD11" s="194">
        <f xml:space="preserve"> Time!DD$108</f>
        <v>0</v>
      </c>
      <c r="DE11" s="194">
        <f xml:space="preserve"> Time!DE$108</f>
        <v>0</v>
      </c>
      <c r="DF11" s="194">
        <f xml:space="preserve"> Time!DF$108</f>
        <v>0</v>
      </c>
      <c r="DG11" s="194">
        <f xml:space="preserve"> Time!DG$108</f>
        <v>0</v>
      </c>
      <c r="DH11" s="194">
        <f xml:space="preserve"> Time!DH$108</f>
        <v>0</v>
      </c>
      <c r="DI11" s="194">
        <f xml:space="preserve"> Time!DI$108</f>
        <v>0</v>
      </c>
      <c r="DJ11" s="194">
        <f xml:space="preserve"> Time!DJ$108</f>
        <v>0</v>
      </c>
      <c r="DK11" s="194">
        <f xml:space="preserve"> Time!DK$108</f>
        <v>0</v>
      </c>
      <c r="DL11" s="194">
        <f xml:space="preserve"> Time!DL$108</f>
        <v>0</v>
      </c>
      <c r="DM11" s="194">
        <f xml:space="preserve"> Time!DM$108</f>
        <v>0</v>
      </c>
      <c r="DN11" s="194">
        <f xml:space="preserve"> Time!DN$108</f>
        <v>0</v>
      </c>
      <c r="DO11" s="194">
        <f xml:space="preserve"> Time!DO$108</f>
        <v>0</v>
      </c>
      <c r="DP11" s="194">
        <f xml:space="preserve"> Time!DP$108</f>
        <v>0</v>
      </c>
      <c r="DQ11" s="194">
        <f xml:space="preserve"> Time!DQ$108</f>
        <v>0</v>
      </c>
      <c r="DR11" s="194">
        <f xml:space="preserve"> Time!DR$108</f>
        <v>0</v>
      </c>
      <c r="DS11" s="194">
        <f xml:space="preserve"> Time!DS$108</f>
        <v>0</v>
      </c>
      <c r="DT11" s="194">
        <f xml:space="preserve"> Time!DT$108</f>
        <v>0</v>
      </c>
      <c r="DU11" s="194">
        <f xml:space="preserve"> Time!DU$108</f>
        <v>0</v>
      </c>
      <c r="DV11" s="194">
        <f xml:space="preserve"> Time!DV$108</f>
        <v>0</v>
      </c>
      <c r="DW11" s="194">
        <f xml:space="preserve"> Time!DW$108</f>
        <v>0</v>
      </c>
      <c r="DX11" s="194">
        <f xml:space="preserve"> Time!DX$108</f>
        <v>0</v>
      </c>
      <c r="DY11" s="194">
        <f xml:space="preserve"> Time!DY$108</f>
        <v>0</v>
      </c>
      <c r="DZ11" s="194">
        <f xml:space="preserve"> Time!DZ$108</f>
        <v>0</v>
      </c>
      <c r="EA11" s="194">
        <f xml:space="preserve"> Time!EA$108</f>
        <v>0</v>
      </c>
      <c r="EB11" s="194">
        <f xml:space="preserve"> Time!EB$108</f>
        <v>0</v>
      </c>
      <c r="EC11" s="194">
        <f xml:space="preserve"> Time!EC$108</f>
        <v>0</v>
      </c>
      <c r="ED11" s="194">
        <f xml:space="preserve"> Time!ED$108</f>
        <v>0</v>
      </c>
      <c r="EE11" s="194">
        <f xml:space="preserve"> Time!EE$108</f>
        <v>0</v>
      </c>
      <c r="EF11" s="194">
        <f xml:space="preserve"> Time!EF$108</f>
        <v>0</v>
      </c>
      <c r="EG11" s="194">
        <f xml:space="preserve"> Time!EG$108</f>
        <v>0</v>
      </c>
      <c r="EH11" s="194">
        <f xml:space="preserve"> Time!EH$108</f>
        <v>0</v>
      </c>
      <c r="EI11" s="194">
        <f xml:space="preserve"> Time!EI$108</f>
        <v>0</v>
      </c>
      <c r="EJ11" s="194">
        <f xml:space="preserve"> Time!EJ$108</f>
        <v>0</v>
      </c>
      <c r="EK11" s="194">
        <f xml:space="preserve"> Time!EK$108</f>
        <v>0</v>
      </c>
      <c r="EL11" s="194">
        <f xml:space="preserve"> Time!EL$108</f>
        <v>0</v>
      </c>
      <c r="EM11" s="194">
        <f xml:space="preserve"> Time!EM$108</f>
        <v>0</v>
      </c>
      <c r="EN11" s="194">
        <f xml:space="preserve"> Time!EN$108</f>
        <v>0</v>
      </c>
      <c r="EO11" s="194">
        <f xml:space="preserve"> Time!EO$108</f>
        <v>0</v>
      </c>
      <c r="EP11" s="194">
        <f xml:space="preserve"> Time!EP$108</f>
        <v>0</v>
      </c>
      <c r="EQ11" s="194">
        <f xml:space="preserve"> Time!EQ$108</f>
        <v>0</v>
      </c>
      <c r="ER11" s="194">
        <f xml:space="preserve"> Time!ER$108</f>
        <v>0</v>
      </c>
      <c r="ES11" s="194">
        <f xml:space="preserve"> Time!ES$108</f>
        <v>0</v>
      </c>
      <c r="ET11" s="194">
        <f xml:space="preserve"> Time!ET$108</f>
        <v>0</v>
      </c>
      <c r="EU11" s="194">
        <f xml:space="preserve"> Time!EU$108</f>
        <v>0</v>
      </c>
      <c r="EV11" s="194">
        <f xml:space="preserve"> Time!EV$108</f>
        <v>0</v>
      </c>
      <c r="EW11" s="194">
        <f xml:space="preserve"> Time!EW$108</f>
        <v>0</v>
      </c>
      <c r="EX11" s="194">
        <f xml:space="preserve"> Time!EX$108</f>
        <v>0</v>
      </c>
      <c r="EY11" s="194">
        <f xml:space="preserve"> Time!EY$108</f>
        <v>0</v>
      </c>
      <c r="EZ11" s="194">
        <f xml:space="preserve"> Time!EZ$108</f>
        <v>0</v>
      </c>
      <c r="FA11" s="194">
        <f xml:space="preserve"> Time!FA$108</f>
        <v>0</v>
      </c>
      <c r="FB11" s="194">
        <f xml:space="preserve"> Time!FB$108</f>
        <v>0</v>
      </c>
      <c r="FC11" s="194">
        <f xml:space="preserve"> Time!FC$108</f>
        <v>0</v>
      </c>
      <c r="FD11" s="194">
        <f xml:space="preserve"> Time!FD$108</f>
        <v>0</v>
      </c>
      <c r="FE11" s="194">
        <f xml:space="preserve"> Time!FE$108</f>
        <v>0</v>
      </c>
      <c r="FF11" s="194">
        <f xml:space="preserve"> Time!FF$108</f>
        <v>0</v>
      </c>
      <c r="FG11" s="194">
        <f xml:space="preserve"> Time!FG$108</f>
        <v>0</v>
      </c>
      <c r="FH11" s="194">
        <f xml:space="preserve"> Time!FH$108</f>
        <v>0</v>
      </c>
      <c r="FI11" s="194">
        <f xml:space="preserve"> Time!FI$108</f>
        <v>0</v>
      </c>
      <c r="FJ11" s="194">
        <f xml:space="preserve"> Time!FJ$108</f>
        <v>0</v>
      </c>
      <c r="FK11" s="194">
        <f xml:space="preserve"> Time!FK$108</f>
        <v>0</v>
      </c>
      <c r="FL11" s="194">
        <f xml:space="preserve"> Time!FL$108</f>
        <v>0</v>
      </c>
      <c r="FM11" s="194">
        <f xml:space="preserve"> Time!FM$108</f>
        <v>0</v>
      </c>
      <c r="FN11" s="194">
        <f xml:space="preserve"> Time!FN$108</f>
        <v>0</v>
      </c>
      <c r="FO11" s="194">
        <f xml:space="preserve"> Time!FO$108</f>
        <v>0</v>
      </c>
      <c r="FP11" s="194">
        <f xml:space="preserve"> Time!FP$108</f>
        <v>0</v>
      </c>
      <c r="FQ11" s="194">
        <f xml:space="preserve"> Time!FQ$108</f>
        <v>0</v>
      </c>
      <c r="FR11" s="194">
        <f xml:space="preserve"> Time!FR$108</f>
        <v>0</v>
      </c>
      <c r="FS11" s="194">
        <f xml:space="preserve"> Time!FS$108</f>
        <v>0</v>
      </c>
      <c r="FT11" s="194">
        <f xml:space="preserve"> Time!FT$108</f>
        <v>0</v>
      </c>
      <c r="FU11" s="194">
        <f xml:space="preserve"> Time!FU$108</f>
        <v>0</v>
      </c>
      <c r="FV11" s="194">
        <f xml:space="preserve"> Time!FV$108</f>
        <v>0</v>
      </c>
      <c r="FW11" s="194">
        <f xml:space="preserve"> Time!FW$108</f>
        <v>0</v>
      </c>
      <c r="FX11" s="194">
        <f xml:space="preserve"> Time!FX$108</f>
        <v>0</v>
      </c>
      <c r="FY11" s="194">
        <f xml:space="preserve"> Time!FY$108</f>
        <v>0</v>
      </c>
      <c r="FZ11" s="194">
        <f xml:space="preserve"> Time!FZ$108</f>
        <v>0</v>
      </c>
      <c r="GA11" s="194">
        <f xml:space="preserve"> Time!GA$108</f>
        <v>0</v>
      </c>
      <c r="GB11" s="194">
        <f xml:space="preserve"> Time!GB$108</f>
        <v>0</v>
      </c>
      <c r="GC11" s="194">
        <f xml:space="preserve"> Time!GC$108</f>
        <v>0</v>
      </c>
      <c r="GD11" s="194">
        <f xml:space="preserve"> Time!GD$108</f>
        <v>0</v>
      </c>
      <c r="GE11" s="194">
        <f xml:space="preserve"> Time!GE$108</f>
        <v>0</v>
      </c>
      <c r="GF11" s="194">
        <f xml:space="preserve"> Time!GF$108</f>
        <v>0</v>
      </c>
      <c r="GG11" s="194">
        <f xml:space="preserve"> Time!GG$108</f>
        <v>0</v>
      </c>
      <c r="GH11" s="194">
        <f xml:space="preserve"> Time!GH$108</f>
        <v>0</v>
      </c>
      <c r="GI11" s="194">
        <f xml:space="preserve"> Time!GI$108</f>
        <v>0</v>
      </c>
      <c r="GJ11" s="194">
        <f xml:space="preserve"> Time!GJ$108</f>
        <v>0</v>
      </c>
    </row>
    <row r="12" spans="1:192" x14ac:dyDescent="0.25">
      <c r="A12" s="242"/>
      <c r="B12" s="242"/>
      <c r="C12" s="243"/>
      <c r="D12" s="244"/>
      <c r="E12" s="240" t="s">
        <v>201</v>
      </c>
      <c r="F12" s="240"/>
      <c r="G12" s="240" t="str">
        <f xml:space="preserve"> SMU</f>
        <v>$ 000s</v>
      </c>
      <c r="H12" s="240">
        <f xml:space="preserve"> SUM(J12:GJ12)</f>
        <v>5066.4247340459924</v>
      </c>
      <c r="I12" s="240"/>
      <c r="J12" s="240">
        <f t="shared" ref="J12:AO12" si="0" xml:space="preserve"> $F9 * J10 * J11</f>
        <v>0</v>
      </c>
      <c r="K12" s="240">
        <f t="shared" si="0"/>
        <v>0</v>
      </c>
      <c r="L12" s="240">
        <f t="shared" si="0"/>
        <v>0</v>
      </c>
      <c r="M12" s="240">
        <f t="shared" si="0"/>
        <v>0</v>
      </c>
      <c r="N12" s="240">
        <f t="shared" si="0"/>
        <v>0</v>
      </c>
      <c r="O12" s="240">
        <f t="shared" si="0"/>
        <v>0</v>
      </c>
      <c r="P12" s="240">
        <f t="shared" si="0"/>
        <v>0</v>
      </c>
      <c r="Q12" s="240">
        <f t="shared" si="0"/>
        <v>-684.32973773943922</v>
      </c>
      <c r="R12" s="240">
        <f t="shared" si="0"/>
        <v>-643.01625260640503</v>
      </c>
      <c r="S12" s="240">
        <f t="shared" si="0"/>
        <v>-637.13472021157031</v>
      </c>
      <c r="T12" s="240">
        <f t="shared" si="0"/>
        <v>-604.43291891758417</v>
      </c>
      <c r="U12" s="240">
        <f t="shared" si="0"/>
        <v>-596.42167529454059</v>
      </c>
      <c r="V12" s="240">
        <f t="shared" si="0"/>
        <v>-564.00189850357935</v>
      </c>
      <c r="W12" s="240">
        <f t="shared" si="0"/>
        <v>-554.0055079821534</v>
      </c>
      <c r="X12" s="240">
        <f t="shared" si="0"/>
        <v>-527.08940962814563</v>
      </c>
      <c r="Y12" s="240">
        <f t="shared" si="0"/>
        <v>-509.55657442145639</v>
      </c>
      <c r="Z12" s="240">
        <f t="shared" si="0"/>
        <v>-477.8356607021426</v>
      </c>
      <c r="AA12" s="240">
        <f t="shared" si="0"/>
        <v>-503.20461988574903</v>
      </c>
      <c r="AB12" s="240">
        <f t="shared" si="0"/>
        <v>-470.50513482567516</v>
      </c>
      <c r="AC12" s="240">
        <f t="shared" si="0"/>
        <v>-454.16968704293942</v>
      </c>
      <c r="AD12" s="240">
        <f t="shared" si="0"/>
        <v>-421.53817391907671</v>
      </c>
      <c r="AE12" s="240">
        <f t="shared" si="0"/>
        <v>-402.84404160533779</v>
      </c>
      <c r="AF12" s="240">
        <f t="shared" si="0"/>
        <v>-374.58456002125877</v>
      </c>
      <c r="AG12" s="240">
        <f t="shared" si="0"/>
        <v>-348.90004533459216</v>
      </c>
      <c r="AH12" s="240">
        <f t="shared" si="0"/>
        <v>-316.82322265589102</v>
      </c>
      <c r="AI12" s="240">
        <f t="shared" si="0"/>
        <v>-292.83031381215005</v>
      </c>
      <c r="AJ12" s="240">
        <f t="shared" si="0"/>
        <v>-260.60891869372063</v>
      </c>
      <c r="AK12" s="240">
        <f t="shared" si="0"/>
        <v>-264.92783212648141</v>
      </c>
      <c r="AL12" s="240">
        <f t="shared" si="0"/>
        <v>-231.08888275296704</v>
      </c>
      <c r="AM12" s="240">
        <f t="shared" si="0"/>
        <v>-200.76615423239602</v>
      </c>
      <c r="AN12" s="240">
        <f t="shared" si="0"/>
        <v>-169.57722305163699</v>
      </c>
      <c r="AO12" s="240">
        <f t="shared" si="0"/>
        <v>-133.15676659561214</v>
      </c>
      <c r="AP12" s="240">
        <f t="shared" ref="AP12:BU12" si="1" xml:space="preserve"> $F9 * AP10 * AP11</f>
        <v>-99.424494785591378</v>
      </c>
      <c r="AQ12" s="240">
        <f t="shared" si="1"/>
        <v>-62.498221188058601</v>
      </c>
      <c r="AR12" s="240">
        <f t="shared" si="1"/>
        <v>-28.430249692299551</v>
      </c>
      <c r="AS12" s="240">
        <f t="shared" si="1"/>
        <v>11.933642809338563</v>
      </c>
      <c r="AT12" s="240">
        <f t="shared" si="1"/>
        <v>46.164843799509981</v>
      </c>
      <c r="AU12" s="240">
        <f t="shared" si="1"/>
        <v>90.134151065536031</v>
      </c>
      <c r="AV12" s="240">
        <f t="shared" si="1"/>
        <v>123.8297427739526</v>
      </c>
      <c r="AW12" s="240">
        <f t="shared" si="1"/>
        <v>172.61731622315256</v>
      </c>
      <c r="AX12" s="240">
        <f t="shared" si="1"/>
        <v>251.16053762600077</v>
      </c>
      <c r="AY12" s="240">
        <f t="shared" si="1"/>
        <v>2331.1073538416235</v>
      </c>
      <c r="AZ12" s="240">
        <f t="shared" si="1"/>
        <v>2407.3403165379459</v>
      </c>
      <c r="BA12" s="240">
        <f t="shared" si="1"/>
        <v>2505.0322487090675</v>
      </c>
      <c r="BB12" s="240">
        <f t="shared" si="1"/>
        <v>2588.3856285503239</v>
      </c>
      <c r="BC12" s="240">
        <f t="shared" si="1"/>
        <v>2685.9390971764838</v>
      </c>
      <c r="BD12" s="240">
        <f t="shared" si="1"/>
        <v>2686.4827531615024</v>
      </c>
      <c r="BE12" s="240">
        <f t="shared" si="1"/>
        <v>0</v>
      </c>
      <c r="BF12" s="240">
        <f t="shared" si="1"/>
        <v>0</v>
      </c>
      <c r="BG12" s="240">
        <f t="shared" si="1"/>
        <v>0</v>
      </c>
      <c r="BH12" s="240">
        <f t="shared" si="1"/>
        <v>0</v>
      </c>
      <c r="BI12" s="240">
        <f t="shared" si="1"/>
        <v>0</v>
      </c>
      <c r="BJ12" s="240">
        <f t="shared" si="1"/>
        <v>0</v>
      </c>
      <c r="BK12" s="240">
        <f t="shared" si="1"/>
        <v>0</v>
      </c>
      <c r="BL12" s="240">
        <f t="shared" si="1"/>
        <v>0</v>
      </c>
      <c r="BM12" s="240">
        <f t="shared" si="1"/>
        <v>0</v>
      </c>
      <c r="BN12" s="240">
        <f t="shared" si="1"/>
        <v>0</v>
      </c>
      <c r="BO12" s="240">
        <f t="shared" si="1"/>
        <v>0</v>
      </c>
      <c r="BP12" s="240">
        <f t="shared" si="1"/>
        <v>0</v>
      </c>
      <c r="BQ12" s="240">
        <f t="shared" si="1"/>
        <v>0</v>
      </c>
      <c r="BR12" s="240">
        <f t="shared" si="1"/>
        <v>0</v>
      </c>
      <c r="BS12" s="240">
        <f t="shared" si="1"/>
        <v>0</v>
      </c>
      <c r="BT12" s="240">
        <f t="shared" si="1"/>
        <v>0</v>
      </c>
      <c r="BU12" s="240">
        <f t="shared" si="1"/>
        <v>0</v>
      </c>
      <c r="BV12" s="240">
        <f t="shared" ref="BV12:DA12" si="2" xml:space="preserve"> $F9 * BV10 * BV11</f>
        <v>0</v>
      </c>
      <c r="BW12" s="240">
        <f t="shared" si="2"/>
        <v>0</v>
      </c>
      <c r="BX12" s="240">
        <f t="shared" si="2"/>
        <v>0</v>
      </c>
      <c r="BY12" s="240">
        <f t="shared" si="2"/>
        <v>0</v>
      </c>
      <c r="BZ12" s="240">
        <f t="shared" si="2"/>
        <v>0</v>
      </c>
      <c r="CA12" s="240">
        <f t="shared" si="2"/>
        <v>0</v>
      </c>
      <c r="CB12" s="240">
        <f t="shared" si="2"/>
        <v>0</v>
      </c>
      <c r="CC12" s="240">
        <f t="shared" si="2"/>
        <v>0</v>
      </c>
      <c r="CD12" s="240">
        <f t="shared" si="2"/>
        <v>0</v>
      </c>
      <c r="CE12" s="240">
        <f t="shared" si="2"/>
        <v>0</v>
      </c>
      <c r="CF12" s="240">
        <f t="shared" si="2"/>
        <v>0</v>
      </c>
      <c r="CG12" s="240">
        <f t="shared" si="2"/>
        <v>0</v>
      </c>
      <c r="CH12" s="240">
        <f t="shared" si="2"/>
        <v>0</v>
      </c>
      <c r="CI12" s="240">
        <f t="shared" si="2"/>
        <v>0</v>
      </c>
      <c r="CJ12" s="240">
        <f t="shared" si="2"/>
        <v>0</v>
      </c>
      <c r="CK12" s="240">
        <f t="shared" si="2"/>
        <v>0</v>
      </c>
      <c r="CL12" s="240">
        <f t="shared" si="2"/>
        <v>0</v>
      </c>
      <c r="CM12" s="240">
        <f t="shared" si="2"/>
        <v>0</v>
      </c>
      <c r="CN12" s="240">
        <f t="shared" si="2"/>
        <v>0</v>
      </c>
      <c r="CO12" s="240">
        <f t="shared" si="2"/>
        <v>0</v>
      </c>
      <c r="CP12" s="240">
        <f t="shared" si="2"/>
        <v>0</v>
      </c>
      <c r="CQ12" s="240">
        <f t="shared" si="2"/>
        <v>0</v>
      </c>
      <c r="CR12" s="240">
        <f t="shared" si="2"/>
        <v>0</v>
      </c>
      <c r="CS12" s="240">
        <f t="shared" si="2"/>
        <v>0</v>
      </c>
      <c r="CT12" s="240">
        <f t="shared" si="2"/>
        <v>0</v>
      </c>
      <c r="CU12" s="240">
        <f t="shared" si="2"/>
        <v>0</v>
      </c>
      <c r="CV12" s="240">
        <f t="shared" si="2"/>
        <v>0</v>
      </c>
      <c r="CW12" s="240">
        <f t="shared" si="2"/>
        <v>0</v>
      </c>
      <c r="CX12" s="240">
        <f t="shared" si="2"/>
        <v>0</v>
      </c>
      <c r="CY12" s="240">
        <f t="shared" si="2"/>
        <v>0</v>
      </c>
      <c r="CZ12" s="240">
        <f t="shared" si="2"/>
        <v>0</v>
      </c>
      <c r="DA12" s="240">
        <f t="shared" si="2"/>
        <v>0</v>
      </c>
      <c r="DB12" s="240">
        <f t="shared" ref="DB12:EG12" si="3" xml:space="preserve"> $F9 * DB10 * DB11</f>
        <v>0</v>
      </c>
      <c r="DC12" s="240">
        <f t="shared" si="3"/>
        <v>0</v>
      </c>
      <c r="DD12" s="240">
        <f t="shared" si="3"/>
        <v>0</v>
      </c>
      <c r="DE12" s="240">
        <f t="shared" si="3"/>
        <v>0</v>
      </c>
      <c r="DF12" s="240">
        <f t="shared" si="3"/>
        <v>0</v>
      </c>
      <c r="DG12" s="240">
        <f t="shared" si="3"/>
        <v>0</v>
      </c>
      <c r="DH12" s="240">
        <f t="shared" si="3"/>
        <v>0</v>
      </c>
      <c r="DI12" s="240">
        <f t="shared" si="3"/>
        <v>0</v>
      </c>
      <c r="DJ12" s="240">
        <f t="shared" si="3"/>
        <v>0</v>
      </c>
      <c r="DK12" s="240">
        <f t="shared" si="3"/>
        <v>0</v>
      </c>
      <c r="DL12" s="240">
        <f t="shared" si="3"/>
        <v>0</v>
      </c>
      <c r="DM12" s="240">
        <f t="shared" si="3"/>
        <v>0</v>
      </c>
      <c r="DN12" s="240">
        <f t="shared" si="3"/>
        <v>0</v>
      </c>
      <c r="DO12" s="240">
        <f t="shared" si="3"/>
        <v>0</v>
      </c>
      <c r="DP12" s="240">
        <f t="shared" si="3"/>
        <v>0</v>
      </c>
      <c r="DQ12" s="240">
        <f t="shared" si="3"/>
        <v>0</v>
      </c>
      <c r="DR12" s="240">
        <f t="shared" si="3"/>
        <v>0</v>
      </c>
      <c r="DS12" s="240">
        <f t="shared" si="3"/>
        <v>0</v>
      </c>
      <c r="DT12" s="240">
        <f t="shared" si="3"/>
        <v>0</v>
      </c>
      <c r="DU12" s="240">
        <f t="shared" si="3"/>
        <v>0</v>
      </c>
      <c r="DV12" s="240">
        <f t="shared" si="3"/>
        <v>0</v>
      </c>
      <c r="DW12" s="240">
        <f t="shared" si="3"/>
        <v>0</v>
      </c>
      <c r="DX12" s="240">
        <f t="shared" si="3"/>
        <v>0</v>
      </c>
      <c r="DY12" s="240">
        <f t="shared" si="3"/>
        <v>0</v>
      </c>
      <c r="DZ12" s="240">
        <f t="shared" si="3"/>
        <v>0</v>
      </c>
      <c r="EA12" s="240">
        <f t="shared" si="3"/>
        <v>0</v>
      </c>
      <c r="EB12" s="240">
        <f t="shared" si="3"/>
        <v>0</v>
      </c>
      <c r="EC12" s="240">
        <f t="shared" si="3"/>
        <v>0</v>
      </c>
      <c r="ED12" s="240">
        <f t="shared" si="3"/>
        <v>0</v>
      </c>
      <c r="EE12" s="240">
        <f t="shared" si="3"/>
        <v>0</v>
      </c>
      <c r="EF12" s="240">
        <f t="shared" si="3"/>
        <v>0</v>
      </c>
      <c r="EG12" s="240">
        <f t="shared" si="3"/>
        <v>0</v>
      </c>
      <c r="EH12" s="240">
        <f t="shared" ref="EH12:FM12" si="4" xml:space="preserve"> $F9 * EH10 * EH11</f>
        <v>0</v>
      </c>
      <c r="EI12" s="240">
        <f t="shared" si="4"/>
        <v>0</v>
      </c>
      <c r="EJ12" s="240">
        <f t="shared" si="4"/>
        <v>0</v>
      </c>
      <c r="EK12" s="240">
        <f t="shared" si="4"/>
        <v>0</v>
      </c>
      <c r="EL12" s="240">
        <f t="shared" si="4"/>
        <v>0</v>
      </c>
      <c r="EM12" s="240">
        <f t="shared" si="4"/>
        <v>0</v>
      </c>
      <c r="EN12" s="240">
        <f t="shared" si="4"/>
        <v>0</v>
      </c>
      <c r="EO12" s="240">
        <f t="shared" si="4"/>
        <v>0</v>
      </c>
      <c r="EP12" s="240">
        <f t="shared" si="4"/>
        <v>0</v>
      </c>
      <c r="EQ12" s="240">
        <f t="shared" si="4"/>
        <v>0</v>
      </c>
      <c r="ER12" s="240">
        <f t="shared" si="4"/>
        <v>0</v>
      </c>
      <c r="ES12" s="240">
        <f t="shared" si="4"/>
        <v>0</v>
      </c>
      <c r="ET12" s="240">
        <f t="shared" si="4"/>
        <v>0</v>
      </c>
      <c r="EU12" s="240">
        <f t="shared" si="4"/>
        <v>0</v>
      </c>
      <c r="EV12" s="240">
        <f t="shared" si="4"/>
        <v>0</v>
      </c>
      <c r="EW12" s="240">
        <f t="shared" si="4"/>
        <v>0</v>
      </c>
      <c r="EX12" s="240">
        <f t="shared" si="4"/>
        <v>0</v>
      </c>
      <c r="EY12" s="240">
        <f t="shared" si="4"/>
        <v>0</v>
      </c>
      <c r="EZ12" s="240">
        <f t="shared" si="4"/>
        <v>0</v>
      </c>
      <c r="FA12" s="240">
        <f t="shared" si="4"/>
        <v>0</v>
      </c>
      <c r="FB12" s="240">
        <f t="shared" si="4"/>
        <v>0</v>
      </c>
      <c r="FC12" s="240">
        <f t="shared" si="4"/>
        <v>0</v>
      </c>
      <c r="FD12" s="240">
        <f t="shared" si="4"/>
        <v>0</v>
      </c>
      <c r="FE12" s="240">
        <f t="shared" si="4"/>
        <v>0</v>
      </c>
      <c r="FF12" s="240">
        <f t="shared" si="4"/>
        <v>0</v>
      </c>
      <c r="FG12" s="240">
        <f t="shared" si="4"/>
        <v>0</v>
      </c>
      <c r="FH12" s="240">
        <f t="shared" si="4"/>
        <v>0</v>
      </c>
      <c r="FI12" s="240">
        <f t="shared" si="4"/>
        <v>0</v>
      </c>
      <c r="FJ12" s="240">
        <f t="shared" si="4"/>
        <v>0</v>
      </c>
      <c r="FK12" s="240">
        <f t="shared" si="4"/>
        <v>0</v>
      </c>
      <c r="FL12" s="240">
        <f t="shared" si="4"/>
        <v>0</v>
      </c>
      <c r="FM12" s="240">
        <f t="shared" si="4"/>
        <v>0</v>
      </c>
      <c r="FN12" s="240">
        <f t="shared" ref="FN12:GJ12" si="5" xml:space="preserve"> $F9 * FN10 * FN11</f>
        <v>0</v>
      </c>
      <c r="FO12" s="240">
        <f t="shared" si="5"/>
        <v>0</v>
      </c>
      <c r="FP12" s="240">
        <f t="shared" si="5"/>
        <v>0</v>
      </c>
      <c r="FQ12" s="240">
        <f t="shared" si="5"/>
        <v>0</v>
      </c>
      <c r="FR12" s="240">
        <f t="shared" si="5"/>
        <v>0</v>
      </c>
      <c r="FS12" s="240">
        <f t="shared" si="5"/>
        <v>0</v>
      </c>
      <c r="FT12" s="240">
        <f t="shared" si="5"/>
        <v>0</v>
      </c>
      <c r="FU12" s="240">
        <f t="shared" si="5"/>
        <v>0</v>
      </c>
      <c r="FV12" s="240">
        <f t="shared" si="5"/>
        <v>0</v>
      </c>
      <c r="FW12" s="240">
        <f t="shared" si="5"/>
        <v>0</v>
      </c>
      <c r="FX12" s="240">
        <f t="shared" si="5"/>
        <v>0</v>
      </c>
      <c r="FY12" s="240">
        <f t="shared" si="5"/>
        <v>0</v>
      </c>
      <c r="FZ12" s="240">
        <f t="shared" si="5"/>
        <v>0</v>
      </c>
      <c r="GA12" s="240">
        <f t="shared" si="5"/>
        <v>0</v>
      </c>
      <c r="GB12" s="240">
        <f t="shared" si="5"/>
        <v>0</v>
      </c>
      <c r="GC12" s="240">
        <f t="shared" si="5"/>
        <v>0</v>
      </c>
      <c r="GD12" s="240">
        <f t="shared" si="5"/>
        <v>0</v>
      </c>
      <c r="GE12" s="240">
        <f t="shared" si="5"/>
        <v>0</v>
      </c>
      <c r="GF12" s="240">
        <f t="shared" si="5"/>
        <v>0</v>
      </c>
      <c r="GG12" s="240">
        <f t="shared" si="5"/>
        <v>0</v>
      </c>
      <c r="GH12" s="240">
        <f t="shared" si="5"/>
        <v>0</v>
      </c>
      <c r="GI12" s="240">
        <f t="shared" si="5"/>
        <v>0</v>
      </c>
      <c r="GJ12" s="240">
        <f t="shared" si="5"/>
        <v>0</v>
      </c>
    </row>
    <row r="13" spans="1:192" x14ac:dyDescent="0.25">
      <c r="A13" s="142"/>
      <c r="B13" s="142"/>
      <c r="C13" s="143"/>
      <c r="D13" s="144"/>
      <c r="E13" s="192" t="str">
        <f xml:space="preserve"> LEFT(E12, LEN(E12) - 4)</f>
        <v>Corporate income tax expense</v>
      </c>
      <c r="F13" s="192"/>
      <c r="G13" s="192" t="str">
        <f xml:space="preserve"> SMU</f>
        <v>$ 000s</v>
      </c>
      <c r="H13" s="192">
        <f xml:space="preserve"> SUM(J13:GJ13)</f>
        <v>-5066.4247340459924</v>
      </c>
      <c r="I13" s="145"/>
      <c r="J13" s="192">
        <f t="shared" ref="J13:AO13" si="6" xml:space="preserve"> -1 * J12</f>
        <v>0</v>
      </c>
      <c r="K13" s="192">
        <f t="shared" si="6"/>
        <v>0</v>
      </c>
      <c r="L13" s="192">
        <f t="shared" si="6"/>
        <v>0</v>
      </c>
      <c r="M13" s="192">
        <f t="shared" si="6"/>
        <v>0</v>
      </c>
      <c r="N13" s="192">
        <f t="shared" si="6"/>
        <v>0</v>
      </c>
      <c r="O13" s="192">
        <f t="shared" si="6"/>
        <v>0</v>
      </c>
      <c r="P13" s="192">
        <f t="shared" si="6"/>
        <v>0</v>
      </c>
      <c r="Q13" s="192">
        <f t="shared" si="6"/>
        <v>684.32973773943922</v>
      </c>
      <c r="R13" s="192">
        <f t="shared" si="6"/>
        <v>643.01625260640503</v>
      </c>
      <c r="S13" s="192">
        <f t="shared" si="6"/>
        <v>637.13472021157031</v>
      </c>
      <c r="T13" s="192">
        <f t="shared" si="6"/>
        <v>604.43291891758417</v>
      </c>
      <c r="U13" s="192">
        <f t="shared" si="6"/>
        <v>596.42167529454059</v>
      </c>
      <c r="V13" s="192">
        <f t="shared" si="6"/>
        <v>564.00189850357935</v>
      </c>
      <c r="W13" s="192">
        <f t="shared" si="6"/>
        <v>554.0055079821534</v>
      </c>
      <c r="X13" s="192">
        <f t="shared" si="6"/>
        <v>527.08940962814563</v>
      </c>
      <c r="Y13" s="192">
        <f t="shared" si="6"/>
        <v>509.55657442145639</v>
      </c>
      <c r="Z13" s="192">
        <f t="shared" si="6"/>
        <v>477.8356607021426</v>
      </c>
      <c r="AA13" s="192">
        <f t="shared" si="6"/>
        <v>503.20461988574903</v>
      </c>
      <c r="AB13" s="192">
        <f t="shared" si="6"/>
        <v>470.50513482567516</v>
      </c>
      <c r="AC13" s="192">
        <f t="shared" si="6"/>
        <v>454.16968704293942</v>
      </c>
      <c r="AD13" s="192">
        <f t="shared" si="6"/>
        <v>421.53817391907671</v>
      </c>
      <c r="AE13" s="192">
        <f t="shared" si="6"/>
        <v>402.84404160533779</v>
      </c>
      <c r="AF13" s="192">
        <f t="shared" si="6"/>
        <v>374.58456002125877</v>
      </c>
      <c r="AG13" s="192">
        <f t="shared" si="6"/>
        <v>348.90004533459216</v>
      </c>
      <c r="AH13" s="192">
        <f t="shared" si="6"/>
        <v>316.82322265589102</v>
      </c>
      <c r="AI13" s="192">
        <f t="shared" si="6"/>
        <v>292.83031381215005</v>
      </c>
      <c r="AJ13" s="192">
        <f t="shared" si="6"/>
        <v>260.60891869372063</v>
      </c>
      <c r="AK13" s="192">
        <f t="shared" si="6"/>
        <v>264.92783212648141</v>
      </c>
      <c r="AL13" s="192">
        <f t="shared" si="6"/>
        <v>231.08888275296704</v>
      </c>
      <c r="AM13" s="192">
        <f t="shared" si="6"/>
        <v>200.76615423239602</v>
      </c>
      <c r="AN13" s="192">
        <f t="shared" si="6"/>
        <v>169.57722305163699</v>
      </c>
      <c r="AO13" s="192">
        <f t="shared" si="6"/>
        <v>133.15676659561214</v>
      </c>
      <c r="AP13" s="192">
        <f t="shared" ref="AP13:BU13" si="7" xml:space="preserve"> -1 * AP12</f>
        <v>99.424494785591378</v>
      </c>
      <c r="AQ13" s="192">
        <f t="shared" si="7"/>
        <v>62.498221188058601</v>
      </c>
      <c r="AR13" s="192">
        <f t="shared" si="7"/>
        <v>28.430249692299551</v>
      </c>
      <c r="AS13" s="192">
        <f t="shared" si="7"/>
        <v>-11.933642809338563</v>
      </c>
      <c r="AT13" s="192">
        <f t="shared" si="7"/>
        <v>-46.164843799509981</v>
      </c>
      <c r="AU13" s="192">
        <f t="shared" si="7"/>
        <v>-90.134151065536031</v>
      </c>
      <c r="AV13" s="192">
        <f t="shared" si="7"/>
        <v>-123.8297427739526</v>
      </c>
      <c r="AW13" s="192">
        <f t="shared" si="7"/>
        <v>-172.61731622315256</v>
      </c>
      <c r="AX13" s="192">
        <f t="shared" si="7"/>
        <v>-251.16053762600077</v>
      </c>
      <c r="AY13" s="192">
        <f t="shared" si="7"/>
        <v>-2331.1073538416235</v>
      </c>
      <c r="AZ13" s="192">
        <f t="shared" si="7"/>
        <v>-2407.3403165379459</v>
      </c>
      <c r="BA13" s="192">
        <f t="shared" si="7"/>
        <v>-2505.0322487090675</v>
      </c>
      <c r="BB13" s="192">
        <f t="shared" si="7"/>
        <v>-2588.3856285503239</v>
      </c>
      <c r="BC13" s="192">
        <f t="shared" si="7"/>
        <v>-2685.9390971764838</v>
      </c>
      <c r="BD13" s="192">
        <f t="shared" si="7"/>
        <v>-2686.4827531615024</v>
      </c>
      <c r="BE13" s="192">
        <f t="shared" si="7"/>
        <v>0</v>
      </c>
      <c r="BF13" s="192">
        <f t="shared" si="7"/>
        <v>0</v>
      </c>
      <c r="BG13" s="192">
        <f t="shared" si="7"/>
        <v>0</v>
      </c>
      <c r="BH13" s="192">
        <f t="shared" si="7"/>
        <v>0</v>
      </c>
      <c r="BI13" s="192">
        <f t="shared" si="7"/>
        <v>0</v>
      </c>
      <c r="BJ13" s="192">
        <f t="shared" si="7"/>
        <v>0</v>
      </c>
      <c r="BK13" s="192">
        <f t="shared" si="7"/>
        <v>0</v>
      </c>
      <c r="BL13" s="192">
        <f t="shared" si="7"/>
        <v>0</v>
      </c>
      <c r="BM13" s="192">
        <f t="shared" si="7"/>
        <v>0</v>
      </c>
      <c r="BN13" s="192">
        <f t="shared" si="7"/>
        <v>0</v>
      </c>
      <c r="BO13" s="192">
        <f t="shared" si="7"/>
        <v>0</v>
      </c>
      <c r="BP13" s="192">
        <f t="shared" si="7"/>
        <v>0</v>
      </c>
      <c r="BQ13" s="192">
        <f t="shared" si="7"/>
        <v>0</v>
      </c>
      <c r="BR13" s="192">
        <f t="shared" si="7"/>
        <v>0</v>
      </c>
      <c r="BS13" s="192">
        <f t="shared" si="7"/>
        <v>0</v>
      </c>
      <c r="BT13" s="192">
        <f t="shared" si="7"/>
        <v>0</v>
      </c>
      <c r="BU13" s="192">
        <f t="shared" si="7"/>
        <v>0</v>
      </c>
      <c r="BV13" s="192">
        <f t="shared" ref="BV13:DA13" si="8" xml:space="preserve"> -1 * BV12</f>
        <v>0</v>
      </c>
      <c r="BW13" s="192">
        <f t="shared" si="8"/>
        <v>0</v>
      </c>
      <c r="BX13" s="192">
        <f t="shared" si="8"/>
        <v>0</v>
      </c>
      <c r="BY13" s="192">
        <f t="shared" si="8"/>
        <v>0</v>
      </c>
      <c r="BZ13" s="192">
        <f t="shared" si="8"/>
        <v>0</v>
      </c>
      <c r="CA13" s="192">
        <f t="shared" si="8"/>
        <v>0</v>
      </c>
      <c r="CB13" s="192">
        <f t="shared" si="8"/>
        <v>0</v>
      </c>
      <c r="CC13" s="192">
        <f t="shared" si="8"/>
        <v>0</v>
      </c>
      <c r="CD13" s="192">
        <f t="shared" si="8"/>
        <v>0</v>
      </c>
      <c r="CE13" s="192">
        <f t="shared" si="8"/>
        <v>0</v>
      </c>
      <c r="CF13" s="192">
        <f t="shared" si="8"/>
        <v>0</v>
      </c>
      <c r="CG13" s="192">
        <f t="shared" si="8"/>
        <v>0</v>
      </c>
      <c r="CH13" s="192">
        <f t="shared" si="8"/>
        <v>0</v>
      </c>
      <c r="CI13" s="192">
        <f t="shared" si="8"/>
        <v>0</v>
      </c>
      <c r="CJ13" s="192">
        <f t="shared" si="8"/>
        <v>0</v>
      </c>
      <c r="CK13" s="192">
        <f t="shared" si="8"/>
        <v>0</v>
      </c>
      <c r="CL13" s="192">
        <f t="shared" si="8"/>
        <v>0</v>
      </c>
      <c r="CM13" s="192">
        <f t="shared" si="8"/>
        <v>0</v>
      </c>
      <c r="CN13" s="192">
        <f t="shared" si="8"/>
        <v>0</v>
      </c>
      <c r="CO13" s="192">
        <f t="shared" si="8"/>
        <v>0</v>
      </c>
      <c r="CP13" s="192">
        <f t="shared" si="8"/>
        <v>0</v>
      </c>
      <c r="CQ13" s="192">
        <f t="shared" si="8"/>
        <v>0</v>
      </c>
      <c r="CR13" s="192">
        <f t="shared" si="8"/>
        <v>0</v>
      </c>
      <c r="CS13" s="192">
        <f t="shared" si="8"/>
        <v>0</v>
      </c>
      <c r="CT13" s="192">
        <f t="shared" si="8"/>
        <v>0</v>
      </c>
      <c r="CU13" s="192">
        <f t="shared" si="8"/>
        <v>0</v>
      </c>
      <c r="CV13" s="192">
        <f t="shared" si="8"/>
        <v>0</v>
      </c>
      <c r="CW13" s="192">
        <f t="shared" si="8"/>
        <v>0</v>
      </c>
      <c r="CX13" s="192">
        <f t="shared" si="8"/>
        <v>0</v>
      </c>
      <c r="CY13" s="192">
        <f t="shared" si="8"/>
        <v>0</v>
      </c>
      <c r="CZ13" s="192">
        <f t="shared" si="8"/>
        <v>0</v>
      </c>
      <c r="DA13" s="192">
        <f t="shared" si="8"/>
        <v>0</v>
      </c>
      <c r="DB13" s="192">
        <f t="shared" ref="DB13:EG13" si="9" xml:space="preserve"> -1 * DB12</f>
        <v>0</v>
      </c>
      <c r="DC13" s="192">
        <f t="shared" si="9"/>
        <v>0</v>
      </c>
      <c r="DD13" s="192">
        <f t="shared" si="9"/>
        <v>0</v>
      </c>
      <c r="DE13" s="192">
        <f t="shared" si="9"/>
        <v>0</v>
      </c>
      <c r="DF13" s="192">
        <f t="shared" si="9"/>
        <v>0</v>
      </c>
      <c r="DG13" s="192">
        <f t="shared" si="9"/>
        <v>0</v>
      </c>
      <c r="DH13" s="192">
        <f t="shared" si="9"/>
        <v>0</v>
      </c>
      <c r="DI13" s="192">
        <f t="shared" si="9"/>
        <v>0</v>
      </c>
      <c r="DJ13" s="192">
        <f t="shared" si="9"/>
        <v>0</v>
      </c>
      <c r="DK13" s="192">
        <f t="shared" si="9"/>
        <v>0</v>
      </c>
      <c r="DL13" s="192">
        <f t="shared" si="9"/>
        <v>0</v>
      </c>
      <c r="DM13" s="192">
        <f t="shared" si="9"/>
        <v>0</v>
      </c>
      <c r="DN13" s="192">
        <f t="shared" si="9"/>
        <v>0</v>
      </c>
      <c r="DO13" s="192">
        <f t="shared" si="9"/>
        <v>0</v>
      </c>
      <c r="DP13" s="192">
        <f t="shared" si="9"/>
        <v>0</v>
      </c>
      <c r="DQ13" s="192">
        <f t="shared" si="9"/>
        <v>0</v>
      </c>
      <c r="DR13" s="192">
        <f t="shared" si="9"/>
        <v>0</v>
      </c>
      <c r="DS13" s="192">
        <f t="shared" si="9"/>
        <v>0</v>
      </c>
      <c r="DT13" s="192">
        <f t="shared" si="9"/>
        <v>0</v>
      </c>
      <c r="DU13" s="192">
        <f t="shared" si="9"/>
        <v>0</v>
      </c>
      <c r="DV13" s="192">
        <f t="shared" si="9"/>
        <v>0</v>
      </c>
      <c r="DW13" s="192">
        <f t="shared" si="9"/>
        <v>0</v>
      </c>
      <c r="DX13" s="192">
        <f t="shared" si="9"/>
        <v>0</v>
      </c>
      <c r="DY13" s="192">
        <f t="shared" si="9"/>
        <v>0</v>
      </c>
      <c r="DZ13" s="192">
        <f t="shared" si="9"/>
        <v>0</v>
      </c>
      <c r="EA13" s="192">
        <f t="shared" si="9"/>
        <v>0</v>
      </c>
      <c r="EB13" s="192">
        <f t="shared" si="9"/>
        <v>0</v>
      </c>
      <c r="EC13" s="192">
        <f t="shared" si="9"/>
        <v>0</v>
      </c>
      <c r="ED13" s="192">
        <f t="shared" si="9"/>
        <v>0</v>
      </c>
      <c r="EE13" s="192">
        <f t="shared" si="9"/>
        <v>0</v>
      </c>
      <c r="EF13" s="192">
        <f t="shared" si="9"/>
        <v>0</v>
      </c>
      <c r="EG13" s="192">
        <f t="shared" si="9"/>
        <v>0</v>
      </c>
      <c r="EH13" s="192">
        <f t="shared" ref="EH13:FM13" si="10" xml:space="preserve"> -1 * EH12</f>
        <v>0</v>
      </c>
      <c r="EI13" s="192">
        <f t="shared" si="10"/>
        <v>0</v>
      </c>
      <c r="EJ13" s="192">
        <f t="shared" si="10"/>
        <v>0</v>
      </c>
      <c r="EK13" s="192">
        <f t="shared" si="10"/>
        <v>0</v>
      </c>
      <c r="EL13" s="192">
        <f t="shared" si="10"/>
        <v>0</v>
      </c>
      <c r="EM13" s="192">
        <f t="shared" si="10"/>
        <v>0</v>
      </c>
      <c r="EN13" s="192">
        <f t="shared" si="10"/>
        <v>0</v>
      </c>
      <c r="EO13" s="192">
        <f t="shared" si="10"/>
        <v>0</v>
      </c>
      <c r="EP13" s="192">
        <f t="shared" si="10"/>
        <v>0</v>
      </c>
      <c r="EQ13" s="192">
        <f t="shared" si="10"/>
        <v>0</v>
      </c>
      <c r="ER13" s="192">
        <f t="shared" si="10"/>
        <v>0</v>
      </c>
      <c r="ES13" s="192">
        <f t="shared" si="10"/>
        <v>0</v>
      </c>
      <c r="ET13" s="192">
        <f t="shared" si="10"/>
        <v>0</v>
      </c>
      <c r="EU13" s="192">
        <f t="shared" si="10"/>
        <v>0</v>
      </c>
      <c r="EV13" s="192">
        <f t="shared" si="10"/>
        <v>0</v>
      </c>
      <c r="EW13" s="192">
        <f t="shared" si="10"/>
        <v>0</v>
      </c>
      <c r="EX13" s="192">
        <f t="shared" si="10"/>
        <v>0</v>
      </c>
      <c r="EY13" s="192">
        <f t="shared" si="10"/>
        <v>0</v>
      </c>
      <c r="EZ13" s="192">
        <f t="shared" si="10"/>
        <v>0</v>
      </c>
      <c r="FA13" s="192">
        <f t="shared" si="10"/>
        <v>0</v>
      </c>
      <c r="FB13" s="192">
        <f t="shared" si="10"/>
        <v>0</v>
      </c>
      <c r="FC13" s="192">
        <f t="shared" si="10"/>
        <v>0</v>
      </c>
      <c r="FD13" s="192">
        <f t="shared" si="10"/>
        <v>0</v>
      </c>
      <c r="FE13" s="192">
        <f t="shared" si="10"/>
        <v>0</v>
      </c>
      <c r="FF13" s="192">
        <f t="shared" si="10"/>
        <v>0</v>
      </c>
      <c r="FG13" s="192">
        <f t="shared" si="10"/>
        <v>0</v>
      </c>
      <c r="FH13" s="192">
        <f t="shared" si="10"/>
        <v>0</v>
      </c>
      <c r="FI13" s="192">
        <f t="shared" si="10"/>
        <v>0</v>
      </c>
      <c r="FJ13" s="192">
        <f t="shared" si="10"/>
        <v>0</v>
      </c>
      <c r="FK13" s="192">
        <f t="shared" si="10"/>
        <v>0</v>
      </c>
      <c r="FL13" s="192">
        <f t="shared" si="10"/>
        <v>0</v>
      </c>
      <c r="FM13" s="192">
        <f t="shared" si="10"/>
        <v>0</v>
      </c>
      <c r="FN13" s="192">
        <f t="shared" ref="FN13:GJ13" si="11" xml:space="preserve"> -1 * FN12</f>
        <v>0</v>
      </c>
      <c r="FO13" s="192">
        <f t="shared" si="11"/>
        <v>0</v>
      </c>
      <c r="FP13" s="192">
        <f t="shared" si="11"/>
        <v>0</v>
      </c>
      <c r="FQ13" s="192">
        <f t="shared" si="11"/>
        <v>0</v>
      </c>
      <c r="FR13" s="192">
        <f t="shared" si="11"/>
        <v>0</v>
      </c>
      <c r="FS13" s="192">
        <f t="shared" si="11"/>
        <v>0</v>
      </c>
      <c r="FT13" s="192">
        <f t="shared" si="11"/>
        <v>0</v>
      </c>
      <c r="FU13" s="192">
        <f t="shared" si="11"/>
        <v>0</v>
      </c>
      <c r="FV13" s="192">
        <f t="shared" si="11"/>
        <v>0</v>
      </c>
      <c r="FW13" s="192">
        <f t="shared" si="11"/>
        <v>0</v>
      </c>
      <c r="FX13" s="192">
        <f t="shared" si="11"/>
        <v>0</v>
      </c>
      <c r="FY13" s="192">
        <f t="shared" si="11"/>
        <v>0</v>
      </c>
      <c r="FZ13" s="192">
        <f t="shared" si="11"/>
        <v>0</v>
      </c>
      <c r="GA13" s="192">
        <f t="shared" si="11"/>
        <v>0</v>
      </c>
      <c r="GB13" s="192">
        <f t="shared" si="11"/>
        <v>0</v>
      </c>
      <c r="GC13" s="192">
        <f t="shared" si="11"/>
        <v>0</v>
      </c>
      <c r="GD13" s="192">
        <f t="shared" si="11"/>
        <v>0</v>
      </c>
      <c r="GE13" s="192">
        <f t="shared" si="11"/>
        <v>0</v>
      </c>
      <c r="GF13" s="192">
        <f t="shared" si="11"/>
        <v>0</v>
      </c>
      <c r="GG13" s="192">
        <f t="shared" si="11"/>
        <v>0</v>
      </c>
      <c r="GH13" s="192">
        <f t="shared" si="11"/>
        <v>0</v>
      </c>
      <c r="GI13" s="192">
        <f t="shared" si="11"/>
        <v>0</v>
      </c>
      <c r="GJ13" s="192">
        <f t="shared" si="11"/>
        <v>0</v>
      </c>
    </row>
    <row r="16" spans="1:192" x14ac:dyDescent="0.25">
      <c r="A16" s="15" t="s">
        <v>194</v>
      </c>
    </row>
    <row r="18" spans="1:192" x14ac:dyDescent="0.25">
      <c r="B18" s="15" t="s">
        <v>195</v>
      </c>
    </row>
    <row r="19" spans="1:192" x14ac:dyDescent="0.25">
      <c r="E19" s="146" t="str">
        <f xml:space="preserve"> InpC!E$206</f>
        <v>Tax depreciation rate</v>
      </c>
      <c r="F19" s="323">
        <f xml:space="preserve"> InpC!F$206</f>
        <v>0.1</v>
      </c>
      <c r="G19" s="146" t="str">
        <f xml:space="preserve"> InpC!G$206</f>
        <v>per semi-annual period</v>
      </c>
      <c r="H19" s="38"/>
    </row>
    <row r="20" spans="1:192" x14ac:dyDescent="0.25">
      <c r="E20" s="12" t="str">
        <f t="shared" ref="E20:AJ20" si="12" xml:space="preserve"> E$31</f>
        <v>Asset value for tax balance BEG</v>
      </c>
      <c r="F20" s="12">
        <f t="shared" si="12"/>
        <v>0</v>
      </c>
      <c r="G20" s="12" t="str">
        <f t="shared" si="12"/>
        <v>$ 000s</v>
      </c>
      <c r="H20" s="12">
        <f t="shared" si="12"/>
        <v>0</v>
      </c>
      <c r="I20" s="12">
        <f t="shared" si="12"/>
        <v>0</v>
      </c>
      <c r="J20" s="12">
        <f t="shared" si="12"/>
        <v>0</v>
      </c>
      <c r="K20" s="12">
        <f t="shared" si="12"/>
        <v>0</v>
      </c>
      <c r="L20" s="12">
        <f t="shared" si="12"/>
        <v>0</v>
      </c>
      <c r="M20" s="12">
        <f t="shared" si="12"/>
        <v>0</v>
      </c>
      <c r="N20" s="12">
        <f t="shared" si="12"/>
        <v>0</v>
      </c>
      <c r="O20" s="12">
        <f t="shared" si="12"/>
        <v>0</v>
      </c>
      <c r="P20" s="12">
        <f t="shared" si="12"/>
        <v>0</v>
      </c>
      <c r="Q20" s="12">
        <f t="shared" si="12"/>
        <v>337074.58095278178</v>
      </c>
      <c r="R20" s="12">
        <f t="shared" si="12"/>
        <v>303367.12285750359</v>
      </c>
      <c r="S20" s="12">
        <f t="shared" si="12"/>
        <v>273030.41057175322</v>
      </c>
      <c r="T20" s="12">
        <f t="shared" si="12"/>
        <v>245727.36951457791</v>
      </c>
      <c r="U20" s="12">
        <f t="shared" si="12"/>
        <v>221154.6325631201</v>
      </c>
      <c r="V20" s="12">
        <f t="shared" si="12"/>
        <v>199039.16930680809</v>
      </c>
      <c r="W20" s="12">
        <f t="shared" si="12"/>
        <v>179135.25237612729</v>
      </c>
      <c r="X20" s="12">
        <f t="shared" si="12"/>
        <v>161221.72713851457</v>
      </c>
      <c r="Y20" s="12">
        <f t="shared" si="12"/>
        <v>145099.5544246631</v>
      </c>
      <c r="Z20" s="12">
        <f t="shared" si="12"/>
        <v>130589.5989821968</v>
      </c>
      <c r="AA20" s="12">
        <f t="shared" si="12"/>
        <v>117530.63908397712</v>
      </c>
      <c r="AB20" s="12">
        <f t="shared" si="12"/>
        <v>105777.5751755794</v>
      </c>
      <c r="AC20" s="12">
        <f t="shared" si="12"/>
        <v>95199.817658021464</v>
      </c>
      <c r="AD20" s="12">
        <f t="shared" si="12"/>
        <v>85679.835892219315</v>
      </c>
      <c r="AE20" s="12">
        <f t="shared" si="12"/>
        <v>77111.852302997388</v>
      </c>
      <c r="AF20" s="12">
        <f t="shared" si="12"/>
        <v>69400.667072697644</v>
      </c>
      <c r="AG20" s="12">
        <f t="shared" si="12"/>
        <v>62460.600365427876</v>
      </c>
      <c r="AH20" s="12">
        <f t="shared" si="12"/>
        <v>56214.540328885087</v>
      </c>
      <c r="AI20" s="12">
        <f t="shared" si="12"/>
        <v>50593.086295996574</v>
      </c>
      <c r="AJ20" s="12">
        <f t="shared" si="12"/>
        <v>45533.777666396913</v>
      </c>
      <c r="AK20" s="12">
        <f t="shared" ref="AK20:CV20" si="13" xml:space="preserve"> AK$31</f>
        <v>40980.39989975722</v>
      </c>
      <c r="AL20" s="12">
        <f t="shared" si="13"/>
        <v>36882.359909781495</v>
      </c>
      <c r="AM20" s="12">
        <f t="shared" si="13"/>
        <v>33194.123918803343</v>
      </c>
      <c r="AN20" s="12">
        <f t="shared" si="13"/>
        <v>29874.711526923009</v>
      </c>
      <c r="AO20" s="12">
        <f t="shared" si="13"/>
        <v>26887.240374230707</v>
      </c>
      <c r="AP20" s="12">
        <f t="shared" si="13"/>
        <v>24198.516336807636</v>
      </c>
      <c r="AQ20" s="12">
        <f t="shared" si="13"/>
        <v>21778.664703126873</v>
      </c>
      <c r="AR20" s="12">
        <f t="shared" si="13"/>
        <v>19600.798232814184</v>
      </c>
      <c r="AS20" s="12">
        <f t="shared" si="13"/>
        <v>17640.718409532765</v>
      </c>
      <c r="AT20" s="12">
        <f t="shared" si="13"/>
        <v>15876.646568579488</v>
      </c>
      <c r="AU20" s="12">
        <f t="shared" si="13"/>
        <v>14288.981911721539</v>
      </c>
      <c r="AV20" s="12">
        <f t="shared" si="13"/>
        <v>12860.083720549384</v>
      </c>
      <c r="AW20" s="12">
        <f t="shared" si="13"/>
        <v>11574.075348494445</v>
      </c>
      <c r="AX20" s="12">
        <f t="shared" si="13"/>
        <v>10416.667813645001</v>
      </c>
      <c r="AY20" s="12">
        <f t="shared" si="13"/>
        <v>9375.001032280501</v>
      </c>
      <c r="AZ20" s="12">
        <f t="shared" si="13"/>
        <v>8437.5009290524504</v>
      </c>
      <c r="BA20" s="12">
        <f t="shared" si="13"/>
        <v>7593.7508361472055</v>
      </c>
      <c r="BB20" s="12">
        <f t="shared" si="13"/>
        <v>6834.3757525324854</v>
      </c>
      <c r="BC20" s="12">
        <f t="shared" si="13"/>
        <v>6150.9381772792367</v>
      </c>
      <c r="BD20" s="12">
        <f t="shared" si="13"/>
        <v>5535.8443595513127</v>
      </c>
      <c r="BE20" s="12">
        <f t="shared" si="13"/>
        <v>0</v>
      </c>
      <c r="BF20" s="12">
        <f t="shared" si="13"/>
        <v>0</v>
      </c>
      <c r="BG20" s="12">
        <f t="shared" si="13"/>
        <v>0</v>
      </c>
      <c r="BH20" s="12">
        <f t="shared" si="13"/>
        <v>0</v>
      </c>
      <c r="BI20" s="12">
        <f t="shared" si="13"/>
        <v>0</v>
      </c>
      <c r="BJ20" s="12">
        <f t="shared" si="13"/>
        <v>0</v>
      </c>
      <c r="BK20" s="12">
        <f t="shared" si="13"/>
        <v>0</v>
      </c>
      <c r="BL20" s="12">
        <f t="shared" si="13"/>
        <v>0</v>
      </c>
      <c r="BM20" s="12">
        <f t="shared" si="13"/>
        <v>0</v>
      </c>
      <c r="BN20" s="12">
        <f t="shared" si="13"/>
        <v>0</v>
      </c>
      <c r="BO20" s="12">
        <f t="shared" si="13"/>
        <v>0</v>
      </c>
      <c r="BP20" s="12">
        <f t="shared" si="13"/>
        <v>0</v>
      </c>
      <c r="BQ20" s="12">
        <f t="shared" si="13"/>
        <v>0</v>
      </c>
      <c r="BR20" s="12">
        <f t="shared" si="13"/>
        <v>0</v>
      </c>
      <c r="BS20" s="12">
        <f t="shared" si="13"/>
        <v>0</v>
      </c>
      <c r="BT20" s="12">
        <f t="shared" si="13"/>
        <v>0</v>
      </c>
      <c r="BU20" s="12">
        <f t="shared" si="13"/>
        <v>0</v>
      </c>
      <c r="BV20" s="12">
        <f t="shared" si="13"/>
        <v>0</v>
      </c>
      <c r="BW20" s="12">
        <f t="shared" si="13"/>
        <v>0</v>
      </c>
      <c r="BX20" s="12">
        <f t="shared" si="13"/>
        <v>0</v>
      </c>
      <c r="BY20" s="12">
        <f t="shared" si="13"/>
        <v>0</v>
      </c>
      <c r="BZ20" s="12">
        <f t="shared" si="13"/>
        <v>0</v>
      </c>
      <c r="CA20" s="12">
        <f t="shared" si="13"/>
        <v>0</v>
      </c>
      <c r="CB20" s="12">
        <f t="shared" si="13"/>
        <v>0</v>
      </c>
      <c r="CC20" s="12">
        <f t="shared" si="13"/>
        <v>0</v>
      </c>
      <c r="CD20" s="12">
        <f t="shared" si="13"/>
        <v>0</v>
      </c>
      <c r="CE20" s="12">
        <f t="shared" si="13"/>
        <v>0</v>
      </c>
      <c r="CF20" s="12">
        <f t="shared" si="13"/>
        <v>0</v>
      </c>
      <c r="CG20" s="12">
        <f t="shared" si="13"/>
        <v>0</v>
      </c>
      <c r="CH20" s="12">
        <f t="shared" si="13"/>
        <v>0</v>
      </c>
      <c r="CI20" s="12">
        <f t="shared" si="13"/>
        <v>0</v>
      </c>
      <c r="CJ20" s="12">
        <f t="shared" si="13"/>
        <v>0</v>
      </c>
      <c r="CK20" s="12">
        <f t="shared" si="13"/>
        <v>0</v>
      </c>
      <c r="CL20" s="12">
        <f t="shared" si="13"/>
        <v>0</v>
      </c>
      <c r="CM20" s="12">
        <f t="shared" si="13"/>
        <v>0</v>
      </c>
      <c r="CN20" s="12">
        <f t="shared" si="13"/>
        <v>0</v>
      </c>
      <c r="CO20" s="12">
        <f t="shared" si="13"/>
        <v>0</v>
      </c>
      <c r="CP20" s="12">
        <f t="shared" si="13"/>
        <v>0</v>
      </c>
      <c r="CQ20" s="12">
        <f t="shared" si="13"/>
        <v>0</v>
      </c>
      <c r="CR20" s="12">
        <f t="shared" si="13"/>
        <v>0</v>
      </c>
      <c r="CS20" s="12">
        <f t="shared" si="13"/>
        <v>0</v>
      </c>
      <c r="CT20" s="12">
        <f t="shared" si="13"/>
        <v>0</v>
      </c>
      <c r="CU20" s="12">
        <f t="shared" si="13"/>
        <v>0</v>
      </c>
      <c r="CV20" s="12">
        <f t="shared" si="13"/>
        <v>0</v>
      </c>
      <c r="CW20" s="12">
        <f t="shared" ref="CW20:FH20" si="14" xml:space="preserve"> CW$31</f>
        <v>0</v>
      </c>
      <c r="CX20" s="12">
        <f t="shared" si="14"/>
        <v>0</v>
      </c>
      <c r="CY20" s="12">
        <f t="shared" si="14"/>
        <v>0</v>
      </c>
      <c r="CZ20" s="12">
        <f t="shared" si="14"/>
        <v>0</v>
      </c>
      <c r="DA20" s="12">
        <f t="shared" si="14"/>
        <v>0</v>
      </c>
      <c r="DB20" s="12">
        <f t="shared" si="14"/>
        <v>0</v>
      </c>
      <c r="DC20" s="12">
        <f t="shared" si="14"/>
        <v>0</v>
      </c>
      <c r="DD20" s="12">
        <f t="shared" si="14"/>
        <v>0</v>
      </c>
      <c r="DE20" s="12">
        <f t="shared" si="14"/>
        <v>0</v>
      </c>
      <c r="DF20" s="12">
        <f t="shared" si="14"/>
        <v>0</v>
      </c>
      <c r="DG20" s="12">
        <f t="shared" si="14"/>
        <v>0</v>
      </c>
      <c r="DH20" s="12">
        <f t="shared" si="14"/>
        <v>0</v>
      </c>
      <c r="DI20" s="12">
        <f t="shared" si="14"/>
        <v>0</v>
      </c>
      <c r="DJ20" s="12">
        <f t="shared" si="14"/>
        <v>0</v>
      </c>
      <c r="DK20" s="12">
        <f t="shared" si="14"/>
        <v>0</v>
      </c>
      <c r="DL20" s="12">
        <f t="shared" si="14"/>
        <v>0</v>
      </c>
      <c r="DM20" s="12">
        <f t="shared" si="14"/>
        <v>0</v>
      </c>
      <c r="DN20" s="12">
        <f t="shared" si="14"/>
        <v>0</v>
      </c>
      <c r="DO20" s="12">
        <f t="shared" si="14"/>
        <v>0</v>
      </c>
      <c r="DP20" s="12">
        <f t="shared" si="14"/>
        <v>0</v>
      </c>
      <c r="DQ20" s="12">
        <f t="shared" si="14"/>
        <v>0</v>
      </c>
      <c r="DR20" s="12">
        <f t="shared" si="14"/>
        <v>0</v>
      </c>
      <c r="DS20" s="12">
        <f t="shared" si="14"/>
        <v>0</v>
      </c>
      <c r="DT20" s="12">
        <f t="shared" si="14"/>
        <v>0</v>
      </c>
      <c r="DU20" s="12">
        <f t="shared" si="14"/>
        <v>0</v>
      </c>
      <c r="DV20" s="12">
        <f t="shared" si="14"/>
        <v>0</v>
      </c>
      <c r="DW20" s="12">
        <f t="shared" si="14"/>
        <v>0</v>
      </c>
      <c r="DX20" s="12">
        <f t="shared" si="14"/>
        <v>0</v>
      </c>
      <c r="DY20" s="12">
        <f t="shared" si="14"/>
        <v>0</v>
      </c>
      <c r="DZ20" s="12">
        <f t="shared" si="14"/>
        <v>0</v>
      </c>
      <c r="EA20" s="12">
        <f t="shared" si="14"/>
        <v>0</v>
      </c>
      <c r="EB20" s="12">
        <f t="shared" si="14"/>
        <v>0</v>
      </c>
      <c r="EC20" s="12">
        <f t="shared" si="14"/>
        <v>0</v>
      </c>
      <c r="ED20" s="12">
        <f t="shared" si="14"/>
        <v>0</v>
      </c>
      <c r="EE20" s="12">
        <f t="shared" si="14"/>
        <v>0</v>
      </c>
      <c r="EF20" s="12">
        <f t="shared" si="14"/>
        <v>0</v>
      </c>
      <c r="EG20" s="12">
        <f t="shared" si="14"/>
        <v>0</v>
      </c>
      <c r="EH20" s="12">
        <f t="shared" si="14"/>
        <v>0</v>
      </c>
      <c r="EI20" s="12">
        <f t="shared" si="14"/>
        <v>0</v>
      </c>
      <c r="EJ20" s="12">
        <f t="shared" si="14"/>
        <v>0</v>
      </c>
      <c r="EK20" s="12">
        <f t="shared" si="14"/>
        <v>0</v>
      </c>
      <c r="EL20" s="12">
        <f t="shared" si="14"/>
        <v>0</v>
      </c>
      <c r="EM20" s="12">
        <f t="shared" si="14"/>
        <v>0</v>
      </c>
      <c r="EN20" s="12">
        <f t="shared" si="14"/>
        <v>0</v>
      </c>
      <c r="EO20" s="12">
        <f t="shared" si="14"/>
        <v>0</v>
      </c>
      <c r="EP20" s="12">
        <f t="shared" si="14"/>
        <v>0</v>
      </c>
      <c r="EQ20" s="12">
        <f t="shared" si="14"/>
        <v>0</v>
      </c>
      <c r="ER20" s="12">
        <f t="shared" si="14"/>
        <v>0</v>
      </c>
      <c r="ES20" s="12">
        <f t="shared" si="14"/>
        <v>0</v>
      </c>
      <c r="ET20" s="12">
        <f t="shared" si="14"/>
        <v>0</v>
      </c>
      <c r="EU20" s="12">
        <f t="shared" si="14"/>
        <v>0</v>
      </c>
      <c r="EV20" s="12">
        <f t="shared" si="14"/>
        <v>0</v>
      </c>
      <c r="EW20" s="12">
        <f t="shared" si="14"/>
        <v>0</v>
      </c>
      <c r="EX20" s="12">
        <f t="shared" si="14"/>
        <v>0</v>
      </c>
      <c r="EY20" s="12">
        <f t="shared" si="14"/>
        <v>0</v>
      </c>
      <c r="EZ20" s="12">
        <f t="shared" si="14"/>
        <v>0</v>
      </c>
      <c r="FA20" s="12">
        <f t="shared" si="14"/>
        <v>0</v>
      </c>
      <c r="FB20" s="12">
        <f t="shared" si="14"/>
        <v>0</v>
      </c>
      <c r="FC20" s="12">
        <f t="shared" si="14"/>
        <v>0</v>
      </c>
      <c r="FD20" s="12">
        <f t="shared" si="14"/>
        <v>0</v>
      </c>
      <c r="FE20" s="12">
        <f t="shared" si="14"/>
        <v>0</v>
      </c>
      <c r="FF20" s="12">
        <f t="shared" si="14"/>
        <v>0</v>
      </c>
      <c r="FG20" s="12">
        <f t="shared" si="14"/>
        <v>0</v>
      </c>
      <c r="FH20" s="12">
        <f t="shared" si="14"/>
        <v>0</v>
      </c>
      <c r="FI20" s="12">
        <f t="shared" ref="FI20:GJ20" si="15" xml:space="preserve"> FI$31</f>
        <v>0</v>
      </c>
      <c r="FJ20" s="12">
        <f t="shared" si="15"/>
        <v>0</v>
      </c>
      <c r="FK20" s="12">
        <f t="shared" si="15"/>
        <v>0</v>
      </c>
      <c r="FL20" s="12">
        <f t="shared" si="15"/>
        <v>0</v>
      </c>
      <c r="FM20" s="12">
        <f t="shared" si="15"/>
        <v>0</v>
      </c>
      <c r="FN20" s="12">
        <f t="shared" si="15"/>
        <v>0</v>
      </c>
      <c r="FO20" s="12">
        <f t="shared" si="15"/>
        <v>0</v>
      </c>
      <c r="FP20" s="12">
        <f t="shared" si="15"/>
        <v>0</v>
      </c>
      <c r="FQ20" s="12">
        <f t="shared" si="15"/>
        <v>0</v>
      </c>
      <c r="FR20" s="12">
        <f t="shared" si="15"/>
        <v>0</v>
      </c>
      <c r="FS20" s="12">
        <f t="shared" si="15"/>
        <v>0</v>
      </c>
      <c r="FT20" s="12">
        <f t="shared" si="15"/>
        <v>0</v>
      </c>
      <c r="FU20" s="12">
        <f t="shared" si="15"/>
        <v>0</v>
      </c>
      <c r="FV20" s="12">
        <f t="shared" si="15"/>
        <v>0</v>
      </c>
      <c r="FW20" s="12">
        <f t="shared" si="15"/>
        <v>0</v>
      </c>
      <c r="FX20" s="12">
        <f t="shared" si="15"/>
        <v>0</v>
      </c>
      <c r="FY20" s="12">
        <f t="shared" si="15"/>
        <v>0</v>
      </c>
      <c r="FZ20" s="12">
        <f t="shared" si="15"/>
        <v>0</v>
      </c>
      <c r="GA20" s="12">
        <f t="shared" si="15"/>
        <v>0</v>
      </c>
      <c r="GB20" s="12">
        <f t="shared" si="15"/>
        <v>0</v>
      </c>
      <c r="GC20" s="12">
        <f t="shared" si="15"/>
        <v>0</v>
      </c>
      <c r="GD20" s="12">
        <f t="shared" si="15"/>
        <v>0</v>
      </c>
      <c r="GE20" s="12">
        <f t="shared" si="15"/>
        <v>0</v>
      </c>
      <c r="GF20" s="12">
        <f t="shared" si="15"/>
        <v>0</v>
      </c>
      <c r="GG20" s="12">
        <f t="shared" si="15"/>
        <v>0</v>
      </c>
      <c r="GH20" s="12">
        <f t="shared" si="15"/>
        <v>0</v>
      </c>
      <c r="GI20" s="12">
        <f t="shared" si="15"/>
        <v>0</v>
      </c>
      <c r="GJ20" s="12">
        <f t="shared" si="15"/>
        <v>0</v>
      </c>
    </row>
    <row r="21" spans="1:192" x14ac:dyDescent="0.25">
      <c r="E21" s="194" t="str">
        <f xml:space="preserve"> Time!E$103</f>
        <v xml:space="preserve">Last operating period flag </v>
      </c>
      <c r="F21" s="194">
        <f xml:space="preserve"> Time!F$103</f>
        <v>0</v>
      </c>
      <c r="G21" s="194" t="str">
        <f xml:space="preserve"> Time!G$103</f>
        <v>flag</v>
      </c>
      <c r="H21" s="194">
        <f xml:space="preserve"> Time!H$103</f>
        <v>1</v>
      </c>
      <c r="I21" s="194">
        <f xml:space="preserve"> Time!I$103</f>
        <v>0</v>
      </c>
      <c r="J21" s="194">
        <f xml:space="preserve"> Time!J$103</f>
        <v>0</v>
      </c>
      <c r="K21" s="194">
        <f xml:space="preserve"> Time!K$103</f>
        <v>0</v>
      </c>
      <c r="L21" s="194">
        <f xml:space="preserve"> Time!L$103</f>
        <v>0</v>
      </c>
      <c r="M21" s="194">
        <f xml:space="preserve"> Time!M$103</f>
        <v>0</v>
      </c>
      <c r="N21" s="194">
        <f xml:space="preserve"> Time!N$103</f>
        <v>0</v>
      </c>
      <c r="O21" s="194">
        <f xml:space="preserve"> Time!O$103</f>
        <v>0</v>
      </c>
      <c r="P21" s="194">
        <f xml:space="preserve"> Time!P$103</f>
        <v>0</v>
      </c>
      <c r="Q21" s="194">
        <f xml:space="preserve"> Time!Q$103</f>
        <v>0</v>
      </c>
      <c r="R21" s="194">
        <f xml:space="preserve"> Time!R$103</f>
        <v>0</v>
      </c>
      <c r="S21" s="194">
        <f xml:space="preserve"> Time!S$103</f>
        <v>0</v>
      </c>
      <c r="T21" s="194">
        <f xml:space="preserve"> Time!T$103</f>
        <v>0</v>
      </c>
      <c r="U21" s="194">
        <f xml:space="preserve"> Time!U$103</f>
        <v>0</v>
      </c>
      <c r="V21" s="194">
        <f xml:space="preserve"> Time!V$103</f>
        <v>0</v>
      </c>
      <c r="W21" s="194">
        <f xml:space="preserve"> Time!W$103</f>
        <v>0</v>
      </c>
      <c r="X21" s="194">
        <f xml:space="preserve"> Time!X$103</f>
        <v>0</v>
      </c>
      <c r="Y21" s="194">
        <f xml:space="preserve"> Time!Y$103</f>
        <v>0</v>
      </c>
      <c r="Z21" s="194">
        <f xml:space="preserve"> Time!Z$103</f>
        <v>0</v>
      </c>
      <c r="AA21" s="194">
        <f xml:space="preserve"> Time!AA$103</f>
        <v>0</v>
      </c>
      <c r="AB21" s="194">
        <f xml:space="preserve"> Time!AB$103</f>
        <v>0</v>
      </c>
      <c r="AC21" s="194">
        <f xml:space="preserve"> Time!AC$103</f>
        <v>0</v>
      </c>
      <c r="AD21" s="194">
        <f xml:space="preserve"> Time!AD$103</f>
        <v>0</v>
      </c>
      <c r="AE21" s="194">
        <f xml:space="preserve"> Time!AE$103</f>
        <v>0</v>
      </c>
      <c r="AF21" s="194">
        <f xml:space="preserve"> Time!AF$103</f>
        <v>0</v>
      </c>
      <c r="AG21" s="194">
        <f xml:space="preserve"> Time!AG$103</f>
        <v>0</v>
      </c>
      <c r="AH21" s="194">
        <f xml:space="preserve"> Time!AH$103</f>
        <v>0</v>
      </c>
      <c r="AI21" s="194">
        <f xml:space="preserve"> Time!AI$103</f>
        <v>0</v>
      </c>
      <c r="AJ21" s="194">
        <f xml:space="preserve"> Time!AJ$103</f>
        <v>0</v>
      </c>
      <c r="AK21" s="194">
        <f xml:space="preserve"> Time!AK$103</f>
        <v>0</v>
      </c>
      <c r="AL21" s="194">
        <f xml:space="preserve"> Time!AL$103</f>
        <v>0</v>
      </c>
      <c r="AM21" s="194">
        <f xml:space="preserve"> Time!AM$103</f>
        <v>0</v>
      </c>
      <c r="AN21" s="194">
        <f xml:space="preserve"> Time!AN$103</f>
        <v>0</v>
      </c>
      <c r="AO21" s="194">
        <f xml:space="preserve"> Time!AO$103</f>
        <v>0</v>
      </c>
      <c r="AP21" s="194">
        <f xml:space="preserve"> Time!AP$103</f>
        <v>0</v>
      </c>
      <c r="AQ21" s="194">
        <f xml:space="preserve"> Time!AQ$103</f>
        <v>0</v>
      </c>
      <c r="AR21" s="194">
        <f xml:space="preserve"> Time!AR$103</f>
        <v>0</v>
      </c>
      <c r="AS21" s="194">
        <f xml:space="preserve"> Time!AS$103</f>
        <v>0</v>
      </c>
      <c r="AT21" s="194">
        <f xml:space="preserve"> Time!AT$103</f>
        <v>0</v>
      </c>
      <c r="AU21" s="194">
        <f xml:space="preserve"> Time!AU$103</f>
        <v>0</v>
      </c>
      <c r="AV21" s="194">
        <f xml:space="preserve"> Time!AV$103</f>
        <v>0</v>
      </c>
      <c r="AW21" s="194">
        <f xml:space="preserve"> Time!AW$103</f>
        <v>0</v>
      </c>
      <c r="AX21" s="194">
        <f xml:space="preserve"> Time!AX$103</f>
        <v>0</v>
      </c>
      <c r="AY21" s="194">
        <f xml:space="preserve"> Time!AY$103</f>
        <v>0</v>
      </c>
      <c r="AZ21" s="194">
        <f xml:space="preserve"> Time!AZ$103</f>
        <v>0</v>
      </c>
      <c r="BA21" s="194">
        <f xml:space="preserve"> Time!BA$103</f>
        <v>0</v>
      </c>
      <c r="BB21" s="194">
        <f xml:space="preserve"> Time!BB$103</f>
        <v>0</v>
      </c>
      <c r="BC21" s="194">
        <f xml:space="preserve"> Time!BC$103</f>
        <v>0</v>
      </c>
      <c r="BD21" s="194">
        <f xml:space="preserve"> Time!BD$103</f>
        <v>1</v>
      </c>
      <c r="BE21" s="194">
        <f xml:space="preserve"> Time!BE$103</f>
        <v>0</v>
      </c>
      <c r="BF21" s="194">
        <f xml:space="preserve"> Time!BF$103</f>
        <v>0</v>
      </c>
      <c r="BG21" s="194">
        <f xml:space="preserve"> Time!BG$103</f>
        <v>0</v>
      </c>
      <c r="BH21" s="194">
        <f xml:space="preserve"> Time!BH$103</f>
        <v>0</v>
      </c>
      <c r="BI21" s="194">
        <f xml:space="preserve"> Time!BI$103</f>
        <v>0</v>
      </c>
      <c r="BJ21" s="194">
        <f xml:space="preserve"> Time!BJ$103</f>
        <v>0</v>
      </c>
      <c r="BK21" s="194">
        <f xml:space="preserve"> Time!BK$103</f>
        <v>0</v>
      </c>
      <c r="BL21" s="194">
        <f xml:space="preserve"> Time!BL$103</f>
        <v>0</v>
      </c>
      <c r="BM21" s="194">
        <f xml:space="preserve"> Time!BM$103</f>
        <v>0</v>
      </c>
      <c r="BN21" s="194">
        <f xml:space="preserve"> Time!BN$103</f>
        <v>0</v>
      </c>
      <c r="BO21" s="194">
        <f xml:space="preserve"> Time!BO$103</f>
        <v>0</v>
      </c>
      <c r="BP21" s="194">
        <f xml:space="preserve"> Time!BP$103</f>
        <v>0</v>
      </c>
      <c r="BQ21" s="194">
        <f xml:space="preserve"> Time!BQ$103</f>
        <v>0</v>
      </c>
      <c r="BR21" s="194">
        <f xml:space="preserve"> Time!BR$103</f>
        <v>0</v>
      </c>
      <c r="BS21" s="194">
        <f xml:space="preserve"> Time!BS$103</f>
        <v>0</v>
      </c>
      <c r="BT21" s="194">
        <f xml:space="preserve"> Time!BT$103</f>
        <v>0</v>
      </c>
      <c r="BU21" s="194">
        <f xml:space="preserve"> Time!BU$103</f>
        <v>0</v>
      </c>
      <c r="BV21" s="194">
        <f xml:space="preserve"> Time!BV$103</f>
        <v>0</v>
      </c>
      <c r="BW21" s="194">
        <f xml:space="preserve"> Time!BW$103</f>
        <v>0</v>
      </c>
      <c r="BX21" s="194">
        <f xml:space="preserve"> Time!BX$103</f>
        <v>0</v>
      </c>
      <c r="BY21" s="194">
        <f xml:space="preserve"> Time!BY$103</f>
        <v>0</v>
      </c>
      <c r="BZ21" s="194">
        <f xml:space="preserve"> Time!BZ$103</f>
        <v>0</v>
      </c>
      <c r="CA21" s="194">
        <f xml:space="preserve"> Time!CA$103</f>
        <v>0</v>
      </c>
      <c r="CB21" s="194">
        <f xml:space="preserve"> Time!CB$103</f>
        <v>0</v>
      </c>
      <c r="CC21" s="194">
        <f xml:space="preserve"> Time!CC$103</f>
        <v>0</v>
      </c>
      <c r="CD21" s="194">
        <f xml:space="preserve"> Time!CD$103</f>
        <v>0</v>
      </c>
      <c r="CE21" s="194">
        <f xml:space="preserve"> Time!CE$103</f>
        <v>0</v>
      </c>
      <c r="CF21" s="194">
        <f xml:space="preserve"> Time!CF$103</f>
        <v>0</v>
      </c>
      <c r="CG21" s="194">
        <f xml:space="preserve"> Time!CG$103</f>
        <v>0</v>
      </c>
      <c r="CH21" s="194">
        <f xml:space="preserve"> Time!CH$103</f>
        <v>0</v>
      </c>
      <c r="CI21" s="194">
        <f xml:space="preserve"> Time!CI$103</f>
        <v>0</v>
      </c>
      <c r="CJ21" s="194">
        <f xml:space="preserve"> Time!CJ$103</f>
        <v>0</v>
      </c>
      <c r="CK21" s="194">
        <f xml:space="preserve"> Time!CK$103</f>
        <v>0</v>
      </c>
      <c r="CL21" s="194">
        <f xml:space="preserve"> Time!CL$103</f>
        <v>0</v>
      </c>
      <c r="CM21" s="194">
        <f xml:space="preserve"> Time!CM$103</f>
        <v>0</v>
      </c>
      <c r="CN21" s="194">
        <f xml:space="preserve"> Time!CN$103</f>
        <v>0</v>
      </c>
      <c r="CO21" s="194">
        <f xml:space="preserve"> Time!CO$103</f>
        <v>0</v>
      </c>
      <c r="CP21" s="194">
        <f xml:space="preserve"> Time!CP$103</f>
        <v>0</v>
      </c>
      <c r="CQ21" s="194">
        <f xml:space="preserve"> Time!CQ$103</f>
        <v>0</v>
      </c>
      <c r="CR21" s="194">
        <f xml:space="preserve"> Time!CR$103</f>
        <v>0</v>
      </c>
      <c r="CS21" s="194">
        <f xml:space="preserve"> Time!CS$103</f>
        <v>0</v>
      </c>
      <c r="CT21" s="194">
        <f xml:space="preserve"> Time!CT$103</f>
        <v>0</v>
      </c>
      <c r="CU21" s="194">
        <f xml:space="preserve"> Time!CU$103</f>
        <v>0</v>
      </c>
      <c r="CV21" s="194">
        <f xml:space="preserve"> Time!CV$103</f>
        <v>0</v>
      </c>
      <c r="CW21" s="194">
        <f xml:space="preserve"> Time!CW$103</f>
        <v>0</v>
      </c>
      <c r="CX21" s="194">
        <f xml:space="preserve"> Time!CX$103</f>
        <v>0</v>
      </c>
      <c r="CY21" s="194">
        <f xml:space="preserve"> Time!CY$103</f>
        <v>0</v>
      </c>
      <c r="CZ21" s="194">
        <f xml:space="preserve"> Time!CZ$103</f>
        <v>0</v>
      </c>
      <c r="DA21" s="194">
        <f xml:space="preserve"> Time!DA$103</f>
        <v>0</v>
      </c>
      <c r="DB21" s="194">
        <f xml:space="preserve"> Time!DB$103</f>
        <v>0</v>
      </c>
      <c r="DC21" s="194">
        <f xml:space="preserve"> Time!DC$103</f>
        <v>0</v>
      </c>
      <c r="DD21" s="194">
        <f xml:space="preserve"> Time!DD$103</f>
        <v>0</v>
      </c>
      <c r="DE21" s="194">
        <f xml:space="preserve"> Time!DE$103</f>
        <v>0</v>
      </c>
      <c r="DF21" s="194">
        <f xml:space="preserve"> Time!DF$103</f>
        <v>0</v>
      </c>
      <c r="DG21" s="194">
        <f xml:space="preserve"> Time!DG$103</f>
        <v>0</v>
      </c>
      <c r="DH21" s="194">
        <f xml:space="preserve"> Time!DH$103</f>
        <v>0</v>
      </c>
      <c r="DI21" s="194">
        <f xml:space="preserve"> Time!DI$103</f>
        <v>0</v>
      </c>
      <c r="DJ21" s="194">
        <f xml:space="preserve"> Time!DJ$103</f>
        <v>0</v>
      </c>
      <c r="DK21" s="194">
        <f xml:space="preserve"> Time!DK$103</f>
        <v>0</v>
      </c>
      <c r="DL21" s="194">
        <f xml:space="preserve"> Time!DL$103</f>
        <v>0</v>
      </c>
      <c r="DM21" s="194">
        <f xml:space="preserve"> Time!DM$103</f>
        <v>0</v>
      </c>
      <c r="DN21" s="194">
        <f xml:space="preserve"> Time!DN$103</f>
        <v>0</v>
      </c>
      <c r="DO21" s="194">
        <f xml:space="preserve"> Time!DO$103</f>
        <v>0</v>
      </c>
      <c r="DP21" s="194">
        <f xml:space="preserve"> Time!DP$103</f>
        <v>0</v>
      </c>
      <c r="DQ21" s="194">
        <f xml:space="preserve"> Time!DQ$103</f>
        <v>0</v>
      </c>
      <c r="DR21" s="194">
        <f xml:space="preserve"> Time!DR$103</f>
        <v>0</v>
      </c>
      <c r="DS21" s="194">
        <f xml:space="preserve"> Time!DS$103</f>
        <v>0</v>
      </c>
      <c r="DT21" s="194">
        <f xml:space="preserve"> Time!DT$103</f>
        <v>0</v>
      </c>
      <c r="DU21" s="194">
        <f xml:space="preserve"> Time!DU$103</f>
        <v>0</v>
      </c>
      <c r="DV21" s="194">
        <f xml:space="preserve"> Time!DV$103</f>
        <v>0</v>
      </c>
      <c r="DW21" s="194">
        <f xml:space="preserve"> Time!DW$103</f>
        <v>0</v>
      </c>
      <c r="DX21" s="194">
        <f xml:space="preserve"> Time!DX$103</f>
        <v>0</v>
      </c>
      <c r="DY21" s="194">
        <f xml:space="preserve"> Time!DY$103</f>
        <v>0</v>
      </c>
      <c r="DZ21" s="194">
        <f xml:space="preserve"> Time!DZ$103</f>
        <v>0</v>
      </c>
      <c r="EA21" s="194">
        <f xml:space="preserve"> Time!EA$103</f>
        <v>0</v>
      </c>
      <c r="EB21" s="194">
        <f xml:space="preserve"> Time!EB$103</f>
        <v>0</v>
      </c>
      <c r="EC21" s="194">
        <f xml:space="preserve"> Time!EC$103</f>
        <v>0</v>
      </c>
      <c r="ED21" s="194">
        <f xml:space="preserve"> Time!ED$103</f>
        <v>0</v>
      </c>
      <c r="EE21" s="194">
        <f xml:space="preserve"> Time!EE$103</f>
        <v>0</v>
      </c>
      <c r="EF21" s="194">
        <f xml:space="preserve"> Time!EF$103</f>
        <v>0</v>
      </c>
      <c r="EG21" s="194">
        <f xml:space="preserve"> Time!EG$103</f>
        <v>0</v>
      </c>
      <c r="EH21" s="194">
        <f xml:space="preserve"> Time!EH$103</f>
        <v>0</v>
      </c>
      <c r="EI21" s="194">
        <f xml:space="preserve"> Time!EI$103</f>
        <v>0</v>
      </c>
      <c r="EJ21" s="194">
        <f xml:space="preserve"> Time!EJ$103</f>
        <v>0</v>
      </c>
      <c r="EK21" s="194">
        <f xml:space="preserve"> Time!EK$103</f>
        <v>0</v>
      </c>
      <c r="EL21" s="194">
        <f xml:space="preserve"> Time!EL$103</f>
        <v>0</v>
      </c>
      <c r="EM21" s="194">
        <f xml:space="preserve"> Time!EM$103</f>
        <v>0</v>
      </c>
      <c r="EN21" s="194">
        <f xml:space="preserve"> Time!EN$103</f>
        <v>0</v>
      </c>
      <c r="EO21" s="194">
        <f xml:space="preserve"> Time!EO$103</f>
        <v>0</v>
      </c>
      <c r="EP21" s="194">
        <f xml:space="preserve"> Time!EP$103</f>
        <v>0</v>
      </c>
      <c r="EQ21" s="194">
        <f xml:space="preserve"> Time!EQ$103</f>
        <v>0</v>
      </c>
      <c r="ER21" s="194">
        <f xml:space="preserve"> Time!ER$103</f>
        <v>0</v>
      </c>
      <c r="ES21" s="194">
        <f xml:space="preserve"> Time!ES$103</f>
        <v>0</v>
      </c>
      <c r="ET21" s="194">
        <f xml:space="preserve"> Time!ET$103</f>
        <v>0</v>
      </c>
      <c r="EU21" s="194">
        <f xml:space="preserve"> Time!EU$103</f>
        <v>0</v>
      </c>
      <c r="EV21" s="194">
        <f xml:space="preserve"> Time!EV$103</f>
        <v>0</v>
      </c>
      <c r="EW21" s="194">
        <f xml:space="preserve"> Time!EW$103</f>
        <v>0</v>
      </c>
      <c r="EX21" s="194">
        <f xml:space="preserve"> Time!EX$103</f>
        <v>0</v>
      </c>
      <c r="EY21" s="194">
        <f xml:space="preserve"> Time!EY$103</f>
        <v>0</v>
      </c>
      <c r="EZ21" s="194">
        <f xml:space="preserve"> Time!EZ$103</f>
        <v>0</v>
      </c>
      <c r="FA21" s="194">
        <f xml:space="preserve"> Time!FA$103</f>
        <v>0</v>
      </c>
      <c r="FB21" s="194">
        <f xml:space="preserve"> Time!FB$103</f>
        <v>0</v>
      </c>
      <c r="FC21" s="194">
        <f xml:space="preserve"> Time!FC$103</f>
        <v>0</v>
      </c>
      <c r="FD21" s="194">
        <f xml:space="preserve"> Time!FD$103</f>
        <v>0</v>
      </c>
      <c r="FE21" s="194">
        <f xml:space="preserve"> Time!FE$103</f>
        <v>0</v>
      </c>
      <c r="FF21" s="194">
        <f xml:space="preserve"> Time!FF$103</f>
        <v>0</v>
      </c>
      <c r="FG21" s="194">
        <f xml:space="preserve"> Time!FG$103</f>
        <v>0</v>
      </c>
      <c r="FH21" s="194">
        <f xml:space="preserve"> Time!FH$103</f>
        <v>0</v>
      </c>
      <c r="FI21" s="194">
        <f xml:space="preserve"> Time!FI$103</f>
        <v>0</v>
      </c>
      <c r="FJ21" s="194">
        <f xml:space="preserve"> Time!FJ$103</f>
        <v>0</v>
      </c>
      <c r="FK21" s="194">
        <f xml:space="preserve"> Time!FK$103</f>
        <v>0</v>
      </c>
      <c r="FL21" s="194">
        <f xml:space="preserve"> Time!FL$103</f>
        <v>0</v>
      </c>
      <c r="FM21" s="194">
        <f xml:space="preserve"> Time!FM$103</f>
        <v>0</v>
      </c>
      <c r="FN21" s="194">
        <f xml:space="preserve"> Time!FN$103</f>
        <v>0</v>
      </c>
      <c r="FO21" s="194">
        <f xml:space="preserve"> Time!FO$103</f>
        <v>0</v>
      </c>
      <c r="FP21" s="194">
        <f xml:space="preserve"> Time!FP$103</f>
        <v>0</v>
      </c>
      <c r="FQ21" s="194">
        <f xml:space="preserve"> Time!FQ$103</f>
        <v>0</v>
      </c>
      <c r="FR21" s="194">
        <f xml:space="preserve"> Time!FR$103</f>
        <v>0</v>
      </c>
      <c r="FS21" s="194">
        <f xml:space="preserve"> Time!FS$103</f>
        <v>0</v>
      </c>
      <c r="FT21" s="194">
        <f xml:space="preserve"> Time!FT$103</f>
        <v>0</v>
      </c>
      <c r="FU21" s="194">
        <f xml:space="preserve"> Time!FU$103</f>
        <v>0</v>
      </c>
      <c r="FV21" s="194">
        <f xml:space="preserve"> Time!FV$103</f>
        <v>0</v>
      </c>
      <c r="FW21" s="194">
        <f xml:space="preserve"> Time!FW$103</f>
        <v>0</v>
      </c>
      <c r="FX21" s="194">
        <f xml:space="preserve"> Time!FX$103</f>
        <v>0</v>
      </c>
      <c r="FY21" s="194">
        <f xml:space="preserve"> Time!FY$103</f>
        <v>0</v>
      </c>
      <c r="FZ21" s="194">
        <f xml:space="preserve"> Time!FZ$103</f>
        <v>0</v>
      </c>
      <c r="GA21" s="194">
        <f xml:space="preserve"> Time!GA$103</f>
        <v>0</v>
      </c>
      <c r="GB21" s="194">
        <f xml:space="preserve"> Time!GB$103</f>
        <v>0</v>
      </c>
      <c r="GC21" s="194">
        <f xml:space="preserve"> Time!GC$103</f>
        <v>0</v>
      </c>
      <c r="GD21" s="194">
        <f xml:space="preserve"> Time!GD$103</f>
        <v>0</v>
      </c>
      <c r="GE21" s="194">
        <f xml:space="preserve"> Time!GE$103</f>
        <v>0</v>
      </c>
      <c r="GF21" s="194">
        <f xml:space="preserve"> Time!GF$103</f>
        <v>0</v>
      </c>
      <c r="GG21" s="194">
        <f xml:space="preserve"> Time!GG$103</f>
        <v>0</v>
      </c>
      <c r="GH21" s="194">
        <f xml:space="preserve"> Time!GH$103</f>
        <v>0</v>
      </c>
      <c r="GI21" s="194">
        <f xml:space="preserve"> Time!GI$103</f>
        <v>0</v>
      </c>
      <c r="GJ21" s="194">
        <f xml:space="preserve"> Time!GJ$103</f>
        <v>0</v>
      </c>
    </row>
    <row r="22" spans="1:192" x14ac:dyDescent="0.25">
      <c r="E22" s="12" t="s">
        <v>195</v>
      </c>
      <c r="G22" s="12" t="str">
        <f xml:space="preserve"> SMU</f>
        <v>$ 000s</v>
      </c>
      <c r="H22" s="12">
        <f xml:space="preserve"> SUM(J22:GJ22)</f>
        <v>337074.58095278172</v>
      </c>
      <c r="J22" s="12">
        <f t="shared" ref="J22:AK22" si="16" xml:space="preserve"> IF( J21 = 1, J20, $F19 * J20)</f>
        <v>0</v>
      </c>
      <c r="K22" s="12">
        <f t="shared" si="16"/>
        <v>0</v>
      </c>
      <c r="L22" s="12">
        <f t="shared" si="16"/>
        <v>0</v>
      </c>
      <c r="M22" s="12">
        <f t="shared" si="16"/>
        <v>0</v>
      </c>
      <c r="N22" s="12">
        <f t="shared" si="16"/>
        <v>0</v>
      </c>
      <c r="O22" s="12">
        <f t="shared" si="16"/>
        <v>0</v>
      </c>
      <c r="P22" s="12">
        <f t="shared" si="16"/>
        <v>0</v>
      </c>
      <c r="Q22" s="12">
        <f t="shared" si="16"/>
        <v>33707.458095278176</v>
      </c>
      <c r="R22" s="12">
        <f t="shared" si="16"/>
        <v>30336.71228575036</v>
      </c>
      <c r="S22" s="12">
        <f t="shared" si="16"/>
        <v>27303.041057175324</v>
      </c>
      <c r="T22" s="12">
        <f t="shared" si="16"/>
        <v>24572.736951457791</v>
      </c>
      <c r="U22" s="12">
        <f t="shared" si="16"/>
        <v>22115.46325631201</v>
      </c>
      <c r="V22" s="12">
        <f t="shared" si="16"/>
        <v>19903.916930680811</v>
      </c>
      <c r="W22" s="12">
        <f t="shared" si="16"/>
        <v>17913.525237612728</v>
      </c>
      <c r="X22" s="12">
        <f t="shared" si="16"/>
        <v>16122.172713851458</v>
      </c>
      <c r="Y22" s="12">
        <f t="shared" si="16"/>
        <v>14509.955442466311</v>
      </c>
      <c r="Z22" s="12">
        <f t="shared" si="16"/>
        <v>13058.95989821968</v>
      </c>
      <c r="AA22" s="12">
        <f t="shared" si="16"/>
        <v>11753.063908397713</v>
      </c>
      <c r="AB22" s="12">
        <f t="shared" si="16"/>
        <v>10577.75751755794</v>
      </c>
      <c r="AC22" s="12">
        <f t="shared" si="16"/>
        <v>9519.9817658021475</v>
      </c>
      <c r="AD22" s="12">
        <f t="shared" si="16"/>
        <v>8567.9835892219326</v>
      </c>
      <c r="AE22" s="12">
        <f t="shared" si="16"/>
        <v>7711.1852302997395</v>
      </c>
      <c r="AF22" s="12">
        <f t="shared" si="16"/>
        <v>6940.0667072697652</v>
      </c>
      <c r="AG22" s="12">
        <f t="shared" si="16"/>
        <v>6246.0600365427881</v>
      </c>
      <c r="AH22" s="12">
        <f t="shared" si="16"/>
        <v>5621.4540328885087</v>
      </c>
      <c r="AI22" s="12">
        <f t="shared" si="16"/>
        <v>5059.3086295996582</v>
      </c>
      <c r="AJ22" s="12">
        <f t="shared" si="16"/>
        <v>4553.3777666396918</v>
      </c>
      <c r="AK22" s="12">
        <f t="shared" si="16"/>
        <v>4098.0399899757222</v>
      </c>
      <c r="AL22" s="12">
        <f t="shared" ref="AL22:AV22" si="17" xml:space="preserve"> IF( AL21 = 1, AL20, $F19 * AL20)</f>
        <v>3688.2359909781499</v>
      </c>
      <c r="AM22" s="12">
        <f t="shared" si="17"/>
        <v>3319.4123918803343</v>
      </c>
      <c r="AN22" s="12">
        <f t="shared" si="17"/>
        <v>2987.4711526923011</v>
      </c>
      <c r="AO22" s="12">
        <f t="shared" si="17"/>
        <v>2688.724037423071</v>
      </c>
      <c r="AP22" s="12">
        <f t="shared" si="17"/>
        <v>2419.8516336807638</v>
      </c>
      <c r="AQ22" s="12">
        <f t="shared" si="17"/>
        <v>2177.8664703126874</v>
      </c>
      <c r="AR22" s="12">
        <f t="shared" si="17"/>
        <v>1960.0798232814186</v>
      </c>
      <c r="AS22" s="12">
        <f t="shared" si="17"/>
        <v>1764.0718409532765</v>
      </c>
      <c r="AT22" s="12">
        <f t="shared" si="17"/>
        <v>1587.664656857949</v>
      </c>
      <c r="AU22" s="12">
        <f t="shared" si="17"/>
        <v>1428.8981911721539</v>
      </c>
      <c r="AV22" s="12">
        <f t="shared" si="17"/>
        <v>1286.0083720549385</v>
      </c>
      <c r="AW22" s="12">
        <f t="shared" ref="AW22:DH22" si="18" xml:space="preserve"> IF( AW21 = 1, AW20, $F19 * AW20)</f>
        <v>1157.4075348494446</v>
      </c>
      <c r="AX22" s="12">
        <f t="shared" si="18"/>
        <v>1041.6667813645001</v>
      </c>
      <c r="AY22" s="12">
        <f t="shared" si="18"/>
        <v>937.50010322805019</v>
      </c>
      <c r="AZ22" s="12">
        <f t="shared" si="18"/>
        <v>843.75009290524508</v>
      </c>
      <c r="BA22" s="12">
        <f t="shared" si="18"/>
        <v>759.37508361472055</v>
      </c>
      <c r="BB22" s="12">
        <f t="shared" si="18"/>
        <v>683.43757525324861</v>
      </c>
      <c r="BC22" s="12">
        <f t="shared" si="18"/>
        <v>615.09381772792369</v>
      </c>
      <c r="BD22" s="12">
        <f xml:space="preserve"> IF( BD21 = 1, BD20, $F19 * BD20)</f>
        <v>5535.8443595513127</v>
      </c>
      <c r="BE22" s="12">
        <f t="shared" si="18"/>
        <v>0</v>
      </c>
      <c r="BF22" s="12">
        <f t="shared" si="18"/>
        <v>0</v>
      </c>
      <c r="BG22" s="12">
        <f t="shared" si="18"/>
        <v>0</v>
      </c>
      <c r="BH22" s="12">
        <f t="shared" si="18"/>
        <v>0</v>
      </c>
      <c r="BI22" s="12">
        <f t="shared" si="18"/>
        <v>0</v>
      </c>
      <c r="BJ22" s="12">
        <f t="shared" si="18"/>
        <v>0</v>
      </c>
      <c r="BK22" s="12">
        <f t="shared" si="18"/>
        <v>0</v>
      </c>
      <c r="BL22" s="12">
        <f t="shared" si="18"/>
        <v>0</v>
      </c>
      <c r="BM22" s="12">
        <f t="shared" si="18"/>
        <v>0</v>
      </c>
      <c r="BN22" s="12">
        <f t="shared" si="18"/>
        <v>0</v>
      </c>
      <c r="BO22" s="12">
        <f t="shared" si="18"/>
        <v>0</v>
      </c>
      <c r="BP22" s="12">
        <f t="shared" si="18"/>
        <v>0</v>
      </c>
      <c r="BQ22" s="12">
        <f t="shared" si="18"/>
        <v>0</v>
      </c>
      <c r="BR22" s="12">
        <f t="shared" si="18"/>
        <v>0</v>
      </c>
      <c r="BS22" s="12">
        <f t="shared" si="18"/>
        <v>0</v>
      </c>
      <c r="BT22" s="12">
        <f t="shared" si="18"/>
        <v>0</v>
      </c>
      <c r="BU22" s="12">
        <f t="shared" si="18"/>
        <v>0</v>
      </c>
      <c r="BV22" s="12">
        <f t="shared" si="18"/>
        <v>0</v>
      </c>
      <c r="BW22" s="12">
        <f t="shared" si="18"/>
        <v>0</v>
      </c>
      <c r="BX22" s="12">
        <f t="shared" si="18"/>
        <v>0</v>
      </c>
      <c r="BY22" s="12">
        <f t="shared" si="18"/>
        <v>0</v>
      </c>
      <c r="BZ22" s="12">
        <f t="shared" si="18"/>
        <v>0</v>
      </c>
      <c r="CA22" s="12">
        <f t="shared" si="18"/>
        <v>0</v>
      </c>
      <c r="CB22" s="12">
        <f t="shared" si="18"/>
        <v>0</v>
      </c>
      <c r="CC22" s="12">
        <f t="shared" si="18"/>
        <v>0</v>
      </c>
      <c r="CD22" s="12">
        <f t="shared" si="18"/>
        <v>0</v>
      </c>
      <c r="CE22" s="12">
        <f t="shared" si="18"/>
        <v>0</v>
      </c>
      <c r="CF22" s="12">
        <f t="shared" si="18"/>
        <v>0</v>
      </c>
      <c r="CG22" s="12">
        <f t="shared" si="18"/>
        <v>0</v>
      </c>
      <c r="CH22" s="12">
        <f t="shared" si="18"/>
        <v>0</v>
      </c>
      <c r="CI22" s="12">
        <f t="shared" si="18"/>
        <v>0</v>
      </c>
      <c r="CJ22" s="12">
        <f t="shared" si="18"/>
        <v>0</v>
      </c>
      <c r="CK22" s="12">
        <f t="shared" si="18"/>
        <v>0</v>
      </c>
      <c r="CL22" s="12">
        <f t="shared" si="18"/>
        <v>0</v>
      </c>
      <c r="CM22" s="12">
        <f t="shared" si="18"/>
        <v>0</v>
      </c>
      <c r="CN22" s="12">
        <f t="shared" si="18"/>
        <v>0</v>
      </c>
      <c r="CO22" s="12">
        <f t="shared" si="18"/>
        <v>0</v>
      </c>
      <c r="CP22" s="12">
        <f t="shared" si="18"/>
        <v>0</v>
      </c>
      <c r="CQ22" s="12">
        <f t="shared" si="18"/>
        <v>0</v>
      </c>
      <c r="CR22" s="12">
        <f t="shared" si="18"/>
        <v>0</v>
      </c>
      <c r="CS22" s="12">
        <f t="shared" si="18"/>
        <v>0</v>
      </c>
      <c r="CT22" s="12">
        <f t="shared" si="18"/>
        <v>0</v>
      </c>
      <c r="CU22" s="12">
        <f t="shared" si="18"/>
        <v>0</v>
      </c>
      <c r="CV22" s="12">
        <f t="shared" si="18"/>
        <v>0</v>
      </c>
      <c r="CW22" s="12">
        <f t="shared" si="18"/>
        <v>0</v>
      </c>
      <c r="CX22" s="12">
        <f t="shared" si="18"/>
        <v>0</v>
      </c>
      <c r="CY22" s="12">
        <f t="shared" si="18"/>
        <v>0</v>
      </c>
      <c r="CZ22" s="12">
        <f t="shared" si="18"/>
        <v>0</v>
      </c>
      <c r="DA22" s="12">
        <f t="shared" si="18"/>
        <v>0</v>
      </c>
      <c r="DB22" s="12">
        <f t="shared" si="18"/>
        <v>0</v>
      </c>
      <c r="DC22" s="12">
        <f t="shared" si="18"/>
        <v>0</v>
      </c>
      <c r="DD22" s="12">
        <f t="shared" si="18"/>
        <v>0</v>
      </c>
      <c r="DE22" s="12">
        <f t="shared" si="18"/>
        <v>0</v>
      </c>
      <c r="DF22" s="12">
        <f t="shared" si="18"/>
        <v>0</v>
      </c>
      <c r="DG22" s="12">
        <f t="shared" si="18"/>
        <v>0</v>
      </c>
      <c r="DH22" s="12">
        <f t="shared" si="18"/>
        <v>0</v>
      </c>
      <c r="DI22" s="12">
        <f t="shared" ref="DI22:FT22" si="19" xml:space="preserve"> IF( DI21 = 1, DI20, $F19 * DI20)</f>
        <v>0</v>
      </c>
      <c r="DJ22" s="12">
        <f t="shared" si="19"/>
        <v>0</v>
      </c>
      <c r="DK22" s="12">
        <f t="shared" si="19"/>
        <v>0</v>
      </c>
      <c r="DL22" s="12">
        <f t="shared" si="19"/>
        <v>0</v>
      </c>
      <c r="DM22" s="12">
        <f t="shared" si="19"/>
        <v>0</v>
      </c>
      <c r="DN22" s="12">
        <f t="shared" si="19"/>
        <v>0</v>
      </c>
      <c r="DO22" s="12">
        <f t="shared" si="19"/>
        <v>0</v>
      </c>
      <c r="DP22" s="12">
        <f t="shared" si="19"/>
        <v>0</v>
      </c>
      <c r="DQ22" s="12">
        <f t="shared" si="19"/>
        <v>0</v>
      </c>
      <c r="DR22" s="12">
        <f t="shared" si="19"/>
        <v>0</v>
      </c>
      <c r="DS22" s="12">
        <f t="shared" si="19"/>
        <v>0</v>
      </c>
      <c r="DT22" s="12">
        <f t="shared" si="19"/>
        <v>0</v>
      </c>
      <c r="DU22" s="12">
        <f t="shared" si="19"/>
        <v>0</v>
      </c>
      <c r="DV22" s="12">
        <f t="shared" si="19"/>
        <v>0</v>
      </c>
      <c r="DW22" s="12">
        <f t="shared" si="19"/>
        <v>0</v>
      </c>
      <c r="DX22" s="12">
        <f t="shared" si="19"/>
        <v>0</v>
      </c>
      <c r="DY22" s="12">
        <f t="shared" si="19"/>
        <v>0</v>
      </c>
      <c r="DZ22" s="12">
        <f t="shared" si="19"/>
        <v>0</v>
      </c>
      <c r="EA22" s="12">
        <f t="shared" si="19"/>
        <v>0</v>
      </c>
      <c r="EB22" s="12">
        <f t="shared" si="19"/>
        <v>0</v>
      </c>
      <c r="EC22" s="12">
        <f t="shared" si="19"/>
        <v>0</v>
      </c>
      <c r="ED22" s="12">
        <f t="shared" si="19"/>
        <v>0</v>
      </c>
      <c r="EE22" s="12">
        <f t="shared" si="19"/>
        <v>0</v>
      </c>
      <c r="EF22" s="12">
        <f t="shared" si="19"/>
        <v>0</v>
      </c>
      <c r="EG22" s="12">
        <f t="shared" si="19"/>
        <v>0</v>
      </c>
      <c r="EH22" s="12">
        <f t="shared" si="19"/>
        <v>0</v>
      </c>
      <c r="EI22" s="12">
        <f t="shared" si="19"/>
        <v>0</v>
      </c>
      <c r="EJ22" s="12">
        <f t="shared" si="19"/>
        <v>0</v>
      </c>
      <c r="EK22" s="12">
        <f t="shared" si="19"/>
        <v>0</v>
      </c>
      <c r="EL22" s="12">
        <f t="shared" si="19"/>
        <v>0</v>
      </c>
      <c r="EM22" s="12">
        <f t="shared" si="19"/>
        <v>0</v>
      </c>
      <c r="EN22" s="12">
        <f t="shared" si="19"/>
        <v>0</v>
      </c>
      <c r="EO22" s="12">
        <f t="shared" si="19"/>
        <v>0</v>
      </c>
      <c r="EP22" s="12">
        <f t="shared" si="19"/>
        <v>0</v>
      </c>
      <c r="EQ22" s="12">
        <f t="shared" si="19"/>
        <v>0</v>
      </c>
      <c r="ER22" s="12">
        <f t="shared" si="19"/>
        <v>0</v>
      </c>
      <c r="ES22" s="12">
        <f t="shared" si="19"/>
        <v>0</v>
      </c>
      <c r="ET22" s="12">
        <f t="shared" si="19"/>
        <v>0</v>
      </c>
      <c r="EU22" s="12">
        <f t="shared" si="19"/>
        <v>0</v>
      </c>
      <c r="EV22" s="12">
        <f t="shared" si="19"/>
        <v>0</v>
      </c>
      <c r="EW22" s="12">
        <f t="shared" si="19"/>
        <v>0</v>
      </c>
      <c r="EX22" s="12">
        <f t="shared" si="19"/>
        <v>0</v>
      </c>
      <c r="EY22" s="12">
        <f t="shared" si="19"/>
        <v>0</v>
      </c>
      <c r="EZ22" s="12">
        <f t="shared" si="19"/>
        <v>0</v>
      </c>
      <c r="FA22" s="12">
        <f t="shared" si="19"/>
        <v>0</v>
      </c>
      <c r="FB22" s="12">
        <f t="shared" si="19"/>
        <v>0</v>
      </c>
      <c r="FC22" s="12">
        <f t="shared" si="19"/>
        <v>0</v>
      </c>
      <c r="FD22" s="12">
        <f t="shared" si="19"/>
        <v>0</v>
      </c>
      <c r="FE22" s="12">
        <f t="shared" si="19"/>
        <v>0</v>
      </c>
      <c r="FF22" s="12">
        <f t="shared" si="19"/>
        <v>0</v>
      </c>
      <c r="FG22" s="12">
        <f t="shared" si="19"/>
        <v>0</v>
      </c>
      <c r="FH22" s="12">
        <f t="shared" si="19"/>
        <v>0</v>
      </c>
      <c r="FI22" s="12">
        <f t="shared" si="19"/>
        <v>0</v>
      </c>
      <c r="FJ22" s="12">
        <f t="shared" si="19"/>
        <v>0</v>
      </c>
      <c r="FK22" s="12">
        <f t="shared" si="19"/>
        <v>0</v>
      </c>
      <c r="FL22" s="12">
        <f t="shared" si="19"/>
        <v>0</v>
      </c>
      <c r="FM22" s="12">
        <f t="shared" si="19"/>
        <v>0</v>
      </c>
      <c r="FN22" s="12">
        <f t="shared" si="19"/>
        <v>0</v>
      </c>
      <c r="FO22" s="12">
        <f t="shared" si="19"/>
        <v>0</v>
      </c>
      <c r="FP22" s="12">
        <f t="shared" si="19"/>
        <v>0</v>
      </c>
      <c r="FQ22" s="12">
        <f t="shared" si="19"/>
        <v>0</v>
      </c>
      <c r="FR22" s="12">
        <f t="shared" si="19"/>
        <v>0</v>
      </c>
      <c r="FS22" s="12">
        <f t="shared" si="19"/>
        <v>0</v>
      </c>
      <c r="FT22" s="12">
        <f t="shared" si="19"/>
        <v>0</v>
      </c>
      <c r="FU22" s="12">
        <f t="shared" ref="FU22:GJ22" si="20" xml:space="preserve"> IF( FU21 = 1, FU20, $F19 * FU20)</f>
        <v>0</v>
      </c>
      <c r="FV22" s="12">
        <f t="shared" si="20"/>
        <v>0</v>
      </c>
      <c r="FW22" s="12">
        <f t="shared" si="20"/>
        <v>0</v>
      </c>
      <c r="FX22" s="12">
        <f t="shared" si="20"/>
        <v>0</v>
      </c>
      <c r="FY22" s="12">
        <f t="shared" si="20"/>
        <v>0</v>
      </c>
      <c r="FZ22" s="12">
        <f t="shared" si="20"/>
        <v>0</v>
      </c>
      <c r="GA22" s="12">
        <f t="shared" si="20"/>
        <v>0</v>
      </c>
      <c r="GB22" s="12">
        <f t="shared" si="20"/>
        <v>0</v>
      </c>
      <c r="GC22" s="12">
        <f t="shared" si="20"/>
        <v>0</v>
      </c>
      <c r="GD22" s="12">
        <f t="shared" si="20"/>
        <v>0</v>
      </c>
      <c r="GE22" s="12">
        <f t="shared" si="20"/>
        <v>0</v>
      </c>
      <c r="GF22" s="12">
        <f t="shared" si="20"/>
        <v>0</v>
      </c>
      <c r="GG22" s="12">
        <f t="shared" si="20"/>
        <v>0</v>
      </c>
      <c r="GH22" s="12">
        <f t="shared" si="20"/>
        <v>0</v>
      </c>
      <c r="GI22" s="12">
        <f t="shared" si="20"/>
        <v>0</v>
      </c>
      <c r="GJ22" s="12">
        <f t="shared" si="20"/>
        <v>0</v>
      </c>
    </row>
    <row r="24" spans="1:192" x14ac:dyDescent="0.25">
      <c r="E24" s="146" t="str">
        <f xml:space="preserve"> ConFin!E$355</f>
        <v>Total financing costs incl. rolled up costs - m</v>
      </c>
      <c r="F24" s="146">
        <f xml:space="preserve"> ConFin!F$355</f>
        <v>19524.580952781755</v>
      </c>
      <c r="G24" s="146" t="str">
        <f xml:space="preserve"> ConFin!G$355</f>
        <v>$ 000s</v>
      </c>
      <c r="H24" s="38"/>
    </row>
    <row r="25" spans="1:192" x14ac:dyDescent="0.25">
      <c r="E25" s="146" t="str">
        <f xml:space="preserve"> ConCost!E$57</f>
        <v>Sum of construction costs - m</v>
      </c>
      <c r="F25" s="146">
        <f xml:space="preserve"> ConCost!F$57</f>
        <v>317550</v>
      </c>
      <c r="G25" s="146" t="str">
        <f xml:space="preserve"> ConCost!G$57</f>
        <v>$ 000s</v>
      </c>
      <c r="H25" s="38"/>
    </row>
    <row r="26" spans="1:192" x14ac:dyDescent="0.25">
      <c r="E26" s="12" t="s">
        <v>408</v>
      </c>
      <c r="F26" s="12">
        <f>SUM(F24:F25)</f>
        <v>337074.58095278178</v>
      </c>
      <c r="G26" s="12" t="str">
        <f xml:space="preserve"> SMU</f>
        <v>$ 000s</v>
      </c>
    </row>
    <row r="28" spans="1:192" x14ac:dyDescent="0.25">
      <c r="A28" s="222"/>
      <c r="B28" s="222"/>
      <c r="C28" s="223"/>
      <c r="D28" s="224"/>
      <c r="E28" s="226" t="str">
        <f xml:space="preserve"> E$26</f>
        <v>Construction period asset value for tax</v>
      </c>
      <c r="F28" s="226">
        <f xml:space="preserve"> F$26</f>
        <v>337074.58095278178</v>
      </c>
      <c r="G28" s="226" t="str">
        <f xml:space="preserve"> G$26</f>
        <v>$ 000s</v>
      </c>
      <c r="H28" s="226"/>
      <c r="I28" s="226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  <c r="CK28" s="225"/>
      <c r="CL28" s="225"/>
      <c r="CM28" s="225"/>
      <c r="CN28" s="225"/>
      <c r="CO28" s="225"/>
      <c r="CP28" s="225"/>
      <c r="CQ28" s="225"/>
      <c r="CR28" s="225"/>
      <c r="CS28" s="225"/>
      <c r="CT28" s="225"/>
      <c r="CU28" s="225"/>
      <c r="CV28" s="225"/>
      <c r="CW28" s="225"/>
      <c r="CX28" s="225"/>
      <c r="CY28" s="225"/>
      <c r="CZ28" s="225"/>
      <c r="DA28" s="225"/>
      <c r="DB28" s="225"/>
      <c r="DC28" s="225"/>
      <c r="DD28" s="225"/>
      <c r="DE28" s="225"/>
      <c r="DF28" s="225"/>
      <c r="DG28" s="225"/>
      <c r="DH28" s="225"/>
      <c r="DI28" s="225"/>
      <c r="DJ28" s="225"/>
      <c r="DK28" s="225"/>
      <c r="DL28" s="225"/>
      <c r="DM28" s="225"/>
      <c r="DN28" s="225"/>
      <c r="DO28" s="225"/>
      <c r="DP28" s="225"/>
      <c r="DQ28" s="225"/>
      <c r="DR28" s="225"/>
      <c r="DS28" s="225"/>
      <c r="DT28" s="225"/>
      <c r="DU28" s="225"/>
      <c r="DV28" s="225"/>
      <c r="DW28" s="225"/>
      <c r="DX28" s="225"/>
      <c r="DY28" s="225"/>
      <c r="DZ28" s="225"/>
      <c r="EA28" s="225"/>
      <c r="EB28" s="225"/>
      <c r="EC28" s="225"/>
      <c r="ED28" s="225"/>
      <c r="EE28" s="225"/>
      <c r="EF28" s="225"/>
      <c r="EG28" s="225"/>
      <c r="EH28" s="225"/>
      <c r="EI28" s="225"/>
      <c r="EJ28" s="225"/>
      <c r="EK28" s="225"/>
      <c r="EL28" s="225"/>
      <c r="EM28" s="225"/>
      <c r="EN28" s="225"/>
      <c r="EO28" s="225"/>
      <c r="EP28" s="225"/>
      <c r="EQ28" s="225"/>
      <c r="ER28" s="225"/>
      <c r="ES28" s="225"/>
      <c r="ET28" s="225"/>
      <c r="EU28" s="225"/>
      <c r="EV28" s="225"/>
      <c r="EW28" s="225"/>
      <c r="EX28" s="225"/>
      <c r="EY28" s="225"/>
      <c r="EZ28" s="225"/>
      <c r="FA28" s="225"/>
      <c r="FB28" s="225"/>
      <c r="FC28" s="225"/>
      <c r="FD28" s="225"/>
      <c r="FE28" s="225"/>
      <c r="FF28" s="225"/>
      <c r="FG28" s="225"/>
      <c r="FH28" s="225"/>
      <c r="FI28" s="225"/>
      <c r="FJ28" s="225"/>
      <c r="FK28" s="225"/>
      <c r="FL28" s="225"/>
      <c r="FM28" s="225"/>
      <c r="FN28" s="225"/>
      <c r="FO28" s="225"/>
      <c r="FP28" s="225"/>
      <c r="FQ28" s="225"/>
      <c r="FR28" s="225"/>
      <c r="FS28" s="225"/>
      <c r="FT28" s="225"/>
      <c r="FU28" s="225"/>
      <c r="FV28" s="225"/>
      <c r="FW28" s="225"/>
      <c r="FX28" s="225"/>
      <c r="FY28" s="225"/>
      <c r="FZ28" s="225"/>
      <c r="GA28" s="225"/>
      <c r="GB28" s="225"/>
      <c r="GC28" s="225"/>
      <c r="GD28" s="225"/>
      <c r="GE28" s="225"/>
      <c r="GF28" s="225"/>
      <c r="GG28" s="225"/>
      <c r="GH28" s="225"/>
      <c r="GI28" s="225"/>
      <c r="GJ28" s="225"/>
    </row>
    <row r="29" spans="1:192" x14ac:dyDescent="0.25">
      <c r="E29" s="232" t="str">
        <f xml:space="preserve"> Time!E$83</f>
        <v>End of construction period flag</v>
      </c>
      <c r="F29" s="232">
        <f xml:space="preserve"> Time!F$83</f>
        <v>0</v>
      </c>
      <c r="G29" s="232" t="str">
        <f xml:space="preserve"> Time!G$83</f>
        <v>flag</v>
      </c>
      <c r="H29" s="232">
        <f xml:space="preserve"> Time!H$83</f>
        <v>1</v>
      </c>
      <c r="I29" s="232">
        <f xml:space="preserve"> Time!I$83</f>
        <v>0</v>
      </c>
      <c r="J29" s="232">
        <f xml:space="preserve"> Time!J$83</f>
        <v>0</v>
      </c>
      <c r="K29" s="232">
        <f xml:space="preserve"> Time!K$83</f>
        <v>0</v>
      </c>
      <c r="L29" s="232">
        <f xml:space="preserve"> Time!L$83</f>
        <v>0</v>
      </c>
      <c r="M29" s="232">
        <f xml:space="preserve"> Time!M$83</f>
        <v>0</v>
      </c>
      <c r="N29" s="232">
        <f xml:space="preserve"> Time!N$83</f>
        <v>0</v>
      </c>
      <c r="O29" s="232">
        <f xml:space="preserve"> Time!O$83</f>
        <v>0</v>
      </c>
      <c r="P29" s="232">
        <f xml:space="preserve"> Time!P$83</f>
        <v>1</v>
      </c>
      <c r="Q29" s="232">
        <f xml:space="preserve"> Time!Q$83</f>
        <v>0</v>
      </c>
      <c r="R29" s="232">
        <f xml:space="preserve"> Time!R$83</f>
        <v>0</v>
      </c>
      <c r="S29" s="232">
        <f xml:space="preserve"> Time!S$83</f>
        <v>0</v>
      </c>
      <c r="T29" s="232">
        <f xml:space="preserve"> Time!T$83</f>
        <v>0</v>
      </c>
      <c r="U29" s="232">
        <f xml:space="preserve"> Time!U$83</f>
        <v>0</v>
      </c>
      <c r="V29" s="232">
        <f xml:space="preserve"> Time!V$83</f>
        <v>0</v>
      </c>
      <c r="W29" s="232">
        <f xml:space="preserve"> Time!W$83</f>
        <v>0</v>
      </c>
      <c r="X29" s="232">
        <f xml:space="preserve"> Time!X$83</f>
        <v>0</v>
      </c>
      <c r="Y29" s="232">
        <f xml:space="preserve"> Time!Y$83</f>
        <v>0</v>
      </c>
      <c r="Z29" s="232">
        <f xml:space="preserve"> Time!Z$83</f>
        <v>0</v>
      </c>
      <c r="AA29" s="232">
        <f xml:space="preserve"> Time!AA$83</f>
        <v>0</v>
      </c>
      <c r="AB29" s="232">
        <f xml:space="preserve"> Time!AB$83</f>
        <v>0</v>
      </c>
      <c r="AC29" s="232">
        <f xml:space="preserve"> Time!AC$83</f>
        <v>0</v>
      </c>
      <c r="AD29" s="232">
        <f xml:space="preserve"> Time!AD$83</f>
        <v>0</v>
      </c>
      <c r="AE29" s="232">
        <f xml:space="preserve"> Time!AE$83</f>
        <v>0</v>
      </c>
      <c r="AF29" s="232">
        <f xml:space="preserve"> Time!AF$83</f>
        <v>0</v>
      </c>
      <c r="AG29" s="232">
        <f xml:space="preserve"> Time!AG$83</f>
        <v>0</v>
      </c>
      <c r="AH29" s="232">
        <f xml:space="preserve"> Time!AH$83</f>
        <v>0</v>
      </c>
      <c r="AI29" s="232">
        <f xml:space="preserve"> Time!AI$83</f>
        <v>0</v>
      </c>
      <c r="AJ29" s="232">
        <f xml:space="preserve"> Time!AJ$83</f>
        <v>0</v>
      </c>
      <c r="AK29" s="232">
        <f xml:space="preserve"> Time!AK$83</f>
        <v>0</v>
      </c>
      <c r="AL29" s="232">
        <f xml:space="preserve"> Time!AL$83</f>
        <v>0</v>
      </c>
      <c r="AM29" s="232">
        <f xml:space="preserve"> Time!AM$83</f>
        <v>0</v>
      </c>
      <c r="AN29" s="232">
        <f xml:space="preserve"> Time!AN$83</f>
        <v>0</v>
      </c>
      <c r="AO29" s="232">
        <f xml:space="preserve"> Time!AO$83</f>
        <v>0</v>
      </c>
      <c r="AP29" s="232">
        <f xml:space="preserve"> Time!AP$83</f>
        <v>0</v>
      </c>
      <c r="AQ29" s="232">
        <f xml:space="preserve"> Time!AQ$83</f>
        <v>0</v>
      </c>
      <c r="AR29" s="232">
        <f xml:space="preserve"> Time!AR$83</f>
        <v>0</v>
      </c>
      <c r="AS29" s="232">
        <f xml:space="preserve"> Time!AS$83</f>
        <v>0</v>
      </c>
      <c r="AT29" s="232">
        <f xml:space="preserve"> Time!AT$83</f>
        <v>0</v>
      </c>
      <c r="AU29" s="232">
        <f xml:space="preserve"> Time!AU$83</f>
        <v>0</v>
      </c>
      <c r="AV29" s="232">
        <f xml:space="preserve"> Time!AV$83</f>
        <v>0</v>
      </c>
      <c r="AW29" s="232">
        <f xml:space="preserve"> Time!AW$83</f>
        <v>0</v>
      </c>
      <c r="AX29" s="232">
        <f xml:space="preserve"> Time!AX$83</f>
        <v>0</v>
      </c>
      <c r="AY29" s="232">
        <f xml:space="preserve"> Time!AY$83</f>
        <v>0</v>
      </c>
      <c r="AZ29" s="232">
        <f xml:space="preserve"> Time!AZ$83</f>
        <v>0</v>
      </c>
      <c r="BA29" s="232">
        <f xml:space="preserve"> Time!BA$83</f>
        <v>0</v>
      </c>
      <c r="BB29" s="232">
        <f xml:space="preserve"> Time!BB$83</f>
        <v>0</v>
      </c>
      <c r="BC29" s="232">
        <f xml:space="preserve"> Time!BC$83</f>
        <v>0</v>
      </c>
      <c r="BD29" s="232">
        <f xml:space="preserve"> Time!BD$83</f>
        <v>0</v>
      </c>
      <c r="BE29" s="232">
        <f xml:space="preserve"> Time!BE$83</f>
        <v>0</v>
      </c>
      <c r="BF29" s="232">
        <f xml:space="preserve"> Time!BF$83</f>
        <v>0</v>
      </c>
      <c r="BG29" s="232">
        <f xml:space="preserve"> Time!BG$83</f>
        <v>0</v>
      </c>
      <c r="BH29" s="232">
        <f xml:space="preserve"> Time!BH$83</f>
        <v>0</v>
      </c>
      <c r="BI29" s="232">
        <f xml:space="preserve"> Time!BI$83</f>
        <v>0</v>
      </c>
      <c r="BJ29" s="232">
        <f xml:space="preserve"> Time!BJ$83</f>
        <v>0</v>
      </c>
      <c r="BK29" s="232">
        <f xml:space="preserve"> Time!BK$83</f>
        <v>0</v>
      </c>
      <c r="BL29" s="232">
        <f xml:space="preserve"> Time!BL$83</f>
        <v>0</v>
      </c>
      <c r="BM29" s="232">
        <f xml:space="preserve"> Time!BM$83</f>
        <v>0</v>
      </c>
      <c r="BN29" s="232">
        <f xml:space="preserve"> Time!BN$83</f>
        <v>0</v>
      </c>
      <c r="BO29" s="232">
        <f xml:space="preserve"> Time!BO$83</f>
        <v>0</v>
      </c>
      <c r="BP29" s="232">
        <f xml:space="preserve"> Time!BP$83</f>
        <v>0</v>
      </c>
      <c r="BQ29" s="232">
        <f xml:space="preserve"> Time!BQ$83</f>
        <v>0</v>
      </c>
      <c r="BR29" s="232">
        <f xml:space="preserve"> Time!BR$83</f>
        <v>0</v>
      </c>
      <c r="BS29" s="232">
        <f xml:space="preserve"> Time!BS$83</f>
        <v>0</v>
      </c>
      <c r="BT29" s="232">
        <f xml:space="preserve"> Time!BT$83</f>
        <v>0</v>
      </c>
      <c r="BU29" s="232">
        <f xml:space="preserve"> Time!BU$83</f>
        <v>0</v>
      </c>
      <c r="BV29" s="232">
        <f xml:space="preserve"> Time!BV$83</f>
        <v>0</v>
      </c>
      <c r="BW29" s="232">
        <f xml:space="preserve"> Time!BW$83</f>
        <v>0</v>
      </c>
      <c r="BX29" s="232">
        <f xml:space="preserve"> Time!BX$83</f>
        <v>0</v>
      </c>
      <c r="BY29" s="232">
        <f xml:space="preserve"> Time!BY$83</f>
        <v>0</v>
      </c>
      <c r="BZ29" s="232">
        <f xml:space="preserve"> Time!BZ$83</f>
        <v>0</v>
      </c>
      <c r="CA29" s="232">
        <f xml:space="preserve"> Time!CA$83</f>
        <v>0</v>
      </c>
      <c r="CB29" s="232">
        <f xml:space="preserve"> Time!CB$83</f>
        <v>0</v>
      </c>
      <c r="CC29" s="232">
        <f xml:space="preserve"> Time!CC$83</f>
        <v>0</v>
      </c>
      <c r="CD29" s="232">
        <f xml:space="preserve"> Time!CD$83</f>
        <v>0</v>
      </c>
      <c r="CE29" s="232">
        <f xml:space="preserve"> Time!CE$83</f>
        <v>0</v>
      </c>
      <c r="CF29" s="232">
        <f xml:space="preserve"> Time!CF$83</f>
        <v>0</v>
      </c>
      <c r="CG29" s="232">
        <f xml:space="preserve"> Time!CG$83</f>
        <v>0</v>
      </c>
      <c r="CH29" s="232">
        <f xml:space="preserve"> Time!CH$83</f>
        <v>0</v>
      </c>
      <c r="CI29" s="232">
        <f xml:space="preserve"> Time!CI$83</f>
        <v>0</v>
      </c>
      <c r="CJ29" s="232">
        <f xml:space="preserve"> Time!CJ$83</f>
        <v>0</v>
      </c>
      <c r="CK29" s="232">
        <f xml:space="preserve"> Time!CK$83</f>
        <v>0</v>
      </c>
      <c r="CL29" s="232">
        <f xml:space="preserve"> Time!CL$83</f>
        <v>0</v>
      </c>
      <c r="CM29" s="232">
        <f xml:space="preserve"> Time!CM$83</f>
        <v>0</v>
      </c>
      <c r="CN29" s="232">
        <f xml:space="preserve"> Time!CN$83</f>
        <v>0</v>
      </c>
      <c r="CO29" s="232">
        <f xml:space="preserve"> Time!CO$83</f>
        <v>0</v>
      </c>
      <c r="CP29" s="232">
        <f xml:space="preserve"> Time!CP$83</f>
        <v>0</v>
      </c>
      <c r="CQ29" s="232">
        <f xml:space="preserve"> Time!CQ$83</f>
        <v>0</v>
      </c>
      <c r="CR29" s="232">
        <f xml:space="preserve"> Time!CR$83</f>
        <v>0</v>
      </c>
      <c r="CS29" s="232">
        <f xml:space="preserve"> Time!CS$83</f>
        <v>0</v>
      </c>
      <c r="CT29" s="232">
        <f xml:space="preserve"> Time!CT$83</f>
        <v>0</v>
      </c>
      <c r="CU29" s="232">
        <f xml:space="preserve"> Time!CU$83</f>
        <v>0</v>
      </c>
      <c r="CV29" s="232">
        <f xml:space="preserve"> Time!CV$83</f>
        <v>0</v>
      </c>
      <c r="CW29" s="232">
        <f xml:space="preserve"> Time!CW$83</f>
        <v>0</v>
      </c>
      <c r="CX29" s="232">
        <f xml:space="preserve"> Time!CX$83</f>
        <v>0</v>
      </c>
      <c r="CY29" s="232">
        <f xml:space="preserve"> Time!CY$83</f>
        <v>0</v>
      </c>
      <c r="CZ29" s="232">
        <f xml:space="preserve"> Time!CZ$83</f>
        <v>0</v>
      </c>
      <c r="DA29" s="232">
        <f xml:space="preserve"> Time!DA$83</f>
        <v>0</v>
      </c>
      <c r="DB29" s="232">
        <f xml:space="preserve"> Time!DB$83</f>
        <v>0</v>
      </c>
      <c r="DC29" s="232">
        <f xml:space="preserve"> Time!DC$83</f>
        <v>0</v>
      </c>
      <c r="DD29" s="232">
        <f xml:space="preserve"> Time!DD$83</f>
        <v>0</v>
      </c>
      <c r="DE29" s="232">
        <f xml:space="preserve"> Time!DE$83</f>
        <v>0</v>
      </c>
      <c r="DF29" s="232">
        <f xml:space="preserve"> Time!DF$83</f>
        <v>0</v>
      </c>
      <c r="DG29" s="232">
        <f xml:space="preserve"> Time!DG$83</f>
        <v>0</v>
      </c>
      <c r="DH29" s="232">
        <f xml:space="preserve"> Time!DH$83</f>
        <v>0</v>
      </c>
      <c r="DI29" s="232">
        <f xml:space="preserve"> Time!DI$83</f>
        <v>0</v>
      </c>
      <c r="DJ29" s="232">
        <f xml:space="preserve"> Time!DJ$83</f>
        <v>0</v>
      </c>
      <c r="DK29" s="232">
        <f xml:space="preserve"> Time!DK$83</f>
        <v>0</v>
      </c>
      <c r="DL29" s="232">
        <f xml:space="preserve"> Time!DL$83</f>
        <v>0</v>
      </c>
      <c r="DM29" s="232">
        <f xml:space="preserve"> Time!DM$83</f>
        <v>0</v>
      </c>
      <c r="DN29" s="232">
        <f xml:space="preserve"> Time!DN$83</f>
        <v>0</v>
      </c>
      <c r="DO29" s="232">
        <f xml:space="preserve"> Time!DO$83</f>
        <v>0</v>
      </c>
      <c r="DP29" s="232">
        <f xml:space="preserve"> Time!DP$83</f>
        <v>0</v>
      </c>
      <c r="DQ29" s="232">
        <f xml:space="preserve"> Time!DQ$83</f>
        <v>0</v>
      </c>
      <c r="DR29" s="232">
        <f xml:space="preserve"> Time!DR$83</f>
        <v>0</v>
      </c>
      <c r="DS29" s="232">
        <f xml:space="preserve"> Time!DS$83</f>
        <v>0</v>
      </c>
      <c r="DT29" s="232">
        <f xml:space="preserve"> Time!DT$83</f>
        <v>0</v>
      </c>
      <c r="DU29" s="232">
        <f xml:space="preserve"> Time!DU$83</f>
        <v>0</v>
      </c>
      <c r="DV29" s="232">
        <f xml:space="preserve"> Time!DV$83</f>
        <v>0</v>
      </c>
      <c r="DW29" s="232">
        <f xml:space="preserve"> Time!DW$83</f>
        <v>0</v>
      </c>
      <c r="DX29" s="232">
        <f xml:space="preserve"> Time!DX$83</f>
        <v>0</v>
      </c>
      <c r="DY29" s="232">
        <f xml:space="preserve"> Time!DY$83</f>
        <v>0</v>
      </c>
      <c r="DZ29" s="232">
        <f xml:space="preserve"> Time!DZ$83</f>
        <v>0</v>
      </c>
      <c r="EA29" s="232">
        <f xml:space="preserve"> Time!EA$83</f>
        <v>0</v>
      </c>
      <c r="EB29" s="232">
        <f xml:space="preserve"> Time!EB$83</f>
        <v>0</v>
      </c>
      <c r="EC29" s="232">
        <f xml:space="preserve"> Time!EC$83</f>
        <v>0</v>
      </c>
      <c r="ED29" s="232">
        <f xml:space="preserve"> Time!ED$83</f>
        <v>0</v>
      </c>
      <c r="EE29" s="232">
        <f xml:space="preserve"> Time!EE$83</f>
        <v>0</v>
      </c>
      <c r="EF29" s="232">
        <f xml:space="preserve"> Time!EF$83</f>
        <v>0</v>
      </c>
      <c r="EG29" s="232">
        <f xml:space="preserve"> Time!EG$83</f>
        <v>0</v>
      </c>
      <c r="EH29" s="232">
        <f xml:space="preserve"> Time!EH$83</f>
        <v>0</v>
      </c>
      <c r="EI29" s="232">
        <f xml:space="preserve"> Time!EI$83</f>
        <v>0</v>
      </c>
      <c r="EJ29" s="232">
        <f xml:space="preserve"> Time!EJ$83</f>
        <v>0</v>
      </c>
      <c r="EK29" s="232">
        <f xml:space="preserve"> Time!EK$83</f>
        <v>0</v>
      </c>
      <c r="EL29" s="232">
        <f xml:space="preserve"> Time!EL$83</f>
        <v>0</v>
      </c>
      <c r="EM29" s="232">
        <f xml:space="preserve"> Time!EM$83</f>
        <v>0</v>
      </c>
      <c r="EN29" s="232">
        <f xml:space="preserve"> Time!EN$83</f>
        <v>0</v>
      </c>
      <c r="EO29" s="232">
        <f xml:space="preserve"> Time!EO$83</f>
        <v>0</v>
      </c>
      <c r="EP29" s="232">
        <f xml:space="preserve"> Time!EP$83</f>
        <v>0</v>
      </c>
      <c r="EQ29" s="232">
        <f xml:space="preserve"> Time!EQ$83</f>
        <v>0</v>
      </c>
      <c r="ER29" s="232">
        <f xml:space="preserve"> Time!ER$83</f>
        <v>0</v>
      </c>
      <c r="ES29" s="232">
        <f xml:space="preserve"> Time!ES$83</f>
        <v>0</v>
      </c>
      <c r="ET29" s="232">
        <f xml:space="preserve"> Time!ET$83</f>
        <v>0</v>
      </c>
      <c r="EU29" s="232">
        <f xml:space="preserve"> Time!EU$83</f>
        <v>0</v>
      </c>
      <c r="EV29" s="232">
        <f xml:space="preserve"> Time!EV$83</f>
        <v>0</v>
      </c>
      <c r="EW29" s="232">
        <f xml:space="preserve"> Time!EW$83</f>
        <v>0</v>
      </c>
      <c r="EX29" s="232">
        <f xml:space="preserve"> Time!EX$83</f>
        <v>0</v>
      </c>
      <c r="EY29" s="232">
        <f xml:space="preserve"> Time!EY$83</f>
        <v>0</v>
      </c>
      <c r="EZ29" s="232">
        <f xml:space="preserve"> Time!EZ$83</f>
        <v>0</v>
      </c>
      <c r="FA29" s="232">
        <f xml:space="preserve"> Time!FA$83</f>
        <v>0</v>
      </c>
      <c r="FB29" s="232">
        <f xml:space="preserve"> Time!FB$83</f>
        <v>0</v>
      </c>
      <c r="FC29" s="232">
        <f xml:space="preserve"> Time!FC$83</f>
        <v>0</v>
      </c>
      <c r="FD29" s="232">
        <f xml:space="preserve"> Time!FD$83</f>
        <v>0</v>
      </c>
      <c r="FE29" s="232">
        <f xml:space="preserve"> Time!FE$83</f>
        <v>0</v>
      </c>
      <c r="FF29" s="232">
        <f xml:space="preserve"> Time!FF$83</f>
        <v>0</v>
      </c>
      <c r="FG29" s="232">
        <f xml:space="preserve"> Time!FG$83</f>
        <v>0</v>
      </c>
      <c r="FH29" s="232">
        <f xml:space="preserve"> Time!FH$83</f>
        <v>0</v>
      </c>
      <c r="FI29" s="232">
        <f xml:space="preserve"> Time!FI$83</f>
        <v>0</v>
      </c>
      <c r="FJ29" s="232">
        <f xml:space="preserve"> Time!FJ$83</f>
        <v>0</v>
      </c>
      <c r="FK29" s="232">
        <f xml:space="preserve"> Time!FK$83</f>
        <v>0</v>
      </c>
      <c r="FL29" s="232">
        <f xml:space="preserve"> Time!FL$83</f>
        <v>0</v>
      </c>
      <c r="FM29" s="232">
        <f xml:space="preserve"> Time!FM$83</f>
        <v>0</v>
      </c>
      <c r="FN29" s="232">
        <f xml:space="preserve"> Time!FN$83</f>
        <v>0</v>
      </c>
      <c r="FO29" s="232">
        <f xml:space="preserve"> Time!FO$83</f>
        <v>0</v>
      </c>
      <c r="FP29" s="232">
        <f xml:space="preserve"> Time!FP$83</f>
        <v>0</v>
      </c>
      <c r="FQ29" s="232">
        <f xml:space="preserve"> Time!FQ$83</f>
        <v>0</v>
      </c>
      <c r="FR29" s="232">
        <f xml:space="preserve"> Time!FR$83</f>
        <v>0</v>
      </c>
      <c r="FS29" s="232">
        <f xml:space="preserve"> Time!FS$83</f>
        <v>0</v>
      </c>
      <c r="FT29" s="232">
        <f xml:space="preserve"> Time!FT$83</f>
        <v>0</v>
      </c>
      <c r="FU29" s="232">
        <f xml:space="preserve"> Time!FU$83</f>
        <v>0</v>
      </c>
      <c r="FV29" s="232">
        <f xml:space="preserve"> Time!FV$83</f>
        <v>0</v>
      </c>
      <c r="FW29" s="232">
        <f xml:space="preserve"> Time!FW$83</f>
        <v>0</v>
      </c>
      <c r="FX29" s="232">
        <f xml:space="preserve"> Time!FX$83</f>
        <v>0</v>
      </c>
      <c r="FY29" s="232">
        <f xml:space="preserve"> Time!FY$83</f>
        <v>0</v>
      </c>
      <c r="FZ29" s="232">
        <f xml:space="preserve"> Time!FZ$83</f>
        <v>0</v>
      </c>
      <c r="GA29" s="232">
        <f xml:space="preserve"> Time!GA$83</f>
        <v>0</v>
      </c>
      <c r="GB29" s="232">
        <f xml:space="preserve"> Time!GB$83</f>
        <v>0</v>
      </c>
      <c r="GC29" s="232">
        <f xml:space="preserve"> Time!GC$83</f>
        <v>0</v>
      </c>
      <c r="GD29" s="232">
        <f xml:space="preserve"> Time!GD$83</f>
        <v>0</v>
      </c>
      <c r="GE29" s="232">
        <f xml:space="preserve"> Time!GE$83</f>
        <v>0</v>
      </c>
      <c r="GF29" s="232">
        <f xml:space="preserve"> Time!GF$83</f>
        <v>0</v>
      </c>
      <c r="GG29" s="232">
        <f xml:space="preserve"> Time!GG$83</f>
        <v>0</v>
      </c>
      <c r="GH29" s="232">
        <f xml:space="preserve"> Time!GH$83</f>
        <v>0</v>
      </c>
      <c r="GI29" s="232">
        <f xml:space="preserve"> Time!GI$83</f>
        <v>0</v>
      </c>
      <c r="GJ29" s="232">
        <f xml:space="preserve"> Time!GJ$83</f>
        <v>0</v>
      </c>
    </row>
    <row r="30" spans="1:192" x14ac:dyDescent="0.25">
      <c r="E30" s="220"/>
      <c r="F30" s="220"/>
      <c r="G30" s="220"/>
      <c r="H30" s="220"/>
      <c r="I30" s="38"/>
      <c r="J30" s="220"/>
      <c r="K30" s="220"/>
      <c r="L30" s="220"/>
      <c r="M30" s="220"/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0"/>
      <c r="AJ30" s="220"/>
      <c r="AK30" s="220"/>
      <c r="AL30" s="220"/>
      <c r="AM30" s="220"/>
      <c r="AN30" s="220"/>
      <c r="AO30" s="220"/>
      <c r="AP30" s="220"/>
      <c r="AQ30" s="220"/>
      <c r="AR30" s="220"/>
      <c r="AS30" s="220"/>
      <c r="AT30" s="220"/>
      <c r="AU30" s="220"/>
      <c r="AV30" s="220"/>
      <c r="AW30" s="220"/>
      <c r="AX30" s="220"/>
      <c r="AY30" s="22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0"/>
      <c r="BJ30" s="220"/>
      <c r="BK30" s="220"/>
      <c r="BL30" s="220"/>
      <c r="BM30" s="220"/>
      <c r="BN30" s="220"/>
      <c r="BO30" s="220"/>
      <c r="BP30" s="220"/>
      <c r="BQ30" s="220"/>
      <c r="BR30" s="220"/>
      <c r="BS30" s="220"/>
      <c r="BT30" s="220"/>
      <c r="BU30" s="220"/>
      <c r="BV30" s="220"/>
      <c r="BW30" s="220"/>
      <c r="BX30" s="220"/>
      <c r="BY30" s="220"/>
      <c r="BZ30" s="220"/>
      <c r="CA30" s="220"/>
      <c r="CB30" s="220"/>
      <c r="CC30" s="220"/>
      <c r="CD30" s="220"/>
      <c r="CE30" s="220"/>
      <c r="CF30" s="220"/>
      <c r="CG30" s="220"/>
      <c r="CH30" s="220"/>
      <c r="CI30" s="220"/>
      <c r="CJ30" s="220"/>
      <c r="CK30" s="220"/>
      <c r="CL30" s="220"/>
      <c r="CM30" s="220"/>
      <c r="CN30" s="220"/>
      <c r="CO30" s="220"/>
      <c r="CP30" s="220"/>
      <c r="CQ30" s="220"/>
      <c r="CR30" s="220"/>
      <c r="CS30" s="220"/>
      <c r="CT30" s="220"/>
      <c r="CU30" s="220"/>
      <c r="CV30" s="220"/>
      <c r="CW30" s="220"/>
      <c r="CX30" s="220"/>
      <c r="CY30" s="220"/>
      <c r="CZ30" s="220"/>
      <c r="DA30" s="220"/>
      <c r="DB30" s="220"/>
      <c r="DC30" s="220"/>
      <c r="DD30" s="220"/>
      <c r="DE30" s="220"/>
      <c r="DF30" s="220"/>
      <c r="DG30" s="220"/>
      <c r="DH30" s="220"/>
      <c r="DI30" s="220"/>
      <c r="DJ30" s="220"/>
      <c r="DK30" s="220"/>
      <c r="DL30" s="220"/>
      <c r="DM30" s="220"/>
      <c r="DN30" s="220"/>
      <c r="DO30" s="220"/>
      <c r="DP30" s="220"/>
      <c r="DQ30" s="220"/>
      <c r="DR30" s="220"/>
      <c r="DS30" s="220"/>
      <c r="DT30" s="220"/>
      <c r="DU30" s="220"/>
      <c r="DV30" s="220"/>
      <c r="DW30" s="220"/>
      <c r="DX30" s="220"/>
      <c r="DY30" s="220"/>
      <c r="DZ30" s="220"/>
      <c r="EA30" s="220"/>
      <c r="EB30" s="220"/>
      <c r="EC30" s="220"/>
      <c r="ED30" s="220"/>
      <c r="EE30" s="220"/>
      <c r="EF30" s="220"/>
      <c r="EG30" s="220"/>
      <c r="EH30" s="220"/>
      <c r="EI30" s="220"/>
      <c r="EJ30" s="220"/>
      <c r="EK30" s="220"/>
      <c r="EL30" s="220"/>
      <c r="EM30" s="220"/>
      <c r="EN30" s="220"/>
      <c r="EO30" s="220"/>
      <c r="EP30" s="220"/>
      <c r="EQ30" s="220"/>
      <c r="ER30" s="220"/>
      <c r="ES30" s="220"/>
      <c r="ET30" s="220"/>
      <c r="EU30" s="220"/>
      <c r="EV30" s="220"/>
      <c r="EW30" s="220"/>
      <c r="EX30" s="220"/>
      <c r="EY30" s="220"/>
      <c r="EZ30" s="220"/>
      <c r="FA30" s="220"/>
      <c r="FB30" s="220"/>
      <c r="FC30" s="220"/>
      <c r="FD30" s="220"/>
      <c r="FE30" s="220"/>
      <c r="FF30" s="220"/>
      <c r="FG30" s="220"/>
      <c r="FH30" s="220"/>
      <c r="FI30" s="220"/>
      <c r="FJ30" s="220"/>
      <c r="FK30" s="220"/>
      <c r="FL30" s="220"/>
      <c r="FM30" s="220"/>
      <c r="FN30" s="220"/>
      <c r="FO30" s="220"/>
      <c r="FP30" s="220"/>
      <c r="FQ30" s="220"/>
      <c r="FR30" s="220"/>
      <c r="FS30" s="220"/>
      <c r="FT30" s="220"/>
      <c r="FU30" s="220"/>
      <c r="FV30" s="220"/>
      <c r="FW30" s="220"/>
      <c r="FX30" s="220"/>
      <c r="FY30" s="220"/>
      <c r="FZ30" s="220"/>
      <c r="GA30" s="220"/>
      <c r="GB30" s="220"/>
      <c r="GC30" s="220"/>
      <c r="GD30" s="220"/>
      <c r="GE30" s="220"/>
      <c r="GF30" s="220"/>
      <c r="GG30" s="220"/>
      <c r="GH30" s="220"/>
      <c r="GI30" s="220"/>
      <c r="GJ30" s="220"/>
    </row>
    <row r="31" spans="1:192" x14ac:dyDescent="0.25">
      <c r="E31" s="220" t="s">
        <v>205</v>
      </c>
      <c r="F31" s="220"/>
      <c r="G31" s="220" t="str">
        <f xml:space="preserve"> SMU</f>
        <v>$ 000s</v>
      </c>
      <c r="H31" s="220"/>
      <c r="I31" s="38"/>
      <c r="J31" s="220">
        <f t="shared" ref="J31:AK31" si="21">I34</f>
        <v>0</v>
      </c>
      <c r="K31" s="220">
        <f t="shared" si="21"/>
        <v>0</v>
      </c>
      <c r="L31" s="220">
        <f t="shared" si="21"/>
        <v>0</v>
      </c>
      <c r="M31" s="220">
        <f t="shared" si="21"/>
        <v>0</v>
      </c>
      <c r="N31" s="220">
        <f t="shared" si="21"/>
        <v>0</v>
      </c>
      <c r="O31" s="220">
        <f t="shared" si="21"/>
        <v>0</v>
      </c>
      <c r="P31" s="220">
        <f t="shared" si="21"/>
        <v>0</v>
      </c>
      <c r="Q31" s="220">
        <f t="shared" si="21"/>
        <v>337074.58095278178</v>
      </c>
      <c r="R31" s="220">
        <f t="shared" si="21"/>
        <v>303367.12285750359</v>
      </c>
      <c r="S31" s="220">
        <f t="shared" si="21"/>
        <v>273030.41057175322</v>
      </c>
      <c r="T31" s="220">
        <f t="shared" si="21"/>
        <v>245727.36951457791</v>
      </c>
      <c r="U31" s="220">
        <f t="shared" si="21"/>
        <v>221154.6325631201</v>
      </c>
      <c r="V31" s="220">
        <f t="shared" si="21"/>
        <v>199039.16930680809</v>
      </c>
      <c r="W31" s="220">
        <f t="shared" si="21"/>
        <v>179135.25237612729</v>
      </c>
      <c r="X31" s="220">
        <f t="shared" si="21"/>
        <v>161221.72713851457</v>
      </c>
      <c r="Y31" s="220">
        <f t="shared" si="21"/>
        <v>145099.5544246631</v>
      </c>
      <c r="Z31" s="220">
        <f t="shared" si="21"/>
        <v>130589.5989821968</v>
      </c>
      <c r="AA31" s="220">
        <f t="shared" si="21"/>
        <v>117530.63908397712</v>
      </c>
      <c r="AB31" s="220">
        <f t="shared" si="21"/>
        <v>105777.5751755794</v>
      </c>
      <c r="AC31" s="220">
        <f t="shared" si="21"/>
        <v>95199.817658021464</v>
      </c>
      <c r="AD31" s="220">
        <f t="shared" si="21"/>
        <v>85679.835892219315</v>
      </c>
      <c r="AE31" s="220">
        <f t="shared" si="21"/>
        <v>77111.852302997388</v>
      </c>
      <c r="AF31" s="220">
        <f t="shared" si="21"/>
        <v>69400.667072697644</v>
      </c>
      <c r="AG31" s="220">
        <f t="shared" si="21"/>
        <v>62460.600365427876</v>
      </c>
      <c r="AH31" s="220">
        <f t="shared" si="21"/>
        <v>56214.540328885087</v>
      </c>
      <c r="AI31" s="220">
        <f t="shared" si="21"/>
        <v>50593.086295996574</v>
      </c>
      <c r="AJ31" s="220">
        <f t="shared" si="21"/>
        <v>45533.777666396913</v>
      </c>
      <c r="AK31" s="220">
        <f t="shared" si="21"/>
        <v>40980.39989975722</v>
      </c>
      <c r="AL31" s="220">
        <f t="shared" ref="AL31" si="22">AK34</f>
        <v>36882.359909781495</v>
      </c>
      <c r="AM31" s="220">
        <f t="shared" ref="AM31" si="23">AL34</f>
        <v>33194.123918803343</v>
      </c>
      <c r="AN31" s="220">
        <f t="shared" ref="AN31" si="24">AM34</f>
        <v>29874.711526923009</v>
      </c>
      <c r="AO31" s="220">
        <f t="shared" ref="AO31" si="25">AN34</f>
        <v>26887.240374230707</v>
      </c>
      <c r="AP31" s="220">
        <f t="shared" ref="AP31" si="26">AO34</f>
        <v>24198.516336807636</v>
      </c>
      <c r="AQ31" s="220">
        <f t="shared" ref="AQ31" si="27">AP34</f>
        <v>21778.664703126873</v>
      </c>
      <c r="AR31" s="220">
        <f t="shared" ref="AR31" si="28">AQ34</f>
        <v>19600.798232814184</v>
      </c>
      <c r="AS31" s="220">
        <f t="shared" ref="AS31" si="29">AR34</f>
        <v>17640.718409532765</v>
      </c>
      <c r="AT31" s="220">
        <f t="shared" ref="AT31" si="30">AS34</f>
        <v>15876.646568579488</v>
      </c>
      <c r="AU31" s="220">
        <f t="shared" ref="AU31" si="31">AT34</f>
        <v>14288.981911721539</v>
      </c>
      <c r="AV31" s="220">
        <f t="shared" ref="AV31" si="32">AU34</f>
        <v>12860.083720549384</v>
      </c>
      <c r="AW31" s="220">
        <f t="shared" ref="AW31" si="33">AV34</f>
        <v>11574.075348494445</v>
      </c>
      <c r="AX31" s="220">
        <f t="shared" ref="AX31" si="34">AW34</f>
        <v>10416.667813645001</v>
      </c>
      <c r="AY31" s="220">
        <f t="shared" ref="AY31" si="35">AX34</f>
        <v>9375.001032280501</v>
      </c>
      <c r="AZ31" s="220">
        <f t="shared" ref="AZ31" si="36">AY34</f>
        <v>8437.5009290524504</v>
      </c>
      <c r="BA31" s="220">
        <f t="shared" ref="BA31" si="37">AZ34</f>
        <v>7593.7508361472055</v>
      </c>
      <c r="BB31" s="220">
        <f t="shared" ref="BB31" si="38">BA34</f>
        <v>6834.3757525324854</v>
      </c>
      <c r="BC31" s="220">
        <f t="shared" ref="BC31" si="39">BB34</f>
        <v>6150.9381772792367</v>
      </c>
      <c r="BD31" s="220">
        <f t="shared" ref="BD31" si="40">BC34</f>
        <v>5535.8443595513127</v>
      </c>
      <c r="BE31" s="220">
        <f t="shared" ref="BE31" si="41">BD34</f>
        <v>0</v>
      </c>
      <c r="BF31" s="220">
        <f t="shared" ref="BF31" si="42">BE34</f>
        <v>0</v>
      </c>
      <c r="BG31" s="220">
        <f t="shared" ref="BG31" si="43">BF34</f>
        <v>0</v>
      </c>
      <c r="BH31" s="220">
        <f t="shared" ref="BH31" si="44">BG34</f>
        <v>0</v>
      </c>
      <c r="BI31" s="220">
        <f t="shared" ref="BI31" si="45">BH34</f>
        <v>0</v>
      </c>
      <c r="BJ31" s="220">
        <f t="shared" ref="BJ31" si="46">BI34</f>
        <v>0</v>
      </c>
      <c r="BK31" s="220">
        <f t="shared" ref="BK31" si="47">BJ34</f>
        <v>0</v>
      </c>
      <c r="BL31" s="220">
        <f t="shared" ref="BL31" si="48">BK34</f>
        <v>0</v>
      </c>
      <c r="BM31" s="220">
        <f t="shared" ref="BM31" si="49">BL34</f>
        <v>0</v>
      </c>
      <c r="BN31" s="220">
        <f t="shared" ref="BN31" si="50">BM34</f>
        <v>0</v>
      </c>
      <c r="BO31" s="220">
        <f t="shared" ref="BO31" si="51">BN34</f>
        <v>0</v>
      </c>
      <c r="BP31" s="220">
        <f t="shared" ref="BP31" si="52">BO34</f>
        <v>0</v>
      </c>
      <c r="BQ31" s="220">
        <f t="shared" ref="BQ31" si="53">BP34</f>
        <v>0</v>
      </c>
      <c r="BR31" s="220">
        <f t="shared" ref="BR31" si="54">BQ34</f>
        <v>0</v>
      </c>
      <c r="BS31" s="220">
        <f t="shared" ref="BS31" si="55">BR34</f>
        <v>0</v>
      </c>
      <c r="BT31" s="220">
        <f t="shared" ref="BT31" si="56">BS34</f>
        <v>0</v>
      </c>
      <c r="BU31" s="220">
        <f t="shared" ref="BU31" si="57">BT34</f>
        <v>0</v>
      </c>
      <c r="BV31" s="220">
        <f t="shared" ref="BV31" si="58">BU34</f>
        <v>0</v>
      </c>
      <c r="BW31" s="220">
        <f t="shared" ref="BW31" si="59">BV34</f>
        <v>0</v>
      </c>
      <c r="BX31" s="220">
        <f t="shared" ref="BX31" si="60">BW34</f>
        <v>0</v>
      </c>
      <c r="BY31" s="220">
        <f t="shared" ref="BY31" si="61">BX34</f>
        <v>0</v>
      </c>
      <c r="BZ31" s="220">
        <f t="shared" ref="BZ31" si="62">BY34</f>
        <v>0</v>
      </c>
      <c r="CA31" s="220">
        <f t="shared" ref="CA31" si="63">BZ34</f>
        <v>0</v>
      </c>
      <c r="CB31" s="220">
        <f t="shared" ref="CB31" si="64">CA34</f>
        <v>0</v>
      </c>
      <c r="CC31" s="220">
        <f t="shared" ref="CC31" si="65">CB34</f>
        <v>0</v>
      </c>
      <c r="CD31" s="220">
        <f t="shared" ref="CD31" si="66">CC34</f>
        <v>0</v>
      </c>
      <c r="CE31" s="220">
        <f t="shared" ref="CE31" si="67">CD34</f>
        <v>0</v>
      </c>
      <c r="CF31" s="220">
        <f t="shared" ref="CF31" si="68">CE34</f>
        <v>0</v>
      </c>
      <c r="CG31" s="220">
        <f t="shared" ref="CG31" si="69">CF34</f>
        <v>0</v>
      </c>
      <c r="CH31" s="220">
        <f t="shared" ref="CH31" si="70">CG34</f>
        <v>0</v>
      </c>
      <c r="CI31" s="220">
        <f t="shared" ref="CI31" si="71">CH34</f>
        <v>0</v>
      </c>
      <c r="CJ31" s="220">
        <f t="shared" ref="CJ31" si="72">CI34</f>
        <v>0</v>
      </c>
      <c r="CK31" s="220">
        <f t="shared" ref="CK31" si="73">CJ34</f>
        <v>0</v>
      </c>
      <c r="CL31" s="220">
        <f t="shared" ref="CL31" si="74">CK34</f>
        <v>0</v>
      </c>
      <c r="CM31" s="220">
        <f t="shared" ref="CM31" si="75">CL34</f>
        <v>0</v>
      </c>
      <c r="CN31" s="220">
        <f t="shared" ref="CN31" si="76">CM34</f>
        <v>0</v>
      </c>
      <c r="CO31" s="220">
        <f t="shared" ref="CO31" si="77">CN34</f>
        <v>0</v>
      </c>
      <c r="CP31" s="220">
        <f t="shared" ref="CP31" si="78">CO34</f>
        <v>0</v>
      </c>
      <c r="CQ31" s="220">
        <f t="shared" ref="CQ31" si="79">CP34</f>
        <v>0</v>
      </c>
      <c r="CR31" s="220">
        <f t="shared" ref="CR31" si="80">CQ34</f>
        <v>0</v>
      </c>
      <c r="CS31" s="220">
        <f t="shared" ref="CS31" si="81">CR34</f>
        <v>0</v>
      </c>
      <c r="CT31" s="220">
        <f t="shared" ref="CT31" si="82">CS34</f>
        <v>0</v>
      </c>
      <c r="CU31" s="220">
        <f t="shared" ref="CU31" si="83">CT34</f>
        <v>0</v>
      </c>
      <c r="CV31" s="220">
        <f t="shared" ref="CV31" si="84">CU34</f>
        <v>0</v>
      </c>
      <c r="CW31" s="220">
        <f t="shared" ref="CW31" si="85">CV34</f>
        <v>0</v>
      </c>
      <c r="CX31" s="220">
        <f t="shared" ref="CX31" si="86">CW34</f>
        <v>0</v>
      </c>
      <c r="CY31" s="220">
        <f t="shared" ref="CY31" si="87">CX34</f>
        <v>0</v>
      </c>
      <c r="CZ31" s="220">
        <f t="shared" ref="CZ31" si="88">CY34</f>
        <v>0</v>
      </c>
      <c r="DA31" s="220">
        <f t="shared" ref="DA31" si="89">CZ34</f>
        <v>0</v>
      </c>
      <c r="DB31" s="220">
        <f t="shared" ref="DB31" si="90">DA34</f>
        <v>0</v>
      </c>
      <c r="DC31" s="220">
        <f t="shared" ref="DC31" si="91">DB34</f>
        <v>0</v>
      </c>
      <c r="DD31" s="220">
        <f t="shared" ref="DD31" si="92">DC34</f>
        <v>0</v>
      </c>
      <c r="DE31" s="220">
        <f t="shared" ref="DE31" si="93">DD34</f>
        <v>0</v>
      </c>
      <c r="DF31" s="220">
        <f t="shared" ref="DF31" si="94">DE34</f>
        <v>0</v>
      </c>
      <c r="DG31" s="220">
        <f t="shared" ref="DG31" si="95">DF34</f>
        <v>0</v>
      </c>
      <c r="DH31" s="220">
        <f t="shared" ref="DH31" si="96">DG34</f>
        <v>0</v>
      </c>
      <c r="DI31" s="220">
        <f t="shared" ref="DI31" si="97">DH34</f>
        <v>0</v>
      </c>
      <c r="DJ31" s="220">
        <f t="shared" ref="DJ31" si="98">DI34</f>
        <v>0</v>
      </c>
      <c r="DK31" s="220">
        <f t="shared" ref="DK31" si="99">DJ34</f>
        <v>0</v>
      </c>
      <c r="DL31" s="220">
        <f t="shared" ref="DL31" si="100">DK34</f>
        <v>0</v>
      </c>
      <c r="DM31" s="220">
        <f t="shared" ref="DM31" si="101">DL34</f>
        <v>0</v>
      </c>
      <c r="DN31" s="220">
        <f t="shared" ref="DN31" si="102">DM34</f>
        <v>0</v>
      </c>
      <c r="DO31" s="220">
        <f t="shared" ref="DO31" si="103">DN34</f>
        <v>0</v>
      </c>
      <c r="DP31" s="220">
        <f t="shared" ref="DP31" si="104">DO34</f>
        <v>0</v>
      </c>
      <c r="DQ31" s="220">
        <f t="shared" ref="DQ31" si="105">DP34</f>
        <v>0</v>
      </c>
      <c r="DR31" s="220">
        <f t="shared" ref="DR31" si="106">DQ34</f>
        <v>0</v>
      </c>
      <c r="DS31" s="220">
        <f t="shared" ref="DS31" si="107">DR34</f>
        <v>0</v>
      </c>
      <c r="DT31" s="220">
        <f t="shared" ref="DT31" si="108">DS34</f>
        <v>0</v>
      </c>
      <c r="DU31" s="220">
        <f t="shared" ref="DU31" si="109">DT34</f>
        <v>0</v>
      </c>
      <c r="DV31" s="220">
        <f t="shared" ref="DV31" si="110">DU34</f>
        <v>0</v>
      </c>
      <c r="DW31" s="220">
        <f t="shared" ref="DW31" si="111">DV34</f>
        <v>0</v>
      </c>
      <c r="DX31" s="220">
        <f t="shared" ref="DX31" si="112">DW34</f>
        <v>0</v>
      </c>
      <c r="DY31" s="220">
        <f t="shared" ref="DY31" si="113">DX34</f>
        <v>0</v>
      </c>
      <c r="DZ31" s="220">
        <f t="shared" ref="DZ31" si="114">DY34</f>
        <v>0</v>
      </c>
      <c r="EA31" s="220">
        <f t="shared" ref="EA31" si="115">DZ34</f>
        <v>0</v>
      </c>
      <c r="EB31" s="220">
        <f t="shared" ref="EB31" si="116">EA34</f>
        <v>0</v>
      </c>
      <c r="EC31" s="220">
        <f t="shared" ref="EC31" si="117">EB34</f>
        <v>0</v>
      </c>
      <c r="ED31" s="220">
        <f t="shared" ref="ED31" si="118">EC34</f>
        <v>0</v>
      </c>
      <c r="EE31" s="220">
        <f t="shared" ref="EE31" si="119">ED34</f>
        <v>0</v>
      </c>
      <c r="EF31" s="220">
        <f t="shared" ref="EF31" si="120">EE34</f>
        <v>0</v>
      </c>
      <c r="EG31" s="220">
        <f t="shared" ref="EG31" si="121">EF34</f>
        <v>0</v>
      </c>
      <c r="EH31" s="220">
        <f t="shared" ref="EH31" si="122">EG34</f>
        <v>0</v>
      </c>
      <c r="EI31" s="220">
        <f t="shared" ref="EI31" si="123">EH34</f>
        <v>0</v>
      </c>
      <c r="EJ31" s="220">
        <f t="shared" ref="EJ31" si="124">EI34</f>
        <v>0</v>
      </c>
      <c r="EK31" s="220">
        <f t="shared" ref="EK31" si="125">EJ34</f>
        <v>0</v>
      </c>
      <c r="EL31" s="220">
        <f t="shared" ref="EL31" si="126">EK34</f>
        <v>0</v>
      </c>
      <c r="EM31" s="220">
        <f t="shared" ref="EM31" si="127">EL34</f>
        <v>0</v>
      </c>
      <c r="EN31" s="220">
        <f t="shared" ref="EN31" si="128">EM34</f>
        <v>0</v>
      </c>
      <c r="EO31" s="220">
        <f t="shared" ref="EO31" si="129">EN34</f>
        <v>0</v>
      </c>
      <c r="EP31" s="220">
        <f t="shared" ref="EP31" si="130">EO34</f>
        <v>0</v>
      </c>
      <c r="EQ31" s="220">
        <f t="shared" ref="EQ31" si="131">EP34</f>
        <v>0</v>
      </c>
      <c r="ER31" s="220">
        <f t="shared" ref="ER31" si="132">EQ34</f>
        <v>0</v>
      </c>
      <c r="ES31" s="220">
        <f t="shared" ref="ES31" si="133">ER34</f>
        <v>0</v>
      </c>
      <c r="ET31" s="220">
        <f t="shared" ref="ET31" si="134">ES34</f>
        <v>0</v>
      </c>
      <c r="EU31" s="220">
        <f t="shared" ref="EU31" si="135">ET34</f>
        <v>0</v>
      </c>
      <c r="EV31" s="220">
        <f t="shared" ref="EV31" si="136">EU34</f>
        <v>0</v>
      </c>
      <c r="EW31" s="220">
        <f t="shared" ref="EW31" si="137">EV34</f>
        <v>0</v>
      </c>
      <c r="EX31" s="220">
        <f t="shared" ref="EX31" si="138">EW34</f>
        <v>0</v>
      </c>
      <c r="EY31" s="220">
        <f t="shared" ref="EY31" si="139">EX34</f>
        <v>0</v>
      </c>
      <c r="EZ31" s="220">
        <f t="shared" ref="EZ31" si="140">EY34</f>
        <v>0</v>
      </c>
      <c r="FA31" s="220">
        <f t="shared" ref="FA31" si="141">EZ34</f>
        <v>0</v>
      </c>
      <c r="FB31" s="220">
        <f t="shared" ref="FB31" si="142">FA34</f>
        <v>0</v>
      </c>
      <c r="FC31" s="220">
        <f t="shared" ref="FC31" si="143">FB34</f>
        <v>0</v>
      </c>
      <c r="FD31" s="220">
        <f t="shared" ref="FD31" si="144">FC34</f>
        <v>0</v>
      </c>
      <c r="FE31" s="220">
        <f t="shared" ref="FE31" si="145">FD34</f>
        <v>0</v>
      </c>
      <c r="FF31" s="220">
        <f t="shared" ref="FF31" si="146">FE34</f>
        <v>0</v>
      </c>
      <c r="FG31" s="220">
        <f t="shared" ref="FG31" si="147">FF34</f>
        <v>0</v>
      </c>
      <c r="FH31" s="220">
        <f t="shared" ref="FH31" si="148">FG34</f>
        <v>0</v>
      </c>
      <c r="FI31" s="220">
        <f t="shared" ref="FI31" si="149">FH34</f>
        <v>0</v>
      </c>
      <c r="FJ31" s="220">
        <f t="shared" ref="FJ31" si="150">FI34</f>
        <v>0</v>
      </c>
      <c r="FK31" s="220">
        <f t="shared" ref="FK31" si="151">FJ34</f>
        <v>0</v>
      </c>
      <c r="FL31" s="220">
        <f t="shared" ref="FL31" si="152">FK34</f>
        <v>0</v>
      </c>
      <c r="FM31" s="220">
        <f t="shared" ref="FM31" si="153">FL34</f>
        <v>0</v>
      </c>
      <c r="FN31" s="220">
        <f t="shared" ref="FN31" si="154">FM34</f>
        <v>0</v>
      </c>
      <c r="FO31" s="220">
        <f t="shared" ref="FO31" si="155">FN34</f>
        <v>0</v>
      </c>
      <c r="FP31" s="220">
        <f t="shared" ref="FP31" si="156">FO34</f>
        <v>0</v>
      </c>
      <c r="FQ31" s="220">
        <f t="shared" ref="FQ31" si="157">FP34</f>
        <v>0</v>
      </c>
      <c r="FR31" s="220">
        <f t="shared" ref="FR31" si="158">FQ34</f>
        <v>0</v>
      </c>
      <c r="FS31" s="220">
        <f t="shared" ref="FS31" si="159">FR34</f>
        <v>0</v>
      </c>
      <c r="FT31" s="220">
        <f t="shared" ref="FT31" si="160">FS34</f>
        <v>0</v>
      </c>
      <c r="FU31" s="220">
        <f t="shared" ref="FU31" si="161">FT34</f>
        <v>0</v>
      </c>
      <c r="FV31" s="220">
        <f t="shared" ref="FV31" si="162">FU34</f>
        <v>0</v>
      </c>
      <c r="FW31" s="220">
        <f t="shared" ref="FW31" si="163">FV34</f>
        <v>0</v>
      </c>
      <c r="FX31" s="220">
        <f t="shared" ref="FX31" si="164">FW34</f>
        <v>0</v>
      </c>
      <c r="FY31" s="220">
        <f t="shared" ref="FY31" si="165">FX34</f>
        <v>0</v>
      </c>
      <c r="FZ31" s="220">
        <f t="shared" ref="FZ31" si="166">FY34</f>
        <v>0</v>
      </c>
      <c r="GA31" s="220">
        <f t="shared" ref="GA31" si="167">FZ34</f>
        <v>0</v>
      </c>
      <c r="GB31" s="220">
        <f t="shared" ref="GB31" si="168">GA34</f>
        <v>0</v>
      </c>
      <c r="GC31" s="220">
        <f t="shared" ref="GC31" si="169">GB34</f>
        <v>0</v>
      </c>
      <c r="GD31" s="220">
        <f t="shared" ref="GD31" si="170">GC34</f>
        <v>0</v>
      </c>
      <c r="GE31" s="220">
        <f t="shared" ref="GE31" si="171">GD34</f>
        <v>0</v>
      </c>
      <c r="GF31" s="220">
        <f t="shared" ref="GF31" si="172">GE34</f>
        <v>0</v>
      </c>
      <c r="GG31" s="220">
        <f t="shared" ref="GG31" si="173">GF34</f>
        <v>0</v>
      </c>
      <c r="GH31" s="220">
        <f t="shared" ref="GH31" si="174">GG34</f>
        <v>0</v>
      </c>
      <c r="GI31" s="220">
        <f t="shared" ref="GI31" si="175">GH34</f>
        <v>0</v>
      </c>
      <c r="GJ31" s="220">
        <f t="shared" ref="GJ31" si="176">GI34</f>
        <v>0</v>
      </c>
    </row>
    <row r="32" spans="1:192" x14ac:dyDescent="0.25">
      <c r="E32" s="221" t="s">
        <v>208</v>
      </c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21"/>
      <c r="BA32" s="221"/>
      <c r="BB32" s="221"/>
      <c r="BC32" s="221"/>
      <c r="BD32" s="221"/>
      <c r="BE32" s="221"/>
      <c r="BF32" s="221"/>
      <c r="BG32" s="221"/>
      <c r="BH32" s="221"/>
      <c r="BI32" s="221"/>
      <c r="BJ32" s="221"/>
      <c r="BK32" s="221"/>
      <c r="BL32" s="221"/>
      <c r="BM32" s="221"/>
      <c r="BN32" s="221"/>
      <c r="BO32" s="221"/>
      <c r="BP32" s="221"/>
      <c r="BQ32" s="221"/>
      <c r="BR32" s="221"/>
      <c r="BS32" s="221"/>
      <c r="BT32" s="221"/>
      <c r="BU32" s="221"/>
      <c r="BV32" s="221"/>
      <c r="BW32" s="221"/>
      <c r="BX32" s="221"/>
      <c r="BY32" s="221"/>
      <c r="BZ32" s="221"/>
      <c r="CA32" s="221"/>
      <c r="CB32" s="221"/>
      <c r="CC32" s="221"/>
      <c r="CD32" s="221"/>
      <c r="CE32" s="221"/>
      <c r="CF32" s="221"/>
      <c r="CG32" s="221"/>
      <c r="CH32" s="221"/>
      <c r="CI32" s="221"/>
      <c r="CJ32" s="221"/>
      <c r="CK32" s="221"/>
      <c r="CL32" s="221"/>
      <c r="CM32" s="221"/>
      <c r="CN32" s="221"/>
      <c r="CO32" s="221"/>
      <c r="CP32" s="221"/>
      <c r="CQ32" s="221"/>
      <c r="CR32" s="221"/>
      <c r="CS32" s="221"/>
      <c r="CT32" s="221"/>
      <c r="CU32" s="221"/>
      <c r="CV32" s="221"/>
      <c r="CW32" s="221"/>
      <c r="CX32" s="221"/>
      <c r="CY32" s="221"/>
      <c r="CZ32" s="221"/>
      <c r="DA32" s="221"/>
      <c r="DB32" s="221"/>
      <c r="DC32" s="221"/>
      <c r="DD32" s="221"/>
      <c r="DE32" s="221"/>
      <c r="DF32" s="221"/>
      <c r="DG32" s="221"/>
      <c r="DH32" s="221"/>
      <c r="DI32" s="221"/>
      <c r="DJ32" s="221"/>
      <c r="DK32" s="221"/>
      <c r="DL32" s="221"/>
      <c r="DM32" s="221"/>
      <c r="DN32" s="221"/>
      <c r="DO32" s="221"/>
      <c r="DP32" s="221"/>
      <c r="DQ32" s="221"/>
      <c r="DR32" s="221"/>
      <c r="DS32" s="221"/>
      <c r="DT32" s="221"/>
      <c r="DU32" s="221"/>
      <c r="DV32" s="221"/>
      <c r="DW32" s="221"/>
      <c r="DX32" s="221"/>
      <c r="DY32" s="221"/>
      <c r="DZ32" s="221"/>
      <c r="EA32" s="221"/>
      <c r="EB32" s="221"/>
      <c r="EC32" s="221"/>
      <c r="ED32" s="221"/>
      <c r="EE32" s="221"/>
      <c r="EF32" s="221"/>
      <c r="EG32" s="221"/>
      <c r="EH32" s="221"/>
      <c r="EI32" s="221"/>
      <c r="EJ32" s="221"/>
      <c r="EK32" s="221"/>
      <c r="EL32" s="221"/>
      <c r="EM32" s="221"/>
      <c r="EN32" s="221"/>
      <c r="EO32" s="221"/>
      <c r="EP32" s="221"/>
      <c r="EQ32" s="221"/>
      <c r="ER32" s="221"/>
      <c r="ES32" s="221"/>
      <c r="ET32" s="221"/>
      <c r="EU32" s="221"/>
      <c r="EV32" s="221"/>
      <c r="EW32" s="221"/>
      <c r="EX32" s="221"/>
      <c r="EY32" s="221"/>
      <c r="EZ32" s="221"/>
      <c r="FA32" s="221"/>
      <c r="FB32" s="221"/>
      <c r="FC32" s="221"/>
      <c r="FD32" s="221"/>
      <c r="FE32" s="221"/>
      <c r="FF32" s="221"/>
      <c r="FG32" s="221"/>
      <c r="FH32" s="221"/>
      <c r="FI32" s="221"/>
      <c r="FJ32" s="221"/>
      <c r="FK32" s="221"/>
      <c r="FL32" s="221"/>
      <c r="FM32" s="221"/>
      <c r="FN32" s="221"/>
      <c r="FO32" s="221"/>
      <c r="FP32" s="221"/>
      <c r="FQ32" s="221"/>
      <c r="FR32" s="221"/>
      <c r="FS32" s="221"/>
      <c r="FT32" s="221"/>
      <c r="FU32" s="221"/>
      <c r="FV32" s="221"/>
      <c r="FW32" s="221"/>
      <c r="FX32" s="221"/>
      <c r="FY32" s="221"/>
      <c r="FZ32" s="221"/>
      <c r="GA32" s="221"/>
      <c r="GB32" s="221"/>
      <c r="GC32" s="221"/>
      <c r="GD32" s="221"/>
      <c r="GE32" s="221"/>
      <c r="GF32" s="221"/>
      <c r="GG32" s="221"/>
      <c r="GH32" s="221"/>
      <c r="GI32" s="221"/>
      <c r="GJ32" s="221"/>
    </row>
    <row r="33" spans="1:192" x14ac:dyDescent="0.25">
      <c r="E33" s="38" t="str">
        <f t="shared" ref="E33:AJ33" si="177" xml:space="preserve"> E$22</f>
        <v>Tax depreciation</v>
      </c>
      <c r="F33" s="38">
        <f t="shared" si="177"/>
        <v>0</v>
      </c>
      <c r="G33" s="38" t="str">
        <f t="shared" si="177"/>
        <v>$ 000s</v>
      </c>
      <c r="H33" s="38">
        <f t="shared" si="177"/>
        <v>337074.58095278172</v>
      </c>
      <c r="I33" s="38">
        <f t="shared" si="177"/>
        <v>0</v>
      </c>
      <c r="J33" s="38">
        <f t="shared" si="177"/>
        <v>0</v>
      </c>
      <c r="K33" s="38">
        <f t="shared" si="177"/>
        <v>0</v>
      </c>
      <c r="L33" s="38">
        <f t="shared" si="177"/>
        <v>0</v>
      </c>
      <c r="M33" s="38">
        <f t="shared" si="177"/>
        <v>0</v>
      </c>
      <c r="N33" s="38">
        <f t="shared" si="177"/>
        <v>0</v>
      </c>
      <c r="O33" s="38">
        <f t="shared" si="177"/>
        <v>0</v>
      </c>
      <c r="P33" s="38">
        <f t="shared" si="177"/>
        <v>0</v>
      </c>
      <c r="Q33" s="38">
        <f t="shared" si="177"/>
        <v>33707.458095278176</v>
      </c>
      <c r="R33" s="38">
        <f t="shared" si="177"/>
        <v>30336.71228575036</v>
      </c>
      <c r="S33" s="38">
        <f t="shared" si="177"/>
        <v>27303.041057175324</v>
      </c>
      <c r="T33" s="38">
        <f t="shared" si="177"/>
        <v>24572.736951457791</v>
      </c>
      <c r="U33" s="38">
        <f t="shared" si="177"/>
        <v>22115.46325631201</v>
      </c>
      <c r="V33" s="38">
        <f t="shared" si="177"/>
        <v>19903.916930680811</v>
      </c>
      <c r="W33" s="38">
        <f t="shared" si="177"/>
        <v>17913.525237612728</v>
      </c>
      <c r="X33" s="38">
        <f t="shared" si="177"/>
        <v>16122.172713851458</v>
      </c>
      <c r="Y33" s="38">
        <f t="shared" si="177"/>
        <v>14509.955442466311</v>
      </c>
      <c r="Z33" s="38">
        <f t="shared" si="177"/>
        <v>13058.95989821968</v>
      </c>
      <c r="AA33" s="38">
        <f t="shared" si="177"/>
        <v>11753.063908397713</v>
      </c>
      <c r="AB33" s="38">
        <f t="shared" si="177"/>
        <v>10577.75751755794</v>
      </c>
      <c r="AC33" s="38">
        <f t="shared" si="177"/>
        <v>9519.9817658021475</v>
      </c>
      <c r="AD33" s="38">
        <f t="shared" si="177"/>
        <v>8567.9835892219326</v>
      </c>
      <c r="AE33" s="38">
        <f t="shared" si="177"/>
        <v>7711.1852302997395</v>
      </c>
      <c r="AF33" s="38">
        <f t="shared" si="177"/>
        <v>6940.0667072697652</v>
      </c>
      <c r="AG33" s="38">
        <f t="shared" si="177"/>
        <v>6246.0600365427881</v>
      </c>
      <c r="AH33" s="38">
        <f t="shared" si="177"/>
        <v>5621.4540328885087</v>
      </c>
      <c r="AI33" s="38">
        <f t="shared" si="177"/>
        <v>5059.3086295996582</v>
      </c>
      <c r="AJ33" s="38">
        <f t="shared" si="177"/>
        <v>4553.3777666396918</v>
      </c>
      <c r="AK33" s="38">
        <f t="shared" ref="AK33:CV33" si="178" xml:space="preserve"> AK$22</f>
        <v>4098.0399899757222</v>
      </c>
      <c r="AL33" s="38">
        <f t="shared" si="178"/>
        <v>3688.2359909781499</v>
      </c>
      <c r="AM33" s="38">
        <f t="shared" si="178"/>
        <v>3319.4123918803343</v>
      </c>
      <c r="AN33" s="38">
        <f t="shared" si="178"/>
        <v>2987.4711526923011</v>
      </c>
      <c r="AO33" s="38">
        <f t="shared" si="178"/>
        <v>2688.724037423071</v>
      </c>
      <c r="AP33" s="38">
        <f t="shared" si="178"/>
        <v>2419.8516336807638</v>
      </c>
      <c r="AQ33" s="38">
        <f t="shared" si="178"/>
        <v>2177.8664703126874</v>
      </c>
      <c r="AR33" s="38">
        <f t="shared" si="178"/>
        <v>1960.0798232814186</v>
      </c>
      <c r="AS33" s="38">
        <f t="shared" si="178"/>
        <v>1764.0718409532765</v>
      </c>
      <c r="AT33" s="38">
        <f t="shared" si="178"/>
        <v>1587.664656857949</v>
      </c>
      <c r="AU33" s="38">
        <f t="shared" si="178"/>
        <v>1428.8981911721539</v>
      </c>
      <c r="AV33" s="38">
        <f t="shared" si="178"/>
        <v>1286.0083720549385</v>
      </c>
      <c r="AW33" s="38">
        <f t="shared" si="178"/>
        <v>1157.4075348494446</v>
      </c>
      <c r="AX33" s="38">
        <f t="shared" si="178"/>
        <v>1041.6667813645001</v>
      </c>
      <c r="AY33" s="38">
        <f t="shared" si="178"/>
        <v>937.50010322805019</v>
      </c>
      <c r="AZ33" s="38">
        <f t="shared" si="178"/>
        <v>843.75009290524508</v>
      </c>
      <c r="BA33" s="38">
        <f t="shared" si="178"/>
        <v>759.37508361472055</v>
      </c>
      <c r="BB33" s="38">
        <f t="shared" si="178"/>
        <v>683.43757525324861</v>
      </c>
      <c r="BC33" s="38">
        <f t="shared" si="178"/>
        <v>615.09381772792369</v>
      </c>
      <c r="BD33" s="38">
        <f t="shared" si="178"/>
        <v>5535.8443595513127</v>
      </c>
      <c r="BE33" s="38">
        <f t="shared" si="178"/>
        <v>0</v>
      </c>
      <c r="BF33" s="38">
        <f t="shared" si="178"/>
        <v>0</v>
      </c>
      <c r="BG33" s="38">
        <f t="shared" si="178"/>
        <v>0</v>
      </c>
      <c r="BH33" s="38">
        <f t="shared" si="178"/>
        <v>0</v>
      </c>
      <c r="BI33" s="38">
        <f t="shared" si="178"/>
        <v>0</v>
      </c>
      <c r="BJ33" s="38">
        <f t="shared" si="178"/>
        <v>0</v>
      </c>
      <c r="BK33" s="38">
        <f t="shared" si="178"/>
        <v>0</v>
      </c>
      <c r="BL33" s="38">
        <f t="shared" si="178"/>
        <v>0</v>
      </c>
      <c r="BM33" s="38">
        <f t="shared" si="178"/>
        <v>0</v>
      </c>
      <c r="BN33" s="38">
        <f t="shared" si="178"/>
        <v>0</v>
      </c>
      <c r="BO33" s="38">
        <f t="shared" si="178"/>
        <v>0</v>
      </c>
      <c r="BP33" s="38">
        <f t="shared" si="178"/>
        <v>0</v>
      </c>
      <c r="BQ33" s="38">
        <f t="shared" si="178"/>
        <v>0</v>
      </c>
      <c r="BR33" s="38">
        <f t="shared" si="178"/>
        <v>0</v>
      </c>
      <c r="BS33" s="38">
        <f t="shared" si="178"/>
        <v>0</v>
      </c>
      <c r="BT33" s="38">
        <f t="shared" si="178"/>
        <v>0</v>
      </c>
      <c r="BU33" s="38">
        <f t="shared" si="178"/>
        <v>0</v>
      </c>
      <c r="BV33" s="38">
        <f t="shared" si="178"/>
        <v>0</v>
      </c>
      <c r="BW33" s="38">
        <f t="shared" si="178"/>
        <v>0</v>
      </c>
      <c r="BX33" s="38">
        <f t="shared" si="178"/>
        <v>0</v>
      </c>
      <c r="BY33" s="38">
        <f t="shared" si="178"/>
        <v>0</v>
      </c>
      <c r="BZ33" s="38">
        <f t="shared" si="178"/>
        <v>0</v>
      </c>
      <c r="CA33" s="38">
        <f t="shared" si="178"/>
        <v>0</v>
      </c>
      <c r="CB33" s="38">
        <f t="shared" si="178"/>
        <v>0</v>
      </c>
      <c r="CC33" s="38">
        <f t="shared" si="178"/>
        <v>0</v>
      </c>
      <c r="CD33" s="38">
        <f t="shared" si="178"/>
        <v>0</v>
      </c>
      <c r="CE33" s="38">
        <f t="shared" si="178"/>
        <v>0</v>
      </c>
      <c r="CF33" s="38">
        <f t="shared" si="178"/>
        <v>0</v>
      </c>
      <c r="CG33" s="38">
        <f t="shared" si="178"/>
        <v>0</v>
      </c>
      <c r="CH33" s="38">
        <f t="shared" si="178"/>
        <v>0</v>
      </c>
      <c r="CI33" s="38">
        <f t="shared" si="178"/>
        <v>0</v>
      </c>
      <c r="CJ33" s="38">
        <f t="shared" si="178"/>
        <v>0</v>
      </c>
      <c r="CK33" s="38">
        <f t="shared" si="178"/>
        <v>0</v>
      </c>
      <c r="CL33" s="38">
        <f t="shared" si="178"/>
        <v>0</v>
      </c>
      <c r="CM33" s="38">
        <f t="shared" si="178"/>
        <v>0</v>
      </c>
      <c r="CN33" s="38">
        <f t="shared" si="178"/>
        <v>0</v>
      </c>
      <c r="CO33" s="38">
        <f t="shared" si="178"/>
        <v>0</v>
      </c>
      <c r="CP33" s="38">
        <f t="shared" si="178"/>
        <v>0</v>
      </c>
      <c r="CQ33" s="38">
        <f t="shared" si="178"/>
        <v>0</v>
      </c>
      <c r="CR33" s="38">
        <f t="shared" si="178"/>
        <v>0</v>
      </c>
      <c r="CS33" s="38">
        <f t="shared" si="178"/>
        <v>0</v>
      </c>
      <c r="CT33" s="38">
        <f t="shared" si="178"/>
        <v>0</v>
      </c>
      <c r="CU33" s="38">
        <f t="shared" si="178"/>
        <v>0</v>
      </c>
      <c r="CV33" s="38">
        <f t="shared" si="178"/>
        <v>0</v>
      </c>
      <c r="CW33" s="38">
        <f t="shared" ref="CW33:FH33" si="179" xml:space="preserve"> CW$22</f>
        <v>0</v>
      </c>
      <c r="CX33" s="38">
        <f t="shared" si="179"/>
        <v>0</v>
      </c>
      <c r="CY33" s="38">
        <f t="shared" si="179"/>
        <v>0</v>
      </c>
      <c r="CZ33" s="38">
        <f t="shared" si="179"/>
        <v>0</v>
      </c>
      <c r="DA33" s="38">
        <f t="shared" si="179"/>
        <v>0</v>
      </c>
      <c r="DB33" s="38">
        <f t="shared" si="179"/>
        <v>0</v>
      </c>
      <c r="DC33" s="38">
        <f t="shared" si="179"/>
        <v>0</v>
      </c>
      <c r="DD33" s="38">
        <f t="shared" si="179"/>
        <v>0</v>
      </c>
      <c r="DE33" s="38">
        <f t="shared" si="179"/>
        <v>0</v>
      </c>
      <c r="DF33" s="38">
        <f t="shared" si="179"/>
        <v>0</v>
      </c>
      <c r="DG33" s="38">
        <f t="shared" si="179"/>
        <v>0</v>
      </c>
      <c r="DH33" s="38">
        <f t="shared" si="179"/>
        <v>0</v>
      </c>
      <c r="DI33" s="38">
        <f t="shared" si="179"/>
        <v>0</v>
      </c>
      <c r="DJ33" s="38">
        <f t="shared" si="179"/>
        <v>0</v>
      </c>
      <c r="DK33" s="38">
        <f t="shared" si="179"/>
        <v>0</v>
      </c>
      <c r="DL33" s="38">
        <f t="shared" si="179"/>
        <v>0</v>
      </c>
      <c r="DM33" s="38">
        <f t="shared" si="179"/>
        <v>0</v>
      </c>
      <c r="DN33" s="38">
        <f t="shared" si="179"/>
        <v>0</v>
      </c>
      <c r="DO33" s="38">
        <f t="shared" si="179"/>
        <v>0</v>
      </c>
      <c r="DP33" s="38">
        <f t="shared" si="179"/>
        <v>0</v>
      </c>
      <c r="DQ33" s="38">
        <f t="shared" si="179"/>
        <v>0</v>
      </c>
      <c r="DR33" s="38">
        <f t="shared" si="179"/>
        <v>0</v>
      </c>
      <c r="DS33" s="38">
        <f t="shared" si="179"/>
        <v>0</v>
      </c>
      <c r="DT33" s="38">
        <f t="shared" si="179"/>
        <v>0</v>
      </c>
      <c r="DU33" s="38">
        <f t="shared" si="179"/>
        <v>0</v>
      </c>
      <c r="DV33" s="38">
        <f t="shared" si="179"/>
        <v>0</v>
      </c>
      <c r="DW33" s="38">
        <f t="shared" si="179"/>
        <v>0</v>
      </c>
      <c r="DX33" s="38">
        <f t="shared" si="179"/>
        <v>0</v>
      </c>
      <c r="DY33" s="38">
        <f t="shared" si="179"/>
        <v>0</v>
      </c>
      <c r="DZ33" s="38">
        <f t="shared" si="179"/>
        <v>0</v>
      </c>
      <c r="EA33" s="38">
        <f t="shared" si="179"/>
        <v>0</v>
      </c>
      <c r="EB33" s="38">
        <f t="shared" si="179"/>
        <v>0</v>
      </c>
      <c r="EC33" s="38">
        <f t="shared" si="179"/>
        <v>0</v>
      </c>
      <c r="ED33" s="38">
        <f t="shared" si="179"/>
        <v>0</v>
      </c>
      <c r="EE33" s="38">
        <f t="shared" si="179"/>
        <v>0</v>
      </c>
      <c r="EF33" s="38">
        <f t="shared" si="179"/>
        <v>0</v>
      </c>
      <c r="EG33" s="38">
        <f t="shared" si="179"/>
        <v>0</v>
      </c>
      <c r="EH33" s="38">
        <f t="shared" si="179"/>
        <v>0</v>
      </c>
      <c r="EI33" s="38">
        <f t="shared" si="179"/>
        <v>0</v>
      </c>
      <c r="EJ33" s="38">
        <f t="shared" si="179"/>
        <v>0</v>
      </c>
      <c r="EK33" s="38">
        <f t="shared" si="179"/>
        <v>0</v>
      </c>
      <c r="EL33" s="38">
        <f t="shared" si="179"/>
        <v>0</v>
      </c>
      <c r="EM33" s="38">
        <f t="shared" si="179"/>
        <v>0</v>
      </c>
      <c r="EN33" s="38">
        <f t="shared" si="179"/>
        <v>0</v>
      </c>
      <c r="EO33" s="38">
        <f t="shared" si="179"/>
        <v>0</v>
      </c>
      <c r="EP33" s="38">
        <f t="shared" si="179"/>
        <v>0</v>
      </c>
      <c r="EQ33" s="38">
        <f t="shared" si="179"/>
        <v>0</v>
      </c>
      <c r="ER33" s="38">
        <f t="shared" si="179"/>
        <v>0</v>
      </c>
      <c r="ES33" s="38">
        <f t="shared" si="179"/>
        <v>0</v>
      </c>
      <c r="ET33" s="38">
        <f t="shared" si="179"/>
        <v>0</v>
      </c>
      <c r="EU33" s="38">
        <f t="shared" si="179"/>
        <v>0</v>
      </c>
      <c r="EV33" s="38">
        <f t="shared" si="179"/>
        <v>0</v>
      </c>
      <c r="EW33" s="38">
        <f t="shared" si="179"/>
        <v>0</v>
      </c>
      <c r="EX33" s="38">
        <f t="shared" si="179"/>
        <v>0</v>
      </c>
      <c r="EY33" s="38">
        <f t="shared" si="179"/>
        <v>0</v>
      </c>
      <c r="EZ33" s="38">
        <f t="shared" si="179"/>
        <v>0</v>
      </c>
      <c r="FA33" s="38">
        <f t="shared" si="179"/>
        <v>0</v>
      </c>
      <c r="FB33" s="38">
        <f t="shared" si="179"/>
        <v>0</v>
      </c>
      <c r="FC33" s="38">
        <f t="shared" si="179"/>
        <v>0</v>
      </c>
      <c r="FD33" s="38">
        <f t="shared" si="179"/>
        <v>0</v>
      </c>
      <c r="FE33" s="38">
        <f t="shared" si="179"/>
        <v>0</v>
      </c>
      <c r="FF33" s="38">
        <f t="shared" si="179"/>
        <v>0</v>
      </c>
      <c r="FG33" s="38">
        <f t="shared" si="179"/>
        <v>0</v>
      </c>
      <c r="FH33" s="38">
        <f t="shared" si="179"/>
        <v>0</v>
      </c>
      <c r="FI33" s="38">
        <f t="shared" ref="FI33:GJ33" si="180" xml:space="preserve"> FI$22</f>
        <v>0</v>
      </c>
      <c r="FJ33" s="38">
        <f t="shared" si="180"/>
        <v>0</v>
      </c>
      <c r="FK33" s="38">
        <f t="shared" si="180"/>
        <v>0</v>
      </c>
      <c r="FL33" s="38">
        <f t="shared" si="180"/>
        <v>0</v>
      </c>
      <c r="FM33" s="38">
        <f t="shared" si="180"/>
        <v>0</v>
      </c>
      <c r="FN33" s="38">
        <f t="shared" si="180"/>
        <v>0</v>
      </c>
      <c r="FO33" s="38">
        <f t="shared" si="180"/>
        <v>0</v>
      </c>
      <c r="FP33" s="38">
        <f t="shared" si="180"/>
        <v>0</v>
      </c>
      <c r="FQ33" s="38">
        <f t="shared" si="180"/>
        <v>0</v>
      </c>
      <c r="FR33" s="38">
        <f t="shared" si="180"/>
        <v>0</v>
      </c>
      <c r="FS33" s="38">
        <f t="shared" si="180"/>
        <v>0</v>
      </c>
      <c r="FT33" s="38">
        <f t="shared" si="180"/>
        <v>0</v>
      </c>
      <c r="FU33" s="38">
        <f t="shared" si="180"/>
        <v>0</v>
      </c>
      <c r="FV33" s="38">
        <f t="shared" si="180"/>
        <v>0</v>
      </c>
      <c r="FW33" s="38">
        <f t="shared" si="180"/>
        <v>0</v>
      </c>
      <c r="FX33" s="38">
        <f t="shared" si="180"/>
        <v>0</v>
      </c>
      <c r="FY33" s="38">
        <f t="shared" si="180"/>
        <v>0</v>
      </c>
      <c r="FZ33" s="38">
        <f t="shared" si="180"/>
        <v>0</v>
      </c>
      <c r="GA33" s="38">
        <f t="shared" si="180"/>
        <v>0</v>
      </c>
      <c r="GB33" s="38">
        <f t="shared" si="180"/>
        <v>0</v>
      </c>
      <c r="GC33" s="38">
        <f t="shared" si="180"/>
        <v>0</v>
      </c>
      <c r="GD33" s="38">
        <f t="shared" si="180"/>
        <v>0</v>
      </c>
      <c r="GE33" s="38">
        <f t="shared" si="180"/>
        <v>0</v>
      </c>
      <c r="GF33" s="38">
        <f t="shared" si="180"/>
        <v>0</v>
      </c>
      <c r="GG33" s="38">
        <f t="shared" si="180"/>
        <v>0</v>
      </c>
      <c r="GH33" s="38">
        <f t="shared" si="180"/>
        <v>0</v>
      </c>
      <c r="GI33" s="38">
        <f t="shared" si="180"/>
        <v>0</v>
      </c>
      <c r="GJ33" s="38">
        <f t="shared" si="180"/>
        <v>0</v>
      </c>
    </row>
    <row r="34" spans="1:192" x14ac:dyDescent="0.25">
      <c r="A34" s="227"/>
      <c r="B34" s="227"/>
      <c r="C34" s="228"/>
      <c r="D34" s="229"/>
      <c r="E34" s="230" t="s">
        <v>206</v>
      </c>
      <c r="F34" s="230"/>
      <c r="G34" s="230" t="str">
        <f xml:space="preserve"> SMU</f>
        <v>$ 000s</v>
      </c>
      <c r="H34" s="230"/>
      <c r="I34" s="231"/>
      <c r="J34" s="230">
        <f t="shared" ref="J34:AK34" si="181" xml:space="preserve"> IF( J29 = 1, $F28, J31 + J32 - J33)</f>
        <v>0</v>
      </c>
      <c r="K34" s="230">
        <f t="shared" si="181"/>
        <v>0</v>
      </c>
      <c r="L34" s="230">
        <f t="shared" si="181"/>
        <v>0</v>
      </c>
      <c r="M34" s="230">
        <f t="shared" si="181"/>
        <v>0</v>
      </c>
      <c r="N34" s="230">
        <f t="shared" si="181"/>
        <v>0</v>
      </c>
      <c r="O34" s="230">
        <f t="shared" si="181"/>
        <v>0</v>
      </c>
      <c r="P34" s="230">
        <f t="shared" si="181"/>
        <v>337074.58095278178</v>
      </c>
      <c r="Q34" s="230">
        <f t="shared" si="181"/>
        <v>303367.12285750359</v>
      </c>
      <c r="R34" s="230">
        <f t="shared" si="181"/>
        <v>273030.41057175322</v>
      </c>
      <c r="S34" s="230">
        <f t="shared" si="181"/>
        <v>245727.36951457791</v>
      </c>
      <c r="T34" s="230">
        <f t="shared" si="181"/>
        <v>221154.6325631201</v>
      </c>
      <c r="U34" s="230">
        <f t="shared" si="181"/>
        <v>199039.16930680809</v>
      </c>
      <c r="V34" s="230">
        <f t="shared" si="181"/>
        <v>179135.25237612729</v>
      </c>
      <c r="W34" s="230">
        <f t="shared" si="181"/>
        <v>161221.72713851457</v>
      </c>
      <c r="X34" s="230">
        <f t="shared" si="181"/>
        <v>145099.5544246631</v>
      </c>
      <c r="Y34" s="230">
        <f t="shared" si="181"/>
        <v>130589.5989821968</v>
      </c>
      <c r="Z34" s="230">
        <f t="shared" si="181"/>
        <v>117530.63908397712</v>
      </c>
      <c r="AA34" s="230">
        <f t="shared" si="181"/>
        <v>105777.5751755794</v>
      </c>
      <c r="AB34" s="230">
        <f t="shared" si="181"/>
        <v>95199.817658021464</v>
      </c>
      <c r="AC34" s="230">
        <f t="shared" si="181"/>
        <v>85679.835892219315</v>
      </c>
      <c r="AD34" s="230">
        <f t="shared" si="181"/>
        <v>77111.852302997388</v>
      </c>
      <c r="AE34" s="230">
        <f t="shared" si="181"/>
        <v>69400.667072697644</v>
      </c>
      <c r="AF34" s="230">
        <f t="shared" si="181"/>
        <v>62460.600365427876</v>
      </c>
      <c r="AG34" s="230">
        <f t="shared" si="181"/>
        <v>56214.540328885087</v>
      </c>
      <c r="AH34" s="230">
        <f t="shared" si="181"/>
        <v>50593.086295996574</v>
      </c>
      <c r="AI34" s="230">
        <f t="shared" si="181"/>
        <v>45533.777666396913</v>
      </c>
      <c r="AJ34" s="230">
        <f t="shared" si="181"/>
        <v>40980.39989975722</v>
      </c>
      <c r="AK34" s="230">
        <f t="shared" si="181"/>
        <v>36882.359909781495</v>
      </c>
      <c r="AL34" s="230">
        <f t="shared" ref="AL34:AV34" si="182" xml:space="preserve"> IF( AL29 = 1, $F28, AL31 + AL32 - AL33)</f>
        <v>33194.123918803343</v>
      </c>
      <c r="AM34" s="230">
        <f t="shared" si="182"/>
        <v>29874.711526923009</v>
      </c>
      <c r="AN34" s="230">
        <f t="shared" si="182"/>
        <v>26887.240374230707</v>
      </c>
      <c r="AO34" s="230">
        <f t="shared" si="182"/>
        <v>24198.516336807636</v>
      </c>
      <c r="AP34" s="230">
        <f t="shared" si="182"/>
        <v>21778.664703126873</v>
      </c>
      <c r="AQ34" s="230">
        <f t="shared" si="182"/>
        <v>19600.798232814184</v>
      </c>
      <c r="AR34" s="230">
        <f t="shared" si="182"/>
        <v>17640.718409532765</v>
      </c>
      <c r="AS34" s="230">
        <f t="shared" si="182"/>
        <v>15876.646568579488</v>
      </c>
      <c r="AT34" s="230">
        <f t="shared" si="182"/>
        <v>14288.981911721539</v>
      </c>
      <c r="AU34" s="230">
        <f t="shared" si="182"/>
        <v>12860.083720549384</v>
      </c>
      <c r="AV34" s="230">
        <f t="shared" si="182"/>
        <v>11574.075348494445</v>
      </c>
      <c r="AW34" s="230">
        <f t="shared" ref="AW34:DH34" si="183" xml:space="preserve"> IF( AW29 = 1, $F28, AW31 + AW32 - AW33)</f>
        <v>10416.667813645001</v>
      </c>
      <c r="AX34" s="230">
        <f t="shared" si="183"/>
        <v>9375.001032280501</v>
      </c>
      <c r="AY34" s="230">
        <f t="shared" si="183"/>
        <v>8437.5009290524504</v>
      </c>
      <c r="AZ34" s="230">
        <f t="shared" si="183"/>
        <v>7593.7508361472055</v>
      </c>
      <c r="BA34" s="230">
        <f t="shared" si="183"/>
        <v>6834.3757525324854</v>
      </c>
      <c r="BB34" s="230">
        <f t="shared" si="183"/>
        <v>6150.9381772792367</v>
      </c>
      <c r="BC34" s="230">
        <f t="shared" si="183"/>
        <v>5535.8443595513127</v>
      </c>
      <c r="BD34" s="230">
        <f t="shared" si="183"/>
        <v>0</v>
      </c>
      <c r="BE34" s="230">
        <f t="shared" si="183"/>
        <v>0</v>
      </c>
      <c r="BF34" s="230">
        <f t="shared" si="183"/>
        <v>0</v>
      </c>
      <c r="BG34" s="230">
        <f t="shared" si="183"/>
        <v>0</v>
      </c>
      <c r="BH34" s="230">
        <f t="shared" si="183"/>
        <v>0</v>
      </c>
      <c r="BI34" s="230">
        <f t="shared" si="183"/>
        <v>0</v>
      </c>
      <c r="BJ34" s="230">
        <f t="shared" si="183"/>
        <v>0</v>
      </c>
      <c r="BK34" s="230">
        <f t="shared" si="183"/>
        <v>0</v>
      </c>
      <c r="BL34" s="230">
        <f t="shared" si="183"/>
        <v>0</v>
      </c>
      <c r="BM34" s="230">
        <f t="shared" si="183"/>
        <v>0</v>
      </c>
      <c r="BN34" s="230">
        <f t="shared" si="183"/>
        <v>0</v>
      </c>
      <c r="BO34" s="230">
        <f t="shared" si="183"/>
        <v>0</v>
      </c>
      <c r="BP34" s="230">
        <f t="shared" si="183"/>
        <v>0</v>
      </c>
      <c r="BQ34" s="230">
        <f t="shared" si="183"/>
        <v>0</v>
      </c>
      <c r="BR34" s="230">
        <f t="shared" si="183"/>
        <v>0</v>
      </c>
      <c r="BS34" s="230">
        <f t="shared" si="183"/>
        <v>0</v>
      </c>
      <c r="BT34" s="230">
        <f t="shared" si="183"/>
        <v>0</v>
      </c>
      <c r="BU34" s="230">
        <f t="shared" si="183"/>
        <v>0</v>
      </c>
      <c r="BV34" s="230">
        <f t="shared" si="183"/>
        <v>0</v>
      </c>
      <c r="BW34" s="230">
        <f t="shared" si="183"/>
        <v>0</v>
      </c>
      <c r="BX34" s="230">
        <f t="shared" si="183"/>
        <v>0</v>
      </c>
      <c r="BY34" s="230">
        <f t="shared" si="183"/>
        <v>0</v>
      </c>
      <c r="BZ34" s="230">
        <f t="shared" si="183"/>
        <v>0</v>
      </c>
      <c r="CA34" s="230">
        <f t="shared" si="183"/>
        <v>0</v>
      </c>
      <c r="CB34" s="230">
        <f t="shared" si="183"/>
        <v>0</v>
      </c>
      <c r="CC34" s="230">
        <f t="shared" si="183"/>
        <v>0</v>
      </c>
      <c r="CD34" s="230">
        <f t="shared" si="183"/>
        <v>0</v>
      </c>
      <c r="CE34" s="230">
        <f t="shared" si="183"/>
        <v>0</v>
      </c>
      <c r="CF34" s="230">
        <f t="shared" si="183"/>
        <v>0</v>
      </c>
      <c r="CG34" s="230">
        <f t="shared" si="183"/>
        <v>0</v>
      </c>
      <c r="CH34" s="230">
        <f t="shared" si="183"/>
        <v>0</v>
      </c>
      <c r="CI34" s="230">
        <f t="shared" si="183"/>
        <v>0</v>
      </c>
      <c r="CJ34" s="230">
        <f t="shared" si="183"/>
        <v>0</v>
      </c>
      <c r="CK34" s="230">
        <f t="shared" si="183"/>
        <v>0</v>
      </c>
      <c r="CL34" s="230">
        <f t="shared" si="183"/>
        <v>0</v>
      </c>
      <c r="CM34" s="230">
        <f t="shared" si="183"/>
        <v>0</v>
      </c>
      <c r="CN34" s="230">
        <f t="shared" si="183"/>
        <v>0</v>
      </c>
      <c r="CO34" s="230">
        <f t="shared" si="183"/>
        <v>0</v>
      </c>
      <c r="CP34" s="230">
        <f t="shared" si="183"/>
        <v>0</v>
      </c>
      <c r="CQ34" s="230">
        <f t="shared" si="183"/>
        <v>0</v>
      </c>
      <c r="CR34" s="230">
        <f t="shared" si="183"/>
        <v>0</v>
      </c>
      <c r="CS34" s="230">
        <f t="shared" si="183"/>
        <v>0</v>
      </c>
      <c r="CT34" s="230">
        <f t="shared" si="183"/>
        <v>0</v>
      </c>
      <c r="CU34" s="230">
        <f t="shared" si="183"/>
        <v>0</v>
      </c>
      <c r="CV34" s="230">
        <f t="shared" si="183"/>
        <v>0</v>
      </c>
      <c r="CW34" s="230">
        <f t="shared" si="183"/>
        <v>0</v>
      </c>
      <c r="CX34" s="230">
        <f t="shared" si="183"/>
        <v>0</v>
      </c>
      <c r="CY34" s="230">
        <f t="shared" si="183"/>
        <v>0</v>
      </c>
      <c r="CZ34" s="230">
        <f t="shared" si="183"/>
        <v>0</v>
      </c>
      <c r="DA34" s="230">
        <f t="shared" si="183"/>
        <v>0</v>
      </c>
      <c r="DB34" s="230">
        <f t="shared" si="183"/>
        <v>0</v>
      </c>
      <c r="DC34" s="230">
        <f t="shared" si="183"/>
        <v>0</v>
      </c>
      <c r="DD34" s="230">
        <f t="shared" si="183"/>
        <v>0</v>
      </c>
      <c r="DE34" s="230">
        <f t="shared" si="183"/>
        <v>0</v>
      </c>
      <c r="DF34" s="230">
        <f t="shared" si="183"/>
        <v>0</v>
      </c>
      <c r="DG34" s="230">
        <f t="shared" si="183"/>
        <v>0</v>
      </c>
      <c r="DH34" s="230">
        <f t="shared" si="183"/>
        <v>0</v>
      </c>
      <c r="DI34" s="230">
        <f t="shared" ref="DI34:FT34" si="184" xml:space="preserve"> IF( DI29 = 1, $F28, DI31 + DI32 - DI33)</f>
        <v>0</v>
      </c>
      <c r="DJ34" s="230">
        <f t="shared" si="184"/>
        <v>0</v>
      </c>
      <c r="DK34" s="230">
        <f t="shared" si="184"/>
        <v>0</v>
      </c>
      <c r="DL34" s="230">
        <f t="shared" si="184"/>
        <v>0</v>
      </c>
      <c r="DM34" s="230">
        <f t="shared" si="184"/>
        <v>0</v>
      </c>
      <c r="DN34" s="230">
        <f t="shared" si="184"/>
        <v>0</v>
      </c>
      <c r="DO34" s="230">
        <f t="shared" si="184"/>
        <v>0</v>
      </c>
      <c r="DP34" s="230">
        <f t="shared" si="184"/>
        <v>0</v>
      </c>
      <c r="DQ34" s="230">
        <f t="shared" si="184"/>
        <v>0</v>
      </c>
      <c r="DR34" s="230">
        <f t="shared" si="184"/>
        <v>0</v>
      </c>
      <c r="DS34" s="230">
        <f t="shared" si="184"/>
        <v>0</v>
      </c>
      <c r="DT34" s="230">
        <f t="shared" si="184"/>
        <v>0</v>
      </c>
      <c r="DU34" s="230">
        <f t="shared" si="184"/>
        <v>0</v>
      </c>
      <c r="DV34" s="230">
        <f t="shared" si="184"/>
        <v>0</v>
      </c>
      <c r="DW34" s="230">
        <f t="shared" si="184"/>
        <v>0</v>
      </c>
      <c r="DX34" s="230">
        <f t="shared" si="184"/>
        <v>0</v>
      </c>
      <c r="DY34" s="230">
        <f t="shared" si="184"/>
        <v>0</v>
      </c>
      <c r="DZ34" s="230">
        <f t="shared" si="184"/>
        <v>0</v>
      </c>
      <c r="EA34" s="230">
        <f t="shared" si="184"/>
        <v>0</v>
      </c>
      <c r="EB34" s="230">
        <f t="shared" si="184"/>
        <v>0</v>
      </c>
      <c r="EC34" s="230">
        <f t="shared" si="184"/>
        <v>0</v>
      </c>
      <c r="ED34" s="230">
        <f t="shared" si="184"/>
        <v>0</v>
      </c>
      <c r="EE34" s="230">
        <f t="shared" si="184"/>
        <v>0</v>
      </c>
      <c r="EF34" s="230">
        <f t="shared" si="184"/>
        <v>0</v>
      </c>
      <c r="EG34" s="230">
        <f t="shared" si="184"/>
        <v>0</v>
      </c>
      <c r="EH34" s="230">
        <f t="shared" si="184"/>
        <v>0</v>
      </c>
      <c r="EI34" s="230">
        <f t="shared" si="184"/>
        <v>0</v>
      </c>
      <c r="EJ34" s="230">
        <f t="shared" si="184"/>
        <v>0</v>
      </c>
      <c r="EK34" s="230">
        <f t="shared" si="184"/>
        <v>0</v>
      </c>
      <c r="EL34" s="230">
        <f t="shared" si="184"/>
        <v>0</v>
      </c>
      <c r="EM34" s="230">
        <f t="shared" si="184"/>
        <v>0</v>
      </c>
      <c r="EN34" s="230">
        <f t="shared" si="184"/>
        <v>0</v>
      </c>
      <c r="EO34" s="230">
        <f t="shared" si="184"/>
        <v>0</v>
      </c>
      <c r="EP34" s="230">
        <f t="shared" si="184"/>
        <v>0</v>
      </c>
      <c r="EQ34" s="230">
        <f t="shared" si="184"/>
        <v>0</v>
      </c>
      <c r="ER34" s="230">
        <f t="shared" si="184"/>
        <v>0</v>
      </c>
      <c r="ES34" s="230">
        <f t="shared" si="184"/>
        <v>0</v>
      </c>
      <c r="ET34" s="230">
        <f t="shared" si="184"/>
        <v>0</v>
      </c>
      <c r="EU34" s="230">
        <f t="shared" si="184"/>
        <v>0</v>
      </c>
      <c r="EV34" s="230">
        <f t="shared" si="184"/>
        <v>0</v>
      </c>
      <c r="EW34" s="230">
        <f t="shared" si="184"/>
        <v>0</v>
      </c>
      <c r="EX34" s="230">
        <f t="shared" si="184"/>
        <v>0</v>
      </c>
      <c r="EY34" s="230">
        <f t="shared" si="184"/>
        <v>0</v>
      </c>
      <c r="EZ34" s="230">
        <f t="shared" si="184"/>
        <v>0</v>
      </c>
      <c r="FA34" s="230">
        <f t="shared" si="184"/>
        <v>0</v>
      </c>
      <c r="FB34" s="230">
        <f t="shared" si="184"/>
        <v>0</v>
      </c>
      <c r="FC34" s="230">
        <f t="shared" si="184"/>
        <v>0</v>
      </c>
      <c r="FD34" s="230">
        <f t="shared" si="184"/>
        <v>0</v>
      </c>
      <c r="FE34" s="230">
        <f t="shared" si="184"/>
        <v>0</v>
      </c>
      <c r="FF34" s="230">
        <f t="shared" si="184"/>
        <v>0</v>
      </c>
      <c r="FG34" s="230">
        <f t="shared" si="184"/>
        <v>0</v>
      </c>
      <c r="FH34" s="230">
        <f t="shared" si="184"/>
        <v>0</v>
      </c>
      <c r="FI34" s="230">
        <f t="shared" si="184"/>
        <v>0</v>
      </c>
      <c r="FJ34" s="230">
        <f t="shared" si="184"/>
        <v>0</v>
      </c>
      <c r="FK34" s="230">
        <f t="shared" si="184"/>
        <v>0</v>
      </c>
      <c r="FL34" s="230">
        <f t="shared" si="184"/>
        <v>0</v>
      </c>
      <c r="FM34" s="230">
        <f t="shared" si="184"/>
        <v>0</v>
      </c>
      <c r="FN34" s="230">
        <f t="shared" si="184"/>
        <v>0</v>
      </c>
      <c r="FO34" s="230">
        <f t="shared" si="184"/>
        <v>0</v>
      </c>
      <c r="FP34" s="230">
        <f t="shared" si="184"/>
        <v>0</v>
      </c>
      <c r="FQ34" s="230">
        <f t="shared" si="184"/>
        <v>0</v>
      </c>
      <c r="FR34" s="230">
        <f t="shared" si="184"/>
        <v>0</v>
      </c>
      <c r="FS34" s="230">
        <f t="shared" si="184"/>
        <v>0</v>
      </c>
      <c r="FT34" s="230">
        <f t="shared" si="184"/>
        <v>0</v>
      </c>
      <c r="FU34" s="230">
        <f t="shared" ref="FU34:GJ34" si="185" xml:space="preserve"> IF( FU29 = 1, $F28, FU31 + FU32 - FU33)</f>
        <v>0</v>
      </c>
      <c r="FV34" s="230">
        <f t="shared" si="185"/>
        <v>0</v>
      </c>
      <c r="FW34" s="230">
        <f t="shared" si="185"/>
        <v>0</v>
      </c>
      <c r="FX34" s="230">
        <f t="shared" si="185"/>
        <v>0</v>
      </c>
      <c r="FY34" s="230">
        <f t="shared" si="185"/>
        <v>0</v>
      </c>
      <c r="FZ34" s="230">
        <f t="shared" si="185"/>
        <v>0</v>
      </c>
      <c r="GA34" s="230">
        <f t="shared" si="185"/>
        <v>0</v>
      </c>
      <c r="GB34" s="230">
        <f t="shared" si="185"/>
        <v>0</v>
      </c>
      <c r="GC34" s="230">
        <f t="shared" si="185"/>
        <v>0</v>
      </c>
      <c r="GD34" s="230">
        <f t="shared" si="185"/>
        <v>0</v>
      </c>
      <c r="GE34" s="230">
        <f t="shared" si="185"/>
        <v>0</v>
      </c>
      <c r="GF34" s="230">
        <f t="shared" si="185"/>
        <v>0</v>
      </c>
      <c r="GG34" s="230">
        <f t="shared" si="185"/>
        <v>0</v>
      </c>
      <c r="GH34" s="230">
        <f t="shared" si="185"/>
        <v>0</v>
      </c>
      <c r="GI34" s="230">
        <f t="shared" si="185"/>
        <v>0</v>
      </c>
      <c r="GJ34" s="230">
        <f t="shared" si="185"/>
        <v>0</v>
      </c>
    </row>
    <row r="36" spans="1:192" x14ac:dyDescent="0.25">
      <c r="B36" s="15" t="s">
        <v>196</v>
      </c>
    </row>
    <row r="37" spans="1:192" x14ac:dyDescent="0.25">
      <c r="E37" s="191" t="str">
        <f xml:space="preserve"> Debt!E$127</f>
        <v>Senior debt interest POS</v>
      </c>
      <c r="F37" s="191">
        <f xml:space="preserve"> Debt!F$127</f>
        <v>0</v>
      </c>
      <c r="G37" s="191" t="str">
        <f xml:space="preserve"> Debt!G$127</f>
        <v>$ 000s</v>
      </c>
      <c r="H37" s="191">
        <f xml:space="preserve"> Debt!H$127</f>
        <v>115609.17786397398</v>
      </c>
      <c r="I37" s="191">
        <f xml:space="preserve"> Debt!I$127</f>
        <v>0</v>
      </c>
      <c r="J37" s="191">
        <f xml:space="preserve"> Debt!J$127</f>
        <v>0</v>
      </c>
      <c r="K37" s="191">
        <f xml:space="preserve"> Debt!K$127</f>
        <v>0</v>
      </c>
      <c r="L37" s="191">
        <f xml:space="preserve"> Debt!L$127</f>
        <v>0</v>
      </c>
      <c r="M37" s="191">
        <f xml:space="preserve"> Debt!M$127</f>
        <v>0</v>
      </c>
      <c r="N37" s="191">
        <f xml:space="preserve"> Debt!N$127</f>
        <v>0</v>
      </c>
      <c r="O37" s="191">
        <f xml:space="preserve"> Debt!O$127</f>
        <v>0</v>
      </c>
      <c r="P37" s="191">
        <f xml:space="preserve"> Debt!P$127</f>
        <v>0</v>
      </c>
      <c r="Q37" s="191">
        <f xml:space="preserve"> Debt!Q$127</f>
        <v>5938.613927428175</v>
      </c>
      <c r="R37" s="191">
        <f xml:space="preserve"> Debt!R$127</f>
        <v>5710.1127904324067</v>
      </c>
      <c r="S37" s="191">
        <f xml:space="preserve"> Debt!S$127</f>
        <v>5667.0203175864726</v>
      </c>
      <c r="T37" s="191">
        <f xml:space="preserve"> Debt!T$127</f>
        <v>5436.337497287418</v>
      </c>
      <c r="U37" s="191">
        <f xml:space="preserve"> Debt!U$127</f>
        <v>5383.953350901229</v>
      </c>
      <c r="V37" s="191">
        <f xml:space="preserve"> Debt!V$127</f>
        <v>5153.6794088102079</v>
      </c>
      <c r="W37" s="191">
        <f xml:space="preserve"> Debt!W$127</f>
        <v>5092.1251431761239</v>
      </c>
      <c r="X37" s="191">
        <f xml:space="preserve"> Debt!X$127</f>
        <v>4888.7236526856259</v>
      </c>
      <c r="Y37" s="191">
        <f xml:space="preserve"> Debt!Y$127</f>
        <v>4791.6256630307826</v>
      </c>
      <c r="Z37" s="191">
        <f xml:space="preserve"> Debt!Z$127</f>
        <v>4562.0421800094173</v>
      </c>
      <c r="AA37" s="191">
        <f xml:space="preserve"> Debt!AA$127</f>
        <v>4680.0685192650599</v>
      </c>
      <c r="AB37" s="191">
        <f xml:space="preserve"> Debt!AB$127</f>
        <v>4445.5522887104562</v>
      </c>
      <c r="AC37" s="191">
        <f xml:space="preserve"> Debt!AC$127</f>
        <v>4356.373869968178</v>
      </c>
      <c r="AD37" s="191">
        <f xml:space="preserve"> Debt!AD$127</f>
        <v>4121.3248517248885</v>
      </c>
      <c r="AE37" s="191">
        <f xml:space="preserve"> Debt!AE$127</f>
        <v>4021.4247982321881</v>
      </c>
      <c r="AF37" s="191">
        <f xml:space="preserve"> Debt!AF$127</f>
        <v>3807.7271870553309</v>
      </c>
      <c r="AG37" s="191">
        <f xml:space="preserve"> Debt!AG$127</f>
        <v>3675.3062496348666</v>
      </c>
      <c r="AH37" s="191">
        <f xml:space="preserve"> Debt!AH$127</f>
        <v>3440.5478177828236</v>
      </c>
      <c r="AI37" s="191">
        <f xml:space="preserve"> Debt!AI$127</f>
        <v>3317.5792295486667</v>
      </c>
      <c r="AJ37" s="191">
        <f xml:space="preserve"> Debt!AJ$127</f>
        <v>3082.2564883350774</v>
      </c>
      <c r="AK37" s="191">
        <f xml:space="preserve"> Debt!AK$127</f>
        <v>3102.5501414100841</v>
      </c>
      <c r="AL37" s="191">
        <f xml:space="preserve"> Debt!AL$127</f>
        <v>2858.4927310924895</v>
      </c>
      <c r="AM37" s="191">
        <f xml:space="preserve"> Debt!AM$127</f>
        <v>2707.0823121010435</v>
      </c>
      <c r="AN37" s="191">
        <f xml:space="preserve"> Debt!AN$127</f>
        <v>2476.009411504167</v>
      </c>
      <c r="AO37" s="191">
        <f xml:space="preserve"> Debt!AO$127</f>
        <v>2296.9575360967874</v>
      </c>
      <c r="AP37" s="191">
        <f xml:space="preserve"> Debt!AP$127</f>
        <v>2051.494748198028</v>
      </c>
      <c r="AQ37" s="191">
        <f xml:space="preserve"> Debt!AQ$127</f>
        <v>1871.4251910883559</v>
      </c>
      <c r="AR37" s="191">
        <f xml:space="preserve"> Debt!AR$127</f>
        <v>1624.7699655248452</v>
      </c>
      <c r="AS37" s="191">
        <f xml:space="preserve"> Debt!AS$127</f>
        <v>1429.7502607502834</v>
      </c>
      <c r="AT37" s="191">
        <f xml:space="preserve"> Debt!AT$127</f>
        <v>1181.9985955716709</v>
      </c>
      <c r="AU37" s="191">
        <f xml:space="preserve"> Debt!AU$127</f>
        <v>971.05133050916561</v>
      </c>
      <c r="AV37" s="191">
        <f xml:space="preserve"> Debt!AV$127</f>
        <v>726.10892568673887</v>
      </c>
      <c r="AW37" s="191">
        <f xml:space="preserve"> Debt!AW$127</f>
        <v>494.50810762067874</v>
      </c>
      <c r="AX37" s="191">
        <f xml:space="preserve"> Debt!AX$127</f>
        <v>244.58337521422496</v>
      </c>
      <c r="AY37" s="191">
        <f xml:space="preserve"> Debt!AY$127</f>
        <v>1.2263976532267407E-12</v>
      </c>
      <c r="AZ37" s="191">
        <f xml:space="preserve"> Debt!AZ$127</f>
        <v>1.2071764780961937E-12</v>
      </c>
      <c r="BA37" s="191">
        <f xml:space="preserve"> Debt!BA$127</f>
        <v>1.2276735813227586E-12</v>
      </c>
      <c r="BB37" s="191">
        <f xml:space="preserve"> Debt!BB$127</f>
        <v>1.2082446695179291E-12</v>
      </c>
      <c r="BC37" s="191">
        <f xml:space="preserve"> Debt!BC$127</f>
        <v>1.2288952146061802E-12</v>
      </c>
      <c r="BD37" s="191">
        <f xml:space="preserve"> Debt!BD$127</f>
        <v>1.2165043416542985E-12</v>
      </c>
      <c r="BE37" s="191">
        <f xml:space="preserve"> Debt!BE$127</f>
        <v>0</v>
      </c>
      <c r="BF37" s="191">
        <f xml:space="preserve"> Debt!BF$127</f>
        <v>0</v>
      </c>
      <c r="BG37" s="191">
        <f xml:space="preserve"> Debt!BG$127</f>
        <v>0</v>
      </c>
      <c r="BH37" s="191">
        <f xml:space="preserve"> Debt!BH$127</f>
        <v>0</v>
      </c>
      <c r="BI37" s="191">
        <f xml:space="preserve"> Debt!BI$127</f>
        <v>0</v>
      </c>
      <c r="BJ37" s="191">
        <f xml:space="preserve"> Debt!BJ$127</f>
        <v>0</v>
      </c>
      <c r="BK37" s="191">
        <f xml:space="preserve"> Debt!BK$127</f>
        <v>0</v>
      </c>
      <c r="BL37" s="191">
        <f xml:space="preserve"> Debt!BL$127</f>
        <v>0</v>
      </c>
      <c r="BM37" s="191">
        <f xml:space="preserve"> Debt!BM$127</f>
        <v>0</v>
      </c>
      <c r="BN37" s="191">
        <f xml:space="preserve"> Debt!BN$127</f>
        <v>0</v>
      </c>
      <c r="BO37" s="191">
        <f xml:space="preserve"> Debt!BO$127</f>
        <v>0</v>
      </c>
      <c r="BP37" s="191">
        <f xml:space="preserve"> Debt!BP$127</f>
        <v>0</v>
      </c>
      <c r="BQ37" s="191">
        <f xml:space="preserve"> Debt!BQ$127</f>
        <v>0</v>
      </c>
      <c r="BR37" s="191">
        <f xml:space="preserve"> Debt!BR$127</f>
        <v>0</v>
      </c>
      <c r="BS37" s="191">
        <f xml:space="preserve"> Debt!BS$127</f>
        <v>0</v>
      </c>
      <c r="BT37" s="191">
        <f xml:space="preserve"> Debt!BT$127</f>
        <v>0</v>
      </c>
      <c r="BU37" s="191">
        <f xml:space="preserve"> Debt!BU$127</f>
        <v>0</v>
      </c>
      <c r="BV37" s="191">
        <f xml:space="preserve"> Debt!BV$127</f>
        <v>0</v>
      </c>
      <c r="BW37" s="191">
        <f xml:space="preserve"> Debt!BW$127</f>
        <v>0</v>
      </c>
      <c r="BX37" s="191">
        <f xml:space="preserve"> Debt!BX$127</f>
        <v>0</v>
      </c>
      <c r="BY37" s="191">
        <f xml:space="preserve"> Debt!BY$127</f>
        <v>0</v>
      </c>
      <c r="BZ37" s="191">
        <f xml:space="preserve"> Debt!BZ$127</f>
        <v>0</v>
      </c>
      <c r="CA37" s="191">
        <f xml:space="preserve"> Debt!CA$127</f>
        <v>0</v>
      </c>
      <c r="CB37" s="191">
        <f xml:space="preserve"> Debt!CB$127</f>
        <v>0</v>
      </c>
      <c r="CC37" s="191">
        <f xml:space="preserve"> Debt!CC$127</f>
        <v>0</v>
      </c>
      <c r="CD37" s="191">
        <f xml:space="preserve"> Debt!CD$127</f>
        <v>0</v>
      </c>
      <c r="CE37" s="191">
        <f xml:space="preserve"> Debt!CE$127</f>
        <v>0</v>
      </c>
      <c r="CF37" s="191">
        <f xml:space="preserve"> Debt!CF$127</f>
        <v>0</v>
      </c>
      <c r="CG37" s="191">
        <f xml:space="preserve"> Debt!CG$127</f>
        <v>0</v>
      </c>
      <c r="CH37" s="191">
        <f xml:space="preserve"> Debt!CH$127</f>
        <v>0</v>
      </c>
      <c r="CI37" s="191">
        <f xml:space="preserve"> Debt!CI$127</f>
        <v>0</v>
      </c>
      <c r="CJ37" s="191">
        <f xml:space="preserve"> Debt!CJ$127</f>
        <v>0</v>
      </c>
      <c r="CK37" s="191">
        <f xml:space="preserve"> Debt!CK$127</f>
        <v>0</v>
      </c>
      <c r="CL37" s="191">
        <f xml:space="preserve"> Debt!CL$127</f>
        <v>0</v>
      </c>
      <c r="CM37" s="191">
        <f xml:space="preserve"> Debt!CM$127</f>
        <v>0</v>
      </c>
      <c r="CN37" s="191">
        <f xml:space="preserve"> Debt!CN$127</f>
        <v>0</v>
      </c>
      <c r="CO37" s="191">
        <f xml:space="preserve"> Debt!CO$127</f>
        <v>0</v>
      </c>
      <c r="CP37" s="191">
        <f xml:space="preserve"> Debt!CP$127</f>
        <v>0</v>
      </c>
      <c r="CQ37" s="191">
        <f xml:space="preserve"> Debt!CQ$127</f>
        <v>0</v>
      </c>
      <c r="CR37" s="191">
        <f xml:space="preserve"> Debt!CR$127</f>
        <v>0</v>
      </c>
      <c r="CS37" s="191">
        <f xml:space="preserve"> Debt!CS$127</f>
        <v>0</v>
      </c>
      <c r="CT37" s="191">
        <f xml:space="preserve"> Debt!CT$127</f>
        <v>0</v>
      </c>
      <c r="CU37" s="191">
        <f xml:space="preserve"> Debt!CU$127</f>
        <v>0</v>
      </c>
      <c r="CV37" s="191">
        <f xml:space="preserve"> Debt!CV$127</f>
        <v>0</v>
      </c>
      <c r="CW37" s="191">
        <f xml:space="preserve"> Debt!CW$127</f>
        <v>0</v>
      </c>
      <c r="CX37" s="191">
        <f xml:space="preserve"> Debt!CX$127</f>
        <v>0</v>
      </c>
      <c r="CY37" s="191">
        <f xml:space="preserve"> Debt!CY$127</f>
        <v>0</v>
      </c>
      <c r="CZ37" s="191">
        <f xml:space="preserve"> Debt!CZ$127</f>
        <v>0</v>
      </c>
      <c r="DA37" s="191">
        <f xml:space="preserve"> Debt!DA$127</f>
        <v>0</v>
      </c>
      <c r="DB37" s="191">
        <f xml:space="preserve"> Debt!DB$127</f>
        <v>0</v>
      </c>
      <c r="DC37" s="191">
        <f xml:space="preserve"> Debt!DC$127</f>
        <v>0</v>
      </c>
      <c r="DD37" s="191">
        <f xml:space="preserve"> Debt!DD$127</f>
        <v>0</v>
      </c>
      <c r="DE37" s="191">
        <f xml:space="preserve"> Debt!DE$127</f>
        <v>0</v>
      </c>
      <c r="DF37" s="191">
        <f xml:space="preserve"> Debt!DF$127</f>
        <v>0</v>
      </c>
      <c r="DG37" s="191">
        <f xml:space="preserve"> Debt!DG$127</f>
        <v>0</v>
      </c>
      <c r="DH37" s="191">
        <f xml:space="preserve"> Debt!DH$127</f>
        <v>0</v>
      </c>
      <c r="DI37" s="191">
        <f xml:space="preserve"> Debt!DI$127</f>
        <v>0</v>
      </c>
      <c r="DJ37" s="191">
        <f xml:space="preserve"> Debt!DJ$127</f>
        <v>0</v>
      </c>
      <c r="DK37" s="191">
        <f xml:space="preserve"> Debt!DK$127</f>
        <v>0</v>
      </c>
      <c r="DL37" s="191">
        <f xml:space="preserve"> Debt!DL$127</f>
        <v>0</v>
      </c>
      <c r="DM37" s="191">
        <f xml:space="preserve"> Debt!DM$127</f>
        <v>0</v>
      </c>
      <c r="DN37" s="191">
        <f xml:space="preserve"> Debt!DN$127</f>
        <v>0</v>
      </c>
      <c r="DO37" s="191">
        <f xml:space="preserve"> Debt!DO$127</f>
        <v>0</v>
      </c>
      <c r="DP37" s="191">
        <f xml:space="preserve"> Debt!DP$127</f>
        <v>0</v>
      </c>
      <c r="DQ37" s="191">
        <f xml:space="preserve"> Debt!DQ$127</f>
        <v>0</v>
      </c>
      <c r="DR37" s="191">
        <f xml:space="preserve"> Debt!DR$127</f>
        <v>0</v>
      </c>
      <c r="DS37" s="191">
        <f xml:space="preserve"> Debt!DS$127</f>
        <v>0</v>
      </c>
      <c r="DT37" s="191">
        <f xml:space="preserve"> Debt!DT$127</f>
        <v>0</v>
      </c>
      <c r="DU37" s="191">
        <f xml:space="preserve"> Debt!DU$127</f>
        <v>0</v>
      </c>
      <c r="DV37" s="191">
        <f xml:space="preserve"> Debt!DV$127</f>
        <v>0</v>
      </c>
      <c r="DW37" s="191">
        <f xml:space="preserve"> Debt!DW$127</f>
        <v>0</v>
      </c>
      <c r="DX37" s="191">
        <f xml:space="preserve"> Debt!DX$127</f>
        <v>0</v>
      </c>
      <c r="DY37" s="191">
        <f xml:space="preserve"> Debt!DY$127</f>
        <v>0</v>
      </c>
      <c r="DZ37" s="191">
        <f xml:space="preserve"> Debt!DZ$127</f>
        <v>0</v>
      </c>
      <c r="EA37" s="191">
        <f xml:space="preserve"> Debt!EA$127</f>
        <v>0</v>
      </c>
      <c r="EB37" s="191">
        <f xml:space="preserve"> Debt!EB$127</f>
        <v>0</v>
      </c>
      <c r="EC37" s="191">
        <f xml:space="preserve"> Debt!EC$127</f>
        <v>0</v>
      </c>
      <c r="ED37" s="191">
        <f xml:space="preserve"> Debt!ED$127</f>
        <v>0</v>
      </c>
      <c r="EE37" s="191">
        <f xml:space="preserve"> Debt!EE$127</f>
        <v>0</v>
      </c>
      <c r="EF37" s="191">
        <f xml:space="preserve"> Debt!EF$127</f>
        <v>0</v>
      </c>
      <c r="EG37" s="191">
        <f xml:space="preserve"> Debt!EG$127</f>
        <v>0</v>
      </c>
      <c r="EH37" s="191">
        <f xml:space="preserve"> Debt!EH$127</f>
        <v>0</v>
      </c>
      <c r="EI37" s="191">
        <f xml:space="preserve"> Debt!EI$127</f>
        <v>0</v>
      </c>
      <c r="EJ37" s="191">
        <f xml:space="preserve"> Debt!EJ$127</f>
        <v>0</v>
      </c>
      <c r="EK37" s="191">
        <f xml:space="preserve"> Debt!EK$127</f>
        <v>0</v>
      </c>
      <c r="EL37" s="191">
        <f xml:space="preserve"> Debt!EL$127</f>
        <v>0</v>
      </c>
      <c r="EM37" s="191">
        <f xml:space="preserve"> Debt!EM$127</f>
        <v>0</v>
      </c>
      <c r="EN37" s="191">
        <f xml:space="preserve"> Debt!EN$127</f>
        <v>0</v>
      </c>
      <c r="EO37" s="191">
        <f xml:space="preserve"> Debt!EO$127</f>
        <v>0</v>
      </c>
      <c r="EP37" s="191">
        <f xml:space="preserve"> Debt!EP$127</f>
        <v>0</v>
      </c>
      <c r="EQ37" s="191">
        <f xml:space="preserve"> Debt!EQ$127</f>
        <v>0</v>
      </c>
      <c r="ER37" s="191">
        <f xml:space="preserve"> Debt!ER$127</f>
        <v>0</v>
      </c>
      <c r="ES37" s="191">
        <f xml:space="preserve"> Debt!ES$127</f>
        <v>0</v>
      </c>
      <c r="ET37" s="191">
        <f xml:space="preserve"> Debt!ET$127</f>
        <v>0</v>
      </c>
      <c r="EU37" s="191">
        <f xml:space="preserve"> Debt!EU$127</f>
        <v>0</v>
      </c>
      <c r="EV37" s="191">
        <f xml:space="preserve"> Debt!EV$127</f>
        <v>0</v>
      </c>
      <c r="EW37" s="191">
        <f xml:space="preserve"> Debt!EW$127</f>
        <v>0</v>
      </c>
      <c r="EX37" s="191">
        <f xml:space="preserve"> Debt!EX$127</f>
        <v>0</v>
      </c>
      <c r="EY37" s="191">
        <f xml:space="preserve"> Debt!EY$127</f>
        <v>0</v>
      </c>
      <c r="EZ37" s="191">
        <f xml:space="preserve"> Debt!EZ$127</f>
        <v>0</v>
      </c>
      <c r="FA37" s="191">
        <f xml:space="preserve"> Debt!FA$127</f>
        <v>0</v>
      </c>
      <c r="FB37" s="191">
        <f xml:space="preserve"> Debt!FB$127</f>
        <v>0</v>
      </c>
      <c r="FC37" s="191">
        <f xml:space="preserve"> Debt!FC$127</f>
        <v>0</v>
      </c>
      <c r="FD37" s="191">
        <f xml:space="preserve"> Debt!FD$127</f>
        <v>0</v>
      </c>
      <c r="FE37" s="191">
        <f xml:space="preserve"> Debt!FE$127</f>
        <v>0</v>
      </c>
      <c r="FF37" s="191">
        <f xml:space="preserve"> Debt!FF$127</f>
        <v>0</v>
      </c>
      <c r="FG37" s="191">
        <f xml:space="preserve"> Debt!FG$127</f>
        <v>0</v>
      </c>
      <c r="FH37" s="191">
        <f xml:space="preserve"> Debt!FH$127</f>
        <v>0</v>
      </c>
      <c r="FI37" s="191">
        <f xml:space="preserve"> Debt!FI$127</f>
        <v>0</v>
      </c>
      <c r="FJ37" s="191">
        <f xml:space="preserve"> Debt!FJ$127</f>
        <v>0</v>
      </c>
      <c r="FK37" s="191">
        <f xml:space="preserve"> Debt!FK$127</f>
        <v>0</v>
      </c>
      <c r="FL37" s="191">
        <f xml:space="preserve"> Debt!FL$127</f>
        <v>0</v>
      </c>
      <c r="FM37" s="191">
        <f xml:space="preserve"> Debt!FM$127</f>
        <v>0</v>
      </c>
      <c r="FN37" s="191">
        <f xml:space="preserve"> Debt!FN$127</f>
        <v>0</v>
      </c>
      <c r="FO37" s="191">
        <f xml:space="preserve"> Debt!FO$127</f>
        <v>0</v>
      </c>
      <c r="FP37" s="191">
        <f xml:space="preserve"> Debt!FP$127</f>
        <v>0</v>
      </c>
      <c r="FQ37" s="191">
        <f xml:space="preserve"> Debt!FQ$127</f>
        <v>0</v>
      </c>
      <c r="FR37" s="191">
        <f xml:space="preserve"> Debt!FR$127</f>
        <v>0</v>
      </c>
      <c r="FS37" s="191">
        <f xml:space="preserve"> Debt!FS$127</f>
        <v>0</v>
      </c>
      <c r="FT37" s="191">
        <f xml:space="preserve"> Debt!FT$127</f>
        <v>0</v>
      </c>
      <c r="FU37" s="191">
        <f xml:space="preserve"> Debt!FU$127</f>
        <v>0</v>
      </c>
      <c r="FV37" s="191">
        <f xml:space="preserve"> Debt!FV$127</f>
        <v>0</v>
      </c>
      <c r="FW37" s="191">
        <f xml:space="preserve"> Debt!FW$127</f>
        <v>0</v>
      </c>
      <c r="FX37" s="191">
        <f xml:space="preserve"> Debt!FX$127</f>
        <v>0</v>
      </c>
      <c r="FY37" s="191">
        <f xml:space="preserve"> Debt!FY$127</f>
        <v>0</v>
      </c>
      <c r="FZ37" s="191">
        <f xml:space="preserve"> Debt!FZ$127</f>
        <v>0</v>
      </c>
      <c r="GA37" s="191">
        <f xml:space="preserve"> Debt!GA$127</f>
        <v>0</v>
      </c>
      <c r="GB37" s="191">
        <f xml:space="preserve"> Debt!GB$127</f>
        <v>0</v>
      </c>
      <c r="GC37" s="191">
        <f xml:space="preserve"> Debt!GC$127</f>
        <v>0</v>
      </c>
      <c r="GD37" s="191">
        <f xml:space="preserve"> Debt!GD$127</f>
        <v>0</v>
      </c>
      <c r="GE37" s="191">
        <f xml:space="preserve"> Debt!GE$127</f>
        <v>0</v>
      </c>
      <c r="GF37" s="191">
        <f xml:space="preserve"> Debt!GF$127</f>
        <v>0</v>
      </c>
      <c r="GG37" s="191">
        <f xml:space="preserve"> Debt!GG$127</f>
        <v>0</v>
      </c>
      <c r="GH37" s="191">
        <f xml:space="preserve"> Debt!GH$127</f>
        <v>0</v>
      </c>
      <c r="GI37" s="191">
        <f xml:space="preserve"> Debt!GI$127</f>
        <v>0</v>
      </c>
      <c r="GJ37" s="191">
        <f xml:space="preserve"> Debt!GJ$127</f>
        <v>0</v>
      </c>
    </row>
    <row r="38" spans="1:192" s="518" customFormat="1" x14ac:dyDescent="0.25">
      <c r="A38" s="15"/>
      <c r="B38" s="15"/>
      <c r="C38" s="21"/>
      <c r="D38" s="48"/>
      <c r="E38" s="405" t="str">
        <f xml:space="preserve"> Debt!E$231</f>
        <v>Equity bridge interest POS</v>
      </c>
      <c r="F38" s="405">
        <f xml:space="preserve"> Debt!F$231</f>
        <v>0</v>
      </c>
      <c r="G38" s="405" t="str">
        <f xml:space="preserve"> Debt!G$231</f>
        <v>$ 000s</v>
      </c>
      <c r="H38" s="405">
        <f xml:space="preserve"> Debt!H$231</f>
        <v>0</v>
      </c>
      <c r="I38" s="405">
        <f xml:space="preserve"> Debt!I$231</f>
        <v>0</v>
      </c>
      <c r="J38" s="405">
        <f xml:space="preserve"> Debt!J$231</f>
        <v>0</v>
      </c>
      <c r="K38" s="405">
        <f xml:space="preserve"> Debt!K$231</f>
        <v>0</v>
      </c>
      <c r="L38" s="405">
        <f xml:space="preserve"> Debt!L$231</f>
        <v>0</v>
      </c>
      <c r="M38" s="405">
        <f xml:space="preserve"> Debt!M$231</f>
        <v>0</v>
      </c>
      <c r="N38" s="405">
        <f xml:space="preserve"> Debt!N$231</f>
        <v>0</v>
      </c>
      <c r="O38" s="405">
        <f xml:space="preserve"> Debt!O$231</f>
        <v>0</v>
      </c>
      <c r="P38" s="405">
        <f xml:space="preserve"> Debt!P$231</f>
        <v>0</v>
      </c>
      <c r="Q38" s="405">
        <f xml:space="preserve"> Debt!Q$231</f>
        <v>0</v>
      </c>
      <c r="R38" s="405">
        <f xml:space="preserve"> Debt!R$231</f>
        <v>0</v>
      </c>
      <c r="S38" s="405">
        <f xml:space="preserve"> Debt!S$231</f>
        <v>0</v>
      </c>
      <c r="T38" s="405">
        <f xml:space="preserve"> Debt!T$231</f>
        <v>0</v>
      </c>
      <c r="U38" s="405">
        <f xml:space="preserve"> Debt!U$231</f>
        <v>0</v>
      </c>
      <c r="V38" s="405">
        <f xml:space="preserve"> Debt!V$231</f>
        <v>0</v>
      </c>
      <c r="W38" s="405">
        <f xml:space="preserve"> Debt!W$231</f>
        <v>0</v>
      </c>
      <c r="X38" s="405">
        <f xml:space="preserve"> Debt!X$231</f>
        <v>0</v>
      </c>
      <c r="Y38" s="405">
        <f xml:space="preserve"> Debt!Y$231</f>
        <v>0</v>
      </c>
      <c r="Z38" s="405">
        <f xml:space="preserve"> Debt!Z$231</f>
        <v>0</v>
      </c>
      <c r="AA38" s="405">
        <f xml:space="preserve"> Debt!AA$231</f>
        <v>0</v>
      </c>
      <c r="AB38" s="405">
        <f xml:space="preserve"> Debt!AB$231</f>
        <v>0</v>
      </c>
      <c r="AC38" s="405">
        <f xml:space="preserve"> Debt!AC$231</f>
        <v>0</v>
      </c>
      <c r="AD38" s="405">
        <f xml:space="preserve"> Debt!AD$231</f>
        <v>0</v>
      </c>
      <c r="AE38" s="405">
        <f xml:space="preserve"> Debt!AE$231</f>
        <v>0</v>
      </c>
      <c r="AF38" s="405">
        <f xml:space="preserve"> Debt!AF$231</f>
        <v>0</v>
      </c>
      <c r="AG38" s="405">
        <f xml:space="preserve"> Debt!AG$231</f>
        <v>0</v>
      </c>
      <c r="AH38" s="405">
        <f xml:space="preserve"> Debt!AH$231</f>
        <v>0</v>
      </c>
      <c r="AI38" s="405">
        <f xml:space="preserve"> Debt!AI$231</f>
        <v>0</v>
      </c>
      <c r="AJ38" s="405">
        <f xml:space="preserve"> Debt!AJ$231</f>
        <v>0</v>
      </c>
      <c r="AK38" s="405">
        <f xml:space="preserve"> Debt!AK$231</f>
        <v>0</v>
      </c>
      <c r="AL38" s="405">
        <f xml:space="preserve"> Debt!AL$231</f>
        <v>0</v>
      </c>
      <c r="AM38" s="405">
        <f xml:space="preserve"> Debt!AM$231</f>
        <v>0</v>
      </c>
      <c r="AN38" s="405">
        <f xml:space="preserve"> Debt!AN$231</f>
        <v>0</v>
      </c>
      <c r="AO38" s="405">
        <f xml:space="preserve"> Debt!AO$231</f>
        <v>0</v>
      </c>
      <c r="AP38" s="405">
        <f xml:space="preserve"> Debt!AP$231</f>
        <v>0</v>
      </c>
      <c r="AQ38" s="405">
        <f xml:space="preserve"> Debt!AQ$231</f>
        <v>0</v>
      </c>
      <c r="AR38" s="405">
        <f xml:space="preserve"> Debt!AR$231</f>
        <v>0</v>
      </c>
      <c r="AS38" s="405">
        <f xml:space="preserve"> Debt!AS$231</f>
        <v>0</v>
      </c>
      <c r="AT38" s="405">
        <f xml:space="preserve"> Debt!AT$231</f>
        <v>0</v>
      </c>
      <c r="AU38" s="405">
        <f xml:space="preserve"> Debt!AU$231</f>
        <v>0</v>
      </c>
      <c r="AV38" s="405">
        <f xml:space="preserve"> Debt!AV$231</f>
        <v>0</v>
      </c>
      <c r="AW38" s="405">
        <f xml:space="preserve"> Debt!AW$231</f>
        <v>0</v>
      </c>
      <c r="AX38" s="405">
        <f xml:space="preserve"> Debt!AX$231</f>
        <v>0</v>
      </c>
      <c r="AY38" s="405">
        <f xml:space="preserve"> Debt!AY$231</f>
        <v>0</v>
      </c>
      <c r="AZ38" s="405">
        <f xml:space="preserve"> Debt!AZ$231</f>
        <v>0</v>
      </c>
      <c r="BA38" s="405">
        <f xml:space="preserve"> Debt!BA$231</f>
        <v>0</v>
      </c>
      <c r="BB38" s="405">
        <f xml:space="preserve"> Debt!BB$231</f>
        <v>0</v>
      </c>
      <c r="BC38" s="405">
        <f xml:space="preserve"> Debt!BC$231</f>
        <v>0</v>
      </c>
      <c r="BD38" s="405">
        <f xml:space="preserve"> Debt!BD$231</f>
        <v>0</v>
      </c>
      <c r="BE38" s="405">
        <f xml:space="preserve"> Debt!BE$231</f>
        <v>0</v>
      </c>
      <c r="BF38" s="405">
        <f xml:space="preserve"> Debt!BF$231</f>
        <v>0</v>
      </c>
      <c r="BG38" s="405">
        <f xml:space="preserve"> Debt!BG$231</f>
        <v>0</v>
      </c>
      <c r="BH38" s="405">
        <f xml:space="preserve"> Debt!BH$231</f>
        <v>0</v>
      </c>
      <c r="BI38" s="405">
        <f xml:space="preserve"> Debt!BI$231</f>
        <v>0</v>
      </c>
      <c r="BJ38" s="405">
        <f xml:space="preserve"> Debt!BJ$231</f>
        <v>0</v>
      </c>
      <c r="BK38" s="405">
        <f xml:space="preserve"> Debt!BK$231</f>
        <v>0</v>
      </c>
      <c r="BL38" s="405">
        <f xml:space="preserve"> Debt!BL$231</f>
        <v>0</v>
      </c>
      <c r="BM38" s="405">
        <f xml:space="preserve"> Debt!BM$231</f>
        <v>0</v>
      </c>
      <c r="BN38" s="405">
        <f xml:space="preserve"> Debt!BN$231</f>
        <v>0</v>
      </c>
      <c r="BO38" s="405">
        <f xml:space="preserve"> Debt!BO$231</f>
        <v>0</v>
      </c>
      <c r="BP38" s="405">
        <f xml:space="preserve"> Debt!BP$231</f>
        <v>0</v>
      </c>
      <c r="BQ38" s="405">
        <f xml:space="preserve"> Debt!BQ$231</f>
        <v>0</v>
      </c>
      <c r="BR38" s="405">
        <f xml:space="preserve"> Debt!BR$231</f>
        <v>0</v>
      </c>
      <c r="BS38" s="405">
        <f xml:space="preserve"> Debt!BS$231</f>
        <v>0</v>
      </c>
      <c r="BT38" s="405">
        <f xml:space="preserve"> Debt!BT$231</f>
        <v>0</v>
      </c>
      <c r="BU38" s="405">
        <f xml:space="preserve"> Debt!BU$231</f>
        <v>0</v>
      </c>
      <c r="BV38" s="405">
        <f xml:space="preserve"> Debt!BV$231</f>
        <v>0</v>
      </c>
      <c r="BW38" s="405">
        <f xml:space="preserve"> Debt!BW$231</f>
        <v>0</v>
      </c>
      <c r="BX38" s="405">
        <f xml:space="preserve"> Debt!BX$231</f>
        <v>0</v>
      </c>
      <c r="BY38" s="405">
        <f xml:space="preserve"> Debt!BY$231</f>
        <v>0</v>
      </c>
      <c r="BZ38" s="405">
        <f xml:space="preserve"> Debt!BZ$231</f>
        <v>0</v>
      </c>
      <c r="CA38" s="405">
        <f xml:space="preserve"> Debt!CA$231</f>
        <v>0</v>
      </c>
      <c r="CB38" s="405">
        <f xml:space="preserve"> Debt!CB$231</f>
        <v>0</v>
      </c>
      <c r="CC38" s="405">
        <f xml:space="preserve"> Debt!CC$231</f>
        <v>0</v>
      </c>
      <c r="CD38" s="405">
        <f xml:space="preserve"> Debt!CD$231</f>
        <v>0</v>
      </c>
      <c r="CE38" s="405">
        <f xml:space="preserve"> Debt!CE$231</f>
        <v>0</v>
      </c>
      <c r="CF38" s="405">
        <f xml:space="preserve"> Debt!CF$231</f>
        <v>0</v>
      </c>
      <c r="CG38" s="405">
        <f xml:space="preserve"> Debt!CG$231</f>
        <v>0</v>
      </c>
      <c r="CH38" s="405">
        <f xml:space="preserve"> Debt!CH$231</f>
        <v>0</v>
      </c>
      <c r="CI38" s="405">
        <f xml:space="preserve"> Debt!CI$231</f>
        <v>0</v>
      </c>
      <c r="CJ38" s="405">
        <f xml:space="preserve"> Debt!CJ$231</f>
        <v>0</v>
      </c>
      <c r="CK38" s="405">
        <f xml:space="preserve"> Debt!CK$231</f>
        <v>0</v>
      </c>
      <c r="CL38" s="405">
        <f xml:space="preserve"> Debt!CL$231</f>
        <v>0</v>
      </c>
      <c r="CM38" s="405">
        <f xml:space="preserve"> Debt!CM$231</f>
        <v>0</v>
      </c>
      <c r="CN38" s="405">
        <f xml:space="preserve"> Debt!CN$231</f>
        <v>0</v>
      </c>
      <c r="CO38" s="405">
        <f xml:space="preserve"> Debt!CO$231</f>
        <v>0</v>
      </c>
      <c r="CP38" s="405">
        <f xml:space="preserve"> Debt!CP$231</f>
        <v>0</v>
      </c>
      <c r="CQ38" s="405">
        <f xml:space="preserve"> Debt!CQ$231</f>
        <v>0</v>
      </c>
      <c r="CR38" s="405">
        <f xml:space="preserve"> Debt!CR$231</f>
        <v>0</v>
      </c>
      <c r="CS38" s="405">
        <f xml:space="preserve"> Debt!CS$231</f>
        <v>0</v>
      </c>
      <c r="CT38" s="405">
        <f xml:space="preserve"> Debt!CT$231</f>
        <v>0</v>
      </c>
      <c r="CU38" s="405">
        <f xml:space="preserve"> Debt!CU$231</f>
        <v>0</v>
      </c>
      <c r="CV38" s="405">
        <f xml:space="preserve"> Debt!CV$231</f>
        <v>0</v>
      </c>
      <c r="CW38" s="405">
        <f xml:space="preserve"> Debt!CW$231</f>
        <v>0</v>
      </c>
      <c r="CX38" s="405">
        <f xml:space="preserve"> Debt!CX$231</f>
        <v>0</v>
      </c>
      <c r="CY38" s="405">
        <f xml:space="preserve"> Debt!CY$231</f>
        <v>0</v>
      </c>
      <c r="CZ38" s="405">
        <f xml:space="preserve"> Debt!CZ$231</f>
        <v>0</v>
      </c>
      <c r="DA38" s="405">
        <f xml:space="preserve"> Debt!DA$231</f>
        <v>0</v>
      </c>
      <c r="DB38" s="405">
        <f xml:space="preserve"> Debt!DB$231</f>
        <v>0</v>
      </c>
      <c r="DC38" s="405">
        <f xml:space="preserve"> Debt!DC$231</f>
        <v>0</v>
      </c>
      <c r="DD38" s="405">
        <f xml:space="preserve"> Debt!DD$231</f>
        <v>0</v>
      </c>
      <c r="DE38" s="405">
        <f xml:space="preserve"> Debt!DE$231</f>
        <v>0</v>
      </c>
      <c r="DF38" s="405">
        <f xml:space="preserve"> Debt!DF$231</f>
        <v>0</v>
      </c>
      <c r="DG38" s="405">
        <f xml:space="preserve"> Debt!DG$231</f>
        <v>0</v>
      </c>
      <c r="DH38" s="405">
        <f xml:space="preserve"> Debt!DH$231</f>
        <v>0</v>
      </c>
      <c r="DI38" s="405">
        <f xml:space="preserve"> Debt!DI$231</f>
        <v>0</v>
      </c>
      <c r="DJ38" s="405">
        <f xml:space="preserve"> Debt!DJ$231</f>
        <v>0</v>
      </c>
      <c r="DK38" s="405">
        <f xml:space="preserve"> Debt!DK$231</f>
        <v>0</v>
      </c>
      <c r="DL38" s="405">
        <f xml:space="preserve"> Debt!DL$231</f>
        <v>0</v>
      </c>
      <c r="DM38" s="405">
        <f xml:space="preserve"> Debt!DM$231</f>
        <v>0</v>
      </c>
      <c r="DN38" s="405">
        <f xml:space="preserve"> Debt!DN$231</f>
        <v>0</v>
      </c>
      <c r="DO38" s="405">
        <f xml:space="preserve"> Debt!DO$231</f>
        <v>0</v>
      </c>
      <c r="DP38" s="405">
        <f xml:space="preserve"> Debt!DP$231</f>
        <v>0</v>
      </c>
      <c r="DQ38" s="405">
        <f xml:space="preserve"> Debt!DQ$231</f>
        <v>0</v>
      </c>
      <c r="DR38" s="405">
        <f xml:space="preserve"> Debt!DR$231</f>
        <v>0</v>
      </c>
      <c r="DS38" s="405">
        <f xml:space="preserve"> Debt!DS$231</f>
        <v>0</v>
      </c>
      <c r="DT38" s="405">
        <f xml:space="preserve"> Debt!DT$231</f>
        <v>0</v>
      </c>
      <c r="DU38" s="405">
        <f xml:space="preserve"> Debt!DU$231</f>
        <v>0</v>
      </c>
      <c r="DV38" s="405">
        <f xml:space="preserve"> Debt!DV$231</f>
        <v>0</v>
      </c>
      <c r="DW38" s="405">
        <f xml:space="preserve"> Debt!DW$231</f>
        <v>0</v>
      </c>
      <c r="DX38" s="405">
        <f xml:space="preserve"> Debt!DX$231</f>
        <v>0</v>
      </c>
      <c r="DY38" s="405">
        <f xml:space="preserve"> Debt!DY$231</f>
        <v>0</v>
      </c>
      <c r="DZ38" s="405">
        <f xml:space="preserve"> Debt!DZ$231</f>
        <v>0</v>
      </c>
      <c r="EA38" s="405">
        <f xml:space="preserve"> Debt!EA$231</f>
        <v>0</v>
      </c>
      <c r="EB38" s="405">
        <f xml:space="preserve"> Debt!EB$231</f>
        <v>0</v>
      </c>
      <c r="EC38" s="405">
        <f xml:space="preserve"> Debt!EC$231</f>
        <v>0</v>
      </c>
      <c r="ED38" s="405">
        <f xml:space="preserve"> Debt!ED$231</f>
        <v>0</v>
      </c>
      <c r="EE38" s="405">
        <f xml:space="preserve"> Debt!EE$231</f>
        <v>0</v>
      </c>
      <c r="EF38" s="405">
        <f xml:space="preserve"> Debt!EF$231</f>
        <v>0</v>
      </c>
      <c r="EG38" s="405">
        <f xml:space="preserve"> Debt!EG$231</f>
        <v>0</v>
      </c>
      <c r="EH38" s="405">
        <f xml:space="preserve"> Debt!EH$231</f>
        <v>0</v>
      </c>
      <c r="EI38" s="405">
        <f xml:space="preserve"> Debt!EI$231</f>
        <v>0</v>
      </c>
      <c r="EJ38" s="405">
        <f xml:space="preserve"> Debt!EJ$231</f>
        <v>0</v>
      </c>
      <c r="EK38" s="405">
        <f xml:space="preserve"> Debt!EK$231</f>
        <v>0</v>
      </c>
      <c r="EL38" s="405">
        <f xml:space="preserve"> Debt!EL$231</f>
        <v>0</v>
      </c>
      <c r="EM38" s="405">
        <f xml:space="preserve"> Debt!EM$231</f>
        <v>0</v>
      </c>
      <c r="EN38" s="405">
        <f xml:space="preserve"> Debt!EN$231</f>
        <v>0</v>
      </c>
      <c r="EO38" s="405">
        <f xml:space="preserve"> Debt!EO$231</f>
        <v>0</v>
      </c>
      <c r="EP38" s="405">
        <f xml:space="preserve"> Debt!EP$231</f>
        <v>0</v>
      </c>
      <c r="EQ38" s="405">
        <f xml:space="preserve"> Debt!EQ$231</f>
        <v>0</v>
      </c>
      <c r="ER38" s="405">
        <f xml:space="preserve"> Debt!ER$231</f>
        <v>0</v>
      </c>
      <c r="ES38" s="405">
        <f xml:space="preserve"> Debt!ES$231</f>
        <v>0</v>
      </c>
      <c r="ET38" s="405">
        <f xml:space="preserve"> Debt!ET$231</f>
        <v>0</v>
      </c>
      <c r="EU38" s="405">
        <f xml:space="preserve"> Debt!EU$231</f>
        <v>0</v>
      </c>
      <c r="EV38" s="405">
        <f xml:space="preserve"> Debt!EV$231</f>
        <v>0</v>
      </c>
      <c r="EW38" s="405">
        <f xml:space="preserve"> Debt!EW$231</f>
        <v>0</v>
      </c>
      <c r="EX38" s="405">
        <f xml:space="preserve"> Debt!EX$231</f>
        <v>0</v>
      </c>
      <c r="EY38" s="405">
        <f xml:space="preserve"> Debt!EY$231</f>
        <v>0</v>
      </c>
      <c r="EZ38" s="405">
        <f xml:space="preserve"> Debt!EZ$231</f>
        <v>0</v>
      </c>
      <c r="FA38" s="405">
        <f xml:space="preserve"> Debt!FA$231</f>
        <v>0</v>
      </c>
      <c r="FB38" s="405">
        <f xml:space="preserve"> Debt!FB$231</f>
        <v>0</v>
      </c>
      <c r="FC38" s="405">
        <f xml:space="preserve"> Debt!FC$231</f>
        <v>0</v>
      </c>
      <c r="FD38" s="405">
        <f xml:space="preserve"> Debt!FD$231</f>
        <v>0</v>
      </c>
      <c r="FE38" s="405">
        <f xml:space="preserve"> Debt!FE$231</f>
        <v>0</v>
      </c>
      <c r="FF38" s="405">
        <f xml:space="preserve"> Debt!FF$231</f>
        <v>0</v>
      </c>
      <c r="FG38" s="405">
        <f xml:space="preserve"> Debt!FG$231</f>
        <v>0</v>
      </c>
      <c r="FH38" s="405">
        <f xml:space="preserve"> Debt!FH$231</f>
        <v>0</v>
      </c>
      <c r="FI38" s="405">
        <f xml:space="preserve"> Debt!FI$231</f>
        <v>0</v>
      </c>
      <c r="FJ38" s="405">
        <f xml:space="preserve"> Debt!FJ$231</f>
        <v>0</v>
      </c>
      <c r="FK38" s="405">
        <f xml:space="preserve"> Debt!FK$231</f>
        <v>0</v>
      </c>
      <c r="FL38" s="405">
        <f xml:space="preserve"> Debt!FL$231</f>
        <v>0</v>
      </c>
      <c r="FM38" s="405">
        <f xml:space="preserve"> Debt!FM$231</f>
        <v>0</v>
      </c>
      <c r="FN38" s="405">
        <f xml:space="preserve"> Debt!FN$231</f>
        <v>0</v>
      </c>
      <c r="FO38" s="405">
        <f xml:space="preserve"> Debt!FO$231</f>
        <v>0</v>
      </c>
      <c r="FP38" s="405">
        <f xml:space="preserve"> Debt!FP$231</f>
        <v>0</v>
      </c>
      <c r="FQ38" s="405">
        <f xml:space="preserve"> Debt!FQ$231</f>
        <v>0</v>
      </c>
      <c r="FR38" s="405">
        <f xml:space="preserve"> Debt!FR$231</f>
        <v>0</v>
      </c>
      <c r="FS38" s="405">
        <f xml:space="preserve"> Debt!FS$231</f>
        <v>0</v>
      </c>
      <c r="FT38" s="405">
        <f xml:space="preserve"> Debt!FT$231</f>
        <v>0</v>
      </c>
      <c r="FU38" s="405">
        <f xml:space="preserve"> Debt!FU$231</f>
        <v>0</v>
      </c>
      <c r="FV38" s="405">
        <f xml:space="preserve"> Debt!FV$231</f>
        <v>0</v>
      </c>
      <c r="FW38" s="405">
        <f xml:space="preserve"> Debt!FW$231</f>
        <v>0</v>
      </c>
      <c r="FX38" s="405">
        <f xml:space="preserve"> Debt!FX$231</f>
        <v>0</v>
      </c>
      <c r="FY38" s="405">
        <f xml:space="preserve"> Debt!FY$231</f>
        <v>0</v>
      </c>
      <c r="FZ38" s="405">
        <f xml:space="preserve"> Debt!FZ$231</f>
        <v>0</v>
      </c>
      <c r="GA38" s="405">
        <f xml:space="preserve"> Debt!GA$231</f>
        <v>0</v>
      </c>
      <c r="GB38" s="405">
        <f xml:space="preserve"> Debt!GB$231</f>
        <v>0</v>
      </c>
      <c r="GC38" s="405">
        <f xml:space="preserve"> Debt!GC$231</f>
        <v>0</v>
      </c>
      <c r="GD38" s="405">
        <f xml:space="preserve"> Debt!GD$231</f>
        <v>0</v>
      </c>
      <c r="GE38" s="405">
        <f xml:space="preserve"> Debt!GE$231</f>
        <v>0</v>
      </c>
      <c r="GF38" s="405">
        <f xml:space="preserve"> Debt!GF$231</f>
        <v>0</v>
      </c>
      <c r="GG38" s="405">
        <f xml:space="preserve"> Debt!GG$231</f>
        <v>0</v>
      </c>
      <c r="GH38" s="405">
        <f xml:space="preserve"> Debt!GH$231</f>
        <v>0</v>
      </c>
      <c r="GI38" s="405">
        <f xml:space="preserve"> Debt!GI$231</f>
        <v>0</v>
      </c>
      <c r="GJ38" s="405">
        <f xml:space="preserve"> Debt!GJ$231</f>
        <v>0</v>
      </c>
    </row>
    <row r="39" spans="1:192" s="518" customFormat="1" x14ac:dyDescent="0.25">
      <c r="A39" s="15"/>
      <c r="B39" s="15"/>
      <c r="C39" s="21"/>
      <c r="D39" s="48"/>
      <c r="E39" s="69" t="str">
        <f xml:space="preserve"> Debt!E$150</f>
        <v>Shareholder loan interest expense POS</v>
      </c>
      <c r="F39" s="69">
        <f xml:space="preserve"> Debt!F$150</f>
        <v>0</v>
      </c>
      <c r="G39" s="69" t="str">
        <f xml:space="preserve"> Debt!G$150</f>
        <v>$ 000s</v>
      </c>
      <c r="H39" s="69">
        <f xml:space="preserve"> Debt!H$150</f>
        <v>125351.89588671888</v>
      </c>
      <c r="I39" s="69">
        <f xml:space="preserve"> Debt!I$150</f>
        <v>0</v>
      </c>
      <c r="J39" s="69">
        <f xml:space="preserve"> Debt!J$150</f>
        <v>0</v>
      </c>
      <c r="K39" s="69">
        <f xml:space="preserve"> Debt!K$150</f>
        <v>0</v>
      </c>
      <c r="L39" s="69">
        <f xml:space="preserve"> Debt!L$150</f>
        <v>0</v>
      </c>
      <c r="M39" s="69">
        <f xml:space="preserve"> Debt!M$150</f>
        <v>0</v>
      </c>
      <c r="N39" s="69">
        <f xml:space="preserve"> Debt!N$150</f>
        <v>0</v>
      </c>
      <c r="O39" s="69">
        <f xml:space="preserve"> Debt!O$150</f>
        <v>0</v>
      </c>
      <c r="P39" s="69">
        <f xml:space="preserve"> Debt!P$150</f>
        <v>0</v>
      </c>
      <c r="Q39" s="69">
        <f xml:space="preserve"> Debt!Q$150</f>
        <v>4109.450601030725</v>
      </c>
      <c r="R39" s="69">
        <f xml:space="preserve"> Debt!R$150</f>
        <v>4082.2687189883404</v>
      </c>
      <c r="S39" s="69">
        <f xml:space="preserve"> Debt!S$150</f>
        <v>4053.1672403777825</v>
      </c>
      <c r="T39" s="69">
        <f xml:space="preserve"> Debt!T$150</f>
        <v>4021.44760378819</v>
      </c>
      <c r="U39" s="69">
        <f xml:space="preserve"> Debt!U$150</f>
        <v>3991.0746443522548</v>
      </c>
      <c r="V39" s="69">
        <f xml:space="preserve"> Debt!V$150</f>
        <v>3958.3783830613806</v>
      </c>
      <c r="W39" s="69">
        <f xml:space="preserve"> Debt!W$150</f>
        <v>3927.3350396942196</v>
      </c>
      <c r="X39" s="69">
        <f xml:space="preserve"> Debt!X$150</f>
        <v>3893.2672925990473</v>
      </c>
      <c r="Y39" s="69">
        <f xml:space="preserve"> Debt!Y$150</f>
        <v>3860.1705110167354</v>
      </c>
      <c r="Z39" s="69">
        <f xml:space="preserve"> Debt!Z$150</f>
        <v>3825.9125158497391</v>
      </c>
      <c r="AA39" s="69">
        <f xml:space="preserve"> Debt!AA$150</f>
        <v>3792.2852687160107</v>
      </c>
      <c r="AB39" s="69">
        <f xml:space="preserve"> Debt!AB$150</f>
        <v>3756.2528150464632</v>
      </c>
      <c r="AC39" s="69">
        <f xml:space="preserve"> Debt!AC$150</f>
        <v>3721.3930130426161</v>
      </c>
      <c r="AD39" s="69">
        <f xml:space="preserve"> Debt!AD$150</f>
        <v>3684.0921815643351</v>
      </c>
      <c r="AE39" s="69">
        <f xml:space="preserve"> Debt!AE$150</f>
        <v>3648.2451445138386</v>
      </c>
      <c r="AF39" s="69">
        <f xml:space="preserve"> Debt!AF$150</f>
        <v>3609.2692179859991</v>
      </c>
      <c r="AG39" s="69">
        <f xml:space="preserve"> Debt!AG$150</f>
        <v>3571.0755370883962</v>
      </c>
      <c r="AH39" s="69">
        <f xml:space="preserve"> Debt!AH$150</f>
        <v>3531.5318598722924</v>
      </c>
      <c r="AI39" s="69">
        <f xml:space="preserve"> Debt!AI$150</f>
        <v>3492.4280746614613</v>
      </c>
      <c r="AJ39" s="69">
        <f xml:space="preserve"> Debt!AJ$150</f>
        <v>3450.7618279894232</v>
      </c>
      <c r="AK39" s="69">
        <f xml:space="preserve"> Debt!AK$150</f>
        <v>3410.038960415271</v>
      </c>
      <c r="AL39" s="69">
        <f xml:space="preserve"> Debt!AL$150</f>
        <v>3366.7019713259442</v>
      </c>
      <c r="AM39" s="69">
        <f xml:space="preserve"> Debt!AM$150</f>
        <v>3324.5588458552943</v>
      </c>
      <c r="AN39" s="69">
        <f xml:space="preserve"> Debt!AN$150</f>
        <v>3279.1234449582389</v>
      </c>
      <c r="AO39" s="69">
        <f xml:space="preserve"> Debt!AO$150</f>
        <v>3234.2168486052205</v>
      </c>
      <c r="AP39" s="69">
        <f xml:space="preserve"> Debt!AP$150</f>
        <v>3187.7030851998875</v>
      </c>
      <c r="AQ39" s="69">
        <f xml:space="preserve"> Debt!AQ$150</f>
        <v>3141.3686301299981</v>
      </c>
      <c r="AR39" s="69">
        <f xml:space="preserve"> Debt!AR$150</f>
        <v>3092.2427758676968</v>
      </c>
      <c r="AS39" s="69">
        <f xml:space="preserve"> Debt!AS$150</f>
        <v>3043.753752473508</v>
      </c>
      <c r="AT39" s="69">
        <f xml:space="preserve"> Debt!AT$150</f>
        <v>2992.3993659073039</v>
      </c>
      <c r="AU39" s="69">
        <f xml:space="preserve"> Debt!AU$150</f>
        <v>2941.8940410862051</v>
      </c>
      <c r="AV39" s="69">
        <f xml:space="preserve"> Debt!AV$150</f>
        <v>2887.8494396367105</v>
      </c>
      <c r="AW39" s="69">
        <f xml:space="preserve"> Debt!AW$150</f>
        <v>2833.9893829183866</v>
      </c>
      <c r="AX39" s="69">
        <f xml:space="preserve"> Debt!AX$150</f>
        <v>2557.7104363902731</v>
      </c>
      <c r="AY39" s="69">
        <f xml:space="preserve"> Debt!AY$150</f>
        <v>2275.0778665596767</v>
      </c>
      <c r="AZ39" s="69">
        <f xml:space="preserve"> Debt!AZ$150</f>
        <v>1758.1240729552221</v>
      </c>
      <c r="BA39" s="69">
        <f xml:space="preserve"> Debt!BA$150</f>
        <v>1228.3069996407139</v>
      </c>
      <c r="BB39" s="69">
        <f xml:space="preserve"> Debt!BB$150</f>
        <v>673.03534070913361</v>
      </c>
      <c r="BC39" s="69">
        <f xml:space="preserve"> Debt!BC$150</f>
        <v>143.99313484489792</v>
      </c>
      <c r="BD39" s="69">
        <f xml:space="preserve"> Debt!BD$150</f>
        <v>0</v>
      </c>
      <c r="BE39" s="69">
        <f xml:space="preserve"> Debt!BE$150</f>
        <v>0</v>
      </c>
      <c r="BF39" s="69">
        <f xml:space="preserve"> Debt!BF$150</f>
        <v>0</v>
      </c>
      <c r="BG39" s="69">
        <f xml:space="preserve"> Debt!BG$150</f>
        <v>0</v>
      </c>
      <c r="BH39" s="69">
        <f xml:space="preserve"> Debt!BH$150</f>
        <v>0</v>
      </c>
      <c r="BI39" s="69">
        <f xml:space="preserve"> Debt!BI$150</f>
        <v>0</v>
      </c>
      <c r="BJ39" s="69">
        <f xml:space="preserve"> Debt!BJ$150</f>
        <v>0</v>
      </c>
      <c r="BK39" s="69">
        <f xml:space="preserve"> Debt!BK$150</f>
        <v>0</v>
      </c>
      <c r="BL39" s="69">
        <f xml:space="preserve"> Debt!BL$150</f>
        <v>0</v>
      </c>
      <c r="BM39" s="69">
        <f xml:space="preserve"> Debt!BM$150</f>
        <v>0</v>
      </c>
      <c r="BN39" s="69">
        <f xml:space="preserve"> Debt!BN$150</f>
        <v>0</v>
      </c>
      <c r="BO39" s="69">
        <f xml:space="preserve"> Debt!BO$150</f>
        <v>0</v>
      </c>
      <c r="BP39" s="69">
        <f xml:space="preserve"> Debt!BP$150</f>
        <v>0</v>
      </c>
      <c r="BQ39" s="69">
        <f xml:space="preserve"> Debt!BQ$150</f>
        <v>0</v>
      </c>
      <c r="BR39" s="69">
        <f xml:space="preserve"> Debt!BR$150</f>
        <v>0</v>
      </c>
      <c r="BS39" s="69">
        <f xml:space="preserve"> Debt!BS$150</f>
        <v>0</v>
      </c>
      <c r="BT39" s="69">
        <f xml:space="preserve"> Debt!BT$150</f>
        <v>0</v>
      </c>
      <c r="BU39" s="69">
        <f xml:space="preserve"> Debt!BU$150</f>
        <v>0</v>
      </c>
      <c r="BV39" s="69">
        <f xml:space="preserve"> Debt!BV$150</f>
        <v>0</v>
      </c>
      <c r="BW39" s="69">
        <f xml:space="preserve"> Debt!BW$150</f>
        <v>0</v>
      </c>
      <c r="BX39" s="69">
        <f xml:space="preserve"> Debt!BX$150</f>
        <v>0</v>
      </c>
      <c r="BY39" s="69">
        <f xml:space="preserve"> Debt!BY$150</f>
        <v>0</v>
      </c>
      <c r="BZ39" s="69">
        <f xml:space="preserve"> Debt!BZ$150</f>
        <v>0</v>
      </c>
      <c r="CA39" s="69">
        <f xml:space="preserve"> Debt!CA$150</f>
        <v>0</v>
      </c>
      <c r="CB39" s="69">
        <f xml:space="preserve"> Debt!CB$150</f>
        <v>0</v>
      </c>
      <c r="CC39" s="69">
        <f xml:space="preserve"> Debt!CC$150</f>
        <v>0</v>
      </c>
      <c r="CD39" s="69">
        <f xml:space="preserve"> Debt!CD$150</f>
        <v>0</v>
      </c>
      <c r="CE39" s="69">
        <f xml:space="preserve"> Debt!CE$150</f>
        <v>0</v>
      </c>
      <c r="CF39" s="69">
        <f xml:space="preserve"> Debt!CF$150</f>
        <v>0</v>
      </c>
      <c r="CG39" s="69">
        <f xml:space="preserve"> Debt!CG$150</f>
        <v>0</v>
      </c>
      <c r="CH39" s="69">
        <f xml:space="preserve"> Debt!CH$150</f>
        <v>0</v>
      </c>
      <c r="CI39" s="69">
        <f xml:space="preserve"> Debt!CI$150</f>
        <v>0</v>
      </c>
      <c r="CJ39" s="69">
        <f xml:space="preserve"> Debt!CJ$150</f>
        <v>0</v>
      </c>
      <c r="CK39" s="69">
        <f xml:space="preserve"> Debt!CK$150</f>
        <v>0</v>
      </c>
      <c r="CL39" s="69">
        <f xml:space="preserve"> Debt!CL$150</f>
        <v>0</v>
      </c>
      <c r="CM39" s="69">
        <f xml:space="preserve"> Debt!CM$150</f>
        <v>0</v>
      </c>
      <c r="CN39" s="69">
        <f xml:space="preserve"> Debt!CN$150</f>
        <v>0</v>
      </c>
      <c r="CO39" s="69">
        <f xml:space="preserve"> Debt!CO$150</f>
        <v>0</v>
      </c>
      <c r="CP39" s="69">
        <f xml:space="preserve"> Debt!CP$150</f>
        <v>0</v>
      </c>
      <c r="CQ39" s="69">
        <f xml:space="preserve"> Debt!CQ$150</f>
        <v>0</v>
      </c>
      <c r="CR39" s="69">
        <f xml:space="preserve"> Debt!CR$150</f>
        <v>0</v>
      </c>
      <c r="CS39" s="69">
        <f xml:space="preserve"> Debt!CS$150</f>
        <v>0</v>
      </c>
      <c r="CT39" s="69">
        <f xml:space="preserve"> Debt!CT$150</f>
        <v>0</v>
      </c>
      <c r="CU39" s="69">
        <f xml:space="preserve"> Debt!CU$150</f>
        <v>0</v>
      </c>
      <c r="CV39" s="69">
        <f xml:space="preserve"> Debt!CV$150</f>
        <v>0</v>
      </c>
      <c r="CW39" s="69">
        <f xml:space="preserve"> Debt!CW$150</f>
        <v>0</v>
      </c>
      <c r="CX39" s="69">
        <f xml:space="preserve"> Debt!CX$150</f>
        <v>0</v>
      </c>
      <c r="CY39" s="69">
        <f xml:space="preserve"> Debt!CY$150</f>
        <v>0</v>
      </c>
      <c r="CZ39" s="69">
        <f xml:space="preserve"> Debt!CZ$150</f>
        <v>0</v>
      </c>
      <c r="DA39" s="69">
        <f xml:space="preserve"> Debt!DA$150</f>
        <v>0</v>
      </c>
      <c r="DB39" s="69">
        <f xml:space="preserve"> Debt!DB$150</f>
        <v>0</v>
      </c>
      <c r="DC39" s="69">
        <f xml:space="preserve"> Debt!DC$150</f>
        <v>0</v>
      </c>
      <c r="DD39" s="69">
        <f xml:space="preserve"> Debt!DD$150</f>
        <v>0</v>
      </c>
      <c r="DE39" s="69">
        <f xml:space="preserve"> Debt!DE$150</f>
        <v>0</v>
      </c>
      <c r="DF39" s="69">
        <f xml:space="preserve"> Debt!DF$150</f>
        <v>0</v>
      </c>
      <c r="DG39" s="69">
        <f xml:space="preserve"> Debt!DG$150</f>
        <v>0</v>
      </c>
      <c r="DH39" s="69">
        <f xml:space="preserve"> Debt!DH$150</f>
        <v>0</v>
      </c>
      <c r="DI39" s="69">
        <f xml:space="preserve"> Debt!DI$150</f>
        <v>0</v>
      </c>
      <c r="DJ39" s="69">
        <f xml:space="preserve"> Debt!DJ$150</f>
        <v>0</v>
      </c>
      <c r="DK39" s="69">
        <f xml:space="preserve"> Debt!DK$150</f>
        <v>0</v>
      </c>
      <c r="DL39" s="69">
        <f xml:space="preserve"> Debt!DL$150</f>
        <v>0</v>
      </c>
      <c r="DM39" s="69">
        <f xml:space="preserve"> Debt!DM$150</f>
        <v>0</v>
      </c>
      <c r="DN39" s="69">
        <f xml:space="preserve"> Debt!DN$150</f>
        <v>0</v>
      </c>
      <c r="DO39" s="69">
        <f xml:space="preserve"> Debt!DO$150</f>
        <v>0</v>
      </c>
      <c r="DP39" s="69">
        <f xml:space="preserve"> Debt!DP$150</f>
        <v>0</v>
      </c>
      <c r="DQ39" s="69">
        <f xml:space="preserve"> Debt!DQ$150</f>
        <v>0</v>
      </c>
      <c r="DR39" s="69">
        <f xml:space="preserve"> Debt!DR$150</f>
        <v>0</v>
      </c>
      <c r="DS39" s="69">
        <f xml:space="preserve"> Debt!DS$150</f>
        <v>0</v>
      </c>
      <c r="DT39" s="69">
        <f xml:space="preserve"> Debt!DT$150</f>
        <v>0</v>
      </c>
      <c r="DU39" s="69">
        <f xml:space="preserve"> Debt!DU$150</f>
        <v>0</v>
      </c>
      <c r="DV39" s="69">
        <f xml:space="preserve"> Debt!DV$150</f>
        <v>0</v>
      </c>
      <c r="DW39" s="69">
        <f xml:space="preserve"> Debt!DW$150</f>
        <v>0</v>
      </c>
      <c r="DX39" s="69">
        <f xml:space="preserve"> Debt!DX$150</f>
        <v>0</v>
      </c>
      <c r="DY39" s="69">
        <f xml:space="preserve"> Debt!DY$150</f>
        <v>0</v>
      </c>
      <c r="DZ39" s="69">
        <f xml:space="preserve"> Debt!DZ$150</f>
        <v>0</v>
      </c>
      <c r="EA39" s="69">
        <f xml:space="preserve"> Debt!EA$150</f>
        <v>0</v>
      </c>
      <c r="EB39" s="69">
        <f xml:space="preserve"> Debt!EB$150</f>
        <v>0</v>
      </c>
      <c r="EC39" s="69">
        <f xml:space="preserve"> Debt!EC$150</f>
        <v>0</v>
      </c>
      <c r="ED39" s="69">
        <f xml:space="preserve"> Debt!ED$150</f>
        <v>0</v>
      </c>
      <c r="EE39" s="69">
        <f xml:space="preserve"> Debt!EE$150</f>
        <v>0</v>
      </c>
      <c r="EF39" s="69">
        <f xml:space="preserve"> Debt!EF$150</f>
        <v>0</v>
      </c>
      <c r="EG39" s="69">
        <f xml:space="preserve"> Debt!EG$150</f>
        <v>0</v>
      </c>
      <c r="EH39" s="69">
        <f xml:space="preserve"> Debt!EH$150</f>
        <v>0</v>
      </c>
      <c r="EI39" s="69">
        <f xml:space="preserve"> Debt!EI$150</f>
        <v>0</v>
      </c>
      <c r="EJ39" s="69">
        <f xml:space="preserve"> Debt!EJ$150</f>
        <v>0</v>
      </c>
      <c r="EK39" s="69">
        <f xml:space="preserve"> Debt!EK$150</f>
        <v>0</v>
      </c>
      <c r="EL39" s="69">
        <f xml:space="preserve"> Debt!EL$150</f>
        <v>0</v>
      </c>
      <c r="EM39" s="69">
        <f xml:space="preserve"> Debt!EM$150</f>
        <v>0</v>
      </c>
      <c r="EN39" s="69">
        <f xml:space="preserve"> Debt!EN$150</f>
        <v>0</v>
      </c>
      <c r="EO39" s="69">
        <f xml:space="preserve"> Debt!EO$150</f>
        <v>0</v>
      </c>
      <c r="EP39" s="69">
        <f xml:space="preserve"> Debt!EP$150</f>
        <v>0</v>
      </c>
      <c r="EQ39" s="69">
        <f xml:space="preserve"> Debt!EQ$150</f>
        <v>0</v>
      </c>
      <c r="ER39" s="69">
        <f xml:space="preserve"> Debt!ER$150</f>
        <v>0</v>
      </c>
      <c r="ES39" s="69">
        <f xml:space="preserve"> Debt!ES$150</f>
        <v>0</v>
      </c>
      <c r="ET39" s="69">
        <f xml:space="preserve"> Debt!ET$150</f>
        <v>0</v>
      </c>
      <c r="EU39" s="69">
        <f xml:space="preserve"> Debt!EU$150</f>
        <v>0</v>
      </c>
      <c r="EV39" s="69">
        <f xml:space="preserve"> Debt!EV$150</f>
        <v>0</v>
      </c>
      <c r="EW39" s="69">
        <f xml:space="preserve"> Debt!EW$150</f>
        <v>0</v>
      </c>
      <c r="EX39" s="69">
        <f xml:space="preserve"> Debt!EX$150</f>
        <v>0</v>
      </c>
      <c r="EY39" s="69">
        <f xml:space="preserve"> Debt!EY$150</f>
        <v>0</v>
      </c>
      <c r="EZ39" s="69">
        <f xml:space="preserve"> Debt!EZ$150</f>
        <v>0</v>
      </c>
      <c r="FA39" s="69">
        <f xml:space="preserve"> Debt!FA$150</f>
        <v>0</v>
      </c>
      <c r="FB39" s="69">
        <f xml:space="preserve"> Debt!FB$150</f>
        <v>0</v>
      </c>
      <c r="FC39" s="69">
        <f xml:space="preserve"> Debt!FC$150</f>
        <v>0</v>
      </c>
      <c r="FD39" s="69">
        <f xml:space="preserve"> Debt!FD$150</f>
        <v>0</v>
      </c>
      <c r="FE39" s="69">
        <f xml:space="preserve"> Debt!FE$150</f>
        <v>0</v>
      </c>
      <c r="FF39" s="69">
        <f xml:space="preserve"> Debt!FF$150</f>
        <v>0</v>
      </c>
      <c r="FG39" s="69">
        <f xml:space="preserve"> Debt!FG$150</f>
        <v>0</v>
      </c>
      <c r="FH39" s="69">
        <f xml:space="preserve"> Debt!FH$150</f>
        <v>0</v>
      </c>
      <c r="FI39" s="69">
        <f xml:space="preserve"> Debt!FI$150</f>
        <v>0</v>
      </c>
      <c r="FJ39" s="69">
        <f xml:space="preserve"> Debt!FJ$150</f>
        <v>0</v>
      </c>
      <c r="FK39" s="69">
        <f xml:space="preserve"> Debt!FK$150</f>
        <v>0</v>
      </c>
      <c r="FL39" s="69">
        <f xml:space="preserve"> Debt!FL$150</f>
        <v>0</v>
      </c>
      <c r="FM39" s="69">
        <f xml:space="preserve"> Debt!FM$150</f>
        <v>0</v>
      </c>
      <c r="FN39" s="69">
        <f xml:space="preserve"> Debt!FN$150</f>
        <v>0</v>
      </c>
      <c r="FO39" s="69">
        <f xml:space="preserve"> Debt!FO$150</f>
        <v>0</v>
      </c>
      <c r="FP39" s="69">
        <f xml:space="preserve"> Debt!FP$150</f>
        <v>0</v>
      </c>
      <c r="FQ39" s="69">
        <f xml:space="preserve"> Debt!FQ$150</f>
        <v>0</v>
      </c>
      <c r="FR39" s="69">
        <f xml:space="preserve"> Debt!FR$150</f>
        <v>0</v>
      </c>
      <c r="FS39" s="69">
        <f xml:space="preserve"> Debt!FS$150</f>
        <v>0</v>
      </c>
      <c r="FT39" s="69">
        <f xml:space="preserve"> Debt!FT$150</f>
        <v>0</v>
      </c>
      <c r="FU39" s="69">
        <f xml:space="preserve"> Debt!FU$150</f>
        <v>0</v>
      </c>
      <c r="FV39" s="69">
        <f xml:space="preserve"> Debt!FV$150</f>
        <v>0</v>
      </c>
      <c r="FW39" s="69">
        <f xml:space="preserve"> Debt!FW$150</f>
        <v>0</v>
      </c>
      <c r="FX39" s="69">
        <f xml:space="preserve"> Debt!FX$150</f>
        <v>0</v>
      </c>
      <c r="FY39" s="69">
        <f xml:space="preserve"> Debt!FY$150</f>
        <v>0</v>
      </c>
      <c r="FZ39" s="69">
        <f xml:space="preserve"> Debt!FZ$150</f>
        <v>0</v>
      </c>
      <c r="GA39" s="69">
        <f xml:space="preserve"> Debt!GA$150</f>
        <v>0</v>
      </c>
      <c r="GB39" s="69">
        <f xml:space="preserve"> Debt!GB$150</f>
        <v>0</v>
      </c>
      <c r="GC39" s="69">
        <f xml:space="preserve"> Debt!GC$150</f>
        <v>0</v>
      </c>
      <c r="GD39" s="69">
        <f xml:space="preserve"> Debt!GD$150</f>
        <v>0</v>
      </c>
      <c r="GE39" s="69">
        <f xml:space="preserve"> Debt!GE$150</f>
        <v>0</v>
      </c>
      <c r="GF39" s="69">
        <f xml:space="preserve"> Debt!GF$150</f>
        <v>0</v>
      </c>
      <c r="GG39" s="69">
        <f xml:space="preserve"> Debt!GG$150</f>
        <v>0</v>
      </c>
      <c r="GH39" s="69">
        <f xml:space="preserve"> Debt!GH$150</f>
        <v>0</v>
      </c>
      <c r="GI39" s="69">
        <f xml:space="preserve"> Debt!GI$150</f>
        <v>0</v>
      </c>
      <c r="GJ39" s="69">
        <f xml:space="preserve"> Debt!GJ$150</f>
        <v>0</v>
      </c>
    </row>
    <row r="40" spans="1:192" x14ac:dyDescent="0.25">
      <c r="E40" s="514" t="s">
        <v>209</v>
      </c>
      <c r="F40" s="514"/>
      <c r="G40" s="514" t="str">
        <f xml:space="preserve"> SMU</f>
        <v>$ 000s</v>
      </c>
      <c r="H40" s="514">
        <f xml:space="preserve"> SUM(J40:GJ40)</f>
        <v>240961.07375069283</v>
      </c>
      <c r="I40" s="239"/>
      <c r="J40" s="514">
        <f t="shared" ref="J40:AK40" si="186">SUM(J37:J39)</f>
        <v>0</v>
      </c>
      <c r="K40" s="514">
        <f t="shared" si="186"/>
        <v>0</v>
      </c>
      <c r="L40" s="514">
        <f t="shared" si="186"/>
        <v>0</v>
      </c>
      <c r="M40" s="514">
        <f t="shared" si="186"/>
        <v>0</v>
      </c>
      <c r="N40" s="514">
        <f t="shared" si="186"/>
        <v>0</v>
      </c>
      <c r="O40" s="514">
        <f t="shared" si="186"/>
        <v>0</v>
      </c>
      <c r="P40" s="514">
        <f t="shared" si="186"/>
        <v>0</v>
      </c>
      <c r="Q40" s="514">
        <f t="shared" si="186"/>
        <v>10048.064528458901</v>
      </c>
      <c r="R40" s="514">
        <f t="shared" si="186"/>
        <v>9792.3815094207475</v>
      </c>
      <c r="S40" s="514">
        <f t="shared" si="186"/>
        <v>9720.1875579642547</v>
      </c>
      <c r="T40" s="514">
        <f t="shared" si="186"/>
        <v>9457.7851010756076</v>
      </c>
      <c r="U40" s="514">
        <f t="shared" si="186"/>
        <v>9375.0279952534838</v>
      </c>
      <c r="V40" s="514">
        <f t="shared" si="186"/>
        <v>9112.0577918715881</v>
      </c>
      <c r="W40" s="514">
        <f t="shared" si="186"/>
        <v>9019.4601828703435</v>
      </c>
      <c r="X40" s="514">
        <f t="shared" si="186"/>
        <v>8781.9909452846732</v>
      </c>
      <c r="Y40" s="514">
        <f t="shared" si="186"/>
        <v>8651.7961740475184</v>
      </c>
      <c r="Z40" s="514">
        <f t="shared" si="186"/>
        <v>8387.9546958591563</v>
      </c>
      <c r="AA40" s="514">
        <f t="shared" si="186"/>
        <v>8472.3537879810701</v>
      </c>
      <c r="AB40" s="514">
        <f t="shared" si="186"/>
        <v>8201.8051037569203</v>
      </c>
      <c r="AC40" s="514">
        <f t="shared" si="186"/>
        <v>8077.7668830107941</v>
      </c>
      <c r="AD40" s="514">
        <f t="shared" si="186"/>
        <v>7805.4170332892236</v>
      </c>
      <c r="AE40" s="514">
        <f t="shared" si="186"/>
        <v>7669.6699427460262</v>
      </c>
      <c r="AF40" s="514">
        <f t="shared" si="186"/>
        <v>7416.99640504133</v>
      </c>
      <c r="AG40" s="514">
        <f t="shared" si="186"/>
        <v>7246.3817867232628</v>
      </c>
      <c r="AH40" s="514">
        <f t="shared" si="186"/>
        <v>6972.079677655116</v>
      </c>
      <c r="AI40" s="514">
        <f t="shared" si="186"/>
        <v>6810.0073042101285</v>
      </c>
      <c r="AJ40" s="514">
        <f t="shared" si="186"/>
        <v>6533.0183163245001</v>
      </c>
      <c r="AK40" s="514">
        <f t="shared" si="186"/>
        <v>6512.5891018253551</v>
      </c>
      <c r="AL40" s="514">
        <f t="shared" ref="AL40:AV40" si="187">SUM(AL37:AL39)</f>
        <v>6225.1947024184337</v>
      </c>
      <c r="AM40" s="514">
        <f t="shared" si="187"/>
        <v>6031.6411579563373</v>
      </c>
      <c r="AN40" s="514">
        <f t="shared" si="187"/>
        <v>5755.1328564624055</v>
      </c>
      <c r="AO40" s="514">
        <f t="shared" si="187"/>
        <v>5531.174384702008</v>
      </c>
      <c r="AP40" s="514">
        <f t="shared" si="187"/>
        <v>5239.197833397915</v>
      </c>
      <c r="AQ40" s="514">
        <f t="shared" si="187"/>
        <v>5012.7938212183544</v>
      </c>
      <c r="AR40" s="514">
        <f t="shared" si="187"/>
        <v>4717.012741392542</v>
      </c>
      <c r="AS40" s="514">
        <f t="shared" si="187"/>
        <v>4473.5040132237918</v>
      </c>
      <c r="AT40" s="514">
        <f t="shared" si="187"/>
        <v>4174.397961478975</v>
      </c>
      <c r="AU40" s="514">
        <f t="shared" si="187"/>
        <v>3912.9453715953705</v>
      </c>
      <c r="AV40" s="514">
        <f t="shared" si="187"/>
        <v>3613.9583653234495</v>
      </c>
      <c r="AW40" s="514">
        <f t="shared" ref="AW40:DH40" si="188">SUM(AW37:AW39)</f>
        <v>3328.4974905390654</v>
      </c>
      <c r="AX40" s="514">
        <f t="shared" si="188"/>
        <v>2802.2938116044979</v>
      </c>
      <c r="AY40" s="514">
        <f t="shared" si="188"/>
        <v>2275.0778665596781</v>
      </c>
      <c r="AZ40" s="514">
        <f t="shared" si="188"/>
        <v>1758.1240729552233</v>
      </c>
      <c r="BA40" s="514">
        <f t="shared" si="188"/>
        <v>1228.306999640715</v>
      </c>
      <c r="BB40" s="514">
        <f t="shared" si="188"/>
        <v>673.03534070913486</v>
      </c>
      <c r="BC40" s="514">
        <f t="shared" si="188"/>
        <v>143.99313484489915</v>
      </c>
      <c r="BD40" s="514">
        <f t="shared" si="188"/>
        <v>1.2165043416542985E-12</v>
      </c>
      <c r="BE40" s="514">
        <f t="shared" si="188"/>
        <v>0</v>
      </c>
      <c r="BF40" s="514">
        <f t="shared" si="188"/>
        <v>0</v>
      </c>
      <c r="BG40" s="514">
        <f t="shared" si="188"/>
        <v>0</v>
      </c>
      <c r="BH40" s="514">
        <f t="shared" si="188"/>
        <v>0</v>
      </c>
      <c r="BI40" s="514">
        <f t="shared" si="188"/>
        <v>0</v>
      </c>
      <c r="BJ40" s="514">
        <f t="shared" si="188"/>
        <v>0</v>
      </c>
      <c r="BK40" s="514">
        <f t="shared" si="188"/>
        <v>0</v>
      </c>
      <c r="BL40" s="514">
        <f t="shared" si="188"/>
        <v>0</v>
      </c>
      <c r="BM40" s="514">
        <f t="shared" si="188"/>
        <v>0</v>
      </c>
      <c r="BN40" s="514">
        <f t="shared" si="188"/>
        <v>0</v>
      </c>
      <c r="BO40" s="514">
        <f t="shared" si="188"/>
        <v>0</v>
      </c>
      <c r="BP40" s="514">
        <f t="shared" si="188"/>
        <v>0</v>
      </c>
      <c r="BQ40" s="514">
        <f t="shared" si="188"/>
        <v>0</v>
      </c>
      <c r="BR40" s="514">
        <f t="shared" si="188"/>
        <v>0</v>
      </c>
      <c r="BS40" s="514">
        <f t="shared" si="188"/>
        <v>0</v>
      </c>
      <c r="BT40" s="514">
        <f t="shared" si="188"/>
        <v>0</v>
      </c>
      <c r="BU40" s="514">
        <f t="shared" si="188"/>
        <v>0</v>
      </c>
      <c r="BV40" s="514">
        <f t="shared" si="188"/>
        <v>0</v>
      </c>
      <c r="BW40" s="514">
        <f t="shared" si="188"/>
        <v>0</v>
      </c>
      <c r="BX40" s="514">
        <f t="shared" si="188"/>
        <v>0</v>
      </c>
      <c r="BY40" s="514">
        <f t="shared" si="188"/>
        <v>0</v>
      </c>
      <c r="BZ40" s="514">
        <f t="shared" si="188"/>
        <v>0</v>
      </c>
      <c r="CA40" s="514">
        <f t="shared" si="188"/>
        <v>0</v>
      </c>
      <c r="CB40" s="514">
        <f t="shared" si="188"/>
        <v>0</v>
      </c>
      <c r="CC40" s="514">
        <f t="shared" si="188"/>
        <v>0</v>
      </c>
      <c r="CD40" s="514">
        <f t="shared" si="188"/>
        <v>0</v>
      </c>
      <c r="CE40" s="514">
        <f t="shared" si="188"/>
        <v>0</v>
      </c>
      <c r="CF40" s="514">
        <f t="shared" si="188"/>
        <v>0</v>
      </c>
      <c r="CG40" s="514">
        <f t="shared" si="188"/>
        <v>0</v>
      </c>
      <c r="CH40" s="514">
        <f t="shared" si="188"/>
        <v>0</v>
      </c>
      <c r="CI40" s="514">
        <f t="shared" si="188"/>
        <v>0</v>
      </c>
      <c r="CJ40" s="514">
        <f t="shared" si="188"/>
        <v>0</v>
      </c>
      <c r="CK40" s="514">
        <f t="shared" si="188"/>
        <v>0</v>
      </c>
      <c r="CL40" s="514">
        <f t="shared" si="188"/>
        <v>0</v>
      </c>
      <c r="CM40" s="514">
        <f t="shared" si="188"/>
        <v>0</v>
      </c>
      <c r="CN40" s="514">
        <f t="shared" si="188"/>
        <v>0</v>
      </c>
      <c r="CO40" s="514">
        <f t="shared" si="188"/>
        <v>0</v>
      </c>
      <c r="CP40" s="514">
        <f t="shared" si="188"/>
        <v>0</v>
      </c>
      <c r="CQ40" s="514">
        <f t="shared" si="188"/>
        <v>0</v>
      </c>
      <c r="CR40" s="514">
        <f t="shared" si="188"/>
        <v>0</v>
      </c>
      <c r="CS40" s="514">
        <f t="shared" si="188"/>
        <v>0</v>
      </c>
      <c r="CT40" s="514">
        <f t="shared" si="188"/>
        <v>0</v>
      </c>
      <c r="CU40" s="514">
        <f t="shared" si="188"/>
        <v>0</v>
      </c>
      <c r="CV40" s="514">
        <f t="shared" si="188"/>
        <v>0</v>
      </c>
      <c r="CW40" s="514">
        <f t="shared" si="188"/>
        <v>0</v>
      </c>
      <c r="CX40" s="514">
        <f t="shared" si="188"/>
        <v>0</v>
      </c>
      <c r="CY40" s="514">
        <f t="shared" si="188"/>
        <v>0</v>
      </c>
      <c r="CZ40" s="514">
        <f t="shared" si="188"/>
        <v>0</v>
      </c>
      <c r="DA40" s="514">
        <f t="shared" si="188"/>
        <v>0</v>
      </c>
      <c r="DB40" s="514">
        <f t="shared" si="188"/>
        <v>0</v>
      </c>
      <c r="DC40" s="514">
        <f t="shared" si="188"/>
        <v>0</v>
      </c>
      <c r="DD40" s="514">
        <f t="shared" si="188"/>
        <v>0</v>
      </c>
      <c r="DE40" s="514">
        <f t="shared" si="188"/>
        <v>0</v>
      </c>
      <c r="DF40" s="514">
        <f t="shared" si="188"/>
        <v>0</v>
      </c>
      <c r="DG40" s="514">
        <f t="shared" si="188"/>
        <v>0</v>
      </c>
      <c r="DH40" s="514">
        <f t="shared" si="188"/>
        <v>0</v>
      </c>
      <c r="DI40" s="514">
        <f t="shared" ref="DI40:FT40" si="189">SUM(DI37:DI39)</f>
        <v>0</v>
      </c>
      <c r="DJ40" s="514">
        <f t="shared" si="189"/>
        <v>0</v>
      </c>
      <c r="DK40" s="514">
        <f t="shared" si="189"/>
        <v>0</v>
      </c>
      <c r="DL40" s="514">
        <f t="shared" si="189"/>
        <v>0</v>
      </c>
      <c r="DM40" s="514">
        <f t="shared" si="189"/>
        <v>0</v>
      </c>
      <c r="DN40" s="514">
        <f t="shared" si="189"/>
        <v>0</v>
      </c>
      <c r="DO40" s="514">
        <f t="shared" si="189"/>
        <v>0</v>
      </c>
      <c r="DP40" s="514">
        <f t="shared" si="189"/>
        <v>0</v>
      </c>
      <c r="DQ40" s="514">
        <f t="shared" si="189"/>
        <v>0</v>
      </c>
      <c r="DR40" s="514">
        <f t="shared" si="189"/>
        <v>0</v>
      </c>
      <c r="DS40" s="514">
        <f t="shared" si="189"/>
        <v>0</v>
      </c>
      <c r="DT40" s="514">
        <f t="shared" si="189"/>
        <v>0</v>
      </c>
      <c r="DU40" s="514">
        <f t="shared" si="189"/>
        <v>0</v>
      </c>
      <c r="DV40" s="514">
        <f t="shared" si="189"/>
        <v>0</v>
      </c>
      <c r="DW40" s="514">
        <f t="shared" si="189"/>
        <v>0</v>
      </c>
      <c r="DX40" s="514">
        <f t="shared" si="189"/>
        <v>0</v>
      </c>
      <c r="DY40" s="514">
        <f t="shared" si="189"/>
        <v>0</v>
      </c>
      <c r="DZ40" s="514">
        <f t="shared" si="189"/>
        <v>0</v>
      </c>
      <c r="EA40" s="514">
        <f t="shared" si="189"/>
        <v>0</v>
      </c>
      <c r="EB40" s="514">
        <f t="shared" si="189"/>
        <v>0</v>
      </c>
      <c r="EC40" s="514">
        <f t="shared" si="189"/>
        <v>0</v>
      </c>
      <c r="ED40" s="514">
        <f t="shared" si="189"/>
        <v>0</v>
      </c>
      <c r="EE40" s="514">
        <f t="shared" si="189"/>
        <v>0</v>
      </c>
      <c r="EF40" s="514">
        <f t="shared" si="189"/>
        <v>0</v>
      </c>
      <c r="EG40" s="514">
        <f t="shared" si="189"/>
        <v>0</v>
      </c>
      <c r="EH40" s="514">
        <f t="shared" si="189"/>
        <v>0</v>
      </c>
      <c r="EI40" s="514">
        <f t="shared" si="189"/>
        <v>0</v>
      </c>
      <c r="EJ40" s="514">
        <f t="shared" si="189"/>
        <v>0</v>
      </c>
      <c r="EK40" s="514">
        <f t="shared" si="189"/>
        <v>0</v>
      </c>
      <c r="EL40" s="514">
        <f t="shared" si="189"/>
        <v>0</v>
      </c>
      <c r="EM40" s="514">
        <f t="shared" si="189"/>
        <v>0</v>
      </c>
      <c r="EN40" s="514">
        <f t="shared" si="189"/>
        <v>0</v>
      </c>
      <c r="EO40" s="514">
        <f t="shared" si="189"/>
        <v>0</v>
      </c>
      <c r="EP40" s="514">
        <f t="shared" si="189"/>
        <v>0</v>
      </c>
      <c r="EQ40" s="514">
        <f t="shared" si="189"/>
        <v>0</v>
      </c>
      <c r="ER40" s="514">
        <f t="shared" si="189"/>
        <v>0</v>
      </c>
      <c r="ES40" s="514">
        <f t="shared" si="189"/>
        <v>0</v>
      </c>
      <c r="ET40" s="514">
        <f t="shared" si="189"/>
        <v>0</v>
      </c>
      <c r="EU40" s="514">
        <f t="shared" si="189"/>
        <v>0</v>
      </c>
      <c r="EV40" s="514">
        <f t="shared" si="189"/>
        <v>0</v>
      </c>
      <c r="EW40" s="514">
        <f t="shared" si="189"/>
        <v>0</v>
      </c>
      <c r="EX40" s="514">
        <f t="shared" si="189"/>
        <v>0</v>
      </c>
      <c r="EY40" s="514">
        <f t="shared" si="189"/>
        <v>0</v>
      </c>
      <c r="EZ40" s="514">
        <f t="shared" si="189"/>
        <v>0</v>
      </c>
      <c r="FA40" s="514">
        <f t="shared" si="189"/>
        <v>0</v>
      </c>
      <c r="FB40" s="514">
        <f t="shared" si="189"/>
        <v>0</v>
      </c>
      <c r="FC40" s="514">
        <f t="shared" si="189"/>
        <v>0</v>
      </c>
      <c r="FD40" s="514">
        <f t="shared" si="189"/>
        <v>0</v>
      </c>
      <c r="FE40" s="514">
        <f t="shared" si="189"/>
        <v>0</v>
      </c>
      <c r="FF40" s="514">
        <f t="shared" si="189"/>
        <v>0</v>
      </c>
      <c r="FG40" s="514">
        <f t="shared" si="189"/>
        <v>0</v>
      </c>
      <c r="FH40" s="514">
        <f t="shared" si="189"/>
        <v>0</v>
      </c>
      <c r="FI40" s="514">
        <f t="shared" si="189"/>
        <v>0</v>
      </c>
      <c r="FJ40" s="514">
        <f t="shared" si="189"/>
        <v>0</v>
      </c>
      <c r="FK40" s="514">
        <f t="shared" si="189"/>
        <v>0</v>
      </c>
      <c r="FL40" s="514">
        <f t="shared" si="189"/>
        <v>0</v>
      </c>
      <c r="FM40" s="514">
        <f t="shared" si="189"/>
        <v>0</v>
      </c>
      <c r="FN40" s="514">
        <f t="shared" si="189"/>
        <v>0</v>
      </c>
      <c r="FO40" s="514">
        <f t="shared" si="189"/>
        <v>0</v>
      </c>
      <c r="FP40" s="514">
        <f t="shared" si="189"/>
        <v>0</v>
      </c>
      <c r="FQ40" s="514">
        <f t="shared" si="189"/>
        <v>0</v>
      </c>
      <c r="FR40" s="514">
        <f t="shared" si="189"/>
        <v>0</v>
      </c>
      <c r="FS40" s="514">
        <f t="shared" si="189"/>
        <v>0</v>
      </c>
      <c r="FT40" s="514">
        <f t="shared" si="189"/>
        <v>0</v>
      </c>
      <c r="FU40" s="514">
        <f t="shared" ref="FU40:GJ40" si="190">SUM(FU37:FU39)</f>
        <v>0</v>
      </c>
      <c r="FV40" s="514">
        <f t="shared" si="190"/>
        <v>0</v>
      </c>
      <c r="FW40" s="514">
        <f t="shared" si="190"/>
        <v>0</v>
      </c>
      <c r="FX40" s="514">
        <f t="shared" si="190"/>
        <v>0</v>
      </c>
      <c r="FY40" s="514">
        <f t="shared" si="190"/>
        <v>0</v>
      </c>
      <c r="FZ40" s="514">
        <f t="shared" si="190"/>
        <v>0</v>
      </c>
      <c r="GA40" s="514">
        <f t="shared" si="190"/>
        <v>0</v>
      </c>
      <c r="GB40" s="514">
        <f t="shared" si="190"/>
        <v>0</v>
      </c>
      <c r="GC40" s="514">
        <f t="shared" si="190"/>
        <v>0</v>
      </c>
      <c r="GD40" s="514">
        <f t="shared" si="190"/>
        <v>0</v>
      </c>
      <c r="GE40" s="514">
        <f t="shared" si="190"/>
        <v>0</v>
      </c>
      <c r="GF40" s="514">
        <f t="shared" si="190"/>
        <v>0</v>
      </c>
      <c r="GG40" s="514">
        <f t="shared" si="190"/>
        <v>0</v>
      </c>
      <c r="GH40" s="514">
        <f t="shared" si="190"/>
        <v>0</v>
      </c>
      <c r="GI40" s="514">
        <f t="shared" si="190"/>
        <v>0</v>
      </c>
      <c r="GJ40" s="514">
        <f t="shared" si="190"/>
        <v>0</v>
      </c>
    </row>
    <row r="42" spans="1:192" x14ac:dyDescent="0.25">
      <c r="B42" s="15" t="s">
        <v>199</v>
      </c>
      <c r="C42" s="242"/>
    </row>
    <row r="43" spans="1:192" x14ac:dyDescent="0.25">
      <c r="E43" s="191" t="str">
        <f xml:space="preserve"> 'FS Sem'!E$12</f>
        <v>EBITDA</v>
      </c>
      <c r="F43" s="191">
        <f xml:space="preserve"> 'FS Sem'!F$12</f>
        <v>0</v>
      </c>
      <c r="G43" s="191" t="str">
        <f xml:space="preserve"> 'FS Sem'!G$12</f>
        <v>$ 000s</v>
      </c>
      <c r="H43" s="191">
        <f xml:space="preserve"> 'FS Sem'!H$12</f>
        <v>605841.74419919413</v>
      </c>
      <c r="I43" s="191">
        <f xml:space="preserve"> 'FS Sem'!I$12</f>
        <v>0</v>
      </c>
      <c r="J43" s="191">
        <f xml:space="preserve"> 'FS Sem'!J$12</f>
        <v>0</v>
      </c>
      <c r="K43" s="191">
        <f xml:space="preserve"> 'FS Sem'!K$12</f>
        <v>0</v>
      </c>
      <c r="L43" s="191">
        <f xml:space="preserve"> 'FS Sem'!L$12</f>
        <v>0</v>
      </c>
      <c r="M43" s="191">
        <f xml:space="preserve"> 'FS Sem'!M$12</f>
        <v>0</v>
      </c>
      <c r="N43" s="191">
        <f xml:space="preserve"> 'FS Sem'!N$12</f>
        <v>0</v>
      </c>
      <c r="O43" s="191">
        <f xml:space="preserve"> 'FS Sem'!O$12</f>
        <v>0</v>
      </c>
      <c r="P43" s="191">
        <f xml:space="preserve"> 'FS Sem'!P$12</f>
        <v>2473.965825489609</v>
      </c>
      <c r="Q43" s="191">
        <f xml:space="preserve"> 'FS Sem'!Q$12</f>
        <v>16540.374103078815</v>
      </c>
      <c r="R43" s="191">
        <f xml:space="preserve"> 'FS Sem'!R$12</f>
        <v>16491.258509705833</v>
      </c>
      <c r="S43" s="191">
        <f xml:space="preserve"> 'FS Sem'!S$12</f>
        <v>16448.472220223513</v>
      </c>
      <c r="T43" s="191">
        <f xml:space="preserve"> 'FS Sem'!T$12</f>
        <v>16349.578769804797</v>
      </c>
      <c r="U43" s="191">
        <f xml:space="preserve"> 'FS Sem'!U$12</f>
        <v>16306.877882097891</v>
      </c>
      <c r="V43" s="191">
        <f xml:space="preserve"> 'FS Sem'!V$12</f>
        <v>16206.006562670802</v>
      </c>
      <c r="W43" s="191">
        <f xml:space="preserve"> 'FS Sem'!W$12</f>
        <v>16163.390906276687</v>
      </c>
      <c r="X43" s="191">
        <f xml:space="preserve"> 'FS Sem'!X$12</f>
        <v>16060.502160461056</v>
      </c>
      <c r="Y43" s="191">
        <f xml:space="preserve"> 'FS Sem'!Y$12</f>
        <v>16017.971565257347</v>
      </c>
      <c r="Z43" s="191">
        <f xml:space="preserve"> 'FS Sem'!Z$12</f>
        <v>15912.734655665554</v>
      </c>
      <c r="AA43" s="191">
        <f xml:space="preserve"> 'FS Sem'!AA$12</f>
        <v>15870.288951869436</v>
      </c>
      <c r="AB43" s="191">
        <f xml:space="preserve"> 'FS Sem'!AB$12</f>
        <v>15763.237692945655</v>
      </c>
      <c r="AC43" s="191">
        <f xml:space="preserve"> 'FS Sem'!AC$12</f>
        <v>15720.876711113207</v>
      </c>
      <c r="AD43" s="191">
        <f xml:space="preserve"> 'FS Sem'!AD$12</f>
        <v>15611.68442701095</v>
      </c>
      <c r="AE43" s="191">
        <f xml:space="preserve"> 'FS Sem'!AE$12</f>
        <v>15569.407998036448</v>
      </c>
      <c r="AF43" s="191">
        <f xml:space="preserve"> 'FS Sem'!AF$12</f>
        <v>15458.031868252147</v>
      </c>
      <c r="AG43" s="191">
        <f xml:space="preserve"> 'FS Sem'!AG$12</f>
        <v>15415.839823367412</v>
      </c>
      <c r="AH43" s="191">
        <f xml:space="preserve"> 'FS Sem'!AH$12</f>
        <v>15301.921827692771</v>
      </c>
      <c r="AI43" s="191">
        <f xml:space="preserve"> 'FS Sem'!AI$12</f>
        <v>15259.813998466489</v>
      </c>
      <c r="AJ43" s="191">
        <f xml:space="preserve"> 'FS Sem'!AJ$12</f>
        <v>15143.931986173007</v>
      </c>
      <c r="AK43" s="191">
        <f xml:space="preserve"> 'FS Sem'!AK$12</f>
        <v>15101.908204510059</v>
      </c>
      <c r="AL43" s="191">
        <f xml:space="preserve"> 'FS Sem'!AL$12</f>
        <v>14983.708551970709</v>
      </c>
      <c r="AM43" s="191">
        <f xml:space="preserve"> 'FS Sem'!AM$12</f>
        <v>14941.768650111468</v>
      </c>
      <c r="AN43" s="191">
        <f xml:space="preserve"> 'FS Sem'!AN$12</f>
        <v>14821.205004521331</v>
      </c>
      <c r="AO43" s="191">
        <f xml:space="preserve"> 'FS Sem'!AO$12</f>
        <v>14779.348815041058</v>
      </c>
      <c r="AP43" s="191">
        <f xml:space="preserve"> 'FS Sem'!AP$12</f>
        <v>14656.033622787068</v>
      </c>
      <c r="AQ43" s="191">
        <f xml:space="preserve"> 'FS Sem'!AQ$12</f>
        <v>14614.260978595172</v>
      </c>
      <c r="AR43" s="191">
        <f xml:space="preserve"> 'FS Sem'!AR$12</f>
        <v>14488.819756248155</v>
      </c>
      <c r="AS43" s="191">
        <f xml:space="preserve"> 'FS Sem'!AS$12</f>
        <v>14447.130490587595</v>
      </c>
      <c r="AT43" s="191">
        <f xml:space="preserve"> 'FS Sem'!AT$12</f>
        <v>14319.180443793635</v>
      </c>
      <c r="AU43" s="191">
        <f xml:space="preserve"> 'FS Sem'!AU$12</f>
        <v>14277.574390240161</v>
      </c>
      <c r="AV43" s="191">
        <f xml:space="preserve"> 'FS Sem'!AV$12</f>
        <v>14147.065342510323</v>
      </c>
      <c r="AW43" s="191">
        <f xml:space="preserve"> 'FS Sem'!AW$12</f>
        <v>14105.542334971939</v>
      </c>
      <c r="AX43" s="191">
        <f xml:space="preserve"> 'FS Sem'!AX$12</f>
        <v>13972.054763051612</v>
      </c>
      <c r="AY43" s="191">
        <f xml:space="preserve"> 'FS Sem'!AY$12</f>
        <v>13930.614635767794</v>
      </c>
      <c r="AZ43" s="191">
        <f xml:space="preserve"> 'FS Sem'!AZ$12</f>
        <v>13794.825655644952</v>
      </c>
      <c r="BA43" s="191">
        <f xml:space="preserve"> 'FS Sem'!BA$12</f>
        <v>13753.468243186053</v>
      </c>
      <c r="BB43" s="191">
        <f xml:space="preserve"> 'FS Sem'!BB$12</f>
        <v>13614.963483460753</v>
      </c>
      <c r="BC43" s="191">
        <f xml:space="preserve"> 'FS Sem'!BC$12</f>
        <v>13573.688620727316</v>
      </c>
      <c r="BD43" s="191">
        <f xml:space="preserve"> 'FS Sem'!BD$12</f>
        <v>13432.413765807512</v>
      </c>
      <c r="BE43" s="191">
        <f xml:space="preserve"> 'FS Sem'!BE$12</f>
        <v>0</v>
      </c>
      <c r="BF43" s="191">
        <f xml:space="preserve"> 'FS Sem'!BF$12</f>
        <v>0</v>
      </c>
      <c r="BG43" s="191">
        <f xml:space="preserve"> 'FS Sem'!BG$12</f>
        <v>0</v>
      </c>
      <c r="BH43" s="191">
        <f xml:space="preserve"> 'FS Sem'!BH$12</f>
        <v>0</v>
      </c>
      <c r="BI43" s="191">
        <f xml:space="preserve"> 'FS Sem'!BI$12</f>
        <v>0</v>
      </c>
      <c r="BJ43" s="191">
        <f xml:space="preserve"> 'FS Sem'!BJ$12</f>
        <v>0</v>
      </c>
      <c r="BK43" s="191">
        <f xml:space="preserve"> 'FS Sem'!BK$12</f>
        <v>0</v>
      </c>
      <c r="BL43" s="191">
        <f xml:space="preserve"> 'FS Sem'!BL$12</f>
        <v>0</v>
      </c>
      <c r="BM43" s="191">
        <f xml:space="preserve"> 'FS Sem'!BM$12</f>
        <v>0</v>
      </c>
      <c r="BN43" s="191">
        <f xml:space="preserve"> 'FS Sem'!BN$12</f>
        <v>0</v>
      </c>
      <c r="BO43" s="191">
        <f xml:space="preserve"> 'FS Sem'!BO$12</f>
        <v>0</v>
      </c>
      <c r="BP43" s="191">
        <f xml:space="preserve"> 'FS Sem'!BP$12</f>
        <v>0</v>
      </c>
      <c r="BQ43" s="191">
        <f xml:space="preserve"> 'FS Sem'!BQ$12</f>
        <v>0</v>
      </c>
      <c r="BR43" s="191">
        <f xml:space="preserve"> 'FS Sem'!BR$12</f>
        <v>0</v>
      </c>
      <c r="BS43" s="191">
        <f xml:space="preserve"> 'FS Sem'!BS$12</f>
        <v>0</v>
      </c>
      <c r="BT43" s="191">
        <f xml:space="preserve"> 'FS Sem'!BT$12</f>
        <v>0</v>
      </c>
      <c r="BU43" s="191">
        <f xml:space="preserve"> 'FS Sem'!BU$12</f>
        <v>0</v>
      </c>
      <c r="BV43" s="191">
        <f xml:space="preserve"> 'FS Sem'!BV$12</f>
        <v>0</v>
      </c>
      <c r="BW43" s="191">
        <f xml:space="preserve"> 'FS Sem'!BW$12</f>
        <v>0</v>
      </c>
      <c r="BX43" s="191">
        <f xml:space="preserve"> 'FS Sem'!BX$12</f>
        <v>0</v>
      </c>
      <c r="BY43" s="191">
        <f xml:space="preserve"> 'FS Sem'!BY$12</f>
        <v>0</v>
      </c>
      <c r="BZ43" s="191">
        <f xml:space="preserve"> 'FS Sem'!BZ$12</f>
        <v>0</v>
      </c>
      <c r="CA43" s="191">
        <f xml:space="preserve"> 'FS Sem'!CA$12</f>
        <v>0</v>
      </c>
      <c r="CB43" s="191">
        <f xml:space="preserve"> 'FS Sem'!CB$12</f>
        <v>0</v>
      </c>
      <c r="CC43" s="191">
        <f xml:space="preserve"> 'FS Sem'!CC$12</f>
        <v>0</v>
      </c>
      <c r="CD43" s="191">
        <f xml:space="preserve"> 'FS Sem'!CD$12</f>
        <v>0</v>
      </c>
      <c r="CE43" s="191">
        <f xml:space="preserve"> 'FS Sem'!CE$12</f>
        <v>0</v>
      </c>
      <c r="CF43" s="191">
        <f xml:space="preserve"> 'FS Sem'!CF$12</f>
        <v>0</v>
      </c>
      <c r="CG43" s="191">
        <f xml:space="preserve"> 'FS Sem'!CG$12</f>
        <v>0</v>
      </c>
      <c r="CH43" s="191">
        <f xml:space="preserve"> 'FS Sem'!CH$12</f>
        <v>0</v>
      </c>
      <c r="CI43" s="191">
        <f xml:space="preserve"> 'FS Sem'!CI$12</f>
        <v>0</v>
      </c>
      <c r="CJ43" s="191">
        <f xml:space="preserve"> 'FS Sem'!CJ$12</f>
        <v>0</v>
      </c>
      <c r="CK43" s="191">
        <f xml:space="preserve"> 'FS Sem'!CK$12</f>
        <v>0</v>
      </c>
      <c r="CL43" s="191">
        <f xml:space="preserve"> 'FS Sem'!CL$12</f>
        <v>0</v>
      </c>
      <c r="CM43" s="191">
        <f xml:space="preserve"> 'FS Sem'!CM$12</f>
        <v>0</v>
      </c>
      <c r="CN43" s="191">
        <f xml:space="preserve"> 'FS Sem'!CN$12</f>
        <v>0</v>
      </c>
      <c r="CO43" s="191">
        <f xml:space="preserve"> 'FS Sem'!CO$12</f>
        <v>0</v>
      </c>
      <c r="CP43" s="191">
        <f xml:space="preserve"> 'FS Sem'!CP$12</f>
        <v>0</v>
      </c>
      <c r="CQ43" s="191">
        <f xml:space="preserve"> 'FS Sem'!CQ$12</f>
        <v>0</v>
      </c>
      <c r="CR43" s="191">
        <f xml:space="preserve"> 'FS Sem'!CR$12</f>
        <v>0</v>
      </c>
      <c r="CS43" s="191">
        <f xml:space="preserve"> 'FS Sem'!CS$12</f>
        <v>0</v>
      </c>
      <c r="CT43" s="191">
        <f xml:space="preserve"> 'FS Sem'!CT$12</f>
        <v>0</v>
      </c>
      <c r="CU43" s="191">
        <f xml:space="preserve"> 'FS Sem'!CU$12</f>
        <v>0</v>
      </c>
      <c r="CV43" s="191">
        <f xml:space="preserve"> 'FS Sem'!CV$12</f>
        <v>0</v>
      </c>
      <c r="CW43" s="191">
        <f xml:space="preserve"> 'FS Sem'!CW$12</f>
        <v>0</v>
      </c>
      <c r="CX43" s="191">
        <f xml:space="preserve"> 'FS Sem'!CX$12</f>
        <v>0</v>
      </c>
      <c r="CY43" s="191">
        <f xml:space="preserve"> 'FS Sem'!CY$12</f>
        <v>0</v>
      </c>
      <c r="CZ43" s="191">
        <f xml:space="preserve"> 'FS Sem'!CZ$12</f>
        <v>0</v>
      </c>
      <c r="DA43" s="191">
        <f xml:space="preserve"> 'FS Sem'!DA$12</f>
        <v>0</v>
      </c>
      <c r="DB43" s="191">
        <f xml:space="preserve"> 'FS Sem'!DB$12</f>
        <v>0</v>
      </c>
      <c r="DC43" s="191">
        <f xml:space="preserve"> 'FS Sem'!DC$12</f>
        <v>0</v>
      </c>
      <c r="DD43" s="191">
        <f xml:space="preserve"> 'FS Sem'!DD$12</f>
        <v>0</v>
      </c>
      <c r="DE43" s="191">
        <f xml:space="preserve"> 'FS Sem'!DE$12</f>
        <v>0</v>
      </c>
      <c r="DF43" s="191">
        <f xml:space="preserve"> 'FS Sem'!DF$12</f>
        <v>0</v>
      </c>
      <c r="DG43" s="191">
        <f xml:space="preserve"> 'FS Sem'!DG$12</f>
        <v>0</v>
      </c>
      <c r="DH43" s="191">
        <f xml:space="preserve"> 'FS Sem'!DH$12</f>
        <v>0</v>
      </c>
      <c r="DI43" s="191">
        <f xml:space="preserve"> 'FS Sem'!DI$12</f>
        <v>0</v>
      </c>
      <c r="DJ43" s="191">
        <f xml:space="preserve"> 'FS Sem'!DJ$12</f>
        <v>0</v>
      </c>
      <c r="DK43" s="191">
        <f xml:space="preserve"> 'FS Sem'!DK$12</f>
        <v>0</v>
      </c>
      <c r="DL43" s="191">
        <f xml:space="preserve"> 'FS Sem'!DL$12</f>
        <v>0</v>
      </c>
      <c r="DM43" s="191">
        <f xml:space="preserve"> 'FS Sem'!DM$12</f>
        <v>0</v>
      </c>
      <c r="DN43" s="191">
        <f xml:space="preserve"> 'FS Sem'!DN$12</f>
        <v>0</v>
      </c>
      <c r="DO43" s="191">
        <f xml:space="preserve"> 'FS Sem'!DO$12</f>
        <v>0</v>
      </c>
      <c r="DP43" s="191">
        <f xml:space="preserve"> 'FS Sem'!DP$12</f>
        <v>0</v>
      </c>
      <c r="DQ43" s="191">
        <f xml:space="preserve"> 'FS Sem'!DQ$12</f>
        <v>0</v>
      </c>
      <c r="DR43" s="191">
        <f xml:space="preserve"> 'FS Sem'!DR$12</f>
        <v>0</v>
      </c>
      <c r="DS43" s="191">
        <f xml:space="preserve"> 'FS Sem'!DS$12</f>
        <v>0</v>
      </c>
      <c r="DT43" s="191">
        <f xml:space="preserve"> 'FS Sem'!DT$12</f>
        <v>0</v>
      </c>
      <c r="DU43" s="191">
        <f xml:space="preserve"> 'FS Sem'!DU$12</f>
        <v>0</v>
      </c>
      <c r="DV43" s="191">
        <f xml:space="preserve"> 'FS Sem'!DV$12</f>
        <v>0</v>
      </c>
      <c r="DW43" s="191">
        <f xml:space="preserve"> 'FS Sem'!DW$12</f>
        <v>0</v>
      </c>
      <c r="DX43" s="191">
        <f xml:space="preserve"> 'FS Sem'!DX$12</f>
        <v>0</v>
      </c>
      <c r="DY43" s="191">
        <f xml:space="preserve"> 'FS Sem'!DY$12</f>
        <v>0</v>
      </c>
      <c r="DZ43" s="191">
        <f xml:space="preserve"> 'FS Sem'!DZ$12</f>
        <v>0</v>
      </c>
      <c r="EA43" s="191">
        <f xml:space="preserve"> 'FS Sem'!EA$12</f>
        <v>0</v>
      </c>
      <c r="EB43" s="191">
        <f xml:space="preserve"> 'FS Sem'!EB$12</f>
        <v>0</v>
      </c>
      <c r="EC43" s="191">
        <f xml:space="preserve"> 'FS Sem'!EC$12</f>
        <v>0</v>
      </c>
      <c r="ED43" s="191">
        <f xml:space="preserve"> 'FS Sem'!ED$12</f>
        <v>0</v>
      </c>
      <c r="EE43" s="191">
        <f xml:space="preserve"> 'FS Sem'!EE$12</f>
        <v>0</v>
      </c>
      <c r="EF43" s="191">
        <f xml:space="preserve"> 'FS Sem'!EF$12</f>
        <v>0</v>
      </c>
      <c r="EG43" s="191">
        <f xml:space="preserve"> 'FS Sem'!EG$12</f>
        <v>0</v>
      </c>
      <c r="EH43" s="191">
        <f xml:space="preserve"> 'FS Sem'!EH$12</f>
        <v>0</v>
      </c>
      <c r="EI43" s="191">
        <f xml:space="preserve"> 'FS Sem'!EI$12</f>
        <v>0</v>
      </c>
      <c r="EJ43" s="191">
        <f xml:space="preserve"> 'FS Sem'!EJ$12</f>
        <v>0</v>
      </c>
      <c r="EK43" s="191">
        <f xml:space="preserve"> 'FS Sem'!EK$12</f>
        <v>0</v>
      </c>
      <c r="EL43" s="191">
        <f xml:space="preserve"> 'FS Sem'!EL$12</f>
        <v>0</v>
      </c>
      <c r="EM43" s="191">
        <f xml:space="preserve"> 'FS Sem'!EM$12</f>
        <v>0</v>
      </c>
      <c r="EN43" s="191">
        <f xml:space="preserve"> 'FS Sem'!EN$12</f>
        <v>0</v>
      </c>
      <c r="EO43" s="191">
        <f xml:space="preserve"> 'FS Sem'!EO$12</f>
        <v>0</v>
      </c>
      <c r="EP43" s="191">
        <f xml:space="preserve"> 'FS Sem'!EP$12</f>
        <v>0</v>
      </c>
      <c r="EQ43" s="191">
        <f xml:space="preserve"> 'FS Sem'!EQ$12</f>
        <v>0</v>
      </c>
      <c r="ER43" s="191">
        <f xml:space="preserve"> 'FS Sem'!ER$12</f>
        <v>0</v>
      </c>
      <c r="ES43" s="191">
        <f xml:space="preserve"> 'FS Sem'!ES$12</f>
        <v>0</v>
      </c>
      <c r="ET43" s="191">
        <f xml:space="preserve"> 'FS Sem'!ET$12</f>
        <v>0</v>
      </c>
      <c r="EU43" s="191">
        <f xml:space="preserve"> 'FS Sem'!EU$12</f>
        <v>0</v>
      </c>
      <c r="EV43" s="191">
        <f xml:space="preserve"> 'FS Sem'!EV$12</f>
        <v>0</v>
      </c>
      <c r="EW43" s="191">
        <f xml:space="preserve"> 'FS Sem'!EW$12</f>
        <v>0</v>
      </c>
      <c r="EX43" s="191">
        <f xml:space="preserve"> 'FS Sem'!EX$12</f>
        <v>0</v>
      </c>
      <c r="EY43" s="191">
        <f xml:space="preserve"> 'FS Sem'!EY$12</f>
        <v>0</v>
      </c>
      <c r="EZ43" s="191">
        <f xml:space="preserve"> 'FS Sem'!EZ$12</f>
        <v>0</v>
      </c>
      <c r="FA43" s="191">
        <f xml:space="preserve"> 'FS Sem'!FA$12</f>
        <v>0</v>
      </c>
      <c r="FB43" s="191">
        <f xml:space="preserve"> 'FS Sem'!FB$12</f>
        <v>0</v>
      </c>
      <c r="FC43" s="191">
        <f xml:space="preserve"> 'FS Sem'!FC$12</f>
        <v>0</v>
      </c>
      <c r="FD43" s="191">
        <f xml:space="preserve"> 'FS Sem'!FD$12</f>
        <v>0</v>
      </c>
      <c r="FE43" s="191">
        <f xml:space="preserve"> 'FS Sem'!FE$12</f>
        <v>0</v>
      </c>
      <c r="FF43" s="191">
        <f xml:space="preserve"> 'FS Sem'!FF$12</f>
        <v>0</v>
      </c>
      <c r="FG43" s="191">
        <f xml:space="preserve"> 'FS Sem'!FG$12</f>
        <v>0</v>
      </c>
      <c r="FH43" s="191">
        <f xml:space="preserve"> 'FS Sem'!FH$12</f>
        <v>0</v>
      </c>
      <c r="FI43" s="191">
        <f xml:space="preserve"> 'FS Sem'!FI$12</f>
        <v>0</v>
      </c>
      <c r="FJ43" s="191">
        <f xml:space="preserve"> 'FS Sem'!FJ$12</f>
        <v>0</v>
      </c>
      <c r="FK43" s="191">
        <f xml:space="preserve"> 'FS Sem'!FK$12</f>
        <v>0</v>
      </c>
      <c r="FL43" s="191">
        <f xml:space="preserve"> 'FS Sem'!FL$12</f>
        <v>0</v>
      </c>
      <c r="FM43" s="191">
        <f xml:space="preserve"> 'FS Sem'!FM$12</f>
        <v>0</v>
      </c>
      <c r="FN43" s="191">
        <f xml:space="preserve"> 'FS Sem'!FN$12</f>
        <v>0</v>
      </c>
      <c r="FO43" s="191">
        <f xml:space="preserve"> 'FS Sem'!FO$12</f>
        <v>0</v>
      </c>
      <c r="FP43" s="191">
        <f xml:space="preserve"> 'FS Sem'!FP$12</f>
        <v>0</v>
      </c>
      <c r="FQ43" s="191">
        <f xml:space="preserve"> 'FS Sem'!FQ$12</f>
        <v>0</v>
      </c>
      <c r="FR43" s="191">
        <f xml:space="preserve"> 'FS Sem'!FR$12</f>
        <v>0</v>
      </c>
      <c r="FS43" s="191">
        <f xml:space="preserve"> 'FS Sem'!FS$12</f>
        <v>0</v>
      </c>
      <c r="FT43" s="191">
        <f xml:space="preserve"> 'FS Sem'!FT$12</f>
        <v>0</v>
      </c>
      <c r="FU43" s="191">
        <f xml:space="preserve"> 'FS Sem'!FU$12</f>
        <v>0</v>
      </c>
      <c r="FV43" s="191">
        <f xml:space="preserve"> 'FS Sem'!FV$12</f>
        <v>0</v>
      </c>
      <c r="FW43" s="191">
        <f xml:space="preserve"> 'FS Sem'!FW$12</f>
        <v>0</v>
      </c>
      <c r="FX43" s="191">
        <f xml:space="preserve"> 'FS Sem'!FX$12</f>
        <v>0</v>
      </c>
      <c r="FY43" s="191">
        <f xml:space="preserve"> 'FS Sem'!FY$12</f>
        <v>0</v>
      </c>
      <c r="FZ43" s="191">
        <f xml:space="preserve"> 'FS Sem'!FZ$12</f>
        <v>0</v>
      </c>
      <c r="GA43" s="191">
        <f xml:space="preserve"> 'FS Sem'!GA$12</f>
        <v>0</v>
      </c>
      <c r="GB43" s="191">
        <f xml:space="preserve"> 'FS Sem'!GB$12</f>
        <v>0</v>
      </c>
      <c r="GC43" s="191">
        <f xml:space="preserve"> 'FS Sem'!GC$12</f>
        <v>0</v>
      </c>
      <c r="GD43" s="191">
        <f xml:space="preserve"> 'FS Sem'!GD$12</f>
        <v>0</v>
      </c>
      <c r="GE43" s="191">
        <f xml:space="preserve"> 'FS Sem'!GE$12</f>
        <v>0</v>
      </c>
      <c r="GF43" s="191">
        <f xml:space="preserve"> 'FS Sem'!GF$12</f>
        <v>0</v>
      </c>
      <c r="GG43" s="191">
        <f xml:space="preserve"> 'FS Sem'!GG$12</f>
        <v>0</v>
      </c>
      <c r="GH43" s="191">
        <f xml:space="preserve"> 'FS Sem'!GH$12</f>
        <v>0</v>
      </c>
      <c r="GI43" s="191">
        <f xml:space="preserve"> 'FS Sem'!GI$12</f>
        <v>0</v>
      </c>
      <c r="GJ43" s="191">
        <f xml:space="preserve"> 'FS Sem'!GJ$12</f>
        <v>0</v>
      </c>
    </row>
    <row r="44" spans="1:192" x14ac:dyDescent="0.25">
      <c r="D44" s="48" t="s">
        <v>203</v>
      </c>
      <c r="E44" s="9" t="str">
        <f t="shared" ref="E44:AJ44" si="191" xml:space="preserve"> E$22</f>
        <v>Tax depreciation</v>
      </c>
      <c r="F44" s="9">
        <f t="shared" si="191"/>
        <v>0</v>
      </c>
      <c r="G44" s="9" t="str">
        <f t="shared" si="191"/>
        <v>$ 000s</v>
      </c>
      <c r="H44" s="9">
        <f t="shared" si="191"/>
        <v>337074.58095278172</v>
      </c>
      <c r="I44" s="9">
        <f t="shared" si="191"/>
        <v>0</v>
      </c>
      <c r="J44" s="9">
        <f t="shared" si="191"/>
        <v>0</v>
      </c>
      <c r="K44" s="9">
        <f t="shared" si="191"/>
        <v>0</v>
      </c>
      <c r="L44" s="9">
        <f t="shared" si="191"/>
        <v>0</v>
      </c>
      <c r="M44" s="9">
        <f t="shared" si="191"/>
        <v>0</v>
      </c>
      <c r="N44" s="9">
        <f t="shared" si="191"/>
        <v>0</v>
      </c>
      <c r="O44" s="9">
        <f t="shared" si="191"/>
        <v>0</v>
      </c>
      <c r="P44" s="9">
        <f t="shared" si="191"/>
        <v>0</v>
      </c>
      <c r="Q44" s="9">
        <f t="shared" si="191"/>
        <v>33707.458095278176</v>
      </c>
      <c r="R44" s="9">
        <f t="shared" si="191"/>
        <v>30336.71228575036</v>
      </c>
      <c r="S44" s="9">
        <f t="shared" si="191"/>
        <v>27303.041057175324</v>
      </c>
      <c r="T44" s="9">
        <f t="shared" si="191"/>
        <v>24572.736951457791</v>
      </c>
      <c r="U44" s="9">
        <f t="shared" si="191"/>
        <v>22115.46325631201</v>
      </c>
      <c r="V44" s="9">
        <f t="shared" si="191"/>
        <v>19903.916930680811</v>
      </c>
      <c r="W44" s="9">
        <f t="shared" si="191"/>
        <v>17913.525237612728</v>
      </c>
      <c r="X44" s="9">
        <f t="shared" si="191"/>
        <v>16122.172713851458</v>
      </c>
      <c r="Y44" s="9">
        <f t="shared" si="191"/>
        <v>14509.955442466311</v>
      </c>
      <c r="Z44" s="9">
        <f t="shared" si="191"/>
        <v>13058.95989821968</v>
      </c>
      <c r="AA44" s="9">
        <f t="shared" si="191"/>
        <v>11753.063908397713</v>
      </c>
      <c r="AB44" s="9">
        <f t="shared" si="191"/>
        <v>10577.75751755794</v>
      </c>
      <c r="AC44" s="9">
        <f t="shared" si="191"/>
        <v>9519.9817658021475</v>
      </c>
      <c r="AD44" s="9">
        <f t="shared" si="191"/>
        <v>8567.9835892219326</v>
      </c>
      <c r="AE44" s="9">
        <f t="shared" si="191"/>
        <v>7711.1852302997395</v>
      </c>
      <c r="AF44" s="9">
        <f t="shared" si="191"/>
        <v>6940.0667072697652</v>
      </c>
      <c r="AG44" s="9">
        <f t="shared" si="191"/>
        <v>6246.0600365427881</v>
      </c>
      <c r="AH44" s="9">
        <f t="shared" si="191"/>
        <v>5621.4540328885087</v>
      </c>
      <c r="AI44" s="9">
        <f t="shared" si="191"/>
        <v>5059.3086295996582</v>
      </c>
      <c r="AJ44" s="9">
        <f t="shared" si="191"/>
        <v>4553.3777666396918</v>
      </c>
      <c r="AK44" s="9">
        <f t="shared" ref="AK44:CV44" si="192" xml:space="preserve"> AK$22</f>
        <v>4098.0399899757222</v>
      </c>
      <c r="AL44" s="9">
        <f t="shared" si="192"/>
        <v>3688.2359909781499</v>
      </c>
      <c r="AM44" s="9">
        <f t="shared" si="192"/>
        <v>3319.4123918803343</v>
      </c>
      <c r="AN44" s="9">
        <f t="shared" si="192"/>
        <v>2987.4711526923011</v>
      </c>
      <c r="AO44" s="9">
        <f t="shared" si="192"/>
        <v>2688.724037423071</v>
      </c>
      <c r="AP44" s="9">
        <f t="shared" si="192"/>
        <v>2419.8516336807638</v>
      </c>
      <c r="AQ44" s="9">
        <f t="shared" si="192"/>
        <v>2177.8664703126874</v>
      </c>
      <c r="AR44" s="9">
        <f t="shared" si="192"/>
        <v>1960.0798232814186</v>
      </c>
      <c r="AS44" s="9">
        <f t="shared" si="192"/>
        <v>1764.0718409532765</v>
      </c>
      <c r="AT44" s="9">
        <f t="shared" si="192"/>
        <v>1587.664656857949</v>
      </c>
      <c r="AU44" s="9">
        <f t="shared" si="192"/>
        <v>1428.8981911721539</v>
      </c>
      <c r="AV44" s="9">
        <f t="shared" si="192"/>
        <v>1286.0083720549385</v>
      </c>
      <c r="AW44" s="9">
        <f t="shared" si="192"/>
        <v>1157.4075348494446</v>
      </c>
      <c r="AX44" s="9">
        <f t="shared" si="192"/>
        <v>1041.6667813645001</v>
      </c>
      <c r="AY44" s="9">
        <f t="shared" si="192"/>
        <v>937.50010322805019</v>
      </c>
      <c r="AZ44" s="9">
        <f t="shared" si="192"/>
        <v>843.75009290524508</v>
      </c>
      <c r="BA44" s="9">
        <f t="shared" si="192"/>
        <v>759.37508361472055</v>
      </c>
      <c r="BB44" s="9">
        <f t="shared" si="192"/>
        <v>683.43757525324861</v>
      </c>
      <c r="BC44" s="9">
        <f t="shared" si="192"/>
        <v>615.09381772792369</v>
      </c>
      <c r="BD44" s="9">
        <f xml:space="preserve"> BD$22</f>
        <v>5535.8443595513127</v>
      </c>
      <c r="BE44" s="9">
        <f t="shared" si="192"/>
        <v>0</v>
      </c>
      <c r="BF44" s="9">
        <f t="shared" si="192"/>
        <v>0</v>
      </c>
      <c r="BG44" s="9">
        <f t="shared" si="192"/>
        <v>0</v>
      </c>
      <c r="BH44" s="9">
        <f t="shared" si="192"/>
        <v>0</v>
      </c>
      <c r="BI44" s="9">
        <f t="shared" si="192"/>
        <v>0</v>
      </c>
      <c r="BJ44" s="9">
        <f t="shared" si="192"/>
        <v>0</v>
      </c>
      <c r="BK44" s="9">
        <f t="shared" si="192"/>
        <v>0</v>
      </c>
      <c r="BL44" s="9">
        <f t="shared" si="192"/>
        <v>0</v>
      </c>
      <c r="BM44" s="9">
        <f t="shared" si="192"/>
        <v>0</v>
      </c>
      <c r="BN44" s="9">
        <f t="shared" si="192"/>
        <v>0</v>
      </c>
      <c r="BO44" s="9">
        <f t="shared" si="192"/>
        <v>0</v>
      </c>
      <c r="BP44" s="9">
        <f t="shared" si="192"/>
        <v>0</v>
      </c>
      <c r="BQ44" s="9">
        <f t="shared" si="192"/>
        <v>0</v>
      </c>
      <c r="BR44" s="9">
        <f t="shared" si="192"/>
        <v>0</v>
      </c>
      <c r="BS44" s="9">
        <f t="shared" si="192"/>
        <v>0</v>
      </c>
      <c r="BT44" s="9">
        <f t="shared" si="192"/>
        <v>0</v>
      </c>
      <c r="BU44" s="9">
        <f t="shared" si="192"/>
        <v>0</v>
      </c>
      <c r="BV44" s="9">
        <f t="shared" si="192"/>
        <v>0</v>
      </c>
      <c r="BW44" s="9">
        <f t="shared" si="192"/>
        <v>0</v>
      </c>
      <c r="BX44" s="9">
        <f t="shared" si="192"/>
        <v>0</v>
      </c>
      <c r="BY44" s="9">
        <f t="shared" si="192"/>
        <v>0</v>
      </c>
      <c r="BZ44" s="9">
        <f t="shared" si="192"/>
        <v>0</v>
      </c>
      <c r="CA44" s="9">
        <f t="shared" si="192"/>
        <v>0</v>
      </c>
      <c r="CB44" s="9">
        <f t="shared" si="192"/>
        <v>0</v>
      </c>
      <c r="CC44" s="9">
        <f t="shared" si="192"/>
        <v>0</v>
      </c>
      <c r="CD44" s="9">
        <f t="shared" si="192"/>
        <v>0</v>
      </c>
      <c r="CE44" s="9">
        <f t="shared" si="192"/>
        <v>0</v>
      </c>
      <c r="CF44" s="9">
        <f t="shared" si="192"/>
        <v>0</v>
      </c>
      <c r="CG44" s="9">
        <f t="shared" si="192"/>
        <v>0</v>
      </c>
      <c r="CH44" s="9">
        <f t="shared" si="192"/>
        <v>0</v>
      </c>
      <c r="CI44" s="9">
        <f t="shared" si="192"/>
        <v>0</v>
      </c>
      <c r="CJ44" s="9">
        <f t="shared" si="192"/>
        <v>0</v>
      </c>
      <c r="CK44" s="9">
        <f t="shared" si="192"/>
        <v>0</v>
      </c>
      <c r="CL44" s="9">
        <f t="shared" si="192"/>
        <v>0</v>
      </c>
      <c r="CM44" s="9">
        <f t="shared" si="192"/>
        <v>0</v>
      </c>
      <c r="CN44" s="9">
        <f t="shared" si="192"/>
        <v>0</v>
      </c>
      <c r="CO44" s="9">
        <f t="shared" si="192"/>
        <v>0</v>
      </c>
      <c r="CP44" s="9">
        <f t="shared" si="192"/>
        <v>0</v>
      </c>
      <c r="CQ44" s="9">
        <f t="shared" si="192"/>
        <v>0</v>
      </c>
      <c r="CR44" s="9">
        <f t="shared" si="192"/>
        <v>0</v>
      </c>
      <c r="CS44" s="9">
        <f t="shared" si="192"/>
        <v>0</v>
      </c>
      <c r="CT44" s="9">
        <f t="shared" si="192"/>
        <v>0</v>
      </c>
      <c r="CU44" s="9">
        <f t="shared" si="192"/>
        <v>0</v>
      </c>
      <c r="CV44" s="9">
        <f t="shared" si="192"/>
        <v>0</v>
      </c>
      <c r="CW44" s="9">
        <f t="shared" ref="CW44:FH44" si="193" xml:space="preserve"> CW$22</f>
        <v>0</v>
      </c>
      <c r="CX44" s="9">
        <f t="shared" si="193"/>
        <v>0</v>
      </c>
      <c r="CY44" s="9">
        <f t="shared" si="193"/>
        <v>0</v>
      </c>
      <c r="CZ44" s="9">
        <f t="shared" si="193"/>
        <v>0</v>
      </c>
      <c r="DA44" s="9">
        <f t="shared" si="193"/>
        <v>0</v>
      </c>
      <c r="DB44" s="9">
        <f t="shared" si="193"/>
        <v>0</v>
      </c>
      <c r="DC44" s="9">
        <f t="shared" si="193"/>
        <v>0</v>
      </c>
      <c r="DD44" s="9">
        <f t="shared" si="193"/>
        <v>0</v>
      </c>
      <c r="DE44" s="9">
        <f t="shared" si="193"/>
        <v>0</v>
      </c>
      <c r="DF44" s="9">
        <f t="shared" si="193"/>
        <v>0</v>
      </c>
      <c r="DG44" s="9">
        <f t="shared" si="193"/>
        <v>0</v>
      </c>
      <c r="DH44" s="9">
        <f t="shared" si="193"/>
        <v>0</v>
      </c>
      <c r="DI44" s="9">
        <f t="shared" si="193"/>
        <v>0</v>
      </c>
      <c r="DJ44" s="9">
        <f t="shared" si="193"/>
        <v>0</v>
      </c>
      <c r="DK44" s="9">
        <f t="shared" si="193"/>
        <v>0</v>
      </c>
      <c r="DL44" s="9">
        <f t="shared" si="193"/>
        <v>0</v>
      </c>
      <c r="DM44" s="9">
        <f t="shared" si="193"/>
        <v>0</v>
      </c>
      <c r="DN44" s="9">
        <f t="shared" si="193"/>
        <v>0</v>
      </c>
      <c r="DO44" s="9">
        <f t="shared" si="193"/>
        <v>0</v>
      </c>
      <c r="DP44" s="9">
        <f t="shared" si="193"/>
        <v>0</v>
      </c>
      <c r="DQ44" s="9">
        <f t="shared" si="193"/>
        <v>0</v>
      </c>
      <c r="DR44" s="9">
        <f t="shared" si="193"/>
        <v>0</v>
      </c>
      <c r="DS44" s="9">
        <f t="shared" si="193"/>
        <v>0</v>
      </c>
      <c r="DT44" s="9">
        <f t="shared" si="193"/>
        <v>0</v>
      </c>
      <c r="DU44" s="9">
        <f t="shared" si="193"/>
        <v>0</v>
      </c>
      <c r="DV44" s="9">
        <f t="shared" si="193"/>
        <v>0</v>
      </c>
      <c r="DW44" s="9">
        <f t="shared" si="193"/>
        <v>0</v>
      </c>
      <c r="DX44" s="9">
        <f t="shared" si="193"/>
        <v>0</v>
      </c>
      <c r="DY44" s="9">
        <f t="shared" si="193"/>
        <v>0</v>
      </c>
      <c r="DZ44" s="9">
        <f t="shared" si="193"/>
        <v>0</v>
      </c>
      <c r="EA44" s="9">
        <f t="shared" si="193"/>
        <v>0</v>
      </c>
      <c r="EB44" s="9">
        <f t="shared" si="193"/>
        <v>0</v>
      </c>
      <c r="EC44" s="9">
        <f t="shared" si="193"/>
        <v>0</v>
      </c>
      <c r="ED44" s="9">
        <f t="shared" si="193"/>
        <v>0</v>
      </c>
      <c r="EE44" s="9">
        <f t="shared" si="193"/>
        <v>0</v>
      </c>
      <c r="EF44" s="9">
        <f t="shared" si="193"/>
        <v>0</v>
      </c>
      <c r="EG44" s="9">
        <f t="shared" si="193"/>
        <v>0</v>
      </c>
      <c r="EH44" s="9">
        <f t="shared" si="193"/>
        <v>0</v>
      </c>
      <c r="EI44" s="9">
        <f t="shared" si="193"/>
        <v>0</v>
      </c>
      <c r="EJ44" s="9">
        <f t="shared" si="193"/>
        <v>0</v>
      </c>
      <c r="EK44" s="9">
        <f t="shared" si="193"/>
        <v>0</v>
      </c>
      <c r="EL44" s="9">
        <f t="shared" si="193"/>
        <v>0</v>
      </c>
      <c r="EM44" s="9">
        <f t="shared" si="193"/>
        <v>0</v>
      </c>
      <c r="EN44" s="9">
        <f t="shared" si="193"/>
        <v>0</v>
      </c>
      <c r="EO44" s="9">
        <f t="shared" si="193"/>
        <v>0</v>
      </c>
      <c r="EP44" s="9">
        <f t="shared" si="193"/>
        <v>0</v>
      </c>
      <c r="EQ44" s="9">
        <f t="shared" si="193"/>
        <v>0</v>
      </c>
      <c r="ER44" s="9">
        <f t="shared" si="193"/>
        <v>0</v>
      </c>
      <c r="ES44" s="9">
        <f t="shared" si="193"/>
        <v>0</v>
      </c>
      <c r="ET44" s="9">
        <f t="shared" si="193"/>
        <v>0</v>
      </c>
      <c r="EU44" s="9">
        <f t="shared" si="193"/>
        <v>0</v>
      </c>
      <c r="EV44" s="9">
        <f t="shared" si="193"/>
        <v>0</v>
      </c>
      <c r="EW44" s="9">
        <f t="shared" si="193"/>
        <v>0</v>
      </c>
      <c r="EX44" s="9">
        <f t="shared" si="193"/>
        <v>0</v>
      </c>
      <c r="EY44" s="9">
        <f t="shared" si="193"/>
        <v>0</v>
      </c>
      <c r="EZ44" s="9">
        <f t="shared" si="193"/>
        <v>0</v>
      </c>
      <c r="FA44" s="9">
        <f t="shared" si="193"/>
        <v>0</v>
      </c>
      <c r="FB44" s="9">
        <f t="shared" si="193"/>
        <v>0</v>
      </c>
      <c r="FC44" s="9">
        <f t="shared" si="193"/>
        <v>0</v>
      </c>
      <c r="FD44" s="9">
        <f t="shared" si="193"/>
        <v>0</v>
      </c>
      <c r="FE44" s="9">
        <f t="shared" si="193"/>
        <v>0</v>
      </c>
      <c r="FF44" s="9">
        <f t="shared" si="193"/>
        <v>0</v>
      </c>
      <c r="FG44" s="9">
        <f t="shared" si="193"/>
        <v>0</v>
      </c>
      <c r="FH44" s="9">
        <f t="shared" si="193"/>
        <v>0</v>
      </c>
      <c r="FI44" s="9">
        <f t="shared" ref="FI44:GJ44" si="194" xml:space="preserve"> FI$22</f>
        <v>0</v>
      </c>
      <c r="FJ44" s="9">
        <f t="shared" si="194"/>
        <v>0</v>
      </c>
      <c r="FK44" s="9">
        <f t="shared" si="194"/>
        <v>0</v>
      </c>
      <c r="FL44" s="9">
        <f t="shared" si="194"/>
        <v>0</v>
      </c>
      <c r="FM44" s="9">
        <f t="shared" si="194"/>
        <v>0</v>
      </c>
      <c r="FN44" s="9">
        <f t="shared" si="194"/>
        <v>0</v>
      </c>
      <c r="FO44" s="9">
        <f t="shared" si="194"/>
        <v>0</v>
      </c>
      <c r="FP44" s="9">
        <f t="shared" si="194"/>
        <v>0</v>
      </c>
      <c r="FQ44" s="9">
        <f t="shared" si="194"/>
        <v>0</v>
      </c>
      <c r="FR44" s="9">
        <f t="shared" si="194"/>
        <v>0</v>
      </c>
      <c r="FS44" s="9">
        <f t="shared" si="194"/>
        <v>0</v>
      </c>
      <c r="FT44" s="9">
        <f t="shared" si="194"/>
        <v>0</v>
      </c>
      <c r="FU44" s="9">
        <f t="shared" si="194"/>
        <v>0</v>
      </c>
      <c r="FV44" s="9">
        <f t="shared" si="194"/>
        <v>0</v>
      </c>
      <c r="FW44" s="9">
        <f t="shared" si="194"/>
        <v>0</v>
      </c>
      <c r="FX44" s="9">
        <f t="shared" si="194"/>
        <v>0</v>
      </c>
      <c r="FY44" s="9">
        <f t="shared" si="194"/>
        <v>0</v>
      </c>
      <c r="FZ44" s="9">
        <f t="shared" si="194"/>
        <v>0</v>
      </c>
      <c r="GA44" s="9">
        <f t="shared" si="194"/>
        <v>0</v>
      </c>
      <c r="GB44" s="9">
        <f t="shared" si="194"/>
        <v>0</v>
      </c>
      <c r="GC44" s="9">
        <f t="shared" si="194"/>
        <v>0</v>
      </c>
      <c r="GD44" s="9">
        <f t="shared" si="194"/>
        <v>0</v>
      </c>
      <c r="GE44" s="9">
        <f t="shared" si="194"/>
        <v>0</v>
      </c>
      <c r="GF44" s="9">
        <f t="shared" si="194"/>
        <v>0</v>
      </c>
      <c r="GG44" s="9">
        <f t="shared" si="194"/>
        <v>0</v>
      </c>
      <c r="GH44" s="9">
        <f t="shared" si="194"/>
        <v>0</v>
      </c>
      <c r="GI44" s="9">
        <f t="shared" si="194"/>
        <v>0</v>
      </c>
      <c r="GJ44" s="9">
        <f t="shared" si="194"/>
        <v>0</v>
      </c>
    </row>
    <row r="45" spans="1:192" x14ac:dyDescent="0.25">
      <c r="D45" s="48" t="s">
        <v>203</v>
      </c>
      <c r="E45" s="9" t="str">
        <f t="shared" ref="E45:AJ45" si="195" xml:space="preserve"> E$40</f>
        <v>Interest deduction for tax</v>
      </c>
      <c r="F45" s="9">
        <f t="shared" si="195"/>
        <v>0</v>
      </c>
      <c r="G45" s="9" t="str">
        <f t="shared" si="195"/>
        <v>$ 000s</v>
      </c>
      <c r="H45" s="9">
        <f t="shared" si="195"/>
        <v>240961.07375069283</v>
      </c>
      <c r="I45" s="9">
        <f t="shared" si="195"/>
        <v>0</v>
      </c>
      <c r="J45" s="9">
        <f t="shared" si="195"/>
        <v>0</v>
      </c>
      <c r="K45" s="9">
        <f t="shared" si="195"/>
        <v>0</v>
      </c>
      <c r="L45" s="9">
        <f t="shared" si="195"/>
        <v>0</v>
      </c>
      <c r="M45" s="9">
        <f t="shared" si="195"/>
        <v>0</v>
      </c>
      <c r="N45" s="9">
        <f t="shared" si="195"/>
        <v>0</v>
      </c>
      <c r="O45" s="9">
        <f t="shared" si="195"/>
        <v>0</v>
      </c>
      <c r="P45" s="9">
        <f t="shared" si="195"/>
        <v>0</v>
      </c>
      <c r="Q45" s="9">
        <f t="shared" si="195"/>
        <v>10048.064528458901</v>
      </c>
      <c r="R45" s="9">
        <f t="shared" si="195"/>
        <v>9792.3815094207475</v>
      </c>
      <c r="S45" s="9">
        <f t="shared" si="195"/>
        <v>9720.1875579642547</v>
      </c>
      <c r="T45" s="9">
        <f t="shared" si="195"/>
        <v>9457.7851010756076</v>
      </c>
      <c r="U45" s="9">
        <f t="shared" si="195"/>
        <v>9375.0279952534838</v>
      </c>
      <c r="V45" s="9">
        <f t="shared" si="195"/>
        <v>9112.0577918715881</v>
      </c>
      <c r="W45" s="9">
        <f t="shared" si="195"/>
        <v>9019.4601828703435</v>
      </c>
      <c r="X45" s="9">
        <f t="shared" si="195"/>
        <v>8781.9909452846732</v>
      </c>
      <c r="Y45" s="9">
        <f t="shared" si="195"/>
        <v>8651.7961740475184</v>
      </c>
      <c r="Z45" s="9">
        <f t="shared" si="195"/>
        <v>8387.9546958591563</v>
      </c>
      <c r="AA45" s="9">
        <f t="shared" si="195"/>
        <v>8472.3537879810701</v>
      </c>
      <c r="AB45" s="9">
        <f t="shared" si="195"/>
        <v>8201.8051037569203</v>
      </c>
      <c r="AC45" s="9">
        <f t="shared" si="195"/>
        <v>8077.7668830107941</v>
      </c>
      <c r="AD45" s="9">
        <f t="shared" si="195"/>
        <v>7805.4170332892236</v>
      </c>
      <c r="AE45" s="9">
        <f t="shared" si="195"/>
        <v>7669.6699427460262</v>
      </c>
      <c r="AF45" s="9">
        <f t="shared" si="195"/>
        <v>7416.99640504133</v>
      </c>
      <c r="AG45" s="9">
        <f t="shared" si="195"/>
        <v>7246.3817867232628</v>
      </c>
      <c r="AH45" s="9">
        <f t="shared" si="195"/>
        <v>6972.079677655116</v>
      </c>
      <c r="AI45" s="9">
        <f t="shared" si="195"/>
        <v>6810.0073042101285</v>
      </c>
      <c r="AJ45" s="9">
        <f t="shared" si="195"/>
        <v>6533.0183163245001</v>
      </c>
      <c r="AK45" s="9">
        <f t="shared" ref="AK45:CV45" si="196" xml:space="preserve"> AK$40</f>
        <v>6512.5891018253551</v>
      </c>
      <c r="AL45" s="9">
        <f t="shared" si="196"/>
        <v>6225.1947024184337</v>
      </c>
      <c r="AM45" s="9">
        <f t="shared" si="196"/>
        <v>6031.6411579563373</v>
      </c>
      <c r="AN45" s="9">
        <f t="shared" si="196"/>
        <v>5755.1328564624055</v>
      </c>
      <c r="AO45" s="9">
        <f t="shared" si="196"/>
        <v>5531.174384702008</v>
      </c>
      <c r="AP45" s="9">
        <f t="shared" si="196"/>
        <v>5239.197833397915</v>
      </c>
      <c r="AQ45" s="9">
        <f t="shared" si="196"/>
        <v>5012.7938212183544</v>
      </c>
      <c r="AR45" s="9">
        <f t="shared" si="196"/>
        <v>4717.012741392542</v>
      </c>
      <c r="AS45" s="9">
        <f t="shared" si="196"/>
        <v>4473.5040132237918</v>
      </c>
      <c r="AT45" s="9">
        <f t="shared" si="196"/>
        <v>4174.397961478975</v>
      </c>
      <c r="AU45" s="9">
        <f t="shared" si="196"/>
        <v>3912.9453715953705</v>
      </c>
      <c r="AV45" s="9">
        <f t="shared" si="196"/>
        <v>3613.9583653234495</v>
      </c>
      <c r="AW45" s="9">
        <f t="shared" si="196"/>
        <v>3328.4974905390654</v>
      </c>
      <c r="AX45" s="9">
        <f t="shared" si="196"/>
        <v>2802.2938116044979</v>
      </c>
      <c r="AY45" s="9">
        <f t="shared" si="196"/>
        <v>2275.0778665596781</v>
      </c>
      <c r="AZ45" s="9">
        <f t="shared" si="196"/>
        <v>1758.1240729552233</v>
      </c>
      <c r="BA45" s="9">
        <f t="shared" si="196"/>
        <v>1228.306999640715</v>
      </c>
      <c r="BB45" s="9">
        <f t="shared" si="196"/>
        <v>673.03534070913486</v>
      </c>
      <c r="BC45" s="9">
        <f t="shared" si="196"/>
        <v>143.99313484489915</v>
      </c>
      <c r="BD45" s="9">
        <f t="shared" si="196"/>
        <v>1.2165043416542985E-12</v>
      </c>
      <c r="BE45" s="9">
        <f t="shared" si="196"/>
        <v>0</v>
      </c>
      <c r="BF45" s="9">
        <f t="shared" si="196"/>
        <v>0</v>
      </c>
      <c r="BG45" s="9">
        <f t="shared" si="196"/>
        <v>0</v>
      </c>
      <c r="BH45" s="9">
        <f t="shared" si="196"/>
        <v>0</v>
      </c>
      <c r="BI45" s="9">
        <f t="shared" si="196"/>
        <v>0</v>
      </c>
      <c r="BJ45" s="9">
        <f t="shared" si="196"/>
        <v>0</v>
      </c>
      <c r="BK45" s="9">
        <f t="shared" si="196"/>
        <v>0</v>
      </c>
      <c r="BL45" s="9">
        <f t="shared" si="196"/>
        <v>0</v>
      </c>
      <c r="BM45" s="9">
        <f t="shared" si="196"/>
        <v>0</v>
      </c>
      <c r="BN45" s="9">
        <f t="shared" si="196"/>
        <v>0</v>
      </c>
      <c r="BO45" s="9">
        <f t="shared" si="196"/>
        <v>0</v>
      </c>
      <c r="BP45" s="9">
        <f t="shared" si="196"/>
        <v>0</v>
      </c>
      <c r="BQ45" s="9">
        <f t="shared" si="196"/>
        <v>0</v>
      </c>
      <c r="BR45" s="9">
        <f t="shared" si="196"/>
        <v>0</v>
      </c>
      <c r="BS45" s="9">
        <f t="shared" si="196"/>
        <v>0</v>
      </c>
      <c r="BT45" s="9">
        <f t="shared" si="196"/>
        <v>0</v>
      </c>
      <c r="BU45" s="9">
        <f t="shared" si="196"/>
        <v>0</v>
      </c>
      <c r="BV45" s="9">
        <f t="shared" si="196"/>
        <v>0</v>
      </c>
      <c r="BW45" s="9">
        <f t="shared" si="196"/>
        <v>0</v>
      </c>
      <c r="BX45" s="9">
        <f t="shared" si="196"/>
        <v>0</v>
      </c>
      <c r="BY45" s="9">
        <f t="shared" si="196"/>
        <v>0</v>
      </c>
      <c r="BZ45" s="9">
        <f t="shared" si="196"/>
        <v>0</v>
      </c>
      <c r="CA45" s="9">
        <f t="shared" si="196"/>
        <v>0</v>
      </c>
      <c r="CB45" s="9">
        <f t="shared" si="196"/>
        <v>0</v>
      </c>
      <c r="CC45" s="9">
        <f t="shared" si="196"/>
        <v>0</v>
      </c>
      <c r="CD45" s="9">
        <f t="shared" si="196"/>
        <v>0</v>
      </c>
      <c r="CE45" s="9">
        <f t="shared" si="196"/>
        <v>0</v>
      </c>
      <c r="CF45" s="9">
        <f t="shared" si="196"/>
        <v>0</v>
      </c>
      <c r="CG45" s="9">
        <f t="shared" si="196"/>
        <v>0</v>
      </c>
      <c r="CH45" s="9">
        <f t="shared" si="196"/>
        <v>0</v>
      </c>
      <c r="CI45" s="9">
        <f t="shared" si="196"/>
        <v>0</v>
      </c>
      <c r="CJ45" s="9">
        <f t="shared" si="196"/>
        <v>0</v>
      </c>
      <c r="CK45" s="9">
        <f t="shared" si="196"/>
        <v>0</v>
      </c>
      <c r="CL45" s="9">
        <f t="shared" si="196"/>
        <v>0</v>
      </c>
      <c r="CM45" s="9">
        <f t="shared" si="196"/>
        <v>0</v>
      </c>
      <c r="CN45" s="9">
        <f t="shared" si="196"/>
        <v>0</v>
      </c>
      <c r="CO45" s="9">
        <f t="shared" si="196"/>
        <v>0</v>
      </c>
      <c r="CP45" s="9">
        <f t="shared" si="196"/>
        <v>0</v>
      </c>
      <c r="CQ45" s="9">
        <f t="shared" si="196"/>
        <v>0</v>
      </c>
      <c r="CR45" s="9">
        <f t="shared" si="196"/>
        <v>0</v>
      </c>
      <c r="CS45" s="9">
        <f t="shared" si="196"/>
        <v>0</v>
      </c>
      <c r="CT45" s="9">
        <f t="shared" si="196"/>
        <v>0</v>
      </c>
      <c r="CU45" s="9">
        <f t="shared" si="196"/>
        <v>0</v>
      </c>
      <c r="CV45" s="9">
        <f t="shared" si="196"/>
        <v>0</v>
      </c>
      <c r="CW45" s="9">
        <f t="shared" ref="CW45:FH45" si="197" xml:space="preserve"> CW$40</f>
        <v>0</v>
      </c>
      <c r="CX45" s="9">
        <f t="shared" si="197"/>
        <v>0</v>
      </c>
      <c r="CY45" s="9">
        <f t="shared" si="197"/>
        <v>0</v>
      </c>
      <c r="CZ45" s="9">
        <f t="shared" si="197"/>
        <v>0</v>
      </c>
      <c r="DA45" s="9">
        <f t="shared" si="197"/>
        <v>0</v>
      </c>
      <c r="DB45" s="9">
        <f t="shared" si="197"/>
        <v>0</v>
      </c>
      <c r="DC45" s="9">
        <f t="shared" si="197"/>
        <v>0</v>
      </c>
      <c r="DD45" s="9">
        <f t="shared" si="197"/>
        <v>0</v>
      </c>
      <c r="DE45" s="9">
        <f t="shared" si="197"/>
        <v>0</v>
      </c>
      <c r="DF45" s="9">
        <f t="shared" si="197"/>
        <v>0</v>
      </c>
      <c r="DG45" s="9">
        <f t="shared" si="197"/>
        <v>0</v>
      </c>
      <c r="DH45" s="9">
        <f t="shared" si="197"/>
        <v>0</v>
      </c>
      <c r="DI45" s="9">
        <f t="shared" si="197"/>
        <v>0</v>
      </c>
      <c r="DJ45" s="9">
        <f t="shared" si="197"/>
        <v>0</v>
      </c>
      <c r="DK45" s="9">
        <f t="shared" si="197"/>
        <v>0</v>
      </c>
      <c r="DL45" s="9">
        <f t="shared" si="197"/>
        <v>0</v>
      </c>
      <c r="DM45" s="9">
        <f t="shared" si="197"/>
        <v>0</v>
      </c>
      <c r="DN45" s="9">
        <f t="shared" si="197"/>
        <v>0</v>
      </c>
      <c r="DO45" s="9">
        <f t="shared" si="197"/>
        <v>0</v>
      </c>
      <c r="DP45" s="9">
        <f t="shared" si="197"/>
        <v>0</v>
      </c>
      <c r="DQ45" s="9">
        <f t="shared" si="197"/>
        <v>0</v>
      </c>
      <c r="DR45" s="9">
        <f t="shared" si="197"/>
        <v>0</v>
      </c>
      <c r="DS45" s="9">
        <f t="shared" si="197"/>
        <v>0</v>
      </c>
      <c r="DT45" s="9">
        <f t="shared" si="197"/>
        <v>0</v>
      </c>
      <c r="DU45" s="9">
        <f t="shared" si="197"/>
        <v>0</v>
      </c>
      <c r="DV45" s="9">
        <f t="shared" si="197"/>
        <v>0</v>
      </c>
      <c r="DW45" s="9">
        <f t="shared" si="197"/>
        <v>0</v>
      </c>
      <c r="DX45" s="9">
        <f t="shared" si="197"/>
        <v>0</v>
      </c>
      <c r="DY45" s="9">
        <f t="shared" si="197"/>
        <v>0</v>
      </c>
      <c r="DZ45" s="9">
        <f t="shared" si="197"/>
        <v>0</v>
      </c>
      <c r="EA45" s="9">
        <f t="shared" si="197"/>
        <v>0</v>
      </c>
      <c r="EB45" s="9">
        <f t="shared" si="197"/>
        <v>0</v>
      </c>
      <c r="EC45" s="9">
        <f t="shared" si="197"/>
        <v>0</v>
      </c>
      <c r="ED45" s="9">
        <f t="shared" si="197"/>
        <v>0</v>
      </c>
      <c r="EE45" s="9">
        <f t="shared" si="197"/>
        <v>0</v>
      </c>
      <c r="EF45" s="9">
        <f t="shared" si="197"/>
        <v>0</v>
      </c>
      <c r="EG45" s="9">
        <f t="shared" si="197"/>
        <v>0</v>
      </c>
      <c r="EH45" s="9">
        <f t="shared" si="197"/>
        <v>0</v>
      </c>
      <c r="EI45" s="9">
        <f t="shared" si="197"/>
        <v>0</v>
      </c>
      <c r="EJ45" s="9">
        <f t="shared" si="197"/>
        <v>0</v>
      </c>
      <c r="EK45" s="9">
        <f t="shared" si="197"/>
        <v>0</v>
      </c>
      <c r="EL45" s="9">
        <f t="shared" si="197"/>
        <v>0</v>
      </c>
      <c r="EM45" s="9">
        <f t="shared" si="197"/>
        <v>0</v>
      </c>
      <c r="EN45" s="9">
        <f t="shared" si="197"/>
        <v>0</v>
      </c>
      <c r="EO45" s="9">
        <f t="shared" si="197"/>
        <v>0</v>
      </c>
      <c r="EP45" s="9">
        <f t="shared" si="197"/>
        <v>0</v>
      </c>
      <c r="EQ45" s="9">
        <f t="shared" si="197"/>
        <v>0</v>
      </c>
      <c r="ER45" s="9">
        <f t="shared" si="197"/>
        <v>0</v>
      </c>
      <c r="ES45" s="9">
        <f t="shared" si="197"/>
        <v>0</v>
      </c>
      <c r="ET45" s="9">
        <f t="shared" si="197"/>
        <v>0</v>
      </c>
      <c r="EU45" s="9">
        <f t="shared" si="197"/>
        <v>0</v>
      </c>
      <c r="EV45" s="9">
        <f t="shared" si="197"/>
        <v>0</v>
      </c>
      <c r="EW45" s="9">
        <f t="shared" si="197"/>
        <v>0</v>
      </c>
      <c r="EX45" s="9">
        <f t="shared" si="197"/>
        <v>0</v>
      </c>
      <c r="EY45" s="9">
        <f t="shared" si="197"/>
        <v>0</v>
      </c>
      <c r="EZ45" s="9">
        <f t="shared" si="197"/>
        <v>0</v>
      </c>
      <c r="FA45" s="9">
        <f t="shared" si="197"/>
        <v>0</v>
      </c>
      <c r="FB45" s="9">
        <f t="shared" si="197"/>
        <v>0</v>
      </c>
      <c r="FC45" s="9">
        <f t="shared" si="197"/>
        <v>0</v>
      </c>
      <c r="FD45" s="9">
        <f t="shared" si="197"/>
        <v>0</v>
      </c>
      <c r="FE45" s="9">
        <f t="shared" si="197"/>
        <v>0</v>
      </c>
      <c r="FF45" s="9">
        <f t="shared" si="197"/>
        <v>0</v>
      </c>
      <c r="FG45" s="9">
        <f t="shared" si="197"/>
        <v>0</v>
      </c>
      <c r="FH45" s="9">
        <f t="shared" si="197"/>
        <v>0</v>
      </c>
      <c r="FI45" s="9">
        <f t="shared" ref="FI45:GJ45" si="198" xml:space="preserve"> FI$40</f>
        <v>0</v>
      </c>
      <c r="FJ45" s="9">
        <f t="shared" si="198"/>
        <v>0</v>
      </c>
      <c r="FK45" s="9">
        <f t="shared" si="198"/>
        <v>0</v>
      </c>
      <c r="FL45" s="9">
        <f t="shared" si="198"/>
        <v>0</v>
      </c>
      <c r="FM45" s="9">
        <f t="shared" si="198"/>
        <v>0</v>
      </c>
      <c r="FN45" s="9">
        <f t="shared" si="198"/>
        <v>0</v>
      </c>
      <c r="FO45" s="9">
        <f t="shared" si="198"/>
        <v>0</v>
      </c>
      <c r="FP45" s="9">
        <f t="shared" si="198"/>
        <v>0</v>
      </c>
      <c r="FQ45" s="9">
        <f t="shared" si="198"/>
        <v>0</v>
      </c>
      <c r="FR45" s="9">
        <f t="shared" si="198"/>
        <v>0</v>
      </c>
      <c r="FS45" s="9">
        <f t="shared" si="198"/>
        <v>0</v>
      </c>
      <c r="FT45" s="9">
        <f t="shared" si="198"/>
        <v>0</v>
      </c>
      <c r="FU45" s="9">
        <f t="shared" si="198"/>
        <v>0</v>
      </c>
      <c r="FV45" s="9">
        <f t="shared" si="198"/>
        <v>0</v>
      </c>
      <c r="FW45" s="9">
        <f t="shared" si="198"/>
        <v>0</v>
      </c>
      <c r="FX45" s="9">
        <f t="shared" si="198"/>
        <v>0</v>
      </c>
      <c r="FY45" s="9">
        <f t="shared" si="198"/>
        <v>0</v>
      </c>
      <c r="FZ45" s="9">
        <f t="shared" si="198"/>
        <v>0</v>
      </c>
      <c r="GA45" s="9">
        <f t="shared" si="198"/>
        <v>0</v>
      </c>
      <c r="GB45" s="9">
        <f t="shared" si="198"/>
        <v>0</v>
      </c>
      <c r="GC45" s="9">
        <f t="shared" si="198"/>
        <v>0</v>
      </c>
      <c r="GD45" s="9">
        <f t="shared" si="198"/>
        <v>0</v>
      </c>
      <c r="GE45" s="9">
        <f t="shared" si="198"/>
        <v>0</v>
      </c>
      <c r="GF45" s="9">
        <f t="shared" si="198"/>
        <v>0</v>
      </c>
      <c r="GG45" s="9">
        <f t="shared" si="198"/>
        <v>0</v>
      </c>
      <c r="GH45" s="9">
        <f t="shared" si="198"/>
        <v>0</v>
      </c>
      <c r="GI45" s="9">
        <f t="shared" si="198"/>
        <v>0</v>
      </c>
      <c r="GJ45" s="9">
        <f t="shared" si="198"/>
        <v>0</v>
      </c>
    </row>
    <row r="46" spans="1:192" x14ac:dyDescent="0.25">
      <c r="E46" s="12" t="s">
        <v>217</v>
      </c>
      <c r="G46" s="12" t="str">
        <f xml:space="preserve"> SMU</f>
        <v>$ 000s</v>
      </c>
      <c r="H46" s="12">
        <f xml:space="preserve"> SUM(J46:GJ46)</f>
        <v>27806.08949571956</v>
      </c>
      <c r="J46" s="12">
        <f t="shared" ref="J46:AK46" si="199" xml:space="preserve"> J43 - J44 - J45</f>
        <v>0</v>
      </c>
      <c r="K46" s="12">
        <f t="shared" si="199"/>
        <v>0</v>
      </c>
      <c r="L46" s="12">
        <f t="shared" si="199"/>
        <v>0</v>
      </c>
      <c r="M46" s="12">
        <f t="shared" si="199"/>
        <v>0</v>
      </c>
      <c r="N46" s="12">
        <f t="shared" si="199"/>
        <v>0</v>
      </c>
      <c r="O46" s="12">
        <f t="shared" si="199"/>
        <v>0</v>
      </c>
      <c r="P46" s="12">
        <f t="shared" si="199"/>
        <v>2473.965825489609</v>
      </c>
      <c r="Q46" s="12">
        <f t="shared" si="199"/>
        <v>-27215.148520658262</v>
      </c>
      <c r="R46" s="12">
        <f t="shared" si="199"/>
        <v>-23637.835285465277</v>
      </c>
      <c r="S46" s="12">
        <f t="shared" si="199"/>
        <v>-20574.756394916065</v>
      </c>
      <c r="T46" s="12">
        <f t="shared" si="199"/>
        <v>-17680.9432827286</v>
      </c>
      <c r="U46" s="12">
        <f t="shared" si="199"/>
        <v>-15183.613369467603</v>
      </c>
      <c r="V46" s="12">
        <f t="shared" si="199"/>
        <v>-12809.968159881597</v>
      </c>
      <c r="W46" s="12">
        <f t="shared" si="199"/>
        <v>-10769.594514206385</v>
      </c>
      <c r="X46" s="12">
        <f t="shared" si="199"/>
        <v>-8843.6614986750756</v>
      </c>
      <c r="Y46" s="12">
        <f t="shared" si="199"/>
        <v>-7143.7800512564827</v>
      </c>
      <c r="Z46" s="12">
        <f t="shared" si="199"/>
        <v>-5534.1799384132828</v>
      </c>
      <c r="AA46" s="12">
        <f t="shared" si="199"/>
        <v>-4355.1287445093476</v>
      </c>
      <c r="AB46" s="12">
        <f t="shared" si="199"/>
        <v>-3016.3249283692057</v>
      </c>
      <c r="AC46" s="12">
        <f t="shared" si="199"/>
        <v>-1876.8719376997342</v>
      </c>
      <c r="AD46" s="12">
        <f t="shared" si="199"/>
        <v>-761.71619550020569</v>
      </c>
      <c r="AE46" s="12">
        <f t="shared" si="199"/>
        <v>188.55282499068198</v>
      </c>
      <c r="AF46" s="12">
        <f t="shared" si="199"/>
        <v>1100.9687559410513</v>
      </c>
      <c r="AG46" s="12">
        <f t="shared" si="199"/>
        <v>1923.3980001013606</v>
      </c>
      <c r="AH46" s="12">
        <f t="shared" si="199"/>
        <v>2708.3881171491466</v>
      </c>
      <c r="AI46" s="12">
        <f t="shared" si="199"/>
        <v>3390.4980646567019</v>
      </c>
      <c r="AJ46" s="12">
        <f t="shared" si="199"/>
        <v>4057.5359032088145</v>
      </c>
      <c r="AK46" s="12">
        <f t="shared" si="199"/>
        <v>4491.2791127089822</v>
      </c>
      <c r="AL46" s="12">
        <f t="shared" ref="AL46:AV46" si="200" xml:space="preserve"> AL43 - AL44 - AL45</f>
        <v>5070.2778585741253</v>
      </c>
      <c r="AM46" s="12">
        <f t="shared" si="200"/>
        <v>5590.715100274796</v>
      </c>
      <c r="AN46" s="12">
        <f t="shared" si="200"/>
        <v>6078.6009953666253</v>
      </c>
      <c r="AO46" s="12">
        <f t="shared" si="200"/>
        <v>6559.4503929159782</v>
      </c>
      <c r="AP46" s="12">
        <f t="shared" si="200"/>
        <v>6996.9841557083892</v>
      </c>
      <c r="AQ46" s="12">
        <f t="shared" si="200"/>
        <v>7423.6006870641304</v>
      </c>
      <c r="AR46" s="12">
        <f t="shared" si="200"/>
        <v>7811.7271915741931</v>
      </c>
      <c r="AS46" s="12">
        <f t="shared" si="200"/>
        <v>8209.5546364105267</v>
      </c>
      <c r="AT46" s="12">
        <f t="shared" si="200"/>
        <v>8557.1178254567112</v>
      </c>
      <c r="AU46" s="12">
        <f t="shared" si="200"/>
        <v>8935.7308274726347</v>
      </c>
      <c r="AV46" s="12">
        <f t="shared" si="200"/>
        <v>9247.0986051319342</v>
      </c>
      <c r="AW46" s="12">
        <f t="shared" ref="AW46:DH46" si="201" xml:space="preserve"> AW43 - AW44 - AW45</f>
        <v>9619.6373095834279</v>
      </c>
      <c r="AX46" s="12">
        <f t="shared" si="201"/>
        <v>10128.094170082615</v>
      </c>
      <c r="AY46" s="12">
        <f t="shared" si="201"/>
        <v>10718.036665980064</v>
      </c>
      <c r="AZ46" s="12">
        <f t="shared" si="201"/>
        <v>11192.951489784484</v>
      </c>
      <c r="BA46" s="12">
        <f t="shared" si="201"/>
        <v>11765.786159930616</v>
      </c>
      <c r="BB46" s="12">
        <f t="shared" si="201"/>
        <v>12258.490567498369</v>
      </c>
      <c r="BC46" s="12">
        <f t="shared" si="201"/>
        <v>12814.601668154493</v>
      </c>
      <c r="BD46" s="12">
        <f t="shared" si="201"/>
        <v>7896.5694062561988</v>
      </c>
      <c r="BE46" s="12">
        <f t="shared" si="201"/>
        <v>0</v>
      </c>
      <c r="BF46" s="12">
        <f t="shared" si="201"/>
        <v>0</v>
      </c>
      <c r="BG46" s="12">
        <f t="shared" si="201"/>
        <v>0</v>
      </c>
      <c r="BH46" s="12">
        <f t="shared" si="201"/>
        <v>0</v>
      </c>
      <c r="BI46" s="12">
        <f t="shared" si="201"/>
        <v>0</v>
      </c>
      <c r="BJ46" s="12">
        <f t="shared" si="201"/>
        <v>0</v>
      </c>
      <c r="BK46" s="12">
        <f t="shared" si="201"/>
        <v>0</v>
      </c>
      <c r="BL46" s="12">
        <f t="shared" si="201"/>
        <v>0</v>
      </c>
      <c r="BM46" s="12">
        <f t="shared" si="201"/>
        <v>0</v>
      </c>
      <c r="BN46" s="12">
        <f t="shared" si="201"/>
        <v>0</v>
      </c>
      <c r="BO46" s="12">
        <f t="shared" si="201"/>
        <v>0</v>
      </c>
      <c r="BP46" s="12">
        <f t="shared" si="201"/>
        <v>0</v>
      </c>
      <c r="BQ46" s="12">
        <f t="shared" si="201"/>
        <v>0</v>
      </c>
      <c r="BR46" s="12">
        <f t="shared" si="201"/>
        <v>0</v>
      </c>
      <c r="BS46" s="12">
        <f t="shared" si="201"/>
        <v>0</v>
      </c>
      <c r="BT46" s="12">
        <f t="shared" si="201"/>
        <v>0</v>
      </c>
      <c r="BU46" s="12">
        <f t="shared" si="201"/>
        <v>0</v>
      </c>
      <c r="BV46" s="12">
        <f t="shared" si="201"/>
        <v>0</v>
      </c>
      <c r="BW46" s="12">
        <f t="shared" si="201"/>
        <v>0</v>
      </c>
      <c r="BX46" s="12">
        <f t="shared" si="201"/>
        <v>0</v>
      </c>
      <c r="BY46" s="12">
        <f t="shared" si="201"/>
        <v>0</v>
      </c>
      <c r="BZ46" s="12">
        <f t="shared" si="201"/>
        <v>0</v>
      </c>
      <c r="CA46" s="12">
        <f t="shared" si="201"/>
        <v>0</v>
      </c>
      <c r="CB46" s="12">
        <f t="shared" si="201"/>
        <v>0</v>
      </c>
      <c r="CC46" s="12">
        <f t="shared" si="201"/>
        <v>0</v>
      </c>
      <c r="CD46" s="12">
        <f t="shared" si="201"/>
        <v>0</v>
      </c>
      <c r="CE46" s="12">
        <f t="shared" si="201"/>
        <v>0</v>
      </c>
      <c r="CF46" s="12">
        <f t="shared" si="201"/>
        <v>0</v>
      </c>
      <c r="CG46" s="12">
        <f t="shared" si="201"/>
        <v>0</v>
      </c>
      <c r="CH46" s="12">
        <f t="shared" si="201"/>
        <v>0</v>
      </c>
      <c r="CI46" s="12">
        <f t="shared" si="201"/>
        <v>0</v>
      </c>
      <c r="CJ46" s="12">
        <f t="shared" si="201"/>
        <v>0</v>
      </c>
      <c r="CK46" s="12">
        <f t="shared" si="201"/>
        <v>0</v>
      </c>
      <c r="CL46" s="12">
        <f t="shared" si="201"/>
        <v>0</v>
      </c>
      <c r="CM46" s="12">
        <f t="shared" si="201"/>
        <v>0</v>
      </c>
      <c r="CN46" s="12">
        <f t="shared" si="201"/>
        <v>0</v>
      </c>
      <c r="CO46" s="12">
        <f t="shared" si="201"/>
        <v>0</v>
      </c>
      <c r="CP46" s="12">
        <f t="shared" si="201"/>
        <v>0</v>
      </c>
      <c r="CQ46" s="12">
        <f t="shared" si="201"/>
        <v>0</v>
      </c>
      <c r="CR46" s="12">
        <f t="shared" si="201"/>
        <v>0</v>
      </c>
      <c r="CS46" s="12">
        <f t="shared" si="201"/>
        <v>0</v>
      </c>
      <c r="CT46" s="12">
        <f t="shared" si="201"/>
        <v>0</v>
      </c>
      <c r="CU46" s="12">
        <f t="shared" si="201"/>
        <v>0</v>
      </c>
      <c r="CV46" s="12">
        <f t="shared" si="201"/>
        <v>0</v>
      </c>
      <c r="CW46" s="12">
        <f t="shared" si="201"/>
        <v>0</v>
      </c>
      <c r="CX46" s="12">
        <f t="shared" si="201"/>
        <v>0</v>
      </c>
      <c r="CY46" s="12">
        <f t="shared" si="201"/>
        <v>0</v>
      </c>
      <c r="CZ46" s="12">
        <f t="shared" si="201"/>
        <v>0</v>
      </c>
      <c r="DA46" s="12">
        <f t="shared" si="201"/>
        <v>0</v>
      </c>
      <c r="DB46" s="12">
        <f t="shared" si="201"/>
        <v>0</v>
      </c>
      <c r="DC46" s="12">
        <f t="shared" si="201"/>
        <v>0</v>
      </c>
      <c r="DD46" s="12">
        <f t="shared" si="201"/>
        <v>0</v>
      </c>
      <c r="DE46" s="12">
        <f t="shared" si="201"/>
        <v>0</v>
      </c>
      <c r="DF46" s="12">
        <f t="shared" si="201"/>
        <v>0</v>
      </c>
      <c r="DG46" s="12">
        <f t="shared" si="201"/>
        <v>0</v>
      </c>
      <c r="DH46" s="12">
        <f t="shared" si="201"/>
        <v>0</v>
      </c>
      <c r="DI46" s="12">
        <f t="shared" ref="DI46:FT46" si="202" xml:space="preserve"> DI43 - DI44 - DI45</f>
        <v>0</v>
      </c>
      <c r="DJ46" s="12">
        <f t="shared" si="202"/>
        <v>0</v>
      </c>
      <c r="DK46" s="12">
        <f t="shared" si="202"/>
        <v>0</v>
      </c>
      <c r="DL46" s="12">
        <f t="shared" si="202"/>
        <v>0</v>
      </c>
      <c r="DM46" s="12">
        <f t="shared" si="202"/>
        <v>0</v>
      </c>
      <c r="DN46" s="12">
        <f t="shared" si="202"/>
        <v>0</v>
      </c>
      <c r="DO46" s="12">
        <f t="shared" si="202"/>
        <v>0</v>
      </c>
      <c r="DP46" s="12">
        <f t="shared" si="202"/>
        <v>0</v>
      </c>
      <c r="DQ46" s="12">
        <f t="shared" si="202"/>
        <v>0</v>
      </c>
      <c r="DR46" s="12">
        <f t="shared" si="202"/>
        <v>0</v>
      </c>
      <c r="DS46" s="12">
        <f t="shared" si="202"/>
        <v>0</v>
      </c>
      <c r="DT46" s="12">
        <f t="shared" si="202"/>
        <v>0</v>
      </c>
      <c r="DU46" s="12">
        <f t="shared" si="202"/>
        <v>0</v>
      </c>
      <c r="DV46" s="12">
        <f t="shared" si="202"/>
        <v>0</v>
      </c>
      <c r="DW46" s="12">
        <f t="shared" si="202"/>
        <v>0</v>
      </c>
      <c r="DX46" s="12">
        <f t="shared" si="202"/>
        <v>0</v>
      </c>
      <c r="DY46" s="12">
        <f t="shared" si="202"/>
        <v>0</v>
      </c>
      <c r="DZ46" s="12">
        <f t="shared" si="202"/>
        <v>0</v>
      </c>
      <c r="EA46" s="12">
        <f t="shared" si="202"/>
        <v>0</v>
      </c>
      <c r="EB46" s="12">
        <f t="shared" si="202"/>
        <v>0</v>
      </c>
      <c r="EC46" s="12">
        <f t="shared" si="202"/>
        <v>0</v>
      </c>
      <c r="ED46" s="12">
        <f t="shared" si="202"/>
        <v>0</v>
      </c>
      <c r="EE46" s="12">
        <f t="shared" si="202"/>
        <v>0</v>
      </c>
      <c r="EF46" s="12">
        <f t="shared" si="202"/>
        <v>0</v>
      </c>
      <c r="EG46" s="12">
        <f t="shared" si="202"/>
        <v>0</v>
      </c>
      <c r="EH46" s="12">
        <f t="shared" si="202"/>
        <v>0</v>
      </c>
      <c r="EI46" s="12">
        <f t="shared" si="202"/>
        <v>0</v>
      </c>
      <c r="EJ46" s="12">
        <f t="shared" si="202"/>
        <v>0</v>
      </c>
      <c r="EK46" s="12">
        <f t="shared" si="202"/>
        <v>0</v>
      </c>
      <c r="EL46" s="12">
        <f t="shared" si="202"/>
        <v>0</v>
      </c>
      <c r="EM46" s="12">
        <f t="shared" si="202"/>
        <v>0</v>
      </c>
      <c r="EN46" s="12">
        <f t="shared" si="202"/>
        <v>0</v>
      </c>
      <c r="EO46" s="12">
        <f t="shared" si="202"/>
        <v>0</v>
      </c>
      <c r="EP46" s="12">
        <f t="shared" si="202"/>
        <v>0</v>
      </c>
      <c r="EQ46" s="12">
        <f t="shared" si="202"/>
        <v>0</v>
      </c>
      <c r="ER46" s="12">
        <f t="shared" si="202"/>
        <v>0</v>
      </c>
      <c r="ES46" s="12">
        <f t="shared" si="202"/>
        <v>0</v>
      </c>
      <c r="ET46" s="12">
        <f t="shared" si="202"/>
        <v>0</v>
      </c>
      <c r="EU46" s="12">
        <f t="shared" si="202"/>
        <v>0</v>
      </c>
      <c r="EV46" s="12">
        <f t="shared" si="202"/>
        <v>0</v>
      </c>
      <c r="EW46" s="12">
        <f t="shared" si="202"/>
        <v>0</v>
      </c>
      <c r="EX46" s="12">
        <f t="shared" si="202"/>
        <v>0</v>
      </c>
      <c r="EY46" s="12">
        <f t="shared" si="202"/>
        <v>0</v>
      </c>
      <c r="EZ46" s="12">
        <f t="shared" si="202"/>
        <v>0</v>
      </c>
      <c r="FA46" s="12">
        <f t="shared" si="202"/>
        <v>0</v>
      </c>
      <c r="FB46" s="12">
        <f t="shared" si="202"/>
        <v>0</v>
      </c>
      <c r="FC46" s="12">
        <f t="shared" si="202"/>
        <v>0</v>
      </c>
      <c r="FD46" s="12">
        <f t="shared" si="202"/>
        <v>0</v>
      </c>
      <c r="FE46" s="12">
        <f t="shared" si="202"/>
        <v>0</v>
      </c>
      <c r="FF46" s="12">
        <f t="shared" si="202"/>
        <v>0</v>
      </c>
      <c r="FG46" s="12">
        <f t="shared" si="202"/>
        <v>0</v>
      </c>
      <c r="FH46" s="12">
        <f t="shared" si="202"/>
        <v>0</v>
      </c>
      <c r="FI46" s="12">
        <f t="shared" si="202"/>
        <v>0</v>
      </c>
      <c r="FJ46" s="12">
        <f t="shared" si="202"/>
        <v>0</v>
      </c>
      <c r="FK46" s="12">
        <f t="shared" si="202"/>
        <v>0</v>
      </c>
      <c r="FL46" s="12">
        <f t="shared" si="202"/>
        <v>0</v>
      </c>
      <c r="FM46" s="12">
        <f t="shared" si="202"/>
        <v>0</v>
      </c>
      <c r="FN46" s="12">
        <f t="shared" si="202"/>
        <v>0</v>
      </c>
      <c r="FO46" s="12">
        <f t="shared" si="202"/>
        <v>0</v>
      </c>
      <c r="FP46" s="12">
        <f t="shared" si="202"/>
        <v>0</v>
      </c>
      <c r="FQ46" s="12">
        <f t="shared" si="202"/>
        <v>0</v>
      </c>
      <c r="FR46" s="12">
        <f t="shared" si="202"/>
        <v>0</v>
      </c>
      <c r="FS46" s="12">
        <f t="shared" si="202"/>
        <v>0</v>
      </c>
      <c r="FT46" s="12">
        <f t="shared" si="202"/>
        <v>0</v>
      </c>
      <c r="FU46" s="12">
        <f t="shared" ref="FU46:GJ46" si="203" xml:space="preserve"> FU43 - FU44 - FU45</f>
        <v>0</v>
      </c>
      <c r="FV46" s="12">
        <f t="shared" si="203"/>
        <v>0</v>
      </c>
      <c r="FW46" s="12">
        <f t="shared" si="203"/>
        <v>0</v>
      </c>
      <c r="FX46" s="12">
        <f t="shared" si="203"/>
        <v>0</v>
      </c>
      <c r="FY46" s="12">
        <f t="shared" si="203"/>
        <v>0</v>
      </c>
      <c r="FZ46" s="12">
        <f t="shared" si="203"/>
        <v>0</v>
      </c>
      <c r="GA46" s="12">
        <f t="shared" si="203"/>
        <v>0</v>
      </c>
      <c r="GB46" s="12">
        <f t="shared" si="203"/>
        <v>0</v>
      </c>
      <c r="GC46" s="12">
        <f t="shared" si="203"/>
        <v>0</v>
      </c>
      <c r="GD46" s="12">
        <f t="shared" si="203"/>
        <v>0</v>
      </c>
      <c r="GE46" s="12">
        <f t="shared" si="203"/>
        <v>0</v>
      </c>
      <c r="GF46" s="12">
        <f t="shared" si="203"/>
        <v>0</v>
      </c>
      <c r="GG46" s="12">
        <f t="shared" si="203"/>
        <v>0</v>
      </c>
      <c r="GH46" s="12">
        <f t="shared" si="203"/>
        <v>0</v>
      </c>
      <c r="GI46" s="12">
        <f t="shared" si="203"/>
        <v>0</v>
      </c>
      <c r="GJ46" s="12">
        <f t="shared" si="203"/>
        <v>0</v>
      </c>
    </row>
    <row r="48" spans="1:192" x14ac:dyDescent="0.25">
      <c r="E48" s="12" t="str">
        <f t="shared" ref="E48:AJ48" si="204" xml:space="preserve"> E$46</f>
        <v>Taxable income / (Tax losses arising)</v>
      </c>
      <c r="F48" s="12">
        <f t="shared" si="204"/>
        <v>0</v>
      </c>
      <c r="G48" s="12" t="str">
        <f t="shared" si="204"/>
        <v>$ 000s</v>
      </c>
      <c r="H48" s="12">
        <f t="shared" si="204"/>
        <v>27806.08949571956</v>
      </c>
      <c r="I48" s="12">
        <f t="shared" si="204"/>
        <v>0</v>
      </c>
      <c r="J48" s="12">
        <f t="shared" si="204"/>
        <v>0</v>
      </c>
      <c r="K48" s="12">
        <f t="shared" si="204"/>
        <v>0</v>
      </c>
      <c r="L48" s="12">
        <f t="shared" si="204"/>
        <v>0</v>
      </c>
      <c r="M48" s="12">
        <f t="shared" si="204"/>
        <v>0</v>
      </c>
      <c r="N48" s="12">
        <f t="shared" si="204"/>
        <v>0</v>
      </c>
      <c r="O48" s="12">
        <f t="shared" si="204"/>
        <v>0</v>
      </c>
      <c r="P48" s="12">
        <f t="shared" si="204"/>
        <v>2473.965825489609</v>
      </c>
      <c r="Q48" s="12">
        <f t="shared" si="204"/>
        <v>-27215.148520658262</v>
      </c>
      <c r="R48" s="12">
        <f t="shared" si="204"/>
        <v>-23637.835285465277</v>
      </c>
      <c r="S48" s="12">
        <f t="shared" si="204"/>
        <v>-20574.756394916065</v>
      </c>
      <c r="T48" s="12">
        <f t="shared" si="204"/>
        <v>-17680.9432827286</v>
      </c>
      <c r="U48" s="12">
        <f t="shared" si="204"/>
        <v>-15183.613369467603</v>
      </c>
      <c r="V48" s="12">
        <f t="shared" si="204"/>
        <v>-12809.968159881597</v>
      </c>
      <c r="W48" s="12">
        <f t="shared" si="204"/>
        <v>-10769.594514206385</v>
      </c>
      <c r="X48" s="12">
        <f t="shared" si="204"/>
        <v>-8843.6614986750756</v>
      </c>
      <c r="Y48" s="12">
        <f t="shared" si="204"/>
        <v>-7143.7800512564827</v>
      </c>
      <c r="Z48" s="12">
        <f t="shared" si="204"/>
        <v>-5534.1799384132828</v>
      </c>
      <c r="AA48" s="12">
        <f t="shared" si="204"/>
        <v>-4355.1287445093476</v>
      </c>
      <c r="AB48" s="12">
        <f t="shared" si="204"/>
        <v>-3016.3249283692057</v>
      </c>
      <c r="AC48" s="12">
        <f t="shared" si="204"/>
        <v>-1876.8719376997342</v>
      </c>
      <c r="AD48" s="12">
        <f t="shared" si="204"/>
        <v>-761.71619550020569</v>
      </c>
      <c r="AE48" s="12">
        <f t="shared" si="204"/>
        <v>188.55282499068198</v>
      </c>
      <c r="AF48" s="12">
        <f t="shared" si="204"/>
        <v>1100.9687559410513</v>
      </c>
      <c r="AG48" s="12">
        <f t="shared" si="204"/>
        <v>1923.3980001013606</v>
      </c>
      <c r="AH48" s="12">
        <f t="shared" si="204"/>
        <v>2708.3881171491466</v>
      </c>
      <c r="AI48" s="12">
        <f t="shared" si="204"/>
        <v>3390.4980646567019</v>
      </c>
      <c r="AJ48" s="12">
        <f t="shared" si="204"/>
        <v>4057.5359032088145</v>
      </c>
      <c r="AK48" s="12">
        <f t="shared" ref="AK48:CV48" si="205" xml:space="preserve"> AK$46</f>
        <v>4491.2791127089822</v>
      </c>
      <c r="AL48" s="12">
        <f t="shared" si="205"/>
        <v>5070.2778585741253</v>
      </c>
      <c r="AM48" s="12">
        <f t="shared" si="205"/>
        <v>5590.715100274796</v>
      </c>
      <c r="AN48" s="12">
        <f t="shared" si="205"/>
        <v>6078.6009953666253</v>
      </c>
      <c r="AO48" s="12">
        <f t="shared" si="205"/>
        <v>6559.4503929159782</v>
      </c>
      <c r="AP48" s="12">
        <f t="shared" si="205"/>
        <v>6996.9841557083892</v>
      </c>
      <c r="AQ48" s="12">
        <f t="shared" si="205"/>
        <v>7423.6006870641304</v>
      </c>
      <c r="AR48" s="12">
        <f t="shared" si="205"/>
        <v>7811.7271915741931</v>
      </c>
      <c r="AS48" s="12">
        <f t="shared" si="205"/>
        <v>8209.5546364105267</v>
      </c>
      <c r="AT48" s="12">
        <f t="shared" si="205"/>
        <v>8557.1178254567112</v>
      </c>
      <c r="AU48" s="12">
        <f t="shared" si="205"/>
        <v>8935.7308274726347</v>
      </c>
      <c r="AV48" s="12">
        <f t="shared" si="205"/>
        <v>9247.0986051319342</v>
      </c>
      <c r="AW48" s="12">
        <f t="shared" si="205"/>
        <v>9619.6373095834279</v>
      </c>
      <c r="AX48" s="12">
        <f t="shared" si="205"/>
        <v>10128.094170082615</v>
      </c>
      <c r="AY48" s="12">
        <f t="shared" si="205"/>
        <v>10718.036665980064</v>
      </c>
      <c r="AZ48" s="12">
        <f t="shared" si="205"/>
        <v>11192.951489784484</v>
      </c>
      <c r="BA48" s="12">
        <f t="shared" si="205"/>
        <v>11765.786159930616</v>
      </c>
      <c r="BB48" s="12">
        <f t="shared" si="205"/>
        <v>12258.490567498369</v>
      </c>
      <c r="BC48" s="12">
        <f t="shared" si="205"/>
        <v>12814.601668154493</v>
      </c>
      <c r="BD48" s="12">
        <f t="shared" si="205"/>
        <v>7896.5694062561988</v>
      </c>
      <c r="BE48" s="12">
        <f t="shared" si="205"/>
        <v>0</v>
      </c>
      <c r="BF48" s="12">
        <f t="shared" si="205"/>
        <v>0</v>
      </c>
      <c r="BG48" s="12">
        <f t="shared" si="205"/>
        <v>0</v>
      </c>
      <c r="BH48" s="12">
        <f t="shared" si="205"/>
        <v>0</v>
      </c>
      <c r="BI48" s="12">
        <f t="shared" si="205"/>
        <v>0</v>
      </c>
      <c r="BJ48" s="12">
        <f t="shared" si="205"/>
        <v>0</v>
      </c>
      <c r="BK48" s="12">
        <f t="shared" si="205"/>
        <v>0</v>
      </c>
      <c r="BL48" s="12">
        <f t="shared" si="205"/>
        <v>0</v>
      </c>
      <c r="BM48" s="12">
        <f t="shared" si="205"/>
        <v>0</v>
      </c>
      <c r="BN48" s="12">
        <f t="shared" si="205"/>
        <v>0</v>
      </c>
      <c r="BO48" s="12">
        <f t="shared" si="205"/>
        <v>0</v>
      </c>
      <c r="BP48" s="12">
        <f t="shared" si="205"/>
        <v>0</v>
      </c>
      <c r="BQ48" s="12">
        <f t="shared" si="205"/>
        <v>0</v>
      </c>
      <c r="BR48" s="12">
        <f t="shared" si="205"/>
        <v>0</v>
      </c>
      <c r="BS48" s="12">
        <f t="shared" si="205"/>
        <v>0</v>
      </c>
      <c r="BT48" s="12">
        <f t="shared" si="205"/>
        <v>0</v>
      </c>
      <c r="BU48" s="12">
        <f t="shared" si="205"/>
        <v>0</v>
      </c>
      <c r="BV48" s="12">
        <f t="shared" si="205"/>
        <v>0</v>
      </c>
      <c r="BW48" s="12">
        <f t="shared" si="205"/>
        <v>0</v>
      </c>
      <c r="BX48" s="12">
        <f t="shared" si="205"/>
        <v>0</v>
      </c>
      <c r="BY48" s="12">
        <f t="shared" si="205"/>
        <v>0</v>
      </c>
      <c r="BZ48" s="12">
        <f t="shared" si="205"/>
        <v>0</v>
      </c>
      <c r="CA48" s="12">
        <f t="shared" si="205"/>
        <v>0</v>
      </c>
      <c r="CB48" s="12">
        <f t="shared" si="205"/>
        <v>0</v>
      </c>
      <c r="CC48" s="12">
        <f t="shared" si="205"/>
        <v>0</v>
      </c>
      <c r="CD48" s="12">
        <f t="shared" si="205"/>
        <v>0</v>
      </c>
      <c r="CE48" s="12">
        <f t="shared" si="205"/>
        <v>0</v>
      </c>
      <c r="CF48" s="12">
        <f t="shared" si="205"/>
        <v>0</v>
      </c>
      <c r="CG48" s="12">
        <f t="shared" si="205"/>
        <v>0</v>
      </c>
      <c r="CH48" s="12">
        <f t="shared" si="205"/>
        <v>0</v>
      </c>
      <c r="CI48" s="12">
        <f t="shared" si="205"/>
        <v>0</v>
      </c>
      <c r="CJ48" s="12">
        <f t="shared" si="205"/>
        <v>0</v>
      </c>
      <c r="CK48" s="12">
        <f t="shared" si="205"/>
        <v>0</v>
      </c>
      <c r="CL48" s="12">
        <f t="shared" si="205"/>
        <v>0</v>
      </c>
      <c r="CM48" s="12">
        <f t="shared" si="205"/>
        <v>0</v>
      </c>
      <c r="CN48" s="12">
        <f t="shared" si="205"/>
        <v>0</v>
      </c>
      <c r="CO48" s="12">
        <f t="shared" si="205"/>
        <v>0</v>
      </c>
      <c r="CP48" s="12">
        <f t="shared" si="205"/>
        <v>0</v>
      </c>
      <c r="CQ48" s="12">
        <f t="shared" si="205"/>
        <v>0</v>
      </c>
      <c r="CR48" s="12">
        <f t="shared" si="205"/>
        <v>0</v>
      </c>
      <c r="CS48" s="12">
        <f t="shared" si="205"/>
        <v>0</v>
      </c>
      <c r="CT48" s="12">
        <f t="shared" si="205"/>
        <v>0</v>
      </c>
      <c r="CU48" s="12">
        <f t="shared" si="205"/>
        <v>0</v>
      </c>
      <c r="CV48" s="12">
        <f t="shared" si="205"/>
        <v>0</v>
      </c>
      <c r="CW48" s="12">
        <f t="shared" ref="CW48:FH48" si="206" xml:space="preserve"> CW$46</f>
        <v>0</v>
      </c>
      <c r="CX48" s="12">
        <f t="shared" si="206"/>
        <v>0</v>
      </c>
      <c r="CY48" s="12">
        <f t="shared" si="206"/>
        <v>0</v>
      </c>
      <c r="CZ48" s="12">
        <f t="shared" si="206"/>
        <v>0</v>
      </c>
      <c r="DA48" s="12">
        <f t="shared" si="206"/>
        <v>0</v>
      </c>
      <c r="DB48" s="12">
        <f t="shared" si="206"/>
        <v>0</v>
      </c>
      <c r="DC48" s="12">
        <f t="shared" si="206"/>
        <v>0</v>
      </c>
      <c r="DD48" s="12">
        <f t="shared" si="206"/>
        <v>0</v>
      </c>
      <c r="DE48" s="12">
        <f t="shared" si="206"/>
        <v>0</v>
      </c>
      <c r="DF48" s="12">
        <f t="shared" si="206"/>
        <v>0</v>
      </c>
      <c r="DG48" s="12">
        <f t="shared" si="206"/>
        <v>0</v>
      </c>
      <c r="DH48" s="12">
        <f t="shared" si="206"/>
        <v>0</v>
      </c>
      <c r="DI48" s="12">
        <f t="shared" si="206"/>
        <v>0</v>
      </c>
      <c r="DJ48" s="12">
        <f t="shared" si="206"/>
        <v>0</v>
      </c>
      <c r="DK48" s="12">
        <f t="shared" si="206"/>
        <v>0</v>
      </c>
      <c r="DL48" s="12">
        <f t="shared" si="206"/>
        <v>0</v>
      </c>
      <c r="DM48" s="12">
        <f t="shared" si="206"/>
        <v>0</v>
      </c>
      <c r="DN48" s="12">
        <f t="shared" si="206"/>
        <v>0</v>
      </c>
      <c r="DO48" s="12">
        <f t="shared" si="206"/>
        <v>0</v>
      </c>
      <c r="DP48" s="12">
        <f t="shared" si="206"/>
        <v>0</v>
      </c>
      <c r="DQ48" s="12">
        <f t="shared" si="206"/>
        <v>0</v>
      </c>
      <c r="DR48" s="12">
        <f t="shared" si="206"/>
        <v>0</v>
      </c>
      <c r="DS48" s="12">
        <f t="shared" si="206"/>
        <v>0</v>
      </c>
      <c r="DT48" s="12">
        <f t="shared" si="206"/>
        <v>0</v>
      </c>
      <c r="DU48" s="12">
        <f t="shared" si="206"/>
        <v>0</v>
      </c>
      <c r="DV48" s="12">
        <f t="shared" si="206"/>
        <v>0</v>
      </c>
      <c r="DW48" s="12">
        <f t="shared" si="206"/>
        <v>0</v>
      </c>
      <c r="DX48" s="12">
        <f t="shared" si="206"/>
        <v>0</v>
      </c>
      <c r="DY48" s="12">
        <f t="shared" si="206"/>
        <v>0</v>
      </c>
      <c r="DZ48" s="12">
        <f t="shared" si="206"/>
        <v>0</v>
      </c>
      <c r="EA48" s="12">
        <f t="shared" si="206"/>
        <v>0</v>
      </c>
      <c r="EB48" s="12">
        <f t="shared" si="206"/>
        <v>0</v>
      </c>
      <c r="EC48" s="12">
        <f t="shared" si="206"/>
        <v>0</v>
      </c>
      <c r="ED48" s="12">
        <f t="shared" si="206"/>
        <v>0</v>
      </c>
      <c r="EE48" s="12">
        <f t="shared" si="206"/>
        <v>0</v>
      </c>
      <c r="EF48" s="12">
        <f t="shared" si="206"/>
        <v>0</v>
      </c>
      <c r="EG48" s="12">
        <f t="shared" si="206"/>
        <v>0</v>
      </c>
      <c r="EH48" s="12">
        <f t="shared" si="206"/>
        <v>0</v>
      </c>
      <c r="EI48" s="12">
        <f t="shared" si="206"/>
        <v>0</v>
      </c>
      <c r="EJ48" s="12">
        <f t="shared" si="206"/>
        <v>0</v>
      </c>
      <c r="EK48" s="12">
        <f t="shared" si="206"/>
        <v>0</v>
      </c>
      <c r="EL48" s="12">
        <f t="shared" si="206"/>
        <v>0</v>
      </c>
      <c r="EM48" s="12">
        <f t="shared" si="206"/>
        <v>0</v>
      </c>
      <c r="EN48" s="12">
        <f t="shared" si="206"/>
        <v>0</v>
      </c>
      <c r="EO48" s="12">
        <f t="shared" si="206"/>
        <v>0</v>
      </c>
      <c r="EP48" s="12">
        <f t="shared" si="206"/>
        <v>0</v>
      </c>
      <c r="EQ48" s="12">
        <f t="shared" si="206"/>
        <v>0</v>
      </c>
      <c r="ER48" s="12">
        <f t="shared" si="206"/>
        <v>0</v>
      </c>
      <c r="ES48" s="12">
        <f t="shared" si="206"/>
        <v>0</v>
      </c>
      <c r="ET48" s="12">
        <f t="shared" si="206"/>
        <v>0</v>
      </c>
      <c r="EU48" s="12">
        <f t="shared" si="206"/>
        <v>0</v>
      </c>
      <c r="EV48" s="12">
        <f t="shared" si="206"/>
        <v>0</v>
      </c>
      <c r="EW48" s="12">
        <f t="shared" si="206"/>
        <v>0</v>
      </c>
      <c r="EX48" s="12">
        <f t="shared" si="206"/>
        <v>0</v>
      </c>
      <c r="EY48" s="12">
        <f t="shared" si="206"/>
        <v>0</v>
      </c>
      <c r="EZ48" s="12">
        <f t="shared" si="206"/>
        <v>0</v>
      </c>
      <c r="FA48" s="12">
        <f t="shared" si="206"/>
        <v>0</v>
      </c>
      <c r="FB48" s="12">
        <f t="shared" si="206"/>
        <v>0</v>
      </c>
      <c r="FC48" s="12">
        <f t="shared" si="206"/>
        <v>0</v>
      </c>
      <c r="FD48" s="12">
        <f t="shared" si="206"/>
        <v>0</v>
      </c>
      <c r="FE48" s="12">
        <f t="shared" si="206"/>
        <v>0</v>
      </c>
      <c r="FF48" s="12">
        <f t="shared" si="206"/>
        <v>0</v>
      </c>
      <c r="FG48" s="12">
        <f t="shared" si="206"/>
        <v>0</v>
      </c>
      <c r="FH48" s="12">
        <f t="shared" si="206"/>
        <v>0</v>
      </c>
      <c r="FI48" s="12">
        <f t="shared" ref="FI48:GJ48" si="207" xml:space="preserve"> FI$46</f>
        <v>0</v>
      </c>
      <c r="FJ48" s="12">
        <f t="shared" si="207"/>
        <v>0</v>
      </c>
      <c r="FK48" s="12">
        <f t="shared" si="207"/>
        <v>0</v>
      </c>
      <c r="FL48" s="12">
        <f t="shared" si="207"/>
        <v>0</v>
      </c>
      <c r="FM48" s="12">
        <f t="shared" si="207"/>
        <v>0</v>
      </c>
      <c r="FN48" s="12">
        <f t="shared" si="207"/>
        <v>0</v>
      </c>
      <c r="FO48" s="12">
        <f t="shared" si="207"/>
        <v>0</v>
      </c>
      <c r="FP48" s="12">
        <f t="shared" si="207"/>
        <v>0</v>
      </c>
      <c r="FQ48" s="12">
        <f t="shared" si="207"/>
        <v>0</v>
      </c>
      <c r="FR48" s="12">
        <f t="shared" si="207"/>
        <v>0</v>
      </c>
      <c r="FS48" s="12">
        <f t="shared" si="207"/>
        <v>0</v>
      </c>
      <c r="FT48" s="12">
        <f t="shared" si="207"/>
        <v>0</v>
      </c>
      <c r="FU48" s="12">
        <f t="shared" si="207"/>
        <v>0</v>
      </c>
      <c r="FV48" s="12">
        <f t="shared" si="207"/>
        <v>0</v>
      </c>
      <c r="FW48" s="12">
        <f t="shared" si="207"/>
        <v>0</v>
      </c>
      <c r="FX48" s="12">
        <f t="shared" si="207"/>
        <v>0</v>
      </c>
      <c r="FY48" s="12">
        <f t="shared" si="207"/>
        <v>0</v>
      </c>
      <c r="FZ48" s="12">
        <f t="shared" si="207"/>
        <v>0</v>
      </c>
      <c r="GA48" s="12">
        <f t="shared" si="207"/>
        <v>0</v>
      </c>
      <c r="GB48" s="12">
        <f t="shared" si="207"/>
        <v>0</v>
      </c>
      <c r="GC48" s="12">
        <f t="shared" si="207"/>
        <v>0</v>
      </c>
      <c r="GD48" s="12">
        <f t="shared" si="207"/>
        <v>0</v>
      </c>
      <c r="GE48" s="12">
        <f t="shared" si="207"/>
        <v>0</v>
      </c>
      <c r="GF48" s="12">
        <f t="shared" si="207"/>
        <v>0</v>
      </c>
      <c r="GG48" s="12">
        <f t="shared" si="207"/>
        <v>0</v>
      </c>
      <c r="GH48" s="12">
        <f t="shared" si="207"/>
        <v>0</v>
      </c>
      <c r="GI48" s="12">
        <f t="shared" si="207"/>
        <v>0</v>
      </c>
      <c r="GJ48" s="12">
        <f t="shared" si="207"/>
        <v>0</v>
      </c>
    </row>
    <row r="49" spans="1:192" x14ac:dyDescent="0.25">
      <c r="E49" s="12" t="s">
        <v>202</v>
      </c>
      <c r="G49" s="12" t="str">
        <f xml:space="preserve"> SMU</f>
        <v>$ 000s</v>
      </c>
      <c r="H49" s="12">
        <f xml:space="preserve"> SUM(J49:GJ49)</f>
        <v>187209.61231746664</v>
      </c>
      <c r="J49" s="12">
        <f t="shared" ref="J49:AK49" si="208" xml:space="preserve"> MAX(J48, 0)</f>
        <v>0</v>
      </c>
      <c r="K49" s="12">
        <f t="shared" si="208"/>
        <v>0</v>
      </c>
      <c r="L49" s="12">
        <f t="shared" si="208"/>
        <v>0</v>
      </c>
      <c r="M49" s="12">
        <f t="shared" si="208"/>
        <v>0</v>
      </c>
      <c r="N49" s="12">
        <f t="shared" si="208"/>
        <v>0</v>
      </c>
      <c r="O49" s="12">
        <f t="shared" si="208"/>
        <v>0</v>
      </c>
      <c r="P49" s="12">
        <f t="shared" si="208"/>
        <v>2473.965825489609</v>
      </c>
      <c r="Q49" s="12">
        <f t="shared" si="208"/>
        <v>0</v>
      </c>
      <c r="R49" s="12">
        <f t="shared" si="208"/>
        <v>0</v>
      </c>
      <c r="S49" s="12">
        <f t="shared" si="208"/>
        <v>0</v>
      </c>
      <c r="T49" s="12">
        <f t="shared" si="208"/>
        <v>0</v>
      </c>
      <c r="U49" s="12">
        <f t="shared" si="208"/>
        <v>0</v>
      </c>
      <c r="V49" s="12">
        <f t="shared" si="208"/>
        <v>0</v>
      </c>
      <c r="W49" s="12">
        <f t="shared" si="208"/>
        <v>0</v>
      </c>
      <c r="X49" s="12">
        <f t="shared" si="208"/>
        <v>0</v>
      </c>
      <c r="Y49" s="12">
        <f t="shared" si="208"/>
        <v>0</v>
      </c>
      <c r="Z49" s="12">
        <f t="shared" si="208"/>
        <v>0</v>
      </c>
      <c r="AA49" s="12">
        <f t="shared" si="208"/>
        <v>0</v>
      </c>
      <c r="AB49" s="12">
        <f t="shared" si="208"/>
        <v>0</v>
      </c>
      <c r="AC49" s="12">
        <f t="shared" si="208"/>
        <v>0</v>
      </c>
      <c r="AD49" s="12">
        <f t="shared" si="208"/>
        <v>0</v>
      </c>
      <c r="AE49" s="12">
        <f t="shared" si="208"/>
        <v>188.55282499068198</v>
      </c>
      <c r="AF49" s="12">
        <f t="shared" si="208"/>
        <v>1100.9687559410513</v>
      </c>
      <c r="AG49" s="12">
        <f t="shared" si="208"/>
        <v>1923.3980001013606</v>
      </c>
      <c r="AH49" s="12">
        <f t="shared" si="208"/>
        <v>2708.3881171491466</v>
      </c>
      <c r="AI49" s="12">
        <f t="shared" si="208"/>
        <v>3390.4980646567019</v>
      </c>
      <c r="AJ49" s="12">
        <f t="shared" si="208"/>
        <v>4057.5359032088145</v>
      </c>
      <c r="AK49" s="12">
        <f t="shared" si="208"/>
        <v>4491.2791127089822</v>
      </c>
      <c r="AL49" s="12">
        <f t="shared" ref="AL49:AV49" si="209" xml:space="preserve"> MAX(AL48, 0)</f>
        <v>5070.2778585741253</v>
      </c>
      <c r="AM49" s="12">
        <f t="shared" si="209"/>
        <v>5590.715100274796</v>
      </c>
      <c r="AN49" s="12">
        <f t="shared" si="209"/>
        <v>6078.6009953666253</v>
      </c>
      <c r="AO49" s="12">
        <f t="shared" si="209"/>
        <v>6559.4503929159782</v>
      </c>
      <c r="AP49" s="12">
        <f t="shared" si="209"/>
        <v>6996.9841557083892</v>
      </c>
      <c r="AQ49" s="12">
        <f t="shared" si="209"/>
        <v>7423.6006870641304</v>
      </c>
      <c r="AR49" s="12">
        <f t="shared" si="209"/>
        <v>7811.7271915741931</v>
      </c>
      <c r="AS49" s="12">
        <f t="shared" si="209"/>
        <v>8209.5546364105267</v>
      </c>
      <c r="AT49" s="12">
        <f t="shared" si="209"/>
        <v>8557.1178254567112</v>
      </c>
      <c r="AU49" s="12">
        <f t="shared" si="209"/>
        <v>8935.7308274726347</v>
      </c>
      <c r="AV49" s="12">
        <f t="shared" si="209"/>
        <v>9247.0986051319342</v>
      </c>
      <c r="AW49" s="12">
        <f t="shared" ref="AW49:DH49" si="210" xml:space="preserve"> MAX(AW48, 0)</f>
        <v>9619.6373095834279</v>
      </c>
      <c r="AX49" s="12">
        <f t="shared" si="210"/>
        <v>10128.094170082615</v>
      </c>
      <c r="AY49" s="12">
        <f t="shared" si="210"/>
        <v>10718.036665980064</v>
      </c>
      <c r="AZ49" s="12">
        <f t="shared" si="210"/>
        <v>11192.951489784484</v>
      </c>
      <c r="BA49" s="12">
        <f t="shared" si="210"/>
        <v>11765.786159930616</v>
      </c>
      <c r="BB49" s="12">
        <f t="shared" si="210"/>
        <v>12258.490567498369</v>
      </c>
      <c r="BC49" s="12">
        <f t="shared" si="210"/>
        <v>12814.601668154493</v>
      </c>
      <c r="BD49" s="12">
        <f t="shared" si="210"/>
        <v>7896.5694062561988</v>
      </c>
      <c r="BE49" s="12">
        <f t="shared" si="210"/>
        <v>0</v>
      </c>
      <c r="BF49" s="12">
        <f t="shared" si="210"/>
        <v>0</v>
      </c>
      <c r="BG49" s="12">
        <f t="shared" si="210"/>
        <v>0</v>
      </c>
      <c r="BH49" s="12">
        <f t="shared" si="210"/>
        <v>0</v>
      </c>
      <c r="BI49" s="12">
        <f t="shared" si="210"/>
        <v>0</v>
      </c>
      <c r="BJ49" s="12">
        <f t="shared" si="210"/>
        <v>0</v>
      </c>
      <c r="BK49" s="12">
        <f t="shared" si="210"/>
        <v>0</v>
      </c>
      <c r="BL49" s="12">
        <f t="shared" si="210"/>
        <v>0</v>
      </c>
      <c r="BM49" s="12">
        <f t="shared" si="210"/>
        <v>0</v>
      </c>
      <c r="BN49" s="12">
        <f t="shared" si="210"/>
        <v>0</v>
      </c>
      <c r="BO49" s="12">
        <f t="shared" si="210"/>
        <v>0</v>
      </c>
      <c r="BP49" s="12">
        <f t="shared" si="210"/>
        <v>0</v>
      </c>
      <c r="BQ49" s="12">
        <f t="shared" si="210"/>
        <v>0</v>
      </c>
      <c r="BR49" s="12">
        <f t="shared" si="210"/>
        <v>0</v>
      </c>
      <c r="BS49" s="12">
        <f t="shared" si="210"/>
        <v>0</v>
      </c>
      <c r="BT49" s="12">
        <f t="shared" si="210"/>
        <v>0</v>
      </c>
      <c r="BU49" s="12">
        <f t="shared" si="210"/>
        <v>0</v>
      </c>
      <c r="BV49" s="12">
        <f t="shared" si="210"/>
        <v>0</v>
      </c>
      <c r="BW49" s="12">
        <f t="shared" si="210"/>
        <v>0</v>
      </c>
      <c r="BX49" s="12">
        <f t="shared" si="210"/>
        <v>0</v>
      </c>
      <c r="BY49" s="12">
        <f t="shared" si="210"/>
        <v>0</v>
      </c>
      <c r="BZ49" s="12">
        <f t="shared" si="210"/>
        <v>0</v>
      </c>
      <c r="CA49" s="12">
        <f t="shared" si="210"/>
        <v>0</v>
      </c>
      <c r="CB49" s="12">
        <f t="shared" si="210"/>
        <v>0</v>
      </c>
      <c r="CC49" s="12">
        <f t="shared" si="210"/>
        <v>0</v>
      </c>
      <c r="CD49" s="12">
        <f t="shared" si="210"/>
        <v>0</v>
      </c>
      <c r="CE49" s="12">
        <f t="shared" si="210"/>
        <v>0</v>
      </c>
      <c r="CF49" s="12">
        <f t="shared" si="210"/>
        <v>0</v>
      </c>
      <c r="CG49" s="12">
        <f t="shared" si="210"/>
        <v>0</v>
      </c>
      <c r="CH49" s="12">
        <f t="shared" si="210"/>
        <v>0</v>
      </c>
      <c r="CI49" s="12">
        <f t="shared" si="210"/>
        <v>0</v>
      </c>
      <c r="CJ49" s="12">
        <f t="shared" si="210"/>
        <v>0</v>
      </c>
      <c r="CK49" s="12">
        <f t="shared" si="210"/>
        <v>0</v>
      </c>
      <c r="CL49" s="12">
        <f t="shared" si="210"/>
        <v>0</v>
      </c>
      <c r="CM49" s="12">
        <f t="shared" si="210"/>
        <v>0</v>
      </c>
      <c r="CN49" s="12">
        <f t="shared" si="210"/>
        <v>0</v>
      </c>
      <c r="CO49" s="12">
        <f t="shared" si="210"/>
        <v>0</v>
      </c>
      <c r="CP49" s="12">
        <f t="shared" si="210"/>
        <v>0</v>
      </c>
      <c r="CQ49" s="12">
        <f t="shared" si="210"/>
        <v>0</v>
      </c>
      <c r="CR49" s="12">
        <f t="shared" si="210"/>
        <v>0</v>
      </c>
      <c r="CS49" s="12">
        <f t="shared" si="210"/>
        <v>0</v>
      </c>
      <c r="CT49" s="12">
        <f t="shared" si="210"/>
        <v>0</v>
      </c>
      <c r="CU49" s="12">
        <f t="shared" si="210"/>
        <v>0</v>
      </c>
      <c r="CV49" s="12">
        <f t="shared" si="210"/>
        <v>0</v>
      </c>
      <c r="CW49" s="12">
        <f t="shared" si="210"/>
        <v>0</v>
      </c>
      <c r="CX49" s="12">
        <f t="shared" si="210"/>
        <v>0</v>
      </c>
      <c r="CY49" s="12">
        <f t="shared" si="210"/>
        <v>0</v>
      </c>
      <c r="CZ49" s="12">
        <f t="shared" si="210"/>
        <v>0</v>
      </c>
      <c r="DA49" s="12">
        <f t="shared" si="210"/>
        <v>0</v>
      </c>
      <c r="DB49" s="12">
        <f t="shared" si="210"/>
        <v>0</v>
      </c>
      <c r="DC49" s="12">
        <f t="shared" si="210"/>
        <v>0</v>
      </c>
      <c r="DD49" s="12">
        <f t="shared" si="210"/>
        <v>0</v>
      </c>
      <c r="DE49" s="12">
        <f t="shared" si="210"/>
        <v>0</v>
      </c>
      <c r="DF49" s="12">
        <f t="shared" si="210"/>
        <v>0</v>
      </c>
      <c r="DG49" s="12">
        <f t="shared" si="210"/>
        <v>0</v>
      </c>
      <c r="DH49" s="12">
        <f t="shared" si="210"/>
        <v>0</v>
      </c>
      <c r="DI49" s="12">
        <f t="shared" ref="DI49:FT49" si="211" xml:space="preserve"> MAX(DI48, 0)</f>
        <v>0</v>
      </c>
      <c r="DJ49" s="12">
        <f t="shared" si="211"/>
        <v>0</v>
      </c>
      <c r="DK49" s="12">
        <f t="shared" si="211"/>
        <v>0</v>
      </c>
      <c r="DL49" s="12">
        <f t="shared" si="211"/>
        <v>0</v>
      </c>
      <c r="DM49" s="12">
        <f t="shared" si="211"/>
        <v>0</v>
      </c>
      <c r="DN49" s="12">
        <f t="shared" si="211"/>
        <v>0</v>
      </c>
      <c r="DO49" s="12">
        <f t="shared" si="211"/>
        <v>0</v>
      </c>
      <c r="DP49" s="12">
        <f t="shared" si="211"/>
        <v>0</v>
      </c>
      <c r="DQ49" s="12">
        <f t="shared" si="211"/>
        <v>0</v>
      </c>
      <c r="DR49" s="12">
        <f t="shared" si="211"/>
        <v>0</v>
      </c>
      <c r="DS49" s="12">
        <f t="shared" si="211"/>
        <v>0</v>
      </c>
      <c r="DT49" s="12">
        <f t="shared" si="211"/>
        <v>0</v>
      </c>
      <c r="DU49" s="12">
        <f t="shared" si="211"/>
        <v>0</v>
      </c>
      <c r="DV49" s="12">
        <f t="shared" si="211"/>
        <v>0</v>
      </c>
      <c r="DW49" s="12">
        <f t="shared" si="211"/>
        <v>0</v>
      </c>
      <c r="DX49" s="12">
        <f t="shared" si="211"/>
        <v>0</v>
      </c>
      <c r="DY49" s="12">
        <f t="shared" si="211"/>
        <v>0</v>
      </c>
      <c r="DZ49" s="12">
        <f t="shared" si="211"/>
        <v>0</v>
      </c>
      <c r="EA49" s="12">
        <f t="shared" si="211"/>
        <v>0</v>
      </c>
      <c r="EB49" s="12">
        <f t="shared" si="211"/>
        <v>0</v>
      </c>
      <c r="EC49" s="12">
        <f t="shared" si="211"/>
        <v>0</v>
      </c>
      <c r="ED49" s="12">
        <f t="shared" si="211"/>
        <v>0</v>
      </c>
      <c r="EE49" s="12">
        <f t="shared" si="211"/>
        <v>0</v>
      </c>
      <c r="EF49" s="12">
        <f t="shared" si="211"/>
        <v>0</v>
      </c>
      <c r="EG49" s="12">
        <f t="shared" si="211"/>
        <v>0</v>
      </c>
      <c r="EH49" s="12">
        <f t="shared" si="211"/>
        <v>0</v>
      </c>
      <c r="EI49" s="12">
        <f t="shared" si="211"/>
        <v>0</v>
      </c>
      <c r="EJ49" s="12">
        <f t="shared" si="211"/>
        <v>0</v>
      </c>
      <c r="EK49" s="12">
        <f t="shared" si="211"/>
        <v>0</v>
      </c>
      <c r="EL49" s="12">
        <f t="shared" si="211"/>
        <v>0</v>
      </c>
      <c r="EM49" s="12">
        <f t="shared" si="211"/>
        <v>0</v>
      </c>
      <c r="EN49" s="12">
        <f t="shared" si="211"/>
        <v>0</v>
      </c>
      <c r="EO49" s="12">
        <f t="shared" si="211"/>
        <v>0</v>
      </c>
      <c r="EP49" s="12">
        <f t="shared" si="211"/>
        <v>0</v>
      </c>
      <c r="EQ49" s="12">
        <f t="shared" si="211"/>
        <v>0</v>
      </c>
      <c r="ER49" s="12">
        <f t="shared" si="211"/>
        <v>0</v>
      </c>
      <c r="ES49" s="12">
        <f t="shared" si="211"/>
        <v>0</v>
      </c>
      <c r="ET49" s="12">
        <f t="shared" si="211"/>
        <v>0</v>
      </c>
      <c r="EU49" s="12">
        <f t="shared" si="211"/>
        <v>0</v>
      </c>
      <c r="EV49" s="12">
        <f t="shared" si="211"/>
        <v>0</v>
      </c>
      <c r="EW49" s="12">
        <f t="shared" si="211"/>
        <v>0</v>
      </c>
      <c r="EX49" s="12">
        <f t="shared" si="211"/>
        <v>0</v>
      </c>
      <c r="EY49" s="12">
        <f t="shared" si="211"/>
        <v>0</v>
      </c>
      <c r="EZ49" s="12">
        <f t="shared" si="211"/>
        <v>0</v>
      </c>
      <c r="FA49" s="12">
        <f t="shared" si="211"/>
        <v>0</v>
      </c>
      <c r="FB49" s="12">
        <f t="shared" si="211"/>
        <v>0</v>
      </c>
      <c r="FC49" s="12">
        <f t="shared" si="211"/>
        <v>0</v>
      </c>
      <c r="FD49" s="12">
        <f t="shared" si="211"/>
        <v>0</v>
      </c>
      <c r="FE49" s="12">
        <f t="shared" si="211"/>
        <v>0</v>
      </c>
      <c r="FF49" s="12">
        <f t="shared" si="211"/>
        <v>0</v>
      </c>
      <c r="FG49" s="12">
        <f t="shared" si="211"/>
        <v>0</v>
      </c>
      <c r="FH49" s="12">
        <f t="shared" si="211"/>
        <v>0</v>
      </c>
      <c r="FI49" s="12">
        <f t="shared" si="211"/>
        <v>0</v>
      </c>
      <c r="FJ49" s="12">
        <f t="shared" si="211"/>
        <v>0</v>
      </c>
      <c r="FK49" s="12">
        <f t="shared" si="211"/>
        <v>0</v>
      </c>
      <c r="FL49" s="12">
        <f t="shared" si="211"/>
        <v>0</v>
      </c>
      <c r="FM49" s="12">
        <f t="shared" si="211"/>
        <v>0</v>
      </c>
      <c r="FN49" s="12">
        <f t="shared" si="211"/>
        <v>0</v>
      </c>
      <c r="FO49" s="12">
        <f t="shared" si="211"/>
        <v>0</v>
      </c>
      <c r="FP49" s="12">
        <f t="shared" si="211"/>
        <v>0</v>
      </c>
      <c r="FQ49" s="12">
        <f t="shared" si="211"/>
        <v>0</v>
      </c>
      <c r="FR49" s="12">
        <f t="shared" si="211"/>
        <v>0</v>
      </c>
      <c r="FS49" s="12">
        <f t="shared" si="211"/>
        <v>0</v>
      </c>
      <c r="FT49" s="12">
        <f t="shared" si="211"/>
        <v>0</v>
      </c>
      <c r="FU49" s="12">
        <f t="shared" ref="FU49:GJ49" si="212" xml:space="preserve"> MAX(FU48, 0)</f>
        <v>0</v>
      </c>
      <c r="FV49" s="12">
        <f t="shared" si="212"/>
        <v>0</v>
      </c>
      <c r="FW49" s="12">
        <f t="shared" si="212"/>
        <v>0</v>
      </c>
      <c r="FX49" s="12">
        <f t="shared" si="212"/>
        <v>0</v>
      </c>
      <c r="FY49" s="12">
        <f t="shared" si="212"/>
        <v>0</v>
      </c>
      <c r="FZ49" s="12">
        <f t="shared" si="212"/>
        <v>0</v>
      </c>
      <c r="GA49" s="12">
        <f t="shared" si="212"/>
        <v>0</v>
      </c>
      <c r="GB49" s="12">
        <f t="shared" si="212"/>
        <v>0</v>
      </c>
      <c r="GC49" s="12">
        <f t="shared" si="212"/>
        <v>0</v>
      </c>
      <c r="GD49" s="12">
        <f t="shared" si="212"/>
        <v>0</v>
      </c>
      <c r="GE49" s="12">
        <f t="shared" si="212"/>
        <v>0</v>
      </c>
      <c r="GF49" s="12">
        <f t="shared" si="212"/>
        <v>0</v>
      </c>
      <c r="GG49" s="12">
        <f t="shared" si="212"/>
        <v>0</v>
      </c>
      <c r="GH49" s="12">
        <f t="shared" si="212"/>
        <v>0</v>
      </c>
      <c r="GI49" s="12">
        <f t="shared" si="212"/>
        <v>0</v>
      </c>
      <c r="GJ49" s="12">
        <f t="shared" si="212"/>
        <v>0</v>
      </c>
    </row>
    <row r="51" spans="1:192" x14ac:dyDescent="0.25">
      <c r="E51" s="12" t="str">
        <f t="shared" ref="E51:BP51" si="213" xml:space="preserve"> E$46</f>
        <v>Taxable income / (Tax losses arising)</v>
      </c>
      <c r="F51" s="12">
        <f t="shared" si="213"/>
        <v>0</v>
      </c>
      <c r="G51" s="12" t="str">
        <f t="shared" si="213"/>
        <v>$ 000s</v>
      </c>
      <c r="H51" s="12">
        <f t="shared" si="213"/>
        <v>27806.08949571956</v>
      </c>
      <c r="I51" s="12">
        <f t="shared" si="213"/>
        <v>0</v>
      </c>
      <c r="J51" s="12">
        <f t="shared" si="213"/>
        <v>0</v>
      </c>
      <c r="K51" s="12">
        <f t="shared" si="213"/>
        <v>0</v>
      </c>
      <c r="L51" s="12">
        <f t="shared" si="213"/>
        <v>0</v>
      </c>
      <c r="M51" s="12">
        <f t="shared" si="213"/>
        <v>0</v>
      </c>
      <c r="N51" s="12">
        <f t="shared" si="213"/>
        <v>0</v>
      </c>
      <c r="O51" s="12">
        <f t="shared" si="213"/>
        <v>0</v>
      </c>
      <c r="P51" s="12">
        <f t="shared" si="213"/>
        <v>2473.965825489609</v>
      </c>
      <c r="Q51" s="12">
        <f t="shared" si="213"/>
        <v>-27215.148520658262</v>
      </c>
      <c r="R51" s="12">
        <f t="shared" si="213"/>
        <v>-23637.835285465277</v>
      </c>
      <c r="S51" s="12">
        <f t="shared" si="213"/>
        <v>-20574.756394916065</v>
      </c>
      <c r="T51" s="12">
        <f t="shared" si="213"/>
        <v>-17680.9432827286</v>
      </c>
      <c r="U51" s="12">
        <f t="shared" si="213"/>
        <v>-15183.613369467603</v>
      </c>
      <c r="V51" s="12">
        <f t="shared" si="213"/>
        <v>-12809.968159881597</v>
      </c>
      <c r="W51" s="12">
        <f t="shared" si="213"/>
        <v>-10769.594514206385</v>
      </c>
      <c r="X51" s="12">
        <f t="shared" si="213"/>
        <v>-8843.6614986750756</v>
      </c>
      <c r="Y51" s="12">
        <f t="shared" si="213"/>
        <v>-7143.7800512564827</v>
      </c>
      <c r="Z51" s="12">
        <f t="shared" si="213"/>
        <v>-5534.1799384132828</v>
      </c>
      <c r="AA51" s="12">
        <f t="shared" si="213"/>
        <v>-4355.1287445093476</v>
      </c>
      <c r="AB51" s="12">
        <f t="shared" si="213"/>
        <v>-3016.3249283692057</v>
      </c>
      <c r="AC51" s="12">
        <f t="shared" si="213"/>
        <v>-1876.8719376997342</v>
      </c>
      <c r="AD51" s="12">
        <f t="shared" si="213"/>
        <v>-761.71619550020569</v>
      </c>
      <c r="AE51" s="12">
        <f t="shared" si="213"/>
        <v>188.55282499068198</v>
      </c>
      <c r="AF51" s="12">
        <f t="shared" si="213"/>
        <v>1100.9687559410513</v>
      </c>
      <c r="AG51" s="12">
        <f t="shared" si="213"/>
        <v>1923.3980001013606</v>
      </c>
      <c r="AH51" s="12">
        <f t="shared" si="213"/>
        <v>2708.3881171491466</v>
      </c>
      <c r="AI51" s="12">
        <f t="shared" si="213"/>
        <v>3390.4980646567019</v>
      </c>
      <c r="AJ51" s="12">
        <f t="shared" si="213"/>
        <v>4057.5359032088145</v>
      </c>
      <c r="AK51" s="12">
        <f t="shared" si="213"/>
        <v>4491.2791127089822</v>
      </c>
      <c r="AL51" s="12">
        <f t="shared" si="213"/>
        <v>5070.2778585741253</v>
      </c>
      <c r="AM51" s="12">
        <f t="shared" si="213"/>
        <v>5590.715100274796</v>
      </c>
      <c r="AN51" s="12">
        <f t="shared" si="213"/>
        <v>6078.6009953666253</v>
      </c>
      <c r="AO51" s="12">
        <f t="shared" si="213"/>
        <v>6559.4503929159782</v>
      </c>
      <c r="AP51" s="12">
        <f t="shared" si="213"/>
        <v>6996.9841557083892</v>
      </c>
      <c r="AQ51" s="12">
        <f t="shared" si="213"/>
        <v>7423.6006870641304</v>
      </c>
      <c r="AR51" s="12">
        <f t="shared" si="213"/>
        <v>7811.7271915741931</v>
      </c>
      <c r="AS51" s="12">
        <f t="shared" si="213"/>
        <v>8209.5546364105267</v>
      </c>
      <c r="AT51" s="12">
        <f t="shared" si="213"/>
        <v>8557.1178254567112</v>
      </c>
      <c r="AU51" s="12">
        <f t="shared" si="213"/>
        <v>8935.7308274726347</v>
      </c>
      <c r="AV51" s="12">
        <f t="shared" si="213"/>
        <v>9247.0986051319342</v>
      </c>
      <c r="AW51" s="12">
        <f t="shared" si="213"/>
        <v>9619.6373095834279</v>
      </c>
      <c r="AX51" s="12">
        <f t="shared" si="213"/>
        <v>10128.094170082615</v>
      </c>
      <c r="AY51" s="12">
        <f t="shared" si="213"/>
        <v>10718.036665980064</v>
      </c>
      <c r="AZ51" s="12">
        <f t="shared" si="213"/>
        <v>11192.951489784484</v>
      </c>
      <c r="BA51" s="12">
        <f t="shared" si="213"/>
        <v>11765.786159930616</v>
      </c>
      <c r="BB51" s="12">
        <f t="shared" si="213"/>
        <v>12258.490567498369</v>
      </c>
      <c r="BC51" s="12">
        <f t="shared" si="213"/>
        <v>12814.601668154493</v>
      </c>
      <c r="BD51" s="12">
        <f t="shared" si="213"/>
        <v>7896.5694062561988</v>
      </c>
      <c r="BE51" s="12">
        <f t="shared" si="213"/>
        <v>0</v>
      </c>
      <c r="BF51" s="12">
        <f t="shared" si="213"/>
        <v>0</v>
      </c>
      <c r="BG51" s="12">
        <f t="shared" si="213"/>
        <v>0</v>
      </c>
      <c r="BH51" s="12">
        <f t="shared" si="213"/>
        <v>0</v>
      </c>
      <c r="BI51" s="12">
        <f t="shared" si="213"/>
        <v>0</v>
      </c>
      <c r="BJ51" s="12">
        <f t="shared" si="213"/>
        <v>0</v>
      </c>
      <c r="BK51" s="12">
        <f t="shared" si="213"/>
        <v>0</v>
      </c>
      <c r="BL51" s="12">
        <f t="shared" si="213"/>
        <v>0</v>
      </c>
      <c r="BM51" s="12">
        <f t="shared" si="213"/>
        <v>0</v>
      </c>
      <c r="BN51" s="12">
        <f t="shared" si="213"/>
        <v>0</v>
      </c>
      <c r="BO51" s="12">
        <f t="shared" si="213"/>
        <v>0</v>
      </c>
      <c r="BP51" s="12">
        <f t="shared" si="213"/>
        <v>0</v>
      </c>
      <c r="BQ51" s="12">
        <f t="shared" ref="BQ51:EB51" si="214" xml:space="preserve"> BQ$46</f>
        <v>0</v>
      </c>
      <c r="BR51" s="12">
        <f t="shared" si="214"/>
        <v>0</v>
      </c>
      <c r="BS51" s="12">
        <f t="shared" si="214"/>
        <v>0</v>
      </c>
      <c r="BT51" s="12">
        <f t="shared" si="214"/>
        <v>0</v>
      </c>
      <c r="BU51" s="12">
        <f t="shared" si="214"/>
        <v>0</v>
      </c>
      <c r="BV51" s="12">
        <f t="shared" si="214"/>
        <v>0</v>
      </c>
      <c r="BW51" s="12">
        <f t="shared" si="214"/>
        <v>0</v>
      </c>
      <c r="BX51" s="12">
        <f t="shared" si="214"/>
        <v>0</v>
      </c>
      <c r="BY51" s="12">
        <f t="shared" si="214"/>
        <v>0</v>
      </c>
      <c r="BZ51" s="12">
        <f t="shared" si="214"/>
        <v>0</v>
      </c>
      <c r="CA51" s="12">
        <f t="shared" si="214"/>
        <v>0</v>
      </c>
      <c r="CB51" s="12">
        <f t="shared" si="214"/>
        <v>0</v>
      </c>
      <c r="CC51" s="12">
        <f t="shared" si="214"/>
        <v>0</v>
      </c>
      <c r="CD51" s="12">
        <f t="shared" si="214"/>
        <v>0</v>
      </c>
      <c r="CE51" s="12">
        <f t="shared" si="214"/>
        <v>0</v>
      </c>
      <c r="CF51" s="12">
        <f t="shared" si="214"/>
        <v>0</v>
      </c>
      <c r="CG51" s="12">
        <f t="shared" si="214"/>
        <v>0</v>
      </c>
      <c r="CH51" s="12">
        <f t="shared" si="214"/>
        <v>0</v>
      </c>
      <c r="CI51" s="12">
        <f t="shared" si="214"/>
        <v>0</v>
      </c>
      <c r="CJ51" s="12">
        <f t="shared" si="214"/>
        <v>0</v>
      </c>
      <c r="CK51" s="12">
        <f t="shared" si="214"/>
        <v>0</v>
      </c>
      <c r="CL51" s="12">
        <f t="shared" si="214"/>
        <v>0</v>
      </c>
      <c r="CM51" s="12">
        <f t="shared" si="214"/>
        <v>0</v>
      </c>
      <c r="CN51" s="12">
        <f t="shared" si="214"/>
        <v>0</v>
      </c>
      <c r="CO51" s="12">
        <f t="shared" si="214"/>
        <v>0</v>
      </c>
      <c r="CP51" s="12">
        <f t="shared" si="214"/>
        <v>0</v>
      </c>
      <c r="CQ51" s="12">
        <f t="shared" si="214"/>
        <v>0</v>
      </c>
      <c r="CR51" s="12">
        <f t="shared" si="214"/>
        <v>0</v>
      </c>
      <c r="CS51" s="12">
        <f t="shared" si="214"/>
        <v>0</v>
      </c>
      <c r="CT51" s="12">
        <f t="shared" si="214"/>
        <v>0</v>
      </c>
      <c r="CU51" s="12">
        <f t="shared" si="214"/>
        <v>0</v>
      </c>
      <c r="CV51" s="12">
        <f t="shared" si="214"/>
        <v>0</v>
      </c>
      <c r="CW51" s="12">
        <f t="shared" si="214"/>
        <v>0</v>
      </c>
      <c r="CX51" s="12">
        <f t="shared" si="214"/>
        <v>0</v>
      </c>
      <c r="CY51" s="12">
        <f t="shared" si="214"/>
        <v>0</v>
      </c>
      <c r="CZ51" s="12">
        <f t="shared" si="214"/>
        <v>0</v>
      </c>
      <c r="DA51" s="12">
        <f t="shared" si="214"/>
        <v>0</v>
      </c>
      <c r="DB51" s="12">
        <f t="shared" si="214"/>
        <v>0</v>
      </c>
      <c r="DC51" s="12">
        <f t="shared" si="214"/>
        <v>0</v>
      </c>
      <c r="DD51" s="12">
        <f t="shared" si="214"/>
        <v>0</v>
      </c>
      <c r="DE51" s="12">
        <f t="shared" si="214"/>
        <v>0</v>
      </c>
      <c r="DF51" s="12">
        <f t="shared" si="214"/>
        <v>0</v>
      </c>
      <c r="DG51" s="12">
        <f t="shared" si="214"/>
        <v>0</v>
      </c>
      <c r="DH51" s="12">
        <f t="shared" si="214"/>
        <v>0</v>
      </c>
      <c r="DI51" s="12">
        <f t="shared" si="214"/>
        <v>0</v>
      </c>
      <c r="DJ51" s="12">
        <f t="shared" si="214"/>
        <v>0</v>
      </c>
      <c r="DK51" s="12">
        <f t="shared" si="214"/>
        <v>0</v>
      </c>
      <c r="DL51" s="12">
        <f t="shared" si="214"/>
        <v>0</v>
      </c>
      <c r="DM51" s="12">
        <f t="shared" si="214"/>
        <v>0</v>
      </c>
      <c r="DN51" s="12">
        <f t="shared" si="214"/>
        <v>0</v>
      </c>
      <c r="DO51" s="12">
        <f t="shared" si="214"/>
        <v>0</v>
      </c>
      <c r="DP51" s="12">
        <f t="shared" si="214"/>
        <v>0</v>
      </c>
      <c r="DQ51" s="12">
        <f t="shared" si="214"/>
        <v>0</v>
      </c>
      <c r="DR51" s="12">
        <f t="shared" si="214"/>
        <v>0</v>
      </c>
      <c r="DS51" s="12">
        <f t="shared" si="214"/>
        <v>0</v>
      </c>
      <c r="DT51" s="12">
        <f t="shared" si="214"/>
        <v>0</v>
      </c>
      <c r="DU51" s="12">
        <f t="shared" si="214"/>
        <v>0</v>
      </c>
      <c r="DV51" s="12">
        <f t="shared" si="214"/>
        <v>0</v>
      </c>
      <c r="DW51" s="12">
        <f t="shared" si="214"/>
        <v>0</v>
      </c>
      <c r="DX51" s="12">
        <f t="shared" si="214"/>
        <v>0</v>
      </c>
      <c r="DY51" s="12">
        <f t="shared" si="214"/>
        <v>0</v>
      </c>
      <c r="DZ51" s="12">
        <f t="shared" si="214"/>
        <v>0</v>
      </c>
      <c r="EA51" s="12">
        <f t="shared" si="214"/>
        <v>0</v>
      </c>
      <c r="EB51" s="12">
        <f t="shared" si="214"/>
        <v>0</v>
      </c>
      <c r="EC51" s="12">
        <f t="shared" ref="EC51:GJ51" si="215" xml:space="preserve"> EC$46</f>
        <v>0</v>
      </c>
      <c r="ED51" s="12">
        <f t="shared" si="215"/>
        <v>0</v>
      </c>
      <c r="EE51" s="12">
        <f t="shared" si="215"/>
        <v>0</v>
      </c>
      <c r="EF51" s="12">
        <f t="shared" si="215"/>
        <v>0</v>
      </c>
      <c r="EG51" s="12">
        <f t="shared" si="215"/>
        <v>0</v>
      </c>
      <c r="EH51" s="12">
        <f t="shared" si="215"/>
        <v>0</v>
      </c>
      <c r="EI51" s="12">
        <f t="shared" si="215"/>
        <v>0</v>
      </c>
      <c r="EJ51" s="12">
        <f t="shared" si="215"/>
        <v>0</v>
      </c>
      <c r="EK51" s="12">
        <f t="shared" si="215"/>
        <v>0</v>
      </c>
      <c r="EL51" s="12">
        <f t="shared" si="215"/>
        <v>0</v>
      </c>
      <c r="EM51" s="12">
        <f t="shared" si="215"/>
        <v>0</v>
      </c>
      <c r="EN51" s="12">
        <f t="shared" si="215"/>
        <v>0</v>
      </c>
      <c r="EO51" s="12">
        <f t="shared" si="215"/>
        <v>0</v>
      </c>
      <c r="EP51" s="12">
        <f t="shared" si="215"/>
        <v>0</v>
      </c>
      <c r="EQ51" s="12">
        <f t="shared" si="215"/>
        <v>0</v>
      </c>
      <c r="ER51" s="12">
        <f t="shared" si="215"/>
        <v>0</v>
      </c>
      <c r="ES51" s="12">
        <f t="shared" si="215"/>
        <v>0</v>
      </c>
      <c r="ET51" s="12">
        <f t="shared" si="215"/>
        <v>0</v>
      </c>
      <c r="EU51" s="12">
        <f t="shared" si="215"/>
        <v>0</v>
      </c>
      <c r="EV51" s="12">
        <f t="shared" si="215"/>
        <v>0</v>
      </c>
      <c r="EW51" s="12">
        <f t="shared" si="215"/>
        <v>0</v>
      </c>
      <c r="EX51" s="12">
        <f t="shared" si="215"/>
        <v>0</v>
      </c>
      <c r="EY51" s="12">
        <f t="shared" si="215"/>
        <v>0</v>
      </c>
      <c r="EZ51" s="12">
        <f t="shared" si="215"/>
        <v>0</v>
      </c>
      <c r="FA51" s="12">
        <f t="shared" si="215"/>
        <v>0</v>
      </c>
      <c r="FB51" s="12">
        <f t="shared" si="215"/>
        <v>0</v>
      </c>
      <c r="FC51" s="12">
        <f t="shared" si="215"/>
        <v>0</v>
      </c>
      <c r="FD51" s="12">
        <f t="shared" si="215"/>
        <v>0</v>
      </c>
      <c r="FE51" s="12">
        <f t="shared" si="215"/>
        <v>0</v>
      </c>
      <c r="FF51" s="12">
        <f t="shared" si="215"/>
        <v>0</v>
      </c>
      <c r="FG51" s="12">
        <f t="shared" si="215"/>
        <v>0</v>
      </c>
      <c r="FH51" s="12">
        <f t="shared" si="215"/>
        <v>0</v>
      </c>
      <c r="FI51" s="12">
        <f t="shared" si="215"/>
        <v>0</v>
      </c>
      <c r="FJ51" s="12">
        <f t="shared" si="215"/>
        <v>0</v>
      </c>
      <c r="FK51" s="12">
        <f t="shared" si="215"/>
        <v>0</v>
      </c>
      <c r="FL51" s="12">
        <f t="shared" si="215"/>
        <v>0</v>
      </c>
      <c r="FM51" s="12">
        <f t="shared" si="215"/>
        <v>0</v>
      </c>
      <c r="FN51" s="12">
        <f t="shared" si="215"/>
        <v>0</v>
      </c>
      <c r="FO51" s="12">
        <f t="shared" si="215"/>
        <v>0</v>
      </c>
      <c r="FP51" s="12">
        <f t="shared" si="215"/>
        <v>0</v>
      </c>
      <c r="FQ51" s="12">
        <f t="shared" si="215"/>
        <v>0</v>
      </c>
      <c r="FR51" s="12">
        <f t="shared" si="215"/>
        <v>0</v>
      </c>
      <c r="FS51" s="12">
        <f t="shared" si="215"/>
        <v>0</v>
      </c>
      <c r="FT51" s="12">
        <f t="shared" si="215"/>
        <v>0</v>
      </c>
      <c r="FU51" s="12">
        <f t="shared" si="215"/>
        <v>0</v>
      </c>
      <c r="FV51" s="12">
        <f t="shared" si="215"/>
        <v>0</v>
      </c>
      <c r="FW51" s="12">
        <f t="shared" si="215"/>
        <v>0</v>
      </c>
      <c r="FX51" s="12">
        <f t="shared" si="215"/>
        <v>0</v>
      </c>
      <c r="FY51" s="12">
        <f t="shared" si="215"/>
        <v>0</v>
      </c>
      <c r="FZ51" s="12">
        <f t="shared" si="215"/>
        <v>0</v>
      </c>
      <c r="GA51" s="12">
        <f t="shared" si="215"/>
        <v>0</v>
      </c>
      <c r="GB51" s="12">
        <f t="shared" si="215"/>
        <v>0</v>
      </c>
      <c r="GC51" s="12">
        <f t="shared" si="215"/>
        <v>0</v>
      </c>
      <c r="GD51" s="12">
        <f t="shared" si="215"/>
        <v>0</v>
      </c>
      <c r="GE51" s="12">
        <f t="shared" si="215"/>
        <v>0</v>
      </c>
      <c r="GF51" s="12">
        <f t="shared" si="215"/>
        <v>0</v>
      </c>
      <c r="GG51" s="12">
        <f t="shared" si="215"/>
        <v>0</v>
      </c>
      <c r="GH51" s="12">
        <f t="shared" si="215"/>
        <v>0</v>
      </c>
      <c r="GI51" s="12">
        <f t="shared" si="215"/>
        <v>0</v>
      </c>
      <c r="GJ51" s="12">
        <f t="shared" si="215"/>
        <v>0</v>
      </c>
    </row>
    <row r="52" spans="1:192" x14ac:dyDescent="0.25">
      <c r="E52" s="12" t="s">
        <v>218</v>
      </c>
      <c r="G52" s="12" t="str">
        <f xml:space="preserve"> SMU</f>
        <v>$ 000s</v>
      </c>
      <c r="H52" s="12">
        <f xml:space="preserve"> SUM(J52:GJ52)</f>
        <v>159403.52282174709</v>
      </c>
      <c r="J52" s="12">
        <f t="shared" ref="J52:AK52" si="216">- 1 * MIN(J51, 0)</f>
        <v>0</v>
      </c>
      <c r="K52" s="12">
        <f t="shared" si="216"/>
        <v>0</v>
      </c>
      <c r="L52" s="12">
        <f t="shared" si="216"/>
        <v>0</v>
      </c>
      <c r="M52" s="12">
        <f t="shared" si="216"/>
        <v>0</v>
      </c>
      <c r="N52" s="12">
        <f t="shared" si="216"/>
        <v>0</v>
      </c>
      <c r="O52" s="12">
        <f t="shared" si="216"/>
        <v>0</v>
      </c>
      <c r="P52" s="12">
        <f t="shared" si="216"/>
        <v>0</v>
      </c>
      <c r="Q52" s="12">
        <f t="shared" si="216"/>
        <v>27215.148520658262</v>
      </c>
      <c r="R52" s="12">
        <f t="shared" si="216"/>
        <v>23637.835285465277</v>
      </c>
      <c r="S52" s="12">
        <f t="shared" si="216"/>
        <v>20574.756394916065</v>
      </c>
      <c r="T52" s="12">
        <f t="shared" si="216"/>
        <v>17680.9432827286</v>
      </c>
      <c r="U52" s="12">
        <f t="shared" si="216"/>
        <v>15183.613369467603</v>
      </c>
      <c r="V52" s="12">
        <f t="shared" si="216"/>
        <v>12809.968159881597</v>
      </c>
      <c r="W52" s="12">
        <f t="shared" si="216"/>
        <v>10769.594514206385</v>
      </c>
      <c r="X52" s="12">
        <f t="shared" si="216"/>
        <v>8843.6614986750756</v>
      </c>
      <c r="Y52" s="12">
        <f t="shared" si="216"/>
        <v>7143.7800512564827</v>
      </c>
      <c r="Z52" s="12">
        <f t="shared" si="216"/>
        <v>5534.1799384132828</v>
      </c>
      <c r="AA52" s="12">
        <f t="shared" si="216"/>
        <v>4355.1287445093476</v>
      </c>
      <c r="AB52" s="12">
        <f t="shared" si="216"/>
        <v>3016.3249283692057</v>
      </c>
      <c r="AC52" s="12">
        <f t="shared" si="216"/>
        <v>1876.8719376997342</v>
      </c>
      <c r="AD52" s="12">
        <f t="shared" si="216"/>
        <v>761.71619550020569</v>
      </c>
      <c r="AE52" s="12">
        <f t="shared" si="216"/>
        <v>0</v>
      </c>
      <c r="AF52" s="12">
        <f t="shared" si="216"/>
        <v>0</v>
      </c>
      <c r="AG52" s="12">
        <f t="shared" si="216"/>
        <v>0</v>
      </c>
      <c r="AH52" s="12">
        <f t="shared" si="216"/>
        <v>0</v>
      </c>
      <c r="AI52" s="12">
        <f t="shared" si="216"/>
        <v>0</v>
      </c>
      <c r="AJ52" s="12">
        <f t="shared" si="216"/>
        <v>0</v>
      </c>
      <c r="AK52" s="12">
        <f t="shared" si="216"/>
        <v>0</v>
      </c>
      <c r="AL52" s="12">
        <f t="shared" ref="AL52:AV52" si="217">- 1 * MIN(AL51, 0)</f>
        <v>0</v>
      </c>
      <c r="AM52" s="12">
        <f t="shared" si="217"/>
        <v>0</v>
      </c>
      <c r="AN52" s="12">
        <f t="shared" si="217"/>
        <v>0</v>
      </c>
      <c r="AO52" s="12">
        <f t="shared" si="217"/>
        <v>0</v>
      </c>
      <c r="AP52" s="12">
        <f t="shared" si="217"/>
        <v>0</v>
      </c>
      <c r="AQ52" s="12">
        <f t="shared" si="217"/>
        <v>0</v>
      </c>
      <c r="AR52" s="12">
        <f t="shared" si="217"/>
        <v>0</v>
      </c>
      <c r="AS52" s="12">
        <f t="shared" si="217"/>
        <v>0</v>
      </c>
      <c r="AT52" s="12">
        <f t="shared" si="217"/>
        <v>0</v>
      </c>
      <c r="AU52" s="12">
        <f t="shared" si="217"/>
        <v>0</v>
      </c>
      <c r="AV52" s="12">
        <f t="shared" si="217"/>
        <v>0</v>
      </c>
      <c r="AW52" s="12">
        <f t="shared" ref="AW52:DH52" si="218">- 1 * MIN(AW51, 0)</f>
        <v>0</v>
      </c>
      <c r="AX52" s="12">
        <f t="shared" si="218"/>
        <v>0</v>
      </c>
      <c r="AY52" s="12">
        <f t="shared" si="218"/>
        <v>0</v>
      </c>
      <c r="AZ52" s="12">
        <f t="shared" si="218"/>
        <v>0</v>
      </c>
      <c r="BA52" s="12">
        <f t="shared" si="218"/>
        <v>0</v>
      </c>
      <c r="BB52" s="12">
        <f t="shared" si="218"/>
        <v>0</v>
      </c>
      <c r="BC52" s="12">
        <f t="shared" si="218"/>
        <v>0</v>
      </c>
      <c r="BD52" s="12">
        <f t="shared" si="218"/>
        <v>0</v>
      </c>
      <c r="BE52" s="12">
        <f t="shared" si="218"/>
        <v>0</v>
      </c>
      <c r="BF52" s="12">
        <f t="shared" si="218"/>
        <v>0</v>
      </c>
      <c r="BG52" s="12">
        <f t="shared" si="218"/>
        <v>0</v>
      </c>
      <c r="BH52" s="12">
        <f t="shared" si="218"/>
        <v>0</v>
      </c>
      <c r="BI52" s="12">
        <f t="shared" si="218"/>
        <v>0</v>
      </c>
      <c r="BJ52" s="12">
        <f t="shared" si="218"/>
        <v>0</v>
      </c>
      <c r="BK52" s="12">
        <f t="shared" si="218"/>
        <v>0</v>
      </c>
      <c r="BL52" s="12">
        <f t="shared" si="218"/>
        <v>0</v>
      </c>
      <c r="BM52" s="12">
        <f t="shared" si="218"/>
        <v>0</v>
      </c>
      <c r="BN52" s="12">
        <f t="shared" si="218"/>
        <v>0</v>
      </c>
      <c r="BO52" s="12">
        <f t="shared" si="218"/>
        <v>0</v>
      </c>
      <c r="BP52" s="12">
        <f t="shared" si="218"/>
        <v>0</v>
      </c>
      <c r="BQ52" s="12">
        <f t="shared" si="218"/>
        <v>0</v>
      </c>
      <c r="BR52" s="12">
        <f t="shared" si="218"/>
        <v>0</v>
      </c>
      <c r="BS52" s="12">
        <f t="shared" si="218"/>
        <v>0</v>
      </c>
      <c r="BT52" s="12">
        <f t="shared" si="218"/>
        <v>0</v>
      </c>
      <c r="BU52" s="12">
        <f t="shared" si="218"/>
        <v>0</v>
      </c>
      <c r="BV52" s="12">
        <f t="shared" si="218"/>
        <v>0</v>
      </c>
      <c r="BW52" s="12">
        <f t="shared" si="218"/>
        <v>0</v>
      </c>
      <c r="BX52" s="12">
        <f t="shared" si="218"/>
        <v>0</v>
      </c>
      <c r="BY52" s="12">
        <f t="shared" si="218"/>
        <v>0</v>
      </c>
      <c r="BZ52" s="12">
        <f t="shared" si="218"/>
        <v>0</v>
      </c>
      <c r="CA52" s="12">
        <f t="shared" si="218"/>
        <v>0</v>
      </c>
      <c r="CB52" s="12">
        <f t="shared" si="218"/>
        <v>0</v>
      </c>
      <c r="CC52" s="12">
        <f t="shared" si="218"/>
        <v>0</v>
      </c>
      <c r="CD52" s="12">
        <f t="shared" si="218"/>
        <v>0</v>
      </c>
      <c r="CE52" s="12">
        <f t="shared" si="218"/>
        <v>0</v>
      </c>
      <c r="CF52" s="12">
        <f t="shared" si="218"/>
        <v>0</v>
      </c>
      <c r="CG52" s="12">
        <f t="shared" si="218"/>
        <v>0</v>
      </c>
      <c r="CH52" s="12">
        <f t="shared" si="218"/>
        <v>0</v>
      </c>
      <c r="CI52" s="12">
        <f t="shared" si="218"/>
        <v>0</v>
      </c>
      <c r="CJ52" s="12">
        <f t="shared" si="218"/>
        <v>0</v>
      </c>
      <c r="CK52" s="12">
        <f t="shared" si="218"/>
        <v>0</v>
      </c>
      <c r="CL52" s="12">
        <f t="shared" si="218"/>
        <v>0</v>
      </c>
      <c r="CM52" s="12">
        <f t="shared" si="218"/>
        <v>0</v>
      </c>
      <c r="CN52" s="12">
        <f t="shared" si="218"/>
        <v>0</v>
      </c>
      <c r="CO52" s="12">
        <f t="shared" si="218"/>
        <v>0</v>
      </c>
      <c r="CP52" s="12">
        <f t="shared" si="218"/>
        <v>0</v>
      </c>
      <c r="CQ52" s="12">
        <f t="shared" si="218"/>
        <v>0</v>
      </c>
      <c r="CR52" s="12">
        <f t="shared" si="218"/>
        <v>0</v>
      </c>
      <c r="CS52" s="12">
        <f t="shared" si="218"/>
        <v>0</v>
      </c>
      <c r="CT52" s="12">
        <f t="shared" si="218"/>
        <v>0</v>
      </c>
      <c r="CU52" s="12">
        <f t="shared" si="218"/>
        <v>0</v>
      </c>
      <c r="CV52" s="12">
        <f t="shared" si="218"/>
        <v>0</v>
      </c>
      <c r="CW52" s="12">
        <f t="shared" si="218"/>
        <v>0</v>
      </c>
      <c r="CX52" s="12">
        <f t="shared" si="218"/>
        <v>0</v>
      </c>
      <c r="CY52" s="12">
        <f t="shared" si="218"/>
        <v>0</v>
      </c>
      <c r="CZ52" s="12">
        <f t="shared" si="218"/>
        <v>0</v>
      </c>
      <c r="DA52" s="12">
        <f t="shared" si="218"/>
        <v>0</v>
      </c>
      <c r="DB52" s="12">
        <f t="shared" si="218"/>
        <v>0</v>
      </c>
      <c r="DC52" s="12">
        <f t="shared" si="218"/>
        <v>0</v>
      </c>
      <c r="DD52" s="12">
        <f t="shared" si="218"/>
        <v>0</v>
      </c>
      <c r="DE52" s="12">
        <f t="shared" si="218"/>
        <v>0</v>
      </c>
      <c r="DF52" s="12">
        <f t="shared" si="218"/>
        <v>0</v>
      </c>
      <c r="DG52" s="12">
        <f t="shared" si="218"/>
        <v>0</v>
      </c>
      <c r="DH52" s="12">
        <f t="shared" si="218"/>
        <v>0</v>
      </c>
      <c r="DI52" s="12">
        <f t="shared" ref="DI52:FT52" si="219">- 1 * MIN(DI51, 0)</f>
        <v>0</v>
      </c>
      <c r="DJ52" s="12">
        <f t="shared" si="219"/>
        <v>0</v>
      </c>
      <c r="DK52" s="12">
        <f t="shared" si="219"/>
        <v>0</v>
      </c>
      <c r="DL52" s="12">
        <f t="shared" si="219"/>
        <v>0</v>
      </c>
      <c r="DM52" s="12">
        <f t="shared" si="219"/>
        <v>0</v>
      </c>
      <c r="DN52" s="12">
        <f t="shared" si="219"/>
        <v>0</v>
      </c>
      <c r="DO52" s="12">
        <f t="shared" si="219"/>
        <v>0</v>
      </c>
      <c r="DP52" s="12">
        <f t="shared" si="219"/>
        <v>0</v>
      </c>
      <c r="DQ52" s="12">
        <f t="shared" si="219"/>
        <v>0</v>
      </c>
      <c r="DR52" s="12">
        <f t="shared" si="219"/>
        <v>0</v>
      </c>
      <c r="DS52" s="12">
        <f t="shared" si="219"/>
        <v>0</v>
      </c>
      <c r="DT52" s="12">
        <f t="shared" si="219"/>
        <v>0</v>
      </c>
      <c r="DU52" s="12">
        <f t="shared" si="219"/>
        <v>0</v>
      </c>
      <c r="DV52" s="12">
        <f t="shared" si="219"/>
        <v>0</v>
      </c>
      <c r="DW52" s="12">
        <f t="shared" si="219"/>
        <v>0</v>
      </c>
      <c r="DX52" s="12">
        <f t="shared" si="219"/>
        <v>0</v>
      </c>
      <c r="DY52" s="12">
        <f t="shared" si="219"/>
        <v>0</v>
      </c>
      <c r="DZ52" s="12">
        <f t="shared" si="219"/>
        <v>0</v>
      </c>
      <c r="EA52" s="12">
        <f t="shared" si="219"/>
        <v>0</v>
      </c>
      <c r="EB52" s="12">
        <f t="shared" si="219"/>
        <v>0</v>
      </c>
      <c r="EC52" s="12">
        <f t="shared" si="219"/>
        <v>0</v>
      </c>
      <c r="ED52" s="12">
        <f t="shared" si="219"/>
        <v>0</v>
      </c>
      <c r="EE52" s="12">
        <f t="shared" si="219"/>
        <v>0</v>
      </c>
      <c r="EF52" s="12">
        <f t="shared" si="219"/>
        <v>0</v>
      </c>
      <c r="EG52" s="12">
        <f t="shared" si="219"/>
        <v>0</v>
      </c>
      <c r="EH52" s="12">
        <f t="shared" si="219"/>
        <v>0</v>
      </c>
      <c r="EI52" s="12">
        <f t="shared" si="219"/>
        <v>0</v>
      </c>
      <c r="EJ52" s="12">
        <f t="shared" si="219"/>
        <v>0</v>
      </c>
      <c r="EK52" s="12">
        <f t="shared" si="219"/>
        <v>0</v>
      </c>
      <c r="EL52" s="12">
        <f t="shared" si="219"/>
        <v>0</v>
      </c>
      <c r="EM52" s="12">
        <f t="shared" si="219"/>
        <v>0</v>
      </c>
      <c r="EN52" s="12">
        <f t="shared" si="219"/>
        <v>0</v>
      </c>
      <c r="EO52" s="12">
        <f t="shared" si="219"/>
        <v>0</v>
      </c>
      <c r="EP52" s="12">
        <f t="shared" si="219"/>
        <v>0</v>
      </c>
      <c r="EQ52" s="12">
        <f t="shared" si="219"/>
        <v>0</v>
      </c>
      <c r="ER52" s="12">
        <f t="shared" si="219"/>
        <v>0</v>
      </c>
      <c r="ES52" s="12">
        <f t="shared" si="219"/>
        <v>0</v>
      </c>
      <c r="ET52" s="12">
        <f t="shared" si="219"/>
        <v>0</v>
      </c>
      <c r="EU52" s="12">
        <f t="shared" si="219"/>
        <v>0</v>
      </c>
      <c r="EV52" s="12">
        <f t="shared" si="219"/>
        <v>0</v>
      </c>
      <c r="EW52" s="12">
        <f t="shared" si="219"/>
        <v>0</v>
      </c>
      <c r="EX52" s="12">
        <f t="shared" si="219"/>
        <v>0</v>
      </c>
      <c r="EY52" s="12">
        <f t="shared" si="219"/>
        <v>0</v>
      </c>
      <c r="EZ52" s="12">
        <f t="shared" si="219"/>
        <v>0</v>
      </c>
      <c r="FA52" s="12">
        <f t="shared" si="219"/>
        <v>0</v>
      </c>
      <c r="FB52" s="12">
        <f t="shared" si="219"/>
        <v>0</v>
      </c>
      <c r="FC52" s="12">
        <f t="shared" si="219"/>
        <v>0</v>
      </c>
      <c r="FD52" s="12">
        <f t="shared" si="219"/>
        <v>0</v>
      </c>
      <c r="FE52" s="12">
        <f t="shared" si="219"/>
        <v>0</v>
      </c>
      <c r="FF52" s="12">
        <f t="shared" si="219"/>
        <v>0</v>
      </c>
      <c r="FG52" s="12">
        <f t="shared" si="219"/>
        <v>0</v>
      </c>
      <c r="FH52" s="12">
        <f t="shared" si="219"/>
        <v>0</v>
      </c>
      <c r="FI52" s="12">
        <f t="shared" si="219"/>
        <v>0</v>
      </c>
      <c r="FJ52" s="12">
        <f t="shared" si="219"/>
        <v>0</v>
      </c>
      <c r="FK52" s="12">
        <f t="shared" si="219"/>
        <v>0</v>
      </c>
      <c r="FL52" s="12">
        <f t="shared" si="219"/>
        <v>0</v>
      </c>
      <c r="FM52" s="12">
        <f t="shared" si="219"/>
        <v>0</v>
      </c>
      <c r="FN52" s="12">
        <f t="shared" si="219"/>
        <v>0</v>
      </c>
      <c r="FO52" s="12">
        <f t="shared" si="219"/>
        <v>0</v>
      </c>
      <c r="FP52" s="12">
        <f t="shared" si="219"/>
        <v>0</v>
      </c>
      <c r="FQ52" s="12">
        <f t="shared" si="219"/>
        <v>0</v>
      </c>
      <c r="FR52" s="12">
        <f t="shared" si="219"/>
        <v>0</v>
      </c>
      <c r="FS52" s="12">
        <f t="shared" si="219"/>
        <v>0</v>
      </c>
      <c r="FT52" s="12">
        <f t="shared" si="219"/>
        <v>0</v>
      </c>
      <c r="FU52" s="12">
        <f t="shared" ref="FU52:GJ52" si="220">- 1 * MIN(FU51, 0)</f>
        <v>0</v>
      </c>
      <c r="FV52" s="12">
        <f t="shared" si="220"/>
        <v>0</v>
      </c>
      <c r="FW52" s="12">
        <f t="shared" si="220"/>
        <v>0</v>
      </c>
      <c r="FX52" s="12">
        <f t="shared" si="220"/>
        <v>0</v>
      </c>
      <c r="FY52" s="12">
        <f t="shared" si="220"/>
        <v>0</v>
      </c>
      <c r="FZ52" s="12">
        <f t="shared" si="220"/>
        <v>0</v>
      </c>
      <c r="GA52" s="12">
        <f t="shared" si="220"/>
        <v>0</v>
      </c>
      <c r="GB52" s="12">
        <f t="shared" si="220"/>
        <v>0</v>
      </c>
      <c r="GC52" s="12">
        <f t="shared" si="220"/>
        <v>0</v>
      </c>
      <c r="GD52" s="12">
        <f t="shared" si="220"/>
        <v>0</v>
      </c>
      <c r="GE52" s="12">
        <f t="shared" si="220"/>
        <v>0</v>
      </c>
      <c r="GF52" s="12">
        <f t="shared" si="220"/>
        <v>0</v>
      </c>
      <c r="GG52" s="12">
        <f t="shared" si="220"/>
        <v>0</v>
      </c>
      <c r="GH52" s="12">
        <f t="shared" si="220"/>
        <v>0</v>
      </c>
      <c r="GI52" s="12">
        <f t="shared" si="220"/>
        <v>0</v>
      </c>
      <c r="GJ52" s="12">
        <f t="shared" si="220"/>
        <v>0</v>
      </c>
    </row>
    <row r="54" spans="1:192" x14ac:dyDescent="0.25">
      <c r="E54" s="12" t="str">
        <f t="shared" ref="E54:AJ54" si="221" xml:space="preserve"> E$49</f>
        <v>Taxable income</v>
      </c>
      <c r="F54" s="12">
        <f t="shared" si="221"/>
        <v>0</v>
      </c>
      <c r="G54" s="12" t="str">
        <f t="shared" si="221"/>
        <v>$ 000s</v>
      </c>
      <c r="H54" s="12">
        <f t="shared" si="221"/>
        <v>187209.61231746664</v>
      </c>
      <c r="I54" s="12">
        <f t="shared" si="221"/>
        <v>0</v>
      </c>
      <c r="J54" s="12">
        <f t="shared" si="221"/>
        <v>0</v>
      </c>
      <c r="K54" s="12">
        <f t="shared" si="221"/>
        <v>0</v>
      </c>
      <c r="L54" s="12">
        <f t="shared" si="221"/>
        <v>0</v>
      </c>
      <c r="M54" s="12">
        <f t="shared" si="221"/>
        <v>0</v>
      </c>
      <c r="N54" s="12">
        <f t="shared" si="221"/>
        <v>0</v>
      </c>
      <c r="O54" s="12">
        <f t="shared" si="221"/>
        <v>0</v>
      </c>
      <c r="P54" s="12">
        <f t="shared" si="221"/>
        <v>2473.965825489609</v>
      </c>
      <c r="Q54" s="12">
        <f t="shared" si="221"/>
        <v>0</v>
      </c>
      <c r="R54" s="12">
        <f t="shared" si="221"/>
        <v>0</v>
      </c>
      <c r="S54" s="12">
        <f t="shared" si="221"/>
        <v>0</v>
      </c>
      <c r="T54" s="12">
        <f t="shared" si="221"/>
        <v>0</v>
      </c>
      <c r="U54" s="12">
        <f t="shared" si="221"/>
        <v>0</v>
      </c>
      <c r="V54" s="12">
        <f t="shared" si="221"/>
        <v>0</v>
      </c>
      <c r="W54" s="12">
        <f t="shared" si="221"/>
        <v>0</v>
      </c>
      <c r="X54" s="12">
        <f t="shared" si="221"/>
        <v>0</v>
      </c>
      <c r="Y54" s="12">
        <f t="shared" si="221"/>
        <v>0</v>
      </c>
      <c r="Z54" s="12">
        <f t="shared" si="221"/>
        <v>0</v>
      </c>
      <c r="AA54" s="12">
        <f t="shared" si="221"/>
        <v>0</v>
      </c>
      <c r="AB54" s="12">
        <f t="shared" si="221"/>
        <v>0</v>
      </c>
      <c r="AC54" s="12">
        <f t="shared" si="221"/>
        <v>0</v>
      </c>
      <c r="AD54" s="12">
        <f t="shared" si="221"/>
        <v>0</v>
      </c>
      <c r="AE54" s="12">
        <f t="shared" si="221"/>
        <v>188.55282499068198</v>
      </c>
      <c r="AF54" s="12">
        <f t="shared" si="221"/>
        <v>1100.9687559410513</v>
      </c>
      <c r="AG54" s="12">
        <f t="shared" si="221"/>
        <v>1923.3980001013606</v>
      </c>
      <c r="AH54" s="12">
        <f t="shared" si="221"/>
        <v>2708.3881171491466</v>
      </c>
      <c r="AI54" s="12">
        <f t="shared" si="221"/>
        <v>3390.4980646567019</v>
      </c>
      <c r="AJ54" s="12">
        <f t="shared" si="221"/>
        <v>4057.5359032088145</v>
      </c>
      <c r="AK54" s="12">
        <f t="shared" ref="AK54:CV54" si="222" xml:space="preserve"> AK$49</f>
        <v>4491.2791127089822</v>
      </c>
      <c r="AL54" s="12">
        <f t="shared" si="222"/>
        <v>5070.2778585741253</v>
      </c>
      <c r="AM54" s="12">
        <f t="shared" si="222"/>
        <v>5590.715100274796</v>
      </c>
      <c r="AN54" s="12">
        <f t="shared" si="222"/>
        <v>6078.6009953666253</v>
      </c>
      <c r="AO54" s="12">
        <f t="shared" si="222"/>
        <v>6559.4503929159782</v>
      </c>
      <c r="AP54" s="12">
        <f t="shared" si="222"/>
        <v>6996.9841557083892</v>
      </c>
      <c r="AQ54" s="12">
        <f t="shared" si="222"/>
        <v>7423.6006870641304</v>
      </c>
      <c r="AR54" s="12">
        <f t="shared" si="222"/>
        <v>7811.7271915741931</v>
      </c>
      <c r="AS54" s="12">
        <f t="shared" si="222"/>
        <v>8209.5546364105267</v>
      </c>
      <c r="AT54" s="12">
        <f t="shared" si="222"/>
        <v>8557.1178254567112</v>
      </c>
      <c r="AU54" s="12">
        <f t="shared" si="222"/>
        <v>8935.7308274726347</v>
      </c>
      <c r="AV54" s="12">
        <f t="shared" si="222"/>
        <v>9247.0986051319342</v>
      </c>
      <c r="AW54" s="12">
        <f t="shared" si="222"/>
        <v>9619.6373095834279</v>
      </c>
      <c r="AX54" s="12">
        <f t="shared" si="222"/>
        <v>10128.094170082615</v>
      </c>
      <c r="AY54" s="12">
        <f t="shared" si="222"/>
        <v>10718.036665980064</v>
      </c>
      <c r="AZ54" s="12">
        <f t="shared" si="222"/>
        <v>11192.951489784484</v>
      </c>
      <c r="BA54" s="12">
        <f t="shared" si="222"/>
        <v>11765.786159930616</v>
      </c>
      <c r="BB54" s="12">
        <f t="shared" si="222"/>
        <v>12258.490567498369</v>
      </c>
      <c r="BC54" s="12">
        <f t="shared" si="222"/>
        <v>12814.601668154493</v>
      </c>
      <c r="BD54" s="12">
        <f t="shared" si="222"/>
        <v>7896.5694062561988</v>
      </c>
      <c r="BE54" s="12">
        <f t="shared" si="222"/>
        <v>0</v>
      </c>
      <c r="BF54" s="12">
        <f t="shared" si="222"/>
        <v>0</v>
      </c>
      <c r="BG54" s="12">
        <f t="shared" si="222"/>
        <v>0</v>
      </c>
      <c r="BH54" s="12">
        <f t="shared" si="222"/>
        <v>0</v>
      </c>
      <c r="BI54" s="12">
        <f t="shared" si="222"/>
        <v>0</v>
      </c>
      <c r="BJ54" s="12">
        <f t="shared" si="222"/>
        <v>0</v>
      </c>
      <c r="BK54" s="12">
        <f t="shared" si="222"/>
        <v>0</v>
      </c>
      <c r="BL54" s="12">
        <f t="shared" si="222"/>
        <v>0</v>
      </c>
      <c r="BM54" s="12">
        <f t="shared" si="222"/>
        <v>0</v>
      </c>
      <c r="BN54" s="12">
        <f t="shared" si="222"/>
        <v>0</v>
      </c>
      <c r="BO54" s="12">
        <f t="shared" si="222"/>
        <v>0</v>
      </c>
      <c r="BP54" s="12">
        <f t="shared" si="222"/>
        <v>0</v>
      </c>
      <c r="BQ54" s="12">
        <f t="shared" si="222"/>
        <v>0</v>
      </c>
      <c r="BR54" s="12">
        <f t="shared" si="222"/>
        <v>0</v>
      </c>
      <c r="BS54" s="12">
        <f t="shared" si="222"/>
        <v>0</v>
      </c>
      <c r="BT54" s="12">
        <f t="shared" si="222"/>
        <v>0</v>
      </c>
      <c r="BU54" s="12">
        <f t="shared" si="222"/>
        <v>0</v>
      </c>
      <c r="BV54" s="12">
        <f t="shared" si="222"/>
        <v>0</v>
      </c>
      <c r="BW54" s="12">
        <f t="shared" si="222"/>
        <v>0</v>
      </c>
      <c r="BX54" s="12">
        <f t="shared" si="222"/>
        <v>0</v>
      </c>
      <c r="BY54" s="12">
        <f t="shared" si="222"/>
        <v>0</v>
      </c>
      <c r="BZ54" s="12">
        <f t="shared" si="222"/>
        <v>0</v>
      </c>
      <c r="CA54" s="12">
        <f t="shared" si="222"/>
        <v>0</v>
      </c>
      <c r="CB54" s="12">
        <f t="shared" si="222"/>
        <v>0</v>
      </c>
      <c r="CC54" s="12">
        <f t="shared" si="222"/>
        <v>0</v>
      </c>
      <c r="CD54" s="12">
        <f t="shared" si="222"/>
        <v>0</v>
      </c>
      <c r="CE54" s="12">
        <f t="shared" si="222"/>
        <v>0</v>
      </c>
      <c r="CF54" s="12">
        <f t="shared" si="222"/>
        <v>0</v>
      </c>
      <c r="CG54" s="12">
        <f t="shared" si="222"/>
        <v>0</v>
      </c>
      <c r="CH54" s="12">
        <f t="shared" si="222"/>
        <v>0</v>
      </c>
      <c r="CI54" s="12">
        <f t="shared" si="222"/>
        <v>0</v>
      </c>
      <c r="CJ54" s="12">
        <f t="shared" si="222"/>
        <v>0</v>
      </c>
      <c r="CK54" s="12">
        <f t="shared" si="222"/>
        <v>0</v>
      </c>
      <c r="CL54" s="12">
        <f t="shared" si="222"/>
        <v>0</v>
      </c>
      <c r="CM54" s="12">
        <f t="shared" si="222"/>
        <v>0</v>
      </c>
      <c r="CN54" s="12">
        <f t="shared" si="222"/>
        <v>0</v>
      </c>
      <c r="CO54" s="12">
        <f t="shared" si="222"/>
        <v>0</v>
      </c>
      <c r="CP54" s="12">
        <f t="shared" si="222"/>
        <v>0</v>
      </c>
      <c r="CQ54" s="12">
        <f t="shared" si="222"/>
        <v>0</v>
      </c>
      <c r="CR54" s="12">
        <f t="shared" si="222"/>
        <v>0</v>
      </c>
      <c r="CS54" s="12">
        <f t="shared" si="222"/>
        <v>0</v>
      </c>
      <c r="CT54" s="12">
        <f t="shared" si="222"/>
        <v>0</v>
      </c>
      <c r="CU54" s="12">
        <f t="shared" si="222"/>
        <v>0</v>
      </c>
      <c r="CV54" s="12">
        <f t="shared" si="222"/>
        <v>0</v>
      </c>
      <c r="CW54" s="12">
        <f t="shared" ref="CW54:FH54" si="223" xml:space="preserve"> CW$49</f>
        <v>0</v>
      </c>
      <c r="CX54" s="12">
        <f t="shared" si="223"/>
        <v>0</v>
      </c>
      <c r="CY54" s="12">
        <f t="shared" si="223"/>
        <v>0</v>
      </c>
      <c r="CZ54" s="12">
        <f t="shared" si="223"/>
        <v>0</v>
      </c>
      <c r="DA54" s="12">
        <f t="shared" si="223"/>
        <v>0</v>
      </c>
      <c r="DB54" s="12">
        <f t="shared" si="223"/>
        <v>0</v>
      </c>
      <c r="DC54" s="12">
        <f t="shared" si="223"/>
        <v>0</v>
      </c>
      <c r="DD54" s="12">
        <f t="shared" si="223"/>
        <v>0</v>
      </c>
      <c r="DE54" s="12">
        <f t="shared" si="223"/>
        <v>0</v>
      </c>
      <c r="DF54" s="12">
        <f t="shared" si="223"/>
        <v>0</v>
      </c>
      <c r="DG54" s="12">
        <f t="shared" si="223"/>
        <v>0</v>
      </c>
      <c r="DH54" s="12">
        <f t="shared" si="223"/>
        <v>0</v>
      </c>
      <c r="DI54" s="12">
        <f t="shared" si="223"/>
        <v>0</v>
      </c>
      <c r="DJ54" s="12">
        <f t="shared" si="223"/>
        <v>0</v>
      </c>
      <c r="DK54" s="12">
        <f t="shared" si="223"/>
        <v>0</v>
      </c>
      <c r="DL54" s="12">
        <f t="shared" si="223"/>
        <v>0</v>
      </c>
      <c r="DM54" s="12">
        <f t="shared" si="223"/>
        <v>0</v>
      </c>
      <c r="DN54" s="12">
        <f t="shared" si="223"/>
        <v>0</v>
      </c>
      <c r="DO54" s="12">
        <f t="shared" si="223"/>
        <v>0</v>
      </c>
      <c r="DP54" s="12">
        <f t="shared" si="223"/>
        <v>0</v>
      </c>
      <c r="DQ54" s="12">
        <f t="shared" si="223"/>
        <v>0</v>
      </c>
      <c r="DR54" s="12">
        <f t="shared" si="223"/>
        <v>0</v>
      </c>
      <c r="DS54" s="12">
        <f t="shared" si="223"/>
        <v>0</v>
      </c>
      <c r="DT54" s="12">
        <f t="shared" si="223"/>
        <v>0</v>
      </c>
      <c r="DU54" s="12">
        <f t="shared" si="223"/>
        <v>0</v>
      </c>
      <c r="DV54" s="12">
        <f t="shared" si="223"/>
        <v>0</v>
      </c>
      <c r="DW54" s="12">
        <f t="shared" si="223"/>
        <v>0</v>
      </c>
      <c r="DX54" s="12">
        <f t="shared" si="223"/>
        <v>0</v>
      </c>
      <c r="DY54" s="12">
        <f t="shared" si="223"/>
        <v>0</v>
      </c>
      <c r="DZ54" s="12">
        <f t="shared" si="223"/>
        <v>0</v>
      </c>
      <c r="EA54" s="12">
        <f t="shared" si="223"/>
        <v>0</v>
      </c>
      <c r="EB54" s="12">
        <f t="shared" si="223"/>
        <v>0</v>
      </c>
      <c r="EC54" s="12">
        <f t="shared" si="223"/>
        <v>0</v>
      </c>
      <c r="ED54" s="12">
        <f t="shared" si="223"/>
        <v>0</v>
      </c>
      <c r="EE54" s="12">
        <f t="shared" si="223"/>
        <v>0</v>
      </c>
      <c r="EF54" s="12">
        <f t="shared" si="223"/>
        <v>0</v>
      </c>
      <c r="EG54" s="12">
        <f t="shared" si="223"/>
        <v>0</v>
      </c>
      <c r="EH54" s="12">
        <f t="shared" si="223"/>
        <v>0</v>
      </c>
      <c r="EI54" s="12">
        <f t="shared" si="223"/>
        <v>0</v>
      </c>
      <c r="EJ54" s="12">
        <f t="shared" si="223"/>
        <v>0</v>
      </c>
      <c r="EK54" s="12">
        <f t="shared" si="223"/>
        <v>0</v>
      </c>
      <c r="EL54" s="12">
        <f t="shared" si="223"/>
        <v>0</v>
      </c>
      <c r="EM54" s="12">
        <f t="shared" si="223"/>
        <v>0</v>
      </c>
      <c r="EN54" s="12">
        <f t="shared" si="223"/>
        <v>0</v>
      </c>
      <c r="EO54" s="12">
        <f t="shared" si="223"/>
        <v>0</v>
      </c>
      <c r="EP54" s="12">
        <f t="shared" si="223"/>
        <v>0</v>
      </c>
      <c r="EQ54" s="12">
        <f t="shared" si="223"/>
        <v>0</v>
      </c>
      <c r="ER54" s="12">
        <f t="shared" si="223"/>
        <v>0</v>
      </c>
      <c r="ES54" s="12">
        <f t="shared" si="223"/>
        <v>0</v>
      </c>
      <c r="ET54" s="12">
        <f t="shared" si="223"/>
        <v>0</v>
      </c>
      <c r="EU54" s="12">
        <f t="shared" si="223"/>
        <v>0</v>
      </c>
      <c r="EV54" s="12">
        <f t="shared" si="223"/>
        <v>0</v>
      </c>
      <c r="EW54" s="12">
        <f t="shared" si="223"/>
        <v>0</v>
      </c>
      <c r="EX54" s="12">
        <f t="shared" si="223"/>
        <v>0</v>
      </c>
      <c r="EY54" s="12">
        <f t="shared" si="223"/>
        <v>0</v>
      </c>
      <c r="EZ54" s="12">
        <f t="shared" si="223"/>
        <v>0</v>
      </c>
      <c r="FA54" s="12">
        <f t="shared" si="223"/>
        <v>0</v>
      </c>
      <c r="FB54" s="12">
        <f t="shared" si="223"/>
        <v>0</v>
      </c>
      <c r="FC54" s="12">
        <f t="shared" si="223"/>
        <v>0</v>
      </c>
      <c r="FD54" s="12">
        <f t="shared" si="223"/>
        <v>0</v>
      </c>
      <c r="FE54" s="12">
        <f t="shared" si="223"/>
        <v>0</v>
      </c>
      <c r="FF54" s="12">
        <f t="shared" si="223"/>
        <v>0</v>
      </c>
      <c r="FG54" s="12">
        <f t="shared" si="223"/>
        <v>0</v>
      </c>
      <c r="FH54" s="12">
        <f t="shared" si="223"/>
        <v>0</v>
      </c>
      <c r="FI54" s="12">
        <f t="shared" ref="FI54:GJ54" si="224" xml:space="preserve"> FI$49</f>
        <v>0</v>
      </c>
      <c r="FJ54" s="12">
        <f t="shared" si="224"/>
        <v>0</v>
      </c>
      <c r="FK54" s="12">
        <f t="shared" si="224"/>
        <v>0</v>
      </c>
      <c r="FL54" s="12">
        <f t="shared" si="224"/>
        <v>0</v>
      </c>
      <c r="FM54" s="12">
        <f t="shared" si="224"/>
        <v>0</v>
      </c>
      <c r="FN54" s="12">
        <f t="shared" si="224"/>
        <v>0</v>
      </c>
      <c r="FO54" s="12">
        <f t="shared" si="224"/>
        <v>0</v>
      </c>
      <c r="FP54" s="12">
        <f t="shared" si="224"/>
        <v>0</v>
      </c>
      <c r="FQ54" s="12">
        <f t="shared" si="224"/>
        <v>0</v>
      </c>
      <c r="FR54" s="12">
        <f t="shared" si="224"/>
        <v>0</v>
      </c>
      <c r="FS54" s="12">
        <f t="shared" si="224"/>
        <v>0</v>
      </c>
      <c r="FT54" s="12">
        <f t="shared" si="224"/>
        <v>0</v>
      </c>
      <c r="FU54" s="12">
        <f t="shared" si="224"/>
        <v>0</v>
      </c>
      <c r="FV54" s="12">
        <f t="shared" si="224"/>
        <v>0</v>
      </c>
      <c r="FW54" s="12">
        <f t="shared" si="224"/>
        <v>0</v>
      </c>
      <c r="FX54" s="12">
        <f t="shared" si="224"/>
        <v>0</v>
      </c>
      <c r="FY54" s="12">
        <f t="shared" si="224"/>
        <v>0</v>
      </c>
      <c r="FZ54" s="12">
        <f t="shared" si="224"/>
        <v>0</v>
      </c>
      <c r="GA54" s="12">
        <f t="shared" si="224"/>
        <v>0</v>
      </c>
      <c r="GB54" s="12">
        <f t="shared" si="224"/>
        <v>0</v>
      </c>
      <c r="GC54" s="12">
        <f t="shared" si="224"/>
        <v>0</v>
      </c>
      <c r="GD54" s="12">
        <f t="shared" si="224"/>
        <v>0</v>
      </c>
      <c r="GE54" s="12">
        <f t="shared" si="224"/>
        <v>0</v>
      </c>
      <c r="GF54" s="12">
        <f t="shared" si="224"/>
        <v>0</v>
      </c>
      <c r="GG54" s="12">
        <f t="shared" si="224"/>
        <v>0</v>
      </c>
      <c r="GH54" s="12">
        <f t="shared" si="224"/>
        <v>0</v>
      </c>
      <c r="GI54" s="12">
        <f t="shared" si="224"/>
        <v>0</v>
      </c>
      <c r="GJ54" s="12">
        <f t="shared" si="224"/>
        <v>0</v>
      </c>
    </row>
    <row r="55" spans="1:192" x14ac:dyDescent="0.25">
      <c r="E55" s="12" t="str">
        <f t="shared" ref="E55:AJ55" si="225" xml:space="preserve"> E$76</f>
        <v>Tax losses carried forward balance BEG</v>
      </c>
      <c r="F55" s="12">
        <f t="shared" si="225"/>
        <v>0</v>
      </c>
      <c r="G55" s="12" t="str">
        <f t="shared" si="225"/>
        <v>$ 000s</v>
      </c>
      <c r="H55" s="12">
        <f t="shared" si="225"/>
        <v>0</v>
      </c>
      <c r="I55" s="12">
        <f t="shared" si="225"/>
        <v>0</v>
      </c>
      <c r="J55" s="12">
        <f t="shared" si="225"/>
        <v>0</v>
      </c>
      <c r="K55" s="12">
        <f t="shared" si="225"/>
        <v>0</v>
      </c>
      <c r="L55" s="12">
        <f t="shared" si="225"/>
        <v>0</v>
      </c>
      <c r="M55" s="12">
        <f t="shared" si="225"/>
        <v>0</v>
      </c>
      <c r="N55" s="12">
        <f t="shared" si="225"/>
        <v>0</v>
      </c>
      <c r="O55" s="12">
        <f t="shared" si="225"/>
        <v>0</v>
      </c>
      <c r="P55" s="12">
        <f t="shared" si="225"/>
        <v>0</v>
      </c>
      <c r="Q55" s="12">
        <f t="shared" si="225"/>
        <v>0</v>
      </c>
      <c r="R55" s="12">
        <f t="shared" si="225"/>
        <v>27215.148520658262</v>
      </c>
      <c r="S55" s="12">
        <f t="shared" si="225"/>
        <v>50852.983806123535</v>
      </c>
      <c r="T55" s="12">
        <f t="shared" si="225"/>
        <v>71427.740201039604</v>
      </c>
      <c r="U55" s="12">
        <f t="shared" si="225"/>
        <v>89108.683483768196</v>
      </c>
      <c r="V55" s="12">
        <f t="shared" si="225"/>
        <v>104292.29685323581</v>
      </c>
      <c r="W55" s="12">
        <f t="shared" si="225"/>
        <v>117102.2650131174</v>
      </c>
      <c r="X55" s="12">
        <f t="shared" si="225"/>
        <v>127871.85952732379</v>
      </c>
      <c r="Y55" s="12">
        <f t="shared" si="225"/>
        <v>136715.52102599887</v>
      </c>
      <c r="Z55" s="12">
        <f t="shared" si="225"/>
        <v>143859.30107725534</v>
      </c>
      <c r="AA55" s="12">
        <f t="shared" si="225"/>
        <v>149393.48101566863</v>
      </c>
      <c r="AB55" s="12">
        <f t="shared" si="225"/>
        <v>153748.60976017796</v>
      </c>
      <c r="AC55" s="12">
        <f t="shared" si="225"/>
        <v>156764.93468854716</v>
      </c>
      <c r="AD55" s="12">
        <f t="shared" si="225"/>
        <v>158641.80662624689</v>
      </c>
      <c r="AE55" s="12">
        <f t="shared" si="225"/>
        <v>159403.52282174709</v>
      </c>
      <c r="AF55" s="12">
        <f t="shared" si="225"/>
        <v>159214.96999675641</v>
      </c>
      <c r="AG55" s="12">
        <f t="shared" si="225"/>
        <v>158114.00124081536</v>
      </c>
      <c r="AH55" s="12">
        <f t="shared" si="225"/>
        <v>156190.603240714</v>
      </c>
      <c r="AI55" s="12">
        <f t="shared" si="225"/>
        <v>153482.21512356485</v>
      </c>
      <c r="AJ55" s="12">
        <f t="shared" si="225"/>
        <v>150091.71705890814</v>
      </c>
      <c r="AK55" s="12">
        <f t="shared" ref="AK55:CV55" si="226" xml:space="preserve"> AK$76</f>
        <v>146034.18115569933</v>
      </c>
      <c r="AL55" s="12">
        <f t="shared" si="226"/>
        <v>141542.90204299035</v>
      </c>
      <c r="AM55" s="12">
        <f t="shared" si="226"/>
        <v>136472.62418441623</v>
      </c>
      <c r="AN55" s="12">
        <f t="shared" si="226"/>
        <v>130881.90908414143</v>
      </c>
      <c r="AO55" s="12">
        <f t="shared" si="226"/>
        <v>124803.30808877481</v>
      </c>
      <c r="AP55" s="12">
        <f t="shared" si="226"/>
        <v>118243.85769585882</v>
      </c>
      <c r="AQ55" s="12">
        <f t="shared" si="226"/>
        <v>111246.87354015044</v>
      </c>
      <c r="AR55" s="12">
        <f t="shared" si="226"/>
        <v>103823.27285308631</v>
      </c>
      <c r="AS55" s="12">
        <f t="shared" si="226"/>
        <v>96011.545661512122</v>
      </c>
      <c r="AT55" s="12">
        <f t="shared" si="226"/>
        <v>87801.991025101597</v>
      </c>
      <c r="AU55" s="12">
        <f t="shared" si="226"/>
        <v>79244.873199644891</v>
      </c>
      <c r="AV55" s="12">
        <f t="shared" si="226"/>
        <v>70309.142372172253</v>
      </c>
      <c r="AW55" s="12">
        <f t="shared" si="226"/>
        <v>61062.043767040319</v>
      </c>
      <c r="AX55" s="12">
        <f t="shared" si="226"/>
        <v>51442.406457456891</v>
      </c>
      <c r="AY55" s="12">
        <f t="shared" si="226"/>
        <v>41314.312287374276</v>
      </c>
      <c r="AZ55" s="12">
        <f t="shared" si="226"/>
        <v>30596.275621394212</v>
      </c>
      <c r="BA55" s="12">
        <f t="shared" si="226"/>
        <v>19403.324131609726</v>
      </c>
      <c r="BB55" s="12">
        <f t="shared" si="226"/>
        <v>7637.5379716791103</v>
      </c>
      <c r="BC55" s="12">
        <f t="shared" si="226"/>
        <v>0</v>
      </c>
      <c r="BD55" s="12">
        <f t="shared" si="226"/>
        <v>0</v>
      </c>
      <c r="BE55" s="12">
        <f t="shared" si="226"/>
        <v>0</v>
      </c>
      <c r="BF55" s="12">
        <f t="shared" si="226"/>
        <v>0</v>
      </c>
      <c r="BG55" s="12">
        <f t="shared" si="226"/>
        <v>0</v>
      </c>
      <c r="BH55" s="12">
        <f t="shared" si="226"/>
        <v>0</v>
      </c>
      <c r="BI55" s="12">
        <f t="shared" si="226"/>
        <v>0</v>
      </c>
      <c r="BJ55" s="12">
        <f t="shared" si="226"/>
        <v>0</v>
      </c>
      <c r="BK55" s="12">
        <f t="shared" si="226"/>
        <v>0</v>
      </c>
      <c r="BL55" s="12">
        <f t="shared" si="226"/>
        <v>0</v>
      </c>
      <c r="BM55" s="12">
        <f t="shared" si="226"/>
        <v>0</v>
      </c>
      <c r="BN55" s="12">
        <f t="shared" si="226"/>
        <v>0</v>
      </c>
      <c r="BO55" s="12">
        <f t="shared" si="226"/>
        <v>0</v>
      </c>
      <c r="BP55" s="12">
        <f t="shared" si="226"/>
        <v>0</v>
      </c>
      <c r="BQ55" s="12">
        <f t="shared" si="226"/>
        <v>0</v>
      </c>
      <c r="BR55" s="12">
        <f t="shared" si="226"/>
        <v>0</v>
      </c>
      <c r="BS55" s="12">
        <f t="shared" si="226"/>
        <v>0</v>
      </c>
      <c r="BT55" s="12">
        <f t="shared" si="226"/>
        <v>0</v>
      </c>
      <c r="BU55" s="12">
        <f t="shared" si="226"/>
        <v>0</v>
      </c>
      <c r="BV55" s="12">
        <f t="shared" si="226"/>
        <v>0</v>
      </c>
      <c r="BW55" s="12">
        <f t="shared" si="226"/>
        <v>0</v>
      </c>
      <c r="BX55" s="12">
        <f t="shared" si="226"/>
        <v>0</v>
      </c>
      <c r="BY55" s="12">
        <f t="shared" si="226"/>
        <v>0</v>
      </c>
      <c r="BZ55" s="12">
        <f t="shared" si="226"/>
        <v>0</v>
      </c>
      <c r="CA55" s="12">
        <f t="shared" si="226"/>
        <v>0</v>
      </c>
      <c r="CB55" s="12">
        <f t="shared" si="226"/>
        <v>0</v>
      </c>
      <c r="CC55" s="12">
        <f t="shared" si="226"/>
        <v>0</v>
      </c>
      <c r="CD55" s="12">
        <f t="shared" si="226"/>
        <v>0</v>
      </c>
      <c r="CE55" s="12">
        <f t="shared" si="226"/>
        <v>0</v>
      </c>
      <c r="CF55" s="12">
        <f t="shared" si="226"/>
        <v>0</v>
      </c>
      <c r="CG55" s="12">
        <f t="shared" si="226"/>
        <v>0</v>
      </c>
      <c r="CH55" s="12">
        <f t="shared" si="226"/>
        <v>0</v>
      </c>
      <c r="CI55" s="12">
        <f t="shared" si="226"/>
        <v>0</v>
      </c>
      <c r="CJ55" s="12">
        <f t="shared" si="226"/>
        <v>0</v>
      </c>
      <c r="CK55" s="12">
        <f t="shared" si="226"/>
        <v>0</v>
      </c>
      <c r="CL55" s="12">
        <f t="shared" si="226"/>
        <v>0</v>
      </c>
      <c r="CM55" s="12">
        <f t="shared" si="226"/>
        <v>0</v>
      </c>
      <c r="CN55" s="12">
        <f t="shared" si="226"/>
        <v>0</v>
      </c>
      <c r="CO55" s="12">
        <f t="shared" si="226"/>
        <v>0</v>
      </c>
      <c r="CP55" s="12">
        <f t="shared" si="226"/>
        <v>0</v>
      </c>
      <c r="CQ55" s="12">
        <f t="shared" si="226"/>
        <v>0</v>
      </c>
      <c r="CR55" s="12">
        <f t="shared" si="226"/>
        <v>0</v>
      </c>
      <c r="CS55" s="12">
        <f t="shared" si="226"/>
        <v>0</v>
      </c>
      <c r="CT55" s="12">
        <f t="shared" si="226"/>
        <v>0</v>
      </c>
      <c r="CU55" s="12">
        <f t="shared" si="226"/>
        <v>0</v>
      </c>
      <c r="CV55" s="12">
        <f t="shared" si="226"/>
        <v>0</v>
      </c>
      <c r="CW55" s="12">
        <f t="shared" ref="CW55:FH55" si="227" xml:space="preserve"> CW$76</f>
        <v>0</v>
      </c>
      <c r="CX55" s="12">
        <f t="shared" si="227"/>
        <v>0</v>
      </c>
      <c r="CY55" s="12">
        <f t="shared" si="227"/>
        <v>0</v>
      </c>
      <c r="CZ55" s="12">
        <f t="shared" si="227"/>
        <v>0</v>
      </c>
      <c r="DA55" s="12">
        <f t="shared" si="227"/>
        <v>0</v>
      </c>
      <c r="DB55" s="12">
        <f t="shared" si="227"/>
        <v>0</v>
      </c>
      <c r="DC55" s="12">
        <f t="shared" si="227"/>
        <v>0</v>
      </c>
      <c r="DD55" s="12">
        <f t="shared" si="227"/>
        <v>0</v>
      </c>
      <c r="DE55" s="12">
        <f t="shared" si="227"/>
        <v>0</v>
      </c>
      <c r="DF55" s="12">
        <f t="shared" si="227"/>
        <v>0</v>
      </c>
      <c r="DG55" s="12">
        <f t="shared" si="227"/>
        <v>0</v>
      </c>
      <c r="DH55" s="12">
        <f t="shared" si="227"/>
        <v>0</v>
      </c>
      <c r="DI55" s="12">
        <f t="shared" si="227"/>
        <v>0</v>
      </c>
      <c r="DJ55" s="12">
        <f t="shared" si="227"/>
        <v>0</v>
      </c>
      <c r="DK55" s="12">
        <f t="shared" si="227"/>
        <v>0</v>
      </c>
      <c r="DL55" s="12">
        <f t="shared" si="227"/>
        <v>0</v>
      </c>
      <c r="DM55" s="12">
        <f t="shared" si="227"/>
        <v>0</v>
      </c>
      <c r="DN55" s="12">
        <f t="shared" si="227"/>
        <v>0</v>
      </c>
      <c r="DO55" s="12">
        <f t="shared" si="227"/>
        <v>0</v>
      </c>
      <c r="DP55" s="12">
        <f t="shared" si="227"/>
        <v>0</v>
      </c>
      <c r="DQ55" s="12">
        <f t="shared" si="227"/>
        <v>0</v>
      </c>
      <c r="DR55" s="12">
        <f t="shared" si="227"/>
        <v>0</v>
      </c>
      <c r="DS55" s="12">
        <f t="shared" si="227"/>
        <v>0</v>
      </c>
      <c r="DT55" s="12">
        <f t="shared" si="227"/>
        <v>0</v>
      </c>
      <c r="DU55" s="12">
        <f t="shared" si="227"/>
        <v>0</v>
      </c>
      <c r="DV55" s="12">
        <f t="shared" si="227"/>
        <v>0</v>
      </c>
      <c r="DW55" s="12">
        <f t="shared" si="227"/>
        <v>0</v>
      </c>
      <c r="DX55" s="12">
        <f t="shared" si="227"/>
        <v>0</v>
      </c>
      <c r="DY55" s="12">
        <f t="shared" si="227"/>
        <v>0</v>
      </c>
      <c r="DZ55" s="12">
        <f t="shared" si="227"/>
        <v>0</v>
      </c>
      <c r="EA55" s="12">
        <f t="shared" si="227"/>
        <v>0</v>
      </c>
      <c r="EB55" s="12">
        <f t="shared" si="227"/>
        <v>0</v>
      </c>
      <c r="EC55" s="12">
        <f t="shared" si="227"/>
        <v>0</v>
      </c>
      <c r="ED55" s="12">
        <f t="shared" si="227"/>
        <v>0</v>
      </c>
      <c r="EE55" s="12">
        <f t="shared" si="227"/>
        <v>0</v>
      </c>
      <c r="EF55" s="12">
        <f t="shared" si="227"/>
        <v>0</v>
      </c>
      <c r="EG55" s="12">
        <f t="shared" si="227"/>
        <v>0</v>
      </c>
      <c r="EH55" s="12">
        <f t="shared" si="227"/>
        <v>0</v>
      </c>
      <c r="EI55" s="12">
        <f t="shared" si="227"/>
        <v>0</v>
      </c>
      <c r="EJ55" s="12">
        <f t="shared" si="227"/>
        <v>0</v>
      </c>
      <c r="EK55" s="12">
        <f t="shared" si="227"/>
        <v>0</v>
      </c>
      <c r="EL55" s="12">
        <f t="shared" si="227"/>
        <v>0</v>
      </c>
      <c r="EM55" s="12">
        <f t="shared" si="227"/>
        <v>0</v>
      </c>
      <c r="EN55" s="12">
        <f t="shared" si="227"/>
        <v>0</v>
      </c>
      <c r="EO55" s="12">
        <f t="shared" si="227"/>
        <v>0</v>
      </c>
      <c r="EP55" s="12">
        <f t="shared" si="227"/>
        <v>0</v>
      </c>
      <c r="EQ55" s="12">
        <f t="shared" si="227"/>
        <v>0</v>
      </c>
      <c r="ER55" s="12">
        <f t="shared" si="227"/>
        <v>0</v>
      </c>
      <c r="ES55" s="12">
        <f t="shared" si="227"/>
        <v>0</v>
      </c>
      <c r="ET55" s="12">
        <f t="shared" si="227"/>
        <v>0</v>
      </c>
      <c r="EU55" s="12">
        <f t="shared" si="227"/>
        <v>0</v>
      </c>
      <c r="EV55" s="12">
        <f t="shared" si="227"/>
        <v>0</v>
      </c>
      <c r="EW55" s="12">
        <f t="shared" si="227"/>
        <v>0</v>
      </c>
      <c r="EX55" s="12">
        <f t="shared" si="227"/>
        <v>0</v>
      </c>
      <c r="EY55" s="12">
        <f t="shared" si="227"/>
        <v>0</v>
      </c>
      <c r="EZ55" s="12">
        <f t="shared" si="227"/>
        <v>0</v>
      </c>
      <c r="FA55" s="12">
        <f t="shared" si="227"/>
        <v>0</v>
      </c>
      <c r="FB55" s="12">
        <f t="shared" si="227"/>
        <v>0</v>
      </c>
      <c r="FC55" s="12">
        <f t="shared" si="227"/>
        <v>0</v>
      </c>
      <c r="FD55" s="12">
        <f t="shared" si="227"/>
        <v>0</v>
      </c>
      <c r="FE55" s="12">
        <f t="shared" si="227"/>
        <v>0</v>
      </c>
      <c r="FF55" s="12">
        <f t="shared" si="227"/>
        <v>0</v>
      </c>
      <c r="FG55" s="12">
        <f t="shared" si="227"/>
        <v>0</v>
      </c>
      <c r="FH55" s="12">
        <f t="shared" si="227"/>
        <v>0</v>
      </c>
      <c r="FI55" s="12">
        <f t="shared" ref="FI55:GJ55" si="228" xml:space="preserve"> FI$76</f>
        <v>0</v>
      </c>
      <c r="FJ55" s="12">
        <f t="shared" si="228"/>
        <v>0</v>
      </c>
      <c r="FK55" s="12">
        <f t="shared" si="228"/>
        <v>0</v>
      </c>
      <c r="FL55" s="12">
        <f t="shared" si="228"/>
        <v>0</v>
      </c>
      <c r="FM55" s="12">
        <f t="shared" si="228"/>
        <v>0</v>
      </c>
      <c r="FN55" s="12">
        <f t="shared" si="228"/>
        <v>0</v>
      </c>
      <c r="FO55" s="12">
        <f t="shared" si="228"/>
        <v>0</v>
      </c>
      <c r="FP55" s="12">
        <f t="shared" si="228"/>
        <v>0</v>
      </c>
      <c r="FQ55" s="12">
        <f t="shared" si="228"/>
        <v>0</v>
      </c>
      <c r="FR55" s="12">
        <f t="shared" si="228"/>
        <v>0</v>
      </c>
      <c r="FS55" s="12">
        <f t="shared" si="228"/>
        <v>0</v>
      </c>
      <c r="FT55" s="12">
        <f t="shared" si="228"/>
        <v>0</v>
      </c>
      <c r="FU55" s="12">
        <f t="shared" si="228"/>
        <v>0</v>
      </c>
      <c r="FV55" s="12">
        <f t="shared" si="228"/>
        <v>0</v>
      </c>
      <c r="FW55" s="12">
        <f t="shared" si="228"/>
        <v>0</v>
      </c>
      <c r="FX55" s="12">
        <f t="shared" si="228"/>
        <v>0</v>
      </c>
      <c r="FY55" s="12">
        <f t="shared" si="228"/>
        <v>0</v>
      </c>
      <c r="FZ55" s="12">
        <f t="shared" si="228"/>
        <v>0</v>
      </c>
      <c r="GA55" s="12">
        <f t="shared" si="228"/>
        <v>0</v>
      </c>
      <c r="GB55" s="12">
        <f t="shared" si="228"/>
        <v>0</v>
      </c>
      <c r="GC55" s="12">
        <f t="shared" si="228"/>
        <v>0</v>
      </c>
      <c r="GD55" s="12">
        <f t="shared" si="228"/>
        <v>0</v>
      </c>
      <c r="GE55" s="12">
        <f t="shared" si="228"/>
        <v>0</v>
      </c>
      <c r="GF55" s="12">
        <f t="shared" si="228"/>
        <v>0</v>
      </c>
      <c r="GG55" s="12">
        <f t="shared" si="228"/>
        <v>0</v>
      </c>
      <c r="GH55" s="12">
        <f t="shared" si="228"/>
        <v>0</v>
      </c>
      <c r="GI55" s="12">
        <f t="shared" si="228"/>
        <v>0</v>
      </c>
      <c r="GJ55" s="12">
        <f t="shared" si="228"/>
        <v>0</v>
      </c>
    </row>
    <row r="56" spans="1:192" x14ac:dyDescent="0.25">
      <c r="E56" s="12" t="s">
        <v>219</v>
      </c>
      <c r="G56" s="12" t="str">
        <f xml:space="preserve"> SMU</f>
        <v>$ 000s</v>
      </c>
      <c r="H56" s="12">
        <f xml:space="preserve"> SUM(J56:GJ56)</f>
        <v>159403.52282174712</v>
      </c>
      <c r="J56" s="12">
        <f t="shared" ref="J56:AK56" si="229" xml:space="preserve"> MIN(J54:J55)</f>
        <v>0</v>
      </c>
      <c r="K56" s="12">
        <f t="shared" si="229"/>
        <v>0</v>
      </c>
      <c r="L56" s="12">
        <f t="shared" si="229"/>
        <v>0</v>
      </c>
      <c r="M56" s="12">
        <f t="shared" si="229"/>
        <v>0</v>
      </c>
      <c r="N56" s="12">
        <f t="shared" si="229"/>
        <v>0</v>
      </c>
      <c r="O56" s="12">
        <f t="shared" si="229"/>
        <v>0</v>
      </c>
      <c r="P56" s="12">
        <f t="shared" si="229"/>
        <v>0</v>
      </c>
      <c r="Q56" s="12">
        <f t="shared" si="229"/>
        <v>0</v>
      </c>
      <c r="R56" s="12">
        <f t="shared" si="229"/>
        <v>0</v>
      </c>
      <c r="S56" s="12">
        <f t="shared" si="229"/>
        <v>0</v>
      </c>
      <c r="T56" s="12">
        <f t="shared" si="229"/>
        <v>0</v>
      </c>
      <c r="U56" s="12">
        <f t="shared" si="229"/>
        <v>0</v>
      </c>
      <c r="V56" s="12">
        <f t="shared" si="229"/>
        <v>0</v>
      </c>
      <c r="W56" s="12">
        <f t="shared" si="229"/>
        <v>0</v>
      </c>
      <c r="X56" s="12">
        <f t="shared" si="229"/>
        <v>0</v>
      </c>
      <c r="Y56" s="12">
        <f t="shared" si="229"/>
        <v>0</v>
      </c>
      <c r="Z56" s="12">
        <f t="shared" si="229"/>
        <v>0</v>
      </c>
      <c r="AA56" s="12">
        <f t="shared" si="229"/>
        <v>0</v>
      </c>
      <c r="AB56" s="12">
        <f t="shared" si="229"/>
        <v>0</v>
      </c>
      <c r="AC56" s="12">
        <f t="shared" si="229"/>
        <v>0</v>
      </c>
      <c r="AD56" s="12">
        <f t="shared" si="229"/>
        <v>0</v>
      </c>
      <c r="AE56" s="12">
        <f t="shared" si="229"/>
        <v>188.55282499068198</v>
      </c>
      <c r="AF56" s="12">
        <f t="shared" si="229"/>
        <v>1100.9687559410513</v>
      </c>
      <c r="AG56" s="12">
        <f t="shared" si="229"/>
        <v>1923.3980001013606</v>
      </c>
      <c r="AH56" s="12">
        <f t="shared" si="229"/>
        <v>2708.3881171491466</v>
      </c>
      <c r="AI56" s="12">
        <f t="shared" si="229"/>
        <v>3390.4980646567019</v>
      </c>
      <c r="AJ56" s="12">
        <f t="shared" si="229"/>
        <v>4057.5359032088145</v>
      </c>
      <c r="AK56" s="12">
        <f t="shared" si="229"/>
        <v>4491.2791127089822</v>
      </c>
      <c r="AL56" s="12">
        <f t="shared" ref="AL56:AV56" si="230" xml:space="preserve"> MIN(AL54:AL55)</f>
        <v>5070.2778585741253</v>
      </c>
      <c r="AM56" s="12">
        <f t="shared" si="230"/>
        <v>5590.715100274796</v>
      </c>
      <c r="AN56" s="12">
        <f t="shared" si="230"/>
        <v>6078.6009953666253</v>
      </c>
      <c r="AO56" s="12">
        <f t="shared" si="230"/>
        <v>6559.4503929159782</v>
      </c>
      <c r="AP56" s="12">
        <f t="shared" si="230"/>
        <v>6996.9841557083892</v>
      </c>
      <c r="AQ56" s="12">
        <f t="shared" si="230"/>
        <v>7423.6006870641304</v>
      </c>
      <c r="AR56" s="12">
        <f t="shared" si="230"/>
        <v>7811.7271915741931</v>
      </c>
      <c r="AS56" s="12">
        <f t="shared" si="230"/>
        <v>8209.5546364105267</v>
      </c>
      <c r="AT56" s="12">
        <f t="shared" si="230"/>
        <v>8557.1178254567112</v>
      </c>
      <c r="AU56" s="12">
        <f t="shared" si="230"/>
        <v>8935.7308274726347</v>
      </c>
      <c r="AV56" s="12">
        <f t="shared" si="230"/>
        <v>9247.0986051319342</v>
      </c>
      <c r="AW56" s="12">
        <f t="shared" ref="AW56:DH56" si="231" xml:space="preserve"> MIN(AW54:AW55)</f>
        <v>9619.6373095834279</v>
      </c>
      <c r="AX56" s="12">
        <f t="shared" si="231"/>
        <v>10128.094170082615</v>
      </c>
      <c r="AY56" s="12">
        <f t="shared" si="231"/>
        <v>10718.036665980064</v>
      </c>
      <c r="AZ56" s="12">
        <f t="shared" si="231"/>
        <v>11192.951489784484</v>
      </c>
      <c r="BA56" s="12">
        <f t="shared" si="231"/>
        <v>11765.786159930616</v>
      </c>
      <c r="BB56" s="12">
        <f t="shared" si="231"/>
        <v>7637.5379716791103</v>
      </c>
      <c r="BC56" s="12">
        <f t="shared" si="231"/>
        <v>0</v>
      </c>
      <c r="BD56" s="12">
        <f t="shared" si="231"/>
        <v>0</v>
      </c>
      <c r="BE56" s="12">
        <f t="shared" si="231"/>
        <v>0</v>
      </c>
      <c r="BF56" s="12">
        <f t="shared" si="231"/>
        <v>0</v>
      </c>
      <c r="BG56" s="12">
        <f t="shared" si="231"/>
        <v>0</v>
      </c>
      <c r="BH56" s="12">
        <f t="shared" si="231"/>
        <v>0</v>
      </c>
      <c r="BI56" s="12">
        <f t="shared" si="231"/>
        <v>0</v>
      </c>
      <c r="BJ56" s="12">
        <f t="shared" si="231"/>
        <v>0</v>
      </c>
      <c r="BK56" s="12">
        <f t="shared" si="231"/>
        <v>0</v>
      </c>
      <c r="BL56" s="12">
        <f t="shared" si="231"/>
        <v>0</v>
      </c>
      <c r="BM56" s="12">
        <f t="shared" si="231"/>
        <v>0</v>
      </c>
      <c r="BN56" s="12">
        <f t="shared" si="231"/>
        <v>0</v>
      </c>
      <c r="BO56" s="12">
        <f t="shared" si="231"/>
        <v>0</v>
      </c>
      <c r="BP56" s="12">
        <f t="shared" si="231"/>
        <v>0</v>
      </c>
      <c r="BQ56" s="12">
        <f t="shared" si="231"/>
        <v>0</v>
      </c>
      <c r="BR56" s="12">
        <f t="shared" si="231"/>
        <v>0</v>
      </c>
      <c r="BS56" s="12">
        <f t="shared" si="231"/>
        <v>0</v>
      </c>
      <c r="BT56" s="12">
        <f t="shared" si="231"/>
        <v>0</v>
      </c>
      <c r="BU56" s="12">
        <f t="shared" si="231"/>
        <v>0</v>
      </c>
      <c r="BV56" s="12">
        <f t="shared" si="231"/>
        <v>0</v>
      </c>
      <c r="BW56" s="12">
        <f t="shared" si="231"/>
        <v>0</v>
      </c>
      <c r="BX56" s="12">
        <f t="shared" si="231"/>
        <v>0</v>
      </c>
      <c r="BY56" s="12">
        <f t="shared" si="231"/>
        <v>0</v>
      </c>
      <c r="BZ56" s="12">
        <f t="shared" si="231"/>
        <v>0</v>
      </c>
      <c r="CA56" s="12">
        <f t="shared" si="231"/>
        <v>0</v>
      </c>
      <c r="CB56" s="12">
        <f t="shared" si="231"/>
        <v>0</v>
      </c>
      <c r="CC56" s="12">
        <f t="shared" si="231"/>
        <v>0</v>
      </c>
      <c r="CD56" s="12">
        <f t="shared" si="231"/>
        <v>0</v>
      </c>
      <c r="CE56" s="12">
        <f t="shared" si="231"/>
        <v>0</v>
      </c>
      <c r="CF56" s="12">
        <f t="shared" si="231"/>
        <v>0</v>
      </c>
      <c r="CG56" s="12">
        <f t="shared" si="231"/>
        <v>0</v>
      </c>
      <c r="CH56" s="12">
        <f t="shared" si="231"/>
        <v>0</v>
      </c>
      <c r="CI56" s="12">
        <f t="shared" si="231"/>
        <v>0</v>
      </c>
      <c r="CJ56" s="12">
        <f t="shared" si="231"/>
        <v>0</v>
      </c>
      <c r="CK56" s="12">
        <f t="shared" si="231"/>
        <v>0</v>
      </c>
      <c r="CL56" s="12">
        <f t="shared" si="231"/>
        <v>0</v>
      </c>
      <c r="CM56" s="12">
        <f t="shared" si="231"/>
        <v>0</v>
      </c>
      <c r="CN56" s="12">
        <f t="shared" si="231"/>
        <v>0</v>
      </c>
      <c r="CO56" s="12">
        <f t="shared" si="231"/>
        <v>0</v>
      </c>
      <c r="CP56" s="12">
        <f t="shared" si="231"/>
        <v>0</v>
      </c>
      <c r="CQ56" s="12">
        <f t="shared" si="231"/>
        <v>0</v>
      </c>
      <c r="CR56" s="12">
        <f t="shared" si="231"/>
        <v>0</v>
      </c>
      <c r="CS56" s="12">
        <f t="shared" si="231"/>
        <v>0</v>
      </c>
      <c r="CT56" s="12">
        <f t="shared" si="231"/>
        <v>0</v>
      </c>
      <c r="CU56" s="12">
        <f t="shared" si="231"/>
        <v>0</v>
      </c>
      <c r="CV56" s="12">
        <f t="shared" si="231"/>
        <v>0</v>
      </c>
      <c r="CW56" s="12">
        <f t="shared" si="231"/>
        <v>0</v>
      </c>
      <c r="CX56" s="12">
        <f t="shared" si="231"/>
        <v>0</v>
      </c>
      <c r="CY56" s="12">
        <f t="shared" si="231"/>
        <v>0</v>
      </c>
      <c r="CZ56" s="12">
        <f t="shared" si="231"/>
        <v>0</v>
      </c>
      <c r="DA56" s="12">
        <f t="shared" si="231"/>
        <v>0</v>
      </c>
      <c r="DB56" s="12">
        <f t="shared" si="231"/>
        <v>0</v>
      </c>
      <c r="DC56" s="12">
        <f t="shared" si="231"/>
        <v>0</v>
      </c>
      <c r="DD56" s="12">
        <f t="shared" si="231"/>
        <v>0</v>
      </c>
      <c r="DE56" s="12">
        <f t="shared" si="231"/>
        <v>0</v>
      </c>
      <c r="DF56" s="12">
        <f t="shared" si="231"/>
        <v>0</v>
      </c>
      <c r="DG56" s="12">
        <f t="shared" si="231"/>
        <v>0</v>
      </c>
      <c r="DH56" s="12">
        <f t="shared" si="231"/>
        <v>0</v>
      </c>
      <c r="DI56" s="12">
        <f t="shared" ref="DI56:FT56" si="232" xml:space="preserve"> MIN(DI54:DI55)</f>
        <v>0</v>
      </c>
      <c r="DJ56" s="12">
        <f t="shared" si="232"/>
        <v>0</v>
      </c>
      <c r="DK56" s="12">
        <f t="shared" si="232"/>
        <v>0</v>
      </c>
      <c r="DL56" s="12">
        <f t="shared" si="232"/>
        <v>0</v>
      </c>
      <c r="DM56" s="12">
        <f t="shared" si="232"/>
        <v>0</v>
      </c>
      <c r="DN56" s="12">
        <f t="shared" si="232"/>
        <v>0</v>
      </c>
      <c r="DO56" s="12">
        <f t="shared" si="232"/>
        <v>0</v>
      </c>
      <c r="DP56" s="12">
        <f t="shared" si="232"/>
        <v>0</v>
      </c>
      <c r="DQ56" s="12">
        <f t="shared" si="232"/>
        <v>0</v>
      </c>
      <c r="DR56" s="12">
        <f t="shared" si="232"/>
        <v>0</v>
      </c>
      <c r="DS56" s="12">
        <f t="shared" si="232"/>
        <v>0</v>
      </c>
      <c r="DT56" s="12">
        <f t="shared" si="232"/>
        <v>0</v>
      </c>
      <c r="DU56" s="12">
        <f t="shared" si="232"/>
        <v>0</v>
      </c>
      <c r="DV56" s="12">
        <f t="shared" si="232"/>
        <v>0</v>
      </c>
      <c r="DW56" s="12">
        <f t="shared" si="232"/>
        <v>0</v>
      </c>
      <c r="DX56" s="12">
        <f t="shared" si="232"/>
        <v>0</v>
      </c>
      <c r="DY56" s="12">
        <f t="shared" si="232"/>
        <v>0</v>
      </c>
      <c r="DZ56" s="12">
        <f t="shared" si="232"/>
        <v>0</v>
      </c>
      <c r="EA56" s="12">
        <f t="shared" si="232"/>
        <v>0</v>
      </c>
      <c r="EB56" s="12">
        <f t="shared" si="232"/>
        <v>0</v>
      </c>
      <c r="EC56" s="12">
        <f t="shared" si="232"/>
        <v>0</v>
      </c>
      <c r="ED56" s="12">
        <f t="shared" si="232"/>
        <v>0</v>
      </c>
      <c r="EE56" s="12">
        <f t="shared" si="232"/>
        <v>0</v>
      </c>
      <c r="EF56" s="12">
        <f t="shared" si="232"/>
        <v>0</v>
      </c>
      <c r="EG56" s="12">
        <f t="shared" si="232"/>
        <v>0</v>
      </c>
      <c r="EH56" s="12">
        <f t="shared" si="232"/>
        <v>0</v>
      </c>
      <c r="EI56" s="12">
        <f t="shared" si="232"/>
        <v>0</v>
      </c>
      <c r="EJ56" s="12">
        <f t="shared" si="232"/>
        <v>0</v>
      </c>
      <c r="EK56" s="12">
        <f t="shared" si="232"/>
        <v>0</v>
      </c>
      <c r="EL56" s="12">
        <f t="shared" si="232"/>
        <v>0</v>
      </c>
      <c r="EM56" s="12">
        <f t="shared" si="232"/>
        <v>0</v>
      </c>
      <c r="EN56" s="12">
        <f t="shared" si="232"/>
        <v>0</v>
      </c>
      <c r="EO56" s="12">
        <f t="shared" si="232"/>
        <v>0</v>
      </c>
      <c r="EP56" s="12">
        <f t="shared" si="232"/>
        <v>0</v>
      </c>
      <c r="EQ56" s="12">
        <f t="shared" si="232"/>
        <v>0</v>
      </c>
      <c r="ER56" s="12">
        <f t="shared" si="232"/>
        <v>0</v>
      </c>
      <c r="ES56" s="12">
        <f t="shared" si="232"/>
        <v>0</v>
      </c>
      <c r="ET56" s="12">
        <f t="shared" si="232"/>
        <v>0</v>
      </c>
      <c r="EU56" s="12">
        <f t="shared" si="232"/>
        <v>0</v>
      </c>
      <c r="EV56" s="12">
        <f t="shared" si="232"/>
        <v>0</v>
      </c>
      <c r="EW56" s="12">
        <f t="shared" si="232"/>
        <v>0</v>
      </c>
      <c r="EX56" s="12">
        <f t="shared" si="232"/>
        <v>0</v>
      </c>
      <c r="EY56" s="12">
        <f t="shared" si="232"/>
        <v>0</v>
      </c>
      <c r="EZ56" s="12">
        <f t="shared" si="232"/>
        <v>0</v>
      </c>
      <c r="FA56" s="12">
        <f t="shared" si="232"/>
        <v>0</v>
      </c>
      <c r="FB56" s="12">
        <f t="shared" si="232"/>
        <v>0</v>
      </c>
      <c r="FC56" s="12">
        <f t="shared" si="232"/>
        <v>0</v>
      </c>
      <c r="FD56" s="12">
        <f t="shared" si="232"/>
        <v>0</v>
      </c>
      <c r="FE56" s="12">
        <f t="shared" si="232"/>
        <v>0</v>
      </c>
      <c r="FF56" s="12">
        <f t="shared" si="232"/>
        <v>0</v>
      </c>
      <c r="FG56" s="12">
        <f t="shared" si="232"/>
        <v>0</v>
      </c>
      <c r="FH56" s="12">
        <f t="shared" si="232"/>
        <v>0</v>
      </c>
      <c r="FI56" s="12">
        <f t="shared" si="232"/>
        <v>0</v>
      </c>
      <c r="FJ56" s="12">
        <f t="shared" si="232"/>
        <v>0</v>
      </c>
      <c r="FK56" s="12">
        <f t="shared" si="232"/>
        <v>0</v>
      </c>
      <c r="FL56" s="12">
        <f t="shared" si="232"/>
        <v>0</v>
      </c>
      <c r="FM56" s="12">
        <f t="shared" si="232"/>
        <v>0</v>
      </c>
      <c r="FN56" s="12">
        <f t="shared" si="232"/>
        <v>0</v>
      </c>
      <c r="FO56" s="12">
        <f t="shared" si="232"/>
        <v>0</v>
      </c>
      <c r="FP56" s="12">
        <f t="shared" si="232"/>
        <v>0</v>
      </c>
      <c r="FQ56" s="12">
        <f t="shared" si="232"/>
        <v>0</v>
      </c>
      <c r="FR56" s="12">
        <f t="shared" si="232"/>
        <v>0</v>
      </c>
      <c r="FS56" s="12">
        <f t="shared" si="232"/>
        <v>0</v>
      </c>
      <c r="FT56" s="12">
        <f t="shared" si="232"/>
        <v>0</v>
      </c>
      <c r="FU56" s="12">
        <f t="shared" ref="FU56:GJ56" si="233" xml:space="preserve"> MIN(FU54:FU55)</f>
        <v>0</v>
      </c>
      <c r="FV56" s="12">
        <f t="shared" si="233"/>
        <v>0</v>
      </c>
      <c r="FW56" s="12">
        <f t="shared" si="233"/>
        <v>0</v>
      </c>
      <c r="FX56" s="12">
        <f t="shared" si="233"/>
        <v>0</v>
      </c>
      <c r="FY56" s="12">
        <f t="shared" si="233"/>
        <v>0</v>
      </c>
      <c r="FZ56" s="12">
        <f t="shared" si="233"/>
        <v>0</v>
      </c>
      <c r="GA56" s="12">
        <f t="shared" si="233"/>
        <v>0</v>
      </c>
      <c r="GB56" s="12">
        <f t="shared" si="233"/>
        <v>0</v>
      </c>
      <c r="GC56" s="12">
        <f t="shared" si="233"/>
        <v>0</v>
      </c>
      <c r="GD56" s="12">
        <f t="shared" si="233"/>
        <v>0</v>
      </c>
      <c r="GE56" s="12">
        <f t="shared" si="233"/>
        <v>0</v>
      </c>
      <c r="GF56" s="12">
        <f t="shared" si="233"/>
        <v>0</v>
      </c>
      <c r="GG56" s="12">
        <f t="shared" si="233"/>
        <v>0</v>
      </c>
      <c r="GH56" s="12">
        <f t="shared" si="233"/>
        <v>0</v>
      </c>
      <c r="GI56" s="12">
        <f t="shared" si="233"/>
        <v>0</v>
      </c>
      <c r="GJ56" s="12">
        <f t="shared" si="233"/>
        <v>0</v>
      </c>
    </row>
    <row r="58" spans="1:192" x14ac:dyDescent="0.25">
      <c r="E58" s="12" t="str">
        <f t="shared" ref="E58:BP58" si="234" xml:space="preserve"> E$49</f>
        <v>Taxable income</v>
      </c>
      <c r="F58" s="12">
        <f t="shared" si="234"/>
        <v>0</v>
      </c>
      <c r="G58" s="12" t="str">
        <f t="shared" si="234"/>
        <v>$ 000s</v>
      </c>
      <c r="H58" s="12">
        <f t="shared" si="234"/>
        <v>187209.61231746664</v>
      </c>
      <c r="I58" s="12">
        <f t="shared" si="234"/>
        <v>0</v>
      </c>
      <c r="J58" s="12">
        <f t="shared" si="234"/>
        <v>0</v>
      </c>
      <c r="K58" s="12">
        <f t="shared" si="234"/>
        <v>0</v>
      </c>
      <c r="L58" s="12">
        <f t="shared" si="234"/>
        <v>0</v>
      </c>
      <c r="M58" s="12">
        <f t="shared" si="234"/>
        <v>0</v>
      </c>
      <c r="N58" s="12">
        <f t="shared" si="234"/>
        <v>0</v>
      </c>
      <c r="O58" s="12">
        <f t="shared" si="234"/>
        <v>0</v>
      </c>
      <c r="P58" s="12">
        <f t="shared" si="234"/>
        <v>2473.965825489609</v>
      </c>
      <c r="Q58" s="12">
        <f t="shared" si="234"/>
        <v>0</v>
      </c>
      <c r="R58" s="12">
        <f t="shared" si="234"/>
        <v>0</v>
      </c>
      <c r="S58" s="12">
        <f t="shared" si="234"/>
        <v>0</v>
      </c>
      <c r="T58" s="12">
        <f t="shared" si="234"/>
        <v>0</v>
      </c>
      <c r="U58" s="12">
        <f t="shared" si="234"/>
        <v>0</v>
      </c>
      <c r="V58" s="12">
        <f t="shared" si="234"/>
        <v>0</v>
      </c>
      <c r="W58" s="12">
        <f t="shared" si="234"/>
        <v>0</v>
      </c>
      <c r="X58" s="12">
        <f t="shared" si="234"/>
        <v>0</v>
      </c>
      <c r="Y58" s="12">
        <f t="shared" si="234"/>
        <v>0</v>
      </c>
      <c r="Z58" s="12">
        <f t="shared" si="234"/>
        <v>0</v>
      </c>
      <c r="AA58" s="12">
        <f t="shared" si="234"/>
        <v>0</v>
      </c>
      <c r="AB58" s="12">
        <f t="shared" si="234"/>
        <v>0</v>
      </c>
      <c r="AC58" s="12">
        <f t="shared" si="234"/>
        <v>0</v>
      </c>
      <c r="AD58" s="12">
        <f t="shared" si="234"/>
        <v>0</v>
      </c>
      <c r="AE58" s="12">
        <f t="shared" si="234"/>
        <v>188.55282499068198</v>
      </c>
      <c r="AF58" s="12">
        <f t="shared" si="234"/>
        <v>1100.9687559410513</v>
      </c>
      <c r="AG58" s="12">
        <f t="shared" si="234"/>
        <v>1923.3980001013606</v>
      </c>
      <c r="AH58" s="12">
        <f t="shared" si="234"/>
        <v>2708.3881171491466</v>
      </c>
      <c r="AI58" s="12">
        <f t="shared" si="234"/>
        <v>3390.4980646567019</v>
      </c>
      <c r="AJ58" s="12">
        <f t="shared" si="234"/>
        <v>4057.5359032088145</v>
      </c>
      <c r="AK58" s="12">
        <f t="shared" si="234"/>
        <v>4491.2791127089822</v>
      </c>
      <c r="AL58" s="12">
        <f t="shared" si="234"/>
        <v>5070.2778585741253</v>
      </c>
      <c r="AM58" s="12">
        <f t="shared" si="234"/>
        <v>5590.715100274796</v>
      </c>
      <c r="AN58" s="12">
        <f t="shared" si="234"/>
        <v>6078.6009953666253</v>
      </c>
      <c r="AO58" s="12">
        <f t="shared" si="234"/>
        <v>6559.4503929159782</v>
      </c>
      <c r="AP58" s="12">
        <f t="shared" si="234"/>
        <v>6996.9841557083892</v>
      </c>
      <c r="AQ58" s="12">
        <f t="shared" si="234"/>
        <v>7423.6006870641304</v>
      </c>
      <c r="AR58" s="12">
        <f t="shared" si="234"/>
        <v>7811.7271915741931</v>
      </c>
      <c r="AS58" s="12">
        <f t="shared" si="234"/>
        <v>8209.5546364105267</v>
      </c>
      <c r="AT58" s="12">
        <f t="shared" si="234"/>
        <v>8557.1178254567112</v>
      </c>
      <c r="AU58" s="12">
        <f t="shared" si="234"/>
        <v>8935.7308274726347</v>
      </c>
      <c r="AV58" s="12">
        <f t="shared" si="234"/>
        <v>9247.0986051319342</v>
      </c>
      <c r="AW58" s="12">
        <f t="shared" si="234"/>
        <v>9619.6373095834279</v>
      </c>
      <c r="AX58" s="12">
        <f t="shared" si="234"/>
        <v>10128.094170082615</v>
      </c>
      <c r="AY58" s="12">
        <f t="shared" si="234"/>
        <v>10718.036665980064</v>
      </c>
      <c r="AZ58" s="12">
        <f t="shared" si="234"/>
        <v>11192.951489784484</v>
      </c>
      <c r="BA58" s="12">
        <f t="shared" si="234"/>
        <v>11765.786159930616</v>
      </c>
      <c r="BB58" s="12">
        <f t="shared" si="234"/>
        <v>12258.490567498369</v>
      </c>
      <c r="BC58" s="12">
        <f t="shared" si="234"/>
        <v>12814.601668154493</v>
      </c>
      <c r="BD58" s="12">
        <f t="shared" si="234"/>
        <v>7896.5694062561988</v>
      </c>
      <c r="BE58" s="12">
        <f t="shared" si="234"/>
        <v>0</v>
      </c>
      <c r="BF58" s="12">
        <f t="shared" si="234"/>
        <v>0</v>
      </c>
      <c r="BG58" s="12">
        <f t="shared" si="234"/>
        <v>0</v>
      </c>
      <c r="BH58" s="12">
        <f t="shared" si="234"/>
        <v>0</v>
      </c>
      <c r="BI58" s="12">
        <f t="shared" si="234"/>
        <v>0</v>
      </c>
      <c r="BJ58" s="12">
        <f t="shared" si="234"/>
        <v>0</v>
      </c>
      <c r="BK58" s="12">
        <f t="shared" si="234"/>
        <v>0</v>
      </c>
      <c r="BL58" s="12">
        <f t="shared" si="234"/>
        <v>0</v>
      </c>
      <c r="BM58" s="12">
        <f t="shared" si="234"/>
        <v>0</v>
      </c>
      <c r="BN58" s="12">
        <f t="shared" si="234"/>
        <v>0</v>
      </c>
      <c r="BO58" s="12">
        <f t="shared" si="234"/>
        <v>0</v>
      </c>
      <c r="BP58" s="12">
        <f t="shared" si="234"/>
        <v>0</v>
      </c>
      <c r="BQ58" s="12">
        <f t="shared" ref="BQ58:EB58" si="235" xml:space="preserve"> BQ$49</f>
        <v>0</v>
      </c>
      <c r="BR58" s="12">
        <f t="shared" si="235"/>
        <v>0</v>
      </c>
      <c r="BS58" s="12">
        <f t="shared" si="235"/>
        <v>0</v>
      </c>
      <c r="BT58" s="12">
        <f t="shared" si="235"/>
        <v>0</v>
      </c>
      <c r="BU58" s="12">
        <f t="shared" si="235"/>
        <v>0</v>
      </c>
      <c r="BV58" s="12">
        <f t="shared" si="235"/>
        <v>0</v>
      </c>
      <c r="BW58" s="12">
        <f t="shared" si="235"/>
        <v>0</v>
      </c>
      <c r="BX58" s="12">
        <f t="shared" si="235"/>
        <v>0</v>
      </c>
      <c r="BY58" s="12">
        <f t="shared" si="235"/>
        <v>0</v>
      </c>
      <c r="BZ58" s="12">
        <f t="shared" si="235"/>
        <v>0</v>
      </c>
      <c r="CA58" s="12">
        <f t="shared" si="235"/>
        <v>0</v>
      </c>
      <c r="CB58" s="12">
        <f t="shared" si="235"/>
        <v>0</v>
      </c>
      <c r="CC58" s="12">
        <f t="shared" si="235"/>
        <v>0</v>
      </c>
      <c r="CD58" s="12">
        <f t="shared" si="235"/>
        <v>0</v>
      </c>
      <c r="CE58" s="12">
        <f t="shared" si="235"/>
        <v>0</v>
      </c>
      <c r="CF58" s="12">
        <f t="shared" si="235"/>
        <v>0</v>
      </c>
      <c r="CG58" s="12">
        <f t="shared" si="235"/>
        <v>0</v>
      </c>
      <c r="CH58" s="12">
        <f t="shared" si="235"/>
        <v>0</v>
      </c>
      <c r="CI58" s="12">
        <f t="shared" si="235"/>
        <v>0</v>
      </c>
      <c r="CJ58" s="12">
        <f t="shared" si="235"/>
        <v>0</v>
      </c>
      <c r="CK58" s="12">
        <f t="shared" si="235"/>
        <v>0</v>
      </c>
      <c r="CL58" s="12">
        <f t="shared" si="235"/>
        <v>0</v>
      </c>
      <c r="CM58" s="12">
        <f t="shared" si="235"/>
        <v>0</v>
      </c>
      <c r="CN58" s="12">
        <f t="shared" si="235"/>
        <v>0</v>
      </c>
      <c r="CO58" s="12">
        <f t="shared" si="235"/>
        <v>0</v>
      </c>
      <c r="CP58" s="12">
        <f t="shared" si="235"/>
        <v>0</v>
      </c>
      <c r="CQ58" s="12">
        <f t="shared" si="235"/>
        <v>0</v>
      </c>
      <c r="CR58" s="12">
        <f t="shared" si="235"/>
        <v>0</v>
      </c>
      <c r="CS58" s="12">
        <f t="shared" si="235"/>
        <v>0</v>
      </c>
      <c r="CT58" s="12">
        <f t="shared" si="235"/>
        <v>0</v>
      </c>
      <c r="CU58" s="12">
        <f t="shared" si="235"/>
        <v>0</v>
      </c>
      <c r="CV58" s="12">
        <f t="shared" si="235"/>
        <v>0</v>
      </c>
      <c r="CW58" s="12">
        <f t="shared" si="235"/>
        <v>0</v>
      </c>
      <c r="CX58" s="12">
        <f t="shared" si="235"/>
        <v>0</v>
      </c>
      <c r="CY58" s="12">
        <f t="shared" si="235"/>
        <v>0</v>
      </c>
      <c r="CZ58" s="12">
        <f t="shared" si="235"/>
        <v>0</v>
      </c>
      <c r="DA58" s="12">
        <f t="shared" si="235"/>
        <v>0</v>
      </c>
      <c r="DB58" s="12">
        <f t="shared" si="235"/>
        <v>0</v>
      </c>
      <c r="DC58" s="12">
        <f t="shared" si="235"/>
        <v>0</v>
      </c>
      <c r="DD58" s="12">
        <f t="shared" si="235"/>
        <v>0</v>
      </c>
      <c r="DE58" s="12">
        <f t="shared" si="235"/>
        <v>0</v>
      </c>
      <c r="DF58" s="12">
        <f t="shared" si="235"/>
        <v>0</v>
      </c>
      <c r="DG58" s="12">
        <f t="shared" si="235"/>
        <v>0</v>
      </c>
      <c r="DH58" s="12">
        <f t="shared" si="235"/>
        <v>0</v>
      </c>
      <c r="DI58" s="12">
        <f t="shared" si="235"/>
        <v>0</v>
      </c>
      <c r="DJ58" s="12">
        <f t="shared" si="235"/>
        <v>0</v>
      </c>
      <c r="DK58" s="12">
        <f t="shared" si="235"/>
        <v>0</v>
      </c>
      <c r="DL58" s="12">
        <f t="shared" si="235"/>
        <v>0</v>
      </c>
      <c r="DM58" s="12">
        <f t="shared" si="235"/>
        <v>0</v>
      </c>
      <c r="DN58" s="12">
        <f t="shared" si="235"/>
        <v>0</v>
      </c>
      <c r="DO58" s="12">
        <f t="shared" si="235"/>
        <v>0</v>
      </c>
      <c r="DP58" s="12">
        <f t="shared" si="235"/>
        <v>0</v>
      </c>
      <c r="DQ58" s="12">
        <f t="shared" si="235"/>
        <v>0</v>
      </c>
      <c r="DR58" s="12">
        <f t="shared" si="235"/>
        <v>0</v>
      </c>
      <c r="DS58" s="12">
        <f t="shared" si="235"/>
        <v>0</v>
      </c>
      <c r="DT58" s="12">
        <f t="shared" si="235"/>
        <v>0</v>
      </c>
      <c r="DU58" s="12">
        <f t="shared" si="235"/>
        <v>0</v>
      </c>
      <c r="DV58" s="12">
        <f t="shared" si="235"/>
        <v>0</v>
      </c>
      <c r="DW58" s="12">
        <f t="shared" si="235"/>
        <v>0</v>
      </c>
      <c r="DX58" s="12">
        <f t="shared" si="235"/>
        <v>0</v>
      </c>
      <c r="DY58" s="12">
        <f t="shared" si="235"/>
        <v>0</v>
      </c>
      <c r="DZ58" s="12">
        <f t="shared" si="235"/>
        <v>0</v>
      </c>
      <c r="EA58" s="12">
        <f t="shared" si="235"/>
        <v>0</v>
      </c>
      <c r="EB58" s="12">
        <f t="shared" si="235"/>
        <v>0</v>
      </c>
      <c r="EC58" s="12">
        <f t="shared" ref="EC58:GJ58" si="236" xml:space="preserve"> EC$49</f>
        <v>0</v>
      </c>
      <c r="ED58" s="12">
        <f t="shared" si="236"/>
        <v>0</v>
      </c>
      <c r="EE58" s="12">
        <f t="shared" si="236"/>
        <v>0</v>
      </c>
      <c r="EF58" s="12">
        <f t="shared" si="236"/>
        <v>0</v>
      </c>
      <c r="EG58" s="12">
        <f t="shared" si="236"/>
        <v>0</v>
      </c>
      <c r="EH58" s="12">
        <f t="shared" si="236"/>
        <v>0</v>
      </c>
      <c r="EI58" s="12">
        <f t="shared" si="236"/>
        <v>0</v>
      </c>
      <c r="EJ58" s="12">
        <f t="shared" si="236"/>
        <v>0</v>
      </c>
      <c r="EK58" s="12">
        <f t="shared" si="236"/>
        <v>0</v>
      </c>
      <c r="EL58" s="12">
        <f t="shared" si="236"/>
        <v>0</v>
      </c>
      <c r="EM58" s="12">
        <f t="shared" si="236"/>
        <v>0</v>
      </c>
      <c r="EN58" s="12">
        <f t="shared" si="236"/>
        <v>0</v>
      </c>
      <c r="EO58" s="12">
        <f t="shared" si="236"/>
        <v>0</v>
      </c>
      <c r="EP58" s="12">
        <f t="shared" si="236"/>
        <v>0</v>
      </c>
      <c r="EQ58" s="12">
        <f t="shared" si="236"/>
        <v>0</v>
      </c>
      <c r="ER58" s="12">
        <f t="shared" si="236"/>
        <v>0</v>
      </c>
      <c r="ES58" s="12">
        <f t="shared" si="236"/>
        <v>0</v>
      </c>
      <c r="ET58" s="12">
        <f t="shared" si="236"/>
        <v>0</v>
      </c>
      <c r="EU58" s="12">
        <f t="shared" si="236"/>
        <v>0</v>
      </c>
      <c r="EV58" s="12">
        <f t="shared" si="236"/>
        <v>0</v>
      </c>
      <c r="EW58" s="12">
        <f t="shared" si="236"/>
        <v>0</v>
      </c>
      <c r="EX58" s="12">
        <f t="shared" si="236"/>
        <v>0</v>
      </c>
      <c r="EY58" s="12">
        <f t="shared" si="236"/>
        <v>0</v>
      </c>
      <c r="EZ58" s="12">
        <f t="shared" si="236"/>
        <v>0</v>
      </c>
      <c r="FA58" s="12">
        <f t="shared" si="236"/>
        <v>0</v>
      </c>
      <c r="FB58" s="12">
        <f t="shared" si="236"/>
        <v>0</v>
      </c>
      <c r="FC58" s="12">
        <f t="shared" si="236"/>
        <v>0</v>
      </c>
      <c r="FD58" s="12">
        <f t="shared" si="236"/>
        <v>0</v>
      </c>
      <c r="FE58" s="12">
        <f t="shared" si="236"/>
        <v>0</v>
      </c>
      <c r="FF58" s="12">
        <f t="shared" si="236"/>
        <v>0</v>
      </c>
      <c r="FG58" s="12">
        <f t="shared" si="236"/>
        <v>0</v>
      </c>
      <c r="FH58" s="12">
        <f t="shared" si="236"/>
        <v>0</v>
      </c>
      <c r="FI58" s="12">
        <f t="shared" si="236"/>
        <v>0</v>
      </c>
      <c r="FJ58" s="12">
        <f t="shared" si="236"/>
        <v>0</v>
      </c>
      <c r="FK58" s="12">
        <f t="shared" si="236"/>
        <v>0</v>
      </c>
      <c r="FL58" s="12">
        <f t="shared" si="236"/>
        <v>0</v>
      </c>
      <c r="FM58" s="12">
        <f t="shared" si="236"/>
        <v>0</v>
      </c>
      <c r="FN58" s="12">
        <f t="shared" si="236"/>
        <v>0</v>
      </c>
      <c r="FO58" s="12">
        <f t="shared" si="236"/>
        <v>0</v>
      </c>
      <c r="FP58" s="12">
        <f t="shared" si="236"/>
        <v>0</v>
      </c>
      <c r="FQ58" s="12">
        <f t="shared" si="236"/>
        <v>0</v>
      </c>
      <c r="FR58" s="12">
        <f t="shared" si="236"/>
        <v>0</v>
      </c>
      <c r="FS58" s="12">
        <f t="shared" si="236"/>
        <v>0</v>
      </c>
      <c r="FT58" s="12">
        <f t="shared" si="236"/>
        <v>0</v>
      </c>
      <c r="FU58" s="12">
        <f t="shared" si="236"/>
        <v>0</v>
      </c>
      <c r="FV58" s="12">
        <f t="shared" si="236"/>
        <v>0</v>
      </c>
      <c r="FW58" s="12">
        <f t="shared" si="236"/>
        <v>0</v>
      </c>
      <c r="FX58" s="12">
        <f t="shared" si="236"/>
        <v>0</v>
      </c>
      <c r="FY58" s="12">
        <f t="shared" si="236"/>
        <v>0</v>
      </c>
      <c r="FZ58" s="12">
        <f t="shared" si="236"/>
        <v>0</v>
      </c>
      <c r="GA58" s="12">
        <f t="shared" si="236"/>
        <v>0</v>
      </c>
      <c r="GB58" s="12">
        <f t="shared" si="236"/>
        <v>0</v>
      </c>
      <c r="GC58" s="12">
        <f t="shared" si="236"/>
        <v>0</v>
      </c>
      <c r="GD58" s="12">
        <f t="shared" si="236"/>
        <v>0</v>
      </c>
      <c r="GE58" s="12">
        <f t="shared" si="236"/>
        <v>0</v>
      </c>
      <c r="GF58" s="12">
        <f t="shared" si="236"/>
        <v>0</v>
      </c>
      <c r="GG58" s="12">
        <f t="shared" si="236"/>
        <v>0</v>
      </c>
      <c r="GH58" s="12">
        <f t="shared" si="236"/>
        <v>0</v>
      </c>
      <c r="GI58" s="12">
        <f t="shared" si="236"/>
        <v>0</v>
      </c>
      <c r="GJ58" s="12">
        <f t="shared" si="236"/>
        <v>0</v>
      </c>
    </row>
    <row r="59" spans="1:192" x14ac:dyDescent="0.25">
      <c r="E59" s="12" t="str">
        <f t="shared" ref="E59:AJ59" si="237" xml:space="preserve"> E$56</f>
        <v>Tax losses utilised</v>
      </c>
      <c r="F59" s="12">
        <f t="shared" si="237"/>
        <v>0</v>
      </c>
      <c r="G59" s="12" t="str">
        <f t="shared" si="237"/>
        <v>$ 000s</v>
      </c>
      <c r="H59" s="12">
        <f t="shared" si="237"/>
        <v>159403.52282174712</v>
      </c>
      <c r="I59" s="12">
        <f t="shared" si="237"/>
        <v>0</v>
      </c>
      <c r="J59" s="12">
        <f t="shared" si="237"/>
        <v>0</v>
      </c>
      <c r="K59" s="12">
        <f t="shared" si="237"/>
        <v>0</v>
      </c>
      <c r="L59" s="12">
        <f t="shared" si="237"/>
        <v>0</v>
      </c>
      <c r="M59" s="12">
        <f t="shared" si="237"/>
        <v>0</v>
      </c>
      <c r="N59" s="12">
        <f t="shared" si="237"/>
        <v>0</v>
      </c>
      <c r="O59" s="12">
        <f t="shared" si="237"/>
        <v>0</v>
      </c>
      <c r="P59" s="12">
        <f t="shared" si="237"/>
        <v>0</v>
      </c>
      <c r="Q59" s="12">
        <f t="shared" si="237"/>
        <v>0</v>
      </c>
      <c r="R59" s="12">
        <f t="shared" si="237"/>
        <v>0</v>
      </c>
      <c r="S59" s="12">
        <f t="shared" si="237"/>
        <v>0</v>
      </c>
      <c r="T59" s="12">
        <f t="shared" si="237"/>
        <v>0</v>
      </c>
      <c r="U59" s="12">
        <f t="shared" si="237"/>
        <v>0</v>
      </c>
      <c r="V59" s="12">
        <f t="shared" si="237"/>
        <v>0</v>
      </c>
      <c r="W59" s="12">
        <f t="shared" si="237"/>
        <v>0</v>
      </c>
      <c r="X59" s="12">
        <f t="shared" si="237"/>
        <v>0</v>
      </c>
      <c r="Y59" s="12">
        <f t="shared" si="237"/>
        <v>0</v>
      </c>
      <c r="Z59" s="12">
        <f t="shared" si="237"/>
        <v>0</v>
      </c>
      <c r="AA59" s="12">
        <f t="shared" si="237"/>
        <v>0</v>
      </c>
      <c r="AB59" s="12">
        <f t="shared" si="237"/>
        <v>0</v>
      </c>
      <c r="AC59" s="12">
        <f t="shared" si="237"/>
        <v>0</v>
      </c>
      <c r="AD59" s="12">
        <f t="shared" si="237"/>
        <v>0</v>
      </c>
      <c r="AE59" s="12">
        <f t="shared" si="237"/>
        <v>188.55282499068198</v>
      </c>
      <c r="AF59" s="12">
        <f t="shared" si="237"/>
        <v>1100.9687559410513</v>
      </c>
      <c r="AG59" s="12">
        <f t="shared" si="237"/>
        <v>1923.3980001013606</v>
      </c>
      <c r="AH59" s="12">
        <f t="shared" si="237"/>
        <v>2708.3881171491466</v>
      </c>
      <c r="AI59" s="12">
        <f t="shared" si="237"/>
        <v>3390.4980646567019</v>
      </c>
      <c r="AJ59" s="12">
        <f t="shared" si="237"/>
        <v>4057.5359032088145</v>
      </c>
      <c r="AK59" s="12">
        <f t="shared" ref="AK59:CV59" si="238" xml:space="preserve"> AK$56</f>
        <v>4491.2791127089822</v>
      </c>
      <c r="AL59" s="12">
        <f t="shared" si="238"/>
        <v>5070.2778585741253</v>
      </c>
      <c r="AM59" s="12">
        <f t="shared" si="238"/>
        <v>5590.715100274796</v>
      </c>
      <c r="AN59" s="12">
        <f t="shared" si="238"/>
        <v>6078.6009953666253</v>
      </c>
      <c r="AO59" s="12">
        <f t="shared" si="238"/>
        <v>6559.4503929159782</v>
      </c>
      <c r="AP59" s="12">
        <f t="shared" si="238"/>
        <v>6996.9841557083892</v>
      </c>
      <c r="AQ59" s="12">
        <f t="shared" si="238"/>
        <v>7423.6006870641304</v>
      </c>
      <c r="AR59" s="12">
        <f t="shared" si="238"/>
        <v>7811.7271915741931</v>
      </c>
      <c r="AS59" s="12">
        <f t="shared" si="238"/>
        <v>8209.5546364105267</v>
      </c>
      <c r="AT59" s="12">
        <f t="shared" si="238"/>
        <v>8557.1178254567112</v>
      </c>
      <c r="AU59" s="12">
        <f t="shared" si="238"/>
        <v>8935.7308274726347</v>
      </c>
      <c r="AV59" s="12">
        <f t="shared" si="238"/>
        <v>9247.0986051319342</v>
      </c>
      <c r="AW59" s="12">
        <f t="shared" si="238"/>
        <v>9619.6373095834279</v>
      </c>
      <c r="AX59" s="12">
        <f t="shared" si="238"/>
        <v>10128.094170082615</v>
      </c>
      <c r="AY59" s="12">
        <f t="shared" si="238"/>
        <v>10718.036665980064</v>
      </c>
      <c r="AZ59" s="12">
        <f t="shared" si="238"/>
        <v>11192.951489784484</v>
      </c>
      <c r="BA59" s="12">
        <f t="shared" si="238"/>
        <v>11765.786159930616</v>
      </c>
      <c r="BB59" s="12">
        <f t="shared" si="238"/>
        <v>7637.5379716791103</v>
      </c>
      <c r="BC59" s="12">
        <f t="shared" si="238"/>
        <v>0</v>
      </c>
      <c r="BD59" s="12">
        <f t="shared" si="238"/>
        <v>0</v>
      </c>
      <c r="BE59" s="12">
        <f t="shared" si="238"/>
        <v>0</v>
      </c>
      <c r="BF59" s="12">
        <f t="shared" si="238"/>
        <v>0</v>
      </c>
      <c r="BG59" s="12">
        <f t="shared" si="238"/>
        <v>0</v>
      </c>
      <c r="BH59" s="12">
        <f t="shared" si="238"/>
        <v>0</v>
      </c>
      <c r="BI59" s="12">
        <f t="shared" si="238"/>
        <v>0</v>
      </c>
      <c r="BJ59" s="12">
        <f t="shared" si="238"/>
        <v>0</v>
      </c>
      <c r="BK59" s="12">
        <f t="shared" si="238"/>
        <v>0</v>
      </c>
      <c r="BL59" s="12">
        <f t="shared" si="238"/>
        <v>0</v>
      </c>
      <c r="BM59" s="12">
        <f t="shared" si="238"/>
        <v>0</v>
      </c>
      <c r="BN59" s="12">
        <f t="shared" si="238"/>
        <v>0</v>
      </c>
      <c r="BO59" s="12">
        <f t="shared" si="238"/>
        <v>0</v>
      </c>
      <c r="BP59" s="12">
        <f t="shared" si="238"/>
        <v>0</v>
      </c>
      <c r="BQ59" s="12">
        <f t="shared" si="238"/>
        <v>0</v>
      </c>
      <c r="BR59" s="12">
        <f t="shared" si="238"/>
        <v>0</v>
      </c>
      <c r="BS59" s="12">
        <f t="shared" si="238"/>
        <v>0</v>
      </c>
      <c r="BT59" s="12">
        <f t="shared" si="238"/>
        <v>0</v>
      </c>
      <c r="BU59" s="12">
        <f t="shared" si="238"/>
        <v>0</v>
      </c>
      <c r="BV59" s="12">
        <f t="shared" si="238"/>
        <v>0</v>
      </c>
      <c r="BW59" s="12">
        <f t="shared" si="238"/>
        <v>0</v>
      </c>
      <c r="BX59" s="12">
        <f t="shared" si="238"/>
        <v>0</v>
      </c>
      <c r="BY59" s="12">
        <f t="shared" si="238"/>
        <v>0</v>
      </c>
      <c r="BZ59" s="12">
        <f t="shared" si="238"/>
        <v>0</v>
      </c>
      <c r="CA59" s="12">
        <f t="shared" si="238"/>
        <v>0</v>
      </c>
      <c r="CB59" s="12">
        <f t="shared" si="238"/>
        <v>0</v>
      </c>
      <c r="CC59" s="12">
        <f t="shared" si="238"/>
        <v>0</v>
      </c>
      <c r="CD59" s="12">
        <f t="shared" si="238"/>
        <v>0</v>
      </c>
      <c r="CE59" s="12">
        <f t="shared" si="238"/>
        <v>0</v>
      </c>
      <c r="CF59" s="12">
        <f t="shared" si="238"/>
        <v>0</v>
      </c>
      <c r="CG59" s="12">
        <f t="shared" si="238"/>
        <v>0</v>
      </c>
      <c r="CH59" s="12">
        <f t="shared" si="238"/>
        <v>0</v>
      </c>
      <c r="CI59" s="12">
        <f t="shared" si="238"/>
        <v>0</v>
      </c>
      <c r="CJ59" s="12">
        <f t="shared" si="238"/>
        <v>0</v>
      </c>
      <c r="CK59" s="12">
        <f t="shared" si="238"/>
        <v>0</v>
      </c>
      <c r="CL59" s="12">
        <f t="shared" si="238"/>
        <v>0</v>
      </c>
      <c r="CM59" s="12">
        <f t="shared" si="238"/>
        <v>0</v>
      </c>
      <c r="CN59" s="12">
        <f t="shared" si="238"/>
        <v>0</v>
      </c>
      <c r="CO59" s="12">
        <f t="shared" si="238"/>
        <v>0</v>
      </c>
      <c r="CP59" s="12">
        <f t="shared" si="238"/>
        <v>0</v>
      </c>
      <c r="CQ59" s="12">
        <f t="shared" si="238"/>
        <v>0</v>
      </c>
      <c r="CR59" s="12">
        <f t="shared" si="238"/>
        <v>0</v>
      </c>
      <c r="CS59" s="12">
        <f t="shared" si="238"/>
        <v>0</v>
      </c>
      <c r="CT59" s="12">
        <f t="shared" si="238"/>
        <v>0</v>
      </c>
      <c r="CU59" s="12">
        <f t="shared" si="238"/>
        <v>0</v>
      </c>
      <c r="CV59" s="12">
        <f t="shared" si="238"/>
        <v>0</v>
      </c>
      <c r="CW59" s="12">
        <f t="shared" ref="CW59:FH59" si="239" xml:space="preserve"> CW$56</f>
        <v>0</v>
      </c>
      <c r="CX59" s="12">
        <f t="shared" si="239"/>
        <v>0</v>
      </c>
      <c r="CY59" s="12">
        <f t="shared" si="239"/>
        <v>0</v>
      </c>
      <c r="CZ59" s="12">
        <f t="shared" si="239"/>
        <v>0</v>
      </c>
      <c r="DA59" s="12">
        <f t="shared" si="239"/>
        <v>0</v>
      </c>
      <c r="DB59" s="12">
        <f t="shared" si="239"/>
        <v>0</v>
      </c>
      <c r="DC59" s="12">
        <f t="shared" si="239"/>
        <v>0</v>
      </c>
      <c r="DD59" s="12">
        <f t="shared" si="239"/>
        <v>0</v>
      </c>
      <c r="DE59" s="12">
        <f t="shared" si="239"/>
        <v>0</v>
      </c>
      <c r="DF59" s="12">
        <f t="shared" si="239"/>
        <v>0</v>
      </c>
      <c r="DG59" s="12">
        <f t="shared" si="239"/>
        <v>0</v>
      </c>
      <c r="DH59" s="12">
        <f t="shared" si="239"/>
        <v>0</v>
      </c>
      <c r="DI59" s="12">
        <f t="shared" si="239"/>
        <v>0</v>
      </c>
      <c r="DJ59" s="12">
        <f t="shared" si="239"/>
        <v>0</v>
      </c>
      <c r="DK59" s="12">
        <f t="shared" si="239"/>
        <v>0</v>
      </c>
      <c r="DL59" s="12">
        <f t="shared" si="239"/>
        <v>0</v>
      </c>
      <c r="DM59" s="12">
        <f t="shared" si="239"/>
        <v>0</v>
      </c>
      <c r="DN59" s="12">
        <f t="shared" si="239"/>
        <v>0</v>
      </c>
      <c r="DO59" s="12">
        <f t="shared" si="239"/>
        <v>0</v>
      </c>
      <c r="DP59" s="12">
        <f t="shared" si="239"/>
        <v>0</v>
      </c>
      <c r="DQ59" s="12">
        <f t="shared" si="239"/>
        <v>0</v>
      </c>
      <c r="DR59" s="12">
        <f t="shared" si="239"/>
        <v>0</v>
      </c>
      <c r="DS59" s="12">
        <f t="shared" si="239"/>
        <v>0</v>
      </c>
      <c r="DT59" s="12">
        <f t="shared" si="239"/>
        <v>0</v>
      </c>
      <c r="DU59" s="12">
        <f t="shared" si="239"/>
        <v>0</v>
      </c>
      <c r="DV59" s="12">
        <f t="shared" si="239"/>
        <v>0</v>
      </c>
      <c r="DW59" s="12">
        <f t="shared" si="239"/>
        <v>0</v>
      </c>
      <c r="DX59" s="12">
        <f t="shared" si="239"/>
        <v>0</v>
      </c>
      <c r="DY59" s="12">
        <f t="shared" si="239"/>
        <v>0</v>
      </c>
      <c r="DZ59" s="12">
        <f t="shared" si="239"/>
        <v>0</v>
      </c>
      <c r="EA59" s="12">
        <f t="shared" si="239"/>
        <v>0</v>
      </c>
      <c r="EB59" s="12">
        <f t="shared" si="239"/>
        <v>0</v>
      </c>
      <c r="EC59" s="12">
        <f t="shared" si="239"/>
        <v>0</v>
      </c>
      <c r="ED59" s="12">
        <f t="shared" si="239"/>
        <v>0</v>
      </c>
      <c r="EE59" s="12">
        <f t="shared" si="239"/>
        <v>0</v>
      </c>
      <c r="EF59" s="12">
        <f t="shared" si="239"/>
        <v>0</v>
      </c>
      <c r="EG59" s="12">
        <f t="shared" si="239"/>
        <v>0</v>
      </c>
      <c r="EH59" s="12">
        <f t="shared" si="239"/>
        <v>0</v>
      </c>
      <c r="EI59" s="12">
        <f t="shared" si="239"/>
        <v>0</v>
      </c>
      <c r="EJ59" s="12">
        <f t="shared" si="239"/>
        <v>0</v>
      </c>
      <c r="EK59" s="12">
        <f t="shared" si="239"/>
        <v>0</v>
      </c>
      <c r="EL59" s="12">
        <f t="shared" si="239"/>
        <v>0</v>
      </c>
      <c r="EM59" s="12">
        <f t="shared" si="239"/>
        <v>0</v>
      </c>
      <c r="EN59" s="12">
        <f t="shared" si="239"/>
        <v>0</v>
      </c>
      <c r="EO59" s="12">
        <f t="shared" si="239"/>
        <v>0</v>
      </c>
      <c r="EP59" s="12">
        <f t="shared" si="239"/>
        <v>0</v>
      </c>
      <c r="EQ59" s="12">
        <f t="shared" si="239"/>
        <v>0</v>
      </c>
      <c r="ER59" s="12">
        <f t="shared" si="239"/>
        <v>0</v>
      </c>
      <c r="ES59" s="12">
        <f t="shared" si="239"/>
        <v>0</v>
      </c>
      <c r="ET59" s="12">
        <f t="shared" si="239"/>
        <v>0</v>
      </c>
      <c r="EU59" s="12">
        <f t="shared" si="239"/>
        <v>0</v>
      </c>
      <c r="EV59" s="12">
        <f t="shared" si="239"/>
        <v>0</v>
      </c>
      <c r="EW59" s="12">
        <f t="shared" si="239"/>
        <v>0</v>
      </c>
      <c r="EX59" s="12">
        <f t="shared" si="239"/>
        <v>0</v>
      </c>
      <c r="EY59" s="12">
        <f t="shared" si="239"/>
        <v>0</v>
      </c>
      <c r="EZ59" s="12">
        <f t="shared" si="239"/>
        <v>0</v>
      </c>
      <c r="FA59" s="12">
        <f t="shared" si="239"/>
        <v>0</v>
      </c>
      <c r="FB59" s="12">
        <f t="shared" si="239"/>
        <v>0</v>
      </c>
      <c r="FC59" s="12">
        <f t="shared" si="239"/>
        <v>0</v>
      </c>
      <c r="FD59" s="12">
        <f t="shared" si="239"/>
        <v>0</v>
      </c>
      <c r="FE59" s="12">
        <f t="shared" si="239"/>
        <v>0</v>
      </c>
      <c r="FF59" s="12">
        <f t="shared" si="239"/>
        <v>0</v>
      </c>
      <c r="FG59" s="12">
        <f t="shared" si="239"/>
        <v>0</v>
      </c>
      <c r="FH59" s="12">
        <f t="shared" si="239"/>
        <v>0</v>
      </c>
      <c r="FI59" s="12">
        <f t="shared" ref="FI59:GJ59" si="240" xml:space="preserve"> FI$56</f>
        <v>0</v>
      </c>
      <c r="FJ59" s="12">
        <f t="shared" si="240"/>
        <v>0</v>
      </c>
      <c r="FK59" s="12">
        <f t="shared" si="240"/>
        <v>0</v>
      </c>
      <c r="FL59" s="12">
        <f t="shared" si="240"/>
        <v>0</v>
      </c>
      <c r="FM59" s="12">
        <f t="shared" si="240"/>
        <v>0</v>
      </c>
      <c r="FN59" s="12">
        <f t="shared" si="240"/>
        <v>0</v>
      </c>
      <c r="FO59" s="12">
        <f t="shared" si="240"/>
        <v>0</v>
      </c>
      <c r="FP59" s="12">
        <f t="shared" si="240"/>
        <v>0</v>
      </c>
      <c r="FQ59" s="12">
        <f t="shared" si="240"/>
        <v>0</v>
      </c>
      <c r="FR59" s="12">
        <f t="shared" si="240"/>
        <v>0</v>
      </c>
      <c r="FS59" s="12">
        <f t="shared" si="240"/>
        <v>0</v>
      </c>
      <c r="FT59" s="12">
        <f t="shared" si="240"/>
        <v>0</v>
      </c>
      <c r="FU59" s="12">
        <f t="shared" si="240"/>
        <v>0</v>
      </c>
      <c r="FV59" s="12">
        <f t="shared" si="240"/>
        <v>0</v>
      </c>
      <c r="FW59" s="12">
        <f t="shared" si="240"/>
        <v>0</v>
      </c>
      <c r="FX59" s="12">
        <f t="shared" si="240"/>
        <v>0</v>
      </c>
      <c r="FY59" s="12">
        <f t="shared" si="240"/>
        <v>0</v>
      </c>
      <c r="FZ59" s="12">
        <f t="shared" si="240"/>
        <v>0</v>
      </c>
      <c r="GA59" s="12">
        <f t="shared" si="240"/>
        <v>0</v>
      </c>
      <c r="GB59" s="12">
        <f t="shared" si="240"/>
        <v>0</v>
      </c>
      <c r="GC59" s="12">
        <f t="shared" si="240"/>
        <v>0</v>
      </c>
      <c r="GD59" s="12">
        <f t="shared" si="240"/>
        <v>0</v>
      </c>
      <c r="GE59" s="12">
        <f t="shared" si="240"/>
        <v>0</v>
      </c>
      <c r="GF59" s="12">
        <f t="shared" si="240"/>
        <v>0</v>
      </c>
      <c r="GG59" s="12">
        <f t="shared" si="240"/>
        <v>0</v>
      </c>
      <c r="GH59" s="12">
        <f t="shared" si="240"/>
        <v>0</v>
      </c>
      <c r="GI59" s="12">
        <f t="shared" si="240"/>
        <v>0</v>
      </c>
      <c r="GJ59" s="12">
        <f t="shared" si="240"/>
        <v>0</v>
      </c>
    </row>
    <row r="60" spans="1:192" x14ac:dyDescent="0.25">
      <c r="E60" s="12" t="s">
        <v>220</v>
      </c>
      <c r="G60" s="12" t="str">
        <f xml:space="preserve"> SMU</f>
        <v>$ 000s</v>
      </c>
      <c r="H60" s="12">
        <f xml:space="preserve"> SUM(J60:GJ60)</f>
        <v>27806.08949571956</v>
      </c>
      <c r="J60" s="12">
        <f t="shared" ref="J60:AK60" si="241" xml:space="preserve"> J58 - J59</f>
        <v>0</v>
      </c>
      <c r="K60" s="12">
        <f t="shared" si="241"/>
        <v>0</v>
      </c>
      <c r="L60" s="12">
        <f t="shared" si="241"/>
        <v>0</v>
      </c>
      <c r="M60" s="12">
        <f t="shared" si="241"/>
        <v>0</v>
      </c>
      <c r="N60" s="12">
        <f t="shared" si="241"/>
        <v>0</v>
      </c>
      <c r="O60" s="12">
        <f t="shared" si="241"/>
        <v>0</v>
      </c>
      <c r="P60" s="12">
        <f t="shared" si="241"/>
        <v>2473.965825489609</v>
      </c>
      <c r="Q60" s="12">
        <f t="shared" si="241"/>
        <v>0</v>
      </c>
      <c r="R60" s="12">
        <f t="shared" si="241"/>
        <v>0</v>
      </c>
      <c r="S60" s="12">
        <f t="shared" si="241"/>
        <v>0</v>
      </c>
      <c r="T60" s="12">
        <f t="shared" si="241"/>
        <v>0</v>
      </c>
      <c r="U60" s="12">
        <f t="shared" si="241"/>
        <v>0</v>
      </c>
      <c r="V60" s="12">
        <f t="shared" si="241"/>
        <v>0</v>
      </c>
      <c r="W60" s="12">
        <f t="shared" si="241"/>
        <v>0</v>
      </c>
      <c r="X60" s="12">
        <f t="shared" si="241"/>
        <v>0</v>
      </c>
      <c r="Y60" s="12">
        <f t="shared" si="241"/>
        <v>0</v>
      </c>
      <c r="Z60" s="12">
        <f t="shared" si="241"/>
        <v>0</v>
      </c>
      <c r="AA60" s="12">
        <f t="shared" si="241"/>
        <v>0</v>
      </c>
      <c r="AB60" s="12">
        <f t="shared" si="241"/>
        <v>0</v>
      </c>
      <c r="AC60" s="12">
        <f t="shared" si="241"/>
        <v>0</v>
      </c>
      <c r="AD60" s="12">
        <f t="shared" si="241"/>
        <v>0</v>
      </c>
      <c r="AE60" s="12">
        <f t="shared" si="241"/>
        <v>0</v>
      </c>
      <c r="AF60" s="12">
        <f t="shared" si="241"/>
        <v>0</v>
      </c>
      <c r="AG60" s="12">
        <f t="shared" si="241"/>
        <v>0</v>
      </c>
      <c r="AH60" s="12">
        <f t="shared" si="241"/>
        <v>0</v>
      </c>
      <c r="AI60" s="12">
        <f t="shared" si="241"/>
        <v>0</v>
      </c>
      <c r="AJ60" s="12">
        <f t="shared" si="241"/>
        <v>0</v>
      </c>
      <c r="AK60" s="12">
        <f t="shared" si="241"/>
        <v>0</v>
      </c>
      <c r="AL60" s="12">
        <f t="shared" ref="AL60:AV60" si="242" xml:space="preserve"> AL58 - AL59</f>
        <v>0</v>
      </c>
      <c r="AM60" s="12">
        <f t="shared" si="242"/>
        <v>0</v>
      </c>
      <c r="AN60" s="12">
        <f t="shared" si="242"/>
        <v>0</v>
      </c>
      <c r="AO60" s="12">
        <f t="shared" si="242"/>
        <v>0</v>
      </c>
      <c r="AP60" s="12">
        <f t="shared" si="242"/>
        <v>0</v>
      </c>
      <c r="AQ60" s="12">
        <f t="shared" si="242"/>
        <v>0</v>
      </c>
      <c r="AR60" s="12">
        <f t="shared" si="242"/>
        <v>0</v>
      </c>
      <c r="AS60" s="12">
        <f t="shared" si="242"/>
        <v>0</v>
      </c>
      <c r="AT60" s="12">
        <f t="shared" si="242"/>
        <v>0</v>
      </c>
      <c r="AU60" s="12">
        <f t="shared" si="242"/>
        <v>0</v>
      </c>
      <c r="AV60" s="12">
        <f t="shared" si="242"/>
        <v>0</v>
      </c>
      <c r="AW60" s="12">
        <f t="shared" ref="AW60:DH60" si="243" xml:space="preserve"> AW58 - AW59</f>
        <v>0</v>
      </c>
      <c r="AX60" s="12">
        <f t="shared" si="243"/>
        <v>0</v>
      </c>
      <c r="AY60" s="12">
        <f t="shared" si="243"/>
        <v>0</v>
      </c>
      <c r="AZ60" s="12">
        <f t="shared" si="243"/>
        <v>0</v>
      </c>
      <c r="BA60" s="12">
        <f t="shared" si="243"/>
        <v>0</v>
      </c>
      <c r="BB60" s="12">
        <f t="shared" si="243"/>
        <v>4620.9525958192589</v>
      </c>
      <c r="BC60" s="12">
        <f t="shared" si="243"/>
        <v>12814.601668154493</v>
      </c>
      <c r="BD60" s="12">
        <f t="shared" si="243"/>
        <v>7896.5694062561988</v>
      </c>
      <c r="BE60" s="12">
        <f t="shared" si="243"/>
        <v>0</v>
      </c>
      <c r="BF60" s="12">
        <f t="shared" si="243"/>
        <v>0</v>
      </c>
      <c r="BG60" s="12">
        <f t="shared" si="243"/>
        <v>0</v>
      </c>
      <c r="BH60" s="12">
        <f t="shared" si="243"/>
        <v>0</v>
      </c>
      <c r="BI60" s="12">
        <f t="shared" si="243"/>
        <v>0</v>
      </c>
      <c r="BJ60" s="12">
        <f t="shared" si="243"/>
        <v>0</v>
      </c>
      <c r="BK60" s="12">
        <f t="shared" si="243"/>
        <v>0</v>
      </c>
      <c r="BL60" s="12">
        <f t="shared" si="243"/>
        <v>0</v>
      </c>
      <c r="BM60" s="12">
        <f t="shared" si="243"/>
        <v>0</v>
      </c>
      <c r="BN60" s="12">
        <f t="shared" si="243"/>
        <v>0</v>
      </c>
      <c r="BO60" s="12">
        <f t="shared" si="243"/>
        <v>0</v>
      </c>
      <c r="BP60" s="12">
        <f t="shared" si="243"/>
        <v>0</v>
      </c>
      <c r="BQ60" s="12">
        <f t="shared" si="243"/>
        <v>0</v>
      </c>
      <c r="BR60" s="12">
        <f t="shared" si="243"/>
        <v>0</v>
      </c>
      <c r="BS60" s="12">
        <f t="shared" si="243"/>
        <v>0</v>
      </c>
      <c r="BT60" s="12">
        <f t="shared" si="243"/>
        <v>0</v>
      </c>
      <c r="BU60" s="12">
        <f t="shared" si="243"/>
        <v>0</v>
      </c>
      <c r="BV60" s="12">
        <f t="shared" si="243"/>
        <v>0</v>
      </c>
      <c r="BW60" s="12">
        <f t="shared" si="243"/>
        <v>0</v>
      </c>
      <c r="BX60" s="12">
        <f t="shared" si="243"/>
        <v>0</v>
      </c>
      <c r="BY60" s="12">
        <f t="shared" si="243"/>
        <v>0</v>
      </c>
      <c r="BZ60" s="12">
        <f t="shared" si="243"/>
        <v>0</v>
      </c>
      <c r="CA60" s="12">
        <f t="shared" si="243"/>
        <v>0</v>
      </c>
      <c r="CB60" s="12">
        <f t="shared" si="243"/>
        <v>0</v>
      </c>
      <c r="CC60" s="12">
        <f t="shared" si="243"/>
        <v>0</v>
      </c>
      <c r="CD60" s="12">
        <f t="shared" si="243"/>
        <v>0</v>
      </c>
      <c r="CE60" s="12">
        <f t="shared" si="243"/>
        <v>0</v>
      </c>
      <c r="CF60" s="12">
        <f t="shared" si="243"/>
        <v>0</v>
      </c>
      <c r="CG60" s="12">
        <f t="shared" si="243"/>
        <v>0</v>
      </c>
      <c r="CH60" s="12">
        <f t="shared" si="243"/>
        <v>0</v>
      </c>
      <c r="CI60" s="12">
        <f t="shared" si="243"/>
        <v>0</v>
      </c>
      <c r="CJ60" s="12">
        <f t="shared" si="243"/>
        <v>0</v>
      </c>
      <c r="CK60" s="12">
        <f t="shared" si="243"/>
        <v>0</v>
      </c>
      <c r="CL60" s="12">
        <f t="shared" si="243"/>
        <v>0</v>
      </c>
      <c r="CM60" s="12">
        <f t="shared" si="243"/>
        <v>0</v>
      </c>
      <c r="CN60" s="12">
        <f t="shared" si="243"/>
        <v>0</v>
      </c>
      <c r="CO60" s="12">
        <f t="shared" si="243"/>
        <v>0</v>
      </c>
      <c r="CP60" s="12">
        <f t="shared" si="243"/>
        <v>0</v>
      </c>
      <c r="CQ60" s="12">
        <f t="shared" si="243"/>
        <v>0</v>
      </c>
      <c r="CR60" s="12">
        <f t="shared" si="243"/>
        <v>0</v>
      </c>
      <c r="CS60" s="12">
        <f t="shared" si="243"/>
        <v>0</v>
      </c>
      <c r="CT60" s="12">
        <f t="shared" si="243"/>
        <v>0</v>
      </c>
      <c r="CU60" s="12">
        <f t="shared" si="243"/>
        <v>0</v>
      </c>
      <c r="CV60" s="12">
        <f t="shared" si="243"/>
        <v>0</v>
      </c>
      <c r="CW60" s="12">
        <f t="shared" si="243"/>
        <v>0</v>
      </c>
      <c r="CX60" s="12">
        <f t="shared" si="243"/>
        <v>0</v>
      </c>
      <c r="CY60" s="12">
        <f t="shared" si="243"/>
        <v>0</v>
      </c>
      <c r="CZ60" s="12">
        <f t="shared" si="243"/>
        <v>0</v>
      </c>
      <c r="DA60" s="12">
        <f t="shared" si="243"/>
        <v>0</v>
      </c>
      <c r="DB60" s="12">
        <f t="shared" si="243"/>
        <v>0</v>
      </c>
      <c r="DC60" s="12">
        <f t="shared" si="243"/>
        <v>0</v>
      </c>
      <c r="DD60" s="12">
        <f t="shared" si="243"/>
        <v>0</v>
      </c>
      <c r="DE60" s="12">
        <f t="shared" si="243"/>
        <v>0</v>
      </c>
      <c r="DF60" s="12">
        <f t="shared" si="243"/>
        <v>0</v>
      </c>
      <c r="DG60" s="12">
        <f t="shared" si="243"/>
        <v>0</v>
      </c>
      <c r="DH60" s="12">
        <f t="shared" si="243"/>
        <v>0</v>
      </c>
      <c r="DI60" s="12">
        <f t="shared" ref="DI60:FT60" si="244" xml:space="preserve"> DI58 - DI59</f>
        <v>0</v>
      </c>
      <c r="DJ60" s="12">
        <f t="shared" si="244"/>
        <v>0</v>
      </c>
      <c r="DK60" s="12">
        <f t="shared" si="244"/>
        <v>0</v>
      </c>
      <c r="DL60" s="12">
        <f t="shared" si="244"/>
        <v>0</v>
      </c>
      <c r="DM60" s="12">
        <f t="shared" si="244"/>
        <v>0</v>
      </c>
      <c r="DN60" s="12">
        <f t="shared" si="244"/>
        <v>0</v>
      </c>
      <c r="DO60" s="12">
        <f t="shared" si="244"/>
        <v>0</v>
      </c>
      <c r="DP60" s="12">
        <f t="shared" si="244"/>
        <v>0</v>
      </c>
      <c r="DQ60" s="12">
        <f t="shared" si="244"/>
        <v>0</v>
      </c>
      <c r="DR60" s="12">
        <f t="shared" si="244"/>
        <v>0</v>
      </c>
      <c r="DS60" s="12">
        <f t="shared" si="244"/>
        <v>0</v>
      </c>
      <c r="DT60" s="12">
        <f t="shared" si="244"/>
        <v>0</v>
      </c>
      <c r="DU60" s="12">
        <f t="shared" si="244"/>
        <v>0</v>
      </c>
      <c r="DV60" s="12">
        <f t="shared" si="244"/>
        <v>0</v>
      </c>
      <c r="DW60" s="12">
        <f t="shared" si="244"/>
        <v>0</v>
      </c>
      <c r="DX60" s="12">
        <f t="shared" si="244"/>
        <v>0</v>
      </c>
      <c r="DY60" s="12">
        <f t="shared" si="244"/>
        <v>0</v>
      </c>
      <c r="DZ60" s="12">
        <f t="shared" si="244"/>
        <v>0</v>
      </c>
      <c r="EA60" s="12">
        <f t="shared" si="244"/>
        <v>0</v>
      </c>
      <c r="EB60" s="12">
        <f t="shared" si="244"/>
        <v>0</v>
      </c>
      <c r="EC60" s="12">
        <f t="shared" si="244"/>
        <v>0</v>
      </c>
      <c r="ED60" s="12">
        <f t="shared" si="244"/>
        <v>0</v>
      </c>
      <c r="EE60" s="12">
        <f t="shared" si="244"/>
        <v>0</v>
      </c>
      <c r="EF60" s="12">
        <f t="shared" si="244"/>
        <v>0</v>
      </c>
      <c r="EG60" s="12">
        <f t="shared" si="244"/>
        <v>0</v>
      </c>
      <c r="EH60" s="12">
        <f t="shared" si="244"/>
        <v>0</v>
      </c>
      <c r="EI60" s="12">
        <f t="shared" si="244"/>
        <v>0</v>
      </c>
      <c r="EJ60" s="12">
        <f t="shared" si="244"/>
        <v>0</v>
      </c>
      <c r="EK60" s="12">
        <f t="shared" si="244"/>
        <v>0</v>
      </c>
      <c r="EL60" s="12">
        <f t="shared" si="244"/>
        <v>0</v>
      </c>
      <c r="EM60" s="12">
        <f t="shared" si="244"/>
        <v>0</v>
      </c>
      <c r="EN60" s="12">
        <f t="shared" si="244"/>
        <v>0</v>
      </c>
      <c r="EO60" s="12">
        <f t="shared" si="244"/>
        <v>0</v>
      </c>
      <c r="EP60" s="12">
        <f t="shared" si="244"/>
        <v>0</v>
      </c>
      <c r="EQ60" s="12">
        <f t="shared" si="244"/>
        <v>0</v>
      </c>
      <c r="ER60" s="12">
        <f t="shared" si="244"/>
        <v>0</v>
      </c>
      <c r="ES60" s="12">
        <f t="shared" si="244"/>
        <v>0</v>
      </c>
      <c r="ET60" s="12">
        <f t="shared" si="244"/>
        <v>0</v>
      </c>
      <c r="EU60" s="12">
        <f t="shared" si="244"/>
        <v>0</v>
      </c>
      <c r="EV60" s="12">
        <f t="shared" si="244"/>
        <v>0</v>
      </c>
      <c r="EW60" s="12">
        <f t="shared" si="244"/>
        <v>0</v>
      </c>
      <c r="EX60" s="12">
        <f t="shared" si="244"/>
        <v>0</v>
      </c>
      <c r="EY60" s="12">
        <f t="shared" si="244"/>
        <v>0</v>
      </c>
      <c r="EZ60" s="12">
        <f t="shared" si="244"/>
        <v>0</v>
      </c>
      <c r="FA60" s="12">
        <f t="shared" si="244"/>
        <v>0</v>
      </c>
      <c r="FB60" s="12">
        <f t="shared" si="244"/>
        <v>0</v>
      </c>
      <c r="FC60" s="12">
        <f t="shared" si="244"/>
        <v>0</v>
      </c>
      <c r="FD60" s="12">
        <f t="shared" si="244"/>
        <v>0</v>
      </c>
      <c r="FE60" s="12">
        <f t="shared" si="244"/>
        <v>0</v>
      </c>
      <c r="FF60" s="12">
        <f t="shared" si="244"/>
        <v>0</v>
      </c>
      <c r="FG60" s="12">
        <f t="shared" si="244"/>
        <v>0</v>
      </c>
      <c r="FH60" s="12">
        <f t="shared" si="244"/>
        <v>0</v>
      </c>
      <c r="FI60" s="12">
        <f t="shared" si="244"/>
        <v>0</v>
      </c>
      <c r="FJ60" s="12">
        <f t="shared" si="244"/>
        <v>0</v>
      </c>
      <c r="FK60" s="12">
        <f t="shared" si="244"/>
        <v>0</v>
      </c>
      <c r="FL60" s="12">
        <f t="shared" si="244"/>
        <v>0</v>
      </c>
      <c r="FM60" s="12">
        <f t="shared" si="244"/>
        <v>0</v>
      </c>
      <c r="FN60" s="12">
        <f t="shared" si="244"/>
        <v>0</v>
      </c>
      <c r="FO60" s="12">
        <f t="shared" si="244"/>
        <v>0</v>
      </c>
      <c r="FP60" s="12">
        <f t="shared" si="244"/>
        <v>0</v>
      </c>
      <c r="FQ60" s="12">
        <f t="shared" si="244"/>
        <v>0</v>
      </c>
      <c r="FR60" s="12">
        <f t="shared" si="244"/>
        <v>0</v>
      </c>
      <c r="FS60" s="12">
        <f t="shared" si="244"/>
        <v>0</v>
      </c>
      <c r="FT60" s="12">
        <f t="shared" si="244"/>
        <v>0</v>
      </c>
      <c r="FU60" s="12">
        <f t="shared" ref="FU60:GJ60" si="245" xml:space="preserve"> FU58 - FU59</f>
        <v>0</v>
      </c>
      <c r="FV60" s="12">
        <f t="shared" si="245"/>
        <v>0</v>
      </c>
      <c r="FW60" s="12">
        <f t="shared" si="245"/>
        <v>0</v>
      </c>
      <c r="FX60" s="12">
        <f t="shared" si="245"/>
        <v>0</v>
      </c>
      <c r="FY60" s="12">
        <f t="shared" si="245"/>
        <v>0</v>
      </c>
      <c r="FZ60" s="12">
        <f t="shared" si="245"/>
        <v>0</v>
      </c>
      <c r="GA60" s="12">
        <f t="shared" si="245"/>
        <v>0</v>
      </c>
      <c r="GB60" s="12">
        <f t="shared" si="245"/>
        <v>0</v>
      </c>
      <c r="GC60" s="12">
        <f t="shared" si="245"/>
        <v>0</v>
      </c>
      <c r="GD60" s="12">
        <f t="shared" si="245"/>
        <v>0</v>
      </c>
      <c r="GE60" s="12">
        <f t="shared" si="245"/>
        <v>0</v>
      </c>
      <c r="GF60" s="12">
        <f t="shared" si="245"/>
        <v>0</v>
      </c>
      <c r="GG60" s="12">
        <f t="shared" si="245"/>
        <v>0</v>
      </c>
      <c r="GH60" s="12">
        <f t="shared" si="245"/>
        <v>0</v>
      </c>
      <c r="GI60" s="12">
        <f t="shared" si="245"/>
        <v>0</v>
      </c>
      <c r="GJ60" s="12">
        <f t="shared" si="245"/>
        <v>0</v>
      </c>
    </row>
    <row r="62" spans="1:192" x14ac:dyDescent="0.25">
      <c r="E62" s="146" t="str">
        <f xml:space="preserve"> InpC!E$205</f>
        <v>Corporate income tax rate</v>
      </c>
      <c r="F62" s="323">
        <f xml:space="preserve"> InpC!F$205</f>
        <v>0.2</v>
      </c>
      <c r="G62" s="146" t="str">
        <f xml:space="preserve"> InpC!G$205</f>
        <v>%</v>
      </c>
      <c r="H62" s="38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</row>
    <row r="63" spans="1:192" x14ac:dyDescent="0.25">
      <c r="E63" s="12" t="str">
        <f t="shared" ref="E63:AJ63" si="246" xml:space="preserve"> E$60</f>
        <v>Taxable income net of tax losses utilised</v>
      </c>
      <c r="F63" s="12">
        <f t="shared" si="246"/>
        <v>0</v>
      </c>
      <c r="G63" s="12" t="str">
        <f t="shared" si="246"/>
        <v>$ 000s</v>
      </c>
      <c r="H63" s="12">
        <f t="shared" si="246"/>
        <v>27806.08949571956</v>
      </c>
      <c r="I63" s="12">
        <f t="shared" si="246"/>
        <v>0</v>
      </c>
      <c r="J63" s="12">
        <f t="shared" si="246"/>
        <v>0</v>
      </c>
      <c r="K63" s="12">
        <f t="shared" si="246"/>
        <v>0</v>
      </c>
      <c r="L63" s="12">
        <f t="shared" si="246"/>
        <v>0</v>
      </c>
      <c r="M63" s="12">
        <f t="shared" si="246"/>
        <v>0</v>
      </c>
      <c r="N63" s="12">
        <f t="shared" si="246"/>
        <v>0</v>
      </c>
      <c r="O63" s="12">
        <f t="shared" si="246"/>
        <v>0</v>
      </c>
      <c r="P63" s="12">
        <f t="shared" si="246"/>
        <v>2473.965825489609</v>
      </c>
      <c r="Q63" s="12">
        <f t="shared" si="246"/>
        <v>0</v>
      </c>
      <c r="R63" s="12">
        <f t="shared" si="246"/>
        <v>0</v>
      </c>
      <c r="S63" s="12">
        <f t="shared" si="246"/>
        <v>0</v>
      </c>
      <c r="T63" s="12">
        <f t="shared" si="246"/>
        <v>0</v>
      </c>
      <c r="U63" s="12">
        <f t="shared" si="246"/>
        <v>0</v>
      </c>
      <c r="V63" s="12">
        <f t="shared" si="246"/>
        <v>0</v>
      </c>
      <c r="W63" s="12">
        <f t="shared" si="246"/>
        <v>0</v>
      </c>
      <c r="X63" s="12">
        <f t="shared" si="246"/>
        <v>0</v>
      </c>
      <c r="Y63" s="12">
        <f t="shared" si="246"/>
        <v>0</v>
      </c>
      <c r="Z63" s="12">
        <f t="shared" si="246"/>
        <v>0</v>
      </c>
      <c r="AA63" s="12">
        <f t="shared" si="246"/>
        <v>0</v>
      </c>
      <c r="AB63" s="12">
        <f t="shared" si="246"/>
        <v>0</v>
      </c>
      <c r="AC63" s="12">
        <f t="shared" si="246"/>
        <v>0</v>
      </c>
      <c r="AD63" s="12">
        <f t="shared" si="246"/>
        <v>0</v>
      </c>
      <c r="AE63" s="12">
        <f t="shared" si="246"/>
        <v>0</v>
      </c>
      <c r="AF63" s="12">
        <f t="shared" si="246"/>
        <v>0</v>
      </c>
      <c r="AG63" s="12">
        <f t="shared" si="246"/>
        <v>0</v>
      </c>
      <c r="AH63" s="12">
        <f t="shared" si="246"/>
        <v>0</v>
      </c>
      <c r="AI63" s="12">
        <f t="shared" si="246"/>
        <v>0</v>
      </c>
      <c r="AJ63" s="12">
        <f t="shared" si="246"/>
        <v>0</v>
      </c>
      <c r="AK63" s="12">
        <f t="shared" ref="AK63:CV63" si="247" xml:space="preserve"> AK$60</f>
        <v>0</v>
      </c>
      <c r="AL63" s="12">
        <f t="shared" si="247"/>
        <v>0</v>
      </c>
      <c r="AM63" s="12">
        <f t="shared" si="247"/>
        <v>0</v>
      </c>
      <c r="AN63" s="12">
        <f t="shared" si="247"/>
        <v>0</v>
      </c>
      <c r="AO63" s="12">
        <f t="shared" si="247"/>
        <v>0</v>
      </c>
      <c r="AP63" s="12">
        <f t="shared" si="247"/>
        <v>0</v>
      </c>
      <c r="AQ63" s="12">
        <f t="shared" si="247"/>
        <v>0</v>
      </c>
      <c r="AR63" s="12">
        <f t="shared" si="247"/>
        <v>0</v>
      </c>
      <c r="AS63" s="12">
        <f t="shared" si="247"/>
        <v>0</v>
      </c>
      <c r="AT63" s="12">
        <f t="shared" si="247"/>
        <v>0</v>
      </c>
      <c r="AU63" s="12">
        <f t="shared" si="247"/>
        <v>0</v>
      </c>
      <c r="AV63" s="12">
        <f t="shared" si="247"/>
        <v>0</v>
      </c>
      <c r="AW63" s="12">
        <f t="shared" si="247"/>
        <v>0</v>
      </c>
      <c r="AX63" s="12">
        <f t="shared" si="247"/>
        <v>0</v>
      </c>
      <c r="AY63" s="12">
        <f t="shared" si="247"/>
        <v>0</v>
      </c>
      <c r="AZ63" s="12">
        <f t="shared" si="247"/>
        <v>0</v>
      </c>
      <c r="BA63" s="12">
        <f t="shared" si="247"/>
        <v>0</v>
      </c>
      <c r="BB63" s="12">
        <f t="shared" si="247"/>
        <v>4620.9525958192589</v>
      </c>
      <c r="BC63" s="12">
        <f t="shared" si="247"/>
        <v>12814.601668154493</v>
      </c>
      <c r="BD63" s="12">
        <f t="shared" si="247"/>
        <v>7896.5694062561988</v>
      </c>
      <c r="BE63" s="12">
        <f t="shared" si="247"/>
        <v>0</v>
      </c>
      <c r="BF63" s="12">
        <f t="shared" si="247"/>
        <v>0</v>
      </c>
      <c r="BG63" s="12">
        <f t="shared" si="247"/>
        <v>0</v>
      </c>
      <c r="BH63" s="12">
        <f t="shared" si="247"/>
        <v>0</v>
      </c>
      <c r="BI63" s="12">
        <f t="shared" si="247"/>
        <v>0</v>
      </c>
      <c r="BJ63" s="12">
        <f t="shared" si="247"/>
        <v>0</v>
      </c>
      <c r="BK63" s="12">
        <f t="shared" si="247"/>
        <v>0</v>
      </c>
      <c r="BL63" s="12">
        <f t="shared" si="247"/>
        <v>0</v>
      </c>
      <c r="BM63" s="12">
        <f t="shared" si="247"/>
        <v>0</v>
      </c>
      <c r="BN63" s="12">
        <f t="shared" si="247"/>
        <v>0</v>
      </c>
      <c r="BO63" s="12">
        <f t="shared" si="247"/>
        <v>0</v>
      </c>
      <c r="BP63" s="12">
        <f t="shared" si="247"/>
        <v>0</v>
      </c>
      <c r="BQ63" s="12">
        <f t="shared" si="247"/>
        <v>0</v>
      </c>
      <c r="BR63" s="12">
        <f t="shared" si="247"/>
        <v>0</v>
      </c>
      <c r="BS63" s="12">
        <f t="shared" si="247"/>
        <v>0</v>
      </c>
      <c r="BT63" s="12">
        <f t="shared" si="247"/>
        <v>0</v>
      </c>
      <c r="BU63" s="12">
        <f t="shared" si="247"/>
        <v>0</v>
      </c>
      <c r="BV63" s="12">
        <f t="shared" si="247"/>
        <v>0</v>
      </c>
      <c r="BW63" s="12">
        <f t="shared" si="247"/>
        <v>0</v>
      </c>
      <c r="BX63" s="12">
        <f t="shared" si="247"/>
        <v>0</v>
      </c>
      <c r="BY63" s="12">
        <f t="shared" si="247"/>
        <v>0</v>
      </c>
      <c r="BZ63" s="12">
        <f t="shared" si="247"/>
        <v>0</v>
      </c>
      <c r="CA63" s="12">
        <f t="shared" si="247"/>
        <v>0</v>
      </c>
      <c r="CB63" s="12">
        <f t="shared" si="247"/>
        <v>0</v>
      </c>
      <c r="CC63" s="12">
        <f t="shared" si="247"/>
        <v>0</v>
      </c>
      <c r="CD63" s="12">
        <f t="shared" si="247"/>
        <v>0</v>
      </c>
      <c r="CE63" s="12">
        <f t="shared" si="247"/>
        <v>0</v>
      </c>
      <c r="CF63" s="12">
        <f t="shared" si="247"/>
        <v>0</v>
      </c>
      <c r="CG63" s="12">
        <f t="shared" si="247"/>
        <v>0</v>
      </c>
      <c r="CH63" s="12">
        <f t="shared" si="247"/>
        <v>0</v>
      </c>
      <c r="CI63" s="12">
        <f t="shared" si="247"/>
        <v>0</v>
      </c>
      <c r="CJ63" s="12">
        <f t="shared" si="247"/>
        <v>0</v>
      </c>
      <c r="CK63" s="12">
        <f t="shared" si="247"/>
        <v>0</v>
      </c>
      <c r="CL63" s="12">
        <f t="shared" si="247"/>
        <v>0</v>
      </c>
      <c r="CM63" s="12">
        <f t="shared" si="247"/>
        <v>0</v>
      </c>
      <c r="CN63" s="12">
        <f t="shared" si="247"/>
        <v>0</v>
      </c>
      <c r="CO63" s="12">
        <f t="shared" si="247"/>
        <v>0</v>
      </c>
      <c r="CP63" s="12">
        <f t="shared" si="247"/>
        <v>0</v>
      </c>
      <c r="CQ63" s="12">
        <f t="shared" si="247"/>
        <v>0</v>
      </c>
      <c r="CR63" s="12">
        <f t="shared" si="247"/>
        <v>0</v>
      </c>
      <c r="CS63" s="12">
        <f t="shared" si="247"/>
        <v>0</v>
      </c>
      <c r="CT63" s="12">
        <f t="shared" si="247"/>
        <v>0</v>
      </c>
      <c r="CU63" s="12">
        <f t="shared" si="247"/>
        <v>0</v>
      </c>
      <c r="CV63" s="12">
        <f t="shared" si="247"/>
        <v>0</v>
      </c>
      <c r="CW63" s="12">
        <f t="shared" ref="CW63:FH63" si="248" xml:space="preserve"> CW$60</f>
        <v>0</v>
      </c>
      <c r="CX63" s="12">
        <f t="shared" si="248"/>
        <v>0</v>
      </c>
      <c r="CY63" s="12">
        <f t="shared" si="248"/>
        <v>0</v>
      </c>
      <c r="CZ63" s="12">
        <f t="shared" si="248"/>
        <v>0</v>
      </c>
      <c r="DA63" s="12">
        <f t="shared" si="248"/>
        <v>0</v>
      </c>
      <c r="DB63" s="12">
        <f t="shared" si="248"/>
        <v>0</v>
      </c>
      <c r="DC63" s="12">
        <f t="shared" si="248"/>
        <v>0</v>
      </c>
      <c r="DD63" s="12">
        <f t="shared" si="248"/>
        <v>0</v>
      </c>
      <c r="DE63" s="12">
        <f t="shared" si="248"/>
        <v>0</v>
      </c>
      <c r="DF63" s="12">
        <f t="shared" si="248"/>
        <v>0</v>
      </c>
      <c r="DG63" s="12">
        <f t="shared" si="248"/>
        <v>0</v>
      </c>
      <c r="DH63" s="12">
        <f t="shared" si="248"/>
        <v>0</v>
      </c>
      <c r="DI63" s="12">
        <f t="shared" si="248"/>
        <v>0</v>
      </c>
      <c r="DJ63" s="12">
        <f t="shared" si="248"/>
        <v>0</v>
      </c>
      <c r="DK63" s="12">
        <f t="shared" si="248"/>
        <v>0</v>
      </c>
      <c r="DL63" s="12">
        <f t="shared" si="248"/>
        <v>0</v>
      </c>
      <c r="DM63" s="12">
        <f t="shared" si="248"/>
        <v>0</v>
      </c>
      <c r="DN63" s="12">
        <f t="shared" si="248"/>
        <v>0</v>
      </c>
      <c r="DO63" s="12">
        <f t="shared" si="248"/>
        <v>0</v>
      </c>
      <c r="DP63" s="12">
        <f t="shared" si="248"/>
        <v>0</v>
      </c>
      <c r="DQ63" s="12">
        <f t="shared" si="248"/>
        <v>0</v>
      </c>
      <c r="DR63" s="12">
        <f t="shared" si="248"/>
        <v>0</v>
      </c>
      <c r="DS63" s="12">
        <f t="shared" si="248"/>
        <v>0</v>
      </c>
      <c r="DT63" s="12">
        <f t="shared" si="248"/>
        <v>0</v>
      </c>
      <c r="DU63" s="12">
        <f t="shared" si="248"/>
        <v>0</v>
      </c>
      <c r="DV63" s="12">
        <f t="shared" si="248"/>
        <v>0</v>
      </c>
      <c r="DW63" s="12">
        <f t="shared" si="248"/>
        <v>0</v>
      </c>
      <c r="DX63" s="12">
        <f t="shared" si="248"/>
        <v>0</v>
      </c>
      <c r="DY63" s="12">
        <f t="shared" si="248"/>
        <v>0</v>
      </c>
      <c r="DZ63" s="12">
        <f t="shared" si="248"/>
        <v>0</v>
      </c>
      <c r="EA63" s="12">
        <f t="shared" si="248"/>
        <v>0</v>
      </c>
      <c r="EB63" s="12">
        <f t="shared" si="248"/>
        <v>0</v>
      </c>
      <c r="EC63" s="12">
        <f t="shared" si="248"/>
        <v>0</v>
      </c>
      <c r="ED63" s="12">
        <f t="shared" si="248"/>
        <v>0</v>
      </c>
      <c r="EE63" s="12">
        <f t="shared" si="248"/>
        <v>0</v>
      </c>
      <c r="EF63" s="12">
        <f t="shared" si="248"/>
        <v>0</v>
      </c>
      <c r="EG63" s="12">
        <f t="shared" si="248"/>
        <v>0</v>
      </c>
      <c r="EH63" s="12">
        <f t="shared" si="248"/>
        <v>0</v>
      </c>
      <c r="EI63" s="12">
        <f t="shared" si="248"/>
        <v>0</v>
      </c>
      <c r="EJ63" s="12">
        <f t="shared" si="248"/>
        <v>0</v>
      </c>
      <c r="EK63" s="12">
        <f t="shared" si="248"/>
        <v>0</v>
      </c>
      <c r="EL63" s="12">
        <f t="shared" si="248"/>
        <v>0</v>
      </c>
      <c r="EM63" s="12">
        <f t="shared" si="248"/>
        <v>0</v>
      </c>
      <c r="EN63" s="12">
        <f t="shared" si="248"/>
        <v>0</v>
      </c>
      <c r="EO63" s="12">
        <f t="shared" si="248"/>
        <v>0</v>
      </c>
      <c r="EP63" s="12">
        <f t="shared" si="248"/>
        <v>0</v>
      </c>
      <c r="EQ63" s="12">
        <f t="shared" si="248"/>
        <v>0</v>
      </c>
      <c r="ER63" s="12">
        <f t="shared" si="248"/>
        <v>0</v>
      </c>
      <c r="ES63" s="12">
        <f t="shared" si="248"/>
        <v>0</v>
      </c>
      <c r="ET63" s="12">
        <f t="shared" si="248"/>
        <v>0</v>
      </c>
      <c r="EU63" s="12">
        <f t="shared" si="248"/>
        <v>0</v>
      </c>
      <c r="EV63" s="12">
        <f t="shared" si="248"/>
        <v>0</v>
      </c>
      <c r="EW63" s="12">
        <f t="shared" si="248"/>
        <v>0</v>
      </c>
      <c r="EX63" s="12">
        <f t="shared" si="248"/>
        <v>0</v>
      </c>
      <c r="EY63" s="12">
        <f t="shared" si="248"/>
        <v>0</v>
      </c>
      <c r="EZ63" s="12">
        <f t="shared" si="248"/>
        <v>0</v>
      </c>
      <c r="FA63" s="12">
        <f t="shared" si="248"/>
        <v>0</v>
      </c>
      <c r="FB63" s="12">
        <f t="shared" si="248"/>
        <v>0</v>
      </c>
      <c r="FC63" s="12">
        <f t="shared" si="248"/>
        <v>0</v>
      </c>
      <c r="FD63" s="12">
        <f t="shared" si="248"/>
        <v>0</v>
      </c>
      <c r="FE63" s="12">
        <f t="shared" si="248"/>
        <v>0</v>
      </c>
      <c r="FF63" s="12">
        <f t="shared" si="248"/>
        <v>0</v>
      </c>
      <c r="FG63" s="12">
        <f t="shared" si="248"/>
        <v>0</v>
      </c>
      <c r="FH63" s="12">
        <f t="shared" si="248"/>
        <v>0</v>
      </c>
      <c r="FI63" s="12">
        <f t="shared" ref="FI63:GJ63" si="249" xml:space="preserve"> FI$60</f>
        <v>0</v>
      </c>
      <c r="FJ63" s="12">
        <f t="shared" si="249"/>
        <v>0</v>
      </c>
      <c r="FK63" s="12">
        <f t="shared" si="249"/>
        <v>0</v>
      </c>
      <c r="FL63" s="12">
        <f t="shared" si="249"/>
        <v>0</v>
      </c>
      <c r="FM63" s="12">
        <f t="shared" si="249"/>
        <v>0</v>
      </c>
      <c r="FN63" s="12">
        <f t="shared" si="249"/>
        <v>0</v>
      </c>
      <c r="FO63" s="12">
        <f t="shared" si="249"/>
        <v>0</v>
      </c>
      <c r="FP63" s="12">
        <f t="shared" si="249"/>
        <v>0</v>
      </c>
      <c r="FQ63" s="12">
        <f t="shared" si="249"/>
        <v>0</v>
      </c>
      <c r="FR63" s="12">
        <f t="shared" si="249"/>
        <v>0</v>
      </c>
      <c r="FS63" s="12">
        <f t="shared" si="249"/>
        <v>0</v>
      </c>
      <c r="FT63" s="12">
        <f t="shared" si="249"/>
        <v>0</v>
      </c>
      <c r="FU63" s="12">
        <f t="shared" si="249"/>
        <v>0</v>
      </c>
      <c r="FV63" s="12">
        <f t="shared" si="249"/>
        <v>0</v>
      </c>
      <c r="FW63" s="12">
        <f t="shared" si="249"/>
        <v>0</v>
      </c>
      <c r="FX63" s="12">
        <f t="shared" si="249"/>
        <v>0</v>
      </c>
      <c r="FY63" s="12">
        <f t="shared" si="249"/>
        <v>0</v>
      </c>
      <c r="FZ63" s="12">
        <f t="shared" si="249"/>
        <v>0</v>
      </c>
      <c r="GA63" s="12">
        <f t="shared" si="249"/>
        <v>0</v>
      </c>
      <c r="GB63" s="12">
        <f t="shared" si="249"/>
        <v>0</v>
      </c>
      <c r="GC63" s="12">
        <f t="shared" si="249"/>
        <v>0</v>
      </c>
      <c r="GD63" s="12">
        <f t="shared" si="249"/>
        <v>0</v>
      </c>
      <c r="GE63" s="12">
        <f t="shared" si="249"/>
        <v>0</v>
      </c>
      <c r="GF63" s="12">
        <f t="shared" si="249"/>
        <v>0</v>
      </c>
      <c r="GG63" s="12">
        <f t="shared" si="249"/>
        <v>0</v>
      </c>
      <c r="GH63" s="12">
        <f t="shared" si="249"/>
        <v>0</v>
      </c>
      <c r="GI63" s="12">
        <f t="shared" si="249"/>
        <v>0</v>
      </c>
      <c r="GJ63" s="12">
        <f t="shared" si="249"/>
        <v>0</v>
      </c>
    </row>
    <row r="64" spans="1:192" x14ac:dyDescent="0.25">
      <c r="A64" s="242"/>
      <c r="B64" s="242"/>
      <c r="C64" s="243"/>
      <c r="D64" s="244"/>
      <c r="E64" s="194" t="str">
        <f xml:space="preserve"> Time!E$108</f>
        <v>Operating period flag</v>
      </c>
      <c r="F64" s="194">
        <f xml:space="preserve"> Time!F$108</f>
        <v>0</v>
      </c>
      <c r="G64" s="194" t="str">
        <f xml:space="preserve"> Time!G$108</f>
        <v>flag</v>
      </c>
      <c r="H64" s="194">
        <f xml:space="preserve"> Time!H$108</f>
        <v>40</v>
      </c>
      <c r="I64" s="194">
        <f xml:space="preserve"> Time!I$108</f>
        <v>0</v>
      </c>
      <c r="J64" s="194">
        <f xml:space="preserve"> Time!J$108</f>
        <v>0</v>
      </c>
      <c r="K64" s="194">
        <f xml:space="preserve"> Time!K$108</f>
        <v>0</v>
      </c>
      <c r="L64" s="194">
        <f xml:space="preserve"> Time!L$108</f>
        <v>0</v>
      </c>
      <c r="M64" s="194">
        <f xml:space="preserve"> Time!M$108</f>
        <v>0</v>
      </c>
      <c r="N64" s="194">
        <f xml:space="preserve"> Time!N$108</f>
        <v>0</v>
      </c>
      <c r="O64" s="194">
        <f xml:space="preserve"> Time!O$108</f>
        <v>0</v>
      </c>
      <c r="P64" s="194">
        <f xml:space="preserve"> Time!P$108</f>
        <v>0</v>
      </c>
      <c r="Q64" s="194">
        <f xml:space="preserve"> Time!Q$108</f>
        <v>1</v>
      </c>
      <c r="R64" s="194">
        <f xml:space="preserve"> Time!R$108</f>
        <v>1</v>
      </c>
      <c r="S64" s="194">
        <f xml:space="preserve"> Time!S$108</f>
        <v>1</v>
      </c>
      <c r="T64" s="194">
        <f xml:space="preserve"> Time!T$108</f>
        <v>1</v>
      </c>
      <c r="U64" s="194">
        <f xml:space="preserve"> Time!U$108</f>
        <v>1</v>
      </c>
      <c r="V64" s="194">
        <f xml:space="preserve"> Time!V$108</f>
        <v>1</v>
      </c>
      <c r="W64" s="194">
        <f xml:space="preserve"> Time!W$108</f>
        <v>1</v>
      </c>
      <c r="X64" s="194">
        <f xml:space="preserve"> Time!X$108</f>
        <v>1</v>
      </c>
      <c r="Y64" s="194">
        <f xml:space="preserve"> Time!Y$108</f>
        <v>1</v>
      </c>
      <c r="Z64" s="194">
        <f xml:space="preserve"> Time!Z$108</f>
        <v>1</v>
      </c>
      <c r="AA64" s="194">
        <f xml:space="preserve"> Time!AA$108</f>
        <v>1</v>
      </c>
      <c r="AB64" s="194">
        <f xml:space="preserve"> Time!AB$108</f>
        <v>1</v>
      </c>
      <c r="AC64" s="194">
        <f xml:space="preserve"> Time!AC$108</f>
        <v>1</v>
      </c>
      <c r="AD64" s="194">
        <f xml:space="preserve"> Time!AD$108</f>
        <v>1</v>
      </c>
      <c r="AE64" s="194">
        <f xml:space="preserve"> Time!AE$108</f>
        <v>1</v>
      </c>
      <c r="AF64" s="194">
        <f xml:space="preserve"> Time!AF$108</f>
        <v>1</v>
      </c>
      <c r="AG64" s="194">
        <f xml:space="preserve"> Time!AG$108</f>
        <v>1</v>
      </c>
      <c r="AH64" s="194">
        <f xml:space="preserve"> Time!AH$108</f>
        <v>1</v>
      </c>
      <c r="AI64" s="194">
        <f xml:space="preserve"> Time!AI$108</f>
        <v>1</v>
      </c>
      <c r="AJ64" s="194">
        <f xml:space="preserve"> Time!AJ$108</f>
        <v>1</v>
      </c>
      <c r="AK64" s="194">
        <f xml:space="preserve"> Time!AK$108</f>
        <v>1</v>
      </c>
      <c r="AL64" s="194">
        <f xml:space="preserve"> Time!AL$108</f>
        <v>1</v>
      </c>
      <c r="AM64" s="194">
        <f xml:space="preserve"> Time!AM$108</f>
        <v>1</v>
      </c>
      <c r="AN64" s="194">
        <f xml:space="preserve"> Time!AN$108</f>
        <v>1</v>
      </c>
      <c r="AO64" s="194">
        <f xml:space="preserve"> Time!AO$108</f>
        <v>1</v>
      </c>
      <c r="AP64" s="194">
        <f xml:space="preserve"> Time!AP$108</f>
        <v>1</v>
      </c>
      <c r="AQ64" s="194">
        <f xml:space="preserve"> Time!AQ$108</f>
        <v>1</v>
      </c>
      <c r="AR64" s="194">
        <f xml:space="preserve"> Time!AR$108</f>
        <v>1</v>
      </c>
      <c r="AS64" s="194">
        <f xml:space="preserve"> Time!AS$108</f>
        <v>1</v>
      </c>
      <c r="AT64" s="194">
        <f xml:space="preserve"> Time!AT$108</f>
        <v>1</v>
      </c>
      <c r="AU64" s="194">
        <f xml:space="preserve"> Time!AU$108</f>
        <v>1</v>
      </c>
      <c r="AV64" s="194">
        <f xml:space="preserve"> Time!AV$108</f>
        <v>1</v>
      </c>
      <c r="AW64" s="194">
        <f xml:space="preserve"> Time!AW$108</f>
        <v>1</v>
      </c>
      <c r="AX64" s="194">
        <f xml:space="preserve"> Time!AX$108</f>
        <v>1</v>
      </c>
      <c r="AY64" s="194">
        <f xml:space="preserve"> Time!AY$108</f>
        <v>1</v>
      </c>
      <c r="AZ64" s="194">
        <f xml:space="preserve"> Time!AZ$108</f>
        <v>1</v>
      </c>
      <c r="BA64" s="194">
        <f xml:space="preserve"> Time!BA$108</f>
        <v>1</v>
      </c>
      <c r="BB64" s="194">
        <f xml:space="preserve"> Time!BB$108</f>
        <v>1</v>
      </c>
      <c r="BC64" s="194">
        <f xml:space="preserve"> Time!BC$108</f>
        <v>1</v>
      </c>
      <c r="BD64" s="194">
        <f xml:space="preserve"> Time!BD$108</f>
        <v>1</v>
      </c>
      <c r="BE64" s="194">
        <f xml:space="preserve"> Time!BE$108</f>
        <v>0</v>
      </c>
      <c r="BF64" s="194">
        <f xml:space="preserve"> Time!BF$108</f>
        <v>0</v>
      </c>
      <c r="BG64" s="194">
        <f xml:space="preserve"> Time!BG$108</f>
        <v>0</v>
      </c>
      <c r="BH64" s="194">
        <f xml:space="preserve"> Time!BH$108</f>
        <v>0</v>
      </c>
      <c r="BI64" s="194">
        <f xml:space="preserve"> Time!BI$108</f>
        <v>0</v>
      </c>
      <c r="BJ64" s="194">
        <f xml:space="preserve"> Time!BJ$108</f>
        <v>0</v>
      </c>
      <c r="BK64" s="194">
        <f xml:space="preserve"> Time!BK$108</f>
        <v>0</v>
      </c>
      <c r="BL64" s="194">
        <f xml:space="preserve"> Time!BL$108</f>
        <v>0</v>
      </c>
      <c r="BM64" s="194">
        <f xml:space="preserve"> Time!BM$108</f>
        <v>0</v>
      </c>
      <c r="BN64" s="194">
        <f xml:space="preserve"> Time!BN$108</f>
        <v>0</v>
      </c>
      <c r="BO64" s="194">
        <f xml:space="preserve"> Time!BO$108</f>
        <v>0</v>
      </c>
      <c r="BP64" s="194">
        <f xml:space="preserve"> Time!BP$108</f>
        <v>0</v>
      </c>
      <c r="BQ64" s="194">
        <f xml:space="preserve"> Time!BQ$108</f>
        <v>0</v>
      </c>
      <c r="BR64" s="194">
        <f xml:space="preserve"> Time!BR$108</f>
        <v>0</v>
      </c>
      <c r="BS64" s="194">
        <f xml:space="preserve"> Time!BS$108</f>
        <v>0</v>
      </c>
      <c r="BT64" s="194">
        <f xml:space="preserve"> Time!BT$108</f>
        <v>0</v>
      </c>
      <c r="BU64" s="194">
        <f xml:space="preserve"> Time!BU$108</f>
        <v>0</v>
      </c>
      <c r="BV64" s="194">
        <f xml:space="preserve"> Time!BV$108</f>
        <v>0</v>
      </c>
      <c r="BW64" s="194">
        <f xml:space="preserve"> Time!BW$108</f>
        <v>0</v>
      </c>
      <c r="BX64" s="194">
        <f xml:space="preserve"> Time!BX$108</f>
        <v>0</v>
      </c>
      <c r="BY64" s="194">
        <f xml:space="preserve"> Time!BY$108</f>
        <v>0</v>
      </c>
      <c r="BZ64" s="194">
        <f xml:space="preserve"> Time!BZ$108</f>
        <v>0</v>
      </c>
      <c r="CA64" s="194">
        <f xml:space="preserve"> Time!CA$108</f>
        <v>0</v>
      </c>
      <c r="CB64" s="194">
        <f xml:space="preserve"> Time!CB$108</f>
        <v>0</v>
      </c>
      <c r="CC64" s="194">
        <f xml:space="preserve"> Time!CC$108</f>
        <v>0</v>
      </c>
      <c r="CD64" s="194">
        <f xml:space="preserve"> Time!CD$108</f>
        <v>0</v>
      </c>
      <c r="CE64" s="194">
        <f xml:space="preserve"> Time!CE$108</f>
        <v>0</v>
      </c>
      <c r="CF64" s="194">
        <f xml:space="preserve"> Time!CF$108</f>
        <v>0</v>
      </c>
      <c r="CG64" s="194">
        <f xml:space="preserve"> Time!CG$108</f>
        <v>0</v>
      </c>
      <c r="CH64" s="194">
        <f xml:space="preserve"> Time!CH$108</f>
        <v>0</v>
      </c>
      <c r="CI64" s="194">
        <f xml:space="preserve"> Time!CI$108</f>
        <v>0</v>
      </c>
      <c r="CJ64" s="194">
        <f xml:space="preserve"> Time!CJ$108</f>
        <v>0</v>
      </c>
      <c r="CK64" s="194">
        <f xml:space="preserve"> Time!CK$108</f>
        <v>0</v>
      </c>
      <c r="CL64" s="194">
        <f xml:space="preserve"> Time!CL$108</f>
        <v>0</v>
      </c>
      <c r="CM64" s="194">
        <f xml:space="preserve"> Time!CM$108</f>
        <v>0</v>
      </c>
      <c r="CN64" s="194">
        <f xml:space="preserve"> Time!CN$108</f>
        <v>0</v>
      </c>
      <c r="CO64" s="194">
        <f xml:space="preserve"> Time!CO$108</f>
        <v>0</v>
      </c>
      <c r="CP64" s="194">
        <f xml:space="preserve"> Time!CP$108</f>
        <v>0</v>
      </c>
      <c r="CQ64" s="194">
        <f xml:space="preserve"> Time!CQ$108</f>
        <v>0</v>
      </c>
      <c r="CR64" s="194">
        <f xml:space="preserve"> Time!CR$108</f>
        <v>0</v>
      </c>
      <c r="CS64" s="194">
        <f xml:space="preserve"> Time!CS$108</f>
        <v>0</v>
      </c>
      <c r="CT64" s="194">
        <f xml:space="preserve"> Time!CT$108</f>
        <v>0</v>
      </c>
      <c r="CU64" s="194">
        <f xml:space="preserve"> Time!CU$108</f>
        <v>0</v>
      </c>
      <c r="CV64" s="194">
        <f xml:space="preserve"> Time!CV$108</f>
        <v>0</v>
      </c>
      <c r="CW64" s="194">
        <f xml:space="preserve"> Time!CW$108</f>
        <v>0</v>
      </c>
      <c r="CX64" s="194">
        <f xml:space="preserve"> Time!CX$108</f>
        <v>0</v>
      </c>
      <c r="CY64" s="194">
        <f xml:space="preserve"> Time!CY$108</f>
        <v>0</v>
      </c>
      <c r="CZ64" s="194">
        <f xml:space="preserve"> Time!CZ$108</f>
        <v>0</v>
      </c>
      <c r="DA64" s="194">
        <f xml:space="preserve"> Time!DA$108</f>
        <v>0</v>
      </c>
      <c r="DB64" s="194">
        <f xml:space="preserve"> Time!DB$108</f>
        <v>0</v>
      </c>
      <c r="DC64" s="194">
        <f xml:space="preserve"> Time!DC$108</f>
        <v>0</v>
      </c>
      <c r="DD64" s="194">
        <f xml:space="preserve"> Time!DD$108</f>
        <v>0</v>
      </c>
      <c r="DE64" s="194">
        <f xml:space="preserve"> Time!DE$108</f>
        <v>0</v>
      </c>
      <c r="DF64" s="194">
        <f xml:space="preserve"> Time!DF$108</f>
        <v>0</v>
      </c>
      <c r="DG64" s="194">
        <f xml:space="preserve"> Time!DG$108</f>
        <v>0</v>
      </c>
      <c r="DH64" s="194">
        <f xml:space="preserve"> Time!DH$108</f>
        <v>0</v>
      </c>
      <c r="DI64" s="194">
        <f xml:space="preserve"> Time!DI$108</f>
        <v>0</v>
      </c>
      <c r="DJ64" s="194">
        <f xml:space="preserve"> Time!DJ$108</f>
        <v>0</v>
      </c>
      <c r="DK64" s="194">
        <f xml:space="preserve"> Time!DK$108</f>
        <v>0</v>
      </c>
      <c r="DL64" s="194">
        <f xml:space="preserve"> Time!DL$108</f>
        <v>0</v>
      </c>
      <c r="DM64" s="194">
        <f xml:space="preserve"> Time!DM$108</f>
        <v>0</v>
      </c>
      <c r="DN64" s="194">
        <f xml:space="preserve"> Time!DN$108</f>
        <v>0</v>
      </c>
      <c r="DO64" s="194">
        <f xml:space="preserve"> Time!DO$108</f>
        <v>0</v>
      </c>
      <c r="DP64" s="194">
        <f xml:space="preserve"> Time!DP$108</f>
        <v>0</v>
      </c>
      <c r="DQ64" s="194">
        <f xml:space="preserve"> Time!DQ$108</f>
        <v>0</v>
      </c>
      <c r="DR64" s="194">
        <f xml:space="preserve"> Time!DR$108</f>
        <v>0</v>
      </c>
      <c r="DS64" s="194">
        <f xml:space="preserve"> Time!DS$108</f>
        <v>0</v>
      </c>
      <c r="DT64" s="194">
        <f xml:space="preserve"> Time!DT$108</f>
        <v>0</v>
      </c>
      <c r="DU64" s="194">
        <f xml:space="preserve"> Time!DU$108</f>
        <v>0</v>
      </c>
      <c r="DV64" s="194">
        <f xml:space="preserve"> Time!DV$108</f>
        <v>0</v>
      </c>
      <c r="DW64" s="194">
        <f xml:space="preserve"> Time!DW$108</f>
        <v>0</v>
      </c>
      <c r="DX64" s="194">
        <f xml:space="preserve"> Time!DX$108</f>
        <v>0</v>
      </c>
      <c r="DY64" s="194">
        <f xml:space="preserve"> Time!DY$108</f>
        <v>0</v>
      </c>
      <c r="DZ64" s="194">
        <f xml:space="preserve"> Time!DZ$108</f>
        <v>0</v>
      </c>
      <c r="EA64" s="194">
        <f xml:space="preserve"> Time!EA$108</f>
        <v>0</v>
      </c>
      <c r="EB64" s="194">
        <f xml:space="preserve"> Time!EB$108</f>
        <v>0</v>
      </c>
      <c r="EC64" s="194">
        <f xml:space="preserve"> Time!EC$108</f>
        <v>0</v>
      </c>
      <c r="ED64" s="194">
        <f xml:space="preserve"> Time!ED$108</f>
        <v>0</v>
      </c>
      <c r="EE64" s="194">
        <f xml:space="preserve"> Time!EE$108</f>
        <v>0</v>
      </c>
      <c r="EF64" s="194">
        <f xml:space="preserve"> Time!EF$108</f>
        <v>0</v>
      </c>
      <c r="EG64" s="194">
        <f xml:space="preserve"> Time!EG$108</f>
        <v>0</v>
      </c>
      <c r="EH64" s="194">
        <f xml:space="preserve"> Time!EH$108</f>
        <v>0</v>
      </c>
      <c r="EI64" s="194">
        <f xml:space="preserve"> Time!EI$108</f>
        <v>0</v>
      </c>
      <c r="EJ64" s="194">
        <f xml:space="preserve"> Time!EJ$108</f>
        <v>0</v>
      </c>
      <c r="EK64" s="194">
        <f xml:space="preserve"> Time!EK$108</f>
        <v>0</v>
      </c>
      <c r="EL64" s="194">
        <f xml:space="preserve"> Time!EL$108</f>
        <v>0</v>
      </c>
      <c r="EM64" s="194">
        <f xml:space="preserve"> Time!EM$108</f>
        <v>0</v>
      </c>
      <c r="EN64" s="194">
        <f xml:space="preserve"> Time!EN$108</f>
        <v>0</v>
      </c>
      <c r="EO64" s="194">
        <f xml:space="preserve"> Time!EO$108</f>
        <v>0</v>
      </c>
      <c r="EP64" s="194">
        <f xml:space="preserve"> Time!EP$108</f>
        <v>0</v>
      </c>
      <c r="EQ64" s="194">
        <f xml:space="preserve"> Time!EQ$108</f>
        <v>0</v>
      </c>
      <c r="ER64" s="194">
        <f xml:space="preserve"> Time!ER$108</f>
        <v>0</v>
      </c>
      <c r="ES64" s="194">
        <f xml:space="preserve"> Time!ES$108</f>
        <v>0</v>
      </c>
      <c r="ET64" s="194">
        <f xml:space="preserve"> Time!ET$108</f>
        <v>0</v>
      </c>
      <c r="EU64" s="194">
        <f xml:space="preserve"> Time!EU$108</f>
        <v>0</v>
      </c>
      <c r="EV64" s="194">
        <f xml:space="preserve"> Time!EV$108</f>
        <v>0</v>
      </c>
      <c r="EW64" s="194">
        <f xml:space="preserve"> Time!EW$108</f>
        <v>0</v>
      </c>
      <c r="EX64" s="194">
        <f xml:space="preserve"> Time!EX$108</f>
        <v>0</v>
      </c>
      <c r="EY64" s="194">
        <f xml:space="preserve"> Time!EY$108</f>
        <v>0</v>
      </c>
      <c r="EZ64" s="194">
        <f xml:space="preserve"> Time!EZ$108</f>
        <v>0</v>
      </c>
      <c r="FA64" s="194">
        <f xml:space="preserve"> Time!FA$108</f>
        <v>0</v>
      </c>
      <c r="FB64" s="194">
        <f xml:space="preserve"> Time!FB$108</f>
        <v>0</v>
      </c>
      <c r="FC64" s="194">
        <f xml:space="preserve"> Time!FC$108</f>
        <v>0</v>
      </c>
      <c r="FD64" s="194">
        <f xml:space="preserve"> Time!FD$108</f>
        <v>0</v>
      </c>
      <c r="FE64" s="194">
        <f xml:space="preserve"> Time!FE$108</f>
        <v>0</v>
      </c>
      <c r="FF64" s="194">
        <f xml:space="preserve"> Time!FF$108</f>
        <v>0</v>
      </c>
      <c r="FG64" s="194">
        <f xml:space="preserve"> Time!FG$108</f>
        <v>0</v>
      </c>
      <c r="FH64" s="194">
        <f xml:space="preserve"> Time!FH$108</f>
        <v>0</v>
      </c>
      <c r="FI64" s="194">
        <f xml:space="preserve"> Time!FI$108</f>
        <v>0</v>
      </c>
      <c r="FJ64" s="194">
        <f xml:space="preserve"> Time!FJ$108</f>
        <v>0</v>
      </c>
      <c r="FK64" s="194">
        <f xml:space="preserve"> Time!FK$108</f>
        <v>0</v>
      </c>
      <c r="FL64" s="194">
        <f xml:space="preserve"> Time!FL$108</f>
        <v>0</v>
      </c>
      <c r="FM64" s="194">
        <f xml:space="preserve"> Time!FM$108</f>
        <v>0</v>
      </c>
      <c r="FN64" s="194">
        <f xml:space="preserve"> Time!FN$108</f>
        <v>0</v>
      </c>
      <c r="FO64" s="194">
        <f xml:space="preserve"> Time!FO$108</f>
        <v>0</v>
      </c>
      <c r="FP64" s="194">
        <f xml:space="preserve"> Time!FP$108</f>
        <v>0</v>
      </c>
      <c r="FQ64" s="194">
        <f xml:space="preserve"> Time!FQ$108</f>
        <v>0</v>
      </c>
      <c r="FR64" s="194">
        <f xml:space="preserve"> Time!FR$108</f>
        <v>0</v>
      </c>
      <c r="FS64" s="194">
        <f xml:space="preserve"> Time!FS$108</f>
        <v>0</v>
      </c>
      <c r="FT64" s="194">
        <f xml:space="preserve"> Time!FT$108</f>
        <v>0</v>
      </c>
      <c r="FU64" s="194">
        <f xml:space="preserve"> Time!FU$108</f>
        <v>0</v>
      </c>
      <c r="FV64" s="194">
        <f xml:space="preserve"> Time!FV$108</f>
        <v>0</v>
      </c>
      <c r="FW64" s="194">
        <f xml:space="preserve"> Time!FW$108</f>
        <v>0</v>
      </c>
      <c r="FX64" s="194">
        <f xml:space="preserve"> Time!FX$108</f>
        <v>0</v>
      </c>
      <c r="FY64" s="194">
        <f xml:space="preserve"> Time!FY$108</f>
        <v>0</v>
      </c>
      <c r="FZ64" s="194">
        <f xml:space="preserve"> Time!FZ$108</f>
        <v>0</v>
      </c>
      <c r="GA64" s="194">
        <f xml:space="preserve"> Time!GA$108</f>
        <v>0</v>
      </c>
      <c r="GB64" s="194">
        <f xml:space="preserve"> Time!GB$108</f>
        <v>0</v>
      </c>
      <c r="GC64" s="194">
        <f xml:space="preserve"> Time!GC$108</f>
        <v>0</v>
      </c>
      <c r="GD64" s="194">
        <f xml:space="preserve"> Time!GD$108</f>
        <v>0</v>
      </c>
      <c r="GE64" s="194">
        <f xml:space="preserve"> Time!GE$108</f>
        <v>0</v>
      </c>
      <c r="GF64" s="194">
        <f xml:space="preserve"> Time!GF$108</f>
        <v>0</v>
      </c>
      <c r="GG64" s="194">
        <f xml:space="preserve"> Time!GG$108</f>
        <v>0</v>
      </c>
      <c r="GH64" s="194">
        <f xml:space="preserve"> Time!GH$108</f>
        <v>0</v>
      </c>
      <c r="GI64" s="194">
        <f xml:space="preserve"> Time!GI$108</f>
        <v>0</v>
      </c>
      <c r="GJ64" s="194">
        <f xml:space="preserve"> Time!GJ$108</f>
        <v>0</v>
      </c>
    </row>
    <row r="65" spans="1:192" x14ac:dyDescent="0.25">
      <c r="E65" s="12" t="s">
        <v>210</v>
      </c>
      <c r="G65" s="12" t="str">
        <f xml:space="preserve"> SMU</f>
        <v>$ 000s</v>
      </c>
      <c r="H65" s="12">
        <f xml:space="preserve"> SUM(J65:GJ65)</f>
        <v>5066.4247340459906</v>
      </c>
      <c r="J65" s="12">
        <f t="shared" ref="J65:AO65" si="250" xml:space="preserve"> $F62 * J63 * J64</f>
        <v>0</v>
      </c>
      <c r="K65" s="12">
        <f t="shared" si="250"/>
        <v>0</v>
      </c>
      <c r="L65" s="12">
        <f t="shared" si="250"/>
        <v>0</v>
      </c>
      <c r="M65" s="12">
        <f t="shared" si="250"/>
        <v>0</v>
      </c>
      <c r="N65" s="12">
        <f t="shared" si="250"/>
        <v>0</v>
      </c>
      <c r="O65" s="12">
        <f t="shared" si="250"/>
        <v>0</v>
      </c>
      <c r="P65" s="12">
        <f t="shared" si="250"/>
        <v>0</v>
      </c>
      <c r="Q65" s="12">
        <f t="shared" si="250"/>
        <v>0</v>
      </c>
      <c r="R65" s="12">
        <f t="shared" si="250"/>
        <v>0</v>
      </c>
      <c r="S65" s="12">
        <f t="shared" si="250"/>
        <v>0</v>
      </c>
      <c r="T65" s="12">
        <f t="shared" si="250"/>
        <v>0</v>
      </c>
      <c r="U65" s="12">
        <f t="shared" si="250"/>
        <v>0</v>
      </c>
      <c r="V65" s="12">
        <f t="shared" si="250"/>
        <v>0</v>
      </c>
      <c r="W65" s="12">
        <f t="shared" si="250"/>
        <v>0</v>
      </c>
      <c r="X65" s="12">
        <f t="shared" si="250"/>
        <v>0</v>
      </c>
      <c r="Y65" s="12">
        <f t="shared" si="250"/>
        <v>0</v>
      </c>
      <c r="Z65" s="12">
        <f t="shared" si="250"/>
        <v>0</v>
      </c>
      <c r="AA65" s="12">
        <f t="shared" si="250"/>
        <v>0</v>
      </c>
      <c r="AB65" s="12">
        <f t="shared" si="250"/>
        <v>0</v>
      </c>
      <c r="AC65" s="12">
        <f t="shared" si="250"/>
        <v>0</v>
      </c>
      <c r="AD65" s="12">
        <f t="shared" si="250"/>
        <v>0</v>
      </c>
      <c r="AE65" s="12">
        <f t="shared" si="250"/>
        <v>0</v>
      </c>
      <c r="AF65" s="12">
        <f t="shared" si="250"/>
        <v>0</v>
      </c>
      <c r="AG65" s="12">
        <f t="shared" si="250"/>
        <v>0</v>
      </c>
      <c r="AH65" s="12">
        <f t="shared" si="250"/>
        <v>0</v>
      </c>
      <c r="AI65" s="12">
        <f t="shared" si="250"/>
        <v>0</v>
      </c>
      <c r="AJ65" s="12">
        <f t="shared" si="250"/>
        <v>0</v>
      </c>
      <c r="AK65" s="12">
        <f t="shared" si="250"/>
        <v>0</v>
      </c>
      <c r="AL65" s="12">
        <f t="shared" si="250"/>
        <v>0</v>
      </c>
      <c r="AM65" s="12">
        <f t="shared" si="250"/>
        <v>0</v>
      </c>
      <c r="AN65" s="12">
        <f t="shared" si="250"/>
        <v>0</v>
      </c>
      <c r="AO65" s="12">
        <f t="shared" si="250"/>
        <v>0</v>
      </c>
      <c r="AP65" s="12">
        <f t="shared" ref="AP65:BU65" si="251" xml:space="preserve"> $F62 * AP63 * AP64</f>
        <v>0</v>
      </c>
      <c r="AQ65" s="12">
        <f t="shared" si="251"/>
        <v>0</v>
      </c>
      <c r="AR65" s="12">
        <f t="shared" si="251"/>
        <v>0</v>
      </c>
      <c r="AS65" s="12">
        <f t="shared" si="251"/>
        <v>0</v>
      </c>
      <c r="AT65" s="12">
        <f t="shared" si="251"/>
        <v>0</v>
      </c>
      <c r="AU65" s="12">
        <f t="shared" si="251"/>
        <v>0</v>
      </c>
      <c r="AV65" s="12">
        <f t="shared" si="251"/>
        <v>0</v>
      </c>
      <c r="AW65" s="12">
        <f t="shared" si="251"/>
        <v>0</v>
      </c>
      <c r="AX65" s="12">
        <f t="shared" si="251"/>
        <v>0</v>
      </c>
      <c r="AY65" s="12">
        <f t="shared" si="251"/>
        <v>0</v>
      </c>
      <c r="AZ65" s="12">
        <f t="shared" si="251"/>
        <v>0</v>
      </c>
      <c r="BA65" s="12">
        <f t="shared" si="251"/>
        <v>0</v>
      </c>
      <c r="BB65" s="12">
        <f t="shared" si="251"/>
        <v>924.19051916385183</v>
      </c>
      <c r="BC65" s="12">
        <f t="shared" si="251"/>
        <v>2562.9203336308988</v>
      </c>
      <c r="BD65" s="12">
        <f t="shared" si="251"/>
        <v>1579.3138812512398</v>
      </c>
      <c r="BE65" s="12">
        <f t="shared" si="251"/>
        <v>0</v>
      </c>
      <c r="BF65" s="12">
        <f t="shared" si="251"/>
        <v>0</v>
      </c>
      <c r="BG65" s="12">
        <f t="shared" si="251"/>
        <v>0</v>
      </c>
      <c r="BH65" s="12">
        <f t="shared" si="251"/>
        <v>0</v>
      </c>
      <c r="BI65" s="12">
        <f t="shared" si="251"/>
        <v>0</v>
      </c>
      <c r="BJ65" s="12">
        <f t="shared" si="251"/>
        <v>0</v>
      </c>
      <c r="BK65" s="12">
        <f t="shared" si="251"/>
        <v>0</v>
      </c>
      <c r="BL65" s="12">
        <f t="shared" si="251"/>
        <v>0</v>
      </c>
      <c r="BM65" s="12">
        <f t="shared" si="251"/>
        <v>0</v>
      </c>
      <c r="BN65" s="12">
        <f t="shared" si="251"/>
        <v>0</v>
      </c>
      <c r="BO65" s="12">
        <f t="shared" si="251"/>
        <v>0</v>
      </c>
      <c r="BP65" s="12">
        <f t="shared" si="251"/>
        <v>0</v>
      </c>
      <c r="BQ65" s="12">
        <f t="shared" si="251"/>
        <v>0</v>
      </c>
      <c r="BR65" s="12">
        <f t="shared" si="251"/>
        <v>0</v>
      </c>
      <c r="BS65" s="12">
        <f t="shared" si="251"/>
        <v>0</v>
      </c>
      <c r="BT65" s="12">
        <f t="shared" si="251"/>
        <v>0</v>
      </c>
      <c r="BU65" s="12">
        <f t="shared" si="251"/>
        <v>0</v>
      </c>
      <c r="BV65" s="12">
        <f t="shared" ref="BV65:DA65" si="252" xml:space="preserve"> $F62 * BV63 * BV64</f>
        <v>0</v>
      </c>
      <c r="BW65" s="12">
        <f t="shared" si="252"/>
        <v>0</v>
      </c>
      <c r="BX65" s="12">
        <f t="shared" si="252"/>
        <v>0</v>
      </c>
      <c r="BY65" s="12">
        <f t="shared" si="252"/>
        <v>0</v>
      </c>
      <c r="BZ65" s="12">
        <f t="shared" si="252"/>
        <v>0</v>
      </c>
      <c r="CA65" s="12">
        <f t="shared" si="252"/>
        <v>0</v>
      </c>
      <c r="CB65" s="12">
        <f t="shared" si="252"/>
        <v>0</v>
      </c>
      <c r="CC65" s="12">
        <f t="shared" si="252"/>
        <v>0</v>
      </c>
      <c r="CD65" s="12">
        <f t="shared" si="252"/>
        <v>0</v>
      </c>
      <c r="CE65" s="12">
        <f t="shared" si="252"/>
        <v>0</v>
      </c>
      <c r="CF65" s="12">
        <f t="shared" si="252"/>
        <v>0</v>
      </c>
      <c r="CG65" s="12">
        <f t="shared" si="252"/>
        <v>0</v>
      </c>
      <c r="CH65" s="12">
        <f t="shared" si="252"/>
        <v>0</v>
      </c>
      <c r="CI65" s="12">
        <f t="shared" si="252"/>
        <v>0</v>
      </c>
      <c r="CJ65" s="12">
        <f t="shared" si="252"/>
        <v>0</v>
      </c>
      <c r="CK65" s="12">
        <f t="shared" si="252"/>
        <v>0</v>
      </c>
      <c r="CL65" s="12">
        <f t="shared" si="252"/>
        <v>0</v>
      </c>
      <c r="CM65" s="12">
        <f t="shared" si="252"/>
        <v>0</v>
      </c>
      <c r="CN65" s="12">
        <f t="shared" si="252"/>
        <v>0</v>
      </c>
      <c r="CO65" s="12">
        <f t="shared" si="252"/>
        <v>0</v>
      </c>
      <c r="CP65" s="12">
        <f t="shared" si="252"/>
        <v>0</v>
      </c>
      <c r="CQ65" s="12">
        <f t="shared" si="252"/>
        <v>0</v>
      </c>
      <c r="CR65" s="12">
        <f t="shared" si="252"/>
        <v>0</v>
      </c>
      <c r="CS65" s="12">
        <f t="shared" si="252"/>
        <v>0</v>
      </c>
      <c r="CT65" s="12">
        <f t="shared" si="252"/>
        <v>0</v>
      </c>
      <c r="CU65" s="12">
        <f t="shared" si="252"/>
        <v>0</v>
      </c>
      <c r="CV65" s="12">
        <f t="shared" si="252"/>
        <v>0</v>
      </c>
      <c r="CW65" s="12">
        <f t="shared" si="252"/>
        <v>0</v>
      </c>
      <c r="CX65" s="12">
        <f t="shared" si="252"/>
        <v>0</v>
      </c>
      <c r="CY65" s="12">
        <f t="shared" si="252"/>
        <v>0</v>
      </c>
      <c r="CZ65" s="12">
        <f t="shared" si="252"/>
        <v>0</v>
      </c>
      <c r="DA65" s="12">
        <f t="shared" si="252"/>
        <v>0</v>
      </c>
      <c r="DB65" s="12">
        <f t="shared" ref="DB65:EG65" si="253" xml:space="preserve"> $F62 * DB63 * DB64</f>
        <v>0</v>
      </c>
      <c r="DC65" s="12">
        <f t="shared" si="253"/>
        <v>0</v>
      </c>
      <c r="DD65" s="12">
        <f t="shared" si="253"/>
        <v>0</v>
      </c>
      <c r="DE65" s="12">
        <f t="shared" si="253"/>
        <v>0</v>
      </c>
      <c r="DF65" s="12">
        <f t="shared" si="253"/>
        <v>0</v>
      </c>
      <c r="DG65" s="12">
        <f t="shared" si="253"/>
        <v>0</v>
      </c>
      <c r="DH65" s="12">
        <f t="shared" si="253"/>
        <v>0</v>
      </c>
      <c r="DI65" s="12">
        <f t="shared" si="253"/>
        <v>0</v>
      </c>
      <c r="DJ65" s="12">
        <f t="shared" si="253"/>
        <v>0</v>
      </c>
      <c r="DK65" s="12">
        <f t="shared" si="253"/>
        <v>0</v>
      </c>
      <c r="DL65" s="12">
        <f t="shared" si="253"/>
        <v>0</v>
      </c>
      <c r="DM65" s="12">
        <f t="shared" si="253"/>
        <v>0</v>
      </c>
      <c r="DN65" s="12">
        <f t="shared" si="253"/>
        <v>0</v>
      </c>
      <c r="DO65" s="12">
        <f t="shared" si="253"/>
        <v>0</v>
      </c>
      <c r="DP65" s="12">
        <f t="shared" si="253"/>
        <v>0</v>
      </c>
      <c r="DQ65" s="12">
        <f t="shared" si="253"/>
        <v>0</v>
      </c>
      <c r="DR65" s="12">
        <f t="shared" si="253"/>
        <v>0</v>
      </c>
      <c r="DS65" s="12">
        <f t="shared" si="253"/>
        <v>0</v>
      </c>
      <c r="DT65" s="12">
        <f t="shared" si="253"/>
        <v>0</v>
      </c>
      <c r="DU65" s="12">
        <f t="shared" si="253"/>
        <v>0</v>
      </c>
      <c r="DV65" s="12">
        <f t="shared" si="253"/>
        <v>0</v>
      </c>
      <c r="DW65" s="12">
        <f t="shared" si="253"/>
        <v>0</v>
      </c>
      <c r="DX65" s="12">
        <f t="shared" si="253"/>
        <v>0</v>
      </c>
      <c r="DY65" s="12">
        <f t="shared" si="253"/>
        <v>0</v>
      </c>
      <c r="DZ65" s="12">
        <f t="shared" si="253"/>
        <v>0</v>
      </c>
      <c r="EA65" s="12">
        <f t="shared" si="253"/>
        <v>0</v>
      </c>
      <c r="EB65" s="12">
        <f t="shared" si="253"/>
        <v>0</v>
      </c>
      <c r="EC65" s="12">
        <f t="shared" si="253"/>
        <v>0</v>
      </c>
      <c r="ED65" s="12">
        <f t="shared" si="253"/>
        <v>0</v>
      </c>
      <c r="EE65" s="12">
        <f t="shared" si="253"/>
        <v>0</v>
      </c>
      <c r="EF65" s="12">
        <f t="shared" si="253"/>
        <v>0</v>
      </c>
      <c r="EG65" s="12">
        <f t="shared" si="253"/>
        <v>0</v>
      </c>
      <c r="EH65" s="12">
        <f t="shared" ref="EH65:FM65" si="254" xml:space="preserve"> $F62 * EH63 * EH64</f>
        <v>0</v>
      </c>
      <c r="EI65" s="12">
        <f t="shared" si="254"/>
        <v>0</v>
      </c>
      <c r="EJ65" s="12">
        <f t="shared" si="254"/>
        <v>0</v>
      </c>
      <c r="EK65" s="12">
        <f t="shared" si="254"/>
        <v>0</v>
      </c>
      <c r="EL65" s="12">
        <f t="shared" si="254"/>
        <v>0</v>
      </c>
      <c r="EM65" s="12">
        <f t="shared" si="254"/>
        <v>0</v>
      </c>
      <c r="EN65" s="12">
        <f t="shared" si="254"/>
        <v>0</v>
      </c>
      <c r="EO65" s="12">
        <f t="shared" si="254"/>
        <v>0</v>
      </c>
      <c r="EP65" s="12">
        <f t="shared" si="254"/>
        <v>0</v>
      </c>
      <c r="EQ65" s="12">
        <f t="shared" si="254"/>
        <v>0</v>
      </c>
      <c r="ER65" s="12">
        <f t="shared" si="254"/>
        <v>0</v>
      </c>
      <c r="ES65" s="12">
        <f t="shared" si="254"/>
        <v>0</v>
      </c>
      <c r="ET65" s="12">
        <f t="shared" si="254"/>
        <v>0</v>
      </c>
      <c r="EU65" s="12">
        <f t="shared" si="254"/>
        <v>0</v>
      </c>
      <c r="EV65" s="12">
        <f t="shared" si="254"/>
        <v>0</v>
      </c>
      <c r="EW65" s="12">
        <f t="shared" si="254"/>
        <v>0</v>
      </c>
      <c r="EX65" s="12">
        <f t="shared" si="254"/>
        <v>0</v>
      </c>
      <c r="EY65" s="12">
        <f t="shared" si="254"/>
        <v>0</v>
      </c>
      <c r="EZ65" s="12">
        <f t="shared" si="254"/>
        <v>0</v>
      </c>
      <c r="FA65" s="12">
        <f t="shared" si="254"/>
        <v>0</v>
      </c>
      <c r="FB65" s="12">
        <f t="shared" si="254"/>
        <v>0</v>
      </c>
      <c r="FC65" s="12">
        <f t="shared" si="254"/>
        <v>0</v>
      </c>
      <c r="FD65" s="12">
        <f t="shared" si="254"/>
        <v>0</v>
      </c>
      <c r="FE65" s="12">
        <f t="shared" si="254"/>
        <v>0</v>
      </c>
      <c r="FF65" s="12">
        <f t="shared" si="254"/>
        <v>0</v>
      </c>
      <c r="FG65" s="12">
        <f t="shared" si="254"/>
        <v>0</v>
      </c>
      <c r="FH65" s="12">
        <f t="shared" si="254"/>
        <v>0</v>
      </c>
      <c r="FI65" s="12">
        <f t="shared" si="254"/>
        <v>0</v>
      </c>
      <c r="FJ65" s="12">
        <f t="shared" si="254"/>
        <v>0</v>
      </c>
      <c r="FK65" s="12">
        <f t="shared" si="254"/>
        <v>0</v>
      </c>
      <c r="FL65" s="12">
        <f t="shared" si="254"/>
        <v>0</v>
      </c>
      <c r="FM65" s="12">
        <f t="shared" si="254"/>
        <v>0</v>
      </c>
      <c r="FN65" s="12">
        <f t="shared" ref="FN65:GJ65" si="255" xml:space="preserve"> $F62 * FN63 * FN64</f>
        <v>0</v>
      </c>
      <c r="FO65" s="12">
        <f t="shared" si="255"/>
        <v>0</v>
      </c>
      <c r="FP65" s="12">
        <f t="shared" si="255"/>
        <v>0</v>
      </c>
      <c r="FQ65" s="12">
        <f t="shared" si="255"/>
        <v>0</v>
      </c>
      <c r="FR65" s="12">
        <f t="shared" si="255"/>
        <v>0</v>
      </c>
      <c r="FS65" s="12">
        <f t="shared" si="255"/>
        <v>0</v>
      </c>
      <c r="FT65" s="12">
        <f t="shared" si="255"/>
        <v>0</v>
      </c>
      <c r="FU65" s="12">
        <f t="shared" si="255"/>
        <v>0</v>
      </c>
      <c r="FV65" s="12">
        <f t="shared" si="255"/>
        <v>0</v>
      </c>
      <c r="FW65" s="12">
        <f t="shared" si="255"/>
        <v>0</v>
      </c>
      <c r="FX65" s="12">
        <f t="shared" si="255"/>
        <v>0</v>
      </c>
      <c r="FY65" s="12">
        <f t="shared" si="255"/>
        <v>0</v>
      </c>
      <c r="FZ65" s="12">
        <f t="shared" si="255"/>
        <v>0</v>
      </c>
      <c r="GA65" s="12">
        <f t="shared" si="255"/>
        <v>0</v>
      </c>
      <c r="GB65" s="12">
        <f t="shared" si="255"/>
        <v>0</v>
      </c>
      <c r="GC65" s="12">
        <f t="shared" si="255"/>
        <v>0</v>
      </c>
      <c r="GD65" s="12">
        <f t="shared" si="255"/>
        <v>0</v>
      </c>
      <c r="GE65" s="12">
        <f t="shared" si="255"/>
        <v>0</v>
      </c>
      <c r="GF65" s="12">
        <f t="shared" si="255"/>
        <v>0</v>
      </c>
      <c r="GG65" s="12">
        <f t="shared" si="255"/>
        <v>0</v>
      </c>
      <c r="GH65" s="12">
        <f t="shared" si="255"/>
        <v>0</v>
      </c>
      <c r="GI65" s="12">
        <f t="shared" si="255"/>
        <v>0</v>
      </c>
      <c r="GJ65" s="12">
        <f t="shared" si="255"/>
        <v>0</v>
      </c>
    </row>
    <row r="66" spans="1:192" s="193" customFormat="1" x14ac:dyDescent="0.25">
      <c r="A66" s="142"/>
      <c r="B66" s="142"/>
      <c r="C66" s="143"/>
      <c r="D66" s="144"/>
      <c r="E66" s="192" t="str">
        <f xml:space="preserve"> LEFT(E65, LEN(E65) - 4)</f>
        <v>Corporate income tax paid</v>
      </c>
      <c r="F66" s="192"/>
      <c r="G66" s="192" t="str">
        <f xml:space="preserve"> SMU</f>
        <v>$ 000s</v>
      </c>
      <c r="H66" s="192">
        <f xml:space="preserve"> SUM(J66:GJ66)</f>
        <v>-5066.4247340459906</v>
      </c>
      <c r="I66" s="145"/>
      <c r="J66" s="192">
        <f t="shared" ref="J66:BU66" si="256" xml:space="preserve"> -1 * J65</f>
        <v>0</v>
      </c>
      <c r="K66" s="192">
        <f t="shared" si="256"/>
        <v>0</v>
      </c>
      <c r="L66" s="192">
        <f t="shared" si="256"/>
        <v>0</v>
      </c>
      <c r="M66" s="192">
        <f t="shared" si="256"/>
        <v>0</v>
      </c>
      <c r="N66" s="192">
        <f t="shared" si="256"/>
        <v>0</v>
      </c>
      <c r="O66" s="192">
        <f t="shared" si="256"/>
        <v>0</v>
      </c>
      <c r="P66" s="192">
        <f t="shared" si="256"/>
        <v>0</v>
      </c>
      <c r="Q66" s="192">
        <f t="shared" si="256"/>
        <v>0</v>
      </c>
      <c r="R66" s="192">
        <f t="shared" si="256"/>
        <v>0</v>
      </c>
      <c r="S66" s="192">
        <f t="shared" si="256"/>
        <v>0</v>
      </c>
      <c r="T66" s="192">
        <f t="shared" si="256"/>
        <v>0</v>
      </c>
      <c r="U66" s="192">
        <f t="shared" si="256"/>
        <v>0</v>
      </c>
      <c r="V66" s="192">
        <f t="shared" si="256"/>
        <v>0</v>
      </c>
      <c r="W66" s="192">
        <f t="shared" si="256"/>
        <v>0</v>
      </c>
      <c r="X66" s="192">
        <f t="shared" si="256"/>
        <v>0</v>
      </c>
      <c r="Y66" s="192">
        <f t="shared" si="256"/>
        <v>0</v>
      </c>
      <c r="Z66" s="192">
        <f t="shared" si="256"/>
        <v>0</v>
      </c>
      <c r="AA66" s="192">
        <f t="shared" si="256"/>
        <v>0</v>
      </c>
      <c r="AB66" s="192">
        <f t="shared" si="256"/>
        <v>0</v>
      </c>
      <c r="AC66" s="192">
        <f t="shared" si="256"/>
        <v>0</v>
      </c>
      <c r="AD66" s="192">
        <f t="shared" si="256"/>
        <v>0</v>
      </c>
      <c r="AE66" s="192">
        <f t="shared" si="256"/>
        <v>0</v>
      </c>
      <c r="AF66" s="192">
        <f t="shared" si="256"/>
        <v>0</v>
      </c>
      <c r="AG66" s="192">
        <f t="shared" si="256"/>
        <v>0</v>
      </c>
      <c r="AH66" s="192">
        <f t="shared" si="256"/>
        <v>0</v>
      </c>
      <c r="AI66" s="192">
        <f t="shared" si="256"/>
        <v>0</v>
      </c>
      <c r="AJ66" s="192">
        <f t="shared" si="256"/>
        <v>0</v>
      </c>
      <c r="AK66" s="192">
        <f t="shared" si="256"/>
        <v>0</v>
      </c>
      <c r="AL66" s="192">
        <f t="shared" si="256"/>
        <v>0</v>
      </c>
      <c r="AM66" s="192">
        <f t="shared" si="256"/>
        <v>0</v>
      </c>
      <c r="AN66" s="192">
        <f t="shared" si="256"/>
        <v>0</v>
      </c>
      <c r="AO66" s="192">
        <f t="shared" si="256"/>
        <v>0</v>
      </c>
      <c r="AP66" s="192">
        <f t="shared" si="256"/>
        <v>0</v>
      </c>
      <c r="AQ66" s="192">
        <f t="shared" si="256"/>
        <v>0</v>
      </c>
      <c r="AR66" s="192">
        <f t="shared" si="256"/>
        <v>0</v>
      </c>
      <c r="AS66" s="192">
        <f t="shared" si="256"/>
        <v>0</v>
      </c>
      <c r="AT66" s="192">
        <f t="shared" si="256"/>
        <v>0</v>
      </c>
      <c r="AU66" s="192">
        <f t="shared" si="256"/>
        <v>0</v>
      </c>
      <c r="AV66" s="192">
        <f t="shared" si="256"/>
        <v>0</v>
      </c>
      <c r="AW66" s="192">
        <f t="shared" si="256"/>
        <v>0</v>
      </c>
      <c r="AX66" s="192">
        <f t="shared" si="256"/>
        <v>0</v>
      </c>
      <c r="AY66" s="192">
        <f t="shared" si="256"/>
        <v>0</v>
      </c>
      <c r="AZ66" s="192">
        <f t="shared" si="256"/>
        <v>0</v>
      </c>
      <c r="BA66" s="192">
        <f t="shared" si="256"/>
        <v>0</v>
      </c>
      <c r="BB66" s="192">
        <f t="shared" si="256"/>
        <v>-924.19051916385183</v>
      </c>
      <c r="BC66" s="192">
        <f t="shared" si="256"/>
        <v>-2562.9203336308988</v>
      </c>
      <c r="BD66" s="192">
        <f t="shared" si="256"/>
        <v>-1579.3138812512398</v>
      </c>
      <c r="BE66" s="192">
        <f t="shared" si="256"/>
        <v>0</v>
      </c>
      <c r="BF66" s="192">
        <f t="shared" si="256"/>
        <v>0</v>
      </c>
      <c r="BG66" s="192">
        <f t="shared" si="256"/>
        <v>0</v>
      </c>
      <c r="BH66" s="192">
        <f t="shared" si="256"/>
        <v>0</v>
      </c>
      <c r="BI66" s="192">
        <f t="shared" si="256"/>
        <v>0</v>
      </c>
      <c r="BJ66" s="192">
        <f t="shared" si="256"/>
        <v>0</v>
      </c>
      <c r="BK66" s="192">
        <f t="shared" si="256"/>
        <v>0</v>
      </c>
      <c r="BL66" s="192">
        <f t="shared" si="256"/>
        <v>0</v>
      </c>
      <c r="BM66" s="192">
        <f t="shared" si="256"/>
        <v>0</v>
      </c>
      <c r="BN66" s="192">
        <f t="shared" si="256"/>
        <v>0</v>
      </c>
      <c r="BO66" s="192">
        <f t="shared" si="256"/>
        <v>0</v>
      </c>
      <c r="BP66" s="192">
        <f t="shared" si="256"/>
        <v>0</v>
      </c>
      <c r="BQ66" s="192">
        <f t="shared" si="256"/>
        <v>0</v>
      </c>
      <c r="BR66" s="192">
        <f t="shared" si="256"/>
        <v>0</v>
      </c>
      <c r="BS66" s="192">
        <f t="shared" si="256"/>
        <v>0</v>
      </c>
      <c r="BT66" s="192">
        <f t="shared" si="256"/>
        <v>0</v>
      </c>
      <c r="BU66" s="192">
        <f t="shared" si="256"/>
        <v>0</v>
      </c>
      <c r="BV66" s="192">
        <f t="shared" ref="BV66:EG66" si="257" xml:space="preserve"> -1 * BV65</f>
        <v>0</v>
      </c>
      <c r="BW66" s="192">
        <f t="shared" si="257"/>
        <v>0</v>
      </c>
      <c r="BX66" s="192">
        <f t="shared" si="257"/>
        <v>0</v>
      </c>
      <c r="BY66" s="192">
        <f t="shared" si="257"/>
        <v>0</v>
      </c>
      <c r="BZ66" s="192">
        <f t="shared" si="257"/>
        <v>0</v>
      </c>
      <c r="CA66" s="192">
        <f t="shared" si="257"/>
        <v>0</v>
      </c>
      <c r="CB66" s="192">
        <f t="shared" si="257"/>
        <v>0</v>
      </c>
      <c r="CC66" s="192">
        <f t="shared" si="257"/>
        <v>0</v>
      </c>
      <c r="CD66" s="192">
        <f t="shared" si="257"/>
        <v>0</v>
      </c>
      <c r="CE66" s="192">
        <f t="shared" si="257"/>
        <v>0</v>
      </c>
      <c r="CF66" s="192">
        <f t="shared" si="257"/>
        <v>0</v>
      </c>
      <c r="CG66" s="192">
        <f t="shared" si="257"/>
        <v>0</v>
      </c>
      <c r="CH66" s="192">
        <f t="shared" si="257"/>
        <v>0</v>
      </c>
      <c r="CI66" s="192">
        <f t="shared" si="257"/>
        <v>0</v>
      </c>
      <c r="CJ66" s="192">
        <f t="shared" si="257"/>
        <v>0</v>
      </c>
      <c r="CK66" s="192">
        <f t="shared" si="257"/>
        <v>0</v>
      </c>
      <c r="CL66" s="192">
        <f t="shared" si="257"/>
        <v>0</v>
      </c>
      <c r="CM66" s="192">
        <f t="shared" si="257"/>
        <v>0</v>
      </c>
      <c r="CN66" s="192">
        <f t="shared" si="257"/>
        <v>0</v>
      </c>
      <c r="CO66" s="192">
        <f t="shared" si="257"/>
        <v>0</v>
      </c>
      <c r="CP66" s="192">
        <f t="shared" si="257"/>
        <v>0</v>
      </c>
      <c r="CQ66" s="192">
        <f t="shared" si="257"/>
        <v>0</v>
      </c>
      <c r="CR66" s="192">
        <f t="shared" si="257"/>
        <v>0</v>
      </c>
      <c r="CS66" s="192">
        <f t="shared" si="257"/>
        <v>0</v>
      </c>
      <c r="CT66" s="192">
        <f t="shared" si="257"/>
        <v>0</v>
      </c>
      <c r="CU66" s="192">
        <f t="shared" si="257"/>
        <v>0</v>
      </c>
      <c r="CV66" s="192">
        <f t="shared" si="257"/>
        <v>0</v>
      </c>
      <c r="CW66" s="192">
        <f t="shared" si="257"/>
        <v>0</v>
      </c>
      <c r="CX66" s="192">
        <f t="shared" si="257"/>
        <v>0</v>
      </c>
      <c r="CY66" s="192">
        <f t="shared" si="257"/>
        <v>0</v>
      </c>
      <c r="CZ66" s="192">
        <f t="shared" si="257"/>
        <v>0</v>
      </c>
      <c r="DA66" s="192">
        <f t="shared" si="257"/>
        <v>0</v>
      </c>
      <c r="DB66" s="192">
        <f t="shared" si="257"/>
        <v>0</v>
      </c>
      <c r="DC66" s="192">
        <f t="shared" si="257"/>
        <v>0</v>
      </c>
      <c r="DD66" s="192">
        <f t="shared" si="257"/>
        <v>0</v>
      </c>
      <c r="DE66" s="192">
        <f t="shared" si="257"/>
        <v>0</v>
      </c>
      <c r="DF66" s="192">
        <f t="shared" si="257"/>
        <v>0</v>
      </c>
      <c r="DG66" s="192">
        <f t="shared" si="257"/>
        <v>0</v>
      </c>
      <c r="DH66" s="192">
        <f t="shared" si="257"/>
        <v>0</v>
      </c>
      <c r="DI66" s="192">
        <f t="shared" si="257"/>
        <v>0</v>
      </c>
      <c r="DJ66" s="192">
        <f t="shared" si="257"/>
        <v>0</v>
      </c>
      <c r="DK66" s="192">
        <f t="shared" si="257"/>
        <v>0</v>
      </c>
      <c r="DL66" s="192">
        <f t="shared" si="257"/>
        <v>0</v>
      </c>
      <c r="DM66" s="192">
        <f t="shared" si="257"/>
        <v>0</v>
      </c>
      <c r="DN66" s="192">
        <f t="shared" si="257"/>
        <v>0</v>
      </c>
      <c r="DO66" s="192">
        <f t="shared" si="257"/>
        <v>0</v>
      </c>
      <c r="DP66" s="192">
        <f t="shared" si="257"/>
        <v>0</v>
      </c>
      <c r="DQ66" s="192">
        <f t="shared" si="257"/>
        <v>0</v>
      </c>
      <c r="DR66" s="192">
        <f t="shared" si="257"/>
        <v>0</v>
      </c>
      <c r="DS66" s="192">
        <f t="shared" si="257"/>
        <v>0</v>
      </c>
      <c r="DT66" s="192">
        <f t="shared" si="257"/>
        <v>0</v>
      </c>
      <c r="DU66" s="192">
        <f t="shared" si="257"/>
        <v>0</v>
      </c>
      <c r="DV66" s="192">
        <f t="shared" si="257"/>
        <v>0</v>
      </c>
      <c r="DW66" s="192">
        <f t="shared" si="257"/>
        <v>0</v>
      </c>
      <c r="DX66" s="192">
        <f t="shared" si="257"/>
        <v>0</v>
      </c>
      <c r="DY66" s="192">
        <f t="shared" si="257"/>
        <v>0</v>
      </c>
      <c r="DZ66" s="192">
        <f t="shared" si="257"/>
        <v>0</v>
      </c>
      <c r="EA66" s="192">
        <f t="shared" si="257"/>
        <v>0</v>
      </c>
      <c r="EB66" s="192">
        <f t="shared" si="257"/>
        <v>0</v>
      </c>
      <c r="EC66" s="192">
        <f t="shared" si="257"/>
        <v>0</v>
      </c>
      <c r="ED66" s="192">
        <f t="shared" si="257"/>
        <v>0</v>
      </c>
      <c r="EE66" s="192">
        <f t="shared" si="257"/>
        <v>0</v>
      </c>
      <c r="EF66" s="192">
        <f t="shared" si="257"/>
        <v>0</v>
      </c>
      <c r="EG66" s="192">
        <f t="shared" si="257"/>
        <v>0</v>
      </c>
      <c r="EH66" s="192">
        <f t="shared" ref="EH66:GJ66" si="258" xml:space="preserve"> -1 * EH65</f>
        <v>0</v>
      </c>
      <c r="EI66" s="192">
        <f t="shared" si="258"/>
        <v>0</v>
      </c>
      <c r="EJ66" s="192">
        <f t="shared" si="258"/>
        <v>0</v>
      </c>
      <c r="EK66" s="192">
        <f t="shared" si="258"/>
        <v>0</v>
      </c>
      <c r="EL66" s="192">
        <f t="shared" si="258"/>
        <v>0</v>
      </c>
      <c r="EM66" s="192">
        <f t="shared" si="258"/>
        <v>0</v>
      </c>
      <c r="EN66" s="192">
        <f t="shared" si="258"/>
        <v>0</v>
      </c>
      <c r="EO66" s="192">
        <f t="shared" si="258"/>
        <v>0</v>
      </c>
      <c r="EP66" s="192">
        <f t="shared" si="258"/>
        <v>0</v>
      </c>
      <c r="EQ66" s="192">
        <f t="shared" si="258"/>
        <v>0</v>
      </c>
      <c r="ER66" s="192">
        <f t="shared" si="258"/>
        <v>0</v>
      </c>
      <c r="ES66" s="192">
        <f t="shared" si="258"/>
        <v>0</v>
      </c>
      <c r="ET66" s="192">
        <f t="shared" si="258"/>
        <v>0</v>
      </c>
      <c r="EU66" s="192">
        <f t="shared" si="258"/>
        <v>0</v>
      </c>
      <c r="EV66" s="192">
        <f t="shared" si="258"/>
        <v>0</v>
      </c>
      <c r="EW66" s="192">
        <f t="shared" si="258"/>
        <v>0</v>
      </c>
      <c r="EX66" s="192">
        <f t="shared" si="258"/>
        <v>0</v>
      </c>
      <c r="EY66" s="192">
        <f t="shared" si="258"/>
        <v>0</v>
      </c>
      <c r="EZ66" s="192">
        <f t="shared" si="258"/>
        <v>0</v>
      </c>
      <c r="FA66" s="192">
        <f t="shared" si="258"/>
        <v>0</v>
      </c>
      <c r="FB66" s="192">
        <f t="shared" si="258"/>
        <v>0</v>
      </c>
      <c r="FC66" s="192">
        <f t="shared" si="258"/>
        <v>0</v>
      </c>
      <c r="FD66" s="192">
        <f t="shared" si="258"/>
        <v>0</v>
      </c>
      <c r="FE66" s="192">
        <f t="shared" si="258"/>
        <v>0</v>
      </c>
      <c r="FF66" s="192">
        <f t="shared" si="258"/>
        <v>0</v>
      </c>
      <c r="FG66" s="192">
        <f t="shared" si="258"/>
        <v>0</v>
      </c>
      <c r="FH66" s="192">
        <f t="shared" si="258"/>
        <v>0</v>
      </c>
      <c r="FI66" s="192">
        <f t="shared" si="258"/>
        <v>0</v>
      </c>
      <c r="FJ66" s="192">
        <f t="shared" si="258"/>
        <v>0</v>
      </c>
      <c r="FK66" s="192">
        <f t="shared" si="258"/>
        <v>0</v>
      </c>
      <c r="FL66" s="192">
        <f t="shared" si="258"/>
        <v>0</v>
      </c>
      <c r="FM66" s="192">
        <f t="shared" si="258"/>
        <v>0</v>
      </c>
      <c r="FN66" s="192">
        <f t="shared" si="258"/>
        <v>0</v>
      </c>
      <c r="FO66" s="192">
        <f t="shared" si="258"/>
        <v>0</v>
      </c>
      <c r="FP66" s="192">
        <f t="shared" si="258"/>
        <v>0</v>
      </c>
      <c r="FQ66" s="192">
        <f t="shared" si="258"/>
        <v>0</v>
      </c>
      <c r="FR66" s="192">
        <f t="shared" si="258"/>
        <v>0</v>
      </c>
      <c r="FS66" s="192">
        <f t="shared" si="258"/>
        <v>0</v>
      </c>
      <c r="FT66" s="192">
        <f t="shared" si="258"/>
        <v>0</v>
      </c>
      <c r="FU66" s="192">
        <f t="shared" si="258"/>
        <v>0</v>
      </c>
      <c r="FV66" s="192">
        <f t="shared" si="258"/>
        <v>0</v>
      </c>
      <c r="FW66" s="192">
        <f t="shared" si="258"/>
        <v>0</v>
      </c>
      <c r="FX66" s="192">
        <f t="shared" si="258"/>
        <v>0</v>
      </c>
      <c r="FY66" s="192">
        <f t="shared" si="258"/>
        <v>0</v>
      </c>
      <c r="FZ66" s="192">
        <f t="shared" si="258"/>
        <v>0</v>
      </c>
      <c r="GA66" s="192">
        <f t="shared" si="258"/>
        <v>0</v>
      </c>
      <c r="GB66" s="192">
        <f t="shared" si="258"/>
        <v>0</v>
      </c>
      <c r="GC66" s="192">
        <f t="shared" si="258"/>
        <v>0</v>
      </c>
      <c r="GD66" s="192">
        <f t="shared" si="258"/>
        <v>0</v>
      </c>
      <c r="GE66" s="192">
        <f t="shared" si="258"/>
        <v>0</v>
      </c>
      <c r="GF66" s="192">
        <f t="shared" si="258"/>
        <v>0</v>
      </c>
      <c r="GG66" s="192">
        <f t="shared" si="258"/>
        <v>0</v>
      </c>
      <c r="GH66" s="192">
        <f t="shared" si="258"/>
        <v>0</v>
      </c>
      <c r="GI66" s="192">
        <f t="shared" si="258"/>
        <v>0</v>
      </c>
      <c r="GJ66" s="192">
        <f t="shared" si="258"/>
        <v>0</v>
      </c>
    </row>
    <row r="68" spans="1:192" x14ac:dyDescent="0.25">
      <c r="E68" s="12" t="str">
        <f t="shared" ref="E68:AJ68" si="259" xml:space="preserve"> E$65</f>
        <v>Corporate income tax paid POS</v>
      </c>
      <c r="F68" s="12">
        <f t="shared" si="259"/>
        <v>0</v>
      </c>
      <c r="G68" s="12" t="str">
        <f t="shared" si="259"/>
        <v>$ 000s</v>
      </c>
      <c r="H68" s="12">
        <f t="shared" si="259"/>
        <v>5066.4247340459906</v>
      </c>
      <c r="I68" s="12">
        <f t="shared" si="259"/>
        <v>0</v>
      </c>
      <c r="J68" s="12">
        <f t="shared" si="259"/>
        <v>0</v>
      </c>
      <c r="K68" s="12">
        <f t="shared" si="259"/>
        <v>0</v>
      </c>
      <c r="L68" s="12">
        <f t="shared" si="259"/>
        <v>0</v>
      </c>
      <c r="M68" s="12">
        <f t="shared" si="259"/>
        <v>0</v>
      </c>
      <c r="N68" s="12">
        <f t="shared" si="259"/>
        <v>0</v>
      </c>
      <c r="O68" s="12">
        <f t="shared" si="259"/>
        <v>0</v>
      </c>
      <c r="P68" s="12">
        <f t="shared" si="259"/>
        <v>0</v>
      </c>
      <c r="Q68" s="12">
        <f t="shared" si="259"/>
        <v>0</v>
      </c>
      <c r="R68" s="12">
        <f t="shared" si="259"/>
        <v>0</v>
      </c>
      <c r="S68" s="12">
        <f t="shared" si="259"/>
        <v>0</v>
      </c>
      <c r="T68" s="12">
        <f t="shared" si="259"/>
        <v>0</v>
      </c>
      <c r="U68" s="12">
        <f t="shared" si="259"/>
        <v>0</v>
      </c>
      <c r="V68" s="12">
        <f t="shared" si="259"/>
        <v>0</v>
      </c>
      <c r="W68" s="12">
        <f t="shared" si="259"/>
        <v>0</v>
      </c>
      <c r="X68" s="12">
        <f t="shared" si="259"/>
        <v>0</v>
      </c>
      <c r="Y68" s="12">
        <f t="shared" si="259"/>
        <v>0</v>
      </c>
      <c r="Z68" s="12">
        <f t="shared" si="259"/>
        <v>0</v>
      </c>
      <c r="AA68" s="12">
        <f t="shared" si="259"/>
        <v>0</v>
      </c>
      <c r="AB68" s="12">
        <f t="shared" si="259"/>
        <v>0</v>
      </c>
      <c r="AC68" s="12">
        <f t="shared" si="259"/>
        <v>0</v>
      </c>
      <c r="AD68" s="12">
        <f t="shared" si="259"/>
        <v>0</v>
      </c>
      <c r="AE68" s="12">
        <f t="shared" si="259"/>
        <v>0</v>
      </c>
      <c r="AF68" s="12">
        <f t="shared" si="259"/>
        <v>0</v>
      </c>
      <c r="AG68" s="12">
        <f t="shared" si="259"/>
        <v>0</v>
      </c>
      <c r="AH68" s="12">
        <f t="shared" si="259"/>
        <v>0</v>
      </c>
      <c r="AI68" s="12">
        <f t="shared" si="259"/>
        <v>0</v>
      </c>
      <c r="AJ68" s="12">
        <f t="shared" si="259"/>
        <v>0</v>
      </c>
      <c r="AK68" s="12">
        <f t="shared" ref="AK68:CV68" si="260" xml:space="preserve"> AK$65</f>
        <v>0</v>
      </c>
      <c r="AL68" s="12">
        <f t="shared" si="260"/>
        <v>0</v>
      </c>
      <c r="AM68" s="12">
        <f t="shared" si="260"/>
        <v>0</v>
      </c>
      <c r="AN68" s="12">
        <f t="shared" si="260"/>
        <v>0</v>
      </c>
      <c r="AO68" s="12">
        <f t="shared" si="260"/>
        <v>0</v>
      </c>
      <c r="AP68" s="12">
        <f t="shared" si="260"/>
        <v>0</v>
      </c>
      <c r="AQ68" s="12">
        <f t="shared" si="260"/>
        <v>0</v>
      </c>
      <c r="AR68" s="12">
        <f t="shared" si="260"/>
        <v>0</v>
      </c>
      <c r="AS68" s="12">
        <f t="shared" si="260"/>
        <v>0</v>
      </c>
      <c r="AT68" s="12">
        <f t="shared" si="260"/>
        <v>0</v>
      </c>
      <c r="AU68" s="12">
        <f t="shared" si="260"/>
        <v>0</v>
      </c>
      <c r="AV68" s="12">
        <f t="shared" si="260"/>
        <v>0</v>
      </c>
      <c r="AW68" s="12">
        <f t="shared" si="260"/>
        <v>0</v>
      </c>
      <c r="AX68" s="12">
        <f t="shared" si="260"/>
        <v>0</v>
      </c>
      <c r="AY68" s="12">
        <f t="shared" si="260"/>
        <v>0</v>
      </c>
      <c r="AZ68" s="12">
        <f t="shared" si="260"/>
        <v>0</v>
      </c>
      <c r="BA68" s="12">
        <f t="shared" si="260"/>
        <v>0</v>
      </c>
      <c r="BB68" s="12">
        <f t="shared" si="260"/>
        <v>924.19051916385183</v>
      </c>
      <c r="BC68" s="12">
        <f t="shared" si="260"/>
        <v>2562.9203336308988</v>
      </c>
      <c r="BD68" s="12">
        <f t="shared" si="260"/>
        <v>1579.3138812512398</v>
      </c>
      <c r="BE68" s="12">
        <f t="shared" si="260"/>
        <v>0</v>
      </c>
      <c r="BF68" s="12">
        <f t="shared" si="260"/>
        <v>0</v>
      </c>
      <c r="BG68" s="12">
        <f t="shared" si="260"/>
        <v>0</v>
      </c>
      <c r="BH68" s="12">
        <f t="shared" si="260"/>
        <v>0</v>
      </c>
      <c r="BI68" s="12">
        <f t="shared" si="260"/>
        <v>0</v>
      </c>
      <c r="BJ68" s="12">
        <f t="shared" si="260"/>
        <v>0</v>
      </c>
      <c r="BK68" s="12">
        <f t="shared" si="260"/>
        <v>0</v>
      </c>
      <c r="BL68" s="12">
        <f t="shared" si="260"/>
        <v>0</v>
      </c>
      <c r="BM68" s="12">
        <f t="shared" si="260"/>
        <v>0</v>
      </c>
      <c r="BN68" s="12">
        <f t="shared" si="260"/>
        <v>0</v>
      </c>
      <c r="BO68" s="12">
        <f t="shared" si="260"/>
        <v>0</v>
      </c>
      <c r="BP68" s="12">
        <f t="shared" si="260"/>
        <v>0</v>
      </c>
      <c r="BQ68" s="12">
        <f t="shared" si="260"/>
        <v>0</v>
      </c>
      <c r="BR68" s="12">
        <f t="shared" si="260"/>
        <v>0</v>
      </c>
      <c r="BS68" s="12">
        <f t="shared" si="260"/>
        <v>0</v>
      </c>
      <c r="BT68" s="12">
        <f t="shared" si="260"/>
        <v>0</v>
      </c>
      <c r="BU68" s="12">
        <f t="shared" si="260"/>
        <v>0</v>
      </c>
      <c r="BV68" s="12">
        <f t="shared" si="260"/>
        <v>0</v>
      </c>
      <c r="BW68" s="12">
        <f t="shared" si="260"/>
        <v>0</v>
      </c>
      <c r="BX68" s="12">
        <f t="shared" si="260"/>
        <v>0</v>
      </c>
      <c r="BY68" s="12">
        <f t="shared" si="260"/>
        <v>0</v>
      </c>
      <c r="BZ68" s="12">
        <f t="shared" si="260"/>
        <v>0</v>
      </c>
      <c r="CA68" s="12">
        <f t="shared" si="260"/>
        <v>0</v>
      </c>
      <c r="CB68" s="12">
        <f t="shared" si="260"/>
        <v>0</v>
      </c>
      <c r="CC68" s="12">
        <f t="shared" si="260"/>
        <v>0</v>
      </c>
      <c r="CD68" s="12">
        <f t="shared" si="260"/>
        <v>0</v>
      </c>
      <c r="CE68" s="12">
        <f t="shared" si="260"/>
        <v>0</v>
      </c>
      <c r="CF68" s="12">
        <f t="shared" si="260"/>
        <v>0</v>
      </c>
      <c r="CG68" s="12">
        <f t="shared" si="260"/>
        <v>0</v>
      </c>
      <c r="CH68" s="12">
        <f t="shared" si="260"/>
        <v>0</v>
      </c>
      <c r="CI68" s="12">
        <f t="shared" si="260"/>
        <v>0</v>
      </c>
      <c r="CJ68" s="12">
        <f t="shared" si="260"/>
        <v>0</v>
      </c>
      <c r="CK68" s="12">
        <f t="shared" si="260"/>
        <v>0</v>
      </c>
      <c r="CL68" s="12">
        <f t="shared" si="260"/>
        <v>0</v>
      </c>
      <c r="CM68" s="12">
        <f t="shared" si="260"/>
        <v>0</v>
      </c>
      <c r="CN68" s="12">
        <f t="shared" si="260"/>
        <v>0</v>
      </c>
      <c r="CO68" s="12">
        <f t="shared" si="260"/>
        <v>0</v>
      </c>
      <c r="CP68" s="12">
        <f t="shared" si="260"/>
        <v>0</v>
      </c>
      <c r="CQ68" s="12">
        <f t="shared" si="260"/>
        <v>0</v>
      </c>
      <c r="CR68" s="12">
        <f t="shared" si="260"/>
        <v>0</v>
      </c>
      <c r="CS68" s="12">
        <f t="shared" si="260"/>
        <v>0</v>
      </c>
      <c r="CT68" s="12">
        <f t="shared" si="260"/>
        <v>0</v>
      </c>
      <c r="CU68" s="12">
        <f t="shared" si="260"/>
        <v>0</v>
      </c>
      <c r="CV68" s="12">
        <f t="shared" si="260"/>
        <v>0</v>
      </c>
      <c r="CW68" s="12">
        <f t="shared" ref="CW68:FH68" si="261" xml:space="preserve"> CW$65</f>
        <v>0</v>
      </c>
      <c r="CX68" s="12">
        <f t="shared" si="261"/>
        <v>0</v>
      </c>
      <c r="CY68" s="12">
        <f t="shared" si="261"/>
        <v>0</v>
      </c>
      <c r="CZ68" s="12">
        <f t="shared" si="261"/>
        <v>0</v>
      </c>
      <c r="DA68" s="12">
        <f t="shared" si="261"/>
        <v>0</v>
      </c>
      <c r="DB68" s="12">
        <f t="shared" si="261"/>
        <v>0</v>
      </c>
      <c r="DC68" s="12">
        <f t="shared" si="261"/>
        <v>0</v>
      </c>
      <c r="DD68" s="12">
        <f t="shared" si="261"/>
        <v>0</v>
      </c>
      <c r="DE68" s="12">
        <f t="shared" si="261"/>
        <v>0</v>
      </c>
      <c r="DF68" s="12">
        <f t="shared" si="261"/>
        <v>0</v>
      </c>
      <c r="DG68" s="12">
        <f t="shared" si="261"/>
        <v>0</v>
      </c>
      <c r="DH68" s="12">
        <f t="shared" si="261"/>
        <v>0</v>
      </c>
      <c r="DI68" s="12">
        <f t="shared" si="261"/>
        <v>0</v>
      </c>
      <c r="DJ68" s="12">
        <f t="shared" si="261"/>
        <v>0</v>
      </c>
      <c r="DK68" s="12">
        <f t="shared" si="261"/>
        <v>0</v>
      </c>
      <c r="DL68" s="12">
        <f t="shared" si="261"/>
        <v>0</v>
      </c>
      <c r="DM68" s="12">
        <f t="shared" si="261"/>
        <v>0</v>
      </c>
      <c r="DN68" s="12">
        <f t="shared" si="261"/>
        <v>0</v>
      </c>
      <c r="DO68" s="12">
        <f t="shared" si="261"/>
        <v>0</v>
      </c>
      <c r="DP68" s="12">
        <f t="shared" si="261"/>
        <v>0</v>
      </c>
      <c r="DQ68" s="12">
        <f t="shared" si="261"/>
        <v>0</v>
      </c>
      <c r="DR68" s="12">
        <f t="shared" si="261"/>
        <v>0</v>
      </c>
      <c r="DS68" s="12">
        <f t="shared" si="261"/>
        <v>0</v>
      </c>
      <c r="DT68" s="12">
        <f t="shared" si="261"/>
        <v>0</v>
      </c>
      <c r="DU68" s="12">
        <f t="shared" si="261"/>
        <v>0</v>
      </c>
      <c r="DV68" s="12">
        <f t="shared" si="261"/>
        <v>0</v>
      </c>
      <c r="DW68" s="12">
        <f t="shared" si="261"/>
        <v>0</v>
      </c>
      <c r="DX68" s="12">
        <f t="shared" si="261"/>
        <v>0</v>
      </c>
      <c r="DY68" s="12">
        <f t="shared" si="261"/>
        <v>0</v>
      </c>
      <c r="DZ68" s="12">
        <f t="shared" si="261"/>
        <v>0</v>
      </c>
      <c r="EA68" s="12">
        <f t="shared" si="261"/>
        <v>0</v>
      </c>
      <c r="EB68" s="12">
        <f t="shared" si="261"/>
        <v>0</v>
      </c>
      <c r="EC68" s="12">
        <f t="shared" si="261"/>
        <v>0</v>
      </c>
      <c r="ED68" s="12">
        <f t="shared" si="261"/>
        <v>0</v>
      </c>
      <c r="EE68" s="12">
        <f t="shared" si="261"/>
        <v>0</v>
      </c>
      <c r="EF68" s="12">
        <f t="shared" si="261"/>
        <v>0</v>
      </c>
      <c r="EG68" s="12">
        <f t="shared" si="261"/>
        <v>0</v>
      </c>
      <c r="EH68" s="12">
        <f t="shared" si="261"/>
        <v>0</v>
      </c>
      <c r="EI68" s="12">
        <f t="shared" si="261"/>
        <v>0</v>
      </c>
      <c r="EJ68" s="12">
        <f t="shared" si="261"/>
        <v>0</v>
      </c>
      <c r="EK68" s="12">
        <f t="shared" si="261"/>
        <v>0</v>
      </c>
      <c r="EL68" s="12">
        <f t="shared" si="261"/>
        <v>0</v>
      </c>
      <c r="EM68" s="12">
        <f t="shared" si="261"/>
        <v>0</v>
      </c>
      <c r="EN68" s="12">
        <f t="shared" si="261"/>
        <v>0</v>
      </c>
      <c r="EO68" s="12">
        <f t="shared" si="261"/>
        <v>0</v>
      </c>
      <c r="EP68" s="12">
        <f t="shared" si="261"/>
        <v>0</v>
      </c>
      <c r="EQ68" s="12">
        <f t="shared" si="261"/>
        <v>0</v>
      </c>
      <c r="ER68" s="12">
        <f t="shared" si="261"/>
        <v>0</v>
      </c>
      <c r="ES68" s="12">
        <f t="shared" si="261"/>
        <v>0</v>
      </c>
      <c r="ET68" s="12">
        <f t="shared" si="261"/>
        <v>0</v>
      </c>
      <c r="EU68" s="12">
        <f t="shared" si="261"/>
        <v>0</v>
      </c>
      <c r="EV68" s="12">
        <f t="shared" si="261"/>
        <v>0</v>
      </c>
      <c r="EW68" s="12">
        <f t="shared" si="261"/>
        <v>0</v>
      </c>
      <c r="EX68" s="12">
        <f t="shared" si="261"/>
        <v>0</v>
      </c>
      <c r="EY68" s="12">
        <f t="shared" si="261"/>
        <v>0</v>
      </c>
      <c r="EZ68" s="12">
        <f t="shared" si="261"/>
        <v>0</v>
      </c>
      <c r="FA68" s="12">
        <f t="shared" si="261"/>
        <v>0</v>
      </c>
      <c r="FB68" s="12">
        <f t="shared" si="261"/>
        <v>0</v>
      </c>
      <c r="FC68" s="12">
        <f t="shared" si="261"/>
        <v>0</v>
      </c>
      <c r="FD68" s="12">
        <f t="shared" si="261"/>
        <v>0</v>
      </c>
      <c r="FE68" s="12">
        <f t="shared" si="261"/>
        <v>0</v>
      </c>
      <c r="FF68" s="12">
        <f t="shared" si="261"/>
        <v>0</v>
      </c>
      <c r="FG68" s="12">
        <f t="shared" si="261"/>
        <v>0</v>
      </c>
      <c r="FH68" s="12">
        <f t="shared" si="261"/>
        <v>0</v>
      </c>
      <c r="FI68" s="12">
        <f t="shared" ref="FI68:GJ68" si="262" xml:space="preserve"> FI$65</f>
        <v>0</v>
      </c>
      <c r="FJ68" s="12">
        <f t="shared" si="262"/>
        <v>0</v>
      </c>
      <c r="FK68" s="12">
        <f t="shared" si="262"/>
        <v>0</v>
      </c>
      <c r="FL68" s="12">
        <f t="shared" si="262"/>
        <v>0</v>
      </c>
      <c r="FM68" s="12">
        <f t="shared" si="262"/>
        <v>0</v>
      </c>
      <c r="FN68" s="12">
        <f t="shared" si="262"/>
        <v>0</v>
      </c>
      <c r="FO68" s="12">
        <f t="shared" si="262"/>
        <v>0</v>
      </c>
      <c r="FP68" s="12">
        <f t="shared" si="262"/>
        <v>0</v>
      </c>
      <c r="FQ68" s="12">
        <f t="shared" si="262"/>
        <v>0</v>
      </c>
      <c r="FR68" s="12">
        <f t="shared" si="262"/>
        <v>0</v>
      </c>
      <c r="FS68" s="12">
        <f t="shared" si="262"/>
        <v>0</v>
      </c>
      <c r="FT68" s="12">
        <f t="shared" si="262"/>
        <v>0</v>
      </c>
      <c r="FU68" s="12">
        <f t="shared" si="262"/>
        <v>0</v>
      </c>
      <c r="FV68" s="12">
        <f t="shared" si="262"/>
        <v>0</v>
      </c>
      <c r="FW68" s="12">
        <f t="shared" si="262"/>
        <v>0</v>
      </c>
      <c r="FX68" s="12">
        <f t="shared" si="262"/>
        <v>0</v>
      </c>
      <c r="FY68" s="12">
        <f t="shared" si="262"/>
        <v>0</v>
      </c>
      <c r="FZ68" s="12">
        <f t="shared" si="262"/>
        <v>0</v>
      </c>
      <c r="GA68" s="12">
        <f t="shared" si="262"/>
        <v>0</v>
      </c>
      <c r="GB68" s="12">
        <f t="shared" si="262"/>
        <v>0</v>
      </c>
      <c r="GC68" s="12">
        <f t="shared" si="262"/>
        <v>0</v>
      </c>
      <c r="GD68" s="12">
        <f t="shared" si="262"/>
        <v>0</v>
      </c>
      <c r="GE68" s="12">
        <f t="shared" si="262"/>
        <v>0</v>
      </c>
      <c r="GF68" s="12">
        <f t="shared" si="262"/>
        <v>0</v>
      </c>
      <c r="GG68" s="12">
        <f t="shared" si="262"/>
        <v>0</v>
      </c>
      <c r="GH68" s="12">
        <f t="shared" si="262"/>
        <v>0</v>
      </c>
      <c r="GI68" s="12">
        <f t="shared" si="262"/>
        <v>0</v>
      </c>
      <c r="GJ68" s="12">
        <f t="shared" si="262"/>
        <v>0</v>
      </c>
    </row>
    <row r="69" spans="1:192" x14ac:dyDescent="0.25">
      <c r="E69" s="191" t="str">
        <f xml:space="preserve"> 'FS Sem'!E$21</f>
        <v>Profit before tax</v>
      </c>
      <c r="F69" s="191">
        <f xml:space="preserve"> 'FS Sem'!F$21</f>
        <v>0</v>
      </c>
      <c r="G69" s="191" t="str">
        <f xml:space="preserve"> 'FS Sem'!G$21</f>
        <v>$ 000s</v>
      </c>
      <c r="H69" s="191">
        <f xml:space="preserve"> 'FS Sem'!H$21</f>
        <v>27806.089495719552</v>
      </c>
      <c r="I69" s="191">
        <f xml:space="preserve"> 'FS Sem'!I$21</f>
        <v>0</v>
      </c>
      <c r="J69" s="191">
        <f xml:space="preserve"> 'FS Sem'!J$21</f>
        <v>0</v>
      </c>
      <c r="K69" s="191">
        <f xml:space="preserve"> 'FS Sem'!K$21</f>
        <v>0</v>
      </c>
      <c r="L69" s="191">
        <f xml:space="preserve"> 'FS Sem'!L$21</f>
        <v>0</v>
      </c>
      <c r="M69" s="191">
        <f xml:space="preserve"> 'FS Sem'!M$21</f>
        <v>0</v>
      </c>
      <c r="N69" s="191">
        <f xml:space="preserve"> 'FS Sem'!N$21</f>
        <v>0</v>
      </c>
      <c r="O69" s="191">
        <f xml:space="preserve"> 'FS Sem'!O$21</f>
        <v>0</v>
      </c>
      <c r="P69" s="191">
        <f xml:space="preserve"> 'FS Sem'!P$21</f>
        <v>2473.965825489609</v>
      </c>
      <c r="Q69" s="191">
        <f xml:space="preserve"> 'FS Sem'!Q$21</f>
        <v>-3421.6486886971961</v>
      </c>
      <c r="R69" s="191">
        <f xml:space="preserve"> 'FS Sem'!R$21</f>
        <v>-3215.0812630320252</v>
      </c>
      <c r="S69" s="191">
        <f xml:space="preserve"> 'FS Sem'!S$21</f>
        <v>-3185.6736010578516</v>
      </c>
      <c r="T69" s="191">
        <f xml:space="preserve"> 'FS Sem'!T$21</f>
        <v>-3022.1645945879209</v>
      </c>
      <c r="U69" s="191">
        <f xml:space="preserve"> 'FS Sem'!U$21</f>
        <v>-2982.1083764727027</v>
      </c>
      <c r="V69" s="191">
        <f xml:space="preserve"> 'FS Sem'!V$21</f>
        <v>-2820.0094925178964</v>
      </c>
      <c r="W69" s="191">
        <f xml:space="preserve"> 'FS Sem'!W$21</f>
        <v>-2770.0275399107668</v>
      </c>
      <c r="X69" s="191">
        <f xml:space="preserve"> 'FS Sem'!X$21</f>
        <v>-2635.4470481407279</v>
      </c>
      <c r="Y69" s="191">
        <f xml:space="preserve"> 'FS Sem'!Y$21</f>
        <v>-2547.7828721072819</v>
      </c>
      <c r="Z69" s="191">
        <f xml:space="preserve"> 'FS Sem'!Z$21</f>
        <v>-2389.1783035107128</v>
      </c>
      <c r="AA69" s="191">
        <f xml:space="preserve"> 'FS Sem'!AA$21</f>
        <v>-2516.0230994287449</v>
      </c>
      <c r="AB69" s="191">
        <f xml:space="preserve"> 'FS Sem'!AB$21</f>
        <v>-2352.5256741283756</v>
      </c>
      <c r="AC69" s="191">
        <f xml:space="preserve"> 'FS Sem'!AC$21</f>
        <v>-2270.848435214697</v>
      </c>
      <c r="AD69" s="191">
        <f xml:space="preserve"> 'FS Sem'!AD$21</f>
        <v>-2107.6908695953834</v>
      </c>
      <c r="AE69" s="191">
        <f xml:space="preserve"> 'FS Sem'!AE$21</f>
        <v>-2014.2202080266889</v>
      </c>
      <c r="AF69" s="191">
        <f xml:space="preserve"> 'FS Sem'!AF$21</f>
        <v>-1872.9228001062938</v>
      </c>
      <c r="AG69" s="191">
        <f xml:space="preserve"> 'FS Sem'!AG$21</f>
        <v>-1744.5002266729607</v>
      </c>
      <c r="AH69" s="191">
        <f xml:space="preserve"> 'FS Sem'!AH$21</f>
        <v>-1584.116113279455</v>
      </c>
      <c r="AI69" s="191">
        <f xml:space="preserve"> 'FS Sem'!AI$21</f>
        <v>-1464.1515690607503</v>
      </c>
      <c r="AJ69" s="191">
        <f xml:space="preserve"> 'FS Sem'!AJ$21</f>
        <v>-1303.0445934686031</v>
      </c>
      <c r="AK69" s="191">
        <f xml:space="preserve"> 'FS Sem'!AK$21</f>
        <v>-1324.6391606324069</v>
      </c>
      <c r="AL69" s="191">
        <f xml:space="preserve"> 'FS Sem'!AL$21</f>
        <v>-1155.4444137648352</v>
      </c>
      <c r="AM69" s="191">
        <f xml:space="preserve"> 'FS Sem'!AM$21</f>
        <v>-1003.83077116198</v>
      </c>
      <c r="AN69" s="191">
        <f xml:space="preserve"> 'FS Sem'!AN$21</f>
        <v>-847.88611525818487</v>
      </c>
      <c r="AO69" s="191">
        <f xml:space="preserve"> 'FS Sem'!AO$21</f>
        <v>-665.78383297806067</v>
      </c>
      <c r="AP69" s="191">
        <f xml:space="preserve"> 'FS Sem'!AP$21</f>
        <v>-497.12247392795689</v>
      </c>
      <c r="AQ69" s="191">
        <f xml:space="preserve"> 'FS Sem'!AQ$21</f>
        <v>-312.49110594029298</v>
      </c>
      <c r="AR69" s="191">
        <f xml:space="preserve"> 'FS Sem'!AR$21</f>
        <v>-142.15124846149774</v>
      </c>
      <c r="AS69" s="191">
        <f xml:space="preserve"> 'FS Sem'!AS$21</f>
        <v>59.66821404669281</v>
      </c>
      <c r="AT69" s="191">
        <f xml:space="preserve"> 'FS Sem'!AT$21</f>
        <v>230.82421899754991</v>
      </c>
      <c r="AU69" s="191">
        <f xml:space="preserve"> 'FS Sem'!AU$21</f>
        <v>450.67075532768013</v>
      </c>
      <c r="AV69" s="191">
        <f xml:space="preserve"> 'FS Sem'!AV$21</f>
        <v>619.14871386976301</v>
      </c>
      <c r="AW69" s="191">
        <f xml:space="preserve"> 'FS Sem'!AW$21</f>
        <v>863.08658111576278</v>
      </c>
      <c r="AX69" s="191">
        <f xml:space="preserve"> 'FS Sem'!AX$21</f>
        <v>1255.8026881300038</v>
      </c>
      <c r="AY69" s="191">
        <f xml:space="preserve"> 'FS Sem'!AY$21</f>
        <v>11655.536769208116</v>
      </c>
      <c r="AZ69" s="191">
        <f xml:space="preserve"> 'FS Sem'!AZ$21</f>
        <v>12036.70158268973</v>
      </c>
      <c r="BA69" s="191">
        <f xml:space="preserve"> 'FS Sem'!BA$21</f>
        <v>12525.161243545337</v>
      </c>
      <c r="BB69" s="191">
        <f xml:space="preserve"> 'FS Sem'!BB$21</f>
        <v>12941.928142751618</v>
      </c>
      <c r="BC69" s="191">
        <f xml:space="preserve"> 'FS Sem'!BC$21</f>
        <v>13429.695485882417</v>
      </c>
      <c r="BD69" s="191">
        <f xml:space="preserve"> 'FS Sem'!BD$21</f>
        <v>13432.413765807511</v>
      </c>
      <c r="BE69" s="191">
        <f xml:space="preserve"> 'FS Sem'!BE$21</f>
        <v>0</v>
      </c>
      <c r="BF69" s="191">
        <f xml:space="preserve"> 'FS Sem'!BF$21</f>
        <v>0</v>
      </c>
      <c r="BG69" s="191">
        <f xml:space="preserve"> 'FS Sem'!BG$21</f>
        <v>0</v>
      </c>
      <c r="BH69" s="191">
        <f xml:space="preserve"> 'FS Sem'!BH$21</f>
        <v>0</v>
      </c>
      <c r="BI69" s="191">
        <f xml:space="preserve"> 'FS Sem'!BI$21</f>
        <v>0</v>
      </c>
      <c r="BJ69" s="191">
        <f xml:space="preserve"> 'FS Sem'!BJ$21</f>
        <v>0</v>
      </c>
      <c r="BK69" s="191">
        <f xml:space="preserve"> 'FS Sem'!BK$21</f>
        <v>0</v>
      </c>
      <c r="BL69" s="191">
        <f xml:space="preserve"> 'FS Sem'!BL$21</f>
        <v>0</v>
      </c>
      <c r="BM69" s="191">
        <f xml:space="preserve"> 'FS Sem'!BM$21</f>
        <v>0</v>
      </c>
      <c r="BN69" s="191">
        <f xml:space="preserve"> 'FS Sem'!BN$21</f>
        <v>0</v>
      </c>
      <c r="BO69" s="191">
        <f xml:space="preserve"> 'FS Sem'!BO$21</f>
        <v>0</v>
      </c>
      <c r="BP69" s="191">
        <f xml:space="preserve"> 'FS Sem'!BP$21</f>
        <v>0</v>
      </c>
      <c r="BQ69" s="191">
        <f xml:space="preserve"> 'FS Sem'!BQ$21</f>
        <v>0</v>
      </c>
      <c r="BR69" s="191">
        <f xml:space="preserve"> 'FS Sem'!BR$21</f>
        <v>0</v>
      </c>
      <c r="BS69" s="191">
        <f xml:space="preserve"> 'FS Sem'!BS$21</f>
        <v>0</v>
      </c>
      <c r="BT69" s="191">
        <f xml:space="preserve"> 'FS Sem'!BT$21</f>
        <v>0</v>
      </c>
      <c r="BU69" s="191">
        <f xml:space="preserve"> 'FS Sem'!BU$21</f>
        <v>0</v>
      </c>
      <c r="BV69" s="191">
        <f xml:space="preserve"> 'FS Sem'!BV$21</f>
        <v>0</v>
      </c>
      <c r="BW69" s="191">
        <f xml:space="preserve"> 'FS Sem'!BW$21</f>
        <v>0</v>
      </c>
      <c r="BX69" s="191">
        <f xml:space="preserve"> 'FS Sem'!BX$21</f>
        <v>0</v>
      </c>
      <c r="BY69" s="191">
        <f xml:space="preserve"> 'FS Sem'!BY$21</f>
        <v>0</v>
      </c>
      <c r="BZ69" s="191">
        <f xml:space="preserve"> 'FS Sem'!BZ$21</f>
        <v>0</v>
      </c>
      <c r="CA69" s="191">
        <f xml:space="preserve"> 'FS Sem'!CA$21</f>
        <v>0</v>
      </c>
      <c r="CB69" s="191">
        <f xml:space="preserve"> 'FS Sem'!CB$21</f>
        <v>0</v>
      </c>
      <c r="CC69" s="191">
        <f xml:space="preserve"> 'FS Sem'!CC$21</f>
        <v>0</v>
      </c>
      <c r="CD69" s="191">
        <f xml:space="preserve"> 'FS Sem'!CD$21</f>
        <v>0</v>
      </c>
      <c r="CE69" s="191">
        <f xml:space="preserve"> 'FS Sem'!CE$21</f>
        <v>0</v>
      </c>
      <c r="CF69" s="191">
        <f xml:space="preserve"> 'FS Sem'!CF$21</f>
        <v>0</v>
      </c>
      <c r="CG69" s="191">
        <f xml:space="preserve"> 'FS Sem'!CG$21</f>
        <v>0</v>
      </c>
      <c r="CH69" s="191">
        <f xml:space="preserve"> 'FS Sem'!CH$21</f>
        <v>0</v>
      </c>
      <c r="CI69" s="191">
        <f xml:space="preserve"> 'FS Sem'!CI$21</f>
        <v>0</v>
      </c>
      <c r="CJ69" s="191">
        <f xml:space="preserve"> 'FS Sem'!CJ$21</f>
        <v>0</v>
      </c>
      <c r="CK69" s="191">
        <f xml:space="preserve"> 'FS Sem'!CK$21</f>
        <v>0</v>
      </c>
      <c r="CL69" s="191">
        <f xml:space="preserve"> 'FS Sem'!CL$21</f>
        <v>0</v>
      </c>
      <c r="CM69" s="191">
        <f xml:space="preserve"> 'FS Sem'!CM$21</f>
        <v>0</v>
      </c>
      <c r="CN69" s="191">
        <f xml:space="preserve"> 'FS Sem'!CN$21</f>
        <v>0</v>
      </c>
      <c r="CO69" s="191">
        <f xml:space="preserve"> 'FS Sem'!CO$21</f>
        <v>0</v>
      </c>
      <c r="CP69" s="191">
        <f xml:space="preserve"> 'FS Sem'!CP$21</f>
        <v>0</v>
      </c>
      <c r="CQ69" s="191">
        <f xml:space="preserve"> 'FS Sem'!CQ$21</f>
        <v>0</v>
      </c>
      <c r="CR69" s="191">
        <f xml:space="preserve"> 'FS Sem'!CR$21</f>
        <v>0</v>
      </c>
      <c r="CS69" s="191">
        <f xml:space="preserve"> 'FS Sem'!CS$21</f>
        <v>0</v>
      </c>
      <c r="CT69" s="191">
        <f xml:space="preserve"> 'FS Sem'!CT$21</f>
        <v>0</v>
      </c>
      <c r="CU69" s="191">
        <f xml:space="preserve"> 'FS Sem'!CU$21</f>
        <v>0</v>
      </c>
      <c r="CV69" s="191">
        <f xml:space="preserve"> 'FS Sem'!CV$21</f>
        <v>0</v>
      </c>
      <c r="CW69" s="191">
        <f xml:space="preserve"> 'FS Sem'!CW$21</f>
        <v>0</v>
      </c>
      <c r="CX69" s="191">
        <f xml:space="preserve"> 'FS Sem'!CX$21</f>
        <v>0</v>
      </c>
      <c r="CY69" s="191">
        <f xml:space="preserve"> 'FS Sem'!CY$21</f>
        <v>0</v>
      </c>
      <c r="CZ69" s="191">
        <f xml:space="preserve"> 'FS Sem'!CZ$21</f>
        <v>0</v>
      </c>
      <c r="DA69" s="191">
        <f xml:space="preserve"> 'FS Sem'!DA$21</f>
        <v>0</v>
      </c>
      <c r="DB69" s="191">
        <f xml:space="preserve"> 'FS Sem'!DB$21</f>
        <v>0</v>
      </c>
      <c r="DC69" s="191">
        <f xml:space="preserve"> 'FS Sem'!DC$21</f>
        <v>0</v>
      </c>
      <c r="DD69" s="191">
        <f xml:space="preserve"> 'FS Sem'!DD$21</f>
        <v>0</v>
      </c>
      <c r="DE69" s="191">
        <f xml:space="preserve"> 'FS Sem'!DE$21</f>
        <v>0</v>
      </c>
      <c r="DF69" s="191">
        <f xml:space="preserve"> 'FS Sem'!DF$21</f>
        <v>0</v>
      </c>
      <c r="DG69" s="191">
        <f xml:space="preserve"> 'FS Sem'!DG$21</f>
        <v>0</v>
      </c>
      <c r="DH69" s="191">
        <f xml:space="preserve"> 'FS Sem'!DH$21</f>
        <v>0</v>
      </c>
      <c r="DI69" s="191">
        <f xml:space="preserve"> 'FS Sem'!DI$21</f>
        <v>0</v>
      </c>
      <c r="DJ69" s="191">
        <f xml:space="preserve"> 'FS Sem'!DJ$21</f>
        <v>0</v>
      </c>
      <c r="DK69" s="191">
        <f xml:space="preserve"> 'FS Sem'!DK$21</f>
        <v>0</v>
      </c>
      <c r="DL69" s="191">
        <f xml:space="preserve"> 'FS Sem'!DL$21</f>
        <v>0</v>
      </c>
      <c r="DM69" s="191">
        <f xml:space="preserve"> 'FS Sem'!DM$21</f>
        <v>0</v>
      </c>
      <c r="DN69" s="191">
        <f xml:space="preserve"> 'FS Sem'!DN$21</f>
        <v>0</v>
      </c>
      <c r="DO69" s="191">
        <f xml:space="preserve"> 'FS Sem'!DO$21</f>
        <v>0</v>
      </c>
      <c r="DP69" s="191">
        <f xml:space="preserve"> 'FS Sem'!DP$21</f>
        <v>0</v>
      </c>
      <c r="DQ69" s="191">
        <f xml:space="preserve"> 'FS Sem'!DQ$21</f>
        <v>0</v>
      </c>
      <c r="DR69" s="191">
        <f xml:space="preserve"> 'FS Sem'!DR$21</f>
        <v>0</v>
      </c>
      <c r="DS69" s="191">
        <f xml:space="preserve"> 'FS Sem'!DS$21</f>
        <v>0</v>
      </c>
      <c r="DT69" s="191">
        <f xml:space="preserve"> 'FS Sem'!DT$21</f>
        <v>0</v>
      </c>
      <c r="DU69" s="191">
        <f xml:space="preserve"> 'FS Sem'!DU$21</f>
        <v>0</v>
      </c>
      <c r="DV69" s="191">
        <f xml:space="preserve"> 'FS Sem'!DV$21</f>
        <v>0</v>
      </c>
      <c r="DW69" s="191">
        <f xml:space="preserve"> 'FS Sem'!DW$21</f>
        <v>0</v>
      </c>
      <c r="DX69" s="191">
        <f xml:space="preserve"> 'FS Sem'!DX$21</f>
        <v>0</v>
      </c>
      <c r="DY69" s="191">
        <f xml:space="preserve"> 'FS Sem'!DY$21</f>
        <v>0</v>
      </c>
      <c r="DZ69" s="191">
        <f xml:space="preserve"> 'FS Sem'!DZ$21</f>
        <v>0</v>
      </c>
      <c r="EA69" s="191">
        <f xml:space="preserve"> 'FS Sem'!EA$21</f>
        <v>0</v>
      </c>
      <c r="EB69" s="191">
        <f xml:space="preserve"> 'FS Sem'!EB$21</f>
        <v>0</v>
      </c>
      <c r="EC69" s="191">
        <f xml:space="preserve"> 'FS Sem'!EC$21</f>
        <v>0</v>
      </c>
      <c r="ED69" s="191">
        <f xml:space="preserve"> 'FS Sem'!ED$21</f>
        <v>0</v>
      </c>
      <c r="EE69" s="191">
        <f xml:space="preserve"> 'FS Sem'!EE$21</f>
        <v>0</v>
      </c>
      <c r="EF69" s="191">
        <f xml:space="preserve"> 'FS Sem'!EF$21</f>
        <v>0</v>
      </c>
      <c r="EG69" s="191">
        <f xml:space="preserve"> 'FS Sem'!EG$21</f>
        <v>0</v>
      </c>
      <c r="EH69" s="191">
        <f xml:space="preserve"> 'FS Sem'!EH$21</f>
        <v>0</v>
      </c>
      <c r="EI69" s="191">
        <f xml:space="preserve"> 'FS Sem'!EI$21</f>
        <v>0</v>
      </c>
      <c r="EJ69" s="191">
        <f xml:space="preserve"> 'FS Sem'!EJ$21</f>
        <v>0</v>
      </c>
      <c r="EK69" s="191">
        <f xml:space="preserve"> 'FS Sem'!EK$21</f>
        <v>0</v>
      </c>
      <c r="EL69" s="191">
        <f xml:space="preserve"> 'FS Sem'!EL$21</f>
        <v>0</v>
      </c>
      <c r="EM69" s="191">
        <f xml:space="preserve"> 'FS Sem'!EM$21</f>
        <v>0</v>
      </c>
      <c r="EN69" s="191">
        <f xml:space="preserve"> 'FS Sem'!EN$21</f>
        <v>0</v>
      </c>
      <c r="EO69" s="191">
        <f xml:space="preserve"> 'FS Sem'!EO$21</f>
        <v>0</v>
      </c>
      <c r="EP69" s="191">
        <f xml:space="preserve"> 'FS Sem'!EP$21</f>
        <v>0</v>
      </c>
      <c r="EQ69" s="191">
        <f xml:space="preserve"> 'FS Sem'!EQ$21</f>
        <v>0</v>
      </c>
      <c r="ER69" s="191">
        <f xml:space="preserve"> 'FS Sem'!ER$21</f>
        <v>0</v>
      </c>
      <c r="ES69" s="191">
        <f xml:space="preserve"> 'FS Sem'!ES$21</f>
        <v>0</v>
      </c>
      <c r="ET69" s="191">
        <f xml:space="preserve"> 'FS Sem'!ET$21</f>
        <v>0</v>
      </c>
      <c r="EU69" s="191">
        <f xml:space="preserve"> 'FS Sem'!EU$21</f>
        <v>0</v>
      </c>
      <c r="EV69" s="191">
        <f xml:space="preserve"> 'FS Sem'!EV$21</f>
        <v>0</v>
      </c>
      <c r="EW69" s="191">
        <f xml:space="preserve"> 'FS Sem'!EW$21</f>
        <v>0</v>
      </c>
      <c r="EX69" s="191">
        <f xml:space="preserve"> 'FS Sem'!EX$21</f>
        <v>0</v>
      </c>
      <c r="EY69" s="191">
        <f xml:space="preserve"> 'FS Sem'!EY$21</f>
        <v>0</v>
      </c>
      <c r="EZ69" s="191">
        <f xml:space="preserve"> 'FS Sem'!EZ$21</f>
        <v>0</v>
      </c>
      <c r="FA69" s="191">
        <f xml:space="preserve"> 'FS Sem'!FA$21</f>
        <v>0</v>
      </c>
      <c r="FB69" s="191">
        <f xml:space="preserve"> 'FS Sem'!FB$21</f>
        <v>0</v>
      </c>
      <c r="FC69" s="191">
        <f xml:space="preserve"> 'FS Sem'!FC$21</f>
        <v>0</v>
      </c>
      <c r="FD69" s="191">
        <f xml:space="preserve"> 'FS Sem'!FD$21</f>
        <v>0</v>
      </c>
      <c r="FE69" s="191">
        <f xml:space="preserve"> 'FS Sem'!FE$21</f>
        <v>0</v>
      </c>
      <c r="FF69" s="191">
        <f xml:space="preserve"> 'FS Sem'!FF$21</f>
        <v>0</v>
      </c>
      <c r="FG69" s="191">
        <f xml:space="preserve"> 'FS Sem'!FG$21</f>
        <v>0</v>
      </c>
      <c r="FH69" s="191">
        <f xml:space="preserve"> 'FS Sem'!FH$21</f>
        <v>0</v>
      </c>
      <c r="FI69" s="191">
        <f xml:space="preserve"> 'FS Sem'!FI$21</f>
        <v>0</v>
      </c>
      <c r="FJ69" s="191">
        <f xml:space="preserve"> 'FS Sem'!FJ$21</f>
        <v>0</v>
      </c>
      <c r="FK69" s="191">
        <f xml:space="preserve"> 'FS Sem'!FK$21</f>
        <v>0</v>
      </c>
      <c r="FL69" s="191">
        <f xml:space="preserve"> 'FS Sem'!FL$21</f>
        <v>0</v>
      </c>
      <c r="FM69" s="191">
        <f xml:space="preserve"> 'FS Sem'!FM$21</f>
        <v>0</v>
      </c>
      <c r="FN69" s="191">
        <f xml:space="preserve"> 'FS Sem'!FN$21</f>
        <v>0</v>
      </c>
      <c r="FO69" s="191">
        <f xml:space="preserve"> 'FS Sem'!FO$21</f>
        <v>0</v>
      </c>
      <c r="FP69" s="191">
        <f xml:space="preserve"> 'FS Sem'!FP$21</f>
        <v>0</v>
      </c>
      <c r="FQ69" s="191">
        <f xml:space="preserve"> 'FS Sem'!FQ$21</f>
        <v>0</v>
      </c>
      <c r="FR69" s="191">
        <f xml:space="preserve"> 'FS Sem'!FR$21</f>
        <v>0</v>
      </c>
      <c r="FS69" s="191">
        <f xml:space="preserve"> 'FS Sem'!FS$21</f>
        <v>0</v>
      </c>
      <c r="FT69" s="191">
        <f xml:space="preserve"> 'FS Sem'!FT$21</f>
        <v>0</v>
      </c>
      <c r="FU69" s="191">
        <f xml:space="preserve"> 'FS Sem'!FU$21</f>
        <v>0</v>
      </c>
      <c r="FV69" s="191">
        <f xml:space="preserve"> 'FS Sem'!FV$21</f>
        <v>0</v>
      </c>
      <c r="FW69" s="191">
        <f xml:space="preserve"> 'FS Sem'!FW$21</f>
        <v>0</v>
      </c>
      <c r="FX69" s="191">
        <f xml:space="preserve"> 'FS Sem'!FX$21</f>
        <v>0</v>
      </c>
      <c r="FY69" s="191">
        <f xml:space="preserve"> 'FS Sem'!FY$21</f>
        <v>0</v>
      </c>
      <c r="FZ69" s="191">
        <f xml:space="preserve"> 'FS Sem'!FZ$21</f>
        <v>0</v>
      </c>
      <c r="GA69" s="191">
        <f xml:space="preserve"> 'FS Sem'!GA$21</f>
        <v>0</v>
      </c>
      <c r="GB69" s="191">
        <f xml:space="preserve"> 'FS Sem'!GB$21</f>
        <v>0</v>
      </c>
      <c r="GC69" s="191">
        <f xml:space="preserve"> 'FS Sem'!GC$21</f>
        <v>0</v>
      </c>
      <c r="GD69" s="191">
        <f xml:space="preserve"> 'FS Sem'!GD$21</f>
        <v>0</v>
      </c>
      <c r="GE69" s="191">
        <f xml:space="preserve"> 'FS Sem'!GE$21</f>
        <v>0</v>
      </c>
      <c r="GF69" s="191">
        <f xml:space="preserve"> 'FS Sem'!GF$21</f>
        <v>0</v>
      </c>
      <c r="GG69" s="191">
        <f xml:space="preserve"> 'FS Sem'!GG$21</f>
        <v>0</v>
      </c>
      <c r="GH69" s="191">
        <f xml:space="preserve"> 'FS Sem'!GH$21</f>
        <v>0</v>
      </c>
      <c r="GI69" s="191">
        <f xml:space="preserve"> 'FS Sem'!GI$21</f>
        <v>0</v>
      </c>
      <c r="GJ69" s="191">
        <f xml:space="preserve"> 'FS Sem'!GJ$21</f>
        <v>0</v>
      </c>
    </row>
    <row r="70" spans="1:192" x14ac:dyDescent="0.25">
      <c r="E70" s="12" t="s">
        <v>204</v>
      </c>
      <c r="F70" s="287">
        <f xml:space="preserve"> SUM(J68:GJ68) / SUM(J69:GJ69)</f>
        <v>0.18220558251551022</v>
      </c>
      <c r="G70" s="12" t="s">
        <v>104</v>
      </c>
      <c r="H70" s="12" t="s">
        <v>519</v>
      </c>
    </row>
    <row r="72" spans="1:192" x14ac:dyDescent="0.25">
      <c r="B72" s="15" t="s">
        <v>197</v>
      </c>
    </row>
    <row r="73" spans="1:192" x14ac:dyDescent="0.25">
      <c r="A73" s="222"/>
      <c r="B73" s="222"/>
      <c r="C73" s="223"/>
      <c r="D73" s="224"/>
      <c r="E73" s="410" t="str">
        <f xml:space="preserve"> InpC!E$207</f>
        <v xml:space="preserve">Tax losses carried forward - initial balance </v>
      </c>
      <c r="F73" s="410">
        <f xml:space="preserve"> InpC!F$207</f>
        <v>0</v>
      </c>
      <c r="G73" s="410" t="str">
        <f xml:space="preserve"> InpC!G$207</f>
        <v>$ 000s</v>
      </c>
      <c r="H73" s="226"/>
      <c r="I73" s="226"/>
      <c r="J73" s="225"/>
      <c r="K73" s="225"/>
      <c r="L73" s="225"/>
      <c r="M73" s="225"/>
      <c r="N73" s="225"/>
      <c r="O73" s="225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5"/>
      <c r="BJ73" s="225"/>
      <c r="BK73" s="225"/>
      <c r="BL73" s="225"/>
      <c r="BM73" s="225"/>
      <c r="BN73" s="225"/>
      <c r="BO73" s="225"/>
      <c r="BP73" s="225"/>
      <c r="BQ73" s="225"/>
      <c r="BR73" s="225"/>
      <c r="BS73" s="225"/>
      <c r="BT73" s="225"/>
      <c r="BU73" s="225"/>
      <c r="BV73" s="225"/>
      <c r="BW73" s="225"/>
      <c r="BX73" s="225"/>
      <c r="BY73" s="225"/>
      <c r="BZ73" s="225"/>
      <c r="CA73" s="225"/>
      <c r="CB73" s="225"/>
      <c r="CC73" s="225"/>
      <c r="CD73" s="225"/>
      <c r="CE73" s="225"/>
      <c r="CF73" s="225"/>
      <c r="CG73" s="225"/>
      <c r="CH73" s="225"/>
      <c r="CI73" s="225"/>
      <c r="CJ73" s="225"/>
      <c r="CK73" s="225"/>
      <c r="CL73" s="225"/>
      <c r="CM73" s="225"/>
      <c r="CN73" s="225"/>
      <c r="CO73" s="225"/>
      <c r="CP73" s="225"/>
      <c r="CQ73" s="225"/>
      <c r="CR73" s="225"/>
      <c r="CS73" s="225"/>
      <c r="CT73" s="225"/>
      <c r="CU73" s="225"/>
      <c r="CV73" s="225"/>
      <c r="CW73" s="225"/>
      <c r="CX73" s="225"/>
      <c r="CY73" s="225"/>
      <c r="CZ73" s="225"/>
      <c r="DA73" s="225"/>
      <c r="DB73" s="225"/>
      <c r="DC73" s="225"/>
      <c r="DD73" s="225"/>
      <c r="DE73" s="225"/>
      <c r="DF73" s="225"/>
      <c r="DG73" s="225"/>
      <c r="DH73" s="225"/>
      <c r="DI73" s="225"/>
      <c r="DJ73" s="225"/>
      <c r="DK73" s="225"/>
      <c r="DL73" s="225"/>
      <c r="DM73" s="225"/>
      <c r="DN73" s="225"/>
      <c r="DO73" s="225"/>
      <c r="DP73" s="225"/>
      <c r="DQ73" s="225"/>
      <c r="DR73" s="225"/>
      <c r="DS73" s="225"/>
      <c r="DT73" s="225"/>
      <c r="DU73" s="225"/>
      <c r="DV73" s="225"/>
      <c r="DW73" s="225"/>
      <c r="DX73" s="225"/>
      <c r="DY73" s="225"/>
      <c r="DZ73" s="225"/>
      <c r="EA73" s="225"/>
      <c r="EB73" s="225"/>
      <c r="EC73" s="225"/>
      <c r="ED73" s="225"/>
      <c r="EE73" s="225"/>
      <c r="EF73" s="225"/>
      <c r="EG73" s="225"/>
      <c r="EH73" s="225"/>
      <c r="EI73" s="225"/>
      <c r="EJ73" s="225"/>
      <c r="EK73" s="225"/>
      <c r="EL73" s="225"/>
      <c r="EM73" s="225"/>
      <c r="EN73" s="225"/>
      <c r="EO73" s="225"/>
      <c r="EP73" s="225"/>
      <c r="EQ73" s="225"/>
      <c r="ER73" s="225"/>
      <c r="ES73" s="225"/>
      <c r="ET73" s="225"/>
      <c r="EU73" s="225"/>
      <c r="EV73" s="225"/>
      <c r="EW73" s="225"/>
      <c r="EX73" s="225"/>
      <c r="EY73" s="225"/>
      <c r="EZ73" s="225"/>
      <c r="FA73" s="225"/>
      <c r="FB73" s="225"/>
      <c r="FC73" s="225"/>
      <c r="FD73" s="225"/>
      <c r="FE73" s="225"/>
      <c r="FF73" s="225"/>
      <c r="FG73" s="225"/>
      <c r="FH73" s="225"/>
      <c r="FI73" s="225"/>
      <c r="FJ73" s="225"/>
      <c r="FK73" s="225"/>
      <c r="FL73" s="225"/>
      <c r="FM73" s="225"/>
      <c r="FN73" s="225"/>
      <c r="FO73" s="225"/>
      <c r="FP73" s="225"/>
      <c r="FQ73" s="225"/>
      <c r="FR73" s="225"/>
      <c r="FS73" s="225"/>
      <c r="FT73" s="225"/>
      <c r="FU73" s="225"/>
      <c r="FV73" s="225"/>
      <c r="FW73" s="225"/>
      <c r="FX73" s="225"/>
      <c r="FY73" s="225"/>
      <c r="FZ73" s="225"/>
      <c r="GA73" s="225"/>
      <c r="GB73" s="225"/>
      <c r="GC73" s="225"/>
      <c r="GD73" s="225"/>
      <c r="GE73" s="225"/>
      <c r="GF73" s="225"/>
      <c r="GG73" s="225"/>
      <c r="GH73" s="225"/>
      <c r="GI73" s="225"/>
      <c r="GJ73" s="225"/>
    </row>
    <row r="74" spans="1:192" x14ac:dyDescent="0.25">
      <c r="E74" s="232" t="str">
        <f xml:space="preserve"> Time!E$83</f>
        <v>End of construction period flag</v>
      </c>
      <c r="F74" s="232">
        <f xml:space="preserve"> Time!F$83</f>
        <v>0</v>
      </c>
      <c r="G74" s="232" t="str">
        <f xml:space="preserve"> Time!G$83</f>
        <v>flag</v>
      </c>
      <c r="H74" s="232">
        <f xml:space="preserve"> Time!H$83</f>
        <v>1</v>
      </c>
      <c r="I74" s="232">
        <f xml:space="preserve"> Time!I$83</f>
        <v>0</v>
      </c>
      <c r="J74" s="232">
        <f xml:space="preserve"> Time!J$83</f>
        <v>0</v>
      </c>
      <c r="K74" s="232">
        <f xml:space="preserve"> Time!K$83</f>
        <v>0</v>
      </c>
      <c r="L74" s="232">
        <f xml:space="preserve"> Time!L$83</f>
        <v>0</v>
      </c>
      <c r="M74" s="232">
        <f xml:space="preserve"> Time!M$83</f>
        <v>0</v>
      </c>
      <c r="N74" s="232">
        <f xml:space="preserve"> Time!N$83</f>
        <v>0</v>
      </c>
      <c r="O74" s="232">
        <f xml:space="preserve"> Time!O$83</f>
        <v>0</v>
      </c>
      <c r="P74" s="232">
        <f xml:space="preserve"> Time!P$83</f>
        <v>1</v>
      </c>
      <c r="Q74" s="232">
        <f xml:space="preserve"> Time!Q$83</f>
        <v>0</v>
      </c>
      <c r="R74" s="232">
        <f xml:space="preserve"> Time!R$83</f>
        <v>0</v>
      </c>
      <c r="S74" s="232">
        <f xml:space="preserve"> Time!S$83</f>
        <v>0</v>
      </c>
      <c r="T74" s="232">
        <f xml:space="preserve"> Time!T$83</f>
        <v>0</v>
      </c>
      <c r="U74" s="232">
        <f xml:space="preserve"> Time!U$83</f>
        <v>0</v>
      </c>
      <c r="V74" s="232">
        <f xml:space="preserve"> Time!V$83</f>
        <v>0</v>
      </c>
      <c r="W74" s="232">
        <f xml:space="preserve"> Time!W$83</f>
        <v>0</v>
      </c>
      <c r="X74" s="232">
        <f xml:space="preserve"> Time!X$83</f>
        <v>0</v>
      </c>
      <c r="Y74" s="232">
        <f xml:space="preserve"> Time!Y$83</f>
        <v>0</v>
      </c>
      <c r="Z74" s="232">
        <f xml:space="preserve"> Time!Z$83</f>
        <v>0</v>
      </c>
      <c r="AA74" s="232">
        <f xml:space="preserve"> Time!AA$83</f>
        <v>0</v>
      </c>
      <c r="AB74" s="232">
        <f xml:space="preserve"> Time!AB$83</f>
        <v>0</v>
      </c>
      <c r="AC74" s="232">
        <f xml:space="preserve"> Time!AC$83</f>
        <v>0</v>
      </c>
      <c r="AD74" s="232">
        <f xml:space="preserve"> Time!AD$83</f>
        <v>0</v>
      </c>
      <c r="AE74" s="232">
        <f xml:space="preserve"> Time!AE$83</f>
        <v>0</v>
      </c>
      <c r="AF74" s="232">
        <f xml:space="preserve"> Time!AF$83</f>
        <v>0</v>
      </c>
      <c r="AG74" s="232">
        <f xml:space="preserve"> Time!AG$83</f>
        <v>0</v>
      </c>
      <c r="AH74" s="232">
        <f xml:space="preserve"> Time!AH$83</f>
        <v>0</v>
      </c>
      <c r="AI74" s="232">
        <f xml:space="preserve"> Time!AI$83</f>
        <v>0</v>
      </c>
      <c r="AJ74" s="232">
        <f xml:space="preserve"> Time!AJ$83</f>
        <v>0</v>
      </c>
      <c r="AK74" s="232">
        <f xml:space="preserve"> Time!AK$83</f>
        <v>0</v>
      </c>
      <c r="AL74" s="232">
        <f xml:space="preserve"> Time!AL$83</f>
        <v>0</v>
      </c>
      <c r="AM74" s="232">
        <f xml:space="preserve"> Time!AM$83</f>
        <v>0</v>
      </c>
      <c r="AN74" s="232">
        <f xml:space="preserve"> Time!AN$83</f>
        <v>0</v>
      </c>
      <c r="AO74" s="232">
        <f xml:space="preserve"> Time!AO$83</f>
        <v>0</v>
      </c>
      <c r="AP74" s="232">
        <f xml:space="preserve"> Time!AP$83</f>
        <v>0</v>
      </c>
      <c r="AQ74" s="232">
        <f xml:space="preserve"> Time!AQ$83</f>
        <v>0</v>
      </c>
      <c r="AR74" s="232">
        <f xml:space="preserve"> Time!AR$83</f>
        <v>0</v>
      </c>
      <c r="AS74" s="232">
        <f xml:space="preserve"> Time!AS$83</f>
        <v>0</v>
      </c>
      <c r="AT74" s="232">
        <f xml:space="preserve"> Time!AT$83</f>
        <v>0</v>
      </c>
      <c r="AU74" s="232">
        <f xml:space="preserve"> Time!AU$83</f>
        <v>0</v>
      </c>
      <c r="AV74" s="232">
        <f xml:space="preserve"> Time!AV$83</f>
        <v>0</v>
      </c>
      <c r="AW74" s="232">
        <f xml:space="preserve"> Time!AW$83</f>
        <v>0</v>
      </c>
      <c r="AX74" s="232">
        <f xml:space="preserve"> Time!AX$83</f>
        <v>0</v>
      </c>
      <c r="AY74" s="232">
        <f xml:space="preserve"> Time!AY$83</f>
        <v>0</v>
      </c>
      <c r="AZ74" s="232">
        <f xml:space="preserve"> Time!AZ$83</f>
        <v>0</v>
      </c>
      <c r="BA74" s="232">
        <f xml:space="preserve"> Time!BA$83</f>
        <v>0</v>
      </c>
      <c r="BB74" s="232">
        <f xml:space="preserve"> Time!BB$83</f>
        <v>0</v>
      </c>
      <c r="BC74" s="232">
        <f xml:space="preserve"> Time!BC$83</f>
        <v>0</v>
      </c>
      <c r="BD74" s="232">
        <f xml:space="preserve"> Time!BD$83</f>
        <v>0</v>
      </c>
      <c r="BE74" s="232">
        <f xml:space="preserve"> Time!BE$83</f>
        <v>0</v>
      </c>
      <c r="BF74" s="232">
        <f xml:space="preserve"> Time!BF$83</f>
        <v>0</v>
      </c>
      <c r="BG74" s="232">
        <f xml:space="preserve"> Time!BG$83</f>
        <v>0</v>
      </c>
      <c r="BH74" s="232">
        <f xml:space="preserve"> Time!BH$83</f>
        <v>0</v>
      </c>
      <c r="BI74" s="232">
        <f xml:space="preserve"> Time!BI$83</f>
        <v>0</v>
      </c>
      <c r="BJ74" s="232">
        <f xml:space="preserve"> Time!BJ$83</f>
        <v>0</v>
      </c>
      <c r="BK74" s="232">
        <f xml:space="preserve"> Time!BK$83</f>
        <v>0</v>
      </c>
      <c r="BL74" s="232">
        <f xml:space="preserve"> Time!BL$83</f>
        <v>0</v>
      </c>
      <c r="BM74" s="232">
        <f xml:space="preserve"> Time!BM$83</f>
        <v>0</v>
      </c>
      <c r="BN74" s="232">
        <f xml:space="preserve"> Time!BN$83</f>
        <v>0</v>
      </c>
      <c r="BO74" s="232">
        <f xml:space="preserve"> Time!BO$83</f>
        <v>0</v>
      </c>
      <c r="BP74" s="232">
        <f xml:space="preserve"> Time!BP$83</f>
        <v>0</v>
      </c>
      <c r="BQ74" s="232">
        <f xml:space="preserve"> Time!BQ$83</f>
        <v>0</v>
      </c>
      <c r="BR74" s="232">
        <f xml:space="preserve"> Time!BR$83</f>
        <v>0</v>
      </c>
      <c r="BS74" s="232">
        <f xml:space="preserve"> Time!BS$83</f>
        <v>0</v>
      </c>
      <c r="BT74" s="232">
        <f xml:space="preserve"> Time!BT$83</f>
        <v>0</v>
      </c>
      <c r="BU74" s="232">
        <f xml:space="preserve"> Time!BU$83</f>
        <v>0</v>
      </c>
      <c r="BV74" s="232">
        <f xml:space="preserve"> Time!BV$83</f>
        <v>0</v>
      </c>
      <c r="BW74" s="232">
        <f xml:space="preserve"> Time!BW$83</f>
        <v>0</v>
      </c>
      <c r="BX74" s="232">
        <f xml:space="preserve"> Time!BX$83</f>
        <v>0</v>
      </c>
      <c r="BY74" s="232">
        <f xml:space="preserve"> Time!BY$83</f>
        <v>0</v>
      </c>
      <c r="BZ74" s="232">
        <f xml:space="preserve"> Time!BZ$83</f>
        <v>0</v>
      </c>
      <c r="CA74" s="232">
        <f xml:space="preserve"> Time!CA$83</f>
        <v>0</v>
      </c>
      <c r="CB74" s="232">
        <f xml:space="preserve"> Time!CB$83</f>
        <v>0</v>
      </c>
      <c r="CC74" s="232">
        <f xml:space="preserve"> Time!CC$83</f>
        <v>0</v>
      </c>
      <c r="CD74" s="232">
        <f xml:space="preserve"> Time!CD$83</f>
        <v>0</v>
      </c>
      <c r="CE74" s="232">
        <f xml:space="preserve"> Time!CE$83</f>
        <v>0</v>
      </c>
      <c r="CF74" s="232">
        <f xml:space="preserve"> Time!CF$83</f>
        <v>0</v>
      </c>
      <c r="CG74" s="232">
        <f xml:space="preserve"> Time!CG$83</f>
        <v>0</v>
      </c>
      <c r="CH74" s="232">
        <f xml:space="preserve"> Time!CH$83</f>
        <v>0</v>
      </c>
      <c r="CI74" s="232">
        <f xml:space="preserve"> Time!CI$83</f>
        <v>0</v>
      </c>
      <c r="CJ74" s="232">
        <f xml:space="preserve"> Time!CJ$83</f>
        <v>0</v>
      </c>
      <c r="CK74" s="232">
        <f xml:space="preserve"> Time!CK$83</f>
        <v>0</v>
      </c>
      <c r="CL74" s="232">
        <f xml:space="preserve"> Time!CL$83</f>
        <v>0</v>
      </c>
      <c r="CM74" s="232">
        <f xml:space="preserve"> Time!CM$83</f>
        <v>0</v>
      </c>
      <c r="CN74" s="232">
        <f xml:space="preserve"> Time!CN$83</f>
        <v>0</v>
      </c>
      <c r="CO74" s="232">
        <f xml:space="preserve"> Time!CO$83</f>
        <v>0</v>
      </c>
      <c r="CP74" s="232">
        <f xml:space="preserve"> Time!CP$83</f>
        <v>0</v>
      </c>
      <c r="CQ74" s="232">
        <f xml:space="preserve"> Time!CQ$83</f>
        <v>0</v>
      </c>
      <c r="CR74" s="232">
        <f xml:space="preserve"> Time!CR$83</f>
        <v>0</v>
      </c>
      <c r="CS74" s="232">
        <f xml:space="preserve"> Time!CS$83</f>
        <v>0</v>
      </c>
      <c r="CT74" s="232">
        <f xml:space="preserve"> Time!CT$83</f>
        <v>0</v>
      </c>
      <c r="CU74" s="232">
        <f xml:space="preserve"> Time!CU$83</f>
        <v>0</v>
      </c>
      <c r="CV74" s="232">
        <f xml:space="preserve"> Time!CV$83</f>
        <v>0</v>
      </c>
      <c r="CW74" s="232">
        <f xml:space="preserve"> Time!CW$83</f>
        <v>0</v>
      </c>
      <c r="CX74" s="232">
        <f xml:space="preserve"> Time!CX$83</f>
        <v>0</v>
      </c>
      <c r="CY74" s="232">
        <f xml:space="preserve"> Time!CY$83</f>
        <v>0</v>
      </c>
      <c r="CZ74" s="232">
        <f xml:space="preserve"> Time!CZ$83</f>
        <v>0</v>
      </c>
      <c r="DA74" s="232">
        <f xml:space="preserve"> Time!DA$83</f>
        <v>0</v>
      </c>
      <c r="DB74" s="232">
        <f xml:space="preserve"> Time!DB$83</f>
        <v>0</v>
      </c>
      <c r="DC74" s="232">
        <f xml:space="preserve"> Time!DC$83</f>
        <v>0</v>
      </c>
      <c r="DD74" s="232">
        <f xml:space="preserve"> Time!DD$83</f>
        <v>0</v>
      </c>
      <c r="DE74" s="232">
        <f xml:space="preserve"> Time!DE$83</f>
        <v>0</v>
      </c>
      <c r="DF74" s="232">
        <f xml:space="preserve"> Time!DF$83</f>
        <v>0</v>
      </c>
      <c r="DG74" s="232">
        <f xml:space="preserve"> Time!DG$83</f>
        <v>0</v>
      </c>
      <c r="DH74" s="232">
        <f xml:space="preserve"> Time!DH$83</f>
        <v>0</v>
      </c>
      <c r="DI74" s="232">
        <f xml:space="preserve"> Time!DI$83</f>
        <v>0</v>
      </c>
      <c r="DJ74" s="232">
        <f xml:space="preserve"> Time!DJ$83</f>
        <v>0</v>
      </c>
      <c r="DK74" s="232">
        <f xml:space="preserve"> Time!DK$83</f>
        <v>0</v>
      </c>
      <c r="DL74" s="232">
        <f xml:space="preserve"> Time!DL$83</f>
        <v>0</v>
      </c>
      <c r="DM74" s="232">
        <f xml:space="preserve"> Time!DM$83</f>
        <v>0</v>
      </c>
      <c r="DN74" s="232">
        <f xml:space="preserve"> Time!DN$83</f>
        <v>0</v>
      </c>
      <c r="DO74" s="232">
        <f xml:space="preserve"> Time!DO$83</f>
        <v>0</v>
      </c>
      <c r="DP74" s="232">
        <f xml:space="preserve"> Time!DP$83</f>
        <v>0</v>
      </c>
      <c r="DQ74" s="232">
        <f xml:space="preserve"> Time!DQ$83</f>
        <v>0</v>
      </c>
      <c r="DR74" s="232">
        <f xml:space="preserve"> Time!DR$83</f>
        <v>0</v>
      </c>
      <c r="DS74" s="232">
        <f xml:space="preserve"> Time!DS$83</f>
        <v>0</v>
      </c>
      <c r="DT74" s="232">
        <f xml:space="preserve"> Time!DT$83</f>
        <v>0</v>
      </c>
      <c r="DU74" s="232">
        <f xml:space="preserve"> Time!DU$83</f>
        <v>0</v>
      </c>
      <c r="DV74" s="232">
        <f xml:space="preserve"> Time!DV$83</f>
        <v>0</v>
      </c>
      <c r="DW74" s="232">
        <f xml:space="preserve"> Time!DW$83</f>
        <v>0</v>
      </c>
      <c r="DX74" s="232">
        <f xml:space="preserve"> Time!DX$83</f>
        <v>0</v>
      </c>
      <c r="DY74" s="232">
        <f xml:space="preserve"> Time!DY$83</f>
        <v>0</v>
      </c>
      <c r="DZ74" s="232">
        <f xml:space="preserve"> Time!DZ$83</f>
        <v>0</v>
      </c>
      <c r="EA74" s="232">
        <f xml:space="preserve"> Time!EA$83</f>
        <v>0</v>
      </c>
      <c r="EB74" s="232">
        <f xml:space="preserve"> Time!EB$83</f>
        <v>0</v>
      </c>
      <c r="EC74" s="232">
        <f xml:space="preserve"> Time!EC$83</f>
        <v>0</v>
      </c>
      <c r="ED74" s="232">
        <f xml:space="preserve"> Time!ED$83</f>
        <v>0</v>
      </c>
      <c r="EE74" s="232">
        <f xml:space="preserve"> Time!EE$83</f>
        <v>0</v>
      </c>
      <c r="EF74" s="232">
        <f xml:space="preserve"> Time!EF$83</f>
        <v>0</v>
      </c>
      <c r="EG74" s="232">
        <f xml:space="preserve"> Time!EG$83</f>
        <v>0</v>
      </c>
      <c r="EH74" s="232">
        <f xml:space="preserve"> Time!EH$83</f>
        <v>0</v>
      </c>
      <c r="EI74" s="232">
        <f xml:space="preserve"> Time!EI$83</f>
        <v>0</v>
      </c>
      <c r="EJ74" s="232">
        <f xml:space="preserve"> Time!EJ$83</f>
        <v>0</v>
      </c>
      <c r="EK74" s="232">
        <f xml:space="preserve"> Time!EK$83</f>
        <v>0</v>
      </c>
      <c r="EL74" s="232">
        <f xml:space="preserve"> Time!EL$83</f>
        <v>0</v>
      </c>
      <c r="EM74" s="232">
        <f xml:space="preserve"> Time!EM$83</f>
        <v>0</v>
      </c>
      <c r="EN74" s="232">
        <f xml:space="preserve"> Time!EN$83</f>
        <v>0</v>
      </c>
      <c r="EO74" s="232">
        <f xml:space="preserve"> Time!EO$83</f>
        <v>0</v>
      </c>
      <c r="EP74" s="232">
        <f xml:space="preserve"> Time!EP$83</f>
        <v>0</v>
      </c>
      <c r="EQ74" s="232">
        <f xml:space="preserve"> Time!EQ$83</f>
        <v>0</v>
      </c>
      <c r="ER74" s="232">
        <f xml:space="preserve"> Time!ER$83</f>
        <v>0</v>
      </c>
      <c r="ES74" s="232">
        <f xml:space="preserve"> Time!ES$83</f>
        <v>0</v>
      </c>
      <c r="ET74" s="232">
        <f xml:space="preserve"> Time!ET$83</f>
        <v>0</v>
      </c>
      <c r="EU74" s="232">
        <f xml:space="preserve"> Time!EU$83</f>
        <v>0</v>
      </c>
      <c r="EV74" s="232">
        <f xml:space="preserve"> Time!EV$83</f>
        <v>0</v>
      </c>
      <c r="EW74" s="232">
        <f xml:space="preserve"> Time!EW$83</f>
        <v>0</v>
      </c>
      <c r="EX74" s="232">
        <f xml:space="preserve"> Time!EX$83</f>
        <v>0</v>
      </c>
      <c r="EY74" s="232">
        <f xml:space="preserve"> Time!EY$83</f>
        <v>0</v>
      </c>
      <c r="EZ74" s="232">
        <f xml:space="preserve"> Time!EZ$83</f>
        <v>0</v>
      </c>
      <c r="FA74" s="232">
        <f xml:space="preserve"> Time!FA$83</f>
        <v>0</v>
      </c>
      <c r="FB74" s="232">
        <f xml:space="preserve"> Time!FB$83</f>
        <v>0</v>
      </c>
      <c r="FC74" s="232">
        <f xml:space="preserve"> Time!FC$83</f>
        <v>0</v>
      </c>
      <c r="FD74" s="232">
        <f xml:space="preserve"> Time!FD$83</f>
        <v>0</v>
      </c>
      <c r="FE74" s="232">
        <f xml:space="preserve"> Time!FE$83</f>
        <v>0</v>
      </c>
      <c r="FF74" s="232">
        <f xml:space="preserve"> Time!FF$83</f>
        <v>0</v>
      </c>
      <c r="FG74" s="232">
        <f xml:space="preserve"> Time!FG$83</f>
        <v>0</v>
      </c>
      <c r="FH74" s="232">
        <f xml:space="preserve"> Time!FH$83</f>
        <v>0</v>
      </c>
      <c r="FI74" s="232">
        <f xml:space="preserve"> Time!FI$83</f>
        <v>0</v>
      </c>
      <c r="FJ74" s="232">
        <f xml:space="preserve"> Time!FJ$83</f>
        <v>0</v>
      </c>
      <c r="FK74" s="232">
        <f xml:space="preserve"> Time!FK$83</f>
        <v>0</v>
      </c>
      <c r="FL74" s="232">
        <f xml:space="preserve"> Time!FL$83</f>
        <v>0</v>
      </c>
      <c r="FM74" s="232">
        <f xml:space="preserve"> Time!FM$83</f>
        <v>0</v>
      </c>
      <c r="FN74" s="232">
        <f xml:space="preserve"> Time!FN$83</f>
        <v>0</v>
      </c>
      <c r="FO74" s="232">
        <f xml:space="preserve"> Time!FO$83</f>
        <v>0</v>
      </c>
      <c r="FP74" s="232">
        <f xml:space="preserve"> Time!FP$83</f>
        <v>0</v>
      </c>
      <c r="FQ74" s="232">
        <f xml:space="preserve"> Time!FQ$83</f>
        <v>0</v>
      </c>
      <c r="FR74" s="232">
        <f xml:space="preserve"> Time!FR$83</f>
        <v>0</v>
      </c>
      <c r="FS74" s="232">
        <f xml:space="preserve"> Time!FS$83</f>
        <v>0</v>
      </c>
      <c r="FT74" s="232">
        <f xml:space="preserve"> Time!FT$83</f>
        <v>0</v>
      </c>
      <c r="FU74" s="232">
        <f xml:space="preserve"> Time!FU$83</f>
        <v>0</v>
      </c>
      <c r="FV74" s="232">
        <f xml:space="preserve"> Time!FV$83</f>
        <v>0</v>
      </c>
      <c r="FW74" s="232">
        <f xml:space="preserve"> Time!FW$83</f>
        <v>0</v>
      </c>
      <c r="FX74" s="232">
        <f xml:space="preserve"> Time!FX$83</f>
        <v>0</v>
      </c>
      <c r="FY74" s="232">
        <f xml:space="preserve"> Time!FY$83</f>
        <v>0</v>
      </c>
      <c r="FZ74" s="232">
        <f xml:space="preserve"> Time!FZ$83</f>
        <v>0</v>
      </c>
      <c r="GA74" s="232">
        <f xml:space="preserve"> Time!GA$83</f>
        <v>0</v>
      </c>
      <c r="GB74" s="232">
        <f xml:space="preserve"> Time!GB$83</f>
        <v>0</v>
      </c>
      <c r="GC74" s="232">
        <f xml:space="preserve"> Time!GC$83</f>
        <v>0</v>
      </c>
      <c r="GD74" s="232">
        <f xml:space="preserve"> Time!GD$83</f>
        <v>0</v>
      </c>
      <c r="GE74" s="232">
        <f xml:space="preserve"> Time!GE$83</f>
        <v>0</v>
      </c>
      <c r="GF74" s="232">
        <f xml:space="preserve"> Time!GF$83</f>
        <v>0</v>
      </c>
      <c r="GG74" s="232">
        <f xml:space="preserve"> Time!GG$83</f>
        <v>0</v>
      </c>
      <c r="GH74" s="232">
        <f xml:space="preserve"> Time!GH$83</f>
        <v>0</v>
      </c>
      <c r="GI74" s="232">
        <f xml:space="preserve"> Time!GI$83</f>
        <v>0</v>
      </c>
      <c r="GJ74" s="232">
        <f xml:space="preserve"> Time!GJ$83</f>
        <v>0</v>
      </c>
    </row>
    <row r="75" spans="1:192" x14ac:dyDescent="0.25">
      <c r="E75" s="220"/>
      <c r="F75" s="220"/>
      <c r="G75" s="220"/>
      <c r="H75" s="220"/>
      <c r="I75" s="38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0"/>
      <c r="AZ75" s="220"/>
      <c r="BA75" s="220"/>
      <c r="BB75" s="220"/>
      <c r="BC75" s="220"/>
      <c r="BD75" s="220"/>
      <c r="BE75" s="220"/>
      <c r="BF75" s="220"/>
      <c r="BG75" s="220"/>
      <c r="BH75" s="220"/>
      <c r="BI75" s="220"/>
      <c r="BJ75" s="220"/>
      <c r="BK75" s="220"/>
      <c r="BL75" s="220"/>
      <c r="BM75" s="220"/>
      <c r="BN75" s="220"/>
      <c r="BO75" s="220"/>
      <c r="BP75" s="220"/>
      <c r="BQ75" s="220"/>
      <c r="BR75" s="220"/>
      <c r="BS75" s="220"/>
      <c r="BT75" s="220"/>
      <c r="BU75" s="220"/>
      <c r="BV75" s="220"/>
      <c r="BW75" s="220"/>
      <c r="BX75" s="220"/>
      <c r="BY75" s="220"/>
      <c r="BZ75" s="220"/>
      <c r="CA75" s="220"/>
      <c r="CB75" s="220"/>
      <c r="CC75" s="220"/>
      <c r="CD75" s="220"/>
      <c r="CE75" s="220"/>
      <c r="CF75" s="220"/>
      <c r="CG75" s="220"/>
      <c r="CH75" s="220"/>
      <c r="CI75" s="220"/>
      <c r="CJ75" s="220"/>
      <c r="CK75" s="220"/>
      <c r="CL75" s="220"/>
      <c r="CM75" s="220"/>
      <c r="CN75" s="220"/>
      <c r="CO75" s="220"/>
      <c r="CP75" s="220"/>
      <c r="CQ75" s="220"/>
      <c r="CR75" s="220"/>
      <c r="CS75" s="220"/>
      <c r="CT75" s="220"/>
      <c r="CU75" s="220"/>
      <c r="CV75" s="220"/>
      <c r="CW75" s="220"/>
      <c r="CX75" s="220"/>
      <c r="CY75" s="220"/>
      <c r="CZ75" s="220"/>
      <c r="DA75" s="220"/>
      <c r="DB75" s="220"/>
      <c r="DC75" s="220"/>
      <c r="DD75" s="220"/>
      <c r="DE75" s="220"/>
      <c r="DF75" s="220"/>
      <c r="DG75" s="220"/>
      <c r="DH75" s="220"/>
      <c r="DI75" s="220"/>
      <c r="DJ75" s="220"/>
      <c r="DK75" s="220"/>
      <c r="DL75" s="220"/>
      <c r="DM75" s="220"/>
      <c r="DN75" s="220"/>
      <c r="DO75" s="220"/>
      <c r="DP75" s="220"/>
      <c r="DQ75" s="220"/>
      <c r="DR75" s="220"/>
      <c r="DS75" s="220"/>
      <c r="DT75" s="220"/>
      <c r="DU75" s="220"/>
      <c r="DV75" s="220"/>
      <c r="DW75" s="220"/>
      <c r="DX75" s="220"/>
      <c r="DY75" s="220"/>
      <c r="DZ75" s="220"/>
      <c r="EA75" s="220"/>
      <c r="EB75" s="220"/>
      <c r="EC75" s="220"/>
      <c r="ED75" s="220"/>
      <c r="EE75" s="220"/>
      <c r="EF75" s="220"/>
      <c r="EG75" s="220"/>
      <c r="EH75" s="220"/>
      <c r="EI75" s="220"/>
      <c r="EJ75" s="220"/>
      <c r="EK75" s="220"/>
      <c r="EL75" s="220"/>
      <c r="EM75" s="220"/>
      <c r="EN75" s="220"/>
      <c r="EO75" s="220"/>
      <c r="EP75" s="220"/>
      <c r="EQ75" s="220"/>
      <c r="ER75" s="220"/>
      <c r="ES75" s="220"/>
      <c r="ET75" s="220"/>
      <c r="EU75" s="220"/>
      <c r="EV75" s="220"/>
      <c r="EW75" s="220"/>
      <c r="EX75" s="220"/>
      <c r="EY75" s="220"/>
      <c r="EZ75" s="220"/>
      <c r="FA75" s="220"/>
      <c r="FB75" s="220"/>
      <c r="FC75" s="220"/>
      <c r="FD75" s="220"/>
      <c r="FE75" s="220"/>
      <c r="FF75" s="220"/>
      <c r="FG75" s="220"/>
      <c r="FH75" s="220"/>
      <c r="FI75" s="220"/>
      <c r="FJ75" s="220"/>
      <c r="FK75" s="220"/>
      <c r="FL75" s="220"/>
      <c r="FM75" s="220"/>
      <c r="FN75" s="220"/>
      <c r="FO75" s="220"/>
      <c r="FP75" s="220"/>
      <c r="FQ75" s="220"/>
      <c r="FR75" s="220"/>
      <c r="FS75" s="220"/>
      <c r="FT75" s="220"/>
      <c r="FU75" s="220"/>
      <c r="FV75" s="220"/>
      <c r="FW75" s="220"/>
      <c r="FX75" s="220"/>
      <c r="FY75" s="220"/>
      <c r="FZ75" s="220"/>
      <c r="GA75" s="220"/>
      <c r="GB75" s="220"/>
      <c r="GC75" s="220"/>
      <c r="GD75" s="220"/>
      <c r="GE75" s="220"/>
      <c r="GF75" s="220"/>
      <c r="GG75" s="220"/>
      <c r="GH75" s="220"/>
      <c r="GI75" s="220"/>
      <c r="GJ75" s="220"/>
    </row>
    <row r="76" spans="1:192" x14ac:dyDescent="0.25">
      <c r="E76" s="220" t="s">
        <v>215</v>
      </c>
      <c r="F76" s="220"/>
      <c r="G76" s="220" t="str">
        <f xml:space="preserve"> SMU</f>
        <v>$ 000s</v>
      </c>
      <c r="H76" s="220"/>
      <c r="I76" s="38"/>
      <c r="J76" s="220">
        <f t="shared" ref="J76:AK76" si="263">I79</f>
        <v>0</v>
      </c>
      <c r="K76" s="220">
        <f t="shared" si="263"/>
        <v>0</v>
      </c>
      <c r="L76" s="220">
        <f t="shared" si="263"/>
        <v>0</v>
      </c>
      <c r="M76" s="220">
        <f t="shared" si="263"/>
        <v>0</v>
      </c>
      <c r="N76" s="220">
        <f t="shared" si="263"/>
        <v>0</v>
      </c>
      <c r="O76" s="220">
        <f t="shared" si="263"/>
        <v>0</v>
      </c>
      <c r="P76" s="220">
        <f t="shared" si="263"/>
        <v>0</v>
      </c>
      <c r="Q76" s="220">
        <f t="shared" si="263"/>
        <v>0</v>
      </c>
      <c r="R76" s="220">
        <f t="shared" si="263"/>
        <v>27215.148520658262</v>
      </c>
      <c r="S76" s="220">
        <f t="shared" si="263"/>
        <v>50852.983806123535</v>
      </c>
      <c r="T76" s="220">
        <f t="shared" si="263"/>
        <v>71427.740201039604</v>
      </c>
      <c r="U76" s="220">
        <f t="shared" si="263"/>
        <v>89108.683483768196</v>
      </c>
      <c r="V76" s="220">
        <f t="shared" si="263"/>
        <v>104292.29685323581</v>
      </c>
      <c r="W76" s="220">
        <f t="shared" si="263"/>
        <v>117102.2650131174</v>
      </c>
      <c r="X76" s="220">
        <f t="shared" si="263"/>
        <v>127871.85952732379</v>
      </c>
      <c r="Y76" s="220">
        <f t="shared" si="263"/>
        <v>136715.52102599887</v>
      </c>
      <c r="Z76" s="220">
        <f t="shared" si="263"/>
        <v>143859.30107725534</v>
      </c>
      <c r="AA76" s="220">
        <f t="shared" si="263"/>
        <v>149393.48101566863</v>
      </c>
      <c r="AB76" s="220">
        <f t="shared" si="263"/>
        <v>153748.60976017796</v>
      </c>
      <c r="AC76" s="220">
        <f t="shared" si="263"/>
        <v>156764.93468854716</v>
      </c>
      <c r="AD76" s="220">
        <f t="shared" si="263"/>
        <v>158641.80662624689</v>
      </c>
      <c r="AE76" s="220">
        <f t="shared" si="263"/>
        <v>159403.52282174709</v>
      </c>
      <c r="AF76" s="220">
        <f t="shared" si="263"/>
        <v>159214.96999675641</v>
      </c>
      <c r="AG76" s="220">
        <f t="shared" si="263"/>
        <v>158114.00124081536</v>
      </c>
      <c r="AH76" s="220">
        <f t="shared" si="263"/>
        <v>156190.603240714</v>
      </c>
      <c r="AI76" s="220">
        <f t="shared" si="263"/>
        <v>153482.21512356485</v>
      </c>
      <c r="AJ76" s="220">
        <f t="shared" si="263"/>
        <v>150091.71705890814</v>
      </c>
      <c r="AK76" s="220">
        <f t="shared" si="263"/>
        <v>146034.18115569933</v>
      </c>
      <c r="AL76" s="220">
        <f t="shared" ref="AL76" si="264">AK79</f>
        <v>141542.90204299035</v>
      </c>
      <c r="AM76" s="220">
        <f t="shared" ref="AM76" si="265">AL79</f>
        <v>136472.62418441623</v>
      </c>
      <c r="AN76" s="220">
        <f t="shared" ref="AN76" si="266">AM79</f>
        <v>130881.90908414143</v>
      </c>
      <c r="AO76" s="220">
        <f t="shared" ref="AO76" si="267">AN79</f>
        <v>124803.30808877481</v>
      </c>
      <c r="AP76" s="220">
        <f t="shared" ref="AP76" si="268">AO79</f>
        <v>118243.85769585882</v>
      </c>
      <c r="AQ76" s="220">
        <f t="shared" ref="AQ76" si="269">AP79</f>
        <v>111246.87354015044</v>
      </c>
      <c r="AR76" s="220">
        <f t="shared" ref="AR76" si="270">AQ79</f>
        <v>103823.27285308631</v>
      </c>
      <c r="AS76" s="220">
        <f t="shared" ref="AS76" si="271">AR79</f>
        <v>96011.545661512122</v>
      </c>
      <c r="AT76" s="220">
        <f t="shared" ref="AT76" si="272">AS79</f>
        <v>87801.991025101597</v>
      </c>
      <c r="AU76" s="220">
        <f t="shared" ref="AU76" si="273">AT79</f>
        <v>79244.873199644891</v>
      </c>
      <c r="AV76" s="220">
        <f t="shared" ref="AV76" si="274">AU79</f>
        <v>70309.142372172253</v>
      </c>
      <c r="AW76" s="220">
        <f t="shared" ref="AW76" si="275">AV79</f>
        <v>61062.043767040319</v>
      </c>
      <c r="AX76" s="220">
        <f t="shared" ref="AX76" si="276">AW79</f>
        <v>51442.406457456891</v>
      </c>
      <c r="AY76" s="220">
        <f t="shared" ref="AY76" si="277">AX79</f>
        <v>41314.312287374276</v>
      </c>
      <c r="AZ76" s="220">
        <f t="shared" ref="AZ76" si="278">AY79</f>
        <v>30596.275621394212</v>
      </c>
      <c r="BA76" s="220">
        <f t="shared" ref="BA76" si="279">AZ79</f>
        <v>19403.324131609726</v>
      </c>
      <c r="BB76" s="220">
        <f t="shared" ref="BB76" si="280">BA79</f>
        <v>7637.5379716791103</v>
      </c>
      <c r="BC76" s="220">
        <f t="shared" ref="BC76" si="281">BB79</f>
        <v>0</v>
      </c>
      <c r="BD76" s="220">
        <f t="shared" ref="BD76" si="282">BC79</f>
        <v>0</v>
      </c>
      <c r="BE76" s="220">
        <f t="shared" ref="BE76" si="283">BD79</f>
        <v>0</v>
      </c>
      <c r="BF76" s="220">
        <f t="shared" ref="BF76" si="284">BE79</f>
        <v>0</v>
      </c>
      <c r="BG76" s="220">
        <f t="shared" ref="BG76" si="285">BF79</f>
        <v>0</v>
      </c>
      <c r="BH76" s="220">
        <f t="shared" ref="BH76" si="286">BG79</f>
        <v>0</v>
      </c>
      <c r="BI76" s="220">
        <f t="shared" ref="BI76" si="287">BH79</f>
        <v>0</v>
      </c>
      <c r="BJ76" s="220">
        <f t="shared" ref="BJ76" si="288">BI79</f>
        <v>0</v>
      </c>
      <c r="BK76" s="220">
        <f t="shared" ref="BK76" si="289">BJ79</f>
        <v>0</v>
      </c>
      <c r="BL76" s="220">
        <f t="shared" ref="BL76" si="290">BK79</f>
        <v>0</v>
      </c>
      <c r="BM76" s="220">
        <f t="shared" ref="BM76" si="291">BL79</f>
        <v>0</v>
      </c>
      <c r="BN76" s="220">
        <f t="shared" ref="BN76" si="292">BM79</f>
        <v>0</v>
      </c>
      <c r="BO76" s="220">
        <f t="shared" ref="BO76" si="293">BN79</f>
        <v>0</v>
      </c>
      <c r="BP76" s="220">
        <f t="shared" ref="BP76" si="294">BO79</f>
        <v>0</v>
      </c>
      <c r="BQ76" s="220">
        <f t="shared" ref="BQ76" si="295">BP79</f>
        <v>0</v>
      </c>
      <c r="BR76" s="220">
        <f t="shared" ref="BR76" si="296">BQ79</f>
        <v>0</v>
      </c>
      <c r="BS76" s="220">
        <f t="shared" ref="BS76" si="297">BR79</f>
        <v>0</v>
      </c>
      <c r="BT76" s="220">
        <f t="shared" ref="BT76" si="298">BS79</f>
        <v>0</v>
      </c>
      <c r="BU76" s="220">
        <f t="shared" ref="BU76" si="299">BT79</f>
        <v>0</v>
      </c>
      <c r="BV76" s="220">
        <f t="shared" ref="BV76" si="300">BU79</f>
        <v>0</v>
      </c>
      <c r="BW76" s="220">
        <f t="shared" ref="BW76" si="301">BV79</f>
        <v>0</v>
      </c>
      <c r="BX76" s="220">
        <f t="shared" ref="BX76" si="302">BW79</f>
        <v>0</v>
      </c>
      <c r="BY76" s="220">
        <f t="shared" ref="BY76" si="303">BX79</f>
        <v>0</v>
      </c>
      <c r="BZ76" s="220">
        <f t="shared" ref="BZ76" si="304">BY79</f>
        <v>0</v>
      </c>
      <c r="CA76" s="220">
        <f t="shared" ref="CA76" si="305">BZ79</f>
        <v>0</v>
      </c>
      <c r="CB76" s="220">
        <f t="shared" ref="CB76" si="306">CA79</f>
        <v>0</v>
      </c>
      <c r="CC76" s="220">
        <f t="shared" ref="CC76" si="307">CB79</f>
        <v>0</v>
      </c>
      <c r="CD76" s="220">
        <f t="shared" ref="CD76" si="308">CC79</f>
        <v>0</v>
      </c>
      <c r="CE76" s="220">
        <f t="shared" ref="CE76" si="309">CD79</f>
        <v>0</v>
      </c>
      <c r="CF76" s="220">
        <f t="shared" ref="CF76" si="310">CE79</f>
        <v>0</v>
      </c>
      <c r="CG76" s="220">
        <f t="shared" ref="CG76" si="311">CF79</f>
        <v>0</v>
      </c>
      <c r="CH76" s="220">
        <f t="shared" ref="CH76" si="312">CG79</f>
        <v>0</v>
      </c>
      <c r="CI76" s="220">
        <f t="shared" ref="CI76" si="313">CH79</f>
        <v>0</v>
      </c>
      <c r="CJ76" s="220">
        <f t="shared" ref="CJ76" si="314">CI79</f>
        <v>0</v>
      </c>
      <c r="CK76" s="220">
        <f t="shared" ref="CK76" si="315">CJ79</f>
        <v>0</v>
      </c>
      <c r="CL76" s="220">
        <f t="shared" ref="CL76" si="316">CK79</f>
        <v>0</v>
      </c>
      <c r="CM76" s="220">
        <f t="shared" ref="CM76" si="317">CL79</f>
        <v>0</v>
      </c>
      <c r="CN76" s="220">
        <f t="shared" ref="CN76" si="318">CM79</f>
        <v>0</v>
      </c>
      <c r="CO76" s="220">
        <f t="shared" ref="CO76" si="319">CN79</f>
        <v>0</v>
      </c>
      <c r="CP76" s="220">
        <f t="shared" ref="CP76" si="320">CO79</f>
        <v>0</v>
      </c>
      <c r="CQ76" s="220">
        <f t="shared" ref="CQ76" si="321">CP79</f>
        <v>0</v>
      </c>
      <c r="CR76" s="220">
        <f t="shared" ref="CR76" si="322">CQ79</f>
        <v>0</v>
      </c>
      <c r="CS76" s="220">
        <f t="shared" ref="CS76" si="323">CR79</f>
        <v>0</v>
      </c>
      <c r="CT76" s="220">
        <f t="shared" ref="CT76" si="324">CS79</f>
        <v>0</v>
      </c>
      <c r="CU76" s="220">
        <f t="shared" ref="CU76" si="325">CT79</f>
        <v>0</v>
      </c>
      <c r="CV76" s="220">
        <f t="shared" ref="CV76" si="326">CU79</f>
        <v>0</v>
      </c>
      <c r="CW76" s="220">
        <f t="shared" ref="CW76" si="327">CV79</f>
        <v>0</v>
      </c>
      <c r="CX76" s="220">
        <f t="shared" ref="CX76" si="328">CW79</f>
        <v>0</v>
      </c>
      <c r="CY76" s="220">
        <f t="shared" ref="CY76" si="329">CX79</f>
        <v>0</v>
      </c>
      <c r="CZ76" s="220">
        <f t="shared" ref="CZ76" si="330">CY79</f>
        <v>0</v>
      </c>
      <c r="DA76" s="220">
        <f t="shared" ref="DA76" si="331">CZ79</f>
        <v>0</v>
      </c>
      <c r="DB76" s="220">
        <f t="shared" ref="DB76" si="332">DA79</f>
        <v>0</v>
      </c>
      <c r="DC76" s="220">
        <f t="shared" ref="DC76" si="333">DB79</f>
        <v>0</v>
      </c>
      <c r="DD76" s="220">
        <f t="shared" ref="DD76" si="334">DC79</f>
        <v>0</v>
      </c>
      <c r="DE76" s="220">
        <f t="shared" ref="DE76" si="335">DD79</f>
        <v>0</v>
      </c>
      <c r="DF76" s="220">
        <f t="shared" ref="DF76" si="336">DE79</f>
        <v>0</v>
      </c>
      <c r="DG76" s="220">
        <f t="shared" ref="DG76" si="337">DF79</f>
        <v>0</v>
      </c>
      <c r="DH76" s="220">
        <f t="shared" ref="DH76" si="338">DG79</f>
        <v>0</v>
      </c>
      <c r="DI76" s="220">
        <f t="shared" ref="DI76" si="339">DH79</f>
        <v>0</v>
      </c>
      <c r="DJ76" s="220">
        <f t="shared" ref="DJ76" si="340">DI79</f>
        <v>0</v>
      </c>
      <c r="DK76" s="220">
        <f t="shared" ref="DK76" si="341">DJ79</f>
        <v>0</v>
      </c>
      <c r="DL76" s="220">
        <f t="shared" ref="DL76" si="342">DK79</f>
        <v>0</v>
      </c>
      <c r="DM76" s="220">
        <f t="shared" ref="DM76" si="343">DL79</f>
        <v>0</v>
      </c>
      <c r="DN76" s="220">
        <f t="shared" ref="DN76" si="344">DM79</f>
        <v>0</v>
      </c>
      <c r="DO76" s="220">
        <f t="shared" ref="DO76" si="345">DN79</f>
        <v>0</v>
      </c>
      <c r="DP76" s="220">
        <f t="shared" ref="DP76" si="346">DO79</f>
        <v>0</v>
      </c>
      <c r="DQ76" s="220">
        <f t="shared" ref="DQ76" si="347">DP79</f>
        <v>0</v>
      </c>
      <c r="DR76" s="220">
        <f t="shared" ref="DR76" si="348">DQ79</f>
        <v>0</v>
      </c>
      <c r="DS76" s="220">
        <f t="shared" ref="DS76" si="349">DR79</f>
        <v>0</v>
      </c>
      <c r="DT76" s="220">
        <f t="shared" ref="DT76" si="350">DS79</f>
        <v>0</v>
      </c>
      <c r="DU76" s="220">
        <f t="shared" ref="DU76" si="351">DT79</f>
        <v>0</v>
      </c>
      <c r="DV76" s="220">
        <f t="shared" ref="DV76" si="352">DU79</f>
        <v>0</v>
      </c>
      <c r="DW76" s="220">
        <f t="shared" ref="DW76" si="353">DV79</f>
        <v>0</v>
      </c>
      <c r="DX76" s="220">
        <f t="shared" ref="DX76" si="354">DW79</f>
        <v>0</v>
      </c>
      <c r="DY76" s="220">
        <f t="shared" ref="DY76" si="355">DX79</f>
        <v>0</v>
      </c>
      <c r="DZ76" s="220">
        <f t="shared" ref="DZ76" si="356">DY79</f>
        <v>0</v>
      </c>
      <c r="EA76" s="220">
        <f t="shared" ref="EA76" si="357">DZ79</f>
        <v>0</v>
      </c>
      <c r="EB76" s="220">
        <f t="shared" ref="EB76" si="358">EA79</f>
        <v>0</v>
      </c>
      <c r="EC76" s="220">
        <f t="shared" ref="EC76" si="359">EB79</f>
        <v>0</v>
      </c>
      <c r="ED76" s="220">
        <f t="shared" ref="ED76" si="360">EC79</f>
        <v>0</v>
      </c>
      <c r="EE76" s="220">
        <f t="shared" ref="EE76" si="361">ED79</f>
        <v>0</v>
      </c>
      <c r="EF76" s="220">
        <f t="shared" ref="EF76" si="362">EE79</f>
        <v>0</v>
      </c>
      <c r="EG76" s="220">
        <f t="shared" ref="EG76" si="363">EF79</f>
        <v>0</v>
      </c>
      <c r="EH76" s="220">
        <f t="shared" ref="EH76" si="364">EG79</f>
        <v>0</v>
      </c>
      <c r="EI76" s="220">
        <f t="shared" ref="EI76" si="365">EH79</f>
        <v>0</v>
      </c>
      <c r="EJ76" s="220">
        <f t="shared" ref="EJ76" si="366">EI79</f>
        <v>0</v>
      </c>
      <c r="EK76" s="220">
        <f t="shared" ref="EK76" si="367">EJ79</f>
        <v>0</v>
      </c>
      <c r="EL76" s="220">
        <f t="shared" ref="EL76" si="368">EK79</f>
        <v>0</v>
      </c>
      <c r="EM76" s="220">
        <f t="shared" ref="EM76" si="369">EL79</f>
        <v>0</v>
      </c>
      <c r="EN76" s="220">
        <f t="shared" ref="EN76" si="370">EM79</f>
        <v>0</v>
      </c>
      <c r="EO76" s="220">
        <f t="shared" ref="EO76" si="371">EN79</f>
        <v>0</v>
      </c>
      <c r="EP76" s="220">
        <f t="shared" ref="EP76" si="372">EO79</f>
        <v>0</v>
      </c>
      <c r="EQ76" s="220">
        <f t="shared" ref="EQ76" si="373">EP79</f>
        <v>0</v>
      </c>
      <c r="ER76" s="220">
        <f t="shared" ref="ER76" si="374">EQ79</f>
        <v>0</v>
      </c>
      <c r="ES76" s="220">
        <f t="shared" ref="ES76" si="375">ER79</f>
        <v>0</v>
      </c>
      <c r="ET76" s="220">
        <f t="shared" ref="ET76" si="376">ES79</f>
        <v>0</v>
      </c>
      <c r="EU76" s="220">
        <f t="shared" ref="EU76" si="377">ET79</f>
        <v>0</v>
      </c>
      <c r="EV76" s="220">
        <f t="shared" ref="EV76" si="378">EU79</f>
        <v>0</v>
      </c>
      <c r="EW76" s="220">
        <f t="shared" ref="EW76" si="379">EV79</f>
        <v>0</v>
      </c>
      <c r="EX76" s="220">
        <f t="shared" ref="EX76" si="380">EW79</f>
        <v>0</v>
      </c>
      <c r="EY76" s="220">
        <f t="shared" ref="EY76" si="381">EX79</f>
        <v>0</v>
      </c>
      <c r="EZ76" s="220">
        <f t="shared" ref="EZ76" si="382">EY79</f>
        <v>0</v>
      </c>
      <c r="FA76" s="220">
        <f t="shared" ref="FA76" si="383">EZ79</f>
        <v>0</v>
      </c>
      <c r="FB76" s="220">
        <f t="shared" ref="FB76" si="384">FA79</f>
        <v>0</v>
      </c>
      <c r="FC76" s="220">
        <f t="shared" ref="FC76" si="385">FB79</f>
        <v>0</v>
      </c>
      <c r="FD76" s="220">
        <f t="shared" ref="FD76" si="386">FC79</f>
        <v>0</v>
      </c>
      <c r="FE76" s="220">
        <f t="shared" ref="FE76" si="387">FD79</f>
        <v>0</v>
      </c>
      <c r="FF76" s="220">
        <f t="shared" ref="FF76" si="388">FE79</f>
        <v>0</v>
      </c>
      <c r="FG76" s="220">
        <f t="shared" ref="FG76" si="389">FF79</f>
        <v>0</v>
      </c>
      <c r="FH76" s="220">
        <f t="shared" ref="FH76" si="390">FG79</f>
        <v>0</v>
      </c>
      <c r="FI76" s="220">
        <f t="shared" ref="FI76" si="391">FH79</f>
        <v>0</v>
      </c>
      <c r="FJ76" s="220">
        <f t="shared" ref="FJ76" si="392">FI79</f>
        <v>0</v>
      </c>
      <c r="FK76" s="220">
        <f t="shared" ref="FK76" si="393">FJ79</f>
        <v>0</v>
      </c>
      <c r="FL76" s="220">
        <f t="shared" ref="FL76" si="394">FK79</f>
        <v>0</v>
      </c>
      <c r="FM76" s="220">
        <f t="shared" ref="FM76" si="395">FL79</f>
        <v>0</v>
      </c>
      <c r="FN76" s="220">
        <f t="shared" ref="FN76" si="396">FM79</f>
        <v>0</v>
      </c>
      <c r="FO76" s="220">
        <f t="shared" ref="FO76" si="397">FN79</f>
        <v>0</v>
      </c>
      <c r="FP76" s="220">
        <f t="shared" ref="FP76" si="398">FO79</f>
        <v>0</v>
      </c>
      <c r="FQ76" s="220">
        <f t="shared" ref="FQ76" si="399">FP79</f>
        <v>0</v>
      </c>
      <c r="FR76" s="220">
        <f t="shared" ref="FR76" si="400">FQ79</f>
        <v>0</v>
      </c>
      <c r="FS76" s="220">
        <f t="shared" ref="FS76" si="401">FR79</f>
        <v>0</v>
      </c>
      <c r="FT76" s="220">
        <f t="shared" ref="FT76" si="402">FS79</f>
        <v>0</v>
      </c>
      <c r="FU76" s="220">
        <f t="shared" ref="FU76" si="403">FT79</f>
        <v>0</v>
      </c>
      <c r="FV76" s="220">
        <f t="shared" ref="FV76" si="404">FU79</f>
        <v>0</v>
      </c>
      <c r="FW76" s="220">
        <f t="shared" ref="FW76" si="405">FV79</f>
        <v>0</v>
      </c>
      <c r="FX76" s="220">
        <f t="shared" ref="FX76" si="406">FW79</f>
        <v>0</v>
      </c>
      <c r="FY76" s="220">
        <f t="shared" ref="FY76" si="407">FX79</f>
        <v>0</v>
      </c>
      <c r="FZ76" s="220">
        <f t="shared" ref="FZ76" si="408">FY79</f>
        <v>0</v>
      </c>
      <c r="GA76" s="220">
        <f t="shared" ref="GA76" si="409">FZ79</f>
        <v>0</v>
      </c>
      <c r="GB76" s="220">
        <f t="shared" ref="GB76" si="410">GA79</f>
        <v>0</v>
      </c>
      <c r="GC76" s="220">
        <f t="shared" ref="GC76" si="411">GB79</f>
        <v>0</v>
      </c>
      <c r="GD76" s="220">
        <f t="shared" ref="GD76" si="412">GC79</f>
        <v>0</v>
      </c>
      <c r="GE76" s="220">
        <f t="shared" ref="GE76" si="413">GD79</f>
        <v>0</v>
      </c>
      <c r="GF76" s="220">
        <f t="shared" ref="GF76" si="414">GE79</f>
        <v>0</v>
      </c>
      <c r="GG76" s="220">
        <f t="shared" ref="GG76" si="415">GF79</f>
        <v>0</v>
      </c>
      <c r="GH76" s="220">
        <f t="shared" ref="GH76" si="416">GG79</f>
        <v>0</v>
      </c>
      <c r="GI76" s="220">
        <f t="shared" ref="GI76" si="417">GH79</f>
        <v>0</v>
      </c>
      <c r="GJ76" s="220">
        <f t="shared" ref="GJ76" si="418">GI79</f>
        <v>0</v>
      </c>
    </row>
    <row r="77" spans="1:192" x14ac:dyDescent="0.25">
      <c r="E77" s="38" t="str">
        <f t="shared" ref="E77:AJ77" si="419" xml:space="preserve"> E$52</f>
        <v>Tax losses arising</v>
      </c>
      <c r="F77" s="38">
        <f t="shared" si="419"/>
        <v>0</v>
      </c>
      <c r="G77" s="38" t="str">
        <f t="shared" si="419"/>
        <v>$ 000s</v>
      </c>
      <c r="H77" s="38">
        <f t="shared" si="419"/>
        <v>159403.52282174709</v>
      </c>
      <c r="I77" s="38">
        <f t="shared" si="419"/>
        <v>0</v>
      </c>
      <c r="J77" s="38">
        <f t="shared" si="419"/>
        <v>0</v>
      </c>
      <c r="K77" s="38">
        <f t="shared" si="419"/>
        <v>0</v>
      </c>
      <c r="L77" s="38">
        <f t="shared" si="419"/>
        <v>0</v>
      </c>
      <c r="M77" s="38">
        <f t="shared" si="419"/>
        <v>0</v>
      </c>
      <c r="N77" s="38">
        <f t="shared" si="419"/>
        <v>0</v>
      </c>
      <c r="O77" s="38">
        <f t="shared" si="419"/>
        <v>0</v>
      </c>
      <c r="P77" s="38">
        <f t="shared" si="419"/>
        <v>0</v>
      </c>
      <c r="Q77" s="38">
        <f t="shared" si="419"/>
        <v>27215.148520658262</v>
      </c>
      <c r="R77" s="38">
        <f t="shared" si="419"/>
        <v>23637.835285465277</v>
      </c>
      <c r="S77" s="38">
        <f t="shared" si="419"/>
        <v>20574.756394916065</v>
      </c>
      <c r="T77" s="38">
        <f t="shared" si="419"/>
        <v>17680.9432827286</v>
      </c>
      <c r="U77" s="38">
        <f t="shared" si="419"/>
        <v>15183.613369467603</v>
      </c>
      <c r="V77" s="38">
        <f t="shared" si="419"/>
        <v>12809.968159881597</v>
      </c>
      <c r="W77" s="38">
        <f t="shared" si="419"/>
        <v>10769.594514206385</v>
      </c>
      <c r="X77" s="38">
        <f t="shared" si="419"/>
        <v>8843.6614986750756</v>
      </c>
      <c r="Y77" s="38">
        <f t="shared" si="419"/>
        <v>7143.7800512564827</v>
      </c>
      <c r="Z77" s="38">
        <f t="shared" si="419"/>
        <v>5534.1799384132828</v>
      </c>
      <c r="AA77" s="38">
        <f t="shared" si="419"/>
        <v>4355.1287445093476</v>
      </c>
      <c r="AB77" s="38">
        <f t="shared" si="419"/>
        <v>3016.3249283692057</v>
      </c>
      <c r="AC77" s="38">
        <f t="shared" si="419"/>
        <v>1876.8719376997342</v>
      </c>
      <c r="AD77" s="38">
        <f t="shared" si="419"/>
        <v>761.71619550020569</v>
      </c>
      <c r="AE77" s="38">
        <f t="shared" si="419"/>
        <v>0</v>
      </c>
      <c r="AF77" s="38">
        <f t="shared" si="419"/>
        <v>0</v>
      </c>
      <c r="AG77" s="38">
        <f t="shared" si="419"/>
        <v>0</v>
      </c>
      <c r="AH77" s="38">
        <f t="shared" si="419"/>
        <v>0</v>
      </c>
      <c r="AI77" s="38">
        <f t="shared" si="419"/>
        <v>0</v>
      </c>
      <c r="AJ77" s="38">
        <f t="shared" si="419"/>
        <v>0</v>
      </c>
      <c r="AK77" s="38">
        <f t="shared" ref="AK77:CV77" si="420" xml:space="preserve"> AK$52</f>
        <v>0</v>
      </c>
      <c r="AL77" s="38">
        <f t="shared" si="420"/>
        <v>0</v>
      </c>
      <c r="AM77" s="38">
        <f t="shared" si="420"/>
        <v>0</v>
      </c>
      <c r="AN77" s="38">
        <f t="shared" si="420"/>
        <v>0</v>
      </c>
      <c r="AO77" s="38">
        <f t="shared" si="420"/>
        <v>0</v>
      </c>
      <c r="AP77" s="38">
        <f t="shared" si="420"/>
        <v>0</v>
      </c>
      <c r="AQ77" s="38">
        <f t="shared" si="420"/>
        <v>0</v>
      </c>
      <c r="AR77" s="38">
        <f t="shared" si="420"/>
        <v>0</v>
      </c>
      <c r="AS77" s="38">
        <f t="shared" si="420"/>
        <v>0</v>
      </c>
      <c r="AT77" s="38">
        <f t="shared" si="420"/>
        <v>0</v>
      </c>
      <c r="AU77" s="38">
        <f t="shared" si="420"/>
        <v>0</v>
      </c>
      <c r="AV77" s="38">
        <f t="shared" si="420"/>
        <v>0</v>
      </c>
      <c r="AW77" s="38">
        <f t="shared" si="420"/>
        <v>0</v>
      </c>
      <c r="AX77" s="38">
        <f t="shared" si="420"/>
        <v>0</v>
      </c>
      <c r="AY77" s="38">
        <f t="shared" si="420"/>
        <v>0</v>
      </c>
      <c r="AZ77" s="38">
        <f t="shared" si="420"/>
        <v>0</v>
      </c>
      <c r="BA77" s="38">
        <f t="shared" si="420"/>
        <v>0</v>
      </c>
      <c r="BB77" s="38">
        <f t="shared" si="420"/>
        <v>0</v>
      </c>
      <c r="BC77" s="38">
        <f t="shared" si="420"/>
        <v>0</v>
      </c>
      <c r="BD77" s="38">
        <f xml:space="preserve"> BD$52</f>
        <v>0</v>
      </c>
      <c r="BE77" s="38">
        <f t="shared" si="420"/>
        <v>0</v>
      </c>
      <c r="BF77" s="38">
        <f t="shared" si="420"/>
        <v>0</v>
      </c>
      <c r="BG77" s="38">
        <f t="shared" si="420"/>
        <v>0</v>
      </c>
      <c r="BH77" s="38">
        <f t="shared" si="420"/>
        <v>0</v>
      </c>
      <c r="BI77" s="38">
        <f t="shared" si="420"/>
        <v>0</v>
      </c>
      <c r="BJ77" s="38">
        <f t="shared" si="420"/>
        <v>0</v>
      </c>
      <c r="BK77" s="38">
        <f t="shared" si="420"/>
        <v>0</v>
      </c>
      <c r="BL77" s="38">
        <f t="shared" si="420"/>
        <v>0</v>
      </c>
      <c r="BM77" s="38">
        <f t="shared" si="420"/>
        <v>0</v>
      </c>
      <c r="BN77" s="38">
        <f t="shared" si="420"/>
        <v>0</v>
      </c>
      <c r="BO77" s="38">
        <f t="shared" si="420"/>
        <v>0</v>
      </c>
      <c r="BP77" s="38">
        <f t="shared" si="420"/>
        <v>0</v>
      </c>
      <c r="BQ77" s="38">
        <f t="shared" si="420"/>
        <v>0</v>
      </c>
      <c r="BR77" s="38">
        <f t="shared" si="420"/>
        <v>0</v>
      </c>
      <c r="BS77" s="38">
        <f t="shared" si="420"/>
        <v>0</v>
      </c>
      <c r="BT77" s="38">
        <f t="shared" si="420"/>
        <v>0</v>
      </c>
      <c r="BU77" s="38">
        <f t="shared" si="420"/>
        <v>0</v>
      </c>
      <c r="BV77" s="38">
        <f t="shared" si="420"/>
        <v>0</v>
      </c>
      <c r="BW77" s="38">
        <f t="shared" si="420"/>
        <v>0</v>
      </c>
      <c r="BX77" s="38">
        <f t="shared" si="420"/>
        <v>0</v>
      </c>
      <c r="BY77" s="38">
        <f t="shared" si="420"/>
        <v>0</v>
      </c>
      <c r="BZ77" s="38">
        <f t="shared" si="420"/>
        <v>0</v>
      </c>
      <c r="CA77" s="38">
        <f t="shared" si="420"/>
        <v>0</v>
      </c>
      <c r="CB77" s="38">
        <f t="shared" si="420"/>
        <v>0</v>
      </c>
      <c r="CC77" s="38">
        <f t="shared" si="420"/>
        <v>0</v>
      </c>
      <c r="CD77" s="38">
        <f t="shared" si="420"/>
        <v>0</v>
      </c>
      <c r="CE77" s="38">
        <f t="shared" si="420"/>
        <v>0</v>
      </c>
      <c r="CF77" s="38">
        <f t="shared" si="420"/>
        <v>0</v>
      </c>
      <c r="CG77" s="38">
        <f t="shared" si="420"/>
        <v>0</v>
      </c>
      <c r="CH77" s="38">
        <f t="shared" si="420"/>
        <v>0</v>
      </c>
      <c r="CI77" s="38">
        <f t="shared" si="420"/>
        <v>0</v>
      </c>
      <c r="CJ77" s="38">
        <f t="shared" si="420"/>
        <v>0</v>
      </c>
      <c r="CK77" s="38">
        <f t="shared" si="420"/>
        <v>0</v>
      </c>
      <c r="CL77" s="38">
        <f t="shared" si="420"/>
        <v>0</v>
      </c>
      <c r="CM77" s="38">
        <f t="shared" si="420"/>
        <v>0</v>
      </c>
      <c r="CN77" s="38">
        <f t="shared" si="420"/>
        <v>0</v>
      </c>
      <c r="CO77" s="38">
        <f t="shared" si="420"/>
        <v>0</v>
      </c>
      <c r="CP77" s="38">
        <f t="shared" si="420"/>
        <v>0</v>
      </c>
      <c r="CQ77" s="38">
        <f t="shared" si="420"/>
        <v>0</v>
      </c>
      <c r="CR77" s="38">
        <f t="shared" si="420"/>
        <v>0</v>
      </c>
      <c r="CS77" s="38">
        <f t="shared" si="420"/>
        <v>0</v>
      </c>
      <c r="CT77" s="38">
        <f t="shared" si="420"/>
        <v>0</v>
      </c>
      <c r="CU77" s="38">
        <f t="shared" si="420"/>
        <v>0</v>
      </c>
      <c r="CV77" s="38">
        <f t="shared" si="420"/>
        <v>0</v>
      </c>
      <c r="CW77" s="38">
        <f t="shared" ref="CW77:FH77" si="421" xml:space="preserve"> CW$52</f>
        <v>0</v>
      </c>
      <c r="CX77" s="38">
        <f t="shared" si="421"/>
        <v>0</v>
      </c>
      <c r="CY77" s="38">
        <f t="shared" si="421"/>
        <v>0</v>
      </c>
      <c r="CZ77" s="38">
        <f t="shared" si="421"/>
        <v>0</v>
      </c>
      <c r="DA77" s="38">
        <f t="shared" si="421"/>
        <v>0</v>
      </c>
      <c r="DB77" s="38">
        <f t="shared" si="421"/>
        <v>0</v>
      </c>
      <c r="DC77" s="38">
        <f t="shared" si="421"/>
        <v>0</v>
      </c>
      <c r="DD77" s="38">
        <f t="shared" si="421"/>
        <v>0</v>
      </c>
      <c r="DE77" s="38">
        <f t="shared" si="421"/>
        <v>0</v>
      </c>
      <c r="DF77" s="38">
        <f t="shared" si="421"/>
        <v>0</v>
      </c>
      <c r="DG77" s="38">
        <f t="shared" si="421"/>
        <v>0</v>
      </c>
      <c r="DH77" s="38">
        <f t="shared" si="421"/>
        <v>0</v>
      </c>
      <c r="DI77" s="38">
        <f t="shared" si="421"/>
        <v>0</v>
      </c>
      <c r="DJ77" s="38">
        <f t="shared" si="421"/>
        <v>0</v>
      </c>
      <c r="DK77" s="38">
        <f t="shared" si="421"/>
        <v>0</v>
      </c>
      <c r="DL77" s="38">
        <f t="shared" si="421"/>
        <v>0</v>
      </c>
      <c r="DM77" s="38">
        <f t="shared" si="421"/>
        <v>0</v>
      </c>
      <c r="DN77" s="38">
        <f t="shared" si="421"/>
        <v>0</v>
      </c>
      <c r="DO77" s="38">
        <f t="shared" si="421"/>
        <v>0</v>
      </c>
      <c r="DP77" s="38">
        <f t="shared" si="421"/>
        <v>0</v>
      </c>
      <c r="DQ77" s="38">
        <f t="shared" si="421"/>
        <v>0</v>
      </c>
      <c r="DR77" s="38">
        <f t="shared" si="421"/>
        <v>0</v>
      </c>
      <c r="DS77" s="38">
        <f t="shared" si="421"/>
        <v>0</v>
      </c>
      <c r="DT77" s="38">
        <f t="shared" si="421"/>
        <v>0</v>
      </c>
      <c r="DU77" s="38">
        <f t="shared" si="421"/>
        <v>0</v>
      </c>
      <c r="DV77" s="38">
        <f t="shared" si="421"/>
        <v>0</v>
      </c>
      <c r="DW77" s="38">
        <f t="shared" si="421"/>
        <v>0</v>
      </c>
      <c r="DX77" s="38">
        <f t="shared" si="421"/>
        <v>0</v>
      </c>
      <c r="DY77" s="38">
        <f t="shared" si="421"/>
        <v>0</v>
      </c>
      <c r="DZ77" s="38">
        <f t="shared" si="421"/>
        <v>0</v>
      </c>
      <c r="EA77" s="38">
        <f t="shared" si="421"/>
        <v>0</v>
      </c>
      <c r="EB77" s="38">
        <f t="shared" si="421"/>
        <v>0</v>
      </c>
      <c r="EC77" s="38">
        <f t="shared" si="421"/>
        <v>0</v>
      </c>
      <c r="ED77" s="38">
        <f t="shared" si="421"/>
        <v>0</v>
      </c>
      <c r="EE77" s="38">
        <f t="shared" si="421"/>
        <v>0</v>
      </c>
      <c r="EF77" s="38">
        <f t="shared" si="421"/>
        <v>0</v>
      </c>
      <c r="EG77" s="38">
        <f t="shared" si="421"/>
        <v>0</v>
      </c>
      <c r="EH77" s="38">
        <f t="shared" si="421"/>
        <v>0</v>
      </c>
      <c r="EI77" s="38">
        <f t="shared" si="421"/>
        <v>0</v>
      </c>
      <c r="EJ77" s="38">
        <f t="shared" si="421"/>
        <v>0</v>
      </c>
      <c r="EK77" s="38">
        <f t="shared" si="421"/>
        <v>0</v>
      </c>
      <c r="EL77" s="38">
        <f t="shared" si="421"/>
        <v>0</v>
      </c>
      <c r="EM77" s="38">
        <f t="shared" si="421"/>
        <v>0</v>
      </c>
      <c r="EN77" s="38">
        <f t="shared" si="421"/>
        <v>0</v>
      </c>
      <c r="EO77" s="38">
        <f t="shared" si="421"/>
        <v>0</v>
      </c>
      <c r="EP77" s="38">
        <f t="shared" si="421"/>
        <v>0</v>
      </c>
      <c r="EQ77" s="38">
        <f t="shared" si="421"/>
        <v>0</v>
      </c>
      <c r="ER77" s="38">
        <f t="shared" si="421"/>
        <v>0</v>
      </c>
      <c r="ES77" s="38">
        <f t="shared" si="421"/>
        <v>0</v>
      </c>
      <c r="ET77" s="38">
        <f t="shared" si="421"/>
        <v>0</v>
      </c>
      <c r="EU77" s="38">
        <f t="shared" si="421"/>
        <v>0</v>
      </c>
      <c r="EV77" s="38">
        <f t="shared" si="421"/>
        <v>0</v>
      </c>
      <c r="EW77" s="38">
        <f t="shared" si="421"/>
        <v>0</v>
      </c>
      <c r="EX77" s="38">
        <f t="shared" si="421"/>
        <v>0</v>
      </c>
      <c r="EY77" s="38">
        <f t="shared" si="421"/>
        <v>0</v>
      </c>
      <c r="EZ77" s="38">
        <f t="shared" si="421"/>
        <v>0</v>
      </c>
      <c r="FA77" s="38">
        <f t="shared" si="421"/>
        <v>0</v>
      </c>
      <c r="FB77" s="38">
        <f t="shared" si="421"/>
        <v>0</v>
      </c>
      <c r="FC77" s="38">
        <f t="shared" si="421"/>
        <v>0</v>
      </c>
      <c r="FD77" s="38">
        <f t="shared" si="421"/>
        <v>0</v>
      </c>
      <c r="FE77" s="38">
        <f t="shared" si="421"/>
        <v>0</v>
      </c>
      <c r="FF77" s="38">
        <f t="shared" si="421"/>
        <v>0</v>
      </c>
      <c r="FG77" s="38">
        <f t="shared" si="421"/>
        <v>0</v>
      </c>
      <c r="FH77" s="38">
        <f t="shared" si="421"/>
        <v>0</v>
      </c>
      <c r="FI77" s="38">
        <f t="shared" ref="FI77:GJ77" si="422" xml:space="preserve"> FI$52</f>
        <v>0</v>
      </c>
      <c r="FJ77" s="38">
        <f t="shared" si="422"/>
        <v>0</v>
      </c>
      <c r="FK77" s="38">
        <f t="shared" si="422"/>
        <v>0</v>
      </c>
      <c r="FL77" s="38">
        <f t="shared" si="422"/>
        <v>0</v>
      </c>
      <c r="FM77" s="38">
        <f t="shared" si="422"/>
        <v>0</v>
      </c>
      <c r="FN77" s="38">
        <f t="shared" si="422"/>
        <v>0</v>
      </c>
      <c r="FO77" s="38">
        <f t="shared" si="422"/>
        <v>0</v>
      </c>
      <c r="FP77" s="38">
        <f t="shared" si="422"/>
        <v>0</v>
      </c>
      <c r="FQ77" s="38">
        <f t="shared" si="422"/>
        <v>0</v>
      </c>
      <c r="FR77" s="38">
        <f t="shared" si="422"/>
        <v>0</v>
      </c>
      <c r="FS77" s="38">
        <f t="shared" si="422"/>
        <v>0</v>
      </c>
      <c r="FT77" s="38">
        <f t="shared" si="422"/>
        <v>0</v>
      </c>
      <c r="FU77" s="38">
        <f t="shared" si="422"/>
        <v>0</v>
      </c>
      <c r="FV77" s="38">
        <f t="shared" si="422"/>
        <v>0</v>
      </c>
      <c r="FW77" s="38">
        <f t="shared" si="422"/>
        <v>0</v>
      </c>
      <c r="FX77" s="38">
        <f t="shared" si="422"/>
        <v>0</v>
      </c>
      <c r="FY77" s="38">
        <f t="shared" si="422"/>
        <v>0</v>
      </c>
      <c r="FZ77" s="38">
        <f t="shared" si="422"/>
        <v>0</v>
      </c>
      <c r="GA77" s="38">
        <f t="shared" si="422"/>
        <v>0</v>
      </c>
      <c r="GB77" s="38">
        <f t="shared" si="422"/>
        <v>0</v>
      </c>
      <c r="GC77" s="38">
        <f t="shared" si="422"/>
        <v>0</v>
      </c>
      <c r="GD77" s="38">
        <f t="shared" si="422"/>
        <v>0</v>
      </c>
      <c r="GE77" s="38">
        <f t="shared" si="422"/>
        <v>0</v>
      </c>
      <c r="GF77" s="38">
        <f t="shared" si="422"/>
        <v>0</v>
      </c>
      <c r="GG77" s="38">
        <f t="shared" si="422"/>
        <v>0</v>
      </c>
      <c r="GH77" s="38">
        <f t="shared" si="422"/>
        <v>0</v>
      </c>
      <c r="GI77" s="38">
        <f t="shared" si="422"/>
        <v>0</v>
      </c>
      <c r="GJ77" s="38">
        <f t="shared" si="422"/>
        <v>0</v>
      </c>
    </row>
    <row r="78" spans="1:192" x14ac:dyDescent="0.25">
      <c r="E78" s="38" t="str">
        <f t="shared" ref="E78:AJ78" si="423" xml:space="preserve"> E$56</f>
        <v>Tax losses utilised</v>
      </c>
      <c r="F78" s="38">
        <f t="shared" si="423"/>
        <v>0</v>
      </c>
      <c r="G78" s="38" t="str">
        <f t="shared" si="423"/>
        <v>$ 000s</v>
      </c>
      <c r="H78" s="38">
        <f t="shared" si="423"/>
        <v>159403.52282174712</v>
      </c>
      <c r="I78" s="38">
        <f t="shared" si="423"/>
        <v>0</v>
      </c>
      <c r="J78" s="38">
        <f t="shared" si="423"/>
        <v>0</v>
      </c>
      <c r="K78" s="38">
        <f t="shared" si="423"/>
        <v>0</v>
      </c>
      <c r="L78" s="38">
        <f t="shared" si="423"/>
        <v>0</v>
      </c>
      <c r="M78" s="38">
        <f t="shared" si="423"/>
        <v>0</v>
      </c>
      <c r="N78" s="38">
        <f t="shared" si="423"/>
        <v>0</v>
      </c>
      <c r="O78" s="38">
        <f t="shared" si="423"/>
        <v>0</v>
      </c>
      <c r="P78" s="38">
        <f t="shared" si="423"/>
        <v>0</v>
      </c>
      <c r="Q78" s="38">
        <f t="shared" si="423"/>
        <v>0</v>
      </c>
      <c r="R78" s="38">
        <f t="shared" si="423"/>
        <v>0</v>
      </c>
      <c r="S78" s="38">
        <f t="shared" si="423"/>
        <v>0</v>
      </c>
      <c r="T78" s="38">
        <f t="shared" si="423"/>
        <v>0</v>
      </c>
      <c r="U78" s="38">
        <f t="shared" si="423"/>
        <v>0</v>
      </c>
      <c r="V78" s="38">
        <f t="shared" si="423"/>
        <v>0</v>
      </c>
      <c r="W78" s="38">
        <f t="shared" si="423"/>
        <v>0</v>
      </c>
      <c r="X78" s="38">
        <f t="shared" si="423"/>
        <v>0</v>
      </c>
      <c r="Y78" s="38">
        <f t="shared" si="423"/>
        <v>0</v>
      </c>
      <c r="Z78" s="38">
        <f t="shared" si="423"/>
        <v>0</v>
      </c>
      <c r="AA78" s="38">
        <f t="shared" si="423"/>
        <v>0</v>
      </c>
      <c r="AB78" s="38">
        <f t="shared" si="423"/>
        <v>0</v>
      </c>
      <c r="AC78" s="38">
        <f t="shared" si="423"/>
        <v>0</v>
      </c>
      <c r="AD78" s="38">
        <f t="shared" si="423"/>
        <v>0</v>
      </c>
      <c r="AE78" s="38">
        <f t="shared" si="423"/>
        <v>188.55282499068198</v>
      </c>
      <c r="AF78" s="38">
        <f t="shared" si="423"/>
        <v>1100.9687559410513</v>
      </c>
      <c r="AG78" s="38">
        <f t="shared" si="423"/>
        <v>1923.3980001013606</v>
      </c>
      <c r="AH78" s="38">
        <f t="shared" si="423"/>
        <v>2708.3881171491466</v>
      </c>
      <c r="AI78" s="38">
        <f t="shared" si="423"/>
        <v>3390.4980646567019</v>
      </c>
      <c r="AJ78" s="38">
        <f t="shared" si="423"/>
        <v>4057.5359032088145</v>
      </c>
      <c r="AK78" s="38">
        <f t="shared" ref="AK78:CV78" si="424" xml:space="preserve"> AK$56</f>
        <v>4491.2791127089822</v>
      </c>
      <c r="AL78" s="38">
        <f t="shared" si="424"/>
        <v>5070.2778585741253</v>
      </c>
      <c r="AM78" s="38">
        <f t="shared" si="424"/>
        <v>5590.715100274796</v>
      </c>
      <c r="AN78" s="38">
        <f t="shared" si="424"/>
        <v>6078.6009953666253</v>
      </c>
      <c r="AO78" s="38">
        <f t="shared" si="424"/>
        <v>6559.4503929159782</v>
      </c>
      <c r="AP78" s="38">
        <f t="shared" si="424"/>
        <v>6996.9841557083892</v>
      </c>
      <c r="AQ78" s="38">
        <f t="shared" si="424"/>
        <v>7423.6006870641304</v>
      </c>
      <c r="AR78" s="38">
        <f t="shared" si="424"/>
        <v>7811.7271915741931</v>
      </c>
      <c r="AS78" s="38">
        <f t="shared" si="424"/>
        <v>8209.5546364105267</v>
      </c>
      <c r="AT78" s="38">
        <f t="shared" si="424"/>
        <v>8557.1178254567112</v>
      </c>
      <c r="AU78" s="38">
        <f t="shared" si="424"/>
        <v>8935.7308274726347</v>
      </c>
      <c r="AV78" s="38">
        <f t="shared" si="424"/>
        <v>9247.0986051319342</v>
      </c>
      <c r="AW78" s="38">
        <f t="shared" si="424"/>
        <v>9619.6373095834279</v>
      </c>
      <c r="AX78" s="38">
        <f t="shared" si="424"/>
        <v>10128.094170082615</v>
      </c>
      <c r="AY78" s="38">
        <f t="shared" si="424"/>
        <v>10718.036665980064</v>
      </c>
      <c r="AZ78" s="38">
        <f t="shared" si="424"/>
        <v>11192.951489784484</v>
      </c>
      <c r="BA78" s="38">
        <f t="shared" si="424"/>
        <v>11765.786159930616</v>
      </c>
      <c r="BB78" s="38">
        <f t="shared" si="424"/>
        <v>7637.5379716791103</v>
      </c>
      <c r="BC78" s="38">
        <f t="shared" si="424"/>
        <v>0</v>
      </c>
      <c r="BD78" s="38">
        <f t="shared" si="424"/>
        <v>0</v>
      </c>
      <c r="BE78" s="38">
        <f t="shared" si="424"/>
        <v>0</v>
      </c>
      <c r="BF78" s="38">
        <f t="shared" si="424"/>
        <v>0</v>
      </c>
      <c r="BG78" s="38">
        <f t="shared" si="424"/>
        <v>0</v>
      </c>
      <c r="BH78" s="38">
        <f t="shared" si="424"/>
        <v>0</v>
      </c>
      <c r="BI78" s="38">
        <f t="shared" si="424"/>
        <v>0</v>
      </c>
      <c r="BJ78" s="38">
        <f t="shared" si="424"/>
        <v>0</v>
      </c>
      <c r="BK78" s="38">
        <f t="shared" si="424"/>
        <v>0</v>
      </c>
      <c r="BL78" s="38">
        <f t="shared" si="424"/>
        <v>0</v>
      </c>
      <c r="BM78" s="38">
        <f t="shared" si="424"/>
        <v>0</v>
      </c>
      <c r="BN78" s="38">
        <f t="shared" si="424"/>
        <v>0</v>
      </c>
      <c r="BO78" s="38">
        <f t="shared" si="424"/>
        <v>0</v>
      </c>
      <c r="BP78" s="38">
        <f t="shared" si="424"/>
        <v>0</v>
      </c>
      <c r="BQ78" s="38">
        <f t="shared" si="424"/>
        <v>0</v>
      </c>
      <c r="BR78" s="38">
        <f t="shared" si="424"/>
        <v>0</v>
      </c>
      <c r="BS78" s="38">
        <f t="shared" si="424"/>
        <v>0</v>
      </c>
      <c r="BT78" s="38">
        <f t="shared" si="424"/>
        <v>0</v>
      </c>
      <c r="BU78" s="38">
        <f t="shared" si="424"/>
        <v>0</v>
      </c>
      <c r="BV78" s="38">
        <f t="shared" si="424"/>
        <v>0</v>
      </c>
      <c r="BW78" s="38">
        <f t="shared" si="424"/>
        <v>0</v>
      </c>
      <c r="BX78" s="38">
        <f t="shared" si="424"/>
        <v>0</v>
      </c>
      <c r="BY78" s="38">
        <f t="shared" si="424"/>
        <v>0</v>
      </c>
      <c r="BZ78" s="38">
        <f t="shared" si="424"/>
        <v>0</v>
      </c>
      <c r="CA78" s="38">
        <f t="shared" si="424"/>
        <v>0</v>
      </c>
      <c r="CB78" s="38">
        <f t="shared" si="424"/>
        <v>0</v>
      </c>
      <c r="CC78" s="38">
        <f t="shared" si="424"/>
        <v>0</v>
      </c>
      <c r="CD78" s="38">
        <f t="shared" si="424"/>
        <v>0</v>
      </c>
      <c r="CE78" s="38">
        <f t="shared" si="424"/>
        <v>0</v>
      </c>
      <c r="CF78" s="38">
        <f t="shared" si="424"/>
        <v>0</v>
      </c>
      <c r="CG78" s="38">
        <f t="shared" si="424"/>
        <v>0</v>
      </c>
      <c r="CH78" s="38">
        <f t="shared" si="424"/>
        <v>0</v>
      </c>
      <c r="CI78" s="38">
        <f t="shared" si="424"/>
        <v>0</v>
      </c>
      <c r="CJ78" s="38">
        <f t="shared" si="424"/>
        <v>0</v>
      </c>
      <c r="CK78" s="38">
        <f t="shared" si="424"/>
        <v>0</v>
      </c>
      <c r="CL78" s="38">
        <f t="shared" si="424"/>
        <v>0</v>
      </c>
      <c r="CM78" s="38">
        <f t="shared" si="424"/>
        <v>0</v>
      </c>
      <c r="CN78" s="38">
        <f t="shared" si="424"/>
        <v>0</v>
      </c>
      <c r="CO78" s="38">
        <f t="shared" si="424"/>
        <v>0</v>
      </c>
      <c r="CP78" s="38">
        <f t="shared" si="424"/>
        <v>0</v>
      </c>
      <c r="CQ78" s="38">
        <f t="shared" si="424"/>
        <v>0</v>
      </c>
      <c r="CR78" s="38">
        <f t="shared" si="424"/>
        <v>0</v>
      </c>
      <c r="CS78" s="38">
        <f t="shared" si="424"/>
        <v>0</v>
      </c>
      <c r="CT78" s="38">
        <f t="shared" si="424"/>
        <v>0</v>
      </c>
      <c r="CU78" s="38">
        <f t="shared" si="424"/>
        <v>0</v>
      </c>
      <c r="CV78" s="38">
        <f t="shared" si="424"/>
        <v>0</v>
      </c>
      <c r="CW78" s="38">
        <f t="shared" ref="CW78:FH78" si="425" xml:space="preserve"> CW$56</f>
        <v>0</v>
      </c>
      <c r="CX78" s="38">
        <f t="shared" si="425"/>
        <v>0</v>
      </c>
      <c r="CY78" s="38">
        <f t="shared" si="425"/>
        <v>0</v>
      </c>
      <c r="CZ78" s="38">
        <f t="shared" si="425"/>
        <v>0</v>
      </c>
      <c r="DA78" s="38">
        <f t="shared" si="425"/>
        <v>0</v>
      </c>
      <c r="DB78" s="38">
        <f t="shared" si="425"/>
        <v>0</v>
      </c>
      <c r="DC78" s="38">
        <f t="shared" si="425"/>
        <v>0</v>
      </c>
      <c r="DD78" s="38">
        <f t="shared" si="425"/>
        <v>0</v>
      </c>
      <c r="DE78" s="38">
        <f t="shared" si="425"/>
        <v>0</v>
      </c>
      <c r="DF78" s="38">
        <f t="shared" si="425"/>
        <v>0</v>
      </c>
      <c r="DG78" s="38">
        <f t="shared" si="425"/>
        <v>0</v>
      </c>
      <c r="DH78" s="38">
        <f t="shared" si="425"/>
        <v>0</v>
      </c>
      <c r="DI78" s="38">
        <f t="shared" si="425"/>
        <v>0</v>
      </c>
      <c r="DJ78" s="38">
        <f t="shared" si="425"/>
        <v>0</v>
      </c>
      <c r="DK78" s="38">
        <f t="shared" si="425"/>
        <v>0</v>
      </c>
      <c r="DL78" s="38">
        <f t="shared" si="425"/>
        <v>0</v>
      </c>
      <c r="DM78" s="38">
        <f t="shared" si="425"/>
        <v>0</v>
      </c>
      <c r="DN78" s="38">
        <f t="shared" si="425"/>
        <v>0</v>
      </c>
      <c r="DO78" s="38">
        <f t="shared" si="425"/>
        <v>0</v>
      </c>
      <c r="DP78" s="38">
        <f t="shared" si="425"/>
        <v>0</v>
      </c>
      <c r="DQ78" s="38">
        <f t="shared" si="425"/>
        <v>0</v>
      </c>
      <c r="DR78" s="38">
        <f t="shared" si="425"/>
        <v>0</v>
      </c>
      <c r="DS78" s="38">
        <f t="shared" si="425"/>
        <v>0</v>
      </c>
      <c r="DT78" s="38">
        <f t="shared" si="425"/>
        <v>0</v>
      </c>
      <c r="DU78" s="38">
        <f t="shared" si="425"/>
        <v>0</v>
      </c>
      <c r="DV78" s="38">
        <f t="shared" si="425"/>
        <v>0</v>
      </c>
      <c r="DW78" s="38">
        <f t="shared" si="425"/>
        <v>0</v>
      </c>
      <c r="DX78" s="38">
        <f t="shared" si="425"/>
        <v>0</v>
      </c>
      <c r="DY78" s="38">
        <f t="shared" si="425"/>
        <v>0</v>
      </c>
      <c r="DZ78" s="38">
        <f t="shared" si="425"/>
        <v>0</v>
      </c>
      <c r="EA78" s="38">
        <f t="shared" si="425"/>
        <v>0</v>
      </c>
      <c r="EB78" s="38">
        <f t="shared" si="425"/>
        <v>0</v>
      </c>
      <c r="EC78" s="38">
        <f t="shared" si="425"/>
        <v>0</v>
      </c>
      <c r="ED78" s="38">
        <f t="shared" si="425"/>
        <v>0</v>
      </c>
      <c r="EE78" s="38">
        <f t="shared" si="425"/>
        <v>0</v>
      </c>
      <c r="EF78" s="38">
        <f t="shared" si="425"/>
        <v>0</v>
      </c>
      <c r="EG78" s="38">
        <f t="shared" si="425"/>
        <v>0</v>
      </c>
      <c r="EH78" s="38">
        <f t="shared" si="425"/>
        <v>0</v>
      </c>
      <c r="EI78" s="38">
        <f t="shared" si="425"/>
        <v>0</v>
      </c>
      <c r="EJ78" s="38">
        <f t="shared" si="425"/>
        <v>0</v>
      </c>
      <c r="EK78" s="38">
        <f t="shared" si="425"/>
        <v>0</v>
      </c>
      <c r="EL78" s="38">
        <f t="shared" si="425"/>
        <v>0</v>
      </c>
      <c r="EM78" s="38">
        <f t="shared" si="425"/>
        <v>0</v>
      </c>
      <c r="EN78" s="38">
        <f t="shared" si="425"/>
        <v>0</v>
      </c>
      <c r="EO78" s="38">
        <f t="shared" si="425"/>
        <v>0</v>
      </c>
      <c r="EP78" s="38">
        <f t="shared" si="425"/>
        <v>0</v>
      </c>
      <c r="EQ78" s="38">
        <f t="shared" si="425"/>
        <v>0</v>
      </c>
      <c r="ER78" s="38">
        <f t="shared" si="425"/>
        <v>0</v>
      </c>
      <c r="ES78" s="38">
        <f t="shared" si="425"/>
        <v>0</v>
      </c>
      <c r="ET78" s="38">
        <f t="shared" si="425"/>
        <v>0</v>
      </c>
      <c r="EU78" s="38">
        <f t="shared" si="425"/>
        <v>0</v>
      </c>
      <c r="EV78" s="38">
        <f t="shared" si="425"/>
        <v>0</v>
      </c>
      <c r="EW78" s="38">
        <f t="shared" si="425"/>
        <v>0</v>
      </c>
      <c r="EX78" s="38">
        <f t="shared" si="425"/>
        <v>0</v>
      </c>
      <c r="EY78" s="38">
        <f t="shared" si="425"/>
        <v>0</v>
      </c>
      <c r="EZ78" s="38">
        <f t="shared" si="425"/>
        <v>0</v>
      </c>
      <c r="FA78" s="38">
        <f t="shared" si="425"/>
        <v>0</v>
      </c>
      <c r="FB78" s="38">
        <f t="shared" si="425"/>
        <v>0</v>
      </c>
      <c r="FC78" s="38">
        <f t="shared" si="425"/>
        <v>0</v>
      </c>
      <c r="FD78" s="38">
        <f t="shared" si="425"/>
        <v>0</v>
      </c>
      <c r="FE78" s="38">
        <f t="shared" si="425"/>
        <v>0</v>
      </c>
      <c r="FF78" s="38">
        <f t="shared" si="425"/>
        <v>0</v>
      </c>
      <c r="FG78" s="38">
        <f t="shared" si="425"/>
        <v>0</v>
      </c>
      <c r="FH78" s="38">
        <f t="shared" si="425"/>
        <v>0</v>
      </c>
      <c r="FI78" s="38">
        <f t="shared" ref="FI78:GJ78" si="426" xml:space="preserve"> FI$56</f>
        <v>0</v>
      </c>
      <c r="FJ78" s="38">
        <f t="shared" si="426"/>
        <v>0</v>
      </c>
      <c r="FK78" s="38">
        <f t="shared" si="426"/>
        <v>0</v>
      </c>
      <c r="FL78" s="38">
        <f t="shared" si="426"/>
        <v>0</v>
      </c>
      <c r="FM78" s="38">
        <f t="shared" si="426"/>
        <v>0</v>
      </c>
      <c r="FN78" s="38">
        <f t="shared" si="426"/>
        <v>0</v>
      </c>
      <c r="FO78" s="38">
        <f t="shared" si="426"/>
        <v>0</v>
      </c>
      <c r="FP78" s="38">
        <f t="shared" si="426"/>
        <v>0</v>
      </c>
      <c r="FQ78" s="38">
        <f t="shared" si="426"/>
        <v>0</v>
      </c>
      <c r="FR78" s="38">
        <f t="shared" si="426"/>
        <v>0</v>
      </c>
      <c r="FS78" s="38">
        <f t="shared" si="426"/>
        <v>0</v>
      </c>
      <c r="FT78" s="38">
        <f t="shared" si="426"/>
        <v>0</v>
      </c>
      <c r="FU78" s="38">
        <f t="shared" si="426"/>
        <v>0</v>
      </c>
      <c r="FV78" s="38">
        <f t="shared" si="426"/>
        <v>0</v>
      </c>
      <c r="FW78" s="38">
        <f t="shared" si="426"/>
        <v>0</v>
      </c>
      <c r="FX78" s="38">
        <f t="shared" si="426"/>
        <v>0</v>
      </c>
      <c r="FY78" s="38">
        <f t="shared" si="426"/>
        <v>0</v>
      </c>
      <c r="FZ78" s="38">
        <f t="shared" si="426"/>
        <v>0</v>
      </c>
      <c r="GA78" s="38">
        <f t="shared" si="426"/>
        <v>0</v>
      </c>
      <c r="GB78" s="38">
        <f t="shared" si="426"/>
        <v>0</v>
      </c>
      <c r="GC78" s="38">
        <f t="shared" si="426"/>
        <v>0</v>
      </c>
      <c r="GD78" s="38">
        <f t="shared" si="426"/>
        <v>0</v>
      </c>
      <c r="GE78" s="38">
        <f t="shared" si="426"/>
        <v>0</v>
      </c>
      <c r="GF78" s="38">
        <f t="shared" si="426"/>
        <v>0</v>
      </c>
      <c r="GG78" s="38">
        <f t="shared" si="426"/>
        <v>0</v>
      </c>
      <c r="GH78" s="38">
        <f t="shared" si="426"/>
        <v>0</v>
      </c>
      <c r="GI78" s="38">
        <f t="shared" si="426"/>
        <v>0</v>
      </c>
      <c r="GJ78" s="38">
        <f t="shared" si="426"/>
        <v>0</v>
      </c>
    </row>
    <row r="79" spans="1:192" x14ac:dyDescent="0.25">
      <c r="A79" s="227"/>
      <c r="B79" s="227"/>
      <c r="C79" s="228"/>
      <c r="D79" s="229"/>
      <c r="E79" s="230" t="s">
        <v>216</v>
      </c>
      <c r="F79" s="230"/>
      <c r="G79" s="230" t="str">
        <f xml:space="preserve"> SMU</f>
        <v>$ 000s</v>
      </c>
      <c r="H79" s="230"/>
      <c r="I79" s="231"/>
      <c r="J79" s="230">
        <f t="shared" ref="J79:AK79" si="427" xml:space="preserve"> IF( J74 = 1, $F73, J76 + J77 - J78)</f>
        <v>0</v>
      </c>
      <c r="K79" s="230">
        <f t="shared" si="427"/>
        <v>0</v>
      </c>
      <c r="L79" s="230">
        <f t="shared" si="427"/>
        <v>0</v>
      </c>
      <c r="M79" s="230">
        <f t="shared" si="427"/>
        <v>0</v>
      </c>
      <c r="N79" s="230">
        <f t="shared" si="427"/>
        <v>0</v>
      </c>
      <c r="O79" s="230">
        <f t="shared" si="427"/>
        <v>0</v>
      </c>
      <c r="P79" s="230">
        <f t="shared" si="427"/>
        <v>0</v>
      </c>
      <c r="Q79" s="230">
        <f t="shared" si="427"/>
        <v>27215.148520658262</v>
      </c>
      <c r="R79" s="230">
        <f t="shared" si="427"/>
        <v>50852.983806123535</v>
      </c>
      <c r="S79" s="230">
        <f t="shared" si="427"/>
        <v>71427.740201039604</v>
      </c>
      <c r="T79" s="230">
        <f t="shared" si="427"/>
        <v>89108.683483768196</v>
      </c>
      <c r="U79" s="230">
        <f t="shared" si="427"/>
        <v>104292.29685323581</v>
      </c>
      <c r="V79" s="230">
        <f t="shared" si="427"/>
        <v>117102.2650131174</v>
      </c>
      <c r="W79" s="230">
        <f t="shared" si="427"/>
        <v>127871.85952732379</v>
      </c>
      <c r="X79" s="230">
        <f t="shared" si="427"/>
        <v>136715.52102599887</v>
      </c>
      <c r="Y79" s="230">
        <f t="shared" si="427"/>
        <v>143859.30107725534</v>
      </c>
      <c r="Z79" s="230">
        <f t="shared" si="427"/>
        <v>149393.48101566863</v>
      </c>
      <c r="AA79" s="230">
        <f t="shared" si="427"/>
        <v>153748.60976017796</v>
      </c>
      <c r="AB79" s="230">
        <f t="shared" si="427"/>
        <v>156764.93468854716</v>
      </c>
      <c r="AC79" s="230">
        <f t="shared" si="427"/>
        <v>158641.80662624689</v>
      </c>
      <c r="AD79" s="230">
        <f t="shared" si="427"/>
        <v>159403.52282174709</v>
      </c>
      <c r="AE79" s="230">
        <f t="shared" si="427"/>
        <v>159214.96999675641</v>
      </c>
      <c r="AF79" s="230">
        <f t="shared" si="427"/>
        <v>158114.00124081536</v>
      </c>
      <c r="AG79" s="230">
        <f t="shared" si="427"/>
        <v>156190.603240714</v>
      </c>
      <c r="AH79" s="230">
        <f t="shared" si="427"/>
        <v>153482.21512356485</v>
      </c>
      <c r="AI79" s="230">
        <f t="shared" si="427"/>
        <v>150091.71705890814</v>
      </c>
      <c r="AJ79" s="230">
        <f t="shared" si="427"/>
        <v>146034.18115569933</v>
      </c>
      <c r="AK79" s="230">
        <f t="shared" si="427"/>
        <v>141542.90204299035</v>
      </c>
      <c r="AL79" s="230">
        <f t="shared" ref="AL79:AV79" si="428" xml:space="preserve"> IF( AL74 = 1, $F73, AL76 + AL77 - AL78)</f>
        <v>136472.62418441623</v>
      </c>
      <c r="AM79" s="230">
        <f t="shared" si="428"/>
        <v>130881.90908414143</v>
      </c>
      <c r="AN79" s="230">
        <f t="shared" si="428"/>
        <v>124803.30808877481</v>
      </c>
      <c r="AO79" s="230">
        <f t="shared" si="428"/>
        <v>118243.85769585882</v>
      </c>
      <c r="AP79" s="230">
        <f t="shared" si="428"/>
        <v>111246.87354015044</v>
      </c>
      <c r="AQ79" s="230">
        <f t="shared" si="428"/>
        <v>103823.27285308631</v>
      </c>
      <c r="AR79" s="230">
        <f t="shared" si="428"/>
        <v>96011.545661512122</v>
      </c>
      <c r="AS79" s="230">
        <f t="shared" si="428"/>
        <v>87801.991025101597</v>
      </c>
      <c r="AT79" s="230">
        <f t="shared" si="428"/>
        <v>79244.873199644891</v>
      </c>
      <c r="AU79" s="230">
        <f t="shared" si="428"/>
        <v>70309.142372172253</v>
      </c>
      <c r="AV79" s="230">
        <f t="shared" si="428"/>
        <v>61062.043767040319</v>
      </c>
      <c r="AW79" s="230">
        <f t="shared" ref="AW79:DH79" si="429" xml:space="preserve"> IF( AW74 = 1, $F73, AW76 + AW77 - AW78)</f>
        <v>51442.406457456891</v>
      </c>
      <c r="AX79" s="230">
        <f t="shared" si="429"/>
        <v>41314.312287374276</v>
      </c>
      <c r="AY79" s="230">
        <f t="shared" si="429"/>
        <v>30596.275621394212</v>
      </c>
      <c r="AZ79" s="230">
        <f t="shared" si="429"/>
        <v>19403.324131609726</v>
      </c>
      <c r="BA79" s="230">
        <f t="shared" si="429"/>
        <v>7637.5379716791103</v>
      </c>
      <c r="BB79" s="230">
        <f t="shared" si="429"/>
        <v>0</v>
      </c>
      <c r="BC79" s="230">
        <f t="shared" si="429"/>
        <v>0</v>
      </c>
      <c r="BD79" s="230">
        <f t="shared" si="429"/>
        <v>0</v>
      </c>
      <c r="BE79" s="230">
        <f t="shared" si="429"/>
        <v>0</v>
      </c>
      <c r="BF79" s="230">
        <f t="shared" si="429"/>
        <v>0</v>
      </c>
      <c r="BG79" s="230">
        <f t="shared" si="429"/>
        <v>0</v>
      </c>
      <c r="BH79" s="230">
        <f t="shared" si="429"/>
        <v>0</v>
      </c>
      <c r="BI79" s="230">
        <f t="shared" si="429"/>
        <v>0</v>
      </c>
      <c r="BJ79" s="230">
        <f t="shared" si="429"/>
        <v>0</v>
      </c>
      <c r="BK79" s="230">
        <f t="shared" si="429"/>
        <v>0</v>
      </c>
      <c r="BL79" s="230">
        <f t="shared" si="429"/>
        <v>0</v>
      </c>
      <c r="BM79" s="230">
        <f t="shared" si="429"/>
        <v>0</v>
      </c>
      <c r="BN79" s="230">
        <f t="shared" si="429"/>
        <v>0</v>
      </c>
      <c r="BO79" s="230">
        <f t="shared" si="429"/>
        <v>0</v>
      </c>
      <c r="BP79" s="230">
        <f t="shared" si="429"/>
        <v>0</v>
      </c>
      <c r="BQ79" s="230">
        <f t="shared" si="429"/>
        <v>0</v>
      </c>
      <c r="BR79" s="230">
        <f t="shared" si="429"/>
        <v>0</v>
      </c>
      <c r="BS79" s="230">
        <f t="shared" si="429"/>
        <v>0</v>
      </c>
      <c r="BT79" s="230">
        <f t="shared" si="429"/>
        <v>0</v>
      </c>
      <c r="BU79" s="230">
        <f t="shared" si="429"/>
        <v>0</v>
      </c>
      <c r="BV79" s="230">
        <f t="shared" si="429"/>
        <v>0</v>
      </c>
      <c r="BW79" s="230">
        <f t="shared" si="429"/>
        <v>0</v>
      </c>
      <c r="BX79" s="230">
        <f t="shared" si="429"/>
        <v>0</v>
      </c>
      <c r="BY79" s="230">
        <f t="shared" si="429"/>
        <v>0</v>
      </c>
      <c r="BZ79" s="230">
        <f t="shared" si="429"/>
        <v>0</v>
      </c>
      <c r="CA79" s="230">
        <f t="shared" si="429"/>
        <v>0</v>
      </c>
      <c r="CB79" s="230">
        <f t="shared" si="429"/>
        <v>0</v>
      </c>
      <c r="CC79" s="230">
        <f t="shared" si="429"/>
        <v>0</v>
      </c>
      <c r="CD79" s="230">
        <f t="shared" si="429"/>
        <v>0</v>
      </c>
      <c r="CE79" s="230">
        <f t="shared" si="429"/>
        <v>0</v>
      </c>
      <c r="CF79" s="230">
        <f t="shared" si="429"/>
        <v>0</v>
      </c>
      <c r="CG79" s="230">
        <f t="shared" si="429"/>
        <v>0</v>
      </c>
      <c r="CH79" s="230">
        <f t="shared" si="429"/>
        <v>0</v>
      </c>
      <c r="CI79" s="230">
        <f t="shared" si="429"/>
        <v>0</v>
      </c>
      <c r="CJ79" s="230">
        <f t="shared" si="429"/>
        <v>0</v>
      </c>
      <c r="CK79" s="230">
        <f t="shared" si="429"/>
        <v>0</v>
      </c>
      <c r="CL79" s="230">
        <f t="shared" si="429"/>
        <v>0</v>
      </c>
      <c r="CM79" s="230">
        <f t="shared" si="429"/>
        <v>0</v>
      </c>
      <c r="CN79" s="230">
        <f t="shared" si="429"/>
        <v>0</v>
      </c>
      <c r="CO79" s="230">
        <f t="shared" si="429"/>
        <v>0</v>
      </c>
      <c r="CP79" s="230">
        <f t="shared" si="429"/>
        <v>0</v>
      </c>
      <c r="CQ79" s="230">
        <f t="shared" si="429"/>
        <v>0</v>
      </c>
      <c r="CR79" s="230">
        <f t="shared" si="429"/>
        <v>0</v>
      </c>
      <c r="CS79" s="230">
        <f t="shared" si="429"/>
        <v>0</v>
      </c>
      <c r="CT79" s="230">
        <f t="shared" si="429"/>
        <v>0</v>
      </c>
      <c r="CU79" s="230">
        <f t="shared" si="429"/>
        <v>0</v>
      </c>
      <c r="CV79" s="230">
        <f t="shared" si="429"/>
        <v>0</v>
      </c>
      <c r="CW79" s="230">
        <f t="shared" si="429"/>
        <v>0</v>
      </c>
      <c r="CX79" s="230">
        <f t="shared" si="429"/>
        <v>0</v>
      </c>
      <c r="CY79" s="230">
        <f t="shared" si="429"/>
        <v>0</v>
      </c>
      <c r="CZ79" s="230">
        <f t="shared" si="429"/>
        <v>0</v>
      </c>
      <c r="DA79" s="230">
        <f t="shared" si="429"/>
        <v>0</v>
      </c>
      <c r="DB79" s="230">
        <f t="shared" si="429"/>
        <v>0</v>
      </c>
      <c r="DC79" s="230">
        <f t="shared" si="429"/>
        <v>0</v>
      </c>
      <c r="DD79" s="230">
        <f t="shared" si="429"/>
        <v>0</v>
      </c>
      <c r="DE79" s="230">
        <f t="shared" si="429"/>
        <v>0</v>
      </c>
      <c r="DF79" s="230">
        <f t="shared" si="429"/>
        <v>0</v>
      </c>
      <c r="DG79" s="230">
        <f t="shared" si="429"/>
        <v>0</v>
      </c>
      <c r="DH79" s="230">
        <f t="shared" si="429"/>
        <v>0</v>
      </c>
      <c r="DI79" s="230">
        <f t="shared" ref="DI79:FT79" si="430" xml:space="preserve"> IF( DI74 = 1, $F73, DI76 + DI77 - DI78)</f>
        <v>0</v>
      </c>
      <c r="DJ79" s="230">
        <f t="shared" si="430"/>
        <v>0</v>
      </c>
      <c r="DK79" s="230">
        <f t="shared" si="430"/>
        <v>0</v>
      </c>
      <c r="DL79" s="230">
        <f t="shared" si="430"/>
        <v>0</v>
      </c>
      <c r="DM79" s="230">
        <f t="shared" si="430"/>
        <v>0</v>
      </c>
      <c r="DN79" s="230">
        <f t="shared" si="430"/>
        <v>0</v>
      </c>
      <c r="DO79" s="230">
        <f t="shared" si="430"/>
        <v>0</v>
      </c>
      <c r="DP79" s="230">
        <f t="shared" si="430"/>
        <v>0</v>
      </c>
      <c r="DQ79" s="230">
        <f t="shared" si="430"/>
        <v>0</v>
      </c>
      <c r="DR79" s="230">
        <f t="shared" si="430"/>
        <v>0</v>
      </c>
      <c r="DS79" s="230">
        <f t="shared" si="430"/>
        <v>0</v>
      </c>
      <c r="DT79" s="230">
        <f t="shared" si="430"/>
        <v>0</v>
      </c>
      <c r="DU79" s="230">
        <f t="shared" si="430"/>
        <v>0</v>
      </c>
      <c r="DV79" s="230">
        <f t="shared" si="430"/>
        <v>0</v>
      </c>
      <c r="DW79" s="230">
        <f t="shared" si="430"/>
        <v>0</v>
      </c>
      <c r="DX79" s="230">
        <f t="shared" si="430"/>
        <v>0</v>
      </c>
      <c r="DY79" s="230">
        <f t="shared" si="430"/>
        <v>0</v>
      </c>
      <c r="DZ79" s="230">
        <f t="shared" si="430"/>
        <v>0</v>
      </c>
      <c r="EA79" s="230">
        <f t="shared" si="430"/>
        <v>0</v>
      </c>
      <c r="EB79" s="230">
        <f t="shared" si="430"/>
        <v>0</v>
      </c>
      <c r="EC79" s="230">
        <f t="shared" si="430"/>
        <v>0</v>
      </c>
      <c r="ED79" s="230">
        <f t="shared" si="430"/>
        <v>0</v>
      </c>
      <c r="EE79" s="230">
        <f t="shared" si="430"/>
        <v>0</v>
      </c>
      <c r="EF79" s="230">
        <f t="shared" si="430"/>
        <v>0</v>
      </c>
      <c r="EG79" s="230">
        <f t="shared" si="430"/>
        <v>0</v>
      </c>
      <c r="EH79" s="230">
        <f t="shared" si="430"/>
        <v>0</v>
      </c>
      <c r="EI79" s="230">
        <f t="shared" si="430"/>
        <v>0</v>
      </c>
      <c r="EJ79" s="230">
        <f t="shared" si="430"/>
        <v>0</v>
      </c>
      <c r="EK79" s="230">
        <f t="shared" si="430"/>
        <v>0</v>
      </c>
      <c r="EL79" s="230">
        <f t="shared" si="430"/>
        <v>0</v>
      </c>
      <c r="EM79" s="230">
        <f t="shared" si="430"/>
        <v>0</v>
      </c>
      <c r="EN79" s="230">
        <f t="shared" si="430"/>
        <v>0</v>
      </c>
      <c r="EO79" s="230">
        <f t="shared" si="430"/>
        <v>0</v>
      </c>
      <c r="EP79" s="230">
        <f t="shared" si="430"/>
        <v>0</v>
      </c>
      <c r="EQ79" s="230">
        <f t="shared" si="430"/>
        <v>0</v>
      </c>
      <c r="ER79" s="230">
        <f t="shared" si="430"/>
        <v>0</v>
      </c>
      <c r="ES79" s="230">
        <f t="shared" si="430"/>
        <v>0</v>
      </c>
      <c r="ET79" s="230">
        <f t="shared" si="430"/>
        <v>0</v>
      </c>
      <c r="EU79" s="230">
        <f t="shared" si="430"/>
        <v>0</v>
      </c>
      <c r="EV79" s="230">
        <f t="shared" si="430"/>
        <v>0</v>
      </c>
      <c r="EW79" s="230">
        <f t="shared" si="430"/>
        <v>0</v>
      </c>
      <c r="EX79" s="230">
        <f t="shared" si="430"/>
        <v>0</v>
      </c>
      <c r="EY79" s="230">
        <f t="shared" si="430"/>
        <v>0</v>
      </c>
      <c r="EZ79" s="230">
        <f t="shared" si="430"/>
        <v>0</v>
      </c>
      <c r="FA79" s="230">
        <f t="shared" si="430"/>
        <v>0</v>
      </c>
      <c r="FB79" s="230">
        <f t="shared" si="430"/>
        <v>0</v>
      </c>
      <c r="FC79" s="230">
        <f t="shared" si="430"/>
        <v>0</v>
      </c>
      <c r="FD79" s="230">
        <f t="shared" si="430"/>
        <v>0</v>
      </c>
      <c r="FE79" s="230">
        <f t="shared" si="430"/>
        <v>0</v>
      </c>
      <c r="FF79" s="230">
        <f t="shared" si="430"/>
        <v>0</v>
      </c>
      <c r="FG79" s="230">
        <f t="shared" si="430"/>
        <v>0</v>
      </c>
      <c r="FH79" s="230">
        <f t="shared" si="430"/>
        <v>0</v>
      </c>
      <c r="FI79" s="230">
        <f t="shared" si="430"/>
        <v>0</v>
      </c>
      <c r="FJ79" s="230">
        <f t="shared" si="430"/>
        <v>0</v>
      </c>
      <c r="FK79" s="230">
        <f t="shared" si="430"/>
        <v>0</v>
      </c>
      <c r="FL79" s="230">
        <f t="shared" si="430"/>
        <v>0</v>
      </c>
      <c r="FM79" s="230">
        <f t="shared" si="430"/>
        <v>0</v>
      </c>
      <c r="FN79" s="230">
        <f t="shared" si="430"/>
        <v>0</v>
      </c>
      <c r="FO79" s="230">
        <f t="shared" si="430"/>
        <v>0</v>
      </c>
      <c r="FP79" s="230">
        <f t="shared" si="430"/>
        <v>0</v>
      </c>
      <c r="FQ79" s="230">
        <f t="shared" si="430"/>
        <v>0</v>
      </c>
      <c r="FR79" s="230">
        <f t="shared" si="430"/>
        <v>0</v>
      </c>
      <c r="FS79" s="230">
        <f t="shared" si="430"/>
        <v>0</v>
      </c>
      <c r="FT79" s="230">
        <f t="shared" si="430"/>
        <v>0</v>
      </c>
      <c r="FU79" s="230">
        <f t="shared" ref="FU79:GJ79" si="431" xml:space="preserve"> IF( FU74 = 1, $F73, FU76 + FU77 - FU78)</f>
        <v>0</v>
      </c>
      <c r="FV79" s="230">
        <f t="shared" si="431"/>
        <v>0</v>
      </c>
      <c r="FW79" s="230">
        <f t="shared" si="431"/>
        <v>0</v>
      </c>
      <c r="FX79" s="230">
        <f t="shared" si="431"/>
        <v>0</v>
      </c>
      <c r="FY79" s="230">
        <f t="shared" si="431"/>
        <v>0</v>
      </c>
      <c r="FZ79" s="230">
        <f t="shared" si="431"/>
        <v>0</v>
      </c>
      <c r="GA79" s="230">
        <f t="shared" si="431"/>
        <v>0</v>
      </c>
      <c r="GB79" s="230">
        <f t="shared" si="431"/>
        <v>0</v>
      </c>
      <c r="GC79" s="230">
        <f t="shared" si="431"/>
        <v>0</v>
      </c>
      <c r="GD79" s="230">
        <f t="shared" si="431"/>
        <v>0</v>
      </c>
      <c r="GE79" s="230">
        <f t="shared" si="431"/>
        <v>0</v>
      </c>
      <c r="GF79" s="230">
        <f t="shared" si="431"/>
        <v>0</v>
      </c>
      <c r="GG79" s="230">
        <f t="shared" si="431"/>
        <v>0</v>
      </c>
      <c r="GH79" s="230">
        <f t="shared" si="431"/>
        <v>0</v>
      </c>
      <c r="GI79" s="230">
        <f t="shared" si="431"/>
        <v>0</v>
      </c>
      <c r="GJ79" s="230">
        <f t="shared" si="431"/>
        <v>0</v>
      </c>
    </row>
    <row r="82" spans="1:192" x14ac:dyDescent="0.25">
      <c r="A82" s="15" t="s">
        <v>198</v>
      </c>
    </row>
    <row r="84" spans="1:192" x14ac:dyDescent="0.25">
      <c r="A84" s="222"/>
      <c r="B84" s="222"/>
      <c r="C84" s="223"/>
      <c r="D84" s="224"/>
      <c r="E84" s="410" t="str">
        <f xml:space="preserve"> InpC!E$200</f>
        <v xml:space="preserve">Deferred tax - initial balance </v>
      </c>
      <c r="F84" s="410">
        <f xml:space="preserve"> InpC!F$200</f>
        <v>0</v>
      </c>
      <c r="G84" s="410" t="str">
        <f xml:space="preserve"> InpC!G$200</f>
        <v>$ 000s</v>
      </c>
      <c r="H84" s="226"/>
      <c r="I84" s="226"/>
      <c r="J84" s="225"/>
      <c r="K84" s="225"/>
      <c r="L84" s="225"/>
      <c r="M84" s="225"/>
      <c r="N84" s="225"/>
      <c r="O84" s="225"/>
      <c r="P84" s="225"/>
      <c r="Q84" s="225"/>
      <c r="R84" s="225"/>
      <c r="S84" s="225"/>
      <c r="T84" s="225"/>
      <c r="U84" s="225"/>
      <c r="V84" s="225"/>
      <c r="W84" s="225"/>
      <c r="X84" s="225"/>
      <c r="Y84" s="225"/>
      <c r="Z84" s="225"/>
      <c r="AA84" s="225"/>
      <c r="AB84" s="225"/>
      <c r="AC84" s="225"/>
      <c r="AD84" s="225"/>
      <c r="AE84" s="225"/>
      <c r="AF84" s="225"/>
      <c r="AG84" s="225"/>
      <c r="AH84" s="225"/>
      <c r="AI84" s="225"/>
      <c r="AJ84" s="225"/>
      <c r="AK84" s="225"/>
      <c r="AL84" s="225"/>
      <c r="AM84" s="225"/>
      <c r="AN84" s="225"/>
      <c r="AO84" s="225"/>
      <c r="AP84" s="225"/>
      <c r="AQ84" s="225"/>
      <c r="AR84" s="225"/>
      <c r="AS84" s="225"/>
      <c r="AT84" s="225"/>
      <c r="AU84" s="225"/>
      <c r="AV84" s="225"/>
      <c r="AW84" s="225"/>
      <c r="AX84" s="225"/>
      <c r="AY84" s="225"/>
      <c r="AZ84" s="225"/>
      <c r="BA84" s="225"/>
      <c r="BB84" s="225"/>
      <c r="BC84" s="225"/>
      <c r="BD84" s="225"/>
      <c r="BE84" s="225"/>
      <c r="BF84" s="225"/>
      <c r="BG84" s="225"/>
      <c r="BH84" s="225"/>
      <c r="BI84" s="225"/>
      <c r="BJ84" s="225"/>
      <c r="BK84" s="225"/>
      <c r="BL84" s="225"/>
      <c r="BM84" s="225"/>
      <c r="BN84" s="225"/>
      <c r="BO84" s="225"/>
      <c r="BP84" s="225"/>
      <c r="BQ84" s="225"/>
      <c r="BR84" s="225"/>
      <c r="BS84" s="225"/>
      <c r="BT84" s="225"/>
      <c r="BU84" s="225"/>
      <c r="BV84" s="225"/>
      <c r="BW84" s="225"/>
      <c r="BX84" s="225"/>
      <c r="BY84" s="225"/>
      <c r="BZ84" s="225"/>
      <c r="CA84" s="225"/>
      <c r="CB84" s="225"/>
      <c r="CC84" s="225"/>
      <c r="CD84" s="225"/>
      <c r="CE84" s="225"/>
      <c r="CF84" s="225"/>
      <c r="CG84" s="225"/>
      <c r="CH84" s="225"/>
      <c r="CI84" s="225"/>
      <c r="CJ84" s="225"/>
      <c r="CK84" s="225"/>
      <c r="CL84" s="225"/>
      <c r="CM84" s="225"/>
      <c r="CN84" s="225"/>
      <c r="CO84" s="225"/>
      <c r="CP84" s="225"/>
      <c r="CQ84" s="225"/>
      <c r="CR84" s="225"/>
      <c r="CS84" s="225"/>
      <c r="CT84" s="225"/>
      <c r="CU84" s="225"/>
      <c r="CV84" s="225"/>
      <c r="CW84" s="225"/>
      <c r="CX84" s="225"/>
      <c r="CY84" s="225"/>
      <c r="CZ84" s="225"/>
      <c r="DA84" s="225"/>
      <c r="DB84" s="225"/>
      <c r="DC84" s="225"/>
      <c r="DD84" s="225"/>
      <c r="DE84" s="225"/>
      <c r="DF84" s="225"/>
      <c r="DG84" s="225"/>
      <c r="DH84" s="225"/>
      <c r="DI84" s="225"/>
      <c r="DJ84" s="225"/>
      <c r="DK84" s="225"/>
      <c r="DL84" s="225"/>
      <c r="DM84" s="225"/>
      <c r="DN84" s="225"/>
      <c r="DO84" s="225"/>
      <c r="DP84" s="225"/>
      <c r="DQ84" s="225"/>
      <c r="DR84" s="225"/>
      <c r="DS84" s="225"/>
      <c r="DT84" s="225"/>
      <c r="DU84" s="225"/>
      <c r="DV84" s="225"/>
      <c r="DW84" s="225"/>
      <c r="DX84" s="225"/>
      <c r="DY84" s="225"/>
      <c r="DZ84" s="225"/>
      <c r="EA84" s="225"/>
      <c r="EB84" s="225"/>
      <c r="EC84" s="225"/>
      <c r="ED84" s="225"/>
      <c r="EE84" s="225"/>
      <c r="EF84" s="225"/>
      <c r="EG84" s="225"/>
      <c r="EH84" s="225"/>
      <c r="EI84" s="225"/>
      <c r="EJ84" s="225"/>
      <c r="EK84" s="225"/>
      <c r="EL84" s="225"/>
      <c r="EM84" s="225"/>
      <c r="EN84" s="225"/>
      <c r="EO84" s="225"/>
      <c r="EP84" s="225"/>
      <c r="EQ84" s="225"/>
      <c r="ER84" s="225"/>
      <c r="ES84" s="225"/>
      <c r="ET84" s="225"/>
      <c r="EU84" s="225"/>
      <c r="EV84" s="225"/>
      <c r="EW84" s="225"/>
      <c r="EX84" s="225"/>
      <c r="EY84" s="225"/>
      <c r="EZ84" s="225"/>
      <c r="FA84" s="225"/>
      <c r="FB84" s="225"/>
      <c r="FC84" s="225"/>
      <c r="FD84" s="225"/>
      <c r="FE84" s="225"/>
      <c r="FF84" s="225"/>
      <c r="FG84" s="225"/>
      <c r="FH84" s="225"/>
      <c r="FI84" s="225"/>
      <c r="FJ84" s="225"/>
      <c r="FK84" s="225"/>
      <c r="FL84" s="225"/>
      <c r="FM84" s="225"/>
      <c r="FN84" s="225"/>
      <c r="FO84" s="225"/>
      <c r="FP84" s="225"/>
      <c r="FQ84" s="225"/>
      <c r="FR84" s="225"/>
      <c r="FS84" s="225"/>
      <c r="FT84" s="225"/>
      <c r="FU84" s="225"/>
      <c r="FV84" s="225"/>
      <c r="FW84" s="225"/>
      <c r="FX84" s="225"/>
      <c r="FY84" s="225"/>
      <c r="FZ84" s="225"/>
      <c r="GA84" s="225"/>
      <c r="GB84" s="225"/>
      <c r="GC84" s="225"/>
      <c r="GD84" s="225"/>
      <c r="GE84" s="225"/>
      <c r="GF84" s="225"/>
      <c r="GG84" s="225"/>
      <c r="GH84" s="225"/>
      <c r="GI84" s="225"/>
      <c r="GJ84" s="225"/>
    </row>
    <row r="85" spans="1:192" x14ac:dyDescent="0.25">
      <c r="E85" s="232" t="str">
        <f xml:space="preserve"> Time!E$83</f>
        <v>End of construction period flag</v>
      </c>
      <c r="F85" s="232">
        <f xml:space="preserve"> Time!F$83</f>
        <v>0</v>
      </c>
      <c r="G85" s="232" t="str">
        <f xml:space="preserve"> Time!G$83</f>
        <v>flag</v>
      </c>
      <c r="H85" s="232">
        <f xml:space="preserve"> Time!H$83</f>
        <v>1</v>
      </c>
      <c r="I85" s="232">
        <f xml:space="preserve"> Time!I$83</f>
        <v>0</v>
      </c>
      <c r="J85" s="232">
        <f xml:space="preserve"> Time!J$83</f>
        <v>0</v>
      </c>
      <c r="K85" s="232">
        <f xml:space="preserve"> Time!K$83</f>
        <v>0</v>
      </c>
      <c r="L85" s="232">
        <f xml:space="preserve"> Time!L$83</f>
        <v>0</v>
      </c>
      <c r="M85" s="232">
        <f xml:space="preserve"> Time!M$83</f>
        <v>0</v>
      </c>
      <c r="N85" s="232">
        <f xml:space="preserve"> Time!N$83</f>
        <v>0</v>
      </c>
      <c r="O85" s="232">
        <f xml:space="preserve"> Time!O$83</f>
        <v>0</v>
      </c>
      <c r="P85" s="232">
        <f xml:space="preserve"> Time!P$83</f>
        <v>1</v>
      </c>
      <c r="Q85" s="232">
        <f xml:space="preserve"> Time!Q$83</f>
        <v>0</v>
      </c>
      <c r="R85" s="232">
        <f xml:space="preserve"> Time!R$83</f>
        <v>0</v>
      </c>
      <c r="S85" s="232">
        <f xml:space="preserve"> Time!S$83</f>
        <v>0</v>
      </c>
      <c r="T85" s="232">
        <f xml:space="preserve"> Time!T$83</f>
        <v>0</v>
      </c>
      <c r="U85" s="232">
        <f xml:space="preserve"> Time!U$83</f>
        <v>0</v>
      </c>
      <c r="V85" s="232">
        <f xml:space="preserve"> Time!V$83</f>
        <v>0</v>
      </c>
      <c r="W85" s="232">
        <f xml:space="preserve"> Time!W$83</f>
        <v>0</v>
      </c>
      <c r="X85" s="232">
        <f xml:space="preserve"> Time!X$83</f>
        <v>0</v>
      </c>
      <c r="Y85" s="232">
        <f xml:space="preserve"> Time!Y$83</f>
        <v>0</v>
      </c>
      <c r="Z85" s="232">
        <f xml:space="preserve"> Time!Z$83</f>
        <v>0</v>
      </c>
      <c r="AA85" s="232">
        <f xml:space="preserve"> Time!AA$83</f>
        <v>0</v>
      </c>
      <c r="AB85" s="232">
        <f xml:space="preserve"> Time!AB$83</f>
        <v>0</v>
      </c>
      <c r="AC85" s="232">
        <f xml:space="preserve"> Time!AC$83</f>
        <v>0</v>
      </c>
      <c r="AD85" s="232">
        <f xml:space="preserve"> Time!AD$83</f>
        <v>0</v>
      </c>
      <c r="AE85" s="232">
        <f xml:space="preserve"> Time!AE$83</f>
        <v>0</v>
      </c>
      <c r="AF85" s="232">
        <f xml:space="preserve"> Time!AF$83</f>
        <v>0</v>
      </c>
      <c r="AG85" s="232">
        <f xml:space="preserve"> Time!AG$83</f>
        <v>0</v>
      </c>
      <c r="AH85" s="232">
        <f xml:space="preserve"> Time!AH$83</f>
        <v>0</v>
      </c>
      <c r="AI85" s="232">
        <f xml:space="preserve"> Time!AI$83</f>
        <v>0</v>
      </c>
      <c r="AJ85" s="232">
        <f xml:space="preserve"> Time!AJ$83</f>
        <v>0</v>
      </c>
      <c r="AK85" s="232">
        <f xml:space="preserve"> Time!AK$83</f>
        <v>0</v>
      </c>
      <c r="AL85" s="232">
        <f xml:space="preserve"> Time!AL$83</f>
        <v>0</v>
      </c>
      <c r="AM85" s="232">
        <f xml:space="preserve"> Time!AM$83</f>
        <v>0</v>
      </c>
      <c r="AN85" s="232">
        <f xml:space="preserve"> Time!AN$83</f>
        <v>0</v>
      </c>
      <c r="AO85" s="232">
        <f xml:space="preserve"> Time!AO$83</f>
        <v>0</v>
      </c>
      <c r="AP85" s="232">
        <f xml:space="preserve"> Time!AP$83</f>
        <v>0</v>
      </c>
      <c r="AQ85" s="232">
        <f xml:space="preserve"> Time!AQ$83</f>
        <v>0</v>
      </c>
      <c r="AR85" s="232">
        <f xml:space="preserve"> Time!AR$83</f>
        <v>0</v>
      </c>
      <c r="AS85" s="232">
        <f xml:space="preserve"> Time!AS$83</f>
        <v>0</v>
      </c>
      <c r="AT85" s="232">
        <f xml:space="preserve"> Time!AT$83</f>
        <v>0</v>
      </c>
      <c r="AU85" s="232">
        <f xml:space="preserve"> Time!AU$83</f>
        <v>0</v>
      </c>
      <c r="AV85" s="232">
        <f xml:space="preserve"> Time!AV$83</f>
        <v>0</v>
      </c>
      <c r="AW85" s="232">
        <f xml:space="preserve"> Time!AW$83</f>
        <v>0</v>
      </c>
      <c r="AX85" s="232">
        <f xml:space="preserve"> Time!AX$83</f>
        <v>0</v>
      </c>
      <c r="AY85" s="232">
        <f xml:space="preserve"> Time!AY$83</f>
        <v>0</v>
      </c>
      <c r="AZ85" s="232">
        <f xml:space="preserve"> Time!AZ$83</f>
        <v>0</v>
      </c>
      <c r="BA85" s="232">
        <f xml:space="preserve"> Time!BA$83</f>
        <v>0</v>
      </c>
      <c r="BB85" s="232">
        <f xml:space="preserve"> Time!BB$83</f>
        <v>0</v>
      </c>
      <c r="BC85" s="232">
        <f xml:space="preserve"> Time!BC$83</f>
        <v>0</v>
      </c>
      <c r="BD85" s="232">
        <f xml:space="preserve"> Time!BD$83</f>
        <v>0</v>
      </c>
      <c r="BE85" s="232">
        <f xml:space="preserve"> Time!BE$83</f>
        <v>0</v>
      </c>
      <c r="BF85" s="232">
        <f xml:space="preserve"> Time!BF$83</f>
        <v>0</v>
      </c>
      <c r="BG85" s="232">
        <f xml:space="preserve"> Time!BG$83</f>
        <v>0</v>
      </c>
      <c r="BH85" s="232">
        <f xml:space="preserve"> Time!BH$83</f>
        <v>0</v>
      </c>
      <c r="BI85" s="232">
        <f xml:space="preserve"> Time!BI$83</f>
        <v>0</v>
      </c>
      <c r="BJ85" s="232">
        <f xml:space="preserve"> Time!BJ$83</f>
        <v>0</v>
      </c>
      <c r="BK85" s="232">
        <f xml:space="preserve"> Time!BK$83</f>
        <v>0</v>
      </c>
      <c r="BL85" s="232">
        <f xml:space="preserve"> Time!BL$83</f>
        <v>0</v>
      </c>
      <c r="BM85" s="232">
        <f xml:space="preserve"> Time!BM$83</f>
        <v>0</v>
      </c>
      <c r="BN85" s="232">
        <f xml:space="preserve"> Time!BN$83</f>
        <v>0</v>
      </c>
      <c r="BO85" s="232">
        <f xml:space="preserve"> Time!BO$83</f>
        <v>0</v>
      </c>
      <c r="BP85" s="232">
        <f xml:space="preserve"> Time!BP$83</f>
        <v>0</v>
      </c>
      <c r="BQ85" s="232">
        <f xml:space="preserve"> Time!BQ$83</f>
        <v>0</v>
      </c>
      <c r="BR85" s="232">
        <f xml:space="preserve"> Time!BR$83</f>
        <v>0</v>
      </c>
      <c r="BS85" s="232">
        <f xml:space="preserve"> Time!BS$83</f>
        <v>0</v>
      </c>
      <c r="BT85" s="232">
        <f xml:space="preserve"> Time!BT$83</f>
        <v>0</v>
      </c>
      <c r="BU85" s="232">
        <f xml:space="preserve"> Time!BU$83</f>
        <v>0</v>
      </c>
      <c r="BV85" s="232">
        <f xml:space="preserve"> Time!BV$83</f>
        <v>0</v>
      </c>
      <c r="BW85" s="232">
        <f xml:space="preserve"> Time!BW$83</f>
        <v>0</v>
      </c>
      <c r="BX85" s="232">
        <f xml:space="preserve"> Time!BX$83</f>
        <v>0</v>
      </c>
      <c r="BY85" s="232">
        <f xml:space="preserve"> Time!BY$83</f>
        <v>0</v>
      </c>
      <c r="BZ85" s="232">
        <f xml:space="preserve"> Time!BZ$83</f>
        <v>0</v>
      </c>
      <c r="CA85" s="232">
        <f xml:space="preserve"> Time!CA$83</f>
        <v>0</v>
      </c>
      <c r="CB85" s="232">
        <f xml:space="preserve"> Time!CB$83</f>
        <v>0</v>
      </c>
      <c r="CC85" s="232">
        <f xml:space="preserve"> Time!CC$83</f>
        <v>0</v>
      </c>
      <c r="CD85" s="232">
        <f xml:space="preserve"> Time!CD$83</f>
        <v>0</v>
      </c>
      <c r="CE85" s="232">
        <f xml:space="preserve"> Time!CE$83</f>
        <v>0</v>
      </c>
      <c r="CF85" s="232">
        <f xml:space="preserve"> Time!CF$83</f>
        <v>0</v>
      </c>
      <c r="CG85" s="232">
        <f xml:space="preserve"> Time!CG$83</f>
        <v>0</v>
      </c>
      <c r="CH85" s="232">
        <f xml:space="preserve"> Time!CH$83</f>
        <v>0</v>
      </c>
      <c r="CI85" s="232">
        <f xml:space="preserve"> Time!CI$83</f>
        <v>0</v>
      </c>
      <c r="CJ85" s="232">
        <f xml:space="preserve"> Time!CJ$83</f>
        <v>0</v>
      </c>
      <c r="CK85" s="232">
        <f xml:space="preserve"> Time!CK$83</f>
        <v>0</v>
      </c>
      <c r="CL85" s="232">
        <f xml:space="preserve"> Time!CL$83</f>
        <v>0</v>
      </c>
      <c r="CM85" s="232">
        <f xml:space="preserve"> Time!CM$83</f>
        <v>0</v>
      </c>
      <c r="CN85" s="232">
        <f xml:space="preserve"> Time!CN$83</f>
        <v>0</v>
      </c>
      <c r="CO85" s="232">
        <f xml:space="preserve"> Time!CO$83</f>
        <v>0</v>
      </c>
      <c r="CP85" s="232">
        <f xml:space="preserve"> Time!CP$83</f>
        <v>0</v>
      </c>
      <c r="CQ85" s="232">
        <f xml:space="preserve"> Time!CQ$83</f>
        <v>0</v>
      </c>
      <c r="CR85" s="232">
        <f xml:space="preserve"> Time!CR$83</f>
        <v>0</v>
      </c>
      <c r="CS85" s="232">
        <f xml:space="preserve"> Time!CS$83</f>
        <v>0</v>
      </c>
      <c r="CT85" s="232">
        <f xml:space="preserve"> Time!CT$83</f>
        <v>0</v>
      </c>
      <c r="CU85" s="232">
        <f xml:space="preserve"> Time!CU$83</f>
        <v>0</v>
      </c>
      <c r="CV85" s="232">
        <f xml:space="preserve"> Time!CV$83</f>
        <v>0</v>
      </c>
      <c r="CW85" s="232">
        <f xml:space="preserve"> Time!CW$83</f>
        <v>0</v>
      </c>
      <c r="CX85" s="232">
        <f xml:space="preserve"> Time!CX$83</f>
        <v>0</v>
      </c>
      <c r="CY85" s="232">
        <f xml:space="preserve"> Time!CY$83</f>
        <v>0</v>
      </c>
      <c r="CZ85" s="232">
        <f xml:space="preserve"> Time!CZ$83</f>
        <v>0</v>
      </c>
      <c r="DA85" s="232">
        <f xml:space="preserve"> Time!DA$83</f>
        <v>0</v>
      </c>
      <c r="DB85" s="232">
        <f xml:space="preserve"> Time!DB$83</f>
        <v>0</v>
      </c>
      <c r="DC85" s="232">
        <f xml:space="preserve"> Time!DC$83</f>
        <v>0</v>
      </c>
      <c r="DD85" s="232">
        <f xml:space="preserve"> Time!DD$83</f>
        <v>0</v>
      </c>
      <c r="DE85" s="232">
        <f xml:space="preserve"> Time!DE$83</f>
        <v>0</v>
      </c>
      <c r="DF85" s="232">
        <f xml:space="preserve"> Time!DF$83</f>
        <v>0</v>
      </c>
      <c r="DG85" s="232">
        <f xml:space="preserve"> Time!DG$83</f>
        <v>0</v>
      </c>
      <c r="DH85" s="232">
        <f xml:space="preserve"> Time!DH$83</f>
        <v>0</v>
      </c>
      <c r="DI85" s="232">
        <f xml:space="preserve"> Time!DI$83</f>
        <v>0</v>
      </c>
      <c r="DJ85" s="232">
        <f xml:space="preserve"> Time!DJ$83</f>
        <v>0</v>
      </c>
      <c r="DK85" s="232">
        <f xml:space="preserve"> Time!DK$83</f>
        <v>0</v>
      </c>
      <c r="DL85" s="232">
        <f xml:space="preserve"> Time!DL$83</f>
        <v>0</v>
      </c>
      <c r="DM85" s="232">
        <f xml:space="preserve"> Time!DM$83</f>
        <v>0</v>
      </c>
      <c r="DN85" s="232">
        <f xml:space="preserve"> Time!DN$83</f>
        <v>0</v>
      </c>
      <c r="DO85" s="232">
        <f xml:space="preserve"> Time!DO$83</f>
        <v>0</v>
      </c>
      <c r="DP85" s="232">
        <f xml:space="preserve"> Time!DP$83</f>
        <v>0</v>
      </c>
      <c r="DQ85" s="232">
        <f xml:space="preserve"> Time!DQ$83</f>
        <v>0</v>
      </c>
      <c r="DR85" s="232">
        <f xml:space="preserve"> Time!DR$83</f>
        <v>0</v>
      </c>
      <c r="DS85" s="232">
        <f xml:space="preserve"> Time!DS$83</f>
        <v>0</v>
      </c>
      <c r="DT85" s="232">
        <f xml:space="preserve"> Time!DT$83</f>
        <v>0</v>
      </c>
      <c r="DU85" s="232">
        <f xml:space="preserve"> Time!DU$83</f>
        <v>0</v>
      </c>
      <c r="DV85" s="232">
        <f xml:space="preserve"> Time!DV$83</f>
        <v>0</v>
      </c>
      <c r="DW85" s="232">
        <f xml:space="preserve"> Time!DW$83</f>
        <v>0</v>
      </c>
      <c r="DX85" s="232">
        <f xml:space="preserve"> Time!DX$83</f>
        <v>0</v>
      </c>
      <c r="DY85" s="232">
        <f xml:space="preserve"> Time!DY$83</f>
        <v>0</v>
      </c>
      <c r="DZ85" s="232">
        <f xml:space="preserve"> Time!DZ$83</f>
        <v>0</v>
      </c>
      <c r="EA85" s="232">
        <f xml:space="preserve"> Time!EA$83</f>
        <v>0</v>
      </c>
      <c r="EB85" s="232">
        <f xml:space="preserve"> Time!EB$83</f>
        <v>0</v>
      </c>
      <c r="EC85" s="232">
        <f xml:space="preserve"> Time!EC$83</f>
        <v>0</v>
      </c>
      <c r="ED85" s="232">
        <f xml:space="preserve"> Time!ED$83</f>
        <v>0</v>
      </c>
      <c r="EE85" s="232">
        <f xml:space="preserve"> Time!EE$83</f>
        <v>0</v>
      </c>
      <c r="EF85" s="232">
        <f xml:space="preserve"> Time!EF$83</f>
        <v>0</v>
      </c>
      <c r="EG85" s="232">
        <f xml:space="preserve"> Time!EG$83</f>
        <v>0</v>
      </c>
      <c r="EH85" s="232">
        <f xml:space="preserve"> Time!EH$83</f>
        <v>0</v>
      </c>
      <c r="EI85" s="232">
        <f xml:space="preserve"> Time!EI$83</f>
        <v>0</v>
      </c>
      <c r="EJ85" s="232">
        <f xml:space="preserve"> Time!EJ$83</f>
        <v>0</v>
      </c>
      <c r="EK85" s="232">
        <f xml:space="preserve"> Time!EK$83</f>
        <v>0</v>
      </c>
      <c r="EL85" s="232">
        <f xml:space="preserve"> Time!EL$83</f>
        <v>0</v>
      </c>
      <c r="EM85" s="232">
        <f xml:space="preserve"> Time!EM$83</f>
        <v>0</v>
      </c>
      <c r="EN85" s="232">
        <f xml:space="preserve"> Time!EN$83</f>
        <v>0</v>
      </c>
      <c r="EO85" s="232">
        <f xml:space="preserve"> Time!EO$83</f>
        <v>0</v>
      </c>
      <c r="EP85" s="232">
        <f xml:space="preserve"> Time!EP$83</f>
        <v>0</v>
      </c>
      <c r="EQ85" s="232">
        <f xml:space="preserve"> Time!EQ$83</f>
        <v>0</v>
      </c>
      <c r="ER85" s="232">
        <f xml:space="preserve"> Time!ER$83</f>
        <v>0</v>
      </c>
      <c r="ES85" s="232">
        <f xml:space="preserve"> Time!ES$83</f>
        <v>0</v>
      </c>
      <c r="ET85" s="232">
        <f xml:space="preserve"> Time!ET$83</f>
        <v>0</v>
      </c>
      <c r="EU85" s="232">
        <f xml:space="preserve"> Time!EU$83</f>
        <v>0</v>
      </c>
      <c r="EV85" s="232">
        <f xml:space="preserve"> Time!EV$83</f>
        <v>0</v>
      </c>
      <c r="EW85" s="232">
        <f xml:space="preserve"> Time!EW$83</f>
        <v>0</v>
      </c>
      <c r="EX85" s="232">
        <f xml:space="preserve"> Time!EX$83</f>
        <v>0</v>
      </c>
      <c r="EY85" s="232">
        <f xml:space="preserve"> Time!EY$83</f>
        <v>0</v>
      </c>
      <c r="EZ85" s="232">
        <f xml:space="preserve"> Time!EZ$83</f>
        <v>0</v>
      </c>
      <c r="FA85" s="232">
        <f xml:space="preserve"> Time!FA$83</f>
        <v>0</v>
      </c>
      <c r="FB85" s="232">
        <f xml:space="preserve"> Time!FB$83</f>
        <v>0</v>
      </c>
      <c r="FC85" s="232">
        <f xml:space="preserve"> Time!FC$83</f>
        <v>0</v>
      </c>
      <c r="FD85" s="232">
        <f xml:space="preserve"> Time!FD$83</f>
        <v>0</v>
      </c>
      <c r="FE85" s="232">
        <f xml:space="preserve"> Time!FE$83</f>
        <v>0</v>
      </c>
      <c r="FF85" s="232">
        <f xml:space="preserve"> Time!FF$83</f>
        <v>0</v>
      </c>
      <c r="FG85" s="232">
        <f xml:space="preserve"> Time!FG$83</f>
        <v>0</v>
      </c>
      <c r="FH85" s="232">
        <f xml:space="preserve"> Time!FH$83</f>
        <v>0</v>
      </c>
      <c r="FI85" s="232">
        <f xml:space="preserve"> Time!FI$83</f>
        <v>0</v>
      </c>
      <c r="FJ85" s="232">
        <f xml:space="preserve"> Time!FJ$83</f>
        <v>0</v>
      </c>
      <c r="FK85" s="232">
        <f xml:space="preserve"> Time!FK$83</f>
        <v>0</v>
      </c>
      <c r="FL85" s="232">
        <f xml:space="preserve"> Time!FL$83</f>
        <v>0</v>
      </c>
      <c r="FM85" s="232">
        <f xml:space="preserve"> Time!FM$83</f>
        <v>0</v>
      </c>
      <c r="FN85" s="232">
        <f xml:space="preserve"> Time!FN$83</f>
        <v>0</v>
      </c>
      <c r="FO85" s="232">
        <f xml:space="preserve"> Time!FO$83</f>
        <v>0</v>
      </c>
      <c r="FP85" s="232">
        <f xml:space="preserve"> Time!FP$83</f>
        <v>0</v>
      </c>
      <c r="FQ85" s="232">
        <f xml:space="preserve"> Time!FQ$83</f>
        <v>0</v>
      </c>
      <c r="FR85" s="232">
        <f xml:space="preserve"> Time!FR$83</f>
        <v>0</v>
      </c>
      <c r="FS85" s="232">
        <f xml:space="preserve"> Time!FS$83</f>
        <v>0</v>
      </c>
      <c r="FT85" s="232">
        <f xml:space="preserve"> Time!FT$83</f>
        <v>0</v>
      </c>
      <c r="FU85" s="232">
        <f xml:space="preserve"> Time!FU$83</f>
        <v>0</v>
      </c>
      <c r="FV85" s="232">
        <f xml:space="preserve"> Time!FV$83</f>
        <v>0</v>
      </c>
      <c r="FW85" s="232">
        <f xml:space="preserve"> Time!FW$83</f>
        <v>0</v>
      </c>
      <c r="FX85" s="232">
        <f xml:space="preserve"> Time!FX$83</f>
        <v>0</v>
      </c>
      <c r="FY85" s="232">
        <f xml:space="preserve"> Time!FY$83</f>
        <v>0</v>
      </c>
      <c r="FZ85" s="232">
        <f xml:space="preserve"> Time!FZ$83</f>
        <v>0</v>
      </c>
      <c r="GA85" s="232">
        <f xml:space="preserve"> Time!GA$83</f>
        <v>0</v>
      </c>
      <c r="GB85" s="232">
        <f xml:space="preserve"> Time!GB$83</f>
        <v>0</v>
      </c>
      <c r="GC85" s="232">
        <f xml:space="preserve"> Time!GC$83</f>
        <v>0</v>
      </c>
      <c r="GD85" s="232">
        <f xml:space="preserve"> Time!GD$83</f>
        <v>0</v>
      </c>
      <c r="GE85" s="232">
        <f xml:space="preserve"> Time!GE$83</f>
        <v>0</v>
      </c>
      <c r="GF85" s="232">
        <f xml:space="preserve"> Time!GF$83</f>
        <v>0</v>
      </c>
      <c r="GG85" s="232">
        <f xml:space="preserve"> Time!GG$83</f>
        <v>0</v>
      </c>
      <c r="GH85" s="232">
        <f xml:space="preserve"> Time!GH$83</f>
        <v>0</v>
      </c>
      <c r="GI85" s="232">
        <f xml:space="preserve"> Time!GI$83</f>
        <v>0</v>
      </c>
      <c r="GJ85" s="232">
        <f xml:space="preserve"> Time!GJ$83</f>
        <v>0</v>
      </c>
    </row>
    <row r="86" spans="1:192" x14ac:dyDescent="0.25">
      <c r="E86" s="220"/>
      <c r="F86" s="220"/>
      <c r="G86" s="220"/>
      <c r="H86" s="220"/>
      <c r="I86" s="38"/>
      <c r="J86" s="220"/>
      <c r="K86" s="220"/>
      <c r="L86" s="220"/>
      <c r="M86" s="220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  <c r="BD86" s="220"/>
      <c r="BE86" s="220"/>
      <c r="BF86" s="220"/>
      <c r="BG86" s="220"/>
      <c r="BH86" s="220"/>
      <c r="BI86" s="220"/>
      <c r="BJ86" s="220"/>
      <c r="BK86" s="220"/>
      <c r="BL86" s="220"/>
      <c r="BM86" s="220"/>
      <c r="BN86" s="220"/>
      <c r="BO86" s="220"/>
      <c r="BP86" s="220"/>
      <c r="BQ86" s="220"/>
      <c r="BR86" s="220"/>
      <c r="BS86" s="220"/>
      <c r="BT86" s="220"/>
      <c r="BU86" s="220"/>
      <c r="BV86" s="220"/>
      <c r="BW86" s="220"/>
      <c r="BX86" s="220"/>
      <c r="BY86" s="220"/>
      <c r="BZ86" s="220"/>
      <c r="CA86" s="220"/>
      <c r="CB86" s="220"/>
      <c r="CC86" s="220"/>
      <c r="CD86" s="220"/>
      <c r="CE86" s="220"/>
      <c r="CF86" s="220"/>
      <c r="CG86" s="220"/>
      <c r="CH86" s="220"/>
      <c r="CI86" s="220"/>
      <c r="CJ86" s="220"/>
      <c r="CK86" s="220"/>
      <c r="CL86" s="220"/>
      <c r="CM86" s="220"/>
      <c r="CN86" s="220"/>
      <c r="CO86" s="220"/>
      <c r="CP86" s="220"/>
      <c r="CQ86" s="220"/>
      <c r="CR86" s="220"/>
      <c r="CS86" s="220"/>
      <c r="CT86" s="220"/>
      <c r="CU86" s="220"/>
      <c r="CV86" s="220"/>
      <c r="CW86" s="220"/>
      <c r="CX86" s="220"/>
      <c r="CY86" s="220"/>
      <c r="CZ86" s="220"/>
      <c r="DA86" s="220"/>
      <c r="DB86" s="220"/>
      <c r="DC86" s="220"/>
      <c r="DD86" s="220"/>
      <c r="DE86" s="220"/>
      <c r="DF86" s="220"/>
      <c r="DG86" s="220"/>
      <c r="DH86" s="220"/>
      <c r="DI86" s="220"/>
      <c r="DJ86" s="220"/>
      <c r="DK86" s="220"/>
      <c r="DL86" s="220"/>
      <c r="DM86" s="220"/>
      <c r="DN86" s="220"/>
      <c r="DO86" s="220"/>
      <c r="DP86" s="220"/>
      <c r="DQ86" s="220"/>
      <c r="DR86" s="220"/>
      <c r="DS86" s="220"/>
      <c r="DT86" s="220"/>
      <c r="DU86" s="220"/>
      <c r="DV86" s="220"/>
      <c r="DW86" s="220"/>
      <c r="DX86" s="220"/>
      <c r="DY86" s="220"/>
      <c r="DZ86" s="220"/>
      <c r="EA86" s="220"/>
      <c r="EB86" s="220"/>
      <c r="EC86" s="220"/>
      <c r="ED86" s="220"/>
      <c r="EE86" s="220"/>
      <c r="EF86" s="220"/>
      <c r="EG86" s="220"/>
      <c r="EH86" s="220"/>
      <c r="EI86" s="220"/>
      <c r="EJ86" s="220"/>
      <c r="EK86" s="220"/>
      <c r="EL86" s="220"/>
      <c r="EM86" s="220"/>
      <c r="EN86" s="220"/>
      <c r="EO86" s="220"/>
      <c r="EP86" s="220"/>
      <c r="EQ86" s="220"/>
      <c r="ER86" s="220"/>
      <c r="ES86" s="220"/>
      <c r="ET86" s="220"/>
      <c r="EU86" s="220"/>
      <c r="EV86" s="220"/>
      <c r="EW86" s="220"/>
      <c r="EX86" s="220"/>
      <c r="EY86" s="220"/>
      <c r="EZ86" s="220"/>
      <c r="FA86" s="220"/>
      <c r="FB86" s="220"/>
      <c r="FC86" s="220"/>
      <c r="FD86" s="220"/>
      <c r="FE86" s="220"/>
      <c r="FF86" s="220"/>
      <c r="FG86" s="220"/>
      <c r="FH86" s="220"/>
      <c r="FI86" s="220"/>
      <c r="FJ86" s="220"/>
      <c r="FK86" s="220"/>
      <c r="FL86" s="220"/>
      <c r="FM86" s="220"/>
      <c r="FN86" s="220"/>
      <c r="FO86" s="220"/>
      <c r="FP86" s="220"/>
      <c r="FQ86" s="220"/>
      <c r="FR86" s="220"/>
      <c r="FS86" s="220"/>
      <c r="FT86" s="220"/>
      <c r="FU86" s="220"/>
      <c r="FV86" s="220"/>
      <c r="FW86" s="220"/>
      <c r="FX86" s="220"/>
      <c r="FY86" s="220"/>
      <c r="FZ86" s="220"/>
      <c r="GA86" s="220"/>
      <c r="GB86" s="220"/>
      <c r="GC86" s="220"/>
      <c r="GD86" s="220"/>
      <c r="GE86" s="220"/>
      <c r="GF86" s="220"/>
      <c r="GG86" s="220"/>
      <c r="GH86" s="220"/>
      <c r="GI86" s="220"/>
      <c r="GJ86" s="220"/>
    </row>
    <row r="87" spans="1:192" x14ac:dyDescent="0.25">
      <c r="E87" s="220" t="s">
        <v>213</v>
      </c>
      <c r="F87" s="220"/>
      <c r="G87" s="220" t="str">
        <f xml:space="preserve"> SMU</f>
        <v>$ 000s</v>
      </c>
      <c r="H87" s="220"/>
      <c r="I87" s="38"/>
      <c r="J87" s="220">
        <f t="shared" ref="J87:AK87" si="432">I90</f>
        <v>0</v>
      </c>
      <c r="K87" s="220">
        <f t="shared" si="432"/>
        <v>0</v>
      </c>
      <c r="L87" s="220">
        <f t="shared" si="432"/>
        <v>0</v>
      </c>
      <c r="M87" s="220">
        <f t="shared" si="432"/>
        <v>0</v>
      </c>
      <c r="N87" s="220">
        <f t="shared" si="432"/>
        <v>0</v>
      </c>
      <c r="O87" s="220">
        <f t="shared" si="432"/>
        <v>0</v>
      </c>
      <c r="P87" s="220">
        <f t="shared" si="432"/>
        <v>0</v>
      </c>
      <c r="Q87" s="220">
        <f t="shared" si="432"/>
        <v>0</v>
      </c>
      <c r="R87" s="220">
        <f t="shared" si="432"/>
        <v>-684.32973773943922</v>
      </c>
      <c r="S87" s="220">
        <f t="shared" si="432"/>
        <v>-1327.3459903458443</v>
      </c>
      <c r="T87" s="220">
        <f t="shared" si="432"/>
        <v>-1964.4807105574146</v>
      </c>
      <c r="U87" s="220">
        <f t="shared" si="432"/>
        <v>-2568.9136294749987</v>
      </c>
      <c r="V87" s="220">
        <f t="shared" si="432"/>
        <v>-3165.3353047695391</v>
      </c>
      <c r="W87" s="220">
        <f t="shared" si="432"/>
        <v>-3729.3372032731186</v>
      </c>
      <c r="X87" s="220">
        <f t="shared" si="432"/>
        <v>-4283.3427112552718</v>
      </c>
      <c r="Y87" s="220">
        <f t="shared" si="432"/>
        <v>-4810.4321208834172</v>
      </c>
      <c r="Z87" s="220">
        <f t="shared" si="432"/>
        <v>-5319.9886953048735</v>
      </c>
      <c r="AA87" s="220">
        <f t="shared" si="432"/>
        <v>-5797.8243560070159</v>
      </c>
      <c r="AB87" s="220">
        <f t="shared" si="432"/>
        <v>-6301.0289758927647</v>
      </c>
      <c r="AC87" s="220">
        <f t="shared" si="432"/>
        <v>-6771.5341107184395</v>
      </c>
      <c r="AD87" s="220">
        <f t="shared" si="432"/>
        <v>-7225.7037977613791</v>
      </c>
      <c r="AE87" s="220">
        <f t="shared" si="432"/>
        <v>-7647.2419716804561</v>
      </c>
      <c r="AF87" s="220">
        <f t="shared" si="432"/>
        <v>-8050.0860132857943</v>
      </c>
      <c r="AG87" s="220">
        <f t="shared" si="432"/>
        <v>-8424.6705733070521</v>
      </c>
      <c r="AH87" s="220">
        <f t="shared" si="432"/>
        <v>-8773.5706186416446</v>
      </c>
      <c r="AI87" s="220">
        <f t="shared" si="432"/>
        <v>-9090.3938412975349</v>
      </c>
      <c r="AJ87" s="220">
        <f t="shared" si="432"/>
        <v>-9383.2241551096849</v>
      </c>
      <c r="AK87" s="220">
        <f t="shared" si="432"/>
        <v>-9643.8330738034056</v>
      </c>
      <c r="AL87" s="220">
        <f t="shared" ref="AL87" si="433">AK90</f>
        <v>-9908.7609059298866</v>
      </c>
      <c r="AM87" s="220">
        <f t="shared" ref="AM87" si="434">AL90</f>
        <v>-10139.849788682854</v>
      </c>
      <c r="AN87" s="220">
        <f t="shared" ref="AN87" si="435">AM90</f>
        <v>-10340.61594291525</v>
      </c>
      <c r="AO87" s="220">
        <f t="shared" ref="AO87" si="436">AN90</f>
        <v>-10510.193165966888</v>
      </c>
      <c r="AP87" s="220">
        <f t="shared" ref="AP87" si="437">AO90</f>
        <v>-10643.3499325625</v>
      </c>
      <c r="AQ87" s="220">
        <f t="shared" ref="AQ87" si="438">AP90</f>
        <v>-10742.774427348091</v>
      </c>
      <c r="AR87" s="220">
        <f t="shared" ref="AR87" si="439">AQ90</f>
        <v>-10805.272648536149</v>
      </c>
      <c r="AS87" s="220">
        <f t="shared" ref="AS87" si="440">AR90</f>
        <v>-10833.702898228448</v>
      </c>
      <c r="AT87" s="220">
        <f t="shared" ref="AT87" si="441">AS90</f>
        <v>-10821.769255419109</v>
      </c>
      <c r="AU87" s="220">
        <f t="shared" ref="AU87" si="442">AT90</f>
        <v>-10775.604411619599</v>
      </c>
      <c r="AV87" s="220">
        <f t="shared" ref="AV87" si="443">AU90</f>
        <v>-10685.470260554062</v>
      </c>
      <c r="AW87" s="220">
        <f t="shared" ref="AW87" si="444">AV90</f>
        <v>-10561.64051778011</v>
      </c>
      <c r="AX87" s="220">
        <f t="shared" ref="AX87" si="445">AW90</f>
        <v>-10389.023201556956</v>
      </c>
      <c r="AY87" s="220">
        <f t="shared" ref="AY87" si="446">AX90</f>
        <v>-10137.862663930955</v>
      </c>
      <c r="AZ87" s="220">
        <f t="shared" ref="AZ87" si="447">AY90</f>
        <v>-7806.755310089331</v>
      </c>
      <c r="BA87" s="220">
        <f t="shared" ref="BA87" si="448">AZ90</f>
        <v>-5399.4149935513851</v>
      </c>
      <c r="BB87" s="220">
        <f t="shared" ref="BB87" si="449">BA90</f>
        <v>-2894.3827448423176</v>
      </c>
      <c r="BC87" s="220">
        <f t="shared" ref="BC87" si="450">BB90</f>
        <v>-1230.1876354558456</v>
      </c>
      <c r="BD87" s="220">
        <f t="shared" ref="BD87" si="451">BC90</f>
        <v>-1107.1688719102606</v>
      </c>
      <c r="BE87" s="220">
        <f t="shared" ref="BE87" si="452">BD90</f>
        <v>2.0463630789890885E-12</v>
      </c>
      <c r="BF87" s="220">
        <f t="shared" ref="BF87" si="453">BE90</f>
        <v>2.0463630789890885E-12</v>
      </c>
      <c r="BG87" s="220">
        <f t="shared" ref="BG87" si="454">BF90</f>
        <v>2.0463630789890885E-12</v>
      </c>
      <c r="BH87" s="220">
        <f t="shared" ref="BH87" si="455">BG90</f>
        <v>2.0463630789890885E-12</v>
      </c>
      <c r="BI87" s="220">
        <f t="shared" ref="BI87" si="456">BH90</f>
        <v>2.0463630789890885E-12</v>
      </c>
      <c r="BJ87" s="220">
        <f t="shared" ref="BJ87" si="457">BI90</f>
        <v>2.0463630789890885E-12</v>
      </c>
      <c r="BK87" s="220">
        <f t="shared" ref="BK87" si="458">BJ90</f>
        <v>2.0463630789890885E-12</v>
      </c>
      <c r="BL87" s="220">
        <f t="shared" ref="BL87" si="459">BK90</f>
        <v>2.0463630789890885E-12</v>
      </c>
      <c r="BM87" s="220">
        <f t="shared" ref="BM87" si="460">BL90</f>
        <v>2.0463630789890885E-12</v>
      </c>
      <c r="BN87" s="220">
        <f t="shared" ref="BN87" si="461">BM90</f>
        <v>2.0463630789890885E-12</v>
      </c>
      <c r="BO87" s="220">
        <f t="shared" ref="BO87" si="462">BN90</f>
        <v>2.0463630789890885E-12</v>
      </c>
      <c r="BP87" s="220">
        <f t="shared" ref="BP87" si="463">BO90</f>
        <v>2.0463630789890885E-12</v>
      </c>
      <c r="BQ87" s="220">
        <f t="shared" ref="BQ87" si="464">BP90</f>
        <v>2.0463630789890885E-12</v>
      </c>
      <c r="BR87" s="220">
        <f t="shared" ref="BR87" si="465">BQ90</f>
        <v>2.0463630789890885E-12</v>
      </c>
      <c r="BS87" s="220">
        <f t="shared" ref="BS87" si="466">BR90</f>
        <v>2.0463630789890885E-12</v>
      </c>
      <c r="BT87" s="220">
        <f t="shared" ref="BT87" si="467">BS90</f>
        <v>2.0463630789890885E-12</v>
      </c>
      <c r="BU87" s="220">
        <f t="shared" ref="BU87" si="468">BT90</f>
        <v>2.0463630789890885E-12</v>
      </c>
      <c r="BV87" s="220">
        <f t="shared" ref="BV87" si="469">BU90</f>
        <v>2.0463630789890885E-12</v>
      </c>
      <c r="BW87" s="220">
        <f t="shared" ref="BW87" si="470">BV90</f>
        <v>2.0463630789890885E-12</v>
      </c>
      <c r="BX87" s="220">
        <f t="shared" ref="BX87" si="471">BW90</f>
        <v>2.0463630789890885E-12</v>
      </c>
      <c r="BY87" s="220">
        <f t="shared" ref="BY87" si="472">BX90</f>
        <v>2.0463630789890885E-12</v>
      </c>
      <c r="BZ87" s="220">
        <f t="shared" ref="BZ87" si="473">BY90</f>
        <v>2.0463630789890885E-12</v>
      </c>
      <c r="CA87" s="220">
        <f t="shared" ref="CA87" si="474">BZ90</f>
        <v>2.0463630789890885E-12</v>
      </c>
      <c r="CB87" s="220">
        <f t="shared" ref="CB87" si="475">CA90</f>
        <v>2.0463630789890885E-12</v>
      </c>
      <c r="CC87" s="220">
        <f t="shared" ref="CC87" si="476">CB90</f>
        <v>2.0463630789890885E-12</v>
      </c>
      <c r="CD87" s="220">
        <f t="shared" ref="CD87" si="477">CC90</f>
        <v>2.0463630789890885E-12</v>
      </c>
      <c r="CE87" s="220">
        <f t="shared" ref="CE87" si="478">CD90</f>
        <v>2.0463630789890885E-12</v>
      </c>
      <c r="CF87" s="220">
        <f t="shared" ref="CF87" si="479">CE90</f>
        <v>2.0463630789890885E-12</v>
      </c>
      <c r="CG87" s="220">
        <f t="shared" ref="CG87" si="480">CF90</f>
        <v>2.0463630789890885E-12</v>
      </c>
      <c r="CH87" s="220">
        <f t="shared" ref="CH87" si="481">CG90</f>
        <v>2.0463630789890885E-12</v>
      </c>
      <c r="CI87" s="220">
        <f t="shared" ref="CI87" si="482">CH90</f>
        <v>2.0463630789890885E-12</v>
      </c>
      <c r="CJ87" s="220">
        <f t="shared" ref="CJ87" si="483">CI90</f>
        <v>2.0463630789890885E-12</v>
      </c>
      <c r="CK87" s="220">
        <f t="shared" ref="CK87" si="484">CJ90</f>
        <v>2.0463630789890885E-12</v>
      </c>
      <c r="CL87" s="220">
        <f t="shared" ref="CL87" si="485">CK90</f>
        <v>2.0463630789890885E-12</v>
      </c>
      <c r="CM87" s="220">
        <f t="shared" ref="CM87" si="486">CL90</f>
        <v>2.0463630789890885E-12</v>
      </c>
      <c r="CN87" s="220">
        <f t="shared" ref="CN87" si="487">CM90</f>
        <v>2.0463630789890885E-12</v>
      </c>
      <c r="CO87" s="220">
        <f t="shared" ref="CO87" si="488">CN90</f>
        <v>2.0463630789890885E-12</v>
      </c>
      <c r="CP87" s="220">
        <f t="shared" ref="CP87" si="489">CO90</f>
        <v>2.0463630789890885E-12</v>
      </c>
      <c r="CQ87" s="220">
        <f t="shared" ref="CQ87" si="490">CP90</f>
        <v>2.0463630789890885E-12</v>
      </c>
      <c r="CR87" s="220">
        <f t="shared" ref="CR87" si="491">CQ90</f>
        <v>2.0463630789890885E-12</v>
      </c>
      <c r="CS87" s="220">
        <f t="shared" ref="CS87" si="492">CR90</f>
        <v>2.0463630789890885E-12</v>
      </c>
      <c r="CT87" s="220">
        <f t="shared" ref="CT87" si="493">CS90</f>
        <v>2.0463630789890885E-12</v>
      </c>
      <c r="CU87" s="220">
        <f t="shared" ref="CU87" si="494">CT90</f>
        <v>2.0463630789890885E-12</v>
      </c>
      <c r="CV87" s="220">
        <f t="shared" ref="CV87" si="495">CU90</f>
        <v>2.0463630789890885E-12</v>
      </c>
      <c r="CW87" s="220">
        <f t="shared" ref="CW87" si="496">CV90</f>
        <v>2.0463630789890885E-12</v>
      </c>
      <c r="CX87" s="220">
        <f t="shared" ref="CX87" si="497">CW90</f>
        <v>2.0463630789890885E-12</v>
      </c>
      <c r="CY87" s="220">
        <f t="shared" ref="CY87" si="498">CX90</f>
        <v>2.0463630789890885E-12</v>
      </c>
      <c r="CZ87" s="220">
        <f t="shared" ref="CZ87" si="499">CY90</f>
        <v>2.0463630789890885E-12</v>
      </c>
      <c r="DA87" s="220">
        <f t="shared" ref="DA87" si="500">CZ90</f>
        <v>2.0463630789890885E-12</v>
      </c>
      <c r="DB87" s="220">
        <f t="shared" ref="DB87" si="501">DA90</f>
        <v>2.0463630789890885E-12</v>
      </c>
      <c r="DC87" s="220">
        <f t="shared" ref="DC87" si="502">DB90</f>
        <v>2.0463630789890885E-12</v>
      </c>
      <c r="DD87" s="220">
        <f t="shared" ref="DD87" si="503">DC90</f>
        <v>2.0463630789890885E-12</v>
      </c>
      <c r="DE87" s="220">
        <f t="shared" ref="DE87" si="504">DD90</f>
        <v>2.0463630789890885E-12</v>
      </c>
      <c r="DF87" s="220">
        <f t="shared" ref="DF87" si="505">DE90</f>
        <v>2.0463630789890885E-12</v>
      </c>
      <c r="DG87" s="220">
        <f t="shared" ref="DG87" si="506">DF90</f>
        <v>2.0463630789890885E-12</v>
      </c>
      <c r="DH87" s="220">
        <f t="shared" ref="DH87" si="507">DG90</f>
        <v>2.0463630789890885E-12</v>
      </c>
      <c r="DI87" s="220">
        <f t="shared" ref="DI87" si="508">DH90</f>
        <v>2.0463630789890885E-12</v>
      </c>
      <c r="DJ87" s="220">
        <f t="shared" ref="DJ87" si="509">DI90</f>
        <v>2.0463630789890885E-12</v>
      </c>
      <c r="DK87" s="220">
        <f t="shared" ref="DK87" si="510">DJ90</f>
        <v>2.0463630789890885E-12</v>
      </c>
      <c r="DL87" s="220">
        <f t="shared" ref="DL87" si="511">DK90</f>
        <v>2.0463630789890885E-12</v>
      </c>
      <c r="DM87" s="220">
        <f t="shared" ref="DM87" si="512">DL90</f>
        <v>2.0463630789890885E-12</v>
      </c>
      <c r="DN87" s="220">
        <f t="shared" ref="DN87" si="513">DM90</f>
        <v>2.0463630789890885E-12</v>
      </c>
      <c r="DO87" s="220">
        <f t="shared" ref="DO87" si="514">DN90</f>
        <v>2.0463630789890885E-12</v>
      </c>
      <c r="DP87" s="220">
        <f t="shared" ref="DP87" si="515">DO90</f>
        <v>2.0463630789890885E-12</v>
      </c>
      <c r="DQ87" s="220">
        <f t="shared" ref="DQ87" si="516">DP90</f>
        <v>2.0463630789890885E-12</v>
      </c>
      <c r="DR87" s="220">
        <f t="shared" ref="DR87" si="517">DQ90</f>
        <v>2.0463630789890885E-12</v>
      </c>
      <c r="DS87" s="220">
        <f t="shared" ref="DS87" si="518">DR90</f>
        <v>2.0463630789890885E-12</v>
      </c>
      <c r="DT87" s="220">
        <f t="shared" ref="DT87" si="519">DS90</f>
        <v>2.0463630789890885E-12</v>
      </c>
      <c r="DU87" s="220">
        <f t="shared" ref="DU87" si="520">DT90</f>
        <v>2.0463630789890885E-12</v>
      </c>
      <c r="DV87" s="220">
        <f t="shared" ref="DV87" si="521">DU90</f>
        <v>2.0463630789890885E-12</v>
      </c>
      <c r="DW87" s="220">
        <f t="shared" ref="DW87" si="522">DV90</f>
        <v>2.0463630789890885E-12</v>
      </c>
      <c r="DX87" s="220">
        <f t="shared" ref="DX87" si="523">DW90</f>
        <v>2.0463630789890885E-12</v>
      </c>
      <c r="DY87" s="220">
        <f t="shared" ref="DY87" si="524">DX90</f>
        <v>2.0463630789890885E-12</v>
      </c>
      <c r="DZ87" s="220">
        <f t="shared" ref="DZ87" si="525">DY90</f>
        <v>2.0463630789890885E-12</v>
      </c>
      <c r="EA87" s="220">
        <f t="shared" ref="EA87" si="526">DZ90</f>
        <v>2.0463630789890885E-12</v>
      </c>
      <c r="EB87" s="220">
        <f t="shared" ref="EB87" si="527">EA90</f>
        <v>2.0463630789890885E-12</v>
      </c>
      <c r="EC87" s="220">
        <f t="shared" ref="EC87" si="528">EB90</f>
        <v>2.0463630789890885E-12</v>
      </c>
      <c r="ED87" s="220">
        <f t="shared" ref="ED87" si="529">EC90</f>
        <v>2.0463630789890885E-12</v>
      </c>
      <c r="EE87" s="220">
        <f t="shared" ref="EE87" si="530">ED90</f>
        <v>2.0463630789890885E-12</v>
      </c>
      <c r="EF87" s="220">
        <f t="shared" ref="EF87" si="531">EE90</f>
        <v>2.0463630789890885E-12</v>
      </c>
      <c r="EG87" s="220">
        <f t="shared" ref="EG87" si="532">EF90</f>
        <v>2.0463630789890885E-12</v>
      </c>
      <c r="EH87" s="220">
        <f t="shared" ref="EH87" si="533">EG90</f>
        <v>2.0463630789890885E-12</v>
      </c>
      <c r="EI87" s="220">
        <f t="shared" ref="EI87" si="534">EH90</f>
        <v>2.0463630789890885E-12</v>
      </c>
      <c r="EJ87" s="220">
        <f t="shared" ref="EJ87" si="535">EI90</f>
        <v>2.0463630789890885E-12</v>
      </c>
      <c r="EK87" s="220">
        <f t="shared" ref="EK87" si="536">EJ90</f>
        <v>2.0463630789890885E-12</v>
      </c>
      <c r="EL87" s="220">
        <f t="shared" ref="EL87" si="537">EK90</f>
        <v>2.0463630789890885E-12</v>
      </c>
      <c r="EM87" s="220">
        <f t="shared" ref="EM87" si="538">EL90</f>
        <v>2.0463630789890885E-12</v>
      </c>
      <c r="EN87" s="220">
        <f t="shared" ref="EN87" si="539">EM90</f>
        <v>2.0463630789890885E-12</v>
      </c>
      <c r="EO87" s="220">
        <f t="shared" ref="EO87" si="540">EN90</f>
        <v>2.0463630789890885E-12</v>
      </c>
      <c r="EP87" s="220">
        <f t="shared" ref="EP87" si="541">EO90</f>
        <v>2.0463630789890885E-12</v>
      </c>
      <c r="EQ87" s="220">
        <f t="shared" ref="EQ87" si="542">EP90</f>
        <v>2.0463630789890885E-12</v>
      </c>
      <c r="ER87" s="220">
        <f t="shared" ref="ER87" si="543">EQ90</f>
        <v>2.0463630789890885E-12</v>
      </c>
      <c r="ES87" s="220">
        <f t="shared" ref="ES87" si="544">ER90</f>
        <v>2.0463630789890885E-12</v>
      </c>
      <c r="ET87" s="220">
        <f t="shared" ref="ET87" si="545">ES90</f>
        <v>2.0463630789890885E-12</v>
      </c>
      <c r="EU87" s="220">
        <f t="shared" ref="EU87" si="546">ET90</f>
        <v>2.0463630789890885E-12</v>
      </c>
      <c r="EV87" s="220">
        <f t="shared" ref="EV87" si="547">EU90</f>
        <v>2.0463630789890885E-12</v>
      </c>
      <c r="EW87" s="220">
        <f t="shared" ref="EW87" si="548">EV90</f>
        <v>2.0463630789890885E-12</v>
      </c>
      <c r="EX87" s="220">
        <f t="shared" ref="EX87" si="549">EW90</f>
        <v>2.0463630789890885E-12</v>
      </c>
      <c r="EY87" s="220">
        <f t="shared" ref="EY87" si="550">EX90</f>
        <v>2.0463630789890885E-12</v>
      </c>
      <c r="EZ87" s="220">
        <f t="shared" ref="EZ87" si="551">EY90</f>
        <v>2.0463630789890885E-12</v>
      </c>
      <c r="FA87" s="220">
        <f t="shared" ref="FA87" si="552">EZ90</f>
        <v>2.0463630789890885E-12</v>
      </c>
      <c r="FB87" s="220">
        <f t="shared" ref="FB87" si="553">FA90</f>
        <v>2.0463630789890885E-12</v>
      </c>
      <c r="FC87" s="220">
        <f t="shared" ref="FC87" si="554">FB90</f>
        <v>2.0463630789890885E-12</v>
      </c>
      <c r="FD87" s="220">
        <f t="shared" ref="FD87" si="555">FC90</f>
        <v>2.0463630789890885E-12</v>
      </c>
      <c r="FE87" s="220">
        <f t="shared" ref="FE87" si="556">FD90</f>
        <v>2.0463630789890885E-12</v>
      </c>
      <c r="FF87" s="220">
        <f t="shared" ref="FF87" si="557">FE90</f>
        <v>2.0463630789890885E-12</v>
      </c>
      <c r="FG87" s="220">
        <f t="shared" ref="FG87" si="558">FF90</f>
        <v>2.0463630789890885E-12</v>
      </c>
      <c r="FH87" s="220">
        <f t="shared" ref="FH87" si="559">FG90</f>
        <v>2.0463630789890885E-12</v>
      </c>
      <c r="FI87" s="220">
        <f t="shared" ref="FI87" si="560">FH90</f>
        <v>2.0463630789890885E-12</v>
      </c>
      <c r="FJ87" s="220">
        <f t="shared" ref="FJ87" si="561">FI90</f>
        <v>2.0463630789890885E-12</v>
      </c>
      <c r="FK87" s="220">
        <f t="shared" ref="FK87" si="562">FJ90</f>
        <v>2.0463630789890885E-12</v>
      </c>
      <c r="FL87" s="220">
        <f t="shared" ref="FL87" si="563">FK90</f>
        <v>2.0463630789890885E-12</v>
      </c>
      <c r="FM87" s="220">
        <f t="shared" ref="FM87" si="564">FL90</f>
        <v>2.0463630789890885E-12</v>
      </c>
      <c r="FN87" s="220">
        <f t="shared" ref="FN87" si="565">FM90</f>
        <v>2.0463630789890885E-12</v>
      </c>
      <c r="FO87" s="220">
        <f t="shared" ref="FO87" si="566">FN90</f>
        <v>2.0463630789890885E-12</v>
      </c>
      <c r="FP87" s="220">
        <f t="shared" ref="FP87" si="567">FO90</f>
        <v>2.0463630789890885E-12</v>
      </c>
      <c r="FQ87" s="220">
        <f t="shared" ref="FQ87" si="568">FP90</f>
        <v>2.0463630789890885E-12</v>
      </c>
      <c r="FR87" s="220">
        <f t="shared" ref="FR87" si="569">FQ90</f>
        <v>2.0463630789890885E-12</v>
      </c>
      <c r="FS87" s="220">
        <f t="shared" ref="FS87" si="570">FR90</f>
        <v>2.0463630789890885E-12</v>
      </c>
      <c r="FT87" s="220">
        <f t="shared" ref="FT87" si="571">FS90</f>
        <v>2.0463630789890885E-12</v>
      </c>
      <c r="FU87" s="220">
        <f t="shared" ref="FU87" si="572">FT90</f>
        <v>2.0463630789890885E-12</v>
      </c>
      <c r="FV87" s="220">
        <f t="shared" ref="FV87" si="573">FU90</f>
        <v>2.0463630789890885E-12</v>
      </c>
      <c r="FW87" s="220">
        <f t="shared" ref="FW87" si="574">FV90</f>
        <v>2.0463630789890885E-12</v>
      </c>
      <c r="FX87" s="220">
        <f t="shared" ref="FX87" si="575">FW90</f>
        <v>2.0463630789890885E-12</v>
      </c>
      <c r="FY87" s="220">
        <f t="shared" ref="FY87" si="576">FX90</f>
        <v>2.0463630789890885E-12</v>
      </c>
      <c r="FZ87" s="220">
        <f t="shared" ref="FZ87" si="577">FY90</f>
        <v>2.0463630789890885E-12</v>
      </c>
      <c r="GA87" s="220">
        <f t="shared" ref="GA87" si="578">FZ90</f>
        <v>2.0463630789890885E-12</v>
      </c>
      <c r="GB87" s="220">
        <f t="shared" ref="GB87" si="579">GA90</f>
        <v>2.0463630789890885E-12</v>
      </c>
      <c r="GC87" s="220">
        <f t="shared" ref="GC87" si="580">GB90</f>
        <v>2.0463630789890885E-12</v>
      </c>
      <c r="GD87" s="220">
        <f t="shared" ref="GD87" si="581">GC90</f>
        <v>2.0463630789890885E-12</v>
      </c>
      <c r="GE87" s="220">
        <f t="shared" ref="GE87" si="582">GD90</f>
        <v>2.0463630789890885E-12</v>
      </c>
      <c r="GF87" s="220">
        <f t="shared" ref="GF87" si="583">GE90</f>
        <v>2.0463630789890885E-12</v>
      </c>
      <c r="GG87" s="220">
        <f t="shared" ref="GG87" si="584">GF90</f>
        <v>2.0463630789890885E-12</v>
      </c>
      <c r="GH87" s="220">
        <f t="shared" ref="GH87" si="585">GG90</f>
        <v>2.0463630789890885E-12</v>
      </c>
      <c r="GI87" s="220">
        <f t="shared" ref="GI87" si="586">GH90</f>
        <v>2.0463630789890885E-12</v>
      </c>
      <c r="GJ87" s="220">
        <f t="shared" ref="GJ87" si="587">GI90</f>
        <v>2.0463630789890885E-12</v>
      </c>
    </row>
    <row r="88" spans="1:192" x14ac:dyDescent="0.25">
      <c r="E88" s="38" t="str">
        <f t="shared" ref="E88:AJ88" si="588" xml:space="preserve"> E$12</f>
        <v>Corporate income tax expense POS</v>
      </c>
      <c r="F88" s="38">
        <f t="shared" si="588"/>
        <v>0</v>
      </c>
      <c r="G88" s="38" t="str">
        <f t="shared" si="588"/>
        <v>$ 000s</v>
      </c>
      <c r="H88" s="38">
        <f t="shared" si="588"/>
        <v>5066.4247340459924</v>
      </c>
      <c r="I88" s="38">
        <f t="shared" si="588"/>
        <v>0</v>
      </c>
      <c r="J88" s="38">
        <f t="shared" si="588"/>
        <v>0</v>
      </c>
      <c r="K88" s="38">
        <f t="shared" si="588"/>
        <v>0</v>
      </c>
      <c r="L88" s="38">
        <f t="shared" si="588"/>
        <v>0</v>
      </c>
      <c r="M88" s="38">
        <f t="shared" si="588"/>
        <v>0</v>
      </c>
      <c r="N88" s="38">
        <f t="shared" si="588"/>
        <v>0</v>
      </c>
      <c r="O88" s="38">
        <f t="shared" si="588"/>
        <v>0</v>
      </c>
      <c r="P88" s="38">
        <f t="shared" si="588"/>
        <v>0</v>
      </c>
      <c r="Q88" s="38">
        <f t="shared" si="588"/>
        <v>-684.32973773943922</v>
      </c>
      <c r="R88" s="38">
        <f t="shared" si="588"/>
        <v>-643.01625260640503</v>
      </c>
      <c r="S88" s="38">
        <f t="shared" si="588"/>
        <v>-637.13472021157031</v>
      </c>
      <c r="T88" s="38">
        <f t="shared" si="588"/>
        <v>-604.43291891758417</v>
      </c>
      <c r="U88" s="38">
        <f t="shared" si="588"/>
        <v>-596.42167529454059</v>
      </c>
      <c r="V88" s="38">
        <f t="shared" si="588"/>
        <v>-564.00189850357935</v>
      </c>
      <c r="W88" s="38">
        <f t="shared" si="588"/>
        <v>-554.0055079821534</v>
      </c>
      <c r="X88" s="38">
        <f t="shared" si="588"/>
        <v>-527.08940962814563</v>
      </c>
      <c r="Y88" s="38">
        <f t="shared" si="588"/>
        <v>-509.55657442145639</v>
      </c>
      <c r="Z88" s="38">
        <f t="shared" si="588"/>
        <v>-477.8356607021426</v>
      </c>
      <c r="AA88" s="38">
        <f t="shared" si="588"/>
        <v>-503.20461988574903</v>
      </c>
      <c r="AB88" s="38">
        <f t="shared" si="588"/>
        <v>-470.50513482567516</v>
      </c>
      <c r="AC88" s="38">
        <f t="shared" si="588"/>
        <v>-454.16968704293942</v>
      </c>
      <c r="AD88" s="38">
        <f t="shared" si="588"/>
        <v>-421.53817391907671</v>
      </c>
      <c r="AE88" s="38">
        <f t="shared" si="588"/>
        <v>-402.84404160533779</v>
      </c>
      <c r="AF88" s="38">
        <f t="shared" si="588"/>
        <v>-374.58456002125877</v>
      </c>
      <c r="AG88" s="38">
        <f t="shared" si="588"/>
        <v>-348.90004533459216</v>
      </c>
      <c r="AH88" s="38">
        <f t="shared" si="588"/>
        <v>-316.82322265589102</v>
      </c>
      <c r="AI88" s="38">
        <f t="shared" si="588"/>
        <v>-292.83031381215005</v>
      </c>
      <c r="AJ88" s="38">
        <f t="shared" si="588"/>
        <v>-260.60891869372063</v>
      </c>
      <c r="AK88" s="38">
        <f t="shared" ref="AK88:CV88" si="589" xml:space="preserve"> AK$12</f>
        <v>-264.92783212648141</v>
      </c>
      <c r="AL88" s="38">
        <f t="shared" si="589"/>
        <v>-231.08888275296704</v>
      </c>
      <c r="AM88" s="38">
        <f t="shared" si="589"/>
        <v>-200.76615423239602</v>
      </c>
      <c r="AN88" s="38">
        <f t="shared" si="589"/>
        <v>-169.57722305163699</v>
      </c>
      <c r="AO88" s="38">
        <f t="shared" si="589"/>
        <v>-133.15676659561214</v>
      </c>
      <c r="AP88" s="38">
        <f t="shared" si="589"/>
        <v>-99.424494785591378</v>
      </c>
      <c r="AQ88" s="38">
        <f t="shared" si="589"/>
        <v>-62.498221188058601</v>
      </c>
      <c r="AR88" s="38">
        <f t="shared" si="589"/>
        <v>-28.430249692299551</v>
      </c>
      <c r="AS88" s="38">
        <f t="shared" si="589"/>
        <v>11.933642809338563</v>
      </c>
      <c r="AT88" s="38">
        <f t="shared" si="589"/>
        <v>46.164843799509981</v>
      </c>
      <c r="AU88" s="38">
        <f t="shared" si="589"/>
        <v>90.134151065536031</v>
      </c>
      <c r="AV88" s="38">
        <f t="shared" si="589"/>
        <v>123.8297427739526</v>
      </c>
      <c r="AW88" s="38">
        <f t="shared" si="589"/>
        <v>172.61731622315256</v>
      </c>
      <c r="AX88" s="38">
        <f t="shared" si="589"/>
        <v>251.16053762600077</v>
      </c>
      <c r="AY88" s="38">
        <f t="shared" si="589"/>
        <v>2331.1073538416235</v>
      </c>
      <c r="AZ88" s="38">
        <f t="shared" si="589"/>
        <v>2407.3403165379459</v>
      </c>
      <c r="BA88" s="38">
        <f t="shared" si="589"/>
        <v>2505.0322487090675</v>
      </c>
      <c r="BB88" s="38">
        <f t="shared" si="589"/>
        <v>2588.3856285503239</v>
      </c>
      <c r="BC88" s="38">
        <f t="shared" si="589"/>
        <v>2685.9390971764838</v>
      </c>
      <c r="BD88" s="38">
        <f xml:space="preserve"> BD$12</f>
        <v>2686.4827531615024</v>
      </c>
      <c r="BE88" s="38">
        <f t="shared" si="589"/>
        <v>0</v>
      </c>
      <c r="BF88" s="38">
        <f t="shared" si="589"/>
        <v>0</v>
      </c>
      <c r="BG88" s="38">
        <f t="shared" si="589"/>
        <v>0</v>
      </c>
      <c r="BH88" s="38">
        <f t="shared" si="589"/>
        <v>0</v>
      </c>
      <c r="BI88" s="38">
        <f t="shared" si="589"/>
        <v>0</v>
      </c>
      <c r="BJ88" s="38">
        <f t="shared" si="589"/>
        <v>0</v>
      </c>
      <c r="BK88" s="38">
        <f t="shared" si="589"/>
        <v>0</v>
      </c>
      <c r="BL88" s="38">
        <f t="shared" si="589"/>
        <v>0</v>
      </c>
      <c r="BM88" s="38">
        <f t="shared" si="589"/>
        <v>0</v>
      </c>
      <c r="BN88" s="38">
        <f t="shared" si="589"/>
        <v>0</v>
      </c>
      <c r="BO88" s="38">
        <f t="shared" si="589"/>
        <v>0</v>
      </c>
      <c r="BP88" s="38">
        <f t="shared" si="589"/>
        <v>0</v>
      </c>
      <c r="BQ88" s="38">
        <f t="shared" si="589"/>
        <v>0</v>
      </c>
      <c r="BR88" s="38">
        <f t="shared" si="589"/>
        <v>0</v>
      </c>
      <c r="BS88" s="38">
        <f t="shared" si="589"/>
        <v>0</v>
      </c>
      <c r="BT88" s="38">
        <f t="shared" si="589"/>
        <v>0</v>
      </c>
      <c r="BU88" s="38">
        <f t="shared" si="589"/>
        <v>0</v>
      </c>
      <c r="BV88" s="38">
        <f t="shared" si="589"/>
        <v>0</v>
      </c>
      <c r="BW88" s="38">
        <f t="shared" si="589"/>
        <v>0</v>
      </c>
      <c r="BX88" s="38">
        <f t="shared" si="589"/>
        <v>0</v>
      </c>
      <c r="BY88" s="38">
        <f t="shared" si="589"/>
        <v>0</v>
      </c>
      <c r="BZ88" s="38">
        <f t="shared" si="589"/>
        <v>0</v>
      </c>
      <c r="CA88" s="38">
        <f t="shared" si="589"/>
        <v>0</v>
      </c>
      <c r="CB88" s="38">
        <f t="shared" si="589"/>
        <v>0</v>
      </c>
      <c r="CC88" s="38">
        <f t="shared" si="589"/>
        <v>0</v>
      </c>
      <c r="CD88" s="38">
        <f t="shared" si="589"/>
        <v>0</v>
      </c>
      <c r="CE88" s="38">
        <f t="shared" si="589"/>
        <v>0</v>
      </c>
      <c r="CF88" s="38">
        <f t="shared" si="589"/>
        <v>0</v>
      </c>
      <c r="CG88" s="38">
        <f t="shared" si="589"/>
        <v>0</v>
      </c>
      <c r="CH88" s="38">
        <f t="shared" si="589"/>
        <v>0</v>
      </c>
      <c r="CI88" s="38">
        <f t="shared" si="589"/>
        <v>0</v>
      </c>
      <c r="CJ88" s="38">
        <f t="shared" si="589"/>
        <v>0</v>
      </c>
      <c r="CK88" s="38">
        <f t="shared" si="589"/>
        <v>0</v>
      </c>
      <c r="CL88" s="38">
        <f t="shared" si="589"/>
        <v>0</v>
      </c>
      <c r="CM88" s="38">
        <f t="shared" si="589"/>
        <v>0</v>
      </c>
      <c r="CN88" s="38">
        <f t="shared" si="589"/>
        <v>0</v>
      </c>
      <c r="CO88" s="38">
        <f t="shared" si="589"/>
        <v>0</v>
      </c>
      <c r="CP88" s="38">
        <f t="shared" si="589"/>
        <v>0</v>
      </c>
      <c r="CQ88" s="38">
        <f t="shared" si="589"/>
        <v>0</v>
      </c>
      <c r="CR88" s="38">
        <f t="shared" si="589"/>
        <v>0</v>
      </c>
      <c r="CS88" s="38">
        <f t="shared" si="589"/>
        <v>0</v>
      </c>
      <c r="CT88" s="38">
        <f t="shared" si="589"/>
        <v>0</v>
      </c>
      <c r="CU88" s="38">
        <f t="shared" si="589"/>
        <v>0</v>
      </c>
      <c r="CV88" s="38">
        <f t="shared" si="589"/>
        <v>0</v>
      </c>
      <c r="CW88" s="38">
        <f t="shared" ref="CW88:FH88" si="590" xml:space="preserve"> CW$12</f>
        <v>0</v>
      </c>
      <c r="CX88" s="38">
        <f t="shared" si="590"/>
        <v>0</v>
      </c>
      <c r="CY88" s="38">
        <f t="shared" si="590"/>
        <v>0</v>
      </c>
      <c r="CZ88" s="38">
        <f t="shared" si="590"/>
        <v>0</v>
      </c>
      <c r="DA88" s="38">
        <f t="shared" si="590"/>
        <v>0</v>
      </c>
      <c r="DB88" s="38">
        <f t="shared" si="590"/>
        <v>0</v>
      </c>
      <c r="DC88" s="38">
        <f t="shared" si="590"/>
        <v>0</v>
      </c>
      <c r="DD88" s="38">
        <f t="shared" si="590"/>
        <v>0</v>
      </c>
      <c r="DE88" s="38">
        <f t="shared" si="590"/>
        <v>0</v>
      </c>
      <c r="DF88" s="38">
        <f t="shared" si="590"/>
        <v>0</v>
      </c>
      <c r="DG88" s="38">
        <f t="shared" si="590"/>
        <v>0</v>
      </c>
      <c r="DH88" s="38">
        <f t="shared" si="590"/>
        <v>0</v>
      </c>
      <c r="DI88" s="38">
        <f t="shared" si="590"/>
        <v>0</v>
      </c>
      <c r="DJ88" s="38">
        <f t="shared" si="590"/>
        <v>0</v>
      </c>
      <c r="DK88" s="38">
        <f t="shared" si="590"/>
        <v>0</v>
      </c>
      <c r="DL88" s="38">
        <f t="shared" si="590"/>
        <v>0</v>
      </c>
      <c r="DM88" s="38">
        <f t="shared" si="590"/>
        <v>0</v>
      </c>
      <c r="DN88" s="38">
        <f t="shared" si="590"/>
        <v>0</v>
      </c>
      <c r="DO88" s="38">
        <f t="shared" si="590"/>
        <v>0</v>
      </c>
      <c r="DP88" s="38">
        <f t="shared" si="590"/>
        <v>0</v>
      </c>
      <c r="DQ88" s="38">
        <f t="shared" si="590"/>
        <v>0</v>
      </c>
      <c r="DR88" s="38">
        <f t="shared" si="590"/>
        <v>0</v>
      </c>
      <c r="DS88" s="38">
        <f t="shared" si="590"/>
        <v>0</v>
      </c>
      <c r="DT88" s="38">
        <f t="shared" si="590"/>
        <v>0</v>
      </c>
      <c r="DU88" s="38">
        <f t="shared" si="590"/>
        <v>0</v>
      </c>
      <c r="DV88" s="38">
        <f t="shared" si="590"/>
        <v>0</v>
      </c>
      <c r="DW88" s="38">
        <f t="shared" si="590"/>
        <v>0</v>
      </c>
      <c r="DX88" s="38">
        <f t="shared" si="590"/>
        <v>0</v>
      </c>
      <c r="DY88" s="38">
        <f t="shared" si="590"/>
        <v>0</v>
      </c>
      <c r="DZ88" s="38">
        <f t="shared" si="590"/>
        <v>0</v>
      </c>
      <c r="EA88" s="38">
        <f t="shared" si="590"/>
        <v>0</v>
      </c>
      <c r="EB88" s="38">
        <f t="shared" si="590"/>
        <v>0</v>
      </c>
      <c r="EC88" s="38">
        <f t="shared" si="590"/>
        <v>0</v>
      </c>
      <c r="ED88" s="38">
        <f t="shared" si="590"/>
        <v>0</v>
      </c>
      <c r="EE88" s="38">
        <f t="shared" si="590"/>
        <v>0</v>
      </c>
      <c r="EF88" s="38">
        <f t="shared" si="590"/>
        <v>0</v>
      </c>
      <c r="EG88" s="38">
        <f t="shared" si="590"/>
        <v>0</v>
      </c>
      <c r="EH88" s="38">
        <f t="shared" si="590"/>
        <v>0</v>
      </c>
      <c r="EI88" s="38">
        <f t="shared" si="590"/>
        <v>0</v>
      </c>
      <c r="EJ88" s="38">
        <f t="shared" si="590"/>
        <v>0</v>
      </c>
      <c r="EK88" s="38">
        <f t="shared" si="590"/>
        <v>0</v>
      </c>
      <c r="EL88" s="38">
        <f t="shared" si="590"/>
        <v>0</v>
      </c>
      <c r="EM88" s="38">
        <f t="shared" si="590"/>
        <v>0</v>
      </c>
      <c r="EN88" s="38">
        <f t="shared" si="590"/>
        <v>0</v>
      </c>
      <c r="EO88" s="38">
        <f t="shared" si="590"/>
        <v>0</v>
      </c>
      <c r="EP88" s="38">
        <f t="shared" si="590"/>
        <v>0</v>
      </c>
      <c r="EQ88" s="38">
        <f t="shared" si="590"/>
        <v>0</v>
      </c>
      <c r="ER88" s="38">
        <f t="shared" si="590"/>
        <v>0</v>
      </c>
      <c r="ES88" s="38">
        <f t="shared" si="590"/>
        <v>0</v>
      </c>
      <c r="ET88" s="38">
        <f t="shared" si="590"/>
        <v>0</v>
      </c>
      <c r="EU88" s="38">
        <f t="shared" si="590"/>
        <v>0</v>
      </c>
      <c r="EV88" s="38">
        <f t="shared" si="590"/>
        <v>0</v>
      </c>
      <c r="EW88" s="38">
        <f t="shared" si="590"/>
        <v>0</v>
      </c>
      <c r="EX88" s="38">
        <f t="shared" si="590"/>
        <v>0</v>
      </c>
      <c r="EY88" s="38">
        <f t="shared" si="590"/>
        <v>0</v>
      </c>
      <c r="EZ88" s="38">
        <f t="shared" si="590"/>
        <v>0</v>
      </c>
      <c r="FA88" s="38">
        <f t="shared" si="590"/>
        <v>0</v>
      </c>
      <c r="FB88" s="38">
        <f t="shared" si="590"/>
        <v>0</v>
      </c>
      <c r="FC88" s="38">
        <f t="shared" si="590"/>
        <v>0</v>
      </c>
      <c r="FD88" s="38">
        <f t="shared" si="590"/>
        <v>0</v>
      </c>
      <c r="FE88" s="38">
        <f t="shared" si="590"/>
        <v>0</v>
      </c>
      <c r="FF88" s="38">
        <f t="shared" si="590"/>
        <v>0</v>
      </c>
      <c r="FG88" s="38">
        <f t="shared" si="590"/>
        <v>0</v>
      </c>
      <c r="FH88" s="38">
        <f t="shared" si="590"/>
        <v>0</v>
      </c>
      <c r="FI88" s="38">
        <f t="shared" ref="FI88:GJ88" si="591" xml:space="preserve"> FI$12</f>
        <v>0</v>
      </c>
      <c r="FJ88" s="38">
        <f t="shared" si="591"/>
        <v>0</v>
      </c>
      <c r="FK88" s="38">
        <f t="shared" si="591"/>
        <v>0</v>
      </c>
      <c r="FL88" s="38">
        <f t="shared" si="591"/>
        <v>0</v>
      </c>
      <c r="FM88" s="38">
        <f t="shared" si="591"/>
        <v>0</v>
      </c>
      <c r="FN88" s="38">
        <f t="shared" si="591"/>
        <v>0</v>
      </c>
      <c r="FO88" s="38">
        <f t="shared" si="591"/>
        <v>0</v>
      </c>
      <c r="FP88" s="38">
        <f t="shared" si="591"/>
        <v>0</v>
      </c>
      <c r="FQ88" s="38">
        <f t="shared" si="591"/>
        <v>0</v>
      </c>
      <c r="FR88" s="38">
        <f t="shared" si="591"/>
        <v>0</v>
      </c>
      <c r="FS88" s="38">
        <f t="shared" si="591"/>
        <v>0</v>
      </c>
      <c r="FT88" s="38">
        <f t="shared" si="591"/>
        <v>0</v>
      </c>
      <c r="FU88" s="38">
        <f t="shared" si="591"/>
        <v>0</v>
      </c>
      <c r="FV88" s="38">
        <f t="shared" si="591"/>
        <v>0</v>
      </c>
      <c r="FW88" s="38">
        <f t="shared" si="591"/>
        <v>0</v>
      </c>
      <c r="FX88" s="38">
        <f t="shared" si="591"/>
        <v>0</v>
      </c>
      <c r="FY88" s="38">
        <f t="shared" si="591"/>
        <v>0</v>
      </c>
      <c r="FZ88" s="38">
        <f t="shared" si="591"/>
        <v>0</v>
      </c>
      <c r="GA88" s="38">
        <f t="shared" si="591"/>
        <v>0</v>
      </c>
      <c r="GB88" s="38">
        <f t="shared" si="591"/>
        <v>0</v>
      </c>
      <c r="GC88" s="38">
        <f t="shared" si="591"/>
        <v>0</v>
      </c>
      <c r="GD88" s="38">
        <f t="shared" si="591"/>
        <v>0</v>
      </c>
      <c r="GE88" s="38">
        <f t="shared" si="591"/>
        <v>0</v>
      </c>
      <c r="GF88" s="38">
        <f t="shared" si="591"/>
        <v>0</v>
      </c>
      <c r="GG88" s="38">
        <f t="shared" si="591"/>
        <v>0</v>
      </c>
      <c r="GH88" s="38">
        <f t="shared" si="591"/>
        <v>0</v>
      </c>
      <c r="GI88" s="38">
        <f t="shared" si="591"/>
        <v>0</v>
      </c>
      <c r="GJ88" s="38">
        <f t="shared" si="591"/>
        <v>0</v>
      </c>
    </row>
    <row r="89" spans="1:192" x14ac:dyDescent="0.25">
      <c r="E89" s="38" t="str">
        <f t="shared" ref="E89:AJ89" si="592" xml:space="preserve"> E$65</f>
        <v>Corporate income tax paid POS</v>
      </c>
      <c r="F89" s="38">
        <f t="shared" si="592"/>
        <v>0</v>
      </c>
      <c r="G89" s="38" t="str">
        <f t="shared" si="592"/>
        <v>$ 000s</v>
      </c>
      <c r="H89" s="38">
        <f t="shared" si="592"/>
        <v>5066.4247340459906</v>
      </c>
      <c r="I89" s="38">
        <f t="shared" si="592"/>
        <v>0</v>
      </c>
      <c r="J89" s="38">
        <f t="shared" si="592"/>
        <v>0</v>
      </c>
      <c r="K89" s="38">
        <f t="shared" si="592"/>
        <v>0</v>
      </c>
      <c r="L89" s="38">
        <f t="shared" si="592"/>
        <v>0</v>
      </c>
      <c r="M89" s="38">
        <f t="shared" si="592"/>
        <v>0</v>
      </c>
      <c r="N89" s="38">
        <f t="shared" si="592"/>
        <v>0</v>
      </c>
      <c r="O89" s="38">
        <f t="shared" si="592"/>
        <v>0</v>
      </c>
      <c r="P89" s="38">
        <f t="shared" si="592"/>
        <v>0</v>
      </c>
      <c r="Q89" s="38">
        <f t="shared" si="592"/>
        <v>0</v>
      </c>
      <c r="R89" s="38">
        <f t="shared" si="592"/>
        <v>0</v>
      </c>
      <c r="S89" s="38">
        <f t="shared" si="592"/>
        <v>0</v>
      </c>
      <c r="T89" s="38">
        <f t="shared" si="592"/>
        <v>0</v>
      </c>
      <c r="U89" s="38">
        <f t="shared" si="592"/>
        <v>0</v>
      </c>
      <c r="V89" s="38">
        <f t="shared" si="592"/>
        <v>0</v>
      </c>
      <c r="W89" s="38">
        <f t="shared" si="592"/>
        <v>0</v>
      </c>
      <c r="X89" s="38">
        <f t="shared" si="592"/>
        <v>0</v>
      </c>
      <c r="Y89" s="38">
        <f t="shared" si="592"/>
        <v>0</v>
      </c>
      <c r="Z89" s="38">
        <f t="shared" si="592"/>
        <v>0</v>
      </c>
      <c r="AA89" s="38">
        <f t="shared" si="592"/>
        <v>0</v>
      </c>
      <c r="AB89" s="38">
        <f t="shared" si="592"/>
        <v>0</v>
      </c>
      <c r="AC89" s="38">
        <f t="shared" si="592"/>
        <v>0</v>
      </c>
      <c r="AD89" s="38">
        <f t="shared" si="592"/>
        <v>0</v>
      </c>
      <c r="AE89" s="38">
        <f t="shared" si="592"/>
        <v>0</v>
      </c>
      <c r="AF89" s="38">
        <f t="shared" si="592"/>
        <v>0</v>
      </c>
      <c r="AG89" s="38">
        <f t="shared" si="592"/>
        <v>0</v>
      </c>
      <c r="AH89" s="38">
        <f t="shared" si="592"/>
        <v>0</v>
      </c>
      <c r="AI89" s="38">
        <f t="shared" si="592"/>
        <v>0</v>
      </c>
      <c r="AJ89" s="38">
        <f t="shared" si="592"/>
        <v>0</v>
      </c>
      <c r="AK89" s="38">
        <f t="shared" ref="AK89:CV89" si="593" xml:space="preserve"> AK$65</f>
        <v>0</v>
      </c>
      <c r="AL89" s="38">
        <f t="shared" si="593"/>
        <v>0</v>
      </c>
      <c r="AM89" s="38">
        <f t="shared" si="593"/>
        <v>0</v>
      </c>
      <c r="AN89" s="38">
        <f t="shared" si="593"/>
        <v>0</v>
      </c>
      <c r="AO89" s="38">
        <f t="shared" si="593"/>
        <v>0</v>
      </c>
      <c r="AP89" s="38">
        <f t="shared" si="593"/>
        <v>0</v>
      </c>
      <c r="AQ89" s="38">
        <f t="shared" si="593"/>
        <v>0</v>
      </c>
      <c r="AR89" s="38">
        <f t="shared" si="593"/>
        <v>0</v>
      </c>
      <c r="AS89" s="38">
        <f t="shared" si="593"/>
        <v>0</v>
      </c>
      <c r="AT89" s="38">
        <f t="shared" si="593"/>
        <v>0</v>
      </c>
      <c r="AU89" s="38">
        <f t="shared" si="593"/>
        <v>0</v>
      </c>
      <c r="AV89" s="38">
        <f t="shared" si="593"/>
        <v>0</v>
      </c>
      <c r="AW89" s="38">
        <f t="shared" si="593"/>
        <v>0</v>
      </c>
      <c r="AX89" s="38">
        <f t="shared" si="593"/>
        <v>0</v>
      </c>
      <c r="AY89" s="38">
        <f t="shared" si="593"/>
        <v>0</v>
      </c>
      <c r="AZ89" s="38">
        <f t="shared" si="593"/>
        <v>0</v>
      </c>
      <c r="BA89" s="38">
        <f t="shared" si="593"/>
        <v>0</v>
      </c>
      <c r="BB89" s="38">
        <f t="shared" si="593"/>
        <v>924.19051916385183</v>
      </c>
      <c r="BC89" s="38">
        <f t="shared" si="593"/>
        <v>2562.9203336308988</v>
      </c>
      <c r="BD89" s="38">
        <f t="shared" si="593"/>
        <v>1579.3138812512398</v>
      </c>
      <c r="BE89" s="38">
        <f t="shared" si="593"/>
        <v>0</v>
      </c>
      <c r="BF89" s="38">
        <f t="shared" si="593"/>
        <v>0</v>
      </c>
      <c r="BG89" s="38">
        <f t="shared" si="593"/>
        <v>0</v>
      </c>
      <c r="BH89" s="38">
        <f t="shared" si="593"/>
        <v>0</v>
      </c>
      <c r="BI89" s="38">
        <f t="shared" si="593"/>
        <v>0</v>
      </c>
      <c r="BJ89" s="38">
        <f t="shared" si="593"/>
        <v>0</v>
      </c>
      <c r="BK89" s="38">
        <f t="shared" si="593"/>
        <v>0</v>
      </c>
      <c r="BL89" s="38">
        <f t="shared" si="593"/>
        <v>0</v>
      </c>
      <c r="BM89" s="38">
        <f t="shared" si="593"/>
        <v>0</v>
      </c>
      <c r="BN89" s="38">
        <f t="shared" si="593"/>
        <v>0</v>
      </c>
      <c r="BO89" s="38">
        <f t="shared" si="593"/>
        <v>0</v>
      </c>
      <c r="BP89" s="38">
        <f t="shared" si="593"/>
        <v>0</v>
      </c>
      <c r="BQ89" s="38">
        <f t="shared" si="593"/>
        <v>0</v>
      </c>
      <c r="BR89" s="38">
        <f t="shared" si="593"/>
        <v>0</v>
      </c>
      <c r="BS89" s="38">
        <f t="shared" si="593"/>
        <v>0</v>
      </c>
      <c r="BT89" s="38">
        <f t="shared" si="593"/>
        <v>0</v>
      </c>
      <c r="BU89" s="38">
        <f t="shared" si="593"/>
        <v>0</v>
      </c>
      <c r="BV89" s="38">
        <f t="shared" si="593"/>
        <v>0</v>
      </c>
      <c r="BW89" s="38">
        <f t="shared" si="593"/>
        <v>0</v>
      </c>
      <c r="BX89" s="38">
        <f t="shared" si="593"/>
        <v>0</v>
      </c>
      <c r="BY89" s="38">
        <f t="shared" si="593"/>
        <v>0</v>
      </c>
      <c r="BZ89" s="38">
        <f t="shared" si="593"/>
        <v>0</v>
      </c>
      <c r="CA89" s="38">
        <f t="shared" si="593"/>
        <v>0</v>
      </c>
      <c r="CB89" s="38">
        <f t="shared" si="593"/>
        <v>0</v>
      </c>
      <c r="CC89" s="38">
        <f t="shared" si="593"/>
        <v>0</v>
      </c>
      <c r="CD89" s="38">
        <f t="shared" si="593"/>
        <v>0</v>
      </c>
      <c r="CE89" s="38">
        <f t="shared" si="593"/>
        <v>0</v>
      </c>
      <c r="CF89" s="38">
        <f t="shared" si="593"/>
        <v>0</v>
      </c>
      <c r="CG89" s="38">
        <f t="shared" si="593"/>
        <v>0</v>
      </c>
      <c r="CH89" s="38">
        <f t="shared" si="593"/>
        <v>0</v>
      </c>
      <c r="CI89" s="38">
        <f t="shared" si="593"/>
        <v>0</v>
      </c>
      <c r="CJ89" s="38">
        <f t="shared" si="593"/>
        <v>0</v>
      </c>
      <c r="CK89" s="38">
        <f t="shared" si="593"/>
        <v>0</v>
      </c>
      <c r="CL89" s="38">
        <f t="shared" si="593"/>
        <v>0</v>
      </c>
      <c r="CM89" s="38">
        <f t="shared" si="593"/>
        <v>0</v>
      </c>
      <c r="CN89" s="38">
        <f t="shared" si="593"/>
        <v>0</v>
      </c>
      <c r="CO89" s="38">
        <f t="shared" si="593"/>
        <v>0</v>
      </c>
      <c r="CP89" s="38">
        <f t="shared" si="593"/>
        <v>0</v>
      </c>
      <c r="CQ89" s="38">
        <f t="shared" si="593"/>
        <v>0</v>
      </c>
      <c r="CR89" s="38">
        <f t="shared" si="593"/>
        <v>0</v>
      </c>
      <c r="CS89" s="38">
        <f t="shared" si="593"/>
        <v>0</v>
      </c>
      <c r="CT89" s="38">
        <f t="shared" si="593"/>
        <v>0</v>
      </c>
      <c r="CU89" s="38">
        <f t="shared" si="593"/>
        <v>0</v>
      </c>
      <c r="CV89" s="38">
        <f t="shared" si="593"/>
        <v>0</v>
      </c>
      <c r="CW89" s="38">
        <f t="shared" ref="CW89:FH89" si="594" xml:space="preserve"> CW$65</f>
        <v>0</v>
      </c>
      <c r="CX89" s="38">
        <f t="shared" si="594"/>
        <v>0</v>
      </c>
      <c r="CY89" s="38">
        <f t="shared" si="594"/>
        <v>0</v>
      </c>
      <c r="CZ89" s="38">
        <f t="shared" si="594"/>
        <v>0</v>
      </c>
      <c r="DA89" s="38">
        <f t="shared" si="594"/>
        <v>0</v>
      </c>
      <c r="DB89" s="38">
        <f t="shared" si="594"/>
        <v>0</v>
      </c>
      <c r="DC89" s="38">
        <f t="shared" si="594"/>
        <v>0</v>
      </c>
      <c r="DD89" s="38">
        <f t="shared" si="594"/>
        <v>0</v>
      </c>
      <c r="DE89" s="38">
        <f t="shared" si="594"/>
        <v>0</v>
      </c>
      <c r="DF89" s="38">
        <f t="shared" si="594"/>
        <v>0</v>
      </c>
      <c r="DG89" s="38">
        <f t="shared" si="594"/>
        <v>0</v>
      </c>
      <c r="DH89" s="38">
        <f t="shared" si="594"/>
        <v>0</v>
      </c>
      <c r="DI89" s="38">
        <f t="shared" si="594"/>
        <v>0</v>
      </c>
      <c r="DJ89" s="38">
        <f t="shared" si="594"/>
        <v>0</v>
      </c>
      <c r="DK89" s="38">
        <f t="shared" si="594"/>
        <v>0</v>
      </c>
      <c r="DL89" s="38">
        <f t="shared" si="594"/>
        <v>0</v>
      </c>
      <c r="DM89" s="38">
        <f t="shared" si="594"/>
        <v>0</v>
      </c>
      <c r="DN89" s="38">
        <f t="shared" si="594"/>
        <v>0</v>
      </c>
      <c r="DO89" s="38">
        <f t="shared" si="594"/>
        <v>0</v>
      </c>
      <c r="DP89" s="38">
        <f t="shared" si="594"/>
        <v>0</v>
      </c>
      <c r="DQ89" s="38">
        <f t="shared" si="594"/>
        <v>0</v>
      </c>
      <c r="DR89" s="38">
        <f t="shared" si="594"/>
        <v>0</v>
      </c>
      <c r="DS89" s="38">
        <f t="shared" si="594"/>
        <v>0</v>
      </c>
      <c r="DT89" s="38">
        <f t="shared" si="594"/>
        <v>0</v>
      </c>
      <c r="DU89" s="38">
        <f t="shared" si="594"/>
        <v>0</v>
      </c>
      <c r="DV89" s="38">
        <f t="shared" si="594"/>
        <v>0</v>
      </c>
      <c r="DW89" s="38">
        <f t="shared" si="594"/>
        <v>0</v>
      </c>
      <c r="DX89" s="38">
        <f t="shared" si="594"/>
        <v>0</v>
      </c>
      <c r="DY89" s="38">
        <f t="shared" si="594"/>
        <v>0</v>
      </c>
      <c r="DZ89" s="38">
        <f t="shared" si="594"/>
        <v>0</v>
      </c>
      <c r="EA89" s="38">
        <f t="shared" si="594"/>
        <v>0</v>
      </c>
      <c r="EB89" s="38">
        <f t="shared" si="594"/>
        <v>0</v>
      </c>
      <c r="EC89" s="38">
        <f t="shared" si="594"/>
        <v>0</v>
      </c>
      <c r="ED89" s="38">
        <f t="shared" si="594"/>
        <v>0</v>
      </c>
      <c r="EE89" s="38">
        <f t="shared" si="594"/>
        <v>0</v>
      </c>
      <c r="EF89" s="38">
        <f t="shared" si="594"/>
        <v>0</v>
      </c>
      <c r="EG89" s="38">
        <f t="shared" si="594"/>
        <v>0</v>
      </c>
      <c r="EH89" s="38">
        <f t="shared" si="594"/>
        <v>0</v>
      </c>
      <c r="EI89" s="38">
        <f t="shared" si="594"/>
        <v>0</v>
      </c>
      <c r="EJ89" s="38">
        <f t="shared" si="594"/>
        <v>0</v>
      </c>
      <c r="EK89" s="38">
        <f t="shared" si="594"/>
        <v>0</v>
      </c>
      <c r="EL89" s="38">
        <f t="shared" si="594"/>
        <v>0</v>
      </c>
      <c r="EM89" s="38">
        <f t="shared" si="594"/>
        <v>0</v>
      </c>
      <c r="EN89" s="38">
        <f t="shared" si="594"/>
        <v>0</v>
      </c>
      <c r="EO89" s="38">
        <f t="shared" si="594"/>
        <v>0</v>
      </c>
      <c r="EP89" s="38">
        <f t="shared" si="594"/>
        <v>0</v>
      </c>
      <c r="EQ89" s="38">
        <f t="shared" si="594"/>
        <v>0</v>
      </c>
      <c r="ER89" s="38">
        <f t="shared" si="594"/>
        <v>0</v>
      </c>
      <c r="ES89" s="38">
        <f t="shared" si="594"/>
        <v>0</v>
      </c>
      <c r="ET89" s="38">
        <f t="shared" si="594"/>
        <v>0</v>
      </c>
      <c r="EU89" s="38">
        <f t="shared" si="594"/>
        <v>0</v>
      </c>
      <c r="EV89" s="38">
        <f t="shared" si="594"/>
        <v>0</v>
      </c>
      <c r="EW89" s="38">
        <f t="shared" si="594"/>
        <v>0</v>
      </c>
      <c r="EX89" s="38">
        <f t="shared" si="594"/>
        <v>0</v>
      </c>
      <c r="EY89" s="38">
        <f t="shared" si="594"/>
        <v>0</v>
      </c>
      <c r="EZ89" s="38">
        <f t="shared" si="594"/>
        <v>0</v>
      </c>
      <c r="FA89" s="38">
        <f t="shared" si="594"/>
        <v>0</v>
      </c>
      <c r="FB89" s="38">
        <f t="shared" si="594"/>
        <v>0</v>
      </c>
      <c r="FC89" s="38">
        <f t="shared" si="594"/>
        <v>0</v>
      </c>
      <c r="FD89" s="38">
        <f t="shared" si="594"/>
        <v>0</v>
      </c>
      <c r="FE89" s="38">
        <f t="shared" si="594"/>
        <v>0</v>
      </c>
      <c r="FF89" s="38">
        <f t="shared" si="594"/>
        <v>0</v>
      </c>
      <c r="FG89" s="38">
        <f t="shared" si="594"/>
        <v>0</v>
      </c>
      <c r="FH89" s="38">
        <f t="shared" si="594"/>
        <v>0</v>
      </c>
      <c r="FI89" s="38">
        <f t="shared" ref="FI89:GJ89" si="595" xml:space="preserve"> FI$65</f>
        <v>0</v>
      </c>
      <c r="FJ89" s="38">
        <f t="shared" si="595"/>
        <v>0</v>
      </c>
      <c r="FK89" s="38">
        <f t="shared" si="595"/>
        <v>0</v>
      </c>
      <c r="FL89" s="38">
        <f t="shared" si="595"/>
        <v>0</v>
      </c>
      <c r="FM89" s="38">
        <f t="shared" si="595"/>
        <v>0</v>
      </c>
      <c r="FN89" s="38">
        <f t="shared" si="595"/>
        <v>0</v>
      </c>
      <c r="FO89" s="38">
        <f t="shared" si="595"/>
        <v>0</v>
      </c>
      <c r="FP89" s="38">
        <f t="shared" si="595"/>
        <v>0</v>
      </c>
      <c r="FQ89" s="38">
        <f t="shared" si="595"/>
        <v>0</v>
      </c>
      <c r="FR89" s="38">
        <f t="shared" si="595"/>
        <v>0</v>
      </c>
      <c r="FS89" s="38">
        <f t="shared" si="595"/>
        <v>0</v>
      </c>
      <c r="FT89" s="38">
        <f t="shared" si="595"/>
        <v>0</v>
      </c>
      <c r="FU89" s="38">
        <f t="shared" si="595"/>
        <v>0</v>
      </c>
      <c r="FV89" s="38">
        <f t="shared" si="595"/>
        <v>0</v>
      </c>
      <c r="FW89" s="38">
        <f t="shared" si="595"/>
        <v>0</v>
      </c>
      <c r="FX89" s="38">
        <f t="shared" si="595"/>
        <v>0</v>
      </c>
      <c r="FY89" s="38">
        <f t="shared" si="595"/>
        <v>0</v>
      </c>
      <c r="FZ89" s="38">
        <f t="shared" si="595"/>
        <v>0</v>
      </c>
      <c r="GA89" s="38">
        <f t="shared" si="595"/>
        <v>0</v>
      </c>
      <c r="GB89" s="38">
        <f t="shared" si="595"/>
        <v>0</v>
      </c>
      <c r="GC89" s="38">
        <f t="shared" si="595"/>
        <v>0</v>
      </c>
      <c r="GD89" s="38">
        <f t="shared" si="595"/>
        <v>0</v>
      </c>
      <c r="GE89" s="38">
        <f t="shared" si="595"/>
        <v>0</v>
      </c>
      <c r="GF89" s="38">
        <f t="shared" si="595"/>
        <v>0</v>
      </c>
      <c r="GG89" s="38">
        <f t="shared" si="595"/>
        <v>0</v>
      </c>
      <c r="GH89" s="38">
        <f t="shared" si="595"/>
        <v>0</v>
      </c>
      <c r="GI89" s="38">
        <f t="shared" si="595"/>
        <v>0</v>
      </c>
      <c r="GJ89" s="38">
        <f t="shared" si="595"/>
        <v>0</v>
      </c>
    </row>
    <row r="90" spans="1:192" x14ac:dyDescent="0.25">
      <c r="A90" s="400"/>
      <c r="B90" s="400"/>
      <c r="C90" s="401"/>
      <c r="D90" s="402"/>
      <c r="E90" s="403" t="s">
        <v>211</v>
      </c>
      <c r="F90" s="403"/>
      <c r="G90" s="403" t="str">
        <f xml:space="preserve"> SMU</f>
        <v>$ 000s</v>
      </c>
      <c r="H90" s="403"/>
      <c r="I90" s="404"/>
      <c r="J90" s="403">
        <f t="shared" ref="J90:AK90" si="596" xml:space="preserve"> IF( J85 = 1, $F84, J87 + J88 - J89)</f>
        <v>0</v>
      </c>
      <c r="K90" s="403">
        <f t="shared" si="596"/>
        <v>0</v>
      </c>
      <c r="L90" s="403">
        <f t="shared" si="596"/>
        <v>0</v>
      </c>
      <c r="M90" s="403">
        <f t="shared" si="596"/>
        <v>0</v>
      </c>
      <c r="N90" s="403">
        <f t="shared" si="596"/>
        <v>0</v>
      </c>
      <c r="O90" s="403">
        <f t="shared" si="596"/>
        <v>0</v>
      </c>
      <c r="P90" s="403">
        <f t="shared" si="596"/>
        <v>0</v>
      </c>
      <c r="Q90" s="403">
        <f t="shared" si="596"/>
        <v>-684.32973773943922</v>
      </c>
      <c r="R90" s="403">
        <f t="shared" si="596"/>
        <v>-1327.3459903458443</v>
      </c>
      <c r="S90" s="403">
        <f t="shared" si="596"/>
        <v>-1964.4807105574146</v>
      </c>
      <c r="T90" s="403">
        <f t="shared" si="596"/>
        <v>-2568.9136294749987</v>
      </c>
      <c r="U90" s="403">
        <f t="shared" si="596"/>
        <v>-3165.3353047695391</v>
      </c>
      <c r="V90" s="403">
        <f t="shared" si="596"/>
        <v>-3729.3372032731186</v>
      </c>
      <c r="W90" s="403">
        <f t="shared" si="596"/>
        <v>-4283.3427112552718</v>
      </c>
      <c r="X90" s="403">
        <f t="shared" si="596"/>
        <v>-4810.4321208834172</v>
      </c>
      <c r="Y90" s="403">
        <f t="shared" si="596"/>
        <v>-5319.9886953048735</v>
      </c>
      <c r="Z90" s="403">
        <f t="shared" si="596"/>
        <v>-5797.8243560070159</v>
      </c>
      <c r="AA90" s="403">
        <f t="shared" si="596"/>
        <v>-6301.0289758927647</v>
      </c>
      <c r="AB90" s="403">
        <f t="shared" si="596"/>
        <v>-6771.5341107184395</v>
      </c>
      <c r="AC90" s="403">
        <f t="shared" si="596"/>
        <v>-7225.7037977613791</v>
      </c>
      <c r="AD90" s="403">
        <f t="shared" si="596"/>
        <v>-7647.2419716804561</v>
      </c>
      <c r="AE90" s="403">
        <f t="shared" si="596"/>
        <v>-8050.0860132857943</v>
      </c>
      <c r="AF90" s="403">
        <f t="shared" si="596"/>
        <v>-8424.6705733070521</v>
      </c>
      <c r="AG90" s="403">
        <f t="shared" si="596"/>
        <v>-8773.5706186416446</v>
      </c>
      <c r="AH90" s="403">
        <f t="shared" si="596"/>
        <v>-9090.3938412975349</v>
      </c>
      <c r="AI90" s="403">
        <f t="shared" si="596"/>
        <v>-9383.2241551096849</v>
      </c>
      <c r="AJ90" s="403">
        <f t="shared" si="596"/>
        <v>-9643.8330738034056</v>
      </c>
      <c r="AK90" s="403">
        <f t="shared" si="596"/>
        <v>-9908.7609059298866</v>
      </c>
      <c r="AL90" s="403">
        <f t="shared" ref="AL90:AV90" si="597" xml:space="preserve"> IF( AL85 = 1, $F84, AL87 + AL88 - AL89)</f>
        <v>-10139.849788682854</v>
      </c>
      <c r="AM90" s="403">
        <f t="shared" si="597"/>
        <v>-10340.61594291525</v>
      </c>
      <c r="AN90" s="403">
        <f t="shared" si="597"/>
        <v>-10510.193165966888</v>
      </c>
      <c r="AO90" s="403">
        <f t="shared" si="597"/>
        <v>-10643.3499325625</v>
      </c>
      <c r="AP90" s="403">
        <f t="shared" si="597"/>
        <v>-10742.774427348091</v>
      </c>
      <c r="AQ90" s="403">
        <f t="shared" si="597"/>
        <v>-10805.272648536149</v>
      </c>
      <c r="AR90" s="403">
        <f t="shared" si="597"/>
        <v>-10833.702898228448</v>
      </c>
      <c r="AS90" s="403">
        <f t="shared" si="597"/>
        <v>-10821.769255419109</v>
      </c>
      <c r="AT90" s="403">
        <f t="shared" si="597"/>
        <v>-10775.604411619599</v>
      </c>
      <c r="AU90" s="403">
        <f t="shared" si="597"/>
        <v>-10685.470260554062</v>
      </c>
      <c r="AV90" s="403">
        <f t="shared" si="597"/>
        <v>-10561.64051778011</v>
      </c>
      <c r="AW90" s="403">
        <f t="shared" ref="AW90:DH90" si="598" xml:space="preserve"> IF( AW85 = 1, $F84, AW87 + AW88 - AW89)</f>
        <v>-10389.023201556956</v>
      </c>
      <c r="AX90" s="403">
        <f t="shared" si="598"/>
        <v>-10137.862663930955</v>
      </c>
      <c r="AY90" s="403">
        <f t="shared" si="598"/>
        <v>-7806.755310089331</v>
      </c>
      <c r="AZ90" s="403">
        <f t="shared" si="598"/>
        <v>-5399.4149935513851</v>
      </c>
      <c r="BA90" s="403">
        <f t="shared" si="598"/>
        <v>-2894.3827448423176</v>
      </c>
      <c r="BB90" s="403">
        <f t="shared" si="598"/>
        <v>-1230.1876354558456</v>
      </c>
      <c r="BC90" s="403">
        <f t="shared" si="598"/>
        <v>-1107.1688719102606</v>
      </c>
      <c r="BD90" s="403">
        <f xml:space="preserve"> IF( BD85 = 1, $F84, BD87 + BD88 - BD89)</f>
        <v>2.0463630789890885E-12</v>
      </c>
      <c r="BE90" s="403">
        <f t="shared" si="598"/>
        <v>2.0463630789890885E-12</v>
      </c>
      <c r="BF90" s="403">
        <f t="shared" si="598"/>
        <v>2.0463630789890885E-12</v>
      </c>
      <c r="BG90" s="403">
        <f t="shared" si="598"/>
        <v>2.0463630789890885E-12</v>
      </c>
      <c r="BH90" s="403">
        <f t="shared" si="598"/>
        <v>2.0463630789890885E-12</v>
      </c>
      <c r="BI90" s="403">
        <f t="shared" si="598"/>
        <v>2.0463630789890885E-12</v>
      </c>
      <c r="BJ90" s="403">
        <f t="shared" si="598"/>
        <v>2.0463630789890885E-12</v>
      </c>
      <c r="BK90" s="403">
        <f t="shared" si="598"/>
        <v>2.0463630789890885E-12</v>
      </c>
      <c r="BL90" s="403">
        <f t="shared" si="598"/>
        <v>2.0463630789890885E-12</v>
      </c>
      <c r="BM90" s="403">
        <f t="shared" si="598"/>
        <v>2.0463630789890885E-12</v>
      </c>
      <c r="BN90" s="403">
        <f t="shared" si="598"/>
        <v>2.0463630789890885E-12</v>
      </c>
      <c r="BO90" s="403">
        <f t="shared" si="598"/>
        <v>2.0463630789890885E-12</v>
      </c>
      <c r="BP90" s="403">
        <f t="shared" si="598"/>
        <v>2.0463630789890885E-12</v>
      </c>
      <c r="BQ90" s="403">
        <f t="shared" si="598"/>
        <v>2.0463630789890885E-12</v>
      </c>
      <c r="BR90" s="403">
        <f t="shared" si="598"/>
        <v>2.0463630789890885E-12</v>
      </c>
      <c r="BS90" s="403">
        <f t="shared" si="598"/>
        <v>2.0463630789890885E-12</v>
      </c>
      <c r="BT90" s="403">
        <f t="shared" si="598"/>
        <v>2.0463630789890885E-12</v>
      </c>
      <c r="BU90" s="403">
        <f t="shared" si="598"/>
        <v>2.0463630789890885E-12</v>
      </c>
      <c r="BV90" s="403">
        <f t="shared" si="598"/>
        <v>2.0463630789890885E-12</v>
      </c>
      <c r="BW90" s="403">
        <f t="shared" si="598"/>
        <v>2.0463630789890885E-12</v>
      </c>
      <c r="BX90" s="403">
        <f t="shared" si="598"/>
        <v>2.0463630789890885E-12</v>
      </c>
      <c r="BY90" s="403">
        <f t="shared" si="598"/>
        <v>2.0463630789890885E-12</v>
      </c>
      <c r="BZ90" s="403">
        <f t="shared" si="598"/>
        <v>2.0463630789890885E-12</v>
      </c>
      <c r="CA90" s="403">
        <f t="shared" si="598"/>
        <v>2.0463630789890885E-12</v>
      </c>
      <c r="CB90" s="403">
        <f t="shared" si="598"/>
        <v>2.0463630789890885E-12</v>
      </c>
      <c r="CC90" s="403">
        <f t="shared" si="598"/>
        <v>2.0463630789890885E-12</v>
      </c>
      <c r="CD90" s="403">
        <f t="shared" si="598"/>
        <v>2.0463630789890885E-12</v>
      </c>
      <c r="CE90" s="403">
        <f t="shared" si="598"/>
        <v>2.0463630789890885E-12</v>
      </c>
      <c r="CF90" s="403">
        <f t="shared" si="598"/>
        <v>2.0463630789890885E-12</v>
      </c>
      <c r="CG90" s="403">
        <f t="shared" si="598"/>
        <v>2.0463630789890885E-12</v>
      </c>
      <c r="CH90" s="403">
        <f t="shared" si="598"/>
        <v>2.0463630789890885E-12</v>
      </c>
      <c r="CI90" s="403">
        <f t="shared" si="598"/>
        <v>2.0463630789890885E-12</v>
      </c>
      <c r="CJ90" s="403">
        <f t="shared" si="598"/>
        <v>2.0463630789890885E-12</v>
      </c>
      <c r="CK90" s="403">
        <f t="shared" si="598"/>
        <v>2.0463630789890885E-12</v>
      </c>
      <c r="CL90" s="403">
        <f t="shared" si="598"/>
        <v>2.0463630789890885E-12</v>
      </c>
      <c r="CM90" s="403">
        <f t="shared" si="598"/>
        <v>2.0463630789890885E-12</v>
      </c>
      <c r="CN90" s="403">
        <f t="shared" si="598"/>
        <v>2.0463630789890885E-12</v>
      </c>
      <c r="CO90" s="403">
        <f t="shared" si="598"/>
        <v>2.0463630789890885E-12</v>
      </c>
      <c r="CP90" s="403">
        <f t="shared" si="598"/>
        <v>2.0463630789890885E-12</v>
      </c>
      <c r="CQ90" s="403">
        <f t="shared" si="598"/>
        <v>2.0463630789890885E-12</v>
      </c>
      <c r="CR90" s="403">
        <f t="shared" si="598"/>
        <v>2.0463630789890885E-12</v>
      </c>
      <c r="CS90" s="403">
        <f t="shared" si="598"/>
        <v>2.0463630789890885E-12</v>
      </c>
      <c r="CT90" s="403">
        <f t="shared" si="598"/>
        <v>2.0463630789890885E-12</v>
      </c>
      <c r="CU90" s="403">
        <f t="shared" si="598"/>
        <v>2.0463630789890885E-12</v>
      </c>
      <c r="CV90" s="403">
        <f t="shared" si="598"/>
        <v>2.0463630789890885E-12</v>
      </c>
      <c r="CW90" s="403">
        <f t="shared" si="598"/>
        <v>2.0463630789890885E-12</v>
      </c>
      <c r="CX90" s="403">
        <f t="shared" si="598"/>
        <v>2.0463630789890885E-12</v>
      </c>
      <c r="CY90" s="403">
        <f t="shared" si="598"/>
        <v>2.0463630789890885E-12</v>
      </c>
      <c r="CZ90" s="403">
        <f t="shared" si="598"/>
        <v>2.0463630789890885E-12</v>
      </c>
      <c r="DA90" s="403">
        <f t="shared" si="598"/>
        <v>2.0463630789890885E-12</v>
      </c>
      <c r="DB90" s="403">
        <f t="shared" si="598"/>
        <v>2.0463630789890885E-12</v>
      </c>
      <c r="DC90" s="403">
        <f t="shared" si="598"/>
        <v>2.0463630789890885E-12</v>
      </c>
      <c r="DD90" s="403">
        <f t="shared" si="598"/>
        <v>2.0463630789890885E-12</v>
      </c>
      <c r="DE90" s="403">
        <f t="shared" si="598"/>
        <v>2.0463630789890885E-12</v>
      </c>
      <c r="DF90" s="403">
        <f t="shared" si="598"/>
        <v>2.0463630789890885E-12</v>
      </c>
      <c r="DG90" s="403">
        <f t="shared" si="598"/>
        <v>2.0463630789890885E-12</v>
      </c>
      <c r="DH90" s="403">
        <f t="shared" si="598"/>
        <v>2.0463630789890885E-12</v>
      </c>
      <c r="DI90" s="403">
        <f t="shared" ref="DI90:FT90" si="599" xml:space="preserve"> IF( DI85 = 1, $F84, DI87 + DI88 - DI89)</f>
        <v>2.0463630789890885E-12</v>
      </c>
      <c r="DJ90" s="403">
        <f t="shared" si="599"/>
        <v>2.0463630789890885E-12</v>
      </c>
      <c r="DK90" s="403">
        <f t="shared" si="599"/>
        <v>2.0463630789890885E-12</v>
      </c>
      <c r="DL90" s="403">
        <f t="shared" si="599"/>
        <v>2.0463630789890885E-12</v>
      </c>
      <c r="DM90" s="403">
        <f t="shared" si="599"/>
        <v>2.0463630789890885E-12</v>
      </c>
      <c r="DN90" s="403">
        <f t="shared" si="599"/>
        <v>2.0463630789890885E-12</v>
      </c>
      <c r="DO90" s="403">
        <f t="shared" si="599"/>
        <v>2.0463630789890885E-12</v>
      </c>
      <c r="DP90" s="403">
        <f t="shared" si="599"/>
        <v>2.0463630789890885E-12</v>
      </c>
      <c r="DQ90" s="403">
        <f t="shared" si="599"/>
        <v>2.0463630789890885E-12</v>
      </c>
      <c r="DR90" s="403">
        <f t="shared" si="599"/>
        <v>2.0463630789890885E-12</v>
      </c>
      <c r="DS90" s="403">
        <f t="shared" si="599"/>
        <v>2.0463630789890885E-12</v>
      </c>
      <c r="DT90" s="403">
        <f t="shared" si="599"/>
        <v>2.0463630789890885E-12</v>
      </c>
      <c r="DU90" s="403">
        <f t="shared" si="599"/>
        <v>2.0463630789890885E-12</v>
      </c>
      <c r="DV90" s="403">
        <f t="shared" si="599"/>
        <v>2.0463630789890885E-12</v>
      </c>
      <c r="DW90" s="403">
        <f t="shared" si="599"/>
        <v>2.0463630789890885E-12</v>
      </c>
      <c r="DX90" s="403">
        <f t="shared" si="599"/>
        <v>2.0463630789890885E-12</v>
      </c>
      <c r="DY90" s="403">
        <f t="shared" si="599"/>
        <v>2.0463630789890885E-12</v>
      </c>
      <c r="DZ90" s="403">
        <f t="shared" si="599"/>
        <v>2.0463630789890885E-12</v>
      </c>
      <c r="EA90" s="403">
        <f t="shared" si="599"/>
        <v>2.0463630789890885E-12</v>
      </c>
      <c r="EB90" s="403">
        <f t="shared" si="599"/>
        <v>2.0463630789890885E-12</v>
      </c>
      <c r="EC90" s="403">
        <f t="shared" si="599"/>
        <v>2.0463630789890885E-12</v>
      </c>
      <c r="ED90" s="403">
        <f t="shared" si="599"/>
        <v>2.0463630789890885E-12</v>
      </c>
      <c r="EE90" s="403">
        <f t="shared" si="599"/>
        <v>2.0463630789890885E-12</v>
      </c>
      <c r="EF90" s="403">
        <f t="shared" si="599"/>
        <v>2.0463630789890885E-12</v>
      </c>
      <c r="EG90" s="403">
        <f t="shared" si="599"/>
        <v>2.0463630789890885E-12</v>
      </c>
      <c r="EH90" s="403">
        <f t="shared" si="599"/>
        <v>2.0463630789890885E-12</v>
      </c>
      <c r="EI90" s="403">
        <f t="shared" si="599"/>
        <v>2.0463630789890885E-12</v>
      </c>
      <c r="EJ90" s="403">
        <f t="shared" si="599"/>
        <v>2.0463630789890885E-12</v>
      </c>
      <c r="EK90" s="403">
        <f t="shared" si="599"/>
        <v>2.0463630789890885E-12</v>
      </c>
      <c r="EL90" s="403">
        <f t="shared" si="599"/>
        <v>2.0463630789890885E-12</v>
      </c>
      <c r="EM90" s="403">
        <f t="shared" si="599"/>
        <v>2.0463630789890885E-12</v>
      </c>
      <c r="EN90" s="403">
        <f t="shared" si="599"/>
        <v>2.0463630789890885E-12</v>
      </c>
      <c r="EO90" s="403">
        <f t="shared" si="599"/>
        <v>2.0463630789890885E-12</v>
      </c>
      <c r="EP90" s="403">
        <f t="shared" si="599"/>
        <v>2.0463630789890885E-12</v>
      </c>
      <c r="EQ90" s="403">
        <f t="shared" si="599"/>
        <v>2.0463630789890885E-12</v>
      </c>
      <c r="ER90" s="403">
        <f t="shared" si="599"/>
        <v>2.0463630789890885E-12</v>
      </c>
      <c r="ES90" s="403">
        <f t="shared" si="599"/>
        <v>2.0463630789890885E-12</v>
      </c>
      <c r="ET90" s="403">
        <f t="shared" si="599"/>
        <v>2.0463630789890885E-12</v>
      </c>
      <c r="EU90" s="403">
        <f t="shared" si="599"/>
        <v>2.0463630789890885E-12</v>
      </c>
      <c r="EV90" s="403">
        <f t="shared" si="599"/>
        <v>2.0463630789890885E-12</v>
      </c>
      <c r="EW90" s="403">
        <f t="shared" si="599"/>
        <v>2.0463630789890885E-12</v>
      </c>
      <c r="EX90" s="403">
        <f t="shared" si="599"/>
        <v>2.0463630789890885E-12</v>
      </c>
      <c r="EY90" s="403">
        <f t="shared" si="599"/>
        <v>2.0463630789890885E-12</v>
      </c>
      <c r="EZ90" s="403">
        <f t="shared" si="599"/>
        <v>2.0463630789890885E-12</v>
      </c>
      <c r="FA90" s="403">
        <f t="shared" si="599"/>
        <v>2.0463630789890885E-12</v>
      </c>
      <c r="FB90" s="403">
        <f t="shared" si="599"/>
        <v>2.0463630789890885E-12</v>
      </c>
      <c r="FC90" s="403">
        <f t="shared" si="599"/>
        <v>2.0463630789890885E-12</v>
      </c>
      <c r="FD90" s="403">
        <f t="shared" si="599"/>
        <v>2.0463630789890885E-12</v>
      </c>
      <c r="FE90" s="403">
        <f t="shared" si="599"/>
        <v>2.0463630789890885E-12</v>
      </c>
      <c r="FF90" s="403">
        <f t="shared" si="599"/>
        <v>2.0463630789890885E-12</v>
      </c>
      <c r="FG90" s="403">
        <f t="shared" si="599"/>
        <v>2.0463630789890885E-12</v>
      </c>
      <c r="FH90" s="403">
        <f t="shared" si="599"/>
        <v>2.0463630789890885E-12</v>
      </c>
      <c r="FI90" s="403">
        <f t="shared" si="599"/>
        <v>2.0463630789890885E-12</v>
      </c>
      <c r="FJ90" s="403">
        <f t="shared" si="599"/>
        <v>2.0463630789890885E-12</v>
      </c>
      <c r="FK90" s="403">
        <f t="shared" si="599"/>
        <v>2.0463630789890885E-12</v>
      </c>
      <c r="FL90" s="403">
        <f t="shared" si="599"/>
        <v>2.0463630789890885E-12</v>
      </c>
      <c r="FM90" s="403">
        <f t="shared" si="599"/>
        <v>2.0463630789890885E-12</v>
      </c>
      <c r="FN90" s="403">
        <f t="shared" si="599"/>
        <v>2.0463630789890885E-12</v>
      </c>
      <c r="FO90" s="403">
        <f t="shared" si="599"/>
        <v>2.0463630789890885E-12</v>
      </c>
      <c r="FP90" s="403">
        <f t="shared" si="599"/>
        <v>2.0463630789890885E-12</v>
      </c>
      <c r="FQ90" s="403">
        <f t="shared" si="599"/>
        <v>2.0463630789890885E-12</v>
      </c>
      <c r="FR90" s="403">
        <f t="shared" si="599"/>
        <v>2.0463630789890885E-12</v>
      </c>
      <c r="FS90" s="403">
        <f t="shared" si="599"/>
        <v>2.0463630789890885E-12</v>
      </c>
      <c r="FT90" s="403">
        <f t="shared" si="599"/>
        <v>2.0463630789890885E-12</v>
      </c>
      <c r="FU90" s="403">
        <f t="shared" ref="FU90:GJ90" si="600" xml:space="preserve"> IF( FU85 = 1, $F84, FU87 + FU88 - FU89)</f>
        <v>2.0463630789890885E-12</v>
      </c>
      <c r="FV90" s="403">
        <f t="shared" si="600"/>
        <v>2.0463630789890885E-12</v>
      </c>
      <c r="FW90" s="403">
        <f t="shared" si="600"/>
        <v>2.0463630789890885E-12</v>
      </c>
      <c r="FX90" s="403">
        <f t="shared" si="600"/>
        <v>2.0463630789890885E-12</v>
      </c>
      <c r="FY90" s="403">
        <f t="shared" si="600"/>
        <v>2.0463630789890885E-12</v>
      </c>
      <c r="FZ90" s="403">
        <f t="shared" si="600"/>
        <v>2.0463630789890885E-12</v>
      </c>
      <c r="GA90" s="403">
        <f t="shared" si="600"/>
        <v>2.0463630789890885E-12</v>
      </c>
      <c r="GB90" s="403">
        <f t="shared" si="600"/>
        <v>2.0463630789890885E-12</v>
      </c>
      <c r="GC90" s="403">
        <f t="shared" si="600"/>
        <v>2.0463630789890885E-12</v>
      </c>
      <c r="GD90" s="403">
        <f t="shared" si="600"/>
        <v>2.0463630789890885E-12</v>
      </c>
      <c r="GE90" s="403">
        <f t="shared" si="600"/>
        <v>2.0463630789890885E-12</v>
      </c>
      <c r="GF90" s="403">
        <f t="shared" si="600"/>
        <v>2.0463630789890885E-12</v>
      </c>
      <c r="GG90" s="403">
        <f t="shared" si="600"/>
        <v>2.0463630789890885E-12</v>
      </c>
      <c r="GH90" s="403">
        <f t="shared" si="600"/>
        <v>2.0463630789890885E-12</v>
      </c>
      <c r="GI90" s="403">
        <f t="shared" si="600"/>
        <v>2.0463630789890885E-12</v>
      </c>
      <c r="GJ90" s="403">
        <f t="shared" si="600"/>
        <v>2.0463630789890885E-12</v>
      </c>
    </row>
    <row r="93" spans="1:192" x14ac:dyDescent="0.25">
      <c r="A93" s="15" t="s">
        <v>63</v>
      </c>
    </row>
  </sheetData>
  <conditionalFormatting sqref="J3:GJ3">
    <cfRule type="cellIs" dxfId="131" priority="8" stopIfTrue="1" operator="equal">
      <formula>"Construction"</formula>
    </cfRule>
    <cfRule type="cellIs" dxfId="130" priority="9" stopIfTrue="1" operator="equal">
      <formula>"Operations"</formula>
    </cfRule>
  </conditionalFormatting>
  <conditionalFormatting sqref="J3:GJ3">
    <cfRule type="cellIs" dxfId="129" priority="7" operator="equal">
      <formula>"Fin Close"</formula>
    </cfRule>
  </conditionalFormatting>
  <conditionalFormatting sqref="J3:GJ3">
    <cfRule type="cellIs" dxfId="128" priority="5" operator="equal">
      <formula>"PPA ext."</formula>
    </cfRule>
    <cfRule type="cellIs" dxfId="127" priority="6" operator="equal">
      <formula>"Delay"</formula>
    </cfRule>
  </conditionalFormatting>
  <conditionalFormatting sqref="F2:F4">
    <cfRule type="cellIs" dxfId="126" priority="1" stopIfTrue="1" operator="notEqual">
      <formula>0</formula>
    </cfRule>
    <cfRule type="cellIs" dxfId="125" priority="2" stopIfTrue="1" operator="equal">
      <formula>""</formula>
    </cfRule>
  </conditionalFormatting>
  <conditionalFormatting sqref="F2:F4">
    <cfRule type="cellIs" dxfId="124" priority="3" stopIfTrue="1" operator="notEqual">
      <formula>0</formula>
    </cfRule>
    <cfRule type="cellIs" dxfId="123" priority="4" stopIfTrue="1" operator="equal">
      <formula>""</formula>
    </cfRule>
  </conditionalFormatting>
  <dataValidations count="1">
    <dataValidation allowBlank="1" showInputMessage="1" showErrorMessage="1" sqref="E28:H28 E9:H9 E19:H19 E62:H62 E73:H73 E84:H84 E24:H25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XFD240"/>
  <sheetViews>
    <sheetView defaultGridColor="0" colorId="8" zoomScale="56" zoomScaleNormal="44" workbookViewId="0">
      <pane xSplit="9" ySplit="5" topLeftCell="J10" activePane="bottomRight" state="frozen"/>
      <selection activeCell="F117" sqref="F117"/>
      <selection pane="topRight" activeCell="F117" sqref="F117"/>
      <selection pane="bottomLeft" activeCell="F117" sqref="F117"/>
      <selection pane="bottomRight" activeCell="H18" sqref="H18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Metrics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164</v>
      </c>
    </row>
    <row r="9" spans="1:192" s="518" customFormat="1" x14ac:dyDescent="0.25">
      <c r="A9" s="15"/>
      <c r="B9" s="15"/>
      <c r="C9" s="21"/>
      <c r="D9" s="48"/>
      <c r="E9" s="405" t="str">
        <f xml:space="preserve"> Debt!E$140</f>
        <v>Shareholder loan drawdown during operations</v>
      </c>
      <c r="F9" s="405">
        <f xml:space="preserve"> Debt!F$140</f>
        <v>0</v>
      </c>
      <c r="G9" s="405" t="str">
        <f xml:space="preserve"> Debt!G$140</f>
        <v>$ 000s</v>
      </c>
      <c r="H9" s="405">
        <f xml:space="preserve"> Debt!H$140</f>
        <v>0</v>
      </c>
      <c r="I9" s="405">
        <f xml:space="preserve"> Debt!I$140</f>
        <v>0</v>
      </c>
      <c r="J9" s="405">
        <f xml:space="preserve"> Debt!J$140</f>
        <v>0</v>
      </c>
      <c r="K9" s="405">
        <f xml:space="preserve"> Debt!K$140</f>
        <v>0</v>
      </c>
      <c r="L9" s="405">
        <f xml:space="preserve"> Debt!L$140</f>
        <v>0</v>
      </c>
      <c r="M9" s="405">
        <f xml:space="preserve"> Debt!M$140</f>
        <v>0</v>
      </c>
      <c r="N9" s="405">
        <f xml:space="preserve"> Debt!N$140</f>
        <v>0</v>
      </c>
      <c r="O9" s="405">
        <f xml:space="preserve"> Debt!O$140</f>
        <v>0</v>
      </c>
      <c r="P9" s="405">
        <f xml:space="preserve"> Debt!P$140</f>
        <v>0</v>
      </c>
      <c r="Q9" s="405">
        <f xml:space="preserve"> Debt!Q$140</f>
        <v>0</v>
      </c>
      <c r="R9" s="405">
        <f xml:space="preserve"> Debt!R$140</f>
        <v>0</v>
      </c>
      <c r="S9" s="405">
        <f xml:space="preserve"> Debt!S$140</f>
        <v>0</v>
      </c>
      <c r="T9" s="405">
        <f xml:space="preserve"> Debt!T$140</f>
        <v>0</v>
      </c>
      <c r="U9" s="405">
        <f xml:space="preserve"> Debt!U$140</f>
        <v>0</v>
      </c>
      <c r="V9" s="405">
        <f xml:space="preserve"> Debt!V$140</f>
        <v>0</v>
      </c>
      <c r="W9" s="405">
        <f xml:space="preserve"> Debt!W$140</f>
        <v>0</v>
      </c>
      <c r="X9" s="405">
        <f xml:space="preserve"> Debt!X$140</f>
        <v>0</v>
      </c>
      <c r="Y9" s="405">
        <f xml:space="preserve"> Debt!Y$140</f>
        <v>0</v>
      </c>
      <c r="Z9" s="405">
        <f xml:space="preserve"> Debt!Z$140</f>
        <v>0</v>
      </c>
      <c r="AA9" s="405">
        <f xml:space="preserve"> Debt!AA$140</f>
        <v>0</v>
      </c>
      <c r="AB9" s="405">
        <f xml:space="preserve"> Debt!AB$140</f>
        <v>0</v>
      </c>
      <c r="AC9" s="405">
        <f xml:space="preserve"> Debt!AC$140</f>
        <v>0</v>
      </c>
      <c r="AD9" s="405">
        <f xml:space="preserve"> Debt!AD$140</f>
        <v>0</v>
      </c>
      <c r="AE9" s="405">
        <f xml:space="preserve"> Debt!AE$140</f>
        <v>0</v>
      </c>
      <c r="AF9" s="405">
        <f xml:space="preserve"> Debt!AF$140</f>
        <v>0</v>
      </c>
      <c r="AG9" s="405">
        <f xml:space="preserve"> Debt!AG$140</f>
        <v>0</v>
      </c>
      <c r="AH9" s="405">
        <f xml:space="preserve"> Debt!AH$140</f>
        <v>0</v>
      </c>
      <c r="AI9" s="405">
        <f xml:space="preserve"> Debt!AI$140</f>
        <v>0</v>
      </c>
      <c r="AJ9" s="405">
        <f xml:space="preserve"> Debt!AJ$140</f>
        <v>0</v>
      </c>
      <c r="AK9" s="405">
        <f xml:space="preserve"> Debt!AK$140</f>
        <v>0</v>
      </c>
      <c r="AL9" s="405">
        <f xml:space="preserve"> Debt!AL$140</f>
        <v>0</v>
      </c>
      <c r="AM9" s="405">
        <f xml:space="preserve"> Debt!AM$140</f>
        <v>0</v>
      </c>
      <c r="AN9" s="405">
        <f xml:space="preserve"> Debt!AN$140</f>
        <v>0</v>
      </c>
      <c r="AO9" s="405">
        <f xml:space="preserve"> Debt!AO$140</f>
        <v>0</v>
      </c>
      <c r="AP9" s="405">
        <f xml:space="preserve"> Debt!AP$140</f>
        <v>0</v>
      </c>
      <c r="AQ9" s="405">
        <f xml:space="preserve"> Debt!AQ$140</f>
        <v>0</v>
      </c>
      <c r="AR9" s="405">
        <f xml:space="preserve"> Debt!AR$140</f>
        <v>0</v>
      </c>
      <c r="AS9" s="405">
        <f xml:space="preserve"> Debt!AS$140</f>
        <v>0</v>
      </c>
      <c r="AT9" s="405">
        <f xml:space="preserve"> Debt!AT$140</f>
        <v>0</v>
      </c>
      <c r="AU9" s="405">
        <f xml:space="preserve"> Debt!AU$140</f>
        <v>0</v>
      </c>
      <c r="AV9" s="405">
        <f xml:space="preserve"> Debt!AV$140</f>
        <v>0</v>
      </c>
      <c r="AW9" s="405">
        <f xml:space="preserve"> Debt!AW$140</f>
        <v>0</v>
      </c>
      <c r="AX9" s="405">
        <f xml:space="preserve"> Debt!AX$140</f>
        <v>0</v>
      </c>
      <c r="AY9" s="405">
        <f xml:space="preserve"> Debt!AY$140</f>
        <v>0</v>
      </c>
      <c r="AZ9" s="405">
        <f xml:space="preserve"> Debt!AZ$140</f>
        <v>0</v>
      </c>
      <c r="BA9" s="405">
        <f xml:space="preserve"> Debt!BA$140</f>
        <v>0</v>
      </c>
      <c r="BB9" s="405">
        <f xml:space="preserve"> Debt!BB$140</f>
        <v>0</v>
      </c>
      <c r="BC9" s="405">
        <f xml:space="preserve"> Debt!BC$140</f>
        <v>0</v>
      </c>
      <c r="BD9" s="405">
        <f xml:space="preserve"> Debt!BD$140</f>
        <v>0</v>
      </c>
      <c r="BE9" s="405">
        <f xml:space="preserve"> Debt!BE$140</f>
        <v>0</v>
      </c>
      <c r="BF9" s="405">
        <f xml:space="preserve"> Debt!BF$140</f>
        <v>0</v>
      </c>
      <c r="BG9" s="405">
        <f xml:space="preserve"> Debt!BG$140</f>
        <v>0</v>
      </c>
      <c r="BH9" s="405">
        <f xml:space="preserve"> Debt!BH$140</f>
        <v>0</v>
      </c>
      <c r="BI9" s="405">
        <f xml:space="preserve"> Debt!BI$140</f>
        <v>0</v>
      </c>
      <c r="BJ9" s="405">
        <f xml:space="preserve"> Debt!BJ$140</f>
        <v>0</v>
      </c>
      <c r="BK9" s="405">
        <f xml:space="preserve"> Debt!BK$140</f>
        <v>0</v>
      </c>
      <c r="BL9" s="405">
        <f xml:space="preserve"> Debt!BL$140</f>
        <v>0</v>
      </c>
      <c r="BM9" s="405">
        <f xml:space="preserve"> Debt!BM$140</f>
        <v>0</v>
      </c>
      <c r="BN9" s="405">
        <f xml:space="preserve"> Debt!BN$140</f>
        <v>0</v>
      </c>
      <c r="BO9" s="405">
        <f xml:space="preserve"> Debt!BO$140</f>
        <v>0</v>
      </c>
      <c r="BP9" s="405">
        <f xml:space="preserve"> Debt!BP$140</f>
        <v>0</v>
      </c>
      <c r="BQ9" s="405">
        <f xml:space="preserve"> Debt!BQ$140</f>
        <v>0</v>
      </c>
      <c r="BR9" s="405">
        <f xml:space="preserve"> Debt!BR$140</f>
        <v>0</v>
      </c>
      <c r="BS9" s="405">
        <f xml:space="preserve"> Debt!BS$140</f>
        <v>0</v>
      </c>
      <c r="BT9" s="405">
        <f xml:space="preserve"> Debt!BT$140</f>
        <v>0</v>
      </c>
      <c r="BU9" s="405">
        <f xml:space="preserve"> Debt!BU$140</f>
        <v>0</v>
      </c>
      <c r="BV9" s="405">
        <f xml:space="preserve"> Debt!BV$140</f>
        <v>0</v>
      </c>
      <c r="BW9" s="405">
        <f xml:space="preserve"> Debt!BW$140</f>
        <v>0</v>
      </c>
      <c r="BX9" s="405">
        <f xml:space="preserve"> Debt!BX$140</f>
        <v>0</v>
      </c>
      <c r="BY9" s="405">
        <f xml:space="preserve"> Debt!BY$140</f>
        <v>0</v>
      </c>
      <c r="BZ9" s="405">
        <f xml:space="preserve"> Debt!BZ$140</f>
        <v>0</v>
      </c>
      <c r="CA9" s="405">
        <f xml:space="preserve"> Debt!CA$140</f>
        <v>0</v>
      </c>
      <c r="CB9" s="405">
        <f xml:space="preserve"> Debt!CB$140</f>
        <v>0</v>
      </c>
      <c r="CC9" s="405">
        <f xml:space="preserve"> Debt!CC$140</f>
        <v>0</v>
      </c>
      <c r="CD9" s="405">
        <f xml:space="preserve"> Debt!CD$140</f>
        <v>0</v>
      </c>
      <c r="CE9" s="405">
        <f xml:space="preserve"> Debt!CE$140</f>
        <v>0</v>
      </c>
      <c r="CF9" s="405">
        <f xml:space="preserve"> Debt!CF$140</f>
        <v>0</v>
      </c>
      <c r="CG9" s="405">
        <f xml:space="preserve"> Debt!CG$140</f>
        <v>0</v>
      </c>
      <c r="CH9" s="405">
        <f xml:space="preserve"> Debt!CH$140</f>
        <v>0</v>
      </c>
      <c r="CI9" s="405">
        <f xml:space="preserve"> Debt!CI$140</f>
        <v>0</v>
      </c>
      <c r="CJ9" s="405">
        <f xml:space="preserve"> Debt!CJ$140</f>
        <v>0</v>
      </c>
      <c r="CK9" s="405">
        <f xml:space="preserve"> Debt!CK$140</f>
        <v>0</v>
      </c>
      <c r="CL9" s="405">
        <f xml:space="preserve"> Debt!CL$140</f>
        <v>0</v>
      </c>
      <c r="CM9" s="405">
        <f xml:space="preserve"> Debt!CM$140</f>
        <v>0</v>
      </c>
      <c r="CN9" s="405">
        <f xml:space="preserve"> Debt!CN$140</f>
        <v>0</v>
      </c>
      <c r="CO9" s="405">
        <f xml:space="preserve"> Debt!CO$140</f>
        <v>0</v>
      </c>
      <c r="CP9" s="405">
        <f xml:space="preserve"> Debt!CP$140</f>
        <v>0</v>
      </c>
      <c r="CQ9" s="405">
        <f xml:space="preserve"> Debt!CQ$140</f>
        <v>0</v>
      </c>
      <c r="CR9" s="405">
        <f xml:space="preserve"> Debt!CR$140</f>
        <v>0</v>
      </c>
      <c r="CS9" s="405">
        <f xml:space="preserve"> Debt!CS$140</f>
        <v>0</v>
      </c>
      <c r="CT9" s="405">
        <f xml:space="preserve"> Debt!CT$140</f>
        <v>0</v>
      </c>
      <c r="CU9" s="405">
        <f xml:space="preserve"> Debt!CU$140</f>
        <v>0</v>
      </c>
      <c r="CV9" s="405">
        <f xml:space="preserve"> Debt!CV$140</f>
        <v>0</v>
      </c>
      <c r="CW9" s="405">
        <f xml:space="preserve"> Debt!CW$140</f>
        <v>0</v>
      </c>
      <c r="CX9" s="405">
        <f xml:space="preserve"> Debt!CX$140</f>
        <v>0</v>
      </c>
      <c r="CY9" s="405">
        <f xml:space="preserve"> Debt!CY$140</f>
        <v>0</v>
      </c>
      <c r="CZ9" s="405">
        <f xml:space="preserve"> Debt!CZ$140</f>
        <v>0</v>
      </c>
      <c r="DA9" s="405">
        <f xml:space="preserve"> Debt!DA$140</f>
        <v>0</v>
      </c>
      <c r="DB9" s="405">
        <f xml:space="preserve"> Debt!DB$140</f>
        <v>0</v>
      </c>
      <c r="DC9" s="405">
        <f xml:space="preserve"> Debt!DC$140</f>
        <v>0</v>
      </c>
      <c r="DD9" s="405">
        <f xml:space="preserve"> Debt!DD$140</f>
        <v>0</v>
      </c>
      <c r="DE9" s="405">
        <f xml:space="preserve"> Debt!DE$140</f>
        <v>0</v>
      </c>
      <c r="DF9" s="405">
        <f xml:space="preserve"> Debt!DF$140</f>
        <v>0</v>
      </c>
      <c r="DG9" s="405">
        <f xml:space="preserve"> Debt!DG$140</f>
        <v>0</v>
      </c>
      <c r="DH9" s="405">
        <f xml:space="preserve"> Debt!DH$140</f>
        <v>0</v>
      </c>
      <c r="DI9" s="405">
        <f xml:space="preserve"> Debt!DI$140</f>
        <v>0</v>
      </c>
      <c r="DJ9" s="405">
        <f xml:space="preserve"> Debt!DJ$140</f>
        <v>0</v>
      </c>
      <c r="DK9" s="405">
        <f xml:space="preserve"> Debt!DK$140</f>
        <v>0</v>
      </c>
      <c r="DL9" s="405">
        <f xml:space="preserve"> Debt!DL$140</f>
        <v>0</v>
      </c>
      <c r="DM9" s="405">
        <f xml:space="preserve"> Debt!DM$140</f>
        <v>0</v>
      </c>
      <c r="DN9" s="405">
        <f xml:space="preserve"> Debt!DN$140</f>
        <v>0</v>
      </c>
      <c r="DO9" s="405">
        <f xml:space="preserve"> Debt!DO$140</f>
        <v>0</v>
      </c>
      <c r="DP9" s="405">
        <f xml:space="preserve"> Debt!DP$140</f>
        <v>0</v>
      </c>
      <c r="DQ9" s="405">
        <f xml:space="preserve"> Debt!DQ$140</f>
        <v>0</v>
      </c>
      <c r="DR9" s="405">
        <f xml:space="preserve"> Debt!DR$140</f>
        <v>0</v>
      </c>
      <c r="DS9" s="405">
        <f xml:space="preserve"> Debt!DS$140</f>
        <v>0</v>
      </c>
      <c r="DT9" s="405">
        <f xml:space="preserve"> Debt!DT$140</f>
        <v>0</v>
      </c>
      <c r="DU9" s="405">
        <f xml:space="preserve"> Debt!DU$140</f>
        <v>0</v>
      </c>
      <c r="DV9" s="405">
        <f xml:space="preserve"> Debt!DV$140</f>
        <v>0</v>
      </c>
      <c r="DW9" s="405">
        <f xml:space="preserve"> Debt!DW$140</f>
        <v>0</v>
      </c>
      <c r="DX9" s="405">
        <f xml:space="preserve"> Debt!DX$140</f>
        <v>0</v>
      </c>
      <c r="DY9" s="405">
        <f xml:space="preserve"> Debt!DY$140</f>
        <v>0</v>
      </c>
      <c r="DZ9" s="405">
        <f xml:space="preserve"> Debt!DZ$140</f>
        <v>0</v>
      </c>
      <c r="EA9" s="405">
        <f xml:space="preserve"> Debt!EA$140</f>
        <v>0</v>
      </c>
      <c r="EB9" s="405">
        <f xml:space="preserve"> Debt!EB$140</f>
        <v>0</v>
      </c>
      <c r="EC9" s="405">
        <f xml:space="preserve"> Debt!EC$140</f>
        <v>0</v>
      </c>
      <c r="ED9" s="405">
        <f xml:space="preserve"> Debt!ED$140</f>
        <v>0</v>
      </c>
      <c r="EE9" s="405">
        <f xml:space="preserve"> Debt!EE$140</f>
        <v>0</v>
      </c>
      <c r="EF9" s="405">
        <f xml:space="preserve"> Debt!EF$140</f>
        <v>0</v>
      </c>
      <c r="EG9" s="405">
        <f xml:space="preserve"> Debt!EG$140</f>
        <v>0</v>
      </c>
      <c r="EH9" s="405">
        <f xml:space="preserve"> Debt!EH$140</f>
        <v>0</v>
      </c>
      <c r="EI9" s="405">
        <f xml:space="preserve"> Debt!EI$140</f>
        <v>0</v>
      </c>
      <c r="EJ9" s="405">
        <f xml:space="preserve"> Debt!EJ$140</f>
        <v>0</v>
      </c>
      <c r="EK9" s="405">
        <f xml:space="preserve"> Debt!EK$140</f>
        <v>0</v>
      </c>
      <c r="EL9" s="405">
        <f xml:space="preserve"> Debt!EL$140</f>
        <v>0</v>
      </c>
      <c r="EM9" s="405">
        <f xml:space="preserve"> Debt!EM$140</f>
        <v>0</v>
      </c>
      <c r="EN9" s="405">
        <f xml:space="preserve"> Debt!EN$140</f>
        <v>0</v>
      </c>
      <c r="EO9" s="405">
        <f xml:space="preserve"> Debt!EO$140</f>
        <v>0</v>
      </c>
      <c r="EP9" s="405">
        <f xml:space="preserve"> Debt!EP$140</f>
        <v>0</v>
      </c>
      <c r="EQ9" s="405">
        <f xml:space="preserve"> Debt!EQ$140</f>
        <v>0</v>
      </c>
      <c r="ER9" s="405">
        <f xml:space="preserve"> Debt!ER$140</f>
        <v>0</v>
      </c>
      <c r="ES9" s="405">
        <f xml:space="preserve"> Debt!ES$140</f>
        <v>0</v>
      </c>
      <c r="ET9" s="405">
        <f xml:space="preserve"> Debt!ET$140</f>
        <v>0</v>
      </c>
      <c r="EU9" s="405">
        <f xml:space="preserve"> Debt!EU$140</f>
        <v>0</v>
      </c>
      <c r="EV9" s="405">
        <f xml:space="preserve"> Debt!EV$140</f>
        <v>0</v>
      </c>
      <c r="EW9" s="405">
        <f xml:space="preserve"> Debt!EW$140</f>
        <v>0</v>
      </c>
      <c r="EX9" s="405">
        <f xml:space="preserve"> Debt!EX$140</f>
        <v>0</v>
      </c>
      <c r="EY9" s="405">
        <f xml:space="preserve"> Debt!EY$140</f>
        <v>0</v>
      </c>
      <c r="EZ9" s="405">
        <f xml:space="preserve"> Debt!EZ$140</f>
        <v>0</v>
      </c>
      <c r="FA9" s="405">
        <f xml:space="preserve"> Debt!FA$140</f>
        <v>0</v>
      </c>
      <c r="FB9" s="405">
        <f xml:space="preserve"> Debt!FB$140</f>
        <v>0</v>
      </c>
      <c r="FC9" s="405">
        <f xml:space="preserve"> Debt!FC$140</f>
        <v>0</v>
      </c>
      <c r="FD9" s="405">
        <f xml:space="preserve"> Debt!FD$140</f>
        <v>0</v>
      </c>
      <c r="FE9" s="405">
        <f xml:space="preserve"> Debt!FE$140</f>
        <v>0</v>
      </c>
      <c r="FF9" s="405">
        <f xml:space="preserve"> Debt!FF$140</f>
        <v>0</v>
      </c>
      <c r="FG9" s="405">
        <f xml:space="preserve"> Debt!FG$140</f>
        <v>0</v>
      </c>
      <c r="FH9" s="405">
        <f xml:space="preserve"> Debt!FH$140</f>
        <v>0</v>
      </c>
      <c r="FI9" s="405">
        <f xml:space="preserve"> Debt!FI$140</f>
        <v>0</v>
      </c>
      <c r="FJ9" s="405">
        <f xml:space="preserve"> Debt!FJ$140</f>
        <v>0</v>
      </c>
      <c r="FK9" s="405">
        <f xml:space="preserve"> Debt!FK$140</f>
        <v>0</v>
      </c>
      <c r="FL9" s="405">
        <f xml:space="preserve"> Debt!FL$140</f>
        <v>0</v>
      </c>
      <c r="FM9" s="405">
        <f xml:space="preserve"> Debt!FM$140</f>
        <v>0</v>
      </c>
      <c r="FN9" s="405">
        <f xml:space="preserve"> Debt!FN$140</f>
        <v>0</v>
      </c>
      <c r="FO9" s="405">
        <f xml:space="preserve"> Debt!FO$140</f>
        <v>0</v>
      </c>
      <c r="FP9" s="405">
        <f xml:space="preserve"> Debt!FP$140</f>
        <v>0</v>
      </c>
      <c r="FQ9" s="405">
        <f xml:space="preserve"> Debt!FQ$140</f>
        <v>0</v>
      </c>
      <c r="FR9" s="405">
        <f xml:space="preserve"> Debt!FR$140</f>
        <v>0</v>
      </c>
      <c r="FS9" s="405">
        <f xml:space="preserve"> Debt!FS$140</f>
        <v>0</v>
      </c>
      <c r="FT9" s="405">
        <f xml:space="preserve"> Debt!FT$140</f>
        <v>0</v>
      </c>
      <c r="FU9" s="405">
        <f xml:space="preserve"> Debt!FU$140</f>
        <v>0</v>
      </c>
      <c r="FV9" s="405">
        <f xml:space="preserve"> Debt!FV$140</f>
        <v>0</v>
      </c>
      <c r="FW9" s="405">
        <f xml:space="preserve"> Debt!FW$140</f>
        <v>0</v>
      </c>
      <c r="FX9" s="405">
        <f xml:space="preserve"> Debt!FX$140</f>
        <v>0</v>
      </c>
      <c r="FY9" s="405">
        <f xml:space="preserve"> Debt!FY$140</f>
        <v>0</v>
      </c>
      <c r="FZ9" s="405">
        <f xml:space="preserve"> Debt!FZ$140</f>
        <v>0</v>
      </c>
      <c r="GA9" s="405">
        <f xml:space="preserve"> Debt!GA$140</f>
        <v>0</v>
      </c>
      <c r="GB9" s="405">
        <f xml:space="preserve"> Debt!GB$140</f>
        <v>0</v>
      </c>
      <c r="GC9" s="405">
        <f xml:space="preserve"> Debt!GC$140</f>
        <v>0</v>
      </c>
      <c r="GD9" s="405">
        <f xml:space="preserve"> Debt!GD$140</f>
        <v>0</v>
      </c>
      <c r="GE9" s="405">
        <f xml:space="preserve"> Debt!GE$140</f>
        <v>0</v>
      </c>
      <c r="GF9" s="405">
        <f xml:space="preserve"> Debt!GF$140</f>
        <v>0</v>
      </c>
      <c r="GG9" s="405">
        <f xml:space="preserve"> Debt!GG$140</f>
        <v>0</v>
      </c>
      <c r="GH9" s="405">
        <f xml:space="preserve"> Debt!GH$140</f>
        <v>0</v>
      </c>
      <c r="GI9" s="405">
        <f xml:space="preserve"> Debt!GI$140</f>
        <v>0</v>
      </c>
      <c r="GJ9" s="405">
        <f xml:space="preserve"> Debt!GJ$140</f>
        <v>0</v>
      </c>
    </row>
    <row r="10" spans="1:192" s="126" customFormat="1" x14ac:dyDescent="0.25">
      <c r="A10" s="86"/>
      <c r="B10" s="86"/>
      <c r="C10" s="87"/>
      <c r="D10" s="88"/>
      <c r="E10" s="405" t="str">
        <f xml:space="preserve"> Equity!E$59</f>
        <v>Dividends paid POS</v>
      </c>
      <c r="F10" s="405">
        <f xml:space="preserve"> Equity!F$59</f>
        <v>0</v>
      </c>
      <c r="G10" s="405" t="str">
        <f xml:space="preserve"> Equity!G$59</f>
        <v>$ 000s</v>
      </c>
      <c r="H10" s="405">
        <f xml:space="preserve"> Equity!H$59</f>
        <v>22739.664761673557</v>
      </c>
      <c r="I10" s="405">
        <f xml:space="preserve"> Equity!I$59</f>
        <v>0</v>
      </c>
      <c r="J10" s="405">
        <f xml:space="preserve"> Equity!J$59*InpC!$F$209</f>
        <v>0</v>
      </c>
      <c r="K10" s="405">
        <f xml:space="preserve"> Equity!K$59*InpC!$F$209</f>
        <v>0</v>
      </c>
      <c r="L10" s="405">
        <f xml:space="preserve"> Equity!L$59*InpC!$F$209</f>
        <v>0</v>
      </c>
      <c r="M10" s="405">
        <f xml:space="preserve"> Equity!M$59*InpC!$F$209</f>
        <v>0</v>
      </c>
      <c r="N10" s="405">
        <f xml:space="preserve"> Equity!N$59*InpC!$F$209</f>
        <v>0</v>
      </c>
      <c r="O10" s="405">
        <f xml:space="preserve"> Equity!O$59*InpC!$F$209</f>
        <v>0</v>
      </c>
      <c r="P10" s="405">
        <f xml:space="preserve"> Equity!P$59*InpC!$F$209</f>
        <v>1.3506539768513902E-4</v>
      </c>
      <c r="Q10" s="405">
        <f xml:space="preserve"> Equity!Q$59*InpC!$F$209</f>
        <v>0</v>
      </c>
      <c r="R10" s="405">
        <f xml:space="preserve"> Equity!R$59*InpC!$F$209</f>
        <v>0</v>
      </c>
      <c r="S10" s="405">
        <f xml:space="preserve"> Equity!S$59*InpC!$F$209</f>
        <v>0</v>
      </c>
      <c r="T10" s="405">
        <f xml:space="preserve"> Equity!T$59*InpC!$F$209</f>
        <v>0</v>
      </c>
      <c r="U10" s="405">
        <f xml:space="preserve"> Equity!U$59*InpC!$F$209</f>
        <v>0</v>
      </c>
      <c r="V10" s="405">
        <f xml:space="preserve"> Equity!V$59*InpC!$F$209</f>
        <v>0</v>
      </c>
      <c r="W10" s="405">
        <f xml:space="preserve"> Equity!W$59*InpC!$F$209</f>
        <v>0</v>
      </c>
      <c r="X10" s="405">
        <f xml:space="preserve"> Equity!X$59*InpC!$F$209</f>
        <v>0</v>
      </c>
      <c r="Y10" s="405">
        <f xml:space="preserve"> Equity!Y$59*InpC!$F$209</f>
        <v>0</v>
      </c>
      <c r="Z10" s="405">
        <f xml:space="preserve"> Equity!Z$59*InpC!$F$209</f>
        <v>0</v>
      </c>
      <c r="AA10" s="405">
        <f xml:space="preserve"> Equity!AA$59*InpC!$F$209</f>
        <v>0</v>
      </c>
      <c r="AB10" s="405">
        <f xml:space="preserve"> Equity!AB$59*InpC!$F$209</f>
        <v>0</v>
      </c>
      <c r="AC10" s="405">
        <f xml:space="preserve"> Equity!AC$59*InpC!$F$209</f>
        <v>0</v>
      </c>
      <c r="AD10" s="405">
        <f xml:space="preserve"> Equity!AD$59*InpC!$F$209</f>
        <v>0</v>
      </c>
      <c r="AE10" s="405">
        <f xml:space="preserve"> Equity!AE$59*InpC!$F$209</f>
        <v>0</v>
      </c>
      <c r="AF10" s="405">
        <f xml:space="preserve"> Equity!AF$59*InpC!$F$209</f>
        <v>0</v>
      </c>
      <c r="AG10" s="405">
        <f xml:space="preserve"> Equity!AG$59*InpC!$F$209</f>
        <v>0</v>
      </c>
      <c r="AH10" s="405">
        <f xml:space="preserve"> Equity!AH$59*InpC!$F$209</f>
        <v>0</v>
      </c>
      <c r="AI10" s="405">
        <f xml:space="preserve"> Equity!AI$59*InpC!$F$209</f>
        <v>0</v>
      </c>
      <c r="AJ10" s="405">
        <f xml:space="preserve"> Equity!AJ$59*InpC!$F$209</f>
        <v>0</v>
      </c>
      <c r="AK10" s="405">
        <f xml:space="preserve"> Equity!AK$59*InpC!$F$209</f>
        <v>0</v>
      </c>
      <c r="AL10" s="405">
        <f xml:space="preserve"> Equity!AL$59*InpC!$F$209</f>
        <v>0</v>
      </c>
      <c r="AM10" s="405">
        <f xml:space="preserve"> Equity!AM$59*InpC!$F$209</f>
        <v>0</v>
      </c>
      <c r="AN10" s="405">
        <f xml:space="preserve"> Equity!AN$59*InpC!$F$209</f>
        <v>0</v>
      </c>
      <c r="AO10" s="405">
        <f xml:space="preserve"> Equity!AO$59*InpC!$F$209</f>
        <v>0</v>
      </c>
      <c r="AP10" s="405">
        <f xml:space="preserve"> Equity!AP$59*InpC!$F$209</f>
        <v>0</v>
      </c>
      <c r="AQ10" s="405">
        <f xml:space="preserve"> Equity!AQ$59*InpC!$F$209</f>
        <v>0</v>
      </c>
      <c r="AR10" s="405">
        <f xml:space="preserve"> Equity!AR$59*InpC!$F$209</f>
        <v>0</v>
      </c>
      <c r="AS10" s="405">
        <f xml:space="preserve"> Equity!AS$59*InpC!$F$209</f>
        <v>0</v>
      </c>
      <c r="AT10" s="405">
        <f xml:space="preserve"> Equity!AT$59*InpC!$F$209</f>
        <v>0</v>
      </c>
      <c r="AU10" s="405">
        <f xml:space="preserve"> Equity!AU$59*InpC!$F$209</f>
        <v>0</v>
      </c>
      <c r="AV10" s="405">
        <f xml:space="preserve"> Equity!AV$59*InpC!$F$209</f>
        <v>0</v>
      </c>
      <c r="AW10" s="405">
        <f xml:space="preserve"> Equity!AW$59*InpC!$F$209</f>
        <v>0</v>
      </c>
      <c r="AX10" s="405">
        <f xml:space="preserve"> Equity!AX$59*InpC!$F$209</f>
        <v>0</v>
      </c>
      <c r="AY10" s="405">
        <f xml:space="preserve"> Equity!AY$59*InpC!$F$209</f>
        <v>0</v>
      </c>
      <c r="AZ10" s="405">
        <f xml:space="preserve"> Equity!AZ$59*InpC!$F$209</f>
        <v>0</v>
      </c>
      <c r="BA10" s="405">
        <f xml:space="preserve"> Equity!BA$59*InpC!$F$209</f>
        <v>0</v>
      </c>
      <c r="BB10" s="405">
        <f xml:space="preserve"> Equity!BB$59*InpC!$F$209</f>
        <v>0</v>
      </c>
      <c r="BC10" s="405">
        <f xml:space="preserve"> Equity!BC$59*InpC!$F$209</f>
        <v>230.00724799822189</v>
      </c>
      <c r="BD10" s="405">
        <f xml:space="preserve"> Equity!BD$59*InpC!$F$209</f>
        <v>352.54652361164369</v>
      </c>
      <c r="BE10" s="405">
        <f xml:space="preserve"> Equity!BE$59*InpC!$F$209</f>
        <v>99.636036174943456</v>
      </c>
      <c r="BF10" s="405">
        <f xml:space="preserve"> Equity!BF$59*InpC!$F$209</f>
        <v>0</v>
      </c>
      <c r="BG10" s="405">
        <f xml:space="preserve"> Equity!BG$59*InpC!$F$209</f>
        <v>0</v>
      </c>
      <c r="BH10" s="405">
        <f xml:space="preserve"> Equity!BH$59*InpC!$F$209</f>
        <v>0</v>
      </c>
      <c r="BI10" s="405">
        <f xml:space="preserve"> Equity!BI$59*InpC!$F$209</f>
        <v>0</v>
      </c>
      <c r="BJ10" s="405">
        <f xml:space="preserve"> Equity!BJ$59*InpC!$F$209</f>
        <v>0</v>
      </c>
      <c r="BK10" s="405">
        <f xml:space="preserve"> Equity!BK$59*InpC!$F$209</f>
        <v>0</v>
      </c>
      <c r="BL10" s="405">
        <f xml:space="preserve"> Equity!BL$59*InpC!$F$209</f>
        <v>0</v>
      </c>
      <c r="BM10" s="405">
        <f xml:space="preserve"> Equity!BM$59*InpC!$F$209</f>
        <v>0</v>
      </c>
      <c r="BN10" s="405">
        <f xml:space="preserve"> Equity!BN$59*InpC!$F$209</f>
        <v>0</v>
      </c>
      <c r="BO10" s="405">
        <f xml:space="preserve"> Equity!BO$59*InpC!$F$209</f>
        <v>0</v>
      </c>
      <c r="BP10" s="405">
        <f xml:space="preserve"> Equity!BP$59*InpC!$F$209</f>
        <v>0</v>
      </c>
      <c r="BQ10" s="405">
        <f xml:space="preserve"> Equity!BQ$59*InpC!$F$209</f>
        <v>0</v>
      </c>
      <c r="BR10" s="405">
        <f xml:space="preserve"> Equity!BR$59*InpC!$F$209</f>
        <v>0</v>
      </c>
      <c r="BS10" s="405">
        <f xml:space="preserve"> Equity!BS$59*InpC!$F$209</f>
        <v>0</v>
      </c>
      <c r="BT10" s="405">
        <f xml:space="preserve"> Equity!BT$59*InpC!$F$209</f>
        <v>0</v>
      </c>
      <c r="BU10" s="405">
        <f xml:space="preserve"> Equity!BU$59*InpC!$F$209</f>
        <v>0</v>
      </c>
      <c r="BV10" s="405">
        <f xml:space="preserve"> Equity!BV$59*InpC!$F$209</f>
        <v>0</v>
      </c>
      <c r="BW10" s="405">
        <f xml:space="preserve"> Equity!BW$59*InpC!$F$209</f>
        <v>0</v>
      </c>
      <c r="BX10" s="405">
        <f xml:space="preserve"> Equity!BX$59*InpC!$F$209</f>
        <v>0</v>
      </c>
      <c r="BY10" s="405">
        <f xml:space="preserve"> Equity!BY$59*InpC!$F$209</f>
        <v>0</v>
      </c>
      <c r="BZ10" s="405">
        <f xml:space="preserve"> Equity!BZ$59*InpC!$F$209</f>
        <v>0</v>
      </c>
      <c r="CA10" s="405">
        <f xml:space="preserve"> Equity!CA$59*InpC!$F$209</f>
        <v>0</v>
      </c>
      <c r="CB10" s="405">
        <f xml:space="preserve"> Equity!CB$59*InpC!$F$209</f>
        <v>0</v>
      </c>
      <c r="CC10" s="405">
        <f xml:space="preserve"> Equity!CC$59*InpC!$F$209</f>
        <v>0</v>
      </c>
      <c r="CD10" s="405">
        <f xml:space="preserve"> Equity!CD$59*InpC!$F$209</f>
        <v>0</v>
      </c>
      <c r="CE10" s="405">
        <f xml:space="preserve"> Equity!CE$59*InpC!$F$209</f>
        <v>0</v>
      </c>
      <c r="CF10" s="405">
        <f xml:space="preserve"> Equity!CF$59*InpC!$F$209</f>
        <v>0</v>
      </c>
      <c r="CG10" s="405">
        <f xml:space="preserve"> Equity!CG$59*InpC!$F$209</f>
        <v>0</v>
      </c>
      <c r="CH10" s="405">
        <f xml:space="preserve"> Equity!CH$59*InpC!$F$209</f>
        <v>0</v>
      </c>
      <c r="CI10" s="405">
        <f xml:space="preserve"> Equity!CI$59*InpC!$F$209</f>
        <v>0</v>
      </c>
      <c r="CJ10" s="405">
        <f xml:space="preserve"> Equity!CJ$59*InpC!$F$209</f>
        <v>0</v>
      </c>
      <c r="CK10" s="405">
        <f xml:space="preserve"> Equity!CK$59*InpC!$F$209</f>
        <v>0</v>
      </c>
      <c r="CL10" s="405">
        <f xml:space="preserve"> Equity!CL$59*InpC!$F$209</f>
        <v>0</v>
      </c>
      <c r="CM10" s="405">
        <f xml:space="preserve"> Equity!CM$59*InpC!$F$209</f>
        <v>0</v>
      </c>
      <c r="CN10" s="405">
        <f xml:space="preserve"> Equity!CN$59*InpC!$F$209</f>
        <v>0</v>
      </c>
      <c r="CO10" s="405">
        <f xml:space="preserve"> Equity!CO$59*InpC!$F$209</f>
        <v>0</v>
      </c>
      <c r="CP10" s="405">
        <f xml:space="preserve"> Equity!CP$59*InpC!$F$209</f>
        <v>0</v>
      </c>
      <c r="CQ10" s="405">
        <f xml:space="preserve"> Equity!CQ$59*InpC!$F$209</f>
        <v>0</v>
      </c>
      <c r="CR10" s="405">
        <f xml:space="preserve"> Equity!CR$59*InpC!$F$209</f>
        <v>0</v>
      </c>
      <c r="CS10" s="405">
        <f xml:space="preserve"> Equity!CS$59*InpC!$F$209</f>
        <v>0</v>
      </c>
      <c r="CT10" s="405">
        <f xml:space="preserve"> Equity!CT$59*InpC!$F$209</f>
        <v>0</v>
      </c>
      <c r="CU10" s="405">
        <f xml:space="preserve"> Equity!CU$59*InpC!$F$209</f>
        <v>0</v>
      </c>
      <c r="CV10" s="405">
        <f xml:space="preserve"> Equity!CV$59*InpC!$F$209</f>
        <v>0</v>
      </c>
      <c r="CW10" s="405">
        <f xml:space="preserve"> Equity!CW$59*InpC!$F$209</f>
        <v>0</v>
      </c>
      <c r="CX10" s="405">
        <f xml:space="preserve"> Equity!CX$59*InpC!$F$209</f>
        <v>0</v>
      </c>
      <c r="CY10" s="405">
        <f xml:space="preserve"> Equity!CY$59*InpC!$F$209</f>
        <v>0</v>
      </c>
      <c r="CZ10" s="405">
        <f xml:space="preserve"> Equity!CZ$59*InpC!$F$209</f>
        <v>0</v>
      </c>
      <c r="DA10" s="405">
        <f xml:space="preserve"> Equity!DA$59*InpC!$F$209</f>
        <v>0</v>
      </c>
      <c r="DB10" s="405">
        <f xml:space="preserve"> Equity!DB$59*InpC!$F$209</f>
        <v>0</v>
      </c>
      <c r="DC10" s="405">
        <f xml:space="preserve"> Equity!DC$59*InpC!$F$209</f>
        <v>0</v>
      </c>
      <c r="DD10" s="405">
        <f xml:space="preserve"> Equity!DD$59*InpC!$F$209</f>
        <v>0</v>
      </c>
      <c r="DE10" s="405">
        <f xml:space="preserve"> Equity!DE$59*InpC!$F$209</f>
        <v>0</v>
      </c>
      <c r="DF10" s="405">
        <f xml:space="preserve"> Equity!DF$59*InpC!$F$209</f>
        <v>0</v>
      </c>
      <c r="DG10" s="405">
        <f xml:space="preserve"> Equity!DG$59*InpC!$F$209</f>
        <v>0</v>
      </c>
      <c r="DH10" s="405">
        <f xml:space="preserve"> Equity!DH$59*InpC!$F$209</f>
        <v>0</v>
      </c>
      <c r="DI10" s="405">
        <f xml:space="preserve"> Equity!DI$59*InpC!$F$209</f>
        <v>0</v>
      </c>
      <c r="DJ10" s="405">
        <f xml:space="preserve"> Equity!DJ$59*InpC!$F$209</f>
        <v>0</v>
      </c>
      <c r="DK10" s="405">
        <f xml:space="preserve"> Equity!DK$59*InpC!$F$209</f>
        <v>0</v>
      </c>
      <c r="DL10" s="405">
        <f xml:space="preserve"> Equity!DL$59*InpC!$F$209</f>
        <v>0</v>
      </c>
      <c r="DM10" s="405">
        <f xml:space="preserve"> Equity!DM$59*InpC!$F$209</f>
        <v>0</v>
      </c>
      <c r="DN10" s="405">
        <f xml:space="preserve"> Equity!DN$59*InpC!$F$209</f>
        <v>0</v>
      </c>
      <c r="DO10" s="405">
        <f xml:space="preserve"> Equity!DO$59*InpC!$F$209</f>
        <v>0</v>
      </c>
      <c r="DP10" s="405">
        <f xml:space="preserve"> Equity!DP$59*InpC!$F$209</f>
        <v>0</v>
      </c>
      <c r="DQ10" s="405">
        <f xml:space="preserve"> Equity!DQ$59*InpC!$F$209</f>
        <v>0</v>
      </c>
      <c r="DR10" s="405">
        <f xml:space="preserve"> Equity!DR$59*InpC!$F$209</f>
        <v>0</v>
      </c>
      <c r="DS10" s="405">
        <f xml:space="preserve"> Equity!DS$59*InpC!$F$209</f>
        <v>0</v>
      </c>
      <c r="DT10" s="405">
        <f xml:space="preserve"> Equity!DT$59*InpC!$F$209</f>
        <v>0</v>
      </c>
      <c r="DU10" s="405">
        <f xml:space="preserve"> Equity!DU$59*InpC!$F$209</f>
        <v>0</v>
      </c>
      <c r="DV10" s="405">
        <f xml:space="preserve"> Equity!DV$59*InpC!$F$209</f>
        <v>0</v>
      </c>
      <c r="DW10" s="405">
        <f xml:space="preserve"> Equity!DW$59*InpC!$F$209</f>
        <v>0</v>
      </c>
      <c r="DX10" s="405">
        <f xml:space="preserve"> Equity!DX$59*InpC!$F$209</f>
        <v>0</v>
      </c>
      <c r="DY10" s="405">
        <f xml:space="preserve"> Equity!DY$59*InpC!$F$209</f>
        <v>0</v>
      </c>
      <c r="DZ10" s="405">
        <f xml:space="preserve"> Equity!DZ$59*InpC!$F$209</f>
        <v>0</v>
      </c>
      <c r="EA10" s="405">
        <f xml:space="preserve"> Equity!EA$59*InpC!$F$209</f>
        <v>0</v>
      </c>
      <c r="EB10" s="405">
        <f xml:space="preserve"> Equity!EB$59*InpC!$F$209</f>
        <v>0</v>
      </c>
      <c r="EC10" s="405">
        <f xml:space="preserve"> Equity!EC$59*InpC!$F$209</f>
        <v>0</v>
      </c>
      <c r="ED10" s="405">
        <f xml:space="preserve"> Equity!ED$59*InpC!$F$209</f>
        <v>0</v>
      </c>
      <c r="EE10" s="405">
        <f xml:space="preserve"> Equity!EE$59*InpC!$F$209</f>
        <v>0</v>
      </c>
      <c r="EF10" s="405">
        <f xml:space="preserve"> Equity!EF$59*InpC!$F$209</f>
        <v>0</v>
      </c>
      <c r="EG10" s="405">
        <f xml:space="preserve"> Equity!EG$59*InpC!$F$209</f>
        <v>0</v>
      </c>
      <c r="EH10" s="405">
        <f xml:space="preserve"> Equity!EH$59*InpC!$F$209</f>
        <v>0</v>
      </c>
      <c r="EI10" s="405">
        <f xml:space="preserve"> Equity!EI$59*InpC!$F$209</f>
        <v>0</v>
      </c>
      <c r="EJ10" s="405">
        <f xml:space="preserve"> Equity!EJ$59*InpC!$F$209</f>
        <v>0</v>
      </c>
      <c r="EK10" s="405">
        <f xml:space="preserve"> Equity!EK$59*InpC!$F$209</f>
        <v>0</v>
      </c>
      <c r="EL10" s="405">
        <f xml:space="preserve"> Equity!EL$59*InpC!$F$209</f>
        <v>0</v>
      </c>
      <c r="EM10" s="405">
        <f xml:space="preserve"> Equity!EM$59*InpC!$F$209</f>
        <v>0</v>
      </c>
      <c r="EN10" s="405">
        <f xml:space="preserve"> Equity!EN$59*InpC!$F$209</f>
        <v>0</v>
      </c>
      <c r="EO10" s="405">
        <f xml:space="preserve"> Equity!EO$59*InpC!$F$209</f>
        <v>0</v>
      </c>
      <c r="EP10" s="405">
        <f xml:space="preserve"> Equity!EP$59*InpC!$F$209</f>
        <v>0</v>
      </c>
      <c r="EQ10" s="405">
        <f xml:space="preserve"> Equity!EQ$59*InpC!$F$209</f>
        <v>0</v>
      </c>
      <c r="ER10" s="405">
        <f xml:space="preserve"> Equity!ER$59*InpC!$F$209</f>
        <v>0</v>
      </c>
      <c r="ES10" s="405">
        <f xml:space="preserve"> Equity!ES$59*InpC!$F$209</f>
        <v>0</v>
      </c>
      <c r="ET10" s="405">
        <f xml:space="preserve"> Equity!ET$59*InpC!$F$209</f>
        <v>0</v>
      </c>
      <c r="EU10" s="405">
        <f xml:space="preserve"> Equity!EU$59*InpC!$F$209</f>
        <v>0</v>
      </c>
      <c r="EV10" s="405">
        <f xml:space="preserve"> Equity!EV$59*InpC!$F$209</f>
        <v>0</v>
      </c>
      <c r="EW10" s="405">
        <f xml:space="preserve"> Equity!EW$59*InpC!$F$209</f>
        <v>0</v>
      </c>
      <c r="EX10" s="405">
        <f xml:space="preserve"> Equity!EX$59*InpC!$F$209</f>
        <v>0</v>
      </c>
      <c r="EY10" s="405">
        <f xml:space="preserve"> Equity!EY$59*InpC!$F$209</f>
        <v>0</v>
      </c>
      <c r="EZ10" s="405">
        <f xml:space="preserve"> Equity!EZ$59*InpC!$F$209</f>
        <v>0</v>
      </c>
      <c r="FA10" s="405">
        <f xml:space="preserve"> Equity!FA$59*InpC!$F$209</f>
        <v>0</v>
      </c>
      <c r="FB10" s="405">
        <f xml:space="preserve"> Equity!FB$59*InpC!$F$209</f>
        <v>0</v>
      </c>
      <c r="FC10" s="405">
        <f xml:space="preserve"> Equity!FC$59*InpC!$F$209</f>
        <v>0</v>
      </c>
      <c r="FD10" s="405">
        <f xml:space="preserve"> Equity!FD$59*InpC!$F$209</f>
        <v>0</v>
      </c>
      <c r="FE10" s="405">
        <f xml:space="preserve"> Equity!FE$59*InpC!$F$209</f>
        <v>0</v>
      </c>
      <c r="FF10" s="405">
        <f xml:space="preserve"> Equity!FF$59*InpC!$F$209</f>
        <v>0</v>
      </c>
      <c r="FG10" s="405">
        <f xml:space="preserve"> Equity!FG$59*InpC!$F$209</f>
        <v>0</v>
      </c>
      <c r="FH10" s="405">
        <f xml:space="preserve"> Equity!FH$59*InpC!$F$209</f>
        <v>0</v>
      </c>
      <c r="FI10" s="405">
        <f xml:space="preserve"> Equity!FI$59*InpC!$F$209</f>
        <v>0</v>
      </c>
      <c r="FJ10" s="405">
        <f xml:space="preserve"> Equity!FJ$59*InpC!$F$209</f>
        <v>0</v>
      </c>
      <c r="FK10" s="405">
        <f xml:space="preserve"> Equity!FK$59*InpC!$F$209</f>
        <v>0</v>
      </c>
      <c r="FL10" s="405">
        <f xml:space="preserve"> Equity!FL$59*InpC!$F$209</f>
        <v>0</v>
      </c>
      <c r="FM10" s="405">
        <f xml:space="preserve"> Equity!FM$59*InpC!$F$209</f>
        <v>0</v>
      </c>
      <c r="FN10" s="405">
        <f xml:space="preserve"> Equity!FN$59*InpC!$F$209</f>
        <v>0</v>
      </c>
      <c r="FO10" s="405">
        <f xml:space="preserve"> Equity!FO$59*InpC!$F$209</f>
        <v>0</v>
      </c>
      <c r="FP10" s="405">
        <f xml:space="preserve"> Equity!FP$59*InpC!$F$209</f>
        <v>0</v>
      </c>
      <c r="FQ10" s="405">
        <f xml:space="preserve"> Equity!FQ$59*InpC!$F$209</f>
        <v>0</v>
      </c>
      <c r="FR10" s="405">
        <f xml:space="preserve"> Equity!FR$59*InpC!$F$209</f>
        <v>0</v>
      </c>
      <c r="FS10" s="405">
        <f xml:space="preserve"> Equity!FS$59*InpC!$F$209</f>
        <v>0</v>
      </c>
      <c r="FT10" s="405">
        <f xml:space="preserve"> Equity!FT$59*InpC!$F$209</f>
        <v>0</v>
      </c>
      <c r="FU10" s="405">
        <f xml:space="preserve"> Equity!FU$59*InpC!$F$209</f>
        <v>0</v>
      </c>
      <c r="FV10" s="405">
        <f xml:space="preserve"> Equity!FV$59*InpC!$F$209</f>
        <v>0</v>
      </c>
      <c r="FW10" s="405">
        <f xml:space="preserve"> Equity!FW$59*InpC!$F$209</f>
        <v>0</v>
      </c>
      <c r="FX10" s="405">
        <f xml:space="preserve"> Equity!FX$59*InpC!$F$209</f>
        <v>0</v>
      </c>
      <c r="FY10" s="405">
        <f xml:space="preserve"> Equity!FY$59*InpC!$F$209</f>
        <v>0</v>
      </c>
      <c r="FZ10" s="405">
        <f xml:space="preserve"> Equity!FZ$59*InpC!$F$209</f>
        <v>0</v>
      </c>
      <c r="GA10" s="405">
        <f xml:space="preserve"> Equity!GA$59*InpC!$F$209</f>
        <v>0</v>
      </c>
      <c r="GB10" s="405">
        <f xml:space="preserve"> Equity!GB$59*InpC!$F$209</f>
        <v>0</v>
      </c>
      <c r="GC10" s="405">
        <f xml:space="preserve"> Equity!GC$59*InpC!$F$209</f>
        <v>0</v>
      </c>
      <c r="GD10" s="405">
        <f xml:space="preserve"> Equity!GD$59*InpC!$F$209</f>
        <v>0</v>
      </c>
      <c r="GE10" s="405">
        <f xml:space="preserve"> Equity!GE$59*InpC!$F$209</f>
        <v>0</v>
      </c>
      <c r="GF10" s="405">
        <f xml:space="preserve"> Equity!GF$59*InpC!$F$209</f>
        <v>0</v>
      </c>
      <c r="GG10" s="405">
        <f xml:space="preserve"> Equity!GG$59*InpC!$F$209</f>
        <v>0</v>
      </c>
      <c r="GH10" s="405">
        <f xml:space="preserve"> Equity!GH$59*InpC!$F$209</f>
        <v>0</v>
      </c>
      <c r="GI10" s="405">
        <f xml:space="preserve"> Equity!GI$59*InpC!$F$209</f>
        <v>0</v>
      </c>
      <c r="GJ10" s="405">
        <f xml:space="preserve"> Equity!GJ$59*InpC!$F$209</f>
        <v>0</v>
      </c>
    </row>
    <row r="11" spans="1:192" x14ac:dyDescent="0.25">
      <c r="A11" s="242"/>
      <c r="B11" s="242"/>
      <c r="C11" s="243"/>
      <c r="D11" s="244"/>
      <c r="E11" s="69" t="str">
        <f xml:space="preserve"> Debt!E$160</f>
        <v>Shareholder loan interest paid POS</v>
      </c>
      <c r="F11" s="69">
        <f xml:space="preserve"> Debt!F$160</f>
        <v>0</v>
      </c>
      <c r="G11" s="69" t="str">
        <f xml:space="preserve"> Debt!G$160</f>
        <v>$ 000s</v>
      </c>
      <c r="H11" s="69">
        <f xml:space="preserve"> Debt!H$160</f>
        <v>125351.89588671888</v>
      </c>
      <c r="I11" s="69">
        <f xml:space="preserve"> Debt!I$160</f>
        <v>0</v>
      </c>
      <c r="J11" s="69">
        <f xml:space="preserve"> Debt!J$160</f>
        <v>0</v>
      </c>
      <c r="K11" s="69">
        <f xml:space="preserve"> Debt!K$160</f>
        <v>0</v>
      </c>
      <c r="L11" s="69">
        <f xml:space="preserve"> Debt!L$160</f>
        <v>0</v>
      </c>
      <c r="M11" s="69">
        <f xml:space="preserve"> Debt!M$160</f>
        <v>0</v>
      </c>
      <c r="N11" s="69">
        <f xml:space="preserve"> Debt!N$160</f>
        <v>0</v>
      </c>
      <c r="O11" s="69">
        <f xml:space="preserve"> Debt!O$160</f>
        <v>0</v>
      </c>
      <c r="P11" s="69">
        <f xml:space="preserve"> Debt!P$160</f>
        <v>0</v>
      </c>
      <c r="Q11" s="69">
        <f xml:space="preserve"> Debt!Q$160</f>
        <v>4109.450601030725</v>
      </c>
      <c r="R11" s="69">
        <f xml:space="preserve"> Debt!R$160</f>
        <v>4082.2687189883404</v>
      </c>
      <c r="S11" s="69">
        <f xml:space="preserve"> Debt!S$160</f>
        <v>4053.1672403777825</v>
      </c>
      <c r="T11" s="69">
        <f xml:space="preserve"> Debt!T$160</f>
        <v>4021.44760378819</v>
      </c>
      <c r="U11" s="69">
        <f xml:space="preserve"> Debt!U$160</f>
        <v>3991.0746443522548</v>
      </c>
      <c r="V11" s="69">
        <f xml:space="preserve"> Debt!V$160</f>
        <v>3958.3783830613806</v>
      </c>
      <c r="W11" s="69">
        <f xml:space="preserve"> Debt!W$160</f>
        <v>3927.3350396942196</v>
      </c>
      <c r="X11" s="69">
        <f xml:space="preserve"> Debt!X$160</f>
        <v>3893.2672925990473</v>
      </c>
      <c r="Y11" s="69">
        <f xml:space="preserve"> Debt!Y$160</f>
        <v>3860.1705110167354</v>
      </c>
      <c r="Z11" s="69">
        <f xml:space="preserve"> Debt!Z$160</f>
        <v>3825.9125158497391</v>
      </c>
      <c r="AA11" s="69">
        <f xml:space="preserve"> Debt!AA$160</f>
        <v>3792.2852687160107</v>
      </c>
      <c r="AB11" s="69">
        <f xml:space="preserve"> Debt!AB$160</f>
        <v>3756.2528150464632</v>
      </c>
      <c r="AC11" s="69">
        <f xml:space="preserve"> Debt!AC$160</f>
        <v>3721.3930130426161</v>
      </c>
      <c r="AD11" s="69">
        <f xml:space="preserve"> Debt!AD$160</f>
        <v>3684.0921815643351</v>
      </c>
      <c r="AE11" s="69">
        <f xml:space="preserve"> Debt!AE$160</f>
        <v>3648.2451445138386</v>
      </c>
      <c r="AF11" s="69">
        <f xml:space="preserve"> Debt!AF$160</f>
        <v>3609.2692179859991</v>
      </c>
      <c r="AG11" s="69">
        <f xml:space="preserve"> Debt!AG$160</f>
        <v>3571.0755370883962</v>
      </c>
      <c r="AH11" s="69">
        <f xml:space="preserve"> Debt!AH$160</f>
        <v>3531.5318598722924</v>
      </c>
      <c r="AI11" s="69">
        <f xml:space="preserve"> Debt!AI$160</f>
        <v>3492.4280746614613</v>
      </c>
      <c r="AJ11" s="69">
        <f xml:space="preserve"> Debt!AJ$160</f>
        <v>3450.7618279894232</v>
      </c>
      <c r="AK11" s="69">
        <f xml:space="preserve"> Debt!AK$160</f>
        <v>3410.038960415271</v>
      </c>
      <c r="AL11" s="69">
        <f xml:space="preserve"> Debt!AL$160</f>
        <v>3366.7019713259442</v>
      </c>
      <c r="AM11" s="69">
        <f xml:space="preserve"> Debt!AM$160</f>
        <v>3324.5588458552943</v>
      </c>
      <c r="AN11" s="69">
        <f xml:space="preserve"> Debt!AN$160</f>
        <v>3279.1234449582389</v>
      </c>
      <c r="AO11" s="69">
        <f xml:space="preserve"> Debt!AO$160</f>
        <v>3234.2168486052205</v>
      </c>
      <c r="AP11" s="69">
        <f xml:space="preserve"> Debt!AP$160</f>
        <v>3187.7030851998875</v>
      </c>
      <c r="AQ11" s="69">
        <f xml:space="preserve"> Debt!AQ$160</f>
        <v>3141.3686301299981</v>
      </c>
      <c r="AR11" s="69">
        <f xml:space="preserve"> Debt!AR$160</f>
        <v>3092.2427758676968</v>
      </c>
      <c r="AS11" s="69">
        <f xml:space="preserve"> Debt!AS$160</f>
        <v>3043.753752473508</v>
      </c>
      <c r="AT11" s="69">
        <f xml:space="preserve"> Debt!AT$160</f>
        <v>2992.3993659073039</v>
      </c>
      <c r="AU11" s="69">
        <f xml:space="preserve"> Debt!AU$160</f>
        <v>2941.8940410862051</v>
      </c>
      <c r="AV11" s="69">
        <f xml:space="preserve"> Debt!AV$160</f>
        <v>2887.8494396367105</v>
      </c>
      <c r="AW11" s="69">
        <f xml:space="preserve"> Debt!AW$160</f>
        <v>2833.9893829183866</v>
      </c>
      <c r="AX11" s="69">
        <f xml:space="preserve"> Debt!AX$160</f>
        <v>2557.7104363902731</v>
      </c>
      <c r="AY11" s="69">
        <f xml:space="preserve"> Debt!AY$160</f>
        <v>2275.0778665596767</v>
      </c>
      <c r="AZ11" s="69">
        <f xml:space="preserve"> Debt!AZ$160</f>
        <v>1758.1240729552221</v>
      </c>
      <c r="BA11" s="69">
        <f xml:space="preserve"> Debt!BA$160</f>
        <v>1228.3069996407139</v>
      </c>
      <c r="BB11" s="69">
        <f xml:space="preserve"> Debt!BB$160</f>
        <v>673.03534070913361</v>
      </c>
      <c r="BC11" s="69">
        <f xml:space="preserve"> Debt!BC$160</f>
        <v>143.99313484489792</v>
      </c>
      <c r="BD11" s="69">
        <f xml:space="preserve"> Debt!BD$160</f>
        <v>0</v>
      </c>
      <c r="BE11" s="69">
        <f xml:space="preserve"> Debt!BE$160</f>
        <v>0</v>
      </c>
      <c r="BF11" s="69">
        <f xml:space="preserve"> Debt!BF$160</f>
        <v>0</v>
      </c>
      <c r="BG11" s="69">
        <f xml:space="preserve"> Debt!BG$160</f>
        <v>0</v>
      </c>
      <c r="BH11" s="69">
        <f xml:space="preserve"> Debt!BH$160</f>
        <v>0</v>
      </c>
      <c r="BI11" s="69">
        <f xml:space="preserve"> Debt!BI$160</f>
        <v>0</v>
      </c>
      <c r="BJ11" s="69">
        <f xml:space="preserve"> Debt!BJ$160</f>
        <v>0</v>
      </c>
      <c r="BK11" s="69">
        <f xml:space="preserve"> Debt!BK$160</f>
        <v>0</v>
      </c>
      <c r="BL11" s="69">
        <f xml:space="preserve"> Debt!BL$160</f>
        <v>0</v>
      </c>
      <c r="BM11" s="69">
        <f xml:space="preserve"> Debt!BM$160</f>
        <v>0</v>
      </c>
      <c r="BN11" s="69">
        <f xml:space="preserve"> Debt!BN$160</f>
        <v>0</v>
      </c>
      <c r="BO11" s="69">
        <f xml:space="preserve"> Debt!BO$160</f>
        <v>0</v>
      </c>
      <c r="BP11" s="69">
        <f xml:space="preserve"> Debt!BP$160</f>
        <v>0</v>
      </c>
      <c r="BQ11" s="69">
        <f xml:space="preserve"> Debt!BQ$160</f>
        <v>0</v>
      </c>
      <c r="BR11" s="69">
        <f xml:space="preserve"> Debt!BR$160</f>
        <v>0</v>
      </c>
      <c r="BS11" s="69">
        <f xml:space="preserve"> Debt!BS$160</f>
        <v>0</v>
      </c>
      <c r="BT11" s="69">
        <f xml:space="preserve"> Debt!BT$160</f>
        <v>0</v>
      </c>
      <c r="BU11" s="69">
        <f xml:space="preserve"> Debt!BU$160</f>
        <v>0</v>
      </c>
      <c r="BV11" s="69">
        <f xml:space="preserve"> Debt!BV$160</f>
        <v>0</v>
      </c>
      <c r="BW11" s="69">
        <f xml:space="preserve"> Debt!BW$160</f>
        <v>0</v>
      </c>
      <c r="BX11" s="69">
        <f xml:space="preserve"> Debt!BX$160</f>
        <v>0</v>
      </c>
      <c r="BY11" s="69">
        <f xml:space="preserve"> Debt!BY$160</f>
        <v>0</v>
      </c>
      <c r="BZ11" s="69">
        <f xml:space="preserve"> Debt!BZ$160</f>
        <v>0</v>
      </c>
      <c r="CA11" s="69">
        <f xml:space="preserve"> Debt!CA$160</f>
        <v>0</v>
      </c>
      <c r="CB11" s="69">
        <f xml:space="preserve"> Debt!CB$160</f>
        <v>0</v>
      </c>
      <c r="CC11" s="69">
        <f xml:space="preserve"> Debt!CC$160</f>
        <v>0</v>
      </c>
      <c r="CD11" s="69">
        <f xml:space="preserve"> Debt!CD$160</f>
        <v>0</v>
      </c>
      <c r="CE11" s="69">
        <f xml:space="preserve"> Debt!CE$160</f>
        <v>0</v>
      </c>
      <c r="CF11" s="69">
        <f xml:space="preserve"> Debt!CF$160</f>
        <v>0</v>
      </c>
      <c r="CG11" s="69">
        <f xml:space="preserve"> Debt!CG$160</f>
        <v>0</v>
      </c>
      <c r="CH11" s="69">
        <f xml:space="preserve"> Debt!CH$160</f>
        <v>0</v>
      </c>
      <c r="CI11" s="69">
        <f xml:space="preserve"> Debt!CI$160</f>
        <v>0</v>
      </c>
      <c r="CJ11" s="69">
        <f xml:space="preserve"> Debt!CJ$160</f>
        <v>0</v>
      </c>
      <c r="CK11" s="69">
        <f xml:space="preserve"> Debt!CK$160</f>
        <v>0</v>
      </c>
      <c r="CL11" s="69">
        <f xml:space="preserve"> Debt!CL$160</f>
        <v>0</v>
      </c>
      <c r="CM11" s="69">
        <f xml:space="preserve"> Debt!CM$160</f>
        <v>0</v>
      </c>
      <c r="CN11" s="69">
        <f xml:space="preserve"> Debt!CN$160</f>
        <v>0</v>
      </c>
      <c r="CO11" s="69">
        <f xml:space="preserve"> Debt!CO$160</f>
        <v>0</v>
      </c>
      <c r="CP11" s="69">
        <f xml:space="preserve"> Debt!CP$160</f>
        <v>0</v>
      </c>
      <c r="CQ11" s="69">
        <f xml:space="preserve"> Debt!CQ$160</f>
        <v>0</v>
      </c>
      <c r="CR11" s="69">
        <f xml:space="preserve"> Debt!CR$160</f>
        <v>0</v>
      </c>
      <c r="CS11" s="69">
        <f xml:space="preserve"> Debt!CS$160</f>
        <v>0</v>
      </c>
      <c r="CT11" s="69">
        <f xml:space="preserve"> Debt!CT$160</f>
        <v>0</v>
      </c>
      <c r="CU11" s="69">
        <f xml:space="preserve"> Debt!CU$160</f>
        <v>0</v>
      </c>
      <c r="CV11" s="69">
        <f xml:space="preserve"> Debt!CV$160</f>
        <v>0</v>
      </c>
      <c r="CW11" s="69">
        <f xml:space="preserve"> Debt!CW$160</f>
        <v>0</v>
      </c>
      <c r="CX11" s="69">
        <f xml:space="preserve"> Debt!CX$160</f>
        <v>0</v>
      </c>
      <c r="CY11" s="69">
        <f xml:space="preserve"> Debt!CY$160</f>
        <v>0</v>
      </c>
      <c r="CZ11" s="69">
        <f xml:space="preserve"> Debt!CZ$160</f>
        <v>0</v>
      </c>
      <c r="DA11" s="69">
        <f xml:space="preserve"> Debt!DA$160</f>
        <v>0</v>
      </c>
      <c r="DB11" s="69">
        <f xml:space="preserve"> Debt!DB$160</f>
        <v>0</v>
      </c>
      <c r="DC11" s="69">
        <f xml:space="preserve"> Debt!DC$160</f>
        <v>0</v>
      </c>
      <c r="DD11" s="69">
        <f xml:space="preserve"> Debt!DD$160</f>
        <v>0</v>
      </c>
      <c r="DE11" s="69">
        <f xml:space="preserve"> Debt!DE$160</f>
        <v>0</v>
      </c>
      <c r="DF11" s="69">
        <f xml:space="preserve"> Debt!DF$160</f>
        <v>0</v>
      </c>
      <c r="DG11" s="69">
        <f xml:space="preserve"> Debt!DG$160</f>
        <v>0</v>
      </c>
      <c r="DH11" s="69">
        <f xml:space="preserve"> Debt!DH$160</f>
        <v>0</v>
      </c>
      <c r="DI11" s="69">
        <f xml:space="preserve"> Debt!DI$160</f>
        <v>0</v>
      </c>
      <c r="DJ11" s="69">
        <f xml:space="preserve"> Debt!DJ$160</f>
        <v>0</v>
      </c>
      <c r="DK11" s="69">
        <f xml:space="preserve"> Debt!DK$160</f>
        <v>0</v>
      </c>
      <c r="DL11" s="69">
        <f xml:space="preserve"> Debt!DL$160</f>
        <v>0</v>
      </c>
      <c r="DM11" s="69">
        <f xml:space="preserve"> Debt!DM$160</f>
        <v>0</v>
      </c>
      <c r="DN11" s="69">
        <f xml:space="preserve"> Debt!DN$160</f>
        <v>0</v>
      </c>
      <c r="DO11" s="69">
        <f xml:space="preserve"> Debt!DO$160</f>
        <v>0</v>
      </c>
      <c r="DP11" s="69">
        <f xml:space="preserve"> Debt!DP$160</f>
        <v>0</v>
      </c>
      <c r="DQ11" s="69">
        <f xml:space="preserve"> Debt!DQ$160</f>
        <v>0</v>
      </c>
      <c r="DR11" s="69">
        <f xml:space="preserve"> Debt!DR$160</f>
        <v>0</v>
      </c>
      <c r="DS11" s="69">
        <f xml:space="preserve"> Debt!DS$160</f>
        <v>0</v>
      </c>
      <c r="DT11" s="69">
        <f xml:space="preserve"> Debt!DT$160</f>
        <v>0</v>
      </c>
      <c r="DU11" s="69">
        <f xml:space="preserve"> Debt!DU$160</f>
        <v>0</v>
      </c>
      <c r="DV11" s="69">
        <f xml:space="preserve"> Debt!DV$160</f>
        <v>0</v>
      </c>
      <c r="DW11" s="69">
        <f xml:space="preserve"> Debt!DW$160</f>
        <v>0</v>
      </c>
      <c r="DX11" s="69">
        <f xml:space="preserve"> Debt!DX$160</f>
        <v>0</v>
      </c>
      <c r="DY11" s="69">
        <f xml:space="preserve"> Debt!DY$160</f>
        <v>0</v>
      </c>
      <c r="DZ11" s="69">
        <f xml:space="preserve"> Debt!DZ$160</f>
        <v>0</v>
      </c>
      <c r="EA11" s="69">
        <f xml:space="preserve"> Debt!EA$160</f>
        <v>0</v>
      </c>
      <c r="EB11" s="69">
        <f xml:space="preserve"> Debt!EB$160</f>
        <v>0</v>
      </c>
      <c r="EC11" s="69">
        <f xml:space="preserve"> Debt!EC$160</f>
        <v>0</v>
      </c>
      <c r="ED11" s="69">
        <f xml:space="preserve"> Debt!ED$160</f>
        <v>0</v>
      </c>
      <c r="EE11" s="69">
        <f xml:space="preserve"> Debt!EE$160</f>
        <v>0</v>
      </c>
      <c r="EF11" s="69">
        <f xml:space="preserve"> Debt!EF$160</f>
        <v>0</v>
      </c>
      <c r="EG11" s="69">
        <f xml:space="preserve"> Debt!EG$160</f>
        <v>0</v>
      </c>
      <c r="EH11" s="69">
        <f xml:space="preserve"> Debt!EH$160</f>
        <v>0</v>
      </c>
      <c r="EI11" s="69">
        <f xml:space="preserve"> Debt!EI$160</f>
        <v>0</v>
      </c>
      <c r="EJ11" s="69">
        <f xml:space="preserve"> Debt!EJ$160</f>
        <v>0</v>
      </c>
      <c r="EK11" s="69">
        <f xml:space="preserve"> Debt!EK$160</f>
        <v>0</v>
      </c>
      <c r="EL11" s="69">
        <f xml:space="preserve"> Debt!EL$160</f>
        <v>0</v>
      </c>
      <c r="EM11" s="69">
        <f xml:space="preserve"> Debt!EM$160</f>
        <v>0</v>
      </c>
      <c r="EN11" s="69">
        <f xml:space="preserve"> Debt!EN$160</f>
        <v>0</v>
      </c>
      <c r="EO11" s="69">
        <f xml:space="preserve"> Debt!EO$160</f>
        <v>0</v>
      </c>
      <c r="EP11" s="69">
        <f xml:space="preserve"> Debt!EP$160</f>
        <v>0</v>
      </c>
      <c r="EQ11" s="69">
        <f xml:space="preserve"> Debt!EQ$160</f>
        <v>0</v>
      </c>
      <c r="ER11" s="69">
        <f xml:space="preserve"> Debt!ER$160</f>
        <v>0</v>
      </c>
      <c r="ES11" s="69">
        <f xml:space="preserve"> Debt!ES$160</f>
        <v>0</v>
      </c>
      <c r="ET11" s="69">
        <f xml:space="preserve"> Debt!ET$160</f>
        <v>0</v>
      </c>
      <c r="EU11" s="69">
        <f xml:space="preserve"> Debt!EU$160</f>
        <v>0</v>
      </c>
      <c r="EV11" s="69">
        <f xml:space="preserve"> Debt!EV$160</f>
        <v>0</v>
      </c>
      <c r="EW11" s="69">
        <f xml:space="preserve"> Debt!EW$160</f>
        <v>0</v>
      </c>
      <c r="EX11" s="69">
        <f xml:space="preserve"> Debt!EX$160</f>
        <v>0</v>
      </c>
      <c r="EY11" s="69">
        <f xml:space="preserve"> Debt!EY$160</f>
        <v>0</v>
      </c>
      <c r="EZ11" s="69">
        <f xml:space="preserve"> Debt!EZ$160</f>
        <v>0</v>
      </c>
      <c r="FA11" s="69">
        <f xml:space="preserve"> Debt!FA$160</f>
        <v>0</v>
      </c>
      <c r="FB11" s="69">
        <f xml:space="preserve"> Debt!FB$160</f>
        <v>0</v>
      </c>
      <c r="FC11" s="69">
        <f xml:space="preserve"> Debt!FC$160</f>
        <v>0</v>
      </c>
      <c r="FD11" s="69">
        <f xml:space="preserve"> Debt!FD$160</f>
        <v>0</v>
      </c>
      <c r="FE11" s="69">
        <f xml:space="preserve"> Debt!FE$160</f>
        <v>0</v>
      </c>
      <c r="FF11" s="69">
        <f xml:space="preserve"> Debt!FF$160</f>
        <v>0</v>
      </c>
      <c r="FG11" s="69">
        <f xml:space="preserve"> Debt!FG$160</f>
        <v>0</v>
      </c>
      <c r="FH11" s="69">
        <f xml:space="preserve"> Debt!FH$160</f>
        <v>0</v>
      </c>
      <c r="FI11" s="69">
        <f xml:space="preserve"> Debt!FI$160</f>
        <v>0</v>
      </c>
      <c r="FJ11" s="69">
        <f xml:space="preserve"> Debt!FJ$160</f>
        <v>0</v>
      </c>
      <c r="FK11" s="69">
        <f xml:space="preserve"> Debt!FK$160</f>
        <v>0</v>
      </c>
      <c r="FL11" s="69">
        <f xml:space="preserve"> Debt!FL$160</f>
        <v>0</v>
      </c>
      <c r="FM11" s="69">
        <f xml:space="preserve"> Debt!FM$160</f>
        <v>0</v>
      </c>
      <c r="FN11" s="69">
        <f xml:space="preserve"> Debt!FN$160</f>
        <v>0</v>
      </c>
      <c r="FO11" s="69">
        <f xml:space="preserve"> Debt!FO$160</f>
        <v>0</v>
      </c>
      <c r="FP11" s="69">
        <f xml:space="preserve"> Debt!FP$160</f>
        <v>0</v>
      </c>
      <c r="FQ11" s="69">
        <f xml:space="preserve"> Debt!FQ$160</f>
        <v>0</v>
      </c>
      <c r="FR11" s="69">
        <f xml:space="preserve"> Debt!FR$160</f>
        <v>0</v>
      </c>
      <c r="FS11" s="69">
        <f xml:space="preserve"> Debt!FS$160</f>
        <v>0</v>
      </c>
      <c r="FT11" s="69">
        <f xml:space="preserve"> Debt!FT$160</f>
        <v>0</v>
      </c>
      <c r="FU11" s="69">
        <f xml:space="preserve"> Debt!FU$160</f>
        <v>0</v>
      </c>
      <c r="FV11" s="69">
        <f xml:space="preserve"> Debt!FV$160</f>
        <v>0</v>
      </c>
      <c r="FW11" s="69">
        <f xml:space="preserve"> Debt!FW$160</f>
        <v>0</v>
      </c>
      <c r="FX11" s="69">
        <f xml:space="preserve"> Debt!FX$160</f>
        <v>0</v>
      </c>
      <c r="FY11" s="69">
        <f xml:space="preserve"> Debt!FY$160</f>
        <v>0</v>
      </c>
      <c r="FZ11" s="69">
        <f xml:space="preserve"> Debt!FZ$160</f>
        <v>0</v>
      </c>
      <c r="GA11" s="69">
        <f xml:space="preserve"> Debt!GA$160</f>
        <v>0</v>
      </c>
      <c r="GB11" s="69">
        <f xml:space="preserve"> Debt!GB$160</f>
        <v>0</v>
      </c>
      <c r="GC11" s="69">
        <f xml:space="preserve"> Debt!GC$160</f>
        <v>0</v>
      </c>
      <c r="GD11" s="69">
        <f xml:space="preserve"> Debt!GD$160</f>
        <v>0</v>
      </c>
      <c r="GE11" s="69">
        <f xml:space="preserve"> Debt!GE$160</f>
        <v>0</v>
      </c>
      <c r="GF11" s="69">
        <f xml:space="preserve"> Debt!GF$160</f>
        <v>0</v>
      </c>
      <c r="GG11" s="69">
        <f xml:space="preserve"> Debt!GG$160</f>
        <v>0</v>
      </c>
      <c r="GH11" s="69">
        <f xml:space="preserve"> Debt!GH$160</f>
        <v>0</v>
      </c>
      <c r="GI11" s="69">
        <f xml:space="preserve"> Debt!GI$160</f>
        <v>0</v>
      </c>
      <c r="GJ11" s="69">
        <f xml:space="preserve"> Debt!GJ$160</f>
        <v>0</v>
      </c>
    </row>
    <row r="12" spans="1:192" x14ac:dyDescent="0.25">
      <c r="A12" s="242"/>
      <c r="B12" s="242"/>
      <c r="C12" s="243"/>
      <c r="D12" s="244"/>
      <c r="E12" s="69" t="str">
        <f xml:space="preserve"> Debt!E$175</f>
        <v>Shareholder loan principal repayment POS</v>
      </c>
      <c r="F12" s="69">
        <f xml:space="preserve"> Debt!F$175</f>
        <v>0</v>
      </c>
      <c r="G12" s="69" t="str">
        <f xml:space="preserve"> Debt!G$175</f>
        <v>$ 000s</v>
      </c>
      <c r="H12" s="69">
        <f xml:space="preserve"> Debt!H$175</f>
        <v>93184.820885050518</v>
      </c>
      <c r="I12" s="69">
        <f xml:space="preserve"> Debt!I$175</f>
        <v>0</v>
      </c>
      <c r="J12" s="69">
        <f xml:space="preserve"> Debt!J$175</f>
        <v>0</v>
      </c>
      <c r="K12" s="69">
        <f xml:space="preserve"> Debt!K$175</f>
        <v>0</v>
      </c>
      <c r="L12" s="69">
        <f xml:space="preserve"> Debt!L$175</f>
        <v>0</v>
      </c>
      <c r="M12" s="69">
        <f xml:space="preserve"> Debt!M$175</f>
        <v>0</v>
      </c>
      <c r="N12" s="69">
        <f xml:space="preserve"> Debt!N$175</f>
        <v>0</v>
      </c>
      <c r="O12" s="69">
        <f xml:space="preserve"> Debt!O$175</f>
        <v>0</v>
      </c>
      <c r="P12" s="69">
        <f xml:space="preserve"> Debt!P$175</f>
        <v>0</v>
      </c>
      <c r="Q12" s="69">
        <f xml:space="preserve"> Debt!Q$175</f>
        <v>616.36920731031933</v>
      </c>
      <c r="R12" s="69">
        <f xml:space="preserve"> Debt!R$175</f>
        <v>659.89747416231103</v>
      </c>
      <c r="S12" s="69">
        <f xml:space="preserve"> Debt!S$175</f>
        <v>719.26613581842184</v>
      </c>
      <c r="T12" s="69">
        <f xml:space="preserve"> Debt!T$175</f>
        <v>688.72923891009532</v>
      </c>
      <c r="U12" s="69">
        <f xml:space="preserve"> Debt!U$175</f>
        <v>741.41182065474277</v>
      </c>
      <c r="V12" s="69">
        <f xml:space="preserve"> Debt!V$175</f>
        <v>703.93068859775349</v>
      </c>
      <c r="W12" s="69">
        <f xml:space="preserve"> Debt!W$175</f>
        <v>772.51127199938401</v>
      </c>
      <c r="X12" s="69">
        <f xml:space="preserve"> Debt!X$175</f>
        <v>750.49391343109255</v>
      </c>
      <c r="Y12" s="69">
        <f xml:space="preserve"> Debt!Y$175</f>
        <v>776.82528723349014</v>
      </c>
      <c r="Z12" s="69">
        <f xml:space="preserve"> Debt!Z$175</f>
        <v>762.52261074213675</v>
      </c>
      <c r="AA12" s="69">
        <f xml:space="preserve"> Debt!AA$175</f>
        <v>817.06244148634823</v>
      </c>
      <c r="AB12" s="69">
        <f xml:space="preserve"> Debt!AB$175</f>
        <v>790.47170076750899</v>
      </c>
      <c r="AC12" s="69">
        <f xml:space="preserve"> Debt!AC$175</f>
        <v>845.82384304493098</v>
      </c>
      <c r="AD12" s="69">
        <f xml:space="preserve"> Debt!AD$175</f>
        <v>812.85798300444458</v>
      </c>
      <c r="AE12" s="69">
        <f xml:space="preserve"> Debt!AE$175</f>
        <v>883.80785777414258</v>
      </c>
      <c r="AF12" s="69">
        <f xml:space="preserve"> Debt!AF$175</f>
        <v>866.06986162364547</v>
      </c>
      <c r="AG12" s="69">
        <f xml:space="preserve"> Debt!AG$175</f>
        <v>896.6820230409121</v>
      </c>
      <c r="AH12" s="69">
        <f xml:space="preserve"> Debt!AH$175</f>
        <v>886.70714763789783</v>
      </c>
      <c r="AI12" s="69">
        <f xml:space="preserve"> Debt!AI$175</f>
        <v>944.81284970608704</v>
      </c>
      <c r="AJ12" s="69">
        <f xml:space="preserve"> Debt!AJ$175</f>
        <v>923.42103342749033</v>
      </c>
      <c r="AK12" s="69">
        <f xml:space="preserve"> Debt!AK$175</f>
        <v>982.69816529086211</v>
      </c>
      <c r="AL12" s="69">
        <f xml:space="preserve"> Debt!AL$175</f>
        <v>955.62642790588961</v>
      </c>
      <c r="AM12" s="69">
        <f xml:space="preserve"> Debt!AM$175</f>
        <v>1030.2811994797116</v>
      </c>
      <c r="AN12" s="69">
        <f xml:space="preserve"> Debt!AN$175</f>
        <v>1018.2901667351161</v>
      </c>
      <c r="AO12" s="69">
        <f xml:space="preserve"> Debt!AO$175</f>
        <v>1054.7338640665175</v>
      </c>
      <c r="AP12" s="69">
        <f xml:space="preserve"> Debt!AP$175</f>
        <v>1050.6679154170001</v>
      </c>
      <c r="AQ12" s="69">
        <f xml:space="preserve"> Debt!AQ$175</f>
        <v>1113.9649492585272</v>
      </c>
      <c r="AR12" s="69">
        <f xml:space="preserve"> Debt!AR$175</f>
        <v>1099.5243400042764</v>
      </c>
      <c r="AS12" s="69">
        <f xml:space="preserve"> Debt!AS$175</f>
        <v>1164.4985615919277</v>
      </c>
      <c r="AT12" s="69">
        <f xml:space="preserve"> Debt!AT$175</f>
        <v>1145.2454607959007</v>
      </c>
      <c r="AU12" s="69">
        <f xml:space="preserve"> Debt!AU$175</f>
        <v>1225.5011666552</v>
      </c>
      <c r="AV12" s="69">
        <f xml:space="preserve"> Debt!AV$175</f>
        <v>1221.3164788735567</v>
      </c>
      <c r="AW12" s="69">
        <f xml:space="preserve"> Debt!AW$175</f>
        <v>6264.8287194583527</v>
      </c>
      <c r="AX12" s="69">
        <f xml:space="preserve"> Debt!AX$175</f>
        <v>6408.9018102176087</v>
      </c>
      <c r="AY12" s="69">
        <f xml:space="preserve"> Debt!AY$175</f>
        <v>11722.308244998971</v>
      </c>
      <c r="AZ12" s="69">
        <f xml:space="preserve"> Debt!AZ$175</f>
        <v>12013.992592165718</v>
      </c>
      <c r="BA12" s="69">
        <f xml:space="preserve"> Debt!BA$175</f>
        <v>12591.194080081184</v>
      </c>
      <c r="BB12" s="69">
        <f xml:space="preserve"> Debt!BB$175</f>
        <v>11996.421901683349</v>
      </c>
      <c r="BC12" s="69">
        <f xml:space="preserve"> Debt!BC$175</f>
        <v>3265.1504499976854</v>
      </c>
      <c r="BD12" s="69">
        <f xml:space="preserve"> Debt!BD$175</f>
        <v>0</v>
      </c>
      <c r="BE12" s="69">
        <f xml:space="preserve"> Debt!BE$175</f>
        <v>0</v>
      </c>
      <c r="BF12" s="69">
        <f xml:space="preserve"> Debt!BF$175</f>
        <v>0</v>
      </c>
      <c r="BG12" s="69">
        <f xml:space="preserve"> Debt!BG$175</f>
        <v>0</v>
      </c>
      <c r="BH12" s="69">
        <f xml:space="preserve"> Debt!BH$175</f>
        <v>0</v>
      </c>
      <c r="BI12" s="69">
        <f xml:space="preserve"> Debt!BI$175</f>
        <v>0</v>
      </c>
      <c r="BJ12" s="69">
        <f xml:space="preserve"> Debt!BJ$175</f>
        <v>0</v>
      </c>
      <c r="BK12" s="69">
        <f xml:space="preserve"> Debt!BK$175</f>
        <v>0</v>
      </c>
      <c r="BL12" s="69">
        <f xml:space="preserve"> Debt!BL$175</f>
        <v>0</v>
      </c>
      <c r="BM12" s="69">
        <f xml:space="preserve"> Debt!BM$175</f>
        <v>0</v>
      </c>
      <c r="BN12" s="69">
        <f xml:space="preserve"> Debt!BN$175</f>
        <v>0</v>
      </c>
      <c r="BO12" s="69">
        <f xml:space="preserve"> Debt!BO$175</f>
        <v>0</v>
      </c>
      <c r="BP12" s="69">
        <f xml:space="preserve"> Debt!BP$175</f>
        <v>0</v>
      </c>
      <c r="BQ12" s="69">
        <f xml:space="preserve"> Debt!BQ$175</f>
        <v>0</v>
      </c>
      <c r="BR12" s="69">
        <f xml:space="preserve"> Debt!BR$175</f>
        <v>0</v>
      </c>
      <c r="BS12" s="69">
        <f xml:space="preserve"> Debt!BS$175</f>
        <v>0</v>
      </c>
      <c r="BT12" s="69">
        <f xml:space="preserve"> Debt!BT$175</f>
        <v>0</v>
      </c>
      <c r="BU12" s="69">
        <f xml:space="preserve"> Debt!BU$175</f>
        <v>0</v>
      </c>
      <c r="BV12" s="69">
        <f xml:space="preserve"> Debt!BV$175</f>
        <v>0</v>
      </c>
      <c r="BW12" s="69">
        <f xml:space="preserve"> Debt!BW$175</f>
        <v>0</v>
      </c>
      <c r="BX12" s="69">
        <f xml:space="preserve"> Debt!BX$175</f>
        <v>0</v>
      </c>
      <c r="BY12" s="69">
        <f xml:space="preserve"> Debt!BY$175</f>
        <v>0</v>
      </c>
      <c r="BZ12" s="69">
        <f xml:space="preserve"> Debt!BZ$175</f>
        <v>0</v>
      </c>
      <c r="CA12" s="69">
        <f xml:space="preserve"> Debt!CA$175</f>
        <v>0</v>
      </c>
      <c r="CB12" s="69">
        <f xml:space="preserve"> Debt!CB$175</f>
        <v>0</v>
      </c>
      <c r="CC12" s="69">
        <f xml:space="preserve"> Debt!CC$175</f>
        <v>0</v>
      </c>
      <c r="CD12" s="69">
        <f xml:space="preserve"> Debt!CD$175</f>
        <v>0</v>
      </c>
      <c r="CE12" s="69">
        <f xml:space="preserve"> Debt!CE$175</f>
        <v>0</v>
      </c>
      <c r="CF12" s="69">
        <f xml:space="preserve"> Debt!CF$175</f>
        <v>0</v>
      </c>
      <c r="CG12" s="69">
        <f xml:space="preserve"> Debt!CG$175</f>
        <v>0</v>
      </c>
      <c r="CH12" s="69">
        <f xml:space="preserve"> Debt!CH$175</f>
        <v>0</v>
      </c>
      <c r="CI12" s="69">
        <f xml:space="preserve"> Debt!CI$175</f>
        <v>0</v>
      </c>
      <c r="CJ12" s="69">
        <f xml:space="preserve"> Debt!CJ$175</f>
        <v>0</v>
      </c>
      <c r="CK12" s="69">
        <f xml:space="preserve"> Debt!CK$175</f>
        <v>0</v>
      </c>
      <c r="CL12" s="69">
        <f xml:space="preserve"> Debt!CL$175</f>
        <v>0</v>
      </c>
      <c r="CM12" s="69">
        <f xml:space="preserve"> Debt!CM$175</f>
        <v>0</v>
      </c>
      <c r="CN12" s="69">
        <f xml:space="preserve"> Debt!CN$175</f>
        <v>0</v>
      </c>
      <c r="CO12" s="69">
        <f xml:space="preserve"> Debt!CO$175</f>
        <v>0</v>
      </c>
      <c r="CP12" s="69">
        <f xml:space="preserve"> Debt!CP$175</f>
        <v>0</v>
      </c>
      <c r="CQ12" s="69">
        <f xml:space="preserve"> Debt!CQ$175</f>
        <v>0</v>
      </c>
      <c r="CR12" s="69">
        <f xml:space="preserve"> Debt!CR$175</f>
        <v>0</v>
      </c>
      <c r="CS12" s="69">
        <f xml:space="preserve"> Debt!CS$175</f>
        <v>0</v>
      </c>
      <c r="CT12" s="69">
        <f xml:space="preserve"> Debt!CT$175</f>
        <v>0</v>
      </c>
      <c r="CU12" s="69">
        <f xml:space="preserve"> Debt!CU$175</f>
        <v>0</v>
      </c>
      <c r="CV12" s="69">
        <f xml:space="preserve"> Debt!CV$175</f>
        <v>0</v>
      </c>
      <c r="CW12" s="69">
        <f xml:space="preserve"> Debt!CW$175</f>
        <v>0</v>
      </c>
      <c r="CX12" s="69">
        <f xml:space="preserve"> Debt!CX$175</f>
        <v>0</v>
      </c>
      <c r="CY12" s="69">
        <f xml:space="preserve"> Debt!CY$175</f>
        <v>0</v>
      </c>
      <c r="CZ12" s="69">
        <f xml:space="preserve"> Debt!CZ$175</f>
        <v>0</v>
      </c>
      <c r="DA12" s="69">
        <f xml:space="preserve"> Debt!DA$175</f>
        <v>0</v>
      </c>
      <c r="DB12" s="69">
        <f xml:space="preserve"> Debt!DB$175</f>
        <v>0</v>
      </c>
      <c r="DC12" s="69">
        <f xml:space="preserve"> Debt!DC$175</f>
        <v>0</v>
      </c>
      <c r="DD12" s="69">
        <f xml:space="preserve"> Debt!DD$175</f>
        <v>0</v>
      </c>
      <c r="DE12" s="69">
        <f xml:space="preserve"> Debt!DE$175</f>
        <v>0</v>
      </c>
      <c r="DF12" s="69">
        <f xml:space="preserve"> Debt!DF$175</f>
        <v>0</v>
      </c>
      <c r="DG12" s="69">
        <f xml:space="preserve"> Debt!DG$175</f>
        <v>0</v>
      </c>
      <c r="DH12" s="69">
        <f xml:space="preserve"> Debt!DH$175</f>
        <v>0</v>
      </c>
      <c r="DI12" s="69">
        <f xml:space="preserve"> Debt!DI$175</f>
        <v>0</v>
      </c>
      <c r="DJ12" s="69">
        <f xml:space="preserve"> Debt!DJ$175</f>
        <v>0</v>
      </c>
      <c r="DK12" s="69">
        <f xml:space="preserve"> Debt!DK$175</f>
        <v>0</v>
      </c>
      <c r="DL12" s="69">
        <f xml:space="preserve"> Debt!DL$175</f>
        <v>0</v>
      </c>
      <c r="DM12" s="69">
        <f xml:space="preserve"> Debt!DM$175</f>
        <v>0</v>
      </c>
      <c r="DN12" s="69">
        <f xml:space="preserve"> Debt!DN$175</f>
        <v>0</v>
      </c>
      <c r="DO12" s="69">
        <f xml:space="preserve"> Debt!DO$175</f>
        <v>0</v>
      </c>
      <c r="DP12" s="69">
        <f xml:space="preserve"> Debt!DP$175</f>
        <v>0</v>
      </c>
      <c r="DQ12" s="69">
        <f xml:space="preserve"> Debt!DQ$175</f>
        <v>0</v>
      </c>
      <c r="DR12" s="69">
        <f xml:space="preserve"> Debt!DR$175</f>
        <v>0</v>
      </c>
      <c r="DS12" s="69">
        <f xml:space="preserve"> Debt!DS$175</f>
        <v>0</v>
      </c>
      <c r="DT12" s="69">
        <f xml:space="preserve"> Debt!DT$175</f>
        <v>0</v>
      </c>
      <c r="DU12" s="69">
        <f xml:space="preserve"> Debt!DU$175</f>
        <v>0</v>
      </c>
      <c r="DV12" s="69">
        <f xml:space="preserve"> Debt!DV$175</f>
        <v>0</v>
      </c>
      <c r="DW12" s="69">
        <f xml:space="preserve"> Debt!DW$175</f>
        <v>0</v>
      </c>
      <c r="DX12" s="69">
        <f xml:space="preserve"> Debt!DX$175</f>
        <v>0</v>
      </c>
      <c r="DY12" s="69">
        <f xml:space="preserve"> Debt!DY$175</f>
        <v>0</v>
      </c>
      <c r="DZ12" s="69">
        <f xml:space="preserve"> Debt!DZ$175</f>
        <v>0</v>
      </c>
      <c r="EA12" s="69">
        <f xml:space="preserve"> Debt!EA$175</f>
        <v>0</v>
      </c>
      <c r="EB12" s="69">
        <f xml:space="preserve"> Debt!EB$175</f>
        <v>0</v>
      </c>
      <c r="EC12" s="69">
        <f xml:space="preserve"> Debt!EC$175</f>
        <v>0</v>
      </c>
      <c r="ED12" s="69">
        <f xml:space="preserve"> Debt!ED$175</f>
        <v>0</v>
      </c>
      <c r="EE12" s="69">
        <f xml:space="preserve"> Debt!EE$175</f>
        <v>0</v>
      </c>
      <c r="EF12" s="69">
        <f xml:space="preserve"> Debt!EF$175</f>
        <v>0</v>
      </c>
      <c r="EG12" s="69">
        <f xml:space="preserve"> Debt!EG$175</f>
        <v>0</v>
      </c>
      <c r="EH12" s="69">
        <f xml:space="preserve"> Debt!EH$175</f>
        <v>0</v>
      </c>
      <c r="EI12" s="69">
        <f xml:space="preserve"> Debt!EI$175</f>
        <v>0</v>
      </c>
      <c r="EJ12" s="69">
        <f xml:space="preserve"> Debt!EJ$175</f>
        <v>0</v>
      </c>
      <c r="EK12" s="69">
        <f xml:space="preserve"> Debt!EK$175</f>
        <v>0</v>
      </c>
      <c r="EL12" s="69">
        <f xml:space="preserve"> Debt!EL$175</f>
        <v>0</v>
      </c>
      <c r="EM12" s="69">
        <f xml:space="preserve"> Debt!EM$175</f>
        <v>0</v>
      </c>
      <c r="EN12" s="69">
        <f xml:space="preserve"> Debt!EN$175</f>
        <v>0</v>
      </c>
      <c r="EO12" s="69">
        <f xml:space="preserve"> Debt!EO$175</f>
        <v>0</v>
      </c>
      <c r="EP12" s="69">
        <f xml:space="preserve"> Debt!EP$175</f>
        <v>0</v>
      </c>
      <c r="EQ12" s="69">
        <f xml:space="preserve"> Debt!EQ$175</f>
        <v>0</v>
      </c>
      <c r="ER12" s="69">
        <f xml:space="preserve"> Debt!ER$175</f>
        <v>0</v>
      </c>
      <c r="ES12" s="69">
        <f xml:space="preserve"> Debt!ES$175</f>
        <v>0</v>
      </c>
      <c r="ET12" s="69">
        <f xml:space="preserve"> Debt!ET$175</f>
        <v>0</v>
      </c>
      <c r="EU12" s="69">
        <f xml:space="preserve"> Debt!EU$175</f>
        <v>0</v>
      </c>
      <c r="EV12" s="69">
        <f xml:space="preserve"> Debt!EV$175</f>
        <v>0</v>
      </c>
      <c r="EW12" s="69">
        <f xml:space="preserve"> Debt!EW$175</f>
        <v>0</v>
      </c>
      <c r="EX12" s="69">
        <f xml:space="preserve"> Debt!EX$175</f>
        <v>0</v>
      </c>
      <c r="EY12" s="69">
        <f xml:space="preserve"> Debt!EY$175</f>
        <v>0</v>
      </c>
      <c r="EZ12" s="69">
        <f xml:space="preserve"> Debt!EZ$175</f>
        <v>0</v>
      </c>
      <c r="FA12" s="69">
        <f xml:space="preserve"> Debt!FA$175</f>
        <v>0</v>
      </c>
      <c r="FB12" s="69">
        <f xml:space="preserve"> Debt!FB$175</f>
        <v>0</v>
      </c>
      <c r="FC12" s="69">
        <f xml:space="preserve"> Debt!FC$175</f>
        <v>0</v>
      </c>
      <c r="FD12" s="69">
        <f xml:space="preserve"> Debt!FD$175</f>
        <v>0</v>
      </c>
      <c r="FE12" s="69">
        <f xml:space="preserve"> Debt!FE$175</f>
        <v>0</v>
      </c>
      <c r="FF12" s="69">
        <f xml:space="preserve"> Debt!FF$175</f>
        <v>0</v>
      </c>
      <c r="FG12" s="69">
        <f xml:space="preserve"> Debt!FG$175</f>
        <v>0</v>
      </c>
      <c r="FH12" s="69">
        <f xml:space="preserve"> Debt!FH$175</f>
        <v>0</v>
      </c>
      <c r="FI12" s="69">
        <f xml:space="preserve"> Debt!FI$175</f>
        <v>0</v>
      </c>
      <c r="FJ12" s="69">
        <f xml:space="preserve"> Debt!FJ$175</f>
        <v>0</v>
      </c>
      <c r="FK12" s="69">
        <f xml:space="preserve"> Debt!FK$175</f>
        <v>0</v>
      </c>
      <c r="FL12" s="69">
        <f xml:space="preserve"> Debt!FL$175</f>
        <v>0</v>
      </c>
      <c r="FM12" s="69">
        <f xml:space="preserve"> Debt!FM$175</f>
        <v>0</v>
      </c>
      <c r="FN12" s="69">
        <f xml:space="preserve"> Debt!FN$175</f>
        <v>0</v>
      </c>
      <c r="FO12" s="69">
        <f xml:space="preserve"> Debt!FO$175</f>
        <v>0</v>
      </c>
      <c r="FP12" s="69">
        <f xml:space="preserve"> Debt!FP$175</f>
        <v>0</v>
      </c>
      <c r="FQ12" s="69">
        <f xml:space="preserve"> Debt!FQ$175</f>
        <v>0</v>
      </c>
      <c r="FR12" s="69">
        <f xml:space="preserve"> Debt!FR$175</f>
        <v>0</v>
      </c>
      <c r="FS12" s="69">
        <f xml:space="preserve"> Debt!FS$175</f>
        <v>0</v>
      </c>
      <c r="FT12" s="69">
        <f xml:space="preserve"> Debt!FT$175</f>
        <v>0</v>
      </c>
      <c r="FU12" s="69">
        <f xml:space="preserve"> Debt!FU$175</f>
        <v>0</v>
      </c>
      <c r="FV12" s="69">
        <f xml:space="preserve"> Debt!FV$175</f>
        <v>0</v>
      </c>
      <c r="FW12" s="69">
        <f xml:space="preserve"> Debt!FW$175</f>
        <v>0</v>
      </c>
      <c r="FX12" s="69">
        <f xml:space="preserve"> Debt!FX$175</f>
        <v>0</v>
      </c>
      <c r="FY12" s="69">
        <f xml:space="preserve"> Debt!FY$175</f>
        <v>0</v>
      </c>
      <c r="FZ12" s="69">
        <f xml:space="preserve"> Debt!FZ$175</f>
        <v>0</v>
      </c>
      <c r="GA12" s="69">
        <f xml:space="preserve"> Debt!GA$175</f>
        <v>0</v>
      </c>
      <c r="GB12" s="69">
        <f xml:space="preserve"> Debt!GB$175</f>
        <v>0</v>
      </c>
      <c r="GC12" s="69">
        <f xml:space="preserve"> Debt!GC$175</f>
        <v>0</v>
      </c>
      <c r="GD12" s="69">
        <f xml:space="preserve"> Debt!GD$175</f>
        <v>0</v>
      </c>
      <c r="GE12" s="69">
        <f xml:space="preserve"> Debt!GE$175</f>
        <v>0</v>
      </c>
      <c r="GF12" s="69">
        <f xml:space="preserve"> Debt!GF$175</f>
        <v>0</v>
      </c>
      <c r="GG12" s="69">
        <f xml:space="preserve"> Debt!GG$175</f>
        <v>0</v>
      </c>
      <c r="GH12" s="69">
        <f xml:space="preserve"> Debt!GH$175</f>
        <v>0</v>
      </c>
      <c r="GI12" s="69">
        <f xml:space="preserve"> Debt!GI$175</f>
        <v>0</v>
      </c>
      <c r="GJ12" s="69">
        <f xml:space="preserve"> Debt!GJ$175</f>
        <v>0</v>
      </c>
    </row>
    <row r="13" spans="1:192" s="126" customFormat="1" x14ac:dyDescent="0.25">
      <c r="A13" s="86"/>
      <c r="B13" s="86"/>
      <c r="C13" s="87"/>
      <c r="D13" s="88"/>
      <c r="E13" s="405" t="str">
        <f xml:space="preserve"> Equity!E$11</f>
        <v>Share capital redemption POS</v>
      </c>
      <c r="F13" s="405">
        <f xml:space="preserve"> Equity!F$11</f>
        <v>0</v>
      </c>
      <c r="G13" s="405" t="str">
        <f xml:space="preserve"> Equity!G$11</f>
        <v>$ 000s</v>
      </c>
      <c r="H13" s="405">
        <f xml:space="preserve"> Equity!H$11</f>
        <v>100</v>
      </c>
      <c r="I13" s="405">
        <f xml:space="preserve"> Equity!I$11</f>
        <v>0</v>
      </c>
      <c r="J13" s="405">
        <f xml:space="preserve"> Equity!J$11</f>
        <v>0</v>
      </c>
      <c r="K13" s="405">
        <f xml:space="preserve"> Equity!K$11</f>
        <v>0</v>
      </c>
      <c r="L13" s="405">
        <f xml:space="preserve"> Equity!L$11</f>
        <v>0</v>
      </c>
      <c r="M13" s="405">
        <f xml:space="preserve"> Equity!M$11</f>
        <v>0</v>
      </c>
      <c r="N13" s="405">
        <f xml:space="preserve"> Equity!N$11</f>
        <v>0</v>
      </c>
      <c r="O13" s="405">
        <f xml:space="preserve"> Equity!O$11</f>
        <v>0</v>
      </c>
      <c r="P13" s="405">
        <f xml:space="preserve"> Equity!P$11</f>
        <v>0</v>
      </c>
      <c r="Q13" s="405">
        <f xml:space="preserve"> Equity!Q$11</f>
        <v>0</v>
      </c>
      <c r="R13" s="405">
        <f xml:space="preserve"> Equity!R$11</f>
        <v>0</v>
      </c>
      <c r="S13" s="405">
        <f xml:space="preserve"> Equity!S$11</f>
        <v>0</v>
      </c>
      <c r="T13" s="405">
        <f xml:space="preserve"> Equity!T$11</f>
        <v>0</v>
      </c>
      <c r="U13" s="405">
        <f xml:space="preserve"> Equity!U$11</f>
        <v>0</v>
      </c>
      <c r="V13" s="405">
        <f xml:space="preserve"> Equity!V$11</f>
        <v>0</v>
      </c>
      <c r="W13" s="405">
        <f xml:space="preserve"> Equity!W$11</f>
        <v>0</v>
      </c>
      <c r="X13" s="405">
        <f xml:space="preserve"> Equity!X$11</f>
        <v>0</v>
      </c>
      <c r="Y13" s="405">
        <f xml:space="preserve"> Equity!Y$11</f>
        <v>0</v>
      </c>
      <c r="Z13" s="405">
        <f xml:space="preserve"> Equity!Z$11</f>
        <v>0</v>
      </c>
      <c r="AA13" s="405">
        <f xml:space="preserve"> Equity!AA$11</f>
        <v>0</v>
      </c>
      <c r="AB13" s="405">
        <f xml:space="preserve"> Equity!AB$11</f>
        <v>0</v>
      </c>
      <c r="AC13" s="405">
        <f xml:space="preserve"> Equity!AC$11</f>
        <v>0</v>
      </c>
      <c r="AD13" s="405">
        <f xml:space="preserve"> Equity!AD$11</f>
        <v>0</v>
      </c>
      <c r="AE13" s="405">
        <f xml:space="preserve"> Equity!AE$11</f>
        <v>0</v>
      </c>
      <c r="AF13" s="405">
        <f xml:space="preserve"> Equity!AF$11</f>
        <v>0</v>
      </c>
      <c r="AG13" s="405">
        <f xml:space="preserve"> Equity!AG$11</f>
        <v>0</v>
      </c>
      <c r="AH13" s="405">
        <f xml:space="preserve"> Equity!AH$11</f>
        <v>0</v>
      </c>
      <c r="AI13" s="405">
        <f xml:space="preserve"> Equity!AI$11</f>
        <v>0</v>
      </c>
      <c r="AJ13" s="405">
        <f xml:space="preserve"> Equity!AJ$11</f>
        <v>0</v>
      </c>
      <c r="AK13" s="405">
        <f xml:space="preserve"> Equity!AK$11</f>
        <v>0</v>
      </c>
      <c r="AL13" s="405">
        <f xml:space="preserve"> Equity!AL$11</f>
        <v>0</v>
      </c>
      <c r="AM13" s="405">
        <f xml:space="preserve"> Equity!AM$11</f>
        <v>0</v>
      </c>
      <c r="AN13" s="405">
        <f xml:space="preserve"> Equity!AN$11</f>
        <v>0</v>
      </c>
      <c r="AO13" s="405">
        <f xml:space="preserve"> Equity!AO$11</f>
        <v>0</v>
      </c>
      <c r="AP13" s="405">
        <f xml:space="preserve"> Equity!AP$11</f>
        <v>0</v>
      </c>
      <c r="AQ13" s="405">
        <f xml:space="preserve"> Equity!AQ$11</f>
        <v>0</v>
      </c>
      <c r="AR13" s="405">
        <f xml:space="preserve"> Equity!AR$11</f>
        <v>0</v>
      </c>
      <c r="AS13" s="405">
        <f xml:space="preserve"> Equity!AS$11</f>
        <v>0</v>
      </c>
      <c r="AT13" s="405">
        <f xml:space="preserve"> Equity!AT$11</f>
        <v>0</v>
      </c>
      <c r="AU13" s="405">
        <f xml:space="preserve"> Equity!AU$11</f>
        <v>0</v>
      </c>
      <c r="AV13" s="405">
        <f xml:space="preserve"> Equity!AV$11</f>
        <v>0</v>
      </c>
      <c r="AW13" s="405">
        <f xml:space="preserve"> Equity!AW$11</f>
        <v>0</v>
      </c>
      <c r="AX13" s="405">
        <f xml:space="preserve"> Equity!AX$11</f>
        <v>0</v>
      </c>
      <c r="AY13" s="405">
        <f xml:space="preserve"> Equity!AY$11</f>
        <v>0</v>
      </c>
      <c r="AZ13" s="405">
        <f xml:space="preserve"> Equity!AZ$11</f>
        <v>0</v>
      </c>
      <c r="BA13" s="405">
        <f xml:space="preserve"> Equity!BA$11</f>
        <v>0</v>
      </c>
      <c r="BB13" s="405">
        <f xml:space="preserve"> Equity!BB$11</f>
        <v>0</v>
      </c>
      <c r="BC13" s="405">
        <f xml:space="preserve"> Equity!BC$11</f>
        <v>0</v>
      </c>
      <c r="BD13" s="405">
        <f xml:space="preserve"> Equity!BD$11</f>
        <v>100</v>
      </c>
      <c r="BE13" s="405">
        <f xml:space="preserve"> Equity!BE$11</f>
        <v>0</v>
      </c>
      <c r="BF13" s="405">
        <f xml:space="preserve"> Equity!BF$11</f>
        <v>0</v>
      </c>
      <c r="BG13" s="405">
        <f xml:space="preserve"> Equity!BG$11</f>
        <v>0</v>
      </c>
      <c r="BH13" s="405">
        <f xml:space="preserve"> Equity!BH$11</f>
        <v>0</v>
      </c>
      <c r="BI13" s="405">
        <f xml:space="preserve"> Equity!BI$11</f>
        <v>0</v>
      </c>
      <c r="BJ13" s="405">
        <f xml:space="preserve"> Equity!BJ$11</f>
        <v>0</v>
      </c>
      <c r="BK13" s="405">
        <f xml:space="preserve"> Equity!BK$11</f>
        <v>0</v>
      </c>
      <c r="BL13" s="405">
        <f xml:space="preserve"> Equity!BL$11</f>
        <v>0</v>
      </c>
      <c r="BM13" s="405">
        <f xml:space="preserve"> Equity!BM$11</f>
        <v>0</v>
      </c>
      <c r="BN13" s="405">
        <f xml:space="preserve"> Equity!BN$11</f>
        <v>0</v>
      </c>
      <c r="BO13" s="405">
        <f xml:space="preserve"> Equity!BO$11</f>
        <v>0</v>
      </c>
      <c r="BP13" s="405">
        <f xml:space="preserve"> Equity!BP$11</f>
        <v>0</v>
      </c>
      <c r="BQ13" s="405">
        <f xml:space="preserve"> Equity!BQ$11</f>
        <v>0</v>
      </c>
      <c r="BR13" s="405">
        <f xml:space="preserve"> Equity!BR$11</f>
        <v>0</v>
      </c>
      <c r="BS13" s="405">
        <f xml:space="preserve"> Equity!BS$11</f>
        <v>0</v>
      </c>
      <c r="BT13" s="405">
        <f xml:space="preserve"> Equity!BT$11</f>
        <v>0</v>
      </c>
      <c r="BU13" s="405">
        <f xml:space="preserve"> Equity!BU$11</f>
        <v>0</v>
      </c>
      <c r="BV13" s="405">
        <f xml:space="preserve"> Equity!BV$11</f>
        <v>0</v>
      </c>
      <c r="BW13" s="405">
        <f xml:space="preserve"> Equity!BW$11</f>
        <v>0</v>
      </c>
      <c r="BX13" s="405">
        <f xml:space="preserve"> Equity!BX$11</f>
        <v>0</v>
      </c>
      <c r="BY13" s="405">
        <f xml:space="preserve"> Equity!BY$11</f>
        <v>0</v>
      </c>
      <c r="BZ13" s="405">
        <f xml:space="preserve"> Equity!BZ$11</f>
        <v>0</v>
      </c>
      <c r="CA13" s="405">
        <f xml:space="preserve"> Equity!CA$11</f>
        <v>0</v>
      </c>
      <c r="CB13" s="405">
        <f xml:space="preserve"> Equity!CB$11</f>
        <v>0</v>
      </c>
      <c r="CC13" s="405">
        <f xml:space="preserve"> Equity!CC$11</f>
        <v>0</v>
      </c>
      <c r="CD13" s="405">
        <f xml:space="preserve"> Equity!CD$11</f>
        <v>0</v>
      </c>
      <c r="CE13" s="405">
        <f xml:space="preserve"> Equity!CE$11</f>
        <v>0</v>
      </c>
      <c r="CF13" s="405">
        <f xml:space="preserve"> Equity!CF$11</f>
        <v>0</v>
      </c>
      <c r="CG13" s="405">
        <f xml:space="preserve"> Equity!CG$11</f>
        <v>0</v>
      </c>
      <c r="CH13" s="405">
        <f xml:space="preserve"> Equity!CH$11</f>
        <v>0</v>
      </c>
      <c r="CI13" s="405">
        <f xml:space="preserve"> Equity!CI$11</f>
        <v>0</v>
      </c>
      <c r="CJ13" s="405">
        <f xml:space="preserve"> Equity!CJ$11</f>
        <v>0</v>
      </c>
      <c r="CK13" s="405">
        <f xml:space="preserve"> Equity!CK$11</f>
        <v>0</v>
      </c>
      <c r="CL13" s="405">
        <f xml:space="preserve"> Equity!CL$11</f>
        <v>0</v>
      </c>
      <c r="CM13" s="405">
        <f xml:space="preserve"> Equity!CM$11</f>
        <v>0</v>
      </c>
      <c r="CN13" s="405">
        <f xml:space="preserve"> Equity!CN$11</f>
        <v>0</v>
      </c>
      <c r="CO13" s="405">
        <f xml:space="preserve"> Equity!CO$11</f>
        <v>0</v>
      </c>
      <c r="CP13" s="405">
        <f xml:space="preserve"> Equity!CP$11</f>
        <v>0</v>
      </c>
      <c r="CQ13" s="405">
        <f xml:space="preserve"> Equity!CQ$11</f>
        <v>0</v>
      </c>
      <c r="CR13" s="405">
        <f xml:space="preserve"> Equity!CR$11</f>
        <v>0</v>
      </c>
      <c r="CS13" s="405">
        <f xml:space="preserve"> Equity!CS$11</f>
        <v>0</v>
      </c>
      <c r="CT13" s="405">
        <f xml:space="preserve"> Equity!CT$11</f>
        <v>0</v>
      </c>
      <c r="CU13" s="405">
        <f xml:space="preserve"> Equity!CU$11</f>
        <v>0</v>
      </c>
      <c r="CV13" s="405">
        <f xml:space="preserve"> Equity!CV$11</f>
        <v>0</v>
      </c>
      <c r="CW13" s="405">
        <f xml:space="preserve"> Equity!CW$11</f>
        <v>0</v>
      </c>
      <c r="CX13" s="405">
        <f xml:space="preserve"> Equity!CX$11</f>
        <v>0</v>
      </c>
      <c r="CY13" s="405">
        <f xml:space="preserve"> Equity!CY$11</f>
        <v>0</v>
      </c>
      <c r="CZ13" s="405">
        <f xml:space="preserve"> Equity!CZ$11</f>
        <v>0</v>
      </c>
      <c r="DA13" s="405">
        <f xml:space="preserve"> Equity!DA$11</f>
        <v>0</v>
      </c>
      <c r="DB13" s="405">
        <f xml:space="preserve"> Equity!DB$11</f>
        <v>0</v>
      </c>
      <c r="DC13" s="405">
        <f xml:space="preserve"> Equity!DC$11</f>
        <v>0</v>
      </c>
      <c r="DD13" s="405">
        <f xml:space="preserve"> Equity!DD$11</f>
        <v>0</v>
      </c>
      <c r="DE13" s="405">
        <f xml:space="preserve"> Equity!DE$11</f>
        <v>0</v>
      </c>
      <c r="DF13" s="405">
        <f xml:space="preserve"> Equity!DF$11</f>
        <v>0</v>
      </c>
      <c r="DG13" s="405">
        <f xml:space="preserve"> Equity!DG$11</f>
        <v>0</v>
      </c>
      <c r="DH13" s="405">
        <f xml:space="preserve"> Equity!DH$11</f>
        <v>0</v>
      </c>
      <c r="DI13" s="405">
        <f xml:space="preserve"> Equity!DI$11</f>
        <v>0</v>
      </c>
      <c r="DJ13" s="405">
        <f xml:space="preserve"> Equity!DJ$11</f>
        <v>0</v>
      </c>
      <c r="DK13" s="405">
        <f xml:space="preserve"> Equity!DK$11</f>
        <v>0</v>
      </c>
      <c r="DL13" s="405">
        <f xml:space="preserve"> Equity!DL$11</f>
        <v>0</v>
      </c>
      <c r="DM13" s="405">
        <f xml:space="preserve"> Equity!DM$11</f>
        <v>0</v>
      </c>
      <c r="DN13" s="405">
        <f xml:space="preserve"> Equity!DN$11</f>
        <v>0</v>
      </c>
      <c r="DO13" s="405">
        <f xml:space="preserve"> Equity!DO$11</f>
        <v>0</v>
      </c>
      <c r="DP13" s="405">
        <f xml:space="preserve"> Equity!DP$11</f>
        <v>0</v>
      </c>
      <c r="DQ13" s="405">
        <f xml:space="preserve"> Equity!DQ$11</f>
        <v>0</v>
      </c>
      <c r="DR13" s="405">
        <f xml:space="preserve"> Equity!DR$11</f>
        <v>0</v>
      </c>
      <c r="DS13" s="405">
        <f xml:space="preserve"> Equity!DS$11</f>
        <v>0</v>
      </c>
      <c r="DT13" s="405">
        <f xml:space="preserve"> Equity!DT$11</f>
        <v>0</v>
      </c>
      <c r="DU13" s="405">
        <f xml:space="preserve"> Equity!DU$11</f>
        <v>0</v>
      </c>
      <c r="DV13" s="405">
        <f xml:space="preserve"> Equity!DV$11</f>
        <v>0</v>
      </c>
      <c r="DW13" s="405">
        <f xml:space="preserve"> Equity!DW$11</f>
        <v>0</v>
      </c>
      <c r="DX13" s="405">
        <f xml:space="preserve"> Equity!DX$11</f>
        <v>0</v>
      </c>
      <c r="DY13" s="405">
        <f xml:space="preserve"> Equity!DY$11</f>
        <v>0</v>
      </c>
      <c r="DZ13" s="405">
        <f xml:space="preserve"> Equity!DZ$11</f>
        <v>0</v>
      </c>
      <c r="EA13" s="405">
        <f xml:space="preserve"> Equity!EA$11</f>
        <v>0</v>
      </c>
      <c r="EB13" s="405">
        <f xml:space="preserve"> Equity!EB$11</f>
        <v>0</v>
      </c>
      <c r="EC13" s="405">
        <f xml:space="preserve"> Equity!EC$11</f>
        <v>0</v>
      </c>
      <c r="ED13" s="405">
        <f xml:space="preserve"> Equity!ED$11</f>
        <v>0</v>
      </c>
      <c r="EE13" s="405">
        <f xml:space="preserve"> Equity!EE$11</f>
        <v>0</v>
      </c>
      <c r="EF13" s="405">
        <f xml:space="preserve"> Equity!EF$11</f>
        <v>0</v>
      </c>
      <c r="EG13" s="405">
        <f xml:space="preserve"> Equity!EG$11</f>
        <v>0</v>
      </c>
      <c r="EH13" s="405">
        <f xml:space="preserve"> Equity!EH$11</f>
        <v>0</v>
      </c>
      <c r="EI13" s="405">
        <f xml:space="preserve"> Equity!EI$11</f>
        <v>0</v>
      </c>
      <c r="EJ13" s="405">
        <f xml:space="preserve"> Equity!EJ$11</f>
        <v>0</v>
      </c>
      <c r="EK13" s="405">
        <f xml:space="preserve"> Equity!EK$11</f>
        <v>0</v>
      </c>
      <c r="EL13" s="405">
        <f xml:space="preserve"> Equity!EL$11</f>
        <v>0</v>
      </c>
      <c r="EM13" s="405">
        <f xml:space="preserve"> Equity!EM$11</f>
        <v>0</v>
      </c>
      <c r="EN13" s="405">
        <f xml:space="preserve"> Equity!EN$11</f>
        <v>0</v>
      </c>
      <c r="EO13" s="405">
        <f xml:space="preserve"> Equity!EO$11</f>
        <v>0</v>
      </c>
      <c r="EP13" s="405">
        <f xml:space="preserve"> Equity!EP$11</f>
        <v>0</v>
      </c>
      <c r="EQ13" s="405">
        <f xml:space="preserve"> Equity!EQ$11</f>
        <v>0</v>
      </c>
      <c r="ER13" s="405">
        <f xml:space="preserve"> Equity!ER$11</f>
        <v>0</v>
      </c>
      <c r="ES13" s="405">
        <f xml:space="preserve"> Equity!ES$11</f>
        <v>0</v>
      </c>
      <c r="ET13" s="405">
        <f xml:space="preserve"> Equity!ET$11</f>
        <v>0</v>
      </c>
      <c r="EU13" s="405">
        <f xml:space="preserve"> Equity!EU$11</f>
        <v>0</v>
      </c>
      <c r="EV13" s="405">
        <f xml:space="preserve"> Equity!EV$11</f>
        <v>0</v>
      </c>
      <c r="EW13" s="405">
        <f xml:space="preserve"> Equity!EW$11</f>
        <v>0</v>
      </c>
      <c r="EX13" s="405">
        <f xml:space="preserve"> Equity!EX$11</f>
        <v>0</v>
      </c>
      <c r="EY13" s="405">
        <f xml:space="preserve"> Equity!EY$11</f>
        <v>0</v>
      </c>
      <c r="EZ13" s="405">
        <f xml:space="preserve"> Equity!EZ$11</f>
        <v>0</v>
      </c>
      <c r="FA13" s="405">
        <f xml:space="preserve"> Equity!FA$11</f>
        <v>0</v>
      </c>
      <c r="FB13" s="405">
        <f xml:space="preserve"> Equity!FB$11</f>
        <v>0</v>
      </c>
      <c r="FC13" s="405">
        <f xml:space="preserve"> Equity!FC$11</f>
        <v>0</v>
      </c>
      <c r="FD13" s="405">
        <f xml:space="preserve"> Equity!FD$11</f>
        <v>0</v>
      </c>
      <c r="FE13" s="405">
        <f xml:space="preserve"> Equity!FE$11</f>
        <v>0</v>
      </c>
      <c r="FF13" s="405">
        <f xml:space="preserve"> Equity!FF$11</f>
        <v>0</v>
      </c>
      <c r="FG13" s="405">
        <f xml:space="preserve"> Equity!FG$11</f>
        <v>0</v>
      </c>
      <c r="FH13" s="405">
        <f xml:space="preserve"> Equity!FH$11</f>
        <v>0</v>
      </c>
      <c r="FI13" s="405">
        <f xml:space="preserve"> Equity!FI$11</f>
        <v>0</v>
      </c>
      <c r="FJ13" s="405">
        <f xml:space="preserve"> Equity!FJ$11</f>
        <v>0</v>
      </c>
      <c r="FK13" s="405">
        <f xml:space="preserve"> Equity!FK$11</f>
        <v>0</v>
      </c>
      <c r="FL13" s="405">
        <f xml:space="preserve"> Equity!FL$11</f>
        <v>0</v>
      </c>
      <c r="FM13" s="405">
        <f xml:space="preserve"> Equity!FM$11</f>
        <v>0</v>
      </c>
      <c r="FN13" s="405">
        <f xml:space="preserve"> Equity!FN$11</f>
        <v>0</v>
      </c>
      <c r="FO13" s="405">
        <f xml:space="preserve"> Equity!FO$11</f>
        <v>0</v>
      </c>
      <c r="FP13" s="405">
        <f xml:space="preserve"> Equity!FP$11</f>
        <v>0</v>
      </c>
      <c r="FQ13" s="405">
        <f xml:space="preserve"> Equity!FQ$11</f>
        <v>0</v>
      </c>
      <c r="FR13" s="405">
        <f xml:space="preserve"> Equity!FR$11</f>
        <v>0</v>
      </c>
      <c r="FS13" s="405">
        <f xml:space="preserve"> Equity!FS$11</f>
        <v>0</v>
      </c>
      <c r="FT13" s="405">
        <f xml:space="preserve"> Equity!FT$11</f>
        <v>0</v>
      </c>
      <c r="FU13" s="405">
        <f xml:space="preserve"> Equity!FU$11</f>
        <v>0</v>
      </c>
      <c r="FV13" s="405">
        <f xml:space="preserve"> Equity!FV$11</f>
        <v>0</v>
      </c>
      <c r="FW13" s="405">
        <f xml:space="preserve"> Equity!FW$11</f>
        <v>0</v>
      </c>
      <c r="FX13" s="405">
        <f xml:space="preserve"> Equity!FX$11</f>
        <v>0</v>
      </c>
      <c r="FY13" s="405">
        <f xml:space="preserve"> Equity!FY$11</f>
        <v>0</v>
      </c>
      <c r="FZ13" s="405">
        <f xml:space="preserve"> Equity!FZ$11</f>
        <v>0</v>
      </c>
      <c r="GA13" s="405">
        <f xml:space="preserve"> Equity!GA$11</f>
        <v>0</v>
      </c>
      <c r="GB13" s="405">
        <f xml:space="preserve"> Equity!GB$11</f>
        <v>0</v>
      </c>
      <c r="GC13" s="405">
        <f xml:space="preserve"> Equity!GC$11</f>
        <v>0</v>
      </c>
      <c r="GD13" s="405">
        <f xml:space="preserve"> Equity!GD$11</f>
        <v>0</v>
      </c>
      <c r="GE13" s="405">
        <f xml:space="preserve"> Equity!GE$11</f>
        <v>0</v>
      </c>
      <c r="GF13" s="405">
        <f xml:space="preserve"> Equity!GF$11</f>
        <v>0</v>
      </c>
      <c r="GG13" s="405">
        <f xml:space="preserve"> Equity!GG$11</f>
        <v>0</v>
      </c>
      <c r="GH13" s="405">
        <f xml:space="preserve"> Equity!GH$11</f>
        <v>0</v>
      </c>
      <c r="GI13" s="405">
        <f xml:space="preserve"> Equity!GI$11</f>
        <v>0</v>
      </c>
      <c r="GJ13" s="405">
        <f xml:space="preserve"> Equity!GJ$11</f>
        <v>0</v>
      </c>
    </row>
    <row r="14" spans="1:192" s="126" customFormat="1" x14ac:dyDescent="0.25">
      <c r="A14" s="86"/>
      <c r="B14" s="86"/>
      <c r="C14" s="87"/>
      <c r="D14" s="88"/>
      <c r="E14" s="405" t="str">
        <f>InpC!E190</f>
        <v>Terminal value at 20% of EPC</v>
      </c>
      <c r="F14" s="405">
        <f>InpC!F190</f>
        <v>0</v>
      </c>
      <c r="G14" s="405" t="str">
        <f>InpC!G190</f>
        <v>$ 000s</v>
      </c>
      <c r="H14" s="405">
        <f>SUM(J14:GJ14)</f>
        <v>0</v>
      </c>
      <c r="I14" s="405"/>
      <c r="J14" s="405">
        <f>IF(AND(J3="Operations",K3="Post ops"),InpC!$F$190,0)</f>
        <v>0</v>
      </c>
      <c r="K14" s="405">
        <f>IF(AND(K3="Operations",L3="Post ops"),InpC!$F$190,0)</f>
        <v>0</v>
      </c>
      <c r="L14" s="405">
        <f>IF(AND(L3="Operations",M3="Post ops"),InpC!$F$190,0)</f>
        <v>0</v>
      </c>
      <c r="M14" s="405">
        <f>IF(AND(M3="Operations",N3="Post ops"),InpC!$F$190,0)</f>
        <v>0</v>
      </c>
      <c r="N14" s="405">
        <f>IF(AND(N3="Operations",O3="Post ops"),InpC!$F$190,0)</f>
        <v>0</v>
      </c>
      <c r="O14" s="405">
        <f>IF(AND(O3="Operations",P3="Post ops"),InpC!$F$190,0)</f>
        <v>0</v>
      </c>
      <c r="P14" s="405">
        <f>IF(AND(P3="Operations",Q3="Post ops"),InpC!$F$190,0)</f>
        <v>0</v>
      </c>
      <c r="Q14" s="405">
        <f>IF(AND(Q3="Operations",R3="Post ops"),InpC!$F$190,0)</f>
        <v>0</v>
      </c>
      <c r="R14" s="405">
        <f>IF(AND(R3="Operations",S3="Post ops"),InpC!$F$190,0)</f>
        <v>0</v>
      </c>
      <c r="S14" s="405">
        <f>IF(AND(S3="Operations",T3="Post ops"),InpC!$F$190,0)</f>
        <v>0</v>
      </c>
      <c r="T14" s="405">
        <f>IF(AND(T3="Operations",U3="Post ops"),InpC!$F$190,0)</f>
        <v>0</v>
      </c>
      <c r="U14" s="405">
        <f>IF(AND(U3="Operations",V3="Post ops"),InpC!$F$190,0)</f>
        <v>0</v>
      </c>
      <c r="V14" s="405">
        <f>IF(AND(V3="Operations",W3="Post ops"),InpC!$F$190,0)</f>
        <v>0</v>
      </c>
      <c r="W14" s="405">
        <f>IF(AND(W3="Operations",X3="Post ops"),InpC!$F$190,0)</f>
        <v>0</v>
      </c>
      <c r="X14" s="405">
        <f>IF(AND(X3="Operations",Y3="Post ops"),InpC!$F$190,0)</f>
        <v>0</v>
      </c>
      <c r="Y14" s="405">
        <f>IF(AND(Y3="Operations",Z3="Post ops"),InpC!$F$190,0)</f>
        <v>0</v>
      </c>
      <c r="Z14" s="405">
        <f>IF(AND(Z3="Operations",AA3="Post ops"),InpC!$F$190,0)</f>
        <v>0</v>
      </c>
      <c r="AA14" s="405">
        <f>IF(AND(AA3="Operations",AB3="Post ops"),InpC!$F$190,0)</f>
        <v>0</v>
      </c>
      <c r="AB14" s="405">
        <f>IF(AND(AB3="Operations",AC3="Post ops"),InpC!$F$190,0)</f>
        <v>0</v>
      </c>
      <c r="AC14" s="405">
        <f>IF(AND(AC3="Operations",AD3="Post ops"),InpC!$F$190,0)</f>
        <v>0</v>
      </c>
      <c r="AD14" s="405">
        <f>IF(AND(AD3="Operations",AE3="Post ops"),InpC!$F$190,0)</f>
        <v>0</v>
      </c>
      <c r="AE14" s="405">
        <f>IF(AND(AE3="Operations",AF3="Post ops"),InpC!$F$190,0)</f>
        <v>0</v>
      </c>
      <c r="AF14" s="405">
        <f>IF(AND(AF3="Operations",AG3="Post ops"),InpC!$F$190,0)</f>
        <v>0</v>
      </c>
      <c r="AG14" s="405">
        <f>IF(AND(AG3="Operations",AH3="Post ops"),InpC!$F$190,0)</f>
        <v>0</v>
      </c>
      <c r="AH14" s="405">
        <f>IF(AND(AH3="Operations",AI3="Post ops"),InpC!$F$190,0)</f>
        <v>0</v>
      </c>
      <c r="AI14" s="405">
        <f>IF(AND(AI3="Operations",AJ3="Post ops"),InpC!$F$190,0)</f>
        <v>0</v>
      </c>
      <c r="AJ14" s="405">
        <f>IF(AND(AJ3="Operations",AK3="Post ops"),InpC!$F$190,0)</f>
        <v>0</v>
      </c>
      <c r="AK14" s="405">
        <f>IF(AND(AK3="Operations",AL3="Post ops"),InpC!$F$190,0)</f>
        <v>0</v>
      </c>
      <c r="AL14" s="405">
        <f>IF(AND(AL3="Operations",AM3="Post ops"),InpC!$F$190,0)</f>
        <v>0</v>
      </c>
      <c r="AM14" s="405">
        <f>IF(AND(AM3="Operations",AN3="Post ops"),InpC!$F$190,0)</f>
        <v>0</v>
      </c>
      <c r="AN14" s="405">
        <f>IF(AND(AN3="Operations",AO3="Post ops"),InpC!$F$190,0)</f>
        <v>0</v>
      </c>
      <c r="AO14" s="405">
        <f>IF(AND(AO3="Operations",AP3="Post ops"),InpC!$F$190,0)</f>
        <v>0</v>
      </c>
      <c r="AP14" s="405">
        <f>IF(AND(AP3="Operations",AQ3="Post ops"),InpC!$F$190,0)</f>
        <v>0</v>
      </c>
      <c r="AQ14" s="405">
        <f>IF(AND(AQ3="Operations",AR3="Post ops"),InpC!$F$190,0)</f>
        <v>0</v>
      </c>
      <c r="AR14" s="405">
        <f>IF(AND(AR3="Operations",AS3="Post ops"),InpC!$F$190,0)</f>
        <v>0</v>
      </c>
      <c r="AS14" s="405">
        <f>IF(AND(AS3="Operations",AT3="Post ops"),InpC!$F$190,0)</f>
        <v>0</v>
      </c>
      <c r="AT14" s="405">
        <f>IF(AND(AT3="Operations",AU3="Post ops"),InpC!$F$190,0)</f>
        <v>0</v>
      </c>
      <c r="AU14" s="405">
        <f>IF(AND(AU3="Operations",AV3="Post ops"),InpC!$F$190,0)</f>
        <v>0</v>
      </c>
      <c r="AV14" s="405">
        <f>IF(AND(AV3="Operations",AW3="Post ops"),InpC!$F$190,0)</f>
        <v>0</v>
      </c>
      <c r="AW14" s="405">
        <f>IF(AND(AW3="Operations",AX3="Post ops"),InpC!$F$190,0)</f>
        <v>0</v>
      </c>
      <c r="AX14" s="405">
        <f>IF(AND(AX3="Operations",AY3="Post ops"),InpC!$F$190,0)</f>
        <v>0</v>
      </c>
      <c r="AY14" s="405">
        <f>IF(AND(AY3="Operations",AZ3="Post ops"),InpC!$F$190,0)</f>
        <v>0</v>
      </c>
      <c r="AZ14" s="405">
        <f>IF(AND(AZ3="Operations",BA3="Post ops"),InpC!$F$190,0)</f>
        <v>0</v>
      </c>
      <c r="BA14" s="405">
        <f>IF(AND(BA3="Operations",BB3="Post ops"),InpC!$F$190,0)</f>
        <v>0</v>
      </c>
      <c r="BB14" s="405">
        <f>IF(AND(BB3="Operations",BC3="Post ops"),InpC!$F$190,0)</f>
        <v>0</v>
      </c>
      <c r="BC14" s="405">
        <f>IF(AND(BC3="Operations",BD3="Post ops"),InpC!$F$190,0)</f>
        <v>0</v>
      </c>
      <c r="BD14" s="405">
        <f>IF(AND(BD3="Operations",BE3="Post ops"),InpC!$F$190,0)</f>
        <v>0</v>
      </c>
      <c r="BE14" s="405">
        <f>IF(AND(BE3="Operations",BF3="Post ops"),InpC!$F$190,0)</f>
        <v>0</v>
      </c>
      <c r="BF14" s="405">
        <f>IF(AND(BF3="Operations",BG3="Post ops"),InpC!$F$190,0)</f>
        <v>0</v>
      </c>
      <c r="BG14" s="405">
        <f>IF(AND(BG3="Operations",BH3="Post ops"),InpC!$F$190,0)</f>
        <v>0</v>
      </c>
      <c r="BH14" s="405">
        <f>IF(AND(BH3="Operations",BI3="Post ops"),InpC!$F$190,0)</f>
        <v>0</v>
      </c>
      <c r="BI14" s="405">
        <f>IF(AND(BI3="Operations",BJ3="Post ops"),InpC!$F$190,0)</f>
        <v>0</v>
      </c>
      <c r="BJ14" s="405">
        <f>IF(AND(BJ3="Operations",BK3="Post ops"),InpC!$F$190,0)</f>
        <v>0</v>
      </c>
      <c r="BK14" s="405">
        <f>IF(AND(BK3="Operations",BL3="Post ops"),InpC!$F$190,0)</f>
        <v>0</v>
      </c>
      <c r="BL14" s="405">
        <f>IF(AND(BL3="Operations",BM3="Post ops"),InpC!$F$190,0)</f>
        <v>0</v>
      </c>
      <c r="BM14" s="405">
        <f>IF(AND(BM3="Operations",BN3="Post ops"),InpC!$F$190,0)</f>
        <v>0</v>
      </c>
      <c r="BN14" s="405">
        <f>IF(AND(BN3="Operations",BO3="Post ops"),InpC!$F$190,0)</f>
        <v>0</v>
      </c>
      <c r="BO14" s="405">
        <f>IF(AND(BO3="Operations",BP3="Post ops"),InpC!$F$190,0)</f>
        <v>0</v>
      </c>
      <c r="BP14" s="405">
        <f>IF(AND(BP3="Operations",BQ3="Post ops"),InpC!$F$190,0)</f>
        <v>0</v>
      </c>
      <c r="BQ14" s="405">
        <f>IF(AND(BQ3="Operations",BR3="Post ops"),InpC!$F$190,0)</f>
        <v>0</v>
      </c>
      <c r="BR14" s="405">
        <f>IF(AND(BR3="Operations",BS3="Post ops"),InpC!$F$190,0)</f>
        <v>0</v>
      </c>
      <c r="BS14" s="405">
        <f>IF(AND(BS3="Operations",BT3="Post ops"),InpC!$F$190,0)</f>
        <v>0</v>
      </c>
      <c r="BT14" s="405">
        <f>IF(AND(BT3="Operations",BU3="Post ops"),InpC!$F$190,0)</f>
        <v>0</v>
      </c>
      <c r="BU14" s="405">
        <f>IF(AND(BU3="Operations",BV3="Post ops"),InpC!$F$190,0)</f>
        <v>0</v>
      </c>
      <c r="BV14" s="405">
        <f>IF(AND(BV3="Operations",BW3="Post ops"),InpC!$F$190,0)</f>
        <v>0</v>
      </c>
      <c r="BW14" s="405">
        <f>IF(AND(BW3="Operations",BX3="Post ops"),InpC!$F$190,0)</f>
        <v>0</v>
      </c>
      <c r="BX14" s="405">
        <f>IF(AND(BX3="Operations",BY3="Post ops"),InpC!$F$190,0)</f>
        <v>0</v>
      </c>
      <c r="BY14" s="405">
        <f>IF(AND(BY3="Operations",BZ3="Post ops"),InpC!$F$190,0)</f>
        <v>0</v>
      </c>
      <c r="BZ14" s="405">
        <f>IF(AND(BZ3="Operations",CA3="Post ops"),InpC!$F$190,0)</f>
        <v>0</v>
      </c>
      <c r="CA14" s="405">
        <f>IF(AND(CA3="Operations",CB3="Post ops"),InpC!$F$190,0)</f>
        <v>0</v>
      </c>
      <c r="CB14" s="405">
        <f>IF(AND(CB3="Operations",CC3="Post ops"),InpC!$F$190,0)</f>
        <v>0</v>
      </c>
      <c r="CC14" s="405">
        <f>IF(AND(CC3="Operations",CD3="Post ops"),InpC!$F$190,0)</f>
        <v>0</v>
      </c>
      <c r="CD14" s="405">
        <f>IF(AND(CD3="Operations",CE3="Post ops"),InpC!$F$190,0)</f>
        <v>0</v>
      </c>
      <c r="CE14" s="405">
        <f>IF(AND(CE3="Operations",CF3="Post ops"),InpC!$F$190,0)</f>
        <v>0</v>
      </c>
      <c r="CF14" s="405">
        <f>IF(AND(CF3="Operations",CG3="Post ops"),InpC!$F$190,0)</f>
        <v>0</v>
      </c>
      <c r="CG14" s="405">
        <f>IF(AND(CG3="Operations",CH3="Post ops"),InpC!$F$190,0)</f>
        <v>0</v>
      </c>
      <c r="CH14" s="405">
        <f>IF(AND(CH3="Operations",CI3="Post ops"),InpC!$F$190,0)</f>
        <v>0</v>
      </c>
      <c r="CI14" s="405">
        <f>IF(AND(CI3="Operations",CJ3="Post ops"),InpC!$F$190,0)</f>
        <v>0</v>
      </c>
      <c r="CJ14" s="405">
        <f>IF(AND(CJ3="Operations",CK3="Post ops"),InpC!$F$190,0)</f>
        <v>0</v>
      </c>
      <c r="CK14" s="405">
        <f>IF(AND(CK3="Operations",CL3="Post ops"),InpC!$F$190,0)</f>
        <v>0</v>
      </c>
      <c r="CL14" s="405">
        <f>IF(AND(CL3="Operations",CM3="Post ops"),InpC!$F$190,0)</f>
        <v>0</v>
      </c>
      <c r="CM14" s="405">
        <f>IF(AND(CM3="Operations",CN3="Post ops"),InpC!$F$190,0)</f>
        <v>0</v>
      </c>
      <c r="CN14" s="405">
        <f>IF(AND(CN3="Operations",CO3="Post ops"),InpC!$F$190,0)</f>
        <v>0</v>
      </c>
      <c r="CO14" s="405">
        <f>IF(AND(CO3="Operations",CP3="Post ops"),InpC!$F$190,0)</f>
        <v>0</v>
      </c>
      <c r="CP14" s="405">
        <f>IF(AND(CP3="Operations",CQ3="Post ops"),InpC!$F$190,0)</f>
        <v>0</v>
      </c>
      <c r="CQ14" s="405">
        <f>IF(AND(CQ3="Operations",CR3="Post ops"),InpC!$F$190,0)</f>
        <v>0</v>
      </c>
      <c r="CR14" s="405">
        <f>IF(AND(CR3="Operations",CS3="Post ops"),InpC!$F$190,0)</f>
        <v>0</v>
      </c>
      <c r="CS14" s="405">
        <f>IF(AND(CS3="Operations",CT3="Post ops"),InpC!$F$190,0)</f>
        <v>0</v>
      </c>
      <c r="CT14" s="405">
        <f>IF(AND(CT3="Operations",CU3="Post ops"),InpC!$F$190,0)</f>
        <v>0</v>
      </c>
      <c r="CU14" s="405">
        <f>IF(AND(CU3="Operations",CV3="Post ops"),InpC!$F$190,0)</f>
        <v>0</v>
      </c>
      <c r="CV14" s="405">
        <f>IF(AND(CV3="Operations",CW3="Post ops"),InpC!$F$190,0)</f>
        <v>0</v>
      </c>
      <c r="CW14" s="405">
        <f>IF(AND(CW3="Operations",CX3="Post ops"),InpC!$F$190,0)</f>
        <v>0</v>
      </c>
      <c r="CX14" s="405">
        <f>IF(AND(CX3="Operations",CY3="Post ops"),InpC!$F$190,0)</f>
        <v>0</v>
      </c>
      <c r="CY14" s="405">
        <f>IF(AND(CY3="Operations",CZ3="Post ops"),InpC!$F$190,0)</f>
        <v>0</v>
      </c>
      <c r="CZ14" s="405">
        <f>IF(AND(CZ3="Operations",DA3="Post ops"),InpC!$F$190,0)</f>
        <v>0</v>
      </c>
      <c r="DA14" s="405">
        <f>IF(AND(DA3="Operations",DB3="Post ops"),InpC!$F$190,0)</f>
        <v>0</v>
      </c>
      <c r="DB14" s="405">
        <f>IF(AND(DB3="Operations",DC3="Post ops"),InpC!$F$190,0)</f>
        <v>0</v>
      </c>
      <c r="DC14" s="405">
        <f>IF(AND(DC3="Operations",DD3="Post ops"),InpC!$F$190,0)</f>
        <v>0</v>
      </c>
      <c r="DD14" s="405">
        <f>IF(AND(DD3="Operations",DE3="Post ops"),InpC!$F$190,0)</f>
        <v>0</v>
      </c>
      <c r="DE14" s="405">
        <f>IF(AND(DE3="Operations",DF3="Post ops"),InpC!$F$190,0)</f>
        <v>0</v>
      </c>
      <c r="DF14" s="405">
        <f>IF(AND(DF3="Operations",DG3="Post ops"),InpC!$F$190,0)</f>
        <v>0</v>
      </c>
      <c r="DG14" s="405">
        <f>IF(AND(DG3="Operations",DH3="Post ops"),InpC!$F$190,0)</f>
        <v>0</v>
      </c>
      <c r="DH14" s="405">
        <f>IF(AND(DH3="Operations",DI3="Post ops"),InpC!$F$190,0)</f>
        <v>0</v>
      </c>
      <c r="DI14" s="405">
        <f>IF(AND(DI3="Operations",DJ3="Post ops"),InpC!$F$190,0)</f>
        <v>0</v>
      </c>
      <c r="DJ14" s="405">
        <f>IF(AND(DJ3="Operations",DK3="Post ops"),InpC!$F$190,0)</f>
        <v>0</v>
      </c>
      <c r="DK14" s="405">
        <f>IF(AND(DK3="Operations",DL3="Post ops"),InpC!$F$190,0)</f>
        <v>0</v>
      </c>
      <c r="DL14" s="405">
        <f>IF(AND(DL3="Operations",DM3="Post ops"),InpC!$F$190,0)</f>
        <v>0</v>
      </c>
      <c r="DM14" s="405">
        <f>IF(AND(DM3="Operations",DN3="Post ops"),InpC!$F$190,0)</f>
        <v>0</v>
      </c>
      <c r="DN14" s="405">
        <f>IF(AND(DN3="Operations",DO3="Post ops"),InpC!$F$190,0)</f>
        <v>0</v>
      </c>
      <c r="DO14" s="405">
        <f>IF(AND(DO3="Operations",DP3="Post ops"),InpC!$F$190,0)</f>
        <v>0</v>
      </c>
      <c r="DP14" s="405">
        <f>IF(AND(DP3="Operations",DQ3="Post ops"),InpC!$F$190,0)</f>
        <v>0</v>
      </c>
      <c r="DQ14" s="405">
        <f>IF(AND(DQ3="Operations",DR3="Post ops"),InpC!$F$190,0)</f>
        <v>0</v>
      </c>
      <c r="DR14" s="405">
        <f>IF(AND(DR3="Operations",DS3="Post ops"),InpC!$F$190,0)</f>
        <v>0</v>
      </c>
      <c r="DS14" s="405">
        <f>IF(AND(DS3="Operations",DT3="Post ops"),InpC!$F$190,0)</f>
        <v>0</v>
      </c>
      <c r="DT14" s="405">
        <f>IF(AND(DT3="Operations",DU3="Post ops"),InpC!$F$190,0)</f>
        <v>0</v>
      </c>
      <c r="DU14" s="405">
        <f>IF(AND(DU3="Operations",DV3="Post ops"),InpC!$F$190,0)</f>
        <v>0</v>
      </c>
      <c r="DV14" s="405">
        <f>IF(AND(DV3="Operations",DW3="Post ops"),InpC!$F$190,0)</f>
        <v>0</v>
      </c>
      <c r="DW14" s="405">
        <f>IF(AND(DW3="Operations",DX3="Post ops"),InpC!$F$190,0)</f>
        <v>0</v>
      </c>
      <c r="DX14" s="405">
        <f>IF(AND(DX3="Operations",DY3="Post ops"),InpC!$F$190,0)</f>
        <v>0</v>
      </c>
      <c r="DY14" s="405">
        <f>IF(AND(DY3="Operations",DZ3="Post ops"),InpC!$F$190,0)</f>
        <v>0</v>
      </c>
      <c r="DZ14" s="405">
        <f>IF(AND(DZ3="Operations",EA3="Post ops"),InpC!$F$190,0)</f>
        <v>0</v>
      </c>
      <c r="EA14" s="405">
        <f>IF(AND(EA3="Operations",EB3="Post ops"),InpC!$F$190,0)</f>
        <v>0</v>
      </c>
      <c r="EB14" s="405">
        <f>IF(AND(EB3="Operations",EC3="Post ops"),InpC!$F$190,0)</f>
        <v>0</v>
      </c>
      <c r="EC14" s="405">
        <f>IF(AND(EC3="Operations",ED3="Post ops"),InpC!$F$190,0)</f>
        <v>0</v>
      </c>
      <c r="ED14" s="405">
        <f>IF(AND(ED3="Operations",EE3="Post ops"),InpC!$F$190,0)</f>
        <v>0</v>
      </c>
      <c r="EE14" s="405">
        <f>IF(AND(EE3="Operations",EF3="Post ops"),InpC!$F$190,0)</f>
        <v>0</v>
      </c>
      <c r="EF14" s="405">
        <f>IF(AND(EF3="Operations",EG3="Post ops"),InpC!$F$190,0)</f>
        <v>0</v>
      </c>
      <c r="EG14" s="405">
        <f>IF(AND(EG3="Operations",EH3="Post ops"),InpC!$F$190,0)</f>
        <v>0</v>
      </c>
      <c r="EH14" s="405">
        <f>IF(AND(EH3="Operations",EI3="Post ops"),InpC!$F$190,0)</f>
        <v>0</v>
      </c>
      <c r="EI14" s="405">
        <f>IF(AND(EI3="Operations",EJ3="Post ops"),InpC!$F$190,0)</f>
        <v>0</v>
      </c>
      <c r="EJ14" s="405">
        <f>IF(AND(EJ3="Operations",EK3="Post ops"),InpC!$F$190,0)</f>
        <v>0</v>
      </c>
      <c r="EK14" s="405">
        <f>IF(AND(EK3="Operations",EL3="Post ops"),InpC!$F$190,0)</f>
        <v>0</v>
      </c>
      <c r="EL14" s="405">
        <f>IF(AND(EL3="Operations",EM3="Post ops"),InpC!$F$190,0)</f>
        <v>0</v>
      </c>
      <c r="EM14" s="405">
        <f>IF(AND(EM3="Operations",EN3="Post ops"),InpC!$F$190,0)</f>
        <v>0</v>
      </c>
      <c r="EN14" s="405">
        <f>IF(AND(EN3="Operations",EO3="Post ops"),InpC!$F$190,0)</f>
        <v>0</v>
      </c>
      <c r="EO14" s="405">
        <f>IF(AND(EO3="Operations",EP3="Post ops"),InpC!$F$190,0)</f>
        <v>0</v>
      </c>
      <c r="EP14" s="405">
        <f>IF(AND(EP3="Operations",EQ3="Post ops"),InpC!$F$190,0)</f>
        <v>0</v>
      </c>
      <c r="EQ14" s="405">
        <f>IF(AND(EQ3="Operations",ER3="Post ops"),InpC!$F$190,0)</f>
        <v>0</v>
      </c>
      <c r="ER14" s="405">
        <f>IF(AND(ER3="Operations",ES3="Post ops"),InpC!$F$190,0)</f>
        <v>0</v>
      </c>
      <c r="ES14" s="405">
        <f>IF(AND(ES3="Operations",ET3="Post ops"),InpC!$F$190,0)</f>
        <v>0</v>
      </c>
      <c r="ET14" s="405">
        <f>IF(AND(ET3="Operations",EU3="Post ops"),InpC!$F$190,0)</f>
        <v>0</v>
      </c>
      <c r="EU14" s="405">
        <f>IF(AND(EU3="Operations",EV3="Post ops"),InpC!$F$190,0)</f>
        <v>0</v>
      </c>
      <c r="EV14" s="405">
        <f>IF(AND(EV3="Operations",EW3="Post ops"),InpC!$F$190,0)</f>
        <v>0</v>
      </c>
      <c r="EW14" s="405">
        <f>IF(AND(EW3="Operations",EX3="Post ops"),InpC!$F$190,0)</f>
        <v>0</v>
      </c>
      <c r="EX14" s="405">
        <f>IF(AND(EX3="Operations",EY3="Post ops"),InpC!$F$190,0)</f>
        <v>0</v>
      </c>
      <c r="EY14" s="405">
        <f>IF(AND(EY3="Operations",EZ3="Post ops"),InpC!$F$190,0)</f>
        <v>0</v>
      </c>
      <c r="EZ14" s="405">
        <f>IF(AND(EZ3="Operations",FA3="Post ops"),InpC!$F$190,0)</f>
        <v>0</v>
      </c>
      <c r="FA14" s="405">
        <f>IF(AND(FA3="Operations",FB3="Post ops"),InpC!$F$190,0)</f>
        <v>0</v>
      </c>
      <c r="FB14" s="405">
        <f>IF(AND(FB3="Operations",FC3="Post ops"),InpC!$F$190,0)</f>
        <v>0</v>
      </c>
      <c r="FC14" s="405">
        <f>IF(AND(FC3="Operations",FD3="Post ops"),InpC!$F$190,0)</f>
        <v>0</v>
      </c>
      <c r="FD14" s="405">
        <f>IF(AND(FD3="Operations",FE3="Post ops"),InpC!$F$190,0)</f>
        <v>0</v>
      </c>
      <c r="FE14" s="405">
        <f>IF(AND(FE3="Operations",FF3="Post ops"),InpC!$F$190,0)</f>
        <v>0</v>
      </c>
      <c r="FF14" s="405">
        <f>IF(AND(FF3="Operations",FG3="Post ops"),InpC!$F$190,0)</f>
        <v>0</v>
      </c>
      <c r="FG14" s="405">
        <f>IF(AND(FG3="Operations",FH3="Post ops"),InpC!$F$190,0)</f>
        <v>0</v>
      </c>
      <c r="FH14" s="405">
        <f>IF(AND(FH3="Operations",FI3="Post ops"),InpC!$F$190,0)</f>
        <v>0</v>
      </c>
      <c r="FI14" s="405">
        <f>IF(AND(FI3="Operations",FJ3="Post ops"),InpC!$F$190,0)</f>
        <v>0</v>
      </c>
      <c r="FJ14" s="405">
        <f>IF(AND(FJ3="Operations",FK3="Post ops"),InpC!$F$190,0)</f>
        <v>0</v>
      </c>
      <c r="FK14" s="405">
        <f>IF(AND(FK3="Operations",FL3="Post ops"),InpC!$F$190,0)</f>
        <v>0</v>
      </c>
      <c r="FL14" s="405">
        <f>IF(AND(FL3="Operations",FM3="Post ops"),InpC!$F$190,0)</f>
        <v>0</v>
      </c>
      <c r="FM14" s="405">
        <f>IF(AND(FM3="Operations",FN3="Post ops"),InpC!$F$190,0)</f>
        <v>0</v>
      </c>
      <c r="FN14" s="405">
        <f>IF(AND(FN3="Operations",FO3="Post ops"),InpC!$F$190,0)</f>
        <v>0</v>
      </c>
      <c r="FO14" s="405">
        <f>IF(AND(FO3="Operations",FP3="Post ops"),InpC!$F$190,0)</f>
        <v>0</v>
      </c>
      <c r="FP14" s="405">
        <f>IF(AND(FP3="Operations",FQ3="Post ops"),InpC!$F$190,0)</f>
        <v>0</v>
      </c>
      <c r="FQ14" s="405">
        <f>IF(AND(FQ3="Operations",FR3="Post ops"),InpC!$F$190,0)</f>
        <v>0</v>
      </c>
      <c r="FR14" s="405">
        <f>IF(AND(FR3="Operations",FS3="Post ops"),InpC!$F$190,0)</f>
        <v>0</v>
      </c>
      <c r="FS14" s="405">
        <f>IF(AND(FS3="Operations",FT3="Post ops"),InpC!$F$190,0)</f>
        <v>0</v>
      </c>
      <c r="FT14" s="405">
        <f>IF(AND(FT3="Operations",FU3="Post ops"),InpC!$F$190,0)</f>
        <v>0</v>
      </c>
      <c r="FU14" s="405">
        <f>IF(AND(FU3="Operations",FV3="Post ops"),InpC!$F$190,0)</f>
        <v>0</v>
      </c>
      <c r="FV14" s="405">
        <f>IF(AND(FV3="Operations",FW3="Post ops"),InpC!$F$190,0)</f>
        <v>0</v>
      </c>
      <c r="FW14" s="405">
        <f>IF(AND(FW3="Operations",FX3="Post ops"),InpC!$F$190,0)</f>
        <v>0</v>
      </c>
      <c r="FX14" s="405">
        <f>IF(AND(FX3="Operations",FY3="Post ops"),InpC!$F$190,0)</f>
        <v>0</v>
      </c>
      <c r="FY14" s="405">
        <f>IF(AND(FY3="Operations",FZ3="Post ops"),InpC!$F$190,0)</f>
        <v>0</v>
      </c>
      <c r="FZ14" s="405">
        <f>IF(AND(FZ3="Operations",GA3="Post ops"),InpC!$F$190,0)</f>
        <v>0</v>
      </c>
      <c r="GA14" s="405">
        <f>IF(AND(GA3="Operations",GB3="Post ops"),InpC!$F$190,0)</f>
        <v>0</v>
      </c>
      <c r="GB14" s="405">
        <f>IF(AND(GB3="Operations",GC3="Post ops"),InpC!$F$190,0)</f>
        <v>0</v>
      </c>
      <c r="GC14" s="405">
        <f>IF(AND(GC3="Operations",GD3="Post ops"),InpC!$F$190,0)</f>
        <v>0</v>
      </c>
      <c r="GD14" s="405">
        <f>IF(AND(GD3="Operations",GE3="Post ops"),InpC!$F$190,0)</f>
        <v>0</v>
      </c>
      <c r="GE14" s="405">
        <f>IF(AND(GE3="Operations",GF3="Post ops"),InpC!$F$190,0)</f>
        <v>0</v>
      </c>
      <c r="GF14" s="405">
        <f>IF(AND(GF3="Operations",GG3="Post ops"),InpC!$F$190,0)</f>
        <v>0</v>
      </c>
      <c r="GG14" s="405">
        <f>IF(AND(GG3="Operations",GH3="Post ops"),InpC!$F$190,0)</f>
        <v>0</v>
      </c>
      <c r="GH14" s="405">
        <f>IF(AND(GH3="Operations",GI3="Post ops"),InpC!$F$190,0)</f>
        <v>0</v>
      </c>
      <c r="GI14" s="405">
        <f>IF(AND(GI3="Operations",GJ3="Post ops"),InpC!$F$190,0)</f>
        <v>0</v>
      </c>
      <c r="GJ14" s="405">
        <f>IF(AND(GJ3="Operations",GK3="Post ops"),InpC!$F$190,0)</f>
        <v>0</v>
      </c>
    </row>
    <row r="15" spans="1:192" s="126" customFormat="1" x14ac:dyDescent="0.25">
      <c r="A15" s="86"/>
      <c r="B15" s="86"/>
      <c r="C15" s="87"/>
      <c r="D15" s="88"/>
      <c r="E15" s="405" t="str">
        <f>ConCost!E54</f>
        <v>Success fee</v>
      </c>
      <c r="F15" s="405">
        <f>ConCost!F54</f>
        <v>0</v>
      </c>
      <c r="G15" s="405" t="str">
        <f>ConCost!G54</f>
        <v>$ 000s</v>
      </c>
      <c r="H15" s="405">
        <f>ConCost!H54</f>
        <v>2000</v>
      </c>
      <c r="I15" s="405">
        <f t="shared" ref="I15:K15" si="0">IF(AND(I3="Fin Close",J3="Construction"),$H$15,0)</f>
        <v>0</v>
      </c>
      <c r="J15" s="405">
        <f t="shared" si="0"/>
        <v>0</v>
      </c>
      <c r="K15" s="405">
        <f t="shared" si="0"/>
        <v>0</v>
      </c>
      <c r="L15" s="405">
        <f>IF(AND(L3="Fin Close",M3="Construction"),$H$15,0)</f>
        <v>2000</v>
      </c>
      <c r="M15" s="405">
        <f t="shared" ref="M15:BX15" si="1">IF(AND(M3="Fin Close",N3="Construction"),$H$15,0)</f>
        <v>0</v>
      </c>
      <c r="N15" s="405">
        <f t="shared" si="1"/>
        <v>0</v>
      </c>
      <c r="O15" s="405">
        <f t="shared" si="1"/>
        <v>0</v>
      </c>
      <c r="P15" s="405">
        <f t="shared" si="1"/>
        <v>0</v>
      </c>
      <c r="Q15" s="405">
        <f t="shared" si="1"/>
        <v>0</v>
      </c>
      <c r="R15" s="405">
        <f t="shared" si="1"/>
        <v>0</v>
      </c>
      <c r="S15" s="405">
        <f t="shared" si="1"/>
        <v>0</v>
      </c>
      <c r="T15" s="405">
        <f t="shared" si="1"/>
        <v>0</v>
      </c>
      <c r="U15" s="405">
        <f t="shared" si="1"/>
        <v>0</v>
      </c>
      <c r="V15" s="405">
        <f t="shared" si="1"/>
        <v>0</v>
      </c>
      <c r="W15" s="405">
        <f t="shared" si="1"/>
        <v>0</v>
      </c>
      <c r="X15" s="405">
        <f t="shared" si="1"/>
        <v>0</v>
      </c>
      <c r="Y15" s="405">
        <f t="shared" si="1"/>
        <v>0</v>
      </c>
      <c r="Z15" s="405">
        <f t="shared" si="1"/>
        <v>0</v>
      </c>
      <c r="AA15" s="405">
        <f t="shared" si="1"/>
        <v>0</v>
      </c>
      <c r="AB15" s="405">
        <f t="shared" si="1"/>
        <v>0</v>
      </c>
      <c r="AC15" s="405">
        <f t="shared" si="1"/>
        <v>0</v>
      </c>
      <c r="AD15" s="405">
        <f t="shared" si="1"/>
        <v>0</v>
      </c>
      <c r="AE15" s="405">
        <f t="shared" si="1"/>
        <v>0</v>
      </c>
      <c r="AF15" s="405">
        <f t="shared" si="1"/>
        <v>0</v>
      </c>
      <c r="AG15" s="405">
        <f t="shared" si="1"/>
        <v>0</v>
      </c>
      <c r="AH15" s="405">
        <f t="shared" si="1"/>
        <v>0</v>
      </c>
      <c r="AI15" s="405">
        <f t="shared" si="1"/>
        <v>0</v>
      </c>
      <c r="AJ15" s="405">
        <f t="shared" si="1"/>
        <v>0</v>
      </c>
      <c r="AK15" s="405">
        <f t="shared" si="1"/>
        <v>0</v>
      </c>
      <c r="AL15" s="405">
        <f t="shared" si="1"/>
        <v>0</v>
      </c>
      <c r="AM15" s="405">
        <f t="shared" si="1"/>
        <v>0</v>
      </c>
      <c r="AN15" s="405">
        <f t="shared" si="1"/>
        <v>0</v>
      </c>
      <c r="AO15" s="405">
        <f t="shared" si="1"/>
        <v>0</v>
      </c>
      <c r="AP15" s="405">
        <f t="shared" si="1"/>
        <v>0</v>
      </c>
      <c r="AQ15" s="405">
        <f t="shared" si="1"/>
        <v>0</v>
      </c>
      <c r="AR15" s="405">
        <f t="shared" si="1"/>
        <v>0</v>
      </c>
      <c r="AS15" s="405">
        <f t="shared" si="1"/>
        <v>0</v>
      </c>
      <c r="AT15" s="405">
        <f t="shared" si="1"/>
        <v>0</v>
      </c>
      <c r="AU15" s="405">
        <f t="shared" si="1"/>
        <v>0</v>
      </c>
      <c r="AV15" s="405">
        <f t="shared" si="1"/>
        <v>0</v>
      </c>
      <c r="AW15" s="405">
        <f t="shared" si="1"/>
        <v>0</v>
      </c>
      <c r="AX15" s="405">
        <f t="shared" si="1"/>
        <v>0</v>
      </c>
      <c r="AY15" s="405">
        <f t="shared" si="1"/>
        <v>0</v>
      </c>
      <c r="AZ15" s="405">
        <f t="shared" si="1"/>
        <v>0</v>
      </c>
      <c r="BA15" s="405">
        <f t="shared" si="1"/>
        <v>0</v>
      </c>
      <c r="BB15" s="405">
        <f t="shared" si="1"/>
        <v>0</v>
      </c>
      <c r="BC15" s="405">
        <f t="shared" si="1"/>
        <v>0</v>
      </c>
      <c r="BD15" s="405">
        <f t="shared" si="1"/>
        <v>0</v>
      </c>
      <c r="BE15" s="405">
        <f t="shared" si="1"/>
        <v>0</v>
      </c>
      <c r="BF15" s="405">
        <f t="shared" si="1"/>
        <v>0</v>
      </c>
      <c r="BG15" s="405">
        <f t="shared" si="1"/>
        <v>0</v>
      </c>
      <c r="BH15" s="405">
        <f t="shared" si="1"/>
        <v>0</v>
      </c>
      <c r="BI15" s="405">
        <f t="shared" si="1"/>
        <v>0</v>
      </c>
      <c r="BJ15" s="405">
        <f t="shared" si="1"/>
        <v>0</v>
      </c>
      <c r="BK15" s="405">
        <f t="shared" si="1"/>
        <v>0</v>
      </c>
      <c r="BL15" s="405">
        <f t="shared" si="1"/>
        <v>0</v>
      </c>
      <c r="BM15" s="405">
        <f t="shared" si="1"/>
        <v>0</v>
      </c>
      <c r="BN15" s="405">
        <f t="shared" si="1"/>
        <v>0</v>
      </c>
      <c r="BO15" s="405">
        <f t="shared" si="1"/>
        <v>0</v>
      </c>
      <c r="BP15" s="405">
        <f t="shared" si="1"/>
        <v>0</v>
      </c>
      <c r="BQ15" s="405">
        <f t="shared" si="1"/>
        <v>0</v>
      </c>
      <c r="BR15" s="405">
        <f t="shared" si="1"/>
        <v>0</v>
      </c>
      <c r="BS15" s="405">
        <f t="shared" si="1"/>
        <v>0</v>
      </c>
      <c r="BT15" s="405">
        <f t="shared" si="1"/>
        <v>0</v>
      </c>
      <c r="BU15" s="405">
        <f t="shared" si="1"/>
        <v>0</v>
      </c>
      <c r="BV15" s="405">
        <f t="shared" si="1"/>
        <v>0</v>
      </c>
      <c r="BW15" s="405">
        <f t="shared" si="1"/>
        <v>0</v>
      </c>
      <c r="BX15" s="405">
        <f t="shared" si="1"/>
        <v>0</v>
      </c>
      <c r="BY15" s="405">
        <f t="shared" ref="BY15:EJ15" si="2">IF(AND(BY3="Fin Close",BZ3="Construction"),$H$15,0)</f>
        <v>0</v>
      </c>
      <c r="BZ15" s="405">
        <f t="shared" si="2"/>
        <v>0</v>
      </c>
      <c r="CA15" s="405">
        <f t="shared" si="2"/>
        <v>0</v>
      </c>
      <c r="CB15" s="405">
        <f t="shared" si="2"/>
        <v>0</v>
      </c>
      <c r="CC15" s="405">
        <f t="shared" si="2"/>
        <v>0</v>
      </c>
      <c r="CD15" s="405">
        <f t="shared" si="2"/>
        <v>0</v>
      </c>
      <c r="CE15" s="405">
        <f t="shared" si="2"/>
        <v>0</v>
      </c>
      <c r="CF15" s="405">
        <f t="shared" si="2"/>
        <v>0</v>
      </c>
      <c r="CG15" s="405">
        <f t="shared" si="2"/>
        <v>0</v>
      </c>
      <c r="CH15" s="405">
        <f t="shared" si="2"/>
        <v>0</v>
      </c>
      <c r="CI15" s="405">
        <f t="shared" si="2"/>
        <v>0</v>
      </c>
      <c r="CJ15" s="405">
        <f t="shared" si="2"/>
        <v>0</v>
      </c>
      <c r="CK15" s="405">
        <f t="shared" si="2"/>
        <v>0</v>
      </c>
      <c r="CL15" s="405">
        <f t="shared" si="2"/>
        <v>0</v>
      </c>
      <c r="CM15" s="405">
        <f t="shared" si="2"/>
        <v>0</v>
      </c>
      <c r="CN15" s="405">
        <f t="shared" si="2"/>
        <v>0</v>
      </c>
      <c r="CO15" s="405">
        <f t="shared" si="2"/>
        <v>0</v>
      </c>
      <c r="CP15" s="405">
        <f t="shared" si="2"/>
        <v>0</v>
      </c>
      <c r="CQ15" s="405">
        <f t="shared" si="2"/>
        <v>0</v>
      </c>
      <c r="CR15" s="405">
        <f t="shared" si="2"/>
        <v>0</v>
      </c>
      <c r="CS15" s="405">
        <f t="shared" si="2"/>
        <v>0</v>
      </c>
      <c r="CT15" s="405">
        <f t="shared" si="2"/>
        <v>0</v>
      </c>
      <c r="CU15" s="405">
        <f t="shared" si="2"/>
        <v>0</v>
      </c>
      <c r="CV15" s="405">
        <f t="shared" si="2"/>
        <v>0</v>
      </c>
      <c r="CW15" s="405">
        <f t="shared" si="2"/>
        <v>0</v>
      </c>
      <c r="CX15" s="405">
        <f t="shared" si="2"/>
        <v>0</v>
      </c>
      <c r="CY15" s="405">
        <f t="shared" si="2"/>
        <v>0</v>
      </c>
      <c r="CZ15" s="405">
        <f t="shared" si="2"/>
        <v>0</v>
      </c>
      <c r="DA15" s="405">
        <f t="shared" si="2"/>
        <v>0</v>
      </c>
      <c r="DB15" s="405">
        <f t="shared" si="2"/>
        <v>0</v>
      </c>
      <c r="DC15" s="405">
        <f t="shared" si="2"/>
        <v>0</v>
      </c>
      <c r="DD15" s="405">
        <f t="shared" si="2"/>
        <v>0</v>
      </c>
      <c r="DE15" s="405">
        <f t="shared" si="2"/>
        <v>0</v>
      </c>
      <c r="DF15" s="405">
        <f t="shared" si="2"/>
        <v>0</v>
      </c>
      <c r="DG15" s="405">
        <f t="shared" si="2"/>
        <v>0</v>
      </c>
      <c r="DH15" s="405">
        <f t="shared" si="2"/>
        <v>0</v>
      </c>
      <c r="DI15" s="405">
        <f t="shared" si="2"/>
        <v>0</v>
      </c>
      <c r="DJ15" s="405">
        <f t="shared" si="2"/>
        <v>0</v>
      </c>
      <c r="DK15" s="405">
        <f t="shared" si="2"/>
        <v>0</v>
      </c>
      <c r="DL15" s="405">
        <f t="shared" si="2"/>
        <v>0</v>
      </c>
      <c r="DM15" s="405">
        <f t="shared" si="2"/>
        <v>0</v>
      </c>
      <c r="DN15" s="405">
        <f t="shared" si="2"/>
        <v>0</v>
      </c>
      <c r="DO15" s="405">
        <f t="shared" si="2"/>
        <v>0</v>
      </c>
      <c r="DP15" s="405">
        <f t="shared" si="2"/>
        <v>0</v>
      </c>
      <c r="DQ15" s="405">
        <f t="shared" si="2"/>
        <v>0</v>
      </c>
      <c r="DR15" s="405">
        <f t="shared" si="2"/>
        <v>0</v>
      </c>
      <c r="DS15" s="405">
        <f t="shared" si="2"/>
        <v>0</v>
      </c>
      <c r="DT15" s="405">
        <f t="shared" si="2"/>
        <v>0</v>
      </c>
      <c r="DU15" s="405">
        <f t="shared" si="2"/>
        <v>0</v>
      </c>
      <c r="DV15" s="405">
        <f t="shared" si="2"/>
        <v>0</v>
      </c>
      <c r="DW15" s="405">
        <f t="shared" si="2"/>
        <v>0</v>
      </c>
      <c r="DX15" s="405">
        <f t="shared" si="2"/>
        <v>0</v>
      </c>
      <c r="DY15" s="405">
        <f t="shared" si="2"/>
        <v>0</v>
      </c>
      <c r="DZ15" s="405">
        <f t="shared" si="2"/>
        <v>0</v>
      </c>
      <c r="EA15" s="405">
        <f t="shared" si="2"/>
        <v>0</v>
      </c>
      <c r="EB15" s="405">
        <f t="shared" si="2"/>
        <v>0</v>
      </c>
      <c r="EC15" s="405">
        <f t="shared" si="2"/>
        <v>0</v>
      </c>
      <c r="ED15" s="405">
        <f t="shared" si="2"/>
        <v>0</v>
      </c>
      <c r="EE15" s="405">
        <f t="shared" si="2"/>
        <v>0</v>
      </c>
      <c r="EF15" s="405">
        <f t="shared" si="2"/>
        <v>0</v>
      </c>
      <c r="EG15" s="405">
        <f t="shared" si="2"/>
        <v>0</v>
      </c>
      <c r="EH15" s="405">
        <f t="shared" si="2"/>
        <v>0</v>
      </c>
      <c r="EI15" s="405">
        <f t="shared" si="2"/>
        <v>0</v>
      </c>
      <c r="EJ15" s="405">
        <f t="shared" si="2"/>
        <v>0</v>
      </c>
      <c r="EK15" s="405">
        <f t="shared" ref="EK15:GJ15" si="3">IF(AND(EK3="Fin Close",EL3="Construction"),$H$15,0)</f>
        <v>0</v>
      </c>
      <c r="EL15" s="405">
        <f t="shared" si="3"/>
        <v>0</v>
      </c>
      <c r="EM15" s="405">
        <f t="shared" si="3"/>
        <v>0</v>
      </c>
      <c r="EN15" s="405">
        <f t="shared" si="3"/>
        <v>0</v>
      </c>
      <c r="EO15" s="405">
        <f t="shared" si="3"/>
        <v>0</v>
      </c>
      <c r="EP15" s="405">
        <f t="shared" si="3"/>
        <v>0</v>
      </c>
      <c r="EQ15" s="405">
        <f t="shared" si="3"/>
        <v>0</v>
      </c>
      <c r="ER15" s="405">
        <f t="shared" si="3"/>
        <v>0</v>
      </c>
      <c r="ES15" s="405">
        <f t="shared" si="3"/>
        <v>0</v>
      </c>
      <c r="ET15" s="405">
        <f t="shared" si="3"/>
        <v>0</v>
      </c>
      <c r="EU15" s="405">
        <f t="shared" si="3"/>
        <v>0</v>
      </c>
      <c r="EV15" s="405">
        <f t="shared" si="3"/>
        <v>0</v>
      </c>
      <c r="EW15" s="405">
        <f t="shared" si="3"/>
        <v>0</v>
      </c>
      <c r="EX15" s="405">
        <f t="shared" si="3"/>
        <v>0</v>
      </c>
      <c r="EY15" s="405">
        <f t="shared" si="3"/>
        <v>0</v>
      </c>
      <c r="EZ15" s="405">
        <f t="shared" si="3"/>
        <v>0</v>
      </c>
      <c r="FA15" s="405">
        <f t="shared" si="3"/>
        <v>0</v>
      </c>
      <c r="FB15" s="405">
        <f t="shared" si="3"/>
        <v>0</v>
      </c>
      <c r="FC15" s="405">
        <f t="shared" si="3"/>
        <v>0</v>
      </c>
      <c r="FD15" s="405">
        <f t="shared" si="3"/>
        <v>0</v>
      </c>
      <c r="FE15" s="405">
        <f t="shared" si="3"/>
        <v>0</v>
      </c>
      <c r="FF15" s="405">
        <f t="shared" si="3"/>
        <v>0</v>
      </c>
      <c r="FG15" s="405">
        <f t="shared" si="3"/>
        <v>0</v>
      </c>
      <c r="FH15" s="405">
        <f t="shared" si="3"/>
        <v>0</v>
      </c>
      <c r="FI15" s="405">
        <f t="shared" si="3"/>
        <v>0</v>
      </c>
      <c r="FJ15" s="405">
        <f t="shared" si="3"/>
        <v>0</v>
      </c>
      <c r="FK15" s="405">
        <f t="shared" si="3"/>
        <v>0</v>
      </c>
      <c r="FL15" s="405">
        <f t="shared" si="3"/>
        <v>0</v>
      </c>
      <c r="FM15" s="405">
        <f t="shared" si="3"/>
        <v>0</v>
      </c>
      <c r="FN15" s="405">
        <f t="shared" si="3"/>
        <v>0</v>
      </c>
      <c r="FO15" s="405">
        <f t="shared" si="3"/>
        <v>0</v>
      </c>
      <c r="FP15" s="405">
        <f t="shared" si="3"/>
        <v>0</v>
      </c>
      <c r="FQ15" s="405">
        <f t="shared" si="3"/>
        <v>0</v>
      </c>
      <c r="FR15" s="405">
        <f t="shared" si="3"/>
        <v>0</v>
      </c>
      <c r="FS15" s="405">
        <f t="shared" si="3"/>
        <v>0</v>
      </c>
      <c r="FT15" s="405">
        <f t="shared" si="3"/>
        <v>0</v>
      </c>
      <c r="FU15" s="405">
        <f t="shared" si="3"/>
        <v>0</v>
      </c>
      <c r="FV15" s="405">
        <f t="shared" si="3"/>
        <v>0</v>
      </c>
      <c r="FW15" s="405">
        <f t="shared" si="3"/>
        <v>0</v>
      </c>
      <c r="FX15" s="405">
        <f t="shared" si="3"/>
        <v>0</v>
      </c>
      <c r="FY15" s="405">
        <f t="shared" si="3"/>
        <v>0</v>
      </c>
      <c r="FZ15" s="405">
        <f t="shared" si="3"/>
        <v>0</v>
      </c>
      <c r="GA15" s="405">
        <f t="shared" si="3"/>
        <v>0</v>
      </c>
      <c r="GB15" s="405">
        <f t="shared" si="3"/>
        <v>0</v>
      </c>
      <c r="GC15" s="405">
        <f t="shared" si="3"/>
        <v>0</v>
      </c>
      <c r="GD15" s="405">
        <f t="shared" si="3"/>
        <v>0</v>
      </c>
      <c r="GE15" s="405">
        <f t="shared" si="3"/>
        <v>0</v>
      </c>
      <c r="GF15" s="405">
        <f t="shared" si="3"/>
        <v>0</v>
      </c>
      <c r="GG15" s="405">
        <f t="shared" si="3"/>
        <v>0</v>
      </c>
      <c r="GH15" s="405">
        <f t="shared" si="3"/>
        <v>0</v>
      </c>
      <c r="GI15" s="405">
        <f t="shared" si="3"/>
        <v>0</v>
      </c>
      <c r="GJ15" s="405">
        <f t="shared" si="3"/>
        <v>0</v>
      </c>
    </row>
    <row r="16" spans="1:192" s="126" customFormat="1" x14ac:dyDescent="0.25">
      <c r="A16" s="86"/>
      <c r="B16" s="86"/>
      <c r="C16" s="87"/>
      <c r="D16" s="88"/>
      <c r="E16" s="405" t="s">
        <v>749</v>
      </c>
      <c r="F16" s="405"/>
      <c r="G16" s="405" t="str">
        <f>SMU</f>
        <v>$ 000s</v>
      </c>
      <c r="H16" s="405">
        <f>IF(InpC!$F$67&lt;&gt;0%,InpC!$F$67,0)*InpC!$F$59</f>
        <v>0</v>
      </c>
      <c r="I16" s="405"/>
      <c r="J16" s="405">
        <f>IF(AND(I3="Construction",J3="Operations"),IF(InpC!$F$67&lt;&gt;0%,InpC!$F$67,0)*InpC!$F$59,0)</f>
        <v>0</v>
      </c>
      <c r="K16" s="405">
        <f>IF(AND(J3="Construction",K3="Operations"),IF(InpC!$F$67&lt;&gt;0%,InpC!$F$67,0)*InpC!$F$59,0)</f>
        <v>0</v>
      </c>
      <c r="L16" s="405">
        <f>IF(AND(K3="Construction",L3="Operations"),IF(InpC!$F$67&lt;&gt;0%,InpC!$F$67,0)*InpC!$F$59,0)</f>
        <v>0</v>
      </c>
      <c r="M16" s="405">
        <f>IF(AND(L3="Construction",M3="Operations"),IF(InpC!$F$67&lt;&gt;0%,InpC!$F$67,0)*InpC!$F$59,0)</f>
        <v>0</v>
      </c>
      <c r="N16" s="405">
        <f>IF(AND(M3="Construction",N3="Operations"),IF(InpC!$F$67&lt;&gt;0%,InpC!$F$67,0)*InpC!$F$59,0)</f>
        <v>0</v>
      </c>
      <c r="O16" s="405">
        <f>IF(AND(N3="Construction",O3="Operations"),IF(InpC!$F$67&lt;&gt;0%,InpC!$F$67,0)*InpC!$F$59,0)</f>
        <v>0</v>
      </c>
      <c r="P16" s="405">
        <f>IF(AND(O3="Construction",P3="Operations"),IF(InpC!$F$67&lt;&gt;0%,InpC!$F$67,0)*InpC!$F$59,0)</f>
        <v>0</v>
      </c>
      <c r="Q16" s="405">
        <f>IF(AND(P3="Construction",Q3="Operations"),IF(InpC!$F$67&lt;&gt;0%,InpC!$F$67,0)*InpC!$F$59,0)</f>
        <v>0</v>
      </c>
      <c r="R16" s="405">
        <f>IF(AND(Q3="Construction",R3="Operations"),IF(InpC!$F$67&lt;&gt;0%,InpC!$F$67,0)*InpC!$F$59,0)</f>
        <v>0</v>
      </c>
      <c r="S16" s="405">
        <f>IF(AND(R3="Construction",S3="Operations"),IF(InpC!$F$67&lt;&gt;0%,InpC!$F$67,0)*InpC!$F$59,0)</f>
        <v>0</v>
      </c>
      <c r="T16" s="405">
        <f>IF(AND(S3="Construction",T3="Operations"),IF(InpC!$F$67&lt;&gt;0%,InpC!$F$67,0)*InpC!$F$59,0)</f>
        <v>0</v>
      </c>
      <c r="U16" s="405">
        <f>IF(AND(T3="Construction",U3="Operations"),IF(InpC!$F$67&lt;&gt;0%,InpC!$F$67,0)*InpC!$F$59,0)</f>
        <v>0</v>
      </c>
      <c r="V16" s="405">
        <f>IF(AND(U3="Construction",V3="Operations"),IF(InpC!$F$67&lt;&gt;0%,InpC!$F$67,0)*InpC!$F$59,0)</f>
        <v>0</v>
      </c>
      <c r="W16" s="405">
        <f>IF(AND(V3="Construction",W3="Operations"),IF(InpC!$F$67&lt;&gt;0%,InpC!$F$67,0)*InpC!$F$59,0)</f>
        <v>0</v>
      </c>
      <c r="X16" s="405">
        <f>IF(AND(W3="Construction",X3="Operations"),IF(InpC!$F$67&lt;&gt;0%,InpC!$F$67,0)*InpC!$F$59,0)</f>
        <v>0</v>
      </c>
      <c r="Y16" s="405">
        <f>IF(AND(X3="Construction",Y3="Operations"),IF(InpC!$F$67&lt;&gt;0%,InpC!$F$67,0)*InpC!$F$59,0)</f>
        <v>0</v>
      </c>
      <c r="Z16" s="405">
        <f>IF(AND(Y3="Construction",Z3="Operations"),IF(InpC!$F$67&lt;&gt;0%,InpC!$F$67,0)*InpC!$F$59,0)</f>
        <v>0</v>
      </c>
      <c r="AA16" s="405">
        <f>IF(AND(Z3="Construction",AA3="Operations"),IF(InpC!$F$67&lt;&gt;0%,InpC!$F$67,0)*InpC!$F$59,0)</f>
        <v>0</v>
      </c>
      <c r="AB16" s="405">
        <f>IF(AND(AA3="Construction",AB3="Operations"),IF(InpC!$F$67&lt;&gt;0%,InpC!$F$67,0)*InpC!$F$59,0)</f>
        <v>0</v>
      </c>
      <c r="AC16" s="405">
        <f>IF(AND(AB3="Construction",AC3="Operations"),IF(InpC!$F$67&lt;&gt;0%,InpC!$F$67,0)*InpC!$F$59,0)</f>
        <v>0</v>
      </c>
      <c r="AD16" s="405">
        <f>IF(AND(AC3="Construction",AD3="Operations"),IF(InpC!$F$67&lt;&gt;0%,InpC!$F$67,0)*InpC!$F$59,0)</f>
        <v>0</v>
      </c>
      <c r="AE16" s="405">
        <f>IF(AND(AD3="Construction",AE3="Operations"),IF(InpC!$F$67&lt;&gt;0%,InpC!$F$67,0)*InpC!$F$59,0)</f>
        <v>0</v>
      </c>
      <c r="AF16" s="405">
        <f>IF(AND(AE3="Construction",AF3="Operations"),IF(InpC!$F$67&lt;&gt;0%,InpC!$F$67,0)*InpC!$F$59,0)</f>
        <v>0</v>
      </c>
      <c r="AG16" s="405">
        <f>IF(AND(AF3="Construction",AG3="Operations"),IF(InpC!$F$67&lt;&gt;0%,InpC!$F$67,0)*InpC!$F$59,0)</f>
        <v>0</v>
      </c>
      <c r="AH16" s="405">
        <f>IF(AND(AG3="Construction",AH3="Operations"),IF(InpC!$F$67&lt;&gt;0%,InpC!$F$67,0)*InpC!$F$59,0)</f>
        <v>0</v>
      </c>
      <c r="AI16" s="405">
        <f>IF(AND(AH3="Construction",AI3="Operations"),IF(InpC!$F$67&lt;&gt;0%,InpC!$F$67,0)*InpC!$F$59,0)</f>
        <v>0</v>
      </c>
      <c r="AJ16" s="405">
        <f>IF(AND(AI3="Construction",AJ3="Operations"),IF(InpC!$F$67&lt;&gt;0%,InpC!$F$67,0)*InpC!$F$59,0)</f>
        <v>0</v>
      </c>
      <c r="AK16" s="405">
        <f>IF(AND(AJ3="Construction",AK3="Operations"),IF(InpC!$F$67&lt;&gt;0%,InpC!$F$67,0)*InpC!$F$59,0)</f>
        <v>0</v>
      </c>
      <c r="AL16" s="405">
        <f>IF(AND(AK3="Construction",AL3="Operations"),IF(InpC!$F$67&lt;&gt;0%,InpC!$F$67,0)*InpC!$F$59,0)</f>
        <v>0</v>
      </c>
      <c r="AM16" s="405">
        <f>IF(AND(AL3="Construction",AM3="Operations"),IF(InpC!$F$67&lt;&gt;0%,InpC!$F$67,0)*InpC!$F$59,0)</f>
        <v>0</v>
      </c>
      <c r="AN16" s="405">
        <f>IF(AND(AM3="Construction",AN3="Operations"),IF(InpC!$F$67&lt;&gt;0%,InpC!$F$67,0)*InpC!$F$59,0)</f>
        <v>0</v>
      </c>
      <c r="AO16" s="405">
        <f>IF(AND(AN3="Construction",AO3="Operations"),IF(InpC!$F$67&lt;&gt;0%,InpC!$F$67,0)*InpC!$F$59,0)</f>
        <v>0</v>
      </c>
      <c r="AP16" s="405">
        <f>IF(AND(AO3="Construction",AP3="Operations"),IF(InpC!$F$67&lt;&gt;0%,InpC!$F$67,0)*InpC!$F$59,0)</f>
        <v>0</v>
      </c>
      <c r="AQ16" s="405">
        <f>IF(AND(AP3="Construction",AQ3="Operations"),IF(InpC!$F$67&lt;&gt;0%,InpC!$F$67,0)*InpC!$F$59,0)</f>
        <v>0</v>
      </c>
      <c r="AR16" s="405">
        <f>IF(AND(AQ3="Construction",AR3="Operations"),IF(InpC!$F$67&lt;&gt;0%,InpC!$F$67,0)*InpC!$F$59,0)</f>
        <v>0</v>
      </c>
      <c r="AS16" s="405">
        <f>IF(AND(AR3="Construction",AS3="Operations"),IF(InpC!$F$67&lt;&gt;0%,InpC!$F$67,0)*InpC!$F$59,0)</f>
        <v>0</v>
      </c>
      <c r="AT16" s="405">
        <f>IF(AND(AS3="Construction",AT3="Operations"),IF(InpC!$F$67&lt;&gt;0%,InpC!$F$67,0)*InpC!$F$59,0)</f>
        <v>0</v>
      </c>
      <c r="AU16" s="405">
        <f>IF(AND(AT3="Construction",AU3="Operations"),IF(InpC!$F$67&lt;&gt;0%,InpC!$F$67,0)*InpC!$F$59,0)</f>
        <v>0</v>
      </c>
      <c r="AV16" s="405">
        <f>IF(AND(AU3="Construction",AV3="Operations"),IF(InpC!$F$67&lt;&gt;0%,InpC!$F$67,0)*InpC!$F$59,0)</f>
        <v>0</v>
      </c>
      <c r="AW16" s="405">
        <f>IF(AND(AV3="Construction",AW3="Operations"),IF(InpC!$F$67&lt;&gt;0%,InpC!$F$67,0)*InpC!$F$59,0)</f>
        <v>0</v>
      </c>
      <c r="AX16" s="405">
        <f>IF(AND(AW3="Construction",AX3="Operations"),IF(InpC!$F$67&lt;&gt;0%,InpC!$F$67,0)*InpC!$F$59,0)</f>
        <v>0</v>
      </c>
      <c r="AY16" s="405">
        <f>IF(AND(AX3="Construction",AY3="Operations"),IF(InpC!$F$67&lt;&gt;0%,InpC!$F$67,0)*InpC!$F$59,0)</f>
        <v>0</v>
      </c>
      <c r="AZ16" s="405">
        <f>IF(AND(AY3="Construction",AZ3="Operations"),IF(InpC!$F$67&lt;&gt;0%,InpC!$F$67,0)*InpC!$F$59,0)</f>
        <v>0</v>
      </c>
      <c r="BA16" s="405">
        <f>IF(AND(AZ3="Construction",BA3="Operations"),IF(InpC!$F$67&lt;&gt;0%,InpC!$F$67,0)*InpC!$F$59,0)</f>
        <v>0</v>
      </c>
      <c r="BB16" s="405">
        <f>IF(AND(BA3="Construction",BB3="Operations"),IF(InpC!$F$67&lt;&gt;0%,InpC!$F$67,0)*InpC!$F$59,0)</f>
        <v>0</v>
      </c>
      <c r="BC16" s="405">
        <f>IF(AND(BB3="Construction",BC3="Operations"),IF(InpC!$F$67&lt;&gt;0%,InpC!$F$67,0)*InpC!$F$59,0)</f>
        <v>0</v>
      </c>
      <c r="BD16" s="405">
        <f>IF(AND(BC3="Construction",BD3="Operations"),IF(InpC!$F$67&lt;&gt;0%,InpC!$F$67,0)*InpC!$F$59,0)</f>
        <v>0</v>
      </c>
      <c r="BE16" s="405">
        <f>IF(AND(BD3="Construction",BE3="Operations"),IF(InpC!$F$67&lt;&gt;0%,InpC!$F$67,0)*InpC!$F$59,0)</f>
        <v>0</v>
      </c>
      <c r="BF16" s="405">
        <f>IF(AND(BE3="Construction",BF3="Operations"),IF(InpC!$F$67&lt;&gt;0%,InpC!$F$67,0)*InpC!$F$59,0)</f>
        <v>0</v>
      </c>
      <c r="BG16" s="405">
        <f>IF(AND(BF3="Construction",BG3="Operations"),IF(InpC!$F$67&lt;&gt;0%,InpC!$F$67,0)*InpC!$F$59,0)</f>
        <v>0</v>
      </c>
      <c r="BH16" s="405">
        <f>IF(AND(BG3="Construction",BH3="Operations"),IF(InpC!$F$67&lt;&gt;0%,InpC!$F$67,0)*InpC!$F$59,0)</f>
        <v>0</v>
      </c>
      <c r="BI16" s="405">
        <f>IF(AND(BH3="Construction",BI3="Operations"),IF(InpC!$F$67&lt;&gt;0%,InpC!$F$67,0)*InpC!$F$59,0)</f>
        <v>0</v>
      </c>
      <c r="BJ16" s="405">
        <f>IF(AND(BI3="Construction",BJ3="Operations"),IF(InpC!$F$67&lt;&gt;0%,InpC!$F$67,0)*InpC!$F$59,0)</f>
        <v>0</v>
      </c>
      <c r="BK16" s="405">
        <f>IF(AND(BJ3="Construction",BK3="Operations"),IF(InpC!$F$67&lt;&gt;0%,InpC!$F$67,0)*InpC!$F$59,0)</f>
        <v>0</v>
      </c>
      <c r="BL16" s="405">
        <f>IF(AND(BK3="Construction",BL3="Operations"),IF(InpC!$F$67&lt;&gt;0%,InpC!$F$67,0)*InpC!$F$59,0)</f>
        <v>0</v>
      </c>
      <c r="BM16" s="405">
        <f>IF(AND(BL3="Construction",BM3="Operations"),IF(InpC!$F$67&lt;&gt;0%,InpC!$F$67,0)*InpC!$F$59,0)</f>
        <v>0</v>
      </c>
      <c r="BN16" s="405">
        <f>IF(AND(BM3="Construction",BN3="Operations"),IF(InpC!$F$67&lt;&gt;0%,InpC!$F$67,0)*InpC!$F$59,0)</f>
        <v>0</v>
      </c>
      <c r="BO16" s="405">
        <f>IF(AND(BN3="Construction",BO3="Operations"),IF(InpC!$F$67&lt;&gt;0%,InpC!$F$67,0)*InpC!$F$59,0)</f>
        <v>0</v>
      </c>
      <c r="BP16" s="405">
        <f>IF(AND(BO3="Construction",BP3="Operations"),IF(InpC!$F$67&lt;&gt;0%,InpC!$F$67,0)*InpC!$F$59,0)</f>
        <v>0</v>
      </c>
      <c r="BQ16" s="405">
        <f>IF(AND(BP3="Construction",BQ3="Operations"),IF(InpC!$F$67&lt;&gt;0%,InpC!$F$67,0)*InpC!$F$59,0)</f>
        <v>0</v>
      </c>
      <c r="BR16" s="405">
        <f>IF(AND(BQ3="Construction",BR3="Operations"),IF(InpC!$F$67&lt;&gt;0%,InpC!$F$67,0)*InpC!$F$59,0)</f>
        <v>0</v>
      </c>
      <c r="BS16" s="405">
        <f>IF(AND(BR3="Construction",BS3="Operations"),IF(InpC!$F$67&lt;&gt;0%,InpC!$F$67,0)*InpC!$F$59,0)</f>
        <v>0</v>
      </c>
      <c r="BT16" s="405">
        <f>IF(AND(BS3="Construction",BT3="Operations"),IF(InpC!$F$67&lt;&gt;0%,InpC!$F$67,0)*InpC!$F$59,0)</f>
        <v>0</v>
      </c>
      <c r="BU16" s="405">
        <f>IF(AND(BT3="Construction",BU3="Operations"),IF(InpC!$F$67&lt;&gt;0%,InpC!$F$67,0)*InpC!$F$59,0)</f>
        <v>0</v>
      </c>
      <c r="BV16" s="405">
        <f>IF(AND(BU3="Construction",BV3="Operations"),IF(InpC!$F$67&lt;&gt;0%,InpC!$F$67,0)*InpC!$F$59,0)</f>
        <v>0</v>
      </c>
      <c r="BW16" s="405">
        <f>IF(AND(BV3="Construction",BW3="Operations"),IF(InpC!$F$67&lt;&gt;0%,InpC!$F$67,0)*InpC!$F$59,0)</f>
        <v>0</v>
      </c>
      <c r="BX16" s="405">
        <f>IF(AND(BW3="Construction",BX3="Operations"),IF(InpC!$F$67&lt;&gt;0%,InpC!$F$67,0)*InpC!$F$59,0)</f>
        <v>0</v>
      </c>
      <c r="BY16" s="405">
        <f>IF(AND(BX3="Construction",BY3="Operations"),IF(InpC!$F$67&lt;&gt;0%,InpC!$F$67,0)*InpC!$F$59,0)</f>
        <v>0</v>
      </c>
      <c r="BZ16" s="405">
        <f>IF(AND(BY3="Construction",BZ3="Operations"),IF(InpC!$F$67&lt;&gt;0%,InpC!$F$67,0)*InpC!$F$59,0)</f>
        <v>0</v>
      </c>
      <c r="CA16" s="405">
        <f>IF(AND(BZ3="Construction",CA3="Operations"),IF(InpC!$F$67&lt;&gt;0%,InpC!$F$67,0)*InpC!$F$59,0)</f>
        <v>0</v>
      </c>
      <c r="CB16" s="405">
        <f>IF(AND(CA3="Construction",CB3="Operations"),IF(InpC!$F$67&lt;&gt;0%,InpC!$F$67,0)*InpC!$F$59,0)</f>
        <v>0</v>
      </c>
      <c r="CC16" s="405">
        <f>IF(AND(CB3="Construction",CC3="Operations"),IF(InpC!$F$67&lt;&gt;0%,InpC!$F$67,0)*InpC!$F$59,0)</f>
        <v>0</v>
      </c>
      <c r="CD16" s="405">
        <f>IF(AND(CC3="Construction",CD3="Operations"),IF(InpC!$F$67&lt;&gt;0%,InpC!$F$67,0)*InpC!$F$59,0)</f>
        <v>0</v>
      </c>
      <c r="CE16" s="405">
        <f>IF(AND(CD3="Construction",CE3="Operations"),IF(InpC!$F$67&lt;&gt;0%,InpC!$F$67,0)*InpC!$F$59,0)</f>
        <v>0</v>
      </c>
      <c r="CF16" s="405">
        <f>IF(AND(CE3="Construction",CF3="Operations"),IF(InpC!$F$67&lt;&gt;0%,InpC!$F$67,0)*InpC!$F$59,0)</f>
        <v>0</v>
      </c>
      <c r="CG16" s="405">
        <f>IF(AND(CF3="Construction",CG3="Operations"),IF(InpC!$F$67&lt;&gt;0%,InpC!$F$67,0)*InpC!$F$59,0)</f>
        <v>0</v>
      </c>
      <c r="CH16" s="405">
        <f>IF(AND(CG3="Construction",CH3="Operations"),IF(InpC!$F$67&lt;&gt;0%,InpC!$F$67,0)*InpC!$F$59,0)</f>
        <v>0</v>
      </c>
      <c r="CI16" s="405">
        <f>IF(AND(CH3="Construction",CI3="Operations"),IF(InpC!$F$67&lt;&gt;0%,InpC!$F$67,0)*InpC!$F$59,0)</f>
        <v>0</v>
      </c>
      <c r="CJ16" s="405">
        <f>IF(AND(CI3="Construction",CJ3="Operations"),IF(InpC!$F$67&lt;&gt;0%,InpC!$F$67,0)*InpC!$F$59,0)</f>
        <v>0</v>
      </c>
      <c r="CK16" s="405">
        <f>IF(AND(CJ3="Construction",CK3="Operations"),IF(InpC!$F$67&lt;&gt;0%,InpC!$F$67,0)*InpC!$F$59,0)</f>
        <v>0</v>
      </c>
      <c r="CL16" s="405">
        <f>IF(AND(CK3="Construction",CL3="Operations"),IF(InpC!$F$67&lt;&gt;0%,InpC!$F$67,0)*InpC!$F$59,0)</f>
        <v>0</v>
      </c>
      <c r="CM16" s="405">
        <f>IF(AND(CL3="Construction",CM3="Operations"),IF(InpC!$F$67&lt;&gt;0%,InpC!$F$67,0)*InpC!$F$59,0)</f>
        <v>0</v>
      </c>
      <c r="CN16" s="405">
        <f>IF(AND(CM3="Construction",CN3="Operations"),IF(InpC!$F$67&lt;&gt;0%,InpC!$F$67,0)*InpC!$F$59,0)</f>
        <v>0</v>
      </c>
      <c r="CO16" s="405">
        <f>IF(AND(CN3="Construction",CO3="Operations"),IF(InpC!$F$67&lt;&gt;0%,InpC!$F$67,0)*InpC!$F$59,0)</f>
        <v>0</v>
      </c>
      <c r="CP16" s="405">
        <f>IF(AND(CO3="Construction",CP3="Operations"),IF(InpC!$F$67&lt;&gt;0%,InpC!$F$67,0)*InpC!$F$59,0)</f>
        <v>0</v>
      </c>
      <c r="CQ16" s="405">
        <f>IF(AND(CP3="Construction",CQ3="Operations"),IF(InpC!$F$67&lt;&gt;0%,InpC!$F$67,0)*InpC!$F$59,0)</f>
        <v>0</v>
      </c>
      <c r="CR16" s="405">
        <f>IF(AND(CQ3="Construction",CR3="Operations"),IF(InpC!$F$67&lt;&gt;0%,InpC!$F$67,0)*InpC!$F$59,0)</f>
        <v>0</v>
      </c>
      <c r="CS16" s="405">
        <f>IF(AND(CR3="Construction",CS3="Operations"),IF(InpC!$F$67&lt;&gt;0%,InpC!$F$67,0)*InpC!$F$59,0)</f>
        <v>0</v>
      </c>
      <c r="CT16" s="405">
        <f>IF(AND(CS3="Construction",CT3="Operations"),IF(InpC!$F$67&lt;&gt;0%,InpC!$F$67,0)*InpC!$F$59,0)</f>
        <v>0</v>
      </c>
      <c r="CU16" s="405">
        <f>IF(AND(CT3="Construction",CU3="Operations"),IF(InpC!$F$67&lt;&gt;0%,InpC!$F$67,0)*InpC!$F$59,0)</f>
        <v>0</v>
      </c>
      <c r="CV16" s="405">
        <f>IF(AND(CU3="Construction",CV3="Operations"),IF(InpC!$F$67&lt;&gt;0%,InpC!$F$67,0)*InpC!$F$59,0)</f>
        <v>0</v>
      </c>
      <c r="CW16" s="405">
        <f>IF(AND(CV3="Construction",CW3="Operations"),IF(InpC!$F$67&lt;&gt;0%,InpC!$F$67,0)*InpC!$F$59,0)</f>
        <v>0</v>
      </c>
      <c r="CX16" s="405">
        <f>IF(AND(CW3="Construction",CX3="Operations"),IF(InpC!$F$67&lt;&gt;0%,InpC!$F$67,0)*InpC!$F$59,0)</f>
        <v>0</v>
      </c>
      <c r="CY16" s="405">
        <f>IF(AND(CX3="Construction",CY3="Operations"),IF(InpC!$F$67&lt;&gt;0%,InpC!$F$67,0)*InpC!$F$59,0)</f>
        <v>0</v>
      </c>
      <c r="CZ16" s="405">
        <f>IF(AND(CY3="Construction",CZ3="Operations"),IF(InpC!$F$67&lt;&gt;0%,InpC!$F$67,0)*InpC!$F$59,0)</f>
        <v>0</v>
      </c>
      <c r="DA16" s="405">
        <f>IF(AND(CZ3="Construction",DA3="Operations"),IF(InpC!$F$67&lt;&gt;0%,InpC!$F$67,0)*InpC!$F$59,0)</f>
        <v>0</v>
      </c>
      <c r="DB16" s="405">
        <f>IF(AND(DA3="Construction",DB3="Operations"),IF(InpC!$F$67&lt;&gt;0%,InpC!$F$67,0)*InpC!$F$59,0)</f>
        <v>0</v>
      </c>
      <c r="DC16" s="405">
        <f>IF(AND(DB3="Construction",DC3="Operations"),IF(InpC!$F$67&lt;&gt;0%,InpC!$F$67,0)*InpC!$F$59,0)</f>
        <v>0</v>
      </c>
      <c r="DD16" s="405">
        <f>IF(AND(DC3="Construction",DD3="Operations"),IF(InpC!$F$67&lt;&gt;0%,InpC!$F$67,0)*InpC!$F$59,0)</f>
        <v>0</v>
      </c>
      <c r="DE16" s="405">
        <f>IF(AND(DD3="Construction",DE3="Operations"),IF(InpC!$F$67&lt;&gt;0%,InpC!$F$67,0)*InpC!$F$59,0)</f>
        <v>0</v>
      </c>
      <c r="DF16" s="405">
        <f>IF(AND(DE3="Construction",DF3="Operations"),IF(InpC!$F$67&lt;&gt;0%,InpC!$F$67,0)*InpC!$F$59,0)</f>
        <v>0</v>
      </c>
      <c r="DG16" s="405">
        <f>IF(AND(DF3="Construction",DG3="Operations"),IF(InpC!$F$67&lt;&gt;0%,InpC!$F$67,0)*InpC!$F$59,0)</f>
        <v>0</v>
      </c>
      <c r="DH16" s="405">
        <f>IF(AND(DG3="Construction",DH3="Operations"),IF(InpC!$F$67&lt;&gt;0%,InpC!$F$67,0)*InpC!$F$59,0)</f>
        <v>0</v>
      </c>
      <c r="DI16" s="405">
        <f>IF(AND(DH3="Construction",DI3="Operations"),IF(InpC!$F$67&lt;&gt;0%,InpC!$F$67,0)*InpC!$F$59,0)</f>
        <v>0</v>
      </c>
      <c r="DJ16" s="405">
        <f>IF(AND(DI3="Construction",DJ3="Operations"),IF(InpC!$F$67&lt;&gt;0%,InpC!$F$67,0)*InpC!$F$59,0)</f>
        <v>0</v>
      </c>
      <c r="DK16" s="405">
        <f>IF(AND(DJ3="Construction",DK3="Operations"),IF(InpC!$F$67&lt;&gt;0%,InpC!$F$67,0)*InpC!$F$59,0)</f>
        <v>0</v>
      </c>
      <c r="DL16" s="405">
        <f>IF(AND(DK3="Construction",DL3="Operations"),IF(InpC!$F$67&lt;&gt;0%,InpC!$F$67,0)*InpC!$F$59,0)</f>
        <v>0</v>
      </c>
      <c r="DM16" s="405">
        <f>IF(AND(DL3="Construction",DM3="Operations"),IF(InpC!$F$67&lt;&gt;0%,InpC!$F$67,0)*InpC!$F$59,0)</f>
        <v>0</v>
      </c>
      <c r="DN16" s="405">
        <f>IF(AND(DM3="Construction",DN3="Operations"),IF(InpC!$F$67&lt;&gt;0%,InpC!$F$67,0)*InpC!$F$59,0)</f>
        <v>0</v>
      </c>
      <c r="DO16" s="405">
        <f>IF(AND(DN3="Construction",DO3="Operations"),IF(InpC!$F$67&lt;&gt;0%,InpC!$F$67,0)*InpC!$F$59,0)</f>
        <v>0</v>
      </c>
      <c r="DP16" s="405">
        <f>IF(AND(DO3="Construction",DP3="Operations"),IF(InpC!$F$67&lt;&gt;0%,InpC!$F$67,0)*InpC!$F$59,0)</f>
        <v>0</v>
      </c>
      <c r="DQ16" s="405">
        <f>IF(AND(DP3="Construction",DQ3="Operations"),IF(InpC!$F$67&lt;&gt;0%,InpC!$F$67,0)*InpC!$F$59,0)</f>
        <v>0</v>
      </c>
      <c r="DR16" s="405">
        <f>IF(AND(DQ3="Construction",DR3="Operations"),IF(InpC!$F$67&lt;&gt;0%,InpC!$F$67,0)*InpC!$F$59,0)</f>
        <v>0</v>
      </c>
      <c r="DS16" s="405">
        <f>IF(AND(DR3="Construction",DS3="Operations"),IF(InpC!$F$67&lt;&gt;0%,InpC!$F$67,0)*InpC!$F$59,0)</f>
        <v>0</v>
      </c>
      <c r="DT16" s="405">
        <f>IF(AND(DS3="Construction",DT3="Operations"),IF(InpC!$F$67&lt;&gt;0%,InpC!$F$67,0)*InpC!$F$59,0)</f>
        <v>0</v>
      </c>
      <c r="DU16" s="405">
        <f>IF(AND(DT3="Construction",DU3="Operations"),IF(InpC!$F$67&lt;&gt;0%,InpC!$F$67,0)*InpC!$F$59,0)</f>
        <v>0</v>
      </c>
      <c r="DV16" s="405">
        <f>IF(AND(DU3="Construction",DV3="Operations"),IF(InpC!$F$67&lt;&gt;0%,InpC!$F$67,0)*InpC!$F$59,0)</f>
        <v>0</v>
      </c>
      <c r="DW16" s="405">
        <f>IF(AND(DV3="Construction",DW3="Operations"),IF(InpC!$F$67&lt;&gt;0%,InpC!$F$67,0)*InpC!$F$59,0)</f>
        <v>0</v>
      </c>
      <c r="DX16" s="405">
        <f>IF(AND(DW3="Construction",DX3="Operations"),IF(InpC!$F$67&lt;&gt;0%,InpC!$F$67,0)*InpC!$F$59,0)</f>
        <v>0</v>
      </c>
      <c r="DY16" s="405">
        <f>IF(AND(DX3="Construction",DY3="Operations"),IF(InpC!$F$67&lt;&gt;0%,InpC!$F$67,0)*InpC!$F$59,0)</f>
        <v>0</v>
      </c>
      <c r="DZ16" s="405">
        <f>IF(AND(DY3="Construction",DZ3="Operations"),IF(InpC!$F$67&lt;&gt;0%,InpC!$F$67,0)*InpC!$F$59,0)</f>
        <v>0</v>
      </c>
      <c r="EA16" s="405">
        <f>IF(AND(DZ3="Construction",EA3="Operations"),IF(InpC!$F$67&lt;&gt;0%,InpC!$F$67,0)*InpC!$F$59,0)</f>
        <v>0</v>
      </c>
      <c r="EB16" s="405">
        <f>IF(AND(EA3="Construction",EB3="Operations"),IF(InpC!$F$67&lt;&gt;0%,InpC!$F$67,0)*InpC!$F$59,0)</f>
        <v>0</v>
      </c>
      <c r="EC16" s="405">
        <f>IF(AND(EB3="Construction",EC3="Operations"),IF(InpC!$F$67&lt;&gt;0%,InpC!$F$67,0)*InpC!$F$59,0)</f>
        <v>0</v>
      </c>
      <c r="ED16" s="405">
        <f>IF(AND(EC3="Construction",ED3="Operations"),IF(InpC!$F$67&lt;&gt;0%,InpC!$F$67,0)*InpC!$F$59,0)</f>
        <v>0</v>
      </c>
      <c r="EE16" s="405">
        <f>IF(AND(ED3="Construction",EE3="Operations"),IF(InpC!$F$67&lt;&gt;0%,InpC!$F$67,0)*InpC!$F$59,0)</f>
        <v>0</v>
      </c>
      <c r="EF16" s="405">
        <f>IF(AND(EE3="Construction",EF3="Operations"),IF(InpC!$F$67&lt;&gt;0%,InpC!$F$67,0)*InpC!$F$59,0)</f>
        <v>0</v>
      </c>
      <c r="EG16" s="405">
        <f>IF(AND(EF3="Construction",EG3="Operations"),IF(InpC!$F$67&lt;&gt;0%,InpC!$F$67,0)*InpC!$F$59,0)</f>
        <v>0</v>
      </c>
      <c r="EH16" s="405">
        <f>IF(AND(EG3="Construction",EH3="Operations"),IF(InpC!$F$67&lt;&gt;0%,InpC!$F$67,0)*InpC!$F$59,0)</f>
        <v>0</v>
      </c>
      <c r="EI16" s="405">
        <f>IF(AND(EH3="Construction",EI3="Operations"),IF(InpC!$F$67&lt;&gt;0%,InpC!$F$67,0)*InpC!$F$59,0)</f>
        <v>0</v>
      </c>
      <c r="EJ16" s="405">
        <f>IF(AND(EI3="Construction",EJ3="Operations"),IF(InpC!$F$67&lt;&gt;0%,InpC!$F$67,0)*InpC!$F$59,0)</f>
        <v>0</v>
      </c>
      <c r="EK16" s="405">
        <f>IF(AND(EJ3="Construction",EK3="Operations"),IF(InpC!$F$67&lt;&gt;0%,InpC!$F$67,0)*InpC!$F$59,0)</f>
        <v>0</v>
      </c>
      <c r="EL16" s="405">
        <f>IF(AND(EK3="Construction",EL3="Operations"),IF(InpC!$F$67&lt;&gt;0%,InpC!$F$67,0)*InpC!$F$59,0)</f>
        <v>0</v>
      </c>
      <c r="EM16" s="405">
        <f>IF(AND(EL3="Construction",EM3="Operations"),IF(InpC!$F$67&lt;&gt;0%,InpC!$F$67,0)*InpC!$F$59,0)</f>
        <v>0</v>
      </c>
      <c r="EN16" s="405">
        <f>IF(AND(EM3="Construction",EN3="Operations"),IF(InpC!$F$67&lt;&gt;0%,InpC!$F$67,0)*InpC!$F$59,0)</f>
        <v>0</v>
      </c>
      <c r="EO16" s="405">
        <f>IF(AND(EN3="Construction",EO3="Operations"),IF(InpC!$F$67&lt;&gt;0%,InpC!$F$67,0)*InpC!$F$59,0)</f>
        <v>0</v>
      </c>
      <c r="EP16" s="405">
        <f>IF(AND(EO3="Construction",EP3="Operations"),IF(InpC!$F$67&lt;&gt;0%,InpC!$F$67,0)*InpC!$F$59,0)</f>
        <v>0</v>
      </c>
      <c r="EQ16" s="405">
        <f>IF(AND(EP3="Construction",EQ3="Operations"),IF(InpC!$F$67&lt;&gt;0%,InpC!$F$67,0)*InpC!$F$59,0)</f>
        <v>0</v>
      </c>
      <c r="ER16" s="405">
        <f>IF(AND(EQ3="Construction",ER3="Operations"),IF(InpC!$F$67&lt;&gt;0%,InpC!$F$67,0)*InpC!$F$59,0)</f>
        <v>0</v>
      </c>
      <c r="ES16" s="405">
        <f>IF(AND(ER3="Construction",ES3="Operations"),IF(InpC!$F$67&lt;&gt;0%,InpC!$F$67,0)*InpC!$F$59,0)</f>
        <v>0</v>
      </c>
      <c r="ET16" s="405">
        <f>IF(AND(ES3="Construction",ET3="Operations"),IF(InpC!$F$67&lt;&gt;0%,InpC!$F$67,0)*InpC!$F$59,0)</f>
        <v>0</v>
      </c>
      <c r="EU16" s="405">
        <f>IF(AND(ET3="Construction",EU3="Operations"),IF(InpC!$F$67&lt;&gt;0%,InpC!$F$67,0)*InpC!$F$59,0)</f>
        <v>0</v>
      </c>
      <c r="EV16" s="405">
        <f>IF(AND(EU3="Construction",EV3="Operations"),IF(InpC!$F$67&lt;&gt;0%,InpC!$F$67,0)*InpC!$F$59,0)</f>
        <v>0</v>
      </c>
      <c r="EW16" s="405">
        <f>IF(AND(EV3="Construction",EW3="Operations"),IF(InpC!$F$67&lt;&gt;0%,InpC!$F$67,0)*InpC!$F$59,0)</f>
        <v>0</v>
      </c>
      <c r="EX16" s="405">
        <f>IF(AND(EW3="Construction",EX3="Operations"),IF(InpC!$F$67&lt;&gt;0%,InpC!$F$67,0)*InpC!$F$59,0)</f>
        <v>0</v>
      </c>
      <c r="EY16" s="405">
        <f>IF(AND(EX3="Construction",EY3="Operations"),IF(InpC!$F$67&lt;&gt;0%,InpC!$F$67,0)*InpC!$F$59,0)</f>
        <v>0</v>
      </c>
      <c r="EZ16" s="405">
        <f>IF(AND(EY3="Construction",EZ3="Operations"),IF(InpC!$F$67&lt;&gt;0%,InpC!$F$67,0)*InpC!$F$59,0)</f>
        <v>0</v>
      </c>
      <c r="FA16" s="405">
        <f>IF(AND(EZ3="Construction",FA3="Operations"),IF(InpC!$F$67&lt;&gt;0%,InpC!$F$67,0)*InpC!$F$59,0)</f>
        <v>0</v>
      </c>
      <c r="FB16" s="405">
        <f>IF(AND(FA3="Construction",FB3="Operations"),IF(InpC!$F$67&lt;&gt;0%,InpC!$F$67,0)*InpC!$F$59,0)</f>
        <v>0</v>
      </c>
      <c r="FC16" s="405">
        <f>IF(AND(FB3="Construction",FC3="Operations"),IF(InpC!$F$67&lt;&gt;0%,InpC!$F$67,0)*InpC!$F$59,0)</f>
        <v>0</v>
      </c>
      <c r="FD16" s="405">
        <f>IF(AND(FC3="Construction",FD3="Operations"),IF(InpC!$F$67&lt;&gt;0%,InpC!$F$67,0)*InpC!$F$59,0)</f>
        <v>0</v>
      </c>
      <c r="FE16" s="405">
        <f>IF(AND(FD3="Construction",FE3="Operations"),IF(InpC!$F$67&lt;&gt;0%,InpC!$F$67,0)*InpC!$F$59,0)</f>
        <v>0</v>
      </c>
      <c r="FF16" s="405">
        <f>IF(AND(FE3="Construction",FF3="Operations"),IF(InpC!$F$67&lt;&gt;0%,InpC!$F$67,0)*InpC!$F$59,0)</f>
        <v>0</v>
      </c>
      <c r="FG16" s="405">
        <f>IF(AND(FF3="Construction",FG3="Operations"),IF(InpC!$F$67&lt;&gt;0%,InpC!$F$67,0)*InpC!$F$59,0)</f>
        <v>0</v>
      </c>
      <c r="FH16" s="405">
        <f>IF(AND(FG3="Construction",FH3="Operations"),IF(InpC!$F$67&lt;&gt;0%,InpC!$F$67,0)*InpC!$F$59,0)</f>
        <v>0</v>
      </c>
      <c r="FI16" s="405">
        <f>IF(AND(FH3="Construction",FI3="Operations"),IF(InpC!$F$67&lt;&gt;0%,InpC!$F$67,0)*InpC!$F$59,0)</f>
        <v>0</v>
      </c>
      <c r="FJ16" s="405">
        <f>IF(AND(FI3="Construction",FJ3="Operations"),IF(InpC!$F$67&lt;&gt;0%,InpC!$F$67,0)*InpC!$F$59,0)</f>
        <v>0</v>
      </c>
      <c r="FK16" s="405">
        <f>IF(AND(FJ3="Construction",FK3="Operations"),IF(InpC!$F$67&lt;&gt;0%,InpC!$F$67,0)*InpC!$F$59,0)</f>
        <v>0</v>
      </c>
      <c r="FL16" s="405">
        <f>IF(AND(FK3="Construction",FL3="Operations"),IF(InpC!$F$67&lt;&gt;0%,InpC!$F$67,0)*InpC!$F$59,0)</f>
        <v>0</v>
      </c>
      <c r="FM16" s="405">
        <f>IF(AND(FL3="Construction",FM3="Operations"),IF(InpC!$F$67&lt;&gt;0%,InpC!$F$67,0)*InpC!$F$59,0)</f>
        <v>0</v>
      </c>
      <c r="FN16" s="405">
        <f>IF(AND(FM3="Construction",FN3="Operations"),IF(InpC!$F$67&lt;&gt;0%,InpC!$F$67,0)*InpC!$F$59,0)</f>
        <v>0</v>
      </c>
      <c r="FO16" s="405">
        <f>IF(AND(FN3="Construction",FO3="Operations"),IF(InpC!$F$67&lt;&gt;0%,InpC!$F$67,0)*InpC!$F$59,0)</f>
        <v>0</v>
      </c>
      <c r="FP16" s="405">
        <f>IF(AND(FO3="Construction",FP3="Operations"),IF(InpC!$F$67&lt;&gt;0%,InpC!$F$67,0)*InpC!$F$59,0)</f>
        <v>0</v>
      </c>
      <c r="FQ16" s="405">
        <f>IF(AND(FP3="Construction",FQ3="Operations"),IF(InpC!$F$67&lt;&gt;0%,InpC!$F$67,0)*InpC!$F$59,0)</f>
        <v>0</v>
      </c>
      <c r="FR16" s="405">
        <f>IF(AND(FQ3="Construction",FR3="Operations"),IF(InpC!$F$67&lt;&gt;0%,InpC!$F$67,0)*InpC!$F$59,0)</f>
        <v>0</v>
      </c>
      <c r="FS16" s="405">
        <f>IF(AND(FR3="Construction",FS3="Operations"),IF(InpC!$F$67&lt;&gt;0%,InpC!$F$67,0)*InpC!$F$59,0)</f>
        <v>0</v>
      </c>
      <c r="FT16" s="405">
        <f>IF(AND(FS3="Construction",FT3="Operations"),IF(InpC!$F$67&lt;&gt;0%,InpC!$F$67,0)*InpC!$F$59,0)</f>
        <v>0</v>
      </c>
      <c r="FU16" s="405">
        <f>IF(AND(FT3="Construction",FU3="Operations"),IF(InpC!$F$67&lt;&gt;0%,InpC!$F$67,0)*InpC!$F$59,0)</f>
        <v>0</v>
      </c>
      <c r="FV16" s="405">
        <f>IF(AND(FU3="Construction",FV3="Operations"),IF(InpC!$F$67&lt;&gt;0%,InpC!$F$67,0)*InpC!$F$59,0)</f>
        <v>0</v>
      </c>
      <c r="FW16" s="405">
        <f>IF(AND(FV3="Construction",FW3="Operations"),IF(InpC!$F$67&lt;&gt;0%,InpC!$F$67,0)*InpC!$F$59,0)</f>
        <v>0</v>
      </c>
      <c r="FX16" s="405">
        <f>IF(AND(FW3="Construction",FX3="Operations"),IF(InpC!$F$67&lt;&gt;0%,InpC!$F$67,0)*InpC!$F$59,0)</f>
        <v>0</v>
      </c>
      <c r="FY16" s="405">
        <f>IF(AND(FX3="Construction",FY3="Operations"),IF(InpC!$F$67&lt;&gt;0%,InpC!$F$67,0)*InpC!$F$59,0)</f>
        <v>0</v>
      </c>
      <c r="FZ16" s="405">
        <f>IF(AND(FY3="Construction",FZ3="Operations"),IF(InpC!$F$67&lt;&gt;0%,InpC!$F$67,0)*InpC!$F$59,0)</f>
        <v>0</v>
      </c>
      <c r="GA16" s="405">
        <f>IF(AND(FZ3="Construction",GA3="Operations"),IF(InpC!$F$67&lt;&gt;0%,InpC!$F$67,0)*InpC!$F$59,0)</f>
        <v>0</v>
      </c>
      <c r="GB16" s="405">
        <f>IF(AND(GA3="Construction",GB3="Operations"),IF(InpC!$F$67&lt;&gt;0%,InpC!$F$67,0)*InpC!$F$59,0)</f>
        <v>0</v>
      </c>
      <c r="GC16" s="405">
        <f>IF(AND(GB3="Construction",GC3="Operations"),IF(InpC!$F$67&lt;&gt;0%,InpC!$F$67,0)*InpC!$F$59,0)</f>
        <v>0</v>
      </c>
      <c r="GD16" s="405">
        <f>IF(AND(GC3="Construction",GD3="Operations"),IF(InpC!$F$67&lt;&gt;0%,InpC!$F$67,0)*InpC!$F$59,0)</f>
        <v>0</v>
      </c>
      <c r="GE16" s="405">
        <f>IF(AND(GD3="Construction",GE3="Operations"),IF(InpC!$F$67&lt;&gt;0%,InpC!$F$67,0)*InpC!$F$59,0)</f>
        <v>0</v>
      </c>
      <c r="GF16" s="405">
        <f>IF(AND(GE3="Construction",GF3="Operations"),IF(InpC!$F$67&lt;&gt;0%,InpC!$F$67,0)*InpC!$F$59,0)</f>
        <v>0</v>
      </c>
      <c r="GG16" s="405">
        <f>IF(AND(GF3="Construction",GG3="Operations"),IF(InpC!$F$67&lt;&gt;0%,InpC!$F$67,0)*InpC!$F$59,0)</f>
        <v>0</v>
      </c>
      <c r="GH16" s="405">
        <f>IF(AND(GG3="Construction",GH3="Operations"),IF(InpC!$F$67&lt;&gt;0%,InpC!$F$67,0)*InpC!$F$59,0)</f>
        <v>0</v>
      </c>
      <c r="GI16" s="405">
        <f>IF(AND(GH3="Construction",GI3="Operations"),IF(InpC!$F$67&lt;&gt;0%,InpC!$F$67,0)*InpC!$F$59,0)</f>
        <v>0</v>
      </c>
      <c r="GJ16" s="405">
        <f>IF(AND(GI3="Construction",GJ3="Operations"),IF(InpC!$F$67&lt;&gt;0%,InpC!$F$67,0)*InpC!$F$59,0)</f>
        <v>0</v>
      </c>
    </row>
    <row r="17" spans="1:192" s="126" customFormat="1" x14ac:dyDescent="0.25">
      <c r="A17" s="86"/>
      <c r="B17" s="86"/>
      <c r="C17" s="87"/>
      <c r="D17" s="88"/>
      <c r="E17" s="405" t="s">
        <v>750</v>
      </c>
      <c r="F17" s="405"/>
      <c r="G17" s="405" t="str">
        <f>SMU</f>
        <v>$ 000s</v>
      </c>
      <c r="H17" s="788"/>
      <c r="I17" s="405"/>
      <c r="J17" s="405">
        <f>IF(AND(Metrics!E3="Construction",Metrics!F3="Operations",Metrics!I3="Operations"),$H$17,0)</f>
        <v>0</v>
      </c>
      <c r="K17" s="405">
        <f>IF(AND(Metrics!F3="Construction",Metrics!G3="Operations",Metrics!J3="Operations"),$H$17,0)</f>
        <v>0</v>
      </c>
      <c r="L17" s="405">
        <f>IF(AND(Metrics!G3="Construction",Metrics!H3="Operations",Metrics!K3="Operations"),$H$17,0)</f>
        <v>0</v>
      </c>
      <c r="M17" s="405">
        <f>IF(AND(Metrics!H3="Construction",Metrics!I3="Operations",Metrics!L3="Operations"),$H$17,0)</f>
        <v>0</v>
      </c>
      <c r="N17" s="405">
        <f>IF(AND(Metrics!I3="Construction",Metrics!J3="Operations",Metrics!M3="Operations"),$H$17,0)</f>
        <v>0</v>
      </c>
      <c r="O17" s="405">
        <f>IF(AND(Metrics!J3="Construction",Metrics!K3="Operations",Metrics!N3="Operations"),$H$17,0)</f>
        <v>0</v>
      </c>
      <c r="P17" s="405">
        <f>IF(AND(Metrics!K3="Construction",Metrics!L3="Operations",Metrics!O3="Operations"),$H$17,0)</f>
        <v>0</v>
      </c>
      <c r="Q17" s="405">
        <f>IF(AND(Metrics!L3="Construction",Metrics!M3="Operations",Metrics!P3="Operations"),$H$17,0)</f>
        <v>0</v>
      </c>
      <c r="R17" s="405">
        <f>IF(AND(Metrics!M3="Construction",Metrics!N3="Operations",Metrics!Q3="Operations"),$H$17,0)</f>
        <v>0</v>
      </c>
      <c r="S17" s="405">
        <f>IF(AND(Metrics!N3="Construction",Metrics!O3="Operations",Metrics!R3="Operations"),$H$17,0)</f>
        <v>0</v>
      </c>
      <c r="T17" s="405">
        <f>IF(AND(Metrics!O3="Construction",Metrics!P3="Operations",Metrics!S3="Operations"),$H$17,0)</f>
        <v>0</v>
      </c>
      <c r="U17" s="405">
        <f>IF(AND(Metrics!P3="Construction",Metrics!Q3="Operations",Metrics!T3="Operations"),$H$17,0)</f>
        <v>0</v>
      </c>
      <c r="V17" s="405">
        <f>IF(AND(Metrics!Q3="Construction",Metrics!R3="Operations",Metrics!U3="Operations"),$H$17,0)</f>
        <v>0</v>
      </c>
      <c r="W17" s="405">
        <f>IF(AND(Metrics!R3="Construction",Metrics!S3="Operations",Metrics!V3="Operations"),$H$17,0)</f>
        <v>0</v>
      </c>
      <c r="X17" s="405">
        <f>IF(AND(Metrics!S3="Construction",Metrics!T3="Operations",Metrics!W3="Operations"),$H$17,0)</f>
        <v>0</v>
      </c>
      <c r="Y17" s="405">
        <f>IF(AND(Metrics!T3="Construction",Metrics!U3="Operations",Metrics!X3="Operations"),$H$17,0)</f>
        <v>0</v>
      </c>
      <c r="Z17" s="405">
        <f>IF(AND(Metrics!U3="Construction",Metrics!V3="Operations",Metrics!Y3="Operations"),$H$17,0)</f>
        <v>0</v>
      </c>
      <c r="AA17" s="405">
        <f>IF(AND(Metrics!V3="Construction",Metrics!W3="Operations",Metrics!Z3="Operations"),$H$17,0)</f>
        <v>0</v>
      </c>
      <c r="AB17" s="405">
        <f>IF(AND(Metrics!W3="Construction",Metrics!X3="Operations",Metrics!AA3="Operations"),$H$17,0)</f>
        <v>0</v>
      </c>
      <c r="AC17" s="405">
        <f>IF(AND(Metrics!X3="Construction",Metrics!Y3="Operations",Metrics!AB3="Operations"),$H$17,0)</f>
        <v>0</v>
      </c>
      <c r="AD17" s="405">
        <f>IF(AND(Metrics!Y3="Construction",Metrics!Z3="Operations",Metrics!AC3="Operations"),$H$17,0)</f>
        <v>0</v>
      </c>
      <c r="AE17" s="405">
        <f>IF(AND(Metrics!Z3="Construction",Metrics!AA3="Operations",Metrics!AD3="Operations"),$H$17,0)</f>
        <v>0</v>
      </c>
      <c r="AF17" s="405">
        <f>IF(AND(Metrics!AA3="Construction",Metrics!AB3="Operations",Metrics!AE3="Operations"),$H$17,0)</f>
        <v>0</v>
      </c>
      <c r="AG17" s="405">
        <f>IF(AND(Metrics!AB3="Construction",Metrics!AC3="Operations",Metrics!AF3="Operations"),$H$17,0)</f>
        <v>0</v>
      </c>
      <c r="AH17" s="405">
        <f>IF(AND(Metrics!AC3="Construction",Metrics!AD3="Operations",Metrics!AG3="Operations"),$H$17,0)</f>
        <v>0</v>
      </c>
      <c r="AI17" s="405">
        <f>IF(AND(Metrics!AD3="Construction",Metrics!AE3="Operations",Metrics!AH3="Operations"),$H$17,0)</f>
        <v>0</v>
      </c>
      <c r="AJ17" s="405">
        <f>IF(AND(Metrics!AE3="Construction",Metrics!AF3="Operations",Metrics!AI3="Operations"),$H$17,0)</f>
        <v>0</v>
      </c>
      <c r="AK17" s="405">
        <f>IF(AND(Metrics!AF3="Construction",Metrics!AG3="Operations",Metrics!AJ3="Operations"),$H$17,0)</f>
        <v>0</v>
      </c>
      <c r="AL17" s="405">
        <f>IF(AND(Metrics!AG3="Construction",Metrics!AH3="Operations",Metrics!AK3="Operations"),$H$17,0)</f>
        <v>0</v>
      </c>
      <c r="AM17" s="405">
        <f>IF(AND(Metrics!AH3="Construction",Metrics!AI3="Operations",Metrics!AL3="Operations"),$H$17,0)</f>
        <v>0</v>
      </c>
      <c r="AN17" s="405">
        <f>IF(AND(Metrics!AI3="Construction",Metrics!AJ3="Operations",Metrics!AM3="Operations"),$H$17,0)</f>
        <v>0</v>
      </c>
      <c r="AO17" s="405">
        <f>IF(AND(Metrics!AJ3="Construction",Metrics!AK3="Operations",Metrics!AN3="Operations"),$H$17,0)</f>
        <v>0</v>
      </c>
      <c r="AP17" s="405">
        <f>IF(AND(Metrics!AK3="Construction",Metrics!AL3="Operations",Metrics!AO3="Operations"),$H$17,0)</f>
        <v>0</v>
      </c>
      <c r="AQ17" s="405">
        <f>IF(AND(Metrics!AL3="Construction",Metrics!AM3="Operations",Metrics!AP3="Operations"),$H$17,0)</f>
        <v>0</v>
      </c>
      <c r="AR17" s="405">
        <f>IF(AND(Metrics!AM3="Construction",Metrics!AN3="Operations",Metrics!AQ3="Operations"),$H$17,0)</f>
        <v>0</v>
      </c>
      <c r="AS17" s="405">
        <f>IF(AND(Metrics!AN3="Construction",Metrics!AO3="Operations",Metrics!AR3="Operations"),$H$17,0)</f>
        <v>0</v>
      </c>
      <c r="AT17" s="405">
        <f>IF(AND(Metrics!AO3="Construction",Metrics!AP3="Operations",Metrics!AS3="Operations"),$H$17,0)</f>
        <v>0</v>
      </c>
      <c r="AU17" s="405">
        <f>IF(AND(Metrics!AP3="Construction",Metrics!AQ3="Operations",Metrics!AT3="Operations"),$H$17,0)</f>
        <v>0</v>
      </c>
      <c r="AV17" s="405">
        <f>IF(AND(Metrics!AQ3="Construction",Metrics!AR3="Operations",Metrics!AU3="Operations"),$H$17,0)</f>
        <v>0</v>
      </c>
      <c r="AW17" s="405">
        <f>IF(AND(Metrics!AR3="Construction",Metrics!AS3="Operations",Metrics!AV3="Operations"),$H$17,0)</f>
        <v>0</v>
      </c>
      <c r="AX17" s="405">
        <f>IF(AND(Metrics!AS3="Construction",Metrics!AT3="Operations",Metrics!AW3="Operations"),$H$17,0)</f>
        <v>0</v>
      </c>
      <c r="AY17" s="405">
        <f>IF(AND(Metrics!AT3="Construction",Metrics!AU3="Operations",Metrics!AX3="Operations"),$H$17,0)</f>
        <v>0</v>
      </c>
      <c r="AZ17" s="405">
        <f>IF(AND(Metrics!AU3="Construction",Metrics!AV3="Operations",Metrics!AY3="Operations"),$H$17,0)</f>
        <v>0</v>
      </c>
      <c r="BA17" s="405">
        <f>IF(AND(Metrics!AV3="Construction",Metrics!AW3="Operations",Metrics!AZ3="Operations"),$H$17,0)</f>
        <v>0</v>
      </c>
      <c r="BB17" s="405">
        <f>IF(AND(Metrics!AW3="Construction",Metrics!AX3="Operations",Metrics!BA3="Operations"),$H$17,0)</f>
        <v>0</v>
      </c>
      <c r="BC17" s="405">
        <f>IF(AND(Metrics!AX3="Construction",Metrics!AY3="Operations",Metrics!BB3="Operations"),$H$17,0)</f>
        <v>0</v>
      </c>
      <c r="BD17" s="405">
        <f>IF(AND(Metrics!AY3="Construction",Metrics!AZ3="Operations",Metrics!BC3="Operations"),$H$17,0)</f>
        <v>0</v>
      </c>
      <c r="BE17" s="405">
        <f>IF(AND(Metrics!AZ3="Construction",Metrics!BA3="Operations",Metrics!BD3="Operations"),$H$17,0)</f>
        <v>0</v>
      </c>
      <c r="BF17" s="405">
        <f>IF(AND(Metrics!BA3="Construction",Metrics!BB3="Operations",Metrics!BE3="Operations"),$H$17,0)</f>
        <v>0</v>
      </c>
      <c r="BG17" s="405">
        <f>IF(AND(Metrics!BB3="Construction",Metrics!BC3="Operations",Metrics!BF3="Operations"),$H$17,0)</f>
        <v>0</v>
      </c>
      <c r="BH17" s="405">
        <f>IF(AND(Metrics!BC3="Construction",Metrics!BD3="Operations",Metrics!BG3="Operations"),$H$17,0)</f>
        <v>0</v>
      </c>
      <c r="BI17" s="405">
        <f>IF(AND(Metrics!BD3="Construction",Metrics!BE3="Operations",Metrics!BH3="Operations"),$H$17,0)</f>
        <v>0</v>
      </c>
      <c r="BJ17" s="405">
        <f>IF(AND(Metrics!BE3="Construction",Metrics!BF3="Operations",Metrics!BI3="Operations"),$H$17,0)</f>
        <v>0</v>
      </c>
      <c r="BK17" s="405">
        <f>IF(AND(Metrics!BF3="Construction",Metrics!BG3="Operations",Metrics!BJ3="Operations"),$H$17,0)</f>
        <v>0</v>
      </c>
      <c r="BL17" s="405">
        <f>IF(AND(Metrics!BG3="Construction",Metrics!BH3="Operations",Metrics!BK3="Operations"),$H$17,0)</f>
        <v>0</v>
      </c>
      <c r="BM17" s="405">
        <f>IF(AND(Metrics!BH3="Construction",Metrics!BI3="Operations",Metrics!BL3="Operations"),$H$17,0)</f>
        <v>0</v>
      </c>
      <c r="BN17" s="405">
        <f>IF(AND(Metrics!BI3="Construction",Metrics!BJ3="Operations",Metrics!BM3="Operations"),$H$17,0)</f>
        <v>0</v>
      </c>
      <c r="BO17" s="405">
        <f>IF(AND(Metrics!BJ3="Construction",Metrics!BK3="Operations",Metrics!BN3="Operations"),$H$17,0)</f>
        <v>0</v>
      </c>
      <c r="BP17" s="405">
        <f>IF(AND(Metrics!BK3="Construction",Metrics!BL3="Operations",Metrics!BO3="Operations"),$H$17,0)</f>
        <v>0</v>
      </c>
      <c r="BQ17" s="405">
        <f>IF(AND(Metrics!BL3="Construction",Metrics!BM3="Operations",Metrics!BP3="Operations"),$H$17,0)</f>
        <v>0</v>
      </c>
      <c r="BR17" s="405">
        <f>IF(AND(Metrics!BM3="Construction",Metrics!BN3="Operations",Metrics!BQ3="Operations"),$H$17,0)</f>
        <v>0</v>
      </c>
      <c r="BS17" s="405">
        <f>IF(AND(Metrics!BN3="Construction",Metrics!BO3="Operations",Metrics!BR3="Operations"),$H$17,0)</f>
        <v>0</v>
      </c>
      <c r="BT17" s="405">
        <f>IF(AND(Metrics!BO3="Construction",Metrics!BP3="Operations",Metrics!BS3="Operations"),$H$17,0)</f>
        <v>0</v>
      </c>
      <c r="BU17" s="405">
        <f>IF(AND(Metrics!BP3="Construction",Metrics!BQ3="Operations",Metrics!BT3="Operations"),$H$17,0)</f>
        <v>0</v>
      </c>
      <c r="BV17" s="405">
        <f>IF(AND(Metrics!BQ3="Construction",Metrics!BR3="Operations",Metrics!BU3="Operations"),$H$17,0)</f>
        <v>0</v>
      </c>
      <c r="BW17" s="405">
        <f>IF(AND(Metrics!BR3="Construction",Metrics!BS3="Operations",Metrics!BV3="Operations"),$H$17,0)</f>
        <v>0</v>
      </c>
      <c r="BX17" s="405">
        <f>IF(AND(Metrics!BS3="Construction",Metrics!BT3="Operations",Metrics!BW3="Operations"),$H$17,0)</f>
        <v>0</v>
      </c>
      <c r="BY17" s="405">
        <f>IF(AND(Metrics!BT3="Construction",Metrics!BU3="Operations",Metrics!BX3="Operations"),$H$17,0)</f>
        <v>0</v>
      </c>
      <c r="BZ17" s="405">
        <f>IF(AND(Metrics!BU3="Construction",Metrics!BV3="Operations",Metrics!BY3="Operations"),$H$17,0)</f>
        <v>0</v>
      </c>
      <c r="CA17" s="405">
        <f>IF(AND(Metrics!BV3="Construction",Metrics!BW3="Operations",Metrics!BZ3="Operations"),$H$17,0)</f>
        <v>0</v>
      </c>
      <c r="CB17" s="405">
        <f>IF(AND(Metrics!BW3="Construction",Metrics!BX3="Operations",Metrics!CA3="Operations"),$H$17,0)</f>
        <v>0</v>
      </c>
      <c r="CC17" s="405">
        <f>IF(AND(Metrics!BX3="Construction",Metrics!BY3="Operations",Metrics!CB3="Operations"),$H$17,0)</f>
        <v>0</v>
      </c>
      <c r="CD17" s="405">
        <f>IF(AND(Metrics!BY3="Construction",Metrics!BZ3="Operations",Metrics!CC3="Operations"),$H$17,0)</f>
        <v>0</v>
      </c>
      <c r="CE17" s="405">
        <f>IF(AND(Metrics!BZ3="Construction",Metrics!CA3="Operations",Metrics!CD3="Operations"),$H$17,0)</f>
        <v>0</v>
      </c>
      <c r="CF17" s="405">
        <f>IF(AND(Metrics!CA3="Construction",Metrics!CB3="Operations",Metrics!CE3="Operations"),$H$17,0)</f>
        <v>0</v>
      </c>
      <c r="CG17" s="405">
        <f>IF(AND(Metrics!CB3="Construction",Metrics!CC3="Operations",Metrics!CF3="Operations"),$H$17,0)</f>
        <v>0</v>
      </c>
      <c r="CH17" s="405">
        <f>IF(AND(Metrics!CC3="Construction",Metrics!CD3="Operations",Metrics!CG3="Operations"),$H$17,0)</f>
        <v>0</v>
      </c>
      <c r="CI17" s="405">
        <f>IF(AND(Metrics!CD3="Construction",Metrics!CE3="Operations",Metrics!CH3="Operations"),$H$17,0)</f>
        <v>0</v>
      </c>
      <c r="CJ17" s="405">
        <f>IF(AND(Metrics!CE3="Construction",Metrics!CF3="Operations",Metrics!CI3="Operations"),$H$17,0)</f>
        <v>0</v>
      </c>
      <c r="CK17" s="405">
        <f>IF(AND(Metrics!CF3="Construction",Metrics!CG3="Operations",Metrics!CJ3="Operations"),$H$17,0)</f>
        <v>0</v>
      </c>
      <c r="CL17" s="405">
        <f>IF(AND(Metrics!CG3="Construction",Metrics!CH3="Operations",Metrics!CK3="Operations"),$H$17,0)</f>
        <v>0</v>
      </c>
      <c r="CM17" s="405">
        <f>IF(AND(Metrics!CH3="Construction",Metrics!CI3="Operations",Metrics!CL3="Operations"),$H$17,0)</f>
        <v>0</v>
      </c>
      <c r="CN17" s="405">
        <f>IF(AND(Metrics!CI3="Construction",Metrics!CJ3="Operations",Metrics!CM3="Operations"),$H$17,0)</f>
        <v>0</v>
      </c>
      <c r="CO17" s="405">
        <f>IF(AND(Metrics!CJ3="Construction",Metrics!CK3="Operations",Metrics!CN3="Operations"),$H$17,0)</f>
        <v>0</v>
      </c>
      <c r="CP17" s="405">
        <f>IF(AND(Metrics!CK3="Construction",Metrics!CL3="Operations",Metrics!CO3="Operations"),$H$17,0)</f>
        <v>0</v>
      </c>
      <c r="CQ17" s="405">
        <f>IF(AND(Metrics!CL3="Construction",Metrics!CM3="Operations",Metrics!CP3="Operations"),$H$17,0)</f>
        <v>0</v>
      </c>
      <c r="CR17" s="405">
        <f>IF(AND(Metrics!CM3="Construction",Metrics!CN3="Operations",Metrics!CQ3="Operations"),$H$17,0)</f>
        <v>0</v>
      </c>
      <c r="CS17" s="405">
        <f>IF(AND(Metrics!CN3="Construction",Metrics!CO3="Operations",Metrics!CR3="Operations"),$H$17,0)</f>
        <v>0</v>
      </c>
      <c r="CT17" s="405">
        <f>IF(AND(Metrics!CO3="Construction",Metrics!CP3="Operations",Metrics!CS3="Operations"),$H$17,0)</f>
        <v>0</v>
      </c>
      <c r="CU17" s="405">
        <f>IF(AND(Metrics!CP3="Construction",Metrics!CQ3="Operations",Metrics!CT3="Operations"),$H$17,0)</f>
        <v>0</v>
      </c>
      <c r="CV17" s="405">
        <f>IF(AND(Metrics!CQ3="Construction",Metrics!CR3="Operations",Metrics!CU3="Operations"),$H$17,0)</f>
        <v>0</v>
      </c>
      <c r="CW17" s="405">
        <f>IF(AND(Metrics!CR3="Construction",Metrics!CS3="Operations",Metrics!CV3="Operations"),$H$17,0)</f>
        <v>0</v>
      </c>
      <c r="CX17" s="405">
        <f>IF(AND(Metrics!CS3="Construction",Metrics!CT3="Operations",Metrics!CW3="Operations"),$H$17,0)</f>
        <v>0</v>
      </c>
      <c r="CY17" s="405">
        <f>IF(AND(Metrics!CT3="Construction",Metrics!CU3="Operations",Metrics!CX3="Operations"),$H$17,0)</f>
        <v>0</v>
      </c>
      <c r="CZ17" s="405">
        <f>IF(AND(Metrics!CU3="Construction",Metrics!CV3="Operations",Metrics!CY3="Operations"),$H$17,0)</f>
        <v>0</v>
      </c>
      <c r="DA17" s="405">
        <f>IF(AND(Metrics!CV3="Construction",Metrics!CW3="Operations",Metrics!CZ3="Operations"),$H$17,0)</f>
        <v>0</v>
      </c>
      <c r="DB17" s="405">
        <f>IF(AND(Metrics!CW3="Construction",Metrics!CX3="Operations",Metrics!DA3="Operations"),$H$17,0)</f>
        <v>0</v>
      </c>
      <c r="DC17" s="405">
        <f>IF(AND(Metrics!CX3="Construction",Metrics!CY3="Operations",Metrics!DB3="Operations"),$H$17,0)</f>
        <v>0</v>
      </c>
      <c r="DD17" s="405">
        <f>IF(AND(Metrics!CY3="Construction",Metrics!CZ3="Operations",Metrics!DC3="Operations"),$H$17,0)</f>
        <v>0</v>
      </c>
      <c r="DE17" s="405">
        <f>IF(AND(Metrics!CZ3="Construction",Metrics!DA3="Operations",Metrics!DD3="Operations"),$H$17,0)</f>
        <v>0</v>
      </c>
      <c r="DF17" s="405">
        <f>IF(AND(Metrics!DA3="Construction",Metrics!DB3="Operations",Metrics!DE3="Operations"),$H$17,0)</f>
        <v>0</v>
      </c>
      <c r="DG17" s="405">
        <f>IF(AND(Metrics!DB3="Construction",Metrics!DC3="Operations",Metrics!DF3="Operations"),$H$17,0)</f>
        <v>0</v>
      </c>
      <c r="DH17" s="405">
        <f>IF(AND(Metrics!DC3="Construction",Metrics!DD3="Operations",Metrics!DG3="Operations"),$H$17,0)</f>
        <v>0</v>
      </c>
      <c r="DI17" s="405">
        <f>IF(AND(Metrics!DD3="Construction",Metrics!DE3="Operations",Metrics!DH3="Operations"),$H$17,0)</f>
        <v>0</v>
      </c>
      <c r="DJ17" s="405">
        <f>IF(AND(Metrics!DE3="Construction",Metrics!DF3="Operations",Metrics!DI3="Operations"),$H$17,0)</f>
        <v>0</v>
      </c>
      <c r="DK17" s="405">
        <f>IF(AND(Metrics!DF3="Construction",Metrics!DG3="Operations",Metrics!DJ3="Operations"),$H$17,0)</f>
        <v>0</v>
      </c>
      <c r="DL17" s="405">
        <f>IF(AND(Metrics!DG3="Construction",Metrics!DH3="Operations",Metrics!DK3="Operations"),$H$17,0)</f>
        <v>0</v>
      </c>
      <c r="DM17" s="405">
        <f>IF(AND(Metrics!DH3="Construction",Metrics!DI3="Operations",Metrics!DL3="Operations"),$H$17,0)</f>
        <v>0</v>
      </c>
      <c r="DN17" s="405">
        <f>IF(AND(Metrics!DI3="Construction",Metrics!DJ3="Operations",Metrics!DM3="Operations"),$H$17,0)</f>
        <v>0</v>
      </c>
      <c r="DO17" s="405">
        <f>IF(AND(Metrics!DJ3="Construction",Metrics!DK3="Operations",Metrics!DN3="Operations"),$H$17,0)</f>
        <v>0</v>
      </c>
      <c r="DP17" s="405">
        <f>IF(AND(Metrics!DK3="Construction",Metrics!DL3="Operations",Metrics!DO3="Operations"),$H$17,0)</f>
        <v>0</v>
      </c>
      <c r="DQ17" s="405">
        <f>IF(AND(Metrics!DL3="Construction",Metrics!DM3="Operations",Metrics!DP3="Operations"),$H$17,0)</f>
        <v>0</v>
      </c>
      <c r="DR17" s="405">
        <f>IF(AND(Metrics!DM3="Construction",Metrics!DN3="Operations",Metrics!DQ3="Operations"),$H$17,0)</f>
        <v>0</v>
      </c>
      <c r="DS17" s="405">
        <f>IF(AND(Metrics!DN3="Construction",Metrics!DO3="Operations",Metrics!DR3="Operations"),$H$17,0)</f>
        <v>0</v>
      </c>
      <c r="DT17" s="405">
        <f>IF(AND(Metrics!DO3="Construction",Metrics!DP3="Operations",Metrics!DS3="Operations"),$H$17,0)</f>
        <v>0</v>
      </c>
      <c r="DU17" s="405">
        <f>IF(AND(Metrics!DP3="Construction",Metrics!DQ3="Operations",Metrics!DT3="Operations"),$H$17,0)</f>
        <v>0</v>
      </c>
      <c r="DV17" s="405">
        <f>IF(AND(Metrics!DQ3="Construction",Metrics!DR3="Operations",Metrics!DU3="Operations"),$H$17,0)</f>
        <v>0</v>
      </c>
      <c r="DW17" s="405">
        <f>IF(AND(Metrics!DR3="Construction",Metrics!DS3="Operations",Metrics!DV3="Operations"),$H$17,0)</f>
        <v>0</v>
      </c>
      <c r="DX17" s="405">
        <f>IF(AND(Metrics!DS3="Construction",Metrics!DT3="Operations",Metrics!DW3="Operations"),$H$17,0)</f>
        <v>0</v>
      </c>
      <c r="DY17" s="405">
        <f>IF(AND(Metrics!DT3="Construction",Metrics!DU3="Operations",Metrics!DX3="Operations"),$H$17,0)</f>
        <v>0</v>
      </c>
      <c r="DZ17" s="405">
        <f>IF(AND(Metrics!DU3="Construction",Metrics!DV3="Operations",Metrics!DY3="Operations"),$H$17,0)</f>
        <v>0</v>
      </c>
      <c r="EA17" s="405">
        <f>IF(AND(Metrics!DV3="Construction",Metrics!DW3="Operations",Metrics!DZ3="Operations"),$H$17,0)</f>
        <v>0</v>
      </c>
      <c r="EB17" s="405">
        <f>IF(AND(Metrics!DW3="Construction",Metrics!DX3="Operations",Metrics!EA3="Operations"),$H$17,0)</f>
        <v>0</v>
      </c>
      <c r="EC17" s="405">
        <f>IF(AND(Metrics!DX3="Construction",Metrics!DY3="Operations",Metrics!EB3="Operations"),$H$17,0)</f>
        <v>0</v>
      </c>
      <c r="ED17" s="405">
        <f>IF(AND(Metrics!DY3="Construction",Metrics!DZ3="Operations",Metrics!EC3="Operations"),$H$17,0)</f>
        <v>0</v>
      </c>
      <c r="EE17" s="405">
        <f>IF(AND(Metrics!DZ3="Construction",Metrics!EA3="Operations",Metrics!ED3="Operations"),$H$17,0)</f>
        <v>0</v>
      </c>
      <c r="EF17" s="405">
        <f>IF(AND(Metrics!EA3="Construction",Metrics!EB3="Operations",Metrics!EE3="Operations"),$H$17,0)</f>
        <v>0</v>
      </c>
      <c r="EG17" s="405">
        <f>IF(AND(Metrics!EB3="Construction",Metrics!EC3="Operations",Metrics!EF3="Operations"),$H$17,0)</f>
        <v>0</v>
      </c>
      <c r="EH17" s="405">
        <f>IF(AND(Metrics!EC3="Construction",Metrics!ED3="Operations",Metrics!EG3="Operations"),$H$17,0)</f>
        <v>0</v>
      </c>
      <c r="EI17" s="405">
        <f>IF(AND(Metrics!ED3="Construction",Metrics!EE3="Operations",Metrics!EH3="Operations"),$H$17,0)</f>
        <v>0</v>
      </c>
      <c r="EJ17" s="405">
        <f>IF(AND(Metrics!EE3="Construction",Metrics!EF3="Operations",Metrics!EI3="Operations"),$H$17,0)</f>
        <v>0</v>
      </c>
      <c r="EK17" s="405">
        <f>IF(AND(Metrics!EF3="Construction",Metrics!EG3="Operations",Metrics!EJ3="Operations"),$H$17,0)</f>
        <v>0</v>
      </c>
      <c r="EL17" s="405">
        <f>IF(AND(Metrics!EG3="Construction",Metrics!EH3="Operations",Metrics!EK3="Operations"),$H$17,0)</f>
        <v>0</v>
      </c>
      <c r="EM17" s="405">
        <f>IF(AND(Metrics!EH3="Construction",Metrics!EI3="Operations",Metrics!EL3="Operations"),$H$17,0)</f>
        <v>0</v>
      </c>
      <c r="EN17" s="405">
        <f>IF(AND(Metrics!EI3="Construction",Metrics!EJ3="Operations",Metrics!EM3="Operations"),$H$17,0)</f>
        <v>0</v>
      </c>
      <c r="EO17" s="405">
        <f>IF(AND(Metrics!EJ3="Construction",Metrics!EK3="Operations",Metrics!EN3="Operations"),$H$17,0)</f>
        <v>0</v>
      </c>
      <c r="EP17" s="405">
        <f>IF(AND(Metrics!EK3="Construction",Metrics!EL3="Operations",Metrics!EO3="Operations"),$H$17,0)</f>
        <v>0</v>
      </c>
      <c r="EQ17" s="405">
        <f>IF(AND(Metrics!EL3="Construction",Metrics!EM3="Operations",Metrics!EP3="Operations"),$H$17,0)</f>
        <v>0</v>
      </c>
      <c r="ER17" s="405">
        <f>IF(AND(Metrics!EM3="Construction",Metrics!EN3="Operations",Metrics!EQ3="Operations"),$H$17,0)</f>
        <v>0</v>
      </c>
      <c r="ES17" s="405">
        <f>IF(AND(Metrics!EN3="Construction",Metrics!EO3="Operations",Metrics!ER3="Operations"),$H$17,0)</f>
        <v>0</v>
      </c>
      <c r="ET17" s="405">
        <f>IF(AND(Metrics!EO3="Construction",Metrics!EP3="Operations",Metrics!ES3="Operations"),$H$17,0)</f>
        <v>0</v>
      </c>
      <c r="EU17" s="405">
        <f>IF(AND(Metrics!EP3="Construction",Metrics!EQ3="Operations",Metrics!ET3="Operations"),$H$17,0)</f>
        <v>0</v>
      </c>
      <c r="EV17" s="405">
        <f>IF(AND(Metrics!EQ3="Construction",Metrics!ER3="Operations",Metrics!EU3="Operations"),$H$17,0)</f>
        <v>0</v>
      </c>
      <c r="EW17" s="405">
        <f>IF(AND(Metrics!ER3="Construction",Metrics!ES3="Operations",Metrics!EV3="Operations"),$H$17,0)</f>
        <v>0</v>
      </c>
      <c r="EX17" s="405">
        <f>IF(AND(Metrics!ES3="Construction",Metrics!ET3="Operations",Metrics!EW3="Operations"),$H$17,0)</f>
        <v>0</v>
      </c>
      <c r="EY17" s="405">
        <f>IF(AND(Metrics!ET3="Construction",Metrics!EU3="Operations",Metrics!EX3="Operations"),$H$17,0)</f>
        <v>0</v>
      </c>
      <c r="EZ17" s="405">
        <f>IF(AND(Metrics!EU3="Construction",Metrics!EV3="Operations",Metrics!EY3="Operations"),$H$17,0)</f>
        <v>0</v>
      </c>
      <c r="FA17" s="405">
        <f>IF(AND(Metrics!EV3="Construction",Metrics!EW3="Operations",Metrics!EZ3="Operations"),$H$17,0)</f>
        <v>0</v>
      </c>
      <c r="FB17" s="405">
        <f>IF(AND(Metrics!EW3="Construction",Metrics!EX3="Operations",Metrics!FA3="Operations"),$H$17,0)</f>
        <v>0</v>
      </c>
      <c r="FC17" s="405">
        <f>IF(AND(Metrics!EX3="Construction",Metrics!EY3="Operations",Metrics!FB3="Operations"),$H$17,0)</f>
        <v>0</v>
      </c>
      <c r="FD17" s="405">
        <f>IF(AND(Metrics!EY3="Construction",Metrics!EZ3="Operations",Metrics!FC3="Operations"),$H$17,0)</f>
        <v>0</v>
      </c>
      <c r="FE17" s="405">
        <f>IF(AND(Metrics!EZ3="Construction",Metrics!FA3="Operations",Metrics!FD3="Operations"),$H$17,0)</f>
        <v>0</v>
      </c>
      <c r="FF17" s="405">
        <f>IF(AND(Metrics!FA3="Construction",Metrics!FB3="Operations",Metrics!FE3="Operations"),$H$17,0)</f>
        <v>0</v>
      </c>
      <c r="FG17" s="405">
        <f>IF(AND(Metrics!FB3="Construction",Metrics!FC3="Operations",Metrics!FF3="Operations"),$H$17,0)</f>
        <v>0</v>
      </c>
      <c r="FH17" s="405">
        <f>IF(AND(Metrics!FC3="Construction",Metrics!FD3="Operations",Metrics!FG3="Operations"),$H$17,0)</f>
        <v>0</v>
      </c>
      <c r="FI17" s="405">
        <f>IF(AND(Metrics!FD3="Construction",Metrics!FE3="Operations",Metrics!FH3="Operations"),$H$17,0)</f>
        <v>0</v>
      </c>
      <c r="FJ17" s="405">
        <f>IF(AND(Metrics!FE3="Construction",Metrics!FF3="Operations",Metrics!FI3="Operations"),$H$17,0)</f>
        <v>0</v>
      </c>
      <c r="FK17" s="405">
        <f>IF(AND(Metrics!FF3="Construction",Metrics!FG3="Operations",Metrics!FJ3="Operations"),$H$17,0)</f>
        <v>0</v>
      </c>
      <c r="FL17" s="405">
        <f>IF(AND(Metrics!FG3="Construction",Metrics!FH3="Operations",Metrics!FK3="Operations"),$H$17,0)</f>
        <v>0</v>
      </c>
      <c r="FM17" s="405">
        <f>IF(AND(Metrics!FH3="Construction",Metrics!FI3="Operations",Metrics!FL3="Operations"),$H$17,0)</f>
        <v>0</v>
      </c>
      <c r="FN17" s="405">
        <f>IF(AND(Metrics!FI3="Construction",Metrics!FJ3="Operations",Metrics!FM3="Operations"),$H$17,0)</f>
        <v>0</v>
      </c>
      <c r="FO17" s="405">
        <f>IF(AND(Metrics!FJ3="Construction",Metrics!FK3="Operations",Metrics!FN3="Operations"),$H$17,0)</f>
        <v>0</v>
      </c>
      <c r="FP17" s="405">
        <f>IF(AND(Metrics!FK3="Construction",Metrics!FL3="Operations",Metrics!FO3="Operations"),$H$17,0)</f>
        <v>0</v>
      </c>
      <c r="FQ17" s="405">
        <f>IF(AND(Metrics!FL3="Construction",Metrics!FM3="Operations",Metrics!FP3="Operations"),$H$17,0)</f>
        <v>0</v>
      </c>
      <c r="FR17" s="405">
        <f>IF(AND(Metrics!FM3="Construction",Metrics!FN3="Operations",Metrics!FQ3="Operations"),$H$17,0)</f>
        <v>0</v>
      </c>
      <c r="FS17" s="405">
        <f>IF(AND(Metrics!FN3="Construction",Metrics!FO3="Operations",Metrics!FR3="Operations"),$H$17,0)</f>
        <v>0</v>
      </c>
      <c r="FT17" s="405">
        <f>IF(AND(Metrics!FO3="Construction",Metrics!FP3="Operations",Metrics!FS3="Operations"),$H$17,0)</f>
        <v>0</v>
      </c>
      <c r="FU17" s="405">
        <f>IF(AND(Metrics!FP3="Construction",Metrics!FQ3="Operations",Metrics!FT3="Operations"),$H$17,0)</f>
        <v>0</v>
      </c>
      <c r="FV17" s="405">
        <f>IF(AND(Metrics!FQ3="Construction",Metrics!FR3="Operations",Metrics!FU3="Operations"),$H$17,0)</f>
        <v>0</v>
      </c>
      <c r="FW17" s="405">
        <f>IF(AND(Metrics!FR3="Construction",Metrics!FS3="Operations",Metrics!FV3="Operations"),$H$17,0)</f>
        <v>0</v>
      </c>
      <c r="FX17" s="405">
        <f>IF(AND(Metrics!FS3="Construction",Metrics!FT3="Operations",Metrics!FW3="Operations"),$H$17,0)</f>
        <v>0</v>
      </c>
      <c r="FY17" s="405">
        <f>IF(AND(Metrics!FT3="Construction",Metrics!FU3="Operations",Metrics!FX3="Operations"),$H$17,0)</f>
        <v>0</v>
      </c>
      <c r="FZ17" s="405">
        <f>IF(AND(Metrics!FU3="Construction",Metrics!FV3="Operations",Metrics!FY3="Operations"),$H$17,0)</f>
        <v>0</v>
      </c>
      <c r="GA17" s="405">
        <f>IF(AND(Metrics!FV3="Construction",Metrics!FW3="Operations",Metrics!FZ3="Operations"),$H$17,0)</f>
        <v>0</v>
      </c>
      <c r="GB17" s="405">
        <f>IF(AND(Metrics!FW3="Construction",Metrics!FX3="Operations",Metrics!GA3="Operations"),$H$17,0)</f>
        <v>0</v>
      </c>
      <c r="GC17" s="405">
        <f>IF(AND(Metrics!FX3="Construction",Metrics!FY3="Operations",Metrics!GB3="Operations"),$H$17,0)</f>
        <v>0</v>
      </c>
      <c r="GD17" s="405">
        <f>IF(AND(Metrics!FY3="Construction",Metrics!FZ3="Operations",Metrics!GC3="Operations"),$H$17,0)</f>
        <v>0</v>
      </c>
      <c r="GE17" s="405">
        <f>IF(AND(Metrics!FZ3="Construction",Metrics!GA3="Operations",Metrics!GD3="Operations"),$H$17,0)</f>
        <v>0</v>
      </c>
      <c r="GF17" s="405">
        <f>IF(AND(Metrics!GA3="Construction",Metrics!GB3="Operations",Metrics!GE3="Operations"),$H$17,0)</f>
        <v>0</v>
      </c>
      <c r="GG17" s="405">
        <f>IF(AND(Metrics!GB3="Construction",Metrics!GC3="Operations",Metrics!GF3="Operations"),$H$17,0)</f>
        <v>0</v>
      </c>
      <c r="GH17" s="405">
        <f>IF(AND(Metrics!GC3="Construction",Metrics!GD3="Operations",Metrics!GG3="Operations"),$H$17,0)</f>
        <v>0</v>
      </c>
      <c r="GI17" s="405">
        <f>IF(AND(Metrics!GD3="Construction",Metrics!GE3="Operations",Metrics!GH3="Operations"),$H$17,0)</f>
        <v>0</v>
      </c>
      <c r="GJ17" s="405">
        <f>IF(AND(Metrics!GE3="Construction",Metrics!GF3="Operations",Metrics!GI3="Operations"),$H$17,0)</f>
        <v>0</v>
      </c>
    </row>
    <row r="18" spans="1:192" x14ac:dyDescent="0.25">
      <c r="E18" s="514" t="s">
        <v>411</v>
      </c>
      <c r="F18" s="514"/>
      <c r="G18" s="514" t="str">
        <f xml:space="preserve"> SMU</f>
        <v>$ 000s</v>
      </c>
      <c r="H18" s="514">
        <f xml:space="preserve"> SUM(J18:GJ18)</f>
        <v>221318.90671461952</v>
      </c>
      <c r="I18" s="239"/>
      <c r="J18" s="514">
        <f>SUM(J10:J16) - SUM(J9:J9)</f>
        <v>0</v>
      </c>
      <c r="K18" s="514">
        <f>SUM(K10:K16) - SUM(K9:K9)</f>
        <v>0</v>
      </c>
      <c r="L18" s="514">
        <f>SUM(L10:L17) - SUM(L9:L9)</f>
        <v>2000</v>
      </c>
      <c r="M18" s="514">
        <f t="shared" ref="M18:BX18" si="4">SUM(M10:M17) - SUM(M9:M9)</f>
        <v>0</v>
      </c>
      <c r="N18" s="514">
        <f t="shared" si="4"/>
        <v>0</v>
      </c>
      <c r="O18" s="514">
        <f t="shared" si="4"/>
        <v>0</v>
      </c>
      <c r="P18" s="514">
        <f t="shared" si="4"/>
        <v>1.3506539768513902E-4</v>
      </c>
      <c r="Q18" s="514">
        <f>SUM(Q10:Q17) - SUM(Q9:Q9)</f>
        <v>4725.8198083410443</v>
      </c>
      <c r="R18" s="514">
        <f t="shared" si="4"/>
        <v>4742.1661931506515</v>
      </c>
      <c r="S18" s="514">
        <f>SUM(S10:S17) - SUM(S9:S9)</f>
        <v>4772.4333761962043</v>
      </c>
      <c r="T18" s="514">
        <f t="shared" si="4"/>
        <v>4710.1768426982853</v>
      </c>
      <c r="U18" s="514">
        <f t="shared" si="4"/>
        <v>4732.4864650069976</v>
      </c>
      <c r="V18" s="514">
        <f t="shared" si="4"/>
        <v>4662.3090716591341</v>
      </c>
      <c r="W18" s="514">
        <f t="shared" si="4"/>
        <v>4699.8463116936036</v>
      </c>
      <c r="X18" s="514">
        <f t="shared" si="4"/>
        <v>4643.7612060301399</v>
      </c>
      <c r="Y18" s="514">
        <f t="shared" si="4"/>
        <v>4636.9957982502256</v>
      </c>
      <c r="Z18" s="514">
        <f t="shared" si="4"/>
        <v>4588.4351265918758</v>
      </c>
      <c r="AA18" s="514">
        <f t="shared" si="4"/>
        <v>4609.3477102023589</v>
      </c>
      <c r="AB18" s="514">
        <f t="shared" si="4"/>
        <v>4546.7245158139722</v>
      </c>
      <c r="AC18" s="514">
        <f t="shared" si="4"/>
        <v>4567.2168560875471</v>
      </c>
      <c r="AD18" s="514">
        <f t="shared" si="4"/>
        <v>4496.9501645687797</v>
      </c>
      <c r="AE18" s="514">
        <f t="shared" si="4"/>
        <v>4532.0530022879811</v>
      </c>
      <c r="AF18" s="514">
        <f t="shared" si="4"/>
        <v>4475.3390796096446</v>
      </c>
      <c r="AG18" s="514">
        <f t="shared" si="4"/>
        <v>4467.7575601293083</v>
      </c>
      <c r="AH18" s="514">
        <f t="shared" si="4"/>
        <v>4418.2390075101903</v>
      </c>
      <c r="AI18" s="514">
        <f t="shared" si="4"/>
        <v>4437.2409243675484</v>
      </c>
      <c r="AJ18" s="514">
        <f t="shared" si="4"/>
        <v>4374.1828614169135</v>
      </c>
      <c r="AK18" s="514">
        <f t="shared" si="4"/>
        <v>4392.7371257061332</v>
      </c>
      <c r="AL18" s="514">
        <f t="shared" si="4"/>
        <v>4322.3283992318338</v>
      </c>
      <c r="AM18" s="514">
        <f t="shared" si="4"/>
        <v>4354.8400453350059</v>
      </c>
      <c r="AN18" s="514">
        <f t="shared" si="4"/>
        <v>4297.4136116933551</v>
      </c>
      <c r="AO18" s="514">
        <f t="shared" si="4"/>
        <v>4288.9507126717381</v>
      </c>
      <c r="AP18" s="514">
        <f t="shared" si="4"/>
        <v>4238.3710006168876</v>
      </c>
      <c r="AQ18" s="514">
        <f t="shared" si="4"/>
        <v>4255.3335793885253</v>
      </c>
      <c r="AR18" s="514">
        <f t="shared" si="4"/>
        <v>4191.7671158719731</v>
      </c>
      <c r="AS18" s="514">
        <f t="shared" si="4"/>
        <v>4208.2523140654357</v>
      </c>
      <c r="AT18" s="514">
        <f t="shared" si="4"/>
        <v>4137.6448267032047</v>
      </c>
      <c r="AU18" s="514">
        <f t="shared" si="4"/>
        <v>4167.3952077414051</v>
      </c>
      <c r="AV18" s="514">
        <f t="shared" si="4"/>
        <v>4109.1659185102671</v>
      </c>
      <c r="AW18" s="514">
        <f t="shared" si="4"/>
        <v>9098.8181023767393</v>
      </c>
      <c r="AX18" s="514">
        <f t="shared" si="4"/>
        <v>8966.6122466078814</v>
      </c>
      <c r="AY18" s="514">
        <f t="shared" si="4"/>
        <v>13997.386111558648</v>
      </c>
      <c r="AZ18" s="514">
        <f t="shared" si="4"/>
        <v>13772.116665120941</v>
      </c>
      <c r="BA18" s="514">
        <f t="shared" si="4"/>
        <v>13819.501079721898</v>
      </c>
      <c r="BB18" s="514">
        <f t="shared" si="4"/>
        <v>12669.457242392482</v>
      </c>
      <c r="BC18" s="514">
        <f t="shared" si="4"/>
        <v>3639.1508328408054</v>
      </c>
      <c r="BD18" s="514">
        <f t="shared" si="4"/>
        <v>452.54652361164369</v>
      </c>
      <c r="BE18" s="514">
        <f t="shared" si="4"/>
        <v>99.636036174943456</v>
      </c>
      <c r="BF18" s="514">
        <f t="shared" si="4"/>
        <v>0</v>
      </c>
      <c r="BG18" s="514">
        <f t="shared" si="4"/>
        <v>0</v>
      </c>
      <c r="BH18" s="514">
        <f t="shared" si="4"/>
        <v>0</v>
      </c>
      <c r="BI18" s="514">
        <f t="shared" si="4"/>
        <v>0</v>
      </c>
      <c r="BJ18" s="514">
        <f t="shared" si="4"/>
        <v>0</v>
      </c>
      <c r="BK18" s="514">
        <f t="shared" si="4"/>
        <v>0</v>
      </c>
      <c r="BL18" s="514">
        <f t="shared" si="4"/>
        <v>0</v>
      </c>
      <c r="BM18" s="514">
        <f t="shared" si="4"/>
        <v>0</v>
      </c>
      <c r="BN18" s="514">
        <f t="shared" si="4"/>
        <v>0</v>
      </c>
      <c r="BO18" s="514">
        <f t="shared" si="4"/>
        <v>0</v>
      </c>
      <c r="BP18" s="514">
        <f t="shared" si="4"/>
        <v>0</v>
      </c>
      <c r="BQ18" s="514">
        <f t="shared" si="4"/>
        <v>0</v>
      </c>
      <c r="BR18" s="514">
        <f t="shared" si="4"/>
        <v>0</v>
      </c>
      <c r="BS18" s="514">
        <f t="shared" si="4"/>
        <v>0</v>
      </c>
      <c r="BT18" s="514">
        <f t="shared" si="4"/>
        <v>0</v>
      </c>
      <c r="BU18" s="514">
        <f t="shared" si="4"/>
        <v>0</v>
      </c>
      <c r="BV18" s="514">
        <f t="shared" si="4"/>
        <v>0</v>
      </c>
      <c r="BW18" s="514">
        <f t="shared" si="4"/>
        <v>0</v>
      </c>
      <c r="BX18" s="514">
        <f t="shared" si="4"/>
        <v>0</v>
      </c>
      <c r="BY18" s="514">
        <f t="shared" ref="BY18:EJ18" si="5">SUM(BY10:BY17) - SUM(BY9:BY9)</f>
        <v>0</v>
      </c>
      <c r="BZ18" s="514">
        <f t="shared" si="5"/>
        <v>0</v>
      </c>
      <c r="CA18" s="514">
        <f t="shared" si="5"/>
        <v>0</v>
      </c>
      <c r="CB18" s="514">
        <f t="shared" si="5"/>
        <v>0</v>
      </c>
      <c r="CC18" s="514">
        <f t="shared" si="5"/>
        <v>0</v>
      </c>
      <c r="CD18" s="514">
        <f t="shared" si="5"/>
        <v>0</v>
      </c>
      <c r="CE18" s="514">
        <f t="shared" si="5"/>
        <v>0</v>
      </c>
      <c r="CF18" s="514">
        <f t="shared" si="5"/>
        <v>0</v>
      </c>
      <c r="CG18" s="514">
        <f t="shared" si="5"/>
        <v>0</v>
      </c>
      <c r="CH18" s="514">
        <f t="shared" si="5"/>
        <v>0</v>
      </c>
      <c r="CI18" s="514">
        <f t="shared" si="5"/>
        <v>0</v>
      </c>
      <c r="CJ18" s="514">
        <f t="shared" si="5"/>
        <v>0</v>
      </c>
      <c r="CK18" s="514">
        <f t="shared" si="5"/>
        <v>0</v>
      </c>
      <c r="CL18" s="514">
        <f t="shared" si="5"/>
        <v>0</v>
      </c>
      <c r="CM18" s="514">
        <f t="shared" si="5"/>
        <v>0</v>
      </c>
      <c r="CN18" s="514">
        <f t="shared" si="5"/>
        <v>0</v>
      </c>
      <c r="CO18" s="514">
        <f t="shared" si="5"/>
        <v>0</v>
      </c>
      <c r="CP18" s="514">
        <f t="shared" si="5"/>
        <v>0</v>
      </c>
      <c r="CQ18" s="514">
        <f t="shared" si="5"/>
        <v>0</v>
      </c>
      <c r="CR18" s="514">
        <f t="shared" si="5"/>
        <v>0</v>
      </c>
      <c r="CS18" s="514">
        <f t="shared" si="5"/>
        <v>0</v>
      </c>
      <c r="CT18" s="514">
        <f t="shared" si="5"/>
        <v>0</v>
      </c>
      <c r="CU18" s="514">
        <f t="shared" si="5"/>
        <v>0</v>
      </c>
      <c r="CV18" s="514">
        <f t="shared" si="5"/>
        <v>0</v>
      </c>
      <c r="CW18" s="514">
        <f t="shared" si="5"/>
        <v>0</v>
      </c>
      <c r="CX18" s="514">
        <f t="shared" si="5"/>
        <v>0</v>
      </c>
      <c r="CY18" s="514">
        <f t="shared" si="5"/>
        <v>0</v>
      </c>
      <c r="CZ18" s="514">
        <f t="shared" si="5"/>
        <v>0</v>
      </c>
      <c r="DA18" s="514">
        <f t="shared" si="5"/>
        <v>0</v>
      </c>
      <c r="DB18" s="514">
        <f t="shared" si="5"/>
        <v>0</v>
      </c>
      <c r="DC18" s="514">
        <f t="shared" si="5"/>
        <v>0</v>
      </c>
      <c r="DD18" s="514">
        <f t="shared" si="5"/>
        <v>0</v>
      </c>
      <c r="DE18" s="514">
        <f t="shared" si="5"/>
        <v>0</v>
      </c>
      <c r="DF18" s="514">
        <f t="shared" si="5"/>
        <v>0</v>
      </c>
      <c r="DG18" s="514">
        <f t="shared" si="5"/>
        <v>0</v>
      </c>
      <c r="DH18" s="514">
        <f t="shared" si="5"/>
        <v>0</v>
      </c>
      <c r="DI18" s="514">
        <f t="shared" si="5"/>
        <v>0</v>
      </c>
      <c r="DJ18" s="514">
        <f t="shared" si="5"/>
        <v>0</v>
      </c>
      <c r="DK18" s="514">
        <f t="shared" si="5"/>
        <v>0</v>
      </c>
      <c r="DL18" s="514">
        <f t="shared" si="5"/>
        <v>0</v>
      </c>
      <c r="DM18" s="514">
        <f t="shared" si="5"/>
        <v>0</v>
      </c>
      <c r="DN18" s="514">
        <f t="shared" si="5"/>
        <v>0</v>
      </c>
      <c r="DO18" s="514">
        <f t="shared" si="5"/>
        <v>0</v>
      </c>
      <c r="DP18" s="514">
        <f t="shared" si="5"/>
        <v>0</v>
      </c>
      <c r="DQ18" s="514">
        <f t="shared" si="5"/>
        <v>0</v>
      </c>
      <c r="DR18" s="514">
        <f t="shared" si="5"/>
        <v>0</v>
      </c>
      <c r="DS18" s="514">
        <f t="shared" si="5"/>
        <v>0</v>
      </c>
      <c r="DT18" s="514">
        <f t="shared" si="5"/>
        <v>0</v>
      </c>
      <c r="DU18" s="514">
        <f t="shared" si="5"/>
        <v>0</v>
      </c>
      <c r="DV18" s="514">
        <f t="shared" si="5"/>
        <v>0</v>
      </c>
      <c r="DW18" s="514">
        <f t="shared" si="5"/>
        <v>0</v>
      </c>
      <c r="DX18" s="514">
        <f t="shared" si="5"/>
        <v>0</v>
      </c>
      <c r="DY18" s="514">
        <f t="shared" si="5"/>
        <v>0</v>
      </c>
      <c r="DZ18" s="514">
        <f t="shared" si="5"/>
        <v>0</v>
      </c>
      <c r="EA18" s="514">
        <f t="shared" si="5"/>
        <v>0</v>
      </c>
      <c r="EB18" s="514">
        <f t="shared" si="5"/>
        <v>0</v>
      </c>
      <c r="EC18" s="514">
        <f t="shared" si="5"/>
        <v>0</v>
      </c>
      <c r="ED18" s="514">
        <f t="shared" si="5"/>
        <v>0</v>
      </c>
      <c r="EE18" s="514">
        <f t="shared" si="5"/>
        <v>0</v>
      </c>
      <c r="EF18" s="514">
        <f t="shared" si="5"/>
        <v>0</v>
      </c>
      <c r="EG18" s="514">
        <f t="shared" si="5"/>
        <v>0</v>
      </c>
      <c r="EH18" s="514">
        <f t="shared" si="5"/>
        <v>0</v>
      </c>
      <c r="EI18" s="514">
        <f t="shared" si="5"/>
        <v>0</v>
      </c>
      <c r="EJ18" s="514">
        <f t="shared" si="5"/>
        <v>0</v>
      </c>
      <c r="EK18" s="514">
        <f t="shared" ref="EK18:GJ18" si="6">SUM(EK10:EK17) - SUM(EK9:EK9)</f>
        <v>0</v>
      </c>
      <c r="EL18" s="514">
        <f t="shared" si="6"/>
        <v>0</v>
      </c>
      <c r="EM18" s="514">
        <f t="shared" si="6"/>
        <v>0</v>
      </c>
      <c r="EN18" s="514">
        <f t="shared" si="6"/>
        <v>0</v>
      </c>
      <c r="EO18" s="514">
        <f t="shared" si="6"/>
        <v>0</v>
      </c>
      <c r="EP18" s="514">
        <f t="shared" si="6"/>
        <v>0</v>
      </c>
      <c r="EQ18" s="514">
        <f t="shared" si="6"/>
        <v>0</v>
      </c>
      <c r="ER18" s="514">
        <f t="shared" si="6"/>
        <v>0</v>
      </c>
      <c r="ES18" s="514">
        <f t="shared" si="6"/>
        <v>0</v>
      </c>
      <c r="ET18" s="514">
        <f t="shared" si="6"/>
        <v>0</v>
      </c>
      <c r="EU18" s="514">
        <f t="shared" si="6"/>
        <v>0</v>
      </c>
      <c r="EV18" s="514">
        <f t="shared" si="6"/>
        <v>0</v>
      </c>
      <c r="EW18" s="514">
        <f t="shared" si="6"/>
        <v>0</v>
      </c>
      <c r="EX18" s="514">
        <f t="shared" si="6"/>
        <v>0</v>
      </c>
      <c r="EY18" s="514">
        <f t="shared" si="6"/>
        <v>0</v>
      </c>
      <c r="EZ18" s="514">
        <f t="shared" si="6"/>
        <v>0</v>
      </c>
      <c r="FA18" s="514">
        <f t="shared" si="6"/>
        <v>0</v>
      </c>
      <c r="FB18" s="514">
        <f t="shared" si="6"/>
        <v>0</v>
      </c>
      <c r="FC18" s="514">
        <f t="shared" si="6"/>
        <v>0</v>
      </c>
      <c r="FD18" s="514">
        <f t="shared" si="6"/>
        <v>0</v>
      </c>
      <c r="FE18" s="514">
        <f t="shared" si="6"/>
        <v>0</v>
      </c>
      <c r="FF18" s="514">
        <f t="shared" si="6"/>
        <v>0</v>
      </c>
      <c r="FG18" s="514">
        <f t="shared" si="6"/>
        <v>0</v>
      </c>
      <c r="FH18" s="514">
        <f t="shared" si="6"/>
        <v>0</v>
      </c>
      <c r="FI18" s="514">
        <f t="shared" si="6"/>
        <v>0</v>
      </c>
      <c r="FJ18" s="514">
        <f t="shared" si="6"/>
        <v>0</v>
      </c>
      <c r="FK18" s="514">
        <f t="shared" si="6"/>
        <v>0</v>
      </c>
      <c r="FL18" s="514">
        <f t="shared" si="6"/>
        <v>0</v>
      </c>
      <c r="FM18" s="514">
        <f t="shared" si="6"/>
        <v>0</v>
      </c>
      <c r="FN18" s="514">
        <f t="shared" si="6"/>
        <v>0</v>
      </c>
      <c r="FO18" s="514">
        <f t="shared" si="6"/>
        <v>0</v>
      </c>
      <c r="FP18" s="514">
        <f t="shared" si="6"/>
        <v>0</v>
      </c>
      <c r="FQ18" s="514">
        <f t="shared" si="6"/>
        <v>0</v>
      </c>
      <c r="FR18" s="514">
        <f t="shared" si="6"/>
        <v>0</v>
      </c>
      <c r="FS18" s="514">
        <f t="shared" si="6"/>
        <v>0</v>
      </c>
      <c r="FT18" s="514">
        <f t="shared" si="6"/>
        <v>0</v>
      </c>
      <c r="FU18" s="514">
        <f t="shared" si="6"/>
        <v>0</v>
      </c>
      <c r="FV18" s="514">
        <f t="shared" si="6"/>
        <v>0</v>
      </c>
      <c r="FW18" s="514">
        <f t="shared" si="6"/>
        <v>0</v>
      </c>
      <c r="FX18" s="514">
        <f t="shared" si="6"/>
        <v>0</v>
      </c>
      <c r="FY18" s="514">
        <f t="shared" si="6"/>
        <v>0</v>
      </c>
      <c r="FZ18" s="514">
        <f t="shared" si="6"/>
        <v>0</v>
      </c>
      <c r="GA18" s="514">
        <f t="shared" si="6"/>
        <v>0</v>
      </c>
      <c r="GB18" s="514">
        <f t="shared" si="6"/>
        <v>0</v>
      </c>
      <c r="GC18" s="514">
        <f t="shared" si="6"/>
        <v>0</v>
      </c>
      <c r="GD18" s="514">
        <f t="shared" si="6"/>
        <v>0</v>
      </c>
      <c r="GE18" s="514">
        <f t="shared" si="6"/>
        <v>0</v>
      </c>
      <c r="GF18" s="514">
        <f t="shared" si="6"/>
        <v>0</v>
      </c>
      <c r="GG18" s="514">
        <f t="shared" si="6"/>
        <v>0</v>
      </c>
      <c r="GH18" s="514">
        <f t="shared" si="6"/>
        <v>0</v>
      </c>
      <c r="GI18" s="514">
        <f t="shared" si="6"/>
        <v>0</v>
      </c>
      <c r="GJ18" s="514">
        <f t="shared" si="6"/>
        <v>0</v>
      </c>
    </row>
    <row r="20" spans="1:192" s="81" customFormat="1" x14ac:dyDescent="0.25">
      <c r="A20" s="567"/>
      <c r="B20" s="567"/>
      <c r="C20" s="568"/>
      <c r="D20" s="569"/>
      <c r="E20" s="570" t="str">
        <f xml:space="preserve"> ConFin!E$290</f>
        <v>Net cashflow from equity during construction - NEG for IRR</v>
      </c>
      <c r="F20" s="570">
        <f xml:space="preserve"> ConFin!F$290</f>
        <v>0</v>
      </c>
      <c r="G20" s="570" t="str">
        <f xml:space="preserve"> ConFin!G$290</f>
        <v>$ 000s</v>
      </c>
      <c r="H20" s="570">
        <f>SUM(J20:GJ20)</f>
        <v>-89951.487551718121</v>
      </c>
      <c r="I20" s="570">
        <f xml:space="preserve"> ConFin!I$290</f>
        <v>0</v>
      </c>
      <c r="J20" s="570">
        <f>IF(AND(J3="Construction",K3="Operations"),InpC!$F$48*InpC!$F$44/InpC!$F$42*COUNT('InpS -m'!$J$13:$BE$13)/12,ConFin!J$290)</f>
        <v>-1.0000000000000001E-9</v>
      </c>
      <c r="K20" s="570">
        <f>IF(AND(K3="Construction",L3="Operations"),InpC!$F$48*InpC!$F$44/InpC!$F$42*COUNT('InpS -m'!$J$13:$BE$13)/12,ConFin!K$290)</f>
        <v>0</v>
      </c>
      <c r="L20" s="570">
        <f>IF(AND(L3="Construction",M3="Operations"),InpC!$F$48*InpC!$F$44/InpC!$F$42*COUNT('InpS -m'!$J$13:$BE$13)/12,ConFin!L$290)</f>
        <v>0</v>
      </c>
      <c r="M20" s="570">
        <f>IF(AND(M3="Construction",N3="Operations"),InpC!$F$48*InpC!$F$44/InpC!$F$42*COUNT('InpS -m'!$J$13:$BE$13)/12,ConFin!M$290)</f>
        <v>0</v>
      </c>
      <c r="N20" s="570">
        <f>IF(AND(N3="Construction",O3="Operations"),InpC!$F$48*InpC!$F$44/InpC!$F$42*COUNT('InpS -m'!$J$13:$BE$13)/12,ConFin!N$290)</f>
        <v>0</v>
      </c>
      <c r="O20" s="570">
        <f>IF(AND(O3="Construction",P3="Operations"),InpC!$F$48*InpC!$F$44/InpC!$F$42*COUNT('InpS -m'!$J$13:$BE$13)/12,ConFin!O$290)</f>
        <v>0</v>
      </c>
      <c r="P20" s="570">
        <f>IF(AND(P3="Construction",Q3="Operations"),InpC!$F$48*InpC!$F$44/InpC!$F$42*COUNT('InpS -m'!$J$13:$BE$13)/12,ConFin!P$290)</f>
        <v>1333.3333333333333</v>
      </c>
      <c r="Q20" s="570">
        <f>IF(AND(Q3="Construction",R3="Operations"),InpC!$F$48*InpC!$F$44/InpC!$F$42*COUNT('InpS -m'!$J$13:$BE$13)/12,ConFin!Q$290)</f>
        <v>0</v>
      </c>
      <c r="R20" s="570">
        <f>IF(AND(R3="Construction",S3="Operations"),InpC!$F$48*InpC!$F$44/InpC!$F$42*COUNT('InpS -m'!$J$13:$BE$13)/12,ConFin!R$290)</f>
        <v>0</v>
      </c>
      <c r="S20" s="570">
        <f>IF(AND(S3="Construction",T3="Operations"),InpC!$F$48*InpC!$F$44/InpC!$F$42*COUNT('InpS -m'!$J$13:$BE$13)/12,ConFin!S$290)</f>
        <v>0</v>
      </c>
      <c r="T20" s="570">
        <f>IF(AND(T3="Construction",U3="Operations"),InpC!$F$48*InpC!$F$44/InpC!$F$42*COUNT('InpS -m'!$J$13:$BE$13)/12,ConFin!T$290)</f>
        <v>0</v>
      </c>
      <c r="U20" s="570">
        <f>IF(AND(U3="Construction",V3="Operations"),InpC!$F$48*InpC!$F$44/InpC!$F$42*COUNT('InpS -m'!$J$13:$BE$13)/12,ConFin!U$290)</f>
        <v>0</v>
      </c>
      <c r="V20" s="570">
        <f>IF(AND(V3="Construction",W3="Operations"),InpC!$F$48*InpC!$F$44/InpC!$F$42*COUNT('InpS -m'!$J$13:$BE$13)/12,ConFin!V$290)</f>
        <v>0</v>
      </c>
      <c r="W20" s="570">
        <f>IF(AND(W3="Construction",X3="Operations"),InpC!$F$48*InpC!$F$44/InpC!$F$42*COUNT('InpS -m'!$J$13:$BE$13)/12,ConFin!W$290)</f>
        <v>0</v>
      </c>
      <c r="X20" s="570">
        <f>IF(AND(X3="Construction",Y3="Operations"),InpC!$F$48*InpC!$F$44/InpC!$F$42*COUNT('InpS -m'!$J$13:$BE$13)/12,ConFin!X$290)</f>
        <v>0</v>
      </c>
      <c r="Y20" s="570">
        <f>IF(AND(Y3="Construction",Z3="Operations"),InpC!$F$48*InpC!$F$44/InpC!$F$42*COUNT('InpS -m'!$J$13:$BE$13)/12,ConFin!Y$290)</f>
        <v>1900</v>
      </c>
      <c r="Z20" s="570">
        <f>IF(AND(Z3="Construction",AA3="Operations"),InpC!$F$48*InpC!$F$44/InpC!$F$42*COUNT('InpS -m'!$J$13:$BE$13)/12,ConFin!Z$290)</f>
        <v>0</v>
      </c>
      <c r="AA20" s="570">
        <f>IF(AND(AA3="Construction",AB3="Operations"),InpC!$F$48*InpC!$F$44/InpC!$F$42*COUNT('InpS -m'!$J$13:$BE$13)/12,ConFin!AA$290)</f>
        <v>0</v>
      </c>
      <c r="AB20" s="570">
        <f>IF(AND(AB3="Construction",AC3="Operations"),InpC!$F$48*InpC!$F$44/InpC!$F$42*COUNT('InpS -m'!$J$13:$BE$13)/12,ConFin!AB$290)</f>
        <v>0</v>
      </c>
      <c r="AC20" s="570">
        <f>IF(AND(AC3="Construction",AD3="Operations"),InpC!$F$48*InpC!$F$44/InpC!$F$42*COUNT('InpS -m'!$J$13:$BE$13)/12,ConFin!AC$290)</f>
        <v>0</v>
      </c>
      <c r="AD20" s="570">
        <f>IF(AND(AD3="Construction",AE3="Operations"),InpC!$F$48*InpC!$F$44/InpC!$F$42*COUNT('InpS -m'!$J$13:$BE$13)/12,ConFin!AD$290)</f>
        <v>0</v>
      </c>
      <c r="AE20" s="570">
        <f>IF(AND(AE3="Construction",AF3="Operations"),InpC!$F$48*InpC!$F$44/InpC!$F$42*COUNT('InpS -m'!$J$13:$BE$13)/12,ConFin!AE$290)</f>
        <v>0</v>
      </c>
      <c r="AF20" s="570">
        <f>IF(AND(AF3="Construction",AG3="Operations"),InpC!$F$48*InpC!$F$44/InpC!$F$42*COUNT('InpS -m'!$J$13:$BE$13)/12,ConFin!AF$290)</f>
        <v>0</v>
      </c>
      <c r="AG20" s="570">
        <f>IF(AND(AG3="Construction",AH3="Operations"),InpC!$F$48*InpC!$F$44/InpC!$F$42*COUNT('InpS -m'!$J$13:$BE$13)/12,ConFin!AG$290)</f>
        <v>0</v>
      </c>
      <c r="AH20" s="570">
        <f>IF(AND(AH3="Construction",AI3="Operations"),InpC!$F$48*InpC!$F$44/InpC!$F$42*COUNT('InpS -m'!$J$13:$BE$13)/12,ConFin!AH$290)</f>
        <v>0</v>
      </c>
      <c r="AI20" s="570">
        <f>IF(AND(AI3="Construction",AJ3="Operations"),InpC!$F$48*InpC!$F$44/InpC!$F$42*COUNT('InpS -m'!$J$13:$BE$13)/12,ConFin!AI$290)</f>
        <v>0</v>
      </c>
      <c r="AJ20" s="570">
        <f>IF(AND(AJ3="Construction",AK3="Operations"),InpC!$F$48*InpC!$F$44/InpC!$F$42*COUNT('InpS -m'!$J$13:$BE$13)/12,ConFin!AJ$290)</f>
        <v>0</v>
      </c>
      <c r="AK20" s="570">
        <f>IF(AND(AK3="Construction",AL3="Operations"),InpC!$F$48*InpC!$F$44/InpC!$F$42*COUNT('InpS -m'!$J$13:$BE$13)/12,ConFin!AK$290)</f>
        <v>0</v>
      </c>
      <c r="AL20" s="570">
        <f>IF(AND(AL3="Construction",AM3="Operations"),InpC!$F$48*InpC!$F$44/InpC!$F$42*COUNT('InpS -m'!$J$13:$BE$13)/12,ConFin!AL$290)</f>
        <v>0</v>
      </c>
      <c r="AM20" s="570">
        <f>IF(AND(AM3="Construction",AN3="Operations"),InpC!$F$48*InpC!$F$44/InpC!$F$42*COUNT('InpS -m'!$J$13:$BE$13)/12,ConFin!AM$290)</f>
        <v>0</v>
      </c>
      <c r="AN20" s="570">
        <f>IF(AND(AN3="Construction",AO3="Operations"),InpC!$F$48*InpC!$F$44/InpC!$F$42*COUNT('InpS -m'!$J$13:$BE$13)/12,ConFin!AN$290)</f>
        <v>0</v>
      </c>
      <c r="AO20" s="570">
        <f>IF(AND(AO3="Construction",AP3="Operations"),InpC!$F$48*InpC!$F$44/InpC!$F$42*COUNT('InpS -m'!$J$13:$BE$13)/12,ConFin!AO$290)</f>
        <v>0</v>
      </c>
      <c r="AP20" s="570">
        <f>IF(AND(AP3="Construction",AQ3="Operations"),InpC!$F$48*InpC!$F$44/InpC!$F$42*COUNT('InpS -m'!$J$13:$BE$13)/12,ConFin!AP$290)</f>
        <v>0</v>
      </c>
      <c r="AQ20" s="570">
        <f>IF(AND(AQ3="Construction",AR3="Operations"),InpC!$F$48*InpC!$F$44/InpC!$F$42*COUNT('InpS -m'!$J$13:$BE$13)/12,ConFin!AQ$290)</f>
        <v>0</v>
      </c>
      <c r="AR20" s="570">
        <f>IF(AND(AR3="Construction",AS3="Operations"),InpC!$F$48*InpC!$F$44/InpC!$F$42*COUNT('InpS -m'!$J$13:$BE$13)/12,ConFin!AR$290)</f>
        <v>0</v>
      </c>
      <c r="AS20" s="570">
        <f>IF(AND(AS3="Construction",AT3="Operations"),InpC!$F$48*InpC!$F$44/InpC!$F$42*COUNT('InpS -m'!$J$13:$BE$13)/12,ConFin!AS$290)</f>
        <v>0</v>
      </c>
      <c r="AT20" s="570">
        <f>IF(AND(AT3="Construction",AU3="Operations"),InpC!$F$48*InpC!$F$44/InpC!$F$42*COUNT('InpS -m'!$J$13:$BE$13)/12,ConFin!AT$290)</f>
        <v>0</v>
      </c>
      <c r="AU20" s="570">
        <f>IF(AND(AU3="Construction",AV3="Operations"),InpC!$F$48*InpC!$F$44/InpC!$F$42*COUNT('InpS -m'!$J$13:$BE$13)/12,ConFin!AU$290)</f>
        <v>0</v>
      </c>
      <c r="AV20" s="570">
        <f>IF(AND(AV3="Construction",AW3="Operations"),InpC!$F$48*InpC!$F$44/InpC!$F$42*COUNT('InpS -m'!$J$13:$BE$13)/12,ConFin!AV$290)</f>
        <v>0</v>
      </c>
      <c r="AW20" s="570">
        <f>IF(AND(AW3="Construction",AX3="Operations"),InpC!$F$48*InpC!$F$44/InpC!$F$42*COUNT('InpS -m'!$J$13:$BE$13)/12,ConFin!AW$290)</f>
        <v>0</v>
      </c>
      <c r="AX20" s="570">
        <f>IF(AND(AX3="Construction",AY3="Operations"),InpC!$F$48*InpC!$F$44/InpC!$F$42*COUNT('InpS -m'!$J$13:$BE$13)/12,ConFin!AX$290)</f>
        <v>0</v>
      </c>
      <c r="AY20" s="570">
        <f>IF(AND(AY3="Construction",AZ3="Operations"),InpC!$F$48*InpC!$F$44/InpC!$F$42*COUNT('InpS -m'!$J$13:$BE$13)/12,ConFin!AY$290)</f>
        <v>-93184.82088505046</v>
      </c>
      <c r="AZ20" s="570">
        <f>IF(AND(AZ3="Construction",BA3="Operations"),InpC!$F$48*InpC!$F$44/InpC!$F$42*COUNT('InpS -m'!$J$13:$BE$13)/12,ConFin!AZ$290)</f>
        <v>0</v>
      </c>
      <c r="BA20" s="570">
        <f>IF(AND(BA3="Construction",BB3="Operations"),InpC!$F$48*InpC!$F$44/InpC!$F$42*COUNT('InpS -m'!$J$13:$BE$13)/12,ConFin!BA$290)</f>
        <v>0</v>
      </c>
      <c r="BB20" s="570">
        <f>IF(AND(BB3="Construction",BC3="Operations"),InpC!$F$48*InpC!$F$44/InpC!$F$42*COUNT('InpS -m'!$J$13:$BE$13)/12,ConFin!BB$290)</f>
        <v>0</v>
      </c>
      <c r="BC20" s="570">
        <f>IF(AND(BC3="Construction",BD3="Operations"),InpC!$F$48*InpC!$F$44/InpC!$F$42*COUNT('InpS -m'!$J$13:$BE$13)/12,ConFin!BC$290)</f>
        <v>0</v>
      </c>
      <c r="BD20" s="570">
        <f>IF(AND(BD3="Construction",BE3="Operations"),InpC!$F$48*InpC!$F$44/InpC!$F$42*COUNT('InpS -m'!$J$13:$BE$13)/12,ConFin!BD$290)</f>
        <v>0</v>
      </c>
      <c r="BE20" s="570">
        <f>IF(AND(BE3="Construction",BF3="Operations"),InpC!$F$48*InpC!$F$44/InpC!$F$42*COUNT('InpS -m'!$J$13:$BE$13)/12,ConFin!BE$290)</f>
        <v>0</v>
      </c>
      <c r="BF20" s="570">
        <f>IF(AND(BF3="Construction",BG3="Operations"),InpC!$F$48*InpC!$F$44/InpC!$F$42*COUNT('InpS -m'!$J$13:$BE$13)/12,ConFin!BF$290)</f>
        <v>0</v>
      </c>
      <c r="BG20" s="570">
        <f>IF(AND(BG3="Construction",BH3="Operations"),InpC!$F$48*InpC!$F$44/InpC!$F$42*COUNT('InpS -m'!$J$13:$BE$13)/12,ConFin!BG$290)</f>
        <v>0</v>
      </c>
      <c r="BH20" s="570">
        <f>IF(AND(BH3="Construction",BI3="Operations"),InpC!$F$48*InpC!$F$44/InpC!$F$42*COUNT('InpS -m'!$J$13:$BE$13)/12,ConFin!BH$290)</f>
        <v>0</v>
      </c>
      <c r="BI20" s="570">
        <f>IF(AND(BI3="Construction",BJ3="Operations"),InpC!$F$48*InpC!$F$44/InpC!$F$42*COUNT('InpS -m'!$J$13:$BE$13)/12,ConFin!BI$290)</f>
        <v>0</v>
      </c>
      <c r="BJ20" s="570">
        <f>IF(AND(BJ3="Construction",BK3="Operations"),InpC!$F$48*InpC!$F$44/InpC!$F$42*COUNT('InpS -m'!$J$13:$BE$13)/12,ConFin!BJ$290)</f>
        <v>0</v>
      </c>
      <c r="BK20" s="570">
        <f>IF(AND(BK3="Construction",BL3="Operations"),InpC!$F$48*InpC!$F$44/InpC!$F$42*COUNT('InpS -m'!$J$13:$BE$13)/12,ConFin!BK$290)</f>
        <v>0</v>
      </c>
      <c r="BL20" s="570">
        <f>IF(AND(BL3="Construction",BM3="Operations"),InpC!$F$48*InpC!$F$44/InpC!$F$42*COUNT('InpS -m'!$J$13:$BE$13)/12,ConFin!BL$290)</f>
        <v>0</v>
      </c>
      <c r="BM20" s="570">
        <f>IF(AND(BM3="Construction",BN3="Operations"),InpC!$F$48*InpC!$F$44/InpC!$F$42*COUNT('InpS -m'!$J$13:$BE$13)/12,ConFin!BM$290)</f>
        <v>0</v>
      </c>
      <c r="BN20" s="570">
        <f>IF(AND(BN3="Construction",BO3="Operations"),InpC!$F$48*InpC!$F$44/InpC!$F$42*COUNT('InpS -m'!$J$13:$BE$13)/12,ConFin!BN$290)</f>
        <v>0</v>
      </c>
      <c r="BO20" s="570">
        <f>IF(AND(BO3="Construction",BP3="Operations"),InpC!$F$48*InpC!$F$44/InpC!$F$42*COUNT('InpS -m'!$J$13:$BE$13)/12,ConFin!BO$290)</f>
        <v>0</v>
      </c>
      <c r="BP20" s="570">
        <f>IF(AND(BP3="Construction",BQ3="Operations"),InpC!$F$48*InpC!$F$44/InpC!$F$42*COUNT('InpS -m'!$J$13:$BE$13)/12,ConFin!BP$290)</f>
        <v>0</v>
      </c>
      <c r="BQ20" s="570">
        <f>IF(AND(BQ3="Construction",BR3="Operations"),InpC!$F$48*InpC!$F$44/InpC!$F$42*COUNT('InpS -m'!$J$13:$BE$13)/12,ConFin!BQ$290)</f>
        <v>0</v>
      </c>
      <c r="BR20" s="570">
        <f>IF(AND(BR3="Construction",BS3="Operations"),InpC!$F$48*InpC!$F$44/InpC!$F$42*COUNT('InpS -m'!$J$13:$BE$13)/12,ConFin!BR$290)</f>
        <v>0</v>
      </c>
      <c r="BS20" s="570">
        <f>IF(AND(BS3="Construction",BT3="Operations"),InpC!$F$48*InpC!$F$44/InpC!$F$42*COUNT('InpS -m'!$J$13:$BE$13)/12,ConFin!BS$290)</f>
        <v>0</v>
      </c>
      <c r="BT20" s="570">
        <f>IF(AND(BT3="Construction",BU3="Operations"),InpC!$F$48*InpC!$F$44/InpC!$F$42*COUNT('InpS -m'!$J$13:$BE$13)/12,ConFin!BT$290)</f>
        <v>0</v>
      </c>
      <c r="BU20" s="570">
        <f>IF(AND(BU3="Construction",BV3="Operations"),InpC!$F$48*InpC!$F$44/InpC!$F$42*COUNT('InpS -m'!$J$13:$BE$13)/12,ConFin!BU$290)</f>
        <v>0</v>
      </c>
      <c r="BV20" s="570">
        <f>IF(AND(BV3="Construction",BW3="Operations"),InpC!$F$48*InpC!$F$44/InpC!$F$42*COUNT('InpS -m'!$J$13:$BE$13)/12,ConFin!BV$290)</f>
        <v>0</v>
      </c>
      <c r="BW20" s="570">
        <f>IF(AND(BW3="Construction",BX3="Operations"),InpC!$F$48*InpC!$F$44/InpC!$F$42*COUNT('InpS -m'!$J$13:$BE$13)/12,ConFin!BW$290)</f>
        <v>0</v>
      </c>
      <c r="BX20" s="570">
        <f>IF(AND(BX3="Construction",BY3="Operations"),InpC!$F$48*InpC!$F$44/InpC!$F$42*COUNT('InpS -m'!$J$13:$BE$13)/12,ConFin!BX$290)</f>
        <v>0</v>
      </c>
      <c r="BY20" s="570">
        <f>IF(AND(BY3="Construction",BZ3="Operations"),InpC!$F$48*InpC!$F$44/InpC!$F$42*COUNT('InpS -m'!$J$13:$BE$13)/12,ConFin!BY$290)</f>
        <v>0</v>
      </c>
      <c r="BZ20" s="570">
        <f>IF(AND(BZ3="Construction",CA3="Operations"),InpC!$F$48*InpC!$F$44/InpC!$F$42*COUNT('InpS -m'!$J$13:$BE$13)/12,ConFin!BZ$290)</f>
        <v>0</v>
      </c>
      <c r="CA20" s="570">
        <f>IF(AND(CA3="Construction",CB3="Operations"),InpC!$F$48*InpC!$F$44/InpC!$F$42*COUNT('InpS -m'!$J$13:$BE$13)/12,ConFin!CA$290)</f>
        <v>0</v>
      </c>
      <c r="CB20" s="570">
        <f>IF(AND(CB3="Construction",CC3="Operations"),InpC!$F$48*InpC!$F$44/InpC!$F$42*COUNT('InpS -m'!$J$13:$BE$13)/12,ConFin!CB$290)</f>
        <v>0</v>
      </c>
      <c r="CC20" s="570">
        <f>IF(AND(CC3="Construction",CD3="Operations"),InpC!$F$48*InpC!$F$44/InpC!$F$42*COUNT('InpS -m'!$J$13:$BE$13)/12,ConFin!CC$290)</f>
        <v>0</v>
      </c>
      <c r="CD20" s="570">
        <f>IF(AND(CD3="Construction",CE3="Operations"),InpC!$F$48*InpC!$F$44/InpC!$F$42*COUNT('InpS -m'!$J$13:$BE$13)/12,ConFin!CD$290)</f>
        <v>0</v>
      </c>
      <c r="CE20" s="570">
        <f>IF(AND(CE3="Construction",CF3="Operations"),InpC!$F$48*InpC!$F$44/InpC!$F$42*COUNT('InpS -m'!$J$13:$BE$13)/12,ConFin!CE$290)</f>
        <v>0</v>
      </c>
      <c r="CF20" s="570">
        <f>IF(AND(CF3="Construction",CG3="Operations"),InpC!$F$48*InpC!$F$44/InpC!$F$42*COUNT('InpS -m'!$J$13:$BE$13)/12,ConFin!CF$290)</f>
        <v>0</v>
      </c>
      <c r="CG20" s="570">
        <f>IF(AND(CG3="Construction",CH3="Operations"),InpC!$F$48*InpC!$F$44/InpC!$F$42*COUNT('InpS -m'!$J$13:$BE$13)/12,ConFin!CG$290)</f>
        <v>0</v>
      </c>
      <c r="CH20" s="570">
        <f>IF(AND(CH3="Construction",CI3="Operations"),InpC!$F$48*InpC!$F$44/InpC!$F$42*COUNT('InpS -m'!$J$13:$BE$13)/12,ConFin!CH$290)</f>
        <v>0</v>
      </c>
      <c r="CI20" s="570">
        <f>IF(AND(CI3="Construction",CJ3="Operations"),InpC!$F$48*InpC!$F$44/InpC!$F$42*COUNT('InpS -m'!$J$13:$BE$13)/12,ConFin!CI$290)</f>
        <v>0</v>
      </c>
      <c r="CJ20" s="570">
        <f>IF(AND(CJ3="Construction",CK3="Operations"),InpC!$F$48*InpC!$F$44/InpC!$F$42*COUNT('InpS -m'!$J$13:$BE$13)/12,ConFin!CJ$290)</f>
        <v>0</v>
      </c>
      <c r="CK20" s="570">
        <f>IF(AND(CK3="Construction",CL3="Operations"),InpC!$F$48*InpC!$F$44/InpC!$F$42*COUNT('InpS -m'!$J$13:$BE$13)/12,ConFin!CK$290)</f>
        <v>0</v>
      </c>
      <c r="CL20" s="570">
        <f>IF(AND(CL3="Construction",CM3="Operations"),InpC!$F$48*InpC!$F$44/InpC!$F$42*COUNT('InpS -m'!$J$13:$BE$13)/12,ConFin!CL$290)</f>
        <v>0</v>
      </c>
      <c r="CM20" s="570">
        <f>IF(AND(CM3="Construction",CN3="Operations"),InpC!$F$48*InpC!$F$44/InpC!$F$42*COUNT('InpS -m'!$J$13:$BE$13)/12,ConFin!CM$290)</f>
        <v>0</v>
      </c>
      <c r="CN20" s="570">
        <f>IF(AND(CN3="Construction",CO3="Operations"),InpC!$F$48*InpC!$F$44/InpC!$F$42*COUNT('InpS -m'!$J$13:$BE$13)/12,ConFin!CN$290)</f>
        <v>0</v>
      </c>
      <c r="CO20" s="570">
        <f>IF(AND(CO3="Construction",CP3="Operations"),InpC!$F$48*InpC!$F$44/InpC!$F$42*COUNT('InpS -m'!$J$13:$BE$13)/12,ConFin!CO$290)</f>
        <v>0</v>
      </c>
      <c r="CP20" s="570">
        <f>IF(AND(CP3="Construction",CQ3="Operations"),InpC!$F$48*InpC!$F$44/InpC!$F$42*COUNT('InpS -m'!$J$13:$BE$13)/12,ConFin!CP$290)</f>
        <v>0</v>
      </c>
      <c r="CQ20" s="570">
        <f>IF(AND(CQ3="Construction",CR3="Operations"),InpC!$F$48*InpC!$F$44/InpC!$F$42*COUNT('InpS -m'!$J$13:$BE$13)/12,ConFin!CQ$290)</f>
        <v>0</v>
      </c>
      <c r="CR20" s="570">
        <f>IF(AND(CR3="Construction",CS3="Operations"),InpC!$F$48*InpC!$F$44/InpC!$F$42*COUNT('InpS -m'!$J$13:$BE$13)/12,ConFin!CR$290)</f>
        <v>0</v>
      </c>
      <c r="CS20" s="570">
        <f>IF(AND(CS3="Construction",CT3="Operations"),InpC!$F$48*InpC!$F$44/InpC!$F$42*COUNT('InpS -m'!$J$13:$BE$13)/12,ConFin!CS$290)</f>
        <v>0</v>
      </c>
      <c r="CT20" s="570">
        <f>IF(AND(CT3="Construction",CU3="Operations"),InpC!$F$48*InpC!$F$44/InpC!$F$42*COUNT('InpS -m'!$J$13:$BE$13)/12,ConFin!CT$290)</f>
        <v>0</v>
      </c>
      <c r="CU20" s="570">
        <f>IF(AND(CU3="Construction",CV3="Operations"),InpC!$F$48*InpC!$F$44/InpC!$F$42*COUNT('InpS -m'!$J$13:$BE$13)/12,ConFin!CU$290)</f>
        <v>0</v>
      </c>
      <c r="CV20" s="570">
        <f>IF(AND(CV3="Construction",CW3="Operations"),InpC!$F$48*InpC!$F$44/InpC!$F$42*COUNT('InpS -m'!$J$13:$BE$13)/12,ConFin!CV$290)</f>
        <v>0</v>
      </c>
      <c r="CW20" s="570">
        <f>IF(AND(CW3="Construction",CX3="Operations"),InpC!$F$48*InpC!$F$44/InpC!$F$42*COUNT('InpS -m'!$J$13:$BE$13)/12,ConFin!CW$290)</f>
        <v>0</v>
      </c>
      <c r="CX20" s="570">
        <f>IF(AND(CX3="Construction",CY3="Operations"),InpC!$F$48*InpC!$F$44/InpC!$F$42*COUNT('InpS -m'!$J$13:$BE$13)/12,ConFin!CX$290)</f>
        <v>0</v>
      </c>
      <c r="CY20" s="570">
        <f>IF(AND(CY3="Construction",CZ3="Operations"),InpC!$F$48*InpC!$F$44/InpC!$F$42*COUNT('InpS -m'!$J$13:$BE$13)/12,ConFin!CY$290)</f>
        <v>0</v>
      </c>
      <c r="CZ20" s="570">
        <f>IF(AND(CZ3="Construction",DA3="Operations"),InpC!$F$48*InpC!$F$44/InpC!$F$42*COUNT('InpS -m'!$J$13:$BE$13)/12,ConFin!CZ$290)</f>
        <v>0</v>
      </c>
      <c r="DA20" s="570">
        <f>IF(AND(DA3="Construction",DB3="Operations"),InpC!$F$48*InpC!$F$44/InpC!$F$42*COUNT('InpS -m'!$J$13:$BE$13)/12,ConFin!DA$290)</f>
        <v>0</v>
      </c>
      <c r="DB20" s="570">
        <f>IF(AND(DB3="Construction",DC3="Operations"),InpC!$F$48*InpC!$F$44/InpC!$F$42*COUNT('InpS -m'!$J$13:$BE$13)/12,ConFin!DB$290)</f>
        <v>0</v>
      </c>
      <c r="DC20" s="570">
        <f>IF(AND(DC3="Construction",DD3="Operations"),InpC!$F$48*InpC!$F$44/InpC!$F$42*COUNT('InpS -m'!$J$13:$BE$13)/12,ConFin!DC$290)</f>
        <v>0</v>
      </c>
      <c r="DD20" s="570">
        <f>IF(AND(DD3="Construction",DE3="Operations"),InpC!$F$48*InpC!$F$44/InpC!$F$42*COUNT('InpS -m'!$J$13:$BE$13)/12,ConFin!DD$290)</f>
        <v>0</v>
      </c>
      <c r="DE20" s="570">
        <f>IF(AND(DE3="Construction",DF3="Operations"),InpC!$F$48*InpC!$F$44/InpC!$F$42*COUNT('InpS -m'!$J$13:$BE$13)/12,ConFin!DE$290)</f>
        <v>0</v>
      </c>
      <c r="DF20" s="570">
        <f>IF(AND(DF3="Construction",DG3="Operations"),InpC!$F$48*InpC!$F$44/InpC!$F$42*COUNT('InpS -m'!$J$13:$BE$13)/12,ConFin!DF$290)</f>
        <v>0</v>
      </c>
      <c r="DG20" s="570">
        <f>IF(AND(DG3="Construction",DH3="Operations"),InpC!$F$48*InpC!$F$44/InpC!$F$42*COUNT('InpS -m'!$J$13:$BE$13)/12,ConFin!DG$290)</f>
        <v>0</v>
      </c>
      <c r="DH20" s="570">
        <f>IF(AND(DH3="Construction",DI3="Operations"),InpC!$F$48*InpC!$F$44/InpC!$F$42*COUNT('InpS -m'!$J$13:$BE$13)/12,ConFin!DH$290)</f>
        <v>0</v>
      </c>
      <c r="DI20" s="570">
        <f>IF(AND(DI3="Construction",DJ3="Operations"),InpC!$F$48*InpC!$F$44/InpC!$F$42*COUNT('InpS -m'!$J$13:$BE$13)/12,ConFin!DI$290)</f>
        <v>0</v>
      </c>
      <c r="DJ20" s="570">
        <f>IF(AND(DJ3="Construction",DK3="Operations"),InpC!$F$48*InpC!$F$44/InpC!$F$42*COUNT('InpS -m'!$J$13:$BE$13)/12,ConFin!DJ$290)</f>
        <v>0</v>
      </c>
      <c r="DK20" s="570">
        <f>IF(AND(DK3="Construction",DL3="Operations"),InpC!$F$48*InpC!$F$44/InpC!$F$42*COUNT('InpS -m'!$J$13:$BE$13)/12,ConFin!DK$290)</f>
        <v>0</v>
      </c>
      <c r="DL20" s="570">
        <f>IF(AND(DL3="Construction",DM3="Operations"),InpC!$F$48*InpC!$F$44/InpC!$F$42*COUNT('InpS -m'!$J$13:$BE$13)/12,ConFin!DL$290)</f>
        <v>0</v>
      </c>
      <c r="DM20" s="570">
        <f>IF(AND(DM3="Construction",DN3="Operations"),InpC!$F$48*InpC!$F$44/InpC!$F$42*COUNT('InpS -m'!$J$13:$BE$13)/12,ConFin!DM$290)</f>
        <v>0</v>
      </c>
      <c r="DN20" s="570">
        <f>IF(AND(DN3="Construction",DO3="Operations"),InpC!$F$48*InpC!$F$44/InpC!$F$42*COUNT('InpS -m'!$J$13:$BE$13)/12,ConFin!DN$290)</f>
        <v>0</v>
      </c>
      <c r="DO20" s="570">
        <f>IF(AND(DO3="Construction",DP3="Operations"),InpC!$F$48*InpC!$F$44/InpC!$F$42*COUNT('InpS -m'!$J$13:$BE$13)/12,ConFin!DO$290)</f>
        <v>0</v>
      </c>
      <c r="DP20" s="570">
        <f>IF(AND(DP3="Construction",DQ3="Operations"),InpC!$F$48*InpC!$F$44/InpC!$F$42*COUNT('InpS -m'!$J$13:$BE$13)/12,ConFin!DP$290)</f>
        <v>0</v>
      </c>
      <c r="DQ20" s="570">
        <f>IF(AND(DQ3="Construction",DR3="Operations"),InpC!$F$48*InpC!$F$44/InpC!$F$42*COUNT('InpS -m'!$J$13:$BE$13)/12,ConFin!DQ$290)</f>
        <v>0</v>
      </c>
      <c r="DR20" s="570">
        <f>IF(AND(DR3="Construction",DS3="Operations"),InpC!$F$48*InpC!$F$44/InpC!$F$42*COUNT('InpS -m'!$J$13:$BE$13)/12,ConFin!DR$290)</f>
        <v>0</v>
      </c>
      <c r="DS20" s="570">
        <f>IF(AND(DS3="Construction",DT3="Operations"),InpC!$F$48*InpC!$F$44/InpC!$F$42*COUNT('InpS -m'!$J$13:$BE$13)/12,ConFin!DS$290)</f>
        <v>0</v>
      </c>
      <c r="DT20" s="570">
        <f>IF(AND(DT3="Construction",DU3="Operations"),InpC!$F$48*InpC!$F$44/InpC!$F$42*COUNT('InpS -m'!$J$13:$BE$13)/12,ConFin!DT$290)</f>
        <v>0</v>
      </c>
      <c r="DU20" s="570">
        <f>IF(AND(DU3="Construction",DV3="Operations"),InpC!$F$48*InpC!$F$44/InpC!$F$42*COUNT('InpS -m'!$J$13:$BE$13)/12,ConFin!DU$290)</f>
        <v>0</v>
      </c>
      <c r="DV20" s="570">
        <f>IF(AND(DV3="Construction",DW3="Operations"),InpC!$F$48*InpC!$F$44/InpC!$F$42*COUNT('InpS -m'!$J$13:$BE$13)/12,ConFin!DV$290)</f>
        <v>0</v>
      </c>
      <c r="DW20" s="570">
        <f>IF(AND(DW3="Construction",DX3="Operations"),InpC!$F$48*InpC!$F$44/InpC!$F$42*COUNT('InpS -m'!$J$13:$BE$13)/12,ConFin!DW$290)</f>
        <v>0</v>
      </c>
      <c r="DX20" s="570">
        <f>IF(AND(DX3="Construction",DY3="Operations"),InpC!$F$48*InpC!$F$44/InpC!$F$42*COUNT('InpS -m'!$J$13:$BE$13)/12,ConFin!DX$290)</f>
        <v>0</v>
      </c>
      <c r="DY20" s="570">
        <f>IF(AND(DY3="Construction",DZ3="Operations"),InpC!$F$48*InpC!$F$44/InpC!$F$42*COUNT('InpS -m'!$J$13:$BE$13)/12,ConFin!DY$290)</f>
        <v>0</v>
      </c>
      <c r="DZ20" s="570">
        <f>IF(AND(DZ3="Construction",EA3="Operations"),InpC!$F$48*InpC!$F$44/InpC!$F$42*COUNT('InpS -m'!$J$13:$BE$13)/12,ConFin!DZ$290)</f>
        <v>0</v>
      </c>
      <c r="EA20" s="570">
        <f>IF(AND(EA3="Construction",EB3="Operations"),InpC!$F$48*InpC!$F$44/InpC!$F$42*COUNT('InpS -m'!$J$13:$BE$13)/12,ConFin!EA$290)</f>
        <v>0</v>
      </c>
      <c r="EB20" s="570">
        <f>IF(AND(EB3="Construction",EC3="Operations"),InpC!$F$48*InpC!$F$44/InpC!$F$42*COUNT('InpS -m'!$J$13:$BE$13)/12,ConFin!EB$290)</f>
        <v>0</v>
      </c>
      <c r="EC20" s="570">
        <f>IF(AND(EC3="Construction",ED3="Operations"),InpC!$F$48*InpC!$F$44/InpC!$F$42*COUNT('InpS -m'!$J$13:$BE$13)/12,ConFin!EC$290)</f>
        <v>0</v>
      </c>
      <c r="ED20" s="570">
        <f>IF(AND(ED3="Construction",EE3="Operations"),InpC!$F$48*InpC!$F$44/InpC!$F$42*COUNT('InpS -m'!$J$13:$BE$13)/12,ConFin!ED$290)</f>
        <v>0</v>
      </c>
      <c r="EE20" s="570">
        <f>IF(AND(EE3="Construction",EF3="Operations"),InpC!$F$48*InpC!$F$44/InpC!$F$42*COUNT('InpS -m'!$J$13:$BE$13)/12,ConFin!EE$290)</f>
        <v>0</v>
      </c>
      <c r="EF20" s="570">
        <f>IF(AND(EF3="Construction",EG3="Operations"),InpC!$F$48*InpC!$F$44/InpC!$F$42*COUNT('InpS -m'!$J$13:$BE$13)/12,ConFin!EF$290)</f>
        <v>0</v>
      </c>
      <c r="EG20" s="570">
        <f>IF(AND(EG3="Construction",EH3="Operations"),InpC!$F$48*InpC!$F$44/InpC!$F$42*COUNT('InpS -m'!$J$13:$BE$13)/12,ConFin!EG$290)</f>
        <v>0</v>
      </c>
      <c r="EH20" s="570">
        <f>IF(AND(EH3="Construction",EI3="Operations"),InpC!$F$48*InpC!$F$44/InpC!$F$42*COUNT('InpS -m'!$J$13:$BE$13)/12,ConFin!EH$290)</f>
        <v>0</v>
      </c>
      <c r="EI20" s="570">
        <f>IF(AND(EI3="Construction",EJ3="Operations"),InpC!$F$48*InpC!$F$44/InpC!$F$42*COUNT('InpS -m'!$J$13:$BE$13)/12,ConFin!EI$290)</f>
        <v>0</v>
      </c>
      <c r="EJ20" s="570">
        <f>IF(AND(EJ3="Construction",EK3="Operations"),InpC!$F$48*InpC!$F$44/InpC!$F$42*COUNT('InpS -m'!$J$13:$BE$13)/12,ConFin!EJ$290)</f>
        <v>0</v>
      </c>
      <c r="EK20" s="570">
        <f>IF(AND(EK3="Construction",EL3="Operations"),InpC!$F$48*InpC!$F$44/InpC!$F$42*COUNT('InpS -m'!$J$13:$BE$13)/12,ConFin!EK$290)</f>
        <v>0</v>
      </c>
      <c r="EL20" s="570">
        <f>IF(AND(EL3="Construction",EM3="Operations"),InpC!$F$48*InpC!$F$44/InpC!$F$42*COUNT('InpS -m'!$J$13:$BE$13)/12,ConFin!EL$290)</f>
        <v>0</v>
      </c>
      <c r="EM20" s="570">
        <f>IF(AND(EM3="Construction",EN3="Operations"),InpC!$F$48*InpC!$F$44/InpC!$F$42*COUNT('InpS -m'!$J$13:$BE$13)/12,ConFin!EM$290)</f>
        <v>0</v>
      </c>
      <c r="EN20" s="570">
        <f>IF(AND(EN3="Construction",EO3="Operations"),InpC!$F$48*InpC!$F$44/InpC!$F$42*COUNT('InpS -m'!$J$13:$BE$13)/12,ConFin!EN$290)</f>
        <v>0</v>
      </c>
      <c r="EO20" s="570">
        <f>IF(AND(EO3="Construction",EP3="Operations"),InpC!$F$48*InpC!$F$44/InpC!$F$42*COUNT('InpS -m'!$J$13:$BE$13)/12,ConFin!EO$290)</f>
        <v>0</v>
      </c>
      <c r="EP20" s="570">
        <f>IF(AND(EP3="Construction",EQ3="Operations"),InpC!$F$48*InpC!$F$44/InpC!$F$42*COUNT('InpS -m'!$J$13:$BE$13)/12,ConFin!EP$290)</f>
        <v>0</v>
      </c>
      <c r="EQ20" s="570">
        <f>IF(AND(EQ3="Construction",ER3="Operations"),InpC!$F$48*InpC!$F$44/InpC!$F$42*COUNT('InpS -m'!$J$13:$BE$13)/12,ConFin!EQ$290)</f>
        <v>0</v>
      </c>
      <c r="ER20" s="570">
        <f>IF(AND(ER3="Construction",ES3="Operations"),InpC!$F$48*InpC!$F$44/InpC!$F$42*COUNT('InpS -m'!$J$13:$BE$13)/12,ConFin!ER$290)</f>
        <v>0</v>
      </c>
      <c r="ES20" s="570">
        <f>IF(AND(ES3="Construction",ET3="Operations"),InpC!$F$48*InpC!$F$44/InpC!$F$42*COUNT('InpS -m'!$J$13:$BE$13)/12,ConFin!ES$290)</f>
        <v>0</v>
      </c>
      <c r="ET20" s="570">
        <f>IF(AND(ET3="Construction",EU3="Operations"),InpC!$F$48*InpC!$F$44/InpC!$F$42*COUNT('InpS -m'!$J$13:$BE$13)/12,ConFin!ET$290)</f>
        <v>0</v>
      </c>
      <c r="EU20" s="570">
        <f>IF(AND(EU3="Construction",EV3="Operations"),InpC!$F$48*InpC!$F$44/InpC!$F$42*COUNT('InpS -m'!$J$13:$BE$13)/12,ConFin!EU$290)</f>
        <v>0</v>
      </c>
      <c r="EV20" s="570">
        <f>IF(AND(EV3="Construction",EW3="Operations"),InpC!$F$48*InpC!$F$44/InpC!$F$42*COUNT('InpS -m'!$J$13:$BE$13)/12,ConFin!EV$290)</f>
        <v>0</v>
      </c>
      <c r="EW20" s="570">
        <f>IF(AND(EW3="Construction",EX3="Operations"),InpC!$F$48*InpC!$F$44/InpC!$F$42*COUNT('InpS -m'!$J$13:$BE$13)/12,ConFin!EW$290)</f>
        <v>0</v>
      </c>
      <c r="EX20" s="570">
        <f>IF(AND(EX3="Construction",EY3="Operations"),InpC!$F$48*InpC!$F$44/InpC!$F$42*COUNT('InpS -m'!$J$13:$BE$13)/12,ConFin!EX$290)</f>
        <v>0</v>
      </c>
      <c r="EY20" s="570">
        <f>IF(AND(EY3="Construction",EZ3="Operations"),InpC!$F$48*InpC!$F$44/InpC!$F$42*COUNT('InpS -m'!$J$13:$BE$13)/12,ConFin!EY$290)</f>
        <v>0</v>
      </c>
      <c r="EZ20" s="570">
        <f>IF(AND(EZ3="Construction",FA3="Operations"),InpC!$F$48*InpC!$F$44/InpC!$F$42*COUNT('InpS -m'!$J$13:$BE$13)/12,ConFin!EZ$290)</f>
        <v>0</v>
      </c>
      <c r="FA20" s="570">
        <f>IF(AND(FA3="Construction",FB3="Operations"),InpC!$F$48*InpC!$F$44/InpC!$F$42*COUNT('InpS -m'!$J$13:$BE$13)/12,ConFin!FA$290)</f>
        <v>0</v>
      </c>
      <c r="FB20" s="570">
        <f>IF(AND(FB3="Construction",FC3="Operations"),InpC!$F$48*InpC!$F$44/InpC!$F$42*COUNT('InpS -m'!$J$13:$BE$13)/12,ConFin!FB$290)</f>
        <v>0</v>
      </c>
      <c r="FC20" s="570">
        <f>IF(AND(FC3="Construction",FD3="Operations"),InpC!$F$48*InpC!$F$44/InpC!$F$42*COUNT('InpS -m'!$J$13:$BE$13)/12,ConFin!FC$290)</f>
        <v>0</v>
      </c>
      <c r="FD20" s="570">
        <f>IF(AND(FD3="Construction",FE3="Operations"),InpC!$F$48*InpC!$F$44/InpC!$F$42*COUNT('InpS -m'!$J$13:$BE$13)/12,ConFin!FD$290)</f>
        <v>0</v>
      </c>
      <c r="FE20" s="570">
        <f>IF(AND(FE3="Construction",FF3="Operations"),InpC!$F$48*InpC!$F$44/InpC!$F$42*COUNT('InpS -m'!$J$13:$BE$13)/12,ConFin!FE$290)</f>
        <v>0</v>
      </c>
      <c r="FF20" s="570">
        <f>IF(AND(FF3="Construction",FG3="Operations"),InpC!$F$48*InpC!$F$44/InpC!$F$42*COUNT('InpS -m'!$J$13:$BE$13)/12,ConFin!FF$290)</f>
        <v>0</v>
      </c>
      <c r="FG20" s="570">
        <f>IF(AND(FG3="Construction",FH3="Operations"),InpC!$F$48*InpC!$F$44/InpC!$F$42*COUNT('InpS -m'!$J$13:$BE$13)/12,ConFin!FG$290)</f>
        <v>0</v>
      </c>
      <c r="FH20" s="570">
        <f>IF(AND(FH3="Construction",FI3="Operations"),InpC!$F$48*InpC!$F$44/InpC!$F$42*COUNT('InpS -m'!$J$13:$BE$13)/12,ConFin!FH$290)</f>
        <v>0</v>
      </c>
      <c r="FI20" s="570">
        <f>IF(AND(FI3="Construction",FJ3="Operations"),InpC!$F$48*InpC!$F$44/InpC!$F$42*COUNT('InpS -m'!$J$13:$BE$13)/12,ConFin!FI$290)</f>
        <v>0</v>
      </c>
      <c r="FJ20" s="570">
        <f>IF(AND(FJ3="Construction",FK3="Operations"),InpC!$F$48*InpC!$F$44/InpC!$F$42*COUNT('InpS -m'!$J$13:$BE$13)/12,ConFin!FJ$290)</f>
        <v>0</v>
      </c>
      <c r="FK20" s="570">
        <f>IF(AND(FK3="Construction",FL3="Operations"),InpC!$F$48*InpC!$F$44/InpC!$F$42*COUNT('InpS -m'!$J$13:$BE$13)/12,ConFin!FK$290)</f>
        <v>0</v>
      </c>
      <c r="FL20" s="570">
        <f>IF(AND(FL3="Construction",FM3="Operations"),InpC!$F$48*InpC!$F$44/InpC!$F$42*COUNT('InpS -m'!$J$13:$BE$13)/12,ConFin!FL$290)</f>
        <v>0</v>
      </c>
      <c r="FM20" s="570">
        <f>IF(AND(FM3="Construction",FN3="Operations"),InpC!$F$48*InpC!$F$44/InpC!$F$42*COUNT('InpS -m'!$J$13:$BE$13)/12,ConFin!FM$290)</f>
        <v>0</v>
      </c>
      <c r="FN20" s="570">
        <f>IF(AND(FN3="Construction",FO3="Operations"),InpC!$F$48*InpC!$F$44/InpC!$F$42*COUNT('InpS -m'!$J$13:$BE$13)/12,ConFin!FN$290)</f>
        <v>0</v>
      </c>
      <c r="FO20" s="570">
        <f>IF(AND(FO3="Construction",FP3="Operations"),InpC!$F$48*InpC!$F$44/InpC!$F$42*COUNT('InpS -m'!$J$13:$BE$13)/12,ConFin!FO$290)</f>
        <v>0</v>
      </c>
      <c r="FP20" s="570">
        <f>IF(AND(FP3="Construction",FQ3="Operations"),InpC!$F$48*InpC!$F$44/InpC!$F$42*COUNT('InpS -m'!$J$13:$BE$13)/12,ConFin!FP$290)</f>
        <v>0</v>
      </c>
      <c r="FQ20" s="570">
        <f>IF(AND(FQ3="Construction",FR3="Operations"),InpC!$F$48*InpC!$F$44/InpC!$F$42*COUNT('InpS -m'!$J$13:$BE$13)/12,ConFin!FQ$290)</f>
        <v>0</v>
      </c>
      <c r="FR20" s="570">
        <f>IF(AND(FR3="Construction",FS3="Operations"),InpC!$F$48*InpC!$F$44/InpC!$F$42*COUNT('InpS -m'!$J$13:$BE$13)/12,ConFin!FR$290)</f>
        <v>0</v>
      </c>
      <c r="FS20" s="570">
        <f>IF(AND(FS3="Construction",FT3="Operations"),InpC!$F$48*InpC!$F$44/InpC!$F$42*COUNT('InpS -m'!$J$13:$BE$13)/12,ConFin!FS$290)</f>
        <v>0</v>
      </c>
      <c r="FT20" s="570">
        <f>IF(AND(FT3="Construction",FU3="Operations"),InpC!$F$48*InpC!$F$44/InpC!$F$42*COUNT('InpS -m'!$J$13:$BE$13)/12,ConFin!FT$290)</f>
        <v>0</v>
      </c>
      <c r="FU20" s="570">
        <f>IF(AND(FU3="Construction",FV3="Operations"),InpC!$F$48*InpC!$F$44/InpC!$F$42*COUNT('InpS -m'!$J$13:$BE$13)/12,ConFin!FU$290)</f>
        <v>0</v>
      </c>
      <c r="FV20" s="570">
        <f>IF(AND(FV3="Construction",FW3="Operations"),InpC!$F$48*InpC!$F$44/InpC!$F$42*COUNT('InpS -m'!$J$13:$BE$13)/12,ConFin!FV$290)</f>
        <v>0</v>
      </c>
      <c r="FW20" s="570">
        <f>IF(AND(FW3="Construction",FX3="Operations"),InpC!$F$48*InpC!$F$44/InpC!$F$42*COUNT('InpS -m'!$J$13:$BE$13)/12,ConFin!FW$290)</f>
        <v>0</v>
      </c>
      <c r="FX20" s="570">
        <f>IF(AND(FX3="Construction",FY3="Operations"),InpC!$F$48*InpC!$F$44/InpC!$F$42*COUNT('InpS -m'!$J$13:$BE$13)/12,ConFin!FX$290)</f>
        <v>0</v>
      </c>
      <c r="FY20" s="570">
        <f>IF(AND(FY3="Construction",FZ3="Operations"),InpC!$F$48*InpC!$F$44/InpC!$F$42*COUNT('InpS -m'!$J$13:$BE$13)/12,ConFin!FY$290)</f>
        <v>0</v>
      </c>
      <c r="FZ20" s="570">
        <f>IF(AND(FZ3="Construction",GA3="Operations"),InpC!$F$48*InpC!$F$44/InpC!$F$42*COUNT('InpS -m'!$J$13:$BE$13)/12,ConFin!FZ$290)</f>
        <v>0</v>
      </c>
      <c r="GA20" s="570">
        <f>IF(AND(GA3="Construction",GB3="Operations"),InpC!$F$48*InpC!$F$44/InpC!$F$42*COUNT('InpS -m'!$J$13:$BE$13)/12,ConFin!GA$290)</f>
        <v>0</v>
      </c>
      <c r="GB20" s="570">
        <f>IF(AND(GB3="Construction",GC3="Operations"),InpC!$F$48*InpC!$F$44/InpC!$F$42*COUNT('InpS -m'!$J$13:$BE$13)/12,ConFin!GB$290)</f>
        <v>0</v>
      </c>
      <c r="GC20" s="570">
        <f>IF(AND(GC3="Construction",GD3="Operations"),InpC!$F$48*InpC!$F$44/InpC!$F$42*COUNT('InpS -m'!$J$13:$BE$13)/12,ConFin!GC$290)</f>
        <v>0</v>
      </c>
      <c r="GD20" s="570">
        <f>IF(AND(GD3="Construction",GE3="Operations"),InpC!$F$48*InpC!$F$44/InpC!$F$42*COUNT('InpS -m'!$J$13:$BE$13)/12,ConFin!GD$290)</f>
        <v>0</v>
      </c>
      <c r="GE20" s="570">
        <f>IF(AND(GE3="Construction",GF3="Operations"),InpC!$F$48*InpC!$F$44/InpC!$F$42*COUNT('InpS -m'!$J$13:$BE$13)/12,ConFin!GE$290)</f>
        <v>0</v>
      </c>
      <c r="GF20" s="570">
        <f>IF(AND(GF3="Construction",GG3="Operations"),InpC!$F$48*InpC!$F$44/InpC!$F$42*COUNT('InpS -m'!$J$13:$BE$13)/12,ConFin!GF$290)</f>
        <v>0</v>
      </c>
      <c r="GG20" s="570">
        <f>IF(AND(GG3="Construction",GH3="Operations"),InpC!$F$48*InpC!$F$44/InpC!$F$42*COUNT('InpS -m'!$J$13:$BE$13)/12,ConFin!GG$290)</f>
        <v>0</v>
      </c>
      <c r="GH20" s="570">
        <f>IF(AND(GH3="Construction",GI3="Operations"),InpC!$F$48*InpC!$F$44/InpC!$F$42*COUNT('InpS -m'!$J$13:$BE$13)/12,ConFin!GH$290)</f>
        <v>0</v>
      </c>
      <c r="GI20" s="570">
        <f>IF(AND(GI3="Construction",GJ3="Operations"),InpC!$F$48*InpC!$F$44/InpC!$F$42*COUNT('InpS -m'!$J$13:$BE$13)/12,ConFin!GI$290)</f>
        <v>0</v>
      </c>
      <c r="GJ20" s="570">
        <f>IF(AND(GJ3="Construction",GK3="Operations"),InpC!$F$48*InpC!$F$44/InpC!$F$42*COUNT('InpS -m'!$J$13:$BE$13)/12,ConFin!GJ$290)</f>
        <v>0</v>
      </c>
    </row>
    <row r="21" spans="1:192" x14ac:dyDescent="0.25">
      <c r="E21" s="12" t="str">
        <f t="shared" ref="E21:AJ21" si="7" xml:space="preserve"> E$18</f>
        <v>Net cashflow to equity during operations</v>
      </c>
      <c r="F21" s="12">
        <f t="shared" si="7"/>
        <v>0</v>
      </c>
      <c r="G21" s="12" t="str">
        <f t="shared" si="7"/>
        <v>$ 000s</v>
      </c>
      <c r="H21" s="12">
        <f t="shared" si="7"/>
        <v>221318.90671461952</v>
      </c>
      <c r="I21" s="12">
        <f t="shared" si="7"/>
        <v>0</v>
      </c>
      <c r="J21" s="12">
        <f t="shared" si="7"/>
        <v>0</v>
      </c>
      <c r="K21" s="12">
        <f t="shared" si="7"/>
        <v>0</v>
      </c>
      <c r="L21" s="12">
        <f t="shared" si="7"/>
        <v>2000</v>
      </c>
      <c r="M21" s="12">
        <f t="shared" si="7"/>
        <v>0</v>
      </c>
      <c r="N21" s="12">
        <f t="shared" si="7"/>
        <v>0</v>
      </c>
      <c r="O21" s="12">
        <f t="shared" si="7"/>
        <v>0</v>
      </c>
      <c r="P21" s="12">
        <f t="shared" si="7"/>
        <v>1.3506539768513902E-4</v>
      </c>
      <c r="Q21" s="12">
        <f t="shared" si="7"/>
        <v>4725.8198083410443</v>
      </c>
      <c r="R21" s="12">
        <f t="shared" si="7"/>
        <v>4742.1661931506515</v>
      </c>
      <c r="S21" s="12">
        <f t="shared" si="7"/>
        <v>4772.4333761962043</v>
      </c>
      <c r="T21" s="12">
        <f t="shared" si="7"/>
        <v>4710.1768426982853</v>
      </c>
      <c r="U21" s="12">
        <f t="shared" si="7"/>
        <v>4732.4864650069976</v>
      </c>
      <c r="V21" s="12">
        <f t="shared" si="7"/>
        <v>4662.3090716591341</v>
      </c>
      <c r="W21" s="12">
        <f t="shared" si="7"/>
        <v>4699.8463116936036</v>
      </c>
      <c r="X21" s="12">
        <f t="shared" si="7"/>
        <v>4643.7612060301399</v>
      </c>
      <c r="Y21" s="12">
        <f t="shared" si="7"/>
        <v>4636.9957982502256</v>
      </c>
      <c r="Z21" s="12">
        <f t="shared" si="7"/>
        <v>4588.4351265918758</v>
      </c>
      <c r="AA21" s="12">
        <f t="shared" si="7"/>
        <v>4609.3477102023589</v>
      </c>
      <c r="AB21" s="12">
        <f t="shared" si="7"/>
        <v>4546.7245158139722</v>
      </c>
      <c r="AC21" s="12">
        <f t="shared" si="7"/>
        <v>4567.2168560875471</v>
      </c>
      <c r="AD21" s="12">
        <f t="shared" si="7"/>
        <v>4496.9501645687797</v>
      </c>
      <c r="AE21" s="12">
        <f t="shared" si="7"/>
        <v>4532.0530022879811</v>
      </c>
      <c r="AF21" s="12">
        <f t="shared" si="7"/>
        <v>4475.3390796096446</v>
      </c>
      <c r="AG21" s="12">
        <f t="shared" si="7"/>
        <v>4467.7575601293083</v>
      </c>
      <c r="AH21" s="12">
        <f t="shared" si="7"/>
        <v>4418.2390075101903</v>
      </c>
      <c r="AI21" s="12">
        <f t="shared" si="7"/>
        <v>4437.2409243675484</v>
      </c>
      <c r="AJ21" s="12">
        <f t="shared" si="7"/>
        <v>4374.1828614169135</v>
      </c>
      <c r="AK21" s="12">
        <f t="shared" ref="AK21:CV21" si="8" xml:space="preserve"> AK$18</f>
        <v>4392.7371257061332</v>
      </c>
      <c r="AL21" s="12">
        <f t="shared" si="8"/>
        <v>4322.3283992318338</v>
      </c>
      <c r="AM21" s="12">
        <f t="shared" si="8"/>
        <v>4354.8400453350059</v>
      </c>
      <c r="AN21" s="12">
        <f t="shared" si="8"/>
        <v>4297.4136116933551</v>
      </c>
      <c r="AO21" s="12">
        <f t="shared" si="8"/>
        <v>4288.9507126717381</v>
      </c>
      <c r="AP21" s="12">
        <f t="shared" si="8"/>
        <v>4238.3710006168876</v>
      </c>
      <c r="AQ21" s="12">
        <f t="shared" si="8"/>
        <v>4255.3335793885253</v>
      </c>
      <c r="AR21" s="12">
        <f t="shared" si="8"/>
        <v>4191.7671158719731</v>
      </c>
      <c r="AS21" s="12">
        <f t="shared" si="8"/>
        <v>4208.2523140654357</v>
      </c>
      <c r="AT21" s="12">
        <f t="shared" si="8"/>
        <v>4137.6448267032047</v>
      </c>
      <c r="AU21" s="12">
        <f t="shared" si="8"/>
        <v>4167.3952077414051</v>
      </c>
      <c r="AV21" s="12">
        <f t="shared" si="8"/>
        <v>4109.1659185102671</v>
      </c>
      <c r="AW21" s="12">
        <f t="shared" si="8"/>
        <v>9098.8181023767393</v>
      </c>
      <c r="AX21" s="12">
        <f t="shared" si="8"/>
        <v>8966.6122466078814</v>
      </c>
      <c r="AY21" s="12">
        <f t="shared" si="8"/>
        <v>13997.386111558648</v>
      </c>
      <c r="AZ21" s="12">
        <f t="shared" si="8"/>
        <v>13772.116665120941</v>
      </c>
      <c r="BA21" s="12">
        <f t="shared" si="8"/>
        <v>13819.501079721898</v>
      </c>
      <c r="BB21" s="12">
        <f t="shared" si="8"/>
        <v>12669.457242392482</v>
      </c>
      <c r="BC21" s="12">
        <f t="shared" si="8"/>
        <v>3639.1508328408054</v>
      </c>
      <c r="BD21" s="12">
        <f t="shared" si="8"/>
        <v>452.54652361164369</v>
      </c>
      <c r="BE21" s="12">
        <f t="shared" si="8"/>
        <v>99.636036174943456</v>
      </c>
      <c r="BF21" s="12">
        <f t="shared" si="8"/>
        <v>0</v>
      </c>
      <c r="BG21" s="12">
        <f t="shared" si="8"/>
        <v>0</v>
      </c>
      <c r="BH21" s="12">
        <f t="shared" si="8"/>
        <v>0</v>
      </c>
      <c r="BI21" s="12">
        <f t="shared" si="8"/>
        <v>0</v>
      </c>
      <c r="BJ21" s="12">
        <f t="shared" si="8"/>
        <v>0</v>
      </c>
      <c r="BK21" s="12">
        <f t="shared" si="8"/>
        <v>0</v>
      </c>
      <c r="BL21" s="12">
        <f t="shared" si="8"/>
        <v>0</v>
      </c>
      <c r="BM21" s="12">
        <f t="shared" si="8"/>
        <v>0</v>
      </c>
      <c r="BN21" s="12">
        <f t="shared" si="8"/>
        <v>0</v>
      </c>
      <c r="BO21" s="12">
        <f t="shared" si="8"/>
        <v>0</v>
      </c>
      <c r="BP21" s="12">
        <f t="shared" si="8"/>
        <v>0</v>
      </c>
      <c r="BQ21" s="12">
        <f t="shared" si="8"/>
        <v>0</v>
      </c>
      <c r="BR21" s="12">
        <f t="shared" si="8"/>
        <v>0</v>
      </c>
      <c r="BS21" s="12">
        <f t="shared" si="8"/>
        <v>0</v>
      </c>
      <c r="BT21" s="12">
        <f t="shared" si="8"/>
        <v>0</v>
      </c>
      <c r="BU21" s="12">
        <f t="shared" si="8"/>
        <v>0</v>
      </c>
      <c r="BV21" s="12">
        <f t="shared" si="8"/>
        <v>0</v>
      </c>
      <c r="BW21" s="12">
        <f t="shared" si="8"/>
        <v>0</v>
      </c>
      <c r="BX21" s="12">
        <f t="shared" si="8"/>
        <v>0</v>
      </c>
      <c r="BY21" s="12">
        <f t="shared" si="8"/>
        <v>0</v>
      </c>
      <c r="BZ21" s="12">
        <f t="shared" si="8"/>
        <v>0</v>
      </c>
      <c r="CA21" s="12">
        <f t="shared" si="8"/>
        <v>0</v>
      </c>
      <c r="CB21" s="12">
        <f t="shared" si="8"/>
        <v>0</v>
      </c>
      <c r="CC21" s="12">
        <f t="shared" si="8"/>
        <v>0</v>
      </c>
      <c r="CD21" s="12">
        <f t="shared" si="8"/>
        <v>0</v>
      </c>
      <c r="CE21" s="12">
        <f t="shared" si="8"/>
        <v>0</v>
      </c>
      <c r="CF21" s="12">
        <f t="shared" si="8"/>
        <v>0</v>
      </c>
      <c r="CG21" s="12">
        <f t="shared" si="8"/>
        <v>0</v>
      </c>
      <c r="CH21" s="12">
        <f t="shared" si="8"/>
        <v>0</v>
      </c>
      <c r="CI21" s="12">
        <f t="shared" si="8"/>
        <v>0</v>
      </c>
      <c r="CJ21" s="12">
        <f t="shared" si="8"/>
        <v>0</v>
      </c>
      <c r="CK21" s="12">
        <f t="shared" si="8"/>
        <v>0</v>
      </c>
      <c r="CL21" s="12">
        <f t="shared" si="8"/>
        <v>0</v>
      </c>
      <c r="CM21" s="12">
        <f t="shared" si="8"/>
        <v>0</v>
      </c>
      <c r="CN21" s="12">
        <f t="shared" si="8"/>
        <v>0</v>
      </c>
      <c r="CO21" s="12">
        <f t="shared" si="8"/>
        <v>0</v>
      </c>
      <c r="CP21" s="12">
        <f t="shared" si="8"/>
        <v>0</v>
      </c>
      <c r="CQ21" s="12">
        <f t="shared" si="8"/>
        <v>0</v>
      </c>
      <c r="CR21" s="12">
        <f t="shared" si="8"/>
        <v>0</v>
      </c>
      <c r="CS21" s="12">
        <f t="shared" si="8"/>
        <v>0</v>
      </c>
      <c r="CT21" s="12">
        <f t="shared" si="8"/>
        <v>0</v>
      </c>
      <c r="CU21" s="12">
        <f t="shared" si="8"/>
        <v>0</v>
      </c>
      <c r="CV21" s="12">
        <f t="shared" si="8"/>
        <v>0</v>
      </c>
      <c r="CW21" s="12">
        <f t="shared" ref="CW21:FH21" si="9" xml:space="preserve"> CW$18</f>
        <v>0</v>
      </c>
      <c r="CX21" s="12">
        <f t="shared" si="9"/>
        <v>0</v>
      </c>
      <c r="CY21" s="12">
        <f t="shared" si="9"/>
        <v>0</v>
      </c>
      <c r="CZ21" s="12">
        <f t="shared" si="9"/>
        <v>0</v>
      </c>
      <c r="DA21" s="12">
        <f t="shared" si="9"/>
        <v>0</v>
      </c>
      <c r="DB21" s="12">
        <f t="shared" si="9"/>
        <v>0</v>
      </c>
      <c r="DC21" s="12">
        <f t="shared" si="9"/>
        <v>0</v>
      </c>
      <c r="DD21" s="12">
        <f t="shared" si="9"/>
        <v>0</v>
      </c>
      <c r="DE21" s="12">
        <f t="shared" si="9"/>
        <v>0</v>
      </c>
      <c r="DF21" s="12">
        <f t="shared" si="9"/>
        <v>0</v>
      </c>
      <c r="DG21" s="12">
        <f t="shared" si="9"/>
        <v>0</v>
      </c>
      <c r="DH21" s="12">
        <f t="shared" si="9"/>
        <v>0</v>
      </c>
      <c r="DI21" s="12">
        <f t="shared" si="9"/>
        <v>0</v>
      </c>
      <c r="DJ21" s="12">
        <f t="shared" si="9"/>
        <v>0</v>
      </c>
      <c r="DK21" s="12">
        <f t="shared" si="9"/>
        <v>0</v>
      </c>
      <c r="DL21" s="12">
        <f t="shared" si="9"/>
        <v>0</v>
      </c>
      <c r="DM21" s="12">
        <f t="shared" si="9"/>
        <v>0</v>
      </c>
      <c r="DN21" s="12">
        <f t="shared" si="9"/>
        <v>0</v>
      </c>
      <c r="DO21" s="12">
        <f t="shared" si="9"/>
        <v>0</v>
      </c>
      <c r="DP21" s="12">
        <f t="shared" si="9"/>
        <v>0</v>
      </c>
      <c r="DQ21" s="12">
        <f t="shared" si="9"/>
        <v>0</v>
      </c>
      <c r="DR21" s="12">
        <f t="shared" si="9"/>
        <v>0</v>
      </c>
      <c r="DS21" s="12">
        <f t="shared" si="9"/>
        <v>0</v>
      </c>
      <c r="DT21" s="12">
        <f t="shared" si="9"/>
        <v>0</v>
      </c>
      <c r="DU21" s="12">
        <f t="shared" si="9"/>
        <v>0</v>
      </c>
      <c r="DV21" s="12">
        <f t="shared" si="9"/>
        <v>0</v>
      </c>
      <c r="DW21" s="12">
        <f t="shared" si="9"/>
        <v>0</v>
      </c>
      <c r="DX21" s="12">
        <f t="shared" si="9"/>
        <v>0</v>
      </c>
      <c r="DY21" s="12">
        <f t="shared" si="9"/>
        <v>0</v>
      </c>
      <c r="DZ21" s="12">
        <f t="shared" si="9"/>
        <v>0</v>
      </c>
      <c r="EA21" s="12">
        <f t="shared" si="9"/>
        <v>0</v>
      </c>
      <c r="EB21" s="12">
        <f t="shared" si="9"/>
        <v>0</v>
      </c>
      <c r="EC21" s="12">
        <f t="shared" si="9"/>
        <v>0</v>
      </c>
      <c r="ED21" s="12">
        <f t="shared" si="9"/>
        <v>0</v>
      </c>
      <c r="EE21" s="12">
        <f t="shared" si="9"/>
        <v>0</v>
      </c>
      <c r="EF21" s="12">
        <f t="shared" si="9"/>
        <v>0</v>
      </c>
      <c r="EG21" s="12">
        <f t="shared" si="9"/>
        <v>0</v>
      </c>
      <c r="EH21" s="12">
        <f t="shared" si="9"/>
        <v>0</v>
      </c>
      <c r="EI21" s="12">
        <f t="shared" si="9"/>
        <v>0</v>
      </c>
      <c r="EJ21" s="12">
        <f t="shared" si="9"/>
        <v>0</v>
      </c>
      <c r="EK21" s="12">
        <f t="shared" si="9"/>
        <v>0</v>
      </c>
      <c r="EL21" s="12">
        <f t="shared" si="9"/>
        <v>0</v>
      </c>
      <c r="EM21" s="12">
        <f t="shared" si="9"/>
        <v>0</v>
      </c>
      <c r="EN21" s="12">
        <f t="shared" si="9"/>
        <v>0</v>
      </c>
      <c r="EO21" s="12">
        <f t="shared" si="9"/>
        <v>0</v>
      </c>
      <c r="EP21" s="12">
        <f t="shared" si="9"/>
        <v>0</v>
      </c>
      <c r="EQ21" s="12">
        <f t="shared" si="9"/>
        <v>0</v>
      </c>
      <c r="ER21" s="12">
        <f t="shared" si="9"/>
        <v>0</v>
      </c>
      <c r="ES21" s="12">
        <f t="shared" si="9"/>
        <v>0</v>
      </c>
      <c r="ET21" s="12">
        <f t="shared" si="9"/>
        <v>0</v>
      </c>
      <c r="EU21" s="12">
        <f t="shared" si="9"/>
        <v>0</v>
      </c>
      <c r="EV21" s="12">
        <f t="shared" si="9"/>
        <v>0</v>
      </c>
      <c r="EW21" s="12">
        <f t="shared" si="9"/>
        <v>0</v>
      </c>
      <c r="EX21" s="12">
        <f t="shared" si="9"/>
        <v>0</v>
      </c>
      <c r="EY21" s="12">
        <f t="shared" si="9"/>
        <v>0</v>
      </c>
      <c r="EZ21" s="12">
        <f t="shared" si="9"/>
        <v>0</v>
      </c>
      <c r="FA21" s="12">
        <f t="shared" si="9"/>
        <v>0</v>
      </c>
      <c r="FB21" s="12">
        <f t="shared" si="9"/>
        <v>0</v>
      </c>
      <c r="FC21" s="12">
        <f t="shared" si="9"/>
        <v>0</v>
      </c>
      <c r="FD21" s="12">
        <f t="shared" si="9"/>
        <v>0</v>
      </c>
      <c r="FE21" s="12">
        <f t="shared" si="9"/>
        <v>0</v>
      </c>
      <c r="FF21" s="12">
        <f t="shared" si="9"/>
        <v>0</v>
      </c>
      <c r="FG21" s="12">
        <f t="shared" si="9"/>
        <v>0</v>
      </c>
      <c r="FH21" s="12">
        <f t="shared" si="9"/>
        <v>0</v>
      </c>
      <c r="FI21" s="12">
        <f t="shared" ref="FI21:GJ21" si="10" xml:space="preserve"> FI$18</f>
        <v>0</v>
      </c>
      <c r="FJ21" s="12">
        <f t="shared" si="10"/>
        <v>0</v>
      </c>
      <c r="FK21" s="12">
        <f t="shared" si="10"/>
        <v>0</v>
      </c>
      <c r="FL21" s="12">
        <f t="shared" si="10"/>
        <v>0</v>
      </c>
      <c r="FM21" s="12">
        <f t="shared" si="10"/>
        <v>0</v>
      </c>
      <c r="FN21" s="12">
        <f t="shared" si="10"/>
        <v>0</v>
      </c>
      <c r="FO21" s="12">
        <f t="shared" si="10"/>
        <v>0</v>
      </c>
      <c r="FP21" s="12">
        <f t="shared" si="10"/>
        <v>0</v>
      </c>
      <c r="FQ21" s="12">
        <f t="shared" si="10"/>
        <v>0</v>
      </c>
      <c r="FR21" s="12">
        <f t="shared" si="10"/>
        <v>0</v>
      </c>
      <c r="FS21" s="12">
        <f t="shared" si="10"/>
        <v>0</v>
      </c>
      <c r="FT21" s="12">
        <f t="shared" si="10"/>
        <v>0</v>
      </c>
      <c r="FU21" s="12">
        <f t="shared" si="10"/>
        <v>0</v>
      </c>
      <c r="FV21" s="12">
        <f t="shared" si="10"/>
        <v>0</v>
      </c>
      <c r="FW21" s="12">
        <f t="shared" si="10"/>
        <v>0</v>
      </c>
      <c r="FX21" s="12">
        <f t="shared" si="10"/>
        <v>0</v>
      </c>
      <c r="FY21" s="12">
        <f t="shared" si="10"/>
        <v>0</v>
      </c>
      <c r="FZ21" s="12">
        <f t="shared" si="10"/>
        <v>0</v>
      </c>
      <c r="GA21" s="12">
        <f t="shared" si="10"/>
        <v>0</v>
      </c>
      <c r="GB21" s="12">
        <f t="shared" si="10"/>
        <v>0</v>
      </c>
      <c r="GC21" s="12">
        <f t="shared" si="10"/>
        <v>0</v>
      </c>
      <c r="GD21" s="12">
        <f t="shared" si="10"/>
        <v>0</v>
      </c>
      <c r="GE21" s="12">
        <f t="shared" si="10"/>
        <v>0</v>
      </c>
      <c r="GF21" s="12">
        <f t="shared" si="10"/>
        <v>0</v>
      </c>
      <c r="GG21" s="12">
        <f t="shared" si="10"/>
        <v>0</v>
      </c>
      <c r="GH21" s="12">
        <f t="shared" si="10"/>
        <v>0</v>
      </c>
      <c r="GI21" s="12">
        <f t="shared" si="10"/>
        <v>0</v>
      </c>
      <c r="GJ21" s="12">
        <f t="shared" si="10"/>
        <v>0</v>
      </c>
    </row>
    <row r="22" spans="1:192" x14ac:dyDescent="0.25">
      <c r="E22" s="571" t="str">
        <f xml:space="preserve"> ConTime!E$23</f>
        <v>Model period ending - m</v>
      </c>
      <c r="F22" s="571">
        <f xml:space="preserve"> ConTime!F$23</f>
        <v>0</v>
      </c>
      <c r="G22" s="571" t="str">
        <f xml:space="preserve"> ConTime!G$23</f>
        <v>date</v>
      </c>
      <c r="H22" s="571">
        <f xml:space="preserve"> ConTime!H$23</f>
        <v>0</v>
      </c>
      <c r="I22" s="571">
        <f xml:space="preserve"> ConTime!I$23</f>
        <v>0</v>
      </c>
      <c r="J22" s="571">
        <f xml:space="preserve"> ConTime!J$23</f>
        <v>44227</v>
      </c>
      <c r="K22" s="571">
        <f xml:space="preserve"> ConTime!K$23</f>
        <v>44255</v>
      </c>
      <c r="L22" s="571">
        <f xml:space="preserve"> ConTime!L$23</f>
        <v>44286</v>
      </c>
      <c r="M22" s="571">
        <f xml:space="preserve"> ConTime!M$23</f>
        <v>44316</v>
      </c>
      <c r="N22" s="571">
        <f xml:space="preserve"> ConTime!N$23</f>
        <v>44347</v>
      </c>
      <c r="O22" s="571">
        <f xml:space="preserve"> ConTime!O$23</f>
        <v>44377</v>
      </c>
      <c r="P22" s="571">
        <f xml:space="preserve"> ConTime!P$23</f>
        <v>44408</v>
      </c>
      <c r="Q22" s="571">
        <f xml:space="preserve"> ConTime!Q$23</f>
        <v>44439</v>
      </c>
      <c r="R22" s="571">
        <f xml:space="preserve"> ConTime!R$23</f>
        <v>44469</v>
      </c>
      <c r="S22" s="571">
        <f xml:space="preserve"> ConTime!S$23</f>
        <v>44500</v>
      </c>
      <c r="T22" s="571">
        <f xml:space="preserve"> ConTime!T$23</f>
        <v>44530</v>
      </c>
      <c r="U22" s="571">
        <f xml:space="preserve"> ConTime!U$23</f>
        <v>44561</v>
      </c>
      <c r="V22" s="571">
        <f xml:space="preserve"> ConTime!V$23</f>
        <v>44592</v>
      </c>
      <c r="W22" s="571">
        <f xml:space="preserve"> ConTime!W$23</f>
        <v>44620</v>
      </c>
      <c r="X22" s="571">
        <f xml:space="preserve"> ConTime!X$23</f>
        <v>44651</v>
      </c>
      <c r="Y22" s="571">
        <f xml:space="preserve"> ConTime!Y$23</f>
        <v>44681</v>
      </c>
      <c r="Z22" s="571">
        <f xml:space="preserve"> ConTime!Z$23</f>
        <v>44712</v>
      </c>
      <c r="AA22" s="571">
        <f xml:space="preserve"> ConTime!AA$23</f>
        <v>44742</v>
      </c>
      <c r="AB22" s="571">
        <f xml:space="preserve"> ConTime!AB$23</f>
        <v>44773</v>
      </c>
      <c r="AC22" s="571">
        <f xml:space="preserve"> ConTime!AC$23</f>
        <v>44804</v>
      </c>
      <c r="AD22" s="571">
        <f xml:space="preserve"> ConTime!AD$23</f>
        <v>44834</v>
      </c>
      <c r="AE22" s="571">
        <f xml:space="preserve"> ConTime!AE$23</f>
        <v>44865</v>
      </c>
      <c r="AF22" s="571">
        <f xml:space="preserve"> ConTime!AF$23</f>
        <v>44895</v>
      </c>
      <c r="AG22" s="571">
        <f xml:space="preserve"> ConTime!AG$23</f>
        <v>44926</v>
      </c>
      <c r="AH22" s="571">
        <f xml:space="preserve"> ConTime!AH$23</f>
        <v>44957</v>
      </c>
      <c r="AI22" s="571">
        <f xml:space="preserve"> ConTime!AI$23</f>
        <v>44985</v>
      </c>
      <c r="AJ22" s="571">
        <f xml:space="preserve"> ConTime!AJ$23</f>
        <v>45016</v>
      </c>
      <c r="AK22" s="571">
        <f xml:space="preserve"> ConTime!AK$23</f>
        <v>45046</v>
      </c>
      <c r="AL22" s="571">
        <f xml:space="preserve"> ConTime!AL$23</f>
        <v>45077</v>
      </c>
      <c r="AM22" s="571">
        <f xml:space="preserve"> ConTime!AM$23</f>
        <v>45107</v>
      </c>
      <c r="AN22" s="571">
        <f xml:space="preserve"> ConTime!AN$23</f>
        <v>45138</v>
      </c>
      <c r="AO22" s="571">
        <f xml:space="preserve"> ConTime!AO$23</f>
        <v>45169</v>
      </c>
      <c r="AP22" s="571">
        <f xml:space="preserve"> ConTime!AP$23</f>
        <v>45199</v>
      </c>
      <c r="AQ22" s="571">
        <f xml:space="preserve"> ConTime!AQ$23</f>
        <v>45230</v>
      </c>
      <c r="AR22" s="571">
        <f xml:space="preserve"> ConTime!AR$23</f>
        <v>45260</v>
      </c>
      <c r="AS22" s="571">
        <f xml:space="preserve"> ConTime!AS$23</f>
        <v>45291</v>
      </c>
      <c r="AT22" s="571">
        <f xml:space="preserve"> ConTime!AT$23</f>
        <v>45322</v>
      </c>
      <c r="AU22" s="571">
        <f xml:space="preserve"> ConTime!AU$23</f>
        <v>45351</v>
      </c>
      <c r="AV22" s="571">
        <f xml:space="preserve"> ConTime!AV$23</f>
        <v>45382</v>
      </c>
      <c r="AW22" s="571">
        <f xml:space="preserve"> ConTime!AW$23</f>
        <v>45412</v>
      </c>
      <c r="AX22" s="571">
        <f xml:space="preserve"> ConTime!AX$23</f>
        <v>45443</v>
      </c>
      <c r="AY22" s="571">
        <f xml:space="preserve"> ConTime!AY$23</f>
        <v>45473</v>
      </c>
      <c r="AZ22" s="571">
        <f xml:space="preserve"> ConTime!AZ$23</f>
        <v>45504</v>
      </c>
      <c r="BA22" s="571">
        <f xml:space="preserve"> ConTime!BA$23</f>
        <v>45535</v>
      </c>
      <c r="BB22" s="571">
        <f xml:space="preserve"> ConTime!BB$23</f>
        <v>45565</v>
      </c>
      <c r="BC22" s="571">
        <f xml:space="preserve"> ConTime!BC$23</f>
        <v>45596</v>
      </c>
      <c r="BD22" s="571">
        <f xml:space="preserve"> ConTime!BD$23</f>
        <v>45626</v>
      </c>
      <c r="BE22" s="571">
        <f xml:space="preserve"> ConTime!BE$23</f>
        <v>45657</v>
      </c>
      <c r="BF22" s="571">
        <f xml:space="preserve"> ConTime!BF$23</f>
        <v>0</v>
      </c>
      <c r="BG22" s="571">
        <f xml:space="preserve"> ConTime!BG$23</f>
        <v>0</v>
      </c>
      <c r="BH22" s="571">
        <f xml:space="preserve"> ConTime!BH$23</f>
        <v>0</v>
      </c>
      <c r="BI22" s="571">
        <f xml:space="preserve"> ConTime!BI$23</f>
        <v>0</v>
      </c>
      <c r="BJ22" s="571">
        <f xml:space="preserve"> ConTime!BJ$23</f>
        <v>0</v>
      </c>
      <c r="BK22" s="571">
        <f xml:space="preserve"> ConTime!BK$23</f>
        <v>0</v>
      </c>
      <c r="BL22" s="571">
        <f xml:space="preserve"> ConTime!BL$23</f>
        <v>0</v>
      </c>
      <c r="BM22" s="571">
        <f xml:space="preserve"> ConTime!BM$23</f>
        <v>0</v>
      </c>
      <c r="BN22" s="571">
        <f xml:space="preserve"> ConTime!BN$23</f>
        <v>0</v>
      </c>
      <c r="BO22" s="571">
        <f xml:space="preserve"> ConTime!BO$23</f>
        <v>0</v>
      </c>
      <c r="BP22" s="571">
        <f xml:space="preserve"> ConTime!BP$23</f>
        <v>0</v>
      </c>
      <c r="BQ22" s="571">
        <f xml:space="preserve"> ConTime!BQ$23</f>
        <v>0</v>
      </c>
      <c r="BR22" s="571">
        <f xml:space="preserve"> ConTime!BR$23</f>
        <v>0</v>
      </c>
      <c r="BS22" s="571">
        <f xml:space="preserve"> ConTime!BS$23</f>
        <v>0</v>
      </c>
      <c r="BT22" s="571">
        <f xml:space="preserve"> ConTime!BT$23</f>
        <v>0</v>
      </c>
      <c r="BU22" s="571">
        <f xml:space="preserve"> ConTime!BU$23</f>
        <v>0</v>
      </c>
      <c r="BV22" s="571">
        <f xml:space="preserve"> ConTime!BV$23</f>
        <v>0</v>
      </c>
      <c r="BW22" s="571">
        <f xml:space="preserve"> ConTime!BW$23</f>
        <v>0</v>
      </c>
      <c r="BX22" s="571">
        <f xml:space="preserve"> ConTime!BX$23</f>
        <v>0</v>
      </c>
      <c r="BY22" s="571">
        <f xml:space="preserve"> ConTime!BY$23</f>
        <v>0</v>
      </c>
      <c r="BZ22" s="571">
        <f xml:space="preserve"> ConTime!BZ$23</f>
        <v>0</v>
      </c>
      <c r="CA22" s="571">
        <f xml:space="preserve"> ConTime!CA$23</f>
        <v>0</v>
      </c>
      <c r="CB22" s="571">
        <f xml:space="preserve"> ConTime!CB$23</f>
        <v>0</v>
      </c>
      <c r="CC22" s="571">
        <f xml:space="preserve"> ConTime!CC$23</f>
        <v>0</v>
      </c>
      <c r="CD22" s="571">
        <f xml:space="preserve"> ConTime!CD$23</f>
        <v>0</v>
      </c>
      <c r="CE22" s="571">
        <f xml:space="preserve"> ConTime!CE$23</f>
        <v>0</v>
      </c>
      <c r="CF22" s="571">
        <f xml:space="preserve"> ConTime!CF$23</f>
        <v>0</v>
      </c>
      <c r="CG22" s="571">
        <f xml:space="preserve"> ConTime!CG$23</f>
        <v>0</v>
      </c>
      <c r="CH22" s="571">
        <f xml:space="preserve"> ConTime!CH$23</f>
        <v>0</v>
      </c>
      <c r="CI22" s="571">
        <f xml:space="preserve"> ConTime!CI$23</f>
        <v>0</v>
      </c>
      <c r="CJ22" s="571">
        <f xml:space="preserve"> ConTime!CJ$23</f>
        <v>0</v>
      </c>
      <c r="CK22" s="571">
        <f xml:space="preserve"> ConTime!CK$23</f>
        <v>0</v>
      </c>
      <c r="CL22" s="571">
        <f xml:space="preserve"> ConTime!CL$23</f>
        <v>0</v>
      </c>
      <c r="CM22" s="571">
        <f xml:space="preserve"> ConTime!CM$23</f>
        <v>0</v>
      </c>
      <c r="CN22" s="571">
        <f xml:space="preserve"> ConTime!CN$23</f>
        <v>0</v>
      </c>
      <c r="CO22" s="571">
        <f xml:space="preserve"> ConTime!CO$23</f>
        <v>0</v>
      </c>
      <c r="CP22" s="571">
        <f xml:space="preserve"> ConTime!CP$23</f>
        <v>0</v>
      </c>
      <c r="CQ22" s="571">
        <f xml:space="preserve"> ConTime!CQ$23</f>
        <v>0</v>
      </c>
      <c r="CR22" s="571">
        <f xml:space="preserve"> ConTime!CR$23</f>
        <v>0</v>
      </c>
      <c r="CS22" s="571">
        <f xml:space="preserve"> ConTime!CS$23</f>
        <v>0</v>
      </c>
      <c r="CT22" s="571">
        <f xml:space="preserve"> ConTime!CT$23</f>
        <v>0</v>
      </c>
      <c r="CU22" s="571">
        <f xml:space="preserve"> ConTime!CU$23</f>
        <v>0</v>
      </c>
      <c r="CV22" s="571">
        <f xml:space="preserve"> ConTime!CV$23</f>
        <v>0</v>
      </c>
      <c r="CW22" s="571">
        <f xml:space="preserve"> ConTime!CW$23</f>
        <v>0</v>
      </c>
      <c r="CX22" s="571">
        <f xml:space="preserve"> ConTime!CX$23</f>
        <v>0</v>
      </c>
      <c r="CY22" s="571">
        <f xml:space="preserve"> ConTime!CY$23</f>
        <v>0</v>
      </c>
      <c r="CZ22" s="571">
        <f xml:space="preserve"> ConTime!CZ$23</f>
        <v>0</v>
      </c>
      <c r="DA22" s="571">
        <f xml:space="preserve"> ConTime!DA$23</f>
        <v>0</v>
      </c>
      <c r="DB22" s="571">
        <f xml:space="preserve"> ConTime!DB$23</f>
        <v>0</v>
      </c>
      <c r="DC22" s="571">
        <f xml:space="preserve"> ConTime!DC$23</f>
        <v>0</v>
      </c>
      <c r="DD22" s="571">
        <f xml:space="preserve"> ConTime!DD$23</f>
        <v>0</v>
      </c>
      <c r="DE22" s="571">
        <f xml:space="preserve"> ConTime!DE$23</f>
        <v>0</v>
      </c>
      <c r="DF22" s="571">
        <f xml:space="preserve"> ConTime!DF$23</f>
        <v>0</v>
      </c>
      <c r="DG22" s="571">
        <f xml:space="preserve"> ConTime!DG$23</f>
        <v>0</v>
      </c>
      <c r="DH22" s="571">
        <f xml:space="preserve"> ConTime!DH$23</f>
        <v>0</v>
      </c>
      <c r="DI22" s="571">
        <f xml:space="preserve"> ConTime!DI$23</f>
        <v>0</v>
      </c>
      <c r="DJ22" s="571">
        <f xml:space="preserve"> ConTime!DJ$23</f>
        <v>0</v>
      </c>
      <c r="DK22" s="571">
        <f xml:space="preserve"> ConTime!DK$23</f>
        <v>0</v>
      </c>
      <c r="DL22" s="571">
        <f xml:space="preserve"> ConTime!DL$23</f>
        <v>0</v>
      </c>
      <c r="DM22" s="571">
        <f xml:space="preserve"> ConTime!DM$23</f>
        <v>0</v>
      </c>
      <c r="DN22" s="571">
        <f xml:space="preserve"> ConTime!DN$23</f>
        <v>0</v>
      </c>
      <c r="DO22" s="571">
        <f xml:space="preserve"> ConTime!DO$23</f>
        <v>0</v>
      </c>
      <c r="DP22" s="571">
        <f xml:space="preserve"> ConTime!DP$23</f>
        <v>0</v>
      </c>
      <c r="DQ22" s="571">
        <f xml:space="preserve"> ConTime!DQ$23</f>
        <v>0</v>
      </c>
      <c r="DR22" s="571">
        <f xml:space="preserve"> ConTime!DR$23</f>
        <v>0</v>
      </c>
      <c r="DS22" s="571">
        <f xml:space="preserve"> ConTime!DS$23</f>
        <v>0</v>
      </c>
      <c r="DT22" s="571">
        <f xml:space="preserve"> ConTime!DT$23</f>
        <v>0</v>
      </c>
      <c r="DU22" s="571">
        <f xml:space="preserve"> ConTime!DU$23</f>
        <v>0</v>
      </c>
      <c r="DV22" s="571">
        <f xml:space="preserve"> ConTime!DV$23</f>
        <v>0</v>
      </c>
      <c r="DW22" s="571">
        <f xml:space="preserve"> ConTime!DW$23</f>
        <v>0</v>
      </c>
      <c r="DX22" s="571">
        <f xml:space="preserve"> ConTime!DX$23</f>
        <v>0</v>
      </c>
      <c r="DY22" s="571">
        <f xml:space="preserve"> ConTime!DY$23</f>
        <v>0</v>
      </c>
      <c r="DZ22" s="571">
        <f xml:space="preserve"> ConTime!DZ$23</f>
        <v>0</v>
      </c>
      <c r="EA22" s="571">
        <f xml:space="preserve"> ConTime!EA$23</f>
        <v>0</v>
      </c>
      <c r="EB22" s="571">
        <f xml:space="preserve"> ConTime!EB$23</f>
        <v>0</v>
      </c>
      <c r="EC22" s="571">
        <f xml:space="preserve"> ConTime!EC$23</f>
        <v>0</v>
      </c>
      <c r="ED22" s="571">
        <f xml:space="preserve"> ConTime!ED$23</f>
        <v>0</v>
      </c>
      <c r="EE22" s="571">
        <f xml:space="preserve"> ConTime!EE$23</f>
        <v>0</v>
      </c>
      <c r="EF22" s="571">
        <f xml:space="preserve"> ConTime!EF$23</f>
        <v>0</v>
      </c>
      <c r="EG22" s="571">
        <f xml:space="preserve"> ConTime!EG$23</f>
        <v>0</v>
      </c>
      <c r="EH22" s="571">
        <f xml:space="preserve"> ConTime!EH$23</f>
        <v>0</v>
      </c>
      <c r="EI22" s="571">
        <f xml:space="preserve"> ConTime!EI$23</f>
        <v>0</v>
      </c>
      <c r="EJ22" s="571">
        <f xml:space="preserve"> ConTime!EJ$23</f>
        <v>0</v>
      </c>
      <c r="EK22" s="571">
        <f xml:space="preserve"> ConTime!EK$23</f>
        <v>0</v>
      </c>
      <c r="EL22" s="571">
        <f xml:space="preserve"> ConTime!EL$23</f>
        <v>0</v>
      </c>
      <c r="EM22" s="571">
        <f xml:space="preserve"> ConTime!EM$23</f>
        <v>0</v>
      </c>
      <c r="EN22" s="571">
        <f xml:space="preserve"> ConTime!EN$23</f>
        <v>0</v>
      </c>
      <c r="EO22" s="571">
        <f xml:space="preserve"> ConTime!EO$23</f>
        <v>0</v>
      </c>
      <c r="EP22" s="571">
        <f xml:space="preserve"> ConTime!EP$23</f>
        <v>0</v>
      </c>
      <c r="EQ22" s="571">
        <f xml:space="preserve"> ConTime!EQ$23</f>
        <v>0</v>
      </c>
      <c r="ER22" s="571">
        <f xml:space="preserve"> ConTime!ER$23</f>
        <v>0</v>
      </c>
      <c r="ES22" s="571">
        <f xml:space="preserve"> ConTime!ES$23</f>
        <v>0</v>
      </c>
      <c r="ET22" s="571">
        <f xml:space="preserve"> ConTime!ET$23</f>
        <v>0</v>
      </c>
      <c r="EU22" s="571">
        <f xml:space="preserve"> ConTime!EU$23</f>
        <v>0</v>
      </c>
      <c r="EV22" s="571">
        <f xml:space="preserve"> ConTime!EV$23</f>
        <v>0</v>
      </c>
      <c r="EW22" s="571">
        <f xml:space="preserve"> ConTime!EW$23</f>
        <v>0</v>
      </c>
      <c r="EX22" s="571">
        <f xml:space="preserve"> ConTime!EX$23</f>
        <v>0</v>
      </c>
      <c r="EY22" s="571">
        <f xml:space="preserve"> ConTime!EY$23</f>
        <v>0</v>
      </c>
      <c r="EZ22" s="571">
        <f xml:space="preserve"> ConTime!EZ$23</f>
        <v>0</v>
      </c>
      <c r="FA22" s="571">
        <f xml:space="preserve"> ConTime!FA$23</f>
        <v>0</v>
      </c>
      <c r="FB22" s="571">
        <f xml:space="preserve"> ConTime!FB$23</f>
        <v>0</v>
      </c>
      <c r="FC22" s="571">
        <f xml:space="preserve"> ConTime!FC$23</f>
        <v>0</v>
      </c>
      <c r="FD22" s="571">
        <f xml:space="preserve"> ConTime!FD$23</f>
        <v>0</v>
      </c>
      <c r="FE22" s="571">
        <f xml:space="preserve"> ConTime!FE$23</f>
        <v>0</v>
      </c>
      <c r="FF22" s="571">
        <f xml:space="preserve"> ConTime!FF$23</f>
        <v>0</v>
      </c>
      <c r="FG22" s="571">
        <f xml:space="preserve"> ConTime!FG$23</f>
        <v>0</v>
      </c>
      <c r="FH22" s="571">
        <f xml:space="preserve"> ConTime!FH$23</f>
        <v>0</v>
      </c>
      <c r="FI22" s="571">
        <f xml:space="preserve"> ConTime!FI$23</f>
        <v>0</v>
      </c>
      <c r="FJ22" s="571">
        <f xml:space="preserve"> ConTime!FJ$23</f>
        <v>0</v>
      </c>
      <c r="FK22" s="571">
        <f xml:space="preserve"> ConTime!FK$23</f>
        <v>0</v>
      </c>
      <c r="FL22" s="571">
        <f xml:space="preserve"> ConTime!FL$23</f>
        <v>0</v>
      </c>
      <c r="FM22" s="571">
        <f xml:space="preserve"> ConTime!FM$23</f>
        <v>0</v>
      </c>
      <c r="FN22" s="571">
        <f xml:space="preserve"> ConTime!FN$23</f>
        <v>0</v>
      </c>
      <c r="FO22" s="571">
        <f xml:space="preserve"> ConTime!FO$23</f>
        <v>0</v>
      </c>
      <c r="FP22" s="571">
        <f xml:space="preserve"> ConTime!FP$23</f>
        <v>0</v>
      </c>
      <c r="FQ22" s="571">
        <f xml:space="preserve"> ConTime!FQ$23</f>
        <v>0</v>
      </c>
      <c r="FR22" s="571">
        <f xml:space="preserve"> ConTime!FR$23</f>
        <v>0</v>
      </c>
      <c r="FS22" s="571">
        <f xml:space="preserve"> ConTime!FS$23</f>
        <v>0</v>
      </c>
      <c r="FT22" s="571">
        <f xml:space="preserve"> ConTime!FT$23</f>
        <v>0</v>
      </c>
      <c r="FU22" s="571">
        <f xml:space="preserve"> ConTime!FU$23</f>
        <v>0</v>
      </c>
      <c r="FV22" s="571">
        <f xml:space="preserve"> ConTime!FV$23</f>
        <v>0</v>
      </c>
      <c r="FW22" s="571">
        <f xml:space="preserve"> ConTime!FW$23</f>
        <v>0</v>
      </c>
      <c r="FX22" s="571">
        <f xml:space="preserve"> ConTime!FX$23</f>
        <v>0</v>
      </c>
      <c r="FY22" s="571">
        <f xml:space="preserve"> ConTime!FY$23</f>
        <v>0</v>
      </c>
      <c r="FZ22" s="571">
        <f xml:space="preserve"> ConTime!FZ$23</f>
        <v>0</v>
      </c>
      <c r="GA22" s="571">
        <f xml:space="preserve"> ConTime!GA$23</f>
        <v>0</v>
      </c>
      <c r="GB22" s="571">
        <f xml:space="preserve"> ConTime!GB$23</f>
        <v>0</v>
      </c>
      <c r="GC22" s="571">
        <f xml:space="preserve"> ConTime!GC$23</f>
        <v>0</v>
      </c>
      <c r="GD22" s="571">
        <f xml:space="preserve"> ConTime!GD$23</f>
        <v>0</v>
      </c>
      <c r="GE22" s="571">
        <f xml:space="preserve"> ConTime!GE$23</f>
        <v>0</v>
      </c>
      <c r="GF22" s="571">
        <f xml:space="preserve"> ConTime!GF$23</f>
        <v>0</v>
      </c>
      <c r="GG22" s="571">
        <f xml:space="preserve"> ConTime!GG$23</f>
        <v>0</v>
      </c>
      <c r="GH22" s="571">
        <f xml:space="preserve"> ConTime!GH$23</f>
        <v>0</v>
      </c>
      <c r="GI22" s="571">
        <f xml:space="preserve"> ConTime!GI$23</f>
        <v>0</v>
      </c>
      <c r="GJ22" s="571">
        <f xml:space="preserve"> ConTime!GJ$23</f>
        <v>0</v>
      </c>
    </row>
    <row r="23" spans="1:192" x14ac:dyDescent="0.25">
      <c r="A23" s="242"/>
      <c r="B23" s="242"/>
      <c r="C23" s="243"/>
      <c r="D23" s="244"/>
      <c r="E23" s="460" t="str">
        <f xml:space="preserve"> Time!E$25</f>
        <v>Model period ending</v>
      </c>
      <c r="F23" s="460">
        <f xml:space="preserve"> Time!F$25</f>
        <v>0</v>
      </c>
      <c r="G23" s="460" t="str">
        <f xml:space="preserve"> Time!G$25</f>
        <v>date</v>
      </c>
      <c r="H23" s="460">
        <f xml:space="preserve"> Time!H$25</f>
        <v>0</v>
      </c>
      <c r="I23" s="460">
        <f xml:space="preserve"> Time!I$25</f>
        <v>0</v>
      </c>
      <c r="J23" s="460">
        <f xml:space="preserve"> Time!J$25</f>
        <v>44377</v>
      </c>
      <c r="K23" s="460">
        <f xml:space="preserve"> Time!K$25</f>
        <v>44561</v>
      </c>
      <c r="L23" s="460">
        <f xml:space="preserve"> Time!L$25</f>
        <v>44742</v>
      </c>
      <c r="M23" s="460">
        <f xml:space="preserve"> Time!M$25</f>
        <v>44926</v>
      </c>
      <c r="N23" s="460">
        <f xml:space="preserve"> Time!N$25</f>
        <v>45107</v>
      </c>
      <c r="O23" s="460">
        <f xml:space="preserve"> Time!O$25</f>
        <v>45291</v>
      </c>
      <c r="P23" s="460">
        <f xml:space="preserve"> Time!P$25</f>
        <v>45473</v>
      </c>
      <c r="Q23" s="460">
        <f xml:space="preserve"> Time!Q$25</f>
        <v>45657</v>
      </c>
      <c r="R23" s="460">
        <f xml:space="preserve"> Time!R$25</f>
        <v>45838</v>
      </c>
      <c r="S23" s="460">
        <f xml:space="preserve"> Time!S$25</f>
        <v>46022</v>
      </c>
      <c r="T23" s="460">
        <f xml:space="preserve"> Time!T$25</f>
        <v>46203</v>
      </c>
      <c r="U23" s="460">
        <f xml:space="preserve"> Time!U$25</f>
        <v>46387</v>
      </c>
      <c r="V23" s="460">
        <f xml:space="preserve"> Time!V$25</f>
        <v>46568</v>
      </c>
      <c r="W23" s="460">
        <f xml:space="preserve"> Time!W$25</f>
        <v>46752</v>
      </c>
      <c r="X23" s="460">
        <f xml:space="preserve"> Time!X$25</f>
        <v>46934</v>
      </c>
      <c r="Y23" s="460">
        <f xml:space="preserve"> Time!Y$25</f>
        <v>47118</v>
      </c>
      <c r="Z23" s="460">
        <f xml:space="preserve"> Time!Z$25</f>
        <v>47299</v>
      </c>
      <c r="AA23" s="460">
        <f xml:space="preserve"> Time!AA$25</f>
        <v>47483</v>
      </c>
      <c r="AB23" s="460">
        <f xml:space="preserve"> Time!AB$25</f>
        <v>47664</v>
      </c>
      <c r="AC23" s="460">
        <f xml:space="preserve"> Time!AC$25</f>
        <v>47848</v>
      </c>
      <c r="AD23" s="460">
        <f xml:space="preserve"> Time!AD$25</f>
        <v>48029</v>
      </c>
      <c r="AE23" s="460">
        <f xml:space="preserve"> Time!AE$25</f>
        <v>48213</v>
      </c>
      <c r="AF23" s="460">
        <f xml:space="preserve"> Time!AF$25</f>
        <v>48395</v>
      </c>
      <c r="AG23" s="460">
        <f xml:space="preserve"> Time!AG$25</f>
        <v>48579</v>
      </c>
      <c r="AH23" s="460">
        <f xml:space="preserve"> Time!AH$25</f>
        <v>48760</v>
      </c>
      <c r="AI23" s="460">
        <f xml:space="preserve"> Time!AI$25</f>
        <v>48944</v>
      </c>
      <c r="AJ23" s="460">
        <f xml:space="preserve"> Time!AJ$25</f>
        <v>49125</v>
      </c>
      <c r="AK23" s="460">
        <f xml:space="preserve"> Time!AK$25</f>
        <v>49309</v>
      </c>
      <c r="AL23" s="460">
        <f xml:space="preserve"> Time!AL$25</f>
        <v>49490</v>
      </c>
      <c r="AM23" s="460">
        <f xml:space="preserve"> Time!AM$25</f>
        <v>49674</v>
      </c>
      <c r="AN23" s="460">
        <f xml:space="preserve"> Time!AN$25</f>
        <v>49856</v>
      </c>
      <c r="AO23" s="460">
        <f xml:space="preserve"> Time!AO$25</f>
        <v>50040</v>
      </c>
      <c r="AP23" s="460">
        <f xml:space="preserve"> Time!AP$25</f>
        <v>50221</v>
      </c>
      <c r="AQ23" s="460">
        <f xml:space="preserve"> Time!AQ$25</f>
        <v>50405</v>
      </c>
      <c r="AR23" s="460">
        <f xml:space="preserve"> Time!AR$25</f>
        <v>50586</v>
      </c>
      <c r="AS23" s="460">
        <f xml:space="preserve"> Time!AS$25</f>
        <v>50770</v>
      </c>
      <c r="AT23" s="460">
        <f xml:space="preserve"> Time!AT$25</f>
        <v>50951</v>
      </c>
      <c r="AU23" s="460">
        <f xml:space="preserve"> Time!AU$25</f>
        <v>51135</v>
      </c>
      <c r="AV23" s="460">
        <f xml:space="preserve"> Time!AV$25</f>
        <v>51317</v>
      </c>
      <c r="AW23" s="460">
        <f xml:space="preserve"> Time!AW$25</f>
        <v>51501</v>
      </c>
      <c r="AX23" s="460">
        <f xml:space="preserve"> Time!AX$25</f>
        <v>51682</v>
      </c>
      <c r="AY23" s="460">
        <f xml:space="preserve"> Time!AY$25</f>
        <v>51866</v>
      </c>
      <c r="AZ23" s="460">
        <f xml:space="preserve"> Time!AZ$25</f>
        <v>52047</v>
      </c>
      <c r="BA23" s="460">
        <f xml:space="preserve"> Time!BA$25</f>
        <v>52231</v>
      </c>
      <c r="BB23" s="460">
        <f xml:space="preserve"> Time!BB$25</f>
        <v>52412</v>
      </c>
      <c r="BC23" s="460">
        <f xml:space="preserve"> Time!BC$25</f>
        <v>52596</v>
      </c>
      <c r="BD23" s="460">
        <f xml:space="preserve"> Time!BD$25</f>
        <v>52778</v>
      </c>
      <c r="BE23" s="460">
        <f xml:space="preserve"> Time!BE$25</f>
        <v>52962</v>
      </c>
      <c r="BF23" s="460">
        <f xml:space="preserve"> Time!BF$25</f>
        <v>53143</v>
      </c>
      <c r="BG23" s="460">
        <f xml:space="preserve"> Time!BG$25</f>
        <v>53327</v>
      </c>
      <c r="BH23" s="460">
        <f xml:space="preserve"> Time!BH$25</f>
        <v>53508</v>
      </c>
      <c r="BI23" s="460">
        <f xml:space="preserve"> Time!BI$25</f>
        <v>53692</v>
      </c>
      <c r="BJ23" s="460">
        <f xml:space="preserve"> Time!BJ$25</f>
        <v>53873</v>
      </c>
      <c r="BK23" s="460">
        <f xml:space="preserve"> Time!BK$25</f>
        <v>54057</v>
      </c>
      <c r="BL23" s="460">
        <f xml:space="preserve"> Time!BL$25</f>
        <v>54239</v>
      </c>
      <c r="BM23" s="460">
        <f xml:space="preserve"> Time!BM$25</f>
        <v>54423</v>
      </c>
      <c r="BN23" s="460">
        <f xml:space="preserve"> Time!BN$25</f>
        <v>54604</v>
      </c>
      <c r="BO23" s="460">
        <f xml:space="preserve"> Time!BO$25</f>
        <v>54788</v>
      </c>
      <c r="BP23" s="460">
        <f xml:space="preserve"> Time!BP$25</f>
        <v>54969</v>
      </c>
      <c r="BQ23" s="460">
        <f xml:space="preserve"> Time!BQ$25</f>
        <v>55153</v>
      </c>
      <c r="BR23" s="460">
        <f xml:space="preserve"> Time!BR$25</f>
        <v>55334</v>
      </c>
      <c r="BS23" s="460">
        <f xml:space="preserve"> Time!BS$25</f>
        <v>55518</v>
      </c>
      <c r="BT23" s="460">
        <f xml:space="preserve"> Time!BT$25</f>
        <v>55700</v>
      </c>
      <c r="BU23" s="460">
        <f xml:space="preserve"> Time!BU$25</f>
        <v>55884</v>
      </c>
      <c r="BV23" s="460">
        <f xml:space="preserve"> Time!BV$25</f>
        <v>56065</v>
      </c>
      <c r="BW23" s="460">
        <f xml:space="preserve"> Time!BW$25</f>
        <v>56249</v>
      </c>
      <c r="BX23" s="460">
        <f xml:space="preserve"> Time!BX$25</f>
        <v>56430</v>
      </c>
      <c r="BY23" s="460">
        <f xml:space="preserve"> Time!BY$25</f>
        <v>56614</v>
      </c>
      <c r="BZ23" s="460">
        <f xml:space="preserve"> Time!BZ$25</f>
        <v>56795</v>
      </c>
      <c r="CA23" s="460">
        <f xml:space="preserve"> Time!CA$25</f>
        <v>56979</v>
      </c>
      <c r="CB23" s="460">
        <f xml:space="preserve"> Time!CB$25</f>
        <v>57161</v>
      </c>
      <c r="CC23" s="460">
        <f xml:space="preserve"> Time!CC$25</f>
        <v>57345</v>
      </c>
      <c r="CD23" s="460">
        <f xml:space="preserve"> Time!CD$25</f>
        <v>57526</v>
      </c>
      <c r="CE23" s="460">
        <f xml:space="preserve"> Time!CE$25</f>
        <v>57710</v>
      </c>
      <c r="CF23" s="460">
        <f xml:space="preserve"> Time!CF$25</f>
        <v>57891</v>
      </c>
      <c r="CG23" s="460">
        <f xml:space="preserve"> Time!CG$25</f>
        <v>58075</v>
      </c>
      <c r="CH23" s="460">
        <f xml:space="preserve"> Time!CH$25</f>
        <v>58256</v>
      </c>
      <c r="CI23" s="460">
        <f xml:space="preserve"> Time!CI$25</f>
        <v>58440</v>
      </c>
      <c r="CJ23" s="460">
        <f xml:space="preserve"> Time!CJ$25</f>
        <v>58622</v>
      </c>
      <c r="CK23" s="460">
        <f xml:space="preserve"> Time!CK$25</f>
        <v>58806</v>
      </c>
      <c r="CL23" s="460">
        <f xml:space="preserve"> Time!CL$25</f>
        <v>58987</v>
      </c>
      <c r="CM23" s="460">
        <f xml:space="preserve"> Time!CM$25</f>
        <v>59171</v>
      </c>
      <c r="CN23" s="460">
        <f xml:space="preserve"> Time!CN$25</f>
        <v>59352</v>
      </c>
      <c r="CO23" s="460">
        <f xml:space="preserve"> Time!CO$25</f>
        <v>59536</v>
      </c>
      <c r="CP23" s="460">
        <f xml:space="preserve"> Time!CP$25</f>
        <v>59717</v>
      </c>
      <c r="CQ23" s="460">
        <f xml:space="preserve"> Time!CQ$25</f>
        <v>59901</v>
      </c>
      <c r="CR23" s="460">
        <f xml:space="preserve"> Time!CR$25</f>
        <v>60083</v>
      </c>
      <c r="CS23" s="460">
        <f xml:space="preserve"> Time!CS$25</f>
        <v>60267</v>
      </c>
      <c r="CT23" s="460">
        <f xml:space="preserve"> Time!CT$25</f>
        <v>60448</v>
      </c>
      <c r="CU23" s="460">
        <f xml:space="preserve"> Time!CU$25</f>
        <v>60632</v>
      </c>
      <c r="CV23" s="460">
        <f xml:space="preserve"> Time!CV$25</f>
        <v>60813</v>
      </c>
      <c r="CW23" s="460">
        <f xml:space="preserve"> Time!CW$25</f>
        <v>60997</v>
      </c>
      <c r="CX23" s="460">
        <f xml:space="preserve"> Time!CX$25</f>
        <v>61178</v>
      </c>
      <c r="CY23" s="460">
        <f xml:space="preserve"> Time!CY$25</f>
        <v>61362</v>
      </c>
      <c r="CZ23" s="460">
        <f xml:space="preserve"> Time!CZ$25</f>
        <v>61544</v>
      </c>
      <c r="DA23" s="460">
        <f xml:space="preserve"> Time!DA$25</f>
        <v>61728</v>
      </c>
      <c r="DB23" s="460">
        <f xml:space="preserve"> Time!DB$25</f>
        <v>61909</v>
      </c>
      <c r="DC23" s="460">
        <f xml:space="preserve"> Time!DC$25</f>
        <v>62093</v>
      </c>
      <c r="DD23" s="460">
        <f xml:space="preserve"> Time!DD$25</f>
        <v>62274</v>
      </c>
      <c r="DE23" s="460">
        <f xml:space="preserve"> Time!DE$25</f>
        <v>62458</v>
      </c>
      <c r="DF23" s="460">
        <f xml:space="preserve"> Time!DF$25</f>
        <v>62639</v>
      </c>
      <c r="DG23" s="460">
        <f xml:space="preserve"> Time!DG$25</f>
        <v>62823</v>
      </c>
      <c r="DH23" s="460">
        <f xml:space="preserve"> Time!DH$25</f>
        <v>63005</v>
      </c>
      <c r="DI23" s="460">
        <f xml:space="preserve"> Time!DI$25</f>
        <v>63189</v>
      </c>
      <c r="DJ23" s="460">
        <f xml:space="preserve"> Time!DJ$25</f>
        <v>63370</v>
      </c>
      <c r="DK23" s="460">
        <f xml:space="preserve"> Time!DK$25</f>
        <v>63554</v>
      </c>
      <c r="DL23" s="460">
        <f xml:space="preserve"> Time!DL$25</f>
        <v>63735</v>
      </c>
      <c r="DM23" s="460">
        <f xml:space="preserve"> Time!DM$25</f>
        <v>63919</v>
      </c>
      <c r="DN23" s="460">
        <f xml:space="preserve"> Time!DN$25</f>
        <v>64100</v>
      </c>
      <c r="DO23" s="460">
        <f xml:space="preserve"> Time!DO$25</f>
        <v>64284</v>
      </c>
      <c r="DP23" s="460">
        <f xml:space="preserve"> Time!DP$25</f>
        <v>64466</v>
      </c>
      <c r="DQ23" s="460">
        <f xml:space="preserve"> Time!DQ$25</f>
        <v>64650</v>
      </c>
      <c r="DR23" s="460">
        <f xml:space="preserve"> Time!DR$25</f>
        <v>64831</v>
      </c>
      <c r="DS23" s="460">
        <f xml:space="preserve"> Time!DS$25</f>
        <v>65015</v>
      </c>
      <c r="DT23" s="460">
        <f xml:space="preserve"> Time!DT$25</f>
        <v>65196</v>
      </c>
      <c r="DU23" s="460">
        <f xml:space="preserve"> Time!DU$25</f>
        <v>65380</v>
      </c>
      <c r="DV23" s="460">
        <f xml:space="preserve"> Time!DV$25</f>
        <v>65561</v>
      </c>
      <c r="DW23" s="460">
        <f xml:space="preserve"> Time!DW$25</f>
        <v>65745</v>
      </c>
      <c r="DX23" s="460">
        <f xml:space="preserve"> Time!DX$25</f>
        <v>65927</v>
      </c>
      <c r="DY23" s="460">
        <f xml:space="preserve"> Time!DY$25</f>
        <v>66111</v>
      </c>
      <c r="DZ23" s="460">
        <f xml:space="preserve"> Time!DZ$25</f>
        <v>66292</v>
      </c>
      <c r="EA23" s="460">
        <f xml:space="preserve"> Time!EA$25</f>
        <v>66476</v>
      </c>
      <c r="EB23" s="460">
        <f xml:space="preserve"> Time!EB$25</f>
        <v>66657</v>
      </c>
      <c r="EC23" s="460">
        <f xml:space="preserve"> Time!EC$25</f>
        <v>66841</v>
      </c>
      <c r="ED23" s="460">
        <f xml:space="preserve"> Time!ED$25</f>
        <v>67022</v>
      </c>
      <c r="EE23" s="460">
        <f xml:space="preserve"> Time!EE$25</f>
        <v>67206</v>
      </c>
      <c r="EF23" s="460">
        <f xml:space="preserve"> Time!EF$25</f>
        <v>67388</v>
      </c>
      <c r="EG23" s="460">
        <f xml:space="preserve"> Time!EG$25</f>
        <v>67572</v>
      </c>
      <c r="EH23" s="460">
        <f xml:space="preserve"> Time!EH$25</f>
        <v>67753</v>
      </c>
      <c r="EI23" s="460">
        <f xml:space="preserve"> Time!EI$25</f>
        <v>67937</v>
      </c>
      <c r="EJ23" s="460">
        <f xml:space="preserve"> Time!EJ$25</f>
        <v>68118</v>
      </c>
      <c r="EK23" s="460">
        <f xml:space="preserve"> Time!EK$25</f>
        <v>68302</v>
      </c>
      <c r="EL23" s="460">
        <f xml:space="preserve"> Time!EL$25</f>
        <v>68483</v>
      </c>
      <c r="EM23" s="460">
        <f xml:space="preserve"> Time!EM$25</f>
        <v>68667</v>
      </c>
      <c r="EN23" s="460">
        <f xml:space="preserve"> Time!EN$25</f>
        <v>68849</v>
      </c>
      <c r="EO23" s="460">
        <f xml:space="preserve"> Time!EO$25</f>
        <v>69033</v>
      </c>
      <c r="EP23" s="460">
        <f xml:space="preserve"> Time!EP$25</f>
        <v>69214</v>
      </c>
      <c r="EQ23" s="460">
        <f xml:space="preserve"> Time!EQ$25</f>
        <v>69398</v>
      </c>
      <c r="ER23" s="460">
        <f xml:space="preserve"> Time!ER$25</f>
        <v>69579</v>
      </c>
      <c r="ES23" s="460">
        <f xml:space="preserve"> Time!ES$25</f>
        <v>69763</v>
      </c>
      <c r="ET23" s="460">
        <f xml:space="preserve"> Time!ET$25</f>
        <v>69944</v>
      </c>
      <c r="EU23" s="460">
        <f xml:space="preserve"> Time!EU$25</f>
        <v>70128</v>
      </c>
      <c r="EV23" s="460">
        <f xml:space="preserve"> Time!EV$25</f>
        <v>70310</v>
      </c>
      <c r="EW23" s="460">
        <f xml:space="preserve"> Time!EW$25</f>
        <v>70494</v>
      </c>
      <c r="EX23" s="460">
        <f xml:space="preserve"> Time!EX$25</f>
        <v>70675</v>
      </c>
      <c r="EY23" s="460">
        <f xml:space="preserve"> Time!EY$25</f>
        <v>70859</v>
      </c>
      <c r="EZ23" s="460">
        <f xml:space="preserve"> Time!EZ$25</f>
        <v>71040</v>
      </c>
      <c r="FA23" s="460">
        <f xml:space="preserve"> Time!FA$25</f>
        <v>71224</v>
      </c>
      <c r="FB23" s="460">
        <f xml:space="preserve"> Time!FB$25</f>
        <v>71405</v>
      </c>
      <c r="FC23" s="460">
        <f xml:space="preserve"> Time!FC$25</f>
        <v>71589</v>
      </c>
      <c r="FD23" s="460">
        <f xml:space="preserve"> Time!FD$25</f>
        <v>71771</v>
      </c>
      <c r="FE23" s="460">
        <f xml:space="preserve"> Time!FE$25</f>
        <v>71955</v>
      </c>
      <c r="FF23" s="460">
        <f xml:space="preserve"> Time!FF$25</f>
        <v>72136</v>
      </c>
      <c r="FG23" s="460">
        <f xml:space="preserve"> Time!FG$25</f>
        <v>72320</v>
      </c>
      <c r="FH23" s="460">
        <f xml:space="preserve"> Time!FH$25</f>
        <v>72501</v>
      </c>
      <c r="FI23" s="460">
        <f xml:space="preserve"> Time!FI$25</f>
        <v>72685</v>
      </c>
      <c r="FJ23" s="460">
        <f xml:space="preserve"> Time!FJ$25</f>
        <v>72866</v>
      </c>
      <c r="FK23" s="460">
        <f xml:space="preserve"> Time!FK$25</f>
        <v>73050</v>
      </c>
      <c r="FL23" s="460">
        <f xml:space="preserve"> Time!FL$25</f>
        <v>73231</v>
      </c>
      <c r="FM23" s="460">
        <f xml:space="preserve"> Time!FM$25</f>
        <v>73415</v>
      </c>
      <c r="FN23" s="460">
        <f xml:space="preserve"> Time!FN$25</f>
        <v>73596</v>
      </c>
      <c r="FO23" s="460">
        <f xml:space="preserve"> Time!FO$25</f>
        <v>73780</v>
      </c>
      <c r="FP23" s="460">
        <f xml:space="preserve"> Time!FP$25</f>
        <v>73961</v>
      </c>
      <c r="FQ23" s="460">
        <f xml:space="preserve"> Time!FQ$25</f>
        <v>74145</v>
      </c>
      <c r="FR23" s="460">
        <f xml:space="preserve"> Time!FR$25</f>
        <v>74326</v>
      </c>
      <c r="FS23" s="460">
        <f xml:space="preserve"> Time!FS$25</f>
        <v>74510</v>
      </c>
      <c r="FT23" s="460">
        <f xml:space="preserve"> Time!FT$25</f>
        <v>74692</v>
      </c>
      <c r="FU23" s="460">
        <f xml:space="preserve"> Time!FU$25</f>
        <v>74876</v>
      </c>
      <c r="FV23" s="460">
        <f xml:space="preserve"> Time!FV$25</f>
        <v>75057</v>
      </c>
      <c r="FW23" s="460">
        <f xml:space="preserve"> Time!FW$25</f>
        <v>75241</v>
      </c>
      <c r="FX23" s="460">
        <f xml:space="preserve"> Time!FX$25</f>
        <v>75422</v>
      </c>
      <c r="FY23" s="460">
        <f xml:space="preserve"> Time!FY$25</f>
        <v>75606</v>
      </c>
      <c r="FZ23" s="460">
        <f xml:space="preserve"> Time!FZ$25</f>
        <v>75787</v>
      </c>
      <c r="GA23" s="460">
        <f xml:space="preserve"> Time!GA$25</f>
        <v>75971</v>
      </c>
      <c r="GB23" s="460">
        <f xml:space="preserve"> Time!GB$25</f>
        <v>76153</v>
      </c>
      <c r="GC23" s="460">
        <f xml:space="preserve"> Time!GC$25</f>
        <v>76337</v>
      </c>
      <c r="GD23" s="460">
        <f xml:space="preserve"> Time!GD$25</f>
        <v>76518</v>
      </c>
      <c r="GE23" s="460">
        <f xml:space="preserve"> Time!GE$25</f>
        <v>76702</v>
      </c>
      <c r="GF23" s="460">
        <f xml:space="preserve"> Time!GF$25</f>
        <v>76883</v>
      </c>
      <c r="GG23" s="460">
        <f xml:space="preserve"> Time!GG$25</f>
        <v>77067</v>
      </c>
      <c r="GH23" s="460">
        <f xml:space="preserve"> Time!GH$25</f>
        <v>77248</v>
      </c>
      <c r="GI23" s="460">
        <f xml:space="preserve"> Time!GI$25</f>
        <v>77432</v>
      </c>
      <c r="GJ23" s="460">
        <f xml:space="preserve"> Time!GJ$25</f>
        <v>77614</v>
      </c>
    </row>
    <row r="24" spans="1:192" s="32" customFormat="1" x14ac:dyDescent="0.25">
      <c r="A24" s="15"/>
      <c r="B24" s="15"/>
      <c r="C24" s="21"/>
      <c r="D24" s="48"/>
      <c r="E24" s="9" t="s">
        <v>166</v>
      </c>
      <c r="F24" s="113">
        <f xml:space="preserve"> XIRR(J20:GJ21, J22:GJ23)</f>
        <v>0.10000002980232239</v>
      </c>
      <c r="G24" s="9" t="s">
        <v>104</v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</row>
    <row r="25" spans="1:192" s="193" customFormat="1" x14ac:dyDescent="0.25">
      <c r="A25" s="142"/>
      <c r="B25" s="142"/>
      <c r="C25" s="143"/>
      <c r="D25" s="144"/>
      <c r="E25" s="145"/>
      <c r="F25" s="572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45"/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5"/>
      <c r="BM25" s="145"/>
      <c r="BN25" s="145"/>
      <c r="BO25" s="145"/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5"/>
      <c r="CC25" s="145"/>
      <c r="CD25" s="145"/>
      <c r="CE25" s="145"/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5"/>
      <c r="CS25" s="145"/>
      <c r="CT25" s="145"/>
      <c r="CU25" s="145"/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5"/>
      <c r="DI25" s="145"/>
      <c r="DJ25" s="145"/>
      <c r="DK25" s="145"/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5"/>
      <c r="DY25" s="145"/>
      <c r="DZ25" s="145"/>
      <c r="EA25" s="145"/>
      <c r="EB25" s="145"/>
      <c r="EC25" s="145"/>
      <c r="ED25" s="145"/>
      <c r="EE25" s="145"/>
      <c r="EF25" s="145"/>
      <c r="EG25" s="145"/>
      <c r="EH25" s="145"/>
      <c r="EI25" s="145"/>
      <c r="EJ25" s="145"/>
      <c r="EK25" s="145"/>
      <c r="EL25" s="145"/>
      <c r="EM25" s="145"/>
      <c r="EN25" s="145"/>
      <c r="EO25" s="145"/>
      <c r="EP25" s="145"/>
      <c r="EQ25" s="145"/>
      <c r="ER25" s="145"/>
      <c r="ES25" s="145"/>
      <c r="ET25" s="145"/>
      <c r="EU25" s="145"/>
      <c r="EV25" s="145"/>
      <c r="EW25" s="145"/>
      <c r="EX25" s="145"/>
      <c r="EY25" s="145"/>
      <c r="EZ25" s="145"/>
      <c r="FA25" s="145"/>
      <c r="FB25" s="145"/>
      <c r="FC25" s="145"/>
      <c r="FD25" s="145"/>
      <c r="FE25" s="145"/>
      <c r="FF25" s="145"/>
      <c r="FG25" s="145"/>
      <c r="FH25" s="145"/>
      <c r="FI25" s="145"/>
      <c r="FJ25" s="145"/>
      <c r="FK25" s="145"/>
      <c r="FL25" s="145"/>
      <c r="FM25" s="145"/>
      <c r="FN25" s="145"/>
      <c r="FO25" s="145"/>
      <c r="FP25" s="145"/>
      <c r="FQ25" s="145"/>
      <c r="FR25" s="145"/>
      <c r="FS25" s="145"/>
      <c r="FT25" s="145"/>
      <c r="FU25" s="145"/>
      <c r="FV25" s="145"/>
      <c r="FW25" s="145"/>
      <c r="FX25" s="145"/>
      <c r="FY25" s="145"/>
      <c r="FZ25" s="145"/>
      <c r="GA25" s="145"/>
      <c r="GB25" s="145"/>
      <c r="GC25" s="145"/>
      <c r="GD25" s="145"/>
      <c r="GE25" s="145"/>
      <c r="GF25" s="145"/>
      <c r="GG25" s="145"/>
      <c r="GH25" s="145"/>
      <c r="GI25" s="145"/>
      <c r="GJ25" s="145"/>
    </row>
    <row r="26" spans="1:192" s="193" customFormat="1" x14ac:dyDescent="0.25">
      <c r="A26" s="142"/>
      <c r="B26" s="142"/>
      <c r="C26" s="143"/>
      <c r="D26" s="144"/>
      <c r="E26" s="145"/>
      <c r="F26" s="572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45"/>
      <c r="AZ26" s="145"/>
      <c r="BA26" s="145"/>
      <c r="BB26" s="145"/>
      <c r="BC26" s="145"/>
      <c r="BD26" s="145"/>
      <c r="BE26" s="145"/>
      <c r="BF26" s="145"/>
      <c r="BG26" s="145"/>
      <c r="BH26" s="145"/>
      <c r="BI26" s="145"/>
      <c r="BJ26" s="145"/>
      <c r="BK26" s="145"/>
      <c r="BL26" s="145"/>
      <c r="BM26" s="145"/>
      <c r="BN26" s="145"/>
      <c r="BO26" s="145"/>
      <c r="BP26" s="145"/>
      <c r="BQ26" s="145"/>
      <c r="BR26" s="145"/>
      <c r="BS26" s="145"/>
      <c r="BT26" s="145"/>
      <c r="BU26" s="145"/>
      <c r="BV26" s="145"/>
      <c r="BW26" s="145"/>
      <c r="BX26" s="145"/>
      <c r="BY26" s="145"/>
      <c r="BZ26" s="145"/>
      <c r="CA26" s="145"/>
      <c r="CB26" s="145"/>
      <c r="CC26" s="145"/>
      <c r="CD26" s="145"/>
      <c r="CE26" s="145"/>
      <c r="CF26" s="145"/>
      <c r="CG26" s="145"/>
      <c r="CH26" s="145"/>
      <c r="CI26" s="145"/>
      <c r="CJ26" s="145"/>
      <c r="CK26" s="145"/>
      <c r="CL26" s="145"/>
      <c r="CM26" s="145"/>
      <c r="CN26" s="145"/>
      <c r="CO26" s="145"/>
      <c r="CP26" s="145"/>
      <c r="CQ26" s="145"/>
      <c r="CR26" s="145"/>
      <c r="CS26" s="145"/>
      <c r="CT26" s="145"/>
      <c r="CU26" s="145"/>
      <c r="CV26" s="145"/>
      <c r="CW26" s="145"/>
      <c r="CX26" s="145"/>
      <c r="CY26" s="145"/>
      <c r="CZ26" s="145"/>
      <c r="DA26" s="145"/>
      <c r="DB26" s="145"/>
      <c r="DC26" s="145"/>
      <c r="DD26" s="145"/>
      <c r="DE26" s="145"/>
      <c r="DF26" s="145"/>
      <c r="DG26" s="145"/>
      <c r="DH26" s="145"/>
      <c r="DI26" s="145"/>
      <c r="DJ26" s="145"/>
      <c r="DK26" s="145"/>
      <c r="DL26" s="145"/>
      <c r="DM26" s="145"/>
      <c r="DN26" s="145"/>
      <c r="DO26" s="145"/>
      <c r="DP26" s="145"/>
      <c r="DQ26" s="145"/>
      <c r="DR26" s="145"/>
      <c r="DS26" s="145"/>
      <c r="DT26" s="145"/>
      <c r="DU26" s="145"/>
      <c r="DV26" s="145"/>
      <c r="DW26" s="145"/>
      <c r="DX26" s="145"/>
      <c r="DY26" s="145"/>
      <c r="DZ26" s="145"/>
      <c r="EA26" s="145"/>
      <c r="EB26" s="145"/>
      <c r="EC26" s="145"/>
      <c r="ED26" s="145"/>
      <c r="EE26" s="145"/>
      <c r="EF26" s="145"/>
      <c r="EG26" s="145"/>
      <c r="EH26" s="145"/>
      <c r="EI26" s="145"/>
      <c r="EJ26" s="145"/>
      <c r="EK26" s="145"/>
      <c r="EL26" s="145"/>
      <c r="EM26" s="145"/>
      <c r="EN26" s="145"/>
      <c r="EO26" s="145"/>
      <c r="EP26" s="145"/>
      <c r="EQ26" s="145"/>
      <c r="ER26" s="145"/>
      <c r="ES26" s="145"/>
      <c r="ET26" s="145"/>
      <c r="EU26" s="145"/>
      <c r="EV26" s="145"/>
      <c r="EW26" s="145"/>
      <c r="EX26" s="145"/>
      <c r="EY26" s="145"/>
      <c r="EZ26" s="145"/>
      <c r="FA26" s="145"/>
      <c r="FB26" s="145"/>
      <c r="FC26" s="145"/>
      <c r="FD26" s="145"/>
      <c r="FE26" s="145"/>
      <c r="FF26" s="145"/>
      <c r="FG26" s="145"/>
      <c r="FH26" s="145"/>
      <c r="FI26" s="145"/>
      <c r="FJ26" s="145"/>
      <c r="FK26" s="145"/>
      <c r="FL26" s="145"/>
      <c r="FM26" s="145"/>
      <c r="FN26" s="145"/>
      <c r="FO26" s="145"/>
      <c r="FP26" s="145"/>
      <c r="FQ26" s="145"/>
      <c r="FR26" s="145"/>
      <c r="FS26" s="145"/>
      <c r="FT26" s="145"/>
      <c r="FU26" s="145"/>
      <c r="FV26" s="145"/>
      <c r="FW26" s="145"/>
      <c r="FX26" s="145"/>
      <c r="FY26" s="145"/>
      <c r="FZ26" s="145"/>
      <c r="GA26" s="145"/>
      <c r="GB26" s="145"/>
      <c r="GC26" s="145"/>
      <c r="GD26" s="145"/>
      <c r="GE26" s="145"/>
      <c r="GF26" s="145"/>
      <c r="GG26" s="145"/>
      <c r="GH26" s="145"/>
      <c r="GI26" s="145"/>
      <c r="GJ26" s="145"/>
    </row>
    <row r="27" spans="1:192" s="193" customFormat="1" x14ac:dyDescent="0.25">
      <c r="A27" s="142"/>
      <c r="B27" s="142"/>
      <c r="C27" s="143"/>
      <c r="D27" s="144"/>
      <c r="E27" s="570" t="s">
        <v>685</v>
      </c>
      <c r="F27" s="113">
        <v>0</v>
      </c>
      <c r="G27" s="570" t="s">
        <v>107</v>
      </c>
      <c r="H27" s="570">
        <f>-ConCost!H56</f>
        <v>-317550</v>
      </c>
      <c r="I27" s="145"/>
      <c r="J27" s="570">
        <f>IF(J3="Construction",$H$27/COUNTIF(3:3,J3),0)+IF(AND(J3="Pre-fcst",K3="Pre-fcst"),-0.0001,0)</f>
        <v>-1E-4</v>
      </c>
      <c r="K27" s="570">
        <f>IF(K3="Construction",$H$27/COUNTIF(3:3,K3),0)+IF(AND(K3="Pre-fcst",L3="Pre-fcst"),-0.0001,0)</f>
        <v>0</v>
      </c>
      <c r="L27" s="570">
        <f t="shared" ref="L27:BW27" si="11">IF(L3="Construction",$H$27/COUNTIF(3:3,L3),0)+IF(AND(L3="Pre-fcst",M3="Pre-fcst"),-0.0001,0)</f>
        <v>0</v>
      </c>
      <c r="M27" s="570">
        <f t="shared" si="11"/>
        <v>-79387.5</v>
      </c>
      <c r="N27" s="570">
        <f t="shared" si="11"/>
        <v>-79387.5</v>
      </c>
      <c r="O27" s="570">
        <f t="shared" si="11"/>
        <v>-79387.5</v>
      </c>
      <c r="P27" s="570">
        <f t="shared" si="11"/>
        <v>-79387.5</v>
      </c>
      <c r="Q27" s="570">
        <f t="shared" si="11"/>
        <v>0</v>
      </c>
      <c r="R27" s="570">
        <f t="shared" si="11"/>
        <v>0</v>
      </c>
      <c r="S27" s="570">
        <f t="shared" si="11"/>
        <v>0</v>
      </c>
      <c r="T27" s="570">
        <f t="shared" si="11"/>
        <v>0</v>
      </c>
      <c r="U27" s="570">
        <f t="shared" si="11"/>
        <v>0</v>
      </c>
      <c r="V27" s="570">
        <f t="shared" si="11"/>
        <v>0</v>
      </c>
      <c r="W27" s="570">
        <f t="shared" si="11"/>
        <v>0</v>
      </c>
      <c r="X27" s="570">
        <f t="shared" si="11"/>
        <v>0</v>
      </c>
      <c r="Y27" s="570">
        <f t="shared" si="11"/>
        <v>0</v>
      </c>
      <c r="Z27" s="570">
        <f t="shared" si="11"/>
        <v>0</v>
      </c>
      <c r="AA27" s="570">
        <f t="shared" si="11"/>
        <v>0</v>
      </c>
      <c r="AB27" s="570">
        <f t="shared" si="11"/>
        <v>0</v>
      </c>
      <c r="AC27" s="570">
        <f t="shared" si="11"/>
        <v>0</v>
      </c>
      <c r="AD27" s="570">
        <f t="shared" si="11"/>
        <v>0</v>
      </c>
      <c r="AE27" s="570">
        <f t="shared" si="11"/>
        <v>0</v>
      </c>
      <c r="AF27" s="570">
        <f t="shared" si="11"/>
        <v>0</v>
      </c>
      <c r="AG27" s="570">
        <f t="shared" si="11"/>
        <v>0</v>
      </c>
      <c r="AH27" s="570">
        <f t="shared" si="11"/>
        <v>0</v>
      </c>
      <c r="AI27" s="570">
        <f t="shared" si="11"/>
        <v>0</v>
      </c>
      <c r="AJ27" s="570">
        <f t="shared" si="11"/>
        <v>0</v>
      </c>
      <c r="AK27" s="570">
        <f t="shared" si="11"/>
        <v>0</v>
      </c>
      <c r="AL27" s="570">
        <f t="shared" si="11"/>
        <v>0</v>
      </c>
      <c r="AM27" s="570">
        <f t="shared" si="11"/>
        <v>0</v>
      </c>
      <c r="AN27" s="570">
        <f t="shared" si="11"/>
        <v>0</v>
      </c>
      <c r="AO27" s="570">
        <f t="shared" si="11"/>
        <v>0</v>
      </c>
      <c r="AP27" s="570">
        <f t="shared" si="11"/>
        <v>0</v>
      </c>
      <c r="AQ27" s="570">
        <f t="shared" si="11"/>
        <v>0</v>
      </c>
      <c r="AR27" s="570">
        <f t="shared" si="11"/>
        <v>0</v>
      </c>
      <c r="AS27" s="570">
        <f t="shared" si="11"/>
        <v>0</v>
      </c>
      <c r="AT27" s="570">
        <f t="shared" si="11"/>
        <v>0</v>
      </c>
      <c r="AU27" s="570">
        <f t="shared" si="11"/>
        <v>0</v>
      </c>
      <c r="AV27" s="570">
        <f t="shared" si="11"/>
        <v>0</v>
      </c>
      <c r="AW27" s="570">
        <f t="shared" si="11"/>
        <v>0</v>
      </c>
      <c r="AX27" s="570">
        <f t="shared" si="11"/>
        <v>0</v>
      </c>
      <c r="AY27" s="570">
        <f t="shared" si="11"/>
        <v>0</v>
      </c>
      <c r="AZ27" s="570">
        <f t="shared" si="11"/>
        <v>0</v>
      </c>
      <c r="BA27" s="570">
        <f t="shared" si="11"/>
        <v>0</v>
      </c>
      <c r="BB27" s="570">
        <f t="shared" si="11"/>
        <v>0</v>
      </c>
      <c r="BC27" s="570">
        <f t="shared" si="11"/>
        <v>0</v>
      </c>
      <c r="BD27" s="570">
        <f t="shared" si="11"/>
        <v>0</v>
      </c>
      <c r="BE27" s="570">
        <f t="shared" si="11"/>
        <v>0</v>
      </c>
      <c r="BF27" s="570">
        <f t="shared" si="11"/>
        <v>0</v>
      </c>
      <c r="BG27" s="570">
        <f t="shared" si="11"/>
        <v>0</v>
      </c>
      <c r="BH27" s="570">
        <f t="shared" si="11"/>
        <v>0</v>
      </c>
      <c r="BI27" s="570">
        <f t="shared" si="11"/>
        <v>0</v>
      </c>
      <c r="BJ27" s="570">
        <f t="shared" si="11"/>
        <v>0</v>
      </c>
      <c r="BK27" s="570">
        <f t="shared" si="11"/>
        <v>0</v>
      </c>
      <c r="BL27" s="570">
        <f t="shared" si="11"/>
        <v>0</v>
      </c>
      <c r="BM27" s="570">
        <f t="shared" si="11"/>
        <v>0</v>
      </c>
      <c r="BN27" s="570">
        <f t="shared" si="11"/>
        <v>0</v>
      </c>
      <c r="BO27" s="570">
        <f t="shared" si="11"/>
        <v>0</v>
      </c>
      <c r="BP27" s="570">
        <f t="shared" si="11"/>
        <v>0</v>
      </c>
      <c r="BQ27" s="570">
        <f t="shared" si="11"/>
        <v>0</v>
      </c>
      <c r="BR27" s="570">
        <f t="shared" si="11"/>
        <v>0</v>
      </c>
      <c r="BS27" s="570">
        <f t="shared" si="11"/>
        <v>0</v>
      </c>
      <c r="BT27" s="570">
        <f t="shared" si="11"/>
        <v>0</v>
      </c>
      <c r="BU27" s="570">
        <f t="shared" si="11"/>
        <v>0</v>
      </c>
      <c r="BV27" s="570">
        <f t="shared" si="11"/>
        <v>0</v>
      </c>
      <c r="BW27" s="570">
        <f t="shared" si="11"/>
        <v>0</v>
      </c>
      <c r="BX27" s="570">
        <f t="shared" ref="BX27:EI27" si="12">IF(BX3="Construction",$H$27/COUNTIF(3:3,BX3),0)+IF(AND(BX3="Pre-fcst",BY3="Pre-fcst"),-0.0001,0)</f>
        <v>0</v>
      </c>
      <c r="BY27" s="570">
        <f t="shared" si="12"/>
        <v>0</v>
      </c>
      <c r="BZ27" s="570">
        <f t="shared" si="12"/>
        <v>0</v>
      </c>
      <c r="CA27" s="570">
        <f t="shared" si="12"/>
        <v>0</v>
      </c>
      <c r="CB27" s="570">
        <f t="shared" si="12"/>
        <v>0</v>
      </c>
      <c r="CC27" s="570">
        <f t="shared" si="12"/>
        <v>0</v>
      </c>
      <c r="CD27" s="570">
        <f t="shared" si="12"/>
        <v>0</v>
      </c>
      <c r="CE27" s="570">
        <f t="shared" si="12"/>
        <v>0</v>
      </c>
      <c r="CF27" s="570">
        <f t="shared" si="12"/>
        <v>0</v>
      </c>
      <c r="CG27" s="570">
        <f t="shared" si="12"/>
        <v>0</v>
      </c>
      <c r="CH27" s="570">
        <f t="shared" si="12"/>
        <v>0</v>
      </c>
      <c r="CI27" s="570">
        <f t="shared" si="12"/>
        <v>0</v>
      </c>
      <c r="CJ27" s="570">
        <f t="shared" si="12"/>
        <v>0</v>
      </c>
      <c r="CK27" s="570">
        <f t="shared" si="12"/>
        <v>0</v>
      </c>
      <c r="CL27" s="570">
        <f t="shared" si="12"/>
        <v>0</v>
      </c>
      <c r="CM27" s="570">
        <f t="shared" si="12"/>
        <v>0</v>
      </c>
      <c r="CN27" s="570">
        <f t="shared" si="12"/>
        <v>0</v>
      </c>
      <c r="CO27" s="570">
        <f t="shared" si="12"/>
        <v>0</v>
      </c>
      <c r="CP27" s="570">
        <f t="shared" si="12"/>
        <v>0</v>
      </c>
      <c r="CQ27" s="570">
        <f t="shared" si="12"/>
        <v>0</v>
      </c>
      <c r="CR27" s="570">
        <f t="shared" si="12"/>
        <v>0</v>
      </c>
      <c r="CS27" s="570">
        <f t="shared" si="12"/>
        <v>0</v>
      </c>
      <c r="CT27" s="570">
        <f t="shared" si="12"/>
        <v>0</v>
      </c>
      <c r="CU27" s="570">
        <f t="shared" si="12"/>
        <v>0</v>
      </c>
      <c r="CV27" s="570">
        <f t="shared" si="12"/>
        <v>0</v>
      </c>
      <c r="CW27" s="570">
        <f t="shared" si="12"/>
        <v>0</v>
      </c>
      <c r="CX27" s="570">
        <f t="shared" si="12"/>
        <v>0</v>
      </c>
      <c r="CY27" s="570">
        <f t="shared" si="12"/>
        <v>0</v>
      </c>
      <c r="CZ27" s="570">
        <f t="shared" si="12"/>
        <v>0</v>
      </c>
      <c r="DA27" s="570">
        <f t="shared" si="12"/>
        <v>0</v>
      </c>
      <c r="DB27" s="570">
        <f t="shared" si="12"/>
        <v>0</v>
      </c>
      <c r="DC27" s="570">
        <f t="shared" si="12"/>
        <v>0</v>
      </c>
      <c r="DD27" s="570">
        <f t="shared" si="12"/>
        <v>0</v>
      </c>
      <c r="DE27" s="570">
        <f t="shared" si="12"/>
        <v>0</v>
      </c>
      <c r="DF27" s="570">
        <f t="shared" si="12"/>
        <v>0</v>
      </c>
      <c r="DG27" s="570">
        <f t="shared" si="12"/>
        <v>0</v>
      </c>
      <c r="DH27" s="570">
        <f t="shared" si="12"/>
        <v>0</v>
      </c>
      <c r="DI27" s="570">
        <f t="shared" si="12"/>
        <v>0</v>
      </c>
      <c r="DJ27" s="570">
        <f t="shared" si="12"/>
        <v>0</v>
      </c>
      <c r="DK27" s="570">
        <f t="shared" si="12"/>
        <v>0</v>
      </c>
      <c r="DL27" s="570">
        <f t="shared" si="12"/>
        <v>0</v>
      </c>
      <c r="DM27" s="570">
        <f t="shared" si="12"/>
        <v>0</v>
      </c>
      <c r="DN27" s="570">
        <f t="shared" si="12"/>
        <v>0</v>
      </c>
      <c r="DO27" s="570">
        <f t="shared" si="12"/>
        <v>0</v>
      </c>
      <c r="DP27" s="570">
        <f t="shared" si="12"/>
        <v>0</v>
      </c>
      <c r="DQ27" s="570">
        <f t="shared" si="12"/>
        <v>0</v>
      </c>
      <c r="DR27" s="570">
        <f t="shared" si="12"/>
        <v>0</v>
      </c>
      <c r="DS27" s="570">
        <f t="shared" si="12"/>
        <v>0</v>
      </c>
      <c r="DT27" s="570">
        <f t="shared" si="12"/>
        <v>0</v>
      </c>
      <c r="DU27" s="570">
        <f t="shared" si="12"/>
        <v>0</v>
      </c>
      <c r="DV27" s="570">
        <f t="shared" si="12"/>
        <v>0</v>
      </c>
      <c r="DW27" s="570">
        <f t="shared" si="12"/>
        <v>0</v>
      </c>
      <c r="DX27" s="570">
        <f t="shared" si="12"/>
        <v>0</v>
      </c>
      <c r="DY27" s="570">
        <f t="shared" si="12"/>
        <v>0</v>
      </c>
      <c r="DZ27" s="570">
        <f t="shared" si="12"/>
        <v>0</v>
      </c>
      <c r="EA27" s="570">
        <f t="shared" si="12"/>
        <v>0</v>
      </c>
      <c r="EB27" s="570">
        <f t="shared" si="12"/>
        <v>0</v>
      </c>
      <c r="EC27" s="570">
        <f t="shared" si="12"/>
        <v>0</v>
      </c>
      <c r="ED27" s="570">
        <f t="shared" si="12"/>
        <v>0</v>
      </c>
      <c r="EE27" s="570">
        <f t="shared" si="12"/>
        <v>0</v>
      </c>
      <c r="EF27" s="570">
        <f t="shared" si="12"/>
        <v>0</v>
      </c>
      <c r="EG27" s="570">
        <f t="shared" si="12"/>
        <v>0</v>
      </c>
      <c r="EH27" s="570">
        <f t="shared" si="12"/>
        <v>0</v>
      </c>
      <c r="EI27" s="570">
        <f t="shared" si="12"/>
        <v>0</v>
      </c>
      <c r="EJ27" s="570">
        <f t="shared" ref="EJ27:GJ27" si="13">IF(EJ3="Construction",$H$27/COUNTIF(3:3,EJ3),0)+IF(AND(EJ3="Pre-fcst",EK3="Pre-fcst"),-0.0001,0)</f>
        <v>0</v>
      </c>
      <c r="EK27" s="570">
        <f t="shared" si="13"/>
        <v>0</v>
      </c>
      <c r="EL27" s="570">
        <f t="shared" si="13"/>
        <v>0</v>
      </c>
      <c r="EM27" s="570">
        <f t="shared" si="13"/>
        <v>0</v>
      </c>
      <c r="EN27" s="570">
        <f t="shared" si="13"/>
        <v>0</v>
      </c>
      <c r="EO27" s="570">
        <f t="shared" si="13"/>
        <v>0</v>
      </c>
      <c r="EP27" s="570">
        <f t="shared" si="13"/>
        <v>0</v>
      </c>
      <c r="EQ27" s="570">
        <f t="shared" si="13"/>
        <v>0</v>
      </c>
      <c r="ER27" s="570">
        <f t="shared" si="13"/>
        <v>0</v>
      </c>
      <c r="ES27" s="570">
        <f t="shared" si="13"/>
        <v>0</v>
      </c>
      <c r="ET27" s="570">
        <f t="shared" si="13"/>
        <v>0</v>
      </c>
      <c r="EU27" s="570">
        <f t="shared" si="13"/>
        <v>0</v>
      </c>
      <c r="EV27" s="570">
        <f t="shared" si="13"/>
        <v>0</v>
      </c>
      <c r="EW27" s="570">
        <f t="shared" si="13"/>
        <v>0</v>
      </c>
      <c r="EX27" s="570">
        <f t="shared" si="13"/>
        <v>0</v>
      </c>
      <c r="EY27" s="570">
        <f t="shared" si="13"/>
        <v>0</v>
      </c>
      <c r="EZ27" s="570">
        <f t="shared" si="13"/>
        <v>0</v>
      </c>
      <c r="FA27" s="570">
        <f t="shared" si="13"/>
        <v>0</v>
      </c>
      <c r="FB27" s="570">
        <f t="shared" si="13"/>
        <v>0</v>
      </c>
      <c r="FC27" s="570">
        <f t="shared" si="13"/>
        <v>0</v>
      </c>
      <c r="FD27" s="570">
        <f t="shared" si="13"/>
        <v>0</v>
      </c>
      <c r="FE27" s="570">
        <f t="shared" si="13"/>
        <v>0</v>
      </c>
      <c r="FF27" s="570">
        <f t="shared" si="13"/>
        <v>0</v>
      </c>
      <c r="FG27" s="570">
        <f t="shared" si="13"/>
        <v>0</v>
      </c>
      <c r="FH27" s="570">
        <f t="shared" si="13"/>
        <v>0</v>
      </c>
      <c r="FI27" s="570">
        <f t="shared" si="13"/>
        <v>0</v>
      </c>
      <c r="FJ27" s="570">
        <f t="shared" si="13"/>
        <v>0</v>
      </c>
      <c r="FK27" s="570">
        <f t="shared" si="13"/>
        <v>0</v>
      </c>
      <c r="FL27" s="570">
        <f t="shared" si="13"/>
        <v>0</v>
      </c>
      <c r="FM27" s="570">
        <f t="shared" si="13"/>
        <v>0</v>
      </c>
      <c r="FN27" s="570">
        <f t="shared" si="13"/>
        <v>0</v>
      </c>
      <c r="FO27" s="570">
        <f t="shared" si="13"/>
        <v>0</v>
      </c>
      <c r="FP27" s="570">
        <f t="shared" si="13"/>
        <v>0</v>
      </c>
      <c r="FQ27" s="570">
        <f t="shared" si="13"/>
        <v>0</v>
      </c>
      <c r="FR27" s="570">
        <f t="shared" si="13"/>
        <v>0</v>
      </c>
      <c r="FS27" s="570">
        <f t="shared" si="13"/>
        <v>0</v>
      </c>
      <c r="FT27" s="570">
        <f t="shared" si="13"/>
        <v>0</v>
      </c>
      <c r="FU27" s="570">
        <f t="shared" si="13"/>
        <v>0</v>
      </c>
      <c r="FV27" s="570">
        <f t="shared" si="13"/>
        <v>0</v>
      </c>
      <c r="FW27" s="570">
        <f t="shared" si="13"/>
        <v>0</v>
      </c>
      <c r="FX27" s="570">
        <f t="shared" si="13"/>
        <v>0</v>
      </c>
      <c r="FY27" s="570">
        <f t="shared" si="13"/>
        <v>0</v>
      </c>
      <c r="FZ27" s="570">
        <f t="shared" si="13"/>
        <v>0</v>
      </c>
      <c r="GA27" s="570">
        <f t="shared" si="13"/>
        <v>0</v>
      </c>
      <c r="GB27" s="570">
        <f t="shared" si="13"/>
        <v>0</v>
      </c>
      <c r="GC27" s="570">
        <f t="shared" si="13"/>
        <v>0</v>
      </c>
      <c r="GD27" s="570">
        <f t="shared" si="13"/>
        <v>0</v>
      </c>
      <c r="GE27" s="570">
        <f t="shared" si="13"/>
        <v>0</v>
      </c>
      <c r="GF27" s="570">
        <f t="shared" si="13"/>
        <v>0</v>
      </c>
      <c r="GG27" s="570">
        <f t="shared" si="13"/>
        <v>0</v>
      </c>
      <c r="GH27" s="570">
        <f t="shared" si="13"/>
        <v>0</v>
      </c>
      <c r="GI27" s="570">
        <f t="shared" si="13"/>
        <v>0</v>
      </c>
      <c r="GJ27" s="570">
        <f t="shared" si="13"/>
        <v>0</v>
      </c>
    </row>
    <row r="28" spans="1:192" s="193" customFormat="1" ht="12.5" x14ac:dyDescent="0.25">
      <c r="A28" s="411"/>
      <c r="B28" s="411"/>
      <c r="C28" s="143"/>
      <c r="D28" s="144"/>
      <c r="E28" s="12" t="str">
        <f>'FS Sem'!E48</f>
        <v>Cashflow available for senior debt</v>
      </c>
      <c r="F28" s="12">
        <f>'FS Sem'!F48</f>
        <v>0</v>
      </c>
      <c r="G28" s="12" t="str">
        <f>'FS Sem'!G48</f>
        <v>$ 000s</v>
      </c>
      <c r="H28" s="12">
        <f>'FS Sem'!H48</f>
        <v>602346.55833009153</v>
      </c>
      <c r="I28" s="145"/>
      <c r="J28" s="12">
        <f>'FS Sem'!J48</f>
        <v>0</v>
      </c>
      <c r="K28" s="12">
        <f>'FS Sem'!K48</f>
        <v>0</v>
      </c>
      <c r="L28" s="12">
        <f>'FS Sem'!L48</f>
        <v>5.935128174314741E-3</v>
      </c>
      <c r="M28" s="12">
        <f>'FS Sem'!M48</f>
        <v>9.3361093240673654E-4</v>
      </c>
      <c r="N28" s="12">
        <f>'FS Sem'!N48</f>
        <v>6.7149622191209346E-4</v>
      </c>
      <c r="O28" s="12">
        <f>'FS Sem'!O48</f>
        <v>6.7567051155492663E-4</v>
      </c>
      <c r="P28" s="12">
        <f>'FS Sem'!P48</f>
        <v>-3.7137259173505299E-3</v>
      </c>
      <c r="Q28" s="12">
        <f>'FS Sem'!Q48</f>
        <v>16540.374103078815</v>
      </c>
      <c r="R28" s="12">
        <f>'FS Sem'!R48</f>
        <v>16436.422051899339</v>
      </c>
      <c r="S28" s="12">
        <f>'FS Sem'!S48</f>
        <v>16525.784681989182</v>
      </c>
      <c r="T28" s="12">
        <f>'FS Sem'!T48</f>
        <v>16307.490552765907</v>
      </c>
      <c r="U28" s="12">
        <f>'FS Sem'!U48</f>
        <v>16383.595149221852</v>
      </c>
      <c r="V28" s="12">
        <f>'FS Sem'!V48</f>
        <v>16164.984043176843</v>
      </c>
      <c r="W28" s="12">
        <f>'FS Sem'!W48</f>
        <v>16239.505349205181</v>
      </c>
      <c r="X28" s="12">
        <f>'FS Sem'!X48</f>
        <v>16042.50208980257</v>
      </c>
      <c r="Y28" s="12">
        <f>'FS Sem'!Y48</f>
        <v>16071.536148665131</v>
      </c>
      <c r="Z28" s="12">
        <f>'FS Sem'!Z48</f>
        <v>15873.968605044316</v>
      </c>
      <c r="AA28" s="12">
        <f>'FS Sem'!AA48</f>
        <v>15945.173032938807</v>
      </c>
      <c r="AB28" s="12">
        <f>'FS Sem'!AB48</f>
        <v>15725.52136503869</v>
      </c>
      <c r="AC28" s="12">
        <f>'FS Sem'!AC48</f>
        <v>15795.134076161641</v>
      </c>
      <c r="AD28" s="12">
        <f>'FS Sem'!AD48</f>
        <v>15575.106050730814</v>
      </c>
      <c r="AE28" s="12">
        <f>'FS Sem'!AE48</f>
        <v>15643.030353058184</v>
      </c>
      <c r="AF28" s="12">
        <f>'FS Sem'!AF48</f>
        <v>15443.726673399979</v>
      </c>
      <c r="AG28" s="12">
        <f>'FS Sem'!AG48</f>
        <v>15467.702452241896</v>
      </c>
      <c r="AH28" s="12">
        <f>'FS Sem'!AH48</f>
        <v>15267.754839584179</v>
      </c>
      <c r="AI28" s="12">
        <f>'FS Sem'!AI48</f>
        <v>15332.139476360633</v>
      </c>
      <c r="AJ28" s="12">
        <f>'FS Sem'!AJ48</f>
        <v>15110.885750645655</v>
      </c>
      <c r="AK28" s="12">
        <f>'FS Sem'!AK48</f>
        <v>15173.572704863713</v>
      </c>
      <c r="AL28" s="12">
        <f>'FS Sem'!AL48</f>
        <v>14951.878607081715</v>
      </c>
      <c r="AM28" s="12">
        <f>'FS Sem'!AM48</f>
        <v>15012.763159934897</v>
      </c>
      <c r="AN28" s="12">
        <f>'FS Sem'!AN48</f>
        <v>14810.858247682352</v>
      </c>
      <c r="AO28" s="12">
        <f>'FS Sem'!AO48</f>
        <v>14829.41781415269</v>
      </c>
      <c r="AP28" s="12">
        <f>'FS Sem'!AP48</f>
        <v>14626.7830133057</v>
      </c>
      <c r="AQ28" s="12">
        <f>'FS Sem'!AQ48</f>
        <v>14683.886330685589</v>
      </c>
      <c r="AR28" s="12">
        <f>'FS Sem'!AR48</f>
        <v>14460.766912413268</v>
      </c>
      <c r="AS28" s="12">
        <f>'FS Sem'!AS48</f>
        <v>14516.057638554768</v>
      </c>
      <c r="AT28" s="12">
        <f>'FS Sem'!AT48</f>
        <v>14292.428815497475</v>
      </c>
      <c r="AU28" s="12">
        <f>'FS Sem'!AU48</f>
        <v>14345.793543077814</v>
      </c>
      <c r="AV28" s="12">
        <f>'FS Sem'!AV48</f>
        <v>14140.962655580121</v>
      </c>
      <c r="AW28" s="12">
        <f>'FS Sem'!AW48</f>
        <v>14153.718078897084</v>
      </c>
      <c r="AX28" s="12">
        <f>'FS Sem'!AX48</f>
        <v>13948.064518044379</v>
      </c>
      <c r="AY28" s="12">
        <f>'FS Sem'!AY48</f>
        <v>13997.38611155865</v>
      </c>
      <c r="AZ28" s="12">
        <f>'FS Sem'!AZ48</f>
        <v>13772.116665120942</v>
      </c>
      <c r="BA28" s="12">
        <f>'FS Sem'!BA48</f>
        <v>13819.5010797219</v>
      </c>
      <c r="BB28" s="12">
        <f>'FS Sem'!BB48</f>
        <v>12669.457242392484</v>
      </c>
      <c r="BC28" s="12">
        <f>'FS Sem'!BC48</f>
        <v>11076.051851449982</v>
      </c>
      <c r="BD28" s="12">
        <f>'FS Sem'!BD48</f>
        <v>11851.550787054792</v>
      </c>
      <c r="BE28" s="12">
        <f>'FS Sem'!BE48</f>
        <v>3321.2012058315286</v>
      </c>
      <c r="BF28" s="12">
        <f>'FS Sem'!BF48</f>
        <v>0</v>
      </c>
      <c r="BG28" s="12">
        <f>'FS Sem'!BG48</f>
        <v>0</v>
      </c>
      <c r="BH28" s="12">
        <f>'FS Sem'!BH48</f>
        <v>0</v>
      </c>
      <c r="BI28" s="12">
        <f>'FS Sem'!BI48</f>
        <v>0</v>
      </c>
      <c r="BJ28" s="12">
        <f>'FS Sem'!BJ48</f>
        <v>0</v>
      </c>
      <c r="BK28" s="12">
        <f>'FS Sem'!BK48</f>
        <v>0</v>
      </c>
      <c r="BL28" s="12">
        <f>'FS Sem'!BL48</f>
        <v>0</v>
      </c>
      <c r="BM28" s="12">
        <f>'FS Sem'!BM48</f>
        <v>0</v>
      </c>
      <c r="BN28" s="12">
        <f>'FS Sem'!BN48</f>
        <v>0</v>
      </c>
      <c r="BO28" s="12">
        <f>'FS Sem'!BO48</f>
        <v>0</v>
      </c>
      <c r="BP28" s="12">
        <f>'FS Sem'!BP48</f>
        <v>0</v>
      </c>
      <c r="BQ28" s="12">
        <f>'FS Sem'!BQ48</f>
        <v>0</v>
      </c>
      <c r="BR28" s="12">
        <f>'FS Sem'!BR48</f>
        <v>0</v>
      </c>
      <c r="BS28" s="12">
        <f>'FS Sem'!BS48</f>
        <v>0</v>
      </c>
      <c r="BT28" s="12">
        <f>'FS Sem'!BT48</f>
        <v>0</v>
      </c>
      <c r="BU28" s="12">
        <f>'FS Sem'!BU48</f>
        <v>0</v>
      </c>
      <c r="BV28" s="12">
        <f>'FS Sem'!BV48</f>
        <v>0</v>
      </c>
      <c r="BW28" s="12">
        <f>'FS Sem'!BW48</f>
        <v>0</v>
      </c>
      <c r="BX28" s="12">
        <f>'FS Sem'!BX48</f>
        <v>0</v>
      </c>
      <c r="BY28" s="12">
        <f>'FS Sem'!BY48</f>
        <v>0</v>
      </c>
      <c r="BZ28" s="12">
        <f>'FS Sem'!BZ48</f>
        <v>0</v>
      </c>
      <c r="CA28" s="12">
        <f>'FS Sem'!CA48</f>
        <v>0</v>
      </c>
      <c r="CB28" s="12">
        <f>'FS Sem'!CB48</f>
        <v>0</v>
      </c>
      <c r="CC28" s="12">
        <f>'FS Sem'!CC48</f>
        <v>0</v>
      </c>
      <c r="CD28" s="12">
        <f>'FS Sem'!CD48</f>
        <v>0</v>
      </c>
      <c r="CE28" s="12">
        <f>'FS Sem'!CE48</f>
        <v>0</v>
      </c>
      <c r="CF28" s="12">
        <f>'FS Sem'!CF48</f>
        <v>0</v>
      </c>
      <c r="CG28" s="12">
        <f>'FS Sem'!CG48</f>
        <v>0</v>
      </c>
      <c r="CH28" s="12">
        <f>'FS Sem'!CH48</f>
        <v>0</v>
      </c>
      <c r="CI28" s="12">
        <f>'FS Sem'!CI48</f>
        <v>0</v>
      </c>
      <c r="CJ28" s="12">
        <f>'FS Sem'!CJ48</f>
        <v>0</v>
      </c>
      <c r="CK28" s="12">
        <f>'FS Sem'!CK48</f>
        <v>0</v>
      </c>
      <c r="CL28" s="12">
        <f>'FS Sem'!CL48</f>
        <v>0</v>
      </c>
      <c r="CM28" s="12">
        <f>'FS Sem'!CM48</f>
        <v>0</v>
      </c>
      <c r="CN28" s="12">
        <f>'FS Sem'!CN48</f>
        <v>0</v>
      </c>
      <c r="CO28" s="12">
        <f>'FS Sem'!CO48</f>
        <v>0</v>
      </c>
      <c r="CP28" s="12">
        <f>'FS Sem'!CP48</f>
        <v>0</v>
      </c>
      <c r="CQ28" s="12">
        <f>'FS Sem'!CQ48</f>
        <v>0</v>
      </c>
      <c r="CR28" s="12">
        <f>'FS Sem'!CR48</f>
        <v>0</v>
      </c>
      <c r="CS28" s="12">
        <f>'FS Sem'!CS48</f>
        <v>0</v>
      </c>
      <c r="CT28" s="12">
        <f>'FS Sem'!CT48</f>
        <v>0</v>
      </c>
      <c r="CU28" s="12">
        <f>'FS Sem'!CU48</f>
        <v>0</v>
      </c>
      <c r="CV28" s="12">
        <f>'FS Sem'!CV48</f>
        <v>0</v>
      </c>
      <c r="CW28" s="12">
        <f>'FS Sem'!CW48</f>
        <v>0</v>
      </c>
      <c r="CX28" s="12">
        <f>'FS Sem'!CX48</f>
        <v>0</v>
      </c>
      <c r="CY28" s="12">
        <f>'FS Sem'!CY48</f>
        <v>0</v>
      </c>
      <c r="CZ28" s="12">
        <f>'FS Sem'!CZ48</f>
        <v>0</v>
      </c>
      <c r="DA28" s="12">
        <f>'FS Sem'!DA48</f>
        <v>0</v>
      </c>
      <c r="DB28" s="12">
        <f>'FS Sem'!DB48</f>
        <v>0</v>
      </c>
      <c r="DC28" s="12">
        <f>'FS Sem'!DC48</f>
        <v>0</v>
      </c>
      <c r="DD28" s="12">
        <f>'FS Sem'!DD48</f>
        <v>0</v>
      </c>
      <c r="DE28" s="12">
        <f>'FS Sem'!DE48</f>
        <v>0</v>
      </c>
      <c r="DF28" s="12">
        <f>'FS Sem'!DF48</f>
        <v>0</v>
      </c>
      <c r="DG28" s="12">
        <f>'FS Sem'!DG48</f>
        <v>0</v>
      </c>
      <c r="DH28" s="12">
        <f>'FS Sem'!DH48</f>
        <v>0</v>
      </c>
      <c r="DI28" s="12">
        <f>'FS Sem'!DI48</f>
        <v>0</v>
      </c>
      <c r="DJ28" s="12">
        <f>'FS Sem'!DJ48</f>
        <v>0</v>
      </c>
      <c r="DK28" s="12">
        <f>'FS Sem'!DK48</f>
        <v>0</v>
      </c>
      <c r="DL28" s="12">
        <f>'FS Sem'!DL48</f>
        <v>0</v>
      </c>
      <c r="DM28" s="12">
        <f>'FS Sem'!DM48</f>
        <v>0</v>
      </c>
      <c r="DN28" s="12">
        <f>'FS Sem'!DN48</f>
        <v>0</v>
      </c>
      <c r="DO28" s="12">
        <f>'FS Sem'!DO48</f>
        <v>0</v>
      </c>
      <c r="DP28" s="12">
        <f>'FS Sem'!DP48</f>
        <v>0</v>
      </c>
      <c r="DQ28" s="12">
        <f>'FS Sem'!DQ48</f>
        <v>0</v>
      </c>
      <c r="DR28" s="12">
        <f>'FS Sem'!DR48</f>
        <v>0</v>
      </c>
      <c r="DS28" s="12">
        <f>'FS Sem'!DS48</f>
        <v>0</v>
      </c>
      <c r="DT28" s="12">
        <f>'FS Sem'!DT48</f>
        <v>0</v>
      </c>
      <c r="DU28" s="12">
        <f>'FS Sem'!DU48</f>
        <v>0</v>
      </c>
      <c r="DV28" s="12">
        <f>'FS Sem'!DV48</f>
        <v>0</v>
      </c>
      <c r="DW28" s="12">
        <f>'FS Sem'!DW48</f>
        <v>0</v>
      </c>
      <c r="DX28" s="12">
        <f>'FS Sem'!DX48</f>
        <v>0</v>
      </c>
      <c r="DY28" s="12">
        <f>'FS Sem'!DY48</f>
        <v>0</v>
      </c>
      <c r="DZ28" s="12">
        <f>'FS Sem'!DZ48</f>
        <v>0</v>
      </c>
      <c r="EA28" s="12">
        <f>'FS Sem'!EA48</f>
        <v>0</v>
      </c>
      <c r="EB28" s="12">
        <f>'FS Sem'!EB48</f>
        <v>0</v>
      </c>
      <c r="EC28" s="12">
        <f>'FS Sem'!EC48</f>
        <v>0</v>
      </c>
      <c r="ED28" s="12">
        <f>'FS Sem'!ED48</f>
        <v>0</v>
      </c>
      <c r="EE28" s="12">
        <f>'FS Sem'!EE48</f>
        <v>0</v>
      </c>
      <c r="EF28" s="12">
        <f>'FS Sem'!EF48</f>
        <v>0</v>
      </c>
      <c r="EG28" s="12">
        <f>'FS Sem'!EG48</f>
        <v>0</v>
      </c>
      <c r="EH28" s="12">
        <f>'FS Sem'!EH48</f>
        <v>0</v>
      </c>
      <c r="EI28" s="12">
        <f>'FS Sem'!EI48</f>
        <v>0</v>
      </c>
      <c r="EJ28" s="12">
        <f>'FS Sem'!EJ48</f>
        <v>0</v>
      </c>
      <c r="EK28" s="12">
        <f>'FS Sem'!EK48</f>
        <v>0</v>
      </c>
      <c r="EL28" s="12">
        <f>'FS Sem'!EL48</f>
        <v>0</v>
      </c>
      <c r="EM28" s="12">
        <f>'FS Sem'!EM48</f>
        <v>0</v>
      </c>
      <c r="EN28" s="12">
        <f>'FS Sem'!EN48</f>
        <v>0</v>
      </c>
      <c r="EO28" s="12">
        <f>'FS Sem'!EO48</f>
        <v>0</v>
      </c>
      <c r="EP28" s="12">
        <f>'FS Sem'!EP48</f>
        <v>0</v>
      </c>
      <c r="EQ28" s="12">
        <f>'FS Sem'!EQ48</f>
        <v>0</v>
      </c>
      <c r="ER28" s="12">
        <f>'FS Sem'!ER48</f>
        <v>0</v>
      </c>
      <c r="ES28" s="12">
        <f>'FS Sem'!ES48</f>
        <v>0</v>
      </c>
      <c r="ET28" s="12">
        <f>'FS Sem'!ET48</f>
        <v>0</v>
      </c>
      <c r="EU28" s="12">
        <f>'FS Sem'!EU48</f>
        <v>0</v>
      </c>
      <c r="EV28" s="12">
        <f>'FS Sem'!EV48</f>
        <v>0</v>
      </c>
      <c r="EW28" s="12">
        <f>'FS Sem'!EW48</f>
        <v>0</v>
      </c>
      <c r="EX28" s="12">
        <f>'FS Sem'!EX48</f>
        <v>0</v>
      </c>
      <c r="EY28" s="12">
        <f>'FS Sem'!EY48</f>
        <v>0</v>
      </c>
      <c r="EZ28" s="12">
        <f>'FS Sem'!EZ48</f>
        <v>0</v>
      </c>
      <c r="FA28" s="12">
        <f>'FS Sem'!FA48</f>
        <v>0</v>
      </c>
      <c r="FB28" s="12">
        <f>'FS Sem'!FB48</f>
        <v>0</v>
      </c>
      <c r="FC28" s="12">
        <f>'FS Sem'!FC48</f>
        <v>0</v>
      </c>
      <c r="FD28" s="12">
        <f>'FS Sem'!FD48</f>
        <v>0</v>
      </c>
      <c r="FE28" s="12">
        <f>'FS Sem'!FE48</f>
        <v>0</v>
      </c>
      <c r="FF28" s="12">
        <f>'FS Sem'!FF48</f>
        <v>0</v>
      </c>
      <c r="FG28" s="12">
        <f>'FS Sem'!FG48</f>
        <v>0</v>
      </c>
      <c r="FH28" s="12">
        <f>'FS Sem'!FH48</f>
        <v>0</v>
      </c>
      <c r="FI28" s="12">
        <f>'FS Sem'!FI48</f>
        <v>0</v>
      </c>
      <c r="FJ28" s="12">
        <f>'FS Sem'!FJ48</f>
        <v>0</v>
      </c>
      <c r="FK28" s="12">
        <f>'FS Sem'!FK48</f>
        <v>0</v>
      </c>
      <c r="FL28" s="12">
        <f>'FS Sem'!FL48</f>
        <v>0</v>
      </c>
      <c r="FM28" s="12">
        <f>'FS Sem'!FM48</f>
        <v>0</v>
      </c>
      <c r="FN28" s="12">
        <f>'FS Sem'!FN48</f>
        <v>0</v>
      </c>
      <c r="FO28" s="12">
        <f>'FS Sem'!FO48</f>
        <v>0</v>
      </c>
      <c r="FP28" s="12">
        <f>'FS Sem'!FP48</f>
        <v>0</v>
      </c>
      <c r="FQ28" s="12">
        <f>'FS Sem'!FQ48</f>
        <v>0</v>
      </c>
      <c r="FR28" s="12">
        <f>'FS Sem'!FR48</f>
        <v>0</v>
      </c>
      <c r="FS28" s="12">
        <f>'FS Sem'!FS48</f>
        <v>0</v>
      </c>
      <c r="FT28" s="12">
        <f>'FS Sem'!FT48</f>
        <v>0</v>
      </c>
      <c r="FU28" s="12">
        <f>'FS Sem'!FU48</f>
        <v>0</v>
      </c>
      <c r="FV28" s="12">
        <f>'FS Sem'!FV48</f>
        <v>0</v>
      </c>
      <c r="FW28" s="12">
        <f>'FS Sem'!FW48</f>
        <v>0</v>
      </c>
      <c r="FX28" s="12">
        <f>'FS Sem'!FX48</f>
        <v>0</v>
      </c>
      <c r="FY28" s="12">
        <f>'FS Sem'!FY48</f>
        <v>0</v>
      </c>
      <c r="FZ28" s="12">
        <f>'FS Sem'!FZ48</f>
        <v>0</v>
      </c>
      <c r="GA28" s="12">
        <f>'FS Sem'!GA48</f>
        <v>0</v>
      </c>
      <c r="GB28" s="12">
        <f>'FS Sem'!GB48</f>
        <v>0</v>
      </c>
      <c r="GC28" s="12">
        <f>'FS Sem'!GC48</f>
        <v>0</v>
      </c>
      <c r="GD28" s="12">
        <f>'FS Sem'!GD48</f>
        <v>0</v>
      </c>
      <c r="GE28" s="12">
        <f>'FS Sem'!GE48</f>
        <v>0</v>
      </c>
      <c r="GF28" s="12">
        <f>'FS Sem'!GF48</f>
        <v>0</v>
      </c>
      <c r="GG28" s="12">
        <f>'FS Sem'!GG48</f>
        <v>0</v>
      </c>
      <c r="GH28" s="12">
        <f>'FS Sem'!GH48</f>
        <v>0</v>
      </c>
      <c r="GI28" s="12">
        <f>'FS Sem'!GI48</f>
        <v>0</v>
      </c>
      <c r="GJ28" s="12">
        <f>'FS Sem'!GJ48</f>
        <v>0</v>
      </c>
    </row>
    <row r="29" spans="1:192" s="193" customFormat="1" x14ac:dyDescent="0.25">
      <c r="A29" s="142"/>
      <c r="B29" s="142"/>
      <c r="C29" s="143"/>
      <c r="D29" s="144"/>
      <c r="E29" s="571" t="s">
        <v>319</v>
      </c>
      <c r="F29" s="113">
        <v>0</v>
      </c>
      <c r="G29" s="571" t="s">
        <v>6</v>
      </c>
      <c r="H29" s="571"/>
      <c r="I29" s="145"/>
      <c r="J29" s="571">
        <f t="shared" ref="J29" si="14">J22</f>
        <v>44227</v>
      </c>
      <c r="K29" s="571">
        <f t="shared" ref="K29:BV29" si="15">K22</f>
        <v>44255</v>
      </c>
      <c r="L29" s="571">
        <f t="shared" si="15"/>
        <v>44286</v>
      </c>
      <c r="M29" s="571">
        <f t="shared" si="15"/>
        <v>44316</v>
      </c>
      <c r="N29" s="571">
        <f t="shared" si="15"/>
        <v>44347</v>
      </c>
      <c r="O29" s="571">
        <f t="shared" si="15"/>
        <v>44377</v>
      </c>
      <c r="P29" s="571">
        <f t="shared" si="15"/>
        <v>44408</v>
      </c>
      <c r="Q29" s="571">
        <f t="shared" si="15"/>
        <v>44439</v>
      </c>
      <c r="R29" s="571">
        <f t="shared" si="15"/>
        <v>44469</v>
      </c>
      <c r="S29" s="571">
        <f t="shared" si="15"/>
        <v>44500</v>
      </c>
      <c r="T29" s="571">
        <f t="shared" si="15"/>
        <v>44530</v>
      </c>
      <c r="U29" s="571">
        <f t="shared" si="15"/>
        <v>44561</v>
      </c>
      <c r="V29" s="571">
        <f t="shared" si="15"/>
        <v>44592</v>
      </c>
      <c r="W29" s="571">
        <f t="shared" si="15"/>
        <v>44620</v>
      </c>
      <c r="X29" s="571">
        <f t="shared" si="15"/>
        <v>44651</v>
      </c>
      <c r="Y29" s="571">
        <f t="shared" si="15"/>
        <v>44681</v>
      </c>
      <c r="Z29" s="571">
        <f t="shared" si="15"/>
        <v>44712</v>
      </c>
      <c r="AA29" s="571">
        <f t="shared" si="15"/>
        <v>44742</v>
      </c>
      <c r="AB29" s="571">
        <f t="shared" si="15"/>
        <v>44773</v>
      </c>
      <c r="AC29" s="571">
        <f t="shared" si="15"/>
        <v>44804</v>
      </c>
      <c r="AD29" s="571">
        <f t="shared" si="15"/>
        <v>44834</v>
      </c>
      <c r="AE29" s="571">
        <f t="shared" si="15"/>
        <v>44865</v>
      </c>
      <c r="AF29" s="571">
        <f t="shared" si="15"/>
        <v>44895</v>
      </c>
      <c r="AG29" s="571">
        <f t="shared" si="15"/>
        <v>44926</v>
      </c>
      <c r="AH29" s="571">
        <f t="shared" si="15"/>
        <v>44957</v>
      </c>
      <c r="AI29" s="571">
        <f t="shared" si="15"/>
        <v>44985</v>
      </c>
      <c r="AJ29" s="571">
        <f t="shared" si="15"/>
        <v>45016</v>
      </c>
      <c r="AK29" s="571">
        <f t="shared" si="15"/>
        <v>45046</v>
      </c>
      <c r="AL29" s="571">
        <f t="shared" si="15"/>
        <v>45077</v>
      </c>
      <c r="AM29" s="571">
        <f t="shared" si="15"/>
        <v>45107</v>
      </c>
      <c r="AN29" s="571">
        <f t="shared" si="15"/>
        <v>45138</v>
      </c>
      <c r="AO29" s="571">
        <f t="shared" si="15"/>
        <v>45169</v>
      </c>
      <c r="AP29" s="571">
        <f t="shared" si="15"/>
        <v>45199</v>
      </c>
      <c r="AQ29" s="571">
        <f t="shared" si="15"/>
        <v>45230</v>
      </c>
      <c r="AR29" s="571">
        <f t="shared" si="15"/>
        <v>45260</v>
      </c>
      <c r="AS29" s="571">
        <f t="shared" si="15"/>
        <v>45291</v>
      </c>
      <c r="AT29" s="571">
        <f t="shared" si="15"/>
        <v>45322</v>
      </c>
      <c r="AU29" s="571">
        <f t="shared" si="15"/>
        <v>45351</v>
      </c>
      <c r="AV29" s="571">
        <f t="shared" si="15"/>
        <v>45382</v>
      </c>
      <c r="AW29" s="571">
        <f t="shared" si="15"/>
        <v>45412</v>
      </c>
      <c r="AX29" s="571">
        <f t="shared" si="15"/>
        <v>45443</v>
      </c>
      <c r="AY29" s="571">
        <f t="shared" si="15"/>
        <v>45473</v>
      </c>
      <c r="AZ29" s="571">
        <f t="shared" si="15"/>
        <v>45504</v>
      </c>
      <c r="BA29" s="571">
        <f t="shared" si="15"/>
        <v>45535</v>
      </c>
      <c r="BB29" s="571">
        <f t="shared" si="15"/>
        <v>45565</v>
      </c>
      <c r="BC29" s="571">
        <f t="shared" si="15"/>
        <v>45596</v>
      </c>
      <c r="BD29" s="571">
        <f t="shared" si="15"/>
        <v>45626</v>
      </c>
      <c r="BE29" s="571">
        <f t="shared" si="15"/>
        <v>45657</v>
      </c>
      <c r="BF29" s="571">
        <f t="shared" si="15"/>
        <v>0</v>
      </c>
      <c r="BG29" s="571">
        <f t="shared" si="15"/>
        <v>0</v>
      </c>
      <c r="BH29" s="571">
        <f t="shared" si="15"/>
        <v>0</v>
      </c>
      <c r="BI29" s="571">
        <f t="shared" si="15"/>
        <v>0</v>
      </c>
      <c r="BJ29" s="571">
        <f t="shared" si="15"/>
        <v>0</v>
      </c>
      <c r="BK29" s="571">
        <f t="shared" si="15"/>
        <v>0</v>
      </c>
      <c r="BL29" s="571">
        <f t="shared" si="15"/>
        <v>0</v>
      </c>
      <c r="BM29" s="571">
        <f t="shared" si="15"/>
        <v>0</v>
      </c>
      <c r="BN29" s="571">
        <f t="shared" si="15"/>
        <v>0</v>
      </c>
      <c r="BO29" s="571">
        <f t="shared" si="15"/>
        <v>0</v>
      </c>
      <c r="BP29" s="571">
        <f t="shared" si="15"/>
        <v>0</v>
      </c>
      <c r="BQ29" s="571">
        <f t="shared" si="15"/>
        <v>0</v>
      </c>
      <c r="BR29" s="571">
        <f t="shared" si="15"/>
        <v>0</v>
      </c>
      <c r="BS29" s="571">
        <f t="shared" si="15"/>
        <v>0</v>
      </c>
      <c r="BT29" s="571">
        <f t="shared" si="15"/>
        <v>0</v>
      </c>
      <c r="BU29" s="571">
        <f t="shared" si="15"/>
        <v>0</v>
      </c>
      <c r="BV29" s="571">
        <f t="shared" si="15"/>
        <v>0</v>
      </c>
      <c r="BW29" s="571">
        <f t="shared" ref="BW29:EH29" si="16">BW22</f>
        <v>0</v>
      </c>
      <c r="BX29" s="571">
        <f t="shared" si="16"/>
        <v>0</v>
      </c>
      <c r="BY29" s="571">
        <f t="shared" si="16"/>
        <v>0</v>
      </c>
      <c r="BZ29" s="571">
        <f t="shared" si="16"/>
        <v>0</v>
      </c>
      <c r="CA29" s="571">
        <f t="shared" si="16"/>
        <v>0</v>
      </c>
      <c r="CB29" s="571">
        <f t="shared" si="16"/>
        <v>0</v>
      </c>
      <c r="CC29" s="571">
        <f t="shared" si="16"/>
        <v>0</v>
      </c>
      <c r="CD29" s="571">
        <f t="shared" si="16"/>
        <v>0</v>
      </c>
      <c r="CE29" s="571">
        <f t="shared" si="16"/>
        <v>0</v>
      </c>
      <c r="CF29" s="571">
        <f t="shared" si="16"/>
        <v>0</v>
      </c>
      <c r="CG29" s="571">
        <f t="shared" si="16"/>
        <v>0</v>
      </c>
      <c r="CH29" s="571">
        <f t="shared" si="16"/>
        <v>0</v>
      </c>
      <c r="CI29" s="571">
        <f t="shared" si="16"/>
        <v>0</v>
      </c>
      <c r="CJ29" s="571">
        <f t="shared" si="16"/>
        <v>0</v>
      </c>
      <c r="CK29" s="571">
        <f t="shared" si="16"/>
        <v>0</v>
      </c>
      <c r="CL29" s="571">
        <f t="shared" si="16"/>
        <v>0</v>
      </c>
      <c r="CM29" s="571">
        <f t="shared" si="16"/>
        <v>0</v>
      </c>
      <c r="CN29" s="571">
        <f t="shared" si="16"/>
        <v>0</v>
      </c>
      <c r="CO29" s="571">
        <f t="shared" si="16"/>
        <v>0</v>
      </c>
      <c r="CP29" s="571">
        <f t="shared" si="16"/>
        <v>0</v>
      </c>
      <c r="CQ29" s="571">
        <f t="shared" si="16"/>
        <v>0</v>
      </c>
      <c r="CR29" s="571">
        <f t="shared" si="16"/>
        <v>0</v>
      </c>
      <c r="CS29" s="571">
        <f t="shared" si="16"/>
        <v>0</v>
      </c>
      <c r="CT29" s="571">
        <f t="shared" si="16"/>
        <v>0</v>
      </c>
      <c r="CU29" s="571">
        <f t="shared" si="16"/>
        <v>0</v>
      </c>
      <c r="CV29" s="571">
        <f t="shared" si="16"/>
        <v>0</v>
      </c>
      <c r="CW29" s="571">
        <f t="shared" si="16"/>
        <v>0</v>
      </c>
      <c r="CX29" s="571">
        <f t="shared" si="16"/>
        <v>0</v>
      </c>
      <c r="CY29" s="571">
        <f t="shared" si="16"/>
        <v>0</v>
      </c>
      <c r="CZ29" s="571">
        <f t="shared" si="16"/>
        <v>0</v>
      </c>
      <c r="DA29" s="571">
        <f t="shared" si="16"/>
        <v>0</v>
      </c>
      <c r="DB29" s="571">
        <f t="shared" si="16"/>
        <v>0</v>
      </c>
      <c r="DC29" s="571">
        <f t="shared" si="16"/>
        <v>0</v>
      </c>
      <c r="DD29" s="571">
        <f t="shared" si="16"/>
        <v>0</v>
      </c>
      <c r="DE29" s="571">
        <f t="shared" si="16"/>
        <v>0</v>
      </c>
      <c r="DF29" s="571">
        <f t="shared" si="16"/>
        <v>0</v>
      </c>
      <c r="DG29" s="571">
        <f t="shared" si="16"/>
        <v>0</v>
      </c>
      <c r="DH29" s="571">
        <f t="shared" si="16"/>
        <v>0</v>
      </c>
      <c r="DI29" s="571">
        <f t="shared" si="16"/>
        <v>0</v>
      </c>
      <c r="DJ29" s="571">
        <f t="shared" si="16"/>
        <v>0</v>
      </c>
      <c r="DK29" s="571">
        <f t="shared" si="16"/>
        <v>0</v>
      </c>
      <c r="DL29" s="571">
        <f t="shared" si="16"/>
        <v>0</v>
      </c>
      <c r="DM29" s="571">
        <f t="shared" si="16"/>
        <v>0</v>
      </c>
      <c r="DN29" s="571">
        <f t="shared" si="16"/>
        <v>0</v>
      </c>
      <c r="DO29" s="571">
        <f t="shared" si="16"/>
        <v>0</v>
      </c>
      <c r="DP29" s="571">
        <f t="shared" si="16"/>
        <v>0</v>
      </c>
      <c r="DQ29" s="571">
        <f t="shared" si="16"/>
        <v>0</v>
      </c>
      <c r="DR29" s="571">
        <f t="shared" si="16"/>
        <v>0</v>
      </c>
      <c r="DS29" s="571">
        <f t="shared" si="16"/>
        <v>0</v>
      </c>
      <c r="DT29" s="571">
        <f t="shared" si="16"/>
        <v>0</v>
      </c>
      <c r="DU29" s="571">
        <f t="shared" si="16"/>
        <v>0</v>
      </c>
      <c r="DV29" s="571">
        <f t="shared" si="16"/>
        <v>0</v>
      </c>
      <c r="DW29" s="571">
        <f t="shared" si="16"/>
        <v>0</v>
      </c>
      <c r="DX29" s="571">
        <f t="shared" si="16"/>
        <v>0</v>
      </c>
      <c r="DY29" s="571">
        <f t="shared" si="16"/>
        <v>0</v>
      </c>
      <c r="DZ29" s="571">
        <f t="shared" si="16"/>
        <v>0</v>
      </c>
      <c r="EA29" s="571">
        <f t="shared" si="16"/>
        <v>0</v>
      </c>
      <c r="EB29" s="571">
        <f t="shared" si="16"/>
        <v>0</v>
      </c>
      <c r="EC29" s="571">
        <f t="shared" si="16"/>
        <v>0</v>
      </c>
      <c r="ED29" s="571">
        <f t="shared" si="16"/>
        <v>0</v>
      </c>
      <c r="EE29" s="571">
        <f t="shared" si="16"/>
        <v>0</v>
      </c>
      <c r="EF29" s="571">
        <f t="shared" si="16"/>
        <v>0</v>
      </c>
      <c r="EG29" s="571">
        <f t="shared" si="16"/>
        <v>0</v>
      </c>
      <c r="EH29" s="571">
        <f t="shared" si="16"/>
        <v>0</v>
      </c>
      <c r="EI29" s="571">
        <f t="shared" ref="EI29:GJ29" si="17">EI22</f>
        <v>0</v>
      </c>
      <c r="EJ29" s="571">
        <f t="shared" si="17"/>
        <v>0</v>
      </c>
      <c r="EK29" s="571">
        <f t="shared" si="17"/>
        <v>0</v>
      </c>
      <c r="EL29" s="571">
        <f t="shared" si="17"/>
        <v>0</v>
      </c>
      <c r="EM29" s="571">
        <f t="shared" si="17"/>
        <v>0</v>
      </c>
      <c r="EN29" s="571">
        <f t="shared" si="17"/>
        <v>0</v>
      </c>
      <c r="EO29" s="571">
        <f t="shared" si="17"/>
        <v>0</v>
      </c>
      <c r="EP29" s="571">
        <f t="shared" si="17"/>
        <v>0</v>
      </c>
      <c r="EQ29" s="571">
        <f t="shared" si="17"/>
        <v>0</v>
      </c>
      <c r="ER29" s="571">
        <f t="shared" si="17"/>
        <v>0</v>
      </c>
      <c r="ES29" s="571">
        <f t="shared" si="17"/>
        <v>0</v>
      </c>
      <c r="ET29" s="571">
        <f t="shared" si="17"/>
        <v>0</v>
      </c>
      <c r="EU29" s="571">
        <f t="shared" si="17"/>
        <v>0</v>
      </c>
      <c r="EV29" s="571">
        <f t="shared" si="17"/>
        <v>0</v>
      </c>
      <c r="EW29" s="571">
        <f t="shared" si="17"/>
        <v>0</v>
      </c>
      <c r="EX29" s="571">
        <f t="shared" si="17"/>
        <v>0</v>
      </c>
      <c r="EY29" s="571">
        <f t="shared" si="17"/>
        <v>0</v>
      </c>
      <c r="EZ29" s="571">
        <f t="shared" si="17"/>
        <v>0</v>
      </c>
      <c r="FA29" s="571">
        <f t="shared" si="17"/>
        <v>0</v>
      </c>
      <c r="FB29" s="571">
        <f t="shared" si="17"/>
        <v>0</v>
      </c>
      <c r="FC29" s="571">
        <f t="shared" si="17"/>
        <v>0</v>
      </c>
      <c r="FD29" s="571">
        <f t="shared" si="17"/>
        <v>0</v>
      </c>
      <c r="FE29" s="571">
        <f t="shared" si="17"/>
        <v>0</v>
      </c>
      <c r="FF29" s="571">
        <f t="shared" si="17"/>
        <v>0</v>
      </c>
      <c r="FG29" s="571">
        <f t="shared" si="17"/>
        <v>0</v>
      </c>
      <c r="FH29" s="571">
        <f t="shared" si="17"/>
        <v>0</v>
      </c>
      <c r="FI29" s="571">
        <f t="shared" si="17"/>
        <v>0</v>
      </c>
      <c r="FJ29" s="571">
        <f t="shared" si="17"/>
        <v>0</v>
      </c>
      <c r="FK29" s="571">
        <f t="shared" si="17"/>
        <v>0</v>
      </c>
      <c r="FL29" s="571">
        <f t="shared" si="17"/>
        <v>0</v>
      </c>
      <c r="FM29" s="571">
        <f t="shared" si="17"/>
        <v>0</v>
      </c>
      <c r="FN29" s="571">
        <f t="shared" si="17"/>
        <v>0</v>
      </c>
      <c r="FO29" s="571">
        <f t="shared" si="17"/>
        <v>0</v>
      </c>
      <c r="FP29" s="571">
        <f t="shared" si="17"/>
        <v>0</v>
      </c>
      <c r="FQ29" s="571">
        <f t="shared" si="17"/>
        <v>0</v>
      </c>
      <c r="FR29" s="571">
        <f t="shared" si="17"/>
        <v>0</v>
      </c>
      <c r="FS29" s="571">
        <f t="shared" si="17"/>
        <v>0</v>
      </c>
      <c r="FT29" s="571">
        <f t="shared" si="17"/>
        <v>0</v>
      </c>
      <c r="FU29" s="571">
        <f t="shared" si="17"/>
        <v>0</v>
      </c>
      <c r="FV29" s="571">
        <f t="shared" si="17"/>
        <v>0</v>
      </c>
      <c r="FW29" s="571">
        <f t="shared" si="17"/>
        <v>0</v>
      </c>
      <c r="FX29" s="571">
        <f t="shared" si="17"/>
        <v>0</v>
      </c>
      <c r="FY29" s="571">
        <f t="shared" si="17"/>
        <v>0</v>
      </c>
      <c r="FZ29" s="571">
        <f t="shared" si="17"/>
        <v>0</v>
      </c>
      <c r="GA29" s="571">
        <f t="shared" si="17"/>
        <v>0</v>
      </c>
      <c r="GB29" s="571">
        <f t="shared" si="17"/>
        <v>0</v>
      </c>
      <c r="GC29" s="571">
        <f t="shared" si="17"/>
        <v>0</v>
      </c>
      <c r="GD29" s="571">
        <f t="shared" si="17"/>
        <v>0</v>
      </c>
      <c r="GE29" s="571">
        <f t="shared" si="17"/>
        <v>0</v>
      </c>
      <c r="GF29" s="571">
        <f t="shared" si="17"/>
        <v>0</v>
      </c>
      <c r="GG29" s="571">
        <f t="shared" si="17"/>
        <v>0</v>
      </c>
      <c r="GH29" s="571">
        <f t="shared" si="17"/>
        <v>0</v>
      </c>
      <c r="GI29" s="571">
        <f t="shared" si="17"/>
        <v>0</v>
      </c>
      <c r="GJ29" s="571">
        <f t="shared" si="17"/>
        <v>0</v>
      </c>
    </row>
    <row r="30" spans="1:192" s="193" customFormat="1" x14ac:dyDescent="0.25">
      <c r="A30" s="142"/>
      <c r="B30" s="142"/>
      <c r="C30" s="143"/>
      <c r="D30" s="144"/>
      <c r="E30" s="460" t="s">
        <v>11</v>
      </c>
      <c r="F30" s="113">
        <v>0</v>
      </c>
      <c r="G30" s="460" t="s">
        <v>6</v>
      </c>
      <c r="H30" s="460"/>
      <c r="I30" s="145"/>
      <c r="J30" s="460">
        <f t="shared" ref="J30" si="18">J23</f>
        <v>44377</v>
      </c>
      <c r="K30" s="460">
        <f t="shared" ref="K30:BV30" si="19">K23</f>
        <v>44561</v>
      </c>
      <c r="L30" s="460">
        <f t="shared" si="19"/>
        <v>44742</v>
      </c>
      <c r="M30" s="460">
        <f t="shared" si="19"/>
        <v>44926</v>
      </c>
      <c r="N30" s="460">
        <f t="shared" si="19"/>
        <v>45107</v>
      </c>
      <c r="O30" s="460">
        <f t="shared" si="19"/>
        <v>45291</v>
      </c>
      <c r="P30" s="460">
        <f t="shared" si="19"/>
        <v>45473</v>
      </c>
      <c r="Q30" s="460">
        <f t="shared" si="19"/>
        <v>45657</v>
      </c>
      <c r="R30" s="460">
        <f t="shared" si="19"/>
        <v>45838</v>
      </c>
      <c r="S30" s="460">
        <f t="shared" si="19"/>
        <v>46022</v>
      </c>
      <c r="T30" s="460">
        <f t="shared" si="19"/>
        <v>46203</v>
      </c>
      <c r="U30" s="460">
        <f t="shared" si="19"/>
        <v>46387</v>
      </c>
      <c r="V30" s="460">
        <f t="shared" si="19"/>
        <v>46568</v>
      </c>
      <c r="W30" s="460">
        <f t="shared" si="19"/>
        <v>46752</v>
      </c>
      <c r="X30" s="460">
        <f t="shared" si="19"/>
        <v>46934</v>
      </c>
      <c r="Y30" s="460">
        <f t="shared" si="19"/>
        <v>47118</v>
      </c>
      <c r="Z30" s="460">
        <f t="shared" si="19"/>
        <v>47299</v>
      </c>
      <c r="AA30" s="460">
        <f t="shared" si="19"/>
        <v>47483</v>
      </c>
      <c r="AB30" s="460">
        <f t="shared" si="19"/>
        <v>47664</v>
      </c>
      <c r="AC30" s="460">
        <f t="shared" si="19"/>
        <v>47848</v>
      </c>
      <c r="AD30" s="460">
        <f t="shared" si="19"/>
        <v>48029</v>
      </c>
      <c r="AE30" s="460">
        <f t="shared" si="19"/>
        <v>48213</v>
      </c>
      <c r="AF30" s="460">
        <f t="shared" si="19"/>
        <v>48395</v>
      </c>
      <c r="AG30" s="460">
        <f t="shared" si="19"/>
        <v>48579</v>
      </c>
      <c r="AH30" s="460">
        <f t="shared" si="19"/>
        <v>48760</v>
      </c>
      <c r="AI30" s="460">
        <f t="shared" si="19"/>
        <v>48944</v>
      </c>
      <c r="AJ30" s="460">
        <f t="shared" si="19"/>
        <v>49125</v>
      </c>
      <c r="AK30" s="460">
        <f t="shared" si="19"/>
        <v>49309</v>
      </c>
      <c r="AL30" s="460">
        <f t="shared" si="19"/>
        <v>49490</v>
      </c>
      <c r="AM30" s="460">
        <f t="shared" si="19"/>
        <v>49674</v>
      </c>
      <c r="AN30" s="460">
        <f t="shared" si="19"/>
        <v>49856</v>
      </c>
      <c r="AO30" s="460">
        <f t="shared" si="19"/>
        <v>50040</v>
      </c>
      <c r="AP30" s="460">
        <f t="shared" si="19"/>
        <v>50221</v>
      </c>
      <c r="AQ30" s="460">
        <f t="shared" si="19"/>
        <v>50405</v>
      </c>
      <c r="AR30" s="460">
        <f t="shared" si="19"/>
        <v>50586</v>
      </c>
      <c r="AS30" s="460">
        <f t="shared" si="19"/>
        <v>50770</v>
      </c>
      <c r="AT30" s="460">
        <f t="shared" si="19"/>
        <v>50951</v>
      </c>
      <c r="AU30" s="460">
        <f t="shared" si="19"/>
        <v>51135</v>
      </c>
      <c r="AV30" s="460">
        <f t="shared" si="19"/>
        <v>51317</v>
      </c>
      <c r="AW30" s="460">
        <f t="shared" si="19"/>
        <v>51501</v>
      </c>
      <c r="AX30" s="460">
        <f t="shared" si="19"/>
        <v>51682</v>
      </c>
      <c r="AY30" s="460">
        <f t="shared" si="19"/>
        <v>51866</v>
      </c>
      <c r="AZ30" s="460">
        <f t="shared" si="19"/>
        <v>52047</v>
      </c>
      <c r="BA30" s="460">
        <f t="shared" si="19"/>
        <v>52231</v>
      </c>
      <c r="BB30" s="460">
        <f t="shared" si="19"/>
        <v>52412</v>
      </c>
      <c r="BC30" s="460">
        <f t="shared" si="19"/>
        <v>52596</v>
      </c>
      <c r="BD30" s="460">
        <f t="shared" si="19"/>
        <v>52778</v>
      </c>
      <c r="BE30" s="460">
        <f t="shared" si="19"/>
        <v>52962</v>
      </c>
      <c r="BF30" s="460">
        <f t="shared" si="19"/>
        <v>53143</v>
      </c>
      <c r="BG30" s="460">
        <f t="shared" si="19"/>
        <v>53327</v>
      </c>
      <c r="BH30" s="460">
        <f t="shared" si="19"/>
        <v>53508</v>
      </c>
      <c r="BI30" s="460">
        <f t="shared" si="19"/>
        <v>53692</v>
      </c>
      <c r="BJ30" s="460">
        <f t="shared" si="19"/>
        <v>53873</v>
      </c>
      <c r="BK30" s="460">
        <f t="shared" si="19"/>
        <v>54057</v>
      </c>
      <c r="BL30" s="460">
        <f t="shared" si="19"/>
        <v>54239</v>
      </c>
      <c r="BM30" s="460">
        <f t="shared" si="19"/>
        <v>54423</v>
      </c>
      <c r="BN30" s="460">
        <f t="shared" si="19"/>
        <v>54604</v>
      </c>
      <c r="BO30" s="460">
        <f t="shared" si="19"/>
        <v>54788</v>
      </c>
      <c r="BP30" s="460">
        <f t="shared" si="19"/>
        <v>54969</v>
      </c>
      <c r="BQ30" s="460">
        <f t="shared" si="19"/>
        <v>55153</v>
      </c>
      <c r="BR30" s="460">
        <f t="shared" si="19"/>
        <v>55334</v>
      </c>
      <c r="BS30" s="460">
        <f t="shared" si="19"/>
        <v>55518</v>
      </c>
      <c r="BT30" s="460">
        <f t="shared" si="19"/>
        <v>55700</v>
      </c>
      <c r="BU30" s="460">
        <f t="shared" si="19"/>
        <v>55884</v>
      </c>
      <c r="BV30" s="460">
        <f t="shared" si="19"/>
        <v>56065</v>
      </c>
      <c r="BW30" s="460">
        <f t="shared" ref="BW30:EH30" si="20">BW23</f>
        <v>56249</v>
      </c>
      <c r="BX30" s="460">
        <f t="shared" si="20"/>
        <v>56430</v>
      </c>
      <c r="BY30" s="460">
        <f t="shared" si="20"/>
        <v>56614</v>
      </c>
      <c r="BZ30" s="460">
        <f t="shared" si="20"/>
        <v>56795</v>
      </c>
      <c r="CA30" s="460">
        <f t="shared" si="20"/>
        <v>56979</v>
      </c>
      <c r="CB30" s="460">
        <f t="shared" si="20"/>
        <v>57161</v>
      </c>
      <c r="CC30" s="460">
        <f t="shared" si="20"/>
        <v>57345</v>
      </c>
      <c r="CD30" s="460">
        <f t="shared" si="20"/>
        <v>57526</v>
      </c>
      <c r="CE30" s="460">
        <f t="shared" si="20"/>
        <v>57710</v>
      </c>
      <c r="CF30" s="460">
        <f t="shared" si="20"/>
        <v>57891</v>
      </c>
      <c r="CG30" s="460">
        <f t="shared" si="20"/>
        <v>58075</v>
      </c>
      <c r="CH30" s="460">
        <f t="shared" si="20"/>
        <v>58256</v>
      </c>
      <c r="CI30" s="460">
        <f t="shared" si="20"/>
        <v>58440</v>
      </c>
      <c r="CJ30" s="460">
        <f t="shared" si="20"/>
        <v>58622</v>
      </c>
      <c r="CK30" s="460">
        <f t="shared" si="20"/>
        <v>58806</v>
      </c>
      <c r="CL30" s="460">
        <f t="shared" si="20"/>
        <v>58987</v>
      </c>
      <c r="CM30" s="460">
        <f t="shared" si="20"/>
        <v>59171</v>
      </c>
      <c r="CN30" s="460">
        <f t="shared" si="20"/>
        <v>59352</v>
      </c>
      <c r="CO30" s="460">
        <f t="shared" si="20"/>
        <v>59536</v>
      </c>
      <c r="CP30" s="460">
        <f t="shared" si="20"/>
        <v>59717</v>
      </c>
      <c r="CQ30" s="460">
        <f t="shared" si="20"/>
        <v>59901</v>
      </c>
      <c r="CR30" s="460">
        <f t="shared" si="20"/>
        <v>60083</v>
      </c>
      <c r="CS30" s="460">
        <f t="shared" si="20"/>
        <v>60267</v>
      </c>
      <c r="CT30" s="460">
        <f t="shared" si="20"/>
        <v>60448</v>
      </c>
      <c r="CU30" s="460">
        <f t="shared" si="20"/>
        <v>60632</v>
      </c>
      <c r="CV30" s="460">
        <f t="shared" si="20"/>
        <v>60813</v>
      </c>
      <c r="CW30" s="460">
        <f t="shared" si="20"/>
        <v>60997</v>
      </c>
      <c r="CX30" s="460">
        <f t="shared" si="20"/>
        <v>61178</v>
      </c>
      <c r="CY30" s="460">
        <f t="shared" si="20"/>
        <v>61362</v>
      </c>
      <c r="CZ30" s="460">
        <f t="shared" si="20"/>
        <v>61544</v>
      </c>
      <c r="DA30" s="460">
        <f t="shared" si="20"/>
        <v>61728</v>
      </c>
      <c r="DB30" s="460">
        <f t="shared" si="20"/>
        <v>61909</v>
      </c>
      <c r="DC30" s="460">
        <f t="shared" si="20"/>
        <v>62093</v>
      </c>
      <c r="DD30" s="460">
        <f t="shared" si="20"/>
        <v>62274</v>
      </c>
      <c r="DE30" s="460">
        <f t="shared" si="20"/>
        <v>62458</v>
      </c>
      <c r="DF30" s="460">
        <f t="shared" si="20"/>
        <v>62639</v>
      </c>
      <c r="DG30" s="460">
        <f t="shared" si="20"/>
        <v>62823</v>
      </c>
      <c r="DH30" s="460">
        <f t="shared" si="20"/>
        <v>63005</v>
      </c>
      <c r="DI30" s="460">
        <f t="shared" si="20"/>
        <v>63189</v>
      </c>
      <c r="DJ30" s="460">
        <f t="shared" si="20"/>
        <v>63370</v>
      </c>
      <c r="DK30" s="460">
        <f t="shared" si="20"/>
        <v>63554</v>
      </c>
      <c r="DL30" s="460">
        <f t="shared" si="20"/>
        <v>63735</v>
      </c>
      <c r="DM30" s="460">
        <f t="shared" si="20"/>
        <v>63919</v>
      </c>
      <c r="DN30" s="460">
        <f t="shared" si="20"/>
        <v>64100</v>
      </c>
      <c r="DO30" s="460">
        <f t="shared" si="20"/>
        <v>64284</v>
      </c>
      <c r="DP30" s="460">
        <f t="shared" si="20"/>
        <v>64466</v>
      </c>
      <c r="DQ30" s="460">
        <f t="shared" si="20"/>
        <v>64650</v>
      </c>
      <c r="DR30" s="460">
        <f t="shared" si="20"/>
        <v>64831</v>
      </c>
      <c r="DS30" s="460">
        <f t="shared" si="20"/>
        <v>65015</v>
      </c>
      <c r="DT30" s="460">
        <f t="shared" si="20"/>
        <v>65196</v>
      </c>
      <c r="DU30" s="460">
        <f t="shared" si="20"/>
        <v>65380</v>
      </c>
      <c r="DV30" s="460">
        <f t="shared" si="20"/>
        <v>65561</v>
      </c>
      <c r="DW30" s="460">
        <f t="shared" si="20"/>
        <v>65745</v>
      </c>
      <c r="DX30" s="460">
        <f t="shared" si="20"/>
        <v>65927</v>
      </c>
      <c r="DY30" s="460">
        <f t="shared" si="20"/>
        <v>66111</v>
      </c>
      <c r="DZ30" s="460">
        <f t="shared" si="20"/>
        <v>66292</v>
      </c>
      <c r="EA30" s="460">
        <f t="shared" si="20"/>
        <v>66476</v>
      </c>
      <c r="EB30" s="460">
        <f t="shared" si="20"/>
        <v>66657</v>
      </c>
      <c r="EC30" s="460">
        <f t="shared" si="20"/>
        <v>66841</v>
      </c>
      <c r="ED30" s="460">
        <f t="shared" si="20"/>
        <v>67022</v>
      </c>
      <c r="EE30" s="460">
        <f t="shared" si="20"/>
        <v>67206</v>
      </c>
      <c r="EF30" s="460">
        <f t="shared" si="20"/>
        <v>67388</v>
      </c>
      <c r="EG30" s="460">
        <f t="shared" si="20"/>
        <v>67572</v>
      </c>
      <c r="EH30" s="460">
        <f t="shared" si="20"/>
        <v>67753</v>
      </c>
      <c r="EI30" s="460">
        <f t="shared" ref="EI30:GJ30" si="21">EI23</f>
        <v>67937</v>
      </c>
      <c r="EJ30" s="460">
        <f t="shared" si="21"/>
        <v>68118</v>
      </c>
      <c r="EK30" s="460">
        <f t="shared" si="21"/>
        <v>68302</v>
      </c>
      <c r="EL30" s="460">
        <f t="shared" si="21"/>
        <v>68483</v>
      </c>
      <c r="EM30" s="460">
        <f t="shared" si="21"/>
        <v>68667</v>
      </c>
      <c r="EN30" s="460">
        <f t="shared" si="21"/>
        <v>68849</v>
      </c>
      <c r="EO30" s="460">
        <f t="shared" si="21"/>
        <v>69033</v>
      </c>
      <c r="EP30" s="460">
        <f t="shared" si="21"/>
        <v>69214</v>
      </c>
      <c r="EQ30" s="460">
        <f t="shared" si="21"/>
        <v>69398</v>
      </c>
      <c r="ER30" s="460">
        <f t="shared" si="21"/>
        <v>69579</v>
      </c>
      <c r="ES30" s="460">
        <f t="shared" si="21"/>
        <v>69763</v>
      </c>
      <c r="ET30" s="460">
        <f t="shared" si="21"/>
        <v>69944</v>
      </c>
      <c r="EU30" s="460">
        <f t="shared" si="21"/>
        <v>70128</v>
      </c>
      <c r="EV30" s="460">
        <f t="shared" si="21"/>
        <v>70310</v>
      </c>
      <c r="EW30" s="460">
        <f t="shared" si="21"/>
        <v>70494</v>
      </c>
      <c r="EX30" s="460">
        <f t="shared" si="21"/>
        <v>70675</v>
      </c>
      <c r="EY30" s="460">
        <f t="shared" si="21"/>
        <v>70859</v>
      </c>
      <c r="EZ30" s="460">
        <f t="shared" si="21"/>
        <v>71040</v>
      </c>
      <c r="FA30" s="460">
        <f t="shared" si="21"/>
        <v>71224</v>
      </c>
      <c r="FB30" s="460">
        <f t="shared" si="21"/>
        <v>71405</v>
      </c>
      <c r="FC30" s="460">
        <f t="shared" si="21"/>
        <v>71589</v>
      </c>
      <c r="FD30" s="460">
        <f t="shared" si="21"/>
        <v>71771</v>
      </c>
      <c r="FE30" s="460">
        <f t="shared" si="21"/>
        <v>71955</v>
      </c>
      <c r="FF30" s="460">
        <f t="shared" si="21"/>
        <v>72136</v>
      </c>
      <c r="FG30" s="460">
        <f t="shared" si="21"/>
        <v>72320</v>
      </c>
      <c r="FH30" s="460">
        <f t="shared" si="21"/>
        <v>72501</v>
      </c>
      <c r="FI30" s="460">
        <f t="shared" si="21"/>
        <v>72685</v>
      </c>
      <c r="FJ30" s="460">
        <f t="shared" si="21"/>
        <v>72866</v>
      </c>
      <c r="FK30" s="460">
        <f t="shared" si="21"/>
        <v>73050</v>
      </c>
      <c r="FL30" s="460">
        <f t="shared" si="21"/>
        <v>73231</v>
      </c>
      <c r="FM30" s="460">
        <f t="shared" si="21"/>
        <v>73415</v>
      </c>
      <c r="FN30" s="460">
        <f t="shared" si="21"/>
        <v>73596</v>
      </c>
      <c r="FO30" s="460">
        <f t="shared" si="21"/>
        <v>73780</v>
      </c>
      <c r="FP30" s="460">
        <f t="shared" si="21"/>
        <v>73961</v>
      </c>
      <c r="FQ30" s="460">
        <f t="shared" si="21"/>
        <v>74145</v>
      </c>
      <c r="FR30" s="460">
        <f t="shared" si="21"/>
        <v>74326</v>
      </c>
      <c r="FS30" s="460">
        <f t="shared" si="21"/>
        <v>74510</v>
      </c>
      <c r="FT30" s="460">
        <f t="shared" si="21"/>
        <v>74692</v>
      </c>
      <c r="FU30" s="460">
        <f t="shared" si="21"/>
        <v>74876</v>
      </c>
      <c r="FV30" s="460">
        <f t="shared" si="21"/>
        <v>75057</v>
      </c>
      <c r="FW30" s="460">
        <f t="shared" si="21"/>
        <v>75241</v>
      </c>
      <c r="FX30" s="460">
        <f t="shared" si="21"/>
        <v>75422</v>
      </c>
      <c r="FY30" s="460">
        <f t="shared" si="21"/>
        <v>75606</v>
      </c>
      <c r="FZ30" s="460">
        <f t="shared" si="21"/>
        <v>75787</v>
      </c>
      <c r="GA30" s="460">
        <f t="shared" si="21"/>
        <v>75971</v>
      </c>
      <c r="GB30" s="460">
        <f t="shared" si="21"/>
        <v>76153</v>
      </c>
      <c r="GC30" s="460">
        <f t="shared" si="21"/>
        <v>76337</v>
      </c>
      <c r="GD30" s="460">
        <f t="shared" si="21"/>
        <v>76518</v>
      </c>
      <c r="GE30" s="460">
        <f t="shared" si="21"/>
        <v>76702</v>
      </c>
      <c r="GF30" s="460">
        <f t="shared" si="21"/>
        <v>76883</v>
      </c>
      <c r="GG30" s="460">
        <f t="shared" si="21"/>
        <v>77067</v>
      </c>
      <c r="GH30" s="460">
        <f t="shared" si="21"/>
        <v>77248</v>
      </c>
      <c r="GI30" s="460">
        <f t="shared" si="21"/>
        <v>77432</v>
      </c>
      <c r="GJ30" s="460">
        <f t="shared" si="21"/>
        <v>77614</v>
      </c>
    </row>
    <row r="31" spans="1:192" s="32" customFormat="1" x14ac:dyDescent="0.25">
      <c r="A31" s="15"/>
      <c r="B31" s="15"/>
      <c r="C31" s="21"/>
      <c r="D31" s="48"/>
      <c r="E31" s="9" t="s">
        <v>683</v>
      </c>
      <c r="F31" s="113">
        <f xml:space="preserve"> XIRR(J27:GJ28, J29:GJ30)</f>
        <v>5.4491570591926566E-2</v>
      </c>
      <c r="G31" s="9" t="s">
        <v>104</v>
      </c>
      <c r="H31" s="12"/>
      <c r="I31" s="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</row>
    <row r="33" spans="1:192" x14ac:dyDescent="0.25">
      <c r="A33" s="15" t="s">
        <v>187</v>
      </c>
    </row>
    <row r="35" spans="1:192" x14ac:dyDescent="0.25">
      <c r="E35" s="69" t="str">
        <f xml:space="preserve"> Debt!E$13</f>
        <v>CFADS over term of senior debt excl EGRs</v>
      </c>
      <c r="F35" s="191">
        <f xml:space="preserve"> Debt!F$13</f>
        <v>0</v>
      </c>
      <c r="G35" s="191" t="str">
        <f xml:space="preserve"> Debt!G$13</f>
        <v>$ 000s</v>
      </c>
      <c r="H35" s="191">
        <f xml:space="preserve"> Debt!H$13</f>
        <v>521839.35279036633</v>
      </c>
      <c r="I35" s="191">
        <f xml:space="preserve"> Debt!I$13</f>
        <v>0</v>
      </c>
      <c r="J35" s="191">
        <f xml:space="preserve"> Debt!J$13</f>
        <v>0</v>
      </c>
      <c r="K35" s="191">
        <f xml:space="preserve"> Debt!K$13</f>
        <v>0</v>
      </c>
      <c r="L35" s="191">
        <f xml:space="preserve"> Debt!L$13</f>
        <v>0</v>
      </c>
      <c r="M35" s="191">
        <f xml:space="preserve"> Debt!M$13</f>
        <v>0</v>
      </c>
      <c r="N35" s="191">
        <f xml:space="preserve"> Debt!N$13</f>
        <v>0</v>
      </c>
      <c r="O35" s="191">
        <f xml:space="preserve"> Debt!O$13</f>
        <v>0</v>
      </c>
      <c r="P35" s="191">
        <f xml:space="preserve"> Debt!P$13</f>
        <v>0</v>
      </c>
      <c r="Q35" s="191">
        <f xml:space="preserve"> Debt!Q$13</f>
        <v>16540.376012632878</v>
      </c>
      <c r="R35" s="191">
        <f xml:space="preserve"> Debt!R$13</f>
        <v>16436.4239537129</v>
      </c>
      <c r="S35" s="191">
        <f xml:space="preserve"> Debt!S$13</f>
        <v>16525.786596404421</v>
      </c>
      <c r="T35" s="191">
        <f xml:space="preserve"> Debt!T$13</f>
        <v>16307.492450783428</v>
      </c>
      <c r="U35" s="191">
        <f xml:space="preserve"> Debt!U$13</f>
        <v>16383.597059815911</v>
      </c>
      <c r="V35" s="191">
        <f xml:space="preserve"> Debt!V$13</f>
        <v>16164.985937405909</v>
      </c>
      <c r="W35" s="191">
        <f xml:space="preserve"> Debt!W$13</f>
        <v>16239.507255985678</v>
      </c>
      <c r="X35" s="191">
        <f xml:space="preserve"> Debt!X$13</f>
        <v>16042.503982843671</v>
      </c>
      <c r="Y35" s="191">
        <f xml:space="preserve"> Debt!Y$13</f>
        <v>16071.538049046738</v>
      </c>
      <c r="Z35" s="191">
        <f xml:space="preserve"> Debt!Z$13</f>
        <v>15873.970491719134</v>
      </c>
      <c r="AA35" s="191">
        <f xml:space="preserve"> Debt!AA$13</f>
        <v>15945.174932114995</v>
      </c>
      <c r="AB35" s="191">
        <f xml:space="preserve"> Debt!AB$13</f>
        <v>15725.523247947694</v>
      </c>
      <c r="AC35" s="191">
        <f xml:space="preserve"> Debt!AC$13</f>
        <v>15795.135971547059</v>
      </c>
      <c r="AD35" s="191">
        <f xml:space="preserve"> Debt!AD$13</f>
        <v>15575.107929881517</v>
      </c>
      <c r="AE35" s="191">
        <f xml:space="preserve"> Debt!AE$13</f>
        <v>15643.0322446604</v>
      </c>
      <c r="AF35" s="191">
        <f xml:space="preserve"> Debt!AF$13</f>
        <v>15443.728551372176</v>
      </c>
      <c r="AG35" s="191">
        <f xml:space="preserve"> Debt!AG$13</f>
        <v>15467.704337496165</v>
      </c>
      <c r="AH35" s="191">
        <f xml:space="preserve"> Debt!AH$13</f>
        <v>15267.75671124076</v>
      </c>
      <c r="AI35" s="191">
        <f xml:space="preserve"> Debt!AI$13</f>
        <v>15332.141360419078</v>
      </c>
      <c r="AJ35" s="191">
        <f xml:space="preserve"> Debt!AJ$13</f>
        <v>15110.887618566399</v>
      </c>
      <c r="AK35" s="191">
        <f xml:space="preserve"> Debt!AK$13</f>
        <v>15173.574585161561</v>
      </c>
      <c r="AL35" s="191">
        <f xml:space="preserve"> Debt!AL$13</f>
        <v>14951.880471274075</v>
      </c>
      <c r="AM35" s="191">
        <f xml:space="preserve"> Debt!AM$13</f>
        <v>15012.765036479661</v>
      </c>
      <c r="AN35" s="191">
        <f xml:space="preserve"> Debt!AN$13</f>
        <v>14810.860110705587</v>
      </c>
      <c r="AO35" s="191">
        <f xml:space="preserve"> Debt!AO$13</f>
        <v>14829.419684400036</v>
      </c>
      <c r="AP35" s="191">
        <f xml:space="preserve"> Debt!AP$13</f>
        <v>14626.784870063602</v>
      </c>
      <c r="AQ35" s="191">
        <f xml:space="preserve"> Debt!AQ$13</f>
        <v>14683.888199746631</v>
      </c>
      <c r="AR35" s="191">
        <f xml:space="preserve"> Debt!AR$13</f>
        <v>14460.768765465065</v>
      </c>
      <c r="AS35" s="191">
        <f xml:space="preserve"> Debt!AS$13</f>
        <v>14516.059503885146</v>
      </c>
      <c r="AT35" s="191">
        <f xml:space="preserve"> Debt!AT$13</f>
        <v>14292.430664850563</v>
      </c>
      <c r="AU35" s="191">
        <f xml:space="preserve"> Debt!AU$13</f>
        <v>14345.795404684981</v>
      </c>
      <c r="AV35" s="191">
        <f xml:space="preserve"> Debt!AV$13</f>
        <v>14140.964503773397</v>
      </c>
      <c r="AW35" s="191">
        <f xml:space="preserve"> Debt!AW$13</f>
        <v>14153.71993425696</v>
      </c>
      <c r="AX35" s="191">
        <f xml:space="preserve"> Debt!AX$13</f>
        <v>13948.066360022191</v>
      </c>
      <c r="AY35" s="191">
        <f xml:space="preserve"> Debt!AY$13</f>
        <v>0</v>
      </c>
      <c r="AZ35" s="191">
        <f xml:space="preserve"> Debt!AZ$13</f>
        <v>0</v>
      </c>
      <c r="BA35" s="191">
        <f xml:space="preserve"> Debt!BA$13</f>
        <v>0</v>
      </c>
      <c r="BB35" s="191">
        <f xml:space="preserve"> Debt!BB$13</f>
        <v>0</v>
      </c>
      <c r="BC35" s="191">
        <f xml:space="preserve"> Debt!BC$13</f>
        <v>0</v>
      </c>
      <c r="BD35" s="191">
        <f xml:space="preserve"> Debt!BD$13</f>
        <v>0</v>
      </c>
      <c r="BE35" s="191">
        <f xml:space="preserve"> Debt!BE$13</f>
        <v>0</v>
      </c>
      <c r="BF35" s="191">
        <f xml:space="preserve"> Debt!BF$13</f>
        <v>0</v>
      </c>
      <c r="BG35" s="191">
        <f xml:space="preserve"> Debt!BG$13</f>
        <v>0</v>
      </c>
      <c r="BH35" s="191">
        <f xml:space="preserve"> Debt!BH$13</f>
        <v>0</v>
      </c>
      <c r="BI35" s="191">
        <f xml:space="preserve"> Debt!BI$13</f>
        <v>0</v>
      </c>
      <c r="BJ35" s="191">
        <f xml:space="preserve"> Debt!BJ$13</f>
        <v>0</v>
      </c>
      <c r="BK35" s="191">
        <f xml:space="preserve"> Debt!BK$13</f>
        <v>0</v>
      </c>
      <c r="BL35" s="191">
        <f xml:space="preserve"> Debt!BL$13</f>
        <v>0</v>
      </c>
      <c r="BM35" s="191">
        <f xml:space="preserve"> Debt!BM$13</f>
        <v>0</v>
      </c>
      <c r="BN35" s="191">
        <f xml:space="preserve"> Debt!BN$13</f>
        <v>0</v>
      </c>
      <c r="BO35" s="191">
        <f xml:space="preserve"> Debt!BO$13</f>
        <v>0</v>
      </c>
      <c r="BP35" s="191">
        <f xml:space="preserve"> Debt!BP$13</f>
        <v>0</v>
      </c>
      <c r="BQ35" s="191">
        <f xml:space="preserve"> Debt!BQ$13</f>
        <v>0</v>
      </c>
      <c r="BR35" s="191">
        <f xml:space="preserve"> Debt!BR$13</f>
        <v>0</v>
      </c>
      <c r="BS35" s="191">
        <f xml:space="preserve"> Debt!BS$13</f>
        <v>0</v>
      </c>
      <c r="BT35" s="191">
        <f xml:space="preserve"> Debt!BT$13</f>
        <v>0</v>
      </c>
      <c r="BU35" s="191">
        <f xml:space="preserve"> Debt!BU$13</f>
        <v>0</v>
      </c>
      <c r="BV35" s="191">
        <f xml:space="preserve"> Debt!BV$13</f>
        <v>0</v>
      </c>
      <c r="BW35" s="191">
        <f xml:space="preserve"> Debt!BW$13</f>
        <v>0</v>
      </c>
      <c r="BX35" s="191">
        <f xml:space="preserve"> Debt!BX$13</f>
        <v>0</v>
      </c>
      <c r="BY35" s="191">
        <f xml:space="preserve"> Debt!BY$13</f>
        <v>0</v>
      </c>
      <c r="BZ35" s="191">
        <f xml:space="preserve"> Debt!BZ$13</f>
        <v>0</v>
      </c>
      <c r="CA35" s="191">
        <f xml:space="preserve"> Debt!CA$13</f>
        <v>0</v>
      </c>
      <c r="CB35" s="191">
        <f xml:space="preserve"> Debt!CB$13</f>
        <v>0</v>
      </c>
      <c r="CC35" s="191">
        <f xml:space="preserve"> Debt!CC$13</f>
        <v>0</v>
      </c>
      <c r="CD35" s="191">
        <f xml:space="preserve"> Debt!CD$13</f>
        <v>0</v>
      </c>
      <c r="CE35" s="191">
        <f xml:space="preserve"> Debt!CE$13</f>
        <v>0</v>
      </c>
      <c r="CF35" s="191">
        <f xml:space="preserve"> Debt!CF$13</f>
        <v>0</v>
      </c>
      <c r="CG35" s="191">
        <f xml:space="preserve"> Debt!CG$13</f>
        <v>0</v>
      </c>
      <c r="CH35" s="191">
        <f xml:space="preserve"> Debt!CH$13</f>
        <v>0</v>
      </c>
      <c r="CI35" s="191">
        <f xml:space="preserve"> Debt!CI$13</f>
        <v>0</v>
      </c>
      <c r="CJ35" s="191">
        <f xml:space="preserve"> Debt!CJ$13</f>
        <v>0</v>
      </c>
      <c r="CK35" s="191">
        <f xml:space="preserve"> Debt!CK$13</f>
        <v>0</v>
      </c>
      <c r="CL35" s="191">
        <f xml:space="preserve"> Debt!CL$13</f>
        <v>0</v>
      </c>
      <c r="CM35" s="191">
        <f xml:space="preserve"> Debt!CM$13</f>
        <v>0</v>
      </c>
      <c r="CN35" s="191">
        <f xml:space="preserve"> Debt!CN$13</f>
        <v>0</v>
      </c>
      <c r="CO35" s="191">
        <f xml:space="preserve"> Debt!CO$13</f>
        <v>0</v>
      </c>
      <c r="CP35" s="191">
        <f xml:space="preserve"> Debt!CP$13</f>
        <v>0</v>
      </c>
      <c r="CQ35" s="191">
        <f xml:space="preserve"> Debt!CQ$13</f>
        <v>0</v>
      </c>
      <c r="CR35" s="191">
        <f xml:space="preserve"> Debt!CR$13</f>
        <v>0</v>
      </c>
      <c r="CS35" s="191">
        <f xml:space="preserve"> Debt!CS$13</f>
        <v>0</v>
      </c>
      <c r="CT35" s="191">
        <f xml:space="preserve"> Debt!CT$13</f>
        <v>0</v>
      </c>
      <c r="CU35" s="191">
        <f xml:space="preserve"> Debt!CU$13</f>
        <v>0</v>
      </c>
      <c r="CV35" s="191">
        <f xml:space="preserve"> Debt!CV$13</f>
        <v>0</v>
      </c>
      <c r="CW35" s="191">
        <f xml:space="preserve"> Debt!CW$13</f>
        <v>0</v>
      </c>
      <c r="CX35" s="191">
        <f xml:space="preserve"> Debt!CX$13</f>
        <v>0</v>
      </c>
      <c r="CY35" s="191">
        <f xml:space="preserve"> Debt!CY$13</f>
        <v>0</v>
      </c>
      <c r="CZ35" s="191">
        <f xml:space="preserve"> Debt!CZ$13</f>
        <v>0</v>
      </c>
      <c r="DA35" s="191">
        <f xml:space="preserve"> Debt!DA$13</f>
        <v>0</v>
      </c>
      <c r="DB35" s="191">
        <f xml:space="preserve"> Debt!DB$13</f>
        <v>0</v>
      </c>
      <c r="DC35" s="191">
        <f xml:space="preserve"> Debt!DC$13</f>
        <v>0</v>
      </c>
      <c r="DD35" s="191">
        <f xml:space="preserve"> Debt!DD$13</f>
        <v>0</v>
      </c>
      <c r="DE35" s="191">
        <f xml:space="preserve"> Debt!DE$13</f>
        <v>0</v>
      </c>
      <c r="DF35" s="191">
        <f xml:space="preserve"> Debt!DF$13</f>
        <v>0</v>
      </c>
      <c r="DG35" s="191">
        <f xml:space="preserve"> Debt!DG$13</f>
        <v>0</v>
      </c>
      <c r="DH35" s="191">
        <f xml:space="preserve"> Debt!DH$13</f>
        <v>0</v>
      </c>
      <c r="DI35" s="191">
        <f xml:space="preserve"> Debt!DI$13</f>
        <v>0</v>
      </c>
      <c r="DJ35" s="191">
        <f xml:space="preserve"> Debt!DJ$13</f>
        <v>0</v>
      </c>
      <c r="DK35" s="191">
        <f xml:space="preserve"> Debt!DK$13</f>
        <v>0</v>
      </c>
      <c r="DL35" s="191">
        <f xml:space="preserve"> Debt!DL$13</f>
        <v>0</v>
      </c>
      <c r="DM35" s="191">
        <f xml:space="preserve"> Debt!DM$13</f>
        <v>0</v>
      </c>
      <c r="DN35" s="191">
        <f xml:space="preserve"> Debt!DN$13</f>
        <v>0</v>
      </c>
      <c r="DO35" s="191">
        <f xml:space="preserve"> Debt!DO$13</f>
        <v>0</v>
      </c>
      <c r="DP35" s="191">
        <f xml:space="preserve"> Debt!DP$13</f>
        <v>0</v>
      </c>
      <c r="DQ35" s="191">
        <f xml:space="preserve"> Debt!DQ$13</f>
        <v>0</v>
      </c>
      <c r="DR35" s="191">
        <f xml:space="preserve"> Debt!DR$13</f>
        <v>0</v>
      </c>
      <c r="DS35" s="191">
        <f xml:space="preserve"> Debt!DS$13</f>
        <v>0</v>
      </c>
      <c r="DT35" s="191">
        <f xml:space="preserve"> Debt!DT$13</f>
        <v>0</v>
      </c>
      <c r="DU35" s="191">
        <f xml:space="preserve"> Debt!DU$13</f>
        <v>0</v>
      </c>
      <c r="DV35" s="191">
        <f xml:space="preserve"> Debt!DV$13</f>
        <v>0</v>
      </c>
      <c r="DW35" s="191">
        <f xml:space="preserve"> Debt!DW$13</f>
        <v>0</v>
      </c>
      <c r="DX35" s="191">
        <f xml:space="preserve"> Debt!DX$13</f>
        <v>0</v>
      </c>
      <c r="DY35" s="191">
        <f xml:space="preserve"> Debt!DY$13</f>
        <v>0</v>
      </c>
      <c r="DZ35" s="191">
        <f xml:space="preserve"> Debt!DZ$13</f>
        <v>0</v>
      </c>
      <c r="EA35" s="191">
        <f xml:space="preserve"> Debt!EA$13</f>
        <v>0</v>
      </c>
      <c r="EB35" s="191">
        <f xml:space="preserve"> Debt!EB$13</f>
        <v>0</v>
      </c>
      <c r="EC35" s="191">
        <f xml:space="preserve"> Debt!EC$13</f>
        <v>0</v>
      </c>
      <c r="ED35" s="191">
        <f xml:space="preserve"> Debt!ED$13</f>
        <v>0</v>
      </c>
      <c r="EE35" s="191">
        <f xml:space="preserve"> Debt!EE$13</f>
        <v>0</v>
      </c>
      <c r="EF35" s="191">
        <f xml:space="preserve"> Debt!EF$13</f>
        <v>0</v>
      </c>
      <c r="EG35" s="191">
        <f xml:space="preserve"> Debt!EG$13</f>
        <v>0</v>
      </c>
      <c r="EH35" s="191">
        <f xml:space="preserve"> Debt!EH$13</f>
        <v>0</v>
      </c>
      <c r="EI35" s="191">
        <f xml:space="preserve"> Debt!EI$13</f>
        <v>0</v>
      </c>
      <c r="EJ35" s="191">
        <f xml:space="preserve"> Debt!EJ$13</f>
        <v>0</v>
      </c>
      <c r="EK35" s="191">
        <f xml:space="preserve"> Debt!EK$13</f>
        <v>0</v>
      </c>
      <c r="EL35" s="191">
        <f xml:space="preserve"> Debt!EL$13</f>
        <v>0</v>
      </c>
      <c r="EM35" s="191">
        <f xml:space="preserve"> Debt!EM$13</f>
        <v>0</v>
      </c>
      <c r="EN35" s="191">
        <f xml:space="preserve"> Debt!EN$13</f>
        <v>0</v>
      </c>
      <c r="EO35" s="191">
        <f xml:space="preserve"> Debt!EO$13</f>
        <v>0</v>
      </c>
      <c r="EP35" s="191">
        <f xml:space="preserve"> Debt!EP$13</f>
        <v>0</v>
      </c>
      <c r="EQ35" s="191">
        <f xml:space="preserve"> Debt!EQ$13</f>
        <v>0</v>
      </c>
      <c r="ER35" s="191">
        <f xml:space="preserve"> Debt!ER$13</f>
        <v>0</v>
      </c>
      <c r="ES35" s="191">
        <f xml:space="preserve"> Debt!ES$13</f>
        <v>0</v>
      </c>
      <c r="ET35" s="191">
        <f xml:space="preserve"> Debt!ET$13</f>
        <v>0</v>
      </c>
      <c r="EU35" s="191">
        <f xml:space="preserve"> Debt!EU$13</f>
        <v>0</v>
      </c>
      <c r="EV35" s="191">
        <f xml:space="preserve"> Debt!EV$13</f>
        <v>0</v>
      </c>
      <c r="EW35" s="191">
        <f xml:space="preserve"> Debt!EW$13</f>
        <v>0</v>
      </c>
      <c r="EX35" s="191">
        <f xml:space="preserve"> Debt!EX$13</f>
        <v>0</v>
      </c>
      <c r="EY35" s="191">
        <f xml:space="preserve"> Debt!EY$13</f>
        <v>0</v>
      </c>
      <c r="EZ35" s="191">
        <f xml:space="preserve"> Debt!EZ$13</f>
        <v>0</v>
      </c>
      <c r="FA35" s="191">
        <f xml:space="preserve"> Debt!FA$13</f>
        <v>0</v>
      </c>
      <c r="FB35" s="191">
        <f xml:space="preserve"> Debt!FB$13</f>
        <v>0</v>
      </c>
      <c r="FC35" s="191">
        <f xml:space="preserve"> Debt!FC$13</f>
        <v>0</v>
      </c>
      <c r="FD35" s="191">
        <f xml:space="preserve"> Debt!FD$13</f>
        <v>0</v>
      </c>
      <c r="FE35" s="191">
        <f xml:space="preserve"> Debt!FE$13</f>
        <v>0</v>
      </c>
      <c r="FF35" s="191">
        <f xml:space="preserve"> Debt!FF$13</f>
        <v>0</v>
      </c>
      <c r="FG35" s="191">
        <f xml:space="preserve"> Debt!FG$13</f>
        <v>0</v>
      </c>
      <c r="FH35" s="191">
        <f xml:space="preserve"> Debt!FH$13</f>
        <v>0</v>
      </c>
      <c r="FI35" s="191">
        <f xml:space="preserve"> Debt!FI$13</f>
        <v>0</v>
      </c>
      <c r="FJ35" s="191">
        <f xml:space="preserve"> Debt!FJ$13</f>
        <v>0</v>
      </c>
      <c r="FK35" s="191">
        <f xml:space="preserve"> Debt!FK$13</f>
        <v>0</v>
      </c>
      <c r="FL35" s="191">
        <f xml:space="preserve"> Debt!FL$13</f>
        <v>0</v>
      </c>
      <c r="FM35" s="191">
        <f xml:space="preserve"> Debt!FM$13</f>
        <v>0</v>
      </c>
      <c r="FN35" s="191">
        <f xml:space="preserve"> Debt!FN$13</f>
        <v>0</v>
      </c>
      <c r="FO35" s="191">
        <f xml:space="preserve"> Debt!FO$13</f>
        <v>0</v>
      </c>
      <c r="FP35" s="191">
        <f xml:space="preserve"> Debt!FP$13</f>
        <v>0</v>
      </c>
      <c r="FQ35" s="191">
        <f xml:space="preserve"> Debt!FQ$13</f>
        <v>0</v>
      </c>
      <c r="FR35" s="191">
        <f xml:space="preserve"> Debt!FR$13</f>
        <v>0</v>
      </c>
      <c r="FS35" s="191">
        <f xml:space="preserve"> Debt!FS$13</f>
        <v>0</v>
      </c>
      <c r="FT35" s="191">
        <f xml:space="preserve"> Debt!FT$13</f>
        <v>0</v>
      </c>
      <c r="FU35" s="191">
        <f xml:space="preserve"> Debt!FU$13</f>
        <v>0</v>
      </c>
      <c r="FV35" s="191">
        <f xml:space="preserve"> Debt!FV$13</f>
        <v>0</v>
      </c>
      <c r="FW35" s="191">
        <f xml:space="preserve"> Debt!FW$13</f>
        <v>0</v>
      </c>
      <c r="FX35" s="191">
        <f xml:space="preserve"> Debt!FX$13</f>
        <v>0</v>
      </c>
      <c r="FY35" s="191">
        <f xml:space="preserve"> Debt!FY$13</f>
        <v>0</v>
      </c>
      <c r="FZ35" s="191">
        <f xml:space="preserve"> Debt!FZ$13</f>
        <v>0</v>
      </c>
      <c r="GA35" s="191">
        <f xml:space="preserve"> Debt!GA$13</f>
        <v>0</v>
      </c>
      <c r="GB35" s="191">
        <f xml:space="preserve"> Debt!GB$13</f>
        <v>0</v>
      </c>
      <c r="GC35" s="191">
        <f xml:space="preserve"> Debt!GC$13</f>
        <v>0</v>
      </c>
      <c r="GD35" s="191">
        <f xml:space="preserve"> Debt!GD$13</f>
        <v>0</v>
      </c>
      <c r="GE35" s="191">
        <f xml:space="preserve"> Debt!GE$13</f>
        <v>0</v>
      </c>
      <c r="GF35" s="191">
        <f xml:space="preserve"> Debt!GF$13</f>
        <v>0</v>
      </c>
      <c r="GG35" s="191">
        <f xml:space="preserve"> Debt!GG$13</f>
        <v>0</v>
      </c>
      <c r="GH35" s="191">
        <f xml:space="preserve"> Debt!GH$13</f>
        <v>0</v>
      </c>
      <c r="GI35" s="191">
        <f xml:space="preserve"> Debt!GI$13</f>
        <v>0</v>
      </c>
      <c r="GJ35" s="191">
        <f xml:space="preserve"> Debt!GJ$13</f>
        <v>0</v>
      </c>
    </row>
    <row r="36" spans="1:192" x14ac:dyDescent="0.25">
      <c r="E36" s="191" t="str">
        <f xml:space="preserve"> Debt!E$133</f>
        <v>Senior debt service</v>
      </c>
      <c r="F36" s="191">
        <f xml:space="preserve"> Debt!F$133</f>
        <v>0</v>
      </c>
      <c r="G36" s="191" t="str">
        <f xml:space="preserve"> Debt!G$133</f>
        <v>$ 000s</v>
      </c>
      <c r="H36" s="191">
        <f xml:space="preserve"> Debt!H$133</f>
        <v>372742.39485026168</v>
      </c>
      <c r="I36" s="191">
        <f xml:space="preserve"> Debt!I$133</f>
        <v>0</v>
      </c>
      <c r="J36" s="191">
        <f xml:space="preserve"> Debt!J$133</f>
        <v>0</v>
      </c>
      <c r="K36" s="191">
        <f xml:space="preserve"> Debt!K$133</f>
        <v>0</v>
      </c>
      <c r="L36" s="191">
        <f xml:space="preserve"> Debt!L$133</f>
        <v>0</v>
      </c>
      <c r="M36" s="191">
        <f xml:space="preserve"> Debt!M$133</f>
        <v>0</v>
      </c>
      <c r="N36" s="191">
        <f xml:space="preserve"> Debt!N$133</f>
        <v>0</v>
      </c>
      <c r="O36" s="191">
        <f xml:space="preserve"> Debt!O$133</f>
        <v>0</v>
      </c>
      <c r="P36" s="191">
        <f xml:space="preserve"> Debt!P$133</f>
        <v>0</v>
      </c>
      <c r="Q36" s="191">
        <f xml:space="preserve"> Debt!Q$133</f>
        <v>11814.554294737771</v>
      </c>
      <c r="R36" s="191">
        <f xml:space="preserve"> Debt!R$133</f>
        <v>11740.302824080643</v>
      </c>
      <c r="S36" s="69">
        <f xml:space="preserve"> Debt!S$133</f>
        <v>11804.133283146017</v>
      </c>
      <c r="T36" s="191">
        <f xml:space="preserve"> Debt!T$133</f>
        <v>11648.208893416735</v>
      </c>
      <c r="U36" s="191">
        <f xml:space="preserve"> Debt!U$133</f>
        <v>11702.569328439937</v>
      </c>
      <c r="V36" s="191">
        <f xml:space="preserve"> Debt!V$133</f>
        <v>11546.418526718508</v>
      </c>
      <c r="W36" s="191">
        <f xml:space="preserve"> Debt!W$133</f>
        <v>11599.64803998977</v>
      </c>
      <c r="X36" s="191">
        <f xml:space="preserve"> Debt!X$133</f>
        <v>11458.931416316909</v>
      </c>
      <c r="Y36" s="191">
        <f xml:space="preserve"> Debt!Y$133</f>
        <v>11479.670035033385</v>
      </c>
      <c r="Z36" s="191">
        <f xml:space="preserve"> Debt!Z$133</f>
        <v>11338.550351227954</v>
      </c>
      <c r="AA36" s="191">
        <f xml:space="preserve"> Debt!AA$133</f>
        <v>11389.410665796426</v>
      </c>
      <c r="AB36" s="191">
        <f xml:space="preserve"> Debt!AB$133</f>
        <v>11232.516605676925</v>
      </c>
      <c r="AC36" s="191">
        <f xml:space="preserve"> Debt!AC$133</f>
        <v>11282.239979676471</v>
      </c>
      <c r="AD36" s="191">
        <f xml:space="preserve"> Debt!AD$133</f>
        <v>11125.077092772513</v>
      </c>
      <c r="AE36" s="191">
        <f xml:space="preserve"> Debt!AE$133</f>
        <v>11173.594460471715</v>
      </c>
      <c r="AF36" s="191">
        <f xml:space="preserve"> Debt!AF$133</f>
        <v>11031.234679551555</v>
      </c>
      <c r="AG36" s="191">
        <f xml:space="preserve"> Debt!AG$133</f>
        <v>11048.360241068691</v>
      </c>
      <c r="AH36" s="191">
        <f xml:space="preserve"> Debt!AH$133</f>
        <v>10905.540508029115</v>
      </c>
      <c r="AI36" s="191">
        <f xml:space="preserve"> Debt!AI$133</f>
        <v>10951.529543156485</v>
      </c>
      <c r="AJ36" s="191">
        <f xml:space="preserve"> Debt!AJ$133</f>
        <v>10793.491156118858</v>
      </c>
      <c r="AK36" s="191">
        <f xml:space="preserve"> Debt!AK$133</f>
        <v>10838.267560829687</v>
      </c>
      <c r="AL36" s="191">
        <f xml:space="preserve"> Debt!AL$133</f>
        <v>10679.914622338625</v>
      </c>
      <c r="AM36" s="191">
        <f xml:space="preserve"> Debt!AM$133</f>
        <v>10723.403597485472</v>
      </c>
      <c r="AN36" s="191">
        <f xml:space="preserve"> Debt!AN$133</f>
        <v>10579.185793361135</v>
      </c>
      <c r="AO36" s="191">
        <f xml:space="preserve"> Debt!AO$133</f>
        <v>10592.442631714312</v>
      </c>
      <c r="AP36" s="191">
        <f xml:space="preserve"> Debt!AP$133</f>
        <v>10447.703478616859</v>
      </c>
      <c r="AQ36" s="191">
        <f xml:space="preserve"> Debt!AQ$133</f>
        <v>10488.491571247594</v>
      </c>
      <c r="AR36" s="191">
        <f xml:space="preserve"> Debt!AR$133</f>
        <v>10329.120546760761</v>
      </c>
      <c r="AS36" s="191">
        <f xml:space="preserve"> Debt!AS$133</f>
        <v>10368.613931346534</v>
      </c>
      <c r="AT36" s="191">
        <f xml:space="preserve"> Debt!AT$133</f>
        <v>10208.87904632183</v>
      </c>
      <c r="AU36" s="191">
        <f xml:space="preserve"> Debt!AU$133</f>
        <v>10246.99671763213</v>
      </c>
      <c r="AV36" s="191">
        <f xml:space="preserve"> Debt!AV$133</f>
        <v>10100.688931266714</v>
      </c>
      <c r="AW36" s="191">
        <f xml:space="preserve"> Debt!AW$133</f>
        <v>10109.799953040687</v>
      </c>
      <c r="AX36" s="191">
        <f xml:space="preserve"> Debt!AX$133</f>
        <v>9962.9045428729933</v>
      </c>
      <c r="AY36" s="191">
        <f xml:space="preserve"> Debt!AY$133</f>
        <v>1.2263976532267407E-12</v>
      </c>
      <c r="AZ36" s="191">
        <f xml:space="preserve"> Debt!AZ$133</f>
        <v>1.2071764780961937E-12</v>
      </c>
      <c r="BA36" s="191">
        <f xml:space="preserve"> Debt!BA$133</f>
        <v>1.2276735813227586E-12</v>
      </c>
      <c r="BB36" s="191">
        <f xml:space="preserve"> Debt!BB$133</f>
        <v>1.2082446695179291E-12</v>
      </c>
      <c r="BC36" s="191">
        <f xml:space="preserve"> Debt!BC$133</f>
        <v>1.2288952146061802E-12</v>
      </c>
      <c r="BD36" s="191">
        <f xml:space="preserve"> Debt!BD$133</f>
        <v>1.2165043416542985E-12</v>
      </c>
      <c r="BE36" s="191">
        <f xml:space="preserve"> Debt!BE$133</f>
        <v>0</v>
      </c>
      <c r="BF36" s="191">
        <f xml:space="preserve"> Debt!BF$133</f>
        <v>0</v>
      </c>
      <c r="BG36" s="191">
        <f xml:space="preserve"> Debt!BG$133</f>
        <v>0</v>
      </c>
      <c r="BH36" s="191">
        <f xml:space="preserve"> Debt!BH$133</f>
        <v>0</v>
      </c>
      <c r="BI36" s="191">
        <f xml:space="preserve"> Debt!BI$133</f>
        <v>0</v>
      </c>
      <c r="BJ36" s="191">
        <f xml:space="preserve"> Debt!BJ$133</f>
        <v>0</v>
      </c>
      <c r="BK36" s="191">
        <f xml:space="preserve"> Debt!BK$133</f>
        <v>0</v>
      </c>
      <c r="BL36" s="191">
        <f xml:space="preserve"> Debt!BL$133</f>
        <v>0</v>
      </c>
      <c r="BM36" s="191">
        <f xml:space="preserve"> Debt!BM$133</f>
        <v>0</v>
      </c>
      <c r="BN36" s="191">
        <f xml:space="preserve"> Debt!BN$133</f>
        <v>0</v>
      </c>
      <c r="BO36" s="191">
        <f xml:space="preserve"> Debt!BO$133</f>
        <v>0</v>
      </c>
      <c r="BP36" s="191">
        <f xml:space="preserve"> Debt!BP$133</f>
        <v>0</v>
      </c>
      <c r="BQ36" s="191">
        <f xml:space="preserve"> Debt!BQ$133</f>
        <v>0</v>
      </c>
      <c r="BR36" s="191">
        <f xml:space="preserve"> Debt!BR$133</f>
        <v>0</v>
      </c>
      <c r="BS36" s="191">
        <f xml:space="preserve"> Debt!BS$133</f>
        <v>0</v>
      </c>
      <c r="BT36" s="191">
        <f xml:space="preserve"> Debt!BT$133</f>
        <v>0</v>
      </c>
      <c r="BU36" s="191">
        <f xml:space="preserve"> Debt!BU$133</f>
        <v>0</v>
      </c>
      <c r="BV36" s="191">
        <f xml:space="preserve"> Debt!BV$133</f>
        <v>0</v>
      </c>
      <c r="BW36" s="191">
        <f xml:space="preserve"> Debt!BW$133</f>
        <v>0</v>
      </c>
      <c r="BX36" s="191">
        <f xml:space="preserve"> Debt!BX$133</f>
        <v>0</v>
      </c>
      <c r="BY36" s="191">
        <f xml:space="preserve"> Debt!BY$133</f>
        <v>0</v>
      </c>
      <c r="BZ36" s="191">
        <f xml:space="preserve"> Debt!BZ$133</f>
        <v>0</v>
      </c>
      <c r="CA36" s="191">
        <f xml:space="preserve"> Debt!CA$133</f>
        <v>0</v>
      </c>
      <c r="CB36" s="191">
        <f xml:space="preserve"> Debt!CB$133</f>
        <v>0</v>
      </c>
      <c r="CC36" s="191">
        <f xml:space="preserve"> Debt!CC$133</f>
        <v>0</v>
      </c>
      <c r="CD36" s="191">
        <f xml:space="preserve"> Debt!CD$133</f>
        <v>0</v>
      </c>
      <c r="CE36" s="191">
        <f xml:space="preserve"> Debt!CE$133</f>
        <v>0</v>
      </c>
      <c r="CF36" s="191">
        <f xml:space="preserve"> Debt!CF$133</f>
        <v>0</v>
      </c>
      <c r="CG36" s="191">
        <f xml:space="preserve"> Debt!CG$133</f>
        <v>0</v>
      </c>
      <c r="CH36" s="191">
        <f xml:space="preserve"> Debt!CH$133</f>
        <v>0</v>
      </c>
      <c r="CI36" s="191">
        <f xml:space="preserve"> Debt!CI$133</f>
        <v>0</v>
      </c>
      <c r="CJ36" s="191">
        <f xml:space="preserve"> Debt!CJ$133</f>
        <v>0</v>
      </c>
      <c r="CK36" s="191">
        <f xml:space="preserve"> Debt!CK$133</f>
        <v>0</v>
      </c>
      <c r="CL36" s="191">
        <f xml:space="preserve"> Debt!CL$133</f>
        <v>0</v>
      </c>
      <c r="CM36" s="191">
        <f xml:space="preserve"> Debt!CM$133</f>
        <v>0</v>
      </c>
      <c r="CN36" s="191">
        <f xml:space="preserve"> Debt!CN$133</f>
        <v>0</v>
      </c>
      <c r="CO36" s="191">
        <f xml:space="preserve"> Debt!CO$133</f>
        <v>0</v>
      </c>
      <c r="CP36" s="191">
        <f xml:space="preserve"> Debt!CP$133</f>
        <v>0</v>
      </c>
      <c r="CQ36" s="191">
        <f xml:space="preserve"> Debt!CQ$133</f>
        <v>0</v>
      </c>
      <c r="CR36" s="191">
        <f xml:space="preserve"> Debt!CR$133</f>
        <v>0</v>
      </c>
      <c r="CS36" s="191">
        <f xml:space="preserve"> Debt!CS$133</f>
        <v>0</v>
      </c>
      <c r="CT36" s="191">
        <f xml:space="preserve"> Debt!CT$133</f>
        <v>0</v>
      </c>
      <c r="CU36" s="191">
        <f xml:space="preserve"> Debt!CU$133</f>
        <v>0</v>
      </c>
      <c r="CV36" s="191">
        <f xml:space="preserve"> Debt!CV$133</f>
        <v>0</v>
      </c>
      <c r="CW36" s="191">
        <f xml:space="preserve"> Debt!CW$133</f>
        <v>0</v>
      </c>
      <c r="CX36" s="191">
        <f xml:space="preserve"> Debt!CX$133</f>
        <v>0</v>
      </c>
      <c r="CY36" s="191">
        <f xml:space="preserve"> Debt!CY$133</f>
        <v>0</v>
      </c>
      <c r="CZ36" s="191">
        <f xml:space="preserve"> Debt!CZ$133</f>
        <v>0</v>
      </c>
      <c r="DA36" s="191">
        <f xml:space="preserve"> Debt!DA$133</f>
        <v>0</v>
      </c>
      <c r="DB36" s="191">
        <f xml:space="preserve"> Debt!DB$133</f>
        <v>0</v>
      </c>
      <c r="DC36" s="191">
        <f xml:space="preserve"> Debt!DC$133</f>
        <v>0</v>
      </c>
      <c r="DD36" s="191">
        <f xml:space="preserve"> Debt!DD$133</f>
        <v>0</v>
      </c>
      <c r="DE36" s="191">
        <f xml:space="preserve"> Debt!DE$133</f>
        <v>0</v>
      </c>
      <c r="DF36" s="191">
        <f xml:space="preserve"> Debt!DF$133</f>
        <v>0</v>
      </c>
      <c r="DG36" s="191">
        <f xml:space="preserve"> Debt!DG$133</f>
        <v>0</v>
      </c>
      <c r="DH36" s="191">
        <f xml:space="preserve"> Debt!DH$133</f>
        <v>0</v>
      </c>
      <c r="DI36" s="191">
        <f xml:space="preserve"> Debt!DI$133</f>
        <v>0</v>
      </c>
      <c r="DJ36" s="191">
        <f xml:space="preserve"> Debt!DJ$133</f>
        <v>0</v>
      </c>
      <c r="DK36" s="191">
        <f xml:space="preserve"> Debt!DK$133</f>
        <v>0</v>
      </c>
      <c r="DL36" s="191">
        <f xml:space="preserve"> Debt!DL$133</f>
        <v>0</v>
      </c>
      <c r="DM36" s="191">
        <f xml:space="preserve"> Debt!DM$133</f>
        <v>0</v>
      </c>
      <c r="DN36" s="191">
        <f xml:space="preserve"> Debt!DN$133</f>
        <v>0</v>
      </c>
      <c r="DO36" s="191">
        <f xml:space="preserve"> Debt!DO$133</f>
        <v>0</v>
      </c>
      <c r="DP36" s="191">
        <f xml:space="preserve"> Debt!DP$133</f>
        <v>0</v>
      </c>
      <c r="DQ36" s="191">
        <f xml:space="preserve"> Debt!DQ$133</f>
        <v>0</v>
      </c>
      <c r="DR36" s="191">
        <f xml:space="preserve"> Debt!DR$133</f>
        <v>0</v>
      </c>
      <c r="DS36" s="191">
        <f xml:space="preserve"> Debt!DS$133</f>
        <v>0</v>
      </c>
      <c r="DT36" s="191">
        <f xml:space="preserve"> Debt!DT$133</f>
        <v>0</v>
      </c>
      <c r="DU36" s="191">
        <f xml:space="preserve"> Debt!DU$133</f>
        <v>0</v>
      </c>
      <c r="DV36" s="191">
        <f xml:space="preserve"> Debt!DV$133</f>
        <v>0</v>
      </c>
      <c r="DW36" s="191">
        <f xml:space="preserve"> Debt!DW$133</f>
        <v>0</v>
      </c>
      <c r="DX36" s="191">
        <f xml:space="preserve"> Debt!DX$133</f>
        <v>0</v>
      </c>
      <c r="DY36" s="191">
        <f xml:space="preserve"> Debt!DY$133</f>
        <v>0</v>
      </c>
      <c r="DZ36" s="191">
        <f xml:space="preserve"> Debt!DZ$133</f>
        <v>0</v>
      </c>
      <c r="EA36" s="191">
        <f xml:space="preserve"> Debt!EA$133</f>
        <v>0</v>
      </c>
      <c r="EB36" s="191">
        <f xml:space="preserve"> Debt!EB$133</f>
        <v>0</v>
      </c>
      <c r="EC36" s="191">
        <f xml:space="preserve"> Debt!EC$133</f>
        <v>0</v>
      </c>
      <c r="ED36" s="191">
        <f xml:space="preserve"> Debt!ED$133</f>
        <v>0</v>
      </c>
      <c r="EE36" s="191">
        <f xml:space="preserve"> Debt!EE$133</f>
        <v>0</v>
      </c>
      <c r="EF36" s="191">
        <f xml:space="preserve"> Debt!EF$133</f>
        <v>0</v>
      </c>
      <c r="EG36" s="191">
        <f xml:space="preserve"> Debt!EG$133</f>
        <v>0</v>
      </c>
      <c r="EH36" s="191">
        <f xml:space="preserve"> Debt!EH$133</f>
        <v>0</v>
      </c>
      <c r="EI36" s="191">
        <f xml:space="preserve"> Debt!EI$133</f>
        <v>0</v>
      </c>
      <c r="EJ36" s="191">
        <f xml:space="preserve"> Debt!EJ$133</f>
        <v>0</v>
      </c>
      <c r="EK36" s="191">
        <f xml:space="preserve"> Debt!EK$133</f>
        <v>0</v>
      </c>
      <c r="EL36" s="191">
        <f xml:space="preserve"> Debt!EL$133</f>
        <v>0</v>
      </c>
      <c r="EM36" s="191">
        <f xml:space="preserve"> Debt!EM$133</f>
        <v>0</v>
      </c>
      <c r="EN36" s="191">
        <f xml:space="preserve"> Debt!EN$133</f>
        <v>0</v>
      </c>
      <c r="EO36" s="191">
        <f xml:space="preserve"> Debt!EO$133</f>
        <v>0</v>
      </c>
      <c r="EP36" s="191">
        <f xml:space="preserve"> Debt!EP$133</f>
        <v>0</v>
      </c>
      <c r="EQ36" s="191">
        <f xml:space="preserve"> Debt!EQ$133</f>
        <v>0</v>
      </c>
      <c r="ER36" s="191">
        <f xml:space="preserve"> Debt!ER$133</f>
        <v>0</v>
      </c>
      <c r="ES36" s="191">
        <f xml:space="preserve"> Debt!ES$133</f>
        <v>0</v>
      </c>
      <c r="ET36" s="191">
        <f xml:space="preserve"> Debt!ET$133</f>
        <v>0</v>
      </c>
      <c r="EU36" s="191">
        <f xml:space="preserve"> Debt!EU$133</f>
        <v>0</v>
      </c>
      <c r="EV36" s="191">
        <f xml:space="preserve"> Debt!EV$133</f>
        <v>0</v>
      </c>
      <c r="EW36" s="191">
        <f xml:space="preserve"> Debt!EW$133</f>
        <v>0</v>
      </c>
      <c r="EX36" s="191">
        <f xml:space="preserve"> Debt!EX$133</f>
        <v>0</v>
      </c>
      <c r="EY36" s="191">
        <f xml:space="preserve"> Debt!EY$133</f>
        <v>0</v>
      </c>
      <c r="EZ36" s="191">
        <f xml:space="preserve"> Debt!EZ$133</f>
        <v>0</v>
      </c>
      <c r="FA36" s="191">
        <f xml:space="preserve"> Debt!FA$133</f>
        <v>0</v>
      </c>
      <c r="FB36" s="191">
        <f xml:space="preserve"> Debt!FB$133</f>
        <v>0</v>
      </c>
      <c r="FC36" s="191">
        <f xml:space="preserve"> Debt!FC$133</f>
        <v>0</v>
      </c>
      <c r="FD36" s="191">
        <f xml:space="preserve"> Debt!FD$133</f>
        <v>0</v>
      </c>
      <c r="FE36" s="191">
        <f xml:space="preserve"> Debt!FE$133</f>
        <v>0</v>
      </c>
      <c r="FF36" s="191">
        <f xml:space="preserve"> Debt!FF$133</f>
        <v>0</v>
      </c>
      <c r="FG36" s="191">
        <f xml:space="preserve"> Debt!FG$133</f>
        <v>0</v>
      </c>
      <c r="FH36" s="191">
        <f xml:space="preserve"> Debt!FH$133</f>
        <v>0</v>
      </c>
      <c r="FI36" s="191">
        <f xml:space="preserve"> Debt!FI$133</f>
        <v>0</v>
      </c>
      <c r="FJ36" s="191">
        <f xml:space="preserve"> Debt!FJ$133</f>
        <v>0</v>
      </c>
      <c r="FK36" s="191">
        <f xml:space="preserve"> Debt!FK$133</f>
        <v>0</v>
      </c>
      <c r="FL36" s="191">
        <f xml:space="preserve"> Debt!FL$133</f>
        <v>0</v>
      </c>
      <c r="FM36" s="191">
        <f xml:space="preserve"> Debt!FM$133</f>
        <v>0</v>
      </c>
      <c r="FN36" s="191">
        <f xml:space="preserve"> Debt!FN$133</f>
        <v>0</v>
      </c>
      <c r="FO36" s="191">
        <f xml:space="preserve"> Debt!FO$133</f>
        <v>0</v>
      </c>
      <c r="FP36" s="191">
        <f xml:space="preserve"> Debt!FP$133</f>
        <v>0</v>
      </c>
      <c r="FQ36" s="191">
        <f xml:space="preserve"> Debt!FQ$133</f>
        <v>0</v>
      </c>
      <c r="FR36" s="191">
        <f xml:space="preserve"> Debt!FR$133</f>
        <v>0</v>
      </c>
      <c r="FS36" s="191">
        <f xml:space="preserve"> Debt!FS$133</f>
        <v>0</v>
      </c>
      <c r="FT36" s="191">
        <f xml:space="preserve"> Debt!FT$133</f>
        <v>0</v>
      </c>
      <c r="FU36" s="191">
        <f xml:space="preserve"> Debt!FU$133</f>
        <v>0</v>
      </c>
      <c r="FV36" s="191">
        <f xml:space="preserve"> Debt!FV$133</f>
        <v>0</v>
      </c>
      <c r="FW36" s="191">
        <f xml:space="preserve"> Debt!FW$133</f>
        <v>0</v>
      </c>
      <c r="FX36" s="191">
        <f xml:space="preserve"> Debt!FX$133</f>
        <v>0</v>
      </c>
      <c r="FY36" s="191">
        <f xml:space="preserve"> Debt!FY$133</f>
        <v>0</v>
      </c>
      <c r="FZ36" s="191">
        <f xml:space="preserve"> Debt!FZ$133</f>
        <v>0</v>
      </c>
      <c r="GA36" s="191">
        <f xml:space="preserve"> Debt!GA$133</f>
        <v>0</v>
      </c>
      <c r="GB36" s="191">
        <f xml:space="preserve"> Debt!GB$133</f>
        <v>0</v>
      </c>
      <c r="GC36" s="191">
        <f xml:space="preserve"> Debt!GC$133</f>
        <v>0</v>
      </c>
      <c r="GD36" s="191">
        <f xml:space="preserve"> Debt!GD$133</f>
        <v>0</v>
      </c>
      <c r="GE36" s="191">
        <f xml:space="preserve"> Debt!GE$133</f>
        <v>0</v>
      </c>
      <c r="GF36" s="191">
        <f xml:space="preserve"> Debt!GF$133</f>
        <v>0</v>
      </c>
      <c r="GG36" s="191">
        <f xml:space="preserve"> Debt!GG$133</f>
        <v>0</v>
      </c>
      <c r="GH36" s="191">
        <f xml:space="preserve"> Debt!GH$133</f>
        <v>0</v>
      </c>
      <c r="GI36" s="191">
        <f xml:space="preserve"> Debt!GI$133</f>
        <v>0</v>
      </c>
      <c r="GJ36" s="191">
        <f xml:space="preserve"> Debt!GJ$133</f>
        <v>0</v>
      </c>
    </row>
    <row r="37" spans="1:192" x14ac:dyDescent="0.25">
      <c r="E37" s="194" t="str">
        <f xml:space="preserve"> Time!E$140</f>
        <v>Senior debt repayment period flag</v>
      </c>
      <c r="F37" s="194">
        <f xml:space="preserve"> Time!F$140</f>
        <v>0</v>
      </c>
      <c r="G37" s="194" t="str">
        <f xml:space="preserve"> Time!G$140</f>
        <v>flag</v>
      </c>
      <c r="H37" s="194">
        <f xml:space="preserve"> Time!H$140</f>
        <v>34</v>
      </c>
      <c r="I37" s="194">
        <f xml:space="preserve"> Time!I$140</f>
        <v>0</v>
      </c>
      <c r="J37" s="194">
        <f xml:space="preserve"> Time!J$140</f>
        <v>0</v>
      </c>
      <c r="K37" s="194">
        <f xml:space="preserve"> Time!K$140</f>
        <v>0</v>
      </c>
      <c r="L37" s="194">
        <f xml:space="preserve"> Time!L$140</f>
        <v>0</v>
      </c>
      <c r="M37" s="194">
        <f xml:space="preserve"> Time!M$140</f>
        <v>0</v>
      </c>
      <c r="N37" s="194">
        <f xml:space="preserve"> Time!N$140</f>
        <v>0</v>
      </c>
      <c r="O37" s="194">
        <f xml:space="preserve"> Time!O$140</f>
        <v>0</v>
      </c>
      <c r="P37" s="194">
        <f xml:space="preserve"> Time!P$140</f>
        <v>0</v>
      </c>
      <c r="Q37" s="194">
        <f xml:space="preserve"> Time!Q$140</f>
        <v>1</v>
      </c>
      <c r="R37" s="194">
        <f xml:space="preserve"> Time!R$140</f>
        <v>1</v>
      </c>
      <c r="S37" s="194">
        <f xml:space="preserve"> Time!S$140</f>
        <v>1</v>
      </c>
      <c r="T37" s="194">
        <f xml:space="preserve"> Time!T$140</f>
        <v>1</v>
      </c>
      <c r="U37" s="194">
        <f xml:space="preserve"> Time!U$140</f>
        <v>1</v>
      </c>
      <c r="V37" s="194">
        <f xml:space="preserve"> Time!V$140</f>
        <v>1</v>
      </c>
      <c r="W37" s="194">
        <f xml:space="preserve"> Time!W$140</f>
        <v>1</v>
      </c>
      <c r="X37" s="194">
        <f xml:space="preserve"> Time!X$140</f>
        <v>1</v>
      </c>
      <c r="Y37" s="194">
        <f xml:space="preserve"> Time!Y$140</f>
        <v>1</v>
      </c>
      <c r="Z37" s="194">
        <f xml:space="preserve"> Time!Z$140</f>
        <v>1</v>
      </c>
      <c r="AA37" s="194">
        <f xml:space="preserve"> Time!AA$140</f>
        <v>1</v>
      </c>
      <c r="AB37" s="194">
        <f xml:space="preserve"> Time!AB$140</f>
        <v>1</v>
      </c>
      <c r="AC37" s="194">
        <f xml:space="preserve"> Time!AC$140</f>
        <v>1</v>
      </c>
      <c r="AD37" s="194">
        <f xml:space="preserve"> Time!AD$140</f>
        <v>1</v>
      </c>
      <c r="AE37" s="194">
        <f xml:space="preserve"> Time!AE$140</f>
        <v>1</v>
      </c>
      <c r="AF37" s="194">
        <f xml:space="preserve"> Time!AF$140</f>
        <v>1</v>
      </c>
      <c r="AG37" s="194">
        <f xml:space="preserve"> Time!AG$140</f>
        <v>1</v>
      </c>
      <c r="AH37" s="194">
        <f xml:space="preserve"> Time!AH$140</f>
        <v>1</v>
      </c>
      <c r="AI37" s="194">
        <f xml:space="preserve"> Time!AI$140</f>
        <v>1</v>
      </c>
      <c r="AJ37" s="194">
        <f xml:space="preserve"> Time!AJ$140</f>
        <v>1</v>
      </c>
      <c r="AK37" s="194">
        <f xml:space="preserve"> Time!AK$140</f>
        <v>1</v>
      </c>
      <c r="AL37" s="194">
        <f xml:space="preserve"> Time!AL$140</f>
        <v>1</v>
      </c>
      <c r="AM37" s="194">
        <f xml:space="preserve"> Time!AM$140</f>
        <v>1</v>
      </c>
      <c r="AN37" s="194">
        <f xml:space="preserve"> Time!AN$140</f>
        <v>1</v>
      </c>
      <c r="AO37" s="194">
        <f xml:space="preserve"> Time!AO$140</f>
        <v>1</v>
      </c>
      <c r="AP37" s="194">
        <f xml:space="preserve"> Time!AP$140</f>
        <v>1</v>
      </c>
      <c r="AQ37" s="194">
        <f xml:space="preserve"> Time!AQ$140</f>
        <v>1</v>
      </c>
      <c r="AR37" s="194">
        <f xml:space="preserve"> Time!AR$140</f>
        <v>1</v>
      </c>
      <c r="AS37" s="194">
        <f xml:space="preserve"> Time!AS$140</f>
        <v>1</v>
      </c>
      <c r="AT37" s="194">
        <f xml:space="preserve"> Time!AT$140</f>
        <v>1</v>
      </c>
      <c r="AU37" s="194">
        <f xml:space="preserve"> Time!AU$140</f>
        <v>1</v>
      </c>
      <c r="AV37" s="194">
        <f xml:space="preserve"> Time!AV$140</f>
        <v>1</v>
      </c>
      <c r="AW37" s="194">
        <f xml:space="preserve"> Time!AW$140</f>
        <v>1</v>
      </c>
      <c r="AX37" s="194">
        <f xml:space="preserve"> Time!AX$140</f>
        <v>1</v>
      </c>
      <c r="AY37" s="194">
        <f xml:space="preserve"> Time!AY$140</f>
        <v>0</v>
      </c>
      <c r="AZ37" s="194">
        <f xml:space="preserve"> Time!AZ$140</f>
        <v>0</v>
      </c>
      <c r="BA37" s="194">
        <f xml:space="preserve"> Time!BA$140</f>
        <v>0</v>
      </c>
      <c r="BB37" s="194">
        <f xml:space="preserve"> Time!BB$140</f>
        <v>0</v>
      </c>
      <c r="BC37" s="194">
        <f xml:space="preserve"> Time!BC$140</f>
        <v>0</v>
      </c>
      <c r="BD37" s="194">
        <f xml:space="preserve"> Time!BD$140</f>
        <v>0</v>
      </c>
      <c r="BE37" s="194">
        <f xml:space="preserve"> Time!BE$140</f>
        <v>0</v>
      </c>
      <c r="BF37" s="194">
        <f xml:space="preserve"> Time!BF$140</f>
        <v>0</v>
      </c>
      <c r="BG37" s="194">
        <f xml:space="preserve"> Time!BG$140</f>
        <v>0</v>
      </c>
      <c r="BH37" s="194">
        <f xml:space="preserve"> Time!BH$140</f>
        <v>0</v>
      </c>
      <c r="BI37" s="194">
        <f xml:space="preserve"> Time!BI$140</f>
        <v>0</v>
      </c>
      <c r="BJ37" s="194">
        <f xml:space="preserve"> Time!BJ$140</f>
        <v>0</v>
      </c>
      <c r="BK37" s="194">
        <f xml:space="preserve"> Time!BK$140</f>
        <v>0</v>
      </c>
      <c r="BL37" s="194">
        <f xml:space="preserve"> Time!BL$140</f>
        <v>0</v>
      </c>
      <c r="BM37" s="194">
        <f xml:space="preserve"> Time!BM$140</f>
        <v>0</v>
      </c>
      <c r="BN37" s="194">
        <f xml:space="preserve"> Time!BN$140</f>
        <v>0</v>
      </c>
      <c r="BO37" s="194">
        <f xml:space="preserve"> Time!BO$140</f>
        <v>0</v>
      </c>
      <c r="BP37" s="194">
        <f xml:space="preserve"> Time!BP$140</f>
        <v>0</v>
      </c>
      <c r="BQ37" s="194">
        <f xml:space="preserve"> Time!BQ$140</f>
        <v>0</v>
      </c>
      <c r="BR37" s="194">
        <f xml:space="preserve"> Time!BR$140</f>
        <v>0</v>
      </c>
      <c r="BS37" s="194">
        <f xml:space="preserve"> Time!BS$140</f>
        <v>0</v>
      </c>
      <c r="BT37" s="194">
        <f xml:space="preserve"> Time!BT$140</f>
        <v>0</v>
      </c>
      <c r="BU37" s="194">
        <f xml:space="preserve"> Time!BU$140</f>
        <v>0</v>
      </c>
      <c r="BV37" s="194">
        <f xml:space="preserve"> Time!BV$140</f>
        <v>0</v>
      </c>
      <c r="BW37" s="194">
        <f xml:space="preserve"> Time!BW$140</f>
        <v>0</v>
      </c>
      <c r="BX37" s="194">
        <f xml:space="preserve"> Time!BX$140</f>
        <v>0</v>
      </c>
      <c r="BY37" s="194">
        <f xml:space="preserve"> Time!BY$140</f>
        <v>0</v>
      </c>
      <c r="BZ37" s="194">
        <f xml:space="preserve"> Time!BZ$140</f>
        <v>0</v>
      </c>
      <c r="CA37" s="194">
        <f xml:space="preserve"> Time!CA$140</f>
        <v>0</v>
      </c>
      <c r="CB37" s="194">
        <f xml:space="preserve"> Time!CB$140</f>
        <v>0</v>
      </c>
      <c r="CC37" s="194">
        <f xml:space="preserve"> Time!CC$140</f>
        <v>0</v>
      </c>
      <c r="CD37" s="194">
        <f xml:space="preserve"> Time!CD$140</f>
        <v>0</v>
      </c>
      <c r="CE37" s="194">
        <f xml:space="preserve"> Time!CE$140</f>
        <v>0</v>
      </c>
      <c r="CF37" s="194">
        <f xml:space="preserve"> Time!CF$140</f>
        <v>0</v>
      </c>
      <c r="CG37" s="194">
        <f xml:space="preserve"> Time!CG$140</f>
        <v>0</v>
      </c>
      <c r="CH37" s="194">
        <f xml:space="preserve"> Time!CH$140</f>
        <v>0</v>
      </c>
      <c r="CI37" s="194">
        <f xml:space="preserve"> Time!CI$140</f>
        <v>0</v>
      </c>
      <c r="CJ37" s="194">
        <f xml:space="preserve"> Time!CJ$140</f>
        <v>0</v>
      </c>
      <c r="CK37" s="194">
        <f xml:space="preserve"> Time!CK$140</f>
        <v>0</v>
      </c>
      <c r="CL37" s="194">
        <f xml:space="preserve"> Time!CL$140</f>
        <v>0</v>
      </c>
      <c r="CM37" s="194">
        <f xml:space="preserve"> Time!CM$140</f>
        <v>0</v>
      </c>
      <c r="CN37" s="194">
        <f xml:space="preserve"> Time!CN$140</f>
        <v>0</v>
      </c>
      <c r="CO37" s="194">
        <f xml:space="preserve"> Time!CO$140</f>
        <v>0</v>
      </c>
      <c r="CP37" s="194">
        <f xml:space="preserve"> Time!CP$140</f>
        <v>0</v>
      </c>
      <c r="CQ37" s="194">
        <f xml:space="preserve"> Time!CQ$140</f>
        <v>0</v>
      </c>
      <c r="CR37" s="194">
        <f xml:space="preserve"> Time!CR$140</f>
        <v>0</v>
      </c>
      <c r="CS37" s="194">
        <f xml:space="preserve"> Time!CS$140</f>
        <v>0</v>
      </c>
      <c r="CT37" s="194">
        <f xml:space="preserve"> Time!CT$140</f>
        <v>0</v>
      </c>
      <c r="CU37" s="194">
        <f xml:space="preserve"> Time!CU$140</f>
        <v>0</v>
      </c>
      <c r="CV37" s="194">
        <f xml:space="preserve"> Time!CV$140</f>
        <v>0</v>
      </c>
      <c r="CW37" s="194">
        <f xml:space="preserve"> Time!CW$140</f>
        <v>0</v>
      </c>
      <c r="CX37" s="194">
        <f xml:space="preserve"> Time!CX$140</f>
        <v>0</v>
      </c>
      <c r="CY37" s="194">
        <f xml:space="preserve"> Time!CY$140</f>
        <v>0</v>
      </c>
      <c r="CZ37" s="194">
        <f xml:space="preserve"> Time!CZ$140</f>
        <v>0</v>
      </c>
      <c r="DA37" s="194">
        <f xml:space="preserve"> Time!DA$140</f>
        <v>0</v>
      </c>
      <c r="DB37" s="194">
        <f xml:space="preserve"> Time!DB$140</f>
        <v>0</v>
      </c>
      <c r="DC37" s="194">
        <f xml:space="preserve"> Time!DC$140</f>
        <v>0</v>
      </c>
      <c r="DD37" s="194">
        <f xml:space="preserve"> Time!DD$140</f>
        <v>0</v>
      </c>
      <c r="DE37" s="194">
        <f xml:space="preserve"> Time!DE$140</f>
        <v>0</v>
      </c>
      <c r="DF37" s="194">
        <f xml:space="preserve"> Time!DF$140</f>
        <v>0</v>
      </c>
      <c r="DG37" s="194">
        <f xml:space="preserve"> Time!DG$140</f>
        <v>0</v>
      </c>
      <c r="DH37" s="194">
        <f xml:space="preserve"> Time!DH$140</f>
        <v>0</v>
      </c>
      <c r="DI37" s="194">
        <f xml:space="preserve"> Time!DI$140</f>
        <v>0</v>
      </c>
      <c r="DJ37" s="194">
        <f xml:space="preserve"> Time!DJ$140</f>
        <v>0</v>
      </c>
      <c r="DK37" s="194">
        <f xml:space="preserve"> Time!DK$140</f>
        <v>0</v>
      </c>
      <c r="DL37" s="194">
        <f xml:space="preserve"> Time!DL$140</f>
        <v>0</v>
      </c>
      <c r="DM37" s="194">
        <f xml:space="preserve"> Time!DM$140</f>
        <v>0</v>
      </c>
      <c r="DN37" s="194">
        <f xml:space="preserve"> Time!DN$140</f>
        <v>0</v>
      </c>
      <c r="DO37" s="194">
        <f xml:space="preserve"> Time!DO$140</f>
        <v>0</v>
      </c>
      <c r="DP37" s="194">
        <f xml:space="preserve"> Time!DP$140</f>
        <v>0</v>
      </c>
      <c r="DQ37" s="194">
        <f xml:space="preserve"> Time!DQ$140</f>
        <v>0</v>
      </c>
      <c r="DR37" s="194">
        <f xml:space="preserve"> Time!DR$140</f>
        <v>0</v>
      </c>
      <c r="DS37" s="194">
        <f xml:space="preserve"> Time!DS$140</f>
        <v>0</v>
      </c>
      <c r="DT37" s="194">
        <f xml:space="preserve"> Time!DT$140</f>
        <v>0</v>
      </c>
      <c r="DU37" s="194">
        <f xml:space="preserve"> Time!DU$140</f>
        <v>0</v>
      </c>
      <c r="DV37" s="194">
        <f xml:space="preserve"> Time!DV$140</f>
        <v>0</v>
      </c>
      <c r="DW37" s="194">
        <f xml:space="preserve"> Time!DW$140</f>
        <v>0</v>
      </c>
      <c r="DX37" s="194">
        <f xml:space="preserve"> Time!DX$140</f>
        <v>0</v>
      </c>
      <c r="DY37" s="194">
        <f xml:space="preserve"> Time!DY$140</f>
        <v>0</v>
      </c>
      <c r="DZ37" s="194">
        <f xml:space="preserve"> Time!DZ$140</f>
        <v>0</v>
      </c>
      <c r="EA37" s="194">
        <f xml:space="preserve"> Time!EA$140</f>
        <v>0</v>
      </c>
      <c r="EB37" s="194">
        <f xml:space="preserve"> Time!EB$140</f>
        <v>0</v>
      </c>
      <c r="EC37" s="194">
        <f xml:space="preserve"> Time!EC$140</f>
        <v>0</v>
      </c>
      <c r="ED37" s="194">
        <f xml:space="preserve"> Time!ED$140</f>
        <v>0</v>
      </c>
      <c r="EE37" s="194">
        <f xml:space="preserve"> Time!EE$140</f>
        <v>0</v>
      </c>
      <c r="EF37" s="194">
        <f xml:space="preserve"> Time!EF$140</f>
        <v>0</v>
      </c>
      <c r="EG37" s="194">
        <f xml:space="preserve"> Time!EG$140</f>
        <v>0</v>
      </c>
      <c r="EH37" s="194">
        <f xml:space="preserve"> Time!EH$140</f>
        <v>0</v>
      </c>
      <c r="EI37" s="194">
        <f xml:space="preserve"> Time!EI$140</f>
        <v>0</v>
      </c>
      <c r="EJ37" s="194">
        <f xml:space="preserve"> Time!EJ$140</f>
        <v>0</v>
      </c>
      <c r="EK37" s="194">
        <f xml:space="preserve"> Time!EK$140</f>
        <v>0</v>
      </c>
      <c r="EL37" s="194">
        <f xml:space="preserve"> Time!EL$140</f>
        <v>0</v>
      </c>
      <c r="EM37" s="194">
        <f xml:space="preserve"> Time!EM$140</f>
        <v>0</v>
      </c>
      <c r="EN37" s="194">
        <f xml:space="preserve"> Time!EN$140</f>
        <v>0</v>
      </c>
      <c r="EO37" s="194">
        <f xml:space="preserve"> Time!EO$140</f>
        <v>0</v>
      </c>
      <c r="EP37" s="194">
        <f xml:space="preserve"> Time!EP$140</f>
        <v>0</v>
      </c>
      <c r="EQ37" s="194">
        <f xml:space="preserve"> Time!EQ$140</f>
        <v>0</v>
      </c>
      <c r="ER37" s="194">
        <f xml:space="preserve"> Time!ER$140</f>
        <v>0</v>
      </c>
      <c r="ES37" s="194">
        <f xml:space="preserve"> Time!ES$140</f>
        <v>0</v>
      </c>
      <c r="ET37" s="194">
        <f xml:space="preserve"> Time!ET$140</f>
        <v>0</v>
      </c>
      <c r="EU37" s="194">
        <f xml:space="preserve"> Time!EU$140</f>
        <v>0</v>
      </c>
      <c r="EV37" s="194">
        <f xml:space="preserve"> Time!EV$140</f>
        <v>0</v>
      </c>
      <c r="EW37" s="194">
        <f xml:space="preserve"> Time!EW$140</f>
        <v>0</v>
      </c>
      <c r="EX37" s="194">
        <f xml:space="preserve"> Time!EX$140</f>
        <v>0</v>
      </c>
      <c r="EY37" s="194">
        <f xml:space="preserve"> Time!EY$140</f>
        <v>0</v>
      </c>
      <c r="EZ37" s="194">
        <f xml:space="preserve"> Time!EZ$140</f>
        <v>0</v>
      </c>
      <c r="FA37" s="194">
        <f xml:space="preserve"> Time!FA$140</f>
        <v>0</v>
      </c>
      <c r="FB37" s="194">
        <f xml:space="preserve"> Time!FB$140</f>
        <v>0</v>
      </c>
      <c r="FC37" s="194">
        <f xml:space="preserve"> Time!FC$140</f>
        <v>0</v>
      </c>
      <c r="FD37" s="194">
        <f xml:space="preserve"> Time!FD$140</f>
        <v>0</v>
      </c>
      <c r="FE37" s="194">
        <f xml:space="preserve"> Time!FE$140</f>
        <v>0</v>
      </c>
      <c r="FF37" s="194">
        <f xml:space="preserve"> Time!FF$140</f>
        <v>0</v>
      </c>
      <c r="FG37" s="194">
        <f xml:space="preserve"> Time!FG$140</f>
        <v>0</v>
      </c>
      <c r="FH37" s="194">
        <f xml:space="preserve"> Time!FH$140</f>
        <v>0</v>
      </c>
      <c r="FI37" s="194">
        <f xml:space="preserve"> Time!FI$140</f>
        <v>0</v>
      </c>
      <c r="FJ37" s="194">
        <f xml:space="preserve"> Time!FJ$140</f>
        <v>0</v>
      </c>
      <c r="FK37" s="194">
        <f xml:space="preserve"> Time!FK$140</f>
        <v>0</v>
      </c>
      <c r="FL37" s="194">
        <f xml:space="preserve"> Time!FL$140</f>
        <v>0</v>
      </c>
      <c r="FM37" s="194">
        <f xml:space="preserve"> Time!FM$140</f>
        <v>0</v>
      </c>
      <c r="FN37" s="194">
        <f xml:space="preserve"> Time!FN$140</f>
        <v>0</v>
      </c>
      <c r="FO37" s="194">
        <f xml:space="preserve"> Time!FO$140</f>
        <v>0</v>
      </c>
      <c r="FP37" s="194">
        <f xml:space="preserve"> Time!FP$140</f>
        <v>0</v>
      </c>
      <c r="FQ37" s="194">
        <f xml:space="preserve"> Time!FQ$140</f>
        <v>0</v>
      </c>
      <c r="FR37" s="194">
        <f xml:space="preserve"> Time!FR$140</f>
        <v>0</v>
      </c>
      <c r="FS37" s="194">
        <f xml:space="preserve"> Time!FS$140</f>
        <v>0</v>
      </c>
      <c r="FT37" s="194">
        <f xml:space="preserve"> Time!FT$140</f>
        <v>0</v>
      </c>
      <c r="FU37" s="194">
        <f xml:space="preserve"> Time!FU$140</f>
        <v>0</v>
      </c>
      <c r="FV37" s="194">
        <f xml:space="preserve"> Time!FV$140</f>
        <v>0</v>
      </c>
      <c r="FW37" s="194">
        <f xml:space="preserve"> Time!FW$140</f>
        <v>0</v>
      </c>
      <c r="FX37" s="194">
        <f xml:space="preserve"> Time!FX$140</f>
        <v>0</v>
      </c>
      <c r="FY37" s="194">
        <f xml:space="preserve"> Time!FY$140</f>
        <v>0</v>
      </c>
      <c r="FZ37" s="194">
        <f xml:space="preserve"> Time!FZ$140</f>
        <v>0</v>
      </c>
      <c r="GA37" s="194">
        <f xml:space="preserve"> Time!GA$140</f>
        <v>0</v>
      </c>
      <c r="GB37" s="194">
        <f xml:space="preserve"> Time!GB$140</f>
        <v>0</v>
      </c>
      <c r="GC37" s="194">
        <f xml:space="preserve"> Time!GC$140</f>
        <v>0</v>
      </c>
      <c r="GD37" s="194">
        <f xml:space="preserve"> Time!GD$140</f>
        <v>0</v>
      </c>
      <c r="GE37" s="194">
        <f xml:space="preserve"> Time!GE$140</f>
        <v>0</v>
      </c>
      <c r="GF37" s="194">
        <f xml:space="preserve"> Time!GF$140</f>
        <v>0</v>
      </c>
      <c r="GG37" s="194">
        <f xml:space="preserve"> Time!GG$140</f>
        <v>0</v>
      </c>
      <c r="GH37" s="194">
        <f xml:space="preserve"> Time!GH$140</f>
        <v>0</v>
      </c>
      <c r="GI37" s="194">
        <f xml:space="preserve"> Time!GI$140</f>
        <v>0</v>
      </c>
      <c r="GJ37" s="194">
        <f xml:space="preserve"> Time!GJ$140</f>
        <v>0</v>
      </c>
    </row>
    <row r="38" spans="1:192" x14ac:dyDescent="0.25">
      <c r="E38" s="12" t="s">
        <v>272</v>
      </c>
      <c r="G38" s="12" t="s">
        <v>189</v>
      </c>
      <c r="J38" s="83" t="str">
        <f t="shared" ref="J38:AM38" si="22" xml:space="preserve"> IF( J37 = 1, J35 / J36, "na")</f>
        <v>na</v>
      </c>
      <c r="K38" s="83" t="str">
        <f t="shared" si="22"/>
        <v>na</v>
      </c>
      <c r="L38" s="83" t="str">
        <f t="shared" si="22"/>
        <v>na</v>
      </c>
      <c r="M38" s="83" t="str">
        <f t="shared" si="22"/>
        <v>na</v>
      </c>
      <c r="N38" s="83" t="str">
        <f t="shared" si="22"/>
        <v>na</v>
      </c>
      <c r="O38" s="83" t="str">
        <f t="shared" si="22"/>
        <v>na</v>
      </c>
      <c r="P38" s="83" t="str">
        <f t="shared" si="22"/>
        <v>na</v>
      </c>
      <c r="Q38" s="83">
        <f t="shared" si="22"/>
        <v>1.4</v>
      </c>
      <c r="R38" s="83">
        <f t="shared" si="22"/>
        <v>1.4</v>
      </c>
      <c r="S38" s="83">
        <f t="shared" si="22"/>
        <v>1.4</v>
      </c>
      <c r="T38" s="83">
        <f t="shared" si="22"/>
        <v>1.4</v>
      </c>
      <c r="U38" s="83">
        <f t="shared" si="22"/>
        <v>1.4</v>
      </c>
      <c r="V38" s="83">
        <f t="shared" si="22"/>
        <v>1.4</v>
      </c>
      <c r="W38" s="83">
        <f t="shared" si="22"/>
        <v>1.4</v>
      </c>
      <c r="X38" s="83">
        <f t="shared" si="22"/>
        <v>1.4</v>
      </c>
      <c r="Y38" s="83">
        <f t="shared" si="22"/>
        <v>1.4</v>
      </c>
      <c r="Z38" s="83">
        <f t="shared" si="22"/>
        <v>1.4</v>
      </c>
      <c r="AA38" s="83">
        <f t="shared" si="22"/>
        <v>1.4</v>
      </c>
      <c r="AB38" s="83">
        <f t="shared" si="22"/>
        <v>1.4</v>
      </c>
      <c r="AC38" s="83">
        <f t="shared" si="22"/>
        <v>1.4</v>
      </c>
      <c r="AD38" s="83">
        <f t="shared" si="22"/>
        <v>1.4</v>
      </c>
      <c r="AE38" s="83">
        <f t="shared" si="22"/>
        <v>1.4</v>
      </c>
      <c r="AF38" s="83">
        <f t="shared" si="22"/>
        <v>1.4</v>
      </c>
      <c r="AG38" s="83">
        <f t="shared" si="22"/>
        <v>1.4</v>
      </c>
      <c r="AH38" s="83">
        <f t="shared" si="22"/>
        <v>1.4</v>
      </c>
      <c r="AI38" s="83">
        <f t="shared" si="22"/>
        <v>1.4</v>
      </c>
      <c r="AJ38" s="83">
        <f t="shared" si="22"/>
        <v>1.3999999999999997</v>
      </c>
      <c r="AK38" s="83">
        <f t="shared" si="22"/>
        <v>1.4</v>
      </c>
      <c r="AL38" s="83">
        <f t="shared" si="22"/>
        <v>1.4</v>
      </c>
      <c r="AM38" s="83">
        <f t="shared" si="22"/>
        <v>1.4</v>
      </c>
      <c r="AN38" s="83">
        <f t="shared" ref="AN38:CY38" si="23" xml:space="preserve"> IF( AN37 = 1, AN35 / AN36, "na")</f>
        <v>1.3999999999999997</v>
      </c>
      <c r="AO38" s="83">
        <f t="shared" si="23"/>
        <v>1.4</v>
      </c>
      <c r="AP38" s="83">
        <f t="shared" si="23"/>
        <v>1.4</v>
      </c>
      <c r="AQ38" s="83">
        <f t="shared" si="23"/>
        <v>1.4</v>
      </c>
      <c r="AR38" s="83">
        <f t="shared" si="23"/>
        <v>1.4</v>
      </c>
      <c r="AS38" s="83">
        <f t="shared" si="23"/>
        <v>1.4</v>
      </c>
      <c r="AT38" s="83">
        <f t="shared" si="23"/>
        <v>1.4000000000000001</v>
      </c>
      <c r="AU38" s="83">
        <f t="shared" si="23"/>
        <v>1.4</v>
      </c>
      <c r="AV38" s="83">
        <f t="shared" si="23"/>
        <v>1.4</v>
      </c>
      <c r="AW38" s="83">
        <f t="shared" si="23"/>
        <v>1.4</v>
      </c>
      <c r="AX38" s="83">
        <f t="shared" si="23"/>
        <v>1.4</v>
      </c>
      <c r="AY38" s="83" t="str">
        <f t="shared" si="23"/>
        <v>na</v>
      </c>
      <c r="AZ38" s="83" t="str">
        <f t="shared" si="23"/>
        <v>na</v>
      </c>
      <c r="BA38" s="83" t="str">
        <f t="shared" si="23"/>
        <v>na</v>
      </c>
      <c r="BB38" s="83" t="str">
        <f t="shared" si="23"/>
        <v>na</v>
      </c>
      <c r="BC38" s="83" t="str">
        <f t="shared" si="23"/>
        <v>na</v>
      </c>
      <c r="BD38" s="83" t="str">
        <f t="shared" si="23"/>
        <v>na</v>
      </c>
      <c r="BE38" s="83" t="str">
        <f t="shared" si="23"/>
        <v>na</v>
      </c>
      <c r="BF38" s="83" t="str">
        <f t="shared" si="23"/>
        <v>na</v>
      </c>
      <c r="BG38" s="83" t="str">
        <f t="shared" si="23"/>
        <v>na</v>
      </c>
      <c r="BH38" s="83" t="str">
        <f t="shared" si="23"/>
        <v>na</v>
      </c>
      <c r="BI38" s="83" t="str">
        <f t="shared" si="23"/>
        <v>na</v>
      </c>
      <c r="BJ38" s="83" t="str">
        <f t="shared" si="23"/>
        <v>na</v>
      </c>
      <c r="BK38" s="83" t="str">
        <f t="shared" si="23"/>
        <v>na</v>
      </c>
      <c r="BL38" s="83" t="str">
        <f t="shared" si="23"/>
        <v>na</v>
      </c>
      <c r="BM38" s="83" t="str">
        <f t="shared" si="23"/>
        <v>na</v>
      </c>
      <c r="BN38" s="83" t="str">
        <f t="shared" si="23"/>
        <v>na</v>
      </c>
      <c r="BO38" s="83" t="str">
        <f t="shared" si="23"/>
        <v>na</v>
      </c>
      <c r="BP38" s="83" t="str">
        <f t="shared" si="23"/>
        <v>na</v>
      </c>
      <c r="BQ38" s="83" t="str">
        <f t="shared" si="23"/>
        <v>na</v>
      </c>
      <c r="BR38" s="83" t="str">
        <f t="shared" si="23"/>
        <v>na</v>
      </c>
      <c r="BS38" s="83" t="str">
        <f t="shared" si="23"/>
        <v>na</v>
      </c>
      <c r="BT38" s="83" t="str">
        <f t="shared" si="23"/>
        <v>na</v>
      </c>
      <c r="BU38" s="83" t="str">
        <f t="shared" si="23"/>
        <v>na</v>
      </c>
      <c r="BV38" s="83" t="str">
        <f t="shared" si="23"/>
        <v>na</v>
      </c>
      <c r="BW38" s="83" t="str">
        <f t="shared" si="23"/>
        <v>na</v>
      </c>
      <c r="BX38" s="83" t="str">
        <f t="shared" si="23"/>
        <v>na</v>
      </c>
      <c r="BY38" s="83" t="str">
        <f t="shared" si="23"/>
        <v>na</v>
      </c>
      <c r="BZ38" s="83" t="str">
        <f t="shared" si="23"/>
        <v>na</v>
      </c>
      <c r="CA38" s="83" t="str">
        <f t="shared" si="23"/>
        <v>na</v>
      </c>
      <c r="CB38" s="83" t="str">
        <f t="shared" si="23"/>
        <v>na</v>
      </c>
      <c r="CC38" s="83" t="str">
        <f t="shared" si="23"/>
        <v>na</v>
      </c>
      <c r="CD38" s="83" t="str">
        <f t="shared" si="23"/>
        <v>na</v>
      </c>
      <c r="CE38" s="83" t="str">
        <f t="shared" si="23"/>
        <v>na</v>
      </c>
      <c r="CF38" s="83" t="str">
        <f t="shared" si="23"/>
        <v>na</v>
      </c>
      <c r="CG38" s="83" t="str">
        <f t="shared" si="23"/>
        <v>na</v>
      </c>
      <c r="CH38" s="83" t="str">
        <f t="shared" si="23"/>
        <v>na</v>
      </c>
      <c r="CI38" s="83" t="str">
        <f t="shared" si="23"/>
        <v>na</v>
      </c>
      <c r="CJ38" s="83" t="str">
        <f t="shared" si="23"/>
        <v>na</v>
      </c>
      <c r="CK38" s="83" t="str">
        <f t="shared" si="23"/>
        <v>na</v>
      </c>
      <c r="CL38" s="83" t="str">
        <f t="shared" si="23"/>
        <v>na</v>
      </c>
      <c r="CM38" s="83" t="str">
        <f t="shared" si="23"/>
        <v>na</v>
      </c>
      <c r="CN38" s="83" t="str">
        <f t="shared" si="23"/>
        <v>na</v>
      </c>
      <c r="CO38" s="83" t="str">
        <f t="shared" si="23"/>
        <v>na</v>
      </c>
      <c r="CP38" s="83" t="str">
        <f t="shared" si="23"/>
        <v>na</v>
      </c>
      <c r="CQ38" s="83" t="str">
        <f t="shared" si="23"/>
        <v>na</v>
      </c>
      <c r="CR38" s="83" t="str">
        <f t="shared" si="23"/>
        <v>na</v>
      </c>
      <c r="CS38" s="83" t="str">
        <f t="shared" si="23"/>
        <v>na</v>
      </c>
      <c r="CT38" s="83" t="str">
        <f t="shared" si="23"/>
        <v>na</v>
      </c>
      <c r="CU38" s="83" t="str">
        <f t="shared" si="23"/>
        <v>na</v>
      </c>
      <c r="CV38" s="83" t="str">
        <f t="shared" si="23"/>
        <v>na</v>
      </c>
      <c r="CW38" s="83" t="str">
        <f t="shared" si="23"/>
        <v>na</v>
      </c>
      <c r="CX38" s="83" t="str">
        <f t="shared" si="23"/>
        <v>na</v>
      </c>
      <c r="CY38" s="83" t="str">
        <f t="shared" si="23"/>
        <v>na</v>
      </c>
      <c r="CZ38" s="83" t="str">
        <f t="shared" ref="CZ38:FK38" si="24" xml:space="preserve"> IF( CZ37 = 1, CZ35 / CZ36, "na")</f>
        <v>na</v>
      </c>
      <c r="DA38" s="83" t="str">
        <f t="shared" si="24"/>
        <v>na</v>
      </c>
      <c r="DB38" s="83" t="str">
        <f t="shared" si="24"/>
        <v>na</v>
      </c>
      <c r="DC38" s="83" t="str">
        <f t="shared" si="24"/>
        <v>na</v>
      </c>
      <c r="DD38" s="83" t="str">
        <f t="shared" si="24"/>
        <v>na</v>
      </c>
      <c r="DE38" s="83" t="str">
        <f t="shared" si="24"/>
        <v>na</v>
      </c>
      <c r="DF38" s="83" t="str">
        <f t="shared" si="24"/>
        <v>na</v>
      </c>
      <c r="DG38" s="83" t="str">
        <f t="shared" si="24"/>
        <v>na</v>
      </c>
      <c r="DH38" s="83" t="str">
        <f t="shared" si="24"/>
        <v>na</v>
      </c>
      <c r="DI38" s="83" t="str">
        <f t="shared" si="24"/>
        <v>na</v>
      </c>
      <c r="DJ38" s="83" t="str">
        <f t="shared" si="24"/>
        <v>na</v>
      </c>
      <c r="DK38" s="83" t="str">
        <f t="shared" si="24"/>
        <v>na</v>
      </c>
      <c r="DL38" s="83" t="str">
        <f t="shared" si="24"/>
        <v>na</v>
      </c>
      <c r="DM38" s="83" t="str">
        <f t="shared" si="24"/>
        <v>na</v>
      </c>
      <c r="DN38" s="83" t="str">
        <f t="shared" si="24"/>
        <v>na</v>
      </c>
      <c r="DO38" s="83" t="str">
        <f t="shared" si="24"/>
        <v>na</v>
      </c>
      <c r="DP38" s="83" t="str">
        <f t="shared" si="24"/>
        <v>na</v>
      </c>
      <c r="DQ38" s="83" t="str">
        <f t="shared" si="24"/>
        <v>na</v>
      </c>
      <c r="DR38" s="83" t="str">
        <f t="shared" si="24"/>
        <v>na</v>
      </c>
      <c r="DS38" s="83" t="str">
        <f t="shared" si="24"/>
        <v>na</v>
      </c>
      <c r="DT38" s="83" t="str">
        <f t="shared" si="24"/>
        <v>na</v>
      </c>
      <c r="DU38" s="83" t="str">
        <f t="shared" si="24"/>
        <v>na</v>
      </c>
      <c r="DV38" s="83" t="str">
        <f t="shared" si="24"/>
        <v>na</v>
      </c>
      <c r="DW38" s="83" t="str">
        <f t="shared" si="24"/>
        <v>na</v>
      </c>
      <c r="DX38" s="83" t="str">
        <f t="shared" si="24"/>
        <v>na</v>
      </c>
      <c r="DY38" s="83" t="str">
        <f t="shared" si="24"/>
        <v>na</v>
      </c>
      <c r="DZ38" s="83" t="str">
        <f t="shared" si="24"/>
        <v>na</v>
      </c>
      <c r="EA38" s="83" t="str">
        <f t="shared" si="24"/>
        <v>na</v>
      </c>
      <c r="EB38" s="83" t="str">
        <f t="shared" si="24"/>
        <v>na</v>
      </c>
      <c r="EC38" s="83" t="str">
        <f t="shared" si="24"/>
        <v>na</v>
      </c>
      <c r="ED38" s="83" t="str">
        <f t="shared" si="24"/>
        <v>na</v>
      </c>
      <c r="EE38" s="83" t="str">
        <f t="shared" si="24"/>
        <v>na</v>
      </c>
      <c r="EF38" s="83" t="str">
        <f t="shared" si="24"/>
        <v>na</v>
      </c>
      <c r="EG38" s="83" t="str">
        <f t="shared" si="24"/>
        <v>na</v>
      </c>
      <c r="EH38" s="83" t="str">
        <f t="shared" si="24"/>
        <v>na</v>
      </c>
      <c r="EI38" s="83" t="str">
        <f t="shared" si="24"/>
        <v>na</v>
      </c>
      <c r="EJ38" s="83" t="str">
        <f t="shared" si="24"/>
        <v>na</v>
      </c>
      <c r="EK38" s="83" t="str">
        <f t="shared" si="24"/>
        <v>na</v>
      </c>
      <c r="EL38" s="83" t="str">
        <f t="shared" si="24"/>
        <v>na</v>
      </c>
      <c r="EM38" s="83" t="str">
        <f t="shared" si="24"/>
        <v>na</v>
      </c>
      <c r="EN38" s="83" t="str">
        <f t="shared" si="24"/>
        <v>na</v>
      </c>
      <c r="EO38" s="83" t="str">
        <f t="shared" si="24"/>
        <v>na</v>
      </c>
      <c r="EP38" s="83" t="str">
        <f t="shared" si="24"/>
        <v>na</v>
      </c>
      <c r="EQ38" s="83" t="str">
        <f t="shared" si="24"/>
        <v>na</v>
      </c>
      <c r="ER38" s="83" t="str">
        <f t="shared" si="24"/>
        <v>na</v>
      </c>
      <c r="ES38" s="83" t="str">
        <f t="shared" si="24"/>
        <v>na</v>
      </c>
      <c r="ET38" s="83" t="str">
        <f t="shared" si="24"/>
        <v>na</v>
      </c>
      <c r="EU38" s="83" t="str">
        <f t="shared" si="24"/>
        <v>na</v>
      </c>
      <c r="EV38" s="83" t="str">
        <f t="shared" si="24"/>
        <v>na</v>
      </c>
      <c r="EW38" s="83" t="str">
        <f t="shared" si="24"/>
        <v>na</v>
      </c>
      <c r="EX38" s="83" t="str">
        <f t="shared" si="24"/>
        <v>na</v>
      </c>
      <c r="EY38" s="83" t="str">
        <f t="shared" si="24"/>
        <v>na</v>
      </c>
      <c r="EZ38" s="83" t="str">
        <f t="shared" si="24"/>
        <v>na</v>
      </c>
      <c r="FA38" s="83" t="str">
        <f t="shared" si="24"/>
        <v>na</v>
      </c>
      <c r="FB38" s="83" t="str">
        <f t="shared" si="24"/>
        <v>na</v>
      </c>
      <c r="FC38" s="83" t="str">
        <f t="shared" si="24"/>
        <v>na</v>
      </c>
      <c r="FD38" s="83" t="str">
        <f t="shared" si="24"/>
        <v>na</v>
      </c>
      <c r="FE38" s="83" t="str">
        <f t="shared" si="24"/>
        <v>na</v>
      </c>
      <c r="FF38" s="83" t="str">
        <f t="shared" si="24"/>
        <v>na</v>
      </c>
      <c r="FG38" s="83" t="str">
        <f t="shared" si="24"/>
        <v>na</v>
      </c>
      <c r="FH38" s="83" t="str">
        <f t="shared" si="24"/>
        <v>na</v>
      </c>
      <c r="FI38" s="83" t="str">
        <f t="shared" si="24"/>
        <v>na</v>
      </c>
      <c r="FJ38" s="83" t="str">
        <f t="shared" si="24"/>
        <v>na</v>
      </c>
      <c r="FK38" s="83" t="str">
        <f t="shared" si="24"/>
        <v>na</v>
      </c>
      <c r="FL38" s="83" t="str">
        <f t="shared" ref="FL38:GJ38" si="25" xml:space="preserve"> IF( FL37 = 1, FL35 / FL36, "na")</f>
        <v>na</v>
      </c>
      <c r="FM38" s="83" t="str">
        <f t="shared" si="25"/>
        <v>na</v>
      </c>
      <c r="FN38" s="83" t="str">
        <f t="shared" si="25"/>
        <v>na</v>
      </c>
      <c r="FO38" s="83" t="str">
        <f t="shared" si="25"/>
        <v>na</v>
      </c>
      <c r="FP38" s="83" t="str">
        <f t="shared" si="25"/>
        <v>na</v>
      </c>
      <c r="FQ38" s="83" t="str">
        <f t="shared" si="25"/>
        <v>na</v>
      </c>
      <c r="FR38" s="83" t="str">
        <f t="shared" si="25"/>
        <v>na</v>
      </c>
      <c r="FS38" s="83" t="str">
        <f t="shared" si="25"/>
        <v>na</v>
      </c>
      <c r="FT38" s="83" t="str">
        <f t="shared" si="25"/>
        <v>na</v>
      </c>
      <c r="FU38" s="83" t="str">
        <f t="shared" si="25"/>
        <v>na</v>
      </c>
      <c r="FV38" s="83" t="str">
        <f t="shared" si="25"/>
        <v>na</v>
      </c>
      <c r="FW38" s="83" t="str">
        <f t="shared" si="25"/>
        <v>na</v>
      </c>
      <c r="FX38" s="83" t="str">
        <f t="shared" si="25"/>
        <v>na</v>
      </c>
      <c r="FY38" s="83" t="str">
        <f t="shared" si="25"/>
        <v>na</v>
      </c>
      <c r="FZ38" s="83" t="str">
        <f t="shared" si="25"/>
        <v>na</v>
      </c>
      <c r="GA38" s="83" t="str">
        <f t="shared" si="25"/>
        <v>na</v>
      </c>
      <c r="GB38" s="83" t="str">
        <f t="shared" si="25"/>
        <v>na</v>
      </c>
      <c r="GC38" s="83" t="str">
        <f t="shared" si="25"/>
        <v>na</v>
      </c>
      <c r="GD38" s="83" t="str">
        <f t="shared" si="25"/>
        <v>na</v>
      </c>
      <c r="GE38" s="83" t="str">
        <f t="shared" si="25"/>
        <v>na</v>
      </c>
      <c r="GF38" s="83" t="str">
        <f t="shared" si="25"/>
        <v>na</v>
      </c>
      <c r="GG38" s="83" t="str">
        <f t="shared" si="25"/>
        <v>na</v>
      </c>
      <c r="GH38" s="83" t="str">
        <f t="shared" si="25"/>
        <v>na</v>
      </c>
      <c r="GI38" s="83" t="str">
        <f t="shared" si="25"/>
        <v>na</v>
      </c>
      <c r="GJ38" s="83" t="str">
        <f t="shared" si="25"/>
        <v>na</v>
      </c>
    </row>
    <row r="39" spans="1:192" x14ac:dyDescent="0.25"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3"/>
      <c r="DC39" s="83"/>
      <c r="DD39" s="83"/>
      <c r="DE39" s="83"/>
      <c r="DF39" s="83"/>
      <c r="DG39" s="83"/>
      <c r="DH39" s="83"/>
      <c r="DI39" s="83"/>
      <c r="DJ39" s="83"/>
      <c r="DK39" s="83"/>
      <c r="DL39" s="83"/>
      <c r="DM39" s="83"/>
      <c r="DN39" s="83"/>
      <c r="DO39" s="83"/>
      <c r="DP39" s="83"/>
      <c r="DQ39" s="83"/>
      <c r="DR39" s="83"/>
      <c r="DS39" s="83"/>
      <c r="DT39" s="83"/>
      <c r="DU39" s="83"/>
      <c r="DV39" s="83"/>
      <c r="DW39" s="83"/>
      <c r="DX39" s="83"/>
      <c r="DY39" s="83"/>
      <c r="DZ39" s="83"/>
      <c r="EA39" s="83"/>
      <c r="EB39" s="83"/>
      <c r="EC39" s="83"/>
      <c r="ED39" s="83"/>
      <c r="EE39" s="83"/>
      <c r="EF39" s="83"/>
      <c r="EG39" s="83"/>
      <c r="EH39" s="83"/>
      <c r="EI39" s="83"/>
      <c r="EJ39" s="8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83"/>
      <c r="EV39" s="83"/>
      <c r="EW39" s="83"/>
      <c r="EX39" s="83"/>
      <c r="EY39" s="83"/>
      <c r="EZ39" s="83"/>
      <c r="FA39" s="83"/>
      <c r="FB39" s="83"/>
      <c r="FC39" s="83"/>
      <c r="FD39" s="83"/>
      <c r="FE39" s="83"/>
      <c r="FF39" s="83"/>
      <c r="FG39" s="83"/>
      <c r="FH39" s="83"/>
      <c r="FI39" s="83"/>
      <c r="FJ39" s="83"/>
      <c r="FK39" s="83"/>
      <c r="FL39" s="83"/>
      <c r="FM39" s="83"/>
      <c r="FN39" s="83"/>
      <c r="FO39" s="83"/>
      <c r="FP39" s="83"/>
      <c r="FQ39" s="83"/>
      <c r="FR39" s="83"/>
      <c r="FS39" s="83"/>
      <c r="FT39" s="83"/>
      <c r="FU39" s="83"/>
      <c r="FV39" s="83"/>
      <c r="FW39" s="83"/>
      <c r="FX39" s="83"/>
      <c r="FY39" s="83"/>
      <c r="FZ39" s="83"/>
      <c r="GA39" s="83"/>
      <c r="GB39" s="83"/>
      <c r="GC39" s="83"/>
      <c r="GD39" s="83"/>
      <c r="GE39" s="83"/>
      <c r="GF39" s="83"/>
      <c r="GG39" s="83"/>
      <c r="GH39" s="83"/>
      <c r="GI39" s="83"/>
      <c r="GJ39" s="83"/>
    </row>
    <row r="40" spans="1:192" x14ac:dyDescent="0.25">
      <c r="A40" s="283"/>
      <c r="B40" s="283"/>
      <c r="C40" s="421"/>
      <c r="D40" s="284"/>
      <c r="E40" s="83" t="str">
        <f t="shared" ref="E40:AJ40" si="26" xml:space="preserve"> E$38</f>
        <v>Senior debt service coverage ratio</v>
      </c>
      <c r="F40" s="83">
        <f t="shared" si="26"/>
        <v>0</v>
      </c>
      <c r="G40" s="83" t="str">
        <f t="shared" si="26"/>
        <v>ratio</v>
      </c>
      <c r="H40" s="83">
        <f t="shared" si="26"/>
        <v>0</v>
      </c>
      <c r="I40" s="83">
        <f t="shared" si="26"/>
        <v>0</v>
      </c>
      <c r="J40" s="83" t="str">
        <f t="shared" si="26"/>
        <v>na</v>
      </c>
      <c r="K40" s="83" t="str">
        <f t="shared" si="26"/>
        <v>na</v>
      </c>
      <c r="L40" s="83" t="str">
        <f t="shared" si="26"/>
        <v>na</v>
      </c>
      <c r="M40" s="83" t="str">
        <f t="shared" si="26"/>
        <v>na</v>
      </c>
      <c r="N40" s="83" t="str">
        <f t="shared" si="26"/>
        <v>na</v>
      </c>
      <c r="O40" s="83" t="str">
        <f t="shared" si="26"/>
        <v>na</v>
      </c>
      <c r="P40" s="83" t="str">
        <f t="shared" si="26"/>
        <v>na</v>
      </c>
      <c r="Q40" s="83">
        <f t="shared" si="26"/>
        <v>1.4</v>
      </c>
      <c r="R40" s="83">
        <f t="shared" si="26"/>
        <v>1.4</v>
      </c>
      <c r="S40" s="83">
        <f t="shared" si="26"/>
        <v>1.4</v>
      </c>
      <c r="T40" s="83">
        <f t="shared" si="26"/>
        <v>1.4</v>
      </c>
      <c r="U40" s="83">
        <f t="shared" si="26"/>
        <v>1.4</v>
      </c>
      <c r="V40" s="83">
        <f t="shared" si="26"/>
        <v>1.4</v>
      </c>
      <c r="W40" s="83">
        <f t="shared" si="26"/>
        <v>1.4</v>
      </c>
      <c r="X40" s="83">
        <f t="shared" si="26"/>
        <v>1.4</v>
      </c>
      <c r="Y40" s="83">
        <f t="shared" si="26"/>
        <v>1.4</v>
      </c>
      <c r="Z40" s="83">
        <f t="shared" si="26"/>
        <v>1.4</v>
      </c>
      <c r="AA40" s="83">
        <f t="shared" si="26"/>
        <v>1.4</v>
      </c>
      <c r="AB40" s="83">
        <f t="shared" si="26"/>
        <v>1.4</v>
      </c>
      <c r="AC40" s="83">
        <f t="shared" si="26"/>
        <v>1.4</v>
      </c>
      <c r="AD40" s="83">
        <f t="shared" si="26"/>
        <v>1.4</v>
      </c>
      <c r="AE40" s="83">
        <f t="shared" si="26"/>
        <v>1.4</v>
      </c>
      <c r="AF40" s="83">
        <f t="shared" si="26"/>
        <v>1.4</v>
      </c>
      <c r="AG40" s="83">
        <f t="shared" si="26"/>
        <v>1.4</v>
      </c>
      <c r="AH40" s="83">
        <f t="shared" si="26"/>
        <v>1.4</v>
      </c>
      <c r="AI40" s="83">
        <f t="shared" si="26"/>
        <v>1.4</v>
      </c>
      <c r="AJ40" s="83">
        <f t="shared" si="26"/>
        <v>1.3999999999999997</v>
      </c>
      <c r="AK40" s="83">
        <f t="shared" ref="AK40:CV40" si="27" xml:space="preserve"> AK$38</f>
        <v>1.4</v>
      </c>
      <c r="AL40" s="83">
        <f t="shared" si="27"/>
        <v>1.4</v>
      </c>
      <c r="AM40" s="83">
        <f t="shared" si="27"/>
        <v>1.4</v>
      </c>
      <c r="AN40" s="83">
        <f t="shared" si="27"/>
        <v>1.3999999999999997</v>
      </c>
      <c r="AO40" s="83">
        <f t="shared" si="27"/>
        <v>1.4</v>
      </c>
      <c r="AP40" s="83">
        <f t="shared" si="27"/>
        <v>1.4</v>
      </c>
      <c r="AQ40" s="83">
        <f t="shared" si="27"/>
        <v>1.4</v>
      </c>
      <c r="AR40" s="83">
        <f t="shared" si="27"/>
        <v>1.4</v>
      </c>
      <c r="AS40" s="83">
        <f t="shared" si="27"/>
        <v>1.4</v>
      </c>
      <c r="AT40" s="83">
        <f t="shared" si="27"/>
        <v>1.4000000000000001</v>
      </c>
      <c r="AU40" s="83">
        <f t="shared" si="27"/>
        <v>1.4</v>
      </c>
      <c r="AV40" s="83">
        <f t="shared" si="27"/>
        <v>1.4</v>
      </c>
      <c r="AW40" s="83">
        <f t="shared" si="27"/>
        <v>1.4</v>
      </c>
      <c r="AX40" s="83">
        <f t="shared" si="27"/>
        <v>1.4</v>
      </c>
      <c r="AY40" s="83" t="str">
        <f t="shared" si="27"/>
        <v>na</v>
      </c>
      <c r="AZ40" s="83" t="str">
        <f t="shared" si="27"/>
        <v>na</v>
      </c>
      <c r="BA40" s="83" t="str">
        <f t="shared" si="27"/>
        <v>na</v>
      </c>
      <c r="BB40" s="83" t="str">
        <f t="shared" si="27"/>
        <v>na</v>
      </c>
      <c r="BC40" s="83" t="str">
        <f t="shared" si="27"/>
        <v>na</v>
      </c>
      <c r="BD40" s="83" t="str">
        <f t="shared" si="27"/>
        <v>na</v>
      </c>
      <c r="BE40" s="83" t="str">
        <f t="shared" si="27"/>
        <v>na</v>
      </c>
      <c r="BF40" s="83" t="str">
        <f t="shared" si="27"/>
        <v>na</v>
      </c>
      <c r="BG40" s="83" t="str">
        <f t="shared" si="27"/>
        <v>na</v>
      </c>
      <c r="BH40" s="83" t="str">
        <f t="shared" si="27"/>
        <v>na</v>
      </c>
      <c r="BI40" s="83" t="str">
        <f t="shared" si="27"/>
        <v>na</v>
      </c>
      <c r="BJ40" s="83" t="str">
        <f t="shared" si="27"/>
        <v>na</v>
      </c>
      <c r="BK40" s="83" t="str">
        <f t="shared" si="27"/>
        <v>na</v>
      </c>
      <c r="BL40" s="83" t="str">
        <f t="shared" si="27"/>
        <v>na</v>
      </c>
      <c r="BM40" s="83" t="str">
        <f t="shared" si="27"/>
        <v>na</v>
      </c>
      <c r="BN40" s="83" t="str">
        <f t="shared" si="27"/>
        <v>na</v>
      </c>
      <c r="BO40" s="83" t="str">
        <f t="shared" si="27"/>
        <v>na</v>
      </c>
      <c r="BP40" s="83" t="str">
        <f t="shared" si="27"/>
        <v>na</v>
      </c>
      <c r="BQ40" s="83" t="str">
        <f t="shared" si="27"/>
        <v>na</v>
      </c>
      <c r="BR40" s="83" t="str">
        <f t="shared" si="27"/>
        <v>na</v>
      </c>
      <c r="BS40" s="83" t="str">
        <f t="shared" si="27"/>
        <v>na</v>
      </c>
      <c r="BT40" s="83" t="str">
        <f t="shared" si="27"/>
        <v>na</v>
      </c>
      <c r="BU40" s="83" t="str">
        <f t="shared" si="27"/>
        <v>na</v>
      </c>
      <c r="BV40" s="83" t="str">
        <f t="shared" si="27"/>
        <v>na</v>
      </c>
      <c r="BW40" s="83" t="str">
        <f t="shared" si="27"/>
        <v>na</v>
      </c>
      <c r="BX40" s="83" t="str">
        <f t="shared" si="27"/>
        <v>na</v>
      </c>
      <c r="BY40" s="83" t="str">
        <f t="shared" si="27"/>
        <v>na</v>
      </c>
      <c r="BZ40" s="83" t="str">
        <f t="shared" si="27"/>
        <v>na</v>
      </c>
      <c r="CA40" s="83" t="str">
        <f t="shared" si="27"/>
        <v>na</v>
      </c>
      <c r="CB40" s="83" t="str">
        <f t="shared" si="27"/>
        <v>na</v>
      </c>
      <c r="CC40" s="83" t="str">
        <f t="shared" si="27"/>
        <v>na</v>
      </c>
      <c r="CD40" s="83" t="str">
        <f t="shared" si="27"/>
        <v>na</v>
      </c>
      <c r="CE40" s="83" t="str">
        <f t="shared" si="27"/>
        <v>na</v>
      </c>
      <c r="CF40" s="83" t="str">
        <f t="shared" si="27"/>
        <v>na</v>
      </c>
      <c r="CG40" s="83" t="str">
        <f t="shared" si="27"/>
        <v>na</v>
      </c>
      <c r="CH40" s="83" t="str">
        <f t="shared" si="27"/>
        <v>na</v>
      </c>
      <c r="CI40" s="83" t="str">
        <f t="shared" si="27"/>
        <v>na</v>
      </c>
      <c r="CJ40" s="83" t="str">
        <f t="shared" si="27"/>
        <v>na</v>
      </c>
      <c r="CK40" s="83" t="str">
        <f t="shared" si="27"/>
        <v>na</v>
      </c>
      <c r="CL40" s="83" t="str">
        <f t="shared" si="27"/>
        <v>na</v>
      </c>
      <c r="CM40" s="83" t="str">
        <f t="shared" si="27"/>
        <v>na</v>
      </c>
      <c r="CN40" s="83" t="str">
        <f t="shared" si="27"/>
        <v>na</v>
      </c>
      <c r="CO40" s="83" t="str">
        <f t="shared" si="27"/>
        <v>na</v>
      </c>
      <c r="CP40" s="83" t="str">
        <f t="shared" si="27"/>
        <v>na</v>
      </c>
      <c r="CQ40" s="83" t="str">
        <f t="shared" si="27"/>
        <v>na</v>
      </c>
      <c r="CR40" s="83" t="str">
        <f t="shared" si="27"/>
        <v>na</v>
      </c>
      <c r="CS40" s="83" t="str">
        <f t="shared" si="27"/>
        <v>na</v>
      </c>
      <c r="CT40" s="83" t="str">
        <f t="shared" si="27"/>
        <v>na</v>
      </c>
      <c r="CU40" s="83" t="str">
        <f t="shared" si="27"/>
        <v>na</v>
      </c>
      <c r="CV40" s="83" t="str">
        <f t="shared" si="27"/>
        <v>na</v>
      </c>
      <c r="CW40" s="83" t="str">
        <f t="shared" ref="CW40:FH40" si="28" xml:space="preserve"> CW$38</f>
        <v>na</v>
      </c>
      <c r="CX40" s="83" t="str">
        <f t="shared" si="28"/>
        <v>na</v>
      </c>
      <c r="CY40" s="83" t="str">
        <f t="shared" si="28"/>
        <v>na</v>
      </c>
      <c r="CZ40" s="83" t="str">
        <f t="shared" si="28"/>
        <v>na</v>
      </c>
      <c r="DA40" s="83" t="str">
        <f t="shared" si="28"/>
        <v>na</v>
      </c>
      <c r="DB40" s="83" t="str">
        <f t="shared" si="28"/>
        <v>na</v>
      </c>
      <c r="DC40" s="83" t="str">
        <f t="shared" si="28"/>
        <v>na</v>
      </c>
      <c r="DD40" s="83" t="str">
        <f t="shared" si="28"/>
        <v>na</v>
      </c>
      <c r="DE40" s="83" t="str">
        <f t="shared" si="28"/>
        <v>na</v>
      </c>
      <c r="DF40" s="83" t="str">
        <f t="shared" si="28"/>
        <v>na</v>
      </c>
      <c r="DG40" s="83" t="str">
        <f t="shared" si="28"/>
        <v>na</v>
      </c>
      <c r="DH40" s="83" t="str">
        <f t="shared" si="28"/>
        <v>na</v>
      </c>
      <c r="DI40" s="83" t="str">
        <f t="shared" si="28"/>
        <v>na</v>
      </c>
      <c r="DJ40" s="83" t="str">
        <f t="shared" si="28"/>
        <v>na</v>
      </c>
      <c r="DK40" s="83" t="str">
        <f t="shared" si="28"/>
        <v>na</v>
      </c>
      <c r="DL40" s="83" t="str">
        <f t="shared" si="28"/>
        <v>na</v>
      </c>
      <c r="DM40" s="83" t="str">
        <f t="shared" si="28"/>
        <v>na</v>
      </c>
      <c r="DN40" s="83" t="str">
        <f t="shared" si="28"/>
        <v>na</v>
      </c>
      <c r="DO40" s="83" t="str">
        <f t="shared" si="28"/>
        <v>na</v>
      </c>
      <c r="DP40" s="83" t="str">
        <f t="shared" si="28"/>
        <v>na</v>
      </c>
      <c r="DQ40" s="83" t="str">
        <f t="shared" si="28"/>
        <v>na</v>
      </c>
      <c r="DR40" s="83" t="str">
        <f t="shared" si="28"/>
        <v>na</v>
      </c>
      <c r="DS40" s="83" t="str">
        <f t="shared" si="28"/>
        <v>na</v>
      </c>
      <c r="DT40" s="83" t="str">
        <f t="shared" si="28"/>
        <v>na</v>
      </c>
      <c r="DU40" s="83" t="str">
        <f t="shared" si="28"/>
        <v>na</v>
      </c>
      <c r="DV40" s="83" t="str">
        <f t="shared" si="28"/>
        <v>na</v>
      </c>
      <c r="DW40" s="83" t="str">
        <f t="shared" si="28"/>
        <v>na</v>
      </c>
      <c r="DX40" s="83" t="str">
        <f t="shared" si="28"/>
        <v>na</v>
      </c>
      <c r="DY40" s="83" t="str">
        <f t="shared" si="28"/>
        <v>na</v>
      </c>
      <c r="DZ40" s="83" t="str">
        <f t="shared" si="28"/>
        <v>na</v>
      </c>
      <c r="EA40" s="83" t="str">
        <f t="shared" si="28"/>
        <v>na</v>
      </c>
      <c r="EB40" s="83" t="str">
        <f t="shared" si="28"/>
        <v>na</v>
      </c>
      <c r="EC40" s="83" t="str">
        <f t="shared" si="28"/>
        <v>na</v>
      </c>
      <c r="ED40" s="83" t="str">
        <f t="shared" si="28"/>
        <v>na</v>
      </c>
      <c r="EE40" s="83" t="str">
        <f t="shared" si="28"/>
        <v>na</v>
      </c>
      <c r="EF40" s="83" t="str">
        <f t="shared" si="28"/>
        <v>na</v>
      </c>
      <c r="EG40" s="83" t="str">
        <f t="shared" si="28"/>
        <v>na</v>
      </c>
      <c r="EH40" s="83" t="str">
        <f t="shared" si="28"/>
        <v>na</v>
      </c>
      <c r="EI40" s="83" t="str">
        <f t="shared" si="28"/>
        <v>na</v>
      </c>
      <c r="EJ40" s="83" t="str">
        <f t="shared" si="28"/>
        <v>na</v>
      </c>
      <c r="EK40" s="83" t="str">
        <f t="shared" si="28"/>
        <v>na</v>
      </c>
      <c r="EL40" s="83" t="str">
        <f t="shared" si="28"/>
        <v>na</v>
      </c>
      <c r="EM40" s="83" t="str">
        <f t="shared" si="28"/>
        <v>na</v>
      </c>
      <c r="EN40" s="83" t="str">
        <f t="shared" si="28"/>
        <v>na</v>
      </c>
      <c r="EO40" s="83" t="str">
        <f t="shared" si="28"/>
        <v>na</v>
      </c>
      <c r="EP40" s="83" t="str">
        <f t="shared" si="28"/>
        <v>na</v>
      </c>
      <c r="EQ40" s="83" t="str">
        <f t="shared" si="28"/>
        <v>na</v>
      </c>
      <c r="ER40" s="83" t="str">
        <f t="shared" si="28"/>
        <v>na</v>
      </c>
      <c r="ES40" s="83" t="str">
        <f t="shared" si="28"/>
        <v>na</v>
      </c>
      <c r="ET40" s="83" t="str">
        <f t="shared" si="28"/>
        <v>na</v>
      </c>
      <c r="EU40" s="83" t="str">
        <f t="shared" si="28"/>
        <v>na</v>
      </c>
      <c r="EV40" s="83" t="str">
        <f t="shared" si="28"/>
        <v>na</v>
      </c>
      <c r="EW40" s="83" t="str">
        <f t="shared" si="28"/>
        <v>na</v>
      </c>
      <c r="EX40" s="83" t="str">
        <f t="shared" si="28"/>
        <v>na</v>
      </c>
      <c r="EY40" s="83" t="str">
        <f t="shared" si="28"/>
        <v>na</v>
      </c>
      <c r="EZ40" s="83" t="str">
        <f t="shared" si="28"/>
        <v>na</v>
      </c>
      <c r="FA40" s="83" t="str">
        <f t="shared" si="28"/>
        <v>na</v>
      </c>
      <c r="FB40" s="83" t="str">
        <f t="shared" si="28"/>
        <v>na</v>
      </c>
      <c r="FC40" s="83" t="str">
        <f t="shared" si="28"/>
        <v>na</v>
      </c>
      <c r="FD40" s="83" t="str">
        <f t="shared" si="28"/>
        <v>na</v>
      </c>
      <c r="FE40" s="83" t="str">
        <f t="shared" si="28"/>
        <v>na</v>
      </c>
      <c r="FF40" s="83" t="str">
        <f t="shared" si="28"/>
        <v>na</v>
      </c>
      <c r="FG40" s="83" t="str">
        <f t="shared" si="28"/>
        <v>na</v>
      </c>
      <c r="FH40" s="83" t="str">
        <f t="shared" si="28"/>
        <v>na</v>
      </c>
      <c r="FI40" s="83" t="str">
        <f t="shared" ref="FI40:GJ40" si="29" xml:space="preserve"> FI$38</f>
        <v>na</v>
      </c>
      <c r="FJ40" s="83" t="str">
        <f t="shared" si="29"/>
        <v>na</v>
      </c>
      <c r="FK40" s="83" t="str">
        <f t="shared" si="29"/>
        <v>na</v>
      </c>
      <c r="FL40" s="83" t="str">
        <f t="shared" si="29"/>
        <v>na</v>
      </c>
      <c r="FM40" s="83" t="str">
        <f t="shared" si="29"/>
        <v>na</v>
      </c>
      <c r="FN40" s="83" t="str">
        <f t="shared" si="29"/>
        <v>na</v>
      </c>
      <c r="FO40" s="83" t="str">
        <f t="shared" si="29"/>
        <v>na</v>
      </c>
      <c r="FP40" s="83" t="str">
        <f t="shared" si="29"/>
        <v>na</v>
      </c>
      <c r="FQ40" s="83" t="str">
        <f t="shared" si="29"/>
        <v>na</v>
      </c>
      <c r="FR40" s="83" t="str">
        <f t="shared" si="29"/>
        <v>na</v>
      </c>
      <c r="FS40" s="83" t="str">
        <f t="shared" si="29"/>
        <v>na</v>
      </c>
      <c r="FT40" s="83" t="str">
        <f t="shared" si="29"/>
        <v>na</v>
      </c>
      <c r="FU40" s="83" t="str">
        <f t="shared" si="29"/>
        <v>na</v>
      </c>
      <c r="FV40" s="83" t="str">
        <f t="shared" si="29"/>
        <v>na</v>
      </c>
      <c r="FW40" s="83" t="str">
        <f t="shared" si="29"/>
        <v>na</v>
      </c>
      <c r="FX40" s="83" t="str">
        <f t="shared" si="29"/>
        <v>na</v>
      </c>
      <c r="FY40" s="83" t="str">
        <f t="shared" si="29"/>
        <v>na</v>
      </c>
      <c r="FZ40" s="83" t="str">
        <f t="shared" si="29"/>
        <v>na</v>
      </c>
      <c r="GA40" s="83" t="str">
        <f t="shared" si="29"/>
        <v>na</v>
      </c>
      <c r="GB40" s="83" t="str">
        <f t="shared" si="29"/>
        <v>na</v>
      </c>
      <c r="GC40" s="83" t="str">
        <f t="shared" si="29"/>
        <v>na</v>
      </c>
      <c r="GD40" s="83" t="str">
        <f t="shared" si="29"/>
        <v>na</v>
      </c>
      <c r="GE40" s="83" t="str">
        <f t="shared" si="29"/>
        <v>na</v>
      </c>
      <c r="GF40" s="83" t="str">
        <f t="shared" si="29"/>
        <v>na</v>
      </c>
      <c r="GG40" s="83" t="str">
        <f t="shared" si="29"/>
        <v>na</v>
      </c>
      <c r="GH40" s="83" t="str">
        <f t="shared" si="29"/>
        <v>na</v>
      </c>
      <c r="GI40" s="83" t="str">
        <f t="shared" si="29"/>
        <v>na</v>
      </c>
      <c r="GJ40" s="83" t="str">
        <f t="shared" si="29"/>
        <v>na</v>
      </c>
    </row>
    <row r="41" spans="1:192" x14ac:dyDescent="0.25">
      <c r="A41" s="142"/>
      <c r="B41" s="142"/>
      <c r="C41" s="143"/>
      <c r="D41" s="144"/>
      <c r="E41" s="192" t="s">
        <v>190</v>
      </c>
      <c r="F41" s="422">
        <f xml:space="preserve"> MIN(J40:GJ40)</f>
        <v>1.3999999999999997</v>
      </c>
      <c r="G41" s="192" t="s">
        <v>189</v>
      </c>
      <c r="H41" s="192"/>
      <c r="I41" s="145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2"/>
      <c r="V41" s="422"/>
      <c r="W41" s="422"/>
      <c r="X41" s="422"/>
      <c r="Y41" s="422"/>
      <c r="Z41" s="422"/>
      <c r="AA41" s="422"/>
      <c r="AB41" s="422"/>
      <c r="AC41" s="422"/>
      <c r="AD41" s="422"/>
      <c r="AE41" s="422"/>
      <c r="AF41" s="422"/>
      <c r="AG41" s="422"/>
      <c r="AH41" s="422"/>
      <c r="AI41" s="422"/>
      <c r="AJ41" s="422"/>
      <c r="AK41" s="422"/>
      <c r="AL41" s="422"/>
      <c r="AM41" s="422"/>
      <c r="AN41" s="422"/>
      <c r="AO41" s="422"/>
      <c r="AP41" s="422"/>
      <c r="AQ41" s="422"/>
      <c r="AR41" s="422"/>
      <c r="AS41" s="422"/>
      <c r="AT41" s="422"/>
      <c r="AU41" s="422"/>
      <c r="AV41" s="422"/>
      <c r="AW41" s="422"/>
      <c r="AX41" s="422"/>
      <c r="AY41" s="422"/>
      <c r="AZ41" s="422"/>
      <c r="BA41" s="422"/>
      <c r="BB41" s="422"/>
      <c r="BC41" s="422"/>
      <c r="BD41" s="422"/>
      <c r="BE41" s="422"/>
      <c r="BF41" s="422"/>
      <c r="BG41" s="422"/>
      <c r="BH41" s="422"/>
      <c r="BI41" s="422"/>
      <c r="BJ41" s="422"/>
      <c r="BK41" s="422"/>
      <c r="BL41" s="422"/>
      <c r="BM41" s="422"/>
      <c r="BN41" s="422"/>
      <c r="BO41" s="422"/>
      <c r="BP41" s="422"/>
      <c r="BQ41" s="422"/>
      <c r="BR41" s="422"/>
      <c r="BS41" s="422"/>
      <c r="BT41" s="422"/>
      <c r="BU41" s="422"/>
      <c r="BV41" s="422"/>
      <c r="BW41" s="422"/>
      <c r="BX41" s="422"/>
      <c r="BY41" s="422"/>
      <c r="BZ41" s="422"/>
      <c r="CA41" s="422"/>
      <c r="CB41" s="422"/>
      <c r="CC41" s="422"/>
      <c r="CD41" s="422"/>
      <c r="CE41" s="422"/>
      <c r="CF41" s="422"/>
      <c r="CG41" s="422"/>
      <c r="CH41" s="422"/>
      <c r="CI41" s="422"/>
      <c r="CJ41" s="422"/>
      <c r="CK41" s="422"/>
      <c r="CL41" s="422"/>
      <c r="CM41" s="422"/>
      <c r="CN41" s="422"/>
      <c r="CO41" s="422"/>
      <c r="CP41" s="422"/>
      <c r="CQ41" s="422"/>
      <c r="CR41" s="422"/>
      <c r="CS41" s="422"/>
      <c r="CT41" s="422"/>
      <c r="CU41" s="422"/>
      <c r="CV41" s="422"/>
      <c r="CW41" s="422"/>
      <c r="CX41" s="422"/>
      <c r="CY41" s="422"/>
      <c r="CZ41" s="422"/>
      <c r="DA41" s="422"/>
      <c r="DB41" s="422"/>
      <c r="DC41" s="422"/>
      <c r="DD41" s="422"/>
      <c r="DE41" s="422"/>
      <c r="DF41" s="422"/>
      <c r="DG41" s="422"/>
      <c r="DH41" s="422"/>
      <c r="DI41" s="422"/>
      <c r="DJ41" s="422"/>
      <c r="DK41" s="422"/>
      <c r="DL41" s="422"/>
      <c r="DM41" s="422"/>
      <c r="DN41" s="422"/>
      <c r="DO41" s="422"/>
      <c r="DP41" s="422"/>
      <c r="DQ41" s="422"/>
      <c r="DR41" s="422"/>
      <c r="DS41" s="422"/>
      <c r="DT41" s="422"/>
      <c r="DU41" s="422"/>
      <c r="DV41" s="422"/>
      <c r="DW41" s="422"/>
      <c r="DX41" s="422"/>
      <c r="DY41" s="422"/>
      <c r="DZ41" s="422"/>
      <c r="EA41" s="422"/>
      <c r="EB41" s="422"/>
      <c r="EC41" s="422"/>
      <c r="ED41" s="422"/>
      <c r="EE41" s="422"/>
      <c r="EF41" s="422"/>
      <c r="EG41" s="422"/>
      <c r="EH41" s="422"/>
      <c r="EI41" s="422"/>
      <c r="EJ41" s="422"/>
      <c r="EK41" s="422"/>
      <c r="EL41" s="422"/>
      <c r="EM41" s="422"/>
      <c r="EN41" s="422"/>
      <c r="EO41" s="422"/>
      <c r="EP41" s="422"/>
      <c r="EQ41" s="422"/>
      <c r="ER41" s="422"/>
      <c r="ES41" s="422"/>
      <c r="ET41" s="422"/>
      <c r="EU41" s="422"/>
      <c r="EV41" s="422"/>
      <c r="EW41" s="422"/>
      <c r="EX41" s="422"/>
      <c r="EY41" s="422"/>
      <c r="EZ41" s="422"/>
      <c r="FA41" s="422"/>
      <c r="FB41" s="422"/>
      <c r="FC41" s="422"/>
      <c r="FD41" s="422"/>
      <c r="FE41" s="422"/>
      <c r="FF41" s="422"/>
      <c r="FG41" s="422"/>
      <c r="FH41" s="422"/>
      <c r="FI41" s="422"/>
      <c r="FJ41" s="422"/>
      <c r="FK41" s="422"/>
      <c r="FL41" s="422"/>
      <c r="FM41" s="422"/>
      <c r="FN41" s="422"/>
      <c r="FO41" s="422"/>
      <c r="FP41" s="422"/>
      <c r="FQ41" s="422"/>
      <c r="FR41" s="422"/>
      <c r="FS41" s="422"/>
      <c r="FT41" s="422"/>
      <c r="FU41" s="422"/>
      <c r="FV41" s="422"/>
      <c r="FW41" s="422"/>
      <c r="FX41" s="422"/>
      <c r="FY41" s="422"/>
      <c r="FZ41" s="422"/>
      <c r="GA41" s="422"/>
      <c r="GB41" s="422"/>
      <c r="GC41" s="422"/>
      <c r="GD41" s="422"/>
      <c r="GE41" s="422"/>
      <c r="GF41" s="422"/>
      <c r="GG41" s="422"/>
      <c r="GH41" s="422"/>
      <c r="GI41" s="422"/>
      <c r="GJ41" s="422"/>
    </row>
    <row r="42" spans="1:192" x14ac:dyDescent="0.25">
      <c r="A42" s="142"/>
      <c r="B42" s="142"/>
      <c r="C42" s="143"/>
      <c r="D42" s="144"/>
      <c r="E42" s="192" t="s">
        <v>191</v>
      </c>
      <c r="F42" s="422">
        <f xml:space="preserve"> AVERAGE(J40:GJ40)</f>
        <v>1.3999999999999992</v>
      </c>
      <c r="G42" s="192" t="s">
        <v>189</v>
      </c>
      <c r="H42" s="192"/>
      <c r="I42" s="145"/>
      <c r="J42" s="422"/>
      <c r="K42" s="422"/>
      <c r="L42" s="422"/>
      <c r="M42" s="422"/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  <c r="AA42" s="422"/>
      <c r="AB42" s="422"/>
      <c r="AC42" s="422"/>
      <c r="AD42" s="422"/>
      <c r="AE42" s="422"/>
      <c r="AF42" s="422"/>
      <c r="AG42" s="422"/>
      <c r="AH42" s="422"/>
      <c r="AI42" s="422"/>
      <c r="AJ42" s="422"/>
      <c r="AK42" s="422"/>
      <c r="AL42" s="422"/>
      <c r="AM42" s="422"/>
      <c r="AN42" s="422"/>
      <c r="AO42" s="422"/>
      <c r="AP42" s="422"/>
      <c r="AQ42" s="422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2"/>
      <c r="BF42" s="422"/>
      <c r="BG42" s="422"/>
      <c r="BH42" s="422"/>
      <c r="BI42" s="422"/>
      <c r="BJ42" s="422"/>
      <c r="BK42" s="422"/>
      <c r="BL42" s="422"/>
      <c r="BM42" s="422"/>
      <c r="BN42" s="422"/>
      <c r="BO42" s="422"/>
      <c r="BP42" s="422"/>
      <c r="BQ42" s="422"/>
      <c r="BR42" s="422"/>
      <c r="BS42" s="422"/>
      <c r="BT42" s="422"/>
      <c r="BU42" s="422"/>
      <c r="BV42" s="422"/>
      <c r="BW42" s="422"/>
      <c r="BX42" s="422"/>
      <c r="BY42" s="422"/>
      <c r="BZ42" s="422"/>
      <c r="CA42" s="422"/>
      <c r="CB42" s="422"/>
      <c r="CC42" s="422"/>
      <c r="CD42" s="422"/>
      <c r="CE42" s="422"/>
      <c r="CF42" s="422"/>
      <c r="CG42" s="422"/>
      <c r="CH42" s="422"/>
      <c r="CI42" s="422"/>
      <c r="CJ42" s="422"/>
      <c r="CK42" s="422"/>
      <c r="CL42" s="422"/>
      <c r="CM42" s="422"/>
      <c r="CN42" s="422"/>
      <c r="CO42" s="422"/>
      <c r="CP42" s="422"/>
      <c r="CQ42" s="422"/>
      <c r="CR42" s="422"/>
      <c r="CS42" s="422"/>
      <c r="CT42" s="422"/>
      <c r="CU42" s="422"/>
      <c r="CV42" s="422"/>
      <c r="CW42" s="422"/>
      <c r="CX42" s="422"/>
      <c r="CY42" s="422"/>
      <c r="CZ42" s="422"/>
      <c r="DA42" s="422"/>
      <c r="DB42" s="422"/>
      <c r="DC42" s="422"/>
      <c r="DD42" s="422"/>
      <c r="DE42" s="422"/>
      <c r="DF42" s="422"/>
      <c r="DG42" s="422"/>
      <c r="DH42" s="422"/>
      <c r="DI42" s="422"/>
      <c r="DJ42" s="422"/>
      <c r="DK42" s="422"/>
      <c r="DL42" s="422"/>
      <c r="DM42" s="422"/>
      <c r="DN42" s="422"/>
      <c r="DO42" s="422"/>
      <c r="DP42" s="422"/>
      <c r="DQ42" s="422"/>
      <c r="DR42" s="422"/>
      <c r="DS42" s="422"/>
      <c r="DT42" s="422"/>
      <c r="DU42" s="422"/>
      <c r="DV42" s="422"/>
      <c r="DW42" s="422"/>
      <c r="DX42" s="422"/>
      <c r="DY42" s="422"/>
      <c r="DZ42" s="422"/>
      <c r="EA42" s="422"/>
      <c r="EB42" s="422"/>
      <c r="EC42" s="422"/>
      <c r="ED42" s="422"/>
      <c r="EE42" s="422"/>
      <c r="EF42" s="422"/>
      <c r="EG42" s="422"/>
      <c r="EH42" s="422"/>
      <c r="EI42" s="422"/>
      <c r="EJ42" s="422"/>
      <c r="EK42" s="422"/>
      <c r="EL42" s="422"/>
      <c r="EM42" s="422"/>
      <c r="EN42" s="422"/>
      <c r="EO42" s="422"/>
      <c r="EP42" s="422"/>
      <c r="EQ42" s="422"/>
      <c r="ER42" s="422"/>
      <c r="ES42" s="422"/>
      <c r="ET42" s="422"/>
      <c r="EU42" s="422"/>
      <c r="EV42" s="422"/>
      <c r="EW42" s="422"/>
      <c r="EX42" s="422"/>
      <c r="EY42" s="422"/>
      <c r="EZ42" s="422"/>
      <c r="FA42" s="422"/>
      <c r="FB42" s="422"/>
      <c r="FC42" s="422"/>
      <c r="FD42" s="422"/>
      <c r="FE42" s="422"/>
      <c r="FF42" s="422"/>
      <c r="FG42" s="422"/>
      <c r="FH42" s="422"/>
      <c r="FI42" s="422"/>
      <c r="FJ42" s="422"/>
      <c r="FK42" s="422"/>
      <c r="FL42" s="422"/>
      <c r="FM42" s="422"/>
      <c r="FN42" s="422"/>
      <c r="FO42" s="422"/>
      <c r="FP42" s="422"/>
      <c r="FQ42" s="422"/>
      <c r="FR42" s="422"/>
      <c r="FS42" s="422"/>
      <c r="FT42" s="422"/>
      <c r="FU42" s="422"/>
      <c r="FV42" s="422"/>
      <c r="FW42" s="422"/>
      <c r="FX42" s="422"/>
      <c r="FY42" s="422"/>
      <c r="FZ42" s="422"/>
      <c r="GA42" s="422"/>
      <c r="GB42" s="422"/>
      <c r="GC42" s="422"/>
      <c r="GD42" s="422"/>
      <c r="GE42" s="422"/>
      <c r="GF42" s="422"/>
      <c r="GG42" s="422"/>
      <c r="GH42" s="422"/>
      <c r="GI42" s="422"/>
      <c r="GJ42" s="422"/>
    </row>
    <row r="43" spans="1:192" x14ac:dyDescent="0.25"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</row>
    <row r="44" spans="1:192" x14ac:dyDescent="0.25"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  <c r="AY44" s="83"/>
      <c r="AZ44" s="83"/>
      <c r="BA44" s="83"/>
      <c r="BB44" s="83"/>
      <c r="BC44" s="83"/>
      <c r="BD44" s="83"/>
      <c r="BE44" s="83"/>
      <c r="BF44" s="83"/>
      <c r="BG44" s="83"/>
      <c r="BH44" s="83"/>
      <c r="BI44" s="83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</row>
    <row r="45" spans="1:192" x14ac:dyDescent="0.25">
      <c r="A45" s="15" t="s">
        <v>488</v>
      </c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83"/>
      <c r="AY45" s="83"/>
      <c r="AZ45" s="83"/>
      <c r="BA45" s="83"/>
      <c r="BB45" s="83"/>
      <c r="BC45" s="83"/>
      <c r="BD45" s="83"/>
      <c r="BE45" s="83"/>
      <c r="BF45" s="83"/>
      <c r="BG45" s="83"/>
      <c r="BH45" s="83"/>
      <c r="BI45" s="83"/>
      <c r="BJ45" s="83"/>
      <c r="BK45" s="83"/>
      <c r="BL45" s="83"/>
      <c r="BM45" s="83"/>
      <c r="BN45" s="83"/>
      <c r="BO45" s="83"/>
      <c r="BP45" s="83"/>
      <c r="BQ45" s="83"/>
      <c r="BR45" s="83"/>
      <c r="BS45" s="83"/>
      <c r="BT45" s="83"/>
      <c r="BU45" s="83"/>
      <c r="BV45" s="83"/>
      <c r="BW45" s="83"/>
      <c r="BX45" s="83"/>
      <c r="BY45" s="83"/>
      <c r="BZ45" s="83"/>
      <c r="CA45" s="83"/>
      <c r="CB45" s="83"/>
      <c r="CC45" s="83"/>
      <c r="CD45" s="83"/>
      <c r="CE45" s="83"/>
      <c r="CF45" s="83"/>
      <c r="CG45" s="83"/>
      <c r="CH45" s="83"/>
      <c r="CI45" s="83"/>
      <c r="CJ45" s="83"/>
      <c r="CK45" s="83"/>
      <c r="CL45" s="83"/>
      <c r="CM45" s="83"/>
      <c r="CN45" s="83"/>
      <c r="CO45" s="83"/>
      <c r="CP45" s="83"/>
      <c r="CQ45" s="83"/>
      <c r="CR45" s="83"/>
      <c r="CS45" s="83"/>
      <c r="CT45" s="83"/>
      <c r="CU45" s="83"/>
      <c r="CV45" s="83"/>
      <c r="CW45" s="83"/>
      <c r="CX45" s="83"/>
      <c r="CY45" s="83"/>
      <c r="CZ45" s="83"/>
      <c r="DA45" s="83"/>
      <c r="DB45" s="83"/>
      <c r="DC45" s="83"/>
      <c r="DD45" s="83"/>
      <c r="DE45" s="83"/>
      <c r="DF45" s="83"/>
      <c r="DG45" s="83"/>
      <c r="DH45" s="83"/>
      <c r="DI45" s="83"/>
      <c r="DJ45" s="83"/>
      <c r="DK45" s="83"/>
      <c r="DL45" s="83"/>
      <c r="DM45" s="83"/>
      <c r="DN45" s="83"/>
      <c r="DO45" s="83"/>
      <c r="DP45" s="83"/>
      <c r="DQ45" s="83"/>
      <c r="DR45" s="83"/>
      <c r="DS45" s="83"/>
      <c r="DT45" s="83"/>
      <c r="DU45" s="83"/>
      <c r="DV45" s="83"/>
      <c r="DW45" s="83"/>
      <c r="DX45" s="83"/>
      <c r="DY45" s="83"/>
      <c r="DZ45" s="83"/>
      <c r="EA45" s="83"/>
      <c r="EB45" s="83"/>
      <c r="EC45" s="83"/>
      <c r="ED45" s="83"/>
      <c r="EE45" s="83"/>
      <c r="EF45" s="83"/>
      <c r="EG45" s="83"/>
      <c r="EH45" s="83"/>
      <c r="EI45" s="83"/>
      <c r="EJ45" s="83"/>
      <c r="EK45" s="83"/>
      <c r="EL45" s="83"/>
      <c r="EM45" s="83"/>
      <c r="EN45" s="83"/>
      <c r="EO45" s="83"/>
      <c r="EP45" s="83"/>
      <c r="EQ45" s="83"/>
      <c r="ER45" s="83"/>
      <c r="ES45" s="83"/>
      <c r="ET45" s="83"/>
      <c r="EU45" s="83"/>
      <c r="EV45" s="83"/>
      <c r="EW45" s="83"/>
      <c r="EX45" s="83"/>
      <c r="EY45" s="83"/>
      <c r="EZ45" s="83"/>
      <c r="FA45" s="83"/>
      <c r="FB45" s="83"/>
      <c r="FC45" s="83"/>
      <c r="FD45" s="83"/>
      <c r="FE45" s="83"/>
      <c r="FF45" s="83"/>
      <c r="FG45" s="83"/>
      <c r="FH45" s="83"/>
      <c r="FI45" s="83"/>
      <c r="FJ45" s="83"/>
      <c r="FK45" s="83"/>
      <c r="FL45" s="83"/>
      <c r="FM45" s="83"/>
      <c r="FN45" s="83"/>
      <c r="FO45" s="83"/>
      <c r="FP45" s="83"/>
      <c r="FQ45" s="83"/>
      <c r="FR45" s="83"/>
      <c r="FS45" s="83"/>
      <c r="FT45" s="83"/>
      <c r="FU45" s="83"/>
      <c r="FV45" s="83"/>
      <c r="FW45" s="83"/>
      <c r="FX45" s="83"/>
      <c r="FY45" s="83"/>
      <c r="FZ45" s="83"/>
      <c r="GA45" s="83"/>
      <c r="GB45" s="83"/>
      <c r="GC45" s="83"/>
      <c r="GD45" s="83"/>
      <c r="GE45" s="83"/>
      <c r="GF45" s="83"/>
      <c r="GG45" s="83"/>
      <c r="GH45" s="83"/>
      <c r="GI45" s="83"/>
      <c r="GJ45" s="83"/>
    </row>
    <row r="46" spans="1:192" x14ac:dyDescent="0.25"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  <c r="AK46" s="83"/>
      <c r="AL46" s="83"/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  <c r="AY46" s="83"/>
      <c r="AZ46" s="83"/>
      <c r="BA46" s="83"/>
      <c r="BB46" s="83"/>
      <c r="BC46" s="83"/>
      <c r="BD46" s="83"/>
      <c r="BE46" s="83"/>
      <c r="BF46" s="83"/>
      <c r="BG46" s="83"/>
      <c r="BH46" s="83"/>
      <c r="BI46" s="83"/>
      <c r="BJ46" s="83"/>
      <c r="BK46" s="83"/>
      <c r="BL46" s="83"/>
      <c r="BM46" s="83"/>
      <c r="BN46" s="83"/>
      <c r="BO46" s="83"/>
      <c r="BP46" s="83"/>
      <c r="BQ46" s="83"/>
      <c r="BR46" s="83"/>
      <c r="BS46" s="83"/>
      <c r="BT46" s="83"/>
      <c r="BU46" s="83"/>
      <c r="BV46" s="83"/>
      <c r="BW46" s="83"/>
      <c r="BX46" s="83"/>
      <c r="BY46" s="83"/>
      <c r="BZ46" s="83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  <c r="CQ46" s="83"/>
      <c r="CR46" s="83"/>
      <c r="CS46" s="83"/>
      <c r="CT46" s="83"/>
      <c r="CU46" s="83"/>
      <c r="CV46" s="83"/>
      <c r="CW46" s="83"/>
      <c r="CX46" s="83"/>
      <c r="CY46" s="83"/>
      <c r="CZ46" s="83"/>
      <c r="DA46" s="83"/>
      <c r="DB46" s="83"/>
      <c r="DC46" s="83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83"/>
      <c r="DO46" s="83"/>
      <c r="DP46" s="83"/>
      <c r="DQ46" s="83"/>
      <c r="DR46" s="83"/>
      <c r="DS46" s="83"/>
      <c r="DT46" s="83"/>
      <c r="DU46" s="83"/>
      <c r="DV46" s="83"/>
      <c r="DW46" s="83"/>
      <c r="DX46" s="83"/>
      <c r="DY46" s="83"/>
      <c r="DZ46" s="83"/>
      <c r="EA46" s="83"/>
      <c r="EB46" s="83"/>
      <c r="EC46" s="83"/>
      <c r="ED46" s="83"/>
      <c r="EE46" s="83"/>
      <c r="EF46" s="83"/>
      <c r="EG46" s="83"/>
      <c r="EH46" s="83"/>
      <c r="EI46" s="83"/>
      <c r="EJ46" s="83"/>
      <c r="EK46" s="83"/>
      <c r="EL46" s="83"/>
      <c r="EM46" s="83"/>
      <c r="EN46" s="83"/>
      <c r="EO46" s="83"/>
      <c r="EP46" s="83"/>
      <c r="EQ46" s="83"/>
      <c r="ER46" s="83"/>
      <c r="ES46" s="83"/>
      <c r="ET46" s="83"/>
      <c r="EU46" s="83"/>
      <c r="EV46" s="83"/>
      <c r="EW46" s="83"/>
      <c r="EX46" s="83"/>
      <c r="EY46" s="83"/>
      <c r="EZ46" s="83"/>
      <c r="FA46" s="83"/>
      <c r="FB46" s="83"/>
      <c r="FC46" s="83"/>
      <c r="FD46" s="83"/>
      <c r="FE46" s="83"/>
      <c r="FF46" s="83"/>
      <c r="FG46" s="83"/>
      <c r="FH46" s="83"/>
      <c r="FI46" s="83"/>
      <c r="FJ46" s="83"/>
      <c r="FK46" s="83"/>
      <c r="FL46" s="83"/>
      <c r="FM46" s="83"/>
      <c r="FN46" s="83"/>
      <c r="FO46" s="83"/>
      <c r="FP46" s="83"/>
      <c r="FQ46" s="83"/>
      <c r="FR46" s="83"/>
      <c r="FS46" s="83"/>
      <c r="FT46" s="83"/>
      <c r="FU46" s="83"/>
      <c r="FV46" s="83"/>
      <c r="FW46" s="83"/>
      <c r="FX46" s="83"/>
      <c r="FY46" s="83"/>
      <c r="FZ46" s="83"/>
      <c r="GA46" s="83"/>
      <c r="GB46" s="83"/>
      <c r="GC46" s="83"/>
      <c r="GD46" s="83"/>
      <c r="GE46" s="83"/>
      <c r="GF46" s="83"/>
      <c r="GG46" s="83"/>
      <c r="GH46" s="83"/>
      <c r="GI46" s="83"/>
      <c r="GJ46" s="83"/>
    </row>
    <row r="47" spans="1:192" s="518" customFormat="1" x14ac:dyDescent="0.25">
      <c r="A47" s="33"/>
      <c r="B47" s="33"/>
      <c r="C47" s="30"/>
      <c r="D47" s="82"/>
      <c r="E47" s="605" t="str">
        <f xml:space="preserve"> DSRA!E$12</f>
        <v>Periods in a year</v>
      </c>
      <c r="F47" s="605">
        <f xml:space="preserve"> DSRA!F$12</f>
        <v>2</v>
      </c>
      <c r="G47" s="605" t="str">
        <f xml:space="preserve"> DSRA!G$12</f>
        <v>periods</v>
      </c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</row>
    <row r="48" spans="1:192" s="518" customFormat="1" x14ac:dyDescent="0.25">
      <c r="A48" s="415"/>
      <c r="B48" s="415"/>
      <c r="C48" s="416"/>
      <c r="D48" s="602"/>
      <c r="E48" s="603" t="str">
        <f xml:space="preserve"> Time!E$10</f>
        <v>Model column counter</v>
      </c>
      <c r="F48" s="603">
        <f xml:space="preserve"> Time!F$10</f>
        <v>0</v>
      </c>
      <c r="G48" s="603" t="str">
        <f xml:space="preserve"> Time!G$10</f>
        <v>counter</v>
      </c>
      <c r="H48" s="603">
        <f xml:space="preserve"> Time!H$10</f>
        <v>0</v>
      </c>
      <c r="I48" s="603">
        <f xml:space="preserve"> Time!I$10</f>
        <v>0</v>
      </c>
      <c r="J48" s="603">
        <f xml:space="preserve"> Time!J$10</f>
        <v>1</v>
      </c>
      <c r="K48" s="603">
        <f xml:space="preserve"> Time!K$10</f>
        <v>2</v>
      </c>
      <c r="L48" s="603">
        <f xml:space="preserve"> Time!L$10</f>
        <v>3</v>
      </c>
      <c r="M48" s="603">
        <f xml:space="preserve"> Time!M$10</f>
        <v>4</v>
      </c>
      <c r="N48" s="603">
        <f xml:space="preserve"> Time!N$10</f>
        <v>5</v>
      </c>
      <c r="O48" s="603">
        <f xml:space="preserve"> Time!O$10</f>
        <v>6</v>
      </c>
      <c r="P48" s="603">
        <f xml:space="preserve"> Time!P$10</f>
        <v>7</v>
      </c>
      <c r="Q48" s="603">
        <f xml:space="preserve"> Time!Q$10</f>
        <v>8</v>
      </c>
      <c r="R48" s="603">
        <f xml:space="preserve"> Time!R$10</f>
        <v>9</v>
      </c>
      <c r="S48" s="603">
        <f xml:space="preserve"> Time!S$10</f>
        <v>10</v>
      </c>
      <c r="T48" s="603">
        <f xml:space="preserve"> Time!T$10</f>
        <v>11</v>
      </c>
      <c r="U48" s="603">
        <f xml:space="preserve"> Time!U$10</f>
        <v>12</v>
      </c>
      <c r="V48" s="603">
        <f xml:space="preserve"> Time!V$10</f>
        <v>13</v>
      </c>
      <c r="W48" s="603">
        <f xml:space="preserve"> Time!W$10</f>
        <v>14</v>
      </c>
      <c r="X48" s="603">
        <f xml:space="preserve"> Time!X$10</f>
        <v>15</v>
      </c>
      <c r="Y48" s="603">
        <f xml:space="preserve"> Time!Y$10</f>
        <v>16</v>
      </c>
      <c r="Z48" s="603">
        <f xml:space="preserve"> Time!Z$10</f>
        <v>17</v>
      </c>
      <c r="AA48" s="603">
        <f xml:space="preserve"> Time!AA$10</f>
        <v>18</v>
      </c>
      <c r="AB48" s="603">
        <f xml:space="preserve"> Time!AB$10</f>
        <v>19</v>
      </c>
      <c r="AC48" s="603">
        <f xml:space="preserve"> Time!AC$10</f>
        <v>20</v>
      </c>
      <c r="AD48" s="603">
        <f xml:space="preserve"> Time!AD$10</f>
        <v>21</v>
      </c>
      <c r="AE48" s="603">
        <f xml:space="preserve"> Time!AE$10</f>
        <v>22</v>
      </c>
      <c r="AF48" s="603">
        <f xml:space="preserve"> Time!AF$10</f>
        <v>23</v>
      </c>
      <c r="AG48" s="603">
        <f xml:space="preserve"> Time!AG$10</f>
        <v>24</v>
      </c>
      <c r="AH48" s="603">
        <f xml:space="preserve"> Time!AH$10</f>
        <v>25</v>
      </c>
      <c r="AI48" s="603">
        <f xml:space="preserve"> Time!AI$10</f>
        <v>26</v>
      </c>
      <c r="AJ48" s="603">
        <f xml:space="preserve"> Time!AJ$10</f>
        <v>27</v>
      </c>
      <c r="AK48" s="603">
        <f xml:space="preserve"> Time!AK$10</f>
        <v>28</v>
      </c>
      <c r="AL48" s="603">
        <f xml:space="preserve"> Time!AL$10</f>
        <v>29</v>
      </c>
      <c r="AM48" s="603">
        <f xml:space="preserve"> Time!AM$10</f>
        <v>30</v>
      </c>
      <c r="AN48" s="603">
        <f xml:space="preserve"> Time!AN$10</f>
        <v>31</v>
      </c>
      <c r="AO48" s="603">
        <f xml:space="preserve"> Time!AO$10</f>
        <v>32</v>
      </c>
      <c r="AP48" s="603">
        <f xml:space="preserve"> Time!AP$10</f>
        <v>33</v>
      </c>
      <c r="AQ48" s="603">
        <f xml:space="preserve"> Time!AQ$10</f>
        <v>34</v>
      </c>
      <c r="AR48" s="603">
        <f xml:space="preserve"> Time!AR$10</f>
        <v>35</v>
      </c>
      <c r="AS48" s="603">
        <f xml:space="preserve"> Time!AS$10</f>
        <v>36</v>
      </c>
      <c r="AT48" s="603">
        <f xml:space="preserve"> Time!AT$10</f>
        <v>37</v>
      </c>
      <c r="AU48" s="603">
        <f xml:space="preserve"> Time!AU$10</f>
        <v>38</v>
      </c>
      <c r="AV48" s="603">
        <f xml:space="preserve"> Time!AV$10</f>
        <v>39</v>
      </c>
      <c r="AW48" s="603">
        <f xml:space="preserve"> Time!AW$10</f>
        <v>40</v>
      </c>
      <c r="AX48" s="603">
        <f xml:space="preserve"> Time!AX$10</f>
        <v>41</v>
      </c>
      <c r="AY48" s="603">
        <f xml:space="preserve"> Time!AY$10</f>
        <v>42</v>
      </c>
      <c r="AZ48" s="603">
        <f xml:space="preserve"> Time!AZ$10</f>
        <v>43</v>
      </c>
      <c r="BA48" s="603">
        <f xml:space="preserve"> Time!BA$10</f>
        <v>44</v>
      </c>
      <c r="BB48" s="603">
        <f xml:space="preserve"> Time!BB$10</f>
        <v>45</v>
      </c>
      <c r="BC48" s="603">
        <f xml:space="preserve"> Time!BC$10</f>
        <v>46</v>
      </c>
      <c r="BD48" s="603">
        <f xml:space="preserve"> Time!BD$10</f>
        <v>47</v>
      </c>
      <c r="BE48" s="603">
        <f xml:space="preserve"> Time!BE$10</f>
        <v>48</v>
      </c>
      <c r="BF48" s="603">
        <f xml:space="preserve"> Time!BF$10</f>
        <v>49</v>
      </c>
      <c r="BG48" s="603">
        <f xml:space="preserve"> Time!BG$10</f>
        <v>50</v>
      </c>
      <c r="BH48" s="603">
        <f xml:space="preserve"> Time!BH$10</f>
        <v>51</v>
      </c>
      <c r="BI48" s="603">
        <f xml:space="preserve"> Time!BI$10</f>
        <v>52</v>
      </c>
      <c r="BJ48" s="603">
        <f xml:space="preserve"> Time!BJ$10</f>
        <v>53</v>
      </c>
      <c r="BK48" s="603">
        <f xml:space="preserve"> Time!BK$10</f>
        <v>54</v>
      </c>
      <c r="BL48" s="603">
        <f xml:space="preserve"> Time!BL$10</f>
        <v>55</v>
      </c>
      <c r="BM48" s="603">
        <f xml:space="preserve"> Time!BM$10</f>
        <v>56</v>
      </c>
      <c r="BN48" s="603">
        <f xml:space="preserve"> Time!BN$10</f>
        <v>57</v>
      </c>
      <c r="BO48" s="603">
        <f xml:space="preserve"> Time!BO$10</f>
        <v>58</v>
      </c>
      <c r="BP48" s="603">
        <f xml:space="preserve"> Time!BP$10</f>
        <v>59</v>
      </c>
      <c r="BQ48" s="603">
        <f xml:space="preserve"> Time!BQ$10</f>
        <v>60</v>
      </c>
      <c r="BR48" s="603">
        <f xml:space="preserve"> Time!BR$10</f>
        <v>61</v>
      </c>
      <c r="BS48" s="603">
        <f xml:space="preserve"> Time!BS$10</f>
        <v>62</v>
      </c>
      <c r="BT48" s="603">
        <f xml:space="preserve"> Time!BT$10</f>
        <v>63</v>
      </c>
      <c r="BU48" s="603">
        <f xml:space="preserve"> Time!BU$10</f>
        <v>64</v>
      </c>
      <c r="BV48" s="603">
        <f xml:space="preserve"> Time!BV$10</f>
        <v>65</v>
      </c>
      <c r="BW48" s="603">
        <f xml:space="preserve"> Time!BW$10</f>
        <v>66</v>
      </c>
      <c r="BX48" s="603">
        <f xml:space="preserve"> Time!BX$10</f>
        <v>67</v>
      </c>
      <c r="BY48" s="603">
        <f xml:space="preserve"> Time!BY$10</f>
        <v>68</v>
      </c>
      <c r="BZ48" s="603">
        <f xml:space="preserve"> Time!BZ$10</f>
        <v>69</v>
      </c>
      <c r="CA48" s="603">
        <f xml:space="preserve"> Time!CA$10</f>
        <v>70</v>
      </c>
      <c r="CB48" s="603">
        <f xml:space="preserve"> Time!CB$10</f>
        <v>71</v>
      </c>
      <c r="CC48" s="603">
        <f xml:space="preserve"> Time!CC$10</f>
        <v>72</v>
      </c>
      <c r="CD48" s="603">
        <f xml:space="preserve"> Time!CD$10</f>
        <v>73</v>
      </c>
      <c r="CE48" s="603">
        <f xml:space="preserve"> Time!CE$10</f>
        <v>74</v>
      </c>
      <c r="CF48" s="603">
        <f xml:space="preserve"> Time!CF$10</f>
        <v>75</v>
      </c>
      <c r="CG48" s="603">
        <f xml:space="preserve"> Time!CG$10</f>
        <v>76</v>
      </c>
      <c r="CH48" s="603">
        <f xml:space="preserve"> Time!CH$10</f>
        <v>77</v>
      </c>
      <c r="CI48" s="603">
        <f xml:space="preserve"> Time!CI$10</f>
        <v>78</v>
      </c>
      <c r="CJ48" s="603">
        <f xml:space="preserve"> Time!CJ$10</f>
        <v>79</v>
      </c>
      <c r="CK48" s="603">
        <f xml:space="preserve"> Time!CK$10</f>
        <v>80</v>
      </c>
      <c r="CL48" s="603">
        <f xml:space="preserve"> Time!CL$10</f>
        <v>81</v>
      </c>
      <c r="CM48" s="603">
        <f xml:space="preserve"> Time!CM$10</f>
        <v>82</v>
      </c>
      <c r="CN48" s="603">
        <f xml:space="preserve"> Time!CN$10</f>
        <v>83</v>
      </c>
      <c r="CO48" s="603">
        <f xml:space="preserve"> Time!CO$10</f>
        <v>84</v>
      </c>
      <c r="CP48" s="603">
        <f xml:space="preserve"> Time!CP$10</f>
        <v>85</v>
      </c>
      <c r="CQ48" s="603">
        <f xml:space="preserve"> Time!CQ$10</f>
        <v>86</v>
      </c>
      <c r="CR48" s="603">
        <f xml:space="preserve"> Time!CR$10</f>
        <v>87</v>
      </c>
      <c r="CS48" s="603">
        <f xml:space="preserve"> Time!CS$10</f>
        <v>88</v>
      </c>
      <c r="CT48" s="603">
        <f xml:space="preserve"> Time!CT$10</f>
        <v>89</v>
      </c>
      <c r="CU48" s="603">
        <f xml:space="preserve"> Time!CU$10</f>
        <v>90</v>
      </c>
      <c r="CV48" s="603">
        <f xml:space="preserve"> Time!CV$10</f>
        <v>91</v>
      </c>
      <c r="CW48" s="603">
        <f xml:space="preserve"> Time!CW$10</f>
        <v>92</v>
      </c>
      <c r="CX48" s="603">
        <f xml:space="preserve"> Time!CX$10</f>
        <v>93</v>
      </c>
      <c r="CY48" s="603">
        <f xml:space="preserve"> Time!CY$10</f>
        <v>94</v>
      </c>
      <c r="CZ48" s="603">
        <f xml:space="preserve"> Time!CZ$10</f>
        <v>95</v>
      </c>
      <c r="DA48" s="603">
        <f xml:space="preserve"> Time!DA$10</f>
        <v>96</v>
      </c>
      <c r="DB48" s="603">
        <f xml:space="preserve"> Time!DB$10</f>
        <v>97</v>
      </c>
      <c r="DC48" s="603">
        <f xml:space="preserve"> Time!DC$10</f>
        <v>98</v>
      </c>
      <c r="DD48" s="603">
        <f xml:space="preserve"> Time!DD$10</f>
        <v>99</v>
      </c>
      <c r="DE48" s="603">
        <f xml:space="preserve"> Time!DE$10</f>
        <v>100</v>
      </c>
      <c r="DF48" s="603">
        <f xml:space="preserve"> Time!DF$10</f>
        <v>101</v>
      </c>
      <c r="DG48" s="603">
        <f xml:space="preserve"> Time!DG$10</f>
        <v>102</v>
      </c>
      <c r="DH48" s="603">
        <f xml:space="preserve"> Time!DH$10</f>
        <v>103</v>
      </c>
      <c r="DI48" s="603">
        <f xml:space="preserve"> Time!DI$10</f>
        <v>104</v>
      </c>
      <c r="DJ48" s="603">
        <f xml:space="preserve"> Time!DJ$10</f>
        <v>105</v>
      </c>
      <c r="DK48" s="603">
        <f xml:space="preserve"> Time!DK$10</f>
        <v>106</v>
      </c>
      <c r="DL48" s="603">
        <f xml:space="preserve"> Time!DL$10</f>
        <v>107</v>
      </c>
      <c r="DM48" s="603">
        <f xml:space="preserve"> Time!DM$10</f>
        <v>108</v>
      </c>
      <c r="DN48" s="603">
        <f xml:space="preserve"> Time!DN$10</f>
        <v>109</v>
      </c>
      <c r="DO48" s="603">
        <f xml:space="preserve"> Time!DO$10</f>
        <v>110</v>
      </c>
      <c r="DP48" s="603">
        <f xml:space="preserve"> Time!DP$10</f>
        <v>111</v>
      </c>
      <c r="DQ48" s="603">
        <f xml:space="preserve"> Time!DQ$10</f>
        <v>112</v>
      </c>
      <c r="DR48" s="603">
        <f xml:space="preserve"> Time!DR$10</f>
        <v>113</v>
      </c>
      <c r="DS48" s="603">
        <f xml:space="preserve"> Time!DS$10</f>
        <v>114</v>
      </c>
      <c r="DT48" s="603">
        <f xml:space="preserve"> Time!DT$10</f>
        <v>115</v>
      </c>
      <c r="DU48" s="603">
        <f xml:space="preserve"> Time!DU$10</f>
        <v>116</v>
      </c>
      <c r="DV48" s="603">
        <f xml:space="preserve"> Time!DV$10</f>
        <v>117</v>
      </c>
      <c r="DW48" s="603">
        <f xml:space="preserve"> Time!DW$10</f>
        <v>118</v>
      </c>
      <c r="DX48" s="603">
        <f xml:space="preserve"> Time!DX$10</f>
        <v>119</v>
      </c>
      <c r="DY48" s="603">
        <f xml:space="preserve"> Time!DY$10</f>
        <v>120</v>
      </c>
      <c r="DZ48" s="603">
        <f xml:space="preserve"> Time!DZ$10</f>
        <v>121</v>
      </c>
      <c r="EA48" s="603">
        <f xml:space="preserve"> Time!EA$10</f>
        <v>122</v>
      </c>
      <c r="EB48" s="603">
        <f xml:space="preserve"> Time!EB$10</f>
        <v>123</v>
      </c>
      <c r="EC48" s="603">
        <f xml:space="preserve"> Time!EC$10</f>
        <v>124</v>
      </c>
      <c r="ED48" s="603">
        <f xml:space="preserve"> Time!ED$10</f>
        <v>125</v>
      </c>
      <c r="EE48" s="603">
        <f xml:space="preserve"> Time!EE$10</f>
        <v>126</v>
      </c>
      <c r="EF48" s="603">
        <f xml:space="preserve"> Time!EF$10</f>
        <v>127</v>
      </c>
      <c r="EG48" s="603">
        <f xml:space="preserve"> Time!EG$10</f>
        <v>128</v>
      </c>
      <c r="EH48" s="603">
        <f xml:space="preserve"> Time!EH$10</f>
        <v>129</v>
      </c>
      <c r="EI48" s="603">
        <f xml:space="preserve"> Time!EI$10</f>
        <v>130</v>
      </c>
      <c r="EJ48" s="603">
        <f xml:space="preserve"> Time!EJ$10</f>
        <v>131</v>
      </c>
      <c r="EK48" s="603">
        <f xml:space="preserve"> Time!EK$10</f>
        <v>132</v>
      </c>
      <c r="EL48" s="603">
        <f xml:space="preserve"> Time!EL$10</f>
        <v>133</v>
      </c>
      <c r="EM48" s="603">
        <f xml:space="preserve"> Time!EM$10</f>
        <v>134</v>
      </c>
      <c r="EN48" s="603">
        <f xml:space="preserve"> Time!EN$10</f>
        <v>135</v>
      </c>
      <c r="EO48" s="603">
        <f xml:space="preserve"> Time!EO$10</f>
        <v>136</v>
      </c>
      <c r="EP48" s="603">
        <f xml:space="preserve"> Time!EP$10</f>
        <v>137</v>
      </c>
      <c r="EQ48" s="603">
        <f xml:space="preserve"> Time!EQ$10</f>
        <v>138</v>
      </c>
      <c r="ER48" s="603">
        <f xml:space="preserve"> Time!ER$10</f>
        <v>139</v>
      </c>
      <c r="ES48" s="603">
        <f xml:space="preserve"> Time!ES$10</f>
        <v>140</v>
      </c>
      <c r="ET48" s="603">
        <f xml:space="preserve"> Time!ET$10</f>
        <v>141</v>
      </c>
      <c r="EU48" s="603">
        <f xml:space="preserve"> Time!EU$10</f>
        <v>142</v>
      </c>
      <c r="EV48" s="603">
        <f xml:space="preserve"> Time!EV$10</f>
        <v>143</v>
      </c>
      <c r="EW48" s="603">
        <f xml:space="preserve"> Time!EW$10</f>
        <v>144</v>
      </c>
      <c r="EX48" s="603">
        <f xml:space="preserve"> Time!EX$10</f>
        <v>145</v>
      </c>
      <c r="EY48" s="603">
        <f xml:space="preserve"> Time!EY$10</f>
        <v>146</v>
      </c>
      <c r="EZ48" s="603">
        <f xml:space="preserve"> Time!EZ$10</f>
        <v>147</v>
      </c>
      <c r="FA48" s="603">
        <f xml:space="preserve"> Time!FA$10</f>
        <v>148</v>
      </c>
      <c r="FB48" s="603">
        <f xml:space="preserve"> Time!FB$10</f>
        <v>149</v>
      </c>
      <c r="FC48" s="603">
        <f xml:space="preserve"> Time!FC$10</f>
        <v>150</v>
      </c>
      <c r="FD48" s="603">
        <f xml:space="preserve"> Time!FD$10</f>
        <v>151</v>
      </c>
      <c r="FE48" s="603">
        <f xml:space="preserve"> Time!FE$10</f>
        <v>152</v>
      </c>
      <c r="FF48" s="603">
        <f xml:space="preserve"> Time!FF$10</f>
        <v>153</v>
      </c>
      <c r="FG48" s="603">
        <f xml:space="preserve"> Time!FG$10</f>
        <v>154</v>
      </c>
      <c r="FH48" s="603">
        <f xml:space="preserve"> Time!FH$10</f>
        <v>155</v>
      </c>
      <c r="FI48" s="603">
        <f xml:space="preserve"> Time!FI$10</f>
        <v>156</v>
      </c>
      <c r="FJ48" s="603">
        <f xml:space="preserve"> Time!FJ$10</f>
        <v>157</v>
      </c>
      <c r="FK48" s="603">
        <f xml:space="preserve"> Time!FK$10</f>
        <v>158</v>
      </c>
      <c r="FL48" s="603">
        <f xml:space="preserve"> Time!FL$10</f>
        <v>159</v>
      </c>
      <c r="FM48" s="603">
        <f xml:space="preserve"> Time!FM$10</f>
        <v>160</v>
      </c>
      <c r="FN48" s="603">
        <f xml:space="preserve"> Time!FN$10</f>
        <v>161</v>
      </c>
      <c r="FO48" s="603">
        <f xml:space="preserve"> Time!FO$10</f>
        <v>162</v>
      </c>
      <c r="FP48" s="603">
        <f xml:space="preserve"> Time!FP$10</f>
        <v>163</v>
      </c>
      <c r="FQ48" s="603">
        <f xml:space="preserve"> Time!FQ$10</f>
        <v>164</v>
      </c>
      <c r="FR48" s="603">
        <f xml:space="preserve"> Time!FR$10</f>
        <v>165</v>
      </c>
      <c r="FS48" s="603">
        <f xml:space="preserve"> Time!FS$10</f>
        <v>166</v>
      </c>
      <c r="FT48" s="603">
        <f xml:space="preserve"> Time!FT$10</f>
        <v>167</v>
      </c>
      <c r="FU48" s="603">
        <f xml:space="preserve"> Time!FU$10</f>
        <v>168</v>
      </c>
      <c r="FV48" s="603">
        <f xml:space="preserve"> Time!FV$10</f>
        <v>169</v>
      </c>
      <c r="FW48" s="603">
        <f xml:space="preserve"> Time!FW$10</f>
        <v>170</v>
      </c>
      <c r="FX48" s="603">
        <f xml:space="preserve"> Time!FX$10</f>
        <v>171</v>
      </c>
      <c r="FY48" s="603">
        <f xml:space="preserve"> Time!FY$10</f>
        <v>172</v>
      </c>
      <c r="FZ48" s="603">
        <f xml:space="preserve"> Time!FZ$10</f>
        <v>173</v>
      </c>
      <c r="GA48" s="603">
        <f xml:space="preserve"> Time!GA$10</f>
        <v>174</v>
      </c>
      <c r="GB48" s="603">
        <f xml:space="preserve"> Time!GB$10</f>
        <v>175</v>
      </c>
      <c r="GC48" s="603">
        <f xml:space="preserve"> Time!GC$10</f>
        <v>176</v>
      </c>
      <c r="GD48" s="603">
        <f xml:space="preserve"> Time!GD$10</f>
        <v>177</v>
      </c>
      <c r="GE48" s="603">
        <f xml:space="preserve"> Time!GE$10</f>
        <v>178</v>
      </c>
      <c r="GF48" s="603">
        <f xml:space="preserve"> Time!GF$10</f>
        <v>179</v>
      </c>
      <c r="GG48" s="603">
        <f xml:space="preserve"> Time!GG$10</f>
        <v>180</v>
      </c>
      <c r="GH48" s="603">
        <f xml:space="preserve"> Time!GH$10</f>
        <v>181</v>
      </c>
      <c r="GI48" s="603">
        <f xml:space="preserve"> Time!GI$10</f>
        <v>182</v>
      </c>
      <c r="GJ48" s="603">
        <f xml:space="preserve"> Time!GJ$10</f>
        <v>183</v>
      </c>
    </row>
    <row r="49" spans="1:192" s="518" customFormat="1" x14ac:dyDescent="0.25">
      <c r="A49" s="415"/>
      <c r="B49" s="415"/>
      <c r="C49" s="416"/>
      <c r="D49" s="602"/>
      <c r="E49" s="78" t="str">
        <f xml:space="preserve"> Debt!E$133</f>
        <v>Senior debt service</v>
      </c>
      <c r="F49" s="78">
        <f xml:space="preserve"> Debt!F$133</f>
        <v>0</v>
      </c>
      <c r="G49" s="78" t="str">
        <f xml:space="preserve"> Debt!G$133</f>
        <v>$ 000s</v>
      </c>
      <c r="H49" s="78">
        <f xml:space="preserve"> Debt!H$133</f>
        <v>372742.39485026168</v>
      </c>
      <c r="I49" s="78">
        <f xml:space="preserve"> Debt!I$133</f>
        <v>0</v>
      </c>
      <c r="J49" s="78">
        <f xml:space="preserve"> Debt!J$133</f>
        <v>0</v>
      </c>
      <c r="K49" s="78">
        <f xml:space="preserve"> Debt!K$133</f>
        <v>0</v>
      </c>
      <c r="L49" s="78">
        <f xml:space="preserve"> Debt!L$133</f>
        <v>0</v>
      </c>
      <c r="M49" s="78">
        <f xml:space="preserve"> Debt!M$133</f>
        <v>0</v>
      </c>
      <c r="N49" s="78">
        <f xml:space="preserve"> Debt!N$133</f>
        <v>0</v>
      </c>
      <c r="O49" s="78">
        <f xml:space="preserve"> Debt!O$133</f>
        <v>0</v>
      </c>
      <c r="P49" s="78">
        <f xml:space="preserve"> Debt!P$133</f>
        <v>0</v>
      </c>
      <c r="Q49" s="78">
        <f xml:space="preserve"> Debt!Q$133</f>
        <v>11814.554294737771</v>
      </c>
      <c r="R49" s="78">
        <f xml:space="preserve"> Debt!R$133</f>
        <v>11740.302824080643</v>
      </c>
      <c r="S49" s="78">
        <f xml:space="preserve"> Debt!S$133</f>
        <v>11804.133283146017</v>
      </c>
      <c r="T49" s="78">
        <f xml:space="preserve"> Debt!T$133</f>
        <v>11648.208893416735</v>
      </c>
      <c r="U49" s="78">
        <f xml:space="preserve"> Debt!U$133</f>
        <v>11702.569328439937</v>
      </c>
      <c r="V49" s="78">
        <f xml:space="preserve"> Debt!V$133</f>
        <v>11546.418526718508</v>
      </c>
      <c r="W49" s="78">
        <f xml:space="preserve"> Debt!W$133</f>
        <v>11599.64803998977</v>
      </c>
      <c r="X49" s="78">
        <f xml:space="preserve"> Debt!X$133</f>
        <v>11458.931416316909</v>
      </c>
      <c r="Y49" s="78">
        <f xml:space="preserve"> Debt!Y$133</f>
        <v>11479.670035033385</v>
      </c>
      <c r="Z49" s="78">
        <f xml:space="preserve"> Debt!Z$133</f>
        <v>11338.550351227954</v>
      </c>
      <c r="AA49" s="78">
        <f xml:space="preserve"> Debt!AA$133</f>
        <v>11389.410665796426</v>
      </c>
      <c r="AB49" s="78">
        <f xml:space="preserve"> Debt!AB$133</f>
        <v>11232.516605676925</v>
      </c>
      <c r="AC49" s="78">
        <f xml:space="preserve"> Debt!AC$133</f>
        <v>11282.239979676471</v>
      </c>
      <c r="AD49" s="78">
        <f xml:space="preserve"> Debt!AD$133</f>
        <v>11125.077092772513</v>
      </c>
      <c r="AE49" s="78">
        <f xml:space="preserve"> Debt!AE$133</f>
        <v>11173.594460471715</v>
      </c>
      <c r="AF49" s="78">
        <f xml:space="preserve"> Debt!AF$133</f>
        <v>11031.234679551555</v>
      </c>
      <c r="AG49" s="78">
        <f xml:space="preserve"> Debt!AG$133</f>
        <v>11048.360241068691</v>
      </c>
      <c r="AH49" s="78">
        <f xml:space="preserve"> Debt!AH$133</f>
        <v>10905.540508029115</v>
      </c>
      <c r="AI49" s="78">
        <f xml:space="preserve"> Debt!AI$133</f>
        <v>10951.529543156485</v>
      </c>
      <c r="AJ49" s="78">
        <f xml:space="preserve"> Debt!AJ$133</f>
        <v>10793.491156118858</v>
      </c>
      <c r="AK49" s="78">
        <f xml:space="preserve"> Debt!AK$133</f>
        <v>10838.267560829687</v>
      </c>
      <c r="AL49" s="78">
        <f xml:space="preserve"> Debt!AL$133</f>
        <v>10679.914622338625</v>
      </c>
      <c r="AM49" s="78">
        <f xml:space="preserve"> Debt!AM$133</f>
        <v>10723.403597485472</v>
      </c>
      <c r="AN49" s="78">
        <f xml:space="preserve"> Debt!AN$133</f>
        <v>10579.185793361135</v>
      </c>
      <c r="AO49" s="78">
        <f xml:space="preserve"> Debt!AO$133</f>
        <v>10592.442631714312</v>
      </c>
      <c r="AP49" s="78">
        <f xml:space="preserve"> Debt!AP$133</f>
        <v>10447.703478616859</v>
      </c>
      <c r="AQ49" s="78">
        <f xml:space="preserve"> Debt!AQ$133</f>
        <v>10488.491571247594</v>
      </c>
      <c r="AR49" s="78">
        <f xml:space="preserve"> Debt!AR$133</f>
        <v>10329.120546760761</v>
      </c>
      <c r="AS49" s="78">
        <f xml:space="preserve"> Debt!AS$133</f>
        <v>10368.613931346534</v>
      </c>
      <c r="AT49" s="78">
        <f xml:space="preserve"> Debt!AT$133</f>
        <v>10208.87904632183</v>
      </c>
      <c r="AU49" s="78">
        <f xml:space="preserve"> Debt!AU$133</f>
        <v>10246.99671763213</v>
      </c>
      <c r="AV49" s="78">
        <f xml:space="preserve"> Debt!AV$133</f>
        <v>10100.688931266714</v>
      </c>
      <c r="AW49" s="78">
        <f xml:space="preserve"> Debt!AW$133</f>
        <v>10109.799953040687</v>
      </c>
      <c r="AX49" s="78">
        <f xml:space="preserve"> Debt!AX$133</f>
        <v>9962.9045428729933</v>
      </c>
      <c r="AY49" s="78">
        <f xml:space="preserve"> Debt!AY$133</f>
        <v>1.2263976532267407E-12</v>
      </c>
      <c r="AZ49" s="78">
        <f xml:space="preserve"> Debt!AZ$133</f>
        <v>1.2071764780961937E-12</v>
      </c>
      <c r="BA49" s="78">
        <f xml:space="preserve"> Debt!BA$133</f>
        <v>1.2276735813227586E-12</v>
      </c>
      <c r="BB49" s="78">
        <f xml:space="preserve"> Debt!BB$133</f>
        <v>1.2082446695179291E-12</v>
      </c>
      <c r="BC49" s="78">
        <f xml:space="preserve"> Debt!BC$133</f>
        <v>1.2288952146061802E-12</v>
      </c>
      <c r="BD49" s="78">
        <f xml:space="preserve"> Debt!BD$133</f>
        <v>1.2165043416542985E-12</v>
      </c>
      <c r="BE49" s="78">
        <f xml:space="preserve"> Debt!BE$133</f>
        <v>0</v>
      </c>
      <c r="BF49" s="78">
        <f xml:space="preserve"> Debt!BF$133</f>
        <v>0</v>
      </c>
      <c r="BG49" s="78">
        <f xml:space="preserve"> Debt!BG$133</f>
        <v>0</v>
      </c>
      <c r="BH49" s="78">
        <f xml:space="preserve"> Debt!BH$133</f>
        <v>0</v>
      </c>
      <c r="BI49" s="78">
        <f xml:space="preserve"> Debt!BI$133</f>
        <v>0</v>
      </c>
      <c r="BJ49" s="78">
        <f xml:space="preserve"> Debt!BJ$133</f>
        <v>0</v>
      </c>
      <c r="BK49" s="78">
        <f xml:space="preserve"> Debt!BK$133</f>
        <v>0</v>
      </c>
      <c r="BL49" s="78">
        <f xml:space="preserve"> Debt!BL$133</f>
        <v>0</v>
      </c>
      <c r="BM49" s="78">
        <f xml:space="preserve"> Debt!BM$133</f>
        <v>0</v>
      </c>
      <c r="BN49" s="78">
        <f xml:space="preserve"> Debt!BN$133</f>
        <v>0</v>
      </c>
      <c r="BO49" s="78">
        <f xml:space="preserve"> Debt!BO$133</f>
        <v>0</v>
      </c>
      <c r="BP49" s="78">
        <f xml:space="preserve"> Debt!BP$133</f>
        <v>0</v>
      </c>
      <c r="BQ49" s="78">
        <f xml:space="preserve"> Debt!BQ$133</f>
        <v>0</v>
      </c>
      <c r="BR49" s="78">
        <f xml:space="preserve"> Debt!BR$133</f>
        <v>0</v>
      </c>
      <c r="BS49" s="78">
        <f xml:space="preserve"> Debt!BS$133</f>
        <v>0</v>
      </c>
      <c r="BT49" s="78">
        <f xml:space="preserve"> Debt!BT$133</f>
        <v>0</v>
      </c>
      <c r="BU49" s="78">
        <f xml:space="preserve"> Debt!BU$133</f>
        <v>0</v>
      </c>
      <c r="BV49" s="78">
        <f xml:space="preserve"> Debt!BV$133</f>
        <v>0</v>
      </c>
      <c r="BW49" s="78">
        <f xml:space="preserve"> Debt!BW$133</f>
        <v>0</v>
      </c>
      <c r="BX49" s="78">
        <f xml:space="preserve"> Debt!BX$133</f>
        <v>0</v>
      </c>
      <c r="BY49" s="78">
        <f xml:space="preserve"> Debt!BY$133</f>
        <v>0</v>
      </c>
      <c r="BZ49" s="78">
        <f xml:space="preserve"> Debt!BZ$133</f>
        <v>0</v>
      </c>
      <c r="CA49" s="78">
        <f xml:space="preserve"> Debt!CA$133</f>
        <v>0</v>
      </c>
      <c r="CB49" s="78">
        <f xml:space="preserve"> Debt!CB$133</f>
        <v>0</v>
      </c>
      <c r="CC49" s="78">
        <f xml:space="preserve"> Debt!CC$133</f>
        <v>0</v>
      </c>
      <c r="CD49" s="78">
        <f xml:space="preserve"> Debt!CD$133</f>
        <v>0</v>
      </c>
      <c r="CE49" s="78">
        <f xml:space="preserve"> Debt!CE$133</f>
        <v>0</v>
      </c>
      <c r="CF49" s="78">
        <f xml:space="preserve"> Debt!CF$133</f>
        <v>0</v>
      </c>
      <c r="CG49" s="78">
        <f xml:space="preserve"> Debt!CG$133</f>
        <v>0</v>
      </c>
      <c r="CH49" s="78">
        <f xml:space="preserve"> Debt!CH$133</f>
        <v>0</v>
      </c>
      <c r="CI49" s="78">
        <f xml:space="preserve"> Debt!CI$133</f>
        <v>0</v>
      </c>
      <c r="CJ49" s="78">
        <f xml:space="preserve"> Debt!CJ$133</f>
        <v>0</v>
      </c>
      <c r="CK49" s="78">
        <f xml:space="preserve"> Debt!CK$133</f>
        <v>0</v>
      </c>
      <c r="CL49" s="78">
        <f xml:space="preserve"> Debt!CL$133</f>
        <v>0</v>
      </c>
      <c r="CM49" s="78">
        <f xml:space="preserve"> Debt!CM$133</f>
        <v>0</v>
      </c>
      <c r="CN49" s="78">
        <f xml:space="preserve"> Debt!CN$133</f>
        <v>0</v>
      </c>
      <c r="CO49" s="78">
        <f xml:space="preserve"> Debt!CO$133</f>
        <v>0</v>
      </c>
      <c r="CP49" s="78">
        <f xml:space="preserve"> Debt!CP$133</f>
        <v>0</v>
      </c>
      <c r="CQ49" s="78">
        <f xml:space="preserve"> Debt!CQ$133</f>
        <v>0</v>
      </c>
      <c r="CR49" s="78">
        <f xml:space="preserve"> Debt!CR$133</f>
        <v>0</v>
      </c>
      <c r="CS49" s="78">
        <f xml:space="preserve"> Debt!CS$133</f>
        <v>0</v>
      </c>
      <c r="CT49" s="78">
        <f xml:space="preserve"> Debt!CT$133</f>
        <v>0</v>
      </c>
      <c r="CU49" s="78">
        <f xml:space="preserve"> Debt!CU$133</f>
        <v>0</v>
      </c>
      <c r="CV49" s="78">
        <f xml:space="preserve"> Debt!CV$133</f>
        <v>0</v>
      </c>
      <c r="CW49" s="78">
        <f xml:space="preserve"> Debt!CW$133</f>
        <v>0</v>
      </c>
      <c r="CX49" s="78">
        <f xml:space="preserve"> Debt!CX$133</f>
        <v>0</v>
      </c>
      <c r="CY49" s="78">
        <f xml:space="preserve"> Debt!CY$133</f>
        <v>0</v>
      </c>
      <c r="CZ49" s="78">
        <f xml:space="preserve"> Debt!CZ$133</f>
        <v>0</v>
      </c>
      <c r="DA49" s="78">
        <f xml:space="preserve"> Debt!DA$133</f>
        <v>0</v>
      </c>
      <c r="DB49" s="78">
        <f xml:space="preserve"> Debt!DB$133</f>
        <v>0</v>
      </c>
      <c r="DC49" s="78">
        <f xml:space="preserve"> Debt!DC$133</f>
        <v>0</v>
      </c>
      <c r="DD49" s="78">
        <f xml:space="preserve"> Debt!DD$133</f>
        <v>0</v>
      </c>
      <c r="DE49" s="78">
        <f xml:space="preserve"> Debt!DE$133</f>
        <v>0</v>
      </c>
      <c r="DF49" s="78">
        <f xml:space="preserve"> Debt!DF$133</f>
        <v>0</v>
      </c>
      <c r="DG49" s="78">
        <f xml:space="preserve"> Debt!DG$133</f>
        <v>0</v>
      </c>
      <c r="DH49" s="78">
        <f xml:space="preserve"> Debt!DH$133</f>
        <v>0</v>
      </c>
      <c r="DI49" s="78">
        <f xml:space="preserve"> Debt!DI$133</f>
        <v>0</v>
      </c>
      <c r="DJ49" s="78">
        <f xml:space="preserve"> Debt!DJ$133</f>
        <v>0</v>
      </c>
      <c r="DK49" s="78">
        <f xml:space="preserve"> Debt!DK$133</f>
        <v>0</v>
      </c>
      <c r="DL49" s="78">
        <f xml:space="preserve"> Debt!DL$133</f>
        <v>0</v>
      </c>
      <c r="DM49" s="78">
        <f xml:space="preserve"> Debt!DM$133</f>
        <v>0</v>
      </c>
      <c r="DN49" s="78">
        <f xml:space="preserve"> Debt!DN$133</f>
        <v>0</v>
      </c>
      <c r="DO49" s="78">
        <f xml:space="preserve"> Debt!DO$133</f>
        <v>0</v>
      </c>
      <c r="DP49" s="78">
        <f xml:space="preserve"> Debt!DP$133</f>
        <v>0</v>
      </c>
      <c r="DQ49" s="78">
        <f xml:space="preserve"> Debt!DQ$133</f>
        <v>0</v>
      </c>
      <c r="DR49" s="78">
        <f xml:space="preserve"> Debt!DR$133</f>
        <v>0</v>
      </c>
      <c r="DS49" s="78">
        <f xml:space="preserve"> Debt!DS$133</f>
        <v>0</v>
      </c>
      <c r="DT49" s="78">
        <f xml:space="preserve"> Debt!DT$133</f>
        <v>0</v>
      </c>
      <c r="DU49" s="78">
        <f xml:space="preserve"> Debt!DU$133</f>
        <v>0</v>
      </c>
      <c r="DV49" s="78">
        <f xml:space="preserve"> Debt!DV$133</f>
        <v>0</v>
      </c>
      <c r="DW49" s="78">
        <f xml:space="preserve"> Debt!DW$133</f>
        <v>0</v>
      </c>
      <c r="DX49" s="78">
        <f xml:space="preserve"> Debt!DX$133</f>
        <v>0</v>
      </c>
      <c r="DY49" s="78">
        <f xml:space="preserve"> Debt!DY$133</f>
        <v>0</v>
      </c>
      <c r="DZ49" s="78">
        <f xml:space="preserve"> Debt!DZ$133</f>
        <v>0</v>
      </c>
      <c r="EA49" s="78">
        <f xml:space="preserve"> Debt!EA$133</f>
        <v>0</v>
      </c>
      <c r="EB49" s="78">
        <f xml:space="preserve"> Debt!EB$133</f>
        <v>0</v>
      </c>
      <c r="EC49" s="78">
        <f xml:space="preserve"> Debt!EC$133</f>
        <v>0</v>
      </c>
      <c r="ED49" s="78">
        <f xml:space="preserve"> Debt!ED$133</f>
        <v>0</v>
      </c>
      <c r="EE49" s="78">
        <f xml:space="preserve"> Debt!EE$133</f>
        <v>0</v>
      </c>
      <c r="EF49" s="78">
        <f xml:space="preserve"> Debt!EF$133</f>
        <v>0</v>
      </c>
      <c r="EG49" s="78">
        <f xml:space="preserve"> Debt!EG$133</f>
        <v>0</v>
      </c>
      <c r="EH49" s="78">
        <f xml:space="preserve"> Debt!EH$133</f>
        <v>0</v>
      </c>
      <c r="EI49" s="78">
        <f xml:space="preserve"> Debt!EI$133</f>
        <v>0</v>
      </c>
      <c r="EJ49" s="78">
        <f xml:space="preserve"> Debt!EJ$133</f>
        <v>0</v>
      </c>
      <c r="EK49" s="78">
        <f xml:space="preserve"> Debt!EK$133</f>
        <v>0</v>
      </c>
      <c r="EL49" s="78">
        <f xml:space="preserve"> Debt!EL$133</f>
        <v>0</v>
      </c>
      <c r="EM49" s="78">
        <f xml:space="preserve"> Debt!EM$133</f>
        <v>0</v>
      </c>
      <c r="EN49" s="78">
        <f xml:space="preserve"> Debt!EN$133</f>
        <v>0</v>
      </c>
      <c r="EO49" s="78">
        <f xml:space="preserve"> Debt!EO$133</f>
        <v>0</v>
      </c>
      <c r="EP49" s="78">
        <f xml:space="preserve"> Debt!EP$133</f>
        <v>0</v>
      </c>
      <c r="EQ49" s="78">
        <f xml:space="preserve"> Debt!EQ$133</f>
        <v>0</v>
      </c>
      <c r="ER49" s="78">
        <f xml:space="preserve"> Debt!ER$133</f>
        <v>0</v>
      </c>
      <c r="ES49" s="78">
        <f xml:space="preserve"> Debt!ES$133</f>
        <v>0</v>
      </c>
      <c r="ET49" s="78">
        <f xml:space="preserve"> Debt!ET$133</f>
        <v>0</v>
      </c>
      <c r="EU49" s="78">
        <f xml:space="preserve"> Debt!EU$133</f>
        <v>0</v>
      </c>
      <c r="EV49" s="78">
        <f xml:space="preserve"> Debt!EV$133</f>
        <v>0</v>
      </c>
      <c r="EW49" s="78">
        <f xml:space="preserve"> Debt!EW$133</f>
        <v>0</v>
      </c>
      <c r="EX49" s="78">
        <f xml:space="preserve"> Debt!EX$133</f>
        <v>0</v>
      </c>
      <c r="EY49" s="78">
        <f xml:space="preserve"> Debt!EY$133</f>
        <v>0</v>
      </c>
      <c r="EZ49" s="78">
        <f xml:space="preserve"> Debt!EZ$133</f>
        <v>0</v>
      </c>
      <c r="FA49" s="78">
        <f xml:space="preserve"> Debt!FA$133</f>
        <v>0</v>
      </c>
      <c r="FB49" s="78">
        <f xml:space="preserve"> Debt!FB$133</f>
        <v>0</v>
      </c>
      <c r="FC49" s="78">
        <f xml:space="preserve"> Debt!FC$133</f>
        <v>0</v>
      </c>
      <c r="FD49" s="78">
        <f xml:space="preserve"> Debt!FD$133</f>
        <v>0</v>
      </c>
      <c r="FE49" s="78">
        <f xml:space="preserve"> Debt!FE$133</f>
        <v>0</v>
      </c>
      <c r="FF49" s="78">
        <f xml:space="preserve"> Debt!FF$133</f>
        <v>0</v>
      </c>
      <c r="FG49" s="78">
        <f xml:space="preserve"> Debt!FG$133</f>
        <v>0</v>
      </c>
      <c r="FH49" s="78">
        <f xml:space="preserve"> Debt!FH$133</f>
        <v>0</v>
      </c>
      <c r="FI49" s="78">
        <f xml:space="preserve"> Debt!FI$133</f>
        <v>0</v>
      </c>
      <c r="FJ49" s="78">
        <f xml:space="preserve"> Debt!FJ$133</f>
        <v>0</v>
      </c>
      <c r="FK49" s="78">
        <f xml:space="preserve"> Debt!FK$133</f>
        <v>0</v>
      </c>
      <c r="FL49" s="78">
        <f xml:space="preserve"> Debt!FL$133</f>
        <v>0</v>
      </c>
      <c r="FM49" s="78">
        <f xml:space="preserve"> Debt!FM$133</f>
        <v>0</v>
      </c>
      <c r="FN49" s="78">
        <f xml:space="preserve"> Debt!FN$133</f>
        <v>0</v>
      </c>
      <c r="FO49" s="78">
        <f xml:space="preserve"> Debt!FO$133</f>
        <v>0</v>
      </c>
      <c r="FP49" s="78">
        <f xml:space="preserve"> Debt!FP$133</f>
        <v>0</v>
      </c>
      <c r="FQ49" s="78">
        <f xml:space="preserve"> Debt!FQ$133</f>
        <v>0</v>
      </c>
      <c r="FR49" s="78">
        <f xml:space="preserve"> Debt!FR$133</f>
        <v>0</v>
      </c>
      <c r="FS49" s="78">
        <f xml:space="preserve"> Debt!FS$133</f>
        <v>0</v>
      </c>
      <c r="FT49" s="78">
        <f xml:space="preserve"> Debt!FT$133</f>
        <v>0</v>
      </c>
      <c r="FU49" s="78">
        <f xml:space="preserve"> Debt!FU$133</f>
        <v>0</v>
      </c>
      <c r="FV49" s="78">
        <f xml:space="preserve"> Debt!FV$133</f>
        <v>0</v>
      </c>
      <c r="FW49" s="78">
        <f xml:space="preserve"> Debt!FW$133</f>
        <v>0</v>
      </c>
      <c r="FX49" s="78">
        <f xml:space="preserve"> Debt!FX$133</f>
        <v>0</v>
      </c>
      <c r="FY49" s="78">
        <f xml:space="preserve"> Debt!FY$133</f>
        <v>0</v>
      </c>
      <c r="FZ49" s="78">
        <f xml:space="preserve"> Debt!FZ$133</f>
        <v>0</v>
      </c>
      <c r="GA49" s="78">
        <f xml:space="preserve"> Debt!GA$133</f>
        <v>0</v>
      </c>
      <c r="GB49" s="78">
        <f xml:space="preserve"> Debt!GB$133</f>
        <v>0</v>
      </c>
      <c r="GC49" s="78">
        <f xml:space="preserve"> Debt!GC$133</f>
        <v>0</v>
      </c>
      <c r="GD49" s="78">
        <f xml:space="preserve"> Debt!GD$133</f>
        <v>0</v>
      </c>
      <c r="GE49" s="78">
        <f xml:space="preserve"> Debt!GE$133</f>
        <v>0</v>
      </c>
      <c r="GF49" s="78">
        <f xml:space="preserve"> Debt!GF$133</f>
        <v>0</v>
      </c>
      <c r="GG49" s="78">
        <f xml:space="preserve"> Debt!GG$133</f>
        <v>0</v>
      </c>
      <c r="GH49" s="78">
        <f xml:space="preserve"> Debt!GH$133</f>
        <v>0</v>
      </c>
      <c r="GI49" s="78">
        <f xml:space="preserve"> Debt!GI$133</f>
        <v>0</v>
      </c>
      <c r="GJ49" s="78">
        <f xml:space="preserve"> Debt!GJ$133</f>
        <v>0</v>
      </c>
    </row>
    <row r="50" spans="1:192" x14ac:dyDescent="0.25">
      <c r="E50" s="194" t="str">
        <f xml:space="preserve"> Time!E$140</f>
        <v>Senior debt repayment period flag</v>
      </c>
      <c r="F50" s="194">
        <f xml:space="preserve"> Time!F$140</f>
        <v>0</v>
      </c>
      <c r="G50" s="194" t="str">
        <f xml:space="preserve"> Time!G$140</f>
        <v>flag</v>
      </c>
      <c r="H50" s="194">
        <f xml:space="preserve"> Time!H$140</f>
        <v>34</v>
      </c>
      <c r="I50" s="194">
        <f xml:space="preserve"> Time!I$140</f>
        <v>0</v>
      </c>
      <c r="J50" s="194">
        <f xml:space="preserve"> Time!J$140</f>
        <v>0</v>
      </c>
      <c r="K50" s="194">
        <f xml:space="preserve"> Time!K$140</f>
        <v>0</v>
      </c>
      <c r="L50" s="194">
        <f xml:space="preserve"> Time!L$140</f>
        <v>0</v>
      </c>
      <c r="M50" s="194">
        <f xml:space="preserve"> Time!M$140</f>
        <v>0</v>
      </c>
      <c r="N50" s="194">
        <f xml:space="preserve"> Time!N$140</f>
        <v>0</v>
      </c>
      <c r="O50" s="194">
        <f xml:space="preserve"> Time!O$140</f>
        <v>0</v>
      </c>
      <c r="P50" s="194">
        <f xml:space="preserve"> Time!P$140</f>
        <v>0</v>
      </c>
      <c r="Q50" s="194">
        <f xml:space="preserve"> Time!Q$140</f>
        <v>1</v>
      </c>
      <c r="R50" s="194">
        <f xml:space="preserve"> Time!R$140</f>
        <v>1</v>
      </c>
      <c r="S50" s="194">
        <f xml:space="preserve"> Time!S$140</f>
        <v>1</v>
      </c>
      <c r="T50" s="194">
        <f xml:space="preserve"> Time!T$140</f>
        <v>1</v>
      </c>
      <c r="U50" s="194">
        <f xml:space="preserve"> Time!U$140</f>
        <v>1</v>
      </c>
      <c r="V50" s="194">
        <f xml:space="preserve"> Time!V$140</f>
        <v>1</v>
      </c>
      <c r="W50" s="194">
        <f xml:space="preserve"> Time!W$140</f>
        <v>1</v>
      </c>
      <c r="X50" s="194">
        <f xml:space="preserve"> Time!X$140</f>
        <v>1</v>
      </c>
      <c r="Y50" s="194">
        <f xml:space="preserve"> Time!Y$140</f>
        <v>1</v>
      </c>
      <c r="Z50" s="194">
        <f xml:space="preserve"> Time!Z$140</f>
        <v>1</v>
      </c>
      <c r="AA50" s="194">
        <f xml:space="preserve"> Time!AA$140</f>
        <v>1</v>
      </c>
      <c r="AB50" s="194">
        <f xml:space="preserve"> Time!AB$140</f>
        <v>1</v>
      </c>
      <c r="AC50" s="194">
        <f xml:space="preserve"> Time!AC$140</f>
        <v>1</v>
      </c>
      <c r="AD50" s="194">
        <f xml:space="preserve"> Time!AD$140</f>
        <v>1</v>
      </c>
      <c r="AE50" s="194">
        <f xml:space="preserve"> Time!AE$140</f>
        <v>1</v>
      </c>
      <c r="AF50" s="194">
        <f xml:space="preserve"> Time!AF$140</f>
        <v>1</v>
      </c>
      <c r="AG50" s="194">
        <f xml:space="preserve"> Time!AG$140</f>
        <v>1</v>
      </c>
      <c r="AH50" s="194">
        <f xml:space="preserve"> Time!AH$140</f>
        <v>1</v>
      </c>
      <c r="AI50" s="194">
        <f xml:space="preserve"> Time!AI$140</f>
        <v>1</v>
      </c>
      <c r="AJ50" s="194">
        <f xml:space="preserve"> Time!AJ$140</f>
        <v>1</v>
      </c>
      <c r="AK50" s="194">
        <f xml:space="preserve"> Time!AK$140</f>
        <v>1</v>
      </c>
      <c r="AL50" s="194">
        <f xml:space="preserve"> Time!AL$140</f>
        <v>1</v>
      </c>
      <c r="AM50" s="194">
        <f xml:space="preserve"> Time!AM$140</f>
        <v>1</v>
      </c>
      <c r="AN50" s="194">
        <f xml:space="preserve"> Time!AN$140</f>
        <v>1</v>
      </c>
      <c r="AO50" s="194">
        <f xml:space="preserve"> Time!AO$140</f>
        <v>1</v>
      </c>
      <c r="AP50" s="194">
        <f xml:space="preserve"> Time!AP$140</f>
        <v>1</v>
      </c>
      <c r="AQ50" s="194">
        <f xml:space="preserve"> Time!AQ$140</f>
        <v>1</v>
      </c>
      <c r="AR50" s="194">
        <f xml:space="preserve"> Time!AR$140</f>
        <v>1</v>
      </c>
      <c r="AS50" s="194">
        <f xml:space="preserve"> Time!AS$140</f>
        <v>1</v>
      </c>
      <c r="AT50" s="194">
        <f xml:space="preserve"> Time!AT$140</f>
        <v>1</v>
      </c>
      <c r="AU50" s="194">
        <f xml:space="preserve"> Time!AU$140</f>
        <v>1</v>
      </c>
      <c r="AV50" s="194">
        <f xml:space="preserve"> Time!AV$140</f>
        <v>1</v>
      </c>
      <c r="AW50" s="194">
        <f xml:space="preserve"> Time!AW$140</f>
        <v>1</v>
      </c>
      <c r="AX50" s="194">
        <f xml:space="preserve"> Time!AX$140</f>
        <v>1</v>
      </c>
      <c r="AY50" s="194">
        <f xml:space="preserve"> Time!AY$140</f>
        <v>0</v>
      </c>
      <c r="AZ50" s="194">
        <f xml:space="preserve"> Time!AZ$140</f>
        <v>0</v>
      </c>
      <c r="BA50" s="194">
        <f xml:space="preserve"> Time!BA$140</f>
        <v>0</v>
      </c>
      <c r="BB50" s="194">
        <f xml:space="preserve"> Time!BB$140</f>
        <v>0</v>
      </c>
      <c r="BC50" s="194">
        <f xml:space="preserve"> Time!BC$140</f>
        <v>0</v>
      </c>
      <c r="BD50" s="194">
        <f xml:space="preserve"> Time!BD$140</f>
        <v>0</v>
      </c>
      <c r="BE50" s="194">
        <f xml:space="preserve"> Time!BE$140</f>
        <v>0</v>
      </c>
      <c r="BF50" s="194">
        <f xml:space="preserve"> Time!BF$140</f>
        <v>0</v>
      </c>
      <c r="BG50" s="194">
        <f xml:space="preserve"> Time!BG$140</f>
        <v>0</v>
      </c>
      <c r="BH50" s="194">
        <f xml:space="preserve"> Time!BH$140</f>
        <v>0</v>
      </c>
      <c r="BI50" s="194">
        <f xml:space="preserve"> Time!BI$140</f>
        <v>0</v>
      </c>
      <c r="BJ50" s="194">
        <f xml:space="preserve"> Time!BJ$140</f>
        <v>0</v>
      </c>
      <c r="BK50" s="194">
        <f xml:space="preserve"> Time!BK$140</f>
        <v>0</v>
      </c>
      <c r="BL50" s="194">
        <f xml:space="preserve"> Time!BL$140</f>
        <v>0</v>
      </c>
      <c r="BM50" s="194">
        <f xml:space="preserve"> Time!BM$140</f>
        <v>0</v>
      </c>
      <c r="BN50" s="194">
        <f xml:space="preserve"> Time!BN$140</f>
        <v>0</v>
      </c>
      <c r="BO50" s="194">
        <f xml:space="preserve"> Time!BO$140</f>
        <v>0</v>
      </c>
      <c r="BP50" s="194">
        <f xml:space="preserve"> Time!BP$140</f>
        <v>0</v>
      </c>
      <c r="BQ50" s="194">
        <f xml:space="preserve"> Time!BQ$140</f>
        <v>0</v>
      </c>
      <c r="BR50" s="194">
        <f xml:space="preserve"> Time!BR$140</f>
        <v>0</v>
      </c>
      <c r="BS50" s="194">
        <f xml:space="preserve"> Time!BS$140</f>
        <v>0</v>
      </c>
      <c r="BT50" s="194">
        <f xml:space="preserve"> Time!BT$140</f>
        <v>0</v>
      </c>
      <c r="BU50" s="194">
        <f xml:space="preserve"> Time!BU$140</f>
        <v>0</v>
      </c>
      <c r="BV50" s="194">
        <f xml:space="preserve"> Time!BV$140</f>
        <v>0</v>
      </c>
      <c r="BW50" s="194">
        <f xml:space="preserve"> Time!BW$140</f>
        <v>0</v>
      </c>
      <c r="BX50" s="194">
        <f xml:space="preserve"> Time!BX$140</f>
        <v>0</v>
      </c>
      <c r="BY50" s="194">
        <f xml:space="preserve"> Time!BY$140</f>
        <v>0</v>
      </c>
      <c r="BZ50" s="194">
        <f xml:space="preserve"> Time!BZ$140</f>
        <v>0</v>
      </c>
      <c r="CA50" s="194">
        <f xml:space="preserve"> Time!CA$140</f>
        <v>0</v>
      </c>
      <c r="CB50" s="194">
        <f xml:space="preserve"> Time!CB$140</f>
        <v>0</v>
      </c>
      <c r="CC50" s="194">
        <f xml:space="preserve"> Time!CC$140</f>
        <v>0</v>
      </c>
      <c r="CD50" s="194">
        <f xml:space="preserve"> Time!CD$140</f>
        <v>0</v>
      </c>
      <c r="CE50" s="194">
        <f xml:space="preserve"> Time!CE$140</f>
        <v>0</v>
      </c>
      <c r="CF50" s="194">
        <f xml:space="preserve"> Time!CF$140</f>
        <v>0</v>
      </c>
      <c r="CG50" s="194">
        <f xml:space="preserve"> Time!CG$140</f>
        <v>0</v>
      </c>
      <c r="CH50" s="194">
        <f xml:space="preserve"> Time!CH$140</f>
        <v>0</v>
      </c>
      <c r="CI50" s="194">
        <f xml:space="preserve"> Time!CI$140</f>
        <v>0</v>
      </c>
      <c r="CJ50" s="194">
        <f xml:space="preserve"> Time!CJ$140</f>
        <v>0</v>
      </c>
      <c r="CK50" s="194">
        <f xml:space="preserve"> Time!CK$140</f>
        <v>0</v>
      </c>
      <c r="CL50" s="194">
        <f xml:space="preserve"> Time!CL$140</f>
        <v>0</v>
      </c>
      <c r="CM50" s="194">
        <f xml:space="preserve"> Time!CM$140</f>
        <v>0</v>
      </c>
      <c r="CN50" s="194">
        <f xml:space="preserve"> Time!CN$140</f>
        <v>0</v>
      </c>
      <c r="CO50" s="194">
        <f xml:space="preserve"> Time!CO$140</f>
        <v>0</v>
      </c>
      <c r="CP50" s="194">
        <f xml:space="preserve"> Time!CP$140</f>
        <v>0</v>
      </c>
      <c r="CQ50" s="194">
        <f xml:space="preserve"> Time!CQ$140</f>
        <v>0</v>
      </c>
      <c r="CR50" s="194">
        <f xml:space="preserve"> Time!CR$140</f>
        <v>0</v>
      </c>
      <c r="CS50" s="194">
        <f xml:space="preserve"> Time!CS$140</f>
        <v>0</v>
      </c>
      <c r="CT50" s="194">
        <f xml:space="preserve"> Time!CT$140</f>
        <v>0</v>
      </c>
      <c r="CU50" s="194">
        <f xml:space="preserve"> Time!CU$140</f>
        <v>0</v>
      </c>
      <c r="CV50" s="194">
        <f xml:space="preserve"> Time!CV$140</f>
        <v>0</v>
      </c>
      <c r="CW50" s="194">
        <f xml:space="preserve"> Time!CW$140</f>
        <v>0</v>
      </c>
      <c r="CX50" s="194">
        <f xml:space="preserve"> Time!CX$140</f>
        <v>0</v>
      </c>
      <c r="CY50" s="194">
        <f xml:space="preserve"> Time!CY$140</f>
        <v>0</v>
      </c>
      <c r="CZ50" s="194">
        <f xml:space="preserve"> Time!CZ$140</f>
        <v>0</v>
      </c>
      <c r="DA50" s="194">
        <f xml:space="preserve"> Time!DA$140</f>
        <v>0</v>
      </c>
      <c r="DB50" s="194">
        <f xml:space="preserve"> Time!DB$140</f>
        <v>0</v>
      </c>
      <c r="DC50" s="194">
        <f xml:space="preserve"> Time!DC$140</f>
        <v>0</v>
      </c>
      <c r="DD50" s="194">
        <f xml:space="preserve"> Time!DD$140</f>
        <v>0</v>
      </c>
      <c r="DE50" s="194">
        <f xml:space="preserve"> Time!DE$140</f>
        <v>0</v>
      </c>
      <c r="DF50" s="194">
        <f xml:space="preserve"> Time!DF$140</f>
        <v>0</v>
      </c>
      <c r="DG50" s="194">
        <f xml:space="preserve"> Time!DG$140</f>
        <v>0</v>
      </c>
      <c r="DH50" s="194">
        <f xml:space="preserve"> Time!DH$140</f>
        <v>0</v>
      </c>
      <c r="DI50" s="194">
        <f xml:space="preserve"> Time!DI$140</f>
        <v>0</v>
      </c>
      <c r="DJ50" s="194">
        <f xml:space="preserve"> Time!DJ$140</f>
        <v>0</v>
      </c>
      <c r="DK50" s="194">
        <f xml:space="preserve"> Time!DK$140</f>
        <v>0</v>
      </c>
      <c r="DL50" s="194">
        <f xml:space="preserve"> Time!DL$140</f>
        <v>0</v>
      </c>
      <c r="DM50" s="194">
        <f xml:space="preserve"> Time!DM$140</f>
        <v>0</v>
      </c>
      <c r="DN50" s="194">
        <f xml:space="preserve"> Time!DN$140</f>
        <v>0</v>
      </c>
      <c r="DO50" s="194">
        <f xml:space="preserve"> Time!DO$140</f>
        <v>0</v>
      </c>
      <c r="DP50" s="194">
        <f xml:space="preserve"> Time!DP$140</f>
        <v>0</v>
      </c>
      <c r="DQ50" s="194">
        <f xml:space="preserve"> Time!DQ$140</f>
        <v>0</v>
      </c>
      <c r="DR50" s="194">
        <f xml:space="preserve"> Time!DR$140</f>
        <v>0</v>
      </c>
      <c r="DS50" s="194">
        <f xml:space="preserve"> Time!DS$140</f>
        <v>0</v>
      </c>
      <c r="DT50" s="194">
        <f xml:space="preserve"> Time!DT$140</f>
        <v>0</v>
      </c>
      <c r="DU50" s="194">
        <f xml:space="preserve"> Time!DU$140</f>
        <v>0</v>
      </c>
      <c r="DV50" s="194">
        <f xml:space="preserve"> Time!DV$140</f>
        <v>0</v>
      </c>
      <c r="DW50" s="194">
        <f xml:space="preserve"> Time!DW$140</f>
        <v>0</v>
      </c>
      <c r="DX50" s="194">
        <f xml:space="preserve"> Time!DX$140</f>
        <v>0</v>
      </c>
      <c r="DY50" s="194">
        <f xml:space="preserve"> Time!DY$140</f>
        <v>0</v>
      </c>
      <c r="DZ50" s="194">
        <f xml:space="preserve"> Time!DZ$140</f>
        <v>0</v>
      </c>
      <c r="EA50" s="194">
        <f xml:space="preserve"> Time!EA$140</f>
        <v>0</v>
      </c>
      <c r="EB50" s="194">
        <f xml:space="preserve"> Time!EB$140</f>
        <v>0</v>
      </c>
      <c r="EC50" s="194">
        <f xml:space="preserve"> Time!EC$140</f>
        <v>0</v>
      </c>
      <c r="ED50" s="194">
        <f xml:space="preserve"> Time!ED$140</f>
        <v>0</v>
      </c>
      <c r="EE50" s="194">
        <f xml:space="preserve"> Time!EE$140</f>
        <v>0</v>
      </c>
      <c r="EF50" s="194">
        <f xml:space="preserve"> Time!EF$140</f>
        <v>0</v>
      </c>
      <c r="EG50" s="194">
        <f xml:space="preserve"> Time!EG$140</f>
        <v>0</v>
      </c>
      <c r="EH50" s="194">
        <f xml:space="preserve"> Time!EH$140</f>
        <v>0</v>
      </c>
      <c r="EI50" s="194">
        <f xml:space="preserve"> Time!EI$140</f>
        <v>0</v>
      </c>
      <c r="EJ50" s="194">
        <f xml:space="preserve"> Time!EJ$140</f>
        <v>0</v>
      </c>
      <c r="EK50" s="194">
        <f xml:space="preserve"> Time!EK$140</f>
        <v>0</v>
      </c>
      <c r="EL50" s="194">
        <f xml:space="preserve"> Time!EL$140</f>
        <v>0</v>
      </c>
      <c r="EM50" s="194">
        <f xml:space="preserve"> Time!EM$140</f>
        <v>0</v>
      </c>
      <c r="EN50" s="194">
        <f xml:space="preserve"> Time!EN$140</f>
        <v>0</v>
      </c>
      <c r="EO50" s="194">
        <f xml:space="preserve"> Time!EO$140</f>
        <v>0</v>
      </c>
      <c r="EP50" s="194">
        <f xml:space="preserve"> Time!EP$140</f>
        <v>0</v>
      </c>
      <c r="EQ50" s="194">
        <f xml:space="preserve"> Time!EQ$140</f>
        <v>0</v>
      </c>
      <c r="ER50" s="194">
        <f xml:space="preserve"> Time!ER$140</f>
        <v>0</v>
      </c>
      <c r="ES50" s="194">
        <f xml:space="preserve"> Time!ES$140</f>
        <v>0</v>
      </c>
      <c r="ET50" s="194">
        <f xml:space="preserve"> Time!ET$140</f>
        <v>0</v>
      </c>
      <c r="EU50" s="194">
        <f xml:space="preserve"> Time!EU$140</f>
        <v>0</v>
      </c>
      <c r="EV50" s="194">
        <f xml:space="preserve"> Time!EV$140</f>
        <v>0</v>
      </c>
      <c r="EW50" s="194">
        <f xml:space="preserve"> Time!EW$140</f>
        <v>0</v>
      </c>
      <c r="EX50" s="194">
        <f xml:space="preserve"> Time!EX$140</f>
        <v>0</v>
      </c>
      <c r="EY50" s="194">
        <f xml:space="preserve"> Time!EY$140</f>
        <v>0</v>
      </c>
      <c r="EZ50" s="194">
        <f xml:space="preserve"> Time!EZ$140</f>
        <v>0</v>
      </c>
      <c r="FA50" s="194">
        <f xml:space="preserve"> Time!FA$140</f>
        <v>0</v>
      </c>
      <c r="FB50" s="194">
        <f xml:space="preserve"> Time!FB$140</f>
        <v>0</v>
      </c>
      <c r="FC50" s="194">
        <f xml:space="preserve"> Time!FC$140</f>
        <v>0</v>
      </c>
      <c r="FD50" s="194">
        <f xml:space="preserve"> Time!FD$140</f>
        <v>0</v>
      </c>
      <c r="FE50" s="194">
        <f xml:space="preserve"> Time!FE$140</f>
        <v>0</v>
      </c>
      <c r="FF50" s="194">
        <f xml:space="preserve"> Time!FF$140</f>
        <v>0</v>
      </c>
      <c r="FG50" s="194">
        <f xml:space="preserve"> Time!FG$140</f>
        <v>0</v>
      </c>
      <c r="FH50" s="194">
        <f xml:space="preserve"> Time!FH$140</f>
        <v>0</v>
      </c>
      <c r="FI50" s="194">
        <f xml:space="preserve"> Time!FI$140</f>
        <v>0</v>
      </c>
      <c r="FJ50" s="194">
        <f xml:space="preserve"> Time!FJ$140</f>
        <v>0</v>
      </c>
      <c r="FK50" s="194">
        <f xml:space="preserve"> Time!FK$140</f>
        <v>0</v>
      </c>
      <c r="FL50" s="194">
        <f xml:space="preserve"> Time!FL$140</f>
        <v>0</v>
      </c>
      <c r="FM50" s="194">
        <f xml:space="preserve"> Time!FM$140</f>
        <v>0</v>
      </c>
      <c r="FN50" s="194">
        <f xml:space="preserve"> Time!FN$140</f>
        <v>0</v>
      </c>
      <c r="FO50" s="194">
        <f xml:space="preserve"> Time!FO$140</f>
        <v>0</v>
      </c>
      <c r="FP50" s="194">
        <f xml:space="preserve"> Time!FP$140</f>
        <v>0</v>
      </c>
      <c r="FQ50" s="194">
        <f xml:space="preserve"> Time!FQ$140</f>
        <v>0</v>
      </c>
      <c r="FR50" s="194">
        <f xml:space="preserve"> Time!FR$140</f>
        <v>0</v>
      </c>
      <c r="FS50" s="194">
        <f xml:space="preserve"> Time!FS$140</f>
        <v>0</v>
      </c>
      <c r="FT50" s="194">
        <f xml:space="preserve"> Time!FT$140</f>
        <v>0</v>
      </c>
      <c r="FU50" s="194">
        <f xml:space="preserve"> Time!FU$140</f>
        <v>0</v>
      </c>
      <c r="FV50" s="194">
        <f xml:space="preserve"> Time!FV$140</f>
        <v>0</v>
      </c>
      <c r="FW50" s="194">
        <f xml:space="preserve"> Time!FW$140</f>
        <v>0</v>
      </c>
      <c r="FX50" s="194">
        <f xml:space="preserve"> Time!FX$140</f>
        <v>0</v>
      </c>
      <c r="FY50" s="194">
        <f xml:space="preserve"> Time!FY$140</f>
        <v>0</v>
      </c>
      <c r="FZ50" s="194">
        <f xml:space="preserve"> Time!FZ$140</f>
        <v>0</v>
      </c>
      <c r="GA50" s="194">
        <f xml:space="preserve"> Time!GA$140</f>
        <v>0</v>
      </c>
      <c r="GB50" s="194">
        <f xml:space="preserve"> Time!GB$140</f>
        <v>0</v>
      </c>
      <c r="GC50" s="194">
        <f xml:space="preserve"> Time!GC$140</f>
        <v>0</v>
      </c>
      <c r="GD50" s="194">
        <f xml:space="preserve"> Time!GD$140</f>
        <v>0</v>
      </c>
      <c r="GE50" s="194">
        <f xml:space="preserve"> Time!GE$140</f>
        <v>0</v>
      </c>
      <c r="GF50" s="194">
        <f xml:space="preserve"> Time!GF$140</f>
        <v>0</v>
      </c>
      <c r="GG50" s="194">
        <f xml:space="preserve"> Time!GG$140</f>
        <v>0</v>
      </c>
      <c r="GH50" s="194">
        <f xml:space="preserve"> Time!GH$140</f>
        <v>0</v>
      </c>
      <c r="GI50" s="194">
        <f xml:space="preserve"> Time!GI$140</f>
        <v>0</v>
      </c>
      <c r="GJ50" s="194">
        <f xml:space="preserve"> Time!GJ$140</f>
        <v>0</v>
      </c>
    </row>
    <row r="51" spans="1:192" x14ac:dyDescent="0.25">
      <c r="A51" s="80"/>
      <c r="B51" s="80"/>
      <c r="C51" s="588"/>
      <c r="D51" s="61"/>
      <c r="E51" s="32" t="s">
        <v>489</v>
      </c>
      <c r="F51" s="32"/>
      <c r="G51" s="32" t="str">
        <f xml:space="preserve"> SMU</f>
        <v>$ 000s</v>
      </c>
      <c r="H51" s="32"/>
      <c r="I51" s="32"/>
      <c r="J51" s="32">
        <f>SUMIFS( $J49:J49, $J48:J48, "&gt;=" &amp; J48 - $F47 + 1, $J48:J48, "&lt;=" &amp; J48) * J50</f>
        <v>0</v>
      </c>
      <c r="K51" s="32">
        <f>SUMIFS( $J49:K49, $J48:K48, "&gt;=" &amp; K48 - $F47 + 1, $J48:K48, "&lt;=" &amp; K48) * K50</f>
        <v>0</v>
      </c>
      <c r="L51" s="32">
        <f>SUMIFS( $J49:L49, $J48:L48, "&gt;=" &amp; L48 - $F47 + 1, $J48:L48, "&lt;=" &amp; L48) * L50</f>
        <v>0</v>
      </c>
      <c r="M51" s="32">
        <f>SUMIFS( $J49:M49, $J48:M48, "&gt;=" &amp; M48 - $F47 + 1, $J48:M48, "&lt;=" &amp; M48) * M50</f>
        <v>0</v>
      </c>
      <c r="N51" s="32">
        <f>SUMIFS( $J49:N49, $J48:N48, "&gt;=" &amp; N48 - $F47 + 1, $J48:N48, "&lt;=" &amp; N48) * N50</f>
        <v>0</v>
      </c>
      <c r="O51" s="32">
        <f>SUMIFS( $J49:O49, $J48:O48, "&gt;=" &amp; O48 - $F47 + 1, $J48:O48, "&lt;=" &amp; O48) * O50</f>
        <v>0</v>
      </c>
      <c r="P51" s="32">
        <f>SUMIFS( $J49:P49, $J48:P48, "&gt;=" &amp; P48 - $F47 + 1, $J48:P48, "&lt;=" &amp; P48) * P50</f>
        <v>0</v>
      </c>
      <c r="Q51" s="32">
        <f>SUMIFS( $J49:Q49, $J48:Q48, "&gt;=" &amp; Q48 - $F47 + 1, $J48:Q48, "&lt;=" &amp; Q48) * Q50</f>
        <v>11814.554294737771</v>
      </c>
      <c r="R51" s="32">
        <f>SUMIFS( $J49:R49, $J48:R48, "&gt;=" &amp; R48 - $F47 + 1, $J48:R48, "&lt;=" &amp; R48) * R50</f>
        <v>23554.857118818414</v>
      </c>
      <c r="S51" s="32">
        <f>SUMIFS( $J49:S49, $J48:S48, "&gt;=" &amp; S48 - $F47 + 1, $J48:S48, "&lt;=" &amp; S48) * S50</f>
        <v>23544.436107226662</v>
      </c>
      <c r="T51" s="32">
        <f>SUMIFS( $J49:T49, $J48:T48, "&gt;=" &amp; T48 - $F47 + 1, $J48:T48, "&lt;=" &amp; T48) * T50</f>
        <v>23452.34217656275</v>
      </c>
      <c r="U51" s="32">
        <f>SUMIFS( $J49:U49, $J48:U48, "&gt;=" &amp; U48 - $F47 + 1, $J48:U48, "&lt;=" &amp; U48) * U50</f>
        <v>23350.778221856672</v>
      </c>
      <c r="V51" s="32">
        <f>SUMIFS( $J49:V49, $J48:V48, "&gt;=" &amp; V48 - $F47 + 1, $J48:V48, "&lt;=" &amp; V48) * V50</f>
        <v>23248.987855158444</v>
      </c>
      <c r="W51" s="32">
        <f>SUMIFS( $J49:W49, $J48:W48, "&gt;=" &amp; W48 - $F47 + 1, $J48:W48, "&lt;=" &amp; W48) * W50</f>
        <v>23146.066566708279</v>
      </c>
      <c r="X51" s="32">
        <f>SUMIFS( $J49:X49, $J48:X48, "&gt;=" &amp; X48 - $F47 + 1, $J48:X48, "&lt;=" &amp; X48) * X50</f>
        <v>23058.579456306681</v>
      </c>
      <c r="Y51" s="32">
        <f>SUMIFS( $J49:Y49, $J48:Y48, "&gt;=" &amp; Y48 - $F47 + 1, $J48:Y48, "&lt;=" &amp; Y48) * Y50</f>
        <v>22938.601451350296</v>
      </c>
      <c r="Z51" s="32">
        <f>SUMIFS( $J49:Z49, $J48:Z48, "&gt;=" &amp; Z48 - $F47 + 1, $J48:Z48, "&lt;=" &amp; Z48) * Z50</f>
        <v>22818.220386261339</v>
      </c>
      <c r="AA51" s="32">
        <f>SUMIFS( $J49:AA49, $J48:AA48, "&gt;=" &amp; AA48 - $F47 + 1, $J48:AA48, "&lt;=" &amp; AA48) * AA50</f>
        <v>22727.96101702438</v>
      </c>
      <c r="AB51" s="32">
        <f>SUMIFS( $J49:AB49, $J48:AB48, "&gt;=" &amp; AB48 - $F47 + 1, $J48:AB48, "&lt;=" &amp; AB48) * AB50</f>
        <v>22621.927271473352</v>
      </c>
      <c r="AC51" s="32">
        <f>SUMIFS( $J49:AC49, $J48:AC48, "&gt;=" &amp; AC48 - $F47 + 1, $J48:AC48, "&lt;=" &amp; AC48) * AC50</f>
        <v>22514.756585353396</v>
      </c>
      <c r="AD51" s="32">
        <f>SUMIFS( $J49:AD49, $J48:AD48, "&gt;=" &amp; AD48 - $F47 + 1, $J48:AD48, "&lt;=" &amp; AD48) * AD50</f>
        <v>22407.317072448983</v>
      </c>
      <c r="AE51" s="32">
        <f>SUMIFS( $J49:AE49, $J48:AE48, "&gt;=" &amp; AE48 - $F47 + 1, $J48:AE48, "&lt;=" &amp; AE48) * AE50</f>
        <v>22298.671553244229</v>
      </c>
      <c r="AF51" s="32">
        <f>SUMIFS( $J49:AF49, $J48:AF48, "&gt;=" &amp; AF48 - $F47 + 1, $J48:AF48, "&lt;=" &amp; AF48) * AF50</f>
        <v>22204.82914002327</v>
      </c>
      <c r="AG51" s="32">
        <f>SUMIFS( $J49:AG49, $J48:AG48, "&gt;=" &amp; AG48 - $F47 + 1, $J48:AG48, "&lt;=" &amp; AG48) * AG50</f>
        <v>22079.594920620246</v>
      </c>
      <c r="AH51" s="32">
        <f>SUMIFS( $J49:AH49, $J48:AH48, "&gt;=" &amp; AH48 - $F47 + 1, $J48:AH48, "&lt;=" &amp; AH48) * AH50</f>
        <v>21953.900749097804</v>
      </c>
      <c r="AI51" s="32">
        <f>SUMIFS( $J49:AI49, $J48:AI48, "&gt;=" &amp; AI48 - $F47 + 1, $J48:AI48, "&lt;=" &amp; AI48) * AI50</f>
        <v>21857.070051185598</v>
      </c>
      <c r="AJ51" s="32">
        <f>SUMIFS( $J49:AJ49, $J48:AJ48, "&gt;=" &amp; AJ48 - $F47 + 1, $J48:AJ48, "&lt;=" &amp; AJ48) * AJ50</f>
        <v>21745.020699275345</v>
      </c>
      <c r="AK51" s="32">
        <f>SUMIFS( $J49:AK49, $J48:AK48, "&gt;=" &amp; AK48 - $F47 + 1, $J48:AK48, "&lt;=" &amp; AK48) * AK50</f>
        <v>21631.758716948545</v>
      </c>
      <c r="AL51" s="32">
        <f>SUMIFS( $J49:AL49, $J48:AL48, "&gt;=" &amp; AL48 - $F47 + 1, $J48:AL48, "&lt;=" &amp; AL48) * AL50</f>
        <v>21518.182183168312</v>
      </c>
      <c r="AM51" s="32">
        <f>SUMIFS( $J49:AM49, $J48:AM48, "&gt;=" &amp; AM48 - $F47 + 1, $J48:AM48, "&lt;=" &amp; AM48) * AM50</f>
        <v>21403.318219824097</v>
      </c>
      <c r="AN51" s="32">
        <f>SUMIFS( $J49:AN49, $J48:AN48, "&gt;=" &amp; AN48 - $F47 + 1, $J48:AN48, "&lt;=" &amp; AN48) * AN50</f>
        <v>21302.58939084661</v>
      </c>
      <c r="AO51" s="32">
        <f>SUMIFS( $J49:AO49, $J48:AO48, "&gt;=" &amp; AO48 - $F47 + 1, $J48:AO48, "&lt;=" &amp; AO48) * AO50</f>
        <v>21171.628425075447</v>
      </c>
      <c r="AP51" s="32">
        <f>SUMIFS( $J49:AP49, $J48:AP48, "&gt;=" &amp; AP48 - $F47 + 1, $J48:AP48, "&lt;=" &amp; AP48) * AP50</f>
        <v>21040.14611033117</v>
      </c>
      <c r="AQ51" s="32">
        <f>SUMIFS( $J49:AQ49, $J48:AQ48, "&gt;=" &amp; AQ48 - $F47 + 1, $J48:AQ48, "&lt;=" &amp; AQ48) * AQ50</f>
        <v>20936.195049864451</v>
      </c>
      <c r="AR51" s="32">
        <f>SUMIFS( $J49:AR49, $J48:AR48, "&gt;=" &amp; AR48 - $F47 + 1, $J48:AR48, "&lt;=" &amp; AR48) * AR50</f>
        <v>20817.612118008357</v>
      </c>
      <c r="AS51" s="32">
        <f>SUMIFS( $J49:AS49, $J48:AS48, "&gt;=" &amp; AS48 - $F47 + 1, $J48:AS48, "&lt;=" &amp; AS48) * AS50</f>
        <v>20697.734478107297</v>
      </c>
      <c r="AT51" s="32">
        <f>SUMIFS( $J49:AT49, $J48:AT48, "&gt;=" &amp; AT48 - $F47 + 1, $J48:AT48, "&lt;=" &amp; AT48) * AT50</f>
        <v>20577.492977668364</v>
      </c>
      <c r="AU51" s="32">
        <f>SUMIFS( $J49:AU49, $J48:AU48, "&gt;=" &amp; AU48 - $F47 + 1, $J48:AU48, "&lt;=" &amp; AU48) * AU50</f>
        <v>20455.875763953962</v>
      </c>
      <c r="AV51" s="32">
        <f>SUMIFS( $J49:AV49, $J48:AV48, "&gt;=" &amp; AV48 - $F47 + 1, $J48:AV48, "&lt;=" &amp; AV48) * AV50</f>
        <v>20347.685648898841</v>
      </c>
      <c r="AW51" s="32">
        <f>SUMIFS( $J49:AW49, $J48:AW48, "&gt;=" &amp; AW48 - $F47 + 1, $J48:AW48, "&lt;=" &amp; AW48) * AW50</f>
        <v>20210.4888843074</v>
      </c>
      <c r="AX51" s="32">
        <f>SUMIFS( $J49:AX49, $J48:AX48, "&gt;=" &amp; AX48 - $F47 + 1, $J48:AX48, "&lt;=" &amp; AX48) * AX50</f>
        <v>20072.70449591368</v>
      </c>
      <c r="AY51" s="32">
        <f>SUMIFS( $J49:AY49, $J48:AY48, "&gt;=" &amp; AY48 - $F47 + 1, $J48:AY48, "&lt;=" &amp; AY48) * AY50</f>
        <v>0</v>
      </c>
      <c r="AZ51" s="32">
        <f>SUMIFS( $J49:AZ49, $J48:AZ48, "&gt;=" &amp; AZ48 - $F47 + 1, $J48:AZ48, "&lt;=" &amp; AZ48) * AZ50</f>
        <v>0</v>
      </c>
      <c r="BA51" s="32">
        <f>SUMIFS( $J49:BA49, $J48:BA48, "&gt;=" &amp; BA48 - $F47 + 1, $J48:BA48, "&lt;=" &amp; BA48) * BA50</f>
        <v>0</v>
      </c>
      <c r="BB51" s="32">
        <f>SUMIFS( $J49:BB49, $J48:BB48, "&gt;=" &amp; BB48 - $F47 + 1, $J48:BB48, "&lt;=" &amp; BB48) * BB50</f>
        <v>0</v>
      </c>
      <c r="BC51" s="32">
        <f>SUMIFS( $J49:BC49, $J48:BC48, "&gt;=" &amp; BC48 - $F47 + 1, $J48:BC48, "&lt;=" &amp; BC48) * BC50</f>
        <v>0</v>
      </c>
      <c r="BD51" s="32">
        <f>SUMIFS( $J49:BD49, $J48:BD48, "&gt;=" &amp; BD48 - $F47 + 1, $J48:BD48, "&lt;=" &amp; BD48) * BD50</f>
        <v>0</v>
      </c>
      <c r="BE51" s="32">
        <f>SUMIFS( $J49:BE49, $J48:BE48, "&gt;=" &amp; BE48 - $F47 + 1, $J48:BE48, "&lt;=" &amp; BE48) * BE50</f>
        <v>0</v>
      </c>
      <c r="BF51" s="32">
        <f>SUMIFS( $J49:BF49, $J48:BF48, "&gt;=" &amp; BF48 - $F47 + 1, $J48:BF48, "&lt;=" &amp; BF48) * BF50</f>
        <v>0</v>
      </c>
      <c r="BG51" s="32">
        <f>SUMIFS( $J49:BG49, $J48:BG48, "&gt;=" &amp; BG48 - $F47 + 1, $J48:BG48, "&lt;=" &amp; BG48) * BG50</f>
        <v>0</v>
      </c>
      <c r="BH51" s="32">
        <f>SUMIFS( $J49:BH49, $J48:BH48, "&gt;=" &amp; BH48 - $F47 + 1, $J48:BH48, "&lt;=" &amp; BH48) * BH50</f>
        <v>0</v>
      </c>
      <c r="BI51" s="32">
        <f>SUMIFS( $J49:BI49, $J48:BI48, "&gt;=" &amp; BI48 - $F47 + 1, $J48:BI48, "&lt;=" &amp; BI48) * BI50</f>
        <v>0</v>
      </c>
      <c r="BJ51" s="32">
        <f>SUMIFS( $J49:BJ49, $J48:BJ48, "&gt;=" &amp; BJ48 - $F47 + 1, $J48:BJ48, "&lt;=" &amp; BJ48) * BJ50</f>
        <v>0</v>
      </c>
      <c r="BK51" s="32">
        <f>SUMIFS( $J49:BK49, $J48:BK48, "&gt;=" &amp; BK48 - $F47 + 1, $J48:BK48, "&lt;=" &amp; BK48) * BK50</f>
        <v>0</v>
      </c>
      <c r="BL51" s="32">
        <f>SUMIFS( $J49:BL49, $J48:BL48, "&gt;=" &amp; BL48 - $F47 + 1, $J48:BL48, "&lt;=" &amp; BL48) * BL50</f>
        <v>0</v>
      </c>
      <c r="BM51" s="32">
        <f>SUMIFS( $J49:BM49, $J48:BM48, "&gt;=" &amp; BM48 - $F47 + 1, $J48:BM48, "&lt;=" &amp; BM48) * BM50</f>
        <v>0</v>
      </c>
      <c r="BN51" s="32">
        <f>SUMIFS( $J49:BN49, $J48:BN48, "&gt;=" &amp; BN48 - $F47 + 1, $J48:BN48, "&lt;=" &amp; BN48) * BN50</f>
        <v>0</v>
      </c>
      <c r="BO51" s="32">
        <f>SUMIFS( $J49:BO49, $J48:BO48, "&gt;=" &amp; BO48 - $F47 + 1, $J48:BO48, "&lt;=" &amp; BO48) * BO50</f>
        <v>0</v>
      </c>
      <c r="BP51" s="32">
        <f>SUMIFS( $J49:BP49, $J48:BP48, "&gt;=" &amp; BP48 - $F47 + 1, $J48:BP48, "&lt;=" &amp; BP48) * BP50</f>
        <v>0</v>
      </c>
      <c r="BQ51" s="32">
        <f>SUMIFS( $J49:BQ49, $J48:BQ48, "&gt;=" &amp; BQ48 - $F47 + 1, $J48:BQ48, "&lt;=" &amp; BQ48) * BQ50</f>
        <v>0</v>
      </c>
      <c r="BR51" s="32">
        <f>SUMIFS( $J49:BR49, $J48:BR48, "&gt;=" &amp; BR48 - $F47 + 1, $J48:BR48, "&lt;=" &amp; BR48) * BR50</f>
        <v>0</v>
      </c>
      <c r="BS51" s="32">
        <f>SUMIFS( $J49:BS49, $J48:BS48, "&gt;=" &amp; BS48 - $F47 + 1, $J48:BS48, "&lt;=" &amp; BS48) * BS50</f>
        <v>0</v>
      </c>
      <c r="BT51" s="32">
        <f>SUMIFS( $J49:BT49, $J48:BT48, "&gt;=" &amp; BT48 - $F47 + 1, $J48:BT48, "&lt;=" &amp; BT48) * BT50</f>
        <v>0</v>
      </c>
      <c r="BU51" s="32">
        <f>SUMIFS( $J49:BU49, $J48:BU48, "&gt;=" &amp; BU48 - $F47 + 1, $J48:BU48, "&lt;=" &amp; BU48) * BU50</f>
        <v>0</v>
      </c>
      <c r="BV51" s="32">
        <f>SUMIFS( $J49:BV49, $J48:BV48, "&gt;=" &amp; BV48 - $F47 + 1, $J48:BV48, "&lt;=" &amp; BV48) * BV50</f>
        <v>0</v>
      </c>
      <c r="BW51" s="32">
        <f>SUMIFS( $J49:BW49, $J48:BW48, "&gt;=" &amp; BW48 - $F47 + 1, $J48:BW48, "&lt;=" &amp; BW48) * BW50</f>
        <v>0</v>
      </c>
      <c r="BX51" s="32">
        <f>SUMIFS( $J49:BX49, $J48:BX48, "&gt;=" &amp; BX48 - $F47 + 1, $J48:BX48, "&lt;=" &amp; BX48) * BX50</f>
        <v>0</v>
      </c>
      <c r="BY51" s="32">
        <f>SUMIFS( $J49:BY49, $J48:BY48, "&gt;=" &amp; BY48 - $F47 + 1, $J48:BY48, "&lt;=" &amp; BY48) * BY50</f>
        <v>0</v>
      </c>
      <c r="BZ51" s="32">
        <f>SUMIFS( $J49:BZ49, $J48:BZ48, "&gt;=" &amp; BZ48 - $F47 + 1, $J48:BZ48, "&lt;=" &amp; BZ48) * BZ50</f>
        <v>0</v>
      </c>
      <c r="CA51" s="32">
        <f>SUMIFS( $J49:CA49, $J48:CA48, "&gt;=" &amp; CA48 - $F47 + 1, $J48:CA48, "&lt;=" &amp; CA48) * CA50</f>
        <v>0</v>
      </c>
      <c r="CB51" s="32">
        <f>SUMIFS( $J49:CB49, $J48:CB48, "&gt;=" &amp; CB48 - $F47 + 1, $J48:CB48, "&lt;=" &amp; CB48) * CB50</f>
        <v>0</v>
      </c>
      <c r="CC51" s="32">
        <f>SUMIFS( $J49:CC49, $J48:CC48, "&gt;=" &amp; CC48 - $F47 + 1, $J48:CC48, "&lt;=" &amp; CC48) * CC50</f>
        <v>0</v>
      </c>
      <c r="CD51" s="32">
        <f>SUMIFS( $J49:CD49, $J48:CD48, "&gt;=" &amp; CD48 - $F47 + 1, $J48:CD48, "&lt;=" &amp; CD48) * CD50</f>
        <v>0</v>
      </c>
      <c r="CE51" s="32">
        <f>SUMIFS( $J49:CE49, $J48:CE48, "&gt;=" &amp; CE48 - $F47 + 1, $J48:CE48, "&lt;=" &amp; CE48) * CE50</f>
        <v>0</v>
      </c>
      <c r="CF51" s="32">
        <f>SUMIFS( $J49:CF49, $J48:CF48, "&gt;=" &amp; CF48 - $F47 + 1, $J48:CF48, "&lt;=" &amp; CF48) * CF50</f>
        <v>0</v>
      </c>
      <c r="CG51" s="32">
        <f>SUMIFS( $J49:CG49, $J48:CG48, "&gt;=" &amp; CG48 - $F47 + 1, $J48:CG48, "&lt;=" &amp; CG48) * CG50</f>
        <v>0</v>
      </c>
      <c r="CH51" s="32">
        <f>SUMIFS( $J49:CH49, $J48:CH48, "&gt;=" &amp; CH48 - $F47 + 1, $J48:CH48, "&lt;=" &amp; CH48) * CH50</f>
        <v>0</v>
      </c>
      <c r="CI51" s="32">
        <f>SUMIFS( $J49:CI49, $J48:CI48, "&gt;=" &amp; CI48 - $F47 + 1, $J48:CI48, "&lt;=" &amp; CI48) * CI50</f>
        <v>0</v>
      </c>
      <c r="CJ51" s="32">
        <f>SUMIFS( $J49:CJ49, $J48:CJ48, "&gt;=" &amp; CJ48 - $F47 + 1, $J48:CJ48, "&lt;=" &amp; CJ48) * CJ50</f>
        <v>0</v>
      </c>
      <c r="CK51" s="32">
        <f>SUMIFS( $J49:CK49, $J48:CK48, "&gt;=" &amp; CK48 - $F47 + 1, $J48:CK48, "&lt;=" &amp; CK48) * CK50</f>
        <v>0</v>
      </c>
      <c r="CL51" s="32">
        <f>SUMIFS( $J49:CL49, $J48:CL48, "&gt;=" &amp; CL48 - $F47 + 1, $J48:CL48, "&lt;=" &amp; CL48) * CL50</f>
        <v>0</v>
      </c>
      <c r="CM51" s="32">
        <f>SUMIFS( $J49:CM49, $J48:CM48, "&gt;=" &amp; CM48 - $F47 + 1, $J48:CM48, "&lt;=" &amp; CM48) * CM50</f>
        <v>0</v>
      </c>
      <c r="CN51" s="32">
        <f>SUMIFS( $J49:CN49, $J48:CN48, "&gt;=" &amp; CN48 - $F47 + 1, $J48:CN48, "&lt;=" &amp; CN48) * CN50</f>
        <v>0</v>
      </c>
      <c r="CO51" s="32">
        <f>SUMIFS( $J49:CO49, $J48:CO48, "&gt;=" &amp; CO48 - $F47 + 1, $J48:CO48, "&lt;=" &amp; CO48) * CO50</f>
        <v>0</v>
      </c>
      <c r="CP51" s="32">
        <f>SUMIFS( $J49:CP49, $J48:CP48, "&gt;=" &amp; CP48 - $F47 + 1, $J48:CP48, "&lt;=" &amp; CP48) * CP50</f>
        <v>0</v>
      </c>
      <c r="CQ51" s="32">
        <f>SUMIFS( $J49:CQ49, $J48:CQ48, "&gt;=" &amp; CQ48 - $F47 + 1, $J48:CQ48, "&lt;=" &amp; CQ48) * CQ50</f>
        <v>0</v>
      </c>
      <c r="CR51" s="32">
        <f>SUMIFS( $J49:CR49, $J48:CR48, "&gt;=" &amp; CR48 - $F47 + 1, $J48:CR48, "&lt;=" &amp; CR48) * CR50</f>
        <v>0</v>
      </c>
      <c r="CS51" s="32">
        <f>SUMIFS( $J49:CS49, $J48:CS48, "&gt;=" &amp; CS48 - $F47 + 1, $J48:CS48, "&lt;=" &amp; CS48) * CS50</f>
        <v>0</v>
      </c>
      <c r="CT51" s="32">
        <f>SUMIFS( $J49:CT49, $J48:CT48, "&gt;=" &amp; CT48 - $F47 + 1, $J48:CT48, "&lt;=" &amp; CT48) * CT50</f>
        <v>0</v>
      </c>
      <c r="CU51" s="32">
        <f>SUMIFS( $J49:CU49, $J48:CU48, "&gt;=" &amp; CU48 - $F47 + 1, $J48:CU48, "&lt;=" &amp; CU48) * CU50</f>
        <v>0</v>
      </c>
      <c r="CV51" s="32">
        <f>SUMIFS( $J49:CV49, $J48:CV48, "&gt;=" &amp; CV48 - $F47 + 1, $J48:CV48, "&lt;=" &amp; CV48) * CV50</f>
        <v>0</v>
      </c>
      <c r="CW51" s="32">
        <f>SUMIFS( $J49:CW49, $J48:CW48, "&gt;=" &amp; CW48 - $F47 + 1, $J48:CW48, "&lt;=" &amp; CW48) * CW50</f>
        <v>0</v>
      </c>
      <c r="CX51" s="32">
        <f>SUMIFS( $J49:CX49, $J48:CX48, "&gt;=" &amp; CX48 - $F47 + 1, $J48:CX48, "&lt;=" &amp; CX48) * CX50</f>
        <v>0</v>
      </c>
      <c r="CY51" s="32">
        <f>SUMIFS( $J49:CY49, $J48:CY48, "&gt;=" &amp; CY48 - $F47 + 1, $J48:CY48, "&lt;=" &amp; CY48) * CY50</f>
        <v>0</v>
      </c>
      <c r="CZ51" s="32">
        <f>SUMIFS( $J49:CZ49, $J48:CZ48, "&gt;=" &amp; CZ48 - $F47 + 1, $J48:CZ48, "&lt;=" &amp; CZ48) * CZ50</f>
        <v>0</v>
      </c>
      <c r="DA51" s="32">
        <f>SUMIFS( $J49:DA49, $J48:DA48, "&gt;=" &amp; DA48 - $F47 + 1, $J48:DA48, "&lt;=" &amp; DA48) * DA50</f>
        <v>0</v>
      </c>
      <c r="DB51" s="32">
        <f>SUMIFS( $J49:DB49, $J48:DB48, "&gt;=" &amp; DB48 - $F47 + 1, $J48:DB48, "&lt;=" &amp; DB48) * DB50</f>
        <v>0</v>
      </c>
      <c r="DC51" s="32">
        <f>SUMIFS( $J49:DC49, $J48:DC48, "&gt;=" &amp; DC48 - $F47 + 1, $J48:DC48, "&lt;=" &amp; DC48) * DC50</f>
        <v>0</v>
      </c>
      <c r="DD51" s="32">
        <f>SUMIFS( $J49:DD49, $J48:DD48, "&gt;=" &amp; DD48 - $F47 + 1, $J48:DD48, "&lt;=" &amp; DD48) * DD50</f>
        <v>0</v>
      </c>
      <c r="DE51" s="32">
        <f>SUMIFS( $J49:DE49, $J48:DE48, "&gt;=" &amp; DE48 - $F47 + 1, $J48:DE48, "&lt;=" &amp; DE48) * DE50</f>
        <v>0</v>
      </c>
      <c r="DF51" s="32">
        <f>SUMIFS( $J49:DF49, $J48:DF48, "&gt;=" &amp; DF48 - $F47 + 1, $J48:DF48, "&lt;=" &amp; DF48) * DF50</f>
        <v>0</v>
      </c>
      <c r="DG51" s="32">
        <f>SUMIFS( $J49:DG49, $J48:DG48, "&gt;=" &amp; DG48 - $F47 + 1, $J48:DG48, "&lt;=" &amp; DG48) * DG50</f>
        <v>0</v>
      </c>
      <c r="DH51" s="32">
        <f>SUMIFS( $J49:DH49, $J48:DH48, "&gt;=" &amp; DH48 - $F47 + 1, $J48:DH48, "&lt;=" &amp; DH48) * DH50</f>
        <v>0</v>
      </c>
      <c r="DI51" s="32">
        <f>SUMIFS( $J49:DI49, $J48:DI48, "&gt;=" &amp; DI48 - $F47 + 1, $J48:DI48, "&lt;=" &amp; DI48) * DI50</f>
        <v>0</v>
      </c>
      <c r="DJ51" s="32">
        <f>SUMIFS( $J49:DJ49, $J48:DJ48, "&gt;=" &amp; DJ48 - $F47 + 1, $J48:DJ48, "&lt;=" &amp; DJ48) * DJ50</f>
        <v>0</v>
      </c>
      <c r="DK51" s="32">
        <f>SUMIFS( $J49:DK49, $J48:DK48, "&gt;=" &amp; DK48 - $F47 + 1, $J48:DK48, "&lt;=" &amp; DK48) * DK50</f>
        <v>0</v>
      </c>
      <c r="DL51" s="32">
        <f>SUMIFS( $J49:DL49, $J48:DL48, "&gt;=" &amp; DL48 - $F47 + 1, $J48:DL48, "&lt;=" &amp; DL48) * DL50</f>
        <v>0</v>
      </c>
      <c r="DM51" s="32">
        <f>SUMIFS( $J49:DM49, $J48:DM48, "&gt;=" &amp; DM48 - $F47 + 1, $J48:DM48, "&lt;=" &amp; DM48) * DM50</f>
        <v>0</v>
      </c>
      <c r="DN51" s="32">
        <f>SUMIFS( $J49:DN49, $J48:DN48, "&gt;=" &amp; DN48 - $F47 + 1, $J48:DN48, "&lt;=" &amp; DN48) * DN50</f>
        <v>0</v>
      </c>
      <c r="DO51" s="32">
        <f>SUMIFS( $J49:DO49, $J48:DO48, "&gt;=" &amp; DO48 - $F47 + 1, $J48:DO48, "&lt;=" &amp; DO48) * DO50</f>
        <v>0</v>
      </c>
      <c r="DP51" s="32">
        <f>SUMIFS( $J49:DP49, $J48:DP48, "&gt;=" &amp; DP48 - $F47 + 1, $J48:DP48, "&lt;=" &amp; DP48) * DP50</f>
        <v>0</v>
      </c>
      <c r="DQ51" s="32">
        <f>SUMIFS( $J49:DQ49, $J48:DQ48, "&gt;=" &amp; DQ48 - $F47 + 1, $J48:DQ48, "&lt;=" &amp; DQ48) * DQ50</f>
        <v>0</v>
      </c>
      <c r="DR51" s="32">
        <f>SUMIFS( $J49:DR49, $J48:DR48, "&gt;=" &amp; DR48 - $F47 + 1, $J48:DR48, "&lt;=" &amp; DR48) * DR50</f>
        <v>0</v>
      </c>
      <c r="DS51" s="32">
        <f>SUMIFS( $J49:DS49, $J48:DS48, "&gt;=" &amp; DS48 - $F47 + 1, $J48:DS48, "&lt;=" &amp; DS48) * DS50</f>
        <v>0</v>
      </c>
      <c r="DT51" s="32">
        <f>SUMIFS( $J49:DT49, $J48:DT48, "&gt;=" &amp; DT48 - $F47 + 1, $J48:DT48, "&lt;=" &amp; DT48) * DT50</f>
        <v>0</v>
      </c>
      <c r="DU51" s="32">
        <f>SUMIFS( $J49:DU49, $J48:DU48, "&gt;=" &amp; DU48 - $F47 + 1, $J48:DU48, "&lt;=" &amp; DU48) * DU50</f>
        <v>0</v>
      </c>
      <c r="DV51" s="32">
        <f>SUMIFS( $J49:DV49, $J48:DV48, "&gt;=" &amp; DV48 - $F47 + 1, $J48:DV48, "&lt;=" &amp; DV48) * DV50</f>
        <v>0</v>
      </c>
      <c r="DW51" s="32">
        <f>SUMIFS( $J49:DW49, $J48:DW48, "&gt;=" &amp; DW48 - $F47 + 1, $J48:DW48, "&lt;=" &amp; DW48) * DW50</f>
        <v>0</v>
      </c>
      <c r="DX51" s="32">
        <f>SUMIFS( $J49:DX49, $J48:DX48, "&gt;=" &amp; DX48 - $F47 + 1, $J48:DX48, "&lt;=" &amp; DX48) * DX50</f>
        <v>0</v>
      </c>
      <c r="DY51" s="32">
        <f>SUMIFS( $J49:DY49, $J48:DY48, "&gt;=" &amp; DY48 - $F47 + 1, $J48:DY48, "&lt;=" &amp; DY48) * DY50</f>
        <v>0</v>
      </c>
      <c r="DZ51" s="32">
        <f>SUMIFS( $J49:DZ49, $J48:DZ48, "&gt;=" &amp; DZ48 - $F47 + 1, $J48:DZ48, "&lt;=" &amp; DZ48) * DZ50</f>
        <v>0</v>
      </c>
      <c r="EA51" s="32">
        <f>SUMIFS( $J49:EA49, $J48:EA48, "&gt;=" &amp; EA48 - $F47 + 1, $J48:EA48, "&lt;=" &amp; EA48) * EA50</f>
        <v>0</v>
      </c>
      <c r="EB51" s="32">
        <f>SUMIFS( $J49:EB49, $J48:EB48, "&gt;=" &amp; EB48 - $F47 + 1, $J48:EB48, "&lt;=" &amp; EB48) * EB50</f>
        <v>0</v>
      </c>
      <c r="EC51" s="32">
        <f>SUMIFS( $J49:EC49, $J48:EC48, "&gt;=" &amp; EC48 - $F47 + 1, $J48:EC48, "&lt;=" &amp; EC48) * EC50</f>
        <v>0</v>
      </c>
      <c r="ED51" s="32">
        <f>SUMIFS( $J49:ED49, $J48:ED48, "&gt;=" &amp; ED48 - $F47 + 1, $J48:ED48, "&lt;=" &amp; ED48) * ED50</f>
        <v>0</v>
      </c>
      <c r="EE51" s="32">
        <f>SUMIFS( $J49:EE49, $J48:EE48, "&gt;=" &amp; EE48 - $F47 + 1, $J48:EE48, "&lt;=" &amp; EE48) * EE50</f>
        <v>0</v>
      </c>
      <c r="EF51" s="32">
        <f>SUMIFS( $J49:EF49, $J48:EF48, "&gt;=" &amp; EF48 - $F47 + 1, $J48:EF48, "&lt;=" &amp; EF48) * EF50</f>
        <v>0</v>
      </c>
      <c r="EG51" s="32">
        <f>SUMIFS( $J49:EG49, $J48:EG48, "&gt;=" &amp; EG48 - $F47 + 1, $J48:EG48, "&lt;=" &amp; EG48) * EG50</f>
        <v>0</v>
      </c>
      <c r="EH51" s="32">
        <f>SUMIFS( $J49:EH49, $J48:EH48, "&gt;=" &amp; EH48 - $F47 + 1, $J48:EH48, "&lt;=" &amp; EH48) * EH50</f>
        <v>0</v>
      </c>
      <c r="EI51" s="32">
        <f>SUMIFS( $J49:EI49, $J48:EI48, "&gt;=" &amp; EI48 - $F47 + 1, $J48:EI48, "&lt;=" &amp; EI48) * EI50</f>
        <v>0</v>
      </c>
      <c r="EJ51" s="32">
        <f>SUMIFS( $J49:EJ49, $J48:EJ48, "&gt;=" &amp; EJ48 - $F47 + 1, $J48:EJ48, "&lt;=" &amp; EJ48) * EJ50</f>
        <v>0</v>
      </c>
      <c r="EK51" s="32">
        <f>SUMIFS( $J49:EK49, $J48:EK48, "&gt;=" &amp; EK48 - $F47 + 1, $J48:EK48, "&lt;=" &amp; EK48) * EK50</f>
        <v>0</v>
      </c>
      <c r="EL51" s="32">
        <f>SUMIFS( $J49:EL49, $J48:EL48, "&gt;=" &amp; EL48 - $F47 + 1, $J48:EL48, "&lt;=" &amp; EL48) * EL50</f>
        <v>0</v>
      </c>
      <c r="EM51" s="32">
        <f>SUMIFS( $J49:EM49, $J48:EM48, "&gt;=" &amp; EM48 - $F47 + 1, $J48:EM48, "&lt;=" &amp; EM48) * EM50</f>
        <v>0</v>
      </c>
      <c r="EN51" s="32">
        <f>SUMIFS( $J49:EN49, $J48:EN48, "&gt;=" &amp; EN48 - $F47 + 1, $J48:EN48, "&lt;=" &amp; EN48) * EN50</f>
        <v>0</v>
      </c>
      <c r="EO51" s="32">
        <f>SUMIFS( $J49:EO49, $J48:EO48, "&gt;=" &amp; EO48 - $F47 + 1, $J48:EO48, "&lt;=" &amp; EO48) * EO50</f>
        <v>0</v>
      </c>
      <c r="EP51" s="32">
        <f>SUMIFS( $J49:EP49, $J48:EP48, "&gt;=" &amp; EP48 - $F47 + 1, $J48:EP48, "&lt;=" &amp; EP48) * EP50</f>
        <v>0</v>
      </c>
      <c r="EQ51" s="32">
        <f>SUMIFS( $J49:EQ49, $J48:EQ48, "&gt;=" &amp; EQ48 - $F47 + 1, $J48:EQ48, "&lt;=" &amp; EQ48) * EQ50</f>
        <v>0</v>
      </c>
      <c r="ER51" s="32">
        <f>SUMIFS( $J49:ER49, $J48:ER48, "&gt;=" &amp; ER48 - $F47 + 1, $J48:ER48, "&lt;=" &amp; ER48) * ER50</f>
        <v>0</v>
      </c>
      <c r="ES51" s="32">
        <f>SUMIFS( $J49:ES49, $J48:ES48, "&gt;=" &amp; ES48 - $F47 + 1, $J48:ES48, "&lt;=" &amp; ES48) * ES50</f>
        <v>0</v>
      </c>
      <c r="ET51" s="32">
        <f>SUMIFS( $J49:ET49, $J48:ET48, "&gt;=" &amp; ET48 - $F47 + 1, $J48:ET48, "&lt;=" &amp; ET48) * ET50</f>
        <v>0</v>
      </c>
      <c r="EU51" s="32">
        <f>SUMIFS( $J49:EU49, $J48:EU48, "&gt;=" &amp; EU48 - $F47 + 1, $J48:EU48, "&lt;=" &amp; EU48) * EU50</f>
        <v>0</v>
      </c>
      <c r="EV51" s="32">
        <f>SUMIFS( $J49:EV49, $J48:EV48, "&gt;=" &amp; EV48 - $F47 + 1, $J48:EV48, "&lt;=" &amp; EV48) * EV50</f>
        <v>0</v>
      </c>
      <c r="EW51" s="32">
        <f>SUMIFS( $J49:EW49, $J48:EW48, "&gt;=" &amp; EW48 - $F47 + 1, $J48:EW48, "&lt;=" &amp; EW48) * EW50</f>
        <v>0</v>
      </c>
      <c r="EX51" s="32">
        <f>SUMIFS( $J49:EX49, $J48:EX48, "&gt;=" &amp; EX48 - $F47 + 1, $J48:EX48, "&lt;=" &amp; EX48) * EX50</f>
        <v>0</v>
      </c>
      <c r="EY51" s="32">
        <f>SUMIFS( $J49:EY49, $J48:EY48, "&gt;=" &amp; EY48 - $F47 + 1, $J48:EY48, "&lt;=" &amp; EY48) * EY50</f>
        <v>0</v>
      </c>
      <c r="EZ51" s="32">
        <f>SUMIFS( $J49:EZ49, $J48:EZ48, "&gt;=" &amp; EZ48 - $F47 + 1, $J48:EZ48, "&lt;=" &amp; EZ48) * EZ50</f>
        <v>0</v>
      </c>
      <c r="FA51" s="32">
        <f>SUMIFS( $J49:FA49, $J48:FA48, "&gt;=" &amp; FA48 - $F47 + 1, $J48:FA48, "&lt;=" &amp; FA48) * FA50</f>
        <v>0</v>
      </c>
      <c r="FB51" s="32">
        <f>SUMIFS( $J49:FB49, $J48:FB48, "&gt;=" &amp; FB48 - $F47 + 1, $J48:FB48, "&lt;=" &amp; FB48) * FB50</f>
        <v>0</v>
      </c>
      <c r="FC51" s="32">
        <f>SUMIFS( $J49:FC49, $J48:FC48, "&gt;=" &amp; FC48 - $F47 + 1, $J48:FC48, "&lt;=" &amp; FC48) * FC50</f>
        <v>0</v>
      </c>
      <c r="FD51" s="32">
        <f>SUMIFS( $J49:FD49, $J48:FD48, "&gt;=" &amp; FD48 - $F47 + 1, $J48:FD48, "&lt;=" &amp; FD48) * FD50</f>
        <v>0</v>
      </c>
      <c r="FE51" s="32">
        <f>SUMIFS( $J49:FE49, $J48:FE48, "&gt;=" &amp; FE48 - $F47 + 1, $J48:FE48, "&lt;=" &amp; FE48) * FE50</f>
        <v>0</v>
      </c>
      <c r="FF51" s="32">
        <f>SUMIFS( $J49:FF49, $J48:FF48, "&gt;=" &amp; FF48 - $F47 + 1, $J48:FF48, "&lt;=" &amp; FF48) * FF50</f>
        <v>0</v>
      </c>
      <c r="FG51" s="32">
        <f>SUMIFS( $J49:FG49, $J48:FG48, "&gt;=" &amp; FG48 - $F47 + 1, $J48:FG48, "&lt;=" &amp; FG48) * FG50</f>
        <v>0</v>
      </c>
      <c r="FH51" s="32">
        <f>SUMIFS( $J49:FH49, $J48:FH48, "&gt;=" &amp; FH48 - $F47 + 1, $J48:FH48, "&lt;=" &amp; FH48) * FH50</f>
        <v>0</v>
      </c>
      <c r="FI51" s="32">
        <f>SUMIFS( $J49:FI49, $J48:FI48, "&gt;=" &amp; FI48 - $F47 + 1, $J48:FI48, "&lt;=" &amp; FI48) * FI50</f>
        <v>0</v>
      </c>
      <c r="FJ51" s="32">
        <f>SUMIFS( $J49:FJ49, $J48:FJ48, "&gt;=" &amp; FJ48 - $F47 + 1, $J48:FJ48, "&lt;=" &amp; FJ48) * FJ50</f>
        <v>0</v>
      </c>
      <c r="FK51" s="32">
        <f>SUMIFS( $J49:FK49, $J48:FK48, "&gt;=" &amp; FK48 - $F47 + 1, $J48:FK48, "&lt;=" &amp; FK48) * FK50</f>
        <v>0</v>
      </c>
      <c r="FL51" s="32">
        <f>SUMIFS( $J49:FL49, $J48:FL48, "&gt;=" &amp; FL48 - $F47 + 1, $J48:FL48, "&lt;=" &amp; FL48) * FL50</f>
        <v>0</v>
      </c>
      <c r="FM51" s="32">
        <f>SUMIFS( $J49:FM49, $J48:FM48, "&gt;=" &amp; FM48 - $F47 + 1, $J48:FM48, "&lt;=" &amp; FM48) * FM50</f>
        <v>0</v>
      </c>
      <c r="FN51" s="32">
        <f>SUMIFS( $J49:FN49, $J48:FN48, "&gt;=" &amp; FN48 - $F47 + 1, $J48:FN48, "&lt;=" &amp; FN48) * FN50</f>
        <v>0</v>
      </c>
      <c r="FO51" s="32">
        <f>SUMIFS( $J49:FO49, $J48:FO48, "&gt;=" &amp; FO48 - $F47 + 1, $J48:FO48, "&lt;=" &amp; FO48) * FO50</f>
        <v>0</v>
      </c>
      <c r="FP51" s="32">
        <f>SUMIFS( $J49:FP49, $J48:FP48, "&gt;=" &amp; FP48 - $F47 + 1, $J48:FP48, "&lt;=" &amp; FP48) * FP50</f>
        <v>0</v>
      </c>
      <c r="FQ51" s="32">
        <f>SUMIFS( $J49:FQ49, $J48:FQ48, "&gt;=" &amp; FQ48 - $F47 + 1, $J48:FQ48, "&lt;=" &amp; FQ48) * FQ50</f>
        <v>0</v>
      </c>
      <c r="FR51" s="32">
        <f>SUMIFS( $J49:FR49, $J48:FR48, "&gt;=" &amp; FR48 - $F47 + 1, $J48:FR48, "&lt;=" &amp; FR48) * FR50</f>
        <v>0</v>
      </c>
      <c r="FS51" s="32">
        <f>SUMIFS( $J49:FS49, $J48:FS48, "&gt;=" &amp; FS48 - $F47 + 1, $J48:FS48, "&lt;=" &amp; FS48) * FS50</f>
        <v>0</v>
      </c>
      <c r="FT51" s="32">
        <f>SUMIFS( $J49:FT49, $J48:FT48, "&gt;=" &amp; FT48 - $F47 + 1, $J48:FT48, "&lt;=" &amp; FT48) * FT50</f>
        <v>0</v>
      </c>
      <c r="FU51" s="32">
        <f>SUMIFS( $J49:FU49, $J48:FU48, "&gt;=" &amp; FU48 - $F47 + 1, $J48:FU48, "&lt;=" &amp; FU48) * FU50</f>
        <v>0</v>
      </c>
      <c r="FV51" s="32">
        <f>SUMIFS( $J49:FV49, $J48:FV48, "&gt;=" &amp; FV48 - $F47 + 1, $J48:FV48, "&lt;=" &amp; FV48) * FV50</f>
        <v>0</v>
      </c>
      <c r="FW51" s="32">
        <f>SUMIFS( $J49:FW49, $J48:FW48, "&gt;=" &amp; FW48 - $F47 + 1, $J48:FW48, "&lt;=" &amp; FW48) * FW50</f>
        <v>0</v>
      </c>
      <c r="FX51" s="32">
        <f>SUMIFS( $J49:FX49, $J48:FX48, "&gt;=" &amp; FX48 - $F47 + 1, $J48:FX48, "&lt;=" &amp; FX48) * FX50</f>
        <v>0</v>
      </c>
      <c r="FY51" s="32">
        <f>SUMIFS( $J49:FY49, $J48:FY48, "&gt;=" &amp; FY48 - $F47 + 1, $J48:FY48, "&lt;=" &amp; FY48) * FY50</f>
        <v>0</v>
      </c>
      <c r="FZ51" s="32">
        <f>SUMIFS( $J49:FZ49, $J48:FZ48, "&gt;=" &amp; FZ48 - $F47 + 1, $J48:FZ48, "&lt;=" &amp; FZ48) * FZ50</f>
        <v>0</v>
      </c>
      <c r="GA51" s="32">
        <f>SUMIFS( $J49:GA49, $J48:GA48, "&gt;=" &amp; GA48 - $F47 + 1, $J48:GA48, "&lt;=" &amp; GA48) * GA50</f>
        <v>0</v>
      </c>
      <c r="GB51" s="32">
        <f>SUMIFS( $J49:GB49, $J48:GB48, "&gt;=" &amp; GB48 - $F47 + 1, $J48:GB48, "&lt;=" &amp; GB48) * GB50</f>
        <v>0</v>
      </c>
      <c r="GC51" s="32">
        <f>SUMIFS( $J49:GC49, $J48:GC48, "&gt;=" &amp; GC48 - $F47 + 1, $J48:GC48, "&lt;=" &amp; GC48) * GC50</f>
        <v>0</v>
      </c>
      <c r="GD51" s="32">
        <f>SUMIFS( $J49:GD49, $J48:GD48, "&gt;=" &amp; GD48 - $F47 + 1, $J48:GD48, "&lt;=" &amp; GD48) * GD50</f>
        <v>0</v>
      </c>
      <c r="GE51" s="32">
        <f>SUMIFS( $J49:GE49, $J48:GE48, "&gt;=" &amp; GE48 - $F47 + 1, $J48:GE48, "&lt;=" &amp; GE48) * GE50</f>
        <v>0</v>
      </c>
      <c r="GF51" s="32">
        <f>SUMIFS( $J49:GF49, $J48:GF48, "&gt;=" &amp; GF48 - $F47 + 1, $J48:GF48, "&lt;=" &amp; GF48) * GF50</f>
        <v>0</v>
      </c>
      <c r="GG51" s="32">
        <f>SUMIFS( $J49:GG49, $J48:GG48, "&gt;=" &amp; GG48 - $F47 + 1, $J48:GG48, "&lt;=" &amp; GG48) * GG50</f>
        <v>0</v>
      </c>
      <c r="GH51" s="32">
        <f>SUMIFS( $J49:GH49, $J48:GH48, "&gt;=" &amp; GH48 - $F47 + 1, $J48:GH48, "&lt;=" &amp; GH48) * GH50</f>
        <v>0</v>
      </c>
      <c r="GI51" s="32">
        <f>SUMIFS( $J49:GI49, $J48:GI48, "&gt;=" &amp; GI48 - $F47 + 1, $J48:GI48, "&lt;=" &amp; GI48) * GI50</f>
        <v>0</v>
      </c>
      <c r="GJ51" s="32">
        <f>SUMIFS( $J49:GJ49, $J48:GJ48, "&gt;=" &amp; GJ48 - $F47 + 1, $J48:GJ48, "&lt;=" &amp; GJ48) * GJ50</f>
        <v>0</v>
      </c>
    </row>
    <row r="52" spans="1:192" x14ac:dyDescent="0.25">
      <c r="A52" s="80"/>
      <c r="B52" s="80"/>
      <c r="C52" s="588"/>
      <c r="D52" s="61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</row>
    <row r="53" spans="1:192" s="518" customFormat="1" x14ac:dyDescent="0.25">
      <c r="A53" s="33"/>
      <c r="B53" s="33"/>
      <c r="C53" s="30"/>
      <c r="D53" s="82"/>
      <c r="E53" s="605" t="str">
        <f xml:space="preserve"> DSRA!E$12</f>
        <v>Periods in a year</v>
      </c>
      <c r="F53" s="605">
        <f xml:space="preserve"> DSRA!F$12</f>
        <v>2</v>
      </c>
      <c r="G53" s="605" t="str">
        <f xml:space="preserve"> DSRA!G$12</f>
        <v>periods</v>
      </c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</row>
    <row r="54" spans="1:192" s="518" customFormat="1" x14ac:dyDescent="0.25">
      <c r="A54" s="415"/>
      <c r="B54" s="415"/>
      <c r="C54" s="416"/>
      <c r="D54" s="602"/>
      <c r="E54" s="603" t="str">
        <f xml:space="preserve"> Time!E$10</f>
        <v>Model column counter</v>
      </c>
      <c r="F54" s="603">
        <f xml:space="preserve"> Time!F$10</f>
        <v>0</v>
      </c>
      <c r="G54" s="603" t="str">
        <f xml:space="preserve"> Time!G$10</f>
        <v>counter</v>
      </c>
      <c r="H54" s="603">
        <f xml:space="preserve"> Time!H$10</f>
        <v>0</v>
      </c>
      <c r="I54" s="603">
        <f xml:space="preserve"> Time!I$10</f>
        <v>0</v>
      </c>
      <c r="J54" s="603">
        <f xml:space="preserve"> Time!J$10</f>
        <v>1</v>
      </c>
      <c r="K54" s="603">
        <f xml:space="preserve"> Time!K$10</f>
        <v>2</v>
      </c>
      <c r="L54" s="603">
        <f xml:space="preserve"> Time!L$10</f>
        <v>3</v>
      </c>
      <c r="M54" s="603">
        <f xml:space="preserve"> Time!M$10</f>
        <v>4</v>
      </c>
      <c r="N54" s="603">
        <f xml:space="preserve"> Time!N$10</f>
        <v>5</v>
      </c>
      <c r="O54" s="603">
        <f xml:space="preserve"> Time!O$10</f>
        <v>6</v>
      </c>
      <c r="P54" s="603">
        <f xml:space="preserve"> Time!P$10</f>
        <v>7</v>
      </c>
      <c r="Q54" s="603">
        <f xml:space="preserve"> Time!Q$10</f>
        <v>8</v>
      </c>
      <c r="R54" s="603">
        <f xml:space="preserve"> Time!R$10</f>
        <v>9</v>
      </c>
      <c r="S54" s="603">
        <f xml:space="preserve"> Time!S$10</f>
        <v>10</v>
      </c>
      <c r="T54" s="603">
        <f xml:space="preserve"> Time!T$10</f>
        <v>11</v>
      </c>
      <c r="U54" s="603">
        <f xml:space="preserve"> Time!U$10</f>
        <v>12</v>
      </c>
      <c r="V54" s="603">
        <f xml:space="preserve"> Time!V$10</f>
        <v>13</v>
      </c>
      <c r="W54" s="603">
        <f xml:space="preserve"> Time!W$10</f>
        <v>14</v>
      </c>
      <c r="X54" s="603">
        <f xml:space="preserve"> Time!X$10</f>
        <v>15</v>
      </c>
      <c r="Y54" s="603">
        <f xml:space="preserve"> Time!Y$10</f>
        <v>16</v>
      </c>
      <c r="Z54" s="603">
        <f xml:space="preserve"> Time!Z$10</f>
        <v>17</v>
      </c>
      <c r="AA54" s="603">
        <f xml:space="preserve"> Time!AA$10</f>
        <v>18</v>
      </c>
      <c r="AB54" s="603">
        <f xml:space="preserve"> Time!AB$10</f>
        <v>19</v>
      </c>
      <c r="AC54" s="603">
        <f xml:space="preserve"> Time!AC$10</f>
        <v>20</v>
      </c>
      <c r="AD54" s="603">
        <f xml:space="preserve"> Time!AD$10</f>
        <v>21</v>
      </c>
      <c r="AE54" s="603">
        <f xml:space="preserve"> Time!AE$10</f>
        <v>22</v>
      </c>
      <c r="AF54" s="603">
        <f xml:space="preserve"> Time!AF$10</f>
        <v>23</v>
      </c>
      <c r="AG54" s="603">
        <f xml:space="preserve"> Time!AG$10</f>
        <v>24</v>
      </c>
      <c r="AH54" s="603">
        <f xml:space="preserve"> Time!AH$10</f>
        <v>25</v>
      </c>
      <c r="AI54" s="603">
        <f xml:space="preserve"> Time!AI$10</f>
        <v>26</v>
      </c>
      <c r="AJ54" s="603">
        <f xml:space="preserve"> Time!AJ$10</f>
        <v>27</v>
      </c>
      <c r="AK54" s="603">
        <f xml:space="preserve"> Time!AK$10</f>
        <v>28</v>
      </c>
      <c r="AL54" s="603">
        <f xml:space="preserve"> Time!AL$10</f>
        <v>29</v>
      </c>
      <c r="AM54" s="603">
        <f xml:space="preserve"> Time!AM$10</f>
        <v>30</v>
      </c>
      <c r="AN54" s="603">
        <f xml:space="preserve"> Time!AN$10</f>
        <v>31</v>
      </c>
      <c r="AO54" s="603">
        <f xml:space="preserve"> Time!AO$10</f>
        <v>32</v>
      </c>
      <c r="AP54" s="603">
        <f xml:space="preserve"> Time!AP$10</f>
        <v>33</v>
      </c>
      <c r="AQ54" s="603">
        <f xml:space="preserve"> Time!AQ$10</f>
        <v>34</v>
      </c>
      <c r="AR54" s="603">
        <f xml:space="preserve"> Time!AR$10</f>
        <v>35</v>
      </c>
      <c r="AS54" s="603">
        <f xml:space="preserve"> Time!AS$10</f>
        <v>36</v>
      </c>
      <c r="AT54" s="603">
        <f xml:space="preserve"> Time!AT$10</f>
        <v>37</v>
      </c>
      <c r="AU54" s="603">
        <f xml:space="preserve"> Time!AU$10</f>
        <v>38</v>
      </c>
      <c r="AV54" s="603">
        <f xml:space="preserve"> Time!AV$10</f>
        <v>39</v>
      </c>
      <c r="AW54" s="603">
        <f xml:space="preserve"> Time!AW$10</f>
        <v>40</v>
      </c>
      <c r="AX54" s="603">
        <f xml:space="preserve"> Time!AX$10</f>
        <v>41</v>
      </c>
      <c r="AY54" s="603">
        <f xml:space="preserve"> Time!AY$10</f>
        <v>42</v>
      </c>
      <c r="AZ54" s="603">
        <f xml:space="preserve"> Time!AZ$10</f>
        <v>43</v>
      </c>
      <c r="BA54" s="603">
        <f xml:space="preserve"> Time!BA$10</f>
        <v>44</v>
      </c>
      <c r="BB54" s="603">
        <f xml:space="preserve"> Time!BB$10</f>
        <v>45</v>
      </c>
      <c r="BC54" s="603">
        <f xml:space="preserve"> Time!BC$10</f>
        <v>46</v>
      </c>
      <c r="BD54" s="603">
        <f xml:space="preserve"> Time!BD$10</f>
        <v>47</v>
      </c>
      <c r="BE54" s="603">
        <f xml:space="preserve"> Time!BE$10</f>
        <v>48</v>
      </c>
      <c r="BF54" s="603">
        <f xml:space="preserve"> Time!BF$10</f>
        <v>49</v>
      </c>
      <c r="BG54" s="603">
        <f xml:space="preserve"> Time!BG$10</f>
        <v>50</v>
      </c>
      <c r="BH54" s="603">
        <f xml:space="preserve"> Time!BH$10</f>
        <v>51</v>
      </c>
      <c r="BI54" s="603">
        <f xml:space="preserve"> Time!BI$10</f>
        <v>52</v>
      </c>
      <c r="BJ54" s="603">
        <f xml:space="preserve"> Time!BJ$10</f>
        <v>53</v>
      </c>
      <c r="BK54" s="603">
        <f xml:space="preserve"> Time!BK$10</f>
        <v>54</v>
      </c>
      <c r="BL54" s="603">
        <f xml:space="preserve"> Time!BL$10</f>
        <v>55</v>
      </c>
      <c r="BM54" s="603">
        <f xml:space="preserve"> Time!BM$10</f>
        <v>56</v>
      </c>
      <c r="BN54" s="603">
        <f xml:space="preserve"> Time!BN$10</f>
        <v>57</v>
      </c>
      <c r="BO54" s="603">
        <f xml:space="preserve"> Time!BO$10</f>
        <v>58</v>
      </c>
      <c r="BP54" s="603">
        <f xml:space="preserve"> Time!BP$10</f>
        <v>59</v>
      </c>
      <c r="BQ54" s="603">
        <f xml:space="preserve"> Time!BQ$10</f>
        <v>60</v>
      </c>
      <c r="BR54" s="603">
        <f xml:space="preserve"> Time!BR$10</f>
        <v>61</v>
      </c>
      <c r="BS54" s="603">
        <f xml:space="preserve"> Time!BS$10</f>
        <v>62</v>
      </c>
      <c r="BT54" s="603">
        <f xml:space="preserve"> Time!BT$10</f>
        <v>63</v>
      </c>
      <c r="BU54" s="603">
        <f xml:space="preserve"> Time!BU$10</f>
        <v>64</v>
      </c>
      <c r="BV54" s="603">
        <f xml:space="preserve"> Time!BV$10</f>
        <v>65</v>
      </c>
      <c r="BW54" s="603">
        <f xml:space="preserve"> Time!BW$10</f>
        <v>66</v>
      </c>
      <c r="BX54" s="603">
        <f xml:space="preserve"> Time!BX$10</f>
        <v>67</v>
      </c>
      <c r="BY54" s="603">
        <f xml:space="preserve"> Time!BY$10</f>
        <v>68</v>
      </c>
      <c r="BZ54" s="603">
        <f xml:space="preserve"> Time!BZ$10</f>
        <v>69</v>
      </c>
      <c r="CA54" s="603">
        <f xml:space="preserve"> Time!CA$10</f>
        <v>70</v>
      </c>
      <c r="CB54" s="603">
        <f xml:space="preserve"> Time!CB$10</f>
        <v>71</v>
      </c>
      <c r="CC54" s="603">
        <f xml:space="preserve"> Time!CC$10</f>
        <v>72</v>
      </c>
      <c r="CD54" s="603">
        <f xml:space="preserve"> Time!CD$10</f>
        <v>73</v>
      </c>
      <c r="CE54" s="603">
        <f xml:space="preserve"> Time!CE$10</f>
        <v>74</v>
      </c>
      <c r="CF54" s="603">
        <f xml:space="preserve"> Time!CF$10</f>
        <v>75</v>
      </c>
      <c r="CG54" s="603">
        <f xml:space="preserve"> Time!CG$10</f>
        <v>76</v>
      </c>
      <c r="CH54" s="603">
        <f xml:space="preserve"> Time!CH$10</f>
        <v>77</v>
      </c>
      <c r="CI54" s="603">
        <f xml:space="preserve"> Time!CI$10</f>
        <v>78</v>
      </c>
      <c r="CJ54" s="603">
        <f xml:space="preserve"> Time!CJ$10</f>
        <v>79</v>
      </c>
      <c r="CK54" s="603">
        <f xml:space="preserve"> Time!CK$10</f>
        <v>80</v>
      </c>
      <c r="CL54" s="603">
        <f xml:space="preserve"> Time!CL$10</f>
        <v>81</v>
      </c>
      <c r="CM54" s="603">
        <f xml:space="preserve"> Time!CM$10</f>
        <v>82</v>
      </c>
      <c r="CN54" s="603">
        <f xml:space="preserve"> Time!CN$10</f>
        <v>83</v>
      </c>
      <c r="CO54" s="603">
        <f xml:space="preserve"> Time!CO$10</f>
        <v>84</v>
      </c>
      <c r="CP54" s="603">
        <f xml:space="preserve"> Time!CP$10</f>
        <v>85</v>
      </c>
      <c r="CQ54" s="603">
        <f xml:space="preserve"> Time!CQ$10</f>
        <v>86</v>
      </c>
      <c r="CR54" s="603">
        <f xml:space="preserve"> Time!CR$10</f>
        <v>87</v>
      </c>
      <c r="CS54" s="603">
        <f xml:space="preserve"> Time!CS$10</f>
        <v>88</v>
      </c>
      <c r="CT54" s="603">
        <f xml:space="preserve"> Time!CT$10</f>
        <v>89</v>
      </c>
      <c r="CU54" s="603">
        <f xml:space="preserve"> Time!CU$10</f>
        <v>90</v>
      </c>
      <c r="CV54" s="603">
        <f xml:space="preserve"> Time!CV$10</f>
        <v>91</v>
      </c>
      <c r="CW54" s="603">
        <f xml:space="preserve"> Time!CW$10</f>
        <v>92</v>
      </c>
      <c r="CX54" s="603">
        <f xml:space="preserve"> Time!CX$10</f>
        <v>93</v>
      </c>
      <c r="CY54" s="603">
        <f xml:space="preserve"> Time!CY$10</f>
        <v>94</v>
      </c>
      <c r="CZ54" s="603">
        <f xml:space="preserve"> Time!CZ$10</f>
        <v>95</v>
      </c>
      <c r="DA54" s="603">
        <f xml:space="preserve"> Time!DA$10</f>
        <v>96</v>
      </c>
      <c r="DB54" s="603">
        <f xml:space="preserve"> Time!DB$10</f>
        <v>97</v>
      </c>
      <c r="DC54" s="603">
        <f xml:space="preserve"> Time!DC$10</f>
        <v>98</v>
      </c>
      <c r="DD54" s="603">
        <f xml:space="preserve"> Time!DD$10</f>
        <v>99</v>
      </c>
      <c r="DE54" s="603">
        <f xml:space="preserve"> Time!DE$10</f>
        <v>100</v>
      </c>
      <c r="DF54" s="603">
        <f xml:space="preserve"> Time!DF$10</f>
        <v>101</v>
      </c>
      <c r="DG54" s="603">
        <f xml:space="preserve"> Time!DG$10</f>
        <v>102</v>
      </c>
      <c r="DH54" s="603">
        <f xml:space="preserve"> Time!DH$10</f>
        <v>103</v>
      </c>
      <c r="DI54" s="603">
        <f xml:space="preserve"> Time!DI$10</f>
        <v>104</v>
      </c>
      <c r="DJ54" s="603">
        <f xml:space="preserve"> Time!DJ$10</f>
        <v>105</v>
      </c>
      <c r="DK54" s="603">
        <f xml:space="preserve"> Time!DK$10</f>
        <v>106</v>
      </c>
      <c r="DL54" s="603">
        <f xml:space="preserve"> Time!DL$10</f>
        <v>107</v>
      </c>
      <c r="DM54" s="603">
        <f xml:space="preserve"> Time!DM$10</f>
        <v>108</v>
      </c>
      <c r="DN54" s="603">
        <f xml:space="preserve"> Time!DN$10</f>
        <v>109</v>
      </c>
      <c r="DO54" s="603">
        <f xml:space="preserve"> Time!DO$10</f>
        <v>110</v>
      </c>
      <c r="DP54" s="603">
        <f xml:space="preserve"> Time!DP$10</f>
        <v>111</v>
      </c>
      <c r="DQ54" s="603">
        <f xml:space="preserve"> Time!DQ$10</f>
        <v>112</v>
      </c>
      <c r="DR54" s="603">
        <f xml:space="preserve"> Time!DR$10</f>
        <v>113</v>
      </c>
      <c r="DS54" s="603">
        <f xml:space="preserve"> Time!DS$10</f>
        <v>114</v>
      </c>
      <c r="DT54" s="603">
        <f xml:space="preserve"> Time!DT$10</f>
        <v>115</v>
      </c>
      <c r="DU54" s="603">
        <f xml:space="preserve"> Time!DU$10</f>
        <v>116</v>
      </c>
      <c r="DV54" s="603">
        <f xml:space="preserve"> Time!DV$10</f>
        <v>117</v>
      </c>
      <c r="DW54" s="603">
        <f xml:space="preserve"> Time!DW$10</f>
        <v>118</v>
      </c>
      <c r="DX54" s="603">
        <f xml:space="preserve"> Time!DX$10</f>
        <v>119</v>
      </c>
      <c r="DY54" s="603">
        <f xml:space="preserve"> Time!DY$10</f>
        <v>120</v>
      </c>
      <c r="DZ54" s="603">
        <f xml:space="preserve"> Time!DZ$10</f>
        <v>121</v>
      </c>
      <c r="EA54" s="603">
        <f xml:space="preserve"> Time!EA$10</f>
        <v>122</v>
      </c>
      <c r="EB54" s="603">
        <f xml:space="preserve"> Time!EB$10</f>
        <v>123</v>
      </c>
      <c r="EC54" s="603">
        <f xml:space="preserve"> Time!EC$10</f>
        <v>124</v>
      </c>
      <c r="ED54" s="603">
        <f xml:space="preserve"> Time!ED$10</f>
        <v>125</v>
      </c>
      <c r="EE54" s="603">
        <f xml:space="preserve"> Time!EE$10</f>
        <v>126</v>
      </c>
      <c r="EF54" s="603">
        <f xml:space="preserve"> Time!EF$10</f>
        <v>127</v>
      </c>
      <c r="EG54" s="603">
        <f xml:space="preserve"> Time!EG$10</f>
        <v>128</v>
      </c>
      <c r="EH54" s="603">
        <f xml:space="preserve"> Time!EH$10</f>
        <v>129</v>
      </c>
      <c r="EI54" s="603">
        <f xml:space="preserve"> Time!EI$10</f>
        <v>130</v>
      </c>
      <c r="EJ54" s="603">
        <f xml:space="preserve"> Time!EJ$10</f>
        <v>131</v>
      </c>
      <c r="EK54" s="603">
        <f xml:space="preserve"> Time!EK$10</f>
        <v>132</v>
      </c>
      <c r="EL54" s="603">
        <f xml:space="preserve"> Time!EL$10</f>
        <v>133</v>
      </c>
      <c r="EM54" s="603">
        <f xml:space="preserve"> Time!EM$10</f>
        <v>134</v>
      </c>
      <c r="EN54" s="603">
        <f xml:space="preserve"> Time!EN$10</f>
        <v>135</v>
      </c>
      <c r="EO54" s="603">
        <f xml:space="preserve"> Time!EO$10</f>
        <v>136</v>
      </c>
      <c r="EP54" s="603">
        <f xml:space="preserve"> Time!EP$10</f>
        <v>137</v>
      </c>
      <c r="EQ54" s="603">
        <f xml:space="preserve"> Time!EQ$10</f>
        <v>138</v>
      </c>
      <c r="ER54" s="603">
        <f xml:space="preserve"> Time!ER$10</f>
        <v>139</v>
      </c>
      <c r="ES54" s="603">
        <f xml:space="preserve"> Time!ES$10</f>
        <v>140</v>
      </c>
      <c r="ET54" s="603">
        <f xml:space="preserve"> Time!ET$10</f>
        <v>141</v>
      </c>
      <c r="EU54" s="603">
        <f xml:space="preserve"> Time!EU$10</f>
        <v>142</v>
      </c>
      <c r="EV54" s="603">
        <f xml:space="preserve"> Time!EV$10</f>
        <v>143</v>
      </c>
      <c r="EW54" s="603">
        <f xml:space="preserve"> Time!EW$10</f>
        <v>144</v>
      </c>
      <c r="EX54" s="603">
        <f xml:space="preserve"> Time!EX$10</f>
        <v>145</v>
      </c>
      <c r="EY54" s="603">
        <f xml:space="preserve"> Time!EY$10</f>
        <v>146</v>
      </c>
      <c r="EZ54" s="603">
        <f xml:space="preserve"> Time!EZ$10</f>
        <v>147</v>
      </c>
      <c r="FA54" s="603">
        <f xml:space="preserve"> Time!FA$10</f>
        <v>148</v>
      </c>
      <c r="FB54" s="603">
        <f xml:space="preserve"> Time!FB$10</f>
        <v>149</v>
      </c>
      <c r="FC54" s="603">
        <f xml:space="preserve"> Time!FC$10</f>
        <v>150</v>
      </c>
      <c r="FD54" s="603">
        <f xml:space="preserve"> Time!FD$10</f>
        <v>151</v>
      </c>
      <c r="FE54" s="603">
        <f xml:space="preserve"> Time!FE$10</f>
        <v>152</v>
      </c>
      <c r="FF54" s="603">
        <f xml:space="preserve"> Time!FF$10</f>
        <v>153</v>
      </c>
      <c r="FG54" s="603">
        <f xml:space="preserve"> Time!FG$10</f>
        <v>154</v>
      </c>
      <c r="FH54" s="603">
        <f xml:space="preserve"> Time!FH$10</f>
        <v>155</v>
      </c>
      <c r="FI54" s="603">
        <f xml:space="preserve"> Time!FI$10</f>
        <v>156</v>
      </c>
      <c r="FJ54" s="603">
        <f xml:space="preserve"> Time!FJ$10</f>
        <v>157</v>
      </c>
      <c r="FK54" s="603">
        <f xml:space="preserve"> Time!FK$10</f>
        <v>158</v>
      </c>
      <c r="FL54" s="603">
        <f xml:space="preserve"> Time!FL$10</f>
        <v>159</v>
      </c>
      <c r="FM54" s="603">
        <f xml:space="preserve"> Time!FM$10</f>
        <v>160</v>
      </c>
      <c r="FN54" s="603">
        <f xml:space="preserve"> Time!FN$10</f>
        <v>161</v>
      </c>
      <c r="FO54" s="603">
        <f xml:space="preserve"> Time!FO$10</f>
        <v>162</v>
      </c>
      <c r="FP54" s="603">
        <f xml:space="preserve"> Time!FP$10</f>
        <v>163</v>
      </c>
      <c r="FQ54" s="603">
        <f xml:space="preserve"> Time!FQ$10</f>
        <v>164</v>
      </c>
      <c r="FR54" s="603">
        <f xml:space="preserve"> Time!FR$10</f>
        <v>165</v>
      </c>
      <c r="FS54" s="603">
        <f xml:space="preserve"> Time!FS$10</f>
        <v>166</v>
      </c>
      <c r="FT54" s="603">
        <f xml:space="preserve"> Time!FT$10</f>
        <v>167</v>
      </c>
      <c r="FU54" s="603">
        <f xml:space="preserve"> Time!FU$10</f>
        <v>168</v>
      </c>
      <c r="FV54" s="603">
        <f xml:space="preserve"> Time!FV$10</f>
        <v>169</v>
      </c>
      <c r="FW54" s="603">
        <f xml:space="preserve"> Time!FW$10</f>
        <v>170</v>
      </c>
      <c r="FX54" s="603">
        <f xml:space="preserve"> Time!FX$10</f>
        <v>171</v>
      </c>
      <c r="FY54" s="603">
        <f xml:space="preserve"> Time!FY$10</f>
        <v>172</v>
      </c>
      <c r="FZ54" s="603">
        <f xml:space="preserve"> Time!FZ$10</f>
        <v>173</v>
      </c>
      <c r="GA54" s="603">
        <f xml:space="preserve"> Time!GA$10</f>
        <v>174</v>
      </c>
      <c r="GB54" s="603">
        <f xml:space="preserve"> Time!GB$10</f>
        <v>175</v>
      </c>
      <c r="GC54" s="603">
        <f xml:space="preserve"> Time!GC$10</f>
        <v>176</v>
      </c>
      <c r="GD54" s="603">
        <f xml:space="preserve"> Time!GD$10</f>
        <v>177</v>
      </c>
      <c r="GE54" s="603">
        <f xml:space="preserve"> Time!GE$10</f>
        <v>178</v>
      </c>
      <c r="GF54" s="603">
        <f xml:space="preserve"> Time!GF$10</f>
        <v>179</v>
      </c>
      <c r="GG54" s="603">
        <f xml:space="preserve"> Time!GG$10</f>
        <v>180</v>
      </c>
      <c r="GH54" s="603">
        <f xml:space="preserve"> Time!GH$10</f>
        <v>181</v>
      </c>
      <c r="GI54" s="603">
        <f xml:space="preserve"> Time!GI$10</f>
        <v>182</v>
      </c>
      <c r="GJ54" s="603">
        <f xml:space="preserve"> Time!GJ$10</f>
        <v>183</v>
      </c>
    </row>
    <row r="55" spans="1:192" x14ac:dyDescent="0.25">
      <c r="E55" s="69" t="str">
        <f xml:space="preserve"> Debt!E$13</f>
        <v>CFADS over term of senior debt excl EGRs</v>
      </c>
      <c r="F55" s="191">
        <f xml:space="preserve"> Debt!F$13</f>
        <v>0</v>
      </c>
      <c r="G55" s="191" t="str">
        <f xml:space="preserve"> Debt!G$13</f>
        <v>$ 000s</v>
      </c>
      <c r="H55" s="191">
        <f xml:space="preserve"> Debt!H$13</f>
        <v>521839.35279036633</v>
      </c>
      <c r="I55" s="191">
        <f xml:space="preserve"> Debt!I$13</f>
        <v>0</v>
      </c>
      <c r="J55" s="191">
        <f xml:space="preserve"> Debt!J$13</f>
        <v>0</v>
      </c>
      <c r="K55" s="191">
        <f xml:space="preserve"> Debt!K$13</f>
        <v>0</v>
      </c>
      <c r="L55" s="191">
        <f xml:space="preserve"> Debt!L$13</f>
        <v>0</v>
      </c>
      <c r="M55" s="191">
        <f xml:space="preserve"> Debt!M$13</f>
        <v>0</v>
      </c>
      <c r="N55" s="191">
        <f xml:space="preserve"> Debt!N$13</f>
        <v>0</v>
      </c>
      <c r="O55" s="191">
        <f xml:space="preserve"> Debt!O$13</f>
        <v>0</v>
      </c>
      <c r="P55" s="191">
        <f xml:space="preserve"> Debt!P$13</f>
        <v>0</v>
      </c>
      <c r="Q55" s="191">
        <f xml:space="preserve"> Debt!Q$13</f>
        <v>16540.376012632878</v>
      </c>
      <c r="R55" s="191">
        <f xml:space="preserve"> Debt!R$13</f>
        <v>16436.4239537129</v>
      </c>
      <c r="S55" s="191">
        <f xml:space="preserve"> Debt!S$13</f>
        <v>16525.786596404421</v>
      </c>
      <c r="T55" s="191">
        <f xml:space="preserve"> Debt!T$13</f>
        <v>16307.492450783428</v>
      </c>
      <c r="U55" s="191">
        <f xml:space="preserve"> Debt!U$13</f>
        <v>16383.597059815911</v>
      </c>
      <c r="V55" s="191">
        <f xml:space="preserve"> Debt!V$13</f>
        <v>16164.985937405909</v>
      </c>
      <c r="W55" s="191">
        <f xml:space="preserve"> Debt!W$13</f>
        <v>16239.507255985678</v>
      </c>
      <c r="X55" s="191">
        <f xml:space="preserve"> Debt!X$13</f>
        <v>16042.503982843671</v>
      </c>
      <c r="Y55" s="191">
        <f xml:space="preserve"> Debt!Y$13</f>
        <v>16071.538049046738</v>
      </c>
      <c r="Z55" s="191">
        <f xml:space="preserve"> Debt!Z$13</f>
        <v>15873.970491719134</v>
      </c>
      <c r="AA55" s="191">
        <f xml:space="preserve"> Debt!AA$13</f>
        <v>15945.174932114995</v>
      </c>
      <c r="AB55" s="191">
        <f xml:space="preserve"> Debt!AB$13</f>
        <v>15725.523247947694</v>
      </c>
      <c r="AC55" s="191">
        <f xml:space="preserve"> Debt!AC$13</f>
        <v>15795.135971547059</v>
      </c>
      <c r="AD55" s="191">
        <f xml:space="preserve"> Debt!AD$13</f>
        <v>15575.107929881517</v>
      </c>
      <c r="AE55" s="191">
        <f xml:space="preserve"> Debt!AE$13</f>
        <v>15643.0322446604</v>
      </c>
      <c r="AF55" s="191">
        <f xml:space="preserve"> Debt!AF$13</f>
        <v>15443.728551372176</v>
      </c>
      <c r="AG55" s="191">
        <f xml:space="preserve"> Debt!AG$13</f>
        <v>15467.704337496165</v>
      </c>
      <c r="AH55" s="191">
        <f xml:space="preserve"> Debt!AH$13</f>
        <v>15267.75671124076</v>
      </c>
      <c r="AI55" s="191">
        <f xml:space="preserve"> Debt!AI$13</f>
        <v>15332.141360419078</v>
      </c>
      <c r="AJ55" s="191">
        <f xml:space="preserve"> Debt!AJ$13</f>
        <v>15110.887618566399</v>
      </c>
      <c r="AK55" s="191">
        <f xml:space="preserve"> Debt!AK$13</f>
        <v>15173.574585161561</v>
      </c>
      <c r="AL55" s="191">
        <f xml:space="preserve"> Debt!AL$13</f>
        <v>14951.880471274075</v>
      </c>
      <c r="AM55" s="191">
        <f xml:space="preserve"> Debt!AM$13</f>
        <v>15012.765036479661</v>
      </c>
      <c r="AN55" s="191">
        <f xml:space="preserve"> Debt!AN$13</f>
        <v>14810.860110705587</v>
      </c>
      <c r="AO55" s="191">
        <f xml:space="preserve"> Debt!AO$13</f>
        <v>14829.419684400036</v>
      </c>
      <c r="AP55" s="191">
        <f xml:space="preserve"> Debt!AP$13</f>
        <v>14626.784870063602</v>
      </c>
      <c r="AQ55" s="191">
        <f xml:space="preserve"> Debt!AQ$13</f>
        <v>14683.888199746631</v>
      </c>
      <c r="AR55" s="191">
        <f xml:space="preserve"> Debt!AR$13</f>
        <v>14460.768765465065</v>
      </c>
      <c r="AS55" s="191">
        <f xml:space="preserve"> Debt!AS$13</f>
        <v>14516.059503885146</v>
      </c>
      <c r="AT55" s="191">
        <f xml:space="preserve"> Debt!AT$13</f>
        <v>14292.430664850563</v>
      </c>
      <c r="AU55" s="191">
        <f xml:space="preserve"> Debt!AU$13</f>
        <v>14345.795404684981</v>
      </c>
      <c r="AV55" s="191">
        <f xml:space="preserve"> Debt!AV$13</f>
        <v>14140.964503773397</v>
      </c>
      <c r="AW55" s="191">
        <f xml:space="preserve"> Debt!AW$13</f>
        <v>14153.71993425696</v>
      </c>
      <c r="AX55" s="191">
        <f xml:space="preserve"> Debt!AX$13</f>
        <v>13948.066360022191</v>
      </c>
      <c r="AY55" s="191">
        <f xml:space="preserve"> Debt!AY$13</f>
        <v>0</v>
      </c>
      <c r="AZ55" s="191">
        <f xml:space="preserve"> Debt!AZ$13</f>
        <v>0</v>
      </c>
      <c r="BA55" s="191">
        <f xml:space="preserve"> Debt!BA$13</f>
        <v>0</v>
      </c>
      <c r="BB55" s="191">
        <f xml:space="preserve"> Debt!BB$13</f>
        <v>0</v>
      </c>
      <c r="BC55" s="191">
        <f xml:space="preserve"> Debt!BC$13</f>
        <v>0</v>
      </c>
      <c r="BD55" s="191">
        <f xml:space="preserve"> Debt!BD$13</f>
        <v>0</v>
      </c>
      <c r="BE55" s="191">
        <f xml:space="preserve"> Debt!BE$13</f>
        <v>0</v>
      </c>
      <c r="BF55" s="191">
        <f xml:space="preserve"> Debt!BF$13</f>
        <v>0</v>
      </c>
      <c r="BG55" s="191">
        <f xml:space="preserve"> Debt!BG$13</f>
        <v>0</v>
      </c>
      <c r="BH55" s="191">
        <f xml:space="preserve"> Debt!BH$13</f>
        <v>0</v>
      </c>
      <c r="BI55" s="191">
        <f xml:space="preserve"> Debt!BI$13</f>
        <v>0</v>
      </c>
      <c r="BJ55" s="191">
        <f xml:space="preserve"> Debt!BJ$13</f>
        <v>0</v>
      </c>
      <c r="BK55" s="191">
        <f xml:space="preserve"> Debt!BK$13</f>
        <v>0</v>
      </c>
      <c r="BL55" s="191">
        <f xml:space="preserve"> Debt!BL$13</f>
        <v>0</v>
      </c>
      <c r="BM55" s="191">
        <f xml:space="preserve"> Debt!BM$13</f>
        <v>0</v>
      </c>
      <c r="BN55" s="191">
        <f xml:space="preserve"> Debt!BN$13</f>
        <v>0</v>
      </c>
      <c r="BO55" s="191">
        <f xml:space="preserve"> Debt!BO$13</f>
        <v>0</v>
      </c>
      <c r="BP55" s="191">
        <f xml:space="preserve"> Debt!BP$13</f>
        <v>0</v>
      </c>
      <c r="BQ55" s="191">
        <f xml:space="preserve"> Debt!BQ$13</f>
        <v>0</v>
      </c>
      <c r="BR55" s="191">
        <f xml:space="preserve"> Debt!BR$13</f>
        <v>0</v>
      </c>
      <c r="BS55" s="191">
        <f xml:space="preserve"> Debt!BS$13</f>
        <v>0</v>
      </c>
      <c r="BT55" s="191">
        <f xml:space="preserve"> Debt!BT$13</f>
        <v>0</v>
      </c>
      <c r="BU55" s="191">
        <f xml:space="preserve"> Debt!BU$13</f>
        <v>0</v>
      </c>
      <c r="BV55" s="191">
        <f xml:space="preserve"> Debt!BV$13</f>
        <v>0</v>
      </c>
      <c r="BW55" s="191">
        <f xml:space="preserve"> Debt!BW$13</f>
        <v>0</v>
      </c>
      <c r="BX55" s="191">
        <f xml:space="preserve"> Debt!BX$13</f>
        <v>0</v>
      </c>
      <c r="BY55" s="191">
        <f xml:space="preserve"> Debt!BY$13</f>
        <v>0</v>
      </c>
      <c r="BZ55" s="191">
        <f xml:space="preserve"> Debt!BZ$13</f>
        <v>0</v>
      </c>
      <c r="CA55" s="191">
        <f xml:space="preserve"> Debt!CA$13</f>
        <v>0</v>
      </c>
      <c r="CB55" s="191">
        <f xml:space="preserve"> Debt!CB$13</f>
        <v>0</v>
      </c>
      <c r="CC55" s="191">
        <f xml:space="preserve"> Debt!CC$13</f>
        <v>0</v>
      </c>
      <c r="CD55" s="191">
        <f xml:space="preserve"> Debt!CD$13</f>
        <v>0</v>
      </c>
      <c r="CE55" s="191">
        <f xml:space="preserve"> Debt!CE$13</f>
        <v>0</v>
      </c>
      <c r="CF55" s="191">
        <f xml:space="preserve"> Debt!CF$13</f>
        <v>0</v>
      </c>
      <c r="CG55" s="191">
        <f xml:space="preserve"> Debt!CG$13</f>
        <v>0</v>
      </c>
      <c r="CH55" s="191">
        <f xml:space="preserve"> Debt!CH$13</f>
        <v>0</v>
      </c>
      <c r="CI55" s="191">
        <f xml:space="preserve"> Debt!CI$13</f>
        <v>0</v>
      </c>
      <c r="CJ55" s="191">
        <f xml:space="preserve"> Debt!CJ$13</f>
        <v>0</v>
      </c>
      <c r="CK55" s="191">
        <f xml:space="preserve"> Debt!CK$13</f>
        <v>0</v>
      </c>
      <c r="CL55" s="191">
        <f xml:space="preserve"> Debt!CL$13</f>
        <v>0</v>
      </c>
      <c r="CM55" s="191">
        <f xml:space="preserve"> Debt!CM$13</f>
        <v>0</v>
      </c>
      <c r="CN55" s="191">
        <f xml:space="preserve"> Debt!CN$13</f>
        <v>0</v>
      </c>
      <c r="CO55" s="191">
        <f xml:space="preserve"> Debt!CO$13</f>
        <v>0</v>
      </c>
      <c r="CP55" s="191">
        <f xml:space="preserve"> Debt!CP$13</f>
        <v>0</v>
      </c>
      <c r="CQ55" s="191">
        <f xml:space="preserve"> Debt!CQ$13</f>
        <v>0</v>
      </c>
      <c r="CR55" s="191">
        <f xml:space="preserve"> Debt!CR$13</f>
        <v>0</v>
      </c>
      <c r="CS55" s="191">
        <f xml:space="preserve"> Debt!CS$13</f>
        <v>0</v>
      </c>
      <c r="CT55" s="191">
        <f xml:space="preserve"> Debt!CT$13</f>
        <v>0</v>
      </c>
      <c r="CU55" s="191">
        <f xml:space="preserve"> Debt!CU$13</f>
        <v>0</v>
      </c>
      <c r="CV55" s="191">
        <f xml:space="preserve"> Debt!CV$13</f>
        <v>0</v>
      </c>
      <c r="CW55" s="191">
        <f xml:space="preserve"> Debt!CW$13</f>
        <v>0</v>
      </c>
      <c r="CX55" s="191">
        <f xml:space="preserve"> Debt!CX$13</f>
        <v>0</v>
      </c>
      <c r="CY55" s="191">
        <f xml:space="preserve"> Debt!CY$13</f>
        <v>0</v>
      </c>
      <c r="CZ55" s="191">
        <f xml:space="preserve"> Debt!CZ$13</f>
        <v>0</v>
      </c>
      <c r="DA55" s="191">
        <f xml:space="preserve"> Debt!DA$13</f>
        <v>0</v>
      </c>
      <c r="DB55" s="191">
        <f xml:space="preserve"> Debt!DB$13</f>
        <v>0</v>
      </c>
      <c r="DC55" s="191">
        <f xml:space="preserve"> Debt!DC$13</f>
        <v>0</v>
      </c>
      <c r="DD55" s="191">
        <f xml:space="preserve"> Debt!DD$13</f>
        <v>0</v>
      </c>
      <c r="DE55" s="191">
        <f xml:space="preserve"> Debt!DE$13</f>
        <v>0</v>
      </c>
      <c r="DF55" s="191">
        <f xml:space="preserve"> Debt!DF$13</f>
        <v>0</v>
      </c>
      <c r="DG55" s="191">
        <f xml:space="preserve"> Debt!DG$13</f>
        <v>0</v>
      </c>
      <c r="DH55" s="191">
        <f xml:space="preserve"> Debt!DH$13</f>
        <v>0</v>
      </c>
      <c r="DI55" s="191">
        <f xml:space="preserve"> Debt!DI$13</f>
        <v>0</v>
      </c>
      <c r="DJ55" s="191">
        <f xml:space="preserve"> Debt!DJ$13</f>
        <v>0</v>
      </c>
      <c r="DK55" s="191">
        <f xml:space="preserve"> Debt!DK$13</f>
        <v>0</v>
      </c>
      <c r="DL55" s="191">
        <f xml:space="preserve"> Debt!DL$13</f>
        <v>0</v>
      </c>
      <c r="DM55" s="191">
        <f xml:space="preserve"> Debt!DM$13</f>
        <v>0</v>
      </c>
      <c r="DN55" s="191">
        <f xml:space="preserve"> Debt!DN$13</f>
        <v>0</v>
      </c>
      <c r="DO55" s="191">
        <f xml:space="preserve"> Debt!DO$13</f>
        <v>0</v>
      </c>
      <c r="DP55" s="191">
        <f xml:space="preserve"> Debt!DP$13</f>
        <v>0</v>
      </c>
      <c r="DQ55" s="191">
        <f xml:space="preserve"> Debt!DQ$13</f>
        <v>0</v>
      </c>
      <c r="DR55" s="191">
        <f xml:space="preserve"> Debt!DR$13</f>
        <v>0</v>
      </c>
      <c r="DS55" s="191">
        <f xml:space="preserve"> Debt!DS$13</f>
        <v>0</v>
      </c>
      <c r="DT55" s="191">
        <f xml:space="preserve"> Debt!DT$13</f>
        <v>0</v>
      </c>
      <c r="DU55" s="191">
        <f xml:space="preserve"> Debt!DU$13</f>
        <v>0</v>
      </c>
      <c r="DV55" s="191">
        <f xml:space="preserve"> Debt!DV$13</f>
        <v>0</v>
      </c>
      <c r="DW55" s="191">
        <f xml:space="preserve"> Debt!DW$13</f>
        <v>0</v>
      </c>
      <c r="DX55" s="191">
        <f xml:space="preserve"> Debt!DX$13</f>
        <v>0</v>
      </c>
      <c r="DY55" s="191">
        <f xml:space="preserve"> Debt!DY$13</f>
        <v>0</v>
      </c>
      <c r="DZ55" s="191">
        <f xml:space="preserve"> Debt!DZ$13</f>
        <v>0</v>
      </c>
      <c r="EA55" s="191">
        <f xml:space="preserve"> Debt!EA$13</f>
        <v>0</v>
      </c>
      <c r="EB55" s="191">
        <f xml:space="preserve"> Debt!EB$13</f>
        <v>0</v>
      </c>
      <c r="EC55" s="191">
        <f xml:space="preserve"> Debt!EC$13</f>
        <v>0</v>
      </c>
      <c r="ED55" s="191">
        <f xml:space="preserve"> Debt!ED$13</f>
        <v>0</v>
      </c>
      <c r="EE55" s="191">
        <f xml:space="preserve"> Debt!EE$13</f>
        <v>0</v>
      </c>
      <c r="EF55" s="191">
        <f xml:space="preserve"> Debt!EF$13</f>
        <v>0</v>
      </c>
      <c r="EG55" s="191">
        <f xml:space="preserve"> Debt!EG$13</f>
        <v>0</v>
      </c>
      <c r="EH55" s="191">
        <f xml:space="preserve"> Debt!EH$13</f>
        <v>0</v>
      </c>
      <c r="EI55" s="191">
        <f xml:space="preserve"> Debt!EI$13</f>
        <v>0</v>
      </c>
      <c r="EJ55" s="191">
        <f xml:space="preserve"> Debt!EJ$13</f>
        <v>0</v>
      </c>
      <c r="EK55" s="191">
        <f xml:space="preserve"> Debt!EK$13</f>
        <v>0</v>
      </c>
      <c r="EL55" s="191">
        <f xml:space="preserve"> Debt!EL$13</f>
        <v>0</v>
      </c>
      <c r="EM55" s="191">
        <f xml:space="preserve"> Debt!EM$13</f>
        <v>0</v>
      </c>
      <c r="EN55" s="191">
        <f xml:space="preserve"> Debt!EN$13</f>
        <v>0</v>
      </c>
      <c r="EO55" s="191">
        <f xml:space="preserve"> Debt!EO$13</f>
        <v>0</v>
      </c>
      <c r="EP55" s="191">
        <f xml:space="preserve"> Debt!EP$13</f>
        <v>0</v>
      </c>
      <c r="EQ55" s="191">
        <f xml:space="preserve"> Debt!EQ$13</f>
        <v>0</v>
      </c>
      <c r="ER55" s="191">
        <f xml:space="preserve"> Debt!ER$13</f>
        <v>0</v>
      </c>
      <c r="ES55" s="191">
        <f xml:space="preserve"> Debt!ES$13</f>
        <v>0</v>
      </c>
      <c r="ET55" s="191">
        <f xml:space="preserve"> Debt!ET$13</f>
        <v>0</v>
      </c>
      <c r="EU55" s="191">
        <f xml:space="preserve"> Debt!EU$13</f>
        <v>0</v>
      </c>
      <c r="EV55" s="191">
        <f xml:space="preserve"> Debt!EV$13</f>
        <v>0</v>
      </c>
      <c r="EW55" s="191">
        <f xml:space="preserve"> Debt!EW$13</f>
        <v>0</v>
      </c>
      <c r="EX55" s="191">
        <f xml:space="preserve"> Debt!EX$13</f>
        <v>0</v>
      </c>
      <c r="EY55" s="191">
        <f xml:space="preserve"> Debt!EY$13</f>
        <v>0</v>
      </c>
      <c r="EZ55" s="191">
        <f xml:space="preserve"> Debt!EZ$13</f>
        <v>0</v>
      </c>
      <c r="FA55" s="191">
        <f xml:space="preserve"> Debt!FA$13</f>
        <v>0</v>
      </c>
      <c r="FB55" s="191">
        <f xml:space="preserve"> Debt!FB$13</f>
        <v>0</v>
      </c>
      <c r="FC55" s="191">
        <f xml:space="preserve"> Debt!FC$13</f>
        <v>0</v>
      </c>
      <c r="FD55" s="191">
        <f xml:space="preserve"> Debt!FD$13</f>
        <v>0</v>
      </c>
      <c r="FE55" s="191">
        <f xml:space="preserve"> Debt!FE$13</f>
        <v>0</v>
      </c>
      <c r="FF55" s="191">
        <f xml:space="preserve"> Debt!FF$13</f>
        <v>0</v>
      </c>
      <c r="FG55" s="191">
        <f xml:space="preserve"> Debt!FG$13</f>
        <v>0</v>
      </c>
      <c r="FH55" s="191">
        <f xml:space="preserve"> Debt!FH$13</f>
        <v>0</v>
      </c>
      <c r="FI55" s="191">
        <f xml:space="preserve"> Debt!FI$13</f>
        <v>0</v>
      </c>
      <c r="FJ55" s="191">
        <f xml:space="preserve"> Debt!FJ$13</f>
        <v>0</v>
      </c>
      <c r="FK55" s="191">
        <f xml:space="preserve"> Debt!FK$13</f>
        <v>0</v>
      </c>
      <c r="FL55" s="191">
        <f xml:space="preserve"> Debt!FL$13</f>
        <v>0</v>
      </c>
      <c r="FM55" s="191">
        <f xml:space="preserve"> Debt!FM$13</f>
        <v>0</v>
      </c>
      <c r="FN55" s="191">
        <f xml:space="preserve"> Debt!FN$13</f>
        <v>0</v>
      </c>
      <c r="FO55" s="191">
        <f xml:space="preserve"> Debt!FO$13</f>
        <v>0</v>
      </c>
      <c r="FP55" s="191">
        <f xml:space="preserve"> Debt!FP$13</f>
        <v>0</v>
      </c>
      <c r="FQ55" s="191">
        <f xml:space="preserve"> Debt!FQ$13</f>
        <v>0</v>
      </c>
      <c r="FR55" s="191">
        <f xml:space="preserve"> Debt!FR$13</f>
        <v>0</v>
      </c>
      <c r="FS55" s="191">
        <f xml:space="preserve"> Debt!FS$13</f>
        <v>0</v>
      </c>
      <c r="FT55" s="191">
        <f xml:space="preserve"> Debt!FT$13</f>
        <v>0</v>
      </c>
      <c r="FU55" s="191">
        <f xml:space="preserve"> Debt!FU$13</f>
        <v>0</v>
      </c>
      <c r="FV55" s="191">
        <f xml:space="preserve"> Debt!FV$13</f>
        <v>0</v>
      </c>
      <c r="FW55" s="191">
        <f xml:space="preserve"> Debt!FW$13</f>
        <v>0</v>
      </c>
      <c r="FX55" s="191">
        <f xml:space="preserve"> Debt!FX$13</f>
        <v>0</v>
      </c>
      <c r="FY55" s="191">
        <f xml:space="preserve"> Debt!FY$13</f>
        <v>0</v>
      </c>
      <c r="FZ55" s="191">
        <f xml:space="preserve"> Debt!FZ$13</f>
        <v>0</v>
      </c>
      <c r="GA55" s="191">
        <f xml:space="preserve"> Debt!GA$13</f>
        <v>0</v>
      </c>
      <c r="GB55" s="191">
        <f xml:space="preserve"> Debt!GB$13</f>
        <v>0</v>
      </c>
      <c r="GC55" s="191">
        <f xml:space="preserve"> Debt!GC$13</f>
        <v>0</v>
      </c>
      <c r="GD55" s="191">
        <f xml:space="preserve"> Debt!GD$13</f>
        <v>0</v>
      </c>
      <c r="GE55" s="191">
        <f xml:space="preserve"> Debt!GE$13</f>
        <v>0</v>
      </c>
      <c r="GF55" s="191">
        <f xml:space="preserve"> Debt!GF$13</f>
        <v>0</v>
      </c>
      <c r="GG55" s="191">
        <f xml:space="preserve"> Debt!GG$13</f>
        <v>0</v>
      </c>
      <c r="GH55" s="191">
        <f xml:space="preserve"> Debt!GH$13</f>
        <v>0</v>
      </c>
      <c r="GI55" s="191">
        <f xml:space="preserve"> Debt!GI$13</f>
        <v>0</v>
      </c>
      <c r="GJ55" s="191">
        <f xml:space="preserve"> Debt!GJ$13</f>
        <v>0</v>
      </c>
    </row>
    <row r="56" spans="1:192" x14ac:dyDescent="0.25">
      <c r="E56" s="194" t="str">
        <f xml:space="preserve"> Time!E$140</f>
        <v>Senior debt repayment period flag</v>
      </c>
      <c r="F56" s="194">
        <f xml:space="preserve"> Time!F$140</f>
        <v>0</v>
      </c>
      <c r="G56" s="194" t="str">
        <f xml:space="preserve"> Time!G$140</f>
        <v>flag</v>
      </c>
      <c r="H56" s="194">
        <f xml:space="preserve"> Time!H$140</f>
        <v>34</v>
      </c>
      <c r="I56" s="194">
        <f xml:space="preserve"> Time!I$140</f>
        <v>0</v>
      </c>
      <c r="J56" s="194">
        <f xml:space="preserve"> Time!J$140</f>
        <v>0</v>
      </c>
      <c r="K56" s="194">
        <f xml:space="preserve"> Time!K$140</f>
        <v>0</v>
      </c>
      <c r="L56" s="194">
        <f xml:space="preserve"> Time!L$140</f>
        <v>0</v>
      </c>
      <c r="M56" s="194">
        <f xml:space="preserve"> Time!M$140</f>
        <v>0</v>
      </c>
      <c r="N56" s="194">
        <f xml:space="preserve"> Time!N$140</f>
        <v>0</v>
      </c>
      <c r="O56" s="194">
        <f xml:space="preserve"> Time!O$140</f>
        <v>0</v>
      </c>
      <c r="P56" s="194">
        <f xml:space="preserve"> Time!P$140</f>
        <v>0</v>
      </c>
      <c r="Q56" s="194">
        <f xml:space="preserve"> Time!Q$140</f>
        <v>1</v>
      </c>
      <c r="R56" s="194">
        <f xml:space="preserve"> Time!R$140</f>
        <v>1</v>
      </c>
      <c r="S56" s="194">
        <f xml:space="preserve"> Time!S$140</f>
        <v>1</v>
      </c>
      <c r="T56" s="194">
        <f xml:space="preserve"> Time!T$140</f>
        <v>1</v>
      </c>
      <c r="U56" s="194">
        <f xml:space="preserve"> Time!U$140</f>
        <v>1</v>
      </c>
      <c r="V56" s="194">
        <f xml:space="preserve"> Time!V$140</f>
        <v>1</v>
      </c>
      <c r="W56" s="194">
        <f xml:space="preserve"> Time!W$140</f>
        <v>1</v>
      </c>
      <c r="X56" s="194">
        <f xml:space="preserve"> Time!X$140</f>
        <v>1</v>
      </c>
      <c r="Y56" s="194">
        <f xml:space="preserve"> Time!Y$140</f>
        <v>1</v>
      </c>
      <c r="Z56" s="194">
        <f xml:space="preserve"> Time!Z$140</f>
        <v>1</v>
      </c>
      <c r="AA56" s="194">
        <f xml:space="preserve"> Time!AA$140</f>
        <v>1</v>
      </c>
      <c r="AB56" s="194">
        <f xml:space="preserve"> Time!AB$140</f>
        <v>1</v>
      </c>
      <c r="AC56" s="194">
        <f xml:space="preserve"> Time!AC$140</f>
        <v>1</v>
      </c>
      <c r="AD56" s="194">
        <f xml:space="preserve"> Time!AD$140</f>
        <v>1</v>
      </c>
      <c r="AE56" s="194">
        <f xml:space="preserve"> Time!AE$140</f>
        <v>1</v>
      </c>
      <c r="AF56" s="194">
        <f xml:space="preserve"> Time!AF$140</f>
        <v>1</v>
      </c>
      <c r="AG56" s="194">
        <f xml:space="preserve"> Time!AG$140</f>
        <v>1</v>
      </c>
      <c r="AH56" s="194">
        <f xml:space="preserve"> Time!AH$140</f>
        <v>1</v>
      </c>
      <c r="AI56" s="194">
        <f xml:space="preserve"> Time!AI$140</f>
        <v>1</v>
      </c>
      <c r="AJ56" s="194">
        <f xml:space="preserve"> Time!AJ$140</f>
        <v>1</v>
      </c>
      <c r="AK56" s="194">
        <f xml:space="preserve"> Time!AK$140</f>
        <v>1</v>
      </c>
      <c r="AL56" s="194">
        <f xml:space="preserve"> Time!AL$140</f>
        <v>1</v>
      </c>
      <c r="AM56" s="194">
        <f xml:space="preserve"> Time!AM$140</f>
        <v>1</v>
      </c>
      <c r="AN56" s="194">
        <f xml:space="preserve"> Time!AN$140</f>
        <v>1</v>
      </c>
      <c r="AO56" s="194">
        <f xml:space="preserve"> Time!AO$140</f>
        <v>1</v>
      </c>
      <c r="AP56" s="194">
        <f xml:space="preserve"> Time!AP$140</f>
        <v>1</v>
      </c>
      <c r="AQ56" s="194">
        <f xml:space="preserve"> Time!AQ$140</f>
        <v>1</v>
      </c>
      <c r="AR56" s="194">
        <f xml:space="preserve"> Time!AR$140</f>
        <v>1</v>
      </c>
      <c r="AS56" s="194">
        <f xml:space="preserve"> Time!AS$140</f>
        <v>1</v>
      </c>
      <c r="AT56" s="194">
        <f xml:space="preserve"> Time!AT$140</f>
        <v>1</v>
      </c>
      <c r="AU56" s="194">
        <f xml:space="preserve"> Time!AU$140</f>
        <v>1</v>
      </c>
      <c r="AV56" s="194">
        <f xml:space="preserve"> Time!AV$140</f>
        <v>1</v>
      </c>
      <c r="AW56" s="194">
        <f xml:space="preserve"> Time!AW$140</f>
        <v>1</v>
      </c>
      <c r="AX56" s="194">
        <f xml:space="preserve"> Time!AX$140</f>
        <v>1</v>
      </c>
      <c r="AY56" s="194">
        <f xml:space="preserve"> Time!AY$140</f>
        <v>0</v>
      </c>
      <c r="AZ56" s="194">
        <f xml:space="preserve"> Time!AZ$140</f>
        <v>0</v>
      </c>
      <c r="BA56" s="194">
        <f xml:space="preserve"> Time!BA$140</f>
        <v>0</v>
      </c>
      <c r="BB56" s="194">
        <f xml:space="preserve"> Time!BB$140</f>
        <v>0</v>
      </c>
      <c r="BC56" s="194">
        <f xml:space="preserve"> Time!BC$140</f>
        <v>0</v>
      </c>
      <c r="BD56" s="194">
        <f xml:space="preserve"> Time!BD$140</f>
        <v>0</v>
      </c>
      <c r="BE56" s="194">
        <f xml:space="preserve"> Time!BE$140</f>
        <v>0</v>
      </c>
      <c r="BF56" s="194">
        <f xml:space="preserve"> Time!BF$140</f>
        <v>0</v>
      </c>
      <c r="BG56" s="194">
        <f xml:space="preserve"> Time!BG$140</f>
        <v>0</v>
      </c>
      <c r="BH56" s="194">
        <f xml:space="preserve"> Time!BH$140</f>
        <v>0</v>
      </c>
      <c r="BI56" s="194">
        <f xml:space="preserve"> Time!BI$140</f>
        <v>0</v>
      </c>
      <c r="BJ56" s="194">
        <f xml:space="preserve"> Time!BJ$140</f>
        <v>0</v>
      </c>
      <c r="BK56" s="194">
        <f xml:space="preserve"> Time!BK$140</f>
        <v>0</v>
      </c>
      <c r="BL56" s="194">
        <f xml:space="preserve"> Time!BL$140</f>
        <v>0</v>
      </c>
      <c r="BM56" s="194">
        <f xml:space="preserve"> Time!BM$140</f>
        <v>0</v>
      </c>
      <c r="BN56" s="194">
        <f xml:space="preserve"> Time!BN$140</f>
        <v>0</v>
      </c>
      <c r="BO56" s="194">
        <f xml:space="preserve"> Time!BO$140</f>
        <v>0</v>
      </c>
      <c r="BP56" s="194">
        <f xml:space="preserve"> Time!BP$140</f>
        <v>0</v>
      </c>
      <c r="BQ56" s="194">
        <f xml:space="preserve"> Time!BQ$140</f>
        <v>0</v>
      </c>
      <c r="BR56" s="194">
        <f xml:space="preserve"> Time!BR$140</f>
        <v>0</v>
      </c>
      <c r="BS56" s="194">
        <f xml:space="preserve"> Time!BS$140</f>
        <v>0</v>
      </c>
      <c r="BT56" s="194">
        <f xml:space="preserve"> Time!BT$140</f>
        <v>0</v>
      </c>
      <c r="BU56" s="194">
        <f xml:space="preserve"> Time!BU$140</f>
        <v>0</v>
      </c>
      <c r="BV56" s="194">
        <f xml:space="preserve"> Time!BV$140</f>
        <v>0</v>
      </c>
      <c r="BW56" s="194">
        <f xml:space="preserve"> Time!BW$140</f>
        <v>0</v>
      </c>
      <c r="BX56" s="194">
        <f xml:space="preserve"> Time!BX$140</f>
        <v>0</v>
      </c>
      <c r="BY56" s="194">
        <f xml:space="preserve"> Time!BY$140</f>
        <v>0</v>
      </c>
      <c r="BZ56" s="194">
        <f xml:space="preserve"> Time!BZ$140</f>
        <v>0</v>
      </c>
      <c r="CA56" s="194">
        <f xml:space="preserve"> Time!CA$140</f>
        <v>0</v>
      </c>
      <c r="CB56" s="194">
        <f xml:space="preserve"> Time!CB$140</f>
        <v>0</v>
      </c>
      <c r="CC56" s="194">
        <f xml:space="preserve"> Time!CC$140</f>
        <v>0</v>
      </c>
      <c r="CD56" s="194">
        <f xml:space="preserve"> Time!CD$140</f>
        <v>0</v>
      </c>
      <c r="CE56" s="194">
        <f xml:space="preserve"> Time!CE$140</f>
        <v>0</v>
      </c>
      <c r="CF56" s="194">
        <f xml:space="preserve"> Time!CF$140</f>
        <v>0</v>
      </c>
      <c r="CG56" s="194">
        <f xml:space="preserve"> Time!CG$140</f>
        <v>0</v>
      </c>
      <c r="CH56" s="194">
        <f xml:space="preserve"> Time!CH$140</f>
        <v>0</v>
      </c>
      <c r="CI56" s="194">
        <f xml:space="preserve"> Time!CI$140</f>
        <v>0</v>
      </c>
      <c r="CJ56" s="194">
        <f xml:space="preserve"> Time!CJ$140</f>
        <v>0</v>
      </c>
      <c r="CK56" s="194">
        <f xml:space="preserve"> Time!CK$140</f>
        <v>0</v>
      </c>
      <c r="CL56" s="194">
        <f xml:space="preserve"> Time!CL$140</f>
        <v>0</v>
      </c>
      <c r="CM56" s="194">
        <f xml:space="preserve"> Time!CM$140</f>
        <v>0</v>
      </c>
      <c r="CN56" s="194">
        <f xml:space="preserve"> Time!CN$140</f>
        <v>0</v>
      </c>
      <c r="CO56" s="194">
        <f xml:space="preserve"> Time!CO$140</f>
        <v>0</v>
      </c>
      <c r="CP56" s="194">
        <f xml:space="preserve"> Time!CP$140</f>
        <v>0</v>
      </c>
      <c r="CQ56" s="194">
        <f xml:space="preserve"> Time!CQ$140</f>
        <v>0</v>
      </c>
      <c r="CR56" s="194">
        <f xml:space="preserve"> Time!CR$140</f>
        <v>0</v>
      </c>
      <c r="CS56" s="194">
        <f xml:space="preserve"> Time!CS$140</f>
        <v>0</v>
      </c>
      <c r="CT56" s="194">
        <f xml:space="preserve"> Time!CT$140</f>
        <v>0</v>
      </c>
      <c r="CU56" s="194">
        <f xml:space="preserve"> Time!CU$140</f>
        <v>0</v>
      </c>
      <c r="CV56" s="194">
        <f xml:space="preserve"> Time!CV$140</f>
        <v>0</v>
      </c>
      <c r="CW56" s="194">
        <f xml:space="preserve"> Time!CW$140</f>
        <v>0</v>
      </c>
      <c r="CX56" s="194">
        <f xml:space="preserve"> Time!CX$140</f>
        <v>0</v>
      </c>
      <c r="CY56" s="194">
        <f xml:space="preserve"> Time!CY$140</f>
        <v>0</v>
      </c>
      <c r="CZ56" s="194">
        <f xml:space="preserve"> Time!CZ$140</f>
        <v>0</v>
      </c>
      <c r="DA56" s="194">
        <f xml:space="preserve"> Time!DA$140</f>
        <v>0</v>
      </c>
      <c r="DB56" s="194">
        <f xml:space="preserve"> Time!DB$140</f>
        <v>0</v>
      </c>
      <c r="DC56" s="194">
        <f xml:space="preserve"> Time!DC$140</f>
        <v>0</v>
      </c>
      <c r="DD56" s="194">
        <f xml:space="preserve"> Time!DD$140</f>
        <v>0</v>
      </c>
      <c r="DE56" s="194">
        <f xml:space="preserve"> Time!DE$140</f>
        <v>0</v>
      </c>
      <c r="DF56" s="194">
        <f xml:space="preserve"> Time!DF$140</f>
        <v>0</v>
      </c>
      <c r="DG56" s="194">
        <f xml:space="preserve"> Time!DG$140</f>
        <v>0</v>
      </c>
      <c r="DH56" s="194">
        <f xml:space="preserve"> Time!DH$140</f>
        <v>0</v>
      </c>
      <c r="DI56" s="194">
        <f xml:space="preserve"> Time!DI$140</f>
        <v>0</v>
      </c>
      <c r="DJ56" s="194">
        <f xml:space="preserve"> Time!DJ$140</f>
        <v>0</v>
      </c>
      <c r="DK56" s="194">
        <f xml:space="preserve"> Time!DK$140</f>
        <v>0</v>
      </c>
      <c r="DL56" s="194">
        <f xml:space="preserve"> Time!DL$140</f>
        <v>0</v>
      </c>
      <c r="DM56" s="194">
        <f xml:space="preserve"> Time!DM$140</f>
        <v>0</v>
      </c>
      <c r="DN56" s="194">
        <f xml:space="preserve"> Time!DN$140</f>
        <v>0</v>
      </c>
      <c r="DO56" s="194">
        <f xml:space="preserve"> Time!DO$140</f>
        <v>0</v>
      </c>
      <c r="DP56" s="194">
        <f xml:space="preserve"> Time!DP$140</f>
        <v>0</v>
      </c>
      <c r="DQ56" s="194">
        <f xml:space="preserve"> Time!DQ$140</f>
        <v>0</v>
      </c>
      <c r="DR56" s="194">
        <f xml:space="preserve"> Time!DR$140</f>
        <v>0</v>
      </c>
      <c r="DS56" s="194">
        <f xml:space="preserve"> Time!DS$140</f>
        <v>0</v>
      </c>
      <c r="DT56" s="194">
        <f xml:space="preserve"> Time!DT$140</f>
        <v>0</v>
      </c>
      <c r="DU56" s="194">
        <f xml:space="preserve"> Time!DU$140</f>
        <v>0</v>
      </c>
      <c r="DV56" s="194">
        <f xml:space="preserve"> Time!DV$140</f>
        <v>0</v>
      </c>
      <c r="DW56" s="194">
        <f xml:space="preserve"> Time!DW$140</f>
        <v>0</v>
      </c>
      <c r="DX56" s="194">
        <f xml:space="preserve"> Time!DX$140</f>
        <v>0</v>
      </c>
      <c r="DY56" s="194">
        <f xml:space="preserve"> Time!DY$140</f>
        <v>0</v>
      </c>
      <c r="DZ56" s="194">
        <f xml:space="preserve"> Time!DZ$140</f>
        <v>0</v>
      </c>
      <c r="EA56" s="194">
        <f xml:space="preserve"> Time!EA$140</f>
        <v>0</v>
      </c>
      <c r="EB56" s="194">
        <f xml:space="preserve"> Time!EB$140</f>
        <v>0</v>
      </c>
      <c r="EC56" s="194">
        <f xml:space="preserve"> Time!EC$140</f>
        <v>0</v>
      </c>
      <c r="ED56" s="194">
        <f xml:space="preserve"> Time!ED$140</f>
        <v>0</v>
      </c>
      <c r="EE56" s="194">
        <f xml:space="preserve"> Time!EE$140</f>
        <v>0</v>
      </c>
      <c r="EF56" s="194">
        <f xml:space="preserve"> Time!EF$140</f>
        <v>0</v>
      </c>
      <c r="EG56" s="194">
        <f xml:space="preserve"> Time!EG$140</f>
        <v>0</v>
      </c>
      <c r="EH56" s="194">
        <f xml:space="preserve"> Time!EH$140</f>
        <v>0</v>
      </c>
      <c r="EI56" s="194">
        <f xml:space="preserve"> Time!EI$140</f>
        <v>0</v>
      </c>
      <c r="EJ56" s="194">
        <f xml:space="preserve"> Time!EJ$140</f>
        <v>0</v>
      </c>
      <c r="EK56" s="194">
        <f xml:space="preserve"> Time!EK$140</f>
        <v>0</v>
      </c>
      <c r="EL56" s="194">
        <f xml:space="preserve"> Time!EL$140</f>
        <v>0</v>
      </c>
      <c r="EM56" s="194">
        <f xml:space="preserve"> Time!EM$140</f>
        <v>0</v>
      </c>
      <c r="EN56" s="194">
        <f xml:space="preserve"> Time!EN$140</f>
        <v>0</v>
      </c>
      <c r="EO56" s="194">
        <f xml:space="preserve"> Time!EO$140</f>
        <v>0</v>
      </c>
      <c r="EP56" s="194">
        <f xml:space="preserve"> Time!EP$140</f>
        <v>0</v>
      </c>
      <c r="EQ56" s="194">
        <f xml:space="preserve"> Time!EQ$140</f>
        <v>0</v>
      </c>
      <c r="ER56" s="194">
        <f xml:space="preserve"> Time!ER$140</f>
        <v>0</v>
      </c>
      <c r="ES56" s="194">
        <f xml:space="preserve"> Time!ES$140</f>
        <v>0</v>
      </c>
      <c r="ET56" s="194">
        <f xml:space="preserve"> Time!ET$140</f>
        <v>0</v>
      </c>
      <c r="EU56" s="194">
        <f xml:space="preserve"> Time!EU$140</f>
        <v>0</v>
      </c>
      <c r="EV56" s="194">
        <f xml:space="preserve"> Time!EV$140</f>
        <v>0</v>
      </c>
      <c r="EW56" s="194">
        <f xml:space="preserve"> Time!EW$140</f>
        <v>0</v>
      </c>
      <c r="EX56" s="194">
        <f xml:space="preserve"> Time!EX$140</f>
        <v>0</v>
      </c>
      <c r="EY56" s="194">
        <f xml:space="preserve"> Time!EY$140</f>
        <v>0</v>
      </c>
      <c r="EZ56" s="194">
        <f xml:space="preserve"> Time!EZ$140</f>
        <v>0</v>
      </c>
      <c r="FA56" s="194">
        <f xml:space="preserve"> Time!FA$140</f>
        <v>0</v>
      </c>
      <c r="FB56" s="194">
        <f xml:space="preserve"> Time!FB$140</f>
        <v>0</v>
      </c>
      <c r="FC56" s="194">
        <f xml:space="preserve"> Time!FC$140</f>
        <v>0</v>
      </c>
      <c r="FD56" s="194">
        <f xml:space="preserve"> Time!FD$140</f>
        <v>0</v>
      </c>
      <c r="FE56" s="194">
        <f xml:space="preserve"> Time!FE$140</f>
        <v>0</v>
      </c>
      <c r="FF56" s="194">
        <f xml:space="preserve"> Time!FF$140</f>
        <v>0</v>
      </c>
      <c r="FG56" s="194">
        <f xml:space="preserve"> Time!FG$140</f>
        <v>0</v>
      </c>
      <c r="FH56" s="194">
        <f xml:space="preserve"> Time!FH$140</f>
        <v>0</v>
      </c>
      <c r="FI56" s="194">
        <f xml:space="preserve"> Time!FI$140</f>
        <v>0</v>
      </c>
      <c r="FJ56" s="194">
        <f xml:space="preserve"> Time!FJ$140</f>
        <v>0</v>
      </c>
      <c r="FK56" s="194">
        <f xml:space="preserve"> Time!FK$140</f>
        <v>0</v>
      </c>
      <c r="FL56" s="194">
        <f xml:space="preserve"> Time!FL$140</f>
        <v>0</v>
      </c>
      <c r="FM56" s="194">
        <f xml:space="preserve"> Time!FM$140</f>
        <v>0</v>
      </c>
      <c r="FN56" s="194">
        <f xml:space="preserve"> Time!FN$140</f>
        <v>0</v>
      </c>
      <c r="FO56" s="194">
        <f xml:space="preserve"> Time!FO$140</f>
        <v>0</v>
      </c>
      <c r="FP56" s="194">
        <f xml:space="preserve"> Time!FP$140</f>
        <v>0</v>
      </c>
      <c r="FQ56" s="194">
        <f xml:space="preserve"> Time!FQ$140</f>
        <v>0</v>
      </c>
      <c r="FR56" s="194">
        <f xml:space="preserve"> Time!FR$140</f>
        <v>0</v>
      </c>
      <c r="FS56" s="194">
        <f xml:space="preserve"> Time!FS$140</f>
        <v>0</v>
      </c>
      <c r="FT56" s="194">
        <f xml:space="preserve"> Time!FT$140</f>
        <v>0</v>
      </c>
      <c r="FU56" s="194">
        <f xml:space="preserve"> Time!FU$140</f>
        <v>0</v>
      </c>
      <c r="FV56" s="194">
        <f xml:space="preserve"> Time!FV$140</f>
        <v>0</v>
      </c>
      <c r="FW56" s="194">
        <f xml:space="preserve"> Time!FW$140</f>
        <v>0</v>
      </c>
      <c r="FX56" s="194">
        <f xml:space="preserve"> Time!FX$140</f>
        <v>0</v>
      </c>
      <c r="FY56" s="194">
        <f xml:space="preserve"> Time!FY$140</f>
        <v>0</v>
      </c>
      <c r="FZ56" s="194">
        <f xml:space="preserve"> Time!FZ$140</f>
        <v>0</v>
      </c>
      <c r="GA56" s="194">
        <f xml:space="preserve"> Time!GA$140</f>
        <v>0</v>
      </c>
      <c r="GB56" s="194">
        <f xml:space="preserve"> Time!GB$140</f>
        <v>0</v>
      </c>
      <c r="GC56" s="194">
        <f xml:space="preserve"> Time!GC$140</f>
        <v>0</v>
      </c>
      <c r="GD56" s="194">
        <f xml:space="preserve"> Time!GD$140</f>
        <v>0</v>
      </c>
      <c r="GE56" s="194">
        <f xml:space="preserve"> Time!GE$140</f>
        <v>0</v>
      </c>
      <c r="GF56" s="194">
        <f xml:space="preserve"> Time!GF$140</f>
        <v>0</v>
      </c>
      <c r="GG56" s="194">
        <f xml:space="preserve"> Time!GG$140</f>
        <v>0</v>
      </c>
      <c r="GH56" s="194">
        <f xml:space="preserve"> Time!GH$140</f>
        <v>0</v>
      </c>
      <c r="GI56" s="194">
        <f xml:space="preserve"> Time!GI$140</f>
        <v>0</v>
      </c>
      <c r="GJ56" s="194">
        <f xml:space="preserve"> Time!GJ$140</f>
        <v>0</v>
      </c>
    </row>
    <row r="57" spans="1:192" x14ac:dyDescent="0.25">
      <c r="A57" s="80"/>
      <c r="B57" s="80"/>
      <c r="C57" s="588"/>
      <c r="D57" s="61"/>
      <c r="E57" s="32" t="s">
        <v>490</v>
      </c>
      <c r="F57" s="32"/>
      <c r="G57" s="32" t="str">
        <f xml:space="preserve"> SMU</f>
        <v>$ 000s</v>
      </c>
      <c r="H57" s="32"/>
      <c r="I57" s="32"/>
      <c r="J57" s="32">
        <f>SUMIFS( $J55:J55, $J54:J54, "&gt;=" &amp; J54 - $F53 + 1, $J54:J54, "&lt;=" &amp; J54) * J56</f>
        <v>0</v>
      </c>
      <c r="K57" s="32">
        <f>SUMIFS( $J55:K55, $J54:K54, "&gt;=" &amp; K54 - $F53 + 1, $J54:K54, "&lt;=" &amp; K54) * K56</f>
        <v>0</v>
      </c>
      <c r="L57" s="32">
        <f>SUMIFS( $J55:L55, $J54:L54, "&gt;=" &amp; L54 - $F53 + 1, $J54:L54, "&lt;=" &amp; L54) * L56</f>
        <v>0</v>
      </c>
      <c r="M57" s="32">
        <f>SUMIFS( $J55:M55, $J54:M54, "&gt;=" &amp; M54 - $F53 + 1, $J54:M54, "&lt;=" &amp; M54) * M56</f>
        <v>0</v>
      </c>
      <c r="N57" s="32">
        <f>SUMIFS( $J55:N55, $J54:N54, "&gt;=" &amp; N54 - $F53 + 1, $J54:N54, "&lt;=" &amp; N54) * N56</f>
        <v>0</v>
      </c>
      <c r="O57" s="32">
        <f>SUMIFS( $J55:O55, $J54:O54, "&gt;=" &amp; O54 - $F53 + 1, $J54:O54, "&lt;=" &amp; O54) * O56</f>
        <v>0</v>
      </c>
      <c r="P57" s="32">
        <f>SUMIFS( $J55:P55, $J54:P54, "&gt;=" &amp; P54 - $F53 + 1, $J54:P54, "&lt;=" &amp; P54) * P56</f>
        <v>0</v>
      </c>
      <c r="Q57" s="32">
        <f>SUMIFS( $J55:Q55, $J54:Q54, "&gt;=" &amp; Q54 - $F53 + 1, $J54:Q54, "&lt;=" &amp; Q54) * Q56</f>
        <v>16540.376012632878</v>
      </c>
      <c r="R57" s="32">
        <f>SUMIFS( $J55:R55, $J54:R54, "&gt;=" &amp; R54 - $F53 + 1, $J54:R54, "&lt;=" &amp; R54) * R56</f>
        <v>32976.799966345774</v>
      </c>
      <c r="S57" s="32">
        <f>SUMIFS( $J55:S55, $J54:S54, "&gt;=" &amp; S54 - $F53 + 1, $J54:S54, "&lt;=" &amp; S54) * S56</f>
        <v>32962.210550117321</v>
      </c>
      <c r="T57" s="32">
        <f>SUMIFS( $J55:T55, $J54:T54, "&gt;=" &amp; T54 - $F53 + 1, $J54:T54, "&lt;=" &amp; T54) * T56</f>
        <v>32833.279047187847</v>
      </c>
      <c r="U57" s="32">
        <f>SUMIFS( $J55:U55, $J54:U54, "&gt;=" &amp; U54 - $F53 + 1, $J54:U54, "&lt;=" &amp; U54) * U56</f>
        <v>32691.08951059934</v>
      </c>
      <c r="V57" s="32">
        <f>SUMIFS( $J55:V55, $J54:V54, "&gt;=" &amp; V54 - $F53 + 1, $J54:V54, "&lt;=" &amp; V54) * V56</f>
        <v>32548.58299722182</v>
      </c>
      <c r="W57" s="32">
        <f>SUMIFS( $J55:W55, $J54:W54, "&gt;=" &amp; W54 - $F53 + 1, $J54:W54, "&lt;=" &amp; W54) * W56</f>
        <v>32404.493193391587</v>
      </c>
      <c r="X57" s="32">
        <f>SUMIFS( $J55:X55, $J54:X54, "&gt;=" &amp; X54 - $F53 + 1, $J54:X54, "&lt;=" &amp; X54) * X56</f>
        <v>32282.011238829349</v>
      </c>
      <c r="Y57" s="32">
        <f>SUMIFS( $J55:Y55, $J54:Y54, "&gt;=" &amp; Y54 - $F53 + 1, $J54:Y54, "&lt;=" &amp; Y54) * Y56</f>
        <v>32114.042031890407</v>
      </c>
      <c r="Z57" s="32">
        <f>SUMIFS( $J55:Z55, $J54:Z54, "&gt;=" &amp; Z54 - $F53 + 1, $J54:Z54, "&lt;=" &amp; Z54) * Z56</f>
        <v>31945.50854076587</v>
      </c>
      <c r="AA57" s="32">
        <f>SUMIFS( $J55:AA55, $J54:AA54, "&gt;=" &amp; AA54 - $F53 + 1, $J54:AA54, "&lt;=" &amp; AA54) * AA56</f>
        <v>31819.145423834128</v>
      </c>
      <c r="AB57" s="32">
        <f>SUMIFS( $J55:AB55, $J54:AB54, "&gt;=" &amp; AB54 - $F53 + 1, $J54:AB54, "&lt;=" &amp; AB54) * AB56</f>
        <v>31670.698180062689</v>
      </c>
      <c r="AC57" s="32">
        <f>SUMIFS( $J55:AC55, $J54:AC54, "&gt;=" &amp; AC54 - $F53 + 1, $J54:AC54, "&lt;=" &amp; AC54) * AC56</f>
        <v>31520.659219494752</v>
      </c>
      <c r="AD57" s="32">
        <f>SUMIFS( $J55:AD55, $J54:AD54, "&gt;=" &amp; AD54 - $F53 + 1, $J54:AD54, "&lt;=" &amp; AD54) * AD56</f>
        <v>31370.243901428577</v>
      </c>
      <c r="AE57" s="32">
        <f>SUMIFS( $J55:AE55, $J54:AE54, "&gt;=" &amp; AE54 - $F53 + 1, $J54:AE54, "&lt;=" &amp; AE54) * AE56</f>
        <v>31218.140174541917</v>
      </c>
      <c r="AF57" s="32">
        <f>SUMIFS( $J55:AF55, $J54:AF54, "&gt;=" &amp; AF54 - $F53 + 1, $J54:AF54, "&lt;=" &amp; AF54) * AF56</f>
        <v>31086.760796032577</v>
      </c>
      <c r="AG57" s="32">
        <f>SUMIFS( $J55:AG55, $J54:AG54, "&gt;=" &amp; AG54 - $F53 + 1, $J54:AG54, "&lt;=" &amp; AG54) * AG56</f>
        <v>30911.432888868341</v>
      </c>
      <c r="AH57" s="32">
        <f>SUMIFS( $J55:AH55, $J54:AH54, "&gt;=" &amp; AH54 - $F53 + 1, $J54:AH54, "&lt;=" &amp; AH54) * AH56</f>
        <v>30735.461048736925</v>
      </c>
      <c r="AI57" s="32">
        <f>SUMIFS( $J55:AI55, $J54:AI54, "&gt;=" &amp; AI54 - $F53 + 1, $J54:AI54, "&lt;=" &amp; AI54) * AI56</f>
        <v>30599.898071659838</v>
      </c>
      <c r="AJ57" s="32">
        <f>SUMIFS( $J55:AJ55, $J54:AJ54, "&gt;=" &amp; AJ54 - $F53 + 1, $J54:AJ54, "&lt;=" &amp; AJ54) * AJ56</f>
        <v>30443.02897898548</v>
      </c>
      <c r="AK57" s="32">
        <f>SUMIFS( $J55:AK55, $J54:AK54, "&gt;=" &amp; AK54 - $F53 + 1, $J54:AK54, "&lt;=" &amp; AK54) * AK56</f>
        <v>30284.462203727962</v>
      </c>
      <c r="AL57" s="32">
        <f>SUMIFS( $J55:AL55, $J54:AL54, "&gt;=" &amp; AL54 - $F53 + 1, $J54:AL54, "&lt;=" &amp; AL54) * AL56</f>
        <v>30125.455056435636</v>
      </c>
      <c r="AM57" s="32">
        <f>SUMIFS( $J55:AM55, $J54:AM54, "&gt;=" &amp; AM54 - $F53 + 1, $J54:AM54, "&lt;=" &amp; AM54) * AM56</f>
        <v>29964.645507753736</v>
      </c>
      <c r="AN57" s="32">
        <f>SUMIFS( $J55:AN55, $J54:AN54, "&gt;=" &amp; AN54 - $F53 + 1, $J54:AN54, "&lt;=" &amp; AN54) * AN56</f>
        <v>29823.625147185248</v>
      </c>
      <c r="AO57" s="32">
        <f>SUMIFS( $J55:AO55, $J54:AO54, "&gt;=" &amp; AO54 - $F53 + 1, $J54:AO54, "&lt;=" &amp; AO54) * AO56</f>
        <v>29640.279795105624</v>
      </c>
      <c r="AP57" s="32">
        <f>SUMIFS( $J55:AP55, $J54:AP54, "&gt;=" &amp; AP54 - $F53 + 1, $J54:AP54, "&lt;=" &amp; AP54) * AP56</f>
        <v>29456.204554463638</v>
      </c>
      <c r="AQ57" s="32">
        <f>SUMIFS( $J55:AQ55, $J54:AQ54, "&gt;=" &amp; AQ54 - $F53 + 1, $J54:AQ54, "&lt;=" &amp; AQ54) * AQ56</f>
        <v>29310.673069810233</v>
      </c>
      <c r="AR57" s="32">
        <f>SUMIFS( $J55:AR55, $J54:AR54, "&gt;=" &amp; AR54 - $F53 + 1, $J54:AR54, "&lt;=" &amp; AR54) * AR56</f>
        <v>29144.656965211696</v>
      </c>
      <c r="AS57" s="32">
        <f>SUMIFS( $J55:AS55, $J54:AS54, "&gt;=" &amp; AS54 - $F53 + 1, $J54:AS54, "&lt;=" &amp; AS54) * AS56</f>
        <v>28976.828269350211</v>
      </c>
      <c r="AT57" s="32">
        <f>SUMIFS( $J55:AT55, $J54:AT54, "&gt;=" &amp; AT54 - $F53 + 1, $J54:AT54, "&lt;=" &amp; AT54) * AT56</f>
        <v>28808.490168735709</v>
      </c>
      <c r="AU57" s="32">
        <f>SUMIFS( $J55:AU55, $J54:AU54, "&gt;=" &amp; AU54 - $F53 + 1, $J54:AU54, "&lt;=" &amp; AU54) * AU56</f>
        <v>28638.226069535544</v>
      </c>
      <c r="AV57" s="32">
        <f>SUMIFS( $J55:AV55, $J54:AV54, "&gt;=" &amp; AV54 - $F53 + 1, $J54:AV54, "&lt;=" &amp; AV54) * AV56</f>
        <v>28486.759908458378</v>
      </c>
      <c r="AW57" s="32">
        <f>SUMIFS( $J55:AW55, $J54:AW54, "&gt;=" &amp; AW54 - $F53 + 1, $J54:AW54, "&lt;=" &amp; AW54) * AW56</f>
        <v>28294.684438030359</v>
      </c>
      <c r="AX57" s="32">
        <f>SUMIFS( $J55:AX55, $J54:AX54, "&gt;=" &amp; AX54 - $F53 + 1, $J54:AX54, "&lt;=" &amp; AX54) * AX56</f>
        <v>28101.786294279151</v>
      </c>
      <c r="AY57" s="32">
        <f>SUMIFS( $J55:AY55, $J54:AY54, "&gt;=" &amp; AY54 - $F53 + 1, $J54:AY54, "&lt;=" &amp; AY54) * AY56</f>
        <v>0</v>
      </c>
      <c r="AZ57" s="32">
        <f>SUMIFS( $J55:AZ55, $J54:AZ54, "&gt;=" &amp; AZ54 - $F53 + 1, $J54:AZ54, "&lt;=" &amp; AZ54) * AZ56</f>
        <v>0</v>
      </c>
      <c r="BA57" s="32">
        <f>SUMIFS( $J55:BA55, $J54:BA54, "&gt;=" &amp; BA54 - $F53 + 1, $J54:BA54, "&lt;=" &amp; BA54) * BA56</f>
        <v>0</v>
      </c>
      <c r="BB57" s="32">
        <f>SUMIFS( $J55:BB55, $J54:BB54, "&gt;=" &amp; BB54 - $F53 + 1, $J54:BB54, "&lt;=" &amp; BB54) * BB56</f>
        <v>0</v>
      </c>
      <c r="BC57" s="32">
        <f>SUMIFS( $J55:BC55, $J54:BC54, "&gt;=" &amp; BC54 - $F53 + 1, $J54:BC54, "&lt;=" &amp; BC54) * BC56</f>
        <v>0</v>
      </c>
      <c r="BD57" s="32">
        <f>SUMIFS( $J55:BD55, $J54:BD54, "&gt;=" &amp; BD54 - $F53 + 1, $J54:BD54, "&lt;=" &amp; BD54) * BD56</f>
        <v>0</v>
      </c>
      <c r="BE57" s="32">
        <f>SUMIFS( $J55:BE55, $J54:BE54, "&gt;=" &amp; BE54 - $F53 + 1, $J54:BE54, "&lt;=" &amp; BE54) * BE56</f>
        <v>0</v>
      </c>
      <c r="BF57" s="32">
        <f>SUMIFS( $J55:BF55, $J54:BF54, "&gt;=" &amp; BF54 - $F53 + 1, $J54:BF54, "&lt;=" &amp; BF54) * BF56</f>
        <v>0</v>
      </c>
      <c r="BG57" s="32">
        <f>SUMIFS( $J55:BG55, $J54:BG54, "&gt;=" &amp; BG54 - $F53 + 1, $J54:BG54, "&lt;=" &amp; BG54) * BG56</f>
        <v>0</v>
      </c>
      <c r="BH57" s="32">
        <f>SUMIFS( $J55:BH55, $J54:BH54, "&gt;=" &amp; BH54 - $F53 + 1, $J54:BH54, "&lt;=" &amp; BH54) * BH56</f>
        <v>0</v>
      </c>
      <c r="BI57" s="32">
        <f>SUMIFS( $J55:BI55, $J54:BI54, "&gt;=" &amp; BI54 - $F53 + 1, $J54:BI54, "&lt;=" &amp; BI54) * BI56</f>
        <v>0</v>
      </c>
      <c r="BJ57" s="32">
        <f>SUMIFS( $J55:BJ55, $J54:BJ54, "&gt;=" &amp; BJ54 - $F53 + 1, $J54:BJ54, "&lt;=" &amp; BJ54) * BJ56</f>
        <v>0</v>
      </c>
      <c r="BK57" s="32">
        <f>SUMIFS( $J55:BK55, $J54:BK54, "&gt;=" &amp; BK54 - $F53 + 1, $J54:BK54, "&lt;=" &amp; BK54) * BK56</f>
        <v>0</v>
      </c>
      <c r="BL57" s="32">
        <f>SUMIFS( $J55:BL55, $J54:BL54, "&gt;=" &amp; BL54 - $F53 + 1, $J54:BL54, "&lt;=" &amp; BL54) * BL56</f>
        <v>0</v>
      </c>
      <c r="BM57" s="32">
        <f>SUMIFS( $J55:BM55, $J54:BM54, "&gt;=" &amp; BM54 - $F53 + 1, $J54:BM54, "&lt;=" &amp; BM54) * BM56</f>
        <v>0</v>
      </c>
      <c r="BN57" s="32">
        <f>SUMIFS( $J55:BN55, $J54:BN54, "&gt;=" &amp; BN54 - $F53 + 1, $J54:BN54, "&lt;=" &amp; BN54) * BN56</f>
        <v>0</v>
      </c>
      <c r="BO57" s="32">
        <f>SUMIFS( $J55:BO55, $J54:BO54, "&gt;=" &amp; BO54 - $F53 + 1, $J54:BO54, "&lt;=" &amp; BO54) * BO56</f>
        <v>0</v>
      </c>
      <c r="BP57" s="32">
        <f>SUMIFS( $J55:BP55, $J54:BP54, "&gt;=" &amp; BP54 - $F53 + 1, $J54:BP54, "&lt;=" &amp; BP54) * BP56</f>
        <v>0</v>
      </c>
      <c r="BQ57" s="32">
        <f>SUMIFS( $J55:BQ55, $J54:BQ54, "&gt;=" &amp; BQ54 - $F53 + 1, $J54:BQ54, "&lt;=" &amp; BQ54) * BQ56</f>
        <v>0</v>
      </c>
      <c r="BR57" s="32">
        <f>SUMIFS( $J55:BR55, $J54:BR54, "&gt;=" &amp; BR54 - $F53 + 1, $J54:BR54, "&lt;=" &amp; BR54) * BR56</f>
        <v>0</v>
      </c>
      <c r="BS57" s="32">
        <f>SUMIFS( $J55:BS55, $J54:BS54, "&gt;=" &amp; BS54 - $F53 + 1, $J54:BS54, "&lt;=" &amp; BS54) * BS56</f>
        <v>0</v>
      </c>
      <c r="BT57" s="32">
        <f>SUMIFS( $J55:BT55, $J54:BT54, "&gt;=" &amp; BT54 - $F53 + 1, $J54:BT54, "&lt;=" &amp; BT54) * BT56</f>
        <v>0</v>
      </c>
      <c r="BU57" s="32">
        <f>SUMIFS( $J55:BU55, $J54:BU54, "&gt;=" &amp; BU54 - $F53 + 1, $J54:BU54, "&lt;=" &amp; BU54) * BU56</f>
        <v>0</v>
      </c>
      <c r="BV57" s="32">
        <f>SUMIFS( $J55:BV55, $J54:BV54, "&gt;=" &amp; BV54 - $F53 + 1, $J54:BV54, "&lt;=" &amp; BV54) * BV56</f>
        <v>0</v>
      </c>
      <c r="BW57" s="32">
        <f>SUMIFS( $J55:BW55, $J54:BW54, "&gt;=" &amp; BW54 - $F53 + 1, $J54:BW54, "&lt;=" &amp; BW54) * BW56</f>
        <v>0</v>
      </c>
      <c r="BX57" s="32">
        <f>SUMIFS( $J55:BX55, $J54:BX54, "&gt;=" &amp; BX54 - $F53 + 1, $J54:BX54, "&lt;=" &amp; BX54) * BX56</f>
        <v>0</v>
      </c>
      <c r="BY57" s="32">
        <f>SUMIFS( $J55:BY55, $J54:BY54, "&gt;=" &amp; BY54 - $F53 + 1, $J54:BY54, "&lt;=" &amp; BY54) * BY56</f>
        <v>0</v>
      </c>
      <c r="BZ57" s="32">
        <f>SUMIFS( $J55:BZ55, $J54:BZ54, "&gt;=" &amp; BZ54 - $F53 + 1, $J54:BZ54, "&lt;=" &amp; BZ54) * BZ56</f>
        <v>0</v>
      </c>
      <c r="CA57" s="32">
        <f>SUMIFS( $J55:CA55, $J54:CA54, "&gt;=" &amp; CA54 - $F53 + 1, $J54:CA54, "&lt;=" &amp; CA54) * CA56</f>
        <v>0</v>
      </c>
      <c r="CB57" s="32">
        <f>SUMIFS( $J55:CB55, $J54:CB54, "&gt;=" &amp; CB54 - $F53 + 1, $J54:CB54, "&lt;=" &amp; CB54) * CB56</f>
        <v>0</v>
      </c>
      <c r="CC57" s="32">
        <f>SUMIFS( $J55:CC55, $J54:CC54, "&gt;=" &amp; CC54 - $F53 + 1, $J54:CC54, "&lt;=" &amp; CC54) * CC56</f>
        <v>0</v>
      </c>
      <c r="CD57" s="32">
        <f>SUMIFS( $J55:CD55, $J54:CD54, "&gt;=" &amp; CD54 - $F53 + 1, $J54:CD54, "&lt;=" &amp; CD54) * CD56</f>
        <v>0</v>
      </c>
      <c r="CE57" s="32">
        <f>SUMIFS( $J55:CE55, $J54:CE54, "&gt;=" &amp; CE54 - $F53 + 1, $J54:CE54, "&lt;=" &amp; CE54) * CE56</f>
        <v>0</v>
      </c>
      <c r="CF57" s="32">
        <f>SUMIFS( $J55:CF55, $J54:CF54, "&gt;=" &amp; CF54 - $F53 + 1, $J54:CF54, "&lt;=" &amp; CF54) * CF56</f>
        <v>0</v>
      </c>
      <c r="CG57" s="32">
        <f>SUMIFS( $J55:CG55, $J54:CG54, "&gt;=" &amp; CG54 - $F53 + 1, $J54:CG54, "&lt;=" &amp; CG54) * CG56</f>
        <v>0</v>
      </c>
      <c r="CH57" s="32">
        <f>SUMIFS( $J55:CH55, $J54:CH54, "&gt;=" &amp; CH54 - $F53 + 1, $J54:CH54, "&lt;=" &amp; CH54) * CH56</f>
        <v>0</v>
      </c>
      <c r="CI57" s="32">
        <f>SUMIFS( $J55:CI55, $J54:CI54, "&gt;=" &amp; CI54 - $F53 + 1, $J54:CI54, "&lt;=" &amp; CI54) * CI56</f>
        <v>0</v>
      </c>
      <c r="CJ57" s="32">
        <f>SUMIFS( $J55:CJ55, $J54:CJ54, "&gt;=" &amp; CJ54 - $F53 + 1, $J54:CJ54, "&lt;=" &amp; CJ54) * CJ56</f>
        <v>0</v>
      </c>
      <c r="CK57" s="32">
        <f>SUMIFS( $J55:CK55, $J54:CK54, "&gt;=" &amp; CK54 - $F53 + 1, $J54:CK54, "&lt;=" &amp; CK54) * CK56</f>
        <v>0</v>
      </c>
      <c r="CL57" s="32">
        <f>SUMIFS( $J55:CL55, $J54:CL54, "&gt;=" &amp; CL54 - $F53 + 1, $J54:CL54, "&lt;=" &amp; CL54) * CL56</f>
        <v>0</v>
      </c>
      <c r="CM57" s="32">
        <f>SUMIFS( $J55:CM55, $J54:CM54, "&gt;=" &amp; CM54 - $F53 + 1, $J54:CM54, "&lt;=" &amp; CM54) * CM56</f>
        <v>0</v>
      </c>
      <c r="CN57" s="32">
        <f>SUMIFS( $J55:CN55, $J54:CN54, "&gt;=" &amp; CN54 - $F53 + 1, $J54:CN54, "&lt;=" &amp; CN54) * CN56</f>
        <v>0</v>
      </c>
      <c r="CO57" s="32">
        <f>SUMIFS( $J55:CO55, $J54:CO54, "&gt;=" &amp; CO54 - $F53 + 1, $J54:CO54, "&lt;=" &amp; CO54) * CO56</f>
        <v>0</v>
      </c>
      <c r="CP57" s="32">
        <f>SUMIFS( $J55:CP55, $J54:CP54, "&gt;=" &amp; CP54 - $F53 + 1, $J54:CP54, "&lt;=" &amp; CP54) * CP56</f>
        <v>0</v>
      </c>
      <c r="CQ57" s="32">
        <f>SUMIFS( $J55:CQ55, $J54:CQ54, "&gt;=" &amp; CQ54 - $F53 + 1, $J54:CQ54, "&lt;=" &amp; CQ54) * CQ56</f>
        <v>0</v>
      </c>
      <c r="CR57" s="32">
        <f>SUMIFS( $J55:CR55, $J54:CR54, "&gt;=" &amp; CR54 - $F53 + 1, $J54:CR54, "&lt;=" &amp; CR54) * CR56</f>
        <v>0</v>
      </c>
      <c r="CS57" s="32">
        <f>SUMIFS( $J55:CS55, $J54:CS54, "&gt;=" &amp; CS54 - $F53 + 1, $J54:CS54, "&lt;=" &amp; CS54) * CS56</f>
        <v>0</v>
      </c>
      <c r="CT57" s="32">
        <f>SUMIFS( $J55:CT55, $J54:CT54, "&gt;=" &amp; CT54 - $F53 + 1, $J54:CT54, "&lt;=" &amp; CT54) * CT56</f>
        <v>0</v>
      </c>
      <c r="CU57" s="32">
        <f>SUMIFS( $J55:CU55, $J54:CU54, "&gt;=" &amp; CU54 - $F53 + 1, $J54:CU54, "&lt;=" &amp; CU54) * CU56</f>
        <v>0</v>
      </c>
      <c r="CV57" s="32">
        <f>SUMIFS( $J55:CV55, $J54:CV54, "&gt;=" &amp; CV54 - $F53 + 1, $J54:CV54, "&lt;=" &amp; CV54) * CV56</f>
        <v>0</v>
      </c>
      <c r="CW57" s="32">
        <f>SUMIFS( $J55:CW55, $J54:CW54, "&gt;=" &amp; CW54 - $F53 + 1, $J54:CW54, "&lt;=" &amp; CW54) * CW56</f>
        <v>0</v>
      </c>
      <c r="CX57" s="32">
        <f>SUMIFS( $J55:CX55, $J54:CX54, "&gt;=" &amp; CX54 - $F53 + 1, $J54:CX54, "&lt;=" &amp; CX54) * CX56</f>
        <v>0</v>
      </c>
      <c r="CY57" s="32">
        <f>SUMIFS( $J55:CY55, $J54:CY54, "&gt;=" &amp; CY54 - $F53 + 1, $J54:CY54, "&lt;=" &amp; CY54) * CY56</f>
        <v>0</v>
      </c>
      <c r="CZ57" s="32">
        <f>SUMIFS( $J55:CZ55, $J54:CZ54, "&gt;=" &amp; CZ54 - $F53 + 1, $J54:CZ54, "&lt;=" &amp; CZ54) * CZ56</f>
        <v>0</v>
      </c>
      <c r="DA57" s="32">
        <f>SUMIFS( $J55:DA55, $J54:DA54, "&gt;=" &amp; DA54 - $F53 + 1, $J54:DA54, "&lt;=" &amp; DA54) * DA56</f>
        <v>0</v>
      </c>
      <c r="DB57" s="32">
        <f>SUMIFS( $J55:DB55, $J54:DB54, "&gt;=" &amp; DB54 - $F53 + 1, $J54:DB54, "&lt;=" &amp; DB54) * DB56</f>
        <v>0</v>
      </c>
      <c r="DC57" s="32">
        <f>SUMIFS( $J55:DC55, $J54:DC54, "&gt;=" &amp; DC54 - $F53 + 1, $J54:DC54, "&lt;=" &amp; DC54) * DC56</f>
        <v>0</v>
      </c>
      <c r="DD57" s="32">
        <f>SUMIFS( $J55:DD55, $J54:DD54, "&gt;=" &amp; DD54 - $F53 + 1, $J54:DD54, "&lt;=" &amp; DD54) * DD56</f>
        <v>0</v>
      </c>
      <c r="DE57" s="32">
        <f>SUMIFS( $J55:DE55, $J54:DE54, "&gt;=" &amp; DE54 - $F53 + 1, $J54:DE54, "&lt;=" &amp; DE54) * DE56</f>
        <v>0</v>
      </c>
      <c r="DF57" s="32">
        <f>SUMIFS( $J55:DF55, $J54:DF54, "&gt;=" &amp; DF54 - $F53 + 1, $J54:DF54, "&lt;=" &amp; DF54) * DF56</f>
        <v>0</v>
      </c>
      <c r="DG57" s="32">
        <f>SUMIFS( $J55:DG55, $J54:DG54, "&gt;=" &amp; DG54 - $F53 + 1, $J54:DG54, "&lt;=" &amp; DG54) * DG56</f>
        <v>0</v>
      </c>
      <c r="DH57" s="32">
        <f>SUMIFS( $J55:DH55, $J54:DH54, "&gt;=" &amp; DH54 - $F53 + 1, $J54:DH54, "&lt;=" &amp; DH54) * DH56</f>
        <v>0</v>
      </c>
      <c r="DI57" s="32">
        <f>SUMIFS( $J55:DI55, $J54:DI54, "&gt;=" &amp; DI54 - $F53 + 1, $J54:DI54, "&lt;=" &amp; DI54) * DI56</f>
        <v>0</v>
      </c>
      <c r="DJ57" s="32">
        <f>SUMIFS( $J55:DJ55, $J54:DJ54, "&gt;=" &amp; DJ54 - $F53 + 1, $J54:DJ54, "&lt;=" &amp; DJ54) * DJ56</f>
        <v>0</v>
      </c>
      <c r="DK57" s="32">
        <f>SUMIFS( $J55:DK55, $J54:DK54, "&gt;=" &amp; DK54 - $F53 + 1, $J54:DK54, "&lt;=" &amp; DK54) * DK56</f>
        <v>0</v>
      </c>
      <c r="DL57" s="32">
        <f>SUMIFS( $J55:DL55, $J54:DL54, "&gt;=" &amp; DL54 - $F53 + 1, $J54:DL54, "&lt;=" &amp; DL54) * DL56</f>
        <v>0</v>
      </c>
      <c r="DM57" s="32">
        <f>SUMIFS( $J55:DM55, $J54:DM54, "&gt;=" &amp; DM54 - $F53 + 1, $J54:DM54, "&lt;=" &amp; DM54) * DM56</f>
        <v>0</v>
      </c>
      <c r="DN57" s="32">
        <f>SUMIFS( $J55:DN55, $J54:DN54, "&gt;=" &amp; DN54 - $F53 + 1, $J54:DN54, "&lt;=" &amp; DN54) * DN56</f>
        <v>0</v>
      </c>
      <c r="DO57" s="32">
        <f>SUMIFS( $J55:DO55, $J54:DO54, "&gt;=" &amp; DO54 - $F53 + 1, $J54:DO54, "&lt;=" &amp; DO54) * DO56</f>
        <v>0</v>
      </c>
      <c r="DP57" s="32">
        <f>SUMIFS( $J55:DP55, $J54:DP54, "&gt;=" &amp; DP54 - $F53 + 1, $J54:DP54, "&lt;=" &amp; DP54) * DP56</f>
        <v>0</v>
      </c>
      <c r="DQ57" s="32">
        <f>SUMIFS( $J55:DQ55, $J54:DQ54, "&gt;=" &amp; DQ54 - $F53 + 1, $J54:DQ54, "&lt;=" &amp; DQ54) * DQ56</f>
        <v>0</v>
      </c>
      <c r="DR57" s="32">
        <f>SUMIFS( $J55:DR55, $J54:DR54, "&gt;=" &amp; DR54 - $F53 + 1, $J54:DR54, "&lt;=" &amp; DR54) * DR56</f>
        <v>0</v>
      </c>
      <c r="DS57" s="32">
        <f>SUMIFS( $J55:DS55, $J54:DS54, "&gt;=" &amp; DS54 - $F53 + 1, $J54:DS54, "&lt;=" &amp; DS54) * DS56</f>
        <v>0</v>
      </c>
      <c r="DT57" s="32">
        <f>SUMIFS( $J55:DT55, $J54:DT54, "&gt;=" &amp; DT54 - $F53 + 1, $J54:DT54, "&lt;=" &amp; DT54) * DT56</f>
        <v>0</v>
      </c>
      <c r="DU57" s="32">
        <f>SUMIFS( $J55:DU55, $J54:DU54, "&gt;=" &amp; DU54 - $F53 + 1, $J54:DU54, "&lt;=" &amp; DU54) * DU56</f>
        <v>0</v>
      </c>
      <c r="DV57" s="32">
        <f>SUMIFS( $J55:DV55, $J54:DV54, "&gt;=" &amp; DV54 - $F53 + 1, $J54:DV54, "&lt;=" &amp; DV54) * DV56</f>
        <v>0</v>
      </c>
      <c r="DW57" s="32">
        <f>SUMIFS( $J55:DW55, $J54:DW54, "&gt;=" &amp; DW54 - $F53 + 1, $J54:DW54, "&lt;=" &amp; DW54) * DW56</f>
        <v>0</v>
      </c>
      <c r="DX57" s="32">
        <f>SUMIFS( $J55:DX55, $J54:DX54, "&gt;=" &amp; DX54 - $F53 + 1, $J54:DX54, "&lt;=" &amp; DX54) * DX56</f>
        <v>0</v>
      </c>
      <c r="DY57" s="32">
        <f>SUMIFS( $J55:DY55, $J54:DY54, "&gt;=" &amp; DY54 - $F53 + 1, $J54:DY54, "&lt;=" &amp; DY54) * DY56</f>
        <v>0</v>
      </c>
      <c r="DZ57" s="32">
        <f>SUMIFS( $J55:DZ55, $J54:DZ54, "&gt;=" &amp; DZ54 - $F53 + 1, $J54:DZ54, "&lt;=" &amp; DZ54) * DZ56</f>
        <v>0</v>
      </c>
      <c r="EA57" s="32">
        <f>SUMIFS( $J55:EA55, $J54:EA54, "&gt;=" &amp; EA54 - $F53 + 1, $J54:EA54, "&lt;=" &amp; EA54) * EA56</f>
        <v>0</v>
      </c>
      <c r="EB57" s="32">
        <f>SUMIFS( $J55:EB55, $J54:EB54, "&gt;=" &amp; EB54 - $F53 + 1, $J54:EB54, "&lt;=" &amp; EB54) * EB56</f>
        <v>0</v>
      </c>
      <c r="EC57" s="32">
        <f>SUMIFS( $J55:EC55, $J54:EC54, "&gt;=" &amp; EC54 - $F53 + 1, $J54:EC54, "&lt;=" &amp; EC54) * EC56</f>
        <v>0</v>
      </c>
      <c r="ED57" s="32">
        <f>SUMIFS( $J55:ED55, $J54:ED54, "&gt;=" &amp; ED54 - $F53 + 1, $J54:ED54, "&lt;=" &amp; ED54) * ED56</f>
        <v>0</v>
      </c>
      <c r="EE57" s="32">
        <f>SUMIFS( $J55:EE55, $J54:EE54, "&gt;=" &amp; EE54 - $F53 + 1, $J54:EE54, "&lt;=" &amp; EE54) * EE56</f>
        <v>0</v>
      </c>
      <c r="EF57" s="32">
        <f>SUMIFS( $J55:EF55, $J54:EF54, "&gt;=" &amp; EF54 - $F53 + 1, $J54:EF54, "&lt;=" &amp; EF54) * EF56</f>
        <v>0</v>
      </c>
      <c r="EG57" s="32">
        <f>SUMIFS( $J55:EG55, $J54:EG54, "&gt;=" &amp; EG54 - $F53 + 1, $J54:EG54, "&lt;=" &amp; EG54) * EG56</f>
        <v>0</v>
      </c>
      <c r="EH57" s="32">
        <f>SUMIFS( $J55:EH55, $J54:EH54, "&gt;=" &amp; EH54 - $F53 + 1, $J54:EH54, "&lt;=" &amp; EH54) * EH56</f>
        <v>0</v>
      </c>
      <c r="EI57" s="32">
        <f>SUMIFS( $J55:EI55, $J54:EI54, "&gt;=" &amp; EI54 - $F53 + 1, $J54:EI54, "&lt;=" &amp; EI54) * EI56</f>
        <v>0</v>
      </c>
      <c r="EJ57" s="32">
        <f>SUMIFS( $J55:EJ55, $J54:EJ54, "&gt;=" &amp; EJ54 - $F53 + 1, $J54:EJ54, "&lt;=" &amp; EJ54) * EJ56</f>
        <v>0</v>
      </c>
      <c r="EK57" s="32">
        <f>SUMIFS( $J55:EK55, $J54:EK54, "&gt;=" &amp; EK54 - $F53 + 1, $J54:EK54, "&lt;=" &amp; EK54) * EK56</f>
        <v>0</v>
      </c>
      <c r="EL57" s="32">
        <f>SUMIFS( $J55:EL55, $J54:EL54, "&gt;=" &amp; EL54 - $F53 + 1, $J54:EL54, "&lt;=" &amp; EL54) * EL56</f>
        <v>0</v>
      </c>
      <c r="EM57" s="32">
        <f>SUMIFS( $J55:EM55, $J54:EM54, "&gt;=" &amp; EM54 - $F53 + 1, $J54:EM54, "&lt;=" &amp; EM54) * EM56</f>
        <v>0</v>
      </c>
      <c r="EN57" s="32">
        <f>SUMIFS( $J55:EN55, $J54:EN54, "&gt;=" &amp; EN54 - $F53 + 1, $J54:EN54, "&lt;=" &amp; EN54) * EN56</f>
        <v>0</v>
      </c>
      <c r="EO57" s="32">
        <f>SUMIFS( $J55:EO55, $J54:EO54, "&gt;=" &amp; EO54 - $F53 + 1, $J54:EO54, "&lt;=" &amp; EO54) * EO56</f>
        <v>0</v>
      </c>
      <c r="EP57" s="32">
        <f>SUMIFS( $J55:EP55, $J54:EP54, "&gt;=" &amp; EP54 - $F53 + 1, $J54:EP54, "&lt;=" &amp; EP54) * EP56</f>
        <v>0</v>
      </c>
      <c r="EQ57" s="32">
        <f>SUMIFS( $J55:EQ55, $J54:EQ54, "&gt;=" &amp; EQ54 - $F53 + 1, $J54:EQ54, "&lt;=" &amp; EQ54) * EQ56</f>
        <v>0</v>
      </c>
      <c r="ER57" s="32">
        <f>SUMIFS( $J55:ER55, $J54:ER54, "&gt;=" &amp; ER54 - $F53 + 1, $J54:ER54, "&lt;=" &amp; ER54) * ER56</f>
        <v>0</v>
      </c>
      <c r="ES57" s="32">
        <f>SUMIFS( $J55:ES55, $J54:ES54, "&gt;=" &amp; ES54 - $F53 + 1, $J54:ES54, "&lt;=" &amp; ES54) * ES56</f>
        <v>0</v>
      </c>
      <c r="ET57" s="32">
        <f>SUMIFS( $J55:ET55, $J54:ET54, "&gt;=" &amp; ET54 - $F53 + 1, $J54:ET54, "&lt;=" &amp; ET54) * ET56</f>
        <v>0</v>
      </c>
      <c r="EU57" s="32">
        <f>SUMIFS( $J55:EU55, $J54:EU54, "&gt;=" &amp; EU54 - $F53 + 1, $J54:EU54, "&lt;=" &amp; EU54) * EU56</f>
        <v>0</v>
      </c>
      <c r="EV57" s="32">
        <f>SUMIFS( $J55:EV55, $J54:EV54, "&gt;=" &amp; EV54 - $F53 + 1, $J54:EV54, "&lt;=" &amp; EV54) * EV56</f>
        <v>0</v>
      </c>
      <c r="EW57" s="32">
        <f>SUMIFS( $J55:EW55, $J54:EW54, "&gt;=" &amp; EW54 - $F53 + 1, $J54:EW54, "&lt;=" &amp; EW54) * EW56</f>
        <v>0</v>
      </c>
      <c r="EX57" s="32">
        <f>SUMIFS( $J55:EX55, $J54:EX54, "&gt;=" &amp; EX54 - $F53 + 1, $J54:EX54, "&lt;=" &amp; EX54) * EX56</f>
        <v>0</v>
      </c>
      <c r="EY57" s="32">
        <f>SUMIFS( $J55:EY55, $J54:EY54, "&gt;=" &amp; EY54 - $F53 + 1, $J54:EY54, "&lt;=" &amp; EY54) * EY56</f>
        <v>0</v>
      </c>
      <c r="EZ57" s="32">
        <f>SUMIFS( $J55:EZ55, $J54:EZ54, "&gt;=" &amp; EZ54 - $F53 + 1, $J54:EZ54, "&lt;=" &amp; EZ54) * EZ56</f>
        <v>0</v>
      </c>
      <c r="FA57" s="32">
        <f>SUMIFS( $J55:FA55, $J54:FA54, "&gt;=" &amp; FA54 - $F53 + 1, $J54:FA54, "&lt;=" &amp; FA54) * FA56</f>
        <v>0</v>
      </c>
      <c r="FB57" s="32">
        <f>SUMIFS( $J55:FB55, $J54:FB54, "&gt;=" &amp; FB54 - $F53 + 1, $J54:FB54, "&lt;=" &amp; FB54) * FB56</f>
        <v>0</v>
      </c>
      <c r="FC57" s="32">
        <f>SUMIFS( $J55:FC55, $J54:FC54, "&gt;=" &amp; FC54 - $F53 + 1, $J54:FC54, "&lt;=" &amp; FC54) * FC56</f>
        <v>0</v>
      </c>
      <c r="FD57" s="32">
        <f>SUMIFS( $J55:FD55, $J54:FD54, "&gt;=" &amp; FD54 - $F53 + 1, $J54:FD54, "&lt;=" &amp; FD54) * FD56</f>
        <v>0</v>
      </c>
      <c r="FE57" s="32">
        <f>SUMIFS( $J55:FE55, $J54:FE54, "&gt;=" &amp; FE54 - $F53 + 1, $J54:FE54, "&lt;=" &amp; FE54) * FE56</f>
        <v>0</v>
      </c>
      <c r="FF57" s="32">
        <f>SUMIFS( $J55:FF55, $J54:FF54, "&gt;=" &amp; FF54 - $F53 + 1, $J54:FF54, "&lt;=" &amp; FF54) * FF56</f>
        <v>0</v>
      </c>
      <c r="FG57" s="32">
        <f>SUMIFS( $J55:FG55, $J54:FG54, "&gt;=" &amp; FG54 - $F53 + 1, $J54:FG54, "&lt;=" &amp; FG54) * FG56</f>
        <v>0</v>
      </c>
      <c r="FH57" s="32">
        <f>SUMIFS( $J55:FH55, $J54:FH54, "&gt;=" &amp; FH54 - $F53 + 1, $J54:FH54, "&lt;=" &amp; FH54) * FH56</f>
        <v>0</v>
      </c>
      <c r="FI57" s="32">
        <f>SUMIFS( $J55:FI55, $J54:FI54, "&gt;=" &amp; FI54 - $F53 + 1, $J54:FI54, "&lt;=" &amp; FI54) * FI56</f>
        <v>0</v>
      </c>
      <c r="FJ57" s="32">
        <f>SUMIFS( $J55:FJ55, $J54:FJ54, "&gt;=" &amp; FJ54 - $F53 + 1, $J54:FJ54, "&lt;=" &amp; FJ54) * FJ56</f>
        <v>0</v>
      </c>
      <c r="FK57" s="32">
        <f>SUMIFS( $J55:FK55, $J54:FK54, "&gt;=" &amp; FK54 - $F53 + 1, $J54:FK54, "&lt;=" &amp; FK54) * FK56</f>
        <v>0</v>
      </c>
      <c r="FL57" s="32">
        <f>SUMIFS( $J55:FL55, $J54:FL54, "&gt;=" &amp; FL54 - $F53 + 1, $J54:FL54, "&lt;=" &amp; FL54) * FL56</f>
        <v>0</v>
      </c>
      <c r="FM57" s="32">
        <f>SUMIFS( $J55:FM55, $J54:FM54, "&gt;=" &amp; FM54 - $F53 + 1, $J54:FM54, "&lt;=" &amp; FM54) * FM56</f>
        <v>0</v>
      </c>
      <c r="FN57" s="32">
        <f>SUMIFS( $J55:FN55, $J54:FN54, "&gt;=" &amp; FN54 - $F53 + 1, $J54:FN54, "&lt;=" &amp; FN54) * FN56</f>
        <v>0</v>
      </c>
      <c r="FO57" s="32">
        <f>SUMIFS( $J55:FO55, $J54:FO54, "&gt;=" &amp; FO54 - $F53 + 1, $J54:FO54, "&lt;=" &amp; FO54) * FO56</f>
        <v>0</v>
      </c>
      <c r="FP57" s="32">
        <f>SUMIFS( $J55:FP55, $J54:FP54, "&gt;=" &amp; FP54 - $F53 + 1, $J54:FP54, "&lt;=" &amp; FP54) * FP56</f>
        <v>0</v>
      </c>
      <c r="FQ57" s="32">
        <f>SUMIFS( $J55:FQ55, $J54:FQ54, "&gt;=" &amp; FQ54 - $F53 + 1, $J54:FQ54, "&lt;=" &amp; FQ54) * FQ56</f>
        <v>0</v>
      </c>
      <c r="FR57" s="32">
        <f>SUMIFS( $J55:FR55, $J54:FR54, "&gt;=" &amp; FR54 - $F53 + 1, $J54:FR54, "&lt;=" &amp; FR54) * FR56</f>
        <v>0</v>
      </c>
      <c r="FS57" s="32">
        <f>SUMIFS( $J55:FS55, $J54:FS54, "&gt;=" &amp; FS54 - $F53 + 1, $J54:FS54, "&lt;=" &amp; FS54) * FS56</f>
        <v>0</v>
      </c>
      <c r="FT57" s="32">
        <f>SUMIFS( $J55:FT55, $J54:FT54, "&gt;=" &amp; FT54 - $F53 + 1, $J54:FT54, "&lt;=" &amp; FT54) * FT56</f>
        <v>0</v>
      </c>
      <c r="FU57" s="32">
        <f>SUMIFS( $J55:FU55, $J54:FU54, "&gt;=" &amp; FU54 - $F53 + 1, $J54:FU54, "&lt;=" &amp; FU54) * FU56</f>
        <v>0</v>
      </c>
      <c r="FV57" s="32">
        <f>SUMIFS( $J55:FV55, $J54:FV54, "&gt;=" &amp; FV54 - $F53 + 1, $J54:FV54, "&lt;=" &amp; FV54) * FV56</f>
        <v>0</v>
      </c>
      <c r="FW57" s="32">
        <f>SUMIFS( $J55:FW55, $J54:FW54, "&gt;=" &amp; FW54 - $F53 + 1, $J54:FW54, "&lt;=" &amp; FW54) * FW56</f>
        <v>0</v>
      </c>
      <c r="FX57" s="32">
        <f>SUMIFS( $J55:FX55, $J54:FX54, "&gt;=" &amp; FX54 - $F53 + 1, $J54:FX54, "&lt;=" &amp; FX54) * FX56</f>
        <v>0</v>
      </c>
      <c r="FY57" s="32">
        <f>SUMIFS( $J55:FY55, $J54:FY54, "&gt;=" &amp; FY54 - $F53 + 1, $J54:FY54, "&lt;=" &amp; FY54) * FY56</f>
        <v>0</v>
      </c>
      <c r="FZ57" s="32">
        <f>SUMIFS( $J55:FZ55, $J54:FZ54, "&gt;=" &amp; FZ54 - $F53 + 1, $J54:FZ54, "&lt;=" &amp; FZ54) * FZ56</f>
        <v>0</v>
      </c>
      <c r="GA57" s="32">
        <f>SUMIFS( $J55:GA55, $J54:GA54, "&gt;=" &amp; GA54 - $F53 + 1, $J54:GA54, "&lt;=" &amp; GA54) * GA56</f>
        <v>0</v>
      </c>
      <c r="GB57" s="32">
        <f>SUMIFS( $J55:GB55, $J54:GB54, "&gt;=" &amp; GB54 - $F53 + 1, $J54:GB54, "&lt;=" &amp; GB54) * GB56</f>
        <v>0</v>
      </c>
      <c r="GC57" s="32">
        <f>SUMIFS( $J55:GC55, $J54:GC54, "&gt;=" &amp; GC54 - $F53 + 1, $J54:GC54, "&lt;=" &amp; GC54) * GC56</f>
        <v>0</v>
      </c>
      <c r="GD57" s="32">
        <f>SUMIFS( $J55:GD55, $J54:GD54, "&gt;=" &amp; GD54 - $F53 + 1, $J54:GD54, "&lt;=" &amp; GD54) * GD56</f>
        <v>0</v>
      </c>
      <c r="GE57" s="32">
        <f>SUMIFS( $J55:GE55, $J54:GE54, "&gt;=" &amp; GE54 - $F53 + 1, $J54:GE54, "&lt;=" &amp; GE54) * GE56</f>
        <v>0</v>
      </c>
      <c r="GF57" s="32">
        <f>SUMIFS( $J55:GF55, $J54:GF54, "&gt;=" &amp; GF54 - $F53 + 1, $J54:GF54, "&lt;=" &amp; GF54) * GF56</f>
        <v>0</v>
      </c>
      <c r="GG57" s="32">
        <f>SUMIFS( $J55:GG55, $J54:GG54, "&gt;=" &amp; GG54 - $F53 + 1, $J54:GG54, "&lt;=" &amp; GG54) * GG56</f>
        <v>0</v>
      </c>
      <c r="GH57" s="32">
        <f>SUMIFS( $J55:GH55, $J54:GH54, "&gt;=" &amp; GH54 - $F53 + 1, $J54:GH54, "&lt;=" &amp; GH54) * GH56</f>
        <v>0</v>
      </c>
      <c r="GI57" s="32">
        <f>SUMIFS( $J55:GI55, $J54:GI54, "&gt;=" &amp; GI54 - $F53 + 1, $J54:GI54, "&lt;=" &amp; GI54) * GI56</f>
        <v>0</v>
      </c>
      <c r="GJ57" s="32">
        <f>SUMIFS( $J55:GJ55, $J54:GJ54, "&gt;=" &amp; GJ54 - $F53 + 1, $J54:GJ54, "&lt;=" &amp; GJ54) * GJ56</f>
        <v>0</v>
      </c>
    </row>
    <row r="58" spans="1:192" x14ac:dyDescent="0.25">
      <c r="A58" s="80"/>
      <c r="B58" s="80"/>
      <c r="C58" s="588"/>
      <c r="D58" s="61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  <c r="CW58" s="32"/>
      <c r="CX58" s="32"/>
      <c r="CY58" s="32"/>
      <c r="CZ58" s="32"/>
      <c r="DA58" s="32"/>
      <c r="DB58" s="32"/>
      <c r="DC58" s="32"/>
      <c r="DD58" s="32"/>
      <c r="DE58" s="32"/>
      <c r="DF58" s="32"/>
      <c r="DG58" s="32"/>
      <c r="DH58" s="32"/>
      <c r="DI58" s="32"/>
      <c r="DJ58" s="32"/>
      <c r="DK58" s="32"/>
      <c r="DL58" s="32"/>
      <c r="DM58" s="32"/>
      <c r="DN58" s="32"/>
      <c r="DO58" s="32"/>
      <c r="DP58" s="32"/>
      <c r="DQ58" s="32"/>
      <c r="DR58" s="32"/>
      <c r="DS58" s="32"/>
      <c r="DT58" s="32"/>
      <c r="DU58" s="32"/>
      <c r="DV58" s="32"/>
      <c r="DW58" s="32"/>
      <c r="DX58" s="32"/>
      <c r="DY58" s="32"/>
      <c r="DZ58" s="32"/>
      <c r="EA58" s="32"/>
      <c r="EB58" s="32"/>
      <c r="EC58" s="32"/>
      <c r="ED58" s="32"/>
      <c r="EE58" s="32"/>
      <c r="EF58" s="32"/>
      <c r="EG58" s="32"/>
      <c r="EH58" s="32"/>
      <c r="EI58" s="32"/>
      <c r="EJ58" s="32"/>
      <c r="EK58" s="32"/>
      <c r="EL58" s="32"/>
      <c r="EM58" s="32"/>
      <c r="EN58" s="32"/>
      <c r="EO58" s="32"/>
      <c r="EP58" s="32"/>
      <c r="EQ58" s="32"/>
      <c r="ER58" s="32"/>
      <c r="ES58" s="32"/>
      <c r="ET58" s="32"/>
      <c r="EU58" s="32"/>
      <c r="EV58" s="32"/>
      <c r="EW58" s="32"/>
      <c r="EX58" s="32"/>
      <c r="EY58" s="32"/>
      <c r="EZ58" s="32"/>
      <c r="FA58" s="32"/>
      <c r="FB58" s="32"/>
      <c r="FC58" s="32"/>
      <c r="FD58" s="32"/>
      <c r="FE58" s="32"/>
      <c r="FF58" s="32"/>
      <c r="FG58" s="32"/>
      <c r="FH58" s="32"/>
      <c r="FI58" s="32"/>
      <c r="FJ58" s="32"/>
      <c r="FK58" s="32"/>
      <c r="FL58" s="32"/>
      <c r="FM58" s="32"/>
      <c r="FN58" s="32"/>
      <c r="FO58" s="32"/>
      <c r="FP58" s="32"/>
      <c r="FQ58" s="32"/>
      <c r="FR58" s="32"/>
      <c r="FS58" s="32"/>
      <c r="FT58" s="32"/>
      <c r="FU58" s="32"/>
      <c r="FV58" s="32"/>
      <c r="FW58" s="32"/>
      <c r="FX58" s="32"/>
      <c r="FY58" s="32"/>
      <c r="FZ58" s="32"/>
      <c r="GA58" s="32"/>
      <c r="GB58" s="32"/>
      <c r="GC58" s="32"/>
      <c r="GD58" s="32"/>
      <c r="GE58" s="32"/>
      <c r="GF58" s="32"/>
      <c r="GG58" s="32"/>
      <c r="GH58" s="32"/>
      <c r="GI58" s="32"/>
      <c r="GJ58" s="32"/>
    </row>
    <row r="59" spans="1:192" x14ac:dyDescent="0.25">
      <c r="E59" s="203" t="str">
        <f t="shared" ref="E59:AJ59" si="30" xml:space="preserve"> E$57</f>
        <v>Annual CFADS</v>
      </c>
      <c r="F59" s="203">
        <f t="shared" si="30"/>
        <v>0</v>
      </c>
      <c r="G59" s="203" t="str">
        <f t="shared" si="30"/>
        <v>$ 000s</v>
      </c>
      <c r="H59" s="203">
        <f t="shared" si="30"/>
        <v>0</v>
      </c>
      <c r="I59" s="203">
        <f t="shared" si="30"/>
        <v>0</v>
      </c>
      <c r="J59" s="203">
        <f t="shared" si="30"/>
        <v>0</v>
      </c>
      <c r="K59" s="203">
        <f t="shared" si="30"/>
        <v>0</v>
      </c>
      <c r="L59" s="203">
        <f t="shared" si="30"/>
        <v>0</v>
      </c>
      <c r="M59" s="203">
        <f t="shared" si="30"/>
        <v>0</v>
      </c>
      <c r="N59" s="203">
        <f t="shared" si="30"/>
        <v>0</v>
      </c>
      <c r="O59" s="203">
        <f t="shared" si="30"/>
        <v>0</v>
      </c>
      <c r="P59" s="203">
        <f t="shared" si="30"/>
        <v>0</v>
      </c>
      <c r="Q59" s="203">
        <f t="shared" si="30"/>
        <v>16540.376012632878</v>
      </c>
      <c r="R59" s="203">
        <f t="shared" si="30"/>
        <v>32976.799966345774</v>
      </c>
      <c r="S59" s="203">
        <f t="shared" si="30"/>
        <v>32962.210550117321</v>
      </c>
      <c r="T59" s="203">
        <f t="shared" si="30"/>
        <v>32833.279047187847</v>
      </c>
      <c r="U59" s="203">
        <f t="shared" si="30"/>
        <v>32691.08951059934</v>
      </c>
      <c r="V59" s="203">
        <f t="shared" si="30"/>
        <v>32548.58299722182</v>
      </c>
      <c r="W59" s="203">
        <f t="shared" si="30"/>
        <v>32404.493193391587</v>
      </c>
      <c r="X59" s="203">
        <f t="shared" si="30"/>
        <v>32282.011238829349</v>
      </c>
      <c r="Y59" s="203">
        <f t="shared" si="30"/>
        <v>32114.042031890407</v>
      </c>
      <c r="Z59" s="203">
        <f t="shared" si="30"/>
        <v>31945.50854076587</v>
      </c>
      <c r="AA59" s="203">
        <f t="shared" si="30"/>
        <v>31819.145423834128</v>
      </c>
      <c r="AB59" s="203">
        <f t="shared" si="30"/>
        <v>31670.698180062689</v>
      </c>
      <c r="AC59" s="203">
        <f t="shared" si="30"/>
        <v>31520.659219494752</v>
      </c>
      <c r="AD59" s="203">
        <f t="shared" si="30"/>
        <v>31370.243901428577</v>
      </c>
      <c r="AE59" s="203">
        <f t="shared" si="30"/>
        <v>31218.140174541917</v>
      </c>
      <c r="AF59" s="203">
        <f t="shared" si="30"/>
        <v>31086.760796032577</v>
      </c>
      <c r="AG59" s="203">
        <f t="shared" si="30"/>
        <v>30911.432888868341</v>
      </c>
      <c r="AH59" s="203">
        <f t="shared" si="30"/>
        <v>30735.461048736925</v>
      </c>
      <c r="AI59" s="203">
        <f t="shared" si="30"/>
        <v>30599.898071659838</v>
      </c>
      <c r="AJ59" s="203">
        <f t="shared" si="30"/>
        <v>30443.02897898548</v>
      </c>
      <c r="AK59" s="203">
        <f t="shared" ref="AK59:CV59" si="31" xml:space="preserve"> AK$57</f>
        <v>30284.462203727962</v>
      </c>
      <c r="AL59" s="203">
        <f t="shared" si="31"/>
        <v>30125.455056435636</v>
      </c>
      <c r="AM59" s="203">
        <f t="shared" si="31"/>
        <v>29964.645507753736</v>
      </c>
      <c r="AN59" s="203">
        <f t="shared" si="31"/>
        <v>29823.625147185248</v>
      </c>
      <c r="AO59" s="203">
        <f t="shared" si="31"/>
        <v>29640.279795105624</v>
      </c>
      <c r="AP59" s="203">
        <f t="shared" si="31"/>
        <v>29456.204554463638</v>
      </c>
      <c r="AQ59" s="203">
        <f t="shared" si="31"/>
        <v>29310.673069810233</v>
      </c>
      <c r="AR59" s="203">
        <f t="shared" si="31"/>
        <v>29144.656965211696</v>
      </c>
      <c r="AS59" s="203">
        <f t="shared" si="31"/>
        <v>28976.828269350211</v>
      </c>
      <c r="AT59" s="203">
        <f t="shared" si="31"/>
        <v>28808.490168735709</v>
      </c>
      <c r="AU59" s="203">
        <f t="shared" si="31"/>
        <v>28638.226069535544</v>
      </c>
      <c r="AV59" s="203">
        <f t="shared" si="31"/>
        <v>28486.759908458378</v>
      </c>
      <c r="AW59" s="203">
        <f t="shared" si="31"/>
        <v>28294.684438030359</v>
      </c>
      <c r="AX59" s="203">
        <f t="shared" si="31"/>
        <v>28101.786294279151</v>
      </c>
      <c r="AY59" s="203">
        <f t="shared" si="31"/>
        <v>0</v>
      </c>
      <c r="AZ59" s="203">
        <f t="shared" si="31"/>
        <v>0</v>
      </c>
      <c r="BA59" s="203">
        <f t="shared" si="31"/>
        <v>0</v>
      </c>
      <c r="BB59" s="203">
        <f t="shared" si="31"/>
        <v>0</v>
      </c>
      <c r="BC59" s="203">
        <f t="shared" si="31"/>
        <v>0</v>
      </c>
      <c r="BD59" s="203">
        <f t="shared" si="31"/>
        <v>0</v>
      </c>
      <c r="BE59" s="203">
        <f t="shared" si="31"/>
        <v>0</v>
      </c>
      <c r="BF59" s="203">
        <f t="shared" si="31"/>
        <v>0</v>
      </c>
      <c r="BG59" s="203">
        <f t="shared" si="31"/>
        <v>0</v>
      </c>
      <c r="BH59" s="203">
        <f t="shared" si="31"/>
        <v>0</v>
      </c>
      <c r="BI59" s="203">
        <f t="shared" si="31"/>
        <v>0</v>
      </c>
      <c r="BJ59" s="203">
        <f t="shared" si="31"/>
        <v>0</v>
      </c>
      <c r="BK59" s="203">
        <f t="shared" si="31"/>
        <v>0</v>
      </c>
      <c r="BL59" s="203">
        <f t="shared" si="31"/>
        <v>0</v>
      </c>
      <c r="BM59" s="203">
        <f t="shared" si="31"/>
        <v>0</v>
      </c>
      <c r="BN59" s="203">
        <f t="shared" si="31"/>
        <v>0</v>
      </c>
      <c r="BO59" s="203">
        <f t="shared" si="31"/>
        <v>0</v>
      </c>
      <c r="BP59" s="203">
        <f t="shared" si="31"/>
        <v>0</v>
      </c>
      <c r="BQ59" s="203">
        <f t="shared" si="31"/>
        <v>0</v>
      </c>
      <c r="BR59" s="203">
        <f t="shared" si="31"/>
        <v>0</v>
      </c>
      <c r="BS59" s="203">
        <f t="shared" si="31"/>
        <v>0</v>
      </c>
      <c r="BT59" s="203">
        <f t="shared" si="31"/>
        <v>0</v>
      </c>
      <c r="BU59" s="203">
        <f t="shared" si="31"/>
        <v>0</v>
      </c>
      <c r="BV59" s="203">
        <f t="shared" si="31"/>
        <v>0</v>
      </c>
      <c r="BW59" s="203">
        <f t="shared" si="31"/>
        <v>0</v>
      </c>
      <c r="BX59" s="203">
        <f t="shared" si="31"/>
        <v>0</v>
      </c>
      <c r="BY59" s="203">
        <f t="shared" si="31"/>
        <v>0</v>
      </c>
      <c r="BZ59" s="203">
        <f t="shared" si="31"/>
        <v>0</v>
      </c>
      <c r="CA59" s="203">
        <f t="shared" si="31"/>
        <v>0</v>
      </c>
      <c r="CB59" s="203">
        <f t="shared" si="31"/>
        <v>0</v>
      </c>
      <c r="CC59" s="203">
        <f t="shared" si="31"/>
        <v>0</v>
      </c>
      <c r="CD59" s="203">
        <f t="shared" si="31"/>
        <v>0</v>
      </c>
      <c r="CE59" s="203">
        <f t="shared" si="31"/>
        <v>0</v>
      </c>
      <c r="CF59" s="203">
        <f t="shared" si="31"/>
        <v>0</v>
      </c>
      <c r="CG59" s="203">
        <f t="shared" si="31"/>
        <v>0</v>
      </c>
      <c r="CH59" s="203">
        <f t="shared" si="31"/>
        <v>0</v>
      </c>
      <c r="CI59" s="203">
        <f t="shared" si="31"/>
        <v>0</v>
      </c>
      <c r="CJ59" s="203">
        <f t="shared" si="31"/>
        <v>0</v>
      </c>
      <c r="CK59" s="203">
        <f t="shared" si="31"/>
        <v>0</v>
      </c>
      <c r="CL59" s="203">
        <f t="shared" si="31"/>
        <v>0</v>
      </c>
      <c r="CM59" s="203">
        <f t="shared" si="31"/>
        <v>0</v>
      </c>
      <c r="CN59" s="203">
        <f t="shared" si="31"/>
        <v>0</v>
      </c>
      <c r="CO59" s="203">
        <f t="shared" si="31"/>
        <v>0</v>
      </c>
      <c r="CP59" s="203">
        <f t="shared" si="31"/>
        <v>0</v>
      </c>
      <c r="CQ59" s="203">
        <f t="shared" si="31"/>
        <v>0</v>
      </c>
      <c r="CR59" s="203">
        <f t="shared" si="31"/>
        <v>0</v>
      </c>
      <c r="CS59" s="203">
        <f t="shared" si="31"/>
        <v>0</v>
      </c>
      <c r="CT59" s="203">
        <f t="shared" si="31"/>
        <v>0</v>
      </c>
      <c r="CU59" s="203">
        <f t="shared" si="31"/>
        <v>0</v>
      </c>
      <c r="CV59" s="203">
        <f t="shared" si="31"/>
        <v>0</v>
      </c>
      <c r="CW59" s="203">
        <f t="shared" ref="CW59:FH59" si="32" xml:space="preserve"> CW$57</f>
        <v>0</v>
      </c>
      <c r="CX59" s="203">
        <f t="shared" si="32"/>
        <v>0</v>
      </c>
      <c r="CY59" s="203">
        <f t="shared" si="32"/>
        <v>0</v>
      </c>
      <c r="CZ59" s="203">
        <f t="shared" si="32"/>
        <v>0</v>
      </c>
      <c r="DA59" s="203">
        <f t="shared" si="32"/>
        <v>0</v>
      </c>
      <c r="DB59" s="203">
        <f t="shared" si="32"/>
        <v>0</v>
      </c>
      <c r="DC59" s="203">
        <f t="shared" si="32"/>
        <v>0</v>
      </c>
      <c r="DD59" s="203">
        <f t="shared" si="32"/>
        <v>0</v>
      </c>
      <c r="DE59" s="203">
        <f t="shared" si="32"/>
        <v>0</v>
      </c>
      <c r="DF59" s="203">
        <f t="shared" si="32"/>
        <v>0</v>
      </c>
      <c r="DG59" s="203">
        <f t="shared" si="32"/>
        <v>0</v>
      </c>
      <c r="DH59" s="203">
        <f t="shared" si="32"/>
        <v>0</v>
      </c>
      <c r="DI59" s="203">
        <f t="shared" si="32"/>
        <v>0</v>
      </c>
      <c r="DJ59" s="203">
        <f t="shared" si="32"/>
        <v>0</v>
      </c>
      <c r="DK59" s="203">
        <f t="shared" si="32"/>
        <v>0</v>
      </c>
      <c r="DL59" s="203">
        <f t="shared" si="32"/>
        <v>0</v>
      </c>
      <c r="DM59" s="203">
        <f t="shared" si="32"/>
        <v>0</v>
      </c>
      <c r="DN59" s="203">
        <f t="shared" si="32"/>
        <v>0</v>
      </c>
      <c r="DO59" s="203">
        <f t="shared" si="32"/>
        <v>0</v>
      </c>
      <c r="DP59" s="203">
        <f t="shared" si="32"/>
        <v>0</v>
      </c>
      <c r="DQ59" s="203">
        <f t="shared" si="32"/>
        <v>0</v>
      </c>
      <c r="DR59" s="203">
        <f t="shared" si="32"/>
        <v>0</v>
      </c>
      <c r="DS59" s="203">
        <f t="shared" si="32"/>
        <v>0</v>
      </c>
      <c r="DT59" s="203">
        <f t="shared" si="32"/>
        <v>0</v>
      </c>
      <c r="DU59" s="203">
        <f t="shared" si="32"/>
        <v>0</v>
      </c>
      <c r="DV59" s="203">
        <f t="shared" si="32"/>
        <v>0</v>
      </c>
      <c r="DW59" s="203">
        <f t="shared" si="32"/>
        <v>0</v>
      </c>
      <c r="DX59" s="203">
        <f t="shared" si="32"/>
        <v>0</v>
      </c>
      <c r="DY59" s="203">
        <f t="shared" si="32"/>
        <v>0</v>
      </c>
      <c r="DZ59" s="203">
        <f t="shared" si="32"/>
        <v>0</v>
      </c>
      <c r="EA59" s="203">
        <f t="shared" si="32"/>
        <v>0</v>
      </c>
      <c r="EB59" s="203">
        <f t="shared" si="32"/>
        <v>0</v>
      </c>
      <c r="EC59" s="203">
        <f t="shared" si="32"/>
        <v>0</v>
      </c>
      <c r="ED59" s="203">
        <f t="shared" si="32"/>
        <v>0</v>
      </c>
      <c r="EE59" s="203">
        <f t="shared" si="32"/>
        <v>0</v>
      </c>
      <c r="EF59" s="203">
        <f t="shared" si="32"/>
        <v>0</v>
      </c>
      <c r="EG59" s="203">
        <f t="shared" si="32"/>
        <v>0</v>
      </c>
      <c r="EH59" s="203">
        <f t="shared" si="32"/>
        <v>0</v>
      </c>
      <c r="EI59" s="203">
        <f t="shared" si="32"/>
        <v>0</v>
      </c>
      <c r="EJ59" s="203">
        <f t="shared" si="32"/>
        <v>0</v>
      </c>
      <c r="EK59" s="203">
        <f t="shared" si="32"/>
        <v>0</v>
      </c>
      <c r="EL59" s="203">
        <f t="shared" si="32"/>
        <v>0</v>
      </c>
      <c r="EM59" s="203">
        <f t="shared" si="32"/>
        <v>0</v>
      </c>
      <c r="EN59" s="203">
        <f t="shared" si="32"/>
        <v>0</v>
      </c>
      <c r="EO59" s="203">
        <f t="shared" si="32"/>
        <v>0</v>
      </c>
      <c r="EP59" s="203">
        <f t="shared" si="32"/>
        <v>0</v>
      </c>
      <c r="EQ59" s="203">
        <f t="shared" si="32"/>
        <v>0</v>
      </c>
      <c r="ER59" s="203">
        <f t="shared" si="32"/>
        <v>0</v>
      </c>
      <c r="ES59" s="203">
        <f t="shared" si="32"/>
        <v>0</v>
      </c>
      <c r="ET59" s="203">
        <f t="shared" si="32"/>
        <v>0</v>
      </c>
      <c r="EU59" s="203">
        <f t="shared" si="32"/>
        <v>0</v>
      </c>
      <c r="EV59" s="203">
        <f t="shared" si="32"/>
        <v>0</v>
      </c>
      <c r="EW59" s="203">
        <f t="shared" si="32"/>
        <v>0</v>
      </c>
      <c r="EX59" s="203">
        <f t="shared" si="32"/>
        <v>0</v>
      </c>
      <c r="EY59" s="203">
        <f t="shared" si="32"/>
        <v>0</v>
      </c>
      <c r="EZ59" s="203">
        <f t="shared" si="32"/>
        <v>0</v>
      </c>
      <c r="FA59" s="203">
        <f t="shared" si="32"/>
        <v>0</v>
      </c>
      <c r="FB59" s="203">
        <f t="shared" si="32"/>
        <v>0</v>
      </c>
      <c r="FC59" s="203">
        <f t="shared" si="32"/>
        <v>0</v>
      </c>
      <c r="FD59" s="203">
        <f t="shared" si="32"/>
        <v>0</v>
      </c>
      <c r="FE59" s="203">
        <f t="shared" si="32"/>
        <v>0</v>
      </c>
      <c r="FF59" s="203">
        <f t="shared" si="32"/>
        <v>0</v>
      </c>
      <c r="FG59" s="203">
        <f t="shared" si="32"/>
        <v>0</v>
      </c>
      <c r="FH59" s="203">
        <f t="shared" si="32"/>
        <v>0</v>
      </c>
      <c r="FI59" s="203">
        <f t="shared" ref="FI59:GJ59" si="33" xml:space="preserve"> FI$57</f>
        <v>0</v>
      </c>
      <c r="FJ59" s="203">
        <f t="shared" si="33"/>
        <v>0</v>
      </c>
      <c r="FK59" s="203">
        <f t="shared" si="33"/>
        <v>0</v>
      </c>
      <c r="FL59" s="203">
        <f t="shared" si="33"/>
        <v>0</v>
      </c>
      <c r="FM59" s="203">
        <f t="shared" si="33"/>
        <v>0</v>
      </c>
      <c r="FN59" s="203">
        <f t="shared" si="33"/>
        <v>0</v>
      </c>
      <c r="FO59" s="203">
        <f t="shared" si="33"/>
        <v>0</v>
      </c>
      <c r="FP59" s="203">
        <f t="shared" si="33"/>
        <v>0</v>
      </c>
      <c r="FQ59" s="203">
        <f t="shared" si="33"/>
        <v>0</v>
      </c>
      <c r="FR59" s="203">
        <f t="shared" si="33"/>
        <v>0</v>
      </c>
      <c r="FS59" s="203">
        <f t="shared" si="33"/>
        <v>0</v>
      </c>
      <c r="FT59" s="203">
        <f t="shared" si="33"/>
        <v>0</v>
      </c>
      <c r="FU59" s="203">
        <f t="shared" si="33"/>
        <v>0</v>
      </c>
      <c r="FV59" s="203">
        <f t="shared" si="33"/>
        <v>0</v>
      </c>
      <c r="FW59" s="203">
        <f t="shared" si="33"/>
        <v>0</v>
      </c>
      <c r="FX59" s="203">
        <f t="shared" si="33"/>
        <v>0</v>
      </c>
      <c r="FY59" s="203">
        <f t="shared" si="33"/>
        <v>0</v>
      </c>
      <c r="FZ59" s="203">
        <f t="shared" si="33"/>
        <v>0</v>
      </c>
      <c r="GA59" s="203">
        <f t="shared" si="33"/>
        <v>0</v>
      </c>
      <c r="GB59" s="203">
        <f t="shared" si="33"/>
        <v>0</v>
      </c>
      <c r="GC59" s="203">
        <f t="shared" si="33"/>
        <v>0</v>
      </c>
      <c r="GD59" s="203">
        <f t="shared" si="33"/>
        <v>0</v>
      </c>
      <c r="GE59" s="203">
        <f t="shared" si="33"/>
        <v>0</v>
      </c>
      <c r="GF59" s="203">
        <f t="shared" si="33"/>
        <v>0</v>
      </c>
      <c r="GG59" s="203">
        <f t="shared" si="33"/>
        <v>0</v>
      </c>
      <c r="GH59" s="203">
        <f t="shared" si="33"/>
        <v>0</v>
      </c>
      <c r="GI59" s="203">
        <f t="shared" si="33"/>
        <v>0</v>
      </c>
      <c r="GJ59" s="203">
        <f t="shared" si="33"/>
        <v>0</v>
      </c>
    </row>
    <row r="60" spans="1:192" x14ac:dyDescent="0.25">
      <c r="E60" s="203" t="str">
        <f t="shared" ref="E60:AJ60" si="34" xml:space="preserve"> E$51</f>
        <v>Annual debt service</v>
      </c>
      <c r="F60" s="203">
        <f t="shared" si="34"/>
        <v>0</v>
      </c>
      <c r="G60" s="203" t="str">
        <f t="shared" si="34"/>
        <v>$ 000s</v>
      </c>
      <c r="H60" s="203">
        <f t="shared" si="34"/>
        <v>0</v>
      </c>
      <c r="I60" s="203">
        <f t="shared" si="34"/>
        <v>0</v>
      </c>
      <c r="J60" s="203">
        <f t="shared" si="34"/>
        <v>0</v>
      </c>
      <c r="K60" s="203">
        <f t="shared" si="34"/>
        <v>0</v>
      </c>
      <c r="L60" s="203">
        <f t="shared" si="34"/>
        <v>0</v>
      </c>
      <c r="M60" s="203">
        <f t="shared" si="34"/>
        <v>0</v>
      </c>
      <c r="N60" s="203">
        <f t="shared" si="34"/>
        <v>0</v>
      </c>
      <c r="O60" s="203">
        <f t="shared" si="34"/>
        <v>0</v>
      </c>
      <c r="P60" s="203">
        <f t="shared" si="34"/>
        <v>0</v>
      </c>
      <c r="Q60" s="203">
        <f t="shared" si="34"/>
        <v>11814.554294737771</v>
      </c>
      <c r="R60" s="203">
        <f t="shared" si="34"/>
        <v>23554.857118818414</v>
      </c>
      <c r="S60" s="203">
        <f t="shared" si="34"/>
        <v>23544.436107226662</v>
      </c>
      <c r="T60" s="203">
        <f t="shared" si="34"/>
        <v>23452.34217656275</v>
      </c>
      <c r="U60" s="203">
        <f t="shared" si="34"/>
        <v>23350.778221856672</v>
      </c>
      <c r="V60" s="203">
        <f t="shared" si="34"/>
        <v>23248.987855158444</v>
      </c>
      <c r="W60" s="203">
        <f t="shared" si="34"/>
        <v>23146.066566708279</v>
      </c>
      <c r="X60" s="203">
        <f t="shared" si="34"/>
        <v>23058.579456306681</v>
      </c>
      <c r="Y60" s="203">
        <f t="shared" si="34"/>
        <v>22938.601451350296</v>
      </c>
      <c r="Z60" s="203">
        <f t="shared" si="34"/>
        <v>22818.220386261339</v>
      </c>
      <c r="AA60" s="203">
        <f t="shared" si="34"/>
        <v>22727.96101702438</v>
      </c>
      <c r="AB60" s="203">
        <f t="shared" si="34"/>
        <v>22621.927271473352</v>
      </c>
      <c r="AC60" s="203">
        <f t="shared" si="34"/>
        <v>22514.756585353396</v>
      </c>
      <c r="AD60" s="203">
        <f t="shared" si="34"/>
        <v>22407.317072448983</v>
      </c>
      <c r="AE60" s="203">
        <f t="shared" si="34"/>
        <v>22298.671553244229</v>
      </c>
      <c r="AF60" s="203">
        <f t="shared" si="34"/>
        <v>22204.82914002327</v>
      </c>
      <c r="AG60" s="203">
        <f t="shared" si="34"/>
        <v>22079.594920620246</v>
      </c>
      <c r="AH60" s="203">
        <f t="shared" si="34"/>
        <v>21953.900749097804</v>
      </c>
      <c r="AI60" s="203">
        <f t="shared" si="34"/>
        <v>21857.070051185598</v>
      </c>
      <c r="AJ60" s="203">
        <f t="shared" si="34"/>
        <v>21745.020699275345</v>
      </c>
      <c r="AK60" s="203">
        <f t="shared" ref="AK60:CV60" si="35" xml:space="preserve"> AK$51</f>
        <v>21631.758716948545</v>
      </c>
      <c r="AL60" s="203">
        <f t="shared" si="35"/>
        <v>21518.182183168312</v>
      </c>
      <c r="AM60" s="203">
        <f t="shared" si="35"/>
        <v>21403.318219824097</v>
      </c>
      <c r="AN60" s="203">
        <f t="shared" si="35"/>
        <v>21302.58939084661</v>
      </c>
      <c r="AO60" s="203">
        <f t="shared" si="35"/>
        <v>21171.628425075447</v>
      </c>
      <c r="AP60" s="203">
        <f t="shared" si="35"/>
        <v>21040.14611033117</v>
      </c>
      <c r="AQ60" s="203">
        <f t="shared" si="35"/>
        <v>20936.195049864451</v>
      </c>
      <c r="AR60" s="203">
        <f t="shared" si="35"/>
        <v>20817.612118008357</v>
      </c>
      <c r="AS60" s="203">
        <f t="shared" si="35"/>
        <v>20697.734478107297</v>
      </c>
      <c r="AT60" s="203">
        <f t="shared" si="35"/>
        <v>20577.492977668364</v>
      </c>
      <c r="AU60" s="203">
        <f t="shared" si="35"/>
        <v>20455.875763953962</v>
      </c>
      <c r="AV60" s="203">
        <f t="shared" si="35"/>
        <v>20347.685648898841</v>
      </c>
      <c r="AW60" s="203">
        <f t="shared" si="35"/>
        <v>20210.4888843074</v>
      </c>
      <c r="AX60" s="203">
        <f t="shared" si="35"/>
        <v>20072.70449591368</v>
      </c>
      <c r="AY60" s="203">
        <f t="shared" si="35"/>
        <v>0</v>
      </c>
      <c r="AZ60" s="203">
        <f t="shared" si="35"/>
        <v>0</v>
      </c>
      <c r="BA60" s="203">
        <f t="shared" si="35"/>
        <v>0</v>
      </c>
      <c r="BB60" s="203">
        <f t="shared" si="35"/>
        <v>0</v>
      </c>
      <c r="BC60" s="203">
        <f t="shared" si="35"/>
        <v>0</v>
      </c>
      <c r="BD60" s="203">
        <f t="shared" si="35"/>
        <v>0</v>
      </c>
      <c r="BE60" s="203">
        <f t="shared" si="35"/>
        <v>0</v>
      </c>
      <c r="BF60" s="203">
        <f t="shared" si="35"/>
        <v>0</v>
      </c>
      <c r="BG60" s="203">
        <f t="shared" si="35"/>
        <v>0</v>
      </c>
      <c r="BH60" s="203">
        <f t="shared" si="35"/>
        <v>0</v>
      </c>
      <c r="BI60" s="203">
        <f t="shared" si="35"/>
        <v>0</v>
      </c>
      <c r="BJ60" s="203">
        <f t="shared" si="35"/>
        <v>0</v>
      </c>
      <c r="BK60" s="203">
        <f t="shared" si="35"/>
        <v>0</v>
      </c>
      <c r="BL60" s="203">
        <f t="shared" si="35"/>
        <v>0</v>
      </c>
      <c r="BM60" s="203">
        <f t="shared" si="35"/>
        <v>0</v>
      </c>
      <c r="BN60" s="203">
        <f t="shared" si="35"/>
        <v>0</v>
      </c>
      <c r="BO60" s="203">
        <f t="shared" si="35"/>
        <v>0</v>
      </c>
      <c r="BP60" s="203">
        <f t="shared" si="35"/>
        <v>0</v>
      </c>
      <c r="BQ60" s="203">
        <f t="shared" si="35"/>
        <v>0</v>
      </c>
      <c r="BR60" s="203">
        <f t="shared" si="35"/>
        <v>0</v>
      </c>
      <c r="BS60" s="203">
        <f t="shared" si="35"/>
        <v>0</v>
      </c>
      <c r="BT60" s="203">
        <f t="shared" si="35"/>
        <v>0</v>
      </c>
      <c r="BU60" s="203">
        <f t="shared" si="35"/>
        <v>0</v>
      </c>
      <c r="BV60" s="203">
        <f t="shared" si="35"/>
        <v>0</v>
      </c>
      <c r="BW60" s="203">
        <f t="shared" si="35"/>
        <v>0</v>
      </c>
      <c r="BX60" s="203">
        <f t="shared" si="35"/>
        <v>0</v>
      </c>
      <c r="BY60" s="203">
        <f t="shared" si="35"/>
        <v>0</v>
      </c>
      <c r="BZ60" s="203">
        <f t="shared" si="35"/>
        <v>0</v>
      </c>
      <c r="CA60" s="203">
        <f t="shared" si="35"/>
        <v>0</v>
      </c>
      <c r="CB60" s="203">
        <f t="shared" si="35"/>
        <v>0</v>
      </c>
      <c r="CC60" s="203">
        <f t="shared" si="35"/>
        <v>0</v>
      </c>
      <c r="CD60" s="203">
        <f t="shared" si="35"/>
        <v>0</v>
      </c>
      <c r="CE60" s="203">
        <f t="shared" si="35"/>
        <v>0</v>
      </c>
      <c r="CF60" s="203">
        <f t="shared" si="35"/>
        <v>0</v>
      </c>
      <c r="CG60" s="203">
        <f t="shared" si="35"/>
        <v>0</v>
      </c>
      <c r="CH60" s="203">
        <f t="shared" si="35"/>
        <v>0</v>
      </c>
      <c r="CI60" s="203">
        <f t="shared" si="35"/>
        <v>0</v>
      </c>
      <c r="CJ60" s="203">
        <f t="shared" si="35"/>
        <v>0</v>
      </c>
      <c r="CK60" s="203">
        <f t="shared" si="35"/>
        <v>0</v>
      </c>
      <c r="CL60" s="203">
        <f t="shared" si="35"/>
        <v>0</v>
      </c>
      <c r="CM60" s="203">
        <f t="shared" si="35"/>
        <v>0</v>
      </c>
      <c r="CN60" s="203">
        <f t="shared" si="35"/>
        <v>0</v>
      </c>
      <c r="CO60" s="203">
        <f t="shared" si="35"/>
        <v>0</v>
      </c>
      <c r="CP60" s="203">
        <f t="shared" si="35"/>
        <v>0</v>
      </c>
      <c r="CQ60" s="203">
        <f t="shared" si="35"/>
        <v>0</v>
      </c>
      <c r="CR60" s="203">
        <f t="shared" si="35"/>
        <v>0</v>
      </c>
      <c r="CS60" s="203">
        <f t="shared" si="35"/>
        <v>0</v>
      </c>
      <c r="CT60" s="203">
        <f t="shared" si="35"/>
        <v>0</v>
      </c>
      <c r="CU60" s="203">
        <f t="shared" si="35"/>
        <v>0</v>
      </c>
      <c r="CV60" s="203">
        <f t="shared" si="35"/>
        <v>0</v>
      </c>
      <c r="CW60" s="203">
        <f t="shared" ref="CW60:FH60" si="36" xml:space="preserve"> CW$51</f>
        <v>0</v>
      </c>
      <c r="CX60" s="203">
        <f t="shared" si="36"/>
        <v>0</v>
      </c>
      <c r="CY60" s="203">
        <f t="shared" si="36"/>
        <v>0</v>
      </c>
      <c r="CZ60" s="203">
        <f t="shared" si="36"/>
        <v>0</v>
      </c>
      <c r="DA60" s="203">
        <f t="shared" si="36"/>
        <v>0</v>
      </c>
      <c r="DB60" s="203">
        <f t="shared" si="36"/>
        <v>0</v>
      </c>
      <c r="DC60" s="203">
        <f t="shared" si="36"/>
        <v>0</v>
      </c>
      <c r="DD60" s="203">
        <f t="shared" si="36"/>
        <v>0</v>
      </c>
      <c r="DE60" s="203">
        <f t="shared" si="36"/>
        <v>0</v>
      </c>
      <c r="DF60" s="203">
        <f t="shared" si="36"/>
        <v>0</v>
      </c>
      <c r="DG60" s="203">
        <f t="shared" si="36"/>
        <v>0</v>
      </c>
      <c r="DH60" s="203">
        <f t="shared" si="36"/>
        <v>0</v>
      </c>
      <c r="DI60" s="203">
        <f t="shared" si="36"/>
        <v>0</v>
      </c>
      <c r="DJ60" s="203">
        <f t="shared" si="36"/>
        <v>0</v>
      </c>
      <c r="DK60" s="203">
        <f t="shared" si="36"/>
        <v>0</v>
      </c>
      <c r="DL60" s="203">
        <f t="shared" si="36"/>
        <v>0</v>
      </c>
      <c r="DM60" s="203">
        <f t="shared" si="36"/>
        <v>0</v>
      </c>
      <c r="DN60" s="203">
        <f t="shared" si="36"/>
        <v>0</v>
      </c>
      <c r="DO60" s="203">
        <f t="shared" si="36"/>
        <v>0</v>
      </c>
      <c r="DP60" s="203">
        <f t="shared" si="36"/>
        <v>0</v>
      </c>
      <c r="DQ60" s="203">
        <f t="shared" si="36"/>
        <v>0</v>
      </c>
      <c r="DR60" s="203">
        <f t="shared" si="36"/>
        <v>0</v>
      </c>
      <c r="DS60" s="203">
        <f t="shared" si="36"/>
        <v>0</v>
      </c>
      <c r="DT60" s="203">
        <f t="shared" si="36"/>
        <v>0</v>
      </c>
      <c r="DU60" s="203">
        <f t="shared" si="36"/>
        <v>0</v>
      </c>
      <c r="DV60" s="203">
        <f t="shared" si="36"/>
        <v>0</v>
      </c>
      <c r="DW60" s="203">
        <f t="shared" si="36"/>
        <v>0</v>
      </c>
      <c r="DX60" s="203">
        <f t="shared" si="36"/>
        <v>0</v>
      </c>
      <c r="DY60" s="203">
        <f t="shared" si="36"/>
        <v>0</v>
      </c>
      <c r="DZ60" s="203">
        <f t="shared" si="36"/>
        <v>0</v>
      </c>
      <c r="EA60" s="203">
        <f t="shared" si="36"/>
        <v>0</v>
      </c>
      <c r="EB60" s="203">
        <f t="shared" si="36"/>
        <v>0</v>
      </c>
      <c r="EC60" s="203">
        <f t="shared" si="36"/>
        <v>0</v>
      </c>
      <c r="ED60" s="203">
        <f t="shared" si="36"/>
        <v>0</v>
      </c>
      <c r="EE60" s="203">
        <f t="shared" si="36"/>
        <v>0</v>
      </c>
      <c r="EF60" s="203">
        <f t="shared" si="36"/>
        <v>0</v>
      </c>
      <c r="EG60" s="203">
        <f t="shared" si="36"/>
        <v>0</v>
      </c>
      <c r="EH60" s="203">
        <f t="shared" si="36"/>
        <v>0</v>
      </c>
      <c r="EI60" s="203">
        <f t="shared" si="36"/>
        <v>0</v>
      </c>
      <c r="EJ60" s="203">
        <f t="shared" si="36"/>
        <v>0</v>
      </c>
      <c r="EK60" s="203">
        <f t="shared" si="36"/>
        <v>0</v>
      </c>
      <c r="EL60" s="203">
        <f t="shared" si="36"/>
        <v>0</v>
      </c>
      <c r="EM60" s="203">
        <f t="shared" si="36"/>
        <v>0</v>
      </c>
      <c r="EN60" s="203">
        <f t="shared" si="36"/>
        <v>0</v>
      </c>
      <c r="EO60" s="203">
        <f t="shared" si="36"/>
        <v>0</v>
      </c>
      <c r="EP60" s="203">
        <f t="shared" si="36"/>
        <v>0</v>
      </c>
      <c r="EQ60" s="203">
        <f t="shared" si="36"/>
        <v>0</v>
      </c>
      <c r="ER60" s="203">
        <f t="shared" si="36"/>
        <v>0</v>
      </c>
      <c r="ES60" s="203">
        <f t="shared" si="36"/>
        <v>0</v>
      </c>
      <c r="ET60" s="203">
        <f t="shared" si="36"/>
        <v>0</v>
      </c>
      <c r="EU60" s="203">
        <f t="shared" si="36"/>
        <v>0</v>
      </c>
      <c r="EV60" s="203">
        <f t="shared" si="36"/>
        <v>0</v>
      </c>
      <c r="EW60" s="203">
        <f t="shared" si="36"/>
        <v>0</v>
      </c>
      <c r="EX60" s="203">
        <f t="shared" si="36"/>
        <v>0</v>
      </c>
      <c r="EY60" s="203">
        <f t="shared" si="36"/>
        <v>0</v>
      </c>
      <c r="EZ60" s="203">
        <f t="shared" si="36"/>
        <v>0</v>
      </c>
      <c r="FA60" s="203">
        <f t="shared" si="36"/>
        <v>0</v>
      </c>
      <c r="FB60" s="203">
        <f t="shared" si="36"/>
        <v>0</v>
      </c>
      <c r="FC60" s="203">
        <f t="shared" si="36"/>
        <v>0</v>
      </c>
      <c r="FD60" s="203">
        <f t="shared" si="36"/>
        <v>0</v>
      </c>
      <c r="FE60" s="203">
        <f t="shared" si="36"/>
        <v>0</v>
      </c>
      <c r="FF60" s="203">
        <f t="shared" si="36"/>
        <v>0</v>
      </c>
      <c r="FG60" s="203">
        <f t="shared" si="36"/>
        <v>0</v>
      </c>
      <c r="FH60" s="203">
        <f t="shared" si="36"/>
        <v>0</v>
      </c>
      <c r="FI60" s="203">
        <f t="shared" ref="FI60:GJ60" si="37" xml:space="preserve"> FI$51</f>
        <v>0</v>
      </c>
      <c r="FJ60" s="203">
        <f t="shared" si="37"/>
        <v>0</v>
      </c>
      <c r="FK60" s="203">
        <f t="shared" si="37"/>
        <v>0</v>
      </c>
      <c r="FL60" s="203">
        <f t="shared" si="37"/>
        <v>0</v>
      </c>
      <c r="FM60" s="203">
        <f t="shared" si="37"/>
        <v>0</v>
      </c>
      <c r="FN60" s="203">
        <f t="shared" si="37"/>
        <v>0</v>
      </c>
      <c r="FO60" s="203">
        <f t="shared" si="37"/>
        <v>0</v>
      </c>
      <c r="FP60" s="203">
        <f t="shared" si="37"/>
        <v>0</v>
      </c>
      <c r="FQ60" s="203">
        <f t="shared" si="37"/>
        <v>0</v>
      </c>
      <c r="FR60" s="203">
        <f t="shared" si="37"/>
        <v>0</v>
      </c>
      <c r="FS60" s="203">
        <f t="shared" si="37"/>
        <v>0</v>
      </c>
      <c r="FT60" s="203">
        <f t="shared" si="37"/>
        <v>0</v>
      </c>
      <c r="FU60" s="203">
        <f t="shared" si="37"/>
        <v>0</v>
      </c>
      <c r="FV60" s="203">
        <f t="shared" si="37"/>
        <v>0</v>
      </c>
      <c r="FW60" s="203">
        <f t="shared" si="37"/>
        <v>0</v>
      </c>
      <c r="FX60" s="203">
        <f t="shared" si="37"/>
        <v>0</v>
      </c>
      <c r="FY60" s="203">
        <f t="shared" si="37"/>
        <v>0</v>
      </c>
      <c r="FZ60" s="203">
        <f t="shared" si="37"/>
        <v>0</v>
      </c>
      <c r="GA60" s="203">
        <f t="shared" si="37"/>
        <v>0</v>
      </c>
      <c r="GB60" s="203">
        <f t="shared" si="37"/>
        <v>0</v>
      </c>
      <c r="GC60" s="203">
        <f t="shared" si="37"/>
        <v>0</v>
      </c>
      <c r="GD60" s="203">
        <f t="shared" si="37"/>
        <v>0</v>
      </c>
      <c r="GE60" s="203">
        <f t="shared" si="37"/>
        <v>0</v>
      </c>
      <c r="GF60" s="203">
        <f t="shared" si="37"/>
        <v>0</v>
      </c>
      <c r="GG60" s="203">
        <f t="shared" si="37"/>
        <v>0</v>
      </c>
      <c r="GH60" s="203">
        <f t="shared" si="37"/>
        <v>0</v>
      </c>
      <c r="GI60" s="203">
        <f t="shared" si="37"/>
        <v>0</v>
      </c>
      <c r="GJ60" s="203">
        <f t="shared" si="37"/>
        <v>0</v>
      </c>
    </row>
    <row r="61" spans="1:192" x14ac:dyDescent="0.25">
      <c r="E61" s="194" t="str">
        <f xml:space="preserve"> Time!E$140</f>
        <v>Senior debt repayment period flag</v>
      </c>
      <c r="F61" s="194">
        <f xml:space="preserve"> Time!F$140</f>
        <v>0</v>
      </c>
      <c r="G61" s="194" t="str">
        <f xml:space="preserve"> Time!G$140</f>
        <v>flag</v>
      </c>
      <c r="H61" s="194">
        <f xml:space="preserve"> Time!H$140</f>
        <v>34</v>
      </c>
      <c r="I61" s="194">
        <f xml:space="preserve"> Time!I$140</f>
        <v>0</v>
      </c>
      <c r="J61" s="194">
        <f xml:space="preserve"> Time!J$140</f>
        <v>0</v>
      </c>
      <c r="K61" s="194">
        <f xml:space="preserve"> Time!K$140</f>
        <v>0</v>
      </c>
      <c r="L61" s="194">
        <f xml:space="preserve"> Time!L$140</f>
        <v>0</v>
      </c>
      <c r="M61" s="194">
        <f xml:space="preserve"> Time!M$140</f>
        <v>0</v>
      </c>
      <c r="N61" s="194">
        <f xml:space="preserve"> Time!N$140</f>
        <v>0</v>
      </c>
      <c r="O61" s="194">
        <f xml:space="preserve"> Time!O$140</f>
        <v>0</v>
      </c>
      <c r="P61" s="194">
        <f xml:space="preserve"> Time!P$140</f>
        <v>0</v>
      </c>
      <c r="Q61" s="194">
        <f xml:space="preserve"> Time!Q$140</f>
        <v>1</v>
      </c>
      <c r="R61" s="194">
        <f xml:space="preserve"> Time!R$140</f>
        <v>1</v>
      </c>
      <c r="S61" s="194">
        <f xml:space="preserve"> Time!S$140</f>
        <v>1</v>
      </c>
      <c r="T61" s="194">
        <f xml:space="preserve"> Time!T$140</f>
        <v>1</v>
      </c>
      <c r="U61" s="194">
        <f xml:space="preserve"> Time!U$140</f>
        <v>1</v>
      </c>
      <c r="V61" s="194">
        <f xml:space="preserve"> Time!V$140</f>
        <v>1</v>
      </c>
      <c r="W61" s="194">
        <f xml:space="preserve"> Time!W$140</f>
        <v>1</v>
      </c>
      <c r="X61" s="194">
        <f xml:space="preserve"> Time!X$140</f>
        <v>1</v>
      </c>
      <c r="Y61" s="194">
        <f xml:space="preserve"> Time!Y$140</f>
        <v>1</v>
      </c>
      <c r="Z61" s="194">
        <f xml:space="preserve"> Time!Z$140</f>
        <v>1</v>
      </c>
      <c r="AA61" s="194">
        <f xml:space="preserve"> Time!AA$140</f>
        <v>1</v>
      </c>
      <c r="AB61" s="194">
        <f xml:space="preserve"> Time!AB$140</f>
        <v>1</v>
      </c>
      <c r="AC61" s="194">
        <f xml:space="preserve"> Time!AC$140</f>
        <v>1</v>
      </c>
      <c r="AD61" s="194">
        <f xml:space="preserve"> Time!AD$140</f>
        <v>1</v>
      </c>
      <c r="AE61" s="194">
        <f xml:space="preserve"> Time!AE$140</f>
        <v>1</v>
      </c>
      <c r="AF61" s="194">
        <f xml:space="preserve"> Time!AF$140</f>
        <v>1</v>
      </c>
      <c r="AG61" s="194">
        <f xml:space="preserve"> Time!AG$140</f>
        <v>1</v>
      </c>
      <c r="AH61" s="194">
        <f xml:space="preserve"> Time!AH$140</f>
        <v>1</v>
      </c>
      <c r="AI61" s="194">
        <f xml:space="preserve"> Time!AI$140</f>
        <v>1</v>
      </c>
      <c r="AJ61" s="194">
        <f xml:space="preserve"> Time!AJ$140</f>
        <v>1</v>
      </c>
      <c r="AK61" s="194">
        <f xml:space="preserve"> Time!AK$140</f>
        <v>1</v>
      </c>
      <c r="AL61" s="194">
        <f xml:space="preserve"> Time!AL$140</f>
        <v>1</v>
      </c>
      <c r="AM61" s="194">
        <f xml:space="preserve"> Time!AM$140</f>
        <v>1</v>
      </c>
      <c r="AN61" s="194">
        <f xml:space="preserve"> Time!AN$140</f>
        <v>1</v>
      </c>
      <c r="AO61" s="194">
        <f xml:space="preserve"> Time!AO$140</f>
        <v>1</v>
      </c>
      <c r="AP61" s="194">
        <f xml:space="preserve"> Time!AP$140</f>
        <v>1</v>
      </c>
      <c r="AQ61" s="194">
        <f xml:space="preserve"> Time!AQ$140</f>
        <v>1</v>
      </c>
      <c r="AR61" s="194">
        <f xml:space="preserve"> Time!AR$140</f>
        <v>1</v>
      </c>
      <c r="AS61" s="194">
        <f xml:space="preserve"> Time!AS$140</f>
        <v>1</v>
      </c>
      <c r="AT61" s="194">
        <f xml:space="preserve"> Time!AT$140</f>
        <v>1</v>
      </c>
      <c r="AU61" s="194">
        <f xml:space="preserve"> Time!AU$140</f>
        <v>1</v>
      </c>
      <c r="AV61" s="194">
        <f xml:space="preserve"> Time!AV$140</f>
        <v>1</v>
      </c>
      <c r="AW61" s="194">
        <f xml:space="preserve"> Time!AW$140</f>
        <v>1</v>
      </c>
      <c r="AX61" s="194">
        <f xml:space="preserve"> Time!AX$140</f>
        <v>1</v>
      </c>
      <c r="AY61" s="194">
        <f xml:space="preserve"> Time!AY$140</f>
        <v>0</v>
      </c>
      <c r="AZ61" s="194">
        <f xml:space="preserve"> Time!AZ$140</f>
        <v>0</v>
      </c>
      <c r="BA61" s="194">
        <f xml:space="preserve"> Time!BA$140</f>
        <v>0</v>
      </c>
      <c r="BB61" s="194">
        <f xml:space="preserve"> Time!BB$140</f>
        <v>0</v>
      </c>
      <c r="BC61" s="194">
        <f xml:space="preserve"> Time!BC$140</f>
        <v>0</v>
      </c>
      <c r="BD61" s="194">
        <f xml:space="preserve"> Time!BD$140</f>
        <v>0</v>
      </c>
      <c r="BE61" s="194">
        <f xml:space="preserve"> Time!BE$140</f>
        <v>0</v>
      </c>
      <c r="BF61" s="194">
        <f xml:space="preserve"> Time!BF$140</f>
        <v>0</v>
      </c>
      <c r="BG61" s="194">
        <f xml:space="preserve"> Time!BG$140</f>
        <v>0</v>
      </c>
      <c r="BH61" s="194">
        <f xml:space="preserve"> Time!BH$140</f>
        <v>0</v>
      </c>
      <c r="BI61" s="194">
        <f xml:space="preserve"> Time!BI$140</f>
        <v>0</v>
      </c>
      <c r="BJ61" s="194">
        <f xml:space="preserve"> Time!BJ$140</f>
        <v>0</v>
      </c>
      <c r="BK61" s="194">
        <f xml:space="preserve"> Time!BK$140</f>
        <v>0</v>
      </c>
      <c r="BL61" s="194">
        <f xml:space="preserve"> Time!BL$140</f>
        <v>0</v>
      </c>
      <c r="BM61" s="194">
        <f xml:space="preserve"> Time!BM$140</f>
        <v>0</v>
      </c>
      <c r="BN61" s="194">
        <f xml:space="preserve"> Time!BN$140</f>
        <v>0</v>
      </c>
      <c r="BO61" s="194">
        <f xml:space="preserve"> Time!BO$140</f>
        <v>0</v>
      </c>
      <c r="BP61" s="194">
        <f xml:space="preserve"> Time!BP$140</f>
        <v>0</v>
      </c>
      <c r="BQ61" s="194">
        <f xml:space="preserve"> Time!BQ$140</f>
        <v>0</v>
      </c>
      <c r="BR61" s="194">
        <f xml:space="preserve"> Time!BR$140</f>
        <v>0</v>
      </c>
      <c r="BS61" s="194">
        <f xml:space="preserve"> Time!BS$140</f>
        <v>0</v>
      </c>
      <c r="BT61" s="194">
        <f xml:space="preserve"> Time!BT$140</f>
        <v>0</v>
      </c>
      <c r="BU61" s="194">
        <f xml:space="preserve"> Time!BU$140</f>
        <v>0</v>
      </c>
      <c r="BV61" s="194">
        <f xml:space="preserve"> Time!BV$140</f>
        <v>0</v>
      </c>
      <c r="BW61" s="194">
        <f xml:space="preserve"> Time!BW$140</f>
        <v>0</v>
      </c>
      <c r="BX61" s="194">
        <f xml:space="preserve"> Time!BX$140</f>
        <v>0</v>
      </c>
      <c r="BY61" s="194">
        <f xml:space="preserve"> Time!BY$140</f>
        <v>0</v>
      </c>
      <c r="BZ61" s="194">
        <f xml:space="preserve"> Time!BZ$140</f>
        <v>0</v>
      </c>
      <c r="CA61" s="194">
        <f xml:space="preserve"> Time!CA$140</f>
        <v>0</v>
      </c>
      <c r="CB61" s="194">
        <f xml:space="preserve"> Time!CB$140</f>
        <v>0</v>
      </c>
      <c r="CC61" s="194">
        <f xml:space="preserve"> Time!CC$140</f>
        <v>0</v>
      </c>
      <c r="CD61" s="194">
        <f xml:space="preserve"> Time!CD$140</f>
        <v>0</v>
      </c>
      <c r="CE61" s="194">
        <f xml:space="preserve"> Time!CE$140</f>
        <v>0</v>
      </c>
      <c r="CF61" s="194">
        <f xml:space="preserve"> Time!CF$140</f>
        <v>0</v>
      </c>
      <c r="CG61" s="194">
        <f xml:space="preserve"> Time!CG$140</f>
        <v>0</v>
      </c>
      <c r="CH61" s="194">
        <f xml:space="preserve"> Time!CH$140</f>
        <v>0</v>
      </c>
      <c r="CI61" s="194">
        <f xml:space="preserve"> Time!CI$140</f>
        <v>0</v>
      </c>
      <c r="CJ61" s="194">
        <f xml:space="preserve"> Time!CJ$140</f>
        <v>0</v>
      </c>
      <c r="CK61" s="194">
        <f xml:space="preserve"> Time!CK$140</f>
        <v>0</v>
      </c>
      <c r="CL61" s="194">
        <f xml:space="preserve"> Time!CL$140</f>
        <v>0</v>
      </c>
      <c r="CM61" s="194">
        <f xml:space="preserve"> Time!CM$140</f>
        <v>0</v>
      </c>
      <c r="CN61" s="194">
        <f xml:space="preserve"> Time!CN$140</f>
        <v>0</v>
      </c>
      <c r="CO61" s="194">
        <f xml:space="preserve"> Time!CO$140</f>
        <v>0</v>
      </c>
      <c r="CP61" s="194">
        <f xml:space="preserve"> Time!CP$140</f>
        <v>0</v>
      </c>
      <c r="CQ61" s="194">
        <f xml:space="preserve"> Time!CQ$140</f>
        <v>0</v>
      </c>
      <c r="CR61" s="194">
        <f xml:space="preserve"> Time!CR$140</f>
        <v>0</v>
      </c>
      <c r="CS61" s="194">
        <f xml:space="preserve"> Time!CS$140</f>
        <v>0</v>
      </c>
      <c r="CT61" s="194">
        <f xml:space="preserve"> Time!CT$140</f>
        <v>0</v>
      </c>
      <c r="CU61" s="194">
        <f xml:space="preserve"> Time!CU$140</f>
        <v>0</v>
      </c>
      <c r="CV61" s="194">
        <f xml:space="preserve"> Time!CV$140</f>
        <v>0</v>
      </c>
      <c r="CW61" s="194">
        <f xml:space="preserve"> Time!CW$140</f>
        <v>0</v>
      </c>
      <c r="CX61" s="194">
        <f xml:space="preserve"> Time!CX$140</f>
        <v>0</v>
      </c>
      <c r="CY61" s="194">
        <f xml:space="preserve"> Time!CY$140</f>
        <v>0</v>
      </c>
      <c r="CZ61" s="194">
        <f xml:space="preserve"> Time!CZ$140</f>
        <v>0</v>
      </c>
      <c r="DA61" s="194">
        <f xml:space="preserve"> Time!DA$140</f>
        <v>0</v>
      </c>
      <c r="DB61" s="194">
        <f xml:space="preserve"> Time!DB$140</f>
        <v>0</v>
      </c>
      <c r="DC61" s="194">
        <f xml:space="preserve"> Time!DC$140</f>
        <v>0</v>
      </c>
      <c r="DD61" s="194">
        <f xml:space="preserve"> Time!DD$140</f>
        <v>0</v>
      </c>
      <c r="DE61" s="194">
        <f xml:space="preserve"> Time!DE$140</f>
        <v>0</v>
      </c>
      <c r="DF61" s="194">
        <f xml:space="preserve"> Time!DF$140</f>
        <v>0</v>
      </c>
      <c r="DG61" s="194">
        <f xml:space="preserve"> Time!DG$140</f>
        <v>0</v>
      </c>
      <c r="DH61" s="194">
        <f xml:space="preserve"> Time!DH$140</f>
        <v>0</v>
      </c>
      <c r="DI61" s="194">
        <f xml:space="preserve"> Time!DI$140</f>
        <v>0</v>
      </c>
      <c r="DJ61" s="194">
        <f xml:space="preserve"> Time!DJ$140</f>
        <v>0</v>
      </c>
      <c r="DK61" s="194">
        <f xml:space="preserve"> Time!DK$140</f>
        <v>0</v>
      </c>
      <c r="DL61" s="194">
        <f xml:space="preserve"> Time!DL$140</f>
        <v>0</v>
      </c>
      <c r="DM61" s="194">
        <f xml:space="preserve"> Time!DM$140</f>
        <v>0</v>
      </c>
      <c r="DN61" s="194">
        <f xml:space="preserve"> Time!DN$140</f>
        <v>0</v>
      </c>
      <c r="DO61" s="194">
        <f xml:space="preserve"> Time!DO$140</f>
        <v>0</v>
      </c>
      <c r="DP61" s="194">
        <f xml:space="preserve"> Time!DP$140</f>
        <v>0</v>
      </c>
      <c r="DQ61" s="194">
        <f xml:space="preserve"> Time!DQ$140</f>
        <v>0</v>
      </c>
      <c r="DR61" s="194">
        <f xml:space="preserve"> Time!DR$140</f>
        <v>0</v>
      </c>
      <c r="DS61" s="194">
        <f xml:space="preserve"> Time!DS$140</f>
        <v>0</v>
      </c>
      <c r="DT61" s="194">
        <f xml:space="preserve"> Time!DT$140</f>
        <v>0</v>
      </c>
      <c r="DU61" s="194">
        <f xml:space="preserve"> Time!DU$140</f>
        <v>0</v>
      </c>
      <c r="DV61" s="194">
        <f xml:space="preserve"> Time!DV$140</f>
        <v>0</v>
      </c>
      <c r="DW61" s="194">
        <f xml:space="preserve"> Time!DW$140</f>
        <v>0</v>
      </c>
      <c r="DX61" s="194">
        <f xml:space="preserve"> Time!DX$140</f>
        <v>0</v>
      </c>
      <c r="DY61" s="194">
        <f xml:space="preserve"> Time!DY$140</f>
        <v>0</v>
      </c>
      <c r="DZ61" s="194">
        <f xml:space="preserve"> Time!DZ$140</f>
        <v>0</v>
      </c>
      <c r="EA61" s="194">
        <f xml:space="preserve"> Time!EA$140</f>
        <v>0</v>
      </c>
      <c r="EB61" s="194">
        <f xml:space="preserve"> Time!EB$140</f>
        <v>0</v>
      </c>
      <c r="EC61" s="194">
        <f xml:space="preserve"> Time!EC$140</f>
        <v>0</v>
      </c>
      <c r="ED61" s="194">
        <f xml:space="preserve"> Time!ED$140</f>
        <v>0</v>
      </c>
      <c r="EE61" s="194">
        <f xml:space="preserve"> Time!EE$140</f>
        <v>0</v>
      </c>
      <c r="EF61" s="194">
        <f xml:space="preserve"> Time!EF$140</f>
        <v>0</v>
      </c>
      <c r="EG61" s="194">
        <f xml:space="preserve"> Time!EG$140</f>
        <v>0</v>
      </c>
      <c r="EH61" s="194">
        <f xml:space="preserve"> Time!EH$140</f>
        <v>0</v>
      </c>
      <c r="EI61" s="194">
        <f xml:space="preserve"> Time!EI$140</f>
        <v>0</v>
      </c>
      <c r="EJ61" s="194">
        <f xml:space="preserve"> Time!EJ$140</f>
        <v>0</v>
      </c>
      <c r="EK61" s="194">
        <f xml:space="preserve"> Time!EK$140</f>
        <v>0</v>
      </c>
      <c r="EL61" s="194">
        <f xml:space="preserve"> Time!EL$140</f>
        <v>0</v>
      </c>
      <c r="EM61" s="194">
        <f xml:space="preserve"> Time!EM$140</f>
        <v>0</v>
      </c>
      <c r="EN61" s="194">
        <f xml:space="preserve"> Time!EN$140</f>
        <v>0</v>
      </c>
      <c r="EO61" s="194">
        <f xml:space="preserve"> Time!EO$140</f>
        <v>0</v>
      </c>
      <c r="EP61" s="194">
        <f xml:space="preserve"> Time!EP$140</f>
        <v>0</v>
      </c>
      <c r="EQ61" s="194">
        <f xml:space="preserve"> Time!EQ$140</f>
        <v>0</v>
      </c>
      <c r="ER61" s="194">
        <f xml:space="preserve"> Time!ER$140</f>
        <v>0</v>
      </c>
      <c r="ES61" s="194">
        <f xml:space="preserve"> Time!ES$140</f>
        <v>0</v>
      </c>
      <c r="ET61" s="194">
        <f xml:space="preserve"> Time!ET$140</f>
        <v>0</v>
      </c>
      <c r="EU61" s="194">
        <f xml:space="preserve"> Time!EU$140</f>
        <v>0</v>
      </c>
      <c r="EV61" s="194">
        <f xml:space="preserve"> Time!EV$140</f>
        <v>0</v>
      </c>
      <c r="EW61" s="194">
        <f xml:space="preserve"> Time!EW$140</f>
        <v>0</v>
      </c>
      <c r="EX61" s="194">
        <f xml:space="preserve"> Time!EX$140</f>
        <v>0</v>
      </c>
      <c r="EY61" s="194">
        <f xml:space="preserve"> Time!EY$140</f>
        <v>0</v>
      </c>
      <c r="EZ61" s="194">
        <f xml:space="preserve"> Time!EZ$140</f>
        <v>0</v>
      </c>
      <c r="FA61" s="194">
        <f xml:space="preserve"> Time!FA$140</f>
        <v>0</v>
      </c>
      <c r="FB61" s="194">
        <f xml:space="preserve"> Time!FB$140</f>
        <v>0</v>
      </c>
      <c r="FC61" s="194">
        <f xml:space="preserve"> Time!FC$140</f>
        <v>0</v>
      </c>
      <c r="FD61" s="194">
        <f xml:space="preserve"> Time!FD$140</f>
        <v>0</v>
      </c>
      <c r="FE61" s="194">
        <f xml:space="preserve"> Time!FE$140</f>
        <v>0</v>
      </c>
      <c r="FF61" s="194">
        <f xml:space="preserve"> Time!FF$140</f>
        <v>0</v>
      </c>
      <c r="FG61" s="194">
        <f xml:space="preserve"> Time!FG$140</f>
        <v>0</v>
      </c>
      <c r="FH61" s="194">
        <f xml:space="preserve"> Time!FH$140</f>
        <v>0</v>
      </c>
      <c r="FI61" s="194">
        <f xml:space="preserve"> Time!FI$140</f>
        <v>0</v>
      </c>
      <c r="FJ61" s="194">
        <f xml:space="preserve"> Time!FJ$140</f>
        <v>0</v>
      </c>
      <c r="FK61" s="194">
        <f xml:space="preserve"> Time!FK$140</f>
        <v>0</v>
      </c>
      <c r="FL61" s="194">
        <f xml:space="preserve"> Time!FL$140</f>
        <v>0</v>
      </c>
      <c r="FM61" s="194">
        <f xml:space="preserve"> Time!FM$140</f>
        <v>0</v>
      </c>
      <c r="FN61" s="194">
        <f xml:space="preserve"> Time!FN$140</f>
        <v>0</v>
      </c>
      <c r="FO61" s="194">
        <f xml:space="preserve"> Time!FO$140</f>
        <v>0</v>
      </c>
      <c r="FP61" s="194">
        <f xml:space="preserve"> Time!FP$140</f>
        <v>0</v>
      </c>
      <c r="FQ61" s="194">
        <f xml:space="preserve"> Time!FQ$140</f>
        <v>0</v>
      </c>
      <c r="FR61" s="194">
        <f xml:space="preserve"> Time!FR$140</f>
        <v>0</v>
      </c>
      <c r="FS61" s="194">
        <f xml:space="preserve"> Time!FS$140</f>
        <v>0</v>
      </c>
      <c r="FT61" s="194">
        <f xml:space="preserve"> Time!FT$140</f>
        <v>0</v>
      </c>
      <c r="FU61" s="194">
        <f xml:space="preserve"> Time!FU$140</f>
        <v>0</v>
      </c>
      <c r="FV61" s="194">
        <f xml:space="preserve"> Time!FV$140</f>
        <v>0</v>
      </c>
      <c r="FW61" s="194">
        <f xml:space="preserve"> Time!FW$140</f>
        <v>0</v>
      </c>
      <c r="FX61" s="194">
        <f xml:space="preserve"> Time!FX$140</f>
        <v>0</v>
      </c>
      <c r="FY61" s="194">
        <f xml:space="preserve"> Time!FY$140</f>
        <v>0</v>
      </c>
      <c r="FZ61" s="194">
        <f xml:space="preserve"> Time!FZ$140</f>
        <v>0</v>
      </c>
      <c r="GA61" s="194">
        <f xml:space="preserve"> Time!GA$140</f>
        <v>0</v>
      </c>
      <c r="GB61" s="194">
        <f xml:space="preserve"> Time!GB$140</f>
        <v>0</v>
      </c>
      <c r="GC61" s="194">
        <f xml:space="preserve"> Time!GC$140</f>
        <v>0</v>
      </c>
      <c r="GD61" s="194">
        <f xml:space="preserve"> Time!GD$140</f>
        <v>0</v>
      </c>
      <c r="GE61" s="194">
        <f xml:space="preserve"> Time!GE$140</f>
        <v>0</v>
      </c>
      <c r="GF61" s="194">
        <f xml:space="preserve"> Time!GF$140</f>
        <v>0</v>
      </c>
      <c r="GG61" s="194">
        <f xml:space="preserve"> Time!GG$140</f>
        <v>0</v>
      </c>
      <c r="GH61" s="194">
        <f xml:space="preserve"> Time!GH$140</f>
        <v>0</v>
      </c>
      <c r="GI61" s="194">
        <f xml:space="preserve"> Time!GI$140</f>
        <v>0</v>
      </c>
      <c r="GJ61" s="194">
        <f xml:space="preserve"> Time!GJ$140</f>
        <v>0</v>
      </c>
    </row>
    <row r="62" spans="1:192" x14ac:dyDescent="0.25">
      <c r="E62" s="12" t="s">
        <v>491</v>
      </c>
      <c r="G62" s="12" t="s">
        <v>189</v>
      </c>
      <c r="J62" s="83" t="str">
        <f t="shared" ref="J62:AM62" si="38" xml:space="preserve"> IF( J61 = 1, J59 / J60, "na")</f>
        <v>na</v>
      </c>
      <c r="K62" s="83" t="str">
        <f t="shared" si="38"/>
        <v>na</v>
      </c>
      <c r="L62" s="83" t="str">
        <f t="shared" si="38"/>
        <v>na</v>
      </c>
      <c r="M62" s="83" t="str">
        <f t="shared" si="38"/>
        <v>na</v>
      </c>
      <c r="N62" s="83" t="str">
        <f t="shared" si="38"/>
        <v>na</v>
      </c>
      <c r="O62" s="83" t="str">
        <f t="shared" si="38"/>
        <v>na</v>
      </c>
      <c r="P62" s="83" t="str">
        <f t="shared" si="38"/>
        <v>na</v>
      </c>
      <c r="Q62" s="83">
        <f t="shared" si="38"/>
        <v>1.4</v>
      </c>
      <c r="R62" s="83">
        <f t="shared" si="38"/>
        <v>1.3999999999999997</v>
      </c>
      <c r="S62" s="83">
        <f t="shared" si="38"/>
        <v>1.3999999999999997</v>
      </c>
      <c r="T62" s="83">
        <f t="shared" si="38"/>
        <v>1.4</v>
      </c>
      <c r="U62" s="83">
        <f t="shared" si="38"/>
        <v>1.4</v>
      </c>
      <c r="V62" s="83">
        <f t="shared" si="38"/>
        <v>1.4</v>
      </c>
      <c r="W62" s="83">
        <f t="shared" si="38"/>
        <v>1.4</v>
      </c>
      <c r="X62" s="83">
        <f t="shared" si="38"/>
        <v>1.4</v>
      </c>
      <c r="Y62" s="83">
        <f t="shared" si="38"/>
        <v>1.3999999999999997</v>
      </c>
      <c r="Z62" s="83">
        <f t="shared" si="38"/>
        <v>1.4</v>
      </c>
      <c r="AA62" s="83">
        <f t="shared" si="38"/>
        <v>1.4</v>
      </c>
      <c r="AB62" s="83">
        <f t="shared" si="38"/>
        <v>1.4</v>
      </c>
      <c r="AC62" s="83">
        <f t="shared" si="38"/>
        <v>1.4</v>
      </c>
      <c r="AD62" s="83">
        <f t="shared" si="38"/>
        <v>1.4000000000000001</v>
      </c>
      <c r="AE62" s="83">
        <f t="shared" si="38"/>
        <v>1.4</v>
      </c>
      <c r="AF62" s="83">
        <f t="shared" si="38"/>
        <v>1.4</v>
      </c>
      <c r="AG62" s="83">
        <f t="shared" si="38"/>
        <v>1.4</v>
      </c>
      <c r="AH62" s="83">
        <f t="shared" si="38"/>
        <v>1.4</v>
      </c>
      <c r="AI62" s="83">
        <f t="shared" si="38"/>
        <v>1.4000000000000001</v>
      </c>
      <c r="AJ62" s="83">
        <f t="shared" si="38"/>
        <v>1.4</v>
      </c>
      <c r="AK62" s="83">
        <f t="shared" si="38"/>
        <v>1.4</v>
      </c>
      <c r="AL62" s="83">
        <f t="shared" si="38"/>
        <v>1.4</v>
      </c>
      <c r="AM62" s="83">
        <f t="shared" si="38"/>
        <v>1.4</v>
      </c>
      <c r="AN62" s="83">
        <f t="shared" ref="AN62:CY62" si="39" xml:space="preserve"> IF( AN61 = 1, AN59 / AN60, "na")</f>
        <v>1.3999999999999997</v>
      </c>
      <c r="AO62" s="83">
        <f t="shared" si="39"/>
        <v>1.4</v>
      </c>
      <c r="AP62" s="83">
        <f t="shared" si="39"/>
        <v>1.4</v>
      </c>
      <c r="AQ62" s="83">
        <f t="shared" si="39"/>
        <v>1.4000000000000001</v>
      </c>
      <c r="AR62" s="83">
        <f t="shared" si="39"/>
        <v>1.3999999999999997</v>
      </c>
      <c r="AS62" s="83">
        <f t="shared" si="39"/>
        <v>1.3999999999999997</v>
      </c>
      <c r="AT62" s="83">
        <f t="shared" si="39"/>
        <v>1.4</v>
      </c>
      <c r="AU62" s="83">
        <f t="shared" si="39"/>
        <v>1.4</v>
      </c>
      <c r="AV62" s="83">
        <f t="shared" si="39"/>
        <v>1.4</v>
      </c>
      <c r="AW62" s="83">
        <f t="shared" si="39"/>
        <v>1.4</v>
      </c>
      <c r="AX62" s="83">
        <f t="shared" si="39"/>
        <v>1.4</v>
      </c>
      <c r="AY62" s="83" t="str">
        <f t="shared" si="39"/>
        <v>na</v>
      </c>
      <c r="AZ62" s="83" t="str">
        <f t="shared" si="39"/>
        <v>na</v>
      </c>
      <c r="BA62" s="83" t="str">
        <f t="shared" si="39"/>
        <v>na</v>
      </c>
      <c r="BB62" s="83" t="str">
        <f t="shared" si="39"/>
        <v>na</v>
      </c>
      <c r="BC62" s="83" t="str">
        <f t="shared" si="39"/>
        <v>na</v>
      </c>
      <c r="BD62" s="83" t="str">
        <f t="shared" si="39"/>
        <v>na</v>
      </c>
      <c r="BE62" s="83" t="str">
        <f t="shared" si="39"/>
        <v>na</v>
      </c>
      <c r="BF62" s="83" t="str">
        <f t="shared" si="39"/>
        <v>na</v>
      </c>
      <c r="BG62" s="83" t="str">
        <f t="shared" si="39"/>
        <v>na</v>
      </c>
      <c r="BH62" s="83" t="str">
        <f t="shared" si="39"/>
        <v>na</v>
      </c>
      <c r="BI62" s="83" t="str">
        <f t="shared" si="39"/>
        <v>na</v>
      </c>
      <c r="BJ62" s="83" t="str">
        <f t="shared" si="39"/>
        <v>na</v>
      </c>
      <c r="BK62" s="83" t="str">
        <f t="shared" si="39"/>
        <v>na</v>
      </c>
      <c r="BL62" s="83" t="str">
        <f t="shared" si="39"/>
        <v>na</v>
      </c>
      <c r="BM62" s="83" t="str">
        <f t="shared" si="39"/>
        <v>na</v>
      </c>
      <c r="BN62" s="83" t="str">
        <f t="shared" si="39"/>
        <v>na</v>
      </c>
      <c r="BO62" s="83" t="str">
        <f t="shared" si="39"/>
        <v>na</v>
      </c>
      <c r="BP62" s="83" t="str">
        <f t="shared" si="39"/>
        <v>na</v>
      </c>
      <c r="BQ62" s="83" t="str">
        <f t="shared" si="39"/>
        <v>na</v>
      </c>
      <c r="BR62" s="83" t="str">
        <f t="shared" si="39"/>
        <v>na</v>
      </c>
      <c r="BS62" s="83" t="str">
        <f t="shared" si="39"/>
        <v>na</v>
      </c>
      <c r="BT62" s="83" t="str">
        <f t="shared" si="39"/>
        <v>na</v>
      </c>
      <c r="BU62" s="83" t="str">
        <f t="shared" si="39"/>
        <v>na</v>
      </c>
      <c r="BV62" s="83" t="str">
        <f t="shared" si="39"/>
        <v>na</v>
      </c>
      <c r="BW62" s="83" t="str">
        <f t="shared" si="39"/>
        <v>na</v>
      </c>
      <c r="BX62" s="83" t="str">
        <f t="shared" si="39"/>
        <v>na</v>
      </c>
      <c r="BY62" s="83" t="str">
        <f t="shared" si="39"/>
        <v>na</v>
      </c>
      <c r="BZ62" s="83" t="str">
        <f t="shared" si="39"/>
        <v>na</v>
      </c>
      <c r="CA62" s="83" t="str">
        <f t="shared" si="39"/>
        <v>na</v>
      </c>
      <c r="CB62" s="83" t="str">
        <f t="shared" si="39"/>
        <v>na</v>
      </c>
      <c r="CC62" s="83" t="str">
        <f t="shared" si="39"/>
        <v>na</v>
      </c>
      <c r="CD62" s="83" t="str">
        <f t="shared" si="39"/>
        <v>na</v>
      </c>
      <c r="CE62" s="83" t="str">
        <f t="shared" si="39"/>
        <v>na</v>
      </c>
      <c r="CF62" s="83" t="str">
        <f t="shared" si="39"/>
        <v>na</v>
      </c>
      <c r="CG62" s="83" t="str">
        <f t="shared" si="39"/>
        <v>na</v>
      </c>
      <c r="CH62" s="83" t="str">
        <f t="shared" si="39"/>
        <v>na</v>
      </c>
      <c r="CI62" s="83" t="str">
        <f t="shared" si="39"/>
        <v>na</v>
      </c>
      <c r="CJ62" s="83" t="str">
        <f t="shared" si="39"/>
        <v>na</v>
      </c>
      <c r="CK62" s="83" t="str">
        <f t="shared" si="39"/>
        <v>na</v>
      </c>
      <c r="CL62" s="83" t="str">
        <f t="shared" si="39"/>
        <v>na</v>
      </c>
      <c r="CM62" s="83" t="str">
        <f t="shared" si="39"/>
        <v>na</v>
      </c>
      <c r="CN62" s="83" t="str">
        <f t="shared" si="39"/>
        <v>na</v>
      </c>
      <c r="CO62" s="83" t="str">
        <f t="shared" si="39"/>
        <v>na</v>
      </c>
      <c r="CP62" s="83" t="str">
        <f t="shared" si="39"/>
        <v>na</v>
      </c>
      <c r="CQ62" s="83" t="str">
        <f t="shared" si="39"/>
        <v>na</v>
      </c>
      <c r="CR62" s="83" t="str">
        <f t="shared" si="39"/>
        <v>na</v>
      </c>
      <c r="CS62" s="83" t="str">
        <f t="shared" si="39"/>
        <v>na</v>
      </c>
      <c r="CT62" s="83" t="str">
        <f t="shared" si="39"/>
        <v>na</v>
      </c>
      <c r="CU62" s="83" t="str">
        <f t="shared" si="39"/>
        <v>na</v>
      </c>
      <c r="CV62" s="83" t="str">
        <f t="shared" si="39"/>
        <v>na</v>
      </c>
      <c r="CW62" s="83" t="str">
        <f t="shared" si="39"/>
        <v>na</v>
      </c>
      <c r="CX62" s="83" t="str">
        <f t="shared" si="39"/>
        <v>na</v>
      </c>
      <c r="CY62" s="83" t="str">
        <f t="shared" si="39"/>
        <v>na</v>
      </c>
      <c r="CZ62" s="83" t="str">
        <f t="shared" ref="CZ62:FK62" si="40" xml:space="preserve"> IF( CZ61 = 1, CZ59 / CZ60, "na")</f>
        <v>na</v>
      </c>
      <c r="DA62" s="83" t="str">
        <f t="shared" si="40"/>
        <v>na</v>
      </c>
      <c r="DB62" s="83" t="str">
        <f t="shared" si="40"/>
        <v>na</v>
      </c>
      <c r="DC62" s="83" t="str">
        <f t="shared" si="40"/>
        <v>na</v>
      </c>
      <c r="DD62" s="83" t="str">
        <f t="shared" si="40"/>
        <v>na</v>
      </c>
      <c r="DE62" s="83" t="str">
        <f t="shared" si="40"/>
        <v>na</v>
      </c>
      <c r="DF62" s="83" t="str">
        <f t="shared" si="40"/>
        <v>na</v>
      </c>
      <c r="DG62" s="83" t="str">
        <f t="shared" si="40"/>
        <v>na</v>
      </c>
      <c r="DH62" s="83" t="str">
        <f t="shared" si="40"/>
        <v>na</v>
      </c>
      <c r="DI62" s="83" t="str">
        <f t="shared" si="40"/>
        <v>na</v>
      </c>
      <c r="DJ62" s="83" t="str">
        <f t="shared" si="40"/>
        <v>na</v>
      </c>
      <c r="DK62" s="83" t="str">
        <f t="shared" si="40"/>
        <v>na</v>
      </c>
      <c r="DL62" s="83" t="str">
        <f t="shared" si="40"/>
        <v>na</v>
      </c>
      <c r="DM62" s="83" t="str">
        <f t="shared" si="40"/>
        <v>na</v>
      </c>
      <c r="DN62" s="83" t="str">
        <f t="shared" si="40"/>
        <v>na</v>
      </c>
      <c r="DO62" s="83" t="str">
        <f t="shared" si="40"/>
        <v>na</v>
      </c>
      <c r="DP62" s="83" t="str">
        <f t="shared" si="40"/>
        <v>na</v>
      </c>
      <c r="DQ62" s="83" t="str">
        <f t="shared" si="40"/>
        <v>na</v>
      </c>
      <c r="DR62" s="83" t="str">
        <f t="shared" si="40"/>
        <v>na</v>
      </c>
      <c r="DS62" s="83" t="str">
        <f t="shared" si="40"/>
        <v>na</v>
      </c>
      <c r="DT62" s="83" t="str">
        <f t="shared" si="40"/>
        <v>na</v>
      </c>
      <c r="DU62" s="83" t="str">
        <f t="shared" si="40"/>
        <v>na</v>
      </c>
      <c r="DV62" s="83" t="str">
        <f t="shared" si="40"/>
        <v>na</v>
      </c>
      <c r="DW62" s="83" t="str">
        <f t="shared" si="40"/>
        <v>na</v>
      </c>
      <c r="DX62" s="83" t="str">
        <f t="shared" si="40"/>
        <v>na</v>
      </c>
      <c r="DY62" s="83" t="str">
        <f t="shared" si="40"/>
        <v>na</v>
      </c>
      <c r="DZ62" s="83" t="str">
        <f t="shared" si="40"/>
        <v>na</v>
      </c>
      <c r="EA62" s="83" t="str">
        <f t="shared" si="40"/>
        <v>na</v>
      </c>
      <c r="EB62" s="83" t="str">
        <f t="shared" si="40"/>
        <v>na</v>
      </c>
      <c r="EC62" s="83" t="str">
        <f t="shared" si="40"/>
        <v>na</v>
      </c>
      <c r="ED62" s="83" t="str">
        <f t="shared" si="40"/>
        <v>na</v>
      </c>
      <c r="EE62" s="83" t="str">
        <f t="shared" si="40"/>
        <v>na</v>
      </c>
      <c r="EF62" s="83" t="str">
        <f t="shared" si="40"/>
        <v>na</v>
      </c>
      <c r="EG62" s="83" t="str">
        <f t="shared" si="40"/>
        <v>na</v>
      </c>
      <c r="EH62" s="83" t="str">
        <f t="shared" si="40"/>
        <v>na</v>
      </c>
      <c r="EI62" s="83" t="str">
        <f t="shared" si="40"/>
        <v>na</v>
      </c>
      <c r="EJ62" s="83" t="str">
        <f t="shared" si="40"/>
        <v>na</v>
      </c>
      <c r="EK62" s="83" t="str">
        <f t="shared" si="40"/>
        <v>na</v>
      </c>
      <c r="EL62" s="83" t="str">
        <f t="shared" si="40"/>
        <v>na</v>
      </c>
      <c r="EM62" s="83" t="str">
        <f t="shared" si="40"/>
        <v>na</v>
      </c>
      <c r="EN62" s="83" t="str">
        <f t="shared" si="40"/>
        <v>na</v>
      </c>
      <c r="EO62" s="83" t="str">
        <f t="shared" si="40"/>
        <v>na</v>
      </c>
      <c r="EP62" s="83" t="str">
        <f t="shared" si="40"/>
        <v>na</v>
      </c>
      <c r="EQ62" s="83" t="str">
        <f t="shared" si="40"/>
        <v>na</v>
      </c>
      <c r="ER62" s="83" t="str">
        <f t="shared" si="40"/>
        <v>na</v>
      </c>
      <c r="ES62" s="83" t="str">
        <f t="shared" si="40"/>
        <v>na</v>
      </c>
      <c r="ET62" s="83" t="str">
        <f t="shared" si="40"/>
        <v>na</v>
      </c>
      <c r="EU62" s="83" t="str">
        <f t="shared" si="40"/>
        <v>na</v>
      </c>
      <c r="EV62" s="83" t="str">
        <f t="shared" si="40"/>
        <v>na</v>
      </c>
      <c r="EW62" s="83" t="str">
        <f t="shared" si="40"/>
        <v>na</v>
      </c>
      <c r="EX62" s="83" t="str">
        <f t="shared" si="40"/>
        <v>na</v>
      </c>
      <c r="EY62" s="83" t="str">
        <f t="shared" si="40"/>
        <v>na</v>
      </c>
      <c r="EZ62" s="83" t="str">
        <f t="shared" si="40"/>
        <v>na</v>
      </c>
      <c r="FA62" s="83" t="str">
        <f t="shared" si="40"/>
        <v>na</v>
      </c>
      <c r="FB62" s="83" t="str">
        <f t="shared" si="40"/>
        <v>na</v>
      </c>
      <c r="FC62" s="83" t="str">
        <f t="shared" si="40"/>
        <v>na</v>
      </c>
      <c r="FD62" s="83" t="str">
        <f t="shared" si="40"/>
        <v>na</v>
      </c>
      <c r="FE62" s="83" t="str">
        <f t="shared" si="40"/>
        <v>na</v>
      </c>
      <c r="FF62" s="83" t="str">
        <f t="shared" si="40"/>
        <v>na</v>
      </c>
      <c r="FG62" s="83" t="str">
        <f t="shared" si="40"/>
        <v>na</v>
      </c>
      <c r="FH62" s="83" t="str">
        <f t="shared" si="40"/>
        <v>na</v>
      </c>
      <c r="FI62" s="83" t="str">
        <f t="shared" si="40"/>
        <v>na</v>
      </c>
      <c r="FJ62" s="83" t="str">
        <f t="shared" si="40"/>
        <v>na</v>
      </c>
      <c r="FK62" s="83" t="str">
        <f t="shared" si="40"/>
        <v>na</v>
      </c>
      <c r="FL62" s="83" t="str">
        <f t="shared" ref="FL62:GJ62" si="41" xml:space="preserve"> IF( FL61 = 1, FL59 / FL60, "na")</f>
        <v>na</v>
      </c>
      <c r="FM62" s="83" t="str">
        <f t="shared" si="41"/>
        <v>na</v>
      </c>
      <c r="FN62" s="83" t="str">
        <f t="shared" si="41"/>
        <v>na</v>
      </c>
      <c r="FO62" s="83" t="str">
        <f t="shared" si="41"/>
        <v>na</v>
      </c>
      <c r="FP62" s="83" t="str">
        <f t="shared" si="41"/>
        <v>na</v>
      </c>
      <c r="FQ62" s="83" t="str">
        <f t="shared" si="41"/>
        <v>na</v>
      </c>
      <c r="FR62" s="83" t="str">
        <f t="shared" si="41"/>
        <v>na</v>
      </c>
      <c r="FS62" s="83" t="str">
        <f t="shared" si="41"/>
        <v>na</v>
      </c>
      <c r="FT62" s="83" t="str">
        <f t="shared" si="41"/>
        <v>na</v>
      </c>
      <c r="FU62" s="83" t="str">
        <f t="shared" si="41"/>
        <v>na</v>
      </c>
      <c r="FV62" s="83" t="str">
        <f t="shared" si="41"/>
        <v>na</v>
      </c>
      <c r="FW62" s="83" t="str">
        <f t="shared" si="41"/>
        <v>na</v>
      </c>
      <c r="FX62" s="83" t="str">
        <f t="shared" si="41"/>
        <v>na</v>
      </c>
      <c r="FY62" s="83" t="str">
        <f t="shared" si="41"/>
        <v>na</v>
      </c>
      <c r="FZ62" s="83" t="str">
        <f t="shared" si="41"/>
        <v>na</v>
      </c>
      <c r="GA62" s="83" t="str">
        <f t="shared" si="41"/>
        <v>na</v>
      </c>
      <c r="GB62" s="83" t="str">
        <f t="shared" si="41"/>
        <v>na</v>
      </c>
      <c r="GC62" s="83" t="str">
        <f t="shared" si="41"/>
        <v>na</v>
      </c>
      <c r="GD62" s="83" t="str">
        <f t="shared" si="41"/>
        <v>na</v>
      </c>
      <c r="GE62" s="83" t="str">
        <f t="shared" si="41"/>
        <v>na</v>
      </c>
      <c r="GF62" s="83" t="str">
        <f t="shared" si="41"/>
        <v>na</v>
      </c>
      <c r="GG62" s="83" t="str">
        <f t="shared" si="41"/>
        <v>na</v>
      </c>
      <c r="GH62" s="83" t="str">
        <f t="shared" si="41"/>
        <v>na</v>
      </c>
      <c r="GI62" s="83" t="str">
        <f t="shared" si="41"/>
        <v>na</v>
      </c>
      <c r="GJ62" s="83" t="str">
        <f t="shared" si="41"/>
        <v>na</v>
      </c>
    </row>
    <row r="63" spans="1:192" x14ac:dyDescent="0.25"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3"/>
      <c r="BT63" s="83"/>
      <c r="BU63" s="83"/>
      <c r="BV63" s="83"/>
      <c r="BW63" s="83"/>
      <c r="BX63" s="83"/>
      <c r="BY63" s="83"/>
      <c r="BZ63" s="83"/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  <c r="CQ63" s="83"/>
      <c r="CR63" s="83"/>
      <c r="CS63" s="83"/>
      <c r="CT63" s="83"/>
      <c r="CU63" s="83"/>
      <c r="CV63" s="83"/>
      <c r="CW63" s="83"/>
      <c r="CX63" s="83"/>
      <c r="CY63" s="83"/>
      <c r="CZ63" s="83"/>
      <c r="DA63" s="83"/>
      <c r="DB63" s="83"/>
      <c r="DC63" s="83"/>
      <c r="DD63" s="83"/>
      <c r="DE63" s="83"/>
      <c r="DF63" s="83"/>
      <c r="DG63" s="83"/>
      <c r="DH63" s="83"/>
      <c r="DI63" s="83"/>
      <c r="DJ63" s="83"/>
      <c r="DK63" s="83"/>
      <c r="DL63" s="83"/>
      <c r="DM63" s="83"/>
      <c r="DN63" s="83"/>
      <c r="DO63" s="83"/>
      <c r="DP63" s="83"/>
      <c r="DQ63" s="83"/>
      <c r="DR63" s="83"/>
      <c r="DS63" s="83"/>
      <c r="DT63" s="83"/>
      <c r="DU63" s="83"/>
      <c r="DV63" s="83"/>
      <c r="DW63" s="83"/>
      <c r="DX63" s="83"/>
      <c r="DY63" s="83"/>
      <c r="DZ63" s="83"/>
      <c r="EA63" s="83"/>
      <c r="EB63" s="83"/>
      <c r="EC63" s="83"/>
      <c r="ED63" s="83"/>
      <c r="EE63" s="83"/>
      <c r="EF63" s="83"/>
      <c r="EG63" s="83"/>
      <c r="EH63" s="83"/>
      <c r="EI63" s="83"/>
      <c r="EJ63" s="83"/>
      <c r="EK63" s="83"/>
      <c r="EL63" s="83"/>
      <c r="EM63" s="83"/>
      <c r="EN63" s="83"/>
      <c r="EO63" s="83"/>
      <c r="EP63" s="83"/>
      <c r="EQ63" s="83"/>
      <c r="ER63" s="83"/>
      <c r="ES63" s="83"/>
      <c r="ET63" s="83"/>
      <c r="EU63" s="83"/>
      <c r="EV63" s="83"/>
      <c r="EW63" s="83"/>
      <c r="EX63" s="83"/>
      <c r="EY63" s="83"/>
      <c r="EZ63" s="83"/>
      <c r="FA63" s="83"/>
      <c r="FB63" s="83"/>
      <c r="FC63" s="83"/>
      <c r="FD63" s="83"/>
      <c r="FE63" s="83"/>
      <c r="FF63" s="83"/>
      <c r="FG63" s="83"/>
      <c r="FH63" s="83"/>
      <c r="FI63" s="83"/>
      <c r="FJ63" s="83"/>
      <c r="FK63" s="83"/>
      <c r="FL63" s="83"/>
      <c r="FM63" s="83"/>
      <c r="FN63" s="83"/>
      <c r="FO63" s="83"/>
      <c r="FP63" s="83"/>
      <c r="FQ63" s="83"/>
      <c r="FR63" s="83"/>
      <c r="FS63" s="83"/>
      <c r="FT63" s="83"/>
      <c r="FU63" s="83"/>
      <c r="FV63" s="83"/>
      <c r="FW63" s="83"/>
      <c r="FX63" s="83"/>
      <c r="FY63" s="83"/>
      <c r="FZ63" s="83"/>
      <c r="GA63" s="83"/>
      <c r="GB63" s="83"/>
      <c r="GC63" s="83"/>
      <c r="GD63" s="83"/>
      <c r="GE63" s="83"/>
      <c r="GF63" s="83"/>
      <c r="GG63" s="83"/>
      <c r="GH63" s="83"/>
      <c r="GI63" s="83"/>
      <c r="GJ63" s="83"/>
    </row>
    <row r="64" spans="1:192" s="285" customFormat="1" x14ac:dyDescent="0.25">
      <c r="A64" s="283"/>
      <c r="B64" s="283"/>
      <c r="C64" s="421"/>
      <c r="D64" s="284"/>
      <c r="E64" s="83" t="str">
        <f t="shared" ref="E64:AJ64" si="42" xml:space="preserve"> E$62</f>
        <v>Senior annual debt service coverage ratio</v>
      </c>
      <c r="F64" s="83">
        <f t="shared" si="42"/>
        <v>0</v>
      </c>
      <c r="G64" s="83" t="str">
        <f t="shared" si="42"/>
        <v>ratio</v>
      </c>
      <c r="H64" s="83">
        <f t="shared" si="42"/>
        <v>0</v>
      </c>
      <c r="I64" s="83">
        <f t="shared" si="42"/>
        <v>0</v>
      </c>
      <c r="J64" s="83" t="str">
        <f t="shared" si="42"/>
        <v>na</v>
      </c>
      <c r="K64" s="83" t="str">
        <f t="shared" si="42"/>
        <v>na</v>
      </c>
      <c r="L64" s="83" t="str">
        <f t="shared" si="42"/>
        <v>na</v>
      </c>
      <c r="M64" s="83" t="str">
        <f t="shared" si="42"/>
        <v>na</v>
      </c>
      <c r="N64" s="83" t="str">
        <f t="shared" si="42"/>
        <v>na</v>
      </c>
      <c r="O64" s="83" t="str">
        <f t="shared" si="42"/>
        <v>na</v>
      </c>
      <c r="P64" s="83" t="str">
        <f t="shared" si="42"/>
        <v>na</v>
      </c>
      <c r="Q64" s="83">
        <f t="shared" si="42"/>
        <v>1.4</v>
      </c>
      <c r="R64" s="83">
        <f t="shared" si="42"/>
        <v>1.3999999999999997</v>
      </c>
      <c r="S64" s="83">
        <f t="shared" si="42"/>
        <v>1.3999999999999997</v>
      </c>
      <c r="T64" s="83">
        <f t="shared" si="42"/>
        <v>1.4</v>
      </c>
      <c r="U64" s="83">
        <f t="shared" si="42"/>
        <v>1.4</v>
      </c>
      <c r="V64" s="83">
        <f t="shared" si="42"/>
        <v>1.4</v>
      </c>
      <c r="W64" s="83">
        <f t="shared" si="42"/>
        <v>1.4</v>
      </c>
      <c r="X64" s="83">
        <f t="shared" si="42"/>
        <v>1.4</v>
      </c>
      <c r="Y64" s="83">
        <f t="shared" si="42"/>
        <v>1.3999999999999997</v>
      </c>
      <c r="Z64" s="83">
        <f t="shared" si="42"/>
        <v>1.4</v>
      </c>
      <c r="AA64" s="83">
        <f t="shared" si="42"/>
        <v>1.4</v>
      </c>
      <c r="AB64" s="83">
        <f t="shared" si="42"/>
        <v>1.4</v>
      </c>
      <c r="AC64" s="83">
        <f t="shared" si="42"/>
        <v>1.4</v>
      </c>
      <c r="AD64" s="83">
        <f t="shared" si="42"/>
        <v>1.4000000000000001</v>
      </c>
      <c r="AE64" s="83">
        <f t="shared" si="42"/>
        <v>1.4</v>
      </c>
      <c r="AF64" s="83">
        <f t="shared" si="42"/>
        <v>1.4</v>
      </c>
      <c r="AG64" s="83">
        <f t="shared" si="42"/>
        <v>1.4</v>
      </c>
      <c r="AH64" s="83">
        <f t="shared" si="42"/>
        <v>1.4</v>
      </c>
      <c r="AI64" s="83">
        <f t="shared" si="42"/>
        <v>1.4000000000000001</v>
      </c>
      <c r="AJ64" s="83">
        <f t="shared" si="42"/>
        <v>1.4</v>
      </c>
      <c r="AK64" s="83">
        <f t="shared" ref="AK64:CV64" si="43" xml:space="preserve"> AK$62</f>
        <v>1.4</v>
      </c>
      <c r="AL64" s="83">
        <f t="shared" si="43"/>
        <v>1.4</v>
      </c>
      <c r="AM64" s="83">
        <f t="shared" si="43"/>
        <v>1.4</v>
      </c>
      <c r="AN64" s="83">
        <f t="shared" si="43"/>
        <v>1.3999999999999997</v>
      </c>
      <c r="AO64" s="83">
        <f t="shared" si="43"/>
        <v>1.4</v>
      </c>
      <c r="AP64" s="83">
        <f t="shared" si="43"/>
        <v>1.4</v>
      </c>
      <c r="AQ64" s="83">
        <f t="shared" si="43"/>
        <v>1.4000000000000001</v>
      </c>
      <c r="AR64" s="83">
        <f t="shared" si="43"/>
        <v>1.3999999999999997</v>
      </c>
      <c r="AS64" s="83">
        <f t="shared" si="43"/>
        <v>1.3999999999999997</v>
      </c>
      <c r="AT64" s="83">
        <f t="shared" si="43"/>
        <v>1.4</v>
      </c>
      <c r="AU64" s="83">
        <f t="shared" si="43"/>
        <v>1.4</v>
      </c>
      <c r="AV64" s="83">
        <f t="shared" si="43"/>
        <v>1.4</v>
      </c>
      <c r="AW64" s="83">
        <f t="shared" si="43"/>
        <v>1.4</v>
      </c>
      <c r="AX64" s="83">
        <f t="shared" si="43"/>
        <v>1.4</v>
      </c>
      <c r="AY64" s="83" t="str">
        <f t="shared" si="43"/>
        <v>na</v>
      </c>
      <c r="AZ64" s="83" t="str">
        <f t="shared" si="43"/>
        <v>na</v>
      </c>
      <c r="BA64" s="83" t="str">
        <f t="shared" si="43"/>
        <v>na</v>
      </c>
      <c r="BB64" s="83" t="str">
        <f t="shared" si="43"/>
        <v>na</v>
      </c>
      <c r="BC64" s="83" t="str">
        <f t="shared" si="43"/>
        <v>na</v>
      </c>
      <c r="BD64" s="83" t="str">
        <f t="shared" si="43"/>
        <v>na</v>
      </c>
      <c r="BE64" s="83" t="str">
        <f t="shared" si="43"/>
        <v>na</v>
      </c>
      <c r="BF64" s="83" t="str">
        <f t="shared" si="43"/>
        <v>na</v>
      </c>
      <c r="BG64" s="83" t="str">
        <f t="shared" si="43"/>
        <v>na</v>
      </c>
      <c r="BH64" s="83" t="str">
        <f t="shared" si="43"/>
        <v>na</v>
      </c>
      <c r="BI64" s="83" t="str">
        <f t="shared" si="43"/>
        <v>na</v>
      </c>
      <c r="BJ64" s="83" t="str">
        <f t="shared" si="43"/>
        <v>na</v>
      </c>
      <c r="BK64" s="83" t="str">
        <f t="shared" si="43"/>
        <v>na</v>
      </c>
      <c r="BL64" s="83" t="str">
        <f t="shared" si="43"/>
        <v>na</v>
      </c>
      <c r="BM64" s="83" t="str">
        <f t="shared" si="43"/>
        <v>na</v>
      </c>
      <c r="BN64" s="83" t="str">
        <f t="shared" si="43"/>
        <v>na</v>
      </c>
      <c r="BO64" s="83" t="str">
        <f t="shared" si="43"/>
        <v>na</v>
      </c>
      <c r="BP64" s="83" t="str">
        <f t="shared" si="43"/>
        <v>na</v>
      </c>
      <c r="BQ64" s="83" t="str">
        <f t="shared" si="43"/>
        <v>na</v>
      </c>
      <c r="BR64" s="83" t="str">
        <f t="shared" si="43"/>
        <v>na</v>
      </c>
      <c r="BS64" s="83" t="str">
        <f t="shared" si="43"/>
        <v>na</v>
      </c>
      <c r="BT64" s="83" t="str">
        <f t="shared" si="43"/>
        <v>na</v>
      </c>
      <c r="BU64" s="83" t="str">
        <f t="shared" si="43"/>
        <v>na</v>
      </c>
      <c r="BV64" s="83" t="str">
        <f t="shared" si="43"/>
        <v>na</v>
      </c>
      <c r="BW64" s="83" t="str">
        <f t="shared" si="43"/>
        <v>na</v>
      </c>
      <c r="BX64" s="83" t="str">
        <f t="shared" si="43"/>
        <v>na</v>
      </c>
      <c r="BY64" s="83" t="str">
        <f t="shared" si="43"/>
        <v>na</v>
      </c>
      <c r="BZ64" s="83" t="str">
        <f t="shared" si="43"/>
        <v>na</v>
      </c>
      <c r="CA64" s="83" t="str">
        <f t="shared" si="43"/>
        <v>na</v>
      </c>
      <c r="CB64" s="83" t="str">
        <f t="shared" si="43"/>
        <v>na</v>
      </c>
      <c r="CC64" s="83" t="str">
        <f t="shared" si="43"/>
        <v>na</v>
      </c>
      <c r="CD64" s="83" t="str">
        <f t="shared" si="43"/>
        <v>na</v>
      </c>
      <c r="CE64" s="83" t="str">
        <f t="shared" si="43"/>
        <v>na</v>
      </c>
      <c r="CF64" s="83" t="str">
        <f t="shared" si="43"/>
        <v>na</v>
      </c>
      <c r="CG64" s="83" t="str">
        <f t="shared" si="43"/>
        <v>na</v>
      </c>
      <c r="CH64" s="83" t="str">
        <f t="shared" si="43"/>
        <v>na</v>
      </c>
      <c r="CI64" s="83" t="str">
        <f t="shared" si="43"/>
        <v>na</v>
      </c>
      <c r="CJ64" s="83" t="str">
        <f t="shared" si="43"/>
        <v>na</v>
      </c>
      <c r="CK64" s="83" t="str">
        <f t="shared" si="43"/>
        <v>na</v>
      </c>
      <c r="CL64" s="83" t="str">
        <f t="shared" si="43"/>
        <v>na</v>
      </c>
      <c r="CM64" s="83" t="str">
        <f t="shared" si="43"/>
        <v>na</v>
      </c>
      <c r="CN64" s="83" t="str">
        <f t="shared" si="43"/>
        <v>na</v>
      </c>
      <c r="CO64" s="83" t="str">
        <f t="shared" si="43"/>
        <v>na</v>
      </c>
      <c r="CP64" s="83" t="str">
        <f t="shared" si="43"/>
        <v>na</v>
      </c>
      <c r="CQ64" s="83" t="str">
        <f t="shared" si="43"/>
        <v>na</v>
      </c>
      <c r="CR64" s="83" t="str">
        <f t="shared" si="43"/>
        <v>na</v>
      </c>
      <c r="CS64" s="83" t="str">
        <f t="shared" si="43"/>
        <v>na</v>
      </c>
      <c r="CT64" s="83" t="str">
        <f t="shared" si="43"/>
        <v>na</v>
      </c>
      <c r="CU64" s="83" t="str">
        <f t="shared" si="43"/>
        <v>na</v>
      </c>
      <c r="CV64" s="83" t="str">
        <f t="shared" si="43"/>
        <v>na</v>
      </c>
      <c r="CW64" s="83" t="str">
        <f t="shared" ref="CW64:FH64" si="44" xml:space="preserve"> CW$62</f>
        <v>na</v>
      </c>
      <c r="CX64" s="83" t="str">
        <f t="shared" si="44"/>
        <v>na</v>
      </c>
      <c r="CY64" s="83" t="str">
        <f t="shared" si="44"/>
        <v>na</v>
      </c>
      <c r="CZ64" s="83" t="str">
        <f t="shared" si="44"/>
        <v>na</v>
      </c>
      <c r="DA64" s="83" t="str">
        <f t="shared" si="44"/>
        <v>na</v>
      </c>
      <c r="DB64" s="83" t="str">
        <f t="shared" si="44"/>
        <v>na</v>
      </c>
      <c r="DC64" s="83" t="str">
        <f t="shared" si="44"/>
        <v>na</v>
      </c>
      <c r="DD64" s="83" t="str">
        <f t="shared" si="44"/>
        <v>na</v>
      </c>
      <c r="DE64" s="83" t="str">
        <f t="shared" si="44"/>
        <v>na</v>
      </c>
      <c r="DF64" s="83" t="str">
        <f t="shared" si="44"/>
        <v>na</v>
      </c>
      <c r="DG64" s="83" t="str">
        <f t="shared" si="44"/>
        <v>na</v>
      </c>
      <c r="DH64" s="83" t="str">
        <f t="shared" si="44"/>
        <v>na</v>
      </c>
      <c r="DI64" s="83" t="str">
        <f t="shared" si="44"/>
        <v>na</v>
      </c>
      <c r="DJ64" s="83" t="str">
        <f t="shared" si="44"/>
        <v>na</v>
      </c>
      <c r="DK64" s="83" t="str">
        <f t="shared" si="44"/>
        <v>na</v>
      </c>
      <c r="DL64" s="83" t="str">
        <f t="shared" si="44"/>
        <v>na</v>
      </c>
      <c r="DM64" s="83" t="str">
        <f t="shared" si="44"/>
        <v>na</v>
      </c>
      <c r="DN64" s="83" t="str">
        <f t="shared" si="44"/>
        <v>na</v>
      </c>
      <c r="DO64" s="83" t="str">
        <f t="shared" si="44"/>
        <v>na</v>
      </c>
      <c r="DP64" s="83" t="str">
        <f t="shared" si="44"/>
        <v>na</v>
      </c>
      <c r="DQ64" s="83" t="str">
        <f t="shared" si="44"/>
        <v>na</v>
      </c>
      <c r="DR64" s="83" t="str">
        <f t="shared" si="44"/>
        <v>na</v>
      </c>
      <c r="DS64" s="83" t="str">
        <f t="shared" si="44"/>
        <v>na</v>
      </c>
      <c r="DT64" s="83" t="str">
        <f t="shared" si="44"/>
        <v>na</v>
      </c>
      <c r="DU64" s="83" t="str">
        <f t="shared" si="44"/>
        <v>na</v>
      </c>
      <c r="DV64" s="83" t="str">
        <f t="shared" si="44"/>
        <v>na</v>
      </c>
      <c r="DW64" s="83" t="str">
        <f t="shared" si="44"/>
        <v>na</v>
      </c>
      <c r="DX64" s="83" t="str">
        <f t="shared" si="44"/>
        <v>na</v>
      </c>
      <c r="DY64" s="83" t="str">
        <f t="shared" si="44"/>
        <v>na</v>
      </c>
      <c r="DZ64" s="83" t="str">
        <f t="shared" si="44"/>
        <v>na</v>
      </c>
      <c r="EA64" s="83" t="str">
        <f t="shared" si="44"/>
        <v>na</v>
      </c>
      <c r="EB64" s="83" t="str">
        <f t="shared" si="44"/>
        <v>na</v>
      </c>
      <c r="EC64" s="83" t="str">
        <f t="shared" si="44"/>
        <v>na</v>
      </c>
      <c r="ED64" s="83" t="str">
        <f t="shared" si="44"/>
        <v>na</v>
      </c>
      <c r="EE64" s="83" t="str">
        <f t="shared" si="44"/>
        <v>na</v>
      </c>
      <c r="EF64" s="83" t="str">
        <f t="shared" si="44"/>
        <v>na</v>
      </c>
      <c r="EG64" s="83" t="str">
        <f t="shared" si="44"/>
        <v>na</v>
      </c>
      <c r="EH64" s="83" t="str">
        <f t="shared" si="44"/>
        <v>na</v>
      </c>
      <c r="EI64" s="83" t="str">
        <f t="shared" si="44"/>
        <v>na</v>
      </c>
      <c r="EJ64" s="83" t="str">
        <f t="shared" si="44"/>
        <v>na</v>
      </c>
      <c r="EK64" s="83" t="str">
        <f t="shared" si="44"/>
        <v>na</v>
      </c>
      <c r="EL64" s="83" t="str">
        <f t="shared" si="44"/>
        <v>na</v>
      </c>
      <c r="EM64" s="83" t="str">
        <f t="shared" si="44"/>
        <v>na</v>
      </c>
      <c r="EN64" s="83" t="str">
        <f t="shared" si="44"/>
        <v>na</v>
      </c>
      <c r="EO64" s="83" t="str">
        <f t="shared" si="44"/>
        <v>na</v>
      </c>
      <c r="EP64" s="83" t="str">
        <f t="shared" si="44"/>
        <v>na</v>
      </c>
      <c r="EQ64" s="83" t="str">
        <f t="shared" si="44"/>
        <v>na</v>
      </c>
      <c r="ER64" s="83" t="str">
        <f t="shared" si="44"/>
        <v>na</v>
      </c>
      <c r="ES64" s="83" t="str">
        <f t="shared" si="44"/>
        <v>na</v>
      </c>
      <c r="ET64" s="83" t="str">
        <f t="shared" si="44"/>
        <v>na</v>
      </c>
      <c r="EU64" s="83" t="str">
        <f t="shared" si="44"/>
        <v>na</v>
      </c>
      <c r="EV64" s="83" t="str">
        <f t="shared" si="44"/>
        <v>na</v>
      </c>
      <c r="EW64" s="83" t="str">
        <f t="shared" si="44"/>
        <v>na</v>
      </c>
      <c r="EX64" s="83" t="str">
        <f t="shared" si="44"/>
        <v>na</v>
      </c>
      <c r="EY64" s="83" t="str">
        <f t="shared" si="44"/>
        <v>na</v>
      </c>
      <c r="EZ64" s="83" t="str">
        <f t="shared" si="44"/>
        <v>na</v>
      </c>
      <c r="FA64" s="83" t="str">
        <f t="shared" si="44"/>
        <v>na</v>
      </c>
      <c r="FB64" s="83" t="str">
        <f t="shared" si="44"/>
        <v>na</v>
      </c>
      <c r="FC64" s="83" t="str">
        <f t="shared" si="44"/>
        <v>na</v>
      </c>
      <c r="FD64" s="83" t="str">
        <f t="shared" si="44"/>
        <v>na</v>
      </c>
      <c r="FE64" s="83" t="str">
        <f t="shared" si="44"/>
        <v>na</v>
      </c>
      <c r="FF64" s="83" t="str">
        <f t="shared" si="44"/>
        <v>na</v>
      </c>
      <c r="FG64" s="83" t="str">
        <f t="shared" si="44"/>
        <v>na</v>
      </c>
      <c r="FH64" s="83" t="str">
        <f t="shared" si="44"/>
        <v>na</v>
      </c>
      <c r="FI64" s="83" t="str">
        <f t="shared" ref="FI64:GJ64" si="45" xml:space="preserve"> FI$62</f>
        <v>na</v>
      </c>
      <c r="FJ64" s="83" t="str">
        <f t="shared" si="45"/>
        <v>na</v>
      </c>
      <c r="FK64" s="83" t="str">
        <f t="shared" si="45"/>
        <v>na</v>
      </c>
      <c r="FL64" s="83" t="str">
        <f t="shared" si="45"/>
        <v>na</v>
      </c>
      <c r="FM64" s="83" t="str">
        <f t="shared" si="45"/>
        <v>na</v>
      </c>
      <c r="FN64" s="83" t="str">
        <f t="shared" si="45"/>
        <v>na</v>
      </c>
      <c r="FO64" s="83" t="str">
        <f t="shared" si="45"/>
        <v>na</v>
      </c>
      <c r="FP64" s="83" t="str">
        <f t="shared" si="45"/>
        <v>na</v>
      </c>
      <c r="FQ64" s="83" t="str">
        <f t="shared" si="45"/>
        <v>na</v>
      </c>
      <c r="FR64" s="83" t="str">
        <f t="shared" si="45"/>
        <v>na</v>
      </c>
      <c r="FS64" s="83" t="str">
        <f t="shared" si="45"/>
        <v>na</v>
      </c>
      <c r="FT64" s="83" t="str">
        <f t="shared" si="45"/>
        <v>na</v>
      </c>
      <c r="FU64" s="83" t="str">
        <f t="shared" si="45"/>
        <v>na</v>
      </c>
      <c r="FV64" s="83" t="str">
        <f t="shared" si="45"/>
        <v>na</v>
      </c>
      <c r="FW64" s="83" t="str">
        <f t="shared" si="45"/>
        <v>na</v>
      </c>
      <c r="FX64" s="83" t="str">
        <f t="shared" si="45"/>
        <v>na</v>
      </c>
      <c r="FY64" s="83" t="str">
        <f t="shared" si="45"/>
        <v>na</v>
      </c>
      <c r="FZ64" s="83" t="str">
        <f t="shared" si="45"/>
        <v>na</v>
      </c>
      <c r="GA64" s="83" t="str">
        <f t="shared" si="45"/>
        <v>na</v>
      </c>
      <c r="GB64" s="83" t="str">
        <f t="shared" si="45"/>
        <v>na</v>
      </c>
      <c r="GC64" s="83" t="str">
        <f t="shared" si="45"/>
        <v>na</v>
      </c>
      <c r="GD64" s="83" t="str">
        <f t="shared" si="45"/>
        <v>na</v>
      </c>
      <c r="GE64" s="83" t="str">
        <f t="shared" si="45"/>
        <v>na</v>
      </c>
      <c r="GF64" s="83" t="str">
        <f t="shared" si="45"/>
        <v>na</v>
      </c>
      <c r="GG64" s="83" t="str">
        <f t="shared" si="45"/>
        <v>na</v>
      </c>
      <c r="GH64" s="83" t="str">
        <f t="shared" si="45"/>
        <v>na</v>
      </c>
      <c r="GI64" s="83" t="str">
        <f t="shared" si="45"/>
        <v>na</v>
      </c>
      <c r="GJ64" s="83" t="str">
        <f t="shared" si="45"/>
        <v>na</v>
      </c>
    </row>
    <row r="65" spans="1:192" s="193" customFormat="1" x14ac:dyDescent="0.25">
      <c r="A65" s="142"/>
      <c r="B65" s="142"/>
      <c r="C65" s="143"/>
      <c r="D65" s="144"/>
      <c r="E65" s="192" t="s">
        <v>492</v>
      </c>
      <c r="F65" s="422">
        <f xml:space="preserve"> MIN(J64:GJ64)</f>
        <v>1.3999999999999997</v>
      </c>
      <c r="G65" s="192" t="s">
        <v>189</v>
      </c>
      <c r="H65" s="192"/>
      <c r="I65" s="145"/>
      <c r="J65" s="422"/>
      <c r="K65" s="422"/>
      <c r="L65" s="422"/>
      <c r="M65" s="422"/>
      <c r="N65" s="422"/>
      <c r="O65" s="422"/>
      <c r="P65" s="422"/>
      <c r="Q65" s="422"/>
      <c r="R65" s="422"/>
      <c r="S65" s="422"/>
      <c r="T65" s="422"/>
      <c r="U65" s="422"/>
      <c r="V65" s="422"/>
      <c r="W65" s="422"/>
      <c r="X65" s="422"/>
      <c r="Y65" s="422"/>
      <c r="Z65" s="422"/>
      <c r="AA65" s="422"/>
      <c r="AB65" s="422"/>
      <c r="AC65" s="422"/>
      <c r="AD65" s="422"/>
      <c r="AE65" s="422"/>
      <c r="AF65" s="422"/>
      <c r="AG65" s="422"/>
      <c r="AH65" s="422"/>
      <c r="AI65" s="422"/>
      <c r="AJ65" s="422"/>
      <c r="AK65" s="422"/>
      <c r="AL65" s="422"/>
      <c r="AM65" s="422"/>
      <c r="AN65" s="422"/>
      <c r="AO65" s="422"/>
      <c r="AP65" s="422"/>
      <c r="AQ65" s="422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422"/>
      <c r="BP65" s="422"/>
      <c r="BQ65" s="422"/>
      <c r="BR65" s="422"/>
      <c r="BS65" s="422"/>
      <c r="BT65" s="422"/>
      <c r="BU65" s="422"/>
      <c r="BV65" s="422"/>
      <c r="BW65" s="422"/>
      <c r="BX65" s="422"/>
      <c r="BY65" s="422"/>
      <c r="BZ65" s="422"/>
      <c r="CA65" s="422"/>
      <c r="CB65" s="422"/>
      <c r="CC65" s="422"/>
      <c r="CD65" s="422"/>
      <c r="CE65" s="422"/>
      <c r="CF65" s="422"/>
      <c r="CG65" s="422"/>
      <c r="CH65" s="422"/>
      <c r="CI65" s="422"/>
      <c r="CJ65" s="422"/>
      <c r="CK65" s="422"/>
      <c r="CL65" s="422"/>
      <c r="CM65" s="422"/>
      <c r="CN65" s="422"/>
      <c r="CO65" s="422"/>
      <c r="CP65" s="422"/>
      <c r="CQ65" s="422"/>
      <c r="CR65" s="422"/>
      <c r="CS65" s="422"/>
      <c r="CT65" s="422"/>
      <c r="CU65" s="422"/>
      <c r="CV65" s="422"/>
      <c r="CW65" s="422"/>
      <c r="CX65" s="422"/>
      <c r="CY65" s="422"/>
      <c r="CZ65" s="422"/>
      <c r="DA65" s="422"/>
      <c r="DB65" s="422"/>
      <c r="DC65" s="422"/>
      <c r="DD65" s="422"/>
      <c r="DE65" s="422"/>
      <c r="DF65" s="422"/>
      <c r="DG65" s="422"/>
      <c r="DH65" s="422"/>
      <c r="DI65" s="422"/>
      <c r="DJ65" s="422"/>
      <c r="DK65" s="422"/>
      <c r="DL65" s="422"/>
      <c r="DM65" s="422"/>
      <c r="DN65" s="422"/>
      <c r="DO65" s="422"/>
      <c r="DP65" s="422"/>
      <c r="DQ65" s="422"/>
      <c r="DR65" s="422"/>
      <c r="DS65" s="422"/>
      <c r="DT65" s="422"/>
      <c r="DU65" s="422"/>
      <c r="DV65" s="422"/>
      <c r="DW65" s="422"/>
      <c r="DX65" s="422"/>
      <c r="DY65" s="422"/>
      <c r="DZ65" s="422"/>
      <c r="EA65" s="422"/>
      <c r="EB65" s="422"/>
      <c r="EC65" s="422"/>
      <c r="ED65" s="422"/>
      <c r="EE65" s="422"/>
      <c r="EF65" s="422"/>
      <c r="EG65" s="422"/>
      <c r="EH65" s="422"/>
      <c r="EI65" s="422"/>
      <c r="EJ65" s="422"/>
      <c r="EK65" s="422"/>
      <c r="EL65" s="422"/>
      <c r="EM65" s="422"/>
      <c r="EN65" s="422"/>
      <c r="EO65" s="422"/>
      <c r="EP65" s="422"/>
      <c r="EQ65" s="422"/>
      <c r="ER65" s="422"/>
      <c r="ES65" s="422"/>
      <c r="ET65" s="422"/>
      <c r="EU65" s="422"/>
      <c r="EV65" s="422"/>
      <c r="EW65" s="422"/>
      <c r="EX65" s="422"/>
      <c r="EY65" s="422"/>
      <c r="EZ65" s="422"/>
      <c r="FA65" s="422"/>
      <c r="FB65" s="422"/>
      <c r="FC65" s="422"/>
      <c r="FD65" s="422"/>
      <c r="FE65" s="422"/>
      <c r="FF65" s="422"/>
      <c r="FG65" s="422"/>
      <c r="FH65" s="422"/>
      <c r="FI65" s="422"/>
      <c r="FJ65" s="422"/>
      <c r="FK65" s="422"/>
      <c r="FL65" s="422"/>
      <c r="FM65" s="422"/>
      <c r="FN65" s="422"/>
      <c r="FO65" s="422"/>
      <c r="FP65" s="422"/>
      <c r="FQ65" s="422"/>
      <c r="FR65" s="422"/>
      <c r="FS65" s="422"/>
      <c r="FT65" s="422"/>
      <c r="FU65" s="422"/>
      <c r="FV65" s="422"/>
      <c r="FW65" s="422"/>
      <c r="FX65" s="422"/>
      <c r="FY65" s="422"/>
      <c r="FZ65" s="422"/>
      <c r="GA65" s="422"/>
      <c r="GB65" s="422"/>
      <c r="GC65" s="422"/>
      <c r="GD65" s="422"/>
      <c r="GE65" s="422"/>
      <c r="GF65" s="422"/>
      <c r="GG65" s="422"/>
      <c r="GH65" s="422"/>
      <c r="GI65" s="422"/>
      <c r="GJ65" s="422"/>
    </row>
    <row r="66" spans="1:192" s="193" customFormat="1" x14ac:dyDescent="0.25">
      <c r="A66" s="142"/>
      <c r="B66" s="142"/>
      <c r="C66" s="143"/>
      <c r="D66" s="144"/>
      <c r="E66" s="192" t="s">
        <v>493</v>
      </c>
      <c r="F66" s="725">
        <f xml:space="preserve"> AVERAGE(J64:GJ64)</f>
        <v>1.3999999999999992</v>
      </c>
      <c r="G66" s="192" t="s">
        <v>189</v>
      </c>
      <c r="H66" s="192"/>
      <c r="I66" s="145"/>
      <c r="J66" s="422"/>
      <c r="K66" s="422"/>
      <c r="L66" s="422"/>
      <c r="M66" s="422"/>
      <c r="N66" s="422"/>
      <c r="O66" s="422"/>
      <c r="P66" s="422"/>
      <c r="Q66" s="422"/>
      <c r="R66" s="422"/>
      <c r="S66" s="422"/>
      <c r="T66" s="422"/>
      <c r="U66" s="422"/>
      <c r="V66" s="422"/>
      <c r="W66" s="422"/>
      <c r="X66" s="422"/>
      <c r="Y66" s="422"/>
      <c r="Z66" s="422"/>
      <c r="AA66" s="422"/>
      <c r="AB66" s="422"/>
      <c r="AC66" s="422"/>
      <c r="AD66" s="422"/>
      <c r="AE66" s="422"/>
      <c r="AF66" s="422"/>
      <c r="AG66" s="422"/>
      <c r="AH66" s="422"/>
      <c r="AI66" s="422"/>
      <c r="AJ66" s="422"/>
      <c r="AK66" s="422"/>
      <c r="AL66" s="422"/>
      <c r="AM66" s="422"/>
      <c r="AN66" s="422"/>
      <c r="AO66" s="422"/>
      <c r="AP66" s="422"/>
      <c r="AQ66" s="422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422"/>
      <c r="BP66" s="422"/>
      <c r="BQ66" s="422"/>
      <c r="BR66" s="422"/>
      <c r="BS66" s="422"/>
      <c r="BT66" s="422"/>
      <c r="BU66" s="422"/>
      <c r="BV66" s="422"/>
      <c r="BW66" s="422"/>
      <c r="BX66" s="422"/>
      <c r="BY66" s="422"/>
      <c r="BZ66" s="422"/>
      <c r="CA66" s="422"/>
      <c r="CB66" s="422"/>
      <c r="CC66" s="422"/>
      <c r="CD66" s="422"/>
      <c r="CE66" s="422"/>
      <c r="CF66" s="422"/>
      <c r="CG66" s="422"/>
      <c r="CH66" s="422"/>
      <c r="CI66" s="422"/>
      <c r="CJ66" s="422"/>
      <c r="CK66" s="422"/>
      <c r="CL66" s="422"/>
      <c r="CM66" s="422"/>
      <c r="CN66" s="422"/>
      <c r="CO66" s="422"/>
      <c r="CP66" s="422"/>
      <c r="CQ66" s="422"/>
      <c r="CR66" s="422"/>
      <c r="CS66" s="422"/>
      <c r="CT66" s="422"/>
      <c r="CU66" s="422"/>
      <c r="CV66" s="422"/>
      <c r="CW66" s="422"/>
      <c r="CX66" s="422"/>
      <c r="CY66" s="422"/>
      <c r="CZ66" s="422"/>
      <c r="DA66" s="422"/>
      <c r="DB66" s="422"/>
      <c r="DC66" s="422"/>
      <c r="DD66" s="422"/>
      <c r="DE66" s="422"/>
      <c r="DF66" s="422"/>
      <c r="DG66" s="422"/>
      <c r="DH66" s="422"/>
      <c r="DI66" s="422"/>
      <c r="DJ66" s="422"/>
      <c r="DK66" s="422"/>
      <c r="DL66" s="422"/>
      <c r="DM66" s="422"/>
      <c r="DN66" s="422"/>
      <c r="DO66" s="422"/>
      <c r="DP66" s="422"/>
      <c r="DQ66" s="422"/>
      <c r="DR66" s="422"/>
      <c r="DS66" s="422"/>
      <c r="DT66" s="422"/>
      <c r="DU66" s="422"/>
      <c r="DV66" s="422"/>
      <c r="DW66" s="422"/>
      <c r="DX66" s="422"/>
      <c r="DY66" s="422"/>
      <c r="DZ66" s="422"/>
      <c r="EA66" s="422"/>
      <c r="EB66" s="422"/>
      <c r="EC66" s="422"/>
      <c r="ED66" s="422"/>
      <c r="EE66" s="422"/>
      <c r="EF66" s="422"/>
      <c r="EG66" s="422"/>
      <c r="EH66" s="422"/>
      <c r="EI66" s="422"/>
      <c r="EJ66" s="422"/>
      <c r="EK66" s="422"/>
      <c r="EL66" s="422"/>
      <c r="EM66" s="422"/>
      <c r="EN66" s="422"/>
      <c r="EO66" s="422"/>
      <c r="EP66" s="422"/>
      <c r="EQ66" s="422"/>
      <c r="ER66" s="422"/>
      <c r="ES66" s="422"/>
      <c r="ET66" s="422"/>
      <c r="EU66" s="422"/>
      <c r="EV66" s="422"/>
      <c r="EW66" s="422"/>
      <c r="EX66" s="422"/>
      <c r="EY66" s="422"/>
      <c r="EZ66" s="422"/>
      <c r="FA66" s="422"/>
      <c r="FB66" s="422"/>
      <c r="FC66" s="422"/>
      <c r="FD66" s="422"/>
      <c r="FE66" s="422"/>
      <c r="FF66" s="422"/>
      <c r="FG66" s="422"/>
      <c r="FH66" s="422"/>
      <c r="FI66" s="422"/>
      <c r="FJ66" s="422"/>
      <c r="FK66" s="422"/>
      <c r="FL66" s="422"/>
      <c r="FM66" s="422"/>
      <c r="FN66" s="422"/>
      <c r="FO66" s="422"/>
      <c r="FP66" s="422"/>
      <c r="FQ66" s="422"/>
      <c r="FR66" s="422"/>
      <c r="FS66" s="422"/>
      <c r="FT66" s="422"/>
      <c r="FU66" s="422"/>
      <c r="FV66" s="422"/>
      <c r="FW66" s="422"/>
      <c r="FX66" s="422"/>
      <c r="FY66" s="422"/>
      <c r="FZ66" s="422"/>
      <c r="GA66" s="422"/>
      <c r="GB66" s="422"/>
      <c r="GC66" s="422"/>
      <c r="GD66" s="422"/>
      <c r="GE66" s="422"/>
      <c r="GF66" s="422"/>
      <c r="GG66" s="422"/>
      <c r="GH66" s="422"/>
      <c r="GI66" s="422"/>
      <c r="GJ66" s="422"/>
    </row>
    <row r="67" spans="1:192" x14ac:dyDescent="0.25"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  <c r="BB67" s="83"/>
      <c r="BC67" s="83"/>
      <c r="BD67" s="83"/>
      <c r="BE67" s="83"/>
      <c r="BF67" s="83"/>
      <c r="BG67" s="83"/>
      <c r="BH67" s="83"/>
      <c r="BI67" s="83"/>
      <c r="BJ67" s="83"/>
      <c r="BK67" s="83"/>
      <c r="BL67" s="83"/>
      <c r="BM67" s="83"/>
      <c r="BN67" s="83"/>
      <c r="BO67" s="83"/>
      <c r="BP67" s="83"/>
      <c r="BQ67" s="83"/>
      <c r="BR67" s="83"/>
      <c r="BS67" s="83"/>
      <c r="BT67" s="83"/>
      <c r="BU67" s="83"/>
      <c r="BV67" s="83"/>
      <c r="BW67" s="83"/>
      <c r="BX67" s="83"/>
      <c r="BY67" s="83"/>
      <c r="BZ67" s="83"/>
      <c r="CA67" s="83"/>
      <c r="CB67" s="83"/>
      <c r="CC67" s="83"/>
      <c r="CD67" s="83"/>
      <c r="CE67" s="83"/>
      <c r="CF67" s="83"/>
      <c r="CG67" s="83"/>
      <c r="CH67" s="83"/>
      <c r="CI67" s="83"/>
      <c r="CJ67" s="83"/>
      <c r="CK67" s="83"/>
      <c r="CL67" s="83"/>
      <c r="CM67" s="83"/>
      <c r="CN67" s="83"/>
      <c r="CO67" s="83"/>
      <c r="CP67" s="83"/>
      <c r="CQ67" s="83"/>
      <c r="CR67" s="83"/>
      <c r="CS67" s="83"/>
      <c r="CT67" s="83"/>
      <c r="CU67" s="83"/>
      <c r="CV67" s="83"/>
      <c r="CW67" s="83"/>
      <c r="CX67" s="83"/>
      <c r="CY67" s="83"/>
      <c r="CZ67" s="83"/>
      <c r="DA67" s="83"/>
      <c r="DB67" s="83"/>
      <c r="DC67" s="83"/>
      <c r="DD67" s="83"/>
      <c r="DE67" s="83"/>
      <c r="DF67" s="83"/>
      <c r="DG67" s="83"/>
      <c r="DH67" s="83"/>
      <c r="DI67" s="83"/>
      <c r="DJ67" s="83"/>
      <c r="DK67" s="83"/>
      <c r="DL67" s="83"/>
      <c r="DM67" s="83"/>
      <c r="DN67" s="83"/>
      <c r="DO67" s="83"/>
      <c r="DP67" s="83"/>
      <c r="DQ67" s="83"/>
      <c r="DR67" s="83"/>
      <c r="DS67" s="83"/>
      <c r="DT67" s="83"/>
      <c r="DU67" s="83"/>
      <c r="DV67" s="83"/>
      <c r="DW67" s="83"/>
      <c r="DX67" s="83"/>
      <c r="DY67" s="83"/>
      <c r="DZ67" s="83"/>
      <c r="EA67" s="83"/>
      <c r="EB67" s="83"/>
      <c r="EC67" s="83"/>
      <c r="ED67" s="83"/>
      <c r="EE67" s="83"/>
      <c r="EF67" s="83"/>
      <c r="EG67" s="83"/>
      <c r="EH67" s="83"/>
      <c r="EI67" s="83"/>
      <c r="EJ67" s="83"/>
      <c r="EK67" s="83"/>
      <c r="EL67" s="83"/>
      <c r="EM67" s="83"/>
      <c r="EN67" s="83"/>
      <c r="EO67" s="83"/>
      <c r="EP67" s="83"/>
      <c r="EQ67" s="83"/>
      <c r="ER67" s="83"/>
      <c r="ES67" s="83"/>
      <c r="ET67" s="83"/>
      <c r="EU67" s="83"/>
      <c r="EV67" s="83"/>
      <c r="EW67" s="83"/>
      <c r="EX67" s="83"/>
      <c r="EY67" s="83"/>
      <c r="EZ67" s="83"/>
      <c r="FA67" s="83"/>
      <c r="FB67" s="83"/>
      <c r="FC67" s="83"/>
      <c r="FD67" s="83"/>
      <c r="FE67" s="83"/>
      <c r="FF67" s="83"/>
      <c r="FG67" s="83"/>
      <c r="FH67" s="83"/>
      <c r="FI67" s="83"/>
      <c r="FJ67" s="83"/>
      <c r="FK67" s="83"/>
      <c r="FL67" s="83"/>
      <c r="FM67" s="83"/>
      <c r="FN67" s="83"/>
      <c r="FO67" s="83"/>
      <c r="FP67" s="83"/>
      <c r="FQ67" s="83"/>
      <c r="FR67" s="83"/>
      <c r="FS67" s="83"/>
      <c r="FT67" s="83"/>
      <c r="FU67" s="83"/>
      <c r="FV67" s="83"/>
      <c r="FW67" s="83"/>
      <c r="FX67" s="83"/>
      <c r="FY67" s="83"/>
      <c r="FZ67" s="83"/>
      <c r="GA67" s="83"/>
      <c r="GB67" s="83"/>
      <c r="GC67" s="83"/>
      <c r="GD67" s="83"/>
      <c r="GE67" s="83"/>
      <c r="GF67" s="83"/>
      <c r="GG67" s="83"/>
      <c r="GH67" s="83"/>
      <c r="GI67" s="83"/>
      <c r="GJ67" s="83"/>
    </row>
    <row r="68" spans="1:192" x14ac:dyDescent="0.25"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  <c r="BB68" s="83"/>
      <c r="BC68" s="83"/>
      <c r="BD68" s="83"/>
      <c r="BE68" s="83"/>
      <c r="BF68" s="83"/>
      <c r="BG68" s="83"/>
      <c r="BH68" s="83"/>
      <c r="BI68" s="83"/>
      <c r="BJ68" s="83"/>
      <c r="BK68" s="83"/>
      <c r="BL68" s="83"/>
      <c r="BM68" s="83"/>
      <c r="BN68" s="83"/>
      <c r="BO68" s="83"/>
      <c r="BP68" s="83"/>
      <c r="BQ68" s="83"/>
      <c r="BR68" s="83"/>
      <c r="BS68" s="83"/>
      <c r="BT68" s="83"/>
      <c r="BU68" s="83"/>
      <c r="BV68" s="83"/>
      <c r="BW68" s="83"/>
      <c r="BX68" s="83"/>
      <c r="BY68" s="83"/>
      <c r="BZ68" s="83"/>
      <c r="CA68" s="83"/>
      <c r="CB68" s="83"/>
      <c r="CC68" s="83"/>
      <c r="CD68" s="83"/>
      <c r="CE68" s="83"/>
      <c r="CF68" s="83"/>
      <c r="CG68" s="83"/>
      <c r="CH68" s="83"/>
      <c r="CI68" s="83"/>
      <c r="CJ68" s="83"/>
      <c r="CK68" s="83"/>
      <c r="CL68" s="83"/>
      <c r="CM68" s="83"/>
      <c r="CN68" s="83"/>
      <c r="CO68" s="83"/>
      <c r="CP68" s="83"/>
      <c r="CQ68" s="83"/>
      <c r="CR68" s="83"/>
      <c r="CS68" s="83"/>
      <c r="CT68" s="83"/>
      <c r="CU68" s="83"/>
      <c r="CV68" s="83"/>
      <c r="CW68" s="83"/>
      <c r="CX68" s="83"/>
      <c r="CY68" s="83"/>
      <c r="CZ68" s="83"/>
      <c r="DA68" s="83"/>
      <c r="DB68" s="83"/>
      <c r="DC68" s="83"/>
      <c r="DD68" s="83"/>
      <c r="DE68" s="83"/>
      <c r="DF68" s="83"/>
      <c r="DG68" s="83"/>
      <c r="DH68" s="83"/>
      <c r="DI68" s="83"/>
      <c r="DJ68" s="83"/>
      <c r="DK68" s="83"/>
      <c r="DL68" s="83"/>
      <c r="DM68" s="83"/>
      <c r="DN68" s="83"/>
      <c r="DO68" s="83"/>
      <c r="DP68" s="83"/>
      <c r="DQ68" s="83"/>
      <c r="DR68" s="83"/>
      <c r="DS68" s="83"/>
      <c r="DT68" s="83"/>
      <c r="DU68" s="83"/>
      <c r="DV68" s="83"/>
      <c r="DW68" s="83"/>
      <c r="DX68" s="83"/>
      <c r="DY68" s="83"/>
      <c r="DZ68" s="83"/>
      <c r="EA68" s="83"/>
      <c r="EB68" s="83"/>
      <c r="EC68" s="83"/>
      <c r="ED68" s="83"/>
      <c r="EE68" s="83"/>
      <c r="EF68" s="83"/>
      <c r="EG68" s="83"/>
      <c r="EH68" s="83"/>
      <c r="EI68" s="83"/>
      <c r="EJ68" s="83"/>
      <c r="EK68" s="83"/>
      <c r="EL68" s="83"/>
      <c r="EM68" s="83"/>
      <c r="EN68" s="83"/>
      <c r="EO68" s="83"/>
      <c r="EP68" s="83"/>
      <c r="EQ68" s="83"/>
      <c r="ER68" s="83"/>
      <c r="ES68" s="83"/>
      <c r="ET68" s="83"/>
      <c r="EU68" s="83"/>
      <c r="EV68" s="83"/>
      <c r="EW68" s="83"/>
      <c r="EX68" s="83"/>
      <c r="EY68" s="83"/>
      <c r="EZ68" s="83"/>
      <c r="FA68" s="83"/>
      <c r="FB68" s="83"/>
      <c r="FC68" s="83"/>
      <c r="FD68" s="83"/>
      <c r="FE68" s="83"/>
      <c r="FF68" s="83"/>
      <c r="FG68" s="83"/>
      <c r="FH68" s="83"/>
      <c r="FI68" s="83"/>
      <c r="FJ68" s="83"/>
      <c r="FK68" s="83"/>
      <c r="FL68" s="83"/>
      <c r="FM68" s="83"/>
      <c r="FN68" s="83"/>
      <c r="FO68" s="83"/>
      <c r="FP68" s="83"/>
      <c r="FQ68" s="83"/>
      <c r="FR68" s="83"/>
      <c r="FS68" s="83"/>
      <c r="FT68" s="83"/>
      <c r="FU68" s="83"/>
      <c r="FV68" s="83"/>
      <c r="FW68" s="83"/>
      <c r="FX68" s="83"/>
      <c r="FY68" s="83"/>
      <c r="FZ68" s="83"/>
      <c r="GA68" s="83"/>
      <c r="GB68" s="83"/>
      <c r="GC68" s="83"/>
      <c r="GD68" s="83"/>
      <c r="GE68" s="83"/>
      <c r="GF68" s="83"/>
      <c r="GG68" s="83"/>
      <c r="GH68" s="83"/>
      <c r="GI68" s="83"/>
      <c r="GJ68" s="83"/>
    </row>
    <row r="69" spans="1:192" x14ac:dyDescent="0.25">
      <c r="A69" s="15" t="s">
        <v>503</v>
      </c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  <c r="AK69" s="83"/>
      <c r="AL69" s="83"/>
      <c r="AM69" s="83"/>
      <c r="AN69" s="83"/>
      <c r="AO69" s="83"/>
      <c r="AP69" s="83"/>
      <c r="AQ69" s="83"/>
      <c r="AR69" s="83"/>
      <c r="AS69" s="83"/>
      <c r="AT69" s="83"/>
      <c r="AU69" s="83"/>
      <c r="AV69" s="83"/>
      <c r="AW69" s="83"/>
      <c r="AX69" s="83"/>
      <c r="AY69" s="83"/>
      <c r="AZ69" s="83"/>
      <c r="BA69" s="83"/>
      <c r="BB69" s="83"/>
      <c r="BC69" s="83"/>
      <c r="BD69" s="83"/>
      <c r="BE69" s="83"/>
      <c r="BF69" s="83"/>
      <c r="BG69" s="83"/>
      <c r="BH69" s="83"/>
      <c r="BI69" s="83"/>
      <c r="BJ69" s="83"/>
      <c r="BK69" s="83"/>
      <c r="BL69" s="83"/>
      <c r="BM69" s="83"/>
      <c r="BN69" s="83"/>
      <c r="BO69" s="83"/>
      <c r="BP69" s="83"/>
      <c r="BQ69" s="83"/>
      <c r="BR69" s="83"/>
      <c r="BS69" s="83"/>
      <c r="BT69" s="83"/>
      <c r="BU69" s="83"/>
      <c r="BV69" s="83"/>
      <c r="BW69" s="83"/>
      <c r="BX69" s="83"/>
      <c r="BY69" s="83"/>
      <c r="BZ69" s="83"/>
      <c r="CA69" s="83"/>
      <c r="CB69" s="83"/>
      <c r="CC69" s="83"/>
      <c r="CD69" s="83"/>
      <c r="CE69" s="83"/>
      <c r="CF69" s="83"/>
      <c r="CG69" s="83"/>
      <c r="CH69" s="83"/>
      <c r="CI69" s="83"/>
      <c r="CJ69" s="83"/>
      <c r="CK69" s="83"/>
      <c r="CL69" s="83"/>
      <c r="CM69" s="83"/>
      <c r="CN69" s="83"/>
      <c r="CO69" s="83"/>
      <c r="CP69" s="83"/>
      <c r="CQ69" s="83"/>
      <c r="CR69" s="83"/>
      <c r="CS69" s="83"/>
      <c r="CT69" s="83"/>
      <c r="CU69" s="83"/>
      <c r="CV69" s="83"/>
      <c r="CW69" s="83"/>
      <c r="CX69" s="83"/>
      <c r="CY69" s="83"/>
      <c r="CZ69" s="83"/>
      <c r="DA69" s="83"/>
      <c r="DB69" s="83"/>
      <c r="DC69" s="83"/>
      <c r="DD69" s="83"/>
      <c r="DE69" s="83"/>
      <c r="DF69" s="83"/>
      <c r="DG69" s="83"/>
      <c r="DH69" s="83"/>
      <c r="DI69" s="83"/>
      <c r="DJ69" s="83"/>
      <c r="DK69" s="83"/>
      <c r="DL69" s="83"/>
      <c r="DM69" s="83"/>
      <c r="DN69" s="83"/>
      <c r="DO69" s="83"/>
      <c r="DP69" s="83"/>
      <c r="DQ69" s="83"/>
      <c r="DR69" s="83"/>
      <c r="DS69" s="83"/>
      <c r="DT69" s="83"/>
      <c r="DU69" s="83"/>
      <c r="DV69" s="83"/>
      <c r="DW69" s="83"/>
      <c r="DX69" s="83"/>
      <c r="DY69" s="83"/>
      <c r="DZ69" s="83"/>
      <c r="EA69" s="83"/>
      <c r="EB69" s="83"/>
      <c r="EC69" s="83"/>
      <c r="ED69" s="83"/>
      <c r="EE69" s="83"/>
      <c r="EF69" s="83"/>
      <c r="EG69" s="83"/>
      <c r="EH69" s="83"/>
      <c r="EI69" s="83"/>
      <c r="EJ69" s="83"/>
      <c r="EK69" s="83"/>
      <c r="EL69" s="83"/>
      <c r="EM69" s="83"/>
      <c r="EN69" s="83"/>
      <c r="EO69" s="83"/>
      <c r="EP69" s="83"/>
      <c r="EQ69" s="83"/>
      <c r="ER69" s="83"/>
      <c r="ES69" s="83"/>
      <c r="ET69" s="83"/>
      <c r="EU69" s="83"/>
      <c r="EV69" s="83"/>
      <c r="EW69" s="83"/>
      <c r="EX69" s="83"/>
      <c r="EY69" s="83"/>
      <c r="EZ69" s="83"/>
      <c r="FA69" s="83"/>
      <c r="FB69" s="83"/>
      <c r="FC69" s="83"/>
      <c r="FD69" s="83"/>
      <c r="FE69" s="83"/>
      <c r="FF69" s="83"/>
      <c r="FG69" s="83"/>
      <c r="FH69" s="83"/>
      <c r="FI69" s="83"/>
      <c r="FJ69" s="83"/>
      <c r="FK69" s="83"/>
      <c r="FL69" s="83"/>
      <c r="FM69" s="83"/>
      <c r="FN69" s="83"/>
      <c r="FO69" s="83"/>
      <c r="FP69" s="83"/>
      <c r="FQ69" s="83"/>
      <c r="FR69" s="83"/>
      <c r="FS69" s="83"/>
      <c r="FT69" s="83"/>
      <c r="FU69" s="83"/>
      <c r="FV69" s="83"/>
      <c r="FW69" s="83"/>
      <c r="FX69" s="83"/>
      <c r="FY69" s="83"/>
      <c r="FZ69" s="83"/>
      <c r="GA69" s="83"/>
      <c r="GB69" s="83"/>
      <c r="GC69" s="83"/>
      <c r="GD69" s="83"/>
      <c r="GE69" s="83"/>
      <c r="GF69" s="83"/>
      <c r="GG69" s="83"/>
      <c r="GH69" s="83"/>
      <c r="GI69" s="83"/>
      <c r="GJ69" s="83"/>
    </row>
    <row r="70" spans="1:192" x14ac:dyDescent="0.25"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  <c r="AY70" s="83"/>
      <c r="AZ70" s="83"/>
      <c r="BA70" s="83"/>
      <c r="BB70" s="83"/>
      <c r="BC70" s="83"/>
      <c r="BD70" s="83"/>
      <c r="BE70" s="83"/>
      <c r="BF70" s="83"/>
      <c r="BG70" s="83"/>
      <c r="BH70" s="83"/>
      <c r="BI70" s="83"/>
      <c r="BJ70" s="83"/>
      <c r="BK70" s="83"/>
      <c r="BL70" s="83"/>
      <c r="BM70" s="83"/>
      <c r="BN70" s="83"/>
      <c r="BO70" s="83"/>
      <c r="BP70" s="83"/>
      <c r="BQ70" s="83"/>
      <c r="BR70" s="83"/>
      <c r="BS70" s="83"/>
      <c r="BT70" s="83"/>
      <c r="BU70" s="83"/>
      <c r="BV70" s="83"/>
      <c r="BW70" s="83"/>
      <c r="BX70" s="83"/>
      <c r="BY70" s="83"/>
      <c r="BZ70" s="83"/>
      <c r="CA70" s="83"/>
      <c r="CB70" s="83"/>
      <c r="CC70" s="83"/>
      <c r="CD70" s="83"/>
      <c r="CE70" s="83"/>
      <c r="CF70" s="83"/>
      <c r="CG70" s="83"/>
      <c r="CH70" s="83"/>
      <c r="CI70" s="83"/>
      <c r="CJ70" s="83"/>
      <c r="CK70" s="83"/>
      <c r="CL70" s="83"/>
      <c r="CM70" s="83"/>
      <c r="CN70" s="83"/>
      <c r="CO70" s="83"/>
      <c r="CP70" s="83"/>
      <c r="CQ70" s="83"/>
      <c r="CR70" s="83"/>
      <c r="CS70" s="83"/>
      <c r="CT70" s="83"/>
      <c r="CU70" s="83"/>
      <c r="CV70" s="83"/>
      <c r="CW70" s="83"/>
      <c r="CX70" s="83"/>
      <c r="CY70" s="83"/>
      <c r="CZ70" s="83"/>
      <c r="DA70" s="83"/>
      <c r="DB70" s="83"/>
      <c r="DC70" s="83"/>
      <c r="DD70" s="83"/>
      <c r="DE70" s="83"/>
      <c r="DF70" s="83"/>
      <c r="DG70" s="83"/>
      <c r="DH70" s="83"/>
      <c r="DI70" s="83"/>
      <c r="DJ70" s="83"/>
      <c r="DK70" s="83"/>
      <c r="DL70" s="83"/>
      <c r="DM70" s="83"/>
      <c r="DN70" s="83"/>
      <c r="DO70" s="83"/>
      <c r="DP70" s="83"/>
      <c r="DQ70" s="83"/>
      <c r="DR70" s="83"/>
      <c r="DS70" s="83"/>
      <c r="DT70" s="83"/>
      <c r="DU70" s="83"/>
      <c r="DV70" s="83"/>
      <c r="DW70" s="83"/>
      <c r="DX70" s="83"/>
      <c r="DY70" s="83"/>
      <c r="DZ70" s="83"/>
      <c r="EA70" s="83"/>
      <c r="EB70" s="83"/>
      <c r="EC70" s="83"/>
      <c r="ED70" s="83"/>
      <c r="EE70" s="83"/>
      <c r="EF70" s="83"/>
      <c r="EG70" s="83"/>
      <c r="EH70" s="83"/>
      <c r="EI70" s="83"/>
      <c r="EJ70" s="83"/>
      <c r="EK70" s="83"/>
      <c r="EL70" s="83"/>
      <c r="EM70" s="83"/>
      <c r="EN70" s="83"/>
      <c r="EO70" s="83"/>
      <c r="EP70" s="83"/>
      <c r="EQ70" s="83"/>
      <c r="ER70" s="83"/>
      <c r="ES70" s="83"/>
      <c r="ET70" s="83"/>
      <c r="EU70" s="83"/>
      <c r="EV70" s="83"/>
      <c r="EW70" s="83"/>
      <c r="EX70" s="83"/>
      <c r="EY70" s="83"/>
      <c r="EZ70" s="83"/>
      <c r="FA70" s="83"/>
      <c r="FB70" s="83"/>
      <c r="FC70" s="83"/>
      <c r="FD70" s="83"/>
      <c r="FE70" s="83"/>
      <c r="FF70" s="83"/>
      <c r="FG70" s="83"/>
      <c r="FH70" s="83"/>
      <c r="FI70" s="83"/>
      <c r="FJ70" s="83"/>
      <c r="FK70" s="83"/>
      <c r="FL70" s="83"/>
      <c r="FM70" s="83"/>
      <c r="FN70" s="83"/>
      <c r="FO70" s="83"/>
      <c r="FP70" s="83"/>
      <c r="FQ70" s="83"/>
      <c r="FR70" s="83"/>
      <c r="FS70" s="83"/>
      <c r="FT70" s="83"/>
      <c r="FU70" s="83"/>
      <c r="FV70" s="83"/>
      <c r="FW70" s="83"/>
      <c r="FX70" s="83"/>
      <c r="FY70" s="83"/>
      <c r="FZ70" s="83"/>
      <c r="GA70" s="83"/>
      <c r="GB70" s="83"/>
      <c r="GC70" s="83"/>
      <c r="GD70" s="83"/>
      <c r="GE70" s="83"/>
      <c r="GF70" s="83"/>
      <c r="GG70" s="83"/>
      <c r="GH70" s="83"/>
      <c r="GI70" s="83"/>
      <c r="GJ70" s="83"/>
    </row>
    <row r="71" spans="1:192" x14ac:dyDescent="0.25">
      <c r="A71" s="80"/>
      <c r="B71" s="80"/>
      <c r="C71" s="588"/>
      <c r="D71" s="61"/>
      <c r="E71" s="126" t="str">
        <f xml:space="preserve"> Debt!E$127</f>
        <v>Senior debt interest POS</v>
      </c>
      <c r="F71" s="126">
        <f xml:space="preserve"> Debt!F$127</f>
        <v>0</v>
      </c>
      <c r="G71" s="126" t="str">
        <f xml:space="preserve"> Debt!G$127</f>
        <v>$ 000s</v>
      </c>
      <c r="H71" s="126">
        <f xml:space="preserve"> Debt!H$127</f>
        <v>115609.17786397398</v>
      </c>
      <c r="I71" s="126">
        <f xml:space="preserve"> Debt!I$127</f>
        <v>0</v>
      </c>
      <c r="J71" s="126">
        <f xml:space="preserve"> Debt!J$127</f>
        <v>0</v>
      </c>
      <c r="K71" s="126">
        <f xml:space="preserve"> Debt!K$127</f>
        <v>0</v>
      </c>
      <c r="L71" s="126">
        <f xml:space="preserve"> Debt!L$127</f>
        <v>0</v>
      </c>
      <c r="M71" s="126">
        <f xml:space="preserve"> Debt!M$127</f>
        <v>0</v>
      </c>
      <c r="N71" s="126">
        <f xml:space="preserve"> Debt!N$127</f>
        <v>0</v>
      </c>
      <c r="O71" s="126">
        <f xml:space="preserve"> Debt!O$127</f>
        <v>0</v>
      </c>
      <c r="P71" s="126">
        <f xml:space="preserve"> Debt!P$127</f>
        <v>0</v>
      </c>
      <c r="Q71" s="126">
        <f xml:space="preserve"> Debt!Q$127</f>
        <v>5938.613927428175</v>
      </c>
      <c r="R71" s="126">
        <f xml:space="preserve"> Debt!R$127</f>
        <v>5710.1127904324067</v>
      </c>
      <c r="S71" s="126">
        <f xml:space="preserve"> Debt!S$127</f>
        <v>5667.0203175864726</v>
      </c>
      <c r="T71" s="126">
        <f xml:space="preserve"> Debt!T$127</f>
        <v>5436.337497287418</v>
      </c>
      <c r="U71" s="126">
        <f xml:space="preserve"> Debt!U$127</f>
        <v>5383.953350901229</v>
      </c>
      <c r="V71" s="126">
        <f xml:space="preserve"> Debt!V$127</f>
        <v>5153.6794088102079</v>
      </c>
      <c r="W71" s="126">
        <f xml:space="preserve"> Debt!W$127</f>
        <v>5092.1251431761239</v>
      </c>
      <c r="X71" s="126">
        <f xml:space="preserve"> Debt!X$127</f>
        <v>4888.7236526856259</v>
      </c>
      <c r="Y71" s="126">
        <f xml:space="preserve"> Debt!Y$127</f>
        <v>4791.6256630307826</v>
      </c>
      <c r="Z71" s="126">
        <f xml:space="preserve"> Debt!Z$127</f>
        <v>4562.0421800094173</v>
      </c>
      <c r="AA71" s="126">
        <f xml:space="preserve"> Debt!AA$127</f>
        <v>4680.0685192650599</v>
      </c>
      <c r="AB71" s="126">
        <f xml:space="preserve"> Debt!AB$127</f>
        <v>4445.5522887104562</v>
      </c>
      <c r="AC71" s="126">
        <f xml:space="preserve"> Debt!AC$127</f>
        <v>4356.373869968178</v>
      </c>
      <c r="AD71" s="126">
        <f xml:space="preserve"> Debt!AD$127</f>
        <v>4121.3248517248885</v>
      </c>
      <c r="AE71" s="126">
        <f xml:space="preserve"> Debt!AE$127</f>
        <v>4021.4247982321881</v>
      </c>
      <c r="AF71" s="126">
        <f xml:space="preserve"> Debt!AF$127</f>
        <v>3807.7271870553309</v>
      </c>
      <c r="AG71" s="126">
        <f xml:space="preserve"> Debt!AG$127</f>
        <v>3675.3062496348666</v>
      </c>
      <c r="AH71" s="126">
        <f xml:space="preserve"> Debt!AH$127</f>
        <v>3440.5478177828236</v>
      </c>
      <c r="AI71" s="126">
        <f xml:space="preserve"> Debt!AI$127</f>
        <v>3317.5792295486667</v>
      </c>
      <c r="AJ71" s="126">
        <f xml:space="preserve"> Debt!AJ$127</f>
        <v>3082.2564883350774</v>
      </c>
      <c r="AK71" s="126">
        <f xml:space="preserve"> Debt!AK$127</f>
        <v>3102.5501414100841</v>
      </c>
      <c r="AL71" s="126">
        <f xml:space="preserve"> Debt!AL$127</f>
        <v>2858.4927310924895</v>
      </c>
      <c r="AM71" s="126">
        <f xml:space="preserve"> Debt!AM$127</f>
        <v>2707.0823121010435</v>
      </c>
      <c r="AN71" s="126">
        <f xml:space="preserve"> Debt!AN$127</f>
        <v>2476.009411504167</v>
      </c>
      <c r="AO71" s="126">
        <f xml:space="preserve"> Debt!AO$127</f>
        <v>2296.9575360967874</v>
      </c>
      <c r="AP71" s="126">
        <f xml:space="preserve"> Debt!AP$127</f>
        <v>2051.494748198028</v>
      </c>
      <c r="AQ71" s="126">
        <f xml:space="preserve"> Debt!AQ$127</f>
        <v>1871.4251910883559</v>
      </c>
      <c r="AR71" s="126">
        <f xml:space="preserve"> Debt!AR$127</f>
        <v>1624.7699655248452</v>
      </c>
      <c r="AS71" s="126">
        <f xml:space="preserve"> Debt!AS$127</f>
        <v>1429.7502607502834</v>
      </c>
      <c r="AT71" s="126">
        <f xml:space="preserve"> Debt!AT$127</f>
        <v>1181.9985955716709</v>
      </c>
      <c r="AU71" s="126">
        <f xml:space="preserve"> Debt!AU$127</f>
        <v>971.05133050916561</v>
      </c>
      <c r="AV71" s="126">
        <f xml:space="preserve"> Debt!AV$127</f>
        <v>726.10892568673887</v>
      </c>
      <c r="AW71" s="126">
        <f xml:space="preserve"> Debt!AW$127</f>
        <v>494.50810762067874</v>
      </c>
      <c r="AX71" s="126">
        <f xml:space="preserve"> Debt!AX$127</f>
        <v>244.58337521422496</v>
      </c>
      <c r="AY71" s="126">
        <f xml:space="preserve"> Debt!AY$127</f>
        <v>1.2263976532267407E-12</v>
      </c>
      <c r="AZ71" s="126">
        <f xml:space="preserve"> Debt!AZ$127</f>
        <v>1.2071764780961937E-12</v>
      </c>
      <c r="BA71" s="126">
        <f xml:space="preserve"> Debt!BA$127</f>
        <v>1.2276735813227586E-12</v>
      </c>
      <c r="BB71" s="126">
        <f xml:space="preserve"> Debt!BB$127</f>
        <v>1.2082446695179291E-12</v>
      </c>
      <c r="BC71" s="126">
        <f xml:space="preserve"> Debt!BC$127</f>
        <v>1.2288952146061802E-12</v>
      </c>
      <c r="BD71" s="126">
        <f xml:space="preserve"> Debt!BD$127</f>
        <v>1.2165043416542985E-12</v>
      </c>
      <c r="BE71" s="126">
        <f xml:space="preserve"> Debt!BE$127</f>
        <v>0</v>
      </c>
      <c r="BF71" s="126">
        <f xml:space="preserve"> Debt!BF$127</f>
        <v>0</v>
      </c>
      <c r="BG71" s="126">
        <f xml:space="preserve"> Debt!BG$127</f>
        <v>0</v>
      </c>
      <c r="BH71" s="126">
        <f xml:space="preserve"> Debt!BH$127</f>
        <v>0</v>
      </c>
      <c r="BI71" s="126">
        <f xml:space="preserve"> Debt!BI$127</f>
        <v>0</v>
      </c>
      <c r="BJ71" s="126">
        <f xml:space="preserve"> Debt!BJ$127</f>
        <v>0</v>
      </c>
      <c r="BK71" s="126">
        <f xml:space="preserve"> Debt!BK$127</f>
        <v>0</v>
      </c>
      <c r="BL71" s="126">
        <f xml:space="preserve"> Debt!BL$127</f>
        <v>0</v>
      </c>
      <c r="BM71" s="126">
        <f xml:space="preserve"> Debt!BM$127</f>
        <v>0</v>
      </c>
      <c r="BN71" s="126">
        <f xml:space="preserve"> Debt!BN$127</f>
        <v>0</v>
      </c>
      <c r="BO71" s="126">
        <f xml:space="preserve"> Debt!BO$127</f>
        <v>0</v>
      </c>
      <c r="BP71" s="126">
        <f xml:space="preserve"> Debt!BP$127</f>
        <v>0</v>
      </c>
      <c r="BQ71" s="126">
        <f xml:space="preserve"> Debt!BQ$127</f>
        <v>0</v>
      </c>
      <c r="BR71" s="126">
        <f xml:space="preserve"> Debt!BR$127</f>
        <v>0</v>
      </c>
      <c r="BS71" s="126">
        <f xml:space="preserve"> Debt!BS$127</f>
        <v>0</v>
      </c>
      <c r="BT71" s="126">
        <f xml:space="preserve"> Debt!BT$127</f>
        <v>0</v>
      </c>
      <c r="BU71" s="126">
        <f xml:space="preserve"> Debt!BU$127</f>
        <v>0</v>
      </c>
      <c r="BV71" s="126">
        <f xml:space="preserve"> Debt!BV$127</f>
        <v>0</v>
      </c>
      <c r="BW71" s="126">
        <f xml:space="preserve"> Debt!BW$127</f>
        <v>0</v>
      </c>
      <c r="BX71" s="126">
        <f xml:space="preserve"> Debt!BX$127</f>
        <v>0</v>
      </c>
      <c r="BY71" s="126">
        <f xml:space="preserve"> Debt!BY$127</f>
        <v>0</v>
      </c>
      <c r="BZ71" s="126">
        <f xml:space="preserve"> Debt!BZ$127</f>
        <v>0</v>
      </c>
      <c r="CA71" s="126">
        <f xml:space="preserve"> Debt!CA$127</f>
        <v>0</v>
      </c>
      <c r="CB71" s="126">
        <f xml:space="preserve"> Debt!CB$127</f>
        <v>0</v>
      </c>
      <c r="CC71" s="126">
        <f xml:space="preserve"> Debt!CC$127</f>
        <v>0</v>
      </c>
      <c r="CD71" s="126">
        <f xml:space="preserve"> Debt!CD$127</f>
        <v>0</v>
      </c>
      <c r="CE71" s="126">
        <f xml:space="preserve"> Debt!CE$127</f>
        <v>0</v>
      </c>
      <c r="CF71" s="126">
        <f xml:space="preserve"> Debt!CF$127</f>
        <v>0</v>
      </c>
      <c r="CG71" s="126">
        <f xml:space="preserve"> Debt!CG$127</f>
        <v>0</v>
      </c>
      <c r="CH71" s="126">
        <f xml:space="preserve"> Debt!CH$127</f>
        <v>0</v>
      </c>
      <c r="CI71" s="126">
        <f xml:space="preserve"> Debt!CI$127</f>
        <v>0</v>
      </c>
      <c r="CJ71" s="126">
        <f xml:space="preserve"> Debt!CJ$127</f>
        <v>0</v>
      </c>
      <c r="CK71" s="126">
        <f xml:space="preserve"> Debt!CK$127</f>
        <v>0</v>
      </c>
      <c r="CL71" s="126">
        <f xml:space="preserve"> Debt!CL$127</f>
        <v>0</v>
      </c>
      <c r="CM71" s="126">
        <f xml:space="preserve"> Debt!CM$127</f>
        <v>0</v>
      </c>
      <c r="CN71" s="126">
        <f xml:space="preserve"> Debt!CN$127</f>
        <v>0</v>
      </c>
      <c r="CO71" s="126">
        <f xml:space="preserve"> Debt!CO$127</f>
        <v>0</v>
      </c>
      <c r="CP71" s="126">
        <f xml:space="preserve"> Debt!CP$127</f>
        <v>0</v>
      </c>
      <c r="CQ71" s="126">
        <f xml:space="preserve"> Debt!CQ$127</f>
        <v>0</v>
      </c>
      <c r="CR71" s="126">
        <f xml:space="preserve"> Debt!CR$127</f>
        <v>0</v>
      </c>
      <c r="CS71" s="126">
        <f xml:space="preserve"> Debt!CS$127</f>
        <v>0</v>
      </c>
      <c r="CT71" s="126">
        <f xml:space="preserve"> Debt!CT$127</f>
        <v>0</v>
      </c>
      <c r="CU71" s="126">
        <f xml:space="preserve"> Debt!CU$127</f>
        <v>0</v>
      </c>
      <c r="CV71" s="126">
        <f xml:space="preserve"> Debt!CV$127</f>
        <v>0</v>
      </c>
      <c r="CW71" s="126">
        <f xml:space="preserve"> Debt!CW$127</f>
        <v>0</v>
      </c>
      <c r="CX71" s="126">
        <f xml:space="preserve"> Debt!CX$127</f>
        <v>0</v>
      </c>
      <c r="CY71" s="126">
        <f xml:space="preserve"> Debt!CY$127</f>
        <v>0</v>
      </c>
      <c r="CZ71" s="126">
        <f xml:space="preserve"> Debt!CZ$127</f>
        <v>0</v>
      </c>
      <c r="DA71" s="126">
        <f xml:space="preserve"> Debt!DA$127</f>
        <v>0</v>
      </c>
      <c r="DB71" s="126">
        <f xml:space="preserve"> Debt!DB$127</f>
        <v>0</v>
      </c>
      <c r="DC71" s="126">
        <f xml:space="preserve"> Debt!DC$127</f>
        <v>0</v>
      </c>
      <c r="DD71" s="126">
        <f xml:space="preserve"> Debt!DD$127</f>
        <v>0</v>
      </c>
      <c r="DE71" s="126">
        <f xml:space="preserve"> Debt!DE$127</f>
        <v>0</v>
      </c>
      <c r="DF71" s="126">
        <f xml:space="preserve"> Debt!DF$127</f>
        <v>0</v>
      </c>
      <c r="DG71" s="126">
        <f xml:space="preserve"> Debt!DG$127</f>
        <v>0</v>
      </c>
      <c r="DH71" s="126">
        <f xml:space="preserve"> Debt!DH$127</f>
        <v>0</v>
      </c>
      <c r="DI71" s="126">
        <f xml:space="preserve"> Debt!DI$127</f>
        <v>0</v>
      </c>
      <c r="DJ71" s="126">
        <f xml:space="preserve"> Debt!DJ$127</f>
        <v>0</v>
      </c>
      <c r="DK71" s="126">
        <f xml:space="preserve"> Debt!DK$127</f>
        <v>0</v>
      </c>
      <c r="DL71" s="126">
        <f xml:space="preserve"> Debt!DL$127</f>
        <v>0</v>
      </c>
      <c r="DM71" s="126">
        <f xml:space="preserve"> Debt!DM$127</f>
        <v>0</v>
      </c>
      <c r="DN71" s="126">
        <f xml:space="preserve"> Debt!DN$127</f>
        <v>0</v>
      </c>
      <c r="DO71" s="126">
        <f xml:space="preserve"> Debt!DO$127</f>
        <v>0</v>
      </c>
      <c r="DP71" s="126">
        <f xml:space="preserve"> Debt!DP$127</f>
        <v>0</v>
      </c>
      <c r="DQ71" s="126">
        <f xml:space="preserve"> Debt!DQ$127</f>
        <v>0</v>
      </c>
      <c r="DR71" s="126">
        <f xml:space="preserve"> Debt!DR$127</f>
        <v>0</v>
      </c>
      <c r="DS71" s="126">
        <f xml:space="preserve"> Debt!DS$127</f>
        <v>0</v>
      </c>
      <c r="DT71" s="126">
        <f xml:space="preserve"> Debt!DT$127</f>
        <v>0</v>
      </c>
      <c r="DU71" s="126">
        <f xml:space="preserve"> Debt!DU$127</f>
        <v>0</v>
      </c>
      <c r="DV71" s="126">
        <f xml:space="preserve"> Debt!DV$127</f>
        <v>0</v>
      </c>
      <c r="DW71" s="126">
        <f xml:space="preserve"> Debt!DW$127</f>
        <v>0</v>
      </c>
      <c r="DX71" s="126">
        <f xml:space="preserve"> Debt!DX$127</f>
        <v>0</v>
      </c>
      <c r="DY71" s="126">
        <f xml:space="preserve"> Debt!DY$127</f>
        <v>0</v>
      </c>
      <c r="DZ71" s="126">
        <f xml:space="preserve"> Debt!DZ$127</f>
        <v>0</v>
      </c>
      <c r="EA71" s="126">
        <f xml:space="preserve"> Debt!EA$127</f>
        <v>0</v>
      </c>
      <c r="EB71" s="126">
        <f xml:space="preserve"> Debt!EB$127</f>
        <v>0</v>
      </c>
      <c r="EC71" s="126">
        <f xml:space="preserve"> Debt!EC$127</f>
        <v>0</v>
      </c>
      <c r="ED71" s="126">
        <f xml:space="preserve"> Debt!ED$127</f>
        <v>0</v>
      </c>
      <c r="EE71" s="126">
        <f xml:space="preserve"> Debt!EE$127</f>
        <v>0</v>
      </c>
      <c r="EF71" s="126">
        <f xml:space="preserve"> Debt!EF$127</f>
        <v>0</v>
      </c>
      <c r="EG71" s="126">
        <f xml:space="preserve"> Debt!EG$127</f>
        <v>0</v>
      </c>
      <c r="EH71" s="126">
        <f xml:space="preserve"> Debt!EH$127</f>
        <v>0</v>
      </c>
      <c r="EI71" s="126">
        <f xml:space="preserve"> Debt!EI$127</f>
        <v>0</v>
      </c>
      <c r="EJ71" s="126">
        <f xml:space="preserve"> Debt!EJ$127</f>
        <v>0</v>
      </c>
      <c r="EK71" s="126">
        <f xml:space="preserve"> Debt!EK$127</f>
        <v>0</v>
      </c>
      <c r="EL71" s="126">
        <f xml:space="preserve"> Debt!EL$127</f>
        <v>0</v>
      </c>
      <c r="EM71" s="126">
        <f xml:space="preserve"> Debt!EM$127</f>
        <v>0</v>
      </c>
      <c r="EN71" s="126">
        <f xml:space="preserve"> Debt!EN$127</f>
        <v>0</v>
      </c>
      <c r="EO71" s="126">
        <f xml:space="preserve"> Debt!EO$127</f>
        <v>0</v>
      </c>
      <c r="EP71" s="126">
        <f xml:space="preserve"> Debt!EP$127</f>
        <v>0</v>
      </c>
      <c r="EQ71" s="126">
        <f xml:space="preserve"> Debt!EQ$127</f>
        <v>0</v>
      </c>
      <c r="ER71" s="126">
        <f xml:space="preserve"> Debt!ER$127</f>
        <v>0</v>
      </c>
      <c r="ES71" s="126">
        <f xml:space="preserve"> Debt!ES$127</f>
        <v>0</v>
      </c>
      <c r="ET71" s="126">
        <f xml:space="preserve"> Debt!ET$127</f>
        <v>0</v>
      </c>
      <c r="EU71" s="126">
        <f xml:space="preserve"> Debt!EU$127</f>
        <v>0</v>
      </c>
      <c r="EV71" s="126">
        <f xml:space="preserve"> Debt!EV$127</f>
        <v>0</v>
      </c>
      <c r="EW71" s="126">
        <f xml:space="preserve"> Debt!EW$127</f>
        <v>0</v>
      </c>
      <c r="EX71" s="126">
        <f xml:space="preserve"> Debt!EX$127</f>
        <v>0</v>
      </c>
      <c r="EY71" s="126">
        <f xml:space="preserve"> Debt!EY$127</f>
        <v>0</v>
      </c>
      <c r="EZ71" s="126">
        <f xml:space="preserve"> Debt!EZ$127</f>
        <v>0</v>
      </c>
      <c r="FA71" s="126">
        <f xml:space="preserve"> Debt!FA$127</f>
        <v>0</v>
      </c>
      <c r="FB71" s="126">
        <f xml:space="preserve"> Debt!FB$127</f>
        <v>0</v>
      </c>
      <c r="FC71" s="126">
        <f xml:space="preserve"> Debt!FC$127</f>
        <v>0</v>
      </c>
      <c r="FD71" s="126">
        <f xml:space="preserve"> Debt!FD$127</f>
        <v>0</v>
      </c>
      <c r="FE71" s="126">
        <f xml:space="preserve"> Debt!FE$127</f>
        <v>0</v>
      </c>
      <c r="FF71" s="126">
        <f xml:space="preserve"> Debt!FF$127</f>
        <v>0</v>
      </c>
      <c r="FG71" s="126">
        <f xml:space="preserve"> Debt!FG$127</f>
        <v>0</v>
      </c>
      <c r="FH71" s="126">
        <f xml:space="preserve"> Debt!FH$127</f>
        <v>0</v>
      </c>
      <c r="FI71" s="126">
        <f xml:space="preserve"> Debt!FI$127</f>
        <v>0</v>
      </c>
      <c r="FJ71" s="126">
        <f xml:space="preserve"> Debt!FJ$127</f>
        <v>0</v>
      </c>
      <c r="FK71" s="126">
        <f xml:space="preserve"> Debt!FK$127</f>
        <v>0</v>
      </c>
      <c r="FL71" s="126">
        <f xml:space="preserve"> Debt!FL$127</f>
        <v>0</v>
      </c>
      <c r="FM71" s="126">
        <f xml:space="preserve"> Debt!FM$127</f>
        <v>0</v>
      </c>
      <c r="FN71" s="126">
        <f xml:space="preserve"> Debt!FN$127</f>
        <v>0</v>
      </c>
      <c r="FO71" s="126">
        <f xml:space="preserve"> Debt!FO$127</f>
        <v>0</v>
      </c>
      <c r="FP71" s="126">
        <f xml:space="preserve"> Debt!FP$127</f>
        <v>0</v>
      </c>
      <c r="FQ71" s="126">
        <f xml:space="preserve"> Debt!FQ$127</f>
        <v>0</v>
      </c>
      <c r="FR71" s="126">
        <f xml:space="preserve"> Debt!FR$127</f>
        <v>0</v>
      </c>
      <c r="FS71" s="126">
        <f xml:space="preserve"> Debt!FS$127</f>
        <v>0</v>
      </c>
      <c r="FT71" s="126">
        <f xml:space="preserve"> Debt!FT$127</f>
        <v>0</v>
      </c>
      <c r="FU71" s="126">
        <f xml:space="preserve"> Debt!FU$127</f>
        <v>0</v>
      </c>
      <c r="FV71" s="126">
        <f xml:space="preserve"> Debt!FV$127</f>
        <v>0</v>
      </c>
      <c r="FW71" s="126">
        <f xml:space="preserve"> Debt!FW$127</f>
        <v>0</v>
      </c>
      <c r="FX71" s="126">
        <f xml:space="preserve"> Debt!FX$127</f>
        <v>0</v>
      </c>
      <c r="FY71" s="126">
        <f xml:space="preserve"> Debt!FY$127</f>
        <v>0</v>
      </c>
      <c r="FZ71" s="126">
        <f xml:space="preserve"> Debt!FZ$127</f>
        <v>0</v>
      </c>
      <c r="GA71" s="126">
        <f xml:space="preserve"> Debt!GA$127</f>
        <v>0</v>
      </c>
      <c r="GB71" s="126">
        <f xml:space="preserve"> Debt!GB$127</f>
        <v>0</v>
      </c>
      <c r="GC71" s="126">
        <f xml:space="preserve"> Debt!GC$127</f>
        <v>0</v>
      </c>
      <c r="GD71" s="126">
        <f xml:space="preserve"> Debt!GD$127</f>
        <v>0</v>
      </c>
      <c r="GE71" s="126">
        <f xml:space="preserve"> Debt!GE$127</f>
        <v>0</v>
      </c>
      <c r="GF71" s="126">
        <f xml:space="preserve"> Debt!GF$127</f>
        <v>0</v>
      </c>
      <c r="GG71" s="126">
        <f xml:space="preserve"> Debt!GG$127</f>
        <v>0</v>
      </c>
      <c r="GH71" s="126">
        <f xml:space="preserve"> Debt!GH$127</f>
        <v>0</v>
      </c>
      <c r="GI71" s="126">
        <f xml:space="preserve"> Debt!GI$127</f>
        <v>0</v>
      </c>
      <c r="GJ71" s="126">
        <f xml:space="preserve"> Debt!GJ$127</f>
        <v>0</v>
      </c>
    </row>
    <row r="72" spans="1:192" x14ac:dyDescent="0.25">
      <c r="A72" s="80"/>
      <c r="B72" s="80"/>
      <c r="C72" s="588"/>
      <c r="D72" s="61"/>
      <c r="E72" s="126" t="str">
        <f xml:space="preserve"> Debt!E$107</f>
        <v>Senior debt balance BEG</v>
      </c>
      <c r="F72" s="126">
        <f xml:space="preserve"> Debt!F$107</f>
        <v>0</v>
      </c>
      <c r="G72" s="126" t="str">
        <f xml:space="preserve"> Debt!G$107</f>
        <v>$ 000s</v>
      </c>
      <c r="H72" s="126">
        <f xml:space="preserve"> Debt!H$107</f>
        <v>0</v>
      </c>
      <c r="I72" s="126">
        <f xml:space="preserve"> Debt!I$107</f>
        <v>0</v>
      </c>
      <c r="J72" s="126">
        <f xml:space="preserve"> Debt!J$107</f>
        <v>0</v>
      </c>
      <c r="K72" s="126">
        <f xml:space="preserve"> Debt!K$107</f>
        <v>0</v>
      </c>
      <c r="L72" s="126">
        <f xml:space="preserve"> Debt!L$107</f>
        <v>0</v>
      </c>
      <c r="M72" s="126">
        <f xml:space="preserve"> Debt!M$107</f>
        <v>0</v>
      </c>
      <c r="N72" s="126">
        <f xml:space="preserve"> Debt!N$107</f>
        <v>17320.323780675546</v>
      </c>
      <c r="O72" s="126">
        <f xml:space="preserve"> Debt!O$107</f>
        <v>91556.09289149617</v>
      </c>
      <c r="P72" s="126">
        <f xml:space="preserve"> Debt!P$107</f>
        <v>167076.06104078697</v>
      </c>
      <c r="Q72" s="126">
        <f xml:space="preserve"> Debt!Q$107</f>
        <v>257133.21698628788</v>
      </c>
      <c r="R72" s="126">
        <f xml:space="preserve"> Debt!R$107</f>
        <v>251257.27661897827</v>
      </c>
      <c r="S72" s="126">
        <f xml:space="preserve"> Debt!S$107</f>
        <v>245227.08658533002</v>
      </c>
      <c r="T72" s="126">
        <f xml:space="preserve"> Debt!T$107</f>
        <v>239089.97361977046</v>
      </c>
      <c r="U72" s="126">
        <f xml:space="preserve"> Debt!U$107</f>
        <v>232878.10222364115</v>
      </c>
      <c r="V72" s="126">
        <f xml:space="preserve"> Debt!V$107</f>
        <v>226559.48624610243</v>
      </c>
      <c r="W72" s="126">
        <f xml:space="preserve"> Debt!W$107</f>
        <v>220166.74712819414</v>
      </c>
      <c r="X72" s="126">
        <f xml:space="preserve"> Debt!X$107</f>
        <v>213659.2242313805</v>
      </c>
      <c r="Y72" s="126">
        <f xml:space="preserve"> Debt!Y$107</f>
        <v>207089.01646774923</v>
      </c>
      <c r="Z72" s="126">
        <f xml:space="preserve"> Debt!Z$107</f>
        <v>200400.97209574663</v>
      </c>
      <c r="AA72" s="126">
        <f xml:space="preserve"> Debt!AA$107</f>
        <v>193624.4639245281</v>
      </c>
      <c r="AB72" s="126">
        <f xml:space="preserve"> Debt!AB$107</f>
        <v>186915.12177799674</v>
      </c>
      <c r="AC72" s="126">
        <f xml:space="preserve"> Debt!AC$107</f>
        <v>180128.15746103026</v>
      </c>
      <c r="AD72" s="126">
        <f xml:space="preserve"> Debt!AD$107</f>
        <v>173202.29135132197</v>
      </c>
      <c r="AE72" s="126">
        <f xml:space="preserve"> Debt!AE$107</f>
        <v>166198.53911027435</v>
      </c>
      <c r="AF72" s="126">
        <f xml:space="preserve"> Debt!AF$107</f>
        <v>159046.36944803482</v>
      </c>
      <c r="AG72" s="126">
        <f xml:space="preserve"> Debt!AG$107</f>
        <v>151822.8619555386</v>
      </c>
      <c r="AH72" s="126">
        <f xml:space="preserve"> Debt!AH$107</f>
        <v>144449.80796410478</v>
      </c>
      <c r="AI72" s="126">
        <f xml:space="preserve"> Debt!AI$107</f>
        <v>136984.81527385849</v>
      </c>
      <c r="AJ72" s="126">
        <f xml:space="preserve"> Debt!AJ$107</f>
        <v>129350.86496025068</v>
      </c>
      <c r="AK72" s="126">
        <f xml:space="preserve"> Debt!AK$107</f>
        <v>121639.6302924669</v>
      </c>
      <c r="AL72" s="126">
        <f xml:space="preserve"> Debt!AL$107</f>
        <v>113903.9128730473</v>
      </c>
      <c r="AM72" s="126">
        <f xml:space="preserve"> Debt!AM$107</f>
        <v>106082.49098180117</v>
      </c>
      <c r="AN72" s="126">
        <f xml:space="preserve"> Debt!AN$107</f>
        <v>98066.169696416735</v>
      </c>
      <c r="AO72" s="126">
        <f xml:space="preserve"> Debt!AO$107</f>
        <v>89962.993314559761</v>
      </c>
      <c r="AP72" s="126">
        <f xml:space="preserve"> Debt!AP$107</f>
        <v>81667.508218942239</v>
      </c>
      <c r="AQ72" s="126">
        <f xml:space="preserve"> Debt!AQ$107</f>
        <v>73271.299488523407</v>
      </c>
      <c r="AR72" s="126">
        <f xml:space="preserve"> Debt!AR$107</f>
        <v>64654.233108364169</v>
      </c>
      <c r="AS72" s="126">
        <f xml:space="preserve"> Debt!AS$107</f>
        <v>55949.882527128255</v>
      </c>
      <c r="AT72" s="126">
        <f xml:space="preserve"> Debt!AT$107</f>
        <v>47011.018856532006</v>
      </c>
      <c r="AU72" s="126">
        <f xml:space="preserve"> Debt!AU$107</f>
        <v>37984.13840578185</v>
      </c>
      <c r="AV72" s="126">
        <f xml:space="preserve"> Debt!AV$107</f>
        <v>28708.193018658887</v>
      </c>
      <c r="AW72" s="126">
        <f xml:space="preserve"> Debt!AW$107</f>
        <v>19333.61301307891</v>
      </c>
      <c r="AX72" s="126">
        <f xml:space="preserve"> Debt!AX$107</f>
        <v>9718.3211676589017</v>
      </c>
      <c r="AY72" s="126">
        <f xml:space="preserve"> Debt!AY$107</f>
        <v>1.3278622645884752E-10</v>
      </c>
      <c r="AZ72" s="126">
        <f xml:space="preserve"> Debt!AZ$107</f>
        <v>1.3278622645884752E-10</v>
      </c>
      <c r="BA72" s="126">
        <f xml:space="preserve"> Debt!BA$107</f>
        <v>1.3278622645884752E-10</v>
      </c>
      <c r="BB72" s="126">
        <f xml:space="preserve"> Debt!BB$107</f>
        <v>1.3278622645884752E-10</v>
      </c>
      <c r="BC72" s="126">
        <f xml:space="preserve"> Debt!BC$107</f>
        <v>1.3278622645884752E-10</v>
      </c>
      <c r="BD72" s="126">
        <f xml:space="preserve"> Debt!BD$107</f>
        <v>1.3278622645884752E-10</v>
      </c>
      <c r="BE72" s="126">
        <f xml:space="preserve"> Debt!BE$107</f>
        <v>1.3278622645884752E-10</v>
      </c>
      <c r="BF72" s="126">
        <f xml:space="preserve"> Debt!BF$107</f>
        <v>1.3278622645884752E-10</v>
      </c>
      <c r="BG72" s="126">
        <f xml:space="preserve"> Debt!BG$107</f>
        <v>1.3278622645884752E-10</v>
      </c>
      <c r="BH72" s="126">
        <f xml:space="preserve"> Debt!BH$107</f>
        <v>1.3278622645884752E-10</v>
      </c>
      <c r="BI72" s="126">
        <f xml:space="preserve"> Debt!BI$107</f>
        <v>1.3278622645884752E-10</v>
      </c>
      <c r="BJ72" s="126">
        <f xml:space="preserve"> Debt!BJ$107</f>
        <v>1.3278622645884752E-10</v>
      </c>
      <c r="BK72" s="126">
        <f xml:space="preserve"> Debt!BK$107</f>
        <v>1.3278622645884752E-10</v>
      </c>
      <c r="BL72" s="126">
        <f xml:space="preserve"> Debt!BL$107</f>
        <v>1.3278622645884752E-10</v>
      </c>
      <c r="BM72" s="126">
        <f xml:space="preserve"> Debt!BM$107</f>
        <v>1.3278622645884752E-10</v>
      </c>
      <c r="BN72" s="126">
        <f xml:space="preserve"> Debt!BN$107</f>
        <v>1.3278622645884752E-10</v>
      </c>
      <c r="BO72" s="126">
        <f xml:space="preserve"> Debt!BO$107</f>
        <v>1.3278622645884752E-10</v>
      </c>
      <c r="BP72" s="126">
        <f xml:space="preserve"> Debt!BP$107</f>
        <v>1.3278622645884752E-10</v>
      </c>
      <c r="BQ72" s="126">
        <f xml:space="preserve"> Debt!BQ$107</f>
        <v>1.3278622645884752E-10</v>
      </c>
      <c r="BR72" s="126">
        <f xml:space="preserve"> Debt!BR$107</f>
        <v>1.3278622645884752E-10</v>
      </c>
      <c r="BS72" s="126">
        <f xml:space="preserve"> Debt!BS$107</f>
        <v>1.3278622645884752E-10</v>
      </c>
      <c r="BT72" s="126">
        <f xml:space="preserve"> Debt!BT$107</f>
        <v>1.3278622645884752E-10</v>
      </c>
      <c r="BU72" s="126">
        <f xml:space="preserve"> Debt!BU$107</f>
        <v>1.3278622645884752E-10</v>
      </c>
      <c r="BV72" s="126">
        <f xml:space="preserve"> Debt!BV$107</f>
        <v>1.3278622645884752E-10</v>
      </c>
      <c r="BW72" s="126">
        <f xml:space="preserve"> Debt!BW$107</f>
        <v>1.3278622645884752E-10</v>
      </c>
      <c r="BX72" s="126">
        <f xml:space="preserve"> Debt!BX$107</f>
        <v>1.3278622645884752E-10</v>
      </c>
      <c r="BY72" s="126">
        <f xml:space="preserve"> Debt!BY$107</f>
        <v>1.3278622645884752E-10</v>
      </c>
      <c r="BZ72" s="126">
        <f xml:space="preserve"> Debt!BZ$107</f>
        <v>1.3278622645884752E-10</v>
      </c>
      <c r="CA72" s="126">
        <f xml:space="preserve"> Debt!CA$107</f>
        <v>1.3278622645884752E-10</v>
      </c>
      <c r="CB72" s="126">
        <f xml:space="preserve"> Debt!CB$107</f>
        <v>1.3278622645884752E-10</v>
      </c>
      <c r="CC72" s="126">
        <f xml:space="preserve"> Debt!CC$107</f>
        <v>1.3278622645884752E-10</v>
      </c>
      <c r="CD72" s="126">
        <f xml:space="preserve"> Debt!CD$107</f>
        <v>1.3278622645884752E-10</v>
      </c>
      <c r="CE72" s="126">
        <f xml:space="preserve"> Debt!CE$107</f>
        <v>1.3278622645884752E-10</v>
      </c>
      <c r="CF72" s="126">
        <f xml:space="preserve"> Debt!CF$107</f>
        <v>1.3278622645884752E-10</v>
      </c>
      <c r="CG72" s="126">
        <f xml:space="preserve"> Debt!CG$107</f>
        <v>1.3278622645884752E-10</v>
      </c>
      <c r="CH72" s="126">
        <f xml:space="preserve"> Debt!CH$107</f>
        <v>1.3278622645884752E-10</v>
      </c>
      <c r="CI72" s="126">
        <f xml:space="preserve"> Debt!CI$107</f>
        <v>1.3278622645884752E-10</v>
      </c>
      <c r="CJ72" s="126">
        <f xml:space="preserve"> Debt!CJ$107</f>
        <v>1.3278622645884752E-10</v>
      </c>
      <c r="CK72" s="126">
        <f xml:space="preserve"> Debt!CK$107</f>
        <v>1.3278622645884752E-10</v>
      </c>
      <c r="CL72" s="126">
        <f xml:space="preserve"> Debt!CL$107</f>
        <v>1.3278622645884752E-10</v>
      </c>
      <c r="CM72" s="126">
        <f xml:space="preserve"> Debt!CM$107</f>
        <v>1.3278622645884752E-10</v>
      </c>
      <c r="CN72" s="126">
        <f xml:space="preserve"> Debt!CN$107</f>
        <v>1.3278622645884752E-10</v>
      </c>
      <c r="CO72" s="126">
        <f xml:space="preserve"> Debt!CO$107</f>
        <v>1.3278622645884752E-10</v>
      </c>
      <c r="CP72" s="126">
        <f xml:space="preserve"> Debt!CP$107</f>
        <v>1.3278622645884752E-10</v>
      </c>
      <c r="CQ72" s="126">
        <f xml:space="preserve"> Debt!CQ$107</f>
        <v>1.3278622645884752E-10</v>
      </c>
      <c r="CR72" s="126">
        <f xml:space="preserve"> Debt!CR$107</f>
        <v>1.3278622645884752E-10</v>
      </c>
      <c r="CS72" s="126">
        <f xml:space="preserve"> Debt!CS$107</f>
        <v>1.3278622645884752E-10</v>
      </c>
      <c r="CT72" s="126">
        <f xml:space="preserve"> Debt!CT$107</f>
        <v>1.3278622645884752E-10</v>
      </c>
      <c r="CU72" s="126">
        <f xml:space="preserve"> Debt!CU$107</f>
        <v>1.3278622645884752E-10</v>
      </c>
      <c r="CV72" s="126">
        <f xml:space="preserve"> Debt!CV$107</f>
        <v>1.3278622645884752E-10</v>
      </c>
      <c r="CW72" s="126">
        <f xml:space="preserve"> Debt!CW$107</f>
        <v>1.3278622645884752E-10</v>
      </c>
      <c r="CX72" s="126">
        <f xml:space="preserve"> Debt!CX$107</f>
        <v>1.3278622645884752E-10</v>
      </c>
      <c r="CY72" s="126">
        <f xml:space="preserve"> Debt!CY$107</f>
        <v>1.3278622645884752E-10</v>
      </c>
      <c r="CZ72" s="126">
        <f xml:space="preserve"> Debt!CZ$107</f>
        <v>1.3278622645884752E-10</v>
      </c>
      <c r="DA72" s="126">
        <f xml:space="preserve"> Debt!DA$107</f>
        <v>1.3278622645884752E-10</v>
      </c>
      <c r="DB72" s="126">
        <f xml:space="preserve"> Debt!DB$107</f>
        <v>1.3278622645884752E-10</v>
      </c>
      <c r="DC72" s="126">
        <f xml:space="preserve"> Debt!DC$107</f>
        <v>1.3278622645884752E-10</v>
      </c>
      <c r="DD72" s="126">
        <f xml:space="preserve"> Debt!DD$107</f>
        <v>1.3278622645884752E-10</v>
      </c>
      <c r="DE72" s="126">
        <f xml:space="preserve"> Debt!DE$107</f>
        <v>1.3278622645884752E-10</v>
      </c>
      <c r="DF72" s="126">
        <f xml:space="preserve"> Debt!DF$107</f>
        <v>1.3278622645884752E-10</v>
      </c>
      <c r="DG72" s="126">
        <f xml:space="preserve"> Debt!DG$107</f>
        <v>1.3278622645884752E-10</v>
      </c>
      <c r="DH72" s="126">
        <f xml:space="preserve"> Debt!DH$107</f>
        <v>1.3278622645884752E-10</v>
      </c>
      <c r="DI72" s="126">
        <f xml:space="preserve"> Debt!DI$107</f>
        <v>1.3278622645884752E-10</v>
      </c>
      <c r="DJ72" s="126">
        <f xml:space="preserve"> Debt!DJ$107</f>
        <v>1.3278622645884752E-10</v>
      </c>
      <c r="DK72" s="126">
        <f xml:space="preserve"> Debt!DK$107</f>
        <v>1.3278622645884752E-10</v>
      </c>
      <c r="DL72" s="126">
        <f xml:space="preserve"> Debt!DL$107</f>
        <v>1.3278622645884752E-10</v>
      </c>
      <c r="DM72" s="126">
        <f xml:space="preserve"> Debt!DM$107</f>
        <v>1.3278622645884752E-10</v>
      </c>
      <c r="DN72" s="126">
        <f xml:space="preserve"> Debt!DN$107</f>
        <v>1.3278622645884752E-10</v>
      </c>
      <c r="DO72" s="126">
        <f xml:space="preserve"> Debt!DO$107</f>
        <v>1.3278622645884752E-10</v>
      </c>
      <c r="DP72" s="126">
        <f xml:space="preserve"> Debt!DP$107</f>
        <v>1.3278622645884752E-10</v>
      </c>
      <c r="DQ72" s="126">
        <f xml:space="preserve"> Debt!DQ$107</f>
        <v>1.3278622645884752E-10</v>
      </c>
      <c r="DR72" s="126">
        <f xml:space="preserve"> Debt!DR$107</f>
        <v>1.3278622645884752E-10</v>
      </c>
      <c r="DS72" s="126">
        <f xml:space="preserve"> Debt!DS$107</f>
        <v>1.3278622645884752E-10</v>
      </c>
      <c r="DT72" s="126">
        <f xml:space="preserve"> Debt!DT$107</f>
        <v>1.3278622645884752E-10</v>
      </c>
      <c r="DU72" s="126">
        <f xml:space="preserve"> Debt!DU$107</f>
        <v>1.3278622645884752E-10</v>
      </c>
      <c r="DV72" s="126">
        <f xml:space="preserve"> Debt!DV$107</f>
        <v>1.3278622645884752E-10</v>
      </c>
      <c r="DW72" s="126">
        <f xml:space="preserve"> Debt!DW$107</f>
        <v>1.3278622645884752E-10</v>
      </c>
      <c r="DX72" s="126">
        <f xml:space="preserve"> Debt!DX$107</f>
        <v>1.3278622645884752E-10</v>
      </c>
      <c r="DY72" s="126">
        <f xml:space="preserve"> Debt!DY$107</f>
        <v>1.3278622645884752E-10</v>
      </c>
      <c r="DZ72" s="126">
        <f xml:space="preserve"> Debt!DZ$107</f>
        <v>1.3278622645884752E-10</v>
      </c>
      <c r="EA72" s="126">
        <f xml:space="preserve"> Debt!EA$107</f>
        <v>1.3278622645884752E-10</v>
      </c>
      <c r="EB72" s="126">
        <f xml:space="preserve"> Debt!EB$107</f>
        <v>1.3278622645884752E-10</v>
      </c>
      <c r="EC72" s="126">
        <f xml:space="preserve"> Debt!EC$107</f>
        <v>1.3278622645884752E-10</v>
      </c>
      <c r="ED72" s="126">
        <f xml:space="preserve"> Debt!ED$107</f>
        <v>1.3278622645884752E-10</v>
      </c>
      <c r="EE72" s="126">
        <f xml:space="preserve"> Debt!EE$107</f>
        <v>1.3278622645884752E-10</v>
      </c>
      <c r="EF72" s="126">
        <f xml:space="preserve"> Debt!EF$107</f>
        <v>1.3278622645884752E-10</v>
      </c>
      <c r="EG72" s="126">
        <f xml:space="preserve"> Debt!EG$107</f>
        <v>1.3278622645884752E-10</v>
      </c>
      <c r="EH72" s="126">
        <f xml:space="preserve"> Debt!EH$107</f>
        <v>1.3278622645884752E-10</v>
      </c>
      <c r="EI72" s="126">
        <f xml:space="preserve"> Debt!EI$107</f>
        <v>1.3278622645884752E-10</v>
      </c>
      <c r="EJ72" s="126">
        <f xml:space="preserve"> Debt!EJ$107</f>
        <v>1.3278622645884752E-10</v>
      </c>
      <c r="EK72" s="126">
        <f xml:space="preserve"> Debt!EK$107</f>
        <v>1.3278622645884752E-10</v>
      </c>
      <c r="EL72" s="126">
        <f xml:space="preserve"> Debt!EL$107</f>
        <v>1.3278622645884752E-10</v>
      </c>
      <c r="EM72" s="126">
        <f xml:space="preserve"> Debt!EM$107</f>
        <v>1.3278622645884752E-10</v>
      </c>
      <c r="EN72" s="126">
        <f xml:space="preserve"> Debt!EN$107</f>
        <v>1.3278622645884752E-10</v>
      </c>
      <c r="EO72" s="126">
        <f xml:space="preserve"> Debt!EO$107</f>
        <v>1.3278622645884752E-10</v>
      </c>
      <c r="EP72" s="126">
        <f xml:space="preserve"> Debt!EP$107</f>
        <v>1.3278622645884752E-10</v>
      </c>
      <c r="EQ72" s="126">
        <f xml:space="preserve"> Debt!EQ$107</f>
        <v>1.3278622645884752E-10</v>
      </c>
      <c r="ER72" s="126">
        <f xml:space="preserve"> Debt!ER$107</f>
        <v>1.3278622645884752E-10</v>
      </c>
      <c r="ES72" s="126">
        <f xml:space="preserve"> Debt!ES$107</f>
        <v>1.3278622645884752E-10</v>
      </c>
      <c r="ET72" s="126">
        <f xml:space="preserve"> Debt!ET$107</f>
        <v>1.3278622645884752E-10</v>
      </c>
      <c r="EU72" s="126">
        <f xml:space="preserve"> Debt!EU$107</f>
        <v>1.3278622645884752E-10</v>
      </c>
      <c r="EV72" s="126">
        <f xml:space="preserve"> Debt!EV$107</f>
        <v>1.3278622645884752E-10</v>
      </c>
      <c r="EW72" s="126">
        <f xml:space="preserve"> Debt!EW$107</f>
        <v>1.3278622645884752E-10</v>
      </c>
      <c r="EX72" s="126">
        <f xml:space="preserve"> Debt!EX$107</f>
        <v>1.3278622645884752E-10</v>
      </c>
      <c r="EY72" s="126">
        <f xml:space="preserve"> Debt!EY$107</f>
        <v>1.3278622645884752E-10</v>
      </c>
      <c r="EZ72" s="126">
        <f xml:space="preserve"> Debt!EZ$107</f>
        <v>1.3278622645884752E-10</v>
      </c>
      <c r="FA72" s="126">
        <f xml:space="preserve"> Debt!FA$107</f>
        <v>1.3278622645884752E-10</v>
      </c>
      <c r="FB72" s="126">
        <f xml:space="preserve"> Debt!FB$107</f>
        <v>1.3278622645884752E-10</v>
      </c>
      <c r="FC72" s="126">
        <f xml:space="preserve"> Debt!FC$107</f>
        <v>1.3278622645884752E-10</v>
      </c>
      <c r="FD72" s="126">
        <f xml:space="preserve"> Debt!FD$107</f>
        <v>1.3278622645884752E-10</v>
      </c>
      <c r="FE72" s="126">
        <f xml:space="preserve"> Debt!FE$107</f>
        <v>1.3278622645884752E-10</v>
      </c>
      <c r="FF72" s="126">
        <f xml:space="preserve"> Debt!FF$107</f>
        <v>1.3278622645884752E-10</v>
      </c>
      <c r="FG72" s="126">
        <f xml:space="preserve"> Debt!FG$107</f>
        <v>1.3278622645884752E-10</v>
      </c>
      <c r="FH72" s="126">
        <f xml:space="preserve"> Debt!FH$107</f>
        <v>1.3278622645884752E-10</v>
      </c>
      <c r="FI72" s="126">
        <f xml:space="preserve"> Debt!FI$107</f>
        <v>1.3278622645884752E-10</v>
      </c>
      <c r="FJ72" s="126">
        <f xml:space="preserve"> Debt!FJ$107</f>
        <v>1.3278622645884752E-10</v>
      </c>
      <c r="FK72" s="126">
        <f xml:space="preserve"> Debt!FK$107</f>
        <v>1.3278622645884752E-10</v>
      </c>
      <c r="FL72" s="126">
        <f xml:space="preserve"> Debt!FL$107</f>
        <v>1.3278622645884752E-10</v>
      </c>
      <c r="FM72" s="126">
        <f xml:space="preserve"> Debt!FM$107</f>
        <v>1.3278622645884752E-10</v>
      </c>
      <c r="FN72" s="126">
        <f xml:space="preserve"> Debt!FN$107</f>
        <v>1.3278622645884752E-10</v>
      </c>
      <c r="FO72" s="126">
        <f xml:space="preserve"> Debt!FO$107</f>
        <v>1.3278622645884752E-10</v>
      </c>
      <c r="FP72" s="126">
        <f xml:space="preserve"> Debt!FP$107</f>
        <v>1.3278622645884752E-10</v>
      </c>
      <c r="FQ72" s="126">
        <f xml:space="preserve"> Debt!FQ$107</f>
        <v>1.3278622645884752E-10</v>
      </c>
      <c r="FR72" s="126">
        <f xml:space="preserve"> Debt!FR$107</f>
        <v>1.3278622645884752E-10</v>
      </c>
      <c r="FS72" s="126">
        <f xml:space="preserve"> Debt!FS$107</f>
        <v>1.3278622645884752E-10</v>
      </c>
      <c r="FT72" s="126">
        <f xml:space="preserve"> Debt!FT$107</f>
        <v>1.3278622645884752E-10</v>
      </c>
      <c r="FU72" s="126">
        <f xml:space="preserve"> Debt!FU$107</f>
        <v>1.3278622645884752E-10</v>
      </c>
      <c r="FV72" s="126">
        <f xml:space="preserve"> Debt!FV$107</f>
        <v>1.3278622645884752E-10</v>
      </c>
      <c r="FW72" s="126">
        <f xml:space="preserve"> Debt!FW$107</f>
        <v>1.3278622645884752E-10</v>
      </c>
      <c r="FX72" s="126">
        <f xml:space="preserve"> Debt!FX$107</f>
        <v>1.3278622645884752E-10</v>
      </c>
      <c r="FY72" s="126">
        <f xml:space="preserve"> Debt!FY$107</f>
        <v>1.3278622645884752E-10</v>
      </c>
      <c r="FZ72" s="126">
        <f xml:space="preserve"> Debt!FZ$107</f>
        <v>1.3278622645884752E-10</v>
      </c>
      <c r="GA72" s="126">
        <f xml:space="preserve"> Debt!GA$107</f>
        <v>1.3278622645884752E-10</v>
      </c>
      <c r="GB72" s="126">
        <f xml:space="preserve"> Debt!GB$107</f>
        <v>1.3278622645884752E-10</v>
      </c>
      <c r="GC72" s="126">
        <f xml:space="preserve"> Debt!GC$107</f>
        <v>1.3278622645884752E-10</v>
      </c>
      <c r="GD72" s="126">
        <f xml:space="preserve"> Debt!GD$107</f>
        <v>1.3278622645884752E-10</v>
      </c>
      <c r="GE72" s="126">
        <f xml:space="preserve"> Debt!GE$107</f>
        <v>1.3278622645884752E-10</v>
      </c>
      <c r="GF72" s="126">
        <f xml:space="preserve"> Debt!GF$107</f>
        <v>1.3278622645884752E-10</v>
      </c>
      <c r="GG72" s="126">
        <f xml:space="preserve"> Debt!GG$107</f>
        <v>1.3278622645884752E-10</v>
      </c>
      <c r="GH72" s="126">
        <f xml:space="preserve"> Debt!GH$107</f>
        <v>1.3278622645884752E-10</v>
      </c>
      <c r="GI72" s="126">
        <f xml:space="preserve"> Debt!GI$107</f>
        <v>1.3278622645884752E-10</v>
      </c>
      <c r="GJ72" s="126">
        <f xml:space="preserve"> Debt!GJ$107</f>
        <v>1.3278622645884752E-10</v>
      </c>
    </row>
    <row r="73" spans="1:192" x14ac:dyDescent="0.25">
      <c r="E73" s="194" t="str">
        <f xml:space="preserve"> Time!E$140</f>
        <v>Senior debt repayment period flag</v>
      </c>
      <c r="F73" s="194">
        <f xml:space="preserve"> Time!F$140</f>
        <v>0</v>
      </c>
      <c r="G73" s="194" t="str">
        <f xml:space="preserve"> Time!G$140</f>
        <v>flag</v>
      </c>
      <c r="H73" s="194">
        <f xml:space="preserve"> Time!H$140</f>
        <v>34</v>
      </c>
      <c r="I73" s="194">
        <f xml:space="preserve"> Time!I$140</f>
        <v>0</v>
      </c>
      <c r="J73" s="194">
        <f xml:space="preserve"> Time!J$140</f>
        <v>0</v>
      </c>
      <c r="K73" s="194">
        <f xml:space="preserve"> Time!K$140</f>
        <v>0</v>
      </c>
      <c r="L73" s="194">
        <f xml:space="preserve"> Time!L$140</f>
        <v>0</v>
      </c>
      <c r="M73" s="194">
        <f xml:space="preserve"> Time!M$140</f>
        <v>0</v>
      </c>
      <c r="N73" s="194">
        <f xml:space="preserve"> Time!N$140</f>
        <v>0</v>
      </c>
      <c r="O73" s="194">
        <f xml:space="preserve"> Time!O$140</f>
        <v>0</v>
      </c>
      <c r="P73" s="194">
        <f xml:space="preserve"> Time!P$140</f>
        <v>0</v>
      </c>
      <c r="Q73" s="194">
        <f xml:space="preserve"> Time!Q$140</f>
        <v>1</v>
      </c>
      <c r="R73" s="194">
        <f xml:space="preserve"> Time!R$140</f>
        <v>1</v>
      </c>
      <c r="S73" s="194">
        <f xml:space="preserve"> Time!S$140</f>
        <v>1</v>
      </c>
      <c r="T73" s="194">
        <f xml:space="preserve"> Time!T$140</f>
        <v>1</v>
      </c>
      <c r="U73" s="194">
        <f xml:space="preserve"> Time!U$140</f>
        <v>1</v>
      </c>
      <c r="V73" s="194">
        <f xml:space="preserve"> Time!V$140</f>
        <v>1</v>
      </c>
      <c r="W73" s="194">
        <f xml:space="preserve"> Time!W$140</f>
        <v>1</v>
      </c>
      <c r="X73" s="194">
        <f xml:space="preserve"> Time!X$140</f>
        <v>1</v>
      </c>
      <c r="Y73" s="194">
        <f xml:space="preserve"> Time!Y$140</f>
        <v>1</v>
      </c>
      <c r="Z73" s="194">
        <f xml:space="preserve"> Time!Z$140</f>
        <v>1</v>
      </c>
      <c r="AA73" s="194">
        <f xml:space="preserve"> Time!AA$140</f>
        <v>1</v>
      </c>
      <c r="AB73" s="194">
        <f xml:space="preserve"> Time!AB$140</f>
        <v>1</v>
      </c>
      <c r="AC73" s="194">
        <f xml:space="preserve"> Time!AC$140</f>
        <v>1</v>
      </c>
      <c r="AD73" s="194">
        <f xml:space="preserve"> Time!AD$140</f>
        <v>1</v>
      </c>
      <c r="AE73" s="194">
        <f xml:space="preserve"> Time!AE$140</f>
        <v>1</v>
      </c>
      <c r="AF73" s="194">
        <f xml:space="preserve"> Time!AF$140</f>
        <v>1</v>
      </c>
      <c r="AG73" s="194">
        <f xml:space="preserve"> Time!AG$140</f>
        <v>1</v>
      </c>
      <c r="AH73" s="194">
        <f xml:space="preserve"> Time!AH$140</f>
        <v>1</v>
      </c>
      <c r="AI73" s="194">
        <f xml:space="preserve"> Time!AI$140</f>
        <v>1</v>
      </c>
      <c r="AJ73" s="194">
        <f xml:space="preserve"> Time!AJ$140</f>
        <v>1</v>
      </c>
      <c r="AK73" s="194">
        <f xml:space="preserve"> Time!AK$140</f>
        <v>1</v>
      </c>
      <c r="AL73" s="194">
        <f xml:space="preserve"> Time!AL$140</f>
        <v>1</v>
      </c>
      <c r="AM73" s="194">
        <f xml:space="preserve"> Time!AM$140</f>
        <v>1</v>
      </c>
      <c r="AN73" s="194">
        <f xml:space="preserve"> Time!AN$140</f>
        <v>1</v>
      </c>
      <c r="AO73" s="194">
        <f xml:space="preserve"> Time!AO$140</f>
        <v>1</v>
      </c>
      <c r="AP73" s="194">
        <f xml:space="preserve"> Time!AP$140</f>
        <v>1</v>
      </c>
      <c r="AQ73" s="194">
        <f xml:space="preserve"> Time!AQ$140</f>
        <v>1</v>
      </c>
      <c r="AR73" s="194">
        <f xml:space="preserve"> Time!AR$140</f>
        <v>1</v>
      </c>
      <c r="AS73" s="194">
        <f xml:space="preserve"> Time!AS$140</f>
        <v>1</v>
      </c>
      <c r="AT73" s="194">
        <f xml:space="preserve"> Time!AT$140</f>
        <v>1</v>
      </c>
      <c r="AU73" s="194">
        <f xml:space="preserve"> Time!AU$140</f>
        <v>1</v>
      </c>
      <c r="AV73" s="194">
        <f xml:space="preserve"> Time!AV$140</f>
        <v>1</v>
      </c>
      <c r="AW73" s="194">
        <f xml:space="preserve"> Time!AW$140</f>
        <v>1</v>
      </c>
      <c r="AX73" s="194">
        <f xml:space="preserve"> Time!AX$140</f>
        <v>1</v>
      </c>
      <c r="AY73" s="194">
        <f xml:space="preserve"> Time!AY$140</f>
        <v>0</v>
      </c>
      <c r="AZ73" s="194">
        <f xml:space="preserve"> Time!AZ$140</f>
        <v>0</v>
      </c>
      <c r="BA73" s="194">
        <f xml:space="preserve"> Time!BA$140</f>
        <v>0</v>
      </c>
      <c r="BB73" s="194">
        <f xml:space="preserve"> Time!BB$140</f>
        <v>0</v>
      </c>
      <c r="BC73" s="194">
        <f xml:space="preserve"> Time!BC$140</f>
        <v>0</v>
      </c>
      <c r="BD73" s="194">
        <f xml:space="preserve"> Time!BD$140</f>
        <v>0</v>
      </c>
      <c r="BE73" s="194">
        <f xml:space="preserve"> Time!BE$140</f>
        <v>0</v>
      </c>
      <c r="BF73" s="194">
        <f xml:space="preserve"> Time!BF$140</f>
        <v>0</v>
      </c>
      <c r="BG73" s="194">
        <f xml:space="preserve"> Time!BG$140</f>
        <v>0</v>
      </c>
      <c r="BH73" s="194">
        <f xml:space="preserve"> Time!BH$140</f>
        <v>0</v>
      </c>
      <c r="BI73" s="194">
        <f xml:space="preserve"> Time!BI$140</f>
        <v>0</v>
      </c>
      <c r="BJ73" s="194">
        <f xml:space="preserve"> Time!BJ$140</f>
        <v>0</v>
      </c>
      <c r="BK73" s="194">
        <f xml:space="preserve"> Time!BK$140</f>
        <v>0</v>
      </c>
      <c r="BL73" s="194">
        <f xml:space="preserve"> Time!BL$140</f>
        <v>0</v>
      </c>
      <c r="BM73" s="194">
        <f xml:space="preserve"> Time!BM$140</f>
        <v>0</v>
      </c>
      <c r="BN73" s="194">
        <f xml:space="preserve"> Time!BN$140</f>
        <v>0</v>
      </c>
      <c r="BO73" s="194">
        <f xml:space="preserve"> Time!BO$140</f>
        <v>0</v>
      </c>
      <c r="BP73" s="194">
        <f xml:space="preserve"> Time!BP$140</f>
        <v>0</v>
      </c>
      <c r="BQ73" s="194">
        <f xml:space="preserve"> Time!BQ$140</f>
        <v>0</v>
      </c>
      <c r="BR73" s="194">
        <f xml:space="preserve"> Time!BR$140</f>
        <v>0</v>
      </c>
      <c r="BS73" s="194">
        <f xml:space="preserve"> Time!BS$140</f>
        <v>0</v>
      </c>
      <c r="BT73" s="194">
        <f xml:space="preserve"> Time!BT$140</f>
        <v>0</v>
      </c>
      <c r="BU73" s="194">
        <f xml:space="preserve"> Time!BU$140</f>
        <v>0</v>
      </c>
      <c r="BV73" s="194">
        <f xml:space="preserve"> Time!BV$140</f>
        <v>0</v>
      </c>
      <c r="BW73" s="194">
        <f xml:space="preserve"> Time!BW$140</f>
        <v>0</v>
      </c>
      <c r="BX73" s="194">
        <f xml:space="preserve"> Time!BX$140</f>
        <v>0</v>
      </c>
      <c r="BY73" s="194">
        <f xml:space="preserve"> Time!BY$140</f>
        <v>0</v>
      </c>
      <c r="BZ73" s="194">
        <f xml:space="preserve"> Time!BZ$140</f>
        <v>0</v>
      </c>
      <c r="CA73" s="194">
        <f xml:space="preserve"> Time!CA$140</f>
        <v>0</v>
      </c>
      <c r="CB73" s="194">
        <f xml:space="preserve"> Time!CB$140</f>
        <v>0</v>
      </c>
      <c r="CC73" s="194">
        <f xml:space="preserve"> Time!CC$140</f>
        <v>0</v>
      </c>
      <c r="CD73" s="194">
        <f xml:space="preserve"> Time!CD$140</f>
        <v>0</v>
      </c>
      <c r="CE73" s="194">
        <f xml:space="preserve"> Time!CE$140</f>
        <v>0</v>
      </c>
      <c r="CF73" s="194">
        <f xml:space="preserve"> Time!CF$140</f>
        <v>0</v>
      </c>
      <c r="CG73" s="194">
        <f xml:space="preserve"> Time!CG$140</f>
        <v>0</v>
      </c>
      <c r="CH73" s="194">
        <f xml:space="preserve"> Time!CH$140</f>
        <v>0</v>
      </c>
      <c r="CI73" s="194">
        <f xml:space="preserve"> Time!CI$140</f>
        <v>0</v>
      </c>
      <c r="CJ73" s="194">
        <f xml:space="preserve"> Time!CJ$140</f>
        <v>0</v>
      </c>
      <c r="CK73" s="194">
        <f xml:space="preserve"> Time!CK$140</f>
        <v>0</v>
      </c>
      <c r="CL73" s="194">
        <f xml:space="preserve"> Time!CL$140</f>
        <v>0</v>
      </c>
      <c r="CM73" s="194">
        <f xml:space="preserve"> Time!CM$140</f>
        <v>0</v>
      </c>
      <c r="CN73" s="194">
        <f xml:space="preserve"> Time!CN$140</f>
        <v>0</v>
      </c>
      <c r="CO73" s="194">
        <f xml:space="preserve"> Time!CO$140</f>
        <v>0</v>
      </c>
      <c r="CP73" s="194">
        <f xml:space="preserve"> Time!CP$140</f>
        <v>0</v>
      </c>
      <c r="CQ73" s="194">
        <f xml:space="preserve"> Time!CQ$140</f>
        <v>0</v>
      </c>
      <c r="CR73" s="194">
        <f xml:space="preserve"> Time!CR$140</f>
        <v>0</v>
      </c>
      <c r="CS73" s="194">
        <f xml:space="preserve"> Time!CS$140</f>
        <v>0</v>
      </c>
      <c r="CT73" s="194">
        <f xml:space="preserve"> Time!CT$140</f>
        <v>0</v>
      </c>
      <c r="CU73" s="194">
        <f xml:space="preserve"> Time!CU$140</f>
        <v>0</v>
      </c>
      <c r="CV73" s="194">
        <f xml:space="preserve"> Time!CV$140</f>
        <v>0</v>
      </c>
      <c r="CW73" s="194">
        <f xml:space="preserve"> Time!CW$140</f>
        <v>0</v>
      </c>
      <c r="CX73" s="194">
        <f xml:space="preserve"> Time!CX$140</f>
        <v>0</v>
      </c>
      <c r="CY73" s="194">
        <f xml:space="preserve"> Time!CY$140</f>
        <v>0</v>
      </c>
      <c r="CZ73" s="194">
        <f xml:space="preserve"> Time!CZ$140</f>
        <v>0</v>
      </c>
      <c r="DA73" s="194">
        <f xml:space="preserve"> Time!DA$140</f>
        <v>0</v>
      </c>
      <c r="DB73" s="194">
        <f xml:space="preserve"> Time!DB$140</f>
        <v>0</v>
      </c>
      <c r="DC73" s="194">
        <f xml:space="preserve"> Time!DC$140</f>
        <v>0</v>
      </c>
      <c r="DD73" s="194">
        <f xml:space="preserve"> Time!DD$140</f>
        <v>0</v>
      </c>
      <c r="DE73" s="194">
        <f xml:space="preserve"> Time!DE$140</f>
        <v>0</v>
      </c>
      <c r="DF73" s="194">
        <f xml:space="preserve"> Time!DF$140</f>
        <v>0</v>
      </c>
      <c r="DG73" s="194">
        <f xml:space="preserve"> Time!DG$140</f>
        <v>0</v>
      </c>
      <c r="DH73" s="194">
        <f xml:space="preserve"> Time!DH$140</f>
        <v>0</v>
      </c>
      <c r="DI73" s="194">
        <f xml:space="preserve"> Time!DI$140</f>
        <v>0</v>
      </c>
      <c r="DJ73" s="194">
        <f xml:space="preserve"> Time!DJ$140</f>
        <v>0</v>
      </c>
      <c r="DK73" s="194">
        <f xml:space="preserve"> Time!DK$140</f>
        <v>0</v>
      </c>
      <c r="DL73" s="194">
        <f xml:space="preserve"> Time!DL$140</f>
        <v>0</v>
      </c>
      <c r="DM73" s="194">
        <f xml:space="preserve"> Time!DM$140</f>
        <v>0</v>
      </c>
      <c r="DN73" s="194">
        <f xml:space="preserve"> Time!DN$140</f>
        <v>0</v>
      </c>
      <c r="DO73" s="194">
        <f xml:space="preserve"> Time!DO$140</f>
        <v>0</v>
      </c>
      <c r="DP73" s="194">
        <f xml:space="preserve"> Time!DP$140</f>
        <v>0</v>
      </c>
      <c r="DQ73" s="194">
        <f xml:space="preserve"> Time!DQ$140</f>
        <v>0</v>
      </c>
      <c r="DR73" s="194">
        <f xml:space="preserve"> Time!DR$140</f>
        <v>0</v>
      </c>
      <c r="DS73" s="194">
        <f xml:space="preserve"> Time!DS$140</f>
        <v>0</v>
      </c>
      <c r="DT73" s="194">
        <f xml:space="preserve"> Time!DT$140</f>
        <v>0</v>
      </c>
      <c r="DU73" s="194">
        <f xml:space="preserve"> Time!DU$140</f>
        <v>0</v>
      </c>
      <c r="DV73" s="194">
        <f xml:space="preserve"> Time!DV$140</f>
        <v>0</v>
      </c>
      <c r="DW73" s="194">
        <f xml:space="preserve"> Time!DW$140</f>
        <v>0</v>
      </c>
      <c r="DX73" s="194">
        <f xml:space="preserve"> Time!DX$140</f>
        <v>0</v>
      </c>
      <c r="DY73" s="194">
        <f xml:space="preserve"> Time!DY$140</f>
        <v>0</v>
      </c>
      <c r="DZ73" s="194">
        <f xml:space="preserve"> Time!DZ$140</f>
        <v>0</v>
      </c>
      <c r="EA73" s="194">
        <f xml:space="preserve"> Time!EA$140</f>
        <v>0</v>
      </c>
      <c r="EB73" s="194">
        <f xml:space="preserve"> Time!EB$140</f>
        <v>0</v>
      </c>
      <c r="EC73" s="194">
        <f xml:space="preserve"> Time!EC$140</f>
        <v>0</v>
      </c>
      <c r="ED73" s="194">
        <f xml:space="preserve"> Time!ED$140</f>
        <v>0</v>
      </c>
      <c r="EE73" s="194">
        <f xml:space="preserve"> Time!EE$140</f>
        <v>0</v>
      </c>
      <c r="EF73" s="194">
        <f xml:space="preserve"> Time!EF$140</f>
        <v>0</v>
      </c>
      <c r="EG73" s="194">
        <f xml:space="preserve"> Time!EG$140</f>
        <v>0</v>
      </c>
      <c r="EH73" s="194">
        <f xml:space="preserve"> Time!EH$140</f>
        <v>0</v>
      </c>
      <c r="EI73" s="194">
        <f xml:space="preserve"> Time!EI$140</f>
        <v>0</v>
      </c>
      <c r="EJ73" s="194">
        <f xml:space="preserve"> Time!EJ$140</f>
        <v>0</v>
      </c>
      <c r="EK73" s="194">
        <f xml:space="preserve"> Time!EK$140</f>
        <v>0</v>
      </c>
      <c r="EL73" s="194">
        <f xml:space="preserve"> Time!EL$140</f>
        <v>0</v>
      </c>
      <c r="EM73" s="194">
        <f xml:space="preserve"> Time!EM$140</f>
        <v>0</v>
      </c>
      <c r="EN73" s="194">
        <f xml:space="preserve"> Time!EN$140</f>
        <v>0</v>
      </c>
      <c r="EO73" s="194">
        <f xml:space="preserve"> Time!EO$140</f>
        <v>0</v>
      </c>
      <c r="EP73" s="194">
        <f xml:space="preserve"> Time!EP$140</f>
        <v>0</v>
      </c>
      <c r="EQ73" s="194">
        <f xml:space="preserve"> Time!EQ$140</f>
        <v>0</v>
      </c>
      <c r="ER73" s="194">
        <f xml:space="preserve"> Time!ER$140</f>
        <v>0</v>
      </c>
      <c r="ES73" s="194">
        <f xml:space="preserve"> Time!ES$140</f>
        <v>0</v>
      </c>
      <c r="ET73" s="194">
        <f xml:space="preserve"> Time!ET$140</f>
        <v>0</v>
      </c>
      <c r="EU73" s="194">
        <f xml:space="preserve"> Time!EU$140</f>
        <v>0</v>
      </c>
      <c r="EV73" s="194">
        <f xml:space="preserve"> Time!EV$140</f>
        <v>0</v>
      </c>
      <c r="EW73" s="194">
        <f xml:space="preserve"> Time!EW$140</f>
        <v>0</v>
      </c>
      <c r="EX73" s="194">
        <f xml:space="preserve"> Time!EX$140</f>
        <v>0</v>
      </c>
      <c r="EY73" s="194">
        <f xml:space="preserve"> Time!EY$140</f>
        <v>0</v>
      </c>
      <c r="EZ73" s="194">
        <f xml:space="preserve"> Time!EZ$140</f>
        <v>0</v>
      </c>
      <c r="FA73" s="194">
        <f xml:space="preserve"> Time!FA$140</f>
        <v>0</v>
      </c>
      <c r="FB73" s="194">
        <f xml:space="preserve"> Time!FB$140</f>
        <v>0</v>
      </c>
      <c r="FC73" s="194">
        <f xml:space="preserve"> Time!FC$140</f>
        <v>0</v>
      </c>
      <c r="FD73" s="194">
        <f xml:space="preserve"> Time!FD$140</f>
        <v>0</v>
      </c>
      <c r="FE73" s="194">
        <f xml:space="preserve"> Time!FE$140</f>
        <v>0</v>
      </c>
      <c r="FF73" s="194">
        <f xml:space="preserve"> Time!FF$140</f>
        <v>0</v>
      </c>
      <c r="FG73" s="194">
        <f xml:space="preserve"> Time!FG$140</f>
        <v>0</v>
      </c>
      <c r="FH73" s="194">
        <f xml:space="preserve"> Time!FH$140</f>
        <v>0</v>
      </c>
      <c r="FI73" s="194">
        <f xml:space="preserve"> Time!FI$140</f>
        <v>0</v>
      </c>
      <c r="FJ73" s="194">
        <f xml:space="preserve"> Time!FJ$140</f>
        <v>0</v>
      </c>
      <c r="FK73" s="194">
        <f xml:space="preserve"> Time!FK$140</f>
        <v>0</v>
      </c>
      <c r="FL73" s="194">
        <f xml:space="preserve"> Time!FL$140</f>
        <v>0</v>
      </c>
      <c r="FM73" s="194">
        <f xml:space="preserve"> Time!FM$140</f>
        <v>0</v>
      </c>
      <c r="FN73" s="194">
        <f xml:space="preserve"> Time!FN$140</f>
        <v>0</v>
      </c>
      <c r="FO73" s="194">
        <f xml:space="preserve"> Time!FO$140</f>
        <v>0</v>
      </c>
      <c r="FP73" s="194">
        <f xml:space="preserve"> Time!FP$140</f>
        <v>0</v>
      </c>
      <c r="FQ73" s="194">
        <f xml:space="preserve"> Time!FQ$140</f>
        <v>0</v>
      </c>
      <c r="FR73" s="194">
        <f xml:space="preserve"> Time!FR$140</f>
        <v>0</v>
      </c>
      <c r="FS73" s="194">
        <f xml:space="preserve"> Time!FS$140</f>
        <v>0</v>
      </c>
      <c r="FT73" s="194">
        <f xml:space="preserve"> Time!FT$140</f>
        <v>0</v>
      </c>
      <c r="FU73" s="194">
        <f xml:space="preserve"> Time!FU$140</f>
        <v>0</v>
      </c>
      <c r="FV73" s="194">
        <f xml:space="preserve"> Time!FV$140</f>
        <v>0</v>
      </c>
      <c r="FW73" s="194">
        <f xml:space="preserve"> Time!FW$140</f>
        <v>0</v>
      </c>
      <c r="FX73" s="194">
        <f xml:space="preserve"> Time!FX$140</f>
        <v>0</v>
      </c>
      <c r="FY73" s="194">
        <f xml:space="preserve"> Time!FY$140</f>
        <v>0</v>
      </c>
      <c r="FZ73" s="194">
        <f xml:space="preserve"> Time!FZ$140</f>
        <v>0</v>
      </c>
      <c r="GA73" s="194">
        <f xml:space="preserve"> Time!GA$140</f>
        <v>0</v>
      </c>
      <c r="GB73" s="194">
        <f xml:space="preserve"> Time!GB$140</f>
        <v>0</v>
      </c>
      <c r="GC73" s="194">
        <f xml:space="preserve"> Time!GC$140</f>
        <v>0</v>
      </c>
      <c r="GD73" s="194">
        <f xml:space="preserve"> Time!GD$140</f>
        <v>0</v>
      </c>
      <c r="GE73" s="194">
        <f xml:space="preserve"> Time!GE$140</f>
        <v>0</v>
      </c>
      <c r="GF73" s="194">
        <f xml:space="preserve"> Time!GF$140</f>
        <v>0</v>
      </c>
      <c r="GG73" s="194">
        <f xml:space="preserve"> Time!GG$140</f>
        <v>0</v>
      </c>
      <c r="GH73" s="194">
        <f xml:space="preserve"> Time!GH$140</f>
        <v>0</v>
      </c>
      <c r="GI73" s="194">
        <f xml:space="preserve"> Time!GI$140</f>
        <v>0</v>
      </c>
      <c r="GJ73" s="194">
        <f xml:space="preserve"> Time!GJ$140</f>
        <v>0</v>
      </c>
    </row>
    <row r="74" spans="1:192" s="320" customFormat="1" x14ac:dyDescent="0.25">
      <c r="A74" s="589"/>
      <c r="B74" s="589"/>
      <c r="C74" s="590"/>
      <c r="E74" s="320" t="s">
        <v>504</v>
      </c>
      <c r="G74" s="320" t="s">
        <v>104</v>
      </c>
      <c r="J74" s="320">
        <f t="shared" ref="J74:AM74" si="46" xml:space="preserve"> IF(J72 &gt; CHK_TOL, J71 / J72, 0) * J73</f>
        <v>0</v>
      </c>
      <c r="K74" s="320">
        <f t="shared" si="46"/>
        <v>0</v>
      </c>
      <c r="L74" s="320">
        <f t="shared" si="46"/>
        <v>0</v>
      </c>
      <c r="M74" s="320">
        <f t="shared" si="46"/>
        <v>0</v>
      </c>
      <c r="N74" s="320">
        <f t="shared" si="46"/>
        <v>0</v>
      </c>
      <c r="O74" s="320">
        <f t="shared" si="46"/>
        <v>0</v>
      </c>
      <c r="P74" s="320">
        <f t="shared" si="46"/>
        <v>0</v>
      </c>
      <c r="Q74" s="320">
        <f t="shared" si="46"/>
        <v>2.3095475555555557E-2</v>
      </c>
      <c r="R74" s="320">
        <f t="shared" si="46"/>
        <v>2.2726158888888886E-2</v>
      </c>
      <c r="S74" s="320">
        <f t="shared" si="46"/>
        <v>2.3109275555555555E-2</v>
      </c>
      <c r="T74" s="320">
        <f t="shared" si="46"/>
        <v>2.2737622222222222E-2</v>
      </c>
      <c r="U74" s="320">
        <f t="shared" si="46"/>
        <v>2.3119191111111111E-2</v>
      </c>
      <c r="V74" s="320">
        <f t="shared" si="46"/>
        <v>2.2747577222222218E-2</v>
      </c>
      <c r="W74" s="320">
        <f t="shared" si="46"/>
        <v>2.3128493333333333E-2</v>
      </c>
      <c r="X74" s="320">
        <f t="shared" si="46"/>
        <v>2.288093888888889E-2</v>
      </c>
      <c r="Y74" s="320">
        <f t="shared" si="46"/>
        <v>2.3138000000000006E-2</v>
      </c>
      <c r="Z74" s="320">
        <f t="shared" si="46"/>
        <v>2.2764571111111107E-2</v>
      </c>
      <c r="AA74" s="320">
        <f t="shared" si="46"/>
        <v>2.4170853333333332E-2</v>
      </c>
      <c r="AB74" s="320">
        <f t="shared" si="46"/>
        <v>2.3783802222222223E-2</v>
      </c>
      <c r="AC74" s="320">
        <f t="shared" si="46"/>
        <v>2.4184857777777777E-2</v>
      </c>
      <c r="AD74" s="320">
        <f t="shared" si="46"/>
        <v>2.3794863333333336E-2</v>
      </c>
      <c r="AE74" s="320">
        <f t="shared" si="46"/>
        <v>2.4196511111111114E-2</v>
      </c>
      <c r="AF74" s="320">
        <f t="shared" si="46"/>
        <v>2.394098777777778E-2</v>
      </c>
      <c r="AG74" s="320">
        <f t="shared" si="46"/>
        <v>2.4207857777777776E-2</v>
      </c>
      <c r="AH74" s="320">
        <f t="shared" si="46"/>
        <v>2.3818292777777778E-2</v>
      </c>
      <c r="AI74" s="320">
        <f t="shared" si="46"/>
        <v>2.4218591111111111E-2</v>
      </c>
      <c r="AJ74" s="320">
        <f t="shared" si="46"/>
        <v>2.382865E-2</v>
      </c>
      <c r="AK74" s="320">
        <f t="shared" si="46"/>
        <v>2.550608E-2</v>
      </c>
      <c r="AL74" s="320">
        <f t="shared" si="46"/>
        <v>2.5095650000000001E-2</v>
      </c>
      <c r="AM74" s="320">
        <f t="shared" si="46"/>
        <v>2.5518653333333332E-2</v>
      </c>
      <c r="AN74" s="320">
        <f t="shared" ref="AN74:CY74" si="47" xml:space="preserve"> IF(AN72 &gt; CHK_TOL, AN71 / AN72, 0) * AN73</f>
        <v>2.5248354444444451E-2</v>
      </c>
      <c r="AO74" s="320">
        <f t="shared" si="47"/>
        <v>2.5532248888888893E-2</v>
      </c>
      <c r="AP74" s="320">
        <f t="shared" si="47"/>
        <v>2.5120085000000004E-2</v>
      </c>
      <c r="AQ74" s="320">
        <f t="shared" si="47"/>
        <v>2.5541040000000001E-2</v>
      </c>
      <c r="AR74" s="320">
        <f t="shared" si="47"/>
        <v>2.5130140555555559E-2</v>
      </c>
      <c r="AS74" s="320">
        <f t="shared" si="47"/>
        <v>2.5554124444444448E-2</v>
      </c>
      <c r="AT74" s="320">
        <f t="shared" si="47"/>
        <v>2.5143011666666666E-2</v>
      </c>
      <c r="AU74" s="320">
        <f t="shared" si="47"/>
        <v>2.5564653333333333E-2</v>
      </c>
      <c r="AV74" s="320">
        <f t="shared" si="47"/>
        <v>2.5292742222222223E-2</v>
      </c>
      <c r="AW74" s="320">
        <f t="shared" si="47"/>
        <v>2.5577635555555558E-2</v>
      </c>
      <c r="AX74" s="320">
        <f t="shared" si="47"/>
        <v>2.5167245555555554E-2</v>
      </c>
      <c r="AY74" s="320">
        <f t="shared" si="47"/>
        <v>0</v>
      </c>
      <c r="AZ74" s="320">
        <f t="shared" si="47"/>
        <v>0</v>
      </c>
      <c r="BA74" s="320">
        <f t="shared" si="47"/>
        <v>0</v>
      </c>
      <c r="BB74" s="320">
        <f t="shared" si="47"/>
        <v>0</v>
      </c>
      <c r="BC74" s="320">
        <f t="shared" si="47"/>
        <v>0</v>
      </c>
      <c r="BD74" s="320">
        <f t="shared" si="47"/>
        <v>0</v>
      </c>
      <c r="BE74" s="320">
        <f t="shared" si="47"/>
        <v>0</v>
      </c>
      <c r="BF74" s="320">
        <f t="shared" si="47"/>
        <v>0</v>
      </c>
      <c r="BG74" s="320">
        <f t="shared" si="47"/>
        <v>0</v>
      </c>
      <c r="BH74" s="320">
        <f t="shared" si="47"/>
        <v>0</v>
      </c>
      <c r="BI74" s="320">
        <f t="shared" si="47"/>
        <v>0</v>
      </c>
      <c r="BJ74" s="320">
        <f t="shared" si="47"/>
        <v>0</v>
      </c>
      <c r="BK74" s="320">
        <f t="shared" si="47"/>
        <v>0</v>
      </c>
      <c r="BL74" s="320">
        <f t="shared" si="47"/>
        <v>0</v>
      </c>
      <c r="BM74" s="320">
        <f t="shared" si="47"/>
        <v>0</v>
      </c>
      <c r="BN74" s="320">
        <f t="shared" si="47"/>
        <v>0</v>
      </c>
      <c r="BO74" s="320">
        <f t="shared" si="47"/>
        <v>0</v>
      </c>
      <c r="BP74" s="320">
        <f t="shared" si="47"/>
        <v>0</v>
      </c>
      <c r="BQ74" s="320">
        <f t="shared" si="47"/>
        <v>0</v>
      </c>
      <c r="BR74" s="320">
        <f t="shared" si="47"/>
        <v>0</v>
      </c>
      <c r="BS74" s="320">
        <f t="shared" si="47"/>
        <v>0</v>
      </c>
      <c r="BT74" s="320">
        <f t="shared" si="47"/>
        <v>0</v>
      </c>
      <c r="BU74" s="320">
        <f t="shared" si="47"/>
        <v>0</v>
      </c>
      <c r="BV74" s="320">
        <f t="shared" si="47"/>
        <v>0</v>
      </c>
      <c r="BW74" s="320">
        <f t="shared" si="47"/>
        <v>0</v>
      </c>
      <c r="BX74" s="320">
        <f t="shared" si="47"/>
        <v>0</v>
      </c>
      <c r="BY74" s="320">
        <f t="shared" si="47"/>
        <v>0</v>
      </c>
      <c r="BZ74" s="320">
        <f t="shared" si="47"/>
        <v>0</v>
      </c>
      <c r="CA74" s="320">
        <f t="shared" si="47"/>
        <v>0</v>
      </c>
      <c r="CB74" s="320">
        <f t="shared" si="47"/>
        <v>0</v>
      </c>
      <c r="CC74" s="320">
        <f t="shared" si="47"/>
        <v>0</v>
      </c>
      <c r="CD74" s="320">
        <f t="shared" si="47"/>
        <v>0</v>
      </c>
      <c r="CE74" s="320">
        <f t="shared" si="47"/>
        <v>0</v>
      </c>
      <c r="CF74" s="320">
        <f t="shared" si="47"/>
        <v>0</v>
      </c>
      <c r="CG74" s="320">
        <f t="shared" si="47"/>
        <v>0</v>
      </c>
      <c r="CH74" s="320">
        <f t="shared" si="47"/>
        <v>0</v>
      </c>
      <c r="CI74" s="320">
        <f t="shared" si="47"/>
        <v>0</v>
      </c>
      <c r="CJ74" s="320">
        <f t="shared" si="47"/>
        <v>0</v>
      </c>
      <c r="CK74" s="320">
        <f t="shared" si="47"/>
        <v>0</v>
      </c>
      <c r="CL74" s="320">
        <f t="shared" si="47"/>
        <v>0</v>
      </c>
      <c r="CM74" s="320">
        <f t="shared" si="47"/>
        <v>0</v>
      </c>
      <c r="CN74" s="320">
        <f t="shared" si="47"/>
        <v>0</v>
      </c>
      <c r="CO74" s="320">
        <f t="shared" si="47"/>
        <v>0</v>
      </c>
      <c r="CP74" s="320">
        <f t="shared" si="47"/>
        <v>0</v>
      </c>
      <c r="CQ74" s="320">
        <f t="shared" si="47"/>
        <v>0</v>
      </c>
      <c r="CR74" s="320">
        <f t="shared" si="47"/>
        <v>0</v>
      </c>
      <c r="CS74" s="320">
        <f t="shared" si="47"/>
        <v>0</v>
      </c>
      <c r="CT74" s="320">
        <f t="shared" si="47"/>
        <v>0</v>
      </c>
      <c r="CU74" s="320">
        <f t="shared" si="47"/>
        <v>0</v>
      </c>
      <c r="CV74" s="320">
        <f t="shared" si="47"/>
        <v>0</v>
      </c>
      <c r="CW74" s="320">
        <f t="shared" si="47"/>
        <v>0</v>
      </c>
      <c r="CX74" s="320">
        <f t="shared" si="47"/>
        <v>0</v>
      </c>
      <c r="CY74" s="320">
        <f t="shared" si="47"/>
        <v>0</v>
      </c>
      <c r="CZ74" s="320">
        <f t="shared" ref="CZ74:FK74" si="48" xml:space="preserve"> IF(CZ72 &gt; CHK_TOL, CZ71 / CZ72, 0) * CZ73</f>
        <v>0</v>
      </c>
      <c r="DA74" s="320">
        <f t="shared" si="48"/>
        <v>0</v>
      </c>
      <c r="DB74" s="320">
        <f t="shared" si="48"/>
        <v>0</v>
      </c>
      <c r="DC74" s="320">
        <f t="shared" si="48"/>
        <v>0</v>
      </c>
      <c r="DD74" s="320">
        <f t="shared" si="48"/>
        <v>0</v>
      </c>
      <c r="DE74" s="320">
        <f t="shared" si="48"/>
        <v>0</v>
      </c>
      <c r="DF74" s="320">
        <f t="shared" si="48"/>
        <v>0</v>
      </c>
      <c r="DG74" s="320">
        <f t="shared" si="48"/>
        <v>0</v>
      </c>
      <c r="DH74" s="320">
        <f t="shared" si="48"/>
        <v>0</v>
      </c>
      <c r="DI74" s="320">
        <f t="shared" si="48"/>
        <v>0</v>
      </c>
      <c r="DJ74" s="320">
        <f t="shared" si="48"/>
        <v>0</v>
      </c>
      <c r="DK74" s="320">
        <f t="shared" si="48"/>
        <v>0</v>
      </c>
      <c r="DL74" s="320">
        <f t="shared" si="48"/>
        <v>0</v>
      </c>
      <c r="DM74" s="320">
        <f t="shared" si="48"/>
        <v>0</v>
      </c>
      <c r="DN74" s="320">
        <f t="shared" si="48"/>
        <v>0</v>
      </c>
      <c r="DO74" s="320">
        <f t="shared" si="48"/>
        <v>0</v>
      </c>
      <c r="DP74" s="320">
        <f t="shared" si="48"/>
        <v>0</v>
      </c>
      <c r="DQ74" s="320">
        <f t="shared" si="48"/>
        <v>0</v>
      </c>
      <c r="DR74" s="320">
        <f t="shared" si="48"/>
        <v>0</v>
      </c>
      <c r="DS74" s="320">
        <f t="shared" si="48"/>
        <v>0</v>
      </c>
      <c r="DT74" s="320">
        <f t="shared" si="48"/>
        <v>0</v>
      </c>
      <c r="DU74" s="320">
        <f t="shared" si="48"/>
        <v>0</v>
      </c>
      <c r="DV74" s="320">
        <f t="shared" si="48"/>
        <v>0</v>
      </c>
      <c r="DW74" s="320">
        <f t="shared" si="48"/>
        <v>0</v>
      </c>
      <c r="DX74" s="320">
        <f t="shared" si="48"/>
        <v>0</v>
      </c>
      <c r="DY74" s="320">
        <f t="shared" si="48"/>
        <v>0</v>
      </c>
      <c r="DZ74" s="320">
        <f t="shared" si="48"/>
        <v>0</v>
      </c>
      <c r="EA74" s="320">
        <f t="shared" si="48"/>
        <v>0</v>
      </c>
      <c r="EB74" s="320">
        <f t="shared" si="48"/>
        <v>0</v>
      </c>
      <c r="EC74" s="320">
        <f t="shared" si="48"/>
        <v>0</v>
      </c>
      <c r="ED74" s="320">
        <f t="shared" si="48"/>
        <v>0</v>
      </c>
      <c r="EE74" s="320">
        <f t="shared" si="48"/>
        <v>0</v>
      </c>
      <c r="EF74" s="320">
        <f t="shared" si="48"/>
        <v>0</v>
      </c>
      <c r="EG74" s="320">
        <f t="shared" si="48"/>
        <v>0</v>
      </c>
      <c r="EH74" s="320">
        <f t="shared" si="48"/>
        <v>0</v>
      </c>
      <c r="EI74" s="320">
        <f t="shared" si="48"/>
        <v>0</v>
      </c>
      <c r="EJ74" s="320">
        <f t="shared" si="48"/>
        <v>0</v>
      </c>
      <c r="EK74" s="320">
        <f t="shared" si="48"/>
        <v>0</v>
      </c>
      <c r="EL74" s="320">
        <f t="shared" si="48"/>
        <v>0</v>
      </c>
      <c r="EM74" s="320">
        <f t="shared" si="48"/>
        <v>0</v>
      </c>
      <c r="EN74" s="320">
        <f t="shared" si="48"/>
        <v>0</v>
      </c>
      <c r="EO74" s="320">
        <f t="shared" si="48"/>
        <v>0</v>
      </c>
      <c r="EP74" s="320">
        <f t="shared" si="48"/>
        <v>0</v>
      </c>
      <c r="EQ74" s="320">
        <f t="shared" si="48"/>
        <v>0</v>
      </c>
      <c r="ER74" s="320">
        <f t="shared" si="48"/>
        <v>0</v>
      </c>
      <c r="ES74" s="320">
        <f t="shared" si="48"/>
        <v>0</v>
      </c>
      <c r="ET74" s="320">
        <f t="shared" si="48"/>
        <v>0</v>
      </c>
      <c r="EU74" s="320">
        <f t="shared" si="48"/>
        <v>0</v>
      </c>
      <c r="EV74" s="320">
        <f t="shared" si="48"/>
        <v>0</v>
      </c>
      <c r="EW74" s="320">
        <f t="shared" si="48"/>
        <v>0</v>
      </c>
      <c r="EX74" s="320">
        <f t="shared" si="48"/>
        <v>0</v>
      </c>
      <c r="EY74" s="320">
        <f t="shared" si="48"/>
        <v>0</v>
      </c>
      <c r="EZ74" s="320">
        <f t="shared" si="48"/>
        <v>0</v>
      </c>
      <c r="FA74" s="320">
        <f t="shared" si="48"/>
        <v>0</v>
      </c>
      <c r="FB74" s="320">
        <f t="shared" si="48"/>
        <v>0</v>
      </c>
      <c r="FC74" s="320">
        <f t="shared" si="48"/>
        <v>0</v>
      </c>
      <c r="FD74" s="320">
        <f t="shared" si="48"/>
        <v>0</v>
      </c>
      <c r="FE74" s="320">
        <f t="shared" si="48"/>
        <v>0</v>
      </c>
      <c r="FF74" s="320">
        <f t="shared" si="48"/>
        <v>0</v>
      </c>
      <c r="FG74" s="320">
        <f t="shared" si="48"/>
        <v>0</v>
      </c>
      <c r="FH74" s="320">
        <f t="shared" si="48"/>
        <v>0</v>
      </c>
      <c r="FI74" s="320">
        <f t="shared" si="48"/>
        <v>0</v>
      </c>
      <c r="FJ74" s="320">
        <f t="shared" si="48"/>
        <v>0</v>
      </c>
      <c r="FK74" s="320">
        <f t="shared" si="48"/>
        <v>0</v>
      </c>
      <c r="FL74" s="320">
        <f t="shared" ref="FL74:GJ74" si="49" xml:space="preserve"> IF(FL72 &gt; CHK_TOL, FL71 / FL72, 0) * FL73</f>
        <v>0</v>
      </c>
      <c r="FM74" s="320">
        <f t="shared" si="49"/>
        <v>0</v>
      </c>
      <c r="FN74" s="320">
        <f t="shared" si="49"/>
        <v>0</v>
      </c>
      <c r="FO74" s="320">
        <f t="shared" si="49"/>
        <v>0</v>
      </c>
      <c r="FP74" s="320">
        <f t="shared" si="49"/>
        <v>0</v>
      </c>
      <c r="FQ74" s="320">
        <f t="shared" si="49"/>
        <v>0</v>
      </c>
      <c r="FR74" s="320">
        <f t="shared" si="49"/>
        <v>0</v>
      </c>
      <c r="FS74" s="320">
        <f t="shared" si="49"/>
        <v>0</v>
      </c>
      <c r="FT74" s="320">
        <f t="shared" si="49"/>
        <v>0</v>
      </c>
      <c r="FU74" s="320">
        <f t="shared" si="49"/>
        <v>0</v>
      </c>
      <c r="FV74" s="320">
        <f t="shared" si="49"/>
        <v>0</v>
      </c>
      <c r="FW74" s="320">
        <f t="shared" si="49"/>
        <v>0</v>
      </c>
      <c r="FX74" s="320">
        <f t="shared" si="49"/>
        <v>0</v>
      </c>
      <c r="FY74" s="320">
        <f t="shared" si="49"/>
        <v>0</v>
      </c>
      <c r="FZ74" s="320">
        <f t="shared" si="49"/>
        <v>0</v>
      </c>
      <c r="GA74" s="320">
        <f t="shared" si="49"/>
        <v>0</v>
      </c>
      <c r="GB74" s="320">
        <f t="shared" si="49"/>
        <v>0</v>
      </c>
      <c r="GC74" s="320">
        <f t="shared" si="49"/>
        <v>0</v>
      </c>
      <c r="GD74" s="320">
        <f t="shared" si="49"/>
        <v>0</v>
      </c>
      <c r="GE74" s="320">
        <f t="shared" si="49"/>
        <v>0</v>
      </c>
      <c r="GF74" s="320">
        <f t="shared" si="49"/>
        <v>0</v>
      </c>
      <c r="GG74" s="320">
        <f t="shared" si="49"/>
        <v>0</v>
      </c>
      <c r="GH74" s="320">
        <f t="shared" si="49"/>
        <v>0</v>
      </c>
      <c r="GI74" s="320">
        <f t="shared" si="49"/>
        <v>0</v>
      </c>
      <c r="GJ74" s="320">
        <f t="shared" si="49"/>
        <v>0</v>
      </c>
    </row>
    <row r="75" spans="1:192" x14ac:dyDescent="0.25">
      <c r="A75" s="80"/>
      <c r="B75" s="80"/>
      <c r="C75" s="588"/>
      <c r="D75" s="61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  <c r="AI75" s="126"/>
      <c r="AJ75" s="126"/>
      <c r="AK75" s="126"/>
      <c r="AL75" s="126"/>
      <c r="AM75" s="126"/>
      <c r="AN75" s="126"/>
      <c r="AO75" s="126"/>
      <c r="AP75" s="126"/>
      <c r="AQ75" s="126"/>
      <c r="AR75" s="126"/>
      <c r="AS75" s="126"/>
      <c r="AT75" s="126"/>
      <c r="AU75" s="126"/>
      <c r="AV75" s="126"/>
      <c r="AW75" s="126"/>
      <c r="AX75" s="126"/>
      <c r="AY75" s="126"/>
      <c r="AZ75" s="126"/>
      <c r="BA75" s="126"/>
      <c r="BB75" s="126"/>
      <c r="BC75" s="126"/>
      <c r="BD75" s="126"/>
      <c r="BE75" s="126"/>
      <c r="BF75" s="126"/>
      <c r="BG75" s="126"/>
      <c r="BH75" s="126"/>
      <c r="BI75" s="126"/>
      <c r="BJ75" s="126"/>
      <c r="BK75" s="126"/>
      <c r="BL75" s="126"/>
      <c r="BM75" s="126"/>
      <c r="BN75" s="126"/>
      <c r="BO75" s="126"/>
      <c r="BP75" s="126"/>
      <c r="BQ75" s="126"/>
      <c r="BR75" s="126"/>
      <c r="BS75" s="126"/>
      <c r="BT75" s="126"/>
      <c r="BU75" s="126"/>
      <c r="BV75" s="126"/>
      <c r="BW75" s="126"/>
      <c r="BX75" s="126"/>
      <c r="BY75" s="126"/>
      <c r="BZ75" s="126"/>
      <c r="CA75" s="126"/>
      <c r="CB75" s="126"/>
      <c r="CC75" s="126"/>
      <c r="CD75" s="126"/>
      <c r="CE75" s="126"/>
      <c r="CF75" s="126"/>
      <c r="CG75" s="126"/>
      <c r="CH75" s="126"/>
      <c r="CI75" s="126"/>
      <c r="CJ75" s="126"/>
      <c r="CK75" s="126"/>
      <c r="CL75" s="126"/>
      <c r="CM75" s="126"/>
      <c r="CN75" s="126"/>
      <c r="CO75" s="126"/>
      <c r="CP75" s="126"/>
      <c r="CQ75" s="126"/>
      <c r="CR75" s="126"/>
      <c r="CS75" s="126"/>
      <c r="CT75" s="126"/>
      <c r="CU75" s="126"/>
      <c r="CV75" s="126"/>
      <c r="CW75" s="126"/>
      <c r="CX75" s="126"/>
      <c r="CY75" s="126"/>
      <c r="CZ75" s="126"/>
      <c r="DA75" s="126"/>
      <c r="DB75" s="126"/>
      <c r="DC75" s="126"/>
      <c r="DD75" s="126"/>
      <c r="DE75" s="126"/>
      <c r="DF75" s="126"/>
      <c r="DG75" s="126"/>
      <c r="DH75" s="126"/>
      <c r="DI75" s="126"/>
      <c r="DJ75" s="126"/>
      <c r="DK75" s="126"/>
      <c r="DL75" s="126"/>
      <c r="DM75" s="126"/>
      <c r="DN75" s="126"/>
      <c r="DO75" s="126"/>
      <c r="DP75" s="126"/>
      <c r="DQ75" s="126"/>
      <c r="DR75" s="126"/>
      <c r="DS75" s="126"/>
      <c r="DT75" s="126"/>
      <c r="DU75" s="126"/>
      <c r="DV75" s="126"/>
      <c r="DW75" s="126"/>
      <c r="DX75" s="126"/>
      <c r="DY75" s="126"/>
      <c r="DZ75" s="126"/>
      <c r="EA75" s="126"/>
      <c r="EB75" s="126"/>
      <c r="EC75" s="126"/>
      <c r="ED75" s="126"/>
      <c r="EE75" s="126"/>
      <c r="EF75" s="126"/>
      <c r="EG75" s="126"/>
      <c r="EH75" s="126"/>
      <c r="EI75" s="126"/>
      <c r="EJ75" s="126"/>
      <c r="EK75" s="126"/>
      <c r="EL75" s="126"/>
      <c r="EM75" s="126"/>
      <c r="EN75" s="126"/>
      <c r="EO75" s="126"/>
      <c r="EP75" s="126"/>
      <c r="EQ75" s="126"/>
      <c r="ER75" s="126"/>
      <c r="ES75" s="126"/>
      <c r="ET75" s="126"/>
      <c r="EU75" s="126"/>
      <c r="EV75" s="126"/>
      <c r="EW75" s="126"/>
      <c r="EX75" s="126"/>
      <c r="EY75" s="126"/>
      <c r="EZ75" s="126"/>
      <c r="FA75" s="126"/>
      <c r="FB75" s="126"/>
      <c r="FC75" s="126"/>
      <c r="FD75" s="126"/>
      <c r="FE75" s="126"/>
      <c r="FF75" s="126"/>
      <c r="FG75" s="126"/>
      <c r="FH75" s="126"/>
      <c r="FI75" s="126"/>
      <c r="FJ75" s="126"/>
      <c r="FK75" s="126"/>
      <c r="FL75" s="126"/>
      <c r="FM75" s="126"/>
      <c r="FN75" s="126"/>
      <c r="FO75" s="126"/>
      <c r="FP75" s="126"/>
      <c r="FQ75" s="126"/>
      <c r="FR75" s="126"/>
      <c r="FS75" s="126"/>
      <c r="FT75" s="126"/>
      <c r="FU75" s="126"/>
      <c r="FV75" s="126"/>
      <c r="FW75" s="126"/>
      <c r="FX75" s="126"/>
      <c r="FY75" s="126"/>
      <c r="FZ75" s="126"/>
      <c r="GA75" s="126"/>
      <c r="GB75" s="126"/>
      <c r="GC75" s="126"/>
      <c r="GD75" s="126"/>
      <c r="GE75" s="126"/>
      <c r="GF75" s="126"/>
      <c r="GG75" s="126"/>
      <c r="GH75" s="126"/>
      <c r="GI75" s="126"/>
      <c r="GJ75" s="126"/>
    </row>
    <row r="76" spans="1:192" x14ac:dyDescent="0.25">
      <c r="A76" s="80"/>
      <c r="B76" s="80"/>
      <c r="C76" s="588"/>
      <c r="D76" s="61"/>
      <c r="E76" s="620" t="str">
        <f t="shared" ref="E76:AJ76" si="50" xml:space="preserve"> E$74</f>
        <v>Period interest rate for LLCR</v>
      </c>
      <c r="F76" s="620">
        <f t="shared" si="50"/>
        <v>0</v>
      </c>
      <c r="G76" s="620" t="str">
        <f t="shared" si="50"/>
        <v>%</v>
      </c>
      <c r="H76" s="620">
        <f t="shared" si="50"/>
        <v>0</v>
      </c>
      <c r="I76" s="620">
        <f t="shared" si="50"/>
        <v>0</v>
      </c>
      <c r="J76" s="620">
        <f t="shared" si="50"/>
        <v>0</v>
      </c>
      <c r="K76" s="620">
        <f t="shared" si="50"/>
        <v>0</v>
      </c>
      <c r="L76" s="620">
        <f t="shared" si="50"/>
        <v>0</v>
      </c>
      <c r="M76" s="620">
        <f t="shared" si="50"/>
        <v>0</v>
      </c>
      <c r="N76" s="620">
        <f t="shared" si="50"/>
        <v>0</v>
      </c>
      <c r="O76" s="620">
        <f t="shared" si="50"/>
        <v>0</v>
      </c>
      <c r="P76" s="620">
        <f t="shared" si="50"/>
        <v>0</v>
      </c>
      <c r="Q76" s="620">
        <f t="shared" si="50"/>
        <v>2.3095475555555557E-2</v>
      </c>
      <c r="R76" s="620">
        <f t="shared" si="50"/>
        <v>2.2726158888888886E-2</v>
      </c>
      <c r="S76" s="620">
        <f t="shared" si="50"/>
        <v>2.3109275555555555E-2</v>
      </c>
      <c r="T76" s="620">
        <f t="shared" si="50"/>
        <v>2.2737622222222222E-2</v>
      </c>
      <c r="U76" s="620">
        <f t="shared" si="50"/>
        <v>2.3119191111111111E-2</v>
      </c>
      <c r="V76" s="620">
        <f t="shared" si="50"/>
        <v>2.2747577222222218E-2</v>
      </c>
      <c r="W76" s="620">
        <f t="shared" si="50"/>
        <v>2.3128493333333333E-2</v>
      </c>
      <c r="X76" s="620">
        <f t="shared" si="50"/>
        <v>2.288093888888889E-2</v>
      </c>
      <c r="Y76" s="620">
        <f t="shared" si="50"/>
        <v>2.3138000000000006E-2</v>
      </c>
      <c r="Z76" s="620">
        <f t="shared" si="50"/>
        <v>2.2764571111111107E-2</v>
      </c>
      <c r="AA76" s="620">
        <f t="shared" si="50"/>
        <v>2.4170853333333332E-2</v>
      </c>
      <c r="AB76" s="620">
        <f t="shared" si="50"/>
        <v>2.3783802222222223E-2</v>
      </c>
      <c r="AC76" s="620">
        <f t="shared" si="50"/>
        <v>2.4184857777777777E-2</v>
      </c>
      <c r="AD76" s="620">
        <f t="shared" si="50"/>
        <v>2.3794863333333336E-2</v>
      </c>
      <c r="AE76" s="620">
        <f t="shared" si="50"/>
        <v>2.4196511111111114E-2</v>
      </c>
      <c r="AF76" s="620">
        <f t="shared" si="50"/>
        <v>2.394098777777778E-2</v>
      </c>
      <c r="AG76" s="620">
        <f t="shared" si="50"/>
        <v>2.4207857777777776E-2</v>
      </c>
      <c r="AH76" s="620">
        <f t="shared" si="50"/>
        <v>2.3818292777777778E-2</v>
      </c>
      <c r="AI76" s="620">
        <f t="shared" si="50"/>
        <v>2.4218591111111111E-2</v>
      </c>
      <c r="AJ76" s="620">
        <f t="shared" si="50"/>
        <v>2.382865E-2</v>
      </c>
      <c r="AK76" s="620">
        <f t="shared" ref="AK76:CV76" si="51" xml:space="preserve"> AK$74</f>
        <v>2.550608E-2</v>
      </c>
      <c r="AL76" s="620">
        <f t="shared" si="51"/>
        <v>2.5095650000000001E-2</v>
      </c>
      <c r="AM76" s="620">
        <f t="shared" si="51"/>
        <v>2.5518653333333332E-2</v>
      </c>
      <c r="AN76" s="620">
        <f t="shared" si="51"/>
        <v>2.5248354444444451E-2</v>
      </c>
      <c r="AO76" s="620">
        <f t="shared" si="51"/>
        <v>2.5532248888888893E-2</v>
      </c>
      <c r="AP76" s="620">
        <f t="shared" si="51"/>
        <v>2.5120085000000004E-2</v>
      </c>
      <c r="AQ76" s="620">
        <f t="shared" si="51"/>
        <v>2.5541040000000001E-2</v>
      </c>
      <c r="AR76" s="620">
        <f t="shared" si="51"/>
        <v>2.5130140555555559E-2</v>
      </c>
      <c r="AS76" s="620">
        <f t="shared" si="51"/>
        <v>2.5554124444444448E-2</v>
      </c>
      <c r="AT76" s="620">
        <f t="shared" si="51"/>
        <v>2.5143011666666666E-2</v>
      </c>
      <c r="AU76" s="620">
        <f t="shared" si="51"/>
        <v>2.5564653333333333E-2</v>
      </c>
      <c r="AV76" s="620">
        <f t="shared" si="51"/>
        <v>2.5292742222222223E-2</v>
      </c>
      <c r="AW76" s="620">
        <f t="shared" si="51"/>
        <v>2.5577635555555558E-2</v>
      </c>
      <c r="AX76" s="620">
        <f t="shared" si="51"/>
        <v>2.5167245555555554E-2</v>
      </c>
      <c r="AY76" s="620">
        <f t="shared" si="51"/>
        <v>0</v>
      </c>
      <c r="AZ76" s="620">
        <f t="shared" si="51"/>
        <v>0</v>
      </c>
      <c r="BA76" s="620">
        <f t="shared" si="51"/>
        <v>0</v>
      </c>
      <c r="BB76" s="620">
        <f t="shared" si="51"/>
        <v>0</v>
      </c>
      <c r="BC76" s="620">
        <f t="shared" si="51"/>
        <v>0</v>
      </c>
      <c r="BD76" s="620">
        <f t="shared" si="51"/>
        <v>0</v>
      </c>
      <c r="BE76" s="620">
        <f t="shared" si="51"/>
        <v>0</v>
      </c>
      <c r="BF76" s="620">
        <f t="shared" si="51"/>
        <v>0</v>
      </c>
      <c r="BG76" s="620">
        <f t="shared" si="51"/>
        <v>0</v>
      </c>
      <c r="BH76" s="620">
        <f t="shared" si="51"/>
        <v>0</v>
      </c>
      <c r="BI76" s="620">
        <f t="shared" si="51"/>
        <v>0</v>
      </c>
      <c r="BJ76" s="620">
        <f t="shared" si="51"/>
        <v>0</v>
      </c>
      <c r="BK76" s="620">
        <f t="shared" si="51"/>
        <v>0</v>
      </c>
      <c r="BL76" s="620">
        <f t="shared" si="51"/>
        <v>0</v>
      </c>
      <c r="BM76" s="620">
        <f t="shared" si="51"/>
        <v>0</v>
      </c>
      <c r="BN76" s="620">
        <f t="shared" si="51"/>
        <v>0</v>
      </c>
      <c r="BO76" s="620">
        <f t="shared" si="51"/>
        <v>0</v>
      </c>
      <c r="BP76" s="620">
        <f t="shared" si="51"/>
        <v>0</v>
      </c>
      <c r="BQ76" s="620">
        <f t="shared" si="51"/>
        <v>0</v>
      </c>
      <c r="BR76" s="620">
        <f t="shared" si="51"/>
        <v>0</v>
      </c>
      <c r="BS76" s="620">
        <f t="shared" si="51"/>
        <v>0</v>
      </c>
      <c r="BT76" s="620">
        <f t="shared" si="51"/>
        <v>0</v>
      </c>
      <c r="BU76" s="620">
        <f t="shared" si="51"/>
        <v>0</v>
      </c>
      <c r="BV76" s="620">
        <f t="shared" si="51"/>
        <v>0</v>
      </c>
      <c r="BW76" s="620">
        <f t="shared" si="51"/>
        <v>0</v>
      </c>
      <c r="BX76" s="620">
        <f t="shared" si="51"/>
        <v>0</v>
      </c>
      <c r="BY76" s="620">
        <f t="shared" si="51"/>
        <v>0</v>
      </c>
      <c r="BZ76" s="620">
        <f t="shared" si="51"/>
        <v>0</v>
      </c>
      <c r="CA76" s="620">
        <f t="shared" si="51"/>
        <v>0</v>
      </c>
      <c r="CB76" s="620">
        <f t="shared" si="51"/>
        <v>0</v>
      </c>
      <c r="CC76" s="620">
        <f t="shared" si="51"/>
        <v>0</v>
      </c>
      <c r="CD76" s="620">
        <f t="shared" si="51"/>
        <v>0</v>
      </c>
      <c r="CE76" s="620">
        <f t="shared" si="51"/>
        <v>0</v>
      </c>
      <c r="CF76" s="620">
        <f t="shared" si="51"/>
        <v>0</v>
      </c>
      <c r="CG76" s="620">
        <f t="shared" si="51"/>
        <v>0</v>
      </c>
      <c r="CH76" s="620">
        <f t="shared" si="51"/>
        <v>0</v>
      </c>
      <c r="CI76" s="620">
        <f t="shared" si="51"/>
        <v>0</v>
      </c>
      <c r="CJ76" s="620">
        <f t="shared" si="51"/>
        <v>0</v>
      </c>
      <c r="CK76" s="620">
        <f t="shared" si="51"/>
        <v>0</v>
      </c>
      <c r="CL76" s="620">
        <f t="shared" si="51"/>
        <v>0</v>
      </c>
      <c r="CM76" s="620">
        <f t="shared" si="51"/>
        <v>0</v>
      </c>
      <c r="CN76" s="620">
        <f t="shared" si="51"/>
        <v>0</v>
      </c>
      <c r="CO76" s="620">
        <f t="shared" si="51"/>
        <v>0</v>
      </c>
      <c r="CP76" s="620">
        <f t="shared" si="51"/>
        <v>0</v>
      </c>
      <c r="CQ76" s="620">
        <f t="shared" si="51"/>
        <v>0</v>
      </c>
      <c r="CR76" s="620">
        <f t="shared" si="51"/>
        <v>0</v>
      </c>
      <c r="CS76" s="620">
        <f t="shared" si="51"/>
        <v>0</v>
      </c>
      <c r="CT76" s="620">
        <f t="shared" si="51"/>
        <v>0</v>
      </c>
      <c r="CU76" s="620">
        <f t="shared" si="51"/>
        <v>0</v>
      </c>
      <c r="CV76" s="620">
        <f t="shared" si="51"/>
        <v>0</v>
      </c>
      <c r="CW76" s="620">
        <f t="shared" ref="CW76:FH76" si="52" xml:space="preserve"> CW$74</f>
        <v>0</v>
      </c>
      <c r="CX76" s="620">
        <f t="shared" si="52"/>
        <v>0</v>
      </c>
      <c r="CY76" s="620">
        <f t="shared" si="52"/>
        <v>0</v>
      </c>
      <c r="CZ76" s="620">
        <f t="shared" si="52"/>
        <v>0</v>
      </c>
      <c r="DA76" s="620">
        <f t="shared" si="52"/>
        <v>0</v>
      </c>
      <c r="DB76" s="620">
        <f t="shared" si="52"/>
        <v>0</v>
      </c>
      <c r="DC76" s="620">
        <f t="shared" si="52"/>
        <v>0</v>
      </c>
      <c r="DD76" s="620">
        <f t="shared" si="52"/>
        <v>0</v>
      </c>
      <c r="DE76" s="620">
        <f t="shared" si="52"/>
        <v>0</v>
      </c>
      <c r="DF76" s="620">
        <f t="shared" si="52"/>
        <v>0</v>
      </c>
      <c r="DG76" s="620">
        <f t="shared" si="52"/>
        <v>0</v>
      </c>
      <c r="DH76" s="620">
        <f t="shared" si="52"/>
        <v>0</v>
      </c>
      <c r="DI76" s="620">
        <f t="shared" si="52"/>
        <v>0</v>
      </c>
      <c r="DJ76" s="620">
        <f t="shared" si="52"/>
        <v>0</v>
      </c>
      <c r="DK76" s="620">
        <f t="shared" si="52"/>
        <v>0</v>
      </c>
      <c r="DL76" s="620">
        <f t="shared" si="52"/>
        <v>0</v>
      </c>
      <c r="DM76" s="620">
        <f t="shared" si="52"/>
        <v>0</v>
      </c>
      <c r="DN76" s="620">
        <f t="shared" si="52"/>
        <v>0</v>
      </c>
      <c r="DO76" s="620">
        <f t="shared" si="52"/>
        <v>0</v>
      </c>
      <c r="DP76" s="620">
        <f t="shared" si="52"/>
        <v>0</v>
      </c>
      <c r="DQ76" s="620">
        <f t="shared" si="52"/>
        <v>0</v>
      </c>
      <c r="DR76" s="620">
        <f t="shared" si="52"/>
        <v>0</v>
      </c>
      <c r="DS76" s="620">
        <f t="shared" si="52"/>
        <v>0</v>
      </c>
      <c r="DT76" s="620">
        <f t="shared" si="52"/>
        <v>0</v>
      </c>
      <c r="DU76" s="620">
        <f t="shared" si="52"/>
        <v>0</v>
      </c>
      <c r="DV76" s="620">
        <f t="shared" si="52"/>
        <v>0</v>
      </c>
      <c r="DW76" s="620">
        <f t="shared" si="52"/>
        <v>0</v>
      </c>
      <c r="DX76" s="620">
        <f t="shared" si="52"/>
        <v>0</v>
      </c>
      <c r="DY76" s="620">
        <f t="shared" si="52"/>
        <v>0</v>
      </c>
      <c r="DZ76" s="620">
        <f t="shared" si="52"/>
        <v>0</v>
      </c>
      <c r="EA76" s="620">
        <f t="shared" si="52"/>
        <v>0</v>
      </c>
      <c r="EB76" s="620">
        <f t="shared" si="52"/>
        <v>0</v>
      </c>
      <c r="EC76" s="620">
        <f t="shared" si="52"/>
        <v>0</v>
      </c>
      <c r="ED76" s="620">
        <f t="shared" si="52"/>
        <v>0</v>
      </c>
      <c r="EE76" s="620">
        <f t="shared" si="52"/>
        <v>0</v>
      </c>
      <c r="EF76" s="620">
        <f t="shared" si="52"/>
        <v>0</v>
      </c>
      <c r="EG76" s="620">
        <f t="shared" si="52"/>
        <v>0</v>
      </c>
      <c r="EH76" s="620">
        <f t="shared" si="52"/>
        <v>0</v>
      </c>
      <c r="EI76" s="620">
        <f t="shared" si="52"/>
        <v>0</v>
      </c>
      <c r="EJ76" s="620">
        <f t="shared" si="52"/>
        <v>0</v>
      </c>
      <c r="EK76" s="620">
        <f t="shared" si="52"/>
        <v>0</v>
      </c>
      <c r="EL76" s="620">
        <f t="shared" si="52"/>
        <v>0</v>
      </c>
      <c r="EM76" s="620">
        <f t="shared" si="52"/>
        <v>0</v>
      </c>
      <c r="EN76" s="620">
        <f t="shared" si="52"/>
        <v>0</v>
      </c>
      <c r="EO76" s="620">
        <f t="shared" si="52"/>
        <v>0</v>
      </c>
      <c r="EP76" s="620">
        <f t="shared" si="52"/>
        <v>0</v>
      </c>
      <c r="EQ76" s="620">
        <f t="shared" si="52"/>
        <v>0</v>
      </c>
      <c r="ER76" s="620">
        <f t="shared" si="52"/>
        <v>0</v>
      </c>
      <c r="ES76" s="620">
        <f t="shared" si="52"/>
        <v>0</v>
      </c>
      <c r="ET76" s="620">
        <f t="shared" si="52"/>
        <v>0</v>
      </c>
      <c r="EU76" s="620">
        <f t="shared" si="52"/>
        <v>0</v>
      </c>
      <c r="EV76" s="620">
        <f t="shared" si="52"/>
        <v>0</v>
      </c>
      <c r="EW76" s="620">
        <f t="shared" si="52"/>
        <v>0</v>
      </c>
      <c r="EX76" s="620">
        <f t="shared" si="52"/>
        <v>0</v>
      </c>
      <c r="EY76" s="620">
        <f t="shared" si="52"/>
        <v>0</v>
      </c>
      <c r="EZ76" s="620">
        <f t="shared" si="52"/>
        <v>0</v>
      </c>
      <c r="FA76" s="620">
        <f t="shared" si="52"/>
        <v>0</v>
      </c>
      <c r="FB76" s="620">
        <f t="shared" si="52"/>
        <v>0</v>
      </c>
      <c r="FC76" s="620">
        <f t="shared" si="52"/>
        <v>0</v>
      </c>
      <c r="FD76" s="620">
        <f t="shared" si="52"/>
        <v>0</v>
      </c>
      <c r="FE76" s="620">
        <f t="shared" si="52"/>
        <v>0</v>
      </c>
      <c r="FF76" s="620">
        <f t="shared" si="52"/>
        <v>0</v>
      </c>
      <c r="FG76" s="620">
        <f t="shared" si="52"/>
        <v>0</v>
      </c>
      <c r="FH76" s="620">
        <f t="shared" si="52"/>
        <v>0</v>
      </c>
      <c r="FI76" s="620">
        <f t="shared" ref="FI76:GJ76" si="53" xml:space="preserve"> FI$74</f>
        <v>0</v>
      </c>
      <c r="FJ76" s="620">
        <f t="shared" si="53"/>
        <v>0</v>
      </c>
      <c r="FK76" s="620">
        <f t="shared" si="53"/>
        <v>0</v>
      </c>
      <c r="FL76" s="620">
        <f t="shared" si="53"/>
        <v>0</v>
      </c>
      <c r="FM76" s="620">
        <f t="shared" si="53"/>
        <v>0</v>
      </c>
      <c r="FN76" s="620">
        <f t="shared" si="53"/>
        <v>0</v>
      </c>
      <c r="FO76" s="620">
        <f t="shared" si="53"/>
        <v>0</v>
      </c>
      <c r="FP76" s="620">
        <f t="shared" si="53"/>
        <v>0</v>
      </c>
      <c r="FQ76" s="620">
        <f t="shared" si="53"/>
        <v>0</v>
      </c>
      <c r="FR76" s="620">
        <f t="shared" si="53"/>
        <v>0</v>
      </c>
      <c r="FS76" s="620">
        <f t="shared" si="53"/>
        <v>0</v>
      </c>
      <c r="FT76" s="620">
        <f t="shared" si="53"/>
        <v>0</v>
      </c>
      <c r="FU76" s="620">
        <f t="shared" si="53"/>
        <v>0</v>
      </c>
      <c r="FV76" s="620">
        <f t="shared" si="53"/>
        <v>0</v>
      </c>
      <c r="FW76" s="620">
        <f t="shared" si="53"/>
        <v>0</v>
      </c>
      <c r="FX76" s="620">
        <f t="shared" si="53"/>
        <v>0</v>
      </c>
      <c r="FY76" s="620">
        <f t="shared" si="53"/>
        <v>0</v>
      </c>
      <c r="FZ76" s="620">
        <f t="shared" si="53"/>
        <v>0</v>
      </c>
      <c r="GA76" s="620">
        <f t="shared" si="53"/>
        <v>0</v>
      </c>
      <c r="GB76" s="620">
        <f t="shared" si="53"/>
        <v>0</v>
      </c>
      <c r="GC76" s="620">
        <f t="shared" si="53"/>
        <v>0</v>
      </c>
      <c r="GD76" s="620">
        <f t="shared" si="53"/>
        <v>0</v>
      </c>
      <c r="GE76" s="620">
        <f t="shared" si="53"/>
        <v>0</v>
      </c>
      <c r="GF76" s="620">
        <f t="shared" si="53"/>
        <v>0</v>
      </c>
      <c r="GG76" s="620">
        <f t="shared" si="53"/>
        <v>0</v>
      </c>
      <c r="GH76" s="620">
        <f t="shared" si="53"/>
        <v>0</v>
      </c>
      <c r="GI76" s="620">
        <f t="shared" si="53"/>
        <v>0</v>
      </c>
      <c r="GJ76" s="620">
        <f t="shared" si="53"/>
        <v>0</v>
      </c>
    </row>
    <row r="77" spans="1:192" x14ac:dyDescent="0.25">
      <c r="E77" s="69" t="str">
        <f xml:space="preserve"> Debt!E$13</f>
        <v>CFADS over term of senior debt excl EGRs</v>
      </c>
      <c r="F77" s="191">
        <f xml:space="preserve"> Debt!F$13</f>
        <v>0</v>
      </c>
      <c r="G77" s="191" t="str">
        <f xml:space="preserve"> Debt!G$13</f>
        <v>$ 000s</v>
      </c>
      <c r="H77" s="191">
        <f xml:space="preserve"> Debt!H$13</f>
        <v>521839.35279036633</v>
      </c>
      <c r="I77" s="191">
        <f xml:space="preserve"> Debt!I$13</f>
        <v>0</v>
      </c>
      <c r="J77" s="191">
        <f xml:space="preserve"> Debt!J$13</f>
        <v>0</v>
      </c>
      <c r="K77" s="191">
        <f xml:space="preserve"> Debt!K$13</f>
        <v>0</v>
      </c>
      <c r="L77" s="191">
        <f xml:space="preserve"> Debt!L$13</f>
        <v>0</v>
      </c>
      <c r="M77" s="191">
        <f xml:space="preserve"> Debt!M$13</f>
        <v>0</v>
      </c>
      <c r="N77" s="191">
        <f xml:space="preserve"> Debt!N$13</f>
        <v>0</v>
      </c>
      <c r="O77" s="191">
        <f xml:space="preserve"> Debt!O$13</f>
        <v>0</v>
      </c>
      <c r="P77" s="191">
        <f xml:space="preserve"> Debt!P$13</f>
        <v>0</v>
      </c>
      <c r="Q77" s="191">
        <f xml:space="preserve"> Debt!Q$13</f>
        <v>16540.376012632878</v>
      </c>
      <c r="R77" s="191">
        <f xml:space="preserve"> Debt!R$13</f>
        <v>16436.4239537129</v>
      </c>
      <c r="S77" s="191">
        <f xml:space="preserve"> Debt!S$13</f>
        <v>16525.786596404421</v>
      </c>
      <c r="T77" s="191">
        <f xml:space="preserve"> Debt!T$13</f>
        <v>16307.492450783428</v>
      </c>
      <c r="U77" s="191">
        <f xml:space="preserve"> Debt!U$13</f>
        <v>16383.597059815911</v>
      </c>
      <c r="V77" s="191">
        <f xml:space="preserve"> Debt!V$13</f>
        <v>16164.985937405909</v>
      </c>
      <c r="W77" s="191">
        <f xml:space="preserve"> Debt!W$13</f>
        <v>16239.507255985678</v>
      </c>
      <c r="X77" s="191">
        <f xml:space="preserve"> Debt!X$13</f>
        <v>16042.503982843671</v>
      </c>
      <c r="Y77" s="191">
        <f xml:space="preserve"> Debt!Y$13</f>
        <v>16071.538049046738</v>
      </c>
      <c r="Z77" s="191">
        <f xml:space="preserve"> Debt!Z$13</f>
        <v>15873.970491719134</v>
      </c>
      <c r="AA77" s="191">
        <f xml:space="preserve"> Debt!AA$13</f>
        <v>15945.174932114995</v>
      </c>
      <c r="AB77" s="191">
        <f xml:space="preserve"> Debt!AB$13</f>
        <v>15725.523247947694</v>
      </c>
      <c r="AC77" s="191">
        <f xml:space="preserve"> Debt!AC$13</f>
        <v>15795.135971547059</v>
      </c>
      <c r="AD77" s="191">
        <f xml:space="preserve"> Debt!AD$13</f>
        <v>15575.107929881517</v>
      </c>
      <c r="AE77" s="191">
        <f xml:space="preserve"> Debt!AE$13</f>
        <v>15643.0322446604</v>
      </c>
      <c r="AF77" s="191">
        <f xml:space="preserve"> Debt!AF$13</f>
        <v>15443.728551372176</v>
      </c>
      <c r="AG77" s="191">
        <f xml:space="preserve"> Debt!AG$13</f>
        <v>15467.704337496165</v>
      </c>
      <c r="AH77" s="191">
        <f xml:space="preserve"> Debt!AH$13</f>
        <v>15267.75671124076</v>
      </c>
      <c r="AI77" s="191">
        <f xml:space="preserve"> Debt!AI$13</f>
        <v>15332.141360419078</v>
      </c>
      <c r="AJ77" s="191">
        <f xml:space="preserve"> Debt!AJ$13</f>
        <v>15110.887618566399</v>
      </c>
      <c r="AK77" s="191">
        <f xml:space="preserve"> Debt!AK$13</f>
        <v>15173.574585161561</v>
      </c>
      <c r="AL77" s="191">
        <f xml:space="preserve"> Debt!AL$13</f>
        <v>14951.880471274075</v>
      </c>
      <c r="AM77" s="191">
        <f xml:space="preserve"> Debt!AM$13</f>
        <v>15012.765036479661</v>
      </c>
      <c r="AN77" s="191">
        <f xml:space="preserve"> Debt!AN$13</f>
        <v>14810.860110705587</v>
      </c>
      <c r="AO77" s="191">
        <f xml:space="preserve"> Debt!AO$13</f>
        <v>14829.419684400036</v>
      </c>
      <c r="AP77" s="191">
        <f xml:space="preserve"> Debt!AP$13</f>
        <v>14626.784870063602</v>
      </c>
      <c r="AQ77" s="191">
        <f xml:space="preserve"> Debt!AQ$13</f>
        <v>14683.888199746631</v>
      </c>
      <c r="AR77" s="191">
        <f xml:space="preserve"> Debt!AR$13</f>
        <v>14460.768765465065</v>
      </c>
      <c r="AS77" s="191">
        <f xml:space="preserve"> Debt!AS$13</f>
        <v>14516.059503885146</v>
      </c>
      <c r="AT77" s="191">
        <f xml:space="preserve"> Debt!AT$13</f>
        <v>14292.430664850563</v>
      </c>
      <c r="AU77" s="191">
        <f xml:space="preserve"> Debt!AU$13</f>
        <v>14345.795404684981</v>
      </c>
      <c r="AV77" s="191">
        <f xml:space="preserve"> Debt!AV$13</f>
        <v>14140.964503773397</v>
      </c>
      <c r="AW77" s="191">
        <f xml:space="preserve"> Debt!AW$13</f>
        <v>14153.71993425696</v>
      </c>
      <c r="AX77" s="191">
        <f xml:space="preserve"> Debt!AX$13</f>
        <v>13948.066360022191</v>
      </c>
      <c r="AY77" s="191">
        <f xml:space="preserve"> Debt!AY$13</f>
        <v>0</v>
      </c>
      <c r="AZ77" s="191">
        <f xml:space="preserve"> Debt!AZ$13</f>
        <v>0</v>
      </c>
      <c r="BA77" s="191">
        <f xml:space="preserve"> Debt!BA$13</f>
        <v>0</v>
      </c>
      <c r="BB77" s="191">
        <f xml:space="preserve"> Debt!BB$13</f>
        <v>0</v>
      </c>
      <c r="BC77" s="191">
        <f xml:space="preserve"> Debt!BC$13</f>
        <v>0</v>
      </c>
      <c r="BD77" s="191">
        <f xml:space="preserve"> Debt!BD$13</f>
        <v>0</v>
      </c>
      <c r="BE77" s="191">
        <f xml:space="preserve"> Debt!BE$13</f>
        <v>0</v>
      </c>
      <c r="BF77" s="191">
        <f xml:space="preserve"> Debt!BF$13</f>
        <v>0</v>
      </c>
      <c r="BG77" s="191">
        <f xml:space="preserve"> Debt!BG$13</f>
        <v>0</v>
      </c>
      <c r="BH77" s="191">
        <f xml:space="preserve"> Debt!BH$13</f>
        <v>0</v>
      </c>
      <c r="BI77" s="191">
        <f xml:space="preserve"> Debt!BI$13</f>
        <v>0</v>
      </c>
      <c r="BJ77" s="191">
        <f xml:space="preserve"> Debt!BJ$13</f>
        <v>0</v>
      </c>
      <c r="BK77" s="191">
        <f xml:space="preserve"> Debt!BK$13</f>
        <v>0</v>
      </c>
      <c r="BL77" s="191">
        <f xml:space="preserve"> Debt!BL$13</f>
        <v>0</v>
      </c>
      <c r="BM77" s="191">
        <f xml:space="preserve"> Debt!BM$13</f>
        <v>0</v>
      </c>
      <c r="BN77" s="191">
        <f xml:space="preserve"> Debt!BN$13</f>
        <v>0</v>
      </c>
      <c r="BO77" s="191">
        <f xml:space="preserve"> Debt!BO$13</f>
        <v>0</v>
      </c>
      <c r="BP77" s="191">
        <f xml:space="preserve"> Debt!BP$13</f>
        <v>0</v>
      </c>
      <c r="BQ77" s="191">
        <f xml:space="preserve"> Debt!BQ$13</f>
        <v>0</v>
      </c>
      <c r="BR77" s="191">
        <f xml:space="preserve"> Debt!BR$13</f>
        <v>0</v>
      </c>
      <c r="BS77" s="191">
        <f xml:space="preserve"> Debt!BS$13</f>
        <v>0</v>
      </c>
      <c r="BT77" s="191">
        <f xml:space="preserve"> Debt!BT$13</f>
        <v>0</v>
      </c>
      <c r="BU77" s="191">
        <f xml:space="preserve"> Debt!BU$13</f>
        <v>0</v>
      </c>
      <c r="BV77" s="191">
        <f xml:space="preserve"> Debt!BV$13</f>
        <v>0</v>
      </c>
      <c r="BW77" s="191">
        <f xml:space="preserve"> Debt!BW$13</f>
        <v>0</v>
      </c>
      <c r="BX77" s="191">
        <f xml:space="preserve"> Debt!BX$13</f>
        <v>0</v>
      </c>
      <c r="BY77" s="191">
        <f xml:space="preserve"> Debt!BY$13</f>
        <v>0</v>
      </c>
      <c r="BZ77" s="191">
        <f xml:space="preserve"> Debt!BZ$13</f>
        <v>0</v>
      </c>
      <c r="CA77" s="191">
        <f xml:space="preserve"> Debt!CA$13</f>
        <v>0</v>
      </c>
      <c r="CB77" s="191">
        <f xml:space="preserve"> Debt!CB$13</f>
        <v>0</v>
      </c>
      <c r="CC77" s="191">
        <f xml:space="preserve"> Debt!CC$13</f>
        <v>0</v>
      </c>
      <c r="CD77" s="191">
        <f xml:space="preserve"> Debt!CD$13</f>
        <v>0</v>
      </c>
      <c r="CE77" s="191">
        <f xml:space="preserve"> Debt!CE$13</f>
        <v>0</v>
      </c>
      <c r="CF77" s="191">
        <f xml:space="preserve"> Debt!CF$13</f>
        <v>0</v>
      </c>
      <c r="CG77" s="191">
        <f xml:space="preserve"> Debt!CG$13</f>
        <v>0</v>
      </c>
      <c r="CH77" s="191">
        <f xml:space="preserve"> Debt!CH$13</f>
        <v>0</v>
      </c>
      <c r="CI77" s="191">
        <f xml:space="preserve"> Debt!CI$13</f>
        <v>0</v>
      </c>
      <c r="CJ77" s="191">
        <f xml:space="preserve"> Debt!CJ$13</f>
        <v>0</v>
      </c>
      <c r="CK77" s="191">
        <f xml:space="preserve"> Debt!CK$13</f>
        <v>0</v>
      </c>
      <c r="CL77" s="191">
        <f xml:space="preserve"> Debt!CL$13</f>
        <v>0</v>
      </c>
      <c r="CM77" s="191">
        <f xml:space="preserve"> Debt!CM$13</f>
        <v>0</v>
      </c>
      <c r="CN77" s="191">
        <f xml:space="preserve"> Debt!CN$13</f>
        <v>0</v>
      </c>
      <c r="CO77" s="191">
        <f xml:space="preserve"> Debt!CO$13</f>
        <v>0</v>
      </c>
      <c r="CP77" s="191">
        <f xml:space="preserve"> Debt!CP$13</f>
        <v>0</v>
      </c>
      <c r="CQ77" s="191">
        <f xml:space="preserve"> Debt!CQ$13</f>
        <v>0</v>
      </c>
      <c r="CR77" s="191">
        <f xml:space="preserve"> Debt!CR$13</f>
        <v>0</v>
      </c>
      <c r="CS77" s="191">
        <f xml:space="preserve"> Debt!CS$13</f>
        <v>0</v>
      </c>
      <c r="CT77" s="191">
        <f xml:space="preserve"> Debt!CT$13</f>
        <v>0</v>
      </c>
      <c r="CU77" s="191">
        <f xml:space="preserve"> Debt!CU$13</f>
        <v>0</v>
      </c>
      <c r="CV77" s="191">
        <f xml:space="preserve"> Debt!CV$13</f>
        <v>0</v>
      </c>
      <c r="CW77" s="191">
        <f xml:space="preserve"> Debt!CW$13</f>
        <v>0</v>
      </c>
      <c r="CX77" s="191">
        <f xml:space="preserve"> Debt!CX$13</f>
        <v>0</v>
      </c>
      <c r="CY77" s="191">
        <f xml:space="preserve"> Debt!CY$13</f>
        <v>0</v>
      </c>
      <c r="CZ77" s="191">
        <f xml:space="preserve"> Debt!CZ$13</f>
        <v>0</v>
      </c>
      <c r="DA77" s="191">
        <f xml:space="preserve"> Debt!DA$13</f>
        <v>0</v>
      </c>
      <c r="DB77" s="191">
        <f xml:space="preserve"> Debt!DB$13</f>
        <v>0</v>
      </c>
      <c r="DC77" s="191">
        <f xml:space="preserve"> Debt!DC$13</f>
        <v>0</v>
      </c>
      <c r="DD77" s="191">
        <f xml:space="preserve"> Debt!DD$13</f>
        <v>0</v>
      </c>
      <c r="DE77" s="191">
        <f xml:space="preserve"> Debt!DE$13</f>
        <v>0</v>
      </c>
      <c r="DF77" s="191">
        <f xml:space="preserve"> Debt!DF$13</f>
        <v>0</v>
      </c>
      <c r="DG77" s="191">
        <f xml:space="preserve"> Debt!DG$13</f>
        <v>0</v>
      </c>
      <c r="DH77" s="191">
        <f xml:space="preserve"> Debt!DH$13</f>
        <v>0</v>
      </c>
      <c r="DI77" s="191">
        <f xml:space="preserve"> Debt!DI$13</f>
        <v>0</v>
      </c>
      <c r="DJ77" s="191">
        <f xml:space="preserve"> Debt!DJ$13</f>
        <v>0</v>
      </c>
      <c r="DK77" s="191">
        <f xml:space="preserve"> Debt!DK$13</f>
        <v>0</v>
      </c>
      <c r="DL77" s="191">
        <f xml:space="preserve"> Debt!DL$13</f>
        <v>0</v>
      </c>
      <c r="DM77" s="191">
        <f xml:space="preserve"> Debt!DM$13</f>
        <v>0</v>
      </c>
      <c r="DN77" s="191">
        <f xml:space="preserve"> Debt!DN$13</f>
        <v>0</v>
      </c>
      <c r="DO77" s="191">
        <f xml:space="preserve"> Debt!DO$13</f>
        <v>0</v>
      </c>
      <c r="DP77" s="191">
        <f xml:space="preserve"> Debt!DP$13</f>
        <v>0</v>
      </c>
      <c r="DQ77" s="191">
        <f xml:space="preserve"> Debt!DQ$13</f>
        <v>0</v>
      </c>
      <c r="DR77" s="191">
        <f xml:space="preserve"> Debt!DR$13</f>
        <v>0</v>
      </c>
      <c r="DS77" s="191">
        <f xml:space="preserve"> Debt!DS$13</f>
        <v>0</v>
      </c>
      <c r="DT77" s="191">
        <f xml:space="preserve"> Debt!DT$13</f>
        <v>0</v>
      </c>
      <c r="DU77" s="191">
        <f xml:space="preserve"> Debt!DU$13</f>
        <v>0</v>
      </c>
      <c r="DV77" s="191">
        <f xml:space="preserve"> Debt!DV$13</f>
        <v>0</v>
      </c>
      <c r="DW77" s="191">
        <f xml:space="preserve"> Debt!DW$13</f>
        <v>0</v>
      </c>
      <c r="DX77" s="191">
        <f xml:space="preserve"> Debt!DX$13</f>
        <v>0</v>
      </c>
      <c r="DY77" s="191">
        <f xml:space="preserve"> Debt!DY$13</f>
        <v>0</v>
      </c>
      <c r="DZ77" s="191">
        <f xml:space="preserve"> Debt!DZ$13</f>
        <v>0</v>
      </c>
      <c r="EA77" s="191">
        <f xml:space="preserve"> Debt!EA$13</f>
        <v>0</v>
      </c>
      <c r="EB77" s="191">
        <f xml:space="preserve"> Debt!EB$13</f>
        <v>0</v>
      </c>
      <c r="EC77" s="191">
        <f xml:space="preserve"> Debt!EC$13</f>
        <v>0</v>
      </c>
      <c r="ED77" s="191">
        <f xml:space="preserve"> Debt!ED$13</f>
        <v>0</v>
      </c>
      <c r="EE77" s="191">
        <f xml:space="preserve"> Debt!EE$13</f>
        <v>0</v>
      </c>
      <c r="EF77" s="191">
        <f xml:space="preserve"> Debt!EF$13</f>
        <v>0</v>
      </c>
      <c r="EG77" s="191">
        <f xml:space="preserve"> Debt!EG$13</f>
        <v>0</v>
      </c>
      <c r="EH77" s="191">
        <f xml:space="preserve"> Debt!EH$13</f>
        <v>0</v>
      </c>
      <c r="EI77" s="191">
        <f xml:space="preserve"> Debt!EI$13</f>
        <v>0</v>
      </c>
      <c r="EJ77" s="191">
        <f xml:space="preserve"> Debt!EJ$13</f>
        <v>0</v>
      </c>
      <c r="EK77" s="191">
        <f xml:space="preserve"> Debt!EK$13</f>
        <v>0</v>
      </c>
      <c r="EL77" s="191">
        <f xml:space="preserve"> Debt!EL$13</f>
        <v>0</v>
      </c>
      <c r="EM77" s="191">
        <f xml:space="preserve"> Debt!EM$13</f>
        <v>0</v>
      </c>
      <c r="EN77" s="191">
        <f xml:space="preserve"> Debt!EN$13</f>
        <v>0</v>
      </c>
      <c r="EO77" s="191">
        <f xml:space="preserve"> Debt!EO$13</f>
        <v>0</v>
      </c>
      <c r="EP77" s="191">
        <f xml:space="preserve"> Debt!EP$13</f>
        <v>0</v>
      </c>
      <c r="EQ77" s="191">
        <f xml:space="preserve"> Debt!EQ$13</f>
        <v>0</v>
      </c>
      <c r="ER77" s="191">
        <f xml:space="preserve"> Debt!ER$13</f>
        <v>0</v>
      </c>
      <c r="ES77" s="191">
        <f xml:space="preserve"> Debt!ES$13</f>
        <v>0</v>
      </c>
      <c r="ET77" s="191">
        <f xml:space="preserve"> Debt!ET$13</f>
        <v>0</v>
      </c>
      <c r="EU77" s="191">
        <f xml:space="preserve"> Debt!EU$13</f>
        <v>0</v>
      </c>
      <c r="EV77" s="191">
        <f xml:space="preserve"> Debt!EV$13</f>
        <v>0</v>
      </c>
      <c r="EW77" s="191">
        <f xml:space="preserve"> Debt!EW$13</f>
        <v>0</v>
      </c>
      <c r="EX77" s="191">
        <f xml:space="preserve"> Debt!EX$13</f>
        <v>0</v>
      </c>
      <c r="EY77" s="191">
        <f xml:space="preserve"> Debt!EY$13</f>
        <v>0</v>
      </c>
      <c r="EZ77" s="191">
        <f xml:space="preserve"> Debt!EZ$13</f>
        <v>0</v>
      </c>
      <c r="FA77" s="191">
        <f xml:space="preserve"> Debt!FA$13</f>
        <v>0</v>
      </c>
      <c r="FB77" s="191">
        <f xml:space="preserve"> Debt!FB$13</f>
        <v>0</v>
      </c>
      <c r="FC77" s="191">
        <f xml:space="preserve"> Debt!FC$13</f>
        <v>0</v>
      </c>
      <c r="FD77" s="191">
        <f xml:space="preserve"> Debt!FD$13</f>
        <v>0</v>
      </c>
      <c r="FE77" s="191">
        <f xml:space="preserve"> Debt!FE$13</f>
        <v>0</v>
      </c>
      <c r="FF77" s="191">
        <f xml:space="preserve"> Debt!FF$13</f>
        <v>0</v>
      </c>
      <c r="FG77" s="191">
        <f xml:space="preserve"> Debt!FG$13</f>
        <v>0</v>
      </c>
      <c r="FH77" s="191">
        <f xml:space="preserve"> Debt!FH$13</f>
        <v>0</v>
      </c>
      <c r="FI77" s="191">
        <f xml:space="preserve"> Debt!FI$13</f>
        <v>0</v>
      </c>
      <c r="FJ77" s="191">
        <f xml:space="preserve"> Debt!FJ$13</f>
        <v>0</v>
      </c>
      <c r="FK77" s="191">
        <f xml:space="preserve"> Debt!FK$13</f>
        <v>0</v>
      </c>
      <c r="FL77" s="191">
        <f xml:space="preserve"> Debt!FL$13</f>
        <v>0</v>
      </c>
      <c r="FM77" s="191">
        <f xml:space="preserve"> Debt!FM$13</f>
        <v>0</v>
      </c>
      <c r="FN77" s="191">
        <f xml:space="preserve"> Debt!FN$13</f>
        <v>0</v>
      </c>
      <c r="FO77" s="191">
        <f xml:space="preserve"> Debt!FO$13</f>
        <v>0</v>
      </c>
      <c r="FP77" s="191">
        <f xml:space="preserve"> Debt!FP$13</f>
        <v>0</v>
      </c>
      <c r="FQ77" s="191">
        <f xml:space="preserve"> Debt!FQ$13</f>
        <v>0</v>
      </c>
      <c r="FR77" s="191">
        <f xml:space="preserve"> Debt!FR$13</f>
        <v>0</v>
      </c>
      <c r="FS77" s="191">
        <f xml:space="preserve"> Debt!FS$13</f>
        <v>0</v>
      </c>
      <c r="FT77" s="191">
        <f xml:space="preserve"> Debt!FT$13</f>
        <v>0</v>
      </c>
      <c r="FU77" s="191">
        <f xml:space="preserve"> Debt!FU$13</f>
        <v>0</v>
      </c>
      <c r="FV77" s="191">
        <f xml:space="preserve"> Debt!FV$13</f>
        <v>0</v>
      </c>
      <c r="FW77" s="191">
        <f xml:space="preserve"> Debt!FW$13</f>
        <v>0</v>
      </c>
      <c r="FX77" s="191">
        <f xml:space="preserve"> Debt!FX$13</f>
        <v>0</v>
      </c>
      <c r="FY77" s="191">
        <f xml:space="preserve"> Debt!FY$13</f>
        <v>0</v>
      </c>
      <c r="FZ77" s="191">
        <f xml:space="preserve"> Debt!FZ$13</f>
        <v>0</v>
      </c>
      <c r="GA77" s="191">
        <f xml:space="preserve"> Debt!GA$13</f>
        <v>0</v>
      </c>
      <c r="GB77" s="191">
        <f xml:space="preserve"> Debt!GB$13</f>
        <v>0</v>
      </c>
      <c r="GC77" s="191">
        <f xml:space="preserve"> Debt!GC$13</f>
        <v>0</v>
      </c>
      <c r="GD77" s="191">
        <f xml:space="preserve"> Debt!GD$13</f>
        <v>0</v>
      </c>
      <c r="GE77" s="191">
        <f xml:space="preserve"> Debt!GE$13</f>
        <v>0</v>
      </c>
      <c r="GF77" s="191">
        <f xml:space="preserve"> Debt!GF$13</f>
        <v>0</v>
      </c>
      <c r="GG77" s="191">
        <f xml:space="preserve"> Debt!GG$13</f>
        <v>0</v>
      </c>
      <c r="GH77" s="191">
        <f xml:space="preserve"> Debt!GH$13</f>
        <v>0</v>
      </c>
      <c r="GI77" s="191">
        <f xml:space="preserve"> Debt!GI$13</f>
        <v>0</v>
      </c>
      <c r="GJ77" s="191">
        <f xml:space="preserve"> Debt!GJ$13</f>
        <v>0</v>
      </c>
    </row>
    <row r="78" spans="1:192" x14ac:dyDescent="0.25">
      <c r="A78" s="80"/>
      <c r="B78" s="80"/>
      <c r="C78" s="588"/>
      <c r="D78" s="61"/>
      <c r="E78" s="126" t="str">
        <f xml:space="preserve"> Time!E$144</f>
        <v>LLCR flag</v>
      </c>
      <c r="F78" s="126">
        <f xml:space="preserve"> Time!F$144</f>
        <v>0</v>
      </c>
      <c r="G78" s="126" t="str">
        <f xml:space="preserve"> Time!G$144</f>
        <v>flag</v>
      </c>
      <c r="H78" s="126">
        <f xml:space="preserve"> Time!H$144</f>
        <v>34</v>
      </c>
      <c r="I78" s="126">
        <f xml:space="preserve"> Time!I$144</f>
        <v>0</v>
      </c>
      <c r="J78" s="126">
        <f xml:space="preserve"> Time!J$144</f>
        <v>0</v>
      </c>
      <c r="K78" s="126">
        <f xml:space="preserve"> Time!K$144</f>
        <v>0</v>
      </c>
      <c r="L78" s="126">
        <f xml:space="preserve"> Time!L$144</f>
        <v>0</v>
      </c>
      <c r="M78" s="126">
        <f xml:space="preserve"> Time!M$144</f>
        <v>0</v>
      </c>
      <c r="N78" s="126">
        <f xml:space="preserve"> Time!N$144</f>
        <v>0</v>
      </c>
      <c r="O78" s="126">
        <f xml:space="preserve"> Time!O$144</f>
        <v>0</v>
      </c>
      <c r="P78" s="126">
        <f xml:space="preserve"> Time!P$144</f>
        <v>1</v>
      </c>
      <c r="Q78" s="126">
        <f xml:space="preserve"> Time!Q$144</f>
        <v>1</v>
      </c>
      <c r="R78" s="126">
        <f xml:space="preserve"> Time!R$144</f>
        <v>1</v>
      </c>
      <c r="S78" s="126">
        <f xml:space="preserve"> Time!S$144</f>
        <v>1</v>
      </c>
      <c r="T78" s="126">
        <f xml:space="preserve"> Time!T$144</f>
        <v>1</v>
      </c>
      <c r="U78" s="126">
        <f xml:space="preserve"> Time!U$144</f>
        <v>1</v>
      </c>
      <c r="V78" s="126">
        <f xml:space="preserve"> Time!V$144</f>
        <v>1</v>
      </c>
      <c r="W78" s="126">
        <f xml:space="preserve"> Time!W$144</f>
        <v>1</v>
      </c>
      <c r="X78" s="126">
        <f xml:space="preserve"> Time!X$144</f>
        <v>1</v>
      </c>
      <c r="Y78" s="126">
        <f xml:space="preserve"> Time!Y$144</f>
        <v>1</v>
      </c>
      <c r="Z78" s="126">
        <f xml:space="preserve"> Time!Z$144</f>
        <v>1</v>
      </c>
      <c r="AA78" s="126">
        <f xml:space="preserve"> Time!AA$144</f>
        <v>1</v>
      </c>
      <c r="AB78" s="126">
        <f xml:space="preserve"> Time!AB$144</f>
        <v>1</v>
      </c>
      <c r="AC78" s="126">
        <f xml:space="preserve"> Time!AC$144</f>
        <v>1</v>
      </c>
      <c r="AD78" s="126">
        <f xml:space="preserve"> Time!AD$144</f>
        <v>1</v>
      </c>
      <c r="AE78" s="126">
        <f xml:space="preserve"> Time!AE$144</f>
        <v>1</v>
      </c>
      <c r="AF78" s="126">
        <f xml:space="preserve"> Time!AF$144</f>
        <v>1</v>
      </c>
      <c r="AG78" s="126">
        <f xml:space="preserve"> Time!AG$144</f>
        <v>1</v>
      </c>
      <c r="AH78" s="126">
        <f xml:space="preserve"> Time!AH$144</f>
        <v>1</v>
      </c>
      <c r="AI78" s="126">
        <f xml:space="preserve"> Time!AI$144</f>
        <v>1</v>
      </c>
      <c r="AJ78" s="126">
        <f xml:space="preserve"> Time!AJ$144</f>
        <v>1</v>
      </c>
      <c r="AK78" s="126">
        <f xml:space="preserve"> Time!AK$144</f>
        <v>1</v>
      </c>
      <c r="AL78" s="126">
        <f xml:space="preserve"> Time!AL$144</f>
        <v>1</v>
      </c>
      <c r="AM78" s="126">
        <f xml:space="preserve"> Time!AM$144</f>
        <v>1</v>
      </c>
      <c r="AN78" s="126">
        <f xml:space="preserve"> Time!AN$144</f>
        <v>1</v>
      </c>
      <c r="AO78" s="126">
        <f xml:space="preserve"> Time!AO$144</f>
        <v>1</v>
      </c>
      <c r="AP78" s="126">
        <f xml:space="preserve"> Time!AP$144</f>
        <v>1</v>
      </c>
      <c r="AQ78" s="126">
        <f xml:space="preserve"> Time!AQ$144</f>
        <v>1</v>
      </c>
      <c r="AR78" s="126">
        <f xml:space="preserve"> Time!AR$144</f>
        <v>1</v>
      </c>
      <c r="AS78" s="126">
        <f xml:space="preserve"> Time!AS$144</f>
        <v>1</v>
      </c>
      <c r="AT78" s="126">
        <f xml:space="preserve"> Time!AT$144</f>
        <v>1</v>
      </c>
      <c r="AU78" s="126">
        <f xml:space="preserve"> Time!AU$144</f>
        <v>1</v>
      </c>
      <c r="AV78" s="126">
        <f xml:space="preserve"> Time!AV$144</f>
        <v>1</v>
      </c>
      <c r="AW78" s="126">
        <f xml:space="preserve"> Time!AW$144</f>
        <v>1</v>
      </c>
      <c r="AX78" s="126">
        <f xml:space="preserve"> Time!AX$144</f>
        <v>0</v>
      </c>
      <c r="AY78" s="126">
        <f xml:space="preserve"> Time!AY$144</f>
        <v>0</v>
      </c>
      <c r="AZ78" s="126">
        <f xml:space="preserve"> Time!AZ$144</f>
        <v>0</v>
      </c>
      <c r="BA78" s="126">
        <f xml:space="preserve"> Time!BA$144</f>
        <v>0</v>
      </c>
      <c r="BB78" s="126">
        <f xml:space="preserve"> Time!BB$144</f>
        <v>0</v>
      </c>
      <c r="BC78" s="126">
        <f xml:space="preserve"> Time!BC$144</f>
        <v>0</v>
      </c>
      <c r="BD78" s="126">
        <f xml:space="preserve"> Time!BD$144</f>
        <v>0</v>
      </c>
      <c r="BE78" s="126">
        <f xml:space="preserve"> Time!BE$144</f>
        <v>0</v>
      </c>
      <c r="BF78" s="126">
        <f xml:space="preserve"> Time!BF$144</f>
        <v>0</v>
      </c>
      <c r="BG78" s="126">
        <f xml:space="preserve"> Time!BG$144</f>
        <v>0</v>
      </c>
      <c r="BH78" s="126">
        <f xml:space="preserve"> Time!BH$144</f>
        <v>0</v>
      </c>
      <c r="BI78" s="126">
        <f xml:space="preserve"> Time!BI$144</f>
        <v>0</v>
      </c>
      <c r="BJ78" s="126">
        <f xml:space="preserve"> Time!BJ$144</f>
        <v>0</v>
      </c>
      <c r="BK78" s="126">
        <f xml:space="preserve"> Time!BK$144</f>
        <v>0</v>
      </c>
      <c r="BL78" s="126">
        <f xml:space="preserve"> Time!BL$144</f>
        <v>0</v>
      </c>
      <c r="BM78" s="126">
        <f xml:space="preserve"> Time!BM$144</f>
        <v>0</v>
      </c>
      <c r="BN78" s="126">
        <f xml:space="preserve"> Time!BN$144</f>
        <v>0</v>
      </c>
      <c r="BO78" s="126">
        <f xml:space="preserve"> Time!BO$144</f>
        <v>0</v>
      </c>
      <c r="BP78" s="126">
        <f xml:space="preserve"> Time!BP$144</f>
        <v>0</v>
      </c>
      <c r="BQ78" s="126">
        <f xml:space="preserve"> Time!BQ$144</f>
        <v>0</v>
      </c>
      <c r="BR78" s="126">
        <f xml:space="preserve"> Time!BR$144</f>
        <v>0</v>
      </c>
      <c r="BS78" s="126">
        <f xml:space="preserve"> Time!BS$144</f>
        <v>0</v>
      </c>
      <c r="BT78" s="126">
        <f xml:space="preserve"> Time!BT$144</f>
        <v>0</v>
      </c>
      <c r="BU78" s="126">
        <f xml:space="preserve"> Time!BU$144</f>
        <v>0</v>
      </c>
      <c r="BV78" s="126">
        <f xml:space="preserve"> Time!BV$144</f>
        <v>0</v>
      </c>
      <c r="BW78" s="126">
        <f xml:space="preserve"> Time!BW$144</f>
        <v>0</v>
      </c>
      <c r="BX78" s="126">
        <f xml:space="preserve"> Time!BX$144</f>
        <v>0</v>
      </c>
      <c r="BY78" s="126">
        <f xml:space="preserve"> Time!BY$144</f>
        <v>0</v>
      </c>
      <c r="BZ78" s="126">
        <f xml:space="preserve"> Time!BZ$144</f>
        <v>0</v>
      </c>
      <c r="CA78" s="126">
        <f xml:space="preserve"> Time!CA$144</f>
        <v>0</v>
      </c>
      <c r="CB78" s="126">
        <f xml:space="preserve"> Time!CB$144</f>
        <v>0</v>
      </c>
      <c r="CC78" s="126">
        <f xml:space="preserve"> Time!CC$144</f>
        <v>0</v>
      </c>
      <c r="CD78" s="126">
        <f xml:space="preserve"> Time!CD$144</f>
        <v>0</v>
      </c>
      <c r="CE78" s="126">
        <f xml:space="preserve"> Time!CE$144</f>
        <v>0</v>
      </c>
      <c r="CF78" s="126">
        <f xml:space="preserve"> Time!CF$144</f>
        <v>0</v>
      </c>
      <c r="CG78" s="126">
        <f xml:space="preserve"> Time!CG$144</f>
        <v>0</v>
      </c>
      <c r="CH78" s="126">
        <f xml:space="preserve"> Time!CH$144</f>
        <v>0</v>
      </c>
      <c r="CI78" s="126">
        <f xml:space="preserve"> Time!CI$144</f>
        <v>0</v>
      </c>
      <c r="CJ78" s="126">
        <f xml:space="preserve"> Time!CJ$144</f>
        <v>0</v>
      </c>
      <c r="CK78" s="126">
        <f xml:space="preserve"> Time!CK$144</f>
        <v>0</v>
      </c>
      <c r="CL78" s="126">
        <f xml:space="preserve"> Time!CL$144</f>
        <v>0</v>
      </c>
      <c r="CM78" s="126">
        <f xml:space="preserve"> Time!CM$144</f>
        <v>0</v>
      </c>
      <c r="CN78" s="126">
        <f xml:space="preserve"> Time!CN$144</f>
        <v>0</v>
      </c>
      <c r="CO78" s="126">
        <f xml:space="preserve"> Time!CO$144</f>
        <v>0</v>
      </c>
      <c r="CP78" s="126">
        <f xml:space="preserve"> Time!CP$144</f>
        <v>0</v>
      </c>
      <c r="CQ78" s="126">
        <f xml:space="preserve"> Time!CQ$144</f>
        <v>0</v>
      </c>
      <c r="CR78" s="126">
        <f xml:space="preserve"> Time!CR$144</f>
        <v>0</v>
      </c>
      <c r="CS78" s="126">
        <f xml:space="preserve"> Time!CS$144</f>
        <v>0</v>
      </c>
      <c r="CT78" s="126">
        <f xml:space="preserve"> Time!CT$144</f>
        <v>0</v>
      </c>
      <c r="CU78" s="126">
        <f xml:space="preserve"> Time!CU$144</f>
        <v>0</v>
      </c>
      <c r="CV78" s="126">
        <f xml:space="preserve"> Time!CV$144</f>
        <v>0</v>
      </c>
      <c r="CW78" s="126">
        <f xml:space="preserve"> Time!CW$144</f>
        <v>0</v>
      </c>
      <c r="CX78" s="126">
        <f xml:space="preserve"> Time!CX$144</f>
        <v>0</v>
      </c>
      <c r="CY78" s="126">
        <f xml:space="preserve"> Time!CY$144</f>
        <v>0</v>
      </c>
      <c r="CZ78" s="126">
        <f xml:space="preserve"> Time!CZ$144</f>
        <v>0</v>
      </c>
      <c r="DA78" s="126">
        <f xml:space="preserve"> Time!DA$144</f>
        <v>0</v>
      </c>
      <c r="DB78" s="126">
        <f xml:space="preserve"> Time!DB$144</f>
        <v>0</v>
      </c>
      <c r="DC78" s="126">
        <f xml:space="preserve"> Time!DC$144</f>
        <v>0</v>
      </c>
      <c r="DD78" s="126">
        <f xml:space="preserve"> Time!DD$144</f>
        <v>0</v>
      </c>
      <c r="DE78" s="126">
        <f xml:space="preserve"> Time!DE$144</f>
        <v>0</v>
      </c>
      <c r="DF78" s="126">
        <f xml:space="preserve"> Time!DF$144</f>
        <v>0</v>
      </c>
      <c r="DG78" s="126">
        <f xml:space="preserve"> Time!DG$144</f>
        <v>0</v>
      </c>
      <c r="DH78" s="126">
        <f xml:space="preserve"> Time!DH$144</f>
        <v>0</v>
      </c>
      <c r="DI78" s="126">
        <f xml:space="preserve"> Time!DI$144</f>
        <v>0</v>
      </c>
      <c r="DJ78" s="126">
        <f xml:space="preserve"> Time!DJ$144</f>
        <v>0</v>
      </c>
      <c r="DK78" s="126">
        <f xml:space="preserve"> Time!DK$144</f>
        <v>0</v>
      </c>
      <c r="DL78" s="126">
        <f xml:space="preserve"> Time!DL$144</f>
        <v>0</v>
      </c>
      <c r="DM78" s="126">
        <f xml:space="preserve"> Time!DM$144</f>
        <v>0</v>
      </c>
      <c r="DN78" s="126">
        <f xml:space="preserve"> Time!DN$144</f>
        <v>0</v>
      </c>
      <c r="DO78" s="126">
        <f xml:space="preserve"> Time!DO$144</f>
        <v>0</v>
      </c>
      <c r="DP78" s="126">
        <f xml:space="preserve"> Time!DP$144</f>
        <v>0</v>
      </c>
      <c r="DQ78" s="126">
        <f xml:space="preserve"> Time!DQ$144</f>
        <v>0</v>
      </c>
      <c r="DR78" s="126">
        <f xml:space="preserve"> Time!DR$144</f>
        <v>0</v>
      </c>
      <c r="DS78" s="126">
        <f xml:space="preserve"> Time!DS$144</f>
        <v>0</v>
      </c>
      <c r="DT78" s="126">
        <f xml:space="preserve"> Time!DT$144</f>
        <v>0</v>
      </c>
      <c r="DU78" s="126">
        <f xml:space="preserve"> Time!DU$144</f>
        <v>0</v>
      </c>
      <c r="DV78" s="126">
        <f xml:space="preserve"> Time!DV$144</f>
        <v>0</v>
      </c>
      <c r="DW78" s="126">
        <f xml:space="preserve"> Time!DW$144</f>
        <v>0</v>
      </c>
      <c r="DX78" s="126">
        <f xml:space="preserve"> Time!DX$144</f>
        <v>0</v>
      </c>
      <c r="DY78" s="126">
        <f xml:space="preserve"> Time!DY$144</f>
        <v>0</v>
      </c>
      <c r="DZ78" s="126">
        <f xml:space="preserve"> Time!DZ$144</f>
        <v>0</v>
      </c>
      <c r="EA78" s="126">
        <f xml:space="preserve"> Time!EA$144</f>
        <v>0</v>
      </c>
      <c r="EB78" s="126">
        <f xml:space="preserve"> Time!EB$144</f>
        <v>0</v>
      </c>
      <c r="EC78" s="126">
        <f xml:space="preserve"> Time!EC$144</f>
        <v>0</v>
      </c>
      <c r="ED78" s="126">
        <f xml:space="preserve"> Time!ED$144</f>
        <v>0</v>
      </c>
      <c r="EE78" s="126">
        <f xml:space="preserve"> Time!EE$144</f>
        <v>0</v>
      </c>
      <c r="EF78" s="126">
        <f xml:space="preserve"> Time!EF$144</f>
        <v>0</v>
      </c>
      <c r="EG78" s="126">
        <f xml:space="preserve"> Time!EG$144</f>
        <v>0</v>
      </c>
      <c r="EH78" s="126">
        <f xml:space="preserve"> Time!EH$144</f>
        <v>0</v>
      </c>
      <c r="EI78" s="126">
        <f xml:space="preserve"> Time!EI$144</f>
        <v>0</v>
      </c>
      <c r="EJ78" s="126">
        <f xml:space="preserve"> Time!EJ$144</f>
        <v>0</v>
      </c>
      <c r="EK78" s="126">
        <f xml:space="preserve"> Time!EK$144</f>
        <v>0</v>
      </c>
      <c r="EL78" s="126">
        <f xml:space="preserve"> Time!EL$144</f>
        <v>0</v>
      </c>
      <c r="EM78" s="126">
        <f xml:space="preserve"> Time!EM$144</f>
        <v>0</v>
      </c>
      <c r="EN78" s="126">
        <f xml:space="preserve"> Time!EN$144</f>
        <v>0</v>
      </c>
      <c r="EO78" s="126">
        <f xml:space="preserve"> Time!EO$144</f>
        <v>0</v>
      </c>
      <c r="EP78" s="126">
        <f xml:space="preserve"> Time!EP$144</f>
        <v>0</v>
      </c>
      <c r="EQ78" s="126">
        <f xml:space="preserve"> Time!EQ$144</f>
        <v>0</v>
      </c>
      <c r="ER78" s="126">
        <f xml:space="preserve"> Time!ER$144</f>
        <v>0</v>
      </c>
      <c r="ES78" s="126">
        <f xml:space="preserve"> Time!ES$144</f>
        <v>0</v>
      </c>
      <c r="ET78" s="126">
        <f xml:space="preserve"> Time!ET$144</f>
        <v>0</v>
      </c>
      <c r="EU78" s="126">
        <f xml:space="preserve"> Time!EU$144</f>
        <v>0</v>
      </c>
      <c r="EV78" s="126">
        <f xml:space="preserve"> Time!EV$144</f>
        <v>0</v>
      </c>
      <c r="EW78" s="126">
        <f xml:space="preserve"> Time!EW$144</f>
        <v>0</v>
      </c>
      <c r="EX78" s="126">
        <f xml:space="preserve"> Time!EX$144</f>
        <v>0</v>
      </c>
      <c r="EY78" s="126">
        <f xml:space="preserve"> Time!EY$144</f>
        <v>0</v>
      </c>
      <c r="EZ78" s="126">
        <f xml:space="preserve"> Time!EZ$144</f>
        <v>0</v>
      </c>
      <c r="FA78" s="126">
        <f xml:space="preserve"> Time!FA$144</f>
        <v>0</v>
      </c>
      <c r="FB78" s="126">
        <f xml:space="preserve"> Time!FB$144</f>
        <v>0</v>
      </c>
      <c r="FC78" s="126">
        <f xml:space="preserve"> Time!FC$144</f>
        <v>0</v>
      </c>
      <c r="FD78" s="126">
        <f xml:space="preserve"> Time!FD$144</f>
        <v>0</v>
      </c>
      <c r="FE78" s="126">
        <f xml:space="preserve"> Time!FE$144</f>
        <v>0</v>
      </c>
      <c r="FF78" s="126">
        <f xml:space="preserve"> Time!FF$144</f>
        <v>0</v>
      </c>
      <c r="FG78" s="126">
        <f xml:space="preserve"> Time!FG$144</f>
        <v>0</v>
      </c>
      <c r="FH78" s="126">
        <f xml:space="preserve"> Time!FH$144</f>
        <v>0</v>
      </c>
      <c r="FI78" s="126">
        <f xml:space="preserve"> Time!FI$144</f>
        <v>0</v>
      </c>
      <c r="FJ78" s="126">
        <f xml:space="preserve"> Time!FJ$144</f>
        <v>0</v>
      </c>
      <c r="FK78" s="126">
        <f xml:space="preserve"> Time!FK$144</f>
        <v>0</v>
      </c>
      <c r="FL78" s="126">
        <f xml:space="preserve"> Time!FL$144</f>
        <v>0</v>
      </c>
      <c r="FM78" s="126">
        <f xml:space="preserve"> Time!FM$144</f>
        <v>0</v>
      </c>
      <c r="FN78" s="126">
        <f xml:space="preserve"> Time!FN$144</f>
        <v>0</v>
      </c>
      <c r="FO78" s="126">
        <f xml:space="preserve"> Time!FO$144</f>
        <v>0</v>
      </c>
      <c r="FP78" s="126">
        <f xml:space="preserve"> Time!FP$144</f>
        <v>0</v>
      </c>
      <c r="FQ78" s="126">
        <f xml:space="preserve"> Time!FQ$144</f>
        <v>0</v>
      </c>
      <c r="FR78" s="126">
        <f xml:space="preserve"> Time!FR$144</f>
        <v>0</v>
      </c>
      <c r="FS78" s="126">
        <f xml:space="preserve"> Time!FS$144</f>
        <v>0</v>
      </c>
      <c r="FT78" s="126">
        <f xml:space="preserve"> Time!FT$144</f>
        <v>0</v>
      </c>
      <c r="FU78" s="126">
        <f xml:space="preserve"> Time!FU$144</f>
        <v>0</v>
      </c>
      <c r="FV78" s="126">
        <f xml:space="preserve"> Time!FV$144</f>
        <v>0</v>
      </c>
      <c r="FW78" s="126">
        <f xml:space="preserve"> Time!FW$144</f>
        <v>0</v>
      </c>
      <c r="FX78" s="126">
        <f xml:space="preserve"> Time!FX$144</f>
        <v>0</v>
      </c>
      <c r="FY78" s="126">
        <f xml:space="preserve"> Time!FY$144</f>
        <v>0</v>
      </c>
      <c r="FZ78" s="126">
        <f xml:space="preserve"> Time!FZ$144</f>
        <v>0</v>
      </c>
      <c r="GA78" s="126">
        <f xml:space="preserve"> Time!GA$144</f>
        <v>0</v>
      </c>
      <c r="GB78" s="126">
        <f xml:space="preserve"> Time!GB$144</f>
        <v>0</v>
      </c>
      <c r="GC78" s="126">
        <f xml:space="preserve"> Time!GC$144</f>
        <v>0</v>
      </c>
      <c r="GD78" s="126">
        <f xml:space="preserve"> Time!GD$144</f>
        <v>0</v>
      </c>
      <c r="GE78" s="126">
        <f xml:space="preserve"> Time!GE$144</f>
        <v>0</v>
      </c>
      <c r="GF78" s="126">
        <f xml:space="preserve"> Time!GF$144</f>
        <v>0</v>
      </c>
      <c r="GG78" s="126">
        <f xml:space="preserve"> Time!GG$144</f>
        <v>0</v>
      </c>
      <c r="GH78" s="126">
        <f xml:space="preserve"> Time!GH$144</f>
        <v>0</v>
      </c>
      <c r="GI78" s="126">
        <f xml:space="preserve"> Time!GI$144</f>
        <v>0</v>
      </c>
      <c r="GJ78" s="126">
        <f xml:space="preserve"> Time!GJ$144</f>
        <v>0</v>
      </c>
    </row>
    <row r="79" spans="1:192" s="44" customFormat="1" x14ac:dyDescent="0.25">
      <c r="A79" s="80"/>
      <c r="B79" s="80"/>
      <c r="C79" s="588"/>
      <c r="D79" s="32"/>
      <c r="E79" s="32" t="s">
        <v>506</v>
      </c>
      <c r="F79" s="32"/>
      <c r="G79" s="32" t="str">
        <f xml:space="preserve"> SMU</f>
        <v>$ 000s</v>
      </c>
      <c r="H79" s="32"/>
      <c r="I79" s="32"/>
      <c r="J79" s="32">
        <f t="shared" ref="J79:AM79" si="54" xml:space="preserve"> (K77 + K79) / (1 + K76) * J78</f>
        <v>0</v>
      </c>
      <c r="K79" s="32">
        <f t="shared" si="54"/>
        <v>0</v>
      </c>
      <c r="L79" s="32">
        <f t="shared" si="54"/>
        <v>0</v>
      </c>
      <c r="M79" s="32">
        <f t="shared" si="54"/>
        <v>0</v>
      </c>
      <c r="N79" s="32">
        <f t="shared" si="54"/>
        <v>0</v>
      </c>
      <c r="O79" s="32">
        <f t="shared" si="54"/>
        <v>0</v>
      </c>
      <c r="P79" s="32">
        <f t="shared" si="54"/>
        <v>359986.50378080294</v>
      </c>
      <c r="Q79" s="32">
        <f t="shared" si="54"/>
        <v>351760.18726656953</v>
      </c>
      <c r="R79" s="32">
        <f t="shared" si="54"/>
        <v>343317.921219462</v>
      </c>
      <c r="S79" s="32">
        <f t="shared" si="54"/>
        <v>334725.96306767862</v>
      </c>
      <c r="T79" s="32">
        <f t="shared" si="54"/>
        <v>326029.34311309754</v>
      </c>
      <c r="U79" s="32">
        <f t="shared" si="54"/>
        <v>317183.28074454336</v>
      </c>
      <c r="V79" s="32">
        <f t="shared" si="54"/>
        <v>308233.44597947178</v>
      </c>
      <c r="W79" s="32">
        <f t="shared" si="54"/>
        <v>299122.91392393265</v>
      </c>
      <c r="X79" s="32">
        <f t="shared" si="54"/>
        <v>289924.62305484887</v>
      </c>
      <c r="Y79" s="32">
        <f t="shared" si="54"/>
        <v>280561.36093404522</v>
      </c>
      <c r="Z79" s="32">
        <f t="shared" si="54"/>
        <v>271074.24949433928</v>
      </c>
      <c r="AA79" s="32">
        <f t="shared" si="54"/>
        <v>261681.17048919539</v>
      </c>
      <c r="AB79" s="32">
        <f t="shared" si="54"/>
        <v>252179.42044544235</v>
      </c>
      <c r="AC79" s="32">
        <f t="shared" si="54"/>
        <v>242483.20789185073</v>
      </c>
      <c r="AD79" s="32">
        <f t="shared" si="54"/>
        <v>232677.95475438406</v>
      </c>
      <c r="AE79" s="32">
        <f t="shared" si="54"/>
        <v>222664.91722724872</v>
      </c>
      <c r="AF79" s="32">
        <f t="shared" si="54"/>
        <v>212552.00673775401</v>
      </c>
      <c r="AG79" s="32">
        <f t="shared" si="54"/>
        <v>202229.73114974666</v>
      </c>
      <c r="AH79" s="32">
        <f t="shared" si="54"/>
        <v>191778.74138340182</v>
      </c>
      <c r="AI79" s="32">
        <f t="shared" si="54"/>
        <v>181091.21094435087</v>
      </c>
      <c r="AJ79" s="32">
        <f t="shared" si="54"/>
        <v>170295.48240945357</v>
      </c>
      <c r="AK79" s="32">
        <f t="shared" si="54"/>
        <v>159465.47802226612</v>
      </c>
      <c r="AL79" s="32">
        <f t="shared" si="54"/>
        <v>148515.4873745215</v>
      </c>
      <c r="AM79" s="32">
        <f t="shared" si="54"/>
        <v>137292.6375749833</v>
      </c>
      <c r="AN79" s="32">
        <f t="shared" ref="AN79" si="55" xml:space="preserve"> (AO77 + AO79) / (1 + AO76) * AN78</f>
        <v>125948.19064038353</v>
      </c>
      <c r="AO79" s="32">
        <f t="shared" ref="AO79" si="56" xml:space="preserve"> (AP77 + AP79) / (1 + AP76) * AO78</f>
        <v>114334.51150651899</v>
      </c>
      <c r="AP79" s="32">
        <f t="shared" ref="AP79" si="57" xml:space="preserve"> (AQ77 + AQ79) / (1 + AQ76) * AP78</f>
        <v>102579.81928393261</v>
      </c>
      <c r="AQ79" s="32">
        <f t="shared" ref="AQ79" si="58" xml:space="preserve"> (AR77 + AR79) / (1 + AR76) * AQ78</f>
        <v>90515.926351709684</v>
      </c>
      <c r="AR79" s="32">
        <f t="shared" ref="AR79" si="59" xml:space="preserve"> (AS77 + AS79) / (1 + AS76) * AR78</f>
        <v>78329.835537979394</v>
      </c>
      <c r="AS79" s="32">
        <f t="shared" ref="AS79" si="60" xml:space="preserve"> (AT77 + AT79) / (1 + AT76) * AS78</f>
        <v>65815.426399144635</v>
      </c>
      <c r="AT79" s="32">
        <f t="shared" ref="AT79" si="61" xml:space="preserve"> (AU77 + AU79) / (1 + AU76) * AT78</f>
        <v>53177.793768094416</v>
      </c>
      <c r="AU79" s="32">
        <f t="shared" ref="AU79" si="62" xml:space="preserve"> (AV77 + AV79) / (1 + AV76) * AU78</f>
        <v>40191.47022612227</v>
      </c>
      <c r="AV79" s="32">
        <f t="shared" ref="AV79" si="63" xml:space="preserve"> (AW77 + AW79) / (1 + AW76) * AV78</f>
        <v>27067.058218310296</v>
      </c>
      <c r="AW79" s="32">
        <f t="shared" ref="AW79" si="64" xml:space="preserve"> (AX77 + AX79) / (1 + AX76) * AW78</f>
        <v>13605.64963472228</v>
      </c>
      <c r="AX79" s="32">
        <f t="shared" ref="AX79" si="65" xml:space="preserve"> (AY77 + AY79) / (1 + AY76) * AX78</f>
        <v>0</v>
      </c>
      <c r="AY79" s="32">
        <f t="shared" ref="AY79" si="66" xml:space="preserve"> (AZ77 + AZ79) / (1 + AZ76) * AY78</f>
        <v>0</v>
      </c>
      <c r="AZ79" s="32">
        <f t="shared" ref="AZ79" si="67" xml:space="preserve"> (BA77 + BA79) / (1 + BA76) * AZ78</f>
        <v>0</v>
      </c>
      <c r="BA79" s="32">
        <f t="shared" ref="BA79" si="68" xml:space="preserve"> (BB77 + BB79) / (1 + BB76) * BA78</f>
        <v>0</v>
      </c>
      <c r="BB79" s="32">
        <f t="shared" ref="BB79" si="69" xml:space="preserve"> (BC77 + BC79) / (1 + BC76) * BB78</f>
        <v>0</v>
      </c>
      <c r="BC79" s="32">
        <f t="shared" ref="BC79" si="70" xml:space="preserve"> (BD77 + BD79) / (1 + BD76) * BC78</f>
        <v>0</v>
      </c>
      <c r="BD79" s="32">
        <f t="shared" ref="BD79" si="71" xml:space="preserve"> (BE77 + BE79) / (1 + BE76) * BD78</f>
        <v>0</v>
      </c>
      <c r="BE79" s="32">
        <f t="shared" ref="BE79" si="72" xml:space="preserve"> (BF77 + BF79) / (1 + BF76) * BE78</f>
        <v>0</v>
      </c>
      <c r="BF79" s="32">
        <f t="shared" ref="BF79" si="73" xml:space="preserve"> (BG77 + BG79) / (1 + BG76) * BF78</f>
        <v>0</v>
      </c>
      <c r="BG79" s="32">
        <f t="shared" ref="BG79" si="74" xml:space="preserve"> (BH77 + BH79) / (1 + BH76) * BG78</f>
        <v>0</v>
      </c>
      <c r="BH79" s="32">
        <f t="shared" ref="BH79" si="75" xml:space="preserve"> (BI77 + BI79) / (1 + BI76) * BH78</f>
        <v>0</v>
      </c>
      <c r="BI79" s="32">
        <f t="shared" ref="BI79" si="76" xml:space="preserve"> (BJ77 + BJ79) / (1 + BJ76) * BI78</f>
        <v>0</v>
      </c>
      <c r="BJ79" s="32">
        <f t="shared" ref="BJ79" si="77" xml:space="preserve"> (BK77 + BK79) / (1 + BK76) * BJ78</f>
        <v>0</v>
      </c>
      <c r="BK79" s="32">
        <f t="shared" ref="BK79" si="78" xml:space="preserve"> (BL77 + BL79) / (1 + BL76) * BK78</f>
        <v>0</v>
      </c>
      <c r="BL79" s="32">
        <f t="shared" ref="BL79" si="79" xml:space="preserve"> (BM77 + BM79) / (1 + BM76) * BL78</f>
        <v>0</v>
      </c>
      <c r="BM79" s="32">
        <f t="shared" ref="BM79" si="80" xml:space="preserve"> (BN77 + BN79) / (1 + BN76) * BM78</f>
        <v>0</v>
      </c>
      <c r="BN79" s="32">
        <f t="shared" ref="BN79" si="81" xml:space="preserve"> (BO77 + BO79) / (1 + BO76) * BN78</f>
        <v>0</v>
      </c>
      <c r="BO79" s="32">
        <f t="shared" ref="BO79" si="82" xml:space="preserve"> (BP77 + BP79) / (1 + BP76) * BO78</f>
        <v>0</v>
      </c>
      <c r="BP79" s="32">
        <f t="shared" ref="BP79" si="83" xml:space="preserve"> (BQ77 + BQ79) / (1 + BQ76) * BP78</f>
        <v>0</v>
      </c>
      <c r="BQ79" s="32">
        <f t="shared" ref="BQ79" si="84" xml:space="preserve"> (BR77 + BR79) / (1 + BR76) * BQ78</f>
        <v>0</v>
      </c>
      <c r="BR79" s="32">
        <f t="shared" ref="BR79" si="85" xml:space="preserve"> (BS77 + BS79) / (1 + BS76) * BR78</f>
        <v>0</v>
      </c>
      <c r="BS79" s="32">
        <f t="shared" ref="BS79" si="86" xml:space="preserve"> (BT77 + BT79) / (1 + BT76) * BS78</f>
        <v>0</v>
      </c>
      <c r="BT79" s="32">
        <f t="shared" ref="BT79" si="87" xml:space="preserve"> (BU77 + BU79) / (1 + BU76) * BT78</f>
        <v>0</v>
      </c>
      <c r="BU79" s="32">
        <f t="shared" ref="BU79" si="88" xml:space="preserve"> (BV77 + BV79) / (1 + BV76) * BU78</f>
        <v>0</v>
      </c>
      <c r="BV79" s="32">
        <f t="shared" ref="BV79" si="89" xml:space="preserve"> (BW77 + BW79) / (1 + BW76) * BV78</f>
        <v>0</v>
      </c>
      <c r="BW79" s="32">
        <f t="shared" ref="BW79" si="90" xml:space="preserve"> (BX77 + BX79) / (1 + BX76) * BW78</f>
        <v>0</v>
      </c>
      <c r="BX79" s="32">
        <f t="shared" ref="BX79" si="91" xml:space="preserve"> (BY77 + BY79) / (1 + BY76) * BX78</f>
        <v>0</v>
      </c>
      <c r="BY79" s="32">
        <f t="shared" ref="BY79" si="92" xml:space="preserve"> (BZ77 + BZ79) / (1 + BZ76) * BY78</f>
        <v>0</v>
      </c>
      <c r="BZ79" s="32">
        <f t="shared" ref="BZ79" si="93" xml:space="preserve"> (CA77 + CA79) / (1 + CA76) * BZ78</f>
        <v>0</v>
      </c>
      <c r="CA79" s="32">
        <f t="shared" ref="CA79" si="94" xml:space="preserve"> (CB77 + CB79) / (1 + CB76) * CA78</f>
        <v>0</v>
      </c>
      <c r="CB79" s="32">
        <f t="shared" ref="CB79" si="95" xml:space="preserve"> (CC77 + CC79) / (1 + CC76) * CB78</f>
        <v>0</v>
      </c>
      <c r="CC79" s="32">
        <f t="shared" ref="CC79" si="96" xml:space="preserve"> (CD77 + CD79) / (1 + CD76) * CC78</f>
        <v>0</v>
      </c>
      <c r="CD79" s="32">
        <f t="shared" ref="CD79" si="97" xml:space="preserve"> (CE77 + CE79) / (1 + CE76) * CD78</f>
        <v>0</v>
      </c>
      <c r="CE79" s="32">
        <f t="shared" ref="CE79" si="98" xml:space="preserve"> (CF77 + CF79) / (1 + CF76) * CE78</f>
        <v>0</v>
      </c>
      <c r="CF79" s="32">
        <f t="shared" ref="CF79" si="99" xml:space="preserve"> (CG77 + CG79) / (1 + CG76) * CF78</f>
        <v>0</v>
      </c>
      <c r="CG79" s="32">
        <f t="shared" ref="CG79" si="100" xml:space="preserve"> (CH77 + CH79) / (1 + CH76) * CG78</f>
        <v>0</v>
      </c>
      <c r="CH79" s="32">
        <f t="shared" ref="CH79" si="101" xml:space="preserve"> (CI77 + CI79) / (1 + CI76) * CH78</f>
        <v>0</v>
      </c>
      <c r="CI79" s="32">
        <f t="shared" ref="CI79" si="102" xml:space="preserve"> (CJ77 + CJ79) / (1 + CJ76) * CI78</f>
        <v>0</v>
      </c>
      <c r="CJ79" s="32">
        <f t="shared" ref="CJ79" si="103" xml:space="preserve"> (CK77 + CK79) / (1 + CK76) * CJ78</f>
        <v>0</v>
      </c>
      <c r="CK79" s="32">
        <f t="shared" ref="CK79" si="104" xml:space="preserve"> (CL77 + CL79) / (1 + CL76) * CK78</f>
        <v>0</v>
      </c>
      <c r="CL79" s="32">
        <f t="shared" ref="CL79" si="105" xml:space="preserve"> (CM77 + CM79) / (1 + CM76) * CL78</f>
        <v>0</v>
      </c>
      <c r="CM79" s="32">
        <f t="shared" ref="CM79" si="106" xml:space="preserve"> (CN77 + CN79) / (1 + CN76) * CM78</f>
        <v>0</v>
      </c>
      <c r="CN79" s="32">
        <f t="shared" ref="CN79" si="107" xml:space="preserve"> (CO77 + CO79) / (1 + CO76) * CN78</f>
        <v>0</v>
      </c>
      <c r="CO79" s="32">
        <f t="shared" ref="CO79" si="108" xml:space="preserve"> (CP77 + CP79) / (1 + CP76) * CO78</f>
        <v>0</v>
      </c>
      <c r="CP79" s="32">
        <f t="shared" ref="CP79" si="109" xml:space="preserve"> (CQ77 + CQ79) / (1 + CQ76) * CP78</f>
        <v>0</v>
      </c>
      <c r="CQ79" s="32">
        <f t="shared" ref="CQ79" si="110" xml:space="preserve"> (CR77 + CR79) / (1 + CR76) * CQ78</f>
        <v>0</v>
      </c>
      <c r="CR79" s="32">
        <f t="shared" ref="CR79" si="111" xml:space="preserve"> (CS77 + CS79) / (1 + CS76) * CR78</f>
        <v>0</v>
      </c>
      <c r="CS79" s="32">
        <f t="shared" ref="CS79" si="112" xml:space="preserve"> (CT77 + CT79) / (1 + CT76) * CS78</f>
        <v>0</v>
      </c>
      <c r="CT79" s="32">
        <f t="shared" ref="CT79" si="113" xml:space="preserve"> (CU77 + CU79) / (1 + CU76) * CT78</f>
        <v>0</v>
      </c>
      <c r="CU79" s="32">
        <f t="shared" ref="CU79" si="114" xml:space="preserve"> (CV77 + CV79) / (1 + CV76) * CU78</f>
        <v>0</v>
      </c>
      <c r="CV79" s="32">
        <f t="shared" ref="CV79" si="115" xml:space="preserve"> (CW77 + CW79) / (1 + CW76) * CV78</f>
        <v>0</v>
      </c>
      <c r="CW79" s="32">
        <f t="shared" ref="CW79" si="116" xml:space="preserve"> (CX77 + CX79) / (1 + CX76) * CW78</f>
        <v>0</v>
      </c>
      <c r="CX79" s="32">
        <f t="shared" ref="CX79" si="117" xml:space="preserve"> (CY77 + CY79) / (1 + CY76) * CX78</f>
        <v>0</v>
      </c>
      <c r="CY79" s="32">
        <f t="shared" ref="CY79" si="118" xml:space="preserve"> (CZ77 + CZ79) / (1 + CZ76) * CY78</f>
        <v>0</v>
      </c>
      <c r="CZ79" s="32">
        <f t="shared" ref="CZ79" si="119" xml:space="preserve"> (DA77 + DA79) / (1 + DA76) * CZ78</f>
        <v>0</v>
      </c>
      <c r="DA79" s="32">
        <f t="shared" ref="DA79" si="120" xml:space="preserve"> (DB77 + DB79) / (1 + DB76) * DA78</f>
        <v>0</v>
      </c>
      <c r="DB79" s="32">
        <f t="shared" ref="DB79" si="121" xml:space="preserve"> (DC77 + DC79) / (1 + DC76) * DB78</f>
        <v>0</v>
      </c>
      <c r="DC79" s="32">
        <f t="shared" ref="DC79" si="122" xml:space="preserve"> (DD77 + DD79) / (1 + DD76) * DC78</f>
        <v>0</v>
      </c>
      <c r="DD79" s="32">
        <f t="shared" ref="DD79" si="123" xml:space="preserve"> (DE77 + DE79) / (1 + DE76) * DD78</f>
        <v>0</v>
      </c>
      <c r="DE79" s="32">
        <f t="shared" ref="DE79" si="124" xml:space="preserve"> (DF77 + DF79) / (1 + DF76) * DE78</f>
        <v>0</v>
      </c>
      <c r="DF79" s="32">
        <f t="shared" ref="DF79" si="125" xml:space="preserve"> (DG77 + DG79) / (1 + DG76) * DF78</f>
        <v>0</v>
      </c>
      <c r="DG79" s="32">
        <f t="shared" ref="DG79" si="126" xml:space="preserve"> (DH77 + DH79) / (1 + DH76) * DG78</f>
        <v>0</v>
      </c>
      <c r="DH79" s="32">
        <f t="shared" ref="DH79" si="127" xml:space="preserve"> (DI77 + DI79) / (1 + DI76) * DH78</f>
        <v>0</v>
      </c>
      <c r="DI79" s="32">
        <f t="shared" ref="DI79" si="128" xml:space="preserve"> (DJ77 + DJ79) / (1 + DJ76) * DI78</f>
        <v>0</v>
      </c>
      <c r="DJ79" s="32">
        <f t="shared" ref="DJ79" si="129" xml:space="preserve"> (DK77 + DK79) / (1 + DK76) * DJ78</f>
        <v>0</v>
      </c>
      <c r="DK79" s="32">
        <f t="shared" ref="DK79" si="130" xml:space="preserve"> (DL77 + DL79) / (1 + DL76) * DK78</f>
        <v>0</v>
      </c>
      <c r="DL79" s="32">
        <f t="shared" ref="DL79" si="131" xml:space="preserve"> (DM77 + DM79) / (1 + DM76) * DL78</f>
        <v>0</v>
      </c>
      <c r="DM79" s="32">
        <f t="shared" ref="DM79" si="132" xml:space="preserve"> (DN77 + DN79) / (1 + DN76) * DM78</f>
        <v>0</v>
      </c>
      <c r="DN79" s="32">
        <f t="shared" ref="DN79" si="133" xml:space="preserve"> (DO77 + DO79) / (1 + DO76) * DN78</f>
        <v>0</v>
      </c>
      <c r="DO79" s="32">
        <f t="shared" ref="DO79" si="134" xml:space="preserve"> (DP77 + DP79) / (1 + DP76) * DO78</f>
        <v>0</v>
      </c>
      <c r="DP79" s="32">
        <f t="shared" ref="DP79" si="135" xml:space="preserve"> (DQ77 + DQ79) / (1 + DQ76) * DP78</f>
        <v>0</v>
      </c>
      <c r="DQ79" s="32">
        <f t="shared" ref="DQ79" si="136" xml:space="preserve"> (DR77 + DR79) / (1 + DR76) * DQ78</f>
        <v>0</v>
      </c>
      <c r="DR79" s="32">
        <f t="shared" ref="DR79" si="137" xml:space="preserve"> (DS77 + DS79) / (1 + DS76) * DR78</f>
        <v>0</v>
      </c>
      <c r="DS79" s="32">
        <f t="shared" ref="DS79" si="138" xml:space="preserve"> (DT77 + DT79) / (1 + DT76) * DS78</f>
        <v>0</v>
      </c>
      <c r="DT79" s="32">
        <f t="shared" ref="DT79" si="139" xml:space="preserve"> (DU77 + DU79) / (1 + DU76) * DT78</f>
        <v>0</v>
      </c>
      <c r="DU79" s="32">
        <f t="shared" ref="DU79" si="140" xml:space="preserve"> (DV77 + DV79) / (1 + DV76) * DU78</f>
        <v>0</v>
      </c>
      <c r="DV79" s="32">
        <f t="shared" ref="DV79" si="141" xml:space="preserve"> (DW77 + DW79) / (1 + DW76) * DV78</f>
        <v>0</v>
      </c>
      <c r="DW79" s="32">
        <f t="shared" ref="DW79" si="142" xml:space="preserve"> (DX77 + DX79) / (1 + DX76) * DW78</f>
        <v>0</v>
      </c>
      <c r="DX79" s="32">
        <f t="shared" ref="DX79" si="143" xml:space="preserve"> (DY77 + DY79) / (1 + DY76) * DX78</f>
        <v>0</v>
      </c>
      <c r="DY79" s="32">
        <f t="shared" ref="DY79" si="144" xml:space="preserve"> (DZ77 + DZ79) / (1 + DZ76) * DY78</f>
        <v>0</v>
      </c>
      <c r="DZ79" s="32">
        <f t="shared" ref="DZ79" si="145" xml:space="preserve"> (EA77 + EA79) / (1 + EA76) * DZ78</f>
        <v>0</v>
      </c>
      <c r="EA79" s="32">
        <f t="shared" ref="EA79" si="146" xml:space="preserve"> (EB77 + EB79) / (1 + EB76) * EA78</f>
        <v>0</v>
      </c>
      <c r="EB79" s="32">
        <f t="shared" ref="EB79" si="147" xml:space="preserve"> (EC77 + EC79) / (1 + EC76) * EB78</f>
        <v>0</v>
      </c>
      <c r="EC79" s="32">
        <f t="shared" ref="EC79" si="148" xml:space="preserve"> (ED77 + ED79) / (1 + ED76) * EC78</f>
        <v>0</v>
      </c>
      <c r="ED79" s="32">
        <f t="shared" ref="ED79" si="149" xml:space="preserve"> (EE77 + EE79) / (1 + EE76) * ED78</f>
        <v>0</v>
      </c>
      <c r="EE79" s="32">
        <f t="shared" ref="EE79" si="150" xml:space="preserve"> (EF77 + EF79) / (1 + EF76) * EE78</f>
        <v>0</v>
      </c>
      <c r="EF79" s="32">
        <f t="shared" ref="EF79" si="151" xml:space="preserve"> (EG77 + EG79) / (1 + EG76) * EF78</f>
        <v>0</v>
      </c>
      <c r="EG79" s="32">
        <f t="shared" ref="EG79" si="152" xml:space="preserve"> (EH77 + EH79) / (1 + EH76) * EG78</f>
        <v>0</v>
      </c>
      <c r="EH79" s="32">
        <f t="shared" ref="EH79" si="153" xml:space="preserve"> (EI77 + EI79) / (1 + EI76) * EH78</f>
        <v>0</v>
      </c>
      <c r="EI79" s="32">
        <f t="shared" ref="EI79" si="154" xml:space="preserve"> (EJ77 + EJ79) / (1 + EJ76) * EI78</f>
        <v>0</v>
      </c>
      <c r="EJ79" s="32">
        <f t="shared" ref="EJ79" si="155" xml:space="preserve"> (EK77 + EK79) / (1 + EK76) * EJ78</f>
        <v>0</v>
      </c>
      <c r="EK79" s="32">
        <f t="shared" ref="EK79" si="156" xml:space="preserve"> (EL77 + EL79) / (1 + EL76) * EK78</f>
        <v>0</v>
      </c>
      <c r="EL79" s="32">
        <f t="shared" ref="EL79" si="157" xml:space="preserve"> (EM77 + EM79) / (1 + EM76) * EL78</f>
        <v>0</v>
      </c>
      <c r="EM79" s="32">
        <f t="shared" ref="EM79" si="158" xml:space="preserve"> (EN77 + EN79) / (1 + EN76) * EM78</f>
        <v>0</v>
      </c>
      <c r="EN79" s="32">
        <f t="shared" ref="EN79" si="159" xml:space="preserve"> (EO77 + EO79) / (1 + EO76) * EN78</f>
        <v>0</v>
      </c>
      <c r="EO79" s="32">
        <f t="shared" ref="EO79" si="160" xml:space="preserve"> (EP77 + EP79) / (1 + EP76) * EO78</f>
        <v>0</v>
      </c>
      <c r="EP79" s="32">
        <f t="shared" ref="EP79" si="161" xml:space="preserve"> (EQ77 + EQ79) / (1 + EQ76) * EP78</f>
        <v>0</v>
      </c>
      <c r="EQ79" s="32">
        <f t="shared" ref="EQ79" si="162" xml:space="preserve"> (ER77 + ER79) / (1 + ER76) * EQ78</f>
        <v>0</v>
      </c>
      <c r="ER79" s="32">
        <f t="shared" ref="ER79" si="163" xml:space="preserve"> (ES77 + ES79) / (1 + ES76) * ER78</f>
        <v>0</v>
      </c>
      <c r="ES79" s="32">
        <f t="shared" ref="ES79" si="164" xml:space="preserve"> (ET77 + ET79) / (1 + ET76) * ES78</f>
        <v>0</v>
      </c>
      <c r="ET79" s="32">
        <f t="shared" ref="ET79" si="165" xml:space="preserve"> (EU77 + EU79) / (1 + EU76) * ET78</f>
        <v>0</v>
      </c>
      <c r="EU79" s="32">
        <f t="shared" ref="EU79" si="166" xml:space="preserve"> (EV77 + EV79) / (1 + EV76) * EU78</f>
        <v>0</v>
      </c>
      <c r="EV79" s="32">
        <f t="shared" ref="EV79" si="167" xml:space="preserve"> (EW77 + EW79) / (1 + EW76) * EV78</f>
        <v>0</v>
      </c>
      <c r="EW79" s="32">
        <f t="shared" ref="EW79" si="168" xml:space="preserve"> (EX77 + EX79) / (1 + EX76) * EW78</f>
        <v>0</v>
      </c>
      <c r="EX79" s="32">
        <f t="shared" ref="EX79" si="169" xml:space="preserve"> (EY77 + EY79) / (1 + EY76) * EX78</f>
        <v>0</v>
      </c>
      <c r="EY79" s="32">
        <f t="shared" ref="EY79" si="170" xml:space="preserve"> (EZ77 + EZ79) / (1 + EZ76) * EY78</f>
        <v>0</v>
      </c>
      <c r="EZ79" s="32">
        <f t="shared" ref="EZ79" si="171" xml:space="preserve"> (FA77 + FA79) / (1 + FA76) * EZ78</f>
        <v>0</v>
      </c>
      <c r="FA79" s="32">
        <f t="shared" ref="FA79" si="172" xml:space="preserve"> (FB77 + FB79) / (1 + FB76) * FA78</f>
        <v>0</v>
      </c>
      <c r="FB79" s="32">
        <f t="shared" ref="FB79" si="173" xml:space="preserve"> (FC77 + FC79) / (1 + FC76) * FB78</f>
        <v>0</v>
      </c>
      <c r="FC79" s="32">
        <f t="shared" ref="FC79" si="174" xml:space="preserve"> (FD77 + FD79) / (1 + FD76) * FC78</f>
        <v>0</v>
      </c>
      <c r="FD79" s="32">
        <f t="shared" ref="FD79" si="175" xml:space="preserve"> (FE77 + FE79) / (1 + FE76) * FD78</f>
        <v>0</v>
      </c>
      <c r="FE79" s="32">
        <f t="shared" ref="FE79" si="176" xml:space="preserve"> (FF77 + FF79) / (1 + FF76) * FE78</f>
        <v>0</v>
      </c>
      <c r="FF79" s="32">
        <f t="shared" ref="FF79" si="177" xml:space="preserve"> (FG77 + FG79) / (1 + FG76) * FF78</f>
        <v>0</v>
      </c>
      <c r="FG79" s="32">
        <f t="shared" ref="FG79" si="178" xml:space="preserve"> (FH77 + FH79) / (1 + FH76) * FG78</f>
        <v>0</v>
      </c>
      <c r="FH79" s="32">
        <f t="shared" ref="FH79" si="179" xml:space="preserve"> (FI77 + FI79) / (1 + FI76) * FH78</f>
        <v>0</v>
      </c>
      <c r="FI79" s="32">
        <f t="shared" ref="FI79" si="180" xml:space="preserve"> (FJ77 + FJ79) / (1 + FJ76) * FI78</f>
        <v>0</v>
      </c>
      <c r="FJ79" s="32">
        <f t="shared" ref="FJ79" si="181" xml:space="preserve"> (FK77 + FK79) / (1 + FK76) * FJ78</f>
        <v>0</v>
      </c>
      <c r="FK79" s="32">
        <f t="shared" ref="FK79" si="182" xml:space="preserve"> (FL77 + FL79) / (1 + FL76) * FK78</f>
        <v>0</v>
      </c>
      <c r="FL79" s="32">
        <f t="shared" ref="FL79" si="183" xml:space="preserve"> (FM77 + FM79) / (1 + FM76) * FL78</f>
        <v>0</v>
      </c>
      <c r="FM79" s="32">
        <f t="shared" ref="FM79" si="184" xml:space="preserve"> (FN77 + FN79) / (1 + FN76) * FM78</f>
        <v>0</v>
      </c>
      <c r="FN79" s="32">
        <f t="shared" ref="FN79" si="185" xml:space="preserve"> (FO77 + FO79) / (1 + FO76) * FN78</f>
        <v>0</v>
      </c>
      <c r="FO79" s="32">
        <f t="shared" ref="FO79" si="186" xml:space="preserve"> (FP77 + FP79) / (1 + FP76) * FO78</f>
        <v>0</v>
      </c>
      <c r="FP79" s="32">
        <f t="shared" ref="FP79" si="187" xml:space="preserve"> (FQ77 + FQ79) / (1 + FQ76) * FP78</f>
        <v>0</v>
      </c>
      <c r="FQ79" s="32">
        <f t="shared" ref="FQ79" si="188" xml:space="preserve"> (FR77 + FR79) / (1 + FR76) * FQ78</f>
        <v>0</v>
      </c>
      <c r="FR79" s="32">
        <f t="shared" ref="FR79" si="189" xml:space="preserve"> (FS77 + FS79) / (1 + FS76) * FR78</f>
        <v>0</v>
      </c>
      <c r="FS79" s="32">
        <f t="shared" ref="FS79" si="190" xml:space="preserve"> (FT77 + FT79) / (1 + FT76) * FS78</f>
        <v>0</v>
      </c>
      <c r="FT79" s="32">
        <f t="shared" ref="FT79" si="191" xml:space="preserve"> (FU77 + FU79) / (1 + FU76) * FT78</f>
        <v>0</v>
      </c>
      <c r="FU79" s="32">
        <f t="shared" ref="FU79" si="192" xml:space="preserve"> (FV77 + FV79) / (1 + FV76) * FU78</f>
        <v>0</v>
      </c>
      <c r="FV79" s="32">
        <f t="shared" ref="FV79" si="193" xml:space="preserve"> (FW77 + FW79) / (1 + FW76) * FV78</f>
        <v>0</v>
      </c>
      <c r="FW79" s="32">
        <f t="shared" ref="FW79" si="194" xml:space="preserve"> (FX77 + FX79) / (1 + FX76) * FW78</f>
        <v>0</v>
      </c>
      <c r="FX79" s="32">
        <f t="shared" ref="FX79" si="195" xml:space="preserve"> (FY77 + FY79) / (1 + FY76) * FX78</f>
        <v>0</v>
      </c>
      <c r="FY79" s="32">
        <f t="shared" ref="FY79" si="196" xml:space="preserve"> (FZ77 + FZ79) / (1 + FZ76) * FY78</f>
        <v>0</v>
      </c>
      <c r="FZ79" s="32">
        <f t="shared" ref="FZ79" si="197" xml:space="preserve"> (GA77 + GA79) / (1 + GA76) * FZ78</f>
        <v>0</v>
      </c>
      <c r="GA79" s="32">
        <f t="shared" ref="GA79" si="198" xml:space="preserve"> (GB77 + GB79) / (1 + GB76) * GA78</f>
        <v>0</v>
      </c>
      <c r="GB79" s="32">
        <f t="shared" ref="GB79" si="199" xml:space="preserve"> (GC77 + GC79) / (1 + GC76) * GB78</f>
        <v>0</v>
      </c>
      <c r="GC79" s="32">
        <f t="shared" ref="GC79" si="200" xml:space="preserve"> (GD77 + GD79) / (1 + GD76) * GC78</f>
        <v>0</v>
      </c>
      <c r="GD79" s="32">
        <f t="shared" ref="GD79" si="201" xml:space="preserve"> (GE77 + GE79) / (1 + GE76) * GD78</f>
        <v>0</v>
      </c>
      <c r="GE79" s="32">
        <f t="shared" ref="GE79" si="202" xml:space="preserve"> (GF77 + GF79) / (1 + GF76) * GE78</f>
        <v>0</v>
      </c>
      <c r="GF79" s="32">
        <f t="shared" ref="GF79" si="203" xml:space="preserve"> (GG77 + GG79) / (1 + GG76) * GF78</f>
        <v>0</v>
      </c>
      <c r="GG79" s="32">
        <f t="shared" ref="GG79" si="204" xml:space="preserve"> (GH77 + GH79) / (1 + GH76) * GG78</f>
        <v>0</v>
      </c>
      <c r="GH79" s="32">
        <f t="shared" ref="GH79" si="205" xml:space="preserve"> (GI77 + GI79) / (1 + GI76) * GH78</f>
        <v>0</v>
      </c>
      <c r="GI79" s="32">
        <f t="shared" ref="GI79" si="206" xml:space="preserve"> (GJ77 + GJ79) / (1 + GJ76) * GI78</f>
        <v>0</v>
      </c>
      <c r="GJ79" s="32">
        <f t="shared" ref="GJ79" si="207" xml:space="preserve"> (GK77 + GK79) / (1 + GK76) * GJ78</f>
        <v>0</v>
      </c>
    </row>
    <row r="80" spans="1:192" x14ac:dyDescent="0.25">
      <c r="A80" s="80"/>
      <c r="B80" s="80"/>
      <c r="C80" s="588"/>
      <c r="D80" s="32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26"/>
      <c r="BF80" s="126"/>
      <c r="BG80" s="126"/>
      <c r="BH80" s="126"/>
      <c r="BI80" s="126"/>
      <c r="BJ80" s="126"/>
      <c r="BK80" s="126"/>
      <c r="BL80" s="126"/>
      <c r="BM80" s="126"/>
      <c r="BN80" s="126"/>
      <c r="BO80" s="126"/>
      <c r="BP80" s="126"/>
      <c r="BQ80" s="126"/>
      <c r="BR80" s="126"/>
      <c r="BS80" s="126"/>
      <c r="BT80" s="126"/>
      <c r="BU80" s="126"/>
      <c r="BV80" s="126"/>
      <c r="BW80" s="126"/>
      <c r="BX80" s="126"/>
      <c r="BY80" s="126"/>
      <c r="BZ80" s="126"/>
      <c r="CA80" s="126"/>
      <c r="CB80" s="126"/>
      <c r="CC80" s="126"/>
      <c r="CD80" s="126"/>
      <c r="CE80" s="126"/>
      <c r="CF80" s="126"/>
      <c r="CG80" s="126"/>
      <c r="CH80" s="126"/>
      <c r="CI80" s="126"/>
      <c r="CJ80" s="126"/>
      <c r="CK80" s="126"/>
      <c r="CL80" s="126"/>
      <c r="CM80" s="126"/>
      <c r="CN80" s="126"/>
      <c r="CO80" s="126"/>
      <c r="CP80" s="126"/>
      <c r="CQ80" s="126"/>
      <c r="CR80" s="126"/>
      <c r="CS80" s="126"/>
      <c r="CT80" s="126"/>
      <c r="CU80" s="126"/>
      <c r="CV80" s="126"/>
      <c r="CW80" s="126"/>
      <c r="CX80" s="126"/>
      <c r="CY80" s="126"/>
      <c r="CZ80" s="126"/>
      <c r="DA80" s="126"/>
      <c r="DB80" s="126"/>
      <c r="DC80" s="126"/>
      <c r="DD80" s="126"/>
      <c r="DE80" s="126"/>
      <c r="DF80" s="126"/>
      <c r="DG80" s="126"/>
      <c r="DH80" s="126"/>
      <c r="DI80" s="126"/>
      <c r="DJ80" s="126"/>
      <c r="DK80" s="126"/>
      <c r="DL80" s="126"/>
      <c r="DM80" s="126"/>
      <c r="DN80" s="126"/>
      <c r="DO80" s="126"/>
      <c r="DP80" s="126"/>
      <c r="DQ80" s="126"/>
      <c r="DR80" s="126"/>
      <c r="DS80" s="126"/>
      <c r="DT80" s="126"/>
      <c r="DU80" s="126"/>
      <c r="DV80" s="126"/>
      <c r="DW80" s="126"/>
      <c r="DX80" s="126"/>
      <c r="DY80" s="126"/>
      <c r="DZ80" s="126"/>
      <c r="EA80" s="126"/>
      <c r="EB80" s="126"/>
      <c r="EC80" s="126"/>
      <c r="ED80" s="126"/>
      <c r="EE80" s="126"/>
      <c r="EF80" s="126"/>
      <c r="EG80" s="126"/>
      <c r="EH80" s="126"/>
      <c r="EI80" s="126"/>
      <c r="EJ80" s="126"/>
      <c r="EK80" s="126"/>
      <c r="EL80" s="126"/>
      <c r="EM80" s="126"/>
      <c r="EN80" s="126"/>
      <c r="EO80" s="126"/>
      <c r="EP80" s="126"/>
      <c r="EQ80" s="126"/>
      <c r="ER80" s="126"/>
      <c r="ES80" s="126"/>
      <c r="ET80" s="126"/>
      <c r="EU80" s="126"/>
      <c r="EV80" s="126"/>
      <c r="EW80" s="126"/>
      <c r="EX80" s="126"/>
      <c r="EY80" s="126"/>
      <c r="EZ80" s="126"/>
      <c r="FA80" s="126"/>
      <c r="FB80" s="126"/>
      <c r="FC80" s="126"/>
      <c r="FD80" s="126"/>
      <c r="FE80" s="126"/>
      <c r="FF80" s="126"/>
      <c r="FG80" s="126"/>
      <c r="FH80" s="126"/>
      <c r="FI80" s="126"/>
      <c r="FJ80" s="126"/>
      <c r="FK80" s="126"/>
      <c r="FL80" s="126"/>
      <c r="FM80" s="126"/>
      <c r="FN80" s="126"/>
      <c r="FO80" s="126"/>
      <c r="FP80" s="126"/>
      <c r="FQ80" s="126"/>
      <c r="FR80" s="126"/>
      <c r="FS80" s="126"/>
      <c r="FT80" s="126"/>
      <c r="FU80" s="126"/>
      <c r="FV80" s="126"/>
      <c r="FW80" s="126"/>
      <c r="FX80" s="126"/>
      <c r="FY80" s="126"/>
      <c r="FZ80" s="126"/>
      <c r="GA80" s="126"/>
      <c r="GB80" s="126"/>
      <c r="GC80" s="126"/>
      <c r="GD80" s="126"/>
      <c r="GE80" s="126"/>
      <c r="GF80" s="126"/>
      <c r="GG80" s="126"/>
      <c r="GH80" s="126"/>
      <c r="GI80" s="126"/>
      <c r="GJ80" s="126"/>
    </row>
    <row r="81" spans="1:192" x14ac:dyDescent="0.25">
      <c r="A81" s="80"/>
      <c r="B81" s="80"/>
      <c r="C81" s="588"/>
      <c r="D81" s="32"/>
      <c r="E81" s="32" t="str">
        <f t="shared" ref="E81:AJ81" si="208" xml:space="preserve"> E$79</f>
        <v>PV of LLCR cash flow</v>
      </c>
      <c r="F81" s="32">
        <f t="shared" si="208"/>
        <v>0</v>
      </c>
      <c r="G81" s="32" t="str">
        <f t="shared" si="208"/>
        <v>$ 000s</v>
      </c>
      <c r="H81" s="32">
        <f t="shared" si="208"/>
        <v>0</v>
      </c>
      <c r="I81" s="32">
        <f t="shared" si="208"/>
        <v>0</v>
      </c>
      <c r="J81" s="32">
        <f t="shared" si="208"/>
        <v>0</v>
      </c>
      <c r="K81" s="32">
        <f t="shared" si="208"/>
        <v>0</v>
      </c>
      <c r="L81" s="32">
        <f t="shared" si="208"/>
        <v>0</v>
      </c>
      <c r="M81" s="32">
        <f t="shared" si="208"/>
        <v>0</v>
      </c>
      <c r="N81" s="32">
        <f t="shared" si="208"/>
        <v>0</v>
      </c>
      <c r="O81" s="32">
        <f t="shared" si="208"/>
        <v>0</v>
      </c>
      <c r="P81" s="32">
        <f t="shared" si="208"/>
        <v>359986.50378080294</v>
      </c>
      <c r="Q81" s="32">
        <f t="shared" si="208"/>
        <v>351760.18726656953</v>
      </c>
      <c r="R81" s="32">
        <f t="shared" si="208"/>
        <v>343317.921219462</v>
      </c>
      <c r="S81" s="32">
        <f t="shared" si="208"/>
        <v>334725.96306767862</v>
      </c>
      <c r="T81" s="32">
        <f t="shared" si="208"/>
        <v>326029.34311309754</v>
      </c>
      <c r="U81" s="32">
        <f t="shared" si="208"/>
        <v>317183.28074454336</v>
      </c>
      <c r="V81" s="32">
        <f t="shared" si="208"/>
        <v>308233.44597947178</v>
      </c>
      <c r="W81" s="32">
        <f t="shared" si="208"/>
        <v>299122.91392393265</v>
      </c>
      <c r="X81" s="32">
        <f t="shared" si="208"/>
        <v>289924.62305484887</v>
      </c>
      <c r="Y81" s="32">
        <f t="shared" si="208"/>
        <v>280561.36093404522</v>
      </c>
      <c r="Z81" s="32">
        <f t="shared" si="208"/>
        <v>271074.24949433928</v>
      </c>
      <c r="AA81" s="32">
        <f t="shared" si="208"/>
        <v>261681.17048919539</v>
      </c>
      <c r="AB81" s="32">
        <f t="shared" si="208"/>
        <v>252179.42044544235</v>
      </c>
      <c r="AC81" s="32">
        <f t="shared" si="208"/>
        <v>242483.20789185073</v>
      </c>
      <c r="AD81" s="32">
        <f t="shared" si="208"/>
        <v>232677.95475438406</v>
      </c>
      <c r="AE81" s="32">
        <f t="shared" si="208"/>
        <v>222664.91722724872</v>
      </c>
      <c r="AF81" s="32">
        <f t="shared" si="208"/>
        <v>212552.00673775401</v>
      </c>
      <c r="AG81" s="32">
        <f t="shared" si="208"/>
        <v>202229.73114974666</v>
      </c>
      <c r="AH81" s="32">
        <f t="shared" si="208"/>
        <v>191778.74138340182</v>
      </c>
      <c r="AI81" s="32">
        <f t="shared" si="208"/>
        <v>181091.21094435087</v>
      </c>
      <c r="AJ81" s="32">
        <f t="shared" si="208"/>
        <v>170295.48240945357</v>
      </c>
      <c r="AK81" s="32">
        <f t="shared" ref="AK81:CV81" si="209" xml:space="preserve"> AK$79</f>
        <v>159465.47802226612</v>
      </c>
      <c r="AL81" s="32">
        <f t="shared" si="209"/>
        <v>148515.4873745215</v>
      </c>
      <c r="AM81" s="32">
        <f t="shared" si="209"/>
        <v>137292.6375749833</v>
      </c>
      <c r="AN81" s="32">
        <f t="shared" si="209"/>
        <v>125948.19064038353</v>
      </c>
      <c r="AO81" s="32">
        <f t="shared" si="209"/>
        <v>114334.51150651899</v>
      </c>
      <c r="AP81" s="32">
        <f t="shared" si="209"/>
        <v>102579.81928393261</v>
      </c>
      <c r="AQ81" s="32">
        <f t="shared" si="209"/>
        <v>90515.926351709684</v>
      </c>
      <c r="AR81" s="32">
        <f t="shared" si="209"/>
        <v>78329.835537979394</v>
      </c>
      <c r="AS81" s="32">
        <f t="shared" si="209"/>
        <v>65815.426399144635</v>
      </c>
      <c r="AT81" s="32">
        <f t="shared" si="209"/>
        <v>53177.793768094416</v>
      </c>
      <c r="AU81" s="32">
        <f t="shared" si="209"/>
        <v>40191.47022612227</v>
      </c>
      <c r="AV81" s="32">
        <f t="shared" si="209"/>
        <v>27067.058218310296</v>
      </c>
      <c r="AW81" s="32">
        <f t="shared" si="209"/>
        <v>13605.64963472228</v>
      </c>
      <c r="AX81" s="32">
        <f t="shared" si="209"/>
        <v>0</v>
      </c>
      <c r="AY81" s="32">
        <f t="shared" si="209"/>
        <v>0</v>
      </c>
      <c r="AZ81" s="32">
        <f t="shared" si="209"/>
        <v>0</v>
      </c>
      <c r="BA81" s="32">
        <f t="shared" si="209"/>
        <v>0</v>
      </c>
      <c r="BB81" s="32">
        <f t="shared" si="209"/>
        <v>0</v>
      </c>
      <c r="BC81" s="32">
        <f t="shared" si="209"/>
        <v>0</v>
      </c>
      <c r="BD81" s="32">
        <f t="shared" si="209"/>
        <v>0</v>
      </c>
      <c r="BE81" s="32">
        <f t="shared" si="209"/>
        <v>0</v>
      </c>
      <c r="BF81" s="32">
        <f t="shared" si="209"/>
        <v>0</v>
      </c>
      <c r="BG81" s="32">
        <f t="shared" si="209"/>
        <v>0</v>
      </c>
      <c r="BH81" s="32">
        <f t="shared" si="209"/>
        <v>0</v>
      </c>
      <c r="BI81" s="32">
        <f t="shared" si="209"/>
        <v>0</v>
      </c>
      <c r="BJ81" s="32">
        <f t="shared" si="209"/>
        <v>0</v>
      </c>
      <c r="BK81" s="32">
        <f t="shared" si="209"/>
        <v>0</v>
      </c>
      <c r="BL81" s="32">
        <f t="shared" si="209"/>
        <v>0</v>
      </c>
      <c r="BM81" s="32">
        <f t="shared" si="209"/>
        <v>0</v>
      </c>
      <c r="BN81" s="32">
        <f t="shared" si="209"/>
        <v>0</v>
      </c>
      <c r="BO81" s="32">
        <f t="shared" si="209"/>
        <v>0</v>
      </c>
      <c r="BP81" s="32">
        <f t="shared" si="209"/>
        <v>0</v>
      </c>
      <c r="BQ81" s="32">
        <f t="shared" si="209"/>
        <v>0</v>
      </c>
      <c r="BR81" s="32">
        <f t="shared" si="209"/>
        <v>0</v>
      </c>
      <c r="BS81" s="32">
        <f t="shared" si="209"/>
        <v>0</v>
      </c>
      <c r="BT81" s="32">
        <f t="shared" si="209"/>
        <v>0</v>
      </c>
      <c r="BU81" s="32">
        <f t="shared" si="209"/>
        <v>0</v>
      </c>
      <c r="BV81" s="32">
        <f t="shared" si="209"/>
        <v>0</v>
      </c>
      <c r="BW81" s="32">
        <f t="shared" si="209"/>
        <v>0</v>
      </c>
      <c r="BX81" s="32">
        <f t="shared" si="209"/>
        <v>0</v>
      </c>
      <c r="BY81" s="32">
        <f t="shared" si="209"/>
        <v>0</v>
      </c>
      <c r="BZ81" s="32">
        <f t="shared" si="209"/>
        <v>0</v>
      </c>
      <c r="CA81" s="32">
        <f t="shared" si="209"/>
        <v>0</v>
      </c>
      <c r="CB81" s="32">
        <f t="shared" si="209"/>
        <v>0</v>
      </c>
      <c r="CC81" s="32">
        <f t="shared" si="209"/>
        <v>0</v>
      </c>
      <c r="CD81" s="32">
        <f t="shared" si="209"/>
        <v>0</v>
      </c>
      <c r="CE81" s="32">
        <f t="shared" si="209"/>
        <v>0</v>
      </c>
      <c r="CF81" s="32">
        <f t="shared" si="209"/>
        <v>0</v>
      </c>
      <c r="CG81" s="32">
        <f t="shared" si="209"/>
        <v>0</v>
      </c>
      <c r="CH81" s="32">
        <f t="shared" si="209"/>
        <v>0</v>
      </c>
      <c r="CI81" s="32">
        <f t="shared" si="209"/>
        <v>0</v>
      </c>
      <c r="CJ81" s="32">
        <f t="shared" si="209"/>
        <v>0</v>
      </c>
      <c r="CK81" s="32">
        <f t="shared" si="209"/>
        <v>0</v>
      </c>
      <c r="CL81" s="32">
        <f t="shared" si="209"/>
        <v>0</v>
      </c>
      <c r="CM81" s="32">
        <f t="shared" si="209"/>
        <v>0</v>
      </c>
      <c r="CN81" s="32">
        <f t="shared" si="209"/>
        <v>0</v>
      </c>
      <c r="CO81" s="32">
        <f t="shared" si="209"/>
        <v>0</v>
      </c>
      <c r="CP81" s="32">
        <f t="shared" si="209"/>
        <v>0</v>
      </c>
      <c r="CQ81" s="32">
        <f t="shared" si="209"/>
        <v>0</v>
      </c>
      <c r="CR81" s="32">
        <f t="shared" si="209"/>
        <v>0</v>
      </c>
      <c r="CS81" s="32">
        <f t="shared" si="209"/>
        <v>0</v>
      </c>
      <c r="CT81" s="32">
        <f t="shared" si="209"/>
        <v>0</v>
      </c>
      <c r="CU81" s="32">
        <f t="shared" si="209"/>
        <v>0</v>
      </c>
      <c r="CV81" s="32">
        <f t="shared" si="209"/>
        <v>0</v>
      </c>
      <c r="CW81" s="32">
        <f t="shared" ref="CW81:FH81" si="210" xml:space="preserve"> CW$79</f>
        <v>0</v>
      </c>
      <c r="CX81" s="32">
        <f t="shared" si="210"/>
        <v>0</v>
      </c>
      <c r="CY81" s="32">
        <f t="shared" si="210"/>
        <v>0</v>
      </c>
      <c r="CZ81" s="32">
        <f t="shared" si="210"/>
        <v>0</v>
      </c>
      <c r="DA81" s="32">
        <f t="shared" si="210"/>
        <v>0</v>
      </c>
      <c r="DB81" s="32">
        <f t="shared" si="210"/>
        <v>0</v>
      </c>
      <c r="DC81" s="32">
        <f t="shared" si="210"/>
        <v>0</v>
      </c>
      <c r="DD81" s="32">
        <f t="shared" si="210"/>
        <v>0</v>
      </c>
      <c r="DE81" s="32">
        <f t="shared" si="210"/>
        <v>0</v>
      </c>
      <c r="DF81" s="32">
        <f t="shared" si="210"/>
        <v>0</v>
      </c>
      <c r="DG81" s="32">
        <f t="shared" si="210"/>
        <v>0</v>
      </c>
      <c r="DH81" s="32">
        <f t="shared" si="210"/>
        <v>0</v>
      </c>
      <c r="DI81" s="32">
        <f t="shared" si="210"/>
        <v>0</v>
      </c>
      <c r="DJ81" s="32">
        <f t="shared" si="210"/>
        <v>0</v>
      </c>
      <c r="DK81" s="32">
        <f t="shared" si="210"/>
        <v>0</v>
      </c>
      <c r="DL81" s="32">
        <f t="shared" si="210"/>
        <v>0</v>
      </c>
      <c r="DM81" s="32">
        <f t="shared" si="210"/>
        <v>0</v>
      </c>
      <c r="DN81" s="32">
        <f t="shared" si="210"/>
        <v>0</v>
      </c>
      <c r="DO81" s="32">
        <f t="shared" si="210"/>
        <v>0</v>
      </c>
      <c r="DP81" s="32">
        <f t="shared" si="210"/>
        <v>0</v>
      </c>
      <c r="DQ81" s="32">
        <f t="shared" si="210"/>
        <v>0</v>
      </c>
      <c r="DR81" s="32">
        <f t="shared" si="210"/>
        <v>0</v>
      </c>
      <c r="DS81" s="32">
        <f t="shared" si="210"/>
        <v>0</v>
      </c>
      <c r="DT81" s="32">
        <f t="shared" si="210"/>
        <v>0</v>
      </c>
      <c r="DU81" s="32">
        <f t="shared" si="210"/>
        <v>0</v>
      </c>
      <c r="DV81" s="32">
        <f t="shared" si="210"/>
        <v>0</v>
      </c>
      <c r="DW81" s="32">
        <f t="shared" si="210"/>
        <v>0</v>
      </c>
      <c r="DX81" s="32">
        <f t="shared" si="210"/>
        <v>0</v>
      </c>
      <c r="DY81" s="32">
        <f t="shared" si="210"/>
        <v>0</v>
      </c>
      <c r="DZ81" s="32">
        <f t="shared" si="210"/>
        <v>0</v>
      </c>
      <c r="EA81" s="32">
        <f t="shared" si="210"/>
        <v>0</v>
      </c>
      <c r="EB81" s="32">
        <f t="shared" si="210"/>
        <v>0</v>
      </c>
      <c r="EC81" s="32">
        <f t="shared" si="210"/>
        <v>0</v>
      </c>
      <c r="ED81" s="32">
        <f t="shared" si="210"/>
        <v>0</v>
      </c>
      <c r="EE81" s="32">
        <f t="shared" si="210"/>
        <v>0</v>
      </c>
      <c r="EF81" s="32">
        <f t="shared" si="210"/>
        <v>0</v>
      </c>
      <c r="EG81" s="32">
        <f t="shared" si="210"/>
        <v>0</v>
      </c>
      <c r="EH81" s="32">
        <f t="shared" si="210"/>
        <v>0</v>
      </c>
      <c r="EI81" s="32">
        <f t="shared" si="210"/>
        <v>0</v>
      </c>
      <c r="EJ81" s="32">
        <f t="shared" si="210"/>
        <v>0</v>
      </c>
      <c r="EK81" s="32">
        <f t="shared" si="210"/>
        <v>0</v>
      </c>
      <c r="EL81" s="32">
        <f t="shared" si="210"/>
        <v>0</v>
      </c>
      <c r="EM81" s="32">
        <f t="shared" si="210"/>
        <v>0</v>
      </c>
      <c r="EN81" s="32">
        <f t="shared" si="210"/>
        <v>0</v>
      </c>
      <c r="EO81" s="32">
        <f t="shared" si="210"/>
        <v>0</v>
      </c>
      <c r="EP81" s="32">
        <f t="shared" si="210"/>
        <v>0</v>
      </c>
      <c r="EQ81" s="32">
        <f t="shared" si="210"/>
        <v>0</v>
      </c>
      <c r="ER81" s="32">
        <f t="shared" si="210"/>
        <v>0</v>
      </c>
      <c r="ES81" s="32">
        <f t="shared" si="210"/>
        <v>0</v>
      </c>
      <c r="ET81" s="32">
        <f t="shared" si="210"/>
        <v>0</v>
      </c>
      <c r="EU81" s="32">
        <f t="shared" si="210"/>
        <v>0</v>
      </c>
      <c r="EV81" s="32">
        <f t="shared" si="210"/>
        <v>0</v>
      </c>
      <c r="EW81" s="32">
        <f t="shared" si="210"/>
        <v>0</v>
      </c>
      <c r="EX81" s="32">
        <f t="shared" si="210"/>
        <v>0</v>
      </c>
      <c r="EY81" s="32">
        <f t="shared" si="210"/>
        <v>0</v>
      </c>
      <c r="EZ81" s="32">
        <f t="shared" si="210"/>
        <v>0</v>
      </c>
      <c r="FA81" s="32">
        <f t="shared" si="210"/>
        <v>0</v>
      </c>
      <c r="FB81" s="32">
        <f t="shared" si="210"/>
        <v>0</v>
      </c>
      <c r="FC81" s="32">
        <f t="shared" si="210"/>
        <v>0</v>
      </c>
      <c r="FD81" s="32">
        <f t="shared" si="210"/>
        <v>0</v>
      </c>
      <c r="FE81" s="32">
        <f t="shared" si="210"/>
        <v>0</v>
      </c>
      <c r="FF81" s="32">
        <f t="shared" si="210"/>
        <v>0</v>
      </c>
      <c r="FG81" s="32">
        <f t="shared" si="210"/>
        <v>0</v>
      </c>
      <c r="FH81" s="32">
        <f t="shared" si="210"/>
        <v>0</v>
      </c>
      <c r="FI81" s="32">
        <f t="shared" ref="FI81:GJ81" si="211" xml:space="preserve"> FI$79</f>
        <v>0</v>
      </c>
      <c r="FJ81" s="32">
        <f t="shared" si="211"/>
        <v>0</v>
      </c>
      <c r="FK81" s="32">
        <f t="shared" si="211"/>
        <v>0</v>
      </c>
      <c r="FL81" s="32">
        <f t="shared" si="211"/>
        <v>0</v>
      </c>
      <c r="FM81" s="32">
        <f t="shared" si="211"/>
        <v>0</v>
      </c>
      <c r="FN81" s="32">
        <f t="shared" si="211"/>
        <v>0</v>
      </c>
      <c r="FO81" s="32">
        <f t="shared" si="211"/>
        <v>0</v>
      </c>
      <c r="FP81" s="32">
        <f t="shared" si="211"/>
        <v>0</v>
      </c>
      <c r="FQ81" s="32">
        <f t="shared" si="211"/>
        <v>0</v>
      </c>
      <c r="FR81" s="32">
        <f t="shared" si="211"/>
        <v>0</v>
      </c>
      <c r="FS81" s="32">
        <f t="shared" si="211"/>
        <v>0</v>
      </c>
      <c r="FT81" s="32">
        <f t="shared" si="211"/>
        <v>0</v>
      </c>
      <c r="FU81" s="32">
        <f t="shared" si="211"/>
        <v>0</v>
      </c>
      <c r="FV81" s="32">
        <f t="shared" si="211"/>
        <v>0</v>
      </c>
      <c r="FW81" s="32">
        <f t="shared" si="211"/>
        <v>0</v>
      </c>
      <c r="FX81" s="32">
        <f t="shared" si="211"/>
        <v>0</v>
      </c>
      <c r="FY81" s="32">
        <f t="shared" si="211"/>
        <v>0</v>
      </c>
      <c r="FZ81" s="32">
        <f t="shared" si="211"/>
        <v>0</v>
      </c>
      <c r="GA81" s="32">
        <f t="shared" si="211"/>
        <v>0</v>
      </c>
      <c r="GB81" s="32">
        <f t="shared" si="211"/>
        <v>0</v>
      </c>
      <c r="GC81" s="32">
        <f t="shared" si="211"/>
        <v>0</v>
      </c>
      <c r="GD81" s="32">
        <f t="shared" si="211"/>
        <v>0</v>
      </c>
      <c r="GE81" s="32">
        <f t="shared" si="211"/>
        <v>0</v>
      </c>
      <c r="GF81" s="32">
        <f t="shared" si="211"/>
        <v>0</v>
      </c>
      <c r="GG81" s="32">
        <f t="shared" si="211"/>
        <v>0</v>
      </c>
      <c r="GH81" s="32">
        <f t="shared" si="211"/>
        <v>0</v>
      </c>
      <c r="GI81" s="32">
        <f t="shared" si="211"/>
        <v>0</v>
      </c>
      <c r="GJ81" s="32">
        <f t="shared" si="211"/>
        <v>0</v>
      </c>
    </row>
    <row r="82" spans="1:192" x14ac:dyDescent="0.25">
      <c r="A82" s="80"/>
      <c r="B82" s="80"/>
      <c r="C82" s="588"/>
      <c r="D82" s="61"/>
      <c r="E82" s="126" t="str">
        <f xml:space="preserve"> Debt!E$110</f>
        <v>Senior debt balance</v>
      </c>
      <c r="F82" s="126">
        <f xml:space="preserve"> Debt!F$110</f>
        <v>0</v>
      </c>
      <c r="G82" s="126" t="str">
        <f xml:space="preserve"> Debt!G$110</f>
        <v>$ 000s</v>
      </c>
      <c r="H82" s="126">
        <f xml:space="preserve"> Debt!H$110</f>
        <v>0</v>
      </c>
      <c r="I82" s="126">
        <f xml:space="preserve"> Debt!I$110</f>
        <v>0</v>
      </c>
      <c r="J82" s="126">
        <f xml:space="preserve"> Debt!J$110</f>
        <v>0</v>
      </c>
      <c r="K82" s="126">
        <f xml:space="preserve"> Debt!K$110</f>
        <v>0</v>
      </c>
      <c r="L82" s="126">
        <f xml:space="preserve"> Debt!L$110</f>
        <v>0</v>
      </c>
      <c r="M82" s="126">
        <f xml:space="preserve"> Debt!M$110</f>
        <v>17320.323780675546</v>
      </c>
      <c r="N82" s="126">
        <f xml:space="preserve"> Debt!N$110</f>
        <v>91556.09289149617</v>
      </c>
      <c r="O82" s="126">
        <f xml:space="preserve"> Debt!O$110</f>
        <v>167076.06104078697</v>
      </c>
      <c r="P82" s="126">
        <f xml:space="preserve"> Debt!P$110</f>
        <v>257133.21698628788</v>
      </c>
      <c r="Q82" s="126">
        <f xml:space="preserve"> Debt!Q$110</f>
        <v>251257.27661897827</v>
      </c>
      <c r="R82" s="126">
        <f xml:space="preserve"> Debt!R$110</f>
        <v>245227.08658533002</v>
      </c>
      <c r="S82" s="126">
        <f xml:space="preserve"> Debt!S$110</f>
        <v>239089.97361977046</v>
      </c>
      <c r="T82" s="126">
        <f xml:space="preserve"> Debt!T$110</f>
        <v>232878.10222364115</v>
      </c>
      <c r="U82" s="126">
        <f xml:space="preserve"> Debt!U$110</f>
        <v>226559.48624610243</v>
      </c>
      <c r="V82" s="126">
        <f xml:space="preserve"> Debt!V$110</f>
        <v>220166.74712819414</v>
      </c>
      <c r="W82" s="126">
        <f xml:space="preserve"> Debt!W$110</f>
        <v>213659.2242313805</v>
      </c>
      <c r="X82" s="126">
        <f xml:space="preserve"> Debt!X$110</f>
        <v>207089.01646774923</v>
      </c>
      <c r="Y82" s="126">
        <f xml:space="preserve"> Debt!Y$110</f>
        <v>200400.97209574663</v>
      </c>
      <c r="Z82" s="126">
        <f xml:space="preserve"> Debt!Z$110</f>
        <v>193624.4639245281</v>
      </c>
      <c r="AA82" s="126">
        <f xml:space="preserve"> Debt!AA$110</f>
        <v>186915.12177799674</v>
      </c>
      <c r="AB82" s="126">
        <f xml:space="preserve"> Debt!AB$110</f>
        <v>180128.15746103026</v>
      </c>
      <c r="AC82" s="126">
        <f xml:space="preserve"> Debt!AC$110</f>
        <v>173202.29135132197</v>
      </c>
      <c r="AD82" s="126">
        <f xml:space="preserve"> Debt!AD$110</f>
        <v>166198.53911027435</v>
      </c>
      <c r="AE82" s="126">
        <f xml:space="preserve"> Debt!AE$110</f>
        <v>159046.36944803482</v>
      </c>
      <c r="AF82" s="126">
        <f xml:space="preserve"> Debt!AF$110</f>
        <v>151822.8619555386</v>
      </c>
      <c r="AG82" s="126">
        <f xml:space="preserve"> Debt!AG$110</f>
        <v>144449.80796410478</v>
      </c>
      <c r="AH82" s="126">
        <f xml:space="preserve"> Debt!AH$110</f>
        <v>136984.81527385849</v>
      </c>
      <c r="AI82" s="126">
        <f xml:space="preserve"> Debt!AI$110</f>
        <v>129350.86496025068</v>
      </c>
      <c r="AJ82" s="126">
        <f xml:space="preserve"> Debt!AJ$110</f>
        <v>121639.6302924669</v>
      </c>
      <c r="AK82" s="126">
        <f xml:space="preserve"> Debt!AK$110</f>
        <v>113903.9128730473</v>
      </c>
      <c r="AL82" s="126">
        <f xml:space="preserve"> Debt!AL$110</f>
        <v>106082.49098180117</v>
      </c>
      <c r="AM82" s="126">
        <f xml:space="preserve"> Debt!AM$110</f>
        <v>98066.169696416735</v>
      </c>
      <c r="AN82" s="126">
        <f xml:space="preserve"> Debt!AN$110</f>
        <v>89962.993314559761</v>
      </c>
      <c r="AO82" s="126">
        <f xml:space="preserve"> Debt!AO$110</f>
        <v>81667.508218942239</v>
      </c>
      <c r="AP82" s="126">
        <f xml:space="preserve"> Debt!AP$110</f>
        <v>73271.299488523407</v>
      </c>
      <c r="AQ82" s="126">
        <f xml:space="preserve"> Debt!AQ$110</f>
        <v>64654.233108364169</v>
      </c>
      <c r="AR82" s="126">
        <f xml:space="preserve"> Debt!AR$110</f>
        <v>55949.882527128255</v>
      </c>
      <c r="AS82" s="126">
        <f xml:space="preserve"> Debt!AS$110</f>
        <v>47011.018856532006</v>
      </c>
      <c r="AT82" s="126">
        <f xml:space="preserve"> Debt!AT$110</f>
        <v>37984.13840578185</v>
      </c>
      <c r="AU82" s="126">
        <f xml:space="preserve"> Debt!AU$110</f>
        <v>28708.193018658887</v>
      </c>
      <c r="AV82" s="126">
        <f xml:space="preserve"> Debt!AV$110</f>
        <v>19333.61301307891</v>
      </c>
      <c r="AW82" s="126">
        <f xml:space="preserve"> Debt!AW$110</f>
        <v>9718.3211676589017</v>
      </c>
      <c r="AX82" s="126">
        <f xml:space="preserve"> Debt!AX$110</f>
        <v>1.3278622645884752E-10</v>
      </c>
      <c r="AY82" s="126">
        <f xml:space="preserve"> Debt!AY$110</f>
        <v>1.3278622645884752E-10</v>
      </c>
      <c r="AZ82" s="126">
        <f xml:space="preserve"> Debt!AZ$110</f>
        <v>1.3278622645884752E-10</v>
      </c>
      <c r="BA82" s="126">
        <f xml:space="preserve"> Debt!BA$110</f>
        <v>1.3278622645884752E-10</v>
      </c>
      <c r="BB82" s="126">
        <f xml:space="preserve"> Debt!BB$110</f>
        <v>1.3278622645884752E-10</v>
      </c>
      <c r="BC82" s="126">
        <f xml:space="preserve"> Debt!BC$110</f>
        <v>1.3278622645884752E-10</v>
      </c>
      <c r="BD82" s="126">
        <f xml:space="preserve"> Debt!BD$110</f>
        <v>1.3278622645884752E-10</v>
      </c>
      <c r="BE82" s="126">
        <f xml:space="preserve"> Debt!BE$110</f>
        <v>1.3278622645884752E-10</v>
      </c>
      <c r="BF82" s="126">
        <f xml:space="preserve"> Debt!BF$110</f>
        <v>1.3278622645884752E-10</v>
      </c>
      <c r="BG82" s="126">
        <f xml:space="preserve"> Debt!BG$110</f>
        <v>1.3278622645884752E-10</v>
      </c>
      <c r="BH82" s="126">
        <f xml:space="preserve"> Debt!BH$110</f>
        <v>1.3278622645884752E-10</v>
      </c>
      <c r="BI82" s="126">
        <f xml:space="preserve"> Debt!BI$110</f>
        <v>1.3278622645884752E-10</v>
      </c>
      <c r="BJ82" s="126">
        <f xml:space="preserve"> Debt!BJ$110</f>
        <v>1.3278622645884752E-10</v>
      </c>
      <c r="BK82" s="126">
        <f xml:space="preserve"> Debt!BK$110</f>
        <v>1.3278622645884752E-10</v>
      </c>
      <c r="BL82" s="126">
        <f xml:space="preserve"> Debt!BL$110</f>
        <v>1.3278622645884752E-10</v>
      </c>
      <c r="BM82" s="126">
        <f xml:space="preserve"> Debt!BM$110</f>
        <v>1.3278622645884752E-10</v>
      </c>
      <c r="BN82" s="126">
        <f xml:space="preserve"> Debt!BN$110</f>
        <v>1.3278622645884752E-10</v>
      </c>
      <c r="BO82" s="126">
        <f xml:space="preserve"> Debt!BO$110</f>
        <v>1.3278622645884752E-10</v>
      </c>
      <c r="BP82" s="126">
        <f xml:space="preserve"> Debt!BP$110</f>
        <v>1.3278622645884752E-10</v>
      </c>
      <c r="BQ82" s="126">
        <f xml:space="preserve"> Debt!BQ$110</f>
        <v>1.3278622645884752E-10</v>
      </c>
      <c r="BR82" s="126">
        <f xml:space="preserve"> Debt!BR$110</f>
        <v>1.3278622645884752E-10</v>
      </c>
      <c r="BS82" s="126">
        <f xml:space="preserve"> Debt!BS$110</f>
        <v>1.3278622645884752E-10</v>
      </c>
      <c r="BT82" s="126">
        <f xml:space="preserve"> Debt!BT$110</f>
        <v>1.3278622645884752E-10</v>
      </c>
      <c r="BU82" s="126">
        <f xml:space="preserve"> Debt!BU$110</f>
        <v>1.3278622645884752E-10</v>
      </c>
      <c r="BV82" s="126">
        <f xml:space="preserve"> Debt!BV$110</f>
        <v>1.3278622645884752E-10</v>
      </c>
      <c r="BW82" s="126">
        <f xml:space="preserve"> Debt!BW$110</f>
        <v>1.3278622645884752E-10</v>
      </c>
      <c r="BX82" s="126">
        <f xml:space="preserve"> Debt!BX$110</f>
        <v>1.3278622645884752E-10</v>
      </c>
      <c r="BY82" s="126">
        <f xml:space="preserve"> Debt!BY$110</f>
        <v>1.3278622645884752E-10</v>
      </c>
      <c r="BZ82" s="126">
        <f xml:space="preserve"> Debt!BZ$110</f>
        <v>1.3278622645884752E-10</v>
      </c>
      <c r="CA82" s="126">
        <f xml:space="preserve"> Debt!CA$110</f>
        <v>1.3278622645884752E-10</v>
      </c>
      <c r="CB82" s="126">
        <f xml:space="preserve"> Debt!CB$110</f>
        <v>1.3278622645884752E-10</v>
      </c>
      <c r="CC82" s="126">
        <f xml:space="preserve"> Debt!CC$110</f>
        <v>1.3278622645884752E-10</v>
      </c>
      <c r="CD82" s="126">
        <f xml:space="preserve"> Debt!CD$110</f>
        <v>1.3278622645884752E-10</v>
      </c>
      <c r="CE82" s="126">
        <f xml:space="preserve"> Debt!CE$110</f>
        <v>1.3278622645884752E-10</v>
      </c>
      <c r="CF82" s="126">
        <f xml:space="preserve"> Debt!CF$110</f>
        <v>1.3278622645884752E-10</v>
      </c>
      <c r="CG82" s="126">
        <f xml:space="preserve"> Debt!CG$110</f>
        <v>1.3278622645884752E-10</v>
      </c>
      <c r="CH82" s="126">
        <f xml:space="preserve"> Debt!CH$110</f>
        <v>1.3278622645884752E-10</v>
      </c>
      <c r="CI82" s="126">
        <f xml:space="preserve"> Debt!CI$110</f>
        <v>1.3278622645884752E-10</v>
      </c>
      <c r="CJ82" s="126">
        <f xml:space="preserve"> Debt!CJ$110</f>
        <v>1.3278622645884752E-10</v>
      </c>
      <c r="CK82" s="126">
        <f xml:space="preserve"> Debt!CK$110</f>
        <v>1.3278622645884752E-10</v>
      </c>
      <c r="CL82" s="126">
        <f xml:space="preserve"> Debt!CL$110</f>
        <v>1.3278622645884752E-10</v>
      </c>
      <c r="CM82" s="126">
        <f xml:space="preserve"> Debt!CM$110</f>
        <v>1.3278622645884752E-10</v>
      </c>
      <c r="CN82" s="126">
        <f xml:space="preserve"> Debt!CN$110</f>
        <v>1.3278622645884752E-10</v>
      </c>
      <c r="CO82" s="126">
        <f xml:space="preserve"> Debt!CO$110</f>
        <v>1.3278622645884752E-10</v>
      </c>
      <c r="CP82" s="126">
        <f xml:space="preserve"> Debt!CP$110</f>
        <v>1.3278622645884752E-10</v>
      </c>
      <c r="CQ82" s="126">
        <f xml:space="preserve"> Debt!CQ$110</f>
        <v>1.3278622645884752E-10</v>
      </c>
      <c r="CR82" s="126">
        <f xml:space="preserve"> Debt!CR$110</f>
        <v>1.3278622645884752E-10</v>
      </c>
      <c r="CS82" s="126">
        <f xml:space="preserve"> Debt!CS$110</f>
        <v>1.3278622645884752E-10</v>
      </c>
      <c r="CT82" s="126">
        <f xml:space="preserve"> Debt!CT$110</f>
        <v>1.3278622645884752E-10</v>
      </c>
      <c r="CU82" s="126">
        <f xml:space="preserve"> Debt!CU$110</f>
        <v>1.3278622645884752E-10</v>
      </c>
      <c r="CV82" s="126">
        <f xml:space="preserve"> Debt!CV$110</f>
        <v>1.3278622645884752E-10</v>
      </c>
      <c r="CW82" s="126">
        <f xml:space="preserve"> Debt!CW$110</f>
        <v>1.3278622645884752E-10</v>
      </c>
      <c r="CX82" s="126">
        <f xml:space="preserve"> Debt!CX$110</f>
        <v>1.3278622645884752E-10</v>
      </c>
      <c r="CY82" s="126">
        <f xml:space="preserve"> Debt!CY$110</f>
        <v>1.3278622645884752E-10</v>
      </c>
      <c r="CZ82" s="126">
        <f xml:space="preserve"> Debt!CZ$110</f>
        <v>1.3278622645884752E-10</v>
      </c>
      <c r="DA82" s="126">
        <f xml:space="preserve"> Debt!DA$110</f>
        <v>1.3278622645884752E-10</v>
      </c>
      <c r="DB82" s="126">
        <f xml:space="preserve"> Debt!DB$110</f>
        <v>1.3278622645884752E-10</v>
      </c>
      <c r="DC82" s="126">
        <f xml:space="preserve"> Debt!DC$110</f>
        <v>1.3278622645884752E-10</v>
      </c>
      <c r="DD82" s="126">
        <f xml:space="preserve"> Debt!DD$110</f>
        <v>1.3278622645884752E-10</v>
      </c>
      <c r="DE82" s="126">
        <f xml:space="preserve"> Debt!DE$110</f>
        <v>1.3278622645884752E-10</v>
      </c>
      <c r="DF82" s="126">
        <f xml:space="preserve"> Debt!DF$110</f>
        <v>1.3278622645884752E-10</v>
      </c>
      <c r="DG82" s="126">
        <f xml:space="preserve"> Debt!DG$110</f>
        <v>1.3278622645884752E-10</v>
      </c>
      <c r="DH82" s="126">
        <f xml:space="preserve"> Debt!DH$110</f>
        <v>1.3278622645884752E-10</v>
      </c>
      <c r="DI82" s="126">
        <f xml:space="preserve"> Debt!DI$110</f>
        <v>1.3278622645884752E-10</v>
      </c>
      <c r="DJ82" s="126">
        <f xml:space="preserve"> Debt!DJ$110</f>
        <v>1.3278622645884752E-10</v>
      </c>
      <c r="DK82" s="126">
        <f xml:space="preserve"> Debt!DK$110</f>
        <v>1.3278622645884752E-10</v>
      </c>
      <c r="DL82" s="126">
        <f xml:space="preserve"> Debt!DL$110</f>
        <v>1.3278622645884752E-10</v>
      </c>
      <c r="DM82" s="126">
        <f xml:space="preserve"> Debt!DM$110</f>
        <v>1.3278622645884752E-10</v>
      </c>
      <c r="DN82" s="126">
        <f xml:space="preserve"> Debt!DN$110</f>
        <v>1.3278622645884752E-10</v>
      </c>
      <c r="DO82" s="126">
        <f xml:space="preserve"> Debt!DO$110</f>
        <v>1.3278622645884752E-10</v>
      </c>
      <c r="DP82" s="126">
        <f xml:space="preserve"> Debt!DP$110</f>
        <v>1.3278622645884752E-10</v>
      </c>
      <c r="DQ82" s="126">
        <f xml:space="preserve"> Debt!DQ$110</f>
        <v>1.3278622645884752E-10</v>
      </c>
      <c r="DR82" s="126">
        <f xml:space="preserve"> Debt!DR$110</f>
        <v>1.3278622645884752E-10</v>
      </c>
      <c r="DS82" s="126">
        <f xml:space="preserve"> Debt!DS$110</f>
        <v>1.3278622645884752E-10</v>
      </c>
      <c r="DT82" s="126">
        <f xml:space="preserve"> Debt!DT$110</f>
        <v>1.3278622645884752E-10</v>
      </c>
      <c r="DU82" s="126">
        <f xml:space="preserve"> Debt!DU$110</f>
        <v>1.3278622645884752E-10</v>
      </c>
      <c r="DV82" s="126">
        <f xml:space="preserve"> Debt!DV$110</f>
        <v>1.3278622645884752E-10</v>
      </c>
      <c r="DW82" s="126">
        <f xml:space="preserve"> Debt!DW$110</f>
        <v>1.3278622645884752E-10</v>
      </c>
      <c r="DX82" s="126">
        <f xml:space="preserve"> Debt!DX$110</f>
        <v>1.3278622645884752E-10</v>
      </c>
      <c r="DY82" s="126">
        <f xml:space="preserve"> Debt!DY$110</f>
        <v>1.3278622645884752E-10</v>
      </c>
      <c r="DZ82" s="126">
        <f xml:space="preserve"> Debt!DZ$110</f>
        <v>1.3278622645884752E-10</v>
      </c>
      <c r="EA82" s="126">
        <f xml:space="preserve"> Debt!EA$110</f>
        <v>1.3278622645884752E-10</v>
      </c>
      <c r="EB82" s="126">
        <f xml:space="preserve"> Debt!EB$110</f>
        <v>1.3278622645884752E-10</v>
      </c>
      <c r="EC82" s="126">
        <f xml:space="preserve"> Debt!EC$110</f>
        <v>1.3278622645884752E-10</v>
      </c>
      <c r="ED82" s="126">
        <f xml:space="preserve"> Debt!ED$110</f>
        <v>1.3278622645884752E-10</v>
      </c>
      <c r="EE82" s="126">
        <f xml:space="preserve"> Debt!EE$110</f>
        <v>1.3278622645884752E-10</v>
      </c>
      <c r="EF82" s="126">
        <f xml:space="preserve"> Debt!EF$110</f>
        <v>1.3278622645884752E-10</v>
      </c>
      <c r="EG82" s="126">
        <f xml:space="preserve"> Debt!EG$110</f>
        <v>1.3278622645884752E-10</v>
      </c>
      <c r="EH82" s="126">
        <f xml:space="preserve"> Debt!EH$110</f>
        <v>1.3278622645884752E-10</v>
      </c>
      <c r="EI82" s="126">
        <f xml:space="preserve"> Debt!EI$110</f>
        <v>1.3278622645884752E-10</v>
      </c>
      <c r="EJ82" s="126">
        <f xml:space="preserve"> Debt!EJ$110</f>
        <v>1.3278622645884752E-10</v>
      </c>
      <c r="EK82" s="126">
        <f xml:space="preserve"> Debt!EK$110</f>
        <v>1.3278622645884752E-10</v>
      </c>
      <c r="EL82" s="126">
        <f xml:space="preserve"> Debt!EL$110</f>
        <v>1.3278622645884752E-10</v>
      </c>
      <c r="EM82" s="126">
        <f xml:space="preserve"> Debt!EM$110</f>
        <v>1.3278622645884752E-10</v>
      </c>
      <c r="EN82" s="126">
        <f xml:space="preserve"> Debt!EN$110</f>
        <v>1.3278622645884752E-10</v>
      </c>
      <c r="EO82" s="126">
        <f xml:space="preserve"> Debt!EO$110</f>
        <v>1.3278622645884752E-10</v>
      </c>
      <c r="EP82" s="126">
        <f xml:space="preserve"> Debt!EP$110</f>
        <v>1.3278622645884752E-10</v>
      </c>
      <c r="EQ82" s="126">
        <f xml:space="preserve"> Debt!EQ$110</f>
        <v>1.3278622645884752E-10</v>
      </c>
      <c r="ER82" s="126">
        <f xml:space="preserve"> Debt!ER$110</f>
        <v>1.3278622645884752E-10</v>
      </c>
      <c r="ES82" s="126">
        <f xml:space="preserve"> Debt!ES$110</f>
        <v>1.3278622645884752E-10</v>
      </c>
      <c r="ET82" s="126">
        <f xml:space="preserve"> Debt!ET$110</f>
        <v>1.3278622645884752E-10</v>
      </c>
      <c r="EU82" s="126">
        <f xml:space="preserve"> Debt!EU$110</f>
        <v>1.3278622645884752E-10</v>
      </c>
      <c r="EV82" s="126">
        <f xml:space="preserve"> Debt!EV$110</f>
        <v>1.3278622645884752E-10</v>
      </c>
      <c r="EW82" s="126">
        <f xml:space="preserve"> Debt!EW$110</f>
        <v>1.3278622645884752E-10</v>
      </c>
      <c r="EX82" s="126">
        <f xml:space="preserve"> Debt!EX$110</f>
        <v>1.3278622645884752E-10</v>
      </c>
      <c r="EY82" s="126">
        <f xml:space="preserve"> Debt!EY$110</f>
        <v>1.3278622645884752E-10</v>
      </c>
      <c r="EZ82" s="126">
        <f xml:space="preserve"> Debt!EZ$110</f>
        <v>1.3278622645884752E-10</v>
      </c>
      <c r="FA82" s="126">
        <f xml:space="preserve"> Debt!FA$110</f>
        <v>1.3278622645884752E-10</v>
      </c>
      <c r="FB82" s="126">
        <f xml:space="preserve"> Debt!FB$110</f>
        <v>1.3278622645884752E-10</v>
      </c>
      <c r="FC82" s="126">
        <f xml:space="preserve"> Debt!FC$110</f>
        <v>1.3278622645884752E-10</v>
      </c>
      <c r="FD82" s="126">
        <f xml:space="preserve"> Debt!FD$110</f>
        <v>1.3278622645884752E-10</v>
      </c>
      <c r="FE82" s="126">
        <f xml:space="preserve"> Debt!FE$110</f>
        <v>1.3278622645884752E-10</v>
      </c>
      <c r="FF82" s="126">
        <f xml:space="preserve"> Debt!FF$110</f>
        <v>1.3278622645884752E-10</v>
      </c>
      <c r="FG82" s="126">
        <f xml:space="preserve"> Debt!FG$110</f>
        <v>1.3278622645884752E-10</v>
      </c>
      <c r="FH82" s="126">
        <f xml:space="preserve"> Debt!FH$110</f>
        <v>1.3278622645884752E-10</v>
      </c>
      <c r="FI82" s="126">
        <f xml:space="preserve"> Debt!FI$110</f>
        <v>1.3278622645884752E-10</v>
      </c>
      <c r="FJ82" s="126">
        <f xml:space="preserve"> Debt!FJ$110</f>
        <v>1.3278622645884752E-10</v>
      </c>
      <c r="FK82" s="126">
        <f xml:space="preserve"> Debt!FK$110</f>
        <v>1.3278622645884752E-10</v>
      </c>
      <c r="FL82" s="126">
        <f xml:space="preserve"> Debt!FL$110</f>
        <v>1.3278622645884752E-10</v>
      </c>
      <c r="FM82" s="126">
        <f xml:space="preserve"> Debt!FM$110</f>
        <v>1.3278622645884752E-10</v>
      </c>
      <c r="FN82" s="126">
        <f xml:space="preserve"> Debt!FN$110</f>
        <v>1.3278622645884752E-10</v>
      </c>
      <c r="FO82" s="126">
        <f xml:space="preserve"> Debt!FO$110</f>
        <v>1.3278622645884752E-10</v>
      </c>
      <c r="FP82" s="126">
        <f xml:space="preserve"> Debt!FP$110</f>
        <v>1.3278622645884752E-10</v>
      </c>
      <c r="FQ82" s="126">
        <f xml:space="preserve"> Debt!FQ$110</f>
        <v>1.3278622645884752E-10</v>
      </c>
      <c r="FR82" s="126">
        <f xml:space="preserve"> Debt!FR$110</f>
        <v>1.3278622645884752E-10</v>
      </c>
      <c r="FS82" s="126">
        <f xml:space="preserve"> Debt!FS$110</f>
        <v>1.3278622645884752E-10</v>
      </c>
      <c r="FT82" s="126">
        <f xml:space="preserve"> Debt!FT$110</f>
        <v>1.3278622645884752E-10</v>
      </c>
      <c r="FU82" s="126">
        <f xml:space="preserve"> Debt!FU$110</f>
        <v>1.3278622645884752E-10</v>
      </c>
      <c r="FV82" s="126">
        <f xml:space="preserve"> Debt!FV$110</f>
        <v>1.3278622645884752E-10</v>
      </c>
      <c r="FW82" s="126">
        <f xml:space="preserve"> Debt!FW$110</f>
        <v>1.3278622645884752E-10</v>
      </c>
      <c r="FX82" s="126">
        <f xml:space="preserve"> Debt!FX$110</f>
        <v>1.3278622645884752E-10</v>
      </c>
      <c r="FY82" s="126">
        <f xml:space="preserve"> Debt!FY$110</f>
        <v>1.3278622645884752E-10</v>
      </c>
      <c r="FZ82" s="126">
        <f xml:space="preserve"> Debt!FZ$110</f>
        <v>1.3278622645884752E-10</v>
      </c>
      <c r="GA82" s="126">
        <f xml:space="preserve"> Debt!GA$110</f>
        <v>1.3278622645884752E-10</v>
      </c>
      <c r="GB82" s="126">
        <f xml:space="preserve"> Debt!GB$110</f>
        <v>1.3278622645884752E-10</v>
      </c>
      <c r="GC82" s="126">
        <f xml:space="preserve"> Debt!GC$110</f>
        <v>1.3278622645884752E-10</v>
      </c>
      <c r="GD82" s="126">
        <f xml:space="preserve"> Debt!GD$110</f>
        <v>1.3278622645884752E-10</v>
      </c>
      <c r="GE82" s="126">
        <f xml:space="preserve"> Debt!GE$110</f>
        <v>1.3278622645884752E-10</v>
      </c>
      <c r="GF82" s="126">
        <f xml:space="preserve"> Debt!GF$110</f>
        <v>1.3278622645884752E-10</v>
      </c>
      <c r="GG82" s="126">
        <f xml:space="preserve"> Debt!GG$110</f>
        <v>1.3278622645884752E-10</v>
      </c>
      <c r="GH82" s="126">
        <f xml:space="preserve"> Debt!GH$110</f>
        <v>1.3278622645884752E-10</v>
      </c>
      <c r="GI82" s="126">
        <f xml:space="preserve"> Debt!GI$110</f>
        <v>1.3278622645884752E-10</v>
      </c>
      <c r="GJ82" s="126">
        <f xml:space="preserve"> Debt!GJ$110</f>
        <v>1.3278622645884752E-10</v>
      </c>
    </row>
    <row r="83" spans="1:192" x14ac:dyDescent="0.25">
      <c r="A83" s="80"/>
      <c r="B83" s="80"/>
      <c r="C83" s="588"/>
      <c r="D83" s="61"/>
      <c r="E83" s="126" t="str">
        <f xml:space="preserve"> Time!E$144</f>
        <v>LLCR flag</v>
      </c>
      <c r="F83" s="126">
        <f xml:space="preserve"> Time!F$144</f>
        <v>0</v>
      </c>
      <c r="G83" s="126" t="str">
        <f xml:space="preserve"> Time!G$144</f>
        <v>flag</v>
      </c>
      <c r="H83" s="126">
        <f xml:space="preserve"> Time!H$144</f>
        <v>34</v>
      </c>
      <c r="I83" s="126">
        <f xml:space="preserve"> Time!I$144</f>
        <v>0</v>
      </c>
      <c r="J83" s="126">
        <f xml:space="preserve"> Time!J$144</f>
        <v>0</v>
      </c>
      <c r="K83" s="126">
        <f xml:space="preserve"> Time!K$144</f>
        <v>0</v>
      </c>
      <c r="L83" s="126">
        <f xml:space="preserve"> Time!L$144</f>
        <v>0</v>
      </c>
      <c r="M83" s="126">
        <f xml:space="preserve"> Time!M$144</f>
        <v>0</v>
      </c>
      <c r="N83" s="126">
        <f xml:space="preserve"> Time!N$144</f>
        <v>0</v>
      </c>
      <c r="O83" s="126">
        <f xml:space="preserve"> Time!O$144</f>
        <v>0</v>
      </c>
      <c r="P83" s="126">
        <f xml:space="preserve"> Time!P$144</f>
        <v>1</v>
      </c>
      <c r="Q83" s="126">
        <f xml:space="preserve"> Time!Q$144</f>
        <v>1</v>
      </c>
      <c r="R83" s="126">
        <f xml:space="preserve"> Time!R$144</f>
        <v>1</v>
      </c>
      <c r="S83" s="126">
        <f xml:space="preserve"> Time!S$144</f>
        <v>1</v>
      </c>
      <c r="T83" s="126">
        <f xml:space="preserve"> Time!T$144</f>
        <v>1</v>
      </c>
      <c r="U83" s="126">
        <f xml:space="preserve"> Time!U$144</f>
        <v>1</v>
      </c>
      <c r="V83" s="126">
        <f xml:space="preserve"> Time!V$144</f>
        <v>1</v>
      </c>
      <c r="W83" s="126">
        <f xml:space="preserve"> Time!W$144</f>
        <v>1</v>
      </c>
      <c r="X83" s="126">
        <f xml:space="preserve"> Time!X$144</f>
        <v>1</v>
      </c>
      <c r="Y83" s="126">
        <f xml:space="preserve"> Time!Y$144</f>
        <v>1</v>
      </c>
      <c r="Z83" s="126">
        <f xml:space="preserve"> Time!Z$144</f>
        <v>1</v>
      </c>
      <c r="AA83" s="126">
        <f xml:space="preserve"> Time!AA$144</f>
        <v>1</v>
      </c>
      <c r="AB83" s="126">
        <f xml:space="preserve"> Time!AB$144</f>
        <v>1</v>
      </c>
      <c r="AC83" s="126">
        <f xml:space="preserve"> Time!AC$144</f>
        <v>1</v>
      </c>
      <c r="AD83" s="126">
        <f xml:space="preserve"> Time!AD$144</f>
        <v>1</v>
      </c>
      <c r="AE83" s="126">
        <f xml:space="preserve"> Time!AE$144</f>
        <v>1</v>
      </c>
      <c r="AF83" s="126">
        <f xml:space="preserve"> Time!AF$144</f>
        <v>1</v>
      </c>
      <c r="AG83" s="126">
        <f xml:space="preserve"> Time!AG$144</f>
        <v>1</v>
      </c>
      <c r="AH83" s="126">
        <f xml:space="preserve"> Time!AH$144</f>
        <v>1</v>
      </c>
      <c r="AI83" s="126">
        <f xml:space="preserve"> Time!AI$144</f>
        <v>1</v>
      </c>
      <c r="AJ83" s="126">
        <f xml:space="preserve"> Time!AJ$144</f>
        <v>1</v>
      </c>
      <c r="AK83" s="126">
        <f xml:space="preserve"> Time!AK$144</f>
        <v>1</v>
      </c>
      <c r="AL83" s="126">
        <f xml:space="preserve"> Time!AL$144</f>
        <v>1</v>
      </c>
      <c r="AM83" s="126">
        <f xml:space="preserve"> Time!AM$144</f>
        <v>1</v>
      </c>
      <c r="AN83" s="126">
        <f xml:space="preserve"> Time!AN$144</f>
        <v>1</v>
      </c>
      <c r="AO83" s="126">
        <f xml:space="preserve"> Time!AO$144</f>
        <v>1</v>
      </c>
      <c r="AP83" s="126">
        <f xml:space="preserve"> Time!AP$144</f>
        <v>1</v>
      </c>
      <c r="AQ83" s="126">
        <f xml:space="preserve"> Time!AQ$144</f>
        <v>1</v>
      </c>
      <c r="AR83" s="126">
        <f xml:space="preserve"> Time!AR$144</f>
        <v>1</v>
      </c>
      <c r="AS83" s="126">
        <f xml:space="preserve"> Time!AS$144</f>
        <v>1</v>
      </c>
      <c r="AT83" s="126">
        <f xml:space="preserve"> Time!AT$144</f>
        <v>1</v>
      </c>
      <c r="AU83" s="126">
        <f xml:space="preserve"> Time!AU$144</f>
        <v>1</v>
      </c>
      <c r="AV83" s="126">
        <f xml:space="preserve"> Time!AV$144</f>
        <v>1</v>
      </c>
      <c r="AW83" s="126">
        <f xml:space="preserve"> Time!AW$144</f>
        <v>1</v>
      </c>
      <c r="AX83" s="126">
        <f xml:space="preserve"> Time!AX$144</f>
        <v>0</v>
      </c>
      <c r="AY83" s="126">
        <f xml:space="preserve"> Time!AY$144</f>
        <v>0</v>
      </c>
      <c r="AZ83" s="126">
        <f xml:space="preserve"> Time!AZ$144</f>
        <v>0</v>
      </c>
      <c r="BA83" s="126">
        <f xml:space="preserve"> Time!BA$144</f>
        <v>0</v>
      </c>
      <c r="BB83" s="126">
        <f xml:space="preserve"> Time!BB$144</f>
        <v>0</v>
      </c>
      <c r="BC83" s="126">
        <f xml:space="preserve"> Time!BC$144</f>
        <v>0</v>
      </c>
      <c r="BD83" s="126">
        <f xml:space="preserve"> Time!BD$144</f>
        <v>0</v>
      </c>
      <c r="BE83" s="126">
        <f xml:space="preserve"> Time!BE$144</f>
        <v>0</v>
      </c>
      <c r="BF83" s="126">
        <f xml:space="preserve"> Time!BF$144</f>
        <v>0</v>
      </c>
      <c r="BG83" s="126">
        <f xml:space="preserve"> Time!BG$144</f>
        <v>0</v>
      </c>
      <c r="BH83" s="126">
        <f xml:space="preserve"> Time!BH$144</f>
        <v>0</v>
      </c>
      <c r="BI83" s="126">
        <f xml:space="preserve"> Time!BI$144</f>
        <v>0</v>
      </c>
      <c r="BJ83" s="126">
        <f xml:space="preserve"> Time!BJ$144</f>
        <v>0</v>
      </c>
      <c r="BK83" s="126">
        <f xml:space="preserve"> Time!BK$144</f>
        <v>0</v>
      </c>
      <c r="BL83" s="126">
        <f xml:space="preserve"> Time!BL$144</f>
        <v>0</v>
      </c>
      <c r="BM83" s="126">
        <f xml:space="preserve"> Time!BM$144</f>
        <v>0</v>
      </c>
      <c r="BN83" s="126">
        <f xml:space="preserve"> Time!BN$144</f>
        <v>0</v>
      </c>
      <c r="BO83" s="126">
        <f xml:space="preserve"> Time!BO$144</f>
        <v>0</v>
      </c>
      <c r="BP83" s="126">
        <f xml:space="preserve"> Time!BP$144</f>
        <v>0</v>
      </c>
      <c r="BQ83" s="126">
        <f xml:space="preserve"> Time!BQ$144</f>
        <v>0</v>
      </c>
      <c r="BR83" s="126">
        <f xml:space="preserve"> Time!BR$144</f>
        <v>0</v>
      </c>
      <c r="BS83" s="126">
        <f xml:space="preserve"> Time!BS$144</f>
        <v>0</v>
      </c>
      <c r="BT83" s="126">
        <f xml:space="preserve"> Time!BT$144</f>
        <v>0</v>
      </c>
      <c r="BU83" s="126">
        <f xml:space="preserve"> Time!BU$144</f>
        <v>0</v>
      </c>
      <c r="BV83" s="126">
        <f xml:space="preserve"> Time!BV$144</f>
        <v>0</v>
      </c>
      <c r="BW83" s="126">
        <f xml:space="preserve"> Time!BW$144</f>
        <v>0</v>
      </c>
      <c r="BX83" s="126">
        <f xml:space="preserve"> Time!BX$144</f>
        <v>0</v>
      </c>
      <c r="BY83" s="126">
        <f xml:space="preserve"> Time!BY$144</f>
        <v>0</v>
      </c>
      <c r="BZ83" s="126">
        <f xml:space="preserve"> Time!BZ$144</f>
        <v>0</v>
      </c>
      <c r="CA83" s="126">
        <f xml:space="preserve"> Time!CA$144</f>
        <v>0</v>
      </c>
      <c r="CB83" s="126">
        <f xml:space="preserve"> Time!CB$144</f>
        <v>0</v>
      </c>
      <c r="CC83" s="126">
        <f xml:space="preserve"> Time!CC$144</f>
        <v>0</v>
      </c>
      <c r="CD83" s="126">
        <f xml:space="preserve"> Time!CD$144</f>
        <v>0</v>
      </c>
      <c r="CE83" s="126">
        <f xml:space="preserve"> Time!CE$144</f>
        <v>0</v>
      </c>
      <c r="CF83" s="126">
        <f xml:space="preserve"> Time!CF$144</f>
        <v>0</v>
      </c>
      <c r="CG83" s="126">
        <f xml:space="preserve"> Time!CG$144</f>
        <v>0</v>
      </c>
      <c r="CH83" s="126">
        <f xml:space="preserve"> Time!CH$144</f>
        <v>0</v>
      </c>
      <c r="CI83" s="126">
        <f xml:space="preserve"> Time!CI$144</f>
        <v>0</v>
      </c>
      <c r="CJ83" s="126">
        <f xml:space="preserve"> Time!CJ$144</f>
        <v>0</v>
      </c>
      <c r="CK83" s="126">
        <f xml:space="preserve"> Time!CK$144</f>
        <v>0</v>
      </c>
      <c r="CL83" s="126">
        <f xml:space="preserve"> Time!CL$144</f>
        <v>0</v>
      </c>
      <c r="CM83" s="126">
        <f xml:space="preserve"> Time!CM$144</f>
        <v>0</v>
      </c>
      <c r="CN83" s="126">
        <f xml:space="preserve"> Time!CN$144</f>
        <v>0</v>
      </c>
      <c r="CO83" s="126">
        <f xml:space="preserve"> Time!CO$144</f>
        <v>0</v>
      </c>
      <c r="CP83" s="126">
        <f xml:space="preserve"> Time!CP$144</f>
        <v>0</v>
      </c>
      <c r="CQ83" s="126">
        <f xml:space="preserve"> Time!CQ$144</f>
        <v>0</v>
      </c>
      <c r="CR83" s="126">
        <f xml:space="preserve"> Time!CR$144</f>
        <v>0</v>
      </c>
      <c r="CS83" s="126">
        <f xml:space="preserve"> Time!CS$144</f>
        <v>0</v>
      </c>
      <c r="CT83" s="126">
        <f xml:space="preserve"> Time!CT$144</f>
        <v>0</v>
      </c>
      <c r="CU83" s="126">
        <f xml:space="preserve"> Time!CU$144</f>
        <v>0</v>
      </c>
      <c r="CV83" s="126">
        <f xml:space="preserve"> Time!CV$144</f>
        <v>0</v>
      </c>
      <c r="CW83" s="126">
        <f xml:space="preserve"> Time!CW$144</f>
        <v>0</v>
      </c>
      <c r="CX83" s="126">
        <f xml:space="preserve"> Time!CX$144</f>
        <v>0</v>
      </c>
      <c r="CY83" s="126">
        <f xml:space="preserve"> Time!CY$144</f>
        <v>0</v>
      </c>
      <c r="CZ83" s="126">
        <f xml:space="preserve"> Time!CZ$144</f>
        <v>0</v>
      </c>
      <c r="DA83" s="126">
        <f xml:space="preserve"> Time!DA$144</f>
        <v>0</v>
      </c>
      <c r="DB83" s="126">
        <f xml:space="preserve"> Time!DB$144</f>
        <v>0</v>
      </c>
      <c r="DC83" s="126">
        <f xml:space="preserve"> Time!DC$144</f>
        <v>0</v>
      </c>
      <c r="DD83" s="126">
        <f xml:space="preserve"> Time!DD$144</f>
        <v>0</v>
      </c>
      <c r="DE83" s="126">
        <f xml:space="preserve"> Time!DE$144</f>
        <v>0</v>
      </c>
      <c r="DF83" s="126">
        <f xml:space="preserve"> Time!DF$144</f>
        <v>0</v>
      </c>
      <c r="DG83" s="126">
        <f xml:space="preserve"> Time!DG$144</f>
        <v>0</v>
      </c>
      <c r="DH83" s="126">
        <f xml:space="preserve"> Time!DH$144</f>
        <v>0</v>
      </c>
      <c r="DI83" s="126">
        <f xml:space="preserve"> Time!DI$144</f>
        <v>0</v>
      </c>
      <c r="DJ83" s="126">
        <f xml:space="preserve"> Time!DJ$144</f>
        <v>0</v>
      </c>
      <c r="DK83" s="126">
        <f xml:space="preserve"> Time!DK$144</f>
        <v>0</v>
      </c>
      <c r="DL83" s="126">
        <f xml:space="preserve"> Time!DL$144</f>
        <v>0</v>
      </c>
      <c r="DM83" s="126">
        <f xml:space="preserve"> Time!DM$144</f>
        <v>0</v>
      </c>
      <c r="DN83" s="126">
        <f xml:space="preserve"> Time!DN$144</f>
        <v>0</v>
      </c>
      <c r="DO83" s="126">
        <f xml:space="preserve"> Time!DO$144</f>
        <v>0</v>
      </c>
      <c r="DP83" s="126">
        <f xml:space="preserve"> Time!DP$144</f>
        <v>0</v>
      </c>
      <c r="DQ83" s="126">
        <f xml:space="preserve"> Time!DQ$144</f>
        <v>0</v>
      </c>
      <c r="DR83" s="126">
        <f xml:space="preserve"> Time!DR$144</f>
        <v>0</v>
      </c>
      <c r="DS83" s="126">
        <f xml:space="preserve"> Time!DS$144</f>
        <v>0</v>
      </c>
      <c r="DT83" s="126">
        <f xml:space="preserve"> Time!DT$144</f>
        <v>0</v>
      </c>
      <c r="DU83" s="126">
        <f xml:space="preserve"> Time!DU$144</f>
        <v>0</v>
      </c>
      <c r="DV83" s="126">
        <f xml:space="preserve"> Time!DV$144</f>
        <v>0</v>
      </c>
      <c r="DW83" s="126">
        <f xml:space="preserve"> Time!DW$144</f>
        <v>0</v>
      </c>
      <c r="DX83" s="126">
        <f xml:space="preserve"> Time!DX$144</f>
        <v>0</v>
      </c>
      <c r="DY83" s="126">
        <f xml:space="preserve"> Time!DY$144</f>
        <v>0</v>
      </c>
      <c r="DZ83" s="126">
        <f xml:space="preserve"> Time!DZ$144</f>
        <v>0</v>
      </c>
      <c r="EA83" s="126">
        <f xml:space="preserve"> Time!EA$144</f>
        <v>0</v>
      </c>
      <c r="EB83" s="126">
        <f xml:space="preserve"> Time!EB$144</f>
        <v>0</v>
      </c>
      <c r="EC83" s="126">
        <f xml:space="preserve"> Time!EC$144</f>
        <v>0</v>
      </c>
      <c r="ED83" s="126">
        <f xml:space="preserve"> Time!ED$144</f>
        <v>0</v>
      </c>
      <c r="EE83" s="126">
        <f xml:space="preserve"> Time!EE$144</f>
        <v>0</v>
      </c>
      <c r="EF83" s="126">
        <f xml:space="preserve"> Time!EF$144</f>
        <v>0</v>
      </c>
      <c r="EG83" s="126">
        <f xml:space="preserve"> Time!EG$144</f>
        <v>0</v>
      </c>
      <c r="EH83" s="126">
        <f xml:space="preserve"> Time!EH$144</f>
        <v>0</v>
      </c>
      <c r="EI83" s="126">
        <f xml:space="preserve"> Time!EI$144</f>
        <v>0</v>
      </c>
      <c r="EJ83" s="126">
        <f xml:space="preserve"> Time!EJ$144</f>
        <v>0</v>
      </c>
      <c r="EK83" s="126">
        <f xml:space="preserve"> Time!EK$144</f>
        <v>0</v>
      </c>
      <c r="EL83" s="126">
        <f xml:space="preserve"> Time!EL$144</f>
        <v>0</v>
      </c>
      <c r="EM83" s="126">
        <f xml:space="preserve"> Time!EM$144</f>
        <v>0</v>
      </c>
      <c r="EN83" s="126">
        <f xml:space="preserve"> Time!EN$144</f>
        <v>0</v>
      </c>
      <c r="EO83" s="126">
        <f xml:space="preserve"> Time!EO$144</f>
        <v>0</v>
      </c>
      <c r="EP83" s="126">
        <f xml:space="preserve"> Time!EP$144</f>
        <v>0</v>
      </c>
      <c r="EQ83" s="126">
        <f xml:space="preserve"> Time!EQ$144</f>
        <v>0</v>
      </c>
      <c r="ER83" s="126">
        <f xml:space="preserve"> Time!ER$144</f>
        <v>0</v>
      </c>
      <c r="ES83" s="126">
        <f xml:space="preserve"> Time!ES$144</f>
        <v>0</v>
      </c>
      <c r="ET83" s="126">
        <f xml:space="preserve"> Time!ET$144</f>
        <v>0</v>
      </c>
      <c r="EU83" s="126">
        <f xml:space="preserve"> Time!EU$144</f>
        <v>0</v>
      </c>
      <c r="EV83" s="126">
        <f xml:space="preserve"> Time!EV$144</f>
        <v>0</v>
      </c>
      <c r="EW83" s="126">
        <f xml:space="preserve"> Time!EW$144</f>
        <v>0</v>
      </c>
      <c r="EX83" s="126">
        <f xml:space="preserve"> Time!EX$144</f>
        <v>0</v>
      </c>
      <c r="EY83" s="126">
        <f xml:space="preserve"> Time!EY$144</f>
        <v>0</v>
      </c>
      <c r="EZ83" s="126">
        <f xml:space="preserve"> Time!EZ$144</f>
        <v>0</v>
      </c>
      <c r="FA83" s="126">
        <f xml:space="preserve"> Time!FA$144</f>
        <v>0</v>
      </c>
      <c r="FB83" s="126">
        <f xml:space="preserve"> Time!FB$144</f>
        <v>0</v>
      </c>
      <c r="FC83" s="126">
        <f xml:space="preserve"> Time!FC$144</f>
        <v>0</v>
      </c>
      <c r="FD83" s="126">
        <f xml:space="preserve"> Time!FD$144</f>
        <v>0</v>
      </c>
      <c r="FE83" s="126">
        <f xml:space="preserve"> Time!FE$144</f>
        <v>0</v>
      </c>
      <c r="FF83" s="126">
        <f xml:space="preserve"> Time!FF$144</f>
        <v>0</v>
      </c>
      <c r="FG83" s="126">
        <f xml:space="preserve"> Time!FG$144</f>
        <v>0</v>
      </c>
      <c r="FH83" s="126">
        <f xml:space="preserve"> Time!FH$144</f>
        <v>0</v>
      </c>
      <c r="FI83" s="126">
        <f xml:space="preserve"> Time!FI$144</f>
        <v>0</v>
      </c>
      <c r="FJ83" s="126">
        <f xml:space="preserve"> Time!FJ$144</f>
        <v>0</v>
      </c>
      <c r="FK83" s="126">
        <f xml:space="preserve"> Time!FK$144</f>
        <v>0</v>
      </c>
      <c r="FL83" s="126">
        <f xml:space="preserve"> Time!FL$144</f>
        <v>0</v>
      </c>
      <c r="FM83" s="126">
        <f xml:space="preserve"> Time!FM$144</f>
        <v>0</v>
      </c>
      <c r="FN83" s="126">
        <f xml:space="preserve"> Time!FN$144</f>
        <v>0</v>
      </c>
      <c r="FO83" s="126">
        <f xml:space="preserve"> Time!FO$144</f>
        <v>0</v>
      </c>
      <c r="FP83" s="126">
        <f xml:space="preserve"> Time!FP$144</f>
        <v>0</v>
      </c>
      <c r="FQ83" s="126">
        <f xml:space="preserve"> Time!FQ$144</f>
        <v>0</v>
      </c>
      <c r="FR83" s="126">
        <f xml:space="preserve"> Time!FR$144</f>
        <v>0</v>
      </c>
      <c r="FS83" s="126">
        <f xml:space="preserve"> Time!FS$144</f>
        <v>0</v>
      </c>
      <c r="FT83" s="126">
        <f xml:space="preserve"> Time!FT$144</f>
        <v>0</v>
      </c>
      <c r="FU83" s="126">
        <f xml:space="preserve"> Time!FU$144</f>
        <v>0</v>
      </c>
      <c r="FV83" s="126">
        <f xml:space="preserve"> Time!FV$144</f>
        <v>0</v>
      </c>
      <c r="FW83" s="126">
        <f xml:space="preserve"> Time!FW$144</f>
        <v>0</v>
      </c>
      <c r="FX83" s="126">
        <f xml:space="preserve"> Time!FX$144</f>
        <v>0</v>
      </c>
      <c r="FY83" s="126">
        <f xml:space="preserve"> Time!FY$144</f>
        <v>0</v>
      </c>
      <c r="FZ83" s="126">
        <f xml:space="preserve"> Time!FZ$144</f>
        <v>0</v>
      </c>
      <c r="GA83" s="126">
        <f xml:space="preserve"> Time!GA$144</f>
        <v>0</v>
      </c>
      <c r="GB83" s="126">
        <f xml:space="preserve"> Time!GB$144</f>
        <v>0</v>
      </c>
      <c r="GC83" s="126">
        <f xml:space="preserve"> Time!GC$144</f>
        <v>0</v>
      </c>
      <c r="GD83" s="126">
        <f xml:space="preserve"> Time!GD$144</f>
        <v>0</v>
      </c>
      <c r="GE83" s="126">
        <f xml:space="preserve"> Time!GE$144</f>
        <v>0</v>
      </c>
      <c r="GF83" s="126">
        <f xml:space="preserve"> Time!GF$144</f>
        <v>0</v>
      </c>
      <c r="GG83" s="126">
        <f xml:space="preserve"> Time!GG$144</f>
        <v>0</v>
      </c>
      <c r="GH83" s="126">
        <f xml:space="preserve"> Time!GH$144</f>
        <v>0</v>
      </c>
      <c r="GI83" s="126">
        <f xml:space="preserve"> Time!GI$144</f>
        <v>0</v>
      </c>
      <c r="GJ83" s="126">
        <f xml:space="preserve"> Time!GJ$144</f>
        <v>0</v>
      </c>
    </row>
    <row r="84" spans="1:192" s="285" customFormat="1" x14ac:dyDescent="0.25">
      <c r="A84" s="630"/>
      <c r="B84" s="630"/>
      <c r="C84" s="631"/>
      <c r="D84" s="83"/>
      <c r="E84" s="83" t="s">
        <v>508</v>
      </c>
      <c r="F84" s="83"/>
      <c r="G84" s="83" t="s">
        <v>189</v>
      </c>
      <c r="H84" s="83"/>
      <c r="I84" s="83"/>
      <c r="J84" s="83" t="str">
        <f t="shared" ref="J84:AM84" si="212" xml:space="preserve"> IF(AND(J83 = 1, J82 &gt; CHK_TOL), J81 / J82, "na")</f>
        <v>na</v>
      </c>
      <c r="K84" s="83" t="str">
        <f t="shared" si="212"/>
        <v>na</v>
      </c>
      <c r="L84" s="83" t="str">
        <f t="shared" si="212"/>
        <v>na</v>
      </c>
      <c r="M84" s="83" t="str">
        <f t="shared" si="212"/>
        <v>na</v>
      </c>
      <c r="N84" s="83" t="str">
        <f t="shared" si="212"/>
        <v>na</v>
      </c>
      <c r="O84" s="83" t="str">
        <f t="shared" si="212"/>
        <v>na</v>
      </c>
      <c r="P84" s="83">
        <f t="shared" si="212"/>
        <v>1.3999999999999997</v>
      </c>
      <c r="Q84" s="83">
        <f t="shared" si="212"/>
        <v>1.3999999999999997</v>
      </c>
      <c r="R84" s="83">
        <f t="shared" si="212"/>
        <v>1.4</v>
      </c>
      <c r="S84" s="83">
        <f t="shared" si="212"/>
        <v>1.4</v>
      </c>
      <c r="T84" s="83">
        <f t="shared" si="212"/>
        <v>1.3999999999999997</v>
      </c>
      <c r="U84" s="83">
        <f t="shared" si="212"/>
        <v>1.3999999999999997</v>
      </c>
      <c r="V84" s="83">
        <f t="shared" si="212"/>
        <v>1.4</v>
      </c>
      <c r="W84" s="83">
        <f t="shared" si="212"/>
        <v>1.3999999999999997</v>
      </c>
      <c r="X84" s="83">
        <f t="shared" si="212"/>
        <v>1.3999999999999997</v>
      </c>
      <c r="Y84" s="83">
        <f t="shared" si="212"/>
        <v>1.3999999999999997</v>
      </c>
      <c r="Z84" s="83">
        <f t="shared" si="212"/>
        <v>1.3999999999999997</v>
      </c>
      <c r="AA84" s="83">
        <f t="shared" si="212"/>
        <v>1.3999999999999997</v>
      </c>
      <c r="AB84" s="83">
        <f t="shared" si="212"/>
        <v>1.4</v>
      </c>
      <c r="AC84" s="83">
        <f t="shared" si="212"/>
        <v>1.4</v>
      </c>
      <c r="AD84" s="83">
        <f t="shared" si="212"/>
        <v>1.4</v>
      </c>
      <c r="AE84" s="83">
        <f t="shared" si="212"/>
        <v>1.4</v>
      </c>
      <c r="AF84" s="83">
        <f t="shared" si="212"/>
        <v>1.4</v>
      </c>
      <c r="AG84" s="83">
        <f t="shared" si="212"/>
        <v>1.3999999999999997</v>
      </c>
      <c r="AH84" s="83">
        <f t="shared" si="212"/>
        <v>1.3999999999999995</v>
      </c>
      <c r="AI84" s="83">
        <f t="shared" si="212"/>
        <v>1.3999999999999995</v>
      </c>
      <c r="AJ84" s="83">
        <f t="shared" si="212"/>
        <v>1.3999999999999992</v>
      </c>
      <c r="AK84" s="83">
        <f t="shared" si="212"/>
        <v>1.399999999999999</v>
      </c>
      <c r="AL84" s="83">
        <f t="shared" si="212"/>
        <v>1.3999999999999988</v>
      </c>
      <c r="AM84" s="83">
        <f t="shared" si="212"/>
        <v>1.3999999999999986</v>
      </c>
      <c r="AN84" s="83">
        <f t="shared" ref="AN84:CY84" si="213" xml:space="preserve"> IF(AND(AN83 = 1, AN82 &gt; CHK_TOL), AN81 / AN82, "na")</f>
        <v>1.3999999999999986</v>
      </c>
      <c r="AO84" s="83">
        <f t="shared" si="213"/>
        <v>1.3999999999999981</v>
      </c>
      <c r="AP84" s="83">
        <f t="shared" si="213"/>
        <v>1.3999999999999977</v>
      </c>
      <c r="AQ84" s="83">
        <f t="shared" si="213"/>
        <v>1.3999999999999977</v>
      </c>
      <c r="AR84" s="83">
        <f t="shared" si="213"/>
        <v>1.399999999999997</v>
      </c>
      <c r="AS84" s="83">
        <f t="shared" si="213"/>
        <v>1.3999999999999964</v>
      </c>
      <c r="AT84" s="83">
        <f t="shared" si="213"/>
        <v>1.3999999999999955</v>
      </c>
      <c r="AU84" s="83">
        <f t="shared" si="213"/>
        <v>1.3999999999999939</v>
      </c>
      <c r="AV84" s="83">
        <f t="shared" si="213"/>
        <v>1.3999999999999908</v>
      </c>
      <c r="AW84" s="83">
        <f t="shared" si="213"/>
        <v>1.3999999999999813</v>
      </c>
      <c r="AX84" s="83" t="str">
        <f t="shared" si="213"/>
        <v>na</v>
      </c>
      <c r="AY84" s="83" t="str">
        <f t="shared" si="213"/>
        <v>na</v>
      </c>
      <c r="AZ84" s="83" t="str">
        <f t="shared" si="213"/>
        <v>na</v>
      </c>
      <c r="BA84" s="83" t="str">
        <f t="shared" si="213"/>
        <v>na</v>
      </c>
      <c r="BB84" s="83" t="str">
        <f t="shared" si="213"/>
        <v>na</v>
      </c>
      <c r="BC84" s="83" t="str">
        <f t="shared" si="213"/>
        <v>na</v>
      </c>
      <c r="BD84" s="83" t="str">
        <f t="shared" si="213"/>
        <v>na</v>
      </c>
      <c r="BE84" s="83" t="str">
        <f t="shared" si="213"/>
        <v>na</v>
      </c>
      <c r="BF84" s="83" t="str">
        <f t="shared" si="213"/>
        <v>na</v>
      </c>
      <c r="BG84" s="83" t="str">
        <f t="shared" si="213"/>
        <v>na</v>
      </c>
      <c r="BH84" s="83" t="str">
        <f t="shared" si="213"/>
        <v>na</v>
      </c>
      <c r="BI84" s="83" t="str">
        <f t="shared" si="213"/>
        <v>na</v>
      </c>
      <c r="BJ84" s="83" t="str">
        <f t="shared" si="213"/>
        <v>na</v>
      </c>
      <c r="BK84" s="83" t="str">
        <f t="shared" si="213"/>
        <v>na</v>
      </c>
      <c r="BL84" s="83" t="str">
        <f t="shared" si="213"/>
        <v>na</v>
      </c>
      <c r="BM84" s="83" t="str">
        <f t="shared" si="213"/>
        <v>na</v>
      </c>
      <c r="BN84" s="83" t="str">
        <f t="shared" si="213"/>
        <v>na</v>
      </c>
      <c r="BO84" s="83" t="str">
        <f t="shared" si="213"/>
        <v>na</v>
      </c>
      <c r="BP84" s="83" t="str">
        <f t="shared" si="213"/>
        <v>na</v>
      </c>
      <c r="BQ84" s="83" t="str">
        <f t="shared" si="213"/>
        <v>na</v>
      </c>
      <c r="BR84" s="83" t="str">
        <f t="shared" si="213"/>
        <v>na</v>
      </c>
      <c r="BS84" s="83" t="str">
        <f t="shared" si="213"/>
        <v>na</v>
      </c>
      <c r="BT84" s="83" t="str">
        <f t="shared" si="213"/>
        <v>na</v>
      </c>
      <c r="BU84" s="83" t="str">
        <f t="shared" si="213"/>
        <v>na</v>
      </c>
      <c r="BV84" s="83" t="str">
        <f t="shared" si="213"/>
        <v>na</v>
      </c>
      <c r="BW84" s="83" t="str">
        <f t="shared" si="213"/>
        <v>na</v>
      </c>
      <c r="BX84" s="83" t="str">
        <f t="shared" si="213"/>
        <v>na</v>
      </c>
      <c r="BY84" s="83" t="str">
        <f t="shared" si="213"/>
        <v>na</v>
      </c>
      <c r="BZ84" s="83" t="str">
        <f t="shared" si="213"/>
        <v>na</v>
      </c>
      <c r="CA84" s="83" t="str">
        <f t="shared" si="213"/>
        <v>na</v>
      </c>
      <c r="CB84" s="83" t="str">
        <f t="shared" si="213"/>
        <v>na</v>
      </c>
      <c r="CC84" s="83" t="str">
        <f t="shared" si="213"/>
        <v>na</v>
      </c>
      <c r="CD84" s="83" t="str">
        <f t="shared" si="213"/>
        <v>na</v>
      </c>
      <c r="CE84" s="83" t="str">
        <f t="shared" si="213"/>
        <v>na</v>
      </c>
      <c r="CF84" s="83" t="str">
        <f t="shared" si="213"/>
        <v>na</v>
      </c>
      <c r="CG84" s="83" t="str">
        <f t="shared" si="213"/>
        <v>na</v>
      </c>
      <c r="CH84" s="83" t="str">
        <f t="shared" si="213"/>
        <v>na</v>
      </c>
      <c r="CI84" s="83" t="str">
        <f t="shared" si="213"/>
        <v>na</v>
      </c>
      <c r="CJ84" s="83" t="str">
        <f t="shared" si="213"/>
        <v>na</v>
      </c>
      <c r="CK84" s="83" t="str">
        <f t="shared" si="213"/>
        <v>na</v>
      </c>
      <c r="CL84" s="83" t="str">
        <f t="shared" si="213"/>
        <v>na</v>
      </c>
      <c r="CM84" s="83" t="str">
        <f t="shared" si="213"/>
        <v>na</v>
      </c>
      <c r="CN84" s="83" t="str">
        <f t="shared" si="213"/>
        <v>na</v>
      </c>
      <c r="CO84" s="83" t="str">
        <f t="shared" si="213"/>
        <v>na</v>
      </c>
      <c r="CP84" s="83" t="str">
        <f t="shared" si="213"/>
        <v>na</v>
      </c>
      <c r="CQ84" s="83" t="str">
        <f t="shared" si="213"/>
        <v>na</v>
      </c>
      <c r="CR84" s="83" t="str">
        <f t="shared" si="213"/>
        <v>na</v>
      </c>
      <c r="CS84" s="83" t="str">
        <f t="shared" si="213"/>
        <v>na</v>
      </c>
      <c r="CT84" s="83" t="str">
        <f t="shared" si="213"/>
        <v>na</v>
      </c>
      <c r="CU84" s="83" t="str">
        <f t="shared" si="213"/>
        <v>na</v>
      </c>
      <c r="CV84" s="83" t="str">
        <f t="shared" si="213"/>
        <v>na</v>
      </c>
      <c r="CW84" s="83" t="str">
        <f t="shared" si="213"/>
        <v>na</v>
      </c>
      <c r="CX84" s="83" t="str">
        <f t="shared" si="213"/>
        <v>na</v>
      </c>
      <c r="CY84" s="83" t="str">
        <f t="shared" si="213"/>
        <v>na</v>
      </c>
      <c r="CZ84" s="83" t="str">
        <f t="shared" ref="CZ84:FK84" si="214" xml:space="preserve"> IF(AND(CZ83 = 1, CZ82 &gt; CHK_TOL), CZ81 / CZ82, "na")</f>
        <v>na</v>
      </c>
      <c r="DA84" s="83" t="str">
        <f t="shared" si="214"/>
        <v>na</v>
      </c>
      <c r="DB84" s="83" t="str">
        <f t="shared" si="214"/>
        <v>na</v>
      </c>
      <c r="DC84" s="83" t="str">
        <f t="shared" si="214"/>
        <v>na</v>
      </c>
      <c r="DD84" s="83" t="str">
        <f t="shared" si="214"/>
        <v>na</v>
      </c>
      <c r="DE84" s="83" t="str">
        <f t="shared" si="214"/>
        <v>na</v>
      </c>
      <c r="DF84" s="83" t="str">
        <f t="shared" si="214"/>
        <v>na</v>
      </c>
      <c r="DG84" s="83" t="str">
        <f t="shared" si="214"/>
        <v>na</v>
      </c>
      <c r="DH84" s="83" t="str">
        <f t="shared" si="214"/>
        <v>na</v>
      </c>
      <c r="DI84" s="83" t="str">
        <f t="shared" si="214"/>
        <v>na</v>
      </c>
      <c r="DJ84" s="83" t="str">
        <f t="shared" si="214"/>
        <v>na</v>
      </c>
      <c r="DK84" s="83" t="str">
        <f t="shared" si="214"/>
        <v>na</v>
      </c>
      <c r="DL84" s="83" t="str">
        <f t="shared" si="214"/>
        <v>na</v>
      </c>
      <c r="DM84" s="83" t="str">
        <f t="shared" si="214"/>
        <v>na</v>
      </c>
      <c r="DN84" s="83" t="str">
        <f t="shared" si="214"/>
        <v>na</v>
      </c>
      <c r="DO84" s="83" t="str">
        <f t="shared" si="214"/>
        <v>na</v>
      </c>
      <c r="DP84" s="83" t="str">
        <f t="shared" si="214"/>
        <v>na</v>
      </c>
      <c r="DQ84" s="83" t="str">
        <f t="shared" si="214"/>
        <v>na</v>
      </c>
      <c r="DR84" s="83" t="str">
        <f t="shared" si="214"/>
        <v>na</v>
      </c>
      <c r="DS84" s="83" t="str">
        <f t="shared" si="214"/>
        <v>na</v>
      </c>
      <c r="DT84" s="83" t="str">
        <f t="shared" si="214"/>
        <v>na</v>
      </c>
      <c r="DU84" s="83" t="str">
        <f t="shared" si="214"/>
        <v>na</v>
      </c>
      <c r="DV84" s="83" t="str">
        <f t="shared" si="214"/>
        <v>na</v>
      </c>
      <c r="DW84" s="83" t="str">
        <f t="shared" si="214"/>
        <v>na</v>
      </c>
      <c r="DX84" s="83" t="str">
        <f t="shared" si="214"/>
        <v>na</v>
      </c>
      <c r="DY84" s="83" t="str">
        <f t="shared" si="214"/>
        <v>na</v>
      </c>
      <c r="DZ84" s="83" t="str">
        <f t="shared" si="214"/>
        <v>na</v>
      </c>
      <c r="EA84" s="83" t="str">
        <f t="shared" si="214"/>
        <v>na</v>
      </c>
      <c r="EB84" s="83" t="str">
        <f t="shared" si="214"/>
        <v>na</v>
      </c>
      <c r="EC84" s="83" t="str">
        <f t="shared" si="214"/>
        <v>na</v>
      </c>
      <c r="ED84" s="83" t="str">
        <f t="shared" si="214"/>
        <v>na</v>
      </c>
      <c r="EE84" s="83" t="str">
        <f t="shared" si="214"/>
        <v>na</v>
      </c>
      <c r="EF84" s="83" t="str">
        <f t="shared" si="214"/>
        <v>na</v>
      </c>
      <c r="EG84" s="83" t="str">
        <f t="shared" si="214"/>
        <v>na</v>
      </c>
      <c r="EH84" s="83" t="str">
        <f t="shared" si="214"/>
        <v>na</v>
      </c>
      <c r="EI84" s="83" t="str">
        <f t="shared" si="214"/>
        <v>na</v>
      </c>
      <c r="EJ84" s="83" t="str">
        <f t="shared" si="214"/>
        <v>na</v>
      </c>
      <c r="EK84" s="83" t="str">
        <f t="shared" si="214"/>
        <v>na</v>
      </c>
      <c r="EL84" s="83" t="str">
        <f t="shared" si="214"/>
        <v>na</v>
      </c>
      <c r="EM84" s="83" t="str">
        <f t="shared" si="214"/>
        <v>na</v>
      </c>
      <c r="EN84" s="83" t="str">
        <f t="shared" si="214"/>
        <v>na</v>
      </c>
      <c r="EO84" s="83" t="str">
        <f t="shared" si="214"/>
        <v>na</v>
      </c>
      <c r="EP84" s="83" t="str">
        <f t="shared" si="214"/>
        <v>na</v>
      </c>
      <c r="EQ84" s="83" t="str">
        <f t="shared" si="214"/>
        <v>na</v>
      </c>
      <c r="ER84" s="83" t="str">
        <f t="shared" si="214"/>
        <v>na</v>
      </c>
      <c r="ES84" s="83" t="str">
        <f t="shared" si="214"/>
        <v>na</v>
      </c>
      <c r="ET84" s="83" t="str">
        <f t="shared" si="214"/>
        <v>na</v>
      </c>
      <c r="EU84" s="83" t="str">
        <f t="shared" si="214"/>
        <v>na</v>
      </c>
      <c r="EV84" s="83" t="str">
        <f t="shared" si="214"/>
        <v>na</v>
      </c>
      <c r="EW84" s="83" t="str">
        <f t="shared" si="214"/>
        <v>na</v>
      </c>
      <c r="EX84" s="83" t="str">
        <f t="shared" si="214"/>
        <v>na</v>
      </c>
      <c r="EY84" s="83" t="str">
        <f t="shared" si="214"/>
        <v>na</v>
      </c>
      <c r="EZ84" s="83" t="str">
        <f t="shared" si="214"/>
        <v>na</v>
      </c>
      <c r="FA84" s="83" t="str">
        <f t="shared" si="214"/>
        <v>na</v>
      </c>
      <c r="FB84" s="83" t="str">
        <f t="shared" si="214"/>
        <v>na</v>
      </c>
      <c r="FC84" s="83" t="str">
        <f t="shared" si="214"/>
        <v>na</v>
      </c>
      <c r="FD84" s="83" t="str">
        <f t="shared" si="214"/>
        <v>na</v>
      </c>
      <c r="FE84" s="83" t="str">
        <f t="shared" si="214"/>
        <v>na</v>
      </c>
      <c r="FF84" s="83" t="str">
        <f t="shared" si="214"/>
        <v>na</v>
      </c>
      <c r="FG84" s="83" t="str">
        <f t="shared" si="214"/>
        <v>na</v>
      </c>
      <c r="FH84" s="83" t="str">
        <f t="shared" si="214"/>
        <v>na</v>
      </c>
      <c r="FI84" s="83" t="str">
        <f t="shared" si="214"/>
        <v>na</v>
      </c>
      <c r="FJ84" s="83" t="str">
        <f t="shared" si="214"/>
        <v>na</v>
      </c>
      <c r="FK84" s="83" t="str">
        <f t="shared" si="214"/>
        <v>na</v>
      </c>
      <c r="FL84" s="83" t="str">
        <f t="shared" ref="FL84:GJ84" si="215" xml:space="preserve"> IF(AND(FL83 = 1, FL82 &gt; CHK_TOL), FL81 / FL82, "na")</f>
        <v>na</v>
      </c>
      <c r="FM84" s="83" t="str">
        <f t="shared" si="215"/>
        <v>na</v>
      </c>
      <c r="FN84" s="83" t="str">
        <f t="shared" si="215"/>
        <v>na</v>
      </c>
      <c r="FO84" s="83" t="str">
        <f t="shared" si="215"/>
        <v>na</v>
      </c>
      <c r="FP84" s="83" t="str">
        <f t="shared" si="215"/>
        <v>na</v>
      </c>
      <c r="FQ84" s="83" t="str">
        <f t="shared" si="215"/>
        <v>na</v>
      </c>
      <c r="FR84" s="83" t="str">
        <f t="shared" si="215"/>
        <v>na</v>
      </c>
      <c r="FS84" s="83" t="str">
        <f t="shared" si="215"/>
        <v>na</v>
      </c>
      <c r="FT84" s="83" t="str">
        <f t="shared" si="215"/>
        <v>na</v>
      </c>
      <c r="FU84" s="83" t="str">
        <f t="shared" si="215"/>
        <v>na</v>
      </c>
      <c r="FV84" s="83" t="str">
        <f t="shared" si="215"/>
        <v>na</v>
      </c>
      <c r="FW84" s="83" t="str">
        <f t="shared" si="215"/>
        <v>na</v>
      </c>
      <c r="FX84" s="83" t="str">
        <f t="shared" si="215"/>
        <v>na</v>
      </c>
      <c r="FY84" s="83" t="str">
        <f t="shared" si="215"/>
        <v>na</v>
      </c>
      <c r="FZ84" s="83" t="str">
        <f t="shared" si="215"/>
        <v>na</v>
      </c>
      <c r="GA84" s="83" t="str">
        <f t="shared" si="215"/>
        <v>na</v>
      </c>
      <c r="GB84" s="83" t="str">
        <f t="shared" si="215"/>
        <v>na</v>
      </c>
      <c r="GC84" s="83" t="str">
        <f t="shared" si="215"/>
        <v>na</v>
      </c>
      <c r="GD84" s="83" t="str">
        <f t="shared" si="215"/>
        <v>na</v>
      </c>
      <c r="GE84" s="83" t="str">
        <f t="shared" si="215"/>
        <v>na</v>
      </c>
      <c r="GF84" s="83" t="str">
        <f t="shared" si="215"/>
        <v>na</v>
      </c>
      <c r="GG84" s="83" t="str">
        <f t="shared" si="215"/>
        <v>na</v>
      </c>
      <c r="GH84" s="83" t="str">
        <f t="shared" si="215"/>
        <v>na</v>
      </c>
      <c r="GI84" s="83" t="str">
        <f t="shared" si="215"/>
        <v>na</v>
      </c>
      <c r="GJ84" s="83" t="str">
        <f t="shared" si="215"/>
        <v>na</v>
      </c>
    </row>
    <row r="85" spans="1:192" x14ac:dyDescent="0.25">
      <c r="A85" s="628"/>
      <c r="B85" s="628"/>
      <c r="C85" s="629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  <c r="AC85" s="287"/>
      <c r="AD85" s="287"/>
      <c r="AE85" s="287"/>
      <c r="AF85" s="287"/>
      <c r="AG85" s="287"/>
      <c r="AH85" s="287"/>
      <c r="AI85" s="287"/>
      <c r="AJ85" s="287"/>
      <c r="AK85" s="287"/>
      <c r="AL85" s="287"/>
      <c r="AM85" s="287"/>
      <c r="AN85" s="287"/>
      <c r="AO85" s="287"/>
      <c r="AP85" s="287"/>
      <c r="AQ85" s="287"/>
      <c r="AR85" s="287"/>
      <c r="AS85" s="287"/>
      <c r="AT85" s="287"/>
      <c r="AU85" s="287"/>
      <c r="AV85" s="287"/>
      <c r="AW85" s="287"/>
      <c r="AX85" s="287"/>
      <c r="AY85" s="287"/>
      <c r="AZ85" s="287"/>
      <c r="BA85" s="287"/>
      <c r="BB85" s="287"/>
      <c r="BC85" s="287"/>
      <c r="BD85" s="287"/>
      <c r="BE85" s="287"/>
      <c r="BF85" s="287"/>
      <c r="BG85" s="287"/>
      <c r="BH85" s="287"/>
      <c r="BI85" s="287"/>
      <c r="BJ85" s="287"/>
      <c r="BK85" s="287"/>
      <c r="BL85" s="287"/>
      <c r="BM85" s="287"/>
      <c r="BN85" s="287"/>
      <c r="BO85" s="287"/>
      <c r="BP85" s="287"/>
      <c r="BQ85" s="287"/>
      <c r="BR85" s="287"/>
      <c r="BS85" s="287"/>
      <c r="BT85" s="287"/>
      <c r="BU85" s="287"/>
      <c r="BV85" s="287"/>
      <c r="BW85" s="287"/>
      <c r="BX85" s="287"/>
      <c r="BY85" s="287"/>
      <c r="BZ85" s="287"/>
      <c r="CA85" s="287"/>
      <c r="CB85" s="287"/>
      <c r="CC85" s="287"/>
      <c r="CD85" s="287"/>
      <c r="CE85" s="287"/>
      <c r="CF85" s="287"/>
      <c r="CG85" s="287"/>
      <c r="CH85" s="287"/>
      <c r="CI85" s="287"/>
      <c r="CJ85" s="287"/>
      <c r="CK85" s="287"/>
      <c r="CL85" s="287"/>
      <c r="CM85" s="287"/>
      <c r="CN85" s="287"/>
      <c r="CO85" s="287"/>
      <c r="CP85" s="287"/>
      <c r="CQ85" s="287"/>
      <c r="CR85" s="287"/>
      <c r="CS85" s="287"/>
      <c r="CT85" s="287"/>
      <c r="CU85" s="287"/>
      <c r="CV85" s="287"/>
      <c r="CW85" s="287"/>
      <c r="CX85" s="287"/>
      <c r="CY85" s="287"/>
      <c r="CZ85" s="287"/>
      <c r="DA85" s="287"/>
      <c r="DB85" s="287"/>
      <c r="DC85" s="287"/>
      <c r="DD85" s="287"/>
      <c r="DE85" s="287"/>
      <c r="DF85" s="287"/>
      <c r="DG85" s="287"/>
      <c r="DH85" s="287"/>
      <c r="DI85" s="287"/>
      <c r="DJ85" s="287"/>
      <c r="DK85" s="287"/>
      <c r="DL85" s="287"/>
      <c r="DM85" s="287"/>
      <c r="DN85" s="287"/>
      <c r="DO85" s="287"/>
      <c r="DP85" s="287"/>
      <c r="DQ85" s="287"/>
      <c r="DR85" s="287"/>
      <c r="DS85" s="287"/>
      <c r="DT85" s="287"/>
      <c r="DU85" s="287"/>
      <c r="DV85" s="287"/>
      <c r="DW85" s="287"/>
      <c r="DX85" s="287"/>
      <c r="DY85" s="287"/>
      <c r="DZ85" s="287"/>
      <c r="EA85" s="287"/>
      <c r="EB85" s="287"/>
      <c r="EC85" s="287"/>
      <c r="ED85" s="287"/>
      <c r="EE85" s="287"/>
      <c r="EF85" s="287"/>
      <c r="EG85" s="287"/>
      <c r="EH85" s="287"/>
      <c r="EI85" s="287"/>
      <c r="EJ85" s="287"/>
      <c r="EK85" s="287"/>
      <c r="EL85" s="287"/>
      <c r="EM85" s="287"/>
      <c r="EN85" s="287"/>
      <c r="EO85" s="287"/>
      <c r="EP85" s="287"/>
      <c r="EQ85" s="287"/>
      <c r="ER85" s="287"/>
      <c r="ES85" s="287"/>
      <c r="ET85" s="287"/>
      <c r="EU85" s="287"/>
      <c r="EV85" s="287"/>
      <c r="EW85" s="287"/>
      <c r="EX85" s="287"/>
      <c r="EY85" s="287"/>
      <c r="EZ85" s="287"/>
      <c r="FA85" s="287"/>
      <c r="FB85" s="287"/>
      <c r="FC85" s="287"/>
      <c r="FD85" s="287"/>
      <c r="FE85" s="287"/>
      <c r="FF85" s="287"/>
      <c r="FG85" s="287"/>
      <c r="FH85" s="287"/>
      <c r="FI85" s="287"/>
      <c r="FJ85" s="287"/>
      <c r="FK85" s="287"/>
      <c r="FL85" s="287"/>
      <c r="FM85" s="287"/>
      <c r="FN85" s="287"/>
      <c r="FO85" s="287"/>
      <c r="FP85" s="287"/>
      <c r="FQ85" s="287"/>
      <c r="FR85" s="287"/>
      <c r="FS85" s="287"/>
      <c r="FT85" s="287"/>
      <c r="FU85" s="287"/>
      <c r="FV85" s="287"/>
      <c r="FW85" s="287"/>
      <c r="FX85" s="287"/>
      <c r="FY85" s="287"/>
      <c r="FZ85" s="287"/>
      <c r="GA85" s="287"/>
      <c r="GB85" s="287"/>
      <c r="GC85" s="287"/>
      <c r="GD85" s="287"/>
      <c r="GE85" s="287"/>
      <c r="GF85" s="287"/>
      <c r="GG85" s="287"/>
      <c r="GH85" s="287"/>
      <c r="GI85" s="287"/>
      <c r="GJ85" s="287"/>
    </row>
    <row r="86" spans="1:192" x14ac:dyDescent="0.25">
      <c r="A86" s="80"/>
      <c r="B86" s="80"/>
      <c r="C86" s="588"/>
      <c r="D86" s="61"/>
      <c r="E86" s="632" t="str">
        <f t="shared" ref="E86:AJ86" si="216" xml:space="preserve"> E$84</f>
        <v>Loan life coverage ratio</v>
      </c>
      <c r="F86" s="632">
        <f t="shared" si="216"/>
        <v>0</v>
      </c>
      <c r="G86" s="632" t="str">
        <f t="shared" si="216"/>
        <v>ratio</v>
      </c>
      <c r="H86" s="632">
        <f t="shared" si="216"/>
        <v>0</v>
      </c>
      <c r="I86" s="632">
        <f t="shared" si="216"/>
        <v>0</v>
      </c>
      <c r="J86" s="632" t="str">
        <f t="shared" si="216"/>
        <v>na</v>
      </c>
      <c r="K86" s="632" t="str">
        <f t="shared" si="216"/>
        <v>na</v>
      </c>
      <c r="L86" s="632" t="str">
        <f t="shared" si="216"/>
        <v>na</v>
      </c>
      <c r="M86" s="632" t="str">
        <f t="shared" si="216"/>
        <v>na</v>
      </c>
      <c r="N86" s="632" t="str">
        <f t="shared" si="216"/>
        <v>na</v>
      </c>
      <c r="O86" s="632" t="str">
        <f t="shared" si="216"/>
        <v>na</v>
      </c>
      <c r="P86" s="632">
        <f t="shared" si="216"/>
        <v>1.3999999999999997</v>
      </c>
      <c r="Q86" s="632">
        <f t="shared" si="216"/>
        <v>1.3999999999999997</v>
      </c>
      <c r="R86" s="632">
        <f t="shared" si="216"/>
        <v>1.4</v>
      </c>
      <c r="S86" s="632">
        <f t="shared" si="216"/>
        <v>1.4</v>
      </c>
      <c r="T86" s="632">
        <f t="shared" si="216"/>
        <v>1.3999999999999997</v>
      </c>
      <c r="U86" s="632">
        <f t="shared" si="216"/>
        <v>1.3999999999999997</v>
      </c>
      <c r="V86" s="632">
        <f t="shared" si="216"/>
        <v>1.4</v>
      </c>
      <c r="W86" s="632">
        <f t="shared" si="216"/>
        <v>1.3999999999999997</v>
      </c>
      <c r="X86" s="632">
        <f t="shared" si="216"/>
        <v>1.3999999999999997</v>
      </c>
      <c r="Y86" s="632">
        <f t="shared" si="216"/>
        <v>1.3999999999999997</v>
      </c>
      <c r="Z86" s="632">
        <f t="shared" si="216"/>
        <v>1.3999999999999997</v>
      </c>
      <c r="AA86" s="632">
        <f t="shared" si="216"/>
        <v>1.3999999999999997</v>
      </c>
      <c r="AB86" s="632">
        <f t="shared" si="216"/>
        <v>1.4</v>
      </c>
      <c r="AC86" s="632">
        <f t="shared" si="216"/>
        <v>1.4</v>
      </c>
      <c r="AD86" s="632">
        <f t="shared" si="216"/>
        <v>1.4</v>
      </c>
      <c r="AE86" s="632">
        <f t="shared" si="216"/>
        <v>1.4</v>
      </c>
      <c r="AF86" s="632">
        <f t="shared" si="216"/>
        <v>1.4</v>
      </c>
      <c r="AG86" s="632">
        <f t="shared" si="216"/>
        <v>1.3999999999999997</v>
      </c>
      <c r="AH86" s="632">
        <f t="shared" si="216"/>
        <v>1.3999999999999995</v>
      </c>
      <c r="AI86" s="632">
        <f t="shared" si="216"/>
        <v>1.3999999999999995</v>
      </c>
      <c r="AJ86" s="632">
        <f t="shared" si="216"/>
        <v>1.3999999999999992</v>
      </c>
      <c r="AK86" s="632">
        <f t="shared" ref="AK86:CV86" si="217" xml:space="preserve"> AK$84</f>
        <v>1.399999999999999</v>
      </c>
      <c r="AL86" s="632">
        <f t="shared" si="217"/>
        <v>1.3999999999999988</v>
      </c>
      <c r="AM86" s="632">
        <f t="shared" si="217"/>
        <v>1.3999999999999986</v>
      </c>
      <c r="AN86" s="632">
        <f t="shared" si="217"/>
        <v>1.3999999999999986</v>
      </c>
      <c r="AO86" s="632">
        <f t="shared" si="217"/>
        <v>1.3999999999999981</v>
      </c>
      <c r="AP86" s="632">
        <f t="shared" si="217"/>
        <v>1.3999999999999977</v>
      </c>
      <c r="AQ86" s="632">
        <f t="shared" si="217"/>
        <v>1.3999999999999977</v>
      </c>
      <c r="AR86" s="632">
        <f t="shared" si="217"/>
        <v>1.399999999999997</v>
      </c>
      <c r="AS86" s="632">
        <f t="shared" si="217"/>
        <v>1.3999999999999964</v>
      </c>
      <c r="AT86" s="632">
        <f t="shared" si="217"/>
        <v>1.3999999999999955</v>
      </c>
      <c r="AU86" s="632">
        <f t="shared" si="217"/>
        <v>1.3999999999999939</v>
      </c>
      <c r="AV86" s="632">
        <f t="shared" si="217"/>
        <v>1.3999999999999908</v>
      </c>
      <c r="AW86" s="632">
        <f t="shared" si="217"/>
        <v>1.3999999999999813</v>
      </c>
      <c r="AX86" s="632" t="str">
        <f t="shared" si="217"/>
        <v>na</v>
      </c>
      <c r="AY86" s="632" t="str">
        <f t="shared" si="217"/>
        <v>na</v>
      </c>
      <c r="AZ86" s="632" t="str">
        <f t="shared" si="217"/>
        <v>na</v>
      </c>
      <c r="BA86" s="632" t="str">
        <f t="shared" si="217"/>
        <v>na</v>
      </c>
      <c r="BB86" s="632" t="str">
        <f t="shared" si="217"/>
        <v>na</v>
      </c>
      <c r="BC86" s="632" t="str">
        <f t="shared" si="217"/>
        <v>na</v>
      </c>
      <c r="BD86" s="632" t="str">
        <f t="shared" si="217"/>
        <v>na</v>
      </c>
      <c r="BE86" s="632" t="str">
        <f t="shared" si="217"/>
        <v>na</v>
      </c>
      <c r="BF86" s="632" t="str">
        <f t="shared" si="217"/>
        <v>na</v>
      </c>
      <c r="BG86" s="632" t="str">
        <f t="shared" si="217"/>
        <v>na</v>
      </c>
      <c r="BH86" s="632" t="str">
        <f t="shared" si="217"/>
        <v>na</v>
      </c>
      <c r="BI86" s="632" t="str">
        <f t="shared" si="217"/>
        <v>na</v>
      </c>
      <c r="BJ86" s="632" t="str">
        <f t="shared" si="217"/>
        <v>na</v>
      </c>
      <c r="BK86" s="632" t="str">
        <f t="shared" si="217"/>
        <v>na</v>
      </c>
      <c r="BL86" s="632" t="str">
        <f t="shared" si="217"/>
        <v>na</v>
      </c>
      <c r="BM86" s="632" t="str">
        <f t="shared" si="217"/>
        <v>na</v>
      </c>
      <c r="BN86" s="632" t="str">
        <f t="shared" si="217"/>
        <v>na</v>
      </c>
      <c r="BO86" s="632" t="str">
        <f t="shared" si="217"/>
        <v>na</v>
      </c>
      <c r="BP86" s="632" t="str">
        <f t="shared" si="217"/>
        <v>na</v>
      </c>
      <c r="BQ86" s="632" t="str">
        <f t="shared" si="217"/>
        <v>na</v>
      </c>
      <c r="BR86" s="632" t="str">
        <f t="shared" si="217"/>
        <v>na</v>
      </c>
      <c r="BS86" s="632" t="str">
        <f t="shared" si="217"/>
        <v>na</v>
      </c>
      <c r="BT86" s="632" t="str">
        <f t="shared" si="217"/>
        <v>na</v>
      </c>
      <c r="BU86" s="632" t="str">
        <f t="shared" si="217"/>
        <v>na</v>
      </c>
      <c r="BV86" s="632" t="str">
        <f t="shared" si="217"/>
        <v>na</v>
      </c>
      <c r="BW86" s="632" t="str">
        <f t="shared" si="217"/>
        <v>na</v>
      </c>
      <c r="BX86" s="632" t="str">
        <f t="shared" si="217"/>
        <v>na</v>
      </c>
      <c r="BY86" s="632" t="str">
        <f t="shared" si="217"/>
        <v>na</v>
      </c>
      <c r="BZ86" s="632" t="str">
        <f t="shared" si="217"/>
        <v>na</v>
      </c>
      <c r="CA86" s="632" t="str">
        <f t="shared" si="217"/>
        <v>na</v>
      </c>
      <c r="CB86" s="632" t="str">
        <f t="shared" si="217"/>
        <v>na</v>
      </c>
      <c r="CC86" s="632" t="str">
        <f t="shared" si="217"/>
        <v>na</v>
      </c>
      <c r="CD86" s="632" t="str">
        <f t="shared" si="217"/>
        <v>na</v>
      </c>
      <c r="CE86" s="632" t="str">
        <f t="shared" si="217"/>
        <v>na</v>
      </c>
      <c r="CF86" s="632" t="str">
        <f t="shared" si="217"/>
        <v>na</v>
      </c>
      <c r="CG86" s="632" t="str">
        <f t="shared" si="217"/>
        <v>na</v>
      </c>
      <c r="CH86" s="632" t="str">
        <f t="shared" si="217"/>
        <v>na</v>
      </c>
      <c r="CI86" s="632" t="str">
        <f t="shared" si="217"/>
        <v>na</v>
      </c>
      <c r="CJ86" s="632" t="str">
        <f t="shared" si="217"/>
        <v>na</v>
      </c>
      <c r="CK86" s="632" t="str">
        <f t="shared" si="217"/>
        <v>na</v>
      </c>
      <c r="CL86" s="632" t="str">
        <f t="shared" si="217"/>
        <v>na</v>
      </c>
      <c r="CM86" s="632" t="str">
        <f t="shared" si="217"/>
        <v>na</v>
      </c>
      <c r="CN86" s="632" t="str">
        <f t="shared" si="217"/>
        <v>na</v>
      </c>
      <c r="CO86" s="632" t="str">
        <f t="shared" si="217"/>
        <v>na</v>
      </c>
      <c r="CP86" s="632" t="str">
        <f t="shared" si="217"/>
        <v>na</v>
      </c>
      <c r="CQ86" s="632" t="str">
        <f t="shared" si="217"/>
        <v>na</v>
      </c>
      <c r="CR86" s="632" t="str">
        <f t="shared" si="217"/>
        <v>na</v>
      </c>
      <c r="CS86" s="632" t="str">
        <f t="shared" si="217"/>
        <v>na</v>
      </c>
      <c r="CT86" s="632" t="str">
        <f t="shared" si="217"/>
        <v>na</v>
      </c>
      <c r="CU86" s="632" t="str">
        <f t="shared" si="217"/>
        <v>na</v>
      </c>
      <c r="CV86" s="632" t="str">
        <f t="shared" si="217"/>
        <v>na</v>
      </c>
      <c r="CW86" s="632" t="str">
        <f t="shared" ref="CW86:FH86" si="218" xml:space="preserve"> CW$84</f>
        <v>na</v>
      </c>
      <c r="CX86" s="632" t="str">
        <f t="shared" si="218"/>
        <v>na</v>
      </c>
      <c r="CY86" s="632" t="str">
        <f t="shared" si="218"/>
        <v>na</v>
      </c>
      <c r="CZ86" s="632" t="str">
        <f t="shared" si="218"/>
        <v>na</v>
      </c>
      <c r="DA86" s="632" t="str">
        <f t="shared" si="218"/>
        <v>na</v>
      </c>
      <c r="DB86" s="632" t="str">
        <f t="shared" si="218"/>
        <v>na</v>
      </c>
      <c r="DC86" s="632" t="str">
        <f t="shared" si="218"/>
        <v>na</v>
      </c>
      <c r="DD86" s="632" t="str">
        <f t="shared" si="218"/>
        <v>na</v>
      </c>
      <c r="DE86" s="632" t="str">
        <f t="shared" si="218"/>
        <v>na</v>
      </c>
      <c r="DF86" s="632" t="str">
        <f t="shared" si="218"/>
        <v>na</v>
      </c>
      <c r="DG86" s="632" t="str">
        <f t="shared" si="218"/>
        <v>na</v>
      </c>
      <c r="DH86" s="632" t="str">
        <f t="shared" si="218"/>
        <v>na</v>
      </c>
      <c r="DI86" s="632" t="str">
        <f t="shared" si="218"/>
        <v>na</v>
      </c>
      <c r="DJ86" s="632" t="str">
        <f t="shared" si="218"/>
        <v>na</v>
      </c>
      <c r="DK86" s="632" t="str">
        <f t="shared" si="218"/>
        <v>na</v>
      </c>
      <c r="DL86" s="632" t="str">
        <f t="shared" si="218"/>
        <v>na</v>
      </c>
      <c r="DM86" s="632" t="str">
        <f t="shared" si="218"/>
        <v>na</v>
      </c>
      <c r="DN86" s="632" t="str">
        <f t="shared" si="218"/>
        <v>na</v>
      </c>
      <c r="DO86" s="632" t="str">
        <f t="shared" si="218"/>
        <v>na</v>
      </c>
      <c r="DP86" s="632" t="str">
        <f t="shared" si="218"/>
        <v>na</v>
      </c>
      <c r="DQ86" s="632" t="str">
        <f t="shared" si="218"/>
        <v>na</v>
      </c>
      <c r="DR86" s="632" t="str">
        <f t="shared" si="218"/>
        <v>na</v>
      </c>
      <c r="DS86" s="632" t="str">
        <f t="shared" si="218"/>
        <v>na</v>
      </c>
      <c r="DT86" s="632" t="str">
        <f t="shared" si="218"/>
        <v>na</v>
      </c>
      <c r="DU86" s="632" t="str">
        <f t="shared" si="218"/>
        <v>na</v>
      </c>
      <c r="DV86" s="632" t="str">
        <f t="shared" si="218"/>
        <v>na</v>
      </c>
      <c r="DW86" s="632" t="str">
        <f t="shared" si="218"/>
        <v>na</v>
      </c>
      <c r="DX86" s="632" t="str">
        <f t="shared" si="218"/>
        <v>na</v>
      </c>
      <c r="DY86" s="632" t="str">
        <f t="shared" si="218"/>
        <v>na</v>
      </c>
      <c r="DZ86" s="632" t="str">
        <f t="shared" si="218"/>
        <v>na</v>
      </c>
      <c r="EA86" s="632" t="str">
        <f t="shared" si="218"/>
        <v>na</v>
      </c>
      <c r="EB86" s="632" t="str">
        <f t="shared" si="218"/>
        <v>na</v>
      </c>
      <c r="EC86" s="632" t="str">
        <f t="shared" si="218"/>
        <v>na</v>
      </c>
      <c r="ED86" s="632" t="str">
        <f t="shared" si="218"/>
        <v>na</v>
      </c>
      <c r="EE86" s="632" t="str">
        <f t="shared" si="218"/>
        <v>na</v>
      </c>
      <c r="EF86" s="632" t="str">
        <f t="shared" si="218"/>
        <v>na</v>
      </c>
      <c r="EG86" s="632" t="str">
        <f t="shared" si="218"/>
        <v>na</v>
      </c>
      <c r="EH86" s="632" t="str">
        <f t="shared" si="218"/>
        <v>na</v>
      </c>
      <c r="EI86" s="632" t="str">
        <f t="shared" si="218"/>
        <v>na</v>
      </c>
      <c r="EJ86" s="632" t="str">
        <f t="shared" si="218"/>
        <v>na</v>
      </c>
      <c r="EK86" s="632" t="str">
        <f t="shared" si="218"/>
        <v>na</v>
      </c>
      <c r="EL86" s="632" t="str">
        <f t="shared" si="218"/>
        <v>na</v>
      </c>
      <c r="EM86" s="632" t="str">
        <f t="shared" si="218"/>
        <v>na</v>
      </c>
      <c r="EN86" s="632" t="str">
        <f t="shared" si="218"/>
        <v>na</v>
      </c>
      <c r="EO86" s="632" t="str">
        <f t="shared" si="218"/>
        <v>na</v>
      </c>
      <c r="EP86" s="632" t="str">
        <f t="shared" si="218"/>
        <v>na</v>
      </c>
      <c r="EQ86" s="632" t="str">
        <f t="shared" si="218"/>
        <v>na</v>
      </c>
      <c r="ER86" s="632" t="str">
        <f t="shared" si="218"/>
        <v>na</v>
      </c>
      <c r="ES86" s="632" t="str">
        <f t="shared" si="218"/>
        <v>na</v>
      </c>
      <c r="ET86" s="632" t="str">
        <f t="shared" si="218"/>
        <v>na</v>
      </c>
      <c r="EU86" s="632" t="str">
        <f t="shared" si="218"/>
        <v>na</v>
      </c>
      <c r="EV86" s="632" t="str">
        <f t="shared" si="218"/>
        <v>na</v>
      </c>
      <c r="EW86" s="632" t="str">
        <f t="shared" si="218"/>
        <v>na</v>
      </c>
      <c r="EX86" s="632" t="str">
        <f t="shared" si="218"/>
        <v>na</v>
      </c>
      <c r="EY86" s="632" t="str">
        <f t="shared" si="218"/>
        <v>na</v>
      </c>
      <c r="EZ86" s="632" t="str">
        <f t="shared" si="218"/>
        <v>na</v>
      </c>
      <c r="FA86" s="632" t="str">
        <f t="shared" si="218"/>
        <v>na</v>
      </c>
      <c r="FB86" s="632" t="str">
        <f t="shared" si="218"/>
        <v>na</v>
      </c>
      <c r="FC86" s="632" t="str">
        <f t="shared" si="218"/>
        <v>na</v>
      </c>
      <c r="FD86" s="632" t="str">
        <f t="shared" si="218"/>
        <v>na</v>
      </c>
      <c r="FE86" s="632" t="str">
        <f t="shared" si="218"/>
        <v>na</v>
      </c>
      <c r="FF86" s="632" t="str">
        <f t="shared" si="218"/>
        <v>na</v>
      </c>
      <c r="FG86" s="632" t="str">
        <f t="shared" si="218"/>
        <v>na</v>
      </c>
      <c r="FH86" s="632" t="str">
        <f t="shared" si="218"/>
        <v>na</v>
      </c>
      <c r="FI86" s="632" t="str">
        <f t="shared" ref="FI86:GJ86" si="219" xml:space="preserve"> FI$84</f>
        <v>na</v>
      </c>
      <c r="FJ86" s="632" t="str">
        <f t="shared" si="219"/>
        <v>na</v>
      </c>
      <c r="FK86" s="632" t="str">
        <f t="shared" si="219"/>
        <v>na</v>
      </c>
      <c r="FL86" s="632" t="str">
        <f t="shared" si="219"/>
        <v>na</v>
      </c>
      <c r="FM86" s="632" t="str">
        <f t="shared" si="219"/>
        <v>na</v>
      </c>
      <c r="FN86" s="632" t="str">
        <f t="shared" si="219"/>
        <v>na</v>
      </c>
      <c r="FO86" s="632" t="str">
        <f t="shared" si="219"/>
        <v>na</v>
      </c>
      <c r="FP86" s="632" t="str">
        <f t="shared" si="219"/>
        <v>na</v>
      </c>
      <c r="FQ86" s="632" t="str">
        <f t="shared" si="219"/>
        <v>na</v>
      </c>
      <c r="FR86" s="632" t="str">
        <f t="shared" si="219"/>
        <v>na</v>
      </c>
      <c r="FS86" s="632" t="str">
        <f t="shared" si="219"/>
        <v>na</v>
      </c>
      <c r="FT86" s="632" t="str">
        <f t="shared" si="219"/>
        <v>na</v>
      </c>
      <c r="FU86" s="632" t="str">
        <f t="shared" si="219"/>
        <v>na</v>
      </c>
      <c r="FV86" s="632" t="str">
        <f t="shared" si="219"/>
        <v>na</v>
      </c>
      <c r="FW86" s="632" t="str">
        <f t="shared" si="219"/>
        <v>na</v>
      </c>
      <c r="FX86" s="632" t="str">
        <f t="shared" si="219"/>
        <v>na</v>
      </c>
      <c r="FY86" s="632" t="str">
        <f t="shared" si="219"/>
        <v>na</v>
      </c>
      <c r="FZ86" s="632" t="str">
        <f t="shared" si="219"/>
        <v>na</v>
      </c>
      <c r="GA86" s="632" t="str">
        <f t="shared" si="219"/>
        <v>na</v>
      </c>
      <c r="GB86" s="632" t="str">
        <f t="shared" si="219"/>
        <v>na</v>
      </c>
      <c r="GC86" s="632" t="str">
        <f t="shared" si="219"/>
        <v>na</v>
      </c>
      <c r="GD86" s="632" t="str">
        <f t="shared" si="219"/>
        <v>na</v>
      </c>
      <c r="GE86" s="632" t="str">
        <f t="shared" si="219"/>
        <v>na</v>
      </c>
      <c r="GF86" s="632" t="str">
        <f t="shared" si="219"/>
        <v>na</v>
      </c>
      <c r="GG86" s="632" t="str">
        <f t="shared" si="219"/>
        <v>na</v>
      </c>
      <c r="GH86" s="632" t="str">
        <f t="shared" si="219"/>
        <v>na</v>
      </c>
      <c r="GI86" s="632" t="str">
        <f t="shared" si="219"/>
        <v>na</v>
      </c>
      <c r="GJ86" s="632" t="str">
        <f t="shared" si="219"/>
        <v>na</v>
      </c>
    </row>
    <row r="87" spans="1:192" s="193" customFormat="1" x14ac:dyDescent="0.25">
      <c r="A87" s="142"/>
      <c r="B87" s="142"/>
      <c r="C87" s="143"/>
      <c r="D87" s="144"/>
      <c r="E87" s="192" t="s">
        <v>505</v>
      </c>
      <c r="F87" s="422">
        <f xml:space="preserve"> MIN(J86:GJ86)</f>
        <v>1.3999999999999813</v>
      </c>
      <c r="G87" s="192" t="s">
        <v>189</v>
      </c>
      <c r="H87" s="192"/>
      <c r="I87" s="145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Y87" s="422"/>
      <c r="Z87" s="422"/>
      <c r="AA87" s="422"/>
      <c r="AB87" s="422"/>
      <c r="AC87" s="422"/>
      <c r="AD87" s="422"/>
      <c r="AE87" s="422"/>
      <c r="AF87" s="422"/>
      <c r="AG87" s="422"/>
      <c r="AH87" s="422"/>
      <c r="AI87" s="422"/>
      <c r="AJ87" s="422"/>
      <c r="AK87" s="422"/>
      <c r="AL87" s="422"/>
      <c r="AM87" s="422"/>
      <c r="AN87" s="422"/>
      <c r="AO87" s="422"/>
      <c r="AP87" s="422"/>
      <c r="AQ87" s="422"/>
      <c r="AR87" s="422"/>
      <c r="AS87" s="422"/>
      <c r="AT87" s="422"/>
      <c r="AU87" s="422"/>
      <c r="AV87" s="422"/>
      <c r="AW87" s="422"/>
      <c r="AX87" s="422"/>
      <c r="AY87" s="422"/>
      <c r="AZ87" s="422"/>
      <c r="BA87" s="422"/>
      <c r="BB87" s="422"/>
      <c r="BC87" s="422"/>
      <c r="BD87" s="422"/>
      <c r="BE87" s="422"/>
      <c r="BF87" s="422"/>
      <c r="BG87" s="422"/>
      <c r="BH87" s="422"/>
      <c r="BI87" s="422"/>
      <c r="BJ87" s="422"/>
      <c r="BK87" s="422"/>
      <c r="BL87" s="422"/>
      <c r="BM87" s="422"/>
      <c r="BN87" s="422"/>
      <c r="BO87" s="422"/>
      <c r="BP87" s="422"/>
      <c r="BQ87" s="422"/>
      <c r="BR87" s="422"/>
      <c r="BS87" s="422"/>
      <c r="BT87" s="422"/>
      <c r="BU87" s="422"/>
      <c r="BV87" s="422"/>
      <c r="BW87" s="422"/>
      <c r="BX87" s="422"/>
      <c r="BY87" s="422"/>
      <c r="BZ87" s="422"/>
      <c r="CA87" s="422"/>
      <c r="CB87" s="422"/>
      <c r="CC87" s="422"/>
      <c r="CD87" s="422"/>
      <c r="CE87" s="422"/>
      <c r="CF87" s="422"/>
      <c r="CG87" s="422"/>
      <c r="CH87" s="422"/>
      <c r="CI87" s="422"/>
      <c r="CJ87" s="422"/>
      <c r="CK87" s="422"/>
      <c r="CL87" s="422"/>
      <c r="CM87" s="422"/>
      <c r="CN87" s="422"/>
      <c r="CO87" s="422"/>
      <c r="CP87" s="422"/>
      <c r="CQ87" s="422"/>
      <c r="CR87" s="422"/>
      <c r="CS87" s="422"/>
      <c r="CT87" s="422"/>
      <c r="CU87" s="422"/>
      <c r="CV87" s="422"/>
      <c r="CW87" s="422"/>
      <c r="CX87" s="422"/>
      <c r="CY87" s="422"/>
      <c r="CZ87" s="422"/>
      <c r="DA87" s="422"/>
      <c r="DB87" s="422"/>
      <c r="DC87" s="422"/>
      <c r="DD87" s="422"/>
      <c r="DE87" s="422"/>
      <c r="DF87" s="422"/>
      <c r="DG87" s="422"/>
      <c r="DH87" s="422"/>
      <c r="DI87" s="422"/>
      <c r="DJ87" s="422"/>
      <c r="DK87" s="422"/>
      <c r="DL87" s="422"/>
      <c r="DM87" s="422"/>
      <c r="DN87" s="422"/>
      <c r="DO87" s="422"/>
      <c r="DP87" s="422"/>
      <c r="DQ87" s="422"/>
      <c r="DR87" s="422"/>
      <c r="DS87" s="422"/>
      <c r="DT87" s="422"/>
      <c r="DU87" s="422"/>
      <c r="DV87" s="422"/>
      <c r="DW87" s="422"/>
      <c r="DX87" s="422"/>
      <c r="DY87" s="422"/>
      <c r="DZ87" s="422"/>
      <c r="EA87" s="422"/>
      <c r="EB87" s="422"/>
      <c r="EC87" s="422"/>
      <c r="ED87" s="422"/>
      <c r="EE87" s="422"/>
      <c r="EF87" s="422"/>
      <c r="EG87" s="422"/>
      <c r="EH87" s="422"/>
      <c r="EI87" s="422"/>
      <c r="EJ87" s="422"/>
      <c r="EK87" s="422"/>
      <c r="EL87" s="422"/>
      <c r="EM87" s="422"/>
      <c r="EN87" s="422"/>
      <c r="EO87" s="422"/>
      <c r="EP87" s="422"/>
      <c r="EQ87" s="422"/>
      <c r="ER87" s="422"/>
      <c r="ES87" s="422"/>
      <c r="ET87" s="422"/>
      <c r="EU87" s="422"/>
      <c r="EV87" s="422"/>
      <c r="EW87" s="422"/>
      <c r="EX87" s="422"/>
      <c r="EY87" s="422"/>
      <c r="EZ87" s="422"/>
      <c r="FA87" s="422"/>
      <c r="FB87" s="422"/>
      <c r="FC87" s="422"/>
      <c r="FD87" s="422"/>
      <c r="FE87" s="422"/>
      <c r="FF87" s="422"/>
      <c r="FG87" s="422"/>
      <c r="FH87" s="422"/>
      <c r="FI87" s="422"/>
      <c r="FJ87" s="422"/>
      <c r="FK87" s="422"/>
      <c r="FL87" s="422"/>
      <c r="FM87" s="422"/>
      <c r="FN87" s="422"/>
      <c r="FO87" s="422"/>
      <c r="FP87" s="422"/>
      <c r="FQ87" s="422"/>
      <c r="FR87" s="422"/>
      <c r="FS87" s="422"/>
      <c r="FT87" s="422"/>
      <c r="FU87" s="422"/>
      <c r="FV87" s="422"/>
      <c r="FW87" s="422"/>
      <c r="FX87" s="422"/>
      <c r="FY87" s="422"/>
      <c r="FZ87" s="422"/>
      <c r="GA87" s="422"/>
      <c r="GB87" s="422"/>
      <c r="GC87" s="422"/>
      <c r="GD87" s="422"/>
      <c r="GE87" s="422"/>
      <c r="GF87" s="422"/>
      <c r="GG87" s="422"/>
      <c r="GH87" s="422"/>
      <c r="GI87" s="422"/>
      <c r="GJ87" s="422"/>
    </row>
    <row r="88" spans="1:192" s="193" customFormat="1" x14ac:dyDescent="0.25">
      <c r="A88" s="142"/>
      <c r="B88" s="142"/>
      <c r="C88" s="143"/>
      <c r="D88" s="144"/>
      <c r="E88" s="192" t="s">
        <v>509</v>
      </c>
      <c r="F88" s="422">
        <f xml:space="preserve"> AVERAGE(J86:GJ86)</f>
        <v>1.3999999999999984</v>
      </c>
      <c r="G88" s="192" t="s">
        <v>189</v>
      </c>
      <c r="H88" s="192"/>
      <c r="I88" s="145"/>
      <c r="J88" s="422"/>
      <c r="K88" s="422"/>
      <c r="L88" s="422"/>
      <c r="M88" s="422"/>
      <c r="N88" s="422"/>
      <c r="O88" s="422"/>
      <c r="P88" s="422"/>
      <c r="Q88" s="422"/>
      <c r="R88" s="422"/>
      <c r="S88" s="422"/>
      <c r="T88" s="422"/>
      <c r="U88" s="422"/>
      <c r="V88" s="422"/>
      <c r="W88" s="422"/>
      <c r="X88" s="422"/>
      <c r="Y88" s="422"/>
      <c r="Z88" s="422"/>
      <c r="AA88" s="422"/>
      <c r="AB88" s="422"/>
      <c r="AC88" s="422"/>
      <c r="AD88" s="422"/>
      <c r="AE88" s="422"/>
      <c r="AF88" s="422"/>
      <c r="AG88" s="422"/>
      <c r="AH88" s="422"/>
      <c r="AI88" s="422"/>
      <c r="AJ88" s="422"/>
      <c r="AK88" s="422"/>
      <c r="AL88" s="422"/>
      <c r="AM88" s="422"/>
      <c r="AN88" s="422"/>
      <c r="AO88" s="422"/>
      <c r="AP88" s="422"/>
      <c r="AQ88" s="422"/>
      <c r="AR88" s="422"/>
      <c r="AS88" s="422"/>
      <c r="AT88" s="422"/>
      <c r="AU88" s="422"/>
      <c r="AV88" s="422"/>
      <c r="AW88" s="422"/>
      <c r="AX88" s="422"/>
      <c r="AY88" s="422"/>
      <c r="AZ88" s="422"/>
      <c r="BA88" s="422"/>
      <c r="BB88" s="422"/>
      <c r="BC88" s="422"/>
      <c r="BD88" s="422"/>
      <c r="BE88" s="422"/>
      <c r="BF88" s="422"/>
      <c r="BG88" s="422"/>
      <c r="BH88" s="422"/>
      <c r="BI88" s="422"/>
      <c r="BJ88" s="422"/>
      <c r="BK88" s="422"/>
      <c r="BL88" s="422"/>
      <c r="BM88" s="422"/>
      <c r="BN88" s="422"/>
      <c r="BO88" s="422"/>
      <c r="BP88" s="422"/>
      <c r="BQ88" s="422"/>
      <c r="BR88" s="422"/>
      <c r="BS88" s="422"/>
      <c r="BT88" s="422"/>
      <c r="BU88" s="422"/>
      <c r="BV88" s="422"/>
      <c r="BW88" s="422"/>
      <c r="BX88" s="422"/>
      <c r="BY88" s="422"/>
      <c r="BZ88" s="422"/>
      <c r="CA88" s="422"/>
      <c r="CB88" s="422"/>
      <c r="CC88" s="422"/>
      <c r="CD88" s="422"/>
      <c r="CE88" s="422"/>
      <c r="CF88" s="422"/>
      <c r="CG88" s="422"/>
      <c r="CH88" s="422"/>
      <c r="CI88" s="422"/>
      <c r="CJ88" s="422"/>
      <c r="CK88" s="422"/>
      <c r="CL88" s="422"/>
      <c r="CM88" s="422"/>
      <c r="CN88" s="422"/>
      <c r="CO88" s="422"/>
      <c r="CP88" s="422"/>
      <c r="CQ88" s="422"/>
      <c r="CR88" s="422"/>
      <c r="CS88" s="422"/>
      <c r="CT88" s="422"/>
      <c r="CU88" s="422"/>
      <c r="CV88" s="422"/>
      <c r="CW88" s="422"/>
      <c r="CX88" s="422"/>
      <c r="CY88" s="422"/>
      <c r="CZ88" s="422"/>
      <c r="DA88" s="422"/>
      <c r="DB88" s="422"/>
      <c r="DC88" s="422"/>
      <c r="DD88" s="422"/>
      <c r="DE88" s="422"/>
      <c r="DF88" s="422"/>
      <c r="DG88" s="422"/>
      <c r="DH88" s="422"/>
      <c r="DI88" s="422"/>
      <c r="DJ88" s="422"/>
      <c r="DK88" s="422"/>
      <c r="DL88" s="422"/>
      <c r="DM88" s="422"/>
      <c r="DN88" s="422"/>
      <c r="DO88" s="422"/>
      <c r="DP88" s="422"/>
      <c r="DQ88" s="422"/>
      <c r="DR88" s="422"/>
      <c r="DS88" s="422"/>
      <c r="DT88" s="422"/>
      <c r="DU88" s="422"/>
      <c r="DV88" s="422"/>
      <c r="DW88" s="422"/>
      <c r="DX88" s="422"/>
      <c r="DY88" s="422"/>
      <c r="DZ88" s="422"/>
      <c r="EA88" s="422"/>
      <c r="EB88" s="422"/>
      <c r="EC88" s="422"/>
      <c r="ED88" s="422"/>
      <c r="EE88" s="422"/>
      <c r="EF88" s="422"/>
      <c r="EG88" s="422"/>
      <c r="EH88" s="422"/>
      <c r="EI88" s="422"/>
      <c r="EJ88" s="422"/>
      <c r="EK88" s="422"/>
      <c r="EL88" s="422"/>
      <c r="EM88" s="422"/>
      <c r="EN88" s="422"/>
      <c r="EO88" s="422"/>
      <c r="EP88" s="422"/>
      <c r="EQ88" s="422"/>
      <c r="ER88" s="422"/>
      <c r="ES88" s="422"/>
      <c r="ET88" s="422"/>
      <c r="EU88" s="422"/>
      <c r="EV88" s="422"/>
      <c r="EW88" s="422"/>
      <c r="EX88" s="422"/>
      <c r="EY88" s="422"/>
      <c r="EZ88" s="422"/>
      <c r="FA88" s="422"/>
      <c r="FB88" s="422"/>
      <c r="FC88" s="422"/>
      <c r="FD88" s="422"/>
      <c r="FE88" s="422"/>
      <c r="FF88" s="422"/>
      <c r="FG88" s="422"/>
      <c r="FH88" s="422"/>
      <c r="FI88" s="422"/>
      <c r="FJ88" s="422"/>
      <c r="FK88" s="422"/>
      <c r="FL88" s="422"/>
      <c r="FM88" s="422"/>
      <c r="FN88" s="422"/>
      <c r="FO88" s="422"/>
      <c r="FP88" s="422"/>
      <c r="FQ88" s="422"/>
      <c r="FR88" s="422"/>
      <c r="FS88" s="422"/>
      <c r="FT88" s="422"/>
      <c r="FU88" s="422"/>
      <c r="FV88" s="422"/>
      <c r="FW88" s="422"/>
      <c r="FX88" s="422"/>
      <c r="FY88" s="422"/>
      <c r="FZ88" s="422"/>
      <c r="GA88" s="422"/>
      <c r="GB88" s="422"/>
      <c r="GC88" s="422"/>
      <c r="GD88" s="422"/>
      <c r="GE88" s="422"/>
      <c r="GF88" s="422"/>
      <c r="GG88" s="422"/>
      <c r="GH88" s="422"/>
      <c r="GI88" s="422"/>
      <c r="GJ88" s="422"/>
    </row>
    <row r="89" spans="1:192" x14ac:dyDescent="0.25">
      <c r="A89" s="80"/>
      <c r="B89" s="80"/>
      <c r="C89" s="588"/>
      <c r="D89" s="61"/>
      <c r="E89" s="126"/>
      <c r="F89" s="126"/>
      <c r="G89" s="126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  <c r="DK89" s="32"/>
      <c r="DL89" s="32"/>
      <c r="DM89" s="32"/>
      <c r="DN89" s="32"/>
      <c r="DO89" s="32"/>
      <c r="DP89" s="32"/>
      <c r="DQ89" s="32"/>
      <c r="DR89" s="32"/>
      <c r="DS89" s="32"/>
      <c r="DT89" s="32"/>
      <c r="DU89" s="32"/>
      <c r="DV89" s="32"/>
      <c r="DW89" s="32"/>
      <c r="DX89" s="32"/>
      <c r="DY89" s="32"/>
      <c r="DZ89" s="32"/>
      <c r="EA89" s="32"/>
      <c r="EB89" s="32"/>
      <c r="EC89" s="32"/>
      <c r="ED89" s="32"/>
      <c r="EE89" s="32"/>
      <c r="EF89" s="32"/>
      <c r="EG89" s="32"/>
      <c r="EH89" s="32"/>
      <c r="EI89" s="32"/>
      <c r="EJ89" s="32"/>
      <c r="EK89" s="32"/>
      <c r="EL89" s="32"/>
      <c r="EM89" s="32"/>
      <c r="EN89" s="32"/>
      <c r="EO89" s="32"/>
      <c r="EP89" s="32"/>
      <c r="EQ89" s="32"/>
      <c r="ER89" s="32"/>
      <c r="ES89" s="32"/>
      <c r="ET89" s="32"/>
      <c r="EU89" s="32"/>
      <c r="EV89" s="32"/>
      <c r="EW89" s="32"/>
      <c r="EX89" s="32"/>
      <c r="EY89" s="32"/>
      <c r="EZ89" s="32"/>
      <c r="FA89" s="32"/>
      <c r="FB89" s="32"/>
      <c r="FC89" s="32"/>
      <c r="FD89" s="32"/>
      <c r="FE89" s="32"/>
      <c r="FF89" s="32"/>
      <c r="FG89" s="32"/>
      <c r="FH89" s="32"/>
      <c r="FI89" s="32"/>
      <c r="FJ89" s="32"/>
      <c r="FK89" s="32"/>
      <c r="FL89" s="32"/>
      <c r="FM89" s="32"/>
      <c r="FN89" s="32"/>
      <c r="FO89" s="32"/>
      <c r="FP89" s="32"/>
      <c r="FQ89" s="32"/>
      <c r="FR89" s="32"/>
      <c r="FS89" s="32"/>
      <c r="FT89" s="32"/>
      <c r="FU89" s="32"/>
      <c r="FV89" s="32"/>
      <c r="FW89" s="32"/>
      <c r="FX89" s="32"/>
      <c r="FY89" s="32"/>
      <c r="FZ89" s="32"/>
      <c r="GA89" s="32"/>
      <c r="GB89" s="32"/>
      <c r="GC89" s="32"/>
      <c r="GD89" s="32"/>
      <c r="GE89" s="32"/>
      <c r="GF89" s="32"/>
      <c r="GG89" s="32"/>
      <c r="GH89" s="32"/>
      <c r="GI89" s="32"/>
      <c r="GJ89" s="32"/>
    </row>
    <row r="90" spans="1:192" x14ac:dyDescent="0.25"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83"/>
      <c r="AJ90" s="83"/>
      <c r="AK90" s="83"/>
      <c r="AL90" s="83"/>
      <c r="AM90" s="83"/>
      <c r="AN90" s="83"/>
      <c r="AO90" s="83"/>
      <c r="AP90" s="83"/>
      <c r="AQ90" s="83"/>
      <c r="AR90" s="83"/>
      <c r="AS90" s="83"/>
      <c r="AT90" s="83"/>
      <c r="AU90" s="83"/>
      <c r="AV90" s="83"/>
      <c r="AW90" s="83"/>
      <c r="AX90" s="83"/>
      <c r="AY90" s="83"/>
      <c r="AZ90" s="83"/>
      <c r="BA90" s="83"/>
      <c r="BB90" s="83"/>
      <c r="BC90" s="83"/>
      <c r="BD90" s="83"/>
      <c r="BE90" s="83"/>
      <c r="BF90" s="83"/>
      <c r="BG90" s="83"/>
      <c r="BH90" s="83"/>
      <c r="BI90" s="83"/>
      <c r="BJ90" s="83"/>
      <c r="BK90" s="83"/>
      <c r="BL90" s="83"/>
      <c r="BM90" s="83"/>
      <c r="BN90" s="83"/>
      <c r="BO90" s="83"/>
      <c r="BP90" s="83"/>
      <c r="BQ90" s="83"/>
      <c r="BR90" s="83"/>
      <c r="BS90" s="83"/>
      <c r="BT90" s="83"/>
      <c r="BU90" s="83"/>
      <c r="BV90" s="83"/>
      <c r="BW90" s="83"/>
      <c r="BX90" s="83"/>
      <c r="BY90" s="83"/>
      <c r="BZ90" s="83"/>
      <c r="CA90" s="83"/>
      <c r="CB90" s="83"/>
      <c r="CC90" s="83"/>
      <c r="CD90" s="83"/>
      <c r="CE90" s="83"/>
      <c r="CF90" s="83"/>
      <c r="CG90" s="83"/>
      <c r="CH90" s="83"/>
      <c r="CI90" s="83"/>
      <c r="CJ90" s="83"/>
      <c r="CK90" s="83"/>
      <c r="CL90" s="83"/>
      <c r="CM90" s="83"/>
      <c r="CN90" s="83"/>
      <c r="CO90" s="83"/>
      <c r="CP90" s="83"/>
      <c r="CQ90" s="83"/>
      <c r="CR90" s="83"/>
      <c r="CS90" s="83"/>
      <c r="CT90" s="83"/>
      <c r="CU90" s="83"/>
      <c r="CV90" s="83"/>
      <c r="CW90" s="83"/>
      <c r="CX90" s="83"/>
      <c r="CY90" s="83"/>
      <c r="CZ90" s="83"/>
      <c r="DA90" s="83"/>
      <c r="DB90" s="83"/>
      <c r="DC90" s="83"/>
      <c r="DD90" s="83"/>
      <c r="DE90" s="83"/>
      <c r="DF90" s="83"/>
      <c r="DG90" s="83"/>
      <c r="DH90" s="83"/>
      <c r="DI90" s="83"/>
      <c r="DJ90" s="83"/>
      <c r="DK90" s="83"/>
      <c r="DL90" s="83"/>
      <c r="DM90" s="83"/>
      <c r="DN90" s="83"/>
      <c r="DO90" s="83"/>
      <c r="DP90" s="83"/>
      <c r="DQ90" s="83"/>
      <c r="DR90" s="83"/>
      <c r="DS90" s="83"/>
      <c r="DT90" s="83"/>
      <c r="DU90" s="83"/>
      <c r="DV90" s="83"/>
      <c r="DW90" s="83"/>
      <c r="DX90" s="83"/>
      <c r="DY90" s="83"/>
      <c r="DZ90" s="83"/>
      <c r="EA90" s="83"/>
      <c r="EB90" s="83"/>
      <c r="EC90" s="83"/>
      <c r="ED90" s="83"/>
      <c r="EE90" s="83"/>
      <c r="EF90" s="83"/>
      <c r="EG90" s="83"/>
      <c r="EH90" s="83"/>
      <c r="EI90" s="83"/>
      <c r="EJ90" s="83"/>
      <c r="EK90" s="83"/>
      <c r="EL90" s="83"/>
      <c r="EM90" s="83"/>
      <c r="EN90" s="83"/>
      <c r="EO90" s="83"/>
      <c r="EP90" s="83"/>
      <c r="EQ90" s="83"/>
      <c r="ER90" s="83"/>
      <c r="ES90" s="83"/>
      <c r="ET90" s="83"/>
      <c r="EU90" s="83"/>
      <c r="EV90" s="83"/>
      <c r="EW90" s="83"/>
      <c r="EX90" s="83"/>
      <c r="EY90" s="83"/>
      <c r="EZ90" s="83"/>
      <c r="FA90" s="83"/>
      <c r="FB90" s="83"/>
      <c r="FC90" s="83"/>
      <c r="FD90" s="83"/>
      <c r="FE90" s="83"/>
      <c r="FF90" s="83"/>
      <c r="FG90" s="83"/>
      <c r="FH90" s="83"/>
      <c r="FI90" s="83"/>
      <c r="FJ90" s="83"/>
      <c r="FK90" s="83"/>
      <c r="FL90" s="83"/>
      <c r="FM90" s="83"/>
      <c r="FN90" s="83"/>
      <c r="FO90" s="83"/>
      <c r="FP90" s="83"/>
      <c r="FQ90" s="83"/>
      <c r="FR90" s="83"/>
      <c r="FS90" s="83"/>
      <c r="FT90" s="83"/>
      <c r="FU90" s="83"/>
      <c r="FV90" s="83"/>
      <c r="FW90" s="83"/>
      <c r="FX90" s="83"/>
      <c r="FY90" s="83"/>
      <c r="FZ90" s="83"/>
      <c r="GA90" s="83"/>
      <c r="GB90" s="83"/>
      <c r="GC90" s="83"/>
      <c r="GD90" s="83"/>
      <c r="GE90" s="83"/>
      <c r="GF90" s="83"/>
      <c r="GG90" s="83"/>
      <c r="GH90" s="83"/>
      <c r="GI90" s="83"/>
      <c r="GJ90" s="83"/>
    </row>
    <row r="91" spans="1:192" x14ac:dyDescent="0.25">
      <c r="A91" s="15" t="s">
        <v>494</v>
      </c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AR91" s="83"/>
      <c r="AS91" s="83"/>
      <c r="AT91" s="83"/>
      <c r="AU91" s="83"/>
      <c r="AV91" s="83"/>
      <c r="AW91" s="83"/>
      <c r="AX91" s="83"/>
      <c r="AY91" s="83"/>
      <c r="AZ91" s="83"/>
      <c r="BA91" s="83"/>
      <c r="BB91" s="83"/>
      <c r="BC91" s="83"/>
      <c r="BD91" s="83"/>
      <c r="BE91" s="83"/>
      <c r="BF91" s="83"/>
      <c r="BG91" s="83"/>
      <c r="BH91" s="83"/>
      <c r="BI91" s="83"/>
      <c r="BJ91" s="83"/>
      <c r="BK91" s="83"/>
      <c r="BL91" s="83"/>
      <c r="BM91" s="83"/>
      <c r="BN91" s="83"/>
      <c r="BO91" s="83"/>
      <c r="BP91" s="83"/>
      <c r="BQ91" s="83"/>
      <c r="BR91" s="83"/>
      <c r="BS91" s="83"/>
      <c r="BT91" s="83"/>
      <c r="BU91" s="83"/>
      <c r="BV91" s="83"/>
      <c r="BW91" s="83"/>
      <c r="BX91" s="83"/>
      <c r="BY91" s="83"/>
      <c r="BZ91" s="83"/>
      <c r="CA91" s="83"/>
      <c r="CB91" s="83"/>
      <c r="CC91" s="83"/>
      <c r="CD91" s="83"/>
      <c r="CE91" s="83"/>
      <c r="CF91" s="83"/>
      <c r="CG91" s="83"/>
      <c r="CH91" s="83"/>
      <c r="CI91" s="83"/>
      <c r="CJ91" s="83"/>
      <c r="CK91" s="83"/>
      <c r="CL91" s="83"/>
      <c r="CM91" s="83"/>
      <c r="CN91" s="83"/>
      <c r="CO91" s="83"/>
      <c r="CP91" s="83"/>
      <c r="CQ91" s="83"/>
      <c r="CR91" s="83"/>
      <c r="CS91" s="83"/>
      <c r="CT91" s="83"/>
      <c r="CU91" s="83"/>
      <c r="CV91" s="83"/>
      <c r="CW91" s="83"/>
      <c r="CX91" s="83"/>
      <c r="CY91" s="83"/>
      <c r="CZ91" s="83"/>
      <c r="DA91" s="83"/>
      <c r="DB91" s="83"/>
      <c r="DC91" s="83"/>
      <c r="DD91" s="83"/>
      <c r="DE91" s="83"/>
      <c r="DF91" s="83"/>
      <c r="DG91" s="83"/>
      <c r="DH91" s="83"/>
      <c r="DI91" s="83"/>
      <c r="DJ91" s="83"/>
      <c r="DK91" s="83"/>
      <c r="DL91" s="83"/>
      <c r="DM91" s="83"/>
      <c r="DN91" s="83"/>
      <c r="DO91" s="83"/>
      <c r="DP91" s="83"/>
      <c r="DQ91" s="83"/>
      <c r="DR91" s="83"/>
      <c r="DS91" s="83"/>
      <c r="DT91" s="83"/>
      <c r="DU91" s="83"/>
      <c r="DV91" s="83"/>
      <c r="DW91" s="83"/>
      <c r="DX91" s="83"/>
      <c r="DY91" s="83"/>
      <c r="DZ91" s="83"/>
      <c r="EA91" s="83"/>
      <c r="EB91" s="83"/>
      <c r="EC91" s="83"/>
      <c r="ED91" s="83"/>
      <c r="EE91" s="83"/>
      <c r="EF91" s="83"/>
      <c r="EG91" s="83"/>
      <c r="EH91" s="83"/>
      <c r="EI91" s="83"/>
      <c r="EJ91" s="83"/>
      <c r="EK91" s="83"/>
      <c r="EL91" s="83"/>
      <c r="EM91" s="83"/>
      <c r="EN91" s="83"/>
      <c r="EO91" s="83"/>
      <c r="EP91" s="83"/>
      <c r="EQ91" s="83"/>
      <c r="ER91" s="83"/>
      <c r="ES91" s="83"/>
      <c r="ET91" s="83"/>
      <c r="EU91" s="83"/>
      <c r="EV91" s="83"/>
      <c r="EW91" s="83"/>
      <c r="EX91" s="83"/>
      <c r="EY91" s="83"/>
      <c r="EZ91" s="83"/>
      <c r="FA91" s="83"/>
      <c r="FB91" s="83"/>
      <c r="FC91" s="83"/>
      <c r="FD91" s="83"/>
      <c r="FE91" s="83"/>
      <c r="FF91" s="83"/>
      <c r="FG91" s="83"/>
      <c r="FH91" s="83"/>
      <c r="FI91" s="83"/>
      <c r="FJ91" s="83"/>
      <c r="FK91" s="83"/>
      <c r="FL91" s="83"/>
      <c r="FM91" s="83"/>
      <c r="FN91" s="83"/>
      <c r="FO91" s="83"/>
      <c r="FP91" s="83"/>
      <c r="FQ91" s="83"/>
      <c r="FR91" s="83"/>
      <c r="FS91" s="83"/>
      <c r="FT91" s="83"/>
      <c r="FU91" s="83"/>
      <c r="FV91" s="83"/>
      <c r="FW91" s="83"/>
      <c r="FX91" s="83"/>
      <c r="FY91" s="83"/>
      <c r="FZ91" s="83"/>
      <c r="GA91" s="83"/>
      <c r="GB91" s="83"/>
      <c r="GC91" s="83"/>
      <c r="GD91" s="83"/>
      <c r="GE91" s="83"/>
      <c r="GF91" s="83"/>
      <c r="GG91" s="83"/>
      <c r="GH91" s="83"/>
      <c r="GI91" s="83"/>
      <c r="GJ91" s="83"/>
    </row>
    <row r="92" spans="1:192" x14ac:dyDescent="0.25"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AR92" s="83"/>
      <c r="AS92" s="83"/>
      <c r="AT92" s="83"/>
      <c r="AU92" s="83"/>
      <c r="AV92" s="83"/>
      <c r="AW92" s="83"/>
      <c r="AX92" s="83"/>
      <c r="AY92" s="83"/>
      <c r="AZ92" s="83"/>
      <c r="BA92" s="83"/>
      <c r="BB92" s="83"/>
      <c r="BC92" s="83"/>
      <c r="BD92" s="83"/>
      <c r="BE92" s="83"/>
      <c r="BF92" s="83"/>
      <c r="BG92" s="83"/>
      <c r="BH92" s="83"/>
      <c r="BI92" s="83"/>
      <c r="BJ92" s="83"/>
      <c r="BK92" s="83"/>
      <c r="BL92" s="83"/>
      <c r="BM92" s="83"/>
      <c r="BN92" s="83"/>
      <c r="BO92" s="83"/>
      <c r="BP92" s="83"/>
      <c r="BQ92" s="83"/>
      <c r="BR92" s="83"/>
      <c r="BS92" s="83"/>
      <c r="BT92" s="83"/>
      <c r="BU92" s="83"/>
      <c r="BV92" s="83"/>
      <c r="BW92" s="83"/>
      <c r="BX92" s="83"/>
      <c r="BY92" s="83"/>
      <c r="BZ92" s="83"/>
      <c r="CA92" s="83"/>
      <c r="CB92" s="83"/>
      <c r="CC92" s="83"/>
      <c r="CD92" s="83"/>
      <c r="CE92" s="83"/>
      <c r="CF92" s="83"/>
      <c r="CG92" s="83"/>
      <c r="CH92" s="83"/>
      <c r="CI92" s="83"/>
      <c r="CJ92" s="83"/>
      <c r="CK92" s="83"/>
      <c r="CL92" s="83"/>
      <c r="CM92" s="83"/>
      <c r="CN92" s="83"/>
      <c r="CO92" s="83"/>
      <c r="CP92" s="83"/>
      <c r="CQ92" s="83"/>
      <c r="CR92" s="83"/>
      <c r="CS92" s="83"/>
      <c r="CT92" s="83"/>
      <c r="CU92" s="83"/>
      <c r="CV92" s="83"/>
      <c r="CW92" s="83"/>
      <c r="CX92" s="83"/>
      <c r="CY92" s="83"/>
      <c r="CZ92" s="83"/>
      <c r="DA92" s="83"/>
      <c r="DB92" s="83"/>
      <c r="DC92" s="83"/>
      <c r="DD92" s="83"/>
      <c r="DE92" s="83"/>
      <c r="DF92" s="83"/>
      <c r="DG92" s="83"/>
      <c r="DH92" s="83"/>
      <c r="DI92" s="83"/>
      <c r="DJ92" s="83"/>
      <c r="DK92" s="83"/>
      <c r="DL92" s="83"/>
      <c r="DM92" s="83"/>
      <c r="DN92" s="83"/>
      <c r="DO92" s="83"/>
      <c r="DP92" s="83"/>
      <c r="DQ92" s="83"/>
      <c r="DR92" s="83"/>
      <c r="DS92" s="83"/>
      <c r="DT92" s="83"/>
      <c r="DU92" s="83"/>
      <c r="DV92" s="83"/>
      <c r="DW92" s="83"/>
      <c r="DX92" s="83"/>
      <c r="DY92" s="83"/>
      <c r="DZ92" s="83"/>
      <c r="EA92" s="83"/>
      <c r="EB92" s="83"/>
      <c r="EC92" s="83"/>
      <c r="ED92" s="83"/>
      <c r="EE92" s="83"/>
      <c r="EF92" s="83"/>
      <c r="EG92" s="83"/>
      <c r="EH92" s="83"/>
      <c r="EI92" s="83"/>
      <c r="EJ92" s="83"/>
      <c r="EK92" s="83"/>
      <c r="EL92" s="83"/>
      <c r="EM92" s="83"/>
      <c r="EN92" s="83"/>
      <c r="EO92" s="83"/>
      <c r="EP92" s="83"/>
      <c r="EQ92" s="83"/>
      <c r="ER92" s="83"/>
      <c r="ES92" s="83"/>
      <c r="ET92" s="83"/>
      <c r="EU92" s="83"/>
      <c r="EV92" s="83"/>
      <c r="EW92" s="83"/>
      <c r="EX92" s="83"/>
      <c r="EY92" s="83"/>
      <c r="EZ92" s="83"/>
      <c r="FA92" s="83"/>
      <c r="FB92" s="83"/>
      <c r="FC92" s="83"/>
      <c r="FD92" s="83"/>
      <c r="FE92" s="83"/>
      <c r="FF92" s="83"/>
      <c r="FG92" s="83"/>
      <c r="FH92" s="83"/>
      <c r="FI92" s="83"/>
      <c r="FJ92" s="83"/>
      <c r="FK92" s="83"/>
      <c r="FL92" s="83"/>
      <c r="FM92" s="83"/>
      <c r="FN92" s="83"/>
      <c r="FO92" s="83"/>
      <c r="FP92" s="83"/>
      <c r="FQ92" s="83"/>
      <c r="FR92" s="83"/>
      <c r="FS92" s="83"/>
      <c r="FT92" s="83"/>
      <c r="FU92" s="83"/>
      <c r="FV92" s="83"/>
      <c r="FW92" s="83"/>
      <c r="FX92" s="83"/>
      <c r="FY92" s="83"/>
      <c r="FZ92" s="83"/>
      <c r="GA92" s="83"/>
      <c r="GB92" s="83"/>
      <c r="GC92" s="83"/>
      <c r="GD92" s="83"/>
      <c r="GE92" s="83"/>
      <c r="GF92" s="83"/>
      <c r="GG92" s="83"/>
      <c r="GH92" s="83"/>
      <c r="GI92" s="83"/>
      <c r="GJ92" s="83"/>
    </row>
    <row r="93" spans="1:192" x14ac:dyDescent="0.25">
      <c r="E93" s="405" t="str">
        <f xml:space="preserve"> InpC!E$223</f>
        <v>Small negative value for IRR</v>
      </c>
      <c r="F93" s="405">
        <f xml:space="preserve"> InpC!F$223</f>
        <v>-1.0000000000000001E-9</v>
      </c>
      <c r="G93" s="405" t="str">
        <f xml:space="preserve"> InpC!G$223</f>
        <v>$ 000s</v>
      </c>
      <c r="H93" s="193"/>
      <c r="I93" s="193"/>
      <c r="J93" s="193"/>
      <c r="K93" s="19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AR93" s="83"/>
      <c r="AS93" s="83"/>
      <c r="AT93" s="83"/>
      <c r="AU93" s="83"/>
      <c r="AV93" s="83"/>
      <c r="AW93" s="83"/>
      <c r="AX93" s="83"/>
      <c r="AY93" s="83"/>
      <c r="AZ93" s="83"/>
      <c r="BA93" s="83"/>
      <c r="BB93" s="83"/>
      <c r="BC93" s="83"/>
      <c r="BD93" s="83"/>
      <c r="BE93" s="83"/>
      <c r="BF93" s="83"/>
      <c r="BG93" s="83"/>
      <c r="BH93" s="83"/>
      <c r="BI93" s="83"/>
      <c r="BJ93" s="83"/>
      <c r="BK93" s="83"/>
      <c r="BL93" s="83"/>
      <c r="BM93" s="83"/>
      <c r="BN93" s="83"/>
      <c r="BO93" s="83"/>
      <c r="BP93" s="83"/>
      <c r="BQ93" s="83"/>
      <c r="BR93" s="83"/>
      <c r="BS93" s="83"/>
      <c r="BT93" s="83"/>
      <c r="BU93" s="83"/>
      <c r="BV93" s="83"/>
      <c r="BW93" s="83"/>
      <c r="BX93" s="83"/>
      <c r="BY93" s="83"/>
      <c r="BZ93" s="83"/>
      <c r="CA93" s="83"/>
      <c r="CB93" s="83"/>
      <c r="CC93" s="83"/>
      <c r="CD93" s="83"/>
      <c r="CE93" s="83"/>
      <c r="CF93" s="83"/>
      <c r="CG93" s="83"/>
      <c r="CH93" s="83"/>
      <c r="CI93" s="83"/>
      <c r="CJ93" s="83"/>
      <c r="CK93" s="83"/>
      <c r="CL93" s="83"/>
      <c r="CM93" s="83"/>
      <c r="CN93" s="83"/>
      <c r="CO93" s="83"/>
      <c r="CP93" s="83"/>
      <c r="CQ93" s="83"/>
      <c r="CR93" s="83"/>
      <c r="CS93" s="83"/>
      <c r="CT93" s="83"/>
      <c r="CU93" s="83"/>
      <c r="CV93" s="83"/>
      <c r="CW93" s="83"/>
      <c r="CX93" s="83"/>
      <c r="CY93" s="83"/>
      <c r="CZ93" s="83"/>
      <c r="DA93" s="83"/>
      <c r="DB93" s="83"/>
      <c r="DC93" s="83"/>
      <c r="DD93" s="83"/>
      <c r="DE93" s="83"/>
      <c r="DF93" s="83"/>
      <c r="DG93" s="83"/>
      <c r="DH93" s="83"/>
      <c r="DI93" s="83"/>
      <c r="DJ93" s="83"/>
      <c r="DK93" s="83"/>
      <c r="DL93" s="83"/>
      <c r="DM93" s="83"/>
      <c r="DN93" s="83"/>
      <c r="DO93" s="83"/>
      <c r="DP93" s="83"/>
      <c r="DQ93" s="83"/>
      <c r="DR93" s="83"/>
      <c r="DS93" s="83"/>
      <c r="DT93" s="83"/>
      <c r="DU93" s="83"/>
      <c r="DV93" s="83"/>
      <c r="DW93" s="83"/>
      <c r="DX93" s="83"/>
      <c r="DY93" s="83"/>
      <c r="DZ93" s="83"/>
      <c r="EA93" s="83"/>
      <c r="EB93" s="83"/>
      <c r="EC93" s="83"/>
      <c r="ED93" s="83"/>
      <c r="EE93" s="83"/>
      <c r="EF93" s="83"/>
      <c r="EG93" s="83"/>
      <c r="EH93" s="83"/>
      <c r="EI93" s="83"/>
      <c r="EJ93" s="83"/>
      <c r="EK93" s="83"/>
      <c r="EL93" s="83"/>
      <c r="EM93" s="83"/>
      <c r="EN93" s="83"/>
      <c r="EO93" s="83"/>
      <c r="EP93" s="83"/>
      <c r="EQ93" s="83"/>
      <c r="ER93" s="83"/>
      <c r="ES93" s="83"/>
      <c r="ET93" s="83"/>
      <c r="EU93" s="83"/>
      <c r="EV93" s="83"/>
      <c r="EW93" s="83"/>
      <c r="EX93" s="83"/>
      <c r="EY93" s="83"/>
      <c r="EZ93" s="83"/>
      <c r="FA93" s="83"/>
      <c r="FB93" s="83"/>
      <c r="FC93" s="83"/>
      <c r="FD93" s="83"/>
      <c r="FE93" s="83"/>
      <c r="FF93" s="83"/>
      <c r="FG93" s="83"/>
      <c r="FH93" s="83"/>
      <c r="FI93" s="83"/>
      <c r="FJ93" s="83"/>
      <c r="FK93" s="83"/>
      <c r="FL93" s="83"/>
      <c r="FM93" s="83"/>
      <c r="FN93" s="83"/>
      <c r="FO93" s="83"/>
      <c r="FP93" s="83"/>
      <c r="FQ93" s="83"/>
      <c r="FR93" s="83"/>
      <c r="FS93" s="83"/>
      <c r="FT93" s="83"/>
      <c r="FU93" s="83"/>
      <c r="FV93" s="83"/>
      <c r="FW93" s="83"/>
      <c r="FX93" s="83"/>
      <c r="FY93" s="83"/>
      <c r="FZ93" s="83"/>
      <c r="GA93" s="83"/>
      <c r="GB93" s="83"/>
      <c r="GC93" s="83"/>
      <c r="GD93" s="83"/>
      <c r="GE93" s="83"/>
      <c r="GF93" s="83"/>
      <c r="GG93" s="83"/>
      <c r="GH93" s="83"/>
      <c r="GI93" s="83"/>
      <c r="GJ93" s="83"/>
    </row>
    <row r="94" spans="1:192" x14ac:dyDescent="0.25">
      <c r="E94" s="126" t="str">
        <f xml:space="preserve"> Time!E$14</f>
        <v>First model column flag</v>
      </c>
      <c r="F94" s="126">
        <f xml:space="preserve"> Time!F$14</f>
        <v>0</v>
      </c>
      <c r="G94" s="126" t="str">
        <f xml:space="preserve"> Time!G$14</f>
        <v>flag</v>
      </c>
      <c r="H94" s="126">
        <f xml:space="preserve"> Time!H$14</f>
        <v>1</v>
      </c>
      <c r="I94" s="126">
        <f xml:space="preserve"> Time!I$14</f>
        <v>0</v>
      </c>
      <c r="J94" s="126">
        <f xml:space="preserve"> Time!J$14</f>
        <v>1</v>
      </c>
      <c r="K94" s="126">
        <f xml:space="preserve"> Time!K$14</f>
        <v>0</v>
      </c>
      <c r="L94" s="126">
        <f xml:space="preserve"> Time!L$14</f>
        <v>0</v>
      </c>
      <c r="M94" s="126">
        <f xml:space="preserve"> Time!M$14</f>
        <v>0</v>
      </c>
      <c r="N94" s="126">
        <f xml:space="preserve"> Time!N$14</f>
        <v>0</v>
      </c>
      <c r="O94" s="126">
        <f xml:space="preserve"> Time!O$14</f>
        <v>0</v>
      </c>
      <c r="P94" s="126">
        <f xml:space="preserve"> Time!P$14</f>
        <v>0</v>
      </c>
      <c r="Q94" s="126">
        <f xml:space="preserve"> Time!Q$14</f>
        <v>0</v>
      </c>
      <c r="R94" s="126">
        <f xml:space="preserve"> Time!R$14</f>
        <v>0</v>
      </c>
      <c r="S94" s="126">
        <f xml:space="preserve"> Time!S$14</f>
        <v>0</v>
      </c>
      <c r="T94" s="126">
        <f xml:space="preserve"> Time!T$14</f>
        <v>0</v>
      </c>
      <c r="U94" s="126">
        <f xml:space="preserve"> Time!U$14</f>
        <v>0</v>
      </c>
      <c r="V94" s="126">
        <f xml:space="preserve"> Time!V$14</f>
        <v>0</v>
      </c>
      <c r="W94" s="126">
        <f xml:space="preserve"> Time!W$14</f>
        <v>0</v>
      </c>
      <c r="X94" s="126">
        <f xml:space="preserve"> Time!X$14</f>
        <v>0</v>
      </c>
      <c r="Y94" s="126">
        <f xml:space="preserve"> Time!Y$14</f>
        <v>0</v>
      </c>
      <c r="Z94" s="126">
        <f xml:space="preserve"> Time!Z$14</f>
        <v>0</v>
      </c>
      <c r="AA94" s="126">
        <f xml:space="preserve"> Time!AA$14</f>
        <v>0</v>
      </c>
      <c r="AB94" s="126">
        <f xml:space="preserve"> Time!AB$14</f>
        <v>0</v>
      </c>
      <c r="AC94" s="126">
        <f xml:space="preserve"> Time!AC$14</f>
        <v>0</v>
      </c>
      <c r="AD94" s="126">
        <f xml:space="preserve"> Time!AD$14</f>
        <v>0</v>
      </c>
      <c r="AE94" s="126">
        <f xml:space="preserve"> Time!AE$14</f>
        <v>0</v>
      </c>
      <c r="AF94" s="126">
        <f xml:space="preserve"> Time!AF$14</f>
        <v>0</v>
      </c>
      <c r="AG94" s="126">
        <f xml:space="preserve"> Time!AG$14</f>
        <v>0</v>
      </c>
      <c r="AH94" s="126">
        <f xml:space="preserve"> Time!AH$14</f>
        <v>0</v>
      </c>
      <c r="AI94" s="126">
        <f xml:space="preserve"> Time!AI$14</f>
        <v>0</v>
      </c>
      <c r="AJ94" s="126">
        <f xml:space="preserve"> Time!AJ$14</f>
        <v>0</v>
      </c>
      <c r="AK94" s="126">
        <f xml:space="preserve"> Time!AK$14</f>
        <v>0</v>
      </c>
      <c r="AL94" s="126">
        <f xml:space="preserve"> Time!AL$14</f>
        <v>0</v>
      </c>
      <c r="AM94" s="126">
        <f xml:space="preserve"> Time!AM$14</f>
        <v>0</v>
      </c>
      <c r="AN94" s="126">
        <f xml:space="preserve"> Time!AN$14</f>
        <v>0</v>
      </c>
      <c r="AO94" s="126">
        <f xml:space="preserve"> Time!AO$14</f>
        <v>0</v>
      </c>
      <c r="AP94" s="126">
        <f xml:space="preserve"> Time!AP$14</f>
        <v>0</v>
      </c>
      <c r="AQ94" s="126">
        <f xml:space="preserve"> Time!AQ$14</f>
        <v>0</v>
      </c>
      <c r="AR94" s="126">
        <f xml:space="preserve"> Time!AR$14</f>
        <v>0</v>
      </c>
      <c r="AS94" s="126">
        <f xml:space="preserve"> Time!AS$14</f>
        <v>0</v>
      </c>
      <c r="AT94" s="126">
        <f xml:space="preserve"> Time!AT$14</f>
        <v>0</v>
      </c>
      <c r="AU94" s="126">
        <f xml:space="preserve"> Time!AU$14</f>
        <v>0</v>
      </c>
      <c r="AV94" s="126">
        <f xml:space="preserve"> Time!AV$14</f>
        <v>0</v>
      </c>
      <c r="AW94" s="126">
        <f xml:space="preserve"> Time!AW$14</f>
        <v>0</v>
      </c>
      <c r="AX94" s="126">
        <f xml:space="preserve"> Time!AX$14</f>
        <v>0</v>
      </c>
      <c r="AY94" s="126">
        <f xml:space="preserve"> Time!AY$14</f>
        <v>0</v>
      </c>
      <c r="AZ94" s="126">
        <f xml:space="preserve"> Time!AZ$14</f>
        <v>0</v>
      </c>
      <c r="BA94" s="126">
        <f xml:space="preserve"> Time!BA$14</f>
        <v>0</v>
      </c>
      <c r="BB94" s="126">
        <f xml:space="preserve"> Time!BB$14</f>
        <v>0</v>
      </c>
      <c r="BC94" s="126">
        <f xml:space="preserve"> Time!BC$14</f>
        <v>0</v>
      </c>
      <c r="BD94" s="126">
        <f xml:space="preserve"> Time!BD$14</f>
        <v>0</v>
      </c>
      <c r="BE94" s="126">
        <f xml:space="preserve"> Time!BE$14</f>
        <v>0</v>
      </c>
      <c r="BF94" s="126">
        <f xml:space="preserve"> Time!BF$14</f>
        <v>0</v>
      </c>
      <c r="BG94" s="126">
        <f xml:space="preserve"> Time!BG$14</f>
        <v>0</v>
      </c>
      <c r="BH94" s="126">
        <f xml:space="preserve"> Time!BH$14</f>
        <v>0</v>
      </c>
      <c r="BI94" s="126">
        <f xml:space="preserve"> Time!BI$14</f>
        <v>0</v>
      </c>
      <c r="BJ94" s="126">
        <f xml:space="preserve"> Time!BJ$14</f>
        <v>0</v>
      </c>
      <c r="BK94" s="126">
        <f xml:space="preserve"> Time!BK$14</f>
        <v>0</v>
      </c>
      <c r="BL94" s="126">
        <f xml:space="preserve"> Time!BL$14</f>
        <v>0</v>
      </c>
      <c r="BM94" s="126">
        <f xml:space="preserve"> Time!BM$14</f>
        <v>0</v>
      </c>
      <c r="BN94" s="126">
        <f xml:space="preserve"> Time!BN$14</f>
        <v>0</v>
      </c>
      <c r="BO94" s="126">
        <f xml:space="preserve"> Time!BO$14</f>
        <v>0</v>
      </c>
      <c r="BP94" s="126">
        <f xml:space="preserve"> Time!BP$14</f>
        <v>0</v>
      </c>
      <c r="BQ94" s="126">
        <f xml:space="preserve"> Time!BQ$14</f>
        <v>0</v>
      </c>
      <c r="BR94" s="126">
        <f xml:space="preserve"> Time!BR$14</f>
        <v>0</v>
      </c>
      <c r="BS94" s="126">
        <f xml:space="preserve"> Time!BS$14</f>
        <v>0</v>
      </c>
      <c r="BT94" s="126">
        <f xml:space="preserve"> Time!BT$14</f>
        <v>0</v>
      </c>
      <c r="BU94" s="126">
        <f xml:space="preserve"> Time!BU$14</f>
        <v>0</v>
      </c>
      <c r="BV94" s="126">
        <f xml:space="preserve"> Time!BV$14</f>
        <v>0</v>
      </c>
      <c r="BW94" s="126">
        <f xml:space="preserve"> Time!BW$14</f>
        <v>0</v>
      </c>
      <c r="BX94" s="126">
        <f xml:space="preserve"> Time!BX$14</f>
        <v>0</v>
      </c>
      <c r="BY94" s="126">
        <f xml:space="preserve"> Time!BY$14</f>
        <v>0</v>
      </c>
      <c r="BZ94" s="126">
        <f xml:space="preserve"> Time!BZ$14</f>
        <v>0</v>
      </c>
      <c r="CA94" s="126">
        <f xml:space="preserve"> Time!CA$14</f>
        <v>0</v>
      </c>
      <c r="CB94" s="126">
        <f xml:space="preserve"> Time!CB$14</f>
        <v>0</v>
      </c>
      <c r="CC94" s="126">
        <f xml:space="preserve"> Time!CC$14</f>
        <v>0</v>
      </c>
      <c r="CD94" s="126">
        <f xml:space="preserve"> Time!CD$14</f>
        <v>0</v>
      </c>
      <c r="CE94" s="126">
        <f xml:space="preserve"> Time!CE$14</f>
        <v>0</v>
      </c>
      <c r="CF94" s="126">
        <f xml:space="preserve"> Time!CF$14</f>
        <v>0</v>
      </c>
      <c r="CG94" s="126">
        <f xml:space="preserve"> Time!CG$14</f>
        <v>0</v>
      </c>
      <c r="CH94" s="126">
        <f xml:space="preserve"> Time!CH$14</f>
        <v>0</v>
      </c>
      <c r="CI94" s="126">
        <f xml:space="preserve"> Time!CI$14</f>
        <v>0</v>
      </c>
      <c r="CJ94" s="126">
        <f xml:space="preserve"> Time!CJ$14</f>
        <v>0</v>
      </c>
      <c r="CK94" s="126">
        <f xml:space="preserve"> Time!CK$14</f>
        <v>0</v>
      </c>
      <c r="CL94" s="126">
        <f xml:space="preserve"> Time!CL$14</f>
        <v>0</v>
      </c>
      <c r="CM94" s="126">
        <f xml:space="preserve"> Time!CM$14</f>
        <v>0</v>
      </c>
      <c r="CN94" s="126">
        <f xml:space="preserve"> Time!CN$14</f>
        <v>0</v>
      </c>
      <c r="CO94" s="126">
        <f xml:space="preserve"> Time!CO$14</f>
        <v>0</v>
      </c>
      <c r="CP94" s="126">
        <f xml:space="preserve"> Time!CP$14</f>
        <v>0</v>
      </c>
      <c r="CQ94" s="126">
        <f xml:space="preserve"> Time!CQ$14</f>
        <v>0</v>
      </c>
      <c r="CR94" s="126">
        <f xml:space="preserve"> Time!CR$14</f>
        <v>0</v>
      </c>
      <c r="CS94" s="126">
        <f xml:space="preserve"> Time!CS$14</f>
        <v>0</v>
      </c>
      <c r="CT94" s="126">
        <f xml:space="preserve"> Time!CT$14</f>
        <v>0</v>
      </c>
      <c r="CU94" s="126">
        <f xml:space="preserve"> Time!CU$14</f>
        <v>0</v>
      </c>
      <c r="CV94" s="126">
        <f xml:space="preserve"> Time!CV$14</f>
        <v>0</v>
      </c>
      <c r="CW94" s="126">
        <f xml:space="preserve"> Time!CW$14</f>
        <v>0</v>
      </c>
      <c r="CX94" s="126">
        <f xml:space="preserve"> Time!CX$14</f>
        <v>0</v>
      </c>
      <c r="CY94" s="126">
        <f xml:space="preserve"> Time!CY$14</f>
        <v>0</v>
      </c>
      <c r="CZ94" s="126">
        <f xml:space="preserve"> Time!CZ$14</f>
        <v>0</v>
      </c>
      <c r="DA94" s="126">
        <f xml:space="preserve"> Time!DA$14</f>
        <v>0</v>
      </c>
      <c r="DB94" s="126">
        <f xml:space="preserve"> Time!DB$14</f>
        <v>0</v>
      </c>
      <c r="DC94" s="126">
        <f xml:space="preserve"> Time!DC$14</f>
        <v>0</v>
      </c>
      <c r="DD94" s="126">
        <f xml:space="preserve"> Time!DD$14</f>
        <v>0</v>
      </c>
      <c r="DE94" s="126">
        <f xml:space="preserve"> Time!DE$14</f>
        <v>0</v>
      </c>
      <c r="DF94" s="126">
        <f xml:space="preserve"> Time!DF$14</f>
        <v>0</v>
      </c>
      <c r="DG94" s="126">
        <f xml:space="preserve"> Time!DG$14</f>
        <v>0</v>
      </c>
      <c r="DH94" s="126">
        <f xml:space="preserve"> Time!DH$14</f>
        <v>0</v>
      </c>
      <c r="DI94" s="126">
        <f xml:space="preserve"> Time!DI$14</f>
        <v>0</v>
      </c>
      <c r="DJ94" s="126">
        <f xml:space="preserve"> Time!DJ$14</f>
        <v>0</v>
      </c>
      <c r="DK94" s="126">
        <f xml:space="preserve"> Time!DK$14</f>
        <v>0</v>
      </c>
      <c r="DL94" s="126">
        <f xml:space="preserve"> Time!DL$14</f>
        <v>0</v>
      </c>
      <c r="DM94" s="126">
        <f xml:space="preserve"> Time!DM$14</f>
        <v>0</v>
      </c>
      <c r="DN94" s="126">
        <f xml:space="preserve"> Time!DN$14</f>
        <v>0</v>
      </c>
      <c r="DO94" s="126">
        <f xml:space="preserve"> Time!DO$14</f>
        <v>0</v>
      </c>
      <c r="DP94" s="126">
        <f xml:space="preserve"> Time!DP$14</f>
        <v>0</v>
      </c>
      <c r="DQ94" s="126">
        <f xml:space="preserve"> Time!DQ$14</f>
        <v>0</v>
      </c>
      <c r="DR94" s="126">
        <f xml:space="preserve"> Time!DR$14</f>
        <v>0</v>
      </c>
      <c r="DS94" s="126">
        <f xml:space="preserve"> Time!DS$14</f>
        <v>0</v>
      </c>
      <c r="DT94" s="126">
        <f xml:space="preserve"> Time!DT$14</f>
        <v>0</v>
      </c>
      <c r="DU94" s="126">
        <f xml:space="preserve"> Time!DU$14</f>
        <v>0</v>
      </c>
      <c r="DV94" s="126">
        <f xml:space="preserve"> Time!DV$14</f>
        <v>0</v>
      </c>
      <c r="DW94" s="126">
        <f xml:space="preserve"> Time!DW$14</f>
        <v>0</v>
      </c>
      <c r="DX94" s="126">
        <f xml:space="preserve"> Time!DX$14</f>
        <v>0</v>
      </c>
      <c r="DY94" s="126">
        <f xml:space="preserve"> Time!DY$14</f>
        <v>0</v>
      </c>
      <c r="DZ94" s="126">
        <f xml:space="preserve"> Time!DZ$14</f>
        <v>0</v>
      </c>
      <c r="EA94" s="126">
        <f xml:space="preserve"> Time!EA$14</f>
        <v>0</v>
      </c>
      <c r="EB94" s="126">
        <f xml:space="preserve"> Time!EB$14</f>
        <v>0</v>
      </c>
      <c r="EC94" s="126">
        <f xml:space="preserve"> Time!EC$14</f>
        <v>0</v>
      </c>
      <c r="ED94" s="126">
        <f xml:space="preserve"> Time!ED$14</f>
        <v>0</v>
      </c>
      <c r="EE94" s="126">
        <f xml:space="preserve"> Time!EE$14</f>
        <v>0</v>
      </c>
      <c r="EF94" s="126">
        <f xml:space="preserve"> Time!EF$14</f>
        <v>0</v>
      </c>
      <c r="EG94" s="126">
        <f xml:space="preserve"> Time!EG$14</f>
        <v>0</v>
      </c>
      <c r="EH94" s="126">
        <f xml:space="preserve"> Time!EH$14</f>
        <v>0</v>
      </c>
      <c r="EI94" s="126">
        <f xml:space="preserve"> Time!EI$14</f>
        <v>0</v>
      </c>
      <c r="EJ94" s="126">
        <f xml:space="preserve"> Time!EJ$14</f>
        <v>0</v>
      </c>
      <c r="EK94" s="126">
        <f xml:space="preserve"> Time!EK$14</f>
        <v>0</v>
      </c>
      <c r="EL94" s="126">
        <f xml:space="preserve"> Time!EL$14</f>
        <v>0</v>
      </c>
      <c r="EM94" s="126">
        <f xml:space="preserve"> Time!EM$14</f>
        <v>0</v>
      </c>
      <c r="EN94" s="126">
        <f xml:space="preserve"> Time!EN$14</f>
        <v>0</v>
      </c>
      <c r="EO94" s="126">
        <f xml:space="preserve"> Time!EO$14</f>
        <v>0</v>
      </c>
      <c r="EP94" s="126">
        <f xml:space="preserve"> Time!EP$14</f>
        <v>0</v>
      </c>
      <c r="EQ94" s="126">
        <f xml:space="preserve"> Time!EQ$14</f>
        <v>0</v>
      </c>
      <c r="ER94" s="126">
        <f xml:space="preserve"> Time!ER$14</f>
        <v>0</v>
      </c>
      <c r="ES94" s="126">
        <f xml:space="preserve"> Time!ES$14</f>
        <v>0</v>
      </c>
      <c r="ET94" s="126">
        <f xml:space="preserve"> Time!ET$14</f>
        <v>0</v>
      </c>
      <c r="EU94" s="126">
        <f xml:space="preserve"> Time!EU$14</f>
        <v>0</v>
      </c>
      <c r="EV94" s="126">
        <f xml:space="preserve"> Time!EV$14</f>
        <v>0</v>
      </c>
      <c r="EW94" s="126">
        <f xml:space="preserve"> Time!EW$14</f>
        <v>0</v>
      </c>
      <c r="EX94" s="126">
        <f xml:space="preserve"> Time!EX$14</f>
        <v>0</v>
      </c>
      <c r="EY94" s="126">
        <f xml:space="preserve"> Time!EY$14</f>
        <v>0</v>
      </c>
      <c r="EZ94" s="126">
        <f xml:space="preserve"> Time!EZ$14</f>
        <v>0</v>
      </c>
      <c r="FA94" s="126">
        <f xml:space="preserve"> Time!FA$14</f>
        <v>0</v>
      </c>
      <c r="FB94" s="126">
        <f xml:space="preserve"> Time!FB$14</f>
        <v>0</v>
      </c>
      <c r="FC94" s="126">
        <f xml:space="preserve"> Time!FC$14</f>
        <v>0</v>
      </c>
      <c r="FD94" s="126">
        <f xml:space="preserve"> Time!FD$14</f>
        <v>0</v>
      </c>
      <c r="FE94" s="126">
        <f xml:space="preserve"> Time!FE$14</f>
        <v>0</v>
      </c>
      <c r="FF94" s="126">
        <f xml:space="preserve"> Time!FF$14</f>
        <v>0</v>
      </c>
      <c r="FG94" s="126">
        <f xml:space="preserve"> Time!FG$14</f>
        <v>0</v>
      </c>
      <c r="FH94" s="126">
        <f xml:space="preserve"> Time!FH$14</f>
        <v>0</v>
      </c>
      <c r="FI94" s="126">
        <f xml:space="preserve"> Time!FI$14</f>
        <v>0</v>
      </c>
      <c r="FJ94" s="126">
        <f xml:space="preserve"> Time!FJ$14</f>
        <v>0</v>
      </c>
      <c r="FK94" s="126">
        <f xml:space="preserve"> Time!FK$14</f>
        <v>0</v>
      </c>
      <c r="FL94" s="126">
        <f xml:space="preserve"> Time!FL$14</f>
        <v>0</v>
      </c>
      <c r="FM94" s="126">
        <f xml:space="preserve"> Time!FM$14</f>
        <v>0</v>
      </c>
      <c r="FN94" s="126">
        <f xml:space="preserve"> Time!FN$14</f>
        <v>0</v>
      </c>
      <c r="FO94" s="126">
        <f xml:space="preserve"> Time!FO$14</f>
        <v>0</v>
      </c>
      <c r="FP94" s="126">
        <f xml:space="preserve"> Time!FP$14</f>
        <v>0</v>
      </c>
      <c r="FQ94" s="126">
        <f xml:space="preserve"> Time!FQ$14</f>
        <v>0</v>
      </c>
      <c r="FR94" s="126">
        <f xml:space="preserve"> Time!FR$14</f>
        <v>0</v>
      </c>
      <c r="FS94" s="126">
        <f xml:space="preserve"> Time!FS$14</f>
        <v>0</v>
      </c>
      <c r="FT94" s="126">
        <f xml:space="preserve"> Time!FT$14</f>
        <v>0</v>
      </c>
      <c r="FU94" s="126">
        <f xml:space="preserve"> Time!FU$14</f>
        <v>0</v>
      </c>
      <c r="FV94" s="126">
        <f xml:space="preserve"> Time!FV$14</f>
        <v>0</v>
      </c>
      <c r="FW94" s="126">
        <f xml:space="preserve"> Time!FW$14</f>
        <v>0</v>
      </c>
      <c r="FX94" s="126">
        <f xml:space="preserve"> Time!FX$14</f>
        <v>0</v>
      </c>
      <c r="FY94" s="126">
        <f xml:space="preserve"> Time!FY$14</f>
        <v>0</v>
      </c>
      <c r="FZ94" s="126">
        <f xml:space="preserve"> Time!FZ$14</f>
        <v>0</v>
      </c>
      <c r="GA94" s="126">
        <f xml:space="preserve"> Time!GA$14</f>
        <v>0</v>
      </c>
      <c r="GB94" s="126">
        <f xml:space="preserve"> Time!GB$14</f>
        <v>0</v>
      </c>
      <c r="GC94" s="126">
        <f xml:space="preserve"> Time!GC$14</f>
        <v>0</v>
      </c>
      <c r="GD94" s="126">
        <f xml:space="preserve"> Time!GD$14</f>
        <v>0</v>
      </c>
      <c r="GE94" s="126">
        <f xml:space="preserve"> Time!GE$14</f>
        <v>0</v>
      </c>
      <c r="GF94" s="126">
        <f xml:space="preserve"> Time!GF$14</f>
        <v>0</v>
      </c>
      <c r="GG94" s="126">
        <f xml:space="preserve"> Time!GG$14</f>
        <v>0</v>
      </c>
      <c r="GH94" s="126">
        <f xml:space="preserve"> Time!GH$14</f>
        <v>0</v>
      </c>
      <c r="GI94" s="126">
        <f xml:space="preserve"> Time!GI$14</f>
        <v>0</v>
      </c>
      <c r="GJ94" s="126">
        <f xml:space="preserve"> Time!GJ$14</f>
        <v>0</v>
      </c>
    </row>
    <row r="95" spans="1:192" x14ac:dyDescent="0.25">
      <c r="E95" s="570" t="str">
        <f xml:space="preserve"> ConFin!E$299</f>
        <v>Construction debt drawdown - m</v>
      </c>
      <c r="F95" s="570">
        <f xml:space="preserve"> ConFin!F$299</f>
        <v>0</v>
      </c>
      <c r="G95" s="570" t="str">
        <f xml:space="preserve"> ConFin!G$299</f>
        <v>$ 000s</v>
      </c>
      <c r="H95" s="570">
        <f xml:space="preserve"> ConFin!H$299</f>
        <v>257133.21698628782</v>
      </c>
      <c r="I95" s="570">
        <f xml:space="preserve"> ConFin!I$299</f>
        <v>0</v>
      </c>
      <c r="J95" s="570">
        <f xml:space="preserve"> ConFin!J$299</f>
        <v>0</v>
      </c>
      <c r="K95" s="570">
        <f xml:space="preserve"> ConFin!K$299</f>
        <v>0</v>
      </c>
      <c r="L95" s="570">
        <f xml:space="preserve"> ConFin!L$299</f>
        <v>0</v>
      </c>
      <c r="M95" s="570">
        <f xml:space="preserve"> ConFin!M$299</f>
        <v>0</v>
      </c>
      <c r="N95" s="570">
        <f xml:space="preserve"> ConFin!N$299</f>
        <v>0</v>
      </c>
      <c r="O95" s="570">
        <f xml:space="preserve"> ConFin!O$299</f>
        <v>0</v>
      </c>
      <c r="P95" s="570">
        <f xml:space="preserve"> ConFin!P$299</f>
        <v>0</v>
      </c>
      <c r="Q95" s="570">
        <f xml:space="preserve"> ConFin!Q$299</f>
        <v>0</v>
      </c>
      <c r="R95" s="570">
        <f xml:space="preserve"> ConFin!R$299</f>
        <v>0</v>
      </c>
      <c r="S95" s="570">
        <f xml:space="preserve"> ConFin!S$299</f>
        <v>0</v>
      </c>
      <c r="T95" s="570">
        <f xml:space="preserve"> ConFin!T$299</f>
        <v>0</v>
      </c>
      <c r="U95" s="570">
        <f xml:space="preserve"> ConFin!U$299</f>
        <v>0</v>
      </c>
      <c r="V95" s="570">
        <f xml:space="preserve"> ConFin!V$299</f>
        <v>0</v>
      </c>
      <c r="W95" s="570">
        <f xml:space="preserve"> ConFin!W$299</f>
        <v>0</v>
      </c>
      <c r="X95" s="570">
        <f xml:space="preserve"> ConFin!X$299</f>
        <v>0</v>
      </c>
      <c r="Y95" s="570">
        <f xml:space="preserve"> ConFin!Y$299</f>
        <v>0</v>
      </c>
      <c r="Z95" s="570">
        <f xml:space="preserve"> ConFin!Z$299</f>
        <v>0</v>
      </c>
      <c r="AA95" s="570">
        <f xml:space="preserve"> ConFin!AA$299</f>
        <v>0</v>
      </c>
      <c r="AB95" s="570">
        <f xml:space="preserve"> ConFin!AB$299</f>
        <v>0</v>
      </c>
      <c r="AC95" s="570">
        <f xml:space="preserve"> ConFin!AC$299</f>
        <v>0</v>
      </c>
      <c r="AD95" s="570">
        <f xml:space="preserve"> ConFin!AD$299</f>
        <v>0</v>
      </c>
      <c r="AE95" s="570">
        <f xml:space="preserve"> ConFin!AE$299</f>
        <v>0</v>
      </c>
      <c r="AF95" s="570">
        <f xml:space="preserve"> ConFin!AF$299</f>
        <v>5058.6029563401207</v>
      </c>
      <c r="AG95" s="570">
        <f xml:space="preserve"> ConFin!AG$299</f>
        <v>12261.720824335425</v>
      </c>
      <c r="AH95" s="570">
        <f xml:space="preserve"> ConFin!AH$299</f>
        <v>12296.292064958823</v>
      </c>
      <c r="AI95" s="570">
        <f xml:space="preserve"> ConFin!AI$299</f>
        <v>12297.79235738816</v>
      </c>
      <c r="AJ95" s="570">
        <f xml:space="preserve"> ConFin!AJ$299</f>
        <v>12365.633719641013</v>
      </c>
      <c r="AK95" s="570">
        <f xml:space="preserve"> ConFin!AK$299</f>
        <v>12386.701416253774</v>
      </c>
      <c r="AL95" s="570">
        <f xml:space="preserve"> ConFin!AL$299</f>
        <v>12435.421553357372</v>
      </c>
      <c r="AM95" s="570">
        <f xml:space="preserve"> ConFin!AM$299</f>
        <v>12453.92799922148</v>
      </c>
      <c r="AN95" s="570">
        <f xml:space="preserve"> ConFin!AN$299</f>
        <v>12505.595691592916</v>
      </c>
      <c r="AO95" s="570">
        <f xml:space="preserve"> ConFin!AO$299</f>
        <v>12540.854523828781</v>
      </c>
      <c r="AP95" s="570">
        <f xml:space="preserve"> ConFin!AP$299</f>
        <v>12555.491523398421</v>
      </c>
      <c r="AQ95" s="570">
        <f xml:space="preserve"> ConFin!AQ$299</f>
        <v>12611.612277155316</v>
      </c>
      <c r="AR95" s="570">
        <f xml:space="preserve"> ConFin!AR$299</f>
        <v>12623.652429408663</v>
      </c>
      <c r="AS95" s="570">
        <f xml:space="preserve"> ConFin!AS$299</f>
        <v>12682.761703906723</v>
      </c>
      <c r="AT95" s="570">
        <f xml:space="preserve"> ConFin!AT$299</f>
        <v>12297.130224848668</v>
      </c>
      <c r="AU95" s="570">
        <f xml:space="preserve"> ConFin!AU$299</f>
        <v>12303.596221794036</v>
      </c>
      <c r="AV95" s="570">
        <f xml:space="preserve"> ConFin!AV$299</f>
        <v>12366.490606926531</v>
      </c>
      <c r="AW95" s="570">
        <f xml:space="preserve"> ConFin!AW$299</f>
        <v>12384.513580244184</v>
      </c>
      <c r="AX95" s="570">
        <f xml:space="preserve"> ConFin!AX$299</f>
        <v>12436.27468872968</v>
      </c>
      <c r="AY95" s="570">
        <f xml:space="preserve"> ConFin!AY$299</f>
        <v>28269.150622957801</v>
      </c>
      <c r="AZ95" s="570">
        <f xml:space="preserve"> ConFin!AZ$299</f>
        <v>0</v>
      </c>
      <c r="BA95" s="570">
        <f xml:space="preserve"> ConFin!BA$299</f>
        <v>0</v>
      </c>
      <c r="BB95" s="570">
        <f xml:space="preserve"> ConFin!BB$299</f>
        <v>0</v>
      </c>
      <c r="BC95" s="570">
        <f xml:space="preserve"> ConFin!BC$299</f>
        <v>0</v>
      </c>
      <c r="BD95" s="570">
        <f xml:space="preserve"> ConFin!BD$299</f>
        <v>0</v>
      </c>
      <c r="BE95" s="570">
        <f xml:space="preserve"> ConFin!BE$299</f>
        <v>0</v>
      </c>
      <c r="BF95" s="570">
        <f xml:space="preserve"> ConFin!BF$299</f>
        <v>0</v>
      </c>
      <c r="BG95" s="570">
        <f xml:space="preserve"> ConFin!BG$299</f>
        <v>0</v>
      </c>
      <c r="BH95" s="570">
        <f xml:space="preserve"> ConFin!BH$299</f>
        <v>0</v>
      </c>
      <c r="BI95" s="570">
        <f xml:space="preserve"> ConFin!BI$299</f>
        <v>0</v>
      </c>
      <c r="BJ95" s="570">
        <f xml:space="preserve"> ConFin!BJ$299</f>
        <v>0</v>
      </c>
      <c r="BK95" s="570">
        <f xml:space="preserve"> ConFin!BK$299</f>
        <v>0</v>
      </c>
      <c r="BL95" s="570">
        <f xml:space="preserve"> ConFin!BL$299</f>
        <v>0</v>
      </c>
      <c r="BM95" s="570">
        <f xml:space="preserve"> ConFin!BM$299</f>
        <v>0</v>
      </c>
      <c r="BN95" s="570">
        <f xml:space="preserve"> ConFin!BN$299</f>
        <v>0</v>
      </c>
      <c r="BO95" s="570">
        <f xml:space="preserve"> ConFin!BO$299</f>
        <v>0</v>
      </c>
      <c r="BP95" s="570">
        <f xml:space="preserve"> ConFin!BP$299</f>
        <v>0</v>
      </c>
      <c r="BQ95" s="570">
        <f xml:space="preserve"> ConFin!BQ$299</f>
        <v>0</v>
      </c>
      <c r="BR95" s="570">
        <f xml:space="preserve"> ConFin!BR$299</f>
        <v>0</v>
      </c>
      <c r="BS95" s="570">
        <f xml:space="preserve"> ConFin!BS$299</f>
        <v>0</v>
      </c>
      <c r="BT95" s="570">
        <f xml:space="preserve"> ConFin!BT$299</f>
        <v>0</v>
      </c>
      <c r="BU95" s="570">
        <f xml:space="preserve"> ConFin!BU$299</f>
        <v>0</v>
      </c>
      <c r="BV95" s="570">
        <f xml:space="preserve"> ConFin!BV$299</f>
        <v>0</v>
      </c>
      <c r="BW95" s="570">
        <f xml:space="preserve"> ConFin!BW$299</f>
        <v>0</v>
      </c>
      <c r="BX95" s="570">
        <f xml:space="preserve"> ConFin!BX$299</f>
        <v>0</v>
      </c>
      <c r="BY95" s="570">
        <f xml:space="preserve"> ConFin!BY$299</f>
        <v>0</v>
      </c>
      <c r="BZ95" s="570">
        <f xml:space="preserve"> ConFin!BZ$299</f>
        <v>0</v>
      </c>
      <c r="CA95" s="570">
        <f xml:space="preserve"> ConFin!CA$299</f>
        <v>0</v>
      </c>
      <c r="CB95" s="570">
        <f xml:space="preserve"> ConFin!CB$299</f>
        <v>0</v>
      </c>
      <c r="CC95" s="570">
        <f xml:space="preserve"> ConFin!CC$299</f>
        <v>0</v>
      </c>
      <c r="CD95" s="570">
        <f xml:space="preserve"> ConFin!CD$299</f>
        <v>0</v>
      </c>
      <c r="CE95" s="570">
        <f xml:space="preserve"> ConFin!CE$299</f>
        <v>0</v>
      </c>
      <c r="CF95" s="570">
        <f xml:space="preserve"> ConFin!CF$299</f>
        <v>0</v>
      </c>
      <c r="CG95" s="570">
        <f xml:space="preserve"> ConFin!CG$299</f>
        <v>0</v>
      </c>
      <c r="CH95" s="570">
        <f xml:space="preserve"> ConFin!CH$299</f>
        <v>0</v>
      </c>
      <c r="CI95" s="570">
        <f xml:space="preserve"> ConFin!CI$299</f>
        <v>0</v>
      </c>
      <c r="CJ95" s="570">
        <f xml:space="preserve"> ConFin!CJ$299</f>
        <v>0</v>
      </c>
      <c r="CK95" s="570">
        <f xml:space="preserve"> ConFin!CK$299</f>
        <v>0</v>
      </c>
      <c r="CL95" s="570">
        <f xml:space="preserve"> ConFin!CL$299</f>
        <v>0</v>
      </c>
      <c r="CM95" s="570">
        <f xml:space="preserve"> ConFin!CM$299</f>
        <v>0</v>
      </c>
      <c r="CN95" s="570">
        <f xml:space="preserve"> ConFin!CN$299</f>
        <v>0</v>
      </c>
      <c r="CO95" s="570">
        <f xml:space="preserve"> ConFin!CO$299</f>
        <v>0</v>
      </c>
      <c r="CP95" s="570">
        <f xml:space="preserve"> ConFin!CP$299</f>
        <v>0</v>
      </c>
      <c r="CQ95" s="570">
        <f xml:space="preserve"> ConFin!CQ$299</f>
        <v>0</v>
      </c>
      <c r="CR95" s="570">
        <f xml:space="preserve"> ConFin!CR$299</f>
        <v>0</v>
      </c>
      <c r="CS95" s="570">
        <f xml:space="preserve"> ConFin!CS$299</f>
        <v>0</v>
      </c>
      <c r="CT95" s="570">
        <f xml:space="preserve"> ConFin!CT$299</f>
        <v>0</v>
      </c>
      <c r="CU95" s="570">
        <f xml:space="preserve"> ConFin!CU$299</f>
        <v>0</v>
      </c>
      <c r="CV95" s="570">
        <f xml:space="preserve"> ConFin!CV$299</f>
        <v>0</v>
      </c>
      <c r="CW95" s="570">
        <f xml:space="preserve"> ConFin!CW$299</f>
        <v>0</v>
      </c>
      <c r="CX95" s="570">
        <f xml:space="preserve"> ConFin!CX$299</f>
        <v>0</v>
      </c>
      <c r="CY95" s="570">
        <f xml:space="preserve"> ConFin!CY$299</f>
        <v>0</v>
      </c>
      <c r="CZ95" s="570">
        <f xml:space="preserve"> ConFin!CZ$299</f>
        <v>0</v>
      </c>
      <c r="DA95" s="570">
        <f xml:space="preserve"> ConFin!DA$299</f>
        <v>0</v>
      </c>
      <c r="DB95" s="570">
        <f xml:space="preserve"> ConFin!DB$299</f>
        <v>0</v>
      </c>
      <c r="DC95" s="570">
        <f xml:space="preserve"> ConFin!DC$299</f>
        <v>0</v>
      </c>
      <c r="DD95" s="570">
        <f xml:space="preserve"> ConFin!DD$299</f>
        <v>0</v>
      </c>
      <c r="DE95" s="570">
        <f xml:space="preserve"> ConFin!DE$299</f>
        <v>0</v>
      </c>
      <c r="DF95" s="570">
        <f xml:space="preserve"> ConFin!DF$299</f>
        <v>0</v>
      </c>
      <c r="DG95" s="570">
        <f xml:space="preserve"> ConFin!DG$299</f>
        <v>0</v>
      </c>
      <c r="DH95" s="570">
        <f xml:space="preserve"> ConFin!DH$299</f>
        <v>0</v>
      </c>
      <c r="DI95" s="570">
        <f xml:space="preserve"> ConFin!DI$299</f>
        <v>0</v>
      </c>
      <c r="DJ95" s="570">
        <f xml:space="preserve"> ConFin!DJ$299</f>
        <v>0</v>
      </c>
      <c r="DK95" s="570">
        <f xml:space="preserve"> ConFin!DK$299</f>
        <v>0</v>
      </c>
      <c r="DL95" s="570">
        <f xml:space="preserve"> ConFin!DL$299</f>
        <v>0</v>
      </c>
      <c r="DM95" s="570">
        <f xml:space="preserve"> ConFin!DM$299</f>
        <v>0</v>
      </c>
      <c r="DN95" s="570">
        <f xml:space="preserve"> ConFin!DN$299</f>
        <v>0</v>
      </c>
      <c r="DO95" s="570">
        <f xml:space="preserve"> ConFin!DO$299</f>
        <v>0</v>
      </c>
      <c r="DP95" s="570">
        <f xml:space="preserve"> ConFin!DP$299</f>
        <v>0</v>
      </c>
      <c r="DQ95" s="570">
        <f xml:space="preserve"> ConFin!DQ$299</f>
        <v>0</v>
      </c>
      <c r="DR95" s="570">
        <f xml:space="preserve"> ConFin!DR$299</f>
        <v>0</v>
      </c>
      <c r="DS95" s="570">
        <f xml:space="preserve"> ConFin!DS$299</f>
        <v>0</v>
      </c>
      <c r="DT95" s="570">
        <f xml:space="preserve"> ConFin!DT$299</f>
        <v>0</v>
      </c>
      <c r="DU95" s="570">
        <f xml:space="preserve"> ConFin!DU$299</f>
        <v>0</v>
      </c>
      <c r="DV95" s="570">
        <f xml:space="preserve"> ConFin!DV$299</f>
        <v>0</v>
      </c>
      <c r="DW95" s="570">
        <f xml:space="preserve"> ConFin!DW$299</f>
        <v>0</v>
      </c>
      <c r="DX95" s="570">
        <f xml:space="preserve"> ConFin!DX$299</f>
        <v>0</v>
      </c>
      <c r="DY95" s="570">
        <f xml:space="preserve"> ConFin!DY$299</f>
        <v>0</v>
      </c>
      <c r="DZ95" s="570">
        <f xml:space="preserve"> ConFin!DZ$299</f>
        <v>0</v>
      </c>
      <c r="EA95" s="570">
        <f xml:space="preserve"> ConFin!EA$299</f>
        <v>0</v>
      </c>
      <c r="EB95" s="570">
        <f xml:space="preserve"> ConFin!EB$299</f>
        <v>0</v>
      </c>
      <c r="EC95" s="570">
        <f xml:space="preserve"> ConFin!EC$299</f>
        <v>0</v>
      </c>
      <c r="ED95" s="570">
        <f xml:space="preserve"> ConFin!ED$299</f>
        <v>0</v>
      </c>
      <c r="EE95" s="570">
        <f xml:space="preserve"> ConFin!EE$299</f>
        <v>0</v>
      </c>
      <c r="EF95" s="570">
        <f xml:space="preserve"> ConFin!EF$299</f>
        <v>0</v>
      </c>
      <c r="EG95" s="570">
        <f xml:space="preserve"> ConFin!EG$299</f>
        <v>0</v>
      </c>
      <c r="EH95" s="570">
        <f xml:space="preserve"> ConFin!EH$299</f>
        <v>0</v>
      </c>
      <c r="EI95" s="570">
        <f xml:space="preserve"> ConFin!EI$299</f>
        <v>0</v>
      </c>
      <c r="EJ95" s="570">
        <f xml:space="preserve"> ConFin!EJ$299</f>
        <v>0</v>
      </c>
      <c r="EK95" s="570">
        <f xml:space="preserve"> ConFin!EK$299</f>
        <v>0</v>
      </c>
      <c r="EL95" s="570">
        <f xml:space="preserve"> ConFin!EL$299</f>
        <v>0</v>
      </c>
      <c r="EM95" s="570">
        <f xml:space="preserve"> ConFin!EM$299</f>
        <v>0</v>
      </c>
      <c r="EN95" s="570">
        <f xml:space="preserve"> ConFin!EN$299</f>
        <v>0</v>
      </c>
      <c r="EO95" s="570">
        <f xml:space="preserve"> ConFin!EO$299</f>
        <v>0</v>
      </c>
      <c r="EP95" s="570">
        <f xml:space="preserve"> ConFin!EP$299</f>
        <v>0</v>
      </c>
      <c r="EQ95" s="570">
        <f xml:space="preserve"> ConFin!EQ$299</f>
        <v>0</v>
      </c>
      <c r="ER95" s="570">
        <f xml:space="preserve"> ConFin!ER$299</f>
        <v>0</v>
      </c>
      <c r="ES95" s="570">
        <f xml:space="preserve"> ConFin!ES$299</f>
        <v>0</v>
      </c>
      <c r="ET95" s="570">
        <f xml:space="preserve"> ConFin!ET$299</f>
        <v>0</v>
      </c>
      <c r="EU95" s="570">
        <f xml:space="preserve"> ConFin!EU$299</f>
        <v>0</v>
      </c>
      <c r="EV95" s="570">
        <f xml:space="preserve"> ConFin!EV$299</f>
        <v>0</v>
      </c>
      <c r="EW95" s="570">
        <f xml:space="preserve"> ConFin!EW$299</f>
        <v>0</v>
      </c>
      <c r="EX95" s="570">
        <f xml:space="preserve"> ConFin!EX$299</f>
        <v>0</v>
      </c>
      <c r="EY95" s="570">
        <f xml:space="preserve"> ConFin!EY$299</f>
        <v>0</v>
      </c>
      <c r="EZ95" s="570">
        <f xml:space="preserve"> ConFin!EZ$299</f>
        <v>0</v>
      </c>
      <c r="FA95" s="570">
        <f xml:space="preserve"> ConFin!FA$299</f>
        <v>0</v>
      </c>
      <c r="FB95" s="570">
        <f xml:space="preserve"> ConFin!FB$299</f>
        <v>0</v>
      </c>
      <c r="FC95" s="570">
        <f xml:space="preserve"> ConFin!FC$299</f>
        <v>0</v>
      </c>
      <c r="FD95" s="570">
        <f xml:space="preserve"> ConFin!FD$299</f>
        <v>0</v>
      </c>
      <c r="FE95" s="570">
        <f xml:space="preserve"> ConFin!FE$299</f>
        <v>0</v>
      </c>
      <c r="FF95" s="570">
        <f xml:space="preserve"> ConFin!FF$299</f>
        <v>0</v>
      </c>
      <c r="FG95" s="570">
        <f xml:space="preserve"> ConFin!FG$299</f>
        <v>0</v>
      </c>
      <c r="FH95" s="570">
        <f xml:space="preserve"> ConFin!FH$299</f>
        <v>0</v>
      </c>
      <c r="FI95" s="570">
        <f xml:space="preserve"> ConFin!FI$299</f>
        <v>0</v>
      </c>
      <c r="FJ95" s="570">
        <f xml:space="preserve"> ConFin!FJ$299</f>
        <v>0</v>
      </c>
      <c r="FK95" s="570">
        <f xml:space="preserve"> ConFin!FK$299</f>
        <v>0</v>
      </c>
      <c r="FL95" s="570">
        <f xml:space="preserve"> ConFin!FL$299</f>
        <v>0</v>
      </c>
      <c r="FM95" s="570">
        <f xml:space="preserve"> ConFin!FM$299</f>
        <v>0</v>
      </c>
      <c r="FN95" s="570">
        <f xml:space="preserve"> ConFin!FN$299</f>
        <v>0</v>
      </c>
      <c r="FO95" s="570">
        <f xml:space="preserve"> ConFin!FO$299</f>
        <v>0</v>
      </c>
      <c r="FP95" s="570">
        <f xml:space="preserve"> ConFin!FP$299</f>
        <v>0</v>
      </c>
      <c r="FQ95" s="570">
        <f xml:space="preserve"> ConFin!FQ$299</f>
        <v>0</v>
      </c>
      <c r="FR95" s="570">
        <f xml:space="preserve"> ConFin!FR$299</f>
        <v>0</v>
      </c>
      <c r="FS95" s="570">
        <f xml:space="preserve"> ConFin!FS$299</f>
        <v>0</v>
      </c>
      <c r="FT95" s="570">
        <f xml:space="preserve"> ConFin!FT$299</f>
        <v>0</v>
      </c>
      <c r="FU95" s="570">
        <f xml:space="preserve"> ConFin!FU$299</f>
        <v>0</v>
      </c>
      <c r="FV95" s="570">
        <f xml:space="preserve"> ConFin!FV$299</f>
        <v>0</v>
      </c>
      <c r="FW95" s="570">
        <f xml:space="preserve"> ConFin!FW$299</f>
        <v>0</v>
      </c>
      <c r="FX95" s="570">
        <f xml:space="preserve"> ConFin!FX$299</f>
        <v>0</v>
      </c>
      <c r="FY95" s="570">
        <f xml:space="preserve"> ConFin!FY$299</f>
        <v>0</v>
      </c>
      <c r="FZ95" s="570">
        <f xml:space="preserve"> ConFin!FZ$299</f>
        <v>0</v>
      </c>
      <c r="GA95" s="570">
        <f xml:space="preserve"> ConFin!GA$299</f>
        <v>0</v>
      </c>
      <c r="GB95" s="570">
        <f xml:space="preserve"> ConFin!GB$299</f>
        <v>0</v>
      </c>
      <c r="GC95" s="570">
        <f xml:space="preserve"> ConFin!GC$299</f>
        <v>0</v>
      </c>
      <c r="GD95" s="570">
        <f xml:space="preserve"> ConFin!GD$299</f>
        <v>0</v>
      </c>
      <c r="GE95" s="570">
        <f xml:space="preserve"> ConFin!GE$299</f>
        <v>0</v>
      </c>
      <c r="GF95" s="570">
        <f xml:space="preserve"> ConFin!GF$299</f>
        <v>0</v>
      </c>
      <c r="GG95" s="570">
        <f xml:space="preserve"> ConFin!GG$299</f>
        <v>0</v>
      </c>
      <c r="GH95" s="570">
        <f xml:space="preserve"> ConFin!GH$299</f>
        <v>0</v>
      </c>
      <c r="GI95" s="570">
        <f xml:space="preserve"> ConFin!GI$299</f>
        <v>0</v>
      </c>
      <c r="GJ95" s="570">
        <f xml:space="preserve"> ConFin!GJ$299</f>
        <v>0</v>
      </c>
    </row>
    <row r="96" spans="1:192" x14ac:dyDescent="0.25">
      <c r="E96" s="510" t="s">
        <v>495</v>
      </c>
      <c r="F96" s="510"/>
      <c r="G96" s="510" t="str">
        <f xml:space="preserve"> SMU</f>
        <v>$ 000s</v>
      </c>
      <c r="H96" s="510">
        <f xml:space="preserve"> SUM(J96:GJ96)</f>
        <v>-257133.21698628881</v>
      </c>
      <c r="I96" s="510"/>
      <c r="J96" s="510">
        <f xml:space="preserve"> IF(J94 = 1, $F93, -1 * J95)</f>
        <v>-1.0000000000000001E-9</v>
      </c>
      <c r="K96" s="510">
        <f t="shared" ref="K96:AM96" si="220" xml:space="preserve"> IF(K94 = 1, $F93, -1 * K95)</f>
        <v>0</v>
      </c>
      <c r="L96" s="510">
        <f t="shared" si="220"/>
        <v>0</v>
      </c>
      <c r="M96" s="510">
        <f t="shared" si="220"/>
        <v>0</v>
      </c>
      <c r="N96" s="510">
        <f t="shared" si="220"/>
        <v>0</v>
      </c>
      <c r="O96" s="510">
        <f t="shared" si="220"/>
        <v>0</v>
      </c>
      <c r="P96" s="510">
        <f t="shared" si="220"/>
        <v>0</v>
      </c>
      <c r="Q96" s="510">
        <f t="shared" si="220"/>
        <v>0</v>
      </c>
      <c r="R96" s="510">
        <f t="shared" si="220"/>
        <v>0</v>
      </c>
      <c r="S96" s="510">
        <f t="shared" si="220"/>
        <v>0</v>
      </c>
      <c r="T96" s="510">
        <f t="shared" si="220"/>
        <v>0</v>
      </c>
      <c r="U96" s="510">
        <f t="shared" si="220"/>
        <v>0</v>
      </c>
      <c r="V96" s="510">
        <f t="shared" si="220"/>
        <v>0</v>
      </c>
      <c r="W96" s="510">
        <f t="shared" si="220"/>
        <v>0</v>
      </c>
      <c r="X96" s="510">
        <f t="shared" si="220"/>
        <v>0</v>
      </c>
      <c r="Y96" s="510">
        <f t="shared" si="220"/>
        <v>0</v>
      </c>
      <c r="Z96" s="510">
        <f t="shared" si="220"/>
        <v>0</v>
      </c>
      <c r="AA96" s="510">
        <f t="shared" si="220"/>
        <v>0</v>
      </c>
      <c r="AB96" s="510">
        <f t="shared" si="220"/>
        <v>0</v>
      </c>
      <c r="AC96" s="510">
        <f t="shared" si="220"/>
        <v>0</v>
      </c>
      <c r="AD96" s="510">
        <f t="shared" si="220"/>
        <v>0</v>
      </c>
      <c r="AE96" s="510">
        <f t="shared" si="220"/>
        <v>0</v>
      </c>
      <c r="AF96" s="510">
        <f t="shared" si="220"/>
        <v>-5058.6029563401207</v>
      </c>
      <c r="AG96" s="510">
        <f t="shared" si="220"/>
        <v>-12261.720824335425</v>
      </c>
      <c r="AH96" s="510">
        <f t="shared" si="220"/>
        <v>-12296.292064958823</v>
      </c>
      <c r="AI96" s="510">
        <f t="shared" si="220"/>
        <v>-12297.79235738816</v>
      </c>
      <c r="AJ96" s="510">
        <f t="shared" si="220"/>
        <v>-12365.633719641013</v>
      </c>
      <c r="AK96" s="510">
        <f t="shared" si="220"/>
        <v>-12386.701416253774</v>
      </c>
      <c r="AL96" s="510">
        <f t="shared" si="220"/>
        <v>-12435.421553357372</v>
      </c>
      <c r="AM96" s="510">
        <f t="shared" si="220"/>
        <v>-12453.92799922148</v>
      </c>
      <c r="AN96" s="510">
        <f t="shared" ref="AN96:CY96" si="221" xml:space="preserve"> IF(AN94 = 1, $F93, -1 * AN95)</f>
        <v>-12505.595691592916</v>
      </c>
      <c r="AO96" s="510">
        <f t="shared" si="221"/>
        <v>-12540.854523828781</v>
      </c>
      <c r="AP96" s="510">
        <f t="shared" si="221"/>
        <v>-12555.491523398421</v>
      </c>
      <c r="AQ96" s="510">
        <f t="shared" si="221"/>
        <v>-12611.612277155316</v>
      </c>
      <c r="AR96" s="510">
        <f t="shared" si="221"/>
        <v>-12623.652429408663</v>
      </c>
      <c r="AS96" s="510">
        <f t="shared" si="221"/>
        <v>-12682.761703906723</v>
      </c>
      <c r="AT96" s="510">
        <f t="shared" si="221"/>
        <v>-12297.130224848668</v>
      </c>
      <c r="AU96" s="510">
        <f t="shared" si="221"/>
        <v>-12303.596221794036</v>
      </c>
      <c r="AV96" s="510">
        <f t="shared" si="221"/>
        <v>-12366.490606926531</v>
      </c>
      <c r="AW96" s="510">
        <f t="shared" si="221"/>
        <v>-12384.513580244184</v>
      </c>
      <c r="AX96" s="510">
        <f t="shared" si="221"/>
        <v>-12436.27468872968</v>
      </c>
      <c r="AY96" s="510">
        <f t="shared" si="221"/>
        <v>-28269.150622957801</v>
      </c>
      <c r="AZ96" s="510">
        <f t="shared" si="221"/>
        <v>0</v>
      </c>
      <c r="BA96" s="510">
        <f t="shared" si="221"/>
        <v>0</v>
      </c>
      <c r="BB96" s="510">
        <f t="shared" si="221"/>
        <v>0</v>
      </c>
      <c r="BC96" s="510">
        <f t="shared" si="221"/>
        <v>0</v>
      </c>
      <c r="BD96" s="510">
        <f t="shared" si="221"/>
        <v>0</v>
      </c>
      <c r="BE96" s="510">
        <f t="shared" si="221"/>
        <v>0</v>
      </c>
      <c r="BF96" s="510">
        <f t="shared" si="221"/>
        <v>0</v>
      </c>
      <c r="BG96" s="510">
        <f t="shared" si="221"/>
        <v>0</v>
      </c>
      <c r="BH96" s="510">
        <f t="shared" si="221"/>
        <v>0</v>
      </c>
      <c r="BI96" s="510">
        <f t="shared" si="221"/>
        <v>0</v>
      </c>
      <c r="BJ96" s="510">
        <f t="shared" si="221"/>
        <v>0</v>
      </c>
      <c r="BK96" s="510">
        <f t="shared" si="221"/>
        <v>0</v>
      </c>
      <c r="BL96" s="510">
        <f t="shared" si="221"/>
        <v>0</v>
      </c>
      <c r="BM96" s="510">
        <f t="shared" si="221"/>
        <v>0</v>
      </c>
      <c r="BN96" s="510">
        <f t="shared" si="221"/>
        <v>0</v>
      </c>
      <c r="BO96" s="510">
        <f t="shared" si="221"/>
        <v>0</v>
      </c>
      <c r="BP96" s="510">
        <f t="shared" si="221"/>
        <v>0</v>
      </c>
      <c r="BQ96" s="510">
        <f t="shared" si="221"/>
        <v>0</v>
      </c>
      <c r="BR96" s="510">
        <f t="shared" si="221"/>
        <v>0</v>
      </c>
      <c r="BS96" s="510">
        <f t="shared" si="221"/>
        <v>0</v>
      </c>
      <c r="BT96" s="510">
        <f t="shared" si="221"/>
        <v>0</v>
      </c>
      <c r="BU96" s="510">
        <f t="shared" si="221"/>
        <v>0</v>
      </c>
      <c r="BV96" s="510">
        <f t="shared" si="221"/>
        <v>0</v>
      </c>
      <c r="BW96" s="510">
        <f t="shared" si="221"/>
        <v>0</v>
      </c>
      <c r="BX96" s="510">
        <f t="shared" si="221"/>
        <v>0</v>
      </c>
      <c r="BY96" s="510">
        <f t="shared" si="221"/>
        <v>0</v>
      </c>
      <c r="BZ96" s="510">
        <f t="shared" si="221"/>
        <v>0</v>
      </c>
      <c r="CA96" s="510">
        <f t="shared" si="221"/>
        <v>0</v>
      </c>
      <c r="CB96" s="510">
        <f t="shared" si="221"/>
        <v>0</v>
      </c>
      <c r="CC96" s="510">
        <f t="shared" si="221"/>
        <v>0</v>
      </c>
      <c r="CD96" s="510">
        <f t="shared" si="221"/>
        <v>0</v>
      </c>
      <c r="CE96" s="510">
        <f t="shared" si="221"/>
        <v>0</v>
      </c>
      <c r="CF96" s="510">
        <f t="shared" si="221"/>
        <v>0</v>
      </c>
      <c r="CG96" s="510">
        <f t="shared" si="221"/>
        <v>0</v>
      </c>
      <c r="CH96" s="510">
        <f t="shared" si="221"/>
        <v>0</v>
      </c>
      <c r="CI96" s="510">
        <f t="shared" si="221"/>
        <v>0</v>
      </c>
      <c r="CJ96" s="510">
        <f t="shared" si="221"/>
        <v>0</v>
      </c>
      <c r="CK96" s="510">
        <f t="shared" si="221"/>
        <v>0</v>
      </c>
      <c r="CL96" s="510">
        <f t="shared" si="221"/>
        <v>0</v>
      </c>
      <c r="CM96" s="510">
        <f t="shared" si="221"/>
        <v>0</v>
      </c>
      <c r="CN96" s="510">
        <f t="shared" si="221"/>
        <v>0</v>
      </c>
      <c r="CO96" s="510">
        <f t="shared" si="221"/>
        <v>0</v>
      </c>
      <c r="CP96" s="510">
        <f t="shared" si="221"/>
        <v>0</v>
      </c>
      <c r="CQ96" s="510">
        <f t="shared" si="221"/>
        <v>0</v>
      </c>
      <c r="CR96" s="510">
        <f t="shared" si="221"/>
        <v>0</v>
      </c>
      <c r="CS96" s="510">
        <f t="shared" si="221"/>
        <v>0</v>
      </c>
      <c r="CT96" s="510">
        <f t="shared" si="221"/>
        <v>0</v>
      </c>
      <c r="CU96" s="510">
        <f t="shared" si="221"/>
        <v>0</v>
      </c>
      <c r="CV96" s="510">
        <f t="shared" si="221"/>
        <v>0</v>
      </c>
      <c r="CW96" s="510">
        <f t="shared" si="221"/>
        <v>0</v>
      </c>
      <c r="CX96" s="510">
        <f t="shared" si="221"/>
        <v>0</v>
      </c>
      <c r="CY96" s="510">
        <f t="shared" si="221"/>
        <v>0</v>
      </c>
      <c r="CZ96" s="510">
        <f t="shared" ref="CZ96:FK96" si="222" xml:space="preserve"> IF(CZ94 = 1, $F93, -1 * CZ95)</f>
        <v>0</v>
      </c>
      <c r="DA96" s="510">
        <f t="shared" si="222"/>
        <v>0</v>
      </c>
      <c r="DB96" s="510">
        <f t="shared" si="222"/>
        <v>0</v>
      </c>
      <c r="DC96" s="510">
        <f t="shared" si="222"/>
        <v>0</v>
      </c>
      <c r="DD96" s="510">
        <f t="shared" si="222"/>
        <v>0</v>
      </c>
      <c r="DE96" s="510">
        <f t="shared" si="222"/>
        <v>0</v>
      </c>
      <c r="DF96" s="510">
        <f t="shared" si="222"/>
        <v>0</v>
      </c>
      <c r="DG96" s="510">
        <f t="shared" si="222"/>
        <v>0</v>
      </c>
      <c r="DH96" s="510">
        <f t="shared" si="222"/>
        <v>0</v>
      </c>
      <c r="DI96" s="510">
        <f t="shared" si="222"/>
        <v>0</v>
      </c>
      <c r="DJ96" s="510">
        <f t="shared" si="222"/>
        <v>0</v>
      </c>
      <c r="DK96" s="510">
        <f t="shared" si="222"/>
        <v>0</v>
      </c>
      <c r="DL96" s="510">
        <f t="shared" si="222"/>
        <v>0</v>
      </c>
      <c r="DM96" s="510">
        <f t="shared" si="222"/>
        <v>0</v>
      </c>
      <c r="DN96" s="510">
        <f t="shared" si="222"/>
        <v>0</v>
      </c>
      <c r="DO96" s="510">
        <f t="shared" si="222"/>
        <v>0</v>
      </c>
      <c r="DP96" s="510">
        <f t="shared" si="222"/>
        <v>0</v>
      </c>
      <c r="DQ96" s="510">
        <f t="shared" si="222"/>
        <v>0</v>
      </c>
      <c r="DR96" s="510">
        <f t="shared" si="222"/>
        <v>0</v>
      </c>
      <c r="DS96" s="510">
        <f t="shared" si="222"/>
        <v>0</v>
      </c>
      <c r="DT96" s="510">
        <f t="shared" si="222"/>
        <v>0</v>
      </c>
      <c r="DU96" s="510">
        <f t="shared" si="222"/>
        <v>0</v>
      </c>
      <c r="DV96" s="510">
        <f t="shared" si="222"/>
        <v>0</v>
      </c>
      <c r="DW96" s="510">
        <f t="shared" si="222"/>
        <v>0</v>
      </c>
      <c r="DX96" s="510">
        <f t="shared" si="222"/>
        <v>0</v>
      </c>
      <c r="DY96" s="510">
        <f t="shared" si="222"/>
        <v>0</v>
      </c>
      <c r="DZ96" s="510">
        <f t="shared" si="222"/>
        <v>0</v>
      </c>
      <c r="EA96" s="510">
        <f t="shared" si="222"/>
        <v>0</v>
      </c>
      <c r="EB96" s="510">
        <f t="shared" si="222"/>
        <v>0</v>
      </c>
      <c r="EC96" s="510">
        <f t="shared" si="222"/>
        <v>0</v>
      </c>
      <c r="ED96" s="510">
        <f t="shared" si="222"/>
        <v>0</v>
      </c>
      <c r="EE96" s="510">
        <f t="shared" si="222"/>
        <v>0</v>
      </c>
      <c r="EF96" s="510">
        <f t="shared" si="222"/>
        <v>0</v>
      </c>
      <c r="EG96" s="510">
        <f t="shared" si="222"/>
        <v>0</v>
      </c>
      <c r="EH96" s="510">
        <f t="shared" si="222"/>
        <v>0</v>
      </c>
      <c r="EI96" s="510">
        <f t="shared" si="222"/>
        <v>0</v>
      </c>
      <c r="EJ96" s="510">
        <f t="shared" si="222"/>
        <v>0</v>
      </c>
      <c r="EK96" s="510">
        <f t="shared" si="222"/>
        <v>0</v>
      </c>
      <c r="EL96" s="510">
        <f t="shared" si="222"/>
        <v>0</v>
      </c>
      <c r="EM96" s="510">
        <f t="shared" si="222"/>
        <v>0</v>
      </c>
      <c r="EN96" s="510">
        <f t="shared" si="222"/>
        <v>0</v>
      </c>
      <c r="EO96" s="510">
        <f t="shared" si="222"/>
        <v>0</v>
      </c>
      <c r="EP96" s="510">
        <f t="shared" si="222"/>
        <v>0</v>
      </c>
      <c r="EQ96" s="510">
        <f t="shared" si="222"/>
        <v>0</v>
      </c>
      <c r="ER96" s="510">
        <f t="shared" si="222"/>
        <v>0</v>
      </c>
      <c r="ES96" s="510">
        <f t="shared" si="222"/>
        <v>0</v>
      </c>
      <c r="ET96" s="510">
        <f t="shared" si="222"/>
        <v>0</v>
      </c>
      <c r="EU96" s="510">
        <f t="shared" si="222"/>
        <v>0</v>
      </c>
      <c r="EV96" s="510">
        <f t="shared" si="222"/>
        <v>0</v>
      </c>
      <c r="EW96" s="510">
        <f t="shared" si="222"/>
        <v>0</v>
      </c>
      <c r="EX96" s="510">
        <f t="shared" si="222"/>
        <v>0</v>
      </c>
      <c r="EY96" s="510">
        <f t="shared" si="222"/>
        <v>0</v>
      </c>
      <c r="EZ96" s="510">
        <f t="shared" si="222"/>
        <v>0</v>
      </c>
      <c r="FA96" s="510">
        <f t="shared" si="222"/>
        <v>0</v>
      </c>
      <c r="FB96" s="510">
        <f t="shared" si="222"/>
        <v>0</v>
      </c>
      <c r="FC96" s="510">
        <f t="shared" si="222"/>
        <v>0</v>
      </c>
      <c r="FD96" s="510">
        <f t="shared" si="222"/>
        <v>0</v>
      </c>
      <c r="FE96" s="510">
        <f t="shared" si="222"/>
        <v>0</v>
      </c>
      <c r="FF96" s="510">
        <f t="shared" si="222"/>
        <v>0</v>
      </c>
      <c r="FG96" s="510">
        <f t="shared" si="222"/>
        <v>0</v>
      </c>
      <c r="FH96" s="510">
        <f t="shared" si="222"/>
        <v>0</v>
      </c>
      <c r="FI96" s="510">
        <f t="shared" si="222"/>
        <v>0</v>
      </c>
      <c r="FJ96" s="510">
        <f t="shared" si="222"/>
        <v>0</v>
      </c>
      <c r="FK96" s="510">
        <f t="shared" si="222"/>
        <v>0</v>
      </c>
      <c r="FL96" s="510">
        <f t="shared" ref="FL96:GJ96" si="223" xml:space="preserve"> IF(FL94 = 1, $F93, -1 * FL95)</f>
        <v>0</v>
      </c>
      <c r="FM96" s="510">
        <f t="shared" si="223"/>
        <v>0</v>
      </c>
      <c r="FN96" s="510">
        <f t="shared" si="223"/>
        <v>0</v>
      </c>
      <c r="FO96" s="510">
        <f t="shared" si="223"/>
        <v>0</v>
      </c>
      <c r="FP96" s="510">
        <f t="shared" si="223"/>
        <v>0</v>
      </c>
      <c r="FQ96" s="510">
        <f t="shared" si="223"/>
        <v>0</v>
      </c>
      <c r="FR96" s="510">
        <f t="shared" si="223"/>
        <v>0</v>
      </c>
      <c r="FS96" s="510">
        <f t="shared" si="223"/>
        <v>0</v>
      </c>
      <c r="FT96" s="510">
        <f t="shared" si="223"/>
        <v>0</v>
      </c>
      <c r="FU96" s="510">
        <f t="shared" si="223"/>
        <v>0</v>
      </c>
      <c r="FV96" s="510">
        <f t="shared" si="223"/>
        <v>0</v>
      </c>
      <c r="FW96" s="510">
        <f t="shared" si="223"/>
        <v>0</v>
      </c>
      <c r="FX96" s="510">
        <f t="shared" si="223"/>
        <v>0</v>
      </c>
      <c r="FY96" s="510">
        <f t="shared" si="223"/>
        <v>0</v>
      </c>
      <c r="FZ96" s="510">
        <f t="shared" si="223"/>
        <v>0</v>
      </c>
      <c r="GA96" s="510">
        <f t="shared" si="223"/>
        <v>0</v>
      </c>
      <c r="GB96" s="510">
        <f t="shared" si="223"/>
        <v>0</v>
      </c>
      <c r="GC96" s="510">
        <f t="shared" si="223"/>
        <v>0</v>
      </c>
      <c r="GD96" s="510">
        <f t="shared" si="223"/>
        <v>0</v>
      </c>
      <c r="GE96" s="510">
        <f t="shared" si="223"/>
        <v>0</v>
      </c>
      <c r="GF96" s="510">
        <f t="shared" si="223"/>
        <v>0</v>
      </c>
      <c r="GG96" s="510">
        <f t="shared" si="223"/>
        <v>0</v>
      </c>
      <c r="GH96" s="510">
        <f t="shared" si="223"/>
        <v>0</v>
      </c>
      <c r="GI96" s="510">
        <f t="shared" si="223"/>
        <v>0</v>
      </c>
      <c r="GJ96" s="510">
        <f t="shared" si="223"/>
        <v>0</v>
      </c>
    </row>
    <row r="97" spans="1:192" x14ac:dyDescent="0.25"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83"/>
      <c r="AW97" s="83"/>
      <c r="AX97" s="83"/>
      <c r="AY97" s="83"/>
      <c r="AZ97" s="83"/>
      <c r="BA97" s="83"/>
      <c r="BB97" s="83"/>
      <c r="BC97" s="83"/>
      <c r="BD97" s="83"/>
      <c r="BE97" s="83"/>
      <c r="BF97" s="83"/>
      <c r="BG97" s="83"/>
      <c r="BH97" s="83"/>
      <c r="BI97" s="83"/>
      <c r="BJ97" s="83"/>
      <c r="BK97" s="83"/>
      <c r="BL97" s="83"/>
      <c r="BM97" s="83"/>
      <c r="BN97" s="83"/>
      <c r="BO97" s="83"/>
      <c r="BP97" s="83"/>
      <c r="BQ97" s="83"/>
      <c r="BR97" s="83"/>
      <c r="BS97" s="83"/>
      <c r="BT97" s="83"/>
      <c r="BU97" s="83"/>
      <c r="BV97" s="83"/>
      <c r="BW97" s="83"/>
      <c r="BX97" s="83"/>
      <c r="BY97" s="83"/>
      <c r="BZ97" s="83"/>
      <c r="CA97" s="83"/>
      <c r="CB97" s="83"/>
      <c r="CC97" s="83"/>
      <c r="CD97" s="83"/>
      <c r="CE97" s="83"/>
      <c r="CF97" s="83"/>
      <c r="CG97" s="83"/>
      <c r="CH97" s="83"/>
      <c r="CI97" s="83"/>
      <c r="CJ97" s="83"/>
      <c r="CK97" s="83"/>
      <c r="CL97" s="83"/>
      <c r="CM97" s="83"/>
      <c r="CN97" s="83"/>
      <c r="CO97" s="83"/>
      <c r="CP97" s="83"/>
      <c r="CQ97" s="83"/>
      <c r="CR97" s="83"/>
      <c r="CS97" s="83"/>
      <c r="CT97" s="83"/>
      <c r="CU97" s="83"/>
      <c r="CV97" s="83"/>
      <c r="CW97" s="83"/>
      <c r="CX97" s="83"/>
      <c r="CY97" s="83"/>
      <c r="CZ97" s="83"/>
      <c r="DA97" s="83"/>
      <c r="DB97" s="83"/>
      <c r="DC97" s="83"/>
      <c r="DD97" s="83"/>
      <c r="DE97" s="83"/>
      <c r="DF97" s="83"/>
      <c r="DG97" s="83"/>
      <c r="DH97" s="83"/>
      <c r="DI97" s="83"/>
      <c r="DJ97" s="83"/>
      <c r="DK97" s="83"/>
      <c r="DL97" s="83"/>
      <c r="DM97" s="83"/>
      <c r="DN97" s="83"/>
      <c r="DO97" s="83"/>
      <c r="DP97" s="83"/>
      <c r="DQ97" s="83"/>
      <c r="DR97" s="83"/>
      <c r="DS97" s="83"/>
      <c r="DT97" s="83"/>
      <c r="DU97" s="83"/>
      <c r="DV97" s="83"/>
      <c r="DW97" s="83"/>
      <c r="DX97" s="83"/>
      <c r="DY97" s="83"/>
      <c r="DZ97" s="83"/>
      <c r="EA97" s="83"/>
      <c r="EB97" s="83"/>
      <c r="EC97" s="83"/>
      <c r="ED97" s="83"/>
      <c r="EE97" s="83"/>
      <c r="EF97" s="83"/>
      <c r="EG97" s="83"/>
      <c r="EH97" s="83"/>
      <c r="EI97" s="83"/>
      <c r="EJ97" s="83"/>
      <c r="EK97" s="83"/>
      <c r="EL97" s="83"/>
      <c r="EM97" s="83"/>
      <c r="EN97" s="83"/>
      <c r="EO97" s="83"/>
      <c r="EP97" s="83"/>
      <c r="EQ97" s="83"/>
      <c r="ER97" s="83"/>
      <c r="ES97" s="83"/>
      <c r="ET97" s="83"/>
      <c r="EU97" s="83"/>
      <c r="EV97" s="83"/>
      <c r="EW97" s="83"/>
      <c r="EX97" s="83"/>
      <c r="EY97" s="83"/>
      <c r="EZ97" s="83"/>
      <c r="FA97" s="83"/>
      <c r="FB97" s="83"/>
      <c r="FC97" s="83"/>
      <c r="FD97" s="83"/>
      <c r="FE97" s="83"/>
      <c r="FF97" s="83"/>
      <c r="FG97" s="83"/>
      <c r="FH97" s="83"/>
      <c r="FI97" s="83"/>
      <c r="FJ97" s="83"/>
      <c r="FK97" s="83"/>
      <c r="FL97" s="83"/>
      <c r="FM97" s="83"/>
      <c r="FN97" s="83"/>
      <c r="FO97" s="83"/>
      <c r="FP97" s="83"/>
      <c r="FQ97" s="83"/>
      <c r="FR97" s="83"/>
      <c r="FS97" s="83"/>
      <c r="FT97" s="83"/>
      <c r="FU97" s="83"/>
      <c r="FV97" s="83"/>
      <c r="FW97" s="83"/>
      <c r="FX97" s="83"/>
      <c r="FY97" s="83"/>
      <c r="FZ97" s="83"/>
      <c r="GA97" s="83"/>
      <c r="GB97" s="83"/>
      <c r="GC97" s="83"/>
      <c r="GD97" s="83"/>
      <c r="GE97" s="83"/>
      <c r="GF97" s="83"/>
      <c r="GG97" s="83"/>
      <c r="GH97" s="83"/>
      <c r="GI97" s="83"/>
      <c r="GJ97" s="83"/>
    </row>
    <row r="98" spans="1:192" s="81" customFormat="1" x14ac:dyDescent="0.25">
      <c r="A98" s="567"/>
      <c r="B98" s="567"/>
      <c r="C98" s="568"/>
      <c r="D98" s="569"/>
      <c r="E98" s="612" t="str">
        <f t="shared" ref="E98:AJ98" si="224" xml:space="preserve"> E$96</f>
        <v>Debt drawdown - neg for cost of debt</v>
      </c>
      <c r="F98" s="612">
        <f t="shared" si="224"/>
        <v>0</v>
      </c>
      <c r="G98" s="612" t="str">
        <f t="shared" si="224"/>
        <v>$ 000s</v>
      </c>
      <c r="H98" s="612">
        <f xml:space="preserve"> H$96</f>
        <v>-257133.21698628881</v>
      </c>
      <c r="I98" s="612">
        <f t="shared" si="224"/>
        <v>0</v>
      </c>
      <c r="J98" s="612">
        <f t="shared" si="224"/>
        <v>-1.0000000000000001E-9</v>
      </c>
      <c r="K98" s="612">
        <f t="shared" si="224"/>
        <v>0</v>
      </c>
      <c r="L98" s="612">
        <f t="shared" si="224"/>
        <v>0</v>
      </c>
      <c r="M98" s="612">
        <f t="shared" si="224"/>
        <v>0</v>
      </c>
      <c r="N98" s="612">
        <f t="shared" si="224"/>
        <v>0</v>
      </c>
      <c r="O98" s="612">
        <f t="shared" si="224"/>
        <v>0</v>
      </c>
      <c r="P98" s="612">
        <f t="shared" si="224"/>
        <v>0</v>
      </c>
      <c r="Q98" s="612">
        <f t="shared" si="224"/>
        <v>0</v>
      </c>
      <c r="R98" s="612">
        <f t="shared" si="224"/>
        <v>0</v>
      </c>
      <c r="S98" s="612">
        <f t="shared" si="224"/>
        <v>0</v>
      </c>
      <c r="T98" s="612">
        <f t="shared" si="224"/>
        <v>0</v>
      </c>
      <c r="U98" s="612">
        <f t="shared" si="224"/>
        <v>0</v>
      </c>
      <c r="V98" s="612">
        <f t="shared" si="224"/>
        <v>0</v>
      </c>
      <c r="W98" s="612">
        <f t="shared" si="224"/>
        <v>0</v>
      </c>
      <c r="X98" s="612">
        <f t="shared" si="224"/>
        <v>0</v>
      </c>
      <c r="Y98" s="612">
        <f t="shared" si="224"/>
        <v>0</v>
      </c>
      <c r="Z98" s="612">
        <f t="shared" si="224"/>
        <v>0</v>
      </c>
      <c r="AA98" s="612">
        <f t="shared" si="224"/>
        <v>0</v>
      </c>
      <c r="AB98" s="612">
        <f t="shared" si="224"/>
        <v>0</v>
      </c>
      <c r="AC98" s="612">
        <f t="shared" si="224"/>
        <v>0</v>
      </c>
      <c r="AD98" s="612">
        <f t="shared" si="224"/>
        <v>0</v>
      </c>
      <c r="AE98" s="612">
        <f t="shared" si="224"/>
        <v>0</v>
      </c>
      <c r="AF98" s="612">
        <f t="shared" si="224"/>
        <v>-5058.6029563401207</v>
      </c>
      <c r="AG98" s="612">
        <f t="shared" si="224"/>
        <v>-12261.720824335425</v>
      </c>
      <c r="AH98" s="612">
        <f t="shared" si="224"/>
        <v>-12296.292064958823</v>
      </c>
      <c r="AI98" s="612">
        <f t="shared" si="224"/>
        <v>-12297.79235738816</v>
      </c>
      <c r="AJ98" s="612">
        <f t="shared" si="224"/>
        <v>-12365.633719641013</v>
      </c>
      <c r="AK98" s="612">
        <f t="shared" ref="AK98:CV98" si="225" xml:space="preserve"> AK$96</f>
        <v>-12386.701416253774</v>
      </c>
      <c r="AL98" s="612">
        <f t="shared" si="225"/>
        <v>-12435.421553357372</v>
      </c>
      <c r="AM98" s="612">
        <f t="shared" si="225"/>
        <v>-12453.92799922148</v>
      </c>
      <c r="AN98" s="612">
        <f t="shared" si="225"/>
        <v>-12505.595691592916</v>
      </c>
      <c r="AO98" s="612">
        <f t="shared" si="225"/>
        <v>-12540.854523828781</v>
      </c>
      <c r="AP98" s="612">
        <f t="shared" si="225"/>
        <v>-12555.491523398421</v>
      </c>
      <c r="AQ98" s="612">
        <f t="shared" si="225"/>
        <v>-12611.612277155316</v>
      </c>
      <c r="AR98" s="612">
        <f t="shared" si="225"/>
        <v>-12623.652429408663</v>
      </c>
      <c r="AS98" s="612">
        <f t="shared" si="225"/>
        <v>-12682.761703906723</v>
      </c>
      <c r="AT98" s="612">
        <f t="shared" si="225"/>
        <v>-12297.130224848668</v>
      </c>
      <c r="AU98" s="612">
        <f t="shared" si="225"/>
        <v>-12303.596221794036</v>
      </c>
      <c r="AV98" s="612">
        <f t="shared" si="225"/>
        <v>-12366.490606926531</v>
      </c>
      <c r="AW98" s="612">
        <f t="shared" si="225"/>
        <v>-12384.513580244184</v>
      </c>
      <c r="AX98" s="612">
        <f t="shared" si="225"/>
        <v>-12436.27468872968</v>
      </c>
      <c r="AY98" s="612">
        <f t="shared" si="225"/>
        <v>-28269.150622957801</v>
      </c>
      <c r="AZ98" s="612">
        <f t="shared" si="225"/>
        <v>0</v>
      </c>
      <c r="BA98" s="612">
        <f t="shared" si="225"/>
        <v>0</v>
      </c>
      <c r="BB98" s="612">
        <f t="shared" si="225"/>
        <v>0</v>
      </c>
      <c r="BC98" s="612">
        <f t="shared" si="225"/>
        <v>0</v>
      </c>
      <c r="BD98" s="612">
        <f t="shared" si="225"/>
        <v>0</v>
      </c>
      <c r="BE98" s="612">
        <f t="shared" si="225"/>
        <v>0</v>
      </c>
      <c r="BF98" s="612">
        <f t="shared" si="225"/>
        <v>0</v>
      </c>
      <c r="BG98" s="612">
        <f t="shared" si="225"/>
        <v>0</v>
      </c>
      <c r="BH98" s="612">
        <f t="shared" si="225"/>
        <v>0</v>
      </c>
      <c r="BI98" s="612">
        <f t="shared" si="225"/>
        <v>0</v>
      </c>
      <c r="BJ98" s="612">
        <f t="shared" si="225"/>
        <v>0</v>
      </c>
      <c r="BK98" s="612">
        <f t="shared" si="225"/>
        <v>0</v>
      </c>
      <c r="BL98" s="612">
        <f t="shared" si="225"/>
        <v>0</v>
      </c>
      <c r="BM98" s="612">
        <f t="shared" si="225"/>
        <v>0</v>
      </c>
      <c r="BN98" s="612">
        <f t="shared" si="225"/>
        <v>0</v>
      </c>
      <c r="BO98" s="612">
        <f t="shared" si="225"/>
        <v>0</v>
      </c>
      <c r="BP98" s="612">
        <f t="shared" si="225"/>
        <v>0</v>
      </c>
      <c r="BQ98" s="612">
        <f t="shared" si="225"/>
        <v>0</v>
      </c>
      <c r="BR98" s="612">
        <f t="shared" si="225"/>
        <v>0</v>
      </c>
      <c r="BS98" s="612">
        <f t="shared" si="225"/>
        <v>0</v>
      </c>
      <c r="BT98" s="612">
        <f t="shared" si="225"/>
        <v>0</v>
      </c>
      <c r="BU98" s="612">
        <f t="shared" si="225"/>
        <v>0</v>
      </c>
      <c r="BV98" s="612">
        <f t="shared" si="225"/>
        <v>0</v>
      </c>
      <c r="BW98" s="612">
        <f t="shared" si="225"/>
        <v>0</v>
      </c>
      <c r="BX98" s="612">
        <f t="shared" si="225"/>
        <v>0</v>
      </c>
      <c r="BY98" s="612">
        <f t="shared" si="225"/>
        <v>0</v>
      </c>
      <c r="BZ98" s="612">
        <f t="shared" si="225"/>
        <v>0</v>
      </c>
      <c r="CA98" s="612">
        <f t="shared" si="225"/>
        <v>0</v>
      </c>
      <c r="CB98" s="612">
        <f t="shared" si="225"/>
        <v>0</v>
      </c>
      <c r="CC98" s="612">
        <f t="shared" si="225"/>
        <v>0</v>
      </c>
      <c r="CD98" s="612">
        <f t="shared" si="225"/>
        <v>0</v>
      </c>
      <c r="CE98" s="612">
        <f t="shared" si="225"/>
        <v>0</v>
      </c>
      <c r="CF98" s="612">
        <f t="shared" si="225"/>
        <v>0</v>
      </c>
      <c r="CG98" s="612">
        <f t="shared" si="225"/>
        <v>0</v>
      </c>
      <c r="CH98" s="612">
        <f t="shared" si="225"/>
        <v>0</v>
      </c>
      <c r="CI98" s="612">
        <f t="shared" si="225"/>
        <v>0</v>
      </c>
      <c r="CJ98" s="612">
        <f t="shared" si="225"/>
        <v>0</v>
      </c>
      <c r="CK98" s="612">
        <f t="shared" si="225"/>
        <v>0</v>
      </c>
      <c r="CL98" s="612">
        <f t="shared" si="225"/>
        <v>0</v>
      </c>
      <c r="CM98" s="612">
        <f t="shared" si="225"/>
        <v>0</v>
      </c>
      <c r="CN98" s="612">
        <f t="shared" si="225"/>
        <v>0</v>
      </c>
      <c r="CO98" s="612">
        <f t="shared" si="225"/>
        <v>0</v>
      </c>
      <c r="CP98" s="612">
        <f t="shared" si="225"/>
        <v>0</v>
      </c>
      <c r="CQ98" s="612">
        <f t="shared" si="225"/>
        <v>0</v>
      </c>
      <c r="CR98" s="612">
        <f t="shared" si="225"/>
        <v>0</v>
      </c>
      <c r="CS98" s="612">
        <f t="shared" si="225"/>
        <v>0</v>
      </c>
      <c r="CT98" s="612">
        <f t="shared" si="225"/>
        <v>0</v>
      </c>
      <c r="CU98" s="612">
        <f t="shared" si="225"/>
        <v>0</v>
      </c>
      <c r="CV98" s="612">
        <f t="shared" si="225"/>
        <v>0</v>
      </c>
      <c r="CW98" s="612">
        <f t="shared" ref="CW98:FH98" si="226" xml:space="preserve"> CW$96</f>
        <v>0</v>
      </c>
      <c r="CX98" s="612">
        <f t="shared" si="226"/>
        <v>0</v>
      </c>
      <c r="CY98" s="612">
        <f t="shared" si="226"/>
        <v>0</v>
      </c>
      <c r="CZ98" s="612">
        <f t="shared" si="226"/>
        <v>0</v>
      </c>
      <c r="DA98" s="612">
        <f t="shared" si="226"/>
        <v>0</v>
      </c>
      <c r="DB98" s="612">
        <f t="shared" si="226"/>
        <v>0</v>
      </c>
      <c r="DC98" s="612">
        <f t="shared" si="226"/>
        <v>0</v>
      </c>
      <c r="DD98" s="612">
        <f t="shared" si="226"/>
        <v>0</v>
      </c>
      <c r="DE98" s="612">
        <f t="shared" si="226"/>
        <v>0</v>
      </c>
      <c r="DF98" s="612">
        <f t="shared" si="226"/>
        <v>0</v>
      </c>
      <c r="DG98" s="612">
        <f t="shared" si="226"/>
        <v>0</v>
      </c>
      <c r="DH98" s="612">
        <f t="shared" si="226"/>
        <v>0</v>
      </c>
      <c r="DI98" s="612">
        <f t="shared" si="226"/>
        <v>0</v>
      </c>
      <c r="DJ98" s="612">
        <f t="shared" si="226"/>
        <v>0</v>
      </c>
      <c r="DK98" s="612">
        <f t="shared" si="226"/>
        <v>0</v>
      </c>
      <c r="DL98" s="612">
        <f t="shared" si="226"/>
        <v>0</v>
      </c>
      <c r="DM98" s="612">
        <f t="shared" si="226"/>
        <v>0</v>
      </c>
      <c r="DN98" s="612">
        <f t="shared" si="226"/>
        <v>0</v>
      </c>
      <c r="DO98" s="612">
        <f t="shared" si="226"/>
        <v>0</v>
      </c>
      <c r="DP98" s="612">
        <f t="shared" si="226"/>
        <v>0</v>
      </c>
      <c r="DQ98" s="612">
        <f t="shared" si="226"/>
        <v>0</v>
      </c>
      <c r="DR98" s="612">
        <f t="shared" si="226"/>
        <v>0</v>
      </c>
      <c r="DS98" s="612">
        <f t="shared" si="226"/>
        <v>0</v>
      </c>
      <c r="DT98" s="612">
        <f t="shared" si="226"/>
        <v>0</v>
      </c>
      <c r="DU98" s="612">
        <f t="shared" si="226"/>
        <v>0</v>
      </c>
      <c r="DV98" s="612">
        <f t="shared" si="226"/>
        <v>0</v>
      </c>
      <c r="DW98" s="612">
        <f t="shared" si="226"/>
        <v>0</v>
      </c>
      <c r="DX98" s="612">
        <f t="shared" si="226"/>
        <v>0</v>
      </c>
      <c r="DY98" s="612">
        <f t="shared" si="226"/>
        <v>0</v>
      </c>
      <c r="DZ98" s="612">
        <f t="shared" si="226"/>
        <v>0</v>
      </c>
      <c r="EA98" s="612">
        <f t="shared" si="226"/>
        <v>0</v>
      </c>
      <c r="EB98" s="612">
        <f t="shared" si="226"/>
        <v>0</v>
      </c>
      <c r="EC98" s="612">
        <f t="shared" si="226"/>
        <v>0</v>
      </c>
      <c r="ED98" s="612">
        <f t="shared" si="226"/>
        <v>0</v>
      </c>
      <c r="EE98" s="612">
        <f t="shared" si="226"/>
        <v>0</v>
      </c>
      <c r="EF98" s="612">
        <f t="shared" si="226"/>
        <v>0</v>
      </c>
      <c r="EG98" s="612">
        <f t="shared" si="226"/>
        <v>0</v>
      </c>
      <c r="EH98" s="612">
        <f t="shared" si="226"/>
        <v>0</v>
      </c>
      <c r="EI98" s="612">
        <f t="shared" si="226"/>
        <v>0</v>
      </c>
      <c r="EJ98" s="612">
        <f t="shared" si="226"/>
        <v>0</v>
      </c>
      <c r="EK98" s="612">
        <f t="shared" si="226"/>
        <v>0</v>
      </c>
      <c r="EL98" s="612">
        <f t="shared" si="226"/>
        <v>0</v>
      </c>
      <c r="EM98" s="612">
        <f t="shared" si="226"/>
        <v>0</v>
      </c>
      <c r="EN98" s="612">
        <f t="shared" si="226"/>
        <v>0</v>
      </c>
      <c r="EO98" s="612">
        <f t="shared" si="226"/>
        <v>0</v>
      </c>
      <c r="EP98" s="612">
        <f t="shared" si="226"/>
        <v>0</v>
      </c>
      <c r="EQ98" s="612">
        <f t="shared" si="226"/>
        <v>0</v>
      </c>
      <c r="ER98" s="612">
        <f t="shared" si="226"/>
        <v>0</v>
      </c>
      <c r="ES98" s="612">
        <f t="shared" si="226"/>
        <v>0</v>
      </c>
      <c r="ET98" s="612">
        <f t="shared" si="226"/>
        <v>0</v>
      </c>
      <c r="EU98" s="612">
        <f t="shared" si="226"/>
        <v>0</v>
      </c>
      <c r="EV98" s="612">
        <f t="shared" si="226"/>
        <v>0</v>
      </c>
      <c r="EW98" s="612">
        <f t="shared" si="226"/>
        <v>0</v>
      </c>
      <c r="EX98" s="612">
        <f t="shared" si="226"/>
        <v>0</v>
      </c>
      <c r="EY98" s="612">
        <f t="shared" si="226"/>
        <v>0</v>
      </c>
      <c r="EZ98" s="612">
        <f t="shared" si="226"/>
        <v>0</v>
      </c>
      <c r="FA98" s="612">
        <f t="shared" si="226"/>
        <v>0</v>
      </c>
      <c r="FB98" s="612">
        <f t="shared" si="226"/>
        <v>0</v>
      </c>
      <c r="FC98" s="612">
        <f t="shared" si="226"/>
        <v>0</v>
      </c>
      <c r="FD98" s="612">
        <f t="shared" si="226"/>
        <v>0</v>
      </c>
      <c r="FE98" s="612">
        <f t="shared" si="226"/>
        <v>0</v>
      </c>
      <c r="FF98" s="612">
        <f t="shared" si="226"/>
        <v>0</v>
      </c>
      <c r="FG98" s="612">
        <f t="shared" si="226"/>
        <v>0</v>
      </c>
      <c r="FH98" s="612">
        <f t="shared" si="226"/>
        <v>0</v>
      </c>
      <c r="FI98" s="612">
        <f t="shared" ref="FI98:GJ98" si="227" xml:space="preserve"> FI$96</f>
        <v>0</v>
      </c>
      <c r="FJ98" s="612">
        <f t="shared" si="227"/>
        <v>0</v>
      </c>
      <c r="FK98" s="612">
        <f t="shared" si="227"/>
        <v>0</v>
      </c>
      <c r="FL98" s="612">
        <f t="shared" si="227"/>
        <v>0</v>
      </c>
      <c r="FM98" s="612">
        <f t="shared" si="227"/>
        <v>0</v>
      </c>
      <c r="FN98" s="612">
        <f t="shared" si="227"/>
        <v>0</v>
      </c>
      <c r="FO98" s="612">
        <f t="shared" si="227"/>
        <v>0</v>
      </c>
      <c r="FP98" s="612">
        <f t="shared" si="227"/>
        <v>0</v>
      </c>
      <c r="FQ98" s="612">
        <f t="shared" si="227"/>
        <v>0</v>
      </c>
      <c r="FR98" s="612">
        <f t="shared" si="227"/>
        <v>0</v>
      </c>
      <c r="FS98" s="612">
        <f t="shared" si="227"/>
        <v>0</v>
      </c>
      <c r="FT98" s="612">
        <f t="shared" si="227"/>
        <v>0</v>
      </c>
      <c r="FU98" s="612">
        <f t="shared" si="227"/>
        <v>0</v>
      </c>
      <c r="FV98" s="612">
        <f t="shared" si="227"/>
        <v>0</v>
      </c>
      <c r="FW98" s="612">
        <f t="shared" si="227"/>
        <v>0</v>
      </c>
      <c r="FX98" s="612">
        <f t="shared" si="227"/>
        <v>0</v>
      </c>
      <c r="FY98" s="612">
        <f t="shared" si="227"/>
        <v>0</v>
      </c>
      <c r="FZ98" s="612">
        <f t="shared" si="227"/>
        <v>0</v>
      </c>
      <c r="GA98" s="612">
        <f t="shared" si="227"/>
        <v>0</v>
      </c>
      <c r="GB98" s="612">
        <f t="shared" si="227"/>
        <v>0</v>
      </c>
      <c r="GC98" s="612">
        <f t="shared" si="227"/>
        <v>0</v>
      </c>
      <c r="GD98" s="612">
        <f t="shared" si="227"/>
        <v>0</v>
      </c>
      <c r="GE98" s="612">
        <f t="shared" si="227"/>
        <v>0</v>
      </c>
      <c r="GF98" s="612">
        <f t="shared" si="227"/>
        <v>0</v>
      </c>
      <c r="GG98" s="612">
        <f t="shared" si="227"/>
        <v>0</v>
      </c>
      <c r="GH98" s="612">
        <f t="shared" si="227"/>
        <v>0</v>
      </c>
      <c r="GI98" s="612">
        <f t="shared" si="227"/>
        <v>0</v>
      </c>
      <c r="GJ98" s="612">
        <f t="shared" si="227"/>
        <v>0</v>
      </c>
    </row>
    <row r="99" spans="1:192" s="81" customFormat="1" x14ac:dyDescent="0.25">
      <c r="A99" s="567"/>
      <c r="B99" s="567"/>
      <c r="C99" s="568"/>
      <c r="D99" s="569"/>
      <c r="E99" s="570" t="str">
        <f xml:space="preserve"> ConFin!E$344</f>
        <v>Construction debt financing costs - m</v>
      </c>
      <c r="F99" s="570">
        <f xml:space="preserve"> ConFin!F$344</f>
        <v>0</v>
      </c>
      <c r="G99" s="570" t="str">
        <f xml:space="preserve"> ConFin!G$344</f>
        <v>$ 000s</v>
      </c>
      <c r="H99" s="570">
        <f xml:space="preserve"> ConFin!H$344</f>
        <v>12639.876345006831</v>
      </c>
      <c r="I99" s="570">
        <f xml:space="preserve"> ConFin!I$344</f>
        <v>0</v>
      </c>
      <c r="J99" s="570">
        <f xml:space="preserve"> ConFin!J$344</f>
        <v>0</v>
      </c>
      <c r="K99" s="570">
        <f xml:space="preserve"> ConFin!K$344</f>
        <v>0</v>
      </c>
      <c r="L99" s="570">
        <f xml:space="preserve"> ConFin!L$344</f>
        <v>0</v>
      </c>
      <c r="M99" s="570">
        <f xml:space="preserve"> ConFin!M$344</f>
        <v>0</v>
      </c>
      <c r="N99" s="570">
        <f xml:space="preserve"> ConFin!N$344</f>
        <v>0</v>
      </c>
      <c r="O99" s="570">
        <f xml:space="preserve"> ConFin!O$344</f>
        <v>0</v>
      </c>
      <c r="P99" s="570">
        <f xml:space="preserve"> ConFin!P$344</f>
        <v>0</v>
      </c>
      <c r="Q99" s="570">
        <f xml:space="preserve"> ConFin!Q$344</f>
        <v>0</v>
      </c>
      <c r="R99" s="570">
        <f xml:space="preserve"> ConFin!R$344</f>
        <v>0</v>
      </c>
      <c r="S99" s="570">
        <f xml:space="preserve"> ConFin!S$344</f>
        <v>0</v>
      </c>
      <c r="T99" s="570">
        <f xml:space="preserve"> ConFin!T$344</f>
        <v>0</v>
      </c>
      <c r="U99" s="570">
        <f xml:space="preserve"> ConFin!U$344</f>
        <v>0</v>
      </c>
      <c r="V99" s="570">
        <f xml:space="preserve"> ConFin!V$344</f>
        <v>0</v>
      </c>
      <c r="W99" s="570">
        <f xml:space="preserve"> ConFin!W$344</f>
        <v>0</v>
      </c>
      <c r="X99" s="570">
        <f xml:space="preserve"> ConFin!X$344</f>
        <v>0</v>
      </c>
      <c r="Y99" s="570">
        <f xml:space="preserve"> ConFin!Y$344</f>
        <v>3600</v>
      </c>
      <c r="Z99" s="570">
        <f xml:space="preserve"> ConFin!Z$344</f>
        <v>112.5</v>
      </c>
      <c r="AA99" s="570">
        <f xml:space="preserve"> ConFin!AA$344</f>
        <v>112.5</v>
      </c>
      <c r="AB99" s="570">
        <f xml:space="preserve"> ConFin!AB$344</f>
        <v>112.5</v>
      </c>
      <c r="AC99" s="570">
        <f xml:space="preserve"> ConFin!AC$344</f>
        <v>112.5</v>
      </c>
      <c r="AD99" s="570">
        <f xml:space="preserve"> ConFin!AD$344</f>
        <v>112.5</v>
      </c>
      <c r="AE99" s="570">
        <f xml:space="preserve"> ConFin!AE$344</f>
        <v>112.5</v>
      </c>
      <c r="AF99" s="570">
        <f xml:space="preserve"> ConFin!AF$344</f>
        <v>112.5</v>
      </c>
      <c r="AG99" s="570">
        <f xml:space="preserve"> ConFin!AG$344</f>
        <v>126.7624500019034</v>
      </c>
      <c r="AH99" s="570">
        <f xml:space="preserve"> ConFin!AH$344</f>
        <v>161.33369065940468</v>
      </c>
      <c r="AI99" s="570">
        <f xml:space="preserve"> ConFin!AI$344</f>
        <v>186.130197727341</v>
      </c>
      <c r="AJ99" s="570">
        <f xml:space="preserve"> ConFin!AJ$344</f>
        <v>230.67534535018848</v>
      </c>
      <c r="AK99" s="570">
        <f xml:space="preserve"> ConFin!AK$344</f>
        <v>259.50844687388042</v>
      </c>
      <c r="AL99" s="570">
        <f xml:space="preserve"> ConFin!AL$344</f>
        <v>300.46317913611415</v>
      </c>
      <c r="AM99" s="570">
        <f xml:space="preserve"> ConFin!AM$344</f>
        <v>326.73502991657733</v>
      </c>
      <c r="AN99" s="570">
        <f xml:space="preserve"> ConFin!AN$344</f>
        <v>370.63731745796838</v>
      </c>
      <c r="AO99" s="570">
        <f xml:space="preserve"> ConFin!AO$344</f>
        <v>405.89614975509835</v>
      </c>
      <c r="AP99" s="570">
        <f xml:space="preserve"> ConFin!AP$344</f>
        <v>428.29855424790253</v>
      </c>
      <c r="AQ99" s="570">
        <f xml:space="preserve"> ConFin!AQ$344</f>
        <v>476.65390319380839</v>
      </c>
      <c r="AR99" s="570">
        <f xml:space="preserve"> ConFin!AR$344</f>
        <v>496.45946037440228</v>
      </c>
      <c r="AS99" s="570">
        <f xml:space="preserve"> ConFin!AS$344</f>
        <v>547.80333007481511</v>
      </c>
      <c r="AT99" s="570">
        <f xml:space="preserve"> ConFin!AT$344</f>
        <v>583.56167210110766</v>
      </c>
      <c r="AU99" s="570">
        <f xml:space="preserve"> ConFin!AU$344</f>
        <v>578.37203842602594</v>
      </c>
      <c r="AV99" s="570">
        <f xml:space="preserve"> ConFin!AV$344</f>
        <v>652.92205361039191</v>
      </c>
      <c r="AW99" s="570">
        <f xml:space="preserve"> ConFin!AW$344</f>
        <v>665.11721150554808</v>
      </c>
      <c r="AX99" s="570">
        <f xml:space="preserve"> ConFin!AX$344</f>
        <v>722.70613486033164</v>
      </c>
      <c r="AY99" s="570">
        <f xml:space="preserve"> ConFin!AY$344</f>
        <v>732.34017973401888</v>
      </c>
      <c r="AZ99" s="570">
        <f xml:space="preserve"> ConFin!AZ$344</f>
        <v>0</v>
      </c>
      <c r="BA99" s="570">
        <f xml:space="preserve"> ConFin!BA$344</f>
        <v>0</v>
      </c>
      <c r="BB99" s="570">
        <f xml:space="preserve"> ConFin!BB$344</f>
        <v>0</v>
      </c>
      <c r="BC99" s="570">
        <f xml:space="preserve"> ConFin!BC$344</f>
        <v>0</v>
      </c>
      <c r="BD99" s="570">
        <f xml:space="preserve"> ConFin!BD$344</f>
        <v>0</v>
      </c>
      <c r="BE99" s="570">
        <f xml:space="preserve"> ConFin!BE$344</f>
        <v>0</v>
      </c>
      <c r="BF99" s="570">
        <f xml:space="preserve"> ConFin!BF$344</f>
        <v>0</v>
      </c>
      <c r="BG99" s="570">
        <f xml:space="preserve"> ConFin!BG$344</f>
        <v>0</v>
      </c>
      <c r="BH99" s="570">
        <f xml:space="preserve"> ConFin!BH$344</f>
        <v>0</v>
      </c>
      <c r="BI99" s="570">
        <f xml:space="preserve"> ConFin!BI$344</f>
        <v>0</v>
      </c>
      <c r="BJ99" s="570">
        <f xml:space="preserve"> ConFin!BJ$344</f>
        <v>0</v>
      </c>
      <c r="BK99" s="570">
        <f xml:space="preserve"> ConFin!BK$344</f>
        <v>0</v>
      </c>
      <c r="BL99" s="570">
        <f xml:space="preserve"> ConFin!BL$344</f>
        <v>0</v>
      </c>
      <c r="BM99" s="570">
        <f xml:space="preserve"> ConFin!BM$344</f>
        <v>0</v>
      </c>
      <c r="BN99" s="570">
        <f xml:space="preserve"> ConFin!BN$344</f>
        <v>0</v>
      </c>
      <c r="BO99" s="570">
        <f xml:space="preserve"> ConFin!BO$344</f>
        <v>0</v>
      </c>
      <c r="BP99" s="570">
        <f xml:space="preserve"> ConFin!BP$344</f>
        <v>0</v>
      </c>
      <c r="BQ99" s="570">
        <f xml:space="preserve"> ConFin!BQ$344</f>
        <v>0</v>
      </c>
      <c r="BR99" s="570">
        <f xml:space="preserve"> ConFin!BR$344</f>
        <v>0</v>
      </c>
      <c r="BS99" s="570">
        <f xml:space="preserve"> ConFin!BS$344</f>
        <v>0</v>
      </c>
      <c r="BT99" s="570">
        <f xml:space="preserve"> ConFin!BT$344</f>
        <v>0</v>
      </c>
      <c r="BU99" s="570">
        <f xml:space="preserve"> ConFin!BU$344</f>
        <v>0</v>
      </c>
      <c r="BV99" s="570">
        <f xml:space="preserve"> ConFin!BV$344</f>
        <v>0</v>
      </c>
      <c r="BW99" s="570">
        <f xml:space="preserve"> ConFin!BW$344</f>
        <v>0</v>
      </c>
      <c r="BX99" s="570">
        <f xml:space="preserve"> ConFin!BX$344</f>
        <v>0</v>
      </c>
      <c r="BY99" s="570">
        <f xml:space="preserve"> ConFin!BY$344</f>
        <v>0</v>
      </c>
      <c r="BZ99" s="570">
        <f xml:space="preserve"> ConFin!BZ$344</f>
        <v>0</v>
      </c>
      <c r="CA99" s="570">
        <f xml:space="preserve"> ConFin!CA$344</f>
        <v>0</v>
      </c>
      <c r="CB99" s="570">
        <f xml:space="preserve"> ConFin!CB$344</f>
        <v>0</v>
      </c>
      <c r="CC99" s="570">
        <f xml:space="preserve"> ConFin!CC$344</f>
        <v>0</v>
      </c>
      <c r="CD99" s="570">
        <f xml:space="preserve"> ConFin!CD$344</f>
        <v>0</v>
      </c>
      <c r="CE99" s="570">
        <f xml:space="preserve"> ConFin!CE$344</f>
        <v>0</v>
      </c>
      <c r="CF99" s="570">
        <f xml:space="preserve"> ConFin!CF$344</f>
        <v>0</v>
      </c>
      <c r="CG99" s="570">
        <f xml:space="preserve"> ConFin!CG$344</f>
        <v>0</v>
      </c>
      <c r="CH99" s="570">
        <f xml:space="preserve"> ConFin!CH$344</f>
        <v>0</v>
      </c>
      <c r="CI99" s="570">
        <f xml:space="preserve"> ConFin!CI$344</f>
        <v>0</v>
      </c>
      <c r="CJ99" s="570">
        <f xml:space="preserve"> ConFin!CJ$344</f>
        <v>0</v>
      </c>
      <c r="CK99" s="570">
        <f xml:space="preserve"> ConFin!CK$344</f>
        <v>0</v>
      </c>
      <c r="CL99" s="570">
        <f xml:space="preserve"> ConFin!CL$344</f>
        <v>0</v>
      </c>
      <c r="CM99" s="570">
        <f xml:space="preserve"> ConFin!CM$344</f>
        <v>0</v>
      </c>
      <c r="CN99" s="570">
        <f xml:space="preserve"> ConFin!CN$344</f>
        <v>0</v>
      </c>
      <c r="CO99" s="570">
        <f xml:space="preserve"> ConFin!CO$344</f>
        <v>0</v>
      </c>
      <c r="CP99" s="570">
        <f xml:space="preserve"> ConFin!CP$344</f>
        <v>0</v>
      </c>
      <c r="CQ99" s="570">
        <f xml:space="preserve"> ConFin!CQ$344</f>
        <v>0</v>
      </c>
      <c r="CR99" s="570">
        <f xml:space="preserve"> ConFin!CR$344</f>
        <v>0</v>
      </c>
      <c r="CS99" s="570">
        <f xml:space="preserve"> ConFin!CS$344</f>
        <v>0</v>
      </c>
      <c r="CT99" s="570">
        <f xml:space="preserve"> ConFin!CT$344</f>
        <v>0</v>
      </c>
      <c r="CU99" s="570">
        <f xml:space="preserve"> ConFin!CU$344</f>
        <v>0</v>
      </c>
      <c r="CV99" s="570">
        <f xml:space="preserve"> ConFin!CV$344</f>
        <v>0</v>
      </c>
      <c r="CW99" s="570">
        <f xml:space="preserve"> ConFin!CW$344</f>
        <v>0</v>
      </c>
      <c r="CX99" s="570">
        <f xml:space="preserve"> ConFin!CX$344</f>
        <v>0</v>
      </c>
      <c r="CY99" s="570">
        <f xml:space="preserve"> ConFin!CY$344</f>
        <v>0</v>
      </c>
      <c r="CZ99" s="570">
        <f xml:space="preserve"> ConFin!CZ$344</f>
        <v>0</v>
      </c>
      <c r="DA99" s="570">
        <f xml:space="preserve"> ConFin!DA$344</f>
        <v>0</v>
      </c>
      <c r="DB99" s="570">
        <f xml:space="preserve"> ConFin!DB$344</f>
        <v>0</v>
      </c>
      <c r="DC99" s="570">
        <f xml:space="preserve"> ConFin!DC$344</f>
        <v>0</v>
      </c>
      <c r="DD99" s="570">
        <f xml:space="preserve"> ConFin!DD$344</f>
        <v>0</v>
      </c>
      <c r="DE99" s="570">
        <f xml:space="preserve"> ConFin!DE$344</f>
        <v>0</v>
      </c>
      <c r="DF99" s="570">
        <f xml:space="preserve"> ConFin!DF$344</f>
        <v>0</v>
      </c>
      <c r="DG99" s="570">
        <f xml:space="preserve"> ConFin!DG$344</f>
        <v>0</v>
      </c>
      <c r="DH99" s="570">
        <f xml:space="preserve"> ConFin!DH$344</f>
        <v>0</v>
      </c>
      <c r="DI99" s="570">
        <f xml:space="preserve"> ConFin!DI$344</f>
        <v>0</v>
      </c>
      <c r="DJ99" s="570">
        <f xml:space="preserve"> ConFin!DJ$344</f>
        <v>0</v>
      </c>
      <c r="DK99" s="570">
        <f xml:space="preserve"> ConFin!DK$344</f>
        <v>0</v>
      </c>
      <c r="DL99" s="570">
        <f xml:space="preserve"> ConFin!DL$344</f>
        <v>0</v>
      </c>
      <c r="DM99" s="570">
        <f xml:space="preserve"> ConFin!DM$344</f>
        <v>0</v>
      </c>
      <c r="DN99" s="570">
        <f xml:space="preserve"> ConFin!DN$344</f>
        <v>0</v>
      </c>
      <c r="DO99" s="570">
        <f xml:space="preserve"> ConFin!DO$344</f>
        <v>0</v>
      </c>
      <c r="DP99" s="570">
        <f xml:space="preserve"> ConFin!DP$344</f>
        <v>0</v>
      </c>
      <c r="DQ99" s="570">
        <f xml:space="preserve"> ConFin!DQ$344</f>
        <v>0</v>
      </c>
      <c r="DR99" s="570">
        <f xml:space="preserve"> ConFin!DR$344</f>
        <v>0</v>
      </c>
      <c r="DS99" s="570">
        <f xml:space="preserve"> ConFin!DS$344</f>
        <v>0</v>
      </c>
      <c r="DT99" s="570">
        <f xml:space="preserve"> ConFin!DT$344</f>
        <v>0</v>
      </c>
      <c r="DU99" s="570">
        <f xml:space="preserve"> ConFin!DU$344</f>
        <v>0</v>
      </c>
      <c r="DV99" s="570">
        <f xml:space="preserve"> ConFin!DV$344</f>
        <v>0</v>
      </c>
      <c r="DW99" s="570">
        <f xml:space="preserve"> ConFin!DW$344</f>
        <v>0</v>
      </c>
      <c r="DX99" s="570">
        <f xml:space="preserve"> ConFin!DX$344</f>
        <v>0</v>
      </c>
      <c r="DY99" s="570">
        <f xml:space="preserve"> ConFin!DY$344</f>
        <v>0</v>
      </c>
      <c r="DZ99" s="570">
        <f xml:space="preserve"> ConFin!DZ$344</f>
        <v>0</v>
      </c>
      <c r="EA99" s="570">
        <f xml:space="preserve"> ConFin!EA$344</f>
        <v>0</v>
      </c>
      <c r="EB99" s="570">
        <f xml:space="preserve"> ConFin!EB$344</f>
        <v>0</v>
      </c>
      <c r="EC99" s="570">
        <f xml:space="preserve"> ConFin!EC$344</f>
        <v>0</v>
      </c>
      <c r="ED99" s="570">
        <f xml:space="preserve"> ConFin!ED$344</f>
        <v>0</v>
      </c>
      <c r="EE99" s="570">
        <f xml:space="preserve"> ConFin!EE$344</f>
        <v>0</v>
      </c>
      <c r="EF99" s="570">
        <f xml:space="preserve"> ConFin!EF$344</f>
        <v>0</v>
      </c>
      <c r="EG99" s="570">
        <f xml:space="preserve"> ConFin!EG$344</f>
        <v>0</v>
      </c>
      <c r="EH99" s="570">
        <f xml:space="preserve"> ConFin!EH$344</f>
        <v>0</v>
      </c>
      <c r="EI99" s="570">
        <f xml:space="preserve"> ConFin!EI$344</f>
        <v>0</v>
      </c>
      <c r="EJ99" s="570">
        <f xml:space="preserve"> ConFin!EJ$344</f>
        <v>0</v>
      </c>
      <c r="EK99" s="570">
        <f xml:space="preserve"> ConFin!EK$344</f>
        <v>0</v>
      </c>
      <c r="EL99" s="570">
        <f xml:space="preserve"> ConFin!EL$344</f>
        <v>0</v>
      </c>
      <c r="EM99" s="570">
        <f xml:space="preserve"> ConFin!EM$344</f>
        <v>0</v>
      </c>
      <c r="EN99" s="570">
        <f xml:space="preserve"> ConFin!EN$344</f>
        <v>0</v>
      </c>
      <c r="EO99" s="570">
        <f xml:space="preserve"> ConFin!EO$344</f>
        <v>0</v>
      </c>
      <c r="EP99" s="570">
        <f xml:space="preserve"> ConFin!EP$344</f>
        <v>0</v>
      </c>
      <c r="EQ99" s="570">
        <f xml:space="preserve"> ConFin!EQ$344</f>
        <v>0</v>
      </c>
      <c r="ER99" s="570">
        <f xml:space="preserve"> ConFin!ER$344</f>
        <v>0</v>
      </c>
      <c r="ES99" s="570">
        <f xml:space="preserve"> ConFin!ES$344</f>
        <v>0</v>
      </c>
      <c r="ET99" s="570">
        <f xml:space="preserve"> ConFin!ET$344</f>
        <v>0</v>
      </c>
      <c r="EU99" s="570">
        <f xml:space="preserve"> ConFin!EU$344</f>
        <v>0</v>
      </c>
      <c r="EV99" s="570">
        <f xml:space="preserve"> ConFin!EV$344</f>
        <v>0</v>
      </c>
      <c r="EW99" s="570">
        <f xml:space="preserve"> ConFin!EW$344</f>
        <v>0</v>
      </c>
      <c r="EX99" s="570">
        <f xml:space="preserve"> ConFin!EX$344</f>
        <v>0</v>
      </c>
      <c r="EY99" s="570">
        <f xml:space="preserve"> ConFin!EY$344</f>
        <v>0</v>
      </c>
      <c r="EZ99" s="570">
        <f xml:space="preserve"> ConFin!EZ$344</f>
        <v>0</v>
      </c>
      <c r="FA99" s="570">
        <f xml:space="preserve"> ConFin!FA$344</f>
        <v>0</v>
      </c>
      <c r="FB99" s="570">
        <f xml:space="preserve"> ConFin!FB$344</f>
        <v>0</v>
      </c>
      <c r="FC99" s="570">
        <f xml:space="preserve"> ConFin!FC$344</f>
        <v>0</v>
      </c>
      <c r="FD99" s="570">
        <f xml:space="preserve"> ConFin!FD$344</f>
        <v>0</v>
      </c>
      <c r="FE99" s="570">
        <f xml:space="preserve"> ConFin!FE$344</f>
        <v>0</v>
      </c>
      <c r="FF99" s="570">
        <f xml:space="preserve"> ConFin!FF$344</f>
        <v>0</v>
      </c>
      <c r="FG99" s="570">
        <f xml:space="preserve"> ConFin!FG$344</f>
        <v>0</v>
      </c>
      <c r="FH99" s="570">
        <f xml:space="preserve"> ConFin!FH$344</f>
        <v>0</v>
      </c>
      <c r="FI99" s="570">
        <f xml:space="preserve"> ConFin!FI$344</f>
        <v>0</v>
      </c>
      <c r="FJ99" s="570">
        <f xml:space="preserve"> ConFin!FJ$344</f>
        <v>0</v>
      </c>
      <c r="FK99" s="570">
        <f xml:space="preserve"> ConFin!FK$344</f>
        <v>0</v>
      </c>
      <c r="FL99" s="570">
        <f xml:space="preserve"> ConFin!FL$344</f>
        <v>0</v>
      </c>
      <c r="FM99" s="570">
        <f xml:space="preserve"> ConFin!FM$344</f>
        <v>0</v>
      </c>
      <c r="FN99" s="570">
        <f xml:space="preserve"> ConFin!FN$344</f>
        <v>0</v>
      </c>
      <c r="FO99" s="570">
        <f xml:space="preserve"> ConFin!FO$344</f>
        <v>0</v>
      </c>
      <c r="FP99" s="570">
        <f xml:space="preserve"> ConFin!FP$344</f>
        <v>0</v>
      </c>
      <c r="FQ99" s="570">
        <f xml:space="preserve"> ConFin!FQ$344</f>
        <v>0</v>
      </c>
      <c r="FR99" s="570">
        <f xml:space="preserve"> ConFin!FR$344</f>
        <v>0</v>
      </c>
      <c r="FS99" s="570">
        <f xml:space="preserve"> ConFin!FS$344</f>
        <v>0</v>
      </c>
      <c r="FT99" s="570">
        <f xml:space="preserve"> ConFin!FT$344</f>
        <v>0</v>
      </c>
      <c r="FU99" s="570">
        <f xml:space="preserve"> ConFin!FU$344</f>
        <v>0</v>
      </c>
      <c r="FV99" s="570">
        <f xml:space="preserve"> ConFin!FV$344</f>
        <v>0</v>
      </c>
      <c r="FW99" s="570">
        <f xml:space="preserve"> ConFin!FW$344</f>
        <v>0</v>
      </c>
      <c r="FX99" s="570">
        <f xml:space="preserve"> ConFin!FX$344</f>
        <v>0</v>
      </c>
      <c r="FY99" s="570">
        <f xml:space="preserve"> ConFin!FY$344</f>
        <v>0</v>
      </c>
      <c r="FZ99" s="570">
        <f xml:space="preserve"> ConFin!FZ$344</f>
        <v>0</v>
      </c>
      <c r="GA99" s="570">
        <f xml:space="preserve"> ConFin!GA$344</f>
        <v>0</v>
      </c>
      <c r="GB99" s="570">
        <f xml:space="preserve"> ConFin!GB$344</f>
        <v>0</v>
      </c>
      <c r="GC99" s="570">
        <f xml:space="preserve"> ConFin!GC$344</f>
        <v>0</v>
      </c>
      <c r="GD99" s="570">
        <f xml:space="preserve"> ConFin!GD$344</f>
        <v>0</v>
      </c>
      <c r="GE99" s="570">
        <f xml:space="preserve"> ConFin!GE$344</f>
        <v>0</v>
      </c>
      <c r="GF99" s="570">
        <f xml:space="preserve"> ConFin!GF$344</f>
        <v>0</v>
      </c>
      <c r="GG99" s="570">
        <f xml:space="preserve"> ConFin!GG$344</f>
        <v>0</v>
      </c>
      <c r="GH99" s="570">
        <f xml:space="preserve"> ConFin!GH$344</f>
        <v>0</v>
      </c>
      <c r="GI99" s="570">
        <f xml:space="preserve"> ConFin!GI$344</f>
        <v>0</v>
      </c>
      <c r="GJ99" s="570">
        <f xml:space="preserve"> ConFin!GJ$344</f>
        <v>0</v>
      </c>
    </row>
    <row r="100" spans="1:192" s="81" customFormat="1" x14ac:dyDescent="0.25">
      <c r="A100" s="613"/>
      <c r="B100" s="613"/>
      <c r="C100" s="614"/>
      <c r="D100" s="615"/>
      <c r="E100" s="616" t="s">
        <v>496</v>
      </c>
      <c r="F100" s="616"/>
      <c r="G100" s="616" t="str">
        <f xml:space="preserve"> SMU</f>
        <v>$ 000s</v>
      </c>
      <c r="H100" s="616">
        <f xml:space="preserve"> SUM(J100:GJ100)</f>
        <v>-244493.34064128206</v>
      </c>
      <c r="I100" s="617"/>
      <c r="J100" s="616">
        <f t="shared" ref="J100:AM100" si="228">SUM(J98:J99)</f>
        <v>-1.0000000000000001E-9</v>
      </c>
      <c r="K100" s="616">
        <f t="shared" si="228"/>
        <v>0</v>
      </c>
      <c r="L100" s="616">
        <f t="shared" si="228"/>
        <v>0</v>
      </c>
      <c r="M100" s="616">
        <f t="shared" si="228"/>
        <v>0</v>
      </c>
      <c r="N100" s="616">
        <f t="shared" si="228"/>
        <v>0</v>
      </c>
      <c r="O100" s="616">
        <f t="shared" si="228"/>
        <v>0</v>
      </c>
      <c r="P100" s="616">
        <f t="shared" si="228"/>
        <v>0</v>
      </c>
      <c r="Q100" s="616">
        <f t="shared" si="228"/>
        <v>0</v>
      </c>
      <c r="R100" s="616">
        <f t="shared" si="228"/>
        <v>0</v>
      </c>
      <c r="S100" s="616">
        <f t="shared" si="228"/>
        <v>0</v>
      </c>
      <c r="T100" s="616">
        <f t="shared" si="228"/>
        <v>0</v>
      </c>
      <c r="U100" s="616">
        <f t="shared" si="228"/>
        <v>0</v>
      </c>
      <c r="V100" s="616">
        <f t="shared" si="228"/>
        <v>0</v>
      </c>
      <c r="W100" s="616">
        <f t="shared" si="228"/>
        <v>0</v>
      </c>
      <c r="X100" s="616">
        <f t="shared" si="228"/>
        <v>0</v>
      </c>
      <c r="Y100" s="616">
        <f t="shared" si="228"/>
        <v>3600</v>
      </c>
      <c r="Z100" s="616">
        <f t="shared" si="228"/>
        <v>112.5</v>
      </c>
      <c r="AA100" s="616">
        <f t="shared" si="228"/>
        <v>112.5</v>
      </c>
      <c r="AB100" s="616">
        <f t="shared" si="228"/>
        <v>112.5</v>
      </c>
      <c r="AC100" s="616">
        <f t="shared" si="228"/>
        <v>112.5</v>
      </c>
      <c r="AD100" s="616">
        <f t="shared" si="228"/>
        <v>112.5</v>
      </c>
      <c r="AE100" s="616">
        <f t="shared" si="228"/>
        <v>112.5</v>
      </c>
      <c r="AF100" s="616">
        <f t="shared" si="228"/>
        <v>-4946.1029563401207</v>
      </c>
      <c r="AG100" s="616">
        <f t="shared" si="228"/>
        <v>-12134.958374333522</v>
      </c>
      <c r="AH100" s="616">
        <f t="shared" si="228"/>
        <v>-12134.958374299418</v>
      </c>
      <c r="AI100" s="616">
        <f t="shared" si="228"/>
        <v>-12111.662159660818</v>
      </c>
      <c r="AJ100" s="616">
        <f t="shared" si="228"/>
        <v>-12134.958374290825</v>
      </c>
      <c r="AK100" s="616">
        <f t="shared" si="228"/>
        <v>-12127.192969379894</v>
      </c>
      <c r="AL100" s="616">
        <f t="shared" si="228"/>
        <v>-12134.958374221258</v>
      </c>
      <c r="AM100" s="616">
        <f t="shared" si="228"/>
        <v>-12127.192969304902</v>
      </c>
      <c r="AN100" s="616">
        <f t="shared" ref="AN100:CY100" si="229">SUM(AN98:AN99)</f>
        <v>-12134.958374134949</v>
      </c>
      <c r="AO100" s="616">
        <f t="shared" si="229"/>
        <v>-12134.958374073682</v>
      </c>
      <c r="AP100" s="616">
        <f t="shared" si="229"/>
        <v>-12127.192969150519</v>
      </c>
      <c r="AQ100" s="616">
        <f t="shared" si="229"/>
        <v>-12134.958373961508</v>
      </c>
      <c r="AR100" s="616">
        <f t="shared" si="229"/>
        <v>-12127.19296903426</v>
      </c>
      <c r="AS100" s="616">
        <f t="shared" si="229"/>
        <v>-12134.958373831907</v>
      </c>
      <c r="AT100" s="616">
        <f t="shared" si="229"/>
        <v>-11713.56855274756</v>
      </c>
      <c r="AU100" s="616">
        <f t="shared" si="229"/>
        <v>-11725.224183368009</v>
      </c>
      <c r="AV100" s="616">
        <f t="shared" si="229"/>
        <v>-11713.56855331614</v>
      </c>
      <c r="AW100" s="616">
        <f t="shared" si="229"/>
        <v>-11719.396368738635</v>
      </c>
      <c r="AX100" s="616">
        <f t="shared" si="229"/>
        <v>-11713.568553869349</v>
      </c>
      <c r="AY100" s="616">
        <f t="shared" si="229"/>
        <v>-27536.810443223781</v>
      </c>
      <c r="AZ100" s="616">
        <f t="shared" si="229"/>
        <v>0</v>
      </c>
      <c r="BA100" s="616">
        <f t="shared" si="229"/>
        <v>0</v>
      </c>
      <c r="BB100" s="616">
        <f t="shared" si="229"/>
        <v>0</v>
      </c>
      <c r="BC100" s="616">
        <f t="shared" si="229"/>
        <v>0</v>
      </c>
      <c r="BD100" s="616">
        <f t="shared" si="229"/>
        <v>0</v>
      </c>
      <c r="BE100" s="616">
        <f t="shared" si="229"/>
        <v>0</v>
      </c>
      <c r="BF100" s="616">
        <f t="shared" si="229"/>
        <v>0</v>
      </c>
      <c r="BG100" s="616">
        <f t="shared" si="229"/>
        <v>0</v>
      </c>
      <c r="BH100" s="616">
        <f t="shared" si="229"/>
        <v>0</v>
      </c>
      <c r="BI100" s="616">
        <f t="shared" si="229"/>
        <v>0</v>
      </c>
      <c r="BJ100" s="616">
        <f t="shared" si="229"/>
        <v>0</v>
      </c>
      <c r="BK100" s="616">
        <f t="shared" si="229"/>
        <v>0</v>
      </c>
      <c r="BL100" s="616">
        <f t="shared" si="229"/>
        <v>0</v>
      </c>
      <c r="BM100" s="616">
        <f t="shared" si="229"/>
        <v>0</v>
      </c>
      <c r="BN100" s="616">
        <f t="shared" si="229"/>
        <v>0</v>
      </c>
      <c r="BO100" s="616">
        <f t="shared" si="229"/>
        <v>0</v>
      </c>
      <c r="BP100" s="616">
        <f t="shared" si="229"/>
        <v>0</v>
      </c>
      <c r="BQ100" s="616">
        <f t="shared" si="229"/>
        <v>0</v>
      </c>
      <c r="BR100" s="616">
        <f t="shared" si="229"/>
        <v>0</v>
      </c>
      <c r="BS100" s="616">
        <f t="shared" si="229"/>
        <v>0</v>
      </c>
      <c r="BT100" s="616">
        <f t="shared" si="229"/>
        <v>0</v>
      </c>
      <c r="BU100" s="616">
        <f t="shared" si="229"/>
        <v>0</v>
      </c>
      <c r="BV100" s="616">
        <f t="shared" si="229"/>
        <v>0</v>
      </c>
      <c r="BW100" s="616">
        <f t="shared" si="229"/>
        <v>0</v>
      </c>
      <c r="BX100" s="616">
        <f t="shared" si="229"/>
        <v>0</v>
      </c>
      <c r="BY100" s="616">
        <f t="shared" si="229"/>
        <v>0</v>
      </c>
      <c r="BZ100" s="616">
        <f t="shared" si="229"/>
        <v>0</v>
      </c>
      <c r="CA100" s="616">
        <f t="shared" si="229"/>
        <v>0</v>
      </c>
      <c r="CB100" s="616">
        <f t="shared" si="229"/>
        <v>0</v>
      </c>
      <c r="CC100" s="616">
        <f t="shared" si="229"/>
        <v>0</v>
      </c>
      <c r="CD100" s="616">
        <f t="shared" si="229"/>
        <v>0</v>
      </c>
      <c r="CE100" s="616">
        <f t="shared" si="229"/>
        <v>0</v>
      </c>
      <c r="CF100" s="616">
        <f t="shared" si="229"/>
        <v>0</v>
      </c>
      <c r="CG100" s="616">
        <f t="shared" si="229"/>
        <v>0</v>
      </c>
      <c r="CH100" s="616">
        <f t="shared" si="229"/>
        <v>0</v>
      </c>
      <c r="CI100" s="616">
        <f t="shared" si="229"/>
        <v>0</v>
      </c>
      <c r="CJ100" s="616">
        <f t="shared" si="229"/>
        <v>0</v>
      </c>
      <c r="CK100" s="616">
        <f t="shared" si="229"/>
        <v>0</v>
      </c>
      <c r="CL100" s="616">
        <f t="shared" si="229"/>
        <v>0</v>
      </c>
      <c r="CM100" s="616">
        <f t="shared" si="229"/>
        <v>0</v>
      </c>
      <c r="CN100" s="616">
        <f t="shared" si="229"/>
        <v>0</v>
      </c>
      <c r="CO100" s="616">
        <f t="shared" si="229"/>
        <v>0</v>
      </c>
      <c r="CP100" s="616">
        <f t="shared" si="229"/>
        <v>0</v>
      </c>
      <c r="CQ100" s="616">
        <f t="shared" si="229"/>
        <v>0</v>
      </c>
      <c r="CR100" s="616">
        <f t="shared" si="229"/>
        <v>0</v>
      </c>
      <c r="CS100" s="616">
        <f t="shared" si="229"/>
        <v>0</v>
      </c>
      <c r="CT100" s="616">
        <f t="shared" si="229"/>
        <v>0</v>
      </c>
      <c r="CU100" s="616">
        <f t="shared" si="229"/>
        <v>0</v>
      </c>
      <c r="CV100" s="616">
        <f t="shared" si="229"/>
        <v>0</v>
      </c>
      <c r="CW100" s="616">
        <f t="shared" si="229"/>
        <v>0</v>
      </c>
      <c r="CX100" s="616">
        <f t="shared" si="229"/>
        <v>0</v>
      </c>
      <c r="CY100" s="616">
        <f t="shared" si="229"/>
        <v>0</v>
      </c>
      <c r="CZ100" s="616">
        <f t="shared" ref="CZ100:FK100" si="230">SUM(CZ98:CZ99)</f>
        <v>0</v>
      </c>
      <c r="DA100" s="616">
        <f t="shared" si="230"/>
        <v>0</v>
      </c>
      <c r="DB100" s="616">
        <f t="shared" si="230"/>
        <v>0</v>
      </c>
      <c r="DC100" s="616">
        <f t="shared" si="230"/>
        <v>0</v>
      </c>
      <c r="DD100" s="616">
        <f t="shared" si="230"/>
        <v>0</v>
      </c>
      <c r="DE100" s="616">
        <f t="shared" si="230"/>
        <v>0</v>
      </c>
      <c r="DF100" s="616">
        <f t="shared" si="230"/>
        <v>0</v>
      </c>
      <c r="DG100" s="616">
        <f t="shared" si="230"/>
        <v>0</v>
      </c>
      <c r="DH100" s="616">
        <f t="shared" si="230"/>
        <v>0</v>
      </c>
      <c r="DI100" s="616">
        <f t="shared" si="230"/>
        <v>0</v>
      </c>
      <c r="DJ100" s="616">
        <f t="shared" si="230"/>
        <v>0</v>
      </c>
      <c r="DK100" s="616">
        <f t="shared" si="230"/>
        <v>0</v>
      </c>
      <c r="DL100" s="616">
        <f t="shared" si="230"/>
        <v>0</v>
      </c>
      <c r="DM100" s="616">
        <f t="shared" si="230"/>
        <v>0</v>
      </c>
      <c r="DN100" s="616">
        <f t="shared" si="230"/>
        <v>0</v>
      </c>
      <c r="DO100" s="616">
        <f t="shared" si="230"/>
        <v>0</v>
      </c>
      <c r="DP100" s="616">
        <f t="shared" si="230"/>
        <v>0</v>
      </c>
      <c r="DQ100" s="616">
        <f t="shared" si="230"/>
        <v>0</v>
      </c>
      <c r="DR100" s="616">
        <f t="shared" si="230"/>
        <v>0</v>
      </c>
      <c r="DS100" s="616">
        <f t="shared" si="230"/>
        <v>0</v>
      </c>
      <c r="DT100" s="616">
        <f t="shared" si="230"/>
        <v>0</v>
      </c>
      <c r="DU100" s="616">
        <f t="shared" si="230"/>
        <v>0</v>
      </c>
      <c r="DV100" s="616">
        <f t="shared" si="230"/>
        <v>0</v>
      </c>
      <c r="DW100" s="616">
        <f t="shared" si="230"/>
        <v>0</v>
      </c>
      <c r="DX100" s="616">
        <f t="shared" si="230"/>
        <v>0</v>
      </c>
      <c r="DY100" s="616">
        <f t="shared" si="230"/>
        <v>0</v>
      </c>
      <c r="DZ100" s="616">
        <f t="shared" si="230"/>
        <v>0</v>
      </c>
      <c r="EA100" s="616">
        <f t="shared" si="230"/>
        <v>0</v>
      </c>
      <c r="EB100" s="616">
        <f t="shared" si="230"/>
        <v>0</v>
      </c>
      <c r="EC100" s="616">
        <f t="shared" si="230"/>
        <v>0</v>
      </c>
      <c r="ED100" s="616">
        <f t="shared" si="230"/>
        <v>0</v>
      </c>
      <c r="EE100" s="616">
        <f t="shared" si="230"/>
        <v>0</v>
      </c>
      <c r="EF100" s="616">
        <f t="shared" si="230"/>
        <v>0</v>
      </c>
      <c r="EG100" s="616">
        <f t="shared" si="230"/>
        <v>0</v>
      </c>
      <c r="EH100" s="616">
        <f t="shared" si="230"/>
        <v>0</v>
      </c>
      <c r="EI100" s="616">
        <f t="shared" si="230"/>
        <v>0</v>
      </c>
      <c r="EJ100" s="616">
        <f t="shared" si="230"/>
        <v>0</v>
      </c>
      <c r="EK100" s="616">
        <f t="shared" si="230"/>
        <v>0</v>
      </c>
      <c r="EL100" s="616">
        <f t="shared" si="230"/>
        <v>0</v>
      </c>
      <c r="EM100" s="616">
        <f t="shared" si="230"/>
        <v>0</v>
      </c>
      <c r="EN100" s="616">
        <f t="shared" si="230"/>
        <v>0</v>
      </c>
      <c r="EO100" s="616">
        <f t="shared" si="230"/>
        <v>0</v>
      </c>
      <c r="EP100" s="616">
        <f t="shared" si="230"/>
        <v>0</v>
      </c>
      <c r="EQ100" s="616">
        <f t="shared" si="230"/>
        <v>0</v>
      </c>
      <c r="ER100" s="616">
        <f t="shared" si="230"/>
        <v>0</v>
      </c>
      <c r="ES100" s="616">
        <f t="shared" si="230"/>
        <v>0</v>
      </c>
      <c r="ET100" s="616">
        <f t="shared" si="230"/>
        <v>0</v>
      </c>
      <c r="EU100" s="616">
        <f t="shared" si="230"/>
        <v>0</v>
      </c>
      <c r="EV100" s="616">
        <f t="shared" si="230"/>
        <v>0</v>
      </c>
      <c r="EW100" s="616">
        <f t="shared" si="230"/>
        <v>0</v>
      </c>
      <c r="EX100" s="616">
        <f t="shared" si="230"/>
        <v>0</v>
      </c>
      <c r="EY100" s="616">
        <f t="shared" si="230"/>
        <v>0</v>
      </c>
      <c r="EZ100" s="616">
        <f t="shared" si="230"/>
        <v>0</v>
      </c>
      <c r="FA100" s="616">
        <f t="shared" si="230"/>
        <v>0</v>
      </c>
      <c r="FB100" s="616">
        <f t="shared" si="230"/>
        <v>0</v>
      </c>
      <c r="FC100" s="616">
        <f t="shared" si="230"/>
        <v>0</v>
      </c>
      <c r="FD100" s="616">
        <f t="shared" si="230"/>
        <v>0</v>
      </c>
      <c r="FE100" s="616">
        <f t="shared" si="230"/>
        <v>0</v>
      </c>
      <c r="FF100" s="616">
        <f t="shared" si="230"/>
        <v>0</v>
      </c>
      <c r="FG100" s="616">
        <f t="shared" si="230"/>
        <v>0</v>
      </c>
      <c r="FH100" s="616">
        <f t="shared" si="230"/>
        <v>0</v>
      </c>
      <c r="FI100" s="616">
        <f t="shared" si="230"/>
        <v>0</v>
      </c>
      <c r="FJ100" s="616">
        <f t="shared" si="230"/>
        <v>0</v>
      </c>
      <c r="FK100" s="616">
        <f t="shared" si="230"/>
        <v>0</v>
      </c>
      <c r="FL100" s="616">
        <f t="shared" ref="FL100:GJ100" si="231">SUM(FL98:FL99)</f>
        <v>0</v>
      </c>
      <c r="FM100" s="616">
        <f t="shared" si="231"/>
        <v>0</v>
      </c>
      <c r="FN100" s="616">
        <f t="shared" si="231"/>
        <v>0</v>
      </c>
      <c r="FO100" s="616">
        <f t="shared" si="231"/>
        <v>0</v>
      </c>
      <c r="FP100" s="616">
        <f t="shared" si="231"/>
        <v>0</v>
      </c>
      <c r="FQ100" s="616">
        <f t="shared" si="231"/>
        <v>0</v>
      </c>
      <c r="FR100" s="616">
        <f t="shared" si="231"/>
        <v>0</v>
      </c>
      <c r="FS100" s="616">
        <f t="shared" si="231"/>
        <v>0</v>
      </c>
      <c r="FT100" s="616">
        <f t="shared" si="231"/>
        <v>0</v>
      </c>
      <c r="FU100" s="616">
        <f t="shared" si="231"/>
        <v>0</v>
      </c>
      <c r="FV100" s="616">
        <f t="shared" si="231"/>
        <v>0</v>
      </c>
      <c r="FW100" s="616">
        <f>SUM(FW98:FW99)</f>
        <v>0</v>
      </c>
      <c r="FX100" s="616">
        <f t="shared" si="231"/>
        <v>0</v>
      </c>
      <c r="FY100" s="616">
        <f t="shared" si="231"/>
        <v>0</v>
      </c>
      <c r="FZ100" s="616">
        <f t="shared" si="231"/>
        <v>0</v>
      </c>
      <c r="GA100" s="616">
        <f t="shared" si="231"/>
        <v>0</v>
      </c>
      <c r="GB100" s="616">
        <f t="shared" si="231"/>
        <v>0</v>
      </c>
      <c r="GC100" s="616">
        <f t="shared" si="231"/>
        <v>0</v>
      </c>
      <c r="GD100" s="616">
        <f t="shared" si="231"/>
        <v>0</v>
      </c>
      <c r="GE100" s="616">
        <f t="shared" si="231"/>
        <v>0</v>
      </c>
      <c r="GF100" s="616">
        <f t="shared" si="231"/>
        <v>0</v>
      </c>
      <c r="GG100" s="616">
        <f t="shared" si="231"/>
        <v>0</v>
      </c>
      <c r="GH100" s="616">
        <f t="shared" si="231"/>
        <v>0</v>
      </c>
      <c r="GI100" s="616">
        <f t="shared" si="231"/>
        <v>0</v>
      </c>
      <c r="GJ100" s="616">
        <f t="shared" si="231"/>
        <v>0</v>
      </c>
    </row>
    <row r="101" spans="1:192" x14ac:dyDescent="0.25"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  <c r="AK101" s="83"/>
      <c r="AL101" s="83"/>
      <c r="AM101" s="83"/>
      <c r="AN101" s="83"/>
      <c r="AO101" s="83"/>
      <c r="AP101" s="83"/>
      <c r="AQ101" s="83"/>
      <c r="AR101" s="83"/>
      <c r="AS101" s="83"/>
      <c r="AT101" s="83"/>
      <c r="AU101" s="83"/>
      <c r="AV101" s="83"/>
      <c r="AW101" s="83"/>
      <c r="AX101" s="83"/>
      <c r="AY101" s="83"/>
      <c r="AZ101" s="83"/>
      <c r="BA101" s="83"/>
      <c r="BB101" s="83"/>
      <c r="BC101" s="83"/>
      <c r="BD101" s="83"/>
      <c r="BE101" s="83"/>
      <c r="BF101" s="83"/>
      <c r="BG101" s="83"/>
      <c r="BH101" s="83"/>
      <c r="BI101" s="83"/>
      <c r="BJ101" s="83"/>
      <c r="BK101" s="83"/>
      <c r="BL101" s="83"/>
      <c r="BM101" s="83"/>
      <c r="BN101" s="83"/>
      <c r="BO101" s="83"/>
      <c r="BP101" s="83"/>
      <c r="BQ101" s="83"/>
      <c r="BR101" s="83"/>
      <c r="BS101" s="83"/>
      <c r="BT101" s="83"/>
      <c r="BU101" s="83"/>
      <c r="BV101" s="83"/>
      <c r="BW101" s="83"/>
      <c r="BX101" s="83"/>
      <c r="BY101" s="83"/>
      <c r="BZ101" s="83"/>
      <c r="CA101" s="83"/>
      <c r="CB101" s="83"/>
      <c r="CC101" s="83"/>
      <c r="CD101" s="83"/>
      <c r="CE101" s="83"/>
      <c r="CF101" s="83"/>
      <c r="CG101" s="83"/>
      <c r="CH101" s="83"/>
      <c r="CI101" s="83"/>
      <c r="CJ101" s="83"/>
      <c r="CK101" s="83"/>
      <c r="CL101" s="83"/>
      <c r="CM101" s="83"/>
      <c r="CN101" s="83"/>
      <c r="CO101" s="83"/>
      <c r="CP101" s="83"/>
      <c r="CQ101" s="83"/>
      <c r="CR101" s="83"/>
      <c r="CS101" s="83"/>
      <c r="CT101" s="83"/>
      <c r="CU101" s="83"/>
      <c r="CV101" s="83"/>
      <c r="CW101" s="83"/>
      <c r="CX101" s="83"/>
      <c r="CY101" s="83"/>
      <c r="CZ101" s="83"/>
      <c r="DA101" s="83"/>
      <c r="DB101" s="83"/>
      <c r="DC101" s="83"/>
      <c r="DD101" s="83"/>
      <c r="DE101" s="83"/>
      <c r="DF101" s="83"/>
      <c r="DG101" s="83"/>
      <c r="DH101" s="83"/>
      <c r="DI101" s="83"/>
      <c r="DJ101" s="83"/>
      <c r="DK101" s="83"/>
      <c r="DL101" s="83"/>
      <c r="DM101" s="83"/>
      <c r="DN101" s="83"/>
      <c r="DO101" s="83"/>
      <c r="DP101" s="83"/>
      <c r="DQ101" s="83"/>
      <c r="DR101" s="83"/>
      <c r="DS101" s="83"/>
      <c r="DT101" s="83"/>
      <c r="DU101" s="83"/>
      <c r="DV101" s="83"/>
      <c r="DW101" s="83"/>
      <c r="DX101" s="83"/>
      <c r="DY101" s="83"/>
      <c r="DZ101" s="83"/>
      <c r="EA101" s="83"/>
      <c r="EB101" s="83"/>
      <c r="EC101" s="83"/>
      <c r="ED101" s="83"/>
      <c r="EE101" s="83"/>
      <c r="EF101" s="83"/>
      <c r="EG101" s="83"/>
      <c r="EH101" s="83"/>
      <c r="EI101" s="83"/>
      <c r="EJ101" s="83"/>
      <c r="EK101" s="83"/>
      <c r="EL101" s="83"/>
      <c r="EM101" s="83"/>
      <c r="EN101" s="83"/>
      <c r="EO101" s="83"/>
      <c r="EP101" s="83"/>
      <c r="EQ101" s="83"/>
      <c r="ER101" s="83"/>
      <c r="ES101" s="83"/>
      <c r="ET101" s="83"/>
      <c r="EU101" s="83"/>
      <c r="EV101" s="83"/>
      <c r="EW101" s="83"/>
      <c r="EX101" s="83"/>
      <c r="EY101" s="83"/>
      <c r="EZ101" s="83"/>
      <c r="FA101" s="83"/>
      <c r="FB101" s="83"/>
      <c r="FC101" s="83"/>
      <c r="FD101" s="83"/>
      <c r="FE101" s="83"/>
      <c r="FF101" s="83"/>
      <c r="FG101" s="83"/>
      <c r="FH101" s="83"/>
      <c r="FI101" s="83"/>
      <c r="FJ101" s="83"/>
      <c r="FK101" s="83"/>
      <c r="FL101" s="83"/>
      <c r="FM101" s="83"/>
      <c r="FN101" s="83"/>
      <c r="FO101" s="83"/>
      <c r="FP101" s="83"/>
      <c r="FQ101" s="83"/>
      <c r="FR101" s="83"/>
      <c r="FS101" s="83"/>
      <c r="FT101" s="83"/>
      <c r="FU101" s="83"/>
      <c r="FV101" s="83"/>
      <c r="FW101" s="83"/>
      <c r="FX101" s="83"/>
      <c r="FY101" s="83"/>
      <c r="FZ101" s="83"/>
      <c r="GA101" s="83"/>
      <c r="GB101" s="83"/>
      <c r="GC101" s="83"/>
      <c r="GD101" s="83"/>
      <c r="GE101" s="83"/>
      <c r="GF101" s="83"/>
      <c r="GG101" s="83"/>
      <c r="GH101" s="83"/>
      <c r="GI101" s="83"/>
      <c r="GJ101" s="83"/>
    </row>
    <row r="102" spans="1:192" s="81" customFormat="1" x14ac:dyDescent="0.25">
      <c r="A102" s="567"/>
      <c r="B102" s="567"/>
      <c r="C102" s="568"/>
      <c r="D102" s="569"/>
      <c r="E102" s="612" t="str">
        <f t="shared" ref="E102:AJ102" si="232" xml:space="preserve"> E$100</f>
        <v>Debt cashflow during construction</v>
      </c>
      <c r="F102" s="612">
        <f t="shared" si="232"/>
        <v>0</v>
      </c>
      <c r="G102" s="612" t="str">
        <f t="shared" si="232"/>
        <v>$ 000s</v>
      </c>
      <c r="H102" s="612">
        <f t="shared" si="232"/>
        <v>-244493.34064128206</v>
      </c>
      <c r="I102" s="612">
        <f t="shared" si="232"/>
        <v>0</v>
      </c>
      <c r="J102" s="612">
        <f xml:space="preserve"> J$100</f>
        <v>-1.0000000000000001E-9</v>
      </c>
      <c r="K102" s="612">
        <f t="shared" si="232"/>
        <v>0</v>
      </c>
      <c r="L102" s="612">
        <f t="shared" si="232"/>
        <v>0</v>
      </c>
      <c r="M102" s="612">
        <f t="shared" si="232"/>
        <v>0</v>
      </c>
      <c r="N102" s="612">
        <f t="shared" si="232"/>
        <v>0</v>
      </c>
      <c r="O102" s="612">
        <f t="shared" si="232"/>
        <v>0</v>
      </c>
      <c r="P102" s="612">
        <f t="shared" si="232"/>
        <v>0</v>
      </c>
      <c r="Q102" s="612">
        <f t="shared" si="232"/>
        <v>0</v>
      </c>
      <c r="R102" s="612">
        <f t="shared" si="232"/>
        <v>0</v>
      </c>
      <c r="S102" s="612">
        <f t="shared" si="232"/>
        <v>0</v>
      </c>
      <c r="T102" s="612">
        <f t="shared" si="232"/>
        <v>0</v>
      </c>
      <c r="U102" s="612">
        <f t="shared" si="232"/>
        <v>0</v>
      </c>
      <c r="V102" s="612">
        <f t="shared" si="232"/>
        <v>0</v>
      </c>
      <c r="W102" s="612">
        <f t="shared" si="232"/>
        <v>0</v>
      </c>
      <c r="X102" s="612">
        <f t="shared" si="232"/>
        <v>0</v>
      </c>
      <c r="Y102" s="612">
        <f t="shared" si="232"/>
        <v>3600</v>
      </c>
      <c r="Z102" s="612">
        <f t="shared" si="232"/>
        <v>112.5</v>
      </c>
      <c r="AA102" s="612">
        <f t="shared" si="232"/>
        <v>112.5</v>
      </c>
      <c r="AB102" s="612">
        <f t="shared" si="232"/>
        <v>112.5</v>
      </c>
      <c r="AC102" s="612">
        <f t="shared" si="232"/>
        <v>112.5</v>
      </c>
      <c r="AD102" s="612">
        <f t="shared" si="232"/>
        <v>112.5</v>
      </c>
      <c r="AE102" s="612">
        <f t="shared" si="232"/>
        <v>112.5</v>
      </c>
      <c r="AF102" s="612">
        <f t="shared" si="232"/>
        <v>-4946.1029563401207</v>
      </c>
      <c r="AG102" s="612">
        <f t="shared" si="232"/>
        <v>-12134.958374333522</v>
      </c>
      <c r="AH102" s="612">
        <f t="shared" si="232"/>
        <v>-12134.958374299418</v>
      </c>
      <c r="AI102" s="612">
        <f t="shared" si="232"/>
        <v>-12111.662159660818</v>
      </c>
      <c r="AJ102" s="612">
        <f t="shared" si="232"/>
        <v>-12134.958374290825</v>
      </c>
      <c r="AK102" s="612">
        <f t="shared" ref="AK102:CV102" si="233" xml:space="preserve"> AK$100</f>
        <v>-12127.192969379894</v>
      </c>
      <c r="AL102" s="612">
        <f t="shared" si="233"/>
        <v>-12134.958374221258</v>
      </c>
      <c r="AM102" s="612">
        <f t="shared" si="233"/>
        <v>-12127.192969304902</v>
      </c>
      <c r="AN102" s="612">
        <f t="shared" si="233"/>
        <v>-12134.958374134949</v>
      </c>
      <c r="AO102" s="612">
        <f t="shared" si="233"/>
        <v>-12134.958374073682</v>
      </c>
      <c r="AP102" s="612">
        <f t="shared" si="233"/>
        <v>-12127.192969150519</v>
      </c>
      <c r="AQ102" s="612">
        <f t="shared" si="233"/>
        <v>-12134.958373961508</v>
      </c>
      <c r="AR102" s="612">
        <f t="shared" si="233"/>
        <v>-12127.19296903426</v>
      </c>
      <c r="AS102" s="612">
        <f t="shared" si="233"/>
        <v>-12134.958373831907</v>
      </c>
      <c r="AT102" s="612">
        <f t="shared" si="233"/>
        <v>-11713.56855274756</v>
      </c>
      <c r="AU102" s="612">
        <f t="shared" si="233"/>
        <v>-11725.224183368009</v>
      </c>
      <c r="AV102" s="612">
        <f t="shared" si="233"/>
        <v>-11713.56855331614</v>
      </c>
      <c r="AW102" s="612">
        <f t="shared" si="233"/>
        <v>-11719.396368738635</v>
      </c>
      <c r="AX102" s="612">
        <f t="shared" si="233"/>
        <v>-11713.568553869349</v>
      </c>
      <c r="AY102" s="612">
        <f t="shared" si="233"/>
        <v>-27536.810443223781</v>
      </c>
      <c r="AZ102" s="612">
        <f t="shared" si="233"/>
        <v>0</v>
      </c>
      <c r="BA102" s="612">
        <f t="shared" si="233"/>
        <v>0</v>
      </c>
      <c r="BB102" s="612">
        <f t="shared" si="233"/>
        <v>0</v>
      </c>
      <c r="BC102" s="612">
        <f t="shared" si="233"/>
        <v>0</v>
      </c>
      <c r="BD102" s="612">
        <f t="shared" si="233"/>
        <v>0</v>
      </c>
      <c r="BE102" s="612">
        <f t="shared" si="233"/>
        <v>0</v>
      </c>
      <c r="BF102" s="612">
        <f t="shared" si="233"/>
        <v>0</v>
      </c>
      <c r="BG102" s="612">
        <f t="shared" si="233"/>
        <v>0</v>
      </c>
      <c r="BH102" s="612">
        <f t="shared" si="233"/>
        <v>0</v>
      </c>
      <c r="BI102" s="612">
        <f t="shared" si="233"/>
        <v>0</v>
      </c>
      <c r="BJ102" s="612">
        <f t="shared" si="233"/>
        <v>0</v>
      </c>
      <c r="BK102" s="612">
        <f t="shared" si="233"/>
        <v>0</v>
      </c>
      <c r="BL102" s="612">
        <f t="shared" si="233"/>
        <v>0</v>
      </c>
      <c r="BM102" s="612">
        <f t="shared" si="233"/>
        <v>0</v>
      </c>
      <c r="BN102" s="612">
        <f t="shared" si="233"/>
        <v>0</v>
      </c>
      <c r="BO102" s="612">
        <f t="shared" si="233"/>
        <v>0</v>
      </c>
      <c r="BP102" s="612">
        <f t="shared" si="233"/>
        <v>0</v>
      </c>
      <c r="BQ102" s="612">
        <f t="shared" si="233"/>
        <v>0</v>
      </c>
      <c r="BR102" s="612">
        <f t="shared" si="233"/>
        <v>0</v>
      </c>
      <c r="BS102" s="612">
        <f t="shared" si="233"/>
        <v>0</v>
      </c>
      <c r="BT102" s="612">
        <f t="shared" si="233"/>
        <v>0</v>
      </c>
      <c r="BU102" s="612">
        <f t="shared" si="233"/>
        <v>0</v>
      </c>
      <c r="BV102" s="612">
        <f t="shared" si="233"/>
        <v>0</v>
      </c>
      <c r="BW102" s="612">
        <f t="shared" si="233"/>
        <v>0</v>
      </c>
      <c r="BX102" s="612">
        <f t="shared" si="233"/>
        <v>0</v>
      </c>
      <c r="BY102" s="612">
        <f t="shared" si="233"/>
        <v>0</v>
      </c>
      <c r="BZ102" s="612">
        <f t="shared" si="233"/>
        <v>0</v>
      </c>
      <c r="CA102" s="612">
        <f t="shared" si="233"/>
        <v>0</v>
      </c>
      <c r="CB102" s="612">
        <f t="shared" si="233"/>
        <v>0</v>
      </c>
      <c r="CC102" s="612">
        <f t="shared" si="233"/>
        <v>0</v>
      </c>
      <c r="CD102" s="612">
        <f t="shared" si="233"/>
        <v>0</v>
      </c>
      <c r="CE102" s="612">
        <f t="shared" si="233"/>
        <v>0</v>
      </c>
      <c r="CF102" s="612">
        <f t="shared" si="233"/>
        <v>0</v>
      </c>
      <c r="CG102" s="612">
        <f t="shared" si="233"/>
        <v>0</v>
      </c>
      <c r="CH102" s="612">
        <f t="shared" si="233"/>
        <v>0</v>
      </c>
      <c r="CI102" s="612">
        <f t="shared" si="233"/>
        <v>0</v>
      </c>
      <c r="CJ102" s="612">
        <f t="shared" si="233"/>
        <v>0</v>
      </c>
      <c r="CK102" s="612">
        <f t="shared" si="233"/>
        <v>0</v>
      </c>
      <c r="CL102" s="612">
        <f t="shared" si="233"/>
        <v>0</v>
      </c>
      <c r="CM102" s="612">
        <f t="shared" si="233"/>
        <v>0</v>
      </c>
      <c r="CN102" s="612">
        <f t="shared" si="233"/>
        <v>0</v>
      </c>
      <c r="CO102" s="612">
        <f t="shared" si="233"/>
        <v>0</v>
      </c>
      <c r="CP102" s="612">
        <f t="shared" si="233"/>
        <v>0</v>
      </c>
      <c r="CQ102" s="612">
        <f t="shared" si="233"/>
        <v>0</v>
      </c>
      <c r="CR102" s="612">
        <f t="shared" si="233"/>
        <v>0</v>
      </c>
      <c r="CS102" s="612">
        <f t="shared" si="233"/>
        <v>0</v>
      </c>
      <c r="CT102" s="612">
        <f t="shared" si="233"/>
        <v>0</v>
      </c>
      <c r="CU102" s="612">
        <f t="shared" si="233"/>
        <v>0</v>
      </c>
      <c r="CV102" s="612">
        <f t="shared" si="233"/>
        <v>0</v>
      </c>
      <c r="CW102" s="612">
        <f t="shared" ref="CW102:FH102" si="234" xml:space="preserve"> CW$100</f>
        <v>0</v>
      </c>
      <c r="CX102" s="612">
        <f t="shared" si="234"/>
        <v>0</v>
      </c>
      <c r="CY102" s="612">
        <f t="shared" si="234"/>
        <v>0</v>
      </c>
      <c r="CZ102" s="612">
        <f t="shared" si="234"/>
        <v>0</v>
      </c>
      <c r="DA102" s="612">
        <f t="shared" si="234"/>
        <v>0</v>
      </c>
      <c r="DB102" s="612">
        <f t="shared" si="234"/>
        <v>0</v>
      </c>
      <c r="DC102" s="612">
        <f t="shared" si="234"/>
        <v>0</v>
      </c>
      <c r="DD102" s="612">
        <f t="shared" si="234"/>
        <v>0</v>
      </c>
      <c r="DE102" s="612">
        <f t="shared" si="234"/>
        <v>0</v>
      </c>
      <c r="DF102" s="612">
        <f t="shared" si="234"/>
        <v>0</v>
      </c>
      <c r="DG102" s="612">
        <f t="shared" si="234"/>
        <v>0</v>
      </c>
      <c r="DH102" s="612">
        <f t="shared" si="234"/>
        <v>0</v>
      </c>
      <c r="DI102" s="612">
        <f t="shared" si="234"/>
        <v>0</v>
      </c>
      <c r="DJ102" s="612">
        <f t="shared" si="234"/>
        <v>0</v>
      </c>
      <c r="DK102" s="612">
        <f t="shared" si="234"/>
        <v>0</v>
      </c>
      <c r="DL102" s="612">
        <f t="shared" si="234"/>
        <v>0</v>
      </c>
      <c r="DM102" s="612">
        <f t="shared" si="234"/>
        <v>0</v>
      </c>
      <c r="DN102" s="612">
        <f t="shared" si="234"/>
        <v>0</v>
      </c>
      <c r="DO102" s="612">
        <f t="shared" si="234"/>
        <v>0</v>
      </c>
      <c r="DP102" s="612">
        <f t="shared" si="234"/>
        <v>0</v>
      </c>
      <c r="DQ102" s="612">
        <f t="shared" si="234"/>
        <v>0</v>
      </c>
      <c r="DR102" s="612">
        <f t="shared" si="234"/>
        <v>0</v>
      </c>
      <c r="DS102" s="612">
        <f t="shared" si="234"/>
        <v>0</v>
      </c>
      <c r="DT102" s="612">
        <f t="shared" si="234"/>
        <v>0</v>
      </c>
      <c r="DU102" s="612">
        <f t="shared" si="234"/>
        <v>0</v>
      </c>
      <c r="DV102" s="612">
        <f t="shared" si="234"/>
        <v>0</v>
      </c>
      <c r="DW102" s="612">
        <f t="shared" si="234"/>
        <v>0</v>
      </c>
      <c r="DX102" s="612">
        <f t="shared" si="234"/>
        <v>0</v>
      </c>
      <c r="DY102" s="612">
        <f t="shared" si="234"/>
        <v>0</v>
      </c>
      <c r="DZ102" s="612">
        <f t="shared" si="234"/>
        <v>0</v>
      </c>
      <c r="EA102" s="612">
        <f t="shared" si="234"/>
        <v>0</v>
      </c>
      <c r="EB102" s="612">
        <f t="shared" si="234"/>
        <v>0</v>
      </c>
      <c r="EC102" s="612">
        <f t="shared" si="234"/>
        <v>0</v>
      </c>
      <c r="ED102" s="612">
        <f t="shared" si="234"/>
        <v>0</v>
      </c>
      <c r="EE102" s="612">
        <f t="shared" si="234"/>
        <v>0</v>
      </c>
      <c r="EF102" s="612">
        <f t="shared" si="234"/>
        <v>0</v>
      </c>
      <c r="EG102" s="612">
        <f t="shared" si="234"/>
        <v>0</v>
      </c>
      <c r="EH102" s="612">
        <f t="shared" si="234"/>
        <v>0</v>
      </c>
      <c r="EI102" s="612">
        <f t="shared" si="234"/>
        <v>0</v>
      </c>
      <c r="EJ102" s="612">
        <f t="shared" si="234"/>
        <v>0</v>
      </c>
      <c r="EK102" s="612">
        <f t="shared" si="234"/>
        <v>0</v>
      </c>
      <c r="EL102" s="612">
        <f t="shared" si="234"/>
        <v>0</v>
      </c>
      <c r="EM102" s="612">
        <f t="shared" si="234"/>
        <v>0</v>
      </c>
      <c r="EN102" s="612">
        <f t="shared" si="234"/>
        <v>0</v>
      </c>
      <c r="EO102" s="612">
        <f t="shared" si="234"/>
        <v>0</v>
      </c>
      <c r="EP102" s="612">
        <f t="shared" si="234"/>
        <v>0</v>
      </c>
      <c r="EQ102" s="612">
        <f t="shared" si="234"/>
        <v>0</v>
      </c>
      <c r="ER102" s="612">
        <f t="shared" si="234"/>
        <v>0</v>
      </c>
      <c r="ES102" s="612">
        <f t="shared" si="234"/>
        <v>0</v>
      </c>
      <c r="ET102" s="612">
        <f t="shared" si="234"/>
        <v>0</v>
      </c>
      <c r="EU102" s="612">
        <f t="shared" si="234"/>
        <v>0</v>
      </c>
      <c r="EV102" s="612">
        <f t="shared" si="234"/>
        <v>0</v>
      </c>
      <c r="EW102" s="612">
        <f t="shared" si="234"/>
        <v>0</v>
      </c>
      <c r="EX102" s="612">
        <f t="shared" si="234"/>
        <v>0</v>
      </c>
      <c r="EY102" s="612">
        <f t="shared" si="234"/>
        <v>0</v>
      </c>
      <c r="EZ102" s="612">
        <f t="shared" si="234"/>
        <v>0</v>
      </c>
      <c r="FA102" s="612">
        <f t="shared" si="234"/>
        <v>0</v>
      </c>
      <c r="FB102" s="612">
        <f t="shared" si="234"/>
        <v>0</v>
      </c>
      <c r="FC102" s="612">
        <f t="shared" si="234"/>
        <v>0</v>
      </c>
      <c r="FD102" s="612">
        <f t="shared" si="234"/>
        <v>0</v>
      </c>
      <c r="FE102" s="612">
        <f t="shared" si="234"/>
        <v>0</v>
      </c>
      <c r="FF102" s="612">
        <f t="shared" si="234"/>
        <v>0</v>
      </c>
      <c r="FG102" s="612">
        <f t="shared" si="234"/>
        <v>0</v>
      </c>
      <c r="FH102" s="612">
        <f t="shared" si="234"/>
        <v>0</v>
      </c>
      <c r="FI102" s="612">
        <f t="shared" ref="FI102:GJ102" si="235" xml:space="preserve"> FI$100</f>
        <v>0</v>
      </c>
      <c r="FJ102" s="612">
        <f t="shared" si="235"/>
        <v>0</v>
      </c>
      <c r="FK102" s="612">
        <f t="shared" si="235"/>
        <v>0</v>
      </c>
      <c r="FL102" s="612">
        <f t="shared" si="235"/>
        <v>0</v>
      </c>
      <c r="FM102" s="612">
        <f t="shared" si="235"/>
        <v>0</v>
      </c>
      <c r="FN102" s="612">
        <f t="shared" si="235"/>
        <v>0</v>
      </c>
      <c r="FO102" s="612">
        <f t="shared" si="235"/>
        <v>0</v>
      </c>
      <c r="FP102" s="612">
        <f t="shared" si="235"/>
        <v>0</v>
      </c>
      <c r="FQ102" s="612">
        <f t="shared" si="235"/>
        <v>0</v>
      </c>
      <c r="FR102" s="612">
        <f t="shared" si="235"/>
        <v>0</v>
      </c>
      <c r="FS102" s="612">
        <f t="shared" si="235"/>
        <v>0</v>
      </c>
      <c r="FT102" s="612">
        <f t="shared" si="235"/>
        <v>0</v>
      </c>
      <c r="FU102" s="612">
        <f t="shared" si="235"/>
        <v>0</v>
      </c>
      <c r="FV102" s="612">
        <f t="shared" si="235"/>
        <v>0</v>
      </c>
      <c r="FW102" s="612">
        <f t="shared" si="235"/>
        <v>0</v>
      </c>
      <c r="FX102" s="612">
        <f t="shared" si="235"/>
        <v>0</v>
      </c>
      <c r="FY102" s="612">
        <f t="shared" si="235"/>
        <v>0</v>
      </c>
      <c r="FZ102" s="612">
        <f t="shared" si="235"/>
        <v>0</v>
      </c>
      <c r="GA102" s="612">
        <f t="shared" si="235"/>
        <v>0</v>
      </c>
      <c r="GB102" s="612">
        <f t="shared" si="235"/>
        <v>0</v>
      </c>
      <c r="GC102" s="612">
        <f t="shared" si="235"/>
        <v>0</v>
      </c>
      <c r="GD102" s="612">
        <f t="shared" si="235"/>
        <v>0</v>
      </c>
      <c r="GE102" s="612">
        <f t="shared" si="235"/>
        <v>0</v>
      </c>
      <c r="GF102" s="612">
        <f t="shared" si="235"/>
        <v>0</v>
      </c>
      <c r="GG102" s="612">
        <f t="shared" si="235"/>
        <v>0</v>
      </c>
      <c r="GH102" s="612">
        <f t="shared" si="235"/>
        <v>0</v>
      </c>
      <c r="GI102" s="612">
        <f t="shared" si="235"/>
        <v>0</v>
      </c>
      <c r="GJ102" s="612">
        <f t="shared" si="235"/>
        <v>0</v>
      </c>
    </row>
    <row r="103" spans="1:192" x14ac:dyDescent="0.25">
      <c r="E103" s="191" t="str">
        <f xml:space="preserve"> Debt!E$133</f>
        <v>Senior debt service</v>
      </c>
      <c r="F103" s="191">
        <f xml:space="preserve"> Debt!F$133</f>
        <v>0</v>
      </c>
      <c r="G103" s="191" t="str">
        <f xml:space="preserve"> Debt!G$133</f>
        <v>$ 000s</v>
      </c>
      <c r="H103" s="191">
        <f xml:space="preserve"> Debt!H$133</f>
        <v>372742.39485026168</v>
      </c>
      <c r="I103" s="191">
        <f xml:space="preserve"> Debt!I$133</f>
        <v>0</v>
      </c>
      <c r="J103" s="191">
        <f xml:space="preserve"> Debt!J$133</f>
        <v>0</v>
      </c>
      <c r="K103" s="191">
        <f xml:space="preserve"> Debt!K$133</f>
        <v>0</v>
      </c>
      <c r="L103" s="191">
        <f xml:space="preserve"> Debt!L$133</f>
        <v>0</v>
      </c>
      <c r="M103" s="191">
        <f xml:space="preserve"> Debt!M$133</f>
        <v>0</v>
      </c>
      <c r="N103" s="191">
        <f xml:space="preserve"> Debt!N$133</f>
        <v>0</v>
      </c>
      <c r="O103" s="191">
        <f xml:space="preserve"> Debt!O$133</f>
        <v>0</v>
      </c>
      <c r="P103" s="191">
        <f xml:space="preserve"> Debt!P$133</f>
        <v>0</v>
      </c>
      <c r="Q103" s="191">
        <f xml:space="preserve"> Debt!Q$133</f>
        <v>11814.554294737771</v>
      </c>
      <c r="R103" s="191">
        <f xml:space="preserve"> Debt!R$133</f>
        <v>11740.302824080643</v>
      </c>
      <c r="S103" s="191">
        <f xml:space="preserve"> Debt!S$133</f>
        <v>11804.133283146017</v>
      </c>
      <c r="T103" s="191">
        <f xml:space="preserve"> Debt!T$133</f>
        <v>11648.208893416735</v>
      </c>
      <c r="U103" s="191">
        <f xml:space="preserve"> Debt!U$133</f>
        <v>11702.569328439937</v>
      </c>
      <c r="V103" s="191">
        <f xml:space="preserve"> Debt!V$133</f>
        <v>11546.418526718508</v>
      </c>
      <c r="W103" s="191">
        <f xml:space="preserve"> Debt!W$133</f>
        <v>11599.64803998977</v>
      </c>
      <c r="X103" s="191">
        <f xml:space="preserve"> Debt!X$133</f>
        <v>11458.931416316909</v>
      </c>
      <c r="Y103" s="191">
        <f xml:space="preserve"> Debt!Y$133</f>
        <v>11479.670035033385</v>
      </c>
      <c r="Z103" s="191">
        <f xml:space="preserve"> Debt!Z$133</f>
        <v>11338.550351227954</v>
      </c>
      <c r="AA103" s="191">
        <f xml:space="preserve"> Debt!AA$133</f>
        <v>11389.410665796426</v>
      </c>
      <c r="AB103" s="191">
        <f xml:space="preserve"> Debt!AB$133</f>
        <v>11232.516605676925</v>
      </c>
      <c r="AC103" s="191">
        <f xml:space="preserve"> Debt!AC$133</f>
        <v>11282.239979676471</v>
      </c>
      <c r="AD103" s="191">
        <f xml:space="preserve"> Debt!AD$133</f>
        <v>11125.077092772513</v>
      </c>
      <c r="AE103" s="191">
        <f xml:space="preserve"> Debt!AE$133</f>
        <v>11173.594460471715</v>
      </c>
      <c r="AF103" s="191">
        <f xml:space="preserve"> Debt!AF$133</f>
        <v>11031.234679551555</v>
      </c>
      <c r="AG103" s="191">
        <f xml:space="preserve"> Debt!AG$133</f>
        <v>11048.360241068691</v>
      </c>
      <c r="AH103" s="191">
        <f xml:space="preserve"> Debt!AH$133</f>
        <v>10905.540508029115</v>
      </c>
      <c r="AI103" s="191">
        <f xml:space="preserve"> Debt!AI$133</f>
        <v>10951.529543156485</v>
      </c>
      <c r="AJ103" s="191">
        <f xml:space="preserve"> Debt!AJ$133</f>
        <v>10793.491156118858</v>
      </c>
      <c r="AK103" s="191">
        <f xml:space="preserve"> Debt!AK$133</f>
        <v>10838.267560829687</v>
      </c>
      <c r="AL103" s="191">
        <f xml:space="preserve"> Debt!AL$133</f>
        <v>10679.914622338625</v>
      </c>
      <c r="AM103" s="191">
        <f xml:space="preserve"> Debt!AM$133</f>
        <v>10723.403597485472</v>
      </c>
      <c r="AN103" s="191">
        <f xml:space="preserve"> Debt!AN$133</f>
        <v>10579.185793361135</v>
      </c>
      <c r="AO103" s="191">
        <f xml:space="preserve"> Debt!AO$133</f>
        <v>10592.442631714312</v>
      </c>
      <c r="AP103" s="191">
        <f xml:space="preserve"> Debt!AP$133</f>
        <v>10447.703478616859</v>
      </c>
      <c r="AQ103" s="191">
        <f xml:space="preserve"> Debt!AQ$133</f>
        <v>10488.491571247594</v>
      </c>
      <c r="AR103" s="191">
        <f xml:space="preserve"> Debt!AR$133</f>
        <v>10329.120546760761</v>
      </c>
      <c r="AS103" s="191">
        <f xml:space="preserve"> Debt!AS$133</f>
        <v>10368.613931346534</v>
      </c>
      <c r="AT103" s="191">
        <f xml:space="preserve"> Debt!AT$133</f>
        <v>10208.87904632183</v>
      </c>
      <c r="AU103" s="191">
        <f xml:space="preserve"> Debt!AU$133</f>
        <v>10246.99671763213</v>
      </c>
      <c r="AV103" s="191">
        <f xml:space="preserve"> Debt!AV$133</f>
        <v>10100.688931266714</v>
      </c>
      <c r="AW103" s="191">
        <f xml:space="preserve"> Debt!AW$133</f>
        <v>10109.799953040687</v>
      </c>
      <c r="AX103" s="191">
        <f xml:space="preserve"> Debt!AX$133</f>
        <v>9962.9045428729933</v>
      </c>
      <c r="AY103" s="191">
        <f xml:space="preserve"> Debt!AY$133</f>
        <v>1.2263976532267407E-12</v>
      </c>
      <c r="AZ103" s="191">
        <f xml:space="preserve"> Debt!AZ$133</f>
        <v>1.2071764780961937E-12</v>
      </c>
      <c r="BA103" s="191">
        <f xml:space="preserve"> Debt!BA$133</f>
        <v>1.2276735813227586E-12</v>
      </c>
      <c r="BB103" s="191">
        <f xml:space="preserve"> Debt!BB$133</f>
        <v>1.2082446695179291E-12</v>
      </c>
      <c r="BC103" s="191">
        <f xml:space="preserve"> Debt!BC$133</f>
        <v>1.2288952146061802E-12</v>
      </c>
      <c r="BD103" s="191">
        <f xml:space="preserve"> Debt!BD$133</f>
        <v>1.2165043416542985E-12</v>
      </c>
      <c r="BE103" s="191">
        <f xml:space="preserve"> Debt!BE$133</f>
        <v>0</v>
      </c>
      <c r="BF103" s="191">
        <f xml:space="preserve"> Debt!BF$133</f>
        <v>0</v>
      </c>
      <c r="BG103" s="191">
        <f xml:space="preserve"> Debt!BG$133</f>
        <v>0</v>
      </c>
      <c r="BH103" s="191">
        <f xml:space="preserve"> Debt!BH$133</f>
        <v>0</v>
      </c>
      <c r="BI103" s="191">
        <f xml:space="preserve"> Debt!BI$133</f>
        <v>0</v>
      </c>
      <c r="BJ103" s="191">
        <f xml:space="preserve"> Debt!BJ$133</f>
        <v>0</v>
      </c>
      <c r="BK103" s="191">
        <f xml:space="preserve"> Debt!BK$133</f>
        <v>0</v>
      </c>
      <c r="BL103" s="191">
        <f xml:space="preserve"> Debt!BL$133</f>
        <v>0</v>
      </c>
      <c r="BM103" s="191">
        <f xml:space="preserve"> Debt!BM$133</f>
        <v>0</v>
      </c>
      <c r="BN103" s="191">
        <f xml:space="preserve"> Debt!BN$133</f>
        <v>0</v>
      </c>
      <c r="BO103" s="191">
        <f xml:space="preserve"> Debt!BO$133</f>
        <v>0</v>
      </c>
      <c r="BP103" s="191">
        <f xml:space="preserve"> Debt!BP$133</f>
        <v>0</v>
      </c>
      <c r="BQ103" s="191">
        <f xml:space="preserve"> Debt!BQ$133</f>
        <v>0</v>
      </c>
      <c r="BR103" s="191">
        <f xml:space="preserve"> Debt!BR$133</f>
        <v>0</v>
      </c>
      <c r="BS103" s="191">
        <f xml:space="preserve"> Debt!BS$133</f>
        <v>0</v>
      </c>
      <c r="BT103" s="191">
        <f xml:space="preserve"> Debt!BT$133</f>
        <v>0</v>
      </c>
      <c r="BU103" s="191">
        <f xml:space="preserve"> Debt!BU$133</f>
        <v>0</v>
      </c>
      <c r="BV103" s="191">
        <f xml:space="preserve"> Debt!BV$133</f>
        <v>0</v>
      </c>
      <c r="BW103" s="191">
        <f xml:space="preserve"> Debt!BW$133</f>
        <v>0</v>
      </c>
      <c r="BX103" s="191">
        <f xml:space="preserve"> Debt!BX$133</f>
        <v>0</v>
      </c>
      <c r="BY103" s="191">
        <f xml:space="preserve"> Debt!BY$133</f>
        <v>0</v>
      </c>
      <c r="BZ103" s="191">
        <f xml:space="preserve"> Debt!BZ$133</f>
        <v>0</v>
      </c>
      <c r="CA103" s="191">
        <f xml:space="preserve"> Debt!CA$133</f>
        <v>0</v>
      </c>
      <c r="CB103" s="191">
        <f xml:space="preserve"> Debt!CB$133</f>
        <v>0</v>
      </c>
      <c r="CC103" s="191">
        <f xml:space="preserve"> Debt!CC$133</f>
        <v>0</v>
      </c>
      <c r="CD103" s="191">
        <f xml:space="preserve"> Debt!CD$133</f>
        <v>0</v>
      </c>
      <c r="CE103" s="191">
        <f xml:space="preserve"> Debt!CE$133</f>
        <v>0</v>
      </c>
      <c r="CF103" s="191">
        <f xml:space="preserve"> Debt!CF$133</f>
        <v>0</v>
      </c>
      <c r="CG103" s="191">
        <f xml:space="preserve"> Debt!CG$133</f>
        <v>0</v>
      </c>
      <c r="CH103" s="191">
        <f xml:space="preserve"> Debt!CH$133</f>
        <v>0</v>
      </c>
      <c r="CI103" s="191">
        <f xml:space="preserve"> Debt!CI$133</f>
        <v>0</v>
      </c>
      <c r="CJ103" s="191">
        <f xml:space="preserve"> Debt!CJ$133</f>
        <v>0</v>
      </c>
      <c r="CK103" s="191">
        <f xml:space="preserve"> Debt!CK$133</f>
        <v>0</v>
      </c>
      <c r="CL103" s="191">
        <f xml:space="preserve"> Debt!CL$133</f>
        <v>0</v>
      </c>
      <c r="CM103" s="191">
        <f xml:space="preserve"> Debt!CM$133</f>
        <v>0</v>
      </c>
      <c r="CN103" s="191">
        <f xml:space="preserve"> Debt!CN$133</f>
        <v>0</v>
      </c>
      <c r="CO103" s="191">
        <f xml:space="preserve"> Debt!CO$133</f>
        <v>0</v>
      </c>
      <c r="CP103" s="191">
        <f xml:space="preserve"> Debt!CP$133</f>
        <v>0</v>
      </c>
      <c r="CQ103" s="191">
        <f xml:space="preserve"> Debt!CQ$133</f>
        <v>0</v>
      </c>
      <c r="CR103" s="191">
        <f xml:space="preserve"> Debt!CR$133</f>
        <v>0</v>
      </c>
      <c r="CS103" s="191">
        <f xml:space="preserve"> Debt!CS$133</f>
        <v>0</v>
      </c>
      <c r="CT103" s="191">
        <f xml:space="preserve"> Debt!CT$133</f>
        <v>0</v>
      </c>
      <c r="CU103" s="191">
        <f xml:space="preserve"> Debt!CU$133</f>
        <v>0</v>
      </c>
      <c r="CV103" s="191">
        <f xml:space="preserve"> Debt!CV$133</f>
        <v>0</v>
      </c>
      <c r="CW103" s="191">
        <f xml:space="preserve"> Debt!CW$133</f>
        <v>0</v>
      </c>
      <c r="CX103" s="191">
        <f xml:space="preserve"> Debt!CX$133</f>
        <v>0</v>
      </c>
      <c r="CY103" s="191">
        <f xml:space="preserve"> Debt!CY$133</f>
        <v>0</v>
      </c>
      <c r="CZ103" s="191">
        <f xml:space="preserve"> Debt!CZ$133</f>
        <v>0</v>
      </c>
      <c r="DA103" s="191">
        <f xml:space="preserve"> Debt!DA$133</f>
        <v>0</v>
      </c>
      <c r="DB103" s="191">
        <f xml:space="preserve"> Debt!DB$133</f>
        <v>0</v>
      </c>
      <c r="DC103" s="191">
        <f xml:space="preserve"> Debt!DC$133</f>
        <v>0</v>
      </c>
      <c r="DD103" s="191">
        <f xml:space="preserve"> Debt!DD$133</f>
        <v>0</v>
      </c>
      <c r="DE103" s="191">
        <f xml:space="preserve"> Debt!DE$133</f>
        <v>0</v>
      </c>
      <c r="DF103" s="191">
        <f xml:space="preserve"> Debt!DF$133</f>
        <v>0</v>
      </c>
      <c r="DG103" s="191">
        <f xml:space="preserve"> Debt!DG$133</f>
        <v>0</v>
      </c>
      <c r="DH103" s="191">
        <f xml:space="preserve"> Debt!DH$133</f>
        <v>0</v>
      </c>
      <c r="DI103" s="191">
        <f xml:space="preserve"> Debt!DI$133</f>
        <v>0</v>
      </c>
      <c r="DJ103" s="191">
        <f xml:space="preserve"> Debt!DJ$133</f>
        <v>0</v>
      </c>
      <c r="DK103" s="191">
        <f xml:space="preserve"> Debt!DK$133</f>
        <v>0</v>
      </c>
      <c r="DL103" s="191">
        <f xml:space="preserve"> Debt!DL$133</f>
        <v>0</v>
      </c>
      <c r="DM103" s="191">
        <f xml:space="preserve"> Debt!DM$133</f>
        <v>0</v>
      </c>
      <c r="DN103" s="191">
        <f xml:space="preserve"> Debt!DN$133</f>
        <v>0</v>
      </c>
      <c r="DO103" s="191">
        <f xml:space="preserve"> Debt!DO$133</f>
        <v>0</v>
      </c>
      <c r="DP103" s="191">
        <f xml:space="preserve"> Debt!DP$133</f>
        <v>0</v>
      </c>
      <c r="DQ103" s="191">
        <f xml:space="preserve"> Debt!DQ$133</f>
        <v>0</v>
      </c>
      <c r="DR103" s="191">
        <f xml:space="preserve"> Debt!DR$133</f>
        <v>0</v>
      </c>
      <c r="DS103" s="191">
        <f xml:space="preserve"> Debt!DS$133</f>
        <v>0</v>
      </c>
      <c r="DT103" s="191">
        <f xml:space="preserve"> Debt!DT$133</f>
        <v>0</v>
      </c>
      <c r="DU103" s="191">
        <f xml:space="preserve"> Debt!DU$133</f>
        <v>0</v>
      </c>
      <c r="DV103" s="191">
        <f xml:space="preserve"> Debt!DV$133</f>
        <v>0</v>
      </c>
      <c r="DW103" s="191">
        <f xml:space="preserve"> Debt!DW$133</f>
        <v>0</v>
      </c>
      <c r="DX103" s="191">
        <f xml:space="preserve"> Debt!DX$133</f>
        <v>0</v>
      </c>
      <c r="DY103" s="191">
        <f xml:space="preserve"> Debt!DY$133</f>
        <v>0</v>
      </c>
      <c r="DZ103" s="191">
        <f xml:space="preserve"> Debt!DZ$133</f>
        <v>0</v>
      </c>
      <c r="EA103" s="191">
        <f xml:space="preserve"> Debt!EA$133</f>
        <v>0</v>
      </c>
      <c r="EB103" s="191">
        <f xml:space="preserve"> Debt!EB$133</f>
        <v>0</v>
      </c>
      <c r="EC103" s="191">
        <f xml:space="preserve"> Debt!EC$133</f>
        <v>0</v>
      </c>
      <c r="ED103" s="191">
        <f xml:space="preserve"> Debt!ED$133</f>
        <v>0</v>
      </c>
      <c r="EE103" s="191">
        <f xml:space="preserve"> Debt!EE$133</f>
        <v>0</v>
      </c>
      <c r="EF103" s="191">
        <f xml:space="preserve"> Debt!EF$133</f>
        <v>0</v>
      </c>
      <c r="EG103" s="191">
        <f xml:space="preserve"> Debt!EG$133</f>
        <v>0</v>
      </c>
      <c r="EH103" s="191">
        <f xml:space="preserve"> Debt!EH$133</f>
        <v>0</v>
      </c>
      <c r="EI103" s="191">
        <f xml:space="preserve"> Debt!EI$133</f>
        <v>0</v>
      </c>
      <c r="EJ103" s="191">
        <f xml:space="preserve"> Debt!EJ$133</f>
        <v>0</v>
      </c>
      <c r="EK103" s="191">
        <f xml:space="preserve"> Debt!EK$133</f>
        <v>0</v>
      </c>
      <c r="EL103" s="191">
        <f xml:space="preserve"> Debt!EL$133</f>
        <v>0</v>
      </c>
      <c r="EM103" s="191">
        <f xml:space="preserve"> Debt!EM$133</f>
        <v>0</v>
      </c>
      <c r="EN103" s="191">
        <f xml:space="preserve"> Debt!EN$133</f>
        <v>0</v>
      </c>
      <c r="EO103" s="191">
        <f xml:space="preserve"> Debt!EO$133</f>
        <v>0</v>
      </c>
      <c r="EP103" s="191">
        <f xml:space="preserve"> Debt!EP$133</f>
        <v>0</v>
      </c>
      <c r="EQ103" s="191">
        <f xml:space="preserve"> Debt!EQ$133</f>
        <v>0</v>
      </c>
      <c r="ER103" s="191">
        <f xml:space="preserve"> Debt!ER$133</f>
        <v>0</v>
      </c>
      <c r="ES103" s="191">
        <f xml:space="preserve"> Debt!ES$133</f>
        <v>0</v>
      </c>
      <c r="ET103" s="191">
        <f xml:space="preserve"> Debt!ET$133</f>
        <v>0</v>
      </c>
      <c r="EU103" s="191">
        <f xml:space="preserve"> Debt!EU$133</f>
        <v>0</v>
      </c>
      <c r="EV103" s="191">
        <f xml:space="preserve"> Debt!EV$133</f>
        <v>0</v>
      </c>
      <c r="EW103" s="191">
        <f xml:space="preserve"> Debt!EW$133</f>
        <v>0</v>
      </c>
      <c r="EX103" s="191">
        <f xml:space="preserve"> Debt!EX$133</f>
        <v>0</v>
      </c>
      <c r="EY103" s="191">
        <f xml:space="preserve"> Debt!EY$133</f>
        <v>0</v>
      </c>
      <c r="EZ103" s="191">
        <f xml:space="preserve"> Debt!EZ$133</f>
        <v>0</v>
      </c>
      <c r="FA103" s="191">
        <f xml:space="preserve"> Debt!FA$133</f>
        <v>0</v>
      </c>
      <c r="FB103" s="191">
        <f xml:space="preserve"> Debt!FB$133</f>
        <v>0</v>
      </c>
      <c r="FC103" s="191">
        <f xml:space="preserve"> Debt!FC$133</f>
        <v>0</v>
      </c>
      <c r="FD103" s="191">
        <f xml:space="preserve"> Debt!FD$133</f>
        <v>0</v>
      </c>
      <c r="FE103" s="191">
        <f xml:space="preserve"> Debt!FE$133</f>
        <v>0</v>
      </c>
      <c r="FF103" s="191">
        <f xml:space="preserve"> Debt!FF$133</f>
        <v>0</v>
      </c>
      <c r="FG103" s="191">
        <f xml:space="preserve"> Debt!FG$133</f>
        <v>0</v>
      </c>
      <c r="FH103" s="191">
        <f xml:space="preserve"> Debt!FH$133</f>
        <v>0</v>
      </c>
      <c r="FI103" s="191">
        <f xml:space="preserve"> Debt!FI$133</f>
        <v>0</v>
      </c>
      <c r="FJ103" s="191">
        <f xml:space="preserve"> Debt!FJ$133</f>
        <v>0</v>
      </c>
      <c r="FK103" s="191">
        <f xml:space="preserve"> Debt!FK$133</f>
        <v>0</v>
      </c>
      <c r="FL103" s="191">
        <f xml:space="preserve"> Debt!FL$133</f>
        <v>0</v>
      </c>
      <c r="FM103" s="191">
        <f xml:space="preserve"> Debt!FM$133</f>
        <v>0</v>
      </c>
      <c r="FN103" s="191">
        <f xml:space="preserve"> Debt!FN$133</f>
        <v>0</v>
      </c>
      <c r="FO103" s="191">
        <f xml:space="preserve"> Debt!FO$133</f>
        <v>0</v>
      </c>
      <c r="FP103" s="191">
        <f xml:space="preserve"> Debt!FP$133</f>
        <v>0</v>
      </c>
      <c r="FQ103" s="191">
        <f xml:space="preserve"> Debt!FQ$133</f>
        <v>0</v>
      </c>
      <c r="FR103" s="191">
        <f xml:space="preserve"> Debt!FR$133</f>
        <v>0</v>
      </c>
      <c r="FS103" s="191">
        <f xml:space="preserve"> Debt!FS$133</f>
        <v>0</v>
      </c>
      <c r="FT103" s="191">
        <f xml:space="preserve"> Debt!FT$133</f>
        <v>0</v>
      </c>
      <c r="FU103" s="191">
        <f xml:space="preserve"> Debt!FU$133</f>
        <v>0</v>
      </c>
      <c r="FV103" s="191">
        <f xml:space="preserve"> Debt!FV$133</f>
        <v>0</v>
      </c>
      <c r="FW103" s="191">
        <f xml:space="preserve"> Debt!FW$133</f>
        <v>0</v>
      </c>
      <c r="FX103" s="191">
        <f xml:space="preserve"> Debt!FX$133</f>
        <v>0</v>
      </c>
      <c r="FY103" s="191">
        <f xml:space="preserve"> Debt!FY$133</f>
        <v>0</v>
      </c>
      <c r="FZ103" s="191">
        <f xml:space="preserve"> Debt!FZ$133</f>
        <v>0</v>
      </c>
      <c r="GA103" s="191">
        <f xml:space="preserve"> Debt!GA$133</f>
        <v>0</v>
      </c>
      <c r="GB103" s="191">
        <f xml:space="preserve"> Debt!GB$133</f>
        <v>0</v>
      </c>
      <c r="GC103" s="191">
        <f xml:space="preserve"> Debt!GC$133</f>
        <v>0</v>
      </c>
      <c r="GD103" s="191">
        <f xml:space="preserve"> Debt!GD$133</f>
        <v>0</v>
      </c>
      <c r="GE103" s="191">
        <f xml:space="preserve"> Debt!GE$133</f>
        <v>0</v>
      </c>
      <c r="GF103" s="191">
        <f xml:space="preserve"> Debt!GF$133</f>
        <v>0</v>
      </c>
      <c r="GG103" s="191">
        <f xml:space="preserve"> Debt!GG$133</f>
        <v>0</v>
      </c>
      <c r="GH103" s="191">
        <f xml:space="preserve"> Debt!GH$133</f>
        <v>0</v>
      </c>
      <c r="GI103" s="191">
        <f xml:space="preserve"> Debt!GI$133</f>
        <v>0</v>
      </c>
      <c r="GJ103" s="191">
        <f xml:space="preserve"> Debt!GJ$133</f>
        <v>0</v>
      </c>
    </row>
    <row r="104" spans="1:192" x14ac:dyDescent="0.25">
      <c r="E104" s="571" t="str">
        <f xml:space="preserve"> ConTime!E$23</f>
        <v>Model period ending - m</v>
      </c>
      <c r="F104" s="571">
        <f xml:space="preserve"> ConTime!F$23</f>
        <v>0</v>
      </c>
      <c r="G104" s="571" t="str">
        <f xml:space="preserve"> ConTime!G$23</f>
        <v>date</v>
      </c>
      <c r="H104" s="571">
        <f xml:space="preserve"> ConTime!H$23</f>
        <v>0</v>
      </c>
      <c r="I104" s="571">
        <f xml:space="preserve"> ConTime!I$23</f>
        <v>0</v>
      </c>
      <c r="J104" s="571">
        <f xml:space="preserve"> ConTime!J$23</f>
        <v>44227</v>
      </c>
      <c r="K104" s="571">
        <f xml:space="preserve"> ConTime!K$23</f>
        <v>44255</v>
      </c>
      <c r="L104" s="571">
        <f xml:space="preserve"> ConTime!L$23</f>
        <v>44286</v>
      </c>
      <c r="M104" s="571">
        <f xml:space="preserve"> ConTime!M$23</f>
        <v>44316</v>
      </c>
      <c r="N104" s="571">
        <f xml:space="preserve"> ConTime!N$23</f>
        <v>44347</v>
      </c>
      <c r="O104" s="571">
        <f xml:space="preserve"> ConTime!O$23</f>
        <v>44377</v>
      </c>
      <c r="P104" s="571">
        <f xml:space="preserve"> ConTime!P$23</f>
        <v>44408</v>
      </c>
      <c r="Q104" s="571">
        <f xml:space="preserve"> ConTime!Q$23</f>
        <v>44439</v>
      </c>
      <c r="R104" s="571">
        <f xml:space="preserve"> ConTime!R$23</f>
        <v>44469</v>
      </c>
      <c r="S104" s="571">
        <f xml:space="preserve"> ConTime!S$23</f>
        <v>44500</v>
      </c>
      <c r="T104" s="571">
        <f xml:space="preserve"> ConTime!T$23</f>
        <v>44530</v>
      </c>
      <c r="U104" s="571">
        <f xml:space="preserve"> ConTime!U$23</f>
        <v>44561</v>
      </c>
      <c r="V104" s="571">
        <f xml:space="preserve"> ConTime!V$23</f>
        <v>44592</v>
      </c>
      <c r="W104" s="571">
        <f xml:space="preserve"> ConTime!W$23</f>
        <v>44620</v>
      </c>
      <c r="X104" s="571">
        <f xml:space="preserve"> ConTime!X$23</f>
        <v>44651</v>
      </c>
      <c r="Y104" s="571">
        <f xml:space="preserve"> ConTime!Y$23</f>
        <v>44681</v>
      </c>
      <c r="Z104" s="571">
        <f xml:space="preserve"> ConTime!Z$23</f>
        <v>44712</v>
      </c>
      <c r="AA104" s="571">
        <f xml:space="preserve"> ConTime!AA$23</f>
        <v>44742</v>
      </c>
      <c r="AB104" s="571">
        <f xml:space="preserve"> ConTime!AB$23</f>
        <v>44773</v>
      </c>
      <c r="AC104" s="571">
        <f xml:space="preserve"> ConTime!AC$23</f>
        <v>44804</v>
      </c>
      <c r="AD104" s="571">
        <f xml:space="preserve"> ConTime!AD$23</f>
        <v>44834</v>
      </c>
      <c r="AE104" s="571">
        <f xml:space="preserve"> ConTime!AE$23</f>
        <v>44865</v>
      </c>
      <c r="AF104" s="571">
        <f xml:space="preserve"> ConTime!AF$23</f>
        <v>44895</v>
      </c>
      <c r="AG104" s="571">
        <f xml:space="preserve"> ConTime!AG$23</f>
        <v>44926</v>
      </c>
      <c r="AH104" s="571">
        <f xml:space="preserve"> ConTime!AH$23</f>
        <v>44957</v>
      </c>
      <c r="AI104" s="571">
        <f xml:space="preserve"> ConTime!AI$23</f>
        <v>44985</v>
      </c>
      <c r="AJ104" s="571">
        <f xml:space="preserve"> ConTime!AJ$23</f>
        <v>45016</v>
      </c>
      <c r="AK104" s="571">
        <f xml:space="preserve"> ConTime!AK$23</f>
        <v>45046</v>
      </c>
      <c r="AL104" s="571">
        <f xml:space="preserve"> ConTime!AL$23</f>
        <v>45077</v>
      </c>
      <c r="AM104" s="571">
        <f xml:space="preserve"> ConTime!AM$23</f>
        <v>45107</v>
      </c>
      <c r="AN104" s="571">
        <f xml:space="preserve"> ConTime!AN$23</f>
        <v>45138</v>
      </c>
      <c r="AO104" s="571">
        <f xml:space="preserve"> ConTime!AO$23</f>
        <v>45169</v>
      </c>
      <c r="AP104" s="571">
        <f xml:space="preserve"> ConTime!AP$23</f>
        <v>45199</v>
      </c>
      <c r="AQ104" s="571">
        <f xml:space="preserve"> ConTime!AQ$23</f>
        <v>45230</v>
      </c>
      <c r="AR104" s="571">
        <f xml:space="preserve"> ConTime!AR$23</f>
        <v>45260</v>
      </c>
      <c r="AS104" s="571">
        <f xml:space="preserve"> ConTime!AS$23</f>
        <v>45291</v>
      </c>
      <c r="AT104" s="571">
        <f xml:space="preserve"> ConTime!AT$23</f>
        <v>45322</v>
      </c>
      <c r="AU104" s="571">
        <f xml:space="preserve"> ConTime!AU$23</f>
        <v>45351</v>
      </c>
      <c r="AV104" s="571">
        <f xml:space="preserve"> ConTime!AV$23</f>
        <v>45382</v>
      </c>
      <c r="AW104" s="571">
        <f xml:space="preserve"> ConTime!AW$23</f>
        <v>45412</v>
      </c>
      <c r="AX104" s="571">
        <f xml:space="preserve"> ConTime!AX$23</f>
        <v>45443</v>
      </c>
      <c r="AY104" s="571">
        <f xml:space="preserve"> ConTime!AY$23</f>
        <v>45473</v>
      </c>
      <c r="AZ104" s="571">
        <f xml:space="preserve"> ConTime!AZ$23</f>
        <v>45504</v>
      </c>
      <c r="BA104" s="571">
        <f xml:space="preserve"> ConTime!BA$23</f>
        <v>45535</v>
      </c>
      <c r="BB104" s="571">
        <f xml:space="preserve"> ConTime!BB$23</f>
        <v>45565</v>
      </c>
      <c r="BC104" s="571">
        <f xml:space="preserve"> ConTime!BC$23</f>
        <v>45596</v>
      </c>
      <c r="BD104" s="571">
        <f xml:space="preserve"> ConTime!BD$23</f>
        <v>45626</v>
      </c>
      <c r="BE104" s="571">
        <f xml:space="preserve"> ConTime!BE$23</f>
        <v>45657</v>
      </c>
      <c r="BF104" s="571">
        <f xml:space="preserve"> ConTime!BF$23</f>
        <v>0</v>
      </c>
      <c r="BG104" s="571">
        <f xml:space="preserve"> ConTime!BG$23</f>
        <v>0</v>
      </c>
      <c r="BH104" s="571">
        <f xml:space="preserve"> ConTime!BH$23</f>
        <v>0</v>
      </c>
      <c r="BI104" s="571">
        <f xml:space="preserve"> ConTime!BI$23</f>
        <v>0</v>
      </c>
      <c r="BJ104" s="571">
        <f xml:space="preserve"> ConTime!BJ$23</f>
        <v>0</v>
      </c>
      <c r="BK104" s="571">
        <f xml:space="preserve"> ConTime!BK$23</f>
        <v>0</v>
      </c>
      <c r="BL104" s="571">
        <f xml:space="preserve"> ConTime!BL$23</f>
        <v>0</v>
      </c>
      <c r="BM104" s="571">
        <f xml:space="preserve"> ConTime!BM$23</f>
        <v>0</v>
      </c>
      <c r="BN104" s="571">
        <f xml:space="preserve"> ConTime!BN$23</f>
        <v>0</v>
      </c>
      <c r="BO104" s="571">
        <f xml:space="preserve"> ConTime!BO$23</f>
        <v>0</v>
      </c>
      <c r="BP104" s="571">
        <f xml:space="preserve"> ConTime!BP$23</f>
        <v>0</v>
      </c>
      <c r="BQ104" s="571">
        <f xml:space="preserve"> ConTime!BQ$23</f>
        <v>0</v>
      </c>
      <c r="BR104" s="571">
        <f xml:space="preserve"> ConTime!BR$23</f>
        <v>0</v>
      </c>
      <c r="BS104" s="571">
        <f xml:space="preserve"> ConTime!BS$23</f>
        <v>0</v>
      </c>
      <c r="BT104" s="571">
        <f xml:space="preserve"> ConTime!BT$23</f>
        <v>0</v>
      </c>
      <c r="BU104" s="571">
        <f xml:space="preserve"> ConTime!BU$23</f>
        <v>0</v>
      </c>
      <c r="BV104" s="571">
        <f xml:space="preserve"> ConTime!BV$23</f>
        <v>0</v>
      </c>
      <c r="BW104" s="571">
        <f xml:space="preserve"> ConTime!BW$23</f>
        <v>0</v>
      </c>
      <c r="BX104" s="571">
        <f xml:space="preserve"> ConTime!BX$23</f>
        <v>0</v>
      </c>
      <c r="BY104" s="571">
        <f xml:space="preserve"> ConTime!BY$23</f>
        <v>0</v>
      </c>
      <c r="BZ104" s="571">
        <f xml:space="preserve"> ConTime!BZ$23</f>
        <v>0</v>
      </c>
      <c r="CA104" s="571">
        <f xml:space="preserve"> ConTime!CA$23</f>
        <v>0</v>
      </c>
      <c r="CB104" s="571">
        <f xml:space="preserve"> ConTime!CB$23</f>
        <v>0</v>
      </c>
      <c r="CC104" s="571">
        <f xml:space="preserve"> ConTime!CC$23</f>
        <v>0</v>
      </c>
      <c r="CD104" s="571">
        <f xml:space="preserve"> ConTime!CD$23</f>
        <v>0</v>
      </c>
      <c r="CE104" s="571">
        <f xml:space="preserve"> ConTime!CE$23</f>
        <v>0</v>
      </c>
      <c r="CF104" s="571">
        <f xml:space="preserve"> ConTime!CF$23</f>
        <v>0</v>
      </c>
      <c r="CG104" s="571">
        <f xml:space="preserve"> ConTime!CG$23</f>
        <v>0</v>
      </c>
      <c r="CH104" s="571">
        <f xml:space="preserve"> ConTime!CH$23</f>
        <v>0</v>
      </c>
      <c r="CI104" s="571">
        <f xml:space="preserve"> ConTime!CI$23</f>
        <v>0</v>
      </c>
      <c r="CJ104" s="571">
        <f xml:space="preserve"> ConTime!CJ$23</f>
        <v>0</v>
      </c>
      <c r="CK104" s="571">
        <f xml:space="preserve"> ConTime!CK$23</f>
        <v>0</v>
      </c>
      <c r="CL104" s="571">
        <f xml:space="preserve"> ConTime!CL$23</f>
        <v>0</v>
      </c>
      <c r="CM104" s="571">
        <f xml:space="preserve"> ConTime!CM$23</f>
        <v>0</v>
      </c>
      <c r="CN104" s="571">
        <f xml:space="preserve"> ConTime!CN$23</f>
        <v>0</v>
      </c>
      <c r="CO104" s="571">
        <f xml:space="preserve"> ConTime!CO$23</f>
        <v>0</v>
      </c>
      <c r="CP104" s="571">
        <f xml:space="preserve"> ConTime!CP$23</f>
        <v>0</v>
      </c>
      <c r="CQ104" s="571">
        <f xml:space="preserve"> ConTime!CQ$23</f>
        <v>0</v>
      </c>
      <c r="CR104" s="571">
        <f xml:space="preserve"> ConTime!CR$23</f>
        <v>0</v>
      </c>
      <c r="CS104" s="571">
        <f xml:space="preserve"> ConTime!CS$23</f>
        <v>0</v>
      </c>
      <c r="CT104" s="571">
        <f xml:space="preserve"> ConTime!CT$23</f>
        <v>0</v>
      </c>
      <c r="CU104" s="571">
        <f xml:space="preserve"> ConTime!CU$23</f>
        <v>0</v>
      </c>
      <c r="CV104" s="571">
        <f xml:space="preserve"> ConTime!CV$23</f>
        <v>0</v>
      </c>
      <c r="CW104" s="571">
        <f xml:space="preserve"> ConTime!CW$23</f>
        <v>0</v>
      </c>
      <c r="CX104" s="571">
        <f xml:space="preserve"> ConTime!CX$23</f>
        <v>0</v>
      </c>
      <c r="CY104" s="571">
        <f xml:space="preserve"> ConTime!CY$23</f>
        <v>0</v>
      </c>
      <c r="CZ104" s="571">
        <f xml:space="preserve"> ConTime!CZ$23</f>
        <v>0</v>
      </c>
      <c r="DA104" s="571">
        <f xml:space="preserve"> ConTime!DA$23</f>
        <v>0</v>
      </c>
      <c r="DB104" s="571">
        <f xml:space="preserve"> ConTime!DB$23</f>
        <v>0</v>
      </c>
      <c r="DC104" s="571">
        <f xml:space="preserve"> ConTime!DC$23</f>
        <v>0</v>
      </c>
      <c r="DD104" s="571">
        <f xml:space="preserve"> ConTime!DD$23</f>
        <v>0</v>
      </c>
      <c r="DE104" s="571">
        <f xml:space="preserve"> ConTime!DE$23</f>
        <v>0</v>
      </c>
      <c r="DF104" s="571">
        <f xml:space="preserve"> ConTime!DF$23</f>
        <v>0</v>
      </c>
      <c r="DG104" s="571">
        <f xml:space="preserve"> ConTime!DG$23</f>
        <v>0</v>
      </c>
      <c r="DH104" s="571">
        <f xml:space="preserve"> ConTime!DH$23</f>
        <v>0</v>
      </c>
      <c r="DI104" s="571">
        <f xml:space="preserve"> ConTime!DI$23</f>
        <v>0</v>
      </c>
      <c r="DJ104" s="571">
        <f xml:space="preserve"> ConTime!DJ$23</f>
        <v>0</v>
      </c>
      <c r="DK104" s="571">
        <f xml:space="preserve"> ConTime!DK$23</f>
        <v>0</v>
      </c>
      <c r="DL104" s="571">
        <f xml:space="preserve"> ConTime!DL$23</f>
        <v>0</v>
      </c>
      <c r="DM104" s="571">
        <f xml:space="preserve"> ConTime!DM$23</f>
        <v>0</v>
      </c>
      <c r="DN104" s="571">
        <f xml:space="preserve"> ConTime!DN$23</f>
        <v>0</v>
      </c>
      <c r="DO104" s="571">
        <f xml:space="preserve"> ConTime!DO$23</f>
        <v>0</v>
      </c>
      <c r="DP104" s="571">
        <f xml:space="preserve"> ConTime!DP$23</f>
        <v>0</v>
      </c>
      <c r="DQ104" s="571">
        <f xml:space="preserve"> ConTime!DQ$23</f>
        <v>0</v>
      </c>
      <c r="DR104" s="571">
        <f xml:space="preserve"> ConTime!DR$23</f>
        <v>0</v>
      </c>
      <c r="DS104" s="571">
        <f xml:space="preserve"> ConTime!DS$23</f>
        <v>0</v>
      </c>
      <c r="DT104" s="571">
        <f xml:space="preserve"> ConTime!DT$23</f>
        <v>0</v>
      </c>
      <c r="DU104" s="571">
        <f xml:space="preserve"> ConTime!DU$23</f>
        <v>0</v>
      </c>
      <c r="DV104" s="571">
        <f xml:space="preserve"> ConTime!DV$23</f>
        <v>0</v>
      </c>
      <c r="DW104" s="571">
        <f xml:space="preserve"> ConTime!DW$23</f>
        <v>0</v>
      </c>
      <c r="DX104" s="571">
        <f xml:space="preserve"> ConTime!DX$23</f>
        <v>0</v>
      </c>
      <c r="DY104" s="571">
        <f xml:space="preserve"> ConTime!DY$23</f>
        <v>0</v>
      </c>
      <c r="DZ104" s="571">
        <f xml:space="preserve"> ConTime!DZ$23</f>
        <v>0</v>
      </c>
      <c r="EA104" s="571">
        <f xml:space="preserve"> ConTime!EA$23</f>
        <v>0</v>
      </c>
      <c r="EB104" s="571">
        <f xml:space="preserve"> ConTime!EB$23</f>
        <v>0</v>
      </c>
      <c r="EC104" s="571">
        <f xml:space="preserve"> ConTime!EC$23</f>
        <v>0</v>
      </c>
      <c r="ED104" s="571">
        <f xml:space="preserve"> ConTime!ED$23</f>
        <v>0</v>
      </c>
      <c r="EE104" s="571">
        <f xml:space="preserve"> ConTime!EE$23</f>
        <v>0</v>
      </c>
      <c r="EF104" s="571">
        <f xml:space="preserve"> ConTime!EF$23</f>
        <v>0</v>
      </c>
      <c r="EG104" s="571">
        <f xml:space="preserve"> ConTime!EG$23</f>
        <v>0</v>
      </c>
      <c r="EH104" s="571">
        <f xml:space="preserve"> ConTime!EH$23</f>
        <v>0</v>
      </c>
      <c r="EI104" s="571">
        <f xml:space="preserve"> ConTime!EI$23</f>
        <v>0</v>
      </c>
      <c r="EJ104" s="571">
        <f xml:space="preserve"> ConTime!EJ$23</f>
        <v>0</v>
      </c>
      <c r="EK104" s="571">
        <f xml:space="preserve"> ConTime!EK$23</f>
        <v>0</v>
      </c>
      <c r="EL104" s="571">
        <f xml:space="preserve"> ConTime!EL$23</f>
        <v>0</v>
      </c>
      <c r="EM104" s="571">
        <f xml:space="preserve"> ConTime!EM$23</f>
        <v>0</v>
      </c>
      <c r="EN104" s="571">
        <f xml:space="preserve"> ConTime!EN$23</f>
        <v>0</v>
      </c>
      <c r="EO104" s="571">
        <f xml:space="preserve"> ConTime!EO$23</f>
        <v>0</v>
      </c>
      <c r="EP104" s="571">
        <f xml:space="preserve"> ConTime!EP$23</f>
        <v>0</v>
      </c>
      <c r="EQ104" s="571">
        <f xml:space="preserve"> ConTime!EQ$23</f>
        <v>0</v>
      </c>
      <c r="ER104" s="571">
        <f xml:space="preserve"> ConTime!ER$23</f>
        <v>0</v>
      </c>
      <c r="ES104" s="571">
        <f xml:space="preserve"> ConTime!ES$23</f>
        <v>0</v>
      </c>
      <c r="ET104" s="571">
        <f xml:space="preserve"> ConTime!ET$23</f>
        <v>0</v>
      </c>
      <c r="EU104" s="571">
        <f xml:space="preserve"> ConTime!EU$23</f>
        <v>0</v>
      </c>
      <c r="EV104" s="571">
        <f xml:space="preserve"> ConTime!EV$23</f>
        <v>0</v>
      </c>
      <c r="EW104" s="571">
        <f xml:space="preserve"> ConTime!EW$23</f>
        <v>0</v>
      </c>
      <c r="EX104" s="571">
        <f xml:space="preserve"> ConTime!EX$23</f>
        <v>0</v>
      </c>
      <c r="EY104" s="571">
        <f xml:space="preserve"> ConTime!EY$23</f>
        <v>0</v>
      </c>
      <c r="EZ104" s="571">
        <f xml:space="preserve"> ConTime!EZ$23</f>
        <v>0</v>
      </c>
      <c r="FA104" s="571">
        <f xml:space="preserve"> ConTime!FA$23</f>
        <v>0</v>
      </c>
      <c r="FB104" s="571">
        <f xml:space="preserve"> ConTime!FB$23</f>
        <v>0</v>
      </c>
      <c r="FC104" s="571">
        <f xml:space="preserve"> ConTime!FC$23</f>
        <v>0</v>
      </c>
      <c r="FD104" s="571">
        <f xml:space="preserve"> ConTime!FD$23</f>
        <v>0</v>
      </c>
      <c r="FE104" s="571">
        <f xml:space="preserve"> ConTime!FE$23</f>
        <v>0</v>
      </c>
      <c r="FF104" s="571">
        <f xml:space="preserve"> ConTime!FF$23</f>
        <v>0</v>
      </c>
      <c r="FG104" s="571">
        <f xml:space="preserve"> ConTime!FG$23</f>
        <v>0</v>
      </c>
      <c r="FH104" s="571">
        <f xml:space="preserve"> ConTime!FH$23</f>
        <v>0</v>
      </c>
      <c r="FI104" s="571">
        <f xml:space="preserve"> ConTime!FI$23</f>
        <v>0</v>
      </c>
      <c r="FJ104" s="571">
        <f xml:space="preserve"> ConTime!FJ$23</f>
        <v>0</v>
      </c>
      <c r="FK104" s="571">
        <f xml:space="preserve"> ConTime!FK$23</f>
        <v>0</v>
      </c>
      <c r="FL104" s="571">
        <f xml:space="preserve"> ConTime!FL$23</f>
        <v>0</v>
      </c>
      <c r="FM104" s="571">
        <f xml:space="preserve"> ConTime!FM$23</f>
        <v>0</v>
      </c>
      <c r="FN104" s="571">
        <f xml:space="preserve"> ConTime!FN$23</f>
        <v>0</v>
      </c>
      <c r="FO104" s="571">
        <f xml:space="preserve"> ConTime!FO$23</f>
        <v>0</v>
      </c>
      <c r="FP104" s="571">
        <f xml:space="preserve"> ConTime!FP$23</f>
        <v>0</v>
      </c>
      <c r="FQ104" s="571">
        <f xml:space="preserve"> ConTime!FQ$23</f>
        <v>0</v>
      </c>
      <c r="FR104" s="571">
        <f xml:space="preserve"> ConTime!FR$23</f>
        <v>0</v>
      </c>
      <c r="FS104" s="571">
        <f xml:space="preserve"> ConTime!FS$23</f>
        <v>0</v>
      </c>
      <c r="FT104" s="571">
        <f xml:space="preserve"> ConTime!FT$23</f>
        <v>0</v>
      </c>
      <c r="FU104" s="571">
        <f xml:space="preserve"> ConTime!FU$23</f>
        <v>0</v>
      </c>
      <c r="FV104" s="571">
        <f xml:space="preserve"> ConTime!FV$23</f>
        <v>0</v>
      </c>
      <c r="FW104" s="571">
        <f xml:space="preserve"> ConTime!FW$23</f>
        <v>0</v>
      </c>
      <c r="FX104" s="571">
        <f xml:space="preserve"> ConTime!FX$23</f>
        <v>0</v>
      </c>
      <c r="FY104" s="571">
        <f xml:space="preserve"> ConTime!FY$23</f>
        <v>0</v>
      </c>
      <c r="FZ104" s="571">
        <f xml:space="preserve"> ConTime!FZ$23</f>
        <v>0</v>
      </c>
      <c r="GA104" s="571">
        <f xml:space="preserve"> ConTime!GA$23</f>
        <v>0</v>
      </c>
      <c r="GB104" s="571">
        <f xml:space="preserve"> ConTime!GB$23</f>
        <v>0</v>
      </c>
      <c r="GC104" s="571">
        <f xml:space="preserve"> ConTime!GC$23</f>
        <v>0</v>
      </c>
      <c r="GD104" s="571">
        <f xml:space="preserve"> ConTime!GD$23</f>
        <v>0</v>
      </c>
      <c r="GE104" s="571">
        <f xml:space="preserve"> ConTime!GE$23</f>
        <v>0</v>
      </c>
      <c r="GF104" s="571">
        <f xml:space="preserve"> ConTime!GF$23</f>
        <v>0</v>
      </c>
      <c r="GG104" s="571">
        <f xml:space="preserve"> ConTime!GG$23</f>
        <v>0</v>
      </c>
      <c r="GH104" s="571">
        <f xml:space="preserve"> ConTime!GH$23</f>
        <v>0</v>
      </c>
      <c r="GI104" s="571">
        <f xml:space="preserve"> ConTime!GI$23</f>
        <v>0</v>
      </c>
      <c r="GJ104" s="571">
        <f xml:space="preserve"> ConTime!GJ$23</f>
        <v>0</v>
      </c>
    </row>
    <row r="105" spans="1:192" x14ac:dyDescent="0.25">
      <c r="A105" s="242"/>
      <c r="B105" s="242"/>
      <c r="C105" s="243"/>
      <c r="D105" s="244"/>
      <c r="E105" s="460" t="str">
        <f xml:space="preserve"> Time!E$25</f>
        <v>Model period ending</v>
      </c>
      <c r="F105" s="460">
        <f xml:space="preserve"> Time!F$25</f>
        <v>0</v>
      </c>
      <c r="G105" s="460" t="str">
        <f xml:space="preserve"> Time!G$25</f>
        <v>date</v>
      </c>
      <c r="H105" s="460">
        <f xml:space="preserve"> Time!H$25</f>
        <v>0</v>
      </c>
      <c r="I105" s="460">
        <f xml:space="preserve"> Time!I$25</f>
        <v>0</v>
      </c>
      <c r="J105" s="460">
        <f xml:space="preserve"> Time!J$25</f>
        <v>44377</v>
      </c>
      <c r="K105" s="460">
        <f xml:space="preserve"> Time!K$25</f>
        <v>44561</v>
      </c>
      <c r="L105" s="460">
        <f xml:space="preserve"> Time!L$25</f>
        <v>44742</v>
      </c>
      <c r="M105" s="460">
        <f xml:space="preserve"> Time!M$25</f>
        <v>44926</v>
      </c>
      <c r="N105" s="460">
        <f xml:space="preserve"> Time!N$25</f>
        <v>45107</v>
      </c>
      <c r="O105" s="460">
        <f xml:space="preserve"> Time!O$25</f>
        <v>45291</v>
      </c>
      <c r="P105" s="460">
        <f xml:space="preserve"> Time!P$25</f>
        <v>45473</v>
      </c>
      <c r="Q105" s="460">
        <f xml:space="preserve"> Time!Q$25</f>
        <v>45657</v>
      </c>
      <c r="R105" s="460">
        <f xml:space="preserve"> Time!R$25</f>
        <v>45838</v>
      </c>
      <c r="S105" s="460">
        <f xml:space="preserve"> Time!S$25</f>
        <v>46022</v>
      </c>
      <c r="T105" s="460">
        <f xml:space="preserve"> Time!T$25</f>
        <v>46203</v>
      </c>
      <c r="U105" s="460">
        <f xml:space="preserve"> Time!U$25</f>
        <v>46387</v>
      </c>
      <c r="V105" s="460">
        <f xml:space="preserve"> Time!V$25</f>
        <v>46568</v>
      </c>
      <c r="W105" s="460">
        <f xml:space="preserve"> Time!W$25</f>
        <v>46752</v>
      </c>
      <c r="X105" s="460">
        <f xml:space="preserve"> Time!X$25</f>
        <v>46934</v>
      </c>
      <c r="Y105" s="460">
        <f xml:space="preserve"> Time!Y$25</f>
        <v>47118</v>
      </c>
      <c r="Z105" s="460">
        <f xml:space="preserve"> Time!Z$25</f>
        <v>47299</v>
      </c>
      <c r="AA105" s="460">
        <f xml:space="preserve"> Time!AA$25</f>
        <v>47483</v>
      </c>
      <c r="AB105" s="460">
        <f xml:space="preserve"> Time!AB$25</f>
        <v>47664</v>
      </c>
      <c r="AC105" s="460">
        <f xml:space="preserve"> Time!AC$25</f>
        <v>47848</v>
      </c>
      <c r="AD105" s="460">
        <f xml:space="preserve"> Time!AD$25</f>
        <v>48029</v>
      </c>
      <c r="AE105" s="460">
        <f xml:space="preserve"> Time!AE$25</f>
        <v>48213</v>
      </c>
      <c r="AF105" s="460">
        <f xml:space="preserve"> Time!AF$25</f>
        <v>48395</v>
      </c>
      <c r="AG105" s="460">
        <f xml:space="preserve"> Time!AG$25</f>
        <v>48579</v>
      </c>
      <c r="AH105" s="460">
        <f xml:space="preserve"> Time!AH$25</f>
        <v>48760</v>
      </c>
      <c r="AI105" s="460">
        <f xml:space="preserve"> Time!AI$25</f>
        <v>48944</v>
      </c>
      <c r="AJ105" s="460">
        <f xml:space="preserve"> Time!AJ$25</f>
        <v>49125</v>
      </c>
      <c r="AK105" s="460">
        <f xml:space="preserve"> Time!AK$25</f>
        <v>49309</v>
      </c>
      <c r="AL105" s="460">
        <f xml:space="preserve"> Time!AL$25</f>
        <v>49490</v>
      </c>
      <c r="AM105" s="460">
        <f xml:space="preserve"> Time!AM$25</f>
        <v>49674</v>
      </c>
      <c r="AN105" s="460">
        <f xml:space="preserve"> Time!AN$25</f>
        <v>49856</v>
      </c>
      <c r="AO105" s="460">
        <f xml:space="preserve"> Time!AO$25</f>
        <v>50040</v>
      </c>
      <c r="AP105" s="460">
        <f xml:space="preserve"> Time!AP$25</f>
        <v>50221</v>
      </c>
      <c r="AQ105" s="460">
        <f xml:space="preserve"> Time!AQ$25</f>
        <v>50405</v>
      </c>
      <c r="AR105" s="460">
        <f xml:space="preserve"> Time!AR$25</f>
        <v>50586</v>
      </c>
      <c r="AS105" s="460">
        <f xml:space="preserve"> Time!AS$25</f>
        <v>50770</v>
      </c>
      <c r="AT105" s="460">
        <f xml:space="preserve"> Time!AT$25</f>
        <v>50951</v>
      </c>
      <c r="AU105" s="460">
        <f xml:space="preserve"> Time!AU$25</f>
        <v>51135</v>
      </c>
      <c r="AV105" s="460">
        <f xml:space="preserve"> Time!AV$25</f>
        <v>51317</v>
      </c>
      <c r="AW105" s="460">
        <f xml:space="preserve"> Time!AW$25</f>
        <v>51501</v>
      </c>
      <c r="AX105" s="460">
        <f xml:space="preserve"> Time!AX$25</f>
        <v>51682</v>
      </c>
      <c r="AY105" s="460">
        <f xml:space="preserve"> Time!AY$25</f>
        <v>51866</v>
      </c>
      <c r="AZ105" s="460">
        <f xml:space="preserve"> Time!AZ$25</f>
        <v>52047</v>
      </c>
      <c r="BA105" s="460">
        <f xml:space="preserve"> Time!BA$25</f>
        <v>52231</v>
      </c>
      <c r="BB105" s="460">
        <f xml:space="preserve"> Time!BB$25</f>
        <v>52412</v>
      </c>
      <c r="BC105" s="460">
        <f xml:space="preserve"> Time!BC$25</f>
        <v>52596</v>
      </c>
      <c r="BD105" s="460">
        <f xml:space="preserve"> Time!BD$25</f>
        <v>52778</v>
      </c>
      <c r="BE105" s="460">
        <f xml:space="preserve"> Time!BE$25</f>
        <v>52962</v>
      </c>
      <c r="BF105" s="460">
        <f xml:space="preserve"> Time!BF$25</f>
        <v>53143</v>
      </c>
      <c r="BG105" s="460">
        <f xml:space="preserve"> Time!BG$25</f>
        <v>53327</v>
      </c>
      <c r="BH105" s="460">
        <f xml:space="preserve"> Time!BH$25</f>
        <v>53508</v>
      </c>
      <c r="BI105" s="460">
        <f xml:space="preserve"> Time!BI$25</f>
        <v>53692</v>
      </c>
      <c r="BJ105" s="460">
        <f xml:space="preserve"> Time!BJ$25</f>
        <v>53873</v>
      </c>
      <c r="BK105" s="460">
        <f xml:space="preserve"> Time!BK$25</f>
        <v>54057</v>
      </c>
      <c r="BL105" s="460">
        <f xml:space="preserve"> Time!BL$25</f>
        <v>54239</v>
      </c>
      <c r="BM105" s="460">
        <f xml:space="preserve"> Time!BM$25</f>
        <v>54423</v>
      </c>
      <c r="BN105" s="460">
        <f xml:space="preserve"> Time!BN$25</f>
        <v>54604</v>
      </c>
      <c r="BO105" s="460">
        <f xml:space="preserve"> Time!BO$25</f>
        <v>54788</v>
      </c>
      <c r="BP105" s="460">
        <f xml:space="preserve"> Time!BP$25</f>
        <v>54969</v>
      </c>
      <c r="BQ105" s="460">
        <f xml:space="preserve"> Time!BQ$25</f>
        <v>55153</v>
      </c>
      <c r="BR105" s="460">
        <f xml:space="preserve"> Time!BR$25</f>
        <v>55334</v>
      </c>
      <c r="BS105" s="460">
        <f xml:space="preserve"> Time!BS$25</f>
        <v>55518</v>
      </c>
      <c r="BT105" s="460">
        <f xml:space="preserve"> Time!BT$25</f>
        <v>55700</v>
      </c>
      <c r="BU105" s="460">
        <f xml:space="preserve"> Time!BU$25</f>
        <v>55884</v>
      </c>
      <c r="BV105" s="460">
        <f xml:space="preserve"> Time!BV$25</f>
        <v>56065</v>
      </c>
      <c r="BW105" s="460">
        <f xml:space="preserve"> Time!BW$25</f>
        <v>56249</v>
      </c>
      <c r="BX105" s="460">
        <f xml:space="preserve"> Time!BX$25</f>
        <v>56430</v>
      </c>
      <c r="BY105" s="460">
        <f xml:space="preserve"> Time!BY$25</f>
        <v>56614</v>
      </c>
      <c r="BZ105" s="460">
        <f xml:space="preserve"> Time!BZ$25</f>
        <v>56795</v>
      </c>
      <c r="CA105" s="460">
        <f xml:space="preserve"> Time!CA$25</f>
        <v>56979</v>
      </c>
      <c r="CB105" s="460">
        <f xml:space="preserve"> Time!CB$25</f>
        <v>57161</v>
      </c>
      <c r="CC105" s="460">
        <f xml:space="preserve"> Time!CC$25</f>
        <v>57345</v>
      </c>
      <c r="CD105" s="460">
        <f xml:space="preserve"> Time!CD$25</f>
        <v>57526</v>
      </c>
      <c r="CE105" s="460">
        <f xml:space="preserve"> Time!CE$25</f>
        <v>57710</v>
      </c>
      <c r="CF105" s="460">
        <f xml:space="preserve"> Time!CF$25</f>
        <v>57891</v>
      </c>
      <c r="CG105" s="460">
        <f xml:space="preserve"> Time!CG$25</f>
        <v>58075</v>
      </c>
      <c r="CH105" s="460">
        <f xml:space="preserve"> Time!CH$25</f>
        <v>58256</v>
      </c>
      <c r="CI105" s="460">
        <f xml:space="preserve"> Time!CI$25</f>
        <v>58440</v>
      </c>
      <c r="CJ105" s="460">
        <f xml:space="preserve"> Time!CJ$25</f>
        <v>58622</v>
      </c>
      <c r="CK105" s="460">
        <f xml:space="preserve"> Time!CK$25</f>
        <v>58806</v>
      </c>
      <c r="CL105" s="460">
        <f xml:space="preserve"> Time!CL$25</f>
        <v>58987</v>
      </c>
      <c r="CM105" s="460">
        <f xml:space="preserve"> Time!CM$25</f>
        <v>59171</v>
      </c>
      <c r="CN105" s="460">
        <f xml:space="preserve"> Time!CN$25</f>
        <v>59352</v>
      </c>
      <c r="CO105" s="460">
        <f xml:space="preserve"> Time!CO$25</f>
        <v>59536</v>
      </c>
      <c r="CP105" s="460">
        <f xml:space="preserve"> Time!CP$25</f>
        <v>59717</v>
      </c>
      <c r="CQ105" s="460">
        <f xml:space="preserve"> Time!CQ$25</f>
        <v>59901</v>
      </c>
      <c r="CR105" s="460">
        <f xml:space="preserve"> Time!CR$25</f>
        <v>60083</v>
      </c>
      <c r="CS105" s="460">
        <f xml:space="preserve"> Time!CS$25</f>
        <v>60267</v>
      </c>
      <c r="CT105" s="460">
        <f xml:space="preserve"> Time!CT$25</f>
        <v>60448</v>
      </c>
      <c r="CU105" s="460">
        <f xml:space="preserve"> Time!CU$25</f>
        <v>60632</v>
      </c>
      <c r="CV105" s="460">
        <f xml:space="preserve"> Time!CV$25</f>
        <v>60813</v>
      </c>
      <c r="CW105" s="460">
        <f xml:space="preserve"> Time!CW$25</f>
        <v>60997</v>
      </c>
      <c r="CX105" s="460">
        <f xml:space="preserve"> Time!CX$25</f>
        <v>61178</v>
      </c>
      <c r="CY105" s="460">
        <f xml:space="preserve"> Time!CY$25</f>
        <v>61362</v>
      </c>
      <c r="CZ105" s="460">
        <f xml:space="preserve"> Time!CZ$25</f>
        <v>61544</v>
      </c>
      <c r="DA105" s="460">
        <f xml:space="preserve"> Time!DA$25</f>
        <v>61728</v>
      </c>
      <c r="DB105" s="460">
        <f xml:space="preserve"> Time!DB$25</f>
        <v>61909</v>
      </c>
      <c r="DC105" s="460">
        <f xml:space="preserve"> Time!DC$25</f>
        <v>62093</v>
      </c>
      <c r="DD105" s="460">
        <f xml:space="preserve"> Time!DD$25</f>
        <v>62274</v>
      </c>
      <c r="DE105" s="460">
        <f xml:space="preserve"> Time!DE$25</f>
        <v>62458</v>
      </c>
      <c r="DF105" s="460">
        <f xml:space="preserve"> Time!DF$25</f>
        <v>62639</v>
      </c>
      <c r="DG105" s="460">
        <f xml:space="preserve"> Time!DG$25</f>
        <v>62823</v>
      </c>
      <c r="DH105" s="460">
        <f xml:space="preserve"> Time!DH$25</f>
        <v>63005</v>
      </c>
      <c r="DI105" s="460">
        <f xml:space="preserve"> Time!DI$25</f>
        <v>63189</v>
      </c>
      <c r="DJ105" s="460">
        <f xml:space="preserve"> Time!DJ$25</f>
        <v>63370</v>
      </c>
      <c r="DK105" s="460">
        <f xml:space="preserve"> Time!DK$25</f>
        <v>63554</v>
      </c>
      <c r="DL105" s="460">
        <f xml:space="preserve"> Time!DL$25</f>
        <v>63735</v>
      </c>
      <c r="DM105" s="460">
        <f xml:space="preserve"> Time!DM$25</f>
        <v>63919</v>
      </c>
      <c r="DN105" s="460">
        <f xml:space="preserve"> Time!DN$25</f>
        <v>64100</v>
      </c>
      <c r="DO105" s="460">
        <f xml:space="preserve"> Time!DO$25</f>
        <v>64284</v>
      </c>
      <c r="DP105" s="460">
        <f xml:space="preserve"> Time!DP$25</f>
        <v>64466</v>
      </c>
      <c r="DQ105" s="460">
        <f xml:space="preserve"> Time!DQ$25</f>
        <v>64650</v>
      </c>
      <c r="DR105" s="460">
        <f xml:space="preserve"> Time!DR$25</f>
        <v>64831</v>
      </c>
      <c r="DS105" s="460">
        <f xml:space="preserve"> Time!DS$25</f>
        <v>65015</v>
      </c>
      <c r="DT105" s="460">
        <f xml:space="preserve"> Time!DT$25</f>
        <v>65196</v>
      </c>
      <c r="DU105" s="460">
        <f xml:space="preserve"> Time!DU$25</f>
        <v>65380</v>
      </c>
      <c r="DV105" s="460">
        <f xml:space="preserve"> Time!DV$25</f>
        <v>65561</v>
      </c>
      <c r="DW105" s="460">
        <f xml:space="preserve"> Time!DW$25</f>
        <v>65745</v>
      </c>
      <c r="DX105" s="460">
        <f xml:space="preserve"> Time!DX$25</f>
        <v>65927</v>
      </c>
      <c r="DY105" s="460">
        <f xml:space="preserve"> Time!DY$25</f>
        <v>66111</v>
      </c>
      <c r="DZ105" s="460">
        <f xml:space="preserve"> Time!DZ$25</f>
        <v>66292</v>
      </c>
      <c r="EA105" s="460">
        <f xml:space="preserve"> Time!EA$25</f>
        <v>66476</v>
      </c>
      <c r="EB105" s="460">
        <f xml:space="preserve"> Time!EB$25</f>
        <v>66657</v>
      </c>
      <c r="EC105" s="460">
        <f xml:space="preserve"> Time!EC$25</f>
        <v>66841</v>
      </c>
      <c r="ED105" s="460">
        <f xml:space="preserve"> Time!ED$25</f>
        <v>67022</v>
      </c>
      <c r="EE105" s="460">
        <f xml:space="preserve"> Time!EE$25</f>
        <v>67206</v>
      </c>
      <c r="EF105" s="460">
        <f xml:space="preserve"> Time!EF$25</f>
        <v>67388</v>
      </c>
      <c r="EG105" s="460">
        <f xml:space="preserve"> Time!EG$25</f>
        <v>67572</v>
      </c>
      <c r="EH105" s="460">
        <f xml:space="preserve"> Time!EH$25</f>
        <v>67753</v>
      </c>
      <c r="EI105" s="460">
        <f xml:space="preserve"> Time!EI$25</f>
        <v>67937</v>
      </c>
      <c r="EJ105" s="460">
        <f xml:space="preserve"> Time!EJ$25</f>
        <v>68118</v>
      </c>
      <c r="EK105" s="460">
        <f xml:space="preserve"> Time!EK$25</f>
        <v>68302</v>
      </c>
      <c r="EL105" s="460">
        <f xml:space="preserve"> Time!EL$25</f>
        <v>68483</v>
      </c>
      <c r="EM105" s="460">
        <f xml:space="preserve"> Time!EM$25</f>
        <v>68667</v>
      </c>
      <c r="EN105" s="460">
        <f xml:space="preserve"> Time!EN$25</f>
        <v>68849</v>
      </c>
      <c r="EO105" s="460">
        <f xml:space="preserve"> Time!EO$25</f>
        <v>69033</v>
      </c>
      <c r="EP105" s="460">
        <f xml:space="preserve"> Time!EP$25</f>
        <v>69214</v>
      </c>
      <c r="EQ105" s="460">
        <f xml:space="preserve"> Time!EQ$25</f>
        <v>69398</v>
      </c>
      <c r="ER105" s="460">
        <f xml:space="preserve"> Time!ER$25</f>
        <v>69579</v>
      </c>
      <c r="ES105" s="460">
        <f xml:space="preserve"> Time!ES$25</f>
        <v>69763</v>
      </c>
      <c r="ET105" s="460">
        <f xml:space="preserve"> Time!ET$25</f>
        <v>69944</v>
      </c>
      <c r="EU105" s="460">
        <f xml:space="preserve"> Time!EU$25</f>
        <v>70128</v>
      </c>
      <c r="EV105" s="460">
        <f xml:space="preserve"> Time!EV$25</f>
        <v>70310</v>
      </c>
      <c r="EW105" s="460">
        <f xml:space="preserve"> Time!EW$25</f>
        <v>70494</v>
      </c>
      <c r="EX105" s="460">
        <f xml:space="preserve"> Time!EX$25</f>
        <v>70675</v>
      </c>
      <c r="EY105" s="460">
        <f xml:space="preserve"> Time!EY$25</f>
        <v>70859</v>
      </c>
      <c r="EZ105" s="460">
        <f xml:space="preserve"> Time!EZ$25</f>
        <v>71040</v>
      </c>
      <c r="FA105" s="460">
        <f xml:space="preserve"> Time!FA$25</f>
        <v>71224</v>
      </c>
      <c r="FB105" s="460">
        <f xml:space="preserve"> Time!FB$25</f>
        <v>71405</v>
      </c>
      <c r="FC105" s="460">
        <f xml:space="preserve"> Time!FC$25</f>
        <v>71589</v>
      </c>
      <c r="FD105" s="460">
        <f xml:space="preserve"> Time!FD$25</f>
        <v>71771</v>
      </c>
      <c r="FE105" s="460">
        <f xml:space="preserve"> Time!FE$25</f>
        <v>71955</v>
      </c>
      <c r="FF105" s="460">
        <f xml:space="preserve"> Time!FF$25</f>
        <v>72136</v>
      </c>
      <c r="FG105" s="460">
        <f xml:space="preserve"> Time!FG$25</f>
        <v>72320</v>
      </c>
      <c r="FH105" s="460">
        <f xml:space="preserve"> Time!FH$25</f>
        <v>72501</v>
      </c>
      <c r="FI105" s="460">
        <f xml:space="preserve"> Time!FI$25</f>
        <v>72685</v>
      </c>
      <c r="FJ105" s="460">
        <f xml:space="preserve"> Time!FJ$25</f>
        <v>72866</v>
      </c>
      <c r="FK105" s="460">
        <f xml:space="preserve"> Time!FK$25</f>
        <v>73050</v>
      </c>
      <c r="FL105" s="460">
        <f xml:space="preserve"> Time!FL$25</f>
        <v>73231</v>
      </c>
      <c r="FM105" s="460">
        <f xml:space="preserve"> Time!FM$25</f>
        <v>73415</v>
      </c>
      <c r="FN105" s="460">
        <f xml:space="preserve"> Time!FN$25</f>
        <v>73596</v>
      </c>
      <c r="FO105" s="460">
        <f xml:space="preserve"> Time!FO$25</f>
        <v>73780</v>
      </c>
      <c r="FP105" s="460">
        <f xml:space="preserve"> Time!FP$25</f>
        <v>73961</v>
      </c>
      <c r="FQ105" s="460">
        <f xml:space="preserve"> Time!FQ$25</f>
        <v>74145</v>
      </c>
      <c r="FR105" s="460">
        <f xml:space="preserve"> Time!FR$25</f>
        <v>74326</v>
      </c>
      <c r="FS105" s="460">
        <f xml:space="preserve"> Time!FS$25</f>
        <v>74510</v>
      </c>
      <c r="FT105" s="460">
        <f xml:space="preserve"> Time!FT$25</f>
        <v>74692</v>
      </c>
      <c r="FU105" s="460">
        <f xml:space="preserve"> Time!FU$25</f>
        <v>74876</v>
      </c>
      <c r="FV105" s="460">
        <f xml:space="preserve"> Time!FV$25</f>
        <v>75057</v>
      </c>
      <c r="FW105" s="460">
        <f xml:space="preserve"> Time!FW$25</f>
        <v>75241</v>
      </c>
      <c r="FX105" s="460">
        <f xml:space="preserve"> Time!FX$25</f>
        <v>75422</v>
      </c>
      <c r="FY105" s="460">
        <f xml:space="preserve"> Time!FY$25</f>
        <v>75606</v>
      </c>
      <c r="FZ105" s="460">
        <f xml:space="preserve"> Time!FZ$25</f>
        <v>75787</v>
      </c>
      <c r="GA105" s="460">
        <f xml:space="preserve"> Time!GA$25</f>
        <v>75971</v>
      </c>
      <c r="GB105" s="460">
        <f xml:space="preserve"> Time!GB$25</f>
        <v>76153</v>
      </c>
      <c r="GC105" s="460">
        <f xml:space="preserve"> Time!GC$25</f>
        <v>76337</v>
      </c>
      <c r="GD105" s="460">
        <f xml:space="preserve"> Time!GD$25</f>
        <v>76518</v>
      </c>
      <c r="GE105" s="460">
        <f xml:space="preserve"> Time!GE$25</f>
        <v>76702</v>
      </c>
      <c r="GF105" s="460">
        <f xml:space="preserve"> Time!GF$25</f>
        <v>76883</v>
      </c>
      <c r="GG105" s="460">
        <f xml:space="preserve"> Time!GG$25</f>
        <v>77067</v>
      </c>
      <c r="GH105" s="460">
        <f xml:space="preserve"> Time!GH$25</f>
        <v>77248</v>
      </c>
      <c r="GI105" s="460">
        <f xml:space="preserve"> Time!GI$25</f>
        <v>77432</v>
      </c>
      <c r="GJ105" s="460">
        <f xml:space="preserve"> Time!GJ$25</f>
        <v>77614</v>
      </c>
    </row>
    <row r="106" spans="1:192" s="193" customFormat="1" x14ac:dyDescent="0.25">
      <c r="A106" s="142"/>
      <c r="B106" s="142"/>
      <c r="C106" s="143"/>
      <c r="D106" s="144"/>
      <c r="E106" s="145" t="s">
        <v>497</v>
      </c>
      <c r="F106" s="572">
        <f xml:space="preserve"> XIRR(J102:GJ103, J104:GJ105)</f>
        <v>5.0025227665901187E-2</v>
      </c>
      <c r="G106" s="145" t="s">
        <v>118</v>
      </c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  <c r="AH106" s="145"/>
      <c r="AI106" s="145"/>
      <c r="AJ106" s="145"/>
      <c r="AK106" s="145"/>
      <c r="AL106" s="145"/>
      <c r="AM106" s="145"/>
      <c r="AN106" s="145"/>
      <c r="AO106" s="145"/>
      <c r="AP106" s="145"/>
      <c r="AQ106" s="145"/>
      <c r="AR106" s="145"/>
      <c r="AS106" s="145"/>
      <c r="AT106" s="145"/>
      <c r="AU106" s="145"/>
      <c r="AV106" s="145"/>
      <c r="AW106" s="145"/>
      <c r="AX106" s="145"/>
      <c r="AY106" s="145"/>
      <c r="AZ106" s="145"/>
      <c r="BA106" s="145"/>
      <c r="BB106" s="145"/>
      <c r="BC106" s="145"/>
      <c r="BD106" s="145"/>
      <c r="BE106" s="145"/>
      <c r="BF106" s="145"/>
      <c r="BG106" s="145"/>
      <c r="BH106" s="145"/>
      <c r="BI106" s="145"/>
      <c r="BJ106" s="145"/>
      <c r="BK106" s="145"/>
      <c r="BL106" s="145"/>
      <c r="BM106" s="145"/>
      <c r="BN106" s="145"/>
      <c r="BO106" s="145"/>
      <c r="BP106" s="145"/>
      <c r="BQ106" s="145"/>
      <c r="BR106" s="145"/>
      <c r="BS106" s="145"/>
      <c r="BT106" s="145"/>
      <c r="BU106" s="145"/>
      <c r="BV106" s="145"/>
      <c r="BW106" s="145"/>
      <c r="BX106" s="145"/>
      <c r="BY106" s="145"/>
      <c r="BZ106" s="145"/>
      <c r="CA106" s="145"/>
      <c r="CB106" s="145"/>
      <c r="CC106" s="145"/>
      <c r="CD106" s="145"/>
      <c r="CE106" s="145"/>
      <c r="CF106" s="145"/>
      <c r="CG106" s="145"/>
      <c r="CH106" s="145"/>
      <c r="CI106" s="145"/>
      <c r="CJ106" s="145"/>
      <c r="CK106" s="145"/>
      <c r="CL106" s="145"/>
      <c r="CM106" s="145"/>
      <c r="CN106" s="145"/>
      <c r="CO106" s="145"/>
      <c r="CP106" s="145"/>
      <c r="CQ106" s="145"/>
      <c r="CR106" s="145"/>
      <c r="CS106" s="145"/>
      <c r="CT106" s="145"/>
      <c r="CU106" s="145"/>
      <c r="CV106" s="145"/>
      <c r="CW106" s="145"/>
      <c r="CX106" s="145"/>
      <c r="CY106" s="145"/>
      <c r="CZ106" s="145"/>
      <c r="DA106" s="145"/>
      <c r="DB106" s="145"/>
      <c r="DC106" s="145"/>
      <c r="DD106" s="145"/>
      <c r="DE106" s="145"/>
      <c r="DF106" s="145"/>
      <c r="DG106" s="145"/>
      <c r="DH106" s="145"/>
      <c r="DI106" s="145"/>
      <c r="DJ106" s="145"/>
      <c r="DK106" s="145"/>
      <c r="DL106" s="145"/>
      <c r="DM106" s="145"/>
      <c r="DN106" s="145"/>
      <c r="DO106" s="145"/>
      <c r="DP106" s="145"/>
      <c r="DQ106" s="145"/>
      <c r="DR106" s="145"/>
      <c r="DS106" s="145"/>
      <c r="DT106" s="145"/>
      <c r="DU106" s="145"/>
      <c r="DV106" s="145"/>
      <c r="DW106" s="145"/>
      <c r="DX106" s="145"/>
      <c r="DY106" s="145"/>
      <c r="DZ106" s="145"/>
      <c r="EA106" s="145"/>
      <c r="EB106" s="145"/>
      <c r="EC106" s="145"/>
      <c r="ED106" s="145"/>
      <c r="EE106" s="145"/>
      <c r="EF106" s="145"/>
      <c r="EG106" s="145"/>
      <c r="EH106" s="145"/>
      <c r="EI106" s="145"/>
      <c r="EJ106" s="145"/>
      <c r="EK106" s="145"/>
      <c r="EL106" s="145"/>
      <c r="EM106" s="145"/>
      <c r="EN106" s="145"/>
      <c r="EO106" s="145"/>
      <c r="EP106" s="145"/>
      <c r="EQ106" s="145"/>
      <c r="ER106" s="145"/>
      <c r="ES106" s="145"/>
      <c r="ET106" s="145"/>
      <c r="EU106" s="145"/>
      <c r="EV106" s="145"/>
      <c r="EW106" s="145"/>
      <c r="EX106" s="145"/>
      <c r="EY106" s="145"/>
      <c r="EZ106" s="145"/>
      <c r="FA106" s="145"/>
      <c r="FB106" s="145"/>
      <c r="FC106" s="145"/>
      <c r="FD106" s="145"/>
      <c r="FE106" s="145"/>
      <c r="FF106" s="145"/>
      <c r="FG106" s="145"/>
      <c r="FH106" s="145"/>
      <c r="FI106" s="145"/>
      <c r="FJ106" s="145"/>
      <c r="FK106" s="145"/>
      <c r="FL106" s="145"/>
      <c r="FM106" s="145"/>
      <c r="FN106" s="145"/>
      <c r="FO106" s="145"/>
      <c r="FP106" s="145"/>
      <c r="FQ106" s="145"/>
      <c r="FR106" s="145"/>
      <c r="FS106" s="145"/>
      <c r="FT106" s="145"/>
      <c r="FU106" s="145"/>
      <c r="FV106" s="145"/>
      <c r="FW106" s="145"/>
      <c r="FX106" s="145"/>
      <c r="FY106" s="145"/>
      <c r="FZ106" s="145"/>
      <c r="GA106" s="145"/>
      <c r="GB106" s="145"/>
      <c r="GC106" s="145"/>
      <c r="GD106" s="145"/>
      <c r="GE106" s="145"/>
      <c r="GF106" s="145"/>
      <c r="GG106" s="145"/>
      <c r="GH106" s="145"/>
      <c r="GI106" s="145"/>
      <c r="GJ106" s="145"/>
    </row>
    <row r="109" spans="1:192" x14ac:dyDescent="0.25">
      <c r="A109" s="15" t="s">
        <v>500</v>
      </c>
    </row>
    <row r="111" spans="1:192" x14ac:dyDescent="0.25">
      <c r="E111" s="622" t="str">
        <f xml:space="preserve"> InpC!E$19</f>
        <v>Construction period length</v>
      </c>
      <c r="F111" s="622">
        <f xml:space="preserve"> InpC!F$19</f>
        <v>26</v>
      </c>
      <c r="G111" s="622" t="str">
        <f xml:space="preserve"> InpC!G$19</f>
        <v>months</v>
      </c>
      <c r="H111" s="618"/>
      <c r="I111" s="618"/>
      <c r="J111" s="618"/>
      <c r="K111" s="618"/>
      <c r="L111" s="618"/>
    </row>
    <row r="112" spans="1:192" x14ac:dyDescent="0.25">
      <c r="E112" s="126" t="str">
        <f xml:space="preserve"> InpC!E$216</f>
        <v>Months in year</v>
      </c>
      <c r="F112" s="126">
        <f xml:space="preserve"> InpC!F$216</f>
        <v>12</v>
      </c>
      <c r="G112" s="126" t="str">
        <f xml:space="preserve"> InpC!G$216</f>
        <v>months</v>
      </c>
      <c r="H112" s="32"/>
      <c r="I112" s="32"/>
      <c r="J112" s="32"/>
      <c r="K112" s="32"/>
      <c r="L112" s="32"/>
    </row>
    <row r="113" spans="1:192" x14ac:dyDescent="0.25">
      <c r="E113" s="619" t="s">
        <v>498</v>
      </c>
      <c r="F113" s="619">
        <f xml:space="preserve"> F111 / F112</f>
        <v>2.1666666666666665</v>
      </c>
      <c r="G113" s="619" t="s">
        <v>29</v>
      </c>
      <c r="H113" s="32"/>
      <c r="I113" s="32"/>
      <c r="J113" s="32"/>
      <c r="K113" s="32"/>
      <c r="L113" s="32"/>
    </row>
    <row r="114" spans="1:192" x14ac:dyDescent="0.25">
      <c r="E114" s="32"/>
      <c r="F114" s="32"/>
      <c r="G114" s="32"/>
      <c r="H114" s="32"/>
      <c r="I114" s="32"/>
      <c r="J114" s="32"/>
      <c r="K114" s="32"/>
      <c r="L114" s="32"/>
    </row>
    <row r="115" spans="1:192" x14ac:dyDescent="0.25">
      <c r="E115" s="619" t="str">
        <f t="shared" ref="E115:G115" si="236" xml:space="preserve"> E$113</f>
        <v>Length of construction period</v>
      </c>
      <c r="F115" s="619">
        <f t="shared" si="236"/>
        <v>2.1666666666666665</v>
      </c>
      <c r="G115" s="619" t="str">
        <f t="shared" si="236"/>
        <v>years</v>
      </c>
      <c r="H115" s="32"/>
      <c r="I115" s="32"/>
      <c r="J115" s="32"/>
      <c r="K115" s="32"/>
      <c r="L115" s="32"/>
    </row>
    <row r="116" spans="1:192" x14ac:dyDescent="0.25">
      <c r="E116" s="126" t="str">
        <f xml:space="preserve"> InpC!E$16</f>
        <v>Length of operating period</v>
      </c>
      <c r="F116" s="126">
        <f xml:space="preserve"> InpC!F$16</f>
        <v>6</v>
      </c>
      <c r="G116" s="126" t="str">
        <f xml:space="preserve"> InpC!G$16</f>
        <v>months</v>
      </c>
      <c r="H116" s="32"/>
      <c r="I116" s="32"/>
      <c r="J116" s="32"/>
      <c r="K116" s="32"/>
      <c r="L116" s="32"/>
    </row>
    <row r="117" spans="1:192" x14ac:dyDescent="0.25">
      <c r="E117" s="126" t="str">
        <f xml:space="preserve"> InpC!E$216</f>
        <v>Months in year</v>
      </c>
      <c r="F117" s="126">
        <f xml:space="preserve"> InpC!F$216</f>
        <v>12</v>
      </c>
      <c r="G117" s="126" t="str">
        <f xml:space="preserve"> InpC!G$216</f>
        <v>months</v>
      </c>
      <c r="H117" s="32"/>
      <c r="I117" s="32"/>
      <c r="J117" s="32"/>
      <c r="K117" s="32"/>
      <c r="L117" s="32"/>
    </row>
    <row r="118" spans="1:192" x14ac:dyDescent="0.25">
      <c r="E118" s="126" t="str">
        <f xml:space="preserve"> Time!E$140</f>
        <v>Senior debt repayment period flag</v>
      </c>
      <c r="F118" s="126">
        <f xml:space="preserve"> Time!F$140</f>
        <v>0</v>
      </c>
      <c r="G118" s="126" t="str">
        <f xml:space="preserve"> Time!G$140</f>
        <v>flag</v>
      </c>
      <c r="H118" s="126">
        <f xml:space="preserve"> Time!H$140</f>
        <v>34</v>
      </c>
      <c r="I118" s="126">
        <f xml:space="preserve"> Time!I$140</f>
        <v>0</v>
      </c>
      <c r="J118" s="126">
        <f xml:space="preserve"> Time!J$140</f>
        <v>0</v>
      </c>
      <c r="K118" s="126">
        <f xml:space="preserve"> Time!K$140</f>
        <v>0</v>
      </c>
      <c r="L118" s="126">
        <f xml:space="preserve"> Time!L$140</f>
        <v>0</v>
      </c>
      <c r="M118" s="126">
        <f xml:space="preserve"> Time!M$140</f>
        <v>0</v>
      </c>
      <c r="N118" s="126">
        <f xml:space="preserve"> Time!N$140</f>
        <v>0</v>
      </c>
      <c r="O118" s="126">
        <f xml:space="preserve"> Time!O$140</f>
        <v>0</v>
      </c>
      <c r="P118" s="126">
        <f xml:space="preserve"> Time!P$140</f>
        <v>0</v>
      </c>
      <c r="Q118" s="126">
        <f xml:space="preserve"> Time!Q$140</f>
        <v>1</v>
      </c>
      <c r="R118" s="126">
        <f xml:space="preserve"> Time!R$140</f>
        <v>1</v>
      </c>
      <c r="S118" s="126">
        <f xml:space="preserve"> Time!S$140</f>
        <v>1</v>
      </c>
      <c r="T118" s="126">
        <f xml:space="preserve"> Time!T$140</f>
        <v>1</v>
      </c>
      <c r="U118" s="126">
        <f xml:space="preserve"> Time!U$140</f>
        <v>1</v>
      </c>
      <c r="V118" s="126">
        <f xml:space="preserve"> Time!V$140</f>
        <v>1</v>
      </c>
      <c r="W118" s="126">
        <f xml:space="preserve"> Time!W$140</f>
        <v>1</v>
      </c>
      <c r="X118" s="126">
        <f xml:space="preserve"> Time!X$140</f>
        <v>1</v>
      </c>
      <c r="Y118" s="126">
        <f xml:space="preserve"> Time!Y$140</f>
        <v>1</v>
      </c>
      <c r="Z118" s="126">
        <f xml:space="preserve"> Time!Z$140</f>
        <v>1</v>
      </c>
      <c r="AA118" s="126">
        <f xml:space="preserve"> Time!AA$140</f>
        <v>1</v>
      </c>
      <c r="AB118" s="126">
        <f xml:space="preserve"> Time!AB$140</f>
        <v>1</v>
      </c>
      <c r="AC118" s="126">
        <f xml:space="preserve"> Time!AC$140</f>
        <v>1</v>
      </c>
      <c r="AD118" s="126">
        <f xml:space="preserve"> Time!AD$140</f>
        <v>1</v>
      </c>
      <c r="AE118" s="126">
        <f xml:space="preserve"> Time!AE$140</f>
        <v>1</v>
      </c>
      <c r="AF118" s="126">
        <f xml:space="preserve"> Time!AF$140</f>
        <v>1</v>
      </c>
      <c r="AG118" s="126">
        <f xml:space="preserve"> Time!AG$140</f>
        <v>1</v>
      </c>
      <c r="AH118" s="126">
        <f xml:space="preserve"> Time!AH$140</f>
        <v>1</v>
      </c>
      <c r="AI118" s="126">
        <f xml:space="preserve"> Time!AI$140</f>
        <v>1</v>
      </c>
      <c r="AJ118" s="126">
        <f xml:space="preserve"> Time!AJ$140</f>
        <v>1</v>
      </c>
      <c r="AK118" s="126">
        <f xml:space="preserve"> Time!AK$140</f>
        <v>1</v>
      </c>
      <c r="AL118" s="126">
        <f xml:space="preserve"> Time!AL$140</f>
        <v>1</v>
      </c>
      <c r="AM118" s="126">
        <f xml:space="preserve"> Time!AM$140</f>
        <v>1</v>
      </c>
      <c r="AN118" s="126">
        <f xml:space="preserve"> Time!AN$140</f>
        <v>1</v>
      </c>
      <c r="AO118" s="126">
        <f xml:space="preserve"> Time!AO$140</f>
        <v>1</v>
      </c>
      <c r="AP118" s="126">
        <f xml:space="preserve"> Time!AP$140</f>
        <v>1</v>
      </c>
      <c r="AQ118" s="126">
        <f xml:space="preserve"> Time!AQ$140</f>
        <v>1</v>
      </c>
      <c r="AR118" s="126">
        <f xml:space="preserve"> Time!AR$140</f>
        <v>1</v>
      </c>
      <c r="AS118" s="126">
        <f xml:space="preserve"> Time!AS$140</f>
        <v>1</v>
      </c>
      <c r="AT118" s="126">
        <f xml:space="preserve"> Time!AT$140</f>
        <v>1</v>
      </c>
      <c r="AU118" s="126">
        <f xml:space="preserve"> Time!AU$140</f>
        <v>1</v>
      </c>
      <c r="AV118" s="126">
        <f xml:space="preserve"> Time!AV$140</f>
        <v>1</v>
      </c>
      <c r="AW118" s="126">
        <f xml:space="preserve"> Time!AW$140</f>
        <v>1</v>
      </c>
      <c r="AX118" s="126">
        <f xml:space="preserve"> Time!AX$140</f>
        <v>1</v>
      </c>
      <c r="AY118" s="126">
        <f xml:space="preserve"> Time!AY$140</f>
        <v>0</v>
      </c>
      <c r="AZ118" s="126">
        <f xml:space="preserve"> Time!AZ$140</f>
        <v>0</v>
      </c>
      <c r="BA118" s="126">
        <f xml:space="preserve"> Time!BA$140</f>
        <v>0</v>
      </c>
      <c r="BB118" s="126">
        <f xml:space="preserve"> Time!BB$140</f>
        <v>0</v>
      </c>
      <c r="BC118" s="126">
        <f xml:space="preserve"> Time!BC$140</f>
        <v>0</v>
      </c>
      <c r="BD118" s="126">
        <f xml:space="preserve"> Time!BD$140</f>
        <v>0</v>
      </c>
      <c r="BE118" s="126">
        <f xml:space="preserve"> Time!BE$140</f>
        <v>0</v>
      </c>
      <c r="BF118" s="126">
        <f xml:space="preserve"> Time!BF$140</f>
        <v>0</v>
      </c>
      <c r="BG118" s="126">
        <f xml:space="preserve"> Time!BG$140</f>
        <v>0</v>
      </c>
      <c r="BH118" s="126">
        <f xml:space="preserve"> Time!BH$140</f>
        <v>0</v>
      </c>
      <c r="BI118" s="126">
        <f xml:space="preserve"> Time!BI$140</f>
        <v>0</v>
      </c>
      <c r="BJ118" s="126">
        <f xml:space="preserve"> Time!BJ$140</f>
        <v>0</v>
      </c>
      <c r="BK118" s="126">
        <f xml:space="preserve"> Time!BK$140</f>
        <v>0</v>
      </c>
      <c r="BL118" s="126">
        <f xml:space="preserve"> Time!BL$140</f>
        <v>0</v>
      </c>
      <c r="BM118" s="126">
        <f xml:space="preserve"> Time!BM$140</f>
        <v>0</v>
      </c>
      <c r="BN118" s="126">
        <f xml:space="preserve"> Time!BN$140</f>
        <v>0</v>
      </c>
      <c r="BO118" s="126">
        <f xml:space="preserve"> Time!BO$140</f>
        <v>0</v>
      </c>
      <c r="BP118" s="126">
        <f xml:space="preserve"> Time!BP$140</f>
        <v>0</v>
      </c>
      <c r="BQ118" s="126">
        <f xml:space="preserve"> Time!BQ$140</f>
        <v>0</v>
      </c>
      <c r="BR118" s="126">
        <f xml:space="preserve"> Time!BR$140</f>
        <v>0</v>
      </c>
      <c r="BS118" s="126">
        <f xml:space="preserve"> Time!BS$140</f>
        <v>0</v>
      </c>
      <c r="BT118" s="126">
        <f xml:space="preserve"> Time!BT$140</f>
        <v>0</v>
      </c>
      <c r="BU118" s="126">
        <f xml:space="preserve"> Time!BU$140</f>
        <v>0</v>
      </c>
      <c r="BV118" s="126">
        <f xml:space="preserve"> Time!BV$140</f>
        <v>0</v>
      </c>
      <c r="BW118" s="126">
        <f xml:space="preserve"> Time!BW$140</f>
        <v>0</v>
      </c>
      <c r="BX118" s="126">
        <f xml:space="preserve"> Time!BX$140</f>
        <v>0</v>
      </c>
      <c r="BY118" s="126">
        <f xml:space="preserve"> Time!BY$140</f>
        <v>0</v>
      </c>
      <c r="BZ118" s="126">
        <f xml:space="preserve"> Time!BZ$140</f>
        <v>0</v>
      </c>
      <c r="CA118" s="126">
        <f xml:space="preserve"> Time!CA$140</f>
        <v>0</v>
      </c>
      <c r="CB118" s="126">
        <f xml:space="preserve"> Time!CB$140</f>
        <v>0</v>
      </c>
      <c r="CC118" s="126">
        <f xml:space="preserve"> Time!CC$140</f>
        <v>0</v>
      </c>
      <c r="CD118" s="126">
        <f xml:space="preserve"> Time!CD$140</f>
        <v>0</v>
      </c>
      <c r="CE118" s="126">
        <f xml:space="preserve"> Time!CE$140</f>
        <v>0</v>
      </c>
      <c r="CF118" s="126">
        <f xml:space="preserve"> Time!CF$140</f>
        <v>0</v>
      </c>
      <c r="CG118" s="126">
        <f xml:space="preserve"> Time!CG$140</f>
        <v>0</v>
      </c>
      <c r="CH118" s="126">
        <f xml:space="preserve"> Time!CH$140</f>
        <v>0</v>
      </c>
      <c r="CI118" s="126">
        <f xml:space="preserve"> Time!CI$140</f>
        <v>0</v>
      </c>
      <c r="CJ118" s="126">
        <f xml:space="preserve"> Time!CJ$140</f>
        <v>0</v>
      </c>
      <c r="CK118" s="126">
        <f xml:space="preserve"> Time!CK$140</f>
        <v>0</v>
      </c>
      <c r="CL118" s="126">
        <f xml:space="preserve"> Time!CL$140</f>
        <v>0</v>
      </c>
      <c r="CM118" s="126">
        <f xml:space="preserve"> Time!CM$140</f>
        <v>0</v>
      </c>
      <c r="CN118" s="126">
        <f xml:space="preserve"> Time!CN$140</f>
        <v>0</v>
      </c>
      <c r="CO118" s="126">
        <f xml:space="preserve"> Time!CO$140</f>
        <v>0</v>
      </c>
      <c r="CP118" s="126">
        <f xml:space="preserve"> Time!CP$140</f>
        <v>0</v>
      </c>
      <c r="CQ118" s="126">
        <f xml:space="preserve"> Time!CQ$140</f>
        <v>0</v>
      </c>
      <c r="CR118" s="126">
        <f xml:space="preserve"> Time!CR$140</f>
        <v>0</v>
      </c>
      <c r="CS118" s="126">
        <f xml:space="preserve"> Time!CS$140</f>
        <v>0</v>
      </c>
      <c r="CT118" s="126">
        <f xml:space="preserve"> Time!CT$140</f>
        <v>0</v>
      </c>
      <c r="CU118" s="126">
        <f xml:space="preserve"> Time!CU$140</f>
        <v>0</v>
      </c>
      <c r="CV118" s="126">
        <f xml:space="preserve"> Time!CV$140</f>
        <v>0</v>
      </c>
      <c r="CW118" s="126">
        <f xml:space="preserve"> Time!CW$140</f>
        <v>0</v>
      </c>
      <c r="CX118" s="126">
        <f xml:space="preserve"> Time!CX$140</f>
        <v>0</v>
      </c>
      <c r="CY118" s="126">
        <f xml:space="preserve"> Time!CY$140</f>
        <v>0</v>
      </c>
      <c r="CZ118" s="126">
        <f xml:space="preserve"> Time!CZ$140</f>
        <v>0</v>
      </c>
      <c r="DA118" s="126">
        <f xml:space="preserve"> Time!DA$140</f>
        <v>0</v>
      </c>
      <c r="DB118" s="126">
        <f xml:space="preserve"> Time!DB$140</f>
        <v>0</v>
      </c>
      <c r="DC118" s="126">
        <f xml:space="preserve"> Time!DC$140</f>
        <v>0</v>
      </c>
      <c r="DD118" s="126">
        <f xml:space="preserve"> Time!DD$140</f>
        <v>0</v>
      </c>
      <c r="DE118" s="126">
        <f xml:space="preserve"> Time!DE$140</f>
        <v>0</v>
      </c>
      <c r="DF118" s="126">
        <f xml:space="preserve"> Time!DF$140</f>
        <v>0</v>
      </c>
      <c r="DG118" s="126">
        <f xml:space="preserve"> Time!DG$140</f>
        <v>0</v>
      </c>
      <c r="DH118" s="126">
        <f xml:space="preserve"> Time!DH$140</f>
        <v>0</v>
      </c>
      <c r="DI118" s="126">
        <f xml:space="preserve"> Time!DI$140</f>
        <v>0</v>
      </c>
      <c r="DJ118" s="126">
        <f xml:space="preserve"> Time!DJ$140</f>
        <v>0</v>
      </c>
      <c r="DK118" s="126">
        <f xml:space="preserve"> Time!DK$140</f>
        <v>0</v>
      </c>
      <c r="DL118" s="126">
        <f xml:space="preserve"> Time!DL$140</f>
        <v>0</v>
      </c>
      <c r="DM118" s="126">
        <f xml:space="preserve"> Time!DM$140</f>
        <v>0</v>
      </c>
      <c r="DN118" s="126">
        <f xml:space="preserve"> Time!DN$140</f>
        <v>0</v>
      </c>
      <c r="DO118" s="126">
        <f xml:space="preserve"> Time!DO$140</f>
        <v>0</v>
      </c>
      <c r="DP118" s="126">
        <f xml:space="preserve"> Time!DP$140</f>
        <v>0</v>
      </c>
      <c r="DQ118" s="126">
        <f xml:space="preserve"> Time!DQ$140</f>
        <v>0</v>
      </c>
      <c r="DR118" s="126">
        <f xml:space="preserve"> Time!DR$140</f>
        <v>0</v>
      </c>
      <c r="DS118" s="126">
        <f xml:space="preserve"> Time!DS$140</f>
        <v>0</v>
      </c>
      <c r="DT118" s="126">
        <f xml:space="preserve"> Time!DT$140</f>
        <v>0</v>
      </c>
      <c r="DU118" s="126">
        <f xml:space="preserve"> Time!DU$140</f>
        <v>0</v>
      </c>
      <c r="DV118" s="126">
        <f xml:space="preserve"> Time!DV$140</f>
        <v>0</v>
      </c>
      <c r="DW118" s="126">
        <f xml:space="preserve"> Time!DW$140</f>
        <v>0</v>
      </c>
      <c r="DX118" s="126">
        <f xml:space="preserve"> Time!DX$140</f>
        <v>0</v>
      </c>
      <c r="DY118" s="126">
        <f xml:space="preserve"> Time!DY$140</f>
        <v>0</v>
      </c>
      <c r="DZ118" s="126">
        <f xml:space="preserve"> Time!DZ$140</f>
        <v>0</v>
      </c>
      <c r="EA118" s="126">
        <f xml:space="preserve"> Time!EA$140</f>
        <v>0</v>
      </c>
      <c r="EB118" s="126">
        <f xml:space="preserve"> Time!EB$140</f>
        <v>0</v>
      </c>
      <c r="EC118" s="126">
        <f xml:space="preserve"> Time!EC$140</f>
        <v>0</v>
      </c>
      <c r="ED118" s="126">
        <f xml:space="preserve"> Time!ED$140</f>
        <v>0</v>
      </c>
      <c r="EE118" s="126">
        <f xml:space="preserve"> Time!EE$140</f>
        <v>0</v>
      </c>
      <c r="EF118" s="126">
        <f xml:space="preserve"> Time!EF$140</f>
        <v>0</v>
      </c>
      <c r="EG118" s="126">
        <f xml:space="preserve"> Time!EG$140</f>
        <v>0</v>
      </c>
      <c r="EH118" s="126">
        <f xml:space="preserve"> Time!EH$140</f>
        <v>0</v>
      </c>
      <c r="EI118" s="126">
        <f xml:space="preserve"> Time!EI$140</f>
        <v>0</v>
      </c>
      <c r="EJ118" s="126">
        <f xml:space="preserve"> Time!EJ$140</f>
        <v>0</v>
      </c>
      <c r="EK118" s="126">
        <f xml:space="preserve"> Time!EK$140</f>
        <v>0</v>
      </c>
      <c r="EL118" s="126">
        <f xml:space="preserve"> Time!EL$140</f>
        <v>0</v>
      </c>
      <c r="EM118" s="126">
        <f xml:space="preserve"> Time!EM$140</f>
        <v>0</v>
      </c>
      <c r="EN118" s="126">
        <f xml:space="preserve"> Time!EN$140</f>
        <v>0</v>
      </c>
      <c r="EO118" s="126">
        <f xml:space="preserve"> Time!EO$140</f>
        <v>0</v>
      </c>
      <c r="EP118" s="126">
        <f xml:space="preserve"> Time!EP$140</f>
        <v>0</v>
      </c>
      <c r="EQ118" s="126">
        <f xml:space="preserve"> Time!EQ$140</f>
        <v>0</v>
      </c>
      <c r="ER118" s="126">
        <f xml:space="preserve"> Time!ER$140</f>
        <v>0</v>
      </c>
      <c r="ES118" s="126">
        <f xml:space="preserve"> Time!ES$140</f>
        <v>0</v>
      </c>
      <c r="ET118" s="126">
        <f xml:space="preserve"> Time!ET$140</f>
        <v>0</v>
      </c>
      <c r="EU118" s="126">
        <f xml:space="preserve"> Time!EU$140</f>
        <v>0</v>
      </c>
      <c r="EV118" s="126">
        <f xml:space="preserve"> Time!EV$140</f>
        <v>0</v>
      </c>
      <c r="EW118" s="126">
        <f xml:space="preserve"> Time!EW$140</f>
        <v>0</v>
      </c>
      <c r="EX118" s="126">
        <f xml:space="preserve"> Time!EX$140</f>
        <v>0</v>
      </c>
      <c r="EY118" s="126">
        <f xml:space="preserve"> Time!EY$140</f>
        <v>0</v>
      </c>
      <c r="EZ118" s="126">
        <f xml:space="preserve"> Time!EZ$140</f>
        <v>0</v>
      </c>
      <c r="FA118" s="126">
        <f xml:space="preserve"> Time!FA$140</f>
        <v>0</v>
      </c>
      <c r="FB118" s="126">
        <f xml:space="preserve"> Time!FB$140</f>
        <v>0</v>
      </c>
      <c r="FC118" s="126">
        <f xml:space="preserve"> Time!FC$140</f>
        <v>0</v>
      </c>
      <c r="FD118" s="126">
        <f xml:space="preserve"> Time!FD$140</f>
        <v>0</v>
      </c>
      <c r="FE118" s="126">
        <f xml:space="preserve"> Time!FE$140</f>
        <v>0</v>
      </c>
      <c r="FF118" s="126">
        <f xml:space="preserve"> Time!FF$140</f>
        <v>0</v>
      </c>
      <c r="FG118" s="126">
        <f xml:space="preserve"> Time!FG$140</f>
        <v>0</v>
      </c>
      <c r="FH118" s="126">
        <f xml:space="preserve"> Time!FH$140</f>
        <v>0</v>
      </c>
      <c r="FI118" s="126">
        <f xml:space="preserve"> Time!FI$140</f>
        <v>0</v>
      </c>
      <c r="FJ118" s="126">
        <f xml:space="preserve"> Time!FJ$140</f>
        <v>0</v>
      </c>
      <c r="FK118" s="126">
        <f xml:space="preserve"> Time!FK$140</f>
        <v>0</v>
      </c>
      <c r="FL118" s="126">
        <f xml:space="preserve"> Time!FL$140</f>
        <v>0</v>
      </c>
      <c r="FM118" s="126">
        <f xml:space="preserve"> Time!FM$140</f>
        <v>0</v>
      </c>
      <c r="FN118" s="126">
        <f xml:space="preserve"> Time!FN$140</f>
        <v>0</v>
      </c>
      <c r="FO118" s="126">
        <f xml:space="preserve"> Time!FO$140</f>
        <v>0</v>
      </c>
      <c r="FP118" s="126">
        <f xml:space="preserve"> Time!FP$140</f>
        <v>0</v>
      </c>
      <c r="FQ118" s="126">
        <f xml:space="preserve"> Time!FQ$140</f>
        <v>0</v>
      </c>
      <c r="FR118" s="126">
        <f xml:space="preserve"> Time!FR$140</f>
        <v>0</v>
      </c>
      <c r="FS118" s="126">
        <f xml:space="preserve"> Time!FS$140</f>
        <v>0</v>
      </c>
      <c r="FT118" s="126">
        <f xml:space="preserve"> Time!FT$140</f>
        <v>0</v>
      </c>
      <c r="FU118" s="126">
        <f xml:space="preserve"> Time!FU$140</f>
        <v>0</v>
      </c>
      <c r="FV118" s="126">
        <f xml:space="preserve"> Time!FV$140</f>
        <v>0</v>
      </c>
      <c r="FW118" s="126">
        <f xml:space="preserve"> Time!FW$140</f>
        <v>0</v>
      </c>
      <c r="FX118" s="126">
        <f xml:space="preserve"> Time!FX$140</f>
        <v>0</v>
      </c>
      <c r="FY118" s="126">
        <f xml:space="preserve"> Time!FY$140</f>
        <v>0</v>
      </c>
      <c r="FZ118" s="126">
        <f xml:space="preserve"> Time!FZ$140</f>
        <v>0</v>
      </c>
      <c r="GA118" s="126">
        <f xml:space="preserve"> Time!GA$140</f>
        <v>0</v>
      </c>
      <c r="GB118" s="126">
        <f xml:space="preserve"> Time!GB$140</f>
        <v>0</v>
      </c>
      <c r="GC118" s="126">
        <f xml:space="preserve"> Time!GC$140</f>
        <v>0</v>
      </c>
      <c r="GD118" s="126">
        <f xml:space="preserve"> Time!GD$140</f>
        <v>0</v>
      </c>
      <c r="GE118" s="126">
        <f xml:space="preserve"> Time!GE$140</f>
        <v>0</v>
      </c>
      <c r="GF118" s="126">
        <f xml:space="preserve"> Time!GF$140</f>
        <v>0</v>
      </c>
      <c r="GG118" s="126">
        <f xml:space="preserve"> Time!GG$140</f>
        <v>0</v>
      </c>
      <c r="GH118" s="126">
        <f xml:space="preserve"> Time!GH$140</f>
        <v>0</v>
      </c>
      <c r="GI118" s="126">
        <f xml:space="preserve"> Time!GI$140</f>
        <v>0</v>
      </c>
      <c r="GJ118" s="126">
        <f xml:space="preserve"> Time!GJ$140</f>
        <v>0</v>
      </c>
    </row>
    <row r="119" spans="1:192" x14ac:dyDescent="0.25">
      <c r="E119" s="619" t="s">
        <v>499</v>
      </c>
      <c r="F119" s="619"/>
      <c r="G119" s="619" t="s">
        <v>29</v>
      </c>
      <c r="H119" s="619"/>
      <c r="I119" s="619"/>
      <c r="J119" s="619">
        <f xml:space="preserve"> ($F115 + (SUM($J118:J118) * ($F116 / $F117))) * J118</f>
        <v>0</v>
      </c>
      <c r="K119" s="619">
        <f xml:space="preserve"> ($F115 + (SUM($J118:K118) * ($F116 / $F117))) * K118</f>
        <v>0</v>
      </c>
      <c r="L119" s="619">
        <f xml:space="preserve"> ($F115 + (SUM($J118:L118) * ($F116 / $F117))) * L118</f>
        <v>0</v>
      </c>
      <c r="M119" s="619">
        <f xml:space="preserve"> ($F115 + (SUM($J118:M118) * ($F116 / $F117))) * M118</f>
        <v>0</v>
      </c>
      <c r="N119" s="619">
        <f xml:space="preserve"> ($F115 + (SUM($J118:N118) * ($F116 / $F117))) * N118</f>
        <v>0</v>
      </c>
      <c r="O119" s="619">
        <f xml:space="preserve"> ($F115 + (SUM($J118:O118) * ($F116 / $F117))) * O118</f>
        <v>0</v>
      </c>
      <c r="P119" s="619">
        <f xml:space="preserve"> ($F115 + (SUM($J118:P118) * ($F116 / $F117))) * P118</f>
        <v>0</v>
      </c>
      <c r="Q119" s="619">
        <f xml:space="preserve"> ($F115 + (SUM($J118:Q118) * ($F116 / $F117))) * Q118</f>
        <v>2.6666666666666665</v>
      </c>
      <c r="R119" s="619">
        <f xml:space="preserve"> ($F115 + (SUM($J118:R118) * ($F116 / $F117))) * R118</f>
        <v>3.1666666666666665</v>
      </c>
      <c r="S119" s="619">
        <f xml:space="preserve"> ($F115 + (SUM($J118:S118) * ($F116 / $F117))) * S118</f>
        <v>3.6666666666666665</v>
      </c>
      <c r="T119" s="619">
        <f xml:space="preserve"> ($F115 + (SUM($J118:T118) * ($F116 / $F117))) * T118</f>
        <v>4.1666666666666661</v>
      </c>
      <c r="U119" s="619">
        <f xml:space="preserve"> ($F115 + (SUM($J118:U118) * ($F116 / $F117))) * U118</f>
        <v>4.6666666666666661</v>
      </c>
      <c r="V119" s="619">
        <f xml:space="preserve"> ($F115 + (SUM($J118:V118) * ($F116 / $F117))) * V118</f>
        <v>5.1666666666666661</v>
      </c>
      <c r="W119" s="619">
        <f xml:space="preserve"> ($F115 + (SUM($J118:W118) * ($F116 / $F117))) * W118</f>
        <v>5.6666666666666661</v>
      </c>
      <c r="X119" s="619">
        <f xml:space="preserve"> ($F115 + (SUM($J118:X118) * ($F116 / $F117))) * X118</f>
        <v>6.1666666666666661</v>
      </c>
      <c r="Y119" s="619">
        <f xml:space="preserve"> ($F115 + (SUM($J118:Y118) * ($F116 / $F117))) * Y118</f>
        <v>6.6666666666666661</v>
      </c>
      <c r="Z119" s="619">
        <f xml:space="preserve"> ($F115 + (SUM($J118:Z118) * ($F116 / $F117))) * Z118</f>
        <v>7.1666666666666661</v>
      </c>
      <c r="AA119" s="619">
        <f xml:space="preserve"> ($F115 + (SUM($J118:AA118) * ($F116 / $F117))) * AA118</f>
        <v>7.6666666666666661</v>
      </c>
      <c r="AB119" s="619">
        <f xml:space="preserve"> ($F115 + (SUM($J118:AB118) * ($F116 / $F117))) * AB118</f>
        <v>8.1666666666666661</v>
      </c>
      <c r="AC119" s="619">
        <f xml:space="preserve"> ($F115 + (SUM($J118:AC118) * ($F116 / $F117))) * AC118</f>
        <v>8.6666666666666661</v>
      </c>
      <c r="AD119" s="619">
        <f xml:space="preserve"> ($F115 + (SUM($J118:AD118) * ($F116 / $F117))) * AD118</f>
        <v>9.1666666666666661</v>
      </c>
      <c r="AE119" s="619">
        <f xml:space="preserve"> ($F115 + (SUM($J118:AE118) * ($F116 / $F117))) * AE118</f>
        <v>9.6666666666666661</v>
      </c>
      <c r="AF119" s="619">
        <f xml:space="preserve"> ($F115 + (SUM($J118:AF118) * ($F116 / $F117))) * AF118</f>
        <v>10.166666666666666</v>
      </c>
      <c r="AG119" s="619">
        <f xml:space="preserve"> ($F115 + (SUM($J118:AG118) * ($F116 / $F117))) * AG118</f>
        <v>10.666666666666666</v>
      </c>
      <c r="AH119" s="619">
        <f xml:space="preserve"> ($F115 + (SUM($J118:AH118) * ($F116 / $F117))) * AH118</f>
        <v>11.166666666666666</v>
      </c>
      <c r="AI119" s="619">
        <f xml:space="preserve"> ($F115 + (SUM($J118:AI118) * ($F116 / $F117))) * AI118</f>
        <v>11.666666666666666</v>
      </c>
      <c r="AJ119" s="619">
        <f xml:space="preserve"> ($F115 + (SUM($J118:AJ118) * ($F116 / $F117))) * AJ118</f>
        <v>12.166666666666666</v>
      </c>
      <c r="AK119" s="619">
        <f xml:space="preserve"> ($F115 + (SUM($J118:AK118) * ($F116 / $F117))) * AK118</f>
        <v>12.666666666666666</v>
      </c>
      <c r="AL119" s="619">
        <f xml:space="preserve"> ($F115 + (SUM($J118:AL118) * ($F116 / $F117))) * AL118</f>
        <v>13.166666666666666</v>
      </c>
      <c r="AM119" s="619">
        <f xml:space="preserve"> ($F115 + (SUM($J118:AM118) * ($F116 / $F117))) * AM118</f>
        <v>13.666666666666666</v>
      </c>
      <c r="AN119" s="619">
        <f xml:space="preserve"> ($F115 + (SUM($J118:AN118) * ($F116 / $F117))) * AN118</f>
        <v>14.166666666666666</v>
      </c>
      <c r="AO119" s="619">
        <f xml:space="preserve"> ($F115 + (SUM($J118:AO118) * ($F116 / $F117))) * AO118</f>
        <v>14.666666666666666</v>
      </c>
      <c r="AP119" s="619">
        <f xml:space="preserve"> ($F115 + (SUM($J118:AP118) * ($F116 / $F117))) * AP118</f>
        <v>15.166666666666666</v>
      </c>
      <c r="AQ119" s="619">
        <f xml:space="preserve"> ($F115 + (SUM($J118:AQ118) * ($F116 / $F117))) * AQ118</f>
        <v>15.666666666666666</v>
      </c>
      <c r="AR119" s="619">
        <f xml:space="preserve"> ($F115 + (SUM($J118:AR118) * ($F116 / $F117))) * AR118</f>
        <v>16.166666666666668</v>
      </c>
      <c r="AS119" s="619">
        <f xml:space="preserve"> ($F115 + (SUM($J118:AS118) * ($F116 / $F117))) * AS118</f>
        <v>16.666666666666668</v>
      </c>
      <c r="AT119" s="619">
        <f xml:space="preserve"> ($F115 + (SUM($J118:AT118) * ($F116 / $F117))) * AT118</f>
        <v>17.166666666666668</v>
      </c>
      <c r="AU119" s="619">
        <f xml:space="preserve"> ($F115 + (SUM($J118:AU118) * ($F116 / $F117))) * AU118</f>
        <v>17.666666666666668</v>
      </c>
      <c r="AV119" s="619">
        <f xml:space="preserve"> ($F115 + (SUM($J118:AV118) * ($F116 / $F117))) * AV118</f>
        <v>18.166666666666668</v>
      </c>
      <c r="AW119" s="619">
        <f xml:space="preserve"> ($F115 + (SUM($J118:AW118) * ($F116 / $F117))) * AW118</f>
        <v>18.666666666666668</v>
      </c>
      <c r="AX119" s="619">
        <f xml:space="preserve"> ($F115 + (SUM($J118:AX118) * ($F116 / $F117))) * AX118</f>
        <v>19.166666666666668</v>
      </c>
      <c r="AY119" s="619">
        <f xml:space="preserve"> ($F115 + (SUM($J118:AY118) * ($F116 / $F117))) * AY118</f>
        <v>0</v>
      </c>
      <c r="AZ119" s="619">
        <f xml:space="preserve"> ($F115 + (SUM($J118:AZ118) * ($F116 / $F117))) * AZ118</f>
        <v>0</v>
      </c>
      <c r="BA119" s="619">
        <f xml:space="preserve"> ($F115 + (SUM($J118:BA118) * ($F116 / $F117))) * BA118</f>
        <v>0</v>
      </c>
      <c r="BB119" s="619">
        <f xml:space="preserve"> ($F115 + (SUM($J118:BB118) * ($F116 / $F117))) * BB118</f>
        <v>0</v>
      </c>
      <c r="BC119" s="619">
        <f xml:space="preserve"> ($F115 + (SUM($J118:BC118) * ($F116 / $F117))) * BC118</f>
        <v>0</v>
      </c>
      <c r="BD119" s="619">
        <f xml:space="preserve"> ($F115 + (SUM($J118:BD118) * ($F116 / $F117))) * BD118</f>
        <v>0</v>
      </c>
      <c r="BE119" s="619">
        <f xml:space="preserve"> ($F115 + (SUM($J118:BE118) * ($F116 / $F117))) * BE118</f>
        <v>0</v>
      </c>
      <c r="BF119" s="619">
        <f xml:space="preserve"> ($F115 + (SUM($J118:BF118) * ($F116 / $F117))) * BF118</f>
        <v>0</v>
      </c>
      <c r="BG119" s="619">
        <f xml:space="preserve"> ($F115 + (SUM($J118:BG118) * ($F116 / $F117))) * BG118</f>
        <v>0</v>
      </c>
      <c r="BH119" s="619">
        <f xml:space="preserve"> ($F115 + (SUM($J118:BH118) * ($F116 / $F117))) * BH118</f>
        <v>0</v>
      </c>
      <c r="BI119" s="619">
        <f xml:space="preserve"> ($F115 + (SUM($J118:BI118) * ($F116 / $F117))) * BI118</f>
        <v>0</v>
      </c>
      <c r="BJ119" s="619">
        <f xml:space="preserve"> ($F115 + (SUM($J118:BJ118) * ($F116 / $F117))) * BJ118</f>
        <v>0</v>
      </c>
      <c r="BK119" s="619">
        <f xml:space="preserve"> ($F115 + (SUM($J118:BK118) * ($F116 / $F117))) * BK118</f>
        <v>0</v>
      </c>
      <c r="BL119" s="619">
        <f xml:space="preserve"> ($F115 + (SUM($J118:BL118) * ($F116 / $F117))) * BL118</f>
        <v>0</v>
      </c>
      <c r="BM119" s="619">
        <f xml:space="preserve"> ($F115 + (SUM($J118:BM118) * ($F116 / $F117))) * BM118</f>
        <v>0</v>
      </c>
      <c r="BN119" s="619">
        <f xml:space="preserve"> ($F115 + (SUM($J118:BN118) * ($F116 / $F117))) * BN118</f>
        <v>0</v>
      </c>
      <c r="BO119" s="619">
        <f xml:space="preserve"> ($F115 + (SUM($J118:BO118) * ($F116 / $F117))) * BO118</f>
        <v>0</v>
      </c>
      <c r="BP119" s="619">
        <f xml:space="preserve"> ($F115 + (SUM($J118:BP118) * ($F116 / $F117))) * BP118</f>
        <v>0</v>
      </c>
      <c r="BQ119" s="619">
        <f xml:space="preserve"> ($F115 + (SUM($J118:BQ118) * ($F116 / $F117))) * BQ118</f>
        <v>0</v>
      </c>
      <c r="BR119" s="619">
        <f xml:space="preserve"> ($F115 + (SUM($J118:BR118) * ($F116 / $F117))) * BR118</f>
        <v>0</v>
      </c>
      <c r="BS119" s="619">
        <f xml:space="preserve"> ($F115 + (SUM($J118:BS118) * ($F116 / $F117))) * BS118</f>
        <v>0</v>
      </c>
      <c r="BT119" s="619">
        <f xml:space="preserve"> ($F115 + (SUM($J118:BT118) * ($F116 / $F117))) * BT118</f>
        <v>0</v>
      </c>
      <c r="BU119" s="619">
        <f xml:space="preserve"> ($F115 + (SUM($J118:BU118) * ($F116 / $F117))) * BU118</f>
        <v>0</v>
      </c>
      <c r="BV119" s="619">
        <f xml:space="preserve"> ($F115 + (SUM($J118:BV118) * ($F116 / $F117))) * BV118</f>
        <v>0</v>
      </c>
      <c r="BW119" s="619">
        <f xml:space="preserve"> ($F115 + (SUM($J118:BW118) * ($F116 / $F117))) * BW118</f>
        <v>0</v>
      </c>
      <c r="BX119" s="619">
        <f xml:space="preserve"> ($F115 + (SUM($J118:BX118) * ($F116 / $F117))) * BX118</f>
        <v>0</v>
      </c>
      <c r="BY119" s="619">
        <f xml:space="preserve"> ($F115 + (SUM($J118:BY118) * ($F116 / $F117))) * BY118</f>
        <v>0</v>
      </c>
      <c r="BZ119" s="619">
        <f xml:space="preserve"> ($F115 + (SUM($J118:BZ118) * ($F116 / $F117))) * BZ118</f>
        <v>0</v>
      </c>
      <c r="CA119" s="619">
        <f xml:space="preserve"> ($F115 + (SUM($J118:CA118) * ($F116 / $F117))) * CA118</f>
        <v>0</v>
      </c>
      <c r="CB119" s="619">
        <f xml:space="preserve"> ($F115 + (SUM($J118:CB118) * ($F116 / $F117))) * CB118</f>
        <v>0</v>
      </c>
      <c r="CC119" s="619">
        <f xml:space="preserve"> ($F115 + (SUM($J118:CC118) * ($F116 / $F117))) * CC118</f>
        <v>0</v>
      </c>
      <c r="CD119" s="619">
        <f xml:space="preserve"> ($F115 + (SUM($J118:CD118) * ($F116 / $F117))) * CD118</f>
        <v>0</v>
      </c>
      <c r="CE119" s="619">
        <f xml:space="preserve"> ($F115 + (SUM($J118:CE118) * ($F116 / $F117))) * CE118</f>
        <v>0</v>
      </c>
      <c r="CF119" s="619">
        <f xml:space="preserve"> ($F115 + (SUM($J118:CF118) * ($F116 / $F117))) * CF118</f>
        <v>0</v>
      </c>
      <c r="CG119" s="619">
        <f xml:space="preserve"> ($F115 + (SUM($J118:CG118) * ($F116 / $F117))) * CG118</f>
        <v>0</v>
      </c>
      <c r="CH119" s="619">
        <f xml:space="preserve"> ($F115 + (SUM($J118:CH118) * ($F116 / $F117))) * CH118</f>
        <v>0</v>
      </c>
      <c r="CI119" s="619">
        <f xml:space="preserve"> ($F115 + (SUM($J118:CI118) * ($F116 / $F117))) * CI118</f>
        <v>0</v>
      </c>
      <c r="CJ119" s="619">
        <f xml:space="preserve"> ($F115 + (SUM($J118:CJ118) * ($F116 / $F117))) * CJ118</f>
        <v>0</v>
      </c>
      <c r="CK119" s="619">
        <f xml:space="preserve"> ($F115 + (SUM($J118:CK118) * ($F116 / $F117))) * CK118</f>
        <v>0</v>
      </c>
      <c r="CL119" s="619">
        <f xml:space="preserve"> ($F115 + (SUM($J118:CL118) * ($F116 / $F117))) * CL118</f>
        <v>0</v>
      </c>
      <c r="CM119" s="619">
        <f xml:space="preserve"> ($F115 + (SUM($J118:CM118) * ($F116 / $F117))) * CM118</f>
        <v>0</v>
      </c>
      <c r="CN119" s="619">
        <f xml:space="preserve"> ($F115 + (SUM($J118:CN118) * ($F116 / $F117))) * CN118</f>
        <v>0</v>
      </c>
      <c r="CO119" s="619">
        <f xml:space="preserve"> ($F115 + (SUM($J118:CO118) * ($F116 / $F117))) * CO118</f>
        <v>0</v>
      </c>
      <c r="CP119" s="619">
        <f xml:space="preserve"> ($F115 + (SUM($J118:CP118) * ($F116 / $F117))) * CP118</f>
        <v>0</v>
      </c>
      <c r="CQ119" s="619">
        <f xml:space="preserve"> ($F115 + (SUM($J118:CQ118) * ($F116 / $F117))) * CQ118</f>
        <v>0</v>
      </c>
      <c r="CR119" s="619">
        <f xml:space="preserve"> ($F115 + (SUM($J118:CR118) * ($F116 / $F117))) * CR118</f>
        <v>0</v>
      </c>
      <c r="CS119" s="619">
        <f xml:space="preserve"> ($F115 + (SUM($J118:CS118) * ($F116 / $F117))) * CS118</f>
        <v>0</v>
      </c>
      <c r="CT119" s="619">
        <f xml:space="preserve"> ($F115 + (SUM($J118:CT118) * ($F116 / $F117))) * CT118</f>
        <v>0</v>
      </c>
      <c r="CU119" s="619">
        <f xml:space="preserve"> ($F115 + (SUM($J118:CU118) * ($F116 / $F117))) * CU118</f>
        <v>0</v>
      </c>
      <c r="CV119" s="619">
        <f xml:space="preserve"> ($F115 + (SUM($J118:CV118) * ($F116 / $F117))) * CV118</f>
        <v>0</v>
      </c>
      <c r="CW119" s="619">
        <f xml:space="preserve"> ($F115 + (SUM($J118:CW118) * ($F116 / $F117))) * CW118</f>
        <v>0</v>
      </c>
      <c r="CX119" s="619">
        <f xml:space="preserve"> ($F115 + (SUM($J118:CX118) * ($F116 / $F117))) * CX118</f>
        <v>0</v>
      </c>
      <c r="CY119" s="619">
        <f xml:space="preserve"> ($F115 + (SUM($J118:CY118) * ($F116 / $F117))) * CY118</f>
        <v>0</v>
      </c>
      <c r="CZ119" s="619">
        <f xml:space="preserve"> ($F115 + (SUM($J118:CZ118) * ($F116 / $F117))) * CZ118</f>
        <v>0</v>
      </c>
      <c r="DA119" s="619">
        <f xml:space="preserve"> ($F115 + (SUM($J118:DA118) * ($F116 / $F117))) * DA118</f>
        <v>0</v>
      </c>
      <c r="DB119" s="619">
        <f xml:space="preserve"> ($F115 + (SUM($J118:DB118) * ($F116 / $F117))) * DB118</f>
        <v>0</v>
      </c>
      <c r="DC119" s="619">
        <f xml:space="preserve"> ($F115 + (SUM($J118:DC118) * ($F116 / $F117))) * DC118</f>
        <v>0</v>
      </c>
      <c r="DD119" s="619">
        <f xml:space="preserve"> ($F115 + (SUM($J118:DD118) * ($F116 / $F117))) * DD118</f>
        <v>0</v>
      </c>
      <c r="DE119" s="619">
        <f xml:space="preserve"> ($F115 + (SUM($J118:DE118) * ($F116 / $F117))) * DE118</f>
        <v>0</v>
      </c>
      <c r="DF119" s="619">
        <f xml:space="preserve"> ($F115 + (SUM($J118:DF118) * ($F116 / $F117))) * DF118</f>
        <v>0</v>
      </c>
      <c r="DG119" s="619">
        <f xml:space="preserve"> ($F115 + (SUM($J118:DG118) * ($F116 / $F117))) * DG118</f>
        <v>0</v>
      </c>
      <c r="DH119" s="619">
        <f xml:space="preserve"> ($F115 + (SUM($J118:DH118) * ($F116 / $F117))) * DH118</f>
        <v>0</v>
      </c>
      <c r="DI119" s="619">
        <f xml:space="preserve"> ($F115 + (SUM($J118:DI118) * ($F116 / $F117))) * DI118</f>
        <v>0</v>
      </c>
      <c r="DJ119" s="619">
        <f xml:space="preserve"> ($F115 + (SUM($J118:DJ118) * ($F116 / $F117))) * DJ118</f>
        <v>0</v>
      </c>
      <c r="DK119" s="619">
        <f xml:space="preserve"> ($F115 + (SUM($J118:DK118) * ($F116 / $F117))) * DK118</f>
        <v>0</v>
      </c>
      <c r="DL119" s="619">
        <f xml:space="preserve"> ($F115 + (SUM($J118:DL118) * ($F116 / $F117))) * DL118</f>
        <v>0</v>
      </c>
      <c r="DM119" s="619">
        <f xml:space="preserve"> ($F115 + (SUM($J118:DM118) * ($F116 / $F117))) * DM118</f>
        <v>0</v>
      </c>
      <c r="DN119" s="619">
        <f xml:space="preserve"> ($F115 + (SUM($J118:DN118) * ($F116 / $F117))) * DN118</f>
        <v>0</v>
      </c>
      <c r="DO119" s="619">
        <f xml:space="preserve"> ($F115 + (SUM($J118:DO118) * ($F116 / $F117))) * DO118</f>
        <v>0</v>
      </c>
      <c r="DP119" s="619">
        <f xml:space="preserve"> ($F115 + (SUM($J118:DP118) * ($F116 / $F117))) * DP118</f>
        <v>0</v>
      </c>
      <c r="DQ119" s="619">
        <f xml:space="preserve"> ($F115 + (SUM($J118:DQ118) * ($F116 / $F117))) * DQ118</f>
        <v>0</v>
      </c>
      <c r="DR119" s="619">
        <f xml:space="preserve"> ($F115 + (SUM($J118:DR118) * ($F116 / $F117))) * DR118</f>
        <v>0</v>
      </c>
      <c r="DS119" s="619">
        <f xml:space="preserve"> ($F115 + (SUM($J118:DS118) * ($F116 / $F117))) * DS118</f>
        <v>0</v>
      </c>
      <c r="DT119" s="619">
        <f xml:space="preserve"> ($F115 + (SUM($J118:DT118) * ($F116 / $F117))) * DT118</f>
        <v>0</v>
      </c>
      <c r="DU119" s="619">
        <f xml:space="preserve"> ($F115 + (SUM($J118:DU118) * ($F116 / $F117))) * DU118</f>
        <v>0</v>
      </c>
      <c r="DV119" s="619">
        <f xml:space="preserve"> ($F115 + (SUM($J118:DV118) * ($F116 / $F117))) * DV118</f>
        <v>0</v>
      </c>
      <c r="DW119" s="619">
        <f xml:space="preserve"> ($F115 + (SUM($J118:DW118) * ($F116 / $F117))) * DW118</f>
        <v>0</v>
      </c>
      <c r="DX119" s="619">
        <f xml:space="preserve"> ($F115 + (SUM($J118:DX118) * ($F116 / $F117))) * DX118</f>
        <v>0</v>
      </c>
      <c r="DY119" s="619">
        <f xml:space="preserve"> ($F115 + (SUM($J118:DY118) * ($F116 / $F117))) * DY118</f>
        <v>0</v>
      </c>
      <c r="DZ119" s="619">
        <f xml:space="preserve"> ($F115 + (SUM($J118:DZ118) * ($F116 / $F117))) * DZ118</f>
        <v>0</v>
      </c>
      <c r="EA119" s="619">
        <f xml:space="preserve"> ($F115 + (SUM($J118:EA118) * ($F116 / $F117))) * EA118</f>
        <v>0</v>
      </c>
      <c r="EB119" s="619">
        <f xml:space="preserve"> ($F115 + (SUM($J118:EB118) * ($F116 / $F117))) * EB118</f>
        <v>0</v>
      </c>
      <c r="EC119" s="619">
        <f xml:space="preserve"> ($F115 + (SUM($J118:EC118) * ($F116 / $F117))) * EC118</f>
        <v>0</v>
      </c>
      <c r="ED119" s="619">
        <f xml:space="preserve"> ($F115 + (SUM($J118:ED118) * ($F116 / $F117))) * ED118</f>
        <v>0</v>
      </c>
      <c r="EE119" s="619">
        <f xml:space="preserve"> ($F115 + (SUM($J118:EE118) * ($F116 / $F117))) * EE118</f>
        <v>0</v>
      </c>
      <c r="EF119" s="619">
        <f xml:space="preserve"> ($F115 + (SUM($J118:EF118) * ($F116 / $F117))) * EF118</f>
        <v>0</v>
      </c>
      <c r="EG119" s="619">
        <f xml:space="preserve"> ($F115 + (SUM($J118:EG118) * ($F116 / $F117))) * EG118</f>
        <v>0</v>
      </c>
      <c r="EH119" s="619">
        <f xml:space="preserve"> ($F115 + (SUM($J118:EH118) * ($F116 / $F117))) * EH118</f>
        <v>0</v>
      </c>
      <c r="EI119" s="619">
        <f xml:space="preserve"> ($F115 + (SUM($J118:EI118) * ($F116 / $F117))) * EI118</f>
        <v>0</v>
      </c>
      <c r="EJ119" s="619">
        <f xml:space="preserve"> ($F115 + (SUM($J118:EJ118) * ($F116 / $F117))) * EJ118</f>
        <v>0</v>
      </c>
      <c r="EK119" s="619">
        <f xml:space="preserve"> ($F115 + (SUM($J118:EK118) * ($F116 / $F117))) * EK118</f>
        <v>0</v>
      </c>
      <c r="EL119" s="619">
        <f xml:space="preserve"> ($F115 + (SUM($J118:EL118) * ($F116 / $F117))) * EL118</f>
        <v>0</v>
      </c>
      <c r="EM119" s="619">
        <f xml:space="preserve"> ($F115 + (SUM($J118:EM118) * ($F116 / $F117))) * EM118</f>
        <v>0</v>
      </c>
      <c r="EN119" s="619">
        <f xml:space="preserve"> ($F115 + (SUM($J118:EN118) * ($F116 / $F117))) * EN118</f>
        <v>0</v>
      </c>
      <c r="EO119" s="619">
        <f xml:space="preserve"> ($F115 + (SUM($J118:EO118) * ($F116 / $F117))) * EO118</f>
        <v>0</v>
      </c>
      <c r="EP119" s="619">
        <f xml:space="preserve"> ($F115 + (SUM($J118:EP118) * ($F116 / $F117))) * EP118</f>
        <v>0</v>
      </c>
      <c r="EQ119" s="619">
        <f xml:space="preserve"> ($F115 + (SUM($J118:EQ118) * ($F116 / $F117))) * EQ118</f>
        <v>0</v>
      </c>
      <c r="ER119" s="619">
        <f xml:space="preserve"> ($F115 + (SUM($J118:ER118) * ($F116 / $F117))) * ER118</f>
        <v>0</v>
      </c>
      <c r="ES119" s="619">
        <f xml:space="preserve"> ($F115 + (SUM($J118:ES118) * ($F116 / $F117))) * ES118</f>
        <v>0</v>
      </c>
      <c r="ET119" s="619">
        <f xml:space="preserve"> ($F115 + (SUM($J118:ET118) * ($F116 / $F117))) * ET118</f>
        <v>0</v>
      </c>
      <c r="EU119" s="619">
        <f xml:space="preserve"> ($F115 + (SUM($J118:EU118) * ($F116 / $F117))) * EU118</f>
        <v>0</v>
      </c>
      <c r="EV119" s="619">
        <f xml:space="preserve"> ($F115 + (SUM($J118:EV118) * ($F116 / $F117))) * EV118</f>
        <v>0</v>
      </c>
      <c r="EW119" s="619">
        <f xml:space="preserve"> ($F115 + (SUM($J118:EW118) * ($F116 / $F117))) * EW118</f>
        <v>0</v>
      </c>
      <c r="EX119" s="619">
        <f xml:space="preserve"> ($F115 + (SUM($J118:EX118) * ($F116 / $F117))) * EX118</f>
        <v>0</v>
      </c>
      <c r="EY119" s="619">
        <f xml:space="preserve"> ($F115 + (SUM($J118:EY118) * ($F116 / $F117))) * EY118</f>
        <v>0</v>
      </c>
      <c r="EZ119" s="619">
        <f xml:space="preserve"> ($F115 + (SUM($J118:EZ118) * ($F116 / $F117))) * EZ118</f>
        <v>0</v>
      </c>
      <c r="FA119" s="619">
        <f xml:space="preserve"> ($F115 + (SUM($J118:FA118) * ($F116 / $F117))) * FA118</f>
        <v>0</v>
      </c>
      <c r="FB119" s="619">
        <f xml:space="preserve"> ($F115 + (SUM($J118:FB118) * ($F116 / $F117))) * FB118</f>
        <v>0</v>
      </c>
      <c r="FC119" s="619">
        <f xml:space="preserve"> ($F115 + (SUM($J118:FC118) * ($F116 / $F117))) * FC118</f>
        <v>0</v>
      </c>
      <c r="FD119" s="619">
        <f xml:space="preserve"> ($F115 + (SUM($J118:FD118) * ($F116 / $F117))) * FD118</f>
        <v>0</v>
      </c>
      <c r="FE119" s="619">
        <f xml:space="preserve"> ($F115 + (SUM($J118:FE118) * ($F116 / $F117))) * FE118</f>
        <v>0</v>
      </c>
      <c r="FF119" s="619">
        <f xml:space="preserve"> ($F115 + (SUM($J118:FF118) * ($F116 / $F117))) * FF118</f>
        <v>0</v>
      </c>
      <c r="FG119" s="619">
        <f xml:space="preserve"> ($F115 + (SUM($J118:FG118) * ($F116 / $F117))) * FG118</f>
        <v>0</v>
      </c>
      <c r="FH119" s="619">
        <f xml:space="preserve"> ($F115 + (SUM($J118:FH118) * ($F116 / $F117))) * FH118</f>
        <v>0</v>
      </c>
      <c r="FI119" s="619">
        <f xml:space="preserve"> ($F115 + (SUM($J118:FI118) * ($F116 / $F117))) * FI118</f>
        <v>0</v>
      </c>
      <c r="FJ119" s="619">
        <f xml:space="preserve"> ($F115 + (SUM($J118:FJ118) * ($F116 / $F117))) * FJ118</f>
        <v>0</v>
      </c>
      <c r="FK119" s="619">
        <f xml:space="preserve"> ($F115 + (SUM($J118:FK118) * ($F116 / $F117))) * FK118</f>
        <v>0</v>
      </c>
      <c r="FL119" s="619">
        <f xml:space="preserve"> ($F115 + (SUM($J118:FL118) * ($F116 / $F117))) * FL118</f>
        <v>0</v>
      </c>
      <c r="FM119" s="619">
        <f xml:space="preserve"> ($F115 + (SUM($J118:FM118) * ($F116 / $F117))) * FM118</f>
        <v>0</v>
      </c>
      <c r="FN119" s="619">
        <f xml:space="preserve"> ($F115 + (SUM($J118:FN118) * ($F116 / $F117))) * FN118</f>
        <v>0</v>
      </c>
      <c r="FO119" s="619">
        <f xml:space="preserve"> ($F115 + (SUM($J118:FO118) * ($F116 / $F117))) * FO118</f>
        <v>0</v>
      </c>
      <c r="FP119" s="619">
        <f xml:space="preserve"> ($F115 + (SUM($J118:FP118) * ($F116 / $F117))) * FP118</f>
        <v>0</v>
      </c>
      <c r="FQ119" s="619">
        <f xml:space="preserve"> ($F115 + (SUM($J118:FQ118) * ($F116 / $F117))) * FQ118</f>
        <v>0</v>
      </c>
      <c r="FR119" s="619">
        <f xml:space="preserve"> ($F115 + (SUM($J118:FR118) * ($F116 / $F117))) * FR118</f>
        <v>0</v>
      </c>
      <c r="FS119" s="619">
        <f xml:space="preserve"> ($F115 + (SUM($J118:FS118) * ($F116 / $F117))) * FS118</f>
        <v>0</v>
      </c>
      <c r="FT119" s="619">
        <f xml:space="preserve"> ($F115 + (SUM($J118:FT118) * ($F116 / $F117))) * FT118</f>
        <v>0</v>
      </c>
      <c r="FU119" s="619">
        <f xml:space="preserve"> ($F115 + (SUM($J118:FU118) * ($F116 / $F117))) * FU118</f>
        <v>0</v>
      </c>
      <c r="FV119" s="619">
        <f xml:space="preserve"> ($F115 + (SUM($J118:FV118) * ($F116 / $F117))) * FV118</f>
        <v>0</v>
      </c>
      <c r="FW119" s="619">
        <f xml:space="preserve"> ($F115 + (SUM($J118:FW118) * ($F116 / $F117))) * FW118</f>
        <v>0</v>
      </c>
      <c r="FX119" s="619">
        <f xml:space="preserve"> ($F115 + (SUM($J118:FX118) * ($F116 / $F117))) * FX118</f>
        <v>0</v>
      </c>
      <c r="FY119" s="619">
        <f xml:space="preserve"> ($F115 + (SUM($J118:FY118) * ($F116 / $F117))) * FY118</f>
        <v>0</v>
      </c>
      <c r="FZ119" s="619">
        <f xml:space="preserve"> ($F115 + (SUM($J118:FZ118) * ($F116 / $F117))) * FZ118</f>
        <v>0</v>
      </c>
      <c r="GA119" s="619">
        <f xml:space="preserve"> ($F115 + (SUM($J118:GA118) * ($F116 / $F117))) * GA118</f>
        <v>0</v>
      </c>
      <c r="GB119" s="619">
        <f xml:space="preserve"> ($F115 + (SUM($J118:GB118) * ($F116 / $F117))) * GB118</f>
        <v>0</v>
      </c>
      <c r="GC119" s="619">
        <f xml:space="preserve"> ($F115 + (SUM($J118:GC118) * ($F116 / $F117))) * GC118</f>
        <v>0</v>
      </c>
      <c r="GD119" s="619">
        <f xml:space="preserve"> ($F115 + (SUM($J118:GD118) * ($F116 / $F117))) * GD118</f>
        <v>0</v>
      </c>
      <c r="GE119" s="619">
        <f xml:space="preserve"> ($F115 + (SUM($J118:GE118) * ($F116 / $F117))) * GE118</f>
        <v>0</v>
      </c>
      <c r="GF119" s="619">
        <f xml:space="preserve"> ($F115 + (SUM($J118:GF118) * ($F116 / $F117))) * GF118</f>
        <v>0</v>
      </c>
      <c r="GG119" s="619">
        <f xml:space="preserve"> ($F115 + (SUM($J118:GG118) * ($F116 / $F117))) * GG118</f>
        <v>0</v>
      </c>
      <c r="GH119" s="619">
        <f xml:space="preserve"> ($F115 + (SUM($J118:GH118) * ($F116 / $F117))) * GH118</f>
        <v>0</v>
      </c>
      <c r="GI119" s="619">
        <f xml:space="preserve"> ($F115 + (SUM($J118:GI118) * ($F116 / $F117))) * GI118</f>
        <v>0</v>
      </c>
      <c r="GJ119" s="619">
        <f xml:space="preserve"> ($F115 + (SUM($J118:GJ118) * ($F116 / $F117))) * GJ118</f>
        <v>0</v>
      </c>
    </row>
    <row r="120" spans="1:192" x14ac:dyDescent="0.25">
      <c r="E120" s="32"/>
      <c r="F120" s="32"/>
      <c r="G120" s="32"/>
      <c r="H120" s="32"/>
      <c r="I120" s="32"/>
      <c r="J120" s="32"/>
      <c r="K120" s="32"/>
      <c r="L120" s="32"/>
    </row>
    <row r="121" spans="1:192" x14ac:dyDescent="0.25">
      <c r="E121" s="126" t="str">
        <f xml:space="preserve"> ConFin!E$300</f>
        <v>Sum of construction debt drawdown - m</v>
      </c>
      <c r="F121" s="126">
        <f xml:space="preserve"> ConFin!F$300</f>
        <v>257133.21698628782</v>
      </c>
      <c r="G121" s="126" t="str">
        <f xml:space="preserve"> ConFin!G$300</f>
        <v>$ 000s</v>
      </c>
      <c r="H121" s="32"/>
      <c r="I121" s="32"/>
      <c r="J121" s="32"/>
      <c r="K121" s="32"/>
      <c r="L121" s="32"/>
    </row>
    <row r="122" spans="1:192" x14ac:dyDescent="0.25">
      <c r="E122" s="126" t="str">
        <f xml:space="preserve"> Debt!E$103</f>
        <v>Senior debt principal repayment POS</v>
      </c>
      <c r="F122" s="126">
        <f xml:space="preserve"> Debt!F$103</f>
        <v>0</v>
      </c>
      <c r="G122" s="126" t="str">
        <f xml:space="preserve"> Debt!G$103</f>
        <v>$ 000s</v>
      </c>
      <c r="H122" s="126">
        <f xml:space="preserve"> Debt!H$103</f>
        <v>257133.21698628771</v>
      </c>
      <c r="I122" s="126">
        <f xml:space="preserve"> Debt!I$103</f>
        <v>0</v>
      </c>
      <c r="J122" s="126">
        <f xml:space="preserve"> Debt!J$103</f>
        <v>0</v>
      </c>
      <c r="K122" s="126">
        <f xml:space="preserve"> Debt!K$103</f>
        <v>0</v>
      </c>
      <c r="L122" s="126">
        <f xml:space="preserve"> Debt!L$103</f>
        <v>0</v>
      </c>
      <c r="M122" s="126">
        <f xml:space="preserve"> Debt!M$103</f>
        <v>0</v>
      </c>
      <c r="N122" s="126">
        <f xml:space="preserve"> Debt!N$103</f>
        <v>0</v>
      </c>
      <c r="O122" s="126">
        <f xml:space="preserve"> Debt!O$103</f>
        <v>0</v>
      </c>
      <c r="P122" s="126">
        <f xml:space="preserve"> Debt!P$103</f>
        <v>0</v>
      </c>
      <c r="Q122" s="126">
        <f xml:space="preserve"> Debt!Q$103</f>
        <v>5875.9403673095958</v>
      </c>
      <c r="R122" s="126">
        <f xml:space="preserve"> Debt!R$103</f>
        <v>6030.1900336482367</v>
      </c>
      <c r="S122" s="126">
        <f xml:space="preserve"> Debt!S$103</f>
        <v>6137.1129655595441</v>
      </c>
      <c r="T122" s="126">
        <f xml:space="preserve"> Debt!T$103</f>
        <v>6211.871396129317</v>
      </c>
      <c r="U122" s="126">
        <f xml:space="preserve"> Debt!U$103</f>
        <v>6318.6159775387077</v>
      </c>
      <c r="V122" s="126">
        <f xml:space="preserve"> Debt!V$103</f>
        <v>6392.7391179082997</v>
      </c>
      <c r="W122" s="126">
        <f xml:space="preserve"> Debt!W$103</f>
        <v>6507.5228968136462</v>
      </c>
      <c r="X122" s="126">
        <f xml:space="preserve"> Debt!X$103</f>
        <v>6570.2077636312833</v>
      </c>
      <c r="Y122" s="126">
        <f xml:space="preserve"> Debt!Y$103</f>
        <v>6688.0443720026024</v>
      </c>
      <c r="Z122" s="126">
        <f xml:space="preserve"> Debt!Z$103</f>
        <v>6776.5081712185365</v>
      </c>
      <c r="AA122" s="126">
        <f xml:space="preserve"> Debt!AA$103</f>
        <v>6709.3421465313659</v>
      </c>
      <c r="AB122" s="126">
        <f xml:space="preserve"> Debt!AB$103</f>
        <v>6786.9643169664687</v>
      </c>
      <c r="AC122" s="126">
        <f xml:space="preserve"> Debt!AC$103</f>
        <v>6925.8661097082932</v>
      </c>
      <c r="AD122" s="126">
        <f xml:space="preserve"> Debt!AD$103</f>
        <v>7003.7522410476249</v>
      </c>
      <c r="AE122" s="126">
        <f xml:space="preserve"> Debt!AE$103</f>
        <v>7152.1696622395266</v>
      </c>
      <c r="AF122" s="126">
        <f xml:space="preserve"> Debt!AF$103</f>
        <v>7223.5074924962246</v>
      </c>
      <c r="AG122" s="126">
        <f xml:space="preserve"> Debt!AG$103</f>
        <v>7373.0539914338242</v>
      </c>
      <c r="AH122" s="126">
        <f xml:space="preserve"> Debt!AH$103</f>
        <v>7464.9926902462912</v>
      </c>
      <c r="AI122" s="126">
        <f xml:space="preserve"> Debt!AI$103</f>
        <v>7633.9503136078183</v>
      </c>
      <c r="AJ122" s="126">
        <f xml:space="preserve"> Debt!AJ$103</f>
        <v>7711.2346677837813</v>
      </c>
      <c r="AK122" s="126">
        <f xml:space="preserve"> Debt!AK$103</f>
        <v>7735.7174194196032</v>
      </c>
      <c r="AL122" s="126">
        <f xml:space="preserve"> Debt!AL$103</f>
        <v>7821.4218912461356</v>
      </c>
      <c r="AM122" s="126">
        <f xml:space="preserve"> Debt!AM$103</f>
        <v>8016.3212853844288</v>
      </c>
      <c r="AN122" s="126">
        <f xml:space="preserve"> Debt!AN$103</f>
        <v>8103.1763818569689</v>
      </c>
      <c r="AO122" s="126">
        <f xml:space="preserve"> Debt!AO$103</f>
        <v>8295.4850956175251</v>
      </c>
      <c r="AP122" s="126">
        <f xml:space="preserve"> Debt!AP$103</f>
        <v>8396.2087304188317</v>
      </c>
      <c r="AQ122" s="126">
        <f xml:space="preserve"> Debt!AQ$103</f>
        <v>8617.0663801592382</v>
      </c>
      <c r="AR122" s="126">
        <f xml:space="preserve"> Debt!AR$103</f>
        <v>8704.3505812359163</v>
      </c>
      <c r="AS122" s="126">
        <f xml:space="preserve"> Debt!AS$103</f>
        <v>8938.8636705962508</v>
      </c>
      <c r="AT122" s="126">
        <f xml:space="preserve"> Debt!AT$103</f>
        <v>9026.8804507501591</v>
      </c>
      <c r="AU122" s="126">
        <f xml:space="preserve"> Debt!AU$103</f>
        <v>9275.9453871229634</v>
      </c>
      <c r="AV122" s="126">
        <f xml:space="preserve"> Debt!AV$103</f>
        <v>9374.5800055799755</v>
      </c>
      <c r="AW122" s="126">
        <f xml:space="preserve"> Debt!AW$103</f>
        <v>9615.291845420008</v>
      </c>
      <c r="AX122" s="126">
        <f xml:space="preserve"> Debt!AX$103</f>
        <v>9718.3211676587689</v>
      </c>
      <c r="AY122" s="126">
        <f xml:space="preserve"> Debt!AY$103</f>
        <v>0</v>
      </c>
      <c r="AZ122" s="126">
        <f xml:space="preserve"> Debt!AZ$103</f>
        <v>0</v>
      </c>
      <c r="BA122" s="126">
        <f xml:space="preserve"> Debt!BA$103</f>
        <v>0</v>
      </c>
      <c r="BB122" s="126">
        <f xml:space="preserve"> Debt!BB$103</f>
        <v>0</v>
      </c>
      <c r="BC122" s="126">
        <f xml:space="preserve"> Debt!BC$103</f>
        <v>0</v>
      </c>
      <c r="BD122" s="126">
        <f xml:space="preserve"> Debt!BD$103</f>
        <v>0</v>
      </c>
      <c r="BE122" s="126">
        <f xml:space="preserve"> Debt!BE$103</f>
        <v>0</v>
      </c>
      <c r="BF122" s="126">
        <f xml:space="preserve"> Debt!BF$103</f>
        <v>0</v>
      </c>
      <c r="BG122" s="126">
        <f xml:space="preserve"> Debt!BG$103</f>
        <v>0</v>
      </c>
      <c r="BH122" s="126">
        <f xml:space="preserve"> Debt!BH$103</f>
        <v>0</v>
      </c>
      <c r="BI122" s="126">
        <f xml:space="preserve"> Debt!BI$103</f>
        <v>0</v>
      </c>
      <c r="BJ122" s="126">
        <f xml:space="preserve"> Debt!BJ$103</f>
        <v>0</v>
      </c>
      <c r="BK122" s="126">
        <f xml:space="preserve"> Debt!BK$103</f>
        <v>0</v>
      </c>
      <c r="BL122" s="126">
        <f xml:space="preserve"> Debt!BL$103</f>
        <v>0</v>
      </c>
      <c r="BM122" s="126">
        <f xml:space="preserve"> Debt!BM$103</f>
        <v>0</v>
      </c>
      <c r="BN122" s="126">
        <f xml:space="preserve"> Debt!BN$103</f>
        <v>0</v>
      </c>
      <c r="BO122" s="126">
        <f xml:space="preserve"> Debt!BO$103</f>
        <v>0</v>
      </c>
      <c r="BP122" s="126">
        <f xml:space="preserve"> Debt!BP$103</f>
        <v>0</v>
      </c>
      <c r="BQ122" s="126">
        <f xml:space="preserve"> Debt!BQ$103</f>
        <v>0</v>
      </c>
      <c r="BR122" s="126">
        <f xml:space="preserve"> Debt!BR$103</f>
        <v>0</v>
      </c>
      <c r="BS122" s="126">
        <f xml:space="preserve"> Debt!BS$103</f>
        <v>0</v>
      </c>
      <c r="BT122" s="126">
        <f xml:space="preserve"> Debt!BT$103</f>
        <v>0</v>
      </c>
      <c r="BU122" s="126">
        <f xml:space="preserve"> Debt!BU$103</f>
        <v>0</v>
      </c>
      <c r="BV122" s="126">
        <f xml:space="preserve"> Debt!BV$103</f>
        <v>0</v>
      </c>
      <c r="BW122" s="126">
        <f xml:space="preserve"> Debt!BW$103</f>
        <v>0</v>
      </c>
      <c r="BX122" s="126">
        <f xml:space="preserve"> Debt!BX$103</f>
        <v>0</v>
      </c>
      <c r="BY122" s="126">
        <f xml:space="preserve"> Debt!BY$103</f>
        <v>0</v>
      </c>
      <c r="BZ122" s="126">
        <f xml:space="preserve"> Debt!BZ$103</f>
        <v>0</v>
      </c>
      <c r="CA122" s="126">
        <f xml:space="preserve"> Debt!CA$103</f>
        <v>0</v>
      </c>
      <c r="CB122" s="126">
        <f xml:space="preserve"> Debt!CB$103</f>
        <v>0</v>
      </c>
      <c r="CC122" s="126">
        <f xml:space="preserve"> Debt!CC$103</f>
        <v>0</v>
      </c>
      <c r="CD122" s="126">
        <f xml:space="preserve"> Debt!CD$103</f>
        <v>0</v>
      </c>
      <c r="CE122" s="126">
        <f xml:space="preserve"> Debt!CE$103</f>
        <v>0</v>
      </c>
      <c r="CF122" s="126">
        <f xml:space="preserve"> Debt!CF$103</f>
        <v>0</v>
      </c>
      <c r="CG122" s="126">
        <f xml:space="preserve"> Debt!CG$103</f>
        <v>0</v>
      </c>
      <c r="CH122" s="126">
        <f xml:space="preserve"> Debt!CH$103</f>
        <v>0</v>
      </c>
      <c r="CI122" s="126">
        <f xml:space="preserve"> Debt!CI$103</f>
        <v>0</v>
      </c>
      <c r="CJ122" s="126">
        <f xml:space="preserve"> Debt!CJ$103</f>
        <v>0</v>
      </c>
      <c r="CK122" s="126">
        <f xml:space="preserve"> Debt!CK$103</f>
        <v>0</v>
      </c>
      <c r="CL122" s="126">
        <f xml:space="preserve"> Debt!CL$103</f>
        <v>0</v>
      </c>
      <c r="CM122" s="126">
        <f xml:space="preserve"> Debt!CM$103</f>
        <v>0</v>
      </c>
      <c r="CN122" s="126">
        <f xml:space="preserve"> Debt!CN$103</f>
        <v>0</v>
      </c>
      <c r="CO122" s="126">
        <f xml:space="preserve"> Debt!CO$103</f>
        <v>0</v>
      </c>
      <c r="CP122" s="126">
        <f xml:space="preserve"> Debt!CP$103</f>
        <v>0</v>
      </c>
      <c r="CQ122" s="126">
        <f xml:space="preserve"> Debt!CQ$103</f>
        <v>0</v>
      </c>
      <c r="CR122" s="126">
        <f xml:space="preserve"> Debt!CR$103</f>
        <v>0</v>
      </c>
      <c r="CS122" s="126">
        <f xml:space="preserve"> Debt!CS$103</f>
        <v>0</v>
      </c>
      <c r="CT122" s="126">
        <f xml:space="preserve"> Debt!CT$103</f>
        <v>0</v>
      </c>
      <c r="CU122" s="126">
        <f xml:space="preserve"> Debt!CU$103</f>
        <v>0</v>
      </c>
      <c r="CV122" s="126">
        <f xml:space="preserve"> Debt!CV$103</f>
        <v>0</v>
      </c>
      <c r="CW122" s="126">
        <f xml:space="preserve"> Debt!CW$103</f>
        <v>0</v>
      </c>
      <c r="CX122" s="126">
        <f xml:space="preserve"> Debt!CX$103</f>
        <v>0</v>
      </c>
      <c r="CY122" s="126">
        <f xml:space="preserve"> Debt!CY$103</f>
        <v>0</v>
      </c>
      <c r="CZ122" s="126">
        <f xml:space="preserve"> Debt!CZ$103</f>
        <v>0</v>
      </c>
      <c r="DA122" s="126">
        <f xml:space="preserve"> Debt!DA$103</f>
        <v>0</v>
      </c>
      <c r="DB122" s="126">
        <f xml:space="preserve"> Debt!DB$103</f>
        <v>0</v>
      </c>
      <c r="DC122" s="126">
        <f xml:space="preserve"> Debt!DC$103</f>
        <v>0</v>
      </c>
      <c r="DD122" s="126">
        <f xml:space="preserve"> Debt!DD$103</f>
        <v>0</v>
      </c>
      <c r="DE122" s="126">
        <f xml:space="preserve"> Debt!DE$103</f>
        <v>0</v>
      </c>
      <c r="DF122" s="126">
        <f xml:space="preserve"> Debt!DF$103</f>
        <v>0</v>
      </c>
      <c r="DG122" s="126">
        <f xml:space="preserve"> Debt!DG$103</f>
        <v>0</v>
      </c>
      <c r="DH122" s="126">
        <f xml:space="preserve"> Debt!DH$103</f>
        <v>0</v>
      </c>
      <c r="DI122" s="126">
        <f xml:space="preserve"> Debt!DI$103</f>
        <v>0</v>
      </c>
      <c r="DJ122" s="126">
        <f xml:space="preserve"> Debt!DJ$103</f>
        <v>0</v>
      </c>
      <c r="DK122" s="126">
        <f xml:space="preserve"> Debt!DK$103</f>
        <v>0</v>
      </c>
      <c r="DL122" s="126">
        <f xml:space="preserve"> Debt!DL$103</f>
        <v>0</v>
      </c>
      <c r="DM122" s="126">
        <f xml:space="preserve"> Debt!DM$103</f>
        <v>0</v>
      </c>
      <c r="DN122" s="126">
        <f xml:space="preserve"> Debt!DN$103</f>
        <v>0</v>
      </c>
      <c r="DO122" s="126">
        <f xml:space="preserve"> Debt!DO$103</f>
        <v>0</v>
      </c>
      <c r="DP122" s="126">
        <f xml:space="preserve"> Debt!DP$103</f>
        <v>0</v>
      </c>
      <c r="DQ122" s="126">
        <f xml:space="preserve"> Debt!DQ$103</f>
        <v>0</v>
      </c>
      <c r="DR122" s="126">
        <f xml:space="preserve"> Debt!DR$103</f>
        <v>0</v>
      </c>
      <c r="DS122" s="126">
        <f xml:space="preserve"> Debt!DS$103</f>
        <v>0</v>
      </c>
      <c r="DT122" s="126">
        <f xml:space="preserve"> Debt!DT$103</f>
        <v>0</v>
      </c>
      <c r="DU122" s="126">
        <f xml:space="preserve"> Debt!DU$103</f>
        <v>0</v>
      </c>
      <c r="DV122" s="126">
        <f xml:space="preserve"> Debt!DV$103</f>
        <v>0</v>
      </c>
      <c r="DW122" s="126">
        <f xml:space="preserve"> Debt!DW$103</f>
        <v>0</v>
      </c>
      <c r="DX122" s="126">
        <f xml:space="preserve"> Debt!DX$103</f>
        <v>0</v>
      </c>
      <c r="DY122" s="126">
        <f xml:space="preserve"> Debt!DY$103</f>
        <v>0</v>
      </c>
      <c r="DZ122" s="126">
        <f xml:space="preserve"> Debt!DZ$103</f>
        <v>0</v>
      </c>
      <c r="EA122" s="126">
        <f xml:space="preserve"> Debt!EA$103</f>
        <v>0</v>
      </c>
      <c r="EB122" s="126">
        <f xml:space="preserve"> Debt!EB$103</f>
        <v>0</v>
      </c>
      <c r="EC122" s="126">
        <f xml:space="preserve"> Debt!EC$103</f>
        <v>0</v>
      </c>
      <c r="ED122" s="126">
        <f xml:space="preserve"> Debt!ED$103</f>
        <v>0</v>
      </c>
      <c r="EE122" s="126">
        <f xml:space="preserve"> Debt!EE$103</f>
        <v>0</v>
      </c>
      <c r="EF122" s="126">
        <f xml:space="preserve"> Debt!EF$103</f>
        <v>0</v>
      </c>
      <c r="EG122" s="126">
        <f xml:space="preserve"> Debt!EG$103</f>
        <v>0</v>
      </c>
      <c r="EH122" s="126">
        <f xml:space="preserve"> Debt!EH$103</f>
        <v>0</v>
      </c>
      <c r="EI122" s="126">
        <f xml:space="preserve"> Debt!EI$103</f>
        <v>0</v>
      </c>
      <c r="EJ122" s="126">
        <f xml:space="preserve"> Debt!EJ$103</f>
        <v>0</v>
      </c>
      <c r="EK122" s="126">
        <f xml:space="preserve"> Debt!EK$103</f>
        <v>0</v>
      </c>
      <c r="EL122" s="126">
        <f xml:space="preserve"> Debt!EL$103</f>
        <v>0</v>
      </c>
      <c r="EM122" s="126">
        <f xml:space="preserve"> Debt!EM$103</f>
        <v>0</v>
      </c>
      <c r="EN122" s="126">
        <f xml:space="preserve"> Debt!EN$103</f>
        <v>0</v>
      </c>
      <c r="EO122" s="126">
        <f xml:space="preserve"> Debt!EO$103</f>
        <v>0</v>
      </c>
      <c r="EP122" s="126">
        <f xml:space="preserve"> Debt!EP$103</f>
        <v>0</v>
      </c>
      <c r="EQ122" s="126">
        <f xml:space="preserve"> Debt!EQ$103</f>
        <v>0</v>
      </c>
      <c r="ER122" s="126">
        <f xml:space="preserve"> Debt!ER$103</f>
        <v>0</v>
      </c>
      <c r="ES122" s="126">
        <f xml:space="preserve"> Debt!ES$103</f>
        <v>0</v>
      </c>
      <c r="ET122" s="126">
        <f xml:space="preserve"> Debt!ET$103</f>
        <v>0</v>
      </c>
      <c r="EU122" s="126">
        <f xml:space="preserve"> Debt!EU$103</f>
        <v>0</v>
      </c>
      <c r="EV122" s="126">
        <f xml:space="preserve"> Debt!EV$103</f>
        <v>0</v>
      </c>
      <c r="EW122" s="126">
        <f xml:space="preserve"> Debt!EW$103</f>
        <v>0</v>
      </c>
      <c r="EX122" s="126">
        <f xml:space="preserve"> Debt!EX$103</f>
        <v>0</v>
      </c>
      <c r="EY122" s="126">
        <f xml:space="preserve"> Debt!EY$103</f>
        <v>0</v>
      </c>
      <c r="EZ122" s="126">
        <f xml:space="preserve"> Debt!EZ$103</f>
        <v>0</v>
      </c>
      <c r="FA122" s="126">
        <f xml:space="preserve"> Debt!FA$103</f>
        <v>0</v>
      </c>
      <c r="FB122" s="126">
        <f xml:space="preserve"> Debt!FB$103</f>
        <v>0</v>
      </c>
      <c r="FC122" s="126">
        <f xml:space="preserve"> Debt!FC$103</f>
        <v>0</v>
      </c>
      <c r="FD122" s="126">
        <f xml:space="preserve"> Debt!FD$103</f>
        <v>0</v>
      </c>
      <c r="FE122" s="126">
        <f xml:space="preserve"> Debt!FE$103</f>
        <v>0</v>
      </c>
      <c r="FF122" s="126">
        <f xml:space="preserve"> Debt!FF$103</f>
        <v>0</v>
      </c>
      <c r="FG122" s="126">
        <f xml:space="preserve"> Debt!FG$103</f>
        <v>0</v>
      </c>
      <c r="FH122" s="126">
        <f xml:space="preserve"> Debt!FH$103</f>
        <v>0</v>
      </c>
      <c r="FI122" s="126">
        <f xml:space="preserve"> Debt!FI$103</f>
        <v>0</v>
      </c>
      <c r="FJ122" s="126">
        <f xml:space="preserve"> Debt!FJ$103</f>
        <v>0</v>
      </c>
      <c r="FK122" s="126">
        <f xml:space="preserve"> Debt!FK$103</f>
        <v>0</v>
      </c>
      <c r="FL122" s="126">
        <f xml:space="preserve"> Debt!FL$103</f>
        <v>0</v>
      </c>
      <c r="FM122" s="126">
        <f xml:space="preserve"> Debt!FM$103</f>
        <v>0</v>
      </c>
      <c r="FN122" s="126">
        <f xml:space="preserve"> Debt!FN$103</f>
        <v>0</v>
      </c>
      <c r="FO122" s="126">
        <f xml:space="preserve"> Debt!FO$103</f>
        <v>0</v>
      </c>
      <c r="FP122" s="126">
        <f xml:space="preserve"> Debt!FP$103</f>
        <v>0</v>
      </c>
      <c r="FQ122" s="126">
        <f xml:space="preserve"> Debt!FQ$103</f>
        <v>0</v>
      </c>
      <c r="FR122" s="126">
        <f xml:space="preserve"> Debt!FR$103</f>
        <v>0</v>
      </c>
      <c r="FS122" s="126">
        <f xml:space="preserve"> Debt!FS$103</f>
        <v>0</v>
      </c>
      <c r="FT122" s="126">
        <f xml:space="preserve"> Debt!FT$103</f>
        <v>0</v>
      </c>
      <c r="FU122" s="126">
        <f xml:space="preserve"> Debt!FU$103</f>
        <v>0</v>
      </c>
      <c r="FV122" s="126">
        <f xml:space="preserve"> Debt!FV$103</f>
        <v>0</v>
      </c>
      <c r="FW122" s="126">
        <f xml:space="preserve"> Debt!FW$103</f>
        <v>0</v>
      </c>
      <c r="FX122" s="126">
        <f xml:space="preserve"> Debt!FX$103</f>
        <v>0</v>
      </c>
      <c r="FY122" s="126">
        <f xml:space="preserve"> Debt!FY$103</f>
        <v>0</v>
      </c>
      <c r="FZ122" s="126">
        <f xml:space="preserve"> Debt!FZ$103</f>
        <v>0</v>
      </c>
      <c r="GA122" s="126">
        <f xml:space="preserve"> Debt!GA$103</f>
        <v>0</v>
      </c>
      <c r="GB122" s="126">
        <f xml:space="preserve"> Debt!GB$103</f>
        <v>0</v>
      </c>
      <c r="GC122" s="126">
        <f xml:space="preserve"> Debt!GC$103</f>
        <v>0</v>
      </c>
      <c r="GD122" s="126">
        <f xml:space="preserve"> Debt!GD$103</f>
        <v>0</v>
      </c>
      <c r="GE122" s="126">
        <f xml:space="preserve"> Debt!GE$103</f>
        <v>0</v>
      </c>
      <c r="GF122" s="126">
        <f xml:space="preserve"> Debt!GF$103</f>
        <v>0</v>
      </c>
      <c r="GG122" s="126">
        <f xml:space="preserve"> Debt!GG$103</f>
        <v>0</v>
      </c>
      <c r="GH122" s="126">
        <f xml:space="preserve"> Debt!GH$103</f>
        <v>0</v>
      </c>
      <c r="GI122" s="126">
        <f xml:space="preserve"> Debt!GI$103</f>
        <v>0</v>
      </c>
      <c r="GJ122" s="126">
        <f xml:space="preserve"> Debt!GJ$103</f>
        <v>0</v>
      </c>
    </row>
    <row r="123" spans="1:192" x14ac:dyDescent="0.25">
      <c r="E123" s="126" t="str">
        <f xml:space="preserve"> Time!E$140</f>
        <v>Senior debt repayment period flag</v>
      </c>
      <c r="F123" s="126">
        <f xml:space="preserve"> Time!F$140</f>
        <v>0</v>
      </c>
      <c r="G123" s="126" t="str">
        <f xml:space="preserve"> Time!G$140</f>
        <v>flag</v>
      </c>
      <c r="H123" s="126">
        <f xml:space="preserve"> Time!H$140</f>
        <v>34</v>
      </c>
      <c r="I123" s="126">
        <f xml:space="preserve"> Time!I$140</f>
        <v>0</v>
      </c>
      <c r="J123" s="126">
        <f xml:space="preserve"> Time!J$140</f>
        <v>0</v>
      </c>
      <c r="K123" s="126">
        <f xml:space="preserve"> Time!K$140</f>
        <v>0</v>
      </c>
      <c r="L123" s="126">
        <f xml:space="preserve"> Time!L$140</f>
        <v>0</v>
      </c>
      <c r="M123" s="126">
        <f xml:space="preserve"> Time!M$140</f>
        <v>0</v>
      </c>
      <c r="N123" s="126">
        <f xml:space="preserve"> Time!N$140</f>
        <v>0</v>
      </c>
      <c r="O123" s="126">
        <f xml:space="preserve"> Time!O$140</f>
        <v>0</v>
      </c>
      <c r="P123" s="126">
        <f xml:space="preserve"> Time!P$140</f>
        <v>0</v>
      </c>
      <c r="Q123" s="126">
        <f xml:space="preserve"> Time!Q$140</f>
        <v>1</v>
      </c>
      <c r="R123" s="126">
        <f xml:space="preserve"> Time!R$140</f>
        <v>1</v>
      </c>
      <c r="S123" s="126">
        <f xml:space="preserve"> Time!S$140</f>
        <v>1</v>
      </c>
      <c r="T123" s="126">
        <f xml:space="preserve"> Time!T$140</f>
        <v>1</v>
      </c>
      <c r="U123" s="126">
        <f xml:space="preserve"> Time!U$140</f>
        <v>1</v>
      </c>
      <c r="V123" s="126">
        <f xml:space="preserve"> Time!V$140</f>
        <v>1</v>
      </c>
      <c r="W123" s="126">
        <f xml:space="preserve"> Time!W$140</f>
        <v>1</v>
      </c>
      <c r="X123" s="126">
        <f xml:space="preserve"> Time!X$140</f>
        <v>1</v>
      </c>
      <c r="Y123" s="126">
        <f xml:space="preserve"> Time!Y$140</f>
        <v>1</v>
      </c>
      <c r="Z123" s="126">
        <f xml:space="preserve"> Time!Z$140</f>
        <v>1</v>
      </c>
      <c r="AA123" s="126">
        <f xml:space="preserve"> Time!AA$140</f>
        <v>1</v>
      </c>
      <c r="AB123" s="126">
        <f xml:space="preserve"> Time!AB$140</f>
        <v>1</v>
      </c>
      <c r="AC123" s="126">
        <f xml:space="preserve"> Time!AC$140</f>
        <v>1</v>
      </c>
      <c r="AD123" s="126">
        <f xml:space="preserve"> Time!AD$140</f>
        <v>1</v>
      </c>
      <c r="AE123" s="126">
        <f xml:space="preserve"> Time!AE$140</f>
        <v>1</v>
      </c>
      <c r="AF123" s="126">
        <f xml:space="preserve"> Time!AF$140</f>
        <v>1</v>
      </c>
      <c r="AG123" s="126">
        <f xml:space="preserve"> Time!AG$140</f>
        <v>1</v>
      </c>
      <c r="AH123" s="126">
        <f xml:space="preserve"> Time!AH$140</f>
        <v>1</v>
      </c>
      <c r="AI123" s="126">
        <f xml:space="preserve"> Time!AI$140</f>
        <v>1</v>
      </c>
      <c r="AJ123" s="126">
        <f xml:space="preserve"> Time!AJ$140</f>
        <v>1</v>
      </c>
      <c r="AK123" s="126">
        <f xml:space="preserve"> Time!AK$140</f>
        <v>1</v>
      </c>
      <c r="AL123" s="126">
        <f xml:space="preserve"> Time!AL$140</f>
        <v>1</v>
      </c>
      <c r="AM123" s="126">
        <f xml:space="preserve"> Time!AM$140</f>
        <v>1</v>
      </c>
      <c r="AN123" s="126">
        <f xml:space="preserve"> Time!AN$140</f>
        <v>1</v>
      </c>
      <c r="AO123" s="126">
        <f xml:space="preserve"> Time!AO$140</f>
        <v>1</v>
      </c>
      <c r="AP123" s="126">
        <f xml:space="preserve"> Time!AP$140</f>
        <v>1</v>
      </c>
      <c r="AQ123" s="126">
        <f xml:space="preserve"> Time!AQ$140</f>
        <v>1</v>
      </c>
      <c r="AR123" s="126">
        <f xml:space="preserve"> Time!AR$140</f>
        <v>1</v>
      </c>
      <c r="AS123" s="126">
        <f xml:space="preserve"> Time!AS$140</f>
        <v>1</v>
      </c>
      <c r="AT123" s="126">
        <f xml:space="preserve"> Time!AT$140</f>
        <v>1</v>
      </c>
      <c r="AU123" s="126">
        <f xml:space="preserve"> Time!AU$140</f>
        <v>1</v>
      </c>
      <c r="AV123" s="126">
        <f xml:space="preserve"> Time!AV$140</f>
        <v>1</v>
      </c>
      <c r="AW123" s="126">
        <f xml:space="preserve"> Time!AW$140</f>
        <v>1</v>
      </c>
      <c r="AX123" s="126">
        <f xml:space="preserve"> Time!AX$140</f>
        <v>1</v>
      </c>
      <c r="AY123" s="126">
        <f xml:space="preserve"> Time!AY$140</f>
        <v>0</v>
      </c>
      <c r="AZ123" s="126">
        <f xml:space="preserve"> Time!AZ$140</f>
        <v>0</v>
      </c>
      <c r="BA123" s="126">
        <f xml:space="preserve"> Time!BA$140</f>
        <v>0</v>
      </c>
      <c r="BB123" s="126">
        <f xml:space="preserve"> Time!BB$140</f>
        <v>0</v>
      </c>
      <c r="BC123" s="126">
        <f xml:space="preserve"> Time!BC$140</f>
        <v>0</v>
      </c>
      <c r="BD123" s="126">
        <f xml:space="preserve"> Time!BD$140</f>
        <v>0</v>
      </c>
      <c r="BE123" s="126">
        <f xml:space="preserve"> Time!BE$140</f>
        <v>0</v>
      </c>
      <c r="BF123" s="126">
        <f xml:space="preserve"> Time!BF$140</f>
        <v>0</v>
      </c>
      <c r="BG123" s="126">
        <f xml:space="preserve"> Time!BG$140</f>
        <v>0</v>
      </c>
      <c r="BH123" s="126">
        <f xml:space="preserve"> Time!BH$140</f>
        <v>0</v>
      </c>
      <c r="BI123" s="126">
        <f xml:space="preserve"> Time!BI$140</f>
        <v>0</v>
      </c>
      <c r="BJ123" s="126">
        <f xml:space="preserve"> Time!BJ$140</f>
        <v>0</v>
      </c>
      <c r="BK123" s="126">
        <f xml:space="preserve"> Time!BK$140</f>
        <v>0</v>
      </c>
      <c r="BL123" s="126">
        <f xml:space="preserve"> Time!BL$140</f>
        <v>0</v>
      </c>
      <c r="BM123" s="126">
        <f xml:space="preserve"> Time!BM$140</f>
        <v>0</v>
      </c>
      <c r="BN123" s="126">
        <f xml:space="preserve"> Time!BN$140</f>
        <v>0</v>
      </c>
      <c r="BO123" s="126">
        <f xml:space="preserve"> Time!BO$140</f>
        <v>0</v>
      </c>
      <c r="BP123" s="126">
        <f xml:space="preserve"> Time!BP$140</f>
        <v>0</v>
      </c>
      <c r="BQ123" s="126">
        <f xml:space="preserve"> Time!BQ$140</f>
        <v>0</v>
      </c>
      <c r="BR123" s="126">
        <f xml:space="preserve"> Time!BR$140</f>
        <v>0</v>
      </c>
      <c r="BS123" s="126">
        <f xml:space="preserve"> Time!BS$140</f>
        <v>0</v>
      </c>
      <c r="BT123" s="126">
        <f xml:space="preserve"> Time!BT$140</f>
        <v>0</v>
      </c>
      <c r="BU123" s="126">
        <f xml:space="preserve"> Time!BU$140</f>
        <v>0</v>
      </c>
      <c r="BV123" s="126">
        <f xml:space="preserve"> Time!BV$140</f>
        <v>0</v>
      </c>
      <c r="BW123" s="126">
        <f xml:space="preserve"> Time!BW$140</f>
        <v>0</v>
      </c>
      <c r="BX123" s="126">
        <f xml:space="preserve"> Time!BX$140</f>
        <v>0</v>
      </c>
      <c r="BY123" s="126">
        <f xml:space="preserve"> Time!BY$140</f>
        <v>0</v>
      </c>
      <c r="BZ123" s="126">
        <f xml:space="preserve"> Time!BZ$140</f>
        <v>0</v>
      </c>
      <c r="CA123" s="126">
        <f xml:space="preserve"> Time!CA$140</f>
        <v>0</v>
      </c>
      <c r="CB123" s="126">
        <f xml:space="preserve"> Time!CB$140</f>
        <v>0</v>
      </c>
      <c r="CC123" s="126">
        <f xml:space="preserve"> Time!CC$140</f>
        <v>0</v>
      </c>
      <c r="CD123" s="126">
        <f xml:space="preserve"> Time!CD$140</f>
        <v>0</v>
      </c>
      <c r="CE123" s="126">
        <f xml:space="preserve"> Time!CE$140</f>
        <v>0</v>
      </c>
      <c r="CF123" s="126">
        <f xml:space="preserve"> Time!CF$140</f>
        <v>0</v>
      </c>
      <c r="CG123" s="126">
        <f xml:space="preserve"> Time!CG$140</f>
        <v>0</v>
      </c>
      <c r="CH123" s="126">
        <f xml:space="preserve"> Time!CH$140</f>
        <v>0</v>
      </c>
      <c r="CI123" s="126">
        <f xml:space="preserve"> Time!CI$140</f>
        <v>0</v>
      </c>
      <c r="CJ123" s="126">
        <f xml:space="preserve"> Time!CJ$140</f>
        <v>0</v>
      </c>
      <c r="CK123" s="126">
        <f xml:space="preserve"> Time!CK$140</f>
        <v>0</v>
      </c>
      <c r="CL123" s="126">
        <f xml:space="preserve"> Time!CL$140</f>
        <v>0</v>
      </c>
      <c r="CM123" s="126">
        <f xml:space="preserve"> Time!CM$140</f>
        <v>0</v>
      </c>
      <c r="CN123" s="126">
        <f xml:space="preserve"> Time!CN$140</f>
        <v>0</v>
      </c>
      <c r="CO123" s="126">
        <f xml:space="preserve"> Time!CO$140</f>
        <v>0</v>
      </c>
      <c r="CP123" s="126">
        <f xml:space="preserve"> Time!CP$140</f>
        <v>0</v>
      </c>
      <c r="CQ123" s="126">
        <f xml:space="preserve"> Time!CQ$140</f>
        <v>0</v>
      </c>
      <c r="CR123" s="126">
        <f xml:space="preserve"> Time!CR$140</f>
        <v>0</v>
      </c>
      <c r="CS123" s="126">
        <f xml:space="preserve"> Time!CS$140</f>
        <v>0</v>
      </c>
      <c r="CT123" s="126">
        <f xml:space="preserve"> Time!CT$140</f>
        <v>0</v>
      </c>
      <c r="CU123" s="126">
        <f xml:space="preserve"> Time!CU$140</f>
        <v>0</v>
      </c>
      <c r="CV123" s="126">
        <f xml:space="preserve"> Time!CV$140</f>
        <v>0</v>
      </c>
      <c r="CW123" s="126">
        <f xml:space="preserve"> Time!CW$140</f>
        <v>0</v>
      </c>
      <c r="CX123" s="126">
        <f xml:space="preserve"> Time!CX$140</f>
        <v>0</v>
      </c>
      <c r="CY123" s="126">
        <f xml:space="preserve"> Time!CY$140</f>
        <v>0</v>
      </c>
      <c r="CZ123" s="126">
        <f xml:space="preserve"> Time!CZ$140</f>
        <v>0</v>
      </c>
      <c r="DA123" s="126">
        <f xml:space="preserve"> Time!DA$140</f>
        <v>0</v>
      </c>
      <c r="DB123" s="126">
        <f xml:space="preserve"> Time!DB$140</f>
        <v>0</v>
      </c>
      <c r="DC123" s="126">
        <f xml:space="preserve"> Time!DC$140</f>
        <v>0</v>
      </c>
      <c r="DD123" s="126">
        <f xml:space="preserve"> Time!DD$140</f>
        <v>0</v>
      </c>
      <c r="DE123" s="126">
        <f xml:space="preserve"> Time!DE$140</f>
        <v>0</v>
      </c>
      <c r="DF123" s="126">
        <f xml:space="preserve"> Time!DF$140</f>
        <v>0</v>
      </c>
      <c r="DG123" s="126">
        <f xml:space="preserve"> Time!DG$140</f>
        <v>0</v>
      </c>
      <c r="DH123" s="126">
        <f xml:space="preserve"> Time!DH$140</f>
        <v>0</v>
      </c>
      <c r="DI123" s="126">
        <f xml:space="preserve"> Time!DI$140</f>
        <v>0</v>
      </c>
      <c r="DJ123" s="126">
        <f xml:space="preserve"> Time!DJ$140</f>
        <v>0</v>
      </c>
      <c r="DK123" s="126">
        <f xml:space="preserve"> Time!DK$140</f>
        <v>0</v>
      </c>
      <c r="DL123" s="126">
        <f xml:space="preserve"> Time!DL$140</f>
        <v>0</v>
      </c>
      <c r="DM123" s="126">
        <f xml:space="preserve"> Time!DM$140</f>
        <v>0</v>
      </c>
      <c r="DN123" s="126">
        <f xml:space="preserve"> Time!DN$140</f>
        <v>0</v>
      </c>
      <c r="DO123" s="126">
        <f xml:space="preserve"> Time!DO$140</f>
        <v>0</v>
      </c>
      <c r="DP123" s="126">
        <f xml:space="preserve"> Time!DP$140</f>
        <v>0</v>
      </c>
      <c r="DQ123" s="126">
        <f xml:space="preserve"> Time!DQ$140</f>
        <v>0</v>
      </c>
      <c r="DR123" s="126">
        <f xml:space="preserve"> Time!DR$140</f>
        <v>0</v>
      </c>
      <c r="DS123" s="126">
        <f xml:space="preserve"> Time!DS$140</f>
        <v>0</v>
      </c>
      <c r="DT123" s="126">
        <f xml:space="preserve"> Time!DT$140</f>
        <v>0</v>
      </c>
      <c r="DU123" s="126">
        <f xml:space="preserve"> Time!DU$140</f>
        <v>0</v>
      </c>
      <c r="DV123" s="126">
        <f xml:space="preserve"> Time!DV$140</f>
        <v>0</v>
      </c>
      <c r="DW123" s="126">
        <f xml:space="preserve"> Time!DW$140</f>
        <v>0</v>
      </c>
      <c r="DX123" s="126">
        <f xml:space="preserve"> Time!DX$140</f>
        <v>0</v>
      </c>
      <c r="DY123" s="126">
        <f xml:space="preserve"> Time!DY$140</f>
        <v>0</v>
      </c>
      <c r="DZ123" s="126">
        <f xml:space="preserve"> Time!DZ$140</f>
        <v>0</v>
      </c>
      <c r="EA123" s="126">
        <f xml:space="preserve"> Time!EA$140</f>
        <v>0</v>
      </c>
      <c r="EB123" s="126">
        <f xml:space="preserve"> Time!EB$140</f>
        <v>0</v>
      </c>
      <c r="EC123" s="126">
        <f xml:space="preserve"> Time!EC$140</f>
        <v>0</v>
      </c>
      <c r="ED123" s="126">
        <f xml:space="preserve"> Time!ED$140</f>
        <v>0</v>
      </c>
      <c r="EE123" s="126">
        <f xml:space="preserve"> Time!EE$140</f>
        <v>0</v>
      </c>
      <c r="EF123" s="126">
        <f xml:space="preserve"> Time!EF$140</f>
        <v>0</v>
      </c>
      <c r="EG123" s="126">
        <f xml:space="preserve"> Time!EG$140</f>
        <v>0</v>
      </c>
      <c r="EH123" s="126">
        <f xml:space="preserve"> Time!EH$140</f>
        <v>0</v>
      </c>
      <c r="EI123" s="126">
        <f xml:space="preserve"> Time!EI$140</f>
        <v>0</v>
      </c>
      <c r="EJ123" s="126">
        <f xml:space="preserve"> Time!EJ$140</f>
        <v>0</v>
      </c>
      <c r="EK123" s="126">
        <f xml:space="preserve"> Time!EK$140</f>
        <v>0</v>
      </c>
      <c r="EL123" s="126">
        <f xml:space="preserve"> Time!EL$140</f>
        <v>0</v>
      </c>
      <c r="EM123" s="126">
        <f xml:space="preserve"> Time!EM$140</f>
        <v>0</v>
      </c>
      <c r="EN123" s="126">
        <f xml:space="preserve"> Time!EN$140</f>
        <v>0</v>
      </c>
      <c r="EO123" s="126">
        <f xml:space="preserve"> Time!EO$140</f>
        <v>0</v>
      </c>
      <c r="EP123" s="126">
        <f xml:space="preserve"> Time!EP$140</f>
        <v>0</v>
      </c>
      <c r="EQ123" s="126">
        <f xml:space="preserve"> Time!EQ$140</f>
        <v>0</v>
      </c>
      <c r="ER123" s="126">
        <f xml:space="preserve"> Time!ER$140</f>
        <v>0</v>
      </c>
      <c r="ES123" s="126">
        <f xml:space="preserve"> Time!ES$140</f>
        <v>0</v>
      </c>
      <c r="ET123" s="126">
        <f xml:space="preserve"> Time!ET$140</f>
        <v>0</v>
      </c>
      <c r="EU123" s="126">
        <f xml:space="preserve"> Time!EU$140</f>
        <v>0</v>
      </c>
      <c r="EV123" s="126">
        <f xml:space="preserve"> Time!EV$140</f>
        <v>0</v>
      </c>
      <c r="EW123" s="126">
        <f xml:space="preserve"> Time!EW$140</f>
        <v>0</v>
      </c>
      <c r="EX123" s="126">
        <f xml:space="preserve"> Time!EX$140</f>
        <v>0</v>
      </c>
      <c r="EY123" s="126">
        <f xml:space="preserve"> Time!EY$140</f>
        <v>0</v>
      </c>
      <c r="EZ123" s="126">
        <f xml:space="preserve"> Time!EZ$140</f>
        <v>0</v>
      </c>
      <c r="FA123" s="126">
        <f xml:space="preserve"> Time!FA$140</f>
        <v>0</v>
      </c>
      <c r="FB123" s="126">
        <f xml:space="preserve"> Time!FB$140</f>
        <v>0</v>
      </c>
      <c r="FC123" s="126">
        <f xml:space="preserve"> Time!FC$140</f>
        <v>0</v>
      </c>
      <c r="FD123" s="126">
        <f xml:space="preserve"> Time!FD$140</f>
        <v>0</v>
      </c>
      <c r="FE123" s="126">
        <f xml:space="preserve"> Time!FE$140</f>
        <v>0</v>
      </c>
      <c r="FF123" s="126">
        <f xml:space="preserve"> Time!FF$140</f>
        <v>0</v>
      </c>
      <c r="FG123" s="126">
        <f xml:space="preserve"> Time!FG$140</f>
        <v>0</v>
      </c>
      <c r="FH123" s="126">
        <f xml:space="preserve"> Time!FH$140</f>
        <v>0</v>
      </c>
      <c r="FI123" s="126">
        <f xml:space="preserve"> Time!FI$140</f>
        <v>0</v>
      </c>
      <c r="FJ123" s="126">
        <f xml:space="preserve"> Time!FJ$140</f>
        <v>0</v>
      </c>
      <c r="FK123" s="126">
        <f xml:space="preserve"> Time!FK$140</f>
        <v>0</v>
      </c>
      <c r="FL123" s="126">
        <f xml:space="preserve"> Time!FL$140</f>
        <v>0</v>
      </c>
      <c r="FM123" s="126">
        <f xml:space="preserve"> Time!FM$140</f>
        <v>0</v>
      </c>
      <c r="FN123" s="126">
        <f xml:space="preserve"> Time!FN$140</f>
        <v>0</v>
      </c>
      <c r="FO123" s="126">
        <f xml:space="preserve"> Time!FO$140</f>
        <v>0</v>
      </c>
      <c r="FP123" s="126">
        <f xml:space="preserve"> Time!FP$140</f>
        <v>0</v>
      </c>
      <c r="FQ123" s="126">
        <f xml:space="preserve"> Time!FQ$140</f>
        <v>0</v>
      </c>
      <c r="FR123" s="126">
        <f xml:space="preserve"> Time!FR$140</f>
        <v>0</v>
      </c>
      <c r="FS123" s="126">
        <f xml:space="preserve"> Time!FS$140</f>
        <v>0</v>
      </c>
      <c r="FT123" s="126">
        <f xml:space="preserve"> Time!FT$140</f>
        <v>0</v>
      </c>
      <c r="FU123" s="126">
        <f xml:space="preserve"> Time!FU$140</f>
        <v>0</v>
      </c>
      <c r="FV123" s="126">
        <f xml:space="preserve"> Time!FV$140</f>
        <v>0</v>
      </c>
      <c r="FW123" s="126">
        <f xml:space="preserve"> Time!FW$140</f>
        <v>0</v>
      </c>
      <c r="FX123" s="126">
        <f xml:space="preserve"> Time!FX$140</f>
        <v>0</v>
      </c>
      <c r="FY123" s="126">
        <f xml:space="preserve"> Time!FY$140</f>
        <v>0</v>
      </c>
      <c r="FZ123" s="126">
        <f xml:space="preserve"> Time!FZ$140</f>
        <v>0</v>
      </c>
      <c r="GA123" s="126">
        <f xml:space="preserve"> Time!GA$140</f>
        <v>0</v>
      </c>
      <c r="GB123" s="126">
        <f xml:space="preserve"> Time!GB$140</f>
        <v>0</v>
      </c>
      <c r="GC123" s="126">
        <f xml:space="preserve"> Time!GC$140</f>
        <v>0</v>
      </c>
      <c r="GD123" s="126">
        <f xml:space="preserve"> Time!GD$140</f>
        <v>0</v>
      </c>
      <c r="GE123" s="126">
        <f xml:space="preserve"> Time!GE$140</f>
        <v>0</v>
      </c>
      <c r="GF123" s="126">
        <f xml:space="preserve"> Time!GF$140</f>
        <v>0</v>
      </c>
      <c r="GG123" s="126">
        <f xml:space="preserve"> Time!GG$140</f>
        <v>0</v>
      </c>
      <c r="GH123" s="126">
        <f xml:space="preserve"> Time!GH$140</f>
        <v>0</v>
      </c>
      <c r="GI123" s="126">
        <f xml:space="preserve"> Time!GI$140</f>
        <v>0</v>
      </c>
      <c r="GJ123" s="126">
        <f xml:space="preserve"> Time!GJ$140</f>
        <v>0</v>
      </c>
    </row>
    <row r="124" spans="1:192" x14ac:dyDescent="0.25">
      <c r="E124" s="287" t="s">
        <v>501</v>
      </c>
      <c r="F124" s="287"/>
      <c r="G124" s="287" t="s">
        <v>104</v>
      </c>
      <c r="H124" s="287">
        <f xml:space="preserve"> SUM(J124:GJ124)</f>
        <v>0.99999999999999967</v>
      </c>
      <c r="I124" s="287"/>
      <c r="J124" s="287">
        <f t="shared" ref="J124:AM124" si="237" xml:space="preserve"> IF($F121 &gt; CHK_TOL, J122 / $F121, 0) * J123</f>
        <v>0</v>
      </c>
      <c r="K124" s="287">
        <f t="shared" si="237"/>
        <v>0</v>
      </c>
      <c r="L124" s="287">
        <f t="shared" si="237"/>
        <v>0</v>
      </c>
      <c r="M124" s="287">
        <f t="shared" si="237"/>
        <v>0</v>
      </c>
      <c r="N124" s="287">
        <f t="shared" si="237"/>
        <v>0</v>
      </c>
      <c r="O124" s="287">
        <f t="shared" si="237"/>
        <v>0</v>
      </c>
      <c r="P124" s="287">
        <f t="shared" si="237"/>
        <v>0</v>
      </c>
      <c r="Q124" s="287">
        <f t="shared" si="237"/>
        <v>2.2851735906306275E-2</v>
      </c>
      <c r="R124" s="287">
        <f t="shared" si="237"/>
        <v>2.3451618209131688E-2</v>
      </c>
      <c r="S124" s="287">
        <f t="shared" si="237"/>
        <v>2.3867445200154047E-2</v>
      </c>
      <c r="T124" s="287">
        <f t="shared" si="237"/>
        <v>2.4158183329774069E-2</v>
      </c>
      <c r="U124" s="287">
        <f t="shared" si="237"/>
        <v>2.4573316709508058E-2</v>
      </c>
      <c r="V124" s="287">
        <f t="shared" si="237"/>
        <v>2.4861584173503364E-2</v>
      </c>
      <c r="W124" s="287">
        <f t="shared" si="237"/>
        <v>2.530798227115353E-2</v>
      </c>
      <c r="X124" s="287">
        <f t="shared" si="237"/>
        <v>2.5551765892547651E-2</v>
      </c>
      <c r="Y124" s="287">
        <f t="shared" si="237"/>
        <v>2.601003654988401E-2</v>
      </c>
      <c r="Z124" s="287">
        <f t="shared" si="237"/>
        <v>2.6354075333564968E-2</v>
      </c>
      <c r="AA124" s="287">
        <f t="shared" si="237"/>
        <v>2.6092864333778998E-2</v>
      </c>
      <c r="AB124" s="287">
        <f t="shared" si="237"/>
        <v>2.6394739647069395E-2</v>
      </c>
      <c r="AC124" s="287">
        <f t="shared" si="237"/>
        <v>2.693493353710746E-2</v>
      </c>
      <c r="AD124" s="287">
        <f t="shared" si="237"/>
        <v>2.7237835403510373E-2</v>
      </c>
      <c r="AE124" s="287">
        <f t="shared" si="237"/>
        <v>2.7815035902657926E-2</v>
      </c>
      <c r="AF124" s="287">
        <f t="shared" si="237"/>
        <v>2.8092471199010566E-2</v>
      </c>
      <c r="AG124" s="287">
        <f t="shared" si="237"/>
        <v>2.8674062720675283E-2</v>
      </c>
      <c r="AH124" s="287">
        <f t="shared" si="237"/>
        <v>2.9031615509420464E-2</v>
      </c>
      <c r="AI124" s="287">
        <f t="shared" si="237"/>
        <v>2.9688697567280525E-2</v>
      </c>
      <c r="AJ124" s="287">
        <f t="shared" si="237"/>
        <v>2.9989259101421344E-2</v>
      </c>
      <c r="AK124" s="287">
        <f t="shared" si="237"/>
        <v>3.0084473371762493E-2</v>
      </c>
      <c r="AL124" s="287">
        <f t="shared" si="237"/>
        <v>3.0417781035513704E-2</v>
      </c>
      <c r="AM124" s="287">
        <f t="shared" si="237"/>
        <v>3.1175751539762816E-2</v>
      </c>
      <c r="AN124" s="287">
        <f t="shared" ref="AN124:CY124" si="238" xml:space="preserve"> IF($F121 &gt; CHK_TOL, AN122 / $F121, 0) * AN123</f>
        <v>3.1513534022673886E-2</v>
      </c>
      <c r="AO124" s="287">
        <f t="shared" si="238"/>
        <v>3.2261429281071452E-2</v>
      </c>
      <c r="AP124" s="287">
        <f t="shared" si="238"/>
        <v>3.2653146990598951E-2</v>
      </c>
      <c r="AQ124" s="287">
        <f t="shared" si="238"/>
        <v>3.3512070051294703E-2</v>
      </c>
      <c r="AR124" s="287">
        <f t="shared" si="238"/>
        <v>3.3851521336895556E-2</v>
      </c>
      <c r="AS124" s="287">
        <f t="shared" si="238"/>
        <v>3.4763550875937334E-2</v>
      </c>
      <c r="AT124" s="287">
        <f t="shared" si="238"/>
        <v>3.510585118698039E-2</v>
      </c>
      <c r="AU124" s="287">
        <f t="shared" si="238"/>
        <v>3.6074473363811345E-2</v>
      </c>
      <c r="AV124" s="287">
        <f t="shared" si="238"/>
        <v>3.6458066816314499E-2</v>
      </c>
      <c r="AW124" s="287">
        <f t="shared" si="238"/>
        <v>3.7394203510986927E-2</v>
      </c>
      <c r="AX124" s="287">
        <f t="shared" si="238"/>
        <v>3.7794888118935714E-2</v>
      </c>
      <c r="AY124" s="287">
        <f t="shared" si="238"/>
        <v>0</v>
      </c>
      <c r="AZ124" s="287">
        <f t="shared" si="238"/>
        <v>0</v>
      </c>
      <c r="BA124" s="287">
        <f t="shared" si="238"/>
        <v>0</v>
      </c>
      <c r="BB124" s="287">
        <f t="shared" si="238"/>
        <v>0</v>
      </c>
      <c r="BC124" s="287">
        <f t="shared" si="238"/>
        <v>0</v>
      </c>
      <c r="BD124" s="287">
        <f t="shared" si="238"/>
        <v>0</v>
      </c>
      <c r="BE124" s="287">
        <f t="shared" si="238"/>
        <v>0</v>
      </c>
      <c r="BF124" s="287">
        <f t="shared" si="238"/>
        <v>0</v>
      </c>
      <c r="BG124" s="287">
        <f t="shared" si="238"/>
        <v>0</v>
      </c>
      <c r="BH124" s="287">
        <f t="shared" si="238"/>
        <v>0</v>
      </c>
      <c r="BI124" s="287">
        <f t="shared" si="238"/>
        <v>0</v>
      </c>
      <c r="BJ124" s="287">
        <f t="shared" si="238"/>
        <v>0</v>
      </c>
      <c r="BK124" s="287">
        <f t="shared" si="238"/>
        <v>0</v>
      </c>
      <c r="BL124" s="287">
        <f t="shared" si="238"/>
        <v>0</v>
      </c>
      <c r="BM124" s="287">
        <f t="shared" si="238"/>
        <v>0</v>
      </c>
      <c r="BN124" s="287">
        <f t="shared" si="238"/>
        <v>0</v>
      </c>
      <c r="BO124" s="287">
        <f t="shared" si="238"/>
        <v>0</v>
      </c>
      <c r="BP124" s="287">
        <f t="shared" si="238"/>
        <v>0</v>
      </c>
      <c r="BQ124" s="287">
        <f t="shared" si="238"/>
        <v>0</v>
      </c>
      <c r="BR124" s="287">
        <f t="shared" si="238"/>
        <v>0</v>
      </c>
      <c r="BS124" s="287">
        <f t="shared" si="238"/>
        <v>0</v>
      </c>
      <c r="BT124" s="287">
        <f t="shared" si="238"/>
        <v>0</v>
      </c>
      <c r="BU124" s="287">
        <f t="shared" si="238"/>
        <v>0</v>
      </c>
      <c r="BV124" s="287">
        <f t="shared" si="238"/>
        <v>0</v>
      </c>
      <c r="BW124" s="287">
        <f t="shared" si="238"/>
        <v>0</v>
      </c>
      <c r="BX124" s="287">
        <f t="shared" si="238"/>
        <v>0</v>
      </c>
      <c r="BY124" s="287">
        <f t="shared" si="238"/>
        <v>0</v>
      </c>
      <c r="BZ124" s="287">
        <f t="shared" si="238"/>
        <v>0</v>
      </c>
      <c r="CA124" s="287">
        <f t="shared" si="238"/>
        <v>0</v>
      </c>
      <c r="CB124" s="287">
        <f t="shared" si="238"/>
        <v>0</v>
      </c>
      <c r="CC124" s="287">
        <f t="shared" si="238"/>
        <v>0</v>
      </c>
      <c r="CD124" s="287">
        <f t="shared" si="238"/>
        <v>0</v>
      </c>
      <c r="CE124" s="287">
        <f t="shared" si="238"/>
        <v>0</v>
      </c>
      <c r="CF124" s="287">
        <f t="shared" si="238"/>
        <v>0</v>
      </c>
      <c r="CG124" s="287">
        <f t="shared" si="238"/>
        <v>0</v>
      </c>
      <c r="CH124" s="287">
        <f t="shared" si="238"/>
        <v>0</v>
      </c>
      <c r="CI124" s="287">
        <f t="shared" si="238"/>
        <v>0</v>
      </c>
      <c r="CJ124" s="287">
        <f t="shared" si="238"/>
        <v>0</v>
      </c>
      <c r="CK124" s="287">
        <f t="shared" si="238"/>
        <v>0</v>
      </c>
      <c r="CL124" s="287">
        <f t="shared" si="238"/>
        <v>0</v>
      </c>
      <c r="CM124" s="287">
        <f t="shared" si="238"/>
        <v>0</v>
      </c>
      <c r="CN124" s="287">
        <f t="shared" si="238"/>
        <v>0</v>
      </c>
      <c r="CO124" s="287">
        <f t="shared" si="238"/>
        <v>0</v>
      </c>
      <c r="CP124" s="287">
        <f t="shared" si="238"/>
        <v>0</v>
      </c>
      <c r="CQ124" s="287">
        <f t="shared" si="238"/>
        <v>0</v>
      </c>
      <c r="CR124" s="287">
        <f t="shared" si="238"/>
        <v>0</v>
      </c>
      <c r="CS124" s="287">
        <f t="shared" si="238"/>
        <v>0</v>
      </c>
      <c r="CT124" s="287">
        <f t="shared" si="238"/>
        <v>0</v>
      </c>
      <c r="CU124" s="287">
        <f t="shared" si="238"/>
        <v>0</v>
      </c>
      <c r="CV124" s="287">
        <f t="shared" si="238"/>
        <v>0</v>
      </c>
      <c r="CW124" s="287">
        <f t="shared" si="238"/>
        <v>0</v>
      </c>
      <c r="CX124" s="287">
        <f t="shared" si="238"/>
        <v>0</v>
      </c>
      <c r="CY124" s="287">
        <f t="shared" si="238"/>
        <v>0</v>
      </c>
      <c r="CZ124" s="287">
        <f t="shared" ref="CZ124:FK124" si="239" xml:space="preserve"> IF($F121 &gt; CHK_TOL, CZ122 / $F121, 0) * CZ123</f>
        <v>0</v>
      </c>
      <c r="DA124" s="287">
        <f t="shared" si="239"/>
        <v>0</v>
      </c>
      <c r="DB124" s="287">
        <f t="shared" si="239"/>
        <v>0</v>
      </c>
      <c r="DC124" s="287">
        <f t="shared" si="239"/>
        <v>0</v>
      </c>
      <c r="DD124" s="287">
        <f t="shared" si="239"/>
        <v>0</v>
      </c>
      <c r="DE124" s="287">
        <f t="shared" si="239"/>
        <v>0</v>
      </c>
      <c r="DF124" s="287">
        <f t="shared" si="239"/>
        <v>0</v>
      </c>
      <c r="DG124" s="287">
        <f t="shared" si="239"/>
        <v>0</v>
      </c>
      <c r="DH124" s="287">
        <f t="shared" si="239"/>
        <v>0</v>
      </c>
      <c r="DI124" s="287">
        <f t="shared" si="239"/>
        <v>0</v>
      </c>
      <c r="DJ124" s="287">
        <f t="shared" si="239"/>
        <v>0</v>
      </c>
      <c r="DK124" s="287">
        <f t="shared" si="239"/>
        <v>0</v>
      </c>
      <c r="DL124" s="287">
        <f t="shared" si="239"/>
        <v>0</v>
      </c>
      <c r="DM124" s="287">
        <f t="shared" si="239"/>
        <v>0</v>
      </c>
      <c r="DN124" s="287">
        <f t="shared" si="239"/>
        <v>0</v>
      </c>
      <c r="DO124" s="287">
        <f t="shared" si="239"/>
        <v>0</v>
      </c>
      <c r="DP124" s="287">
        <f t="shared" si="239"/>
        <v>0</v>
      </c>
      <c r="DQ124" s="287">
        <f t="shared" si="239"/>
        <v>0</v>
      </c>
      <c r="DR124" s="287">
        <f t="shared" si="239"/>
        <v>0</v>
      </c>
      <c r="DS124" s="287">
        <f t="shared" si="239"/>
        <v>0</v>
      </c>
      <c r="DT124" s="287">
        <f t="shared" si="239"/>
        <v>0</v>
      </c>
      <c r="DU124" s="287">
        <f t="shared" si="239"/>
        <v>0</v>
      </c>
      <c r="DV124" s="287">
        <f t="shared" si="239"/>
        <v>0</v>
      </c>
      <c r="DW124" s="287">
        <f t="shared" si="239"/>
        <v>0</v>
      </c>
      <c r="DX124" s="287">
        <f t="shared" si="239"/>
        <v>0</v>
      </c>
      <c r="DY124" s="287">
        <f t="shared" si="239"/>
        <v>0</v>
      </c>
      <c r="DZ124" s="287">
        <f t="shared" si="239"/>
        <v>0</v>
      </c>
      <c r="EA124" s="287">
        <f t="shared" si="239"/>
        <v>0</v>
      </c>
      <c r="EB124" s="287">
        <f t="shared" si="239"/>
        <v>0</v>
      </c>
      <c r="EC124" s="287">
        <f t="shared" si="239"/>
        <v>0</v>
      </c>
      <c r="ED124" s="287">
        <f t="shared" si="239"/>
        <v>0</v>
      </c>
      <c r="EE124" s="287">
        <f t="shared" si="239"/>
        <v>0</v>
      </c>
      <c r="EF124" s="287">
        <f t="shared" si="239"/>
        <v>0</v>
      </c>
      <c r="EG124" s="287">
        <f t="shared" si="239"/>
        <v>0</v>
      </c>
      <c r="EH124" s="287">
        <f t="shared" si="239"/>
        <v>0</v>
      </c>
      <c r="EI124" s="287">
        <f t="shared" si="239"/>
        <v>0</v>
      </c>
      <c r="EJ124" s="287">
        <f t="shared" si="239"/>
        <v>0</v>
      </c>
      <c r="EK124" s="287">
        <f t="shared" si="239"/>
        <v>0</v>
      </c>
      <c r="EL124" s="287">
        <f t="shared" si="239"/>
        <v>0</v>
      </c>
      <c r="EM124" s="287">
        <f t="shared" si="239"/>
        <v>0</v>
      </c>
      <c r="EN124" s="287">
        <f t="shared" si="239"/>
        <v>0</v>
      </c>
      <c r="EO124" s="287">
        <f t="shared" si="239"/>
        <v>0</v>
      </c>
      <c r="EP124" s="287">
        <f t="shared" si="239"/>
        <v>0</v>
      </c>
      <c r="EQ124" s="287">
        <f t="shared" si="239"/>
        <v>0</v>
      </c>
      <c r="ER124" s="287">
        <f t="shared" si="239"/>
        <v>0</v>
      </c>
      <c r="ES124" s="287">
        <f t="shared" si="239"/>
        <v>0</v>
      </c>
      <c r="ET124" s="287">
        <f t="shared" si="239"/>
        <v>0</v>
      </c>
      <c r="EU124" s="287">
        <f t="shared" si="239"/>
        <v>0</v>
      </c>
      <c r="EV124" s="287">
        <f t="shared" si="239"/>
        <v>0</v>
      </c>
      <c r="EW124" s="287">
        <f t="shared" si="239"/>
        <v>0</v>
      </c>
      <c r="EX124" s="287">
        <f t="shared" si="239"/>
        <v>0</v>
      </c>
      <c r="EY124" s="287">
        <f t="shared" si="239"/>
        <v>0</v>
      </c>
      <c r="EZ124" s="287">
        <f t="shared" si="239"/>
        <v>0</v>
      </c>
      <c r="FA124" s="287">
        <f t="shared" si="239"/>
        <v>0</v>
      </c>
      <c r="FB124" s="287">
        <f t="shared" si="239"/>
        <v>0</v>
      </c>
      <c r="FC124" s="287">
        <f t="shared" si="239"/>
        <v>0</v>
      </c>
      <c r="FD124" s="287">
        <f t="shared" si="239"/>
        <v>0</v>
      </c>
      <c r="FE124" s="287">
        <f t="shared" si="239"/>
        <v>0</v>
      </c>
      <c r="FF124" s="287">
        <f t="shared" si="239"/>
        <v>0</v>
      </c>
      <c r="FG124" s="287">
        <f t="shared" si="239"/>
        <v>0</v>
      </c>
      <c r="FH124" s="287">
        <f t="shared" si="239"/>
        <v>0</v>
      </c>
      <c r="FI124" s="287">
        <f t="shared" si="239"/>
        <v>0</v>
      </c>
      <c r="FJ124" s="287">
        <f t="shared" si="239"/>
        <v>0</v>
      </c>
      <c r="FK124" s="287">
        <f t="shared" si="239"/>
        <v>0</v>
      </c>
      <c r="FL124" s="287">
        <f t="shared" ref="FL124:GJ124" si="240" xml:space="preserve"> IF($F121 &gt; CHK_TOL, FL122 / $F121, 0) * FL123</f>
        <v>0</v>
      </c>
      <c r="FM124" s="287">
        <f t="shared" si="240"/>
        <v>0</v>
      </c>
      <c r="FN124" s="287">
        <f t="shared" si="240"/>
        <v>0</v>
      </c>
      <c r="FO124" s="287">
        <f t="shared" si="240"/>
        <v>0</v>
      </c>
      <c r="FP124" s="287">
        <f t="shared" si="240"/>
        <v>0</v>
      </c>
      <c r="FQ124" s="287">
        <f t="shared" si="240"/>
        <v>0</v>
      </c>
      <c r="FR124" s="287">
        <f t="shared" si="240"/>
        <v>0</v>
      </c>
      <c r="FS124" s="287">
        <f t="shared" si="240"/>
        <v>0</v>
      </c>
      <c r="FT124" s="287">
        <f t="shared" si="240"/>
        <v>0</v>
      </c>
      <c r="FU124" s="287">
        <f t="shared" si="240"/>
        <v>0</v>
      </c>
      <c r="FV124" s="287">
        <f t="shared" si="240"/>
        <v>0</v>
      </c>
      <c r="FW124" s="287">
        <f t="shared" si="240"/>
        <v>0</v>
      </c>
      <c r="FX124" s="287">
        <f t="shared" si="240"/>
        <v>0</v>
      </c>
      <c r="FY124" s="287">
        <f t="shared" si="240"/>
        <v>0</v>
      </c>
      <c r="FZ124" s="287">
        <f t="shared" si="240"/>
        <v>0</v>
      </c>
      <c r="GA124" s="287">
        <f t="shared" si="240"/>
        <v>0</v>
      </c>
      <c r="GB124" s="287">
        <f t="shared" si="240"/>
        <v>0</v>
      </c>
      <c r="GC124" s="287">
        <f t="shared" si="240"/>
        <v>0</v>
      </c>
      <c r="GD124" s="287">
        <f t="shared" si="240"/>
        <v>0</v>
      </c>
      <c r="GE124" s="287">
        <f t="shared" si="240"/>
        <v>0</v>
      </c>
      <c r="GF124" s="287">
        <f t="shared" si="240"/>
        <v>0</v>
      </c>
      <c r="GG124" s="287">
        <f t="shared" si="240"/>
        <v>0</v>
      </c>
      <c r="GH124" s="287">
        <f t="shared" si="240"/>
        <v>0</v>
      </c>
      <c r="GI124" s="287">
        <f t="shared" si="240"/>
        <v>0</v>
      </c>
      <c r="GJ124" s="287">
        <f t="shared" si="240"/>
        <v>0</v>
      </c>
    </row>
    <row r="125" spans="1:192" x14ac:dyDescent="0.25">
      <c r="E125" s="32"/>
      <c r="F125" s="32"/>
      <c r="G125" s="32"/>
      <c r="H125" s="32"/>
      <c r="I125" s="32"/>
      <c r="J125" s="32"/>
      <c r="K125" s="32"/>
      <c r="L125" s="32"/>
    </row>
    <row r="126" spans="1:192" x14ac:dyDescent="0.25">
      <c r="E126" s="620" t="str">
        <f t="shared" ref="E126:AJ126" si="241" xml:space="preserve"> E$124</f>
        <v>Senior debt repayment as % of total</v>
      </c>
      <c r="F126" s="620">
        <f t="shared" si="241"/>
        <v>0</v>
      </c>
      <c r="G126" s="620" t="str">
        <f t="shared" si="241"/>
        <v>%</v>
      </c>
      <c r="H126" s="620">
        <f t="shared" si="241"/>
        <v>0.99999999999999967</v>
      </c>
      <c r="I126" s="620">
        <f t="shared" si="241"/>
        <v>0</v>
      </c>
      <c r="J126" s="620">
        <f t="shared" si="241"/>
        <v>0</v>
      </c>
      <c r="K126" s="620">
        <f t="shared" si="241"/>
        <v>0</v>
      </c>
      <c r="L126" s="620">
        <f t="shared" si="241"/>
        <v>0</v>
      </c>
      <c r="M126" s="620">
        <f t="shared" si="241"/>
        <v>0</v>
      </c>
      <c r="N126" s="620">
        <f t="shared" si="241"/>
        <v>0</v>
      </c>
      <c r="O126" s="620">
        <f t="shared" si="241"/>
        <v>0</v>
      </c>
      <c r="P126" s="620">
        <f t="shared" si="241"/>
        <v>0</v>
      </c>
      <c r="Q126" s="620">
        <f t="shared" si="241"/>
        <v>2.2851735906306275E-2</v>
      </c>
      <c r="R126" s="620">
        <f t="shared" si="241"/>
        <v>2.3451618209131688E-2</v>
      </c>
      <c r="S126" s="620">
        <f t="shared" si="241"/>
        <v>2.3867445200154047E-2</v>
      </c>
      <c r="T126" s="620">
        <f t="shared" si="241"/>
        <v>2.4158183329774069E-2</v>
      </c>
      <c r="U126" s="620">
        <f t="shared" si="241"/>
        <v>2.4573316709508058E-2</v>
      </c>
      <c r="V126" s="620">
        <f t="shared" si="241"/>
        <v>2.4861584173503364E-2</v>
      </c>
      <c r="W126" s="620">
        <f t="shared" si="241"/>
        <v>2.530798227115353E-2</v>
      </c>
      <c r="X126" s="620">
        <f t="shared" si="241"/>
        <v>2.5551765892547651E-2</v>
      </c>
      <c r="Y126" s="620">
        <f t="shared" si="241"/>
        <v>2.601003654988401E-2</v>
      </c>
      <c r="Z126" s="620">
        <f t="shared" si="241"/>
        <v>2.6354075333564968E-2</v>
      </c>
      <c r="AA126" s="620">
        <f t="shared" si="241"/>
        <v>2.6092864333778998E-2</v>
      </c>
      <c r="AB126" s="620">
        <f t="shared" si="241"/>
        <v>2.6394739647069395E-2</v>
      </c>
      <c r="AC126" s="620">
        <f t="shared" si="241"/>
        <v>2.693493353710746E-2</v>
      </c>
      <c r="AD126" s="620">
        <f t="shared" si="241"/>
        <v>2.7237835403510373E-2</v>
      </c>
      <c r="AE126" s="620">
        <f t="shared" si="241"/>
        <v>2.7815035902657926E-2</v>
      </c>
      <c r="AF126" s="620">
        <f t="shared" si="241"/>
        <v>2.8092471199010566E-2</v>
      </c>
      <c r="AG126" s="620">
        <f t="shared" si="241"/>
        <v>2.8674062720675283E-2</v>
      </c>
      <c r="AH126" s="620">
        <f t="shared" si="241"/>
        <v>2.9031615509420464E-2</v>
      </c>
      <c r="AI126" s="620">
        <f t="shared" si="241"/>
        <v>2.9688697567280525E-2</v>
      </c>
      <c r="AJ126" s="620">
        <f t="shared" si="241"/>
        <v>2.9989259101421344E-2</v>
      </c>
      <c r="AK126" s="620">
        <f t="shared" ref="AK126:CV126" si="242" xml:space="preserve"> AK$124</f>
        <v>3.0084473371762493E-2</v>
      </c>
      <c r="AL126" s="620">
        <f t="shared" si="242"/>
        <v>3.0417781035513704E-2</v>
      </c>
      <c r="AM126" s="620">
        <f t="shared" si="242"/>
        <v>3.1175751539762816E-2</v>
      </c>
      <c r="AN126" s="620">
        <f t="shared" si="242"/>
        <v>3.1513534022673886E-2</v>
      </c>
      <c r="AO126" s="620">
        <f t="shared" si="242"/>
        <v>3.2261429281071452E-2</v>
      </c>
      <c r="AP126" s="620">
        <f t="shared" si="242"/>
        <v>3.2653146990598951E-2</v>
      </c>
      <c r="AQ126" s="620">
        <f t="shared" si="242"/>
        <v>3.3512070051294703E-2</v>
      </c>
      <c r="AR126" s="620">
        <f t="shared" si="242"/>
        <v>3.3851521336895556E-2</v>
      </c>
      <c r="AS126" s="620">
        <f t="shared" si="242"/>
        <v>3.4763550875937334E-2</v>
      </c>
      <c r="AT126" s="620">
        <f t="shared" si="242"/>
        <v>3.510585118698039E-2</v>
      </c>
      <c r="AU126" s="620">
        <f t="shared" si="242"/>
        <v>3.6074473363811345E-2</v>
      </c>
      <c r="AV126" s="620">
        <f t="shared" si="242"/>
        <v>3.6458066816314499E-2</v>
      </c>
      <c r="AW126" s="620">
        <f t="shared" si="242"/>
        <v>3.7394203510986927E-2</v>
      </c>
      <c r="AX126" s="620">
        <f t="shared" si="242"/>
        <v>3.7794888118935714E-2</v>
      </c>
      <c r="AY126" s="620">
        <f t="shared" si="242"/>
        <v>0</v>
      </c>
      <c r="AZ126" s="620">
        <f t="shared" si="242"/>
        <v>0</v>
      </c>
      <c r="BA126" s="620">
        <f t="shared" si="242"/>
        <v>0</v>
      </c>
      <c r="BB126" s="620">
        <f t="shared" si="242"/>
        <v>0</v>
      </c>
      <c r="BC126" s="620">
        <f t="shared" si="242"/>
        <v>0</v>
      </c>
      <c r="BD126" s="620">
        <f t="shared" si="242"/>
        <v>0</v>
      </c>
      <c r="BE126" s="620">
        <f t="shared" si="242"/>
        <v>0</v>
      </c>
      <c r="BF126" s="620">
        <f t="shared" si="242"/>
        <v>0</v>
      </c>
      <c r="BG126" s="620">
        <f t="shared" si="242"/>
        <v>0</v>
      </c>
      <c r="BH126" s="620">
        <f t="shared" si="242"/>
        <v>0</v>
      </c>
      <c r="BI126" s="620">
        <f t="shared" si="242"/>
        <v>0</v>
      </c>
      <c r="BJ126" s="620">
        <f t="shared" si="242"/>
        <v>0</v>
      </c>
      <c r="BK126" s="620">
        <f t="shared" si="242"/>
        <v>0</v>
      </c>
      <c r="BL126" s="620">
        <f t="shared" si="242"/>
        <v>0</v>
      </c>
      <c r="BM126" s="620">
        <f t="shared" si="242"/>
        <v>0</v>
      </c>
      <c r="BN126" s="620">
        <f t="shared" si="242"/>
        <v>0</v>
      </c>
      <c r="BO126" s="620">
        <f t="shared" si="242"/>
        <v>0</v>
      </c>
      <c r="BP126" s="620">
        <f t="shared" si="242"/>
        <v>0</v>
      </c>
      <c r="BQ126" s="620">
        <f t="shared" si="242"/>
        <v>0</v>
      </c>
      <c r="BR126" s="620">
        <f t="shared" si="242"/>
        <v>0</v>
      </c>
      <c r="BS126" s="620">
        <f t="shared" si="242"/>
        <v>0</v>
      </c>
      <c r="BT126" s="620">
        <f t="shared" si="242"/>
        <v>0</v>
      </c>
      <c r="BU126" s="620">
        <f t="shared" si="242"/>
        <v>0</v>
      </c>
      <c r="BV126" s="620">
        <f t="shared" si="242"/>
        <v>0</v>
      </c>
      <c r="BW126" s="620">
        <f t="shared" si="242"/>
        <v>0</v>
      </c>
      <c r="BX126" s="620">
        <f t="shared" si="242"/>
        <v>0</v>
      </c>
      <c r="BY126" s="620">
        <f t="shared" si="242"/>
        <v>0</v>
      </c>
      <c r="BZ126" s="620">
        <f t="shared" si="242"/>
        <v>0</v>
      </c>
      <c r="CA126" s="620">
        <f t="shared" si="242"/>
        <v>0</v>
      </c>
      <c r="CB126" s="620">
        <f t="shared" si="242"/>
        <v>0</v>
      </c>
      <c r="CC126" s="620">
        <f t="shared" si="242"/>
        <v>0</v>
      </c>
      <c r="CD126" s="620">
        <f t="shared" si="242"/>
        <v>0</v>
      </c>
      <c r="CE126" s="620">
        <f t="shared" si="242"/>
        <v>0</v>
      </c>
      <c r="CF126" s="620">
        <f t="shared" si="242"/>
        <v>0</v>
      </c>
      <c r="CG126" s="620">
        <f t="shared" si="242"/>
        <v>0</v>
      </c>
      <c r="CH126" s="620">
        <f t="shared" si="242"/>
        <v>0</v>
      </c>
      <c r="CI126" s="620">
        <f t="shared" si="242"/>
        <v>0</v>
      </c>
      <c r="CJ126" s="620">
        <f t="shared" si="242"/>
        <v>0</v>
      </c>
      <c r="CK126" s="620">
        <f t="shared" si="242"/>
        <v>0</v>
      </c>
      <c r="CL126" s="620">
        <f t="shared" si="242"/>
        <v>0</v>
      </c>
      <c r="CM126" s="620">
        <f t="shared" si="242"/>
        <v>0</v>
      </c>
      <c r="CN126" s="620">
        <f t="shared" si="242"/>
        <v>0</v>
      </c>
      <c r="CO126" s="620">
        <f t="shared" si="242"/>
        <v>0</v>
      </c>
      <c r="CP126" s="620">
        <f t="shared" si="242"/>
        <v>0</v>
      </c>
      <c r="CQ126" s="620">
        <f t="shared" si="242"/>
        <v>0</v>
      </c>
      <c r="CR126" s="620">
        <f t="shared" si="242"/>
        <v>0</v>
      </c>
      <c r="CS126" s="620">
        <f t="shared" si="242"/>
        <v>0</v>
      </c>
      <c r="CT126" s="620">
        <f t="shared" si="242"/>
        <v>0</v>
      </c>
      <c r="CU126" s="620">
        <f t="shared" si="242"/>
        <v>0</v>
      </c>
      <c r="CV126" s="620">
        <f t="shared" si="242"/>
        <v>0</v>
      </c>
      <c r="CW126" s="620">
        <f t="shared" ref="CW126:FH126" si="243" xml:space="preserve"> CW$124</f>
        <v>0</v>
      </c>
      <c r="CX126" s="620">
        <f t="shared" si="243"/>
        <v>0</v>
      </c>
      <c r="CY126" s="620">
        <f t="shared" si="243"/>
        <v>0</v>
      </c>
      <c r="CZ126" s="620">
        <f t="shared" si="243"/>
        <v>0</v>
      </c>
      <c r="DA126" s="620">
        <f t="shared" si="243"/>
        <v>0</v>
      </c>
      <c r="DB126" s="620">
        <f t="shared" si="243"/>
        <v>0</v>
      </c>
      <c r="DC126" s="620">
        <f t="shared" si="243"/>
        <v>0</v>
      </c>
      <c r="DD126" s="620">
        <f t="shared" si="243"/>
        <v>0</v>
      </c>
      <c r="DE126" s="620">
        <f t="shared" si="243"/>
        <v>0</v>
      </c>
      <c r="DF126" s="620">
        <f t="shared" si="243"/>
        <v>0</v>
      </c>
      <c r="DG126" s="620">
        <f t="shared" si="243"/>
        <v>0</v>
      </c>
      <c r="DH126" s="620">
        <f t="shared" si="243"/>
        <v>0</v>
      </c>
      <c r="DI126" s="620">
        <f t="shared" si="243"/>
        <v>0</v>
      </c>
      <c r="DJ126" s="620">
        <f t="shared" si="243"/>
        <v>0</v>
      </c>
      <c r="DK126" s="620">
        <f t="shared" si="243"/>
        <v>0</v>
      </c>
      <c r="DL126" s="620">
        <f t="shared" si="243"/>
        <v>0</v>
      </c>
      <c r="DM126" s="620">
        <f t="shared" si="243"/>
        <v>0</v>
      </c>
      <c r="DN126" s="620">
        <f t="shared" si="243"/>
        <v>0</v>
      </c>
      <c r="DO126" s="620">
        <f t="shared" si="243"/>
        <v>0</v>
      </c>
      <c r="DP126" s="620">
        <f t="shared" si="243"/>
        <v>0</v>
      </c>
      <c r="DQ126" s="620">
        <f t="shared" si="243"/>
        <v>0</v>
      </c>
      <c r="DR126" s="620">
        <f t="shared" si="243"/>
        <v>0</v>
      </c>
      <c r="DS126" s="620">
        <f t="shared" si="243"/>
        <v>0</v>
      </c>
      <c r="DT126" s="620">
        <f t="shared" si="243"/>
        <v>0</v>
      </c>
      <c r="DU126" s="620">
        <f t="shared" si="243"/>
        <v>0</v>
      </c>
      <c r="DV126" s="620">
        <f t="shared" si="243"/>
        <v>0</v>
      </c>
      <c r="DW126" s="620">
        <f t="shared" si="243"/>
        <v>0</v>
      </c>
      <c r="DX126" s="620">
        <f t="shared" si="243"/>
        <v>0</v>
      </c>
      <c r="DY126" s="620">
        <f t="shared" si="243"/>
        <v>0</v>
      </c>
      <c r="DZ126" s="620">
        <f t="shared" si="243"/>
        <v>0</v>
      </c>
      <c r="EA126" s="620">
        <f t="shared" si="243"/>
        <v>0</v>
      </c>
      <c r="EB126" s="620">
        <f t="shared" si="243"/>
        <v>0</v>
      </c>
      <c r="EC126" s="620">
        <f t="shared" si="243"/>
        <v>0</v>
      </c>
      <c r="ED126" s="620">
        <f t="shared" si="243"/>
        <v>0</v>
      </c>
      <c r="EE126" s="620">
        <f t="shared" si="243"/>
        <v>0</v>
      </c>
      <c r="EF126" s="620">
        <f t="shared" si="243"/>
        <v>0</v>
      </c>
      <c r="EG126" s="620">
        <f t="shared" si="243"/>
        <v>0</v>
      </c>
      <c r="EH126" s="620">
        <f t="shared" si="243"/>
        <v>0</v>
      </c>
      <c r="EI126" s="620">
        <f t="shared" si="243"/>
        <v>0</v>
      </c>
      <c r="EJ126" s="620">
        <f t="shared" si="243"/>
        <v>0</v>
      </c>
      <c r="EK126" s="620">
        <f t="shared" si="243"/>
        <v>0</v>
      </c>
      <c r="EL126" s="620">
        <f t="shared" si="243"/>
        <v>0</v>
      </c>
      <c r="EM126" s="620">
        <f t="shared" si="243"/>
        <v>0</v>
      </c>
      <c r="EN126" s="620">
        <f t="shared" si="243"/>
        <v>0</v>
      </c>
      <c r="EO126" s="620">
        <f t="shared" si="243"/>
        <v>0</v>
      </c>
      <c r="EP126" s="620">
        <f t="shared" si="243"/>
        <v>0</v>
      </c>
      <c r="EQ126" s="620">
        <f t="shared" si="243"/>
        <v>0</v>
      </c>
      <c r="ER126" s="620">
        <f t="shared" si="243"/>
        <v>0</v>
      </c>
      <c r="ES126" s="620">
        <f t="shared" si="243"/>
        <v>0</v>
      </c>
      <c r="ET126" s="620">
        <f t="shared" si="243"/>
        <v>0</v>
      </c>
      <c r="EU126" s="620">
        <f t="shared" si="243"/>
        <v>0</v>
      </c>
      <c r="EV126" s="620">
        <f t="shared" si="243"/>
        <v>0</v>
      </c>
      <c r="EW126" s="620">
        <f t="shared" si="243"/>
        <v>0</v>
      </c>
      <c r="EX126" s="620">
        <f t="shared" si="243"/>
        <v>0</v>
      </c>
      <c r="EY126" s="620">
        <f t="shared" si="243"/>
        <v>0</v>
      </c>
      <c r="EZ126" s="620">
        <f t="shared" si="243"/>
        <v>0</v>
      </c>
      <c r="FA126" s="620">
        <f t="shared" si="243"/>
        <v>0</v>
      </c>
      <c r="FB126" s="620">
        <f t="shared" si="243"/>
        <v>0</v>
      </c>
      <c r="FC126" s="620">
        <f t="shared" si="243"/>
        <v>0</v>
      </c>
      <c r="FD126" s="620">
        <f t="shared" si="243"/>
        <v>0</v>
      </c>
      <c r="FE126" s="620">
        <f t="shared" si="243"/>
        <v>0</v>
      </c>
      <c r="FF126" s="620">
        <f t="shared" si="243"/>
        <v>0</v>
      </c>
      <c r="FG126" s="620">
        <f t="shared" si="243"/>
        <v>0</v>
      </c>
      <c r="FH126" s="620">
        <f t="shared" si="243"/>
        <v>0</v>
      </c>
      <c r="FI126" s="620">
        <f t="shared" ref="FI126:GJ126" si="244" xml:space="preserve"> FI$124</f>
        <v>0</v>
      </c>
      <c r="FJ126" s="620">
        <f t="shared" si="244"/>
        <v>0</v>
      </c>
      <c r="FK126" s="620">
        <f t="shared" si="244"/>
        <v>0</v>
      </c>
      <c r="FL126" s="620">
        <f t="shared" si="244"/>
        <v>0</v>
      </c>
      <c r="FM126" s="620">
        <f t="shared" si="244"/>
        <v>0</v>
      </c>
      <c r="FN126" s="620">
        <f t="shared" si="244"/>
        <v>0</v>
      </c>
      <c r="FO126" s="620">
        <f t="shared" si="244"/>
        <v>0</v>
      </c>
      <c r="FP126" s="620">
        <f t="shared" si="244"/>
        <v>0</v>
      </c>
      <c r="FQ126" s="620">
        <f t="shared" si="244"/>
        <v>0</v>
      </c>
      <c r="FR126" s="620">
        <f t="shared" si="244"/>
        <v>0</v>
      </c>
      <c r="FS126" s="620">
        <f t="shared" si="244"/>
        <v>0</v>
      </c>
      <c r="FT126" s="620">
        <f t="shared" si="244"/>
        <v>0</v>
      </c>
      <c r="FU126" s="620">
        <f t="shared" si="244"/>
        <v>0</v>
      </c>
      <c r="FV126" s="620">
        <f t="shared" si="244"/>
        <v>0</v>
      </c>
      <c r="FW126" s="620">
        <f t="shared" si="244"/>
        <v>0</v>
      </c>
      <c r="FX126" s="620">
        <f t="shared" si="244"/>
        <v>0</v>
      </c>
      <c r="FY126" s="620">
        <f t="shared" si="244"/>
        <v>0</v>
      </c>
      <c r="FZ126" s="620">
        <f t="shared" si="244"/>
        <v>0</v>
      </c>
      <c r="GA126" s="620">
        <f t="shared" si="244"/>
        <v>0</v>
      </c>
      <c r="GB126" s="620">
        <f t="shared" si="244"/>
        <v>0</v>
      </c>
      <c r="GC126" s="620">
        <f t="shared" si="244"/>
        <v>0</v>
      </c>
      <c r="GD126" s="620">
        <f t="shared" si="244"/>
        <v>0</v>
      </c>
      <c r="GE126" s="620">
        <f t="shared" si="244"/>
        <v>0</v>
      </c>
      <c r="GF126" s="620">
        <f t="shared" si="244"/>
        <v>0</v>
      </c>
      <c r="GG126" s="620">
        <f t="shared" si="244"/>
        <v>0</v>
      </c>
      <c r="GH126" s="620">
        <f t="shared" si="244"/>
        <v>0</v>
      </c>
      <c r="GI126" s="620">
        <f t="shared" si="244"/>
        <v>0</v>
      </c>
      <c r="GJ126" s="620">
        <f t="shared" si="244"/>
        <v>0</v>
      </c>
    </row>
    <row r="127" spans="1:192" x14ac:dyDescent="0.25">
      <c r="E127" s="621" t="str">
        <f t="shared" ref="E127:AJ127" si="245" xml:space="preserve"> E$119</f>
        <v>Years from FC - counter</v>
      </c>
      <c r="F127" s="621">
        <f t="shared" si="245"/>
        <v>0</v>
      </c>
      <c r="G127" s="621" t="str">
        <f t="shared" si="245"/>
        <v>years</v>
      </c>
      <c r="H127" s="621">
        <f t="shared" si="245"/>
        <v>0</v>
      </c>
      <c r="I127" s="621">
        <f t="shared" si="245"/>
        <v>0</v>
      </c>
      <c r="J127" s="621">
        <f t="shared" si="245"/>
        <v>0</v>
      </c>
      <c r="K127" s="621">
        <f t="shared" si="245"/>
        <v>0</v>
      </c>
      <c r="L127" s="621">
        <f t="shared" si="245"/>
        <v>0</v>
      </c>
      <c r="M127" s="621">
        <f t="shared" si="245"/>
        <v>0</v>
      </c>
      <c r="N127" s="621">
        <f t="shared" si="245"/>
        <v>0</v>
      </c>
      <c r="O127" s="621">
        <f t="shared" si="245"/>
        <v>0</v>
      </c>
      <c r="P127" s="621">
        <f t="shared" si="245"/>
        <v>0</v>
      </c>
      <c r="Q127" s="621">
        <f t="shared" si="245"/>
        <v>2.6666666666666665</v>
      </c>
      <c r="R127" s="621">
        <f t="shared" si="245"/>
        <v>3.1666666666666665</v>
      </c>
      <c r="S127" s="621">
        <f t="shared" si="245"/>
        <v>3.6666666666666665</v>
      </c>
      <c r="T127" s="621">
        <f t="shared" si="245"/>
        <v>4.1666666666666661</v>
      </c>
      <c r="U127" s="621">
        <f t="shared" si="245"/>
        <v>4.6666666666666661</v>
      </c>
      <c r="V127" s="621">
        <f t="shared" si="245"/>
        <v>5.1666666666666661</v>
      </c>
      <c r="W127" s="621">
        <f t="shared" si="245"/>
        <v>5.6666666666666661</v>
      </c>
      <c r="X127" s="621">
        <f t="shared" si="245"/>
        <v>6.1666666666666661</v>
      </c>
      <c r="Y127" s="621">
        <f t="shared" si="245"/>
        <v>6.6666666666666661</v>
      </c>
      <c r="Z127" s="621">
        <f t="shared" si="245"/>
        <v>7.1666666666666661</v>
      </c>
      <c r="AA127" s="621">
        <f t="shared" si="245"/>
        <v>7.6666666666666661</v>
      </c>
      <c r="AB127" s="621">
        <f t="shared" si="245"/>
        <v>8.1666666666666661</v>
      </c>
      <c r="AC127" s="621">
        <f t="shared" si="245"/>
        <v>8.6666666666666661</v>
      </c>
      <c r="AD127" s="621">
        <f t="shared" si="245"/>
        <v>9.1666666666666661</v>
      </c>
      <c r="AE127" s="621">
        <f t="shared" si="245"/>
        <v>9.6666666666666661</v>
      </c>
      <c r="AF127" s="621">
        <f t="shared" si="245"/>
        <v>10.166666666666666</v>
      </c>
      <c r="AG127" s="621">
        <f t="shared" si="245"/>
        <v>10.666666666666666</v>
      </c>
      <c r="AH127" s="621">
        <f t="shared" si="245"/>
        <v>11.166666666666666</v>
      </c>
      <c r="AI127" s="621">
        <f t="shared" si="245"/>
        <v>11.666666666666666</v>
      </c>
      <c r="AJ127" s="621">
        <f t="shared" si="245"/>
        <v>12.166666666666666</v>
      </c>
      <c r="AK127" s="621">
        <f t="shared" ref="AK127:CV127" si="246" xml:space="preserve"> AK$119</f>
        <v>12.666666666666666</v>
      </c>
      <c r="AL127" s="621">
        <f t="shared" si="246"/>
        <v>13.166666666666666</v>
      </c>
      <c r="AM127" s="621">
        <f t="shared" si="246"/>
        <v>13.666666666666666</v>
      </c>
      <c r="AN127" s="621">
        <f t="shared" si="246"/>
        <v>14.166666666666666</v>
      </c>
      <c r="AO127" s="621">
        <f t="shared" si="246"/>
        <v>14.666666666666666</v>
      </c>
      <c r="AP127" s="621">
        <f t="shared" si="246"/>
        <v>15.166666666666666</v>
      </c>
      <c r="AQ127" s="621">
        <f t="shared" si="246"/>
        <v>15.666666666666666</v>
      </c>
      <c r="AR127" s="621">
        <f t="shared" si="246"/>
        <v>16.166666666666668</v>
      </c>
      <c r="AS127" s="621">
        <f t="shared" si="246"/>
        <v>16.666666666666668</v>
      </c>
      <c r="AT127" s="621">
        <f t="shared" si="246"/>
        <v>17.166666666666668</v>
      </c>
      <c r="AU127" s="621">
        <f t="shared" si="246"/>
        <v>17.666666666666668</v>
      </c>
      <c r="AV127" s="621">
        <f t="shared" si="246"/>
        <v>18.166666666666668</v>
      </c>
      <c r="AW127" s="621">
        <f t="shared" si="246"/>
        <v>18.666666666666668</v>
      </c>
      <c r="AX127" s="621">
        <f t="shared" si="246"/>
        <v>19.166666666666668</v>
      </c>
      <c r="AY127" s="621">
        <f t="shared" si="246"/>
        <v>0</v>
      </c>
      <c r="AZ127" s="621">
        <f t="shared" si="246"/>
        <v>0</v>
      </c>
      <c r="BA127" s="621">
        <f t="shared" si="246"/>
        <v>0</v>
      </c>
      <c r="BB127" s="621">
        <f t="shared" si="246"/>
        <v>0</v>
      </c>
      <c r="BC127" s="621">
        <f t="shared" si="246"/>
        <v>0</v>
      </c>
      <c r="BD127" s="621">
        <f t="shared" si="246"/>
        <v>0</v>
      </c>
      <c r="BE127" s="621">
        <f t="shared" si="246"/>
        <v>0</v>
      </c>
      <c r="BF127" s="621">
        <f t="shared" si="246"/>
        <v>0</v>
      </c>
      <c r="BG127" s="621">
        <f t="shared" si="246"/>
        <v>0</v>
      </c>
      <c r="BH127" s="621">
        <f t="shared" si="246"/>
        <v>0</v>
      </c>
      <c r="BI127" s="621">
        <f t="shared" si="246"/>
        <v>0</v>
      </c>
      <c r="BJ127" s="621">
        <f t="shared" si="246"/>
        <v>0</v>
      </c>
      <c r="BK127" s="621">
        <f t="shared" si="246"/>
        <v>0</v>
      </c>
      <c r="BL127" s="621">
        <f t="shared" si="246"/>
        <v>0</v>
      </c>
      <c r="BM127" s="621">
        <f t="shared" si="246"/>
        <v>0</v>
      </c>
      <c r="BN127" s="621">
        <f t="shared" si="246"/>
        <v>0</v>
      </c>
      <c r="BO127" s="621">
        <f t="shared" si="246"/>
        <v>0</v>
      </c>
      <c r="BP127" s="621">
        <f t="shared" si="246"/>
        <v>0</v>
      </c>
      <c r="BQ127" s="621">
        <f t="shared" si="246"/>
        <v>0</v>
      </c>
      <c r="BR127" s="621">
        <f t="shared" si="246"/>
        <v>0</v>
      </c>
      <c r="BS127" s="621">
        <f t="shared" si="246"/>
        <v>0</v>
      </c>
      <c r="BT127" s="621">
        <f t="shared" si="246"/>
        <v>0</v>
      </c>
      <c r="BU127" s="621">
        <f t="shared" si="246"/>
        <v>0</v>
      </c>
      <c r="BV127" s="621">
        <f t="shared" si="246"/>
        <v>0</v>
      </c>
      <c r="BW127" s="621">
        <f t="shared" si="246"/>
        <v>0</v>
      </c>
      <c r="BX127" s="621">
        <f t="shared" si="246"/>
        <v>0</v>
      </c>
      <c r="BY127" s="621">
        <f t="shared" si="246"/>
        <v>0</v>
      </c>
      <c r="BZ127" s="621">
        <f t="shared" si="246"/>
        <v>0</v>
      </c>
      <c r="CA127" s="621">
        <f t="shared" si="246"/>
        <v>0</v>
      </c>
      <c r="CB127" s="621">
        <f t="shared" si="246"/>
        <v>0</v>
      </c>
      <c r="CC127" s="621">
        <f t="shared" si="246"/>
        <v>0</v>
      </c>
      <c r="CD127" s="621">
        <f t="shared" si="246"/>
        <v>0</v>
      </c>
      <c r="CE127" s="621">
        <f t="shared" si="246"/>
        <v>0</v>
      </c>
      <c r="CF127" s="621">
        <f t="shared" si="246"/>
        <v>0</v>
      </c>
      <c r="CG127" s="621">
        <f t="shared" si="246"/>
        <v>0</v>
      </c>
      <c r="CH127" s="621">
        <f t="shared" si="246"/>
        <v>0</v>
      </c>
      <c r="CI127" s="621">
        <f t="shared" si="246"/>
        <v>0</v>
      </c>
      <c r="CJ127" s="621">
        <f t="shared" si="246"/>
        <v>0</v>
      </c>
      <c r="CK127" s="621">
        <f t="shared" si="246"/>
        <v>0</v>
      </c>
      <c r="CL127" s="621">
        <f t="shared" si="246"/>
        <v>0</v>
      </c>
      <c r="CM127" s="621">
        <f t="shared" si="246"/>
        <v>0</v>
      </c>
      <c r="CN127" s="621">
        <f t="shared" si="246"/>
        <v>0</v>
      </c>
      <c r="CO127" s="621">
        <f t="shared" si="246"/>
        <v>0</v>
      </c>
      <c r="CP127" s="621">
        <f t="shared" si="246"/>
        <v>0</v>
      </c>
      <c r="CQ127" s="621">
        <f t="shared" si="246"/>
        <v>0</v>
      </c>
      <c r="CR127" s="621">
        <f t="shared" si="246"/>
        <v>0</v>
      </c>
      <c r="CS127" s="621">
        <f t="shared" si="246"/>
        <v>0</v>
      </c>
      <c r="CT127" s="621">
        <f t="shared" si="246"/>
        <v>0</v>
      </c>
      <c r="CU127" s="621">
        <f t="shared" si="246"/>
        <v>0</v>
      </c>
      <c r="CV127" s="621">
        <f t="shared" si="246"/>
        <v>0</v>
      </c>
      <c r="CW127" s="621">
        <f t="shared" ref="CW127:FH127" si="247" xml:space="preserve"> CW$119</f>
        <v>0</v>
      </c>
      <c r="CX127" s="621">
        <f t="shared" si="247"/>
        <v>0</v>
      </c>
      <c r="CY127" s="621">
        <f t="shared" si="247"/>
        <v>0</v>
      </c>
      <c r="CZ127" s="621">
        <f t="shared" si="247"/>
        <v>0</v>
      </c>
      <c r="DA127" s="621">
        <f t="shared" si="247"/>
        <v>0</v>
      </c>
      <c r="DB127" s="621">
        <f t="shared" si="247"/>
        <v>0</v>
      </c>
      <c r="DC127" s="621">
        <f t="shared" si="247"/>
        <v>0</v>
      </c>
      <c r="DD127" s="621">
        <f t="shared" si="247"/>
        <v>0</v>
      </c>
      <c r="DE127" s="621">
        <f t="shared" si="247"/>
        <v>0</v>
      </c>
      <c r="DF127" s="621">
        <f t="shared" si="247"/>
        <v>0</v>
      </c>
      <c r="DG127" s="621">
        <f t="shared" si="247"/>
        <v>0</v>
      </c>
      <c r="DH127" s="621">
        <f t="shared" si="247"/>
        <v>0</v>
      </c>
      <c r="DI127" s="621">
        <f t="shared" si="247"/>
        <v>0</v>
      </c>
      <c r="DJ127" s="621">
        <f t="shared" si="247"/>
        <v>0</v>
      </c>
      <c r="DK127" s="621">
        <f t="shared" si="247"/>
        <v>0</v>
      </c>
      <c r="DL127" s="621">
        <f t="shared" si="247"/>
        <v>0</v>
      </c>
      <c r="DM127" s="621">
        <f t="shared" si="247"/>
        <v>0</v>
      </c>
      <c r="DN127" s="621">
        <f t="shared" si="247"/>
        <v>0</v>
      </c>
      <c r="DO127" s="621">
        <f t="shared" si="247"/>
        <v>0</v>
      </c>
      <c r="DP127" s="621">
        <f t="shared" si="247"/>
        <v>0</v>
      </c>
      <c r="DQ127" s="621">
        <f t="shared" si="247"/>
        <v>0</v>
      </c>
      <c r="DR127" s="621">
        <f t="shared" si="247"/>
        <v>0</v>
      </c>
      <c r="DS127" s="621">
        <f t="shared" si="247"/>
        <v>0</v>
      </c>
      <c r="DT127" s="621">
        <f t="shared" si="247"/>
        <v>0</v>
      </c>
      <c r="DU127" s="621">
        <f t="shared" si="247"/>
        <v>0</v>
      </c>
      <c r="DV127" s="621">
        <f t="shared" si="247"/>
        <v>0</v>
      </c>
      <c r="DW127" s="621">
        <f t="shared" si="247"/>
        <v>0</v>
      </c>
      <c r="DX127" s="621">
        <f t="shared" si="247"/>
        <v>0</v>
      </c>
      <c r="DY127" s="621">
        <f t="shared" si="247"/>
        <v>0</v>
      </c>
      <c r="DZ127" s="621">
        <f t="shared" si="247"/>
        <v>0</v>
      </c>
      <c r="EA127" s="621">
        <f t="shared" si="247"/>
        <v>0</v>
      </c>
      <c r="EB127" s="621">
        <f t="shared" si="247"/>
        <v>0</v>
      </c>
      <c r="EC127" s="621">
        <f t="shared" si="247"/>
        <v>0</v>
      </c>
      <c r="ED127" s="621">
        <f t="shared" si="247"/>
        <v>0</v>
      </c>
      <c r="EE127" s="621">
        <f t="shared" si="247"/>
        <v>0</v>
      </c>
      <c r="EF127" s="621">
        <f t="shared" si="247"/>
        <v>0</v>
      </c>
      <c r="EG127" s="621">
        <f t="shared" si="247"/>
        <v>0</v>
      </c>
      <c r="EH127" s="621">
        <f t="shared" si="247"/>
        <v>0</v>
      </c>
      <c r="EI127" s="621">
        <f t="shared" si="247"/>
        <v>0</v>
      </c>
      <c r="EJ127" s="621">
        <f t="shared" si="247"/>
        <v>0</v>
      </c>
      <c r="EK127" s="621">
        <f t="shared" si="247"/>
        <v>0</v>
      </c>
      <c r="EL127" s="621">
        <f t="shared" si="247"/>
        <v>0</v>
      </c>
      <c r="EM127" s="621">
        <f t="shared" si="247"/>
        <v>0</v>
      </c>
      <c r="EN127" s="621">
        <f t="shared" si="247"/>
        <v>0</v>
      </c>
      <c r="EO127" s="621">
        <f t="shared" si="247"/>
        <v>0</v>
      </c>
      <c r="EP127" s="621">
        <f t="shared" si="247"/>
        <v>0</v>
      </c>
      <c r="EQ127" s="621">
        <f t="shared" si="247"/>
        <v>0</v>
      </c>
      <c r="ER127" s="621">
        <f t="shared" si="247"/>
        <v>0</v>
      </c>
      <c r="ES127" s="621">
        <f t="shared" si="247"/>
        <v>0</v>
      </c>
      <c r="ET127" s="621">
        <f t="shared" si="247"/>
        <v>0</v>
      </c>
      <c r="EU127" s="621">
        <f t="shared" si="247"/>
        <v>0</v>
      </c>
      <c r="EV127" s="621">
        <f t="shared" si="247"/>
        <v>0</v>
      </c>
      <c r="EW127" s="621">
        <f t="shared" si="247"/>
        <v>0</v>
      </c>
      <c r="EX127" s="621">
        <f t="shared" si="247"/>
        <v>0</v>
      </c>
      <c r="EY127" s="621">
        <f t="shared" si="247"/>
        <v>0</v>
      </c>
      <c r="EZ127" s="621">
        <f t="shared" si="247"/>
        <v>0</v>
      </c>
      <c r="FA127" s="621">
        <f t="shared" si="247"/>
        <v>0</v>
      </c>
      <c r="FB127" s="621">
        <f t="shared" si="247"/>
        <v>0</v>
      </c>
      <c r="FC127" s="621">
        <f t="shared" si="247"/>
        <v>0</v>
      </c>
      <c r="FD127" s="621">
        <f t="shared" si="247"/>
        <v>0</v>
      </c>
      <c r="FE127" s="621">
        <f t="shared" si="247"/>
        <v>0</v>
      </c>
      <c r="FF127" s="621">
        <f t="shared" si="247"/>
        <v>0</v>
      </c>
      <c r="FG127" s="621">
        <f t="shared" si="247"/>
        <v>0</v>
      </c>
      <c r="FH127" s="621">
        <f t="shared" si="247"/>
        <v>0</v>
      </c>
      <c r="FI127" s="621">
        <f t="shared" ref="FI127:GJ127" si="248" xml:space="preserve"> FI$119</f>
        <v>0</v>
      </c>
      <c r="FJ127" s="621">
        <f t="shared" si="248"/>
        <v>0</v>
      </c>
      <c r="FK127" s="621">
        <f t="shared" si="248"/>
        <v>0</v>
      </c>
      <c r="FL127" s="621">
        <f t="shared" si="248"/>
        <v>0</v>
      </c>
      <c r="FM127" s="621">
        <f t="shared" si="248"/>
        <v>0</v>
      </c>
      <c r="FN127" s="621">
        <f t="shared" si="248"/>
        <v>0</v>
      </c>
      <c r="FO127" s="621">
        <f t="shared" si="248"/>
        <v>0</v>
      </c>
      <c r="FP127" s="621">
        <f t="shared" si="248"/>
        <v>0</v>
      </c>
      <c r="FQ127" s="621">
        <f t="shared" si="248"/>
        <v>0</v>
      </c>
      <c r="FR127" s="621">
        <f t="shared" si="248"/>
        <v>0</v>
      </c>
      <c r="FS127" s="621">
        <f t="shared" si="248"/>
        <v>0</v>
      </c>
      <c r="FT127" s="621">
        <f t="shared" si="248"/>
        <v>0</v>
      </c>
      <c r="FU127" s="621">
        <f t="shared" si="248"/>
        <v>0</v>
      </c>
      <c r="FV127" s="621">
        <f t="shared" si="248"/>
        <v>0</v>
      </c>
      <c r="FW127" s="621">
        <f t="shared" si="248"/>
        <v>0</v>
      </c>
      <c r="FX127" s="621">
        <f t="shared" si="248"/>
        <v>0</v>
      </c>
      <c r="FY127" s="621">
        <f t="shared" si="248"/>
        <v>0</v>
      </c>
      <c r="FZ127" s="621">
        <f t="shared" si="248"/>
        <v>0</v>
      </c>
      <c r="GA127" s="621">
        <f t="shared" si="248"/>
        <v>0</v>
      </c>
      <c r="GB127" s="621">
        <f t="shared" si="248"/>
        <v>0</v>
      </c>
      <c r="GC127" s="621">
        <f t="shared" si="248"/>
        <v>0</v>
      </c>
      <c r="GD127" s="621">
        <f t="shared" si="248"/>
        <v>0</v>
      </c>
      <c r="GE127" s="621">
        <f t="shared" si="248"/>
        <v>0</v>
      </c>
      <c r="GF127" s="621">
        <f t="shared" si="248"/>
        <v>0</v>
      </c>
      <c r="GG127" s="621">
        <f t="shared" si="248"/>
        <v>0</v>
      </c>
      <c r="GH127" s="621">
        <f t="shared" si="248"/>
        <v>0</v>
      </c>
      <c r="GI127" s="621">
        <f t="shared" si="248"/>
        <v>0</v>
      </c>
      <c r="GJ127" s="621">
        <f t="shared" si="248"/>
        <v>0</v>
      </c>
    </row>
    <row r="128" spans="1:192" s="193" customFormat="1" x14ac:dyDescent="0.25">
      <c r="A128" s="142"/>
      <c r="B128" s="142"/>
      <c r="C128" s="143"/>
      <c r="D128" s="144"/>
      <c r="E128" s="623" t="s">
        <v>502</v>
      </c>
      <c r="F128" s="623">
        <f xml:space="preserve"> SUMPRODUCT(J126:GJ126, J127:GJ127)</f>
        <v>11.623122462987244</v>
      </c>
      <c r="G128" s="623" t="s">
        <v>29</v>
      </c>
      <c r="M128" s="192"/>
      <c r="N128" s="192"/>
      <c r="O128" s="192"/>
      <c r="P128" s="19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192"/>
      <c r="AJ128" s="192"/>
      <c r="AK128" s="192"/>
      <c r="AL128" s="19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92"/>
      <c r="BL128" s="192"/>
      <c r="BM128" s="192"/>
      <c r="BN128" s="192"/>
      <c r="BO128" s="192"/>
      <c r="BP128" s="192"/>
      <c r="BQ128" s="192"/>
      <c r="BR128" s="192"/>
      <c r="BS128" s="192"/>
      <c r="BT128" s="192"/>
      <c r="BU128" s="192"/>
      <c r="BV128" s="192"/>
      <c r="BW128" s="192"/>
      <c r="BX128" s="192"/>
      <c r="BY128" s="192"/>
      <c r="BZ128" s="192"/>
      <c r="CA128" s="192"/>
      <c r="CB128" s="192"/>
      <c r="CC128" s="192"/>
      <c r="CD128" s="192"/>
      <c r="CE128" s="192"/>
      <c r="CF128" s="192"/>
      <c r="CG128" s="192"/>
      <c r="CH128" s="192"/>
      <c r="CI128" s="192"/>
      <c r="CJ128" s="192"/>
      <c r="CK128" s="192"/>
      <c r="CL128" s="192"/>
      <c r="CM128" s="192"/>
      <c r="CN128" s="192"/>
      <c r="CO128" s="192"/>
      <c r="CP128" s="192"/>
      <c r="CQ128" s="192"/>
      <c r="CR128" s="192"/>
      <c r="CS128" s="192"/>
      <c r="CT128" s="192"/>
      <c r="CU128" s="192"/>
      <c r="CV128" s="192"/>
      <c r="CW128" s="192"/>
      <c r="CX128" s="192"/>
      <c r="CY128" s="192"/>
      <c r="CZ128" s="192"/>
      <c r="DA128" s="192"/>
      <c r="DB128" s="192"/>
      <c r="DC128" s="192"/>
      <c r="DD128" s="192"/>
      <c r="DE128" s="192"/>
      <c r="DF128" s="192"/>
      <c r="DG128" s="192"/>
      <c r="DH128" s="192"/>
      <c r="DI128" s="192"/>
      <c r="DJ128" s="192"/>
      <c r="DK128" s="192"/>
      <c r="DL128" s="192"/>
      <c r="DM128" s="192"/>
      <c r="DN128" s="192"/>
      <c r="DO128" s="192"/>
      <c r="DP128" s="192"/>
      <c r="DQ128" s="192"/>
      <c r="DR128" s="192"/>
      <c r="DS128" s="192"/>
      <c r="DT128" s="192"/>
      <c r="DU128" s="192"/>
      <c r="DV128" s="192"/>
      <c r="DW128" s="192"/>
      <c r="DX128" s="192"/>
      <c r="DY128" s="192"/>
      <c r="DZ128" s="192"/>
      <c r="EA128" s="192"/>
      <c r="EB128" s="192"/>
      <c r="EC128" s="192"/>
      <c r="ED128" s="192"/>
      <c r="EE128" s="192"/>
      <c r="EF128" s="192"/>
      <c r="EG128" s="192"/>
      <c r="EH128" s="192"/>
      <c r="EI128" s="192"/>
      <c r="EJ128" s="192"/>
      <c r="EK128" s="192"/>
      <c r="EL128" s="192"/>
      <c r="EM128" s="192"/>
      <c r="EN128" s="192"/>
      <c r="EO128" s="192"/>
      <c r="EP128" s="192"/>
      <c r="EQ128" s="192"/>
      <c r="ER128" s="192"/>
      <c r="ES128" s="192"/>
      <c r="ET128" s="192"/>
      <c r="EU128" s="192"/>
      <c r="EV128" s="192"/>
      <c r="EW128" s="192"/>
      <c r="EX128" s="192"/>
      <c r="EY128" s="192"/>
      <c r="EZ128" s="192"/>
      <c r="FA128" s="192"/>
      <c r="FB128" s="192"/>
      <c r="FC128" s="192"/>
      <c r="FD128" s="192"/>
      <c r="FE128" s="192"/>
      <c r="FF128" s="192"/>
      <c r="FG128" s="192"/>
      <c r="FH128" s="192"/>
      <c r="FI128" s="192"/>
      <c r="FJ128" s="192"/>
      <c r="FK128" s="192"/>
      <c r="FL128" s="192"/>
      <c r="FM128" s="192"/>
      <c r="FN128" s="192"/>
      <c r="FO128" s="192"/>
      <c r="FP128" s="192"/>
      <c r="FQ128" s="192"/>
      <c r="FR128" s="192"/>
      <c r="FS128" s="192"/>
      <c r="FT128" s="192"/>
      <c r="FU128" s="192"/>
      <c r="FV128" s="192"/>
      <c r="FW128" s="192"/>
      <c r="FX128" s="192"/>
      <c r="FY128" s="192"/>
      <c r="FZ128" s="192"/>
      <c r="GA128" s="192"/>
      <c r="GB128" s="192"/>
      <c r="GC128" s="192"/>
      <c r="GD128" s="192"/>
      <c r="GE128" s="192"/>
      <c r="GF128" s="192"/>
      <c r="GG128" s="192"/>
      <c r="GH128" s="192"/>
      <c r="GI128" s="192"/>
      <c r="GJ128" s="192"/>
    </row>
    <row r="129" spans="1:192" s="193" customFormat="1" x14ac:dyDescent="0.25">
      <c r="A129" s="142"/>
      <c r="B129" s="142"/>
      <c r="C129" s="143"/>
      <c r="D129" s="144"/>
      <c r="E129" s="623"/>
      <c r="F129" s="623"/>
      <c r="G129" s="623"/>
      <c r="M129" s="192"/>
      <c r="N129" s="192"/>
      <c r="O129" s="192"/>
      <c r="P129" s="192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192"/>
      <c r="AJ129" s="192"/>
      <c r="AK129" s="192"/>
      <c r="AL129" s="19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192"/>
      <c r="BL129" s="192"/>
      <c r="BM129" s="192"/>
      <c r="BN129" s="192"/>
      <c r="BO129" s="192"/>
      <c r="BP129" s="192"/>
      <c r="BQ129" s="192"/>
      <c r="BR129" s="192"/>
      <c r="BS129" s="192"/>
      <c r="BT129" s="192"/>
      <c r="BU129" s="192"/>
      <c r="BV129" s="192"/>
      <c r="BW129" s="192"/>
      <c r="BX129" s="192"/>
      <c r="BY129" s="192"/>
      <c r="BZ129" s="192"/>
      <c r="CA129" s="192"/>
      <c r="CB129" s="192"/>
      <c r="CC129" s="192"/>
      <c r="CD129" s="192"/>
      <c r="CE129" s="192"/>
      <c r="CF129" s="192"/>
      <c r="CG129" s="192"/>
      <c r="CH129" s="192"/>
      <c r="CI129" s="192"/>
      <c r="CJ129" s="192"/>
      <c r="CK129" s="192"/>
      <c r="CL129" s="192"/>
      <c r="CM129" s="192"/>
      <c r="CN129" s="192"/>
      <c r="CO129" s="192"/>
      <c r="CP129" s="192"/>
      <c r="CQ129" s="192"/>
      <c r="CR129" s="192"/>
      <c r="CS129" s="192"/>
      <c r="CT129" s="192"/>
      <c r="CU129" s="192"/>
      <c r="CV129" s="192"/>
      <c r="CW129" s="192"/>
      <c r="CX129" s="192"/>
      <c r="CY129" s="192"/>
      <c r="CZ129" s="192"/>
      <c r="DA129" s="192"/>
      <c r="DB129" s="192"/>
      <c r="DC129" s="192"/>
      <c r="DD129" s="192"/>
      <c r="DE129" s="192"/>
      <c r="DF129" s="192"/>
      <c r="DG129" s="192"/>
      <c r="DH129" s="192"/>
      <c r="DI129" s="192"/>
      <c r="DJ129" s="192"/>
      <c r="DK129" s="192"/>
      <c r="DL129" s="192"/>
      <c r="DM129" s="192"/>
      <c r="DN129" s="192"/>
      <c r="DO129" s="192"/>
      <c r="DP129" s="192"/>
      <c r="DQ129" s="192"/>
      <c r="DR129" s="192"/>
      <c r="DS129" s="192"/>
      <c r="DT129" s="192"/>
      <c r="DU129" s="192"/>
      <c r="DV129" s="192"/>
      <c r="DW129" s="192"/>
      <c r="DX129" s="192"/>
      <c r="DY129" s="192"/>
      <c r="DZ129" s="192"/>
      <c r="EA129" s="192"/>
      <c r="EB129" s="192"/>
      <c r="EC129" s="192"/>
      <c r="ED129" s="192"/>
      <c r="EE129" s="192"/>
      <c r="EF129" s="192"/>
      <c r="EG129" s="192"/>
      <c r="EH129" s="192"/>
      <c r="EI129" s="192"/>
      <c r="EJ129" s="192"/>
      <c r="EK129" s="192"/>
      <c r="EL129" s="192"/>
      <c r="EM129" s="192"/>
      <c r="EN129" s="192"/>
      <c r="EO129" s="192"/>
      <c r="EP129" s="192"/>
      <c r="EQ129" s="192"/>
      <c r="ER129" s="192"/>
      <c r="ES129" s="192"/>
      <c r="ET129" s="192"/>
      <c r="EU129" s="192"/>
      <c r="EV129" s="192"/>
      <c r="EW129" s="192"/>
      <c r="EX129" s="192"/>
      <c r="EY129" s="192"/>
      <c r="EZ129" s="192"/>
      <c r="FA129" s="192"/>
      <c r="FB129" s="192"/>
      <c r="FC129" s="192"/>
      <c r="FD129" s="192"/>
      <c r="FE129" s="192"/>
      <c r="FF129" s="192"/>
      <c r="FG129" s="192"/>
      <c r="FH129" s="192"/>
      <c r="FI129" s="192"/>
      <c r="FJ129" s="192"/>
      <c r="FK129" s="192"/>
      <c r="FL129" s="192"/>
      <c r="FM129" s="192"/>
      <c r="FN129" s="192"/>
      <c r="FO129" s="192"/>
      <c r="FP129" s="192"/>
      <c r="FQ129" s="192"/>
      <c r="FR129" s="192"/>
      <c r="FS129" s="192"/>
      <c r="FT129" s="192"/>
      <c r="FU129" s="192"/>
      <c r="FV129" s="192"/>
      <c r="FW129" s="192"/>
      <c r="FX129" s="192"/>
      <c r="FY129" s="192"/>
      <c r="FZ129" s="192"/>
      <c r="GA129" s="192"/>
      <c r="GB129" s="192"/>
      <c r="GC129" s="192"/>
      <c r="GD129" s="192"/>
      <c r="GE129" s="192"/>
      <c r="GF129" s="192"/>
      <c r="GG129" s="192"/>
      <c r="GH129" s="192"/>
      <c r="GI129" s="192"/>
      <c r="GJ129" s="192"/>
    </row>
    <row r="130" spans="1:192" s="193" customFormat="1" x14ac:dyDescent="0.25">
      <c r="A130" s="142"/>
      <c r="B130" s="142"/>
      <c r="C130" s="143"/>
      <c r="D130" s="144"/>
      <c r="E130" s="623"/>
      <c r="F130" s="623"/>
      <c r="G130" s="623"/>
      <c r="M130" s="192"/>
      <c r="N130" s="192"/>
      <c r="O130" s="192"/>
      <c r="P130" s="192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192"/>
      <c r="AJ130" s="192"/>
      <c r="AK130" s="192"/>
      <c r="AL130" s="19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192"/>
      <c r="BL130" s="192"/>
      <c r="BM130" s="192"/>
      <c r="BN130" s="192"/>
      <c r="BO130" s="192"/>
      <c r="BP130" s="192"/>
      <c r="BQ130" s="192"/>
      <c r="BR130" s="192"/>
      <c r="BS130" s="192"/>
      <c r="BT130" s="192"/>
      <c r="BU130" s="192"/>
      <c r="BV130" s="192"/>
      <c r="BW130" s="192"/>
      <c r="BX130" s="192"/>
      <c r="BY130" s="192"/>
      <c r="BZ130" s="192"/>
      <c r="CA130" s="192"/>
      <c r="CB130" s="192"/>
      <c r="CC130" s="192"/>
      <c r="CD130" s="192"/>
      <c r="CE130" s="192"/>
      <c r="CF130" s="192"/>
      <c r="CG130" s="192"/>
      <c r="CH130" s="192"/>
      <c r="CI130" s="192"/>
      <c r="CJ130" s="192"/>
      <c r="CK130" s="192"/>
      <c r="CL130" s="192"/>
      <c r="CM130" s="192"/>
      <c r="CN130" s="192"/>
      <c r="CO130" s="192"/>
      <c r="CP130" s="192"/>
      <c r="CQ130" s="192"/>
      <c r="CR130" s="192"/>
      <c r="CS130" s="192"/>
      <c r="CT130" s="192"/>
      <c r="CU130" s="192"/>
      <c r="CV130" s="192"/>
      <c r="CW130" s="192"/>
      <c r="CX130" s="192"/>
      <c r="CY130" s="192"/>
      <c r="CZ130" s="192"/>
      <c r="DA130" s="192"/>
      <c r="DB130" s="192"/>
      <c r="DC130" s="192"/>
      <c r="DD130" s="192"/>
      <c r="DE130" s="192"/>
      <c r="DF130" s="192"/>
      <c r="DG130" s="192"/>
      <c r="DH130" s="192"/>
      <c r="DI130" s="192"/>
      <c r="DJ130" s="192"/>
      <c r="DK130" s="192"/>
      <c r="DL130" s="192"/>
      <c r="DM130" s="192"/>
      <c r="DN130" s="192"/>
      <c r="DO130" s="192"/>
      <c r="DP130" s="192"/>
      <c r="DQ130" s="192"/>
      <c r="DR130" s="192"/>
      <c r="DS130" s="192"/>
      <c r="DT130" s="192"/>
      <c r="DU130" s="192"/>
      <c r="DV130" s="192"/>
      <c r="DW130" s="192"/>
      <c r="DX130" s="192"/>
      <c r="DY130" s="192"/>
      <c r="DZ130" s="192"/>
      <c r="EA130" s="192"/>
      <c r="EB130" s="192"/>
      <c r="EC130" s="192"/>
      <c r="ED130" s="192"/>
      <c r="EE130" s="192"/>
      <c r="EF130" s="192"/>
      <c r="EG130" s="192"/>
      <c r="EH130" s="192"/>
      <c r="EI130" s="192"/>
      <c r="EJ130" s="192"/>
      <c r="EK130" s="192"/>
      <c r="EL130" s="192"/>
      <c r="EM130" s="192"/>
      <c r="EN130" s="192"/>
      <c r="EO130" s="192"/>
      <c r="EP130" s="192"/>
      <c r="EQ130" s="192"/>
      <c r="ER130" s="192"/>
      <c r="ES130" s="192"/>
      <c r="ET130" s="192"/>
      <c r="EU130" s="192"/>
      <c r="EV130" s="192"/>
      <c r="EW130" s="192"/>
      <c r="EX130" s="192"/>
      <c r="EY130" s="192"/>
      <c r="EZ130" s="192"/>
      <c r="FA130" s="192"/>
      <c r="FB130" s="192"/>
      <c r="FC130" s="192"/>
      <c r="FD130" s="192"/>
      <c r="FE130" s="192"/>
      <c r="FF130" s="192"/>
      <c r="FG130" s="192"/>
      <c r="FH130" s="192"/>
      <c r="FI130" s="192"/>
      <c r="FJ130" s="192"/>
      <c r="FK130" s="192"/>
      <c r="FL130" s="192"/>
      <c r="FM130" s="192"/>
      <c r="FN130" s="192"/>
      <c r="FO130" s="192"/>
      <c r="FP130" s="192"/>
      <c r="FQ130" s="192"/>
      <c r="FR130" s="192"/>
      <c r="FS130" s="192"/>
      <c r="FT130" s="192"/>
      <c r="FU130" s="192"/>
      <c r="FV130" s="192"/>
      <c r="FW130" s="192"/>
      <c r="FX130" s="192"/>
      <c r="FY130" s="192"/>
      <c r="FZ130" s="192"/>
      <c r="GA130" s="192"/>
      <c r="GB130" s="192"/>
      <c r="GC130" s="192"/>
      <c r="GD130" s="192"/>
      <c r="GE130" s="192"/>
      <c r="GF130" s="192"/>
      <c r="GG130" s="192"/>
      <c r="GH130" s="192"/>
      <c r="GI130" s="192"/>
      <c r="GJ130" s="192"/>
    </row>
    <row r="131" spans="1:192" s="193" customFormat="1" x14ac:dyDescent="0.25">
      <c r="A131" s="15" t="s">
        <v>699</v>
      </c>
      <c r="B131" s="142"/>
      <c r="C131" s="143"/>
      <c r="D131" s="144"/>
      <c r="E131" s="623"/>
      <c r="F131" s="623"/>
      <c r="G131" s="623"/>
      <c r="M131" s="192"/>
      <c r="N131" s="192"/>
      <c r="O131" s="192"/>
      <c r="P131" s="192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192"/>
      <c r="AJ131" s="192"/>
      <c r="AK131" s="192"/>
      <c r="AL131" s="19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192"/>
      <c r="BL131" s="192"/>
      <c r="BM131" s="192"/>
      <c r="BN131" s="192"/>
      <c r="BO131" s="192"/>
      <c r="BP131" s="192"/>
      <c r="BQ131" s="192"/>
      <c r="BR131" s="192"/>
      <c r="BS131" s="192"/>
      <c r="BT131" s="192"/>
      <c r="BU131" s="192"/>
      <c r="BV131" s="192"/>
      <c r="BW131" s="192"/>
      <c r="BX131" s="192"/>
      <c r="BY131" s="192"/>
      <c r="BZ131" s="192"/>
      <c r="CA131" s="192"/>
      <c r="CB131" s="192"/>
      <c r="CC131" s="192"/>
      <c r="CD131" s="192"/>
      <c r="CE131" s="192"/>
      <c r="CF131" s="192"/>
      <c r="CG131" s="192"/>
      <c r="CH131" s="192"/>
      <c r="CI131" s="192"/>
      <c r="CJ131" s="192"/>
      <c r="CK131" s="192"/>
      <c r="CL131" s="192"/>
      <c r="CM131" s="192"/>
      <c r="CN131" s="192"/>
      <c r="CO131" s="192"/>
      <c r="CP131" s="192"/>
      <c r="CQ131" s="192"/>
      <c r="CR131" s="192"/>
      <c r="CS131" s="192"/>
      <c r="CT131" s="192"/>
      <c r="CU131" s="192"/>
      <c r="CV131" s="192"/>
      <c r="CW131" s="192"/>
      <c r="CX131" s="192"/>
      <c r="CY131" s="192"/>
      <c r="CZ131" s="192"/>
      <c r="DA131" s="192"/>
      <c r="DB131" s="192"/>
      <c r="DC131" s="192"/>
      <c r="DD131" s="192"/>
      <c r="DE131" s="192"/>
      <c r="DF131" s="192"/>
      <c r="DG131" s="192"/>
      <c r="DH131" s="192"/>
      <c r="DI131" s="192"/>
      <c r="DJ131" s="192"/>
      <c r="DK131" s="192"/>
      <c r="DL131" s="192"/>
      <c r="DM131" s="192"/>
      <c r="DN131" s="192"/>
      <c r="DO131" s="192"/>
      <c r="DP131" s="192"/>
      <c r="DQ131" s="192"/>
      <c r="DR131" s="192"/>
      <c r="DS131" s="192"/>
      <c r="DT131" s="192"/>
      <c r="DU131" s="192"/>
      <c r="DV131" s="192"/>
      <c r="DW131" s="192"/>
      <c r="DX131" s="192"/>
      <c r="DY131" s="192"/>
      <c r="DZ131" s="192"/>
      <c r="EA131" s="192"/>
      <c r="EB131" s="192"/>
      <c r="EC131" s="192"/>
      <c r="ED131" s="192"/>
      <c r="EE131" s="192"/>
      <c r="EF131" s="192"/>
      <c r="EG131" s="192"/>
      <c r="EH131" s="192"/>
      <c r="EI131" s="192"/>
      <c r="EJ131" s="192"/>
      <c r="EK131" s="192"/>
      <c r="EL131" s="192"/>
      <c r="EM131" s="192"/>
      <c r="EN131" s="192"/>
      <c r="EO131" s="192"/>
      <c r="EP131" s="192"/>
      <c r="EQ131" s="192"/>
      <c r="ER131" s="192"/>
      <c r="ES131" s="192"/>
      <c r="ET131" s="192"/>
      <c r="EU131" s="192"/>
      <c r="EV131" s="192"/>
      <c r="EW131" s="192"/>
      <c r="EX131" s="192"/>
      <c r="EY131" s="192"/>
      <c r="EZ131" s="192"/>
      <c r="FA131" s="192"/>
      <c r="FB131" s="192"/>
      <c r="FC131" s="192"/>
      <c r="FD131" s="192"/>
      <c r="FE131" s="192"/>
      <c r="FF131" s="192"/>
      <c r="FG131" s="192"/>
      <c r="FH131" s="192"/>
      <c r="FI131" s="192"/>
      <c r="FJ131" s="192"/>
      <c r="FK131" s="192"/>
      <c r="FL131" s="192"/>
      <c r="FM131" s="192"/>
      <c r="FN131" s="192"/>
      <c r="FO131" s="192"/>
      <c r="FP131" s="192"/>
      <c r="FQ131" s="192"/>
      <c r="FR131" s="192"/>
      <c r="FS131" s="192"/>
      <c r="FT131" s="192"/>
      <c r="FU131" s="192"/>
      <c r="FV131" s="192"/>
      <c r="FW131" s="192"/>
      <c r="FX131" s="192"/>
      <c r="FY131" s="192"/>
      <c r="FZ131" s="192"/>
      <c r="GA131" s="192"/>
      <c r="GB131" s="192"/>
      <c r="GC131" s="192"/>
      <c r="GD131" s="192"/>
      <c r="GE131" s="192"/>
      <c r="GF131" s="192"/>
      <c r="GG131" s="192"/>
      <c r="GH131" s="192"/>
      <c r="GI131" s="192"/>
      <c r="GJ131" s="192"/>
    </row>
    <row r="132" spans="1:192" s="193" customFormat="1" x14ac:dyDescent="0.25">
      <c r="A132" s="142"/>
      <c r="B132" s="142"/>
      <c r="C132" s="143"/>
      <c r="D132" s="144"/>
      <c r="E132" s="619" t="str">
        <f>InpC!E90</f>
        <v>Senior debt - T1 - % of debt</v>
      </c>
      <c r="F132" s="287">
        <f>InpC!$F$90</f>
        <v>0.5</v>
      </c>
      <c r="G132" s="623"/>
      <c r="M132" s="192"/>
      <c r="N132" s="192"/>
      <c r="O132" s="192"/>
      <c r="P132" s="19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192"/>
      <c r="AJ132" s="192"/>
      <c r="AK132" s="192"/>
      <c r="AL132" s="19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2"/>
      <c r="BU132" s="192"/>
      <c r="BV132" s="192"/>
      <c r="BW132" s="192"/>
      <c r="BX132" s="192"/>
      <c r="BY132" s="192"/>
      <c r="BZ132" s="192"/>
      <c r="CA132" s="192"/>
      <c r="CB132" s="192"/>
      <c r="CC132" s="192"/>
      <c r="CD132" s="192"/>
      <c r="CE132" s="192"/>
      <c r="CF132" s="192"/>
      <c r="CG132" s="192"/>
      <c r="CH132" s="192"/>
      <c r="CI132" s="192"/>
      <c r="CJ132" s="192"/>
      <c r="CK132" s="192"/>
      <c r="CL132" s="192"/>
      <c r="CM132" s="192"/>
      <c r="CN132" s="192"/>
      <c r="CO132" s="192"/>
      <c r="CP132" s="192"/>
      <c r="CQ132" s="192"/>
      <c r="CR132" s="192"/>
      <c r="CS132" s="192"/>
      <c r="CT132" s="192"/>
      <c r="CU132" s="192"/>
      <c r="CV132" s="192"/>
      <c r="CW132" s="192"/>
      <c r="CX132" s="192"/>
      <c r="CY132" s="192"/>
      <c r="CZ132" s="192"/>
      <c r="DA132" s="192"/>
      <c r="DB132" s="192"/>
      <c r="DC132" s="192"/>
      <c r="DD132" s="192"/>
      <c r="DE132" s="192"/>
      <c r="DF132" s="192"/>
      <c r="DG132" s="192"/>
      <c r="DH132" s="192"/>
      <c r="DI132" s="192"/>
      <c r="DJ132" s="192"/>
      <c r="DK132" s="192"/>
      <c r="DL132" s="192"/>
      <c r="DM132" s="192"/>
      <c r="DN132" s="192"/>
      <c r="DO132" s="192"/>
      <c r="DP132" s="192"/>
      <c r="DQ132" s="192"/>
      <c r="DR132" s="192"/>
      <c r="DS132" s="192"/>
      <c r="DT132" s="192"/>
      <c r="DU132" s="192"/>
      <c r="DV132" s="192"/>
      <c r="DW132" s="192"/>
      <c r="DX132" s="192"/>
      <c r="DY132" s="192"/>
      <c r="DZ132" s="192"/>
      <c r="EA132" s="192"/>
      <c r="EB132" s="192"/>
      <c r="EC132" s="192"/>
      <c r="ED132" s="192"/>
      <c r="EE132" s="192"/>
      <c r="EF132" s="192"/>
      <c r="EG132" s="192"/>
      <c r="EH132" s="192"/>
      <c r="EI132" s="192"/>
      <c r="EJ132" s="192"/>
      <c r="EK132" s="192"/>
      <c r="EL132" s="192"/>
      <c r="EM132" s="192"/>
      <c r="EN132" s="192"/>
      <c r="EO132" s="192"/>
      <c r="EP132" s="192"/>
      <c r="EQ132" s="192"/>
      <c r="ER132" s="192"/>
      <c r="ES132" s="192"/>
      <c r="ET132" s="192"/>
      <c r="EU132" s="192"/>
      <c r="EV132" s="192"/>
      <c r="EW132" s="192"/>
      <c r="EX132" s="192"/>
      <c r="EY132" s="192"/>
      <c r="EZ132" s="192"/>
      <c r="FA132" s="192"/>
      <c r="FB132" s="192"/>
      <c r="FC132" s="192"/>
      <c r="FD132" s="192"/>
      <c r="FE132" s="192"/>
      <c r="FF132" s="192"/>
      <c r="FG132" s="192"/>
      <c r="FH132" s="192"/>
      <c r="FI132" s="192"/>
      <c r="FJ132" s="192"/>
      <c r="FK132" s="192"/>
      <c r="FL132" s="192"/>
      <c r="FM132" s="192"/>
      <c r="FN132" s="192"/>
      <c r="FO132" s="192"/>
      <c r="FP132" s="192"/>
      <c r="FQ132" s="192"/>
      <c r="FR132" s="192"/>
      <c r="FS132" s="192"/>
      <c r="FT132" s="192"/>
      <c r="FU132" s="192"/>
      <c r="FV132" s="192"/>
      <c r="FW132" s="192"/>
      <c r="FX132" s="192"/>
      <c r="FY132" s="192"/>
      <c r="FZ132" s="192"/>
      <c r="GA132" s="192"/>
      <c r="GB132" s="192"/>
      <c r="GC132" s="192"/>
      <c r="GD132" s="192"/>
      <c r="GE132" s="192"/>
      <c r="GF132" s="192"/>
      <c r="GG132" s="192"/>
      <c r="GH132" s="192"/>
      <c r="GI132" s="192"/>
      <c r="GJ132" s="192"/>
    </row>
    <row r="133" spans="1:192" s="32" customFormat="1" x14ac:dyDescent="0.25">
      <c r="A133" s="15"/>
      <c r="B133" s="15"/>
      <c r="C133" s="21"/>
      <c r="D133" s="48"/>
      <c r="E133" s="619" t="s">
        <v>165</v>
      </c>
      <c r="F133" s="619">
        <f>F93</f>
        <v>-1.0000000000000001E-9</v>
      </c>
      <c r="G133" s="619" t="str">
        <f t="shared" ref="G133:I133" si="249">G93</f>
        <v>$ 000s</v>
      </c>
      <c r="H133" s="619">
        <f t="shared" si="249"/>
        <v>0</v>
      </c>
      <c r="I133" s="619">
        <f t="shared" si="249"/>
        <v>0</v>
      </c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</row>
    <row r="134" spans="1:192" s="32" customFormat="1" x14ac:dyDescent="0.25">
      <c r="A134" s="15"/>
      <c r="B134" s="15"/>
      <c r="C134" s="21"/>
      <c r="D134" s="48"/>
      <c r="E134" s="619" t="s">
        <v>1</v>
      </c>
      <c r="F134" s="619">
        <f t="shared" ref="F134:I134" si="250">F94</f>
        <v>0</v>
      </c>
      <c r="G134" s="619" t="str">
        <f t="shared" si="250"/>
        <v>flag</v>
      </c>
      <c r="H134" s="619">
        <f t="shared" si="250"/>
        <v>1</v>
      </c>
      <c r="I134" s="619">
        <f t="shared" si="250"/>
        <v>0</v>
      </c>
      <c r="J134" s="619">
        <f>J94</f>
        <v>1</v>
      </c>
      <c r="K134" s="619">
        <f t="shared" ref="K134:Q134" si="251">K94</f>
        <v>0</v>
      </c>
      <c r="L134" s="619">
        <f t="shared" si="251"/>
        <v>0</v>
      </c>
      <c r="M134" s="619">
        <f t="shared" si="251"/>
        <v>0</v>
      </c>
      <c r="N134" s="619">
        <f t="shared" si="251"/>
        <v>0</v>
      </c>
      <c r="O134" s="619">
        <f t="shared" si="251"/>
        <v>0</v>
      </c>
      <c r="P134" s="619">
        <f t="shared" si="251"/>
        <v>0</v>
      </c>
      <c r="Q134" s="619">
        <f t="shared" si="251"/>
        <v>0</v>
      </c>
      <c r="R134" s="619">
        <f t="shared" ref="R134:CC134" si="252">R94</f>
        <v>0</v>
      </c>
      <c r="S134" s="619">
        <f t="shared" si="252"/>
        <v>0</v>
      </c>
      <c r="T134" s="619">
        <f t="shared" si="252"/>
        <v>0</v>
      </c>
      <c r="U134" s="619">
        <f t="shared" si="252"/>
        <v>0</v>
      </c>
      <c r="V134" s="619">
        <f t="shared" si="252"/>
        <v>0</v>
      </c>
      <c r="W134" s="619">
        <f t="shared" si="252"/>
        <v>0</v>
      </c>
      <c r="X134" s="619">
        <f t="shared" si="252"/>
        <v>0</v>
      </c>
      <c r="Y134" s="619">
        <f t="shared" si="252"/>
        <v>0</v>
      </c>
      <c r="Z134" s="619">
        <f t="shared" si="252"/>
        <v>0</v>
      </c>
      <c r="AA134" s="619">
        <f t="shared" si="252"/>
        <v>0</v>
      </c>
      <c r="AB134" s="619">
        <f t="shared" si="252"/>
        <v>0</v>
      </c>
      <c r="AC134" s="619">
        <f t="shared" si="252"/>
        <v>0</v>
      </c>
      <c r="AD134" s="619">
        <f t="shared" si="252"/>
        <v>0</v>
      </c>
      <c r="AE134" s="619">
        <f t="shared" si="252"/>
        <v>0</v>
      </c>
      <c r="AF134" s="619">
        <f t="shared" si="252"/>
        <v>0</v>
      </c>
      <c r="AG134" s="619">
        <f t="shared" si="252"/>
        <v>0</v>
      </c>
      <c r="AH134" s="619">
        <f t="shared" si="252"/>
        <v>0</v>
      </c>
      <c r="AI134" s="619">
        <f t="shared" si="252"/>
        <v>0</v>
      </c>
      <c r="AJ134" s="619">
        <f t="shared" si="252"/>
        <v>0</v>
      </c>
      <c r="AK134" s="619">
        <f t="shared" si="252"/>
        <v>0</v>
      </c>
      <c r="AL134" s="619">
        <f t="shared" si="252"/>
        <v>0</v>
      </c>
      <c r="AM134" s="619">
        <f t="shared" si="252"/>
        <v>0</v>
      </c>
      <c r="AN134" s="619">
        <f t="shared" si="252"/>
        <v>0</v>
      </c>
      <c r="AO134" s="619">
        <f t="shared" si="252"/>
        <v>0</v>
      </c>
      <c r="AP134" s="619">
        <f t="shared" si="252"/>
        <v>0</v>
      </c>
      <c r="AQ134" s="619">
        <f t="shared" si="252"/>
        <v>0</v>
      </c>
      <c r="AR134" s="619">
        <f t="shared" si="252"/>
        <v>0</v>
      </c>
      <c r="AS134" s="619">
        <f t="shared" si="252"/>
        <v>0</v>
      </c>
      <c r="AT134" s="619">
        <f t="shared" si="252"/>
        <v>0</v>
      </c>
      <c r="AU134" s="619">
        <f t="shared" si="252"/>
        <v>0</v>
      </c>
      <c r="AV134" s="619">
        <f t="shared" si="252"/>
        <v>0</v>
      </c>
      <c r="AW134" s="619">
        <f t="shared" si="252"/>
        <v>0</v>
      </c>
      <c r="AX134" s="619">
        <f t="shared" si="252"/>
        <v>0</v>
      </c>
      <c r="AY134" s="619">
        <f t="shared" si="252"/>
        <v>0</v>
      </c>
      <c r="AZ134" s="619">
        <f t="shared" si="252"/>
        <v>0</v>
      </c>
      <c r="BA134" s="619">
        <f t="shared" si="252"/>
        <v>0</v>
      </c>
      <c r="BB134" s="619">
        <f t="shared" si="252"/>
        <v>0</v>
      </c>
      <c r="BC134" s="619">
        <f t="shared" si="252"/>
        <v>0</v>
      </c>
      <c r="BD134" s="619">
        <f t="shared" si="252"/>
        <v>0</v>
      </c>
      <c r="BE134" s="619">
        <f t="shared" si="252"/>
        <v>0</v>
      </c>
      <c r="BF134" s="619">
        <f t="shared" si="252"/>
        <v>0</v>
      </c>
      <c r="BG134" s="619">
        <f t="shared" si="252"/>
        <v>0</v>
      </c>
      <c r="BH134" s="619">
        <f t="shared" si="252"/>
        <v>0</v>
      </c>
      <c r="BI134" s="619">
        <f t="shared" si="252"/>
        <v>0</v>
      </c>
      <c r="BJ134" s="619">
        <f t="shared" si="252"/>
        <v>0</v>
      </c>
      <c r="BK134" s="619">
        <f t="shared" si="252"/>
        <v>0</v>
      </c>
      <c r="BL134" s="619">
        <f t="shared" si="252"/>
        <v>0</v>
      </c>
      <c r="BM134" s="619">
        <f t="shared" si="252"/>
        <v>0</v>
      </c>
      <c r="BN134" s="619">
        <f t="shared" si="252"/>
        <v>0</v>
      </c>
      <c r="BO134" s="619">
        <f t="shared" si="252"/>
        <v>0</v>
      </c>
      <c r="BP134" s="619">
        <f t="shared" si="252"/>
        <v>0</v>
      </c>
      <c r="BQ134" s="619">
        <f t="shared" si="252"/>
        <v>0</v>
      </c>
      <c r="BR134" s="619">
        <f t="shared" si="252"/>
        <v>0</v>
      </c>
      <c r="BS134" s="619">
        <f t="shared" si="252"/>
        <v>0</v>
      </c>
      <c r="BT134" s="619">
        <f t="shared" si="252"/>
        <v>0</v>
      </c>
      <c r="BU134" s="619">
        <f t="shared" si="252"/>
        <v>0</v>
      </c>
      <c r="BV134" s="619">
        <f t="shared" si="252"/>
        <v>0</v>
      </c>
      <c r="BW134" s="619">
        <f t="shared" si="252"/>
        <v>0</v>
      </c>
      <c r="BX134" s="619">
        <f t="shared" si="252"/>
        <v>0</v>
      </c>
      <c r="BY134" s="619">
        <f t="shared" si="252"/>
        <v>0</v>
      </c>
      <c r="BZ134" s="619">
        <f t="shared" si="252"/>
        <v>0</v>
      </c>
      <c r="CA134" s="619">
        <f t="shared" si="252"/>
        <v>0</v>
      </c>
      <c r="CB134" s="619">
        <f t="shared" si="252"/>
        <v>0</v>
      </c>
      <c r="CC134" s="619">
        <f t="shared" si="252"/>
        <v>0</v>
      </c>
      <c r="CD134" s="619">
        <f t="shared" ref="CD134:EO134" si="253">CD94</f>
        <v>0</v>
      </c>
      <c r="CE134" s="619">
        <f t="shared" si="253"/>
        <v>0</v>
      </c>
      <c r="CF134" s="619">
        <f t="shared" si="253"/>
        <v>0</v>
      </c>
      <c r="CG134" s="619">
        <f t="shared" si="253"/>
        <v>0</v>
      </c>
      <c r="CH134" s="619">
        <f t="shared" si="253"/>
        <v>0</v>
      </c>
      <c r="CI134" s="619">
        <f t="shared" si="253"/>
        <v>0</v>
      </c>
      <c r="CJ134" s="619">
        <f t="shared" si="253"/>
        <v>0</v>
      </c>
      <c r="CK134" s="619">
        <f t="shared" si="253"/>
        <v>0</v>
      </c>
      <c r="CL134" s="619">
        <f t="shared" si="253"/>
        <v>0</v>
      </c>
      <c r="CM134" s="619">
        <f t="shared" si="253"/>
        <v>0</v>
      </c>
      <c r="CN134" s="619">
        <f t="shared" si="253"/>
        <v>0</v>
      </c>
      <c r="CO134" s="619">
        <f t="shared" si="253"/>
        <v>0</v>
      </c>
      <c r="CP134" s="619">
        <f t="shared" si="253"/>
        <v>0</v>
      </c>
      <c r="CQ134" s="619">
        <f t="shared" si="253"/>
        <v>0</v>
      </c>
      <c r="CR134" s="619">
        <f t="shared" si="253"/>
        <v>0</v>
      </c>
      <c r="CS134" s="619">
        <f t="shared" si="253"/>
        <v>0</v>
      </c>
      <c r="CT134" s="619">
        <f t="shared" si="253"/>
        <v>0</v>
      </c>
      <c r="CU134" s="619">
        <f t="shared" si="253"/>
        <v>0</v>
      </c>
      <c r="CV134" s="619">
        <f t="shared" si="253"/>
        <v>0</v>
      </c>
      <c r="CW134" s="619">
        <f t="shared" si="253"/>
        <v>0</v>
      </c>
      <c r="CX134" s="619">
        <f t="shared" si="253"/>
        <v>0</v>
      </c>
      <c r="CY134" s="619">
        <f t="shared" si="253"/>
        <v>0</v>
      </c>
      <c r="CZ134" s="619">
        <f t="shared" si="253"/>
        <v>0</v>
      </c>
      <c r="DA134" s="619">
        <f t="shared" si="253"/>
        <v>0</v>
      </c>
      <c r="DB134" s="619">
        <f t="shared" si="253"/>
        <v>0</v>
      </c>
      <c r="DC134" s="619">
        <f t="shared" si="253"/>
        <v>0</v>
      </c>
      <c r="DD134" s="619">
        <f t="shared" si="253"/>
        <v>0</v>
      </c>
      <c r="DE134" s="619">
        <f t="shared" si="253"/>
        <v>0</v>
      </c>
      <c r="DF134" s="619">
        <f t="shared" si="253"/>
        <v>0</v>
      </c>
      <c r="DG134" s="619">
        <f t="shared" si="253"/>
        <v>0</v>
      </c>
      <c r="DH134" s="619">
        <f t="shared" si="253"/>
        <v>0</v>
      </c>
      <c r="DI134" s="619">
        <f t="shared" si="253"/>
        <v>0</v>
      </c>
      <c r="DJ134" s="619">
        <f t="shared" si="253"/>
        <v>0</v>
      </c>
      <c r="DK134" s="619">
        <f t="shared" si="253"/>
        <v>0</v>
      </c>
      <c r="DL134" s="619">
        <f t="shared" si="253"/>
        <v>0</v>
      </c>
      <c r="DM134" s="619">
        <f t="shared" si="253"/>
        <v>0</v>
      </c>
      <c r="DN134" s="619">
        <f t="shared" si="253"/>
        <v>0</v>
      </c>
      <c r="DO134" s="619">
        <f t="shared" si="253"/>
        <v>0</v>
      </c>
      <c r="DP134" s="619">
        <f t="shared" si="253"/>
        <v>0</v>
      </c>
      <c r="DQ134" s="619">
        <f t="shared" si="253"/>
        <v>0</v>
      </c>
      <c r="DR134" s="619">
        <f t="shared" si="253"/>
        <v>0</v>
      </c>
      <c r="DS134" s="619">
        <f t="shared" si="253"/>
        <v>0</v>
      </c>
      <c r="DT134" s="619">
        <f t="shared" si="253"/>
        <v>0</v>
      </c>
      <c r="DU134" s="619">
        <f t="shared" si="253"/>
        <v>0</v>
      </c>
      <c r="DV134" s="619">
        <f t="shared" si="253"/>
        <v>0</v>
      </c>
      <c r="DW134" s="619">
        <f t="shared" si="253"/>
        <v>0</v>
      </c>
      <c r="DX134" s="619">
        <f t="shared" si="253"/>
        <v>0</v>
      </c>
      <c r="DY134" s="619">
        <f t="shared" si="253"/>
        <v>0</v>
      </c>
      <c r="DZ134" s="619">
        <f t="shared" si="253"/>
        <v>0</v>
      </c>
      <c r="EA134" s="619">
        <f t="shared" si="253"/>
        <v>0</v>
      </c>
      <c r="EB134" s="619">
        <f t="shared" si="253"/>
        <v>0</v>
      </c>
      <c r="EC134" s="619">
        <f t="shared" si="253"/>
        <v>0</v>
      </c>
      <c r="ED134" s="619">
        <f t="shared" si="253"/>
        <v>0</v>
      </c>
      <c r="EE134" s="619">
        <f t="shared" si="253"/>
        <v>0</v>
      </c>
      <c r="EF134" s="619">
        <f t="shared" si="253"/>
        <v>0</v>
      </c>
      <c r="EG134" s="619">
        <f t="shared" si="253"/>
        <v>0</v>
      </c>
      <c r="EH134" s="619">
        <f t="shared" si="253"/>
        <v>0</v>
      </c>
      <c r="EI134" s="619">
        <f t="shared" si="253"/>
        <v>0</v>
      </c>
      <c r="EJ134" s="619">
        <f t="shared" si="253"/>
        <v>0</v>
      </c>
      <c r="EK134" s="619">
        <f t="shared" si="253"/>
        <v>0</v>
      </c>
      <c r="EL134" s="619">
        <f t="shared" si="253"/>
        <v>0</v>
      </c>
      <c r="EM134" s="619">
        <f t="shared" si="253"/>
        <v>0</v>
      </c>
      <c r="EN134" s="619">
        <f t="shared" si="253"/>
        <v>0</v>
      </c>
      <c r="EO134" s="619">
        <f t="shared" si="253"/>
        <v>0</v>
      </c>
      <c r="EP134" s="619">
        <f t="shared" ref="EP134:GJ134" si="254">EP94</f>
        <v>0</v>
      </c>
      <c r="EQ134" s="619">
        <f t="shared" si="254"/>
        <v>0</v>
      </c>
      <c r="ER134" s="619">
        <f t="shared" si="254"/>
        <v>0</v>
      </c>
      <c r="ES134" s="619">
        <f t="shared" si="254"/>
        <v>0</v>
      </c>
      <c r="ET134" s="619">
        <f t="shared" si="254"/>
        <v>0</v>
      </c>
      <c r="EU134" s="619">
        <f t="shared" si="254"/>
        <v>0</v>
      </c>
      <c r="EV134" s="619">
        <f t="shared" si="254"/>
        <v>0</v>
      </c>
      <c r="EW134" s="619">
        <f t="shared" si="254"/>
        <v>0</v>
      </c>
      <c r="EX134" s="619">
        <f t="shared" si="254"/>
        <v>0</v>
      </c>
      <c r="EY134" s="619">
        <f t="shared" si="254"/>
        <v>0</v>
      </c>
      <c r="EZ134" s="619">
        <f t="shared" si="254"/>
        <v>0</v>
      </c>
      <c r="FA134" s="619">
        <f t="shared" si="254"/>
        <v>0</v>
      </c>
      <c r="FB134" s="619">
        <f t="shared" si="254"/>
        <v>0</v>
      </c>
      <c r="FC134" s="619">
        <f t="shared" si="254"/>
        <v>0</v>
      </c>
      <c r="FD134" s="619">
        <f t="shared" si="254"/>
        <v>0</v>
      </c>
      <c r="FE134" s="619">
        <f t="shared" si="254"/>
        <v>0</v>
      </c>
      <c r="FF134" s="619">
        <f t="shared" si="254"/>
        <v>0</v>
      </c>
      <c r="FG134" s="619">
        <f t="shared" si="254"/>
        <v>0</v>
      </c>
      <c r="FH134" s="619">
        <f t="shared" si="254"/>
        <v>0</v>
      </c>
      <c r="FI134" s="619">
        <f t="shared" si="254"/>
        <v>0</v>
      </c>
      <c r="FJ134" s="619">
        <f t="shared" si="254"/>
        <v>0</v>
      </c>
      <c r="FK134" s="619">
        <f t="shared" si="254"/>
        <v>0</v>
      </c>
      <c r="FL134" s="619">
        <f t="shared" si="254"/>
        <v>0</v>
      </c>
      <c r="FM134" s="619">
        <f t="shared" si="254"/>
        <v>0</v>
      </c>
      <c r="FN134" s="619">
        <f t="shared" si="254"/>
        <v>0</v>
      </c>
      <c r="FO134" s="619">
        <f t="shared" si="254"/>
        <v>0</v>
      </c>
      <c r="FP134" s="619">
        <f t="shared" si="254"/>
        <v>0</v>
      </c>
      <c r="FQ134" s="619">
        <f t="shared" si="254"/>
        <v>0</v>
      </c>
      <c r="FR134" s="619">
        <f t="shared" si="254"/>
        <v>0</v>
      </c>
      <c r="FS134" s="619">
        <f t="shared" si="254"/>
        <v>0</v>
      </c>
      <c r="FT134" s="619">
        <f t="shared" si="254"/>
        <v>0</v>
      </c>
      <c r="FU134" s="619">
        <f t="shared" si="254"/>
        <v>0</v>
      </c>
      <c r="FV134" s="619">
        <f t="shared" si="254"/>
        <v>0</v>
      </c>
      <c r="FW134" s="619">
        <f t="shared" si="254"/>
        <v>0</v>
      </c>
      <c r="FX134" s="619">
        <f t="shared" si="254"/>
        <v>0</v>
      </c>
      <c r="FY134" s="619">
        <f t="shared" si="254"/>
        <v>0</v>
      </c>
      <c r="FZ134" s="619">
        <f t="shared" si="254"/>
        <v>0</v>
      </c>
      <c r="GA134" s="619">
        <f t="shared" si="254"/>
        <v>0</v>
      </c>
      <c r="GB134" s="619">
        <f t="shared" si="254"/>
        <v>0</v>
      </c>
      <c r="GC134" s="619">
        <f t="shared" si="254"/>
        <v>0</v>
      </c>
      <c r="GD134" s="619">
        <f t="shared" si="254"/>
        <v>0</v>
      </c>
      <c r="GE134" s="619">
        <f t="shared" si="254"/>
        <v>0</v>
      </c>
      <c r="GF134" s="619">
        <f t="shared" si="254"/>
        <v>0</v>
      </c>
      <c r="GG134" s="619">
        <f t="shared" si="254"/>
        <v>0</v>
      </c>
      <c r="GH134" s="619">
        <f t="shared" si="254"/>
        <v>0</v>
      </c>
      <c r="GI134" s="619">
        <f t="shared" si="254"/>
        <v>0</v>
      </c>
      <c r="GJ134" s="619">
        <f t="shared" si="254"/>
        <v>0</v>
      </c>
    </row>
    <row r="135" spans="1:192" s="81" customFormat="1" x14ac:dyDescent="0.25">
      <c r="A135" s="567"/>
      <c r="B135" s="567"/>
      <c r="C135" s="568"/>
      <c r="D135" s="569"/>
      <c r="E135" s="801" t="s">
        <v>700</v>
      </c>
      <c r="F135" s="801">
        <f t="shared" ref="F135:I135" si="255">F95</f>
        <v>0</v>
      </c>
      <c r="G135" s="801" t="str">
        <f t="shared" si="255"/>
        <v>$ 000s</v>
      </c>
      <c r="H135" s="802">
        <f xml:space="preserve"> ConFin!H$299*$F$132</f>
        <v>128566.60849314391</v>
      </c>
      <c r="I135" s="801">
        <f t="shared" si="255"/>
        <v>0</v>
      </c>
      <c r="J135" s="81">
        <f>Debt!J108*$F$132</f>
        <v>0</v>
      </c>
      <c r="K135" s="81">
        <f>Debt!K108*$F$132</f>
        <v>0</v>
      </c>
      <c r="L135" s="81">
        <f>Debt!L108*$F$132</f>
        <v>0</v>
      </c>
      <c r="M135" s="81">
        <f>Debt!M108*$F$132</f>
        <v>8660.161890337773</v>
      </c>
      <c r="N135" s="81">
        <f>Debt!N108*$F$132</f>
        <v>37117.88455541031</v>
      </c>
      <c r="O135" s="81">
        <f>Debt!O108*$F$132</f>
        <v>37759.984074645407</v>
      </c>
      <c r="P135" s="81">
        <f>Debt!P108*$F$132</f>
        <v>45028.577972750456</v>
      </c>
      <c r="Q135" s="81">
        <f>Debt!Q108*$F$132</f>
        <v>0</v>
      </c>
      <c r="R135" s="81">
        <f>Debt!R108*$F$132</f>
        <v>0</v>
      </c>
      <c r="S135" s="81">
        <f>Debt!S108*$F$132</f>
        <v>0</v>
      </c>
      <c r="T135" s="81">
        <f>Debt!T108*$F$132</f>
        <v>0</v>
      </c>
      <c r="U135" s="81">
        <f>Debt!U108*$F$132</f>
        <v>0</v>
      </c>
      <c r="V135" s="81">
        <f>Debt!V108*$F$132</f>
        <v>0</v>
      </c>
      <c r="W135" s="81">
        <f>Debt!W108*$F$132</f>
        <v>0</v>
      </c>
      <c r="X135" s="81">
        <f>Debt!X108*$F$132</f>
        <v>0</v>
      </c>
      <c r="Y135" s="81">
        <f>Debt!Y108*$F$132</f>
        <v>0</v>
      </c>
      <c r="Z135" s="81">
        <f>Debt!Z108*$F$132</f>
        <v>0</v>
      </c>
      <c r="AA135" s="81">
        <f>Debt!AA108*$F$132</f>
        <v>0</v>
      </c>
      <c r="AB135" s="81">
        <f>Debt!AB108*$F$132</f>
        <v>0</v>
      </c>
      <c r="AC135" s="81">
        <f>Debt!AC108*$F$132</f>
        <v>0</v>
      </c>
      <c r="AD135" s="81">
        <f>Debt!AD108*$F$132</f>
        <v>0</v>
      </c>
      <c r="AE135" s="81">
        <f>Debt!AE108*$F$132</f>
        <v>0</v>
      </c>
      <c r="AF135" s="81">
        <f>Debt!AF108*$F$132</f>
        <v>0</v>
      </c>
      <c r="AG135" s="81">
        <f>Debt!AG108*$F$132</f>
        <v>0</v>
      </c>
      <c r="AH135" s="81">
        <f>Debt!AH108*$F$132</f>
        <v>0</v>
      </c>
      <c r="AI135" s="81">
        <f>Debt!AI108*$F$132</f>
        <v>0</v>
      </c>
      <c r="AJ135" s="81">
        <f>Debt!AJ108*$F$132</f>
        <v>0</v>
      </c>
      <c r="AK135" s="81">
        <f>Debt!AK108*$F$132</f>
        <v>0</v>
      </c>
      <c r="AL135" s="81">
        <f>Debt!AL108*$F$132</f>
        <v>0</v>
      </c>
      <c r="AM135" s="81">
        <f>Debt!AM108*$F$132</f>
        <v>0</v>
      </c>
      <c r="AN135" s="81">
        <f>Debt!AN108*$F$132</f>
        <v>0</v>
      </c>
      <c r="AO135" s="81">
        <f>Debt!AO108*$F$132</f>
        <v>0</v>
      </c>
      <c r="AP135" s="81">
        <f>Debt!AP108*$F$132</f>
        <v>0</v>
      </c>
      <c r="AQ135" s="81">
        <f>Debt!AQ108*$F$132</f>
        <v>0</v>
      </c>
      <c r="AR135" s="81">
        <f>Debt!AR108*$F$132</f>
        <v>0</v>
      </c>
      <c r="AS135" s="81">
        <f>Debt!AS108*$F$132</f>
        <v>0</v>
      </c>
      <c r="AT135" s="81">
        <f>Debt!AT108*$F$132</f>
        <v>0</v>
      </c>
      <c r="AU135" s="81">
        <f>Debt!AU108*$F$132</f>
        <v>0</v>
      </c>
      <c r="AV135" s="81">
        <f>Debt!AV108*$F$132</f>
        <v>0</v>
      </c>
      <c r="AW135" s="81">
        <f>Debt!AW108*$F$132</f>
        <v>0</v>
      </c>
      <c r="AX135" s="81">
        <f>Debt!AX108*$F$132</f>
        <v>0</v>
      </c>
      <c r="AY135" s="81">
        <f>Debt!AY108*$F$132</f>
        <v>0</v>
      </c>
      <c r="AZ135" s="81">
        <f>Debt!AZ108*$F$132</f>
        <v>0</v>
      </c>
      <c r="BA135" s="81">
        <f>Debt!BA108*$F$132</f>
        <v>0</v>
      </c>
      <c r="BB135" s="81">
        <f>Debt!BB108*$F$132</f>
        <v>0</v>
      </c>
      <c r="BC135" s="81">
        <f>Debt!BC108*$F$132</f>
        <v>0</v>
      </c>
      <c r="BD135" s="81">
        <f>Debt!BD108*$F$132</f>
        <v>0</v>
      </c>
      <c r="BE135" s="81">
        <f>Debt!BE108*$F$132</f>
        <v>0</v>
      </c>
      <c r="BF135" s="81">
        <f>Debt!BF108*$F$132</f>
        <v>0</v>
      </c>
      <c r="BG135" s="81">
        <f>Debt!BG108*$F$132</f>
        <v>0</v>
      </c>
      <c r="BH135" s="81">
        <f>Debt!BH108*$F$132</f>
        <v>0</v>
      </c>
      <c r="BI135" s="81">
        <f>Debt!BI108*$F$132</f>
        <v>0</v>
      </c>
      <c r="BJ135" s="81">
        <f>Debt!BJ108*$F$132</f>
        <v>0</v>
      </c>
      <c r="BK135" s="81">
        <f>Debt!BK108*$F$132</f>
        <v>0</v>
      </c>
      <c r="BL135" s="81">
        <f>Debt!BL108*$F$132</f>
        <v>0</v>
      </c>
      <c r="BM135" s="81">
        <f>Debt!BM108*$F$132</f>
        <v>0</v>
      </c>
      <c r="BN135" s="81">
        <f>Debt!BN108*$F$132</f>
        <v>0</v>
      </c>
      <c r="BO135" s="81">
        <f>Debt!BO108*$F$132</f>
        <v>0</v>
      </c>
      <c r="BP135" s="81">
        <f>Debt!BP108*$F$132</f>
        <v>0</v>
      </c>
      <c r="BQ135" s="81">
        <f>Debt!BQ108*$F$132</f>
        <v>0</v>
      </c>
      <c r="BR135" s="81">
        <f>Debt!BR108*$F$132</f>
        <v>0</v>
      </c>
      <c r="BS135" s="81">
        <f>Debt!BS108*$F$132</f>
        <v>0</v>
      </c>
      <c r="BT135" s="81">
        <f>Debt!BT108*$F$132</f>
        <v>0</v>
      </c>
      <c r="BU135" s="81">
        <f>Debt!BU108*$F$132</f>
        <v>0</v>
      </c>
      <c r="BV135" s="81">
        <f>Debt!BV108*$F$132</f>
        <v>0</v>
      </c>
      <c r="BW135" s="81">
        <f>Debt!BW108*$F$132</f>
        <v>0</v>
      </c>
      <c r="BX135" s="81">
        <f>Debt!BX108*$F$132</f>
        <v>0</v>
      </c>
      <c r="BY135" s="81">
        <f>Debt!BY108*$F$132</f>
        <v>0</v>
      </c>
      <c r="BZ135" s="81">
        <f>Debt!BZ108*$F$132</f>
        <v>0</v>
      </c>
      <c r="CA135" s="81">
        <f>Debt!CA108*$F$132</f>
        <v>0</v>
      </c>
      <c r="CB135" s="81">
        <f>Debt!CB108*$F$132</f>
        <v>0</v>
      </c>
      <c r="CC135" s="81">
        <f>Debt!CC108*$F$132</f>
        <v>0</v>
      </c>
      <c r="CD135" s="81">
        <f>Debt!CD108*$F$132</f>
        <v>0</v>
      </c>
      <c r="CE135" s="81">
        <f>Debt!CE108*$F$132</f>
        <v>0</v>
      </c>
      <c r="CF135" s="81">
        <f>Debt!CF108*$F$132</f>
        <v>0</v>
      </c>
      <c r="CG135" s="81">
        <f>Debt!CG108*$F$132</f>
        <v>0</v>
      </c>
      <c r="CH135" s="81">
        <f>Debt!CH108*$F$132</f>
        <v>0</v>
      </c>
      <c r="CI135" s="81">
        <f>Debt!CI108*$F$132</f>
        <v>0</v>
      </c>
      <c r="CJ135" s="81">
        <f>Debt!CJ108*$F$132</f>
        <v>0</v>
      </c>
      <c r="CK135" s="81">
        <f>Debt!CK108*$F$132</f>
        <v>0</v>
      </c>
      <c r="CL135" s="81">
        <f>Debt!CL108*$F$132</f>
        <v>0</v>
      </c>
      <c r="CM135" s="81">
        <f>Debt!CM108*$F$132</f>
        <v>0</v>
      </c>
      <c r="CN135" s="81">
        <f>Debt!CN108*$F$132</f>
        <v>0</v>
      </c>
      <c r="CO135" s="81">
        <f>Debt!CO108*$F$132</f>
        <v>0</v>
      </c>
      <c r="CP135" s="81">
        <f>Debt!CP108*$F$132</f>
        <v>0</v>
      </c>
      <c r="CQ135" s="81">
        <f>Debt!CQ108*$F$132</f>
        <v>0</v>
      </c>
      <c r="CR135" s="81">
        <f>Debt!CR108*$F$132</f>
        <v>0</v>
      </c>
      <c r="CS135" s="81">
        <f>Debt!CS108*$F$132</f>
        <v>0</v>
      </c>
      <c r="CT135" s="81">
        <f>Debt!CT108*$F$132</f>
        <v>0</v>
      </c>
      <c r="CU135" s="81">
        <f>Debt!CU108*$F$132</f>
        <v>0</v>
      </c>
      <c r="CV135" s="81">
        <f>Debt!CV108*$F$132</f>
        <v>0</v>
      </c>
      <c r="CW135" s="81">
        <f>Debt!CW108*$F$132</f>
        <v>0</v>
      </c>
      <c r="CX135" s="81">
        <f>Debt!CX108*$F$132</f>
        <v>0</v>
      </c>
      <c r="CY135" s="81">
        <f>Debt!CY108*$F$132</f>
        <v>0</v>
      </c>
      <c r="CZ135" s="81">
        <f>Debt!CZ108*$F$132</f>
        <v>0</v>
      </c>
      <c r="DA135" s="81">
        <f>Debt!DA108*$F$132</f>
        <v>0</v>
      </c>
      <c r="DB135" s="81">
        <f>Debt!DB108*$F$132</f>
        <v>0</v>
      </c>
      <c r="DC135" s="81">
        <f>Debt!DC108*$F$132</f>
        <v>0</v>
      </c>
      <c r="DD135" s="81">
        <f>Debt!DD108*$F$132</f>
        <v>0</v>
      </c>
      <c r="DE135" s="81">
        <f>Debt!DE108*$F$132</f>
        <v>0</v>
      </c>
      <c r="DF135" s="81">
        <f>Debt!DF108*$F$132</f>
        <v>0</v>
      </c>
      <c r="DG135" s="81">
        <f>Debt!DG108*$F$132</f>
        <v>0</v>
      </c>
      <c r="DH135" s="81">
        <f>Debt!DH108*$F$132</f>
        <v>0</v>
      </c>
      <c r="DI135" s="81">
        <f>Debt!DI108*$F$132</f>
        <v>0</v>
      </c>
      <c r="DJ135" s="81">
        <f>Debt!DJ108*$F$132</f>
        <v>0</v>
      </c>
      <c r="DK135" s="81">
        <f>Debt!DK108*$F$132</f>
        <v>0</v>
      </c>
      <c r="DL135" s="81">
        <f>Debt!DL108*$F$132</f>
        <v>0</v>
      </c>
      <c r="DM135" s="81">
        <f>Debt!DM108*$F$132</f>
        <v>0</v>
      </c>
      <c r="DN135" s="81">
        <f>Debt!DN108*$F$132</f>
        <v>0</v>
      </c>
      <c r="DO135" s="81">
        <f>Debt!DO108*$F$132</f>
        <v>0</v>
      </c>
      <c r="DP135" s="81">
        <f>Debt!DP108*$F$132</f>
        <v>0</v>
      </c>
      <c r="DQ135" s="81">
        <f>Debt!DQ108*$F$132</f>
        <v>0</v>
      </c>
      <c r="DR135" s="81">
        <f>Debt!DR108*$F$132</f>
        <v>0</v>
      </c>
      <c r="DS135" s="81">
        <f>Debt!DS108*$F$132</f>
        <v>0</v>
      </c>
      <c r="DT135" s="81">
        <f>Debt!DT108*$F$132</f>
        <v>0</v>
      </c>
      <c r="DU135" s="81">
        <f>Debt!DU108*$F$132</f>
        <v>0</v>
      </c>
      <c r="DV135" s="81">
        <f>Debt!DV108*$F$132</f>
        <v>0</v>
      </c>
      <c r="DW135" s="81">
        <f>Debt!DW108*$F$132</f>
        <v>0</v>
      </c>
      <c r="DX135" s="81">
        <f>Debt!DX108*$F$132</f>
        <v>0</v>
      </c>
      <c r="DY135" s="81">
        <f>Debt!DY108*$F$132</f>
        <v>0</v>
      </c>
      <c r="DZ135" s="81">
        <f>Debt!DZ108*$F$132</f>
        <v>0</v>
      </c>
      <c r="EA135" s="81">
        <f>Debt!EA108*$F$132</f>
        <v>0</v>
      </c>
      <c r="EB135" s="81">
        <f>Debt!EB108*$F$132</f>
        <v>0</v>
      </c>
      <c r="EC135" s="81">
        <f>Debt!EC108*$F$132</f>
        <v>0</v>
      </c>
      <c r="ED135" s="81">
        <f>Debt!ED108*$F$132</f>
        <v>0</v>
      </c>
      <c r="EE135" s="81">
        <f>Debt!EE108*$F$132</f>
        <v>0</v>
      </c>
      <c r="EF135" s="81">
        <f>Debt!EF108*$F$132</f>
        <v>0</v>
      </c>
      <c r="EG135" s="81">
        <f>Debt!EG108*$F$132</f>
        <v>0</v>
      </c>
      <c r="EH135" s="81">
        <f>Debt!EH108*$F$132</f>
        <v>0</v>
      </c>
      <c r="EI135" s="81">
        <f>Debt!EI108*$F$132</f>
        <v>0</v>
      </c>
      <c r="EJ135" s="81">
        <f>Debt!EJ108*$F$132</f>
        <v>0</v>
      </c>
      <c r="EK135" s="81">
        <f>Debt!EK108*$F$132</f>
        <v>0</v>
      </c>
      <c r="EL135" s="81">
        <f>Debt!EL108*$F$132</f>
        <v>0</v>
      </c>
      <c r="EM135" s="81">
        <f>Debt!EM108*$F$132</f>
        <v>0</v>
      </c>
      <c r="EN135" s="81">
        <f>Debt!EN108*$F$132</f>
        <v>0</v>
      </c>
      <c r="EO135" s="81">
        <f>Debt!EO108*$F$132</f>
        <v>0</v>
      </c>
      <c r="EP135" s="81">
        <f>Debt!EP108*$F$132</f>
        <v>0</v>
      </c>
      <c r="EQ135" s="81">
        <f>Debt!EQ108*$F$132</f>
        <v>0</v>
      </c>
      <c r="ER135" s="81">
        <f>Debt!ER108*$F$132</f>
        <v>0</v>
      </c>
      <c r="ES135" s="81">
        <f>Debt!ES108*$F$132</f>
        <v>0</v>
      </c>
      <c r="ET135" s="81">
        <f>Debt!ET108*$F$132</f>
        <v>0</v>
      </c>
      <c r="EU135" s="81">
        <f>Debt!EU108*$F$132</f>
        <v>0</v>
      </c>
      <c r="EV135" s="81">
        <f>Debt!EV108*$F$132</f>
        <v>0</v>
      </c>
      <c r="EW135" s="81">
        <f>Debt!EW108*$F$132</f>
        <v>0</v>
      </c>
      <c r="EX135" s="81">
        <f>Debt!EX108*$F$132</f>
        <v>0</v>
      </c>
      <c r="EY135" s="81">
        <f>Debt!EY108*$F$132</f>
        <v>0</v>
      </c>
      <c r="EZ135" s="81">
        <f>Debt!EZ108*$F$132</f>
        <v>0</v>
      </c>
      <c r="FA135" s="81">
        <f>Debt!FA108*$F$132</f>
        <v>0</v>
      </c>
      <c r="FB135" s="81">
        <f>Debt!FB108*$F$132</f>
        <v>0</v>
      </c>
      <c r="FC135" s="81">
        <f>Debt!FC108*$F$132</f>
        <v>0</v>
      </c>
      <c r="FD135" s="81">
        <f>Debt!FD108*$F$132</f>
        <v>0</v>
      </c>
      <c r="FE135" s="81">
        <f>Debt!FE108*$F$132</f>
        <v>0</v>
      </c>
      <c r="FF135" s="81">
        <f>Debt!FF108*$F$132</f>
        <v>0</v>
      </c>
      <c r="FG135" s="81">
        <f>Debt!FG108*$F$132</f>
        <v>0</v>
      </c>
      <c r="FH135" s="81">
        <f>Debt!FH108*$F$132</f>
        <v>0</v>
      </c>
      <c r="FI135" s="81">
        <f>Debt!FI108*$F$132</f>
        <v>0</v>
      </c>
      <c r="FJ135" s="81">
        <f>Debt!FJ108*$F$132</f>
        <v>0</v>
      </c>
      <c r="FK135" s="81">
        <f>Debt!FK108*$F$132</f>
        <v>0</v>
      </c>
      <c r="FL135" s="81">
        <f>Debt!FL108*$F$132</f>
        <v>0</v>
      </c>
      <c r="FM135" s="81">
        <f>Debt!FM108*$F$132</f>
        <v>0</v>
      </c>
      <c r="FN135" s="81">
        <f>Debt!FN108*$F$132</f>
        <v>0</v>
      </c>
      <c r="FO135" s="81">
        <f>Debt!FO108*$F$132</f>
        <v>0</v>
      </c>
      <c r="FP135" s="81">
        <f>Debt!FP108*$F$132</f>
        <v>0</v>
      </c>
      <c r="FQ135" s="81">
        <f>Debt!FQ108*$F$132</f>
        <v>0</v>
      </c>
      <c r="FR135" s="81">
        <f>Debt!FR108*$F$132</f>
        <v>0</v>
      </c>
      <c r="FS135" s="81">
        <f>Debt!FS108*$F$132</f>
        <v>0</v>
      </c>
      <c r="FT135" s="81">
        <f>Debt!FT108*$F$132</f>
        <v>0</v>
      </c>
      <c r="FU135" s="81">
        <f>Debt!FU108*$F$132</f>
        <v>0</v>
      </c>
      <c r="FV135" s="81">
        <f>Debt!FV108*$F$132</f>
        <v>0</v>
      </c>
      <c r="FW135" s="81">
        <f>Debt!FW108*$F$132</f>
        <v>0</v>
      </c>
      <c r="FX135" s="81">
        <f>Debt!FX108*$F$132</f>
        <v>0</v>
      </c>
      <c r="FY135" s="81">
        <f>Debt!FY108*$F$132</f>
        <v>0</v>
      </c>
      <c r="FZ135" s="81">
        <f>Debt!FZ108*$F$132</f>
        <v>0</v>
      </c>
      <c r="GA135" s="81">
        <f>Debt!GA108*$F$132</f>
        <v>0</v>
      </c>
      <c r="GB135" s="81">
        <f>Debt!GB108*$F$132</f>
        <v>0</v>
      </c>
      <c r="GC135" s="81">
        <f>Debt!GC108*$F$132</f>
        <v>0</v>
      </c>
      <c r="GD135" s="81">
        <f>Debt!GD108*$F$132</f>
        <v>0</v>
      </c>
      <c r="GE135" s="81">
        <f>Debt!GE108*$F$132</f>
        <v>0</v>
      </c>
      <c r="GF135" s="81">
        <f>Debt!GF108*$F$132</f>
        <v>0</v>
      </c>
      <c r="GG135" s="81">
        <f>Debt!GG108*$F$132</f>
        <v>0</v>
      </c>
      <c r="GH135" s="81">
        <f>Debt!GH108*$F$132</f>
        <v>0</v>
      </c>
      <c r="GI135" s="81">
        <f>Debt!GI108*$F$132</f>
        <v>0</v>
      </c>
      <c r="GJ135" s="81">
        <f>Debt!GJ108*$F$132</f>
        <v>0</v>
      </c>
    </row>
    <row r="136" spans="1:192" s="81" customFormat="1" x14ac:dyDescent="0.25">
      <c r="A136" s="567"/>
      <c r="B136" s="567"/>
      <c r="C136" s="568"/>
      <c r="D136" s="569"/>
      <c r="E136" s="801" t="s">
        <v>701</v>
      </c>
      <c r="F136" s="801">
        <f>F96</f>
        <v>0</v>
      </c>
      <c r="G136" s="801" t="str">
        <f t="shared" ref="G136:I136" si="256">G96</f>
        <v>$ 000s</v>
      </c>
      <c r="H136" s="802">
        <f>H96*$F$132</f>
        <v>-128566.60849314441</v>
      </c>
      <c r="I136" s="801">
        <f t="shared" si="256"/>
        <v>0</v>
      </c>
      <c r="J136" s="510">
        <f xml:space="preserve"> IF(J134 = 1, $F133, -1 * J135)</f>
        <v>-1.0000000000000001E-9</v>
      </c>
      <c r="K136" s="510">
        <f t="shared" ref="K136:Q136" si="257" xml:space="preserve"> IF(K134 = 1, $F133, -1 * K135)</f>
        <v>0</v>
      </c>
      <c r="L136" s="510">
        <f t="shared" si="257"/>
        <v>0</v>
      </c>
      <c r="M136" s="510">
        <f t="shared" si="257"/>
        <v>-8660.161890337773</v>
      </c>
      <c r="N136" s="510">
        <f t="shared" si="257"/>
        <v>-37117.88455541031</v>
      </c>
      <c r="O136" s="510">
        <f t="shared" si="257"/>
        <v>-37759.984074645407</v>
      </c>
      <c r="P136" s="510">
        <f t="shared" si="257"/>
        <v>-45028.577972750456</v>
      </c>
      <c r="Q136" s="510">
        <f t="shared" si="257"/>
        <v>0</v>
      </c>
      <c r="R136" s="510">
        <f t="shared" ref="R136" si="258" xml:space="preserve"> IF(R134 = 1, $F133, -1 * R135)</f>
        <v>0</v>
      </c>
      <c r="S136" s="510">
        <f t="shared" ref="S136" si="259" xml:space="preserve"> IF(S134 = 1, $F133, -1 * S135)</f>
        <v>0</v>
      </c>
      <c r="T136" s="510">
        <f t="shared" ref="T136" si="260" xml:space="preserve"> IF(T134 = 1, $F133, -1 * T135)</f>
        <v>0</v>
      </c>
      <c r="U136" s="510">
        <f t="shared" ref="U136" si="261" xml:space="preserve"> IF(U134 = 1, $F133, -1 * U135)</f>
        <v>0</v>
      </c>
      <c r="V136" s="510">
        <f t="shared" ref="V136" si="262" xml:space="preserve"> IF(V134 = 1, $F133, -1 * V135)</f>
        <v>0</v>
      </c>
      <c r="W136" s="510">
        <f t="shared" ref="W136:X136" si="263" xml:space="preserve"> IF(W134 = 1, $F133, -1 * W135)</f>
        <v>0</v>
      </c>
      <c r="X136" s="510">
        <f t="shared" si="263"/>
        <v>0</v>
      </c>
      <c r="Y136" s="510">
        <f t="shared" ref="Y136" si="264" xml:space="preserve"> IF(Y134 = 1, $F133, -1 * Y135)</f>
        <v>0</v>
      </c>
      <c r="Z136" s="510">
        <f t="shared" ref="Z136" si="265" xml:space="preserve"> IF(Z134 = 1, $F133, -1 * Z135)</f>
        <v>0</v>
      </c>
      <c r="AA136" s="510">
        <f t="shared" ref="AA136" si="266" xml:space="preserve"> IF(AA134 = 1, $F133, -1 * AA135)</f>
        <v>0</v>
      </c>
      <c r="AB136" s="510">
        <f t="shared" ref="AB136" si="267" xml:space="preserve"> IF(AB134 = 1, $F133, -1 * AB135)</f>
        <v>0</v>
      </c>
      <c r="AC136" s="510">
        <f t="shared" ref="AC136" si="268" xml:space="preserve"> IF(AC134 = 1, $F133, -1 * AC135)</f>
        <v>0</v>
      </c>
      <c r="AD136" s="510">
        <f t="shared" ref="AD136:AE136" si="269" xml:space="preserve"> IF(AD134 = 1, $F133, -1 * AD135)</f>
        <v>0</v>
      </c>
      <c r="AE136" s="510">
        <f t="shared" si="269"/>
        <v>0</v>
      </c>
      <c r="AF136" s="510">
        <f t="shared" ref="AF136" si="270" xml:space="preserve"> IF(AF134 = 1, $F133, -1 * AF135)</f>
        <v>0</v>
      </c>
      <c r="AG136" s="510">
        <f t="shared" ref="AG136" si="271" xml:space="preserve"> IF(AG134 = 1, $F133, -1 * AG135)</f>
        <v>0</v>
      </c>
      <c r="AH136" s="510">
        <f t="shared" ref="AH136" si="272" xml:space="preserve"> IF(AH134 = 1, $F133, -1 * AH135)</f>
        <v>0</v>
      </c>
      <c r="AI136" s="510">
        <f t="shared" ref="AI136" si="273" xml:space="preserve"> IF(AI134 = 1, $F133, -1 * AI135)</f>
        <v>0</v>
      </c>
      <c r="AJ136" s="510">
        <f t="shared" ref="AJ136" si="274" xml:space="preserve"> IF(AJ134 = 1, $F133, -1 * AJ135)</f>
        <v>0</v>
      </c>
      <c r="AK136" s="510">
        <f t="shared" ref="AK136:AL136" si="275" xml:space="preserve"> IF(AK134 = 1, $F133, -1 * AK135)</f>
        <v>0</v>
      </c>
      <c r="AL136" s="510">
        <f t="shared" si="275"/>
        <v>0</v>
      </c>
      <c r="AM136" s="510">
        <f t="shared" ref="AM136" si="276" xml:space="preserve"> IF(AM134 = 1, $F133, -1 * AM135)</f>
        <v>0</v>
      </c>
      <c r="AN136" s="510">
        <f t="shared" ref="AN136" si="277" xml:space="preserve"> IF(AN134 = 1, $F133, -1 * AN135)</f>
        <v>0</v>
      </c>
      <c r="AO136" s="510">
        <f t="shared" ref="AO136" si="278" xml:space="preserve"> IF(AO134 = 1, $F133, -1 * AO135)</f>
        <v>0</v>
      </c>
      <c r="AP136" s="510">
        <f t="shared" ref="AP136" si="279" xml:space="preserve"> IF(AP134 = 1, $F133, -1 * AP135)</f>
        <v>0</v>
      </c>
      <c r="AQ136" s="510">
        <f t="shared" ref="AQ136" si="280" xml:space="preserve"> IF(AQ134 = 1, $F133, -1 * AQ135)</f>
        <v>0</v>
      </c>
      <c r="AR136" s="510">
        <f t="shared" ref="AR136:AS136" si="281" xml:space="preserve"> IF(AR134 = 1, $F133, -1 * AR135)</f>
        <v>0</v>
      </c>
      <c r="AS136" s="510">
        <f t="shared" si="281"/>
        <v>0</v>
      </c>
      <c r="AT136" s="510">
        <f t="shared" ref="AT136" si="282" xml:space="preserve"> IF(AT134 = 1, $F133, -1 * AT135)</f>
        <v>0</v>
      </c>
      <c r="AU136" s="510">
        <f t="shared" ref="AU136" si="283" xml:space="preserve"> IF(AU134 = 1, $F133, -1 * AU135)</f>
        <v>0</v>
      </c>
      <c r="AV136" s="510">
        <f t="shared" ref="AV136" si="284" xml:space="preserve"> IF(AV134 = 1, $F133, -1 * AV135)</f>
        <v>0</v>
      </c>
      <c r="AW136" s="510">
        <f t="shared" ref="AW136" si="285" xml:space="preserve"> IF(AW134 = 1, $F133, -1 * AW135)</f>
        <v>0</v>
      </c>
      <c r="AX136" s="510">
        <f t="shared" ref="AX136" si="286" xml:space="preserve"> IF(AX134 = 1, $F133, -1 * AX135)</f>
        <v>0</v>
      </c>
      <c r="AY136" s="510">
        <f t="shared" ref="AY136:AZ136" si="287" xml:space="preserve"> IF(AY134 = 1, $F133, -1 * AY135)</f>
        <v>0</v>
      </c>
      <c r="AZ136" s="510">
        <f t="shared" si="287"/>
        <v>0</v>
      </c>
      <c r="BA136" s="510">
        <f t="shared" ref="BA136" si="288" xml:space="preserve"> IF(BA134 = 1, $F133, -1 * BA135)</f>
        <v>0</v>
      </c>
      <c r="BB136" s="510">
        <f t="shared" ref="BB136" si="289" xml:space="preserve"> IF(BB134 = 1, $F133, -1 * BB135)</f>
        <v>0</v>
      </c>
      <c r="BC136" s="510">
        <f t="shared" ref="BC136" si="290" xml:space="preserve"> IF(BC134 = 1, $F133, -1 * BC135)</f>
        <v>0</v>
      </c>
      <c r="BD136" s="510">
        <f t="shared" ref="BD136" si="291" xml:space="preserve"> IF(BD134 = 1, $F133, -1 * BD135)</f>
        <v>0</v>
      </c>
      <c r="BE136" s="510">
        <f t="shared" ref="BE136" si="292" xml:space="preserve"> IF(BE134 = 1, $F133, -1 * BE135)</f>
        <v>0</v>
      </c>
      <c r="BF136" s="510">
        <f t="shared" ref="BF136:BG136" si="293" xml:space="preserve"> IF(BF134 = 1, $F133, -1 * BF135)</f>
        <v>0</v>
      </c>
      <c r="BG136" s="510">
        <f t="shared" si="293"/>
        <v>0</v>
      </c>
      <c r="BH136" s="510">
        <f t="shared" ref="BH136" si="294" xml:space="preserve"> IF(BH134 = 1, $F133, -1 * BH135)</f>
        <v>0</v>
      </c>
      <c r="BI136" s="510">
        <f t="shared" ref="BI136" si="295" xml:space="preserve"> IF(BI134 = 1, $F133, -1 * BI135)</f>
        <v>0</v>
      </c>
      <c r="BJ136" s="510">
        <f t="shared" ref="BJ136" si="296" xml:space="preserve"> IF(BJ134 = 1, $F133, -1 * BJ135)</f>
        <v>0</v>
      </c>
      <c r="BK136" s="510">
        <f t="shared" ref="BK136" si="297" xml:space="preserve"> IF(BK134 = 1, $F133, -1 * BK135)</f>
        <v>0</v>
      </c>
      <c r="BL136" s="510">
        <f t="shared" ref="BL136" si="298" xml:space="preserve"> IF(BL134 = 1, $F133, -1 * BL135)</f>
        <v>0</v>
      </c>
      <c r="BM136" s="510">
        <f t="shared" ref="BM136:BN136" si="299" xml:space="preserve"> IF(BM134 = 1, $F133, -1 * BM135)</f>
        <v>0</v>
      </c>
      <c r="BN136" s="510">
        <f t="shared" si="299"/>
        <v>0</v>
      </c>
      <c r="BO136" s="510">
        <f t="shared" ref="BO136" si="300" xml:space="preserve"> IF(BO134 = 1, $F133, -1 * BO135)</f>
        <v>0</v>
      </c>
      <c r="BP136" s="510">
        <f t="shared" ref="BP136" si="301" xml:space="preserve"> IF(BP134 = 1, $F133, -1 * BP135)</f>
        <v>0</v>
      </c>
      <c r="BQ136" s="510">
        <f t="shared" ref="BQ136" si="302" xml:space="preserve"> IF(BQ134 = 1, $F133, -1 * BQ135)</f>
        <v>0</v>
      </c>
      <c r="BR136" s="510">
        <f t="shared" ref="BR136" si="303" xml:space="preserve"> IF(BR134 = 1, $F133, -1 * BR135)</f>
        <v>0</v>
      </c>
      <c r="BS136" s="510">
        <f t="shared" ref="BS136" si="304" xml:space="preserve"> IF(BS134 = 1, $F133, -1 * BS135)</f>
        <v>0</v>
      </c>
      <c r="BT136" s="510">
        <f t="shared" ref="BT136:BU136" si="305" xml:space="preserve"> IF(BT134 = 1, $F133, -1 * BT135)</f>
        <v>0</v>
      </c>
      <c r="BU136" s="510">
        <f t="shared" si="305"/>
        <v>0</v>
      </c>
      <c r="BV136" s="510">
        <f t="shared" ref="BV136" si="306" xml:space="preserve"> IF(BV134 = 1, $F133, -1 * BV135)</f>
        <v>0</v>
      </c>
      <c r="BW136" s="510">
        <f t="shared" ref="BW136" si="307" xml:space="preserve"> IF(BW134 = 1, $F133, -1 * BW135)</f>
        <v>0</v>
      </c>
      <c r="BX136" s="510">
        <f t="shared" ref="BX136" si="308" xml:space="preserve"> IF(BX134 = 1, $F133, -1 * BX135)</f>
        <v>0</v>
      </c>
      <c r="BY136" s="510">
        <f t="shared" ref="BY136" si="309" xml:space="preserve"> IF(BY134 = 1, $F133, -1 * BY135)</f>
        <v>0</v>
      </c>
      <c r="BZ136" s="510">
        <f t="shared" ref="BZ136" si="310" xml:space="preserve"> IF(BZ134 = 1, $F133, -1 * BZ135)</f>
        <v>0</v>
      </c>
      <c r="CA136" s="510">
        <f t="shared" ref="CA136:CB136" si="311" xml:space="preserve"> IF(CA134 = 1, $F133, -1 * CA135)</f>
        <v>0</v>
      </c>
      <c r="CB136" s="510">
        <f t="shared" si="311"/>
        <v>0</v>
      </c>
      <c r="CC136" s="510">
        <f t="shared" ref="CC136" si="312" xml:space="preserve"> IF(CC134 = 1, $F133, -1 * CC135)</f>
        <v>0</v>
      </c>
      <c r="CD136" s="510">
        <f t="shared" ref="CD136" si="313" xml:space="preserve"> IF(CD134 = 1, $F133, -1 * CD135)</f>
        <v>0</v>
      </c>
      <c r="CE136" s="510">
        <f t="shared" ref="CE136" si="314" xml:space="preserve"> IF(CE134 = 1, $F133, -1 * CE135)</f>
        <v>0</v>
      </c>
      <c r="CF136" s="510">
        <f t="shared" ref="CF136" si="315" xml:space="preserve"> IF(CF134 = 1, $F133, -1 * CF135)</f>
        <v>0</v>
      </c>
      <c r="CG136" s="510">
        <f t="shared" ref="CG136" si="316" xml:space="preserve"> IF(CG134 = 1, $F133, -1 * CG135)</f>
        <v>0</v>
      </c>
      <c r="CH136" s="510">
        <f t="shared" ref="CH136:CI136" si="317" xml:space="preserve"> IF(CH134 = 1, $F133, -1 * CH135)</f>
        <v>0</v>
      </c>
      <c r="CI136" s="510">
        <f t="shared" si="317"/>
        <v>0</v>
      </c>
      <c r="CJ136" s="510">
        <f t="shared" ref="CJ136" si="318" xml:space="preserve"> IF(CJ134 = 1, $F133, -1 * CJ135)</f>
        <v>0</v>
      </c>
      <c r="CK136" s="510">
        <f t="shared" ref="CK136" si="319" xml:space="preserve"> IF(CK134 = 1, $F133, -1 * CK135)</f>
        <v>0</v>
      </c>
      <c r="CL136" s="510">
        <f t="shared" ref="CL136" si="320" xml:space="preserve"> IF(CL134 = 1, $F133, -1 * CL135)</f>
        <v>0</v>
      </c>
      <c r="CM136" s="510">
        <f t="shared" ref="CM136" si="321" xml:space="preserve"> IF(CM134 = 1, $F133, -1 * CM135)</f>
        <v>0</v>
      </c>
      <c r="CN136" s="510">
        <f t="shared" ref="CN136" si="322" xml:space="preserve"> IF(CN134 = 1, $F133, -1 * CN135)</f>
        <v>0</v>
      </c>
      <c r="CO136" s="510">
        <f t="shared" ref="CO136:CP136" si="323" xml:space="preserve"> IF(CO134 = 1, $F133, -1 * CO135)</f>
        <v>0</v>
      </c>
      <c r="CP136" s="510">
        <f t="shared" si="323"/>
        <v>0</v>
      </c>
      <c r="CQ136" s="510">
        <f t="shared" ref="CQ136" si="324" xml:space="preserve"> IF(CQ134 = 1, $F133, -1 * CQ135)</f>
        <v>0</v>
      </c>
      <c r="CR136" s="510">
        <f t="shared" ref="CR136" si="325" xml:space="preserve"> IF(CR134 = 1, $F133, -1 * CR135)</f>
        <v>0</v>
      </c>
      <c r="CS136" s="510">
        <f t="shared" ref="CS136" si="326" xml:space="preserve"> IF(CS134 = 1, $F133, -1 * CS135)</f>
        <v>0</v>
      </c>
      <c r="CT136" s="510">
        <f t="shared" ref="CT136" si="327" xml:space="preserve"> IF(CT134 = 1, $F133, -1 * CT135)</f>
        <v>0</v>
      </c>
      <c r="CU136" s="510">
        <f t="shared" ref="CU136" si="328" xml:space="preserve"> IF(CU134 = 1, $F133, -1 * CU135)</f>
        <v>0</v>
      </c>
      <c r="CV136" s="510">
        <f t="shared" ref="CV136:CW136" si="329" xml:space="preserve"> IF(CV134 = 1, $F133, -1 * CV135)</f>
        <v>0</v>
      </c>
      <c r="CW136" s="510">
        <f t="shared" si="329"/>
        <v>0</v>
      </c>
      <c r="CX136" s="510">
        <f t="shared" ref="CX136" si="330" xml:space="preserve"> IF(CX134 = 1, $F133, -1 * CX135)</f>
        <v>0</v>
      </c>
      <c r="CY136" s="510">
        <f t="shared" ref="CY136" si="331" xml:space="preserve"> IF(CY134 = 1, $F133, -1 * CY135)</f>
        <v>0</v>
      </c>
      <c r="CZ136" s="510">
        <f t="shared" ref="CZ136" si="332" xml:space="preserve"> IF(CZ134 = 1, $F133, -1 * CZ135)</f>
        <v>0</v>
      </c>
      <c r="DA136" s="510">
        <f t="shared" ref="DA136" si="333" xml:space="preserve"> IF(DA134 = 1, $F133, -1 * DA135)</f>
        <v>0</v>
      </c>
      <c r="DB136" s="510">
        <f t="shared" ref="DB136" si="334" xml:space="preserve"> IF(DB134 = 1, $F133, -1 * DB135)</f>
        <v>0</v>
      </c>
      <c r="DC136" s="510">
        <f t="shared" ref="DC136:DD136" si="335" xml:space="preserve"> IF(DC134 = 1, $F133, -1 * DC135)</f>
        <v>0</v>
      </c>
      <c r="DD136" s="510">
        <f t="shared" si="335"/>
        <v>0</v>
      </c>
      <c r="DE136" s="510">
        <f t="shared" ref="DE136" si="336" xml:space="preserve"> IF(DE134 = 1, $F133, -1 * DE135)</f>
        <v>0</v>
      </c>
      <c r="DF136" s="510">
        <f t="shared" ref="DF136" si="337" xml:space="preserve"> IF(DF134 = 1, $F133, -1 * DF135)</f>
        <v>0</v>
      </c>
      <c r="DG136" s="510">
        <f t="shared" ref="DG136" si="338" xml:space="preserve"> IF(DG134 = 1, $F133, -1 * DG135)</f>
        <v>0</v>
      </c>
      <c r="DH136" s="510">
        <f t="shared" ref="DH136" si="339" xml:space="preserve"> IF(DH134 = 1, $F133, -1 * DH135)</f>
        <v>0</v>
      </c>
      <c r="DI136" s="510">
        <f t="shared" ref="DI136" si="340" xml:space="preserve"> IF(DI134 = 1, $F133, -1 * DI135)</f>
        <v>0</v>
      </c>
      <c r="DJ136" s="510">
        <f t="shared" ref="DJ136:DK136" si="341" xml:space="preserve"> IF(DJ134 = 1, $F133, -1 * DJ135)</f>
        <v>0</v>
      </c>
      <c r="DK136" s="510">
        <f t="shared" si="341"/>
        <v>0</v>
      </c>
      <c r="DL136" s="510">
        <f t="shared" ref="DL136" si="342" xml:space="preserve"> IF(DL134 = 1, $F133, -1 * DL135)</f>
        <v>0</v>
      </c>
      <c r="DM136" s="510">
        <f t="shared" ref="DM136" si="343" xml:space="preserve"> IF(DM134 = 1, $F133, -1 * DM135)</f>
        <v>0</v>
      </c>
      <c r="DN136" s="510">
        <f t="shared" ref="DN136" si="344" xml:space="preserve"> IF(DN134 = 1, $F133, -1 * DN135)</f>
        <v>0</v>
      </c>
      <c r="DO136" s="510">
        <f t="shared" ref="DO136" si="345" xml:space="preserve"> IF(DO134 = 1, $F133, -1 * DO135)</f>
        <v>0</v>
      </c>
      <c r="DP136" s="510">
        <f t="shared" ref="DP136" si="346" xml:space="preserve"> IF(DP134 = 1, $F133, -1 * DP135)</f>
        <v>0</v>
      </c>
      <c r="DQ136" s="510">
        <f t="shared" ref="DQ136:DR136" si="347" xml:space="preserve"> IF(DQ134 = 1, $F133, -1 * DQ135)</f>
        <v>0</v>
      </c>
      <c r="DR136" s="510">
        <f t="shared" si="347"/>
        <v>0</v>
      </c>
      <c r="DS136" s="510">
        <f t="shared" ref="DS136" si="348" xml:space="preserve"> IF(DS134 = 1, $F133, -1 * DS135)</f>
        <v>0</v>
      </c>
      <c r="DT136" s="510">
        <f t="shared" ref="DT136" si="349" xml:space="preserve"> IF(DT134 = 1, $F133, -1 * DT135)</f>
        <v>0</v>
      </c>
      <c r="DU136" s="510">
        <f t="shared" ref="DU136" si="350" xml:space="preserve"> IF(DU134 = 1, $F133, -1 * DU135)</f>
        <v>0</v>
      </c>
      <c r="DV136" s="510">
        <f t="shared" ref="DV136" si="351" xml:space="preserve"> IF(DV134 = 1, $F133, -1 * DV135)</f>
        <v>0</v>
      </c>
      <c r="DW136" s="510">
        <f t="shared" ref="DW136" si="352" xml:space="preserve"> IF(DW134 = 1, $F133, -1 * DW135)</f>
        <v>0</v>
      </c>
      <c r="DX136" s="510">
        <f t="shared" ref="DX136:DY136" si="353" xml:space="preserve"> IF(DX134 = 1, $F133, -1 * DX135)</f>
        <v>0</v>
      </c>
      <c r="DY136" s="510">
        <f t="shared" si="353"/>
        <v>0</v>
      </c>
      <c r="DZ136" s="510">
        <f t="shared" ref="DZ136" si="354" xml:space="preserve"> IF(DZ134 = 1, $F133, -1 * DZ135)</f>
        <v>0</v>
      </c>
      <c r="EA136" s="510">
        <f t="shared" ref="EA136" si="355" xml:space="preserve"> IF(EA134 = 1, $F133, -1 * EA135)</f>
        <v>0</v>
      </c>
      <c r="EB136" s="510">
        <f t="shared" ref="EB136" si="356" xml:space="preserve"> IF(EB134 = 1, $F133, -1 * EB135)</f>
        <v>0</v>
      </c>
      <c r="EC136" s="510">
        <f t="shared" ref="EC136" si="357" xml:space="preserve"> IF(EC134 = 1, $F133, -1 * EC135)</f>
        <v>0</v>
      </c>
      <c r="ED136" s="510">
        <f t="shared" ref="ED136" si="358" xml:space="preserve"> IF(ED134 = 1, $F133, -1 * ED135)</f>
        <v>0</v>
      </c>
      <c r="EE136" s="510">
        <f t="shared" ref="EE136:EF136" si="359" xml:space="preserve"> IF(EE134 = 1, $F133, -1 * EE135)</f>
        <v>0</v>
      </c>
      <c r="EF136" s="510">
        <f t="shared" si="359"/>
        <v>0</v>
      </c>
      <c r="EG136" s="510">
        <f t="shared" ref="EG136" si="360" xml:space="preserve"> IF(EG134 = 1, $F133, -1 * EG135)</f>
        <v>0</v>
      </c>
      <c r="EH136" s="510">
        <f t="shared" ref="EH136" si="361" xml:space="preserve"> IF(EH134 = 1, $F133, -1 * EH135)</f>
        <v>0</v>
      </c>
      <c r="EI136" s="510">
        <f t="shared" ref="EI136" si="362" xml:space="preserve"> IF(EI134 = 1, $F133, -1 * EI135)</f>
        <v>0</v>
      </c>
      <c r="EJ136" s="510">
        <f t="shared" ref="EJ136" si="363" xml:space="preserve"> IF(EJ134 = 1, $F133, -1 * EJ135)</f>
        <v>0</v>
      </c>
      <c r="EK136" s="510">
        <f t="shared" ref="EK136" si="364" xml:space="preserve"> IF(EK134 = 1, $F133, -1 * EK135)</f>
        <v>0</v>
      </c>
      <c r="EL136" s="510">
        <f t="shared" ref="EL136:EM136" si="365" xml:space="preserve"> IF(EL134 = 1, $F133, -1 * EL135)</f>
        <v>0</v>
      </c>
      <c r="EM136" s="510">
        <f t="shared" si="365"/>
        <v>0</v>
      </c>
      <c r="EN136" s="510">
        <f t="shared" ref="EN136" si="366" xml:space="preserve"> IF(EN134 = 1, $F133, -1 * EN135)</f>
        <v>0</v>
      </c>
      <c r="EO136" s="510">
        <f t="shared" ref="EO136" si="367" xml:space="preserve"> IF(EO134 = 1, $F133, -1 * EO135)</f>
        <v>0</v>
      </c>
      <c r="EP136" s="510">
        <f t="shared" ref="EP136" si="368" xml:space="preserve"> IF(EP134 = 1, $F133, -1 * EP135)</f>
        <v>0</v>
      </c>
      <c r="EQ136" s="510">
        <f t="shared" ref="EQ136" si="369" xml:space="preserve"> IF(EQ134 = 1, $F133, -1 * EQ135)</f>
        <v>0</v>
      </c>
      <c r="ER136" s="510">
        <f t="shared" ref="ER136" si="370" xml:space="preserve"> IF(ER134 = 1, $F133, -1 * ER135)</f>
        <v>0</v>
      </c>
      <c r="ES136" s="510">
        <f t="shared" ref="ES136:ET136" si="371" xml:space="preserve"> IF(ES134 = 1, $F133, -1 * ES135)</f>
        <v>0</v>
      </c>
      <c r="ET136" s="510">
        <f t="shared" si="371"/>
        <v>0</v>
      </c>
      <c r="EU136" s="510">
        <f t="shared" ref="EU136" si="372" xml:space="preserve"> IF(EU134 = 1, $F133, -1 * EU135)</f>
        <v>0</v>
      </c>
      <c r="EV136" s="510">
        <f t="shared" ref="EV136" si="373" xml:space="preserve"> IF(EV134 = 1, $F133, -1 * EV135)</f>
        <v>0</v>
      </c>
      <c r="EW136" s="510">
        <f t="shared" ref="EW136" si="374" xml:space="preserve"> IF(EW134 = 1, $F133, -1 * EW135)</f>
        <v>0</v>
      </c>
      <c r="EX136" s="510">
        <f t="shared" ref="EX136" si="375" xml:space="preserve"> IF(EX134 = 1, $F133, -1 * EX135)</f>
        <v>0</v>
      </c>
      <c r="EY136" s="510">
        <f t="shared" ref="EY136" si="376" xml:space="preserve"> IF(EY134 = 1, $F133, -1 * EY135)</f>
        <v>0</v>
      </c>
      <c r="EZ136" s="510">
        <f t="shared" ref="EZ136:FA136" si="377" xml:space="preserve"> IF(EZ134 = 1, $F133, -1 * EZ135)</f>
        <v>0</v>
      </c>
      <c r="FA136" s="510">
        <f t="shared" si="377"/>
        <v>0</v>
      </c>
      <c r="FB136" s="510">
        <f t="shared" ref="FB136" si="378" xml:space="preserve"> IF(FB134 = 1, $F133, -1 * FB135)</f>
        <v>0</v>
      </c>
      <c r="FC136" s="510">
        <f t="shared" ref="FC136" si="379" xml:space="preserve"> IF(FC134 = 1, $F133, -1 * FC135)</f>
        <v>0</v>
      </c>
      <c r="FD136" s="510">
        <f t="shared" ref="FD136" si="380" xml:space="preserve"> IF(FD134 = 1, $F133, -1 * FD135)</f>
        <v>0</v>
      </c>
      <c r="FE136" s="510">
        <f t="shared" ref="FE136" si="381" xml:space="preserve"> IF(FE134 = 1, $F133, -1 * FE135)</f>
        <v>0</v>
      </c>
      <c r="FF136" s="510">
        <f t="shared" ref="FF136" si="382" xml:space="preserve"> IF(FF134 = 1, $F133, -1 * FF135)</f>
        <v>0</v>
      </c>
      <c r="FG136" s="510">
        <f t="shared" ref="FG136:FH136" si="383" xml:space="preserve"> IF(FG134 = 1, $F133, -1 * FG135)</f>
        <v>0</v>
      </c>
      <c r="FH136" s="510">
        <f t="shared" si="383"/>
        <v>0</v>
      </c>
      <c r="FI136" s="510">
        <f t="shared" ref="FI136" si="384" xml:space="preserve"> IF(FI134 = 1, $F133, -1 * FI135)</f>
        <v>0</v>
      </c>
      <c r="FJ136" s="510">
        <f t="shared" ref="FJ136" si="385" xml:space="preserve"> IF(FJ134 = 1, $F133, -1 * FJ135)</f>
        <v>0</v>
      </c>
      <c r="FK136" s="510">
        <f t="shared" ref="FK136" si="386" xml:space="preserve"> IF(FK134 = 1, $F133, -1 * FK135)</f>
        <v>0</v>
      </c>
      <c r="FL136" s="510">
        <f t="shared" ref="FL136" si="387" xml:space="preserve"> IF(FL134 = 1, $F133, -1 * FL135)</f>
        <v>0</v>
      </c>
      <c r="FM136" s="510">
        <f t="shared" ref="FM136" si="388" xml:space="preserve"> IF(FM134 = 1, $F133, -1 * FM135)</f>
        <v>0</v>
      </c>
      <c r="FN136" s="510">
        <f t="shared" ref="FN136:FO136" si="389" xml:space="preserve"> IF(FN134 = 1, $F133, -1 * FN135)</f>
        <v>0</v>
      </c>
      <c r="FO136" s="510">
        <f t="shared" si="389"/>
        <v>0</v>
      </c>
      <c r="FP136" s="510">
        <f t="shared" ref="FP136" si="390" xml:space="preserve"> IF(FP134 = 1, $F133, -1 * FP135)</f>
        <v>0</v>
      </c>
      <c r="FQ136" s="510">
        <f t="shared" ref="FQ136" si="391" xml:space="preserve"> IF(FQ134 = 1, $F133, -1 * FQ135)</f>
        <v>0</v>
      </c>
      <c r="FR136" s="510">
        <f t="shared" ref="FR136" si="392" xml:space="preserve"> IF(FR134 = 1, $F133, -1 * FR135)</f>
        <v>0</v>
      </c>
      <c r="FS136" s="510">
        <f t="shared" ref="FS136" si="393" xml:space="preserve"> IF(FS134 = 1, $F133, -1 * FS135)</f>
        <v>0</v>
      </c>
      <c r="FT136" s="510">
        <f t="shared" ref="FT136" si="394" xml:space="preserve"> IF(FT134 = 1, $F133, -1 * FT135)</f>
        <v>0</v>
      </c>
      <c r="FU136" s="510">
        <f t="shared" ref="FU136:FV136" si="395" xml:space="preserve"> IF(FU134 = 1, $F133, -1 * FU135)</f>
        <v>0</v>
      </c>
      <c r="FV136" s="510">
        <f t="shared" si="395"/>
        <v>0</v>
      </c>
      <c r="FW136" s="510">
        <f t="shared" ref="FW136" si="396" xml:space="preserve"> IF(FW134 = 1, $F133, -1 * FW135)</f>
        <v>0</v>
      </c>
      <c r="FX136" s="510">
        <f t="shared" ref="FX136" si="397" xml:space="preserve"> IF(FX134 = 1, $F133, -1 * FX135)</f>
        <v>0</v>
      </c>
      <c r="FY136" s="510">
        <f t="shared" ref="FY136" si="398" xml:space="preserve"> IF(FY134 = 1, $F133, -1 * FY135)</f>
        <v>0</v>
      </c>
      <c r="FZ136" s="510">
        <f t="shared" ref="FZ136" si="399" xml:space="preserve"> IF(FZ134 = 1, $F133, -1 * FZ135)</f>
        <v>0</v>
      </c>
      <c r="GA136" s="510">
        <f t="shared" ref="GA136" si="400" xml:space="preserve"> IF(GA134 = 1, $F133, -1 * GA135)</f>
        <v>0</v>
      </c>
      <c r="GB136" s="510">
        <f t="shared" ref="GB136:GC136" si="401" xml:space="preserve"> IF(GB134 = 1, $F133, -1 * GB135)</f>
        <v>0</v>
      </c>
      <c r="GC136" s="510">
        <f t="shared" si="401"/>
        <v>0</v>
      </c>
      <c r="GD136" s="510">
        <f t="shared" ref="GD136" si="402" xml:space="preserve"> IF(GD134 = 1, $F133, -1 * GD135)</f>
        <v>0</v>
      </c>
      <c r="GE136" s="510">
        <f t="shared" ref="GE136" si="403" xml:space="preserve"> IF(GE134 = 1, $F133, -1 * GE135)</f>
        <v>0</v>
      </c>
      <c r="GF136" s="510">
        <f t="shared" ref="GF136" si="404" xml:space="preserve"> IF(GF134 = 1, $F133, -1 * GF135)</f>
        <v>0</v>
      </c>
      <c r="GG136" s="510">
        <f t="shared" ref="GG136" si="405" xml:space="preserve"> IF(GG134 = 1, $F133, -1 * GG135)</f>
        <v>0</v>
      </c>
      <c r="GH136" s="510">
        <f t="shared" ref="GH136" si="406" xml:space="preserve"> IF(GH134 = 1, $F133, -1 * GH135)</f>
        <v>0</v>
      </c>
      <c r="GI136" s="510">
        <f t="shared" ref="GI136:GJ136" si="407" xml:space="preserve"> IF(GI134 = 1, $F133, -1 * GI135)</f>
        <v>0</v>
      </c>
      <c r="GJ136" s="510">
        <f t="shared" si="407"/>
        <v>0</v>
      </c>
    </row>
    <row r="137" spans="1:192" s="32" customFormat="1" x14ac:dyDescent="0.25">
      <c r="A137" s="15"/>
      <c r="B137" s="15"/>
      <c r="C137" s="21"/>
      <c r="D137" s="48"/>
      <c r="E137" s="619"/>
      <c r="F137" s="619"/>
      <c r="G137" s="619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</row>
    <row r="138" spans="1:192" s="32" customFormat="1" x14ac:dyDescent="0.25">
      <c r="A138" s="15"/>
      <c r="B138" s="15"/>
      <c r="C138" s="21"/>
      <c r="D138" s="48"/>
      <c r="E138" s="619" t="s">
        <v>701</v>
      </c>
      <c r="F138" s="619">
        <f>F136</f>
        <v>0</v>
      </c>
      <c r="G138" s="619" t="str">
        <f t="shared" ref="G138" si="408">G136</f>
        <v>$ 000s</v>
      </c>
      <c r="H138" s="800">
        <f>H136</f>
        <v>-128566.60849314441</v>
      </c>
      <c r="I138" s="619">
        <f>I136</f>
        <v>0</v>
      </c>
      <c r="J138" s="619">
        <f>J136</f>
        <v>-1.0000000000000001E-9</v>
      </c>
      <c r="K138" s="619">
        <f t="shared" ref="K138:BV138" si="409">K136</f>
        <v>0</v>
      </c>
      <c r="L138" s="619">
        <f t="shared" si="409"/>
        <v>0</v>
      </c>
      <c r="M138" s="619">
        <f t="shared" si="409"/>
        <v>-8660.161890337773</v>
      </c>
      <c r="N138" s="619">
        <f t="shared" si="409"/>
        <v>-37117.88455541031</v>
      </c>
      <c r="O138" s="619">
        <f t="shared" si="409"/>
        <v>-37759.984074645407</v>
      </c>
      <c r="P138" s="619">
        <f t="shared" si="409"/>
        <v>-45028.577972750456</v>
      </c>
      <c r="Q138" s="619">
        <f t="shared" si="409"/>
        <v>0</v>
      </c>
      <c r="R138" s="619">
        <f t="shared" si="409"/>
        <v>0</v>
      </c>
      <c r="S138" s="619">
        <f t="shared" si="409"/>
        <v>0</v>
      </c>
      <c r="T138" s="619">
        <f t="shared" si="409"/>
        <v>0</v>
      </c>
      <c r="U138" s="619">
        <f t="shared" si="409"/>
        <v>0</v>
      </c>
      <c r="V138" s="619">
        <f t="shared" si="409"/>
        <v>0</v>
      </c>
      <c r="W138" s="619">
        <f t="shared" si="409"/>
        <v>0</v>
      </c>
      <c r="X138" s="619">
        <f t="shared" si="409"/>
        <v>0</v>
      </c>
      <c r="Y138" s="619">
        <f t="shared" si="409"/>
        <v>0</v>
      </c>
      <c r="Z138" s="619">
        <f t="shared" si="409"/>
        <v>0</v>
      </c>
      <c r="AA138" s="619">
        <f t="shared" si="409"/>
        <v>0</v>
      </c>
      <c r="AB138" s="619">
        <f t="shared" si="409"/>
        <v>0</v>
      </c>
      <c r="AC138" s="619">
        <f t="shared" si="409"/>
        <v>0</v>
      </c>
      <c r="AD138" s="619">
        <f t="shared" si="409"/>
        <v>0</v>
      </c>
      <c r="AE138" s="619">
        <f t="shared" si="409"/>
        <v>0</v>
      </c>
      <c r="AF138" s="619">
        <f t="shared" si="409"/>
        <v>0</v>
      </c>
      <c r="AG138" s="619">
        <f t="shared" si="409"/>
        <v>0</v>
      </c>
      <c r="AH138" s="619">
        <f t="shared" si="409"/>
        <v>0</v>
      </c>
      <c r="AI138" s="619">
        <f t="shared" si="409"/>
        <v>0</v>
      </c>
      <c r="AJ138" s="619">
        <f t="shared" si="409"/>
        <v>0</v>
      </c>
      <c r="AK138" s="619">
        <f t="shared" si="409"/>
        <v>0</v>
      </c>
      <c r="AL138" s="619">
        <f t="shared" si="409"/>
        <v>0</v>
      </c>
      <c r="AM138" s="619">
        <f t="shared" si="409"/>
        <v>0</v>
      </c>
      <c r="AN138" s="619">
        <f t="shared" si="409"/>
        <v>0</v>
      </c>
      <c r="AO138" s="619">
        <f t="shared" si="409"/>
        <v>0</v>
      </c>
      <c r="AP138" s="619">
        <f t="shared" si="409"/>
        <v>0</v>
      </c>
      <c r="AQ138" s="619">
        <f t="shared" si="409"/>
        <v>0</v>
      </c>
      <c r="AR138" s="619">
        <f t="shared" si="409"/>
        <v>0</v>
      </c>
      <c r="AS138" s="619">
        <f t="shared" si="409"/>
        <v>0</v>
      </c>
      <c r="AT138" s="619">
        <f t="shared" si="409"/>
        <v>0</v>
      </c>
      <c r="AU138" s="619">
        <f t="shared" si="409"/>
        <v>0</v>
      </c>
      <c r="AV138" s="619">
        <f t="shared" si="409"/>
        <v>0</v>
      </c>
      <c r="AW138" s="619">
        <f t="shared" si="409"/>
        <v>0</v>
      </c>
      <c r="AX138" s="619">
        <f t="shared" si="409"/>
        <v>0</v>
      </c>
      <c r="AY138" s="619">
        <f t="shared" si="409"/>
        <v>0</v>
      </c>
      <c r="AZ138" s="619">
        <f t="shared" si="409"/>
        <v>0</v>
      </c>
      <c r="BA138" s="619">
        <f t="shared" si="409"/>
        <v>0</v>
      </c>
      <c r="BB138" s="619">
        <f t="shared" si="409"/>
        <v>0</v>
      </c>
      <c r="BC138" s="619">
        <f t="shared" si="409"/>
        <v>0</v>
      </c>
      <c r="BD138" s="619">
        <f t="shared" si="409"/>
        <v>0</v>
      </c>
      <c r="BE138" s="619">
        <f t="shared" si="409"/>
        <v>0</v>
      </c>
      <c r="BF138" s="619">
        <f t="shared" si="409"/>
        <v>0</v>
      </c>
      <c r="BG138" s="619">
        <f t="shared" si="409"/>
        <v>0</v>
      </c>
      <c r="BH138" s="619">
        <f t="shared" si="409"/>
        <v>0</v>
      </c>
      <c r="BI138" s="619">
        <f t="shared" si="409"/>
        <v>0</v>
      </c>
      <c r="BJ138" s="619">
        <f t="shared" si="409"/>
        <v>0</v>
      </c>
      <c r="BK138" s="619">
        <f t="shared" si="409"/>
        <v>0</v>
      </c>
      <c r="BL138" s="619">
        <f t="shared" si="409"/>
        <v>0</v>
      </c>
      <c r="BM138" s="619">
        <f t="shared" si="409"/>
        <v>0</v>
      </c>
      <c r="BN138" s="619">
        <f t="shared" si="409"/>
        <v>0</v>
      </c>
      <c r="BO138" s="619">
        <f t="shared" si="409"/>
        <v>0</v>
      </c>
      <c r="BP138" s="619">
        <f t="shared" si="409"/>
        <v>0</v>
      </c>
      <c r="BQ138" s="619">
        <f t="shared" si="409"/>
        <v>0</v>
      </c>
      <c r="BR138" s="619">
        <f t="shared" si="409"/>
        <v>0</v>
      </c>
      <c r="BS138" s="619">
        <f t="shared" si="409"/>
        <v>0</v>
      </c>
      <c r="BT138" s="619">
        <f t="shared" si="409"/>
        <v>0</v>
      </c>
      <c r="BU138" s="619">
        <f t="shared" si="409"/>
        <v>0</v>
      </c>
      <c r="BV138" s="619">
        <f t="shared" si="409"/>
        <v>0</v>
      </c>
      <c r="BW138" s="619">
        <f t="shared" ref="BW138:EH138" si="410">BW136</f>
        <v>0</v>
      </c>
      <c r="BX138" s="619">
        <f t="shared" si="410"/>
        <v>0</v>
      </c>
      <c r="BY138" s="619">
        <f t="shared" si="410"/>
        <v>0</v>
      </c>
      <c r="BZ138" s="619">
        <f t="shared" si="410"/>
        <v>0</v>
      </c>
      <c r="CA138" s="619">
        <f t="shared" si="410"/>
        <v>0</v>
      </c>
      <c r="CB138" s="619">
        <f t="shared" si="410"/>
        <v>0</v>
      </c>
      <c r="CC138" s="619">
        <f t="shared" si="410"/>
        <v>0</v>
      </c>
      <c r="CD138" s="619">
        <f t="shared" si="410"/>
        <v>0</v>
      </c>
      <c r="CE138" s="619">
        <f t="shared" si="410"/>
        <v>0</v>
      </c>
      <c r="CF138" s="619">
        <f t="shared" si="410"/>
        <v>0</v>
      </c>
      <c r="CG138" s="619">
        <f t="shared" si="410"/>
        <v>0</v>
      </c>
      <c r="CH138" s="619">
        <f t="shared" si="410"/>
        <v>0</v>
      </c>
      <c r="CI138" s="619">
        <f t="shared" si="410"/>
        <v>0</v>
      </c>
      <c r="CJ138" s="619">
        <f t="shared" si="410"/>
        <v>0</v>
      </c>
      <c r="CK138" s="619">
        <f t="shared" si="410"/>
        <v>0</v>
      </c>
      <c r="CL138" s="619">
        <f t="shared" si="410"/>
        <v>0</v>
      </c>
      <c r="CM138" s="619">
        <f t="shared" si="410"/>
        <v>0</v>
      </c>
      <c r="CN138" s="619">
        <f t="shared" si="410"/>
        <v>0</v>
      </c>
      <c r="CO138" s="619">
        <f t="shared" si="410"/>
        <v>0</v>
      </c>
      <c r="CP138" s="619">
        <f t="shared" si="410"/>
        <v>0</v>
      </c>
      <c r="CQ138" s="619">
        <f t="shared" si="410"/>
        <v>0</v>
      </c>
      <c r="CR138" s="619">
        <f t="shared" si="410"/>
        <v>0</v>
      </c>
      <c r="CS138" s="619">
        <f t="shared" si="410"/>
        <v>0</v>
      </c>
      <c r="CT138" s="619">
        <f t="shared" si="410"/>
        <v>0</v>
      </c>
      <c r="CU138" s="619">
        <f t="shared" si="410"/>
        <v>0</v>
      </c>
      <c r="CV138" s="619">
        <f t="shared" si="410"/>
        <v>0</v>
      </c>
      <c r="CW138" s="619">
        <f t="shared" si="410"/>
        <v>0</v>
      </c>
      <c r="CX138" s="619">
        <f t="shared" si="410"/>
        <v>0</v>
      </c>
      <c r="CY138" s="619">
        <f t="shared" si="410"/>
        <v>0</v>
      </c>
      <c r="CZ138" s="619">
        <f t="shared" si="410"/>
        <v>0</v>
      </c>
      <c r="DA138" s="619">
        <f t="shared" si="410"/>
        <v>0</v>
      </c>
      <c r="DB138" s="619">
        <f t="shared" si="410"/>
        <v>0</v>
      </c>
      <c r="DC138" s="619">
        <f t="shared" si="410"/>
        <v>0</v>
      </c>
      <c r="DD138" s="619">
        <f t="shared" si="410"/>
        <v>0</v>
      </c>
      <c r="DE138" s="619">
        <f t="shared" si="410"/>
        <v>0</v>
      </c>
      <c r="DF138" s="619">
        <f t="shared" si="410"/>
        <v>0</v>
      </c>
      <c r="DG138" s="619">
        <f t="shared" si="410"/>
        <v>0</v>
      </c>
      <c r="DH138" s="619">
        <f t="shared" si="410"/>
        <v>0</v>
      </c>
      <c r="DI138" s="619">
        <f t="shared" si="410"/>
        <v>0</v>
      </c>
      <c r="DJ138" s="619">
        <f t="shared" si="410"/>
        <v>0</v>
      </c>
      <c r="DK138" s="619">
        <f t="shared" si="410"/>
        <v>0</v>
      </c>
      <c r="DL138" s="619">
        <f t="shared" si="410"/>
        <v>0</v>
      </c>
      <c r="DM138" s="619">
        <f t="shared" si="410"/>
        <v>0</v>
      </c>
      <c r="DN138" s="619">
        <f t="shared" si="410"/>
        <v>0</v>
      </c>
      <c r="DO138" s="619">
        <f t="shared" si="410"/>
        <v>0</v>
      </c>
      <c r="DP138" s="619">
        <f t="shared" si="410"/>
        <v>0</v>
      </c>
      <c r="DQ138" s="619">
        <f t="shared" si="410"/>
        <v>0</v>
      </c>
      <c r="DR138" s="619">
        <f t="shared" si="410"/>
        <v>0</v>
      </c>
      <c r="DS138" s="619">
        <f t="shared" si="410"/>
        <v>0</v>
      </c>
      <c r="DT138" s="619">
        <f t="shared" si="410"/>
        <v>0</v>
      </c>
      <c r="DU138" s="619">
        <f t="shared" si="410"/>
        <v>0</v>
      </c>
      <c r="DV138" s="619">
        <f t="shared" si="410"/>
        <v>0</v>
      </c>
      <c r="DW138" s="619">
        <f t="shared" si="410"/>
        <v>0</v>
      </c>
      <c r="DX138" s="619">
        <f t="shared" si="410"/>
        <v>0</v>
      </c>
      <c r="DY138" s="619">
        <f t="shared" si="410"/>
        <v>0</v>
      </c>
      <c r="DZ138" s="619">
        <f t="shared" si="410"/>
        <v>0</v>
      </c>
      <c r="EA138" s="619">
        <f t="shared" si="410"/>
        <v>0</v>
      </c>
      <c r="EB138" s="619">
        <f t="shared" si="410"/>
        <v>0</v>
      </c>
      <c r="EC138" s="619">
        <f t="shared" si="410"/>
        <v>0</v>
      </c>
      <c r="ED138" s="619">
        <f t="shared" si="410"/>
        <v>0</v>
      </c>
      <c r="EE138" s="619">
        <f t="shared" si="410"/>
        <v>0</v>
      </c>
      <c r="EF138" s="619">
        <f t="shared" si="410"/>
        <v>0</v>
      </c>
      <c r="EG138" s="619">
        <f t="shared" si="410"/>
        <v>0</v>
      </c>
      <c r="EH138" s="619">
        <f t="shared" si="410"/>
        <v>0</v>
      </c>
      <c r="EI138" s="619">
        <f t="shared" ref="EI138:GJ138" si="411">EI136</f>
        <v>0</v>
      </c>
      <c r="EJ138" s="619">
        <f t="shared" si="411"/>
        <v>0</v>
      </c>
      <c r="EK138" s="619">
        <f t="shared" si="411"/>
        <v>0</v>
      </c>
      <c r="EL138" s="619">
        <f t="shared" si="411"/>
        <v>0</v>
      </c>
      <c r="EM138" s="619">
        <f t="shared" si="411"/>
        <v>0</v>
      </c>
      <c r="EN138" s="619">
        <f t="shared" si="411"/>
        <v>0</v>
      </c>
      <c r="EO138" s="619">
        <f t="shared" si="411"/>
        <v>0</v>
      </c>
      <c r="EP138" s="619">
        <f t="shared" si="411"/>
        <v>0</v>
      </c>
      <c r="EQ138" s="619">
        <f t="shared" si="411"/>
        <v>0</v>
      </c>
      <c r="ER138" s="619">
        <f t="shared" si="411"/>
        <v>0</v>
      </c>
      <c r="ES138" s="619">
        <f t="shared" si="411"/>
        <v>0</v>
      </c>
      <c r="ET138" s="619">
        <f t="shared" si="411"/>
        <v>0</v>
      </c>
      <c r="EU138" s="619">
        <f t="shared" si="411"/>
        <v>0</v>
      </c>
      <c r="EV138" s="619">
        <f t="shared" si="411"/>
        <v>0</v>
      </c>
      <c r="EW138" s="619">
        <f t="shared" si="411"/>
        <v>0</v>
      </c>
      <c r="EX138" s="619">
        <f t="shared" si="411"/>
        <v>0</v>
      </c>
      <c r="EY138" s="619">
        <f t="shared" si="411"/>
        <v>0</v>
      </c>
      <c r="EZ138" s="619">
        <f t="shared" si="411"/>
        <v>0</v>
      </c>
      <c r="FA138" s="619">
        <f t="shared" si="411"/>
        <v>0</v>
      </c>
      <c r="FB138" s="619">
        <f t="shared" si="411"/>
        <v>0</v>
      </c>
      <c r="FC138" s="619">
        <f t="shared" si="411"/>
        <v>0</v>
      </c>
      <c r="FD138" s="619">
        <f t="shared" si="411"/>
        <v>0</v>
      </c>
      <c r="FE138" s="619">
        <f t="shared" si="411"/>
        <v>0</v>
      </c>
      <c r="FF138" s="619">
        <f t="shared" si="411"/>
        <v>0</v>
      </c>
      <c r="FG138" s="619">
        <f t="shared" si="411"/>
        <v>0</v>
      </c>
      <c r="FH138" s="619">
        <f t="shared" si="411"/>
        <v>0</v>
      </c>
      <c r="FI138" s="619">
        <f t="shared" si="411"/>
        <v>0</v>
      </c>
      <c r="FJ138" s="619">
        <f t="shared" si="411"/>
        <v>0</v>
      </c>
      <c r="FK138" s="619">
        <f t="shared" si="411"/>
        <v>0</v>
      </c>
      <c r="FL138" s="619">
        <f t="shared" si="411"/>
        <v>0</v>
      </c>
      <c r="FM138" s="619">
        <f t="shared" si="411"/>
        <v>0</v>
      </c>
      <c r="FN138" s="619">
        <f t="shared" si="411"/>
        <v>0</v>
      </c>
      <c r="FO138" s="619">
        <f t="shared" si="411"/>
        <v>0</v>
      </c>
      <c r="FP138" s="619">
        <f t="shared" si="411"/>
        <v>0</v>
      </c>
      <c r="FQ138" s="619">
        <f t="shared" si="411"/>
        <v>0</v>
      </c>
      <c r="FR138" s="619">
        <f t="shared" si="411"/>
        <v>0</v>
      </c>
      <c r="FS138" s="619">
        <f t="shared" si="411"/>
        <v>0</v>
      </c>
      <c r="FT138" s="619">
        <f t="shared" si="411"/>
        <v>0</v>
      </c>
      <c r="FU138" s="619">
        <f t="shared" si="411"/>
        <v>0</v>
      </c>
      <c r="FV138" s="619">
        <f t="shared" si="411"/>
        <v>0</v>
      </c>
      <c r="FW138" s="619">
        <f t="shared" si="411"/>
        <v>0</v>
      </c>
      <c r="FX138" s="619">
        <f t="shared" si="411"/>
        <v>0</v>
      </c>
      <c r="FY138" s="619">
        <f t="shared" si="411"/>
        <v>0</v>
      </c>
      <c r="FZ138" s="619">
        <f t="shared" si="411"/>
        <v>0</v>
      </c>
      <c r="GA138" s="619">
        <f t="shared" si="411"/>
        <v>0</v>
      </c>
      <c r="GB138" s="619">
        <f t="shared" si="411"/>
        <v>0</v>
      </c>
      <c r="GC138" s="619">
        <f t="shared" si="411"/>
        <v>0</v>
      </c>
      <c r="GD138" s="619">
        <f t="shared" si="411"/>
        <v>0</v>
      </c>
      <c r="GE138" s="619">
        <f t="shared" si="411"/>
        <v>0</v>
      </c>
      <c r="GF138" s="619">
        <f t="shared" si="411"/>
        <v>0</v>
      </c>
      <c r="GG138" s="619">
        <f t="shared" si="411"/>
        <v>0</v>
      </c>
      <c r="GH138" s="619">
        <f t="shared" si="411"/>
        <v>0</v>
      </c>
      <c r="GI138" s="619">
        <f t="shared" si="411"/>
        <v>0</v>
      </c>
      <c r="GJ138" s="619">
        <f t="shared" si="411"/>
        <v>0</v>
      </c>
    </row>
    <row r="139" spans="1:192" s="32" customFormat="1" x14ac:dyDescent="0.25">
      <c r="A139" s="15"/>
      <c r="B139" s="15"/>
      <c r="C139" s="21"/>
      <c r="D139" s="48"/>
      <c r="E139" s="619" t="s">
        <v>702</v>
      </c>
      <c r="F139" s="32">
        <f xml:space="preserve"> ConFin!F344</f>
        <v>0</v>
      </c>
      <c r="G139" s="32" t="str">
        <f xml:space="preserve"> ConFin!G344</f>
        <v>$ 000s</v>
      </c>
      <c r="H139" s="32">
        <f xml:space="preserve"> ConFin!H$344*$F$132</f>
        <v>6319.9381725034154</v>
      </c>
      <c r="I139" s="32">
        <f xml:space="preserve"> ConFin!I$344</f>
        <v>0</v>
      </c>
      <c r="J139" s="32">
        <f>J99*$F$132</f>
        <v>0</v>
      </c>
      <c r="K139" s="32">
        <f t="shared" ref="K139:BV139" si="412">K99*$F$132</f>
        <v>0</v>
      </c>
      <c r="L139" s="32">
        <f t="shared" si="412"/>
        <v>0</v>
      </c>
      <c r="M139" s="32">
        <f t="shared" si="412"/>
        <v>0</v>
      </c>
      <c r="N139" s="32">
        <f t="shared" si="412"/>
        <v>0</v>
      </c>
      <c r="O139" s="32">
        <f t="shared" si="412"/>
        <v>0</v>
      </c>
      <c r="P139" s="32">
        <f t="shared" si="412"/>
        <v>0</v>
      </c>
      <c r="Q139" s="32">
        <f t="shared" si="412"/>
        <v>0</v>
      </c>
      <c r="R139" s="32">
        <f t="shared" si="412"/>
        <v>0</v>
      </c>
      <c r="S139" s="32">
        <f t="shared" si="412"/>
        <v>0</v>
      </c>
      <c r="T139" s="32">
        <f t="shared" si="412"/>
        <v>0</v>
      </c>
      <c r="U139" s="32">
        <f t="shared" si="412"/>
        <v>0</v>
      </c>
      <c r="V139" s="32">
        <f t="shared" si="412"/>
        <v>0</v>
      </c>
      <c r="W139" s="32">
        <f t="shared" si="412"/>
        <v>0</v>
      </c>
      <c r="X139" s="32">
        <f t="shared" si="412"/>
        <v>0</v>
      </c>
      <c r="Y139" s="32">
        <f t="shared" si="412"/>
        <v>1800</v>
      </c>
      <c r="Z139" s="32">
        <f t="shared" si="412"/>
        <v>56.25</v>
      </c>
      <c r="AA139" s="32">
        <f t="shared" si="412"/>
        <v>56.25</v>
      </c>
      <c r="AB139" s="32">
        <f t="shared" si="412"/>
        <v>56.25</v>
      </c>
      <c r="AC139" s="32">
        <f t="shared" si="412"/>
        <v>56.25</v>
      </c>
      <c r="AD139" s="32">
        <f t="shared" si="412"/>
        <v>56.25</v>
      </c>
      <c r="AE139" s="32">
        <f t="shared" si="412"/>
        <v>56.25</v>
      </c>
      <c r="AF139" s="32">
        <f t="shared" si="412"/>
        <v>56.25</v>
      </c>
      <c r="AG139" s="32">
        <f t="shared" si="412"/>
        <v>63.381225000951702</v>
      </c>
      <c r="AH139" s="32">
        <f t="shared" si="412"/>
        <v>80.66684532970234</v>
      </c>
      <c r="AI139" s="32">
        <f t="shared" si="412"/>
        <v>93.065098863670499</v>
      </c>
      <c r="AJ139" s="32">
        <f t="shared" si="412"/>
        <v>115.33767267509424</v>
      </c>
      <c r="AK139" s="32">
        <f t="shared" si="412"/>
        <v>129.75422343694021</v>
      </c>
      <c r="AL139" s="32">
        <f t="shared" si="412"/>
        <v>150.23158956805707</v>
      </c>
      <c r="AM139" s="32">
        <f t="shared" si="412"/>
        <v>163.36751495828867</v>
      </c>
      <c r="AN139" s="32">
        <f t="shared" si="412"/>
        <v>185.31865872898419</v>
      </c>
      <c r="AO139" s="32">
        <f t="shared" si="412"/>
        <v>202.94807487754917</v>
      </c>
      <c r="AP139" s="32">
        <f t="shared" si="412"/>
        <v>214.14927712395126</v>
      </c>
      <c r="AQ139" s="32">
        <f t="shared" si="412"/>
        <v>238.32695159690419</v>
      </c>
      <c r="AR139" s="32">
        <f t="shared" si="412"/>
        <v>248.22973018720114</v>
      </c>
      <c r="AS139" s="32">
        <f t="shared" si="412"/>
        <v>273.90166503740755</v>
      </c>
      <c r="AT139" s="32">
        <f t="shared" si="412"/>
        <v>291.78083605055383</v>
      </c>
      <c r="AU139" s="32">
        <f t="shared" si="412"/>
        <v>289.18601921301297</v>
      </c>
      <c r="AV139" s="32">
        <f t="shared" si="412"/>
        <v>326.46102680519596</v>
      </c>
      <c r="AW139" s="32">
        <f t="shared" si="412"/>
        <v>332.55860575277404</v>
      </c>
      <c r="AX139" s="32">
        <f t="shared" si="412"/>
        <v>361.35306743016582</v>
      </c>
      <c r="AY139" s="32">
        <f t="shared" si="412"/>
        <v>366.17008986700944</v>
      </c>
      <c r="AZ139" s="32">
        <f t="shared" si="412"/>
        <v>0</v>
      </c>
      <c r="BA139" s="32">
        <f t="shared" si="412"/>
        <v>0</v>
      </c>
      <c r="BB139" s="32">
        <f t="shared" si="412"/>
        <v>0</v>
      </c>
      <c r="BC139" s="32">
        <f t="shared" si="412"/>
        <v>0</v>
      </c>
      <c r="BD139" s="32">
        <f t="shared" si="412"/>
        <v>0</v>
      </c>
      <c r="BE139" s="32">
        <f t="shared" si="412"/>
        <v>0</v>
      </c>
      <c r="BF139" s="32">
        <f t="shared" si="412"/>
        <v>0</v>
      </c>
      <c r="BG139" s="32">
        <f t="shared" si="412"/>
        <v>0</v>
      </c>
      <c r="BH139" s="32">
        <f t="shared" si="412"/>
        <v>0</v>
      </c>
      <c r="BI139" s="32">
        <f t="shared" si="412"/>
        <v>0</v>
      </c>
      <c r="BJ139" s="32">
        <f t="shared" si="412"/>
        <v>0</v>
      </c>
      <c r="BK139" s="32">
        <f t="shared" si="412"/>
        <v>0</v>
      </c>
      <c r="BL139" s="32">
        <f t="shared" si="412"/>
        <v>0</v>
      </c>
      <c r="BM139" s="32">
        <f t="shared" si="412"/>
        <v>0</v>
      </c>
      <c r="BN139" s="32">
        <f t="shared" si="412"/>
        <v>0</v>
      </c>
      <c r="BO139" s="32">
        <f t="shared" si="412"/>
        <v>0</v>
      </c>
      <c r="BP139" s="32">
        <f t="shared" si="412"/>
        <v>0</v>
      </c>
      <c r="BQ139" s="32">
        <f t="shared" si="412"/>
        <v>0</v>
      </c>
      <c r="BR139" s="32">
        <f t="shared" si="412"/>
        <v>0</v>
      </c>
      <c r="BS139" s="32">
        <f t="shared" si="412"/>
        <v>0</v>
      </c>
      <c r="BT139" s="32">
        <f t="shared" si="412"/>
        <v>0</v>
      </c>
      <c r="BU139" s="32">
        <f t="shared" si="412"/>
        <v>0</v>
      </c>
      <c r="BV139" s="32">
        <f t="shared" si="412"/>
        <v>0</v>
      </c>
      <c r="BW139" s="32">
        <f t="shared" ref="BW139:EH139" si="413">BW99*$F$132</f>
        <v>0</v>
      </c>
      <c r="BX139" s="32">
        <f t="shared" si="413"/>
        <v>0</v>
      </c>
      <c r="BY139" s="32">
        <f t="shared" si="413"/>
        <v>0</v>
      </c>
      <c r="BZ139" s="32">
        <f t="shared" si="413"/>
        <v>0</v>
      </c>
      <c r="CA139" s="32">
        <f t="shared" si="413"/>
        <v>0</v>
      </c>
      <c r="CB139" s="32">
        <f t="shared" si="413"/>
        <v>0</v>
      </c>
      <c r="CC139" s="32">
        <f t="shared" si="413"/>
        <v>0</v>
      </c>
      <c r="CD139" s="32">
        <f t="shared" si="413"/>
        <v>0</v>
      </c>
      <c r="CE139" s="32">
        <f t="shared" si="413"/>
        <v>0</v>
      </c>
      <c r="CF139" s="32">
        <f t="shared" si="413"/>
        <v>0</v>
      </c>
      <c r="CG139" s="32">
        <f t="shared" si="413"/>
        <v>0</v>
      </c>
      <c r="CH139" s="32">
        <f t="shared" si="413"/>
        <v>0</v>
      </c>
      <c r="CI139" s="32">
        <f t="shared" si="413"/>
        <v>0</v>
      </c>
      <c r="CJ139" s="32">
        <f t="shared" si="413"/>
        <v>0</v>
      </c>
      <c r="CK139" s="32">
        <f t="shared" si="413"/>
        <v>0</v>
      </c>
      <c r="CL139" s="32">
        <f t="shared" si="413"/>
        <v>0</v>
      </c>
      <c r="CM139" s="32">
        <f t="shared" si="413"/>
        <v>0</v>
      </c>
      <c r="CN139" s="32">
        <f t="shared" si="413"/>
        <v>0</v>
      </c>
      <c r="CO139" s="32">
        <f t="shared" si="413"/>
        <v>0</v>
      </c>
      <c r="CP139" s="32">
        <f t="shared" si="413"/>
        <v>0</v>
      </c>
      <c r="CQ139" s="32">
        <f t="shared" si="413"/>
        <v>0</v>
      </c>
      <c r="CR139" s="32">
        <f t="shared" si="413"/>
        <v>0</v>
      </c>
      <c r="CS139" s="32">
        <f t="shared" si="413"/>
        <v>0</v>
      </c>
      <c r="CT139" s="32">
        <f t="shared" si="413"/>
        <v>0</v>
      </c>
      <c r="CU139" s="32">
        <f t="shared" si="413"/>
        <v>0</v>
      </c>
      <c r="CV139" s="32">
        <f t="shared" si="413"/>
        <v>0</v>
      </c>
      <c r="CW139" s="32">
        <f t="shared" si="413"/>
        <v>0</v>
      </c>
      <c r="CX139" s="32">
        <f t="shared" si="413"/>
        <v>0</v>
      </c>
      <c r="CY139" s="32">
        <f t="shared" si="413"/>
        <v>0</v>
      </c>
      <c r="CZ139" s="32">
        <f t="shared" si="413"/>
        <v>0</v>
      </c>
      <c r="DA139" s="32">
        <f t="shared" si="413"/>
        <v>0</v>
      </c>
      <c r="DB139" s="32">
        <f t="shared" si="413"/>
        <v>0</v>
      </c>
      <c r="DC139" s="32">
        <f t="shared" si="413"/>
        <v>0</v>
      </c>
      <c r="DD139" s="32">
        <f t="shared" si="413"/>
        <v>0</v>
      </c>
      <c r="DE139" s="32">
        <f t="shared" si="413"/>
        <v>0</v>
      </c>
      <c r="DF139" s="32">
        <f t="shared" si="413"/>
        <v>0</v>
      </c>
      <c r="DG139" s="32">
        <f t="shared" si="413"/>
        <v>0</v>
      </c>
      <c r="DH139" s="32">
        <f t="shared" si="413"/>
        <v>0</v>
      </c>
      <c r="DI139" s="32">
        <f t="shared" si="413"/>
        <v>0</v>
      </c>
      <c r="DJ139" s="32">
        <f t="shared" si="413"/>
        <v>0</v>
      </c>
      <c r="DK139" s="32">
        <f t="shared" si="413"/>
        <v>0</v>
      </c>
      <c r="DL139" s="32">
        <f t="shared" si="413"/>
        <v>0</v>
      </c>
      <c r="DM139" s="32">
        <f t="shared" si="413"/>
        <v>0</v>
      </c>
      <c r="DN139" s="32">
        <f t="shared" si="413"/>
        <v>0</v>
      </c>
      <c r="DO139" s="32">
        <f t="shared" si="413"/>
        <v>0</v>
      </c>
      <c r="DP139" s="32">
        <f t="shared" si="413"/>
        <v>0</v>
      </c>
      <c r="DQ139" s="32">
        <f t="shared" si="413"/>
        <v>0</v>
      </c>
      <c r="DR139" s="32">
        <f t="shared" si="413"/>
        <v>0</v>
      </c>
      <c r="DS139" s="32">
        <f t="shared" si="413"/>
        <v>0</v>
      </c>
      <c r="DT139" s="32">
        <f t="shared" si="413"/>
        <v>0</v>
      </c>
      <c r="DU139" s="32">
        <f t="shared" si="413"/>
        <v>0</v>
      </c>
      <c r="DV139" s="32">
        <f t="shared" si="413"/>
        <v>0</v>
      </c>
      <c r="DW139" s="32">
        <f t="shared" si="413"/>
        <v>0</v>
      </c>
      <c r="DX139" s="32">
        <f t="shared" si="413"/>
        <v>0</v>
      </c>
      <c r="DY139" s="32">
        <f t="shared" si="413"/>
        <v>0</v>
      </c>
      <c r="DZ139" s="32">
        <f t="shared" si="413"/>
        <v>0</v>
      </c>
      <c r="EA139" s="32">
        <f t="shared" si="413"/>
        <v>0</v>
      </c>
      <c r="EB139" s="32">
        <f t="shared" si="413"/>
        <v>0</v>
      </c>
      <c r="EC139" s="32">
        <f t="shared" si="413"/>
        <v>0</v>
      </c>
      <c r="ED139" s="32">
        <f t="shared" si="413"/>
        <v>0</v>
      </c>
      <c r="EE139" s="32">
        <f t="shared" si="413"/>
        <v>0</v>
      </c>
      <c r="EF139" s="32">
        <f t="shared" si="413"/>
        <v>0</v>
      </c>
      <c r="EG139" s="32">
        <f t="shared" si="413"/>
        <v>0</v>
      </c>
      <c r="EH139" s="32">
        <f t="shared" si="413"/>
        <v>0</v>
      </c>
      <c r="EI139" s="32">
        <f t="shared" ref="EI139:GJ139" si="414">EI99*$F$132</f>
        <v>0</v>
      </c>
      <c r="EJ139" s="32">
        <f t="shared" si="414"/>
        <v>0</v>
      </c>
      <c r="EK139" s="32">
        <f t="shared" si="414"/>
        <v>0</v>
      </c>
      <c r="EL139" s="32">
        <f t="shared" si="414"/>
        <v>0</v>
      </c>
      <c r="EM139" s="32">
        <f t="shared" si="414"/>
        <v>0</v>
      </c>
      <c r="EN139" s="32">
        <f t="shared" si="414"/>
        <v>0</v>
      </c>
      <c r="EO139" s="32">
        <f t="shared" si="414"/>
        <v>0</v>
      </c>
      <c r="EP139" s="32">
        <f t="shared" si="414"/>
        <v>0</v>
      </c>
      <c r="EQ139" s="32">
        <f t="shared" si="414"/>
        <v>0</v>
      </c>
      <c r="ER139" s="32">
        <f t="shared" si="414"/>
        <v>0</v>
      </c>
      <c r="ES139" s="32">
        <f t="shared" si="414"/>
        <v>0</v>
      </c>
      <c r="ET139" s="32">
        <f t="shared" si="414"/>
        <v>0</v>
      </c>
      <c r="EU139" s="32">
        <f t="shared" si="414"/>
        <v>0</v>
      </c>
      <c r="EV139" s="32">
        <f t="shared" si="414"/>
        <v>0</v>
      </c>
      <c r="EW139" s="32">
        <f t="shared" si="414"/>
        <v>0</v>
      </c>
      <c r="EX139" s="32">
        <f t="shared" si="414"/>
        <v>0</v>
      </c>
      <c r="EY139" s="32">
        <f t="shared" si="414"/>
        <v>0</v>
      </c>
      <c r="EZ139" s="32">
        <f t="shared" si="414"/>
        <v>0</v>
      </c>
      <c r="FA139" s="32">
        <f t="shared" si="414"/>
        <v>0</v>
      </c>
      <c r="FB139" s="32">
        <f t="shared" si="414"/>
        <v>0</v>
      </c>
      <c r="FC139" s="32">
        <f t="shared" si="414"/>
        <v>0</v>
      </c>
      <c r="FD139" s="32">
        <f t="shared" si="414"/>
        <v>0</v>
      </c>
      <c r="FE139" s="32">
        <f t="shared" si="414"/>
        <v>0</v>
      </c>
      <c r="FF139" s="32">
        <f t="shared" si="414"/>
        <v>0</v>
      </c>
      <c r="FG139" s="32">
        <f t="shared" si="414"/>
        <v>0</v>
      </c>
      <c r="FH139" s="32">
        <f t="shared" si="414"/>
        <v>0</v>
      </c>
      <c r="FI139" s="32">
        <f t="shared" si="414"/>
        <v>0</v>
      </c>
      <c r="FJ139" s="32">
        <f t="shared" si="414"/>
        <v>0</v>
      </c>
      <c r="FK139" s="32">
        <f t="shared" si="414"/>
        <v>0</v>
      </c>
      <c r="FL139" s="32">
        <f t="shared" si="414"/>
        <v>0</v>
      </c>
      <c r="FM139" s="32">
        <f t="shared" si="414"/>
        <v>0</v>
      </c>
      <c r="FN139" s="32">
        <f t="shared" si="414"/>
        <v>0</v>
      </c>
      <c r="FO139" s="32">
        <f t="shared" si="414"/>
        <v>0</v>
      </c>
      <c r="FP139" s="32">
        <f t="shared" si="414"/>
        <v>0</v>
      </c>
      <c r="FQ139" s="32">
        <f t="shared" si="414"/>
        <v>0</v>
      </c>
      <c r="FR139" s="32">
        <f t="shared" si="414"/>
        <v>0</v>
      </c>
      <c r="FS139" s="32">
        <f t="shared" si="414"/>
        <v>0</v>
      </c>
      <c r="FT139" s="32">
        <f t="shared" si="414"/>
        <v>0</v>
      </c>
      <c r="FU139" s="32">
        <f t="shared" si="414"/>
        <v>0</v>
      </c>
      <c r="FV139" s="32">
        <f t="shared" si="414"/>
        <v>0</v>
      </c>
      <c r="FW139" s="32">
        <f t="shared" si="414"/>
        <v>0</v>
      </c>
      <c r="FX139" s="32">
        <f t="shared" si="414"/>
        <v>0</v>
      </c>
      <c r="FY139" s="32">
        <f t="shared" si="414"/>
        <v>0</v>
      </c>
      <c r="FZ139" s="32">
        <f t="shared" si="414"/>
        <v>0</v>
      </c>
      <c r="GA139" s="32">
        <f t="shared" si="414"/>
        <v>0</v>
      </c>
      <c r="GB139" s="32">
        <f t="shared" si="414"/>
        <v>0</v>
      </c>
      <c r="GC139" s="32">
        <f t="shared" si="414"/>
        <v>0</v>
      </c>
      <c r="GD139" s="32">
        <f t="shared" si="414"/>
        <v>0</v>
      </c>
      <c r="GE139" s="32">
        <f t="shared" si="414"/>
        <v>0</v>
      </c>
      <c r="GF139" s="32">
        <f t="shared" si="414"/>
        <v>0</v>
      </c>
      <c r="GG139" s="32">
        <f t="shared" si="414"/>
        <v>0</v>
      </c>
      <c r="GH139" s="32">
        <f t="shared" si="414"/>
        <v>0</v>
      </c>
      <c r="GI139" s="32">
        <f t="shared" si="414"/>
        <v>0</v>
      </c>
      <c r="GJ139" s="32">
        <f t="shared" si="414"/>
        <v>0</v>
      </c>
    </row>
    <row r="140" spans="1:192" s="32" customFormat="1" x14ac:dyDescent="0.25">
      <c r="A140" s="15"/>
      <c r="B140" s="15"/>
      <c r="C140" s="21"/>
      <c r="D140" s="48"/>
      <c r="E140" s="619" t="s">
        <v>703</v>
      </c>
      <c r="F140" s="619"/>
      <c r="G140" s="619" t="str">
        <f>SMU</f>
        <v>$ 000s</v>
      </c>
      <c r="H140" s="32">
        <f>SUM(J140:GJ140)</f>
        <v>-122246.67032064151</v>
      </c>
      <c r="J140" s="12">
        <f>SUM(J138:J139)</f>
        <v>-1.0000000000000001E-9</v>
      </c>
      <c r="K140" s="12">
        <f t="shared" ref="K140" si="415">SUM(K138:K139)</f>
        <v>0</v>
      </c>
      <c r="L140" s="12">
        <f t="shared" ref="L140" si="416">SUM(L138:L139)</f>
        <v>0</v>
      </c>
      <c r="M140" s="12">
        <f t="shared" ref="M140" si="417">SUM(M138:M139)</f>
        <v>-8660.161890337773</v>
      </c>
      <c r="N140" s="12">
        <f t="shared" ref="N140" si="418">SUM(N138:N139)</f>
        <v>-37117.88455541031</v>
      </c>
      <c r="O140" s="12">
        <f t="shared" ref="O140" si="419">SUM(O138:O139)</f>
        <v>-37759.984074645407</v>
      </c>
      <c r="P140" s="12">
        <f t="shared" ref="P140" si="420">SUM(P138:P139)</f>
        <v>-45028.577972750456</v>
      </c>
      <c r="Q140" s="12">
        <f t="shared" ref="Q140" si="421">SUM(Q138:Q139)</f>
        <v>0</v>
      </c>
      <c r="R140" s="12">
        <f t="shared" ref="R140" si="422">SUM(R138:R139)</f>
        <v>0</v>
      </c>
      <c r="S140" s="12">
        <f t="shared" ref="S140" si="423">SUM(S138:S139)</f>
        <v>0</v>
      </c>
      <c r="T140" s="12">
        <f t="shared" ref="T140" si="424">SUM(T138:T139)</f>
        <v>0</v>
      </c>
      <c r="U140" s="12">
        <f t="shared" ref="U140" si="425">SUM(U138:U139)</f>
        <v>0</v>
      </c>
      <c r="V140" s="12">
        <f t="shared" ref="V140" si="426">SUM(V138:V139)</f>
        <v>0</v>
      </c>
      <c r="W140" s="12">
        <f t="shared" ref="W140" si="427">SUM(W138:W139)</f>
        <v>0</v>
      </c>
      <c r="X140" s="12">
        <f t="shared" ref="X140" si="428">SUM(X138:X139)</f>
        <v>0</v>
      </c>
      <c r="Y140" s="12">
        <f t="shared" ref="Y140" si="429">SUM(Y138:Y139)</f>
        <v>1800</v>
      </c>
      <c r="Z140" s="12">
        <f t="shared" ref="Z140" si="430">SUM(Z138:Z139)</f>
        <v>56.25</v>
      </c>
      <c r="AA140" s="12">
        <f t="shared" ref="AA140" si="431">SUM(AA138:AA139)</f>
        <v>56.25</v>
      </c>
      <c r="AB140" s="12">
        <f t="shared" ref="AB140" si="432">SUM(AB138:AB139)</f>
        <v>56.25</v>
      </c>
      <c r="AC140" s="12">
        <f t="shared" ref="AC140" si="433">SUM(AC138:AC139)</f>
        <v>56.25</v>
      </c>
      <c r="AD140" s="12">
        <f t="shared" ref="AD140" si="434">SUM(AD138:AD139)</f>
        <v>56.25</v>
      </c>
      <c r="AE140" s="12">
        <f t="shared" ref="AE140" si="435">SUM(AE138:AE139)</f>
        <v>56.25</v>
      </c>
      <c r="AF140" s="12">
        <f t="shared" ref="AF140" si="436">SUM(AF138:AF139)</f>
        <v>56.25</v>
      </c>
      <c r="AG140" s="12">
        <f t="shared" ref="AG140" si="437">SUM(AG138:AG139)</f>
        <v>63.381225000951702</v>
      </c>
      <c r="AH140" s="12">
        <f t="shared" ref="AH140" si="438">SUM(AH138:AH139)</f>
        <v>80.66684532970234</v>
      </c>
      <c r="AI140" s="12">
        <f t="shared" ref="AI140" si="439">SUM(AI138:AI139)</f>
        <v>93.065098863670499</v>
      </c>
      <c r="AJ140" s="12">
        <f t="shared" ref="AJ140" si="440">SUM(AJ138:AJ139)</f>
        <v>115.33767267509424</v>
      </c>
      <c r="AK140" s="12">
        <f t="shared" ref="AK140" si="441">SUM(AK138:AK139)</f>
        <v>129.75422343694021</v>
      </c>
      <c r="AL140" s="12">
        <f t="shared" ref="AL140" si="442">SUM(AL138:AL139)</f>
        <v>150.23158956805707</v>
      </c>
      <c r="AM140" s="12">
        <f t="shared" ref="AM140" si="443">SUM(AM138:AM139)</f>
        <v>163.36751495828867</v>
      </c>
      <c r="AN140" s="12">
        <f t="shared" ref="AN140" si="444">SUM(AN138:AN139)</f>
        <v>185.31865872898419</v>
      </c>
      <c r="AO140" s="12">
        <f t="shared" ref="AO140" si="445">SUM(AO138:AO139)</f>
        <v>202.94807487754917</v>
      </c>
      <c r="AP140" s="12">
        <f t="shared" ref="AP140" si="446">SUM(AP138:AP139)</f>
        <v>214.14927712395126</v>
      </c>
      <c r="AQ140" s="12">
        <f t="shared" ref="AQ140" si="447">SUM(AQ138:AQ139)</f>
        <v>238.32695159690419</v>
      </c>
      <c r="AR140" s="12">
        <f t="shared" ref="AR140" si="448">SUM(AR138:AR139)</f>
        <v>248.22973018720114</v>
      </c>
      <c r="AS140" s="12">
        <f t="shared" ref="AS140" si="449">SUM(AS138:AS139)</f>
        <v>273.90166503740755</v>
      </c>
      <c r="AT140" s="12">
        <f t="shared" ref="AT140" si="450">SUM(AT138:AT139)</f>
        <v>291.78083605055383</v>
      </c>
      <c r="AU140" s="12">
        <f t="shared" ref="AU140" si="451">SUM(AU138:AU139)</f>
        <v>289.18601921301297</v>
      </c>
      <c r="AV140" s="12">
        <f t="shared" ref="AV140" si="452">SUM(AV138:AV139)</f>
        <v>326.46102680519596</v>
      </c>
      <c r="AW140" s="12">
        <f t="shared" ref="AW140" si="453">SUM(AW138:AW139)</f>
        <v>332.55860575277404</v>
      </c>
      <c r="AX140" s="12">
        <f t="shared" ref="AX140" si="454">SUM(AX138:AX139)</f>
        <v>361.35306743016582</v>
      </c>
      <c r="AY140" s="12">
        <f t="shared" ref="AY140" si="455">SUM(AY138:AY139)</f>
        <v>366.17008986700944</v>
      </c>
      <c r="AZ140" s="12">
        <f t="shared" ref="AZ140" si="456">SUM(AZ138:AZ139)</f>
        <v>0</v>
      </c>
      <c r="BA140" s="12">
        <f t="shared" ref="BA140" si="457">SUM(BA138:BA139)</f>
        <v>0</v>
      </c>
      <c r="BB140" s="12">
        <f t="shared" ref="BB140" si="458">SUM(BB138:BB139)</f>
        <v>0</v>
      </c>
      <c r="BC140" s="12">
        <f t="shared" ref="BC140" si="459">SUM(BC138:BC139)</f>
        <v>0</v>
      </c>
      <c r="BD140" s="12">
        <f t="shared" ref="BD140" si="460">SUM(BD138:BD139)</f>
        <v>0</v>
      </c>
      <c r="BE140" s="12">
        <f t="shared" ref="BE140" si="461">SUM(BE138:BE139)</f>
        <v>0</v>
      </c>
      <c r="BF140" s="12">
        <f t="shared" ref="BF140" si="462">SUM(BF138:BF139)</f>
        <v>0</v>
      </c>
      <c r="BG140" s="12">
        <f t="shared" ref="BG140" si="463">SUM(BG138:BG139)</f>
        <v>0</v>
      </c>
      <c r="BH140" s="12">
        <f t="shared" ref="BH140" si="464">SUM(BH138:BH139)</f>
        <v>0</v>
      </c>
      <c r="BI140" s="12">
        <f t="shared" ref="BI140" si="465">SUM(BI138:BI139)</f>
        <v>0</v>
      </c>
      <c r="BJ140" s="12">
        <f t="shared" ref="BJ140" si="466">SUM(BJ138:BJ139)</f>
        <v>0</v>
      </c>
      <c r="BK140" s="12">
        <f t="shared" ref="BK140" si="467">SUM(BK138:BK139)</f>
        <v>0</v>
      </c>
      <c r="BL140" s="12">
        <f t="shared" ref="BL140" si="468">SUM(BL138:BL139)</f>
        <v>0</v>
      </c>
      <c r="BM140" s="12">
        <f t="shared" ref="BM140" si="469">SUM(BM138:BM139)</f>
        <v>0</v>
      </c>
      <c r="BN140" s="12">
        <f t="shared" ref="BN140" si="470">SUM(BN138:BN139)</f>
        <v>0</v>
      </c>
      <c r="BO140" s="12">
        <f t="shared" ref="BO140" si="471">SUM(BO138:BO139)</f>
        <v>0</v>
      </c>
      <c r="BP140" s="12">
        <f t="shared" ref="BP140" si="472">SUM(BP138:BP139)</f>
        <v>0</v>
      </c>
      <c r="BQ140" s="12">
        <f t="shared" ref="BQ140" si="473">SUM(BQ138:BQ139)</f>
        <v>0</v>
      </c>
      <c r="BR140" s="12">
        <f t="shared" ref="BR140" si="474">SUM(BR138:BR139)</f>
        <v>0</v>
      </c>
      <c r="BS140" s="12">
        <f t="shared" ref="BS140" si="475">SUM(BS138:BS139)</f>
        <v>0</v>
      </c>
      <c r="BT140" s="12">
        <f t="shared" ref="BT140" si="476">SUM(BT138:BT139)</f>
        <v>0</v>
      </c>
      <c r="BU140" s="12">
        <f t="shared" ref="BU140" si="477">SUM(BU138:BU139)</f>
        <v>0</v>
      </c>
      <c r="BV140" s="12">
        <f t="shared" ref="BV140" si="478">SUM(BV138:BV139)</f>
        <v>0</v>
      </c>
      <c r="BW140" s="12">
        <f t="shared" ref="BW140" si="479">SUM(BW138:BW139)</f>
        <v>0</v>
      </c>
      <c r="BX140" s="12">
        <f t="shared" ref="BX140" si="480">SUM(BX138:BX139)</f>
        <v>0</v>
      </c>
      <c r="BY140" s="12">
        <f t="shared" ref="BY140" si="481">SUM(BY138:BY139)</f>
        <v>0</v>
      </c>
      <c r="BZ140" s="12">
        <f t="shared" ref="BZ140" si="482">SUM(BZ138:BZ139)</f>
        <v>0</v>
      </c>
      <c r="CA140" s="12">
        <f t="shared" ref="CA140" si="483">SUM(CA138:CA139)</f>
        <v>0</v>
      </c>
      <c r="CB140" s="12">
        <f t="shared" ref="CB140" si="484">SUM(CB138:CB139)</f>
        <v>0</v>
      </c>
      <c r="CC140" s="12">
        <f t="shared" ref="CC140" si="485">SUM(CC138:CC139)</f>
        <v>0</v>
      </c>
      <c r="CD140" s="12">
        <f t="shared" ref="CD140" si="486">SUM(CD138:CD139)</f>
        <v>0</v>
      </c>
      <c r="CE140" s="12">
        <f t="shared" ref="CE140" si="487">SUM(CE138:CE139)</f>
        <v>0</v>
      </c>
      <c r="CF140" s="12">
        <f t="shared" ref="CF140" si="488">SUM(CF138:CF139)</f>
        <v>0</v>
      </c>
      <c r="CG140" s="12">
        <f t="shared" ref="CG140" si="489">SUM(CG138:CG139)</f>
        <v>0</v>
      </c>
      <c r="CH140" s="12">
        <f t="shared" ref="CH140" si="490">SUM(CH138:CH139)</f>
        <v>0</v>
      </c>
      <c r="CI140" s="12">
        <f t="shared" ref="CI140" si="491">SUM(CI138:CI139)</f>
        <v>0</v>
      </c>
      <c r="CJ140" s="12">
        <f t="shared" ref="CJ140" si="492">SUM(CJ138:CJ139)</f>
        <v>0</v>
      </c>
      <c r="CK140" s="12">
        <f t="shared" ref="CK140" si="493">SUM(CK138:CK139)</f>
        <v>0</v>
      </c>
      <c r="CL140" s="12">
        <f t="shared" ref="CL140" si="494">SUM(CL138:CL139)</f>
        <v>0</v>
      </c>
      <c r="CM140" s="12">
        <f t="shared" ref="CM140" si="495">SUM(CM138:CM139)</f>
        <v>0</v>
      </c>
      <c r="CN140" s="12">
        <f t="shared" ref="CN140" si="496">SUM(CN138:CN139)</f>
        <v>0</v>
      </c>
      <c r="CO140" s="12">
        <f t="shared" ref="CO140" si="497">SUM(CO138:CO139)</f>
        <v>0</v>
      </c>
      <c r="CP140" s="12">
        <f t="shared" ref="CP140" si="498">SUM(CP138:CP139)</f>
        <v>0</v>
      </c>
      <c r="CQ140" s="12">
        <f t="shared" ref="CQ140" si="499">SUM(CQ138:CQ139)</f>
        <v>0</v>
      </c>
      <c r="CR140" s="12">
        <f t="shared" ref="CR140" si="500">SUM(CR138:CR139)</f>
        <v>0</v>
      </c>
      <c r="CS140" s="12">
        <f t="shared" ref="CS140" si="501">SUM(CS138:CS139)</f>
        <v>0</v>
      </c>
      <c r="CT140" s="12">
        <f t="shared" ref="CT140" si="502">SUM(CT138:CT139)</f>
        <v>0</v>
      </c>
      <c r="CU140" s="12">
        <f t="shared" ref="CU140" si="503">SUM(CU138:CU139)</f>
        <v>0</v>
      </c>
      <c r="CV140" s="12">
        <f t="shared" ref="CV140" si="504">SUM(CV138:CV139)</f>
        <v>0</v>
      </c>
      <c r="CW140" s="12">
        <f t="shared" ref="CW140" si="505">SUM(CW138:CW139)</f>
        <v>0</v>
      </c>
      <c r="CX140" s="12">
        <f t="shared" ref="CX140" si="506">SUM(CX138:CX139)</f>
        <v>0</v>
      </c>
      <c r="CY140" s="12">
        <f t="shared" ref="CY140" si="507">SUM(CY138:CY139)</f>
        <v>0</v>
      </c>
      <c r="CZ140" s="12">
        <f t="shared" ref="CZ140" si="508">SUM(CZ138:CZ139)</f>
        <v>0</v>
      </c>
      <c r="DA140" s="12">
        <f t="shared" ref="DA140" si="509">SUM(DA138:DA139)</f>
        <v>0</v>
      </c>
      <c r="DB140" s="12">
        <f t="shared" ref="DB140" si="510">SUM(DB138:DB139)</f>
        <v>0</v>
      </c>
      <c r="DC140" s="12">
        <f t="shared" ref="DC140" si="511">SUM(DC138:DC139)</f>
        <v>0</v>
      </c>
      <c r="DD140" s="12">
        <f t="shared" ref="DD140" si="512">SUM(DD138:DD139)</f>
        <v>0</v>
      </c>
      <c r="DE140" s="12">
        <f t="shared" ref="DE140" si="513">SUM(DE138:DE139)</f>
        <v>0</v>
      </c>
      <c r="DF140" s="12">
        <f t="shared" ref="DF140" si="514">SUM(DF138:DF139)</f>
        <v>0</v>
      </c>
      <c r="DG140" s="12">
        <f t="shared" ref="DG140" si="515">SUM(DG138:DG139)</f>
        <v>0</v>
      </c>
      <c r="DH140" s="12">
        <f t="shared" ref="DH140" si="516">SUM(DH138:DH139)</f>
        <v>0</v>
      </c>
      <c r="DI140" s="12">
        <f t="shared" ref="DI140" si="517">SUM(DI138:DI139)</f>
        <v>0</v>
      </c>
      <c r="DJ140" s="12">
        <f t="shared" ref="DJ140" si="518">SUM(DJ138:DJ139)</f>
        <v>0</v>
      </c>
      <c r="DK140" s="12">
        <f t="shared" ref="DK140" si="519">SUM(DK138:DK139)</f>
        <v>0</v>
      </c>
      <c r="DL140" s="12">
        <f t="shared" ref="DL140" si="520">SUM(DL138:DL139)</f>
        <v>0</v>
      </c>
      <c r="DM140" s="12">
        <f t="shared" ref="DM140" si="521">SUM(DM138:DM139)</f>
        <v>0</v>
      </c>
      <c r="DN140" s="12">
        <f t="shared" ref="DN140" si="522">SUM(DN138:DN139)</f>
        <v>0</v>
      </c>
      <c r="DO140" s="12">
        <f t="shared" ref="DO140" si="523">SUM(DO138:DO139)</f>
        <v>0</v>
      </c>
      <c r="DP140" s="12">
        <f t="shared" ref="DP140" si="524">SUM(DP138:DP139)</f>
        <v>0</v>
      </c>
      <c r="DQ140" s="12">
        <f t="shared" ref="DQ140" si="525">SUM(DQ138:DQ139)</f>
        <v>0</v>
      </c>
      <c r="DR140" s="12">
        <f t="shared" ref="DR140" si="526">SUM(DR138:DR139)</f>
        <v>0</v>
      </c>
      <c r="DS140" s="12">
        <f t="shared" ref="DS140" si="527">SUM(DS138:DS139)</f>
        <v>0</v>
      </c>
      <c r="DT140" s="12">
        <f t="shared" ref="DT140" si="528">SUM(DT138:DT139)</f>
        <v>0</v>
      </c>
      <c r="DU140" s="12">
        <f t="shared" ref="DU140" si="529">SUM(DU138:DU139)</f>
        <v>0</v>
      </c>
      <c r="DV140" s="12">
        <f t="shared" ref="DV140" si="530">SUM(DV138:DV139)</f>
        <v>0</v>
      </c>
      <c r="DW140" s="12">
        <f t="shared" ref="DW140" si="531">SUM(DW138:DW139)</f>
        <v>0</v>
      </c>
      <c r="DX140" s="12">
        <f t="shared" ref="DX140" si="532">SUM(DX138:DX139)</f>
        <v>0</v>
      </c>
      <c r="DY140" s="12">
        <f t="shared" ref="DY140" si="533">SUM(DY138:DY139)</f>
        <v>0</v>
      </c>
      <c r="DZ140" s="12">
        <f t="shared" ref="DZ140" si="534">SUM(DZ138:DZ139)</f>
        <v>0</v>
      </c>
      <c r="EA140" s="12">
        <f t="shared" ref="EA140" si="535">SUM(EA138:EA139)</f>
        <v>0</v>
      </c>
      <c r="EB140" s="12">
        <f t="shared" ref="EB140" si="536">SUM(EB138:EB139)</f>
        <v>0</v>
      </c>
      <c r="EC140" s="12">
        <f t="shared" ref="EC140" si="537">SUM(EC138:EC139)</f>
        <v>0</v>
      </c>
      <c r="ED140" s="12">
        <f t="shared" ref="ED140" si="538">SUM(ED138:ED139)</f>
        <v>0</v>
      </c>
      <c r="EE140" s="12">
        <f t="shared" ref="EE140" si="539">SUM(EE138:EE139)</f>
        <v>0</v>
      </c>
      <c r="EF140" s="12">
        <f t="shared" ref="EF140" si="540">SUM(EF138:EF139)</f>
        <v>0</v>
      </c>
      <c r="EG140" s="12">
        <f t="shared" ref="EG140" si="541">SUM(EG138:EG139)</f>
        <v>0</v>
      </c>
      <c r="EH140" s="12">
        <f t="shared" ref="EH140" si="542">SUM(EH138:EH139)</f>
        <v>0</v>
      </c>
      <c r="EI140" s="12">
        <f t="shared" ref="EI140" si="543">SUM(EI138:EI139)</f>
        <v>0</v>
      </c>
      <c r="EJ140" s="12">
        <f t="shared" ref="EJ140" si="544">SUM(EJ138:EJ139)</f>
        <v>0</v>
      </c>
      <c r="EK140" s="12">
        <f t="shared" ref="EK140" si="545">SUM(EK138:EK139)</f>
        <v>0</v>
      </c>
      <c r="EL140" s="12">
        <f t="shared" ref="EL140" si="546">SUM(EL138:EL139)</f>
        <v>0</v>
      </c>
      <c r="EM140" s="12">
        <f t="shared" ref="EM140" si="547">SUM(EM138:EM139)</f>
        <v>0</v>
      </c>
      <c r="EN140" s="12">
        <f t="shared" ref="EN140" si="548">SUM(EN138:EN139)</f>
        <v>0</v>
      </c>
      <c r="EO140" s="12">
        <f t="shared" ref="EO140" si="549">SUM(EO138:EO139)</f>
        <v>0</v>
      </c>
      <c r="EP140" s="12">
        <f t="shared" ref="EP140" si="550">SUM(EP138:EP139)</f>
        <v>0</v>
      </c>
      <c r="EQ140" s="12">
        <f t="shared" ref="EQ140" si="551">SUM(EQ138:EQ139)</f>
        <v>0</v>
      </c>
      <c r="ER140" s="12">
        <f t="shared" ref="ER140" si="552">SUM(ER138:ER139)</f>
        <v>0</v>
      </c>
      <c r="ES140" s="12">
        <f t="shared" ref="ES140" si="553">SUM(ES138:ES139)</f>
        <v>0</v>
      </c>
      <c r="ET140" s="12">
        <f t="shared" ref="ET140" si="554">SUM(ET138:ET139)</f>
        <v>0</v>
      </c>
      <c r="EU140" s="12">
        <f t="shared" ref="EU140" si="555">SUM(EU138:EU139)</f>
        <v>0</v>
      </c>
      <c r="EV140" s="12">
        <f t="shared" ref="EV140" si="556">SUM(EV138:EV139)</f>
        <v>0</v>
      </c>
      <c r="EW140" s="12">
        <f t="shared" ref="EW140" si="557">SUM(EW138:EW139)</f>
        <v>0</v>
      </c>
      <c r="EX140" s="12">
        <f t="shared" ref="EX140" si="558">SUM(EX138:EX139)</f>
        <v>0</v>
      </c>
      <c r="EY140" s="12">
        <f t="shared" ref="EY140" si="559">SUM(EY138:EY139)</f>
        <v>0</v>
      </c>
      <c r="EZ140" s="12">
        <f t="shared" ref="EZ140" si="560">SUM(EZ138:EZ139)</f>
        <v>0</v>
      </c>
      <c r="FA140" s="12">
        <f t="shared" ref="FA140" si="561">SUM(FA138:FA139)</f>
        <v>0</v>
      </c>
      <c r="FB140" s="12">
        <f t="shared" ref="FB140" si="562">SUM(FB138:FB139)</f>
        <v>0</v>
      </c>
      <c r="FC140" s="12">
        <f t="shared" ref="FC140" si="563">SUM(FC138:FC139)</f>
        <v>0</v>
      </c>
      <c r="FD140" s="12">
        <f t="shared" ref="FD140" si="564">SUM(FD138:FD139)</f>
        <v>0</v>
      </c>
      <c r="FE140" s="12">
        <f t="shared" ref="FE140" si="565">SUM(FE138:FE139)</f>
        <v>0</v>
      </c>
      <c r="FF140" s="12">
        <f t="shared" ref="FF140" si="566">SUM(FF138:FF139)</f>
        <v>0</v>
      </c>
      <c r="FG140" s="12">
        <f t="shared" ref="FG140" si="567">SUM(FG138:FG139)</f>
        <v>0</v>
      </c>
      <c r="FH140" s="12">
        <f t="shared" ref="FH140" si="568">SUM(FH138:FH139)</f>
        <v>0</v>
      </c>
      <c r="FI140" s="12">
        <f t="shared" ref="FI140" si="569">SUM(FI138:FI139)</f>
        <v>0</v>
      </c>
      <c r="FJ140" s="12">
        <f t="shared" ref="FJ140" si="570">SUM(FJ138:FJ139)</f>
        <v>0</v>
      </c>
      <c r="FK140" s="12">
        <f t="shared" ref="FK140" si="571">SUM(FK138:FK139)</f>
        <v>0</v>
      </c>
      <c r="FL140" s="12">
        <f t="shared" ref="FL140" si="572">SUM(FL138:FL139)</f>
        <v>0</v>
      </c>
      <c r="FM140" s="12">
        <f t="shared" ref="FM140" si="573">SUM(FM138:FM139)</f>
        <v>0</v>
      </c>
      <c r="FN140" s="12">
        <f t="shared" ref="FN140" si="574">SUM(FN138:FN139)</f>
        <v>0</v>
      </c>
      <c r="FO140" s="12">
        <f t="shared" ref="FO140" si="575">SUM(FO138:FO139)</f>
        <v>0</v>
      </c>
      <c r="FP140" s="12">
        <f t="shared" ref="FP140" si="576">SUM(FP138:FP139)</f>
        <v>0</v>
      </c>
      <c r="FQ140" s="12">
        <f t="shared" ref="FQ140" si="577">SUM(FQ138:FQ139)</f>
        <v>0</v>
      </c>
      <c r="FR140" s="12">
        <f t="shared" ref="FR140" si="578">SUM(FR138:FR139)</f>
        <v>0</v>
      </c>
      <c r="FS140" s="12">
        <f t="shared" ref="FS140" si="579">SUM(FS138:FS139)</f>
        <v>0</v>
      </c>
      <c r="FT140" s="12">
        <f t="shared" ref="FT140" si="580">SUM(FT138:FT139)</f>
        <v>0</v>
      </c>
      <c r="FU140" s="12">
        <f t="shared" ref="FU140" si="581">SUM(FU138:FU139)</f>
        <v>0</v>
      </c>
      <c r="FV140" s="12">
        <f t="shared" ref="FV140" si="582">SUM(FV138:FV139)</f>
        <v>0</v>
      </c>
      <c r="FW140" s="12">
        <f t="shared" ref="FW140" si="583">SUM(FW138:FW139)</f>
        <v>0</v>
      </c>
      <c r="FX140" s="12">
        <f t="shared" ref="FX140" si="584">SUM(FX138:FX139)</f>
        <v>0</v>
      </c>
      <c r="FY140" s="12">
        <f t="shared" ref="FY140" si="585">SUM(FY138:FY139)</f>
        <v>0</v>
      </c>
      <c r="FZ140" s="12">
        <f t="shared" ref="FZ140" si="586">SUM(FZ138:FZ139)</f>
        <v>0</v>
      </c>
      <c r="GA140" s="12">
        <f t="shared" ref="GA140" si="587">SUM(GA138:GA139)</f>
        <v>0</v>
      </c>
      <c r="GB140" s="12">
        <f t="shared" ref="GB140" si="588">SUM(GB138:GB139)</f>
        <v>0</v>
      </c>
      <c r="GC140" s="12">
        <f t="shared" ref="GC140" si="589">SUM(GC138:GC139)</f>
        <v>0</v>
      </c>
      <c r="GD140" s="12">
        <f t="shared" ref="GD140" si="590">SUM(GD138:GD139)</f>
        <v>0</v>
      </c>
      <c r="GE140" s="12">
        <f t="shared" ref="GE140" si="591">SUM(GE138:GE139)</f>
        <v>0</v>
      </c>
      <c r="GF140" s="12">
        <f t="shared" ref="GF140" si="592">SUM(GF138:GF139)</f>
        <v>0</v>
      </c>
      <c r="GG140" s="12">
        <f t="shared" ref="GG140" si="593">SUM(GG138:GG139)</f>
        <v>0</v>
      </c>
      <c r="GH140" s="12">
        <f t="shared" ref="GH140" si="594">SUM(GH138:GH139)</f>
        <v>0</v>
      </c>
      <c r="GI140" s="12">
        <f t="shared" ref="GI140" si="595">SUM(GI138:GI139)</f>
        <v>0</v>
      </c>
      <c r="GJ140" s="12">
        <f t="shared" ref="GJ140" si="596">SUM(GJ138:GJ139)</f>
        <v>0</v>
      </c>
    </row>
    <row r="141" spans="1:192" s="32" customFormat="1" x14ac:dyDescent="0.25">
      <c r="A141" s="15"/>
      <c r="B141" s="15"/>
      <c r="C141" s="21"/>
      <c r="D141" s="48"/>
      <c r="E141" s="619"/>
      <c r="F141" s="619"/>
      <c r="G141" s="619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</row>
    <row r="142" spans="1:192" s="32" customFormat="1" x14ac:dyDescent="0.25">
      <c r="A142" s="15"/>
      <c r="B142" s="15"/>
      <c r="C142" s="21"/>
      <c r="D142" s="48"/>
      <c r="E142" s="619" t="s">
        <v>704</v>
      </c>
      <c r="F142" s="619"/>
      <c r="G142" s="619" t="str">
        <f>SMU</f>
        <v>$ 000s</v>
      </c>
      <c r="H142" s="32">
        <f>Debt!H127*Metrics!$F$132</f>
        <v>57804.588931986989</v>
      </c>
      <c r="I142" s="32">
        <f>Debt!I127</f>
        <v>0</v>
      </c>
      <c r="J142" s="32">
        <f>Debt!J131*$F$132</f>
        <v>0</v>
      </c>
      <c r="K142" s="32">
        <f>Debt!K131*$F$132</f>
        <v>0</v>
      </c>
      <c r="L142" s="32">
        <f>Debt!L131*$F$132</f>
        <v>0</v>
      </c>
      <c r="M142" s="32">
        <f>Debt!M131*$F$132</f>
        <v>0</v>
      </c>
      <c r="N142" s="32">
        <f>Debt!N131*$F$132</f>
        <v>0</v>
      </c>
      <c r="O142" s="32">
        <f>Debt!O131*$F$132</f>
        <v>0</v>
      </c>
      <c r="P142" s="32">
        <f>Debt!P131*$F$132</f>
        <v>0</v>
      </c>
      <c r="Q142" s="32">
        <f>Debt!Q131*$F$132</f>
        <v>2969.3069637140875</v>
      </c>
      <c r="R142" s="32">
        <f>Debt!R131*$F$132</f>
        <v>2855.0563952162033</v>
      </c>
      <c r="S142" s="32">
        <f>Debt!S131*$F$132</f>
        <v>2833.5101587932363</v>
      </c>
      <c r="T142" s="32">
        <f>Debt!T131*$F$132</f>
        <v>2718.168748643709</v>
      </c>
      <c r="U142" s="32">
        <f>Debt!U131*$F$132</f>
        <v>2691.9766754506145</v>
      </c>
      <c r="V142" s="32">
        <f>Debt!V131*$F$132</f>
        <v>2576.8397044051039</v>
      </c>
      <c r="W142" s="32">
        <f>Debt!W131*$F$132</f>
        <v>2546.0625715880619</v>
      </c>
      <c r="X142" s="32">
        <f>Debt!X131*$F$132</f>
        <v>2444.3618263428129</v>
      </c>
      <c r="Y142" s="32">
        <f>Debt!Y131*$F$132</f>
        <v>2395.8128315153913</v>
      </c>
      <c r="Z142" s="32">
        <f>Debt!Z131*$F$132</f>
        <v>2281.0210900047086</v>
      </c>
      <c r="AA142" s="32">
        <f>Debt!AA131*$F$132</f>
        <v>2340.0342596325299</v>
      </c>
      <c r="AB142" s="32">
        <f>Debt!AB131*$F$132</f>
        <v>2222.7761443552281</v>
      </c>
      <c r="AC142" s="32">
        <f>Debt!AC131*$F$132</f>
        <v>2178.186934984089</v>
      </c>
      <c r="AD142" s="32">
        <f>Debt!AD131*$F$132</f>
        <v>2060.6624258624443</v>
      </c>
      <c r="AE142" s="32">
        <f>Debt!AE131*$F$132</f>
        <v>2010.712399116094</v>
      </c>
      <c r="AF142" s="32">
        <f>Debt!AF131*$F$132</f>
        <v>1903.8635935276654</v>
      </c>
      <c r="AG142" s="32">
        <f>Debt!AG131*$F$132</f>
        <v>1837.6531248174333</v>
      </c>
      <c r="AH142" s="32">
        <f>Debt!AH131*$F$132</f>
        <v>1720.2739088914118</v>
      </c>
      <c r="AI142" s="32">
        <f>Debt!AI131*$F$132</f>
        <v>1658.7896147743334</v>
      </c>
      <c r="AJ142" s="32">
        <f>Debt!AJ131*$F$132</f>
        <v>1541.1282441675387</v>
      </c>
      <c r="AK142" s="32">
        <f>Debt!AK131*$F$132</f>
        <v>1551.275070705042</v>
      </c>
      <c r="AL142" s="32">
        <f>Debt!AL131*$F$132</f>
        <v>1429.2463655462448</v>
      </c>
      <c r="AM142" s="32">
        <f>Debt!AM131*$F$132</f>
        <v>1353.5411560505217</v>
      </c>
      <c r="AN142" s="32">
        <f>Debt!AN131*$F$132</f>
        <v>1238.0047057520835</v>
      </c>
      <c r="AO142" s="32">
        <f>Debt!AO131*$F$132</f>
        <v>1148.4787680483937</v>
      </c>
      <c r="AP142" s="32">
        <f>Debt!AP131*$F$132</f>
        <v>1025.747374099014</v>
      </c>
      <c r="AQ142" s="32">
        <f>Debt!AQ131*$F$132</f>
        <v>935.71259554417793</v>
      </c>
      <c r="AR142" s="32">
        <f>Debt!AR131*$F$132</f>
        <v>812.38498276242262</v>
      </c>
      <c r="AS142" s="32">
        <f>Debt!AS131*$F$132</f>
        <v>714.87513037514168</v>
      </c>
      <c r="AT142" s="32">
        <f>Debt!AT131*$F$132</f>
        <v>590.99929778583544</v>
      </c>
      <c r="AU142" s="32">
        <f>Debt!AU131*$F$132</f>
        <v>485.5256652545828</v>
      </c>
      <c r="AV142" s="32">
        <f>Debt!AV131*$F$132</f>
        <v>363.05446284336944</v>
      </c>
      <c r="AW142" s="32">
        <f>Debt!AW131*$F$132</f>
        <v>247.25405381033937</v>
      </c>
      <c r="AX142" s="32">
        <f>Debt!AX131*$F$132</f>
        <v>122.29168760711248</v>
      </c>
      <c r="AY142" s="32">
        <f>Debt!AY131*$F$132</f>
        <v>6.1319882661337033E-13</v>
      </c>
      <c r="AZ142" s="32">
        <f>Debt!AZ131*$F$132</f>
        <v>6.0358823904809684E-13</v>
      </c>
      <c r="BA142" s="32">
        <f>Debt!BA131*$F$132</f>
        <v>6.1383679066137929E-13</v>
      </c>
      <c r="BB142" s="32">
        <f>Debt!BB131*$F$132</f>
        <v>6.0412233475896457E-13</v>
      </c>
      <c r="BC142" s="32">
        <f>Debt!BC131*$F$132</f>
        <v>6.1444760730309008E-13</v>
      </c>
      <c r="BD142" s="32">
        <f>Debt!BD131*$F$132</f>
        <v>6.0825217082714927E-13</v>
      </c>
      <c r="BE142" s="32">
        <f>Debt!BE131*$F$132</f>
        <v>0</v>
      </c>
      <c r="BF142" s="32">
        <f>Debt!BF131*$F$132</f>
        <v>0</v>
      </c>
      <c r="BG142" s="32">
        <f>Debt!BG131*$F$132</f>
        <v>0</v>
      </c>
      <c r="BH142" s="32">
        <f>Debt!BH131*$F$132</f>
        <v>0</v>
      </c>
      <c r="BI142" s="32">
        <f>Debt!BI131*$F$132</f>
        <v>0</v>
      </c>
      <c r="BJ142" s="32">
        <f>Debt!BJ131*$F$132</f>
        <v>0</v>
      </c>
      <c r="BK142" s="32">
        <f>Debt!BK131*$F$132</f>
        <v>0</v>
      </c>
      <c r="BL142" s="32">
        <f>Debt!BL131*$F$132</f>
        <v>0</v>
      </c>
      <c r="BM142" s="32">
        <f>Debt!BM131*$F$132</f>
        <v>0</v>
      </c>
      <c r="BN142" s="32">
        <f>Debt!BN131*$F$132</f>
        <v>0</v>
      </c>
      <c r="BO142" s="32">
        <f>Debt!BO131*$F$132</f>
        <v>0</v>
      </c>
      <c r="BP142" s="32">
        <f>Debt!BP131*$F$132</f>
        <v>0</v>
      </c>
      <c r="BQ142" s="32">
        <f>Debt!BQ131*$F$132</f>
        <v>0</v>
      </c>
      <c r="BR142" s="32">
        <f>Debt!BR131*$F$132</f>
        <v>0</v>
      </c>
      <c r="BS142" s="32">
        <f>Debt!BS131*$F$132</f>
        <v>0</v>
      </c>
      <c r="BT142" s="32">
        <f>Debt!BT131*$F$132</f>
        <v>0</v>
      </c>
      <c r="BU142" s="32">
        <f>Debt!BU131*$F$132</f>
        <v>0</v>
      </c>
      <c r="BV142" s="32">
        <f>Debt!BV131*$F$132</f>
        <v>0</v>
      </c>
      <c r="BW142" s="32">
        <f>Debt!BW131*$F$132</f>
        <v>0</v>
      </c>
      <c r="BX142" s="32">
        <f>Debt!BX131*$F$132</f>
        <v>0</v>
      </c>
      <c r="BY142" s="32">
        <f>Debt!BY131*$F$132</f>
        <v>0</v>
      </c>
      <c r="BZ142" s="32">
        <f>Debt!BZ131*$F$132</f>
        <v>0</v>
      </c>
      <c r="CA142" s="32">
        <f>Debt!CA131*$F$132</f>
        <v>0</v>
      </c>
      <c r="CB142" s="32">
        <f>Debt!CB131*$F$132</f>
        <v>0</v>
      </c>
      <c r="CC142" s="32">
        <f>Debt!CC131*$F$132</f>
        <v>0</v>
      </c>
      <c r="CD142" s="32">
        <f>Debt!CD131*$F$132</f>
        <v>0</v>
      </c>
      <c r="CE142" s="32">
        <f>Debt!CE131*$F$132</f>
        <v>0</v>
      </c>
      <c r="CF142" s="32">
        <f>Debt!CF131*$F$132</f>
        <v>0</v>
      </c>
      <c r="CG142" s="32">
        <f>Debt!CG131*$F$132</f>
        <v>0</v>
      </c>
      <c r="CH142" s="32">
        <f>Debt!CH131*$F$132</f>
        <v>0</v>
      </c>
      <c r="CI142" s="32">
        <f>Debt!CI131*$F$132</f>
        <v>0</v>
      </c>
      <c r="CJ142" s="32">
        <f>Debt!CJ131*$F$132</f>
        <v>0</v>
      </c>
      <c r="CK142" s="32">
        <f>Debt!CK131*$F$132</f>
        <v>0</v>
      </c>
      <c r="CL142" s="32">
        <f>Debt!CL131*$F$132</f>
        <v>0</v>
      </c>
      <c r="CM142" s="32">
        <f>Debt!CM131*$F$132</f>
        <v>0</v>
      </c>
      <c r="CN142" s="32">
        <f>Debt!CN131*$F$132</f>
        <v>0</v>
      </c>
      <c r="CO142" s="32">
        <f>Debt!CO131*$F$132</f>
        <v>0</v>
      </c>
      <c r="CP142" s="32">
        <f>Debt!CP131*$F$132</f>
        <v>0</v>
      </c>
      <c r="CQ142" s="32">
        <f>Debt!CQ131*$F$132</f>
        <v>0</v>
      </c>
      <c r="CR142" s="32">
        <f>Debt!CR131*$F$132</f>
        <v>0</v>
      </c>
      <c r="CS142" s="32">
        <f>Debt!CS131*$F$132</f>
        <v>0</v>
      </c>
      <c r="CT142" s="32">
        <f>Debt!CT131*$F$132</f>
        <v>0</v>
      </c>
      <c r="CU142" s="32">
        <f>Debt!CU131*$F$132</f>
        <v>0</v>
      </c>
      <c r="CV142" s="32">
        <f>Debt!CV131*$F$132</f>
        <v>0</v>
      </c>
      <c r="CW142" s="32">
        <f>Debt!CW131*$F$132</f>
        <v>0</v>
      </c>
      <c r="CX142" s="32">
        <f>Debt!CX131*$F$132</f>
        <v>0</v>
      </c>
      <c r="CY142" s="32">
        <f>Debt!CY131*$F$132</f>
        <v>0</v>
      </c>
      <c r="CZ142" s="32">
        <f>Debt!CZ131*$F$132</f>
        <v>0</v>
      </c>
      <c r="DA142" s="32">
        <f>Debt!DA131*$F$132</f>
        <v>0</v>
      </c>
      <c r="DB142" s="32">
        <f>Debt!DB131*$F$132</f>
        <v>0</v>
      </c>
      <c r="DC142" s="32">
        <f>Debt!DC131*$F$132</f>
        <v>0</v>
      </c>
      <c r="DD142" s="32">
        <f>Debt!DD131*$F$132</f>
        <v>0</v>
      </c>
      <c r="DE142" s="32">
        <f>Debt!DE131*$F$132</f>
        <v>0</v>
      </c>
      <c r="DF142" s="32">
        <f>Debt!DF131*$F$132</f>
        <v>0</v>
      </c>
      <c r="DG142" s="32">
        <f>Debt!DG131*$F$132</f>
        <v>0</v>
      </c>
      <c r="DH142" s="32">
        <f>Debt!DH131*$F$132</f>
        <v>0</v>
      </c>
      <c r="DI142" s="32">
        <f>Debt!DI131*$F$132</f>
        <v>0</v>
      </c>
      <c r="DJ142" s="32">
        <f>Debt!DJ131*$F$132</f>
        <v>0</v>
      </c>
      <c r="DK142" s="32">
        <f>Debt!DK131*$F$132</f>
        <v>0</v>
      </c>
      <c r="DL142" s="32">
        <f>Debt!DL131*$F$132</f>
        <v>0</v>
      </c>
      <c r="DM142" s="32">
        <f>Debt!DM131*$F$132</f>
        <v>0</v>
      </c>
      <c r="DN142" s="32">
        <f>Debt!DN131*$F$132</f>
        <v>0</v>
      </c>
      <c r="DO142" s="32">
        <f>Debt!DO131*$F$132</f>
        <v>0</v>
      </c>
      <c r="DP142" s="32">
        <f>Debt!DP131*$F$132</f>
        <v>0</v>
      </c>
      <c r="DQ142" s="32">
        <f>Debt!DQ131*$F$132</f>
        <v>0</v>
      </c>
      <c r="DR142" s="32">
        <f>Debt!DR131*$F$132</f>
        <v>0</v>
      </c>
      <c r="DS142" s="32">
        <f>Debt!DS131*$F$132</f>
        <v>0</v>
      </c>
      <c r="DT142" s="32">
        <f>Debt!DT131*$F$132</f>
        <v>0</v>
      </c>
      <c r="DU142" s="32">
        <f>Debt!DU131*$F$132</f>
        <v>0</v>
      </c>
      <c r="DV142" s="32">
        <f>Debt!DV131*$F$132</f>
        <v>0</v>
      </c>
      <c r="DW142" s="32">
        <f>Debt!DW131*$F$132</f>
        <v>0</v>
      </c>
      <c r="DX142" s="32">
        <f>Debt!DX131*$F$132</f>
        <v>0</v>
      </c>
      <c r="DY142" s="32">
        <f>Debt!DY131*$F$132</f>
        <v>0</v>
      </c>
      <c r="DZ142" s="32">
        <f>Debt!DZ131*$F$132</f>
        <v>0</v>
      </c>
      <c r="EA142" s="32">
        <f>Debt!EA131*$F$132</f>
        <v>0</v>
      </c>
      <c r="EB142" s="32">
        <f>Debt!EB131*$F$132</f>
        <v>0</v>
      </c>
      <c r="EC142" s="32">
        <f>Debt!EC131*$F$132</f>
        <v>0</v>
      </c>
      <c r="ED142" s="32">
        <f>Debt!ED131*$F$132</f>
        <v>0</v>
      </c>
      <c r="EE142" s="32">
        <f>Debt!EE131*$F$132</f>
        <v>0</v>
      </c>
      <c r="EF142" s="32">
        <f>Debt!EF131*$F$132</f>
        <v>0</v>
      </c>
      <c r="EG142" s="32">
        <f>Debt!EG131*$F$132</f>
        <v>0</v>
      </c>
      <c r="EH142" s="32">
        <f>Debt!EH131*$F$132</f>
        <v>0</v>
      </c>
      <c r="EI142" s="32">
        <f>Debt!EI131*$F$132</f>
        <v>0</v>
      </c>
      <c r="EJ142" s="32">
        <f>Debt!EJ131*$F$132</f>
        <v>0</v>
      </c>
      <c r="EK142" s="32">
        <f>Debt!EK131*$F$132</f>
        <v>0</v>
      </c>
      <c r="EL142" s="32">
        <f>Debt!EL131*$F$132</f>
        <v>0</v>
      </c>
      <c r="EM142" s="32">
        <f>Debt!EM131*$F$132</f>
        <v>0</v>
      </c>
      <c r="EN142" s="32">
        <f>Debt!EN131*$F$132</f>
        <v>0</v>
      </c>
      <c r="EO142" s="32">
        <f>Debt!EO131*$F$132</f>
        <v>0</v>
      </c>
      <c r="EP142" s="32">
        <f>Debt!EP131*$F$132</f>
        <v>0</v>
      </c>
      <c r="EQ142" s="32">
        <f>Debt!EQ131*$F$132</f>
        <v>0</v>
      </c>
      <c r="ER142" s="32">
        <f>Debt!ER131*$F$132</f>
        <v>0</v>
      </c>
      <c r="ES142" s="32">
        <f>Debt!ES131*$F$132</f>
        <v>0</v>
      </c>
      <c r="ET142" s="32">
        <f>Debt!ET131*$F$132</f>
        <v>0</v>
      </c>
      <c r="EU142" s="32">
        <f>Debt!EU131*$F$132</f>
        <v>0</v>
      </c>
      <c r="EV142" s="32">
        <f>Debt!EV131*$F$132</f>
        <v>0</v>
      </c>
      <c r="EW142" s="32">
        <f>Debt!EW131*$F$132</f>
        <v>0</v>
      </c>
      <c r="EX142" s="32">
        <f>Debt!EX131*$F$132</f>
        <v>0</v>
      </c>
      <c r="EY142" s="32">
        <f>Debt!EY131*$F$132</f>
        <v>0</v>
      </c>
      <c r="EZ142" s="32">
        <f>Debt!EZ131*$F$132</f>
        <v>0</v>
      </c>
      <c r="FA142" s="32">
        <f>Debt!FA131*$F$132</f>
        <v>0</v>
      </c>
      <c r="FB142" s="32">
        <f>Debt!FB131*$F$132</f>
        <v>0</v>
      </c>
      <c r="FC142" s="32">
        <f>Debt!FC131*$F$132</f>
        <v>0</v>
      </c>
      <c r="FD142" s="32">
        <f>Debt!FD131*$F$132</f>
        <v>0</v>
      </c>
      <c r="FE142" s="32">
        <f>Debt!FE131*$F$132</f>
        <v>0</v>
      </c>
      <c r="FF142" s="32">
        <f>Debt!FF131*$F$132</f>
        <v>0</v>
      </c>
      <c r="FG142" s="32">
        <f>Debt!FG131*$F$132</f>
        <v>0</v>
      </c>
      <c r="FH142" s="32">
        <f>Debt!FH131*$F$132</f>
        <v>0</v>
      </c>
      <c r="FI142" s="32">
        <f>Debt!FI131*$F$132</f>
        <v>0</v>
      </c>
      <c r="FJ142" s="32">
        <f>Debt!FJ131*$F$132</f>
        <v>0</v>
      </c>
      <c r="FK142" s="32">
        <f>Debt!FK131*$F$132</f>
        <v>0</v>
      </c>
      <c r="FL142" s="32">
        <f>Debt!FL131*$F$132</f>
        <v>0</v>
      </c>
      <c r="FM142" s="32">
        <f>Debt!FM131*$F$132</f>
        <v>0</v>
      </c>
      <c r="FN142" s="32">
        <f>Debt!FN131*$F$132</f>
        <v>0</v>
      </c>
      <c r="FO142" s="32">
        <f>Debt!FO131*$F$132</f>
        <v>0</v>
      </c>
      <c r="FP142" s="32">
        <f>Debt!FP131*$F$132</f>
        <v>0</v>
      </c>
      <c r="FQ142" s="32">
        <f>Debt!FQ131*$F$132</f>
        <v>0</v>
      </c>
      <c r="FR142" s="32">
        <f>Debt!FR131*$F$132</f>
        <v>0</v>
      </c>
      <c r="FS142" s="32">
        <f>Debt!FS131*$F$132</f>
        <v>0</v>
      </c>
      <c r="FT142" s="32">
        <f>Debt!FT131*$F$132</f>
        <v>0</v>
      </c>
      <c r="FU142" s="32">
        <f>Debt!FU131*$F$132</f>
        <v>0</v>
      </c>
      <c r="FV142" s="32">
        <f>Debt!FV131*$F$132</f>
        <v>0</v>
      </c>
      <c r="FW142" s="32">
        <f>Debt!FW131*$F$132</f>
        <v>0</v>
      </c>
      <c r="FX142" s="32">
        <f>Debt!FX131*$F$132</f>
        <v>0</v>
      </c>
      <c r="FY142" s="32">
        <f>Debt!FY131*$F$132</f>
        <v>0</v>
      </c>
      <c r="FZ142" s="32">
        <f>Debt!FZ131*$F$132</f>
        <v>0</v>
      </c>
      <c r="GA142" s="32">
        <f>Debt!GA131*$F$132</f>
        <v>0</v>
      </c>
      <c r="GB142" s="32">
        <f>Debt!GB131*$F$132</f>
        <v>0</v>
      </c>
      <c r="GC142" s="32">
        <f>Debt!GC131*$F$132</f>
        <v>0</v>
      </c>
      <c r="GD142" s="32">
        <f>Debt!GD131*$F$132</f>
        <v>0</v>
      </c>
      <c r="GE142" s="32">
        <f>Debt!GE131*$F$132</f>
        <v>0</v>
      </c>
      <c r="GF142" s="32">
        <f>Debt!GF131*$F$132</f>
        <v>0</v>
      </c>
      <c r="GG142" s="32">
        <f>Debt!GG131*$F$132</f>
        <v>0</v>
      </c>
      <c r="GH142" s="32">
        <f>Debt!GH131*$F$132</f>
        <v>0</v>
      </c>
      <c r="GI142" s="32">
        <f>Debt!GI131*$F$132</f>
        <v>0</v>
      </c>
      <c r="GJ142" s="32">
        <f>Debt!GJ131*$F$132</f>
        <v>0</v>
      </c>
    </row>
    <row r="143" spans="1:192" s="32" customFormat="1" x14ac:dyDescent="0.25">
      <c r="A143" s="15"/>
      <c r="B143" s="15"/>
      <c r="C143" s="21"/>
      <c r="D143" s="48"/>
      <c r="E143" s="619" t="s">
        <v>705</v>
      </c>
      <c r="F143" s="619"/>
      <c r="G143" s="32" t="str">
        <f>Debt!G132</f>
        <v>$ 000s</v>
      </c>
      <c r="H143" s="32">
        <f>Debt!H132*$F$132</f>
        <v>128566.60849314385</v>
      </c>
      <c r="I143" s="32">
        <f>Debt!I132</f>
        <v>0</v>
      </c>
      <c r="J143" s="32">
        <f>Debt!J132*$F$132</f>
        <v>0</v>
      </c>
      <c r="K143" s="32">
        <f>Debt!K132*$F$132</f>
        <v>0</v>
      </c>
      <c r="L143" s="32">
        <f>Debt!L132*$F$132</f>
        <v>0</v>
      </c>
      <c r="M143" s="32">
        <f>Debt!M132*$F$132</f>
        <v>0</v>
      </c>
      <c r="N143" s="32">
        <f>Debt!N132*$F$132</f>
        <v>0</v>
      </c>
      <c r="O143" s="32">
        <f>Debt!O132*$F$132</f>
        <v>0</v>
      </c>
      <c r="P143" s="32">
        <f>Debt!P132*$F$132</f>
        <v>0</v>
      </c>
      <c r="Q143" s="32">
        <f>Debt!Q132*$F$132</f>
        <v>2937.9701836547979</v>
      </c>
      <c r="R143" s="32">
        <f>Debt!R132*$F$132</f>
        <v>3015.0950168241184</v>
      </c>
      <c r="S143" s="32">
        <f>Debt!S132*$F$132</f>
        <v>3068.5564827797721</v>
      </c>
      <c r="T143" s="32">
        <f>Debt!T132*$F$132</f>
        <v>3105.9356980646585</v>
      </c>
      <c r="U143" s="32">
        <f>Debt!U132*$F$132</f>
        <v>3159.3079887693539</v>
      </c>
      <c r="V143" s="32">
        <f>Debt!V132*$F$132</f>
        <v>3196.3695589541499</v>
      </c>
      <c r="W143" s="32">
        <f>Debt!W132*$F$132</f>
        <v>3253.7614484068231</v>
      </c>
      <c r="X143" s="32">
        <f>Debt!X132*$F$132</f>
        <v>3285.1038818156417</v>
      </c>
      <c r="Y143" s="32">
        <f>Debt!Y132*$F$132</f>
        <v>3344.0221860013012</v>
      </c>
      <c r="Z143" s="32">
        <f>Debt!Z132*$F$132</f>
        <v>3388.2540856092683</v>
      </c>
      <c r="AA143" s="32">
        <f>Debt!AA132*$F$132</f>
        <v>3354.6710732656829</v>
      </c>
      <c r="AB143" s="32">
        <f>Debt!AB132*$F$132</f>
        <v>3393.4821584832343</v>
      </c>
      <c r="AC143" s="32">
        <f>Debt!AC132*$F$132</f>
        <v>3462.9330548541466</v>
      </c>
      <c r="AD143" s="32">
        <f>Debt!AD132*$F$132</f>
        <v>3501.8761205238125</v>
      </c>
      <c r="AE143" s="32">
        <f>Debt!AE132*$F$132</f>
        <v>3576.0848311197633</v>
      </c>
      <c r="AF143" s="32">
        <f>Debt!AF132*$F$132</f>
        <v>3611.7537462481123</v>
      </c>
      <c r="AG143" s="32">
        <f>Debt!AG132*$F$132</f>
        <v>3686.5269957169121</v>
      </c>
      <c r="AH143" s="32">
        <f>Debt!AH132*$F$132</f>
        <v>3732.4963451231456</v>
      </c>
      <c r="AI143" s="32">
        <f>Debt!AI132*$F$132</f>
        <v>3816.9751568039092</v>
      </c>
      <c r="AJ143" s="32">
        <f>Debt!AJ132*$F$132</f>
        <v>3855.6173338918907</v>
      </c>
      <c r="AK143" s="32">
        <f>Debt!AK132*$F$132</f>
        <v>3867.8587097098016</v>
      </c>
      <c r="AL143" s="32">
        <f>Debt!AL132*$F$132</f>
        <v>3910.7109456230678</v>
      </c>
      <c r="AM143" s="32">
        <f>Debt!AM132*$F$132</f>
        <v>4008.1606426922144</v>
      </c>
      <c r="AN143" s="32">
        <f>Debt!AN132*$F$132</f>
        <v>4051.5881909284844</v>
      </c>
      <c r="AO143" s="32">
        <f>Debt!AO132*$F$132</f>
        <v>4147.7425478087625</v>
      </c>
      <c r="AP143" s="32">
        <f>Debt!AP132*$F$132</f>
        <v>4198.1043652094158</v>
      </c>
      <c r="AQ143" s="32">
        <f>Debt!AQ132*$F$132</f>
        <v>4308.5331900796191</v>
      </c>
      <c r="AR143" s="32">
        <f>Debt!AR132*$F$132</f>
        <v>4352.1752906179581</v>
      </c>
      <c r="AS143" s="32">
        <f>Debt!AS132*$F$132</f>
        <v>4469.4318352981254</v>
      </c>
      <c r="AT143" s="32">
        <f>Debt!AT132*$F$132</f>
        <v>4513.4402253750795</v>
      </c>
      <c r="AU143" s="32">
        <f>Debt!AU132*$F$132</f>
        <v>4637.9726935614817</v>
      </c>
      <c r="AV143" s="32">
        <f>Debt!AV132*$F$132</f>
        <v>4687.2900027899877</v>
      </c>
      <c r="AW143" s="32">
        <f>Debt!AW132*$F$132</f>
        <v>4807.645922710004</v>
      </c>
      <c r="AX143" s="32">
        <f>Debt!AX132*$F$132</f>
        <v>4859.1605838293844</v>
      </c>
      <c r="AY143" s="32">
        <f>Debt!AY132*$F$132</f>
        <v>0</v>
      </c>
      <c r="AZ143" s="32">
        <f>Debt!AZ132*$F$132</f>
        <v>0</v>
      </c>
      <c r="BA143" s="32">
        <f>Debt!BA132*$F$132</f>
        <v>0</v>
      </c>
      <c r="BB143" s="32">
        <f>Debt!BB132*$F$132</f>
        <v>0</v>
      </c>
      <c r="BC143" s="32">
        <f>Debt!BC132*$F$132</f>
        <v>0</v>
      </c>
      <c r="BD143" s="32">
        <f>Debt!BD132*$F$132</f>
        <v>0</v>
      </c>
      <c r="BE143" s="32">
        <f>Debt!BE132*$F$132</f>
        <v>0</v>
      </c>
      <c r="BF143" s="32">
        <f>Debt!BF132*$F$132</f>
        <v>0</v>
      </c>
      <c r="BG143" s="32">
        <f>Debt!BG132*$F$132</f>
        <v>0</v>
      </c>
      <c r="BH143" s="32">
        <f>Debt!BH132*$F$132</f>
        <v>0</v>
      </c>
      <c r="BI143" s="32">
        <f>Debt!BI132*$F$132</f>
        <v>0</v>
      </c>
      <c r="BJ143" s="32">
        <f>Debt!BJ132*$F$132</f>
        <v>0</v>
      </c>
      <c r="BK143" s="32">
        <f>Debt!BK132*$F$132</f>
        <v>0</v>
      </c>
      <c r="BL143" s="32">
        <f>Debt!BL132*$F$132</f>
        <v>0</v>
      </c>
      <c r="BM143" s="32">
        <f>Debt!BM132*$F$132</f>
        <v>0</v>
      </c>
      <c r="BN143" s="32">
        <f>Debt!BN132*$F$132</f>
        <v>0</v>
      </c>
      <c r="BO143" s="32">
        <f>Debt!BO132*$F$132</f>
        <v>0</v>
      </c>
      <c r="BP143" s="32">
        <f>Debt!BP132*$F$132</f>
        <v>0</v>
      </c>
      <c r="BQ143" s="32">
        <f>Debt!BQ132*$F$132</f>
        <v>0</v>
      </c>
      <c r="BR143" s="32">
        <f>Debt!BR132*$F$132</f>
        <v>0</v>
      </c>
      <c r="BS143" s="32">
        <f>Debt!BS132*$F$132</f>
        <v>0</v>
      </c>
      <c r="BT143" s="32">
        <f>Debt!BT132*$F$132</f>
        <v>0</v>
      </c>
      <c r="BU143" s="32">
        <f>Debt!BU132*$F$132</f>
        <v>0</v>
      </c>
      <c r="BV143" s="32">
        <f>Debt!BV132*$F$132</f>
        <v>0</v>
      </c>
      <c r="BW143" s="32">
        <f>Debt!BW132*$F$132</f>
        <v>0</v>
      </c>
      <c r="BX143" s="32">
        <f>Debt!BX132*$F$132</f>
        <v>0</v>
      </c>
      <c r="BY143" s="32">
        <f>Debt!BY132*$F$132</f>
        <v>0</v>
      </c>
      <c r="BZ143" s="32">
        <f>Debt!BZ132*$F$132</f>
        <v>0</v>
      </c>
      <c r="CA143" s="32">
        <f>Debt!CA132*$F$132</f>
        <v>0</v>
      </c>
      <c r="CB143" s="32">
        <f>Debt!CB132*$F$132</f>
        <v>0</v>
      </c>
      <c r="CC143" s="32">
        <f>Debt!CC132*$F$132</f>
        <v>0</v>
      </c>
      <c r="CD143" s="32">
        <f>Debt!CD132*$F$132</f>
        <v>0</v>
      </c>
      <c r="CE143" s="32">
        <f>Debt!CE132*$F$132</f>
        <v>0</v>
      </c>
      <c r="CF143" s="32">
        <f>Debt!CF132*$F$132</f>
        <v>0</v>
      </c>
      <c r="CG143" s="32">
        <f>Debt!CG132*$F$132</f>
        <v>0</v>
      </c>
      <c r="CH143" s="32">
        <f>Debt!CH132*$F$132</f>
        <v>0</v>
      </c>
      <c r="CI143" s="32">
        <f>Debt!CI132*$F$132</f>
        <v>0</v>
      </c>
      <c r="CJ143" s="32">
        <f>Debt!CJ132*$F$132</f>
        <v>0</v>
      </c>
      <c r="CK143" s="32">
        <f>Debt!CK132*$F$132</f>
        <v>0</v>
      </c>
      <c r="CL143" s="32">
        <f>Debt!CL132*$F$132</f>
        <v>0</v>
      </c>
      <c r="CM143" s="32">
        <f>Debt!CM132*$F$132</f>
        <v>0</v>
      </c>
      <c r="CN143" s="32">
        <f>Debt!CN132*$F$132</f>
        <v>0</v>
      </c>
      <c r="CO143" s="32">
        <f>Debt!CO132*$F$132</f>
        <v>0</v>
      </c>
      <c r="CP143" s="32">
        <f>Debt!CP132*$F$132</f>
        <v>0</v>
      </c>
      <c r="CQ143" s="32">
        <f>Debt!CQ132*$F$132</f>
        <v>0</v>
      </c>
      <c r="CR143" s="32">
        <f>Debt!CR132*$F$132</f>
        <v>0</v>
      </c>
      <c r="CS143" s="32">
        <f>Debt!CS132*$F$132</f>
        <v>0</v>
      </c>
      <c r="CT143" s="32">
        <f>Debt!CT132*$F$132</f>
        <v>0</v>
      </c>
      <c r="CU143" s="32">
        <f>Debt!CU132*$F$132</f>
        <v>0</v>
      </c>
      <c r="CV143" s="32">
        <f>Debt!CV132*$F$132</f>
        <v>0</v>
      </c>
      <c r="CW143" s="32">
        <f>Debt!CW132*$F$132</f>
        <v>0</v>
      </c>
      <c r="CX143" s="32">
        <f>Debt!CX132*$F$132</f>
        <v>0</v>
      </c>
      <c r="CY143" s="32">
        <f>Debt!CY132*$F$132</f>
        <v>0</v>
      </c>
      <c r="CZ143" s="32">
        <f>Debt!CZ132*$F$132</f>
        <v>0</v>
      </c>
      <c r="DA143" s="32">
        <f>Debt!DA132*$F$132</f>
        <v>0</v>
      </c>
      <c r="DB143" s="32">
        <f>Debt!DB132*$F$132</f>
        <v>0</v>
      </c>
      <c r="DC143" s="32">
        <f>Debt!DC132*$F$132</f>
        <v>0</v>
      </c>
      <c r="DD143" s="32">
        <f>Debt!DD132*$F$132</f>
        <v>0</v>
      </c>
      <c r="DE143" s="32">
        <f>Debt!DE132*$F$132</f>
        <v>0</v>
      </c>
      <c r="DF143" s="32">
        <f>Debt!DF132*$F$132</f>
        <v>0</v>
      </c>
      <c r="DG143" s="32">
        <f>Debt!DG132*$F$132</f>
        <v>0</v>
      </c>
      <c r="DH143" s="32">
        <f>Debt!DH132*$F$132</f>
        <v>0</v>
      </c>
      <c r="DI143" s="32">
        <f>Debt!DI132*$F$132</f>
        <v>0</v>
      </c>
      <c r="DJ143" s="32">
        <f>Debt!DJ132*$F$132</f>
        <v>0</v>
      </c>
      <c r="DK143" s="32">
        <f>Debt!DK132*$F$132</f>
        <v>0</v>
      </c>
      <c r="DL143" s="32">
        <f>Debt!DL132*$F$132</f>
        <v>0</v>
      </c>
      <c r="DM143" s="32">
        <f>Debt!DM132*$F$132</f>
        <v>0</v>
      </c>
      <c r="DN143" s="32">
        <f>Debt!DN132*$F$132</f>
        <v>0</v>
      </c>
      <c r="DO143" s="32">
        <f>Debt!DO132*$F$132</f>
        <v>0</v>
      </c>
      <c r="DP143" s="32">
        <f>Debt!DP132*$F$132</f>
        <v>0</v>
      </c>
      <c r="DQ143" s="32">
        <f>Debt!DQ132*$F$132</f>
        <v>0</v>
      </c>
      <c r="DR143" s="32">
        <f>Debt!DR132*$F$132</f>
        <v>0</v>
      </c>
      <c r="DS143" s="32">
        <f>Debt!DS132*$F$132</f>
        <v>0</v>
      </c>
      <c r="DT143" s="32">
        <f>Debt!DT132*$F$132</f>
        <v>0</v>
      </c>
      <c r="DU143" s="32">
        <f>Debt!DU132*$F$132</f>
        <v>0</v>
      </c>
      <c r="DV143" s="32">
        <f>Debt!DV132*$F$132</f>
        <v>0</v>
      </c>
      <c r="DW143" s="32">
        <f>Debt!DW132*$F$132</f>
        <v>0</v>
      </c>
      <c r="DX143" s="32">
        <f>Debt!DX132*$F$132</f>
        <v>0</v>
      </c>
      <c r="DY143" s="32">
        <f>Debt!DY132*$F$132</f>
        <v>0</v>
      </c>
      <c r="DZ143" s="32">
        <f>Debt!DZ132*$F$132</f>
        <v>0</v>
      </c>
      <c r="EA143" s="32">
        <f>Debt!EA132*$F$132</f>
        <v>0</v>
      </c>
      <c r="EB143" s="32">
        <f>Debt!EB132*$F$132</f>
        <v>0</v>
      </c>
      <c r="EC143" s="32">
        <f>Debt!EC132*$F$132</f>
        <v>0</v>
      </c>
      <c r="ED143" s="32">
        <f>Debt!ED132*$F$132</f>
        <v>0</v>
      </c>
      <c r="EE143" s="32">
        <f>Debt!EE132*$F$132</f>
        <v>0</v>
      </c>
      <c r="EF143" s="32">
        <f>Debt!EF132*$F$132</f>
        <v>0</v>
      </c>
      <c r="EG143" s="32">
        <f>Debt!EG132*$F$132</f>
        <v>0</v>
      </c>
      <c r="EH143" s="32">
        <f>Debt!EH132*$F$132</f>
        <v>0</v>
      </c>
      <c r="EI143" s="32">
        <f>Debt!EI132*$F$132</f>
        <v>0</v>
      </c>
      <c r="EJ143" s="32">
        <f>Debt!EJ132*$F$132</f>
        <v>0</v>
      </c>
      <c r="EK143" s="32">
        <f>Debt!EK132*$F$132</f>
        <v>0</v>
      </c>
      <c r="EL143" s="32">
        <f>Debt!EL132*$F$132</f>
        <v>0</v>
      </c>
      <c r="EM143" s="32">
        <f>Debt!EM132*$F$132</f>
        <v>0</v>
      </c>
      <c r="EN143" s="32">
        <f>Debt!EN132*$F$132</f>
        <v>0</v>
      </c>
      <c r="EO143" s="32">
        <f>Debt!EO132*$F$132</f>
        <v>0</v>
      </c>
      <c r="EP143" s="32">
        <f>Debt!EP132*$F$132</f>
        <v>0</v>
      </c>
      <c r="EQ143" s="32">
        <f>Debt!EQ132*$F$132</f>
        <v>0</v>
      </c>
      <c r="ER143" s="32">
        <f>Debt!ER132*$F$132</f>
        <v>0</v>
      </c>
      <c r="ES143" s="32">
        <f>Debt!ES132*$F$132</f>
        <v>0</v>
      </c>
      <c r="ET143" s="32">
        <f>Debt!ET132*$F$132</f>
        <v>0</v>
      </c>
      <c r="EU143" s="32">
        <f>Debt!EU132*$F$132</f>
        <v>0</v>
      </c>
      <c r="EV143" s="32">
        <f>Debt!EV132*$F$132</f>
        <v>0</v>
      </c>
      <c r="EW143" s="32">
        <f>Debt!EW132*$F$132</f>
        <v>0</v>
      </c>
      <c r="EX143" s="32">
        <f>Debt!EX132*$F$132</f>
        <v>0</v>
      </c>
      <c r="EY143" s="32">
        <f>Debt!EY132*$F$132</f>
        <v>0</v>
      </c>
      <c r="EZ143" s="32">
        <f>Debt!EZ132*$F$132</f>
        <v>0</v>
      </c>
      <c r="FA143" s="32">
        <f>Debt!FA132*$F$132</f>
        <v>0</v>
      </c>
      <c r="FB143" s="32">
        <f>Debt!FB132*$F$132</f>
        <v>0</v>
      </c>
      <c r="FC143" s="32">
        <f>Debt!FC132*$F$132</f>
        <v>0</v>
      </c>
      <c r="FD143" s="32">
        <f>Debt!FD132*$F$132</f>
        <v>0</v>
      </c>
      <c r="FE143" s="32">
        <f>Debt!FE132*$F$132</f>
        <v>0</v>
      </c>
      <c r="FF143" s="32">
        <f>Debt!FF132*$F$132</f>
        <v>0</v>
      </c>
      <c r="FG143" s="32">
        <f>Debt!FG132*$F$132</f>
        <v>0</v>
      </c>
      <c r="FH143" s="32">
        <f>Debt!FH132*$F$132</f>
        <v>0</v>
      </c>
      <c r="FI143" s="32">
        <f>Debt!FI132*$F$132</f>
        <v>0</v>
      </c>
      <c r="FJ143" s="32">
        <f>Debt!FJ132*$F$132</f>
        <v>0</v>
      </c>
      <c r="FK143" s="32">
        <f>Debt!FK132*$F$132</f>
        <v>0</v>
      </c>
      <c r="FL143" s="32">
        <f>Debt!FL132*$F$132</f>
        <v>0</v>
      </c>
      <c r="FM143" s="32">
        <f>Debt!FM132*$F$132</f>
        <v>0</v>
      </c>
      <c r="FN143" s="32">
        <f>Debt!FN132*$F$132</f>
        <v>0</v>
      </c>
      <c r="FO143" s="32">
        <f>Debt!FO132*$F$132</f>
        <v>0</v>
      </c>
      <c r="FP143" s="32">
        <f>Debt!FP132*$F$132</f>
        <v>0</v>
      </c>
      <c r="FQ143" s="32">
        <f>Debt!FQ132*$F$132</f>
        <v>0</v>
      </c>
      <c r="FR143" s="32">
        <f>Debt!FR132*$F$132</f>
        <v>0</v>
      </c>
      <c r="FS143" s="32">
        <f>Debt!FS132*$F$132</f>
        <v>0</v>
      </c>
      <c r="FT143" s="32">
        <f>Debt!FT132*$F$132</f>
        <v>0</v>
      </c>
      <c r="FU143" s="32">
        <f>Debt!FU132*$F$132</f>
        <v>0</v>
      </c>
      <c r="FV143" s="32">
        <f>Debt!FV132*$F$132</f>
        <v>0</v>
      </c>
      <c r="FW143" s="32">
        <f>Debt!FW132*$F$132</f>
        <v>0</v>
      </c>
      <c r="FX143" s="32">
        <f>Debt!FX132*$F$132</f>
        <v>0</v>
      </c>
      <c r="FY143" s="32">
        <f>Debt!FY132*$F$132</f>
        <v>0</v>
      </c>
      <c r="FZ143" s="32">
        <f>Debt!FZ132*$F$132</f>
        <v>0</v>
      </c>
      <c r="GA143" s="32">
        <f>Debt!GA132*$F$132</f>
        <v>0</v>
      </c>
      <c r="GB143" s="32">
        <f>Debt!GB132*$F$132</f>
        <v>0</v>
      </c>
      <c r="GC143" s="32">
        <f>Debt!GC132*$F$132</f>
        <v>0</v>
      </c>
      <c r="GD143" s="32">
        <f>Debt!GD132*$F$132</f>
        <v>0</v>
      </c>
      <c r="GE143" s="32">
        <f>Debt!GE132*$F$132</f>
        <v>0</v>
      </c>
      <c r="GF143" s="32">
        <f>Debt!GF132*$F$132</f>
        <v>0</v>
      </c>
      <c r="GG143" s="32">
        <f>Debt!GG132*$F$132</f>
        <v>0</v>
      </c>
      <c r="GH143" s="32">
        <f>Debt!GH132*$F$132</f>
        <v>0</v>
      </c>
      <c r="GI143" s="32">
        <f>Debt!GI132*$F$132</f>
        <v>0</v>
      </c>
      <c r="GJ143" s="32">
        <f>Debt!GJ132*$F$132</f>
        <v>0</v>
      </c>
    </row>
    <row r="144" spans="1:192" s="32" customFormat="1" x14ac:dyDescent="0.25">
      <c r="A144" s="15"/>
      <c r="B144" s="15"/>
      <c r="C144" s="21"/>
      <c r="D144" s="48"/>
      <c r="E144" s="619" t="s">
        <v>706</v>
      </c>
      <c r="F144" s="619"/>
      <c r="G144" s="619" t="str">
        <f>SMU</f>
        <v>$ 000s</v>
      </c>
      <c r="H144" s="32">
        <f>SUM(J144:GJ144)</f>
        <v>186371.19742513084</v>
      </c>
      <c r="J144" s="32">
        <f>SUM(J142:J143)</f>
        <v>0</v>
      </c>
      <c r="K144" s="32">
        <f t="shared" ref="K144:BV144" si="597">SUM(K142:K143)</f>
        <v>0</v>
      </c>
      <c r="L144" s="32">
        <f t="shared" si="597"/>
        <v>0</v>
      </c>
      <c r="M144" s="32">
        <f t="shared" si="597"/>
        <v>0</v>
      </c>
      <c r="N144" s="32">
        <f t="shared" si="597"/>
        <v>0</v>
      </c>
      <c r="O144" s="32">
        <f t="shared" si="597"/>
        <v>0</v>
      </c>
      <c r="P144" s="32">
        <f t="shared" si="597"/>
        <v>0</v>
      </c>
      <c r="Q144" s="32">
        <f t="shared" si="597"/>
        <v>5907.2771473688854</v>
      </c>
      <c r="R144" s="32">
        <f t="shared" si="597"/>
        <v>5870.1514120403217</v>
      </c>
      <c r="S144" s="32">
        <f t="shared" si="597"/>
        <v>5902.0666415730084</v>
      </c>
      <c r="T144" s="32">
        <f t="shared" si="597"/>
        <v>5824.1044467083675</v>
      </c>
      <c r="U144" s="32">
        <f t="shared" si="597"/>
        <v>5851.2846642199684</v>
      </c>
      <c r="V144" s="32">
        <f t="shared" si="597"/>
        <v>5773.2092633592538</v>
      </c>
      <c r="W144" s="32">
        <f t="shared" si="597"/>
        <v>5799.824019994885</v>
      </c>
      <c r="X144" s="32">
        <f t="shared" si="597"/>
        <v>5729.4657081584546</v>
      </c>
      <c r="Y144" s="32">
        <f t="shared" si="597"/>
        <v>5739.8350175166925</v>
      </c>
      <c r="Z144" s="32">
        <f t="shared" si="597"/>
        <v>5669.2751756139769</v>
      </c>
      <c r="AA144" s="32">
        <f t="shared" si="597"/>
        <v>5694.7053328982129</v>
      </c>
      <c r="AB144" s="32">
        <f t="shared" si="597"/>
        <v>5616.2583028384624</v>
      </c>
      <c r="AC144" s="32">
        <f t="shared" si="597"/>
        <v>5641.1199898382356</v>
      </c>
      <c r="AD144" s="32">
        <f t="shared" si="597"/>
        <v>5562.5385463862567</v>
      </c>
      <c r="AE144" s="32">
        <f t="shared" si="597"/>
        <v>5586.7972302358576</v>
      </c>
      <c r="AF144" s="32">
        <f t="shared" si="597"/>
        <v>5515.6173397757775</v>
      </c>
      <c r="AG144" s="32">
        <f t="shared" si="597"/>
        <v>5524.1801205343454</v>
      </c>
      <c r="AH144" s="32">
        <f t="shared" si="597"/>
        <v>5452.7702540145574</v>
      </c>
      <c r="AI144" s="32">
        <f t="shared" si="597"/>
        <v>5475.7647715782423</v>
      </c>
      <c r="AJ144" s="32">
        <f t="shared" si="597"/>
        <v>5396.7455780594291</v>
      </c>
      <c r="AK144" s="32">
        <f t="shared" si="597"/>
        <v>5419.1337804148434</v>
      </c>
      <c r="AL144" s="32">
        <f t="shared" si="597"/>
        <v>5339.9573111693126</v>
      </c>
      <c r="AM144" s="32">
        <f t="shared" si="597"/>
        <v>5361.7017987427362</v>
      </c>
      <c r="AN144" s="32">
        <f t="shared" si="597"/>
        <v>5289.5928966805677</v>
      </c>
      <c r="AO144" s="32">
        <f t="shared" si="597"/>
        <v>5296.2213158571558</v>
      </c>
      <c r="AP144" s="32">
        <f t="shared" si="597"/>
        <v>5223.8517393084294</v>
      </c>
      <c r="AQ144" s="32">
        <f t="shared" si="597"/>
        <v>5244.245785623797</v>
      </c>
      <c r="AR144" s="32">
        <f t="shared" si="597"/>
        <v>5164.5602733803807</v>
      </c>
      <c r="AS144" s="32">
        <f t="shared" si="597"/>
        <v>5184.3069656732669</v>
      </c>
      <c r="AT144" s="32">
        <f t="shared" si="597"/>
        <v>5104.4395231609151</v>
      </c>
      <c r="AU144" s="32">
        <f t="shared" si="597"/>
        <v>5123.4983588160649</v>
      </c>
      <c r="AV144" s="32">
        <f t="shared" si="597"/>
        <v>5050.3444656333568</v>
      </c>
      <c r="AW144" s="32">
        <f t="shared" si="597"/>
        <v>5054.8999765203434</v>
      </c>
      <c r="AX144" s="32">
        <f t="shared" si="597"/>
        <v>4981.4522714364966</v>
      </c>
      <c r="AY144" s="32">
        <f t="shared" si="597"/>
        <v>6.1319882661337033E-13</v>
      </c>
      <c r="AZ144" s="32">
        <f t="shared" si="597"/>
        <v>6.0358823904809684E-13</v>
      </c>
      <c r="BA144" s="32">
        <f t="shared" si="597"/>
        <v>6.1383679066137929E-13</v>
      </c>
      <c r="BB144" s="32">
        <f t="shared" si="597"/>
        <v>6.0412233475896457E-13</v>
      </c>
      <c r="BC144" s="32">
        <f t="shared" si="597"/>
        <v>6.1444760730309008E-13</v>
      </c>
      <c r="BD144" s="32">
        <f t="shared" si="597"/>
        <v>6.0825217082714927E-13</v>
      </c>
      <c r="BE144" s="32">
        <f t="shared" si="597"/>
        <v>0</v>
      </c>
      <c r="BF144" s="32">
        <f t="shared" si="597"/>
        <v>0</v>
      </c>
      <c r="BG144" s="32">
        <f t="shared" si="597"/>
        <v>0</v>
      </c>
      <c r="BH144" s="32">
        <f t="shared" si="597"/>
        <v>0</v>
      </c>
      <c r="BI144" s="32">
        <f t="shared" si="597"/>
        <v>0</v>
      </c>
      <c r="BJ144" s="32">
        <f t="shared" si="597"/>
        <v>0</v>
      </c>
      <c r="BK144" s="32">
        <f t="shared" si="597"/>
        <v>0</v>
      </c>
      <c r="BL144" s="32">
        <f t="shared" si="597"/>
        <v>0</v>
      </c>
      <c r="BM144" s="32">
        <f t="shared" si="597"/>
        <v>0</v>
      </c>
      <c r="BN144" s="32">
        <f t="shared" si="597"/>
        <v>0</v>
      </c>
      <c r="BO144" s="32">
        <f t="shared" si="597"/>
        <v>0</v>
      </c>
      <c r="BP144" s="32">
        <f t="shared" si="597"/>
        <v>0</v>
      </c>
      <c r="BQ144" s="32">
        <f t="shared" si="597"/>
        <v>0</v>
      </c>
      <c r="BR144" s="32">
        <f t="shared" si="597"/>
        <v>0</v>
      </c>
      <c r="BS144" s="32">
        <f t="shared" si="597"/>
        <v>0</v>
      </c>
      <c r="BT144" s="32">
        <f t="shared" si="597"/>
        <v>0</v>
      </c>
      <c r="BU144" s="32">
        <f t="shared" si="597"/>
        <v>0</v>
      </c>
      <c r="BV144" s="32">
        <f t="shared" si="597"/>
        <v>0</v>
      </c>
      <c r="BW144" s="32">
        <f t="shared" ref="BW144:EH144" si="598">SUM(BW142:BW143)</f>
        <v>0</v>
      </c>
      <c r="BX144" s="32">
        <f t="shared" si="598"/>
        <v>0</v>
      </c>
      <c r="BY144" s="32">
        <f t="shared" si="598"/>
        <v>0</v>
      </c>
      <c r="BZ144" s="32">
        <f t="shared" si="598"/>
        <v>0</v>
      </c>
      <c r="CA144" s="32">
        <f t="shared" si="598"/>
        <v>0</v>
      </c>
      <c r="CB144" s="32">
        <f t="shared" si="598"/>
        <v>0</v>
      </c>
      <c r="CC144" s="32">
        <f t="shared" si="598"/>
        <v>0</v>
      </c>
      <c r="CD144" s="32">
        <f t="shared" si="598"/>
        <v>0</v>
      </c>
      <c r="CE144" s="32">
        <f t="shared" si="598"/>
        <v>0</v>
      </c>
      <c r="CF144" s="32">
        <f t="shared" si="598"/>
        <v>0</v>
      </c>
      <c r="CG144" s="32">
        <f t="shared" si="598"/>
        <v>0</v>
      </c>
      <c r="CH144" s="32">
        <f t="shared" si="598"/>
        <v>0</v>
      </c>
      <c r="CI144" s="32">
        <f t="shared" si="598"/>
        <v>0</v>
      </c>
      <c r="CJ144" s="32">
        <f t="shared" si="598"/>
        <v>0</v>
      </c>
      <c r="CK144" s="32">
        <f t="shared" si="598"/>
        <v>0</v>
      </c>
      <c r="CL144" s="32">
        <f t="shared" si="598"/>
        <v>0</v>
      </c>
      <c r="CM144" s="32">
        <f t="shared" si="598"/>
        <v>0</v>
      </c>
      <c r="CN144" s="32">
        <f t="shared" si="598"/>
        <v>0</v>
      </c>
      <c r="CO144" s="32">
        <f t="shared" si="598"/>
        <v>0</v>
      </c>
      <c r="CP144" s="32">
        <f t="shared" si="598"/>
        <v>0</v>
      </c>
      <c r="CQ144" s="32">
        <f t="shared" si="598"/>
        <v>0</v>
      </c>
      <c r="CR144" s="32">
        <f t="shared" si="598"/>
        <v>0</v>
      </c>
      <c r="CS144" s="32">
        <f t="shared" si="598"/>
        <v>0</v>
      </c>
      <c r="CT144" s="32">
        <f t="shared" si="598"/>
        <v>0</v>
      </c>
      <c r="CU144" s="32">
        <f t="shared" si="598"/>
        <v>0</v>
      </c>
      <c r="CV144" s="32">
        <f t="shared" si="598"/>
        <v>0</v>
      </c>
      <c r="CW144" s="32">
        <f t="shared" si="598"/>
        <v>0</v>
      </c>
      <c r="CX144" s="32">
        <f t="shared" si="598"/>
        <v>0</v>
      </c>
      <c r="CY144" s="32">
        <f t="shared" si="598"/>
        <v>0</v>
      </c>
      <c r="CZ144" s="32">
        <f t="shared" si="598"/>
        <v>0</v>
      </c>
      <c r="DA144" s="32">
        <f t="shared" si="598"/>
        <v>0</v>
      </c>
      <c r="DB144" s="32">
        <f t="shared" si="598"/>
        <v>0</v>
      </c>
      <c r="DC144" s="32">
        <f t="shared" si="598"/>
        <v>0</v>
      </c>
      <c r="DD144" s="32">
        <f t="shared" si="598"/>
        <v>0</v>
      </c>
      <c r="DE144" s="32">
        <f t="shared" si="598"/>
        <v>0</v>
      </c>
      <c r="DF144" s="32">
        <f t="shared" si="598"/>
        <v>0</v>
      </c>
      <c r="DG144" s="32">
        <f t="shared" si="598"/>
        <v>0</v>
      </c>
      <c r="DH144" s="32">
        <f t="shared" si="598"/>
        <v>0</v>
      </c>
      <c r="DI144" s="32">
        <f t="shared" si="598"/>
        <v>0</v>
      </c>
      <c r="DJ144" s="32">
        <f t="shared" si="598"/>
        <v>0</v>
      </c>
      <c r="DK144" s="32">
        <f t="shared" si="598"/>
        <v>0</v>
      </c>
      <c r="DL144" s="32">
        <f t="shared" si="598"/>
        <v>0</v>
      </c>
      <c r="DM144" s="32">
        <f t="shared" si="598"/>
        <v>0</v>
      </c>
      <c r="DN144" s="32">
        <f t="shared" si="598"/>
        <v>0</v>
      </c>
      <c r="DO144" s="32">
        <f t="shared" si="598"/>
        <v>0</v>
      </c>
      <c r="DP144" s="32">
        <f t="shared" si="598"/>
        <v>0</v>
      </c>
      <c r="DQ144" s="32">
        <f t="shared" si="598"/>
        <v>0</v>
      </c>
      <c r="DR144" s="32">
        <f t="shared" si="598"/>
        <v>0</v>
      </c>
      <c r="DS144" s="32">
        <f t="shared" si="598"/>
        <v>0</v>
      </c>
      <c r="DT144" s="32">
        <f t="shared" si="598"/>
        <v>0</v>
      </c>
      <c r="DU144" s="32">
        <f t="shared" si="598"/>
        <v>0</v>
      </c>
      <c r="DV144" s="32">
        <f t="shared" si="598"/>
        <v>0</v>
      </c>
      <c r="DW144" s="32">
        <f t="shared" si="598"/>
        <v>0</v>
      </c>
      <c r="DX144" s="32">
        <f t="shared" si="598"/>
        <v>0</v>
      </c>
      <c r="DY144" s="32">
        <f t="shared" si="598"/>
        <v>0</v>
      </c>
      <c r="DZ144" s="32">
        <f t="shared" si="598"/>
        <v>0</v>
      </c>
      <c r="EA144" s="32">
        <f t="shared" si="598"/>
        <v>0</v>
      </c>
      <c r="EB144" s="32">
        <f t="shared" si="598"/>
        <v>0</v>
      </c>
      <c r="EC144" s="32">
        <f t="shared" si="598"/>
        <v>0</v>
      </c>
      <c r="ED144" s="32">
        <f t="shared" si="598"/>
        <v>0</v>
      </c>
      <c r="EE144" s="32">
        <f t="shared" si="598"/>
        <v>0</v>
      </c>
      <c r="EF144" s="32">
        <f t="shared" si="598"/>
        <v>0</v>
      </c>
      <c r="EG144" s="32">
        <f t="shared" si="598"/>
        <v>0</v>
      </c>
      <c r="EH144" s="32">
        <f t="shared" si="598"/>
        <v>0</v>
      </c>
      <c r="EI144" s="32">
        <f t="shared" ref="EI144:GJ144" si="599">SUM(EI142:EI143)</f>
        <v>0</v>
      </c>
      <c r="EJ144" s="32">
        <f t="shared" si="599"/>
        <v>0</v>
      </c>
      <c r="EK144" s="32">
        <f t="shared" si="599"/>
        <v>0</v>
      </c>
      <c r="EL144" s="32">
        <f t="shared" si="599"/>
        <v>0</v>
      </c>
      <c r="EM144" s="32">
        <f t="shared" si="599"/>
        <v>0</v>
      </c>
      <c r="EN144" s="32">
        <f t="shared" si="599"/>
        <v>0</v>
      </c>
      <c r="EO144" s="32">
        <f t="shared" si="599"/>
        <v>0</v>
      </c>
      <c r="EP144" s="32">
        <f t="shared" si="599"/>
        <v>0</v>
      </c>
      <c r="EQ144" s="32">
        <f t="shared" si="599"/>
        <v>0</v>
      </c>
      <c r="ER144" s="32">
        <f t="shared" si="599"/>
        <v>0</v>
      </c>
      <c r="ES144" s="32">
        <f t="shared" si="599"/>
        <v>0</v>
      </c>
      <c r="ET144" s="32">
        <f t="shared" si="599"/>
        <v>0</v>
      </c>
      <c r="EU144" s="32">
        <f t="shared" si="599"/>
        <v>0</v>
      </c>
      <c r="EV144" s="32">
        <f t="shared" si="599"/>
        <v>0</v>
      </c>
      <c r="EW144" s="32">
        <f t="shared" si="599"/>
        <v>0</v>
      </c>
      <c r="EX144" s="32">
        <f t="shared" si="599"/>
        <v>0</v>
      </c>
      <c r="EY144" s="32">
        <f t="shared" si="599"/>
        <v>0</v>
      </c>
      <c r="EZ144" s="32">
        <f t="shared" si="599"/>
        <v>0</v>
      </c>
      <c r="FA144" s="32">
        <f t="shared" si="599"/>
        <v>0</v>
      </c>
      <c r="FB144" s="32">
        <f t="shared" si="599"/>
        <v>0</v>
      </c>
      <c r="FC144" s="32">
        <f t="shared" si="599"/>
        <v>0</v>
      </c>
      <c r="FD144" s="32">
        <f t="shared" si="599"/>
        <v>0</v>
      </c>
      <c r="FE144" s="32">
        <f t="shared" si="599"/>
        <v>0</v>
      </c>
      <c r="FF144" s="32">
        <f t="shared" si="599"/>
        <v>0</v>
      </c>
      <c r="FG144" s="32">
        <f t="shared" si="599"/>
        <v>0</v>
      </c>
      <c r="FH144" s="32">
        <f t="shared" si="599"/>
        <v>0</v>
      </c>
      <c r="FI144" s="32">
        <f t="shared" si="599"/>
        <v>0</v>
      </c>
      <c r="FJ144" s="32">
        <f t="shared" si="599"/>
        <v>0</v>
      </c>
      <c r="FK144" s="32">
        <f t="shared" si="599"/>
        <v>0</v>
      </c>
      <c r="FL144" s="32">
        <f t="shared" si="599"/>
        <v>0</v>
      </c>
      <c r="FM144" s="32">
        <f t="shared" si="599"/>
        <v>0</v>
      </c>
      <c r="FN144" s="32">
        <f t="shared" si="599"/>
        <v>0</v>
      </c>
      <c r="FO144" s="32">
        <f t="shared" si="599"/>
        <v>0</v>
      </c>
      <c r="FP144" s="32">
        <f t="shared" si="599"/>
        <v>0</v>
      </c>
      <c r="FQ144" s="32">
        <f t="shared" si="599"/>
        <v>0</v>
      </c>
      <c r="FR144" s="32">
        <f t="shared" si="599"/>
        <v>0</v>
      </c>
      <c r="FS144" s="32">
        <f t="shared" si="599"/>
        <v>0</v>
      </c>
      <c r="FT144" s="32">
        <f t="shared" si="599"/>
        <v>0</v>
      </c>
      <c r="FU144" s="32">
        <f t="shared" si="599"/>
        <v>0</v>
      </c>
      <c r="FV144" s="32">
        <f t="shared" si="599"/>
        <v>0</v>
      </c>
      <c r="FW144" s="32">
        <f t="shared" si="599"/>
        <v>0</v>
      </c>
      <c r="FX144" s="32">
        <f t="shared" si="599"/>
        <v>0</v>
      </c>
      <c r="FY144" s="32">
        <f t="shared" si="599"/>
        <v>0</v>
      </c>
      <c r="FZ144" s="32">
        <f t="shared" si="599"/>
        <v>0</v>
      </c>
      <c r="GA144" s="32">
        <f t="shared" si="599"/>
        <v>0</v>
      </c>
      <c r="GB144" s="32">
        <f t="shared" si="599"/>
        <v>0</v>
      </c>
      <c r="GC144" s="32">
        <f t="shared" si="599"/>
        <v>0</v>
      </c>
      <c r="GD144" s="32">
        <f t="shared" si="599"/>
        <v>0</v>
      </c>
      <c r="GE144" s="32">
        <f t="shared" si="599"/>
        <v>0</v>
      </c>
      <c r="GF144" s="32">
        <f t="shared" si="599"/>
        <v>0</v>
      </c>
      <c r="GG144" s="32">
        <f t="shared" si="599"/>
        <v>0</v>
      </c>
      <c r="GH144" s="32">
        <f t="shared" si="599"/>
        <v>0</v>
      </c>
      <c r="GI144" s="32">
        <f t="shared" si="599"/>
        <v>0</v>
      </c>
      <c r="GJ144" s="32">
        <f t="shared" si="599"/>
        <v>0</v>
      </c>
    </row>
    <row r="145" spans="1:192" s="32" customFormat="1" x14ac:dyDescent="0.25">
      <c r="A145" s="15"/>
      <c r="B145" s="15"/>
      <c r="C145" s="21"/>
      <c r="D145" s="48"/>
      <c r="E145" s="619"/>
      <c r="F145" s="619"/>
      <c r="G145" s="619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</row>
    <row r="146" spans="1:192" s="32" customFormat="1" x14ac:dyDescent="0.25">
      <c r="A146" s="15"/>
      <c r="B146" s="15"/>
      <c r="C146" s="21"/>
      <c r="D146" s="48"/>
      <c r="E146" s="619" t="s">
        <v>703</v>
      </c>
      <c r="F146" s="619">
        <f>F140</f>
        <v>0</v>
      </c>
      <c r="G146" s="619" t="str">
        <f t="shared" ref="G146:I146" si="600">G140</f>
        <v>$ 000s</v>
      </c>
      <c r="H146" s="800">
        <f t="shared" si="600"/>
        <v>-122246.67032064151</v>
      </c>
      <c r="I146" s="619">
        <f t="shared" si="600"/>
        <v>0</v>
      </c>
      <c r="J146" s="619">
        <f>J140</f>
        <v>-1.0000000000000001E-9</v>
      </c>
      <c r="K146" s="619">
        <f t="shared" ref="K146:BV146" si="601">K140</f>
        <v>0</v>
      </c>
      <c r="L146" s="619">
        <f t="shared" si="601"/>
        <v>0</v>
      </c>
      <c r="M146" s="619">
        <f t="shared" si="601"/>
        <v>-8660.161890337773</v>
      </c>
      <c r="N146" s="619">
        <f t="shared" si="601"/>
        <v>-37117.88455541031</v>
      </c>
      <c r="O146" s="619">
        <f t="shared" si="601"/>
        <v>-37759.984074645407</v>
      </c>
      <c r="P146" s="619">
        <f t="shared" si="601"/>
        <v>-45028.577972750456</v>
      </c>
      <c r="Q146" s="619">
        <f t="shared" si="601"/>
        <v>0</v>
      </c>
      <c r="R146" s="619">
        <f t="shared" si="601"/>
        <v>0</v>
      </c>
      <c r="S146" s="619">
        <f t="shared" si="601"/>
        <v>0</v>
      </c>
      <c r="T146" s="619">
        <f t="shared" si="601"/>
        <v>0</v>
      </c>
      <c r="U146" s="619">
        <f t="shared" si="601"/>
        <v>0</v>
      </c>
      <c r="V146" s="619">
        <f t="shared" si="601"/>
        <v>0</v>
      </c>
      <c r="W146" s="619">
        <f t="shared" si="601"/>
        <v>0</v>
      </c>
      <c r="X146" s="619">
        <f t="shared" si="601"/>
        <v>0</v>
      </c>
      <c r="Y146" s="619">
        <f t="shared" si="601"/>
        <v>1800</v>
      </c>
      <c r="Z146" s="619">
        <f t="shared" si="601"/>
        <v>56.25</v>
      </c>
      <c r="AA146" s="619">
        <f t="shared" si="601"/>
        <v>56.25</v>
      </c>
      <c r="AB146" s="619">
        <f t="shared" si="601"/>
        <v>56.25</v>
      </c>
      <c r="AC146" s="619">
        <f t="shared" si="601"/>
        <v>56.25</v>
      </c>
      <c r="AD146" s="619">
        <f t="shared" si="601"/>
        <v>56.25</v>
      </c>
      <c r="AE146" s="619">
        <f t="shared" si="601"/>
        <v>56.25</v>
      </c>
      <c r="AF146" s="619">
        <f t="shared" si="601"/>
        <v>56.25</v>
      </c>
      <c r="AG146" s="619">
        <f t="shared" si="601"/>
        <v>63.381225000951702</v>
      </c>
      <c r="AH146" s="619">
        <f t="shared" si="601"/>
        <v>80.66684532970234</v>
      </c>
      <c r="AI146" s="619">
        <f t="shared" si="601"/>
        <v>93.065098863670499</v>
      </c>
      <c r="AJ146" s="619">
        <f t="shared" si="601"/>
        <v>115.33767267509424</v>
      </c>
      <c r="AK146" s="619">
        <f t="shared" si="601"/>
        <v>129.75422343694021</v>
      </c>
      <c r="AL146" s="619">
        <f t="shared" si="601"/>
        <v>150.23158956805707</v>
      </c>
      <c r="AM146" s="619">
        <f t="shared" si="601"/>
        <v>163.36751495828867</v>
      </c>
      <c r="AN146" s="619">
        <f t="shared" si="601"/>
        <v>185.31865872898419</v>
      </c>
      <c r="AO146" s="619">
        <f t="shared" si="601"/>
        <v>202.94807487754917</v>
      </c>
      <c r="AP146" s="619">
        <f t="shared" si="601"/>
        <v>214.14927712395126</v>
      </c>
      <c r="AQ146" s="619">
        <f t="shared" si="601"/>
        <v>238.32695159690419</v>
      </c>
      <c r="AR146" s="619">
        <f t="shared" si="601"/>
        <v>248.22973018720114</v>
      </c>
      <c r="AS146" s="619">
        <f t="shared" si="601"/>
        <v>273.90166503740755</v>
      </c>
      <c r="AT146" s="619">
        <f t="shared" si="601"/>
        <v>291.78083605055383</v>
      </c>
      <c r="AU146" s="619">
        <f t="shared" si="601"/>
        <v>289.18601921301297</v>
      </c>
      <c r="AV146" s="619">
        <f t="shared" si="601"/>
        <v>326.46102680519596</v>
      </c>
      <c r="AW146" s="619">
        <f t="shared" si="601"/>
        <v>332.55860575277404</v>
      </c>
      <c r="AX146" s="619">
        <f t="shared" si="601"/>
        <v>361.35306743016582</v>
      </c>
      <c r="AY146" s="619">
        <f t="shared" si="601"/>
        <v>366.17008986700944</v>
      </c>
      <c r="AZ146" s="619">
        <f t="shared" si="601"/>
        <v>0</v>
      </c>
      <c r="BA146" s="619">
        <f t="shared" si="601"/>
        <v>0</v>
      </c>
      <c r="BB146" s="619">
        <f t="shared" si="601"/>
        <v>0</v>
      </c>
      <c r="BC146" s="619">
        <f t="shared" si="601"/>
        <v>0</v>
      </c>
      <c r="BD146" s="619">
        <f t="shared" si="601"/>
        <v>0</v>
      </c>
      <c r="BE146" s="619">
        <f t="shared" si="601"/>
        <v>0</v>
      </c>
      <c r="BF146" s="619">
        <f t="shared" si="601"/>
        <v>0</v>
      </c>
      <c r="BG146" s="619">
        <f t="shared" si="601"/>
        <v>0</v>
      </c>
      <c r="BH146" s="619">
        <f t="shared" si="601"/>
        <v>0</v>
      </c>
      <c r="BI146" s="619">
        <f t="shared" si="601"/>
        <v>0</v>
      </c>
      <c r="BJ146" s="619">
        <f t="shared" si="601"/>
        <v>0</v>
      </c>
      <c r="BK146" s="619">
        <f t="shared" si="601"/>
        <v>0</v>
      </c>
      <c r="BL146" s="619">
        <f t="shared" si="601"/>
        <v>0</v>
      </c>
      <c r="BM146" s="619">
        <f t="shared" si="601"/>
        <v>0</v>
      </c>
      <c r="BN146" s="619">
        <f t="shared" si="601"/>
        <v>0</v>
      </c>
      <c r="BO146" s="619">
        <f t="shared" si="601"/>
        <v>0</v>
      </c>
      <c r="BP146" s="619">
        <f t="shared" si="601"/>
        <v>0</v>
      </c>
      <c r="BQ146" s="619">
        <f t="shared" si="601"/>
        <v>0</v>
      </c>
      <c r="BR146" s="619">
        <f t="shared" si="601"/>
        <v>0</v>
      </c>
      <c r="BS146" s="619">
        <f t="shared" si="601"/>
        <v>0</v>
      </c>
      <c r="BT146" s="619">
        <f t="shared" si="601"/>
        <v>0</v>
      </c>
      <c r="BU146" s="619">
        <f t="shared" si="601"/>
        <v>0</v>
      </c>
      <c r="BV146" s="619">
        <f t="shared" si="601"/>
        <v>0</v>
      </c>
      <c r="BW146" s="619">
        <f t="shared" ref="BW146:EH146" si="602">BW140</f>
        <v>0</v>
      </c>
      <c r="BX146" s="619">
        <f t="shared" si="602"/>
        <v>0</v>
      </c>
      <c r="BY146" s="619">
        <f t="shared" si="602"/>
        <v>0</v>
      </c>
      <c r="BZ146" s="619">
        <f t="shared" si="602"/>
        <v>0</v>
      </c>
      <c r="CA146" s="619">
        <f t="shared" si="602"/>
        <v>0</v>
      </c>
      <c r="CB146" s="619">
        <f t="shared" si="602"/>
        <v>0</v>
      </c>
      <c r="CC146" s="619">
        <f t="shared" si="602"/>
        <v>0</v>
      </c>
      <c r="CD146" s="619">
        <f t="shared" si="602"/>
        <v>0</v>
      </c>
      <c r="CE146" s="619">
        <f t="shared" si="602"/>
        <v>0</v>
      </c>
      <c r="CF146" s="619">
        <f t="shared" si="602"/>
        <v>0</v>
      </c>
      <c r="CG146" s="619">
        <f t="shared" si="602"/>
        <v>0</v>
      </c>
      <c r="CH146" s="619">
        <f t="shared" si="602"/>
        <v>0</v>
      </c>
      <c r="CI146" s="619">
        <f t="shared" si="602"/>
        <v>0</v>
      </c>
      <c r="CJ146" s="619">
        <f t="shared" si="602"/>
        <v>0</v>
      </c>
      <c r="CK146" s="619">
        <f t="shared" si="602"/>
        <v>0</v>
      </c>
      <c r="CL146" s="619">
        <f t="shared" si="602"/>
        <v>0</v>
      </c>
      <c r="CM146" s="619">
        <f t="shared" si="602"/>
        <v>0</v>
      </c>
      <c r="CN146" s="619">
        <f t="shared" si="602"/>
        <v>0</v>
      </c>
      <c r="CO146" s="619">
        <f t="shared" si="602"/>
        <v>0</v>
      </c>
      <c r="CP146" s="619">
        <f t="shared" si="602"/>
        <v>0</v>
      </c>
      <c r="CQ146" s="619">
        <f t="shared" si="602"/>
        <v>0</v>
      </c>
      <c r="CR146" s="619">
        <f t="shared" si="602"/>
        <v>0</v>
      </c>
      <c r="CS146" s="619">
        <f t="shared" si="602"/>
        <v>0</v>
      </c>
      <c r="CT146" s="619">
        <f t="shared" si="602"/>
        <v>0</v>
      </c>
      <c r="CU146" s="619">
        <f t="shared" si="602"/>
        <v>0</v>
      </c>
      <c r="CV146" s="619">
        <f t="shared" si="602"/>
        <v>0</v>
      </c>
      <c r="CW146" s="619">
        <f t="shared" si="602"/>
        <v>0</v>
      </c>
      <c r="CX146" s="619">
        <f t="shared" si="602"/>
        <v>0</v>
      </c>
      <c r="CY146" s="619">
        <f t="shared" si="602"/>
        <v>0</v>
      </c>
      <c r="CZ146" s="619">
        <f t="shared" si="602"/>
        <v>0</v>
      </c>
      <c r="DA146" s="619">
        <f t="shared" si="602"/>
        <v>0</v>
      </c>
      <c r="DB146" s="619">
        <f t="shared" si="602"/>
        <v>0</v>
      </c>
      <c r="DC146" s="619">
        <f t="shared" si="602"/>
        <v>0</v>
      </c>
      <c r="DD146" s="619">
        <f t="shared" si="602"/>
        <v>0</v>
      </c>
      <c r="DE146" s="619">
        <f t="shared" si="602"/>
        <v>0</v>
      </c>
      <c r="DF146" s="619">
        <f t="shared" si="602"/>
        <v>0</v>
      </c>
      <c r="DG146" s="619">
        <f t="shared" si="602"/>
        <v>0</v>
      </c>
      <c r="DH146" s="619">
        <f t="shared" si="602"/>
        <v>0</v>
      </c>
      <c r="DI146" s="619">
        <f t="shared" si="602"/>
        <v>0</v>
      </c>
      <c r="DJ146" s="619">
        <f t="shared" si="602"/>
        <v>0</v>
      </c>
      <c r="DK146" s="619">
        <f t="shared" si="602"/>
        <v>0</v>
      </c>
      <c r="DL146" s="619">
        <f t="shared" si="602"/>
        <v>0</v>
      </c>
      <c r="DM146" s="619">
        <f t="shared" si="602"/>
        <v>0</v>
      </c>
      <c r="DN146" s="619">
        <f t="shared" si="602"/>
        <v>0</v>
      </c>
      <c r="DO146" s="619">
        <f t="shared" si="602"/>
        <v>0</v>
      </c>
      <c r="DP146" s="619">
        <f t="shared" si="602"/>
        <v>0</v>
      </c>
      <c r="DQ146" s="619">
        <f t="shared" si="602"/>
        <v>0</v>
      </c>
      <c r="DR146" s="619">
        <f t="shared" si="602"/>
        <v>0</v>
      </c>
      <c r="DS146" s="619">
        <f t="shared" si="602"/>
        <v>0</v>
      </c>
      <c r="DT146" s="619">
        <f t="shared" si="602"/>
        <v>0</v>
      </c>
      <c r="DU146" s="619">
        <f t="shared" si="602"/>
        <v>0</v>
      </c>
      <c r="DV146" s="619">
        <f t="shared" si="602"/>
        <v>0</v>
      </c>
      <c r="DW146" s="619">
        <f t="shared" si="602"/>
        <v>0</v>
      </c>
      <c r="DX146" s="619">
        <f t="shared" si="602"/>
        <v>0</v>
      </c>
      <c r="DY146" s="619">
        <f t="shared" si="602"/>
        <v>0</v>
      </c>
      <c r="DZ146" s="619">
        <f t="shared" si="602"/>
        <v>0</v>
      </c>
      <c r="EA146" s="619">
        <f t="shared" si="602"/>
        <v>0</v>
      </c>
      <c r="EB146" s="619">
        <f t="shared" si="602"/>
        <v>0</v>
      </c>
      <c r="EC146" s="619">
        <f t="shared" si="602"/>
        <v>0</v>
      </c>
      <c r="ED146" s="619">
        <f t="shared" si="602"/>
        <v>0</v>
      </c>
      <c r="EE146" s="619">
        <f t="shared" si="602"/>
        <v>0</v>
      </c>
      <c r="EF146" s="619">
        <f t="shared" si="602"/>
        <v>0</v>
      </c>
      <c r="EG146" s="619">
        <f t="shared" si="602"/>
        <v>0</v>
      </c>
      <c r="EH146" s="619">
        <f t="shared" si="602"/>
        <v>0</v>
      </c>
      <c r="EI146" s="619">
        <f t="shared" ref="EI146:GJ146" si="603">EI140</f>
        <v>0</v>
      </c>
      <c r="EJ146" s="619">
        <f t="shared" si="603"/>
        <v>0</v>
      </c>
      <c r="EK146" s="619">
        <f t="shared" si="603"/>
        <v>0</v>
      </c>
      <c r="EL146" s="619">
        <f t="shared" si="603"/>
        <v>0</v>
      </c>
      <c r="EM146" s="619">
        <f t="shared" si="603"/>
        <v>0</v>
      </c>
      <c r="EN146" s="619">
        <f t="shared" si="603"/>
        <v>0</v>
      </c>
      <c r="EO146" s="619">
        <f t="shared" si="603"/>
        <v>0</v>
      </c>
      <c r="EP146" s="619">
        <f t="shared" si="603"/>
        <v>0</v>
      </c>
      <c r="EQ146" s="619">
        <f t="shared" si="603"/>
        <v>0</v>
      </c>
      <c r="ER146" s="619">
        <f t="shared" si="603"/>
        <v>0</v>
      </c>
      <c r="ES146" s="619">
        <f t="shared" si="603"/>
        <v>0</v>
      </c>
      <c r="ET146" s="619">
        <f t="shared" si="603"/>
        <v>0</v>
      </c>
      <c r="EU146" s="619">
        <f t="shared" si="603"/>
        <v>0</v>
      </c>
      <c r="EV146" s="619">
        <f t="shared" si="603"/>
        <v>0</v>
      </c>
      <c r="EW146" s="619">
        <f t="shared" si="603"/>
        <v>0</v>
      </c>
      <c r="EX146" s="619">
        <f t="shared" si="603"/>
        <v>0</v>
      </c>
      <c r="EY146" s="619">
        <f t="shared" si="603"/>
        <v>0</v>
      </c>
      <c r="EZ146" s="619">
        <f t="shared" si="603"/>
        <v>0</v>
      </c>
      <c r="FA146" s="619">
        <f t="shared" si="603"/>
        <v>0</v>
      </c>
      <c r="FB146" s="619">
        <f t="shared" si="603"/>
        <v>0</v>
      </c>
      <c r="FC146" s="619">
        <f t="shared" si="603"/>
        <v>0</v>
      </c>
      <c r="FD146" s="619">
        <f t="shared" si="603"/>
        <v>0</v>
      </c>
      <c r="FE146" s="619">
        <f t="shared" si="603"/>
        <v>0</v>
      </c>
      <c r="FF146" s="619">
        <f t="shared" si="603"/>
        <v>0</v>
      </c>
      <c r="FG146" s="619">
        <f t="shared" si="603"/>
        <v>0</v>
      </c>
      <c r="FH146" s="619">
        <f t="shared" si="603"/>
        <v>0</v>
      </c>
      <c r="FI146" s="619">
        <f t="shared" si="603"/>
        <v>0</v>
      </c>
      <c r="FJ146" s="619">
        <f t="shared" si="603"/>
        <v>0</v>
      </c>
      <c r="FK146" s="619">
        <f t="shared" si="603"/>
        <v>0</v>
      </c>
      <c r="FL146" s="619">
        <f t="shared" si="603"/>
        <v>0</v>
      </c>
      <c r="FM146" s="619">
        <f t="shared" si="603"/>
        <v>0</v>
      </c>
      <c r="FN146" s="619">
        <f t="shared" si="603"/>
        <v>0</v>
      </c>
      <c r="FO146" s="619">
        <f t="shared" si="603"/>
        <v>0</v>
      </c>
      <c r="FP146" s="619">
        <f t="shared" si="603"/>
        <v>0</v>
      </c>
      <c r="FQ146" s="619">
        <f t="shared" si="603"/>
        <v>0</v>
      </c>
      <c r="FR146" s="619">
        <f t="shared" si="603"/>
        <v>0</v>
      </c>
      <c r="FS146" s="619">
        <f t="shared" si="603"/>
        <v>0</v>
      </c>
      <c r="FT146" s="619">
        <f t="shared" si="603"/>
        <v>0</v>
      </c>
      <c r="FU146" s="619">
        <f t="shared" si="603"/>
        <v>0</v>
      </c>
      <c r="FV146" s="619">
        <f t="shared" si="603"/>
        <v>0</v>
      </c>
      <c r="FW146" s="619">
        <f t="shared" si="603"/>
        <v>0</v>
      </c>
      <c r="FX146" s="619">
        <f t="shared" si="603"/>
        <v>0</v>
      </c>
      <c r="FY146" s="619">
        <f t="shared" si="603"/>
        <v>0</v>
      </c>
      <c r="FZ146" s="619">
        <f t="shared" si="603"/>
        <v>0</v>
      </c>
      <c r="GA146" s="619">
        <f t="shared" si="603"/>
        <v>0</v>
      </c>
      <c r="GB146" s="619">
        <f t="shared" si="603"/>
        <v>0</v>
      </c>
      <c r="GC146" s="619">
        <f t="shared" si="603"/>
        <v>0</v>
      </c>
      <c r="GD146" s="619">
        <f t="shared" si="603"/>
        <v>0</v>
      </c>
      <c r="GE146" s="619">
        <f t="shared" si="603"/>
        <v>0</v>
      </c>
      <c r="GF146" s="619">
        <f t="shared" si="603"/>
        <v>0</v>
      </c>
      <c r="GG146" s="619">
        <f t="shared" si="603"/>
        <v>0</v>
      </c>
      <c r="GH146" s="619">
        <f t="shared" si="603"/>
        <v>0</v>
      </c>
      <c r="GI146" s="619">
        <f t="shared" si="603"/>
        <v>0</v>
      </c>
      <c r="GJ146" s="619">
        <f t="shared" si="603"/>
        <v>0</v>
      </c>
    </row>
    <row r="147" spans="1:192" s="32" customFormat="1" x14ac:dyDescent="0.25">
      <c r="A147" s="15"/>
      <c r="B147" s="15"/>
      <c r="C147" s="21"/>
      <c r="D147" s="48"/>
      <c r="E147" s="619" t="s">
        <v>706</v>
      </c>
      <c r="F147" s="619">
        <f>Debt!F133</f>
        <v>0</v>
      </c>
      <c r="G147" s="619" t="str">
        <f>Debt!G133</f>
        <v>$ 000s</v>
      </c>
      <c r="H147" s="800">
        <f>Debt!H133*$F$132</f>
        <v>186371.19742513084</v>
      </c>
      <c r="I147" s="619">
        <f>Debt!I133</f>
        <v>0</v>
      </c>
      <c r="J147" s="32">
        <f>Debt!J133*$F$132</f>
        <v>0</v>
      </c>
      <c r="K147" s="32">
        <f>Debt!K133*$F$132</f>
        <v>0</v>
      </c>
      <c r="L147" s="32">
        <f>Debt!L133*$F$132</f>
        <v>0</v>
      </c>
      <c r="M147" s="32">
        <f>Debt!M133*$F$132</f>
        <v>0</v>
      </c>
      <c r="N147" s="32">
        <f>Debt!N133*$F$132</f>
        <v>0</v>
      </c>
      <c r="O147" s="32">
        <f>Debt!O133*$F$132</f>
        <v>0</v>
      </c>
      <c r="P147" s="32">
        <f>Debt!P133*$F$132</f>
        <v>0</v>
      </c>
      <c r="Q147" s="32">
        <f>Debt!Q133*$F$132</f>
        <v>5907.2771473688854</v>
      </c>
      <c r="R147" s="32">
        <f>Debt!R133*$F$132</f>
        <v>5870.1514120403217</v>
      </c>
      <c r="S147" s="32">
        <f>Debt!S133*$F$132</f>
        <v>5902.0666415730084</v>
      </c>
      <c r="T147" s="32">
        <f>Debt!T133*$F$132</f>
        <v>5824.1044467083675</v>
      </c>
      <c r="U147" s="32">
        <f>Debt!U133*$F$132</f>
        <v>5851.2846642199684</v>
      </c>
      <c r="V147" s="32">
        <f>Debt!V133*$F$132</f>
        <v>5773.2092633592538</v>
      </c>
      <c r="W147" s="32">
        <f>Debt!W133*$F$132</f>
        <v>5799.824019994885</v>
      </c>
      <c r="X147" s="32">
        <f>Debt!X133*$F$132</f>
        <v>5729.4657081584546</v>
      </c>
      <c r="Y147" s="32">
        <f>Debt!Y133*$F$132</f>
        <v>5739.8350175166925</v>
      </c>
      <c r="Z147" s="32">
        <f>Debt!Z133*$F$132</f>
        <v>5669.2751756139769</v>
      </c>
      <c r="AA147" s="32">
        <f>Debt!AA133*$F$132</f>
        <v>5694.7053328982129</v>
      </c>
      <c r="AB147" s="32">
        <f>Debt!AB133*$F$132</f>
        <v>5616.2583028384624</v>
      </c>
      <c r="AC147" s="32">
        <f>Debt!AC133*$F$132</f>
        <v>5641.1199898382356</v>
      </c>
      <c r="AD147" s="32">
        <f>Debt!AD133*$F$132</f>
        <v>5562.5385463862567</v>
      </c>
      <c r="AE147" s="32">
        <f>Debt!AE133*$F$132</f>
        <v>5586.7972302358576</v>
      </c>
      <c r="AF147" s="32">
        <f>Debt!AF133*$F$132</f>
        <v>5515.6173397757775</v>
      </c>
      <c r="AG147" s="32">
        <f>Debt!AG133*$F$132</f>
        <v>5524.1801205343454</v>
      </c>
      <c r="AH147" s="32">
        <f>Debt!AH133*$F$132</f>
        <v>5452.7702540145574</v>
      </c>
      <c r="AI147" s="32">
        <f>Debt!AI133*$F$132</f>
        <v>5475.7647715782423</v>
      </c>
      <c r="AJ147" s="32">
        <f>Debt!AJ133*$F$132</f>
        <v>5396.7455780594291</v>
      </c>
      <c r="AK147" s="32">
        <f>Debt!AK133*$F$132</f>
        <v>5419.1337804148434</v>
      </c>
      <c r="AL147" s="32">
        <f>Debt!AL133*$F$132</f>
        <v>5339.9573111693126</v>
      </c>
      <c r="AM147" s="32">
        <f>Debt!AM133*$F$132</f>
        <v>5361.7017987427362</v>
      </c>
      <c r="AN147" s="32">
        <f>Debt!AN133*$F$132</f>
        <v>5289.5928966805677</v>
      </c>
      <c r="AO147" s="32">
        <f>Debt!AO133*$F$132</f>
        <v>5296.2213158571558</v>
      </c>
      <c r="AP147" s="32">
        <f>Debt!AP133*$F$132</f>
        <v>5223.8517393084294</v>
      </c>
      <c r="AQ147" s="32">
        <f>Debt!AQ133*$F$132</f>
        <v>5244.245785623797</v>
      </c>
      <c r="AR147" s="32">
        <f>Debt!AR133*$F$132</f>
        <v>5164.5602733803807</v>
      </c>
      <c r="AS147" s="32">
        <f>Debt!AS133*$F$132</f>
        <v>5184.3069656732669</v>
      </c>
      <c r="AT147" s="32">
        <f>Debt!AT133*$F$132</f>
        <v>5104.4395231609151</v>
      </c>
      <c r="AU147" s="32">
        <f>Debt!AU133*$F$132</f>
        <v>5123.4983588160649</v>
      </c>
      <c r="AV147" s="32">
        <f>Debt!AV133*$F$132</f>
        <v>5050.3444656333568</v>
      </c>
      <c r="AW147" s="32">
        <f>Debt!AW133*$F$132</f>
        <v>5054.8999765203434</v>
      </c>
      <c r="AX147" s="32">
        <f>Debt!AX133*$F$132</f>
        <v>4981.4522714364966</v>
      </c>
      <c r="AY147" s="32">
        <f>Debt!AY133*$F$132</f>
        <v>6.1319882661337033E-13</v>
      </c>
      <c r="AZ147" s="32">
        <f>Debt!AZ133*$F$132</f>
        <v>6.0358823904809684E-13</v>
      </c>
      <c r="BA147" s="32">
        <f>Debt!BA133*$F$132</f>
        <v>6.1383679066137929E-13</v>
      </c>
      <c r="BB147" s="32">
        <f>Debt!BB133*$F$132</f>
        <v>6.0412233475896457E-13</v>
      </c>
      <c r="BC147" s="32">
        <f>Debt!BC133*$F$132</f>
        <v>6.1444760730309008E-13</v>
      </c>
      <c r="BD147" s="32">
        <f>Debt!BD133*$F$132</f>
        <v>6.0825217082714927E-13</v>
      </c>
      <c r="BE147" s="32">
        <f>Debt!BE133*$F$132</f>
        <v>0</v>
      </c>
      <c r="BF147" s="32">
        <f>Debt!BF133*$F$132</f>
        <v>0</v>
      </c>
      <c r="BG147" s="32">
        <f>Debt!BG133*$F$132</f>
        <v>0</v>
      </c>
      <c r="BH147" s="32">
        <f>Debt!BH133*$F$132</f>
        <v>0</v>
      </c>
      <c r="BI147" s="32">
        <f>Debt!BI133*$F$132</f>
        <v>0</v>
      </c>
      <c r="BJ147" s="32">
        <f>Debt!BJ133*$F$132</f>
        <v>0</v>
      </c>
      <c r="BK147" s="32">
        <f>Debt!BK133*$F$132</f>
        <v>0</v>
      </c>
      <c r="BL147" s="32">
        <f>Debt!BL133*$F$132</f>
        <v>0</v>
      </c>
      <c r="BM147" s="32">
        <f>Debt!BM133*$F$132</f>
        <v>0</v>
      </c>
      <c r="BN147" s="32">
        <f>Debt!BN133*$F$132</f>
        <v>0</v>
      </c>
      <c r="BO147" s="32">
        <f>Debt!BO133*$F$132</f>
        <v>0</v>
      </c>
      <c r="BP147" s="32">
        <f>Debt!BP133*$F$132</f>
        <v>0</v>
      </c>
      <c r="BQ147" s="32">
        <f>Debt!BQ133*$F$132</f>
        <v>0</v>
      </c>
      <c r="BR147" s="32">
        <f>Debt!BR133*$F$132</f>
        <v>0</v>
      </c>
      <c r="BS147" s="32">
        <f>Debt!BS133*$F$132</f>
        <v>0</v>
      </c>
      <c r="BT147" s="32">
        <f>Debt!BT133*$F$132</f>
        <v>0</v>
      </c>
      <c r="BU147" s="32">
        <f>Debt!BU133*$F$132</f>
        <v>0</v>
      </c>
      <c r="BV147" s="32">
        <f>Debt!BV133*$F$132</f>
        <v>0</v>
      </c>
      <c r="BW147" s="32">
        <f>Debt!BW133*$F$132</f>
        <v>0</v>
      </c>
      <c r="BX147" s="32">
        <f>Debt!BX133*$F$132</f>
        <v>0</v>
      </c>
      <c r="BY147" s="32">
        <f>Debt!BY133*$F$132</f>
        <v>0</v>
      </c>
      <c r="BZ147" s="32">
        <f>Debt!BZ133*$F$132</f>
        <v>0</v>
      </c>
      <c r="CA147" s="32">
        <f>Debt!CA133*$F$132</f>
        <v>0</v>
      </c>
      <c r="CB147" s="32">
        <f>Debt!CB133*$F$132</f>
        <v>0</v>
      </c>
      <c r="CC147" s="32">
        <f>Debt!CC133*$F$132</f>
        <v>0</v>
      </c>
      <c r="CD147" s="32">
        <f>Debt!CD133*$F$132</f>
        <v>0</v>
      </c>
      <c r="CE147" s="32">
        <f>Debt!CE133*$F$132</f>
        <v>0</v>
      </c>
      <c r="CF147" s="32">
        <f>Debt!CF133*$F$132</f>
        <v>0</v>
      </c>
      <c r="CG147" s="32">
        <f>Debt!CG133*$F$132</f>
        <v>0</v>
      </c>
      <c r="CH147" s="32">
        <f>Debt!CH133*$F$132</f>
        <v>0</v>
      </c>
      <c r="CI147" s="32">
        <f>Debt!CI133*$F$132</f>
        <v>0</v>
      </c>
      <c r="CJ147" s="32">
        <f>Debt!CJ133*$F$132</f>
        <v>0</v>
      </c>
      <c r="CK147" s="32">
        <f>Debt!CK133*$F$132</f>
        <v>0</v>
      </c>
      <c r="CL147" s="32">
        <f>Debt!CL133*$F$132</f>
        <v>0</v>
      </c>
      <c r="CM147" s="32">
        <f>Debt!CM133*$F$132</f>
        <v>0</v>
      </c>
      <c r="CN147" s="32">
        <f>Debt!CN133*$F$132</f>
        <v>0</v>
      </c>
      <c r="CO147" s="32">
        <f>Debt!CO133*$F$132</f>
        <v>0</v>
      </c>
      <c r="CP147" s="32">
        <f>Debt!CP133*$F$132</f>
        <v>0</v>
      </c>
      <c r="CQ147" s="32">
        <f>Debt!CQ133*$F$132</f>
        <v>0</v>
      </c>
      <c r="CR147" s="32">
        <f>Debt!CR133*$F$132</f>
        <v>0</v>
      </c>
      <c r="CS147" s="32">
        <f>Debt!CS133*$F$132</f>
        <v>0</v>
      </c>
      <c r="CT147" s="32">
        <f>Debt!CT133*$F$132</f>
        <v>0</v>
      </c>
      <c r="CU147" s="32">
        <f>Debt!CU133*$F$132</f>
        <v>0</v>
      </c>
      <c r="CV147" s="32">
        <f>Debt!CV133*$F$132</f>
        <v>0</v>
      </c>
      <c r="CW147" s="32">
        <f>Debt!CW133*$F$132</f>
        <v>0</v>
      </c>
      <c r="CX147" s="32">
        <f>Debt!CX133*$F$132</f>
        <v>0</v>
      </c>
      <c r="CY147" s="32">
        <f>Debt!CY133*$F$132</f>
        <v>0</v>
      </c>
      <c r="CZ147" s="32">
        <f>Debt!CZ133*$F$132</f>
        <v>0</v>
      </c>
      <c r="DA147" s="32">
        <f>Debt!DA133*$F$132</f>
        <v>0</v>
      </c>
      <c r="DB147" s="32">
        <f>Debt!DB133*$F$132</f>
        <v>0</v>
      </c>
      <c r="DC147" s="32">
        <f>Debt!DC133*$F$132</f>
        <v>0</v>
      </c>
      <c r="DD147" s="32">
        <f>Debt!DD133*$F$132</f>
        <v>0</v>
      </c>
      <c r="DE147" s="32">
        <f>Debt!DE133*$F$132</f>
        <v>0</v>
      </c>
      <c r="DF147" s="32">
        <f>Debt!DF133*$F$132</f>
        <v>0</v>
      </c>
      <c r="DG147" s="32">
        <f>Debt!DG133*$F$132</f>
        <v>0</v>
      </c>
      <c r="DH147" s="32">
        <f>Debt!DH133*$F$132</f>
        <v>0</v>
      </c>
      <c r="DI147" s="32">
        <f>Debt!DI133*$F$132</f>
        <v>0</v>
      </c>
      <c r="DJ147" s="32">
        <f>Debt!DJ133*$F$132</f>
        <v>0</v>
      </c>
      <c r="DK147" s="32">
        <f>Debt!DK133*$F$132</f>
        <v>0</v>
      </c>
      <c r="DL147" s="32">
        <f>Debt!DL133*$F$132</f>
        <v>0</v>
      </c>
      <c r="DM147" s="32">
        <f>Debt!DM133*$F$132</f>
        <v>0</v>
      </c>
      <c r="DN147" s="32">
        <f>Debt!DN133*$F$132</f>
        <v>0</v>
      </c>
      <c r="DO147" s="32">
        <f>Debt!DO133*$F$132</f>
        <v>0</v>
      </c>
      <c r="DP147" s="32">
        <f>Debt!DP133*$F$132</f>
        <v>0</v>
      </c>
      <c r="DQ147" s="32">
        <f>Debt!DQ133*$F$132</f>
        <v>0</v>
      </c>
      <c r="DR147" s="32">
        <f>Debt!DR133*$F$132</f>
        <v>0</v>
      </c>
      <c r="DS147" s="32">
        <f>Debt!DS133*$F$132</f>
        <v>0</v>
      </c>
      <c r="DT147" s="32">
        <f>Debt!DT133*$F$132</f>
        <v>0</v>
      </c>
      <c r="DU147" s="32">
        <f>Debt!DU133*$F$132</f>
        <v>0</v>
      </c>
      <c r="DV147" s="32">
        <f>Debt!DV133*$F$132</f>
        <v>0</v>
      </c>
      <c r="DW147" s="32">
        <f>Debt!DW133*$F$132</f>
        <v>0</v>
      </c>
      <c r="DX147" s="32">
        <f>Debt!DX133*$F$132</f>
        <v>0</v>
      </c>
      <c r="DY147" s="32">
        <f>Debt!DY133*$F$132</f>
        <v>0</v>
      </c>
      <c r="DZ147" s="32">
        <f>Debt!DZ133*$F$132</f>
        <v>0</v>
      </c>
      <c r="EA147" s="32">
        <f>Debt!EA133*$F$132</f>
        <v>0</v>
      </c>
      <c r="EB147" s="32">
        <f>Debt!EB133*$F$132</f>
        <v>0</v>
      </c>
      <c r="EC147" s="32">
        <f>Debt!EC133*$F$132</f>
        <v>0</v>
      </c>
      <c r="ED147" s="32">
        <f>Debt!ED133*$F$132</f>
        <v>0</v>
      </c>
      <c r="EE147" s="32">
        <f>Debt!EE133*$F$132</f>
        <v>0</v>
      </c>
      <c r="EF147" s="32">
        <f>Debt!EF133*$F$132</f>
        <v>0</v>
      </c>
      <c r="EG147" s="32">
        <f>Debt!EG133*$F$132</f>
        <v>0</v>
      </c>
      <c r="EH147" s="32">
        <f>Debt!EH133*$F$132</f>
        <v>0</v>
      </c>
      <c r="EI147" s="32">
        <f>Debt!EI133*$F$132</f>
        <v>0</v>
      </c>
      <c r="EJ147" s="32">
        <f>Debt!EJ133*$F$132</f>
        <v>0</v>
      </c>
      <c r="EK147" s="32">
        <f>Debt!EK133*$F$132</f>
        <v>0</v>
      </c>
      <c r="EL147" s="32">
        <f>Debt!EL133*$F$132</f>
        <v>0</v>
      </c>
      <c r="EM147" s="32">
        <f>Debt!EM133*$F$132</f>
        <v>0</v>
      </c>
      <c r="EN147" s="32">
        <f>Debt!EN133*$F$132</f>
        <v>0</v>
      </c>
      <c r="EO147" s="32">
        <f>Debt!EO133*$F$132</f>
        <v>0</v>
      </c>
      <c r="EP147" s="32">
        <f>Debt!EP133*$F$132</f>
        <v>0</v>
      </c>
      <c r="EQ147" s="32">
        <f>Debt!EQ133*$F$132</f>
        <v>0</v>
      </c>
      <c r="ER147" s="32">
        <f>Debt!ER133*$F$132</f>
        <v>0</v>
      </c>
      <c r="ES147" s="32">
        <f>Debt!ES133*$F$132</f>
        <v>0</v>
      </c>
      <c r="ET147" s="32">
        <f>Debt!ET133*$F$132</f>
        <v>0</v>
      </c>
      <c r="EU147" s="32">
        <f>Debt!EU133*$F$132</f>
        <v>0</v>
      </c>
      <c r="EV147" s="32">
        <f>Debt!EV133*$F$132</f>
        <v>0</v>
      </c>
      <c r="EW147" s="32">
        <f>Debt!EW133*$F$132</f>
        <v>0</v>
      </c>
      <c r="EX147" s="32">
        <f>Debt!EX133*$F$132</f>
        <v>0</v>
      </c>
      <c r="EY147" s="32">
        <f>Debt!EY133*$F$132</f>
        <v>0</v>
      </c>
      <c r="EZ147" s="32">
        <f>Debt!EZ133*$F$132</f>
        <v>0</v>
      </c>
      <c r="FA147" s="32">
        <f>Debt!FA133*$F$132</f>
        <v>0</v>
      </c>
      <c r="FB147" s="32">
        <f>Debt!FB133*$F$132</f>
        <v>0</v>
      </c>
      <c r="FC147" s="32">
        <f>Debt!FC133*$F$132</f>
        <v>0</v>
      </c>
      <c r="FD147" s="32">
        <f>Debt!FD133*$F$132</f>
        <v>0</v>
      </c>
      <c r="FE147" s="32">
        <f>Debt!FE133*$F$132</f>
        <v>0</v>
      </c>
      <c r="FF147" s="32">
        <f>Debt!FF133*$F$132</f>
        <v>0</v>
      </c>
      <c r="FG147" s="32">
        <f>Debt!FG133*$F$132</f>
        <v>0</v>
      </c>
      <c r="FH147" s="32">
        <f>Debt!FH133*$F$132</f>
        <v>0</v>
      </c>
      <c r="FI147" s="32">
        <f>Debt!FI133*$F$132</f>
        <v>0</v>
      </c>
      <c r="FJ147" s="32">
        <f>Debt!FJ133*$F$132</f>
        <v>0</v>
      </c>
      <c r="FK147" s="32">
        <f>Debt!FK133*$F$132</f>
        <v>0</v>
      </c>
      <c r="FL147" s="32">
        <f>Debt!FL133*$F$132</f>
        <v>0</v>
      </c>
      <c r="FM147" s="32">
        <f>Debt!FM133*$F$132</f>
        <v>0</v>
      </c>
      <c r="FN147" s="32">
        <f>Debt!FN133*$F$132</f>
        <v>0</v>
      </c>
      <c r="FO147" s="32">
        <f>Debt!FO133*$F$132</f>
        <v>0</v>
      </c>
      <c r="FP147" s="32">
        <f>Debt!FP133*$F$132</f>
        <v>0</v>
      </c>
      <c r="FQ147" s="32">
        <f>Debt!FQ133*$F$132</f>
        <v>0</v>
      </c>
      <c r="FR147" s="32">
        <f>Debt!FR133*$F$132</f>
        <v>0</v>
      </c>
      <c r="FS147" s="32">
        <f>Debt!FS133*$F$132</f>
        <v>0</v>
      </c>
      <c r="FT147" s="32">
        <f>Debt!FT133*$F$132</f>
        <v>0</v>
      </c>
      <c r="FU147" s="32">
        <f>Debt!FU133*$F$132</f>
        <v>0</v>
      </c>
      <c r="FV147" s="32">
        <f>Debt!FV133*$F$132</f>
        <v>0</v>
      </c>
      <c r="FW147" s="32">
        <f>Debt!FW133*$F$132</f>
        <v>0</v>
      </c>
      <c r="FX147" s="32">
        <f>Debt!FX133*$F$132</f>
        <v>0</v>
      </c>
      <c r="FY147" s="32">
        <f>Debt!FY133*$F$132</f>
        <v>0</v>
      </c>
      <c r="FZ147" s="32">
        <f>Debt!FZ133*$F$132</f>
        <v>0</v>
      </c>
      <c r="GA147" s="32">
        <f>Debt!GA133*$F$132</f>
        <v>0</v>
      </c>
      <c r="GB147" s="32">
        <f>Debt!GB133*$F$132</f>
        <v>0</v>
      </c>
      <c r="GC147" s="32">
        <f>Debt!GC133*$F$132</f>
        <v>0</v>
      </c>
      <c r="GD147" s="32">
        <f>Debt!GD133*$F$132</f>
        <v>0</v>
      </c>
      <c r="GE147" s="32">
        <f>Debt!GE133*$F$132</f>
        <v>0</v>
      </c>
      <c r="GF147" s="32">
        <f>Debt!GF133*$F$132</f>
        <v>0</v>
      </c>
      <c r="GG147" s="32">
        <f>Debt!GG133*$F$132</f>
        <v>0</v>
      </c>
      <c r="GH147" s="32">
        <f>Debt!GH133*$F$132</f>
        <v>0</v>
      </c>
      <c r="GI147" s="32">
        <f>Debt!GI133*$F$132</f>
        <v>0</v>
      </c>
      <c r="GJ147" s="32">
        <f>Debt!GJ133*$F$132</f>
        <v>0</v>
      </c>
    </row>
    <row r="148" spans="1:192" s="32" customFormat="1" x14ac:dyDescent="0.25">
      <c r="A148" s="15"/>
      <c r="B148" s="15"/>
      <c r="C148" s="21"/>
      <c r="D148" s="48"/>
      <c r="E148" s="619" t="s">
        <v>319</v>
      </c>
      <c r="F148" s="619">
        <f>F104</f>
        <v>0</v>
      </c>
      <c r="G148" s="619" t="str">
        <f t="shared" ref="G148:I148" si="604">G104</f>
        <v>date</v>
      </c>
      <c r="H148" s="619">
        <f t="shared" si="604"/>
        <v>0</v>
      </c>
      <c r="I148" s="619">
        <f t="shared" si="604"/>
        <v>0</v>
      </c>
      <c r="J148" s="571">
        <f>J104</f>
        <v>44227</v>
      </c>
      <c r="K148" s="571">
        <f t="shared" ref="K148:BV148" si="605">K104</f>
        <v>44255</v>
      </c>
      <c r="L148" s="571">
        <f t="shared" si="605"/>
        <v>44286</v>
      </c>
      <c r="M148" s="571">
        <f t="shared" si="605"/>
        <v>44316</v>
      </c>
      <c r="N148" s="571">
        <f t="shared" si="605"/>
        <v>44347</v>
      </c>
      <c r="O148" s="571">
        <f t="shared" si="605"/>
        <v>44377</v>
      </c>
      <c r="P148" s="571">
        <f t="shared" si="605"/>
        <v>44408</v>
      </c>
      <c r="Q148" s="571">
        <f t="shared" si="605"/>
        <v>44439</v>
      </c>
      <c r="R148" s="571">
        <f t="shared" si="605"/>
        <v>44469</v>
      </c>
      <c r="S148" s="571">
        <f t="shared" si="605"/>
        <v>44500</v>
      </c>
      <c r="T148" s="571">
        <f t="shared" si="605"/>
        <v>44530</v>
      </c>
      <c r="U148" s="571">
        <f t="shared" si="605"/>
        <v>44561</v>
      </c>
      <c r="V148" s="571">
        <f t="shared" si="605"/>
        <v>44592</v>
      </c>
      <c r="W148" s="571">
        <f t="shared" si="605"/>
        <v>44620</v>
      </c>
      <c r="X148" s="571">
        <f t="shared" si="605"/>
        <v>44651</v>
      </c>
      <c r="Y148" s="571">
        <f t="shared" si="605"/>
        <v>44681</v>
      </c>
      <c r="Z148" s="571">
        <f t="shared" si="605"/>
        <v>44712</v>
      </c>
      <c r="AA148" s="571">
        <f t="shared" si="605"/>
        <v>44742</v>
      </c>
      <c r="AB148" s="571">
        <f t="shared" si="605"/>
        <v>44773</v>
      </c>
      <c r="AC148" s="571">
        <f t="shared" si="605"/>
        <v>44804</v>
      </c>
      <c r="AD148" s="571">
        <f t="shared" si="605"/>
        <v>44834</v>
      </c>
      <c r="AE148" s="571">
        <f t="shared" si="605"/>
        <v>44865</v>
      </c>
      <c r="AF148" s="571">
        <f t="shared" si="605"/>
        <v>44895</v>
      </c>
      <c r="AG148" s="571">
        <f t="shared" si="605"/>
        <v>44926</v>
      </c>
      <c r="AH148" s="571">
        <f t="shared" si="605"/>
        <v>44957</v>
      </c>
      <c r="AI148" s="571">
        <f t="shared" si="605"/>
        <v>44985</v>
      </c>
      <c r="AJ148" s="571">
        <f t="shared" si="605"/>
        <v>45016</v>
      </c>
      <c r="AK148" s="571">
        <f t="shared" si="605"/>
        <v>45046</v>
      </c>
      <c r="AL148" s="571">
        <f t="shared" si="605"/>
        <v>45077</v>
      </c>
      <c r="AM148" s="571">
        <f t="shared" si="605"/>
        <v>45107</v>
      </c>
      <c r="AN148" s="571">
        <f t="shared" si="605"/>
        <v>45138</v>
      </c>
      <c r="AO148" s="571">
        <f t="shared" si="605"/>
        <v>45169</v>
      </c>
      <c r="AP148" s="571">
        <f t="shared" si="605"/>
        <v>45199</v>
      </c>
      <c r="AQ148" s="571">
        <f t="shared" si="605"/>
        <v>45230</v>
      </c>
      <c r="AR148" s="571">
        <f t="shared" si="605"/>
        <v>45260</v>
      </c>
      <c r="AS148" s="571">
        <f t="shared" si="605"/>
        <v>45291</v>
      </c>
      <c r="AT148" s="571">
        <f t="shared" si="605"/>
        <v>45322</v>
      </c>
      <c r="AU148" s="571">
        <f t="shared" si="605"/>
        <v>45351</v>
      </c>
      <c r="AV148" s="571">
        <f t="shared" si="605"/>
        <v>45382</v>
      </c>
      <c r="AW148" s="571">
        <f t="shared" si="605"/>
        <v>45412</v>
      </c>
      <c r="AX148" s="571">
        <f t="shared" si="605"/>
        <v>45443</v>
      </c>
      <c r="AY148" s="571">
        <f t="shared" si="605"/>
        <v>45473</v>
      </c>
      <c r="AZ148" s="571">
        <f t="shared" si="605"/>
        <v>45504</v>
      </c>
      <c r="BA148" s="571">
        <f t="shared" si="605"/>
        <v>45535</v>
      </c>
      <c r="BB148" s="571">
        <f t="shared" si="605"/>
        <v>45565</v>
      </c>
      <c r="BC148" s="571">
        <f t="shared" si="605"/>
        <v>45596</v>
      </c>
      <c r="BD148" s="571">
        <f t="shared" si="605"/>
        <v>45626</v>
      </c>
      <c r="BE148" s="571">
        <f t="shared" si="605"/>
        <v>45657</v>
      </c>
      <c r="BF148" s="571">
        <f t="shared" si="605"/>
        <v>0</v>
      </c>
      <c r="BG148" s="571">
        <f t="shared" si="605"/>
        <v>0</v>
      </c>
      <c r="BH148" s="571">
        <f t="shared" si="605"/>
        <v>0</v>
      </c>
      <c r="BI148" s="571">
        <f t="shared" si="605"/>
        <v>0</v>
      </c>
      <c r="BJ148" s="571">
        <f t="shared" si="605"/>
        <v>0</v>
      </c>
      <c r="BK148" s="571">
        <f t="shared" si="605"/>
        <v>0</v>
      </c>
      <c r="BL148" s="571">
        <f t="shared" si="605"/>
        <v>0</v>
      </c>
      <c r="BM148" s="571">
        <f t="shared" si="605"/>
        <v>0</v>
      </c>
      <c r="BN148" s="571">
        <f t="shared" si="605"/>
        <v>0</v>
      </c>
      <c r="BO148" s="571">
        <f t="shared" si="605"/>
        <v>0</v>
      </c>
      <c r="BP148" s="571">
        <f t="shared" si="605"/>
        <v>0</v>
      </c>
      <c r="BQ148" s="571">
        <f t="shared" si="605"/>
        <v>0</v>
      </c>
      <c r="BR148" s="571">
        <f t="shared" si="605"/>
        <v>0</v>
      </c>
      <c r="BS148" s="571">
        <f t="shared" si="605"/>
        <v>0</v>
      </c>
      <c r="BT148" s="571">
        <f t="shared" si="605"/>
        <v>0</v>
      </c>
      <c r="BU148" s="571">
        <f t="shared" si="605"/>
        <v>0</v>
      </c>
      <c r="BV148" s="571">
        <f t="shared" si="605"/>
        <v>0</v>
      </c>
      <c r="BW148" s="571">
        <f t="shared" ref="BW148:EH148" si="606">BW104</f>
        <v>0</v>
      </c>
      <c r="BX148" s="571">
        <f t="shared" si="606"/>
        <v>0</v>
      </c>
      <c r="BY148" s="571">
        <f t="shared" si="606"/>
        <v>0</v>
      </c>
      <c r="BZ148" s="571">
        <f t="shared" si="606"/>
        <v>0</v>
      </c>
      <c r="CA148" s="571">
        <f t="shared" si="606"/>
        <v>0</v>
      </c>
      <c r="CB148" s="571">
        <f t="shared" si="606"/>
        <v>0</v>
      </c>
      <c r="CC148" s="571">
        <f t="shared" si="606"/>
        <v>0</v>
      </c>
      <c r="CD148" s="571">
        <f t="shared" si="606"/>
        <v>0</v>
      </c>
      <c r="CE148" s="571">
        <f t="shared" si="606"/>
        <v>0</v>
      </c>
      <c r="CF148" s="571">
        <f t="shared" si="606"/>
        <v>0</v>
      </c>
      <c r="CG148" s="571">
        <f t="shared" si="606"/>
        <v>0</v>
      </c>
      <c r="CH148" s="571">
        <f t="shared" si="606"/>
        <v>0</v>
      </c>
      <c r="CI148" s="571">
        <f t="shared" si="606"/>
        <v>0</v>
      </c>
      <c r="CJ148" s="571">
        <f t="shared" si="606"/>
        <v>0</v>
      </c>
      <c r="CK148" s="571">
        <f t="shared" si="606"/>
        <v>0</v>
      </c>
      <c r="CL148" s="571">
        <f t="shared" si="606"/>
        <v>0</v>
      </c>
      <c r="CM148" s="571">
        <f t="shared" si="606"/>
        <v>0</v>
      </c>
      <c r="CN148" s="571">
        <f t="shared" si="606"/>
        <v>0</v>
      </c>
      <c r="CO148" s="571">
        <f t="shared" si="606"/>
        <v>0</v>
      </c>
      <c r="CP148" s="571">
        <f t="shared" si="606"/>
        <v>0</v>
      </c>
      <c r="CQ148" s="571">
        <f t="shared" si="606"/>
        <v>0</v>
      </c>
      <c r="CR148" s="571">
        <f t="shared" si="606"/>
        <v>0</v>
      </c>
      <c r="CS148" s="571">
        <f t="shared" si="606"/>
        <v>0</v>
      </c>
      <c r="CT148" s="571">
        <f t="shared" si="606"/>
        <v>0</v>
      </c>
      <c r="CU148" s="571">
        <f t="shared" si="606"/>
        <v>0</v>
      </c>
      <c r="CV148" s="571">
        <f t="shared" si="606"/>
        <v>0</v>
      </c>
      <c r="CW148" s="571">
        <f t="shared" si="606"/>
        <v>0</v>
      </c>
      <c r="CX148" s="571">
        <f t="shared" si="606"/>
        <v>0</v>
      </c>
      <c r="CY148" s="571">
        <f t="shared" si="606"/>
        <v>0</v>
      </c>
      <c r="CZ148" s="571">
        <f t="shared" si="606"/>
        <v>0</v>
      </c>
      <c r="DA148" s="571">
        <f t="shared" si="606"/>
        <v>0</v>
      </c>
      <c r="DB148" s="571">
        <f t="shared" si="606"/>
        <v>0</v>
      </c>
      <c r="DC148" s="571">
        <f t="shared" si="606"/>
        <v>0</v>
      </c>
      <c r="DD148" s="571">
        <f t="shared" si="606"/>
        <v>0</v>
      </c>
      <c r="DE148" s="571">
        <f t="shared" si="606"/>
        <v>0</v>
      </c>
      <c r="DF148" s="571">
        <f t="shared" si="606"/>
        <v>0</v>
      </c>
      <c r="DG148" s="571">
        <f t="shared" si="606"/>
        <v>0</v>
      </c>
      <c r="DH148" s="571">
        <f t="shared" si="606"/>
        <v>0</v>
      </c>
      <c r="DI148" s="571">
        <f t="shared" si="606"/>
        <v>0</v>
      </c>
      <c r="DJ148" s="571">
        <f t="shared" si="606"/>
        <v>0</v>
      </c>
      <c r="DK148" s="571">
        <f t="shared" si="606"/>
        <v>0</v>
      </c>
      <c r="DL148" s="571">
        <f t="shared" si="606"/>
        <v>0</v>
      </c>
      <c r="DM148" s="571">
        <f t="shared" si="606"/>
        <v>0</v>
      </c>
      <c r="DN148" s="571">
        <f t="shared" si="606"/>
        <v>0</v>
      </c>
      <c r="DO148" s="571">
        <f t="shared" si="606"/>
        <v>0</v>
      </c>
      <c r="DP148" s="571">
        <f t="shared" si="606"/>
        <v>0</v>
      </c>
      <c r="DQ148" s="571">
        <f t="shared" si="606"/>
        <v>0</v>
      </c>
      <c r="DR148" s="571">
        <f t="shared" si="606"/>
        <v>0</v>
      </c>
      <c r="DS148" s="571">
        <f t="shared" si="606"/>
        <v>0</v>
      </c>
      <c r="DT148" s="571">
        <f t="shared" si="606"/>
        <v>0</v>
      </c>
      <c r="DU148" s="571">
        <f t="shared" si="606"/>
        <v>0</v>
      </c>
      <c r="DV148" s="571">
        <f t="shared" si="606"/>
        <v>0</v>
      </c>
      <c r="DW148" s="571">
        <f t="shared" si="606"/>
        <v>0</v>
      </c>
      <c r="DX148" s="571">
        <f t="shared" si="606"/>
        <v>0</v>
      </c>
      <c r="DY148" s="571">
        <f t="shared" si="606"/>
        <v>0</v>
      </c>
      <c r="DZ148" s="571">
        <f t="shared" si="606"/>
        <v>0</v>
      </c>
      <c r="EA148" s="571">
        <f t="shared" si="606"/>
        <v>0</v>
      </c>
      <c r="EB148" s="571">
        <f t="shared" si="606"/>
        <v>0</v>
      </c>
      <c r="EC148" s="571">
        <f t="shared" si="606"/>
        <v>0</v>
      </c>
      <c r="ED148" s="571">
        <f t="shared" si="606"/>
        <v>0</v>
      </c>
      <c r="EE148" s="571">
        <f t="shared" si="606"/>
        <v>0</v>
      </c>
      <c r="EF148" s="571">
        <f t="shared" si="606"/>
        <v>0</v>
      </c>
      <c r="EG148" s="571">
        <f t="shared" si="606"/>
        <v>0</v>
      </c>
      <c r="EH148" s="571">
        <f t="shared" si="606"/>
        <v>0</v>
      </c>
      <c r="EI148" s="571">
        <f t="shared" ref="EI148:GJ148" si="607">EI104</f>
        <v>0</v>
      </c>
      <c r="EJ148" s="571">
        <f t="shared" si="607"/>
        <v>0</v>
      </c>
      <c r="EK148" s="571">
        <f t="shared" si="607"/>
        <v>0</v>
      </c>
      <c r="EL148" s="571">
        <f t="shared" si="607"/>
        <v>0</v>
      </c>
      <c r="EM148" s="571">
        <f t="shared" si="607"/>
        <v>0</v>
      </c>
      <c r="EN148" s="571">
        <f t="shared" si="607"/>
        <v>0</v>
      </c>
      <c r="EO148" s="571">
        <f t="shared" si="607"/>
        <v>0</v>
      </c>
      <c r="EP148" s="571">
        <f t="shared" si="607"/>
        <v>0</v>
      </c>
      <c r="EQ148" s="571">
        <f t="shared" si="607"/>
        <v>0</v>
      </c>
      <c r="ER148" s="571">
        <f t="shared" si="607"/>
        <v>0</v>
      </c>
      <c r="ES148" s="571">
        <f t="shared" si="607"/>
        <v>0</v>
      </c>
      <c r="ET148" s="571">
        <f t="shared" si="607"/>
        <v>0</v>
      </c>
      <c r="EU148" s="571">
        <f t="shared" si="607"/>
        <v>0</v>
      </c>
      <c r="EV148" s="571">
        <f t="shared" si="607"/>
        <v>0</v>
      </c>
      <c r="EW148" s="571">
        <f t="shared" si="607"/>
        <v>0</v>
      </c>
      <c r="EX148" s="571">
        <f t="shared" si="607"/>
        <v>0</v>
      </c>
      <c r="EY148" s="571">
        <f t="shared" si="607"/>
        <v>0</v>
      </c>
      <c r="EZ148" s="571">
        <f t="shared" si="607"/>
        <v>0</v>
      </c>
      <c r="FA148" s="571">
        <f t="shared" si="607"/>
        <v>0</v>
      </c>
      <c r="FB148" s="571">
        <f t="shared" si="607"/>
        <v>0</v>
      </c>
      <c r="FC148" s="571">
        <f t="shared" si="607"/>
        <v>0</v>
      </c>
      <c r="FD148" s="571">
        <f t="shared" si="607"/>
        <v>0</v>
      </c>
      <c r="FE148" s="571">
        <f t="shared" si="607"/>
        <v>0</v>
      </c>
      <c r="FF148" s="571">
        <f t="shared" si="607"/>
        <v>0</v>
      </c>
      <c r="FG148" s="571">
        <f t="shared" si="607"/>
        <v>0</v>
      </c>
      <c r="FH148" s="571">
        <f t="shared" si="607"/>
        <v>0</v>
      </c>
      <c r="FI148" s="571">
        <f t="shared" si="607"/>
        <v>0</v>
      </c>
      <c r="FJ148" s="571">
        <f t="shared" si="607"/>
        <v>0</v>
      </c>
      <c r="FK148" s="571">
        <f t="shared" si="607"/>
        <v>0</v>
      </c>
      <c r="FL148" s="571">
        <f t="shared" si="607"/>
        <v>0</v>
      </c>
      <c r="FM148" s="571">
        <f t="shared" si="607"/>
        <v>0</v>
      </c>
      <c r="FN148" s="571">
        <f t="shared" si="607"/>
        <v>0</v>
      </c>
      <c r="FO148" s="571">
        <f t="shared" si="607"/>
        <v>0</v>
      </c>
      <c r="FP148" s="571">
        <f t="shared" si="607"/>
        <v>0</v>
      </c>
      <c r="FQ148" s="571">
        <f t="shared" si="607"/>
        <v>0</v>
      </c>
      <c r="FR148" s="571">
        <f t="shared" si="607"/>
        <v>0</v>
      </c>
      <c r="FS148" s="571">
        <f t="shared" si="607"/>
        <v>0</v>
      </c>
      <c r="FT148" s="571">
        <f t="shared" si="607"/>
        <v>0</v>
      </c>
      <c r="FU148" s="571">
        <f t="shared" si="607"/>
        <v>0</v>
      </c>
      <c r="FV148" s="571">
        <f t="shared" si="607"/>
        <v>0</v>
      </c>
      <c r="FW148" s="571">
        <f t="shared" si="607"/>
        <v>0</v>
      </c>
      <c r="FX148" s="571">
        <f t="shared" si="607"/>
        <v>0</v>
      </c>
      <c r="FY148" s="571">
        <f t="shared" si="607"/>
        <v>0</v>
      </c>
      <c r="FZ148" s="571">
        <f t="shared" si="607"/>
        <v>0</v>
      </c>
      <c r="GA148" s="571">
        <f t="shared" si="607"/>
        <v>0</v>
      </c>
      <c r="GB148" s="571">
        <f t="shared" si="607"/>
        <v>0</v>
      </c>
      <c r="GC148" s="571">
        <f t="shared" si="607"/>
        <v>0</v>
      </c>
      <c r="GD148" s="571">
        <f t="shared" si="607"/>
        <v>0</v>
      </c>
      <c r="GE148" s="571">
        <f t="shared" si="607"/>
        <v>0</v>
      </c>
      <c r="GF148" s="571">
        <f t="shared" si="607"/>
        <v>0</v>
      </c>
      <c r="GG148" s="571">
        <f t="shared" si="607"/>
        <v>0</v>
      </c>
      <c r="GH148" s="571">
        <f t="shared" si="607"/>
        <v>0</v>
      </c>
      <c r="GI148" s="571">
        <f t="shared" si="607"/>
        <v>0</v>
      </c>
      <c r="GJ148" s="571">
        <f t="shared" si="607"/>
        <v>0</v>
      </c>
    </row>
    <row r="149" spans="1:192" s="32" customFormat="1" x14ac:dyDescent="0.25">
      <c r="A149" s="15"/>
      <c r="B149" s="15"/>
      <c r="C149" s="21"/>
      <c r="D149" s="48"/>
      <c r="E149" s="619" t="s">
        <v>11</v>
      </c>
      <c r="F149" s="619">
        <f>F105</f>
        <v>0</v>
      </c>
      <c r="G149" s="619" t="str">
        <f t="shared" ref="G149:H149" si="608">G105</f>
        <v>date</v>
      </c>
      <c r="H149" s="619">
        <f t="shared" si="608"/>
        <v>0</v>
      </c>
      <c r="J149" s="460">
        <f>J105</f>
        <v>44377</v>
      </c>
      <c r="K149" s="460">
        <f t="shared" ref="K149:BV149" si="609">K105</f>
        <v>44561</v>
      </c>
      <c r="L149" s="460">
        <f t="shared" si="609"/>
        <v>44742</v>
      </c>
      <c r="M149" s="460">
        <f t="shared" si="609"/>
        <v>44926</v>
      </c>
      <c r="N149" s="460">
        <f t="shared" si="609"/>
        <v>45107</v>
      </c>
      <c r="O149" s="460">
        <f t="shared" si="609"/>
        <v>45291</v>
      </c>
      <c r="P149" s="460">
        <f t="shared" si="609"/>
        <v>45473</v>
      </c>
      <c r="Q149" s="460">
        <f t="shared" si="609"/>
        <v>45657</v>
      </c>
      <c r="R149" s="460">
        <f t="shared" si="609"/>
        <v>45838</v>
      </c>
      <c r="S149" s="460">
        <f t="shared" si="609"/>
        <v>46022</v>
      </c>
      <c r="T149" s="460">
        <f t="shared" si="609"/>
        <v>46203</v>
      </c>
      <c r="U149" s="460">
        <f t="shared" si="609"/>
        <v>46387</v>
      </c>
      <c r="V149" s="460">
        <f t="shared" si="609"/>
        <v>46568</v>
      </c>
      <c r="W149" s="460">
        <f t="shared" si="609"/>
        <v>46752</v>
      </c>
      <c r="X149" s="460">
        <f t="shared" si="609"/>
        <v>46934</v>
      </c>
      <c r="Y149" s="460">
        <f t="shared" si="609"/>
        <v>47118</v>
      </c>
      <c r="Z149" s="460">
        <f t="shared" si="609"/>
        <v>47299</v>
      </c>
      <c r="AA149" s="460">
        <f t="shared" si="609"/>
        <v>47483</v>
      </c>
      <c r="AB149" s="460">
        <f t="shared" si="609"/>
        <v>47664</v>
      </c>
      <c r="AC149" s="460">
        <f t="shared" si="609"/>
        <v>47848</v>
      </c>
      <c r="AD149" s="460">
        <f t="shared" si="609"/>
        <v>48029</v>
      </c>
      <c r="AE149" s="460">
        <f t="shared" si="609"/>
        <v>48213</v>
      </c>
      <c r="AF149" s="460">
        <f t="shared" si="609"/>
        <v>48395</v>
      </c>
      <c r="AG149" s="460">
        <f t="shared" si="609"/>
        <v>48579</v>
      </c>
      <c r="AH149" s="460">
        <f t="shared" si="609"/>
        <v>48760</v>
      </c>
      <c r="AI149" s="460">
        <f t="shared" si="609"/>
        <v>48944</v>
      </c>
      <c r="AJ149" s="460">
        <f t="shared" si="609"/>
        <v>49125</v>
      </c>
      <c r="AK149" s="460">
        <f t="shared" si="609"/>
        <v>49309</v>
      </c>
      <c r="AL149" s="460">
        <f t="shared" si="609"/>
        <v>49490</v>
      </c>
      <c r="AM149" s="460">
        <f t="shared" si="609"/>
        <v>49674</v>
      </c>
      <c r="AN149" s="460">
        <f t="shared" si="609"/>
        <v>49856</v>
      </c>
      <c r="AO149" s="460">
        <f t="shared" si="609"/>
        <v>50040</v>
      </c>
      <c r="AP149" s="460">
        <f t="shared" si="609"/>
        <v>50221</v>
      </c>
      <c r="AQ149" s="460">
        <f t="shared" si="609"/>
        <v>50405</v>
      </c>
      <c r="AR149" s="460">
        <f t="shared" si="609"/>
        <v>50586</v>
      </c>
      <c r="AS149" s="460">
        <f t="shared" si="609"/>
        <v>50770</v>
      </c>
      <c r="AT149" s="460">
        <f t="shared" si="609"/>
        <v>50951</v>
      </c>
      <c r="AU149" s="460">
        <f t="shared" si="609"/>
        <v>51135</v>
      </c>
      <c r="AV149" s="460">
        <f t="shared" si="609"/>
        <v>51317</v>
      </c>
      <c r="AW149" s="460">
        <f t="shared" si="609"/>
        <v>51501</v>
      </c>
      <c r="AX149" s="460">
        <f t="shared" si="609"/>
        <v>51682</v>
      </c>
      <c r="AY149" s="460">
        <f t="shared" si="609"/>
        <v>51866</v>
      </c>
      <c r="AZ149" s="460">
        <f t="shared" si="609"/>
        <v>52047</v>
      </c>
      <c r="BA149" s="460">
        <f t="shared" si="609"/>
        <v>52231</v>
      </c>
      <c r="BB149" s="460">
        <f t="shared" si="609"/>
        <v>52412</v>
      </c>
      <c r="BC149" s="460">
        <f t="shared" si="609"/>
        <v>52596</v>
      </c>
      <c r="BD149" s="460">
        <f t="shared" si="609"/>
        <v>52778</v>
      </c>
      <c r="BE149" s="460">
        <f t="shared" si="609"/>
        <v>52962</v>
      </c>
      <c r="BF149" s="460">
        <f t="shared" si="609"/>
        <v>53143</v>
      </c>
      <c r="BG149" s="460">
        <f t="shared" si="609"/>
        <v>53327</v>
      </c>
      <c r="BH149" s="460">
        <f t="shared" si="609"/>
        <v>53508</v>
      </c>
      <c r="BI149" s="460">
        <f t="shared" si="609"/>
        <v>53692</v>
      </c>
      <c r="BJ149" s="460">
        <f t="shared" si="609"/>
        <v>53873</v>
      </c>
      <c r="BK149" s="460">
        <f t="shared" si="609"/>
        <v>54057</v>
      </c>
      <c r="BL149" s="460">
        <f t="shared" si="609"/>
        <v>54239</v>
      </c>
      <c r="BM149" s="460">
        <f t="shared" si="609"/>
        <v>54423</v>
      </c>
      <c r="BN149" s="460">
        <f t="shared" si="609"/>
        <v>54604</v>
      </c>
      <c r="BO149" s="460">
        <f t="shared" si="609"/>
        <v>54788</v>
      </c>
      <c r="BP149" s="460">
        <f t="shared" si="609"/>
        <v>54969</v>
      </c>
      <c r="BQ149" s="460">
        <f t="shared" si="609"/>
        <v>55153</v>
      </c>
      <c r="BR149" s="460">
        <f t="shared" si="609"/>
        <v>55334</v>
      </c>
      <c r="BS149" s="460">
        <f t="shared" si="609"/>
        <v>55518</v>
      </c>
      <c r="BT149" s="460">
        <f t="shared" si="609"/>
        <v>55700</v>
      </c>
      <c r="BU149" s="460">
        <f t="shared" si="609"/>
        <v>55884</v>
      </c>
      <c r="BV149" s="460">
        <f t="shared" si="609"/>
        <v>56065</v>
      </c>
      <c r="BW149" s="460">
        <f t="shared" ref="BW149:EH149" si="610">BW105</f>
        <v>56249</v>
      </c>
      <c r="BX149" s="460">
        <f t="shared" si="610"/>
        <v>56430</v>
      </c>
      <c r="BY149" s="460">
        <f t="shared" si="610"/>
        <v>56614</v>
      </c>
      <c r="BZ149" s="460">
        <f t="shared" si="610"/>
        <v>56795</v>
      </c>
      <c r="CA149" s="460">
        <f t="shared" si="610"/>
        <v>56979</v>
      </c>
      <c r="CB149" s="460">
        <f t="shared" si="610"/>
        <v>57161</v>
      </c>
      <c r="CC149" s="460">
        <f t="shared" si="610"/>
        <v>57345</v>
      </c>
      <c r="CD149" s="460">
        <f t="shared" si="610"/>
        <v>57526</v>
      </c>
      <c r="CE149" s="460">
        <f t="shared" si="610"/>
        <v>57710</v>
      </c>
      <c r="CF149" s="460">
        <f t="shared" si="610"/>
        <v>57891</v>
      </c>
      <c r="CG149" s="460">
        <f t="shared" si="610"/>
        <v>58075</v>
      </c>
      <c r="CH149" s="460">
        <f t="shared" si="610"/>
        <v>58256</v>
      </c>
      <c r="CI149" s="460">
        <f t="shared" si="610"/>
        <v>58440</v>
      </c>
      <c r="CJ149" s="460">
        <f t="shared" si="610"/>
        <v>58622</v>
      </c>
      <c r="CK149" s="460">
        <f t="shared" si="610"/>
        <v>58806</v>
      </c>
      <c r="CL149" s="460">
        <f t="shared" si="610"/>
        <v>58987</v>
      </c>
      <c r="CM149" s="460">
        <f t="shared" si="610"/>
        <v>59171</v>
      </c>
      <c r="CN149" s="460">
        <f t="shared" si="610"/>
        <v>59352</v>
      </c>
      <c r="CO149" s="460">
        <f t="shared" si="610"/>
        <v>59536</v>
      </c>
      <c r="CP149" s="460">
        <f t="shared" si="610"/>
        <v>59717</v>
      </c>
      <c r="CQ149" s="460">
        <f t="shared" si="610"/>
        <v>59901</v>
      </c>
      <c r="CR149" s="460">
        <f t="shared" si="610"/>
        <v>60083</v>
      </c>
      <c r="CS149" s="460">
        <f t="shared" si="610"/>
        <v>60267</v>
      </c>
      <c r="CT149" s="460">
        <f t="shared" si="610"/>
        <v>60448</v>
      </c>
      <c r="CU149" s="460">
        <f t="shared" si="610"/>
        <v>60632</v>
      </c>
      <c r="CV149" s="460">
        <f t="shared" si="610"/>
        <v>60813</v>
      </c>
      <c r="CW149" s="460">
        <f t="shared" si="610"/>
        <v>60997</v>
      </c>
      <c r="CX149" s="460">
        <f t="shared" si="610"/>
        <v>61178</v>
      </c>
      <c r="CY149" s="460">
        <f t="shared" si="610"/>
        <v>61362</v>
      </c>
      <c r="CZ149" s="460">
        <f t="shared" si="610"/>
        <v>61544</v>
      </c>
      <c r="DA149" s="460">
        <f t="shared" si="610"/>
        <v>61728</v>
      </c>
      <c r="DB149" s="460">
        <f t="shared" si="610"/>
        <v>61909</v>
      </c>
      <c r="DC149" s="460">
        <f t="shared" si="610"/>
        <v>62093</v>
      </c>
      <c r="DD149" s="460">
        <f t="shared" si="610"/>
        <v>62274</v>
      </c>
      <c r="DE149" s="460">
        <f t="shared" si="610"/>
        <v>62458</v>
      </c>
      <c r="DF149" s="460">
        <f t="shared" si="610"/>
        <v>62639</v>
      </c>
      <c r="DG149" s="460">
        <f t="shared" si="610"/>
        <v>62823</v>
      </c>
      <c r="DH149" s="460">
        <f t="shared" si="610"/>
        <v>63005</v>
      </c>
      <c r="DI149" s="460">
        <f t="shared" si="610"/>
        <v>63189</v>
      </c>
      <c r="DJ149" s="460">
        <f t="shared" si="610"/>
        <v>63370</v>
      </c>
      <c r="DK149" s="460">
        <f t="shared" si="610"/>
        <v>63554</v>
      </c>
      <c r="DL149" s="460">
        <f t="shared" si="610"/>
        <v>63735</v>
      </c>
      <c r="DM149" s="460">
        <f t="shared" si="610"/>
        <v>63919</v>
      </c>
      <c r="DN149" s="460">
        <f t="shared" si="610"/>
        <v>64100</v>
      </c>
      <c r="DO149" s="460">
        <f t="shared" si="610"/>
        <v>64284</v>
      </c>
      <c r="DP149" s="460">
        <f t="shared" si="610"/>
        <v>64466</v>
      </c>
      <c r="DQ149" s="460">
        <f t="shared" si="610"/>
        <v>64650</v>
      </c>
      <c r="DR149" s="460">
        <f t="shared" si="610"/>
        <v>64831</v>
      </c>
      <c r="DS149" s="460">
        <f t="shared" si="610"/>
        <v>65015</v>
      </c>
      <c r="DT149" s="460">
        <f t="shared" si="610"/>
        <v>65196</v>
      </c>
      <c r="DU149" s="460">
        <f t="shared" si="610"/>
        <v>65380</v>
      </c>
      <c r="DV149" s="460">
        <f t="shared" si="610"/>
        <v>65561</v>
      </c>
      <c r="DW149" s="460">
        <f t="shared" si="610"/>
        <v>65745</v>
      </c>
      <c r="DX149" s="460">
        <f t="shared" si="610"/>
        <v>65927</v>
      </c>
      <c r="DY149" s="460">
        <f t="shared" si="610"/>
        <v>66111</v>
      </c>
      <c r="DZ149" s="460">
        <f t="shared" si="610"/>
        <v>66292</v>
      </c>
      <c r="EA149" s="460">
        <f t="shared" si="610"/>
        <v>66476</v>
      </c>
      <c r="EB149" s="460">
        <f t="shared" si="610"/>
        <v>66657</v>
      </c>
      <c r="EC149" s="460">
        <f t="shared" si="610"/>
        <v>66841</v>
      </c>
      <c r="ED149" s="460">
        <f t="shared" si="610"/>
        <v>67022</v>
      </c>
      <c r="EE149" s="460">
        <f t="shared" si="610"/>
        <v>67206</v>
      </c>
      <c r="EF149" s="460">
        <f t="shared" si="610"/>
        <v>67388</v>
      </c>
      <c r="EG149" s="460">
        <f t="shared" si="610"/>
        <v>67572</v>
      </c>
      <c r="EH149" s="460">
        <f t="shared" si="610"/>
        <v>67753</v>
      </c>
      <c r="EI149" s="460">
        <f t="shared" ref="EI149:GJ149" si="611">EI105</f>
        <v>67937</v>
      </c>
      <c r="EJ149" s="460">
        <f t="shared" si="611"/>
        <v>68118</v>
      </c>
      <c r="EK149" s="460">
        <f t="shared" si="611"/>
        <v>68302</v>
      </c>
      <c r="EL149" s="460">
        <f t="shared" si="611"/>
        <v>68483</v>
      </c>
      <c r="EM149" s="460">
        <f t="shared" si="611"/>
        <v>68667</v>
      </c>
      <c r="EN149" s="460">
        <f t="shared" si="611"/>
        <v>68849</v>
      </c>
      <c r="EO149" s="460">
        <f t="shared" si="611"/>
        <v>69033</v>
      </c>
      <c r="EP149" s="460">
        <f t="shared" si="611"/>
        <v>69214</v>
      </c>
      <c r="EQ149" s="460">
        <f t="shared" si="611"/>
        <v>69398</v>
      </c>
      <c r="ER149" s="460">
        <f t="shared" si="611"/>
        <v>69579</v>
      </c>
      <c r="ES149" s="460">
        <f t="shared" si="611"/>
        <v>69763</v>
      </c>
      <c r="ET149" s="460">
        <f t="shared" si="611"/>
        <v>69944</v>
      </c>
      <c r="EU149" s="460">
        <f t="shared" si="611"/>
        <v>70128</v>
      </c>
      <c r="EV149" s="460">
        <f t="shared" si="611"/>
        <v>70310</v>
      </c>
      <c r="EW149" s="460">
        <f t="shared" si="611"/>
        <v>70494</v>
      </c>
      <c r="EX149" s="460">
        <f t="shared" si="611"/>
        <v>70675</v>
      </c>
      <c r="EY149" s="460">
        <f t="shared" si="611"/>
        <v>70859</v>
      </c>
      <c r="EZ149" s="460">
        <f t="shared" si="611"/>
        <v>71040</v>
      </c>
      <c r="FA149" s="460">
        <f t="shared" si="611"/>
        <v>71224</v>
      </c>
      <c r="FB149" s="460">
        <f t="shared" si="611"/>
        <v>71405</v>
      </c>
      <c r="FC149" s="460">
        <f t="shared" si="611"/>
        <v>71589</v>
      </c>
      <c r="FD149" s="460">
        <f t="shared" si="611"/>
        <v>71771</v>
      </c>
      <c r="FE149" s="460">
        <f t="shared" si="611"/>
        <v>71955</v>
      </c>
      <c r="FF149" s="460">
        <f t="shared" si="611"/>
        <v>72136</v>
      </c>
      <c r="FG149" s="460">
        <f t="shared" si="611"/>
        <v>72320</v>
      </c>
      <c r="FH149" s="460">
        <f t="shared" si="611"/>
        <v>72501</v>
      </c>
      <c r="FI149" s="460">
        <f t="shared" si="611"/>
        <v>72685</v>
      </c>
      <c r="FJ149" s="460">
        <f t="shared" si="611"/>
        <v>72866</v>
      </c>
      <c r="FK149" s="460">
        <f t="shared" si="611"/>
        <v>73050</v>
      </c>
      <c r="FL149" s="460">
        <f t="shared" si="611"/>
        <v>73231</v>
      </c>
      <c r="FM149" s="460">
        <f t="shared" si="611"/>
        <v>73415</v>
      </c>
      <c r="FN149" s="460">
        <f t="shared" si="611"/>
        <v>73596</v>
      </c>
      <c r="FO149" s="460">
        <f t="shared" si="611"/>
        <v>73780</v>
      </c>
      <c r="FP149" s="460">
        <f t="shared" si="611"/>
        <v>73961</v>
      </c>
      <c r="FQ149" s="460">
        <f t="shared" si="611"/>
        <v>74145</v>
      </c>
      <c r="FR149" s="460">
        <f t="shared" si="611"/>
        <v>74326</v>
      </c>
      <c r="FS149" s="460">
        <f t="shared" si="611"/>
        <v>74510</v>
      </c>
      <c r="FT149" s="460">
        <f t="shared" si="611"/>
        <v>74692</v>
      </c>
      <c r="FU149" s="460">
        <f t="shared" si="611"/>
        <v>74876</v>
      </c>
      <c r="FV149" s="460">
        <f t="shared" si="611"/>
        <v>75057</v>
      </c>
      <c r="FW149" s="460">
        <f t="shared" si="611"/>
        <v>75241</v>
      </c>
      <c r="FX149" s="460">
        <f t="shared" si="611"/>
        <v>75422</v>
      </c>
      <c r="FY149" s="460">
        <f t="shared" si="611"/>
        <v>75606</v>
      </c>
      <c r="FZ149" s="460">
        <f t="shared" si="611"/>
        <v>75787</v>
      </c>
      <c r="GA149" s="460">
        <f t="shared" si="611"/>
        <v>75971</v>
      </c>
      <c r="GB149" s="460">
        <f t="shared" si="611"/>
        <v>76153</v>
      </c>
      <c r="GC149" s="460">
        <f t="shared" si="611"/>
        <v>76337</v>
      </c>
      <c r="GD149" s="460">
        <f t="shared" si="611"/>
        <v>76518</v>
      </c>
      <c r="GE149" s="460">
        <f t="shared" si="611"/>
        <v>76702</v>
      </c>
      <c r="GF149" s="460">
        <f t="shared" si="611"/>
        <v>76883</v>
      </c>
      <c r="GG149" s="460">
        <f t="shared" si="611"/>
        <v>77067</v>
      </c>
      <c r="GH149" s="460">
        <f t="shared" si="611"/>
        <v>77248</v>
      </c>
      <c r="GI149" s="460">
        <f t="shared" si="611"/>
        <v>77432</v>
      </c>
      <c r="GJ149" s="460">
        <f t="shared" si="611"/>
        <v>77614</v>
      </c>
    </row>
    <row r="150" spans="1:192" s="32" customFormat="1" x14ac:dyDescent="0.25">
      <c r="A150" s="15"/>
      <c r="B150" s="15"/>
      <c r="C150" s="21"/>
      <c r="D150" s="48"/>
      <c r="E150" s="619" t="s">
        <v>707</v>
      </c>
      <c r="F150" s="113">
        <f xml:space="preserve"> XIRR(J146:GJ147, J148:GJ149)</f>
        <v>3.8487699627876293E-2</v>
      </c>
      <c r="G150" s="619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</row>
    <row r="151" spans="1:192" s="193" customFormat="1" x14ac:dyDescent="0.25">
      <c r="A151" s="142"/>
      <c r="B151" s="142"/>
      <c r="C151" s="143"/>
      <c r="D151" s="144"/>
      <c r="E151" s="623"/>
      <c r="F151" s="623"/>
      <c r="G151" s="623"/>
      <c r="M151" s="192"/>
      <c r="N151" s="192"/>
      <c r="O151" s="192"/>
      <c r="P151" s="19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192"/>
      <c r="AJ151" s="192"/>
      <c r="AK151" s="192"/>
      <c r="AL151" s="19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2"/>
      <c r="BQ151" s="192"/>
      <c r="BR151" s="192"/>
      <c r="BS151" s="192"/>
      <c r="BT151" s="192"/>
      <c r="BU151" s="192"/>
      <c r="BV151" s="192"/>
      <c r="BW151" s="192"/>
      <c r="BX151" s="192"/>
      <c r="BY151" s="192"/>
      <c r="BZ151" s="192"/>
      <c r="CA151" s="192"/>
      <c r="CB151" s="192"/>
      <c r="CC151" s="192"/>
      <c r="CD151" s="192"/>
      <c r="CE151" s="192"/>
      <c r="CF151" s="192"/>
      <c r="CG151" s="192"/>
      <c r="CH151" s="192"/>
      <c r="CI151" s="192"/>
      <c r="CJ151" s="192"/>
      <c r="CK151" s="192"/>
      <c r="CL151" s="192"/>
      <c r="CM151" s="192"/>
      <c r="CN151" s="192"/>
      <c r="CO151" s="192"/>
      <c r="CP151" s="192"/>
      <c r="CQ151" s="192"/>
      <c r="CR151" s="192"/>
      <c r="CS151" s="192"/>
      <c r="CT151" s="192"/>
      <c r="CU151" s="192"/>
      <c r="CV151" s="192"/>
      <c r="CW151" s="192"/>
      <c r="CX151" s="192"/>
      <c r="CY151" s="192"/>
      <c r="CZ151" s="192"/>
      <c r="DA151" s="192"/>
      <c r="DB151" s="192"/>
      <c r="DC151" s="192"/>
      <c r="DD151" s="192"/>
      <c r="DE151" s="192"/>
      <c r="DF151" s="192"/>
      <c r="DG151" s="192"/>
      <c r="DH151" s="192"/>
      <c r="DI151" s="192"/>
      <c r="DJ151" s="192"/>
      <c r="DK151" s="192"/>
      <c r="DL151" s="192"/>
      <c r="DM151" s="192"/>
      <c r="DN151" s="192"/>
      <c r="DO151" s="192"/>
      <c r="DP151" s="192"/>
      <c r="DQ151" s="192"/>
      <c r="DR151" s="192"/>
      <c r="DS151" s="192"/>
      <c r="DT151" s="192"/>
      <c r="DU151" s="192"/>
      <c r="DV151" s="192"/>
      <c r="DW151" s="192"/>
      <c r="DX151" s="192"/>
      <c r="DY151" s="192"/>
      <c r="DZ151" s="192"/>
      <c r="EA151" s="192"/>
      <c r="EB151" s="192"/>
      <c r="EC151" s="192"/>
      <c r="ED151" s="192"/>
      <c r="EE151" s="192"/>
      <c r="EF151" s="192"/>
      <c r="EG151" s="192"/>
      <c r="EH151" s="192"/>
      <c r="EI151" s="192"/>
      <c r="EJ151" s="192"/>
      <c r="EK151" s="192"/>
      <c r="EL151" s="192"/>
      <c r="EM151" s="192"/>
      <c r="EN151" s="192"/>
      <c r="EO151" s="192"/>
      <c r="EP151" s="192"/>
      <c r="EQ151" s="192"/>
      <c r="ER151" s="192"/>
      <c r="ES151" s="192"/>
      <c r="ET151" s="192"/>
      <c r="EU151" s="192"/>
      <c r="EV151" s="192"/>
      <c r="EW151" s="192"/>
      <c r="EX151" s="192"/>
      <c r="EY151" s="192"/>
      <c r="EZ151" s="192"/>
      <c r="FA151" s="192"/>
      <c r="FB151" s="192"/>
      <c r="FC151" s="192"/>
      <c r="FD151" s="192"/>
      <c r="FE151" s="192"/>
      <c r="FF151" s="192"/>
      <c r="FG151" s="192"/>
      <c r="FH151" s="192"/>
      <c r="FI151" s="192"/>
      <c r="FJ151" s="192"/>
      <c r="FK151" s="192"/>
      <c r="FL151" s="192"/>
      <c r="FM151" s="192"/>
      <c r="FN151" s="192"/>
      <c r="FO151" s="192"/>
      <c r="FP151" s="192"/>
      <c r="FQ151" s="192"/>
      <c r="FR151" s="192"/>
      <c r="FS151" s="192"/>
      <c r="FT151" s="192"/>
      <c r="FU151" s="192"/>
      <c r="FV151" s="192"/>
      <c r="FW151" s="192"/>
      <c r="FX151" s="192"/>
      <c r="FY151" s="192"/>
      <c r="FZ151" s="192"/>
      <c r="GA151" s="192"/>
      <c r="GB151" s="192"/>
      <c r="GC151" s="192"/>
      <c r="GD151" s="192"/>
      <c r="GE151" s="192"/>
      <c r="GF151" s="192"/>
      <c r="GG151" s="192"/>
      <c r="GH151" s="192"/>
      <c r="GI151" s="192"/>
      <c r="GJ151" s="192"/>
    </row>
    <row r="152" spans="1:192" s="193" customFormat="1" x14ac:dyDescent="0.25">
      <c r="A152" s="142"/>
      <c r="B152" s="142"/>
      <c r="C152" s="143"/>
      <c r="D152" s="144"/>
      <c r="E152" s="623"/>
      <c r="F152" s="623"/>
      <c r="G152" s="623"/>
      <c r="M152" s="192"/>
      <c r="N152" s="192"/>
      <c r="O152" s="192"/>
      <c r="P152" s="192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192"/>
      <c r="AJ152" s="192"/>
      <c r="AK152" s="192"/>
      <c r="AL152" s="19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2"/>
      <c r="BQ152" s="192"/>
      <c r="BR152" s="192"/>
      <c r="BS152" s="192"/>
      <c r="BT152" s="192"/>
      <c r="BU152" s="192"/>
      <c r="BV152" s="192"/>
      <c r="BW152" s="192"/>
      <c r="BX152" s="192"/>
      <c r="BY152" s="192"/>
      <c r="BZ152" s="192"/>
      <c r="CA152" s="192"/>
      <c r="CB152" s="192"/>
      <c r="CC152" s="192"/>
      <c r="CD152" s="192"/>
      <c r="CE152" s="192"/>
      <c r="CF152" s="192"/>
      <c r="CG152" s="192"/>
      <c r="CH152" s="192"/>
      <c r="CI152" s="192"/>
      <c r="CJ152" s="192"/>
      <c r="CK152" s="192"/>
      <c r="CL152" s="192"/>
      <c r="CM152" s="192"/>
      <c r="CN152" s="192"/>
      <c r="CO152" s="192"/>
      <c r="CP152" s="192"/>
      <c r="CQ152" s="192"/>
      <c r="CR152" s="192"/>
      <c r="CS152" s="192"/>
      <c r="CT152" s="192"/>
      <c r="CU152" s="192"/>
      <c r="CV152" s="192"/>
      <c r="CW152" s="192"/>
      <c r="CX152" s="192"/>
      <c r="CY152" s="192"/>
      <c r="CZ152" s="192"/>
      <c r="DA152" s="192"/>
      <c r="DB152" s="192"/>
      <c r="DC152" s="192"/>
      <c r="DD152" s="192"/>
      <c r="DE152" s="192"/>
      <c r="DF152" s="192"/>
      <c r="DG152" s="192"/>
      <c r="DH152" s="192"/>
      <c r="DI152" s="192"/>
      <c r="DJ152" s="192"/>
      <c r="DK152" s="192"/>
      <c r="DL152" s="192"/>
      <c r="DM152" s="192"/>
      <c r="DN152" s="192"/>
      <c r="DO152" s="192"/>
      <c r="DP152" s="192"/>
      <c r="DQ152" s="192"/>
      <c r="DR152" s="192"/>
      <c r="DS152" s="192"/>
      <c r="DT152" s="192"/>
      <c r="DU152" s="192"/>
      <c r="DV152" s="192"/>
      <c r="DW152" s="192"/>
      <c r="DX152" s="192"/>
      <c r="DY152" s="192"/>
      <c r="DZ152" s="192"/>
      <c r="EA152" s="192"/>
      <c r="EB152" s="192"/>
      <c r="EC152" s="192"/>
      <c r="ED152" s="192"/>
      <c r="EE152" s="192"/>
      <c r="EF152" s="192"/>
      <c r="EG152" s="192"/>
      <c r="EH152" s="192"/>
      <c r="EI152" s="192"/>
      <c r="EJ152" s="192"/>
      <c r="EK152" s="192"/>
      <c r="EL152" s="192"/>
      <c r="EM152" s="192"/>
      <c r="EN152" s="192"/>
      <c r="EO152" s="192"/>
      <c r="EP152" s="192"/>
      <c r="EQ152" s="192"/>
      <c r="ER152" s="192"/>
      <c r="ES152" s="192"/>
      <c r="ET152" s="192"/>
      <c r="EU152" s="192"/>
      <c r="EV152" s="192"/>
      <c r="EW152" s="192"/>
      <c r="EX152" s="192"/>
      <c r="EY152" s="192"/>
      <c r="EZ152" s="192"/>
      <c r="FA152" s="192"/>
      <c r="FB152" s="192"/>
      <c r="FC152" s="192"/>
      <c r="FD152" s="192"/>
      <c r="FE152" s="192"/>
      <c r="FF152" s="192"/>
      <c r="FG152" s="192"/>
      <c r="FH152" s="192"/>
      <c r="FI152" s="192"/>
      <c r="FJ152" s="192"/>
      <c r="FK152" s="192"/>
      <c r="FL152" s="192"/>
      <c r="FM152" s="192"/>
      <c r="FN152" s="192"/>
      <c r="FO152" s="192"/>
      <c r="FP152" s="192"/>
      <c r="FQ152" s="192"/>
      <c r="FR152" s="192"/>
      <c r="FS152" s="192"/>
      <c r="FT152" s="192"/>
      <c r="FU152" s="192"/>
      <c r="FV152" s="192"/>
      <c r="FW152" s="192"/>
      <c r="FX152" s="192"/>
      <c r="FY152" s="192"/>
      <c r="FZ152" s="192"/>
      <c r="GA152" s="192"/>
      <c r="GB152" s="192"/>
      <c r="GC152" s="192"/>
      <c r="GD152" s="192"/>
      <c r="GE152" s="192"/>
      <c r="GF152" s="192"/>
      <c r="GG152" s="192"/>
      <c r="GH152" s="192"/>
      <c r="GI152" s="192"/>
      <c r="GJ152" s="192"/>
    </row>
    <row r="153" spans="1:192" s="193" customFormat="1" x14ac:dyDescent="0.25">
      <c r="A153" s="15" t="s">
        <v>716</v>
      </c>
      <c r="B153" s="142"/>
      <c r="C153" s="143"/>
      <c r="D153" s="144"/>
      <c r="E153" s="623"/>
      <c r="F153" s="623"/>
      <c r="G153" s="623"/>
      <c r="M153" s="192"/>
      <c r="N153" s="192"/>
      <c r="O153" s="192"/>
      <c r="P153" s="192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192"/>
      <c r="AJ153" s="192"/>
      <c r="AK153" s="192"/>
      <c r="AL153" s="19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2"/>
      <c r="BQ153" s="192"/>
      <c r="BR153" s="192"/>
      <c r="BS153" s="192"/>
      <c r="BT153" s="192"/>
      <c r="BU153" s="192"/>
      <c r="BV153" s="192"/>
      <c r="BW153" s="192"/>
      <c r="BX153" s="192"/>
      <c r="BY153" s="192"/>
      <c r="BZ153" s="192"/>
      <c r="CA153" s="192"/>
      <c r="CB153" s="192"/>
      <c r="CC153" s="192"/>
      <c r="CD153" s="192"/>
      <c r="CE153" s="192"/>
      <c r="CF153" s="192"/>
      <c r="CG153" s="192"/>
      <c r="CH153" s="192"/>
      <c r="CI153" s="192"/>
      <c r="CJ153" s="192"/>
      <c r="CK153" s="192"/>
      <c r="CL153" s="192"/>
      <c r="CM153" s="192"/>
      <c r="CN153" s="192"/>
      <c r="CO153" s="192"/>
      <c r="CP153" s="192"/>
      <c r="CQ153" s="192"/>
      <c r="CR153" s="192"/>
      <c r="CS153" s="192"/>
      <c r="CT153" s="192"/>
      <c r="CU153" s="192"/>
      <c r="CV153" s="192"/>
      <c r="CW153" s="192"/>
      <c r="CX153" s="192"/>
      <c r="CY153" s="192"/>
      <c r="CZ153" s="192"/>
      <c r="DA153" s="192"/>
      <c r="DB153" s="192"/>
      <c r="DC153" s="192"/>
      <c r="DD153" s="192"/>
      <c r="DE153" s="192"/>
      <c r="DF153" s="192"/>
      <c r="DG153" s="192"/>
      <c r="DH153" s="192"/>
      <c r="DI153" s="192"/>
      <c r="DJ153" s="192"/>
      <c r="DK153" s="192"/>
      <c r="DL153" s="192"/>
      <c r="DM153" s="192"/>
      <c r="DN153" s="192"/>
      <c r="DO153" s="192"/>
      <c r="DP153" s="192"/>
      <c r="DQ153" s="192"/>
      <c r="DR153" s="192"/>
      <c r="DS153" s="192"/>
      <c r="DT153" s="192"/>
      <c r="DU153" s="192"/>
      <c r="DV153" s="192"/>
      <c r="DW153" s="192"/>
      <c r="DX153" s="192"/>
      <c r="DY153" s="192"/>
      <c r="DZ153" s="192"/>
      <c r="EA153" s="192"/>
      <c r="EB153" s="192"/>
      <c r="EC153" s="192"/>
      <c r="ED153" s="192"/>
      <c r="EE153" s="192"/>
      <c r="EF153" s="192"/>
      <c r="EG153" s="192"/>
      <c r="EH153" s="192"/>
      <c r="EI153" s="192"/>
      <c r="EJ153" s="192"/>
      <c r="EK153" s="192"/>
      <c r="EL153" s="192"/>
      <c r="EM153" s="192"/>
      <c r="EN153" s="192"/>
      <c r="EO153" s="192"/>
      <c r="EP153" s="192"/>
      <c r="EQ153" s="192"/>
      <c r="ER153" s="192"/>
      <c r="ES153" s="192"/>
      <c r="ET153" s="192"/>
      <c r="EU153" s="192"/>
      <c r="EV153" s="192"/>
      <c r="EW153" s="192"/>
      <c r="EX153" s="192"/>
      <c r="EY153" s="192"/>
      <c r="EZ153" s="192"/>
      <c r="FA153" s="192"/>
      <c r="FB153" s="192"/>
      <c r="FC153" s="192"/>
      <c r="FD153" s="192"/>
      <c r="FE153" s="192"/>
      <c r="FF153" s="192"/>
      <c r="FG153" s="192"/>
      <c r="FH153" s="192"/>
      <c r="FI153" s="192"/>
      <c r="FJ153" s="192"/>
      <c r="FK153" s="192"/>
      <c r="FL153" s="192"/>
      <c r="FM153" s="192"/>
      <c r="FN153" s="192"/>
      <c r="FO153" s="192"/>
      <c r="FP153" s="192"/>
      <c r="FQ153" s="192"/>
      <c r="FR153" s="192"/>
      <c r="FS153" s="192"/>
      <c r="FT153" s="192"/>
      <c r="FU153" s="192"/>
      <c r="FV153" s="192"/>
      <c r="FW153" s="192"/>
      <c r="FX153" s="192"/>
      <c r="FY153" s="192"/>
      <c r="FZ153" s="192"/>
      <c r="GA153" s="192"/>
      <c r="GB153" s="192"/>
      <c r="GC153" s="192"/>
      <c r="GD153" s="192"/>
      <c r="GE153" s="192"/>
      <c r="GF153" s="192"/>
      <c r="GG153" s="192"/>
      <c r="GH153" s="192"/>
      <c r="GI153" s="192"/>
      <c r="GJ153" s="192"/>
    </row>
    <row r="154" spans="1:192" s="193" customFormat="1" x14ac:dyDescent="0.25">
      <c r="A154" s="142"/>
      <c r="B154" s="142"/>
      <c r="C154" s="143"/>
      <c r="D154" s="144"/>
      <c r="E154" s="623"/>
      <c r="F154" s="623"/>
      <c r="G154" s="623"/>
      <c r="M154" s="192"/>
      <c r="N154" s="192"/>
      <c r="O154" s="192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192"/>
      <c r="AJ154" s="192"/>
      <c r="AK154" s="192"/>
      <c r="AL154" s="19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192"/>
      <c r="BL154" s="192"/>
      <c r="BM154" s="192"/>
      <c r="BN154" s="192"/>
      <c r="BO154" s="192"/>
      <c r="BP154" s="192"/>
      <c r="BQ154" s="192"/>
      <c r="BR154" s="192"/>
      <c r="BS154" s="192"/>
      <c r="BT154" s="192"/>
      <c r="BU154" s="192"/>
      <c r="BV154" s="192"/>
      <c r="BW154" s="192"/>
      <c r="BX154" s="192"/>
      <c r="BY154" s="192"/>
      <c r="BZ154" s="192"/>
      <c r="CA154" s="192"/>
      <c r="CB154" s="192"/>
      <c r="CC154" s="192"/>
      <c r="CD154" s="192"/>
      <c r="CE154" s="192"/>
      <c r="CF154" s="192"/>
      <c r="CG154" s="192"/>
      <c r="CH154" s="192"/>
      <c r="CI154" s="192"/>
      <c r="CJ154" s="192"/>
      <c r="CK154" s="192"/>
      <c r="CL154" s="192"/>
      <c r="CM154" s="192"/>
      <c r="CN154" s="192"/>
      <c r="CO154" s="192"/>
      <c r="CP154" s="192"/>
      <c r="CQ154" s="192"/>
      <c r="CR154" s="192"/>
      <c r="CS154" s="192"/>
      <c r="CT154" s="192"/>
      <c r="CU154" s="192"/>
      <c r="CV154" s="192"/>
      <c r="CW154" s="192"/>
      <c r="CX154" s="192"/>
      <c r="CY154" s="192"/>
      <c r="CZ154" s="192"/>
      <c r="DA154" s="192"/>
      <c r="DB154" s="192"/>
      <c r="DC154" s="192"/>
      <c r="DD154" s="192"/>
      <c r="DE154" s="192"/>
      <c r="DF154" s="192"/>
      <c r="DG154" s="192"/>
      <c r="DH154" s="192"/>
      <c r="DI154" s="192"/>
      <c r="DJ154" s="192"/>
      <c r="DK154" s="192"/>
      <c r="DL154" s="192"/>
      <c r="DM154" s="192"/>
      <c r="DN154" s="192"/>
      <c r="DO154" s="192"/>
      <c r="DP154" s="192"/>
      <c r="DQ154" s="192"/>
      <c r="DR154" s="192"/>
      <c r="DS154" s="192"/>
      <c r="DT154" s="192"/>
      <c r="DU154" s="192"/>
      <c r="DV154" s="192"/>
      <c r="DW154" s="192"/>
      <c r="DX154" s="192"/>
      <c r="DY154" s="192"/>
      <c r="DZ154" s="192"/>
      <c r="EA154" s="192"/>
      <c r="EB154" s="192"/>
      <c r="EC154" s="192"/>
      <c r="ED154" s="192"/>
      <c r="EE154" s="192"/>
      <c r="EF154" s="192"/>
      <c r="EG154" s="192"/>
      <c r="EH154" s="192"/>
      <c r="EI154" s="192"/>
      <c r="EJ154" s="192"/>
      <c r="EK154" s="192"/>
      <c r="EL154" s="192"/>
      <c r="EM154" s="192"/>
      <c r="EN154" s="192"/>
      <c r="EO154" s="192"/>
      <c r="EP154" s="192"/>
      <c r="EQ154" s="192"/>
      <c r="ER154" s="192"/>
      <c r="ES154" s="192"/>
      <c r="ET154" s="192"/>
      <c r="EU154" s="192"/>
      <c r="EV154" s="192"/>
      <c r="EW154" s="192"/>
      <c r="EX154" s="192"/>
      <c r="EY154" s="192"/>
      <c r="EZ154" s="192"/>
      <c r="FA154" s="192"/>
      <c r="FB154" s="192"/>
      <c r="FC154" s="192"/>
      <c r="FD154" s="192"/>
      <c r="FE154" s="192"/>
      <c r="FF154" s="192"/>
      <c r="FG154" s="192"/>
      <c r="FH154" s="192"/>
      <c r="FI154" s="192"/>
      <c r="FJ154" s="192"/>
      <c r="FK154" s="192"/>
      <c r="FL154" s="192"/>
      <c r="FM154" s="192"/>
      <c r="FN154" s="192"/>
      <c r="FO154" s="192"/>
      <c r="FP154" s="192"/>
      <c r="FQ154" s="192"/>
      <c r="FR154" s="192"/>
      <c r="FS154" s="192"/>
      <c r="FT154" s="192"/>
      <c r="FU154" s="192"/>
      <c r="FV154" s="192"/>
      <c r="FW154" s="192"/>
      <c r="FX154" s="192"/>
      <c r="FY154" s="192"/>
      <c r="FZ154" s="192"/>
      <c r="GA154" s="192"/>
      <c r="GB154" s="192"/>
      <c r="GC154" s="192"/>
      <c r="GD154" s="192"/>
      <c r="GE154" s="192"/>
      <c r="GF154" s="192"/>
      <c r="GG154" s="192"/>
      <c r="GH154" s="192"/>
      <c r="GI154" s="192"/>
      <c r="GJ154" s="192"/>
    </row>
    <row r="155" spans="1:192" s="32" customFormat="1" x14ac:dyDescent="0.25">
      <c r="A155" s="15"/>
      <c r="B155" s="15"/>
      <c r="C155" s="21"/>
      <c r="D155" s="48"/>
      <c r="E155" s="619" t="s">
        <v>165</v>
      </c>
      <c r="F155" s="619">
        <f>F133</f>
        <v>-1.0000000000000001E-9</v>
      </c>
      <c r="G155" s="619" t="str">
        <f t="shared" ref="G155:I155" si="612">G133</f>
        <v>$ 000s</v>
      </c>
      <c r="H155" s="619">
        <f t="shared" si="612"/>
        <v>0</v>
      </c>
      <c r="I155" s="619">
        <f t="shared" si="612"/>
        <v>0</v>
      </c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</row>
    <row r="156" spans="1:192" s="32" customFormat="1" x14ac:dyDescent="0.25">
      <c r="A156" s="15"/>
      <c r="B156" s="15"/>
      <c r="C156" s="21"/>
      <c r="D156" s="48"/>
      <c r="E156" s="619" t="s">
        <v>1</v>
      </c>
      <c r="F156" s="619">
        <f t="shared" ref="F156:I156" si="613">F134</f>
        <v>0</v>
      </c>
      <c r="G156" s="619" t="str">
        <f t="shared" si="613"/>
        <v>flag</v>
      </c>
      <c r="H156" s="800">
        <f t="shared" si="613"/>
        <v>1</v>
      </c>
      <c r="I156" s="619">
        <f t="shared" si="613"/>
        <v>0</v>
      </c>
      <c r="J156" s="619">
        <f>J94</f>
        <v>1</v>
      </c>
      <c r="K156" s="619">
        <f t="shared" ref="K156:BV156" si="614">K116</f>
        <v>0</v>
      </c>
      <c r="L156" s="619">
        <f t="shared" si="614"/>
        <v>0</v>
      </c>
      <c r="M156" s="619">
        <f t="shared" si="614"/>
        <v>0</v>
      </c>
      <c r="N156" s="619">
        <f t="shared" si="614"/>
        <v>0</v>
      </c>
      <c r="O156" s="619">
        <f t="shared" si="614"/>
        <v>0</v>
      </c>
      <c r="P156" s="619">
        <f t="shared" si="614"/>
        <v>0</v>
      </c>
      <c r="Q156" s="619">
        <f t="shared" si="614"/>
        <v>0</v>
      </c>
      <c r="R156" s="619">
        <f t="shared" si="614"/>
        <v>0</v>
      </c>
      <c r="S156" s="619">
        <f t="shared" si="614"/>
        <v>0</v>
      </c>
      <c r="T156" s="619">
        <f t="shared" si="614"/>
        <v>0</v>
      </c>
      <c r="U156" s="619">
        <f t="shared" si="614"/>
        <v>0</v>
      </c>
      <c r="V156" s="619">
        <f t="shared" si="614"/>
        <v>0</v>
      </c>
      <c r="W156" s="619">
        <f t="shared" si="614"/>
        <v>0</v>
      </c>
      <c r="X156" s="619">
        <f t="shared" si="614"/>
        <v>0</v>
      </c>
      <c r="Y156" s="619">
        <f t="shared" si="614"/>
        <v>0</v>
      </c>
      <c r="Z156" s="619">
        <f t="shared" si="614"/>
        <v>0</v>
      </c>
      <c r="AA156" s="619">
        <f t="shared" si="614"/>
        <v>0</v>
      </c>
      <c r="AB156" s="619">
        <f t="shared" si="614"/>
        <v>0</v>
      </c>
      <c r="AC156" s="619">
        <f t="shared" si="614"/>
        <v>0</v>
      </c>
      <c r="AD156" s="619">
        <f t="shared" si="614"/>
        <v>0</v>
      </c>
      <c r="AE156" s="619">
        <f t="shared" si="614"/>
        <v>0</v>
      </c>
      <c r="AF156" s="619">
        <f t="shared" si="614"/>
        <v>0</v>
      </c>
      <c r="AG156" s="619">
        <f t="shared" si="614"/>
        <v>0</v>
      </c>
      <c r="AH156" s="619">
        <f t="shared" si="614"/>
        <v>0</v>
      </c>
      <c r="AI156" s="619">
        <f t="shared" si="614"/>
        <v>0</v>
      </c>
      <c r="AJ156" s="619">
        <f t="shared" si="614"/>
        <v>0</v>
      </c>
      <c r="AK156" s="619">
        <f t="shared" si="614"/>
        <v>0</v>
      </c>
      <c r="AL156" s="619">
        <f t="shared" si="614"/>
        <v>0</v>
      </c>
      <c r="AM156" s="619">
        <f t="shared" si="614"/>
        <v>0</v>
      </c>
      <c r="AN156" s="619">
        <f t="shared" si="614"/>
        <v>0</v>
      </c>
      <c r="AO156" s="619">
        <f t="shared" si="614"/>
        <v>0</v>
      </c>
      <c r="AP156" s="619">
        <f t="shared" si="614"/>
        <v>0</v>
      </c>
      <c r="AQ156" s="619">
        <f t="shared" si="614"/>
        <v>0</v>
      </c>
      <c r="AR156" s="619">
        <f t="shared" si="614"/>
        <v>0</v>
      </c>
      <c r="AS156" s="619">
        <f t="shared" si="614"/>
        <v>0</v>
      </c>
      <c r="AT156" s="619">
        <f t="shared" si="614"/>
        <v>0</v>
      </c>
      <c r="AU156" s="619">
        <f t="shared" si="614"/>
        <v>0</v>
      </c>
      <c r="AV156" s="619">
        <f t="shared" si="614"/>
        <v>0</v>
      </c>
      <c r="AW156" s="619">
        <f t="shared" si="614"/>
        <v>0</v>
      </c>
      <c r="AX156" s="619">
        <f t="shared" si="614"/>
        <v>0</v>
      </c>
      <c r="AY156" s="619">
        <f t="shared" si="614"/>
        <v>0</v>
      </c>
      <c r="AZ156" s="619">
        <f t="shared" si="614"/>
        <v>0</v>
      </c>
      <c r="BA156" s="619">
        <f t="shared" si="614"/>
        <v>0</v>
      </c>
      <c r="BB156" s="619">
        <f t="shared" si="614"/>
        <v>0</v>
      </c>
      <c r="BC156" s="619">
        <f t="shared" si="614"/>
        <v>0</v>
      </c>
      <c r="BD156" s="619">
        <f t="shared" si="614"/>
        <v>0</v>
      </c>
      <c r="BE156" s="619">
        <f t="shared" si="614"/>
        <v>0</v>
      </c>
      <c r="BF156" s="619">
        <f t="shared" si="614"/>
        <v>0</v>
      </c>
      <c r="BG156" s="619">
        <f t="shared" si="614"/>
        <v>0</v>
      </c>
      <c r="BH156" s="619">
        <f t="shared" si="614"/>
        <v>0</v>
      </c>
      <c r="BI156" s="619">
        <f t="shared" si="614"/>
        <v>0</v>
      </c>
      <c r="BJ156" s="619">
        <f t="shared" si="614"/>
        <v>0</v>
      </c>
      <c r="BK156" s="619">
        <f t="shared" si="614"/>
        <v>0</v>
      </c>
      <c r="BL156" s="619">
        <f t="shared" si="614"/>
        <v>0</v>
      </c>
      <c r="BM156" s="619">
        <f t="shared" si="614"/>
        <v>0</v>
      </c>
      <c r="BN156" s="619">
        <f t="shared" si="614"/>
        <v>0</v>
      </c>
      <c r="BO156" s="619">
        <f t="shared" si="614"/>
        <v>0</v>
      </c>
      <c r="BP156" s="619">
        <f t="shared" si="614"/>
        <v>0</v>
      </c>
      <c r="BQ156" s="619">
        <f t="shared" si="614"/>
        <v>0</v>
      </c>
      <c r="BR156" s="619">
        <f t="shared" si="614"/>
        <v>0</v>
      </c>
      <c r="BS156" s="619">
        <f t="shared" si="614"/>
        <v>0</v>
      </c>
      <c r="BT156" s="619">
        <f t="shared" si="614"/>
        <v>0</v>
      </c>
      <c r="BU156" s="619">
        <f t="shared" si="614"/>
        <v>0</v>
      </c>
      <c r="BV156" s="619">
        <f t="shared" si="614"/>
        <v>0</v>
      </c>
      <c r="BW156" s="619">
        <f t="shared" ref="BW156:EH156" si="615">BW116</f>
        <v>0</v>
      </c>
      <c r="BX156" s="619">
        <f t="shared" si="615"/>
        <v>0</v>
      </c>
      <c r="BY156" s="619">
        <f t="shared" si="615"/>
        <v>0</v>
      </c>
      <c r="BZ156" s="619">
        <f t="shared" si="615"/>
        <v>0</v>
      </c>
      <c r="CA156" s="619">
        <f t="shared" si="615"/>
        <v>0</v>
      </c>
      <c r="CB156" s="619">
        <f t="shared" si="615"/>
        <v>0</v>
      </c>
      <c r="CC156" s="619">
        <f t="shared" si="615"/>
        <v>0</v>
      </c>
      <c r="CD156" s="619">
        <f t="shared" si="615"/>
        <v>0</v>
      </c>
      <c r="CE156" s="619">
        <f t="shared" si="615"/>
        <v>0</v>
      </c>
      <c r="CF156" s="619">
        <f t="shared" si="615"/>
        <v>0</v>
      </c>
      <c r="CG156" s="619">
        <f t="shared" si="615"/>
        <v>0</v>
      </c>
      <c r="CH156" s="619">
        <f t="shared" si="615"/>
        <v>0</v>
      </c>
      <c r="CI156" s="619">
        <f t="shared" si="615"/>
        <v>0</v>
      </c>
      <c r="CJ156" s="619">
        <f t="shared" si="615"/>
        <v>0</v>
      </c>
      <c r="CK156" s="619">
        <f t="shared" si="615"/>
        <v>0</v>
      </c>
      <c r="CL156" s="619">
        <f t="shared" si="615"/>
        <v>0</v>
      </c>
      <c r="CM156" s="619">
        <f t="shared" si="615"/>
        <v>0</v>
      </c>
      <c r="CN156" s="619">
        <f t="shared" si="615"/>
        <v>0</v>
      </c>
      <c r="CO156" s="619">
        <f t="shared" si="615"/>
        <v>0</v>
      </c>
      <c r="CP156" s="619">
        <f t="shared" si="615"/>
        <v>0</v>
      </c>
      <c r="CQ156" s="619">
        <f t="shared" si="615"/>
        <v>0</v>
      </c>
      <c r="CR156" s="619">
        <f t="shared" si="615"/>
        <v>0</v>
      </c>
      <c r="CS156" s="619">
        <f t="shared" si="615"/>
        <v>0</v>
      </c>
      <c r="CT156" s="619">
        <f t="shared" si="615"/>
        <v>0</v>
      </c>
      <c r="CU156" s="619">
        <f t="shared" si="615"/>
        <v>0</v>
      </c>
      <c r="CV156" s="619">
        <f t="shared" si="615"/>
        <v>0</v>
      </c>
      <c r="CW156" s="619">
        <f t="shared" si="615"/>
        <v>0</v>
      </c>
      <c r="CX156" s="619">
        <f t="shared" si="615"/>
        <v>0</v>
      </c>
      <c r="CY156" s="619">
        <f t="shared" si="615"/>
        <v>0</v>
      </c>
      <c r="CZ156" s="619">
        <f t="shared" si="615"/>
        <v>0</v>
      </c>
      <c r="DA156" s="619">
        <f t="shared" si="615"/>
        <v>0</v>
      </c>
      <c r="DB156" s="619">
        <f t="shared" si="615"/>
        <v>0</v>
      </c>
      <c r="DC156" s="619">
        <f t="shared" si="615"/>
        <v>0</v>
      </c>
      <c r="DD156" s="619">
        <f t="shared" si="615"/>
        <v>0</v>
      </c>
      <c r="DE156" s="619">
        <f t="shared" si="615"/>
        <v>0</v>
      </c>
      <c r="DF156" s="619">
        <f t="shared" si="615"/>
        <v>0</v>
      </c>
      <c r="DG156" s="619">
        <f t="shared" si="615"/>
        <v>0</v>
      </c>
      <c r="DH156" s="619">
        <f t="shared" si="615"/>
        <v>0</v>
      </c>
      <c r="DI156" s="619">
        <f t="shared" si="615"/>
        <v>0</v>
      </c>
      <c r="DJ156" s="619">
        <f t="shared" si="615"/>
        <v>0</v>
      </c>
      <c r="DK156" s="619">
        <f t="shared" si="615"/>
        <v>0</v>
      </c>
      <c r="DL156" s="619">
        <f t="shared" si="615"/>
        <v>0</v>
      </c>
      <c r="DM156" s="619">
        <f t="shared" si="615"/>
        <v>0</v>
      </c>
      <c r="DN156" s="619">
        <f t="shared" si="615"/>
        <v>0</v>
      </c>
      <c r="DO156" s="619">
        <f t="shared" si="615"/>
        <v>0</v>
      </c>
      <c r="DP156" s="619">
        <f t="shared" si="615"/>
        <v>0</v>
      </c>
      <c r="DQ156" s="619">
        <f t="shared" si="615"/>
        <v>0</v>
      </c>
      <c r="DR156" s="619">
        <f t="shared" si="615"/>
        <v>0</v>
      </c>
      <c r="DS156" s="619">
        <f t="shared" si="615"/>
        <v>0</v>
      </c>
      <c r="DT156" s="619">
        <f t="shared" si="615"/>
        <v>0</v>
      </c>
      <c r="DU156" s="619">
        <f t="shared" si="615"/>
        <v>0</v>
      </c>
      <c r="DV156" s="619">
        <f t="shared" si="615"/>
        <v>0</v>
      </c>
      <c r="DW156" s="619">
        <f t="shared" si="615"/>
        <v>0</v>
      </c>
      <c r="DX156" s="619">
        <f t="shared" si="615"/>
        <v>0</v>
      </c>
      <c r="DY156" s="619">
        <f t="shared" si="615"/>
        <v>0</v>
      </c>
      <c r="DZ156" s="619">
        <f t="shared" si="615"/>
        <v>0</v>
      </c>
      <c r="EA156" s="619">
        <f t="shared" si="615"/>
        <v>0</v>
      </c>
      <c r="EB156" s="619">
        <f t="shared" si="615"/>
        <v>0</v>
      </c>
      <c r="EC156" s="619">
        <f t="shared" si="615"/>
        <v>0</v>
      </c>
      <c r="ED156" s="619">
        <f t="shared" si="615"/>
        <v>0</v>
      </c>
      <c r="EE156" s="619">
        <f t="shared" si="615"/>
        <v>0</v>
      </c>
      <c r="EF156" s="619">
        <f t="shared" si="615"/>
        <v>0</v>
      </c>
      <c r="EG156" s="619">
        <f t="shared" si="615"/>
        <v>0</v>
      </c>
      <c r="EH156" s="619">
        <f t="shared" si="615"/>
        <v>0</v>
      </c>
      <c r="EI156" s="619">
        <f t="shared" ref="EI156:GJ156" si="616">EI116</f>
        <v>0</v>
      </c>
      <c r="EJ156" s="619">
        <f t="shared" si="616"/>
        <v>0</v>
      </c>
      <c r="EK156" s="619">
        <f t="shared" si="616"/>
        <v>0</v>
      </c>
      <c r="EL156" s="619">
        <f t="shared" si="616"/>
        <v>0</v>
      </c>
      <c r="EM156" s="619">
        <f t="shared" si="616"/>
        <v>0</v>
      </c>
      <c r="EN156" s="619">
        <f t="shared" si="616"/>
        <v>0</v>
      </c>
      <c r="EO156" s="619">
        <f t="shared" si="616"/>
        <v>0</v>
      </c>
      <c r="EP156" s="619">
        <f t="shared" si="616"/>
        <v>0</v>
      </c>
      <c r="EQ156" s="619">
        <f t="shared" si="616"/>
        <v>0</v>
      </c>
      <c r="ER156" s="619">
        <f t="shared" si="616"/>
        <v>0</v>
      </c>
      <c r="ES156" s="619">
        <f t="shared" si="616"/>
        <v>0</v>
      </c>
      <c r="ET156" s="619">
        <f t="shared" si="616"/>
        <v>0</v>
      </c>
      <c r="EU156" s="619">
        <f t="shared" si="616"/>
        <v>0</v>
      </c>
      <c r="EV156" s="619">
        <f t="shared" si="616"/>
        <v>0</v>
      </c>
      <c r="EW156" s="619">
        <f t="shared" si="616"/>
        <v>0</v>
      </c>
      <c r="EX156" s="619">
        <f t="shared" si="616"/>
        <v>0</v>
      </c>
      <c r="EY156" s="619">
        <f t="shared" si="616"/>
        <v>0</v>
      </c>
      <c r="EZ156" s="619">
        <f t="shared" si="616"/>
        <v>0</v>
      </c>
      <c r="FA156" s="619">
        <f t="shared" si="616"/>
        <v>0</v>
      </c>
      <c r="FB156" s="619">
        <f t="shared" si="616"/>
        <v>0</v>
      </c>
      <c r="FC156" s="619">
        <f t="shared" si="616"/>
        <v>0</v>
      </c>
      <c r="FD156" s="619">
        <f t="shared" si="616"/>
        <v>0</v>
      </c>
      <c r="FE156" s="619">
        <f t="shared" si="616"/>
        <v>0</v>
      </c>
      <c r="FF156" s="619">
        <f t="shared" si="616"/>
        <v>0</v>
      </c>
      <c r="FG156" s="619">
        <f t="shared" si="616"/>
        <v>0</v>
      </c>
      <c r="FH156" s="619">
        <f t="shared" si="616"/>
        <v>0</v>
      </c>
      <c r="FI156" s="619">
        <f t="shared" si="616"/>
        <v>0</v>
      </c>
      <c r="FJ156" s="619">
        <f t="shared" si="616"/>
        <v>0</v>
      </c>
      <c r="FK156" s="619">
        <f t="shared" si="616"/>
        <v>0</v>
      </c>
      <c r="FL156" s="619">
        <f t="shared" si="616"/>
        <v>0</v>
      </c>
      <c r="FM156" s="619">
        <f t="shared" si="616"/>
        <v>0</v>
      </c>
      <c r="FN156" s="619">
        <f t="shared" si="616"/>
        <v>0</v>
      </c>
      <c r="FO156" s="619">
        <f t="shared" si="616"/>
        <v>0</v>
      </c>
      <c r="FP156" s="619">
        <f t="shared" si="616"/>
        <v>0</v>
      </c>
      <c r="FQ156" s="619">
        <f t="shared" si="616"/>
        <v>0</v>
      </c>
      <c r="FR156" s="619">
        <f t="shared" si="616"/>
        <v>0</v>
      </c>
      <c r="FS156" s="619">
        <f t="shared" si="616"/>
        <v>0</v>
      </c>
      <c r="FT156" s="619">
        <f t="shared" si="616"/>
        <v>0</v>
      </c>
      <c r="FU156" s="619">
        <f t="shared" si="616"/>
        <v>0</v>
      </c>
      <c r="FV156" s="619">
        <f t="shared" si="616"/>
        <v>0</v>
      </c>
      <c r="FW156" s="619">
        <f t="shared" si="616"/>
        <v>0</v>
      </c>
      <c r="FX156" s="619">
        <f t="shared" si="616"/>
        <v>0</v>
      </c>
      <c r="FY156" s="619">
        <f t="shared" si="616"/>
        <v>0</v>
      </c>
      <c r="FZ156" s="619">
        <f t="shared" si="616"/>
        <v>0</v>
      </c>
      <c r="GA156" s="619">
        <f t="shared" si="616"/>
        <v>0</v>
      </c>
      <c r="GB156" s="619">
        <f t="shared" si="616"/>
        <v>0</v>
      </c>
      <c r="GC156" s="619">
        <f t="shared" si="616"/>
        <v>0</v>
      </c>
      <c r="GD156" s="619">
        <f t="shared" si="616"/>
        <v>0</v>
      </c>
      <c r="GE156" s="619">
        <f t="shared" si="616"/>
        <v>0</v>
      </c>
      <c r="GF156" s="619">
        <f t="shared" si="616"/>
        <v>0</v>
      </c>
      <c r="GG156" s="619">
        <f t="shared" si="616"/>
        <v>0</v>
      </c>
      <c r="GH156" s="619">
        <f t="shared" si="616"/>
        <v>0</v>
      </c>
      <c r="GI156" s="619">
        <f t="shared" si="616"/>
        <v>0</v>
      </c>
      <c r="GJ156" s="619">
        <f t="shared" si="616"/>
        <v>0</v>
      </c>
    </row>
    <row r="157" spans="1:192" s="32" customFormat="1" x14ac:dyDescent="0.25">
      <c r="A157" s="15"/>
      <c r="B157" s="15"/>
      <c r="C157" s="21"/>
      <c r="D157" s="48"/>
      <c r="E157" s="619" t="s">
        <v>708</v>
      </c>
      <c r="F157" s="619">
        <f t="shared" ref="F157:I157" si="617">F135</f>
        <v>0</v>
      </c>
      <c r="G157" s="619" t="str">
        <f t="shared" si="617"/>
        <v>$ 000s</v>
      </c>
      <c r="H157" s="800">
        <f t="shared" si="617"/>
        <v>128566.60849314391</v>
      </c>
      <c r="I157" s="619">
        <f t="shared" si="617"/>
        <v>0</v>
      </c>
      <c r="J157" s="81">
        <f>Debt!J108*$F$132</f>
        <v>0</v>
      </c>
      <c r="K157" s="81">
        <f>Debt!K130*$F$132</f>
        <v>0</v>
      </c>
      <c r="L157" s="81">
        <f>Debt!L130*$F$132</f>
        <v>0</v>
      </c>
      <c r="M157" s="81">
        <f>Debt!M130*$F$132</f>
        <v>0</v>
      </c>
      <c r="N157" s="81">
        <f>Debt!N130*$F$132</f>
        <v>0</v>
      </c>
      <c r="O157" s="81">
        <f>Debt!O130*$F$132</f>
        <v>0</v>
      </c>
      <c r="P157" s="81">
        <f>Debt!P130*$F$132</f>
        <v>0</v>
      </c>
      <c r="Q157" s="81">
        <f>Debt!Q130*$F$132</f>
        <v>0</v>
      </c>
      <c r="R157" s="81">
        <f>Debt!R130*$F$132</f>
        <v>0</v>
      </c>
      <c r="S157" s="81">
        <f>Debt!S130*$F$132</f>
        <v>0</v>
      </c>
      <c r="T157" s="81">
        <f>Debt!T130*$F$132</f>
        <v>0</v>
      </c>
      <c r="U157" s="81">
        <f>Debt!U130*$F$132</f>
        <v>0</v>
      </c>
      <c r="V157" s="81">
        <f>Debt!V130*$F$132</f>
        <v>0</v>
      </c>
      <c r="W157" s="81">
        <f>Debt!W130*$F$132</f>
        <v>0</v>
      </c>
      <c r="X157" s="81">
        <f>Debt!X130*$F$132</f>
        <v>0</v>
      </c>
      <c r="Y157" s="81">
        <f>Debt!Y130*$F$132</f>
        <v>0</v>
      </c>
      <c r="Z157" s="81">
        <f>Debt!Z130*$F$132</f>
        <v>0</v>
      </c>
      <c r="AA157" s="81">
        <f>Debt!AA130*$F$132</f>
        <v>0</v>
      </c>
      <c r="AB157" s="81">
        <f>Debt!AB130*$F$132</f>
        <v>0</v>
      </c>
      <c r="AC157" s="81">
        <f>Debt!AC130*$F$132</f>
        <v>0</v>
      </c>
      <c r="AD157" s="81">
        <f>Debt!AD130*$F$132</f>
        <v>0</v>
      </c>
      <c r="AE157" s="81">
        <f>Debt!AE130*$F$132</f>
        <v>0</v>
      </c>
      <c r="AF157" s="81">
        <f>Debt!AF130*$F$132</f>
        <v>0</v>
      </c>
      <c r="AG157" s="81">
        <f>Debt!AG130*$F$132</f>
        <v>0</v>
      </c>
      <c r="AH157" s="81">
        <f>Debt!AH130*$F$132</f>
        <v>0</v>
      </c>
      <c r="AI157" s="81">
        <f>Debt!AI130*$F$132</f>
        <v>0</v>
      </c>
      <c r="AJ157" s="81">
        <f>Debt!AJ130*$F$132</f>
        <v>0</v>
      </c>
      <c r="AK157" s="81">
        <f>Debt!AK130*$F$132</f>
        <v>0</v>
      </c>
      <c r="AL157" s="81">
        <f>Debt!AL130*$F$132</f>
        <v>0</v>
      </c>
      <c r="AM157" s="81">
        <f>Debt!AM130*$F$132</f>
        <v>0</v>
      </c>
      <c r="AN157" s="81">
        <f>Debt!AN130*$F$132</f>
        <v>0</v>
      </c>
      <c r="AO157" s="81">
        <f>Debt!AO130*$F$132</f>
        <v>0</v>
      </c>
      <c r="AP157" s="81">
        <f>Debt!AP130*$F$132</f>
        <v>0</v>
      </c>
      <c r="AQ157" s="81">
        <f>Debt!AQ130*$F$132</f>
        <v>0</v>
      </c>
      <c r="AR157" s="81">
        <f>Debt!AR130*$F$132</f>
        <v>0</v>
      </c>
      <c r="AS157" s="81">
        <f>Debt!AS130*$F$132</f>
        <v>0</v>
      </c>
      <c r="AT157" s="81">
        <f>Debt!AT130*$F$132</f>
        <v>0</v>
      </c>
      <c r="AU157" s="81">
        <f>Debt!AU130*$F$132</f>
        <v>0</v>
      </c>
      <c r="AV157" s="81">
        <f>Debt!AV130*$F$132</f>
        <v>0</v>
      </c>
      <c r="AW157" s="81">
        <f>Debt!AW130*$F$132</f>
        <v>0</v>
      </c>
      <c r="AX157" s="81">
        <f>Debt!AX130*$F$132</f>
        <v>0</v>
      </c>
      <c r="AY157" s="81">
        <f>Debt!AY130*$F$132</f>
        <v>0</v>
      </c>
      <c r="AZ157" s="81">
        <f>Debt!AZ130*$F$132</f>
        <v>0</v>
      </c>
      <c r="BA157" s="81">
        <f>Debt!BA130*$F$132</f>
        <v>0</v>
      </c>
      <c r="BB157" s="81">
        <f>Debt!BB130*$F$132</f>
        <v>0</v>
      </c>
      <c r="BC157" s="81">
        <f>Debt!BC130*$F$132</f>
        <v>0</v>
      </c>
      <c r="BD157" s="81">
        <f>Debt!BD130*$F$132</f>
        <v>0</v>
      </c>
      <c r="BE157" s="81">
        <f>Debt!BE130*$F$132</f>
        <v>0</v>
      </c>
      <c r="BF157" s="81">
        <f>Debt!BF130*$F$132</f>
        <v>0</v>
      </c>
      <c r="BG157" s="81">
        <f>Debt!BG130*$F$132</f>
        <v>0</v>
      </c>
      <c r="BH157" s="81">
        <f>Debt!BH130*$F$132</f>
        <v>0</v>
      </c>
      <c r="BI157" s="81">
        <f>Debt!BI130*$F$132</f>
        <v>0</v>
      </c>
      <c r="BJ157" s="81">
        <f>Debt!BJ130*$F$132</f>
        <v>0</v>
      </c>
      <c r="BK157" s="81">
        <f>Debt!BK130*$F$132</f>
        <v>0</v>
      </c>
      <c r="BL157" s="81">
        <f>Debt!BL130*$F$132</f>
        <v>0</v>
      </c>
      <c r="BM157" s="81">
        <f>Debt!BM130*$F$132</f>
        <v>0</v>
      </c>
      <c r="BN157" s="81">
        <f>Debt!BN130*$F$132</f>
        <v>0</v>
      </c>
      <c r="BO157" s="81">
        <f>Debt!BO130*$F$132</f>
        <v>0</v>
      </c>
      <c r="BP157" s="81">
        <f>Debt!BP130*$F$132</f>
        <v>0</v>
      </c>
      <c r="BQ157" s="81">
        <f>Debt!BQ130*$F$132</f>
        <v>0</v>
      </c>
      <c r="BR157" s="81">
        <f>Debt!BR130*$F$132</f>
        <v>0</v>
      </c>
      <c r="BS157" s="81">
        <f>Debt!BS130*$F$132</f>
        <v>0</v>
      </c>
      <c r="BT157" s="81">
        <f>Debt!BT130*$F$132</f>
        <v>0</v>
      </c>
      <c r="BU157" s="81">
        <f>Debt!BU130*$F$132</f>
        <v>0</v>
      </c>
      <c r="BV157" s="81">
        <f>Debt!BV130*$F$132</f>
        <v>0</v>
      </c>
      <c r="BW157" s="81">
        <f>Debt!BW130*$F$132</f>
        <v>0</v>
      </c>
      <c r="BX157" s="81">
        <f>Debt!BX130*$F$132</f>
        <v>0</v>
      </c>
      <c r="BY157" s="81">
        <f>Debt!BY130*$F$132</f>
        <v>0</v>
      </c>
      <c r="BZ157" s="81">
        <f>Debt!BZ130*$F$132</f>
        <v>0</v>
      </c>
      <c r="CA157" s="81">
        <f>Debt!CA130*$F$132</f>
        <v>0</v>
      </c>
      <c r="CB157" s="81">
        <f>Debt!CB130*$F$132</f>
        <v>0</v>
      </c>
      <c r="CC157" s="81">
        <f>Debt!CC130*$F$132</f>
        <v>0</v>
      </c>
      <c r="CD157" s="81">
        <f>Debt!CD130*$F$132</f>
        <v>0</v>
      </c>
      <c r="CE157" s="81">
        <f>Debt!CE130*$F$132</f>
        <v>0</v>
      </c>
      <c r="CF157" s="81">
        <f>Debt!CF130*$F$132</f>
        <v>0</v>
      </c>
      <c r="CG157" s="81">
        <f>Debt!CG130*$F$132</f>
        <v>0</v>
      </c>
      <c r="CH157" s="81">
        <f>Debt!CH130*$F$132</f>
        <v>0</v>
      </c>
      <c r="CI157" s="81">
        <f>Debt!CI130*$F$132</f>
        <v>0</v>
      </c>
      <c r="CJ157" s="81">
        <f>Debt!CJ130*$F$132</f>
        <v>0</v>
      </c>
      <c r="CK157" s="81">
        <f>Debt!CK130*$F$132</f>
        <v>0</v>
      </c>
      <c r="CL157" s="81">
        <f>Debt!CL130*$F$132</f>
        <v>0</v>
      </c>
      <c r="CM157" s="81">
        <f>Debt!CM130*$F$132</f>
        <v>0</v>
      </c>
      <c r="CN157" s="81">
        <f>Debt!CN130*$F$132</f>
        <v>0</v>
      </c>
      <c r="CO157" s="81">
        <f>Debt!CO130*$F$132</f>
        <v>0</v>
      </c>
      <c r="CP157" s="81">
        <f>Debt!CP130*$F$132</f>
        <v>0</v>
      </c>
      <c r="CQ157" s="81">
        <f>Debt!CQ130*$F$132</f>
        <v>0</v>
      </c>
      <c r="CR157" s="81">
        <f>Debt!CR130*$F$132</f>
        <v>0</v>
      </c>
      <c r="CS157" s="81">
        <f>Debt!CS130*$F$132</f>
        <v>0</v>
      </c>
      <c r="CT157" s="81">
        <f>Debt!CT130*$F$132</f>
        <v>0</v>
      </c>
      <c r="CU157" s="81">
        <f>Debt!CU130*$F$132</f>
        <v>0</v>
      </c>
      <c r="CV157" s="81">
        <f>Debt!CV130*$F$132</f>
        <v>0</v>
      </c>
      <c r="CW157" s="81">
        <f>Debt!CW130*$F$132</f>
        <v>0</v>
      </c>
      <c r="CX157" s="81">
        <f>Debt!CX130*$F$132</f>
        <v>0</v>
      </c>
      <c r="CY157" s="81">
        <f>Debt!CY130*$F$132</f>
        <v>0</v>
      </c>
      <c r="CZ157" s="81">
        <f>Debt!CZ130*$F$132</f>
        <v>0</v>
      </c>
      <c r="DA157" s="81">
        <f>Debt!DA130*$F$132</f>
        <v>0</v>
      </c>
      <c r="DB157" s="81">
        <f>Debt!DB130*$F$132</f>
        <v>0</v>
      </c>
      <c r="DC157" s="81">
        <f>Debt!DC130*$F$132</f>
        <v>0</v>
      </c>
      <c r="DD157" s="81">
        <f>Debt!DD130*$F$132</f>
        <v>0</v>
      </c>
      <c r="DE157" s="81">
        <f>Debt!DE130*$F$132</f>
        <v>0</v>
      </c>
      <c r="DF157" s="81">
        <f>Debt!DF130*$F$132</f>
        <v>0</v>
      </c>
      <c r="DG157" s="81">
        <f>Debt!DG130*$F$132</f>
        <v>0</v>
      </c>
      <c r="DH157" s="81">
        <f>Debt!DH130*$F$132</f>
        <v>0</v>
      </c>
      <c r="DI157" s="81">
        <f>Debt!DI130*$F$132</f>
        <v>0</v>
      </c>
      <c r="DJ157" s="81">
        <f>Debt!DJ130*$F$132</f>
        <v>0</v>
      </c>
      <c r="DK157" s="81">
        <f>Debt!DK130*$F$132</f>
        <v>0</v>
      </c>
      <c r="DL157" s="81">
        <f>Debt!DL130*$F$132</f>
        <v>0</v>
      </c>
      <c r="DM157" s="81">
        <f>Debt!DM130*$F$132</f>
        <v>0</v>
      </c>
      <c r="DN157" s="81">
        <f>Debt!DN130*$F$132</f>
        <v>0</v>
      </c>
      <c r="DO157" s="81">
        <f>Debt!DO130*$F$132</f>
        <v>0</v>
      </c>
      <c r="DP157" s="81">
        <f>Debt!DP130*$F$132</f>
        <v>0</v>
      </c>
      <c r="DQ157" s="81">
        <f>Debt!DQ130*$F$132</f>
        <v>0</v>
      </c>
      <c r="DR157" s="81">
        <f>Debt!DR130*$F$132</f>
        <v>0</v>
      </c>
      <c r="DS157" s="81">
        <f>Debt!DS130*$F$132</f>
        <v>0</v>
      </c>
      <c r="DT157" s="81">
        <f>Debt!DT130*$F$132</f>
        <v>0</v>
      </c>
      <c r="DU157" s="81">
        <f>Debt!DU130*$F$132</f>
        <v>0</v>
      </c>
      <c r="DV157" s="81">
        <f>Debt!DV130*$F$132</f>
        <v>0</v>
      </c>
      <c r="DW157" s="81">
        <f>Debt!DW130*$F$132</f>
        <v>0</v>
      </c>
      <c r="DX157" s="81">
        <f>Debt!DX130*$F$132</f>
        <v>0</v>
      </c>
      <c r="DY157" s="81">
        <f>Debt!DY130*$F$132</f>
        <v>0</v>
      </c>
      <c r="DZ157" s="81">
        <f>Debt!DZ130*$F$132</f>
        <v>0</v>
      </c>
      <c r="EA157" s="81">
        <f>Debt!EA130*$F$132</f>
        <v>0</v>
      </c>
      <c r="EB157" s="81">
        <f>Debt!EB130*$F$132</f>
        <v>0</v>
      </c>
      <c r="EC157" s="81">
        <f>Debt!EC130*$F$132</f>
        <v>0</v>
      </c>
      <c r="ED157" s="81">
        <f>Debt!ED130*$F$132</f>
        <v>0</v>
      </c>
      <c r="EE157" s="81">
        <f>Debt!EE130*$F$132</f>
        <v>0</v>
      </c>
      <c r="EF157" s="81">
        <f>Debt!EF130*$F$132</f>
        <v>0</v>
      </c>
      <c r="EG157" s="81">
        <f>Debt!EG130*$F$132</f>
        <v>0</v>
      </c>
      <c r="EH157" s="81">
        <f>Debt!EH130*$F$132</f>
        <v>0</v>
      </c>
      <c r="EI157" s="81">
        <f>Debt!EI130*$F$132</f>
        <v>0</v>
      </c>
      <c r="EJ157" s="81">
        <f>Debt!EJ130*$F$132</f>
        <v>0</v>
      </c>
      <c r="EK157" s="81">
        <f>Debt!EK130*$F$132</f>
        <v>0</v>
      </c>
      <c r="EL157" s="81">
        <f>Debt!EL130*$F$132</f>
        <v>0</v>
      </c>
      <c r="EM157" s="81">
        <f>Debt!EM130*$F$132</f>
        <v>0</v>
      </c>
      <c r="EN157" s="81">
        <f>Debt!EN130*$F$132</f>
        <v>0</v>
      </c>
      <c r="EO157" s="81">
        <f>Debt!EO130*$F$132</f>
        <v>0</v>
      </c>
      <c r="EP157" s="81">
        <f>Debt!EP130*$F$132</f>
        <v>0</v>
      </c>
      <c r="EQ157" s="81">
        <f>Debt!EQ130*$F$132</f>
        <v>0</v>
      </c>
      <c r="ER157" s="81">
        <f>Debt!ER130*$F$132</f>
        <v>0</v>
      </c>
      <c r="ES157" s="81">
        <f>Debt!ES130*$F$132</f>
        <v>0</v>
      </c>
      <c r="ET157" s="81">
        <f>Debt!ET130*$F$132</f>
        <v>0</v>
      </c>
      <c r="EU157" s="81">
        <f>Debt!EU130*$F$132</f>
        <v>0</v>
      </c>
      <c r="EV157" s="81">
        <f>Debt!EV130*$F$132</f>
        <v>0</v>
      </c>
      <c r="EW157" s="81">
        <f>Debt!EW130*$F$132</f>
        <v>0</v>
      </c>
      <c r="EX157" s="81">
        <f>Debt!EX130*$F$132</f>
        <v>0</v>
      </c>
      <c r="EY157" s="81">
        <f>Debt!EY130*$F$132</f>
        <v>0</v>
      </c>
      <c r="EZ157" s="81">
        <f>Debt!EZ130*$F$132</f>
        <v>0</v>
      </c>
      <c r="FA157" s="81">
        <f>Debt!FA130*$F$132</f>
        <v>0</v>
      </c>
      <c r="FB157" s="81">
        <f>Debt!FB130*$F$132</f>
        <v>0</v>
      </c>
      <c r="FC157" s="81">
        <f>Debt!FC130*$F$132</f>
        <v>0</v>
      </c>
      <c r="FD157" s="81">
        <f>Debt!FD130*$F$132</f>
        <v>0</v>
      </c>
      <c r="FE157" s="81">
        <f>Debt!FE130*$F$132</f>
        <v>0</v>
      </c>
      <c r="FF157" s="81">
        <f>Debt!FF130*$F$132</f>
        <v>0</v>
      </c>
      <c r="FG157" s="81">
        <f>Debt!FG130*$F$132</f>
        <v>0</v>
      </c>
      <c r="FH157" s="81">
        <f>Debt!FH130*$F$132</f>
        <v>0</v>
      </c>
      <c r="FI157" s="81">
        <f>Debt!FI130*$F$132</f>
        <v>0</v>
      </c>
      <c r="FJ157" s="81">
        <f>Debt!FJ130*$F$132</f>
        <v>0</v>
      </c>
      <c r="FK157" s="81">
        <f>Debt!FK130*$F$132</f>
        <v>0</v>
      </c>
      <c r="FL157" s="81">
        <f>Debt!FL130*$F$132</f>
        <v>0</v>
      </c>
      <c r="FM157" s="81">
        <f>Debt!FM130*$F$132</f>
        <v>0</v>
      </c>
      <c r="FN157" s="81">
        <f>Debt!FN130*$F$132</f>
        <v>0</v>
      </c>
      <c r="FO157" s="81">
        <f>Debt!FO130*$F$132</f>
        <v>0</v>
      </c>
      <c r="FP157" s="81">
        <f>Debt!FP130*$F$132</f>
        <v>0</v>
      </c>
      <c r="FQ157" s="81">
        <f>Debt!FQ130*$F$132</f>
        <v>0</v>
      </c>
      <c r="FR157" s="81">
        <f>Debt!FR130*$F$132</f>
        <v>0</v>
      </c>
      <c r="FS157" s="81">
        <f>Debt!FS130*$F$132</f>
        <v>0</v>
      </c>
      <c r="FT157" s="81">
        <f>Debt!FT130*$F$132</f>
        <v>0</v>
      </c>
      <c r="FU157" s="81">
        <f>Debt!FU130*$F$132</f>
        <v>0</v>
      </c>
      <c r="FV157" s="81">
        <f>Debt!FV130*$F$132</f>
        <v>0</v>
      </c>
      <c r="FW157" s="81">
        <f>Debt!FW130*$F$132</f>
        <v>0</v>
      </c>
      <c r="FX157" s="81">
        <f>Debt!FX130*$F$132</f>
        <v>0</v>
      </c>
      <c r="FY157" s="81">
        <f>Debt!FY130*$F$132</f>
        <v>0</v>
      </c>
      <c r="FZ157" s="81">
        <f>Debt!FZ130*$F$132</f>
        <v>0</v>
      </c>
      <c r="GA157" s="81">
        <f>Debt!GA130*$F$132</f>
        <v>0</v>
      </c>
      <c r="GB157" s="81">
        <f>Debt!GB130*$F$132</f>
        <v>0</v>
      </c>
      <c r="GC157" s="81">
        <f>Debt!GC130*$F$132</f>
        <v>0</v>
      </c>
      <c r="GD157" s="81">
        <f>Debt!GD130*$F$132</f>
        <v>0</v>
      </c>
      <c r="GE157" s="81">
        <f>Debt!GE130*$F$132</f>
        <v>0</v>
      </c>
      <c r="GF157" s="81">
        <f>Debt!GF130*$F$132</f>
        <v>0</v>
      </c>
      <c r="GG157" s="81">
        <f>Debt!GG130*$F$132</f>
        <v>0</v>
      </c>
      <c r="GH157" s="81">
        <f>Debt!GH130*$F$132</f>
        <v>0</v>
      </c>
      <c r="GI157" s="81">
        <f>Debt!GI130*$F$132</f>
        <v>0</v>
      </c>
      <c r="GJ157" s="81">
        <f>Debt!GJ130*$F$132</f>
        <v>0</v>
      </c>
    </row>
    <row r="158" spans="1:192" s="32" customFormat="1" x14ac:dyDescent="0.25">
      <c r="A158" s="15"/>
      <c r="B158" s="15"/>
      <c r="C158" s="21"/>
      <c r="D158" s="48"/>
      <c r="E158" s="619" t="s">
        <v>709</v>
      </c>
      <c r="F158" s="619">
        <f t="shared" ref="F158:I158" si="618">F136</f>
        <v>0</v>
      </c>
      <c r="G158" s="619" t="str">
        <f t="shared" si="618"/>
        <v>$ 000s</v>
      </c>
      <c r="H158" s="800">
        <f t="shared" si="618"/>
        <v>-128566.60849314441</v>
      </c>
      <c r="I158" s="619">
        <f t="shared" si="618"/>
        <v>0</v>
      </c>
      <c r="J158" s="510">
        <f xml:space="preserve"> IF(J156 = 1, $F155, -1 * J157)</f>
        <v>-1.0000000000000001E-9</v>
      </c>
      <c r="K158" s="510">
        <f t="shared" ref="K158" si="619" xml:space="preserve"> IF(K156 = 1, $F155, -1 * K157)</f>
        <v>0</v>
      </c>
      <c r="L158" s="510">
        <f t="shared" ref="L158" si="620" xml:space="preserve"> IF(L156 = 1, $F155, -1 * L157)</f>
        <v>0</v>
      </c>
      <c r="M158" s="510">
        <f t="shared" ref="M158" si="621" xml:space="preserve"> IF(M156 = 1, $F155, -1 * M157)</f>
        <v>0</v>
      </c>
      <c r="N158" s="510">
        <f t="shared" ref="N158" si="622" xml:space="preserve"> IF(N156 = 1, $F155, -1 * N157)</f>
        <v>0</v>
      </c>
      <c r="O158" s="510">
        <f t="shared" ref="O158" si="623" xml:space="preserve"> IF(O156 = 1, $F155, -1 * O157)</f>
        <v>0</v>
      </c>
      <c r="P158" s="510">
        <f t="shared" ref="P158" si="624" xml:space="preserve"> IF(P156 = 1, $F155, -1 * P157)</f>
        <v>0</v>
      </c>
      <c r="Q158" s="510">
        <f t="shared" ref="Q158" si="625" xml:space="preserve"> IF(Q156 = 1, $F155, -1 * Q157)</f>
        <v>0</v>
      </c>
      <c r="R158" s="510">
        <f t="shared" ref="R158" si="626" xml:space="preserve"> IF(R156 = 1, $F155, -1 * R157)</f>
        <v>0</v>
      </c>
      <c r="S158" s="510">
        <f t="shared" ref="S158" si="627" xml:space="preserve"> IF(S156 = 1, $F155, -1 * S157)</f>
        <v>0</v>
      </c>
      <c r="T158" s="510">
        <f t="shared" ref="T158" si="628" xml:space="preserve"> IF(T156 = 1, $F155, -1 * T157)</f>
        <v>0</v>
      </c>
      <c r="U158" s="510">
        <f t="shared" ref="U158" si="629" xml:space="preserve"> IF(U156 = 1, $F155, -1 * U157)</f>
        <v>0</v>
      </c>
      <c r="V158" s="510">
        <f t="shared" ref="V158" si="630" xml:space="preserve"> IF(V156 = 1, $F155, -1 * V157)</f>
        <v>0</v>
      </c>
      <c r="W158" s="510">
        <f t="shared" ref="W158" si="631" xml:space="preserve"> IF(W156 = 1, $F155, -1 * W157)</f>
        <v>0</v>
      </c>
      <c r="X158" s="510">
        <f t="shared" ref="X158" si="632" xml:space="preserve"> IF(X156 = 1, $F155, -1 * X157)</f>
        <v>0</v>
      </c>
      <c r="Y158" s="510">
        <f t="shared" ref="Y158" si="633" xml:space="preserve"> IF(Y156 = 1, $F155, -1 * Y157)</f>
        <v>0</v>
      </c>
      <c r="Z158" s="510">
        <f t="shared" ref="Z158" si="634" xml:space="preserve"> IF(Z156 = 1, $F155, -1 * Z157)</f>
        <v>0</v>
      </c>
      <c r="AA158" s="510">
        <f t="shared" ref="AA158" si="635" xml:space="preserve"> IF(AA156 = 1, $F155, -1 * AA157)</f>
        <v>0</v>
      </c>
      <c r="AB158" s="510">
        <f t="shared" ref="AB158" si="636" xml:space="preserve"> IF(AB156 = 1, $F155, -1 * AB157)</f>
        <v>0</v>
      </c>
      <c r="AC158" s="510">
        <f t="shared" ref="AC158" si="637" xml:space="preserve"> IF(AC156 = 1, $F155, -1 * AC157)</f>
        <v>0</v>
      </c>
      <c r="AD158" s="510">
        <f t="shared" ref="AD158" si="638" xml:space="preserve"> IF(AD156 = 1, $F155, -1 * AD157)</f>
        <v>0</v>
      </c>
      <c r="AE158" s="510">
        <f t="shared" ref="AE158" si="639" xml:space="preserve"> IF(AE156 = 1, $F155, -1 * AE157)</f>
        <v>0</v>
      </c>
      <c r="AF158" s="510">
        <f t="shared" ref="AF158" si="640" xml:space="preserve"> IF(AF156 = 1, $F155, -1 * AF157)</f>
        <v>0</v>
      </c>
      <c r="AG158" s="510">
        <f t="shared" ref="AG158" si="641" xml:space="preserve"> IF(AG156 = 1, $F155, -1 * AG157)</f>
        <v>0</v>
      </c>
      <c r="AH158" s="510">
        <f t="shared" ref="AH158" si="642" xml:space="preserve"> IF(AH156 = 1, $F155, -1 * AH157)</f>
        <v>0</v>
      </c>
      <c r="AI158" s="510">
        <f t="shared" ref="AI158" si="643" xml:space="preserve"> IF(AI156 = 1, $F155, -1 * AI157)</f>
        <v>0</v>
      </c>
      <c r="AJ158" s="510">
        <f t="shared" ref="AJ158" si="644" xml:space="preserve"> IF(AJ156 = 1, $F155, -1 * AJ157)</f>
        <v>0</v>
      </c>
      <c r="AK158" s="510">
        <f t="shared" ref="AK158" si="645" xml:space="preserve"> IF(AK156 = 1, $F155, -1 * AK157)</f>
        <v>0</v>
      </c>
      <c r="AL158" s="510">
        <f t="shared" ref="AL158" si="646" xml:space="preserve"> IF(AL156 = 1, $F155, -1 * AL157)</f>
        <v>0</v>
      </c>
      <c r="AM158" s="510">
        <f t="shared" ref="AM158" si="647" xml:space="preserve"> IF(AM156 = 1, $F155, -1 * AM157)</f>
        <v>0</v>
      </c>
      <c r="AN158" s="510">
        <f t="shared" ref="AN158" si="648" xml:space="preserve"> IF(AN156 = 1, $F155, -1 * AN157)</f>
        <v>0</v>
      </c>
      <c r="AO158" s="510">
        <f t="shared" ref="AO158" si="649" xml:space="preserve"> IF(AO156 = 1, $F155, -1 * AO157)</f>
        <v>0</v>
      </c>
      <c r="AP158" s="510">
        <f t="shared" ref="AP158" si="650" xml:space="preserve"> IF(AP156 = 1, $F155, -1 * AP157)</f>
        <v>0</v>
      </c>
      <c r="AQ158" s="510">
        <f t="shared" ref="AQ158" si="651" xml:space="preserve"> IF(AQ156 = 1, $F155, -1 * AQ157)</f>
        <v>0</v>
      </c>
      <c r="AR158" s="510">
        <f t="shared" ref="AR158" si="652" xml:space="preserve"> IF(AR156 = 1, $F155, -1 * AR157)</f>
        <v>0</v>
      </c>
      <c r="AS158" s="510">
        <f t="shared" ref="AS158" si="653" xml:space="preserve"> IF(AS156 = 1, $F155, -1 * AS157)</f>
        <v>0</v>
      </c>
      <c r="AT158" s="510">
        <f t="shared" ref="AT158" si="654" xml:space="preserve"> IF(AT156 = 1, $F155, -1 * AT157)</f>
        <v>0</v>
      </c>
      <c r="AU158" s="510">
        <f t="shared" ref="AU158" si="655" xml:space="preserve"> IF(AU156 = 1, $F155, -1 * AU157)</f>
        <v>0</v>
      </c>
      <c r="AV158" s="510">
        <f t="shared" ref="AV158" si="656" xml:space="preserve"> IF(AV156 = 1, $F155, -1 * AV157)</f>
        <v>0</v>
      </c>
      <c r="AW158" s="510">
        <f t="shared" ref="AW158" si="657" xml:space="preserve"> IF(AW156 = 1, $F155, -1 * AW157)</f>
        <v>0</v>
      </c>
      <c r="AX158" s="510">
        <f t="shared" ref="AX158" si="658" xml:space="preserve"> IF(AX156 = 1, $F155, -1 * AX157)</f>
        <v>0</v>
      </c>
      <c r="AY158" s="510">
        <f t="shared" ref="AY158" si="659" xml:space="preserve"> IF(AY156 = 1, $F155, -1 * AY157)</f>
        <v>0</v>
      </c>
      <c r="AZ158" s="510">
        <f t="shared" ref="AZ158" si="660" xml:space="preserve"> IF(AZ156 = 1, $F155, -1 * AZ157)</f>
        <v>0</v>
      </c>
      <c r="BA158" s="510">
        <f t="shared" ref="BA158" si="661" xml:space="preserve"> IF(BA156 = 1, $F155, -1 * BA157)</f>
        <v>0</v>
      </c>
      <c r="BB158" s="510">
        <f t="shared" ref="BB158" si="662" xml:space="preserve"> IF(BB156 = 1, $F155, -1 * BB157)</f>
        <v>0</v>
      </c>
      <c r="BC158" s="510">
        <f t="shared" ref="BC158" si="663" xml:space="preserve"> IF(BC156 = 1, $F155, -1 * BC157)</f>
        <v>0</v>
      </c>
      <c r="BD158" s="510">
        <f t="shared" ref="BD158" si="664" xml:space="preserve"> IF(BD156 = 1, $F155, -1 * BD157)</f>
        <v>0</v>
      </c>
      <c r="BE158" s="510">
        <f t="shared" ref="BE158" si="665" xml:space="preserve"> IF(BE156 = 1, $F155, -1 * BE157)</f>
        <v>0</v>
      </c>
      <c r="BF158" s="510">
        <f t="shared" ref="BF158" si="666" xml:space="preserve"> IF(BF156 = 1, $F155, -1 * BF157)</f>
        <v>0</v>
      </c>
      <c r="BG158" s="510">
        <f t="shared" ref="BG158" si="667" xml:space="preserve"> IF(BG156 = 1, $F155, -1 * BG157)</f>
        <v>0</v>
      </c>
      <c r="BH158" s="510">
        <f t="shared" ref="BH158" si="668" xml:space="preserve"> IF(BH156 = 1, $F155, -1 * BH157)</f>
        <v>0</v>
      </c>
      <c r="BI158" s="510">
        <f t="shared" ref="BI158" si="669" xml:space="preserve"> IF(BI156 = 1, $F155, -1 * BI157)</f>
        <v>0</v>
      </c>
      <c r="BJ158" s="510">
        <f t="shared" ref="BJ158" si="670" xml:space="preserve"> IF(BJ156 = 1, $F155, -1 * BJ157)</f>
        <v>0</v>
      </c>
      <c r="BK158" s="510">
        <f t="shared" ref="BK158" si="671" xml:space="preserve"> IF(BK156 = 1, $F155, -1 * BK157)</f>
        <v>0</v>
      </c>
      <c r="BL158" s="510">
        <f t="shared" ref="BL158" si="672" xml:space="preserve"> IF(BL156 = 1, $F155, -1 * BL157)</f>
        <v>0</v>
      </c>
      <c r="BM158" s="510">
        <f t="shared" ref="BM158" si="673" xml:space="preserve"> IF(BM156 = 1, $F155, -1 * BM157)</f>
        <v>0</v>
      </c>
      <c r="BN158" s="510">
        <f t="shared" ref="BN158" si="674" xml:space="preserve"> IF(BN156 = 1, $F155, -1 * BN157)</f>
        <v>0</v>
      </c>
      <c r="BO158" s="510">
        <f t="shared" ref="BO158" si="675" xml:space="preserve"> IF(BO156 = 1, $F155, -1 * BO157)</f>
        <v>0</v>
      </c>
      <c r="BP158" s="510">
        <f t="shared" ref="BP158" si="676" xml:space="preserve"> IF(BP156 = 1, $F155, -1 * BP157)</f>
        <v>0</v>
      </c>
      <c r="BQ158" s="510">
        <f t="shared" ref="BQ158" si="677" xml:space="preserve"> IF(BQ156 = 1, $F155, -1 * BQ157)</f>
        <v>0</v>
      </c>
      <c r="BR158" s="510">
        <f t="shared" ref="BR158" si="678" xml:space="preserve"> IF(BR156 = 1, $F155, -1 * BR157)</f>
        <v>0</v>
      </c>
      <c r="BS158" s="510">
        <f t="shared" ref="BS158" si="679" xml:space="preserve"> IF(BS156 = 1, $F155, -1 * BS157)</f>
        <v>0</v>
      </c>
      <c r="BT158" s="510">
        <f t="shared" ref="BT158" si="680" xml:space="preserve"> IF(BT156 = 1, $F155, -1 * BT157)</f>
        <v>0</v>
      </c>
      <c r="BU158" s="510">
        <f t="shared" ref="BU158" si="681" xml:space="preserve"> IF(BU156 = 1, $F155, -1 * BU157)</f>
        <v>0</v>
      </c>
      <c r="BV158" s="510">
        <f t="shared" ref="BV158" si="682" xml:space="preserve"> IF(BV156 = 1, $F155, -1 * BV157)</f>
        <v>0</v>
      </c>
      <c r="BW158" s="510">
        <f t="shared" ref="BW158" si="683" xml:space="preserve"> IF(BW156 = 1, $F155, -1 * BW157)</f>
        <v>0</v>
      </c>
      <c r="BX158" s="510">
        <f t="shared" ref="BX158" si="684" xml:space="preserve"> IF(BX156 = 1, $F155, -1 * BX157)</f>
        <v>0</v>
      </c>
      <c r="BY158" s="510">
        <f t="shared" ref="BY158" si="685" xml:space="preserve"> IF(BY156 = 1, $F155, -1 * BY157)</f>
        <v>0</v>
      </c>
      <c r="BZ158" s="510">
        <f t="shared" ref="BZ158" si="686" xml:space="preserve"> IF(BZ156 = 1, $F155, -1 * BZ157)</f>
        <v>0</v>
      </c>
      <c r="CA158" s="510">
        <f t="shared" ref="CA158" si="687" xml:space="preserve"> IF(CA156 = 1, $F155, -1 * CA157)</f>
        <v>0</v>
      </c>
      <c r="CB158" s="510">
        <f t="shared" ref="CB158" si="688" xml:space="preserve"> IF(CB156 = 1, $F155, -1 * CB157)</f>
        <v>0</v>
      </c>
      <c r="CC158" s="510">
        <f t="shared" ref="CC158" si="689" xml:space="preserve"> IF(CC156 = 1, $F155, -1 * CC157)</f>
        <v>0</v>
      </c>
      <c r="CD158" s="510">
        <f t="shared" ref="CD158" si="690" xml:space="preserve"> IF(CD156 = 1, $F155, -1 * CD157)</f>
        <v>0</v>
      </c>
      <c r="CE158" s="510">
        <f t="shared" ref="CE158" si="691" xml:space="preserve"> IF(CE156 = 1, $F155, -1 * CE157)</f>
        <v>0</v>
      </c>
      <c r="CF158" s="510">
        <f t="shared" ref="CF158" si="692" xml:space="preserve"> IF(CF156 = 1, $F155, -1 * CF157)</f>
        <v>0</v>
      </c>
      <c r="CG158" s="510">
        <f t="shared" ref="CG158" si="693" xml:space="preserve"> IF(CG156 = 1, $F155, -1 * CG157)</f>
        <v>0</v>
      </c>
      <c r="CH158" s="510">
        <f t="shared" ref="CH158" si="694" xml:space="preserve"> IF(CH156 = 1, $F155, -1 * CH157)</f>
        <v>0</v>
      </c>
      <c r="CI158" s="510">
        <f t="shared" ref="CI158" si="695" xml:space="preserve"> IF(CI156 = 1, $F155, -1 * CI157)</f>
        <v>0</v>
      </c>
      <c r="CJ158" s="510">
        <f t="shared" ref="CJ158" si="696" xml:space="preserve"> IF(CJ156 = 1, $F155, -1 * CJ157)</f>
        <v>0</v>
      </c>
      <c r="CK158" s="510">
        <f t="shared" ref="CK158" si="697" xml:space="preserve"> IF(CK156 = 1, $F155, -1 * CK157)</f>
        <v>0</v>
      </c>
      <c r="CL158" s="510">
        <f t="shared" ref="CL158" si="698" xml:space="preserve"> IF(CL156 = 1, $F155, -1 * CL157)</f>
        <v>0</v>
      </c>
      <c r="CM158" s="510">
        <f t="shared" ref="CM158" si="699" xml:space="preserve"> IF(CM156 = 1, $F155, -1 * CM157)</f>
        <v>0</v>
      </c>
      <c r="CN158" s="510">
        <f t="shared" ref="CN158" si="700" xml:space="preserve"> IF(CN156 = 1, $F155, -1 * CN157)</f>
        <v>0</v>
      </c>
      <c r="CO158" s="510">
        <f t="shared" ref="CO158" si="701" xml:space="preserve"> IF(CO156 = 1, $F155, -1 * CO157)</f>
        <v>0</v>
      </c>
      <c r="CP158" s="510">
        <f t="shared" ref="CP158" si="702" xml:space="preserve"> IF(CP156 = 1, $F155, -1 * CP157)</f>
        <v>0</v>
      </c>
      <c r="CQ158" s="510">
        <f t="shared" ref="CQ158" si="703" xml:space="preserve"> IF(CQ156 = 1, $F155, -1 * CQ157)</f>
        <v>0</v>
      </c>
      <c r="CR158" s="510">
        <f t="shared" ref="CR158" si="704" xml:space="preserve"> IF(CR156 = 1, $F155, -1 * CR157)</f>
        <v>0</v>
      </c>
      <c r="CS158" s="510">
        <f t="shared" ref="CS158" si="705" xml:space="preserve"> IF(CS156 = 1, $F155, -1 * CS157)</f>
        <v>0</v>
      </c>
      <c r="CT158" s="510">
        <f t="shared" ref="CT158" si="706" xml:space="preserve"> IF(CT156 = 1, $F155, -1 * CT157)</f>
        <v>0</v>
      </c>
      <c r="CU158" s="510">
        <f t="shared" ref="CU158" si="707" xml:space="preserve"> IF(CU156 = 1, $F155, -1 * CU157)</f>
        <v>0</v>
      </c>
      <c r="CV158" s="510">
        <f t="shared" ref="CV158" si="708" xml:space="preserve"> IF(CV156 = 1, $F155, -1 * CV157)</f>
        <v>0</v>
      </c>
      <c r="CW158" s="510">
        <f t="shared" ref="CW158" si="709" xml:space="preserve"> IF(CW156 = 1, $F155, -1 * CW157)</f>
        <v>0</v>
      </c>
      <c r="CX158" s="510">
        <f t="shared" ref="CX158" si="710" xml:space="preserve"> IF(CX156 = 1, $F155, -1 * CX157)</f>
        <v>0</v>
      </c>
      <c r="CY158" s="510">
        <f t="shared" ref="CY158" si="711" xml:space="preserve"> IF(CY156 = 1, $F155, -1 * CY157)</f>
        <v>0</v>
      </c>
      <c r="CZ158" s="510">
        <f t="shared" ref="CZ158" si="712" xml:space="preserve"> IF(CZ156 = 1, $F155, -1 * CZ157)</f>
        <v>0</v>
      </c>
      <c r="DA158" s="510">
        <f t="shared" ref="DA158" si="713" xml:space="preserve"> IF(DA156 = 1, $F155, -1 * DA157)</f>
        <v>0</v>
      </c>
      <c r="DB158" s="510">
        <f t="shared" ref="DB158" si="714" xml:space="preserve"> IF(DB156 = 1, $F155, -1 * DB157)</f>
        <v>0</v>
      </c>
      <c r="DC158" s="510">
        <f t="shared" ref="DC158" si="715" xml:space="preserve"> IF(DC156 = 1, $F155, -1 * DC157)</f>
        <v>0</v>
      </c>
      <c r="DD158" s="510">
        <f t="shared" ref="DD158" si="716" xml:space="preserve"> IF(DD156 = 1, $F155, -1 * DD157)</f>
        <v>0</v>
      </c>
      <c r="DE158" s="510">
        <f t="shared" ref="DE158" si="717" xml:space="preserve"> IF(DE156 = 1, $F155, -1 * DE157)</f>
        <v>0</v>
      </c>
      <c r="DF158" s="510">
        <f t="shared" ref="DF158" si="718" xml:space="preserve"> IF(DF156 = 1, $F155, -1 * DF157)</f>
        <v>0</v>
      </c>
      <c r="DG158" s="510">
        <f t="shared" ref="DG158" si="719" xml:space="preserve"> IF(DG156 = 1, $F155, -1 * DG157)</f>
        <v>0</v>
      </c>
      <c r="DH158" s="510">
        <f t="shared" ref="DH158" si="720" xml:space="preserve"> IF(DH156 = 1, $F155, -1 * DH157)</f>
        <v>0</v>
      </c>
      <c r="DI158" s="510">
        <f t="shared" ref="DI158" si="721" xml:space="preserve"> IF(DI156 = 1, $F155, -1 * DI157)</f>
        <v>0</v>
      </c>
      <c r="DJ158" s="510">
        <f t="shared" ref="DJ158" si="722" xml:space="preserve"> IF(DJ156 = 1, $F155, -1 * DJ157)</f>
        <v>0</v>
      </c>
      <c r="DK158" s="510">
        <f t="shared" ref="DK158" si="723" xml:space="preserve"> IF(DK156 = 1, $F155, -1 * DK157)</f>
        <v>0</v>
      </c>
      <c r="DL158" s="510">
        <f t="shared" ref="DL158" si="724" xml:space="preserve"> IF(DL156 = 1, $F155, -1 * DL157)</f>
        <v>0</v>
      </c>
      <c r="DM158" s="510">
        <f t="shared" ref="DM158" si="725" xml:space="preserve"> IF(DM156 = 1, $F155, -1 * DM157)</f>
        <v>0</v>
      </c>
      <c r="DN158" s="510">
        <f t="shared" ref="DN158" si="726" xml:space="preserve"> IF(DN156 = 1, $F155, -1 * DN157)</f>
        <v>0</v>
      </c>
      <c r="DO158" s="510">
        <f t="shared" ref="DO158" si="727" xml:space="preserve"> IF(DO156 = 1, $F155, -1 * DO157)</f>
        <v>0</v>
      </c>
      <c r="DP158" s="510">
        <f t="shared" ref="DP158" si="728" xml:space="preserve"> IF(DP156 = 1, $F155, -1 * DP157)</f>
        <v>0</v>
      </c>
      <c r="DQ158" s="510">
        <f t="shared" ref="DQ158" si="729" xml:space="preserve"> IF(DQ156 = 1, $F155, -1 * DQ157)</f>
        <v>0</v>
      </c>
      <c r="DR158" s="510">
        <f t="shared" ref="DR158" si="730" xml:space="preserve"> IF(DR156 = 1, $F155, -1 * DR157)</f>
        <v>0</v>
      </c>
      <c r="DS158" s="510">
        <f t="shared" ref="DS158" si="731" xml:space="preserve"> IF(DS156 = 1, $F155, -1 * DS157)</f>
        <v>0</v>
      </c>
      <c r="DT158" s="510">
        <f t="shared" ref="DT158" si="732" xml:space="preserve"> IF(DT156 = 1, $F155, -1 * DT157)</f>
        <v>0</v>
      </c>
      <c r="DU158" s="510">
        <f t="shared" ref="DU158" si="733" xml:space="preserve"> IF(DU156 = 1, $F155, -1 * DU157)</f>
        <v>0</v>
      </c>
      <c r="DV158" s="510">
        <f t="shared" ref="DV158" si="734" xml:space="preserve"> IF(DV156 = 1, $F155, -1 * DV157)</f>
        <v>0</v>
      </c>
      <c r="DW158" s="510">
        <f t="shared" ref="DW158" si="735" xml:space="preserve"> IF(DW156 = 1, $F155, -1 * DW157)</f>
        <v>0</v>
      </c>
      <c r="DX158" s="510">
        <f t="shared" ref="DX158" si="736" xml:space="preserve"> IF(DX156 = 1, $F155, -1 * DX157)</f>
        <v>0</v>
      </c>
      <c r="DY158" s="510">
        <f t="shared" ref="DY158" si="737" xml:space="preserve"> IF(DY156 = 1, $F155, -1 * DY157)</f>
        <v>0</v>
      </c>
      <c r="DZ158" s="510">
        <f t="shared" ref="DZ158" si="738" xml:space="preserve"> IF(DZ156 = 1, $F155, -1 * DZ157)</f>
        <v>0</v>
      </c>
      <c r="EA158" s="510">
        <f t="shared" ref="EA158" si="739" xml:space="preserve"> IF(EA156 = 1, $F155, -1 * EA157)</f>
        <v>0</v>
      </c>
      <c r="EB158" s="510">
        <f t="shared" ref="EB158" si="740" xml:space="preserve"> IF(EB156 = 1, $F155, -1 * EB157)</f>
        <v>0</v>
      </c>
      <c r="EC158" s="510">
        <f t="shared" ref="EC158" si="741" xml:space="preserve"> IF(EC156 = 1, $F155, -1 * EC157)</f>
        <v>0</v>
      </c>
      <c r="ED158" s="510">
        <f t="shared" ref="ED158" si="742" xml:space="preserve"> IF(ED156 = 1, $F155, -1 * ED157)</f>
        <v>0</v>
      </c>
      <c r="EE158" s="510">
        <f t="shared" ref="EE158" si="743" xml:space="preserve"> IF(EE156 = 1, $F155, -1 * EE157)</f>
        <v>0</v>
      </c>
      <c r="EF158" s="510">
        <f t="shared" ref="EF158" si="744" xml:space="preserve"> IF(EF156 = 1, $F155, -1 * EF157)</f>
        <v>0</v>
      </c>
      <c r="EG158" s="510">
        <f t="shared" ref="EG158" si="745" xml:space="preserve"> IF(EG156 = 1, $F155, -1 * EG157)</f>
        <v>0</v>
      </c>
      <c r="EH158" s="510">
        <f t="shared" ref="EH158" si="746" xml:space="preserve"> IF(EH156 = 1, $F155, -1 * EH157)</f>
        <v>0</v>
      </c>
      <c r="EI158" s="510">
        <f t="shared" ref="EI158" si="747" xml:space="preserve"> IF(EI156 = 1, $F155, -1 * EI157)</f>
        <v>0</v>
      </c>
      <c r="EJ158" s="510">
        <f t="shared" ref="EJ158" si="748" xml:space="preserve"> IF(EJ156 = 1, $F155, -1 * EJ157)</f>
        <v>0</v>
      </c>
      <c r="EK158" s="510">
        <f t="shared" ref="EK158" si="749" xml:space="preserve"> IF(EK156 = 1, $F155, -1 * EK157)</f>
        <v>0</v>
      </c>
      <c r="EL158" s="510">
        <f t="shared" ref="EL158" si="750" xml:space="preserve"> IF(EL156 = 1, $F155, -1 * EL157)</f>
        <v>0</v>
      </c>
      <c r="EM158" s="510">
        <f t="shared" ref="EM158" si="751" xml:space="preserve"> IF(EM156 = 1, $F155, -1 * EM157)</f>
        <v>0</v>
      </c>
      <c r="EN158" s="510">
        <f t="shared" ref="EN158" si="752" xml:space="preserve"> IF(EN156 = 1, $F155, -1 * EN157)</f>
        <v>0</v>
      </c>
      <c r="EO158" s="510">
        <f t="shared" ref="EO158" si="753" xml:space="preserve"> IF(EO156 = 1, $F155, -1 * EO157)</f>
        <v>0</v>
      </c>
      <c r="EP158" s="510">
        <f t="shared" ref="EP158" si="754" xml:space="preserve"> IF(EP156 = 1, $F155, -1 * EP157)</f>
        <v>0</v>
      </c>
      <c r="EQ158" s="510">
        <f t="shared" ref="EQ158" si="755" xml:space="preserve"> IF(EQ156 = 1, $F155, -1 * EQ157)</f>
        <v>0</v>
      </c>
      <c r="ER158" s="510">
        <f t="shared" ref="ER158" si="756" xml:space="preserve"> IF(ER156 = 1, $F155, -1 * ER157)</f>
        <v>0</v>
      </c>
      <c r="ES158" s="510">
        <f t="shared" ref="ES158" si="757" xml:space="preserve"> IF(ES156 = 1, $F155, -1 * ES157)</f>
        <v>0</v>
      </c>
      <c r="ET158" s="510">
        <f t="shared" ref="ET158" si="758" xml:space="preserve"> IF(ET156 = 1, $F155, -1 * ET157)</f>
        <v>0</v>
      </c>
      <c r="EU158" s="510">
        <f t="shared" ref="EU158" si="759" xml:space="preserve"> IF(EU156 = 1, $F155, -1 * EU157)</f>
        <v>0</v>
      </c>
      <c r="EV158" s="510">
        <f t="shared" ref="EV158" si="760" xml:space="preserve"> IF(EV156 = 1, $F155, -1 * EV157)</f>
        <v>0</v>
      </c>
      <c r="EW158" s="510">
        <f t="shared" ref="EW158" si="761" xml:space="preserve"> IF(EW156 = 1, $F155, -1 * EW157)</f>
        <v>0</v>
      </c>
      <c r="EX158" s="510">
        <f t="shared" ref="EX158" si="762" xml:space="preserve"> IF(EX156 = 1, $F155, -1 * EX157)</f>
        <v>0</v>
      </c>
      <c r="EY158" s="510">
        <f t="shared" ref="EY158" si="763" xml:space="preserve"> IF(EY156 = 1, $F155, -1 * EY157)</f>
        <v>0</v>
      </c>
      <c r="EZ158" s="510">
        <f t="shared" ref="EZ158" si="764" xml:space="preserve"> IF(EZ156 = 1, $F155, -1 * EZ157)</f>
        <v>0</v>
      </c>
      <c r="FA158" s="510">
        <f t="shared" ref="FA158" si="765" xml:space="preserve"> IF(FA156 = 1, $F155, -1 * FA157)</f>
        <v>0</v>
      </c>
      <c r="FB158" s="510">
        <f t="shared" ref="FB158" si="766" xml:space="preserve"> IF(FB156 = 1, $F155, -1 * FB157)</f>
        <v>0</v>
      </c>
      <c r="FC158" s="510">
        <f t="shared" ref="FC158" si="767" xml:space="preserve"> IF(FC156 = 1, $F155, -1 * FC157)</f>
        <v>0</v>
      </c>
      <c r="FD158" s="510">
        <f t="shared" ref="FD158" si="768" xml:space="preserve"> IF(FD156 = 1, $F155, -1 * FD157)</f>
        <v>0</v>
      </c>
      <c r="FE158" s="510">
        <f t="shared" ref="FE158" si="769" xml:space="preserve"> IF(FE156 = 1, $F155, -1 * FE157)</f>
        <v>0</v>
      </c>
      <c r="FF158" s="510">
        <f t="shared" ref="FF158" si="770" xml:space="preserve"> IF(FF156 = 1, $F155, -1 * FF157)</f>
        <v>0</v>
      </c>
      <c r="FG158" s="510">
        <f t="shared" ref="FG158" si="771" xml:space="preserve"> IF(FG156 = 1, $F155, -1 * FG157)</f>
        <v>0</v>
      </c>
      <c r="FH158" s="510">
        <f t="shared" ref="FH158" si="772" xml:space="preserve"> IF(FH156 = 1, $F155, -1 * FH157)</f>
        <v>0</v>
      </c>
      <c r="FI158" s="510">
        <f t="shared" ref="FI158" si="773" xml:space="preserve"> IF(FI156 = 1, $F155, -1 * FI157)</f>
        <v>0</v>
      </c>
      <c r="FJ158" s="510">
        <f t="shared" ref="FJ158" si="774" xml:space="preserve"> IF(FJ156 = 1, $F155, -1 * FJ157)</f>
        <v>0</v>
      </c>
      <c r="FK158" s="510">
        <f t="shared" ref="FK158" si="775" xml:space="preserve"> IF(FK156 = 1, $F155, -1 * FK157)</f>
        <v>0</v>
      </c>
      <c r="FL158" s="510">
        <f t="shared" ref="FL158" si="776" xml:space="preserve"> IF(FL156 = 1, $F155, -1 * FL157)</f>
        <v>0</v>
      </c>
      <c r="FM158" s="510">
        <f t="shared" ref="FM158" si="777" xml:space="preserve"> IF(FM156 = 1, $F155, -1 * FM157)</f>
        <v>0</v>
      </c>
      <c r="FN158" s="510">
        <f t="shared" ref="FN158" si="778" xml:space="preserve"> IF(FN156 = 1, $F155, -1 * FN157)</f>
        <v>0</v>
      </c>
      <c r="FO158" s="510">
        <f t="shared" ref="FO158" si="779" xml:space="preserve"> IF(FO156 = 1, $F155, -1 * FO157)</f>
        <v>0</v>
      </c>
      <c r="FP158" s="510">
        <f t="shared" ref="FP158" si="780" xml:space="preserve"> IF(FP156 = 1, $F155, -1 * FP157)</f>
        <v>0</v>
      </c>
      <c r="FQ158" s="510">
        <f t="shared" ref="FQ158" si="781" xml:space="preserve"> IF(FQ156 = 1, $F155, -1 * FQ157)</f>
        <v>0</v>
      </c>
      <c r="FR158" s="510">
        <f t="shared" ref="FR158" si="782" xml:space="preserve"> IF(FR156 = 1, $F155, -1 * FR157)</f>
        <v>0</v>
      </c>
      <c r="FS158" s="510">
        <f t="shared" ref="FS158" si="783" xml:space="preserve"> IF(FS156 = 1, $F155, -1 * FS157)</f>
        <v>0</v>
      </c>
      <c r="FT158" s="510">
        <f t="shared" ref="FT158" si="784" xml:space="preserve"> IF(FT156 = 1, $F155, -1 * FT157)</f>
        <v>0</v>
      </c>
      <c r="FU158" s="510">
        <f t="shared" ref="FU158" si="785" xml:space="preserve"> IF(FU156 = 1, $F155, -1 * FU157)</f>
        <v>0</v>
      </c>
      <c r="FV158" s="510">
        <f t="shared" ref="FV158" si="786" xml:space="preserve"> IF(FV156 = 1, $F155, -1 * FV157)</f>
        <v>0</v>
      </c>
      <c r="FW158" s="510">
        <f t="shared" ref="FW158" si="787" xml:space="preserve"> IF(FW156 = 1, $F155, -1 * FW157)</f>
        <v>0</v>
      </c>
      <c r="FX158" s="510">
        <f t="shared" ref="FX158" si="788" xml:space="preserve"> IF(FX156 = 1, $F155, -1 * FX157)</f>
        <v>0</v>
      </c>
      <c r="FY158" s="510">
        <f t="shared" ref="FY158" si="789" xml:space="preserve"> IF(FY156 = 1, $F155, -1 * FY157)</f>
        <v>0</v>
      </c>
      <c r="FZ158" s="510">
        <f t="shared" ref="FZ158" si="790" xml:space="preserve"> IF(FZ156 = 1, $F155, -1 * FZ157)</f>
        <v>0</v>
      </c>
      <c r="GA158" s="510">
        <f t="shared" ref="GA158" si="791" xml:space="preserve"> IF(GA156 = 1, $F155, -1 * GA157)</f>
        <v>0</v>
      </c>
      <c r="GB158" s="510">
        <f t="shared" ref="GB158" si="792" xml:space="preserve"> IF(GB156 = 1, $F155, -1 * GB157)</f>
        <v>0</v>
      </c>
      <c r="GC158" s="510">
        <f t="shared" ref="GC158" si="793" xml:space="preserve"> IF(GC156 = 1, $F155, -1 * GC157)</f>
        <v>0</v>
      </c>
      <c r="GD158" s="510">
        <f t="shared" ref="GD158" si="794" xml:space="preserve"> IF(GD156 = 1, $F155, -1 * GD157)</f>
        <v>0</v>
      </c>
      <c r="GE158" s="510">
        <f t="shared" ref="GE158" si="795" xml:space="preserve"> IF(GE156 = 1, $F155, -1 * GE157)</f>
        <v>0</v>
      </c>
      <c r="GF158" s="510">
        <f t="shared" ref="GF158" si="796" xml:space="preserve"> IF(GF156 = 1, $F155, -1 * GF157)</f>
        <v>0</v>
      </c>
      <c r="GG158" s="510">
        <f t="shared" ref="GG158" si="797" xml:space="preserve"> IF(GG156 = 1, $F155, -1 * GG157)</f>
        <v>0</v>
      </c>
      <c r="GH158" s="510">
        <f t="shared" ref="GH158" si="798" xml:space="preserve"> IF(GH156 = 1, $F155, -1 * GH157)</f>
        <v>0</v>
      </c>
      <c r="GI158" s="510">
        <f t="shared" ref="GI158" si="799" xml:space="preserve"> IF(GI156 = 1, $F155, -1 * GI157)</f>
        <v>0</v>
      </c>
      <c r="GJ158" s="510">
        <f t="shared" ref="GJ158" si="800" xml:space="preserve"> IF(GJ156 = 1, $F155, -1 * GJ157)</f>
        <v>0</v>
      </c>
    </row>
    <row r="159" spans="1:192" s="32" customFormat="1" x14ac:dyDescent="0.25">
      <c r="A159" s="15"/>
      <c r="B159" s="15"/>
      <c r="C159" s="21"/>
      <c r="D159" s="48"/>
      <c r="E159" s="619"/>
      <c r="F159" s="619">
        <f t="shared" ref="F159:I159" si="801">F137</f>
        <v>0</v>
      </c>
      <c r="G159" s="619">
        <f t="shared" si="801"/>
        <v>0</v>
      </c>
      <c r="H159" s="800">
        <f t="shared" si="801"/>
        <v>0</v>
      </c>
      <c r="I159" s="619">
        <f t="shared" si="801"/>
        <v>0</v>
      </c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</row>
    <row r="160" spans="1:192" s="32" customFormat="1" x14ac:dyDescent="0.25">
      <c r="A160" s="15"/>
      <c r="B160" s="15"/>
      <c r="C160" s="21"/>
      <c r="D160" s="48"/>
      <c r="E160" s="619" t="s">
        <v>709</v>
      </c>
      <c r="F160" s="619">
        <f t="shared" ref="F160:I160" si="802">F138</f>
        <v>0</v>
      </c>
      <c r="G160" s="619" t="str">
        <f t="shared" si="802"/>
        <v>$ 000s</v>
      </c>
      <c r="H160" s="800">
        <f t="shared" si="802"/>
        <v>-128566.60849314441</v>
      </c>
      <c r="I160" s="619">
        <f t="shared" si="802"/>
        <v>0</v>
      </c>
      <c r="J160" s="619">
        <f>J158</f>
        <v>-1.0000000000000001E-9</v>
      </c>
      <c r="K160" s="619">
        <f t="shared" ref="K160:BV160" si="803">K158</f>
        <v>0</v>
      </c>
      <c r="L160" s="619">
        <f t="shared" si="803"/>
        <v>0</v>
      </c>
      <c r="M160" s="619">
        <f t="shared" si="803"/>
        <v>0</v>
      </c>
      <c r="N160" s="619">
        <f t="shared" si="803"/>
        <v>0</v>
      </c>
      <c r="O160" s="619">
        <f t="shared" si="803"/>
        <v>0</v>
      </c>
      <c r="P160" s="619">
        <f t="shared" si="803"/>
        <v>0</v>
      </c>
      <c r="Q160" s="619">
        <f t="shared" si="803"/>
        <v>0</v>
      </c>
      <c r="R160" s="619">
        <f t="shared" si="803"/>
        <v>0</v>
      </c>
      <c r="S160" s="619">
        <f t="shared" si="803"/>
        <v>0</v>
      </c>
      <c r="T160" s="619">
        <f t="shared" si="803"/>
        <v>0</v>
      </c>
      <c r="U160" s="619">
        <f t="shared" si="803"/>
        <v>0</v>
      </c>
      <c r="V160" s="619">
        <f t="shared" si="803"/>
        <v>0</v>
      </c>
      <c r="W160" s="619">
        <f t="shared" si="803"/>
        <v>0</v>
      </c>
      <c r="X160" s="619">
        <f t="shared" si="803"/>
        <v>0</v>
      </c>
      <c r="Y160" s="619">
        <f t="shared" si="803"/>
        <v>0</v>
      </c>
      <c r="Z160" s="619">
        <f t="shared" si="803"/>
        <v>0</v>
      </c>
      <c r="AA160" s="619">
        <f t="shared" si="803"/>
        <v>0</v>
      </c>
      <c r="AB160" s="619">
        <f t="shared" si="803"/>
        <v>0</v>
      </c>
      <c r="AC160" s="619">
        <f t="shared" si="803"/>
        <v>0</v>
      </c>
      <c r="AD160" s="619">
        <f t="shared" si="803"/>
        <v>0</v>
      </c>
      <c r="AE160" s="619">
        <f t="shared" si="803"/>
        <v>0</v>
      </c>
      <c r="AF160" s="619">
        <f t="shared" si="803"/>
        <v>0</v>
      </c>
      <c r="AG160" s="619">
        <f t="shared" si="803"/>
        <v>0</v>
      </c>
      <c r="AH160" s="619">
        <f t="shared" si="803"/>
        <v>0</v>
      </c>
      <c r="AI160" s="619">
        <f t="shared" si="803"/>
        <v>0</v>
      </c>
      <c r="AJ160" s="619">
        <f t="shared" si="803"/>
        <v>0</v>
      </c>
      <c r="AK160" s="619">
        <f t="shared" si="803"/>
        <v>0</v>
      </c>
      <c r="AL160" s="619">
        <f t="shared" si="803"/>
        <v>0</v>
      </c>
      <c r="AM160" s="619">
        <f t="shared" si="803"/>
        <v>0</v>
      </c>
      <c r="AN160" s="619">
        <f t="shared" si="803"/>
        <v>0</v>
      </c>
      <c r="AO160" s="619">
        <f t="shared" si="803"/>
        <v>0</v>
      </c>
      <c r="AP160" s="619">
        <f t="shared" si="803"/>
        <v>0</v>
      </c>
      <c r="AQ160" s="619">
        <f t="shared" si="803"/>
        <v>0</v>
      </c>
      <c r="AR160" s="619">
        <f t="shared" si="803"/>
        <v>0</v>
      </c>
      <c r="AS160" s="619">
        <f t="shared" si="803"/>
        <v>0</v>
      </c>
      <c r="AT160" s="619">
        <f t="shared" si="803"/>
        <v>0</v>
      </c>
      <c r="AU160" s="619">
        <f t="shared" si="803"/>
        <v>0</v>
      </c>
      <c r="AV160" s="619">
        <f t="shared" si="803"/>
        <v>0</v>
      </c>
      <c r="AW160" s="619">
        <f t="shared" si="803"/>
        <v>0</v>
      </c>
      <c r="AX160" s="619">
        <f t="shared" si="803"/>
        <v>0</v>
      </c>
      <c r="AY160" s="619">
        <f t="shared" si="803"/>
        <v>0</v>
      </c>
      <c r="AZ160" s="619">
        <f t="shared" si="803"/>
        <v>0</v>
      </c>
      <c r="BA160" s="619">
        <f t="shared" si="803"/>
        <v>0</v>
      </c>
      <c r="BB160" s="619">
        <f t="shared" si="803"/>
        <v>0</v>
      </c>
      <c r="BC160" s="619">
        <f t="shared" si="803"/>
        <v>0</v>
      </c>
      <c r="BD160" s="619">
        <f t="shared" si="803"/>
        <v>0</v>
      </c>
      <c r="BE160" s="619">
        <f t="shared" si="803"/>
        <v>0</v>
      </c>
      <c r="BF160" s="619">
        <f t="shared" si="803"/>
        <v>0</v>
      </c>
      <c r="BG160" s="619">
        <f t="shared" si="803"/>
        <v>0</v>
      </c>
      <c r="BH160" s="619">
        <f t="shared" si="803"/>
        <v>0</v>
      </c>
      <c r="BI160" s="619">
        <f t="shared" si="803"/>
        <v>0</v>
      </c>
      <c r="BJ160" s="619">
        <f t="shared" si="803"/>
        <v>0</v>
      </c>
      <c r="BK160" s="619">
        <f t="shared" si="803"/>
        <v>0</v>
      </c>
      <c r="BL160" s="619">
        <f t="shared" si="803"/>
        <v>0</v>
      </c>
      <c r="BM160" s="619">
        <f t="shared" si="803"/>
        <v>0</v>
      </c>
      <c r="BN160" s="619">
        <f t="shared" si="803"/>
        <v>0</v>
      </c>
      <c r="BO160" s="619">
        <f t="shared" si="803"/>
        <v>0</v>
      </c>
      <c r="BP160" s="619">
        <f t="shared" si="803"/>
        <v>0</v>
      </c>
      <c r="BQ160" s="619">
        <f t="shared" si="803"/>
        <v>0</v>
      </c>
      <c r="BR160" s="619">
        <f t="shared" si="803"/>
        <v>0</v>
      </c>
      <c r="BS160" s="619">
        <f t="shared" si="803"/>
        <v>0</v>
      </c>
      <c r="BT160" s="619">
        <f t="shared" si="803"/>
        <v>0</v>
      </c>
      <c r="BU160" s="619">
        <f t="shared" si="803"/>
        <v>0</v>
      </c>
      <c r="BV160" s="619">
        <f t="shared" si="803"/>
        <v>0</v>
      </c>
      <c r="BW160" s="619">
        <f t="shared" ref="BW160:EH160" si="804">BW158</f>
        <v>0</v>
      </c>
      <c r="BX160" s="619">
        <f t="shared" si="804"/>
        <v>0</v>
      </c>
      <c r="BY160" s="619">
        <f t="shared" si="804"/>
        <v>0</v>
      </c>
      <c r="BZ160" s="619">
        <f t="shared" si="804"/>
        <v>0</v>
      </c>
      <c r="CA160" s="619">
        <f t="shared" si="804"/>
        <v>0</v>
      </c>
      <c r="CB160" s="619">
        <f t="shared" si="804"/>
        <v>0</v>
      </c>
      <c r="CC160" s="619">
        <f t="shared" si="804"/>
        <v>0</v>
      </c>
      <c r="CD160" s="619">
        <f t="shared" si="804"/>
        <v>0</v>
      </c>
      <c r="CE160" s="619">
        <f t="shared" si="804"/>
        <v>0</v>
      </c>
      <c r="CF160" s="619">
        <f t="shared" si="804"/>
        <v>0</v>
      </c>
      <c r="CG160" s="619">
        <f t="shared" si="804"/>
        <v>0</v>
      </c>
      <c r="CH160" s="619">
        <f t="shared" si="804"/>
        <v>0</v>
      </c>
      <c r="CI160" s="619">
        <f t="shared" si="804"/>
        <v>0</v>
      </c>
      <c r="CJ160" s="619">
        <f t="shared" si="804"/>
        <v>0</v>
      </c>
      <c r="CK160" s="619">
        <f t="shared" si="804"/>
        <v>0</v>
      </c>
      <c r="CL160" s="619">
        <f t="shared" si="804"/>
        <v>0</v>
      </c>
      <c r="CM160" s="619">
        <f t="shared" si="804"/>
        <v>0</v>
      </c>
      <c r="CN160" s="619">
        <f t="shared" si="804"/>
        <v>0</v>
      </c>
      <c r="CO160" s="619">
        <f t="shared" si="804"/>
        <v>0</v>
      </c>
      <c r="CP160" s="619">
        <f t="shared" si="804"/>
        <v>0</v>
      </c>
      <c r="CQ160" s="619">
        <f t="shared" si="804"/>
        <v>0</v>
      </c>
      <c r="CR160" s="619">
        <f t="shared" si="804"/>
        <v>0</v>
      </c>
      <c r="CS160" s="619">
        <f t="shared" si="804"/>
        <v>0</v>
      </c>
      <c r="CT160" s="619">
        <f t="shared" si="804"/>
        <v>0</v>
      </c>
      <c r="CU160" s="619">
        <f t="shared" si="804"/>
        <v>0</v>
      </c>
      <c r="CV160" s="619">
        <f t="shared" si="804"/>
        <v>0</v>
      </c>
      <c r="CW160" s="619">
        <f t="shared" si="804"/>
        <v>0</v>
      </c>
      <c r="CX160" s="619">
        <f t="shared" si="804"/>
        <v>0</v>
      </c>
      <c r="CY160" s="619">
        <f t="shared" si="804"/>
        <v>0</v>
      </c>
      <c r="CZ160" s="619">
        <f t="shared" si="804"/>
        <v>0</v>
      </c>
      <c r="DA160" s="619">
        <f t="shared" si="804"/>
        <v>0</v>
      </c>
      <c r="DB160" s="619">
        <f t="shared" si="804"/>
        <v>0</v>
      </c>
      <c r="DC160" s="619">
        <f t="shared" si="804"/>
        <v>0</v>
      </c>
      <c r="DD160" s="619">
        <f t="shared" si="804"/>
        <v>0</v>
      </c>
      <c r="DE160" s="619">
        <f t="shared" si="804"/>
        <v>0</v>
      </c>
      <c r="DF160" s="619">
        <f t="shared" si="804"/>
        <v>0</v>
      </c>
      <c r="DG160" s="619">
        <f t="shared" si="804"/>
        <v>0</v>
      </c>
      <c r="DH160" s="619">
        <f t="shared" si="804"/>
        <v>0</v>
      </c>
      <c r="DI160" s="619">
        <f t="shared" si="804"/>
        <v>0</v>
      </c>
      <c r="DJ160" s="619">
        <f t="shared" si="804"/>
        <v>0</v>
      </c>
      <c r="DK160" s="619">
        <f t="shared" si="804"/>
        <v>0</v>
      </c>
      <c r="DL160" s="619">
        <f t="shared" si="804"/>
        <v>0</v>
      </c>
      <c r="DM160" s="619">
        <f t="shared" si="804"/>
        <v>0</v>
      </c>
      <c r="DN160" s="619">
        <f t="shared" si="804"/>
        <v>0</v>
      </c>
      <c r="DO160" s="619">
        <f t="shared" si="804"/>
        <v>0</v>
      </c>
      <c r="DP160" s="619">
        <f t="shared" si="804"/>
        <v>0</v>
      </c>
      <c r="DQ160" s="619">
        <f t="shared" si="804"/>
        <v>0</v>
      </c>
      <c r="DR160" s="619">
        <f t="shared" si="804"/>
        <v>0</v>
      </c>
      <c r="DS160" s="619">
        <f t="shared" si="804"/>
        <v>0</v>
      </c>
      <c r="DT160" s="619">
        <f t="shared" si="804"/>
        <v>0</v>
      </c>
      <c r="DU160" s="619">
        <f t="shared" si="804"/>
        <v>0</v>
      </c>
      <c r="DV160" s="619">
        <f t="shared" si="804"/>
        <v>0</v>
      </c>
      <c r="DW160" s="619">
        <f t="shared" si="804"/>
        <v>0</v>
      </c>
      <c r="DX160" s="619">
        <f t="shared" si="804"/>
        <v>0</v>
      </c>
      <c r="DY160" s="619">
        <f t="shared" si="804"/>
        <v>0</v>
      </c>
      <c r="DZ160" s="619">
        <f t="shared" si="804"/>
        <v>0</v>
      </c>
      <c r="EA160" s="619">
        <f t="shared" si="804"/>
        <v>0</v>
      </c>
      <c r="EB160" s="619">
        <f t="shared" si="804"/>
        <v>0</v>
      </c>
      <c r="EC160" s="619">
        <f t="shared" si="804"/>
        <v>0</v>
      </c>
      <c r="ED160" s="619">
        <f t="shared" si="804"/>
        <v>0</v>
      </c>
      <c r="EE160" s="619">
        <f t="shared" si="804"/>
        <v>0</v>
      </c>
      <c r="EF160" s="619">
        <f t="shared" si="804"/>
        <v>0</v>
      </c>
      <c r="EG160" s="619">
        <f t="shared" si="804"/>
        <v>0</v>
      </c>
      <c r="EH160" s="619">
        <f t="shared" si="804"/>
        <v>0</v>
      </c>
      <c r="EI160" s="619">
        <f t="shared" ref="EI160:GJ160" si="805">EI158</f>
        <v>0</v>
      </c>
      <c r="EJ160" s="619">
        <f t="shared" si="805"/>
        <v>0</v>
      </c>
      <c r="EK160" s="619">
        <f t="shared" si="805"/>
        <v>0</v>
      </c>
      <c r="EL160" s="619">
        <f t="shared" si="805"/>
        <v>0</v>
      </c>
      <c r="EM160" s="619">
        <f t="shared" si="805"/>
        <v>0</v>
      </c>
      <c r="EN160" s="619">
        <f t="shared" si="805"/>
        <v>0</v>
      </c>
      <c r="EO160" s="619">
        <f t="shared" si="805"/>
        <v>0</v>
      </c>
      <c r="EP160" s="619">
        <f t="shared" si="805"/>
        <v>0</v>
      </c>
      <c r="EQ160" s="619">
        <f t="shared" si="805"/>
        <v>0</v>
      </c>
      <c r="ER160" s="619">
        <f t="shared" si="805"/>
        <v>0</v>
      </c>
      <c r="ES160" s="619">
        <f t="shared" si="805"/>
        <v>0</v>
      </c>
      <c r="ET160" s="619">
        <f t="shared" si="805"/>
        <v>0</v>
      </c>
      <c r="EU160" s="619">
        <f t="shared" si="805"/>
        <v>0</v>
      </c>
      <c r="EV160" s="619">
        <f t="shared" si="805"/>
        <v>0</v>
      </c>
      <c r="EW160" s="619">
        <f t="shared" si="805"/>
        <v>0</v>
      </c>
      <c r="EX160" s="619">
        <f t="shared" si="805"/>
        <v>0</v>
      </c>
      <c r="EY160" s="619">
        <f t="shared" si="805"/>
        <v>0</v>
      </c>
      <c r="EZ160" s="619">
        <f t="shared" si="805"/>
        <v>0</v>
      </c>
      <c r="FA160" s="619">
        <f t="shared" si="805"/>
        <v>0</v>
      </c>
      <c r="FB160" s="619">
        <f t="shared" si="805"/>
        <v>0</v>
      </c>
      <c r="FC160" s="619">
        <f t="shared" si="805"/>
        <v>0</v>
      </c>
      <c r="FD160" s="619">
        <f t="shared" si="805"/>
        <v>0</v>
      </c>
      <c r="FE160" s="619">
        <f t="shared" si="805"/>
        <v>0</v>
      </c>
      <c r="FF160" s="619">
        <f t="shared" si="805"/>
        <v>0</v>
      </c>
      <c r="FG160" s="619">
        <f t="shared" si="805"/>
        <v>0</v>
      </c>
      <c r="FH160" s="619">
        <f t="shared" si="805"/>
        <v>0</v>
      </c>
      <c r="FI160" s="619">
        <f t="shared" si="805"/>
        <v>0</v>
      </c>
      <c r="FJ160" s="619">
        <f t="shared" si="805"/>
        <v>0</v>
      </c>
      <c r="FK160" s="619">
        <f t="shared" si="805"/>
        <v>0</v>
      </c>
      <c r="FL160" s="619">
        <f t="shared" si="805"/>
        <v>0</v>
      </c>
      <c r="FM160" s="619">
        <f t="shared" si="805"/>
        <v>0</v>
      </c>
      <c r="FN160" s="619">
        <f t="shared" si="805"/>
        <v>0</v>
      </c>
      <c r="FO160" s="619">
        <f t="shared" si="805"/>
        <v>0</v>
      </c>
      <c r="FP160" s="619">
        <f t="shared" si="805"/>
        <v>0</v>
      </c>
      <c r="FQ160" s="619">
        <f t="shared" si="805"/>
        <v>0</v>
      </c>
      <c r="FR160" s="619">
        <f t="shared" si="805"/>
        <v>0</v>
      </c>
      <c r="FS160" s="619">
        <f t="shared" si="805"/>
        <v>0</v>
      </c>
      <c r="FT160" s="619">
        <f t="shared" si="805"/>
        <v>0</v>
      </c>
      <c r="FU160" s="619">
        <f t="shared" si="805"/>
        <v>0</v>
      </c>
      <c r="FV160" s="619">
        <f t="shared" si="805"/>
        <v>0</v>
      </c>
      <c r="FW160" s="619">
        <f t="shared" si="805"/>
        <v>0</v>
      </c>
      <c r="FX160" s="619">
        <f t="shared" si="805"/>
        <v>0</v>
      </c>
      <c r="FY160" s="619">
        <f t="shared" si="805"/>
        <v>0</v>
      </c>
      <c r="FZ160" s="619">
        <f t="shared" si="805"/>
        <v>0</v>
      </c>
      <c r="GA160" s="619">
        <f t="shared" si="805"/>
        <v>0</v>
      </c>
      <c r="GB160" s="619">
        <f t="shared" si="805"/>
        <v>0</v>
      </c>
      <c r="GC160" s="619">
        <f t="shared" si="805"/>
        <v>0</v>
      </c>
      <c r="GD160" s="619">
        <f t="shared" si="805"/>
        <v>0</v>
      </c>
      <c r="GE160" s="619">
        <f t="shared" si="805"/>
        <v>0</v>
      </c>
      <c r="GF160" s="619">
        <f t="shared" si="805"/>
        <v>0</v>
      </c>
      <c r="GG160" s="619">
        <f t="shared" si="805"/>
        <v>0</v>
      </c>
      <c r="GH160" s="619">
        <f t="shared" si="805"/>
        <v>0</v>
      </c>
      <c r="GI160" s="619">
        <f t="shared" si="805"/>
        <v>0</v>
      </c>
      <c r="GJ160" s="619">
        <f t="shared" si="805"/>
        <v>0</v>
      </c>
    </row>
    <row r="161" spans="1:192" s="32" customFormat="1" x14ac:dyDescent="0.25">
      <c r="A161" s="15"/>
      <c r="B161" s="15"/>
      <c r="C161" s="21"/>
      <c r="D161" s="48"/>
      <c r="E161" s="619" t="s">
        <v>710</v>
      </c>
      <c r="F161" s="619">
        <f t="shared" ref="F161:I161" si="806">F139</f>
        <v>0</v>
      </c>
      <c r="G161" s="619" t="str">
        <f t="shared" si="806"/>
        <v>$ 000s</v>
      </c>
      <c r="H161" s="800">
        <f t="shared" si="806"/>
        <v>6319.9381725034154</v>
      </c>
      <c r="I161" s="619">
        <f t="shared" si="806"/>
        <v>0</v>
      </c>
      <c r="J161" s="32">
        <f>J99*$F$132</f>
        <v>0</v>
      </c>
      <c r="K161" s="32">
        <f t="shared" ref="K161:BV161" si="807">K121*$F$132</f>
        <v>0</v>
      </c>
      <c r="L161" s="32">
        <f t="shared" si="807"/>
        <v>0</v>
      </c>
      <c r="M161" s="32">
        <f t="shared" si="807"/>
        <v>0</v>
      </c>
      <c r="N161" s="32">
        <f t="shared" si="807"/>
        <v>0</v>
      </c>
      <c r="O161" s="32">
        <f t="shared" si="807"/>
        <v>0</v>
      </c>
      <c r="P161" s="32">
        <f t="shared" si="807"/>
        <v>0</v>
      </c>
      <c r="Q161" s="32">
        <f t="shared" si="807"/>
        <v>0</v>
      </c>
      <c r="R161" s="32">
        <f t="shared" si="807"/>
        <v>0</v>
      </c>
      <c r="S161" s="32">
        <f t="shared" si="807"/>
        <v>0</v>
      </c>
      <c r="T161" s="32">
        <f t="shared" si="807"/>
        <v>0</v>
      </c>
      <c r="U161" s="32">
        <f t="shared" si="807"/>
        <v>0</v>
      </c>
      <c r="V161" s="32">
        <f t="shared" si="807"/>
        <v>0</v>
      </c>
      <c r="W161" s="32">
        <f t="shared" si="807"/>
        <v>0</v>
      </c>
      <c r="X161" s="32">
        <f t="shared" si="807"/>
        <v>0</v>
      </c>
      <c r="Y161" s="32">
        <f t="shared" si="807"/>
        <v>0</v>
      </c>
      <c r="Z161" s="32">
        <f t="shared" si="807"/>
        <v>0</v>
      </c>
      <c r="AA161" s="32">
        <f t="shared" si="807"/>
        <v>0</v>
      </c>
      <c r="AB161" s="32">
        <f t="shared" si="807"/>
        <v>0</v>
      </c>
      <c r="AC161" s="32">
        <f t="shared" si="807"/>
        <v>0</v>
      </c>
      <c r="AD161" s="32">
        <f t="shared" si="807"/>
        <v>0</v>
      </c>
      <c r="AE161" s="32">
        <f t="shared" si="807"/>
        <v>0</v>
      </c>
      <c r="AF161" s="32">
        <f t="shared" si="807"/>
        <v>0</v>
      </c>
      <c r="AG161" s="32">
        <f t="shared" si="807"/>
        <v>0</v>
      </c>
      <c r="AH161" s="32">
        <f t="shared" si="807"/>
        <v>0</v>
      </c>
      <c r="AI161" s="32">
        <f t="shared" si="807"/>
        <v>0</v>
      </c>
      <c r="AJ161" s="32">
        <f t="shared" si="807"/>
        <v>0</v>
      </c>
      <c r="AK161" s="32">
        <f t="shared" si="807"/>
        <v>0</v>
      </c>
      <c r="AL161" s="32">
        <f t="shared" si="807"/>
        <v>0</v>
      </c>
      <c r="AM161" s="32">
        <f t="shared" si="807"/>
        <v>0</v>
      </c>
      <c r="AN161" s="32">
        <f t="shared" si="807"/>
        <v>0</v>
      </c>
      <c r="AO161" s="32">
        <f t="shared" si="807"/>
        <v>0</v>
      </c>
      <c r="AP161" s="32">
        <f t="shared" si="807"/>
        <v>0</v>
      </c>
      <c r="AQ161" s="32">
        <f t="shared" si="807"/>
        <v>0</v>
      </c>
      <c r="AR161" s="32">
        <f t="shared" si="807"/>
        <v>0</v>
      </c>
      <c r="AS161" s="32">
        <f t="shared" si="807"/>
        <v>0</v>
      </c>
      <c r="AT161" s="32">
        <f t="shared" si="807"/>
        <v>0</v>
      </c>
      <c r="AU161" s="32">
        <f t="shared" si="807"/>
        <v>0</v>
      </c>
      <c r="AV161" s="32">
        <f t="shared" si="807"/>
        <v>0</v>
      </c>
      <c r="AW161" s="32">
        <f t="shared" si="807"/>
        <v>0</v>
      </c>
      <c r="AX161" s="32">
        <f t="shared" si="807"/>
        <v>0</v>
      </c>
      <c r="AY161" s="32">
        <f t="shared" si="807"/>
        <v>0</v>
      </c>
      <c r="AZ161" s="32">
        <f t="shared" si="807"/>
        <v>0</v>
      </c>
      <c r="BA161" s="32">
        <f t="shared" si="807"/>
        <v>0</v>
      </c>
      <c r="BB161" s="32">
        <f t="shared" si="807"/>
        <v>0</v>
      </c>
      <c r="BC161" s="32">
        <f t="shared" si="807"/>
        <v>0</v>
      </c>
      <c r="BD161" s="32">
        <f t="shared" si="807"/>
        <v>0</v>
      </c>
      <c r="BE161" s="32">
        <f t="shared" si="807"/>
        <v>0</v>
      </c>
      <c r="BF161" s="32">
        <f t="shared" si="807"/>
        <v>0</v>
      </c>
      <c r="BG161" s="32">
        <f t="shared" si="807"/>
        <v>0</v>
      </c>
      <c r="BH161" s="32">
        <f t="shared" si="807"/>
        <v>0</v>
      </c>
      <c r="BI161" s="32">
        <f t="shared" si="807"/>
        <v>0</v>
      </c>
      <c r="BJ161" s="32">
        <f t="shared" si="807"/>
        <v>0</v>
      </c>
      <c r="BK161" s="32">
        <f t="shared" si="807"/>
        <v>0</v>
      </c>
      <c r="BL161" s="32">
        <f t="shared" si="807"/>
        <v>0</v>
      </c>
      <c r="BM161" s="32">
        <f t="shared" si="807"/>
        <v>0</v>
      </c>
      <c r="BN161" s="32">
        <f t="shared" si="807"/>
        <v>0</v>
      </c>
      <c r="BO161" s="32">
        <f t="shared" si="807"/>
        <v>0</v>
      </c>
      <c r="BP161" s="32">
        <f t="shared" si="807"/>
        <v>0</v>
      </c>
      <c r="BQ161" s="32">
        <f t="shared" si="807"/>
        <v>0</v>
      </c>
      <c r="BR161" s="32">
        <f t="shared" si="807"/>
        <v>0</v>
      </c>
      <c r="BS161" s="32">
        <f t="shared" si="807"/>
        <v>0</v>
      </c>
      <c r="BT161" s="32">
        <f t="shared" si="807"/>
        <v>0</v>
      </c>
      <c r="BU161" s="32">
        <f t="shared" si="807"/>
        <v>0</v>
      </c>
      <c r="BV161" s="32">
        <f t="shared" si="807"/>
        <v>0</v>
      </c>
      <c r="BW161" s="32">
        <f t="shared" ref="BW161:EH161" si="808">BW121*$F$132</f>
        <v>0</v>
      </c>
      <c r="BX161" s="32">
        <f t="shared" si="808"/>
        <v>0</v>
      </c>
      <c r="BY161" s="32">
        <f t="shared" si="808"/>
        <v>0</v>
      </c>
      <c r="BZ161" s="32">
        <f t="shared" si="808"/>
        <v>0</v>
      </c>
      <c r="CA161" s="32">
        <f t="shared" si="808"/>
        <v>0</v>
      </c>
      <c r="CB161" s="32">
        <f t="shared" si="808"/>
        <v>0</v>
      </c>
      <c r="CC161" s="32">
        <f t="shared" si="808"/>
        <v>0</v>
      </c>
      <c r="CD161" s="32">
        <f t="shared" si="808"/>
        <v>0</v>
      </c>
      <c r="CE161" s="32">
        <f t="shared" si="808"/>
        <v>0</v>
      </c>
      <c r="CF161" s="32">
        <f t="shared" si="808"/>
        <v>0</v>
      </c>
      <c r="CG161" s="32">
        <f t="shared" si="808"/>
        <v>0</v>
      </c>
      <c r="CH161" s="32">
        <f t="shared" si="808"/>
        <v>0</v>
      </c>
      <c r="CI161" s="32">
        <f t="shared" si="808"/>
        <v>0</v>
      </c>
      <c r="CJ161" s="32">
        <f t="shared" si="808"/>
        <v>0</v>
      </c>
      <c r="CK161" s="32">
        <f t="shared" si="808"/>
        <v>0</v>
      </c>
      <c r="CL161" s="32">
        <f t="shared" si="808"/>
        <v>0</v>
      </c>
      <c r="CM161" s="32">
        <f t="shared" si="808"/>
        <v>0</v>
      </c>
      <c r="CN161" s="32">
        <f t="shared" si="808"/>
        <v>0</v>
      </c>
      <c r="CO161" s="32">
        <f t="shared" si="808"/>
        <v>0</v>
      </c>
      <c r="CP161" s="32">
        <f t="shared" si="808"/>
        <v>0</v>
      </c>
      <c r="CQ161" s="32">
        <f t="shared" si="808"/>
        <v>0</v>
      </c>
      <c r="CR161" s="32">
        <f t="shared" si="808"/>
        <v>0</v>
      </c>
      <c r="CS161" s="32">
        <f t="shared" si="808"/>
        <v>0</v>
      </c>
      <c r="CT161" s="32">
        <f t="shared" si="808"/>
        <v>0</v>
      </c>
      <c r="CU161" s="32">
        <f t="shared" si="808"/>
        <v>0</v>
      </c>
      <c r="CV161" s="32">
        <f t="shared" si="808"/>
        <v>0</v>
      </c>
      <c r="CW161" s="32">
        <f t="shared" si="808"/>
        <v>0</v>
      </c>
      <c r="CX161" s="32">
        <f t="shared" si="808"/>
        <v>0</v>
      </c>
      <c r="CY161" s="32">
        <f t="shared" si="808"/>
        <v>0</v>
      </c>
      <c r="CZ161" s="32">
        <f t="shared" si="808"/>
        <v>0</v>
      </c>
      <c r="DA161" s="32">
        <f t="shared" si="808"/>
        <v>0</v>
      </c>
      <c r="DB161" s="32">
        <f t="shared" si="808"/>
        <v>0</v>
      </c>
      <c r="DC161" s="32">
        <f t="shared" si="808"/>
        <v>0</v>
      </c>
      <c r="DD161" s="32">
        <f t="shared" si="808"/>
        <v>0</v>
      </c>
      <c r="DE161" s="32">
        <f t="shared" si="808"/>
        <v>0</v>
      </c>
      <c r="DF161" s="32">
        <f t="shared" si="808"/>
        <v>0</v>
      </c>
      <c r="DG161" s="32">
        <f t="shared" si="808"/>
        <v>0</v>
      </c>
      <c r="DH161" s="32">
        <f t="shared" si="808"/>
        <v>0</v>
      </c>
      <c r="DI161" s="32">
        <f t="shared" si="808"/>
        <v>0</v>
      </c>
      <c r="DJ161" s="32">
        <f t="shared" si="808"/>
        <v>0</v>
      </c>
      <c r="DK161" s="32">
        <f t="shared" si="808"/>
        <v>0</v>
      </c>
      <c r="DL161" s="32">
        <f t="shared" si="808"/>
        <v>0</v>
      </c>
      <c r="DM161" s="32">
        <f t="shared" si="808"/>
        <v>0</v>
      </c>
      <c r="DN161" s="32">
        <f t="shared" si="808"/>
        <v>0</v>
      </c>
      <c r="DO161" s="32">
        <f t="shared" si="808"/>
        <v>0</v>
      </c>
      <c r="DP161" s="32">
        <f t="shared" si="808"/>
        <v>0</v>
      </c>
      <c r="DQ161" s="32">
        <f t="shared" si="808"/>
        <v>0</v>
      </c>
      <c r="DR161" s="32">
        <f t="shared" si="808"/>
        <v>0</v>
      </c>
      <c r="DS161" s="32">
        <f t="shared" si="808"/>
        <v>0</v>
      </c>
      <c r="DT161" s="32">
        <f t="shared" si="808"/>
        <v>0</v>
      </c>
      <c r="DU161" s="32">
        <f t="shared" si="808"/>
        <v>0</v>
      </c>
      <c r="DV161" s="32">
        <f t="shared" si="808"/>
        <v>0</v>
      </c>
      <c r="DW161" s="32">
        <f t="shared" si="808"/>
        <v>0</v>
      </c>
      <c r="DX161" s="32">
        <f t="shared" si="808"/>
        <v>0</v>
      </c>
      <c r="DY161" s="32">
        <f t="shared" si="808"/>
        <v>0</v>
      </c>
      <c r="DZ161" s="32">
        <f t="shared" si="808"/>
        <v>0</v>
      </c>
      <c r="EA161" s="32">
        <f t="shared" si="808"/>
        <v>0</v>
      </c>
      <c r="EB161" s="32">
        <f t="shared" si="808"/>
        <v>0</v>
      </c>
      <c r="EC161" s="32">
        <f t="shared" si="808"/>
        <v>0</v>
      </c>
      <c r="ED161" s="32">
        <f t="shared" si="808"/>
        <v>0</v>
      </c>
      <c r="EE161" s="32">
        <f t="shared" si="808"/>
        <v>0</v>
      </c>
      <c r="EF161" s="32">
        <f t="shared" si="808"/>
        <v>0</v>
      </c>
      <c r="EG161" s="32">
        <f t="shared" si="808"/>
        <v>0</v>
      </c>
      <c r="EH161" s="32">
        <f t="shared" si="808"/>
        <v>0</v>
      </c>
      <c r="EI161" s="32">
        <f t="shared" ref="EI161:GJ161" si="809">EI121*$F$132</f>
        <v>0</v>
      </c>
      <c r="EJ161" s="32">
        <f t="shared" si="809"/>
        <v>0</v>
      </c>
      <c r="EK161" s="32">
        <f t="shared" si="809"/>
        <v>0</v>
      </c>
      <c r="EL161" s="32">
        <f t="shared" si="809"/>
        <v>0</v>
      </c>
      <c r="EM161" s="32">
        <f t="shared" si="809"/>
        <v>0</v>
      </c>
      <c r="EN161" s="32">
        <f t="shared" si="809"/>
        <v>0</v>
      </c>
      <c r="EO161" s="32">
        <f t="shared" si="809"/>
        <v>0</v>
      </c>
      <c r="EP161" s="32">
        <f t="shared" si="809"/>
        <v>0</v>
      </c>
      <c r="EQ161" s="32">
        <f t="shared" si="809"/>
        <v>0</v>
      </c>
      <c r="ER161" s="32">
        <f t="shared" si="809"/>
        <v>0</v>
      </c>
      <c r="ES161" s="32">
        <f t="shared" si="809"/>
        <v>0</v>
      </c>
      <c r="ET161" s="32">
        <f t="shared" si="809"/>
        <v>0</v>
      </c>
      <c r="EU161" s="32">
        <f t="shared" si="809"/>
        <v>0</v>
      </c>
      <c r="EV161" s="32">
        <f t="shared" si="809"/>
        <v>0</v>
      </c>
      <c r="EW161" s="32">
        <f t="shared" si="809"/>
        <v>0</v>
      </c>
      <c r="EX161" s="32">
        <f t="shared" si="809"/>
        <v>0</v>
      </c>
      <c r="EY161" s="32">
        <f t="shared" si="809"/>
        <v>0</v>
      </c>
      <c r="EZ161" s="32">
        <f t="shared" si="809"/>
        <v>0</v>
      </c>
      <c r="FA161" s="32">
        <f t="shared" si="809"/>
        <v>0</v>
      </c>
      <c r="FB161" s="32">
        <f t="shared" si="809"/>
        <v>0</v>
      </c>
      <c r="FC161" s="32">
        <f t="shared" si="809"/>
        <v>0</v>
      </c>
      <c r="FD161" s="32">
        <f t="shared" si="809"/>
        <v>0</v>
      </c>
      <c r="FE161" s="32">
        <f t="shared" si="809"/>
        <v>0</v>
      </c>
      <c r="FF161" s="32">
        <f t="shared" si="809"/>
        <v>0</v>
      </c>
      <c r="FG161" s="32">
        <f t="shared" si="809"/>
        <v>0</v>
      </c>
      <c r="FH161" s="32">
        <f t="shared" si="809"/>
        <v>0</v>
      </c>
      <c r="FI161" s="32">
        <f t="shared" si="809"/>
        <v>0</v>
      </c>
      <c r="FJ161" s="32">
        <f t="shared" si="809"/>
        <v>0</v>
      </c>
      <c r="FK161" s="32">
        <f t="shared" si="809"/>
        <v>0</v>
      </c>
      <c r="FL161" s="32">
        <f t="shared" si="809"/>
        <v>0</v>
      </c>
      <c r="FM161" s="32">
        <f t="shared" si="809"/>
        <v>0</v>
      </c>
      <c r="FN161" s="32">
        <f t="shared" si="809"/>
        <v>0</v>
      </c>
      <c r="FO161" s="32">
        <f t="shared" si="809"/>
        <v>0</v>
      </c>
      <c r="FP161" s="32">
        <f t="shared" si="809"/>
        <v>0</v>
      </c>
      <c r="FQ161" s="32">
        <f t="shared" si="809"/>
        <v>0</v>
      </c>
      <c r="FR161" s="32">
        <f t="shared" si="809"/>
        <v>0</v>
      </c>
      <c r="FS161" s="32">
        <f t="shared" si="809"/>
        <v>0</v>
      </c>
      <c r="FT161" s="32">
        <f t="shared" si="809"/>
        <v>0</v>
      </c>
      <c r="FU161" s="32">
        <f t="shared" si="809"/>
        <v>0</v>
      </c>
      <c r="FV161" s="32">
        <f t="shared" si="809"/>
        <v>0</v>
      </c>
      <c r="FW161" s="32">
        <f t="shared" si="809"/>
        <v>0</v>
      </c>
      <c r="FX161" s="32">
        <f t="shared" si="809"/>
        <v>0</v>
      </c>
      <c r="FY161" s="32">
        <f t="shared" si="809"/>
        <v>0</v>
      </c>
      <c r="FZ161" s="32">
        <f t="shared" si="809"/>
        <v>0</v>
      </c>
      <c r="GA161" s="32">
        <f t="shared" si="809"/>
        <v>0</v>
      </c>
      <c r="GB161" s="32">
        <f t="shared" si="809"/>
        <v>0</v>
      </c>
      <c r="GC161" s="32">
        <f t="shared" si="809"/>
        <v>0</v>
      </c>
      <c r="GD161" s="32">
        <f t="shared" si="809"/>
        <v>0</v>
      </c>
      <c r="GE161" s="32">
        <f t="shared" si="809"/>
        <v>0</v>
      </c>
      <c r="GF161" s="32">
        <f t="shared" si="809"/>
        <v>0</v>
      </c>
      <c r="GG161" s="32">
        <f t="shared" si="809"/>
        <v>0</v>
      </c>
      <c r="GH161" s="32">
        <f t="shared" si="809"/>
        <v>0</v>
      </c>
      <c r="GI161" s="32">
        <f t="shared" si="809"/>
        <v>0</v>
      </c>
      <c r="GJ161" s="32">
        <f t="shared" si="809"/>
        <v>0</v>
      </c>
    </row>
    <row r="162" spans="1:192" s="32" customFormat="1" x14ac:dyDescent="0.25">
      <c r="A162" s="15"/>
      <c r="B162" s="15"/>
      <c r="C162" s="21"/>
      <c r="D162" s="48"/>
      <c r="E162" s="619" t="s">
        <v>711</v>
      </c>
      <c r="F162" s="619">
        <f t="shared" ref="F162:I162" si="810">F140</f>
        <v>0</v>
      </c>
      <c r="G162" s="619" t="str">
        <f t="shared" si="810"/>
        <v>$ 000s</v>
      </c>
      <c r="H162" s="800">
        <f t="shared" si="810"/>
        <v>-122246.67032064151</v>
      </c>
      <c r="I162" s="619">
        <f t="shared" si="810"/>
        <v>0</v>
      </c>
      <c r="J162" s="12">
        <f>SUM(J160:J161)</f>
        <v>-1.0000000000000001E-9</v>
      </c>
      <c r="K162" s="12">
        <f t="shared" ref="K162" si="811">SUM(K160:K161)</f>
        <v>0</v>
      </c>
      <c r="L162" s="12">
        <f t="shared" ref="L162" si="812">SUM(L160:L161)</f>
        <v>0</v>
      </c>
      <c r="M162" s="12">
        <f t="shared" ref="M162" si="813">SUM(M160:M161)</f>
        <v>0</v>
      </c>
      <c r="N162" s="12">
        <f t="shared" ref="N162" si="814">SUM(N160:N161)</f>
        <v>0</v>
      </c>
      <c r="O162" s="12">
        <f t="shared" ref="O162" si="815">SUM(O160:O161)</f>
        <v>0</v>
      </c>
      <c r="P162" s="12">
        <f t="shared" ref="P162" si="816">SUM(P160:P161)</f>
        <v>0</v>
      </c>
      <c r="Q162" s="12">
        <f t="shared" ref="Q162" si="817">SUM(Q160:Q161)</f>
        <v>0</v>
      </c>
      <c r="R162" s="12">
        <f t="shared" ref="R162" si="818">SUM(R160:R161)</f>
        <v>0</v>
      </c>
      <c r="S162" s="12">
        <f t="shared" ref="S162" si="819">SUM(S160:S161)</f>
        <v>0</v>
      </c>
      <c r="T162" s="12">
        <f t="shared" ref="T162" si="820">SUM(T160:T161)</f>
        <v>0</v>
      </c>
      <c r="U162" s="12">
        <f t="shared" ref="U162" si="821">SUM(U160:U161)</f>
        <v>0</v>
      </c>
      <c r="V162" s="12">
        <f t="shared" ref="V162" si="822">SUM(V160:V161)</f>
        <v>0</v>
      </c>
      <c r="W162" s="12">
        <f t="shared" ref="W162" si="823">SUM(W160:W161)</f>
        <v>0</v>
      </c>
      <c r="X162" s="12">
        <f t="shared" ref="X162" si="824">SUM(X160:X161)</f>
        <v>0</v>
      </c>
      <c r="Y162" s="12">
        <f t="shared" ref="Y162" si="825">SUM(Y160:Y161)</f>
        <v>0</v>
      </c>
      <c r="Z162" s="12">
        <f t="shared" ref="Z162" si="826">SUM(Z160:Z161)</f>
        <v>0</v>
      </c>
      <c r="AA162" s="12">
        <f t="shared" ref="AA162" si="827">SUM(AA160:AA161)</f>
        <v>0</v>
      </c>
      <c r="AB162" s="12">
        <f t="shared" ref="AB162" si="828">SUM(AB160:AB161)</f>
        <v>0</v>
      </c>
      <c r="AC162" s="12">
        <f t="shared" ref="AC162" si="829">SUM(AC160:AC161)</f>
        <v>0</v>
      </c>
      <c r="AD162" s="12">
        <f t="shared" ref="AD162" si="830">SUM(AD160:AD161)</f>
        <v>0</v>
      </c>
      <c r="AE162" s="12">
        <f t="shared" ref="AE162" si="831">SUM(AE160:AE161)</f>
        <v>0</v>
      </c>
      <c r="AF162" s="12">
        <f t="shared" ref="AF162" si="832">SUM(AF160:AF161)</f>
        <v>0</v>
      </c>
      <c r="AG162" s="12">
        <f t="shared" ref="AG162" si="833">SUM(AG160:AG161)</f>
        <v>0</v>
      </c>
      <c r="AH162" s="12">
        <f t="shared" ref="AH162" si="834">SUM(AH160:AH161)</f>
        <v>0</v>
      </c>
      <c r="AI162" s="12">
        <f t="shared" ref="AI162" si="835">SUM(AI160:AI161)</f>
        <v>0</v>
      </c>
      <c r="AJ162" s="12">
        <f t="shared" ref="AJ162" si="836">SUM(AJ160:AJ161)</f>
        <v>0</v>
      </c>
      <c r="AK162" s="12">
        <f t="shared" ref="AK162" si="837">SUM(AK160:AK161)</f>
        <v>0</v>
      </c>
      <c r="AL162" s="12">
        <f t="shared" ref="AL162" si="838">SUM(AL160:AL161)</f>
        <v>0</v>
      </c>
      <c r="AM162" s="12">
        <f t="shared" ref="AM162" si="839">SUM(AM160:AM161)</f>
        <v>0</v>
      </c>
      <c r="AN162" s="12">
        <f t="shared" ref="AN162" si="840">SUM(AN160:AN161)</f>
        <v>0</v>
      </c>
      <c r="AO162" s="12">
        <f t="shared" ref="AO162" si="841">SUM(AO160:AO161)</f>
        <v>0</v>
      </c>
      <c r="AP162" s="12">
        <f t="shared" ref="AP162" si="842">SUM(AP160:AP161)</f>
        <v>0</v>
      </c>
      <c r="AQ162" s="12">
        <f t="shared" ref="AQ162" si="843">SUM(AQ160:AQ161)</f>
        <v>0</v>
      </c>
      <c r="AR162" s="12">
        <f t="shared" ref="AR162" si="844">SUM(AR160:AR161)</f>
        <v>0</v>
      </c>
      <c r="AS162" s="12">
        <f t="shared" ref="AS162" si="845">SUM(AS160:AS161)</f>
        <v>0</v>
      </c>
      <c r="AT162" s="12">
        <f t="shared" ref="AT162" si="846">SUM(AT160:AT161)</f>
        <v>0</v>
      </c>
      <c r="AU162" s="12">
        <f t="shared" ref="AU162" si="847">SUM(AU160:AU161)</f>
        <v>0</v>
      </c>
      <c r="AV162" s="12">
        <f t="shared" ref="AV162" si="848">SUM(AV160:AV161)</f>
        <v>0</v>
      </c>
      <c r="AW162" s="12">
        <f t="shared" ref="AW162" si="849">SUM(AW160:AW161)</f>
        <v>0</v>
      </c>
      <c r="AX162" s="12">
        <f t="shared" ref="AX162" si="850">SUM(AX160:AX161)</f>
        <v>0</v>
      </c>
      <c r="AY162" s="12">
        <f t="shared" ref="AY162" si="851">SUM(AY160:AY161)</f>
        <v>0</v>
      </c>
      <c r="AZ162" s="12">
        <f t="shared" ref="AZ162" si="852">SUM(AZ160:AZ161)</f>
        <v>0</v>
      </c>
      <c r="BA162" s="12">
        <f t="shared" ref="BA162" si="853">SUM(BA160:BA161)</f>
        <v>0</v>
      </c>
      <c r="BB162" s="12">
        <f t="shared" ref="BB162" si="854">SUM(BB160:BB161)</f>
        <v>0</v>
      </c>
      <c r="BC162" s="12">
        <f t="shared" ref="BC162" si="855">SUM(BC160:BC161)</f>
        <v>0</v>
      </c>
      <c r="BD162" s="12">
        <f t="shared" ref="BD162" si="856">SUM(BD160:BD161)</f>
        <v>0</v>
      </c>
      <c r="BE162" s="12">
        <f t="shared" ref="BE162" si="857">SUM(BE160:BE161)</f>
        <v>0</v>
      </c>
      <c r="BF162" s="12">
        <f t="shared" ref="BF162" si="858">SUM(BF160:BF161)</f>
        <v>0</v>
      </c>
      <c r="BG162" s="12">
        <f t="shared" ref="BG162" si="859">SUM(BG160:BG161)</f>
        <v>0</v>
      </c>
      <c r="BH162" s="12">
        <f t="shared" ref="BH162" si="860">SUM(BH160:BH161)</f>
        <v>0</v>
      </c>
      <c r="BI162" s="12">
        <f t="shared" ref="BI162" si="861">SUM(BI160:BI161)</f>
        <v>0</v>
      </c>
      <c r="BJ162" s="12">
        <f t="shared" ref="BJ162" si="862">SUM(BJ160:BJ161)</f>
        <v>0</v>
      </c>
      <c r="BK162" s="12">
        <f t="shared" ref="BK162" si="863">SUM(BK160:BK161)</f>
        <v>0</v>
      </c>
      <c r="BL162" s="12">
        <f t="shared" ref="BL162" si="864">SUM(BL160:BL161)</f>
        <v>0</v>
      </c>
      <c r="BM162" s="12">
        <f t="shared" ref="BM162" si="865">SUM(BM160:BM161)</f>
        <v>0</v>
      </c>
      <c r="BN162" s="12">
        <f t="shared" ref="BN162" si="866">SUM(BN160:BN161)</f>
        <v>0</v>
      </c>
      <c r="BO162" s="12">
        <f t="shared" ref="BO162" si="867">SUM(BO160:BO161)</f>
        <v>0</v>
      </c>
      <c r="BP162" s="12">
        <f t="shared" ref="BP162" si="868">SUM(BP160:BP161)</f>
        <v>0</v>
      </c>
      <c r="BQ162" s="12">
        <f t="shared" ref="BQ162" si="869">SUM(BQ160:BQ161)</f>
        <v>0</v>
      </c>
      <c r="BR162" s="12">
        <f t="shared" ref="BR162" si="870">SUM(BR160:BR161)</f>
        <v>0</v>
      </c>
      <c r="BS162" s="12">
        <f t="shared" ref="BS162" si="871">SUM(BS160:BS161)</f>
        <v>0</v>
      </c>
      <c r="BT162" s="12">
        <f t="shared" ref="BT162" si="872">SUM(BT160:BT161)</f>
        <v>0</v>
      </c>
      <c r="BU162" s="12">
        <f t="shared" ref="BU162" si="873">SUM(BU160:BU161)</f>
        <v>0</v>
      </c>
      <c r="BV162" s="12">
        <f t="shared" ref="BV162" si="874">SUM(BV160:BV161)</f>
        <v>0</v>
      </c>
      <c r="BW162" s="12">
        <f t="shared" ref="BW162" si="875">SUM(BW160:BW161)</f>
        <v>0</v>
      </c>
      <c r="BX162" s="12">
        <f t="shared" ref="BX162" si="876">SUM(BX160:BX161)</f>
        <v>0</v>
      </c>
      <c r="BY162" s="12">
        <f t="shared" ref="BY162" si="877">SUM(BY160:BY161)</f>
        <v>0</v>
      </c>
      <c r="BZ162" s="12">
        <f t="shared" ref="BZ162" si="878">SUM(BZ160:BZ161)</f>
        <v>0</v>
      </c>
      <c r="CA162" s="12">
        <f t="shared" ref="CA162" si="879">SUM(CA160:CA161)</f>
        <v>0</v>
      </c>
      <c r="CB162" s="12">
        <f t="shared" ref="CB162" si="880">SUM(CB160:CB161)</f>
        <v>0</v>
      </c>
      <c r="CC162" s="12">
        <f t="shared" ref="CC162" si="881">SUM(CC160:CC161)</f>
        <v>0</v>
      </c>
      <c r="CD162" s="12">
        <f t="shared" ref="CD162" si="882">SUM(CD160:CD161)</f>
        <v>0</v>
      </c>
      <c r="CE162" s="12">
        <f t="shared" ref="CE162" si="883">SUM(CE160:CE161)</f>
        <v>0</v>
      </c>
      <c r="CF162" s="12">
        <f t="shared" ref="CF162" si="884">SUM(CF160:CF161)</f>
        <v>0</v>
      </c>
      <c r="CG162" s="12">
        <f t="shared" ref="CG162" si="885">SUM(CG160:CG161)</f>
        <v>0</v>
      </c>
      <c r="CH162" s="12">
        <f t="shared" ref="CH162" si="886">SUM(CH160:CH161)</f>
        <v>0</v>
      </c>
      <c r="CI162" s="12">
        <f t="shared" ref="CI162" si="887">SUM(CI160:CI161)</f>
        <v>0</v>
      </c>
      <c r="CJ162" s="12">
        <f t="shared" ref="CJ162" si="888">SUM(CJ160:CJ161)</f>
        <v>0</v>
      </c>
      <c r="CK162" s="12">
        <f t="shared" ref="CK162" si="889">SUM(CK160:CK161)</f>
        <v>0</v>
      </c>
      <c r="CL162" s="12">
        <f t="shared" ref="CL162" si="890">SUM(CL160:CL161)</f>
        <v>0</v>
      </c>
      <c r="CM162" s="12">
        <f t="shared" ref="CM162" si="891">SUM(CM160:CM161)</f>
        <v>0</v>
      </c>
      <c r="CN162" s="12">
        <f t="shared" ref="CN162" si="892">SUM(CN160:CN161)</f>
        <v>0</v>
      </c>
      <c r="CO162" s="12">
        <f t="shared" ref="CO162" si="893">SUM(CO160:CO161)</f>
        <v>0</v>
      </c>
      <c r="CP162" s="12">
        <f t="shared" ref="CP162" si="894">SUM(CP160:CP161)</f>
        <v>0</v>
      </c>
      <c r="CQ162" s="12">
        <f t="shared" ref="CQ162" si="895">SUM(CQ160:CQ161)</f>
        <v>0</v>
      </c>
      <c r="CR162" s="12">
        <f t="shared" ref="CR162" si="896">SUM(CR160:CR161)</f>
        <v>0</v>
      </c>
      <c r="CS162" s="12">
        <f t="shared" ref="CS162" si="897">SUM(CS160:CS161)</f>
        <v>0</v>
      </c>
      <c r="CT162" s="12">
        <f t="shared" ref="CT162" si="898">SUM(CT160:CT161)</f>
        <v>0</v>
      </c>
      <c r="CU162" s="12">
        <f t="shared" ref="CU162" si="899">SUM(CU160:CU161)</f>
        <v>0</v>
      </c>
      <c r="CV162" s="12">
        <f t="shared" ref="CV162" si="900">SUM(CV160:CV161)</f>
        <v>0</v>
      </c>
      <c r="CW162" s="12">
        <f t="shared" ref="CW162" si="901">SUM(CW160:CW161)</f>
        <v>0</v>
      </c>
      <c r="CX162" s="12">
        <f t="shared" ref="CX162" si="902">SUM(CX160:CX161)</f>
        <v>0</v>
      </c>
      <c r="CY162" s="12">
        <f t="shared" ref="CY162" si="903">SUM(CY160:CY161)</f>
        <v>0</v>
      </c>
      <c r="CZ162" s="12">
        <f t="shared" ref="CZ162" si="904">SUM(CZ160:CZ161)</f>
        <v>0</v>
      </c>
      <c r="DA162" s="12">
        <f t="shared" ref="DA162" si="905">SUM(DA160:DA161)</f>
        <v>0</v>
      </c>
      <c r="DB162" s="12">
        <f t="shared" ref="DB162" si="906">SUM(DB160:DB161)</f>
        <v>0</v>
      </c>
      <c r="DC162" s="12">
        <f t="shared" ref="DC162" si="907">SUM(DC160:DC161)</f>
        <v>0</v>
      </c>
      <c r="DD162" s="12">
        <f t="shared" ref="DD162" si="908">SUM(DD160:DD161)</f>
        <v>0</v>
      </c>
      <c r="DE162" s="12">
        <f t="shared" ref="DE162" si="909">SUM(DE160:DE161)</f>
        <v>0</v>
      </c>
      <c r="DF162" s="12">
        <f t="shared" ref="DF162" si="910">SUM(DF160:DF161)</f>
        <v>0</v>
      </c>
      <c r="DG162" s="12">
        <f t="shared" ref="DG162" si="911">SUM(DG160:DG161)</f>
        <v>0</v>
      </c>
      <c r="DH162" s="12">
        <f t="shared" ref="DH162" si="912">SUM(DH160:DH161)</f>
        <v>0</v>
      </c>
      <c r="DI162" s="12">
        <f t="shared" ref="DI162" si="913">SUM(DI160:DI161)</f>
        <v>0</v>
      </c>
      <c r="DJ162" s="12">
        <f t="shared" ref="DJ162" si="914">SUM(DJ160:DJ161)</f>
        <v>0</v>
      </c>
      <c r="DK162" s="12">
        <f t="shared" ref="DK162" si="915">SUM(DK160:DK161)</f>
        <v>0</v>
      </c>
      <c r="DL162" s="12">
        <f t="shared" ref="DL162" si="916">SUM(DL160:DL161)</f>
        <v>0</v>
      </c>
      <c r="DM162" s="12">
        <f t="shared" ref="DM162" si="917">SUM(DM160:DM161)</f>
        <v>0</v>
      </c>
      <c r="DN162" s="12">
        <f t="shared" ref="DN162" si="918">SUM(DN160:DN161)</f>
        <v>0</v>
      </c>
      <c r="DO162" s="12">
        <f t="shared" ref="DO162" si="919">SUM(DO160:DO161)</f>
        <v>0</v>
      </c>
      <c r="DP162" s="12">
        <f t="shared" ref="DP162" si="920">SUM(DP160:DP161)</f>
        <v>0</v>
      </c>
      <c r="DQ162" s="12">
        <f t="shared" ref="DQ162" si="921">SUM(DQ160:DQ161)</f>
        <v>0</v>
      </c>
      <c r="DR162" s="12">
        <f t="shared" ref="DR162" si="922">SUM(DR160:DR161)</f>
        <v>0</v>
      </c>
      <c r="DS162" s="12">
        <f t="shared" ref="DS162" si="923">SUM(DS160:DS161)</f>
        <v>0</v>
      </c>
      <c r="DT162" s="12">
        <f t="shared" ref="DT162" si="924">SUM(DT160:DT161)</f>
        <v>0</v>
      </c>
      <c r="DU162" s="12">
        <f t="shared" ref="DU162" si="925">SUM(DU160:DU161)</f>
        <v>0</v>
      </c>
      <c r="DV162" s="12">
        <f t="shared" ref="DV162" si="926">SUM(DV160:DV161)</f>
        <v>0</v>
      </c>
      <c r="DW162" s="12">
        <f t="shared" ref="DW162" si="927">SUM(DW160:DW161)</f>
        <v>0</v>
      </c>
      <c r="DX162" s="12">
        <f t="shared" ref="DX162" si="928">SUM(DX160:DX161)</f>
        <v>0</v>
      </c>
      <c r="DY162" s="12">
        <f t="shared" ref="DY162" si="929">SUM(DY160:DY161)</f>
        <v>0</v>
      </c>
      <c r="DZ162" s="12">
        <f t="shared" ref="DZ162" si="930">SUM(DZ160:DZ161)</f>
        <v>0</v>
      </c>
      <c r="EA162" s="12">
        <f t="shared" ref="EA162" si="931">SUM(EA160:EA161)</f>
        <v>0</v>
      </c>
      <c r="EB162" s="12">
        <f t="shared" ref="EB162" si="932">SUM(EB160:EB161)</f>
        <v>0</v>
      </c>
      <c r="EC162" s="12">
        <f t="shared" ref="EC162" si="933">SUM(EC160:EC161)</f>
        <v>0</v>
      </c>
      <c r="ED162" s="12">
        <f t="shared" ref="ED162" si="934">SUM(ED160:ED161)</f>
        <v>0</v>
      </c>
      <c r="EE162" s="12">
        <f t="shared" ref="EE162" si="935">SUM(EE160:EE161)</f>
        <v>0</v>
      </c>
      <c r="EF162" s="12">
        <f t="shared" ref="EF162" si="936">SUM(EF160:EF161)</f>
        <v>0</v>
      </c>
      <c r="EG162" s="12">
        <f t="shared" ref="EG162" si="937">SUM(EG160:EG161)</f>
        <v>0</v>
      </c>
      <c r="EH162" s="12">
        <f t="shared" ref="EH162" si="938">SUM(EH160:EH161)</f>
        <v>0</v>
      </c>
      <c r="EI162" s="12">
        <f t="shared" ref="EI162" si="939">SUM(EI160:EI161)</f>
        <v>0</v>
      </c>
      <c r="EJ162" s="12">
        <f t="shared" ref="EJ162" si="940">SUM(EJ160:EJ161)</f>
        <v>0</v>
      </c>
      <c r="EK162" s="12">
        <f t="shared" ref="EK162" si="941">SUM(EK160:EK161)</f>
        <v>0</v>
      </c>
      <c r="EL162" s="12">
        <f t="shared" ref="EL162" si="942">SUM(EL160:EL161)</f>
        <v>0</v>
      </c>
      <c r="EM162" s="12">
        <f t="shared" ref="EM162" si="943">SUM(EM160:EM161)</f>
        <v>0</v>
      </c>
      <c r="EN162" s="12">
        <f t="shared" ref="EN162" si="944">SUM(EN160:EN161)</f>
        <v>0</v>
      </c>
      <c r="EO162" s="12">
        <f t="shared" ref="EO162" si="945">SUM(EO160:EO161)</f>
        <v>0</v>
      </c>
      <c r="EP162" s="12">
        <f t="shared" ref="EP162" si="946">SUM(EP160:EP161)</f>
        <v>0</v>
      </c>
      <c r="EQ162" s="12">
        <f t="shared" ref="EQ162" si="947">SUM(EQ160:EQ161)</f>
        <v>0</v>
      </c>
      <c r="ER162" s="12">
        <f t="shared" ref="ER162" si="948">SUM(ER160:ER161)</f>
        <v>0</v>
      </c>
      <c r="ES162" s="12">
        <f t="shared" ref="ES162" si="949">SUM(ES160:ES161)</f>
        <v>0</v>
      </c>
      <c r="ET162" s="12">
        <f t="shared" ref="ET162" si="950">SUM(ET160:ET161)</f>
        <v>0</v>
      </c>
      <c r="EU162" s="12">
        <f t="shared" ref="EU162" si="951">SUM(EU160:EU161)</f>
        <v>0</v>
      </c>
      <c r="EV162" s="12">
        <f t="shared" ref="EV162" si="952">SUM(EV160:EV161)</f>
        <v>0</v>
      </c>
      <c r="EW162" s="12">
        <f t="shared" ref="EW162" si="953">SUM(EW160:EW161)</f>
        <v>0</v>
      </c>
      <c r="EX162" s="12">
        <f t="shared" ref="EX162" si="954">SUM(EX160:EX161)</f>
        <v>0</v>
      </c>
      <c r="EY162" s="12">
        <f t="shared" ref="EY162" si="955">SUM(EY160:EY161)</f>
        <v>0</v>
      </c>
      <c r="EZ162" s="12">
        <f t="shared" ref="EZ162" si="956">SUM(EZ160:EZ161)</f>
        <v>0</v>
      </c>
      <c r="FA162" s="12">
        <f t="shared" ref="FA162" si="957">SUM(FA160:FA161)</f>
        <v>0</v>
      </c>
      <c r="FB162" s="12">
        <f t="shared" ref="FB162" si="958">SUM(FB160:FB161)</f>
        <v>0</v>
      </c>
      <c r="FC162" s="12">
        <f t="shared" ref="FC162" si="959">SUM(FC160:FC161)</f>
        <v>0</v>
      </c>
      <c r="FD162" s="12">
        <f t="shared" ref="FD162" si="960">SUM(FD160:FD161)</f>
        <v>0</v>
      </c>
      <c r="FE162" s="12">
        <f t="shared" ref="FE162" si="961">SUM(FE160:FE161)</f>
        <v>0</v>
      </c>
      <c r="FF162" s="12">
        <f t="shared" ref="FF162" si="962">SUM(FF160:FF161)</f>
        <v>0</v>
      </c>
      <c r="FG162" s="12">
        <f t="shared" ref="FG162" si="963">SUM(FG160:FG161)</f>
        <v>0</v>
      </c>
      <c r="FH162" s="12">
        <f t="shared" ref="FH162" si="964">SUM(FH160:FH161)</f>
        <v>0</v>
      </c>
      <c r="FI162" s="12">
        <f t="shared" ref="FI162" si="965">SUM(FI160:FI161)</f>
        <v>0</v>
      </c>
      <c r="FJ162" s="12">
        <f t="shared" ref="FJ162" si="966">SUM(FJ160:FJ161)</f>
        <v>0</v>
      </c>
      <c r="FK162" s="12">
        <f t="shared" ref="FK162" si="967">SUM(FK160:FK161)</f>
        <v>0</v>
      </c>
      <c r="FL162" s="12">
        <f t="shared" ref="FL162" si="968">SUM(FL160:FL161)</f>
        <v>0</v>
      </c>
      <c r="FM162" s="12">
        <f t="shared" ref="FM162" si="969">SUM(FM160:FM161)</f>
        <v>0</v>
      </c>
      <c r="FN162" s="12">
        <f t="shared" ref="FN162" si="970">SUM(FN160:FN161)</f>
        <v>0</v>
      </c>
      <c r="FO162" s="12">
        <f t="shared" ref="FO162" si="971">SUM(FO160:FO161)</f>
        <v>0</v>
      </c>
      <c r="FP162" s="12">
        <f t="shared" ref="FP162" si="972">SUM(FP160:FP161)</f>
        <v>0</v>
      </c>
      <c r="FQ162" s="12">
        <f t="shared" ref="FQ162" si="973">SUM(FQ160:FQ161)</f>
        <v>0</v>
      </c>
      <c r="FR162" s="12">
        <f t="shared" ref="FR162" si="974">SUM(FR160:FR161)</f>
        <v>0</v>
      </c>
      <c r="FS162" s="12">
        <f t="shared" ref="FS162" si="975">SUM(FS160:FS161)</f>
        <v>0</v>
      </c>
      <c r="FT162" s="12">
        <f t="shared" ref="FT162" si="976">SUM(FT160:FT161)</f>
        <v>0</v>
      </c>
      <c r="FU162" s="12">
        <f t="shared" ref="FU162" si="977">SUM(FU160:FU161)</f>
        <v>0</v>
      </c>
      <c r="FV162" s="12">
        <f t="shared" ref="FV162" si="978">SUM(FV160:FV161)</f>
        <v>0</v>
      </c>
      <c r="FW162" s="12">
        <f t="shared" ref="FW162" si="979">SUM(FW160:FW161)</f>
        <v>0</v>
      </c>
      <c r="FX162" s="12">
        <f t="shared" ref="FX162" si="980">SUM(FX160:FX161)</f>
        <v>0</v>
      </c>
      <c r="FY162" s="12">
        <f t="shared" ref="FY162" si="981">SUM(FY160:FY161)</f>
        <v>0</v>
      </c>
      <c r="FZ162" s="12">
        <f t="shared" ref="FZ162" si="982">SUM(FZ160:FZ161)</f>
        <v>0</v>
      </c>
      <c r="GA162" s="12">
        <f t="shared" ref="GA162" si="983">SUM(GA160:GA161)</f>
        <v>0</v>
      </c>
      <c r="GB162" s="12">
        <f t="shared" ref="GB162" si="984">SUM(GB160:GB161)</f>
        <v>0</v>
      </c>
      <c r="GC162" s="12">
        <f t="shared" ref="GC162" si="985">SUM(GC160:GC161)</f>
        <v>0</v>
      </c>
      <c r="GD162" s="12">
        <f t="shared" ref="GD162" si="986">SUM(GD160:GD161)</f>
        <v>0</v>
      </c>
      <c r="GE162" s="12">
        <f t="shared" ref="GE162" si="987">SUM(GE160:GE161)</f>
        <v>0</v>
      </c>
      <c r="GF162" s="12">
        <f t="shared" ref="GF162" si="988">SUM(GF160:GF161)</f>
        <v>0</v>
      </c>
      <c r="GG162" s="12">
        <f t="shared" ref="GG162" si="989">SUM(GG160:GG161)</f>
        <v>0</v>
      </c>
      <c r="GH162" s="12">
        <f t="shared" ref="GH162" si="990">SUM(GH160:GH161)</f>
        <v>0</v>
      </c>
      <c r="GI162" s="12">
        <f t="shared" ref="GI162" si="991">SUM(GI160:GI161)</f>
        <v>0</v>
      </c>
      <c r="GJ162" s="12">
        <f t="shared" ref="GJ162" si="992">SUM(GJ160:GJ161)</f>
        <v>0</v>
      </c>
    </row>
    <row r="163" spans="1:192" s="32" customFormat="1" x14ac:dyDescent="0.25">
      <c r="A163" s="15"/>
      <c r="B163" s="15"/>
      <c r="C163" s="21"/>
      <c r="D163" s="48"/>
      <c r="E163" s="619"/>
      <c r="F163" s="619">
        <f t="shared" ref="F163:I163" si="993">F141</f>
        <v>0</v>
      </c>
      <c r="G163" s="619">
        <f t="shared" si="993"/>
        <v>0</v>
      </c>
      <c r="H163" s="800">
        <f t="shared" si="993"/>
        <v>0</v>
      </c>
      <c r="I163" s="619">
        <f t="shared" si="993"/>
        <v>0</v>
      </c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</row>
    <row r="164" spans="1:192" s="32" customFormat="1" x14ac:dyDescent="0.25">
      <c r="A164" s="15"/>
      <c r="B164" s="15"/>
      <c r="C164" s="21"/>
      <c r="D164" s="48"/>
      <c r="E164" s="619" t="s">
        <v>712</v>
      </c>
      <c r="F164" s="619">
        <f t="shared" ref="F164:I164" si="994">F142</f>
        <v>0</v>
      </c>
      <c r="G164" s="619" t="str">
        <f t="shared" si="994"/>
        <v>$ 000s</v>
      </c>
      <c r="H164" s="800">
        <f t="shared" si="994"/>
        <v>57804.588931986989</v>
      </c>
      <c r="I164" s="619">
        <f t="shared" si="994"/>
        <v>0</v>
      </c>
      <c r="J164" s="32">
        <f>Debt!J131*$F$132</f>
        <v>0</v>
      </c>
      <c r="K164" s="32">
        <f>Debt!K153*$F$132</f>
        <v>0</v>
      </c>
      <c r="L164" s="32">
        <f>Debt!L153*$F$132</f>
        <v>0</v>
      </c>
      <c r="M164" s="32">
        <f>Debt!M153*$F$132</f>
        <v>0</v>
      </c>
      <c r="N164" s="32">
        <f>Debt!N153*$F$132</f>
        <v>0</v>
      </c>
      <c r="O164" s="32">
        <f>Debt!O153*$F$132</f>
        <v>0</v>
      </c>
      <c r="P164" s="32">
        <f>Debt!P153*$F$132</f>
        <v>0</v>
      </c>
      <c r="Q164" s="32">
        <f>Debt!Q153*$F$132</f>
        <v>0</v>
      </c>
      <c r="R164" s="32">
        <f>Debt!R153*$F$132</f>
        <v>0</v>
      </c>
      <c r="S164" s="32">
        <f>Debt!S153*$F$132</f>
        <v>0</v>
      </c>
      <c r="T164" s="32">
        <f>Debt!T153*$F$132</f>
        <v>0</v>
      </c>
      <c r="U164" s="32">
        <f>Debt!U153*$F$132</f>
        <v>0</v>
      </c>
      <c r="V164" s="32">
        <f>Debt!V153*$F$132</f>
        <v>0</v>
      </c>
      <c r="W164" s="32">
        <f>Debt!W153*$F$132</f>
        <v>0</v>
      </c>
      <c r="X164" s="32">
        <f>Debt!X153*$F$132</f>
        <v>0</v>
      </c>
      <c r="Y164" s="32">
        <f>Debt!Y153*$F$132</f>
        <v>0</v>
      </c>
      <c r="Z164" s="32">
        <f>Debt!Z153*$F$132</f>
        <v>0</v>
      </c>
      <c r="AA164" s="32">
        <f>Debt!AA153*$F$132</f>
        <v>0</v>
      </c>
      <c r="AB164" s="32">
        <f>Debt!AB153*$F$132</f>
        <v>0</v>
      </c>
      <c r="AC164" s="32">
        <f>Debt!AC153*$F$132</f>
        <v>0</v>
      </c>
      <c r="AD164" s="32">
        <f>Debt!AD153*$F$132</f>
        <v>0</v>
      </c>
      <c r="AE164" s="32">
        <f>Debt!AE153*$F$132</f>
        <v>0</v>
      </c>
      <c r="AF164" s="32">
        <f>Debt!AF153*$F$132</f>
        <v>0</v>
      </c>
      <c r="AG164" s="32">
        <f>Debt!AG153*$F$132</f>
        <v>0</v>
      </c>
      <c r="AH164" s="32">
        <f>Debt!AH153*$F$132</f>
        <v>0</v>
      </c>
      <c r="AI164" s="32">
        <f>Debt!AI153*$F$132</f>
        <v>0</v>
      </c>
      <c r="AJ164" s="32">
        <f>Debt!AJ153*$F$132</f>
        <v>0</v>
      </c>
      <c r="AK164" s="32">
        <f>Debt!AK153*$F$132</f>
        <v>0</v>
      </c>
      <c r="AL164" s="32">
        <f>Debt!AL153*$F$132</f>
        <v>0</v>
      </c>
      <c r="AM164" s="32">
        <f>Debt!AM153*$F$132</f>
        <v>0</v>
      </c>
      <c r="AN164" s="32">
        <f>Debt!AN153*$F$132</f>
        <v>0</v>
      </c>
      <c r="AO164" s="32">
        <f>Debt!AO153*$F$132</f>
        <v>0</v>
      </c>
      <c r="AP164" s="32">
        <f>Debt!AP153*$F$132</f>
        <v>0</v>
      </c>
      <c r="AQ164" s="32">
        <f>Debt!AQ153*$F$132</f>
        <v>0</v>
      </c>
      <c r="AR164" s="32">
        <f>Debt!AR153*$F$132</f>
        <v>0</v>
      </c>
      <c r="AS164" s="32">
        <f>Debt!AS153*$F$132</f>
        <v>0</v>
      </c>
      <c r="AT164" s="32">
        <f>Debt!AT153*$F$132</f>
        <v>0</v>
      </c>
      <c r="AU164" s="32">
        <f>Debt!AU153*$F$132</f>
        <v>0</v>
      </c>
      <c r="AV164" s="32">
        <f>Debt!AV153*$F$132</f>
        <v>0</v>
      </c>
      <c r="AW164" s="32">
        <f>Debt!AW153*$F$132</f>
        <v>0</v>
      </c>
      <c r="AX164" s="32">
        <f>Debt!AX153*$F$132</f>
        <v>0</v>
      </c>
      <c r="AY164" s="32">
        <f>Debt!AY153*$F$132</f>
        <v>0</v>
      </c>
      <c r="AZ164" s="32">
        <f>Debt!AZ153*$F$132</f>
        <v>0</v>
      </c>
      <c r="BA164" s="32">
        <f>Debt!BA153*$F$132</f>
        <v>0</v>
      </c>
      <c r="BB164" s="32">
        <f>Debt!BB153*$F$132</f>
        <v>0</v>
      </c>
      <c r="BC164" s="32">
        <f>Debt!BC153*$F$132</f>
        <v>0</v>
      </c>
      <c r="BD164" s="32">
        <f>Debt!BD153*$F$132</f>
        <v>0</v>
      </c>
      <c r="BE164" s="32">
        <f>Debt!BE153*$F$132</f>
        <v>0</v>
      </c>
      <c r="BF164" s="32">
        <f>Debt!BF153*$F$132</f>
        <v>0</v>
      </c>
      <c r="BG164" s="32">
        <f>Debt!BG153*$F$132</f>
        <v>0</v>
      </c>
      <c r="BH164" s="32">
        <f>Debt!BH153*$F$132</f>
        <v>0</v>
      </c>
      <c r="BI164" s="32">
        <f>Debt!BI153*$F$132</f>
        <v>0</v>
      </c>
      <c r="BJ164" s="32">
        <f>Debt!BJ153*$F$132</f>
        <v>0</v>
      </c>
      <c r="BK164" s="32">
        <f>Debt!BK153*$F$132</f>
        <v>0</v>
      </c>
      <c r="BL164" s="32">
        <f>Debt!BL153*$F$132</f>
        <v>0</v>
      </c>
      <c r="BM164" s="32">
        <f>Debt!BM153*$F$132</f>
        <v>0</v>
      </c>
      <c r="BN164" s="32">
        <f>Debt!BN153*$F$132</f>
        <v>0</v>
      </c>
      <c r="BO164" s="32">
        <f>Debt!BO153*$F$132</f>
        <v>0</v>
      </c>
      <c r="BP164" s="32">
        <f>Debt!BP153*$F$132</f>
        <v>0</v>
      </c>
      <c r="BQ164" s="32">
        <f>Debt!BQ153*$F$132</f>
        <v>0</v>
      </c>
      <c r="BR164" s="32">
        <f>Debt!BR153*$F$132</f>
        <v>0</v>
      </c>
      <c r="BS164" s="32">
        <f>Debt!BS153*$F$132</f>
        <v>0</v>
      </c>
      <c r="BT164" s="32">
        <f>Debt!BT153*$F$132</f>
        <v>0</v>
      </c>
      <c r="BU164" s="32">
        <f>Debt!BU153*$F$132</f>
        <v>0</v>
      </c>
      <c r="BV164" s="32">
        <f>Debt!BV153*$F$132</f>
        <v>0</v>
      </c>
      <c r="BW164" s="32">
        <f>Debt!BW153*$F$132</f>
        <v>0</v>
      </c>
      <c r="BX164" s="32">
        <f>Debt!BX153*$F$132</f>
        <v>0</v>
      </c>
      <c r="BY164" s="32">
        <f>Debt!BY153*$F$132</f>
        <v>0</v>
      </c>
      <c r="BZ164" s="32">
        <f>Debt!BZ153*$F$132</f>
        <v>0</v>
      </c>
      <c r="CA164" s="32">
        <f>Debt!CA153*$F$132</f>
        <v>0</v>
      </c>
      <c r="CB164" s="32">
        <f>Debt!CB153*$F$132</f>
        <v>0</v>
      </c>
      <c r="CC164" s="32">
        <f>Debt!CC153*$F$132</f>
        <v>0</v>
      </c>
      <c r="CD164" s="32">
        <f>Debt!CD153*$F$132</f>
        <v>0</v>
      </c>
      <c r="CE164" s="32">
        <f>Debt!CE153*$F$132</f>
        <v>0</v>
      </c>
      <c r="CF164" s="32">
        <f>Debt!CF153*$F$132</f>
        <v>0</v>
      </c>
      <c r="CG164" s="32">
        <f>Debt!CG153*$F$132</f>
        <v>0</v>
      </c>
      <c r="CH164" s="32">
        <f>Debt!CH153*$F$132</f>
        <v>0</v>
      </c>
      <c r="CI164" s="32">
        <f>Debt!CI153*$F$132</f>
        <v>0</v>
      </c>
      <c r="CJ164" s="32">
        <f>Debt!CJ153*$F$132</f>
        <v>0</v>
      </c>
      <c r="CK164" s="32">
        <f>Debt!CK153*$F$132</f>
        <v>0</v>
      </c>
      <c r="CL164" s="32">
        <f>Debt!CL153*$F$132</f>
        <v>0</v>
      </c>
      <c r="CM164" s="32">
        <f>Debt!CM153*$F$132</f>
        <v>0</v>
      </c>
      <c r="CN164" s="32">
        <f>Debt!CN153*$F$132</f>
        <v>0</v>
      </c>
      <c r="CO164" s="32">
        <f>Debt!CO153*$F$132</f>
        <v>0</v>
      </c>
      <c r="CP164" s="32">
        <f>Debt!CP153*$F$132</f>
        <v>0</v>
      </c>
      <c r="CQ164" s="32">
        <f>Debt!CQ153*$F$132</f>
        <v>0</v>
      </c>
      <c r="CR164" s="32">
        <f>Debt!CR153*$F$132</f>
        <v>0</v>
      </c>
      <c r="CS164" s="32">
        <f>Debt!CS153*$F$132</f>
        <v>0</v>
      </c>
      <c r="CT164" s="32">
        <f>Debt!CT153*$F$132</f>
        <v>0</v>
      </c>
      <c r="CU164" s="32">
        <f>Debt!CU153*$F$132</f>
        <v>0</v>
      </c>
      <c r="CV164" s="32">
        <f>Debt!CV153*$F$132</f>
        <v>0</v>
      </c>
      <c r="CW164" s="32">
        <f>Debt!CW153*$F$132</f>
        <v>0</v>
      </c>
      <c r="CX164" s="32">
        <f>Debt!CX153*$F$132</f>
        <v>0</v>
      </c>
      <c r="CY164" s="32">
        <f>Debt!CY153*$F$132</f>
        <v>0</v>
      </c>
      <c r="CZ164" s="32">
        <f>Debt!CZ153*$F$132</f>
        <v>0</v>
      </c>
      <c r="DA164" s="32">
        <f>Debt!DA153*$F$132</f>
        <v>0</v>
      </c>
      <c r="DB164" s="32">
        <f>Debt!DB153*$F$132</f>
        <v>0</v>
      </c>
      <c r="DC164" s="32">
        <f>Debt!DC153*$F$132</f>
        <v>0</v>
      </c>
      <c r="DD164" s="32">
        <f>Debt!DD153*$F$132</f>
        <v>0</v>
      </c>
      <c r="DE164" s="32">
        <f>Debt!DE153*$F$132</f>
        <v>0</v>
      </c>
      <c r="DF164" s="32">
        <f>Debt!DF153*$F$132</f>
        <v>0</v>
      </c>
      <c r="DG164" s="32">
        <f>Debt!DG153*$F$132</f>
        <v>0</v>
      </c>
      <c r="DH164" s="32">
        <f>Debt!DH153*$F$132</f>
        <v>0</v>
      </c>
      <c r="DI164" s="32">
        <f>Debt!DI153*$F$132</f>
        <v>0</v>
      </c>
      <c r="DJ164" s="32">
        <f>Debt!DJ153*$F$132</f>
        <v>0</v>
      </c>
      <c r="DK164" s="32">
        <f>Debt!DK153*$F$132</f>
        <v>0</v>
      </c>
      <c r="DL164" s="32">
        <f>Debt!DL153*$F$132</f>
        <v>0</v>
      </c>
      <c r="DM164" s="32">
        <f>Debt!DM153*$F$132</f>
        <v>0</v>
      </c>
      <c r="DN164" s="32">
        <f>Debt!DN153*$F$132</f>
        <v>0</v>
      </c>
      <c r="DO164" s="32">
        <f>Debt!DO153*$F$132</f>
        <v>0</v>
      </c>
      <c r="DP164" s="32">
        <f>Debt!DP153*$F$132</f>
        <v>0</v>
      </c>
      <c r="DQ164" s="32">
        <f>Debt!DQ153*$F$132</f>
        <v>0</v>
      </c>
      <c r="DR164" s="32">
        <f>Debt!DR153*$F$132</f>
        <v>0</v>
      </c>
      <c r="DS164" s="32">
        <f>Debt!DS153*$F$132</f>
        <v>0</v>
      </c>
      <c r="DT164" s="32">
        <f>Debt!DT153*$F$132</f>
        <v>0</v>
      </c>
      <c r="DU164" s="32">
        <f>Debt!DU153*$F$132</f>
        <v>0</v>
      </c>
      <c r="DV164" s="32">
        <f>Debt!DV153*$F$132</f>
        <v>0</v>
      </c>
      <c r="DW164" s="32">
        <f>Debt!DW153*$F$132</f>
        <v>0</v>
      </c>
      <c r="DX164" s="32">
        <f>Debt!DX153*$F$132</f>
        <v>0</v>
      </c>
      <c r="DY164" s="32">
        <f>Debt!DY153*$F$132</f>
        <v>0</v>
      </c>
      <c r="DZ164" s="32">
        <f>Debt!DZ153*$F$132</f>
        <v>0</v>
      </c>
      <c r="EA164" s="32">
        <f>Debt!EA153*$F$132</f>
        <v>0</v>
      </c>
      <c r="EB164" s="32">
        <f>Debt!EB153*$F$132</f>
        <v>0</v>
      </c>
      <c r="EC164" s="32">
        <f>Debt!EC153*$F$132</f>
        <v>0</v>
      </c>
      <c r="ED164" s="32">
        <f>Debt!ED153*$F$132</f>
        <v>0</v>
      </c>
      <c r="EE164" s="32">
        <f>Debt!EE153*$F$132</f>
        <v>0</v>
      </c>
      <c r="EF164" s="32">
        <f>Debt!EF153*$F$132</f>
        <v>0</v>
      </c>
      <c r="EG164" s="32">
        <f>Debt!EG153*$F$132</f>
        <v>0</v>
      </c>
      <c r="EH164" s="32">
        <f>Debt!EH153*$F$132</f>
        <v>0</v>
      </c>
      <c r="EI164" s="32">
        <f>Debt!EI153*$F$132</f>
        <v>0</v>
      </c>
      <c r="EJ164" s="32">
        <f>Debt!EJ153*$F$132</f>
        <v>0</v>
      </c>
      <c r="EK164" s="32">
        <f>Debt!EK153*$F$132</f>
        <v>0</v>
      </c>
      <c r="EL164" s="32">
        <f>Debt!EL153*$F$132</f>
        <v>0</v>
      </c>
      <c r="EM164" s="32">
        <f>Debt!EM153*$F$132</f>
        <v>0</v>
      </c>
      <c r="EN164" s="32">
        <f>Debt!EN153*$F$132</f>
        <v>0</v>
      </c>
      <c r="EO164" s="32">
        <f>Debt!EO153*$F$132</f>
        <v>0</v>
      </c>
      <c r="EP164" s="32">
        <f>Debt!EP153*$F$132</f>
        <v>0</v>
      </c>
      <c r="EQ164" s="32">
        <f>Debt!EQ153*$F$132</f>
        <v>0</v>
      </c>
      <c r="ER164" s="32">
        <f>Debt!ER153*$F$132</f>
        <v>0</v>
      </c>
      <c r="ES164" s="32">
        <f>Debt!ES153*$F$132</f>
        <v>0</v>
      </c>
      <c r="ET164" s="32">
        <f>Debt!ET153*$F$132</f>
        <v>0</v>
      </c>
      <c r="EU164" s="32">
        <f>Debt!EU153*$F$132</f>
        <v>0</v>
      </c>
      <c r="EV164" s="32">
        <f>Debt!EV153*$F$132</f>
        <v>0</v>
      </c>
      <c r="EW164" s="32">
        <f>Debt!EW153*$F$132</f>
        <v>0</v>
      </c>
      <c r="EX164" s="32">
        <f>Debt!EX153*$F$132</f>
        <v>0</v>
      </c>
      <c r="EY164" s="32">
        <f>Debt!EY153*$F$132</f>
        <v>0</v>
      </c>
      <c r="EZ164" s="32">
        <f>Debt!EZ153*$F$132</f>
        <v>0</v>
      </c>
      <c r="FA164" s="32">
        <f>Debt!FA153*$F$132</f>
        <v>0</v>
      </c>
      <c r="FB164" s="32">
        <f>Debt!FB153*$F$132</f>
        <v>0</v>
      </c>
      <c r="FC164" s="32">
        <f>Debt!FC153*$F$132</f>
        <v>0</v>
      </c>
      <c r="FD164" s="32">
        <f>Debt!FD153*$F$132</f>
        <v>0</v>
      </c>
      <c r="FE164" s="32">
        <f>Debt!FE153*$F$132</f>
        <v>0</v>
      </c>
      <c r="FF164" s="32">
        <f>Debt!FF153*$F$132</f>
        <v>0</v>
      </c>
      <c r="FG164" s="32">
        <f>Debt!FG153*$F$132</f>
        <v>0</v>
      </c>
      <c r="FH164" s="32">
        <f>Debt!FH153*$F$132</f>
        <v>0</v>
      </c>
      <c r="FI164" s="32">
        <f>Debt!FI153*$F$132</f>
        <v>0</v>
      </c>
      <c r="FJ164" s="32">
        <f>Debt!FJ153*$F$132</f>
        <v>0</v>
      </c>
      <c r="FK164" s="32">
        <f>Debt!FK153*$F$132</f>
        <v>0</v>
      </c>
      <c r="FL164" s="32">
        <f>Debt!FL153*$F$132</f>
        <v>0</v>
      </c>
      <c r="FM164" s="32">
        <f>Debt!FM153*$F$132</f>
        <v>0</v>
      </c>
      <c r="FN164" s="32">
        <f>Debt!FN153*$F$132</f>
        <v>0</v>
      </c>
      <c r="FO164" s="32">
        <f>Debt!FO153*$F$132</f>
        <v>0</v>
      </c>
      <c r="FP164" s="32">
        <f>Debt!FP153*$F$132</f>
        <v>0</v>
      </c>
      <c r="FQ164" s="32">
        <f>Debt!FQ153*$F$132</f>
        <v>0</v>
      </c>
      <c r="FR164" s="32">
        <f>Debt!FR153*$F$132</f>
        <v>0</v>
      </c>
      <c r="FS164" s="32">
        <f>Debt!FS153*$F$132</f>
        <v>0</v>
      </c>
      <c r="FT164" s="32">
        <f>Debt!FT153*$F$132</f>
        <v>0</v>
      </c>
      <c r="FU164" s="32">
        <f>Debt!FU153*$F$132</f>
        <v>0</v>
      </c>
      <c r="FV164" s="32">
        <f>Debt!FV153*$F$132</f>
        <v>0</v>
      </c>
      <c r="FW164" s="32">
        <f>Debt!FW153*$F$132</f>
        <v>0</v>
      </c>
      <c r="FX164" s="32">
        <f>Debt!FX153*$F$132</f>
        <v>0</v>
      </c>
      <c r="FY164" s="32">
        <f>Debt!FY153*$F$132</f>
        <v>0</v>
      </c>
      <c r="FZ164" s="32">
        <f>Debt!FZ153*$F$132</f>
        <v>0</v>
      </c>
      <c r="GA164" s="32">
        <f>Debt!GA153*$F$132</f>
        <v>0</v>
      </c>
      <c r="GB164" s="32">
        <f>Debt!GB153*$F$132</f>
        <v>0</v>
      </c>
      <c r="GC164" s="32">
        <f>Debt!GC153*$F$132</f>
        <v>0</v>
      </c>
      <c r="GD164" s="32">
        <f>Debt!GD153*$F$132</f>
        <v>0</v>
      </c>
      <c r="GE164" s="32">
        <f>Debt!GE153*$F$132</f>
        <v>0</v>
      </c>
      <c r="GF164" s="32">
        <f>Debt!GF153*$F$132</f>
        <v>0</v>
      </c>
      <c r="GG164" s="32">
        <f>Debt!GG153*$F$132</f>
        <v>0</v>
      </c>
      <c r="GH164" s="32">
        <f>Debt!GH153*$F$132</f>
        <v>0</v>
      </c>
      <c r="GI164" s="32">
        <f>Debt!GI153*$F$132</f>
        <v>0</v>
      </c>
      <c r="GJ164" s="32">
        <f>Debt!GJ153*$F$132</f>
        <v>0</v>
      </c>
    </row>
    <row r="165" spans="1:192" s="32" customFormat="1" x14ac:dyDescent="0.25">
      <c r="A165" s="15"/>
      <c r="B165" s="15"/>
      <c r="C165" s="21"/>
      <c r="D165" s="48"/>
      <c r="E165" s="619" t="s">
        <v>713</v>
      </c>
      <c r="F165" s="619">
        <f t="shared" ref="F165:I165" si="995">F143</f>
        <v>0</v>
      </c>
      <c r="G165" s="619" t="str">
        <f t="shared" si="995"/>
        <v>$ 000s</v>
      </c>
      <c r="H165" s="800">
        <f t="shared" si="995"/>
        <v>128566.60849314385</v>
      </c>
      <c r="I165" s="619">
        <f t="shared" si="995"/>
        <v>0</v>
      </c>
      <c r="J165" s="32">
        <f>Debt!J132*$F$132</f>
        <v>0</v>
      </c>
      <c r="K165" s="32">
        <f>Debt!K154*$F$132</f>
        <v>0</v>
      </c>
      <c r="L165" s="32">
        <f>Debt!L154*$F$132</f>
        <v>0</v>
      </c>
      <c r="M165" s="32">
        <f>Debt!M154*$F$132</f>
        <v>2.9675640871573705E-3</v>
      </c>
      <c r="N165" s="32">
        <f>Debt!N154*$F$132</f>
        <v>3.4343695533607388E-3</v>
      </c>
      <c r="O165" s="32">
        <f>Debt!O154*$F$132</f>
        <v>3.7701176643167855E-3</v>
      </c>
      <c r="P165" s="32">
        <f>Debt!P154*$F$132</f>
        <v>4.1079529200942488E-3</v>
      </c>
      <c r="Q165" s="32">
        <f>Debt!Q154*$F$132</f>
        <v>0</v>
      </c>
      <c r="R165" s="32">
        <f>Debt!R154*$F$132</f>
        <v>0</v>
      </c>
      <c r="S165" s="32">
        <f>Debt!S154*$F$132</f>
        <v>0</v>
      </c>
      <c r="T165" s="32">
        <f>Debt!T154*$F$132</f>
        <v>0</v>
      </c>
      <c r="U165" s="32">
        <f>Debt!U154*$F$132</f>
        <v>0</v>
      </c>
      <c r="V165" s="32">
        <f>Debt!V154*$F$132</f>
        <v>0</v>
      </c>
      <c r="W165" s="32">
        <f>Debt!W154*$F$132</f>
        <v>0</v>
      </c>
      <c r="X165" s="32">
        <f>Debt!X154*$F$132</f>
        <v>0</v>
      </c>
      <c r="Y165" s="32">
        <f>Debt!Y154*$F$132</f>
        <v>0</v>
      </c>
      <c r="Z165" s="32">
        <f>Debt!Z154*$F$132</f>
        <v>0</v>
      </c>
      <c r="AA165" s="32">
        <f>Debt!AA154*$F$132</f>
        <v>0</v>
      </c>
      <c r="AB165" s="32">
        <f>Debt!AB154*$F$132</f>
        <v>0</v>
      </c>
      <c r="AC165" s="32">
        <f>Debt!AC154*$F$132</f>
        <v>0</v>
      </c>
      <c r="AD165" s="32">
        <f>Debt!AD154*$F$132</f>
        <v>0</v>
      </c>
      <c r="AE165" s="32">
        <f>Debt!AE154*$F$132</f>
        <v>0</v>
      </c>
      <c r="AF165" s="32">
        <f>Debt!AF154*$F$132</f>
        <v>0</v>
      </c>
      <c r="AG165" s="32">
        <f>Debt!AG154*$F$132</f>
        <v>0</v>
      </c>
      <c r="AH165" s="32">
        <f>Debt!AH154*$F$132</f>
        <v>0</v>
      </c>
      <c r="AI165" s="32">
        <f>Debt!AI154*$F$132</f>
        <v>0</v>
      </c>
      <c r="AJ165" s="32">
        <f>Debt!AJ154*$F$132</f>
        <v>0</v>
      </c>
      <c r="AK165" s="32">
        <f>Debt!AK154*$F$132</f>
        <v>0</v>
      </c>
      <c r="AL165" s="32">
        <f>Debt!AL154*$F$132</f>
        <v>0</v>
      </c>
      <c r="AM165" s="32">
        <f>Debt!AM154*$F$132</f>
        <v>0</v>
      </c>
      <c r="AN165" s="32">
        <f>Debt!AN154*$F$132</f>
        <v>0</v>
      </c>
      <c r="AO165" s="32">
        <f>Debt!AO154*$F$132</f>
        <v>0</v>
      </c>
      <c r="AP165" s="32">
        <f>Debt!AP154*$F$132</f>
        <v>0</v>
      </c>
      <c r="AQ165" s="32">
        <f>Debt!AQ154*$F$132</f>
        <v>0</v>
      </c>
      <c r="AR165" s="32">
        <f>Debt!AR154*$F$132</f>
        <v>0</v>
      </c>
      <c r="AS165" s="32">
        <f>Debt!AS154*$F$132</f>
        <v>0</v>
      </c>
      <c r="AT165" s="32">
        <f>Debt!AT154*$F$132</f>
        <v>0</v>
      </c>
      <c r="AU165" s="32">
        <f>Debt!AU154*$F$132</f>
        <v>0</v>
      </c>
      <c r="AV165" s="32">
        <f>Debt!AV154*$F$132</f>
        <v>0</v>
      </c>
      <c r="AW165" s="32">
        <f>Debt!AW154*$F$132</f>
        <v>0</v>
      </c>
      <c r="AX165" s="32">
        <f>Debt!AX154*$F$132</f>
        <v>0</v>
      </c>
      <c r="AY165" s="32">
        <f>Debt!AY154*$F$132</f>
        <v>0</v>
      </c>
      <c r="AZ165" s="32">
        <f>Debt!AZ154*$F$132</f>
        <v>0</v>
      </c>
      <c r="BA165" s="32">
        <f>Debt!BA154*$F$132</f>
        <v>0</v>
      </c>
      <c r="BB165" s="32">
        <f>Debt!BB154*$F$132</f>
        <v>0</v>
      </c>
      <c r="BC165" s="32">
        <f>Debt!BC154*$F$132</f>
        <v>0</v>
      </c>
      <c r="BD165" s="32">
        <f>Debt!BD154*$F$132</f>
        <v>0</v>
      </c>
      <c r="BE165" s="32">
        <f>Debt!BE154*$F$132</f>
        <v>0</v>
      </c>
      <c r="BF165" s="32">
        <f>Debt!BF154*$F$132</f>
        <v>4.0017766878008842E-11</v>
      </c>
      <c r="BG165" s="32">
        <f>Debt!BG154*$F$132</f>
        <v>4.0017766878008842E-11</v>
      </c>
      <c r="BH165" s="32">
        <f>Debt!BH154*$F$132</f>
        <v>4.0017766878008842E-11</v>
      </c>
      <c r="BI165" s="32">
        <f>Debt!BI154*$F$132</f>
        <v>4.0017766878008842E-11</v>
      </c>
      <c r="BJ165" s="32">
        <f>Debt!BJ154*$F$132</f>
        <v>4.0017766878008842E-11</v>
      </c>
      <c r="BK165" s="32">
        <f>Debt!BK154*$F$132</f>
        <v>4.0017766878008842E-11</v>
      </c>
      <c r="BL165" s="32">
        <f>Debt!BL154*$F$132</f>
        <v>4.0017766878008842E-11</v>
      </c>
      <c r="BM165" s="32">
        <f>Debt!BM154*$F$132</f>
        <v>4.0017766878008842E-11</v>
      </c>
      <c r="BN165" s="32">
        <f>Debt!BN154*$F$132</f>
        <v>4.0017766878008842E-11</v>
      </c>
      <c r="BO165" s="32">
        <f>Debt!BO154*$F$132</f>
        <v>4.0017766878008842E-11</v>
      </c>
      <c r="BP165" s="32">
        <f>Debt!BP154*$F$132</f>
        <v>4.0017766878008842E-11</v>
      </c>
      <c r="BQ165" s="32">
        <f>Debt!BQ154*$F$132</f>
        <v>4.0017766878008842E-11</v>
      </c>
      <c r="BR165" s="32">
        <f>Debt!BR154*$F$132</f>
        <v>4.0017766878008842E-11</v>
      </c>
      <c r="BS165" s="32">
        <f>Debt!BS154*$F$132</f>
        <v>4.0017766878008842E-11</v>
      </c>
      <c r="BT165" s="32">
        <f>Debt!BT154*$F$132</f>
        <v>4.0017766878008842E-11</v>
      </c>
      <c r="BU165" s="32">
        <f>Debt!BU154*$F$132</f>
        <v>4.0017766878008842E-11</v>
      </c>
      <c r="BV165" s="32">
        <f>Debt!BV154*$F$132</f>
        <v>4.0017766878008842E-11</v>
      </c>
      <c r="BW165" s="32">
        <f>Debt!BW154*$F$132</f>
        <v>4.0017766878008842E-11</v>
      </c>
      <c r="BX165" s="32">
        <f>Debt!BX154*$F$132</f>
        <v>4.0017766878008842E-11</v>
      </c>
      <c r="BY165" s="32">
        <f>Debt!BY154*$F$132</f>
        <v>4.0017766878008842E-11</v>
      </c>
      <c r="BZ165" s="32">
        <f>Debt!BZ154*$F$132</f>
        <v>4.0017766878008842E-11</v>
      </c>
      <c r="CA165" s="32">
        <f>Debt!CA154*$F$132</f>
        <v>4.0017766878008842E-11</v>
      </c>
      <c r="CB165" s="32">
        <f>Debt!CB154*$F$132</f>
        <v>4.0017766878008842E-11</v>
      </c>
      <c r="CC165" s="32">
        <f>Debt!CC154*$F$132</f>
        <v>4.0017766878008842E-11</v>
      </c>
      <c r="CD165" s="32">
        <f>Debt!CD154*$F$132</f>
        <v>4.0017766878008842E-11</v>
      </c>
      <c r="CE165" s="32">
        <f>Debt!CE154*$F$132</f>
        <v>4.0017766878008842E-11</v>
      </c>
      <c r="CF165" s="32">
        <f>Debt!CF154*$F$132</f>
        <v>4.0017766878008842E-11</v>
      </c>
      <c r="CG165" s="32">
        <f>Debt!CG154*$F$132</f>
        <v>4.0017766878008842E-11</v>
      </c>
      <c r="CH165" s="32">
        <f>Debt!CH154*$F$132</f>
        <v>4.0017766878008842E-11</v>
      </c>
      <c r="CI165" s="32">
        <f>Debt!CI154*$F$132</f>
        <v>4.0017766878008842E-11</v>
      </c>
      <c r="CJ165" s="32">
        <f>Debt!CJ154*$F$132</f>
        <v>4.0017766878008842E-11</v>
      </c>
      <c r="CK165" s="32">
        <f>Debt!CK154*$F$132</f>
        <v>4.0017766878008842E-11</v>
      </c>
      <c r="CL165" s="32">
        <f>Debt!CL154*$F$132</f>
        <v>4.0017766878008842E-11</v>
      </c>
      <c r="CM165" s="32">
        <f>Debt!CM154*$F$132</f>
        <v>4.0017766878008842E-11</v>
      </c>
      <c r="CN165" s="32">
        <f>Debt!CN154*$F$132</f>
        <v>4.0017766878008842E-11</v>
      </c>
      <c r="CO165" s="32">
        <f>Debt!CO154*$F$132</f>
        <v>4.0017766878008842E-11</v>
      </c>
      <c r="CP165" s="32">
        <f>Debt!CP154*$F$132</f>
        <v>4.0017766878008842E-11</v>
      </c>
      <c r="CQ165" s="32">
        <f>Debt!CQ154*$F$132</f>
        <v>4.0017766878008842E-11</v>
      </c>
      <c r="CR165" s="32">
        <f>Debt!CR154*$F$132</f>
        <v>4.0017766878008842E-11</v>
      </c>
      <c r="CS165" s="32">
        <f>Debt!CS154*$F$132</f>
        <v>4.0017766878008842E-11</v>
      </c>
      <c r="CT165" s="32">
        <f>Debt!CT154*$F$132</f>
        <v>4.0017766878008842E-11</v>
      </c>
      <c r="CU165" s="32">
        <f>Debt!CU154*$F$132</f>
        <v>4.0017766878008842E-11</v>
      </c>
      <c r="CV165" s="32">
        <f>Debt!CV154*$F$132</f>
        <v>4.0017766878008842E-11</v>
      </c>
      <c r="CW165" s="32">
        <f>Debt!CW154*$F$132</f>
        <v>4.0017766878008842E-11</v>
      </c>
      <c r="CX165" s="32">
        <f>Debt!CX154*$F$132</f>
        <v>4.0017766878008842E-11</v>
      </c>
      <c r="CY165" s="32">
        <f>Debt!CY154*$F$132</f>
        <v>4.0017766878008842E-11</v>
      </c>
      <c r="CZ165" s="32">
        <f>Debt!CZ154*$F$132</f>
        <v>4.0017766878008842E-11</v>
      </c>
      <c r="DA165" s="32">
        <f>Debt!DA154*$F$132</f>
        <v>4.0017766878008842E-11</v>
      </c>
      <c r="DB165" s="32">
        <f>Debt!DB154*$F$132</f>
        <v>4.0017766878008842E-11</v>
      </c>
      <c r="DC165" s="32">
        <f>Debt!DC154*$F$132</f>
        <v>4.0017766878008842E-11</v>
      </c>
      <c r="DD165" s="32">
        <f>Debt!DD154*$F$132</f>
        <v>4.0017766878008842E-11</v>
      </c>
      <c r="DE165" s="32">
        <f>Debt!DE154*$F$132</f>
        <v>4.0017766878008842E-11</v>
      </c>
      <c r="DF165" s="32">
        <f>Debt!DF154*$F$132</f>
        <v>4.0017766878008842E-11</v>
      </c>
      <c r="DG165" s="32">
        <f>Debt!DG154*$F$132</f>
        <v>4.0017766878008842E-11</v>
      </c>
      <c r="DH165" s="32">
        <f>Debt!DH154*$F$132</f>
        <v>4.0017766878008842E-11</v>
      </c>
      <c r="DI165" s="32">
        <f>Debt!DI154*$F$132</f>
        <v>4.0017766878008842E-11</v>
      </c>
      <c r="DJ165" s="32">
        <f>Debt!DJ154*$F$132</f>
        <v>4.0017766878008842E-11</v>
      </c>
      <c r="DK165" s="32">
        <f>Debt!DK154*$F$132</f>
        <v>4.0017766878008842E-11</v>
      </c>
      <c r="DL165" s="32">
        <f>Debt!DL154*$F$132</f>
        <v>4.0017766878008842E-11</v>
      </c>
      <c r="DM165" s="32">
        <f>Debt!DM154*$F$132</f>
        <v>4.0017766878008842E-11</v>
      </c>
      <c r="DN165" s="32">
        <f>Debt!DN154*$F$132</f>
        <v>4.0017766878008842E-11</v>
      </c>
      <c r="DO165" s="32">
        <f>Debt!DO154*$F$132</f>
        <v>4.0017766878008842E-11</v>
      </c>
      <c r="DP165" s="32">
        <f>Debt!DP154*$F$132</f>
        <v>4.0017766878008842E-11</v>
      </c>
      <c r="DQ165" s="32">
        <f>Debt!DQ154*$F$132</f>
        <v>4.0017766878008842E-11</v>
      </c>
      <c r="DR165" s="32">
        <f>Debt!DR154*$F$132</f>
        <v>4.0017766878008842E-11</v>
      </c>
      <c r="DS165" s="32">
        <f>Debt!DS154*$F$132</f>
        <v>4.0017766878008842E-11</v>
      </c>
      <c r="DT165" s="32">
        <f>Debt!DT154*$F$132</f>
        <v>4.0017766878008842E-11</v>
      </c>
      <c r="DU165" s="32">
        <f>Debt!DU154*$F$132</f>
        <v>4.0017766878008842E-11</v>
      </c>
      <c r="DV165" s="32">
        <f>Debt!DV154*$F$132</f>
        <v>4.0017766878008842E-11</v>
      </c>
      <c r="DW165" s="32">
        <f>Debt!DW154*$F$132</f>
        <v>4.0017766878008842E-11</v>
      </c>
      <c r="DX165" s="32">
        <f>Debt!DX154*$F$132</f>
        <v>4.0017766878008842E-11</v>
      </c>
      <c r="DY165" s="32">
        <f>Debt!DY154*$F$132</f>
        <v>4.0017766878008842E-11</v>
      </c>
      <c r="DZ165" s="32">
        <f>Debt!DZ154*$F$132</f>
        <v>4.0017766878008842E-11</v>
      </c>
      <c r="EA165" s="32">
        <f>Debt!EA154*$F$132</f>
        <v>4.0017766878008842E-11</v>
      </c>
      <c r="EB165" s="32">
        <f>Debt!EB154*$F$132</f>
        <v>4.0017766878008842E-11</v>
      </c>
      <c r="EC165" s="32">
        <f>Debt!EC154*$F$132</f>
        <v>4.0017766878008842E-11</v>
      </c>
      <c r="ED165" s="32">
        <f>Debt!ED154*$F$132</f>
        <v>4.0017766878008842E-11</v>
      </c>
      <c r="EE165" s="32">
        <f>Debt!EE154*$F$132</f>
        <v>4.0017766878008842E-11</v>
      </c>
      <c r="EF165" s="32">
        <f>Debt!EF154*$F$132</f>
        <v>4.0017766878008842E-11</v>
      </c>
      <c r="EG165" s="32">
        <f>Debt!EG154*$F$132</f>
        <v>4.0017766878008842E-11</v>
      </c>
      <c r="EH165" s="32">
        <f>Debt!EH154*$F$132</f>
        <v>4.0017766878008842E-11</v>
      </c>
      <c r="EI165" s="32">
        <f>Debt!EI154*$F$132</f>
        <v>4.0017766878008842E-11</v>
      </c>
      <c r="EJ165" s="32">
        <f>Debt!EJ154*$F$132</f>
        <v>4.0017766878008842E-11</v>
      </c>
      <c r="EK165" s="32">
        <f>Debt!EK154*$F$132</f>
        <v>4.0017766878008842E-11</v>
      </c>
      <c r="EL165" s="32">
        <f>Debt!EL154*$F$132</f>
        <v>4.0017766878008842E-11</v>
      </c>
      <c r="EM165" s="32">
        <f>Debt!EM154*$F$132</f>
        <v>4.0017766878008842E-11</v>
      </c>
      <c r="EN165" s="32">
        <f>Debt!EN154*$F$132</f>
        <v>4.0017766878008842E-11</v>
      </c>
      <c r="EO165" s="32">
        <f>Debt!EO154*$F$132</f>
        <v>4.0017766878008842E-11</v>
      </c>
      <c r="EP165" s="32">
        <f>Debt!EP154*$F$132</f>
        <v>4.0017766878008842E-11</v>
      </c>
      <c r="EQ165" s="32">
        <f>Debt!EQ154*$F$132</f>
        <v>4.0017766878008842E-11</v>
      </c>
      <c r="ER165" s="32">
        <f>Debt!ER154*$F$132</f>
        <v>4.0017766878008842E-11</v>
      </c>
      <c r="ES165" s="32">
        <f>Debt!ES154*$F$132</f>
        <v>4.0017766878008842E-11</v>
      </c>
      <c r="ET165" s="32">
        <f>Debt!ET154*$F$132</f>
        <v>4.0017766878008842E-11</v>
      </c>
      <c r="EU165" s="32">
        <f>Debt!EU154*$F$132</f>
        <v>4.0017766878008842E-11</v>
      </c>
      <c r="EV165" s="32">
        <f>Debt!EV154*$F$132</f>
        <v>4.0017766878008842E-11</v>
      </c>
      <c r="EW165" s="32">
        <f>Debt!EW154*$F$132</f>
        <v>4.0017766878008842E-11</v>
      </c>
      <c r="EX165" s="32">
        <f>Debt!EX154*$F$132</f>
        <v>4.0017766878008842E-11</v>
      </c>
      <c r="EY165" s="32">
        <f>Debt!EY154*$F$132</f>
        <v>4.0017766878008842E-11</v>
      </c>
      <c r="EZ165" s="32">
        <f>Debt!EZ154*$F$132</f>
        <v>4.0017766878008842E-11</v>
      </c>
      <c r="FA165" s="32">
        <f>Debt!FA154*$F$132</f>
        <v>4.0017766878008842E-11</v>
      </c>
      <c r="FB165" s="32">
        <f>Debt!FB154*$F$132</f>
        <v>4.0017766878008842E-11</v>
      </c>
      <c r="FC165" s="32">
        <f>Debt!FC154*$F$132</f>
        <v>4.0017766878008842E-11</v>
      </c>
      <c r="FD165" s="32">
        <f>Debt!FD154*$F$132</f>
        <v>4.0017766878008842E-11</v>
      </c>
      <c r="FE165" s="32">
        <f>Debt!FE154*$F$132</f>
        <v>4.0017766878008842E-11</v>
      </c>
      <c r="FF165" s="32">
        <f>Debt!FF154*$F$132</f>
        <v>4.0017766878008842E-11</v>
      </c>
      <c r="FG165" s="32">
        <f>Debt!FG154*$F$132</f>
        <v>4.0017766878008842E-11</v>
      </c>
      <c r="FH165" s="32">
        <f>Debt!FH154*$F$132</f>
        <v>4.0017766878008842E-11</v>
      </c>
      <c r="FI165" s="32">
        <f>Debt!FI154*$F$132</f>
        <v>4.0017766878008842E-11</v>
      </c>
      <c r="FJ165" s="32">
        <f>Debt!FJ154*$F$132</f>
        <v>4.0017766878008842E-11</v>
      </c>
      <c r="FK165" s="32">
        <f>Debt!FK154*$F$132</f>
        <v>4.0017766878008842E-11</v>
      </c>
      <c r="FL165" s="32">
        <f>Debt!FL154*$F$132</f>
        <v>4.0017766878008842E-11</v>
      </c>
      <c r="FM165" s="32">
        <f>Debt!FM154*$F$132</f>
        <v>4.0017766878008842E-11</v>
      </c>
      <c r="FN165" s="32">
        <f>Debt!FN154*$F$132</f>
        <v>4.0017766878008842E-11</v>
      </c>
      <c r="FO165" s="32">
        <f>Debt!FO154*$F$132</f>
        <v>4.0017766878008842E-11</v>
      </c>
      <c r="FP165" s="32">
        <f>Debt!FP154*$F$132</f>
        <v>4.0017766878008842E-11</v>
      </c>
      <c r="FQ165" s="32">
        <f>Debt!FQ154*$F$132</f>
        <v>4.0017766878008842E-11</v>
      </c>
      <c r="FR165" s="32">
        <f>Debt!FR154*$F$132</f>
        <v>4.0017766878008842E-11</v>
      </c>
      <c r="FS165" s="32">
        <f>Debt!FS154*$F$132</f>
        <v>4.0017766878008842E-11</v>
      </c>
      <c r="FT165" s="32">
        <f>Debt!FT154*$F$132</f>
        <v>4.0017766878008842E-11</v>
      </c>
      <c r="FU165" s="32">
        <f>Debt!FU154*$F$132</f>
        <v>4.0017766878008842E-11</v>
      </c>
      <c r="FV165" s="32">
        <f>Debt!FV154*$F$132</f>
        <v>4.0017766878008842E-11</v>
      </c>
      <c r="FW165" s="32">
        <f>Debt!FW154*$F$132</f>
        <v>4.0017766878008842E-11</v>
      </c>
      <c r="FX165" s="32">
        <f>Debt!FX154*$F$132</f>
        <v>4.0017766878008842E-11</v>
      </c>
      <c r="FY165" s="32">
        <f>Debt!FY154*$F$132</f>
        <v>4.0017766878008842E-11</v>
      </c>
      <c r="FZ165" s="32">
        <f>Debt!FZ154*$F$132</f>
        <v>4.0017766878008842E-11</v>
      </c>
      <c r="GA165" s="32">
        <f>Debt!GA154*$F$132</f>
        <v>4.0017766878008842E-11</v>
      </c>
      <c r="GB165" s="32">
        <f>Debt!GB154*$F$132</f>
        <v>4.0017766878008842E-11</v>
      </c>
      <c r="GC165" s="32">
        <f>Debt!GC154*$F$132</f>
        <v>4.0017766878008842E-11</v>
      </c>
      <c r="GD165" s="32">
        <f>Debt!GD154*$F$132</f>
        <v>4.0017766878008842E-11</v>
      </c>
      <c r="GE165" s="32">
        <f>Debt!GE154*$F$132</f>
        <v>4.0017766878008842E-11</v>
      </c>
      <c r="GF165" s="32">
        <f>Debt!GF154*$F$132</f>
        <v>4.0017766878008842E-11</v>
      </c>
      <c r="GG165" s="32">
        <f>Debt!GG154*$F$132</f>
        <v>4.0017766878008842E-11</v>
      </c>
      <c r="GH165" s="32">
        <f>Debt!GH154*$F$132</f>
        <v>4.0017766878008842E-11</v>
      </c>
      <c r="GI165" s="32">
        <f>Debt!GI154*$F$132</f>
        <v>4.0017766878008842E-11</v>
      </c>
      <c r="GJ165" s="32">
        <f>Debt!GJ154*$F$132</f>
        <v>4.0017766878008842E-11</v>
      </c>
    </row>
    <row r="166" spans="1:192" s="32" customFormat="1" x14ac:dyDescent="0.25">
      <c r="A166" s="15"/>
      <c r="B166" s="15"/>
      <c r="C166" s="21"/>
      <c r="D166" s="48"/>
      <c r="E166" s="619" t="s">
        <v>714</v>
      </c>
      <c r="F166" s="619">
        <f t="shared" ref="F166:I166" si="996">F144</f>
        <v>0</v>
      </c>
      <c r="G166" s="619" t="str">
        <f t="shared" si="996"/>
        <v>$ 000s</v>
      </c>
      <c r="H166" s="800">
        <f t="shared" si="996"/>
        <v>186371.19742513084</v>
      </c>
      <c r="I166" s="619">
        <f t="shared" si="996"/>
        <v>0</v>
      </c>
      <c r="J166" s="32">
        <f>SUM(J164:J165)</f>
        <v>0</v>
      </c>
      <c r="K166" s="32">
        <f t="shared" ref="K166" si="997">SUM(K164:K165)</f>
        <v>0</v>
      </c>
      <c r="L166" s="32">
        <f t="shared" ref="L166" si="998">SUM(L164:L165)</f>
        <v>0</v>
      </c>
      <c r="M166" s="32">
        <f t="shared" ref="M166" si="999">SUM(M164:M165)</f>
        <v>2.9675640871573705E-3</v>
      </c>
      <c r="N166" s="32">
        <f t="shared" ref="N166" si="1000">SUM(N164:N165)</f>
        <v>3.4343695533607388E-3</v>
      </c>
      <c r="O166" s="32">
        <f t="shared" ref="O166" si="1001">SUM(O164:O165)</f>
        <v>3.7701176643167855E-3</v>
      </c>
      <c r="P166" s="32">
        <f t="shared" ref="P166" si="1002">SUM(P164:P165)</f>
        <v>4.1079529200942488E-3</v>
      </c>
      <c r="Q166" s="32">
        <f t="shared" ref="Q166" si="1003">SUM(Q164:Q165)</f>
        <v>0</v>
      </c>
      <c r="R166" s="32">
        <f t="shared" ref="R166" si="1004">SUM(R164:R165)</f>
        <v>0</v>
      </c>
      <c r="S166" s="32">
        <f t="shared" ref="S166" si="1005">SUM(S164:S165)</f>
        <v>0</v>
      </c>
      <c r="T166" s="32">
        <f t="shared" ref="T166" si="1006">SUM(T164:T165)</f>
        <v>0</v>
      </c>
      <c r="U166" s="32">
        <f t="shared" ref="U166" si="1007">SUM(U164:U165)</f>
        <v>0</v>
      </c>
      <c r="V166" s="32">
        <f t="shared" ref="V166" si="1008">SUM(V164:V165)</f>
        <v>0</v>
      </c>
      <c r="W166" s="32">
        <f t="shared" ref="W166" si="1009">SUM(W164:W165)</f>
        <v>0</v>
      </c>
      <c r="X166" s="32">
        <f t="shared" ref="X166" si="1010">SUM(X164:X165)</f>
        <v>0</v>
      </c>
      <c r="Y166" s="32">
        <f t="shared" ref="Y166" si="1011">SUM(Y164:Y165)</f>
        <v>0</v>
      </c>
      <c r="Z166" s="32">
        <f t="shared" ref="Z166" si="1012">SUM(Z164:Z165)</f>
        <v>0</v>
      </c>
      <c r="AA166" s="32">
        <f t="shared" ref="AA166" si="1013">SUM(AA164:AA165)</f>
        <v>0</v>
      </c>
      <c r="AB166" s="32">
        <f t="shared" ref="AB166" si="1014">SUM(AB164:AB165)</f>
        <v>0</v>
      </c>
      <c r="AC166" s="32">
        <f t="shared" ref="AC166" si="1015">SUM(AC164:AC165)</f>
        <v>0</v>
      </c>
      <c r="AD166" s="32">
        <f t="shared" ref="AD166" si="1016">SUM(AD164:AD165)</f>
        <v>0</v>
      </c>
      <c r="AE166" s="32">
        <f t="shared" ref="AE166" si="1017">SUM(AE164:AE165)</f>
        <v>0</v>
      </c>
      <c r="AF166" s="32">
        <f t="shared" ref="AF166" si="1018">SUM(AF164:AF165)</f>
        <v>0</v>
      </c>
      <c r="AG166" s="32">
        <f t="shared" ref="AG166" si="1019">SUM(AG164:AG165)</f>
        <v>0</v>
      </c>
      <c r="AH166" s="32">
        <f t="shared" ref="AH166" si="1020">SUM(AH164:AH165)</f>
        <v>0</v>
      </c>
      <c r="AI166" s="32">
        <f t="shared" ref="AI166" si="1021">SUM(AI164:AI165)</f>
        <v>0</v>
      </c>
      <c r="AJ166" s="32">
        <f t="shared" ref="AJ166" si="1022">SUM(AJ164:AJ165)</f>
        <v>0</v>
      </c>
      <c r="AK166" s="32">
        <f t="shared" ref="AK166" si="1023">SUM(AK164:AK165)</f>
        <v>0</v>
      </c>
      <c r="AL166" s="32">
        <f t="shared" ref="AL166" si="1024">SUM(AL164:AL165)</f>
        <v>0</v>
      </c>
      <c r="AM166" s="32">
        <f t="shared" ref="AM166" si="1025">SUM(AM164:AM165)</f>
        <v>0</v>
      </c>
      <c r="AN166" s="32">
        <f t="shared" ref="AN166" si="1026">SUM(AN164:AN165)</f>
        <v>0</v>
      </c>
      <c r="AO166" s="32">
        <f t="shared" ref="AO166" si="1027">SUM(AO164:AO165)</f>
        <v>0</v>
      </c>
      <c r="AP166" s="32">
        <f t="shared" ref="AP166" si="1028">SUM(AP164:AP165)</f>
        <v>0</v>
      </c>
      <c r="AQ166" s="32">
        <f t="shared" ref="AQ166" si="1029">SUM(AQ164:AQ165)</f>
        <v>0</v>
      </c>
      <c r="AR166" s="32">
        <f t="shared" ref="AR166" si="1030">SUM(AR164:AR165)</f>
        <v>0</v>
      </c>
      <c r="AS166" s="32">
        <f t="shared" ref="AS166" si="1031">SUM(AS164:AS165)</f>
        <v>0</v>
      </c>
      <c r="AT166" s="32">
        <f t="shared" ref="AT166" si="1032">SUM(AT164:AT165)</f>
        <v>0</v>
      </c>
      <c r="AU166" s="32">
        <f t="shared" ref="AU166" si="1033">SUM(AU164:AU165)</f>
        <v>0</v>
      </c>
      <c r="AV166" s="32">
        <f t="shared" ref="AV166" si="1034">SUM(AV164:AV165)</f>
        <v>0</v>
      </c>
      <c r="AW166" s="32">
        <f t="shared" ref="AW166" si="1035">SUM(AW164:AW165)</f>
        <v>0</v>
      </c>
      <c r="AX166" s="32">
        <f t="shared" ref="AX166" si="1036">SUM(AX164:AX165)</f>
        <v>0</v>
      </c>
      <c r="AY166" s="32">
        <f t="shared" ref="AY166" si="1037">SUM(AY164:AY165)</f>
        <v>0</v>
      </c>
      <c r="AZ166" s="32">
        <f t="shared" ref="AZ166" si="1038">SUM(AZ164:AZ165)</f>
        <v>0</v>
      </c>
      <c r="BA166" s="32">
        <f t="shared" ref="BA166" si="1039">SUM(BA164:BA165)</f>
        <v>0</v>
      </c>
      <c r="BB166" s="32">
        <f t="shared" ref="BB166" si="1040">SUM(BB164:BB165)</f>
        <v>0</v>
      </c>
      <c r="BC166" s="32">
        <f t="shared" ref="BC166" si="1041">SUM(BC164:BC165)</f>
        <v>0</v>
      </c>
      <c r="BD166" s="32">
        <f t="shared" ref="BD166" si="1042">SUM(BD164:BD165)</f>
        <v>0</v>
      </c>
      <c r="BE166" s="32">
        <f t="shared" ref="BE166" si="1043">SUM(BE164:BE165)</f>
        <v>0</v>
      </c>
      <c r="BF166" s="32">
        <f t="shared" ref="BF166" si="1044">SUM(BF164:BF165)</f>
        <v>4.0017766878008842E-11</v>
      </c>
      <c r="BG166" s="32">
        <f t="shared" ref="BG166" si="1045">SUM(BG164:BG165)</f>
        <v>4.0017766878008842E-11</v>
      </c>
      <c r="BH166" s="32">
        <f t="shared" ref="BH166" si="1046">SUM(BH164:BH165)</f>
        <v>4.0017766878008842E-11</v>
      </c>
      <c r="BI166" s="32">
        <f t="shared" ref="BI166" si="1047">SUM(BI164:BI165)</f>
        <v>4.0017766878008842E-11</v>
      </c>
      <c r="BJ166" s="32">
        <f t="shared" ref="BJ166" si="1048">SUM(BJ164:BJ165)</f>
        <v>4.0017766878008842E-11</v>
      </c>
      <c r="BK166" s="32">
        <f t="shared" ref="BK166" si="1049">SUM(BK164:BK165)</f>
        <v>4.0017766878008842E-11</v>
      </c>
      <c r="BL166" s="32">
        <f t="shared" ref="BL166" si="1050">SUM(BL164:BL165)</f>
        <v>4.0017766878008842E-11</v>
      </c>
      <c r="BM166" s="32">
        <f t="shared" ref="BM166" si="1051">SUM(BM164:BM165)</f>
        <v>4.0017766878008842E-11</v>
      </c>
      <c r="BN166" s="32">
        <f t="shared" ref="BN166" si="1052">SUM(BN164:BN165)</f>
        <v>4.0017766878008842E-11</v>
      </c>
      <c r="BO166" s="32">
        <f t="shared" ref="BO166" si="1053">SUM(BO164:BO165)</f>
        <v>4.0017766878008842E-11</v>
      </c>
      <c r="BP166" s="32">
        <f t="shared" ref="BP166" si="1054">SUM(BP164:BP165)</f>
        <v>4.0017766878008842E-11</v>
      </c>
      <c r="BQ166" s="32">
        <f t="shared" ref="BQ166" si="1055">SUM(BQ164:BQ165)</f>
        <v>4.0017766878008842E-11</v>
      </c>
      <c r="BR166" s="32">
        <f t="shared" ref="BR166" si="1056">SUM(BR164:BR165)</f>
        <v>4.0017766878008842E-11</v>
      </c>
      <c r="BS166" s="32">
        <f t="shared" ref="BS166" si="1057">SUM(BS164:BS165)</f>
        <v>4.0017766878008842E-11</v>
      </c>
      <c r="BT166" s="32">
        <f t="shared" ref="BT166" si="1058">SUM(BT164:BT165)</f>
        <v>4.0017766878008842E-11</v>
      </c>
      <c r="BU166" s="32">
        <f t="shared" ref="BU166" si="1059">SUM(BU164:BU165)</f>
        <v>4.0017766878008842E-11</v>
      </c>
      <c r="BV166" s="32">
        <f t="shared" ref="BV166" si="1060">SUM(BV164:BV165)</f>
        <v>4.0017766878008842E-11</v>
      </c>
      <c r="BW166" s="32">
        <f t="shared" ref="BW166" si="1061">SUM(BW164:BW165)</f>
        <v>4.0017766878008842E-11</v>
      </c>
      <c r="BX166" s="32">
        <f t="shared" ref="BX166" si="1062">SUM(BX164:BX165)</f>
        <v>4.0017766878008842E-11</v>
      </c>
      <c r="BY166" s="32">
        <f t="shared" ref="BY166" si="1063">SUM(BY164:BY165)</f>
        <v>4.0017766878008842E-11</v>
      </c>
      <c r="BZ166" s="32">
        <f t="shared" ref="BZ166" si="1064">SUM(BZ164:BZ165)</f>
        <v>4.0017766878008842E-11</v>
      </c>
      <c r="CA166" s="32">
        <f t="shared" ref="CA166" si="1065">SUM(CA164:CA165)</f>
        <v>4.0017766878008842E-11</v>
      </c>
      <c r="CB166" s="32">
        <f t="shared" ref="CB166" si="1066">SUM(CB164:CB165)</f>
        <v>4.0017766878008842E-11</v>
      </c>
      <c r="CC166" s="32">
        <f t="shared" ref="CC166" si="1067">SUM(CC164:CC165)</f>
        <v>4.0017766878008842E-11</v>
      </c>
      <c r="CD166" s="32">
        <f t="shared" ref="CD166" si="1068">SUM(CD164:CD165)</f>
        <v>4.0017766878008842E-11</v>
      </c>
      <c r="CE166" s="32">
        <f t="shared" ref="CE166" si="1069">SUM(CE164:CE165)</f>
        <v>4.0017766878008842E-11</v>
      </c>
      <c r="CF166" s="32">
        <f t="shared" ref="CF166" si="1070">SUM(CF164:CF165)</f>
        <v>4.0017766878008842E-11</v>
      </c>
      <c r="CG166" s="32">
        <f t="shared" ref="CG166" si="1071">SUM(CG164:CG165)</f>
        <v>4.0017766878008842E-11</v>
      </c>
      <c r="CH166" s="32">
        <f t="shared" ref="CH166" si="1072">SUM(CH164:CH165)</f>
        <v>4.0017766878008842E-11</v>
      </c>
      <c r="CI166" s="32">
        <f t="shared" ref="CI166" si="1073">SUM(CI164:CI165)</f>
        <v>4.0017766878008842E-11</v>
      </c>
      <c r="CJ166" s="32">
        <f t="shared" ref="CJ166" si="1074">SUM(CJ164:CJ165)</f>
        <v>4.0017766878008842E-11</v>
      </c>
      <c r="CK166" s="32">
        <f t="shared" ref="CK166" si="1075">SUM(CK164:CK165)</f>
        <v>4.0017766878008842E-11</v>
      </c>
      <c r="CL166" s="32">
        <f t="shared" ref="CL166" si="1076">SUM(CL164:CL165)</f>
        <v>4.0017766878008842E-11</v>
      </c>
      <c r="CM166" s="32">
        <f t="shared" ref="CM166" si="1077">SUM(CM164:CM165)</f>
        <v>4.0017766878008842E-11</v>
      </c>
      <c r="CN166" s="32">
        <f t="shared" ref="CN166" si="1078">SUM(CN164:CN165)</f>
        <v>4.0017766878008842E-11</v>
      </c>
      <c r="CO166" s="32">
        <f t="shared" ref="CO166" si="1079">SUM(CO164:CO165)</f>
        <v>4.0017766878008842E-11</v>
      </c>
      <c r="CP166" s="32">
        <f t="shared" ref="CP166" si="1080">SUM(CP164:CP165)</f>
        <v>4.0017766878008842E-11</v>
      </c>
      <c r="CQ166" s="32">
        <f t="shared" ref="CQ166" si="1081">SUM(CQ164:CQ165)</f>
        <v>4.0017766878008842E-11</v>
      </c>
      <c r="CR166" s="32">
        <f t="shared" ref="CR166" si="1082">SUM(CR164:CR165)</f>
        <v>4.0017766878008842E-11</v>
      </c>
      <c r="CS166" s="32">
        <f t="shared" ref="CS166" si="1083">SUM(CS164:CS165)</f>
        <v>4.0017766878008842E-11</v>
      </c>
      <c r="CT166" s="32">
        <f t="shared" ref="CT166" si="1084">SUM(CT164:CT165)</f>
        <v>4.0017766878008842E-11</v>
      </c>
      <c r="CU166" s="32">
        <f t="shared" ref="CU166" si="1085">SUM(CU164:CU165)</f>
        <v>4.0017766878008842E-11</v>
      </c>
      <c r="CV166" s="32">
        <f t="shared" ref="CV166" si="1086">SUM(CV164:CV165)</f>
        <v>4.0017766878008842E-11</v>
      </c>
      <c r="CW166" s="32">
        <f t="shared" ref="CW166" si="1087">SUM(CW164:CW165)</f>
        <v>4.0017766878008842E-11</v>
      </c>
      <c r="CX166" s="32">
        <f t="shared" ref="CX166" si="1088">SUM(CX164:CX165)</f>
        <v>4.0017766878008842E-11</v>
      </c>
      <c r="CY166" s="32">
        <f t="shared" ref="CY166" si="1089">SUM(CY164:CY165)</f>
        <v>4.0017766878008842E-11</v>
      </c>
      <c r="CZ166" s="32">
        <f t="shared" ref="CZ166" si="1090">SUM(CZ164:CZ165)</f>
        <v>4.0017766878008842E-11</v>
      </c>
      <c r="DA166" s="32">
        <f t="shared" ref="DA166" si="1091">SUM(DA164:DA165)</f>
        <v>4.0017766878008842E-11</v>
      </c>
      <c r="DB166" s="32">
        <f t="shared" ref="DB166" si="1092">SUM(DB164:DB165)</f>
        <v>4.0017766878008842E-11</v>
      </c>
      <c r="DC166" s="32">
        <f t="shared" ref="DC166" si="1093">SUM(DC164:DC165)</f>
        <v>4.0017766878008842E-11</v>
      </c>
      <c r="DD166" s="32">
        <f t="shared" ref="DD166" si="1094">SUM(DD164:DD165)</f>
        <v>4.0017766878008842E-11</v>
      </c>
      <c r="DE166" s="32">
        <f t="shared" ref="DE166" si="1095">SUM(DE164:DE165)</f>
        <v>4.0017766878008842E-11</v>
      </c>
      <c r="DF166" s="32">
        <f t="shared" ref="DF166" si="1096">SUM(DF164:DF165)</f>
        <v>4.0017766878008842E-11</v>
      </c>
      <c r="DG166" s="32">
        <f t="shared" ref="DG166" si="1097">SUM(DG164:DG165)</f>
        <v>4.0017766878008842E-11</v>
      </c>
      <c r="DH166" s="32">
        <f t="shared" ref="DH166" si="1098">SUM(DH164:DH165)</f>
        <v>4.0017766878008842E-11</v>
      </c>
      <c r="DI166" s="32">
        <f t="shared" ref="DI166" si="1099">SUM(DI164:DI165)</f>
        <v>4.0017766878008842E-11</v>
      </c>
      <c r="DJ166" s="32">
        <f t="shared" ref="DJ166" si="1100">SUM(DJ164:DJ165)</f>
        <v>4.0017766878008842E-11</v>
      </c>
      <c r="DK166" s="32">
        <f t="shared" ref="DK166" si="1101">SUM(DK164:DK165)</f>
        <v>4.0017766878008842E-11</v>
      </c>
      <c r="DL166" s="32">
        <f t="shared" ref="DL166" si="1102">SUM(DL164:DL165)</f>
        <v>4.0017766878008842E-11</v>
      </c>
      <c r="DM166" s="32">
        <f t="shared" ref="DM166" si="1103">SUM(DM164:DM165)</f>
        <v>4.0017766878008842E-11</v>
      </c>
      <c r="DN166" s="32">
        <f t="shared" ref="DN166" si="1104">SUM(DN164:DN165)</f>
        <v>4.0017766878008842E-11</v>
      </c>
      <c r="DO166" s="32">
        <f t="shared" ref="DO166" si="1105">SUM(DO164:DO165)</f>
        <v>4.0017766878008842E-11</v>
      </c>
      <c r="DP166" s="32">
        <f t="shared" ref="DP166" si="1106">SUM(DP164:DP165)</f>
        <v>4.0017766878008842E-11</v>
      </c>
      <c r="DQ166" s="32">
        <f t="shared" ref="DQ166" si="1107">SUM(DQ164:DQ165)</f>
        <v>4.0017766878008842E-11</v>
      </c>
      <c r="DR166" s="32">
        <f t="shared" ref="DR166" si="1108">SUM(DR164:DR165)</f>
        <v>4.0017766878008842E-11</v>
      </c>
      <c r="DS166" s="32">
        <f t="shared" ref="DS166" si="1109">SUM(DS164:DS165)</f>
        <v>4.0017766878008842E-11</v>
      </c>
      <c r="DT166" s="32">
        <f t="shared" ref="DT166" si="1110">SUM(DT164:DT165)</f>
        <v>4.0017766878008842E-11</v>
      </c>
      <c r="DU166" s="32">
        <f t="shared" ref="DU166" si="1111">SUM(DU164:DU165)</f>
        <v>4.0017766878008842E-11</v>
      </c>
      <c r="DV166" s="32">
        <f t="shared" ref="DV166" si="1112">SUM(DV164:DV165)</f>
        <v>4.0017766878008842E-11</v>
      </c>
      <c r="DW166" s="32">
        <f t="shared" ref="DW166" si="1113">SUM(DW164:DW165)</f>
        <v>4.0017766878008842E-11</v>
      </c>
      <c r="DX166" s="32">
        <f t="shared" ref="DX166" si="1114">SUM(DX164:DX165)</f>
        <v>4.0017766878008842E-11</v>
      </c>
      <c r="DY166" s="32">
        <f t="shared" ref="DY166" si="1115">SUM(DY164:DY165)</f>
        <v>4.0017766878008842E-11</v>
      </c>
      <c r="DZ166" s="32">
        <f t="shared" ref="DZ166" si="1116">SUM(DZ164:DZ165)</f>
        <v>4.0017766878008842E-11</v>
      </c>
      <c r="EA166" s="32">
        <f t="shared" ref="EA166" si="1117">SUM(EA164:EA165)</f>
        <v>4.0017766878008842E-11</v>
      </c>
      <c r="EB166" s="32">
        <f t="shared" ref="EB166" si="1118">SUM(EB164:EB165)</f>
        <v>4.0017766878008842E-11</v>
      </c>
      <c r="EC166" s="32">
        <f t="shared" ref="EC166" si="1119">SUM(EC164:EC165)</f>
        <v>4.0017766878008842E-11</v>
      </c>
      <c r="ED166" s="32">
        <f t="shared" ref="ED166" si="1120">SUM(ED164:ED165)</f>
        <v>4.0017766878008842E-11</v>
      </c>
      <c r="EE166" s="32">
        <f t="shared" ref="EE166" si="1121">SUM(EE164:EE165)</f>
        <v>4.0017766878008842E-11</v>
      </c>
      <c r="EF166" s="32">
        <f t="shared" ref="EF166" si="1122">SUM(EF164:EF165)</f>
        <v>4.0017766878008842E-11</v>
      </c>
      <c r="EG166" s="32">
        <f t="shared" ref="EG166" si="1123">SUM(EG164:EG165)</f>
        <v>4.0017766878008842E-11</v>
      </c>
      <c r="EH166" s="32">
        <f t="shared" ref="EH166" si="1124">SUM(EH164:EH165)</f>
        <v>4.0017766878008842E-11</v>
      </c>
      <c r="EI166" s="32">
        <f t="shared" ref="EI166" si="1125">SUM(EI164:EI165)</f>
        <v>4.0017766878008842E-11</v>
      </c>
      <c r="EJ166" s="32">
        <f t="shared" ref="EJ166" si="1126">SUM(EJ164:EJ165)</f>
        <v>4.0017766878008842E-11</v>
      </c>
      <c r="EK166" s="32">
        <f t="shared" ref="EK166" si="1127">SUM(EK164:EK165)</f>
        <v>4.0017766878008842E-11</v>
      </c>
      <c r="EL166" s="32">
        <f t="shared" ref="EL166" si="1128">SUM(EL164:EL165)</f>
        <v>4.0017766878008842E-11</v>
      </c>
      <c r="EM166" s="32">
        <f t="shared" ref="EM166" si="1129">SUM(EM164:EM165)</f>
        <v>4.0017766878008842E-11</v>
      </c>
      <c r="EN166" s="32">
        <f t="shared" ref="EN166" si="1130">SUM(EN164:EN165)</f>
        <v>4.0017766878008842E-11</v>
      </c>
      <c r="EO166" s="32">
        <f t="shared" ref="EO166" si="1131">SUM(EO164:EO165)</f>
        <v>4.0017766878008842E-11</v>
      </c>
      <c r="EP166" s="32">
        <f t="shared" ref="EP166" si="1132">SUM(EP164:EP165)</f>
        <v>4.0017766878008842E-11</v>
      </c>
      <c r="EQ166" s="32">
        <f t="shared" ref="EQ166" si="1133">SUM(EQ164:EQ165)</f>
        <v>4.0017766878008842E-11</v>
      </c>
      <c r="ER166" s="32">
        <f t="shared" ref="ER166" si="1134">SUM(ER164:ER165)</f>
        <v>4.0017766878008842E-11</v>
      </c>
      <c r="ES166" s="32">
        <f t="shared" ref="ES166" si="1135">SUM(ES164:ES165)</f>
        <v>4.0017766878008842E-11</v>
      </c>
      <c r="ET166" s="32">
        <f t="shared" ref="ET166" si="1136">SUM(ET164:ET165)</f>
        <v>4.0017766878008842E-11</v>
      </c>
      <c r="EU166" s="32">
        <f t="shared" ref="EU166" si="1137">SUM(EU164:EU165)</f>
        <v>4.0017766878008842E-11</v>
      </c>
      <c r="EV166" s="32">
        <f t="shared" ref="EV166" si="1138">SUM(EV164:EV165)</f>
        <v>4.0017766878008842E-11</v>
      </c>
      <c r="EW166" s="32">
        <f t="shared" ref="EW166" si="1139">SUM(EW164:EW165)</f>
        <v>4.0017766878008842E-11</v>
      </c>
      <c r="EX166" s="32">
        <f t="shared" ref="EX166" si="1140">SUM(EX164:EX165)</f>
        <v>4.0017766878008842E-11</v>
      </c>
      <c r="EY166" s="32">
        <f t="shared" ref="EY166" si="1141">SUM(EY164:EY165)</f>
        <v>4.0017766878008842E-11</v>
      </c>
      <c r="EZ166" s="32">
        <f t="shared" ref="EZ166" si="1142">SUM(EZ164:EZ165)</f>
        <v>4.0017766878008842E-11</v>
      </c>
      <c r="FA166" s="32">
        <f t="shared" ref="FA166" si="1143">SUM(FA164:FA165)</f>
        <v>4.0017766878008842E-11</v>
      </c>
      <c r="FB166" s="32">
        <f t="shared" ref="FB166" si="1144">SUM(FB164:FB165)</f>
        <v>4.0017766878008842E-11</v>
      </c>
      <c r="FC166" s="32">
        <f t="shared" ref="FC166" si="1145">SUM(FC164:FC165)</f>
        <v>4.0017766878008842E-11</v>
      </c>
      <c r="FD166" s="32">
        <f t="shared" ref="FD166" si="1146">SUM(FD164:FD165)</f>
        <v>4.0017766878008842E-11</v>
      </c>
      <c r="FE166" s="32">
        <f t="shared" ref="FE166" si="1147">SUM(FE164:FE165)</f>
        <v>4.0017766878008842E-11</v>
      </c>
      <c r="FF166" s="32">
        <f t="shared" ref="FF166" si="1148">SUM(FF164:FF165)</f>
        <v>4.0017766878008842E-11</v>
      </c>
      <c r="FG166" s="32">
        <f t="shared" ref="FG166" si="1149">SUM(FG164:FG165)</f>
        <v>4.0017766878008842E-11</v>
      </c>
      <c r="FH166" s="32">
        <f t="shared" ref="FH166" si="1150">SUM(FH164:FH165)</f>
        <v>4.0017766878008842E-11</v>
      </c>
      <c r="FI166" s="32">
        <f t="shared" ref="FI166" si="1151">SUM(FI164:FI165)</f>
        <v>4.0017766878008842E-11</v>
      </c>
      <c r="FJ166" s="32">
        <f t="shared" ref="FJ166" si="1152">SUM(FJ164:FJ165)</f>
        <v>4.0017766878008842E-11</v>
      </c>
      <c r="FK166" s="32">
        <f t="shared" ref="FK166" si="1153">SUM(FK164:FK165)</f>
        <v>4.0017766878008842E-11</v>
      </c>
      <c r="FL166" s="32">
        <f t="shared" ref="FL166" si="1154">SUM(FL164:FL165)</f>
        <v>4.0017766878008842E-11</v>
      </c>
      <c r="FM166" s="32">
        <f t="shared" ref="FM166" si="1155">SUM(FM164:FM165)</f>
        <v>4.0017766878008842E-11</v>
      </c>
      <c r="FN166" s="32">
        <f t="shared" ref="FN166" si="1156">SUM(FN164:FN165)</f>
        <v>4.0017766878008842E-11</v>
      </c>
      <c r="FO166" s="32">
        <f t="shared" ref="FO166" si="1157">SUM(FO164:FO165)</f>
        <v>4.0017766878008842E-11</v>
      </c>
      <c r="FP166" s="32">
        <f t="shared" ref="FP166" si="1158">SUM(FP164:FP165)</f>
        <v>4.0017766878008842E-11</v>
      </c>
      <c r="FQ166" s="32">
        <f t="shared" ref="FQ166" si="1159">SUM(FQ164:FQ165)</f>
        <v>4.0017766878008842E-11</v>
      </c>
      <c r="FR166" s="32">
        <f t="shared" ref="FR166" si="1160">SUM(FR164:FR165)</f>
        <v>4.0017766878008842E-11</v>
      </c>
      <c r="FS166" s="32">
        <f t="shared" ref="FS166" si="1161">SUM(FS164:FS165)</f>
        <v>4.0017766878008842E-11</v>
      </c>
      <c r="FT166" s="32">
        <f t="shared" ref="FT166" si="1162">SUM(FT164:FT165)</f>
        <v>4.0017766878008842E-11</v>
      </c>
      <c r="FU166" s="32">
        <f t="shared" ref="FU166" si="1163">SUM(FU164:FU165)</f>
        <v>4.0017766878008842E-11</v>
      </c>
      <c r="FV166" s="32">
        <f t="shared" ref="FV166" si="1164">SUM(FV164:FV165)</f>
        <v>4.0017766878008842E-11</v>
      </c>
      <c r="FW166" s="32">
        <f t="shared" ref="FW166" si="1165">SUM(FW164:FW165)</f>
        <v>4.0017766878008842E-11</v>
      </c>
      <c r="FX166" s="32">
        <f t="shared" ref="FX166" si="1166">SUM(FX164:FX165)</f>
        <v>4.0017766878008842E-11</v>
      </c>
      <c r="FY166" s="32">
        <f t="shared" ref="FY166" si="1167">SUM(FY164:FY165)</f>
        <v>4.0017766878008842E-11</v>
      </c>
      <c r="FZ166" s="32">
        <f t="shared" ref="FZ166" si="1168">SUM(FZ164:FZ165)</f>
        <v>4.0017766878008842E-11</v>
      </c>
      <c r="GA166" s="32">
        <f t="shared" ref="GA166" si="1169">SUM(GA164:GA165)</f>
        <v>4.0017766878008842E-11</v>
      </c>
      <c r="GB166" s="32">
        <f t="shared" ref="GB166" si="1170">SUM(GB164:GB165)</f>
        <v>4.0017766878008842E-11</v>
      </c>
      <c r="GC166" s="32">
        <f t="shared" ref="GC166" si="1171">SUM(GC164:GC165)</f>
        <v>4.0017766878008842E-11</v>
      </c>
      <c r="GD166" s="32">
        <f t="shared" ref="GD166" si="1172">SUM(GD164:GD165)</f>
        <v>4.0017766878008842E-11</v>
      </c>
      <c r="GE166" s="32">
        <f t="shared" ref="GE166" si="1173">SUM(GE164:GE165)</f>
        <v>4.0017766878008842E-11</v>
      </c>
      <c r="GF166" s="32">
        <f t="shared" ref="GF166" si="1174">SUM(GF164:GF165)</f>
        <v>4.0017766878008842E-11</v>
      </c>
      <c r="GG166" s="32">
        <f t="shared" ref="GG166" si="1175">SUM(GG164:GG165)</f>
        <v>4.0017766878008842E-11</v>
      </c>
      <c r="GH166" s="32">
        <f t="shared" ref="GH166" si="1176">SUM(GH164:GH165)</f>
        <v>4.0017766878008842E-11</v>
      </c>
      <c r="GI166" s="32">
        <f t="shared" ref="GI166" si="1177">SUM(GI164:GI165)</f>
        <v>4.0017766878008842E-11</v>
      </c>
      <c r="GJ166" s="32">
        <f t="shared" ref="GJ166" si="1178">SUM(GJ164:GJ165)</f>
        <v>4.0017766878008842E-11</v>
      </c>
    </row>
    <row r="167" spans="1:192" s="32" customFormat="1" x14ac:dyDescent="0.25">
      <c r="A167" s="15"/>
      <c r="B167" s="15"/>
      <c r="C167" s="21"/>
      <c r="D167" s="48"/>
      <c r="E167" s="619"/>
      <c r="F167" s="619">
        <f t="shared" ref="F167:I167" si="1179">F145</f>
        <v>0</v>
      </c>
      <c r="G167" s="619">
        <f t="shared" si="1179"/>
        <v>0</v>
      </c>
      <c r="H167" s="800">
        <f t="shared" si="1179"/>
        <v>0</v>
      </c>
      <c r="I167" s="619">
        <f t="shared" si="1179"/>
        <v>0</v>
      </c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</row>
    <row r="168" spans="1:192" s="32" customFormat="1" x14ac:dyDescent="0.25">
      <c r="A168" s="15"/>
      <c r="B168" s="15"/>
      <c r="C168" s="21"/>
      <c r="D168" s="48"/>
      <c r="E168" s="619" t="s">
        <v>711</v>
      </c>
      <c r="F168" s="619">
        <f t="shared" ref="F168:I168" si="1180">F146</f>
        <v>0</v>
      </c>
      <c r="G168" s="619" t="str">
        <f t="shared" si="1180"/>
        <v>$ 000s</v>
      </c>
      <c r="H168" s="800">
        <f t="shared" si="1180"/>
        <v>-122246.67032064151</v>
      </c>
      <c r="I168" s="619">
        <f t="shared" si="1180"/>
        <v>0</v>
      </c>
      <c r="J168" s="619">
        <f>J140</f>
        <v>-1.0000000000000001E-9</v>
      </c>
      <c r="K168" s="619">
        <f t="shared" ref="K168:BV168" si="1181">K140</f>
        <v>0</v>
      </c>
      <c r="L168" s="619">
        <f t="shared" si="1181"/>
        <v>0</v>
      </c>
      <c r="M168" s="619">
        <f t="shared" si="1181"/>
        <v>-8660.161890337773</v>
      </c>
      <c r="N168" s="619">
        <f t="shared" si="1181"/>
        <v>-37117.88455541031</v>
      </c>
      <c r="O168" s="619">
        <f t="shared" si="1181"/>
        <v>-37759.984074645407</v>
      </c>
      <c r="P168" s="619">
        <f t="shared" si="1181"/>
        <v>-45028.577972750456</v>
      </c>
      <c r="Q168" s="619">
        <f t="shared" si="1181"/>
        <v>0</v>
      </c>
      <c r="R168" s="619">
        <f t="shared" si="1181"/>
        <v>0</v>
      </c>
      <c r="S168" s="619">
        <f t="shared" si="1181"/>
        <v>0</v>
      </c>
      <c r="T168" s="619">
        <f t="shared" si="1181"/>
        <v>0</v>
      </c>
      <c r="U168" s="619">
        <f t="shared" si="1181"/>
        <v>0</v>
      </c>
      <c r="V168" s="619">
        <f t="shared" si="1181"/>
        <v>0</v>
      </c>
      <c r="W168" s="619">
        <f t="shared" si="1181"/>
        <v>0</v>
      </c>
      <c r="X168" s="619">
        <f t="shared" si="1181"/>
        <v>0</v>
      </c>
      <c r="Y168" s="619">
        <f t="shared" si="1181"/>
        <v>1800</v>
      </c>
      <c r="Z168" s="619">
        <f t="shared" si="1181"/>
        <v>56.25</v>
      </c>
      <c r="AA168" s="619">
        <f t="shared" si="1181"/>
        <v>56.25</v>
      </c>
      <c r="AB168" s="619">
        <f t="shared" si="1181"/>
        <v>56.25</v>
      </c>
      <c r="AC168" s="619">
        <f t="shared" si="1181"/>
        <v>56.25</v>
      </c>
      <c r="AD168" s="619">
        <f t="shared" si="1181"/>
        <v>56.25</v>
      </c>
      <c r="AE168" s="619">
        <f t="shared" si="1181"/>
        <v>56.25</v>
      </c>
      <c r="AF168" s="619">
        <f t="shared" si="1181"/>
        <v>56.25</v>
      </c>
      <c r="AG168" s="619">
        <f t="shared" si="1181"/>
        <v>63.381225000951702</v>
      </c>
      <c r="AH168" s="619">
        <f t="shared" si="1181"/>
        <v>80.66684532970234</v>
      </c>
      <c r="AI168" s="619">
        <f t="shared" si="1181"/>
        <v>93.065098863670499</v>
      </c>
      <c r="AJ168" s="619">
        <f t="shared" si="1181"/>
        <v>115.33767267509424</v>
      </c>
      <c r="AK168" s="619">
        <f t="shared" si="1181"/>
        <v>129.75422343694021</v>
      </c>
      <c r="AL168" s="619">
        <f t="shared" si="1181"/>
        <v>150.23158956805707</v>
      </c>
      <c r="AM168" s="619">
        <f t="shared" si="1181"/>
        <v>163.36751495828867</v>
      </c>
      <c r="AN168" s="619">
        <f t="shared" si="1181"/>
        <v>185.31865872898419</v>
      </c>
      <c r="AO168" s="619">
        <f t="shared" si="1181"/>
        <v>202.94807487754917</v>
      </c>
      <c r="AP168" s="619">
        <f t="shared" si="1181"/>
        <v>214.14927712395126</v>
      </c>
      <c r="AQ168" s="619">
        <f t="shared" si="1181"/>
        <v>238.32695159690419</v>
      </c>
      <c r="AR168" s="619">
        <f t="shared" si="1181"/>
        <v>248.22973018720114</v>
      </c>
      <c r="AS168" s="619">
        <f t="shared" si="1181"/>
        <v>273.90166503740755</v>
      </c>
      <c r="AT168" s="619">
        <f t="shared" si="1181"/>
        <v>291.78083605055383</v>
      </c>
      <c r="AU168" s="619">
        <f t="shared" si="1181"/>
        <v>289.18601921301297</v>
      </c>
      <c r="AV168" s="619">
        <f t="shared" si="1181"/>
        <v>326.46102680519596</v>
      </c>
      <c r="AW168" s="619">
        <f t="shared" si="1181"/>
        <v>332.55860575277404</v>
      </c>
      <c r="AX168" s="619">
        <f t="shared" si="1181"/>
        <v>361.35306743016582</v>
      </c>
      <c r="AY168" s="619">
        <f t="shared" si="1181"/>
        <v>366.17008986700944</v>
      </c>
      <c r="AZ168" s="619">
        <f t="shared" si="1181"/>
        <v>0</v>
      </c>
      <c r="BA168" s="619">
        <f t="shared" si="1181"/>
        <v>0</v>
      </c>
      <c r="BB168" s="619">
        <f t="shared" si="1181"/>
        <v>0</v>
      </c>
      <c r="BC168" s="619">
        <f t="shared" si="1181"/>
        <v>0</v>
      </c>
      <c r="BD168" s="619">
        <f t="shared" si="1181"/>
        <v>0</v>
      </c>
      <c r="BE168" s="619">
        <f t="shared" si="1181"/>
        <v>0</v>
      </c>
      <c r="BF168" s="619">
        <f t="shared" si="1181"/>
        <v>0</v>
      </c>
      <c r="BG168" s="619">
        <f t="shared" si="1181"/>
        <v>0</v>
      </c>
      <c r="BH168" s="619">
        <f t="shared" si="1181"/>
        <v>0</v>
      </c>
      <c r="BI168" s="619">
        <f t="shared" si="1181"/>
        <v>0</v>
      </c>
      <c r="BJ168" s="619">
        <f t="shared" si="1181"/>
        <v>0</v>
      </c>
      <c r="BK168" s="619">
        <f t="shared" si="1181"/>
        <v>0</v>
      </c>
      <c r="BL168" s="619">
        <f t="shared" si="1181"/>
        <v>0</v>
      </c>
      <c r="BM168" s="619">
        <f t="shared" si="1181"/>
        <v>0</v>
      </c>
      <c r="BN168" s="619">
        <f t="shared" si="1181"/>
        <v>0</v>
      </c>
      <c r="BO168" s="619">
        <f t="shared" si="1181"/>
        <v>0</v>
      </c>
      <c r="BP168" s="619">
        <f t="shared" si="1181"/>
        <v>0</v>
      </c>
      <c r="BQ168" s="619">
        <f t="shared" si="1181"/>
        <v>0</v>
      </c>
      <c r="BR168" s="619">
        <f t="shared" si="1181"/>
        <v>0</v>
      </c>
      <c r="BS168" s="619">
        <f t="shared" si="1181"/>
        <v>0</v>
      </c>
      <c r="BT168" s="619">
        <f t="shared" si="1181"/>
        <v>0</v>
      </c>
      <c r="BU168" s="619">
        <f t="shared" si="1181"/>
        <v>0</v>
      </c>
      <c r="BV168" s="619">
        <f t="shared" si="1181"/>
        <v>0</v>
      </c>
      <c r="BW168" s="619">
        <f t="shared" ref="BW168:EH168" si="1182">BW140</f>
        <v>0</v>
      </c>
      <c r="BX168" s="619">
        <f t="shared" si="1182"/>
        <v>0</v>
      </c>
      <c r="BY168" s="619">
        <f t="shared" si="1182"/>
        <v>0</v>
      </c>
      <c r="BZ168" s="619">
        <f t="shared" si="1182"/>
        <v>0</v>
      </c>
      <c r="CA168" s="619">
        <f t="shared" si="1182"/>
        <v>0</v>
      </c>
      <c r="CB168" s="619">
        <f t="shared" si="1182"/>
        <v>0</v>
      </c>
      <c r="CC168" s="619">
        <f t="shared" si="1182"/>
        <v>0</v>
      </c>
      <c r="CD168" s="619">
        <f t="shared" si="1182"/>
        <v>0</v>
      </c>
      <c r="CE168" s="619">
        <f t="shared" si="1182"/>
        <v>0</v>
      </c>
      <c r="CF168" s="619">
        <f t="shared" si="1182"/>
        <v>0</v>
      </c>
      <c r="CG168" s="619">
        <f t="shared" si="1182"/>
        <v>0</v>
      </c>
      <c r="CH168" s="619">
        <f t="shared" si="1182"/>
        <v>0</v>
      </c>
      <c r="CI168" s="619">
        <f t="shared" si="1182"/>
        <v>0</v>
      </c>
      <c r="CJ168" s="619">
        <f t="shared" si="1182"/>
        <v>0</v>
      </c>
      <c r="CK168" s="619">
        <f t="shared" si="1182"/>
        <v>0</v>
      </c>
      <c r="CL168" s="619">
        <f t="shared" si="1182"/>
        <v>0</v>
      </c>
      <c r="CM168" s="619">
        <f t="shared" si="1182"/>
        <v>0</v>
      </c>
      <c r="CN168" s="619">
        <f t="shared" si="1182"/>
        <v>0</v>
      </c>
      <c r="CO168" s="619">
        <f t="shared" si="1182"/>
        <v>0</v>
      </c>
      <c r="CP168" s="619">
        <f t="shared" si="1182"/>
        <v>0</v>
      </c>
      <c r="CQ168" s="619">
        <f t="shared" si="1182"/>
        <v>0</v>
      </c>
      <c r="CR168" s="619">
        <f t="shared" si="1182"/>
        <v>0</v>
      </c>
      <c r="CS168" s="619">
        <f t="shared" si="1182"/>
        <v>0</v>
      </c>
      <c r="CT168" s="619">
        <f t="shared" si="1182"/>
        <v>0</v>
      </c>
      <c r="CU168" s="619">
        <f t="shared" si="1182"/>
        <v>0</v>
      </c>
      <c r="CV168" s="619">
        <f t="shared" si="1182"/>
        <v>0</v>
      </c>
      <c r="CW168" s="619">
        <f t="shared" si="1182"/>
        <v>0</v>
      </c>
      <c r="CX168" s="619">
        <f t="shared" si="1182"/>
        <v>0</v>
      </c>
      <c r="CY168" s="619">
        <f t="shared" si="1182"/>
        <v>0</v>
      </c>
      <c r="CZ168" s="619">
        <f t="shared" si="1182"/>
        <v>0</v>
      </c>
      <c r="DA168" s="619">
        <f t="shared" si="1182"/>
        <v>0</v>
      </c>
      <c r="DB168" s="619">
        <f t="shared" si="1182"/>
        <v>0</v>
      </c>
      <c r="DC168" s="619">
        <f t="shared" si="1182"/>
        <v>0</v>
      </c>
      <c r="DD168" s="619">
        <f t="shared" si="1182"/>
        <v>0</v>
      </c>
      <c r="DE168" s="619">
        <f t="shared" si="1182"/>
        <v>0</v>
      </c>
      <c r="DF168" s="619">
        <f t="shared" si="1182"/>
        <v>0</v>
      </c>
      <c r="DG168" s="619">
        <f t="shared" si="1182"/>
        <v>0</v>
      </c>
      <c r="DH168" s="619">
        <f t="shared" si="1182"/>
        <v>0</v>
      </c>
      <c r="DI168" s="619">
        <f t="shared" si="1182"/>
        <v>0</v>
      </c>
      <c r="DJ168" s="619">
        <f t="shared" si="1182"/>
        <v>0</v>
      </c>
      <c r="DK168" s="619">
        <f t="shared" si="1182"/>
        <v>0</v>
      </c>
      <c r="DL168" s="619">
        <f t="shared" si="1182"/>
        <v>0</v>
      </c>
      <c r="DM168" s="619">
        <f t="shared" si="1182"/>
        <v>0</v>
      </c>
      <c r="DN168" s="619">
        <f t="shared" si="1182"/>
        <v>0</v>
      </c>
      <c r="DO168" s="619">
        <f t="shared" si="1182"/>
        <v>0</v>
      </c>
      <c r="DP168" s="619">
        <f t="shared" si="1182"/>
        <v>0</v>
      </c>
      <c r="DQ168" s="619">
        <f t="shared" si="1182"/>
        <v>0</v>
      </c>
      <c r="DR168" s="619">
        <f t="shared" si="1182"/>
        <v>0</v>
      </c>
      <c r="DS168" s="619">
        <f t="shared" si="1182"/>
        <v>0</v>
      </c>
      <c r="DT168" s="619">
        <f t="shared" si="1182"/>
        <v>0</v>
      </c>
      <c r="DU168" s="619">
        <f t="shared" si="1182"/>
        <v>0</v>
      </c>
      <c r="DV168" s="619">
        <f t="shared" si="1182"/>
        <v>0</v>
      </c>
      <c r="DW168" s="619">
        <f t="shared" si="1182"/>
        <v>0</v>
      </c>
      <c r="DX168" s="619">
        <f t="shared" si="1182"/>
        <v>0</v>
      </c>
      <c r="DY168" s="619">
        <f t="shared" si="1182"/>
        <v>0</v>
      </c>
      <c r="DZ168" s="619">
        <f t="shared" si="1182"/>
        <v>0</v>
      </c>
      <c r="EA168" s="619">
        <f t="shared" si="1182"/>
        <v>0</v>
      </c>
      <c r="EB168" s="619">
        <f t="shared" si="1182"/>
        <v>0</v>
      </c>
      <c r="EC168" s="619">
        <f t="shared" si="1182"/>
        <v>0</v>
      </c>
      <c r="ED168" s="619">
        <f t="shared" si="1182"/>
        <v>0</v>
      </c>
      <c r="EE168" s="619">
        <f t="shared" si="1182"/>
        <v>0</v>
      </c>
      <c r="EF168" s="619">
        <f t="shared" si="1182"/>
        <v>0</v>
      </c>
      <c r="EG168" s="619">
        <f t="shared" si="1182"/>
        <v>0</v>
      </c>
      <c r="EH168" s="619">
        <f t="shared" si="1182"/>
        <v>0</v>
      </c>
      <c r="EI168" s="619">
        <f t="shared" ref="EI168:GJ168" si="1183">EI140</f>
        <v>0</v>
      </c>
      <c r="EJ168" s="619">
        <f t="shared" si="1183"/>
        <v>0</v>
      </c>
      <c r="EK168" s="619">
        <f t="shared" si="1183"/>
        <v>0</v>
      </c>
      <c r="EL168" s="619">
        <f t="shared" si="1183"/>
        <v>0</v>
      </c>
      <c r="EM168" s="619">
        <f t="shared" si="1183"/>
        <v>0</v>
      </c>
      <c r="EN168" s="619">
        <f t="shared" si="1183"/>
        <v>0</v>
      </c>
      <c r="EO168" s="619">
        <f t="shared" si="1183"/>
        <v>0</v>
      </c>
      <c r="EP168" s="619">
        <f t="shared" si="1183"/>
        <v>0</v>
      </c>
      <c r="EQ168" s="619">
        <f t="shared" si="1183"/>
        <v>0</v>
      </c>
      <c r="ER168" s="619">
        <f t="shared" si="1183"/>
        <v>0</v>
      </c>
      <c r="ES168" s="619">
        <f t="shared" si="1183"/>
        <v>0</v>
      </c>
      <c r="ET168" s="619">
        <f t="shared" si="1183"/>
        <v>0</v>
      </c>
      <c r="EU168" s="619">
        <f t="shared" si="1183"/>
        <v>0</v>
      </c>
      <c r="EV168" s="619">
        <f t="shared" si="1183"/>
        <v>0</v>
      </c>
      <c r="EW168" s="619">
        <f t="shared" si="1183"/>
        <v>0</v>
      </c>
      <c r="EX168" s="619">
        <f t="shared" si="1183"/>
        <v>0</v>
      </c>
      <c r="EY168" s="619">
        <f t="shared" si="1183"/>
        <v>0</v>
      </c>
      <c r="EZ168" s="619">
        <f t="shared" si="1183"/>
        <v>0</v>
      </c>
      <c r="FA168" s="619">
        <f t="shared" si="1183"/>
        <v>0</v>
      </c>
      <c r="FB168" s="619">
        <f t="shared" si="1183"/>
        <v>0</v>
      </c>
      <c r="FC168" s="619">
        <f t="shared" si="1183"/>
        <v>0</v>
      </c>
      <c r="FD168" s="619">
        <f t="shared" si="1183"/>
        <v>0</v>
      </c>
      <c r="FE168" s="619">
        <f t="shared" si="1183"/>
        <v>0</v>
      </c>
      <c r="FF168" s="619">
        <f t="shared" si="1183"/>
        <v>0</v>
      </c>
      <c r="FG168" s="619">
        <f t="shared" si="1183"/>
        <v>0</v>
      </c>
      <c r="FH168" s="619">
        <f t="shared" si="1183"/>
        <v>0</v>
      </c>
      <c r="FI168" s="619">
        <f t="shared" si="1183"/>
        <v>0</v>
      </c>
      <c r="FJ168" s="619">
        <f t="shared" si="1183"/>
        <v>0</v>
      </c>
      <c r="FK168" s="619">
        <f t="shared" si="1183"/>
        <v>0</v>
      </c>
      <c r="FL168" s="619">
        <f t="shared" si="1183"/>
        <v>0</v>
      </c>
      <c r="FM168" s="619">
        <f t="shared" si="1183"/>
        <v>0</v>
      </c>
      <c r="FN168" s="619">
        <f t="shared" si="1183"/>
        <v>0</v>
      </c>
      <c r="FO168" s="619">
        <f t="shared" si="1183"/>
        <v>0</v>
      </c>
      <c r="FP168" s="619">
        <f t="shared" si="1183"/>
        <v>0</v>
      </c>
      <c r="FQ168" s="619">
        <f t="shared" si="1183"/>
        <v>0</v>
      </c>
      <c r="FR168" s="619">
        <f t="shared" si="1183"/>
        <v>0</v>
      </c>
      <c r="FS168" s="619">
        <f t="shared" si="1183"/>
        <v>0</v>
      </c>
      <c r="FT168" s="619">
        <f t="shared" si="1183"/>
        <v>0</v>
      </c>
      <c r="FU168" s="619">
        <f t="shared" si="1183"/>
        <v>0</v>
      </c>
      <c r="FV168" s="619">
        <f t="shared" si="1183"/>
        <v>0</v>
      </c>
      <c r="FW168" s="619">
        <f t="shared" si="1183"/>
        <v>0</v>
      </c>
      <c r="FX168" s="619">
        <f t="shared" si="1183"/>
        <v>0</v>
      </c>
      <c r="FY168" s="619">
        <f t="shared" si="1183"/>
        <v>0</v>
      </c>
      <c r="FZ168" s="619">
        <f t="shared" si="1183"/>
        <v>0</v>
      </c>
      <c r="GA168" s="619">
        <f t="shared" si="1183"/>
        <v>0</v>
      </c>
      <c r="GB168" s="619">
        <f t="shared" si="1183"/>
        <v>0</v>
      </c>
      <c r="GC168" s="619">
        <f t="shared" si="1183"/>
        <v>0</v>
      </c>
      <c r="GD168" s="619">
        <f t="shared" si="1183"/>
        <v>0</v>
      </c>
      <c r="GE168" s="619">
        <f t="shared" si="1183"/>
        <v>0</v>
      </c>
      <c r="GF168" s="619">
        <f t="shared" si="1183"/>
        <v>0</v>
      </c>
      <c r="GG168" s="619">
        <f t="shared" si="1183"/>
        <v>0</v>
      </c>
      <c r="GH168" s="619">
        <f t="shared" si="1183"/>
        <v>0</v>
      </c>
      <c r="GI168" s="619">
        <f t="shared" si="1183"/>
        <v>0</v>
      </c>
      <c r="GJ168" s="619">
        <f t="shared" si="1183"/>
        <v>0</v>
      </c>
    </row>
    <row r="169" spans="1:192" s="32" customFormat="1" x14ac:dyDescent="0.25">
      <c r="A169" s="15"/>
      <c r="B169" s="15"/>
      <c r="C169" s="21"/>
      <c r="D169" s="48"/>
      <c r="E169" s="619" t="s">
        <v>714</v>
      </c>
      <c r="F169" s="619">
        <f t="shared" ref="F169:I169" si="1184">F147</f>
        <v>0</v>
      </c>
      <c r="G169" s="619" t="str">
        <f t="shared" si="1184"/>
        <v>$ 000s</v>
      </c>
      <c r="H169" s="800">
        <f t="shared" si="1184"/>
        <v>186371.19742513084</v>
      </c>
      <c r="I169" s="619">
        <f t="shared" si="1184"/>
        <v>0</v>
      </c>
      <c r="J169" s="32">
        <f>Debt!J133*$F$132</f>
        <v>0</v>
      </c>
      <c r="K169" s="32">
        <f>Debt!K133*$F$132</f>
        <v>0</v>
      </c>
      <c r="L169" s="32">
        <f>Debt!L133*$F$132</f>
        <v>0</v>
      </c>
      <c r="M169" s="32">
        <f>Debt!M133*$F$132</f>
        <v>0</v>
      </c>
      <c r="N169" s="32">
        <f>Debt!N133*$F$132</f>
        <v>0</v>
      </c>
      <c r="O169" s="32">
        <f>Debt!O133*$F$132</f>
        <v>0</v>
      </c>
      <c r="P169" s="32">
        <f>Debt!P133*$F$132</f>
        <v>0</v>
      </c>
      <c r="Q169" s="32">
        <f>Debt!Q133*$F$132</f>
        <v>5907.2771473688854</v>
      </c>
      <c r="R169" s="32">
        <f>Debt!R133*$F$132</f>
        <v>5870.1514120403217</v>
      </c>
      <c r="S169" s="32">
        <f>Debt!S133*$F$132</f>
        <v>5902.0666415730084</v>
      </c>
      <c r="T169" s="32">
        <f>Debt!T133*$F$132</f>
        <v>5824.1044467083675</v>
      </c>
      <c r="U169" s="32">
        <f>Debt!U133*$F$132</f>
        <v>5851.2846642199684</v>
      </c>
      <c r="V169" s="32">
        <f>Debt!V133*$F$132</f>
        <v>5773.2092633592538</v>
      </c>
      <c r="W169" s="32">
        <f>Debt!W133*$F$132</f>
        <v>5799.824019994885</v>
      </c>
      <c r="X169" s="32">
        <f>Debt!X133*$F$132</f>
        <v>5729.4657081584546</v>
      </c>
      <c r="Y169" s="32">
        <f>Debt!Y133*$F$132</f>
        <v>5739.8350175166925</v>
      </c>
      <c r="Z169" s="32">
        <f>Debt!Z133*$F$132</f>
        <v>5669.2751756139769</v>
      </c>
      <c r="AA169" s="32">
        <f>Debt!AA133*$F$132</f>
        <v>5694.7053328982129</v>
      </c>
      <c r="AB169" s="32">
        <f>Debt!AB133*$F$132</f>
        <v>5616.2583028384624</v>
      </c>
      <c r="AC169" s="32">
        <f>Debt!AC133*$F$132</f>
        <v>5641.1199898382356</v>
      </c>
      <c r="AD169" s="32">
        <f>Debt!AD133*$F$132</f>
        <v>5562.5385463862567</v>
      </c>
      <c r="AE169" s="32">
        <f>Debt!AE133*$F$132</f>
        <v>5586.7972302358576</v>
      </c>
      <c r="AF169" s="32">
        <f>Debt!AF133*$F$132</f>
        <v>5515.6173397757775</v>
      </c>
      <c r="AG169" s="32">
        <f>Debt!AG133*$F$132</f>
        <v>5524.1801205343454</v>
      </c>
      <c r="AH169" s="32">
        <f>Debt!AH133*$F$132</f>
        <v>5452.7702540145574</v>
      </c>
      <c r="AI169" s="32">
        <f>Debt!AI133*$F$132</f>
        <v>5475.7647715782423</v>
      </c>
      <c r="AJ169" s="32">
        <f>Debt!AJ133*$F$132</f>
        <v>5396.7455780594291</v>
      </c>
      <c r="AK169" s="32">
        <f>Debt!AK133*$F$132</f>
        <v>5419.1337804148434</v>
      </c>
      <c r="AL169" s="32">
        <f>Debt!AL133*$F$132</f>
        <v>5339.9573111693126</v>
      </c>
      <c r="AM169" s="32">
        <f>Debt!AM133*$F$132</f>
        <v>5361.7017987427362</v>
      </c>
      <c r="AN169" s="32">
        <f>Debt!AN133*$F$132</f>
        <v>5289.5928966805677</v>
      </c>
      <c r="AO169" s="32">
        <f>Debt!AO133*$F$132</f>
        <v>5296.2213158571558</v>
      </c>
      <c r="AP169" s="32">
        <f>Debt!AP133*$F$132</f>
        <v>5223.8517393084294</v>
      </c>
      <c r="AQ169" s="32">
        <f>Debt!AQ133*$F$132</f>
        <v>5244.245785623797</v>
      </c>
      <c r="AR169" s="32">
        <f>Debt!AR133*$F$132</f>
        <v>5164.5602733803807</v>
      </c>
      <c r="AS169" s="32">
        <f>Debt!AS133*$F$132</f>
        <v>5184.3069656732669</v>
      </c>
      <c r="AT169" s="32">
        <f>Debt!AT133*$F$132</f>
        <v>5104.4395231609151</v>
      </c>
      <c r="AU169" s="32">
        <f>Debt!AU133*$F$132</f>
        <v>5123.4983588160649</v>
      </c>
      <c r="AV169" s="32">
        <f>Debt!AV133*$F$132</f>
        <v>5050.3444656333568</v>
      </c>
      <c r="AW169" s="32">
        <f>Debt!AW133*$F$132</f>
        <v>5054.8999765203434</v>
      </c>
      <c r="AX169" s="32">
        <f>Debt!AX133*$F$132</f>
        <v>4981.4522714364966</v>
      </c>
      <c r="AY169" s="32">
        <f>Debt!AY133*$F$132</f>
        <v>6.1319882661337033E-13</v>
      </c>
      <c r="AZ169" s="32">
        <f>Debt!AZ133*$F$132</f>
        <v>6.0358823904809684E-13</v>
      </c>
      <c r="BA169" s="32">
        <f>Debt!BA133*$F$132</f>
        <v>6.1383679066137929E-13</v>
      </c>
      <c r="BB169" s="32">
        <f>Debt!BB133*$F$132</f>
        <v>6.0412233475896457E-13</v>
      </c>
      <c r="BC169" s="32">
        <f>Debt!BC133*$F$132</f>
        <v>6.1444760730309008E-13</v>
      </c>
      <c r="BD169" s="32">
        <f>Debt!BD133*$F$132</f>
        <v>6.0825217082714927E-13</v>
      </c>
      <c r="BE169" s="32">
        <f>Debt!BE133*$F$132</f>
        <v>0</v>
      </c>
      <c r="BF169" s="32">
        <f>Debt!BF133*$F$132</f>
        <v>0</v>
      </c>
      <c r="BG169" s="32">
        <f>Debt!BG133*$F$132</f>
        <v>0</v>
      </c>
      <c r="BH169" s="32">
        <f>Debt!BH133*$F$132</f>
        <v>0</v>
      </c>
      <c r="BI169" s="32">
        <f>Debt!BI133*$F$132</f>
        <v>0</v>
      </c>
      <c r="BJ169" s="32">
        <f>Debt!BJ133*$F$132</f>
        <v>0</v>
      </c>
      <c r="BK169" s="32">
        <f>Debt!BK133*$F$132</f>
        <v>0</v>
      </c>
      <c r="BL169" s="32">
        <f>Debt!BL133*$F$132</f>
        <v>0</v>
      </c>
      <c r="BM169" s="32">
        <f>Debt!BM133*$F$132</f>
        <v>0</v>
      </c>
      <c r="BN169" s="32">
        <f>Debt!BN133*$F$132</f>
        <v>0</v>
      </c>
      <c r="BO169" s="32">
        <f>Debt!BO133*$F$132</f>
        <v>0</v>
      </c>
      <c r="BP169" s="32">
        <f>Debt!BP133*$F$132</f>
        <v>0</v>
      </c>
      <c r="BQ169" s="32">
        <f>Debt!BQ133*$F$132</f>
        <v>0</v>
      </c>
      <c r="BR169" s="32">
        <f>Debt!BR133*$F$132</f>
        <v>0</v>
      </c>
      <c r="BS169" s="32">
        <f>Debt!BS133*$F$132</f>
        <v>0</v>
      </c>
      <c r="BT169" s="32">
        <f>Debt!BT133*$F$132</f>
        <v>0</v>
      </c>
      <c r="BU169" s="32">
        <f>Debt!BU133*$F$132</f>
        <v>0</v>
      </c>
      <c r="BV169" s="32">
        <f>Debt!BV133*$F$132</f>
        <v>0</v>
      </c>
      <c r="BW169" s="32">
        <f>Debt!BW133*$F$132</f>
        <v>0</v>
      </c>
      <c r="BX169" s="32">
        <f>Debt!BX133*$F$132</f>
        <v>0</v>
      </c>
      <c r="BY169" s="32">
        <f>Debt!BY133*$F$132</f>
        <v>0</v>
      </c>
      <c r="BZ169" s="32">
        <f>Debt!BZ133*$F$132</f>
        <v>0</v>
      </c>
      <c r="CA169" s="32">
        <f>Debt!CA133*$F$132</f>
        <v>0</v>
      </c>
      <c r="CB169" s="32">
        <f>Debt!CB133*$F$132</f>
        <v>0</v>
      </c>
      <c r="CC169" s="32">
        <f>Debt!CC133*$F$132</f>
        <v>0</v>
      </c>
      <c r="CD169" s="32">
        <f>Debt!CD133*$F$132</f>
        <v>0</v>
      </c>
      <c r="CE169" s="32">
        <f>Debt!CE133*$F$132</f>
        <v>0</v>
      </c>
      <c r="CF169" s="32">
        <f>Debt!CF133*$F$132</f>
        <v>0</v>
      </c>
      <c r="CG169" s="32">
        <f>Debt!CG133*$F$132</f>
        <v>0</v>
      </c>
      <c r="CH169" s="32">
        <f>Debt!CH133*$F$132</f>
        <v>0</v>
      </c>
      <c r="CI169" s="32">
        <f>Debt!CI133*$F$132</f>
        <v>0</v>
      </c>
      <c r="CJ169" s="32">
        <f>Debt!CJ133*$F$132</f>
        <v>0</v>
      </c>
      <c r="CK169" s="32">
        <f>Debt!CK133*$F$132</f>
        <v>0</v>
      </c>
      <c r="CL169" s="32">
        <f>Debt!CL133*$F$132</f>
        <v>0</v>
      </c>
      <c r="CM169" s="32">
        <f>Debt!CM133*$F$132</f>
        <v>0</v>
      </c>
      <c r="CN169" s="32">
        <f>Debt!CN133*$F$132</f>
        <v>0</v>
      </c>
      <c r="CO169" s="32">
        <f>Debt!CO133*$F$132</f>
        <v>0</v>
      </c>
      <c r="CP169" s="32">
        <f>Debt!CP133*$F$132</f>
        <v>0</v>
      </c>
      <c r="CQ169" s="32">
        <f>Debt!CQ133*$F$132</f>
        <v>0</v>
      </c>
      <c r="CR169" s="32">
        <f>Debt!CR133*$F$132</f>
        <v>0</v>
      </c>
      <c r="CS169" s="32">
        <f>Debt!CS133*$F$132</f>
        <v>0</v>
      </c>
      <c r="CT169" s="32">
        <f>Debt!CT133*$F$132</f>
        <v>0</v>
      </c>
      <c r="CU169" s="32">
        <f>Debt!CU133*$F$132</f>
        <v>0</v>
      </c>
      <c r="CV169" s="32">
        <f>Debt!CV133*$F$132</f>
        <v>0</v>
      </c>
      <c r="CW169" s="32">
        <f>Debt!CW133*$F$132</f>
        <v>0</v>
      </c>
      <c r="CX169" s="32">
        <f>Debt!CX133*$F$132</f>
        <v>0</v>
      </c>
      <c r="CY169" s="32">
        <f>Debt!CY133*$F$132</f>
        <v>0</v>
      </c>
      <c r="CZ169" s="32">
        <f>Debt!CZ133*$F$132</f>
        <v>0</v>
      </c>
      <c r="DA169" s="32">
        <f>Debt!DA133*$F$132</f>
        <v>0</v>
      </c>
      <c r="DB169" s="32">
        <f>Debt!DB133*$F$132</f>
        <v>0</v>
      </c>
      <c r="DC169" s="32">
        <f>Debt!DC133*$F$132</f>
        <v>0</v>
      </c>
      <c r="DD169" s="32">
        <f>Debt!DD133*$F$132</f>
        <v>0</v>
      </c>
      <c r="DE169" s="32">
        <f>Debt!DE133*$F$132</f>
        <v>0</v>
      </c>
      <c r="DF169" s="32">
        <f>Debt!DF133*$F$132</f>
        <v>0</v>
      </c>
      <c r="DG169" s="32">
        <f>Debt!DG133*$F$132</f>
        <v>0</v>
      </c>
      <c r="DH169" s="32">
        <f>Debt!DH133*$F$132</f>
        <v>0</v>
      </c>
      <c r="DI169" s="32">
        <f>Debt!DI133*$F$132</f>
        <v>0</v>
      </c>
      <c r="DJ169" s="32">
        <f>Debt!DJ133*$F$132</f>
        <v>0</v>
      </c>
      <c r="DK169" s="32">
        <f>Debt!DK133*$F$132</f>
        <v>0</v>
      </c>
      <c r="DL169" s="32">
        <f>Debt!DL133*$F$132</f>
        <v>0</v>
      </c>
      <c r="DM169" s="32">
        <f>Debt!DM133*$F$132</f>
        <v>0</v>
      </c>
      <c r="DN169" s="32">
        <f>Debt!DN133*$F$132</f>
        <v>0</v>
      </c>
      <c r="DO169" s="32">
        <f>Debt!DO133*$F$132</f>
        <v>0</v>
      </c>
      <c r="DP169" s="32">
        <f>Debt!DP133*$F$132</f>
        <v>0</v>
      </c>
      <c r="DQ169" s="32">
        <f>Debt!DQ133*$F$132</f>
        <v>0</v>
      </c>
      <c r="DR169" s="32">
        <f>Debt!DR133*$F$132</f>
        <v>0</v>
      </c>
      <c r="DS169" s="32">
        <f>Debt!DS133*$F$132</f>
        <v>0</v>
      </c>
      <c r="DT169" s="32">
        <f>Debt!DT133*$F$132</f>
        <v>0</v>
      </c>
      <c r="DU169" s="32">
        <f>Debt!DU133*$F$132</f>
        <v>0</v>
      </c>
      <c r="DV169" s="32">
        <f>Debt!DV133*$F$132</f>
        <v>0</v>
      </c>
      <c r="DW169" s="32">
        <f>Debt!DW133*$F$132</f>
        <v>0</v>
      </c>
      <c r="DX169" s="32">
        <f>Debt!DX133*$F$132</f>
        <v>0</v>
      </c>
      <c r="DY169" s="32">
        <f>Debt!DY133*$F$132</f>
        <v>0</v>
      </c>
      <c r="DZ169" s="32">
        <f>Debt!DZ133*$F$132</f>
        <v>0</v>
      </c>
      <c r="EA169" s="32">
        <f>Debt!EA133*$F$132</f>
        <v>0</v>
      </c>
      <c r="EB169" s="32">
        <f>Debt!EB133*$F$132</f>
        <v>0</v>
      </c>
      <c r="EC169" s="32">
        <f>Debt!EC133*$F$132</f>
        <v>0</v>
      </c>
      <c r="ED169" s="32">
        <f>Debt!ED133*$F$132</f>
        <v>0</v>
      </c>
      <c r="EE169" s="32">
        <f>Debt!EE133*$F$132</f>
        <v>0</v>
      </c>
      <c r="EF169" s="32">
        <f>Debt!EF133*$F$132</f>
        <v>0</v>
      </c>
      <c r="EG169" s="32">
        <f>Debt!EG133*$F$132</f>
        <v>0</v>
      </c>
      <c r="EH169" s="32">
        <f>Debt!EH133*$F$132</f>
        <v>0</v>
      </c>
      <c r="EI169" s="32">
        <f>Debt!EI133*$F$132</f>
        <v>0</v>
      </c>
      <c r="EJ169" s="32">
        <f>Debt!EJ133*$F$132</f>
        <v>0</v>
      </c>
      <c r="EK169" s="32">
        <f>Debt!EK133*$F$132</f>
        <v>0</v>
      </c>
      <c r="EL169" s="32">
        <f>Debt!EL133*$F$132</f>
        <v>0</v>
      </c>
      <c r="EM169" s="32">
        <f>Debt!EM133*$F$132</f>
        <v>0</v>
      </c>
      <c r="EN169" s="32">
        <f>Debt!EN133*$F$132</f>
        <v>0</v>
      </c>
      <c r="EO169" s="32">
        <f>Debt!EO133*$F$132</f>
        <v>0</v>
      </c>
      <c r="EP169" s="32">
        <f>Debt!EP133*$F$132</f>
        <v>0</v>
      </c>
      <c r="EQ169" s="32">
        <f>Debt!EQ133*$F$132</f>
        <v>0</v>
      </c>
      <c r="ER169" s="32">
        <f>Debt!ER133*$F$132</f>
        <v>0</v>
      </c>
      <c r="ES169" s="32">
        <f>Debt!ES133*$F$132</f>
        <v>0</v>
      </c>
      <c r="ET169" s="32">
        <f>Debt!ET133*$F$132</f>
        <v>0</v>
      </c>
      <c r="EU169" s="32">
        <f>Debt!EU133*$F$132</f>
        <v>0</v>
      </c>
      <c r="EV169" s="32">
        <f>Debt!EV133*$F$132</f>
        <v>0</v>
      </c>
      <c r="EW169" s="32">
        <f>Debt!EW133*$F$132</f>
        <v>0</v>
      </c>
      <c r="EX169" s="32">
        <f>Debt!EX133*$F$132</f>
        <v>0</v>
      </c>
      <c r="EY169" s="32">
        <f>Debt!EY133*$F$132</f>
        <v>0</v>
      </c>
      <c r="EZ169" s="32">
        <f>Debt!EZ133*$F$132</f>
        <v>0</v>
      </c>
      <c r="FA169" s="32">
        <f>Debt!FA133*$F$132</f>
        <v>0</v>
      </c>
      <c r="FB169" s="32">
        <f>Debt!FB133*$F$132</f>
        <v>0</v>
      </c>
      <c r="FC169" s="32">
        <f>Debt!FC133*$F$132</f>
        <v>0</v>
      </c>
      <c r="FD169" s="32">
        <f>Debt!FD133*$F$132</f>
        <v>0</v>
      </c>
      <c r="FE169" s="32">
        <f>Debt!FE133*$F$132</f>
        <v>0</v>
      </c>
      <c r="FF169" s="32">
        <f>Debt!FF133*$F$132</f>
        <v>0</v>
      </c>
      <c r="FG169" s="32">
        <f>Debt!FG133*$F$132</f>
        <v>0</v>
      </c>
      <c r="FH169" s="32">
        <f>Debt!FH133*$F$132</f>
        <v>0</v>
      </c>
      <c r="FI169" s="32">
        <f>Debt!FI133*$F$132</f>
        <v>0</v>
      </c>
      <c r="FJ169" s="32">
        <f>Debt!FJ133*$F$132</f>
        <v>0</v>
      </c>
      <c r="FK169" s="32">
        <f>Debt!FK133*$F$132</f>
        <v>0</v>
      </c>
      <c r="FL169" s="32">
        <f>Debt!FL133*$F$132</f>
        <v>0</v>
      </c>
      <c r="FM169" s="32">
        <f>Debt!FM133*$F$132</f>
        <v>0</v>
      </c>
      <c r="FN169" s="32">
        <f>Debt!FN133*$F$132</f>
        <v>0</v>
      </c>
      <c r="FO169" s="32">
        <f>Debt!FO133*$F$132</f>
        <v>0</v>
      </c>
      <c r="FP169" s="32">
        <f>Debt!FP133*$F$132</f>
        <v>0</v>
      </c>
      <c r="FQ169" s="32">
        <f>Debt!FQ133*$F$132</f>
        <v>0</v>
      </c>
      <c r="FR169" s="32">
        <f>Debt!FR133*$F$132</f>
        <v>0</v>
      </c>
      <c r="FS169" s="32">
        <f>Debt!FS133*$F$132</f>
        <v>0</v>
      </c>
      <c r="FT169" s="32">
        <f>Debt!FT133*$F$132</f>
        <v>0</v>
      </c>
      <c r="FU169" s="32">
        <f>Debt!FU133*$F$132</f>
        <v>0</v>
      </c>
      <c r="FV169" s="32">
        <f>Debt!FV133*$F$132</f>
        <v>0</v>
      </c>
      <c r="FW169" s="32">
        <f>Debt!FW133*$F$132</f>
        <v>0</v>
      </c>
      <c r="FX169" s="32">
        <f>Debt!FX133*$F$132</f>
        <v>0</v>
      </c>
      <c r="FY169" s="32">
        <f>Debt!FY133*$F$132</f>
        <v>0</v>
      </c>
      <c r="FZ169" s="32">
        <f>Debt!FZ133*$F$132</f>
        <v>0</v>
      </c>
      <c r="GA169" s="32">
        <f>Debt!GA133*$F$132</f>
        <v>0</v>
      </c>
      <c r="GB169" s="32">
        <f>Debt!GB133*$F$132</f>
        <v>0</v>
      </c>
      <c r="GC169" s="32">
        <f>Debt!GC133*$F$132</f>
        <v>0</v>
      </c>
      <c r="GD169" s="32">
        <f>Debt!GD133*$F$132</f>
        <v>0</v>
      </c>
      <c r="GE169" s="32">
        <f>Debt!GE133*$F$132</f>
        <v>0</v>
      </c>
      <c r="GF169" s="32">
        <f>Debt!GF133*$F$132</f>
        <v>0</v>
      </c>
      <c r="GG169" s="32">
        <f>Debt!GG133*$F$132</f>
        <v>0</v>
      </c>
      <c r="GH169" s="32">
        <f>Debt!GH133*$F$132</f>
        <v>0</v>
      </c>
      <c r="GI169" s="32">
        <f>Debt!GI133*$F$132</f>
        <v>0</v>
      </c>
      <c r="GJ169" s="32">
        <f>Debt!GJ133*$F$132</f>
        <v>0</v>
      </c>
    </row>
    <row r="170" spans="1:192" s="32" customFormat="1" x14ac:dyDescent="0.25">
      <c r="A170" s="15"/>
      <c r="B170" s="15"/>
      <c r="C170" s="21"/>
      <c r="D170" s="48"/>
      <c r="E170" s="619" t="s">
        <v>319</v>
      </c>
      <c r="F170" s="619">
        <f t="shared" ref="F170:I170" si="1185">F148</f>
        <v>0</v>
      </c>
      <c r="G170" s="619" t="str">
        <f t="shared" si="1185"/>
        <v>date</v>
      </c>
      <c r="H170" s="619">
        <f t="shared" si="1185"/>
        <v>0</v>
      </c>
      <c r="I170" s="619">
        <f t="shared" si="1185"/>
        <v>0</v>
      </c>
      <c r="J170" s="571">
        <f>J104</f>
        <v>44227</v>
      </c>
      <c r="K170" s="571">
        <f t="shared" ref="K170:BV170" si="1186">K104</f>
        <v>44255</v>
      </c>
      <c r="L170" s="571">
        <f t="shared" si="1186"/>
        <v>44286</v>
      </c>
      <c r="M170" s="571">
        <f t="shared" si="1186"/>
        <v>44316</v>
      </c>
      <c r="N170" s="571">
        <f t="shared" si="1186"/>
        <v>44347</v>
      </c>
      <c r="O170" s="571">
        <f t="shared" si="1186"/>
        <v>44377</v>
      </c>
      <c r="P170" s="571">
        <f t="shared" si="1186"/>
        <v>44408</v>
      </c>
      <c r="Q170" s="571">
        <f t="shared" si="1186"/>
        <v>44439</v>
      </c>
      <c r="R170" s="571">
        <f t="shared" si="1186"/>
        <v>44469</v>
      </c>
      <c r="S170" s="571">
        <f t="shared" si="1186"/>
        <v>44500</v>
      </c>
      <c r="T170" s="571">
        <f t="shared" si="1186"/>
        <v>44530</v>
      </c>
      <c r="U170" s="571">
        <f t="shared" si="1186"/>
        <v>44561</v>
      </c>
      <c r="V170" s="571">
        <f t="shared" si="1186"/>
        <v>44592</v>
      </c>
      <c r="W170" s="571">
        <f t="shared" si="1186"/>
        <v>44620</v>
      </c>
      <c r="X170" s="571">
        <f t="shared" si="1186"/>
        <v>44651</v>
      </c>
      <c r="Y170" s="571">
        <f t="shared" si="1186"/>
        <v>44681</v>
      </c>
      <c r="Z170" s="571">
        <f t="shared" si="1186"/>
        <v>44712</v>
      </c>
      <c r="AA170" s="571">
        <f t="shared" si="1186"/>
        <v>44742</v>
      </c>
      <c r="AB170" s="571">
        <f t="shared" si="1186"/>
        <v>44773</v>
      </c>
      <c r="AC170" s="571">
        <f t="shared" si="1186"/>
        <v>44804</v>
      </c>
      <c r="AD170" s="571">
        <f t="shared" si="1186"/>
        <v>44834</v>
      </c>
      <c r="AE170" s="571">
        <f t="shared" si="1186"/>
        <v>44865</v>
      </c>
      <c r="AF170" s="571">
        <f t="shared" si="1186"/>
        <v>44895</v>
      </c>
      <c r="AG170" s="571">
        <f t="shared" si="1186"/>
        <v>44926</v>
      </c>
      <c r="AH170" s="571">
        <f t="shared" si="1186"/>
        <v>44957</v>
      </c>
      <c r="AI170" s="571">
        <f t="shared" si="1186"/>
        <v>44985</v>
      </c>
      <c r="AJ170" s="571">
        <f t="shared" si="1186"/>
        <v>45016</v>
      </c>
      <c r="AK170" s="571">
        <f t="shared" si="1186"/>
        <v>45046</v>
      </c>
      <c r="AL170" s="571">
        <f t="shared" si="1186"/>
        <v>45077</v>
      </c>
      <c r="AM170" s="571">
        <f t="shared" si="1186"/>
        <v>45107</v>
      </c>
      <c r="AN170" s="571">
        <f t="shared" si="1186"/>
        <v>45138</v>
      </c>
      <c r="AO170" s="571">
        <f t="shared" si="1186"/>
        <v>45169</v>
      </c>
      <c r="AP170" s="571">
        <f t="shared" si="1186"/>
        <v>45199</v>
      </c>
      <c r="AQ170" s="571">
        <f t="shared" si="1186"/>
        <v>45230</v>
      </c>
      <c r="AR170" s="571">
        <f t="shared" si="1186"/>
        <v>45260</v>
      </c>
      <c r="AS170" s="571">
        <f t="shared" si="1186"/>
        <v>45291</v>
      </c>
      <c r="AT170" s="571">
        <f t="shared" si="1186"/>
        <v>45322</v>
      </c>
      <c r="AU170" s="571">
        <f t="shared" si="1186"/>
        <v>45351</v>
      </c>
      <c r="AV170" s="571">
        <f t="shared" si="1186"/>
        <v>45382</v>
      </c>
      <c r="AW170" s="571">
        <f t="shared" si="1186"/>
        <v>45412</v>
      </c>
      <c r="AX170" s="571">
        <f t="shared" si="1186"/>
        <v>45443</v>
      </c>
      <c r="AY170" s="571">
        <f t="shared" si="1186"/>
        <v>45473</v>
      </c>
      <c r="AZ170" s="571">
        <f t="shared" si="1186"/>
        <v>45504</v>
      </c>
      <c r="BA170" s="571">
        <f t="shared" si="1186"/>
        <v>45535</v>
      </c>
      <c r="BB170" s="571">
        <f t="shared" si="1186"/>
        <v>45565</v>
      </c>
      <c r="BC170" s="571">
        <f t="shared" si="1186"/>
        <v>45596</v>
      </c>
      <c r="BD170" s="571">
        <f t="shared" si="1186"/>
        <v>45626</v>
      </c>
      <c r="BE170" s="571">
        <f t="shared" si="1186"/>
        <v>45657</v>
      </c>
      <c r="BF170" s="571">
        <f t="shared" si="1186"/>
        <v>0</v>
      </c>
      <c r="BG170" s="571">
        <f t="shared" si="1186"/>
        <v>0</v>
      </c>
      <c r="BH170" s="571">
        <f t="shared" si="1186"/>
        <v>0</v>
      </c>
      <c r="BI170" s="571">
        <f t="shared" si="1186"/>
        <v>0</v>
      </c>
      <c r="BJ170" s="571">
        <f t="shared" si="1186"/>
        <v>0</v>
      </c>
      <c r="BK170" s="571">
        <f t="shared" si="1186"/>
        <v>0</v>
      </c>
      <c r="BL170" s="571">
        <f t="shared" si="1186"/>
        <v>0</v>
      </c>
      <c r="BM170" s="571">
        <f t="shared" si="1186"/>
        <v>0</v>
      </c>
      <c r="BN170" s="571">
        <f t="shared" si="1186"/>
        <v>0</v>
      </c>
      <c r="BO170" s="571">
        <f t="shared" si="1186"/>
        <v>0</v>
      </c>
      <c r="BP170" s="571">
        <f t="shared" si="1186"/>
        <v>0</v>
      </c>
      <c r="BQ170" s="571">
        <f t="shared" si="1186"/>
        <v>0</v>
      </c>
      <c r="BR170" s="571">
        <f t="shared" si="1186"/>
        <v>0</v>
      </c>
      <c r="BS170" s="571">
        <f t="shared" si="1186"/>
        <v>0</v>
      </c>
      <c r="BT170" s="571">
        <f t="shared" si="1186"/>
        <v>0</v>
      </c>
      <c r="BU170" s="571">
        <f t="shared" si="1186"/>
        <v>0</v>
      </c>
      <c r="BV170" s="571">
        <f t="shared" si="1186"/>
        <v>0</v>
      </c>
      <c r="BW170" s="571">
        <f t="shared" ref="BW170:EH170" si="1187">BW104</f>
        <v>0</v>
      </c>
      <c r="BX170" s="571">
        <f t="shared" si="1187"/>
        <v>0</v>
      </c>
      <c r="BY170" s="571">
        <f t="shared" si="1187"/>
        <v>0</v>
      </c>
      <c r="BZ170" s="571">
        <f t="shared" si="1187"/>
        <v>0</v>
      </c>
      <c r="CA170" s="571">
        <f t="shared" si="1187"/>
        <v>0</v>
      </c>
      <c r="CB170" s="571">
        <f t="shared" si="1187"/>
        <v>0</v>
      </c>
      <c r="CC170" s="571">
        <f t="shared" si="1187"/>
        <v>0</v>
      </c>
      <c r="CD170" s="571">
        <f t="shared" si="1187"/>
        <v>0</v>
      </c>
      <c r="CE170" s="571">
        <f t="shared" si="1187"/>
        <v>0</v>
      </c>
      <c r="CF170" s="571">
        <f t="shared" si="1187"/>
        <v>0</v>
      </c>
      <c r="CG170" s="571">
        <f t="shared" si="1187"/>
        <v>0</v>
      </c>
      <c r="CH170" s="571">
        <f t="shared" si="1187"/>
        <v>0</v>
      </c>
      <c r="CI170" s="571">
        <f t="shared" si="1187"/>
        <v>0</v>
      </c>
      <c r="CJ170" s="571">
        <f t="shared" si="1187"/>
        <v>0</v>
      </c>
      <c r="CK170" s="571">
        <f t="shared" si="1187"/>
        <v>0</v>
      </c>
      <c r="CL170" s="571">
        <f t="shared" si="1187"/>
        <v>0</v>
      </c>
      <c r="CM170" s="571">
        <f t="shared" si="1187"/>
        <v>0</v>
      </c>
      <c r="CN170" s="571">
        <f t="shared" si="1187"/>
        <v>0</v>
      </c>
      <c r="CO170" s="571">
        <f t="shared" si="1187"/>
        <v>0</v>
      </c>
      <c r="CP170" s="571">
        <f t="shared" si="1187"/>
        <v>0</v>
      </c>
      <c r="CQ170" s="571">
        <f t="shared" si="1187"/>
        <v>0</v>
      </c>
      <c r="CR170" s="571">
        <f t="shared" si="1187"/>
        <v>0</v>
      </c>
      <c r="CS170" s="571">
        <f t="shared" si="1187"/>
        <v>0</v>
      </c>
      <c r="CT170" s="571">
        <f t="shared" si="1187"/>
        <v>0</v>
      </c>
      <c r="CU170" s="571">
        <f t="shared" si="1187"/>
        <v>0</v>
      </c>
      <c r="CV170" s="571">
        <f t="shared" si="1187"/>
        <v>0</v>
      </c>
      <c r="CW170" s="571">
        <f t="shared" si="1187"/>
        <v>0</v>
      </c>
      <c r="CX170" s="571">
        <f t="shared" si="1187"/>
        <v>0</v>
      </c>
      <c r="CY170" s="571">
        <f t="shared" si="1187"/>
        <v>0</v>
      </c>
      <c r="CZ170" s="571">
        <f t="shared" si="1187"/>
        <v>0</v>
      </c>
      <c r="DA170" s="571">
        <f t="shared" si="1187"/>
        <v>0</v>
      </c>
      <c r="DB170" s="571">
        <f t="shared" si="1187"/>
        <v>0</v>
      </c>
      <c r="DC170" s="571">
        <f t="shared" si="1187"/>
        <v>0</v>
      </c>
      <c r="DD170" s="571">
        <f t="shared" si="1187"/>
        <v>0</v>
      </c>
      <c r="DE170" s="571">
        <f t="shared" si="1187"/>
        <v>0</v>
      </c>
      <c r="DF170" s="571">
        <f t="shared" si="1187"/>
        <v>0</v>
      </c>
      <c r="DG170" s="571">
        <f t="shared" si="1187"/>
        <v>0</v>
      </c>
      <c r="DH170" s="571">
        <f t="shared" si="1187"/>
        <v>0</v>
      </c>
      <c r="DI170" s="571">
        <f t="shared" si="1187"/>
        <v>0</v>
      </c>
      <c r="DJ170" s="571">
        <f t="shared" si="1187"/>
        <v>0</v>
      </c>
      <c r="DK170" s="571">
        <f t="shared" si="1187"/>
        <v>0</v>
      </c>
      <c r="DL170" s="571">
        <f t="shared" si="1187"/>
        <v>0</v>
      </c>
      <c r="DM170" s="571">
        <f t="shared" si="1187"/>
        <v>0</v>
      </c>
      <c r="DN170" s="571">
        <f t="shared" si="1187"/>
        <v>0</v>
      </c>
      <c r="DO170" s="571">
        <f t="shared" si="1187"/>
        <v>0</v>
      </c>
      <c r="DP170" s="571">
        <f t="shared" si="1187"/>
        <v>0</v>
      </c>
      <c r="DQ170" s="571">
        <f t="shared" si="1187"/>
        <v>0</v>
      </c>
      <c r="DR170" s="571">
        <f t="shared" si="1187"/>
        <v>0</v>
      </c>
      <c r="DS170" s="571">
        <f t="shared" si="1187"/>
        <v>0</v>
      </c>
      <c r="DT170" s="571">
        <f t="shared" si="1187"/>
        <v>0</v>
      </c>
      <c r="DU170" s="571">
        <f t="shared" si="1187"/>
        <v>0</v>
      </c>
      <c r="DV170" s="571">
        <f t="shared" si="1187"/>
        <v>0</v>
      </c>
      <c r="DW170" s="571">
        <f t="shared" si="1187"/>
        <v>0</v>
      </c>
      <c r="DX170" s="571">
        <f t="shared" si="1187"/>
        <v>0</v>
      </c>
      <c r="DY170" s="571">
        <f t="shared" si="1187"/>
        <v>0</v>
      </c>
      <c r="DZ170" s="571">
        <f t="shared" si="1187"/>
        <v>0</v>
      </c>
      <c r="EA170" s="571">
        <f t="shared" si="1187"/>
        <v>0</v>
      </c>
      <c r="EB170" s="571">
        <f t="shared" si="1187"/>
        <v>0</v>
      </c>
      <c r="EC170" s="571">
        <f t="shared" si="1187"/>
        <v>0</v>
      </c>
      <c r="ED170" s="571">
        <f t="shared" si="1187"/>
        <v>0</v>
      </c>
      <c r="EE170" s="571">
        <f t="shared" si="1187"/>
        <v>0</v>
      </c>
      <c r="EF170" s="571">
        <f t="shared" si="1187"/>
        <v>0</v>
      </c>
      <c r="EG170" s="571">
        <f t="shared" si="1187"/>
        <v>0</v>
      </c>
      <c r="EH170" s="571">
        <f t="shared" si="1187"/>
        <v>0</v>
      </c>
      <c r="EI170" s="571">
        <f t="shared" ref="EI170:GJ170" si="1188">EI104</f>
        <v>0</v>
      </c>
      <c r="EJ170" s="571">
        <f t="shared" si="1188"/>
        <v>0</v>
      </c>
      <c r="EK170" s="571">
        <f t="shared" si="1188"/>
        <v>0</v>
      </c>
      <c r="EL170" s="571">
        <f t="shared" si="1188"/>
        <v>0</v>
      </c>
      <c r="EM170" s="571">
        <f t="shared" si="1188"/>
        <v>0</v>
      </c>
      <c r="EN170" s="571">
        <f t="shared" si="1188"/>
        <v>0</v>
      </c>
      <c r="EO170" s="571">
        <f t="shared" si="1188"/>
        <v>0</v>
      </c>
      <c r="EP170" s="571">
        <f t="shared" si="1188"/>
        <v>0</v>
      </c>
      <c r="EQ170" s="571">
        <f t="shared" si="1188"/>
        <v>0</v>
      </c>
      <c r="ER170" s="571">
        <f t="shared" si="1188"/>
        <v>0</v>
      </c>
      <c r="ES170" s="571">
        <f t="shared" si="1188"/>
        <v>0</v>
      </c>
      <c r="ET170" s="571">
        <f t="shared" si="1188"/>
        <v>0</v>
      </c>
      <c r="EU170" s="571">
        <f t="shared" si="1188"/>
        <v>0</v>
      </c>
      <c r="EV170" s="571">
        <f t="shared" si="1188"/>
        <v>0</v>
      </c>
      <c r="EW170" s="571">
        <f t="shared" si="1188"/>
        <v>0</v>
      </c>
      <c r="EX170" s="571">
        <f t="shared" si="1188"/>
        <v>0</v>
      </c>
      <c r="EY170" s="571">
        <f t="shared" si="1188"/>
        <v>0</v>
      </c>
      <c r="EZ170" s="571">
        <f t="shared" si="1188"/>
        <v>0</v>
      </c>
      <c r="FA170" s="571">
        <f t="shared" si="1188"/>
        <v>0</v>
      </c>
      <c r="FB170" s="571">
        <f t="shared" si="1188"/>
        <v>0</v>
      </c>
      <c r="FC170" s="571">
        <f t="shared" si="1188"/>
        <v>0</v>
      </c>
      <c r="FD170" s="571">
        <f t="shared" si="1188"/>
        <v>0</v>
      </c>
      <c r="FE170" s="571">
        <f t="shared" si="1188"/>
        <v>0</v>
      </c>
      <c r="FF170" s="571">
        <f t="shared" si="1188"/>
        <v>0</v>
      </c>
      <c r="FG170" s="571">
        <f t="shared" si="1188"/>
        <v>0</v>
      </c>
      <c r="FH170" s="571">
        <f t="shared" si="1188"/>
        <v>0</v>
      </c>
      <c r="FI170" s="571">
        <f t="shared" si="1188"/>
        <v>0</v>
      </c>
      <c r="FJ170" s="571">
        <f t="shared" si="1188"/>
        <v>0</v>
      </c>
      <c r="FK170" s="571">
        <f t="shared" si="1188"/>
        <v>0</v>
      </c>
      <c r="FL170" s="571">
        <f t="shared" si="1188"/>
        <v>0</v>
      </c>
      <c r="FM170" s="571">
        <f t="shared" si="1188"/>
        <v>0</v>
      </c>
      <c r="FN170" s="571">
        <f t="shared" si="1188"/>
        <v>0</v>
      </c>
      <c r="FO170" s="571">
        <f t="shared" si="1188"/>
        <v>0</v>
      </c>
      <c r="FP170" s="571">
        <f t="shared" si="1188"/>
        <v>0</v>
      </c>
      <c r="FQ170" s="571">
        <f t="shared" si="1188"/>
        <v>0</v>
      </c>
      <c r="FR170" s="571">
        <f t="shared" si="1188"/>
        <v>0</v>
      </c>
      <c r="FS170" s="571">
        <f t="shared" si="1188"/>
        <v>0</v>
      </c>
      <c r="FT170" s="571">
        <f t="shared" si="1188"/>
        <v>0</v>
      </c>
      <c r="FU170" s="571">
        <f t="shared" si="1188"/>
        <v>0</v>
      </c>
      <c r="FV170" s="571">
        <f t="shared" si="1188"/>
        <v>0</v>
      </c>
      <c r="FW170" s="571">
        <f t="shared" si="1188"/>
        <v>0</v>
      </c>
      <c r="FX170" s="571">
        <f t="shared" si="1188"/>
        <v>0</v>
      </c>
      <c r="FY170" s="571">
        <f t="shared" si="1188"/>
        <v>0</v>
      </c>
      <c r="FZ170" s="571">
        <f t="shared" si="1188"/>
        <v>0</v>
      </c>
      <c r="GA170" s="571">
        <f t="shared" si="1188"/>
        <v>0</v>
      </c>
      <c r="GB170" s="571">
        <f t="shared" si="1188"/>
        <v>0</v>
      </c>
      <c r="GC170" s="571">
        <f t="shared" si="1188"/>
        <v>0</v>
      </c>
      <c r="GD170" s="571">
        <f t="shared" si="1188"/>
        <v>0</v>
      </c>
      <c r="GE170" s="571">
        <f t="shared" si="1188"/>
        <v>0</v>
      </c>
      <c r="GF170" s="571">
        <f t="shared" si="1188"/>
        <v>0</v>
      </c>
      <c r="GG170" s="571">
        <f t="shared" si="1188"/>
        <v>0</v>
      </c>
      <c r="GH170" s="571">
        <f t="shared" si="1188"/>
        <v>0</v>
      </c>
      <c r="GI170" s="571">
        <f t="shared" si="1188"/>
        <v>0</v>
      </c>
      <c r="GJ170" s="571">
        <f t="shared" si="1188"/>
        <v>0</v>
      </c>
    </row>
    <row r="171" spans="1:192" s="32" customFormat="1" x14ac:dyDescent="0.25">
      <c r="A171" s="15"/>
      <c r="B171" s="15"/>
      <c r="C171" s="21"/>
      <c r="D171" s="48"/>
      <c r="E171" s="619" t="s">
        <v>11</v>
      </c>
      <c r="F171" s="619">
        <f t="shared" ref="F171:I171" si="1189">F149</f>
        <v>0</v>
      </c>
      <c r="G171" s="619" t="str">
        <f t="shared" si="1189"/>
        <v>date</v>
      </c>
      <c r="H171" s="619">
        <f t="shared" si="1189"/>
        <v>0</v>
      </c>
      <c r="I171" s="619">
        <f t="shared" si="1189"/>
        <v>0</v>
      </c>
      <c r="J171" s="460">
        <f>J105</f>
        <v>44377</v>
      </c>
      <c r="K171" s="460">
        <f t="shared" ref="K171:BV171" si="1190">K105</f>
        <v>44561</v>
      </c>
      <c r="L171" s="460">
        <f t="shared" si="1190"/>
        <v>44742</v>
      </c>
      <c r="M171" s="460">
        <f t="shared" si="1190"/>
        <v>44926</v>
      </c>
      <c r="N171" s="460">
        <f t="shared" si="1190"/>
        <v>45107</v>
      </c>
      <c r="O171" s="460">
        <f t="shared" si="1190"/>
        <v>45291</v>
      </c>
      <c r="P171" s="460">
        <f t="shared" si="1190"/>
        <v>45473</v>
      </c>
      <c r="Q171" s="460">
        <f t="shared" si="1190"/>
        <v>45657</v>
      </c>
      <c r="R171" s="460">
        <f t="shared" si="1190"/>
        <v>45838</v>
      </c>
      <c r="S171" s="460">
        <f t="shared" si="1190"/>
        <v>46022</v>
      </c>
      <c r="T171" s="460">
        <f t="shared" si="1190"/>
        <v>46203</v>
      </c>
      <c r="U171" s="460">
        <f t="shared" si="1190"/>
        <v>46387</v>
      </c>
      <c r="V171" s="460">
        <f t="shared" si="1190"/>
        <v>46568</v>
      </c>
      <c r="W171" s="460">
        <f t="shared" si="1190"/>
        <v>46752</v>
      </c>
      <c r="X171" s="460">
        <f t="shared" si="1190"/>
        <v>46934</v>
      </c>
      <c r="Y171" s="460">
        <f t="shared" si="1190"/>
        <v>47118</v>
      </c>
      <c r="Z171" s="460">
        <f t="shared" si="1190"/>
        <v>47299</v>
      </c>
      <c r="AA171" s="460">
        <f t="shared" si="1190"/>
        <v>47483</v>
      </c>
      <c r="AB171" s="460">
        <f t="shared" si="1190"/>
        <v>47664</v>
      </c>
      <c r="AC171" s="460">
        <f t="shared" si="1190"/>
        <v>47848</v>
      </c>
      <c r="AD171" s="460">
        <f t="shared" si="1190"/>
        <v>48029</v>
      </c>
      <c r="AE171" s="460">
        <f t="shared" si="1190"/>
        <v>48213</v>
      </c>
      <c r="AF171" s="460">
        <f t="shared" si="1190"/>
        <v>48395</v>
      </c>
      <c r="AG171" s="460">
        <f t="shared" si="1190"/>
        <v>48579</v>
      </c>
      <c r="AH171" s="460">
        <f t="shared" si="1190"/>
        <v>48760</v>
      </c>
      <c r="AI171" s="460">
        <f t="shared" si="1190"/>
        <v>48944</v>
      </c>
      <c r="AJ171" s="460">
        <f t="shared" si="1190"/>
        <v>49125</v>
      </c>
      <c r="AK171" s="460">
        <f t="shared" si="1190"/>
        <v>49309</v>
      </c>
      <c r="AL171" s="460">
        <f t="shared" si="1190"/>
        <v>49490</v>
      </c>
      <c r="AM171" s="460">
        <f t="shared" si="1190"/>
        <v>49674</v>
      </c>
      <c r="AN171" s="460">
        <f t="shared" si="1190"/>
        <v>49856</v>
      </c>
      <c r="AO171" s="460">
        <f t="shared" si="1190"/>
        <v>50040</v>
      </c>
      <c r="AP171" s="460">
        <f t="shared" si="1190"/>
        <v>50221</v>
      </c>
      <c r="AQ171" s="460">
        <f t="shared" si="1190"/>
        <v>50405</v>
      </c>
      <c r="AR171" s="460">
        <f t="shared" si="1190"/>
        <v>50586</v>
      </c>
      <c r="AS171" s="460">
        <f t="shared" si="1190"/>
        <v>50770</v>
      </c>
      <c r="AT171" s="460">
        <f t="shared" si="1190"/>
        <v>50951</v>
      </c>
      <c r="AU171" s="460">
        <f t="shared" si="1190"/>
        <v>51135</v>
      </c>
      <c r="AV171" s="460">
        <f t="shared" si="1190"/>
        <v>51317</v>
      </c>
      <c r="AW171" s="460">
        <f t="shared" si="1190"/>
        <v>51501</v>
      </c>
      <c r="AX171" s="460">
        <f t="shared" si="1190"/>
        <v>51682</v>
      </c>
      <c r="AY171" s="460">
        <f t="shared" si="1190"/>
        <v>51866</v>
      </c>
      <c r="AZ171" s="460">
        <f t="shared" si="1190"/>
        <v>52047</v>
      </c>
      <c r="BA171" s="460">
        <f t="shared" si="1190"/>
        <v>52231</v>
      </c>
      <c r="BB171" s="460">
        <f t="shared" si="1190"/>
        <v>52412</v>
      </c>
      <c r="BC171" s="460">
        <f t="shared" si="1190"/>
        <v>52596</v>
      </c>
      <c r="BD171" s="460">
        <f t="shared" si="1190"/>
        <v>52778</v>
      </c>
      <c r="BE171" s="460">
        <f t="shared" si="1190"/>
        <v>52962</v>
      </c>
      <c r="BF171" s="460">
        <f t="shared" si="1190"/>
        <v>53143</v>
      </c>
      <c r="BG171" s="460">
        <f t="shared" si="1190"/>
        <v>53327</v>
      </c>
      <c r="BH171" s="460">
        <f t="shared" si="1190"/>
        <v>53508</v>
      </c>
      <c r="BI171" s="460">
        <f t="shared" si="1190"/>
        <v>53692</v>
      </c>
      <c r="BJ171" s="460">
        <f t="shared" si="1190"/>
        <v>53873</v>
      </c>
      <c r="BK171" s="460">
        <f t="shared" si="1190"/>
        <v>54057</v>
      </c>
      <c r="BL171" s="460">
        <f t="shared" si="1190"/>
        <v>54239</v>
      </c>
      <c r="BM171" s="460">
        <f t="shared" si="1190"/>
        <v>54423</v>
      </c>
      <c r="BN171" s="460">
        <f t="shared" si="1190"/>
        <v>54604</v>
      </c>
      <c r="BO171" s="460">
        <f t="shared" si="1190"/>
        <v>54788</v>
      </c>
      <c r="BP171" s="460">
        <f t="shared" si="1190"/>
        <v>54969</v>
      </c>
      <c r="BQ171" s="460">
        <f t="shared" si="1190"/>
        <v>55153</v>
      </c>
      <c r="BR171" s="460">
        <f t="shared" si="1190"/>
        <v>55334</v>
      </c>
      <c r="BS171" s="460">
        <f t="shared" si="1190"/>
        <v>55518</v>
      </c>
      <c r="BT171" s="460">
        <f t="shared" si="1190"/>
        <v>55700</v>
      </c>
      <c r="BU171" s="460">
        <f t="shared" si="1190"/>
        <v>55884</v>
      </c>
      <c r="BV171" s="460">
        <f t="shared" si="1190"/>
        <v>56065</v>
      </c>
      <c r="BW171" s="460">
        <f t="shared" ref="BW171:EH171" si="1191">BW105</f>
        <v>56249</v>
      </c>
      <c r="BX171" s="460">
        <f t="shared" si="1191"/>
        <v>56430</v>
      </c>
      <c r="BY171" s="460">
        <f t="shared" si="1191"/>
        <v>56614</v>
      </c>
      <c r="BZ171" s="460">
        <f t="shared" si="1191"/>
        <v>56795</v>
      </c>
      <c r="CA171" s="460">
        <f t="shared" si="1191"/>
        <v>56979</v>
      </c>
      <c r="CB171" s="460">
        <f t="shared" si="1191"/>
        <v>57161</v>
      </c>
      <c r="CC171" s="460">
        <f t="shared" si="1191"/>
        <v>57345</v>
      </c>
      <c r="CD171" s="460">
        <f t="shared" si="1191"/>
        <v>57526</v>
      </c>
      <c r="CE171" s="460">
        <f t="shared" si="1191"/>
        <v>57710</v>
      </c>
      <c r="CF171" s="460">
        <f t="shared" si="1191"/>
        <v>57891</v>
      </c>
      <c r="CG171" s="460">
        <f t="shared" si="1191"/>
        <v>58075</v>
      </c>
      <c r="CH171" s="460">
        <f t="shared" si="1191"/>
        <v>58256</v>
      </c>
      <c r="CI171" s="460">
        <f t="shared" si="1191"/>
        <v>58440</v>
      </c>
      <c r="CJ171" s="460">
        <f t="shared" si="1191"/>
        <v>58622</v>
      </c>
      <c r="CK171" s="460">
        <f t="shared" si="1191"/>
        <v>58806</v>
      </c>
      <c r="CL171" s="460">
        <f t="shared" si="1191"/>
        <v>58987</v>
      </c>
      <c r="CM171" s="460">
        <f t="shared" si="1191"/>
        <v>59171</v>
      </c>
      <c r="CN171" s="460">
        <f t="shared" si="1191"/>
        <v>59352</v>
      </c>
      <c r="CO171" s="460">
        <f t="shared" si="1191"/>
        <v>59536</v>
      </c>
      <c r="CP171" s="460">
        <f t="shared" si="1191"/>
        <v>59717</v>
      </c>
      <c r="CQ171" s="460">
        <f t="shared" si="1191"/>
        <v>59901</v>
      </c>
      <c r="CR171" s="460">
        <f t="shared" si="1191"/>
        <v>60083</v>
      </c>
      <c r="CS171" s="460">
        <f t="shared" si="1191"/>
        <v>60267</v>
      </c>
      <c r="CT171" s="460">
        <f t="shared" si="1191"/>
        <v>60448</v>
      </c>
      <c r="CU171" s="460">
        <f t="shared" si="1191"/>
        <v>60632</v>
      </c>
      <c r="CV171" s="460">
        <f t="shared" si="1191"/>
        <v>60813</v>
      </c>
      <c r="CW171" s="460">
        <f t="shared" si="1191"/>
        <v>60997</v>
      </c>
      <c r="CX171" s="460">
        <f t="shared" si="1191"/>
        <v>61178</v>
      </c>
      <c r="CY171" s="460">
        <f t="shared" si="1191"/>
        <v>61362</v>
      </c>
      <c r="CZ171" s="460">
        <f t="shared" si="1191"/>
        <v>61544</v>
      </c>
      <c r="DA171" s="460">
        <f t="shared" si="1191"/>
        <v>61728</v>
      </c>
      <c r="DB171" s="460">
        <f t="shared" si="1191"/>
        <v>61909</v>
      </c>
      <c r="DC171" s="460">
        <f t="shared" si="1191"/>
        <v>62093</v>
      </c>
      <c r="DD171" s="460">
        <f t="shared" si="1191"/>
        <v>62274</v>
      </c>
      <c r="DE171" s="460">
        <f t="shared" si="1191"/>
        <v>62458</v>
      </c>
      <c r="DF171" s="460">
        <f t="shared" si="1191"/>
        <v>62639</v>
      </c>
      <c r="DG171" s="460">
        <f t="shared" si="1191"/>
        <v>62823</v>
      </c>
      <c r="DH171" s="460">
        <f t="shared" si="1191"/>
        <v>63005</v>
      </c>
      <c r="DI171" s="460">
        <f t="shared" si="1191"/>
        <v>63189</v>
      </c>
      <c r="DJ171" s="460">
        <f t="shared" si="1191"/>
        <v>63370</v>
      </c>
      <c r="DK171" s="460">
        <f t="shared" si="1191"/>
        <v>63554</v>
      </c>
      <c r="DL171" s="460">
        <f t="shared" si="1191"/>
        <v>63735</v>
      </c>
      <c r="DM171" s="460">
        <f t="shared" si="1191"/>
        <v>63919</v>
      </c>
      <c r="DN171" s="460">
        <f t="shared" si="1191"/>
        <v>64100</v>
      </c>
      <c r="DO171" s="460">
        <f t="shared" si="1191"/>
        <v>64284</v>
      </c>
      <c r="DP171" s="460">
        <f t="shared" si="1191"/>
        <v>64466</v>
      </c>
      <c r="DQ171" s="460">
        <f t="shared" si="1191"/>
        <v>64650</v>
      </c>
      <c r="DR171" s="460">
        <f t="shared" si="1191"/>
        <v>64831</v>
      </c>
      <c r="DS171" s="460">
        <f t="shared" si="1191"/>
        <v>65015</v>
      </c>
      <c r="DT171" s="460">
        <f t="shared" si="1191"/>
        <v>65196</v>
      </c>
      <c r="DU171" s="460">
        <f t="shared" si="1191"/>
        <v>65380</v>
      </c>
      <c r="DV171" s="460">
        <f t="shared" si="1191"/>
        <v>65561</v>
      </c>
      <c r="DW171" s="460">
        <f t="shared" si="1191"/>
        <v>65745</v>
      </c>
      <c r="DX171" s="460">
        <f t="shared" si="1191"/>
        <v>65927</v>
      </c>
      <c r="DY171" s="460">
        <f t="shared" si="1191"/>
        <v>66111</v>
      </c>
      <c r="DZ171" s="460">
        <f t="shared" si="1191"/>
        <v>66292</v>
      </c>
      <c r="EA171" s="460">
        <f t="shared" si="1191"/>
        <v>66476</v>
      </c>
      <c r="EB171" s="460">
        <f t="shared" si="1191"/>
        <v>66657</v>
      </c>
      <c r="EC171" s="460">
        <f t="shared" si="1191"/>
        <v>66841</v>
      </c>
      <c r="ED171" s="460">
        <f t="shared" si="1191"/>
        <v>67022</v>
      </c>
      <c r="EE171" s="460">
        <f t="shared" si="1191"/>
        <v>67206</v>
      </c>
      <c r="EF171" s="460">
        <f t="shared" si="1191"/>
        <v>67388</v>
      </c>
      <c r="EG171" s="460">
        <f t="shared" si="1191"/>
        <v>67572</v>
      </c>
      <c r="EH171" s="460">
        <f t="shared" si="1191"/>
        <v>67753</v>
      </c>
      <c r="EI171" s="460">
        <f t="shared" ref="EI171:GJ171" si="1192">EI105</f>
        <v>67937</v>
      </c>
      <c r="EJ171" s="460">
        <f t="shared" si="1192"/>
        <v>68118</v>
      </c>
      <c r="EK171" s="460">
        <f t="shared" si="1192"/>
        <v>68302</v>
      </c>
      <c r="EL171" s="460">
        <f t="shared" si="1192"/>
        <v>68483</v>
      </c>
      <c r="EM171" s="460">
        <f t="shared" si="1192"/>
        <v>68667</v>
      </c>
      <c r="EN171" s="460">
        <f t="shared" si="1192"/>
        <v>68849</v>
      </c>
      <c r="EO171" s="460">
        <f t="shared" si="1192"/>
        <v>69033</v>
      </c>
      <c r="EP171" s="460">
        <f t="shared" si="1192"/>
        <v>69214</v>
      </c>
      <c r="EQ171" s="460">
        <f t="shared" si="1192"/>
        <v>69398</v>
      </c>
      <c r="ER171" s="460">
        <f t="shared" si="1192"/>
        <v>69579</v>
      </c>
      <c r="ES171" s="460">
        <f t="shared" si="1192"/>
        <v>69763</v>
      </c>
      <c r="ET171" s="460">
        <f t="shared" si="1192"/>
        <v>69944</v>
      </c>
      <c r="EU171" s="460">
        <f t="shared" si="1192"/>
        <v>70128</v>
      </c>
      <c r="EV171" s="460">
        <f t="shared" si="1192"/>
        <v>70310</v>
      </c>
      <c r="EW171" s="460">
        <f t="shared" si="1192"/>
        <v>70494</v>
      </c>
      <c r="EX171" s="460">
        <f t="shared" si="1192"/>
        <v>70675</v>
      </c>
      <c r="EY171" s="460">
        <f t="shared" si="1192"/>
        <v>70859</v>
      </c>
      <c r="EZ171" s="460">
        <f t="shared" si="1192"/>
        <v>71040</v>
      </c>
      <c r="FA171" s="460">
        <f t="shared" si="1192"/>
        <v>71224</v>
      </c>
      <c r="FB171" s="460">
        <f t="shared" si="1192"/>
        <v>71405</v>
      </c>
      <c r="FC171" s="460">
        <f t="shared" si="1192"/>
        <v>71589</v>
      </c>
      <c r="FD171" s="460">
        <f t="shared" si="1192"/>
        <v>71771</v>
      </c>
      <c r="FE171" s="460">
        <f t="shared" si="1192"/>
        <v>71955</v>
      </c>
      <c r="FF171" s="460">
        <f t="shared" si="1192"/>
        <v>72136</v>
      </c>
      <c r="FG171" s="460">
        <f t="shared" si="1192"/>
        <v>72320</v>
      </c>
      <c r="FH171" s="460">
        <f t="shared" si="1192"/>
        <v>72501</v>
      </c>
      <c r="FI171" s="460">
        <f t="shared" si="1192"/>
        <v>72685</v>
      </c>
      <c r="FJ171" s="460">
        <f t="shared" si="1192"/>
        <v>72866</v>
      </c>
      <c r="FK171" s="460">
        <f t="shared" si="1192"/>
        <v>73050</v>
      </c>
      <c r="FL171" s="460">
        <f t="shared" si="1192"/>
        <v>73231</v>
      </c>
      <c r="FM171" s="460">
        <f t="shared" si="1192"/>
        <v>73415</v>
      </c>
      <c r="FN171" s="460">
        <f t="shared" si="1192"/>
        <v>73596</v>
      </c>
      <c r="FO171" s="460">
        <f t="shared" si="1192"/>
        <v>73780</v>
      </c>
      <c r="FP171" s="460">
        <f t="shared" si="1192"/>
        <v>73961</v>
      </c>
      <c r="FQ171" s="460">
        <f t="shared" si="1192"/>
        <v>74145</v>
      </c>
      <c r="FR171" s="460">
        <f t="shared" si="1192"/>
        <v>74326</v>
      </c>
      <c r="FS171" s="460">
        <f t="shared" si="1192"/>
        <v>74510</v>
      </c>
      <c r="FT171" s="460">
        <f t="shared" si="1192"/>
        <v>74692</v>
      </c>
      <c r="FU171" s="460">
        <f t="shared" si="1192"/>
        <v>74876</v>
      </c>
      <c r="FV171" s="460">
        <f t="shared" si="1192"/>
        <v>75057</v>
      </c>
      <c r="FW171" s="460">
        <f t="shared" si="1192"/>
        <v>75241</v>
      </c>
      <c r="FX171" s="460">
        <f t="shared" si="1192"/>
        <v>75422</v>
      </c>
      <c r="FY171" s="460">
        <f t="shared" si="1192"/>
        <v>75606</v>
      </c>
      <c r="FZ171" s="460">
        <f t="shared" si="1192"/>
        <v>75787</v>
      </c>
      <c r="GA171" s="460">
        <f t="shared" si="1192"/>
        <v>75971</v>
      </c>
      <c r="GB171" s="460">
        <f t="shared" si="1192"/>
        <v>76153</v>
      </c>
      <c r="GC171" s="460">
        <f t="shared" si="1192"/>
        <v>76337</v>
      </c>
      <c r="GD171" s="460">
        <f t="shared" si="1192"/>
        <v>76518</v>
      </c>
      <c r="GE171" s="460">
        <f t="shared" si="1192"/>
        <v>76702</v>
      </c>
      <c r="GF171" s="460">
        <f t="shared" si="1192"/>
        <v>76883</v>
      </c>
      <c r="GG171" s="460">
        <f t="shared" si="1192"/>
        <v>77067</v>
      </c>
      <c r="GH171" s="460">
        <f t="shared" si="1192"/>
        <v>77248</v>
      </c>
      <c r="GI171" s="460">
        <f t="shared" si="1192"/>
        <v>77432</v>
      </c>
      <c r="GJ171" s="460">
        <f t="shared" si="1192"/>
        <v>77614</v>
      </c>
    </row>
    <row r="172" spans="1:192" s="32" customFormat="1" x14ac:dyDescent="0.25">
      <c r="A172" s="15"/>
      <c r="B172" s="15"/>
      <c r="C172" s="21"/>
      <c r="D172" s="48"/>
      <c r="E172" s="619" t="s">
        <v>715</v>
      </c>
      <c r="F172" s="113">
        <f xml:space="preserve"> XIRR(J168:GJ169, J170:GJ171)</f>
        <v>3.8487699627876293E-2</v>
      </c>
      <c r="G172" s="619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</row>
    <row r="173" spans="1:192" s="32" customFormat="1" x14ac:dyDescent="0.25">
      <c r="A173" s="15"/>
      <c r="B173" s="15"/>
      <c r="C173" s="21"/>
      <c r="D173" s="48"/>
      <c r="E173" s="619"/>
      <c r="F173" s="619"/>
      <c r="G173" s="12"/>
      <c r="H173" s="12"/>
      <c r="I173" s="9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</row>
    <row r="174" spans="1:192" s="32" customFormat="1" x14ac:dyDescent="0.25">
      <c r="A174" s="545" t="s">
        <v>717</v>
      </c>
      <c r="B174" s="545"/>
      <c r="C174" s="546"/>
      <c r="D174" s="547"/>
      <c r="E174" s="548"/>
      <c r="F174" s="548"/>
      <c r="G174" s="548"/>
      <c r="H174" s="548"/>
      <c r="I174" s="549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</row>
    <row r="175" spans="1:192" s="32" customFormat="1" x14ac:dyDescent="0.25">
      <c r="A175" s="545"/>
      <c r="B175" s="545" t="s">
        <v>718</v>
      </c>
      <c r="C175" s="546"/>
      <c r="D175" s="547"/>
      <c r="E175" s="548"/>
      <c r="F175" s="548"/>
      <c r="G175" s="548"/>
      <c r="H175" s="548"/>
      <c r="I175" s="549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</row>
    <row r="176" spans="1:192" s="32" customFormat="1" x14ac:dyDescent="0.25">
      <c r="A176" s="781"/>
      <c r="B176" s="781"/>
      <c r="C176" s="782"/>
      <c r="D176" s="783"/>
      <c r="E176" s="784" t="str">
        <f xml:space="preserve"> [2]Equity!E$12</f>
        <v>Share capital drawdown</v>
      </c>
      <c r="F176" s="784">
        <f>'S&amp;U'!H9</f>
        <v>100</v>
      </c>
      <c r="G176" s="785" t="str">
        <f xml:space="preserve"> SMU</f>
        <v>$ 000s</v>
      </c>
      <c r="H176" s="784"/>
      <c r="I176" s="786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</row>
    <row r="177" spans="1:16384" s="32" customFormat="1" x14ac:dyDescent="0.25">
      <c r="A177" s="781"/>
      <c r="B177" s="781"/>
      <c r="C177" s="782"/>
      <c r="D177" s="783"/>
      <c r="E177" s="784" t="s">
        <v>732</v>
      </c>
      <c r="F177" s="799"/>
      <c r="G177" s="785" t="str">
        <f xml:space="preserve"> SMU</f>
        <v>$ 000s</v>
      </c>
      <c r="H177" s="784"/>
      <c r="I177" s="786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</row>
    <row r="178" spans="1:16384" s="32" customFormat="1" x14ac:dyDescent="0.25">
      <c r="A178" s="781"/>
      <c r="B178" s="781"/>
      <c r="C178" s="782"/>
      <c r="D178" s="783"/>
      <c r="E178" s="784" t="s">
        <v>733</v>
      </c>
      <c r="F178" s="784">
        <f>SUM(F176:F177)</f>
        <v>100</v>
      </c>
      <c r="G178" s="785" t="str">
        <f xml:space="preserve"> SMU</f>
        <v>$ 000s</v>
      </c>
      <c r="H178" s="784"/>
      <c r="I178" s="786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</row>
    <row r="179" spans="1:16384" s="32" customFormat="1" x14ac:dyDescent="0.25">
      <c r="A179" s="545"/>
      <c r="B179" s="545"/>
      <c r="C179" s="546"/>
      <c r="D179" s="547"/>
      <c r="E179" s="723" t="str">
        <f>InpC!E169</f>
        <v>Prima share of ProjectCo</v>
      </c>
      <c r="F179" s="323">
        <f>InpC!$F$169</f>
        <v>0.4</v>
      </c>
      <c r="G179" s="723" t="s">
        <v>104</v>
      </c>
      <c r="H179" s="710"/>
      <c r="I179" s="549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</row>
    <row r="180" spans="1:16384" s="32" customFormat="1" x14ac:dyDescent="0.25">
      <c r="A180" s="545"/>
      <c r="B180" s="545"/>
      <c r="C180" s="546"/>
      <c r="D180" s="547"/>
      <c r="E180" s="548" t="s">
        <v>721</v>
      </c>
      <c r="F180" s="548">
        <f xml:space="preserve"> F178 * F179</f>
        <v>40</v>
      </c>
      <c r="G180" s="548" t="str">
        <f xml:space="preserve"> SMU</f>
        <v>$ 000s</v>
      </c>
      <c r="H180" s="548"/>
      <c r="I180" s="549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/>
      <c r="ET180" s="12"/>
      <c r="EU180" s="12"/>
      <c r="EV180" s="12"/>
      <c r="EW180" s="12"/>
      <c r="EX180" s="12"/>
      <c r="EY180" s="12"/>
      <c r="EZ180" s="12"/>
      <c r="FA180" s="12"/>
      <c r="FB180" s="12"/>
      <c r="FC180" s="12"/>
      <c r="FD180" s="12"/>
      <c r="FE180" s="12"/>
      <c r="FF180" s="12"/>
      <c r="FG180" s="12"/>
      <c r="FH180" s="12"/>
      <c r="FI180" s="12"/>
      <c r="FJ180" s="12"/>
      <c r="FK180" s="12"/>
      <c r="FL180" s="12"/>
      <c r="FM180" s="12"/>
      <c r="FN180" s="12"/>
      <c r="FO180" s="12"/>
      <c r="FP180" s="12"/>
      <c r="FQ180" s="12"/>
      <c r="FR180" s="12"/>
      <c r="FS180" s="12"/>
      <c r="FT180" s="12"/>
      <c r="FU180" s="12"/>
      <c r="FV180" s="12"/>
      <c r="FW180" s="12"/>
      <c r="FX180" s="12"/>
      <c r="FY180" s="12"/>
      <c r="FZ180" s="12"/>
      <c r="GA180" s="12"/>
      <c r="GB180" s="12"/>
      <c r="GC180" s="12"/>
      <c r="GD180" s="12"/>
      <c r="GE180" s="12"/>
      <c r="GF180" s="12"/>
      <c r="GG180" s="12"/>
      <c r="GH180" s="12"/>
      <c r="GI180" s="12"/>
      <c r="GJ180" s="12"/>
    </row>
    <row r="181" spans="1:16384" s="32" customFormat="1" x14ac:dyDescent="0.25">
      <c r="A181" s="545"/>
      <c r="B181" s="545"/>
      <c r="C181" s="546"/>
      <c r="D181" s="547"/>
      <c r="E181" s="548"/>
      <c r="F181" s="548"/>
      <c r="G181" s="548"/>
      <c r="H181" s="548"/>
      <c r="I181" s="549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  <c r="EU181" s="12"/>
      <c r="EV181" s="12"/>
      <c r="EW181" s="12"/>
      <c r="EX181" s="12"/>
      <c r="EY181" s="12"/>
      <c r="EZ181" s="12"/>
      <c r="FA181" s="12"/>
      <c r="FB181" s="12"/>
      <c r="FC181" s="12"/>
      <c r="FD181" s="12"/>
      <c r="FE181" s="12"/>
      <c r="FF181" s="12"/>
      <c r="FG181" s="12"/>
      <c r="FH181" s="12"/>
      <c r="FI181" s="12"/>
      <c r="FJ181" s="12"/>
      <c r="FK181" s="12"/>
      <c r="FL181" s="12"/>
      <c r="FM181" s="12"/>
      <c r="FN181" s="12"/>
      <c r="FO181" s="12"/>
      <c r="FP181" s="12"/>
      <c r="FQ181" s="12"/>
      <c r="FR181" s="12"/>
      <c r="FS181" s="12"/>
      <c r="FT181" s="12"/>
      <c r="FU181" s="12"/>
      <c r="FV181" s="12"/>
      <c r="FW181" s="12"/>
      <c r="FX181" s="12"/>
      <c r="FY181" s="12"/>
      <c r="FZ181" s="12"/>
      <c r="GA181" s="12"/>
      <c r="GB181" s="12"/>
      <c r="GC181" s="12"/>
      <c r="GD181" s="12"/>
      <c r="GE181" s="12"/>
      <c r="GF181" s="12"/>
      <c r="GG181" s="12"/>
      <c r="GH181" s="12"/>
      <c r="GI181" s="12"/>
      <c r="GJ181" s="12"/>
    </row>
    <row r="182" spans="1:16384" s="32" customFormat="1" x14ac:dyDescent="0.25">
      <c r="A182" s="545"/>
      <c r="B182" s="545"/>
      <c r="C182" s="546"/>
      <c r="D182" s="547"/>
      <c r="E182" s="723" t="str">
        <f>E179</f>
        <v>Prima share of ProjectCo</v>
      </c>
      <c r="F182" s="323">
        <f>InpC!$F$169</f>
        <v>0.4</v>
      </c>
      <c r="G182" s="723" t="s">
        <v>104</v>
      </c>
      <c r="H182" s="710"/>
      <c r="I182" s="549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2"/>
      <c r="EM182" s="12"/>
      <c r="EN182" s="12"/>
      <c r="EO182" s="12"/>
      <c r="EP182" s="12"/>
      <c r="EQ182" s="12"/>
      <c r="ER182" s="12"/>
      <c r="ES182" s="12"/>
      <c r="ET182" s="12"/>
      <c r="EU182" s="12"/>
      <c r="EV182" s="12"/>
      <c r="EW182" s="12"/>
      <c r="EX182" s="12"/>
      <c r="EY182" s="12"/>
      <c r="EZ182" s="12"/>
      <c r="FA182" s="12"/>
      <c r="FB182" s="12"/>
      <c r="FC182" s="12"/>
      <c r="FD182" s="12"/>
      <c r="FE182" s="12"/>
      <c r="FF182" s="12"/>
      <c r="FG182" s="12"/>
      <c r="FH182" s="12"/>
      <c r="FI182" s="12"/>
      <c r="FJ182" s="12"/>
      <c r="FK182" s="12"/>
      <c r="FL182" s="12"/>
      <c r="FM182" s="12"/>
      <c r="FN182" s="12"/>
      <c r="FO182" s="12"/>
      <c r="FP182" s="12"/>
      <c r="FQ182" s="12"/>
      <c r="FR182" s="12"/>
      <c r="FS182" s="12"/>
      <c r="FT182" s="12"/>
      <c r="FU182" s="12"/>
      <c r="FV182" s="12"/>
      <c r="FW182" s="12"/>
      <c r="FX182" s="12"/>
      <c r="FY182" s="12"/>
      <c r="FZ182" s="12"/>
      <c r="GA182" s="12"/>
      <c r="GB182" s="12"/>
      <c r="GC182" s="12"/>
      <c r="GD182" s="12"/>
      <c r="GE182" s="12"/>
      <c r="GF182" s="12"/>
      <c r="GG182" s="12"/>
      <c r="GH182" s="12"/>
      <c r="GI182" s="12"/>
      <c r="GJ182" s="12"/>
    </row>
    <row r="183" spans="1:16384" s="32" customFormat="1" x14ac:dyDescent="0.25">
      <c r="A183" s="545"/>
      <c r="B183" s="545"/>
      <c r="C183" s="546"/>
      <c r="D183" s="547"/>
      <c r="E183" s="785" t="str">
        <f xml:space="preserve"> [2]Equity!E$62</f>
        <v>Dividends paid POS</v>
      </c>
      <c r="F183" s="785">
        <f xml:space="preserve"> [2]Equity!F$62</f>
        <v>0</v>
      </c>
      <c r="G183" s="785" t="str">
        <f xml:space="preserve"> SMU</f>
        <v>$ 000s</v>
      </c>
      <c r="H183" s="785">
        <f>Equity!$H$59</f>
        <v>22739.664761673557</v>
      </c>
      <c r="I183" s="785">
        <f xml:space="preserve"> [2]Equity!I$62</f>
        <v>0</v>
      </c>
      <c r="J183" s="12">
        <f>Equity!J59</f>
        <v>0</v>
      </c>
      <c r="K183" s="12">
        <f>Equity!K59</f>
        <v>0</v>
      </c>
      <c r="L183" s="12">
        <f>Equity!L59</f>
        <v>0</v>
      </c>
      <c r="M183" s="12">
        <f>Equity!M59</f>
        <v>0</v>
      </c>
      <c r="N183" s="12">
        <f>Equity!N59</f>
        <v>0</v>
      </c>
      <c r="O183" s="12">
        <f>Equity!O59</f>
        <v>0</v>
      </c>
      <c r="P183" s="12">
        <f>Equity!P59</f>
        <v>4.5021799228379678E-3</v>
      </c>
      <c r="Q183" s="12">
        <f>Equity!Q59</f>
        <v>0</v>
      </c>
      <c r="R183" s="12">
        <f>Equity!R59</f>
        <v>0</v>
      </c>
      <c r="S183" s="12">
        <f>Equity!S59</f>
        <v>0</v>
      </c>
      <c r="T183" s="12">
        <f>Equity!T59</f>
        <v>0</v>
      </c>
      <c r="U183" s="12">
        <f>Equity!U59</f>
        <v>0</v>
      </c>
      <c r="V183" s="12">
        <f>Equity!V59</f>
        <v>0</v>
      </c>
      <c r="W183" s="12">
        <f>Equity!W59</f>
        <v>0</v>
      </c>
      <c r="X183" s="12">
        <f>Equity!X59</f>
        <v>0</v>
      </c>
      <c r="Y183" s="12">
        <f>Equity!Y59</f>
        <v>0</v>
      </c>
      <c r="Z183" s="12">
        <f>Equity!Z59</f>
        <v>0</v>
      </c>
      <c r="AA183" s="12">
        <f>Equity!AA59</f>
        <v>0</v>
      </c>
      <c r="AB183" s="12">
        <f>Equity!AB59</f>
        <v>0</v>
      </c>
      <c r="AC183" s="12">
        <f>Equity!AC59</f>
        <v>0</v>
      </c>
      <c r="AD183" s="12">
        <f>Equity!AD59</f>
        <v>0</v>
      </c>
      <c r="AE183" s="12">
        <f>Equity!AE59</f>
        <v>0</v>
      </c>
      <c r="AF183" s="12">
        <f>Equity!AF59</f>
        <v>0</v>
      </c>
      <c r="AG183" s="12">
        <f>Equity!AG59</f>
        <v>0</v>
      </c>
      <c r="AH183" s="12">
        <f>Equity!AH59</f>
        <v>0</v>
      </c>
      <c r="AI183" s="12">
        <f>Equity!AI59</f>
        <v>0</v>
      </c>
      <c r="AJ183" s="12">
        <f>Equity!AJ59</f>
        <v>0</v>
      </c>
      <c r="AK183" s="12">
        <f>Equity!AK59</f>
        <v>0</v>
      </c>
      <c r="AL183" s="12">
        <f>Equity!AL59</f>
        <v>0</v>
      </c>
      <c r="AM183" s="12">
        <f>Equity!AM59</f>
        <v>0</v>
      </c>
      <c r="AN183" s="12">
        <f>Equity!AN59</f>
        <v>0</v>
      </c>
      <c r="AO183" s="12">
        <f>Equity!AO59</f>
        <v>0</v>
      </c>
      <c r="AP183" s="12">
        <f>Equity!AP59</f>
        <v>0</v>
      </c>
      <c r="AQ183" s="12">
        <f>Equity!AQ59</f>
        <v>0</v>
      </c>
      <c r="AR183" s="12">
        <f>Equity!AR59</f>
        <v>0</v>
      </c>
      <c r="AS183" s="12">
        <f>Equity!AS59</f>
        <v>0</v>
      </c>
      <c r="AT183" s="12">
        <f>Equity!AT59</f>
        <v>0</v>
      </c>
      <c r="AU183" s="12">
        <f>Equity!AU59</f>
        <v>0</v>
      </c>
      <c r="AV183" s="12">
        <f>Equity!AV59</f>
        <v>0</v>
      </c>
      <c r="AW183" s="12">
        <f>Equity!AW59</f>
        <v>0</v>
      </c>
      <c r="AX183" s="12">
        <f>Equity!AX59</f>
        <v>0</v>
      </c>
      <c r="AY183" s="12">
        <f>Equity!AY59</f>
        <v>0</v>
      </c>
      <c r="AZ183" s="12">
        <f>Equity!AZ59</f>
        <v>0</v>
      </c>
      <c r="BA183" s="12">
        <f>Equity!BA59</f>
        <v>0</v>
      </c>
      <c r="BB183" s="12">
        <f>Equity!BB59</f>
        <v>0</v>
      </c>
      <c r="BC183" s="12">
        <f>Equity!BC59</f>
        <v>7666.9082666073964</v>
      </c>
      <c r="BD183" s="12">
        <f>Equity!BD59</f>
        <v>11751.55078705479</v>
      </c>
      <c r="BE183" s="12">
        <f>Equity!BE59</f>
        <v>3321.2012058314485</v>
      </c>
      <c r="BF183" s="12">
        <f>Equity!BF59</f>
        <v>0</v>
      </c>
      <c r="BG183" s="12">
        <f>Equity!BG59</f>
        <v>0</v>
      </c>
      <c r="BH183" s="12">
        <f>Equity!BH59</f>
        <v>0</v>
      </c>
      <c r="BI183" s="12">
        <f>Equity!BI59</f>
        <v>0</v>
      </c>
      <c r="BJ183" s="12">
        <f>Equity!BJ59</f>
        <v>0</v>
      </c>
      <c r="BK183" s="12">
        <f>Equity!BK59</f>
        <v>0</v>
      </c>
      <c r="BL183" s="12">
        <f>Equity!BL59</f>
        <v>0</v>
      </c>
      <c r="BM183" s="12">
        <f>Equity!BM59</f>
        <v>0</v>
      </c>
      <c r="BN183" s="12">
        <f>Equity!BN59</f>
        <v>0</v>
      </c>
      <c r="BO183" s="12">
        <f>Equity!BO59</f>
        <v>0</v>
      </c>
      <c r="BP183" s="12">
        <f>Equity!BP59</f>
        <v>0</v>
      </c>
      <c r="BQ183" s="12">
        <f>Equity!BQ59</f>
        <v>0</v>
      </c>
      <c r="BR183" s="12">
        <f>Equity!BR59</f>
        <v>0</v>
      </c>
      <c r="BS183" s="12">
        <f>Equity!BS59</f>
        <v>0</v>
      </c>
      <c r="BT183" s="12">
        <f>Equity!BT59</f>
        <v>0</v>
      </c>
      <c r="BU183" s="12">
        <f>Equity!BU59</f>
        <v>0</v>
      </c>
      <c r="BV183" s="12">
        <f>Equity!BV59</f>
        <v>0</v>
      </c>
      <c r="BW183" s="12">
        <f>Equity!BW59</f>
        <v>0</v>
      </c>
      <c r="BX183" s="12">
        <f>Equity!BX59</f>
        <v>0</v>
      </c>
      <c r="BY183" s="12">
        <f>Equity!BY59</f>
        <v>0</v>
      </c>
      <c r="BZ183" s="12">
        <f>Equity!BZ59</f>
        <v>0</v>
      </c>
      <c r="CA183" s="12">
        <f>Equity!CA59</f>
        <v>0</v>
      </c>
      <c r="CB183" s="12">
        <f>Equity!CB59</f>
        <v>0</v>
      </c>
      <c r="CC183" s="12">
        <f>Equity!CC59</f>
        <v>0</v>
      </c>
      <c r="CD183" s="12">
        <f>Equity!CD59</f>
        <v>0</v>
      </c>
      <c r="CE183" s="12">
        <f>Equity!CE59</f>
        <v>0</v>
      </c>
      <c r="CF183" s="12">
        <f>Equity!CF59</f>
        <v>0</v>
      </c>
      <c r="CG183" s="12">
        <f>Equity!CG59</f>
        <v>0</v>
      </c>
      <c r="CH183" s="12">
        <f>Equity!CH59</f>
        <v>0</v>
      </c>
      <c r="CI183" s="12">
        <f>Equity!CI59</f>
        <v>0</v>
      </c>
      <c r="CJ183" s="12">
        <f>Equity!CJ59</f>
        <v>0</v>
      </c>
      <c r="CK183" s="12">
        <f>Equity!CK59</f>
        <v>0</v>
      </c>
      <c r="CL183" s="12">
        <f>Equity!CL59</f>
        <v>0</v>
      </c>
      <c r="CM183" s="12">
        <f>Equity!CM59</f>
        <v>0</v>
      </c>
      <c r="CN183" s="12">
        <f>Equity!CN59</f>
        <v>0</v>
      </c>
      <c r="CO183" s="12">
        <f>Equity!CO59</f>
        <v>0</v>
      </c>
      <c r="CP183" s="12">
        <f>Equity!CP59</f>
        <v>0</v>
      </c>
      <c r="CQ183" s="12">
        <f>Equity!CQ59</f>
        <v>0</v>
      </c>
      <c r="CR183" s="12">
        <f>Equity!CR59</f>
        <v>0</v>
      </c>
      <c r="CS183" s="12">
        <f>Equity!CS59</f>
        <v>0</v>
      </c>
      <c r="CT183" s="12">
        <f>Equity!CT59</f>
        <v>0</v>
      </c>
      <c r="CU183" s="12">
        <f>Equity!CU59</f>
        <v>0</v>
      </c>
      <c r="CV183" s="12">
        <f>Equity!CV59</f>
        <v>0</v>
      </c>
      <c r="CW183" s="12">
        <f>Equity!CW59</f>
        <v>0</v>
      </c>
      <c r="CX183" s="12">
        <f>Equity!CX59</f>
        <v>0</v>
      </c>
      <c r="CY183" s="12">
        <f>Equity!CY59</f>
        <v>0</v>
      </c>
      <c r="CZ183" s="12">
        <f>Equity!CZ59</f>
        <v>0</v>
      </c>
      <c r="DA183" s="12">
        <f>Equity!DA59</f>
        <v>0</v>
      </c>
      <c r="DB183" s="12">
        <f>Equity!DB59</f>
        <v>0</v>
      </c>
      <c r="DC183" s="12">
        <f>Equity!DC59</f>
        <v>0</v>
      </c>
      <c r="DD183" s="12">
        <f>Equity!DD59</f>
        <v>0</v>
      </c>
      <c r="DE183" s="12">
        <f>Equity!DE59</f>
        <v>0</v>
      </c>
      <c r="DF183" s="12">
        <f>Equity!DF59</f>
        <v>0</v>
      </c>
      <c r="DG183" s="12">
        <f>Equity!DG59</f>
        <v>0</v>
      </c>
      <c r="DH183" s="12">
        <f>Equity!DH59</f>
        <v>0</v>
      </c>
      <c r="DI183" s="12">
        <f>Equity!DI59</f>
        <v>0</v>
      </c>
      <c r="DJ183" s="12">
        <f>Equity!DJ59</f>
        <v>0</v>
      </c>
      <c r="DK183" s="12">
        <f>Equity!DK59</f>
        <v>0</v>
      </c>
      <c r="DL183" s="12">
        <f>Equity!DL59</f>
        <v>0</v>
      </c>
      <c r="DM183" s="12">
        <f>Equity!DM59</f>
        <v>0</v>
      </c>
      <c r="DN183" s="12">
        <f>Equity!DN59</f>
        <v>0</v>
      </c>
      <c r="DO183" s="12">
        <f>Equity!DO59</f>
        <v>0</v>
      </c>
      <c r="DP183" s="12">
        <f>Equity!DP59</f>
        <v>0</v>
      </c>
      <c r="DQ183" s="12">
        <f>Equity!DQ59</f>
        <v>0</v>
      </c>
      <c r="DR183" s="12">
        <f>Equity!DR59</f>
        <v>0</v>
      </c>
      <c r="DS183" s="12">
        <f>Equity!DS59</f>
        <v>0</v>
      </c>
      <c r="DT183" s="12">
        <f>Equity!DT59</f>
        <v>0</v>
      </c>
      <c r="DU183" s="12">
        <f>Equity!DU59</f>
        <v>0</v>
      </c>
      <c r="DV183" s="12">
        <f>Equity!DV59</f>
        <v>0</v>
      </c>
      <c r="DW183" s="12">
        <f>Equity!DW59</f>
        <v>0</v>
      </c>
      <c r="DX183" s="12">
        <f>Equity!DX59</f>
        <v>0</v>
      </c>
      <c r="DY183" s="12">
        <f>Equity!DY59</f>
        <v>0</v>
      </c>
      <c r="DZ183" s="12">
        <f>Equity!DZ59</f>
        <v>0</v>
      </c>
      <c r="EA183" s="12">
        <f>Equity!EA59</f>
        <v>0</v>
      </c>
      <c r="EB183" s="12">
        <f>Equity!EB59</f>
        <v>0</v>
      </c>
      <c r="EC183" s="12">
        <f>Equity!EC59</f>
        <v>0</v>
      </c>
      <c r="ED183" s="12">
        <f>Equity!ED59</f>
        <v>0</v>
      </c>
      <c r="EE183" s="12">
        <f>Equity!EE59</f>
        <v>0</v>
      </c>
      <c r="EF183" s="12">
        <f>Equity!EF59</f>
        <v>0</v>
      </c>
      <c r="EG183" s="12">
        <f>Equity!EG59</f>
        <v>0</v>
      </c>
      <c r="EH183" s="12">
        <f>Equity!EH59</f>
        <v>0</v>
      </c>
      <c r="EI183" s="12">
        <f>Equity!EI59</f>
        <v>0</v>
      </c>
      <c r="EJ183" s="12">
        <f>Equity!EJ59</f>
        <v>0</v>
      </c>
      <c r="EK183" s="12">
        <f>Equity!EK59</f>
        <v>0</v>
      </c>
      <c r="EL183" s="12">
        <f>Equity!EL59</f>
        <v>0</v>
      </c>
      <c r="EM183" s="12">
        <f>Equity!EM59</f>
        <v>0</v>
      </c>
      <c r="EN183" s="12">
        <f>Equity!EN59</f>
        <v>0</v>
      </c>
      <c r="EO183" s="12">
        <f>Equity!EO59</f>
        <v>0</v>
      </c>
      <c r="EP183" s="12">
        <f>Equity!EP59</f>
        <v>0</v>
      </c>
      <c r="EQ183" s="12">
        <f>Equity!EQ59</f>
        <v>0</v>
      </c>
      <c r="ER183" s="12">
        <f>Equity!ER59</f>
        <v>0</v>
      </c>
      <c r="ES183" s="12">
        <f>Equity!ES59</f>
        <v>0</v>
      </c>
      <c r="ET183" s="12">
        <f>Equity!ET59</f>
        <v>0</v>
      </c>
      <c r="EU183" s="12">
        <f>Equity!EU59</f>
        <v>0</v>
      </c>
      <c r="EV183" s="12">
        <f>Equity!EV59</f>
        <v>0</v>
      </c>
      <c r="EW183" s="12">
        <f>Equity!EW59</f>
        <v>0</v>
      </c>
      <c r="EX183" s="12">
        <f>Equity!EX59</f>
        <v>0</v>
      </c>
      <c r="EY183" s="12">
        <f>Equity!EY59</f>
        <v>0</v>
      </c>
      <c r="EZ183" s="12">
        <f>Equity!EZ59</f>
        <v>0</v>
      </c>
      <c r="FA183" s="12">
        <f>Equity!FA59</f>
        <v>0</v>
      </c>
      <c r="FB183" s="12">
        <f>Equity!FB59</f>
        <v>0</v>
      </c>
      <c r="FC183" s="12">
        <f>Equity!FC59</f>
        <v>0</v>
      </c>
      <c r="FD183" s="12">
        <f>Equity!FD59</f>
        <v>0</v>
      </c>
      <c r="FE183" s="12">
        <f>Equity!FE59</f>
        <v>0</v>
      </c>
      <c r="FF183" s="12">
        <f>Equity!FF59</f>
        <v>0</v>
      </c>
      <c r="FG183" s="12">
        <f>Equity!FG59</f>
        <v>0</v>
      </c>
      <c r="FH183" s="12">
        <f>Equity!FH59</f>
        <v>0</v>
      </c>
      <c r="FI183" s="12">
        <f>Equity!FI59</f>
        <v>0</v>
      </c>
      <c r="FJ183" s="12">
        <f>Equity!FJ59</f>
        <v>0</v>
      </c>
      <c r="FK183" s="12">
        <f>Equity!FK59</f>
        <v>0</v>
      </c>
      <c r="FL183" s="12">
        <f>Equity!FL59</f>
        <v>0</v>
      </c>
      <c r="FM183" s="12">
        <f>Equity!FM59</f>
        <v>0</v>
      </c>
      <c r="FN183" s="12">
        <f>Equity!FN59</f>
        <v>0</v>
      </c>
      <c r="FO183" s="12">
        <f>Equity!FO59</f>
        <v>0</v>
      </c>
      <c r="FP183" s="12">
        <f>Equity!FP59</f>
        <v>0</v>
      </c>
      <c r="FQ183" s="12">
        <f>Equity!FQ59</f>
        <v>0</v>
      </c>
      <c r="FR183" s="12">
        <f>Equity!FR59</f>
        <v>0</v>
      </c>
      <c r="FS183" s="12">
        <f>Equity!FS59</f>
        <v>0</v>
      </c>
      <c r="FT183" s="12">
        <f>Equity!FT59</f>
        <v>0</v>
      </c>
      <c r="FU183" s="12">
        <f>Equity!FU59</f>
        <v>0</v>
      </c>
      <c r="FV183" s="12">
        <f>Equity!FV59</f>
        <v>0</v>
      </c>
      <c r="FW183" s="12">
        <f>Equity!FW59</f>
        <v>0</v>
      </c>
      <c r="FX183" s="12">
        <f>Equity!FX59</f>
        <v>0</v>
      </c>
      <c r="FY183" s="12">
        <f>Equity!FY59</f>
        <v>0</v>
      </c>
      <c r="FZ183" s="12">
        <f>Equity!FZ59</f>
        <v>0</v>
      </c>
      <c r="GA183" s="12">
        <f>Equity!GA59</f>
        <v>0</v>
      </c>
      <c r="GB183" s="12">
        <f>Equity!GB59</f>
        <v>0</v>
      </c>
      <c r="GC183" s="12">
        <f>Equity!GC59</f>
        <v>0</v>
      </c>
      <c r="GD183" s="12">
        <f>Equity!GD59</f>
        <v>0</v>
      </c>
      <c r="GE183" s="12">
        <f>Equity!GE59</f>
        <v>0</v>
      </c>
      <c r="GF183" s="12">
        <f>Equity!GF59</f>
        <v>0</v>
      </c>
      <c r="GG183" s="12">
        <f>Equity!GG59</f>
        <v>0</v>
      </c>
      <c r="GH183" s="12">
        <f>Equity!GH59</f>
        <v>0</v>
      </c>
      <c r="GI183" s="12">
        <f>Equity!GI59</f>
        <v>0</v>
      </c>
      <c r="GJ183" s="12">
        <f>Equity!GJ59</f>
        <v>0</v>
      </c>
      <c r="GK183" s="12">
        <f>Equity!GK59</f>
        <v>0</v>
      </c>
      <c r="GL183" s="12">
        <f>Equity!GL59</f>
        <v>0</v>
      </c>
      <c r="GM183" s="12">
        <f>Equity!GM59</f>
        <v>0</v>
      </c>
      <c r="GN183" s="12">
        <f>Equity!GN59</f>
        <v>0</v>
      </c>
      <c r="GO183" s="12">
        <f>Equity!GO59</f>
        <v>0</v>
      </c>
      <c r="GP183" s="12">
        <f>Equity!GP59</f>
        <v>0</v>
      </c>
      <c r="GQ183" s="12">
        <f>Equity!GQ59</f>
        <v>0</v>
      </c>
      <c r="GR183" s="12">
        <f>Equity!GR59</f>
        <v>0</v>
      </c>
      <c r="GS183" s="12">
        <f>Equity!GS59</f>
        <v>0</v>
      </c>
      <c r="GT183" s="12">
        <f>Equity!GT59</f>
        <v>0</v>
      </c>
      <c r="GU183" s="12">
        <f>Equity!GU59</f>
        <v>0</v>
      </c>
      <c r="GV183" s="12">
        <f>Equity!GV59</f>
        <v>0</v>
      </c>
      <c r="GW183" s="12">
        <f>Equity!GW59</f>
        <v>0</v>
      </c>
      <c r="GX183" s="12">
        <f>Equity!GX59</f>
        <v>0</v>
      </c>
      <c r="GY183" s="12">
        <f>Equity!GY59</f>
        <v>0</v>
      </c>
      <c r="GZ183" s="12">
        <f>Equity!GZ59</f>
        <v>0</v>
      </c>
      <c r="HA183" s="12">
        <f>Equity!HA59</f>
        <v>0</v>
      </c>
      <c r="HB183" s="12">
        <f>Equity!HB59</f>
        <v>0</v>
      </c>
      <c r="HC183" s="12">
        <f>Equity!HC59</f>
        <v>0</v>
      </c>
      <c r="HD183" s="12">
        <f>Equity!HD59</f>
        <v>0</v>
      </c>
      <c r="HE183" s="12">
        <f>Equity!HE59</f>
        <v>0</v>
      </c>
      <c r="HF183" s="12">
        <f>Equity!HF59</f>
        <v>0</v>
      </c>
      <c r="HG183" s="12">
        <f>Equity!HG59</f>
        <v>0</v>
      </c>
      <c r="HH183" s="12">
        <f>Equity!HH59</f>
        <v>0</v>
      </c>
      <c r="HI183" s="12">
        <f>Equity!HI59</f>
        <v>0</v>
      </c>
      <c r="HJ183" s="12">
        <f>Equity!HJ59</f>
        <v>0</v>
      </c>
      <c r="HK183" s="12">
        <f>Equity!HK59</f>
        <v>0</v>
      </c>
      <c r="HL183" s="12">
        <f>Equity!HL59</f>
        <v>0</v>
      </c>
      <c r="HM183" s="12">
        <f>Equity!HM59</f>
        <v>0</v>
      </c>
      <c r="HN183" s="12">
        <f>Equity!HN59</f>
        <v>0</v>
      </c>
      <c r="HO183" s="12">
        <f>Equity!HO59</f>
        <v>0</v>
      </c>
      <c r="HP183" s="12">
        <f>Equity!HP59</f>
        <v>0</v>
      </c>
      <c r="HQ183" s="12">
        <f>Equity!HQ59</f>
        <v>0</v>
      </c>
      <c r="HR183" s="12">
        <f>Equity!HR59</f>
        <v>0</v>
      </c>
      <c r="HS183" s="12">
        <f>Equity!HS59</f>
        <v>0</v>
      </c>
      <c r="HT183" s="12">
        <f>Equity!HT59</f>
        <v>0</v>
      </c>
      <c r="HU183" s="12">
        <f>Equity!HU59</f>
        <v>0</v>
      </c>
      <c r="HV183" s="12">
        <f>Equity!HV59</f>
        <v>0</v>
      </c>
      <c r="HW183" s="12">
        <f>Equity!HW59</f>
        <v>0</v>
      </c>
      <c r="HX183" s="12">
        <f>Equity!HX59</f>
        <v>0</v>
      </c>
      <c r="HY183" s="12">
        <f>Equity!HY59</f>
        <v>0</v>
      </c>
      <c r="HZ183" s="12">
        <f>Equity!HZ59</f>
        <v>0</v>
      </c>
      <c r="IA183" s="12">
        <f>Equity!IA59</f>
        <v>0</v>
      </c>
      <c r="IB183" s="12">
        <f>Equity!IB59</f>
        <v>0</v>
      </c>
      <c r="IC183" s="12">
        <f>Equity!IC59</f>
        <v>0</v>
      </c>
      <c r="ID183" s="12">
        <f>Equity!ID59</f>
        <v>0</v>
      </c>
      <c r="IE183" s="12">
        <f>Equity!IE59</f>
        <v>0</v>
      </c>
      <c r="IF183" s="12">
        <f>Equity!IF59</f>
        <v>0</v>
      </c>
      <c r="IG183" s="12">
        <f>Equity!IG59</f>
        <v>0</v>
      </c>
      <c r="IH183" s="12">
        <f>Equity!IH59</f>
        <v>0</v>
      </c>
      <c r="II183" s="12">
        <f>Equity!II59</f>
        <v>0</v>
      </c>
      <c r="IJ183" s="12">
        <f>Equity!IJ59</f>
        <v>0</v>
      </c>
      <c r="IK183" s="12">
        <f>Equity!IK59</f>
        <v>0</v>
      </c>
      <c r="IL183" s="12">
        <f>Equity!IL59</f>
        <v>0</v>
      </c>
      <c r="IM183" s="12">
        <f>Equity!IM59</f>
        <v>0</v>
      </c>
      <c r="IN183" s="12">
        <f>Equity!IN59</f>
        <v>0</v>
      </c>
      <c r="IO183" s="12">
        <f>Equity!IO59</f>
        <v>0</v>
      </c>
      <c r="IP183" s="12">
        <f>Equity!IP59</f>
        <v>0</v>
      </c>
      <c r="IQ183" s="12">
        <f>Equity!IQ59</f>
        <v>0</v>
      </c>
      <c r="IR183" s="12">
        <f>Equity!IR59</f>
        <v>0</v>
      </c>
      <c r="IS183" s="12">
        <f>Equity!IS59</f>
        <v>0</v>
      </c>
      <c r="IT183" s="12">
        <f>Equity!IT59</f>
        <v>0</v>
      </c>
      <c r="IU183" s="12">
        <f>Equity!IU59</f>
        <v>0</v>
      </c>
      <c r="IV183" s="12">
        <f>Equity!IV59</f>
        <v>0</v>
      </c>
      <c r="IW183" s="12">
        <f>Equity!IW59</f>
        <v>0</v>
      </c>
      <c r="IX183" s="12">
        <f>Equity!IX59</f>
        <v>0</v>
      </c>
      <c r="IY183" s="12">
        <f>Equity!IY59</f>
        <v>0</v>
      </c>
      <c r="IZ183" s="12">
        <f>Equity!IZ59</f>
        <v>0</v>
      </c>
      <c r="JA183" s="12">
        <f>Equity!JA59</f>
        <v>0</v>
      </c>
      <c r="JB183" s="12">
        <f>Equity!JB59</f>
        <v>0</v>
      </c>
      <c r="JC183" s="12">
        <f>Equity!JC59</f>
        <v>0</v>
      </c>
      <c r="JD183" s="12">
        <f>Equity!JD59</f>
        <v>0</v>
      </c>
      <c r="JE183" s="12">
        <f>Equity!JE59</f>
        <v>0</v>
      </c>
      <c r="JF183" s="12">
        <f>Equity!JF59</f>
        <v>0</v>
      </c>
      <c r="JG183" s="12">
        <f>Equity!JG59</f>
        <v>0</v>
      </c>
      <c r="JH183" s="12">
        <f>Equity!JH59</f>
        <v>0</v>
      </c>
      <c r="JI183" s="12">
        <f>Equity!JI59</f>
        <v>0</v>
      </c>
      <c r="JJ183" s="12">
        <f>Equity!JJ59</f>
        <v>0</v>
      </c>
      <c r="JK183" s="12">
        <f>Equity!JK59</f>
        <v>0</v>
      </c>
      <c r="JL183" s="12">
        <f>Equity!JL59</f>
        <v>0</v>
      </c>
      <c r="JM183" s="12">
        <f>Equity!JM59</f>
        <v>0</v>
      </c>
      <c r="JN183" s="12">
        <f>Equity!JN59</f>
        <v>0</v>
      </c>
      <c r="JO183" s="12">
        <f>Equity!JO59</f>
        <v>0</v>
      </c>
      <c r="JP183" s="12">
        <f>Equity!JP59</f>
        <v>0</v>
      </c>
      <c r="JQ183" s="12">
        <f>Equity!JQ59</f>
        <v>0</v>
      </c>
      <c r="JR183" s="12">
        <f>Equity!JR59</f>
        <v>0</v>
      </c>
      <c r="JS183" s="12">
        <f>Equity!JS59</f>
        <v>0</v>
      </c>
      <c r="JT183" s="12">
        <f>Equity!JT59</f>
        <v>0</v>
      </c>
      <c r="JU183" s="12">
        <f>Equity!JU59</f>
        <v>0</v>
      </c>
      <c r="JV183" s="12">
        <f>Equity!JV59</f>
        <v>0</v>
      </c>
      <c r="JW183" s="12">
        <f>Equity!JW59</f>
        <v>0</v>
      </c>
      <c r="JX183" s="12">
        <f>Equity!JX59</f>
        <v>0</v>
      </c>
      <c r="JY183" s="12">
        <f>Equity!JY59</f>
        <v>0</v>
      </c>
      <c r="JZ183" s="12">
        <f>Equity!JZ59</f>
        <v>0</v>
      </c>
      <c r="KA183" s="12">
        <f>Equity!KA59</f>
        <v>0</v>
      </c>
      <c r="KB183" s="12">
        <f>Equity!KB59</f>
        <v>0</v>
      </c>
      <c r="KC183" s="12">
        <f>Equity!KC59</f>
        <v>0</v>
      </c>
      <c r="KD183" s="12">
        <f>Equity!KD59</f>
        <v>0</v>
      </c>
      <c r="KE183" s="12">
        <f>Equity!KE59</f>
        <v>0</v>
      </c>
      <c r="KF183" s="12">
        <f>Equity!KF59</f>
        <v>0</v>
      </c>
      <c r="KG183" s="12">
        <f>Equity!KG59</f>
        <v>0</v>
      </c>
      <c r="KH183" s="12">
        <f>Equity!KH59</f>
        <v>0</v>
      </c>
      <c r="KI183" s="12">
        <f>Equity!KI59</f>
        <v>0</v>
      </c>
      <c r="KJ183" s="12">
        <f>Equity!KJ59</f>
        <v>0</v>
      </c>
      <c r="KK183" s="12">
        <f>Equity!KK59</f>
        <v>0</v>
      </c>
      <c r="KL183" s="12">
        <f>Equity!KL59</f>
        <v>0</v>
      </c>
      <c r="KM183" s="12">
        <f>Equity!KM59</f>
        <v>0</v>
      </c>
      <c r="KN183" s="12">
        <f>Equity!KN59</f>
        <v>0</v>
      </c>
      <c r="KO183" s="12">
        <f>Equity!KO59</f>
        <v>0</v>
      </c>
      <c r="KP183" s="12">
        <f>Equity!KP59</f>
        <v>0</v>
      </c>
      <c r="KQ183" s="12">
        <f>Equity!KQ59</f>
        <v>0</v>
      </c>
      <c r="KR183" s="12">
        <f>Equity!KR59</f>
        <v>0</v>
      </c>
      <c r="KS183" s="12">
        <f>Equity!KS59</f>
        <v>0</v>
      </c>
      <c r="KT183" s="12">
        <f>Equity!KT59</f>
        <v>0</v>
      </c>
      <c r="KU183" s="12">
        <f>Equity!KU59</f>
        <v>0</v>
      </c>
      <c r="KV183" s="12">
        <f>Equity!KV59</f>
        <v>0</v>
      </c>
      <c r="KW183" s="12">
        <f>Equity!KW59</f>
        <v>0</v>
      </c>
      <c r="KX183" s="12">
        <f>Equity!KX59</f>
        <v>0</v>
      </c>
      <c r="KY183" s="12">
        <f>Equity!KY59</f>
        <v>0</v>
      </c>
      <c r="KZ183" s="12">
        <f>Equity!KZ59</f>
        <v>0</v>
      </c>
      <c r="LA183" s="12">
        <f>Equity!LA59</f>
        <v>0</v>
      </c>
      <c r="LB183" s="12">
        <f>Equity!LB59</f>
        <v>0</v>
      </c>
      <c r="LC183" s="12">
        <f>Equity!LC59</f>
        <v>0</v>
      </c>
      <c r="LD183" s="12">
        <f>Equity!LD59</f>
        <v>0</v>
      </c>
      <c r="LE183" s="12">
        <f>Equity!LE59</f>
        <v>0</v>
      </c>
      <c r="LF183" s="12">
        <f>Equity!LF59</f>
        <v>0</v>
      </c>
      <c r="LG183" s="12">
        <f>Equity!LG59</f>
        <v>0</v>
      </c>
      <c r="LH183" s="12">
        <f>Equity!LH59</f>
        <v>0</v>
      </c>
      <c r="LI183" s="12">
        <f>Equity!LI59</f>
        <v>0</v>
      </c>
      <c r="LJ183" s="12">
        <f>Equity!LJ59</f>
        <v>0</v>
      </c>
      <c r="LK183" s="12">
        <f>Equity!LK59</f>
        <v>0</v>
      </c>
      <c r="LL183" s="12">
        <f>Equity!LL59</f>
        <v>0</v>
      </c>
      <c r="LM183" s="12">
        <f>Equity!LM59</f>
        <v>0</v>
      </c>
      <c r="LN183" s="12">
        <f>Equity!LN59</f>
        <v>0</v>
      </c>
      <c r="LO183" s="12">
        <f>Equity!LO59</f>
        <v>0</v>
      </c>
      <c r="LP183" s="12">
        <f>Equity!LP59</f>
        <v>0</v>
      </c>
      <c r="LQ183" s="12">
        <f>Equity!LQ59</f>
        <v>0</v>
      </c>
      <c r="LR183" s="12">
        <f>Equity!LR59</f>
        <v>0</v>
      </c>
      <c r="LS183" s="12">
        <f>Equity!LS59</f>
        <v>0</v>
      </c>
      <c r="LT183" s="12">
        <f>Equity!LT59</f>
        <v>0</v>
      </c>
      <c r="LU183" s="12">
        <f>Equity!LU59</f>
        <v>0</v>
      </c>
      <c r="LV183" s="12">
        <f>Equity!LV59</f>
        <v>0</v>
      </c>
      <c r="LW183" s="12">
        <f>Equity!LW59</f>
        <v>0</v>
      </c>
      <c r="LX183" s="12">
        <f>Equity!LX59</f>
        <v>0</v>
      </c>
      <c r="LY183" s="12">
        <f>Equity!LY59</f>
        <v>0</v>
      </c>
      <c r="LZ183" s="12">
        <f>Equity!LZ59</f>
        <v>0</v>
      </c>
      <c r="MA183" s="12">
        <f>Equity!MA59</f>
        <v>0</v>
      </c>
      <c r="MB183" s="12">
        <f>Equity!MB59</f>
        <v>0</v>
      </c>
      <c r="MC183" s="12">
        <f>Equity!MC59</f>
        <v>0</v>
      </c>
      <c r="MD183" s="12">
        <f>Equity!MD59</f>
        <v>0</v>
      </c>
      <c r="ME183" s="12">
        <f>Equity!ME59</f>
        <v>0</v>
      </c>
      <c r="MF183" s="12">
        <f>Equity!MF59</f>
        <v>0</v>
      </c>
      <c r="MG183" s="12">
        <f>Equity!MG59</f>
        <v>0</v>
      </c>
      <c r="MH183" s="12">
        <f>Equity!MH59</f>
        <v>0</v>
      </c>
      <c r="MI183" s="12">
        <f>Equity!MI59</f>
        <v>0</v>
      </c>
      <c r="MJ183" s="12">
        <f>Equity!MJ59</f>
        <v>0</v>
      </c>
      <c r="MK183" s="12">
        <f>Equity!MK59</f>
        <v>0</v>
      </c>
      <c r="ML183" s="12">
        <f>Equity!ML59</f>
        <v>0</v>
      </c>
      <c r="MM183" s="12">
        <f>Equity!MM59</f>
        <v>0</v>
      </c>
      <c r="MN183" s="12">
        <f>Equity!MN59</f>
        <v>0</v>
      </c>
      <c r="MO183" s="12">
        <f>Equity!MO59</f>
        <v>0</v>
      </c>
      <c r="MP183" s="12">
        <f>Equity!MP59</f>
        <v>0</v>
      </c>
      <c r="MQ183" s="12">
        <f>Equity!MQ59</f>
        <v>0</v>
      </c>
      <c r="MR183" s="12">
        <f>Equity!MR59</f>
        <v>0</v>
      </c>
      <c r="MS183" s="12">
        <f>Equity!MS59</f>
        <v>0</v>
      </c>
      <c r="MT183" s="12">
        <f>Equity!MT59</f>
        <v>0</v>
      </c>
      <c r="MU183" s="12">
        <f>Equity!MU59</f>
        <v>0</v>
      </c>
      <c r="MV183" s="12">
        <f>Equity!MV59</f>
        <v>0</v>
      </c>
      <c r="MW183" s="12">
        <f>Equity!MW59</f>
        <v>0</v>
      </c>
      <c r="MX183" s="12">
        <f>Equity!MX59</f>
        <v>0</v>
      </c>
      <c r="MY183" s="12">
        <f>Equity!MY59</f>
        <v>0</v>
      </c>
      <c r="MZ183" s="12">
        <f>Equity!MZ59</f>
        <v>0</v>
      </c>
      <c r="NA183" s="12">
        <f>Equity!NA59</f>
        <v>0</v>
      </c>
      <c r="NB183" s="12">
        <f>Equity!NB59</f>
        <v>0</v>
      </c>
      <c r="NC183" s="12">
        <f>Equity!NC59</f>
        <v>0</v>
      </c>
      <c r="ND183" s="12">
        <f>Equity!ND59</f>
        <v>0</v>
      </c>
      <c r="NE183" s="12">
        <f>Equity!NE59</f>
        <v>0</v>
      </c>
      <c r="NF183" s="12">
        <f>Equity!NF59</f>
        <v>0</v>
      </c>
      <c r="NG183" s="12">
        <f>Equity!NG59</f>
        <v>0</v>
      </c>
      <c r="NH183" s="12">
        <f>Equity!NH59</f>
        <v>0</v>
      </c>
      <c r="NI183" s="12">
        <f>Equity!NI59</f>
        <v>0</v>
      </c>
      <c r="NJ183" s="12">
        <f>Equity!NJ59</f>
        <v>0</v>
      </c>
      <c r="NK183" s="12">
        <f>Equity!NK59</f>
        <v>0</v>
      </c>
      <c r="NL183" s="12">
        <f>Equity!NL59</f>
        <v>0</v>
      </c>
      <c r="NM183" s="12">
        <f>Equity!NM59</f>
        <v>0</v>
      </c>
      <c r="NN183" s="12">
        <f>Equity!NN59</f>
        <v>0</v>
      </c>
      <c r="NO183" s="12">
        <f>Equity!NO59</f>
        <v>0</v>
      </c>
      <c r="NP183" s="12">
        <f>Equity!NP59</f>
        <v>0</v>
      </c>
      <c r="NQ183" s="12">
        <f>Equity!NQ59</f>
        <v>0</v>
      </c>
      <c r="NR183" s="12">
        <f>Equity!NR59</f>
        <v>0</v>
      </c>
      <c r="NS183" s="12">
        <f>Equity!NS59</f>
        <v>0</v>
      </c>
      <c r="NT183" s="12">
        <f>Equity!NT59</f>
        <v>0</v>
      </c>
      <c r="NU183" s="12">
        <f>Equity!NU59</f>
        <v>0</v>
      </c>
      <c r="NV183" s="12">
        <f>Equity!NV59</f>
        <v>0</v>
      </c>
      <c r="NW183" s="12">
        <f>Equity!NW59</f>
        <v>0</v>
      </c>
      <c r="NX183" s="12">
        <f>Equity!NX59</f>
        <v>0</v>
      </c>
      <c r="NY183" s="12">
        <f>Equity!NY59</f>
        <v>0</v>
      </c>
      <c r="NZ183" s="12">
        <f>Equity!NZ59</f>
        <v>0</v>
      </c>
      <c r="OA183" s="12">
        <f>Equity!OA59</f>
        <v>0</v>
      </c>
      <c r="OB183" s="12">
        <f>Equity!OB59</f>
        <v>0</v>
      </c>
      <c r="OC183" s="12">
        <f>Equity!OC59</f>
        <v>0</v>
      </c>
      <c r="OD183" s="12">
        <f>Equity!OD59</f>
        <v>0</v>
      </c>
      <c r="OE183" s="12">
        <f>Equity!OE59</f>
        <v>0</v>
      </c>
      <c r="OF183" s="12">
        <f>Equity!OF59</f>
        <v>0</v>
      </c>
      <c r="OG183" s="12">
        <f>Equity!OG59</f>
        <v>0</v>
      </c>
      <c r="OH183" s="12">
        <f>Equity!OH59</f>
        <v>0</v>
      </c>
      <c r="OI183" s="12">
        <f>Equity!OI59</f>
        <v>0</v>
      </c>
      <c r="OJ183" s="12">
        <f>Equity!OJ59</f>
        <v>0</v>
      </c>
      <c r="OK183" s="12">
        <f>Equity!OK59</f>
        <v>0</v>
      </c>
      <c r="OL183" s="12">
        <f>Equity!OL59</f>
        <v>0</v>
      </c>
      <c r="OM183" s="12">
        <f>Equity!OM59</f>
        <v>0</v>
      </c>
      <c r="ON183" s="12">
        <f>Equity!ON59</f>
        <v>0</v>
      </c>
      <c r="OO183" s="12">
        <f>Equity!OO59</f>
        <v>0</v>
      </c>
      <c r="OP183" s="12">
        <f>Equity!OP59</f>
        <v>0</v>
      </c>
      <c r="OQ183" s="12">
        <f>Equity!OQ59</f>
        <v>0</v>
      </c>
      <c r="OR183" s="12">
        <f>Equity!OR59</f>
        <v>0</v>
      </c>
      <c r="OS183" s="12">
        <f>Equity!OS59</f>
        <v>0</v>
      </c>
      <c r="OT183" s="12">
        <f>Equity!OT59</f>
        <v>0</v>
      </c>
      <c r="OU183" s="12">
        <f>Equity!OU59</f>
        <v>0</v>
      </c>
      <c r="OV183" s="12">
        <f>Equity!OV59</f>
        <v>0</v>
      </c>
      <c r="OW183" s="12">
        <f>Equity!OW59</f>
        <v>0</v>
      </c>
      <c r="OX183" s="12">
        <f>Equity!OX59</f>
        <v>0</v>
      </c>
      <c r="OY183" s="12">
        <f>Equity!OY59</f>
        <v>0</v>
      </c>
      <c r="OZ183" s="12">
        <f>Equity!OZ59</f>
        <v>0</v>
      </c>
      <c r="PA183" s="12">
        <f>Equity!PA59</f>
        <v>0</v>
      </c>
      <c r="PB183" s="12">
        <f>Equity!PB59</f>
        <v>0</v>
      </c>
      <c r="PC183" s="12">
        <f>Equity!PC59</f>
        <v>0</v>
      </c>
      <c r="PD183" s="12">
        <f>Equity!PD59</f>
        <v>0</v>
      </c>
      <c r="PE183" s="12">
        <f>Equity!PE59</f>
        <v>0</v>
      </c>
      <c r="PF183" s="12">
        <f>Equity!PF59</f>
        <v>0</v>
      </c>
      <c r="PG183" s="12">
        <f>Equity!PG59</f>
        <v>0</v>
      </c>
      <c r="PH183" s="12">
        <f>Equity!PH59</f>
        <v>0</v>
      </c>
      <c r="PI183" s="12">
        <f>Equity!PI59</f>
        <v>0</v>
      </c>
      <c r="PJ183" s="12">
        <f>Equity!PJ59</f>
        <v>0</v>
      </c>
      <c r="PK183" s="12">
        <f>Equity!PK59</f>
        <v>0</v>
      </c>
      <c r="PL183" s="12">
        <f>Equity!PL59</f>
        <v>0</v>
      </c>
      <c r="PM183" s="12">
        <f>Equity!PM59</f>
        <v>0</v>
      </c>
      <c r="PN183" s="12">
        <f>Equity!PN59</f>
        <v>0</v>
      </c>
      <c r="PO183" s="12">
        <f>Equity!PO59</f>
        <v>0</v>
      </c>
      <c r="PP183" s="12">
        <f>Equity!PP59</f>
        <v>0</v>
      </c>
      <c r="PQ183" s="12">
        <f>Equity!PQ59</f>
        <v>0</v>
      </c>
      <c r="PR183" s="12">
        <f>Equity!PR59</f>
        <v>0</v>
      </c>
      <c r="PS183" s="12">
        <f>Equity!PS59</f>
        <v>0</v>
      </c>
      <c r="PT183" s="12">
        <f>Equity!PT59</f>
        <v>0</v>
      </c>
      <c r="PU183" s="12">
        <f>Equity!PU59</f>
        <v>0</v>
      </c>
      <c r="PV183" s="12">
        <f>Equity!PV59</f>
        <v>0</v>
      </c>
      <c r="PW183" s="12">
        <f>Equity!PW59</f>
        <v>0</v>
      </c>
      <c r="PX183" s="12">
        <f>Equity!PX59</f>
        <v>0</v>
      </c>
      <c r="PY183" s="12">
        <f>Equity!PY59</f>
        <v>0</v>
      </c>
      <c r="PZ183" s="12">
        <f>Equity!PZ59</f>
        <v>0</v>
      </c>
      <c r="QA183" s="12">
        <f>Equity!QA59</f>
        <v>0</v>
      </c>
      <c r="QB183" s="12">
        <f>Equity!QB59</f>
        <v>0</v>
      </c>
      <c r="QC183" s="12">
        <f>Equity!QC59</f>
        <v>0</v>
      </c>
      <c r="QD183" s="12">
        <f>Equity!QD59</f>
        <v>0</v>
      </c>
      <c r="QE183" s="12">
        <f>Equity!QE59</f>
        <v>0</v>
      </c>
      <c r="QF183" s="12">
        <f>Equity!QF59</f>
        <v>0</v>
      </c>
      <c r="QG183" s="12">
        <f>Equity!QG59</f>
        <v>0</v>
      </c>
      <c r="QH183" s="12">
        <f>Equity!QH59</f>
        <v>0</v>
      </c>
      <c r="QI183" s="12">
        <f>Equity!QI59</f>
        <v>0</v>
      </c>
      <c r="QJ183" s="12">
        <f>Equity!QJ59</f>
        <v>0</v>
      </c>
      <c r="QK183" s="12">
        <f>Equity!QK59</f>
        <v>0</v>
      </c>
      <c r="QL183" s="12">
        <f>Equity!QL59</f>
        <v>0</v>
      </c>
      <c r="QM183" s="12">
        <f>Equity!QM59</f>
        <v>0</v>
      </c>
      <c r="QN183" s="12">
        <f>Equity!QN59</f>
        <v>0</v>
      </c>
      <c r="QO183" s="12">
        <f>Equity!QO59</f>
        <v>0</v>
      </c>
      <c r="QP183" s="12">
        <f>Equity!QP59</f>
        <v>0</v>
      </c>
      <c r="QQ183" s="12">
        <f>Equity!QQ59</f>
        <v>0</v>
      </c>
      <c r="QR183" s="12">
        <f>Equity!QR59</f>
        <v>0</v>
      </c>
      <c r="QS183" s="12">
        <f>Equity!QS59</f>
        <v>0</v>
      </c>
      <c r="QT183" s="12">
        <f>Equity!QT59</f>
        <v>0</v>
      </c>
      <c r="QU183" s="12">
        <f>Equity!QU59</f>
        <v>0</v>
      </c>
      <c r="QV183" s="12">
        <f>Equity!QV59</f>
        <v>0</v>
      </c>
      <c r="QW183" s="12">
        <f>Equity!QW59</f>
        <v>0</v>
      </c>
      <c r="QX183" s="12">
        <f>Equity!QX59</f>
        <v>0</v>
      </c>
      <c r="QY183" s="12">
        <f>Equity!QY59</f>
        <v>0</v>
      </c>
      <c r="QZ183" s="12">
        <f>Equity!QZ59</f>
        <v>0</v>
      </c>
      <c r="RA183" s="12">
        <f>Equity!RA59</f>
        <v>0</v>
      </c>
      <c r="RB183" s="12">
        <f>Equity!RB59</f>
        <v>0</v>
      </c>
      <c r="RC183" s="12">
        <f>Equity!RC59</f>
        <v>0</v>
      </c>
      <c r="RD183" s="12">
        <f>Equity!RD59</f>
        <v>0</v>
      </c>
      <c r="RE183" s="12">
        <f>Equity!RE59</f>
        <v>0</v>
      </c>
      <c r="RF183" s="12">
        <f>Equity!RF59</f>
        <v>0</v>
      </c>
      <c r="RG183" s="12">
        <f>Equity!RG59</f>
        <v>0</v>
      </c>
      <c r="RH183" s="12">
        <f>Equity!RH59</f>
        <v>0</v>
      </c>
      <c r="RI183" s="12">
        <f>Equity!RI59</f>
        <v>0</v>
      </c>
      <c r="RJ183" s="12">
        <f>Equity!RJ59</f>
        <v>0</v>
      </c>
      <c r="RK183" s="12">
        <f>Equity!RK59</f>
        <v>0</v>
      </c>
      <c r="RL183" s="12">
        <f>Equity!RL59</f>
        <v>0</v>
      </c>
      <c r="RM183" s="12">
        <f>Equity!RM59</f>
        <v>0</v>
      </c>
      <c r="RN183" s="12">
        <f>Equity!RN59</f>
        <v>0</v>
      </c>
      <c r="RO183" s="12">
        <f>Equity!RO59</f>
        <v>0</v>
      </c>
      <c r="RP183" s="12">
        <f>Equity!RP59</f>
        <v>0</v>
      </c>
      <c r="RQ183" s="12">
        <f>Equity!RQ59</f>
        <v>0</v>
      </c>
      <c r="RR183" s="12">
        <f>Equity!RR59</f>
        <v>0</v>
      </c>
      <c r="RS183" s="12">
        <f>Equity!RS59</f>
        <v>0</v>
      </c>
      <c r="RT183" s="12">
        <f>Equity!RT59</f>
        <v>0</v>
      </c>
      <c r="RU183" s="12">
        <f>Equity!RU59</f>
        <v>0</v>
      </c>
      <c r="RV183" s="12">
        <f>Equity!RV59</f>
        <v>0</v>
      </c>
      <c r="RW183" s="12">
        <f>Equity!RW59</f>
        <v>0</v>
      </c>
      <c r="RX183" s="12">
        <f>Equity!RX59</f>
        <v>0</v>
      </c>
      <c r="RY183" s="12">
        <f>Equity!RY59</f>
        <v>0</v>
      </c>
      <c r="RZ183" s="12">
        <f>Equity!RZ59</f>
        <v>0</v>
      </c>
      <c r="SA183" s="12">
        <f>Equity!SA59</f>
        <v>0</v>
      </c>
      <c r="SB183" s="12">
        <f>Equity!SB59</f>
        <v>0</v>
      </c>
      <c r="SC183" s="12">
        <f>Equity!SC59</f>
        <v>0</v>
      </c>
      <c r="SD183" s="12">
        <f>Equity!SD59</f>
        <v>0</v>
      </c>
      <c r="SE183" s="12">
        <f>Equity!SE59</f>
        <v>0</v>
      </c>
      <c r="SF183" s="12">
        <f>Equity!SF59</f>
        <v>0</v>
      </c>
      <c r="SG183" s="12">
        <f>Equity!SG59</f>
        <v>0</v>
      </c>
      <c r="SH183" s="12">
        <f>Equity!SH59</f>
        <v>0</v>
      </c>
      <c r="SI183" s="12">
        <f>Equity!SI59</f>
        <v>0</v>
      </c>
      <c r="SJ183" s="12">
        <f>Equity!SJ59</f>
        <v>0</v>
      </c>
      <c r="SK183" s="12">
        <f>Equity!SK59</f>
        <v>0</v>
      </c>
      <c r="SL183" s="12">
        <f>Equity!SL59</f>
        <v>0</v>
      </c>
      <c r="SM183" s="12">
        <f>Equity!SM59</f>
        <v>0</v>
      </c>
      <c r="SN183" s="12">
        <f>Equity!SN59</f>
        <v>0</v>
      </c>
      <c r="SO183" s="12">
        <f>Equity!SO59</f>
        <v>0</v>
      </c>
      <c r="SP183" s="12">
        <f>Equity!SP59</f>
        <v>0</v>
      </c>
      <c r="SQ183" s="12">
        <f>Equity!SQ59</f>
        <v>0</v>
      </c>
      <c r="SR183" s="12">
        <f>Equity!SR59</f>
        <v>0</v>
      </c>
      <c r="SS183" s="12">
        <f>Equity!SS59</f>
        <v>0</v>
      </c>
      <c r="ST183" s="12">
        <f>Equity!ST59</f>
        <v>0</v>
      </c>
      <c r="SU183" s="12">
        <f>Equity!SU59</f>
        <v>0</v>
      </c>
      <c r="SV183" s="12">
        <f>Equity!SV59</f>
        <v>0</v>
      </c>
      <c r="SW183" s="12">
        <f>Equity!SW59</f>
        <v>0</v>
      </c>
      <c r="SX183" s="12">
        <f>Equity!SX59</f>
        <v>0</v>
      </c>
      <c r="SY183" s="12">
        <f>Equity!SY59</f>
        <v>0</v>
      </c>
      <c r="SZ183" s="12">
        <f>Equity!SZ59</f>
        <v>0</v>
      </c>
      <c r="TA183" s="12">
        <f>Equity!TA59</f>
        <v>0</v>
      </c>
      <c r="TB183" s="12">
        <f>Equity!TB59</f>
        <v>0</v>
      </c>
      <c r="TC183" s="12">
        <f>Equity!TC59</f>
        <v>0</v>
      </c>
      <c r="TD183" s="12">
        <f>Equity!TD59</f>
        <v>0</v>
      </c>
      <c r="TE183" s="12">
        <f>Equity!TE59</f>
        <v>0</v>
      </c>
      <c r="TF183" s="12">
        <f>Equity!TF59</f>
        <v>0</v>
      </c>
      <c r="TG183" s="12">
        <f>Equity!TG59</f>
        <v>0</v>
      </c>
      <c r="TH183" s="12">
        <f>Equity!TH59</f>
        <v>0</v>
      </c>
      <c r="TI183" s="12">
        <f>Equity!TI59</f>
        <v>0</v>
      </c>
      <c r="TJ183" s="12">
        <f>Equity!TJ59</f>
        <v>0</v>
      </c>
      <c r="TK183" s="12">
        <f>Equity!TK59</f>
        <v>0</v>
      </c>
      <c r="TL183" s="12">
        <f>Equity!TL59</f>
        <v>0</v>
      </c>
      <c r="TM183" s="12">
        <f>Equity!TM59</f>
        <v>0</v>
      </c>
      <c r="TN183" s="12">
        <f>Equity!TN59</f>
        <v>0</v>
      </c>
      <c r="TO183" s="12">
        <f>Equity!TO59</f>
        <v>0</v>
      </c>
      <c r="TP183" s="12">
        <f>Equity!TP59</f>
        <v>0</v>
      </c>
      <c r="TQ183" s="12">
        <f>Equity!TQ59</f>
        <v>0</v>
      </c>
      <c r="TR183" s="12">
        <f>Equity!TR59</f>
        <v>0</v>
      </c>
      <c r="TS183" s="12">
        <f>Equity!TS59</f>
        <v>0</v>
      </c>
      <c r="TT183" s="12">
        <f>Equity!TT59</f>
        <v>0</v>
      </c>
      <c r="TU183" s="12">
        <f>Equity!TU59</f>
        <v>0</v>
      </c>
      <c r="TV183" s="12">
        <f>Equity!TV59</f>
        <v>0</v>
      </c>
      <c r="TW183" s="12">
        <f>Equity!TW59</f>
        <v>0</v>
      </c>
      <c r="TX183" s="12">
        <f>Equity!TX59</f>
        <v>0</v>
      </c>
      <c r="TY183" s="12">
        <f>Equity!TY59</f>
        <v>0</v>
      </c>
      <c r="TZ183" s="12">
        <f>Equity!TZ59</f>
        <v>0</v>
      </c>
      <c r="UA183" s="12">
        <f>Equity!UA59</f>
        <v>0</v>
      </c>
      <c r="UB183" s="12">
        <f>Equity!UB59</f>
        <v>0</v>
      </c>
      <c r="UC183" s="12">
        <f>Equity!UC59</f>
        <v>0</v>
      </c>
      <c r="UD183" s="12">
        <f>Equity!UD59</f>
        <v>0</v>
      </c>
      <c r="UE183" s="12">
        <f>Equity!UE59</f>
        <v>0</v>
      </c>
      <c r="UF183" s="12">
        <f>Equity!UF59</f>
        <v>0</v>
      </c>
      <c r="UG183" s="12">
        <f>Equity!UG59</f>
        <v>0</v>
      </c>
      <c r="UH183" s="12">
        <f>Equity!UH59</f>
        <v>0</v>
      </c>
      <c r="UI183" s="12">
        <f>Equity!UI59</f>
        <v>0</v>
      </c>
      <c r="UJ183" s="12">
        <f>Equity!UJ59</f>
        <v>0</v>
      </c>
      <c r="UK183" s="12">
        <f>Equity!UK59</f>
        <v>0</v>
      </c>
      <c r="UL183" s="12">
        <f>Equity!UL59</f>
        <v>0</v>
      </c>
      <c r="UM183" s="12">
        <f>Equity!UM59</f>
        <v>0</v>
      </c>
      <c r="UN183" s="12">
        <f>Equity!UN59</f>
        <v>0</v>
      </c>
      <c r="UO183" s="12">
        <f>Equity!UO59</f>
        <v>0</v>
      </c>
      <c r="UP183" s="12">
        <f>Equity!UP59</f>
        <v>0</v>
      </c>
      <c r="UQ183" s="12">
        <f>Equity!UQ59</f>
        <v>0</v>
      </c>
      <c r="UR183" s="12">
        <f>Equity!UR59</f>
        <v>0</v>
      </c>
      <c r="US183" s="12">
        <f>Equity!US59</f>
        <v>0</v>
      </c>
      <c r="UT183" s="12">
        <f>Equity!UT59</f>
        <v>0</v>
      </c>
      <c r="UU183" s="12">
        <f>Equity!UU59</f>
        <v>0</v>
      </c>
      <c r="UV183" s="12">
        <f>Equity!UV59</f>
        <v>0</v>
      </c>
      <c r="UW183" s="12">
        <f>Equity!UW59</f>
        <v>0</v>
      </c>
      <c r="UX183" s="12">
        <f>Equity!UX59</f>
        <v>0</v>
      </c>
      <c r="UY183" s="12">
        <f>Equity!UY59</f>
        <v>0</v>
      </c>
      <c r="UZ183" s="12">
        <f>Equity!UZ59</f>
        <v>0</v>
      </c>
      <c r="VA183" s="12">
        <f>Equity!VA59</f>
        <v>0</v>
      </c>
      <c r="VB183" s="12">
        <f>Equity!VB59</f>
        <v>0</v>
      </c>
      <c r="VC183" s="12">
        <f>Equity!VC59</f>
        <v>0</v>
      </c>
      <c r="VD183" s="12">
        <f>Equity!VD59</f>
        <v>0</v>
      </c>
      <c r="VE183" s="12">
        <f>Equity!VE59</f>
        <v>0</v>
      </c>
      <c r="VF183" s="12">
        <f>Equity!VF59</f>
        <v>0</v>
      </c>
      <c r="VG183" s="12">
        <f>Equity!VG59</f>
        <v>0</v>
      </c>
      <c r="VH183" s="12">
        <f>Equity!VH59</f>
        <v>0</v>
      </c>
      <c r="VI183" s="12">
        <f>Equity!VI59</f>
        <v>0</v>
      </c>
      <c r="VJ183" s="12">
        <f>Equity!VJ59</f>
        <v>0</v>
      </c>
      <c r="VK183" s="12">
        <f>Equity!VK59</f>
        <v>0</v>
      </c>
      <c r="VL183" s="12">
        <f>Equity!VL59</f>
        <v>0</v>
      </c>
      <c r="VM183" s="12">
        <f>Equity!VM59</f>
        <v>0</v>
      </c>
      <c r="VN183" s="12">
        <f>Equity!VN59</f>
        <v>0</v>
      </c>
      <c r="VO183" s="12">
        <f>Equity!VO59</f>
        <v>0</v>
      </c>
      <c r="VP183" s="12">
        <f>Equity!VP59</f>
        <v>0</v>
      </c>
      <c r="VQ183" s="12">
        <f>Equity!VQ59</f>
        <v>0</v>
      </c>
      <c r="VR183" s="12">
        <f>Equity!VR59</f>
        <v>0</v>
      </c>
      <c r="VS183" s="12">
        <f>Equity!VS59</f>
        <v>0</v>
      </c>
      <c r="VT183" s="12">
        <f>Equity!VT59</f>
        <v>0</v>
      </c>
      <c r="VU183" s="12">
        <f>Equity!VU59</f>
        <v>0</v>
      </c>
      <c r="VV183" s="12">
        <f>Equity!VV59</f>
        <v>0</v>
      </c>
      <c r="VW183" s="12">
        <f>Equity!VW59</f>
        <v>0</v>
      </c>
      <c r="VX183" s="12">
        <f>Equity!VX59</f>
        <v>0</v>
      </c>
      <c r="VY183" s="12">
        <f>Equity!VY59</f>
        <v>0</v>
      </c>
      <c r="VZ183" s="12">
        <f>Equity!VZ59</f>
        <v>0</v>
      </c>
      <c r="WA183" s="12">
        <f>Equity!WA59</f>
        <v>0</v>
      </c>
      <c r="WB183" s="12">
        <f>Equity!WB59</f>
        <v>0</v>
      </c>
      <c r="WC183" s="12">
        <f>Equity!WC59</f>
        <v>0</v>
      </c>
      <c r="WD183" s="12">
        <f>Equity!WD59</f>
        <v>0</v>
      </c>
      <c r="WE183" s="12">
        <f>Equity!WE59</f>
        <v>0</v>
      </c>
      <c r="WF183" s="12">
        <f>Equity!WF59</f>
        <v>0</v>
      </c>
      <c r="WG183" s="12">
        <f>Equity!WG59</f>
        <v>0</v>
      </c>
      <c r="WH183" s="12">
        <f>Equity!WH59</f>
        <v>0</v>
      </c>
      <c r="WI183" s="12">
        <f>Equity!WI59</f>
        <v>0</v>
      </c>
      <c r="WJ183" s="12">
        <f>Equity!WJ59</f>
        <v>0</v>
      </c>
      <c r="WK183" s="12">
        <f>Equity!WK59</f>
        <v>0</v>
      </c>
      <c r="WL183" s="12">
        <f>Equity!WL59</f>
        <v>0</v>
      </c>
      <c r="WM183" s="12">
        <f>Equity!WM59</f>
        <v>0</v>
      </c>
      <c r="WN183" s="12">
        <f>Equity!WN59</f>
        <v>0</v>
      </c>
      <c r="WO183" s="12">
        <f>Equity!WO59</f>
        <v>0</v>
      </c>
      <c r="WP183" s="12">
        <f>Equity!WP59</f>
        <v>0</v>
      </c>
      <c r="WQ183" s="12">
        <f>Equity!WQ59</f>
        <v>0</v>
      </c>
      <c r="WR183" s="12">
        <f>Equity!WR59</f>
        <v>0</v>
      </c>
      <c r="WS183" s="12">
        <f>Equity!WS59</f>
        <v>0</v>
      </c>
      <c r="WT183" s="12">
        <f>Equity!WT59</f>
        <v>0</v>
      </c>
      <c r="WU183" s="12">
        <f>Equity!WU59</f>
        <v>0</v>
      </c>
      <c r="WV183" s="12">
        <f>Equity!WV59</f>
        <v>0</v>
      </c>
      <c r="WW183" s="12">
        <f>Equity!WW59</f>
        <v>0</v>
      </c>
      <c r="WX183" s="12">
        <f>Equity!WX59</f>
        <v>0</v>
      </c>
      <c r="WY183" s="12">
        <f>Equity!WY59</f>
        <v>0</v>
      </c>
      <c r="WZ183" s="12">
        <f>Equity!WZ59</f>
        <v>0</v>
      </c>
      <c r="XA183" s="12">
        <f>Equity!XA59</f>
        <v>0</v>
      </c>
      <c r="XB183" s="12">
        <f>Equity!XB59</f>
        <v>0</v>
      </c>
      <c r="XC183" s="12">
        <f>Equity!XC59</f>
        <v>0</v>
      </c>
      <c r="XD183" s="12">
        <f>Equity!XD59</f>
        <v>0</v>
      </c>
      <c r="XE183" s="12">
        <f>Equity!XE59</f>
        <v>0</v>
      </c>
      <c r="XF183" s="12">
        <f>Equity!XF59</f>
        <v>0</v>
      </c>
      <c r="XG183" s="12">
        <f>Equity!XG59</f>
        <v>0</v>
      </c>
      <c r="XH183" s="12">
        <f>Equity!XH59</f>
        <v>0</v>
      </c>
      <c r="XI183" s="12">
        <f>Equity!XI59</f>
        <v>0</v>
      </c>
      <c r="XJ183" s="12">
        <f>Equity!XJ59</f>
        <v>0</v>
      </c>
      <c r="XK183" s="12">
        <f>Equity!XK59</f>
        <v>0</v>
      </c>
      <c r="XL183" s="12">
        <f>Equity!XL59</f>
        <v>0</v>
      </c>
      <c r="XM183" s="12">
        <f>Equity!XM59</f>
        <v>0</v>
      </c>
      <c r="XN183" s="12">
        <f>Equity!XN59</f>
        <v>0</v>
      </c>
      <c r="XO183" s="12">
        <f>Equity!XO59</f>
        <v>0</v>
      </c>
      <c r="XP183" s="12">
        <f>Equity!XP59</f>
        <v>0</v>
      </c>
      <c r="XQ183" s="12">
        <f>Equity!XQ59</f>
        <v>0</v>
      </c>
      <c r="XR183" s="12">
        <f>Equity!XR59</f>
        <v>0</v>
      </c>
      <c r="XS183" s="12">
        <f>Equity!XS59</f>
        <v>0</v>
      </c>
      <c r="XT183" s="12">
        <f>Equity!XT59</f>
        <v>0</v>
      </c>
      <c r="XU183" s="12">
        <f>Equity!XU59</f>
        <v>0</v>
      </c>
      <c r="XV183" s="12">
        <f>Equity!XV59</f>
        <v>0</v>
      </c>
      <c r="XW183" s="12">
        <f>Equity!XW59</f>
        <v>0</v>
      </c>
      <c r="XX183" s="12">
        <f>Equity!XX59</f>
        <v>0</v>
      </c>
      <c r="XY183" s="12">
        <f>Equity!XY59</f>
        <v>0</v>
      </c>
      <c r="XZ183" s="12">
        <f>Equity!XZ59</f>
        <v>0</v>
      </c>
      <c r="YA183" s="12">
        <f>Equity!YA59</f>
        <v>0</v>
      </c>
      <c r="YB183" s="12">
        <f>Equity!YB59</f>
        <v>0</v>
      </c>
      <c r="YC183" s="12">
        <f>Equity!YC59</f>
        <v>0</v>
      </c>
      <c r="YD183" s="12">
        <f>Equity!YD59</f>
        <v>0</v>
      </c>
      <c r="YE183" s="12">
        <f>Equity!YE59</f>
        <v>0</v>
      </c>
      <c r="YF183" s="12">
        <f>Equity!YF59</f>
        <v>0</v>
      </c>
      <c r="YG183" s="12">
        <f>Equity!YG59</f>
        <v>0</v>
      </c>
      <c r="YH183" s="12">
        <f>Equity!YH59</f>
        <v>0</v>
      </c>
      <c r="YI183" s="12">
        <f>Equity!YI59</f>
        <v>0</v>
      </c>
      <c r="YJ183" s="12">
        <f>Equity!YJ59</f>
        <v>0</v>
      </c>
      <c r="YK183" s="12">
        <f>Equity!YK59</f>
        <v>0</v>
      </c>
      <c r="YL183" s="12">
        <f>Equity!YL59</f>
        <v>0</v>
      </c>
      <c r="YM183" s="12">
        <f>Equity!YM59</f>
        <v>0</v>
      </c>
      <c r="YN183" s="12">
        <f>Equity!YN59</f>
        <v>0</v>
      </c>
      <c r="YO183" s="12">
        <f>Equity!YO59</f>
        <v>0</v>
      </c>
      <c r="YP183" s="12">
        <f>Equity!YP59</f>
        <v>0</v>
      </c>
      <c r="YQ183" s="12">
        <f>Equity!YQ59</f>
        <v>0</v>
      </c>
      <c r="YR183" s="12">
        <f>Equity!YR59</f>
        <v>0</v>
      </c>
      <c r="YS183" s="12">
        <f>Equity!YS59</f>
        <v>0</v>
      </c>
      <c r="YT183" s="12">
        <f>Equity!YT59</f>
        <v>0</v>
      </c>
      <c r="YU183" s="12">
        <f>Equity!YU59</f>
        <v>0</v>
      </c>
      <c r="YV183" s="12">
        <f>Equity!YV59</f>
        <v>0</v>
      </c>
      <c r="YW183" s="12">
        <f>Equity!YW59</f>
        <v>0</v>
      </c>
      <c r="YX183" s="12">
        <f>Equity!YX59</f>
        <v>0</v>
      </c>
      <c r="YY183" s="12">
        <f>Equity!YY59</f>
        <v>0</v>
      </c>
      <c r="YZ183" s="12">
        <f>Equity!YZ59</f>
        <v>0</v>
      </c>
      <c r="ZA183" s="12">
        <f>Equity!ZA59</f>
        <v>0</v>
      </c>
      <c r="ZB183" s="12">
        <f>Equity!ZB59</f>
        <v>0</v>
      </c>
      <c r="ZC183" s="12">
        <f>Equity!ZC59</f>
        <v>0</v>
      </c>
      <c r="ZD183" s="12">
        <f>Equity!ZD59</f>
        <v>0</v>
      </c>
      <c r="ZE183" s="12">
        <f>Equity!ZE59</f>
        <v>0</v>
      </c>
      <c r="ZF183" s="12">
        <f>Equity!ZF59</f>
        <v>0</v>
      </c>
      <c r="ZG183" s="12">
        <f>Equity!ZG59</f>
        <v>0</v>
      </c>
      <c r="ZH183" s="12">
        <f>Equity!ZH59</f>
        <v>0</v>
      </c>
      <c r="ZI183" s="12">
        <f>Equity!ZI59</f>
        <v>0</v>
      </c>
      <c r="ZJ183" s="12">
        <f>Equity!ZJ59</f>
        <v>0</v>
      </c>
      <c r="ZK183" s="12">
        <f>Equity!ZK59</f>
        <v>0</v>
      </c>
      <c r="ZL183" s="12">
        <f>Equity!ZL59</f>
        <v>0</v>
      </c>
      <c r="ZM183" s="12">
        <f>Equity!ZM59</f>
        <v>0</v>
      </c>
      <c r="ZN183" s="12">
        <f>Equity!ZN59</f>
        <v>0</v>
      </c>
      <c r="ZO183" s="12">
        <f>Equity!ZO59</f>
        <v>0</v>
      </c>
      <c r="ZP183" s="12">
        <f>Equity!ZP59</f>
        <v>0</v>
      </c>
      <c r="ZQ183" s="12">
        <f>Equity!ZQ59</f>
        <v>0</v>
      </c>
      <c r="ZR183" s="12">
        <f>Equity!ZR59</f>
        <v>0</v>
      </c>
      <c r="ZS183" s="12">
        <f>Equity!ZS59</f>
        <v>0</v>
      </c>
      <c r="ZT183" s="12">
        <f>Equity!ZT59</f>
        <v>0</v>
      </c>
      <c r="ZU183" s="12">
        <f>Equity!ZU59</f>
        <v>0</v>
      </c>
      <c r="ZV183" s="12">
        <f>Equity!ZV59</f>
        <v>0</v>
      </c>
      <c r="ZW183" s="12">
        <f>Equity!ZW59</f>
        <v>0</v>
      </c>
      <c r="ZX183" s="12">
        <f>Equity!ZX59</f>
        <v>0</v>
      </c>
      <c r="ZY183" s="12">
        <f>Equity!ZY59</f>
        <v>0</v>
      </c>
      <c r="ZZ183" s="12">
        <f>Equity!ZZ59</f>
        <v>0</v>
      </c>
      <c r="AAA183" s="12">
        <f>Equity!AAA59</f>
        <v>0</v>
      </c>
      <c r="AAB183" s="12">
        <f>Equity!AAB59</f>
        <v>0</v>
      </c>
      <c r="AAC183" s="12">
        <f>Equity!AAC59</f>
        <v>0</v>
      </c>
      <c r="AAD183" s="12">
        <f>Equity!AAD59</f>
        <v>0</v>
      </c>
      <c r="AAE183" s="12">
        <f>Equity!AAE59</f>
        <v>0</v>
      </c>
      <c r="AAF183" s="12">
        <f>Equity!AAF59</f>
        <v>0</v>
      </c>
      <c r="AAG183" s="12">
        <f>Equity!AAG59</f>
        <v>0</v>
      </c>
      <c r="AAH183" s="12">
        <f>Equity!AAH59</f>
        <v>0</v>
      </c>
      <c r="AAI183" s="12">
        <f>Equity!AAI59</f>
        <v>0</v>
      </c>
      <c r="AAJ183" s="12">
        <f>Equity!AAJ59</f>
        <v>0</v>
      </c>
      <c r="AAK183" s="12">
        <f>Equity!AAK59</f>
        <v>0</v>
      </c>
      <c r="AAL183" s="12">
        <f>Equity!AAL59</f>
        <v>0</v>
      </c>
      <c r="AAM183" s="12">
        <f>Equity!AAM59</f>
        <v>0</v>
      </c>
      <c r="AAN183" s="12">
        <f>Equity!AAN59</f>
        <v>0</v>
      </c>
      <c r="AAO183" s="12">
        <f>Equity!AAO59</f>
        <v>0</v>
      </c>
      <c r="AAP183" s="12">
        <f>Equity!AAP59</f>
        <v>0</v>
      </c>
      <c r="AAQ183" s="12">
        <f>Equity!AAQ59</f>
        <v>0</v>
      </c>
      <c r="AAR183" s="12">
        <f>Equity!AAR59</f>
        <v>0</v>
      </c>
      <c r="AAS183" s="12">
        <f>Equity!AAS59</f>
        <v>0</v>
      </c>
      <c r="AAT183" s="12">
        <f>Equity!AAT59</f>
        <v>0</v>
      </c>
      <c r="AAU183" s="12">
        <f>Equity!AAU59</f>
        <v>0</v>
      </c>
      <c r="AAV183" s="12">
        <f>Equity!AAV59</f>
        <v>0</v>
      </c>
      <c r="AAW183" s="12">
        <f>Equity!AAW59</f>
        <v>0</v>
      </c>
      <c r="AAX183" s="12">
        <f>Equity!AAX59</f>
        <v>0</v>
      </c>
      <c r="AAY183" s="12">
        <f>Equity!AAY59</f>
        <v>0</v>
      </c>
      <c r="AAZ183" s="12">
        <f>Equity!AAZ59</f>
        <v>0</v>
      </c>
      <c r="ABA183" s="12">
        <f>Equity!ABA59</f>
        <v>0</v>
      </c>
      <c r="ABB183" s="12">
        <f>Equity!ABB59</f>
        <v>0</v>
      </c>
      <c r="ABC183" s="12">
        <f>Equity!ABC59</f>
        <v>0</v>
      </c>
      <c r="ABD183" s="12">
        <f>Equity!ABD59</f>
        <v>0</v>
      </c>
      <c r="ABE183" s="12">
        <f>Equity!ABE59</f>
        <v>0</v>
      </c>
      <c r="ABF183" s="12">
        <f>Equity!ABF59</f>
        <v>0</v>
      </c>
      <c r="ABG183" s="12">
        <f>Equity!ABG59</f>
        <v>0</v>
      </c>
      <c r="ABH183" s="12">
        <f>Equity!ABH59</f>
        <v>0</v>
      </c>
      <c r="ABI183" s="12">
        <f>Equity!ABI59</f>
        <v>0</v>
      </c>
      <c r="ABJ183" s="12">
        <f>Equity!ABJ59</f>
        <v>0</v>
      </c>
      <c r="ABK183" s="12">
        <f>Equity!ABK59</f>
        <v>0</v>
      </c>
      <c r="ABL183" s="12">
        <f>Equity!ABL59</f>
        <v>0</v>
      </c>
      <c r="ABM183" s="12">
        <f>Equity!ABM59</f>
        <v>0</v>
      </c>
      <c r="ABN183" s="12">
        <f>Equity!ABN59</f>
        <v>0</v>
      </c>
      <c r="ABO183" s="12">
        <f>Equity!ABO59</f>
        <v>0</v>
      </c>
      <c r="ABP183" s="12">
        <f>Equity!ABP59</f>
        <v>0</v>
      </c>
      <c r="ABQ183" s="12">
        <f>Equity!ABQ59</f>
        <v>0</v>
      </c>
      <c r="ABR183" s="12">
        <f>Equity!ABR59</f>
        <v>0</v>
      </c>
      <c r="ABS183" s="12">
        <f>Equity!ABS59</f>
        <v>0</v>
      </c>
      <c r="ABT183" s="12">
        <f>Equity!ABT59</f>
        <v>0</v>
      </c>
      <c r="ABU183" s="12">
        <f>Equity!ABU59</f>
        <v>0</v>
      </c>
      <c r="ABV183" s="12">
        <f>Equity!ABV59</f>
        <v>0</v>
      </c>
      <c r="ABW183" s="12">
        <f>Equity!ABW59</f>
        <v>0</v>
      </c>
      <c r="ABX183" s="12">
        <f>Equity!ABX59</f>
        <v>0</v>
      </c>
      <c r="ABY183" s="12">
        <f>Equity!ABY59</f>
        <v>0</v>
      </c>
      <c r="ABZ183" s="12">
        <f>Equity!ABZ59</f>
        <v>0</v>
      </c>
      <c r="ACA183" s="12">
        <f>Equity!ACA59</f>
        <v>0</v>
      </c>
      <c r="ACB183" s="12">
        <f>Equity!ACB59</f>
        <v>0</v>
      </c>
      <c r="ACC183" s="12">
        <f>Equity!ACC59</f>
        <v>0</v>
      </c>
      <c r="ACD183" s="12">
        <f>Equity!ACD59</f>
        <v>0</v>
      </c>
      <c r="ACE183" s="12">
        <f>Equity!ACE59</f>
        <v>0</v>
      </c>
      <c r="ACF183" s="12">
        <f>Equity!ACF59</f>
        <v>0</v>
      </c>
      <c r="ACG183" s="12">
        <f>Equity!ACG59</f>
        <v>0</v>
      </c>
      <c r="ACH183" s="12">
        <f>Equity!ACH59</f>
        <v>0</v>
      </c>
      <c r="ACI183" s="12">
        <f>Equity!ACI59</f>
        <v>0</v>
      </c>
      <c r="ACJ183" s="12">
        <f>Equity!ACJ59</f>
        <v>0</v>
      </c>
      <c r="ACK183" s="12">
        <f>Equity!ACK59</f>
        <v>0</v>
      </c>
      <c r="ACL183" s="12">
        <f>Equity!ACL59</f>
        <v>0</v>
      </c>
      <c r="ACM183" s="12">
        <f>Equity!ACM59</f>
        <v>0</v>
      </c>
      <c r="ACN183" s="12">
        <f>Equity!ACN59</f>
        <v>0</v>
      </c>
      <c r="ACO183" s="12">
        <f>Equity!ACO59</f>
        <v>0</v>
      </c>
      <c r="ACP183" s="12">
        <f>Equity!ACP59</f>
        <v>0</v>
      </c>
      <c r="ACQ183" s="12">
        <f>Equity!ACQ59</f>
        <v>0</v>
      </c>
      <c r="ACR183" s="12">
        <f>Equity!ACR59</f>
        <v>0</v>
      </c>
      <c r="ACS183" s="12">
        <f>Equity!ACS59</f>
        <v>0</v>
      </c>
      <c r="ACT183" s="12">
        <f>Equity!ACT59</f>
        <v>0</v>
      </c>
      <c r="ACU183" s="12">
        <f>Equity!ACU59</f>
        <v>0</v>
      </c>
      <c r="ACV183" s="12">
        <f>Equity!ACV59</f>
        <v>0</v>
      </c>
      <c r="ACW183" s="12">
        <f>Equity!ACW59</f>
        <v>0</v>
      </c>
      <c r="ACX183" s="12">
        <f>Equity!ACX59</f>
        <v>0</v>
      </c>
      <c r="ACY183" s="12">
        <f>Equity!ACY59</f>
        <v>0</v>
      </c>
      <c r="ACZ183" s="12">
        <f>Equity!ACZ59</f>
        <v>0</v>
      </c>
      <c r="ADA183" s="12">
        <f>Equity!ADA59</f>
        <v>0</v>
      </c>
      <c r="ADB183" s="12">
        <f>Equity!ADB59</f>
        <v>0</v>
      </c>
      <c r="ADC183" s="12">
        <f>Equity!ADC59</f>
        <v>0</v>
      </c>
      <c r="ADD183" s="12">
        <f>Equity!ADD59</f>
        <v>0</v>
      </c>
      <c r="ADE183" s="12">
        <f>Equity!ADE59</f>
        <v>0</v>
      </c>
      <c r="ADF183" s="12">
        <f>Equity!ADF59</f>
        <v>0</v>
      </c>
      <c r="ADG183" s="12">
        <f>Equity!ADG59</f>
        <v>0</v>
      </c>
      <c r="ADH183" s="12">
        <f>Equity!ADH59</f>
        <v>0</v>
      </c>
      <c r="ADI183" s="12">
        <f>Equity!ADI59</f>
        <v>0</v>
      </c>
      <c r="ADJ183" s="12">
        <f>Equity!ADJ59</f>
        <v>0</v>
      </c>
      <c r="ADK183" s="12">
        <f>Equity!ADK59</f>
        <v>0</v>
      </c>
      <c r="ADL183" s="12">
        <f>Equity!ADL59</f>
        <v>0</v>
      </c>
      <c r="ADM183" s="12">
        <f>Equity!ADM59</f>
        <v>0</v>
      </c>
      <c r="ADN183" s="12">
        <f>Equity!ADN59</f>
        <v>0</v>
      </c>
      <c r="ADO183" s="12">
        <f>Equity!ADO59</f>
        <v>0</v>
      </c>
      <c r="ADP183" s="12">
        <f>Equity!ADP59</f>
        <v>0</v>
      </c>
      <c r="ADQ183" s="12">
        <f>Equity!ADQ59</f>
        <v>0</v>
      </c>
      <c r="ADR183" s="12">
        <f>Equity!ADR59</f>
        <v>0</v>
      </c>
      <c r="ADS183" s="12">
        <f>Equity!ADS59</f>
        <v>0</v>
      </c>
      <c r="ADT183" s="12">
        <f>Equity!ADT59</f>
        <v>0</v>
      </c>
      <c r="ADU183" s="12">
        <f>Equity!ADU59</f>
        <v>0</v>
      </c>
      <c r="ADV183" s="12">
        <f>Equity!ADV59</f>
        <v>0</v>
      </c>
      <c r="ADW183" s="12">
        <f>Equity!ADW59</f>
        <v>0</v>
      </c>
      <c r="ADX183" s="12">
        <f>Equity!ADX59</f>
        <v>0</v>
      </c>
      <c r="ADY183" s="12">
        <f>Equity!ADY59</f>
        <v>0</v>
      </c>
      <c r="ADZ183" s="12">
        <f>Equity!ADZ59</f>
        <v>0</v>
      </c>
      <c r="AEA183" s="12">
        <f>Equity!AEA59</f>
        <v>0</v>
      </c>
      <c r="AEB183" s="12">
        <f>Equity!AEB59</f>
        <v>0</v>
      </c>
      <c r="AEC183" s="12">
        <f>Equity!AEC59</f>
        <v>0</v>
      </c>
      <c r="AED183" s="12">
        <f>Equity!AED59</f>
        <v>0</v>
      </c>
      <c r="AEE183" s="12">
        <f>Equity!AEE59</f>
        <v>0</v>
      </c>
      <c r="AEF183" s="12">
        <f>Equity!AEF59</f>
        <v>0</v>
      </c>
      <c r="AEG183" s="12">
        <f>Equity!AEG59</f>
        <v>0</v>
      </c>
      <c r="AEH183" s="12">
        <f>Equity!AEH59</f>
        <v>0</v>
      </c>
      <c r="AEI183" s="12">
        <f>Equity!AEI59</f>
        <v>0</v>
      </c>
      <c r="AEJ183" s="12">
        <f>Equity!AEJ59</f>
        <v>0</v>
      </c>
      <c r="AEK183" s="12">
        <f>Equity!AEK59</f>
        <v>0</v>
      </c>
      <c r="AEL183" s="12">
        <f>Equity!AEL59</f>
        <v>0</v>
      </c>
      <c r="AEM183" s="12">
        <f>Equity!AEM59</f>
        <v>0</v>
      </c>
      <c r="AEN183" s="12">
        <f>Equity!AEN59</f>
        <v>0</v>
      </c>
      <c r="AEO183" s="12">
        <f>Equity!AEO59</f>
        <v>0</v>
      </c>
      <c r="AEP183" s="12">
        <f>Equity!AEP59</f>
        <v>0</v>
      </c>
      <c r="AEQ183" s="12">
        <f>Equity!AEQ59</f>
        <v>0</v>
      </c>
      <c r="AER183" s="12">
        <f>Equity!AER59</f>
        <v>0</v>
      </c>
      <c r="AES183" s="12">
        <f>Equity!AES59</f>
        <v>0</v>
      </c>
      <c r="AET183" s="12">
        <f>Equity!AET59</f>
        <v>0</v>
      </c>
      <c r="AEU183" s="12">
        <f>Equity!AEU59</f>
        <v>0</v>
      </c>
      <c r="AEV183" s="12">
        <f>Equity!AEV59</f>
        <v>0</v>
      </c>
      <c r="AEW183" s="12">
        <f>Equity!AEW59</f>
        <v>0</v>
      </c>
      <c r="AEX183" s="12">
        <f>Equity!AEX59</f>
        <v>0</v>
      </c>
      <c r="AEY183" s="12">
        <f>Equity!AEY59</f>
        <v>0</v>
      </c>
      <c r="AEZ183" s="12">
        <f>Equity!AEZ59</f>
        <v>0</v>
      </c>
      <c r="AFA183" s="12">
        <f>Equity!AFA59</f>
        <v>0</v>
      </c>
      <c r="AFB183" s="12">
        <f>Equity!AFB59</f>
        <v>0</v>
      </c>
      <c r="AFC183" s="12">
        <f>Equity!AFC59</f>
        <v>0</v>
      </c>
      <c r="AFD183" s="12">
        <f>Equity!AFD59</f>
        <v>0</v>
      </c>
      <c r="AFE183" s="12">
        <f>Equity!AFE59</f>
        <v>0</v>
      </c>
      <c r="AFF183" s="12">
        <f>Equity!AFF59</f>
        <v>0</v>
      </c>
      <c r="AFG183" s="12">
        <f>Equity!AFG59</f>
        <v>0</v>
      </c>
      <c r="AFH183" s="12">
        <f>Equity!AFH59</f>
        <v>0</v>
      </c>
      <c r="AFI183" s="12">
        <f>Equity!AFI59</f>
        <v>0</v>
      </c>
      <c r="AFJ183" s="12">
        <f>Equity!AFJ59</f>
        <v>0</v>
      </c>
      <c r="AFK183" s="12">
        <f>Equity!AFK59</f>
        <v>0</v>
      </c>
      <c r="AFL183" s="12">
        <f>Equity!AFL59</f>
        <v>0</v>
      </c>
      <c r="AFM183" s="12">
        <f>Equity!AFM59</f>
        <v>0</v>
      </c>
      <c r="AFN183" s="12">
        <f>Equity!AFN59</f>
        <v>0</v>
      </c>
      <c r="AFO183" s="12">
        <f>Equity!AFO59</f>
        <v>0</v>
      </c>
      <c r="AFP183" s="12">
        <f>Equity!AFP59</f>
        <v>0</v>
      </c>
      <c r="AFQ183" s="12">
        <f>Equity!AFQ59</f>
        <v>0</v>
      </c>
      <c r="AFR183" s="12">
        <f>Equity!AFR59</f>
        <v>0</v>
      </c>
      <c r="AFS183" s="12">
        <f>Equity!AFS59</f>
        <v>0</v>
      </c>
      <c r="AFT183" s="12">
        <f>Equity!AFT59</f>
        <v>0</v>
      </c>
      <c r="AFU183" s="12">
        <f>Equity!AFU59</f>
        <v>0</v>
      </c>
      <c r="AFV183" s="12">
        <f>Equity!AFV59</f>
        <v>0</v>
      </c>
      <c r="AFW183" s="12">
        <f>Equity!AFW59</f>
        <v>0</v>
      </c>
      <c r="AFX183" s="12">
        <f>Equity!AFX59</f>
        <v>0</v>
      </c>
      <c r="AFY183" s="12">
        <f>Equity!AFY59</f>
        <v>0</v>
      </c>
      <c r="AFZ183" s="12">
        <f>Equity!AFZ59</f>
        <v>0</v>
      </c>
      <c r="AGA183" s="12">
        <f>Equity!AGA59</f>
        <v>0</v>
      </c>
      <c r="AGB183" s="12">
        <f>Equity!AGB59</f>
        <v>0</v>
      </c>
      <c r="AGC183" s="12">
        <f>Equity!AGC59</f>
        <v>0</v>
      </c>
      <c r="AGD183" s="12">
        <f>Equity!AGD59</f>
        <v>0</v>
      </c>
      <c r="AGE183" s="12">
        <f>Equity!AGE59</f>
        <v>0</v>
      </c>
      <c r="AGF183" s="12">
        <f>Equity!AGF59</f>
        <v>0</v>
      </c>
      <c r="AGG183" s="12">
        <f>Equity!AGG59</f>
        <v>0</v>
      </c>
      <c r="AGH183" s="12">
        <f>Equity!AGH59</f>
        <v>0</v>
      </c>
      <c r="AGI183" s="12">
        <f>Equity!AGI59</f>
        <v>0</v>
      </c>
      <c r="AGJ183" s="12">
        <f>Equity!AGJ59</f>
        <v>0</v>
      </c>
      <c r="AGK183" s="12">
        <f>Equity!AGK59</f>
        <v>0</v>
      </c>
      <c r="AGL183" s="12">
        <f>Equity!AGL59</f>
        <v>0</v>
      </c>
      <c r="AGM183" s="12">
        <f>Equity!AGM59</f>
        <v>0</v>
      </c>
      <c r="AGN183" s="12">
        <f>Equity!AGN59</f>
        <v>0</v>
      </c>
      <c r="AGO183" s="12">
        <f>Equity!AGO59</f>
        <v>0</v>
      </c>
      <c r="AGP183" s="12">
        <f>Equity!AGP59</f>
        <v>0</v>
      </c>
      <c r="AGQ183" s="12">
        <f>Equity!AGQ59</f>
        <v>0</v>
      </c>
      <c r="AGR183" s="12">
        <f>Equity!AGR59</f>
        <v>0</v>
      </c>
      <c r="AGS183" s="12">
        <f>Equity!AGS59</f>
        <v>0</v>
      </c>
      <c r="AGT183" s="12">
        <f>Equity!AGT59</f>
        <v>0</v>
      </c>
      <c r="AGU183" s="12">
        <f>Equity!AGU59</f>
        <v>0</v>
      </c>
      <c r="AGV183" s="12">
        <f>Equity!AGV59</f>
        <v>0</v>
      </c>
      <c r="AGW183" s="12">
        <f>Equity!AGW59</f>
        <v>0</v>
      </c>
      <c r="AGX183" s="12">
        <f>Equity!AGX59</f>
        <v>0</v>
      </c>
      <c r="AGY183" s="12">
        <f>Equity!AGY59</f>
        <v>0</v>
      </c>
      <c r="AGZ183" s="12">
        <f>Equity!AGZ59</f>
        <v>0</v>
      </c>
      <c r="AHA183" s="12">
        <f>Equity!AHA59</f>
        <v>0</v>
      </c>
      <c r="AHB183" s="12">
        <f>Equity!AHB59</f>
        <v>0</v>
      </c>
      <c r="AHC183" s="12">
        <f>Equity!AHC59</f>
        <v>0</v>
      </c>
      <c r="AHD183" s="12">
        <f>Equity!AHD59</f>
        <v>0</v>
      </c>
      <c r="AHE183" s="12">
        <f>Equity!AHE59</f>
        <v>0</v>
      </c>
      <c r="AHF183" s="12">
        <f>Equity!AHF59</f>
        <v>0</v>
      </c>
      <c r="AHG183" s="12">
        <f>Equity!AHG59</f>
        <v>0</v>
      </c>
      <c r="AHH183" s="12">
        <f>Equity!AHH59</f>
        <v>0</v>
      </c>
      <c r="AHI183" s="12">
        <f>Equity!AHI59</f>
        <v>0</v>
      </c>
      <c r="AHJ183" s="12">
        <f>Equity!AHJ59</f>
        <v>0</v>
      </c>
      <c r="AHK183" s="12">
        <f>Equity!AHK59</f>
        <v>0</v>
      </c>
      <c r="AHL183" s="12">
        <f>Equity!AHL59</f>
        <v>0</v>
      </c>
      <c r="AHM183" s="12">
        <f>Equity!AHM59</f>
        <v>0</v>
      </c>
      <c r="AHN183" s="12">
        <f>Equity!AHN59</f>
        <v>0</v>
      </c>
      <c r="AHO183" s="12">
        <f>Equity!AHO59</f>
        <v>0</v>
      </c>
      <c r="AHP183" s="12">
        <f>Equity!AHP59</f>
        <v>0</v>
      </c>
      <c r="AHQ183" s="12">
        <f>Equity!AHQ59</f>
        <v>0</v>
      </c>
      <c r="AHR183" s="12">
        <f>Equity!AHR59</f>
        <v>0</v>
      </c>
      <c r="AHS183" s="12">
        <f>Equity!AHS59</f>
        <v>0</v>
      </c>
      <c r="AHT183" s="12">
        <f>Equity!AHT59</f>
        <v>0</v>
      </c>
      <c r="AHU183" s="12">
        <f>Equity!AHU59</f>
        <v>0</v>
      </c>
      <c r="AHV183" s="12">
        <f>Equity!AHV59</f>
        <v>0</v>
      </c>
      <c r="AHW183" s="12">
        <f>Equity!AHW59</f>
        <v>0</v>
      </c>
      <c r="AHX183" s="12">
        <f>Equity!AHX59</f>
        <v>0</v>
      </c>
      <c r="AHY183" s="12">
        <f>Equity!AHY59</f>
        <v>0</v>
      </c>
      <c r="AHZ183" s="12">
        <f>Equity!AHZ59</f>
        <v>0</v>
      </c>
      <c r="AIA183" s="12">
        <f>Equity!AIA59</f>
        <v>0</v>
      </c>
      <c r="AIB183" s="12">
        <f>Equity!AIB59</f>
        <v>0</v>
      </c>
      <c r="AIC183" s="12">
        <f>Equity!AIC59</f>
        <v>0</v>
      </c>
      <c r="AID183" s="12">
        <f>Equity!AID59</f>
        <v>0</v>
      </c>
      <c r="AIE183" s="12">
        <f>Equity!AIE59</f>
        <v>0</v>
      </c>
      <c r="AIF183" s="12">
        <f>Equity!AIF59</f>
        <v>0</v>
      </c>
      <c r="AIG183" s="12">
        <f>Equity!AIG59</f>
        <v>0</v>
      </c>
      <c r="AIH183" s="12">
        <f>Equity!AIH59</f>
        <v>0</v>
      </c>
      <c r="AII183" s="12">
        <f>Equity!AII59</f>
        <v>0</v>
      </c>
      <c r="AIJ183" s="12">
        <f>Equity!AIJ59</f>
        <v>0</v>
      </c>
      <c r="AIK183" s="12">
        <f>Equity!AIK59</f>
        <v>0</v>
      </c>
      <c r="AIL183" s="12">
        <f>Equity!AIL59</f>
        <v>0</v>
      </c>
      <c r="AIM183" s="12">
        <f>Equity!AIM59</f>
        <v>0</v>
      </c>
      <c r="AIN183" s="12">
        <f>Equity!AIN59</f>
        <v>0</v>
      </c>
      <c r="AIO183" s="12">
        <f>Equity!AIO59</f>
        <v>0</v>
      </c>
      <c r="AIP183" s="12">
        <f>Equity!AIP59</f>
        <v>0</v>
      </c>
      <c r="AIQ183" s="12">
        <f>Equity!AIQ59</f>
        <v>0</v>
      </c>
      <c r="AIR183" s="12">
        <f>Equity!AIR59</f>
        <v>0</v>
      </c>
      <c r="AIS183" s="12">
        <f>Equity!AIS59</f>
        <v>0</v>
      </c>
      <c r="AIT183" s="12">
        <f>Equity!AIT59</f>
        <v>0</v>
      </c>
      <c r="AIU183" s="12">
        <f>Equity!AIU59</f>
        <v>0</v>
      </c>
      <c r="AIV183" s="12">
        <f>Equity!AIV59</f>
        <v>0</v>
      </c>
      <c r="AIW183" s="12">
        <f>Equity!AIW59</f>
        <v>0</v>
      </c>
      <c r="AIX183" s="12">
        <f>Equity!AIX59</f>
        <v>0</v>
      </c>
      <c r="AIY183" s="12">
        <f>Equity!AIY59</f>
        <v>0</v>
      </c>
      <c r="AIZ183" s="12">
        <f>Equity!AIZ59</f>
        <v>0</v>
      </c>
      <c r="AJA183" s="12">
        <f>Equity!AJA59</f>
        <v>0</v>
      </c>
      <c r="AJB183" s="12">
        <f>Equity!AJB59</f>
        <v>0</v>
      </c>
      <c r="AJC183" s="12">
        <f>Equity!AJC59</f>
        <v>0</v>
      </c>
      <c r="AJD183" s="12">
        <f>Equity!AJD59</f>
        <v>0</v>
      </c>
      <c r="AJE183" s="12">
        <f>Equity!AJE59</f>
        <v>0</v>
      </c>
      <c r="AJF183" s="12">
        <f>Equity!AJF59</f>
        <v>0</v>
      </c>
      <c r="AJG183" s="12">
        <f>Equity!AJG59</f>
        <v>0</v>
      </c>
      <c r="AJH183" s="12">
        <f>Equity!AJH59</f>
        <v>0</v>
      </c>
      <c r="AJI183" s="12">
        <f>Equity!AJI59</f>
        <v>0</v>
      </c>
      <c r="AJJ183" s="12">
        <f>Equity!AJJ59</f>
        <v>0</v>
      </c>
      <c r="AJK183" s="12">
        <f>Equity!AJK59</f>
        <v>0</v>
      </c>
      <c r="AJL183" s="12">
        <f>Equity!AJL59</f>
        <v>0</v>
      </c>
      <c r="AJM183" s="12">
        <f>Equity!AJM59</f>
        <v>0</v>
      </c>
      <c r="AJN183" s="12">
        <f>Equity!AJN59</f>
        <v>0</v>
      </c>
      <c r="AJO183" s="12">
        <f>Equity!AJO59</f>
        <v>0</v>
      </c>
      <c r="AJP183" s="12">
        <f>Equity!AJP59</f>
        <v>0</v>
      </c>
      <c r="AJQ183" s="12">
        <f>Equity!AJQ59</f>
        <v>0</v>
      </c>
      <c r="AJR183" s="12">
        <f>Equity!AJR59</f>
        <v>0</v>
      </c>
      <c r="AJS183" s="12">
        <f>Equity!AJS59</f>
        <v>0</v>
      </c>
      <c r="AJT183" s="12">
        <f>Equity!AJT59</f>
        <v>0</v>
      </c>
      <c r="AJU183" s="12">
        <f>Equity!AJU59</f>
        <v>0</v>
      </c>
      <c r="AJV183" s="12">
        <f>Equity!AJV59</f>
        <v>0</v>
      </c>
      <c r="AJW183" s="12">
        <f>Equity!AJW59</f>
        <v>0</v>
      </c>
      <c r="AJX183" s="12">
        <f>Equity!AJX59</f>
        <v>0</v>
      </c>
      <c r="AJY183" s="12">
        <f>Equity!AJY59</f>
        <v>0</v>
      </c>
      <c r="AJZ183" s="12">
        <f>Equity!AJZ59</f>
        <v>0</v>
      </c>
      <c r="AKA183" s="12">
        <f>Equity!AKA59</f>
        <v>0</v>
      </c>
      <c r="AKB183" s="12">
        <f>Equity!AKB59</f>
        <v>0</v>
      </c>
      <c r="AKC183" s="12">
        <f>Equity!AKC59</f>
        <v>0</v>
      </c>
      <c r="AKD183" s="12">
        <f>Equity!AKD59</f>
        <v>0</v>
      </c>
      <c r="AKE183" s="12">
        <f>Equity!AKE59</f>
        <v>0</v>
      </c>
      <c r="AKF183" s="12">
        <f>Equity!AKF59</f>
        <v>0</v>
      </c>
      <c r="AKG183" s="12">
        <f>Equity!AKG59</f>
        <v>0</v>
      </c>
      <c r="AKH183" s="12">
        <f>Equity!AKH59</f>
        <v>0</v>
      </c>
      <c r="AKI183" s="12">
        <f>Equity!AKI59</f>
        <v>0</v>
      </c>
      <c r="AKJ183" s="12">
        <f>Equity!AKJ59</f>
        <v>0</v>
      </c>
      <c r="AKK183" s="12">
        <f>Equity!AKK59</f>
        <v>0</v>
      </c>
      <c r="AKL183" s="12">
        <f>Equity!AKL59</f>
        <v>0</v>
      </c>
      <c r="AKM183" s="12">
        <f>Equity!AKM59</f>
        <v>0</v>
      </c>
      <c r="AKN183" s="12">
        <f>Equity!AKN59</f>
        <v>0</v>
      </c>
      <c r="AKO183" s="12">
        <f>Equity!AKO59</f>
        <v>0</v>
      </c>
      <c r="AKP183" s="12">
        <f>Equity!AKP59</f>
        <v>0</v>
      </c>
      <c r="AKQ183" s="12">
        <f>Equity!AKQ59</f>
        <v>0</v>
      </c>
      <c r="AKR183" s="12">
        <f>Equity!AKR59</f>
        <v>0</v>
      </c>
      <c r="AKS183" s="12">
        <f>Equity!AKS59</f>
        <v>0</v>
      </c>
      <c r="AKT183" s="12">
        <f>Equity!AKT59</f>
        <v>0</v>
      </c>
      <c r="AKU183" s="12">
        <f>Equity!AKU59</f>
        <v>0</v>
      </c>
      <c r="AKV183" s="12">
        <f>Equity!AKV59</f>
        <v>0</v>
      </c>
      <c r="AKW183" s="12">
        <f>Equity!AKW59</f>
        <v>0</v>
      </c>
      <c r="AKX183" s="12">
        <f>Equity!AKX59</f>
        <v>0</v>
      </c>
      <c r="AKY183" s="12">
        <f>Equity!AKY59</f>
        <v>0</v>
      </c>
      <c r="AKZ183" s="12">
        <f>Equity!AKZ59</f>
        <v>0</v>
      </c>
      <c r="ALA183" s="12">
        <f>Equity!ALA59</f>
        <v>0</v>
      </c>
      <c r="ALB183" s="12">
        <f>Equity!ALB59</f>
        <v>0</v>
      </c>
      <c r="ALC183" s="12">
        <f>Equity!ALC59</f>
        <v>0</v>
      </c>
      <c r="ALD183" s="12">
        <f>Equity!ALD59</f>
        <v>0</v>
      </c>
      <c r="ALE183" s="12">
        <f>Equity!ALE59</f>
        <v>0</v>
      </c>
      <c r="ALF183" s="12">
        <f>Equity!ALF59</f>
        <v>0</v>
      </c>
      <c r="ALG183" s="12">
        <f>Equity!ALG59</f>
        <v>0</v>
      </c>
      <c r="ALH183" s="12">
        <f>Equity!ALH59</f>
        <v>0</v>
      </c>
      <c r="ALI183" s="12">
        <f>Equity!ALI59</f>
        <v>0</v>
      </c>
      <c r="ALJ183" s="12">
        <f>Equity!ALJ59</f>
        <v>0</v>
      </c>
      <c r="ALK183" s="12">
        <f>Equity!ALK59</f>
        <v>0</v>
      </c>
      <c r="ALL183" s="12">
        <f>Equity!ALL59</f>
        <v>0</v>
      </c>
      <c r="ALM183" s="12">
        <f>Equity!ALM59</f>
        <v>0</v>
      </c>
      <c r="ALN183" s="12">
        <f>Equity!ALN59</f>
        <v>0</v>
      </c>
      <c r="ALO183" s="12">
        <f>Equity!ALO59</f>
        <v>0</v>
      </c>
      <c r="ALP183" s="12">
        <f>Equity!ALP59</f>
        <v>0</v>
      </c>
      <c r="ALQ183" s="12">
        <f>Equity!ALQ59</f>
        <v>0</v>
      </c>
      <c r="ALR183" s="12">
        <f>Equity!ALR59</f>
        <v>0</v>
      </c>
      <c r="ALS183" s="12">
        <f>Equity!ALS59</f>
        <v>0</v>
      </c>
      <c r="ALT183" s="12">
        <f>Equity!ALT59</f>
        <v>0</v>
      </c>
      <c r="ALU183" s="12">
        <f>Equity!ALU59</f>
        <v>0</v>
      </c>
      <c r="ALV183" s="12">
        <f>Equity!ALV59</f>
        <v>0</v>
      </c>
      <c r="ALW183" s="12">
        <f>Equity!ALW59</f>
        <v>0</v>
      </c>
      <c r="ALX183" s="12">
        <f>Equity!ALX59</f>
        <v>0</v>
      </c>
      <c r="ALY183" s="12">
        <f>Equity!ALY59</f>
        <v>0</v>
      </c>
      <c r="ALZ183" s="12">
        <f>Equity!ALZ59</f>
        <v>0</v>
      </c>
      <c r="AMA183" s="12">
        <f>Equity!AMA59</f>
        <v>0</v>
      </c>
      <c r="AMB183" s="12">
        <f>Equity!AMB59</f>
        <v>0</v>
      </c>
      <c r="AMC183" s="12">
        <f>Equity!AMC59</f>
        <v>0</v>
      </c>
      <c r="AMD183" s="12">
        <f>Equity!AMD59</f>
        <v>0</v>
      </c>
      <c r="AME183" s="12">
        <f>Equity!AME59</f>
        <v>0</v>
      </c>
      <c r="AMF183" s="12">
        <f>Equity!AMF59</f>
        <v>0</v>
      </c>
      <c r="AMG183" s="12">
        <f>Equity!AMG59</f>
        <v>0</v>
      </c>
      <c r="AMH183" s="12">
        <f>Equity!AMH59</f>
        <v>0</v>
      </c>
      <c r="AMI183" s="12">
        <f>Equity!AMI59</f>
        <v>0</v>
      </c>
      <c r="AMJ183" s="12">
        <f>Equity!AMJ59</f>
        <v>0</v>
      </c>
      <c r="AMK183" s="12">
        <f>Equity!AMK59</f>
        <v>0</v>
      </c>
      <c r="AML183" s="12">
        <f>Equity!AML59</f>
        <v>0</v>
      </c>
      <c r="AMM183" s="12">
        <f>Equity!AMM59</f>
        <v>0</v>
      </c>
      <c r="AMN183" s="12">
        <f>Equity!AMN59</f>
        <v>0</v>
      </c>
      <c r="AMO183" s="12">
        <f>Equity!AMO59</f>
        <v>0</v>
      </c>
      <c r="AMP183" s="12">
        <f>Equity!AMP59</f>
        <v>0</v>
      </c>
      <c r="AMQ183" s="12">
        <f>Equity!AMQ59</f>
        <v>0</v>
      </c>
      <c r="AMR183" s="12">
        <f>Equity!AMR59</f>
        <v>0</v>
      </c>
      <c r="AMS183" s="12">
        <f>Equity!AMS59</f>
        <v>0</v>
      </c>
      <c r="AMT183" s="12">
        <f>Equity!AMT59</f>
        <v>0</v>
      </c>
      <c r="AMU183" s="12">
        <f>Equity!AMU59</f>
        <v>0</v>
      </c>
      <c r="AMV183" s="12">
        <f>Equity!AMV59</f>
        <v>0</v>
      </c>
      <c r="AMW183" s="12">
        <f>Equity!AMW59</f>
        <v>0</v>
      </c>
      <c r="AMX183" s="12">
        <f>Equity!AMX59</f>
        <v>0</v>
      </c>
      <c r="AMY183" s="12">
        <f>Equity!AMY59</f>
        <v>0</v>
      </c>
      <c r="AMZ183" s="12">
        <f>Equity!AMZ59</f>
        <v>0</v>
      </c>
      <c r="ANA183" s="12">
        <f>Equity!ANA59</f>
        <v>0</v>
      </c>
      <c r="ANB183" s="12">
        <f>Equity!ANB59</f>
        <v>0</v>
      </c>
      <c r="ANC183" s="12">
        <f>Equity!ANC59</f>
        <v>0</v>
      </c>
      <c r="AND183" s="12">
        <f>Equity!AND59</f>
        <v>0</v>
      </c>
      <c r="ANE183" s="12">
        <f>Equity!ANE59</f>
        <v>0</v>
      </c>
      <c r="ANF183" s="12">
        <f>Equity!ANF59</f>
        <v>0</v>
      </c>
      <c r="ANG183" s="12">
        <f>Equity!ANG59</f>
        <v>0</v>
      </c>
      <c r="ANH183" s="12">
        <f>Equity!ANH59</f>
        <v>0</v>
      </c>
      <c r="ANI183" s="12">
        <f>Equity!ANI59</f>
        <v>0</v>
      </c>
      <c r="ANJ183" s="12">
        <f>Equity!ANJ59</f>
        <v>0</v>
      </c>
      <c r="ANK183" s="12">
        <f>Equity!ANK59</f>
        <v>0</v>
      </c>
      <c r="ANL183" s="12">
        <f>Equity!ANL59</f>
        <v>0</v>
      </c>
      <c r="ANM183" s="12">
        <f>Equity!ANM59</f>
        <v>0</v>
      </c>
      <c r="ANN183" s="12">
        <f>Equity!ANN59</f>
        <v>0</v>
      </c>
      <c r="ANO183" s="12">
        <f>Equity!ANO59</f>
        <v>0</v>
      </c>
      <c r="ANP183" s="12">
        <f>Equity!ANP59</f>
        <v>0</v>
      </c>
      <c r="ANQ183" s="12">
        <f>Equity!ANQ59</f>
        <v>0</v>
      </c>
      <c r="ANR183" s="12">
        <f>Equity!ANR59</f>
        <v>0</v>
      </c>
      <c r="ANS183" s="12">
        <f>Equity!ANS59</f>
        <v>0</v>
      </c>
      <c r="ANT183" s="12">
        <f>Equity!ANT59</f>
        <v>0</v>
      </c>
      <c r="ANU183" s="12">
        <f>Equity!ANU59</f>
        <v>0</v>
      </c>
      <c r="ANV183" s="12">
        <f>Equity!ANV59</f>
        <v>0</v>
      </c>
      <c r="ANW183" s="12">
        <f>Equity!ANW59</f>
        <v>0</v>
      </c>
      <c r="ANX183" s="12">
        <f>Equity!ANX59</f>
        <v>0</v>
      </c>
      <c r="ANY183" s="12">
        <f>Equity!ANY59</f>
        <v>0</v>
      </c>
      <c r="ANZ183" s="12">
        <f>Equity!ANZ59</f>
        <v>0</v>
      </c>
      <c r="AOA183" s="12">
        <f>Equity!AOA59</f>
        <v>0</v>
      </c>
      <c r="AOB183" s="12">
        <f>Equity!AOB59</f>
        <v>0</v>
      </c>
      <c r="AOC183" s="12">
        <f>Equity!AOC59</f>
        <v>0</v>
      </c>
      <c r="AOD183" s="12">
        <f>Equity!AOD59</f>
        <v>0</v>
      </c>
      <c r="AOE183" s="12">
        <f>Equity!AOE59</f>
        <v>0</v>
      </c>
      <c r="AOF183" s="12">
        <f>Equity!AOF59</f>
        <v>0</v>
      </c>
      <c r="AOG183" s="12">
        <f>Equity!AOG59</f>
        <v>0</v>
      </c>
      <c r="AOH183" s="12">
        <f>Equity!AOH59</f>
        <v>0</v>
      </c>
      <c r="AOI183" s="12">
        <f>Equity!AOI59</f>
        <v>0</v>
      </c>
      <c r="AOJ183" s="12">
        <f>Equity!AOJ59</f>
        <v>0</v>
      </c>
      <c r="AOK183" s="12">
        <f>Equity!AOK59</f>
        <v>0</v>
      </c>
      <c r="AOL183" s="12">
        <f>Equity!AOL59</f>
        <v>0</v>
      </c>
      <c r="AOM183" s="12">
        <f>Equity!AOM59</f>
        <v>0</v>
      </c>
      <c r="AON183" s="12">
        <f>Equity!AON59</f>
        <v>0</v>
      </c>
      <c r="AOO183" s="12">
        <f>Equity!AOO59</f>
        <v>0</v>
      </c>
      <c r="AOP183" s="12">
        <f>Equity!AOP59</f>
        <v>0</v>
      </c>
      <c r="AOQ183" s="12">
        <f>Equity!AOQ59</f>
        <v>0</v>
      </c>
      <c r="AOR183" s="12">
        <f>Equity!AOR59</f>
        <v>0</v>
      </c>
      <c r="AOS183" s="12">
        <f>Equity!AOS59</f>
        <v>0</v>
      </c>
      <c r="AOT183" s="12">
        <f>Equity!AOT59</f>
        <v>0</v>
      </c>
      <c r="AOU183" s="12">
        <f>Equity!AOU59</f>
        <v>0</v>
      </c>
      <c r="AOV183" s="12">
        <f>Equity!AOV59</f>
        <v>0</v>
      </c>
      <c r="AOW183" s="12">
        <f>Equity!AOW59</f>
        <v>0</v>
      </c>
      <c r="AOX183" s="12">
        <f>Equity!AOX59</f>
        <v>0</v>
      </c>
      <c r="AOY183" s="12">
        <f>Equity!AOY59</f>
        <v>0</v>
      </c>
      <c r="AOZ183" s="12">
        <f>Equity!AOZ59</f>
        <v>0</v>
      </c>
      <c r="APA183" s="12">
        <f>Equity!APA59</f>
        <v>0</v>
      </c>
      <c r="APB183" s="12">
        <f>Equity!APB59</f>
        <v>0</v>
      </c>
      <c r="APC183" s="12">
        <f>Equity!APC59</f>
        <v>0</v>
      </c>
      <c r="APD183" s="12">
        <f>Equity!APD59</f>
        <v>0</v>
      </c>
      <c r="APE183" s="12">
        <f>Equity!APE59</f>
        <v>0</v>
      </c>
      <c r="APF183" s="12">
        <f>Equity!APF59</f>
        <v>0</v>
      </c>
      <c r="APG183" s="12">
        <f>Equity!APG59</f>
        <v>0</v>
      </c>
      <c r="APH183" s="12">
        <f>Equity!APH59</f>
        <v>0</v>
      </c>
      <c r="API183" s="12">
        <f>Equity!API59</f>
        <v>0</v>
      </c>
      <c r="APJ183" s="12">
        <f>Equity!APJ59</f>
        <v>0</v>
      </c>
      <c r="APK183" s="12">
        <f>Equity!APK59</f>
        <v>0</v>
      </c>
      <c r="APL183" s="12">
        <f>Equity!APL59</f>
        <v>0</v>
      </c>
      <c r="APM183" s="12">
        <f>Equity!APM59</f>
        <v>0</v>
      </c>
      <c r="APN183" s="12">
        <f>Equity!APN59</f>
        <v>0</v>
      </c>
      <c r="APO183" s="12">
        <f>Equity!APO59</f>
        <v>0</v>
      </c>
      <c r="APP183" s="12">
        <f>Equity!APP59</f>
        <v>0</v>
      </c>
      <c r="APQ183" s="12">
        <f>Equity!APQ59</f>
        <v>0</v>
      </c>
      <c r="APR183" s="12">
        <f>Equity!APR59</f>
        <v>0</v>
      </c>
      <c r="APS183" s="12">
        <f>Equity!APS59</f>
        <v>0</v>
      </c>
      <c r="APT183" s="12">
        <f>Equity!APT59</f>
        <v>0</v>
      </c>
      <c r="APU183" s="12">
        <f>Equity!APU59</f>
        <v>0</v>
      </c>
      <c r="APV183" s="12">
        <f>Equity!APV59</f>
        <v>0</v>
      </c>
      <c r="APW183" s="12">
        <f>Equity!APW59</f>
        <v>0</v>
      </c>
      <c r="APX183" s="12">
        <f>Equity!APX59</f>
        <v>0</v>
      </c>
      <c r="APY183" s="12">
        <f>Equity!APY59</f>
        <v>0</v>
      </c>
      <c r="APZ183" s="12">
        <f>Equity!APZ59</f>
        <v>0</v>
      </c>
      <c r="AQA183" s="12">
        <f>Equity!AQA59</f>
        <v>0</v>
      </c>
      <c r="AQB183" s="12">
        <f>Equity!AQB59</f>
        <v>0</v>
      </c>
      <c r="AQC183" s="12">
        <f>Equity!AQC59</f>
        <v>0</v>
      </c>
      <c r="AQD183" s="12">
        <f>Equity!AQD59</f>
        <v>0</v>
      </c>
      <c r="AQE183" s="12">
        <f>Equity!AQE59</f>
        <v>0</v>
      </c>
      <c r="AQF183" s="12">
        <f>Equity!AQF59</f>
        <v>0</v>
      </c>
      <c r="AQG183" s="12">
        <f>Equity!AQG59</f>
        <v>0</v>
      </c>
      <c r="AQH183" s="12">
        <f>Equity!AQH59</f>
        <v>0</v>
      </c>
      <c r="AQI183" s="12">
        <f>Equity!AQI59</f>
        <v>0</v>
      </c>
      <c r="AQJ183" s="12">
        <f>Equity!AQJ59</f>
        <v>0</v>
      </c>
      <c r="AQK183" s="12">
        <f>Equity!AQK59</f>
        <v>0</v>
      </c>
      <c r="AQL183" s="12">
        <f>Equity!AQL59</f>
        <v>0</v>
      </c>
      <c r="AQM183" s="12">
        <f>Equity!AQM59</f>
        <v>0</v>
      </c>
      <c r="AQN183" s="12">
        <f>Equity!AQN59</f>
        <v>0</v>
      </c>
      <c r="AQO183" s="12">
        <f>Equity!AQO59</f>
        <v>0</v>
      </c>
      <c r="AQP183" s="12">
        <f>Equity!AQP59</f>
        <v>0</v>
      </c>
      <c r="AQQ183" s="12">
        <f>Equity!AQQ59</f>
        <v>0</v>
      </c>
      <c r="AQR183" s="12">
        <f>Equity!AQR59</f>
        <v>0</v>
      </c>
      <c r="AQS183" s="12">
        <f>Equity!AQS59</f>
        <v>0</v>
      </c>
      <c r="AQT183" s="12">
        <f>Equity!AQT59</f>
        <v>0</v>
      </c>
      <c r="AQU183" s="12">
        <f>Equity!AQU59</f>
        <v>0</v>
      </c>
      <c r="AQV183" s="12">
        <f>Equity!AQV59</f>
        <v>0</v>
      </c>
      <c r="AQW183" s="12">
        <f>Equity!AQW59</f>
        <v>0</v>
      </c>
      <c r="AQX183" s="12">
        <f>Equity!AQX59</f>
        <v>0</v>
      </c>
      <c r="AQY183" s="12">
        <f>Equity!AQY59</f>
        <v>0</v>
      </c>
      <c r="AQZ183" s="12">
        <f>Equity!AQZ59</f>
        <v>0</v>
      </c>
      <c r="ARA183" s="12">
        <f>Equity!ARA59</f>
        <v>0</v>
      </c>
      <c r="ARB183" s="12">
        <f>Equity!ARB59</f>
        <v>0</v>
      </c>
      <c r="ARC183" s="12">
        <f>Equity!ARC59</f>
        <v>0</v>
      </c>
      <c r="ARD183" s="12">
        <f>Equity!ARD59</f>
        <v>0</v>
      </c>
      <c r="ARE183" s="12">
        <f>Equity!ARE59</f>
        <v>0</v>
      </c>
      <c r="ARF183" s="12">
        <f>Equity!ARF59</f>
        <v>0</v>
      </c>
      <c r="ARG183" s="12">
        <f>Equity!ARG59</f>
        <v>0</v>
      </c>
      <c r="ARH183" s="12">
        <f>Equity!ARH59</f>
        <v>0</v>
      </c>
      <c r="ARI183" s="12">
        <f>Equity!ARI59</f>
        <v>0</v>
      </c>
      <c r="ARJ183" s="12">
        <f>Equity!ARJ59</f>
        <v>0</v>
      </c>
      <c r="ARK183" s="12">
        <f>Equity!ARK59</f>
        <v>0</v>
      </c>
      <c r="ARL183" s="12">
        <f>Equity!ARL59</f>
        <v>0</v>
      </c>
      <c r="ARM183" s="12">
        <f>Equity!ARM59</f>
        <v>0</v>
      </c>
      <c r="ARN183" s="12">
        <f>Equity!ARN59</f>
        <v>0</v>
      </c>
      <c r="ARO183" s="12">
        <f>Equity!ARO59</f>
        <v>0</v>
      </c>
      <c r="ARP183" s="12">
        <f>Equity!ARP59</f>
        <v>0</v>
      </c>
      <c r="ARQ183" s="12">
        <f>Equity!ARQ59</f>
        <v>0</v>
      </c>
      <c r="ARR183" s="12">
        <f>Equity!ARR59</f>
        <v>0</v>
      </c>
      <c r="ARS183" s="12">
        <f>Equity!ARS59</f>
        <v>0</v>
      </c>
      <c r="ART183" s="12">
        <f>Equity!ART59</f>
        <v>0</v>
      </c>
      <c r="ARU183" s="12">
        <f>Equity!ARU59</f>
        <v>0</v>
      </c>
      <c r="ARV183" s="12">
        <f>Equity!ARV59</f>
        <v>0</v>
      </c>
      <c r="ARW183" s="12">
        <f>Equity!ARW59</f>
        <v>0</v>
      </c>
      <c r="ARX183" s="12">
        <f>Equity!ARX59</f>
        <v>0</v>
      </c>
      <c r="ARY183" s="12">
        <f>Equity!ARY59</f>
        <v>0</v>
      </c>
      <c r="ARZ183" s="12">
        <f>Equity!ARZ59</f>
        <v>0</v>
      </c>
      <c r="ASA183" s="12">
        <f>Equity!ASA59</f>
        <v>0</v>
      </c>
      <c r="ASB183" s="12">
        <f>Equity!ASB59</f>
        <v>0</v>
      </c>
      <c r="ASC183" s="12">
        <f>Equity!ASC59</f>
        <v>0</v>
      </c>
      <c r="ASD183" s="12">
        <f>Equity!ASD59</f>
        <v>0</v>
      </c>
      <c r="ASE183" s="12">
        <f>Equity!ASE59</f>
        <v>0</v>
      </c>
      <c r="ASF183" s="12">
        <f>Equity!ASF59</f>
        <v>0</v>
      </c>
      <c r="ASG183" s="12">
        <f>Equity!ASG59</f>
        <v>0</v>
      </c>
      <c r="ASH183" s="12">
        <f>Equity!ASH59</f>
        <v>0</v>
      </c>
      <c r="ASI183" s="12">
        <f>Equity!ASI59</f>
        <v>0</v>
      </c>
      <c r="ASJ183" s="12">
        <f>Equity!ASJ59</f>
        <v>0</v>
      </c>
      <c r="ASK183" s="12">
        <f>Equity!ASK59</f>
        <v>0</v>
      </c>
      <c r="ASL183" s="12">
        <f>Equity!ASL59</f>
        <v>0</v>
      </c>
      <c r="ASM183" s="12">
        <f>Equity!ASM59</f>
        <v>0</v>
      </c>
      <c r="ASN183" s="12">
        <f>Equity!ASN59</f>
        <v>0</v>
      </c>
      <c r="ASO183" s="12">
        <f>Equity!ASO59</f>
        <v>0</v>
      </c>
      <c r="ASP183" s="12">
        <f>Equity!ASP59</f>
        <v>0</v>
      </c>
      <c r="ASQ183" s="12">
        <f>Equity!ASQ59</f>
        <v>0</v>
      </c>
      <c r="ASR183" s="12">
        <f>Equity!ASR59</f>
        <v>0</v>
      </c>
      <c r="ASS183" s="12">
        <f>Equity!ASS59</f>
        <v>0</v>
      </c>
      <c r="AST183" s="12">
        <f>Equity!AST59</f>
        <v>0</v>
      </c>
      <c r="ASU183" s="12">
        <f>Equity!ASU59</f>
        <v>0</v>
      </c>
      <c r="ASV183" s="12">
        <f>Equity!ASV59</f>
        <v>0</v>
      </c>
      <c r="ASW183" s="12">
        <f>Equity!ASW59</f>
        <v>0</v>
      </c>
      <c r="ASX183" s="12">
        <f>Equity!ASX59</f>
        <v>0</v>
      </c>
      <c r="ASY183" s="12">
        <f>Equity!ASY59</f>
        <v>0</v>
      </c>
      <c r="ASZ183" s="12">
        <f>Equity!ASZ59</f>
        <v>0</v>
      </c>
      <c r="ATA183" s="12">
        <f>Equity!ATA59</f>
        <v>0</v>
      </c>
      <c r="ATB183" s="12">
        <f>Equity!ATB59</f>
        <v>0</v>
      </c>
      <c r="ATC183" s="12">
        <f>Equity!ATC59</f>
        <v>0</v>
      </c>
      <c r="ATD183" s="12">
        <f>Equity!ATD59</f>
        <v>0</v>
      </c>
      <c r="ATE183" s="12">
        <f>Equity!ATE59</f>
        <v>0</v>
      </c>
      <c r="ATF183" s="12">
        <f>Equity!ATF59</f>
        <v>0</v>
      </c>
      <c r="ATG183" s="12">
        <f>Equity!ATG59</f>
        <v>0</v>
      </c>
      <c r="ATH183" s="12">
        <f>Equity!ATH59</f>
        <v>0</v>
      </c>
      <c r="ATI183" s="12">
        <f>Equity!ATI59</f>
        <v>0</v>
      </c>
      <c r="ATJ183" s="12">
        <f>Equity!ATJ59</f>
        <v>0</v>
      </c>
      <c r="ATK183" s="12">
        <f>Equity!ATK59</f>
        <v>0</v>
      </c>
      <c r="ATL183" s="12">
        <f>Equity!ATL59</f>
        <v>0</v>
      </c>
      <c r="ATM183" s="12">
        <f>Equity!ATM59</f>
        <v>0</v>
      </c>
      <c r="ATN183" s="12">
        <f>Equity!ATN59</f>
        <v>0</v>
      </c>
      <c r="ATO183" s="12">
        <f>Equity!ATO59</f>
        <v>0</v>
      </c>
      <c r="ATP183" s="12">
        <f>Equity!ATP59</f>
        <v>0</v>
      </c>
      <c r="ATQ183" s="12">
        <f>Equity!ATQ59</f>
        <v>0</v>
      </c>
      <c r="ATR183" s="12">
        <f>Equity!ATR59</f>
        <v>0</v>
      </c>
      <c r="ATS183" s="12">
        <f>Equity!ATS59</f>
        <v>0</v>
      </c>
      <c r="ATT183" s="12">
        <f>Equity!ATT59</f>
        <v>0</v>
      </c>
      <c r="ATU183" s="12">
        <f>Equity!ATU59</f>
        <v>0</v>
      </c>
      <c r="ATV183" s="12">
        <f>Equity!ATV59</f>
        <v>0</v>
      </c>
      <c r="ATW183" s="12">
        <f>Equity!ATW59</f>
        <v>0</v>
      </c>
      <c r="ATX183" s="12">
        <f>Equity!ATX59</f>
        <v>0</v>
      </c>
      <c r="ATY183" s="12">
        <f>Equity!ATY59</f>
        <v>0</v>
      </c>
      <c r="ATZ183" s="12">
        <f>Equity!ATZ59</f>
        <v>0</v>
      </c>
      <c r="AUA183" s="12">
        <f>Equity!AUA59</f>
        <v>0</v>
      </c>
      <c r="AUB183" s="12">
        <f>Equity!AUB59</f>
        <v>0</v>
      </c>
      <c r="AUC183" s="12">
        <f>Equity!AUC59</f>
        <v>0</v>
      </c>
      <c r="AUD183" s="12">
        <f>Equity!AUD59</f>
        <v>0</v>
      </c>
      <c r="AUE183" s="12">
        <f>Equity!AUE59</f>
        <v>0</v>
      </c>
      <c r="AUF183" s="12">
        <f>Equity!AUF59</f>
        <v>0</v>
      </c>
      <c r="AUG183" s="12">
        <f>Equity!AUG59</f>
        <v>0</v>
      </c>
      <c r="AUH183" s="12">
        <f>Equity!AUH59</f>
        <v>0</v>
      </c>
      <c r="AUI183" s="12">
        <f>Equity!AUI59</f>
        <v>0</v>
      </c>
      <c r="AUJ183" s="12">
        <f>Equity!AUJ59</f>
        <v>0</v>
      </c>
      <c r="AUK183" s="12">
        <f>Equity!AUK59</f>
        <v>0</v>
      </c>
      <c r="AUL183" s="12">
        <f>Equity!AUL59</f>
        <v>0</v>
      </c>
      <c r="AUM183" s="12">
        <f>Equity!AUM59</f>
        <v>0</v>
      </c>
      <c r="AUN183" s="12">
        <f>Equity!AUN59</f>
        <v>0</v>
      </c>
      <c r="AUO183" s="12">
        <f>Equity!AUO59</f>
        <v>0</v>
      </c>
      <c r="AUP183" s="12">
        <f>Equity!AUP59</f>
        <v>0</v>
      </c>
      <c r="AUQ183" s="12">
        <f>Equity!AUQ59</f>
        <v>0</v>
      </c>
      <c r="AUR183" s="12">
        <f>Equity!AUR59</f>
        <v>0</v>
      </c>
      <c r="AUS183" s="12">
        <f>Equity!AUS59</f>
        <v>0</v>
      </c>
      <c r="AUT183" s="12">
        <f>Equity!AUT59</f>
        <v>0</v>
      </c>
      <c r="AUU183" s="12">
        <f>Equity!AUU59</f>
        <v>0</v>
      </c>
      <c r="AUV183" s="12">
        <f>Equity!AUV59</f>
        <v>0</v>
      </c>
      <c r="AUW183" s="12">
        <f>Equity!AUW59</f>
        <v>0</v>
      </c>
      <c r="AUX183" s="12">
        <f>Equity!AUX59</f>
        <v>0</v>
      </c>
      <c r="AUY183" s="12">
        <f>Equity!AUY59</f>
        <v>0</v>
      </c>
      <c r="AUZ183" s="12">
        <f>Equity!AUZ59</f>
        <v>0</v>
      </c>
      <c r="AVA183" s="12">
        <f>Equity!AVA59</f>
        <v>0</v>
      </c>
      <c r="AVB183" s="12">
        <f>Equity!AVB59</f>
        <v>0</v>
      </c>
      <c r="AVC183" s="12">
        <f>Equity!AVC59</f>
        <v>0</v>
      </c>
      <c r="AVD183" s="12">
        <f>Equity!AVD59</f>
        <v>0</v>
      </c>
      <c r="AVE183" s="12">
        <f>Equity!AVE59</f>
        <v>0</v>
      </c>
      <c r="AVF183" s="12">
        <f>Equity!AVF59</f>
        <v>0</v>
      </c>
      <c r="AVG183" s="12">
        <f>Equity!AVG59</f>
        <v>0</v>
      </c>
      <c r="AVH183" s="12">
        <f>Equity!AVH59</f>
        <v>0</v>
      </c>
      <c r="AVI183" s="12">
        <f>Equity!AVI59</f>
        <v>0</v>
      </c>
      <c r="AVJ183" s="12">
        <f>Equity!AVJ59</f>
        <v>0</v>
      </c>
      <c r="AVK183" s="12">
        <f>Equity!AVK59</f>
        <v>0</v>
      </c>
      <c r="AVL183" s="12">
        <f>Equity!AVL59</f>
        <v>0</v>
      </c>
      <c r="AVM183" s="12">
        <f>Equity!AVM59</f>
        <v>0</v>
      </c>
      <c r="AVN183" s="12">
        <f>Equity!AVN59</f>
        <v>0</v>
      </c>
      <c r="AVO183" s="12">
        <f>Equity!AVO59</f>
        <v>0</v>
      </c>
      <c r="AVP183" s="12">
        <f>Equity!AVP59</f>
        <v>0</v>
      </c>
      <c r="AVQ183" s="12">
        <f>Equity!AVQ59</f>
        <v>0</v>
      </c>
      <c r="AVR183" s="12">
        <f>Equity!AVR59</f>
        <v>0</v>
      </c>
      <c r="AVS183" s="12">
        <f>Equity!AVS59</f>
        <v>0</v>
      </c>
      <c r="AVT183" s="12">
        <f>Equity!AVT59</f>
        <v>0</v>
      </c>
      <c r="AVU183" s="12">
        <f>Equity!AVU59</f>
        <v>0</v>
      </c>
      <c r="AVV183" s="12">
        <f>Equity!AVV59</f>
        <v>0</v>
      </c>
      <c r="AVW183" s="12">
        <f>Equity!AVW59</f>
        <v>0</v>
      </c>
      <c r="AVX183" s="12">
        <f>Equity!AVX59</f>
        <v>0</v>
      </c>
      <c r="AVY183" s="12">
        <f>Equity!AVY59</f>
        <v>0</v>
      </c>
      <c r="AVZ183" s="12">
        <f>Equity!AVZ59</f>
        <v>0</v>
      </c>
      <c r="AWA183" s="12">
        <f>Equity!AWA59</f>
        <v>0</v>
      </c>
      <c r="AWB183" s="12">
        <f>Equity!AWB59</f>
        <v>0</v>
      </c>
      <c r="AWC183" s="12">
        <f>Equity!AWC59</f>
        <v>0</v>
      </c>
      <c r="AWD183" s="12">
        <f>Equity!AWD59</f>
        <v>0</v>
      </c>
      <c r="AWE183" s="12">
        <f>Equity!AWE59</f>
        <v>0</v>
      </c>
      <c r="AWF183" s="12">
        <f>Equity!AWF59</f>
        <v>0</v>
      </c>
      <c r="AWG183" s="12">
        <f>Equity!AWG59</f>
        <v>0</v>
      </c>
      <c r="AWH183" s="12">
        <f>Equity!AWH59</f>
        <v>0</v>
      </c>
      <c r="AWI183" s="12">
        <f>Equity!AWI59</f>
        <v>0</v>
      </c>
      <c r="AWJ183" s="12">
        <f>Equity!AWJ59</f>
        <v>0</v>
      </c>
      <c r="AWK183" s="12">
        <f>Equity!AWK59</f>
        <v>0</v>
      </c>
      <c r="AWL183" s="12">
        <f>Equity!AWL59</f>
        <v>0</v>
      </c>
      <c r="AWM183" s="12">
        <f>Equity!AWM59</f>
        <v>0</v>
      </c>
      <c r="AWN183" s="12">
        <f>Equity!AWN59</f>
        <v>0</v>
      </c>
      <c r="AWO183" s="12">
        <f>Equity!AWO59</f>
        <v>0</v>
      </c>
      <c r="AWP183" s="12">
        <f>Equity!AWP59</f>
        <v>0</v>
      </c>
      <c r="AWQ183" s="12">
        <f>Equity!AWQ59</f>
        <v>0</v>
      </c>
      <c r="AWR183" s="12">
        <f>Equity!AWR59</f>
        <v>0</v>
      </c>
      <c r="AWS183" s="12">
        <f>Equity!AWS59</f>
        <v>0</v>
      </c>
      <c r="AWT183" s="12">
        <f>Equity!AWT59</f>
        <v>0</v>
      </c>
      <c r="AWU183" s="12">
        <f>Equity!AWU59</f>
        <v>0</v>
      </c>
      <c r="AWV183" s="12">
        <f>Equity!AWV59</f>
        <v>0</v>
      </c>
      <c r="AWW183" s="12">
        <f>Equity!AWW59</f>
        <v>0</v>
      </c>
      <c r="AWX183" s="12">
        <f>Equity!AWX59</f>
        <v>0</v>
      </c>
      <c r="AWY183" s="12">
        <f>Equity!AWY59</f>
        <v>0</v>
      </c>
      <c r="AWZ183" s="12">
        <f>Equity!AWZ59</f>
        <v>0</v>
      </c>
      <c r="AXA183" s="12">
        <f>Equity!AXA59</f>
        <v>0</v>
      </c>
      <c r="AXB183" s="12">
        <f>Equity!AXB59</f>
        <v>0</v>
      </c>
      <c r="AXC183" s="12">
        <f>Equity!AXC59</f>
        <v>0</v>
      </c>
      <c r="AXD183" s="12">
        <f>Equity!AXD59</f>
        <v>0</v>
      </c>
      <c r="AXE183" s="12">
        <f>Equity!AXE59</f>
        <v>0</v>
      </c>
      <c r="AXF183" s="12">
        <f>Equity!AXF59</f>
        <v>0</v>
      </c>
      <c r="AXG183" s="12">
        <f>Equity!AXG59</f>
        <v>0</v>
      </c>
      <c r="AXH183" s="12">
        <f>Equity!AXH59</f>
        <v>0</v>
      </c>
      <c r="AXI183" s="12">
        <f>Equity!AXI59</f>
        <v>0</v>
      </c>
      <c r="AXJ183" s="12">
        <f>Equity!AXJ59</f>
        <v>0</v>
      </c>
      <c r="AXK183" s="12">
        <f>Equity!AXK59</f>
        <v>0</v>
      </c>
      <c r="AXL183" s="12">
        <f>Equity!AXL59</f>
        <v>0</v>
      </c>
      <c r="AXM183" s="12">
        <f>Equity!AXM59</f>
        <v>0</v>
      </c>
      <c r="AXN183" s="12">
        <f>Equity!AXN59</f>
        <v>0</v>
      </c>
      <c r="AXO183" s="12">
        <f>Equity!AXO59</f>
        <v>0</v>
      </c>
      <c r="AXP183" s="12">
        <f>Equity!AXP59</f>
        <v>0</v>
      </c>
      <c r="AXQ183" s="12">
        <f>Equity!AXQ59</f>
        <v>0</v>
      </c>
      <c r="AXR183" s="12">
        <f>Equity!AXR59</f>
        <v>0</v>
      </c>
      <c r="AXS183" s="12">
        <f>Equity!AXS59</f>
        <v>0</v>
      </c>
      <c r="AXT183" s="12">
        <f>Equity!AXT59</f>
        <v>0</v>
      </c>
      <c r="AXU183" s="12">
        <f>Equity!AXU59</f>
        <v>0</v>
      </c>
      <c r="AXV183" s="12">
        <f>Equity!AXV59</f>
        <v>0</v>
      </c>
      <c r="AXW183" s="12">
        <f>Equity!AXW59</f>
        <v>0</v>
      </c>
      <c r="AXX183" s="12">
        <f>Equity!AXX59</f>
        <v>0</v>
      </c>
      <c r="AXY183" s="12">
        <f>Equity!AXY59</f>
        <v>0</v>
      </c>
      <c r="AXZ183" s="12">
        <f>Equity!AXZ59</f>
        <v>0</v>
      </c>
      <c r="AYA183" s="12">
        <f>Equity!AYA59</f>
        <v>0</v>
      </c>
      <c r="AYB183" s="12">
        <f>Equity!AYB59</f>
        <v>0</v>
      </c>
      <c r="AYC183" s="12">
        <f>Equity!AYC59</f>
        <v>0</v>
      </c>
      <c r="AYD183" s="12">
        <f>Equity!AYD59</f>
        <v>0</v>
      </c>
      <c r="AYE183" s="12">
        <f>Equity!AYE59</f>
        <v>0</v>
      </c>
      <c r="AYF183" s="12">
        <f>Equity!AYF59</f>
        <v>0</v>
      </c>
      <c r="AYG183" s="12">
        <f>Equity!AYG59</f>
        <v>0</v>
      </c>
      <c r="AYH183" s="12">
        <f>Equity!AYH59</f>
        <v>0</v>
      </c>
      <c r="AYI183" s="12">
        <f>Equity!AYI59</f>
        <v>0</v>
      </c>
      <c r="AYJ183" s="12">
        <f>Equity!AYJ59</f>
        <v>0</v>
      </c>
      <c r="AYK183" s="12">
        <f>Equity!AYK59</f>
        <v>0</v>
      </c>
      <c r="AYL183" s="12">
        <f>Equity!AYL59</f>
        <v>0</v>
      </c>
      <c r="AYM183" s="12">
        <f>Equity!AYM59</f>
        <v>0</v>
      </c>
      <c r="AYN183" s="12">
        <f>Equity!AYN59</f>
        <v>0</v>
      </c>
      <c r="AYO183" s="12">
        <f>Equity!AYO59</f>
        <v>0</v>
      </c>
      <c r="AYP183" s="12">
        <f>Equity!AYP59</f>
        <v>0</v>
      </c>
      <c r="AYQ183" s="12">
        <f>Equity!AYQ59</f>
        <v>0</v>
      </c>
      <c r="AYR183" s="12">
        <f>Equity!AYR59</f>
        <v>0</v>
      </c>
      <c r="AYS183" s="12">
        <f>Equity!AYS59</f>
        <v>0</v>
      </c>
      <c r="AYT183" s="12">
        <f>Equity!AYT59</f>
        <v>0</v>
      </c>
      <c r="AYU183" s="12">
        <f>Equity!AYU59</f>
        <v>0</v>
      </c>
      <c r="AYV183" s="12">
        <f>Equity!AYV59</f>
        <v>0</v>
      </c>
      <c r="AYW183" s="12">
        <f>Equity!AYW59</f>
        <v>0</v>
      </c>
      <c r="AYX183" s="12">
        <f>Equity!AYX59</f>
        <v>0</v>
      </c>
      <c r="AYY183" s="12">
        <f>Equity!AYY59</f>
        <v>0</v>
      </c>
      <c r="AYZ183" s="12">
        <f>Equity!AYZ59</f>
        <v>0</v>
      </c>
      <c r="AZA183" s="12">
        <f>Equity!AZA59</f>
        <v>0</v>
      </c>
      <c r="AZB183" s="12">
        <f>Equity!AZB59</f>
        <v>0</v>
      </c>
      <c r="AZC183" s="12">
        <f>Equity!AZC59</f>
        <v>0</v>
      </c>
      <c r="AZD183" s="12">
        <f>Equity!AZD59</f>
        <v>0</v>
      </c>
      <c r="AZE183" s="12">
        <f>Equity!AZE59</f>
        <v>0</v>
      </c>
      <c r="AZF183" s="12">
        <f>Equity!AZF59</f>
        <v>0</v>
      </c>
      <c r="AZG183" s="12">
        <f>Equity!AZG59</f>
        <v>0</v>
      </c>
      <c r="AZH183" s="12">
        <f>Equity!AZH59</f>
        <v>0</v>
      </c>
      <c r="AZI183" s="12">
        <f>Equity!AZI59</f>
        <v>0</v>
      </c>
      <c r="AZJ183" s="12">
        <f>Equity!AZJ59</f>
        <v>0</v>
      </c>
      <c r="AZK183" s="12">
        <f>Equity!AZK59</f>
        <v>0</v>
      </c>
      <c r="AZL183" s="12">
        <f>Equity!AZL59</f>
        <v>0</v>
      </c>
      <c r="AZM183" s="12">
        <f>Equity!AZM59</f>
        <v>0</v>
      </c>
      <c r="AZN183" s="12">
        <f>Equity!AZN59</f>
        <v>0</v>
      </c>
      <c r="AZO183" s="12">
        <f>Equity!AZO59</f>
        <v>0</v>
      </c>
      <c r="AZP183" s="12">
        <f>Equity!AZP59</f>
        <v>0</v>
      </c>
      <c r="AZQ183" s="12">
        <f>Equity!AZQ59</f>
        <v>0</v>
      </c>
      <c r="AZR183" s="12">
        <f>Equity!AZR59</f>
        <v>0</v>
      </c>
      <c r="AZS183" s="12">
        <f>Equity!AZS59</f>
        <v>0</v>
      </c>
      <c r="AZT183" s="12">
        <f>Equity!AZT59</f>
        <v>0</v>
      </c>
      <c r="AZU183" s="12">
        <f>Equity!AZU59</f>
        <v>0</v>
      </c>
      <c r="AZV183" s="12">
        <f>Equity!AZV59</f>
        <v>0</v>
      </c>
      <c r="AZW183" s="12">
        <f>Equity!AZW59</f>
        <v>0</v>
      </c>
      <c r="AZX183" s="12">
        <f>Equity!AZX59</f>
        <v>0</v>
      </c>
      <c r="AZY183" s="12">
        <f>Equity!AZY59</f>
        <v>0</v>
      </c>
      <c r="AZZ183" s="12">
        <f>Equity!AZZ59</f>
        <v>0</v>
      </c>
      <c r="BAA183" s="12">
        <f>Equity!BAA59</f>
        <v>0</v>
      </c>
      <c r="BAB183" s="12">
        <f>Equity!BAB59</f>
        <v>0</v>
      </c>
      <c r="BAC183" s="12">
        <f>Equity!BAC59</f>
        <v>0</v>
      </c>
      <c r="BAD183" s="12">
        <f>Equity!BAD59</f>
        <v>0</v>
      </c>
      <c r="BAE183" s="12">
        <f>Equity!BAE59</f>
        <v>0</v>
      </c>
      <c r="BAF183" s="12">
        <f>Equity!BAF59</f>
        <v>0</v>
      </c>
      <c r="BAG183" s="12">
        <f>Equity!BAG59</f>
        <v>0</v>
      </c>
      <c r="BAH183" s="12">
        <f>Equity!BAH59</f>
        <v>0</v>
      </c>
      <c r="BAI183" s="12">
        <f>Equity!BAI59</f>
        <v>0</v>
      </c>
      <c r="BAJ183" s="12">
        <f>Equity!BAJ59</f>
        <v>0</v>
      </c>
      <c r="BAK183" s="12">
        <f>Equity!BAK59</f>
        <v>0</v>
      </c>
      <c r="BAL183" s="12">
        <f>Equity!BAL59</f>
        <v>0</v>
      </c>
      <c r="BAM183" s="12">
        <f>Equity!BAM59</f>
        <v>0</v>
      </c>
      <c r="BAN183" s="12">
        <f>Equity!BAN59</f>
        <v>0</v>
      </c>
      <c r="BAO183" s="12">
        <f>Equity!BAO59</f>
        <v>0</v>
      </c>
      <c r="BAP183" s="12">
        <f>Equity!BAP59</f>
        <v>0</v>
      </c>
      <c r="BAQ183" s="12">
        <f>Equity!BAQ59</f>
        <v>0</v>
      </c>
      <c r="BAR183" s="12">
        <f>Equity!BAR59</f>
        <v>0</v>
      </c>
      <c r="BAS183" s="12">
        <f>Equity!BAS59</f>
        <v>0</v>
      </c>
      <c r="BAT183" s="12">
        <f>Equity!BAT59</f>
        <v>0</v>
      </c>
      <c r="BAU183" s="12">
        <f>Equity!BAU59</f>
        <v>0</v>
      </c>
      <c r="BAV183" s="12">
        <f>Equity!BAV59</f>
        <v>0</v>
      </c>
      <c r="BAW183" s="12">
        <f>Equity!BAW59</f>
        <v>0</v>
      </c>
      <c r="BAX183" s="12">
        <f>Equity!BAX59</f>
        <v>0</v>
      </c>
      <c r="BAY183" s="12">
        <f>Equity!BAY59</f>
        <v>0</v>
      </c>
      <c r="BAZ183" s="12">
        <f>Equity!BAZ59</f>
        <v>0</v>
      </c>
      <c r="BBA183" s="12">
        <f>Equity!BBA59</f>
        <v>0</v>
      </c>
      <c r="BBB183" s="12">
        <f>Equity!BBB59</f>
        <v>0</v>
      </c>
      <c r="BBC183" s="12">
        <f>Equity!BBC59</f>
        <v>0</v>
      </c>
      <c r="BBD183" s="12">
        <f>Equity!BBD59</f>
        <v>0</v>
      </c>
      <c r="BBE183" s="12">
        <f>Equity!BBE59</f>
        <v>0</v>
      </c>
      <c r="BBF183" s="12">
        <f>Equity!BBF59</f>
        <v>0</v>
      </c>
      <c r="BBG183" s="12">
        <f>Equity!BBG59</f>
        <v>0</v>
      </c>
      <c r="BBH183" s="12">
        <f>Equity!BBH59</f>
        <v>0</v>
      </c>
      <c r="BBI183" s="12">
        <f>Equity!BBI59</f>
        <v>0</v>
      </c>
      <c r="BBJ183" s="12">
        <f>Equity!BBJ59</f>
        <v>0</v>
      </c>
      <c r="BBK183" s="12">
        <f>Equity!BBK59</f>
        <v>0</v>
      </c>
      <c r="BBL183" s="12">
        <f>Equity!BBL59</f>
        <v>0</v>
      </c>
      <c r="BBM183" s="12">
        <f>Equity!BBM59</f>
        <v>0</v>
      </c>
      <c r="BBN183" s="12">
        <f>Equity!BBN59</f>
        <v>0</v>
      </c>
      <c r="BBO183" s="12">
        <f>Equity!BBO59</f>
        <v>0</v>
      </c>
      <c r="BBP183" s="12">
        <f>Equity!BBP59</f>
        <v>0</v>
      </c>
      <c r="BBQ183" s="12">
        <f>Equity!BBQ59</f>
        <v>0</v>
      </c>
      <c r="BBR183" s="12">
        <f>Equity!BBR59</f>
        <v>0</v>
      </c>
      <c r="BBS183" s="12">
        <f>Equity!BBS59</f>
        <v>0</v>
      </c>
      <c r="BBT183" s="12">
        <f>Equity!BBT59</f>
        <v>0</v>
      </c>
      <c r="BBU183" s="12">
        <f>Equity!BBU59</f>
        <v>0</v>
      </c>
      <c r="BBV183" s="12">
        <f>Equity!BBV59</f>
        <v>0</v>
      </c>
      <c r="BBW183" s="12">
        <f>Equity!BBW59</f>
        <v>0</v>
      </c>
      <c r="BBX183" s="12">
        <f>Equity!BBX59</f>
        <v>0</v>
      </c>
      <c r="BBY183" s="12">
        <f>Equity!BBY59</f>
        <v>0</v>
      </c>
      <c r="BBZ183" s="12">
        <f>Equity!BBZ59</f>
        <v>0</v>
      </c>
      <c r="BCA183" s="12">
        <f>Equity!BCA59</f>
        <v>0</v>
      </c>
      <c r="BCB183" s="12">
        <f>Equity!BCB59</f>
        <v>0</v>
      </c>
      <c r="BCC183" s="12">
        <f>Equity!BCC59</f>
        <v>0</v>
      </c>
      <c r="BCD183" s="12">
        <f>Equity!BCD59</f>
        <v>0</v>
      </c>
      <c r="BCE183" s="12">
        <f>Equity!BCE59</f>
        <v>0</v>
      </c>
      <c r="BCF183" s="12">
        <f>Equity!BCF59</f>
        <v>0</v>
      </c>
      <c r="BCG183" s="12">
        <f>Equity!BCG59</f>
        <v>0</v>
      </c>
      <c r="BCH183" s="12">
        <f>Equity!BCH59</f>
        <v>0</v>
      </c>
      <c r="BCI183" s="12">
        <f>Equity!BCI59</f>
        <v>0</v>
      </c>
      <c r="BCJ183" s="12">
        <f>Equity!BCJ59</f>
        <v>0</v>
      </c>
      <c r="BCK183" s="12">
        <f>Equity!BCK59</f>
        <v>0</v>
      </c>
      <c r="BCL183" s="12">
        <f>Equity!BCL59</f>
        <v>0</v>
      </c>
      <c r="BCM183" s="12">
        <f>Equity!BCM59</f>
        <v>0</v>
      </c>
      <c r="BCN183" s="12">
        <f>Equity!BCN59</f>
        <v>0</v>
      </c>
      <c r="BCO183" s="12">
        <f>Equity!BCO59</f>
        <v>0</v>
      </c>
      <c r="BCP183" s="12">
        <f>Equity!BCP59</f>
        <v>0</v>
      </c>
      <c r="BCQ183" s="12">
        <f>Equity!BCQ59</f>
        <v>0</v>
      </c>
      <c r="BCR183" s="12">
        <f>Equity!BCR59</f>
        <v>0</v>
      </c>
      <c r="BCS183" s="12">
        <f>Equity!BCS59</f>
        <v>0</v>
      </c>
      <c r="BCT183" s="12">
        <f>Equity!BCT59</f>
        <v>0</v>
      </c>
      <c r="BCU183" s="12">
        <f>Equity!BCU59</f>
        <v>0</v>
      </c>
      <c r="BCV183" s="12">
        <f>Equity!BCV59</f>
        <v>0</v>
      </c>
      <c r="BCW183" s="12">
        <f>Equity!BCW59</f>
        <v>0</v>
      </c>
      <c r="BCX183" s="12">
        <f>Equity!BCX59</f>
        <v>0</v>
      </c>
      <c r="BCY183" s="12">
        <f>Equity!BCY59</f>
        <v>0</v>
      </c>
      <c r="BCZ183" s="12">
        <f>Equity!BCZ59</f>
        <v>0</v>
      </c>
      <c r="BDA183" s="12">
        <f>Equity!BDA59</f>
        <v>0</v>
      </c>
      <c r="BDB183" s="12">
        <f>Equity!BDB59</f>
        <v>0</v>
      </c>
      <c r="BDC183" s="12">
        <f>Equity!BDC59</f>
        <v>0</v>
      </c>
      <c r="BDD183" s="12">
        <f>Equity!BDD59</f>
        <v>0</v>
      </c>
      <c r="BDE183" s="12">
        <f>Equity!BDE59</f>
        <v>0</v>
      </c>
      <c r="BDF183" s="12">
        <f>Equity!BDF59</f>
        <v>0</v>
      </c>
      <c r="BDG183" s="12">
        <f>Equity!BDG59</f>
        <v>0</v>
      </c>
      <c r="BDH183" s="12">
        <f>Equity!BDH59</f>
        <v>0</v>
      </c>
      <c r="BDI183" s="12">
        <f>Equity!BDI59</f>
        <v>0</v>
      </c>
      <c r="BDJ183" s="12">
        <f>Equity!BDJ59</f>
        <v>0</v>
      </c>
      <c r="BDK183" s="12">
        <f>Equity!BDK59</f>
        <v>0</v>
      </c>
      <c r="BDL183" s="12">
        <f>Equity!BDL59</f>
        <v>0</v>
      </c>
      <c r="BDM183" s="12">
        <f>Equity!BDM59</f>
        <v>0</v>
      </c>
      <c r="BDN183" s="12">
        <f>Equity!BDN59</f>
        <v>0</v>
      </c>
      <c r="BDO183" s="12">
        <f>Equity!BDO59</f>
        <v>0</v>
      </c>
      <c r="BDP183" s="12">
        <f>Equity!BDP59</f>
        <v>0</v>
      </c>
      <c r="BDQ183" s="12">
        <f>Equity!BDQ59</f>
        <v>0</v>
      </c>
      <c r="BDR183" s="12">
        <f>Equity!BDR59</f>
        <v>0</v>
      </c>
      <c r="BDS183" s="12">
        <f>Equity!BDS59</f>
        <v>0</v>
      </c>
      <c r="BDT183" s="12">
        <f>Equity!BDT59</f>
        <v>0</v>
      </c>
      <c r="BDU183" s="12">
        <f>Equity!BDU59</f>
        <v>0</v>
      </c>
      <c r="BDV183" s="12">
        <f>Equity!BDV59</f>
        <v>0</v>
      </c>
      <c r="BDW183" s="12">
        <f>Equity!BDW59</f>
        <v>0</v>
      </c>
      <c r="BDX183" s="12">
        <f>Equity!BDX59</f>
        <v>0</v>
      </c>
      <c r="BDY183" s="12">
        <f>Equity!BDY59</f>
        <v>0</v>
      </c>
      <c r="BDZ183" s="12">
        <f>Equity!BDZ59</f>
        <v>0</v>
      </c>
      <c r="BEA183" s="12">
        <f>Equity!BEA59</f>
        <v>0</v>
      </c>
      <c r="BEB183" s="12">
        <f>Equity!BEB59</f>
        <v>0</v>
      </c>
      <c r="BEC183" s="12">
        <f>Equity!BEC59</f>
        <v>0</v>
      </c>
      <c r="BED183" s="12">
        <f>Equity!BED59</f>
        <v>0</v>
      </c>
      <c r="BEE183" s="12">
        <f>Equity!BEE59</f>
        <v>0</v>
      </c>
      <c r="BEF183" s="12">
        <f>Equity!BEF59</f>
        <v>0</v>
      </c>
      <c r="BEG183" s="12">
        <f>Equity!BEG59</f>
        <v>0</v>
      </c>
      <c r="BEH183" s="12">
        <f>Equity!BEH59</f>
        <v>0</v>
      </c>
      <c r="BEI183" s="12">
        <f>Equity!BEI59</f>
        <v>0</v>
      </c>
      <c r="BEJ183" s="12">
        <f>Equity!BEJ59</f>
        <v>0</v>
      </c>
      <c r="BEK183" s="12">
        <f>Equity!BEK59</f>
        <v>0</v>
      </c>
      <c r="BEL183" s="12">
        <f>Equity!BEL59</f>
        <v>0</v>
      </c>
      <c r="BEM183" s="12">
        <f>Equity!BEM59</f>
        <v>0</v>
      </c>
      <c r="BEN183" s="12">
        <f>Equity!BEN59</f>
        <v>0</v>
      </c>
      <c r="BEO183" s="12">
        <f>Equity!BEO59</f>
        <v>0</v>
      </c>
      <c r="BEP183" s="12">
        <f>Equity!BEP59</f>
        <v>0</v>
      </c>
      <c r="BEQ183" s="12">
        <f>Equity!BEQ59</f>
        <v>0</v>
      </c>
      <c r="BER183" s="12">
        <f>Equity!BER59</f>
        <v>0</v>
      </c>
      <c r="BES183" s="12">
        <f>Equity!BES59</f>
        <v>0</v>
      </c>
      <c r="BET183" s="12">
        <f>Equity!BET59</f>
        <v>0</v>
      </c>
      <c r="BEU183" s="12">
        <f>Equity!BEU59</f>
        <v>0</v>
      </c>
      <c r="BEV183" s="12">
        <f>Equity!BEV59</f>
        <v>0</v>
      </c>
      <c r="BEW183" s="12">
        <f>Equity!BEW59</f>
        <v>0</v>
      </c>
      <c r="BEX183" s="12">
        <f>Equity!BEX59</f>
        <v>0</v>
      </c>
      <c r="BEY183" s="12">
        <f>Equity!BEY59</f>
        <v>0</v>
      </c>
      <c r="BEZ183" s="12">
        <f>Equity!BEZ59</f>
        <v>0</v>
      </c>
      <c r="BFA183" s="12">
        <f>Equity!BFA59</f>
        <v>0</v>
      </c>
      <c r="BFB183" s="12">
        <f>Equity!BFB59</f>
        <v>0</v>
      </c>
      <c r="BFC183" s="12">
        <f>Equity!BFC59</f>
        <v>0</v>
      </c>
      <c r="BFD183" s="12">
        <f>Equity!BFD59</f>
        <v>0</v>
      </c>
      <c r="BFE183" s="12">
        <f>Equity!BFE59</f>
        <v>0</v>
      </c>
      <c r="BFF183" s="12">
        <f>Equity!BFF59</f>
        <v>0</v>
      </c>
      <c r="BFG183" s="12">
        <f>Equity!BFG59</f>
        <v>0</v>
      </c>
      <c r="BFH183" s="12">
        <f>Equity!BFH59</f>
        <v>0</v>
      </c>
      <c r="BFI183" s="12">
        <f>Equity!BFI59</f>
        <v>0</v>
      </c>
      <c r="BFJ183" s="12">
        <f>Equity!BFJ59</f>
        <v>0</v>
      </c>
      <c r="BFK183" s="12">
        <f>Equity!BFK59</f>
        <v>0</v>
      </c>
      <c r="BFL183" s="12">
        <f>Equity!BFL59</f>
        <v>0</v>
      </c>
      <c r="BFM183" s="12">
        <f>Equity!BFM59</f>
        <v>0</v>
      </c>
      <c r="BFN183" s="12">
        <f>Equity!BFN59</f>
        <v>0</v>
      </c>
      <c r="BFO183" s="12">
        <f>Equity!BFO59</f>
        <v>0</v>
      </c>
      <c r="BFP183" s="12">
        <f>Equity!BFP59</f>
        <v>0</v>
      </c>
      <c r="BFQ183" s="12">
        <f>Equity!BFQ59</f>
        <v>0</v>
      </c>
      <c r="BFR183" s="12">
        <f>Equity!BFR59</f>
        <v>0</v>
      </c>
      <c r="BFS183" s="12">
        <f>Equity!BFS59</f>
        <v>0</v>
      </c>
      <c r="BFT183" s="12">
        <f>Equity!BFT59</f>
        <v>0</v>
      </c>
      <c r="BFU183" s="12">
        <f>Equity!BFU59</f>
        <v>0</v>
      </c>
      <c r="BFV183" s="12">
        <f>Equity!BFV59</f>
        <v>0</v>
      </c>
      <c r="BFW183" s="12">
        <f>Equity!BFW59</f>
        <v>0</v>
      </c>
      <c r="BFX183" s="12">
        <f>Equity!BFX59</f>
        <v>0</v>
      </c>
      <c r="BFY183" s="12">
        <f>Equity!BFY59</f>
        <v>0</v>
      </c>
      <c r="BFZ183" s="12">
        <f>Equity!BFZ59</f>
        <v>0</v>
      </c>
      <c r="BGA183" s="12">
        <f>Equity!BGA59</f>
        <v>0</v>
      </c>
      <c r="BGB183" s="12">
        <f>Equity!BGB59</f>
        <v>0</v>
      </c>
      <c r="BGC183" s="12">
        <f>Equity!BGC59</f>
        <v>0</v>
      </c>
      <c r="BGD183" s="12">
        <f>Equity!BGD59</f>
        <v>0</v>
      </c>
      <c r="BGE183" s="12">
        <f>Equity!BGE59</f>
        <v>0</v>
      </c>
      <c r="BGF183" s="12">
        <f>Equity!BGF59</f>
        <v>0</v>
      </c>
      <c r="BGG183" s="12">
        <f>Equity!BGG59</f>
        <v>0</v>
      </c>
      <c r="BGH183" s="12">
        <f>Equity!BGH59</f>
        <v>0</v>
      </c>
      <c r="BGI183" s="12">
        <f>Equity!BGI59</f>
        <v>0</v>
      </c>
      <c r="BGJ183" s="12">
        <f>Equity!BGJ59</f>
        <v>0</v>
      </c>
      <c r="BGK183" s="12">
        <f>Equity!BGK59</f>
        <v>0</v>
      </c>
      <c r="BGL183" s="12">
        <f>Equity!BGL59</f>
        <v>0</v>
      </c>
      <c r="BGM183" s="12">
        <f>Equity!BGM59</f>
        <v>0</v>
      </c>
      <c r="BGN183" s="12">
        <f>Equity!BGN59</f>
        <v>0</v>
      </c>
      <c r="BGO183" s="12">
        <f>Equity!BGO59</f>
        <v>0</v>
      </c>
      <c r="BGP183" s="12">
        <f>Equity!BGP59</f>
        <v>0</v>
      </c>
      <c r="BGQ183" s="12">
        <f>Equity!BGQ59</f>
        <v>0</v>
      </c>
      <c r="BGR183" s="12">
        <f>Equity!BGR59</f>
        <v>0</v>
      </c>
      <c r="BGS183" s="12">
        <f>Equity!BGS59</f>
        <v>0</v>
      </c>
      <c r="BGT183" s="12">
        <f>Equity!BGT59</f>
        <v>0</v>
      </c>
      <c r="BGU183" s="12">
        <f>Equity!BGU59</f>
        <v>0</v>
      </c>
      <c r="BGV183" s="12">
        <f>Equity!BGV59</f>
        <v>0</v>
      </c>
      <c r="BGW183" s="12">
        <f>Equity!BGW59</f>
        <v>0</v>
      </c>
      <c r="BGX183" s="12">
        <f>Equity!BGX59</f>
        <v>0</v>
      </c>
      <c r="BGY183" s="12">
        <f>Equity!BGY59</f>
        <v>0</v>
      </c>
      <c r="BGZ183" s="12">
        <f>Equity!BGZ59</f>
        <v>0</v>
      </c>
      <c r="BHA183" s="12">
        <f>Equity!BHA59</f>
        <v>0</v>
      </c>
      <c r="BHB183" s="12">
        <f>Equity!BHB59</f>
        <v>0</v>
      </c>
      <c r="BHC183" s="12">
        <f>Equity!BHC59</f>
        <v>0</v>
      </c>
      <c r="BHD183" s="12">
        <f>Equity!BHD59</f>
        <v>0</v>
      </c>
      <c r="BHE183" s="12">
        <f>Equity!BHE59</f>
        <v>0</v>
      </c>
      <c r="BHF183" s="12">
        <f>Equity!BHF59</f>
        <v>0</v>
      </c>
      <c r="BHG183" s="12">
        <f>Equity!BHG59</f>
        <v>0</v>
      </c>
      <c r="BHH183" s="12">
        <f>Equity!BHH59</f>
        <v>0</v>
      </c>
      <c r="BHI183" s="12">
        <f>Equity!BHI59</f>
        <v>0</v>
      </c>
      <c r="BHJ183" s="12">
        <f>Equity!BHJ59</f>
        <v>0</v>
      </c>
      <c r="BHK183" s="12">
        <f>Equity!BHK59</f>
        <v>0</v>
      </c>
      <c r="BHL183" s="12">
        <f>Equity!BHL59</f>
        <v>0</v>
      </c>
      <c r="BHM183" s="12">
        <f>Equity!BHM59</f>
        <v>0</v>
      </c>
      <c r="BHN183" s="12">
        <f>Equity!BHN59</f>
        <v>0</v>
      </c>
      <c r="BHO183" s="12">
        <f>Equity!BHO59</f>
        <v>0</v>
      </c>
      <c r="BHP183" s="12">
        <f>Equity!BHP59</f>
        <v>0</v>
      </c>
      <c r="BHQ183" s="12">
        <f>Equity!BHQ59</f>
        <v>0</v>
      </c>
      <c r="BHR183" s="12">
        <f>Equity!BHR59</f>
        <v>0</v>
      </c>
      <c r="BHS183" s="12">
        <f>Equity!BHS59</f>
        <v>0</v>
      </c>
      <c r="BHT183" s="12">
        <f>Equity!BHT59</f>
        <v>0</v>
      </c>
      <c r="BHU183" s="12">
        <f>Equity!BHU59</f>
        <v>0</v>
      </c>
      <c r="BHV183" s="12">
        <f>Equity!BHV59</f>
        <v>0</v>
      </c>
      <c r="BHW183" s="12">
        <f>Equity!BHW59</f>
        <v>0</v>
      </c>
      <c r="BHX183" s="12">
        <f>Equity!BHX59</f>
        <v>0</v>
      </c>
      <c r="BHY183" s="12">
        <f>Equity!BHY59</f>
        <v>0</v>
      </c>
      <c r="BHZ183" s="12">
        <f>Equity!BHZ59</f>
        <v>0</v>
      </c>
      <c r="BIA183" s="12">
        <f>Equity!BIA59</f>
        <v>0</v>
      </c>
      <c r="BIB183" s="12">
        <f>Equity!BIB59</f>
        <v>0</v>
      </c>
      <c r="BIC183" s="12">
        <f>Equity!BIC59</f>
        <v>0</v>
      </c>
      <c r="BID183" s="12">
        <f>Equity!BID59</f>
        <v>0</v>
      </c>
      <c r="BIE183" s="12">
        <f>Equity!BIE59</f>
        <v>0</v>
      </c>
      <c r="BIF183" s="12">
        <f>Equity!BIF59</f>
        <v>0</v>
      </c>
      <c r="BIG183" s="12">
        <f>Equity!BIG59</f>
        <v>0</v>
      </c>
      <c r="BIH183" s="12">
        <f>Equity!BIH59</f>
        <v>0</v>
      </c>
      <c r="BII183" s="12">
        <f>Equity!BII59</f>
        <v>0</v>
      </c>
      <c r="BIJ183" s="12">
        <f>Equity!BIJ59</f>
        <v>0</v>
      </c>
      <c r="BIK183" s="12">
        <f>Equity!BIK59</f>
        <v>0</v>
      </c>
      <c r="BIL183" s="12">
        <f>Equity!BIL59</f>
        <v>0</v>
      </c>
      <c r="BIM183" s="12">
        <f>Equity!BIM59</f>
        <v>0</v>
      </c>
      <c r="BIN183" s="12">
        <f>Equity!BIN59</f>
        <v>0</v>
      </c>
      <c r="BIO183" s="12">
        <f>Equity!BIO59</f>
        <v>0</v>
      </c>
      <c r="BIP183" s="12">
        <f>Equity!BIP59</f>
        <v>0</v>
      </c>
      <c r="BIQ183" s="12">
        <f>Equity!BIQ59</f>
        <v>0</v>
      </c>
      <c r="BIR183" s="12">
        <f>Equity!BIR59</f>
        <v>0</v>
      </c>
      <c r="BIS183" s="12">
        <f>Equity!BIS59</f>
        <v>0</v>
      </c>
      <c r="BIT183" s="12">
        <f>Equity!BIT59</f>
        <v>0</v>
      </c>
      <c r="BIU183" s="12">
        <f>Equity!BIU59</f>
        <v>0</v>
      </c>
      <c r="BIV183" s="12">
        <f>Equity!BIV59</f>
        <v>0</v>
      </c>
      <c r="BIW183" s="12">
        <f>Equity!BIW59</f>
        <v>0</v>
      </c>
      <c r="BIX183" s="12">
        <f>Equity!BIX59</f>
        <v>0</v>
      </c>
      <c r="BIY183" s="12">
        <f>Equity!BIY59</f>
        <v>0</v>
      </c>
      <c r="BIZ183" s="12">
        <f>Equity!BIZ59</f>
        <v>0</v>
      </c>
      <c r="BJA183" s="12">
        <f>Equity!BJA59</f>
        <v>0</v>
      </c>
      <c r="BJB183" s="12">
        <f>Equity!BJB59</f>
        <v>0</v>
      </c>
      <c r="BJC183" s="12">
        <f>Equity!BJC59</f>
        <v>0</v>
      </c>
      <c r="BJD183" s="12">
        <f>Equity!BJD59</f>
        <v>0</v>
      </c>
      <c r="BJE183" s="12">
        <f>Equity!BJE59</f>
        <v>0</v>
      </c>
      <c r="BJF183" s="12">
        <f>Equity!BJF59</f>
        <v>0</v>
      </c>
      <c r="BJG183" s="12">
        <f>Equity!BJG59</f>
        <v>0</v>
      </c>
      <c r="BJH183" s="12">
        <f>Equity!BJH59</f>
        <v>0</v>
      </c>
      <c r="BJI183" s="12">
        <f>Equity!BJI59</f>
        <v>0</v>
      </c>
      <c r="BJJ183" s="12">
        <f>Equity!BJJ59</f>
        <v>0</v>
      </c>
      <c r="BJK183" s="12">
        <f>Equity!BJK59</f>
        <v>0</v>
      </c>
      <c r="BJL183" s="12">
        <f>Equity!BJL59</f>
        <v>0</v>
      </c>
      <c r="BJM183" s="12">
        <f>Equity!BJM59</f>
        <v>0</v>
      </c>
      <c r="BJN183" s="12">
        <f>Equity!BJN59</f>
        <v>0</v>
      </c>
      <c r="BJO183" s="12">
        <f>Equity!BJO59</f>
        <v>0</v>
      </c>
      <c r="BJP183" s="12">
        <f>Equity!BJP59</f>
        <v>0</v>
      </c>
      <c r="BJQ183" s="12">
        <f>Equity!BJQ59</f>
        <v>0</v>
      </c>
      <c r="BJR183" s="12">
        <f>Equity!BJR59</f>
        <v>0</v>
      </c>
      <c r="BJS183" s="12">
        <f>Equity!BJS59</f>
        <v>0</v>
      </c>
      <c r="BJT183" s="12">
        <f>Equity!BJT59</f>
        <v>0</v>
      </c>
      <c r="BJU183" s="12">
        <f>Equity!BJU59</f>
        <v>0</v>
      </c>
      <c r="BJV183" s="12">
        <f>Equity!BJV59</f>
        <v>0</v>
      </c>
      <c r="BJW183" s="12">
        <f>Equity!BJW59</f>
        <v>0</v>
      </c>
      <c r="BJX183" s="12">
        <f>Equity!BJX59</f>
        <v>0</v>
      </c>
      <c r="BJY183" s="12">
        <f>Equity!BJY59</f>
        <v>0</v>
      </c>
      <c r="BJZ183" s="12">
        <f>Equity!BJZ59</f>
        <v>0</v>
      </c>
      <c r="BKA183" s="12">
        <f>Equity!BKA59</f>
        <v>0</v>
      </c>
      <c r="BKB183" s="12">
        <f>Equity!BKB59</f>
        <v>0</v>
      </c>
      <c r="BKC183" s="12">
        <f>Equity!BKC59</f>
        <v>0</v>
      </c>
      <c r="BKD183" s="12">
        <f>Equity!BKD59</f>
        <v>0</v>
      </c>
      <c r="BKE183" s="12">
        <f>Equity!BKE59</f>
        <v>0</v>
      </c>
      <c r="BKF183" s="12">
        <f>Equity!BKF59</f>
        <v>0</v>
      </c>
      <c r="BKG183" s="12">
        <f>Equity!BKG59</f>
        <v>0</v>
      </c>
      <c r="BKH183" s="12">
        <f>Equity!BKH59</f>
        <v>0</v>
      </c>
      <c r="BKI183" s="12">
        <f>Equity!BKI59</f>
        <v>0</v>
      </c>
      <c r="BKJ183" s="12">
        <f>Equity!BKJ59</f>
        <v>0</v>
      </c>
      <c r="BKK183" s="12">
        <f>Equity!BKK59</f>
        <v>0</v>
      </c>
      <c r="BKL183" s="12">
        <f>Equity!BKL59</f>
        <v>0</v>
      </c>
      <c r="BKM183" s="12">
        <f>Equity!BKM59</f>
        <v>0</v>
      </c>
      <c r="BKN183" s="12">
        <f>Equity!BKN59</f>
        <v>0</v>
      </c>
      <c r="BKO183" s="12">
        <f>Equity!BKO59</f>
        <v>0</v>
      </c>
      <c r="BKP183" s="12">
        <f>Equity!BKP59</f>
        <v>0</v>
      </c>
      <c r="BKQ183" s="12">
        <f>Equity!BKQ59</f>
        <v>0</v>
      </c>
      <c r="BKR183" s="12">
        <f>Equity!BKR59</f>
        <v>0</v>
      </c>
      <c r="BKS183" s="12">
        <f>Equity!BKS59</f>
        <v>0</v>
      </c>
      <c r="BKT183" s="12">
        <f>Equity!BKT59</f>
        <v>0</v>
      </c>
      <c r="BKU183" s="12">
        <f>Equity!BKU59</f>
        <v>0</v>
      </c>
      <c r="BKV183" s="12">
        <f>Equity!BKV59</f>
        <v>0</v>
      </c>
      <c r="BKW183" s="12">
        <f>Equity!BKW59</f>
        <v>0</v>
      </c>
      <c r="BKX183" s="12">
        <f>Equity!BKX59</f>
        <v>0</v>
      </c>
      <c r="BKY183" s="12">
        <f>Equity!BKY59</f>
        <v>0</v>
      </c>
      <c r="BKZ183" s="12">
        <f>Equity!BKZ59</f>
        <v>0</v>
      </c>
      <c r="BLA183" s="12">
        <f>Equity!BLA59</f>
        <v>0</v>
      </c>
      <c r="BLB183" s="12">
        <f>Equity!BLB59</f>
        <v>0</v>
      </c>
      <c r="BLC183" s="12">
        <f>Equity!BLC59</f>
        <v>0</v>
      </c>
      <c r="BLD183" s="12">
        <f>Equity!BLD59</f>
        <v>0</v>
      </c>
      <c r="BLE183" s="12">
        <f>Equity!BLE59</f>
        <v>0</v>
      </c>
      <c r="BLF183" s="12">
        <f>Equity!BLF59</f>
        <v>0</v>
      </c>
      <c r="BLG183" s="12">
        <f>Equity!BLG59</f>
        <v>0</v>
      </c>
      <c r="BLH183" s="12">
        <f>Equity!BLH59</f>
        <v>0</v>
      </c>
      <c r="BLI183" s="12">
        <f>Equity!BLI59</f>
        <v>0</v>
      </c>
      <c r="BLJ183" s="12">
        <f>Equity!BLJ59</f>
        <v>0</v>
      </c>
      <c r="BLK183" s="12">
        <f>Equity!BLK59</f>
        <v>0</v>
      </c>
      <c r="BLL183" s="12">
        <f>Equity!BLL59</f>
        <v>0</v>
      </c>
      <c r="BLM183" s="12">
        <f>Equity!BLM59</f>
        <v>0</v>
      </c>
      <c r="BLN183" s="12">
        <f>Equity!BLN59</f>
        <v>0</v>
      </c>
      <c r="BLO183" s="12">
        <f>Equity!BLO59</f>
        <v>0</v>
      </c>
      <c r="BLP183" s="12">
        <f>Equity!BLP59</f>
        <v>0</v>
      </c>
      <c r="BLQ183" s="12">
        <f>Equity!BLQ59</f>
        <v>0</v>
      </c>
      <c r="BLR183" s="12">
        <f>Equity!BLR59</f>
        <v>0</v>
      </c>
      <c r="BLS183" s="12">
        <f>Equity!BLS59</f>
        <v>0</v>
      </c>
      <c r="BLT183" s="12">
        <f>Equity!BLT59</f>
        <v>0</v>
      </c>
      <c r="BLU183" s="12">
        <f>Equity!BLU59</f>
        <v>0</v>
      </c>
      <c r="BLV183" s="12">
        <f>Equity!BLV59</f>
        <v>0</v>
      </c>
      <c r="BLW183" s="12">
        <f>Equity!BLW59</f>
        <v>0</v>
      </c>
      <c r="BLX183" s="12">
        <f>Equity!BLX59</f>
        <v>0</v>
      </c>
      <c r="BLY183" s="12">
        <f>Equity!BLY59</f>
        <v>0</v>
      </c>
      <c r="BLZ183" s="12">
        <f>Equity!BLZ59</f>
        <v>0</v>
      </c>
      <c r="BMA183" s="12">
        <f>Equity!BMA59</f>
        <v>0</v>
      </c>
      <c r="BMB183" s="12">
        <f>Equity!BMB59</f>
        <v>0</v>
      </c>
      <c r="BMC183" s="12">
        <f>Equity!BMC59</f>
        <v>0</v>
      </c>
      <c r="BMD183" s="12">
        <f>Equity!BMD59</f>
        <v>0</v>
      </c>
      <c r="BME183" s="12">
        <f>Equity!BME59</f>
        <v>0</v>
      </c>
      <c r="BMF183" s="12">
        <f>Equity!BMF59</f>
        <v>0</v>
      </c>
      <c r="BMG183" s="12">
        <f>Equity!BMG59</f>
        <v>0</v>
      </c>
      <c r="BMH183" s="12">
        <f>Equity!BMH59</f>
        <v>0</v>
      </c>
      <c r="BMI183" s="12">
        <f>Equity!BMI59</f>
        <v>0</v>
      </c>
      <c r="BMJ183" s="12">
        <f>Equity!BMJ59</f>
        <v>0</v>
      </c>
      <c r="BMK183" s="12">
        <f>Equity!BMK59</f>
        <v>0</v>
      </c>
      <c r="BML183" s="12">
        <f>Equity!BML59</f>
        <v>0</v>
      </c>
      <c r="BMM183" s="12">
        <f>Equity!BMM59</f>
        <v>0</v>
      </c>
      <c r="BMN183" s="12">
        <f>Equity!BMN59</f>
        <v>0</v>
      </c>
      <c r="BMO183" s="12">
        <f>Equity!BMO59</f>
        <v>0</v>
      </c>
      <c r="BMP183" s="12">
        <f>Equity!BMP59</f>
        <v>0</v>
      </c>
      <c r="BMQ183" s="12">
        <f>Equity!BMQ59</f>
        <v>0</v>
      </c>
      <c r="BMR183" s="12">
        <f>Equity!BMR59</f>
        <v>0</v>
      </c>
      <c r="BMS183" s="12">
        <f>Equity!BMS59</f>
        <v>0</v>
      </c>
      <c r="BMT183" s="12">
        <f>Equity!BMT59</f>
        <v>0</v>
      </c>
      <c r="BMU183" s="12">
        <f>Equity!BMU59</f>
        <v>0</v>
      </c>
      <c r="BMV183" s="12">
        <f>Equity!BMV59</f>
        <v>0</v>
      </c>
      <c r="BMW183" s="12">
        <f>Equity!BMW59</f>
        <v>0</v>
      </c>
      <c r="BMX183" s="12">
        <f>Equity!BMX59</f>
        <v>0</v>
      </c>
      <c r="BMY183" s="12">
        <f>Equity!BMY59</f>
        <v>0</v>
      </c>
      <c r="BMZ183" s="12">
        <f>Equity!BMZ59</f>
        <v>0</v>
      </c>
      <c r="BNA183" s="12">
        <f>Equity!BNA59</f>
        <v>0</v>
      </c>
      <c r="BNB183" s="12">
        <f>Equity!BNB59</f>
        <v>0</v>
      </c>
      <c r="BNC183" s="12">
        <f>Equity!BNC59</f>
        <v>0</v>
      </c>
      <c r="BND183" s="12">
        <f>Equity!BND59</f>
        <v>0</v>
      </c>
      <c r="BNE183" s="12">
        <f>Equity!BNE59</f>
        <v>0</v>
      </c>
      <c r="BNF183" s="12">
        <f>Equity!BNF59</f>
        <v>0</v>
      </c>
      <c r="BNG183" s="12">
        <f>Equity!BNG59</f>
        <v>0</v>
      </c>
      <c r="BNH183" s="12">
        <f>Equity!BNH59</f>
        <v>0</v>
      </c>
      <c r="BNI183" s="12">
        <f>Equity!BNI59</f>
        <v>0</v>
      </c>
      <c r="BNJ183" s="12">
        <f>Equity!BNJ59</f>
        <v>0</v>
      </c>
      <c r="BNK183" s="12">
        <f>Equity!BNK59</f>
        <v>0</v>
      </c>
      <c r="BNL183" s="12">
        <f>Equity!BNL59</f>
        <v>0</v>
      </c>
      <c r="BNM183" s="12">
        <f>Equity!BNM59</f>
        <v>0</v>
      </c>
      <c r="BNN183" s="12">
        <f>Equity!BNN59</f>
        <v>0</v>
      </c>
      <c r="BNO183" s="12">
        <f>Equity!BNO59</f>
        <v>0</v>
      </c>
      <c r="BNP183" s="12">
        <f>Equity!BNP59</f>
        <v>0</v>
      </c>
      <c r="BNQ183" s="12">
        <f>Equity!BNQ59</f>
        <v>0</v>
      </c>
      <c r="BNR183" s="12">
        <f>Equity!BNR59</f>
        <v>0</v>
      </c>
      <c r="BNS183" s="12">
        <f>Equity!BNS59</f>
        <v>0</v>
      </c>
      <c r="BNT183" s="12">
        <f>Equity!BNT59</f>
        <v>0</v>
      </c>
      <c r="BNU183" s="12">
        <f>Equity!BNU59</f>
        <v>0</v>
      </c>
      <c r="BNV183" s="12">
        <f>Equity!BNV59</f>
        <v>0</v>
      </c>
      <c r="BNW183" s="12">
        <f>Equity!BNW59</f>
        <v>0</v>
      </c>
      <c r="BNX183" s="12">
        <f>Equity!BNX59</f>
        <v>0</v>
      </c>
      <c r="BNY183" s="12">
        <f>Equity!BNY59</f>
        <v>0</v>
      </c>
      <c r="BNZ183" s="12">
        <f>Equity!BNZ59</f>
        <v>0</v>
      </c>
      <c r="BOA183" s="12">
        <f>Equity!BOA59</f>
        <v>0</v>
      </c>
      <c r="BOB183" s="12">
        <f>Equity!BOB59</f>
        <v>0</v>
      </c>
      <c r="BOC183" s="12">
        <f>Equity!BOC59</f>
        <v>0</v>
      </c>
      <c r="BOD183" s="12">
        <f>Equity!BOD59</f>
        <v>0</v>
      </c>
      <c r="BOE183" s="12">
        <f>Equity!BOE59</f>
        <v>0</v>
      </c>
      <c r="BOF183" s="12">
        <f>Equity!BOF59</f>
        <v>0</v>
      </c>
      <c r="BOG183" s="12">
        <f>Equity!BOG59</f>
        <v>0</v>
      </c>
      <c r="BOH183" s="12">
        <f>Equity!BOH59</f>
        <v>0</v>
      </c>
      <c r="BOI183" s="12">
        <f>Equity!BOI59</f>
        <v>0</v>
      </c>
      <c r="BOJ183" s="12">
        <f>Equity!BOJ59</f>
        <v>0</v>
      </c>
      <c r="BOK183" s="12">
        <f>Equity!BOK59</f>
        <v>0</v>
      </c>
      <c r="BOL183" s="12">
        <f>Equity!BOL59</f>
        <v>0</v>
      </c>
      <c r="BOM183" s="12">
        <f>Equity!BOM59</f>
        <v>0</v>
      </c>
      <c r="BON183" s="12">
        <f>Equity!BON59</f>
        <v>0</v>
      </c>
      <c r="BOO183" s="12">
        <f>Equity!BOO59</f>
        <v>0</v>
      </c>
      <c r="BOP183" s="12">
        <f>Equity!BOP59</f>
        <v>0</v>
      </c>
      <c r="BOQ183" s="12">
        <f>Equity!BOQ59</f>
        <v>0</v>
      </c>
      <c r="BOR183" s="12">
        <f>Equity!BOR59</f>
        <v>0</v>
      </c>
      <c r="BOS183" s="12">
        <f>Equity!BOS59</f>
        <v>0</v>
      </c>
      <c r="BOT183" s="12">
        <f>Equity!BOT59</f>
        <v>0</v>
      </c>
      <c r="BOU183" s="12">
        <f>Equity!BOU59</f>
        <v>0</v>
      </c>
      <c r="BOV183" s="12">
        <f>Equity!BOV59</f>
        <v>0</v>
      </c>
      <c r="BOW183" s="12">
        <f>Equity!BOW59</f>
        <v>0</v>
      </c>
      <c r="BOX183" s="12">
        <f>Equity!BOX59</f>
        <v>0</v>
      </c>
      <c r="BOY183" s="12">
        <f>Equity!BOY59</f>
        <v>0</v>
      </c>
      <c r="BOZ183" s="12">
        <f>Equity!BOZ59</f>
        <v>0</v>
      </c>
      <c r="BPA183" s="12">
        <f>Equity!BPA59</f>
        <v>0</v>
      </c>
      <c r="BPB183" s="12">
        <f>Equity!BPB59</f>
        <v>0</v>
      </c>
      <c r="BPC183" s="12">
        <f>Equity!BPC59</f>
        <v>0</v>
      </c>
      <c r="BPD183" s="12">
        <f>Equity!BPD59</f>
        <v>0</v>
      </c>
      <c r="BPE183" s="12">
        <f>Equity!BPE59</f>
        <v>0</v>
      </c>
      <c r="BPF183" s="12">
        <f>Equity!BPF59</f>
        <v>0</v>
      </c>
      <c r="BPG183" s="12">
        <f>Equity!BPG59</f>
        <v>0</v>
      </c>
      <c r="BPH183" s="12">
        <f>Equity!BPH59</f>
        <v>0</v>
      </c>
      <c r="BPI183" s="12">
        <f>Equity!BPI59</f>
        <v>0</v>
      </c>
      <c r="BPJ183" s="12">
        <f>Equity!BPJ59</f>
        <v>0</v>
      </c>
      <c r="BPK183" s="12">
        <f>Equity!BPK59</f>
        <v>0</v>
      </c>
      <c r="BPL183" s="12">
        <f>Equity!BPL59</f>
        <v>0</v>
      </c>
      <c r="BPM183" s="12">
        <f>Equity!BPM59</f>
        <v>0</v>
      </c>
      <c r="BPN183" s="12">
        <f>Equity!BPN59</f>
        <v>0</v>
      </c>
      <c r="BPO183" s="12">
        <f>Equity!BPO59</f>
        <v>0</v>
      </c>
      <c r="BPP183" s="12">
        <f>Equity!BPP59</f>
        <v>0</v>
      </c>
      <c r="BPQ183" s="12">
        <f>Equity!BPQ59</f>
        <v>0</v>
      </c>
      <c r="BPR183" s="12">
        <f>Equity!BPR59</f>
        <v>0</v>
      </c>
      <c r="BPS183" s="12">
        <f>Equity!BPS59</f>
        <v>0</v>
      </c>
      <c r="BPT183" s="12">
        <f>Equity!BPT59</f>
        <v>0</v>
      </c>
      <c r="BPU183" s="12">
        <f>Equity!BPU59</f>
        <v>0</v>
      </c>
      <c r="BPV183" s="12">
        <f>Equity!BPV59</f>
        <v>0</v>
      </c>
      <c r="BPW183" s="12">
        <f>Equity!BPW59</f>
        <v>0</v>
      </c>
      <c r="BPX183" s="12">
        <f>Equity!BPX59</f>
        <v>0</v>
      </c>
      <c r="BPY183" s="12">
        <f>Equity!BPY59</f>
        <v>0</v>
      </c>
      <c r="BPZ183" s="12">
        <f>Equity!BPZ59</f>
        <v>0</v>
      </c>
      <c r="BQA183" s="12">
        <f>Equity!BQA59</f>
        <v>0</v>
      </c>
      <c r="BQB183" s="12">
        <f>Equity!BQB59</f>
        <v>0</v>
      </c>
      <c r="BQC183" s="12">
        <f>Equity!BQC59</f>
        <v>0</v>
      </c>
      <c r="BQD183" s="12">
        <f>Equity!BQD59</f>
        <v>0</v>
      </c>
      <c r="BQE183" s="12">
        <f>Equity!BQE59</f>
        <v>0</v>
      </c>
      <c r="BQF183" s="12">
        <f>Equity!BQF59</f>
        <v>0</v>
      </c>
      <c r="BQG183" s="12">
        <f>Equity!BQG59</f>
        <v>0</v>
      </c>
      <c r="BQH183" s="12">
        <f>Equity!BQH59</f>
        <v>0</v>
      </c>
      <c r="BQI183" s="12">
        <f>Equity!BQI59</f>
        <v>0</v>
      </c>
      <c r="BQJ183" s="12">
        <f>Equity!BQJ59</f>
        <v>0</v>
      </c>
      <c r="BQK183" s="12">
        <f>Equity!BQK59</f>
        <v>0</v>
      </c>
      <c r="BQL183" s="12">
        <f>Equity!BQL59</f>
        <v>0</v>
      </c>
      <c r="BQM183" s="12">
        <f>Equity!BQM59</f>
        <v>0</v>
      </c>
      <c r="BQN183" s="12">
        <f>Equity!BQN59</f>
        <v>0</v>
      </c>
      <c r="BQO183" s="12">
        <f>Equity!BQO59</f>
        <v>0</v>
      </c>
      <c r="BQP183" s="12">
        <f>Equity!BQP59</f>
        <v>0</v>
      </c>
      <c r="BQQ183" s="12">
        <f>Equity!BQQ59</f>
        <v>0</v>
      </c>
      <c r="BQR183" s="12">
        <f>Equity!BQR59</f>
        <v>0</v>
      </c>
      <c r="BQS183" s="12">
        <f>Equity!BQS59</f>
        <v>0</v>
      </c>
      <c r="BQT183" s="12">
        <f>Equity!BQT59</f>
        <v>0</v>
      </c>
      <c r="BQU183" s="12">
        <f>Equity!BQU59</f>
        <v>0</v>
      </c>
      <c r="BQV183" s="12">
        <f>Equity!BQV59</f>
        <v>0</v>
      </c>
      <c r="BQW183" s="12">
        <f>Equity!BQW59</f>
        <v>0</v>
      </c>
      <c r="BQX183" s="12">
        <f>Equity!BQX59</f>
        <v>0</v>
      </c>
      <c r="BQY183" s="12">
        <f>Equity!BQY59</f>
        <v>0</v>
      </c>
      <c r="BQZ183" s="12">
        <f>Equity!BQZ59</f>
        <v>0</v>
      </c>
      <c r="BRA183" s="12">
        <f>Equity!BRA59</f>
        <v>0</v>
      </c>
      <c r="BRB183" s="12">
        <f>Equity!BRB59</f>
        <v>0</v>
      </c>
      <c r="BRC183" s="12">
        <f>Equity!BRC59</f>
        <v>0</v>
      </c>
      <c r="BRD183" s="12">
        <f>Equity!BRD59</f>
        <v>0</v>
      </c>
      <c r="BRE183" s="12">
        <f>Equity!BRE59</f>
        <v>0</v>
      </c>
      <c r="BRF183" s="12">
        <f>Equity!BRF59</f>
        <v>0</v>
      </c>
      <c r="BRG183" s="12">
        <f>Equity!BRG59</f>
        <v>0</v>
      </c>
      <c r="BRH183" s="12">
        <f>Equity!BRH59</f>
        <v>0</v>
      </c>
      <c r="BRI183" s="12">
        <f>Equity!BRI59</f>
        <v>0</v>
      </c>
      <c r="BRJ183" s="12">
        <f>Equity!BRJ59</f>
        <v>0</v>
      </c>
      <c r="BRK183" s="12">
        <f>Equity!BRK59</f>
        <v>0</v>
      </c>
      <c r="BRL183" s="12">
        <f>Equity!BRL59</f>
        <v>0</v>
      </c>
      <c r="BRM183" s="12">
        <f>Equity!BRM59</f>
        <v>0</v>
      </c>
      <c r="BRN183" s="12">
        <f>Equity!BRN59</f>
        <v>0</v>
      </c>
      <c r="BRO183" s="12">
        <f>Equity!BRO59</f>
        <v>0</v>
      </c>
      <c r="BRP183" s="12">
        <f>Equity!BRP59</f>
        <v>0</v>
      </c>
      <c r="BRQ183" s="12">
        <f>Equity!BRQ59</f>
        <v>0</v>
      </c>
      <c r="BRR183" s="12">
        <f>Equity!BRR59</f>
        <v>0</v>
      </c>
      <c r="BRS183" s="12">
        <f>Equity!BRS59</f>
        <v>0</v>
      </c>
      <c r="BRT183" s="12">
        <f>Equity!BRT59</f>
        <v>0</v>
      </c>
      <c r="BRU183" s="12">
        <f>Equity!BRU59</f>
        <v>0</v>
      </c>
      <c r="BRV183" s="12">
        <f>Equity!BRV59</f>
        <v>0</v>
      </c>
      <c r="BRW183" s="12">
        <f>Equity!BRW59</f>
        <v>0</v>
      </c>
      <c r="BRX183" s="12">
        <f>Equity!BRX59</f>
        <v>0</v>
      </c>
      <c r="BRY183" s="12">
        <f>Equity!BRY59</f>
        <v>0</v>
      </c>
      <c r="BRZ183" s="12">
        <f>Equity!BRZ59</f>
        <v>0</v>
      </c>
      <c r="BSA183" s="12">
        <f>Equity!BSA59</f>
        <v>0</v>
      </c>
      <c r="BSB183" s="12">
        <f>Equity!BSB59</f>
        <v>0</v>
      </c>
      <c r="BSC183" s="12">
        <f>Equity!BSC59</f>
        <v>0</v>
      </c>
      <c r="BSD183" s="12">
        <f>Equity!BSD59</f>
        <v>0</v>
      </c>
      <c r="BSE183" s="12">
        <f>Equity!BSE59</f>
        <v>0</v>
      </c>
      <c r="BSF183" s="12">
        <f>Equity!BSF59</f>
        <v>0</v>
      </c>
      <c r="BSG183" s="12">
        <f>Equity!BSG59</f>
        <v>0</v>
      </c>
      <c r="BSH183" s="12">
        <f>Equity!BSH59</f>
        <v>0</v>
      </c>
      <c r="BSI183" s="12">
        <f>Equity!BSI59</f>
        <v>0</v>
      </c>
      <c r="BSJ183" s="12">
        <f>Equity!BSJ59</f>
        <v>0</v>
      </c>
      <c r="BSK183" s="12">
        <f>Equity!BSK59</f>
        <v>0</v>
      </c>
      <c r="BSL183" s="12">
        <f>Equity!BSL59</f>
        <v>0</v>
      </c>
      <c r="BSM183" s="12">
        <f>Equity!BSM59</f>
        <v>0</v>
      </c>
      <c r="BSN183" s="12">
        <f>Equity!BSN59</f>
        <v>0</v>
      </c>
      <c r="BSO183" s="12">
        <f>Equity!BSO59</f>
        <v>0</v>
      </c>
      <c r="BSP183" s="12">
        <f>Equity!BSP59</f>
        <v>0</v>
      </c>
      <c r="BSQ183" s="12">
        <f>Equity!BSQ59</f>
        <v>0</v>
      </c>
      <c r="BSR183" s="12">
        <f>Equity!BSR59</f>
        <v>0</v>
      </c>
      <c r="BSS183" s="12">
        <f>Equity!BSS59</f>
        <v>0</v>
      </c>
      <c r="BST183" s="12">
        <f>Equity!BST59</f>
        <v>0</v>
      </c>
      <c r="BSU183" s="12">
        <f>Equity!BSU59</f>
        <v>0</v>
      </c>
      <c r="BSV183" s="12">
        <f>Equity!BSV59</f>
        <v>0</v>
      </c>
      <c r="BSW183" s="12">
        <f>Equity!BSW59</f>
        <v>0</v>
      </c>
      <c r="BSX183" s="12">
        <f>Equity!BSX59</f>
        <v>0</v>
      </c>
      <c r="BSY183" s="12">
        <f>Equity!BSY59</f>
        <v>0</v>
      </c>
      <c r="BSZ183" s="12">
        <f>Equity!BSZ59</f>
        <v>0</v>
      </c>
      <c r="BTA183" s="12">
        <f>Equity!BTA59</f>
        <v>0</v>
      </c>
      <c r="BTB183" s="12">
        <f>Equity!BTB59</f>
        <v>0</v>
      </c>
      <c r="BTC183" s="12">
        <f>Equity!BTC59</f>
        <v>0</v>
      </c>
      <c r="BTD183" s="12">
        <f>Equity!BTD59</f>
        <v>0</v>
      </c>
      <c r="BTE183" s="12">
        <f>Equity!BTE59</f>
        <v>0</v>
      </c>
      <c r="BTF183" s="12">
        <f>Equity!BTF59</f>
        <v>0</v>
      </c>
      <c r="BTG183" s="12">
        <f>Equity!BTG59</f>
        <v>0</v>
      </c>
      <c r="BTH183" s="12">
        <f>Equity!BTH59</f>
        <v>0</v>
      </c>
      <c r="BTI183" s="12">
        <f>Equity!BTI59</f>
        <v>0</v>
      </c>
      <c r="BTJ183" s="12">
        <f>Equity!BTJ59</f>
        <v>0</v>
      </c>
      <c r="BTK183" s="12">
        <f>Equity!BTK59</f>
        <v>0</v>
      </c>
      <c r="BTL183" s="12">
        <f>Equity!BTL59</f>
        <v>0</v>
      </c>
      <c r="BTM183" s="12">
        <f>Equity!BTM59</f>
        <v>0</v>
      </c>
      <c r="BTN183" s="12">
        <f>Equity!BTN59</f>
        <v>0</v>
      </c>
      <c r="BTO183" s="12">
        <f>Equity!BTO59</f>
        <v>0</v>
      </c>
      <c r="BTP183" s="12">
        <f>Equity!BTP59</f>
        <v>0</v>
      </c>
      <c r="BTQ183" s="12">
        <f>Equity!BTQ59</f>
        <v>0</v>
      </c>
      <c r="BTR183" s="12">
        <f>Equity!BTR59</f>
        <v>0</v>
      </c>
      <c r="BTS183" s="12">
        <f>Equity!BTS59</f>
        <v>0</v>
      </c>
      <c r="BTT183" s="12">
        <f>Equity!BTT59</f>
        <v>0</v>
      </c>
      <c r="BTU183" s="12">
        <f>Equity!BTU59</f>
        <v>0</v>
      </c>
      <c r="BTV183" s="12">
        <f>Equity!BTV59</f>
        <v>0</v>
      </c>
      <c r="BTW183" s="12">
        <f>Equity!BTW59</f>
        <v>0</v>
      </c>
      <c r="BTX183" s="12">
        <f>Equity!BTX59</f>
        <v>0</v>
      </c>
      <c r="BTY183" s="12">
        <f>Equity!BTY59</f>
        <v>0</v>
      </c>
      <c r="BTZ183" s="12">
        <f>Equity!BTZ59</f>
        <v>0</v>
      </c>
      <c r="BUA183" s="12">
        <f>Equity!BUA59</f>
        <v>0</v>
      </c>
      <c r="BUB183" s="12">
        <f>Equity!BUB59</f>
        <v>0</v>
      </c>
      <c r="BUC183" s="12">
        <f>Equity!BUC59</f>
        <v>0</v>
      </c>
      <c r="BUD183" s="12">
        <f>Equity!BUD59</f>
        <v>0</v>
      </c>
      <c r="BUE183" s="12">
        <f>Equity!BUE59</f>
        <v>0</v>
      </c>
      <c r="BUF183" s="12">
        <f>Equity!BUF59</f>
        <v>0</v>
      </c>
      <c r="BUG183" s="12">
        <f>Equity!BUG59</f>
        <v>0</v>
      </c>
      <c r="BUH183" s="12">
        <f>Equity!BUH59</f>
        <v>0</v>
      </c>
      <c r="BUI183" s="12">
        <f>Equity!BUI59</f>
        <v>0</v>
      </c>
      <c r="BUJ183" s="12">
        <f>Equity!BUJ59</f>
        <v>0</v>
      </c>
      <c r="BUK183" s="12">
        <f>Equity!BUK59</f>
        <v>0</v>
      </c>
      <c r="BUL183" s="12">
        <f>Equity!BUL59</f>
        <v>0</v>
      </c>
      <c r="BUM183" s="12">
        <f>Equity!BUM59</f>
        <v>0</v>
      </c>
      <c r="BUN183" s="12">
        <f>Equity!BUN59</f>
        <v>0</v>
      </c>
      <c r="BUO183" s="12">
        <f>Equity!BUO59</f>
        <v>0</v>
      </c>
      <c r="BUP183" s="12">
        <f>Equity!BUP59</f>
        <v>0</v>
      </c>
      <c r="BUQ183" s="12">
        <f>Equity!BUQ59</f>
        <v>0</v>
      </c>
      <c r="BUR183" s="12">
        <f>Equity!BUR59</f>
        <v>0</v>
      </c>
      <c r="BUS183" s="12">
        <f>Equity!BUS59</f>
        <v>0</v>
      </c>
      <c r="BUT183" s="12">
        <f>Equity!BUT59</f>
        <v>0</v>
      </c>
      <c r="BUU183" s="12">
        <f>Equity!BUU59</f>
        <v>0</v>
      </c>
      <c r="BUV183" s="12">
        <f>Equity!BUV59</f>
        <v>0</v>
      </c>
      <c r="BUW183" s="12">
        <f>Equity!BUW59</f>
        <v>0</v>
      </c>
      <c r="BUX183" s="12">
        <f>Equity!BUX59</f>
        <v>0</v>
      </c>
      <c r="BUY183" s="12">
        <f>Equity!BUY59</f>
        <v>0</v>
      </c>
      <c r="BUZ183" s="12">
        <f>Equity!BUZ59</f>
        <v>0</v>
      </c>
      <c r="BVA183" s="12">
        <f>Equity!BVA59</f>
        <v>0</v>
      </c>
      <c r="BVB183" s="12">
        <f>Equity!BVB59</f>
        <v>0</v>
      </c>
      <c r="BVC183" s="12">
        <f>Equity!BVC59</f>
        <v>0</v>
      </c>
      <c r="BVD183" s="12">
        <f>Equity!BVD59</f>
        <v>0</v>
      </c>
      <c r="BVE183" s="12">
        <f>Equity!BVE59</f>
        <v>0</v>
      </c>
      <c r="BVF183" s="12">
        <f>Equity!BVF59</f>
        <v>0</v>
      </c>
      <c r="BVG183" s="12">
        <f>Equity!BVG59</f>
        <v>0</v>
      </c>
      <c r="BVH183" s="12">
        <f>Equity!BVH59</f>
        <v>0</v>
      </c>
      <c r="BVI183" s="12">
        <f>Equity!BVI59</f>
        <v>0</v>
      </c>
      <c r="BVJ183" s="12">
        <f>Equity!BVJ59</f>
        <v>0</v>
      </c>
      <c r="BVK183" s="12">
        <f>Equity!BVK59</f>
        <v>0</v>
      </c>
      <c r="BVL183" s="12">
        <f>Equity!BVL59</f>
        <v>0</v>
      </c>
      <c r="BVM183" s="12">
        <f>Equity!BVM59</f>
        <v>0</v>
      </c>
      <c r="BVN183" s="12">
        <f>Equity!BVN59</f>
        <v>0</v>
      </c>
      <c r="BVO183" s="12">
        <f>Equity!BVO59</f>
        <v>0</v>
      </c>
      <c r="BVP183" s="12">
        <f>Equity!BVP59</f>
        <v>0</v>
      </c>
      <c r="BVQ183" s="12">
        <f>Equity!BVQ59</f>
        <v>0</v>
      </c>
      <c r="BVR183" s="12">
        <f>Equity!BVR59</f>
        <v>0</v>
      </c>
      <c r="BVS183" s="12">
        <f>Equity!BVS59</f>
        <v>0</v>
      </c>
      <c r="BVT183" s="12">
        <f>Equity!BVT59</f>
        <v>0</v>
      </c>
      <c r="BVU183" s="12">
        <f>Equity!BVU59</f>
        <v>0</v>
      </c>
      <c r="BVV183" s="12">
        <f>Equity!BVV59</f>
        <v>0</v>
      </c>
      <c r="BVW183" s="12">
        <f>Equity!BVW59</f>
        <v>0</v>
      </c>
      <c r="BVX183" s="12">
        <f>Equity!BVX59</f>
        <v>0</v>
      </c>
      <c r="BVY183" s="12">
        <f>Equity!BVY59</f>
        <v>0</v>
      </c>
      <c r="BVZ183" s="12">
        <f>Equity!BVZ59</f>
        <v>0</v>
      </c>
      <c r="BWA183" s="12">
        <f>Equity!BWA59</f>
        <v>0</v>
      </c>
      <c r="BWB183" s="12">
        <f>Equity!BWB59</f>
        <v>0</v>
      </c>
      <c r="BWC183" s="12">
        <f>Equity!BWC59</f>
        <v>0</v>
      </c>
      <c r="BWD183" s="12">
        <f>Equity!BWD59</f>
        <v>0</v>
      </c>
      <c r="BWE183" s="12">
        <f>Equity!BWE59</f>
        <v>0</v>
      </c>
      <c r="BWF183" s="12">
        <f>Equity!BWF59</f>
        <v>0</v>
      </c>
      <c r="BWG183" s="12">
        <f>Equity!BWG59</f>
        <v>0</v>
      </c>
      <c r="BWH183" s="12">
        <f>Equity!BWH59</f>
        <v>0</v>
      </c>
      <c r="BWI183" s="12">
        <f>Equity!BWI59</f>
        <v>0</v>
      </c>
      <c r="BWJ183" s="12">
        <f>Equity!BWJ59</f>
        <v>0</v>
      </c>
      <c r="BWK183" s="12">
        <f>Equity!BWK59</f>
        <v>0</v>
      </c>
      <c r="BWL183" s="12">
        <f>Equity!BWL59</f>
        <v>0</v>
      </c>
      <c r="BWM183" s="12">
        <f>Equity!BWM59</f>
        <v>0</v>
      </c>
      <c r="BWN183" s="12">
        <f>Equity!BWN59</f>
        <v>0</v>
      </c>
      <c r="BWO183" s="12">
        <f>Equity!BWO59</f>
        <v>0</v>
      </c>
      <c r="BWP183" s="12">
        <f>Equity!BWP59</f>
        <v>0</v>
      </c>
      <c r="BWQ183" s="12">
        <f>Equity!BWQ59</f>
        <v>0</v>
      </c>
      <c r="BWR183" s="12">
        <f>Equity!BWR59</f>
        <v>0</v>
      </c>
      <c r="BWS183" s="12">
        <f>Equity!BWS59</f>
        <v>0</v>
      </c>
      <c r="BWT183" s="12">
        <f>Equity!BWT59</f>
        <v>0</v>
      </c>
      <c r="BWU183" s="12">
        <f>Equity!BWU59</f>
        <v>0</v>
      </c>
      <c r="BWV183" s="12">
        <f>Equity!BWV59</f>
        <v>0</v>
      </c>
      <c r="BWW183" s="12">
        <f>Equity!BWW59</f>
        <v>0</v>
      </c>
      <c r="BWX183" s="12">
        <f>Equity!BWX59</f>
        <v>0</v>
      </c>
      <c r="BWY183" s="12">
        <f>Equity!BWY59</f>
        <v>0</v>
      </c>
      <c r="BWZ183" s="12">
        <f>Equity!BWZ59</f>
        <v>0</v>
      </c>
      <c r="BXA183" s="12">
        <f>Equity!BXA59</f>
        <v>0</v>
      </c>
      <c r="BXB183" s="12">
        <f>Equity!BXB59</f>
        <v>0</v>
      </c>
      <c r="BXC183" s="12">
        <f>Equity!BXC59</f>
        <v>0</v>
      </c>
      <c r="BXD183" s="12">
        <f>Equity!BXD59</f>
        <v>0</v>
      </c>
      <c r="BXE183" s="12">
        <f>Equity!BXE59</f>
        <v>0</v>
      </c>
      <c r="BXF183" s="12">
        <f>Equity!BXF59</f>
        <v>0</v>
      </c>
      <c r="BXG183" s="12">
        <f>Equity!BXG59</f>
        <v>0</v>
      </c>
      <c r="BXH183" s="12">
        <f>Equity!BXH59</f>
        <v>0</v>
      </c>
      <c r="BXI183" s="12">
        <f>Equity!BXI59</f>
        <v>0</v>
      </c>
      <c r="BXJ183" s="12">
        <f>Equity!BXJ59</f>
        <v>0</v>
      </c>
      <c r="BXK183" s="12">
        <f>Equity!BXK59</f>
        <v>0</v>
      </c>
      <c r="BXL183" s="12">
        <f>Equity!BXL59</f>
        <v>0</v>
      </c>
      <c r="BXM183" s="12">
        <f>Equity!BXM59</f>
        <v>0</v>
      </c>
      <c r="BXN183" s="12">
        <f>Equity!BXN59</f>
        <v>0</v>
      </c>
      <c r="BXO183" s="12">
        <f>Equity!BXO59</f>
        <v>0</v>
      </c>
      <c r="BXP183" s="12">
        <f>Equity!BXP59</f>
        <v>0</v>
      </c>
      <c r="BXQ183" s="12">
        <f>Equity!BXQ59</f>
        <v>0</v>
      </c>
      <c r="BXR183" s="12">
        <f>Equity!BXR59</f>
        <v>0</v>
      </c>
      <c r="BXS183" s="12">
        <f>Equity!BXS59</f>
        <v>0</v>
      </c>
      <c r="BXT183" s="12">
        <f>Equity!BXT59</f>
        <v>0</v>
      </c>
      <c r="BXU183" s="12">
        <f>Equity!BXU59</f>
        <v>0</v>
      </c>
      <c r="BXV183" s="12">
        <f>Equity!BXV59</f>
        <v>0</v>
      </c>
      <c r="BXW183" s="12">
        <f>Equity!BXW59</f>
        <v>0</v>
      </c>
      <c r="BXX183" s="12">
        <f>Equity!BXX59</f>
        <v>0</v>
      </c>
      <c r="BXY183" s="12">
        <f>Equity!BXY59</f>
        <v>0</v>
      </c>
      <c r="BXZ183" s="12">
        <f>Equity!BXZ59</f>
        <v>0</v>
      </c>
      <c r="BYA183" s="12">
        <f>Equity!BYA59</f>
        <v>0</v>
      </c>
      <c r="BYB183" s="12">
        <f>Equity!BYB59</f>
        <v>0</v>
      </c>
      <c r="BYC183" s="12">
        <f>Equity!BYC59</f>
        <v>0</v>
      </c>
      <c r="BYD183" s="12">
        <f>Equity!BYD59</f>
        <v>0</v>
      </c>
      <c r="BYE183" s="12">
        <f>Equity!BYE59</f>
        <v>0</v>
      </c>
      <c r="BYF183" s="12">
        <f>Equity!BYF59</f>
        <v>0</v>
      </c>
      <c r="BYG183" s="12">
        <f>Equity!BYG59</f>
        <v>0</v>
      </c>
      <c r="BYH183" s="12">
        <f>Equity!BYH59</f>
        <v>0</v>
      </c>
      <c r="BYI183" s="12">
        <f>Equity!BYI59</f>
        <v>0</v>
      </c>
      <c r="BYJ183" s="12">
        <f>Equity!BYJ59</f>
        <v>0</v>
      </c>
      <c r="BYK183" s="12">
        <f>Equity!BYK59</f>
        <v>0</v>
      </c>
      <c r="BYL183" s="12">
        <f>Equity!BYL59</f>
        <v>0</v>
      </c>
      <c r="BYM183" s="12">
        <f>Equity!BYM59</f>
        <v>0</v>
      </c>
      <c r="BYN183" s="12">
        <f>Equity!BYN59</f>
        <v>0</v>
      </c>
      <c r="BYO183" s="12">
        <f>Equity!BYO59</f>
        <v>0</v>
      </c>
      <c r="BYP183" s="12">
        <f>Equity!BYP59</f>
        <v>0</v>
      </c>
      <c r="BYQ183" s="12">
        <f>Equity!BYQ59</f>
        <v>0</v>
      </c>
      <c r="BYR183" s="12">
        <f>Equity!BYR59</f>
        <v>0</v>
      </c>
      <c r="BYS183" s="12">
        <f>Equity!BYS59</f>
        <v>0</v>
      </c>
      <c r="BYT183" s="12">
        <f>Equity!BYT59</f>
        <v>0</v>
      </c>
      <c r="BYU183" s="12">
        <f>Equity!BYU59</f>
        <v>0</v>
      </c>
      <c r="BYV183" s="12">
        <f>Equity!BYV59</f>
        <v>0</v>
      </c>
      <c r="BYW183" s="12">
        <f>Equity!BYW59</f>
        <v>0</v>
      </c>
      <c r="BYX183" s="12">
        <f>Equity!BYX59</f>
        <v>0</v>
      </c>
      <c r="BYY183" s="12">
        <f>Equity!BYY59</f>
        <v>0</v>
      </c>
      <c r="BYZ183" s="12">
        <f>Equity!BYZ59</f>
        <v>0</v>
      </c>
      <c r="BZA183" s="12">
        <f>Equity!BZA59</f>
        <v>0</v>
      </c>
      <c r="BZB183" s="12">
        <f>Equity!BZB59</f>
        <v>0</v>
      </c>
      <c r="BZC183" s="12">
        <f>Equity!BZC59</f>
        <v>0</v>
      </c>
      <c r="BZD183" s="12">
        <f>Equity!BZD59</f>
        <v>0</v>
      </c>
      <c r="BZE183" s="12">
        <f>Equity!BZE59</f>
        <v>0</v>
      </c>
      <c r="BZF183" s="12">
        <f>Equity!BZF59</f>
        <v>0</v>
      </c>
      <c r="BZG183" s="12">
        <f>Equity!BZG59</f>
        <v>0</v>
      </c>
      <c r="BZH183" s="12">
        <f>Equity!BZH59</f>
        <v>0</v>
      </c>
      <c r="BZI183" s="12">
        <f>Equity!BZI59</f>
        <v>0</v>
      </c>
      <c r="BZJ183" s="12">
        <f>Equity!BZJ59</f>
        <v>0</v>
      </c>
      <c r="BZK183" s="12">
        <f>Equity!BZK59</f>
        <v>0</v>
      </c>
      <c r="BZL183" s="12">
        <f>Equity!BZL59</f>
        <v>0</v>
      </c>
      <c r="BZM183" s="12">
        <f>Equity!BZM59</f>
        <v>0</v>
      </c>
      <c r="BZN183" s="12">
        <f>Equity!BZN59</f>
        <v>0</v>
      </c>
      <c r="BZO183" s="12">
        <f>Equity!BZO59</f>
        <v>0</v>
      </c>
      <c r="BZP183" s="12">
        <f>Equity!BZP59</f>
        <v>0</v>
      </c>
      <c r="BZQ183" s="12">
        <f>Equity!BZQ59</f>
        <v>0</v>
      </c>
      <c r="BZR183" s="12">
        <f>Equity!BZR59</f>
        <v>0</v>
      </c>
      <c r="BZS183" s="12">
        <f>Equity!BZS59</f>
        <v>0</v>
      </c>
      <c r="BZT183" s="12">
        <f>Equity!BZT59</f>
        <v>0</v>
      </c>
      <c r="BZU183" s="12">
        <f>Equity!BZU59</f>
        <v>0</v>
      </c>
      <c r="BZV183" s="12">
        <f>Equity!BZV59</f>
        <v>0</v>
      </c>
      <c r="BZW183" s="12">
        <f>Equity!BZW59</f>
        <v>0</v>
      </c>
      <c r="BZX183" s="12">
        <f>Equity!BZX59</f>
        <v>0</v>
      </c>
      <c r="BZY183" s="12">
        <f>Equity!BZY59</f>
        <v>0</v>
      </c>
      <c r="BZZ183" s="12">
        <f>Equity!BZZ59</f>
        <v>0</v>
      </c>
      <c r="CAA183" s="12">
        <f>Equity!CAA59</f>
        <v>0</v>
      </c>
      <c r="CAB183" s="12">
        <f>Equity!CAB59</f>
        <v>0</v>
      </c>
      <c r="CAC183" s="12">
        <f>Equity!CAC59</f>
        <v>0</v>
      </c>
      <c r="CAD183" s="12">
        <f>Equity!CAD59</f>
        <v>0</v>
      </c>
      <c r="CAE183" s="12">
        <f>Equity!CAE59</f>
        <v>0</v>
      </c>
      <c r="CAF183" s="12">
        <f>Equity!CAF59</f>
        <v>0</v>
      </c>
      <c r="CAG183" s="12">
        <f>Equity!CAG59</f>
        <v>0</v>
      </c>
      <c r="CAH183" s="12">
        <f>Equity!CAH59</f>
        <v>0</v>
      </c>
      <c r="CAI183" s="12">
        <f>Equity!CAI59</f>
        <v>0</v>
      </c>
      <c r="CAJ183" s="12">
        <f>Equity!CAJ59</f>
        <v>0</v>
      </c>
      <c r="CAK183" s="12">
        <f>Equity!CAK59</f>
        <v>0</v>
      </c>
      <c r="CAL183" s="12">
        <f>Equity!CAL59</f>
        <v>0</v>
      </c>
      <c r="CAM183" s="12">
        <f>Equity!CAM59</f>
        <v>0</v>
      </c>
      <c r="CAN183" s="12">
        <f>Equity!CAN59</f>
        <v>0</v>
      </c>
      <c r="CAO183" s="12">
        <f>Equity!CAO59</f>
        <v>0</v>
      </c>
      <c r="CAP183" s="12">
        <f>Equity!CAP59</f>
        <v>0</v>
      </c>
      <c r="CAQ183" s="12">
        <f>Equity!CAQ59</f>
        <v>0</v>
      </c>
      <c r="CAR183" s="12">
        <f>Equity!CAR59</f>
        <v>0</v>
      </c>
      <c r="CAS183" s="12">
        <f>Equity!CAS59</f>
        <v>0</v>
      </c>
      <c r="CAT183" s="12">
        <f>Equity!CAT59</f>
        <v>0</v>
      </c>
      <c r="CAU183" s="12">
        <f>Equity!CAU59</f>
        <v>0</v>
      </c>
      <c r="CAV183" s="12">
        <f>Equity!CAV59</f>
        <v>0</v>
      </c>
      <c r="CAW183" s="12">
        <f>Equity!CAW59</f>
        <v>0</v>
      </c>
      <c r="CAX183" s="12">
        <f>Equity!CAX59</f>
        <v>0</v>
      </c>
      <c r="CAY183" s="12">
        <f>Equity!CAY59</f>
        <v>0</v>
      </c>
      <c r="CAZ183" s="12">
        <f>Equity!CAZ59</f>
        <v>0</v>
      </c>
      <c r="CBA183" s="12">
        <f>Equity!CBA59</f>
        <v>0</v>
      </c>
      <c r="CBB183" s="12">
        <f>Equity!CBB59</f>
        <v>0</v>
      </c>
      <c r="CBC183" s="12">
        <f>Equity!CBC59</f>
        <v>0</v>
      </c>
      <c r="CBD183" s="12">
        <f>Equity!CBD59</f>
        <v>0</v>
      </c>
      <c r="CBE183" s="12">
        <f>Equity!CBE59</f>
        <v>0</v>
      </c>
      <c r="CBF183" s="12">
        <f>Equity!CBF59</f>
        <v>0</v>
      </c>
      <c r="CBG183" s="12">
        <f>Equity!CBG59</f>
        <v>0</v>
      </c>
      <c r="CBH183" s="12">
        <f>Equity!CBH59</f>
        <v>0</v>
      </c>
      <c r="CBI183" s="12">
        <f>Equity!CBI59</f>
        <v>0</v>
      </c>
      <c r="CBJ183" s="12">
        <f>Equity!CBJ59</f>
        <v>0</v>
      </c>
      <c r="CBK183" s="12">
        <f>Equity!CBK59</f>
        <v>0</v>
      </c>
      <c r="CBL183" s="12">
        <f>Equity!CBL59</f>
        <v>0</v>
      </c>
      <c r="CBM183" s="12">
        <f>Equity!CBM59</f>
        <v>0</v>
      </c>
      <c r="CBN183" s="12">
        <f>Equity!CBN59</f>
        <v>0</v>
      </c>
      <c r="CBO183" s="12">
        <f>Equity!CBO59</f>
        <v>0</v>
      </c>
      <c r="CBP183" s="12">
        <f>Equity!CBP59</f>
        <v>0</v>
      </c>
      <c r="CBQ183" s="12">
        <f>Equity!CBQ59</f>
        <v>0</v>
      </c>
      <c r="CBR183" s="12">
        <f>Equity!CBR59</f>
        <v>0</v>
      </c>
      <c r="CBS183" s="12">
        <f>Equity!CBS59</f>
        <v>0</v>
      </c>
      <c r="CBT183" s="12">
        <f>Equity!CBT59</f>
        <v>0</v>
      </c>
      <c r="CBU183" s="12">
        <f>Equity!CBU59</f>
        <v>0</v>
      </c>
      <c r="CBV183" s="12">
        <f>Equity!CBV59</f>
        <v>0</v>
      </c>
      <c r="CBW183" s="12">
        <f>Equity!CBW59</f>
        <v>0</v>
      </c>
      <c r="CBX183" s="12">
        <f>Equity!CBX59</f>
        <v>0</v>
      </c>
      <c r="CBY183" s="12">
        <f>Equity!CBY59</f>
        <v>0</v>
      </c>
      <c r="CBZ183" s="12">
        <f>Equity!CBZ59</f>
        <v>0</v>
      </c>
      <c r="CCA183" s="12">
        <f>Equity!CCA59</f>
        <v>0</v>
      </c>
      <c r="CCB183" s="12">
        <f>Equity!CCB59</f>
        <v>0</v>
      </c>
      <c r="CCC183" s="12">
        <f>Equity!CCC59</f>
        <v>0</v>
      </c>
      <c r="CCD183" s="12">
        <f>Equity!CCD59</f>
        <v>0</v>
      </c>
      <c r="CCE183" s="12">
        <f>Equity!CCE59</f>
        <v>0</v>
      </c>
      <c r="CCF183" s="12">
        <f>Equity!CCF59</f>
        <v>0</v>
      </c>
      <c r="CCG183" s="12">
        <f>Equity!CCG59</f>
        <v>0</v>
      </c>
      <c r="CCH183" s="12">
        <f>Equity!CCH59</f>
        <v>0</v>
      </c>
      <c r="CCI183" s="12">
        <f>Equity!CCI59</f>
        <v>0</v>
      </c>
      <c r="CCJ183" s="12">
        <f>Equity!CCJ59</f>
        <v>0</v>
      </c>
      <c r="CCK183" s="12">
        <f>Equity!CCK59</f>
        <v>0</v>
      </c>
      <c r="CCL183" s="12">
        <f>Equity!CCL59</f>
        <v>0</v>
      </c>
      <c r="CCM183" s="12">
        <f>Equity!CCM59</f>
        <v>0</v>
      </c>
      <c r="CCN183" s="12">
        <f>Equity!CCN59</f>
        <v>0</v>
      </c>
      <c r="CCO183" s="12">
        <f>Equity!CCO59</f>
        <v>0</v>
      </c>
      <c r="CCP183" s="12">
        <f>Equity!CCP59</f>
        <v>0</v>
      </c>
      <c r="CCQ183" s="12">
        <f>Equity!CCQ59</f>
        <v>0</v>
      </c>
      <c r="CCR183" s="12">
        <f>Equity!CCR59</f>
        <v>0</v>
      </c>
      <c r="CCS183" s="12">
        <f>Equity!CCS59</f>
        <v>0</v>
      </c>
      <c r="CCT183" s="12">
        <f>Equity!CCT59</f>
        <v>0</v>
      </c>
      <c r="CCU183" s="12">
        <f>Equity!CCU59</f>
        <v>0</v>
      </c>
      <c r="CCV183" s="12">
        <f>Equity!CCV59</f>
        <v>0</v>
      </c>
      <c r="CCW183" s="12">
        <f>Equity!CCW59</f>
        <v>0</v>
      </c>
      <c r="CCX183" s="12">
        <f>Equity!CCX59</f>
        <v>0</v>
      </c>
      <c r="CCY183" s="12">
        <f>Equity!CCY59</f>
        <v>0</v>
      </c>
      <c r="CCZ183" s="12">
        <f>Equity!CCZ59</f>
        <v>0</v>
      </c>
      <c r="CDA183" s="12">
        <f>Equity!CDA59</f>
        <v>0</v>
      </c>
      <c r="CDB183" s="12">
        <f>Equity!CDB59</f>
        <v>0</v>
      </c>
      <c r="CDC183" s="12">
        <f>Equity!CDC59</f>
        <v>0</v>
      </c>
      <c r="CDD183" s="12">
        <f>Equity!CDD59</f>
        <v>0</v>
      </c>
      <c r="CDE183" s="12">
        <f>Equity!CDE59</f>
        <v>0</v>
      </c>
      <c r="CDF183" s="12">
        <f>Equity!CDF59</f>
        <v>0</v>
      </c>
      <c r="CDG183" s="12">
        <f>Equity!CDG59</f>
        <v>0</v>
      </c>
      <c r="CDH183" s="12">
        <f>Equity!CDH59</f>
        <v>0</v>
      </c>
      <c r="CDI183" s="12">
        <f>Equity!CDI59</f>
        <v>0</v>
      </c>
      <c r="CDJ183" s="12">
        <f>Equity!CDJ59</f>
        <v>0</v>
      </c>
      <c r="CDK183" s="12">
        <f>Equity!CDK59</f>
        <v>0</v>
      </c>
      <c r="CDL183" s="12">
        <f>Equity!CDL59</f>
        <v>0</v>
      </c>
      <c r="CDM183" s="12">
        <f>Equity!CDM59</f>
        <v>0</v>
      </c>
      <c r="CDN183" s="12">
        <f>Equity!CDN59</f>
        <v>0</v>
      </c>
      <c r="CDO183" s="12">
        <f>Equity!CDO59</f>
        <v>0</v>
      </c>
      <c r="CDP183" s="12">
        <f>Equity!CDP59</f>
        <v>0</v>
      </c>
      <c r="CDQ183" s="12">
        <f>Equity!CDQ59</f>
        <v>0</v>
      </c>
      <c r="CDR183" s="12">
        <f>Equity!CDR59</f>
        <v>0</v>
      </c>
      <c r="CDS183" s="12">
        <f>Equity!CDS59</f>
        <v>0</v>
      </c>
      <c r="CDT183" s="12">
        <f>Equity!CDT59</f>
        <v>0</v>
      </c>
      <c r="CDU183" s="12">
        <f>Equity!CDU59</f>
        <v>0</v>
      </c>
      <c r="CDV183" s="12">
        <f>Equity!CDV59</f>
        <v>0</v>
      </c>
      <c r="CDW183" s="12">
        <f>Equity!CDW59</f>
        <v>0</v>
      </c>
      <c r="CDX183" s="12">
        <f>Equity!CDX59</f>
        <v>0</v>
      </c>
      <c r="CDY183" s="12">
        <f>Equity!CDY59</f>
        <v>0</v>
      </c>
      <c r="CDZ183" s="12">
        <f>Equity!CDZ59</f>
        <v>0</v>
      </c>
      <c r="CEA183" s="12">
        <f>Equity!CEA59</f>
        <v>0</v>
      </c>
      <c r="CEB183" s="12">
        <f>Equity!CEB59</f>
        <v>0</v>
      </c>
      <c r="CEC183" s="12">
        <f>Equity!CEC59</f>
        <v>0</v>
      </c>
      <c r="CED183" s="12">
        <f>Equity!CED59</f>
        <v>0</v>
      </c>
      <c r="CEE183" s="12">
        <f>Equity!CEE59</f>
        <v>0</v>
      </c>
      <c r="CEF183" s="12">
        <f>Equity!CEF59</f>
        <v>0</v>
      </c>
      <c r="CEG183" s="12">
        <f>Equity!CEG59</f>
        <v>0</v>
      </c>
      <c r="CEH183" s="12">
        <f>Equity!CEH59</f>
        <v>0</v>
      </c>
      <c r="CEI183" s="12">
        <f>Equity!CEI59</f>
        <v>0</v>
      </c>
      <c r="CEJ183" s="12">
        <f>Equity!CEJ59</f>
        <v>0</v>
      </c>
      <c r="CEK183" s="12">
        <f>Equity!CEK59</f>
        <v>0</v>
      </c>
      <c r="CEL183" s="12">
        <f>Equity!CEL59</f>
        <v>0</v>
      </c>
      <c r="CEM183" s="12">
        <f>Equity!CEM59</f>
        <v>0</v>
      </c>
      <c r="CEN183" s="12">
        <f>Equity!CEN59</f>
        <v>0</v>
      </c>
      <c r="CEO183" s="12">
        <f>Equity!CEO59</f>
        <v>0</v>
      </c>
      <c r="CEP183" s="12">
        <f>Equity!CEP59</f>
        <v>0</v>
      </c>
      <c r="CEQ183" s="12">
        <f>Equity!CEQ59</f>
        <v>0</v>
      </c>
      <c r="CER183" s="12">
        <f>Equity!CER59</f>
        <v>0</v>
      </c>
      <c r="CES183" s="12">
        <f>Equity!CES59</f>
        <v>0</v>
      </c>
      <c r="CET183" s="12">
        <f>Equity!CET59</f>
        <v>0</v>
      </c>
      <c r="CEU183" s="12">
        <f>Equity!CEU59</f>
        <v>0</v>
      </c>
      <c r="CEV183" s="12">
        <f>Equity!CEV59</f>
        <v>0</v>
      </c>
      <c r="CEW183" s="12">
        <f>Equity!CEW59</f>
        <v>0</v>
      </c>
      <c r="CEX183" s="12">
        <f>Equity!CEX59</f>
        <v>0</v>
      </c>
      <c r="CEY183" s="12">
        <f>Equity!CEY59</f>
        <v>0</v>
      </c>
      <c r="CEZ183" s="12">
        <f>Equity!CEZ59</f>
        <v>0</v>
      </c>
      <c r="CFA183" s="12">
        <f>Equity!CFA59</f>
        <v>0</v>
      </c>
      <c r="CFB183" s="12">
        <f>Equity!CFB59</f>
        <v>0</v>
      </c>
      <c r="CFC183" s="12">
        <f>Equity!CFC59</f>
        <v>0</v>
      </c>
      <c r="CFD183" s="12">
        <f>Equity!CFD59</f>
        <v>0</v>
      </c>
      <c r="CFE183" s="12">
        <f>Equity!CFE59</f>
        <v>0</v>
      </c>
      <c r="CFF183" s="12">
        <f>Equity!CFF59</f>
        <v>0</v>
      </c>
      <c r="CFG183" s="12">
        <f>Equity!CFG59</f>
        <v>0</v>
      </c>
      <c r="CFH183" s="12">
        <f>Equity!CFH59</f>
        <v>0</v>
      </c>
      <c r="CFI183" s="12">
        <f>Equity!CFI59</f>
        <v>0</v>
      </c>
      <c r="CFJ183" s="12">
        <f>Equity!CFJ59</f>
        <v>0</v>
      </c>
      <c r="CFK183" s="12">
        <f>Equity!CFK59</f>
        <v>0</v>
      </c>
      <c r="CFL183" s="12">
        <f>Equity!CFL59</f>
        <v>0</v>
      </c>
      <c r="CFM183" s="12">
        <f>Equity!CFM59</f>
        <v>0</v>
      </c>
      <c r="CFN183" s="12">
        <f>Equity!CFN59</f>
        <v>0</v>
      </c>
      <c r="CFO183" s="12">
        <f>Equity!CFO59</f>
        <v>0</v>
      </c>
      <c r="CFP183" s="12">
        <f>Equity!CFP59</f>
        <v>0</v>
      </c>
      <c r="CFQ183" s="12">
        <f>Equity!CFQ59</f>
        <v>0</v>
      </c>
      <c r="CFR183" s="12">
        <f>Equity!CFR59</f>
        <v>0</v>
      </c>
      <c r="CFS183" s="12">
        <f>Equity!CFS59</f>
        <v>0</v>
      </c>
      <c r="CFT183" s="12">
        <f>Equity!CFT59</f>
        <v>0</v>
      </c>
      <c r="CFU183" s="12">
        <f>Equity!CFU59</f>
        <v>0</v>
      </c>
      <c r="CFV183" s="12">
        <f>Equity!CFV59</f>
        <v>0</v>
      </c>
      <c r="CFW183" s="12">
        <f>Equity!CFW59</f>
        <v>0</v>
      </c>
      <c r="CFX183" s="12">
        <f>Equity!CFX59</f>
        <v>0</v>
      </c>
      <c r="CFY183" s="12">
        <f>Equity!CFY59</f>
        <v>0</v>
      </c>
      <c r="CFZ183" s="12">
        <f>Equity!CFZ59</f>
        <v>0</v>
      </c>
      <c r="CGA183" s="12">
        <f>Equity!CGA59</f>
        <v>0</v>
      </c>
      <c r="CGB183" s="12">
        <f>Equity!CGB59</f>
        <v>0</v>
      </c>
      <c r="CGC183" s="12">
        <f>Equity!CGC59</f>
        <v>0</v>
      </c>
      <c r="CGD183" s="12">
        <f>Equity!CGD59</f>
        <v>0</v>
      </c>
      <c r="CGE183" s="12">
        <f>Equity!CGE59</f>
        <v>0</v>
      </c>
      <c r="CGF183" s="12">
        <f>Equity!CGF59</f>
        <v>0</v>
      </c>
      <c r="CGG183" s="12">
        <f>Equity!CGG59</f>
        <v>0</v>
      </c>
      <c r="CGH183" s="12">
        <f>Equity!CGH59</f>
        <v>0</v>
      </c>
      <c r="CGI183" s="12">
        <f>Equity!CGI59</f>
        <v>0</v>
      </c>
      <c r="CGJ183" s="12">
        <f>Equity!CGJ59</f>
        <v>0</v>
      </c>
      <c r="CGK183" s="12">
        <f>Equity!CGK59</f>
        <v>0</v>
      </c>
      <c r="CGL183" s="12">
        <f>Equity!CGL59</f>
        <v>0</v>
      </c>
      <c r="CGM183" s="12">
        <f>Equity!CGM59</f>
        <v>0</v>
      </c>
      <c r="CGN183" s="12">
        <f>Equity!CGN59</f>
        <v>0</v>
      </c>
      <c r="CGO183" s="12">
        <f>Equity!CGO59</f>
        <v>0</v>
      </c>
      <c r="CGP183" s="12">
        <f>Equity!CGP59</f>
        <v>0</v>
      </c>
      <c r="CGQ183" s="12">
        <f>Equity!CGQ59</f>
        <v>0</v>
      </c>
      <c r="CGR183" s="12">
        <f>Equity!CGR59</f>
        <v>0</v>
      </c>
      <c r="CGS183" s="12">
        <f>Equity!CGS59</f>
        <v>0</v>
      </c>
      <c r="CGT183" s="12">
        <f>Equity!CGT59</f>
        <v>0</v>
      </c>
      <c r="CGU183" s="12">
        <f>Equity!CGU59</f>
        <v>0</v>
      </c>
      <c r="CGV183" s="12">
        <f>Equity!CGV59</f>
        <v>0</v>
      </c>
      <c r="CGW183" s="12">
        <f>Equity!CGW59</f>
        <v>0</v>
      </c>
      <c r="CGX183" s="12">
        <f>Equity!CGX59</f>
        <v>0</v>
      </c>
      <c r="CGY183" s="12">
        <f>Equity!CGY59</f>
        <v>0</v>
      </c>
      <c r="CGZ183" s="12">
        <f>Equity!CGZ59</f>
        <v>0</v>
      </c>
      <c r="CHA183" s="12">
        <f>Equity!CHA59</f>
        <v>0</v>
      </c>
      <c r="CHB183" s="12">
        <f>Equity!CHB59</f>
        <v>0</v>
      </c>
      <c r="CHC183" s="12">
        <f>Equity!CHC59</f>
        <v>0</v>
      </c>
      <c r="CHD183" s="12">
        <f>Equity!CHD59</f>
        <v>0</v>
      </c>
      <c r="CHE183" s="12">
        <f>Equity!CHE59</f>
        <v>0</v>
      </c>
      <c r="CHF183" s="12">
        <f>Equity!CHF59</f>
        <v>0</v>
      </c>
      <c r="CHG183" s="12">
        <f>Equity!CHG59</f>
        <v>0</v>
      </c>
      <c r="CHH183" s="12">
        <f>Equity!CHH59</f>
        <v>0</v>
      </c>
      <c r="CHI183" s="12">
        <f>Equity!CHI59</f>
        <v>0</v>
      </c>
      <c r="CHJ183" s="12">
        <f>Equity!CHJ59</f>
        <v>0</v>
      </c>
      <c r="CHK183" s="12">
        <f>Equity!CHK59</f>
        <v>0</v>
      </c>
      <c r="CHL183" s="12">
        <f>Equity!CHL59</f>
        <v>0</v>
      </c>
      <c r="CHM183" s="12">
        <f>Equity!CHM59</f>
        <v>0</v>
      </c>
      <c r="CHN183" s="12">
        <f>Equity!CHN59</f>
        <v>0</v>
      </c>
      <c r="CHO183" s="12">
        <f>Equity!CHO59</f>
        <v>0</v>
      </c>
      <c r="CHP183" s="12">
        <f>Equity!CHP59</f>
        <v>0</v>
      </c>
      <c r="CHQ183" s="12">
        <f>Equity!CHQ59</f>
        <v>0</v>
      </c>
      <c r="CHR183" s="12">
        <f>Equity!CHR59</f>
        <v>0</v>
      </c>
      <c r="CHS183" s="12">
        <f>Equity!CHS59</f>
        <v>0</v>
      </c>
      <c r="CHT183" s="12">
        <f>Equity!CHT59</f>
        <v>0</v>
      </c>
      <c r="CHU183" s="12">
        <f>Equity!CHU59</f>
        <v>0</v>
      </c>
      <c r="CHV183" s="12">
        <f>Equity!CHV59</f>
        <v>0</v>
      </c>
      <c r="CHW183" s="12">
        <f>Equity!CHW59</f>
        <v>0</v>
      </c>
      <c r="CHX183" s="12">
        <f>Equity!CHX59</f>
        <v>0</v>
      </c>
      <c r="CHY183" s="12">
        <f>Equity!CHY59</f>
        <v>0</v>
      </c>
      <c r="CHZ183" s="12">
        <f>Equity!CHZ59</f>
        <v>0</v>
      </c>
      <c r="CIA183" s="12">
        <f>Equity!CIA59</f>
        <v>0</v>
      </c>
      <c r="CIB183" s="12">
        <f>Equity!CIB59</f>
        <v>0</v>
      </c>
      <c r="CIC183" s="12">
        <f>Equity!CIC59</f>
        <v>0</v>
      </c>
      <c r="CID183" s="12">
        <f>Equity!CID59</f>
        <v>0</v>
      </c>
      <c r="CIE183" s="12">
        <f>Equity!CIE59</f>
        <v>0</v>
      </c>
      <c r="CIF183" s="12">
        <f>Equity!CIF59</f>
        <v>0</v>
      </c>
      <c r="CIG183" s="12">
        <f>Equity!CIG59</f>
        <v>0</v>
      </c>
      <c r="CIH183" s="12">
        <f>Equity!CIH59</f>
        <v>0</v>
      </c>
      <c r="CII183" s="12">
        <f>Equity!CII59</f>
        <v>0</v>
      </c>
      <c r="CIJ183" s="12">
        <f>Equity!CIJ59</f>
        <v>0</v>
      </c>
      <c r="CIK183" s="12">
        <f>Equity!CIK59</f>
        <v>0</v>
      </c>
      <c r="CIL183" s="12">
        <f>Equity!CIL59</f>
        <v>0</v>
      </c>
      <c r="CIM183" s="12">
        <f>Equity!CIM59</f>
        <v>0</v>
      </c>
      <c r="CIN183" s="12">
        <f>Equity!CIN59</f>
        <v>0</v>
      </c>
      <c r="CIO183" s="12">
        <f>Equity!CIO59</f>
        <v>0</v>
      </c>
      <c r="CIP183" s="12">
        <f>Equity!CIP59</f>
        <v>0</v>
      </c>
      <c r="CIQ183" s="12">
        <f>Equity!CIQ59</f>
        <v>0</v>
      </c>
      <c r="CIR183" s="12">
        <f>Equity!CIR59</f>
        <v>0</v>
      </c>
      <c r="CIS183" s="12">
        <f>Equity!CIS59</f>
        <v>0</v>
      </c>
      <c r="CIT183" s="12">
        <f>Equity!CIT59</f>
        <v>0</v>
      </c>
      <c r="CIU183" s="12">
        <f>Equity!CIU59</f>
        <v>0</v>
      </c>
      <c r="CIV183" s="12">
        <f>Equity!CIV59</f>
        <v>0</v>
      </c>
      <c r="CIW183" s="12">
        <f>Equity!CIW59</f>
        <v>0</v>
      </c>
      <c r="CIX183" s="12">
        <f>Equity!CIX59</f>
        <v>0</v>
      </c>
      <c r="CIY183" s="12">
        <f>Equity!CIY59</f>
        <v>0</v>
      </c>
      <c r="CIZ183" s="12">
        <f>Equity!CIZ59</f>
        <v>0</v>
      </c>
      <c r="CJA183" s="12">
        <f>Equity!CJA59</f>
        <v>0</v>
      </c>
      <c r="CJB183" s="12">
        <f>Equity!CJB59</f>
        <v>0</v>
      </c>
      <c r="CJC183" s="12">
        <f>Equity!CJC59</f>
        <v>0</v>
      </c>
      <c r="CJD183" s="12">
        <f>Equity!CJD59</f>
        <v>0</v>
      </c>
      <c r="CJE183" s="12">
        <f>Equity!CJE59</f>
        <v>0</v>
      </c>
      <c r="CJF183" s="12">
        <f>Equity!CJF59</f>
        <v>0</v>
      </c>
      <c r="CJG183" s="12">
        <f>Equity!CJG59</f>
        <v>0</v>
      </c>
      <c r="CJH183" s="12">
        <f>Equity!CJH59</f>
        <v>0</v>
      </c>
      <c r="CJI183" s="12">
        <f>Equity!CJI59</f>
        <v>0</v>
      </c>
      <c r="CJJ183" s="12">
        <f>Equity!CJJ59</f>
        <v>0</v>
      </c>
      <c r="CJK183" s="12">
        <f>Equity!CJK59</f>
        <v>0</v>
      </c>
      <c r="CJL183" s="12">
        <f>Equity!CJL59</f>
        <v>0</v>
      </c>
      <c r="CJM183" s="12">
        <f>Equity!CJM59</f>
        <v>0</v>
      </c>
      <c r="CJN183" s="12">
        <f>Equity!CJN59</f>
        <v>0</v>
      </c>
      <c r="CJO183" s="12">
        <f>Equity!CJO59</f>
        <v>0</v>
      </c>
      <c r="CJP183" s="12">
        <f>Equity!CJP59</f>
        <v>0</v>
      </c>
      <c r="CJQ183" s="12">
        <f>Equity!CJQ59</f>
        <v>0</v>
      </c>
      <c r="CJR183" s="12">
        <f>Equity!CJR59</f>
        <v>0</v>
      </c>
      <c r="CJS183" s="12">
        <f>Equity!CJS59</f>
        <v>0</v>
      </c>
      <c r="CJT183" s="12">
        <f>Equity!CJT59</f>
        <v>0</v>
      </c>
      <c r="CJU183" s="12">
        <f>Equity!CJU59</f>
        <v>0</v>
      </c>
      <c r="CJV183" s="12">
        <f>Equity!CJV59</f>
        <v>0</v>
      </c>
      <c r="CJW183" s="12">
        <f>Equity!CJW59</f>
        <v>0</v>
      </c>
      <c r="CJX183" s="12">
        <f>Equity!CJX59</f>
        <v>0</v>
      </c>
      <c r="CJY183" s="12">
        <f>Equity!CJY59</f>
        <v>0</v>
      </c>
      <c r="CJZ183" s="12">
        <f>Equity!CJZ59</f>
        <v>0</v>
      </c>
      <c r="CKA183" s="12">
        <f>Equity!CKA59</f>
        <v>0</v>
      </c>
      <c r="CKB183" s="12">
        <f>Equity!CKB59</f>
        <v>0</v>
      </c>
      <c r="CKC183" s="12">
        <f>Equity!CKC59</f>
        <v>0</v>
      </c>
      <c r="CKD183" s="12">
        <f>Equity!CKD59</f>
        <v>0</v>
      </c>
      <c r="CKE183" s="12">
        <f>Equity!CKE59</f>
        <v>0</v>
      </c>
      <c r="CKF183" s="12">
        <f>Equity!CKF59</f>
        <v>0</v>
      </c>
      <c r="CKG183" s="12">
        <f>Equity!CKG59</f>
        <v>0</v>
      </c>
      <c r="CKH183" s="12">
        <f>Equity!CKH59</f>
        <v>0</v>
      </c>
      <c r="CKI183" s="12">
        <f>Equity!CKI59</f>
        <v>0</v>
      </c>
      <c r="CKJ183" s="12">
        <f>Equity!CKJ59</f>
        <v>0</v>
      </c>
      <c r="CKK183" s="12">
        <f>Equity!CKK59</f>
        <v>0</v>
      </c>
      <c r="CKL183" s="12">
        <f>Equity!CKL59</f>
        <v>0</v>
      </c>
      <c r="CKM183" s="12">
        <f>Equity!CKM59</f>
        <v>0</v>
      </c>
      <c r="CKN183" s="12">
        <f>Equity!CKN59</f>
        <v>0</v>
      </c>
      <c r="CKO183" s="12">
        <f>Equity!CKO59</f>
        <v>0</v>
      </c>
      <c r="CKP183" s="12">
        <f>Equity!CKP59</f>
        <v>0</v>
      </c>
      <c r="CKQ183" s="12">
        <f>Equity!CKQ59</f>
        <v>0</v>
      </c>
      <c r="CKR183" s="12">
        <f>Equity!CKR59</f>
        <v>0</v>
      </c>
      <c r="CKS183" s="12">
        <f>Equity!CKS59</f>
        <v>0</v>
      </c>
      <c r="CKT183" s="12">
        <f>Equity!CKT59</f>
        <v>0</v>
      </c>
      <c r="CKU183" s="12">
        <f>Equity!CKU59</f>
        <v>0</v>
      </c>
      <c r="CKV183" s="12">
        <f>Equity!CKV59</f>
        <v>0</v>
      </c>
      <c r="CKW183" s="12">
        <f>Equity!CKW59</f>
        <v>0</v>
      </c>
      <c r="CKX183" s="12">
        <f>Equity!CKX59</f>
        <v>0</v>
      </c>
      <c r="CKY183" s="12">
        <f>Equity!CKY59</f>
        <v>0</v>
      </c>
      <c r="CKZ183" s="12">
        <f>Equity!CKZ59</f>
        <v>0</v>
      </c>
      <c r="CLA183" s="12">
        <f>Equity!CLA59</f>
        <v>0</v>
      </c>
      <c r="CLB183" s="12">
        <f>Equity!CLB59</f>
        <v>0</v>
      </c>
      <c r="CLC183" s="12">
        <f>Equity!CLC59</f>
        <v>0</v>
      </c>
      <c r="CLD183" s="12">
        <f>Equity!CLD59</f>
        <v>0</v>
      </c>
      <c r="CLE183" s="12">
        <f>Equity!CLE59</f>
        <v>0</v>
      </c>
      <c r="CLF183" s="12">
        <f>Equity!CLF59</f>
        <v>0</v>
      </c>
      <c r="CLG183" s="12">
        <f>Equity!CLG59</f>
        <v>0</v>
      </c>
      <c r="CLH183" s="12">
        <f>Equity!CLH59</f>
        <v>0</v>
      </c>
      <c r="CLI183" s="12">
        <f>Equity!CLI59</f>
        <v>0</v>
      </c>
      <c r="CLJ183" s="12">
        <f>Equity!CLJ59</f>
        <v>0</v>
      </c>
      <c r="CLK183" s="12">
        <f>Equity!CLK59</f>
        <v>0</v>
      </c>
      <c r="CLL183" s="12">
        <f>Equity!CLL59</f>
        <v>0</v>
      </c>
      <c r="CLM183" s="12">
        <f>Equity!CLM59</f>
        <v>0</v>
      </c>
      <c r="CLN183" s="12">
        <f>Equity!CLN59</f>
        <v>0</v>
      </c>
      <c r="CLO183" s="12">
        <f>Equity!CLO59</f>
        <v>0</v>
      </c>
      <c r="CLP183" s="12">
        <f>Equity!CLP59</f>
        <v>0</v>
      </c>
      <c r="CLQ183" s="12">
        <f>Equity!CLQ59</f>
        <v>0</v>
      </c>
      <c r="CLR183" s="12">
        <f>Equity!CLR59</f>
        <v>0</v>
      </c>
      <c r="CLS183" s="12">
        <f>Equity!CLS59</f>
        <v>0</v>
      </c>
      <c r="CLT183" s="12">
        <f>Equity!CLT59</f>
        <v>0</v>
      </c>
      <c r="CLU183" s="12">
        <f>Equity!CLU59</f>
        <v>0</v>
      </c>
      <c r="CLV183" s="12">
        <f>Equity!CLV59</f>
        <v>0</v>
      </c>
      <c r="CLW183" s="12">
        <f>Equity!CLW59</f>
        <v>0</v>
      </c>
      <c r="CLX183" s="12">
        <f>Equity!CLX59</f>
        <v>0</v>
      </c>
      <c r="CLY183" s="12">
        <f>Equity!CLY59</f>
        <v>0</v>
      </c>
      <c r="CLZ183" s="12">
        <f>Equity!CLZ59</f>
        <v>0</v>
      </c>
      <c r="CMA183" s="12">
        <f>Equity!CMA59</f>
        <v>0</v>
      </c>
      <c r="CMB183" s="12">
        <f>Equity!CMB59</f>
        <v>0</v>
      </c>
      <c r="CMC183" s="12">
        <f>Equity!CMC59</f>
        <v>0</v>
      </c>
      <c r="CMD183" s="12">
        <f>Equity!CMD59</f>
        <v>0</v>
      </c>
      <c r="CME183" s="12">
        <f>Equity!CME59</f>
        <v>0</v>
      </c>
      <c r="CMF183" s="12">
        <f>Equity!CMF59</f>
        <v>0</v>
      </c>
      <c r="CMG183" s="12">
        <f>Equity!CMG59</f>
        <v>0</v>
      </c>
      <c r="CMH183" s="12">
        <f>Equity!CMH59</f>
        <v>0</v>
      </c>
      <c r="CMI183" s="12">
        <f>Equity!CMI59</f>
        <v>0</v>
      </c>
      <c r="CMJ183" s="12">
        <f>Equity!CMJ59</f>
        <v>0</v>
      </c>
      <c r="CMK183" s="12">
        <f>Equity!CMK59</f>
        <v>0</v>
      </c>
      <c r="CML183" s="12">
        <f>Equity!CML59</f>
        <v>0</v>
      </c>
      <c r="CMM183" s="12">
        <f>Equity!CMM59</f>
        <v>0</v>
      </c>
      <c r="CMN183" s="12">
        <f>Equity!CMN59</f>
        <v>0</v>
      </c>
      <c r="CMO183" s="12">
        <f>Equity!CMO59</f>
        <v>0</v>
      </c>
      <c r="CMP183" s="12">
        <f>Equity!CMP59</f>
        <v>0</v>
      </c>
      <c r="CMQ183" s="12">
        <f>Equity!CMQ59</f>
        <v>0</v>
      </c>
      <c r="CMR183" s="12">
        <f>Equity!CMR59</f>
        <v>0</v>
      </c>
      <c r="CMS183" s="12">
        <f>Equity!CMS59</f>
        <v>0</v>
      </c>
      <c r="CMT183" s="12">
        <f>Equity!CMT59</f>
        <v>0</v>
      </c>
      <c r="CMU183" s="12">
        <f>Equity!CMU59</f>
        <v>0</v>
      </c>
      <c r="CMV183" s="12">
        <f>Equity!CMV59</f>
        <v>0</v>
      </c>
      <c r="CMW183" s="12">
        <f>Equity!CMW59</f>
        <v>0</v>
      </c>
      <c r="CMX183" s="12">
        <f>Equity!CMX59</f>
        <v>0</v>
      </c>
      <c r="CMY183" s="12">
        <f>Equity!CMY59</f>
        <v>0</v>
      </c>
      <c r="CMZ183" s="12">
        <f>Equity!CMZ59</f>
        <v>0</v>
      </c>
      <c r="CNA183" s="12">
        <f>Equity!CNA59</f>
        <v>0</v>
      </c>
      <c r="CNB183" s="12">
        <f>Equity!CNB59</f>
        <v>0</v>
      </c>
      <c r="CNC183" s="12">
        <f>Equity!CNC59</f>
        <v>0</v>
      </c>
      <c r="CND183" s="12">
        <f>Equity!CND59</f>
        <v>0</v>
      </c>
      <c r="CNE183" s="12">
        <f>Equity!CNE59</f>
        <v>0</v>
      </c>
      <c r="CNF183" s="12">
        <f>Equity!CNF59</f>
        <v>0</v>
      </c>
      <c r="CNG183" s="12">
        <f>Equity!CNG59</f>
        <v>0</v>
      </c>
      <c r="CNH183" s="12">
        <f>Equity!CNH59</f>
        <v>0</v>
      </c>
      <c r="CNI183" s="12">
        <f>Equity!CNI59</f>
        <v>0</v>
      </c>
      <c r="CNJ183" s="12">
        <f>Equity!CNJ59</f>
        <v>0</v>
      </c>
      <c r="CNK183" s="12">
        <f>Equity!CNK59</f>
        <v>0</v>
      </c>
      <c r="CNL183" s="12">
        <f>Equity!CNL59</f>
        <v>0</v>
      </c>
      <c r="CNM183" s="12">
        <f>Equity!CNM59</f>
        <v>0</v>
      </c>
      <c r="CNN183" s="12">
        <f>Equity!CNN59</f>
        <v>0</v>
      </c>
      <c r="CNO183" s="12">
        <f>Equity!CNO59</f>
        <v>0</v>
      </c>
      <c r="CNP183" s="12">
        <f>Equity!CNP59</f>
        <v>0</v>
      </c>
      <c r="CNQ183" s="12">
        <f>Equity!CNQ59</f>
        <v>0</v>
      </c>
      <c r="CNR183" s="12">
        <f>Equity!CNR59</f>
        <v>0</v>
      </c>
      <c r="CNS183" s="12">
        <f>Equity!CNS59</f>
        <v>0</v>
      </c>
      <c r="CNT183" s="12">
        <f>Equity!CNT59</f>
        <v>0</v>
      </c>
      <c r="CNU183" s="12">
        <f>Equity!CNU59</f>
        <v>0</v>
      </c>
      <c r="CNV183" s="12">
        <f>Equity!CNV59</f>
        <v>0</v>
      </c>
      <c r="CNW183" s="12">
        <f>Equity!CNW59</f>
        <v>0</v>
      </c>
      <c r="CNX183" s="12">
        <f>Equity!CNX59</f>
        <v>0</v>
      </c>
      <c r="CNY183" s="12">
        <f>Equity!CNY59</f>
        <v>0</v>
      </c>
      <c r="CNZ183" s="12">
        <f>Equity!CNZ59</f>
        <v>0</v>
      </c>
      <c r="COA183" s="12">
        <f>Equity!COA59</f>
        <v>0</v>
      </c>
      <c r="COB183" s="12">
        <f>Equity!COB59</f>
        <v>0</v>
      </c>
      <c r="COC183" s="12">
        <f>Equity!COC59</f>
        <v>0</v>
      </c>
      <c r="COD183" s="12">
        <f>Equity!COD59</f>
        <v>0</v>
      </c>
      <c r="COE183" s="12">
        <f>Equity!COE59</f>
        <v>0</v>
      </c>
      <c r="COF183" s="12">
        <f>Equity!COF59</f>
        <v>0</v>
      </c>
      <c r="COG183" s="12">
        <f>Equity!COG59</f>
        <v>0</v>
      </c>
      <c r="COH183" s="12">
        <f>Equity!COH59</f>
        <v>0</v>
      </c>
      <c r="COI183" s="12">
        <f>Equity!COI59</f>
        <v>0</v>
      </c>
      <c r="COJ183" s="12">
        <f>Equity!COJ59</f>
        <v>0</v>
      </c>
      <c r="COK183" s="12">
        <f>Equity!COK59</f>
        <v>0</v>
      </c>
      <c r="COL183" s="12">
        <f>Equity!COL59</f>
        <v>0</v>
      </c>
      <c r="COM183" s="12">
        <f>Equity!COM59</f>
        <v>0</v>
      </c>
      <c r="CON183" s="12">
        <f>Equity!CON59</f>
        <v>0</v>
      </c>
      <c r="COO183" s="12">
        <f>Equity!COO59</f>
        <v>0</v>
      </c>
      <c r="COP183" s="12">
        <f>Equity!COP59</f>
        <v>0</v>
      </c>
      <c r="COQ183" s="12">
        <f>Equity!COQ59</f>
        <v>0</v>
      </c>
      <c r="COR183" s="12">
        <f>Equity!COR59</f>
        <v>0</v>
      </c>
      <c r="COS183" s="12">
        <f>Equity!COS59</f>
        <v>0</v>
      </c>
      <c r="COT183" s="12">
        <f>Equity!COT59</f>
        <v>0</v>
      </c>
      <c r="COU183" s="12">
        <f>Equity!COU59</f>
        <v>0</v>
      </c>
      <c r="COV183" s="12">
        <f>Equity!COV59</f>
        <v>0</v>
      </c>
      <c r="COW183" s="12">
        <f>Equity!COW59</f>
        <v>0</v>
      </c>
      <c r="COX183" s="12">
        <f>Equity!COX59</f>
        <v>0</v>
      </c>
      <c r="COY183" s="12">
        <f>Equity!COY59</f>
        <v>0</v>
      </c>
      <c r="COZ183" s="12">
        <f>Equity!COZ59</f>
        <v>0</v>
      </c>
      <c r="CPA183" s="12">
        <f>Equity!CPA59</f>
        <v>0</v>
      </c>
      <c r="CPB183" s="12">
        <f>Equity!CPB59</f>
        <v>0</v>
      </c>
      <c r="CPC183" s="12">
        <f>Equity!CPC59</f>
        <v>0</v>
      </c>
      <c r="CPD183" s="12">
        <f>Equity!CPD59</f>
        <v>0</v>
      </c>
      <c r="CPE183" s="12">
        <f>Equity!CPE59</f>
        <v>0</v>
      </c>
      <c r="CPF183" s="12">
        <f>Equity!CPF59</f>
        <v>0</v>
      </c>
      <c r="CPG183" s="12">
        <f>Equity!CPG59</f>
        <v>0</v>
      </c>
      <c r="CPH183" s="12">
        <f>Equity!CPH59</f>
        <v>0</v>
      </c>
      <c r="CPI183" s="12">
        <f>Equity!CPI59</f>
        <v>0</v>
      </c>
      <c r="CPJ183" s="12">
        <f>Equity!CPJ59</f>
        <v>0</v>
      </c>
      <c r="CPK183" s="12">
        <f>Equity!CPK59</f>
        <v>0</v>
      </c>
      <c r="CPL183" s="12">
        <f>Equity!CPL59</f>
        <v>0</v>
      </c>
      <c r="CPM183" s="12">
        <f>Equity!CPM59</f>
        <v>0</v>
      </c>
      <c r="CPN183" s="12">
        <f>Equity!CPN59</f>
        <v>0</v>
      </c>
      <c r="CPO183" s="12">
        <f>Equity!CPO59</f>
        <v>0</v>
      </c>
      <c r="CPP183" s="12">
        <f>Equity!CPP59</f>
        <v>0</v>
      </c>
      <c r="CPQ183" s="12">
        <f>Equity!CPQ59</f>
        <v>0</v>
      </c>
      <c r="CPR183" s="12">
        <f>Equity!CPR59</f>
        <v>0</v>
      </c>
      <c r="CPS183" s="12">
        <f>Equity!CPS59</f>
        <v>0</v>
      </c>
      <c r="CPT183" s="12">
        <f>Equity!CPT59</f>
        <v>0</v>
      </c>
      <c r="CPU183" s="12">
        <f>Equity!CPU59</f>
        <v>0</v>
      </c>
      <c r="CPV183" s="12">
        <f>Equity!CPV59</f>
        <v>0</v>
      </c>
      <c r="CPW183" s="12">
        <f>Equity!CPW59</f>
        <v>0</v>
      </c>
      <c r="CPX183" s="12">
        <f>Equity!CPX59</f>
        <v>0</v>
      </c>
      <c r="CPY183" s="12">
        <f>Equity!CPY59</f>
        <v>0</v>
      </c>
      <c r="CPZ183" s="12">
        <f>Equity!CPZ59</f>
        <v>0</v>
      </c>
      <c r="CQA183" s="12">
        <f>Equity!CQA59</f>
        <v>0</v>
      </c>
      <c r="CQB183" s="12">
        <f>Equity!CQB59</f>
        <v>0</v>
      </c>
      <c r="CQC183" s="12">
        <f>Equity!CQC59</f>
        <v>0</v>
      </c>
      <c r="CQD183" s="12">
        <f>Equity!CQD59</f>
        <v>0</v>
      </c>
      <c r="CQE183" s="12">
        <f>Equity!CQE59</f>
        <v>0</v>
      </c>
      <c r="CQF183" s="12">
        <f>Equity!CQF59</f>
        <v>0</v>
      </c>
      <c r="CQG183" s="12">
        <f>Equity!CQG59</f>
        <v>0</v>
      </c>
      <c r="CQH183" s="12">
        <f>Equity!CQH59</f>
        <v>0</v>
      </c>
      <c r="CQI183" s="12">
        <f>Equity!CQI59</f>
        <v>0</v>
      </c>
      <c r="CQJ183" s="12">
        <f>Equity!CQJ59</f>
        <v>0</v>
      </c>
      <c r="CQK183" s="12">
        <f>Equity!CQK59</f>
        <v>0</v>
      </c>
      <c r="CQL183" s="12">
        <f>Equity!CQL59</f>
        <v>0</v>
      </c>
      <c r="CQM183" s="12">
        <f>Equity!CQM59</f>
        <v>0</v>
      </c>
      <c r="CQN183" s="12">
        <f>Equity!CQN59</f>
        <v>0</v>
      </c>
      <c r="CQO183" s="12">
        <f>Equity!CQO59</f>
        <v>0</v>
      </c>
      <c r="CQP183" s="12">
        <f>Equity!CQP59</f>
        <v>0</v>
      </c>
      <c r="CQQ183" s="12">
        <f>Equity!CQQ59</f>
        <v>0</v>
      </c>
      <c r="CQR183" s="12">
        <f>Equity!CQR59</f>
        <v>0</v>
      </c>
      <c r="CQS183" s="12">
        <f>Equity!CQS59</f>
        <v>0</v>
      </c>
      <c r="CQT183" s="12">
        <f>Equity!CQT59</f>
        <v>0</v>
      </c>
      <c r="CQU183" s="12">
        <f>Equity!CQU59</f>
        <v>0</v>
      </c>
      <c r="CQV183" s="12">
        <f>Equity!CQV59</f>
        <v>0</v>
      </c>
      <c r="CQW183" s="12">
        <f>Equity!CQW59</f>
        <v>0</v>
      </c>
      <c r="CQX183" s="12">
        <f>Equity!CQX59</f>
        <v>0</v>
      </c>
      <c r="CQY183" s="12">
        <f>Equity!CQY59</f>
        <v>0</v>
      </c>
      <c r="CQZ183" s="12">
        <f>Equity!CQZ59</f>
        <v>0</v>
      </c>
      <c r="CRA183" s="12">
        <f>Equity!CRA59</f>
        <v>0</v>
      </c>
      <c r="CRB183" s="12">
        <f>Equity!CRB59</f>
        <v>0</v>
      </c>
      <c r="CRC183" s="12">
        <f>Equity!CRC59</f>
        <v>0</v>
      </c>
      <c r="CRD183" s="12">
        <f>Equity!CRD59</f>
        <v>0</v>
      </c>
      <c r="CRE183" s="12">
        <f>Equity!CRE59</f>
        <v>0</v>
      </c>
      <c r="CRF183" s="12">
        <f>Equity!CRF59</f>
        <v>0</v>
      </c>
      <c r="CRG183" s="12">
        <f>Equity!CRG59</f>
        <v>0</v>
      </c>
      <c r="CRH183" s="12">
        <f>Equity!CRH59</f>
        <v>0</v>
      </c>
      <c r="CRI183" s="12">
        <f>Equity!CRI59</f>
        <v>0</v>
      </c>
      <c r="CRJ183" s="12">
        <f>Equity!CRJ59</f>
        <v>0</v>
      </c>
      <c r="CRK183" s="12">
        <f>Equity!CRK59</f>
        <v>0</v>
      </c>
      <c r="CRL183" s="12">
        <f>Equity!CRL59</f>
        <v>0</v>
      </c>
      <c r="CRM183" s="12">
        <f>Equity!CRM59</f>
        <v>0</v>
      </c>
      <c r="CRN183" s="12">
        <f>Equity!CRN59</f>
        <v>0</v>
      </c>
      <c r="CRO183" s="12">
        <f>Equity!CRO59</f>
        <v>0</v>
      </c>
      <c r="CRP183" s="12">
        <f>Equity!CRP59</f>
        <v>0</v>
      </c>
      <c r="CRQ183" s="12">
        <f>Equity!CRQ59</f>
        <v>0</v>
      </c>
      <c r="CRR183" s="12">
        <f>Equity!CRR59</f>
        <v>0</v>
      </c>
      <c r="CRS183" s="12">
        <f>Equity!CRS59</f>
        <v>0</v>
      </c>
      <c r="CRT183" s="12">
        <f>Equity!CRT59</f>
        <v>0</v>
      </c>
      <c r="CRU183" s="12">
        <f>Equity!CRU59</f>
        <v>0</v>
      </c>
      <c r="CRV183" s="12">
        <f>Equity!CRV59</f>
        <v>0</v>
      </c>
      <c r="CRW183" s="12">
        <f>Equity!CRW59</f>
        <v>0</v>
      </c>
      <c r="CRX183" s="12">
        <f>Equity!CRX59</f>
        <v>0</v>
      </c>
      <c r="CRY183" s="12">
        <f>Equity!CRY59</f>
        <v>0</v>
      </c>
      <c r="CRZ183" s="12">
        <f>Equity!CRZ59</f>
        <v>0</v>
      </c>
      <c r="CSA183" s="12">
        <f>Equity!CSA59</f>
        <v>0</v>
      </c>
      <c r="CSB183" s="12">
        <f>Equity!CSB59</f>
        <v>0</v>
      </c>
      <c r="CSC183" s="12">
        <f>Equity!CSC59</f>
        <v>0</v>
      </c>
      <c r="CSD183" s="12">
        <f>Equity!CSD59</f>
        <v>0</v>
      </c>
      <c r="CSE183" s="12">
        <f>Equity!CSE59</f>
        <v>0</v>
      </c>
      <c r="CSF183" s="12">
        <f>Equity!CSF59</f>
        <v>0</v>
      </c>
      <c r="CSG183" s="12">
        <f>Equity!CSG59</f>
        <v>0</v>
      </c>
      <c r="CSH183" s="12">
        <f>Equity!CSH59</f>
        <v>0</v>
      </c>
      <c r="CSI183" s="12">
        <f>Equity!CSI59</f>
        <v>0</v>
      </c>
      <c r="CSJ183" s="12">
        <f>Equity!CSJ59</f>
        <v>0</v>
      </c>
      <c r="CSK183" s="12">
        <f>Equity!CSK59</f>
        <v>0</v>
      </c>
      <c r="CSL183" s="12">
        <f>Equity!CSL59</f>
        <v>0</v>
      </c>
      <c r="CSM183" s="12">
        <f>Equity!CSM59</f>
        <v>0</v>
      </c>
      <c r="CSN183" s="12">
        <f>Equity!CSN59</f>
        <v>0</v>
      </c>
      <c r="CSO183" s="12">
        <f>Equity!CSO59</f>
        <v>0</v>
      </c>
      <c r="CSP183" s="12">
        <f>Equity!CSP59</f>
        <v>0</v>
      </c>
      <c r="CSQ183" s="12">
        <f>Equity!CSQ59</f>
        <v>0</v>
      </c>
      <c r="CSR183" s="12">
        <f>Equity!CSR59</f>
        <v>0</v>
      </c>
      <c r="CSS183" s="12">
        <f>Equity!CSS59</f>
        <v>0</v>
      </c>
      <c r="CST183" s="12">
        <f>Equity!CST59</f>
        <v>0</v>
      </c>
      <c r="CSU183" s="12">
        <f>Equity!CSU59</f>
        <v>0</v>
      </c>
      <c r="CSV183" s="12">
        <f>Equity!CSV59</f>
        <v>0</v>
      </c>
      <c r="CSW183" s="12">
        <f>Equity!CSW59</f>
        <v>0</v>
      </c>
      <c r="CSX183" s="12">
        <f>Equity!CSX59</f>
        <v>0</v>
      </c>
      <c r="CSY183" s="12">
        <f>Equity!CSY59</f>
        <v>0</v>
      </c>
      <c r="CSZ183" s="12">
        <f>Equity!CSZ59</f>
        <v>0</v>
      </c>
      <c r="CTA183" s="12">
        <f>Equity!CTA59</f>
        <v>0</v>
      </c>
      <c r="CTB183" s="12">
        <f>Equity!CTB59</f>
        <v>0</v>
      </c>
      <c r="CTC183" s="12">
        <f>Equity!CTC59</f>
        <v>0</v>
      </c>
      <c r="CTD183" s="12">
        <f>Equity!CTD59</f>
        <v>0</v>
      </c>
      <c r="CTE183" s="12">
        <f>Equity!CTE59</f>
        <v>0</v>
      </c>
      <c r="CTF183" s="12">
        <f>Equity!CTF59</f>
        <v>0</v>
      </c>
      <c r="CTG183" s="12">
        <f>Equity!CTG59</f>
        <v>0</v>
      </c>
      <c r="CTH183" s="12">
        <f>Equity!CTH59</f>
        <v>0</v>
      </c>
      <c r="CTI183" s="12">
        <f>Equity!CTI59</f>
        <v>0</v>
      </c>
      <c r="CTJ183" s="12">
        <f>Equity!CTJ59</f>
        <v>0</v>
      </c>
      <c r="CTK183" s="12">
        <f>Equity!CTK59</f>
        <v>0</v>
      </c>
      <c r="CTL183" s="12">
        <f>Equity!CTL59</f>
        <v>0</v>
      </c>
      <c r="CTM183" s="12">
        <f>Equity!CTM59</f>
        <v>0</v>
      </c>
      <c r="CTN183" s="12">
        <f>Equity!CTN59</f>
        <v>0</v>
      </c>
      <c r="CTO183" s="12">
        <f>Equity!CTO59</f>
        <v>0</v>
      </c>
      <c r="CTP183" s="12">
        <f>Equity!CTP59</f>
        <v>0</v>
      </c>
      <c r="CTQ183" s="12">
        <f>Equity!CTQ59</f>
        <v>0</v>
      </c>
      <c r="CTR183" s="12">
        <f>Equity!CTR59</f>
        <v>0</v>
      </c>
      <c r="CTS183" s="12">
        <f>Equity!CTS59</f>
        <v>0</v>
      </c>
      <c r="CTT183" s="12">
        <f>Equity!CTT59</f>
        <v>0</v>
      </c>
      <c r="CTU183" s="12">
        <f>Equity!CTU59</f>
        <v>0</v>
      </c>
      <c r="CTV183" s="12">
        <f>Equity!CTV59</f>
        <v>0</v>
      </c>
      <c r="CTW183" s="12">
        <f>Equity!CTW59</f>
        <v>0</v>
      </c>
      <c r="CTX183" s="12">
        <f>Equity!CTX59</f>
        <v>0</v>
      </c>
      <c r="CTY183" s="12">
        <f>Equity!CTY59</f>
        <v>0</v>
      </c>
      <c r="CTZ183" s="12">
        <f>Equity!CTZ59</f>
        <v>0</v>
      </c>
      <c r="CUA183" s="12">
        <f>Equity!CUA59</f>
        <v>0</v>
      </c>
      <c r="CUB183" s="12">
        <f>Equity!CUB59</f>
        <v>0</v>
      </c>
      <c r="CUC183" s="12">
        <f>Equity!CUC59</f>
        <v>0</v>
      </c>
      <c r="CUD183" s="12">
        <f>Equity!CUD59</f>
        <v>0</v>
      </c>
      <c r="CUE183" s="12">
        <f>Equity!CUE59</f>
        <v>0</v>
      </c>
      <c r="CUF183" s="12">
        <f>Equity!CUF59</f>
        <v>0</v>
      </c>
      <c r="CUG183" s="12">
        <f>Equity!CUG59</f>
        <v>0</v>
      </c>
      <c r="CUH183" s="12">
        <f>Equity!CUH59</f>
        <v>0</v>
      </c>
      <c r="CUI183" s="12">
        <f>Equity!CUI59</f>
        <v>0</v>
      </c>
      <c r="CUJ183" s="12">
        <f>Equity!CUJ59</f>
        <v>0</v>
      </c>
      <c r="CUK183" s="12">
        <f>Equity!CUK59</f>
        <v>0</v>
      </c>
      <c r="CUL183" s="12">
        <f>Equity!CUL59</f>
        <v>0</v>
      </c>
      <c r="CUM183" s="12">
        <f>Equity!CUM59</f>
        <v>0</v>
      </c>
      <c r="CUN183" s="12">
        <f>Equity!CUN59</f>
        <v>0</v>
      </c>
      <c r="CUO183" s="12">
        <f>Equity!CUO59</f>
        <v>0</v>
      </c>
      <c r="CUP183" s="12">
        <f>Equity!CUP59</f>
        <v>0</v>
      </c>
      <c r="CUQ183" s="12">
        <f>Equity!CUQ59</f>
        <v>0</v>
      </c>
      <c r="CUR183" s="12">
        <f>Equity!CUR59</f>
        <v>0</v>
      </c>
      <c r="CUS183" s="12">
        <f>Equity!CUS59</f>
        <v>0</v>
      </c>
      <c r="CUT183" s="12">
        <f>Equity!CUT59</f>
        <v>0</v>
      </c>
      <c r="CUU183" s="12">
        <f>Equity!CUU59</f>
        <v>0</v>
      </c>
      <c r="CUV183" s="12">
        <f>Equity!CUV59</f>
        <v>0</v>
      </c>
      <c r="CUW183" s="12">
        <f>Equity!CUW59</f>
        <v>0</v>
      </c>
      <c r="CUX183" s="12">
        <f>Equity!CUX59</f>
        <v>0</v>
      </c>
      <c r="CUY183" s="12">
        <f>Equity!CUY59</f>
        <v>0</v>
      </c>
      <c r="CUZ183" s="12">
        <f>Equity!CUZ59</f>
        <v>0</v>
      </c>
      <c r="CVA183" s="12">
        <f>Equity!CVA59</f>
        <v>0</v>
      </c>
      <c r="CVB183" s="12">
        <f>Equity!CVB59</f>
        <v>0</v>
      </c>
      <c r="CVC183" s="12">
        <f>Equity!CVC59</f>
        <v>0</v>
      </c>
      <c r="CVD183" s="12">
        <f>Equity!CVD59</f>
        <v>0</v>
      </c>
      <c r="CVE183" s="12">
        <f>Equity!CVE59</f>
        <v>0</v>
      </c>
      <c r="CVF183" s="12">
        <f>Equity!CVF59</f>
        <v>0</v>
      </c>
      <c r="CVG183" s="12">
        <f>Equity!CVG59</f>
        <v>0</v>
      </c>
      <c r="CVH183" s="12">
        <f>Equity!CVH59</f>
        <v>0</v>
      </c>
      <c r="CVI183" s="12">
        <f>Equity!CVI59</f>
        <v>0</v>
      </c>
      <c r="CVJ183" s="12">
        <f>Equity!CVJ59</f>
        <v>0</v>
      </c>
      <c r="CVK183" s="12">
        <f>Equity!CVK59</f>
        <v>0</v>
      </c>
      <c r="CVL183" s="12">
        <f>Equity!CVL59</f>
        <v>0</v>
      </c>
      <c r="CVM183" s="12">
        <f>Equity!CVM59</f>
        <v>0</v>
      </c>
      <c r="CVN183" s="12">
        <f>Equity!CVN59</f>
        <v>0</v>
      </c>
      <c r="CVO183" s="12">
        <f>Equity!CVO59</f>
        <v>0</v>
      </c>
      <c r="CVP183" s="12">
        <f>Equity!CVP59</f>
        <v>0</v>
      </c>
      <c r="CVQ183" s="12">
        <f>Equity!CVQ59</f>
        <v>0</v>
      </c>
      <c r="CVR183" s="12">
        <f>Equity!CVR59</f>
        <v>0</v>
      </c>
      <c r="CVS183" s="12">
        <f>Equity!CVS59</f>
        <v>0</v>
      </c>
      <c r="CVT183" s="12">
        <f>Equity!CVT59</f>
        <v>0</v>
      </c>
      <c r="CVU183" s="12">
        <f>Equity!CVU59</f>
        <v>0</v>
      </c>
      <c r="CVV183" s="12">
        <f>Equity!CVV59</f>
        <v>0</v>
      </c>
      <c r="CVW183" s="12">
        <f>Equity!CVW59</f>
        <v>0</v>
      </c>
      <c r="CVX183" s="12">
        <f>Equity!CVX59</f>
        <v>0</v>
      </c>
      <c r="CVY183" s="12">
        <f>Equity!CVY59</f>
        <v>0</v>
      </c>
      <c r="CVZ183" s="12">
        <f>Equity!CVZ59</f>
        <v>0</v>
      </c>
      <c r="CWA183" s="12">
        <f>Equity!CWA59</f>
        <v>0</v>
      </c>
      <c r="CWB183" s="12">
        <f>Equity!CWB59</f>
        <v>0</v>
      </c>
      <c r="CWC183" s="12">
        <f>Equity!CWC59</f>
        <v>0</v>
      </c>
      <c r="CWD183" s="12">
        <f>Equity!CWD59</f>
        <v>0</v>
      </c>
      <c r="CWE183" s="12">
        <f>Equity!CWE59</f>
        <v>0</v>
      </c>
      <c r="CWF183" s="12">
        <f>Equity!CWF59</f>
        <v>0</v>
      </c>
      <c r="CWG183" s="12">
        <f>Equity!CWG59</f>
        <v>0</v>
      </c>
      <c r="CWH183" s="12">
        <f>Equity!CWH59</f>
        <v>0</v>
      </c>
      <c r="CWI183" s="12">
        <f>Equity!CWI59</f>
        <v>0</v>
      </c>
      <c r="CWJ183" s="12">
        <f>Equity!CWJ59</f>
        <v>0</v>
      </c>
      <c r="CWK183" s="12">
        <f>Equity!CWK59</f>
        <v>0</v>
      </c>
      <c r="CWL183" s="12">
        <f>Equity!CWL59</f>
        <v>0</v>
      </c>
      <c r="CWM183" s="12">
        <f>Equity!CWM59</f>
        <v>0</v>
      </c>
      <c r="CWN183" s="12">
        <f>Equity!CWN59</f>
        <v>0</v>
      </c>
      <c r="CWO183" s="12">
        <f>Equity!CWO59</f>
        <v>0</v>
      </c>
      <c r="CWP183" s="12">
        <f>Equity!CWP59</f>
        <v>0</v>
      </c>
      <c r="CWQ183" s="12">
        <f>Equity!CWQ59</f>
        <v>0</v>
      </c>
      <c r="CWR183" s="12">
        <f>Equity!CWR59</f>
        <v>0</v>
      </c>
      <c r="CWS183" s="12">
        <f>Equity!CWS59</f>
        <v>0</v>
      </c>
      <c r="CWT183" s="12">
        <f>Equity!CWT59</f>
        <v>0</v>
      </c>
      <c r="CWU183" s="12">
        <f>Equity!CWU59</f>
        <v>0</v>
      </c>
      <c r="CWV183" s="12">
        <f>Equity!CWV59</f>
        <v>0</v>
      </c>
      <c r="CWW183" s="12">
        <f>Equity!CWW59</f>
        <v>0</v>
      </c>
      <c r="CWX183" s="12">
        <f>Equity!CWX59</f>
        <v>0</v>
      </c>
      <c r="CWY183" s="12">
        <f>Equity!CWY59</f>
        <v>0</v>
      </c>
      <c r="CWZ183" s="12">
        <f>Equity!CWZ59</f>
        <v>0</v>
      </c>
      <c r="CXA183" s="12">
        <f>Equity!CXA59</f>
        <v>0</v>
      </c>
      <c r="CXB183" s="12">
        <f>Equity!CXB59</f>
        <v>0</v>
      </c>
      <c r="CXC183" s="12">
        <f>Equity!CXC59</f>
        <v>0</v>
      </c>
      <c r="CXD183" s="12">
        <f>Equity!CXD59</f>
        <v>0</v>
      </c>
      <c r="CXE183" s="12">
        <f>Equity!CXE59</f>
        <v>0</v>
      </c>
      <c r="CXF183" s="12">
        <f>Equity!CXF59</f>
        <v>0</v>
      </c>
      <c r="CXG183" s="12">
        <f>Equity!CXG59</f>
        <v>0</v>
      </c>
      <c r="CXH183" s="12">
        <f>Equity!CXH59</f>
        <v>0</v>
      </c>
      <c r="CXI183" s="12">
        <f>Equity!CXI59</f>
        <v>0</v>
      </c>
      <c r="CXJ183" s="12">
        <f>Equity!CXJ59</f>
        <v>0</v>
      </c>
      <c r="CXK183" s="12">
        <f>Equity!CXK59</f>
        <v>0</v>
      </c>
      <c r="CXL183" s="12">
        <f>Equity!CXL59</f>
        <v>0</v>
      </c>
      <c r="CXM183" s="12">
        <f>Equity!CXM59</f>
        <v>0</v>
      </c>
      <c r="CXN183" s="12">
        <f>Equity!CXN59</f>
        <v>0</v>
      </c>
      <c r="CXO183" s="12">
        <f>Equity!CXO59</f>
        <v>0</v>
      </c>
      <c r="CXP183" s="12">
        <f>Equity!CXP59</f>
        <v>0</v>
      </c>
      <c r="CXQ183" s="12">
        <f>Equity!CXQ59</f>
        <v>0</v>
      </c>
      <c r="CXR183" s="12">
        <f>Equity!CXR59</f>
        <v>0</v>
      </c>
      <c r="CXS183" s="12">
        <f>Equity!CXS59</f>
        <v>0</v>
      </c>
      <c r="CXT183" s="12">
        <f>Equity!CXT59</f>
        <v>0</v>
      </c>
      <c r="CXU183" s="12">
        <f>Equity!CXU59</f>
        <v>0</v>
      </c>
      <c r="CXV183" s="12">
        <f>Equity!CXV59</f>
        <v>0</v>
      </c>
      <c r="CXW183" s="12">
        <f>Equity!CXW59</f>
        <v>0</v>
      </c>
      <c r="CXX183" s="12">
        <f>Equity!CXX59</f>
        <v>0</v>
      </c>
      <c r="CXY183" s="12">
        <f>Equity!CXY59</f>
        <v>0</v>
      </c>
      <c r="CXZ183" s="12">
        <f>Equity!CXZ59</f>
        <v>0</v>
      </c>
      <c r="CYA183" s="12">
        <f>Equity!CYA59</f>
        <v>0</v>
      </c>
      <c r="CYB183" s="12">
        <f>Equity!CYB59</f>
        <v>0</v>
      </c>
      <c r="CYC183" s="12">
        <f>Equity!CYC59</f>
        <v>0</v>
      </c>
      <c r="CYD183" s="12">
        <f>Equity!CYD59</f>
        <v>0</v>
      </c>
      <c r="CYE183" s="12">
        <f>Equity!CYE59</f>
        <v>0</v>
      </c>
      <c r="CYF183" s="12">
        <f>Equity!CYF59</f>
        <v>0</v>
      </c>
      <c r="CYG183" s="12">
        <f>Equity!CYG59</f>
        <v>0</v>
      </c>
      <c r="CYH183" s="12">
        <f>Equity!CYH59</f>
        <v>0</v>
      </c>
      <c r="CYI183" s="12">
        <f>Equity!CYI59</f>
        <v>0</v>
      </c>
      <c r="CYJ183" s="12">
        <f>Equity!CYJ59</f>
        <v>0</v>
      </c>
      <c r="CYK183" s="12">
        <f>Equity!CYK59</f>
        <v>0</v>
      </c>
      <c r="CYL183" s="12">
        <f>Equity!CYL59</f>
        <v>0</v>
      </c>
      <c r="CYM183" s="12">
        <f>Equity!CYM59</f>
        <v>0</v>
      </c>
      <c r="CYN183" s="12">
        <f>Equity!CYN59</f>
        <v>0</v>
      </c>
      <c r="CYO183" s="12">
        <f>Equity!CYO59</f>
        <v>0</v>
      </c>
      <c r="CYP183" s="12">
        <f>Equity!CYP59</f>
        <v>0</v>
      </c>
      <c r="CYQ183" s="12">
        <f>Equity!CYQ59</f>
        <v>0</v>
      </c>
      <c r="CYR183" s="12">
        <f>Equity!CYR59</f>
        <v>0</v>
      </c>
      <c r="CYS183" s="12">
        <f>Equity!CYS59</f>
        <v>0</v>
      </c>
      <c r="CYT183" s="12">
        <f>Equity!CYT59</f>
        <v>0</v>
      </c>
      <c r="CYU183" s="12">
        <f>Equity!CYU59</f>
        <v>0</v>
      </c>
      <c r="CYV183" s="12">
        <f>Equity!CYV59</f>
        <v>0</v>
      </c>
      <c r="CYW183" s="12">
        <f>Equity!CYW59</f>
        <v>0</v>
      </c>
      <c r="CYX183" s="12">
        <f>Equity!CYX59</f>
        <v>0</v>
      </c>
      <c r="CYY183" s="12">
        <f>Equity!CYY59</f>
        <v>0</v>
      </c>
      <c r="CYZ183" s="12">
        <f>Equity!CYZ59</f>
        <v>0</v>
      </c>
      <c r="CZA183" s="12">
        <f>Equity!CZA59</f>
        <v>0</v>
      </c>
      <c r="CZB183" s="12">
        <f>Equity!CZB59</f>
        <v>0</v>
      </c>
      <c r="CZC183" s="12">
        <f>Equity!CZC59</f>
        <v>0</v>
      </c>
      <c r="CZD183" s="12">
        <f>Equity!CZD59</f>
        <v>0</v>
      </c>
      <c r="CZE183" s="12">
        <f>Equity!CZE59</f>
        <v>0</v>
      </c>
      <c r="CZF183" s="12">
        <f>Equity!CZF59</f>
        <v>0</v>
      </c>
      <c r="CZG183" s="12">
        <f>Equity!CZG59</f>
        <v>0</v>
      </c>
      <c r="CZH183" s="12">
        <f>Equity!CZH59</f>
        <v>0</v>
      </c>
      <c r="CZI183" s="12">
        <f>Equity!CZI59</f>
        <v>0</v>
      </c>
      <c r="CZJ183" s="12">
        <f>Equity!CZJ59</f>
        <v>0</v>
      </c>
      <c r="CZK183" s="12">
        <f>Equity!CZK59</f>
        <v>0</v>
      </c>
      <c r="CZL183" s="12">
        <f>Equity!CZL59</f>
        <v>0</v>
      </c>
      <c r="CZM183" s="12">
        <f>Equity!CZM59</f>
        <v>0</v>
      </c>
      <c r="CZN183" s="12">
        <f>Equity!CZN59</f>
        <v>0</v>
      </c>
      <c r="CZO183" s="12">
        <f>Equity!CZO59</f>
        <v>0</v>
      </c>
      <c r="CZP183" s="12">
        <f>Equity!CZP59</f>
        <v>0</v>
      </c>
      <c r="CZQ183" s="12">
        <f>Equity!CZQ59</f>
        <v>0</v>
      </c>
      <c r="CZR183" s="12">
        <f>Equity!CZR59</f>
        <v>0</v>
      </c>
      <c r="CZS183" s="12">
        <f>Equity!CZS59</f>
        <v>0</v>
      </c>
      <c r="CZT183" s="12">
        <f>Equity!CZT59</f>
        <v>0</v>
      </c>
      <c r="CZU183" s="12">
        <f>Equity!CZU59</f>
        <v>0</v>
      </c>
      <c r="CZV183" s="12">
        <f>Equity!CZV59</f>
        <v>0</v>
      </c>
      <c r="CZW183" s="12">
        <f>Equity!CZW59</f>
        <v>0</v>
      </c>
      <c r="CZX183" s="12">
        <f>Equity!CZX59</f>
        <v>0</v>
      </c>
      <c r="CZY183" s="12">
        <f>Equity!CZY59</f>
        <v>0</v>
      </c>
      <c r="CZZ183" s="12">
        <f>Equity!CZZ59</f>
        <v>0</v>
      </c>
      <c r="DAA183" s="12">
        <f>Equity!DAA59</f>
        <v>0</v>
      </c>
      <c r="DAB183" s="12">
        <f>Equity!DAB59</f>
        <v>0</v>
      </c>
      <c r="DAC183" s="12">
        <f>Equity!DAC59</f>
        <v>0</v>
      </c>
      <c r="DAD183" s="12">
        <f>Equity!DAD59</f>
        <v>0</v>
      </c>
      <c r="DAE183" s="12">
        <f>Equity!DAE59</f>
        <v>0</v>
      </c>
      <c r="DAF183" s="12">
        <f>Equity!DAF59</f>
        <v>0</v>
      </c>
      <c r="DAG183" s="12">
        <f>Equity!DAG59</f>
        <v>0</v>
      </c>
      <c r="DAH183" s="12">
        <f>Equity!DAH59</f>
        <v>0</v>
      </c>
      <c r="DAI183" s="12">
        <f>Equity!DAI59</f>
        <v>0</v>
      </c>
      <c r="DAJ183" s="12">
        <f>Equity!DAJ59</f>
        <v>0</v>
      </c>
      <c r="DAK183" s="12">
        <f>Equity!DAK59</f>
        <v>0</v>
      </c>
      <c r="DAL183" s="12">
        <f>Equity!DAL59</f>
        <v>0</v>
      </c>
      <c r="DAM183" s="12">
        <f>Equity!DAM59</f>
        <v>0</v>
      </c>
      <c r="DAN183" s="12">
        <f>Equity!DAN59</f>
        <v>0</v>
      </c>
      <c r="DAO183" s="12">
        <f>Equity!DAO59</f>
        <v>0</v>
      </c>
      <c r="DAP183" s="12">
        <f>Equity!DAP59</f>
        <v>0</v>
      </c>
      <c r="DAQ183" s="12">
        <f>Equity!DAQ59</f>
        <v>0</v>
      </c>
      <c r="DAR183" s="12">
        <f>Equity!DAR59</f>
        <v>0</v>
      </c>
      <c r="DAS183" s="12">
        <f>Equity!DAS59</f>
        <v>0</v>
      </c>
      <c r="DAT183" s="12">
        <f>Equity!DAT59</f>
        <v>0</v>
      </c>
      <c r="DAU183" s="12">
        <f>Equity!DAU59</f>
        <v>0</v>
      </c>
      <c r="DAV183" s="12">
        <f>Equity!DAV59</f>
        <v>0</v>
      </c>
      <c r="DAW183" s="12">
        <f>Equity!DAW59</f>
        <v>0</v>
      </c>
      <c r="DAX183" s="12">
        <f>Equity!DAX59</f>
        <v>0</v>
      </c>
      <c r="DAY183" s="12">
        <f>Equity!DAY59</f>
        <v>0</v>
      </c>
      <c r="DAZ183" s="12">
        <f>Equity!DAZ59</f>
        <v>0</v>
      </c>
      <c r="DBA183" s="12">
        <f>Equity!DBA59</f>
        <v>0</v>
      </c>
      <c r="DBB183" s="12">
        <f>Equity!DBB59</f>
        <v>0</v>
      </c>
      <c r="DBC183" s="12">
        <f>Equity!DBC59</f>
        <v>0</v>
      </c>
      <c r="DBD183" s="12">
        <f>Equity!DBD59</f>
        <v>0</v>
      </c>
      <c r="DBE183" s="12">
        <f>Equity!DBE59</f>
        <v>0</v>
      </c>
      <c r="DBF183" s="12">
        <f>Equity!DBF59</f>
        <v>0</v>
      </c>
      <c r="DBG183" s="12">
        <f>Equity!DBG59</f>
        <v>0</v>
      </c>
      <c r="DBH183" s="12">
        <f>Equity!DBH59</f>
        <v>0</v>
      </c>
      <c r="DBI183" s="12">
        <f>Equity!DBI59</f>
        <v>0</v>
      </c>
      <c r="DBJ183" s="12">
        <f>Equity!DBJ59</f>
        <v>0</v>
      </c>
      <c r="DBK183" s="12">
        <f>Equity!DBK59</f>
        <v>0</v>
      </c>
      <c r="DBL183" s="12">
        <f>Equity!DBL59</f>
        <v>0</v>
      </c>
      <c r="DBM183" s="12">
        <f>Equity!DBM59</f>
        <v>0</v>
      </c>
      <c r="DBN183" s="12">
        <f>Equity!DBN59</f>
        <v>0</v>
      </c>
      <c r="DBO183" s="12">
        <f>Equity!DBO59</f>
        <v>0</v>
      </c>
      <c r="DBP183" s="12">
        <f>Equity!DBP59</f>
        <v>0</v>
      </c>
      <c r="DBQ183" s="12">
        <f>Equity!DBQ59</f>
        <v>0</v>
      </c>
      <c r="DBR183" s="12">
        <f>Equity!DBR59</f>
        <v>0</v>
      </c>
      <c r="DBS183" s="12">
        <f>Equity!DBS59</f>
        <v>0</v>
      </c>
      <c r="DBT183" s="12">
        <f>Equity!DBT59</f>
        <v>0</v>
      </c>
      <c r="DBU183" s="12">
        <f>Equity!DBU59</f>
        <v>0</v>
      </c>
      <c r="DBV183" s="12">
        <f>Equity!DBV59</f>
        <v>0</v>
      </c>
      <c r="DBW183" s="12">
        <f>Equity!DBW59</f>
        <v>0</v>
      </c>
      <c r="DBX183" s="12">
        <f>Equity!DBX59</f>
        <v>0</v>
      </c>
      <c r="DBY183" s="12">
        <f>Equity!DBY59</f>
        <v>0</v>
      </c>
      <c r="DBZ183" s="12">
        <f>Equity!DBZ59</f>
        <v>0</v>
      </c>
      <c r="DCA183" s="12">
        <f>Equity!DCA59</f>
        <v>0</v>
      </c>
      <c r="DCB183" s="12">
        <f>Equity!DCB59</f>
        <v>0</v>
      </c>
      <c r="DCC183" s="12">
        <f>Equity!DCC59</f>
        <v>0</v>
      </c>
      <c r="DCD183" s="12">
        <f>Equity!DCD59</f>
        <v>0</v>
      </c>
      <c r="DCE183" s="12">
        <f>Equity!DCE59</f>
        <v>0</v>
      </c>
      <c r="DCF183" s="12">
        <f>Equity!DCF59</f>
        <v>0</v>
      </c>
      <c r="DCG183" s="12">
        <f>Equity!DCG59</f>
        <v>0</v>
      </c>
      <c r="DCH183" s="12">
        <f>Equity!DCH59</f>
        <v>0</v>
      </c>
      <c r="DCI183" s="12">
        <f>Equity!DCI59</f>
        <v>0</v>
      </c>
      <c r="DCJ183" s="12">
        <f>Equity!DCJ59</f>
        <v>0</v>
      </c>
      <c r="DCK183" s="12">
        <f>Equity!DCK59</f>
        <v>0</v>
      </c>
      <c r="DCL183" s="12">
        <f>Equity!DCL59</f>
        <v>0</v>
      </c>
      <c r="DCM183" s="12">
        <f>Equity!DCM59</f>
        <v>0</v>
      </c>
      <c r="DCN183" s="12">
        <f>Equity!DCN59</f>
        <v>0</v>
      </c>
      <c r="DCO183" s="12">
        <f>Equity!DCO59</f>
        <v>0</v>
      </c>
      <c r="DCP183" s="12">
        <f>Equity!DCP59</f>
        <v>0</v>
      </c>
      <c r="DCQ183" s="12">
        <f>Equity!DCQ59</f>
        <v>0</v>
      </c>
      <c r="DCR183" s="12">
        <f>Equity!DCR59</f>
        <v>0</v>
      </c>
      <c r="DCS183" s="12">
        <f>Equity!DCS59</f>
        <v>0</v>
      </c>
      <c r="DCT183" s="12">
        <f>Equity!DCT59</f>
        <v>0</v>
      </c>
      <c r="DCU183" s="12">
        <f>Equity!DCU59</f>
        <v>0</v>
      </c>
      <c r="DCV183" s="12">
        <f>Equity!DCV59</f>
        <v>0</v>
      </c>
      <c r="DCW183" s="12">
        <f>Equity!DCW59</f>
        <v>0</v>
      </c>
      <c r="DCX183" s="12">
        <f>Equity!DCX59</f>
        <v>0</v>
      </c>
      <c r="DCY183" s="12">
        <f>Equity!DCY59</f>
        <v>0</v>
      </c>
      <c r="DCZ183" s="12">
        <f>Equity!DCZ59</f>
        <v>0</v>
      </c>
      <c r="DDA183" s="12">
        <f>Equity!DDA59</f>
        <v>0</v>
      </c>
      <c r="DDB183" s="12">
        <f>Equity!DDB59</f>
        <v>0</v>
      </c>
      <c r="DDC183" s="12">
        <f>Equity!DDC59</f>
        <v>0</v>
      </c>
      <c r="DDD183" s="12">
        <f>Equity!DDD59</f>
        <v>0</v>
      </c>
      <c r="DDE183" s="12">
        <f>Equity!DDE59</f>
        <v>0</v>
      </c>
      <c r="DDF183" s="12">
        <f>Equity!DDF59</f>
        <v>0</v>
      </c>
      <c r="DDG183" s="12">
        <f>Equity!DDG59</f>
        <v>0</v>
      </c>
      <c r="DDH183" s="12">
        <f>Equity!DDH59</f>
        <v>0</v>
      </c>
      <c r="DDI183" s="12">
        <f>Equity!DDI59</f>
        <v>0</v>
      </c>
      <c r="DDJ183" s="12">
        <f>Equity!DDJ59</f>
        <v>0</v>
      </c>
      <c r="DDK183" s="12">
        <f>Equity!DDK59</f>
        <v>0</v>
      </c>
      <c r="DDL183" s="12">
        <f>Equity!DDL59</f>
        <v>0</v>
      </c>
      <c r="DDM183" s="12">
        <f>Equity!DDM59</f>
        <v>0</v>
      </c>
      <c r="DDN183" s="12">
        <f>Equity!DDN59</f>
        <v>0</v>
      </c>
      <c r="DDO183" s="12">
        <f>Equity!DDO59</f>
        <v>0</v>
      </c>
      <c r="DDP183" s="12">
        <f>Equity!DDP59</f>
        <v>0</v>
      </c>
      <c r="DDQ183" s="12">
        <f>Equity!DDQ59</f>
        <v>0</v>
      </c>
      <c r="DDR183" s="12">
        <f>Equity!DDR59</f>
        <v>0</v>
      </c>
      <c r="DDS183" s="12">
        <f>Equity!DDS59</f>
        <v>0</v>
      </c>
      <c r="DDT183" s="12">
        <f>Equity!DDT59</f>
        <v>0</v>
      </c>
      <c r="DDU183" s="12">
        <f>Equity!DDU59</f>
        <v>0</v>
      </c>
      <c r="DDV183" s="12">
        <f>Equity!DDV59</f>
        <v>0</v>
      </c>
      <c r="DDW183" s="12">
        <f>Equity!DDW59</f>
        <v>0</v>
      </c>
      <c r="DDX183" s="12">
        <f>Equity!DDX59</f>
        <v>0</v>
      </c>
      <c r="DDY183" s="12">
        <f>Equity!DDY59</f>
        <v>0</v>
      </c>
      <c r="DDZ183" s="12">
        <f>Equity!DDZ59</f>
        <v>0</v>
      </c>
      <c r="DEA183" s="12">
        <f>Equity!DEA59</f>
        <v>0</v>
      </c>
      <c r="DEB183" s="12">
        <f>Equity!DEB59</f>
        <v>0</v>
      </c>
      <c r="DEC183" s="12">
        <f>Equity!DEC59</f>
        <v>0</v>
      </c>
      <c r="DED183" s="12">
        <f>Equity!DED59</f>
        <v>0</v>
      </c>
      <c r="DEE183" s="12">
        <f>Equity!DEE59</f>
        <v>0</v>
      </c>
      <c r="DEF183" s="12">
        <f>Equity!DEF59</f>
        <v>0</v>
      </c>
      <c r="DEG183" s="12">
        <f>Equity!DEG59</f>
        <v>0</v>
      </c>
      <c r="DEH183" s="12">
        <f>Equity!DEH59</f>
        <v>0</v>
      </c>
      <c r="DEI183" s="12">
        <f>Equity!DEI59</f>
        <v>0</v>
      </c>
      <c r="DEJ183" s="12">
        <f>Equity!DEJ59</f>
        <v>0</v>
      </c>
      <c r="DEK183" s="12">
        <f>Equity!DEK59</f>
        <v>0</v>
      </c>
      <c r="DEL183" s="12">
        <f>Equity!DEL59</f>
        <v>0</v>
      </c>
      <c r="DEM183" s="12">
        <f>Equity!DEM59</f>
        <v>0</v>
      </c>
      <c r="DEN183" s="12">
        <f>Equity!DEN59</f>
        <v>0</v>
      </c>
      <c r="DEO183" s="12">
        <f>Equity!DEO59</f>
        <v>0</v>
      </c>
      <c r="DEP183" s="12">
        <f>Equity!DEP59</f>
        <v>0</v>
      </c>
      <c r="DEQ183" s="12">
        <f>Equity!DEQ59</f>
        <v>0</v>
      </c>
      <c r="DER183" s="12">
        <f>Equity!DER59</f>
        <v>0</v>
      </c>
      <c r="DES183" s="12">
        <f>Equity!DES59</f>
        <v>0</v>
      </c>
      <c r="DET183" s="12">
        <f>Equity!DET59</f>
        <v>0</v>
      </c>
      <c r="DEU183" s="12">
        <f>Equity!DEU59</f>
        <v>0</v>
      </c>
      <c r="DEV183" s="12">
        <f>Equity!DEV59</f>
        <v>0</v>
      </c>
      <c r="DEW183" s="12">
        <f>Equity!DEW59</f>
        <v>0</v>
      </c>
      <c r="DEX183" s="12">
        <f>Equity!DEX59</f>
        <v>0</v>
      </c>
      <c r="DEY183" s="12">
        <f>Equity!DEY59</f>
        <v>0</v>
      </c>
      <c r="DEZ183" s="12">
        <f>Equity!DEZ59</f>
        <v>0</v>
      </c>
      <c r="DFA183" s="12">
        <f>Equity!DFA59</f>
        <v>0</v>
      </c>
      <c r="DFB183" s="12">
        <f>Equity!DFB59</f>
        <v>0</v>
      </c>
      <c r="DFC183" s="12">
        <f>Equity!DFC59</f>
        <v>0</v>
      </c>
      <c r="DFD183" s="12">
        <f>Equity!DFD59</f>
        <v>0</v>
      </c>
      <c r="DFE183" s="12">
        <f>Equity!DFE59</f>
        <v>0</v>
      </c>
      <c r="DFF183" s="12">
        <f>Equity!DFF59</f>
        <v>0</v>
      </c>
      <c r="DFG183" s="12">
        <f>Equity!DFG59</f>
        <v>0</v>
      </c>
      <c r="DFH183" s="12">
        <f>Equity!DFH59</f>
        <v>0</v>
      </c>
      <c r="DFI183" s="12">
        <f>Equity!DFI59</f>
        <v>0</v>
      </c>
      <c r="DFJ183" s="12">
        <f>Equity!DFJ59</f>
        <v>0</v>
      </c>
      <c r="DFK183" s="12">
        <f>Equity!DFK59</f>
        <v>0</v>
      </c>
      <c r="DFL183" s="12">
        <f>Equity!DFL59</f>
        <v>0</v>
      </c>
      <c r="DFM183" s="12">
        <f>Equity!DFM59</f>
        <v>0</v>
      </c>
      <c r="DFN183" s="12">
        <f>Equity!DFN59</f>
        <v>0</v>
      </c>
      <c r="DFO183" s="12">
        <f>Equity!DFO59</f>
        <v>0</v>
      </c>
      <c r="DFP183" s="12">
        <f>Equity!DFP59</f>
        <v>0</v>
      </c>
      <c r="DFQ183" s="12">
        <f>Equity!DFQ59</f>
        <v>0</v>
      </c>
      <c r="DFR183" s="12">
        <f>Equity!DFR59</f>
        <v>0</v>
      </c>
      <c r="DFS183" s="12">
        <f>Equity!DFS59</f>
        <v>0</v>
      </c>
      <c r="DFT183" s="12">
        <f>Equity!DFT59</f>
        <v>0</v>
      </c>
      <c r="DFU183" s="12">
        <f>Equity!DFU59</f>
        <v>0</v>
      </c>
      <c r="DFV183" s="12">
        <f>Equity!DFV59</f>
        <v>0</v>
      </c>
      <c r="DFW183" s="12">
        <f>Equity!DFW59</f>
        <v>0</v>
      </c>
      <c r="DFX183" s="12">
        <f>Equity!DFX59</f>
        <v>0</v>
      </c>
      <c r="DFY183" s="12">
        <f>Equity!DFY59</f>
        <v>0</v>
      </c>
      <c r="DFZ183" s="12">
        <f>Equity!DFZ59</f>
        <v>0</v>
      </c>
      <c r="DGA183" s="12">
        <f>Equity!DGA59</f>
        <v>0</v>
      </c>
      <c r="DGB183" s="12">
        <f>Equity!DGB59</f>
        <v>0</v>
      </c>
      <c r="DGC183" s="12">
        <f>Equity!DGC59</f>
        <v>0</v>
      </c>
      <c r="DGD183" s="12">
        <f>Equity!DGD59</f>
        <v>0</v>
      </c>
      <c r="DGE183" s="12">
        <f>Equity!DGE59</f>
        <v>0</v>
      </c>
      <c r="DGF183" s="12">
        <f>Equity!DGF59</f>
        <v>0</v>
      </c>
      <c r="DGG183" s="12">
        <f>Equity!DGG59</f>
        <v>0</v>
      </c>
      <c r="DGH183" s="12">
        <f>Equity!DGH59</f>
        <v>0</v>
      </c>
      <c r="DGI183" s="12">
        <f>Equity!DGI59</f>
        <v>0</v>
      </c>
      <c r="DGJ183" s="12">
        <f>Equity!DGJ59</f>
        <v>0</v>
      </c>
      <c r="DGK183" s="12">
        <f>Equity!DGK59</f>
        <v>0</v>
      </c>
      <c r="DGL183" s="12">
        <f>Equity!DGL59</f>
        <v>0</v>
      </c>
      <c r="DGM183" s="12">
        <f>Equity!DGM59</f>
        <v>0</v>
      </c>
      <c r="DGN183" s="12">
        <f>Equity!DGN59</f>
        <v>0</v>
      </c>
      <c r="DGO183" s="12">
        <f>Equity!DGO59</f>
        <v>0</v>
      </c>
      <c r="DGP183" s="12">
        <f>Equity!DGP59</f>
        <v>0</v>
      </c>
      <c r="DGQ183" s="12">
        <f>Equity!DGQ59</f>
        <v>0</v>
      </c>
      <c r="DGR183" s="12">
        <f>Equity!DGR59</f>
        <v>0</v>
      </c>
      <c r="DGS183" s="12">
        <f>Equity!DGS59</f>
        <v>0</v>
      </c>
      <c r="DGT183" s="12">
        <f>Equity!DGT59</f>
        <v>0</v>
      </c>
      <c r="DGU183" s="12">
        <f>Equity!DGU59</f>
        <v>0</v>
      </c>
      <c r="DGV183" s="12">
        <f>Equity!DGV59</f>
        <v>0</v>
      </c>
      <c r="DGW183" s="12">
        <f>Equity!DGW59</f>
        <v>0</v>
      </c>
      <c r="DGX183" s="12">
        <f>Equity!DGX59</f>
        <v>0</v>
      </c>
      <c r="DGY183" s="12">
        <f>Equity!DGY59</f>
        <v>0</v>
      </c>
      <c r="DGZ183" s="12">
        <f>Equity!DGZ59</f>
        <v>0</v>
      </c>
      <c r="DHA183" s="12">
        <f>Equity!DHA59</f>
        <v>0</v>
      </c>
      <c r="DHB183" s="12">
        <f>Equity!DHB59</f>
        <v>0</v>
      </c>
      <c r="DHC183" s="12">
        <f>Equity!DHC59</f>
        <v>0</v>
      </c>
      <c r="DHD183" s="12">
        <f>Equity!DHD59</f>
        <v>0</v>
      </c>
      <c r="DHE183" s="12">
        <f>Equity!DHE59</f>
        <v>0</v>
      </c>
      <c r="DHF183" s="12">
        <f>Equity!DHF59</f>
        <v>0</v>
      </c>
      <c r="DHG183" s="12">
        <f>Equity!DHG59</f>
        <v>0</v>
      </c>
      <c r="DHH183" s="12">
        <f>Equity!DHH59</f>
        <v>0</v>
      </c>
      <c r="DHI183" s="12">
        <f>Equity!DHI59</f>
        <v>0</v>
      </c>
      <c r="DHJ183" s="12">
        <f>Equity!DHJ59</f>
        <v>0</v>
      </c>
      <c r="DHK183" s="12">
        <f>Equity!DHK59</f>
        <v>0</v>
      </c>
      <c r="DHL183" s="12">
        <f>Equity!DHL59</f>
        <v>0</v>
      </c>
      <c r="DHM183" s="12">
        <f>Equity!DHM59</f>
        <v>0</v>
      </c>
      <c r="DHN183" s="12">
        <f>Equity!DHN59</f>
        <v>0</v>
      </c>
      <c r="DHO183" s="12">
        <f>Equity!DHO59</f>
        <v>0</v>
      </c>
      <c r="DHP183" s="12">
        <f>Equity!DHP59</f>
        <v>0</v>
      </c>
      <c r="DHQ183" s="12">
        <f>Equity!DHQ59</f>
        <v>0</v>
      </c>
      <c r="DHR183" s="12">
        <f>Equity!DHR59</f>
        <v>0</v>
      </c>
      <c r="DHS183" s="12">
        <f>Equity!DHS59</f>
        <v>0</v>
      </c>
      <c r="DHT183" s="12">
        <f>Equity!DHT59</f>
        <v>0</v>
      </c>
      <c r="DHU183" s="12">
        <f>Equity!DHU59</f>
        <v>0</v>
      </c>
      <c r="DHV183" s="12">
        <f>Equity!DHV59</f>
        <v>0</v>
      </c>
      <c r="DHW183" s="12">
        <f>Equity!DHW59</f>
        <v>0</v>
      </c>
      <c r="DHX183" s="12">
        <f>Equity!DHX59</f>
        <v>0</v>
      </c>
      <c r="DHY183" s="12">
        <f>Equity!DHY59</f>
        <v>0</v>
      </c>
      <c r="DHZ183" s="12">
        <f>Equity!DHZ59</f>
        <v>0</v>
      </c>
      <c r="DIA183" s="12">
        <f>Equity!DIA59</f>
        <v>0</v>
      </c>
      <c r="DIB183" s="12">
        <f>Equity!DIB59</f>
        <v>0</v>
      </c>
      <c r="DIC183" s="12">
        <f>Equity!DIC59</f>
        <v>0</v>
      </c>
      <c r="DID183" s="12">
        <f>Equity!DID59</f>
        <v>0</v>
      </c>
      <c r="DIE183" s="12">
        <f>Equity!DIE59</f>
        <v>0</v>
      </c>
      <c r="DIF183" s="12">
        <f>Equity!DIF59</f>
        <v>0</v>
      </c>
      <c r="DIG183" s="12">
        <f>Equity!DIG59</f>
        <v>0</v>
      </c>
      <c r="DIH183" s="12">
        <f>Equity!DIH59</f>
        <v>0</v>
      </c>
      <c r="DII183" s="12">
        <f>Equity!DII59</f>
        <v>0</v>
      </c>
      <c r="DIJ183" s="12">
        <f>Equity!DIJ59</f>
        <v>0</v>
      </c>
      <c r="DIK183" s="12">
        <f>Equity!DIK59</f>
        <v>0</v>
      </c>
      <c r="DIL183" s="12">
        <f>Equity!DIL59</f>
        <v>0</v>
      </c>
      <c r="DIM183" s="12">
        <f>Equity!DIM59</f>
        <v>0</v>
      </c>
      <c r="DIN183" s="12">
        <f>Equity!DIN59</f>
        <v>0</v>
      </c>
      <c r="DIO183" s="12">
        <f>Equity!DIO59</f>
        <v>0</v>
      </c>
      <c r="DIP183" s="12">
        <f>Equity!DIP59</f>
        <v>0</v>
      </c>
      <c r="DIQ183" s="12">
        <f>Equity!DIQ59</f>
        <v>0</v>
      </c>
      <c r="DIR183" s="12">
        <f>Equity!DIR59</f>
        <v>0</v>
      </c>
      <c r="DIS183" s="12">
        <f>Equity!DIS59</f>
        <v>0</v>
      </c>
      <c r="DIT183" s="12">
        <f>Equity!DIT59</f>
        <v>0</v>
      </c>
      <c r="DIU183" s="12">
        <f>Equity!DIU59</f>
        <v>0</v>
      </c>
      <c r="DIV183" s="12">
        <f>Equity!DIV59</f>
        <v>0</v>
      </c>
      <c r="DIW183" s="12">
        <f>Equity!DIW59</f>
        <v>0</v>
      </c>
      <c r="DIX183" s="12">
        <f>Equity!DIX59</f>
        <v>0</v>
      </c>
      <c r="DIY183" s="12">
        <f>Equity!DIY59</f>
        <v>0</v>
      </c>
      <c r="DIZ183" s="12">
        <f>Equity!DIZ59</f>
        <v>0</v>
      </c>
      <c r="DJA183" s="12">
        <f>Equity!DJA59</f>
        <v>0</v>
      </c>
      <c r="DJB183" s="12">
        <f>Equity!DJB59</f>
        <v>0</v>
      </c>
      <c r="DJC183" s="12">
        <f>Equity!DJC59</f>
        <v>0</v>
      </c>
      <c r="DJD183" s="12">
        <f>Equity!DJD59</f>
        <v>0</v>
      </c>
      <c r="DJE183" s="12">
        <f>Equity!DJE59</f>
        <v>0</v>
      </c>
      <c r="DJF183" s="12">
        <f>Equity!DJF59</f>
        <v>0</v>
      </c>
      <c r="DJG183" s="12">
        <f>Equity!DJG59</f>
        <v>0</v>
      </c>
      <c r="DJH183" s="12">
        <f>Equity!DJH59</f>
        <v>0</v>
      </c>
      <c r="DJI183" s="12">
        <f>Equity!DJI59</f>
        <v>0</v>
      </c>
      <c r="DJJ183" s="12">
        <f>Equity!DJJ59</f>
        <v>0</v>
      </c>
      <c r="DJK183" s="12">
        <f>Equity!DJK59</f>
        <v>0</v>
      </c>
      <c r="DJL183" s="12">
        <f>Equity!DJL59</f>
        <v>0</v>
      </c>
      <c r="DJM183" s="12">
        <f>Equity!DJM59</f>
        <v>0</v>
      </c>
      <c r="DJN183" s="12">
        <f>Equity!DJN59</f>
        <v>0</v>
      </c>
      <c r="DJO183" s="12">
        <f>Equity!DJO59</f>
        <v>0</v>
      </c>
      <c r="DJP183" s="12">
        <f>Equity!DJP59</f>
        <v>0</v>
      </c>
      <c r="DJQ183" s="12">
        <f>Equity!DJQ59</f>
        <v>0</v>
      </c>
      <c r="DJR183" s="12">
        <f>Equity!DJR59</f>
        <v>0</v>
      </c>
      <c r="DJS183" s="12">
        <f>Equity!DJS59</f>
        <v>0</v>
      </c>
      <c r="DJT183" s="12">
        <f>Equity!DJT59</f>
        <v>0</v>
      </c>
      <c r="DJU183" s="12">
        <f>Equity!DJU59</f>
        <v>0</v>
      </c>
      <c r="DJV183" s="12">
        <f>Equity!DJV59</f>
        <v>0</v>
      </c>
      <c r="DJW183" s="12">
        <f>Equity!DJW59</f>
        <v>0</v>
      </c>
      <c r="DJX183" s="12">
        <f>Equity!DJX59</f>
        <v>0</v>
      </c>
      <c r="DJY183" s="12">
        <f>Equity!DJY59</f>
        <v>0</v>
      </c>
      <c r="DJZ183" s="12">
        <f>Equity!DJZ59</f>
        <v>0</v>
      </c>
      <c r="DKA183" s="12">
        <f>Equity!DKA59</f>
        <v>0</v>
      </c>
      <c r="DKB183" s="12">
        <f>Equity!DKB59</f>
        <v>0</v>
      </c>
      <c r="DKC183" s="12">
        <f>Equity!DKC59</f>
        <v>0</v>
      </c>
      <c r="DKD183" s="12">
        <f>Equity!DKD59</f>
        <v>0</v>
      </c>
      <c r="DKE183" s="12">
        <f>Equity!DKE59</f>
        <v>0</v>
      </c>
      <c r="DKF183" s="12">
        <f>Equity!DKF59</f>
        <v>0</v>
      </c>
      <c r="DKG183" s="12">
        <f>Equity!DKG59</f>
        <v>0</v>
      </c>
      <c r="DKH183" s="12">
        <f>Equity!DKH59</f>
        <v>0</v>
      </c>
      <c r="DKI183" s="12">
        <f>Equity!DKI59</f>
        <v>0</v>
      </c>
      <c r="DKJ183" s="12">
        <f>Equity!DKJ59</f>
        <v>0</v>
      </c>
      <c r="DKK183" s="12">
        <f>Equity!DKK59</f>
        <v>0</v>
      </c>
      <c r="DKL183" s="12">
        <f>Equity!DKL59</f>
        <v>0</v>
      </c>
      <c r="DKM183" s="12">
        <f>Equity!DKM59</f>
        <v>0</v>
      </c>
      <c r="DKN183" s="12">
        <f>Equity!DKN59</f>
        <v>0</v>
      </c>
      <c r="DKO183" s="12">
        <f>Equity!DKO59</f>
        <v>0</v>
      </c>
      <c r="DKP183" s="12">
        <f>Equity!DKP59</f>
        <v>0</v>
      </c>
      <c r="DKQ183" s="12">
        <f>Equity!DKQ59</f>
        <v>0</v>
      </c>
      <c r="DKR183" s="12">
        <f>Equity!DKR59</f>
        <v>0</v>
      </c>
      <c r="DKS183" s="12">
        <f>Equity!DKS59</f>
        <v>0</v>
      </c>
      <c r="DKT183" s="12">
        <f>Equity!DKT59</f>
        <v>0</v>
      </c>
      <c r="DKU183" s="12">
        <f>Equity!DKU59</f>
        <v>0</v>
      </c>
      <c r="DKV183" s="12">
        <f>Equity!DKV59</f>
        <v>0</v>
      </c>
      <c r="DKW183" s="12">
        <f>Equity!DKW59</f>
        <v>0</v>
      </c>
      <c r="DKX183" s="12">
        <f>Equity!DKX59</f>
        <v>0</v>
      </c>
      <c r="DKY183" s="12">
        <f>Equity!DKY59</f>
        <v>0</v>
      </c>
      <c r="DKZ183" s="12">
        <f>Equity!DKZ59</f>
        <v>0</v>
      </c>
      <c r="DLA183" s="12">
        <f>Equity!DLA59</f>
        <v>0</v>
      </c>
      <c r="DLB183" s="12">
        <f>Equity!DLB59</f>
        <v>0</v>
      </c>
      <c r="DLC183" s="12">
        <f>Equity!DLC59</f>
        <v>0</v>
      </c>
      <c r="DLD183" s="12">
        <f>Equity!DLD59</f>
        <v>0</v>
      </c>
      <c r="DLE183" s="12">
        <f>Equity!DLE59</f>
        <v>0</v>
      </c>
      <c r="DLF183" s="12">
        <f>Equity!DLF59</f>
        <v>0</v>
      </c>
      <c r="DLG183" s="12">
        <f>Equity!DLG59</f>
        <v>0</v>
      </c>
      <c r="DLH183" s="12">
        <f>Equity!DLH59</f>
        <v>0</v>
      </c>
      <c r="DLI183" s="12">
        <f>Equity!DLI59</f>
        <v>0</v>
      </c>
      <c r="DLJ183" s="12">
        <f>Equity!DLJ59</f>
        <v>0</v>
      </c>
      <c r="DLK183" s="12">
        <f>Equity!DLK59</f>
        <v>0</v>
      </c>
      <c r="DLL183" s="12">
        <f>Equity!DLL59</f>
        <v>0</v>
      </c>
      <c r="DLM183" s="12">
        <f>Equity!DLM59</f>
        <v>0</v>
      </c>
      <c r="DLN183" s="12">
        <f>Equity!DLN59</f>
        <v>0</v>
      </c>
      <c r="DLO183" s="12">
        <f>Equity!DLO59</f>
        <v>0</v>
      </c>
      <c r="DLP183" s="12">
        <f>Equity!DLP59</f>
        <v>0</v>
      </c>
      <c r="DLQ183" s="12">
        <f>Equity!DLQ59</f>
        <v>0</v>
      </c>
      <c r="DLR183" s="12">
        <f>Equity!DLR59</f>
        <v>0</v>
      </c>
      <c r="DLS183" s="12">
        <f>Equity!DLS59</f>
        <v>0</v>
      </c>
      <c r="DLT183" s="12">
        <f>Equity!DLT59</f>
        <v>0</v>
      </c>
      <c r="DLU183" s="12">
        <f>Equity!DLU59</f>
        <v>0</v>
      </c>
      <c r="DLV183" s="12">
        <f>Equity!DLV59</f>
        <v>0</v>
      </c>
      <c r="DLW183" s="12">
        <f>Equity!DLW59</f>
        <v>0</v>
      </c>
      <c r="DLX183" s="12">
        <f>Equity!DLX59</f>
        <v>0</v>
      </c>
      <c r="DLY183" s="12">
        <f>Equity!DLY59</f>
        <v>0</v>
      </c>
      <c r="DLZ183" s="12">
        <f>Equity!DLZ59</f>
        <v>0</v>
      </c>
      <c r="DMA183" s="12">
        <f>Equity!DMA59</f>
        <v>0</v>
      </c>
      <c r="DMB183" s="12">
        <f>Equity!DMB59</f>
        <v>0</v>
      </c>
      <c r="DMC183" s="12">
        <f>Equity!DMC59</f>
        <v>0</v>
      </c>
      <c r="DMD183" s="12">
        <f>Equity!DMD59</f>
        <v>0</v>
      </c>
      <c r="DME183" s="12">
        <f>Equity!DME59</f>
        <v>0</v>
      </c>
      <c r="DMF183" s="12">
        <f>Equity!DMF59</f>
        <v>0</v>
      </c>
      <c r="DMG183" s="12">
        <f>Equity!DMG59</f>
        <v>0</v>
      </c>
      <c r="DMH183" s="12">
        <f>Equity!DMH59</f>
        <v>0</v>
      </c>
      <c r="DMI183" s="12">
        <f>Equity!DMI59</f>
        <v>0</v>
      </c>
      <c r="DMJ183" s="12">
        <f>Equity!DMJ59</f>
        <v>0</v>
      </c>
      <c r="DMK183" s="12">
        <f>Equity!DMK59</f>
        <v>0</v>
      </c>
      <c r="DML183" s="12">
        <f>Equity!DML59</f>
        <v>0</v>
      </c>
      <c r="DMM183" s="12">
        <f>Equity!DMM59</f>
        <v>0</v>
      </c>
      <c r="DMN183" s="12">
        <f>Equity!DMN59</f>
        <v>0</v>
      </c>
      <c r="DMO183" s="12">
        <f>Equity!DMO59</f>
        <v>0</v>
      </c>
      <c r="DMP183" s="12">
        <f>Equity!DMP59</f>
        <v>0</v>
      </c>
      <c r="DMQ183" s="12">
        <f>Equity!DMQ59</f>
        <v>0</v>
      </c>
      <c r="DMR183" s="12">
        <f>Equity!DMR59</f>
        <v>0</v>
      </c>
      <c r="DMS183" s="12">
        <f>Equity!DMS59</f>
        <v>0</v>
      </c>
      <c r="DMT183" s="12">
        <f>Equity!DMT59</f>
        <v>0</v>
      </c>
      <c r="DMU183" s="12">
        <f>Equity!DMU59</f>
        <v>0</v>
      </c>
      <c r="DMV183" s="12">
        <f>Equity!DMV59</f>
        <v>0</v>
      </c>
      <c r="DMW183" s="12">
        <f>Equity!DMW59</f>
        <v>0</v>
      </c>
      <c r="DMX183" s="12">
        <f>Equity!DMX59</f>
        <v>0</v>
      </c>
      <c r="DMY183" s="12">
        <f>Equity!DMY59</f>
        <v>0</v>
      </c>
      <c r="DMZ183" s="12">
        <f>Equity!DMZ59</f>
        <v>0</v>
      </c>
      <c r="DNA183" s="12">
        <f>Equity!DNA59</f>
        <v>0</v>
      </c>
      <c r="DNB183" s="12">
        <f>Equity!DNB59</f>
        <v>0</v>
      </c>
      <c r="DNC183" s="12">
        <f>Equity!DNC59</f>
        <v>0</v>
      </c>
      <c r="DND183" s="12">
        <f>Equity!DND59</f>
        <v>0</v>
      </c>
      <c r="DNE183" s="12">
        <f>Equity!DNE59</f>
        <v>0</v>
      </c>
      <c r="DNF183" s="12">
        <f>Equity!DNF59</f>
        <v>0</v>
      </c>
      <c r="DNG183" s="12">
        <f>Equity!DNG59</f>
        <v>0</v>
      </c>
      <c r="DNH183" s="12">
        <f>Equity!DNH59</f>
        <v>0</v>
      </c>
      <c r="DNI183" s="12">
        <f>Equity!DNI59</f>
        <v>0</v>
      </c>
      <c r="DNJ183" s="12">
        <f>Equity!DNJ59</f>
        <v>0</v>
      </c>
      <c r="DNK183" s="12">
        <f>Equity!DNK59</f>
        <v>0</v>
      </c>
      <c r="DNL183" s="12">
        <f>Equity!DNL59</f>
        <v>0</v>
      </c>
      <c r="DNM183" s="12">
        <f>Equity!DNM59</f>
        <v>0</v>
      </c>
      <c r="DNN183" s="12">
        <f>Equity!DNN59</f>
        <v>0</v>
      </c>
      <c r="DNO183" s="12">
        <f>Equity!DNO59</f>
        <v>0</v>
      </c>
      <c r="DNP183" s="12">
        <f>Equity!DNP59</f>
        <v>0</v>
      </c>
      <c r="DNQ183" s="12">
        <f>Equity!DNQ59</f>
        <v>0</v>
      </c>
      <c r="DNR183" s="12">
        <f>Equity!DNR59</f>
        <v>0</v>
      </c>
      <c r="DNS183" s="12">
        <f>Equity!DNS59</f>
        <v>0</v>
      </c>
      <c r="DNT183" s="12">
        <f>Equity!DNT59</f>
        <v>0</v>
      </c>
      <c r="DNU183" s="12">
        <f>Equity!DNU59</f>
        <v>0</v>
      </c>
      <c r="DNV183" s="12">
        <f>Equity!DNV59</f>
        <v>0</v>
      </c>
      <c r="DNW183" s="12">
        <f>Equity!DNW59</f>
        <v>0</v>
      </c>
      <c r="DNX183" s="12">
        <f>Equity!DNX59</f>
        <v>0</v>
      </c>
      <c r="DNY183" s="12">
        <f>Equity!DNY59</f>
        <v>0</v>
      </c>
      <c r="DNZ183" s="12">
        <f>Equity!DNZ59</f>
        <v>0</v>
      </c>
      <c r="DOA183" s="12">
        <f>Equity!DOA59</f>
        <v>0</v>
      </c>
      <c r="DOB183" s="12">
        <f>Equity!DOB59</f>
        <v>0</v>
      </c>
      <c r="DOC183" s="12">
        <f>Equity!DOC59</f>
        <v>0</v>
      </c>
      <c r="DOD183" s="12">
        <f>Equity!DOD59</f>
        <v>0</v>
      </c>
      <c r="DOE183" s="12">
        <f>Equity!DOE59</f>
        <v>0</v>
      </c>
      <c r="DOF183" s="12">
        <f>Equity!DOF59</f>
        <v>0</v>
      </c>
      <c r="DOG183" s="12">
        <f>Equity!DOG59</f>
        <v>0</v>
      </c>
      <c r="DOH183" s="12">
        <f>Equity!DOH59</f>
        <v>0</v>
      </c>
      <c r="DOI183" s="12">
        <f>Equity!DOI59</f>
        <v>0</v>
      </c>
      <c r="DOJ183" s="12">
        <f>Equity!DOJ59</f>
        <v>0</v>
      </c>
      <c r="DOK183" s="12">
        <f>Equity!DOK59</f>
        <v>0</v>
      </c>
      <c r="DOL183" s="12">
        <f>Equity!DOL59</f>
        <v>0</v>
      </c>
      <c r="DOM183" s="12">
        <f>Equity!DOM59</f>
        <v>0</v>
      </c>
      <c r="DON183" s="12">
        <f>Equity!DON59</f>
        <v>0</v>
      </c>
      <c r="DOO183" s="12">
        <f>Equity!DOO59</f>
        <v>0</v>
      </c>
      <c r="DOP183" s="12">
        <f>Equity!DOP59</f>
        <v>0</v>
      </c>
      <c r="DOQ183" s="12">
        <f>Equity!DOQ59</f>
        <v>0</v>
      </c>
      <c r="DOR183" s="12">
        <f>Equity!DOR59</f>
        <v>0</v>
      </c>
      <c r="DOS183" s="12">
        <f>Equity!DOS59</f>
        <v>0</v>
      </c>
      <c r="DOT183" s="12">
        <f>Equity!DOT59</f>
        <v>0</v>
      </c>
      <c r="DOU183" s="12">
        <f>Equity!DOU59</f>
        <v>0</v>
      </c>
      <c r="DOV183" s="12">
        <f>Equity!DOV59</f>
        <v>0</v>
      </c>
      <c r="DOW183" s="12">
        <f>Equity!DOW59</f>
        <v>0</v>
      </c>
      <c r="DOX183" s="12">
        <f>Equity!DOX59</f>
        <v>0</v>
      </c>
      <c r="DOY183" s="12">
        <f>Equity!DOY59</f>
        <v>0</v>
      </c>
      <c r="DOZ183" s="12">
        <f>Equity!DOZ59</f>
        <v>0</v>
      </c>
      <c r="DPA183" s="12">
        <f>Equity!DPA59</f>
        <v>0</v>
      </c>
      <c r="DPB183" s="12">
        <f>Equity!DPB59</f>
        <v>0</v>
      </c>
      <c r="DPC183" s="12">
        <f>Equity!DPC59</f>
        <v>0</v>
      </c>
      <c r="DPD183" s="12">
        <f>Equity!DPD59</f>
        <v>0</v>
      </c>
      <c r="DPE183" s="12">
        <f>Equity!DPE59</f>
        <v>0</v>
      </c>
      <c r="DPF183" s="12">
        <f>Equity!DPF59</f>
        <v>0</v>
      </c>
      <c r="DPG183" s="12">
        <f>Equity!DPG59</f>
        <v>0</v>
      </c>
      <c r="DPH183" s="12">
        <f>Equity!DPH59</f>
        <v>0</v>
      </c>
      <c r="DPI183" s="12">
        <f>Equity!DPI59</f>
        <v>0</v>
      </c>
      <c r="DPJ183" s="12">
        <f>Equity!DPJ59</f>
        <v>0</v>
      </c>
      <c r="DPK183" s="12">
        <f>Equity!DPK59</f>
        <v>0</v>
      </c>
      <c r="DPL183" s="12">
        <f>Equity!DPL59</f>
        <v>0</v>
      </c>
      <c r="DPM183" s="12">
        <f>Equity!DPM59</f>
        <v>0</v>
      </c>
      <c r="DPN183" s="12">
        <f>Equity!DPN59</f>
        <v>0</v>
      </c>
      <c r="DPO183" s="12">
        <f>Equity!DPO59</f>
        <v>0</v>
      </c>
      <c r="DPP183" s="12">
        <f>Equity!DPP59</f>
        <v>0</v>
      </c>
      <c r="DPQ183" s="12">
        <f>Equity!DPQ59</f>
        <v>0</v>
      </c>
      <c r="DPR183" s="12">
        <f>Equity!DPR59</f>
        <v>0</v>
      </c>
      <c r="DPS183" s="12">
        <f>Equity!DPS59</f>
        <v>0</v>
      </c>
      <c r="DPT183" s="12">
        <f>Equity!DPT59</f>
        <v>0</v>
      </c>
      <c r="DPU183" s="12">
        <f>Equity!DPU59</f>
        <v>0</v>
      </c>
      <c r="DPV183" s="12">
        <f>Equity!DPV59</f>
        <v>0</v>
      </c>
      <c r="DPW183" s="12">
        <f>Equity!DPW59</f>
        <v>0</v>
      </c>
      <c r="DPX183" s="12">
        <f>Equity!DPX59</f>
        <v>0</v>
      </c>
      <c r="DPY183" s="12">
        <f>Equity!DPY59</f>
        <v>0</v>
      </c>
      <c r="DPZ183" s="12">
        <f>Equity!DPZ59</f>
        <v>0</v>
      </c>
      <c r="DQA183" s="12">
        <f>Equity!DQA59</f>
        <v>0</v>
      </c>
      <c r="DQB183" s="12">
        <f>Equity!DQB59</f>
        <v>0</v>
      </c>
      <c r="DQC183" s="12">
        <f>Equity!DQC59</f>
        <v>0</v>
      </c>
      <c r="DQD183" s="12">
        <f>Equity!DQD59</f>
        <v>0</v>
      </c>
      <c r="DQE183" s="12">
        <f>Equity!DQE59</f>
        <v>0</v>
      </c>
      <c r="DQF183" s="12">
        <f>Equity!DQF59</f>
        <v>0</v>
      </c>
      <c r="DQG183" s="12">
        <f>Equity!DQG59</f>
        <v>0</v>
      </c>
      <c r="DQH183" s="12">
        <f>Equity!DQH59</f>
        <v>0</v>
      </c>
      <c r="DQI183" s="12">
        <f>Equity!DQI59</f>
        <v>0</v>
      </c>
      <c r="DQJ183" s="12">
        <f>Equity!DQJ59</f>
        <v>0</v>
      </c>
      <c r="DQK183" s="12">
        <f>Equity!DQK59</f>
        <v>0</v>
      </c>
      <c r="DQL183" s="12">
        <f>Equity!DQL59</f>
        <v>0</v>
      </c>
      <c r="DQM183" s="12">
        <f>Equity!DQM59</f>
        <v>0</v>
      </c>
      <c r="DQN183" s="12">
        <f>Equity!DQN59</f>
        <v>0</v>
      </c>
      <c r="DQO183" s="12">
        <f>Equity!DQO59</f>
        <v>0</v>
      </c>
      <c r="DQP183" s="12">
        <f>Equity!DQP59</f>
        <v>0</v>
      </c>
      <c r="DQQ183" s="12">
        <f>Equity!DQQ59</f>
        <v>0</v>
      </c>
      <c r="DQR183" s="12">
        <f>Equity!DQR59</f>
        <v>0</v>
      </c>
      <c r="DQS183" s="12">
        <f>Equity!DQS59</f>
        <v>0</v>
      </c>
      <c r="DQT183" s="12">
        <f>Equity!DQT59</f>
        <v>0</v>
      </c>
      <c r="DQU183" s="12">
        <f>Equity!DQU59</f>
        <v>0</v>
      </c>
      <c r="DQV183" s="12">
        <f>Equity!DQV59</f>
        <v>0</v>
      </c>
      <c r="DQW183" s="12">
        <f>Equity!DQW59</f>
        <v>0</v>
      </c>
      <c r="DQX183" s="12">
        <f>Equity!DQX59</f>
        <v>0</v>
      </c>
      <c r="DQY183" s="12">
        <f>Equity!DQY59</f>
        <v>0</v>
      </c>
      <c r="DQZ183" s="12">
        <f>Equity!DQZ59</f>
        <v>0</v>
      </c>
      <c r="DRA183" s="12">
        <f>Equity!DRA59</f>
        <v>0</v>
      </c>
      <c r="DRB183" s="12">
        <f>Equity!DRB59</f>
        <v>0</v>
      </c>
      <c r="DRC183" s="12">
        <f>Equity!DRC59</f>
        <v>0</v>
      </c>
      <c r="DRD183" s="12">
        <f>Equity!DRD59</f>
        <v>0</v>
      </c>
      <c r="DRE183" s="12">
        <f>Equity!DRE59</f>
        <v>0</v>
      </c>
      <c r="DRF183" s="12">
        <f>Equity!DRF59</f>
        <v>0</v>
      </c>
      <c r="DRG183" s="12">
        <f>Equity!DRG59</f>
        <v>0</v>
      </c>
      <c r="DRH183" s="12">
        <f>Equity!DRH59</f>
        <v>0</v>
      </c>
      <c r="DRI183" s="12">
        <f>Equity!DRI59</f>
        <v>0</v>
      </c>
      <c r="DRJ183" s="12">
        <f>Equity!DRJ59</f>
        <v>0</v>
      </c>
      <c r="DRK183" s="12">
        <f>Equity!DRK59</f>
        <v>0</v>
      </c>
      <c r="DRL183" s="12">
        <f>Equity!DRL59</f>
        <v>0</v>
      </c>
      <c r="DRM183" s="12">
        <f>Equity!DRM59</f>
        <v>0</v>
      </c>
      <c r="DRN183" s="12">
        <f>Equity!DRN59</f>
        <v>0</v>
      </c>
      <c r="DRO183" s="12">
        <f>Equity!DRO59</f>
        <v>0</v>
      </c>
      <c r="DRP183" s="12">
        <f>Equity!DRP59</f>
        <v>0</v>
      </c>
      <c r="DRQ183" s="12">
        <f>Equity!DRQ59</f>
        <v>0</v>
      </c>
      <c r="DRR183" s="12">
        <f>Equity!DRR59</f>
        <v>0</v>
      </c>
      <c r="DRS183" s="12">
        <f>Equity!DRS59</f>
        <v>0</v>
      </c>
      <c r="DRT183" s="12">
        <f>Equity!DRT59</f>
        <v>0</v>
      </c>
      <c r="DRU183" s="12">
        <f>Equity!DRU59</f>
        <v>0</v>
      </c>
      <c r="DRV183" s="12">
        <f>Equity!DRV59</f>
        <v>0</v>
      </c>
      <c r="DRW183" s="12">
        <f>Equity!DRW59</f>
        <v>0</v>
      </c>
      <c r="DRX183" s="12">
        <f>Equity!DRX59</f>
        <v>0</v>
      </c>
      <c r="DRY183" s="12">
        <f>Equity!DRY59</f>
        <v>0</v>
      </c>
      <c r="DRZ183" s="12">
        <f>Equity!DRZ59</f>
        <v>0</v>
      </c>
      <c r="DSA183" s="12">
        <f>Equity!DSA59</f>
        <v>0</v>
      </c>
      <c r="DSB183" s="12">
        <f>Equity!DSB59</f>
        <v>0</v>
      </c>
      <c r="DSC183" s="12">
        <f>Equity!DSC59</f>
        <v>0</v>
      </c>
      <c r="DSD183" s="12">
        <f>Equity!DSD59</f>
        <v>0</v>
      </c>
      <c r="DSE183" s="12">
        <f>Equity!DSE59</f>
        <v>0</v>
      </c>
      <c r="DSF183" s="12">
        <f>Equity!DSF59</f>
        <v>0</v>
      </c>
      <c r="DSG183" s="12">
        <f>Equity!DSG59</f>
        <v>0</v>
      </c>
      <c r="DSH183" s="12">
        <f>Equity!DSH59</f>
        <v>0</v>
      </c>
      <c r="DSI183" s="12">
        <f>Equity!DSI59</f>
        <v>0</v>
      </c>
      <c r="DSJ183" s="12">
        <f>Equity!DSJ59</f>
        <v>0</v>
      </c>
      <c r="DSK183" s="12">
        <f>Equity!DSK59</f>
        <v>0</v>
      </c>
      <c r="DSL183" s="12">
        <f>Equity!DSL59</f>
        <v>0</v>
      </c>
      <c r="DSM183" s="12">
        <f>Equity!DSM59</f>
        <v>0</v>
      </c>
      <c r="DSN183" s="12">
        <f>Equity!DSN59</f>
        <v>0</v>
      </c>
      <c r="DSO183" s="12">
        <f>Equity!DSO59</f>
        <v>0</v>
      </c>
      <c r="DSP183" s="12">
        <f>Equity!DSP59</f>
        <v>0</v>
      </c>
      <c r="DSQ183" s="12">
        <f>Equity!DSQ59</f>
        <v>0</v>
      </c>
      <c r="DSR183" s="12">
        <f>Equity!DSR59</f>
        <v>0</v>
      </c>
      <c r="DSS183" s="12">
        <f>Equity!DSS59</f>
        <v>0</v>
      </c>
      <c r="DST183" s="12">
        <f>Equity!DST59</f>
        <v>0</v>
      </c>
      <c r="DSU183" s="12">
        <f>Equity!DSU59</f>
        <v>0</v>
      </c>
      <c r="DSV183" s="12">
        <f>Equity!DSV59</f>
        <v>0</v>
      </c>
      <c r="DSW183" s="12">
        <f>Equity!DSW59</f>
        <v>0</v>
      </c>
      <c r="DSX183" s="12">
        <f>Equity!DSX59</f>
        <v>0</v>
      </c>
      <c r="DSY183" s="12">
        <f>Equity!DSY59</f>
        <v>0</v>
      </c>
      <c r="DSZ183" s="12">
        <f>Equity!DSZ59</f>
        <v>0</v>
      </c>
      <c r="DTA183" s="12">
        <f>Equity!DTA59</f>
        <v>0</v>
      </c>
      <c r="DTB183" s="12">
        <f>Equity!DTB59</f>
        <v>0</v>
      </c>
      <c r="DTC183" s="12">
        <f>Equity!DTC59</f>
        <v>0</v>
      </c>
      <c r="DTD183" s="12">
        <f>Equity!DTD59</f>
        <v>0</v>
      </c>
      <c r="DTE183" s="12">
        <f>Equity!DTE59</f>
        <v>0</v>
      </c>
      <c r="DTF183" s="12">
        <f>Equity!DTF59</f>
        <v>0</v>
      </c>
      <c r="DTG183" s="12">
        <f>Equity!DTG59</f>
        <v>0</v>
      </c>
      <c r="DTH183" s="12">
        <f>Equity!DTH59</f>
        <v>0</v>
      </c>
      <c r="DTI183" s="12">
        <f>Equity!DTI59</f>
        <v>0</v>
      </c>
      <c r="DTJ183" s="12">
        <f>Equity!DTJ59</f>
        <v>0</v>
      </c>
      <c r="DTK183" s="12">
        <f>Equity!DTK59</f>
        <v>0</v>
      </c>
      <c r="DTL183" s="12">
        <f>Equity!DTL59</f>
        <v>0</v>
      </c>
      <c r="DTM183" s="12">
        <f>Equity!DTM59</f>
        <v>0</v>
      </c>
      <c r="DTN183" s="12">
        <f>Equity!DTN59</f>
        <v>0</v>
      </c>
      <c r="DTO183" s="12">
        <f>Equity!DTO59</f>
        <v>0</v>
      </c>
      <c r="DTP183" s="12">
        <f>Equity!DTP59</f>
        <v>0</v>
      </c>
      <c r="DTQ183" s="12">
        <f>Equity!DTQ59</f>
        <v>0</v>
      </c>
      <c r="DTR183" s="12">
        <f>Equity!DTR59</f>
        <v>0</v>
      </c>
      <c r="DTS183" s="12">
        <f>Equity!DTS59</f>
        <v>0</v>
      </c>
      <c r="DTT183" s="12">
        <f>Equity!DTT59</f>
        <v>0</v>
      </c>
      <c r="DTU183" s="12">
        <f>Equity!DTU59</f>
        <v>0</v>
      </c>
      <c r="DTV183" s="12">
        <f>Equity!DTV59</f>
        <v>0</v>
      </c>
      <c r="DTW183" s="12">
        <f>Equity!DTW59</f>
        <v>0</v>
      </c>
      <c r="DTX183" s="12">
        <f>Equity!DTX59</f>
        <v>0</v>
      </c>
      <c r="DTY183" s="12">
        <f>Equity!DTY59</f>
        <v>0</v>
      </c>
      <c r="DTZ183" s="12">
        <f>Equity!DTZ59</f>
        <v>0</v>
      </c>
      <c r="DUA183" s="12">
        <f>Equity!DUA59</f>
        <v>0</v>
      </c>
      <c r="DUB183" s="12">
        <f>Equity!DUB59</f>
        <v>0</v>
      </c>
      <c r="DUC183" s="12">
        <f>Equity!DUC59</f>
        <v>0</v>
      </c>
      <c r="DUD183" s="12">
        <f>Equity!DUD59</f>
        <v>0</v>
      </c>
      <c r="DUE183" s="12">
        <f>Equity!DUE59</f>
        <v>0</v>
      </c>
      <c r="DUF183" s="12">
        <f>Equity!DUF59</f>
        <v>0</v>
      </c>
      <c r="DUG183" s="12">
        <f>Equity!DUG59</f>
        <v>0</v>
      </c>
      <c r="DUH183" s="12">
        <f>Equity!DUH59</f>
        <v>0</v>
      </c>
      <c r="DUI183" s="12">
        <f>Equity!DUI59</f>
        <v>0</v>
      </c>
      <c r="DUJ183" s="12">
        <f>Equity!DUJ59</f>
        <v>0</v>
      </c>
      <c r="DUK183" s="12">
        <f>Equity!DUK59</f>
        <v>0</v>
      </c>
      <c r="DUL183" s="12">
        <f>Equity!DUL59</f>
        <v>0</v>
      </c>
      <c r="DUM183" s="12">
        <f>Equity!DUM59</f>
        <v>0</v>
      </c>
      <c r="DUN183" s="12">
        <f>Equity!DUN59</f>
        <v>0</v>
      </c>
      <c r="DUO183" s="12">
        <f>Equity!DUO59</f>
        <v>0</v>
      </c>
      <c r="DUP183" s="12">
        <f>Equity!DUP59</f>
        <v>0</v>
      </c>
      <c r="DUQ183" s="12">
        <f>Equity!DUQ59</f>
        <v>0</v>
      </c>
      <c r="DUR183" s="12">
        <f>Equity!DUR59</f>
        <v>0</v>
      </c>
      <c r="DUS183" s="12">
        <f>Equity!DUS59</f>
        <v>0</v>
      </c>
      <c r="DUT183" s="12">
        <f>Equity!DUT59</f>
        <v>0</v>
      </c>
      <c r="DUU183" s="12">
        <f>Equity!DUU59</f>
        <v>0</v>
      </c>
      <c r="DUV183" s="12">
        <f>Equity!DUV59</f>
        <v>0</v>
      </c>
      <c r="DUW183" s="12">
        <f>Equity!DUW59</f>
        <v>0</v>
      </c>
      <c r="DUX183" s="12">
        <f>Equity!DUX59</f>
        <v>0</v>
      </c>
      <c r="DUY183" s="12">
        <f>Equity!DUY59</f>
        <v>0</v>
      </c>
      <c r="DUZ183" s="12">
        <f>Equity!DUZ59</f>
        <v>0</v>
      </c>
      <c r="DVA183" s="12">
        <f>Equity!DVA59</f>
        <v>0</v>
      </c>
      <c r="DVB183" s="12">
        <f>Equity!DVB59</f>
        <v>0</v>
      </c>
      <c r="DVC183" s="12">
        <f>Equity!DVC59</f>
        <v>0</v>
      </c>
      <c r="DVD183" s="12">
        <f>Equity!DVD59</f>
        <v>0</v>
      </c>
      <c r="DVE183" s="12">
        <f>Equity!DVE59</f>
        <v>0</v>
      </c>
      <c r="DVF183" s="12">
        <f>Equity!DVF59</f>
        <v>0</v>
      </c>
      <c r="DVG183" s="12">
        <f>Equity!DVG59</f>
        <v>0</v>
      </c>
      <c r="DVH183" s="12">
        <f>Equity!DVH59</f>
        <v>0</v>
      </c>
      <c r="DVI183" s="12">
        <f>Equity!DVI59</f>
        <v>0</v>
      </c>
      <c r="DVJ183" s="12">
        <f>Equity!DVJ59</f>
        <v>0</v>
      </c>
      <c r="DVK183" s="12">
        <f>Equity!DVK59</f>
        <v>0</v>
      </c>
      <c r="DVL183" s="12">
        <f>Equity!DVL59</f>
        <v>0</v>
      </c>
      <c r="DVM183" s="12">
        <f>Equity!DVM59</f>
        <v>0</v>
      </c>
      <c r="DVN183" s="12">
        <f>Equity!DVN59</f>
        <v>0</v>
      </c>
      <c r="DVO183" s="12">
        <f>Equity!DVO59</f>
        <v>0</v>
      </c>
      <c r="DVP183" s="12">
        <f>Equity!DVP59</f>
        <v>0</v>
      </c>
      <c r="DVQ183" s="12">
        <f>Equity!DVQ59</f>
        <v>0</v>
      </c>
      <c r="DVR183" s="12">
        <f>Equity!DVR59</f>
        <v>0</v>
      </c>
      <c r="DVS183" s="12">
        <f>Equity!DVS59</f>
        <v>0</v>
      </c>
      <c r="DVT183" s="12">
        <f>Equity!DVT59</f>
        <v>0</v>
      </c>
      <c r="DVU183" s="12">
        <f>Equity!DVU59</f>
        <v>0</v>
      </c>
      <c r="DVV183" s="12">
        <f>Equity!DVV59</f>
        <v>0</v>
      </c>
      <c r="DVW183" s="12">
        <f>Equity!DVW59</f>
        <v>0</v>
      </c>
      <c r="DVX183" s="12">
        <f>Equity!DVX59</f>
        <v>0</v>
      </c>
      <c r="DVY183" s="12">
        <f>Equity!DVY59</f>
        <v>0</v>
      </c>
      <c r="DVZ183" s="12">
        <f>Equity!DVZ59</f>
        <v>0</v>
      </c>
      <c r="DWA183" s="12">
        <f>Equity!DWA59</f>
        <v>0</v>
      </c>
      <c r="DWB183" s="12">
        <f>Equity!DWB59</f>
        <v>0</v>
      </c>
      <c r="DWC183" s="12">
        <f>Equity!DWC59</f>
        <v>0</v>
      </c>
      <c r="DWD183" s="12">
        <f>Equity!DWD59</f>
        <v>0</v>
      </c>
      <c r="DWE183" s="12">
        <f>Equity!DWE59</f>
        <v>0</v>
      </c>
      <c r="DWF183" s="12">
        <f>Equity!DWF59</f>
        <v>0</v>
      </c>
      <c r="DWG183" s="12">
        <f>Equity!DWG59</f>
        <v>0</v>
      </c>
      <c r="DWH183" s="12">
        <f>Equity!DWH59</f>
        <v>0</v>
      </c>
      <c r="DWI183" s="12">
        <f>Equity!DWI59</f>
        <v>0</v>
      </c>
      <c r="DWJ183" s="12">
        <f>Equity!DWJ59</f>
        <v>0</v>
      </c>
      <c r="DWK183" s="12">
        <f>Equity!DWK59</f>
        <v>0</v>
      </c>
      <c r="DWL183" s="12">
        <f>Equity!DWL59</f>
        <v>0</v>
      </c>
      <c r="DWM183" s="12">
        <f>Equity!DWM59</f>
        <v>0</v>
      </c>
      <c r="DWN183" s="12">
        <f>Equity!DWN59</f>
        <v>0</v>
      </c>
      <c r="DWO183" s="12">
        <f>Equity!DWO59</f>
        <v>0</v>
      </c>
      <c r="DWP183" s="12">
        <f>Equity!DWP59</f>
        <v>0</v>
      </c>
      <c r="DWQ183" s="12">
        <f>Equity!DWQ59</f>
        <v>0</v>
      </c>
      <c r="DWR183" s="12">
        <f>Equity!DWR59</f>
        <v>0</v>
      </c>
      <c r="DWS183" s="12">
        <f>Equity!DWS59</f>
        <v>0</v>
      </c>
      <c r="DWT183" s="12">
        <f>Equity!DWT59</f>
        <v>0</v>
      </c>
      <c r="DWU183" s="12">
        <f>Equity!DWU59</f>
        <v>0</v>
      </c>
      <c r="DWV183" s="12">
        <f>Equity!DWV59</f>
        <v>0</v>
      </c>
      <c r="DWW183" s="12">
        <f>Equity!DWW59</f>
        <v>0</v>
      </c>
      <c r="DWX183" s="12">
        <f>Equity!DWX59</f>
        <v>0</v>
      </c>
      <c r="DWY183" s="12">
        <f>Equity!DWY59</f>
        <v>0</v>
      </c>
      <c r="DWZ183" s="12">
        <f>Equity!DWZ59</f>
        <v>0</v>
      </c>
      <c r="DXA183" s="12">
        <f>Equity!DXA59</f>
        <v>0</v>
      </c>
      <c r="DXB183" s="12">
        <f>Equity!DXB59</f>
        <v>0</v>
      </c>
      <c r="DXC183" s="12">
        <f>Equity!DXC59</f>
        <v>0</v>
      </c>
      <c r="DXD183" s="12">
        <f>Equity!DXD59</f>
        <v>0</v>
      </c>
      <c r="DXE183" s="12">
        <f>Equity!DXE59</f>
        <v>0</v>
      </c>
      <c r="DXF183" s="12">
        <f>Equity!DXF59</f>
        <v>0</v>
      </c>
      <c r="DXG183" s="12">
        <f>Equity!DXG59</f>
        <v>0</v>
      </c>
      <c r="DXH183" s="12">
        <f>Equity!DXH59</f>
        <v>0</v>
      </c>
      <c r="DXI183" s="12">
        <f>Equity!DXI59</f>
        <v>0</v>
      </c>
      <c r="DXJ183" s="12">
        <f>Equity!DXJ59</f>
        <v>0</v>
      </c>
      <c r="DXK183" s="12">
        <f>Equity!DXK59</f>
        <v>0</v>
      </c>
      <c r="DXL183" s="12">
        <f>Equity!DXL59</f>
        <v>0</v>
      </c>
      <c r="DXM183" s="12">
        <f>Equity!DXM59</f>
        <v>0</v>
      </c>
      <c r="DXN183" s="12">
        <f>Equity!DXN59</f>
        <v>0</v>
      </c>
      <c r="DXO183" s="12">
        <f>Equity!DXO59</f>
        <v>0</v>
      </c>
      <c r="DXP183" s="12">
        <f>Equity!DXP59</f>
        <v>0</v>
      </c>
      <c r="DXQ183" s="12">
        <f>Equity!DXQ59</f>
        <v>0</v>
      </c>
      <c r="DXR183" s="12">
        <f>Equity!DXR59</f>
        <v>0</v>
      </c>
      <c r="DXS183" s="12">
        <f>Equity!DXS59</f>
        <v>0</v>
      </c>
      <c r="DXT183" s="12">
        <f>Equity!DXT59</f>
        <v>0</v>
      </c>
      <c r="DXU183" s="12">
        <f>Equity!DXU59</f>
        <v>0</v>
      </c>
      <c r="DXV183" s="12">
        <f>Equity!DXV59</f>
        <v>0</v>
      </c>
      <c r="DXW183" s="12">
        <f>Equity!DXW59</f>
        <v>0</v>
      </c>
      <c r="DXX183" s="12">
        <f>Equity!DXX59</f>
        <v>0</v>
      </c>
      <c r="DXY183" s="12">
        <f>Equity!DXY59</f>
        <v>0</v>
      </c>
      <c r="DXZ183" s="12">
        <f>Equity!DXZ59</f>
        <v>0</v>
      </c>
      <c r="DYA183" s="12">
        <f>Equity!DYA59</f>
        <v>0</v>
      </c>
      <c r="DYB183" s="12">
        <f>Equity!DYB59</f>
        <v>0</v>
      </c>
      <c r="DYC183" s="12">
        <f>Equity!DYC59</f>
        <v>0</v>
      </c>
      <c r="DYD183" s="12">
        <f>Equity!DYD59</f>
        <v>0</v>
      </c>
      <c r="DYE183" s="12">
        <f>Equity!DYE59</f>
        <v>0</v>
      </c>
      <c r="DYF183" s="12">
        <f>Equity!DYF59</f>
        <v>0</v>
      </c>
      <c r="DYG183" s="12">
        <f>Equity!DYG59</f>
        <v>0</v>
      </c>
      <c r="DYH183" s="12">
        <f>Equity!DYH59</f>
        <v>0</v>
      </c>
      <c r="DYI183" s="12">
        <f>Equity!DYI59</f>
        <v>0</v>
      </c>
      <c r="DYJ183" s="12">
        <f>Equity!DYJ59</f>
        <v>0</v>
      </c>
      <c r="DYK183" s="12">
        <f>Equity!DYK59</f>
        <v>0</v>
      </c>
      <c r="DYL183" s="12">
        <f>Equity!DYL59</f>
        <v>0</v>
      </c>
      <c r="DYM183" s="12">
        <f>Equity!DYM59</f>
        <v>0</v>
      </c>
      <c r="DYN183" s="12">
        <f>Equity!DYN59</f>
        <v>0</v>
      </c>
      <c r="DYO183" s="12">
        <f>Equity!DYO59</f>
        <v>0</v>
      </c>
      <c r="DYP183" s="12">
        <f>Equity!DYP59</f>
        <v>0</v>
      </c>
      <c r="DYQ183" s="12">
        <f>Equity!DYQ59</f>
        <v>0</v>
      </c>
      <c r="DYR183" s="12">
        <f>Equity!DYR59</f>
        <v>0</v>
      </c>
      <c r="DYS183" s="12">
        <f>Equity!DYS59</f>
        <v>0</v>
      </c>
      <c r="DYT183" s="12">
        <f>Equity!DYT59</f>
        <v>0</v>
      </c>
      <c r="DYU183" s="12">
        <f>Equity!DYU59</f>
        <v>0</v>
      </c>
      <c r="DYV183" s="12">
        <f>Equity!DYV59</f>
        <v>0</v>
      </c>
      <c r="DYW183" s="12">
        <f>Equity!DYW59</f>
        <v>0</v>
      </c>
      <c r="DYX183" s="12">
        <f>Equity!DYX59</f>
        <v>0</v>
      </c>
      <c r="DYY183" s="12">
        <f>Equity!DYY59</f>
        <v>0</v>
      </c>
      <c r="DYZ183" s="12">
        <f>Equity!DYZ59</f>
        <v>0</v>
      </c>
      <c r="DZA183" s="12">
        <f>Equity!DZA59</f>
        <v>0</v>
      </c>
      <c r="DZB183" s="12">
        <f>Equity!DZB59</f>
        <v>0</v>
      </c>
      <c r="DZC183" s="12">
        <f>Equity!DZC59</f>
        <v>0</v>
      </c>
      <c r="DZD183" s="12">
        <f>Equity!DZD59</f>
        <v>0</v>
      </c>
      <c r="DZE183" s="12">
        <f>Equity!DZE59</f>
        <v>0</v>
      </c>
      <c r="DZF183" s="12">
        <f>Equity!DZF59</f>
        <v>0</v>
      </c>
      <c r="DZG183" s="12">
        <f>Equity!DZG59</f>
        <v>0</v>
      </c>
      <c r="DZH183" s="12">
        <f>Equity!DZH59</f>
        <v>0</v>
      </c>
      <c r="DZI183" s="12">
        <f>Equity!DZI59</f>
        <v>0</v>
      </c>
      <c r="DZJ183" s="12">
        <f>Equity!DZJ59</f>
        <v>0</v>
      </c>
      <c r="DZK183" s="12">
        <f>Equity!DZK59</f>
        <v>0</v>
      </c>
      <c r="DZL183" s="12">
        <f>Equity!DZL59</f>
        <v>0</v>
      </c>
      <c r="DZM183" s="12">
        <f>Equity!DZM59</f>
        <v>0</v>
      </c>
      <c r="DZN183" s="12">
        <f>Equity!DZN59</f>
        <v>0</v>
      </c>
      <c r="DZO183" s="12">
        <f>Equity!DZO59</f>
        <v>0</v>
      </c>
      <c r="DZP183" s="12">
        <f>Equity!DZP59</f>
        <v>0</v>
      </c>
      <c r="DZQ183" s="12">
        <f>Equity!DZQ59</f>
        <v>0</v>
      </c>
      <c r="DZR183" s="12">
        <f>Equity!DZR59</f>
        <v>0</v>
      </c>
      <c r="DZS183" s="12">
        <f>Equity!DZS59</f>
        <v>0</v>
      </c>
      <c r="DZT183" s="12">
        <f>Equity!DZT59</f>
        <v>0</v>
      </c>
      <c r="DZU183" s="12">
        <f>Equity!DZU59</f>
        <v>0</v>
      </c>
      <c r="DZV183" s="12">
        <f>Equity!DZV59</f>
        <v>0</v>
      </c>
      <c r="DZW183" s="12">
        <f>Equity!DZW59</f>
        <v>0</v>
      </c>
      <c r="DZX183" s="12">
        <f>Equity!DZX59</f>
        <v>0</v>
      </c>
      <c r="DZY183" s="12">
        <f>Equity!DZY59</f>
        <v>0</v>
      </c>
      <c r="DZZ183" s="12">
        <f>Equity!DZZ59</f>
        <v>0</v>
      </c>
      <c r="EAA183" s="12">
        <f>Equity!EAA59</f>
        <v>0</v>
      </c>
      <c r="EAB183" s="12">
        <f>Equity!EAB59</f>
        <v>0</v>
      </c>
      <c r="EAC183" s="12">
        <f>Equity!EAC59</f>
        <v>0</v>
      </c>
      <c r="EAD183" s="12">
        <f>Equity!EAD59</f>
        <v>0</v>
      </c>
      <c r="EAE183" s="12">
        <f>Equity!EAE59</f>
        <v>0</v>
      </c>
      <c r="EAF183" s="12">
        <f>Equity!EAF59</f>
        <v>0</v>
      </c>
      <c r="EAG183" s="12">
        <f>Equity!EAG59</f>
        <v>0</v>
      </c>
      <c r="EAH183" s="12">
        <f>Equity!EAH59</f>
        <v>0</v>
      </c>
      <c r="EAI183" s="12">
        <f>Equity!EAI59</f>
        <v>0</v>
      </c>
      <c r="EAJ183" s="12">
        <f>Equity!EAJ59</f>
        <v>0</v>
      </c>
      <c r="EAK183" s="12">
        <f>Equity!EAK59</f>
        <v>0</v>
      </c>
      <c r="EAL183" s="12">
        <f>Equity!EAL59</f>
        <v>0</v>
      </c>
      <c r="EAM183" s="12">
        <f>Equity!EAM59</f>
        <v>0</v>
      </c>
      <c r="EAN183" s="12">
        <f>Equity!EAN59</f>
        <v>0</v>
      </c>
      <c r="EAO183" s="12">
        <f>Equity!EAO59</f>
        <v>0</v>
      </c>
      <c r="EAP183" s="12">
        <f>Equity!EAP59</f>
        <v>0</v>
      </c>
      <c r="EAQ183" s="12">
        <f>Equity!EAQ59</f>
        <v>0</v>
      </c>
      <c r="EAR183" s="12">
        <f>Equity!EAR59</f>
        <v>0</v>
      </c>
      <c r="EAS183" s="12">
        <f>Equity!EAS59</f>
        <v>0</v>
      </c>
      <c r="EAT183" s="12">
        <f>Equity!EAT59</f>
        <v>0</v>
      </c>
      <c r="EAU183" s="12">
        <f>Equity!EAU59</f>
        <v>0</v>
      </c>
      <c r="EAV183" s="12">
        <f>Equity!EAV59</f>
        <v>0</v>
      </c>
      <c r="EAW183" s="12">
        <f>Equity!EAW59</f>
        <v>0</v>
      </c>
      <c r="EAX183" s="12">
        <f>Equity!EAX59</f>
        <v>0</v>
      </c>
      <c r="EAY183" s="12">
        <f>Equity!EAY59</f>
        <v>0</v>
      </c>
      <c r="EAZ183" s="12">
        <f>Equity!EAZ59</f>
        <v>0</v>
      </c>
      <c r="EBA183" s="12">
        <f>Equity!EBA59</f>
        <v>0</v>
      </c>
      <c r="EBB183" s="12">
        <f>Equity!EBB59</f>
        <v>0</v>
      </c>
      <c r="EBC183" s="12">
        <f>Equity!EBC59</f>
        <v>0</v>
      </c>
      <c r="EBD183" s="12">
        <f>Equity!EBD59</f>
        <v>0</v>
      </c>
      <c r="EBE183" s="12">
        <f>Equity!EBE59</f>
        <v>0</v>
      </c>
      <c r="EBF183" s="12">
        <f>Equity!EBF59</f>
        <v>0</v>
      </c>
      <c r="EBG183" s="12">
        <f>Equity!EBG59</f>
        <v>0</v>
      </c>
      <c r="EBH183" s="12">
        <f>Equity!EBH59</f>
        <v>0</v>
      </c>
      <c r="EBI183" s="12">
        <f>Equity!EBI59</f>
        <v>0</v>
      </c>
      <c r="EBJ183" s="12">
        <f>Equity!EBJ59</f>
        <v>0</v>
      </c>
      <c r="EBK183" s="12">
        <f>Equity!EBK59</f>
        <v>0</v>
      </c>
      <c r="EBL183" s="12">
        <f>Equity!EBL59</f>
        <v>0</v>
      </c>
      <c r="EBM183" s="12">
        <f>Equity!EBM59</f>
        <v>0</v>
      </c>
      <c r="EBN183" s="12">
        <f>Equity!EBN59</f>
        <v>0</v>
      </c>
      <c r="EBO183" s="12">
        <f>Equity!EBO59</f>
        <v>0</v>
      </c>
      <c r="EBP183" s="12">
        <f>Equity!EBP59</f>
        <v>0</v>
      </c>
      <c r="EBQ183" s="12">
        <f>Equity!EBQ59</f>
        <v>0</v>
      </c>
      <c r="EBR183" s="12">
        <f>Equity!EBR59</f>
        <v>0</v>
      </c>
      <c r="EBS183" s="12">
        <f>Equity!EBS59</f>
        <v>0</v>
      </c>
      <c r="EBT183" s="12">
        <f>Equity!EBT59</f>
        <v>0</v>
      </c>
      <c r="EBU183" s="12">
        <f>Equity!EBU59</f>
        <v>0</v>
      </c>
      <c r="EBV183" s="12">
        <f>Equity!EBV59</f>
        <v>0</v>
      </c>
      <c r="EBW183" s="12">
        <f>Equity!EBW59</f>
        <v>0</v>
      </c>
      <c r="EBX183" s="12">
        <f>Equity!EBX59</f>
        <v>0</v>
      </c>
      <c r="EBY183" s="12">
        <f>Equity!EBY59</f>
        <v>0</v>
      </c>
      <c r="EBZ183" s="12">
        <f>Equity!EBZ59</f>
        <v>0</v>
      </c>
      <c r="ECA183" s="12">
        <f>Equity!ECA59</f>
        <v>0</v>
      </c>
      <c r="ECB183" s="12">
        <f>Equity!ECB59</f>
        <v>0</v>
      </c>
      <c r="ECC183" s="12">
        <f>Equity!ECC59</f>
        <v>0</v>
      </c>
      <c r="ECD183" s="12">
        <f>Equity!ECD59</f>
        <v>0</v>
      </c>
      <c r="ECE183" s="12">
        <f>Equity!ECE59</f>
        <v>0</v>
      </c>
      <c r="ECF183" s="12">
        <f>Equity!ECF59</f>
        <v>0</v>
      </c>
      <c r="ECG183" s="12">
        <f>Equity!ECG59</f>
        <v>0</v>
      </c>
      <c r="ECH183" s="12">
        <f>Equity!ECH59</f>
        <v>0</v>
      </c>
      <c r="ECI183" s="12">
        <f>Equity!ECI59</f>
        <v>0</v>
      </c>
      <c r="ECJ183" s="12">
        <f>Equity!ECJ59</f>
        <v>0</v>
      </c>
      <c r="ECK183" s="12">
        <f>Equity!ECK59</f>
        <v>0</v>
      </c>
      <c r="ECL183" s="12">
        <f>Equity!ECL59</f>
        <v>0</v>
      </c>
      <c r="ECM183" s="12">
        <f>Equity!ECM59</f>
        <v>0</v>
      </c>
      <c r="ECN183" s="12">
        <f>Equity!ECN59</f>
        <v>0</v>
      </c>
      <c r="ECO183" s="12">
        <f>Equity!ECO59</f>
        <v>0</v>
      </c>
      <c r="ECP183" s="12">
        <f>Equity!ECP59</f>
        <v>0</v>
      </c>
      <c r="ECQ183" s="12">
        <f>Equity!ECQ59</f>
        <v>0</v>
      </c>
      <c r="ECR183" s="12">
        <f>Equity!ECR59</f>
        <v>0</v>
      </c>
      <c r="ECS183" s="12">
        <f>Equity!ECS59</f>
        <v>0</v>
      </c>
      <c r="ECT183" s="12">
        <f>Equity!ECT59</f>
        <v>0</v>
      </c>
      <c r="ECU183" s="12">
        <f>Equity!ECU59</f>
        <v>0</v>
      </c>
      <c r="ECV183" s="12">
        <f>Equity!ECV59</f>
        <v>0</v>
      </c>
      <c r="ECW183" s="12">
        <f>Equity!ECW59</f>
        <v>0</v>
      </c>
      <c r="ECX183" s="12">
        <f>Equity!ECX59</f>
        <v>0</v>
      </c>
      <c r="ECY183" s="12">
        <f>Equity!ECY59</f>
        <v>0</v>
      </c>
      <c r="ECZ183" s="12">
        <f>Equity!ECZ59</f>
        <v>0</v>
      </c>
      <c r="EDA183" s="12">
        <f>Equity!EDA59</f>
        <v>0</v>
      </c>
      <c r="EDB183" s="12">
        <f>Equity!EDB59</f>
        <v>0</v>
      </c>
      <c r="EDC183" s="12">
        <f>Equity!EDC59</f>
        <v>0</v>
      </c>
      <c r="EDD183" s="12">
        <f>Equity!EDD59</f>
        <v>0</v>
      </c>
      <c r="EDE183" s="12">
        <f>Equity!EDE59</f>
        <v>0</v>
      </c>
      <c r="EDF183" s="12">
        <f>Equity!EDF59</f>
        <v>0</v>
      </c>
      <c r="EDG183" s="12">
        <f>Equity!EDG59</f>
        <v>0</v>
      </c>
      <c r="EDH183" s="12">
        <f>Equity!EDH59</f>
        <v>0</v>
      </c>
      <c r="EDI183" s="12">
        <f>Equity!EDI59</f>
        <v>0</v>
      </c>
      <c r="EDJ183" s="12">
        <f>Equity!EDJ59</f>
        <v>0</v>
      </c>
      <c r="EDK183" s="12">
        <f>Equity!EDK59</f>
        <v>0</v>
      </c>
      <c r="EDL183" s="12">
        <f>Equity!EDL59</f>
        <v>0</v>
      </c>
      <c r="EDM183" s="12">
        <f>Equity!EDM59</f>
        <v>0</v>
      </c>
      <c r="EDN183" s="12">
        <f>Equity!EDN59</f>
        <v>0</v>
      </c>
      <c r="EDO183" s="12">
        <f>Equity!EDO59</f>
        <v>0</v>
      </c>
      <c r="EDP183" s="12">
        <f>Equity!EDP59</f>
        <v>0</v>
      </c>
      <c r="EDQ183" s="12">
        <f>Equity!EDQ59</f>
        <v>0</v>
      </c>
      <c r="EDR183" s="12">
        <f>Equity!EDR59</f>
        <v>0</v>
      </c>
      <c r="EDS183" s="12">
        <f>Equity!EDS59</f>
        <v>0</v>
      </c>
      <c r="EDT183" s="12">
        <f>Equity!EDT59</f>
        <v>0</v>
      </c>
      <c r="EDU183" s="12">
        <f>Equity!EDU59</f>
        <v>0</v>
      </c>
      <c r="EDV183" s="12">
        <f>Equity!EDV59</f>
        <v>0</v>
      </c>
      <c r="EDW183" s="12">
        <f>Equity!EDW59</f>
        <v>0</v>
      </c>
      <c r="EDX183" s="12">
        <f>Equity!EDX59</f>
        <v>0</v>
      </c>
      <c r="EDY183" s="12">
        <f>Equity!EDY59</f>
        <v>0</v>
      </c>
      <c r="EDZ183" s="12">
        <f>Equity!EDZ59</f>
        <v>0</v>
      </c>
      <c r="EEA183" s="12">
        <f>Equity!EEA59</f>
        <v>0</v>
      </c>
      <c r="EEB183" s="12">
        <f>Equity!EEB59</f>
        <v>0</v>
      </c>
      <c r="EEC183" s="12">
        <f>Equity!EEC59</f>
        <v>0</v>
      </c>
      <c r="EED183" s="12">
        <f>Equity!EED59</f>
        <v>0</v>
      </c>
      <c r="EEE183" s="12">
        <f>Equity!EEE59</f>
        <v>0</v>
      </c>
      <c r="EEF183" s="12">
        <f>Equity!EEF59</f>
        <v>0</v>
      </c>
      <c r="EEG183" s="12">
        <f>Equity!EEG59</f>
        <v>0</v>
      </c>
      <c r="EEH183" s="12">
        <f>Equity!EEH59</f>
        <v>0</v>
      </c>
      <c r="EEI183" s="12">
        <f>Equity!EEI59</f>
        <v>0</v>
      </c>
      <c r="EEJ183" s="12">
        <f>Equity!EEJ59</f>
        <v>0</v>
      </c>
      <c r="EEK183" s="12">
        <f>Equity!EEK59</f>
        <v>0</v>
      </c>
      <c r="EEL183" s="12">
        <f>Equity!EEL59</f>
        <v>0</v>
      </c>
      <c r="EEM183" s="12">
        <f>Equity!EEM59</f>
        <v>0</v>
      </c>
      <c r="EEN183" s="12">
        <f>Equity!EEN59</f>
        <v>0</v>
      </c>
      <c r="EEO183" s="12">
        <f>Equity!EEO59</f>
        <v>0</v>
      </c>
      <c r="EEP183" s="12">
        <f>Equity!EEP59</f>
        <v>0</v>
      </c>
      <c r="EEQ183" s="12">
        <f>Equity!EEQ59</f>
        <v>0</v>
      </c>
      <c r="EER183" s="12">
        <f>Equity!EER59</f>
        <v>0</v>
      </c>
      <c r="EES183" s="12">
        <f>Equity!EES59</f>
        <v>0</v>
      </c>
      <c r="EET183" s="12">
        <f>Equity!EET59</f>
        <v>0</v>
      </c>
      <c r="EEU183" s="12">
        <f>Equity!EEU59</f>
        <v>0</v>
      </c>
      <c r="EEV183" s="12">
        <f>Equity!EEV59</f>
        <v>0</v>
      </c>
      <c r="EEW183" s="12">
        <f>Equity!EEW59</f>
        <v>0</v>
      </c>
      <c r="EEX183" s="12">
        <f>Equity!EEX59</f>
        <v>0</v>
      </c>
      <c r="EEY183" s="12">
        <f>Equity!EEY59</f>
        <v>0</v>
      </c>
      <c r="EEZ183" s="12">
        <f>Equity!EEZ59</f>
        <v>0</v>
      </c>
      <c r="EFA183" s="12">
        <f>Equity!EFA59</f>
        <v>0</v>
      </c>
      <c r="EFB183" s="12">
        <f>Equity!EFB59</f>
        <v>0</v>
      </c>
      <c r="EFC183" s="12">
        <f>Equity!EFC59</f>
        <v>0</v>
      </c>
      <c r="EFD183" s="12">
        <f>Equity!EFD59</f>
        <v>0</v>
      </c>
      <c r="EFE183" s="12">
        <f>Equity!EFE59</f>
        <v>0</v>
      </c>
      <c r="EFF183" s="12">
        <f>Equity!EFF59</f>
        <v>0</v>
      </c>
      <c r="EFG183" s="12">
        <f>Equity!EFG59</f>
        <v>0</v>
      </c>
      <c r="EFH183" s="12">
        <f>Equity!EFH59</f>
        <v>0</v>
      </c>
      <c r="EFI183" s="12">
        <f>Equity!EFI59</f>
        <v>0</v>
      </c>
      <c r="EFJ183" s="12">
        <f>Equity!EFJ59</f>
        <v>0</v>
      </c>
      <c r="EFK183" s="12">
        <f>Equity!EFK59</f>
        <v>0</v>
      </c>
      <c r="EFL183" s="12">
        <f>Equity!EFL59</f>
        <v>0</v>
      </c>
      <c r="EFM183" s="12">
        <f>Equity!EFM59</f>
        <v>0</v>
      </c>
      <c r="EFN183" s="12">
        <f>Equity!EFN59</f>
        <v>0</v>
      </c>
      <c r="EFO183" s="12">
        <f>Equity!EFO59</f>
        <v>0</v>
      </c>
      <c r="EFP183" s="12">
        <f>Equity!EFP59</f>
        <v>0</v>
      </c>
      <c r="EFQ183" s="12">
        <f>Equity!EFQ59</f>
        <v>0</v>
      </c>
      <c r="EFR183" s="12">
        <f>Equity!EFR59</f>
        <v>0</v>
      </c>
      <c r="EFS183" s="12">
        <f>Equity!EFS59</f>
        <v>0</v>
      </c>
      <c r="EFT183" s="12">
        <f>Equity!EFT59</f>
        <v>0</v>
      </c>
      <c r="EFU183" s="12">
        <f>Equity!EFU59</f>
        <v>0</v>
      </c>
      <c r="EFV183" s="12">
        <f>Equity!EFV59</f>
        <v>0</v>
      </c>
      <c r="EFW183" s="12">
        <f>Equity!EFW59</f>
        <v>0</v>
      </c>
      <c r="EFX183" s="12">
        <f>Equity!EFX59</f>
        <v>0</v>
      </c>
      <c r="EFY183" s="12">
        <f>Equity!EFY59</f>
        <v>0</v>
      </c>
      <c r="EFZ183" s="12">
        <f>Equity!EFZ59</f>
        <v>0</v>
      </c>
      <c r="EGA183" s="12">
        <f>Equity!EGA59</f>
        <v>0</v>
      </c>
      <c r="EGB183" s="12">
        <f>Equity!EGB59</f>
        <v>0</v>
      </c>
      <c r="EGC183" s="12">
        <f>Equity!EGC59</f>
        <v>0</v>
      </c>
      <c r="EGD183" s="12">
        <f>Equity!EGD59</f>
        <v>0</v>
      </c>
      <c r="EGE183" s="12">
        <f>Equity!EGE59</f>
        <v>0</v>
      </c>
      <c r="EGF183" s="12">
        <f>Equity!EGF59</f>
        <v>0</v>
      </c>
      <c r="EGG183" s="12">
        <f>Equity!EGG59</f>
        <v>0</v>
      </c>
      <c r="EGH183" s="12">
        <f>Equity!EGH59</f>
        <v>0</v>
      </c>
      <c r="EGI183" s="12">
        <f>Equity!EGI59</f>
        <v>0</v>
      </c>
      <c r="EGJ183" s="12">
        <f>Equity!EGJ59</f>
        <v>0</v>
      </c>
      <c r="EGK183" s="12">
        <f>Equity!EGK59</f>
        <v>0</v>
      </c>
      <c r="EGL183" s="12">
        <f>Equity!EGL59</f>
        <v>0</v>
      </c>
      <c r="EGM183" s="12">
        <f>Equity!EGM59</f>
        <v>0</v>
      </c>
      <c r="EGN183" s="12">
        <f>Equity!EGN59</f>
        <v>0</v>
      </c>
      <c r="EGO183" s="12">
        <f>Equity!EGO59</f>
        <v>0</v>
      </c>
      <c r="EGP183" s="12">
        <f>Equity!EGP59</f>
        <v>0</v>
      </c>
      <c r="EGQ183" s="12">
        <f>Equity!EGQ59</f>
        <v>0</v>
      </c>
      <c r="EGR183" s="12">
        <f>Equity!EGR59</f>
        <v>0</v>
      </c>
      <c r="EGS183" s="12">
        <f>Equity!EGS59</f>
        <v>0</v>
      </c>
      <c r="EGT183" s="12">
        <f>Equity!EGT59</f>
        <v>0</v>
      </c>
      <c r="EGU183" s="12">
        <f>Equity!EGU59</f>
        <v>0</v>
      </c>
      <c r="EGV183" s="12">
        <f>Equity!EGV59</f>
        <v>0</v>
      </c>
      <c r="EGW183" s="12">
        <f>Equity!EGW59</f>
        <v>0</v>
      </c>
      <c r="EGX183" s="12">
        <f>Equity!EGX59</f>
        <v>0</v>
      </c>
      <c r="EGY183" s="12">
        <f>Equity!EGY59</f>
        <v>0</v>
      </c>
      <c r="EGZ183" s="12">
        <f>Equity!EGZ59</f>
        <v>0</v>
      </c>
      <c r="EHA183" s="12">
        <f>Equity!EHA59</f>
        <v>0</v>
      </c>
      <c r="EHB183" s="12">
        <f>Equity!EHB59</f>
        <v>0</v>
      </c>
      <c r="EHC183" s="12">
        <f>Equity!EHC59</f>
        <v>0</v>
      </c>
      <c r="EHD183" s="12">
        <f>Equity!EHD59</f>
        <v>0</v>
      </c>
      <c r="EHE183" s="12">
        <f>Equity!EHE59</f>
        <v>0</v>
      </c>
      <c r="EHF183" s="12">
        <f>Equity!EHF59</f>
        <v>0</v>
      </c>
      <c r="EHG183" s="12">
        <f>Equity!EHG59</f>
        <v>0</v>
      </c>
      <c r="EHH183" s="12">
        <f>Equity!EHH59</f>
        <v>0</v>
      </c>
      <c r="EHI183" s="12">
        <f>Equity!EHI59</f>
        <v>0</v>
      </c>
      <c r="EHJ183" s="12">
        <f>Equity!EHJ59</f>
        <v>0</v>
      </c>
      <c r="EHK183" s="12">
        <f>Equity!EHK59</f>
        <v>0</v>
      </c>
      <c r="EHL183" s="12">
        <f>Equity!EHL59</f>
        <v>0</v>
      </c>
      <c r="EHM183" s="12">
        <f>Equity!EHM59</f>
        <v>0</v>
      </c>
      <c r="EHN183" s="12">
        <f>Equity!EHN59</f>
        <v>0</v>
      </c>
      <c r="EHO183" s="12">
        <f>Equity!EHO59</f>
        <v>0</v>
      </c>
      <c r="EHP183" s="12">
        <f>Equity!EHP59</f>
        <v>0</v>
      </c>
      <c r="EHQ183" s="12">
        <f>Equity!EHQ59</f>
        <v>0</v>
      </c>
      <c r="EHR183" s="12">
        <f>Equity!EHR59</f>
        <v>0</v>
      </c>
      <c r="EHS183" s="12">
        <f>Equity!EHS59</f>
        <v>0</v>
      </c>
      <c r="EHT183" s="12">
        <f>Equity!EHT59</f>
        <v>0</v>
      </c>
      <c r="EHU183" s="12">
        <f>Equity!EHU59</f>
        <v>0</v>
      </c>
      <c r="EHV183" s="12">
        <f>Equity!EHV59</f>
        <v>0</v>
      </c>
      <c r="EHW183" s="12">
        <f>Equity!EHW59</f>
        <v>0</v>
      </c>
      <c r="EHX183" s="12">
        <f>Equity!EHX59</f>
        <v>0</v>
      </c>
      <c r="EHY183" s="12">
        <f>Equity!EHY59</f>
        <v>0</v>
      </c>
      <c r="EHZ183" s="12">
        <f>Equity!EHZ59</f>
        <v>0</v>
      </c>
      <c r="EIA183" s="12">
        <f>Equity!EIA59</f>
        <v>0</v>
      </c>
      <c r="EIB183" s="12">
        <f>Equity!EIB59</f>
        <v>0</v>
      </c>
      <c r="EIC183" s="12">
        <f>Equity!EIC59</f>
        <v>0</v>
      </c>
      <c r="EID183" s="12">
        <f>Equity!EID59</f>
        <v>0</v>
      </c>
      <c r="EIE183" s="12">
        <f>Equity!EIE59</f>
        <v>0</v>
      </c>
      <c r="EIF183" s="12">
        <f>Equity!EIF59</f>
        <v>0</v>
      </c>
      <c r="EIG183" s="12">
        <f>Equity!EIG59</f>
        <v>0</v>
      </c>
      <c r="EIH183" s="12">
        <f>Equity!EIH59</f>
        <v>0</v>
      </c>
      <c r="EII183" s="12">
        <f>Equity!EII59</f>
        <v>0</v>
      </c>
      <c r="EIJ183" s="12">
        <f>Equity!EIJ59</f>
        <v>0</v>
      </c>
      <c r="EIK183" s="12">
        <f>Equity!EIK59</f>
        <v>0</v>
      </c>
      <c r="EIL183" s="12">
        <f>Equity!EIL59</f>
        <v>0</v>
      </c>
      <c r="EIM183" s="12">
        <f>Equity!EIM59</f>
        <v>0</v>
      </c>
      <c r="EIN183" s="12">
        <f>Equity!EIN59</f>
        <v>0</v>
      </c>
      <c r="EIO183" s="12">
        <f>Equity!EIO59</f>
        <v>0</v>
      </c>
      <c r="EIP183" s="12">
        <f>Equity!EIP59</f>
        <v>0</v>
      </c>
      <c r="EIQ183" s="12">
        <f>Equity!EIQ59</f>
        <v>0</v>
      </c>
      <c r="EIR183" s="12">
        <f>Equity!EIR59</f>
        <v>0</v>
      </c>
      <c r="EIS183" s="12">
        <f>Equity!EIS59</f>
        <v>0</v>
      </c>
      <c r="EIT183" s="12">
        <f>Equity!EIT59</f>
        <v>0</v>
      </c>
      <c r="EIU183" s="12">
        <f>Equity!EIU59</f>
        <v>0</v>
      </c>
      <c r="EIV183" s="12">
        <f>Equity!EIV59</f>
        <v>0</v>
      </c>
      <c r="EIW183" s="12">
        <f>Equity!EIW59</f>
        <v>0</v>
      </c>
      <c r="EIX183" s="12">
        <f>Equity!EIX59</f>
        <v>0</v>
      </c>
      <c r="EIY183" s="12">
        <f>Equity!EIY59</f>
        <v>0</v>
      </c>
      <c r="EIZ183" s="12">
        <f>Equity!EIZ59</f>
        <v>0</v>
      </c>
      <c r="EJA183" s="12">
        <f>Equity!EJA59</f>
        <v>0</v>
      </c>
      <c r="EJB183" s="12">
        <f>Equity!EJB59</f>
        <v>0</v>
      </c>
      <c r="EJC183" s="12">
        <f>Equity!EJC59</f>
        <v>0</v>
      </c>
      <c r="EJD183" s="12">
        <f>Equity!EJD59</f>
        <v>0</v>
      </c>
      <c r="EJE183" s="12">
        <f>Equity!EJE59</f>
        <v>0</v>
      </c>
      <c r="EJF183" s="12">
        <f>Equity!EJF59</f>
        <v>0</v>
      </c>
      <c r="EJG183" s="12">
        <f>Equity!EJG59</f>
        <v>0</v>
      </c>
      <c r="EJH183" s="12">
        <f>Equity!EJH59</f>
        <v>0</v>
      </c>
      <c r="EJI183" s="12">
        <f>Equity!EJI59</f>
        <v>0</v>
      </c>
      <c r="EJJ183" s="12">
        <f>Equity!EJJ59</f>
        <v>0</v>
      </c>
      <c r="EJK183" s="12">
        <f>Equity!EJK59</f>
        <v>0</v>
      </c>
      <c r="EJL183" s="12">
        <f>Equity!EJL59</f>
        <v>0</v>
      </c>
      <c r="EJM183" s="12">
        <f>Equity!EJM59</f>
        <v>0</v>
      </c>
      <c r="EJN183" s="12">
        <f>Equity!EJN59</f>
        <v>0</v>
      </c>
      <c r="EJO183" s="12">
        <f>Equity!EJO59</f>
        <v>0</v>
      </c>
      <c r="EJP183" s="12">
        <f>Equity!EJP59</f>
        <v>0</v>
      </c>
      <c r="EJQ183" s="12">
        <f>Equity!EJQ59</f>
        <v>0</v>
      </c>
      <c r="EJR183" s="12">
        <f>Equity!EJR59</f>
        <v>0</v>
      </c>
      <c r="EJS183" s="12">
        <f>Equity!EJS59</f>
        <v>0</v>
      </c>
      <c r="EJT183" s="12">
        <f>Equity!EJT59</f>
        <v>0</v>
      </c>
      <c r="EJU183" s="12">
        <f>Equity!EJU59</f>
        <v>0</v>
      </c>
      <c r="EJV183" s="12">
        <f>Equity!EJV59</f>
        <v>0</v>
      </c>
      <c r="EJW183" s="12">
        <f>Equity!EJW59</f>
        <v>0</v>
      </c>
      <c r="EJX183" s="12">
        <f>Equity!EJX59</f>
        <v>0</v>
      </c>
      <c r="EJY183" s="12">
        <f>Equity!EJY59</f>
        <v>0</v>
      </c>
      <c r="EJZ183" s="12">
        <f>Equity!EJZ59</f>
        <v>0</v>
      </c>
      <c r="EKA183" s="12">
        <f>Equity!EKA59</f>
        <v>0</v>
      </c>
      <c r="EKB183" s="12">
        <f>Equity!EKB59</f>
        <v>0</v>
      </c>
      <c r="EKC183" s="12">
        <f>Equity!EKC59</f>
        <v>0</v>
      </c>
      <c r="EKD183" s="12">
        <f>Equity!EKD59</f>
        <v>0</v>
      </c>
      <c r="EKE183" s="12">
        <f>Equity!EKE59</f>
        <v>0</v>
      </c>
      <c r="EKF183" s="12">
        <f>Equity!EKF59</f>
        <v>0</v>
      </c>
      <c r="EKG183" s="12">
        <f>Equity!EKG59</f>
        <v>0</v>
      </c>
      <c r="EKH183" s="12">
        <f>Equity!EKH59</f>
        <v>0</v>
      </c>
      <c r="EKI183" s="12">
        <f>Equity!EKI59</f>
        <v>0</v>
      </c>
      <c r="EKJ183" s="12">
        <f>Equity!EKJ59</f>
        <v>0</v>
      </c>
      <c r="EKK183" s="12">
        <f>Equity!EKK59</f>
        <v>0</v>
      </c>
      <c r="EKL183" s="12">
        <f>Equity!EKL59</f>
        <v>0</v>
      </c>
      <c r="EKM183" s="12">
        <f>Equity!EKM59</f>
        <v>0</v>
      </c>
      <c r="EKN183" s="12">
        <f>Equity!EKN59</f>
        <v>0</v>
      </c>
      <c r="EKO183" s="12">
        <f>Equity!EKO59</f>
        <v>0</v>
      </c>
      <c r="EKP183" s="12">
        <f>Equity!EKP59</f>
        <v>0</v>
      </c>
      <c r="EKQ183" s="12">
        <f>Equity!EKQ59</f>
        <v>0</v>
      </c>
      <c r="EKR183" s="12">
        <f>Equity!EKR59</f>
        <v>0</v>
      </c>
      <c r="EKS183" s="12">
        <f>Equity!EKS59</f>
        <v>0</v>
      </c>
      <c r="EKT183" s="12">
        <f>Equity!EKT59</f>
        <v>0</v>
      </c>
      <c r="EKU183" s="12">
        <f>Equity!EKU59</f>
        <v>0</v>
      </c>
      <c r="EKV183" s="12">
        <f>Equity!EKV59</f>
        <v>0</v>
      </c>
      <c r="EKW183" s="12">
        <f>Equity!EKW59</f>
        <v>0</v>
      </c>
      <c r="EKX183" s="12">
        <f>Equity!EKX59</f>
        <v>0</v>
      </c>
      <c r="EKY183" s="12">
        <f>Equity!EKY59</f>
        <v>0</v>
      </c>
      <c r="EKZ183" s="12">
        <f>Equity!EKZ59</f>
        <v>0</v>
      </c>
      <c r="ELA183" s="12">
        <f>Equity!ELA59</f>
        <v>0</v>
      </c>
      <c r="ELB183" s="12">
        <f>Equity!ELB59</f>
        <v>0</v>
      </c>
      <c r="ELC183" s="12">
        <f>Equity!ELC59</f>
        <v>0</v>
      </c>
      <c r="ELD183" s="12">
        <f>Equity!ELD59</f>
        <v>0</v>
      </c>
      <c r="ELE183" s="12">
        <f>Equity!ELE59</f>
        <v>0</v>
      </c>
      <c r="ELF183" s="12">
        <f>Equity!ELF59</f>
        <v>0</v>
      </c>
      <c r="ELG183" s="12">
        <f>Equity!ELG59</f>
        <v>0</v>
      </c>
      <c r="ELH183" s="12">
        <f>Equity!ELH59</f>
        <v>0</v>
      </c>
      <c r="ELI183" s="12">
        <f>Equity!ELI59</f>
        <v>0</v>
      </c>
      <c r="ELJ183" s="12">
        <f>Equity!ELJ59</f>
        <v>0</v>
      </c>
      <c r="ELK183" s="12">
        <f>Equity!ELK59</f>
        <v>0</v>
      </c>
      <c r="ELL183" s="12">
        <f>Equity!ELL59</f>
        <v>0</v>
      </c>
      <c r="ELM183" s="12">
        <f>Equity!ELM59</f>
        <v>0</v>
      </c>
      <c r="ELN183" s="12">
        <f>Equity!ELN59</f>
        <v>0</v>
      </c>
      <c r="ELO183" s="12">
        <f>Equity!ELO59</f>
        <v>0</v>
      </c>
      <c r="ELP183" s="12">
        <f>Equity!ELP59</f>
        <v>0</v>
      </c>
      <c r="ELQ183" s="12">
        <f>Equity!ELQ59</f>
        <v>0</v>
      </c>
      <c r="ELR183" s="12">
        <f>Equity!ELR59</f>
        <v>0</v>
      </c>
      <c r="ELS183" s="12">
        <f>Equity!ELS59</f>
        <v>0</v>
      </c>
      <c r="ELT183" s="12">
        <f>Equity!ELT59</f>
        <v>0</v>
      </c>
      <c r="ELU183" s="12">
        <f>Equity!ELU59</f>
        <v>0</v>
      </c>
      <c r="ELV183" s="12">
        <f>Equity!ELV59</f>
        <v>0</v>
      </c>
      <c r="ELW183" s="12">
        <f>Equity!ELW59</f>
        <v>0</v>
      </c>
      <c r="ELX183" s="12">
        <f>Equity!ELX59</f>
        <v>0</v>
      </c>
      <c r="ELY183" s="12">
        <f>Equity!ELY59</f>
        <v>0</v>
      </c>
      <c r="ELZ183" s="12">
        <f>Equity!ELZ59</f>
        <v>0</v>
      </c>
      <c r="EMA183" s="12">
        <f>Equity!EMA59</f>
        <v>0</v>
      </c>
      <c r="EMB183" s="12">
        <f>Equity!EMB59</f>
        <v>0</v>
      </c>
      <c r="EMC183" s="12">
        <f>Equity!EMC59</f>
        <v>0</v>
      </c>
      <c r="EMD183" s="12">
        <f>Equity!EMD59</f>
        <v>0</v>
      </c>
      <c r="EME183" s="12">
        <f>Equity!EME59</f>
        <v>0</v>
      </c>
      <c r="EMF183" s="12">
        <f>Equity!EMF59</f>
        <v>0</v>
      </c>
      <c r="EMG183" s="12">
        <f>Equity!EMG59</f>
        <v>0</v>
      </c>
      <c r="EMH183" s="12">
        <f>Equity!EMH59</f>
        <v>0</v>
      </c>
      <c r="EMI183" s="12">
        <f>Equity!EMI59</f>
        <v>0</v>
      </c>
      <c r="EMJ183" s="12">
        <f>Equity!EMJ59</f>
        <v>0</v>
      </c>
      <c r="EMK183" s="12">
        <f>Equity!EMK59</f>
        <v>0</v>
      </c>
      <c r="EML183" s="12">
        <f>Equity!EML59</f>
        <v>0</v>
      </c>
      <c r="EMM183" s="12">
        <f>Equity!EMM59</f>
        <v>0</v>
      </c>
      <c r="EMN183" s="12">
        <f>Equity!EMN59</f>
        <v>0</v>
      </c>
      <c r="EMO183" s="12">
        <f>Equity!EMO59</f>
        <v>0</v>
      </c>
      <c r="EMP183" s="12">
        <f>Equity!EMP59</f>
        <v>0</v>
      </c>
      <c r="EMQ183" s="12">
        <f>Equity!EMQ59</f>
        <v>0</v>
      </c>
      <c r="EMR183" s="12">
        <f>Equity!EMR59</f>
        <v>0</v>
      </c>
      <c r="EMS183" s="12">
        <f>Equity!EMS59</f>
        <v>0</v>
      </c>
      <c r="EMT183" s="12">
        <f>Equity!EMT59</f>
        <v>0</v>
      </c>
      <c r="EMU183" s="12">
        <f>Equity!EMU59</f>
        <v>0</v>
      </c>
      <c r="EMV183" s="12">
        <f>Equity!EMV59</f>
        <v>0</v>
      </c>
      <c r="EMW183" s="12">
        <f>Equity!EMW59</f>
        <v>0</v>
      </c>
      <c r="EMX183" s="12">
        <f>Equity!EMX59</f>
        <v>0</v>
      </c>
      <c r="EMY183" s="12">
        <f>Equity!EMY59</f>
        <v>0</v>
      </c>
      <c r="EMZ183" s="12">
        <f>Equity!EMZ59</f>
        <v>0</v>
      </c>
      <c r="ENA183" s="12">
        <f>Equity!ENA59</f>
        <v>0</v>
      </c>
      <c r="ENB183" s="12">
        <f>Equity!ENB59</f>
        <v>0</v>
      </c>
      <c r="ENC183" s="12">
        <f>Equity!ENC59</f>
        <v>0</v>
      </c>
      <c r="END183" s="12">
        <f>Equity!END59</f>
        <v>0</v>
      </c>
      <c r="ENE183" s="12">
        <f>Equity!ENE59</f>
        <v>0</v>
      </c>
      <c r="ENF183" s="12">
        <f>Equity!ENF59</f>
        <v>0</v>
      </c>
      <c r="ENG183" s="12">
        <f>Equity!ENG59</f>
        <v>0</v>
      </c>
      <c r="ENH183" s="12">
        <f>Equity!ENH59</f>
        <v>0</v>
      </c>
      <c r="ENI183" s="12">
        <f>Equity!ENI59</f>
        <v>0</v>
      </c>
      <c r="ENJ183" s="12">
        <f>Equity!ENJ59</f>
        <v>0</v>
      </c>
      <c r="ENK183" s="12">
        <f>Equity!ENK59</f>
        <v>0</v>
      </c>
      <c r="ENL183" s="12">
        <f>Equity!ENL59</f>
        <v>0</v>
      </c>
      <c r="ENM183" s="12">
        <f>Equity!ENM59</f>
        <v>0</v>
      </c>
      <c r="ENN183" s="12">
        <f>Equity!ENN59</f>
        <v>0</v>
      </c>
      <c r="ENO183" s="12">
        <f>Equity!ENO59</f>
        <v>0</v>
      </c>
      <c r="ENP183" s="12">
        <f>Equity!ENP59</f>
        <v>0</v>
      </c>
      <c r="ENQ183" s="12">
        <f>Equity!ENQ59</f>
        <v>0</v>
      </c>
      <c r="ENR183" s="12">
        <f>Equity!ENR59</f>
        <v>0</v>
      </c>
      <c r="ENS183" s="12">
        <f>Equity!ENS59</f>
        <v>0</v>
      </c>
      <c r="ENT183" s="12">
        <f>Equity!ENT59</f>
        <v>0</v>
      </c>
      <c r="ENU183" s="12">
        <f>Equity!ENU59</f>
        <v>0</v>
      </c>
      <c r="ENV183" s="12">
        <f>Equity!ENV59</f>
        <v>0</v>
      </c>
      <c r="ENW183" s="12">
        <f>Equity!ENW59</f>
        <v>0</v>
      </c>
      <c r="ENX183" s="12">
        <f>Equity!ENX59</f>
        <v>0</v>
      </c>
      <c r="ENY183" s="12">
        <f>Equity!ENY59</f>
        <v>0</v>
      </c>
      <c r="ENZ183" s="12">
        <f>Equity!ENZ59</f>
        <v>0</v>
      </c>
      <c r="EOA183" s="12">
        <f>Equity!EOA59</f>
        <v>0</v>
      </c>
      <c r="EOB183" s="12">
        <f>Equity!EOB59</f>
        <v>0</v>
      </c>
      <c r="EOC183" s="12">
        <f>Equity!EOC59</f>
        <v>0</v>
      </c>
      <c r="EOD183" s="12">
        <f>Equity!EOD59</f>
        <v>0</v>
      </c>
      <c r="EOE183" s="12">
        <f>Equity!EOE59</f>
        <v>0</v>
      </c>
      <c r="EOF183" s="12">
        <f>Equity!EOF59</f>
        <v>0</v>
      </c>
      <c r="EOG183" s="12">
        <f>Equity!EOG59</f>
        <v>0</v>
      </c>
      <c r="EOH183" s="12">
        <f>Equity!EOH59</f>
        <v>0</v>
      </c>
      <c r="EOI183" s="12">
        <f>Equity!EOI59</f>
        <v>0</v>
      </c>
      <c r="EOJ183" s="12">
        <f>Equity!EOJ59</f>
        <v>0</v>
      </c>
      <c r="EOK183" s="12">
        <f>Equity!EOK59</f>
        <v>0</v>
      </c>
      <c r="EOL183" s="12">
        <f>Equity!EOL59</f>
        <v>0</v>
      </c>
      <c r="EOM183" s="12">
        <f>Equity!EOM59</f>
        <v>0</v>
      </c>
      <c r="EON183" s="12">
        <f>Equity!EON59</f>
        <v>0</v>
      </c>
      <c r="EOO183" s="12">
        <f>Equity!EOO59</f>
        <v>0</v>
      </c>
      <c r="EOP183" s="12">
        <f>Equity!EOP59</f>
        <v>0</v>
      </c>
      <c r="EOQ183" s="12">
        <f>Equity!EOQ59</f>
        <v>0</v>
      </c>
      <c r="EOR183" s="12">
        <f>Equity!EOR59</f>
        <v>0</v>
      </c>
      <c r="EOS183" s="12">
        <f>Equity!EOS59</f>
        <v>0</v>
      </c>
      <c r="EOT183" s="12">
        <f>Equity!EOT59</f>
        <v>0</v>
      </c>
      <c r="EOU183" s="12">
        <f>Equity!EOU59</f>
        <v>0</v>
      </c>
      <c r="EOV183" s="12">
        <f>Equity!EOV59</f>
        <v>0</v>
      </c>
      <c r="EOW183" s="12">
        <f>Equity!EOW59</f>
        <v>0</v>
      </c>
      <c r="EOX183" s="12">
        <f>Equity!EOX59</f>
        <v>0</v>
      </c>
      <c r="EOY183" s="12">
        <f>Equity!EOY59</f>
        <v>0</v>
      </c>
      <c r="EOZ183" s="12">
        <f>Equity!EOZ59</f>
        <v>0</v>
      </c>
      <c r="EPA183" s="12">
        <f>Equity!EPA59</f>
        <v>0</v>
      </c>
      <c r="EPB183" s="12">
        <f>Equity!EPB59</f>
        <v>0</v>
      </c>
      <c r="EPC183" s="12">
        <f>Equity!EPC59</f>
        <v>0</v>
      </c>
      <c r="EPD183" s="12">
        <f>Equity!EPD59</f>
        <v>0</v>
      </c>
      <c r="EPE183" s="12">
        <f>Equity!EPE59</f>
        <v>0</v>
      </c>
      <c r="EPF183" s="12">
        <f>Equity!EPF59</f>
        <v>0</v>
      </c>
      <c r="EPG183" s="12">
        <f>Equity!EPG59</f>
        <v>0</v>
      </c>
      <c r="EPH183" s="12">
        <f>Equity!EPH59</f>
        <v>0</v>
      </c>
      <c r="EPI183" s="12">
        <f>Equity!EPI59</f>
        <v>0</v>
      </c>
      <c r="EPJ183" s="12">
        <f>Equity!EPJ59</f>
        <v>0</v>
      </c>
      <c r="EPK183" s="12">
        <f>Equity!EPK59</f>
        <v>0</v>
      </c>
      <c r="EPL183" s="12">
        <f>Equity!EPL59</f>
        <v>0</v>
      </c>
      <c r="EPM183" s="12">
        <f>Equity!EPM59</f>
        <v>0</v>
      </c>
      <c r="EPN183" s="12">
        <f>Equity!EPN59</f>
        <v>0</v>
      </c>
      <c r="EPO183" s="12">
        <f>Equity!EPO59</f>
        <v>0</v>
      </c>
      <c r="EPP183" s="12">
        <f>Equity!EPP59</f>
        <v>0</v>
      </c>
      <c r="EPQ183" s="12">
        <f>Equity!EPQ59</f>
        <v>0</v>
      </c>
      <c r="EPR183" s="12">
        <f>Equity!EPR59</f>
        <v>0</v>
      </c>
      <c r="EPS183" s="12">
        <f>Equity!EPS59</f>
        <v>0</v>
      </c>
      <c r="EPT183" s="12">
        <f>Equity!EPT59</f>
        <v>0</v>
      </c>
      <c r="EPU183" s="12">
        <f>Equity!EPU59</f>
        <v>0</v>
      </c>
      <c r="EPV183" s="12">
        <f>Equity!EPV59</f>
        <v>0</v>
      </c>
      <c r="EPW183" s="12">
        <f>Equity!EPW59</f>
        <v>0</v>
      </c>
      <c r="EPX183" s="12">
        <f>Equity!EPX59</f>
        <v>0</v>
      </c>
      <c r="EPY183" s="12">
        <f>Equity!EPY59</f>
        <v>0</v>
      </c>
      <c r="EPZ183" s="12">
        <f>Equity!EPZ59</f>
        <v>0</v>
      </c>
      <c r="EQA183" s="12">
        <f>Equity!EQA59</f>
        <v>0</v>
      </c>
      <c r="EQB183" s="12">
        <f>Equity!EQB59</f>
        <v>0</v>
      </c>
      <c r="EQC183" s="12">
        <f>Equity!EQC59</f>
        <v>0</v>
      </c>
      <c r="EQD183" s="12">
        <f>Equity!EQD59</f>
        <v>0</v>
      </c>
      <c r="EQE183" s="12">
        <f>Equity!EQE59</f>
        <v>0</v>
      </c>
      <c r="EQF183" s="12">
        <f>Equity!EQF59</f>
        <v>0</v>
      </c>
      <c r="EQG183" s="12">
        <f>Equity!EQG59</f>
        <v>0</v>
      </c>
      <c r="EQH183" s="12">
        <f>Equity!EQH59</f>
        <v>0</v>
      </c>
      <c r="EQI183" s="12">
        <f>Equity!EQI59</f>
        <v>0</v>
      </c>
      <c r="EQJ183" s="12">
        <f>Equity!EQJ59</f>
        <v>0</v>
      </c>
      <c r="EQK183" s="12">
        <f>Equity!EQK59</f>
        <v>0</v>
      </c>
      <c r="EQL183" s="12">
        <f>Equity!EQL59</f>
        <v>0</v>
      </c>
      <c r="EQM183" s="12">
        <f>Equity!EQM59</f>
        <v>0</v>
      </c>
      <c r="EQN183" s="12">
        <f>Equity!EQN59</f>
        <v>0</v>
      </c>
      <c r="EQO183" s="12">
        <f>Equity!EQO59</f>
        <v>0</v>
      </c>
      <c r="EQP183" s="12">
        <f>Equity!EQP59</f>
        <v>0</v>
      </c>
      <c r="EQQ183" s="12">
        <f>Equity!EQQ59</f>
        <v>0</v>
      </c>
      <c r="EQR183" s="12">
        <f>Equity!EQR59</f>
        <v>0</v>
      </c>
      <c r="EQS183" s="12">
        <f>Equity!EQS59</f>
        <v>0</v>
      </c>
      <c r="EQT183" s="12">
        <f>Equity!EQT59</f>
        <v>0</v>
      </c>
      <c r="EQU183" s="12">
        <f>Equity!EQU59</f>
        <v>0</v>
      </c>
      <c r="EQV183" s="12">
        <f>Equity!EQV59</f>
        <v>0</v>
      </c>
      <c r="EQW183" s="12">
        <f>Equity!EQW59</f>
        <v>0</v>
      </c>
      <c r="EQX183" s="12">
        <f>Equity!EQX59</f>
        <v>0</v>
      </c>
      <c r="EQY183" s="12">
        <f>Equity!EQY59</f>
        <v>0</v>
      </c>
      <c r="EQZ183" s="12">
        <f>Equity!EQZ59</f>
        <v>0</v>
      </c>
      <c r="ERA183" s="12">
        <f>Equity!ERA59</f>
        <v>0</v>
      </c>
      <c r="ERB183" s="12">
        <f>Equity!ERB59</f>
        <v>0</v>
      </c>
      <c r="ERC183" s="12">
        <f>Equity!ERC59</f>
        <v>0</v>
      </c>
      <c r="ERD183" s="12">
        <f>Equity!ERD59</f>
        <v>0</v>
      </c>
      <c r="ERE183" s="12">
        <f>Equity!ERE59</f>
        <v>0</v>
      </c>
      <c r="ERF183" s="12">
        <f>Equity!ERF59</f>
        <v>0</v>
      </c>
      <c r="ERG183" s="12">
        <f>Equity!ERG59</f>
        <v>0</v>
      </c>
      <c r="ERH183" s="12">
        <f>Equity!ERH59</f>
        <v>0</v>
      </c>
      <c r="ERI183" s="12">
        <f>Equity!ERI59</f>
        <v>0</v>
      </c>
      <c r="ERJ183" s="12">
        <f>Equity!ERJ59</f>
        <v>0</v>
      </c>
      <c r="ERK183" s="12">
        <f>Equity!ERK59</f>
        <v>0</v>
      </c>
      <c r="ERL183" s="12">
        <f>Equity!ERL59</f>
        <v>0</v>
      </c>
      <c r="ERM183" s="12">
        <f>Equity!ERM59</f>
        <v>0</v>
      </c>
      <c r="ERN183" s="12">
        <f>Equity!ERN59</f>
        <v>0</v>
      </c>
      <c r="ERO183" s="12">
        <f>Equity!ERO59</f>
        <v>0</v>
      </c>
      <c r="ERP183" s="12">
        <f>Equity!ERP59</f>
        <v>0</v>
      </c>
      <c r="ERQ183" s="12">
        <f>Equity!ERQ59</f>
        <v>0</v>
      </c>
      <c r="ERR183" s="12">
        <f>Equity!ERR59</f>
        <v>0</v>
      </c>
      <c r="ERS183" s="12">
        <f>Equity!ERS59</f>
        <v>0</v>
      </c>
      <c r="ERT183" s="12">
        <f>Equity!ERT59</f>
        <v>0</v>
      </c>
      <c r="ERU183" s="12">
        <f>Equity!ERU59</f>
        <v>0</v>
      </c>
      <c r="ERV183" s="12">
        <f>Equity!ERV59</f>
        <v>0</v>
      </c>
      <c r="ERW183" s="12">
        <f>Equity!ERW59</f>
        <v>0</v>
      </c>
      <c r="ERX183" s="12">
        <f>Equity!ERX59</f>
        <v>0</v>
      </c>
      <c r="ERY183" s="12">
        <f>Equity!ERY59</f>
        <v>0</v>
      </c>
      <c r="ERZ183" s="12">
        <f>Equity!ERZ59</f>
        <v>0</v>
      </c>
      <c r="ESA183" s="12">
        <f>Equity!ESA59</f>
        <v>0</v>
      </c>
      <c r="ESB183" s="12">
        <f>Equity!ESB59</f>
        <v>0</v>
      </c>
      <c r="ESC183" s="12">
        <f>Equity!ESC59</f>
        <v>0</v>
      </c>
      <c r="ESD183" s="12">
        <f>Equity!ESD59</f>
        <v>0</v>
      </c>
      <c r="ESE183" s="12">
        <f>Equity!ESE59</f>
        <v>0</v>
      </c>
      <c r="ESF183" s="12">
        <f>Equity!ESF59</f>
        <v>0</v>
      </c>
      <c r="ESG183" s="12">
        <f>Equity!ESG59</f>
        <v>0</v>
      </c>
      <c r="ESH183" s="12">
        <f>Equity!ESH59</f>
        <v>0</v>
      </c>
      <c r="ESI183" s="12">
        <f>Equity!ESI59</f>
        <v>0</v>
      </c>
      <c r="ESJ183" s="12">
        <f>Equity!ESJ59</f>
        <v>0</v>
      </c>
      <c r="ESK183" s="12">
        <f>Equity!ESK59</f>
        <v>0</v>
      </c>
      <c r="ESL183" s="12">
        <f>Equity!ESL59</f>
        <v>0</v>
      </c>
      <c r="ESM183" s="12">
        <f>Equity!ESM59</f>
        <v>0</v>
      </c>
      <c r="ESN183" s="12">
        <f>Equity!ESN59</f>
        <v>0</v>
      </c>
      <c r="ESO183" s="12">
        <f>Equity!ESO59</f>
        <v>0</v>
      </c>
      <c r="ESP183" s="12">
        <f>Equity!ESP59</f>
        <v>0</v>
      </c>
      <c r="ESQ183" s="12">
        <f>Equity!ESQ59</f>
        <v>0</v>
      </c>
      <c r="ESR183" s="12">
        <f>Equity!ESR59</f>
        <v>0</v>
      </c>
      <c r="ESS183" s="12">
        <f>Equity!ESS59</f>
        <v>0</v>
      </c>
      <c r="EST183" s="12">
        <f>Equity!EST59</f>
        <v>0</v>
      </c>
      <c r="ESU183" s="12">
        <f>Equity!ESU59</f>
        <v>0</v>
      </c>
      <c r="ESV183" s="12">
        <f>Equity!ESV59</f>
        <v>0</v>
      </c>
      <c r="ESW183" s="12">
        <f>Equity!ESW59</f>
        <v>0</v>
      </c>
      <c r="ESX183" s="12">
        <f>Equity!ESX59</f>
        <v>0</v>
      </c>
      <c r="ESY183" s="12">
        <f>Equity!ESY59</f>
        <v>0</v>
      </c>
      <c r="ESZ183" s="12">
        <f>Equity!ESZ59</f>
        <v>0</v>
      </c>
      <c r="ETA183" s="12">
        <f>Equity!ETA59</f>
        <v>0</v>
      </c>
      <c r="ETB183" s="12">
        <f>Equity!ETB59</f>
        <v>0</v>
      </c>
      <c r="ETC183" s="12">
        <f>Equity!ETC59</f>
        <v>0</v>
      </c>
      <c r="ETD183" s="12">
        <f>Equity!ETD59</f>
        <v>0</v>
      </c>
      <c r="ETE183" s="12">
        <f>Equity!ETE59</f>
        <v>0</v>
      </c>
      <c r="ETF183" s="12">
        <f>Equity!ETF59</f>
        <v>0</v>
      </c>
      <c r="ETG183" s="12">
        <f>Equity!ETG59</f>
        <v>0</v>
      </c>
      <c r="ETH183" s="12">
        <f>Equity!ETH59</f>
        <v>0</v>
      </c>
      <c r="ETI183" s="12">
        <f>Equity!ETI59</f>
        <v>0</v>
      </c>
      <c r="ETJ183" s="12">
        <f>Equity!ETJ59</f>
        <v>0</v>
      </c>
      <c r="ETK183" s="12">
        <f>Equity!ETK59</f>
        <v>0</v>
      </c>
      <c r="ETL183" s="12">
        <f>Equity!ETL59</f>
        <v>0</v>
      </c>
      <c r="ETM183" s="12">
        <f>Equity!ETM59</f>
        <v>0</v>
      </c>
      <c r="ETN183" s="12">
        <f>Equity!ETN59</f>
        <v>0</v>
      </c>
      <c r="ETO183" s="12">
        <f>Equity!ETO59</f>
        <v>0</v>
      </c>
      <c r="ETP183" s="12">
        <f>Equity!ETP59</f>
        <v>0</v>
      </c>
      <c r="ETQ183" s="12">
        <f>Equity!ETQ59</f>
        <v>0</v>
      </c>
      <c r="ETR183" s="12">
        <f>Equity!ETR59</f>
        <v>0</v>
      </c>
      <c r="ETS183" s="12">
        <f>Equity!ETS59</f>
        <v>0</v>
      </c>
      <c r="ETT183" s="12">
        <f>Equity!ETT59</f>
        <v>0</v>
      </c>
      <c r="ETU183" s="12">
        <f>Equity!ETU59</f>
        <v>0</v>
      </c>
      <c r="ETV183" s="12">
        <f>Equity!ETV59</f>
        <v>0</v>
      </c>
      <c r="ETW183" s="12">
        <f>Equity!ETW59</f>
        <v>0</v>
      </c>
      <c r="ETX183" s="12">
        <f>Equity!ETX59</f>
        <v>0</v>
      </c>
      <c r="ETY183" s="12">
        <f>Equity!ETY59</f>
        <v>0</v>
      </c>
      <c r="ETZ183" s="12">
        <f>Equity!ETZ59</f>
        <v>0</v>
      </c>
      <c r="EUA183" s="12">
        <f>Equity!EUA59</f>
        <v>0</v>
      </c>
      <c r="EUB183" s="12">
        <f>Equity!EUB59</f>
        <v>0</v>
      </c>
      <c r="EUC183" s="12">
        <f>Equity!EUC59</f>
        <v>0</v>
      </c>
      <c r="EUD183" s="12">
        <f>Equity!EUD59</f>
        <v>0</v>
      </c>
      <c r="EUE183" s="12">
        <f>Equity!EUE59</f>
        <v>0</v>
      </c>
      <c r="EUF183" s="12">
        <f>Equity!EUF59</f>
        <v>0</v>
      </c>
      <c r="EUG183" s="12">
        <f>Equity!EUG59</f>
        <v>0</v>
      </c>
      <c r="EUH183" s="12">
        <f>Equity!EUH59</f>
        <v>0</v>
      </c>
      <c r="EUI183" s="12">
        <f>Equity!EUI59</f>
        <v>0</v>
      </c>
      <c r="EUJ183" s="12">
        <f>Equity!EUJ59</f>
        <v>0</v>
      </c>
      <c r="EUK183" s="12">
        <f>Equity!EUK59</f>
        <v>0</v>
      </c>
      <c r="EUL183" s="12">
        <f>Equity!EUL59</f>
        <v>0</v>
      </c>
      <c r="EUM183" s="12">
        <f>Equity!EUM59</f>
        <v>0</v>
      </c>
      <c r="EUN183" s="12">
        <f>Equity!EUN59</f>
        <v>0</v>
      </c>
      <c r="EUO183" s="12">
        <f>Equity!EUO59</f>
        <v>0</v>
      </c>
      <c r="EUP183" s="12">
        <f>Equity!EUP59</f>
        <v>0</v>
      </c>
      <c r="EUQ183" s="12">
        <f>Equity!EUQ59</f>
        <v>0</v>
      </c>
      <c r="EUR183" s="12">
        <f>Equity!EUR59</f>
        <v>0</v>
      </c>
      <c r="EUS183" s="12">
        <f>Equity!EUS59</f>
        <v>0</v>
      </c>
      <c r="EUT183" s="12">
        <f>Equity!EUT59</f>
        <v>0</v>
      </c>
      <c r="EUU183" s="12">
        <f>Equity!EUU59</f>
        <v>0</v>
      </c>
      <c r="EUV183" s="12">
        <f>Equity!EUV59</f>
        <v>0</v>
      </c>
      <c r="EUW183" s="12">
        <f>Equity!EUW59</f>
        <v>0</v>
      </c>
      <c r="EUX183" s="12">
        <f>Equity!EUX59</f>
        <v>0</v>
      </c>
      <c r="EUY183" s="12">
        <f>Equity!EUY59</f>
        <v>0</v>
      </c>
      <c r="EUZ183" s="12">
        <f>Equity!EUZ59</f>
        <v>0</v>
      </c>
      <c r="EVA183" s="12">
        <f>Equity!EVA59</f>
        <v>0</v>
      </c>
      <c r="EVB183" s="12">
        <f>Equity!EVB59</f>
        <v>0</v>
      </c>
      <c r="EVC183" s="12">
        <f>Equity!EVC59</f>
        <v>0</v>
      </c>
      <c r="EVD183" s="12">
        <f>Equity!EVD59</f>
        <v>0</v>
      </c>
      <c r="EVE183" s="12">
        <f>Equity!EVE59</f>
        <v>0</v>
      </c>
      <c r="EVF183" s="12">
        <f>Equity!EVF59</f>
        <v>0</v>
      </c>
      <c r="EVG183" s="12">
        <f>Equity!EVG59</f>
        <v>0</v>
      </c>
      <c r="EVH183" s="12">
        <f>Equity!EVH59</f>
        <v>0</v>
      </c>
      <c r="EVI183" s="12">
        <f>Equity!EVI59</f>
        <v>0</v>
      </c>
      <c r="EVJ183" s="12">
        <f>Equity!EVJ59</f>
        <v>0</v>
      </c>
      <c r="EVK183" s="12">
        <f>Equity!EVK59</f>
        <v>0</v>
      </c>
      <c r="EVL183" s="12">
        <f>Equity!EVL59</f>
        <v>0</v>
      </c>
      <c r="EVM183" s="12">
        <f>Equity!EVM59</f>
        <v>0</v>
      </c>
      <c r="EVN183" s="12">
        <f>Equity!EVN59</f>
        <v>0</v>
      </c>
      <c r="EVO183" s="12">
        <f>Equity!EVO59</f>
        <v>0</v>
      </c>
      <c r="EVP183" s="12">
        <f>Equity!EVP59</f>
        <v>0</v>
      </c>
      <c r="EVQ183" s="12">
        <f>Equity!EVQ59</f>
        <v>0</v>
      </c>
      <c r="EVR183" s="12">
        <f>Equity!EVR59</f>
        <v>0</v>
      </c>
      <c r="EVS183" s="12">
        <f>Equity!EVS59</f>
        <v>0</v>
      </c>
      <c r="EVT183" s="12">
        <f>Equity!EVT59</f>
        <v>0</v>
      </c>
      <c r="EVU183" s="12">
        <f>Equity!EVU59</f>
        <v>0</v>
      </c>
      <c r="EVV183" s="12">
        <f>Equity!EVV59</f>
        <v>0</v>
      </c>
      <c r="EVW183" s="12">
        <f>Equity!EVW59</f>
        <v>0</v>
      </c>
      <c r="EVX183" s="12">
        <f>Equity!EVX59</f>
        <v>0</v>
      </c>
      <c r="EVY183" s="12">
        <f>Equity!EVY59</f>
        <v>0</v>
      </c>
      <c r="EVZ183" s="12">
        <f>Equity!EVZ59</f>
        <v>0</v>
      </c>
      <c r="EWA183" s="12">
        <f>Equity!EWA59</f>
        <v>0</v>
      </c>
      <c r="EWB183" s="12">
        <f>Equity!EWB59</f>
        <v>0</v>
      </c>
      <c r="EWC183" s="12">
        <f>Equity!EWC59</f>
        <v>0</v>
      </c>
      <c r="EWD183" s="12">
        <f>Equity!EWD59</f>
        <v>0</v>
      </c>
      <c r="EWE183" s="12">
        <f>Equity!EWE59</f>
        <v>0</v>
      </c>
      <c r="EWF183" s="12">
        <f>Equity!EWF59</f>
        <v>0</v>
      </c>
      <c r="EWG183" s="12">
        <f>Equity!EWG59</f>
        <v>0</v>
      </c>
      <c r="EWH183" s="12">
        <f>Equity!EWH59</f>
        <v>0</v>
      </c>
      <c r="EWI183" s="12">
        <f>Equity!EWI59</f>
        <v>0</v>
      </c>
      <c r="EWJ183" s="12">
        <f>Equity!EWJ59</f>
        <v>0</v>
      </c>
      <c r="EWK183" s="12">
        <f>Equity!EWK59</f>
        <v>0</v>
      </c>
      <c r="EWL183" s="12">
        <f>Equity!EWL59</f>
        <v>0</v>
      </c>
      <c r="EWM183" s="12">
        <f>Equity!EWM59</f>
        <v>0</v>
      </c>
      <c r="EWN183" s="12">
        <f>Equity!EWN59</f>
        <v>0</v>
      </c>
      <c r="EWO183" s="12">
        <f>Equity!EWO59</f>
        <v>0</v>
      </c>
      <c r="EWP183" s="12">
        <f>Equity!EWP59</f>
        <v>0</v>
      </c>
      <c r="EWQ183" s="12">
        <f>Equity!EWQ59</f>
        <v>0</v>
      </c>
      <c r="EWR183" s="12">
        <f>Equity!EWR59</f>
        <v>0</v>
      </c>
      <c r="EWS183" s="12">
        <f>Equity!EWS59</f>
        <v>0</v>
      </c>
      <c r="EWT183" s="12">
        <f>Equity!EWT59</f>
        <v>0</v>
      </c>
      <c r="EWU183" s="12">
        <f>Equity!EWU59</f>
        <v>0</v>
      </c>
      <c r="EWV183" s="12">
        <f>Equity!EWV59</f>
        <v>0</v>
      </c>
      <c r="EWW183" s="12">
        <f>Equity!EWW59</f>
        <v>0</v>
      </c>
      <c r="EWX183" s="12">
        <f>Equity!EWX59</f>
        <v>0</v>
      </c>
      <c r="EWY183" s="12">
        <f>Equity!EWY59</f>
        <v>0</v>
      </c>
      <c r="EWZ183" s="12">
        <f>Equity!EWZ59</f>
        <v>0</v>
      </c>
      <c r="EXA183" s="12">
        <f>Equity!EXA59</f>
        <v>0</v>
      </c>
      <c r="EXB183" s="12">
        <f>Equity!EXB59</f>
        <v>0</v>
      </c>
      <c r="EXC183" s="12">
        <f>Equity!EXC59</f>
        <v>0</v>
      </c>
      <c r="EXD183" s="12">
        <f>Equity!EXD59</f>
        <v>0</v>
      </c>
      <c r="EXE183" s="12">
        <f>Equity!EXE59</f>
        <v>0</v>
      </c>
      <c r="EXF183" s="12">
        <f>Equity!EXF59</f>
        <v>0</v>
      </c>
      <c r="EXG183" s="12">
        <f>Equity!EXG59</f>
        <v>0</v>
      </c>
      <c r="EXH183" s="12">
        <f>Equity!EXH59</f>
        <v>0</v>
      </c>
      <c r="EXI183" s="12">
        <f>Equity!EXI59</f>
        <v>0</v>
      </c>
      <c r="EXJ183" s="12">
        <f>Equity!EXJ59</f>
        <v>0</v>
      </c>
      <c r="EXK183" s="12">
        <f>Equity!EXK59</f>
        <v>0</v>
      </c>
      <c r="EXL183" s="12">
        <f>Equity!EXL59</f>
        <v>0</v>
      </c>
      <c r="EXM183" s="12">
        <f>Equity!EXM59</f>
        <v>0</v>
      </c>
      <c r="EXN183" s="12">
        <f>Equity!EXN59</f>
        <v>0</v>
      </c>
      <c r="EXO183" s="12">
        <f>Equity!EXO59</f>
        <v>0</v>
      </c>
      <c r="EXP183" s="12">
        <f>Equity!EXP59</f>
        <v>0</v>
      </c>
      <c r="EXQ183" s="12">
        <f>Equity!EXQ59</f>
        <v>0</v>
      </c>
      <c r="EXR183" s="12">
        <f>Equity!EXR59</f>
        <v>0</v>
      </c>
      <c r="EXS183" s="12">
        <f>Equity!EXS59</f>
        <v>0</v>
      </c>
      <c r="EXT183" s="12">
        <f>Equity!EXT59</f>
        <v>0</v>
      </c>
      <c r="EXU183" s="12">
        <f>Equity!EXU59</f>
        <v>0</v>
      </c>
      <c r="EXV183" s="12">
        <f>Equity!EXV59</f>
        <v>0</v>
      </c>
      <c r="EXW183" s="12">
        <f>Equity!EXW59</f>
        <v>0</v>
      </c>
      <c r="EXX183" s="12">
        <f>Equity!EXX59</f>
        <v>0</v>
      </c>
      <c r="EXY183" s="12">
        <f>Equity!EXY59</f>
        <v>0</v>
      </c>
      <c r="EXZ183" s="12">
        <f>Equity!EXZ59</f>
        <v>0</v>
      </c>
      <c r="EYA183" s="12">
        <f>Equity!EYA59</f>
        <v>0</v>
      </c>
      <c r="EYB183" s="12">
        <f>Equity!EYB59</f>
        <v>0</v>
      </c>
      <c r="EYC183" s="12">
        <f>Equity!EYC59</f>
        <v>0</v>
      </c>
      <c r="EYD183" s="12">
        <f>Equity!EYD59</f>
        <v>0</v>
      </c>
      <c r="EYE183" s="12">
        <f>Equity!EYE59</f>
        <v>0</v>
      </c>
      <c r="EYF183" s="12">
        <f>Equity!EYF59</f>
        <v>0</v>
      </c>
      <c r="EYG183" s="12">
        <f>Equity!EYG59</f>
        <v>0</v>
      </c>
      <c r="EYH183" s="12">
        <f>Equity!EYH59</f>
        <v>0</v>
      </c>
      <c r="EYI183" s="12">
        <f>Equity!EYI59</f>
        <v>0</v>
      </c>
      <c r="EYJ183" s="12">
        <f>Equity!EYJ59</f>
        <v>0</v>
      </c>
      <c r="EYK183" s="12">
        <f>Equity!EYK59</f>
        <v>0</v>
      </c>
      <c r="EYL183" s="12">
        <f>Equity!EYL59</f>
        <v>0</v>
      </c>
      <c r="EYM183" s="12">
        <f>Equity!EYM59</f>
        <v>0</v>
      </c>
      <c r="EYN183" s="12">
        <f>Equity!EYN59</f>
        <v>0</v>
      </c>
      <c r="EYO183" s="12">
        <f>Equity!EYO59</f>
        <v>0</v>
      </c>
      <c r="EYP183" s="12">
        <f>Equity!EYP59</f>
        <v>0</v>
      </c>
      <c r="EYQ183" s="12">
        <f>Equity!EYQ59</f>
        <v>0</v>
      </c>
      <c r="EYR183" s="12">
        <f>Equity!EYR59</f>
        <v>0</v>
      </c>
      <c r="EYS183" s="12">
        <f>Equity!EYS59</f>
        <v>0</v>
      </c>
      <c r="EYT183" s="12">
        <f>Equity!EYT59</f>
        <v>0</v>
      </c>
      <c r="EYU183" s="12">
        <f>Equity!EYU59</f>
        <v>0</v>
      </c>
      <c r="EYV183" s="12">
        <f>Equity!EYV59</f>
        <v>0</v>
      </c>
      <c r="EYW183" s="12">
        <f>Equity!EYW59</f>
        <v>0</v>
      </c>
      <c r="EYX183" s="12">
        <f>Equity!EYX59</f>
        <v>0</v>
      </c>
      <c r="EYY183" s="12">
        <f>Equity!EYY59</f>
        <v>0</v>
      </c>
      <c r="EYZ183" s="12">
        <f>Equity!EYZ59</f>
        <v>0</v>
      </c>
      <c r="EZA183" s="12">
        <f>Equity!EZA59</f>
        <v>0</v>
      </c>
      <c r="EZB183" s="12">
        <f>Equity!EZB59</f>
        <v>0</v>
      </c>
      <c r="EZC183" s="12">
        <f>Equity!EZC59</f>
        <v>0</v>
      </c>
      <c r="EZD183" s="12">
        <f>Equity!EZD59</f>
        <v>0</v>
      </c>
      <c r="EZE183" s="12">
        <f>Equity!EZE59</f>
        <v>0</v>
      </c>
      <c r="EZF183" s="12">
        <f>Equity!EZF59</f>
        <v>0</v>
      </c>
      <c r="EZG183" s="12">
        <f>Equity!EZG59</f>
        <v>0</v>
      </c>
      <c r="EZH183" s="12">
        <f>Equity!EZH59</f>
        <v>0</v>
      </c>
      <c r="EZI183" s="12">
        <f>Equity!EZI59</f>
        <v>0</v>
      </c>
      <c r="EZJ183" s="12">
        <f>Equity!EZJ59</f>
        <v>0</v>
      </c>
      <c r="EZK183" s="12">
        <f>Equity!EZK59</f>
        <v>0</v>
      </c>
      <c r="EZL183" s="12">
        <f>Equity!EZL59</f>
        <v>0</v>
      </c>
      <c r="EZM183" s="12">
        <f>Equity!EZM59</f>
        <v>0</v>
      </c>
      <c r="EZN183" s="12">
        <f>Equity!EZN59</f>
        <v>0</v>
      </c>
      <c r="EZO183" s="12">
        <f>Equity!EZO59</f>
        <v>0</v>
      </c>
      <c r="EZP183" s="12">
        <f>Equity!EZP59</f>
        <v>0</v>
      </c>
      <c r="EZQ183" s="12">
        <f>Equity!EZQ59</f>
        <v>0</v>
      </c>
      <c r="EZR183" s="12">
        <f>Equity!EZR59</f>
        <v>0</v>
      </c>
      <c r="EZS183" s="12">
        <f>Equity!EZS59</f>
        <v>0</v>
      </c>
      <c r="EZT183" s="12">
        <f>Equity!EZT59</f>
        <v>0</v>
      </c>
      <c r="EZU183" s="12">
        <f>Equity!EZU59</f>
        <v>0</v>
      </c>
      <c r="EZV183" s="12">
        <f>Equity!EZV59</f>
        <v>0</v>
      </c>
      <c r="EZW183" s="12">
        <f>Equity!EZW59</f>
        <v>0</v>
      </c>
      <c r="EZX183" s="12">
        <f>Equity!EZX59</f>
        <v>0</v>
      </c>
      <c r="EZY183" s="12">
        <f>Equity!EZY59</f>
        <v>0</v>
      </c>
      <c r="EZZ183" s="12">
        <f>Equity!EZZ59</f>
        <v>0</v>
      </c>
      <c r="FAA183" s="12">
        <f>Equity!FAA59</f>
        <v>0</v>
      </c>
      <c r="FAB183" s="12">
        <f>Equity!FAB59</f>
        <v>0</v>
      </c>
      <c r="FAC183" s="12">
        <f>Equity!FAC59</f>
        <v>0</v>
      </c>
      <c r="FAD183" s="12">
        <f>Equity!FAD59</f>
        <v>0</v>
      </c>
      <c r="FAE183" s="12">
        <f>Equity!FAE59</f>
        <v>0</v>
      </c>
      <c r="FAF183" s="12">
        <f>Equity!FAF59</f>
        <v>0</v>
      </c>
      <c r="FAG183" s="12">
        <f>Equity!FAG59</f>
        <v>0</v>
      </c>
      <c r="FAH183" s="12">
        <f>Equity!FAH59</f>
        <v>0</v>
      </c>
      <c r="FAI183" s="12">
        <f>Equity!FAI59</f>
        <v>0</v>
      </c>
      <c r="FAJ183" s="12">
        <f>Equity!FAJ59</f>
        <v>0</v>
      </c>
      <c r="FAK183" s="12">
        <f>Equity!FAK59</f>
        <v>0</v>
      </c>
      <c r="FAL183" s="12">
        <f>Equity!FAL59</f>
        <v>0</v>
      </c>
      <c r="FAM183" s="12">
        <f>Equity!FAM59</f>
        <v>0</v>
      </c>
      <c r="FAN183" s="12">
        <f>Equity!FAN59</f>
        <v>0</v>
      </c>
      <c r="FAO183" s="12">
        <f>Equity!FAO59</f>
        <v>0</v>
      </c>
      <c r="FAP183" s="12">
        <f>Equity!FAP59</f>
        <v>0</v>
      </c>
      <c r="FAQ183" s="12">
        <f>Equity!FAQ59</f>
        <v>0</v>
      </c>
      <c r="FAR183" s="12">
        <f>Equity!FAR59</f>
        <v>0</v>
      </c>
      <c r="FAS183" s="12">
        <f>Equity!FAS59</f>
        <v>0</v>
      </c>
      <c r="FAT183" s="12">
        <f>Equity!FAT59</f>
        <v>0</v>
      </c>
      <c r="FAU183" s="12">
        <f>Equity!FAU59</f>
        <v>0</v>
      </c>
      <c r="FAV183" s="12">
        <f>Equity!FAV59</f>
        <v>0</v>
      </c>
      <c r="FAW183" s="12">
        <f>Equity!FAW59</f>
        <v>0</v>
      </c>
      <c r="FAX183" s="12">
        <f>Equity!FAX59</f>
        <v>0</v>
      </c>
      <c r="FAY183" s="12">
        <f>Equity!FAY59</f>
        <v>0</v>
      </c>
      <c r="FAZ183" s="12">
        <f>Equity!FAZ59</f>
        <v>0</v>
      </c>
      <c r="FBA183" s="12">
        <f>Equity!FBA59</f>
        <v>0</v>
      </c>
      <c r="FBB183" s="12">
        <f>Equity!FBB59</f>
        <v>0</v>
      </c>
      <c r="FBC183" s="12">
        <f>Equity!FBC59</f>
        <v>0</v>
      </c>
      <c r="FBD183" s="12">
        <f>Equity!FBD59</f>
        <v>0</v>
      </c>
      <c r="FBE183" s="12">
        <f>Equity!FBE59</f>
        <v>0</v>
      </c>
      <c r="FBF183" s="12">
        <f>Equity!FBF59</f>
        <v>0</v>
      </c>
      <c r="FBG183" s="12">
        <f>Equity!FBG59</f>
        <v>0</v>
      </c>
      <c r="FBH183" s="12">
        <f>Equity!FBH59</f>
        <v>0</v>
      </c>
      <c r="FBI183" s="12">
        <f>Equity!FBI59</f>
        <v>0</v>
      </c>
      <c r="FBJ183" s="12">
        <f>Equity!FBJ59</f>
        <v>0</v>
      </c>
      <c r="FBK183" s="12">
        <f>Equity!FBK59</f>
        <v>0</v>
      </c>
      <c r="FBL183" s="12">
        <f>Equity!FBL59</f>
        <v>0</v>
      </c>
      <c r="FBM183" s="12">
        <f>Equity!FBM59</f>
        <v>0</v>
      </c>
      <c r="FBN183" s="12">
        <f>Equity!FBN59</f>
        <v>0</v>
      </c>
      <c r="FBO183" s="12">
        <f>Equity!FBO59</f>
        <v>0</v>
      </c>
      <c r="FBP183" s="12">
        <f>Equity!FBP59</f>
        <v>0</v>
      </c>
      <c r="FBQ183" s="12">
        <f>Equity!FBQ59</f>
        <v>0</v>
      </c>
      <c r="FBR183" s="12">
        <f>Equity!FBR59</f>
        <v>0</v>
      </c>
      <c r="FBS183" s="12">
        <f>Equity!FBS59</f>
        <v>0</v>
      </c>
      <c r="FBT183" s="12">
        <f>Equity!FBT59</f>
        <v>0</v>
      </c>
      <c r="FBU183" s="12">
        <f>Equity!FBU59</f>
        <v>0</v>
      </c>
      <c r="FBV183" s="12">
        <f>Equity!FBV59</f>
        <v>0</v>
      </c>
      <c r="FBW183" s="12">
        <f>Equity!FBW59</f>
        <v>0</v>
      </c>
      <c r="FBX183" s="12">
        <f>Equity!FBX59</f>
        <v>0</v>
      </c>
      <c r="FBY183" s="12">
        <f>Equity!FBY59</f>
        <v>0</v>
      </c>
      <c r="FBZ183" s="12">
        <f>Equity!FBZ59</f>
        <v>0</v>
      </c>
      <c r="FCA183" s="12">
        <f>Equity!FCA59</f>
        <v>0</v>
      </c>
      <c r="FCB183" s="12">
        <f>Equity!FCB59</f>
        <v>0</v>
      </c>
      <c r="FCC183" s="12">
        <f>Equity!FCC59</f>
        <v>0</v>
      </c>
      <c r="FCD183" s="12">
        <f>Equity!FCD59</f>
        <v>0</v>
      </c>
      <c r="FCE183" s="12">
        <f>Equity!FCE59</f>
        <v>0</v>
      </c>
      <c r="FCF183" s="12">
        <f>Equity!FCF59</f>
        <v>0</v>
      </c>
      <c r="FCG183" s="12">
        <f>Equity!FCG59</f>
        <v>0</v>
      </c>
      <c r="FCH183" s="12">
        <f>Equity!FCH59</f>
        <v>0</v>
      </c>
      <c r="FCI183" s="12">
        <f>Equity!FCI59</f>
        <v>0</v>
      </c>
      <c r="FCJ183" s="12">
        <f>Equity!FCJ59</f>
        <v>0</v>
      </c>
      <c r="FCK183" s="12">
        <f>Equity!FCK59</f>
        <v>0</v>
      </c>
      <c r="FCL183" s="12">
        <f>Equity!FCL59</f>
        <v>0</v>
      </c>
      <c r="FCM183" s="12">
        <f>Equity!FCM59</f>
        <v>0</v>
      </c>
      <c r="FCN183" s="12">
        <f>Equity!FCN59</f>
        <v>0</v>
      </c>
      <c r="FCO183" s="12">
        <f>Equity!FCO59</f>
        <v>0</v>
      </c>
      <c r="FCP183" s="12">
        <f>Equity!FCP59</f>
        <v>0</v>
      </c>
      <c r="FCQ183" s="12">
        <f>Equity!FCQ59</f>
        <v>0</v>
      </c>
      <c r="FCR183" s="12">
        <f>Equity!FCR59</f>
        <v>0</v>
      </c>
      <c r="FCS183" s="12">
        <f>Equity!FCS59</f>
        <v>0</v>
      </c>
      <c r="FCT183" s="12">
        <f>Equity!FCT59</f>
        <v>0</v>
      </c>
      <c r="FCU183" s="12">
        <f>Equity!FCU59</f>
        <v>0</v>
      </c>
      <c r="FCV183" s="12">
        <f>Equity!FCV59</f>
        <v>0</v>
      </c>
      <c r="FCW183" s="12">
        <f>Equity!FCW59</f>
        <v>0</v>
      </c>
      <c r="FCX183" s="12">
        <f>Equity!FCX59</f>
        <v>0</v>
      </c>
      <c r="FCY183" s="12">
        <f>Equity!FCY59</f>
        <v>0</v>
      </c>
      <c r="FCZ183" s="12">
        <f>Equity!FCZ59</f>
        <v>0</v>
      </c>
      <c r="FDA183" s="12">
        <f>Equity!FDA59</f>
        <v>0</v>
      </c>
      <c r="FDB183" s="12">
        <f>Equity!FDB59</f>
        <v>0</v>
      </c>
      <c r="FDC183" s="12">
        <f>Equity!FDC59</f>
        <v>0</v>
      </c>
      <c r="FDD183" s="12">
        <f>Equity!FDD59</f>
        <v>0</v>
      </c>
      <c r="FDE183" s="12">
        <f>Equity!FDE59</f>
        <v>0</v>
      </c>
      <c r="FDF183" s="12">
        <f>Equity!FDF59</f>
        <v>0</v>
      </c>
      <c r="FDG183" s="12">
        <f>Equity!FDG59</f>
        <v>0</v>
      </c>
      <c r="FDH183" s="12">
        <f>Equity!FDH59</f>
        <v>0</v>
      </c>
      <c r="FDI183" s="12">
        <f>Equity!FDI59</f>
        <v>0</v>
      </c>
      <c r="FDJ183" s="12">
        <f>Equity!FDJ59</f>
        <v>0</v>
      </c>
      <c r="FDK183" s="12">
        <f>Equity!FDK59</f>
        <v>0</v>
      </c>
      <c r="FDL183" s="12">
        <f>Equity!FDL59</f>
        <v>0</v>
      </c>
      <c r="FDM183" s="12">
        <f>Equity!FDM59</f>
        <v>0</v>
      </c>
      <c r="FDN183" s="12">
        <f>Equity!FDN59</f>
        <v>0</v>
      </c>
      <c r="FDO183" s="12">
        <f>Equity!FDO59</f>
        <v>0</v>
      </c>
      <c r="FDP183" s="12">
        <f>Equity!FDP59</f>
        <v>0</v>
      </c>
      <c r="FDQ183" s="12">
        <f>Equity!FDQ59</f>
        <v>0</v>
      </c>
      <c r="FDR183" s="12">
        <f>Equity!FDR59</f>
        <v>0</v>
      </c>
      <c r="FDS183" s="12">
        <f>Equity!FDS59</f>
        <v>0</v>
      </c>
      <c r="FDT183" s="12">
        <f>Equity!FDT59</f>
        <v>0</v>
      </c>
      <c r="FDU183" s="12">
        <f>Equity!FDU59</f>
        <v>0</v>
      </c>
      <c r="FDV183" s="12">
        <f>Equity!FDV59</f>
        <v>0</v>
      </c>
      <c r="FDW183" s="12">
        <f>Equity!FDW59</f>
        <v>0</v>
      </c>
      <c r="FDX183" s="12">
        <f>Equity!FDX59</f>
        <v>0</v>
      </c>
      <c r="FDY183" s="12">
        <f>Equity!FDY59</f>
        <v>0</v>
      </c>
      <c r="FDZ183" s="12">
        <f>Equity!FDZ59</f>
        <v>0</v>
      </c>
      <c r="FEA183" s="12">
        <f>Equity!FEA59</f>
        <v>0</v>
      </c>
      <c r="FEB183" s="12">
        <f>Equity!FEB59</f>
        <v>0</v>
      </c>
      <c r="FEC183" s="12">
        <f>Equity!FEC59</f>
        <v>0</v>
      </c>
      <c r="FED183" s="12">
        <f>Equity!FED59</f>
        <v>0</v>
      </c>
      <c r="FEE183" s="12">
        <f>Equity!FEE59</f>
        <v>0</v>
      </c>
      <c r="FEF183" s="12">
        <f>Equity!FEF59</f>
        <v>0</v>
      </c>
      <c r="FEG183" s="12">
        <f>Equity!FEG59</f>
        <v>0</v>
      </c>
      <c r="FEH183" s="12">
        <f>Equity!FEH59</f>
        <v>0</v>
      </c>
      <c r="FEI183" s="12">
        <f>Equity!FEI59</f>
        <v>0</v>
      </c>
      <c r="FEJ183" s="12">
        <f>Equity!FEJ59</f>
        <v>0</v>
      </c>
      <c r="FEK183" s="12">
        <f>Equity!FEK59</f>
        <v>0</v>
      </c>
      <c r="FEL183" s="12">
        <f>Equity!FEL59</f>
        <v>0</v>
      </c>
      <c r="FEM183" s="12">
        <f>Equity!FEM59</f>
        <v>0</v>
      </c>
      <c r="FEN183" s="12">
        <f>Equity!FEN59</f>
        <v>0</v>
      </c>
      <c r="FEO183" s="12">
        <f>Equity!FEO59</f>
        <v>0</v>
      </c>
      <c r="FEP183" s="12">
        <f>Equity!FEP59</f>
        <v>0</v>
      </c>
      <c r="FEQ183" s="12">
        <f>Equity!FEQ59</f>
        <v>0</v>
      </c>
      <c r="FER183" s="12">
        <f>Equity!FER59</f>
        <v>0</v>
      </c>
      <c r="FES183" s="12">
        <f>Equity!FES59</f>
        <v>0</v>
      </c>
      <c r="FET183" s="12">
        <f>Equity!FET59</f>
        <v>0</v>
      </c>
      <c r="FEU183" s="12">
        <f>Equity!FEU59</f>
        <v>0</v>
      </c>
      <c r="FEV183" s="12">
        <f>Equity!FEV59</f>
        <v>0</v>
      </c>
      <c r="FEW183" s="12">
        <f>Equity!FEW59</f>
        <v>0</v>
      </c>
      <c r="FEX183" s="12">
        <f>Equity!FEX59</f>
        <v>0</v>
      </c>
      <c r="FEY183" s="12">
        <f>Equity!FEY59</f>
        <v>0</v>
      </c>
      <c r="FEZ183" s="12">
        <f>Equity!FEZ59</f>
        <v>0</v>
      </c>
      <c r="FFA183" s="12">
        <f>Equity!FFA59</f>
        <v>0</v>
      </c>
      <c r="FFB183" s="12">
        <f>Equity!FFB59</f>
        <v>0</v>
      </c>
      <c r="FFC183" s="12">
        <f>Equity!FFC59</f>
        <v>0</v>
      </c>
      <c r="FFD183" s="12">
        <f>Equity!FFD59</f>
        <v>0</v>
      </c>
      <c r="FFE183" s="12">
        <f>Equity!FFE59</f>
        <v>0</v>
      </c>
      <c r="FFF183" s="12">
        <f>Equity!FFF59</f>
        <v>0</v>
      </c>
      <c r="FFG183" s="12">
        <f>Equity!FFG59</f>
        <v>0</v>
      </c>
      <c r="FFH183" s="12">
        <f>Equity!FFH59</f>
        <v>0</v>
      </c>
      <c r="FFI183" s="12">
        <f>Equity!FFI59</f>
        <v>0</v>
      </c>
      <c r="FFJ183" s="12">
        <f>Equity!FFJ59</f>
        <v>0</v>
      </c>
      <c r="FFK183" s="12">
        <f>Equity!FFK59</f>
        <v>0</v>
      </c>
      <c r="FFL183" s="12">
        <f>Equity!FFL59</f>
        <v>0</v>
      </c>
      <c r="FFM183" s="12">
        <f>Equity!FFM59</f>
        <v>0</v>
      </c>
      <c r="FFN183" s="12">
        <f>Equity!FFN59</f>
        <v>0</v>
      </c>
      <c r="FFO183" s="12">
        <f>Equity!FFO59</f>
        <v>0</v>
      </c>
      <c r="FFP183" s="12">
        <f>Equity!FFP59</f>
        <v>0</v>
      </c>
      <c r="FFQ183" s="12">
        <f>Equity!FFQ59</f>
        <v>0</v>
      </c>
      <c r="FFR183" s="12">
        <f>Equity!FFR59</f>
        <v>0</v>
      </c>
      <c r="FFS183" s="12">
        <f>Equity!FFS59</f>
        <v>0</v>
      </c>
      <c r="FFT183" s="12">
        <f>Equity!FFT59</f>
        <v>0</v>
      </c>
      <c r="FFU183" s="12">
        <f>Equity!FFU59</f>
        <v>0</v>
      </c>
      <c r="FFV183" s="12">
        <f>Equity!FFV59</f>
        <v>0</v>
      </c>
      <c r="FFW183" s="12">
        <f>Equity!FFW59</f>
        <v>0</v>
      </c>
      <c r="FFX183" s="12">
        <f>Equity!FFX59</f>
        <v>0</v>
      </c>
      <c r="FFY183" s="12">
        <f>Equity!FFY59</f>
        <v>0</v>
      </c>
      <c r="FFZ183" s="12">
        <f>Equity!FFZ59</f>
        <v>0</v>
      </c>
      <c r="FGA183" s="12">
        <f>Equity!FGA59</f>
        <v>0</v>
      </c>
      <c r="FGB183" s="12">
        <f>Equity!FGB59</f>
        <v>0</v>
      </c>
      <c r="FGC183" s="12">
        <f>Equity!FGC59</f>
        <v>0</v>
      </c>
      <c r="FGD183" s="12">
        <f>Equity!FGD59</f>
        <v>0</v>
      </c>
      <c r="FGE183" s="12">
        <f>Equity!FGE59</f>
        <v>0</v>
      </c>
      <c r="FGF183" s="12">
        <f>Equity!FGF59</f>
        <v>0</v>
      </c>
      <c r="FGG183" s="12">
        <f>Equity!FGG59</f>
        <v>0</v>
      </c>
      <c r="FGH183" s="12">
        <f>Equity!FGH59</f>
        <v>0</v>
      </c>
      <c r="FGI183" s="12">
        <f>Equity!FGI59</f>
        <v>0</v>
      </c>
      <c r="FGJ183" s="12">
        <f>Equity!FGJ59</f>
        <v>0</v>
      </c>
      <c r="FGK183" s="12">
        <f>Equity!FGK59</f>
        <v>0</v>
      </c>
      <c r="FGL183" s="12">
        <f>Equity!FGL59</f>
        <v>0</v>
      </c>
      <c r="FGM183" s="12">
        <f>Equity!FGM59</f>
        <v>0</v>
      </c>
      <c r="FGN183" s="12">
        <f>Equity!FGN59</f>
        <v>0</v>
      </c>
      <c r="FGO183" s="12">
        <f>Equity!FGO59</f>
        <v>0</v>
      </c>
      <c r="FGP183" s="12">
        <f>Equity!FGP59</f>
        <v>0</v>
      </c>
      <c r="FGQ183" s="12">
        <f>Equity!FGQ59</f>
        <v>0</v>
      </c>
      <c r="FGR183" s="12">
        <f>Equity!FGR59</f>
        <v>0</v>
      </c>
      <c r="FGS183" s="12">
        <f>Equity!FGS59</f>
        <v>0</v>
      </c>
      <c r="FGT183" s="12">
        <f>Equity!FGT59</f>
        <v>0</v>
      </c>
      <c r="FGU183" s="12">
        <f>Equity!FGU59</f>
        <v>0</v>
      </c>
      <c r="FGV183" s="12">
        <f>Equity!FGV59</f>
        <v>0</v>
      </c>
      <c r="FGW183" s="12">
        <f>Equity!FGW59</f>
        <v>0</v>
      </c>
      <c r="FGX183" s="12">
        <f>Equity!FGX59</f>
        <v>0</v>
      </c>
      <c r="FGY183" s="12">
        <f>Equity!FGY59</f>
        <v>0</v>
      </c>
      <c r="FGZ183" s="12">
        <f>Equity!FGZ59</f>
        <v>0</v>
      </c>
      <c r="FHA183" s="12">
        <f>Equity!FHA59</f>
        <v>0</v>
      </c>
      <c r="FHB183" s="12">
        <f>Equity!FHB59</f>
        <v>0</v>
      </c>
      <c r="FHC183" s="12">
        <f>Equity!FHC59</f>
        <v>0</v>
      </c>
      <c r="FHD183" s="12">
        <f>Equity!FHD59</f>
        <v>0</v>
      </c>
      <c r="FHE183" s="12">
        <f>Equity!FHE59</f>
        <v>0</v>
      </c>
      <c r="FHF183" s="12">
        <f>Equity!FHF59</f>
        <v>0</v>
      </c>
      <c r="FHG183" s="12">
        <f>Equity!FHG59</f>
        <v>0</v>
      </c>
      <c r="FHH183" s="12">
        <f>Equity!FHH59</f>
        <v>0</v>
      </c>
      <c r="FHI183" s="12">
        <f>Equity!FHI59</f>
        <v>0</v>
      </c>
      <c r="FHJ183" s="12">
        <f>Equity!FHJ59</f>
        <v>0</v>
      </c>
      <c r="FHK183" s="12">
        <f>Equity!FHK59</f>
        <v>0</v>
      </c>
      <c r="FHL183" s="12">
        <f>Equity!FHL59</f>
        <v>0</v>
      </c>
      <c r="FHM183" s="12">
        <f>Equity!FHM59</f>
        <v>0</v>
      </c>
      <c r="FHN183" s="12">
        <f>Equity!FHN59</f>
        <v>0</v>
      </c>
      <c r="FHO183" s="12">
        <f>Equity!FHO59</f>
        <v>0</v>
      </c>
      <c r="FHP183" s="12">
        <f>Equity!FHP59</f>
        <v>0</v>
      </c>
      <c r="FHQ183" s="12">
        <f>Equity!FHQ59</f>
        <v>0</v>
      </c>
      <c r="FHR183" s="12">
        <f>Equity!FHR59</f>
        <v>0</v>
      </c>
      <c r="FHS183" s="12">
        <f>Equity!FHS59</f>
        <v>0</v>
      </c>
      <c r="FHT183" s="12">
        <f>Equity!FHT59</f>
        <v>0</v>
      </c>
      <c r="FHU183" s="12">
        <f>Equity!FHU59</f>
        <v>0</v>
      </c>
      <c r="FHV183" s="12">
        <f>Equity!FHV59</f>
        <v>0</v>
      </c>
      <c r="FHW183" s="12">
        <f>Equity!FHW59</f>
        <v>0</v>
      </c>
      <c r="FHX183" s="12">
        <f>Equity!FHX59</f>
        <v>0</v>
      </c>
      <c r="FHY183" s="12">
        <f>Equity!FHY59</f>
        <v>0</v>
      </c>
      <c r="FHZ183" s="12">
        <f>Equity!FHZ59</f>
        <v>0</v>
      </c>
      <c r="FIA183" s="12">
        <f>Equity!FIA59</f>
        <v>0</v>
      </c>
      <c r="FIB183" s="12">
        <f>Equity!FIB59</f>
        <v>0</v>
      </c>
      <c r="FIC183" s="12">
        <f>Equity!FIC59</f>
        <v>0</v>
      </c>
      <c r="FID183" s="12">
        <f>Equity!FID59</f>
        <v>0</v>
      </c>
      <c r="FIE183" s="12">
        <f>Equity!FIE59</f>
        <v>0</v>
      </c>
      <c r="FIF183" s="12">
        <f>Equity!FIF59</f>
        <v>0</v>
      </c>
      <c r="FIG183" s="12">
        <f>Equity!FIG59</f>
        <v>0</v>
      </c>
      <c r="FIH183" s="12">
        <f>Equity!FIH59</f>
        <v>0</v>
      </c>
      <c r="FII183" s="12">
        <f>Equity!FII59</f>
        <v>0</v>
      </c>
      <c r="FIJ183" s="12">
        <f>Equity!FIJ59</f>
        <v>0</v>
      </c>
      <c r="FIK183" s="12">
        <f>Equity!FIK59</f>
        <v>0</v>
      </c>
      <c r="FIL183" s="12">
        <f>Equity!FIL59</f>
        <v>0</v>
      </c>
      <c r="FIM183" s="12">
        <f>Equity!FIM59</f>
        <v>0</v>
      </c>
      <c r="FIN183" s="12">
        <f>Equity!FIN59</f>
        <v>0</v>
      </c>
      <c r="FIO183" s="12">
        <f>Equity!FIO59</f>
        <v>0</v>
      </c>
      <c r="FIP183" s="12">
        <f>Equity!FIP59</f>
        <v>0</v>
      </c>
      <c r="FIQ183" s="12">
        <f>Equity!FIQ59</f>
        <v>0</v>
      </c>
      <c r="FIR183" s="12">
        <f>Equity!FIR59</f>
        <v>0</v>
      </c>
      <c r="FIS183" s="12">
        <f>Equity!FIS59</f>
        <v>0</v>
      </c>
      <c r="FIT183" s="12">
        <f>Equity!FIT59</f>
        <v>0</v>
      </c>
      <c r="FIU183" s="12">
        <f>Equity!FIU59</f>
        <v>0</v>
      </c>
      <c r="FIV183" s="12">
        <f>Equity!FIV59</f>
        <v>0</v>
      </c>
      <c r="FIW183" s="12">
        <f>Equity!FIW59</f>
        <v>0</v>
      </c>
      <c r="FIX183" s="12">
        <f>Equity!FIX59</f>
        <v>0</v>
      </c>
      <c r="FIY183" s="12">
        <f>Equity!FIY59</f>
        <v>0</v>
      </c>
      <c r="FIZ183" s="12">
        <f>Equity!FIZ59</f>
        <v>0</v>
      </c>
      <c r="FJA183" s="12">
        <f>Equity!FJA59</f>
        <v>0</v>
      </c>
      <c r="FJB183" s="12">
        <f>Equity!FJB59</f>
        <v>0</v>
      </c>
      <c r="FJC183" s="12">
        <f>Equity!FJC59</f>
        <v>0</v>
      </c>
      <c r="FJD183" s="12">
        <f>Equity!FJD59</f>
        <v>0</v>
      </c>
      <c r="FJE183" s="12">
        <f>Equity!FJE59</f>
        <v>0</v>
      </c>
      <c r="FJF183" s="12">
        <f>Equity!FJF59</f>
        <v>0</v>
      </c>
      <c r="FJG183" s="12">
        <f>Equity!FJG59</f>
        <v>0</v>
      </c>
      <c r="FJH183" s="12">
        <f>Equity!FJH59</f>
        <v>0</v>
      </c>
      <c r="FJI183" s="12">
        <f>Equity!FJI59</f>
        <v>0</v>
      </c>
      <c r="FJJ183" s="12">
        <f>Equity!FJJ59</f>
        <v>0</v>
      </c>
      <c r="FJK183" s="12">
        <f>Equity!FJK59</f>
        <v>0</v>
      </c>
      <c r="FJL183" s="12">
        <f>Equity!FJL59</f>
        <v>0</v>
      </c>
      <c r="FJM183" s="12">
        <f>Equity!FJM59</f>
        <v>0</v>
      </c>
      <c r="FJN183" s="12">
        <f>Equity!FJN59</f>
        <v>0</v>
      </c>
      <c r="FJO183" s="12">
        <f>Equity!FJO59</f>
        <v>0</v>
      </c>
      <c r="FJP183" s="12">
        <f>Equity!FJP59</f>
        <v>0</v>
      </c>
      <c r="FJQ183" s="12">
        <f>Equity!FJQ59</f>
        <v>0</v>
      </c>
      <c r="FJR183" s="12">
        <f>Equity!FJR59</f>
        <v>0</v>
      </c>
      <c r="FJS183" s="12">
        <f>Equity!FJS59</f>
        <v>0</v>
      </c>
      <c r="FJT183" s="12">
        <f>Equity!FJT59</f>
        <v>0</v>
      </c>
      <c r="FJU183" s="12">
        <f>Equity!FJU59</f>
        <v>0</v>
      </c>
      <c r="FJV183" s="12">
        <f>Equity!FJV59</f>
        <v>0</v>
      </c>
      <c r="FJW183" s="12">
        <f>Equity!FJW59</f>
        <v>0</v>
      </c>
      <c r="FJX183" s="12">
        <f>Equity!FJX59</f>
        <v>0</v>
      </c>
      <c r="FJY183" s="12">
        <f>Equity!FJY59</f>
        <v>0</v>
      </c>
      <c r="FJZ183" s="12">
        <f>Equity!FJZ59</f>
        <v>0</v>
      </c>
      <c r="FKA183" s="12">
        <f>Equity!FKA59</f>
        <v>0</v>
      </c>
      <c r="FKB183" s="12">
        <f>Equity!FKB59</f>
        <v>0</v>
      </c>
      <c r="FKC183" s="12">
        <f>Equity!FKC59</f>
        <v>0</v>
      </c>
      <c r="FKD183" s="12">
        <f>Equity!FKD59</f>
        <v>0</v>
      </c>
      <c r="FKE183" s="12">
        <f>Equity!FKE59</f>
        <v>0</v>
      </c>
      <c r="FKF183" s="12">
        <f>Equity!FKF59</f>
        <v>0</v>
      </c>
      <c r="FKG183" s="12">
        <f>Equity!FKG59</f>
        <v>0</v>
      </c>
      <c r="FKH183" s="12">
        <f>Equity!FKH59</f>
        <v>0</v>
      </c>
      <c r="FKI183" s="12">
        <f>Equity!FKI59</f>
        <v>0</v>
      </c>
      <c r="FKJ183" s="12">
        <f>Equity!FKJ59</f>
        <v>0</v>
      </c>
      <c r="FKK183" s="12">
        <f>Equity!FKK59</f>
        <v>0</v>
      </c>
      <c r="FKL183" s="12">
        <f>Equity!FKL59</f>
        <v>0</v>
      </c>
      <c r="FKM183" s="12">
        <f>Equity!FKM59</f>
        <v>0</v>
      </c>
      <c r="FKN183" s="12">
        <f>Equity!FKN59</f>
        <v>0</v>
      </c>
      <c r="FKO183" s="12">
        <f>Equity!FKO59</f>
        <v>0</v>
      </c>
      <c r="FKP183" s="12">
        <f>Equity!FKP59</f>
        <v>0</v>
      </c>
      <c r="FKQ183" s="12">
        <f>Equity!FKQ59</f>
        <v>0</v>
      </c>
      <c r="FKR183" s="12">
        <f>Equity!FKR59</f>
        <v>0</v>
      </c>
      <c r="FKS183" s="12">
        <f>Equity!FKS59</f>
        <v>0</v>
      </c>
      <c r="FKT183" s="12">
        <f>Equity!FKT59</f>
        <v>0</v>
      </c>
      <c r="FKU183" s="12">
        <f>Equity!FKU59</f>
        <v>0</v>
      </c>
      <c r="FKV183" s="12">
        <f>Equity!FKV59</f>
        <v>0</v>
      </c>
      <c r="FKW183" s="12">
        <f>Equity!FKW59</f>
        <v>0</v>
      </c>
      <c r="FKX183" s="12">
        <f>Equity!FKX59</f>
        <v>0</v>
      </c>
      <c r="FKY183" s="12">
        <f>Equity!FKY59</f>
        <v>0</v>
      </c>
      <c r="FKZ183" s="12">
        <f>Equity!FKZ59</f>
        <v>0</v>
      </c>
      <c r="FLA183" s="12">
        <f>Equity!FLA59</f>
        <v>0</v>
      </c>
      <c r="FLB183" s="12">
        <f>Equity!FLB59</f>
        <v>0</v>
      </c>
      <c r="FLC183" s="12">
        <f>Equity!FLC59</f>
        <v>0</v>
      </c>
      <c r="FLD183" s="12">
        <f>Equity!FLD59</f>
        <v>0</v>
      </c>
      <c r="FLE183" s="12">
        <f>Equity!FLE59</f>
        <v>0</v>
      </c>
      <c r="FLF183" s="12">
        <f>Equity!FLF59</f>
        <v>0</v>
      </c>
      <c r="FLG183" s="12">
        <f>Equity!FLG59</f>
        <v>0</v>
      </c>
      <c r="FLH183" s="12">
        <f>Equity!FLH59</f>
        <v>0</v>
      </c>
      <c r="FLI183" s="12">
        <f>Equity!FLI59</f>
        <v>0</v>
      </c>
      <c r="FLJ183" s="12">
        <f>Equity!FLJ59</f>
        <v>0</v>
      </c>
      <c r="FLK183" s="12">
        <f>Equity!FLK59</f>
        <v>0</v>
      </c>
      <c r="FLL183" s="12">
        <f>Equity!FLL59</f>
        <v>0</v>
      </c>
      <c r="FLM183" s="12">
        <f>Equity!FLM59</f>
        <v>0</v>
      </c>
      <c r="FLN183" s="12">
        <f>Equity!FLN59</f>
        <v>0</v>
      </c>
      <c r="FLO183" s="12">
        <f>Equity!FLO59</f>
        <v>0</v>
      </c>
      <c r="FLP183" s="12">
        <f>Equity!FLP59</f>
        <v>0</v>
      </c>
      <c r="FLQ183" s="12">
        <f>Equity!FLQ59</f>
        <v>0</v>
      </c>
      <c r="FLR183" s="12">
        <f>Equity!FLR59</f>
        <v>0</v>
      </c>
      <c r="FLS183" s="12">
        <f>Equity!FLS59</f>
        <v>0</v>
      </c>
      <c r="FLT183" s="12">
        <f>Equity!FLT59</f>
        <v>0</v>
      </c>
      <c r="FLU183" s="12">
        <f>Equity!FLU59</f>
        <v>0</v>
      </c>
      <c r="FLV183" s="12">
        <f>Equity!FLV59</f>
        <v>0</v>
      </c>
      <c r="FLW183" s="12">
        <f>Equity!FLW59</f>
        <v>0</v>
      </c>
      <c r="FLX183" s="12">
        <f>Equity!FLX59</f>
        <v>0</v>
      </c>
      <c r="FLY183" s="12">
        <f>Equity!FLY59</f>
        <v>0</v>
      </c>
      <c r="FLZ183" s="12">
        <f>Equity!FLZ59</f>
        <v>0</v>
      </c>
      <c r="FMA183" s="12">
        <f>Equity!FMA59</f>
        <v>0</v>
      </c>
      <c r="FMB183" s="12">
        <f>Equity!FMB59</f>
        <v>0</v>
      </c>
      <c r="FMC183" s="12">
        <f>Equity!FMC59</f>
        <v>0</v>
      </c>
      <c r="FMD183" s="12">
        <f>Equity!FMD59</f>
        <v>0</v>
      </c>
      <c r="FME183" s="12">
        <f>Equity!FME59</f>
        <v>0</v>
      </c>
      <c r="FMF183" s="12">
        <f>Equity!FMF59</f>
        <v>0</v>
      </c>
      <c r="FMG183" s="12">
        <f>Equity!FMG59</f>
        <v>0</v>
      </c>
      <c r="FMH183" s="12">
        <f>Equity!FMH59</f>
        <v>0</v>
      </c>
      <c r="FMI183" s="12">
        <f>Equity!FMI59</f>
        <v>0</v>
      </c>
      <c r="FMJ183" s="12">
        <f>Equity!FMJ59</f>
        <v>0</v>
      </c>
      <c r="FMK183" s="12">
        <f>Equity!FMK59</f>
        <v>0</v>
      </c>
      <c r="FML183" s="12">
        <f>Equity!FML59</f>
        <v>0</v>
      </c>
      <c r="FMM183" s="12">
        <f>Equity!FMM59</f>
        <v>0</v>
      </c>
      <c r="FMN183" s="12">
        <f>Equity!FMN59</f>
        <v>0</v>
      </c>
      <c r="FMO183" s="12">
        <f>Equity!FMO59</f>
        <v>0</v>
      </c>
      <c r="FMP183" s="12">
        <f>Equity!FMP59</f>
        <v>0</v>
      </c>
      <c r="FMQ183" s="12">
        <f>Equity!FMQ59</f>
        <v>0</v>
      </c>
      <c r="FMR183" s="12">
        <f>Equity!FMR59</f>
        <v>0</v>
      </c>
      <c r="FMS183" s="12">
        <f>Equity!FMS59</f>
        <v>0</v>
      </c>
      <c r="FMT183" s="12">
        <f>Equity!FMT59</f>
        <v>0</v>
      </c>
      <c r="FMU183" s="12">
        <f>Equity!FMU59</f>
        <v>0</v>
      </c>
      <c r="FMV183" s="12">
        <f>Equity!FMV59</f>
        <v>0</v>
      </c>
      <c r="FMW183" s="12">
        <f>Equity!FMW59</f>
        <v>0</v>
      </c>
      <c r="FMX183" s="12">
        <f>Equity!FMX59</f>
        <v>0</v>
      </c>
      <c r="FMY183" s="12">
        <f>Equity!FMY59</f>
        <v>0</v>
      </c>
      <c r="FMZ183" s="12">
        <f>Equity!FMZ59</f>
        <v>0</v>
      </c>
      <c r="FNA183" s="12">
        <f>Equity!FNA59</f>
        <v>0</v>
      </c>
      <c r="FNB183" s="12">
        <f>Equity!FNB59</f>
        <v>0</v>
      </c>
      <c r="FNC183" s="12">
        <f>Equity!FNC59</f>
        <v>0</v>
      </c>
      <c r="FND183" s="12">
        <f>Equity!FND59</f>
        <v>0</v>
      </c>
      <c r="FNE183" s="12">
        <f>Equity!FNE59</f>
        <v>0</v>
      </c>
      <c r="FNF183" s="12">
        <f>Equity!FNF59</f>
        <v>0</v>
      </c>
      <c r="FNG183" s="12">
        <f>Equity!FNG59</f>
        <v>0</v>
      </c>
      <c r="FNH183" s="12">
        <f>Equity!FNH59</f>
        <v>0</v>
      </c>
      <c r="FNI183" s="12">
        <f>Equity!FNI59</f>
        <v>0</v>
      </c>
      <c r="FNJ183" s="12">
        <f>Equity!FNJ59</f>
        <v>0</v>
      </c>
      <c r="FNK183" s="12">
        <f>Equity!FNK59</f>
        <v>0</v>
      </c>
      <c r="FNL183" s="12">
        <f>Equity!FNL59</f>
        <v>0</v>
      </c>
      <c r="FNM183" s="12">
        <f>Equity!FNM59</f>
        <v>0</v>
      </c>
      <c r="FNN183" s="12">
        <f>Equity!FNN59</f>
        <v>0</v>
      </c>
      <c r="FNO183" s="12">
        <f>Equity!FNO59</f>
        <v>0</v>
      </c>
      <c r="FNP183" s="12">
        <f>Equity!FNP59</f>
        <v>0</v>
      </c>
      <c r="FNQ183" s="12">
        <f>Equity!FNQ59</f>
        <v>0</v>
      </c>
      <c r="FNR183" s="12">
        <f>Equity!FNR59</f>
        <v>0</v>
      </c>
      <c r="FNS183" s="12">
        <f>Equity!FNS59</f>
        <v>0</v>
      </c>
      <c r="FNT183" s="12">
        <f>Equity!FNT59</f>
        <v>0</v>
      </c>
      <c r="FNU183" s="12">
        <f>Equity!FNU59</f>
        <v>0</v>
      </c>
      <c r="FNV183" s="12">
        <f>Equity!FNV59</f>
        <v>0</v>
      </c>
      <c r="FNW183" s="12">
        <f>Equity!FNW59</f>
        <v>0</v>
      </c>
      <c r="FNX183" s="12">
        <f>Equity!FNX59</f>
        <v>0</v>
      </c>
      <c r="FNY183" s="12">
        <f>Equity!FNY59</f>
        <v>0</v>
      </c>
      <c r="FNZ183" s="12">
        <f>Equity!FNZ59</f>
        <v>0</v>
      </c>
      <c r="FOA183" s="12">
        <f>Equity!FOA59</f>
        <v>0</v>
      </c>
      <c r="FOB183" s="12">
        <f>Equity!FOB59</f>
        <v>0</v>
      </c>
      <c r="FOC183" s="12">
        <f>Equity!FOC59</f>
        <v>0</v>
      </c>
      <c r="FOD183" s="12">
        <f>Equity!FOD59</f>
        <v>0</v>
      </c>
      <c r="FOE183" s="12">
        <f>Equity!FOE59</f>
        <v>0</v>
      </c>
      <c r="FOF183" s="12">
        <f>Equity!FOF59</f>
        <v>0</v>
      </c>
      <c r="FOG183" s="12">
        <f>Equity!FOG59</f>
        <v>0</v>
      </c>
      <c r="FOH183" s="12">
        <f>Equity!FOH59</f>
        <v>0</v>
      </c>
      <c r="FOI183" s="12">
        <f>Equity!FOI59</f>
        <v>0</v>
      </c>
      <c r="FOJ183" s="12">
        <f>Equity!FOJ59</f>
        <v>0</v>
      </c>
      <c r="FOK183" s="12">
        <f>Equity!FOK59</f>
        <v>0</v>
      </c>
      <c r="FOL183" s="12">
        <f>Equity!FOL59</f>
        <v>0</v>
      </c>
      <c r="FOM183" s="12">
        <f>Equity!FOM59</f>
        <v>0</v>
      </c>
      <c r="FON183" s="12">
        <f>Equity!FON59</f>
        <v>0</v>
      </c>
      <c r="FOO183" s="12">
        <f>Equity!FOO59</f>
        <v>0</v>
      </c>
      <c r="FOP183" s="12">
        <f>Equity!FOP59</f>
        <v>0</v>
      </c>
      <c r="FOQ183" s="12">
        <f>Equity!FOQ59</f>
        <v>0</v>
      </c>
      <c r="FOR183" s="12">
        <f>Equity!FOR59</f>
        <v>0</v>
      </c>
      <c r="FOS183" s="12">
        <f>Equity!FOS59</f>
        <v>0</v>
      </c>
      <c r="FOT183" s="12">
        <f>Equity!FOT59</f>
        <v>0</v>
      </c>
      <c r="FOU183" s="12">
        <f>Equity!FOU59</f>
        <v>0</v>
      </c>
      <c r="FOV183" s="12">
        <f>Equity!FOV59</f>
        <v>0</v>
      </c>
      <c r="FOW183" s="12">
        <f>Equity!FOW59</f>
        <v>0</v>
      </c>
      <c r="FOX183" s="12">
        <f>Equity!FOX59</f>
        <v>0</v>
      </c>
      <c r="FOY183" s="12">
        <f>Equity!FOY59</f>
        <v>0</v>
      </c>
      <c r="FOZ183" s="12">
        <f>Equity!FOZ59</f>
        <v>0</v>
      </c>
      <c r="FPA183" s="12">
        <f>Equity!FPA59</f>
        <v>0</v>
      </c>
      <c r="FPB183" s="12">
        <f>Equity!FPB59</f>
        <v>0</v>
      </c>
      <c r="FPC183" s="12">
        <f>Equity!FPC59</f>
        <v>0</v>
      </c>
      <c r="FPD183" s="12">
        <f>Equity!FPD59</f>
        <v>0</v>
      </c>
      <c r="FPE183" s="12">
        <f>Equity!FPE59</f>
        <v>0</v>
      </c>
      <c r="FPF183" s="12">
        <f>Equity!FPF59</f>
        <v>0</v>
      </c>
      <c r="FPG183" s="12">
        <f>Equity!FPG59</f>
        <v>0</v>
      </c>
      <c r="FPH183" s="12">
        <f>Equity!FPH59</f>
        <v>0</v>
      </c>
      <c r="FPI183" s="12">
        <f>Equity!FPI59</f>
        <v>0</v>
      </c>
      <c r="FPJ183" s="12">
        <f>Equity!FPJ59</f>
        <v>0</v>
      </c>
      <c r="FPK183" s="12">
        <f>Equity!FPK59</f>
        <v>0</v>
      </c>
      <c r="FPL183" s="12">
        <f>Equity!FPL59</f>
        <v>0</v>
      </c>
      <c r="FPM183" s="12">
        <f>Equity!FPM59</f>
        <v>0</v>
      </c>
      <c r="FPN183" s="12">
        <f>Equity!FPN59</f>
        <v>0</v>
      </c>
      <c r="FPO183" s="12">
        <f>Equity!FPO59</f>
        <v>0</v>
      </c>
      <c r="FPP183" s="12">
        <f>Equity!FPP59</f>
        <v>0</v>
      </c>
      <c r="FPQ183" s="12">
        <f>Equity!FPQ59</f>
        <v>0</v>
      </c>
      <c r="FPR183" s="12">
        <f>Equity!FPR59</f>
        <v>0</v>
      </c>
      <c r="FPS183" s="12">
        <f>Equity!FPS59</f>
        <v>0</v>
      </c>
      <c r="FPT183" s="12">
        <f>Equity!FPT59</f>
        <v>0</v>
      </c>
      <c r="FPU183" s="12">
        <f>Equity!FPU59</f>
        <v>0</v>
      </c>
      <c r="FPV183" s="12">
        <f>Equity!FPV59</f>
        <v>0</v>
      </c>
      <c r="FPW183" s="12">
        <f>Equity!FPW59</f>
        <v>0</v>
      </c>
      <c r="FPX183" s="12">
        <f>Equity!FPX59</f>
        <v>0</v>
      </c>
      <c r="FPY183" s="12">
        <f>Equity!FPY59</f>
        <v>0</v>
      </c>
      <c r="FPZ183" s="12">
        <f>Equity!FPZ59</f>
        <v>0</v>
      </c>
      <c r="FQA183" s="12">
        <f>Equity!FQA59</f>
        <v>0</v>
      </c>
      <c r="FQB183" s="12">
        <f>Equity!FQB59</f>
        <v>0</v>
      </c>
      <c r="FQC183" s="12">
        <f>Equity!FQC59</f>
        <v>0</v>
      </c>
      <c r="FQD183" s="12">
        <f>Equity!FQD59</f>
        <v>0</v>
      </c>
      <c r="FQE183" s="12">
        <f>Equity!FQE59</f>
        <v>0</v>
      </c>
      <c r="FQF183" s="12">
        <f>Equity!FQF59</f>
        <v>0</v>
      </c>
      <c r="FQG183" s="12">
        <f>Equity!FQG59</f>
        <v>0</v>
      </c>
      <c r="FQH183" s="12">
        <f>Equity!FQH59</f>
        <v>0</v>
      </c>
      <c r="FQI183" s="12">
        <f>Equity!FQI59</f>
        <v>0</v>
      </c>
      <c r="FQJ183" s="12">
        <f>Equity!FQJ59</f>
        <v>0</v>
      </c>
      <c r="FQK183" s="12">
        <f>Equity!FQK59</f>
        <v>0</v>
      </c>
      <c r="FQL183" s="12">
        <f>Equity!FQL59</f>
        <v>0</v>
      </c>
      <c r="FQM183" s="12">
        <f>Equity!FQM59</f>
        <v>0</v>
      </c>
      <c r="FQN183" s="12">
        <f>Equity!FQN59</f>
        <v>0</v>
      </c>
      <c r="FQO183" s="12">
        <f>Equity!FQO59</f>
        <v>0</v>
      </c>
      <c r="FQP183" s="12">
        <f>Equity!FQP59</f>
        <v>0</v>
      </c>
      <c r="FQQ183" s="12">
        <f>Equity!FQQ59</f>
        <v>0</v>
      </c>
      <c r="FQR183" s="12">
        <f>Equity!FQR59</f>
        <v>0</v>
      </c>
      <c r="FQS183" s="12">
        <f>Equity!FQS59</f>
        <v>0</v>
      </c>
      <c r="FQT183" s="12">
        <f>Equity!FQT59</f>
        <v>0</v>
      </c>
      <c r="FQU183" s="12">
        <f>Equity!FQU59</f>
        <v>0</v>
      </c>
      <c r="FQV183" s="12">
        <f>Equity!FQV59</f>
        <v>0</v>
      </c>
      <c r="FQW183" s="12">
        <f>Equity!FQW59</f>
        <v>0</v>
      </c>
      <c r="FQX183" s="12">
        <f>Equity!FQX59</f>
        <v>0</v>
      </c>
      <c r="FQY183" s="12">
        <f>Equity!FQY59</f>
        <v>0</v>
      </c>
      <c r="FQZ183" s="12">
        <f>Equity!FQZ59</f>
        <v>0</v>
      </c>
      <c r="FRA183" s="12">
        <f>Equity!FRA59</f>
        <v>0</v>
      </c>
      <c r="FRB183" s="12">
        <f>Equity!FRB59</f>
        <v>0</v>
      </c>
      <c r="FRC183" s="12">
        <f>Equity!FRC59</f>
        <v>0</v>
      </c>
      <c r="FRD183" s="12">
        <f>Equity!FRD59</f>
        <v>0</v>
      </c>
      <c r="FRE183" s="12">
        <f>Equity!FRE59</f>
        <v>0</v>
      </c>
      <c r="FRF183" s="12">
        <f>Equity!FRF59</f>
        <v>0</v>
      </c>
      <c r="FRG183" s="12">
        <f>Equity!FRG59</f>
        <v>0</v>
      </c>
      <c r="FRH183" s="12">
        <f>Equity!FRH59</f>
        <v>0</v>
      </c>
      <c r="FRI183" s="12">
        <f>Equity!FRI59</f>
        <v>0</v>
      </c>
      <c r="FRJ183" s="12">
        <f>Equity!FRJ59</f>
        <v>0</v>
      </c>
      <c r="FRK183" s="12">
        <f>Equity!FRK59</f>
        <v>0</v>
      </c>
      <c r="FRL183" s="12">
        <f>Equity!FRL59</f>
        <v>0</v>
      </c>
      <c r="FRM183" s="12">
        <f>Equity!FRM59</f>
        <v>0</v>
      </c>
      <c r="FRN183" s="12">
        <f>Equity!FRN59</f>
        <v>0</v>
      </c>
      <c r="FRO183" s="12">
        <f>Equity!FRO59</f>
        <v>0</v>
      </c>
      <c r="FRP183" s="12">
        <f>Equity!FRP59</f>
        <v>0</v>
      </c>
      <c r="FRQ183" s="12">
        <f>Equity!FRQ59</f>
        <v>0</v>
      </c>
      <c r="FRR183" s="12">
        <f>Equity!FRR59</f>
        <v>0</v>
      </c>
      <c r="FRS183" s="12">
        <f>Equity!FRS59</f>
        <v>0</v>
      </c>
      <c r="FRT183" s="12">
        <f>Equity!FRT59</f>
        <v>0</v>
      </c>
      <c r="FRU183" s="12">
        <f>Equity!FRU59</f>
        <v>0</v>
      </c>
      <c r="FRV183" s="12">
        <f>Equity!FRV59</f>
        <v>0</v>
      </c>
      <c r="FRW183" s="12">
        <f>Equity!FRW59</f>
        <v>0</v>
      </c>
      <c r="FRX183" s="12">
        <f>Equity!FRX59</f>
        <v>0</v>
      </c>
      <c r="FRY183" s="12">
        <f>Equity!FRY59</f>
        <v>0</v>
      </c>
      <c r="FRZ183" s="12">
        <f>Equity!FRZ59</f>
        <v>0</v>
      </c>
      <c r="FSA183" s="12">
        <f>Equity!FSA59</f>
        <v>0</v>
      </c>
      <c r="FSB183" s="12">
        <f>Equity!FSB59</f>
        <v>0</v>
      </c>
      <c r="FSC183" s="12">
        <f>Equity!FSC59</f>
        <v>0</v>
      </c>
      <c r="FSD183" s="12">
        <f>Equity!FSD59</f>
        <v>0</v>
      </c>
      <c r="FSE183" s="12">
        <f>Equity!FSE59</f>
        <v>0</v>
      </c>
      <c r="FSF183" s="12">
        <f>Equity!FSF59</f>
        <v>0</v>
      </c>
      <c r="FSG183" s="12">
        <f>Equity!FSG59</f>
        <v>0</v>
      </c>
      <c r="FSH183" s="12">
        <f>Equity!FSH59</f>
        <v>0</v>
      </c>
      <c r="FSI183" s="12">
        <f>Equity!FSI59</f>
        <v>0</v>
      </c>
      <c r="FSJ183" s="12">
        <f>Equity!FSJ59</f>
        <v>0</v>
      </c>
      <c r="FSK183" s="12">
        <f>Equity!FSK59</f>
        <v>0</v>
      </c>
      <c r="FSL183" s="12">
        <f>Equity!FSL59</f>
        <v>0</v>
      </c>
      <c r="FSM183" s="12">
        <f>Equity!FSM59</f>
        <v>0</v>
      </c>
      <c r="FSN183" s="12">
        <f>Equity!FSN59</f>
        <v>0</v>
      </c>
      <c r="FSO183" s="12">
        <f>Equity!FSO59</f>
        <v>0</v>
      </c>
      <c r="FSP183" s="12">
        <f>Equity!FSP59</f>
        <v>0</v>
      </c>
      <c r="FSQ183" s="12">
        <f>Equity!FSQ59</f>
        <v>0</v>
      </c>
      <c r="FSR183" s="12">
        <f>Equity!FSR59</f>
        <v>0</v>
      </c>
      <c r="FSS183" s="12">
        <f>Equity!FSS59</f>
        <v>0</v>
      </c>
      <c r="FST183" s="12">
        <f>Equity!FST59</f>
        <v>0</v>
      </c>
      <c r="FSU183" s="12">
        <f>Equity!FSU59</f>
        <v>0</v>
      </c>
      <c r="FSV183" s="12">
        <f>Equity!FSV59</f>
        <v>0</v>
      </c>
      <c r="FSW183" s="12">
        <f>Equity!FSW59</f>
        <v>0</v>
      </c>
      <c r="FSX183" s="12">
        <f>Equity!FSX59</f>
        <v>0</v>
      </c>
      <c r="FSY183" s="12">
        <f>Equity!FSY59</f>
        <v>0</v>
      </c>
      <c r="FSZ183" s="12">
        <f>Equity!FSZ59</f>
        <v>0</v>
      </c>
      <c r="FTA183" s="12">
        <f>Equity!FTA59</f>
        <v>0</v>
      </c>
      <c r="FTB183" s="12">
        <f>Equity!FTB59</f>
        <v>0</v>
      </c>
      <c r="FTC183" s="12">
        <f>Equity!FTC59</f>
        <v>0</v>
      </c>
      <c r="FTD183" s="12">
        <f>Equity!FTD59</f>
        <v>0</v>
      </c>
      <c r="FTE183" s="12">
        <f>Equity!FTE59</f>
        <v>0</v>
      </c>
      <c r="FTF183" s="12">
        <f>Equity!FTF59</f>
        <v>0</v>
      </c>
      <c r="FTG183" s="12">
        <f>Equity!FTG59</f>
        <v>0</v>
      </c>
      <c r="FTH183" s="12">
        <f>Equity!FTH59</f>
        <v>0</v>
      </c>
      <c r="FTI183" s="12">
        <f>Equity!FTI59</f>
        <v>0</v>
      </c>
      <c r="FTJ183" s="12">
        <f>Equity!FTJ59</f>
        <v>0</v>
      </c>
      <c r="FTK183" s="12">
        <f>Equity!FTK59</f>
        <v>0</v>
      </c>
      <c r="FTL183" s="12">
        <f>Equity!FTL59</f>
        <v>0</v>
      </c>
      <c r="FTM183" s="12">
        <f>Equity!FTM59</f>
        <v>0</v>
      </c>
      <c r="FTN183" s="12">
        <f>Equity!FTN59</f>
        <v>0</v>
      </c>
      <c r="FTO183" s="12">
        <f>Equity!FTO59</f>
        <v>0</v>
      </c>
      <c r="FTP183" s="12">
        <f>Equity!FTP59</f>
        <v>0</v>
      </c>
      <c r="FTQ183" s="12">
        <f>Equity!FTQ59</f>
        <v>0</v>
      </c>
      <c r="FTR183" s="12">
        <f>Equity!FTR59</f>
        <v>0</v>
      </c>
      <c r="FTS183" s="12">
        <f>Equity!FTS59</f>
        <v>0</v>
      </c>
      <c r="FTT183" s="12">
        <f>Equity!FTT59</f>
        <v>0</v>
      </c>
      <c r="FTU183" s="12">
        <f>Equity!FTU59</f>
        <v>0</v>
      </c>
      <c r="FTV183" s="12">
        <f>Equity!FTV59</f>
        <v>0</v>
      </c>
      <c r="FTW183" s="12">
        <f>Equity!FTW59</f>
        <v>0</v>
      </c>
      <c r="FTX183" s="12">
        <f>Equity!FTX59</f>
        <v>0</v>
      </c>
      <c r="FTY183" s="12">
        <f>Equity!FTY59</f>
        <v>0</v>
      </c>
      <c r="FTZ183" s="12">
        <f>Equity!FTZ59</f>
        <v>0</v>
      </c>
      <c r="FUA183" s="12">
        <f>Equity!FUA59</f>
        <v>0</v>
      </c>
      <c r="FUB183" s="12">
        <f>Equity!FUB59</f>
        <v>0</v>
      </c>
      <c r="FUC183" s="12">
        <f>Equity!FUC59</f>
        <v>0</v>
      </c>
      <c r="FUD183" s="12">
        <f>Equity!FUD59</f>
        <v>0</v>
      </c>
      <c r="FUE183" s="12">
        <f>Equity!FUE59</f>
        <v>0</v>
      </c>
      <c r="FUF183" s="12">
        <f>Equity!FUF59</f>
        <v>0</v>
      </c>
      <c r="FUG183" s="12">
        <f>Equity!FUG59</f>
        <v>0</v>
      </c>
      <c r="FUH183" s="12">
        <f>Equity!FUH59</f>
        <v>0</v>
      </c>
      <c r="FUI183" s="12">
        <f>Equity!FUI59</f>
        <v>0</v>
      </c>
      <c r="FUJ183" s="12">
        <f>Equity!FUJ59</f>
        <v>0</v>
      </c>
      <c r="FUK183" s="12">
        <f>Equity!FUK59</f>
        <v>0</v>
      </c>
      <c r="FUL183" s="12">
        <f>Equity!FUL59</f>
        <v>0</v>
      </c>
      <c r="FUM183" s="12">
        <f>Equity!FUM59</f>
        <v>0</v>
      </c>
      <c r="FUN183" s="12">
        <f>Equity!FUN59</f>
        <v>0</v>
      </c>
      <c r="FUO183" s="12">
        <f>Equity!FUO59</f>
        <v>0</v>
      </c>
      <c r="FUP183" s="12">
        <f>Equity!FUP59</f>
        <v>0</v>
      </c>
      <c r="FUQ183" s="12">
        <f>Equity!FUQ59</f>
        <v>0</v>
      </c>
      <c r="FUR183" s="12">
        <f>Equity!FUR59</f>
        <v>0</v>
      </c>
      <c r="FUS183" s="12">
        <f>Equity!FUS59</f>
        <v>0</v>
      </c>
      <c r="FUT183" s="12">
        <f>Equity!FUT59</f>
        <v>0</v>
      </c>
      <c r="FUU183" s="12">
        <f>Equity!FUU59</f>
        <v>0</v>
      </c>
      <c r="FUV183" s="12">
        <f>Equity!FUV59</f>
        <v>0</v>
      </c>
      <c r="FUW183" s="12">
        <f>Equity!FUW59</f>
        <v>0</v>
      </c>
      <c r="FUX183" s="12">
        <f>Equity!FUX59</f>
        <v>0</v>
      </c>
      <c r="FUY183" s="12">
        <f>Equity!FUY59</f>
        <v>0</v>
      </c>
      <c r="FUZ183" s="12">
        <f>Equity!FUZ59</f>
        <v>0</v>
      </c>
      <c r="FVA183" s="12">
        <f>Equity!FVA59</f>
        <v>0</v>
      </c>
      <c r="FVB183" s="12">
        <f>Equity!FVB59</f>
        <v>0</v>
      </c>
      <c r="FVC183" s="12">
        <f>Equity!FVC59</f>
        <v>0</v>
      </c>
      <c r="FVD183" s="12">
        <f>Equity!FVD59</f>
        <v>0</v>
      </c>
      <c r="FVE183" s="12">
        <f>Equity!FVE59</f>
        <v>0</v>
      </c>
      <c r="FVF183" s="12">
        <f>Equity!FVF59</f>
        <v>0</v>
      </c>
      <c r="FVG183" s="12">
        <f>Equity!FVG59</f>
        <v>0</v>
      </c>
      <c r="FVH183" s="12">
        <f>Equity!FVH59</f>
        <v>0</v>
      </c>
      <c r="FVI183" s="12">
        <f>Equity!FVI59</f>
        <v>0</v>
      </c>
      <c r="FVJ183" s="12">
        <f>Equity!FVJ59</f>
        <v>0</v>
      </c>
      <c r="FVK183" s="12">
        <f>Equity!FVK59</f>
        <v>0</v>
      </c>
      <c r="FVL183" s="12">
        <f>Equity!FVL59</f>
        <v>0</v>
      </c>
      <c r="FVM183" s="12">
        <f>Equity!FVM59</f>
        <v>0</v>
      </c>
      <c r="FVN183" s="12">
        <f>Equity!FVN59</f>
        <v>0</v>
      </c>
      <c r="FVO183" s="12">
        <f>Equity!FVO59</f>
        <v>0</v>
      </c>
      <c r="FVP183" s="12">
        <f>Equity!FVP59</f>
        <v>0</v>
      </c>
      <c r="FVQ183" s="12">
        <f>Equity!FVQ59</f>
        <v>0</v>
      </c>
      <c r="FVR183" s="12">
        <f>Equity!FVR59</f>
        <v>0</v>
      </c>
      <c r="FVS183" s="12">
        <f>Equity!FVS59</f>
        <v>0</v>
      </c>
      <c r="FVT183" s="12">
        <f>Equity!FVT59</f>
        <v>0</v>
      </c>
      <c r="FVU183" s="12">
        <f>Equity!FVU59</f>
        <v>0</v>
      </c>
      <c r="FVV183" s="12">
        <f>Equity!FVV59</f>
        <v>0</v>
      </c>
      <c r="FVW183" s="12">
        <f>Equity!FVW59</f>
        <v>0</v>
      </c>
      <c r="FVX183" s="12">
        <f>Equity!FVX59</f>
        <v>0</v>
      </c>
      <c r="FVY183" s="12">
        <f>Equity!FVY59</f>
        <v>0</v>
      </c>
      <c r="FVZ183" s="12">
        <f>Equity!FVZ59</f>
        <v>0</v>
      </c>
      <c r="FWA183" s="12">
        <f>Equity!FWA59</f>
        <v>0</v>
      </c>
      <c r="FWB183" s="12">
        <f>Equity!FWB59</f>
        <v>0</v>
      </c>
      <c r="FWC183" s="12">
        <f>Equity!FWC59</f>
        <v>0</v>
      </c>
      <c r="FWD183" s="12">
        <f>Equity!FWD59</f>
        <v>0</v>
      </c>
      <c r="FWE183" s="12">
        <f>Equity!FWE59</f>
        <v>0</v>
      </c>
      <c r="FWF183" s="12">
        <f>Equity!FWF59</f>
        <v>0</v>
      </c>
      <c r="FWG183" s="12">
        <f>Equity!FWG59</f>
        <v>0</v>
      </c>
      <c r="FWH183" s="12">
        <f>Equity!FWH59</f>
        <v>0</v>
      </c>
      <c r="FWI183" s="12">
        <f>Equity!FWI59</f>
        <v>0</v>
      </c>
      <c r="FWJ183" s="12">
        <f>Equity!FWJ59</f>
        <v>0</v>
      </c>
      <c r="FWK183" s="12">
        <f>Equity!FWK59</f>
        <v>0</v>
      </c>
      <c r="FWL183" s="12">
        <f>Equity!FWL59</f>
        <v>0</v>
      </c>
      <c r="FWM183" s="12">
        <f>Equity!FWM59</f>
        <v>0</v>
      </c>
      <c r="FWN183" s="12">
        <f>Equity!FWN59</f>
        <v>0</v>
      </c>
      <c r="FWO183" s="12">
        <f>Equity!FWO59</f>
        <v>0</v>
      </c>
      <c r="FWP183" s="12">
        <f>Equity!FWP59</f>
        <v>0</v>
      </c>
      <c r="FWQ183" s="12">
        <f>Equity!FWQ59</f>
        <v>0</v>
      </c>
      <c r="FWR183" s="12">
        <f>Equity!FWR59</f>
        <v>0</v>
      </c>
      <c r="FWS183" s="12">
        <f>Equity!FWS59</f>
        <v>0</v>
      </c>
      <c r="FWT183" s="12">
        <f>Equity!FWT59</f>
        <v>0</v>
      </c>
      <c r="FWU183" s="12">
        <f>Equity!FWU59</f>
        <v>0</v>
      </c>
      <c r="FWV183" s="12">
        <f>Equity!FWV59</f>
        <v>0</v>
      </c>
      <c r="FWW183" s="12">
        <f>Equity!FWW59</f>
        <v>0</v>
      </c>
      <c r="FWX183" s="12">
        <f>Equity!FWX59</f>
        <v>0</v>
      </c>
      <c r="FWY183" s="12">
        <f>Equity!FWY59</f>
        <v>0</v>
      </c>
      <c r="FWZ183" s="12">
        <f>Equity!FWZ59</f>
        <v>0</v>
      </c>
      <c r="FXA183" s="12">
        <f>Equity!FXA59</f>
        <v>0</v>
      </c>
      <c r="FXB183" s="12">
        <f>Equity!FXB59</f>
        <v>0</v>
      </c>
      <c r="FXC183" s="12">
        <f>Equity!FXC59</f>
        <v>0</v>
      </c>
      <c r="FXD183" s="12">
        <f>Equity!FXD59</f>
        <v>0</v>
      </c>
      <c r="FXE183" s="12">
        <f>Equity!FXE59</f>
        <v>0</v>
      </c>
      <c r="FXF183" s="12">
        <f>Equity!FXF59</f>
        <v>0</v>
      </c>
      <c r="FXG183" s="12">
        <f>Equity!FXG59</f>
        <v>0</v>
      </c>
      <c r="FXH183" s="12">
        <f>Equity!FXH59</f>
        <v>0</v>
      </c>
      <c r="FXI183" s="12">
        <f>Equity!FXI59</f>
        <v>0</v>
      </c>
      <c r="FXJ183" s="12">
        <f>Equity!FXJ59</f>
        <v>0</v>
      </c>
      <c r="FXK183" s="12">
        <f>Equity!FXK59</f>
        <v>0</v>
      </c>
      <c r="FXL183" s="12">
        <f>Equity!FXL59</f>
        <v>0</v>
      </c>
      <c r="FXM183" s="12">
        <f>Equity!FXM59</f>
        <v>0</v>
      </c>
      <c r="FXN183" s="12">
        <f>Equity!FXN59</f>
        <v>0</v>
      </c>
      <c r="FXO183" s="12">
        <f>Equity!FXO59</f>
        <v>0</v>
      </c>
      <c r="FXP183" s="12">
        <f>Equity!FXP59</f>
        <v>0</v>
      </c>
      <c r="FXQ183" s="12">
        <f>Equity!FXQ59</f>
        <v>0</v>
      </c>
      <c r="FXR183" s="12">
        <f>Equity!FXR59</f>
        <v>0</v>
      </c>
      <c r="FXS183" s="12">
        <f>Equity!FXS59</f>
        <v>0</v>
      </c>
      <c r="FXT183" s="12">
        <f>Equity!FXT59</f>
        <v>0</v>
      </c>
      <c r="FXU183" s="12">
        <f>Equity!FXU59</f>
        <v>0</v>
      </c>
      <c r="FXV183" s="12">
        <f>Equity!FXV59</f>
        <v>0</v>
      </c>
      <c r="FXW183" s="12">
        <f>Equity!FXW59</f>
        <v>0</v>
      </c>
      <c r="FXX183" s="12">
        <f>Equity!FXX59</f>
        <v>0</v>
      </c>
      <c r="FXY183" s="12">
        <f>Equity!FXY59</f>
        <v>0</v>
      </c>
      <c r="FXZ183" s="12">
        <f>Equity!FXZ59</f>
        <v>0</v>
      </c>
      <c r="FYA183" s="12">
        <f>Equity!FYA59</f>
        <v>0</v>
      </c>
      <c r="FYB183" s="12">
        <f>Equity!FYB59</f>
        <v>0</v>
      </c>
      <c r="FYC183" s="12">
        <f>Equity!FYC59</f>
        <v>0</v>
      </c>
      <c r="FYD183" s="12">
        <f>Equity!FYD59</f>
        <v>0</v>
      </c>
      <c r="FYE183" s="12">
        <f>Equity!FYE59</f>
        <v>0</v>
      </c>
      <c r="FYF183" s="12">
        <f>Equity!FYF59</f>
        <v>0</v>
      </c>
      <c r="FYG183" s="12">
        <f>Equity!FYG59</f>
        <v>0</v>
      </c>
      <c r="FYH183" s="12">
        <f>Equity!FYH59</f>
        <v>0</v>
      </c>
      <c r="FYI183" s="12">
        <f>Equity!FYI59</f>
        <v>0</v>
      </c>
      <c r="FYJ183" s="12">
        <f>Equity!FYJ59</f>
        <v>0</v>
      </c>
      <c r="FYK183" s="12">
        <f>Equity!FYK59</f>
        <v>0</v>
      </c>
      <c r="FYL183" s="12">
        <f>Equity!FYL59</f>
        <v>0</v>
      </c>
      <c r="FYM183" s="12">
        <f>Equity!FYM59</f>
        <v>0</v>
      </c>
      <c r="FYN183" s="12">
        <f>Equity!FYN59</f>
        <v>0</v>
      </c>
      <c r="FYO183" s="12">
        <f>Equity!FYO59</f>
        <v>0</v>
      </c>
      <c r="FYP183" s="12">
        <f>Equity!FYP59</f>
        <v>0</v>
      </c>
      <c r="FYQ183" s="12">
        <f>Equity!FYQ59</f>
        <v>0</v>
      </c>
      <c r="FYR183" s="12">
        <f>Equity!FYR59</f>
        <v>0</v>
      </c>
      <c r="FYS183" s="12">
        <f>Equity!FYS59</f>
        <v>0</v>
      </c>
      <c r="FYT183" s="12">
        <f>Equity!FYT59</f>
        <v>0</v>
      </c>
      <c r="FYU183" s="12">
        <f>Equity!FYU59</f>
        <v>0</v>
      </c>
      <c r="FYV183" s="12">
        <f>Equity!FYV59</f>
        <v>0</v>
      </c>
      <c r="FYW183" s="12">
        <f>Equity!FYW59</f>
        <v>0</v>
      </c>
      <c r="FYX183" s="12">
        <f>Equity!FYX59</f>
        <v>0</v>
      </c>
      <c r="FYY183" s="12">
        <f>Equity!FYY59</f>
        <v>0</v>
      </c>
      <c r="FYZ183" s="12">
        <f>Equity!FYZ59</f>
        <v>0</v>
      </c>
      <c r="FZA183" s="12">
        <f>Equity!FZA59</f>
        <v>0</v>
      </c>
      <c r="FZB183" s="12">
        <f>Equity!FZB59</f>
        <v>0</v>
      </c>
      <c r="FZC183" s="12">
        <f>Equity!FZC59</f>
        <v>0</v>
      </c>
      <c r="FZD183" s="12">
        <f>Equity!FZD59</f>
        <v>0</v>
      </c>
      <c r="FZE183" s="12">
        <f>Equity!FZE59</f>
        <v>0</v>
      </c>
      <c r="FZF183" s="12">
        <f>Equity!FZF59</f>
        <v>0</v>
      </c>
      <c r="FZG183" s="12">
        <f>Equity!FZG59</f>
        <v>0</v>
      </c>
      <c r="FZH183" s="12">
        <f>Equity!FZH59</f>
        <v>0</v>
      </c>
      <c r="FZI183" s="12">
        <f>Equity!FZI59</f>
        <v>0</v>
      </c>
      <c r="FZJ183" s="12">
        <f>Equity!FZJ59</f>
        <v>0</v>
      </c>
      <c r="FZK183" s="12">
        <f>Equity!FZK59</f>
        <v>0</v>
      </c>
      <c r="FZL183" s="12">
        <f>Equity!FZL59</f>
        <v>0</v>
      </c>
      <c r="FZM183" s="12">
        <f>Equity!FZM59</f>
        <v>0</v>
      </c>
      <c r="FZN183" s="12">
        <f>Equity!FZN59</f>
        <v>0</v>
      </c>
      <c r="FZO183" s="12">
        <f>Equity!FZO59</f>
        <v>0</v>
      </c>
      <c r="FZP183" s="12">
        <f>Equity!FZP59</f>
        <v>0</v>
      </c>
      <c r="FZQ183" s="12">
        <f>Equity!FZQ59</f>
        <v>0</v>
      </c>
      <c r="FZR183" s="12">
        <f>Equity!FZR59</f>
        <v>0</v>
      </c>
      <c r="FZS183" s="12">
        <f>Equity!FZS59</f>
        <v>0</v>
      </c>
      <c r="FZT183" s="12">
        <f>Equity!FZT59</f>
        <v>0</v>
      </c>
      <c r="FZU183" s="12">
        <f>Equity!FZU59</f>
        <v>0</v>
      </c>
      <c r="FZV183" s="12">
        <f>Equity!FZV59</f>
        <v>0</v>
      </c>
      <c r="FZW183" s="12">
        <f>Equity!FZW59</f>
        <v>0</v>
      </c>
      <c r="FZX183" s="12">
        <f>Equity!FZX59</f>
        <v>0</v>
      </c>
      <c r="FZY183" s="12">
        <f>Equity!FZY59</f>
        <v>0</v>
      </c>
      <c r="FZZ183" s="12">
        <f>Equity!FZZ59</f>
        <v>0</v>
      </c>
      <c r="GAA183" s="12">
        <f>Equity!GAA59</f>
        <v>0</v>
      </c>
      <c r="GAB183" s="12">
        <f>Equity!GAB59</f>
        <v>0</v>
      </c>
      <c r="GAC183" s="12">
        <f>Equity!GAC59</f>
        <v>0</v>
      </c>
      <c r="GAD183" s="12">
        <f>Equity!GAD59</f>
        <v>0</v>
      </c>
      <c r="GAE183" s="12">
        <f>Equity!GAE59</f>
        <v>0</v>
      </c>
      <c r="GAF183" s="12">
        <f>Equity!GAF59</f>
        <v>0</v>
      </c>
      <c r="GAG183" s="12">
        <f>Equity!GAG59</f>
        <v>0</v>
      </c>
      <c r="GAH183" s="12">
        <f>Equity!GAH59</f>
        <v>0</v>
      </c>
      <c r="GAI183" s="12">
        <f>Equity!GAI59</f>
        <v>0</v>
      </c>
      <c r="GAJ183" s="12">
        <f>Equity!GAJ59</f>
        <v>0</v>
      </c>
      <c r="GAK183" s="12">
        <f>Equity!GAK59</f>
        <v>0</v>
      </c>
      <c r="GAL183" s="12">
        <f>Equity!GAL59</f>
        <v>0</v>
      </c>
      <c r="GAM183" s="12">
        <f>Equity!GAM59</f>
        <v>0</v>
      </c>
      <c r="GAN183" s="12">
        <f>Equity!GAN59</f>
        <v>0</v>
      </c>
      <c r="GAO183" s="12">
        <f>Equity!GAO59</f>
        <v>0</v>
      </c>
      <c r="GAP183" s="12">
        <f>Equity!GAP59</f>
        <v>0</v>
      </c>
      <c r="GAQ183" s="12">
        <f>Equity!GAQ59</f>
        <v>0</v>
      </c>
      <c r="GAR183" s="12">
        <f>Equity!GAR59</f>
        <v>0</v>
      </c>
      <c r="GAS183" s="12">
        <f>Equity!GAS59</f>
        <v>0</v>
      </c>
      <c r="GAT183" s="12">
        <f>Equity!GAT59</f>
        <v>0</v>
      </c>
      <c r="GAU183" s="12">
        <f>Equity!GAU59</f>
        <v>0</v>
      </c>
      <c r="GAV183" s="12">
        <f>Equity!GAV59</f>
        <v>0</v>
      </c>
      <c r="GAW183" s="12">
        <f>Equity!GAW59</f>
        <v>0</v>
      </c>
      <c r="GAX183" s="12">
        <f>Equity!GAX59</f>
        <v>0</v>
      </c>
      <c r="GAY183" s="12">
        <f>Equity!GAY59</f>
        <v>0</v>
      </c>
      <c r="GAZ183" s="12">
        <f>Equity!GAZ59</f>
        <v>0</v>
      </c>
      <c r="GBA183" s="12">
        <f>Equity!GBA59</f>
        <v>0</v>
      </c>
      <c r="GBB183" s="12">
        <f>Equity!GBB59</f>
        <v>0</v>
      </c>
      <c r="GBC183" s="12">
        <f>Equity!GBC59</f>
        <v>0</v>
      </c>
      <c r="GBD183" s="12">
        <f>Equity!GBD59</f>
        <v>0</v>
      </c>
      <c r="GBE183" s="12">
        <f>Equity!GBE59</f>
        <v>0</v>
      </c>
      <c r="GBF183" s="12">
        <f>Equity!GBF59</f>
        <v>0</v>
      </c>
      <c r="GBG183" s="12">
        <f>Equity!GBG59</f>
        <v>0</v>
      </c>
      <c r="GBH183" s="12">
        <f>Equity!GBH59</f>
        <v>0</v>
      </c>
      <c r="GBI183" s="12">
        <f>Equity!GBI59</f>
        <v>0</v>
      </c>
      <c r="GBJ183" s="12">
        <f>Equity!GBJ59</f>
        <v>0</v>
      </c>
      <c r="GBK183" s="12">
        <f>Equity!GBK59</f>
        <v>0</v>
      </c>
      <c r="GBL183" s="12">
        <f>Equity!GBL59</f>
        <v>0</v>
      </c>
      <c r="GBM183" s="12">
        <f>Equity!GBM59</f>
        <v>0</v>
      </c>
      <c r="GBN183" s="12">
        <f>Equity!GBN59</f>
        <v>0</v>
      </c>
      <c r="GBO183" s="12">
        <f>Equity!GBO59</f>
        <v>0</v>
      </c>
      <c r="GBP183" s="12">
        <f>Equity!GBP59</f>
        <v>0</v>
      </c>
      <c r="GBQ183" s="12">
        <f>Equity!GBQ59</f>
        <v>0</v>
      </c>
      <c r="GBR183" s="12">
        <f>Equity!GBR59</f>
        <v>0</v>
      </c>
      <c r="GBS183" s="12">
        <f>Equity!GBS59</f>
        <v>0</v>
      </c>
      <c r="GBT183" s="12">
        <f>Equity!GBT59</f>
        <v>0</v>
      </c>
      <c r="GBU183" s="12">
        <f>Equity!GBU59</f>
        <v>0</v>
      </c>
      <c r="GBV183" s="12">
        <f>Equity!GBV59</f>
        <v>0</v>
      </c>
      <c r="GBW183" s="12">
        <f>Equity!GBW59</f>
        <v>0</v>
      </c>
      <c r="GBX183" s="12">
        <f>Equity!GBX59</f>
        <v>0</v>
      </c>
      <c r="GBY183" s="12">
        <f>Equity!GBY59</f>
        <v>0</v>
      </c>
      <c r="GBZ183" s="12">
        <f>Equity!GBZ59</f>
        <v>0</v>
      </c>
      <c r="GCA183" s="12">
        <f>Equity!GCA59</f>
        <v>0</v>
      </c>
      <c r="GCB183" s="12">
        <f>Equity!GCB59</f>
        <v>0</v>
      </c>
      <c r="GCC183" s="12">
        <f>Equity!GCC59</f>
        <v>0</v>
      </c>
      <c r="GCD183" s="12">
        <f>Equity!GCD59</f>
        <v>0</v>
      </c>
      <c r="GCE183" s="12">
        <f>Equity!GCE59</f>
        <v>0</v>
      </c>
      <c r="GCF183" s="12">
        <f>Equity!GCF59</f>
        <v>0</v>
      </c>
      <c r="GCG183" s="12">
        <f>Equity!GCG59</f>
        <v>0</v>
      </c>
      <c r="GCH183" s="12">
        <f>Equity!GCH59</f>
        <v>0</v>
      </c>
      <c r="GCI183" s="12">
        <f>Equity!GCI59</f>
        <v>0</v>
      </c>
      <c r="GCJ183" s="12">
        <f>Equity!GCJ59</f>
        <v>0</v>
      </c>
      <c r="GCK183" s="12">
        <f>Equity!GCK59</f>
        <v>0</v>
      </c>
      <c r="GCL183" s="12">
        <f>Equity!GCL59</f>
        <v>0</v>
      </c>
      <c r="GCM183" s="12">
        <f>Equity!GCM59</f>
        <v>0</v>
      </c>
      <c r="GCN183" s="12">
        <f>Equity!GCN59</f>
        <v>0</v>
      </c>
      <c r="GCO183" s="12">
        <f>Equity!GCO59</f>
        <v>0</v>
      </c>
      <c r="GCP183" s="12">
        <f>Equity!GCP59</f>
        <v>0</v>
      </c>
      <c r="GCQ183" s="12">
        <f>Equity!GCQ59</f>
        <v>0</v>
      </c>
      <c r="GCR183" s="12">
        <f>Equity!GCR59</f>
        <v>0</v>
      </c>
      <c r="GCS183" s="12">
        <f>Equity!GCS59</f>
        <v>0</v>
      </c>
      <c r="GCT183" s="12">
        <f>Equity!GCT59</f>
        <v>0</v>
      </c>
      <c r="GCU183" s="12">
        <f>Equity!GCU59</f>
        <v>0</v>
      </c>
      <c r="GCV183" s="12">
        <f>Equity!GCV59</f>
        <v>0</v>
      </c>
      <c r="GCW183" s="12">
        <f>Equity!GCW59</f>
        <v>0</v>
      </c>
      <c r="GCX183" s="12">
        <f>Equity!GCX59</f>
        <v>0</v>
      </c>
      <c r="GCY183" s="12">
        <f>Equity!GCY59</f>
        <v>0</v>
      </c>
      <c r="GCZ183" s="12">
        <f>Equity!GCZ59</f>
        <v>0</v>
      </c>
      <c r="GDA183" s="12">
        <f>Equity!GDA59</f>
        <v>0</v>
      </c>
      <c r="GDB183" s="12">
        <f>Equity!GDB59</f>
        <v>0</v>
      </c>
      <c r="GDC183" s="12">
        <f>Equity!GDC59</f>
        <v>0</v>
      </c>
      <c r="GDD183" s="12">
        <f>Equity!GDD59</f>
        <v>0</v>
      </c>
      <c r="GDE183" s="12">
        <f>Equity!GDE59</f>
        <v>0</v>
      </c>
      <c r="GDF183" s="12">
        <f>Equity!GDF59</f>
        <v>0</v>
      </c>
      <c r="GDG183" s="12">
        <f>Equity!GDG59</f>
        <v>0</v>
      </c>
      <c r="GDH183" s="12">
        <f>Equity!GDH59</f>
        <v>0</v>
      </c>
      <c r="GDI183" s="12">
        <f>Equity!GDI59</f>
        <v>0</v>
      </c>
      <c r="GDJ183" s="12">
        <f>Equity!GDJ59</f>
        <v>0</v>
      </c>
      <c r="GDK183" s="12">
        <f>Equity!GDK59</f>
        <v>0</v>
      </c>
      <c r="GDL183" s="12">
        <f>Equity!GDL59</f>
        <v>0</v>
      </c>
      <c r="GDM183" s="12">
        <f>Equity!GDM59</f>
        <v>0</v>
      </c>
      <c r="GDN183" s="12">
        <f>Equity!GDN59</f>
        <v>0</v>
      </c>
      <c r="GDO183" s="12">
        <f>Equity!GDO59</f>
        <v>0</v>
      </c>
      <c r="GDP183" s="12">
        <f>Equity!GDP59</f>
        <v>0</v>
      </c>
      <c r="GDQ183" s="12">
        <f>Equity!GDQ59</f>
        <v>0</v>
      </c>
      <c r="GDR183" s="12">
        <f>Equity!GDR59</f>
        <v>0</v>
      </c>
      <c r="GDS183" s="12">
        <f>Equity!GDS59</f>
        <v>0</v>
      </c>
      <c r="GDT183" s="12">
        <f>Equity!GDT59</f>
        <v>0</v>
      </c>
      <c r="GDU183" s="12">
        <f>Equity!GDU59</f>
        <v>0</v>
      </c>
      <c r="GDV183" s="12">
        <f>Equity!GDV59</f>
        <v>0</v>
      </c>
      <c r="GDW183" s="12">
        <f>Equity!GDW59</f>
        <v>0</v>
      </c>
      <c r="GDX183" s="12">
        <f>Equity!GDX59</f>
        <v>0</v>
      </c>
      <c r="GDY183" s="12">
        <f>Equity!GDY59</f>
        <v>0</v>
      </c>
      <c r="GDZ183" s="12">
        <f>Equity!GDZ59</f>
        <v>0</v>
      </c>
      <c r="GEA183" s="12">
        <f>Equity!GEA59</f>
        <v>0</v>
      </c>
      <c r="GEB183" s="12">
        <f>Equity!GEB59</f>
        <v>0</v>
      </c>
      <c r="GEC183" s="12">
        <f>Equity!GEC59</f>
        <v>0</v>
      </c>
      <c r="GED183" s="12">
        <f>Equity!GED59</f>
        <v>0</v>
      </c>
      <c r="GEE183" s="12">
        <f>Equity!GEE59</f>
        <v>0</v>
      </c>
      <c r="GEF183" s="12">
        <f>Equity!GEF59</f>
        <v>0</v>
      </c>
      <c r="GEG183" s="12">
        <f>Equity!GEG59</f>
        <v>0</v>
      </c>
      <c r="GEH183" s="12">
        <f>Equity!GEH59</f>
        <v>0</v>
      </c>
      <c r="GEI183" s="12">
        <f>Equity!GEI59</f>
        <v>0</v>
      </c>
      <c r="GEJ183" s="12">
        <f>Equity!GEJ59</f>
        <v>0</v>
      </c>
      <c r="GEK183" s="12">
        <f>Equity!GEK59</f>
        <v>0</v>
      </c>
      <c r="GEL183" s="12">
        <f>Equity!GEL59</f>
        <v>0</v>
      </c>
      <c r="GEM183" s="12">
        <f>Equity!GEM59</f>
        <v>0</v>
      </c>
      <c r="GEN183" s="12">
        <f>Equity!GEN59</f>
        <v>0</v>
      </c>
      <c r="GEO183" s="12">
        <f>Equity!GEO59</f>
        <v>0</v>
      </c>
      <c r="GEP183" s="12">
        <f>Equity!GEP59</f>
        <v>0</v>
      </c>
      <c r="GEQ183" s="12">
        <f>Equity!GEQ59</f>
        <v>0</v>
      </c>
      <c r="GER183" s="12">
        <f>Equity!GER59</f>
        <v>0</v>
      </c>
      <c r="GES183" s="12">
        <f>Equity!GES59</f>
        <v>0</v>
      </c>
      <c r="GET183" s="12">
        <f>Equity!GET59</f>
        <v>0</v>
      </c>
      <c r="GEU183" s="12">
        <f>Equity!GEU59</f>
        <v>0</v>
      </c>
      <c r="GEV183" s="12">
        <f>Equity!GEV59</f>
        <v>0</v>
      </c>
      <c r="GEW183" s="12">
        <f>Equity!GEW59</f>
        <v>0</v>
      </c>
      <c r="GEX183" s="12">
        <f>Equity!GEX59</f>
        <v>0</v>
      </c>
      <c r="GEY183" s="12">
        <f>Equity!GEY59</f>
        <v>0</v>
      </c>
      <c r="GEZ183" s="12">
        <f>Equity!GEZ59</f>
        <v>0</v>
      </c>
      <c r="GFA183" s="12">
        <f>Equity!GFA59</f>
        <v>0</v>
      </c>
      <c r="GFB183" s="12">
        <f>Equity!GFB59</f>
        <v>0</v>
      </c>
      <c r="GFC183" s="12">
        <f>Equity!GFC59</f>
        <v>0</v>
      </c>
      <c r="GFD183" s="12">
        <f>Equity!GFD59</f>
        <v>0</v>
      </c>
      <c r="GFE183" s="12">
        <f>Equity!GFE59</f>
        <v>0</v>
      </c>
      <c r="GFF183" s="12">
        <f>Equity!GFF59</f>
        <v>0</v>
      </c>
      <c r="GFG183" s="12">
        <f>Equity!GFG59</f>
        <v>0</v>
      </c>
      <c r="GFH183" s="12">
        <f>Equity!GFH59</f>
        <v>0</v>
      </c>
      <c r="GFI183" s="12">
        <f>Equity!GFI59</f>
        <v>0</v>
      </c>
      <c r="GFJ183" s="12">
        <f>Equity!GFJ59</f>
        <v>0</v>
      </c>
      <c r="GFK183" s="12">
        <f>Equity!GFK59</f>
        <v>0</v>
      </c>
      <c r="GFL183" s="12">
        <f>Equity!GFL59</f>
        <v>0</v>
      </c>
      <c r="GFM183" s="12">
        <f>Equity!GFM59</f>
        <v>0</v>
      </c>
      <c r="GFN183" s="12">
        <f>Equity!GFN59</f>
        <v>0</v>
      </c>
      <c r="GFO183" s="12">
        <f>Equity!GFO59</f>
        <v>0</v>
      </c>
      <c r="GFP183" s="12">
        <f>Equity!GFP59</f>
        <v>0</v>
      </c>
      <c r="GFQ183" s="12">
        <f>Equity!GFQ59</f>
        <v>0</v>
      </c>
      <c r="GFR183" s="12">
        <f>Equity!GFR59</f>
        <v>0</v>
      </c>
      <c r="GFS183" s="12">
        <f>Equity!GFS59</f>
        <v>0</v>
      </c>
      <c r="GFT183" s="12">
        <f>Equity!GFT59</f>
        <v>0</v>
      </c>
      <c r="GFU183" s="12">
        <f>Equity!GFU59</f>
        <v>0</v>
      </c>
      <c r="GFV183" s="12">
        <f>Equity!GFV59</f>
        <v>0</v>
      </c>
      <c r="GFW183" s="12">
        <f>Equity!GFW59</f>
        <v>0</v>
      </c>
      <c r="GFX183" s="12">
        <f>Equity!GFX59</f>
        <v>0</v>
      </c>
      <c r="GFY183" s="12">
        <f>Equity!GFY59</f>
        <v>0</v>
      </c>
      <c r="GFZ183" s="12">
        <f>Equity!GFZ59</f>
        <v>0</v>
      </c>
      <c r="GGA183" s="12">
        <f>Equity!GGA59</f>
        <v>0</v>
      </c>
      <c r="GGB183" s="12">
        <f>Equity!GGB59</f>
        <v>0</v>
      </c>
      <c r="GGC183" s="12">
        <f>Equity!GGC59</f>
        <v>0</v>
      </c>
      <c r="GGD183" s="12">
        <f>Equity!GGD59</f>
        <v>0</v>
      </c>
      <c r="GGE183" s="12">
        <f>Equity!GGE59</f>
        <v>0</v>
      </c>
      <c r="GGF183" s="12">
        <f>Equity!GGF59</f>
        <v>0</v>
      </c>
      <c r="GGG183" s="12">
        <f>Equity!GGG59</f>
        <v>0</v>
      </c>
      <c r="GGH183" s="12">
        <f>Equity!GGH59</f>
        <v>0</v>
      </c>
      <c r="GGI183" s="12">
        <f>Equity!GGI59</f>
        <v>0</v>
      </c>
      <c r="GGJ183" s="12">
        <f>Equity!GGJ59</f>
        <v>0</v>
      </c>
      <c r="GGK183" s="12">
        <f>Equity!GGK59</f>
        <v>0</v>
      </c>
      <c r="GGL183" s="12">
        <f>Equity!GGL59</f>
        <v>0</v>
      </c>
      <c r="GGM183" s="12">
        <f>Equity!GGM59</f>
        <v>0</v>
      </c>
      <c r="GGN183" s="12">
        <f>Equity!GGN59</f>
        <v>0</v>
      </c>
      <c r="GGO183" s="12">
        <f>Equity!GGO59</f>
        <v>0</v>
      </c>
      <c r="GGP183" s="12">
        <f>Equity!GGP59</f>
        <v>0</v>
      </c>
      <c r="GGQ183" s="12">
        <f>Equity!GGQ59</f>
        <v>0</v>
      </c>
      <c r="GGR183" s="12">
        <f>Equity!GGR59</f>
        <v>0</v>
      </c>
      <c r="GGS183" s="12">
        <f>Equity!GGS59</f>
        <v>0</v>
      </c>
      <c r="GGT183" s="12">
        <f>Equity!GGT59</f>
        <v>0</v>
      </c>
      <c r="GGU183" s="12">
        <f>Equity!GGU59</f>
        <v>0</v>
      </c>
      <c r="GGV183" s="12">
        <f>Equity!GGV59</f>
        <v>0</v>
      </c>
      <c r="GGW183" s="12">
        <f>Equity!GGW59</f>
        <v>0</v>
      </c>
      <c r="GGX183" s="12">
        <f>Equity!GGX59</f>
        <v>0</v>
      </c>
      <c r="GGY183" s="12">
        <f>Equity!GGY59</f>
        <v>0</v>
      </c>
      <c r="GGZ183" s="12">
        <f>Equity!GGZ59</f>
        <v>0</v>
      </c>
      <c r="GHA183" s="12">
        <f>Equity!GHA59</f>
        <v>0</v>
      </c>
      <c r="GHB183" s="12">
        <f>Equity!GHB59</f>
        <v>0</v>
      </c>
      <c r="GHC183" s="12">
        <f>Equity!GHC59</f>
        <v>0</v>
      </c>
      <c r="GHD183" s="12">
        <f>Equity!GHD59</f>
        <v>0</v>
      </c>
      <c r="GHE183" s="12">
        <f>Equity!GHE59</f>
        <v>0</v>
      </c>
      <c r="GHF183" s="12">
        <f>Equity!GHF59</f>
        <v>0</v>
      </c>
      <c r="GHG183" s="12">
        <f>Equity!GHG59</f>
        <v>0</v>
      </c>
      <c r="GHH183" s="12">
        <f>Equity!GHH59</f>
        <v>0</v>
      </c>
      <c r="GHI183" s="12">
        <f>Equity!GHI59</f>
        <v>0</v>
      </c>
      <c r="GHJ183" s="12">
        <f>Equity!GHJ59</f>
        <v>0</v>
      </c>
      <c r="GHK183" s="12">
        <f>Equity!GHK59</f>
        <v>0</v>
      </c>
      <c r="GHL183" s="12">
        <f>Equity!GHL59</f>
        <v>0</v>
      </c>
      <c r="GHM183" s="12">
        <f>Equity!GHM59</f>
        <v>0</v>
      </c>
      <c r="GHN183" s="12">
        <f>Equity!GHN59</f>
        <v>0</v>
      </c>
      <c r="GHO183" s="12">
        <f>Equity!GHO59</f>
        <v>0</v>
      </c>
      <c r="GHP183" s="12">
        <f>Equity!GHP59</f>
        <v>0</v>
      </c>
      <c r="GHQ183" s="12">
        <f>Equity!GHQ59</f>
        <v>0</v>
      </c>
      <c r="GHR183" s="12">
        <f>Equity!GHR59</f>
        <v>0</v>
      </c>
      <c r="GHS183" s="12">
        <f>Equity!GHS59</f>
        <v>0</v>
      </c>
      <c r="GHT183" s="12">
        <f>Equity!GHT59</f>
        <v>0</v>
      </c>
      <c r="GHU183" s="12">
        <f>Equity!GHU59</f>
        <v>0</v>
      </c>
      <c r="GHV183" s="12">
        <f>Equity!GHV59</f>
        <v>0</v>
      </c>
      <c r="GHW183" s="12">
        <f>Equity!GHW59</f>
        <v>0</v>
      </c>
      <c r="GHX183" s="12">
        <f>Equity!GHX59</f>
        <v>0</v>
      </c>
      <c r="GHY183" s="12">
        <f>Equity!GHY59</f>
        <v>0</v>
      </c>
      <c r="GHZ183" s="12">
        <f>Equity!GHZ59</f>
        <v>0</v>
      </c>
      <c r="GIA183" s="12">
        <f>Equity!GIA59</f>
        <v>0</v>
      </c>
      <c r="GIB183" s="12">
        <f>Equity!GIB59</f>
        <v>0</v>
      </c>
      <c r="GIC183" s="12">
        <f>Equity!GIC59</f>
        <v>0</v>
      </c>
      <c r="GID183" s="12">
        <f>Equity!GID59</f>
        <v>0</v>
      </c>
      <c r="GIE183" s="12">
        <f>Equity!GIE59</f>
        <v>0</v>
      </c>
      <c r="GIF183" s="12">
        <f>Equity!GIF59</f>
        <v>0</v>
      </c>
      <c r="GIG183" s="12">
        <f>Equity!GIG59</f>
        <v>0</v>
      </c>
      <c r="GIH183" s="12">
        <f>Equity!GIH59</f>
        <v>0</v>
      </c>
      <c r="GII183" s="12">
        <f>Equity!GII59</f>
        <v>0</v>
      </c>
      <c r="GIJ183" s="12">
        <f>Equity!GIJ59</f>
        <v>0</v>
      </c>
      <c r="GIK183" s="12">
        <f>Equity!GIK59</f>
        <v>0</v>
      </c>
      <c r="GIL183" s="12">
        <f>Equity!GIL59</f>
        <v>0</v>
      </c>
      <c r="GIM183" s="12">
        <f>Equity!GIM59</f>
        <v>0</v>
      </c>
      <c r="GIN183" s="12">
        <f>Equity!GIN59</f>
        <v>0</v>
      </c>
      <c r="GIO183" s="12">
        <f>Equity!GIO59</f>
        <v>0</v>
      </c>
      <c r="GIP183" s="12">
        <f>Equity!GIP59</f>
        <v>0</v>
      </c>
      <c r="GIQ183" s="12">
        <f>Equity!GIQ59</f>
        <v>0</v>
      </c>
      <c r="GIR183" s="12">
        <f>Equity!GIR59</f>
        <v>0</v>
      </c>
      <c r="GIS183" s="12">
        <f>Equity!GIS59</f>
        <v>0</v>
      </c>
      <c r="GIT183" s="12">
        <f>Equity!GIT59</f>
        <v>0</v>
      </c>
      <c r="GIU183" s="12">
        <f>Equity!GIU59</f>
        <v>0</v>
      </c>
      <c r="GIV183" s="12">
        <f>Equity!GIV59</f>
        <v>0</v>
      </c>
      <c r="GIW183" s="12">
        <f>Equity!GIW59</f>
        <v>0</v>
      </c>
      <c r="GIX183" s="12">
        <f>Equity!GIX59</f>
        <v>0</v>
      </c>
      <c r="GIY183" s="12">
        <f>Equity!GIY59</f>
        <v>0</v>
      </c>
      <c r="GIZ183" s="12">
        <f>Equity!GIZ59</f>
        <v>0</v>
      </c>
      <c r="GJA183" s="12">
        <f>Equity!GJA59</f>
        <v>0</v>
      </c>
      <c r="GJB183" s="12">
        <f>Equity!GJB59</f>
        <v>0</v>
      </c>
      <c r="GJC183" s="12">
        <f>Equity!GJC59</f>
        <v>0</v>
      </c>
      <c r="GJD183" s="12">
        <f>Equity!GJD59</f>
        <v>0</v>
      </c>
      <c r="GJE183" s="12">
        <f>Equity!GJE59</f>
        <v>0</v>
      </c>
      <c r="GJF183" s="12">
        <f>Equity!GJF59</f>
        <v>0</v>
      </c>
      <c r="GJG183" s="12">
        <f>Equity!GJG59</f>
        <v>0</v>
      </c>
      <c r="GJH183" s="12">
        <f>Equity!GJH59</f>
        <v>0</v>
      </c>
      <c r="GJI183" s="12">
        <f>Equity!GJI59</f>
        <v>0</v>
      </c>
      <c r="GJJ183" s="12">
        <f>Equity!GJJ59</f>
        <v>0</v>
      </c>
      <c r="GJK183" s="12">
        <f>Equity!GJK59</f>
        <v>0</v>
      </c>
      <c r="GJL183" s="12">
        <f>Equity!GJL59</f>
        <v>0</v>
      </c>
      <c r="GJM183" s="12">
        <f>Equity!GJM59</f>
        <v>0</v>
      </c>
      <c r="GJN183" s="12">
        <f>Equity!GJN59</f>
        <v>0</v>
      </c>
      <c r="GJO183" s="12">
        <f>Equity!GJO59</f>
        <v>0</v>
      </c>
      <c r="GJP183" s="12">
        <f>Equity!GJP59</f>
        <v>0</v>
      </c>
      <c r="GJQ183" s="12">
        <f>Equity!GJQ59</f>
        <v>0</v>
      </c>
      <c r="GJR183" s="12">
        <f>Equity!GJR59</f>
        <v>0</v>
      </c>
      <c r="GJS183" s="12">
        <f>Equity!GJS59</f>
        <v>0</v>
      </c>
      <c r="GJT183" s="12">
        <f>Equity!GJT59</f>
        <v>0</v>
      </c>
      <c r="GJU183" s="12">
        <f>Equity!GJU59</f>
        <v>0</v>
      </c>
      <c r="GJV183" s="12">
        <f>Equity!GJV59</f>
        <v>0</v>
      </c>
      <c r="GJW183" s="12">
        <f>Equity!GJW59</f>
        <v>0</v>
      </c>
      <c r="GJX183" s="12">
        <f>Equity!GJX59</f>
        <v>0</v>
      </c>
      <c r="GJY183" s="12">
        <f>Equity!GJY59</f>
        <v>0</v>
      </c>
      <c r="GJZ183" s="12">
        <f>Equity!GJZ59</f>
        <v>0</v>
      </c>
      <c r="GKA183" s="12">
        <f>Equity!GKA59</f>
        <v>0</v>
      </c>
      <c r="GKB183" s="12">
        <f>Equity!GKB59</f>
        <v>0</v>
      </c>
      <c r="GKC183" s="12">
        <f>Equity!GKC59</f>
        <v>0</v>
      </c>
      <c r="GKD183" s="12">
        <f>Equity!GKD59</f>
        <v>0</v>
      </c>
      <c r="GKE183" s="12">
        <f>Equity!GKE59</f>
        <v>0</v>
      </c>
      <c r="GKF183" s="12">
        <f>Equity!GKF59</f>
        <v>0</v>
      </c>
      <c r="GKG183" s="12">
        <f>Equity!GKG59</f>
        <v>0</v>
      </c>
      <c r="GKH183" s="12">
        <f>Equity!GKH59</f>
        <v>0</v>
      </c>
      <c r="GKI183" s="12">
        <f>Equity!GKI59</f>
        <v>0</v>
      </c>
      <c r="GKJ183" s="12">
        <f>Equity!GKJ59</f>
        <v>0</v>
      </c>
      <c r="GKK183" s="12">
        <f>Equity!GKK59</f>
        <v>0</v>
      </c>
      <c r="GKL183" s="12">
        <f>Equity!GKL59</f>
        <v>0</v>
      </c>
      <c r="GKM183" s="12">
        <f>Equity!GKM59</f>
        <v>0</v>
      </c>
      <c r="GKN183" s="12">
        <f>Equity!GKN59</f>
        <v>0</v>
      </c>
      <c r="GKO183" s="12">
        <f>Equity!GKO59</f>
        <v>0</v>
      </c>
      <c r="GKP183" s="12">
        <f>Equity!GKP59</f>
        <v>0</v>
      </c>
      <c r="GKQ183" s="12">
        <f>Equity!GKQ59</f>
        <v>0</v>
      </c>
      <c r="GKR183" s="12">
        <f>Equity!GKR59</f>
        <v>0</v>
      </c>
      <c r="GKS183" s="12">
        <f>Equity!GKS59</f>
        <v>0</v>
      </c>
      <c r="GKT183" s="12">
        <f>Equity!GKT59</f>
        <v>0</v>
      </c>
      <c r="GKU183" s="12">
        <f>Equity!GKU59</f>
        <v>0</v>
      </c>
      <c r="GKV183" s="12">
        <f>Equity!GKV59</f>
        <v>0</v>
      </c>
      <c r="GKW183" s="12">
        <f>Equity!GKW59</f>
        <v>0</v>
      </c>
      <c r="GKX183" s="12">
        <f>Equity!GKX59</f>
        <v>0</v>
      </c>
      <c r="GKY183" s="12">
        <f>Equity!GKY59</f>
        <v>0</v>
      </c>
      <c r="GKZ183" s="12">
        <f>Equity!GKZ59</f>
        <v>0</v>
      </c>
      <c r="GLA183" s="12">
        <f>Equity!GLA59</f>
        <v>0</v>
      </c>
      <c r="GLB183" s="12">
        <f>Equity!GLB59</f>
        <v>0</v>
      </c>
      <c r="GLC183" s="12">
        <f>Equity!GLC59</f>
        <v>0</v>
      </c>
      <c r="GLD183" s="12">
        <f>Equity!GLD59</f>
        <v>0</v>
      </c>
      <c r="GLE183" s="12">
        <f>Equity!GLE59</f>
        <v>0</v>
      </c>
      <c r="GLF183" s="12">
        <f>Equity!GLF59</f>
        <v>0</v>
      </c>
      <c r="GLG183" s="12">
        <f>Equity!GLG59</f>
        <v>0</v>
      </c>
      <c r="GLH183" s="12">
        <f>Equity!GLH59</f>
        <v>0</v>
      </c>
      <c r="GLI183" s="12">
        <f>Equity!GLI59</f>
        <v>0</v>
      </c>
      <c r="GLJ183" s="12">
        <f>Equity!GLJ59</f>
        <v>0</v>
      </c>
      <c r="GLK183" s="12">
        <f>Equity!GLK59</f>
        <v>0</v>
      </c>
      <c r="GLL183" s="12">
        <f>Equity!GLL59</f>
        <v>0</v>
      </c>
      <c r="GLM183" s="12">
        <f>Equity!GLM59</f>
        <v>0</v>
      </c>
      <c r="GLN183" s="12">
        <f>Equity!GLN59</f>
        <v>0</v>
      </c>
      <c r="GLO183" s="12">
        <f>Equity!GLO59</f>
        <v>0</v>
      </c>
      <c r="GLP183" s="12">
        <f>Equity!GLP59</f>
        <v>0</v>
      </c>
      <c r="GLQ183" s="12">
        <f>Equity!GLQ59</f>
        <v>0</v>
      </c>
      <c r="GLR183" s="12">
        <f>Equity!GLR59</f>
        <v>0</v>
      </c>
      <c r="GLS183" s="12">
        <f>Equity!GLS59</f>
        <v>0</v>
      </c>
      <c r="GLT183" s="12">
        <f>Equity!GLT59</f>
        <v>0</v>
      </c>
      <c r="GLU183" s="12">
        <f>Equity!GLU59</f>
        <v>0</v>
      </c>
      <c r="GLV183" s="12">
        <f>Equity!GLV59</f>
        <v>0</v>
      </c>
      <c r="GLW183" s="12">
        <f>Equity!GLW59</f>
        <v>0</v>
      </c>
      <c r="GLX183" s="12">
        <f>Equity!GLX59</f>
        <v>0</v>
      </c>
      <c r="GLY183" s="12">
        <f>Equity!GLY59</f>
        <v>0</v>
      </c>
      <c r="GLZ183" s="12">
        <f>Equity!GLZ59</f>
        <v>0</v>
      </c>
      <c r="GMA183" s="12">
        <f>Equity!GMA59</f>
        <v>0</v>
      </c>
      <c r="GMB183" s="12">
        <f>Equity!GMB59</f>
        <v>0</v>
      </c>
      <c r="GMC183" s="12">
        <f>Equity!GMC59</f>
        <v>0</v>
      </c>
      <c r="GMD183" s="12">
        <f>Equity!GMD59</f>
        <v>0</v>
      </c>
      <c r="GME183" s="12">
        <f>Equity!GME59</f>
        <v>0</v>
      </c>
      <c r="GMF183" s="12">
        <f>Equity!GMF59</f>
        <v>0</v>
      </c>
      <c r="GMG183" s="12">
        <f>Equity!GMG59</f>
        <v>0</v>
      </c>
      <c r="GMH183" s="12">
        <f>Equity!GMH59</f>
        <v>0</v>
      </c>
      <c r="GMI183" s="12">
        <f>Equity!GMI59</f>
        <v>0</v>
      </c>
      <c r="GMJ183" s="12">
        <f>Equity!GMJ59</f>
        <v>0</v>
      </c>
      <c r="GMK183" s="12">
        <f>Equity!GMK59</f>
        <v>0</v>
      </c>
      <c r="GML183" s="12">
        <f>Equity!GML59</f>
        <v>0</v>
      </c>
      <c r="GMM183" s="12">
        <f>Equity!GMM59</f>
        <v>0</v>
      </c>
      <c r="GMN183" s="12">
        <f>Equity!GMN59</f>
        <v>0</v>
      </c>
      <c r="GMO183" s="12">
        <f>Equity!GMO59</f>
        <v>0</v>
      </c>
      <c r="GMP183" s="12">
        <f>Equity!GMP59</f>
        <v>0</v>
      </c>
      <c r="GMQ183" s="12">
        <f>Equity!GMQ59</f>
        <v>0</v>
      </c>
      <c r="GMR183" s="12">
        <f>Equity!GMR59</f>
        <v>0</v>
      </c>
      <c r="GMS183" s="12">
        <f>Equity!GMS59</f>
        <v>0</v>
      </c>
      <c r="GMT183" s="12">
        <f>Equity!GMT59</f>
        <v>0</v>
      </c>
      <c r="GMU183" s="12">
        <f>Equity!GMU59</f>
        <v>0</v>
      </c>
      <c r="GMV183" s="12">
        <f>Equity!GMV59</f>
        <v>0</v>
      </c>
      <c r="GMW183" s="12">
        <f>Equity!GMW59</f>
        <v>0</v>
      </c>
      <c r="GMX183" s="12">
        <f>Equity!GMX59</f>
        <v>0</v>
      </c>
      <c r="GMY183" s="12">
        <f>Equity!GMY59</f>
        <v>0</v>
      </c>
      <c r="GMZ183" s="12">
        <f>Equity!GMZ59</f>
        <v>0</v>
      </c>
      <c r="GNA183" s="12">
        <f>Equity!GNA59</f>
        <v>0</v>
      </c>
      <c r="GNB183" s="12">
        <f>Equity!GNB59</f>
        <v>0</v>
      </c>
      <c r="GNC183" s="12">
        <f>Equity!GNC59</f>
        <v>0</v>
      </c>
      <c r="GND183" s="12">
        <f>Equity!GND59</f>
        <v>0</v>
      </c>
      <c r="GNE183" s="12">
        <f>Equity!GNE59</f>
        <v>0</v>
      </c>
      <c r="GNF183" s="12">
        <f>Equity!GNF59</f>
        <v>0</v>
      </c>
      <c r="GNG183" s="12">
        <f>Equity!GNG59</f>
        <v>0</v>
      </c>
      <c r="GNH183" s="12">
        <f>Equity!GNH59</f>
        <v>0</v>
      </c>
      <c r="GNI183" s="12">
        <f>Equity!GNI59</f>
        <v>0</v>
      </c>
      <c r="GNJ183" s="12">
        <f>Equity!GNJ59</f>
        <v>0</v>
      </c>
      <c r="GNK183" s="12">
        <f>Equity!GNK59</f>
        <v>0</v>
      </c>
      <c r="GNL183" s="12">
        <f>Equity!GNL59</f>
        <v>0</v>
      </c>
      <c r="GNM183" s="12">
        <f>Equity!GNM59</f>
        <v>0</v>
      </c>
      <c r="GNN183" s="12">
        <f>Equity!GNN59</f>
        <v>0</v>
      </c>
      <c r="GNO183" s="12">
        <f>Equity!GNO59</f>
        <v>0</v>
      </c>
      <c r="GNP183" s="12">
        <f>Equity!GNP59</f>
        <v>0</v>
      </c>
      <c r="GNQ183" s="12">
        <f>Equity!GNQ59</f>
        <v>0</v>
      </c>
      <c r="GNR183" s="12">
        <f>Equity!GNR59</f>
        <v>0</v>
      </c>
      <c r="GNS183" s="12">
        <f>Equity!GNS59</f>
        <v>0</v>
      </c>
      <c r="GNT183" s="12">
        <f>Equity!GNT59</f>
        <v>0</v>
      </c>
      <c r="GNU183" s="12">
        <f>Equity!GNU59</f>
        <v>0</v>
      </c>
      <c r="GNV183" s="12">
        <f>Equity!GNV59</f>
        <v>0</v>
      </c>
      <c r="GNW183" s="12">
        <f>Equity!GNW59</f>
        <v>0</v>
      </c>
      <c r="GNX183" s="12">
        <f>Equity!GNX59</f>
        <v>0</v>
      </c>
      <c r="GNY183" s="12">
        <f>Equity!GNY59</f>
        <v>0</v>
      </c>
      <c r="GNZ183" s="12">
        <f>Equity!GNZ59</f>
        <v>0</v>
      </c>
      <c r="GOA183" s="12">
        <f>Equity!GOA59</f>
        <v>0</v>
      </c>
      <c r="GOB183" s="12">
        <f>Equity!GOB59</f>
        <v>0</v>
      </c>
      <c r="GOC183" s="12">
        <f>Equity!GOC59</f>
        <v>0</v>
      </c>
      <c r="GOD183" s="12">
        <f>Equity!GOD59</f>
        <v>0</v>
      </c>
      <c r="GOE183" s="12">
        <f>Equity!GOE59</f>
        <v>0</v>
      </c>
      <c r="GOF183" s="12">
        <f>Equity!GOF59</f>
        <v>0</v>
      </c>
      <c r="GOG183" s="12">
        <f>Equity!GOG59</f>
        <v>0</v>
      </c>
      <c r="GOH183" s="12">
        <f>Equity!GOH59</f>
        <v>0</v>
      </c>
      <c r="GOI183" s="12">
        <f>Equity!GOI59</f>
        <v>0</v>
      </c>
      <c r="GOJ183" s="12">
        <f>Equity!GOJ59</f>
        <v>0</v>
      </c>
      <c r="GOK183" s="12">
        <f>Equity!GOK59</f>
        <v>0</v>
      </c>
      <c r="GOL183" s="12">
        <f>Equity!GOL59</f>
        <v>0</v>
      </c>
      <c r="GOM183" s="12">
        <f>Equity!GOM59</f>
        <v>0</v>
      </c>
      <c r="GON183" s="12">
        <f>Equity!GON59</f>
        <v>0</v>
      </c>
      <c r="GOO183" s="12">
        <f>Equity!GOO59</f>
        <v>0</v>
      </c>
      <c r="GOP183" s="12">
        <f>Equity!GOP59</f>
        <v>0</v>
      </c>
      <c r="GOQ183" s="12">
        <f>Equity!GOQ59</f>
        <v>0</v>
      </c>
      <c r="GOR183" s="12">
        <f>Equity!GOR59</f>
        <v>0</v>
      </c>
      <c r="GOS183" s="12">
        <f>Equity!GOS59</f>
        <v>0</v>
      </c>
      <c r="GOT183" s="12">
        <f>Equity!GOT59</f>
        <v>0</v>
      </c>
      <c r="GOU183" s="12">
        <f>Equity!GOU59</f>
        <v>0</v>
      </c>
      <c r="GOV183" s="12">
        <f>Equity!GOV59</f>
        <v>0</v>
      </c>
      <c r="GOW183" s="12">
        <f>Equity!GOW59</f>
        <v>0</v>
      </c>
      <c r="GOX183" s="12">
        <f>Equity!GOX59</f>
        <v>0</v>
      </c>
      <c r="GOY183" s="12">
        <f>Equity!GOY59</f>
        <v>0</v>
      </c>
      <c r="GOZ183" s="12">
        <f>Equity!GOZ59</f>
        <v>0</v>
      </c>
      <c r="GPA183" s="12">
        <f>Equity!GPA59</f>
        <v>0</v>
      </c>
      <c r="GPB183" s="12">
        <f>Equity!GPB59</f>
        <v>0</v>
      </c>
      <c r="GPC183" s="12">
        <f>Equity!GPC59</f>
        <v>0</v>
      </c>
      <c r="GPD183" s="12">
        <f>Equity!GPD59</f>
        <v>0</v>
      </c>
      <c r="GPE183" s="12">
        <f>Equity!GPE59</f>
        <v>0</v>
      </c>
      <c r="GPF183" s="12">
        <f>Equity!GPF59</f>
        <v>0</v>
      </c>
      <c r="GPG183" s="12">
        <f>Equity!GPG59</f>
        <v>0</v>
      </c>
      <c r="GPH183" s="12">
        <f>Equity!GPH59</f>
        <v>0</v>
      </c>
      <c r="GPI183" s="12">
        <f>Equity!GPI59</f>
        <v>0</v>
      </c>
      <c r="GPJ183" s="12">
        <f>Equity!GPJ59</f>
        <v>0</v>
      </c>
      <c r="GPK183" s="12">
        <f>Equity!GPK59</f>
        <v>0</v>
      </c>
      <c r="GPL183" s="12">
        <f>Equity!GPL59</f>
        <v>0</v>
      </c>
      <c r="GPM183" s="12">
        <f>Equity!GPM59</f>
        <v>0</v>
      </c>
      <c r="GPN183" s="12">
        <f>Equity!GPN59</f>
        <v>0</v>
      </c>
      <c r="GPO183" s="12">
        <f>Equity!GPO59</f>
        <v>0</v>
      </c>
      <c r="GPP183" s="12">
        <f>Equity!GPP59</f>
        <v>0</v>
      </c>
      <c r="GPQ183" s="12">
        <f>Equity!GPQ59</f>
        <v>0</v>
      </c>
      <c r="GPR183" s="12">
        <f>Equity!GPR59</f>
        <v>0</v>
      </c>
      <c r="GPS183" s="12">
        <f>Equity!GPS59</f>
        <v>0</v>
      </c>
      <c r="GPT183" s="12">
        <f>Equity!GPT59</f>
        <v>0</v>
      </c>
      <c r="GPU183" s="12">
        <f>Equity!GPU59</f>
        <v>0</v>
      </c>
      <c r="GPV183" s="12">
        <f>Equity!GPV59</f>
        <v>0</v>
      </c>
      <c r="GPW183" s="12">
        <f>Equity!GPW59</f>
        <v>0</v>
      </c>
      <c r="GPX183" s="12">
        <f>Equity!GPX59</f>
        <v>0</v>
      </c>
      <c r="GPY183" s="12">
        <f>Equity!GPY59</f>
        <v>0</v>
      </c>
      <c r="GPZ183" s="12">
        <f>Equity!GPZ59</f>
        <v>0</v>
      </c>
      <c r="GQA183" s="12">
        <f>Equity!GQA59</f>
        <v>0</v>
      </c>
      <c r="GQB183" s="12">
        <f>Equity!GQB59</f>
        <v>0</v>
      </c>
      <c r="GQC183" s="12">
        <f>Equity!GQC59</f>
        <v>0</v>
      </c>
      <c r="GQD183" s="12">
        <f>Equity!GQD59</f>
        <v>0</v>
      </c>
      <c r="GQE183" s="12">
        <f>Equity!GQE59</f>
        <v>0</v>
      </c>
      <c r="GQF183" s="12">
        <f>Equity!GQF59</f>
        <v>0</v>
      </c>
      <c r="GQG183" s="12">
        <f>Equity!GQG59</f>
        <v>0</v>
      </c>
      <c r="GQH183" s="12">
        <f>Equity!GQH59</f>
        <v>0</v>
      </c>
      <c r="GQI183" s="12">
        <f>Equity!GQI59</f>
        <v>0</v>
      </c>
      <c r="GQJ183" s="12">
        <f>Equity!GQJ59</f>
        <v>0</v>
      </c>
      <c r="GQK183" s="12">
        <f>Equity!GQK59</f>
        <v>0</v>
      </c>
      <c r="GQL183" s="12">
        <f>Equity!GQL59</f>
        <v>0</v>
      </c>
      <c r="GQM183" s="12">
        <f>Equity!GQM59</f>
        <v>0</v>
      </c>
      <c r="GQN183" s="12">
        <f>Equity!GQN59</f>
        <v>0</v>
      </c>
      <c r="GQO183" s="12">
        <f>Equity!GQO59</f>
        <v>0</v>
      </c>
      <c r="GQP183" s="12">
        <f>Equity!GQP59</f>
        <v>0</v>
      </c>
      <c r="GQQ183" s="12">
        <f>Equity!GQQ59</f>
        <v>0</v>
      </c>
      <c r="GQR183" s="12">
        <f>Equity!GQR59</f>
        <v>0</v>
      </c>
      <c r="GQS183" s="12">
        <f>Equity!GQS59</f>
        <v>0</v>
      </c>
      <c r="GQT183" s="12">
        <f>Equity!GQT59</f>
        <v>0</v>
      </c>
      <c r="GQU183" s="12">
        <f>Equity!GQU59</f>
        <v>0</v>
      </c>
      <c r="GQV183" s="12">
        <f>Equity!GQV59</f>
        <v>0</v>
      </c>
      <c r="GQW183" s="12">
        <f>Equity!GQW59</f>
        <v>0</v>
      </c>
      <c r="GQX183" s="12">
        <f>Equity!GQX59</f>
        <v>0</v>
      </c>
      <c r="GQY183" s="12">
        <f>Equity!GQY59</f>
        <v>0</v>
      </c>
      <c r="GQZ183" s="12">
        <f>Equity!GQZ59</f>
        <v>0</v>
      </c>
      <c r="GRA183" s="12">
        <f>Equity!GRA59</f>
        <v>0</v>
      </c>
      <c r="GRB183" s="12">
        <f>Equity!GRB59</f>
        <v>0</v>
      </c>
      <c r="GRC183" s="12">
        <f>Equity!GRC59</f>
        <v>0</v>
      </c>
      <c r="GRD183" s="12">
        <f>Equity!GRD59</f>
        <v>0</v>
      </c>
      <c r="GRE183" s="12">
        <f>Equity!GRE59</f>
        <v>0</v>
      </c>
      <c r="GRF183" s="12">
        <f>Equity!GRF59</f>
        <v>0</v>
      </c>
      <c r="GRG183" s="12">
        <f>Equity!GRG59</f>
        <v>0</v>
      </c>
      <c r="GRH183" s="12">
        <f>Equity!GRH59</f>
        <v>0</v>
      </c>
      <c r="GRI183" s="12">
        <f>Equity!GRI59</f>
        <v>0</v>
      </c>
      <c r="GRJ183" s="12">
        <f>Equity!GRJ59</f>
        <v>0</v>
      </c>
      <c r="GRK183" s="12">
        <f>Equity!GRK59</f>
        <v>0</v>
      </c>
      <c r="GRL183" s="12">
        <f>Equity!GRL59</f>
        <v>0</v>
      </c>
      <c r="GRM183" s="12">
        <f>Equity!GRM59</f>
        <v>0</v>
      </c>
      <c r="GRN183" s="12">
        <f>Equity!GRN59</f>
        <v>0</v>
      </c>
      <c r="GRO183" s="12">
        <f>Equity!GRO59</f>
        <v>0</v>
      </c>
      <c r="GRP183" s="12">
        <f>Equity!GRP59</f>
        <v>0</v>
      </c>
      <c r="GRQ183" s="12">
        <f>Equity!GRQ59</f>
        <v>0</v>
      </c>
      <c r="GRR183" s="12">
        <f>Equity!GRR59</f>
        <v>0</v>
      </c>
      <c r="GRS183" s="12">
        <f>Equity!GRS59</f>
        <v>0</v>
      </c>
      <c r="GRT183" s="12">
        <f>Equity!GRT59</f>
        <v>0</v>
      </c>
      <c r="GRU183" s="12">
        <f>Equity!GRU59</f>
        <v>0</v>
      </c>
      <c r="GRV183" s="12">
        <f>Equity!GRV59</f>
        <v>0</v>
      </c>
      <c r="GRW183" s="12">
        <f>Equity!GRW59</f>
        <v>0</v>
      </c>
      <c r="GRX183" s="12">
        <f>Equity!GRX59</f>
        <v>0</v>
      </c>
      <c r="GRY183" s="12">
        <f>Equity!GRY59</f>
        <v>0</v>
      </c>
      <c r="GRZ183" s="12">
        <f>Equity!GRZ59</f>
        <v>0</v>
      </c>
      <c r="GSA183" s="12">
        <f>Equity!GSA59</f>
        <v>0</v>
      </c>
      <c r="GSB183" s="12">
        <f>Equity!GSB59</f>
        <v>0</v>
      </c>
      <c r="GSC183" s="12">
        <f>Equity!GSC59</f>
        <v>0</v>
      </c>
      <c r="GSD183" s="12">
        <f>Equity!GSD59</f>
        <v>0</v>
      </c>
      <c r="GSE183" s="12">
        <f>Equity!GSE59</f>
        <v>0</v>
      </c>
      <c r="GSF183" s="12">
        <f>Equity!GSF59</f>
        <v>0</v>
      </c>
      <c r="GSG183" s="12">
        <f>Equity!GSG59</f>
        <v>0</v>
      </c>
      <c r="GSH183" s="12">
        <f>Equity!GSH59</f>
        <v>0</v>
      </c>
      <c r="GSI183" s="12">
        <f>Equity!GSI59</f>
        <v>0</v>
      </c>
      <c r="GSJ183" s="12">
        <f>Equity!GSJ59</f>
        <v>0</v>
      </c>
      <c r="GSK183" s="12">
        <f>Equity!GSK59</f>
        <v>0</v>
      </c>
      <c r="GSL183" s="12">
        <f>Equity!GSL59</f>
        <v>0</v>
      </c>
      <c r="GSM183" s="12">
        <f>Equity!GSM59</f>
        <v>0</v>
      </c>
      <c r="GSN183" s="12">
        <f>Equity!GSN59</f>
        <v>0</v>
      </c>
      <c r="GSO183" s="12">
        <f>Equity!GSO59</f>
        <v>0</v>
      </c>
      <c r="GSP183" s="12">
        <f>Equity!GSP59</f>
        <v>0</v>
      </c>
      <c r="GSQ183" s="12">
        <f>Equity!GSQ59</f>
        <v>0</v>
      </c>
      <c r="GSR183" s="12">
        <f>Equity!GSR59</f>
        <v>0</v>
      </c>
      <c r="GSS183" s="12">
        <f>Equity!GSS59</f>
        <v>0</v>
      </c>
      <c r="GST183" s="12">
        <f>Equity!GST59</f>
        <v>0</v>
      </c>
      <c r="GSU183" s="12">
        <f>Equity!GSU59</f>
        <v>0</v>
      </c>
      <c r="GSV183" s="12">
        <f>Equity!GSV59</f>
        <v>0</v>
      </c>
      <c r="GSW183" s="12">
        <f>Equity!GSW59</f>
        <v>0</v>
      </c>
      <c r="GSX183" s="12">
        <f>Equity!GSX59</f>
        <v>0</v>
      </c>
      <c r="GSY183" s="12">
        <f>Equity!GSY59</f>
        <v>0</v>
      </c>
      <c r="GSZ183" s="12">
        <f>Equity!GSZ59</f>
        <v>0</v>
      </c>
      <c r="GTA183" s="12">
        <f>Equity!GTA59</f>
        <v>0</v>
      </c>
      <c r="GTB183" s="12">
        <f>Equity!GTB59</f>
        <v>0</v>
      </c>
      <c r="GTC183" s="12">
        <f>Equity!GTC59</f>
        <v>0</v>
      </c>
      <c r="GTD183" s="12">
        <f>Equity!GTD59</f>
        <v>0</v>
      </c>
      <c r="GTE183" s="12">
        <f>Equity!GTE59</f>
        <v>0</v>
      </c>
      <c r="GTF183" s="12">
        <f>Equity!GTF59</f>
        <v>0</v>
      </c>
      <c r="GTG183" s="12">
        <f>Equity!GTG59</f>
        <v>0</v>
      </c>
      <c r="GTH183" s="12">
        <f>Equity!GTH59</f>
        <v>0</v>
      </c>
      <c r="GTI183" s="12">
        <f>Equity!GTI59</f>
        <v>0</v>
      </c>
      <c r="GTJ183" s="12">
        <f>Equity!GTJ59</f>
        <v>0</v>
      </c>
      <c r="GTK183" s="12">
        <f>Equity!GTK59</f>
        <v>0</v>
      </c>
      <c r="GTL183" s="12">
        <f>Equity!GTL59</f>
        <v>0</v>
      </c>
      <c r="GTM183" s="12">
        <f>Equity!GTM59</f>
        <v>0</v>
      </c>
      <c r="GTN183" s="12">
        <f>Equity!GTN59</f>
        <v>0</v>
      </c>
      <c r="GTO183" s="12">
        <f>Equity!GTO59</f>
        <v>0</v>
      </c>
      <c r="GTP183" s="12">
        <f>Equity!GTP59</f>
        <v>0</v>
      </c>
      <c r="GTQ183" s="12">
        <f>Equity!GTQ59</f>
        <v>0</v>
      </c>
      <c r="GTR183" s="12">
        <f>Equity!GTR59</f>
        <v>0</v>
      </c>
      <c r="GTS183" s="12">
        <f>Equity!GTS59</f>
        <v>0</v>
      </c>
      <c r="GTT183" s="12">
        <f>Equity!GTT59</f>
        <v>0</v>
      </c>
      <c r="GTU183" s="12">
        <f>Equity!GTU59</f>
        <v>0</v>
      </c>
      <c r="GTV183" s="12">
        <f>Equity!GTV59</f>
        <v>0</v>
      </c>
      <c r="GTW183" s="12">
        <f>Equity!GTW59</f>
        <v>0</v>
      </c>
      <c r="GTX183" s="12">
        <f>Equity!GTX59</f>
        <v>0</v>
      </c>
      <c r="GTY183" s="12">
        <f>Equity!GTY59</f>
        <v>0</v>
      </c>
      <c r="GTZ183" s="12">
        <f>Equity!GTZ59</f>
        <v>0</v>
      </c>
      <c r="GUA183" s="12">
        <f>Equity!GUA59</f>
        <v>0</v>
      </c>
      <c r="GUB183" s="12">
        <f>Equity!GUB59</f>
        <v>0</v>
      </c>
      <c r="GUC183" s="12">
        <f>Equity!GUC59</f>
        <v>0</v>
      </c>
      <c r="GUD183" s="12">
        <f>Equity!GUD59</f>
        <v>0</v>
      </c>
      <c r="GUE183" s="12">
        <f>Equity!GUE59</f>
        <v>0</v>
      </c>
      <c r="GUF183" s="12">
        <f>Equity!GUF59</f>
        <v>0</v>
      </c>
      <c r="GUG183" s="12">
        <f>Equity!GUG59</f>
        <v>0</v>
      </c>
      <c r="GUH183" s="12">
        <f>Equity!GUH59</f>
        <v>0</v>
      </c>
      <c r="GUI183" s="12">
        <f>Equity!GUI59</f>
        <v>0</v>
      </c>
      <c r="GUJ183" s="12">
        <f>Equity!GUJ59</f>
        <v>0</v>
      </c>
      <c r="GUK183" s="12">
        <f>Equity!GUK59</f>
        <v>0</v>
      </c>
      <c r="GUL183" s="12">
        <f>Equity!GUL59</f>
        <v>0</v>
      </c>
      <c r="GUM183" s="12">
        <f>Equity!GUM59</f>
        <v>0</v>
      </c>
      <c r="GUN183" s="12">
        <f>Equity!GUN59</f>
        <v>0</v>
      </c>
      <c r="GUO183" s="12">
        <f>Equity!GUO59</f>
        <v>0</v>
      </c>
      <c r="GUP183" s="12">
        <f>Equity!GUP59</f>
        <v>0</v>
      </c>
      <c r="GUQ183" s="12">
        <f>Equity!GUQ59</f>
        <v>0</v>
      </c>
      <c r="GUR183" s="12">
        <f>Equity!GUR59</f>
        <v>0</v>
      </c>
      <c r="GUS183" s="12">
        <f>Equity!GUS59</f>
        <v>0</v>
      </c>
      <c r="GUT183" s="12">
        <f>Equity!GUT59</f>
        <v>0</v>
      </c>
      <c r="GUU183" s="12">
        <f>Equity!GUU59</f>
        <v>0</v>
      </c>
      <c r="GUV183" s="12">
        <f>Equity!GUV59</f>
        <v>0</v>
      </c>
      <c r="GUW183" s="12">
        <f>Equity!GUW59</f>
        <v>0</v>
      </c>
      <c r="GUX183" s="12">
        <f>Equity!GUX59</f>
        <v>0</v>
      </c>
      <c r="GUY183" s="12">
        <f>Equity!GUY59</f>
        <v>0</v>
      </c>
      <c r="GUZ183" s="12">
        <f>Equity!GUZ59</f>
        <v>0</v>
      </c>
      <c r="GVA183" s="12">
        <f>Equity!GVA59</f>
        <v>0</v>
      </c>
      <c r="GVB183" s="12">
        <f>Equity!GVB59</f>
        <v>0</v>
      </c>
      <c r="GVC183" s="12">
        <f>Equity!GVC59</f>
        <v>0</v>
      </c>
      <c r="GVD183" s="12">
        <f>Equity!GVD59</f>
        <v>0</v>
      </c>
      <c r="GVE183" s="12">
        <f>Equity!GVE59</f>
        <v>0</v>
      </c>
      <c r="GVF183" s="12">
        <f>Equity!GVF59</f>
        <v>0</v>
      </c>
      <c r="GVG183" s="12">
        <f>Equity!GVG59</f>
        <v>0</v>
      </c>
      <c r="GVH183" s="12">
        <f>Equity!GVH59</f>
        <v>0</v>
      </c>
      <c r="GVI183" s="12">
        <f>Equity!GVI59</f>
        <v>0</v>
      </c>
      <c r="GVJ183" s="12">
        <f>Equity!GVJ59</f>
        <v>0</v>
      </c>
      <c r="GVK183" s="12">
        <f>Equity!GVK59</f>
        <v>0</v>
      </c>
      <c r="GVL183" s="12">
        <f>Equity!GVL59</f>
        <v>0</v>
      </c>
      <c r="GVM183" s="12">
        <f>Equity!GVM59</f>
        <v>0</v>
      </c>
      <c r="GVN183" s="12">
        <f>Equity!GVN59</f>
        <v>0</v>
      </c>
      <c r="GVO183" s="12">
        <f>Equity!GVO59</f>
        <v>0</v>
      </c>
      <c r="GVP183" s="12">
        <f>Equity!GVP59</f>
        <v>0</v>
      </c>
      <c r="GVQ183" s="12">
        <f>Equity!GVQ59</f>
        <v>0</v>
      </c>
      <c r="GVR183" s="12">
        <f>Equity!GVR59</f>
        <v>0</v>
      </c>
      <c r="GVS183" s="12">
        <f>Equity!GVS59</f>
        <v>0</v>
      </c>
      <c r="GVT183" s="12">
        <f>Equity!GVT59</f>
        <v>0</v>
      </c>
      <c r="GVU183" s="12">
        <f>Equity!GVU59</f>
        <v>0</v>
      </c>
      <c r="GVV183" s="12">
        <f>Equity!GVV59</f>
        <v>0</v>
      </c>
      <c r="GVW183" s="12">
        <f>Equity!GVW59</f>
        <v>0</v>
      </c>
      <c r="GVX183" s="12">
        <f>Equity!GVX59</f>
        <v>0</v>
      </c>
      <c r="GVY183" s="12">
        <f>Equity!GVY59</f>
        <v>0</v>
      </c>
      <c r="GVZ183" s="12">
        <f>Equity!GVZ59</f>
        <v>0</v>
      </c>
      <c r="GWA183" s="12">
        <f>Equity!GWA59</f>
        <v>0</v>
      </c>
      <c r="GWB183" s="12">
        <f>Equity!GWB59</f>
        <v>0</v>
      </c>
      <c r="GWC183" s="12">
        <f>Equity!GWC59</f>
        <v>0</v>
      </c>
      <c r="GWD183" s="12">
        <f>Equity!GWD59</f>
        <v>0</v>
      </c>
      <c r="GWE183" s="12">
        <f>Equity!GWE59</f>
        <v>0</v>
      </c>
      <c r="GWF183" s="12">
        <f>Equity!GWF59</f>
        <v>0</v>
      </c>
      <c r="GWG183" s="12">
        <f>Equity!GWG59</f>
        <v>0</v>
      </c>
      <c r="GWH183" s="12">
        <f>Equity!GWH59</f>
        <v>0</v>
      </c>
      <c r="GWI183" s="12">
        <f>Equity!GWI59</f>
        <v>0</v>
      </c>
      <c r="GWJ183" s="12">
        <f>Equity!GWJ59</f>
        <v>0</v>
      </c>
      <c r="GWK183" s="12">
        <f>Equity!GWK59</f>
        <v>0</v>
      </c>
      <c r="GWL183" s="12">
        <f>Equity!GWL59</f>
        <v>0</v>
      </c>
      <c r="GWM183" s="12">
        <f>Equity!GWM59</f>
        <v>0</v>
      </c>
      <c r="GWN183" s="12">
        <f>Equity!GWN59</f>
        <v>0</v>
      </c>
      <c r="GWO183" s="12">
        <f>Equity!GWO59</f>
        <v>0</v>
      </c>
      <c r="GWP183" s="12">
        <f>Equity!GWP59</f>
        <v>0</v>
      </c>
      <c r="GWQ183" s="12">
        <f>Equity!GWQ59</f>
        <v>0</v>
      </c>
      <c r="GWR183" s="12">
        <f>Equity!GWR59</f>
        <v>0</v>
      </c>
      <c r="GWS183" s="12">
        <f>Equity!GWS59</f>
        <v>0</v>
      </c>
      <c r="GWT183" s="12">
        <f>Equity!GWT59</f>
        <v>0</v>
      </c>
      <c r="GWU183" s="12">
        <f>Equity!GWU59</f>
        <v>0</v>
      </c>
      <c r="GWV183" s="12">
        <f>Equity!GWV59</f>
        <v>0</v>
      </c>
      <c r="GWW183" s="12">
        <f>Equity!GWW59</f>
        <v>0</v>
      </c>
      <c r="GWX183" s="12">
        <f>Equity!GWX59</f>
        <v>0</v>
      </c>
      <c r="GWY183" s="12">
        <f>Equity!GWY59</f>
        <v>0</v>
      </c>
      <c r="GWZ183" s="12">
        <f>Equity!GWZ59</f>
        <v>0</v>
      </c>
      <c r="GXA183" s="12">
        <f>Equity!GXA59</f>
        <v>0</v>
      </c>
      <c r="GXB183" s="12">
        <f>Equity!GXB59</f>
        <v>0</v>
      </c>
      <c r="GXC183" s="12">
        <f>Equity!GXC59</f>
        <v>0</v>
      </c>
      <c r="GXD183" s="12">
        <f>Equity!GXD59</f>
        <v>0</v>
      </c>
      <c r="GXE183" s="12">
        <f>Equity!GXE59</f>
        <v>0</v>
      </c>
      <c r="GXF183" s="12">
        <f>Equity!GXF59</f>
        <v>0</v>
      </c>
      <c r="GXG183" s="12">
        <f>Equity!GXG59</f>
        <v>0</v>
      </c>
      <c r="GXH183" s="12">
        <f>Equity!GXH59</f>
        <v>0</v>
      </c>
      <c r="GXI183" s="12">
        <f>Equity!GXI59</f>
        <v>0</v>
      </c>
      <c r="GXJ183" s="12">
        <f>Equity!GXJ59</f>
        <v>0</v>
      </c>
      <c r="GXK183" s="12">
        <f>Equity!GXK59</f>
        <v>0</v>
      </c>
      <c r="GXL183" s="12">
        <f>Equity!GXL59</f>
        <v>0</v>
      </c>
      <c r="GXM183" s="12">
        <f>Equity!GXM59</f>
        <v>0</v>
      </c>
      <c r="GXN183" s="12">
        <f>Equity!GXN59</f>
        <v>0</v>
      </c>
      <c r="GXO183" s="12">
        <f>Equity!GXO59</f>
        <v>0</v>
      </c>
      <c r="GXP183" s="12">
        <f>Equity!GXP59</f>
        <v>0</v>
      </c>
      <c r="GXQ183" s="12">
        <f>Equity!GXQ59</f>
        <v>0</v>
      </c>
      <c r="GXR183" s="12">
        <f>Equity!GXR59</f>
        <v>0</v>
      </c>
      <c r="GXS183" s="12">
        <f>Equity!GXS59</f>
        <v>0</v>
      </c>
      <c r="GXT183" s="12">
        <f>Equity!GXT59</f>
        <v>0</v>
      </c>
      <c r="GXU183" s="12">
        <f>Equity!GXU59</f>
        <v>0</v>
      </c>
      <c r="GXV183" s="12">
        <f>Equity!GXV59</f>
        <v>0</v>
      </c>
      <c r="GXW183" s="12">
        <f>Equity!GXW59</f>
        <v>0</v>
      </c>
      <c r="GXX183" s="12">
        <f>Equity!GXX59</f>
        <v>0</v>
      </c>
      <c r="GXY183" s="12">
        <f>Equity!GXY59</f>
        <v>0</v>
      </c>
      <c r="GXZ183" s="12">
        <f>Equity!GXZ59</f>
        <v>0</v>
      </c>
      <c r="GYA183" s="12">
        <f>Equity!GYA59</f>
        <v>0</v>
      </c>
      <c r="GYB183" s="12">
        <f>Equity!GYB59</f>
        <v>0</v>
      </c>
      <c r="GYC183" s="12">
        <f>Equity!GYC59</f>
        <v>0</v>
      </c>
      <c r="GYD183" s="12">
        <f>Equity!GYD59</f>
        <v>0</v>
      </c>
      <c r="GYE183" s="12">
        <f>Equity!GYE59</f>
        <v>0</v>
      </c>
      <c r="GYF183" s="12">
        <f>Equity!GYF59</f>
        <v>0</v>
      </c>
      <c r="GYG183" s="12">
        <f>Equity!GYG59</f>
        <v>0</v>
      </c>
      <c r="GYH183" s="12">
        <f>Equity!GYH59</f>
        <v>0</v>
      </c>
      <c r="GYI183" s="12">
        <f>Equity!GYI59</f>
        <v>0</v>
      </c>
      <c r="GYJ183" s="12">
        <f>Equity!GYJ59</f>
        <v>0</v>
      </c>
      <c r="GYK183" s="12">
        <f>Equity!GYK59</f>
        <v>0</v>
      </c>
      <c r="GYL183" s="12">
        <f>Equity!GYL59</f>
        <v>0</v>
      </c>
      <c r="GYM183" s="12">
        <f>Equity!GYM59</f>
        <v>0</v>
      </c>
      <c r="GYN183" s="12">
        <f>Equity!GYN59</f>
        <v>0</v>
      </c>
      <c r="GYO183" s="12">
        <f>Equity!GYO59</f>
        <v>0</v>
      </c>
      <c r="GYP183" s="12">
        <f>Equity!GYP59</f>
        <v>0</v>
      </c>
      <c r="GYQ183" s="12">
        <f>Equity!GYQ59</f>
        <v>0</v>
      </c>
      <c r="GYR183" s="12">
        <f>Equity!GYR59</f>
        <v>0</v>
      </c>
      <c r="GYS183" s="12">
        <f>Equity!GYS59</f>
        <v>0</v>
      </c>
      <c r="GYT183" s="12">
        <f>Equity!GYT59</f>
        <v>0</v>
      </c>
      <c r="GYU183" s="12">
        <f>Equity!GYU59</f>
        <v>0</v>
      </c>
      <c r="GYV183" s="12">
        <f>Equity!GYV59</f>
        <v>0</v>
      </c>
      <c r="GYW183" s="12">
        <f>Equity!GYW59</f>
        <v>0</v>
      </c>
      <c r="GYX183" s="12">
        <f>Equity!GYX59</f>
        <v>0</v>
      </c>
      <c r="GYY183" s="12">
        <f>Equity!GYY59</f>
        <v>0</v>
      </c>
      <c r="GYZ183" s="12">
        <f>Equity!GYZ59</f>
        <v>0</v>
      </c>
      <c r="GZA183" s="12">
        <f>Equity!GZA59</f>
        <v>0</v>
      </c>
      <c r="GZB183" s="12">
        <f>Equity!GZB59</f>
        <v>0</v>
      </c>
      <c r="GZC183" s="12">
        <f>Equity!GZC59</f>
        <v>0</v>
      </c>
      <c r="GZD183" s="12">
        <f>Equity!GZD59</f>
        <v>0</v>
      </c>
      <c r="GZE183" s="12">
        <f>Equity!GZE59</f>
        <v>0</v>
      </c>
      <c r="GZF183" s="12">
        <f>Equity!GZF59</f>
        <v>0</v>
      </c>
      <c r="GZG183" s="12">
        <f>Equity!GZG59</f>
        <v>0</v>
      </c>
      <c r="GZH183" s="12">
        <f>Equity!GZH59</f>
        <v>0</v>
      </c>
      <c r="GZI183" s="12">
        <f>Equity!GZI59</f>
        <v>0</v>
      </c>
      <c r="GZJ183" s="12">
        <f>Equity!GZJ59</f>
        <v>0</v>
      </c>
      <c r="GZK183" s="12">
        <f>Equity!GZK59</f>
        <v>0</v>
      </c>
      <c r="GZL183" s="12">
        <f>Equity!GZL59</f>
        <v>0</v>
      </c>
      <c r="GZM183" s="12">
        <f>Equity!GZM59</f>
        <v>0</v>
      </c>
      <c r="GZN183" s="12">
        <f>Equity!GZN59</f>
        <v>0</v>
      </c>
      <c r="GZO183" s="12">
        <f>Equity!GZO59</f>
        <v>0</v>
      </c>
      <c r="GZP183" s="12">
        <f>Equity!GZP59</f>
        <v>0</v>
      </c>
      <c r="GZQ183" s="12">
        <f>Equity!GZQ59</f>
        <v>0</v>
      </c>
      <c r="GZR183" s="12">
        <f>Equity!GZR59</f>
        <v>0</v>
      </c>
      <c r="GZS183" s="12">
        <f>Equity!GZS59</f>
        <v>0</v>
      </c>
      <c r="GZT183" s="12">
        <f>Equity!GZT59</f>
        <v>0</v>
      </c>
      <c r="GZU183" s="12">
        <f>Equity!GZU59</f>
        <v>0</v>
      </c>
      <c r="GZV183" s="12">
        <f>Equity!GZV59</f>
        <v>0</v>
      </c>
      <c r="GZW183" s="12">
        <f>Equity!GZW59</f>
        <v>0</v>
      </c>
      <c r="GZX183" s="12">
        <f>Equity!GZX59</f>
        <v>0</v>
      </c>
      <c r="GZY183" s="12">
        <f>Equity!GZY59</f>
        <v>0</v>
      </c>
      <c r="GZZ183" s="12">
        <f>Equity!GZZ59</f>
        <v>0</v>
      </c>
      <c r="HAA183" s="12">
        <f>Equity!HAA59</f>
        <v>0</v>
      </c>
      <c r="HAB183" s="12">
        <f>Equity!HAB59</f>
        <v>0</v>
      </c>
      <c r="HAC183" s="12">
        <f>Equity!HAC59</f>
        <v>0</v>
      </c>
      <c r="HAD183" s="12">
        <f>Equity!HAD59</f>
        <v>0</v>
      </c>
      <c r="HAE183" s="12">
        <f>Equity!HAE59</f>
        <v>0</v>
      </c>
      <c r="HAF183" s="12">
        <f>Equity!HAF59</f>
        <v>0</v>
      </c>
      <c r="HAG183" s="12">
        <f>Equity!HAG59</f>
        <v>0</v>
      </c>
      <c r="HAH183" s="12">
        <f>Equity!HAH59</f>
        <v>0</v>
      </c>
      <c r="HAI183" s="12">
        <f>Equity!HAI59</f>
        <v>0</v>
      </c>
      <c r="HAJ183" s="12">
        <f>Equity!HAJ59</f>
        <v>0</v>
      </c>
      <c r="HAK183" s="12">
        <f>Equity!HAK59</f>
        <v>0</v>
      </c>
      <c r="HAL183" s="12">
        <f>Equity!HAL59</f>
        <v>0</v>
      </c>
      <c r="HAM183" s="12">
        <f>Equity!HAM59</f>
        <v>0</v>
      </c>
      <c r="HAN183" s="12">
        <f>Equity!HAN59</f>
        <v>0</v>
      </c>
      <c r="HAO183" s="12">
        <f>Equity!HAO59</f>
        <v>0</v>
      </c>
      <c r="HAP183" s="12">
        <f>Equity!HAP59</f>
        <v>0</v>
      </c>
      <c r="HAQ183" s="12">
        <f>Equity!HAQ59</f>
        <v>0</v>
      </c>
      <c r="HAR183" s="12">
        <f>Equity!HAR59</f>
        <v>0</v>
      </c>
      <c r="HAS183" s="12">
        <f>Equity!HAS59</f>
        <v>0</v>
      </c>
      <c r="HAT183" s="12">
        <f>Equity!HAT59</f>
        <v>0</v>
      </c>
      <c r="HAU183" s="12">
        <f>Equity!HAU59</f>
        <v>0</v>
      </c>
      <c r="HAV183" s="12">
        <f>Equity!HAV59</f>
        <v>0</v>
      </c>
      <c r="HAW183" s="12">
        <f>Equity!HAW59</f>
        <v>0</v>
      </c>
      <c r="HAX183" s="12">
        <f>Equity!HAX59</f>
        <v>0</v>
      </c>
      <c r="HAY183" s="12">
        <f>Equity!HAY59</f>
        <v>0</v>
      </c>
      <c r="HAZ183" s="12">
        <f>Equity!HAZ59</f>
        <v>0</v>
      </c>
      <c r="HBA183" s="12">
        <f>Equity!HBA59</f>
        <v>0</v>
      </c>
      <c r="HBB183" s="12">
        <f>Equity!HBB59</f>
        <v>0</v>
      </c>
      <c r="HBC183" s="12">
        <f>Equity!HBC59</f>
        <v>0</v>
      </c>
      <c r="HBD183" s="12">
        <f>Equity!HBD59</f>
        <v>0</v>
      </c>
      <c r="HBE183" s="12">
        <f>Equity!HBE59</f>
        <v>0</v>
      </c>
      <c r="HBF183" s="12">
        <f>Equity!HBF59</f>
        <v>0</v>
      </c>
      <c r="HBG183" s="12">
        <f>Equity!HBG59</f>
        <v>0</v>
      </c>
      <c r="HBH183" s="12">
        <f>Equity!HBH59</f>
        <v>0</v>
      </c>
      <c r="HBI183" s="12">
        <f>Equity!HBI59</f>
        <v>0</v>
      </c>
      <c r="HBJ183" s="12">
        <f>Equity!HBJ59</f>
        <v>0</v>
      </c>
      <c r="HBK183" s="12">
        <f>Equity!HBK59</f>
        <v>0</v>
      </c>
      <c r="HBL183" s="12">
        <f>Equity!HBL59</f>
        <v>0</v>
      </c>
      <c r="HBM183" s="12">
        <f>Equity!HBM59</f>
        <v>0</v>
      </c>
      <c r="HBN183" s="12">
        <f>Equity!HBN59</f>
        <v>0</v>
      </c>
      <c r="HBO183" s="12">
        <f>Equity!HBO59</f>
        <v>0</v>
      </c>
      <c r="HBP183" s="12">
        <f>Equity!HBP59</f>
        <v>0</v>
      </c>
      <c r="HBQ183" s="12">
        <f>Equity!HBQ59</f>
        <v>0</v>
      </c>
      <c r="HBR183" s="12">
        <f>Equity!HBR59</f>
        <v>0</v>
      </c>
      <c r="HBS183" s="12">
        <f>Equity!HBS59</f>
        <v>0</v>
      </c>
      <c r="HBT183" s="12">
        <f>Equity!HBT59</f>
        <v>0</v>
      </c>
      <c r="HBU183" s="12">
        <f>Equity!HBU59</f>
        <v>0</v>
      </c>
      <c r="HBV183" s="12">
        <f>Equity!HBV59</f>
        <v>0</v>
      </c>
      <c r="HBW183" s="12">
        <f>Equity!HBW59</f>
        <v>0</v>
      </c>
      <c r="HBX183" s="12">
        <f>Equity!HBX59</f>
        <v>0</v>
      </c>
      <c r="HBY183" s="12">
        <f>Equity!HBY59</f>
        <v>0</v>
      </c>
      <c r="HBZ183" s="12">
        <f>Equity!HBZ59</f>
        <v>0</v>
      </c>
      <c r="HCA183" s="12">
        <f>Equity!HCA59</f>
        <v>0</v>
      </c>
      <c r="HCB183" s="12">
        <f>Equity!HCB59</f>
        <v>0</v>
      </c>
      <c r="HCC183" s="12">
        <f>Equity!HCC59</f>
        <v>0</v>
      </c>
      <c r="HCD183" s="12">
        <f>Equity!HCD59</f>
        <v>0</v>
      </c>
      <c r="HCE183" s="12">
        <f>Equity!HCE59</f>
        <v>0</v>
      </c>
      <c r="HCF183" s="12">
        <f>Equity!HCF59</f>
        <v>0</v>
      </c>
      <c r="HCG183" s="12">
        <f>Equity!HCG59</f>
        <v>0</v>
      </c>
      <c r="HCH183" s="12">
        <f>Equity!HCH59</f>
        <v>0</v>
      </c>
      <c r="HCI183" s="12">
        <f>Equity!HCI59</f>
        <v>0</v>
      </c>
      <c r="HCJ183" s="12">
        <f>Equity!HCJ59</f>
        <v>0</v>
      </c>
      <c r="HCK183" s="12">
        <f>Equity!HCK59</f>
        <v>0</v>
      </c>
      <c r="HCL183" s="12">
        <f>Equity!HCL59</f>
        <v>0</v>
      </c>
      <c r="HCM183" s="12">
        <f>Equity!HCM59</f>
        <v>0</v>
      </c>
      <c r="HCN183" s="12">
        <f>Equity!HCN59</f>
        <v>0</v>
      </c>
      <c r="HCO183" s="12">
        <f>Equity!HCO59</f>
        <v>0</v>
      </c>
      <c r="HCP183" s="12">
        <f>Equity!HCP59</f>
        <v>0</v>
      </c>
      <c r="HCQ183" s="12">
        <f>Equity!HCQ59</f>
        <v>0</v>
      </c>
      <c r="HCR183" s="12">
        <f>Equity!HCR59</f>
        <v>0</v>
      </c>
      <c r="HCS183" s="12">
        <f>Equity!HCS59</f>
        <v>0</v>
      </c>
      <c r="HCT183" s="12">
        <f>Equity!HCT59</f>
        <v>0</v>
      </c>
      <c r="HCU183" s="12">
        <f>Equity!HCU59</f>
        <v>0</v>
      </c>
      <c r="HCV183" s="12">
        <f>Equity!HCV59</f>
        <v>0</v>
      </c>
      <c r="HCW183" s="12">
        <f>Equity!HCW59</f>
        <v>0</v>
      </c>
      <c r="HCX183" s="12">
        <f>Equity!HCX59</f>
        <v>0</v>
      </c>
      <c r="HCY183" s="12">
        <f>Equity!HCY59</f>
        <v>0</v>
      </c>
      <c r="HCZ183" s="12">
        <f>Equity!HCZ59</f>
        <v>0</v>
      </c>
      <c r="HDA183" s="12">
        <f>Equity!HDA59</f>
        <v>0</v>
      </c>
      <c r="HDB183" s="12">
        <f>Equity!HDB59</f>
        <v>0</v>
      </c>
      <c r="HDC183" s="12">
        <f>Equity!HDC59</f>
        <v>0</v>
      </c>
      <c r="HDD183" s="12">
        <f>Equity!HDD59</f>
        <v>0</v>
      </c>
      <c r="HDE183" s="12">
        <f>Equity!HDE59</f>
        <v>0</v>
      </c>
      <c r="HDF183" s="12">
        <f>Equity!HDF59</f>
        <v>0</v>
      </c>
      <c r="HDG183" s="12">
        <f>Equity!HDG59</f>
        <v>0</v>
      </c>
      <c r="HDH183" s="12">
        <f>Equity!HDH59</f>
        <v>0</v>
      </c>
      <c r="HDI183" s="12">
        <f>Equity!HDI59</f>
        <v>0</v>
      </c>
      <c r="HDJ183" s="12">
        <f>Equity!HDJ59</f>
        <v>0</v>
      </c>
      <c r="HDK183" s="12">
        <f>Equity!HDK59</f>
        <v>0</v>
      </c>
      <c r="HDL183" s="12">
        <f>Equity!HDL59</f>
        <v>0</v>
      </c>
      <c r="HDM183" s="12">
        <f>Equity!HDM59</f>
        <v>0</v>
      </c>
      <c r="HDN183" s="12">
        <f>Equity!HDN59</f>
        <v>0</v>
      </c>
      <c r="HDO183" s="12">
        <f>Equity!HDO59</f>
        <v>0</v>
      </c>
      <c r="HDP183" s="12">
        <f>Equity!HDP59</f>
        <v>0</v>
      </c>
      <c r="HDQ183" s="12">
        <f>Equity!HDQ59</f>
        <v>0</v>
      </c>
      <c r="HDR183" s="12">
        <f>Equity!HDR59</f>
        <v>0</v>
      </c>
      <c r="HDS183" s="12">
        <f>Equity!HDS59</f>
        <v>0</v>
      </c>
      <c r="HDT183" s="12">
        <f>Equity!HDT59</f>
        <v>0</v>
      </c>
      <c r="HDU183" s="12">
        <f>Equity!HDU59</f>
        <v>0</v>
      </c>
      <c r="HDV183" s="12">
        <f>Equity!HDV59</f>
        <v>0</v>
      </c>
      <c r="HDW183" s="12">
        <f>Equity!HDW59</f>
        <v>0</v>
      </c>
      <c r="HDX183" s="12">
        <f>Equity!HDX59</f>
        <v>0</v>
      </c>
      <c r="HDY183" s="12">
        <f>Equity!HDY59</f>
        <v>0</v>
      </c>
      <c r="HDZ183" s="12">
        <f>Equity!HDZ59</f>
        <v>0</v>
      </c>
      <c r="HEA183" s="12">
        <f>Equity!HEA59</f>
        <v>0</v>
      </c>
      <c r="HEB183" s="12">
        <f>Equity!HEB59</f>
        <v>0</v>
      </c>
      <c r="HEC183" s="12">
        <f>Equity!HEC59</f>
        <v>0</v>
      </c>
      <c r="HED183" s="12">
        <f>Equity!HED59</f>
        <v>0</v>
      </c>
      <c r="HEE183" s="12">
        <f>Equity!HEE59</f>
        <v>0</v>
      </c>
      <c r="HEF183" s="12">
        <f>Equity!HEF59</f>
        <v>0</v>
      </c>
      <c r="HEG183" s="12">
        <f>Equity!HEG59</f>
        <v>0</v>
      </c>
      <c r="HEH183" s="12">
        <f>Equity!HEH59</f>
        <v>0</v>
      </c>
      <c r="HEI183" s="12">
        <f>Equity!HEI59</f>
        <v>0</v>
      </c>
      <c r="HEJ183" s="12">
        <f>Equity!HEJ59</f>
        <v>0</v>
      </c>
      <c r="HEK183" s="12">
        <f>Equity!HEK59</f>
        <v>0</v>
      </c>
      <c r="HEL183" s="12">
        <f>Equity!HEL59</f>
        <v>0</v>
      </c>
      <c r="HEM183" s="12">
        <f>Equity!HEM59</f>
        <v>0</v>
      </c>
      <c r="HEN183" s="12">
        <f>Equity!HEN59</f>
        <v>0</v>
      </c>
      <c r="HEO183" s="12">
        <f>Equity!HEO59</f>
        <v>0</v>
      </c>
      <c r="HEP183" s="12">
        <f>Equity!HEP59</f>
        <v>0</v>
      </c>
      <c r="HEQ183" s="12">
        <f>Equity!HEQ59</f>
        <v>0</v>
      </c>
      <c r="HER183" s="12">
        <f>Equity!HER59</f>
        <v>0</v>
      </c>
      <c r="HES183" s="12">
        <f>Equity!HES59</f>
        <v>0</v>
      </c>
      <c r="HET183" s="12">
        <f>Equity!HET59</f>
        <v>0</v>
      </c>
      <c r="HEU183" s="12">
        <f>Equity!HEU59</f>
        <v>0</v>
      </c>
      <c r="HEV183" s="12">
        <f>Equity!HEV59</f>
        <v>0</v>
      </c>
      <c r="HEW183" s="12">
        <f>Equity!HEW59</f>
        <v>0</v>
      </c>
      <c r="HEX183" s="12">
        <f>Equity!HEX59</f>
        <v>0</v>
      </c>
      <c r="HEY183" s="12">
        <f>Equity!HEY59</f>
        <v>0</v>
      </c>
      <c r="HEZ183" s="12">
        <f>Equity!HEZ59</f>
        <v>0</v>
      </c>
      <c r="HFA183" s="12">
        <f>Equity!HFA59</f>
        <v>0</v>
      </c>
      <c r="HFB183" s="12">
        <f>Equity!HFB59</f>
        <v>0</v>
      </c>
      <c r="HFC183" s="12">
        <f>Equity!HFC59</f>
        <v>0</v>
      </c>
      <c r="HFD183" s="12">
        <f>Equity!HFD59</f>
        <v>0</v>
      </c>
      <c r="HFE183" s="12">
        <f>Equity!HFE59</f>
        <v>0</v>
      </c>
      <c r="HFF183" s="12">
        <f>Equity!HFF59</f>
        <v>0</v>
      </c>
      <c r="HFG183" s="12">
        <f>Equity!HFG59</f>
        <v>0</v>
      </c>
      <c r="HFH183" s="12">
        <f>Equity!HFH59</f>
        <v>0</v>
      </c>
      <c r="HFI183" s="12">
        <f>Equity!HFI59</f>
        <v>0</v>
      </c>
      <c r="HFJ183" s="12">
        <f>Equity!HFJ59</f>
        <v>0</v>
      </c>
      <c r="HFK183" s="12">
        <f>Equity!HFK59</f>
        <v>0</v>
      </c>
      <c r="HFL183" s="12">
        <f>Equity!HFL59</f>
        <v>0</v>
      </c>
      <c r="HFM183" s="12">
        <f>Equity!HFM59</f>
        <v>0</v>
      </c>
      <c r="HFN183" s="12">
        <f>Equity!HFN59</f>
        <v>0</v>
      </c>
      <c r="HFO183" s="12">
        <f>Equity!HFO59</f>
        <v>0</v>
      </c>
      <c r="HFP183" s="12">
        <f>Equity!HFP59</f>
        <v>0</v>
      </c>
      <c r="HFQ183" s="12">
        <f>Equity!HFQ59</f>
        <v>0</v>
      </c>
      <c r="HFR183" s="12">
        <f>Equity!HFR59</f>
        <v>0</v>
      </c>
      <c r="HFS183" s="12">
        <f>Equity!HFS59</f>
        <v>0</v>
      </c>
      <c r="HFT183" s="12">
        <f>Equity!HFT59</f>
        <v>0</v>
      </c>
      <c r="HFU183" s="12">
        <f>Equity!HFU59</f>
        <v>0</v>
      </c>
      <c r="HFV183" s="12">
        <f>Equity!HFV59</f>
        <v>0</v>
      </c>
      <c r="HFW183" s="12">
        <f>Equity!HFW59</f>
        <v>0</v>
      </c>
      <c r="HFX183" s="12">
        <f>Equity!HFX59</f>
        <v>0</v>
      </c>
      <c r="HFY183" s="12">
        <f>Equity!HFY59</f>
        <v>0</v>
      </c>
      <c r="HFZ183" s="12">
        <f>Equity!HFZ59</f>
        <v>0</v>
      </c>
      <c r="HGA183" s="12">
        <f>Equity!HGA59</f>
        <v>0</v>
      </c>
      <c r="HGB183" s="12">
        <f>Equity!HGB59</f>
        <v>0</v>
      </c>
      <c r="HGC183" s="12">
        <f>Equity!HGC59</f>
        <v>0</v>
      </c>
      <c r="HGD183" s="12">
        <f>Equity!HGD59</f>
        <v>0</v>
      </c>
      <c r="HGE183" s="12">
        <f>Equity!HGE59</f>
        <v>0</v>
      </c>
      <c r="HGF183" s="12">
        <f>Equity!HGF59</f>
        <v>0</v>
      </c>
      <c r="HGG183" s="12">
        <f>Equity!HGG59</f>
        <v>0</v>
      </c>
      <c r="HGH183" s="12">
        <f>Equity!HGH59</f>
        <v>0</v>
      </c>
      <c r="HGI183" s="12">
        <f>Equity!HGI59</f>
        <v>0</v>
      </c>
      <c r="HGJ183" s="12">
        <f>Equity!HGJ59</f>
        <v>0</v>
      </c>
      <c r="HGK183" s="12">
        <f>Equity!HGK59</f>
        <v>0</v>
      </c>
      <c r="HGL183" s="12">
        <f>Equity!HGL59</f>
        <v>0</v>
      </c>
      <c r="HGM183" s="12">
        <f>Equity!HGM59</f>
        <v>0</v>
      </c>
      <c r="HGN183" s="12">
        <f>Equity!HGN59</f>
        <v>0</v>
      </c>
      <c r="HGO183" s="12">
        <f>Equity!HGO59</f>
        <v>0</v>
      </c>
      <c r="HGP183" s="12">
        <f>Equity!HGP59</f>
        <v>0</v>
      </c>
      <c r="HGQ183" s="12">
        <f>Equity!HGQ59</f>
        <v>0</v>
      </c>
      <c r="HGR183" s="12">
        <f>Equity!HGR59</f>
        <v>0</v>
      </c>
      <c r="HGS183" s="12">
        <f>Equity!HGS59</f>
        <v>0</v>
      </c>
      <c r="HGT183" s="12">
        <f>Equity!HGT59</f>
        <v>0</v>
      </c>
      <c r="HGU183" s="12">
        <f>Equity!HGU59</f>
        <v>0</v>
      </c>
      <c r="HGV183" s="12">
        <f>Equity!HGV59</f>
        <v>0</v>
      </c>
      <c r="HGW183" s="12">
        <f>Equity!HGW59</f>
        <v>0</v>
      </c>
      <c r="HGX183" s="12">
        <f>Equity!HGX59</f>
        <v>0</v>
      </c>
      <c r="HGY183" s="12">
        <f>Equity!HGY59</f>
        <v>0</v>
      </c>
      <c r="HGZ183" s="12">
        <f>Equity!HGZ59</f>
        <v>0</v>
      </c>
      <c r="HHA183" s="12">
        <f>Equity!HHA59</f>
        <v>0</v>
      </c>
      <c r="HHB183" s="12">
        <f>Equity!HHB59</f>
        <v>0</v>
      </c>
      <c r="HHC183" s="12">
        <f>Equity!HHC59</f>
        <v>0</v>
      </c>
      <c r="HHD183" s="12">
        <f>Equity!HHD59</f>
        <v>0</v>
      </c>
      <c r="HHE183" s="12">
        <f>Equity!HHE59</f>
        <v>0</v>
      </c>
      <c r="HHF183" s="12">
        <f>Equity!HHF59</f>
        <v>0</v>
      </c>
      <c r="HHG183" s="12">
        <f>Equity!HHG59</f>
        <v>0</v>
      </c>
      <c r="HHH183" s="12">
        <f>Equity!HHH59</f>
        <v>0</v>
      </c>
      <c r="HHI183" s="12">
        <f>Equity!HHI59</f>
        <v>0</v>
      </c>
      <c r="HHJ183" s="12">
        <f>Equity!HHJ59</f>
        <v>0</v>
      </c>
      <c r="HHK183" s="12">
        <f>Equity!HHK59</f>
        <v>0</v>
      </c>
      <c r="HHL183" s="12">
        <f>Equity!HHL59</f>
        <v>0</v>
      </c>
      <c r="HHM183" s="12">
        <f>Equity!HHM59</f>
        <v>0</v>
      </c>
      <c r="HHN183" s="12">
        <f>Equity!HHN59</f>
        <v>0</v>
      </c>
      <c r="HHO183" s="12">
        <f>Equity!HHO59</f>
        <v>0</v>
      </c>
      <c r="HHP183" s="12">
        <f>Equity!HHP59</f>
        <v>0</v>
      </c>
      <c r="HHQ183" s="12">
        <f>Equity!HHQ59</f>
        <v>0</v>
      </c>
      <c r="HHR183" s="12">
        <f>Equity!HHR59</f>
        <v>0</v>
      </c>
      <c r="HHS183" s="12">
        <f>Equity!HHS59</f>
        <v>0</v>
      </c>
      <c r="HHT183" s="12">
        <f>Equity!HHT59</f>
        <v>0</v>
      </c>
      <c r="HHU183" s="12">
        <f>Equity!HHU59</f>
        <v>0</v>
      </c>
      <c r="HHV183" s="12">
        <f>Equity!HHV59</f>
        <v>0</v>
      </c>
      <c r="HHW183" s="12">
        <f>Equity!HHW59</f>
        <v>0</v>
      </c>
      <c r="HHX183" s="12">
        <f>Equity!HHX59</f>
        <v>0</v>
      </c>
      <c r="HHY183" s="12">
        <f>Equity!HHY59</f>
        <v>0</v>
      </c>
      <c r="HHZ183" s="12">
        <f>Equity!HHZ59</f>
        <v>0</v>
      </c>
      <c r="HIA183" s="12">
        <f>Equity!HIA59</f>
        <v>0</v>
      </c>
      <c r="HIB183" s="12">
        <f>Equity!HIB59</f>
        <v>0</v>
      </c>
      <c r="HIC183" s="12">
        <f>Equity!HIC59</f>
        <v>0</v>
      </c>
      <c r="HID183" s="12">
        <f>Equity!HID59</f>
        <v>0</v>
      </c>
      <c r="HIE183" s="12">
        <f>Equity!HIE59</f>
        <v>0</v>
      </c>
      <c r="HIF183" s="12">
        <f>Equity!HIF59</f>
        <v>0</v>
      </c>
      <c r="HIG183" s="12">
        <f>Equity!HIG59</f>
        <v>0</v>
      </c>
      <c r="HIH183" s="12">
        <f>Equity!HIH59</f>
        <v>0</v>
      </c>
      <c r="HII183" s="12">
        <f>Equity!HII59</f>
        <v>0</v>
      </c>
      <c r="HIJ183" s="12">
        <f>Equity!HIJ59</f>
        <v>0</v>
      </c>
      <c r="HIK183" s="12">
        <f>Equity!HIK59</f>
        <v>0</v>
      </c>
      <c r="HIL183" s="12">
        <f>Equity!HIL59</f>
        <v>0</v>
      </c>
      <c r="HIM183" s="12">
        <f>Equity!HIM59</f>
        <v>0</v>
      </c>
      <c r="HIN183" s="12">
        <f>Equity!HIN59</f>
        <v>0</v>
      </c>
      <c r="HIO183" s="12">
        <f>Equity!HIO59</f>
        <v>0</v>
      </c>
      <c r="HIP183" s="12">
        <f>Equity!HIP59</f>
        <v>0</v>
      </c>
      <c r="HIQ183" s="12">
        <f>Equity!HIQ59</f>
        <v>0</v>
      </c>
      <c r="HIR183" s="12">
        <f>Equity!HIR59</f>
        <v>0</v>
      </c>
      <c r="HIS183" s="12">
        <f>Equity!HIS59</f>
        <v>0</v>
      </c>
      <c r="HIT183" s="12">
        <f>Equity!HIT59</f>
        <v>0</v>
      </c>
      <c r="HIU183" s="12">
        <f>Equity!HIU59</f>
        <v>0</v>
      </c>
      <c r="HIV183" s="12">
        <f>Equity!HIV59</f>
        <v>0</v>
      </c>
      <c r="HIW183" s="12">
        <f>Equity!HIW59</f>
        <v>0</v>
      </c>
      <c r="HIX183" s="12">
        <f>Equity!HIX59</f>
        <v>0</v>
      </c>
      <c r="HIY183" s="12">
        <f>Equity!HIY59</f>
        <v>0</v>
      </c>
      <c r="HIZ183" s="12">
        <f>Equity!HIZ59</f>
        <v>0</v>
      </c>
      <c r="HJA183" s="12">
        <f>Equity!HJA59</f>
        <v>0</v>
      </c>
      <c r="HJB183" s="12">
        <f>Equity!HJB59</f>
        <v>0</v>
      </c>
      <c r="HJC183" s="12">
        <f>Equity!HJC59</f>
        <v>0</v>
      </c>
      <c r="HJD183" s="12">
        <f>Equity!HJD59</f>
        <v>0</v>
      </c>
      <c r="HJE183" s="12">
        <f>Equity!HJE59</f>
        <v>0</v>
      </c>
      <c r="HJF183" s="12">
        <f>Equity!HJF59</f>
        <v>0</v>
      </c>
      <c r="HJG183" s="12">
        <f>Equity!HJG59</f>
        <v>0</v>
      </c>
      <c r="HJH183" s="12">
        <f>Equity!HJH59</f>
        <v>0</v>
      </c>
      <c r="HJI183" s="12">
        <f>Equity!HJI59</f>
        <v>0</v>
      </c>
      <c r="HJJ183" s="12">
        <f>Equity!HJJ59</f>
        <v>0</v>
      </c>
      <c r="HJK183" s="12">
        <f>Equity!HJK59</f>
        <v>0</v>
      </c>
      <c r="HJL183" s="12">
        <f>Equity!HJL59</f>
        <v>0</v>
      </c>
      <c r="HJM183" s="12">
        <f>Equity!HJM59</f>
        <v>0</v>
      </c>
      <c r="HJN183" s="12">
        <f>Equity!HJN59</f>
        <v>0</v>
      </c>
      <c r="HJO183" s="12">
        <f>Equity!HJO59</f>
        <v>0</v>
      </c>
      <c r="HJP183" s="12">
        <f>Equity!HJP59</f>
        <v>0</v>
      </c>
      <c r="HJQ183" s="12">
        <f>Equity!HJQ59</f>
        <v>0</v>
      </c>
      <c r="HJR183" s="12">
        <f>Equity!HJR59</f>
        <v>0</v>
      </c>
      <c r="HJS183" s="12">
        <f>Equity!HJS59</f>
        <v>0</v>
      </c>
      <c r="HJT183" s="12">
        <f>Equity!HJT59</f>
        <v>0</v>
      </c>
      <c r="HJU183" s="12">
        <f>Equity!HJU59</f>
        <v>0</v>
      </c>
      <c r="HJV183" s="12">
        <f>Equity!HJV59</f>
        <v>0</v>
      </c>
      <c r="HJW183" s="12">
        <f>Equity!HJW59</f>
        <v>0</v>
      </c>
      <c r="HJX183" s="12">
        <f>Equity!HJX59</f>
        <v>0</v>
      </c>
      <c r="HJY183" s="12">
        <f>Equity!HJY59</f>
        <v>0</v>
      </c>
      <c r="HJZ183" s="12">
        <f>Equity!HJZ59</f>
        <v>0</v>
      </c>
      <c r="HKA183" s="12">
        <f>Equity!HKA59</f>
        <v>0</v>
      </c>
      <c r="HKB183" s="12">
        <f>Equity!HKB59</f>
        <v>0</v>
      </c>
      <c r="HKC183" s="12">
        <f>Equity!HKC59</f>
        <v>0</v>
      </c>
      <c r="HKD183" s="12">
        <f>Equity!HKD59</f>
        <v>0</v>
      </c>
      <c r="HKE183" s="12">
        <f>Equity!HKE59</f>
        <v>0</v>
      </c>
      <c r="HKF183" s="12">
        <f>Equity!HKF59</f>
        <v>0</v>
      </c>
      <c r="HKG183" s="12">
        <f>Equity!HKG59</f>
        <v>0</v>
      </c>
      <c r="HKH183" s="12">
        <f>Equity!HKH59</f>
        <v>0</v>
      </c>
      <c r="HKI183" s="12">
        <f>Equity!HKI59</f>
        <v>0</v>
      </c>
      <c r="HKJ183" s="12">
        <f>Equity!HKJ59</f>
        <v>0</v>
      </c>
      <c r="HKK183" s="12">
        <f>Equity!HKK59</f>
        <v>0</v>
      </c>
      <c r="HKL183" s="12">
        <f>Equity!HKL59</f>
        <v>0</v>
      </c>
      <c r="HKM183" s="12">
        <f>Equity!HKM59</f>
        <v>0</v>
      </c>
      <c r="HKN183" s="12">
        <f>Equity!HKN59</f>
        <v>0</v>
      </c>
      <c r="HKO183" s="12">
        <f>Equity!HKO59</f>
        <v>0</v>
      </c>
      <c r="HKP183" s="12">
        <f>Equity!HKP59</f>
        <v>0</v>
      </c>
      <c r="HKQ183" s="12">
        <f>Equity!HKQ59</f>
        <v>0</v>
      </c>
      <c r="HKR183" s="12">
        <f>Equity!HKR59</f>
        <v>0</v>
      </c>
      <c r="HKS183" s="12">
        <f>Equity!HKS59</f>
        <v>0</v>
      </c>
      <c r="HKT183" s="12">
        <f>Equity!HKT59</f>
        <v>0</v>
      </c>
      <c r="HKU183" s="12">
        <f>Equity!HKU59</f>
        <v>0</v>
      </c>
      <c r="HKV183" s="12">
        <f>Equity!HKV59</f>
        <v>0</v>
      </c>
      <c r="HKW183" s="12">
        <f>Equity!HKW59</f>
        <v>0</v>
      </c>
      <c r="HKX183" s="12">
        <f>Equity!HKX59</f>
        <v>0</v>
      </c>
      <c r="HKY183" s="12">
        <f>Equity!HKY59</f>
        <v>0</v>
      </c>
      <c r="HKZ183" s="12">
        <f>Equity!HKZ59</f>
        <v>0</v>
      </c>
      <c r="HLA183" s="12">
        <f>Equity!HLA59</f>
        <v>0</v>
      </c>
      <c r="HLB183" s="12">
        <f>Equity!HLB59</f>
        <v>0</v>
      </c>
      <c r="HLC183" s="12">
        <f>Equity!HLC59</f>
        <v>0</v>
      </c>
      <c r="HLD183" s="12">
        <f>Equity!HLD59</f>
        <v>0</v>
      </c>
      <c r="HLE183" s="12">
        <f>Equity!HLE59</f>
        <v>0</v>
      </c>
      <c r="HLF183" s="12">
        <f>Equity!HLF59</f>
        <v>0</v>
      </c>
      <c r="HLG183" s="12">
        <f>Equity!HLG59</f>
        <v>0</v>
      </c>
      <c r="HLH183" s="12">
        <f>Equity!HLH59</f>
        <v>0</v>
      </c>
      <c r="HLI183" s="12">
        <f>Equity!HLI59</f>
        <v>0</v>
      </c>
      <c r="HLJ183" s="12">
        <f>Equity!HLJ59</f>
        <v>0</v>
      </c>
      <c r="HLK183" s="12">
        <f>Equity!HLK59</f>
        <v>0</v>
      </c>
      <c r="HLL183" s="12">
        <f>Equity!HLL59</f>
        <v>0</v>
      </c>
      <c r="HLM183" s="12">
        <f>Equity!HLM59</f>
        <v>0</v>
      </c>
      <c r="HLN183" s="12">
        <f>Equity!HLN59</f>
        <v>0</v>
      </c>
      <c r="HLO183" s="12">
        <f>Equity!HLO59</f>
        <v>0</v>
      </c>
      <c r="HLP183" s="12">
        <f>Equity!HLP59</f>
        <v>0</v>
      </c>
      <c r="HLQ183" s="12">
        <f>Equity!HLQ59</f>
        <v>0</v>
      </c>
      <c r="HLR183" s="12">
        <f>Equity!HLR59</f>
        <v>0</v>
      </c>
      <c r="HLS183" s="12">
        <f>Equity!HLS59</f>
        <v>0</v>
      </c>
      <c r="HLT183" s="12">
        <f>Equity!HLT59</f>
        <v>0</v>
      </c>
      <c r="HLU183" s="12">
        <f>Equity!HLU59</f>
        <v>0</v>
      </c>
      <c r="HLV183" s="12">
        <f>Equity!HLV59</f>
        <v>0</v>
      </c>
      <c r="HLW183" s="12">
        <f>Equity!HLW59</f>
        <v>0</v>
      </c>
      <c r="HLX183" s="12">
        <f>Equity!HLX59</f>
        <v>0</v>
      </c>
      <c r="HLY183" s="12">
        <f>Equity!HLY59</f>
        <v>0</v>
      </c>
      <c r="HLZ183" s="12">
        <f>Equity!HLZ59</f>
        <v>0</v>
      </c>
      <c r="HMA183" s="12">
        <f>Equity!HMA59</f>
        <v>0</v>
      </c>
      <c r="HMB183" s="12">
        <f>Equity!HMB59</f>
        <v>0</v>
      </c>
      <c r="HMC183" s="12">
        <f>Equity!HMC59</f>
        <v>0</v>
      </c>
      <c r="HMD183" s="12">
        <f>Equity!HMD59</f>
        <v>0</v>
      </c>
      <c r="HME183" s="12">
        <f>Equity!HME59</f>
        <v>0</v>
      </c>
      <c r="HMF183" s="12">
        <f>Equity!HMF59</f>
        <v>0</v>
      </c>
      <c r="HMG183" s="12">
        <f>Equity!HMG59</f>
        <v>0</v>
      </c>
      <c r="HMH183" s="12">
        <f>Equity!HMH59</f>
        <v>0</v>
      </c>
      <c r="HMI183" s="12">
        <f>Equity!HMI59</f>
        <v>0</v>
      </c>
      <c r="HMJ183" s="12">
        <f>Equity!HMJ59</f>
        <v>0</v>
      </c>
      <c r="HMK183" s="12">
        <f>Equity!HMK59</f>
        <v>0</v>
      </c>
      <c r="HML183" s="12">
        <f>Equity!HML59</f>
        <v>0</v>
      </c>
      <c r="HMM183" s="12">
        <f>Equity!HMM59</f>
        <v>0</v>
      </c>
      <c r="HMN183" s="12">
        <f>Equity!HMN59</f>
        <v>0</v>
      </c>
      <c r="HMO183" s="12">
        <f>Equity!HMO59</f>
        <v>0</v>
      </c>
      <c r="HMP183" s="12">
        <f>Equity!HMP59</f>
        <v>0</v>
      </c>
      <c r="HMQ183" s="12">
        <f>Equity!HMQ59</f>
        <v>0</v>
      </c>
      <c r="HMR183" s="12">
        <f>Equity!HMR59</f>
        <v>0</v>
      </c>
      <c r="HMS183" s="12">
        <f>Equity!HMS59</f>
        <v>0</v>
      </c>
      <c r="HMT183" s="12">
        <f>Equity!HMT59</f>
        <v>0</v>
      </c>
      <c r="HMU183" s="12">
        <f>Equity!HMU59</f>
        <v>0</v>
      </c>
      <c r="HMV183" s="12">
        <f>Equity!HMV59</f>
        <v>0</v>
      </c>
      <c r="HMW183" s="12">
        <f>Equity!HMW59</f>
        <v>0</v>
      </c>
      <c r="HMX183" s="12">
        <f>Equity!HMX59</f>
        <v>0</v>
      </c>
      <c r="HMY183" s="12">
        <f>Equity!HMY59</f>
        <v>0</v>
      </c>
      <c r="HMZ183" s="12">
        <f>Equity!HMZ59</f>
        <v>0</v>
      </c>
      <c r="HNA183" s="12">
        <f>Equity!HNA59</f>
        <v>0</v>
      </c>
      <c r="HNB183" s="12">
        <f>Equity!HNB59</f>
        <v>0</v>
      </c>
      <c r="HNC183" s="12">
        <f>Equity!HNC59</f>
        <v>0</v>
      </c>
      <c r="HND183" s="12">
        <f>Equity!HND59</f>
        <v>0</v>
      </c>
      <c r="HNE183" s="12">
        <f>Equity!HNE59</f>
        <v>0</v>
      </c>
      <c r="HNF183" s="12">
        <f>Equity!HNF59</f>
        <v>0</v>
      </c>
      <c r="HNG183" s="12">
        <f>Equity!HNG59</f>
        <v>0</v>
      </c>
      <c r="HNH183" s="12">
        <f>Equity!HNH59</f>
        <v>0</v>
      </c>
      <c r="HNI183" s="12">
        <f>Equity!HNI59</f>
        <v>0</v>
      </c>
      <c r="HNJ183" s="12">
        <f>Equity!HNJ59</f>
        <v>0</v>
      </c>
      <c r="HNK183" s="12">
        <f>Equity!HNK59</f>
        <v>0</v>
      </c>
      <c r="HNL183" s="12">
        <f>Equity!HNL59</f>
        <v>0</v>
      </c>
      <c r="HNM183" s="12">
        <f>Equity!HNM59</f>
        <v>0</v>
      </c>
      <c r="HNN183" s="12">
        <f>Equity!HNN59</f>
        <v>0</v>
      </c>
      <c r="HNO183" s="12">
        <f>Equity!HNO59</f>
        <v>0</v>
      </c>
      <c r="HNP183" s="12">
        <f>Equity!HNP59</f>
        <v>0</v>
      </c>
      <c r="HNQ183" s="12">
        <f>Equity!HNQ59</f>
        <v>0</v>
      </c>
      <c r="HNR183" s="12">
        <f>Equity!HNR59</f>
        <v>0</v>
      </c>
      <c r="HNS183" s="12">
        <f>Equity!HNS59</f>
        <v>0</v>
      </c>
      <c r="HNT183" s="12">
        <f>Equity!HNT59</f>
        <v>0</v>
      </c>
      <c r="HNU183" s="12">
        <f>Equity!HNU59</f>
        <v>0</v>
      </c>
      <c r="HNV183" s="12">
        <f>Equity!HNV59</f>
        <v>0</v>
      </c>
      <c r="HNW183" s="12">
        <f>Equity!HNW59</f>
        <v>0</v>
      </c>
      <c r="HNX183" s="12">
        <f>Equity!HNX59</f>
        <v>0</v>
      </c>
      <c r="HNY183" s="12">
        <f>Equity!HNY59</f>
        <v>0</v>
      </c>
      <c r="HNZ183" s="12">
        <f>Equity!HNZ59</f>
        <v>0</v>
      </c>
      <c r="HOA183" s="12">
        <f>Equity!HOA59</f>
        <v>0</v>
      </c>
      <c r="HOB183" s="12">
        <f>Equity!HOB59</f>
        <v>0</v>
      </c>
      <c r="HOC183" s="12">
        <f>Equity!HOC59</f>
        <v>0</v>
      </c>
      <c r="HOD183" s="12">
        <f>Equity!HOD59</f>
        <v>0</v>
      </c>
      <c r="HOE183" s="12">
        <f>Equity!HOE59</f>
        <v>0</v>
      </c>
      <c r="HOF183" s="12">
        <f>Equity!HOF59</f>
        <v>0</v>
      </c>
      <c r="HOG183" s="12">
        <f>Equity!HOG59</f>
        <v>0</v>
      </c>
      <c r="HOH183" s="12">
        <f>Equity!HOH59</f>
        <v>0</v>
      </c>
      <c r="HOI183" s="12">
        <f>Equity!HOI59</f>
        <v>0</v>
      </c>
      <c r="HOJ183" s="12">
        <f>Equity!HOJ59</f>
        <v>0</v>
      </c>
      <c r="HOK183" s="12">
        <f>Equity!HOK59</f>
        <v>0</v>
      </c>
      <c r="HOL183" s="12">
        <f>Equity!HOL59</f>
        <v>0</v>
      </c>
      <c r="HOM183" s="12">
        <f>Equity!HOM59</f>
        <v>0</v>
      </c>
      <c r="HON183" s="12">
        <f>Equity!HON59</f>
        <v>0</v>
      </c>
      <c r="HOO183" s="12">
        <f>Equity!HOO59</f>
        <v>0</v>
      </c>
      <c r="HOP183" s="12">
        <f>Equity!HOP59</f>
        <v>0</v>
      </c>
      <c r="HOQ183" s="12">
        <f>Equity!HOQ59</f>
        <v>0</v>
      </c>
      <c r="HOR183" s="12">
        <f>Equity!HOR59</f>
        <v>0</v>
      </c>
      <c r="HOS183" s="12">
        <f>Equity!HOS59</f>
        <v>0</v>
      </c>
      <c r="HOT183" s="12">
        <f>Equity!HOT59</f>
        <v>0</v>
      </c>
      <c r="HOU183" s="12">
        <f>Equity!HOU59</f>
        <v>0</v>
      </c>
      <c r="HOV183" s="12">
        <f>Equity!HOV59</f>
        <v>0</v>
      </c>
      <c r="HOW183" s="12">
        <f>Equity!HOW59</f>
        <v>0</v>
      </c>
      <c r="HOX183" s="12">
        <f>Equity!HOX59</f>
        <v>0</v>
      </c>
      <c r="HOY183" s="12">
        <f>Equity!HOY59</f>
        <v>0</v>
      </c>
      <c r="HOZ183" s="12">
        <f>Equity!HOZ59</f>
        <v>0</v>
      </c>
      <c r="HPA183" s="12">
        <f>Equity!HPA59</f>
        <v>0</v>
      </c>
      <c r="HPB183" s="12">
        <f>Equity!HPB59</f>
        <v>0</v>
      </c>
      <c r="HPC183" s="12">
        <f>Equity!HPC59</f>
        <v>0</v>
      </c>
      <c r="HPD183" s="12">
        <f>Equity!HPD59</f>
        <v>0</v>
      </c>
      <c r="HPE183" s="12">
        <f>Equity!HPE59</f>
        <v>0</v>
      </c>
      <c r="HPF183" s="12">
        <f>Equity!HPF59</f>
        <v>0</v>
      </c>
      <c r="HPG183" s="12">
        <f>Equity!HPG59</f>
        <v>0</v>
      </c>
      <c r="HPH183" s="12">
        <f>Equity!HPH59</f>
        <v>0</v>
      </c>
      <c r="HPI183" s="12">
        <f>Equity!HPI59</f>
        <v>0</v>
      </c>
      <c r="HPJ183" s="12">
        <f>Equity!HPJ59</f>
        <v>0</v>
      </c>
      <c r="HPK183" s="12">
        <f>Equity!HPK59</f>
        <v>0</v>
      </c>
      <c r="HPL183" s="12">
        <f>Equity!HPL59</f>
        <v>0</v>
      </c>
      <c r="HPM183" s="12">
        <f>Equity!HPM59</f>
        <v>0</v>
      </c>
      <c r="HPN183" s="12">
        <f>Equity!HPN59</f>
        <v>0</v>
      </c>
      <c r="HPO183" s="12">
        <f>Equity!HPO59</f>
        <v>0</v>
      </c>
      <c r="HPP183" s="12">
        <f>Equity!HPP59</f>
        <v>0</v>
      </c>
      <c r="HPQ183" s="12">
        <f>Equity!HPQ59</f>
        <v>0</v>
      </c>
      <c r="HPR183" s="12">
        <f>Equity!HPR59</f>
        <v>0</v>
      </c>
      <c r="HPS183" s="12">
        <f>Equity!HPS59</f>
        <v>0</v>
      </c>
      <c r="HPT183" s="12">
        <f>Equity!HPT59</f>
        <v>0</v>
      </c>
      <c r="HPU183" s="12">
        <f>Equity!HPU59</f>
        <v>0</v>
      </c>
      <c r="HPV183" s="12">
        <f>Equity!HPV59</f>
        <v>0</v>
      </c>
      <c r="HPW183" s="12">
        <f>Equity!HPW59</f>
        <v>0</v>
      </c>
      <c r="HPX183" s="12">
        <f>Equity!HPX59</f>
        <v>0</v>
      </c>
      <c r="HPY183" s="12">
        <f>Equity!HPY59</f>
        <v>0</v>
      </c>
      <c r="HPZ183" s="12">
        <f>Equity!HPZ59</f>
        <v>0</v>
      </c>
      <c r="HQA183" s="12">
        <f>Equity!HQA59</f>
        <v>0</v>
      </c>
      <c r="HQB183" s="12">
        <f>Equity!HQB59</f>
        <v>0</v>
      </c>
      <c r="HQC183" s="12">
        <f>Equity!HQC59</f>
        <v>0</v>
      </c>
      <c r="HQD183" s="12">
        <f>Equity!HQD59</f>
        <v>0</v>
      </c>
      <c r="HQE183" s="12">
        <f>Equity!HQE59</f>
        <v>0</v>
      </c>
      <c r="HQF183" s="12">
        <f>Equity!HQF59</f>
        <v>0</v>
      </c>
      <c r="HQG183" s="12">
        <f>Equity!HQG59</f>
        <v>0</v>
      </c>
      <c r="HQH183" s="12">
        <f>Equity!HQH59</f>
        <v>0</v>
      </c>
      <c r="HQI183" s="12">
        <f>Equity!HQI59</f>
        <v>0</v>
      </c>
      <c r="HQJ183" s="12">
        <f>Equity!HQJ59</f>
        <v>0</v>
      </c>
      <c r="HQK183" s="12">
        <f>Equity!HQK59</f>
        <v>0</v>
      </c>
      <c r="HQL183" s="12">
        <f>Equity!HQL59</f>
        <v>0</v>
      </c>
      <c r="HQM183" s="12">
        <f>Equity!HQM59</f>
        <v>0</v>
      </c>
      <c r="HQN183" s="12">
        <f>Equity!HQN59</f>
        <v>0</v>
      </c>
      <c r="HQO183" s="12">
        <f>Equity!HQO59</f>
        <v>0</v>
      </c>
      <c r="HQP183" s="12">
        <f>Equity!HQP59</f>
        <v>0</v>
      </c>
      <c r="HQQ183" s="12">
        <f>Equity!HQQ59</f>
        <v>0</v>
      </c>
      <c r="HQR183" s="12">
        <f>Equity!HQR59</f>
        <v>0</v>
      </c>
      <c r="HQS183" s="12">
        <f>Equity!HQS59</f>
        <v>0</v>
      </c>
      <c r="HQT183" s="12">
        <f>Equity!HQT59</f>
        <v>0</v>
      </c>
      <c r="HQU183" s="12">
        <f>Equity!HQU59</f>
        <v>0</v>
      </c>
      <c r="HQV183" s="12">
        <f>Equity!HQV59</f>
        <v>0</v>
      </c>
      <c r="HQW183" s="12">
        <f>Equity!HQW59</f>
        <v>0</v>
      </c>
      <c r="HQX183" s="12">
        <f>Equity!HQX59</f>
        <v>0</v>
      </c>
      <c r="HQY183" s="12">
        <f>Equity!HQY59</f>
        <v>0</v>
      </c>
      <c r="HQZ183" s="12">
        <f>Equity!HQZ59</f>
        <v>0</v>
      </c>
      <c r="HRA183" s="12">
        <f>Equity!HRA59</f>
        <v>0</v>
      </c>
      <c r="HRB183" s="12">
        <f>Equity!HRB59</f>
        <v>0</v>
      </c>
      <c r="HRC183" s="12">
        <f>Equity!HRC59</f>
        <v>0</v>
      </c>
      <c r="HRD183" s="12">
        <f>Equity!HRD59</f>
        <v>0</v>
      </c>
      <c r="HRE183" s="12">
        <f>Equity!HRE59</f>
        <v>0</v>
      </c>
      <c r="HRF183" s="12">
        <f>Equity!HRF59</f>
        <v>0</v>
      </c>
      <c r="HRG183" s="12">
        <f>Equity!HRG59</f>
        <v>0</v>
      </c>
      <c r="HRH183" s="12">
        <f>Equity!HRH59</f>
        <v>0</v>
      </c>
      <c r="HRI183" s="12">
        <f>Equity!HRI59</f>
        <v>0</v>
      </c>
      <c r="HRJ183" s="12">
        <f>Equity!HRJ59</f>
        <v>0</v>
      </c>
      <c r="HRK183" s="12">
        <f>Equity!HRK59</f>
        <v>0</v>
      </c>
      <c r="HRL183" s="12">
        <f>Equity!HRL59</f>
        <v>0</v>
      </c>
      <c r="HRM183" s="12">
        <f>Equity!HRM59</f>
        <v>0</v>
      </c>
      <c r="HRN183" s="12">
        <f>Equity!HRN59</f>
        <v>0</v>
      </c>
      <c r="HRO183" s="12">
        <f>Equity!HRO59</f>
        <v>0</v>
      </c>
      <c r="HRP183" s="12">
        <f>Equity!HRP59</f>
        <v>0</v>
      </c>
      <c r="HRQ183" s="12">
        <f>Equity!HRQ59</f>
        <v>0</v>
      </c>
      <c r="HRR183" s="12">
        <f>Equity!HRR59</f>
        <v>0</v>
      </c>
      <c r="HRS183" s="12">
        <f>Equity!HRS59</f>
        <v>0</v>
      </c>
      <c r="HRT183" s="12">
        <f>Equity!HRT59</f>
        <v>0</v>
      </c>
      <c r="HRU183" s="12">
        <f>Equity!HRU59</f>
        <v>0</v>
      </c>
      <c r="HRV183" s="12">
        <f>Equity!HRV59</f>
        <v>0</v>
      </c>
      <c r="HRW183" s="12">
        <f>Equity!HRW59</f>
        <v>0</v>
      </c>
      <c r="HRX183" s="12">
        <f>Equity!HRX59</f>
        <v>0</v>
      </c>
      <c r="HRY183" s="12">
        <f>Equity!HRY59</f>
        <v>0</v>
      </c>
      <c r="HRZ183" s="12">
        <f>Equity!HRZ59</f>
        <v>0</v>
      </c>
      <c r="HSA183" s="12">
        <f>Equity!HSA59</f>
        <v>0</v>
      </c>
      <c r="HSB183" s="12">
        <f>Equity!HSB59</f>
        <v>0</v>
      </c>
      <c r="HSC183" s="12">
        <f>Equity!HSC59</f>
        <v>0</v>
      </c>
      <c r="HSD183" s="12">
        <f>Equity!HSD59</f>
        <v>0</v>
      </c>
      <c r="HSE183" s="12">
        <f>Equity!HSE59</f>
        <v>0</v>
      </c>
      <c r="HSF183" s="12">
        <f>Equity!HSF59</f>
        <v>0</v>
      </c>
      <c r="HSG183" s="12">
        <f>Equity!HSG59</f>
        <v>0</v>
      </c>
      <c r="HSH183" s="12">
        <f>Equity!HSH59</f>
        <v>0</v>
      </c>
      <c r="HSI183" s="12">
        <f>Equity!HSI59</f>
        <v>0</v>
      </c>
      <c r="HSJ183" s="12">
        <f>Equity!HSJ59</f>
        <v>0</v>
      </c>
      <c r="HSK183" s="12">
        <f>Equity!HSK59</f>
        <v>0</v>
      </c>
      <c r="HSL183" s="12">
        <f>Equity!HSL59</f>
        <v>0</v>
      </c>
      <c r="HSM183" s="12">
        <f>Equity!HSM59</f>
        <v>0</v>
      </c>
      <c r="HSN183" s="12">
        <f>Equity!HSN59</f>
        <v>0</v>
      </c>
      <c r="HSO183" s="12">
        <f>Equity!HSO59</f>
        <v>0</v>
      </c>
      <c r="HSP183" s="12">
        <f>Equity!HSP59</f>
        <v>0</v>
      </c>
      <c r="HSQ183" s="12">
        <f>Equity!HSQ59</f>
        <v>0</v>
      </c>
      <c r="HSR183" s="12">
        <f>Equity!HSR59</f>
        <v>0</v>
      </c>
      <c r="HSS183" s="12">
        <f>Equity!HSS59</f>
        <v>0</v>
      </c>
      <c r="HST183" s="12">
        <f>Equity!HST59</f>
        <v>0</v>
      </c>
      <c r="HSU183" s="12">
        <f>Equity!HSU59</f>
        <v>0</v>
      </c>
      <c r="HSV183" s="12">
        <f>Equity!HSV59</f>
        <v>0</v>
      </c>
      <c r="HSW183" s="12">
        <f>Equity!HSW59</f>
        <v>0</v>
      </c>
      <c r="HSX183" s="12">
        <f>Equity!HSX59</f>
        <v>0</v>
      </c>
      <c r="HSY183" s="12">
        <f>Equity!HSY59</f>
        <v>0</v>
      </c>
      <c r="HSZ183" s="12">
        <f>Equity!HSZ59</f>
        <v>0</v>
      </c>
      <c r="HTA183" s="12">
        <f>Equity!HTA59</f>
        <v>0</v>
      </c>
      <c r="HTB183" s="12">
        <f>Equity!HTB59</f>
        <v>0</v>
      </c>
      <c r="HTC183" s="12">
        <f>Equity!HTC59</f>
        <v>0</v>
      </c>
      <c r="HTD183" s="12">
        <f>Equity!HTD59</f>
        <v>0</v>
      </c>
      <c r="HTE183" s="12">
        <f>Equity!HTE59</f>
        <v>0</v>
      </c>
      <c r="HTF183" s="12">
        <f>Equity!HTF59</f>
        <v>0</v>
      </c>
      <c r="HTG183" s="12">
        <f>Equity!HTG59</f>
        <v>0</v>
      </c>
      <c r="HTH183" s="12">
        <f>Equity!HTH59</f>
        <v>0</v>
      </c>
      <c r="HTI183" s="12">
        <f>Equity!HTI59</f>
        <v>0</v>
      </c>
      <c r="HTJ183" s="12">
        <f>Equity!HTJ59</f>
        <v>0</v>
      </c>
      <c r="HTK183" s="12">
        <f>Equity!HTK59</f>
        <v>0</v>
      </c>
      <c r="HTL183" s="12">
        <f>Equity!HTL59</f>
        <v>0</v>
      </c>
      <c r="HTM183" s="12">
        <f>Equity!HTM59</f>
        <v>0</v>
      </c>
      <c r="HTN183" s="12">
        <f>Equity!HTN59</f>
        <v>0</v>
      </c>
      <c r="HTO183" s="12">
        <f>Equity!HTO59</f>
        <v>0</v>
      </c>
      <c r="HTP183" s="12">
        <f>Equity!HTP59</f>
        <v>0</v>
      </c>
      <c r="HTQ183" s="12">
        <f>Equity!HTQ59</f>
        <v>0</v>
      </c>
      <c r="HTR183" s="12">
        <f>Equity!HTR59</f>
        <v>0</v>
      </c>
      <c r="HTS183" s="12">
        <f>Equity!HTS59</f>
        <v>0</v>
      </c>
      <c r="HTT183" s="12">
        <f>Equity!HTT59</f>
        <v>0</v>
      </c>
      <c r="HTU183" s="12">
        <f>Equity!HTU59</f>
        <v>0</v>
      </c>
      <c r="HTV183" s="12">
        <f>Equity!HTV59</f>
        <v>0</v>
      </c>
      <c r="HTW183" s="12">
        <f>Equity!HTW59</f>
        <v>0</v>
      </c>
      <c r="HTX183" s="12">
        <f>Equity!HTX59</f>
        <v>0</v>
      </c>
      <c r="HTY183" s="12">
        <f>Equity!HTY59</f>
        <v>0</v>
      </c>
      <c r="HTZ183" s="12">
        <f>Equity!HTZ59</f>
        <v>0</v>
      </c>
      <c r="HUA183" s="12">
        <f>Equity!HUA59</f>
        <v>0</v>
      </c>
      <c r="HUB183" s="12">
        <f>Equity!HUB59</f>
        <v>0</v>
      </c>
      <c r="HUC183" s="12">
        <f>Equity!HUC59</f>
        <v>0</v>
      </c>
      <c r="HUD183" s="12">
        <f>Equity!HUD59</f>
        <v>0</v>
      </c>
      <c r="HUE183" s="12">
        <f>Equity!HUE59</f>
        <v>0</v>
      </c>
      <c r="HUF183" s="12">
        <f>Equity!HUF59</f>
        <v>0</v>
      </c>
      <c r="HUG183" s="12">
        <f>Equity!HUG59</f>
        <v>0</v>
      </c>
      <c r="HUH183" s="12">
        <f>Equity!HUH59</f>
        <v>0</v>
      </c>
      <c r="HUI183" s="12">
        <f>Equity!HUI59</f>
        <v>0</v>
      </c>
      <c r="HUJ183" s="12">
        <f>Equity!HUJ59</f>
        <v>0</v>
      </c>
      <c r="HUK183" s="12">
        <f>Equity!HUK59</f>
        <v>0</v>
      </c>
      <c r="HUL183" s="12">
        <f>Equity!HUL59</f>
        <v>0</v>
      </c>
      <c r="HUM183" s="12">
        <f>Equity!HUM59</f>
        <v>0</v>
      </c>
      <c r="HUN183" s="12">
        <f>Equity!HUN59</f>
        <v>0</v>
      </c>
      <c r="HUO183" s="12">
        <f>Equity!HUO59</f>
        <v>0</v>
      </c>
      <c r="HUP183" s="12">
        <f>Equity!HUP59</f>
        <v>0</v>
      </c>
      <c r="HUQ183" s="12">
        <f>Equity!HUQ59</f>
        <v>0</v>
      </c>
      <c r="HUR183" s="12">
        <f>Equity!HUR59</f>
        <v>0</v>
      </c>
      <c r="HUS183" s="12">
        <f>Equity!HUS59</f>
        <v>0</v>
      </c>
      <c r="HUT183" s="12">
        <f>Equity!HUT59</f>
        <v>0</v>
      </c>
      <c r="HUU183" s="12">
        <f>Equity!HUU59</f>
        <v>0</v>
      </c>
      <c r="HUV183" s="12">
        <f>Equity!HUV59</f>
        <v>0</v>
      </c>
      <c r="HUW183" s="12">
        <f>Equity!HUW59</f>
        <v>0</v>
      </c>
      <c r="HUX183" s="12">
        <f>Equity!HUX59</f>
        <v>0</v>
      </c>
      <c r="HUY183" s="12">
        <f>Equity!HUY59</f>
        <v>0</v>
      </c>
      <c r="HUZ183" s="12">
        <f>Equity!HUZ59</f>
        <v>0</v>
      </c>
      <c r="HVA183" s="12">
        <f>Equity!HVA59</f>
        <v>0</v>
      </c>
      <c r="HVB183" s="12">
        <f>Equity!HVB59</f>
        <v>0</v>
      </c>
      <c r="HVC183" s="12">
        <f>Equity!HVC59</f>
        <v>0</v>
      </c>
      <c r="HVD183" s="12">
        <f>Equity!HVD59</f>
        <v>0</v>
      </c>
      <c r="HVE183" s="12">
        <f>Equity!HVE59</f>
        <v>0</v>
      </c>
      <c r="HVF183" s="12">
        <f>Equity!HVF59</f>
        <v>0</v>
      </c>
      <c r="HVG183" s="12">
        <f>Equity!HVG59</f>
        <v>0</v>
      </c>
      <c r="HVH183" s="12">
        <f>Equity!HVH59</f>
        <v>0</v>
      </c>
      <c r="HVI183" s="12">
        <f>Equity!HVI59</f>
        <v>0</v>
      </c>
      <c r="HVJ183" s="12">
        <f>Equity!HVJ59</f>
        <v>0</v>
      </c>
      <c r="HVK183" s="12">
        <f>Equity!HVK59</f>
        <v>0</v>
      </c>
      <c r="HVL183" s="12">
        <f>Equity!HVL59</f>
        <v>0</v>
      </c>
      <c r="HVM183" s="12">
        <f>Equity!HVM59</f>
        <v>0</v>
      </c>
      <c r="HVN183" s="12">
        <f>Equity!HVN59</f>
        <v>0</v>
      </c>
      <c r="HVO183" s="12">
        <f>Equity!HVO59</f>
        <v>0</v>
      </c>
      <c r="HVP183" s="12">
        <f>Equity!HVP59</f>
        <v>0</v>
      </c>
      <c r="HVQ183" s="12">
        <f>Equity!HVQ59</f>
        <v>0</v>
      </c>
      <c r="HVR183" s="12">
        <f>Equity!HVR59</f>
        <v>0</v>
      </c>
      <c r="HVS183" s="12">
        <f>Equity!HVS59</f>
        <v>0</v>
      </c>
      <c r="HVT183" s="12">
        <f>Equity!HVT59</f>
        <v>0</v>
      </c>
      <c r="HVU183" s="12">
        <f>Equity!HVU59</f>
        <v>0</v>
      </c>
      <c r="HVV183" s="12">
        <f>Equity!HVV59</f>
        <v>0</v>
      </c>
      <c r="HVW183" s="12">
        <f>Equity!HVW59</f>
        <v>0</v>
      </c>
      <c r="HVX183" s="12">
        <f>Equity!HVX59</f>
        <v>0</v>
      </c>
      <c r="HVY183" s="12">
        <f>Equity!HVY59</f>
        <v>0</v>
      </c>
      <c r="HVZ183" s="12">
        <f>Equity!HVZ59</f>
        <v>0</v>
      </c>
      <c r="HWA183" s="12">
        <f>Equity!HWA59</f>
        <v>0</v>
      </c>
      <c r="HWB183" s="12">
        <f>Equity!HWB59</f>
        <v>0</v>
      </c>
      <c r="HWC183" s="12">
        <f>Equity!HWC59</f>
        <v>0</v>
      </c>
      <c r="HWD183" s="12">
        <f>Equity!HWD59</f>
        <v>0</v>
      </c>
      <c r="HWE183" s="12">
        <f>Equity!HWE59</f>
        <v>0</v>
      </c>
      <c r="HWF183" s="12">
        <f>Equity!HWF59</f>
        <v>0</v>
      </c>
      <c r="HWG183" s="12">
        <f>Equity!HWG59</f>
        <v>0</v>
      </c>
      <c r="HWH183" s="12">
        <f>Equity!HWH59</f>
        <v>0</v>
      </c>
      <c r="HWI183" s="12">
        <f>Equity!HWI59</f>
        <v>0</v>
      </c>
      <c r="HWJ183" s="12">
        <f>Equity!HWJ59</f>
        <v>0</v>
      </c>
      <c r="HWK183" s="12">
        <f>Equity!HWK59</f>
        <v>0</v>
      </c>
      <c r="HWL183" s="12">
        <f>Equity!HWL59</f>
        <v>0</v>
      </c>
      <c r="HWM183" s="12">
        <f>Equity!HWM59</f>
        <v>0</v>
      </c>
      <c r="HWN183" s="12">
        <f>Equity!HWN59</f>
        <v>0</v>
      </c>
      <c r="HWO183" s="12">
        <f>Equity!HWO59</f>
        <v>0</v>
      </c>
      <c r="HWP183" s="12">
        <f>Equity!HWP59</f>
        <v>0</v>
      </c>
      <c r="HWQ183" s="12">
        <f>Equity!HWQ59</f>
        <v>0</v>
      </c>
      <c r="HWR183" s="12">
        <f>Equity!HWR59</f>
        <v>0</v>
      </c>
      <c r="HWS183" s="12">
        <f>Equity!HWS59</f>
        <v>0</v>
      </c>
      <c r="HWT183" s="12">
        <f>Equity!HWT59</f>
        <v>0</v>
      </c>
      <c r="HWU183" s="12">
        <f>Equity!HWU59</f>
        <v>0</v>
      </c>
      <c r="HWV183" s="12">
        <f>Equity!HWV59</f>
        <v>0</v>
      </c>
      <c r="HWW183" s="12">
        <f>Equity!HWW59</f>
        <v>0</v>
      </c>
      <c r="HWX183" s="12">
        <f>Equity!HWX59</f>
        <v>0</v>
      </c>
      <c r="HWY183" s="12">
        <f>Equity!HWY59</f>
        <v>0</v>
      </c>
      <c r="HWZ183" s="12">
        <f>Equity!HWZ59</f>
        <v>0</v>
      </c>
      <c r="HXA183" s="12">
        <f>Equity!HXA59</f>
        <v>0</v>
      </c>
      <c r="HXB183" s="12">
        <f>Equity!HXB59</f>
        <v>0</v>
      </c>
      <c r="HXC183" s="12">
        <f>Equity!HXC59</f>
        <v>0</v>
      </c>
      <c r="HXD183" s="12">
        <f>Equity!HXD59</f>
        <v>0</v>
      </c>
      <c r="HXE183" s="12">
        <f>Equity!HXE59</f>
        <v>0</v>
      </c>
      <c r="HXF183" s="12">
        <f>Equity!HXF59</f>
        <v>0</v>
      </c>
      <c r="HXG183" s="12">
        <f>Equity!HXG59</f>
        <v>0</v>
      </c>
      <c r="HXH183" s="12">
        <f>Equity!HXH59</f>
        <v>0</v>
      </c>
      <c r="HXI183" s="12">
        <f>Equity!HXI59</f>
        <v>0</v>
      </c>
      <c r="HXJ183" s="12">
        <f>Equity!HXJ59</f>
        <v>0</v>
      </c>
      <c r="HXK183" s="12">
        <f>Equity!HXK59</f>
        <v>0</v>
      </c>
      <c r="HXL183" s="12">
        <f>Equity!HXL59</f>
        <v>0</v>
      </c>
      <c r="HXM183" s="12">
        <f>Equity!HXM59</f>
        <v>0</v>
      </c>
      <c r="HXN183" s="12">
        <f>Equity!HXN59</f>
        <v>0</v>
      </c>
      <c r="HXO183" s="12">
        <f>Equity!HXO59</f>
        <v>0</v>
      </c>
      <c r="HXP183" s="12">
        <f>Equity!HXP59</f>
        <v>0</v>
      </c>
      <c r="HXQ183" s="12">
        <f>Equity!HXQ59</f>
        <v>0</v>
      </c>
      <c r="HXR183" s="12">
        <f>Equity!HXR59</f>
        <v>0</v>
      </c>
      <c r="HXS183" s="12">
        <f>Equity!HXS59</f>
        <v>0</v>
      </c>
      <c r="HXT183" s="12">
        <f>Equity!HXT59</f>
        <v>0</v>
      </c>
      <c r="HXU183" s="12">
        <f>Equity!HXU59</f>
        <v>0</v>
      </c>
      <c r="HXV183" s="12">
        <f>Equity!HXV59</f>
        <v>0</v>
      </c>
      <c r="HXW183" s="12">
        <f>Equity!HXW59</f>
        <v>0</v>
      </c>
      <c r="HXX183" s="12">
        <f>Equity!HXX59</f>
        <v>0</v>
      </c>
      <c r="HXY183" s="12">
        <f>Equity!HXY59</f>
        <v>0</v>
      </c>
      <c r="HXZ183" s="12">
        <f>Equity!HXZ59</f>
        <v>0</v>
      </c>
      <c r="HYA183" s="12">
        <f>Equity!HYA59</f>
        <v>0</v>
      </c>
      <c r="HYB183" s="12">
        <f>Equity!HYB59</f>
        <v>0</v>
      </c>
      <c r="HYC183" s="12">
        <f>Equity!HYC59</f>
        <v>0</v>
      </c>
      <c r="HYD183" s="12">
        <f>Equity!HYD59</f>
        <v>0</v>
      </c>
      <c r="HYE183" s="12">
        <f>Equity!HYE59</f>
        <v>0</v>
      </c>
      <c r="HYF183" s="12">
        <f>Equity!HYF59</f>
        <v>0</v>
      </c>
      <c r="HYG183" s="12">
        <f>Equity!HYG59</f>
        <v>0</v>
      </c>
      <c r="HYH183" s="12">
        <f>Equity!HYH59</f>
        <v>0</v>
      </c>
      <c r="HYI183" s="12">
        <f>Equity!HYI59</f>
        <v>0</v>
      </c>
      <c r="HYJ183" s="12">
        <f>Equity!HYJ59</f>
        <v>0</v>
      </c>
      <c r="HYK183" s="12">
        <f>Equity!HYK59</f>
        <v>0</v>
      </c>
      <c r="HYL183" s="12">
        <f>Equity!HYL59</f>
        <v>0</v>
      </c>
      <c r="HYM183" s="12">
        <f>Equity!HYM59</f>
        <v>0</v>
      </c>
      <c r="HYN183" s="12">
        <f>Equity!HYN59</f>
        <v>0</v>
      </c>
      <c r="HYO183" s="12">
        <f>Equity!HYO59</f>
        <v>0</v>
      </c>
      <c r="HYP183" s="12">
        <f>Equity!HYP59</f>
        <v>0</v>
      </c>
      <c r="HYQ183" s="12">
        <f>Equity!HYQ59</f>
        <v>0</v>
      </c>
      <c r="HYR183" s="12">
        <f>Equity!HYR59</f>
        <v>0</v>
      </c>
      <c r="HYS183" s="12">
        <f>Equity!HYS59</f>
        <v>0</v>
      </c>
      <c r="HYT183" s="12">
        <f>Equity!HYT59</f>
        <v>0</v>
      </c>
      <c r="HYU183" s="12">
        <f>Equity!HYU59</f>
        <v>0</v>
      </c>
      <c r="HYV183" s="12">
        <f>Equity!HYV59</f>
        <v>0</v>
      </c>
      <c r="HYW183" s="12">
        <f>Equity!HYW59</f>
        <v>0</v>
      </c>
      <c r="HYX183" s="12">
        <f>Equity!HYX59</f>
        <v>0</v>
      </c>
      <c r="HYY183" s="12">
        <f>Equity!HYY59</f>
        <v>0</v>
      </c>
      <c r="HYZ183" s="12">
        <f>Equity!HYZ59</f>
        <v>0</v>
      </c>
      <c r="HZA183" s="12">
        <f>Equity!HZA59</f>
        <v>0</v>
      </c>
      <c r="HZB183" s="12">
        <f>Equity!HZB59</f>
        <v>0</v>
      </c>
      <c r="HZC183" s="12">
        <f>Equity!HZC59</f>
        <v>0</v>
      </c>
      <c r="HZD183" s="12">
        <f>Equity!HZD59</f>
        <v>0</v>
      </c>
      <c r="HZE183" s="12">
        <f>Equity!HZE59</f>
        <v>0</v>
      </c>
      <c r="HZF183" s="12">
        <f>Equity!HZF59</f>
        <v>0</v>
      </c>
      <c r="HZG183" s="12">
        <f>Equity!HZG59</f>
        <v>0</v>
      </c>
      <c r="HZH183" s="12">
        <f>Equity!HZH59</f>
        <v>0</v>
      </c>
      <c r="HZI183" s="12">
        <f>Equity!HZI59</f>
        <v>0</v>
      </c>
      <c r="HZJ183" s="12">
        <f>Equity!HZJ59</f>
        <v>0</v>
      </c>
      <c r="HZK183" s="12">
        <f>Equity!HZK59</f>
        <v>0</v>
      </c>
      <c r="HZL183" s="12">
        <f>Equity!HZL59</f>
        <v>0</v>
      </c>
      <c r="HZM183" s="12">
        <f>Equity!HZM59</f>
        <v>0</v>
      </c>
      <c r="HZN183" s="12">
        <f>Equity!HZN59</f>
        <v>0</v>
      </c>
      <c r="HZO183" s="12">
        <f>Equity!HZO59</f>
        <v>0</v>
      </c>
      <c r="HZP183" s="12">
        <f>Equity!HZP59</f>
        <v>0</v>
      </c>
      <c r="HZQ183" s="12">
        <f>Equity!HZQ59</f>
        <v>0</v>
      </c>
      <c r="HZR183" s="12">
        <f>Equity!HZR59</f>
        <v>0</v>
      </c>
      <c r="HZS183" s="12">
        <f>Equity!HZS59</f>
        <v>0</v>
      </c>
      <c r="HZT183" s="12">
        <f>Equity!HZT59</f>
        <v>0</v>
      </c>
      <c r="HZU183" s="12">
        <f>Equity!HZU59</f>
        <v>0</v>
      </c>
      <c r="HZV183" s="12">
        <f>Equity!HZV59</f>
        <v>0</v>
      </c>
      <c r="HZW183" s="12">
        <f>Equity!HZW59</f>
        <v>0</v>
      </c>
      <c r="HZX183" s="12">
        <f>Equity!HZX59</f>
        <v>0</v>
      </c>
      <c r="HZY183" s="12">
        <f>Equity!HZY59</f>
        <v>0</v>
      </c>
      <c r="HZZ183" s="12">
        <f>Equity!HZZ59</f>
        <v>0</v>
      </c>
      <c r="IAA183" s="12">
        <f>Equity!IAA59</f>
        <v>0</v>
      </c>
      <c r="IAB183" s="12">
        <f>Equity!IAB59</f>
        <v>0</v>
      </c>
      <c r="IAC183" s="12">
        <f>Equity!IAC59</f>
        <v>0</v>
      </c>
      <c r="IAD183" s="12">
        <f>Equity!IAD59</f>
        <v>0</v>
      </c>
      <c r="IAE183" s="12">
        <f>Equity!IAE59</f>
        <v>0</v>
      </c>
      <c r="IAF183" s="12">
        <f>Equity!IAF59</f>
        <v>0</v>
      </c>
      <c r="IAG183" s="12">
        <f>Equity!IAG59</f>
        <v>0</v>
      </c>
      <c r="IAH183" s="12">
        <f>Equity!IAH59</f>
        <v>0</v>
      </c>
      <c r="IAI183" s="12">
        <f>Equity!IAI59</f>
        <v>0</v>
      </c>
      <c r="IAJ183" s="12">
        <f>Equity!IAJ59</f>
        <v>0</v>
      </c>
      <c r="IAK183" s="12">
        <f>Equity!IAK59</f>
        <v>0</v>
      </c>
      <c r="IAL183" s="12">
        <f>Equity!IAL59</f>
        <v>0</v>
      </c>
      <c r="IAM183" s="12">
        <f>Equity!IAM59</f>
        <v>0</v>
      </c>
      <c r="IAN183" s="12">
        <f>Equity!IAN59</f>
        <v>0</v>
      </c>
      <c r="IAO183" s="12">
        <f>Equity!IAO59</f>
        <v>0</v>
      </c>
      <c r="IAP183" s="12">
        <f>Equity!IAP59</f>
        <v>0</v>
      </c>
      <c r="IAQ183" s="12">
        <f>Equity!IAQ59</f>
        <v>0</v>
      </c>
      <c r="IAR183" s="12">
        <f>Equity!IAR59</f>
        <v>0</v>
      </c>
      <c r="IAS183" s="12">
        <f>Equity!IAS59</f>
        <v>0</v>
      </c>
      <c r="IAT183" s="12">
        <f>Equity!IAT59</f>
        <v>0</v>
      </c>
      <c r="IAU183" s="12">
        <f>Equity!IAU59</f>
        <v>0</v>
      </c>
      <c r="IAV183" s="12">
        <f>Equity!IAV59</f>
        <v>0</v>
      </c>
      <c r="IAW183" s="12">
        <f>Equity!IAW59</f>
        <v>0</v>
      </c>
      <c r="IAX183" s="12">
        <f>Equity!IAX59</f>
        <v>0</v>
      </c>
      <c r="IAY183" s="12">
        <f>Equity!IAY59</f>
        <v>0</v>
      </c>
      <c r="IAZ183" s="12">
        <f>Equity!IAZ59</f>
        <v>0</v>
      </c>
      <c r="IBA183" s="12">
        <f>Equity!IBA59</f>
        <v>0</v>
      </c>
      <c r="IBB183" s="12">
        <f>Equity!IBB59</f>
        <v>0</v>
      </c>
      <c r="IBC183" s="12">
        <f>Equity!IBC59</f>
        <v>0</v>
      </c>
      <c r="IBD183" s="12">
        <f>Equity!IBD59</f>
        <v>0</v>
      </c>
      <c r="IBE183" s="12">
        <f>Equity!IBE59</f>
        <v>0</v>
      </c>
      <c r="IBF183" s="12">
        <f>Equity!IBF59</f>
        <v>0</v>
      </c>
      <c r="IBG183" s="12">
        <f>Equity!IBG59</f>
        <v>0</v>
      </c>
      <c r="IBH183" s="12">
        <f>Equity!IBH59</f>
        <v>0</v>
      </c>
      <c r="IBI183" s="12">
        <f>Equity!IBI59</f>
        <v>0</v>
      </c>
      <c r="IBJ183" s="12">
        <f>Equity!IBJ59</f>
        <v>0</v>
      </c>
      <c r="IBK183" s="12">
        <f>Equity!IBK59</f>
        <v>0</v>
      </c>
      <c r="IBL183" s="12">
        <f>Equity!IBL59</f>
        <v>0</v>
      </c>
      <c r="IBM183" s="12">
        <f>Equity!IBM59</f>
        <v>0</v>
      </c>
      <c r="IBN183" s="12">
        <f>Equity!IBN59</f>
        <v>0</v>
      </c>
      <c r="IBO183" s="12">
        <f>Equity!IBO59</f>
        <v>0</v>
      </c>
      <c r="IBP183" s="12">
        <f>Equity!IBP59</f>
        <v>0</v>
      </c>
      <c r="IBQ183" s="12">
        <f>Equity!IBQ59</f>
        <v>0</v>
      </c>
      <c r="IBR183" s="12">
        <f>Equity!IBR59</f>
        <v>0</v>
      </c>
      <c r="IBS183" s="12">
        <f>Equity!IBS59</f>
        <v>0</v>
      </c>
      <c r="IBT183" s="12">
        <f>Equity!IBT59</f>
        <v>0</v>
      </c>
      <c r="IBU183" s="12">
        <f>Equity!IBU59</f>
        <v>0</v>
      </c>
      <c r="IBV183" s="12">
        <f>Equity!IBV59</f>
        <v>0</v>
      </c>
      <c r="IBW183" s="12">
        <f>Equity!IBW59</f>
        <v>0</v>
      </c>
      <c r="IBX183" s="12">
        <f>Equity!IBX59</f>
        <v>0</v>
      </c>
      <c r="IBY183" s="12">
        <f>Equity!IBY59</f>
        <v>0</v>
      </c>
      <c r="IBZ183" s="12">
        <f>Equity!IBZ59</f>
        <v>0</v>
      </c>
      <c r="ICA183" s="12">
        <f>Equity!ICA59</f>
        <v>0</v>
      </c>
      <c r="ICB183" s="12">
        <f>Equity!ICB59</f>
        <v>0</v>
      </c>
      <c r="ICC183" s="12">
        <f>Equity!ICC59</f>
        <v>0</v>
      </c>
      <c r="ICD183" s="12">
        <f>Equity!ICD59</f>
        <v>0</v>
      </c>
      <c r="ICE183" s="12">
        <f>Equity!ICE59</f>
        <v>0</v>
      </c>
      <c r="ICF183" s="12">
        <f>Equity!ICF59</f>
        <v>0</v>
      </c>
      <c r="ICG183" s="12">
        <f>Equity!ICG59</f>
        <v>0</v>
      </c>
      <c r="ICH183" s="12">
        <f>Equity!ICH59</f>
        <v>0</v>
      </c>
      <c r="ICI183" s="12">
        <f>Equity!ICI59</f>
        <v>0</v>
      </c>
      <c r="ICJ183" s="12">
        <f>Equity!ICJ59</f>
        <v>0</v>
      </c>
      <c r="ICK183" s="12">
        <f>Equity!ICK59</f>
        <v>0</v>
      </c>
      <c r="ICL183" s="12">
        <f>Equity!ICL59</f>
        <v>0</v>
      </c>
      <c r="ICM183" s="12">
        <f>Equity!ICM59</f>
        <v>0</v>
      </c>
      <c r="ICN183" s="12">
        <f>Equity!ICN59</f>
        <v>0</v>
      </c>
      <c r="ICO183" s="12">
        <f>Equity!ICO59</f>
        <v>0</v>
      </c>
      <c r="ICP183" s="12">
        <f>Equity!ICP59</f>
        <v>0</v>
      </c>
      <c r="ICQ183" s="12">
        <f>Equity!ICQ59</f>
        <v>0</v>
      </c>
      <c r="ICR183" s="12">
        <f>Equity!ICR59</f>
        <v>0</v>
      </c>
      <c r="ICS183" s="12">
        <f>Equity!ICS59</f>
        <v>0</v>
      </c>
      <c r="ICT183" s="12">
        <f>Equity!ICT59</f>
        <v>0</v>
      </c>
      <c r="ICU183" s="12">
        <f>Equity!ICU59</f>
        <v>0</v>
      </c>
      <c r="ICV183" s="12">
        <f>Equity!ICV59</f>
        <v>0</v>
      </c>
      <c r="ICW183" s="12">
        <f>Equity!ICW59</f>
        <v>0</v>
      </c>
      <c r="ICX183" s="12">
        <f>Equity!ICX59</f>
        <v>0</v>
      </c>
      <c r="ICY183" s="12">
        <f>Equity!ICY59</f>
        <v>0</v>
      </c>
      <c r="ICZ183" s="12">
        <f>Equity!ICZ59</f>
        <v>0</v>
      </c>
      <c r="IDA183" s="12">
        <f>Equity!IDA59</f>
        <v>0</v>
      </c>
      <c r="IDB183" s="12">
        <f>Equity!IDB59</f>
        <v>0</v>
      </c>
      <c r="IDC183" s="12">
        <f>Equity!IDC59</f>
        <v>0</v>
      </c>
      <c r="IDD183" s="12">
        <f>Equity!IDD59</f>
        <v>0</v>
      </c>
      <c r="IDE183" s="12">
        <f>Equity!IDE59</f>
        <v>0</v>
      </c>
      <c r="IDF183" s="12">
        <f>Equity!IDF59</f>
        <v>0</v>
      </c>
      <c r="IDG183" s="12">
        <f>Equity!IDG59</f>
        <v>0</v>
      </c>
      <c r="IDH183" s="12">
        <f>Equity!IDH59</f>
        <v>0</v>
      </c>
      <c r="IDI183" s="12">
        <f>Equity!IDI59</f>
        <v>0</v>
      </c>
      <c r="IDJ183" s="12">
        <f>Equity!IDJ59</f>
        <v>0</v>
      </c>
      <c r="IDK183" s="12">
        <f>Equity!IDK59</f>
        <v>0</v>
      </c>
      <c r="IDL183" s="12">
        <f>Equity!IDL59</f>
        <v>0</v>
      </c>
      <c r="IDM183" s="12">
        <f>Equity!IDM59</f>
        <v>0</v>
      </c>
      <c r="IDN183" s="12">
        <f>Equity!IDN59</f>
        <v>0</v>
      </c>
      <c r="IDO183" s="12">
        <f>Equity!IDO59</f>
        <v>0</v>
      </c>
      <c r="IDP183" s="12">
        <f>Equity!IDP59</f>
        <v>0</v>
      </c>
      <c r="IDQ183" s="12">
        <f>Equity!IDQ59</f>
        <v>0</v>
      </c>
      <c r="IDR183" s="12">
        <f>Equity!IDR59</f>
        <v>0</v>
      </c>
      <c r="IDS183" s="12">
        <f>Equity!IDS59</f>
        <v>0</v>
      </c>
      <c r="IDT183" s="12">
        <f>Equity!IDT59</f>
        <v>0</v>
      </c>
      <c r="IDU183" s="12">
        <f>Equity!IDU59</f>
        <v>0</v>
      </c>
      <c r="IDV183" s="12">
        <f>Equity!IDV59</f>
        <v>0</v>
      </c>
      <c r="IDW183" s="12">
        <f>Equity!IDW59</f>
        <v>0</v>
      </c>
      <c r="IDX183" s="12">
        <f>Equity!IDX59</f>
        <v>0</v>
      </c>
      <c r="IDY183" s="12">
        <f>Equity!IDY59</f>
        <v>0</v>
      </c>
      <c r="IDZ183" s="12">
        <f>Equity!IDZ59</f>
        <v>0</v>
      </c>
      <c r="IEA183" s="12">
        <f>Equity!IEA59</f>
        <v>0</v>
      </c>
      <c r="IEB183" s="12">
        <f>Equity!IEB59</f>
        <v>0</v>
      </c>
      <c r="IEC183" s="12">
        <f>Equity!IEC59</f>
        <v>0</v>
      </c>
      <c r="IED183" s="12">
        <f>Equity!IED59</f>
        <v>0</v>
      </c>
      <c r="IEE183" s="12">
        <f>Equity!IEE59</f>
        <v>0</v>
      </c>
      <c r="IEF183" s="12">
        <f>Equity!IEF59</f>
        <v>0</v>
      </c>
      <c r="IEG183" s="12">
        <f>Equity!IEG59</f>
        <v>0</v>
      </c>
      <c r="IEH183" s="12">
        <f>Equity!IEH59</f>
        <v>0</v>
      </c>
      <c r="IEI183" s="12">
        <f>Equity!IEI59</f>
        <v>0</v>
      </c>
      <c r="IEJ183" s="12">
        <f>Equity!IEJ59</f>
        <v>0</v>
      </c>
      <c r="IEK183" s="12">
        <f>Equity!IEK59</f>
        <v>0</v>
      </c>
      <c r="IEL183" s="12">
        <f>Equity!IEL59</f>
        <v>0</v>
      </c>
      <c r="IEM183" s="12">
        <f>Equity!IEM59</f>
        <v>0</v>
      </c>
      <c r="IEN183" s="12">
        <f>Equity!IEN59</f>
        <v>0</v>
      </c>
      <c r="IEO183" s="12">
        <f>Equity!IEO59</f>
        <v>0</v>
      </c>
      <c r="IEP183" s="12">
        <f>Equity!IEP59</f>
        <v>0</v>
      </c>
      <c r="IEQ183" s="12">
        <f>Equity!IEQ59</f>
        <v>0</v>
      </c>
      <c r="IER183" s="12">
        <f>Equity!IER59</f>
        <v>0</v>
      </c>
      <c r="IES183" s="12">
        <f>Equity!IES59</f>
        <v>0</v>
      </c>
      <c r="IET183" s="12">
        <f>Equity!IET59</f>
        <v>0</v>
      </c>
      <c r="IEU183" s="12">
        <f>Equity!IEU59</f>
        <v>0</v>
      </c>
      <c r="IEV183" s="12">
        <f>Equity!IEV59</f>
        <v>0</v>
      </c>
      <c r="IEW183" s="12">
        <f>Equity!IEW59</f>
        <v>0</v>
      </c>
      <c r="IEX183" s="12">
        <f>Equity!IEX59</f>
        <v>0</v>
      </c>
      <c r="IEY183" s="12">
        <f>Equity!IEY59</f>
        <v>0</v>
      </c>
      <c r="IEZ183" s="12">
        <f>Equity!IEZ59</f>
        <v>0</v>
      </c>
      <c r="IFA183" s="12">
        <f>Equity!IFA59</f>
        <v>0</v>
      </c>
      <c r="IFB183" s="12">
        <f>Equity!IFB59</f>
        <v>0</v>
      </c>
      <c r="IFC183" s="12">
        <f>Equity!IFC59</f>
        <v>0</v>
      </c>
      <c r="IFD183" s="12">
        <f>Equity!IFD59</f>
        <v>0</v>
      </c>
      <c r="IFE183" s="12">
        <f>Equity!IFE59</f>
        <v>0</v>
      </c>
      <c r="IFF183" s="12">
        <f>Equity!IFF59</f>
        <v>0</v>
      </c>
      <c r="IFG183" s="12">
        <f>Equity!IFG59</f>
        <v>0</v>
      </c>
      <c r="IFH183" s="12">
        <f>Equity!IFH59</f>
        <v>0</v>
      </c>
      <c r="IFI183" s="12">
        <f>Equity!IFI59</f>
        <v>0</v>
      </c>
      <c r="IFJ183" s="12">
        <f>Equity!IFJ59</f>
        <v>0</v>
      </c>
      <c r="IFK183" s="12">
        <f>Equity!IFK59</f>
        <v>0</v>
      </c>
      <c r="IFL183" s="12">
        <f>Equity!IFL59</f>
        <v>0</v>
      </c>
      <c r="IFM183" s="12">
        <f>Equity!IFM59</f>
        <v>0</v>
      </c>
      <c r="IFN183" s="12">
        <f>Equity!IFN59</f>
        <v>0</v>
      </c>
      <c r="IFO183" s="12">
        <f>Equity!IFO59</f>
        <v>0</v>
      </c>
      <c r="IFP183" s="12">
        <f>Equity!IFP59</f>
        <v>0</v>
      </c>
      <c r="IFQ183" s="12">
        <f>Equity!IFQ59</f>
        <v>0</v>
      </c>
      <c r="IFR183" s="12">
        <f>Equity!IFR59</f>
        <v>0</v>
      </c>
      <c r="IFS183" s="12">
        <f>Equity!IFS59</f>
        <v>0</v>
      </c>
      <c r="IFT183" s="12">
        <f>Equity!IFT59</f>
        <v>0</v>
      </c>
      <c r="IFU183" s="12">
        <f>Equity!IFU59</f>
        <v>0</v>
      </c>
      <c r="IFV183" s="12">
        <f>Equity!IFV59</f>
        <v>0</v>
      </c>
      <c r="IFW183" s="12">
        <f>Equity!IFW59</f>
        <v>0</v>
      </c>
      <c r="IFX183" s="12">
        <f>Equity!IFX59</f>
        <v>0</v>
      </c>
      <c r="IFY183" s="12">
        <f>Equity!IFY59</f>
        <v>0</v>
      </c>
      <c r="IFZ183" s="12">
        <f>Equity!IFZ59</f>
        <v>0</v>
      </c>
      <c r="IGA183" s="12">
        <f>Equity!IGA59</f>
        <v>0</v>
      </c>
      <c r="IGB183" s="12">
        <f>Equity!IGB59</f>
        <v>0</v>
      </c>
      <c r="IGC183" s="12">
        <f>Equity!IGC59</f>
        <v>0</v>
      </c>
      <c r="IGD183" s="12">
        <f>Equity!IGD59</f>
        <v>0</v>
      </c>
      <c r="IGE183" s="12">
        <f>Equity!IGE59</f>
        <v>0</v>
      </c>
      <c r="IGF183" s="12">
        <f>Equity!IGF59</f>
        <v>0</v>
      </c>
      <c r="IGG183" s="12">
        <f>Equity!IGG59</f>
        <v>0</v>
      </c>
      <c r="IGH183" s="12">
        <f>Equity!IGH59</f>
        <v>0</v>
      </c>
      <c r="IGI183" s="12">
        <f>Equity!IGI59</f>
        <v>0</v>
      </c>
      <c r="IGJ183" s="12">
        <f>Equity!IGJ59</f>
        <v>0</v>
      </c>
      <c r="IGK183" s="12">
        <f>Equity!IGK59</f>
        <v>0</v>
      </c>
      <c r="IGL183" s="12">
        <f>Equity!IGL59</f>
        <v>0</v>
      </c>
      <c r="IGM183" s="12">
        <f>Equity!IGM59</f>
        <v>0</v>
      </c>
      <c r="IGN183" s="12">
        <f>Equity!IGN59</f>
        <v>0</v>
      </c>
      <c r="IGO183" s="12">
        <f>Equity!IGO59</f>
        <v>0</v>
      </c>
      <c r="IGP183" s="12">
        <f>Equity!IGP59</f>
        <v>0</v>
      </c>
      <c r="IGQ183" s="12">
        <f>Equity!IGQ59</f>
        <v>0</v>
      </c>
      <c r="IGR183" s="12">
        <f>Equity!IGR59</f>
        <v>0</v>
      </c>
      <c r="IGS183" s="12">
        <f>Equity!IGS59</f>
        <v>0</v>
      </c>
      <c r="IGT183" s="12">
        <f>Equity!IGT59</f>
        <v>0</v>
      </c>
      <c r="IGU183" s="12">
        <f>Equity!IGU59</f>
        <v>0</v>
      </c>
      <c r="IGV183" s="12">
        <f>Equity!IGV59</f>
        <v>0</v>
      </c>
      <c r="IGW183" s="12">
        <f>Equity!IGW59</f>
        <v>0</v>
      </c>
      <c r="IGX183" s="12">
        <f>Equity!IGX59</f>
        <v>0</v>
      </c>
      <c r="IGY183" s="12">
        <f>Equity!IGY59</f>
        <v>0</v>
      </c>
      <c r="IGZ183" s="12">
        <f>Equity!IGZ59</f>
        <v>0</v>
      </c>
      <c r="IHA183" s="12">
        <f>Equity!IHA59</f>
        <v>0</v>
      </c>
      <c r="IHB183" s="12">
        <f>Equity!IHB59</f>
        <v>0</v>
      </c>
      <c r="IHC183" s="12">
        <f>Equity!IHC59</f>
        <v>0</v>
      </c>
      <c r="IHD183" s="12">
        <f>Equity!IHD59</f>
        <v>0</v>
      </c>
      <c r="IHE183" s="12">
        <f>Equity!IHE59</f>
        <v>0</v>
      </c>
      <c r="IHF183" s="12">
        <f>Equity!IHF59</f>
        <v>0</v>
      </c>
      <c r="IHG183" s="12">
        <f>Equity!IHG59</f>
        <v>0</v>
      </c>
      <c r="IHH183" s="12">
        <f>Equity!IHH59</f>
        <v>0</v>
      </c>
      <c r="IHI183" s="12">
        <f>Equity!IHI59</f>
        <v>0</v>
      </c>
      <c r="IHJ183" s="12">
        <f>Equity!IHJ59</f>
        <v>0</v>
      </c>
      <c r="IHK183" s="12">
        <f>Equity!IHK59</f>
        <v>0</v>
      </c>
      <c r="IHL183" s="12">
        <f>Equity!IHL59</f>
        <v>0</v>
      </c>
      <c r="IHM183" s="12">
        <f>Equity!IHM59</f>
        <v>0</v>
      </c>
      <c r="IHN183" s="12">
        <f>Equity!IHN59</f>
        <v>0</v>
      </c>
      <c r="IHO183" s="12">
        <f>Equity!IHO59</f>
        <v>0</v>
      </c>
      <c r="IHP183" s="12">
        <f>Equity!IHP59</f>
        <v>0</v>
      </c>
      <c r="IHQ183" s="12">
        <f>Equity!IHQ59</f>
        <v>0</v>
      </c>
      <c r="IHR183" s="12">
        <f>Equity!IHR59</f>
        <v>0</v>
      </c>
      <c r="IHS183" s="12">
        <f>Equity!IHS59</f>
        <v>0</v>
      </c>
      <c r="IHT183" s="12">
        <f>Equity!IHT59</f>
        <v>0</v>
      </c>
      <c r="IHU183" s="12">
        <f>Equity!IHU59</f>
        <v>0</v>
      </c>
      <c r="IHV183" s="12">
        <f>Equity!IHV59</f>
        <v>0</v>
      </c>
      <c r="IHW183" s="12">
        <f>Equity!IHW59</f>
        <v>0</v>
      </c>
      <c r="IHX183" s="12">
        <f>Equity!IHX59</f>
        <v>0</v>
      </c>
      <c r="IHY183" s="12">
        <f>Equity!IHY59</f>
        <v>0</v>
      </c>
      <c r="IHZ183" s="12">
        <f>Equity!IHZ59</f>
        <v>0</v>
      </c>
      <c r="IIA183" s="12">
        <f>Equity!IIA59</f>
        <v>0</v>
      </c>
      <c r="IIB183" s="12">
        <f>Equity!IIB59</f>
        <v>0</v>
      </c>
      <c r="IIC183" s="12">
        <f>Equity!IIC59</f>
        <v>0</v>
      </c>
      <c r="IID183" s="12">
        <f>Equity!IID59</f>
        <v>0</v>
      </c>
      <c r="IIE183" s="12">
        <f>Equity!IIE59</f>
        <v>0</v>
      </c>
      <c r="IIF183" s="12">
        <f>Equity!IIF59</f>
        <v>0</v>
      </c>
      <c r="IIG183" s="12">
        <f>Equity!IIG59</f>
        <v>0</v>
      </c>
      <c r="IIH183" s="12">
        <f>Equity!IIH59</f>
        <v>0</v>
      </c>
      <c r="III183" s="12">
        <f>Equity!III59</f>
        <v>0</v>
      </c>
      <c r="IIJ183" s="12">
        <f>Equity!IIJ59</f>
        <v>0</v>
      </c>
      <c r="IIK183" s="12">
        <f>Equity!IIK59</f>
        <v>0</v>
      </c>
      <c r="IIL183" s="12">
        <f>Equity!IIL59</f>
        <v>0</v>
      </c>
      <c r="IIM183" s="12">
        <f>Equity!IIM59</f>
        <v>0</v>
      </c>
      <c r="IIN183" s="12">
        <f>Equity!IIN59</f>
        <v>0</v>
      </c>
      <c r="IIO183" s="12">
        <f>Equity!IIO59</f>
        <v>0</v>
      </c>
      <c r="IIP183" s="12">
        <f>Equity!IIP59</f>
        <v>0</v>
      </c>
      <c r="IIQ183" s="12">
        <f>Equity!IIQ59</f>
        <v>0</v>
      </c>
      <c r="IIR183" s="12">
        <f>Equity!IIR59</f>
        <v>0</v>
      </c>
      <c r="IIS183" s="12">
        <f>Equity!IIS59</f>
        <v>0</v>
      </c>
      <c r="IIT183" s="12">
        <f>Equity!IIT59</f>
        <v>0</v>
      </c>
      <c r="IIU183" s="12">
        <f>Equity!IIU59</f>
        <v>0</v>
      </c>
      <c r="IIV183" s="12">
        <f>Equity!IIV59</f>
        <v>0</v>
      </c>
      <c r="IIW183" s="12">
        <f>Equity!IIW59</f>
        <v>0</v>
      </c>
      <c r="IIX183" s="12">
        <f>Equity!IIX59</f>
        <v>0</v>
      </c>
      <c r="IIY183" s="12">
        <f>Equity!IIY59</f>
        <v>0</v>
      </c>
      <c r="IIZ183" s="12">
        <f>Equity!IIZ59</f>
        <v>0</v>
      </c>
      <c r="IJA183" s="12">
        <f>Equity!IJA59</f>
        <v>0</v>
      </c>
      <c r="IJB183" s="12">
        <f>Equity!IJB59</f>
        <v>0</v>
      </c>
      <c r="IJC183" s="12">
        <f>Equity!IJC59</f>
        <v>0</v>
      </c>
      <c r="IJD183" s="12">
        <f>Equity!IJD59</f>
        <v>0</v>
      </c>
      <c r="IJE183" s="12">
        <f>Equity!IJE59</f>
        <v>0</v>
      </c>
      <c r="IJF183" s="12">
        <f>Equity!IJF59</f>
        <v>0</v>
      </c>
      <c r="IJG183" s="12">
        <f>Equity!IJG59</f>
        <v>0</v>
      </c>
      <c r="IJH183" s="12">
        <f>Equity!IJH59</f>
        <v>0</v>
      </c>
      <c r="IJI183" s="12">
        <f>Equity!IJI59</f>
        <v>0</v>
      </c>
      <c r="IJJ183" s="12">
        <f>Equity!IJJ59</f>
        <v>0</v>
      </c>
      <c r="IJK183" s="12">
        <f>Equity!IJK59</f>
        <v>0</v>
      </c>
      <c r="IJL183" s="12">
        <f>Equity!IJL59</f>
        <v>0</v>
      </c>
      <c r="IJM183" s="12">
        <f>Equity!IJM59</f>
        <v>0</v>
      </c>
      <c r="IJN183" s="12">
        <f>Equity!IJN59</f>
        <v>0</v>
      </c>
      <c r="IJO183" s="12">
        <f>Equity!IJO59</f>
        <v>0</v>
      </c>
      <c r="IJP183" s="12">
        <f>Equity!IJP59</f>
        <v>0</v>
      </c>
      <c r="IJQ183" s="12">
        <f>Equity!IJQ59</f>
        <v>0</v>
      </c>
      <c r="IJR183" s="12">
        <f>Equity!IJR59</f>
        <v>0</v>
      </c>
      <c r="IJS183" s="12">
        <f>Equity!IJS59</f>
        <v>0</v>
      </c>
      <c r="IJT183" s="12">
        <f>Equity!IJT59</f>
        <v>0</v>
      </c>
      <c r="IJU183" s="12">
        <f>Equity!IJU59</f>
        <v>0</v>
      </c>
      <c r="IJV183" s="12">
        <f>Equity!IJV59</f>
        <v>0</v>
      </c>
      <c r="IJW183" s="12">
        <f>Equity!IJW59</f>
        <v>0</v>
      </c>
      <c r="IJX183" s="12">
        <f>Equity!IJX59</f>
        <v>0</v>
      </c>
      <c r="IJY183" s="12">
        <f>Equity!IJY59</f>
        <v>0</v>
      </c>
      <c r="IJZ183" s="12">
        <f>Equity!IJZ59</f>
        <v>0</v>
      </c>
      <c r="IKA183" s="12">
        <f>Equity!IKA59</f>
        <v>0</v>
      </c>
      <c r="IKB183" s="12">
        <f>Equity!IKB59</f>
        <v>0</v>
      </c>
      <c r="IKC183" s="12">
        <f>Equity!IKC59</f>
        <v>0</v>
      </c>
      <c r="IKD183" s="12">
        <f>Equity!IKD59</f>
        <v>0</v>
      </c>
      <c r="IKE183" s="12">
        <f>Equity!IKE59</f>
        <v>0</v>
      </c>
      <c r="IKF183" s="12">
        <f>Equity!IKF59</f>
        <v>0</v>
      </c>
      <c r="IKG183" s="12">
        <f>Equity!IKG59</f>
        <v>0</v>
      </c>
      <c r="IKH183" s="12">
        <f>Equity!IKH59</f>
        <v>0</v>
      </c>
      <c r="IKI183" s="12">
        <f>Equity!IKI59</f>
        <v>0</v>
      </c>
      <c r="IKJ183" s="12">
        <f>Equity!IKJ59</f>
        <v>0</v>
      </c>
      <c r="IKK183" s="12">
        <f>Equity!IKK59</f>
        <v>0</v>
      </c>
      <c r="IKL183" s="12">
        <f>Equity!IKL59</f>
        <v>0</v>
      </c>
      <c r="IKM183" s="12">
        <f>Equity!IKM59</f>
        <v>0</v>
      </c>
      <c r="IKN183" s="12">
        <f>Equity!IKN59</f>
        <v>0</v>
      </c>
      <c r="IKO183" s="12">
        <f>Equity!IKO59</f>
        <v>0</v>
      </c>
      <c r="IKP183" s="12">
        <f>Equity!IKP59</f>
        <v>0</v>
      </c>
      <c r="IKQ183" s="12">
        <f>Equity!IKQ59</f>
        <v>0</v>
      </c>
      <c r="IKR183" s="12">
        <f>Equity!IKR59</f>
        <v>0</v>
      </c>
      <c r="IKS183" s="12">
        <f>Equity!IKS59</f>
        <v>0</v>
      </c>
      <c r="IKT183" s="12">
        <f>Equity!IKT59</f>
        <v>0</v>
      </c>
      <c r="IKU183" s="12">
        <f>Equity!IKU59</f>
        <v>0</v>
      </c>
      <c r="IKV183" s="12">
        <f>Equity!IKV59</f>
        <v>0</v>
      </c>
      <c r="IKW183" s="12">
        <f>Equity!IKW59</f>
        <v>0</v>
      </c>
      <c r="IKX183" s="12">
        <f>Equity!IKX59</f>
        <v>0</v>
      </c>
      <c r="IKY183" s="12">
        <f>Equity!IKY59</f>
        <v>0</v>
      </c>
      <c r="IKZ183" s="12">
        <f>Equity!IKZ59</f>
        <v>0</v>
      </c>
      <c r="ILA183" s="12">
        <f>Equity!ILA59</f>
        <v>0</v>
      </c>
      <c r="ILB183" s="12">
        <f>Equity!ILB59</f>
        <v>0</v>
      </c>
      <c r="ILC183" s="12">
        <f>Equity!ILC59</f>
        <v>0</v>
      </c>
      <c r="ILD183" s="12">
        <f>Equity!ILD59</f>
        <v>0</v>
      </c>
      <c r="ILE183" s="12">
        <f>Equity!ILE59</f>
        <v>0</v>
      </c>
      <c r="ILF183" s="12">
        <f>Equity!ILF59</f>
        <v>0</v>
      </c>
      <c r="ILG183" s="12">
        <f>Equity!ILG59</f>
        <v>0</v>
      </c>
      <c r="ILH183" s="12">
        <f>Equity!ILH59</f>
        <v>0</v>
      </c>
      <c r="ILI183" s="12">
        <f>Equity!ILI59</f>
        <v>0</v>
      </c>
      <c r="ILJ183" s="12">
        <f>Equity!ILJ59</f>
        <v>0</v>
      </c>
      <c r="ILK183" s="12">
        <f>Equity!ILK59</f>
        <v>0</v>
      </c>
      <c r="ILL183" s="12">
        <f>Equity!ILL59</f>
        <v>0</v>
      </c>
      <c r="ILM183" s="12">
        <f>Equity!ILM59</f>
        <v>0</v>
      </c>
      <c r="ILN183" s="12">
        <f>Equity!ILN59</f>
        <v>0</v>
      </c>
      <c r="ILO183" s="12">
        <f>Equity!ILO59</f>
        <v>0</v>
      </c>
      <c r="ILP183" s="12">
        <f>Equity!ILP59</f>
        <v>0</v>
      </c>
      <c r="ILQ183" s="12">
        <f>Equity!ILQ59</f>
        <v>0</v>
      </c>
      <c r="ILR183" s="12">
        <f>Equity!ILR59</f>
        <v>0</v>
      </c>
      <c r="ILS183" s="12">
        <f>Equity!ILS59</f>
        <v>0</v>
      </c>
      <c r="ILT183" s="12">
        <f>Equity!ILT59</f>
        <v>0</v>
      </c>
      <c r="ILU183" s="12">
        <f>Equity!ILU59</f>
        <v>0</v>
      </c>
      <c r="ILV183" s="12">
        <f>Equity!ILV59</f>
        <v>0</v>
      </c>
      <c r="ILW183" s="12">
        <f>Equity!ILW59</f>
        <v>0</v>
      </c>
      <c r="ILX183" s="12">
        <f>Equity!ILX59</f>
        <v>0</v>
      </c>
      <c r="ILY183" s="12">
        <f>Equity!ILY59</f>
        <v>0</v>
      </c>
      <c r="ILZ183" s="12">
        <f>Equity!ILZ59</f>
        <v>0</v>
      </c>
      <c r="IMA183" s="12">
        <f>Equity!IMA59</f>
        <v>0</v>
      </c>
      <c r="IMB183" s="12">
        <f>Equity!IMB59</f>
        <v>0</v>
      </c>
      <c r="IMC183" s="12">
        <f>Equity!IMC59</f>
        <v>0</v>
      </c>
      <c r="IMD183" s="12">
        <f>Equity!IMD59</f>
        <v>0</v>
      </c>
      <c r="IME183" s="12">
        <f>Equity!IME59</f>
        <v>0</v>
      </c>
      <c r="IMF183" s="12">
        <f>Equity!IMF59</f>
        <v>0</v>
      </c>
      <c r="IMG183" s="12">
        <f>Equity!IMG59</f>
        <v>0</v>
      </c>
      <c r="IMH183" s="12">
        <f>Equity!IMH59</f>
        <v>0</v>
      </c>
      <c r="IMI183" s="12">
        <f>Equity!IMI59</f>
        <v>0</v>
      </c>
      <c r="IMJ183" s="12">
        <f>Equity!IMJ59</f>
        <v>0</v>
      </c>
      <c r="IMK183" s="12">
        <f>Equity!IMK59</f>
        <v>0</v>
      </c>
      <c r="IML183" s="12">
        <f>Equity!IML59</f>
        <v>0</v>
      </c>
      <c r="IMM183" s="12">
        <f>Equity!IMM59</f>
        <v>0</v>
      </c>
      <c r="IMN183" s="12">
        <f>Equity!IMN59</f>
        <v>0</v>
      </c>
      <c r="IMO183" s="12">
        <f>Equity!IMO59</f>
        <v>0</v>
      </c>
      <c r="IMP183" s="12">
        <f>Equity!IMP59</f>
        <v>0</v>
      </c>
      <c r="IMQ183" s="12">
        <f>Equity!IMQ59</f>
        <v>0</v>
      </c>
      <c r="IMR183" s="12">
        <f>Equity!IMR59</f>
        <v>0</v>
      </c>
      <c r="IMS183" s="12">
        <f>Equity!IMS59</f>
        <v>0</v>
      </c>
      <c r="IMT183" s="12">
        <f>Equity!IMT59</f>
        <v>0</v>
      </c>
      <c r="IMU183" s="12">
        <f>Equity!IMU59</f>
        <v>0</v>
      </c>
      <c r="IMV183" s="12">
        <f>Equity!IMV59</f>
        <v>0</v>
      </c>
      <c r="IMW183" s="12">
        <f>Equity!IMW59</f>
        <v>0</v>
      </c>
      <c r="IMX183" s="12">
        <f>Equity!IMX59</f>
        <v>0</v>
      </c>
      <c r="IMY183" s="12">
        <f>Equity!IMY59</f>
        <v>0</v>
      </c>
      <c r="IMZ183" s="12">
        <f>Equity!IMZ59</f>
        <v>0</v>
      </c>
      <c r="INA183" s="12">
        <f>Equity!INA59</f>
        <v>0</v>
      </c>
      <c r="INB183" s="12">
        <f>Equity!INB59</f>
        <v>0</v>
      </c>
      <c r="INC183" s="12">
        <f>Equity!INC59</f>
        <v>0</v>
      </c>
      <c r="IND183" s="12">
        <f>Equity!IND59</f>
        <v>0</v>
      </c>
      <c r="INE183" s="12">
        <f>Equity!INE59</f>
        <v>0</v>
      </c>
      <c r="INF183" s="12">
        <f>Equity!INF59</f>
        <v>0</v>
      </c>
      <c r="ING183" s="12">
        <f>Equity!ING59</f>
        <v>0</v>
      </c>
      <c r="INH183" s="12">
        <f>Equity!INH59</f>
        <v>0</v>
      </c>
      <c r="INI183" s="12">
        <f>Equity!INI59</f>
        <v>0</v>
      </c>
      <c r="INJ183" s="12">
        <f>Equity!INJ59</f>
        <v>0</v>
      </c>
      <c r="INK183" s="12">
        <f>Equity!INK59</f>
        <v>0</v>
      </c>
      <c r="INL183" s="12">
        <f>Equity!INL59</f>
        <v>0</v>
      </c>
      <c r="INM183" s="12">
        <f>Equity!INM59</f>
        <v>0</v>
      </c>
      <c r="INN183" s="12">
        <f>Equity!INN59</f>
        <v>0</v>
      </c>
      <c r="INO183" s="12">
        <f>Equity!INO59</f>
        <v>0</v>
      </c>
      <c r="INP183" s="12">
        <f>Equity!INP59</f>
        <v>0</v>
      </c>
      <c r="INQ183" s="12">
        <f>Equity!INQ59</f>
        <v>0</v>
      </c>
      <c r="INR183" s="12">
        <f>Equity!INR59</f>
        <v>0</v>
      </c>
      <c r="INS183" s="12">
        <f>Equity!INS59</f>
        <v>0</v>
      </c>
      <c r="INT183" s="12">
        <f>Equity!INT59</f>
        <v>0</v>
      </c>
      <c r="INU183" s="12">
        <f>Equity!INU59</f>
        <v>0</v>
      </c>
      <c r="INV183" s="12">
        <f>Equity!INV59</f>
        <v>0</v>
      </c>
      <c r="INW183" s="12">
        <f>Equity!INW59</f>
        <v>0</v>
      </c>
      <c r="INX183" s="12">
        <f>Equity!INX59</f>
        <v>0</v>
      </c>
      <c r="INY183" s="12">
        <f>Equity!INY59</f>
        <v>0</v>
      </c>
      <c r="INZ183" s="12">
        <f>Equity!INZ59</f>
        <v>0</v>
      </c>
      <c r="IOA183" s="12">
        <f>Equity!IOA59</f>
        <v>0</v>
      </c>
      <c r="IOB183" s="12">
        <f>Equity!IOB59</f>
        <v>0</v>
      </c>
      <c r="IOC183" s="12">
        <f>Equity!IOC59</f>
        <v>0</v>
      </c>
      <c r="IOD183" s="12">
        <f>Equity!IOD59</f>
        <v>0</v>
      </c>
      <c r="IOE183" s="12">
        <f>Equity!IOE59</f>
        <v>0</v>
      </c>
      <c r="IOF183" s="12">
        <f>Equity!IOF59</f>
        <v>0</v>
      </c>
      <c r="IOG183" s="12">
        <f>Equity!IOG59</f>
        <v>0</v>
      </c>
      <c r="IOH183" s="12">
        <f>Equity!IOH59</f>
        <v>0</v>
      </c>
      <c r="IOI183" s="12">
        <f>Equity!IOI59</f>
        <v>0</v>
      </c>
      <c r="IOJ183" s="12">
        <f>Equity!IOJ59</f>
        <v>0</v>
      </c>
      <c r="IOK183" s="12">
        <f>Equity!IOK59</f>
        <v>0</v>
      </c>
      <c r="IOL183" s="12">
        <f>Equity!IOL59</f>
        <v>0</v>
      </c>
      <c r="IOM183" s="12">
        <f>Equity!IOM59</f>
        <v>0</v>
      </c>
      <c r="ION183" s="12">
        <f>Equity!ION59</f>
        <v>0</v>
      </c>
      <c r="IOO183" s="12">
        <f>Equity!IOO59</f>
        <v>0</v>
      </c>
      <c r="IOP183" s="12">
        <f>Equity!IOP59</f>
        <v>0</v>
      </c>
      <c r="IOQ183" s="12">
        <f>Equity!IOQ59</f>
        <v>0</v>
      </c>
      <c r="IOR183" s="12">
        <f>Equity!IOR59</f>
        <v>0</v>
      </c>
      <c r="IOS183" s="12">
        <f>Equity!IOS59</f>
        <v>0</v>
      </c>
      <c r="IOT183" s="12">
        <f>Equity!IOT59</f>
        <v>0</v>
      </c>
      <c r="IOU183" s="12">
        <f>Equity!IOU59</f>
        <v>0</v>
      </c>
      <c r="IOV183" s="12">
        <f>Equity!IOV59</f>
        <v>0</v>
      </c>
      <c r="IOW183" s="12">
        <f>Equity!IOW59</f>
        <v>0</v>
      </c>
      <c r="IOX183" s="12">
        <f>Equity!IOX59</f>
        <v>0</v>
      </c>
      <c r="IOY183" s="12">
        <f>Equity!IOY59</f>
        <v>0</v>
      </c>
      <c r="IOZ183" s="12">
        <f>Equity!IOZ59</f>
        <v>0</v>
      </c>
      <c r="IPA183" s="12">
        <f>Equity!IPA59</f>
        <v>0</v>
      </c>
      <c r="IPB183" s="12">
        <f>Equity!IPB59</f>
        <v>0</v>
      </c>
      <c r="IPC183" s="12">
        <f>Equity!IPC59</f>
        <v>0</v>
      </c>
      <c r="IPD183" s="12">
        <f>Equity!IPD59</f>
        <v>0</v>
      </c>
      <c r="IPE183" s="12">
        <f>Equity!IPE59</f>
        <v>0</v>
      </c>
      <c r="IPF183" s="12">
        <f>Equity!IPF59</f>
        <v>0</v>
      </c>
      <c r="IPG183" s="12">
        <f>Equity!IPG59</f>
        <v>0</v>
      </c>
      <c r="IPH183" s="12">
        <f>Equity!IPH59</f>
        <v>0</v>
      </c>
      <c r="IPI183" s="12">
        <f>Equity!IPI59</f>
        <v>0</v>
      </c>
      <c r="IPJ183" s="12">
        <f>Equity!IPJ59</f>
        <v>0</v>
      </c>
      <c r="IPK183" s="12">
        <f>Equity!IPK59</f>
        <v>0</v>
      </c>
      <c r="IPL183" s="12">
        <f>Equity!IPL59</f>
        <v>0</v>
      </c>
      <c r="IPM183" s="12">
        <f>Equity!IPM59</f>
        <v>0</v>
      </c>
      <c r="IPN183" s="12">
        <f>Equity!IPN59</f>
        <v>0</v>
      </c>
      <c r="IPO183" s="12">
        <f>Equity!IPO59</f>
        <v>0</v>
      </c>
      <c r="IPP183" s="12">
        <f>Equity!IPP59</f>
        <v>0</v>
      </c>
      <c r="IPQ183" s="12">
        <f>Equity!IPQ59</f>
        <v>0</v>
      </c>
      <c r="IPR183" s="12">
        <f>Equity!IPR59</f>
        <v>0</v>
      </c>
      <c r="IPS183" s="12">
        <f>Equity!IPS59</f>
        <v>0</v>
      </c>
      <c r="IPT183" s="12">
        <f>Equity!IPT59</f>
        <v>0</v>
      </c>
      <c r="IPU183" s="12">
        <f>Equity!IPU59</f>
        <v>0</v>
      </c>
      <c r="IPV183" s="12">
        <f>Equity!IPV59</f>
        <v>0</v>
      </c>
      <c r="IPW183" s="12">
        <f>Equity!IPW59</f>
        <v>0</v>
      </c>
      <c r="IPX183" s="12">
        <f>Equity!IPX59</f>
        <v>0</v>
      </c>
      <c r="IPY183" s="12">
        <f>Equity!IPY59</f>
        <v>0</v>
      </c>
      <c r="IPZ183" s="12">
        <f>Equity!IPZ59</f>
        <v>0</v>
      </c>
      <c r="IQA183" s="12">
        <f>Equity!IQA59</f>
        <v>0</v>
      </c>
      <c r="IQB183" s="12">
        <f>Equity!IQB59</f>
        <v>0</v>
      </c>
      <c r="IQC183" s="12">
        <f>Equity!IQC59</f>
        <v>0</v>
      </c>
      <c r="IQD183" s="12">
        <f>Equity!IQD59</f>
        <v>0</v>
      </c>
      <c r="IQE183" s="12">
        <f>Equity!IQE59</f>
        <v>0</v>
      </c>
      <c r="IQF183" s="12">
        <f>Equity!IQF59</f>
        <v>0</v>
      </c>
      <c r="IQG183" s="12">
        <f>Equity!IQG59</f>
        <v>0</v>
      </c>
      <c r="IQH183" s="12">
        <f>Equity!IQH59</f>
        <v>0</v>
      </c>
      <c r="IQI183" s="12">
        <f>Equity!IQI59</f>
        <v>0</v>
      </c>
      <c r="IQJ183" s="12">
        <f>Equity!IQJ59</f>
        <v>0</v>
      </c>
      <c r="IQK183" s="12">
        <f>Equity!IQK59</f>
        <v>0</v>
      </c>
      <c r="IQL183" s="12">
        <f>Equity!IQL59</f>
        <v>0</v>
      </c>
      <c r="IQM183" s="12">
        <f>Equity!IQM59</f>
        <v>0</v>
      </c>
      <c r="IQN183" s="12">
        <f>Equity!IQN59</f>
        <v>0</v>
      </c>
      <c r="IQO183" s="12">
        <f>Equity!IQO59</f>
        <v>0</v>
      </c>
      <c r="IQP183" s="12">
        <f>Equity!IQP59</f>
        <v>0</v>
      </c>
      <c r="IQQ183" s="12">
        <f>Equity!IQQ59</f>
        <v>0</v>
      </c>
      <c r="IQR183" s="12">
        <f>Equity!IQR59</f>
        <v>0</v>
      </c>
      <c r="IQS183" s="12">
        <f>Equity!IQS59</f>
        <v>0</v>
      </c>
      <c r="IQT183" s="12">
        <f>Equity!IQT59</f>
        <v>0</v>
      </c>
      <c r="IQU183" s="12">
        <f>Equity!IQU59</f>
        <v>0</v>
      </c>
      <c r="IQV183" s="12">
        <f>Equity!IQV59</f>
        <v>0</v>
      </c>
      <c r="IQW183" s="12">
        <f>Equity!IQW59</f>
        <v>0</v>
      </c>
      <c r="IQX183" s="12">
        <f>Equity!IQX59</f>
        <v>0</v>
      </c>
      <c r="IQY183" s="12">
        <f>Equity!IQY59</f>
        <v>0</v>
      </c>
      <c r="IQZ183" s="12">
        <f>Equity!IQZ59</f>
        <v>0</v>
      </c>
      <c r="IRA183" s="12">
        <f>Equity!IRA59</f>
        <v>0</v>
      </c>
      <c r="IRB183" s="12">
        <f>Equity!IRB59</f>
        <v>0</v>
      </c>
      <c r="IRC183" s="12">
        <f>Equity!IRC59</f>
        <v>0</v>
      </c>
      <c r="IRD183" s="12">
        <f>Equity!IRD59</f>
        <v>0</v>
      </c>
      <c r="IRE183" s="12">
        <f>Equity!IRE59</f>
        <v>0</v>
      </c>
      <c r="IRF183" s="12">
        <f>Equity!IRF59</f>
        <v>0</v>
      </c>
      <c r="IRG183" s="12">
        <f>Equity!IRG59</f>
        <v>0</v>
      </c>
      <c r="IRH183" s="12">
        <f>Equity!IRH59</f>
        <v>0</v>
      </c>
      <c r="IRI183" s="12">
        <f>Equity!IRI59</f>
        <v>0</v>
      </c>
      <c r="IRJ183" s="12">
        <f>Equity!IRJ59</f>
        <v>0</v>
      </c>
      <c r="IRK183" s="12">
        <f>Equity!IRK59</f>
        <v>0</v>
      </c>
      <c r="IRL183" s="12">
        <f>Equity!IRL59</f>
        <v>0</v>
      </c>
      <c r="IRM183" s="12">
        <f>Equity!IRM59</f>
        <v>0</v>
      </c>
      <c r="IRN183" s="12">
        <f>Equity!IRN59</f>
        <v>0</v>
      </c>
      <c r="IRO183" s="12">
        <f>Equity!IRO59</f>
        <v>0</v>
      </c>
      <c r="IRP183" s="12">
        <f>Equity!IRP59</f>
        <v>0</v>
      </c>
      <c r="IRQ183" s="12">
        <f>Equity!IRQ59</f>
        <v>0</v>
      </c>
      <c r="IRR183" s="12">
        <f>Equity!IRR59</f>
        <v>0</v>
      </c>
      <c r="IRS183" s="12">
        <f>Equity!IRS59</f>
        <v>0</v>
      </c>
      <c r="IRT183" s="12">
        <f>Equity!IRT59</f>
        <v>0</v>
      </c>
      <c r="IRU183" s="12">
        <f>Equity!IRU59</f>
        <v>0</v>
      </c>
      <c r="IRV183" s="12">
        <f>Equity!IRV59</f>
        <v>0</v>
      </c>
      <c r="IRW183" s="12">
        <f>Equity!IRW59</f>
        <v>0</v>
      </c>
      <c r="IRX183" s="12">
        <f>Equity!IRX59</f>
        <v>0</v>
      </c>
      <c r="IRY183" s="12">
        <f>Equity!IRY59</f>
        <v>0</v>
      </c>
      <c r="IRZ183" s="12">
        <f>Equity!IRZ59</f>
        <v>0</v>
      </c>
      <c r="ISA183" s="12">
        <f>Equity!ISA59</f>
        <v>0</v>
      </c>
      <c r="ISB183" s="12">
        <f>Equity!ISB59</f>
        <v>0</v>
      </c>
      <c r="ISC183" s="12">
        <f>Equity!ISC59</f>
        <v>0</v>
      </c>
      <c r="ISD183" s="12">
        <f>Equity!ISD59</f>
        <v>0</v>
      </c>
      <c r="ISE183" s="12">
        <f>Equity!ISE59</f>
        <v>0</v>
      </c>
      <c r="ISF183" s="12">
        <f>Equity!ISF59</f>
        <v>0</v>
      </c>
      <c r="ISG183" s="12">
        <f>Equity!ISG59</f>
        <v>0</v>
      </c>
      <c r="ISH183" s="12">
        <f>Equity!ISH59</f>
        <v>0</v>
      </c>
      <c r="ISI183" s="12">
        <f>Equity!ISI59</f>
        <v>0</v>
      </c>
      <c r="ISJ183" s="12">
        <f>Equity!ISJ59</f>
        <v>0</v>
      </c>
      <c r="ISK183" s="12">
        <f>Equity!ISK59</f>
        <v>0</v>
      </c>
      <c r="ISL183" s="12">
        <f>Equity!ISL59</f>
        <v>0</v>
      </c>
      <c r="ISM183" s="12">
        <f>Equity!ISM59</f>
        <v>0</v>
      </c>
      <c r="ISN183" s="12">
        <f>Equity!ISN59</f>
        <v>0</v>
      </c>
      <c r="ISO183" s="12">
        <f>Equity!ISO59</f>
        <v>0</v>
      </c>
      <c r="ISP183" s="12">
        <f>Equity!ISP59</f>
        <v>0</v>
      </c>
      <c r="ISQ183" s="12">
        <f>Equity!ISQ59</f>
        <v>0</v>
      </c>
      <c r="ISR183" s="12">
        <f>Equity!ISR59</f>
        <v>0</v>
      </c>
      <c r="ISS183" s="12">
        <f>Equity!ISS59</f>
        <v>0</v>
      </c>
      <c r="IST183" s="12">
        <f>Equity!IST59</f>
        <v>0</v>
      </c>
      <c r="ISU183" s="12">
        <f>Equity!ISU59</f>
        <v>0</v>
      </c>
      <c r="ISV183" s="12">
        <f>Equity!ISV59</f>
        <v>0</v>
      </c>
      <c r="ISW183" s="12">
        <f>Equity!ISW59</f>
        <v>0</v>
      </c>
      <c r="ISX183" s="12">
        <f>Equity!ISX59</f>
        <v>0</v>
      </c>
      <c r="ISY183" s="12">
        <f>Equity!ISY59</f>
        <v>0</v>
      </c>
      <c r="ISZ183" s="12">
        <f>Equity!ISZ59</f>
        <v>0</v>
      </c>
      <c r="ITA183" s="12">
        <f>Equity!ITA59</f>
        <v>0</v>
      </c>
      <c r="ITB183" s="12">
        <f>Equity!ITB59</f>
        <v>0</v>
      </c>
      <c r="ITC183" s="12">
        <f>Equity!ITC59</f>
        <v>0</v>
      </c>
      <c r="ITD183" s="12">
        <f>Equity!ITD59</f>
        <v>0</v>
      </c>
      <c r="ITE183" s="12">
        <f>Equity!ITE59</f>
        <v>0</v>
      </c>
      <c r="ITF183" s="12">
        <f>Equity!ITF59</f>
        <v>0</v>
      </c>
      <c r="ITG183" s="12">
        <f>Equity!ITG59</f>
        <v>0</v>
      </c>
      <c r="ITH183" s="12">
        <f>Equity!ITH59</f>
        <v>0</v>
      </c>
      <c r="ITI183" s="12">
        <f>Equity!ITI59</f>
        <v>0</v>
      </c>
      <c r="ITJ183" s="12">
        <f>Equity!ITJ59</f>
        <v>0</v>
      </c>
      <c r="ITK183" s="12">
        <f>Equity!ITK59</f>
        <v>0</v>
      </c>
      <c r="ITL183" s="12">
        <f>Equity!ITL59</f>
        <v>0</v>
      </c>
      <c r="ITM183" s="12">
        <f>Equity!ITM59</f>
        <v>0</v>
      </c>
      <c r="ITN183" s="12">
        <f>Equity!ITN59</f>
        <v>0</v>
      </c>
      <c r="ITO183" s="12">
        <f>Equity!ITO59</f>
        <v>0</v>
      </c>
      <c r="ITP183" s="12">
        <f>Equity!ITP59</f>
        <v>0</v>
      </c>
      <c r="ITQ183" s="12">
        <f>Equity!ITQ59</f>
        <v>0</v>
      </c>
      <c r="ITR183" s="12">
        <f>Equity!ITR59</f>
        <v>0</v>
      </c>
      <c r="ITS183" s="12">
        <f>Equity!ITS59</f>
        <v>0</v>
      </c>
      <c r="ITT183" s="12">
        <f>Equity!ITT59</f>
        <v>0</v>
      </c>
      <c r="ITU183" s="12">
        <f>Equity!ITU59</f>
        <v>0</v>
      </c>
      <c r="ITV183" s="12">
        <f>Equity!ITV59</f>
        <v>0</v>
      </c>
      <c r="ITW183" s="12">
        <f>Equity!ITW59</f>
        <v>0</v>
      </c>
      <c r="ITX183" s="12">
        <f>Equity!ITX59</f>
        <v>0</v>
      </c>
      <c r="ITY183" s="12">
        <f>Equity!ITY59</f>
        <v>0</v>
      </c>
      <c r="ITZ183" s="12">
        <f>Equity!ITZ59</f>
        <v>0</v>
      </c>
      <c r="IUA183" s="12">
        <f>Equity!IUA59</f>
        <v>0</v>
      </c>
      <c r="IUB183" s="12">
        <f>Equity!IUB59</f>
        <v>0</v>
      </c>
      <c r="IUC183" s="12">
        <f>Equity!IUC59</f>
        <v>0</v>
      </c>
      <c r="IUD183" s="12">
        <f>Equity!IUD59</f>
        <v>0</v>
      </c>
      <c r="IUE183" s="12">
        <f>Equity!IUE59</f>
        <v>0</v>
      </c>
      <c r="IUF183" s="12">
        <f>Equity!IUF59</f>
        <v>0</v>
      </c>
      <c r="IUG183" s="12">
        <f>Equity!IUG59</f>
        <v>0</v>
      </c>
      <c r="IUH183" s="12">
        <f>Equity!IUH59</f>
        <v>0</v>
      </c>
      <c r="IUI183" s="12">
        <f>Equity!IUI59</f>
        <v>0</v>
      </c>
      <c r="IUJ183" s="12">
        <f>Equity!IUJ59</f>
        <v>0</v>
      </c>
      <c r="IUK183" s="12">
        <f>Equity!IUK59</f>
        <v>0</v>
      </c>
      <c r="IUL183" s="12">
        <f>Equity!IUL59</f>
        <v>0</v>
      </c>
      <c r="IUM183" s="12">
        <f>Equity!IUM59</f>
        <v>0</v>
      </c>
      <c r="IUN183" s="12">
        <f>Equity!IUN59</f>
        <v>0</v>
      </c>
      <c r="IUO183" s="12">
        <f>Equity!IUO59</f>
        <v>0</v>
      </c>
      <c r="IUP183" s="12">
        <f>Equity!IUP59</f>
        <v>0</v>
      </c>
      <c r="IUQ183" s="12">
        <f>Equity!IUQ59</f>
        <v>0</v>
      </c>
      <c r="IUR183" s="12">
        <f>Equity!IUR59</f>
        <v>0</v>
      </c>
      <c r="IUS183" s="12">
        <f>Equity!IUS59</f>
        <v>0</v>
      </c>
      <c r="IUT183" s="12">
        <f>Equity!IUT59</f>
        <v>0</v>
      </c>
      <c r="IUU183" s="12">
        <f>Equity!IUU59</f>
        <v>0</v>
      </c>
      <c r="IUV183" s="12">
        <f>Equity!IUV59</f>
        <v>0</v>
      </c>
      <c r="IUW183" s="12">
        <f>Equity!IUW59</f>
        <v>0</v>
      </c>
      <c r="IUX183" s="12">
        <f>Equity!IUX59</f>
        <v>0</v>
      </c>
      <c r="IUY183" s="12">
        <f>Equity!IUY59</f>
        <v>0</v>
      </c>
      <c r="IUZ183" s="12">
        <f>Equity!IUZ59</f>
        <v>0</v>
      </c>
      <c r="IVA183" s="12">
        <f>Equity!IVA59</f>
        <v>0</v>
      </c>
      <c r="IVB183" s="12">
        <f>Equity!IVB59</f>
        <v>0</v>
      </c>
      <c r="IVC183" s="12">
        <f>Equity!IVC59</f>
        <v>0</v>
      </c>
      <c r="IVD183" s="12">
        <f>Equity!IVD59</f>
        <v>0</v>
      </c>
      <c r="IVE183" s="12">
        <f>Equity!IVE59</f>
        <v>0</v>
      </c>
      <c r="IVF183" s="12">
        <f>Equity!IVF59</f>
        <v>0</v>
      </c>
      <c r="IVG183" s="12">
        <f>Equity!IVG59</f>
        <v>0</v>
      </c>
      <c r="IVH183" s="12">
        <f>Equity!IVH59</f>
        <v>0</v>
      </c>
      <c r="IVI183" s="12">
        <f>Equity!IVI59</f>
        <v>0</v>
      </c>
      <c r="IVJ183" s="12">
        <f>Equity!IVJ59</f>
        <v>0</v>
      </c>
      <c r="IVK183" s="12">
        <f>Equity!IVK59</f>
        <v>0</v>
      </c>
      <c r="IVL183" s="12">
        <f>Equity!IVL59</f>
        <v>0</v>
      </c>
      <c r="IVM183" s="12">
        <f>Equity!IVM59</f>
        <v>0</v>
      </c>
      <c r="IVN183" s="12">
        <f>Equity!IVN59</f>
        <v>0</v>
      </c>
      <c r="IVO183" s="12">
        <f>Equity!IVO59</f>
        <v>0</v>
      </c>
      <c r="IVP183" s="12">
        <f>Equity!IVP59</f>
        <v>0</v>
      </c>
      <c r="IVQ183" s="12">
        <f>Equity!IVQ59</f>
        <v>0</v>
      </c>
      <c r="IVR183" s="12">
        <f>Equity!IVR59</f>
        <v>0</v>
      </c>
      <c r="IVS183" s="12">
        <f>Equity!IVS59</f>
        <v>0</v>
      </c>
      <c r="IVT183" s="12">
        <f>Equity!IVT59</f>
        <v>0</v>
      </c>
      <c r="IVU183" s="12">
        <f>Equity!IVU59</f>
        <v>0</v>
      </c>
      <c r="IVV183" s="12">
        <f>Equity!IVV59</f>
        <v>0</v>
      </c>
      <c r="IVW183" s="12">
        <f>Equity!IVW59</f>
        <v>0</v>
      </c>
      <c r="IVX183" s="12">
        <f>Equity!IVX59</f>
        <v>0</v>
      </c>
      <c r="IVY183" s="12">
        <f>Equity!IVY59</f>
        <v>0</v>
      </c>
      <c r="IVZ183" s="12">
        <f>Equity!IVZ59</f>
        <v>0</v>
      </c>
      <c r="IWA183" s="12">
        <f>Equity!IWA59</f>
        <v>0</v>
      </c>
      <c r="IWB183" s="12">
        <f>Equity!IWB59</f>
        <v>0</v>
      </c>
      <c r="IWC183" s="12">
        <f>Equity!IWC59</f>
        <v>0</v>
      </c>
      <c r="IWD183" s="12">
        <f>Equity!IWD59</f>
        <v>0</v>
      </c>
      <c r="IWE183" s="12">
        <f>Equity!IWE59</f>
        <v>0</v>
      </c>
      <c r="IWF183" s="12">
        <f>Equity!IWF59</f>
        <v>0</v>
      </c>
      <c r="IWG183" s="12">
        <f>Equity!IWG59</f>
        <v>0</v>
      </c>
      <c r="IWH183" s="12">
        <f>Equity!IWH59</f>
        <v>0</v>
      </c>
      <c r="IWI183" s="12">
        <f>Equity!IWI59</f>
        <v>0</v>
      </c>
      <c r="IWJ183" s="12">
        <f>Equity!IWJ59</f>
        <v>0</v>
      </c>
      <c r="IWK183" s="12">
        <f>Equity!IWK59</f>
        <v>0</v>
      </c>
      <c r="IWL183" s="12">
        <f>Equity!IWL59</f>
        <v>0</v>
      </c>
      <c r="IWM183" s="12">
        <f>Equity!IWM59</f>
        <v>0</v>
      </c>
      <c r="IWN183" s="12">
        <f>Equity!IWN59</f>
        <v>0</v>
      </c>
      <c r="IWO183" s="12">
        <f>Equity!IWO59</f>
        <v>0</v>
      </c>
      <c r="IWP183" s="12">
        <f>Equity!IWP59</f>
        <v>0</v>
      </c>
      <c r="IWQ183" s="12">
        <f>Equity!IWQ59</f>
        <v>0</v>
      </c>
      <c r="IWR183" s="12">
        <f>Equity!IWR59</f>
        <v>0</v>
      </c>
      <c r="IWS183" s="12">
        <f>Equity!IWS59</f>
        <v>0</v>
      </c>
      <c r="IWT183" s="12">
        <f>Equity!IWT59</f>
        <v>0</v>
      </c>
      <c r="IWU183" s="12">
        <f>Equity!IWU59</f>
        <v>0</v>
      </c>
      <c r="IWV183" s="12">
        <f>Equity!IWV59</f>
        <v>0</v>
      </c>
      <c r="IWW183" s="12">
        <f>Equity!IWW59</f>
        <v>0</v>
      </c>
      <c r="IWX183" s="12">
        <f>Equity!IWX59</f>
        <v>0</v>
      </c>
      <c r="IWY183" s="12">
        <f>Equity!IWY59</f>
        <v>0</v>
      </c>
      <c r="IWZ183" s="12">
        <f>Equity!IWZ59</f>
        <v>0</v>
      </c>
      <c r="IXA183" s="12">
        <f>Equity!IXA59</f>
        <v>0</v>
      </c>
      <c r="IXB183" s="12">
        <f>Equity!IXB59</f>
        <v>0</v>
      </c>
      <c r="IXC183" s="12">
        <f>Equity!IXC59</f>
        <v>0</v>
      </c>
      <c r="IXD183" s="12">
        <f>Equity!IXD59</f>
        <v>0</v>
      </c>
      <c r="IXE183" s="12">
        <f>Equity!IXE59</f>
        <v>0</v>
      </c>
      <c r="IXF183" s="12">
        <f>Equity!IXF59</f>
        <v>0</v>
      </c>
      <c r="IXG183" s="12">
        <f>Equity!IXG59</f>
        <v>0</v>
      </c>
      <c r="IXH183" s="12">
        <f>Equity!IXH59</f>
        <v>0</v>
      </c>
      <c r="IXI183" s="12">
        <f>Equity!IXI59</f>
        <v>0</v>
      </c>
      <c r="IXJ183" s="12">
        <f>Equity!IXJ59</f>
        <v>0</v>
      </c>
      <c r="IXK183" s="12">
        <f>Equity!IXK59</f>
        <v>0</v>
      </c>
      <c r="IXL183" s="12">
        <f>Equity!IXL59</f>
        <v>0</v>
      </c>
      <c r="IXM183" s="12">
        <f>Equity!IXM59</f>
        <v>0</v>
      </c>
      <c r="IXN183" s="12">
        <f>Equity!IXN59</f>
        <v>0</v>
      </c>
      <c r="IXO183" s="12">
        <f>Equity!IXO59</f>
        <v>0</v>
      </c>
      <c r="IXP183" s="12">
        <f>Equity!IXP59</f>
        <v>0</v>
      </c>
      <c r="IXQ183" s="12">
        <f>Equity!IXQ59</f>
        <v>0</v>
      </c>
      <c r="IXR183" s="12">
        <f>Equity!IXR59</f>
        <v>0</v>
      </c>
      <c r="IXS183" s="12">
        <f>Equity!IXS59</f>
        <v>0</v>
      </c>
      <c r="IXT183" s="12">
        <f>Equity!IXT59</f>
        <v>0</v>
      </c>
      <c r="IXU183" s="12">
        <f>Equity!IXU59</f>
        <v>0</v>
      </c>
      <c r="IXV183" s="12">
        <f>Equity!IXV59</f>
        <v>0</v>
      </c>
      <c r="IXW183" s="12">
        <f>Equity!IXW59</f>
        <v>0</v>
      </c>
      <c r="IXX183" s="12">
        <f>Equity!IXX59</f>
        <v>0</v>
      </c>
      <c r="IXY183" s="12">
        <f>Equity!IXY59</f>
        <v>0</v>
      </c>
      <c r="IXZ183" s="12">
        <f>Equity!IXZ59</f>
        <v>0</v>
      </c>
      <c r="IYA183" s="12">
        <f>Equity!IYA59</f>
        <v>0</v>
      </c>
      <c r="IYB183" s="12">
        <f>Equity!IYB59</f>
        <v>0</v>
      </c>
      <c r="IYC183" s="12">
        <f>Equity!IYC59</f>
        <v>0</v>
      </c>
      <c r="IYD183" s="12">
        <f>Equity!IYD59</f>
        <v>0</v>
      </c>
      <c r="IYE183" s="12">
        <f>Equity!IYE59</f>
        <v>0</v>
      </c>
      <c r="IYF183" s="12">
        <f>Equity!IYF59</f>
        <v>0</v>
      </c>
      <c r="IYG183" s="12">
        <f>Equity!IYG59</f>
        <v>0</v>
      </c>
      <c r="IYH183" s="12">
        <f>Equity!IYH59</f>
        <v>0</v>
      </c>
      <c r="IYI183" s="12">
        <f>Equity!IYI59</f>
        <v>0</v>
      </c>
      <c r="IYJ183" s="12">
        <f>Equity!IYJ59</f>
        <v>0</v>
      </c>
      <c r="IYK183" s="12">
        <f>Equity!IYK59</f>
        <v>0</v>
      </c>
      <c r="IYL183" s="12">
        <f>Equity!IYL59</f>
        <v>0</v>
      </c>
      <c r="IYM183" s="12">
        <f>Equity!IYM59</f>
        <v>0</v>
      </c>
      <c r="IYN183" s="12">
        <f>Equity!IYN59</f>
        <v>0</v>
      </c>
      <c r="IYO183" s="12">
        <f>Equity!IYO59</f>
        <v>0</v>
      </c>
      <c r="IYP183" s="12">
        <f>Equity!IYP59</f>
        <v>0</v>
      </c>
      <c r="IYQ183" s="12">
        <f>Equity!IYQ59</f>
        <v>0</v>
      </c>
      <c r="IYR183" s="12">
        <f>Equity!IYR59</f>
        <v>0</v>
      </c>
      <c r="IYS183" s="12">
        <f>Equity!IYS59</f>
        <v>0</v>
      </c>
      <c r="IYT183" s="12">
        <f>Equity!IYT59</f>
        <v>0</v>
      </c>
      <c r="IYU183" s="12">
        <f>Equity!IYU59</f>
        <v>0</v>
      </c>
      <c r="IYV183" s="12">
        <f>Equity!IYV59</f>
        <v>0</v>
      </c>
      <c r="IYW183" s="12">
        <f>Equity!IYW59</f>
        <v>0</v>
      </c>
      <c r="IYX183" s="12">
        <f>Equity!IYX59</f>
        <v>0</v>
      </c>
      <c r="IYY183" s="12">
        <f>Equity!IYY59</f>
        <v>0</v>
      </c>
      <c r="IYZ183" s="12">
        <f>Equity!IYZ59</f>
        <v>0</v>
      </c>
      <c r="IZA183" s="12">
        <f>Equity!IZA59</f>
        <v>0</v>
      </c>
      <c r="IZB183" s="12">
        <f>Equity!IZB59</f>
        <v>0</v>
      </c>
      <c r="IZC183" s="12">
        <f>Equity!IZC59</f>
        <v>0</v>
      </c>
      <c r="IZD183" s="12">
        <f>Equity!IZD59</f>
        <v>0</v>
      </c>
      <c r="IZE183" s="12">
        <f>Equity!IZE59</f>
        <v>0</v>
      </c>
      <c r="IZF183" s="12">
        <f>Equity!IZF59</f>
        <v>0</v>
      </c>
      <c r="IZG183" s="12">
        <f>Equity!IZG59</f>
        <v>0</v>
      </c>
      <c r="IZH183" s="12">
        <f>Equity!IZH59</f>
        <v>0</v>
      </c>
      <c r="IZI183" s="12">
        <f>Equity!IZI59</f>
        <v>0</v>
      </c>
      <c r="IZJ183" s="12">
        <f>Equity!IZJ59</f>
        <v>0</v>
      </c>
      <c r="IZK183" s="12">
        <f>Equity!IZK59</f>
        <v>0</v>
      </c>
      <c r="IZL183" s="12">
        <f>Equity!IZL59</f>
        <v>0</v>
      </c>
      <c r="IZM183" s="12">
        <f>Equity!IZM59</f>
        <v>0</v>
      </c>
      <c r="IZN183" s="12">
        <f>Equity!IZN59</f>
        <v>0</v>
      </c>
      <c r="IZO183" s="12">
        <f>Equity!IZO59</f>
        <v>0</v>
      </c>
      <c r="IZP183" s="12">
        <f>Equity!IZP59</f>
        <v>0</v>
      </c>
      <c r="IZQ183" s="12">
        <f>Equity!IZQ59</f>
        <v>0</v>
      </c>
      <c r="IZR183" s="12">
        <f>Equity!IZR59</f>
        <v>0</v>
      </c>
      <c r="IZS183" s="12">
        <f>Equity!IZS59</f>
        <v>0</v>
      </c>
      <c r="IZT183" s="12">
        <f>Equity!IZT59</f>
        <v>0</v>
      </c>
      <c r="IZU183" s="12">
        <f>Equity!IZU59</f>
        <v>0</v>
      </c>
      <c r="IZV183" s="12">
        <f>Equity!IZV59</f>
        <v>0</v>
      </c>
      <c r="IZW183" s="12">
        <f>Equity!IZW59</f>
        <v>0</v>
      </c>
      <c r="IZX183" s="12">
        <f>Equity!IZX59</f>
        <v>0</v>
      </c>
      <c r="IZY183" s="12">
        <f>Equity!IZY59</f>
        <v>0</v>
      </c>
      <c r="IZZ183" s="12">
        <f>Equity!IZZ59</f>
        <v>0</v>
      </c>
      <c r="JAA183" s="12">
        <f>Equity!JAA59</f>
        <v>0</v>
      </c>
      <c r="JAB183" s="12">
        <f>Equity!JAB59</f>
        <v>0</v>
      </c>
      <c r="JAC183" s="12">
        <f>Equity!JAC59</f>
        <v>0</v>
      </c>
      <c r="JAD183" s="12">
        <f>Equity!JAD59</f>
        <v>0</v>
      </c>
      <c r="JAE183" s="12">
        <f>Equity!JAE59</f>
        <v>0</v>
      </c>
      <c r="JAF183" s="12">
        <f>Equity!JAF59</f>
        <v>0</v>
      </c>
      <c r="JAG183" s="12">
        <f>Equity!JAG59</f>
        <v>0</v>
      </c>
      <c r="JAH183" s="12">
        <f>Equity!JAH59</f>
        <v>0</v>
      </c>
      <c r="JAI183" s="12">
        <f>Equity!JAI59</f>
        <v>0</v>
      </c>
      <c r="JAJ183" s="12">
        <f>Equity!JAJ59</f>
        <v>0</v>
      </c>
      <c r="JAK183" s="12">
        <f>Equity!JAK59</f>
        <v>0</v>
      </c>
      <c r="JAL183" s="12">
        <f>Equity!JAL59</f>
        <v>0</v>
      </c>
      <c r="JAM183" s="12">
        <f>Equity!JAM59</f>
        <v>0</v>
      </c>
      <c r="JAN183" s="12">
        <f>Equity!JAN59</f>
        <v>0</v>
      </c>
      <c r="JAO183" s="12">
        <f>Equity!JAO59</f>
        <v>0</v>
      </c>
      <c r="JAP183" s="12">
        <f>Equity!JAP59</f>
        <v>0</v>
      </c>
      <c r="JAQ183" s="12">
        <f>Equity!JAQ59</f>
        <v>0</v>
      </c>
      <c r="JAR183" s="12">
        <f>Equity!JAR59</f>
        <v>0</v>
      </c>
      <c r="JAS183" s="12">
        <f>Equity!JAS59</f>
        <v>0</v>
      </c>
      <c r="JAT183" s="12">
        <f>Equity!JAT59</f>
        <v>0</v>
      </c>
      <c r="JAU183" s="12">
        <f>Equity!JAU59</f>
        <v>0</v>
      </c>
      <c r="JAV183" s="12">
        <f>Equity!JAV59</f>
        <v>0</v>
      </c>
      <c r="JAW183" s="12">
        <f>Equity!JAW59</f>
        <v>0</v>
      </c>
      <c r="JAX183" s="12">
        <f>Equity!JAX59</f>
        <v>0</v>
      </c>
      <c r="JAY183" s="12">
        <f>Equity!JAY59</f>
        <v>0</v>
      </c>
      <c r="JAZ183" s="12">
        <f>Equity!JAZ59</f>
        <v>0</v>
      </c>
      <c r="JBA183" s="12">
        <f>Equity!JBA59</f>
        <v>0</v>
      </c>
      <c r="JBB183" s="12">
        <f>Equity!JBB59</f>
        <v>0</v>
      </c>
      <c r="JBC183" s="12">
        <f>Equity!JBC59</f>
        <v>0</v>
      </c>
      <c r="JBD183" s="12">
        <f>Equity!JBD59</f>
        <v>0</v>
      </c>
      <c r="JBE183" s="12">
        <f>Equity!JBE59</f>
        <v>0</v>
      </c>
      <c r="JBF183" s="12">
        <f>Equity!JBF59</f>
        <v>0</v>
      </c>
      <c r="JBG183" s="12">
        <f>Equity!JBG59</f>
        <v>0</v>
      </c>
      <c r="JBH183" s="12">
        <f>Equity!JBH59</f>
        <v>0</v>
      </c>
      <c r="JBI183" s="12">
        <f>Equity!JBI59</f>
        <v>0</v>
      </c>
      <c r="JBJ183" s="12">
        <f>Equity!JBJ59</f>
        <v>0</v>
      </c>
      <c r="JBK183" s="12">
        <f>Equity!JBK59</f>
        <v>0</v>
      </c>
      <c r="JBL183" s="12">
        <f>Equity!JBL59</f>
        <v>0</v>
      </c>
      <c r="JBM183" s="12">
        <f>Equity!JBM59</f>
        <v>0</v>
      </c>
      <c r="JBN183" s="12">
        <f>Equity!JBN59</f>
        <v>0</v>
      </c>
      <c r="JBO183" s="12">
        <f>Equity!JBO59</f>
        <v>0</v>
      </c>
      <c r="JBP183" s="12">
        <f>Equity!JBP59</f>
        <v>0</v>
      </c>
      <c r="JBQ183" s="12">
        <f>Equity!JBQ59</f>
        <v>0</v>
      </c>
      <c r="JBR183" s="12">
        <f>Equity!JBR59</f>
        <v>0</v>
      </c>
      <c r="JBS183" s="12">
        <f>Equity!JBS59</f>
        <v>0</v>
      </c>
      <c r="JBT183" s="12">
        <f>Equity!JBT59</f>
        <v>0</v>
      </c>
      <c r="JBU183" s="12">
        <f>Equity!JBU59</f>
        <v>0</v>
      </c>
      <c r="JBV183" s="12">
        <f>Equity!JBV59</f>
        <v>0</v>
      </c>
      <c r="JBW183" s="12">
        <f>Equity!JBW59</f>
        <v>0</v>
      </c>
      <c r="JBX183" s="12">
        <f>Equity!JBX59</f>
        <v>0</v>
      </c>
      <c r="JBY183" s="12">
        <f>Equity!JBY59</f>
        <v>0</v>
      </c>
      <c r="JBZ183" s="12">
        <f>Equity!JBZ59</f>
        <v>0</v>
      </c>
      <c r="JCA183" s="12">
        <f>Equity!JCA59</f>
        <v>0</v>
      </c>
      <c r="JCB183" s="12">
        <f>Equity!JCB59</f>
        <v>0</v>
      </c>
      <c r="JCC183" s="12">
        <f>Equity!JCC59</f>
        <v>0</v>
      </c>
      <c r="JCD183" s="12">
        <f>Equity!JCD59</f>
        <v>0</v>
      </c>
      <c r="JCE183" s="12">
        <f>Equity!JCE59</f>
        <v>0</v>
      </c>
      <c r="JCF183" s="12">
        <f>Equity!JCF59</f>
        <v>0</v>
      </c>
      <c r="JCG183" s="12">
        <f>Equity!JCG59</f>
        <v>0</v>
      </c>
      <c r="JCH183" s="12">
        <f>Equity!JCH59</f>
        <v>0</v>
      </c>
      <c r="JCI183" s="12">
        <f>Equity!JCI59</f>
        <v>0</v>
      </c>
      <c r="JCJ183" s="12">
        <f>Equity!JCJ59</f>
        <v>0</v>
      </c>
      <c r="JCK183" s="12">
        <f>Equity!JCK59</f>
        <v>0</v>
      </c>
      <c r="JCL183" s="12">
        <f>Equity!JCL59</f>
        <v>0</v>
      </c>
      <c r="JCM183" s="12">
        <f>Equity!JCM59</f>
        <v>0</v>
      </c>
      <c r="JCN183" s="12">
        <f>Equity!JCN59</f>
        <v>0</v>
      </c>
      <c r="JCO183" s="12">
        <f>Equity!JCO59</f>
        <v>0</v>
      </c>
      <c r="JCP183" s="12">
        <f>Equity!JCP59</f>
        <v>0</v>
      </c>
      <c r="JCQ183" s="12">
        <f>Equity!JCQ59</f>
        <v>0</v>
      </c>
      <c r="JCR183" s="12">
        <f>Equity!JCR59</f>
        <v>0</v>
      </c>
      <c r="JCS183" s="12">
        <f>Equity!JCS59</f>
        <v>0</v>
      </c>
      <c r="JCT183" s="12">
        <f>Equity!JCT59</f>
        <v>0</v>
      </c>
      <c r="JCU183" s="12">
        <f>Equity!JCU59</f>
        <v>0</v>
      </c>
      <c r="JCV183" s="12">
        <f>Equity!JCV59</f>
        <v>0</v>
      </c>
      <c r="JCW183" s="12">
        <f>Equity!JCW59</f>
        <v>0</v>
      </c>
      <c r="JCX183" s="12">
        <f>Equity!JCX59</f>
        <v>0</v>
      </c>
      <c r="JCY183" s="12">
        <f>Equity!JCY59</f>
        <v>0</v>
      </c>
      <c r="JCZ183" s="12">
        <f>Equity!JCZ59</f>
        <v>0</v>
      </c>
      <c r="JDA183" s="12">
        <f>Equity!JDA59</f>
        <v>0</v>
      </c>
      <c r="JDB183" s="12">
        <f>Equity!JDB59</f>
        <v>0</v>
      </c>
      <c r="JDC183" s="12">
        <f>Equity!JDC59</f>
        <v>0</v>
      </c>
      <c r="JDD183" s="12">
        <f>Equity!JDD59</f>
        <v>0</v>
      </c>
      <c r="JDE183" s="12">
        <f>Equity!JDE59</f>
        <v>0</v>
      </c>
      <c r="JDF183" s="12">
        <f>Equity!JDF59</f>
        <v>0</v>
      </c>
      <c r="JDG183" s="12">
        <f>Equity!JDG59</f>
        <v>0</v>
      </c>
      <c r="JDH183" s="12">
        <f>Equity!JDH59</f>
        <v>0</v>
      </c>
      <c r="JDI183" s="12">
        <f>Equity!JDI59</f>
        <v>0</v>
      </c>
      <c r="JDJ183" s="12">
        <f>Equity!JDJ59</f>
        <v>0</v>
      </c>
      <c r="JDK183" s="12">
        <f>Equity!JDK59</f>
        <v>0</v>
      </c>
      <c r="JDL183" s="12">
        <f>Equity!JDL59</f>
        <v>0</v>
      </c>
      <c r="JDM183" s="12">
        <f>Equity!JDM59</f>
        <v>0</v>
      </c>
      <c r="JDN183" s="12">
        <f>Equity!JDN59</f>
        <v>0</v>
      </c>
      <c r="JDO183" s="12">
        <f>Equity!JDO59</f>
        <v>0</v>
      </c>
      <c r="JDP183" s="12">
        <f>Equity!JDP59</f>
        <v>0</v>
      </c>
      <c r="JDQ183" s="12">
        <f>Equity!JDQ59</f>
        <v>0</v>
      </c>
      <c r="JDR183" s="12">
        <f>Equity!JDR59</f>
        <v>0</v>
      </c>
      <c r="JDS183" s="12">
        <f>Equity!JDS59</f>
        <v>0</v>
      </c>
      <c r="JDT183" s="12">
        <f>Equity!JDT59</f>
        <v>0</v>
      </c>
      <c r="JDU183" s="12">
        <f>Equity!JDU59</f>
        <v>0</v>
      </c>
      <c r="JDV183" s="12">
        <f>Equity!JDV59</f>
        <v>0</v>
      </c>
      <c r="JDW183" s="12">
        <f>Equity!JDW59</f>
        <v>0</v>
      </c>
      <c r="JDX183" s="12">
        <f>Equity!JDX59</f>
        <v>0</v>
      </c>
      <c r="JDY183" s="12">
        <f>Equity!JDY59</f>
        <v>0</v>
      </c>
      <c r="JDZ183" s="12">
        <f>Equity!JDZ59</f>
        <v>0</v>
      </c>
      <c r="JEA183" s="12">
        <f>Equity!JEA59</f>
        <v>0</v>
      </c>
      <c r="JEB183" s="12">
        <f>Equity!JEB59</f>
        <v>0</v>
      </c>
      <c r="JEC183" s="12">
        <f>Equity!JEC59</f>
        <v>0</v>
      </c>
      <c r="JED183" s="12">
        <f>Equity!JED59</f>
        <v>0</v>
      </c>
      <c r="JEE183" s="12">
        <f>Equity!JEE59</f>
        <v>0</v>
      </c>
      <c r="JEF183" s="12">
        <f>Equity!JEF59</f>
        <v>0</v>
      </c>
      <c r="JEG183" s="12">
        <f>Equity!JEG59</f>
        <v>0</v>
      </c>
      <c r="JEH183" s="12">
        <f>Equity!JEH59</f>
        <v>0</v>
      </c>
      <c r="JEI183" s="12">
        <f>Equity!JEI59</f>
        <v>0</v>
      </c>
      <c r="JEJ183" s="12">
        <f>Equity!JEJ59</f>
        <v>0</v>
      </c>
      <c r="JEK183" s="12">
        <f>Equity!JEK59</f>
        <v>0</v>
      </c>
      <c r="JEL183" s="12">
        <f>Equity!JEL59</f>
        <v>0</v>
      </c>
      <c r="JEM183" s="12">
        <f>Equity!JEM59</f>
        <v>0</v>
      </c>
      <c r="JEN183" s="12">
        <f>Equity!JEN59</f>
        <v>0</v>
      </c>
      <c r="JEO183" s="12">
        <f>Equity!JEO59</f>
        <v>0</v>
      </c>
      <c r="JEP183" s="12">
        <f>Equity!JEP59</f>
        <v>0</v>
      </c>
      <c r="JEQ183" s="12">
        <f>Equity!JEQ59</f>
        <v>0</v>
      </c>
      <c r="JER183" s="12">
        <f>Equity!JER59</f>
        <v>0</v>
      </c>
      <c r="JES183" s="12">
        <f>Equity!JES59</f>
        <v>0</v>
      </c>
      <c r="JET183" s="12">
        <f>Equity!JET59</f>
        <v>0</v>
      </c>
      <c r="JEU183" s="12">
        <f>Equity!JEU59</f>
        <v>0</v>
      </c>
      <c r="JEV183" s="12">
        <f>Equity!JEV59</f>
        <v>0</v>
      </c>
      <c r="JEW183" s="12">
        <f>Equity!JEW59</f>
        <v>0</v>
      </c>
      <c r="JEX183" s="12">
        <f>Equity!JEX59</f>
        <v>0</v>
      </c>
      <c r="JEY183" s="12">
        <f>Equity!JEY59</f>
        <v>0</v>
      </c>
      <c r="JEZ183" s="12">
        <f>Equity!JEZ59</f>
        <v>0</v>
      </c>
      <c r="JFA183" s="12">
        <f>Equity!JFA59</f>
        <v>0</v>
      </c>
      <c r="JFB183" s="12">
        <f>Equity!JFB59</f>
        <v>0</v>
      </c>
      <c r="JFC183" s="12">
        <f>Equity!JFC59</f>
        <v>0</v>
      </c>
      <c r="JFD183" s="12">
        <f>Equity!JFD59</f>
        <v>0</v>
      </c>
      <c r="JFE183" s="12">
        <f>Equity!JFE59</f>
        <v>0</v>
      </c>
      <c r="JFF183" s="12">
        <f>Equity!JFF59</f>
        <v>0</v>
      </c>
      <c r="JFG183" s="12">
        <f>Equity!JFG59</f>
        <v>0</v>
      </c>
      <c r="JFH183" s="12">
        <f>Equity!JFH59</f>
        <v>0</v>
      </c>
      <c r="JFI183" s="12">
        <f>Equity!JFI59</f>
        <v>0</v>
      </c>
      <c r="JFJ183" s="12">
        <f>Equity!JFJ59</f>
        <v>0</v>
      </c>
      <c r="JFK183" s="12">
        <f>Equity!JFK59</f>
        <v>0</v>
      </c>
      <c r="JFL183" s="12">
        <f>Equity!JFL59</f>
        <v>0</v>
      </c>
      <c r="JFM183" s="12">
        <f>Equity!JFM59</f>
        <v>0</v>
      </c>
      <c r="JFN183" s="12">
        <f>Equity!JFN59</f>
        <v>0</v>
      </c>
      <c r="JFO183" s="12">
        <f>Equity!JFO59</f>
        <v>0</v>
      </c>
      <c r="JFP183" s="12">
        <f>Equity!JFP59</f>
        <v>0</v>
      </c>
      <c r="JFQ183" s="12">
        <f>Equity!JFQ59</f>
        <v>0</v>
      </c>
      <c r="JFR183" s="12">
        <f>Equity!JFR59</f>
        <v>0</v>
      </c>
      <c r="JFS183" s="12">
        <f>Equity!JFS59</f>
        <v>0</v>
      </c>
      <c r="JFT183" s="12">
        <f>Equity!JFT59</f>
        <v>0</v>
      </c>
      <c r="JFU183" s="12">
        <f>Equity!JFU59</f>
        <v>0</v>
      </c>
      <c r="JFV183" s="12">
        <f>Equity!JFV59</f>
        <v>0</v>
      </c>
      <c r="JFW183" s="12">
        <f>Equity!JFW59</f>
        <v>0</v>
      </c>
      <c r="JFX183" s="12">
        <f>Equity!JFX59</f>
        <v>0</v>
      </c>
      <c r="JFY183" s="12">
        <f>Equity!JFY59</f>
        <v>0</v>
      </c>
      <c r="JFZ183" s="12">
        <f>Equity!JFZ59</f>
        <v>0</v>
      </c>
      <c r="JGA183" s="12">
        <f>Equity!JGA59</f>
        <v>0</v>
      </c>
      <c r="JGB183" s="12">
        <f>Equity!JGB59</f>
        <v>0</v>
      </c>
      <c r="JGC183" s="12">
        <f>Equity!JGC59</f>
        <v>0</v>
      </c>
      <c r="JGD183" s="12">
        <f>Equity!JGD59</f>
        <v>0</v>
      </c>
      <c r="JGE183" s="12">
        <f>Equity!JGE59</f>
        <v>0</v>
      </c>
      <c r="JGF183" s="12">
        <f>Equity!JGF59</f>
        <v>0</v>
      </c>
      <c r="JGG183" s="12">
        <f>Equity!JGG59</f>
        <v>0</v>
      </c>
      <c r="JGH183" s="12">
        <f>Equity!JGH59</f>
        <v>0</v>
      </c>
      <c r="JGI183" s="12">
        <f>Equity!JGI59</f>
        <v>0</v>
      </c>
      <c r="JGJ183" s="12">
        <f>Equity!JGJ59</f>
        <v>0</v>
      </c>
      <c r="JGK183" s="12">
        <f>Equity!JGK59</f>
        <v>0</v>
      </c>
      <c r="JGL183" s="12">
        <f>Equity!JGL59</f>
        <v>0</v>
      </c>
      <c r="JGM183" s="12">
        <f>Equity!JGM59</f>
        <v>0</v>
      </c>
      <c r="JGN183" s="12">
        <f>Equity!JGN59</f>
        <v>0</v>
      </c>
      <c r="JGO183" s="12">
        <f>Equity!JGO59</f>
        <v>0</v>
      </c>
      <c r="JGP183" s="12">
        <f>Equity!JGP59</f>
        <v>0</v>
      </c>
      <c r="JGQ183" s="12">
        <f>Equity!JGQ59</f>
        <v>0</v>
      </c>
      <c r="JGR183" s="12">
        <f>Equity!JGR59</f>
        <v>0</v>
      </c>
      <c r="JGS183" s="12">
        <f>Equity!JGS59</f>
        <v>0</v>
      </c>
      <c r="JGT183" s="12">
        <f>Equity!JGT59</f>
        <v>0</v>
      </c>
      <c r="JGU183" s="12">
        <f>Equity!JGU59</f>
        <v>0</v>
      </c>
      <c r="JGV183" s="12">
        <f>Equity!JGV59</f>
        <v>0</v>
      </c>
      <c r="JGW183" s="12">
        <f>Equity!JGW59</f>
        <v>0</v>
      </c>
      <c r="JGX183" s="12">
        <f>Equity!JGX59</f>
        <v>0</v>
      </c>
      <c r="JGY183" s="12">
        <f>Equity!JGY59</f>
        <v>0</v>
      </c>
      <c r="JGZ183" s="12">
        <f>Equity!JGZ59</f>
        <v>0</v>
      </c>
      <c r="JHA183" s="12">
        <f>Equity!JHA59</f>
        <v>0</v>
      </c>
      <c r="JHB183" s="12">
        <f>Equity!JHB59</f>
        <v>0</v>
      </c>
      <c r="JHC183" s="12">
        <f>Equity!JHC59</f>
        <v>0</v>
      </c>
      <c r="JHD183" s="12">
        <f>Equity!JHD59</f>
        <v>0</v>
      </c>
      <c r="JHE183" s="12">
        <f>Equity!JHE59</f>
        <v>0</v>
      </c>
      <c r="JHF183" s="12">
        <f>Equity!JHF59</f>
        <v>0</v>
      </c>
      <c r="JHG183" s="12">
        <f>Equity!JHG59</f>
        <v>0</v>
      </c>
      <c r="JHH183" s="12">
        <f>Equity!JHH59</f>
        <v>0</v>
      </c>
      <c r="JHI183" s="12">
        <f>Equity!JHI59</f>
        <v>0</v>
      </c>
      <c r="JHJ183" s="12">
        <f>Equity!JHJ59</f>
        <v>0</v>
      </c>
      <c r="JHK183" s="12">
        <f>Equity!JHK59</f>
        <v>0</v>
      </c>
      <c r="JHL183" s="12">
        <f>Equity!JHL59</f>
        <v>0</v>
      </c>
      <c r="JHM183" s="12">
        <f>Equity!JHM59</f>
        <v>0</v>
      </c>
      <c r="JHN183" s="12">
        <f>Equity!JHN59</f>
        <v>0</v>
      </c>
      <c r="JHO183" s="12">
        <f>Equity!JHO59</f>
        <v>0</v>
      </c>
      <c r="JHP183" s="12">
        <f>Equity!JHP59</f>
        <v>0</v>
      </c>
      <c r="JHQ183" s="12">
        <f>Equity!JHQ59</f>
        <v>0</v>
      </c>
      <c r="JHR183" s="12">
        <f>Equity!JHR59</f>
        <v>0</v>
      </c>
      <c r="JHS183" s="12">
        <f>Equity!JHS59</f>
        <v>0</v>
      </c>
      <c r="JHT183" s="12">
        <f>Equity!JHT59</f>
        <v>0</v>
      </c>
      <c r="JHU183" s="12">
        <f>Equity!JHU59</f>
        <v>0</v>
      </c>
      <c r="JHV183" s="12">
        <f>Equity!JHV59</f>
        <v>0</v>
      </c>
      <c r="JHW183" s="12">
        <f>Equity!JHW59</f>
        <v>0</v>
      </c>
      <c r="JHX183" s="12">
        <f>Equity!JHX59</f>
        <v>0</v>
      </c>
      <c r="JHY183" s="12">
        <f>Equity!JHY59</f>
        <v>0</v>
      </c>
      <c r="JHZ183" s="12">
        <f>Equity!JHZ59</f>
        <v>0</v>
      </c>
      <c r="JIA183" s="12">
        <f>Equity!JIA59</f>
        <v>0</v>
      </c>
      <c r="JIB183" s="12">
        <f>Equity!JIB59</f>
        <v>0</v>
      </c>
      <c r="JIC183" s="12">
        <f>Equity!JIC59</f>
        <v>0</v>
      </c>
      <c r="JID183" s="12">
        <f>Equity!JID59</f>
        <v>0</v>
      </c>
      <c r="JIE183" s="12">
        <f>Equity!JIE59</f>
        <v>0</v>
      </c>
      <c r="JIF183" s="12">
        <f>Equity!JIF59</f>
        <v>0</v>
      </c>
      <c r="JIG183" s="12">
        <f>Equity!JIG59</f>
        <v>0</v>
      </c>
      <c r="JIH183" s="12">
        <f>Equity!JIH59</f>
        <v>0</v>
      </c>
      <c r="JII183" s="12">
        <f>Equity!JII59</f>
        <v>0</v>
      </c>
      <c r="JIJ183" s="12">
        <f>Equity!JIJ59</f>
        <v>0</v>
      </c>
      <c r="JIK183" s="12">
        <f>Equity!JIK59</f>
        <v>0</v>
      </c>
      <c r="JIL183" s="12">
        <f>Equity!JIL59</f>
        <v>0</v>
      </c>
      <c r="JIM183" s="12">
        <f>Equity!JIM59</f>
        <v>0</v>
      </c>
      <c r="JIN183" s="12">
        <f>Equity!JIN59</f>
        <v>0</v>
      </c>
      <c r="JIO183" s="12">
        <f>Equity!JIO59</f>
        <v>0</v>
      </c>
      <c r="JIP183" s="12">
        <f>Equity!JIP59</f>
        <v>0</v>
      </c>
      <c r="JIQ183" s="12">
        <f>Equity!JIQ59</f>
        <v>0</v>
      </c>
      <c r="JIR183" s="12">
        <f>Equity!JIR59</f>
        <v>0</v>
      </c>
      <c r="JIS183" s="12">
        <f>Equity!JIS59</f>
        <v>0</v>
      </c>
      <c r="JIT183" s="12">
        <f>Equity!JIT59</f>
        <v>0</v>
      </c>
      <c r="JIU183" s="12">
        <f>Equity!JIU59</f>
        <v>0</v>
      </c>
      <c r="JIV183" s="12">
        <f>Equity!JIV59</f>
        <v>0</v>
      </c>
      <c r="JIW183" s="12">
        <f>Equity!JIW59</f>
        <v>0</v>
      </c>
      <c r="JIX183" s="12">
        <f>Equity!JIX59</f>
        <v>0</v>
      </c>
      <c r="JIY183" s="12">
        <f>Equity!JIY59</f>
        <v>0</v>
      </c>
      <c r="JIZ183" s="12">
        <f>Equity!JIZ59</f>
        <v>0</v>
      </c>
      <c r="JJA183" s="12">
        <f>Equity!JJA59</f>
        <v>0</v>
      </c>
      <c r="JJB183" s="12">
        <f>Equity!JJB59</f>
        <v>0</v>
      </c>
      <c r="JJC183" s="12">
        <f>Equity!JJC59</f>
        <v>0</v>
      </c>
      <c r="JJD183" s="12">
        <f>Equity!JJD59</f>
        <v>0</v>
      </c>
      <c r="JJE183" s="12">
        <f>Equity!JJE59</f>
        <v>0</v>
      </c>
      <c r="JJF183" s="12">
        <f>Equity!JJF59</f>
        <v>0</v>
      </c>
      <c r="JJG183" s="12">
        <f>Equity!JJG59</f>
        <v>0</v>
      </c>
      <c r="JJH183" s="12">
        <f>Equity!JJH59</f>
        <v>0</v>
      </c>
      <c r="JJI183" s="12">
        <f>Equity!JJI59</f>
        <v>0</v>
      </c>
      <c r="JJJ183" s="12">
        <f>Equity!JJJ59</f>
        <v>0</v>
      </c>
      <c r="JJK183" s="12">
        <f>Equity!JJK59</f>
        <v>0</v>
      </c>
      <c r="JJL183" s="12">
        <f>Equity!JJL59</f>
        <v>0</v>
      </c>
      <c r="JJM183" s="12">
        <f>Equity!JJM59</f>
        <v>0</v>
      </c>
      <c r="JJN183" s="12">
        <f>Equity!JJN59</f>
        <v>0</v>
      </c>
      <c r="JJO183" s="12">
        <f>Equity!JJO59</f>
        <v>0</v>
      </c>
      <c r="JJP183" s="12">
        <f>Equity!JJP59</f>
        <v>0</v>
      </c>
      <c r="JJQ183" s="12">
        <f>Equity!JJQ59</f>
        <v>0</v>
      </c>
      <c r="JJR183" s="12">
        <f>Equity!JJR59</f>
        <v>0</v>
      </c>
      <c r="JJS183" s="12">
        <f>Equity!JJS59</f>
        <v>0</v>
      </c>
      <c r="JJT183" s="12">
        <f>Equity!JJT59</f>
        <v>0</v>
      </c>
      <c r="JJU183" s="12">
        <f>Equity!JJU59</f>
        <v>0</v>
      </c>
      <c r="JJV183" s="12">
        <f>Equity!JJV59</f>
        <v>0</v>
      </c>
      <c r="JJW183" s="12">
        <f>Equity!JJW59</f>
        <v>0</v>
      </c>
      <c r="JJX183" s="12">
        <f>Equity!JJX59</f>
        <v>0</v>
      </c>
      <c r="JJY183" s="12">
        <f>Equity!JJY59</f>
        <v>0</v>
      </c>
      <c r="JJZ183" s="12">
        <f>Equity!JJZ59</f>
        <v>0</v>
      </c>
      <c r="JKA183" s="12">
        <f>Equity!JKA59</f>
        <v>0</v>
      </c>
      <c r="JKB183" s="12">
        <f>Equity!JKB59</f>
        <v>0</v>
      </c>
      <c r="JKC183" s="12">
        <f>Equity!JKC59</f>
        <v>0</v>
      </c>
      <c r="JKD183" s="12">
        <f>Equity!JKD59</f>
        <v>0</v>
      </c>
      <c r="JKE183" s="12">
        <f>Equity!JKE59</f>
        <v>0</v>
      </c>
      <c r="JKF183" s="12">
        <f>Equity!JKF59</f>
        <v>0</v>
      </c>
      <c r="JKG183" s="12">
        <f>Equity!JKG59</f>
        <v>0</v>
      </c>
      <c r="JKH183" s="12">
        <f>Equity!JKH59</f>
        <v>0</v>
      </c>
      <c r="JKI183" s="12">
        <f>Equity!JKI59</f>
        <v>0</v>
      </c>
      <c r="JKJ183" s="12">
        <f>Equity!JKJ59</f>
        <v>0</v>
      </c>
      <c r="JKK183" s="12">
        <f>Equity!JKK59</f>
        <v>0</v>
      </c>
      <c r="JKL183" s="12">
        <f>Equity!JKL59</f>
        <v>0</v>
      </c>
      <c r="JKM183" s="12">
        <f>Equity!JKM59</f>
        <v>0</v>
      </c>
      <c r="JKN183" s="12">
        <f>Equity!JKN59</f>
        <v>0</v>
      </c>
      <c r="JKO183" s="12">
        <f>Equity!JKO59</f>
        <v>0</v>
      </c>
      <c r="JKP183" s="12">
        <f>Equity!JKP59</f>
        <v>0</v>
      </c>
      <c r="JKQ183" s="12">
        <f>Equity!JKQ59</f>
        <v>0</v>
      </c>
      <c r="JKR183" s="12">
        <f>Equity!JKR59</f>
        <v>0</v>
      </c>
      <c r="JKS183" s="12">
        <f>Equity!JKS59</f>
        <v>0</v>
      </c>
      <c r="JKT183" s="12">
        <f>Equity!JKT59</f>
        <v>0</v>
      </c>
      <c r="JKU183" s="12">
        <f>Equity!JKU59</f>
        <v>0</v>
      </c>
      <c r="JKV183" s="12">
        <f>Equity!JKV59</f>
        <v>0</v>
      </c>
      <c r="JKW183" s="12">
        <f>Equity!JKW59</f>
        <v>0</v>
      </c>
      <c r="JKX183" s="12">
        <f>Equity!JKX59</f>
        <v>0</v>
      </c>
      <c r="JKY183" s="12">
        <f>Equity!JKY59</f>
        <v>0</v>
      </c>
      <c r="JKZ183" s="12">
        <f>Equity!JKZ59</f>
        <v>0</v>
      </c>
      <c r="JLA183" s="12">
        <f>Equity!JLA59</f>
        <v>0</v>
      </c>
      <c r="JLB183" s="12">
        <f>Equity!JLB59</f>
        <v>0</v>
      </c>
      <c r="JLC183" s="12">
        <f>Equity!JLC59</f>
        <v>0</v>
      </c>
      <c r="JLD183" s="12">
        <f>Equity!JLD59</f>
        <v>0</v>
      </c>
      <c r="JLE183" s="12">
        <f>Equity!JLE59</f>
        <v>0</v>
      </c>
      <c r="JLF183" s="12">
        <f>Equity!JLF59</f>
        <v>0</v>
      </c>
      <c r="JLG183" s="12">
        <f>Equity!JLG59</f>
        <v>0</v>
      </c>
      <c r="JLH183" s="12">
        <f>Equity!JLH59</f>
        <v>0</v>
      </c>
      <c r="JLI183" s="12">
        <f>Equity!JLI59</f>
        <v>0</v>
      </c>
      <c r="JLJ183" s="12">
        <f>Equity!JLJ59</f>
        <v>0</v>
      </c>
      <c r="JLK183" s="12">
        <f>Equity!JLK59</f>
        <v>0</v>
      </c>
      <c r="JLL183" s="12">
        <f>Equity!JLL59</f>
        <v>0</v>
      </c>
      <c r="JLM183" s="12">
        <f>Equity!JLM59</f>
        <v>0</v>
      </c>
      <c r="JLN183" s="12">
        <f>Equity!JLN59</f>
        <v>0</v>
      </c>
      <c r="JLO183" s="12">
        <f>Equity!JLO59</f>
        <v>0</v>
      </c>
      <c r="JLP183" s="12">
        <f>Equity!JLP59</f>
        <v>0</v>
      </c>
      <c r="JLQ183" s="12">
        <f>Equity!JLQ59</f>
        <v>0</v>
      </c>
      <c r="JLR183" s="12">
        <f>Equity!JLR59</f>
        <v>0</v>
      </c>
      <c r="JLS183" s="12">
        <f>Equity!JLS59</f>
        <v>0</v>
      </c>
      <c r="JLT183" s="12">
        <f>Equity!JLT59</f>
        <v>0</v>
      </c>
      <c r="JLU183" s="12">
        <f>Equity!JLU59</f>
        <v>0</v>
      </c>
      <c r="JLV183" s="12">
        <f>Equity!JLV59</f>
        <v>0</v>
      </c>
      <c r="JLW183" s="12">
        <f>Equity!JLW59</f>
        <v>0</v>
      </c>
      <c r="JLX183" s="12">
        <f>Equity!JLX59</f>
        <v>0</v>
      </c>
      <c r="JLY183" s="12">
        <f>Equity!JLY59</f>
        <v>0</v>
      </c>
      <c r="JLZ183" s="12">
        <f>Equity!JLZ59</f>
        <v>0</v>
      </c>
      <c r="JMA183" s="12">
        <f>Equity!JMA59</f>
        <v>0</v>
      </c>
      <c r="JMB183" s="12">
        <f>Equity!JMB59</f>
        <v>0</v>
      </c>
      <c r="JMC183" s="12">
        <f>Equity!JMC59</f>
        <v>0</v>
      </c>
      <c r="JMD183" s="12">
        <f>Equity!JMD59</f>
        <v>0</v>
      </c>
      <c r="JME183" s="12">
        <f>Equity!JME59</f>
        <v>0</v>
      </c>
      <c r="JMF183" s="12">
        <f>Equity!JMF59</f>
        <v>0</v>
      </c>
      <c r="JMG183" s="12">
        <f>Equity!JMG59</f>
        <v>0</v>
      </c>
      <c r="JMH183" s="12">
        <f>Equity!JMH59</f>
        <v>0</v>
      </c>
      <c r="JMI183" s="12">
        <f>Equity!JMI59</f>
        <v>0</v>
      </c>
      <c r="JMJ183" s="12">
        <f>Equity!JMJ59</f>
        <v>0</v>
      </c>
      <c r="JMK183" s="12">
        <f>Equity!JMK59</f>
        <v>0</v>
      </c>
      <c r="JML183" s="12">
        <f>Equity!JML59</f>
        <v>0</v>
      </c>
      <c r="JMM183" s="12">
        <f>Equity!JMM59</f>
        <v>0</v>
      </c>
      <c r="JMN183" s="12">
        <f>Equity!JMN59</f>
        <v>0</v>
      </c>
      <c r="JMO183" s="12">
        <f>Equity!JMO59</f>
        <v>0</v>
      </c>
      <c r="JMP183" s="12">
        <f>Equity!JMP59</f>
        <v>0</v>
      </c>
      <c r="JMQ183" s="12">
        <f>Equity!JMQ59</f>
        <v>0</v>
      </c>
      <c r="JMR183" s="12">
        <f>Equity!JMR59</f>
        <v>0</v>
      </c>
      <c r="JMS183" s="12">
        <f>Equity!JMS59</f>
        <v>0</v>
      </c>
      <c r="JMT183" s="12">
        <f>Equity!JMT59</f>
        <v>0</v>
      </c>
      <c r="JMU183" s="12">
        <f>Equity!JMU59</f>
        <v>0</v>
      </c>
      <c r="JMV183" s="12">
        <f>Equity!JMV59</f>
        <v>0</v>
      </c>
      <c r="JMW183" s="12">
        <f>Equity!JMW59</f>
        <v>0</v>
      </c>
      <c r="JMX183" s="12">
        <f>Equity!JMX59</f>
        <v>0</v>
      </c>
      <c r="JMY183" s="12">
        <f>Equity!JMY59</f>
        <v>0</v>
      </c>
      <c r="JMZ183" s="12">
        <f>Equity!JMZ59</f>
        <v>0</v>
      </c>
      <c r="JNA183" s="12">
        <f>Equity!JNA59</f>
        <v>0</v>
      </c>
      <c r="JNB183" s="12">
        <f>Equity!JNB59</f>
        <v>0</v>
      </c>
      <c r="JNC183" s="12">
        <f>Equity!JNC59</f>
        <v>0</v>
      </c>
      <c r="JND183" s="12">
        <f>Equity!JND59</f>
        <v>0</v>
      </c>
      <c r="JNE183" s="12">
        <f>Equity!JNE59</f>
        <v>0</v>
      </c>
      <c r="JNF183" s="12">
        <f>Equity!JNF59</f>
        <v>0</v>
      </c>
      <c r="JNG183" s="12">
        <f>Equity!JNG59</f>
        <v>0</v>
      </c>
      <c r="JNH183" s="12">
        <f>Equity!JNH59</f>
        <v>0</v>
      </c>
      <c r="JNI183" s="12">
        <f>Equity!JNI59</f>
        <v>0</v>
      </c>
      <c r="JNJ183" s="12">
        <f>Equity!JNJ59</f>
        <v>0</v>
      </c>
      <c r="JNK183" s="12">
        <f>Equity!JNK59</f>
        <v>0</v>
      </c>
      <c r="JNL183" s="12">
        <f>Equity!JNL59</f>
        <v>0</v>
      </c>
      <c r="JNM183" s="12">
        <f>Equity!JNM59</f>
        <v>0</v>
      </c>
      <c r="JNN183" s="12">
        <f>Equity!JNN59</f>
        <v>0</v>
      </c>
      <c r="JNO183" s="12">
        <f>Equity!JNO59</f>
        <v>0</v>
      </c>
      <c r="JNP183" s="12">
        <f>Equity!JNP59</f>
        <v>0</v>
      </c>
      <c r="JNQ183" s="12">
        <f>Equity!JNQ59</f>
        <v>0</v>
      </c>
      <c r="JNR183" s="12">
        <f>Equity!JNR59</f>
        <v>0</v>
      </c>
      <c r="JNS183" s="12">
        <f>Equity!JNS59</f>
        <v>0</v>
      </c>
      <c r="JNT183" s="12">
        <f>Equity!JNT59</f>
        <v>0</v>
      </c>
      <c r="JNU183" s="12">
        <f>Equity!JNU59</f>
        <v>0</v>
      </c>
      <c r="JNV183" s="12">
        <f>Equity!JNV59</f>
        <v>0</v>
      </c>
      <c r="JNW183" s="12">
        <f>Equity!JNW59</f>
        <v>0</v>
      </c>
      <c r="JNX183" s="12">
        <f>Equity!JNX59</f>
        <v>0</v>
      </c>
      <c r="JNY183" s="12">
        <f>Equity!JNY59</f>
        <v>0</v>
      </c>
      <c r="JNZ183" s="12">
        <f>Equity!JNZ59</f>
        <v>0</v>
      </c>
      <c r="JOA183" s="12">
        <f>Equity!JOA59</f>
        <v>0</v>
      </c>
      <c r="JOB183" s="12">
        <f>Equity!JOB59</f>
        <v>0</v>
      </c>
      <c r="JOC183" s="12">
        <f>Equity!JOC59</f>
        <v>0</v>
      </c>
      <c r="JOD183" s="12">
        <f>Equity!JOD59</f>
        <v>0</v>
      </c>
      <c r="JOE183" s="12">
        <f>Equity!JOE59</f>
        <v>0</v>
      </c>
      <c r="JOF183" s="12">
        <f>Equity!JOF59</f>
        <v>0</v>
      </c>
      <c r="JOG183" s="12">
        <f>Equity!JOG59</f>
        <v>0</v>
      </c>
      <c r="JOH183" s="12">
        <f>Equity!JOH59</f>
        <v>0</v>
      </c>
      <c r="JOI183" s="12">
        <f>Equity!JOI59</f>
        <v>0</v>
      </c>
      <c r="JOJ183" s="12">
        <f>Equity!JOJ59</f>
        <v>0</v>
      </c>
      <c r="JOK183" s="12">
        <f>Equity!JOK59</f>
        <v>0</v>
      </c>
      <c r="JOL183" s="12">
        <f>Equity!JOL59</f>
        <v>0</v>
      </c>
      <c r="JOM183" s="12">
        <f>Equity!JOM59</f>
        <v>0</v>
      </c>
      <c r="JON183" s="12">
        <f>Equity!JON59</f>
        <v>0</v>
      </c>
      <c r="JOO183" s="12">
        <f>Equity!JOO59</f>
        <v>0</v>
      </c>
      <c r="JOP183" s="12">
        <f>Equity!JOP59</f>
        <v>0</v>
      </c>
      <c r="JOQ183" s="12">
        <f>Equity!JOQ59</f>
        <v>0</v>
      </c>
      <c r="JOR183" s="12">
        <f>Equity!JOR59</f>
        <v>0</v>
      </c>
      <c r="JOS183" s="12">
        <f>Equity!JOS59</f>
        <v>0</v>
      </c>
      <c r="JOT183" s="12">
        <f>Equity!JOT59</f>
        <v>0</v>
      </c>
      <c r="JOU183" s="12">
        <f>Equity!JOU59</f>
        <v>0</v>
      </c>
      <c r="JOV183" s="12">
        <f>Equity!JOV59</f>
        <v>0</v>
      </c>
      <c r="JOW183" s="12">
        <f>Equity!JOW59</f>
        <v>0</v>
      </c>
      <c r="JOX183" s="12">
        <f>Equity!JOX59</f>
        <v>0</v>
      </c>
      <c r="JOY183" s="12">
        <f>Equity!JOY59</f>
        <v>0</v>
      </c>
      <c r="JOZ183" s="12">
        <f>Equity!JOZ59</f>
        <v>0</v>
      </c>
      <c r="JPA183" s="12">
        <f>Equity!JPA59</f>
        <v>0</v>
      </c>
      <c r="JPB183" s="12">
        <f>Equity!JPB59</f>
        <v>0</v>
      </c>
      <c r="JPC183" s="12">
        <f>Equity!JPC59</f>
        <v>0</v>
      </c>
      <c r="JPD183" s="12">
        <f>Equity!JPD59</f>
        <v>0</v>
      </c>
      <c r="JPE183" s="12">
        <f>Equity!JPE59</f>
        <v>0</v>
      </c>
      <c r="JPF183" s="12">
        <f>Equity!JPF59</f>
        <v>0</v>
      </c>
      <c r="JPG183" s="12">
        <f>Equity!JPG59</f>
        <v>0</v>
      </c>
      <c r="JPH183" s="12">
        <f>Equity!JPH59</f>
        <v>0</v>
      </c>
      <c r="JPI183" s="12">
        <f>Equity!JPI59</f>
        <v>0</v>
      </c>
      <c r="JPJ183" s="12">
        <f>Equity!JPJ59</f>
        <v>0</v>
      </c>
      <c r="JPK183" s="12">
        <f>Equity!JPK59</f>
        <v>0</v>
      </c>
      <c r="JPL183" s="12">
        <f>Equity!JPL59</f>
        <v>0</v>
      </c>
      <c r="JPM183" s="12">
        <f>Equity!JPM59</f>
        <v>0</v>
      </c>
      <c r="JPN183" s="12">
        <f>Equity!JPN59</f>
        <v>0</v>
      </c>
      <c r="JPO183" s="12">
        <f>Equity!JPO59</f>
        <v>0</v>
      </c>
      <c r="JPP183" s="12">
        <f>Equity!JPP59</f>
        <v>0</v>
      </c>
      <c r="JPQ183" s="12">
        <f>Equity!JPQ59</f>
        <v>0</v>
      </c>
      <c r="JPR183" s="12">
        <f>Equity!JPR59</f>
        <v>0</v>
      </c>
      <c r="JPS183" s="12">
        <f>Equity!JPS59</f>
        <v>0</v>
      </c>
      <c r="JPT183" s="12">
        <f>Equity!JPT59</f>
        <v>0</v>
      </c>
      <c r="JPU183" s="12">
        <f>Equity!JPU59</f>
        <v>0</v>
      </c>
      <c r="JPV183" s="12">
        <f>Equity!JPV59</f>
        <v>0</v>
      </c>
      <c r="JPW183" s="12">
        <f>Equity!JPW59</f>
        <v>0</v>
      </c>
      <c r="JPX183" s="12">
        <f>Equity!JPX59</f>
        <v>0</v>
      </c>
      <c r="JPY183" s="12">
        <f>Equity!JPY59</f>
        <v>0</v>
      </c>
      <c r="JPZ183" s="12">
        <f>Equity!JPZ59</f>
        <v>0</v>
      </c>
      <c r="JQA183" s="12">
        <f>Equity!JQA59</f>
        <v>0</v>
      </c>
      <c r="JQB183" s="12">
        <f>Equity!JQB59</f>
        <v>0</v>
      </c>
      <c r="JQC183" s="12">
        <f>Equity!JQC59</f>
        <v>0</v>
      </c>
      <c r="JQD183" s="12">
        <f>Equity!JQD59</f>
        <v>0</v>
      </c>
      <c r="JQE183" s="12">
        <f>Equity!JQE59</f>
        <v>0</v>
      </c>
      <c r="JQF183" s="12">
        <f>Equity!JQF59</f>
        <v>0</v>
      </c>
      <c r="JQG183" s="12">
        <f>Equity!JQG59</f>
        <v>0</v>
      </c>
      <c r="JQH183" s="12">
        <f>Equity!JQH59</f>
        <v>0</v>
      </c>
      <c r="JQI183" s="12">
        <f>Equity!JQI59</f>
        <v>0</v>
      </c>
      <c r="JQJ183" s="12">
        <f>Equity!JQJ59</f>
        <v>0</v>
      </c>
      <c r="JQK183" s="12">
        <f>Equity!JQK59</f>
        <v>0</v>
      </c>
      <c r="JQL183" s="12">
        <f>Equity!JQL59</f>
        <v>0</v>
      </c>
      <c r="JQM183" s="12">
        <f>Equity!JQM59</f>
        <v>0</v>
      </c>
      <c r="JQN183" s="12">
        <f>Equity!JQN59</f>
        <v>0</v>
      </c>
      <c r="JQO183" s="12">
        <f>Equity!JQO59</f>
        <v>0</v>
      </c>
      <c r="JQP183" s="12">
        <f>Equity!JQP59</f>
        <v>0</v>
      </c>
      <c r="JQQ183" s="12">
        <f>Equity!JQQ59</f>
        <v>0</v>
      </c>
      <c r="JQR183" s="12">
        <f>Equity!JQR59</f>
        <v>0</v>
      </c>
      <c r="JQS183" s="12">
        <f>Equity!JQS59</f>
        <v>0</v>
      </c>
      <c r="JQT183" s="12">
        <f>Equity!JQT59</f>
        <v>0</v>
      </c>
      <c r="JQU183" s="12">
        <f>Equity!JQU59</f>
        <v>0</v>
      </c>
      <c r="JQV183" s="12">
        <f>Equity!JQV59</f>
        <v>0</v>
      </c>
      <c r="JQW183" s="12">
        <f>Equity!JQW59</f>
        <v>0</v>
      </c>
      <c r="JQX183" s="12">
        <f>Equity!JQX59</f>
        <v>0</v>
      </c>
      <c r="JQY183" s="12">
        <f>Equity!JQY59</f>
        <v>0</v>
      </c>
      <c r="JQZ183" s="12">
        <f>Equity!JQZ59</f>
        <v>0</v>
      </c>
      <c r="JRA183" s="12">
        <f>Equity!JRA59</f>
        <v>0</v>
      </c>
      <c r="JRB183" s="12">
        <f>Equity!JRB59</f>
        <v>0</v>
      </c>
      <c r="JRC183" s="12">
        <f>Equity!JRC59</f>
        <v>0</v>
      </c>
      <c r="JRD183" s="12">
        <f>Equity!JRD59</f>
        <v>0</v>
      </c>
      <c r="JRE183" s="12">
        <f>Equity!JRE59</f>
        <v>0</v>
      </c>
      <c r="JRF183" s="12">
        <f>Equity!JRF59</f>
        <v>0</v>
      </c>
      <c r="JRG183" s="12">
        <f>Equity!JRG59</f>
        <v>0</v>
      </c>
      <c r="JRH183" s="12">
        <f>Equity!JRH59</f>
        <v>0</v>
      </c>
      <c r="JRI183" s="12">
        <f>Equity!JRI59</f>
        <v>0</v>
      </c>
      <c r="JRJ183" s="12">
        <f>Equity!JRJ59</f>
        <v>0</v>
      </c>
      <c r="JRK183" s="12">
        <f>Equity!JRK59</f>
        <v>0</v>
      </c>
      <c r="JRL183" s="12">
        <f>Equity!JRL59</f>
        <v>0</v>
      </c>
      <c r="JRM183" s="12">
        <f>Equity!JRM59</f>
        <v>0</v>
      </c>
      <c r="JRN183" s="12">
        <f>Equity!JRN59</f>
        <v>0</v>
      </c>
      <c r="JRO183" s="12">
        <f>Equity!JRO59</f>
        <v>0</v>
      </c>
      <c r="JRP183" s="12">
        <f>Equity!JRP59</f>
        <v>0</v>
      </c>
      <c r="JRQ183" s="12">
        <f>Equity!JRQ59</f>
        <v>0</v>
      </c>
      <c r="JRR183" s="12">
        <f>Equity!JRR59</f>
        <v>0</v>
      </c>
      <c r="JRS183" s="12">
        <f>Equity!JRS59</f>
        <v>0</v>
      </c>
      <c r="JRT183" s="12">
        <f>Equity!JRT59</f>
        <v>0</v>
      </c>
      <c r="JRU183" s="12">
        <f>Equity!JRU59</f>
        <v>0</v>
      </c>
      <c r="JRV183" s="12">
        <f>Equity!JRV59</f>
        <v>0</v>
      </c>
      <c r="JRW183" s="12">
        <f>Equity!JRW59</f>
        <v>0</v>
      </c>
      <c r="JRX183" s="12">
        <f>Equity!JRX59</f>
        <v>0</v>
      </c>
      <c r="JRY183" s="12">
        <f>Equity!JRY59</f>
        <v>0</v>
      </c>
      <c r="JRZ183" s="12">
        <f>Equity!JRZ59</f>
        <v>0</v>
      </c>
      <c r="JSA183" s="12">
        <f>Equity!JSA59</f>
        <v>0</v>
      </c>
      <c r="JSB183" s="12">
        <f>Equity!JSB59</f>
        <v>0</v>
      </c>
      <c r="JSC183" s="12">
        <f>Equity!JSC59</f>
        <v>0</v>
      </c>
      <c r="JSD183" s="12">
        <f>Equity!JSD59</f>
        <v>0</v>
      </c>
      <c r="JSE183" s="12">
        <f>Equity!JSE59</f>
        <v>0</v>
      </c>
      <c r="JSF183" s="12">
        <f>Equity!JSF59</f>
        <v>0</v>
      </c>
      <c r="JSG183" s="12">
        <f>Equity!JSG59</f>
        <v>0</v>
      </c>
      <c r="JSH183" s="12">
        <f>Equity!JSH59</f>
        <v>0</v>
      </c>
      <c r="JSI183" s="12">
        <f>Equity!JSI59</f>
        <v>0</v>
      </c>
      <c r="JSJ183" s="12">
        <f>Equity!JSJ59</f>
        <v>0</v>
      </c>
      <c r="JSK183" s="12">
        <f>Equity!JSK59</f>
        <v>0</v>
      </c>
      <c r="JSL183" s="12">
        <f>Equity!JSL59</f>
        <v>0</v>
      </c>
      <c r="JSM183" s="12">
        <f>Equity!JSM59</f>
        <v>0</v>
      </c>
      <c r="JSN183" s="12">
        <f>Equity!JSN59</f>
        <v>0</v>
      </c>
      <c r="JSO183" s="12">
        <f>Equity!JSO59</f>
        <v>0</v>
      </c>
      <c r="JSP183" s="12">
        <f>Equity!JSP59</f>
        <v>0</v>
      </c>
      <c r="JSQ183" s="12">
        <f>Equity!JSQ59</f>
        <v>0</v>
      </c>
      <c r="JSR183" s="12">
        <f>Equity!JSR59</f>
        <v>0</v>
      </c>
      <c r="JSS183" s="12">
        <f>Equity!JSS59</f>
        <v>0</v>
      </c>
      <c r="JST183" s="12">
        <f>Equity!JST59</f>
        <v>0</v>
      </c>
      <c r="JSU183" s="12">
        <f>Equity!JSU59</f>
        <v>0</v>
      </c>
      <c r="JSV183" s="12">
        <f>Equity!JSV59</f>
        <v>0</v>
      </c>
      <c r="JSW183" s="12">
        <f>Equity!JSW59</f>
        <v>0</v>
      </c>
      <c r="JSX183" s="12">
        <f>Equity!JSX59</f>
        <v>0</v>
      </c>
      <c r="JSY183" s="12">
        <f>Equity!JSY59</f>
        <v>0</v>
      </c>
      <c r="JSZ183" s="12">
        <f>Equity!JSZ59</f>
        <v>0</v>
      </c>
      <c r="JTA183" s="12">
        <f>Equity!JTA59</f>
        <v>0</v>
      </c>
      <c r="JTB183" s="12">
        <f>Equity!JTB59</f>
        <v>0</v>
      </c>
      <c r="JTC183" s="12">
        <f>Equity!JTC59</f>
        <v>0</v>
      </c>
      <c r="JTD183" s="12">
        <f>Equity!JTD59</f>
        <v>0</v>
      </c>
      <c r="JTE183" s="12">
        <f>Equity!JTE59</f>
        <v>0</v>
      </c>
      <c r="JTF183" s="12">
        <f>Equity!JTF59</f>
        <v>0</v>
      </c>
      <c r="JTG183" s="12">
        <f>Equity!JTG59</f>
        <v>0</v>
      </c>
      <c r="JTH183" s="12">
        <f>Equity!JTH59</f>
        <v>0</v>
      </c>
      <c r="JTI183" s="12">
        <f>Equity!JTI59</f>
        <v>0</v>
      </c>
      <c r="JTJ183" s="12">
        <f>Equity!JTJ59</f>
        <v>0</v>
      </c>
      <c r="JTK183" s="12">
        <f>Equity!JTK59</f>
        <v>0</v>
      </c>
      <c r="JTL183" s="12">
        <f>Equity!JTL59</f>
        <v>0</v>
      </c>
      <c r="JTM183" s="12">
        <f>Equity!JTM59</f>
        <v>0</v>
      </c>
      <c r="JTN183" s="12">
        <f>Equity!JTN59</f>
        <v>0</v>
      </c>
      <c r="JTO183" s="12">
        <f>Equity!JTO59</f>
        <v>0</v>
      </c>
      <c r="JTP183" s="12">
        <f>Equity!JTP59</f>
        <v>0</v>
      </c>
      <c r="JTQ183" s="12">
        <f>Equity!JTQ59</f>
        <v>0</v>
      </c>
      <c r="JTR183" s="12">
        <f>Equity!JTR59</f>
        <v>0</v>
      </c>
      <c r="JTS183" s="12">
        <f>Equity!JTS59</f>
        <v>0</v>
      </c>
      <c r="JTT183" s="12">
        <f>Equity!JTT59</f>
        <v>0</v>
      </c>
      <c r="JTU183" s="12">
        <f>Equity!JTU59</f>
        <v>0</v>
      </c>
      <c r="JTV183" s="12">
        <f>Equity!JTV59</f>
        <v>0</v>
      </c>
      <c r="JTW183" s="12">
        <f>Equity!JTW59</f>
        <v>0</v>
      </c>
      <c r="JTX183" s="12">
        <f>Equity!JTX59</f>
        <v>0</v>
      </c>
      <c r="JTY183" s="12">
        <f>Equity!JTY59</f>
        <v>0</v>
      </c>
      <c r="JTZ183" s="12">
        <f>Equity!JTZ59</f>
        <v>0</v>
      </c>
      <c r="JUA183" s="12">
        <f>Equity!JUA59</f>
        <v>0</v>
      </c>
      <c r="JUB183" s="12">
        <f>Equity!JUB59</f>
        <v>0</v>
      </c>
      <c r="JUC183" s="12">
        <f>Equity!JUC59</f>
        <v>0</v>
      </c>
      <c r="JUD183" s="12">
        <f>Equity!JUD59</f>
        <v>0</v>
      </c>
      <c r="JUE183" s="12">
        <f>Equity!JUE59</f>
        <v>0</v>
      </c>
      <c r="JUF183" s="12">
        <f>Equity!JUF59</f>
        <v>0</v>
      </c>
      <c r="JUG183" s="12">
        <f>Equity!JUG59</f>
        <v>0</v>
      </c>
      <c r="JUH183" s="12">
        <f>Equity!JUH59</f>
        <v>0</v>
      </c>
      <c r="JUI183" s="12">
        <f>Equity!JUI59</f>
        <v>0</v>
      </c>
      <c r="JUJ183" s="12">
        <f>Equity!JUJ59</f>
        <v>0</v>
      </c>
      <c r="JUK183" s="12">
        <f>Equity!JUK59</f>
        <v>0</v>
      </c>
      <c r="JUL183" s="12">
        <f>Equity!JUL59</f>
        <v>0</v>
      </c>
      <c r="JUM183" s="12">
        <f>Equity!JUM59</f>
        <v>0</v>
      </c>
      <c r="JUN183" s="12">
        <f>Equity!JUN59</f>
        <v>0</v>
      </c>
      <c r="JUO183" s="12">
        <f>Equity!JUO59</f>
        <v>0</v>
      </c>
      <c r="JUP183" s="12">
        <f>Equity!JUP59</f>
        <v>0</v>
      </c>
      <c r="JUQ183" s="12">
        <f>Equity!JUQ59</f>
        <v>0</v>
      </c>
      <c r="JUR183" s="12">
        <f>Equity!JUR59</f>
        <v>0</v>
      </c>
      <c r="JUS183" s="12">
        <f>Equity!JUS59</f>
        <v>0</v>
      </c>
      <c r="JUT183" s="12">
        <f>Equity!JUT59</f>
        <v>0</v>
      </c>
      <c r="JUU183" s="12">
        <f>Equity!JUU59</f>
        <v>0</v>
      </c>
      <c r="JUV183" s="12">
        <f>Equity!JUV59</f>
        <v>0</v>
      </c>
      <c r="JUW183" s="12">
        <f>Equity!JUW59</f>
        <v>0</v>
      </c>
      <c r="JUX183" s="12">
        <f>Equity!JUX59</f>
        <v>0</v>
      </c>
      <c r="JUY183" s="12">
        <f>Equity!JUY59</f>
        <v>0</v>
      </c>
      <c r="JUZ183" s="12">
        <f>Equity!JUZ59</f>
        <v>0</v>
      </c>
      <c r="JVA183" s="12">
        <f>Equity!JVA59</f>
        <v>0</v>
      </c>
      <c r="JVB183" s="12">
        <f>Equity!JVB59</f>
        <v>0</v>
      </c>
      <c r="JVC183" s="12">
        <f>Equity!JVC59</f>
        <v>0</v>
      </c>
      <c r="JVD183" s="12">
        <f>Equity!JVD59</f>
        <v>0</v>
      </c>
      <c r="JVE183" s="12">
        <f>Equity!JVE59</f>
        <v>0</v>
      </c>
      <c r="JVF183" s="12">
        <f>Equity!JVF59</f>
        <v>0</v>
      </c>
      <c r="JVG183" s="12">
        <f>Equity!JVG59</f>
        <v>0</v>
      </c>
      <c r="JVH183" s="12">
        <f>Equity!JVH59</f>
        <v>0</v>
      </c>
      <c r="JVI183" s="12">
        <f>Equity!JVI59</f>
        <v>0</v>
      </c>
      <c r="JVJ183" s="12">
        <f>Equity!JVJ59</f>
        <v>0</v>
      </c>
      <c r="JVK183" s="12">
        <f>Equity!JVK59</f>
        <v>0</v>
      </c>
      <c r="JVL183" s="12">
        <f>Equity!JVL59</f>
        <v>0</v>
      </c>
      <c r="JVM183" s="12">
        <f>Equity!JVM59</f>
        <v>0</v>
      </c>
      <c r="JVN183" s="12">
        <f>Equity!JVN59</f>
        <v>0</v>
      </c>
      <c r="JVO183" s="12">
        <f>Equity!JVO59</f>
        <v>0</v>
      </c>
      <c r="JVP183" s="12">
        <f>Equity!JVP59</f>
        <v>0</v>
      </c>
      <c r="JVQ183" s="12">
        <f>Equity!JVQ59</f>
        <v>0</v>
      </c>
      <c r="JVR183" s="12">
        <f>Equity!JVR59</f>
        <v>0</v>
      </c>
      <c r="JVS183" s="12">
        <f>Equity!JVS59</f>
        <v>0</v>
      </c>
      <c r="JVT183" s="12">
        <f>Equity!JVT59</f>
        <v>0</v>
      </c>
      <c r="JVU183" s="12">
        <f>Equity!JVU59</f>
        <v>0</v>
      </c>
      <c r="JVV183" s="12">
        <f>Equity!JVV59</f>
        <v>0</v>
      </c>
      <c r="JVW183" s="12">
        <f>Equity!JVW59</f>
        <v>0</v>
      </c>
      <c r="JVX183" s="12">
        <f>Equity!JVX59</f>
        <v>0</v>
      </c>
      <c r="JVY183" s="12">
        <f>Equity!JVY59</f>
        <v>0</v>
      </c>
      <c r="JVZ183" s="12">
        <f>Equity!JVZ59</f>
        <v>0</v>
      </c>
      <c r="JWA183" s="12">
        <f>Equity!JWA59</f>
        <v>0</v>
      </c>
      <c r="JWB183" s="12">
        <f>Equity!JWB59</f>
        <v>0</v>
      </c>
      <c r="JWC183" s="12">
        <f>Equity!JWC59</f>
        <v>0</v>
      </c>
      <c r="JWD183" s="12">
        <f>Equity!JWD59</f>
        <v>0</v>
      </c>
      <c r="JWE183" s="12">
        <f>Equity!JWE59</f>
        <v>0</v>
      </c>
      <c r="JWF183" s="12">
        <f>Equity!JWF59</f>
        <v>0</v>
      </c>
      <c r="JWG183" s="12">
        <f>Equity!JWG59</f>
        <v>0</v>
      </c>
      <c r="JWH183" s="12">
        <f>Equity!JWH59</f>
        <v>0</v>
      </c>
      <c r="JWI183" s="12">
        <f>Equity!JWI59</f>
        <v>0</v>
      </c>
      <c r="JWJ183" s="12">
        <f>Equity!JWJ59</f>
        <v>0</v>
      </c>
      <c r="JWK183" s="12">
        <f>Equity!JWK59</f>
        <v>0</v>
      </c>
      <c r="JWL183" s="12">
        <f>Equity!JWL59</f>
        <v>0</v>
      </c>
      <c r="JWM183" s="12">
        <f>Equity!JWM59</f>
        <v>0</v>
      </c>
      <c r="JWN183" s="12">
        <f>Equity!JWN59</f>
        <v>0</v>
      </c>
      <c r="JWO183" s="12">
        <f>Equity!JWO59</f>
        <v>0</v>
      </c>
      <c r="JWP183" s="12">
        <f>Equity!JWP59</f>
        <v>0</v>
      </c>
      <c r="JWQ183" s="12">
        <f>Equity!JWQ59</f>
        <v>0</v>
      </c>
      <c r="JWR183" s="12">
        <f>Equity!JWR59</f>
        <v>0</v>
      </c>
      <c r="JWS183" s="12">
        <f>Equity!JWS59</f>
        <v>0</v>
      </c>
      <c r="JWT183" s="12">
        <f>Equity!JWT59</f>
        <v>0</v>
      </c>
      <c r="JWU183" s="12">
        <f>Equity!JWU59</f>
        <v>0</v>
      </c>
      <c r="JWV183" s="12">
        <f>Equity!JWV59</f>
        <v>0</v>
      </c>
      <c r="JWW183" s="12">
        <f>Equity!JWW59</f>
        <v>0</v>
      </c>
      <c r="JWX183" s="12">
        <f>Equity!JWX59</f>
        <v>0</v>
      </c>
      <c r="JWY183" s="12">
        <f>Equity!JWY59</f>
        <v>0</v>
      </c>
      <c r="JWZ183" s="12">
        <f>Equity!JWZ59</f>
        <v>0</v>
      </c>
      <c r="JXA183" s="12">
        <f>Equity!JXA59</f>
        <v>0</v>
      </c>
      <c r="JXB183" s="12">
        <f>Equity!JXB59</f>
        <v>0</v>
      </c>
      <c r="JXC183" s="12">
        <f>Equity!JXC59</f>
        <v>0</v>
      </c>
      <c r="JXD183" s="12">
        <f>Equity!JXD59</f>
        <v>0</v>
      </c>
      <c r="JXE183" s="12">
        <f>Equity!JXE59</f>
        <v>0</v>
      </c>
      <c r="JXF183" s="12">
        <f>Equity!JXF59</f>
        <v>0</v>
      </c>
      <c r="JXG183" s="12">
        <f>Equity!JXG59</f>
        <v>0</v>
      </c>
      <c r="JXH183" s="12">
        <f>Equity!JXH59</f>
        <v>0</v>
      </c>
      <c r="JXI183" s="12">
        <f>Equity!JXI59</f>
        <v>0</v>
      </c>
      <c r="JXJ183" s="12">
        <f>Equity!JXJ59</f>
        <v>0</v>
      </c>
      <c r="JXK183" s="12">
        <f>Equity!JXK59</f>
        <v>0</v>
      </c>
      <c r="JXL183" s="12">
        <f>Equity!JXL59</f>
        <v>0</v>
      </c>
      <c r="JXM183" s="12">
        <f>Equity!JXM59</f>
        <v>0</v>
      </c>
      <c r="JXN183" s="12">
        <f>Equity!JXN59</f>
        <v>0</v>
      </c>
      <c r="JXO183" s="12">
        <f>Equity!JXO59</f>
        <v>0</v>
      </c>
      <c r="JXP183" s="12">
        <f>Equity!JXP59</f>
        <v>0</v>
      </c>
      <c r="JXQ183" s="12">
        <f>Equity!JXQ59</f>
        <v>0</v>
      </c>
      <c r="JXR183" s="12">
        <f>Equity!JXR59</f>
        <v>0</v>
      </c>
      <c r="JXS183" s="12">
        <f>Equity!JXS59</f>
        <v>0</v>
      </c>
      <c r="JXT183" s="12">
        <f>Equity!JXT59</f>
        <v>0</v>
      </c>
      <c r="JXU183" s="12">
        <f>Equity!JXU59</f>
        <v>0</v>
      </c>
      <c r="JXV183" s="12">
        <f>Equity!JXV59</f>
        <v>0</v>
      </c>
      <c r="JXW183" s="12">
        <f>Equity!JXW59</f>
        <v>0</v>
      </c>
      <c r="JXX183" s="12">
        <f>Equity!JXX59</f>
        <v>0</v>
      </c>
      <c r="JXY183" s="12">
        <f>Equity!JXY59</f>
        <v>0</v>
      </c>
      <c r="JXZ183" s="12">
        <f>Equity!JXZ59</f>
        <v>0</v>
      </c>
      <c r="JYA183" s="12">
        <f>Equity!JYA59</f>
        <v>0</v>
      </c>
      <c r="JYB183" s="12">
        <f>Equity!JYB59</f>
        <v>0</v>
      </c>
      <c r="JYC183" s="12">
        <f>Equity!JYC59</f>
        <v>0</v>
      </c>
      <c r="JYD183" s="12">
        <f>Equity!JYD59</f>
        <v>0</v>
      </c>
      <c r="JYE183" s="12">
        <f>Equity!JYE59</f>
        <v>0</v>
      </c>
      <c r="JYF183" s="12">
        <f>Equity!JYF59</f>
        <v>0</v>
      </c>
      <c r="JYG183" s="12">
        <f>Equity!JYG59</f>
        <v>0</v>
      </c>
      <c r="JYH183" s="12">
        <f>Equity!JYH59</f>
        <v>0</v>
      </c>
      <c r="JYI183" s="12">
        <f>Equity!JYI59</f>
        <v>0</v>
      </c>
      <c r="JYJ183" s="12">
        <f>Equity!JYJ59</f>
        <v>0</v>
      </c>
      <c r="JYK183" s="12">
        <f>Equity!JYK59</f>
        <v>0</v>
      </c>
      <c r="JYL183" s="12">
        <f>Equity!JYL59</f>
        <v>0</v>
      </c>
      <c r="JYM183" s="12">
        <f>Equity!JYM59</f>
        <v>0</v>
      </c>
      <c r="JYN183" s="12">
        <f>Equity!JYN59</f>
        <v>0</v>
      </c>
      <c r="JYO183" s="12">
        <f>Equity!JYO59</f>
        <v>0</v>
      </c>
      <c r="JYP183" s="12">
        <f>Equity!JYP59</f>
        <v>0</v>
      </c>
      <c r="JYQ183" s="12">
        <f>Equity!JYQ59</f>
        <v>0</v>
      </c>
      <c r="JYR183" s="12">
        <f>Equity!JYR59</f>
        <v>0</v>
      </c>
      <c r="JYS183" s="12">
        <f>Equity!JYS59</f>
        <v>0</v>
      </c>
      <c r="JYT183" s="12">
        <f>Equity!JYT59</f>
        <v>0</v>
      </c>
      <c r="JYU183" s="12">
        <f>Equity!JYU59</f>
        <v>0</v>
      </c>
      <c r="JYV183" s="12">
        <f>Equity!JYV59</f>
        <v>0</v>
      </c>
      <c r="JYW183" s="12">
        <f>Equity!JYW59</f>
        <v>0</v>
      </c>
      <c r="JYX183" s="12">
        <f>Equity!JYX59</f>
        <v>0</v>
      </c>
      <c r="JYY183" s="12">
        <f>Equity!JYY59</f>
        <v>0</v>
      </c>
      <c r="JYZ183" s="12">
        <f>Equity!JYZ59</f>
        <v>0</v>
      </c>
      <c r="JZA183" s="12">
        <f>Equity!JZA59</f>
        <v>0</v>
      </c>
      <c r="JZB183" s="12">
        <f>Equity!JZB59</f>
        <v>0</v>
      </c>
      <c r="JZC183" s="12">
        <f>Equity!JZC59</f>
        <v>0</v>
      </c>
      <c r="JZD183" s="12">
        <f>Equity!JZD59</f>
        <v>0</v>
      </c>
      <c r="JZE183" s="12">
        <f>Equity!JZE59</f>
        <v>0</v>
      </c>
      <c r="JZF183" s="12">
        <f>Equity!JZF59</f>
        <v>0</v>
      </c>
      <c r="JZG183" s="12">
        <f>Equity!JZG59</f>
        <v>0</v>
      </c>
      <c r="JZH183" s="12">
        <f>Equity!JZH59</f>
        <v>0</v>
      </c>
      <c r="JZI183" s="12">
        <f>Equity!JZI59</f>
        <v>0</v>
      </c>
      <c r="JZJ183" s="12">
        <f>Equity!JZJ59</f>
        <v>0</v>
      </c>
      <c r="JZK183" s="12">
        <f>Equity!JZK59</f>
        <v>0</v>
      </c>
      <c r="JZL183" s="12">
        <f>Equity!JZL59</f>
        <v>0</v>
      </c>
      <c r="JZM183" s="12">
        <f>Equity!JZM59</f>
        <v>0</v>
      </c>
      <c r="JZN183" s="12">
        <f>Equity!JZN59</f>
        <v>0</v>
      </c>
      <c r="JZO183" s="12">
        <f>Equity!JZO59</f>
        <v>0</v>
      </c>
      <c r="JZP183" s="12">
        <f>Equity!JZP59</f>
        <v>0</v>
      </c>
      <c r="JZQ183" s="12">
        <f>Equity!JZQ59</f>
        <v>0</v>
      </c>
      <c r="JZR183" s="12">
        <f>Equity!JZR59</f>
        <v>0</v>
      </c>
      <c r="JZS183" s="12">
        <f>Equity!JZS59</f>
        <v>0</v>
      </c>
      <c r="JZT183" s="12">
        <f>Equity!JZT59</f>
        <v>0</v>
      </c>
      <c r="JZU183" s="12">
        <f>Equity!JZU59</f>
        <v>0</v>
      </c>
      <c r="JZV183" s="12">
        <f>Equity!JZV59</f>
        <v>0</v>
      </c>
      <c r="JZW183" s="12">
        <f>Equity!JZW59</f>
        <v>0</v>
      </c>
      <c r="JZX183" s="12">
        <f>Equity!JZX59</f>
        <v>0</v>
      </c>
      <c r="JZY183" s="12">
        <f>Equity!JZY59</f>
        <v>0</v>
      </c>
      <c r="JZZ183" s="12">
        <f>Equity!JZZ59</f>
        <v>0</v>
      </c>
      <c r="KAA183" s="12">
        <f>Equity!KAA59</f>
        <v>0</v>
      </c>
      <c r="KAB183" s="12">
        <f>Equity!KAB59</f>
        <v>0</v>
      </c>
      <c r="KAC183" s="12">
        <f>Equity!KAC59</f>
        <v>0</v>
      </c>
      <c r="KAD183" s="12">
        <f>Equity!KAD59</f>
        <v>0</v>
      </c>
      <c r="KAE183" s="12">
        <f>Equity!KAE59</f>
        <v>0</v>
      </c>
      <c r="KAF183" s="12">
        <f>Equity!KAF59</f>
        <v>0</v>
      </c>
      <c r="KAG183" s="12">
        <f>Equity!KAG59</f>
        <v>0</v>
      </c>
      <c r="KAH183" s="12">
        <f>Equity!KAH59</f>
        <v>0</v>
      </c>
      <c r="KAI183" s="12">
        <f>Equity!KAI59</f>
        <v>0</v>
      </c>
      <c r="KAJ183" s="12">
        <f>Equity!KAJ59</f>
        <v>0</v>
      </c>
      <c r="KAK183" s="12">
        <f>Equity!KAK59</f>
        <v>0</v>
      </c>
      <c r="KAL183" s="12">
        <f>Equity!KAL59</f>
        <v>0</v>
      </c>
      <c r="KAM183" s="12">
        <f>Equity!KAM59</f>
        <v>0</v>
      </c>
      <c r="KAN183" s="12">
        <f>Equity!KAN59</f>
        <v>0</v>
      </c>
      <c r="KAO183" s="12">
        <f>Equity!KAO59</f>
        <v>0</v>
      </c>
      <c r="KAP183" s="12">
        <f>Equity!KAP59</f>
        <v>0</v>
      </c>
      <c r="KAQ183" s="12">
        <f>Equity!KAQ59</f>
        <v>0</v>
      </c>
      <c r="KAR183" s="12">
        <f>Equity!KAR59</f>
        <v>0</v>
      </c>
      <c r="KAS183" s="12">
        <f>Equity!KAS59</f>
        <v>0</v>
      </c>
      <c r="KAT183" s="12">
        <f>Equity!KAT59</f>
        <v>0</v>
      </c>
      <c r="KAU183" s="12">
        <f>Equity!KAU59</f>
        <v>0</v>
      </c>
      <c r="KAV183" s="12">
        <f>Equity!KAV59</f>
        <v>0</v>
      </c>
      <c r="KAW183" s="12">
        <f>Equity!KAW59</f>
        <v>0</v>
      </c>
      <c r="KAX183" s="12">
        <f>Equity!KAX59</f>
        <v>0</v>
      </c>
      <c r="KAY183" s="12">
        <f>Equity!KAY59</f>
        <v>0</v>
      </c>
      <c r="KAZ183" s="12">
        <f>Equity!KAZ59</f>
        <v>0</v>
      </c>
      <c r="KBA183" s="12">
        <f>Equity!KBA59</f>
        <v>0</v>
      </c>
      <c r="KBB183" s="12">
        <f>Equity!KBB59</f>
        <v>0</v>
      </c>
      <c r="KBC183" s="12">
        <f>Equity!KBC59</f>
        <v>0</v>
      </c>
      <c r="KBD183" s="12">
        <f>Equity!KBD59</f>
        <v>0</v>
      </c>
      <c r="KBE183" s="12">
        <f>Equity!KBE59</f>
        <v>0</v>
      </c>
      <c r="KBF183" s="12">
        <f>Equity!KBF59</f>
        <v>0</v>
      </c>
      <c r="KBG183" s="12">
        <f>Equity!KBG59</f>
        <v>0</v>
      </c>
      <c r="KBH183" s="12">
        <f>Equity!KBH59</f>
        <v>0</v>
      </c>
      <c r="KBI183" s="12">
        <f>Equity!KBI59</f>
        <v>0</v>
      </c>
      <c r="KBJ183" s="12">
        <f>Equity!KBJ59</f>
        <v>0</v>
      </c>
      <c r="KBK183" s="12">
        <f>Equity!KBK59</f>
        <v>0</v>
      </c>
      <c r="KBL183" s="12">
        <f>Equity!KBL59</f>
        <v>0</v>
      </c>
      <c r="KBM183" s="12">
        <f>Equity!KBM59</f>
        <v>0</v>
      </c>
      <c r="KBN183" s="12">
        <f>Equity!KBN59</f>
        <v>0</v>
      </c>
      <c r="KBO183" s="12">
        <f>Equity!KBO59</f>
        <v>0</v>
      </c>
      <c r="KBP183" s="12">
        <f>Equity!KBP59</f>
        <v>0</v>
      </c>
      <c r="KBQ183" s="12">
        <f>Equity!KBQ59</f>
        <v>0</v>
      </c>
      <c r="KBR183" s="12">
        <f>Equity!KBR59</f>
        <v>0</v>
      </c>
      <c r="KBS183" s="12">
        <f>Equity!KBS59</f>
        <v>0</v>
      </c>
      <c r="KBT183" s="12">
        <f>Equity!KBT59</f>
        <v>0</v>
      </c>
      <c r="KBU183" s="12">
        <f>Equity!KBU59</f>
        <v>0</v>
      </c>
      <c r="KBV183" s="12">
        <f>Equity!KBV59</f>
        <v>0</v>
      </c>
      <c r="KBW183" s="12">
        <f>Equity!KBW59</f>
        <v>0</v>
      </c>
      <c r="KBX183" s="12">
        <f>Equity!KBX59</f>
        <v>0</v>
      </c>
      <c r="KBY183" s="12">
        <f>Equity!KBY59</f>
        <v>0</v>
      </c>
      <c r="KBZ183" s="12">
        <f>Equity!KBZ59</f>
        <v>0</v>
      </c>
      <c r="KCA183" s="12">
        <f>Equity!KCA59</f>
        <v>0</v>
      </c>
      <c r="KCB183" s="12">
        <f>Equity!KCB59</f>
        <v>0</v>
      </c>
      <c r="KCC183" s="12">
        <f>Equity!KCC59</f>
        <v>0</v>
      </c>
      <c r="KCD183" s="12">
        <f>Equity!KCD59</f>
        <v>0</v>
      </c>
      <c r="KCE183" s="12">
        <f>Equity!KCE59</f>
        <v>0</v>
      </c>
      <c r="KCF183" s="12">
        <f>Equity!KCF59</f>
        <v>0</v>
      </c>
      <c r="KCG183" s="12">
        <f>Equity!KCG59</f>
        <v>0</v>
      </c>
      <c r="KCH183" s="12">
        <f>Equity!KCH59</f>
        <v>0</v>
      </c>
      <c r="KCI183" s="12">
        <f>Equity!KCI59</f>
        <v>0</v>
      </c>
      <c r="KCJ183" s="12">
        <f>Equity!KCJ59</f>
        <v>0</v>
      </c>
      <c r="KCK183" s="12">
        <f>Equity!KCK59</f>
        <v>0</v>
      </c>
      <c r="KCL183" s="12">
        <f>Equity!KCL59</f>
        <v>0</v>
      </c>
      <c r="KCM183" s="12">
        <f>Equity!KCM59</f>
        <v>0</v>
      </c>
      <c r="KCN183" s="12">
        <f>Equity!KCN59</f>
        <v>0</v>
      </c>
      <c r="KCO183" s="12">
        <f>Equity!KCO59</f>
        <v>0</v>
      </c>
      <c r="KCP183" s="12">
        <f>Equity!KCP59</f>
        <v>0</v>
      </c>
      <c r="KCQ183" s="12">
        <f>Equity!KCQ59</f>
        <v>0</v>
      </c>
      <c r="KCR183" s="12">
        <f>Equity!KCR59</f>
        <v>0</v>
      </c>
      <c r="KCS183" s="12">
        <f>Equity!KCS59</f>
        <v>0</v>
      </c>
      <c r="KCT183" s="12">
        <f>Equity!KCT59</f>
        <v>0</v>
      </c>
      <c r="KCU183" s="12">
        <f>Equity!KCU59</f>
        <v>0</v>
      </c>
      <c r="KCV183" s="12">
        <f>Equity!KCV59</f>
        <v>0</v>
      </c>
      <c r="KCW183" s="12">
        <f>Equity!KCW59</f>
        <v>0</v>
      </c>
      <c r="KCX183" s="12">
        <f>Equity!KCX59</f>
        <v>0</v>
      </c>
      <c r="KCY183" s="12">
        <f>Equity!KCY59</f>
        <v>0</v>
      </c>
      <c r="KCZ183" s="12">
        <f>Equity!KCZ59</f>
        <v>0</v>
      </c>
      <c r="KDA183" s="12">
        <f>Equity!KDA59</f>
        <v>0</v>
      </c>
      <c r="KDB183" s="12">
        <f>Equity!KDB59</f>
        <v>0</v>
      </c>
      <c r="KDC183" s="12">
        <f>Equity!KDC59</f>
        <v>0</v>
      </c>
      <c r="KDD183" s="12">
        <f>Equity!KDD59</f>
        <v>0</v>
      </c>
      <c r="KDE183" s="12">
        <f>Equity!KDE59</f>
        <v>0</v>
      </c>
      <c r="KDF183" s="12">
        <f>Equity!KDF59</f>
        <v>0</v>
      </c>
      <c r="KDG183" s="12">
        <f>Equity!KDG59</f>
        <v>0</v>
      </c>
      <c r="KDH183" s="12">
        <f>Equity!KDH59</f>
        <v>0</v>
      </c>
      <c r="KDI183" s="12">
        <f>Equity!KDI59</f>
        <v>0</v>
      </c>
      <c r="KDJ183" s="12">
        <f>Equity!KDJ59</f>
        <v>0</v>
      </c>
      <c r="KDK183" s="12">
        <f>Equity!KDK59</f>
        <v>0</v>
      </c>
      <c r="KDL183" s="12">
        <f>Equity!KDL59</f>
        <v>0</v>
      </c>
      <c r="KDM183" s="12">
        <f>Equity!KDM59</f>
        <v>0</v>
      </c>
      <c r="KDN183" s="12">
        <f>Equity!KDN59</f>
        <v>0</v>
      </c>
      <c r="KDO183" s="12">
        <f>Equity!KDO59</f>
        <v>0</v>
      </c>
      <c r="KDP183" s="12">
        <f>Equity!KDP59</f>
        <v>0</v>
      </c>
      <c r="KDQ183" s="12">
        <f>Equity!KDQ59</f>
        <v>0</v>
      </c>
      <c r="KDR183" s="12">
        <f>Equity!KDR59</f>
        <v>0</v>
      </c>
      <c r="KDS183" s="12">
        <f>Equity!KDS59</f>
        <v>0</v>
      </c>
      <c r="KDT183" s="12">
        <f>Equity!KDT59</f>
        <v>0</v>
      </c>
      <c r="KDU183" s="12">
        <f>Equity!KDU59</f>
        <v>0</v>
      </c>
      <c r="KDV183" s="12">
        <f>Equity!KDV59</f>
        <v>0</v>
      </c>
      <c r="KDW183" s="12">
        <f>Equity!KDW59</f>
        <v>0</v>
      </c>
      <c r="KDX183" s="12">
        <f>Equity!KDX59</f>
        <v>0</v>
      </c>
      <c r="KDY183" s="12">
        <f>Equity!KDY59</f>
        <v>0</v>
      </c>
      <c r="KDZ183" s="12">
        <f>Equity!KDZ59</f>
        <v>0</v>
      </c>
      <c r="KEA183" s="12">
        <f>Equity!KEA59</f>
        <v>0</v>
      </c>
      <c r="KEB183" s="12">
        <f>Equity!KEB59</f>
        <v>0</v>
      </c>
      <c r="KEC183" s="12">
        <f>Equity!KEC59</f>
        <v>0</v>
      </c>
      <c r="KED183" s="12">
        <f>Equity!KED59</f>
        <v>0</v>
      </c>
      <c r="KEE183" s="12">
        <f>Equity!KEE59</f>
        <v>0</v>
      </c>
      <c r="KEF183" s="12">
        <f>Equity!KEF59</f>
        <v>0</v>
      </c>
      <c r="KEG183" s="12">
        <f>Equity!KEG59</f>
        <v>0</v>
      </c>
      <c r="KEH183" s="12">
        <f>Equity!KEH59</f>
        <v>0</v>
      </c>
      <c r="KEI183" s="12">
        <f>Equity!KEI59</f>
        <v>0</v>
      </c>
      <c r="KEJ183" s="12">
        <f>Equity!KEJ59</f>
        <v>0</v>
      </c>
      <c r="KEK183" s="12">
        <f>Equity!KEK59</f>
        <v>0</v>
      </c>
      <c r="KEL183" s="12">
        <f>Equity!KEL59</f>
        <v>0</v>
      </c>
      <c r="KEM183" s="12">
        <f>Equity!KEM59</f>
        <v>0</v>
      </c>
      <c r="KEN183" s="12">
        <f>Equity!KEN59</f>
        <v>0</v>
      </c>
      <c r="KEO183" s="12">
        <f>Equity!KEO59</f>
        <v>0</v>
      </c>
      <c r="KEP183" s="12">
        <f>Equity!KEP59</f>
        <v>0</v>
      </c>
      <c r="KEQ183" s="12">
        <f>Equity!KEQ59</f>
        <v>0</v>
      </c>
      <c r="KER183" s="12">
        <f>Equity!KER59</f>
        <v>0</v>
      </c>
      <c r="KES183" s="12">
        <f>Equity!KES59</f>
        <v>0</v>
      </c>
      <c r="KET183" s="12">
        <f>Equity!KET59</f>
        <v>0</v>
      </c>
      <c r="KEU183" s="12">
        <f>Equity!KEU59</f>
        <v>0</v>
      </c>
      <c r="KEV183" s="12">
        <f>Equity!KEV59</f>
        <v>0</v>
      </c>
      <c r="KEW183" s="12">
        <f>Equity!KEW59</f>
        <v>0</v>
      </c>
      <c r="KEX183" s="12">
        <f>Equity!KEX59</f>
        <v>0</v>
      </c>
      <c r="KEY183" s="12">
        <f>Equity!KEY59</f>
        <v>0</v>
      </c>
      <c r="KEZ183" s="12">
        <f>Equity!KEZ59</f>
        <v>0</v>
      </c>
      <c r="KFA183" s="12">
        <f>Equity!KFA59</f>
        <v>0</v>
      </c>
      <c r="KFB183" s="12">
        <f>Equity!KFB59</f>
        <v>0</v>
      </c>
      <c r="KFC183" s="12">
        <f>Equity!KFC59</f>
        <v>0</v>
      </c>
      <c r="KFD183" s="12">
        <f>Equity!KFD59</f>
        <v>0</v>
      </c>
      <c r="KFE183" s="12">
        <f>Equity!KFE59</f>
        <v>0</v>
      </c>
      <c r="KFF183" s="12">
        <f>Equity!KFF59</f>
        <v>0</v>
      </c>
      <c r="KFG183" s="12">
        <f>Equity!KFG59</f>
        <v>0</v>
      </c>
      <c r="KFH183" s="12">
        <f>Equity!KFH59</f>
        <v>0</v>
      </c>
      <c r="KFI183" s="12">
        <f>Equity!KFI59</f>
        <v>0</v>
      </c>
      <c r="KFJ183" s="12">
        <f>Equity!KFJ59</f>
        <v>0</v>
      </c>
      <c r="KFK183" s="12">
        <f>Equity!KFK59</f>
        <v>0</v>
      </c>
      <c r="KFL183" s="12">
        <f>Equity!KFL59</f>
        <v>0</v>
      </c>
      <c r="KFM183" s="12">
        <f>Equity!KFM59</f>
        <v>0</v>
      </c>
      <c r="KFN183" s="12">
        <f>Equity!KFN59</f>
        <v>0</v>
      </c>
      <c r="KFO183" s="12">
        <f>Equity!KFO59</f>
        <v>0</v>
      </c>
      <c r="KFP183" s="12">
        <f>Equity!KFP59</f>
        <v>0</v>
      </c>
      <c r="KFQ183" s="12">
        <f>Equity!KFQ59</f>
        <v>0</v>
      </c>
      <c r="KFR183" s="12">
        <f>Equity!KFR59</f>
        <v>0</v>
      </c>
      <c r="KFS183" s="12">
        <f>Equity!KFS59</f>
        <v>0</v>
      </c>
      <c r="KFT183" s="12">
        <f>Equity!KFT59</f>
        <v>0</v>
      </c>
      <c r="KFU183" s="12">
        <f>Equity!KFU59</f>
        <v>0</v>
      </c>
      <c r="KFV183" s="12">
        <f>Equity!KFV59</f>
        <v>0</v>
      </c>
      <c r="KFW183" s="12">
        <f>Equity!KFW59</f>
        <v>0</v>
      </c>
      <c r="KFX183" s="12">
        <f>Equity!KFX59</f>
        <v>0</v>
      </c>
      <c r="KFY183" s="12">
        <f>Equity!KFY59</f>
        <v>0</v>
      </c>
      <c r="KFZ183" s="12">
        <f>Equity!KFZ59</f>
        <v>0</v>
      </c>
      <c r="KGA183" s="12">
        <f>Equity!KGA59</f>
        <v>0</v>
      </c>
      <c r="KGB183" s="12">
        <f>Equity!KGB59</f>
        <v>0</v>
      </c>
      <c r="KGC183" s="12">
        <f>Equity!KGC59</f>
        <v>0</v>
      </c>
      <c r="KGD183" s="12">
        <f>Equity!KGD59</f>
        <v>0</v>
      </c>
      <c r="KGE183" s="12">
        <f>Equity!KGE59</f>
        <v>0</v>
      </c>
      <c r="KGF183" s="12">
        <f>Equity!KGF59</f>
        <v>0</v>
      </c>
      <c r="KGG183" s="12">
        <f>Equity!KGG59</f>
        <v>0</v>
      </c>
      <c r="KGH183" s="12">
        <f>Equity!KGH59</f>
        <v>0</v>
      </c>
      <c r="KGI183" s="12">
        <f>Equity!KGI59</f>
        <v>0</v>
      </c>
      <c r="KGJ183" s="12">
        <f>Equity!KGJ59</f>
        <v>0</v>
      </c>
      <c r="KGK183" s="12">
        <f>Equity!KGK59</f>
        <v>0</v>
      </c>
      <c r="KGL183" s="12">
        <f>Equity!KGL59</f>
        <v>0</v>
      </c>
      <c r="KGM183" s="12">
        <f>Equity!KGM59</f>
        <v>0</v>
      </c>
      <c r="KGN183" s="12">
        <f>Equity!KGN59</f>
        <v>0</v>
      </c>
      <c r="KGO183" s="12">
        <f>Equity!KGO59</f>
        <v>0</v>
      </c>
      <c r="KGP183" s="12">
        <f>Equity!KGP59</f>
        <v>0</v>
      </c>
      <c r="KGQ183" s="12">
        <f>Equity!KGQ59</f>
        <v>0</v>
      </c>
      <c r="KGR183" s="12">
        <f>Equity!KGR59</f>
        <v>0</v>
      </c>
      <c r="KGS183" s="12">
        <f>Equity!KGS59</f>
        <v>0</v>
      </c>
      <c r="KGT183" s="12">
        <f>Equity!KGT59</f>
        <v>0</v>
      </c>
      <c r="KGU183" s="12">
        <f>Equity!KGU59</f>
        <v>0</v>
      </c>
      <c r="KGV183" s="12">
        <f>Equity!KGV59</f>
        <v>0</v>
      </c>
      <c r="KGW183" s="12">
        <f>Equity!KGW59</f>
        <v>0</v>
      </c>
      <c r="KGX183" s="12">
        <f>Equity!KGX59</f>
        <v>0</v>
      </c>
      <c r="KGY183" s="12">
        <f>Equity!KGY59</f>
        <v>0</v>
      </c>
      <c r="KGZ183" s="12">
        <f>Equity!KGZ59</f>
        <v>0</v>
      </c>
      <c r="KHA183" s="12">
        <f>Equity!KHA59</f>
        <v>0</v>
      </c>
      <c r="KHB183" s="12">
        <f>Equity!KHB59</f>
        <v>0</v>
      </c>
      <c r="KHC183" s="12">
        <f>Equity!KHC59</f>
        <v>0</v>
      </c>
      <c r="KHD183" s="12">
        <f>Equity!KHD59</f>
        <v>0</v>
      </c>
      <c r="KHE183" s="12">
        <f>Equity!KHE59</f>
        <v>0</v>
      </c>
      <c r="KHF183" s="12">
        <f>Equity!KHF59</f>
        <v>0</v>
      </c>
      <c r="KHG183" s="12">
        <f>Equity!KHG59</f>
        <v>0</v>
      </c>
      <c r="KHH183" s="12">
        <f>Equity!KHH59</f>
        <v>0</v>
      </c>
      <c r="KHI183" s="12">
        <f>Equity!KHI59</f>
        <v>0</v>
      </c>
      <c r="KHJ183" s="12">
        <f>Equity!KHJ59</f>
        <v>0</v>
      </c>
      <c r="KHK183" s="12">
        <f>Equity!KHK59</f>
        <v>0</v>
      </c>
      <c r="KHL183" s="12">
        <f>Equity!KHL59</f>
        <v>0</v>
      </c>
      <c r="KHM183" s="12">
        <f>Equity!KHM59</f>
        <v>0</v>
      </c>
      <c r="KHN183" s="12">
        <f>Equity!KHN59</f>
        <v>0</v>
      </c>
      <c r="KHO183" s="12">
        <f>Equity!KHO59</f>
        <v>0</v>
      </c>
      <c r="KHP183" s="12">
        <f>Equity!KHP59</f>
        <v>0</v>
      </c>
      <c r="KHQ183" s="12">
        <f>Equity!KHQ59</f>
        <v>0</v>
      </c>
      <c r="KHR183" s="12">
        <f>Equity!KHR59</f>
        <v>0</v>
      </c>
      <c r="KHS183" s="12">
        <f>Equity!KHS59</f>
        <v>0</v>
      </c>
      <c r="KHT183" s="12">
        <f>Equity!KHT59</f>
        <v>0</v>
      </c>
      <c r="KHU183" s="12">
        <f>Equity!KHU59</f>
        <v>0</v>
      </c>
      <c r="KHV183" s="12">
        <f>Equity!KHV59</f>
        <v>0</v>
      </c>
      <c r="KHW183" s="12">
        <f>Equity!KHW59</f>
        <v>0</v>
      </c>
      <c r="KHX183" s="12">
        <f>Equity!KHX59</f>
        <v>0</v>
      </c>
      <c r="KHY183" s="12">
        <f>Equity!KHY59</f>
        <v>0</v>
      </c>
      <c r="KHZ183" s="12">
        <f>Equity!KHZ59</f>
        <v>0</v>
      </c>
      <c r="KIA183" s="12">
        <f>Equity!KIA59</f>
        <v>0</v>
      </c>
      <c r="KIB183" s="12">
        <f>Equity!KIB59</f>
        <v>0</v>
      </c>
      <c r="KIC183" s="12">
        <f>Equity!KIC59</f>
        <v>0</v>
      </c>
      <c r="KID183" s="12">
        <f>Equity!KID59</f>
        <v>0</v>
      </c>
      <c r="KIE183" s="12">
        <f>Equity!KIE59</f>
        <v>0</v>
      </c>
      <c r="KIF183" s="12">
        <f>Equity!KIF59</f>
        <v>0</v>
      </c>
      <c r="KIG183" s="12">
        <f>Equity!KIG59</f>
        <v>0</v>
      </c>
      <c r="KIH183" s="12">
        <f>Equity!KIH59</f>
        <v>0</v>
      </c>
      <c r="KII183" s="12">
        <f>Equity!KII59</f>
        <v>0</v>
      </c>
      <c r="KIJ183" s="12">
        <f>Equity!KIJ59</f>
        <v>0</v>
      </c>
      <c r="KIK183" s="12">
        <f>Equity!KIK59</f>
        <v>0</v>
      </c>
      <c r="KIL183" s="12">
        <f>Equity!KIL59</f>
        <v>0</v>
      </c>
      <c r="KIM183" s="12">
        <f>Equity!KIM59</f>
        <v>0</v>
      </c>
      <c r="KIN183" s="12">
        <f>Equity!KIN59</f>
        <v>0</v>
      </c>
      <c r="KIO183" s="12">
        <f>Equity!KIO59</f>
        <v>0</v>
      </c>
      <c r="KIP183" s="12">
        <f>Equity!KIP59</f>
        <v>0</v>
      </c>
      <c r="KIQ183" s="12">
        <f>Equity!KIQ59</f>
        <v>0</v>
      </c>
      <c r="KIR183" s="12">
        <f>Equity!KIR59</f>
        <v>0</v>
      </c>
      <c r="KIS183" s="12">
        <f>Equity!KIS59</f>
        <v>0</v>
      </c>
      <c r="KIT183" s="12">
        <f>Equity!KIT59</f>
        <v>0</v>
      </c>
      <c r="KIU183" s="12">
        <f>Equity!KIU59</f>
        <v>0</v>
      </c>
      <c r="KIV183" s="12">
        <f>Equity!KIV59</f>
        <v>0</v>
      </c>
      <c r="KIW183" s="12">
        <f>Equity!KIW59</f>
        <v>0</v>
      </c>
      <c r="KIX183" s="12">
        <f>Equity!KIX59</f>
        <v>0</v>
      </c>
      <c r="KIY183" s="12">
        <f>Equity!KIY59</f>
        <v>0</v>
      </c>
      <c r="KIZ183" s="12">
        <f>Equity!KIZ59</f>
        <v>0</v>
      </c>
      <c r="KJA183" s="12">
        <f>Equity!KJA59</f>
        <v>0</v>
      </c>
      <c r="KJB183" s="12">
        <f>Equity!KJB59</f>
        <v>0</v>
      </c>
      <c r="KJC183" s="12">
        <f>Equity!KJC59</f>
        <v>0</v>
      </c>
      <c r="KJD183" s="12">
        <f>Equity!KJD59</f>
        <v>0</v>
      </c>
      <c r="KJE183" s="12">
        <f>Equity!KJE59</f>
        <v>0</v>
      </c>
      <c r="KJF183" s="12">
        <f>Equity!KJF59</f>
        <v>0</v>
      </c>
      <c r="KJG183" s="12">
        <f>Equity!KJG59</f>
        <v>0</v>
      </c>
      <c r="KJH183" s="12">
        <f>Equity!KJH59</f>
        <v>0</v>
      </c>
      <c r="KJI183" s="12">
        <f>Equity!KJI59</f>
        <v>0</v>
      </c>
      <c r="KJJ183" s="12">
        <f>Equity!KJJ59</f>
        <v>0</v>
      </c>
      <c r="KJK183" s="12">
        <f>Equity!KJK59</f>
        <v>0</v>
      </c>
      <c r="KJL183" s="12">
        <f>Equity!KJL59</f>
        <v>0</v>
      </c>
      <c r="KJM183" s="12">
        <f>Equity!KJM59</f>
        <v>0</v>
      </c>
      <c r="KJN183" s="12">
        <f>Equity!KJN59</f>
        <v>0</v>
      </c>
      <c r="KJO183" s="12">
        <f>Equity!KJO59</f>
        <v>0</v>
      </c>
      <c r="KJP183" s="12">
        <f>Equity!KJP59</f>
        <v>0</v>
      </c>
      <c r="KJQ183" s="12">
        <f>Equity!KJQ59</f>
        <v>0</v>
      </c>
      <c r="KJR183" s="12">
        <f>Equity!KJR59</f>
        <v>0</v>
      </c>
      <c r="KJS183" s="12">
        <f>Equity!KJS59</f>
        <v>0</v>
      </c>
      <c r="KJT183" s="12">
        <f>Equity!KJT59</f>
        <v>0</v>
      </c>
      <c r="KJU183" s="12">
        <f>Equity!KJU59</f>
        <v>0</v>
      </c>
      <c r="KJV183" s="12">
        <f>Equity!KJV59</f>
        <v>0</v>
      </c>
      <c r="KJW183" s="12">
        <f>Equity!KJW59</f>
        <v>0</v>
      </c>
      <c r="KJX183" s="12">
        <f>Equity!KJX59</f>
        <v>0</v>
      </c>
      <c r="KJY183" s="12">
        <f>Equity!KJY59</f>
        <v>0</v>
      </c>
      <c r="KJZ183" s="12">
        <f>Equity!KJZ59</f>
        <v>0</v>
      </c>
      <c r="KKA183" s="12">
        <f>Equity!KKA59</f>
        <v>0</v>
      </c>
      <c r="KKB183" s="12">
        <f>Equity!KKB59</f>
        <v>0</v>
      </c>
      <c r="KKC183" s="12">
        <f>Equity!KKC59</f>
        <v>0</v>
      </c>
      <c r="KKD183" s="12">
        <f>Equity!KKD59</f>
        <v>0</v>
      </c>
      <c r="KKE183" s="12">
        <f>Equity!KKE59</f>
        <v>0</v>
      </c>
      <c r="KKF183" s="12">
        <f>Equity!KKF59</f>
        <v>0</v>
      </c>
      <c r="KKG183" s="12">
        <f>Equity!KKG59</f>
        <v>0</v>
      </c>
      <c r="KKH183" s="12">
        <f>Equity!KKH59</f>
        <v>0</v>
      </c>
      <c r="KKI183" s="12">
        <f>Equity!KKI59</f>
        <v>0</v>
      </c>
      <c r="KKJ183" s="12">
        <f>Equity!KKJ59</f>
        <v>0</v>
      </c>
      <c r="KKK183" s="12">
        <f>Equity!KKK59</f>
        <v>0</v>
      </c>
      <c r="KKL183" s="12">
        <f>Equity!KKL59</f>
        <v>0</v>
      </c>
      <c r="KKM183" s="12">
        <f>Equity!KKM59</f>
        <v>0</v>
      </c>
      <c r="KKN183" s="12">
        <f>Equity!KKN59</f>
        <v>0</v>
      </c>
      <c r="KKO183" s="12">
        <f>Equity!KKO59</f>
        <v>0</v>
      </c>
      <c r="KKP183" s="12">
        <f>Equity!KKP59</f>
        <v>0</v>
      </c>
      <c r="KKQ183" s="12">
        <f>Equity!KKQ59</f>
        <v>0</v>
      </c>
      <c r="KKR183" s="12">
        <f>Equity!KKR59</f>
        <v>0</v>
      </c>
      <c r="KKS183" s="12">
        <f>Equity!KKS59</f>
        <v>0</v>
      </c>
      <c r="KKT183" s="12">
        <f>Equity!KKT59</f>
        <v>0</v>
      </c>
      <c r="KKU183" s="12">
        <f>Equity!KKU59</f>
        <v>0</v>
      </c>
      <c r="KKV183" s="12">
        <f>Equity!KKV59</f>
        <v>0</v>
      </c>
      <c r="KKW183" s="12">
        <f>Equity!KKW59</f>
        <v>0</v>
      </c>
      <c r="KKX183" s="12">
        <f>Equity!KKX59</f>
        <v>0</v>
      </c>
      <c r="KKY183" s="12">
        <f>Equity!KKY59</f>
        <v>0</v>
      </c>
      <c r="KKZ183" s="12">
        <f>Equity!KKZ59</f>
        <v>0</v>
      </c>
      <c r="KLA183" s="12">
        <f>Equity!KLA59</f>
        <v>0</v>
      </c>
      <c r="KLB183" s="12">
        <f>Equity!KLB59</f>
        <v>0</v>
      </c>
      <c r="KLC183" s="12">
        <f>Equity!KLC59</f>
        <v>0</v>
      </c>
      <c r="KLD183" s="12">
        <f>Equity!KLD59</f>
        <v>0</v>
      </c>
      <c r="KLE183" s="12">
        <f>Equity!KLE59</f>
        <v>0</v>
      </c>
      <c r="KLF183" s="12">
        <f>Equity!KLF59</f>
        <v>0</v>
      </c>
      <c r="KLG183" s="12">
        <f>Equity!KLG59</f>
        <v>0</v>
      </c>
      <c r="KLH183" s="12">
        <f>Equity!KLH59</f>
        <v>0</v>
      </c>
      <c r="KLI183" s="12">
        <f>Equity!KLI59</f>
        <v>0</v>
      </c>
      <c r="KLJ183" s="12">
        <f>Equity!KLJ59</f>
        <v>0</v>
      </c>
      <c r="KLK183" s="12">
        <f>Equity!KLK59</f>
        <v>0</v>
      </c>
      <c r="KLL183" s="12">
        <f>Equity!KLL59</f>
        <v>0</v>
      </c>
      <c r="KLM183" s="12">
        <f>Equity!KLM59</f>
        <v>0</v>
      </c>
      <c r="KLN183" s="12">
        <f>Equity!KLN59</f>
        <v>0</v>
      </c>
      <c r="KLO183" s="12">
        <f>Equity!KLO59</f>
        <v>0</v>
      </c>
      <c r="KLP183" s="12">
        <f>Equity!KLP59</f>
        <v>0</v>
      </c>
      <c r="KLQ183" s="12">
        <f>Equity!KLQ59</f>
        <v>0</v>
      </c>
      <c r="KLR183" s="12">
        <f>Equity!KLR59</f>
        <v>0</v>
      </c>
      <c r="KLS183" s="12">
        <f>Equity!KLS59</f>
        <v>0</v>
      </c>
      <c r="KLT183" s="12">
        <f>Equity!KLT59</f>
        <v>0</v>
      </c>
      <c r="KLU183" s="12">
        <f>Equity!KLU59</f>
        <v>0</v>
      </c>
      <c r="KLV183" s="12">
        <f>Equity!KLV59</f>
        <v>0</v>
      </c>
      <c r="KLW183" s="12">
        <f>Equity!KLW59</f>
        <v>0</v>
      </c>
      <c r="KLX183" s="12">
        <f>Equity!KLX59</f>
        <v>0</v>
      </c>
      <c r="KLY183" s="12">
        <f>Equity!KLY59</f>
        <v>0</v>
      </c>
      <c r="KLZ183" s="12">
        <f>Equity!KLZ59</f>
        <v>0</v>
      </c>
      <c r="KMA183" s="12">
        <f>Equity!KMA59</f>
        <v>0</v>
      </c>
      <c r="KMB183" s="12">
        <f>Equity!KMB59</f>
        <v>0</v>
      </c>
      <c r="KMC183" s="12">
        <f>Equity!KMC59</f>
        <v>0</v>
      </c>
      <c r="KMD183" s="12">
        <f>Equity!KMD59</f>
        <v>0</v>
      </c>
      <c r="KME183" s="12">
        <f>Equity!KME59</f>
        <v>0</v>
      </c>
      <c r="KMF183" s="12">
        <f>Equity!KMF59</f>
        <v>0</v>
      </c>
      <c r="KMG183" s="12">
        <f>Equity!KMG59</f>
        <v>0</v>
      </c>
      <c r="KMH183" s="12">
        <f>Equity!KMH59</f>
        <v>0</v>
      </c>
      <c r="KMI183" s="12">
        <f>Equity!KMI59</f>
        <v>0</v>
      </c>
      <c r="KMJ183" s="12">
        <f>Equity!KMJ59</f>
        <v>0</v>
      </c>
      <c r="KMK183" s="12">
        <f>Equity!KMK59</f>
        <v>0</v>
      </c>
      <c r="KML183" s="12">
        <f>Equity!KML59</f>
        <v>0</v>
      </c>
      <c r="KMM183" s="12">
        <f>Equity!KMM59</f>
        <v>0</v>
      </c>
      <c r="KMN183" s="12">
        <f>Equity!KMN59</f>
        <v>0</v>
      </c>
      <c r="KMO183" s="12">
        <f>Equity!KMO59</f>
        <v>0</v>
      </c>
      <c r="KMP183" s="12">
        <f>Equity!KMP59</f>
        <v>0</v>
      </c>
      <c r="KMQ183" s="12">
        <f>Equity!KMQ59</f>
        <v>0</v>
      </c>
      <c r="KMR183" s="12">
        <f>Equity!KMR59</f>
        <v>0</v>
      </c>
      <c r="KMS183" s="12">
        <f>Equity!KMS59</f>
        <v>0</v>
      </c>
      <c r="KMT183" s="12">
        <f>Equity!KMT59</f>
        <v>0</v>
      </c>
      <c r="KMU183" s="12">
        <f>Equity!KMU59</f>
        <v>0</v>
      </c>
      <c r="KMV183" s="12">
        <f>Equity!KMV59</f>
        <v>0</v>
      </c>
      <c r="KMW183" s="12">
        <f>Equity!KMW59</f>
        <v>0</v>
      </c>
      <c r="KMX183" s="12">
        <f>Equity!KMX59</f>
        <v>0</v>
      </c>
      <c r="KMY183" s="12">
        <f>Equity!KMY59</f>
        <v>0</v>
      </c>
      <c r="KMZ183" s="12">
        <f>Equity!KMZ59</f>
        <v>0</v>
      </c>
      <c r="KNA183" s="12">
        <f>Equity!KNA59</f>
        <v>0</v>
      </c>
      <c r="KNB183" s="12">
        <f>Equity!KNB59</f>
        <v>0</v>
      </c>
      <c r="KNC183" s="12">
        <f>Equity!KNC59</f>
        <v>0</v>
      </c>
      <c r="KND183" s="12">
        <f>Equity!KND59</f>
        <v>0</v>
      </c>
      <c r="KNE183" s="12">
        <f>Equity!KNE59</f>
        <v>0</v>
      </c>
      <c r="KNF183" s="12">
        <f>Equity!KNF59</f>
        <v>0</v>
      </c>
      <c r="KNG183" s="12">
        <f>Equity!KNG59</f>
        <v>0</v>
      </c>
      <c r="KNH183" s="12">
        <f>Equity!KNH59</f>
        <v>0</v>
      </c>
      <c r="KNI183" s="12">
        <f>Equity!KNI59</f>
        <v>0</v>
      </c>
      <c r="KNJ183" s="12">
        <f>Equity!KNJ59</f>
        <v>0</v>
      </c>
      <c r="KNK183" s="12">
        <f>Equity!KNK59</f>
        <v>0</v>
      </c>
      <c r="KNL183" s="12">
        <f>Equity!KNL59</f>
        <v>0</v>
      </c>
      <c r="KNM183" s="12">
        <f>Equity!KNM59</f>
        <v>0</v>
      </c>
      <c r="KNN183" s="12">
        <f>Equity!KNN59</f>
        <v>0</v>
      </c>
      <c r="KNO183" s="12">
        <f>Equity!KNO59</f>
        <v>0</v>
      </c>
      <c r="KNP183" s="12">
        <f>Equity!KNP59</f>
        <v>0</v>
      </c>
      <c r="KNQ183" s="12">
        <f>Equity!KNQ59</f>
        <v>0</v>
      </c>
      <c r="KNR183" s="12">
        <f>Equity!KNR59</f>
        <v>0</v>
      </c>
      <c r="KNS183" s="12">
        <f>Equity!KNS59</f>
        <v>0</v>
      </c>
      <c r="KNT183" s="12">
        <f>Equity!KNT59</f>
        <v>0</v>
      </c>
      <c r="KNU183" s="12">
        <f>Equity!KNU59</f>
        <v>0</v>
      </c>
      <c r="KNV183" s="12">
        <f>Equity!KNV59</f>
        <v>0</v>
      </c>
      <c r="KNW183" s="12">
        <f>Equity!KNW59</f>
        <v>0</v>
      </c>
      <c r="KNX183" s="12">
        <f>Equity!KNX59</f>
        <v>0</v>
      </c>
      <c r="KNY183" s="12">
        <f>Equity!KNY59</f>
        <v>0</v>
      </c>
      <c r="KNZ183" s="12">
        <f>Equity!KNZ59</f>
        <v>0</v>
      </c>
      <c r="KOA183" s="12">
        <f>Equity!KOA59</f>
        <v>0</v>
      </c>
      <c r="KOB183" s="12">
        <f>Equity!KOB59</f>
        <v>0</v>
      </c>
      <c r="KOC183" s="12">
        <f>Equity!KOC59</f>
        <v>0</v>
      </c>
      <c r="KOD183" s="12">
        <f>Equity!KOD59</f>
        <v>0</v>
      </c>
      <c r="KOE183" s="12">
        <f>Equity!KOE59</f>
        <v>0</v>
      </c>
      <c r="KOF183" s="12">
        <f>Equity!KOF59</f>
        <v>0</v>
      </c>
      <c r="KOG183" s="12">
        <f>Equity!KOG59</f>
        <v>0</v>
      </c>
      <c r="KOH183" s="12">
        <f>Equity!KOH59</f>
        <v>0</v>
      </c>
      <c r="KOI183" s="12">
        <f>Equity!KOI59</f>
        <v>0</v>
      </c>
      <c r="KOJ183" s="12">
        <f>Equity!KOJ59</f>
        <v>0</v>
      </c>
      <c r="KOK183" s="12">
        <f>Equity!KOK59</f>
        <v>0</v>
      </c>
      <c r="KOL183" s="12">
        <f>Equity!KOL59</f>
        <v>0</v>
      </c>
      <c r="KOM183" s="12">
        <f>Equity!KOM59</f>
        <v>0</v>
      </c>
      <c r="KON183" s="12">
        <f>Equity!KON59</f>
        <v>0</v>
      </c>
      <c r="KOO183" s="12">
        <f>Equity!KOO59</f>
        <v>0</v>
      </c>
      <c r="KOP183" s="12">
        <f>Equity!KOP59</f>
        <v>0</v>
      </c>
      <c r="KOQ183" s="12">
        <f>Equity!KOQ59</f>
        <v>0</v>
      </c>
      <c r="KOR183" s="12">
        <f>Equity!KOR59</f>
        <v>0</v>
      </c>
      <c r="KOS183" s="12">
        <f>Equity!KOS59</f>
        <v>0</v>
      </c>
      <c r="KOT183" s="12">
        <f>Equity!KOT59</f>
        <v>0</v>
      </c>
      <c r="KOU183" s="12">
        <f>Equity!KOU59</f>
        <v>0</v>
      </c>
      <c r="KOV183" s="12">
        <f>Equity!KOV59</f>
        <v>0</v>
      </c>
      <c r="KOW183" s="12">
        <f>Equity!KOW59</f>
        <v>0</v>
      </c>
      <c r="KOX183" s="12">
        <f>Equity!KOX59</f>
        <v>0</v>
      </c>
      <c r="KOY183" s="12">
        <f>Equity!KOY59</f>
        <v>0</v>
      </c>
      <c r="KOZ183" s="12">
        <f>Equity!KOZ59</f>
        <v>0</v>
      </c>
      <c r="KPA183" s="12">
        <f>Equity!KPA59</f>
        <v>0</v>
      </c>
      <c r="KPB183" s="12">
        <f>Equity!KPB59</f>
        <v>0</v>
      </c>
      <c r="KPC183" s="12">
        <f>Equity!KPC59</f>
        <v>0</v>
      </c>
      <c r="KPD183" s="12">
        <f>Equity!KPD59</f>
        <v>0</v>
      </c>
      <c r="KPE183" s="12">
        <f>Equity!KPE59</f>
        <v>0</v>
      </c>
      <c r="KPF183" s="12">
        <f>Equity!KPF59</f>
        <v>0</v>
      </c>
      <c r="KPG183" s="12">
        <f>Equity!KPG59</f>
        <v>0</v>
      </c>
      <c r="KPH183" s="12">
        <f>Equity!KPH59</f>
        <v>0</v>
      </c>
      <c r="KPI183" s="12">
        <f>Equity!KPI59</f>
        <v>0</v>
      </c>
      <c r="KPJ183" s="12">
        <f>Equity!KPJ59</f>
        <v>0</v>
      </c>
      <c r="KPK183" s="12">
        <f>Equity!KPK59</f>
        <v>0</v>
      </c>
      <c r="KPL183" s="12">
        <f>Equity!KPL59</f>
        <v>0</v>
      </c>
      <c r="KPM183" s="12">
        <f>Equity!KPM59</f>
        <v>0</v>
      </c>
      <c r="KPN183" s="12">
        <f>Equity!KPN59</f>
        <v>0</v>
      </c>
      <c r="KPO183" s="12">
        <f>Equity!KPO59</f>
        <v>0</v>
      </c>
      <c r="KPP183" s="12">
        <f>Equity!KPP59</f>
        <v>0</v>
      </c>
      <c r="KPQ183" s="12">
        <f>Equity!KPQ59</f>
        <v>0</v>
      </c>
      <c r="KPR183" s="12">
        <f>Equity!KPR59</f>
        <v>0</v>
      </c>
      <c r="KPS183" s="12">
        <f>Equity!KPS59</f>
        <v>0</v>
      </c>
      <c r="KPT183" s="12">
        <f>Equity!KPT59</f>
        <v>0</v>
      </c>
      <c r="KPU183" s="12">
        <f>Equity!KPU59</f>
        <v>0</v>
      </c>
      <c r="KPV183" s="12">
        <f>Equity!KPV59</f>
        <v>0</v>
      </c>
      <c r="KPW183" s="12">
        <f>Equity!KPW59</f>
        <v>0</v>
      </c>
      <c r="KPX183" s="12">
        <f>Equity!KPX59</f>
        <v>0</v>
      </c>
      <c r="KPY183" s="12">
        <f>Equity!KPY59</f>
        <v>0</v>
      </c>
      <c r="KPZ183" s="12">
        <f>Equity!KPZ59</f>
        <v>0</v>
      </c>
      <c r="KQA183" s="12">
        <f>Equity!KQA59</f>
        <v>0</v>
      </c>
      <c r="KQB183" s="12">
        <f>Equity!KQB59</f>
        <v>0</v>
      </c>
      <c r="KQC183" s="12">
        <f>Equity!KQC59</f>
        <v>0</v>
      </c>
      <c r="KQD183" s="12">
        <f>Equity!KQD59</f>
        <v>0</v>
      </c>
      <c r="KQE183" s="12">
        <f>Equity!KQE59</f>
        <v>0</v>
      </c>
      <c r="KQF183" s="12">
        <f>Equity!KQF59</f>
        <v>0</v>
      </c>
      <c r="KQG183" s="12">
        <f>Equity!KQG59</f>
        <v>0</v>
      </c>
      <c r="KQH183" s="12">
        <f>Equity!KQH59</f>
        <v>0</v>
      </c>
      <c r="KQI183" s="12">
        <f>Equity!KQI59</f>
        <v>0</v>
      </c>
      <c r="KQJ183" s="12">
        <f>Equity!KQJ59</f>
        <v>0</v>
      </c>
      <c r="KQK183" s="12">
        <f>Equity!KQK59</f>
        <v>0</v>
      </c>
      <c r="KQL183" s="12">
        <f>Equity!KQL59</f>
        <v>0</v>
      </c>
      <c r="KQM183" s="12">
        <f>Equity!KQM59</f>
        <v>0</v>
      </c>
      <c r="KQN183" s="12">
        <f>Equity!KQN59</f>
        <v>0</v>
      </c>
      <c r="KQO183" s="12">
        <f>Equity!KQO59</f>
        <v>0</v>
      </c>
      <c r="KQP183" s="12">
        <f>Equity!KQP59</f>
        <v>0</v>
      </c>
      <c r="KQQ183" s="12">
        <f>Equity!KQQ59</f>
        <v>0</v>
      </c>
      <c r="KQR183" s="12">
        <f>Equity!KQR59</f>
        <v>0</v>
      </c>
      <c r="KQS183" s="12">
        <f>Equity!KQS59</f>
        <v>0</v>
      </c>
      <c r="KQT183" s="12">
        <f>Equity!KQT59</f>
        <v>0</v>
      </c>
      <c r="KQU183" s="12">
        <f>Equity!KQU59</f>
        <v>0</v>
      </c>
      <c r="KQV183" s="12">
        <f>Equity!KQV59</f>
        <v>0</v>
      </c>
      <c r="KQW183" s="12">
        <f>Equity!KQW59</f>
        <v>0</v>
      </c>
      <c r="KQX183" s="12">
        <f>Equity!KQX59</f>
        <v>0</v>
      </c>
      <c r="KQY183" s="12">
        <f>Equity!KQY59</f>
        <v>0</v>
      </c>
      <c r="KQZ183" s="12">
        <f>Equity!KQZ59</f>
        <v>0</v>
      </c>
      <c r="KRA183" s="12">
        <f>Equity!KRA59</f>
        <v>0</v>
      </c>
      <c r="KRB183" s="12">
        <f>Equity!KRB59</f>
        <v>0</v>
      </c>
      <c r="KRC183" s="12">
        <f>Equity!KRC59</f>
        <v>0</v>
      </c>
      <c r="KRD183" s="12">
        <f>Equity!KRD59</f>
        <v>0</v>
      </c>
      <c r="KRE183" s="12">
        <f>Equity!KRE59</f>
        <v>0</v>
      </c>
      <c r="KRF183" s="12">
        <f>Equity!KRF59</f>
        <v>0</v>
      </c>
      <c r="KRG183" s="12">
        <f>Equity!KRG59</f>
        <v>0</v>
      </c>
      <c r="KRH183" s="12">
        <f>Equity!KRH59</f>
        <v>0</v>
      </c>
      <c r="KRI183" s="12">
        <f>Equity!KRI59</f>
        <v>0</v>
      </c>
      <c r="KRJ183" s="12">
        <f>Equity!KRJ59</f>
        <v>0</v>
      </c>
      <c r="KRK183" s="12">
        <f>Equity!KRK59</f>
        <v>0</v>
      </c>
      <c r="KRL183" s="12">
        <f>Equity!KRL59</f>
        <v>0</v>
      </c>
      <c r="KRM183" s="12">
        <f>Equity!KRM59</f>
        <v>0</v>
      </c>
      <c r="KRN183" s="12">
        <f>Equity!KRN59</f>
        <v>0</v>
      </c>
      <c r="KRO183" s="12">
        <f>Equity!KRO59</f>
        <v>0</v>
      </c>
      <c r="KRP183" s="12">
        <f>Equity!KRP59</f>
        <v>0</v>
      </c>
      <c r="KRQ183" s="12">
        <f>Equity!KRQ59</f>
        <v>0</v>
      </c>
      <c r="KRR183" s="12">
        <f>Equity!KRR59</f>
        <v>0</v>
      </c>
      <c r="KRS183" s="12">
        <f>Equity!KRS59</f>
        <v>0</v>
      </c>
      <c r="KRT183" s="12">
        <f>Equity!KRT59</f>
        <v>0</v>
      </c>
      <c r="KRU183" s="12">
        <f>Equity!KRU59</f>
        <v>0</v>
      </c>
      <c r="KRV183" s="12">
        <f>Equity!KRV59</f>
        <v>0</v>
      </c>
      <c r="KRW183" s="12">
        <f>Equity!KRW59</f>
        <v>0</v>
      </c>
      <c r="KRX183" s="12">
        <f>Equity!KRX59</f>
        <v>0</v>
      </c>
      <c r="KRY183" s="12">
        <f>Equity!KRY59</f>
        <v>0</v>
      </c>
      <c r="KRZ183" s="12">
        <f>Equity!KRZ59</f>
        <v>0</v>
      </c>
      <c r="KSA183" s="12">
        <f>Equity!KSA59</f>
        <v>0</v>
      </c>
      <c r="KSB183" s="12">
        <f>Equity!KSB59</f>
        <v>0</v>
      </c>
      <c r="KSC183" s="12">
        <f>Equity!KSC59</f>
        <v>0</v>
      </c>
      <c r="KSD183" s="12">
        <f>Equity!KSD59</f>
        <v>0</v>
      </c>
      <c r="KSE183" s="12">
        <f>Equity!KSE59</f>
        <v>0</v>
      </c>
      <c r="KSF183" s="12">
        <f>Equity!KSF59</f>
        <v>0</v>
      </c>
      <c r="KSG183" s="12">
        <f>Equity!KSG59</f>
        <v>0</v>
      </c>
      <c r="KSH183" s="12">
        <f>Equity!KSH59</f>
        <v>0</v>
      </c>
      <c r="KSI183" s="12">
        <f>Equity!KSI59</f>
        <v>0</v>
      </c>
      <c r="KSJ183" s="12">
        <f>Equity!KSJ59</f>
        <v>0</v>
      </c>
      <c r="KSK183" s="12">
        <f>Equity!KSK59</f>
        <v>0</v>
      </c>
      <c r="KSL183" s="12">
        <f>Equity!KSL59</f>
        <v>0</v>
      </c>
      <c r="KSM183" s="12">
        <f>Equity!KSM59</f>
        <v>0</v>
      </c>
      <c r="KSN183" s="12">
        <f>Equity!KSN59</f>
        <v>0</v>
      </c>
      <c r="KSO183" s="12">
        <f>Equity!KSO59</f>
        <v>0</v>
      </c>
      <c r="KSP183" s="12">
        <f>Equity!KSP59</f>
        <v>0</v>
      </c>
      <c r="KSQ183" s="12">
        <f>Equity!KSQ59</f>
        <v>0</v>
      </c>
      <c r="KSR183" s="12">
        <f>Equity!KSR59</f>
        <v>0</v>
      </c>
      <c r="KSS183" s="12">
        <f>Equity!KSS59</f>
        <v>0</v>
      </c>
      <c r="KST183" s="12">
        <f>Equity!KST59</f>
        <v>0</v>
      </c>
      <c r="KSU183" s="12">
        <f>Equity!KSU59</f>
        <v>0</v>
      </c>
      <c r="KSV183" s="12">
        <f>Equity!KSV59</f>
        <v>0</v>
      </c>
      <c r="KSW183" s="12">
        <f>Equity!KSW59</f>
        <v>0</v>
      </c>
      <c r="KSX183" s="12">
        <f>Equity!KSX59</f>
        <v>0</v>
      </c>
      <c r="KSY183" s="12">
        <f>Equity!KSY59</f>
        <v>0</v>
      </c>
      <c r="KSZ183" s="12">
        <f>Equity!KSZ59</f>
        <v>0</v>
      </c>
      <c r="KTA183" s="12">
        <f>Equity!KTA59</f>
        <v>0</v>
      </c>
      <c r="KTB183" s="12">
        <f>Equity!KTB59</f>
        <v>0</v>
      </c>
      <c r="KTC183" s="12">
        <f>Equity!KTC59</f>
        <v>0</v>
      </c>
      <c r="KTD183" s="12">
        <f>Equity!KTD59</f>
        <v>0</v>
      </c>
      <c r="KTE183" s="12">
        <f>Equity!KTE59</f>
        <v>0</v>
      </c>
      <c r="KTF183" s="12">
        <f>Equity!KTF59</f>
        <v>0</v>
      </c>
      <c r="KTG183" s="12">
        <f>Equity!KTG59</f>
        <v>0</v>
      </c>
      <c r="KTH183" s="12">
        <f>Equity!KTH59</f>
        <v>0</v>
      </c>
      <c r="KTI183" s="12">
        <f>Equity!KTI59</f>
        <v>0</v>
      </c>
      <c r="KTJ183" s="12">
        <f>Equity!KTJ59</f>
        <v>0</v>
      </c>
      <c r="KTK183" s="12">
        <f>Equity!KTK59</f>
        <v>0</v>
      </c>
      <c r="KTL183" s="12">
        <f>Equity!KTL59</f>
        <v>0</v>
      </c>
      <c r="KTM183" s="12">
        <f>Equity!KTM59</f>
        <v>0</v>
      </c>
      <c r="KTN183" s="12">
        <f>Equity!KTN59</f>
        <v>0</v>
      </c>
      <c r="KTO183" s="12">
        <f>Equity!KTO59</f>
        <v>0</v>
      </c>
      <c r="KTP183" s="12">
        <f>Equity!KTP59</f>
        <v>0</v>
      </c>
      <c r="KTQ183" s="12">
        <f>Equity!KTQ59</f>
        <v>0</v>
      </c>
      <c r="KTR183" s="12">
        <f>Equity!KTR59</f>
        <v>0</v>
      </c>
      <c r="KTS183" s="12">
        <f>Equity!KTS59</f>
        <v>0</v>
      </c>
      <c r="KTT183" s="12">
        <f>Equity!KTT59</f>
        <v>0</v>
      </c>
      <c r="KTU183" s="12">
        <f>Equity!KTU59</f>
        <v>0</v>
      </c>
      <c r="KTV183" s="12">
        <f>Equity!KTV59</f>
        <v>0</v>
      </c>
      <c r="KTW183" s="12">
        <f>Equity!KTW59</f>
        <v>0</v>
      </c>
      <c r="KTX183" s="12">
        <f>Equity!KTX59</f>
        <v>0</v>
      </c>
      <c r="KTY183" s="12">
        <f>Equity!KTY59</f>
        <v>0</v>
      </c>
      <c r="KTZ183" s="12">
        <f>Equity!KTZ59</f>
        <v>0</v>
      </c>
      <c r="KUA183" s="12">
        <f>Equity!KUA59</f>
        <v>0</v>
      </c>
      <c r="KUB183" s="12">
        <f>Equity!KUB59</f>
        <v>0</v>
      </c>
      <c r="KUC183" s="12">
        <f>Equity!KUC59</f>
        <v>0</v>
      </c>
      <c r="KUD183" s="12">
        <f>Equity!KUD59</f>
        <v>0</v>
      </c>
      <c r="KUE183" s="12">
        <f>Equity!KUE59</f>
        <v>0</v>
      </c>
      <c r="KUF183" s="12">
        <f>Equity!KUF59</f>
        <v>0</v>
      </c>
      <c r="KUG183" s="12">
        <f>Equity!KUG59</f>
        <v>0</v>
      </c>
      <c r="KUH183" s="12">
        <f>Equity!KUH59</f>
        <v>0</v>
      </c>
      <c r="KUI183" s="12">
        <f>Equity!KUI59</f>
        <v>0</v>
      </c>
      <c r="KUJ183" s="12">
        <f>Equity!KUJ59</f>
        <v>0</v>
      </c>
      <c r="KUK183" s="12">
        <f>Equity!KUK59</f>
        <v>0</v>
      </c>
      <c r="KUL183" s="12">
        <f>Equity!KUL59</f>
        <v>0</v>
      </c>
      <c r="KUM183" s="12">
        <f>Equity!KUM59</f>
        <v>0</v>
      </c>
      <c r="KUN183" s="12">
        <f>Equity!KUN59</f>
        <v>0</v>
      </c>
      <c r="KUO183" s="12">
        <f>Equity!KUO59</f>
        <v>0</v>
      </c>
      <c r="KUP183" s="12">
        <f>Equity!KUP59</f>
        <v>0</v>
      </c>
      <c r="KUQ183" s="12">
        <f>Equity!KUQ59</f>
        <v>0</v>
      </c>
      <c r="KUR183" s="12">
        <f>Equity!KUR59</f>
        <v>0</v>
      </c>
      <c r="KUS183" s="12">
        <f>Equity!KUS59</f>
        <v>0</v>
      </c>
      <c r="KUT183" s="12">
        <f>Equity!KUT59</f>
        <v>0</v>
      </c>
      <c r="KUU183" s="12">
        <f>Equity!KUU59</f>
        <v>0</v>
      </c>
      <c r="KUV183" s="12">
        <f>Equity!KUV59</f>
        <v>0</v>
      </c>
      <c r="KUW183" s="12">
        <f>Equity!KUW59</f>
        <v>0</v>
      </c>
      <c r="KUX183" s="12">
        <f>Equity!KUX59</f>
        <v>0</v>
      </c>
      <c r="KUY183" s="12">
        <f>Equity!KUY59</f>
        <v>0</v>
      </c>
      <c r="KUZ183" s="12">
        <f>Equity!KUZ59</f>
        <v>0</v>
      </c>
      <c r="KVA183" s="12">
        <f>Equity!KVA59</f>
        <v>0</v>
      </c>
      <c r="KVB183" s="12">
        <f>Equity!KVB59</f>
        <v>0</v>
      </c>
      <c r="KVC183" s="12">
        <f>Equity!KVC59</f>
        <v>0</v>
      </c>
      <c r="KVD183" s="12">
        <f>Equity!KVD59</f>
        <v>0</v>
      </c>
      <c r="KVE183" s="12">
        <f>Equity!KVE59</f>
        <v>0</v>
      </c>
      <c r="KVF183" s="12">
        <f>Equity!KVF59</f>
        <v>0</v>
      </c>
      <c r="KVG183" s="12">
        <f>Equity!KVG59</f>
        <v>0</v>
      </c>
      <c r="KVH183" s="12">
        <f>Equity!KVH59</f>
        <v>0</v>
      </c>
      <c r="KVI183" s="12">
        <f>Equity!KVI59</f>
        <v>0</v>
      </c>
      <c r="KVJ183" s="12">
        <f>Equity!KVJ59</f>
        <v>0</v>
      </c>
      <c r="KVK183" s="12">
        <f>Equity!KVK59</f>
        <v>0</v>
      </c>
      <c r="KVL183" s="12">
        <f>Equity!KVL59</f>
        <v>0</v>
      </c>
      <c r="KVM183" s="12">
        <f>Equity!KVM59</f>
        <v>0</v>
      </c>
      <c r="KVN183" s="12">
        <f>Equity!KVN59</f>
        <v>0</v>
      </c>
      <c r="KVO183" s="12">
        <f>Equity!KVO59</f>
        <v>0</v>
      </c>
      <c r="KVP183" s="12">
        <f>Equity!KVP59</f>
        <v>0</v>
      </c>
      <c r="KVQ183" s="12">
        <f>Equity!KVQ59</f>
        <v>0</v>
      </c>
      <c r="KVR183" s="12">
        <f>Equity!KVR59</f>
        <v>0</v>
      </c>
      <c r="KVS183" s="12">
        <f>Equity!KVS59</f>
        <v>0</v>
      </c>
      <c r="KVT183" s="12">
        <f>Equity!KVT59</f>
        <v>0</v>
      </c>
      <c r="KVU183" s="12">
        <f>Equity!KVU59</f>
        <v>0</v>
      </c>
      <c r="KVV183" s="12">
        <f>Equity!KVV59</f>
        <v>0</v>
      </c>
      <c r="KVW183" s="12">
        <f>Equity!KVW59</f>
        <v>0</v>
      </c>
      <c r="KVX183" s="12">
        <f>Equity!KVX59</f>
        <v>0</v>
      </c>
      <c r="KVY183" s="12">
        <f>Equity!KVY59</f>
        <v>0</v>
      </c>
      <c r="KVZ183" s="12">
        <f>Equity!KVZ59</f>
        <v>0</v>
      </c>
      <c r="KWA183" s="12">
        <f>Equity!KWA59</f>
        <v>0</v>
      </c>
      <c r="KWB183" s="12">
        <f>Equity!KWB59</f>
        <v>0</v>
      </c>
      <c r="KWC183" s="12">
        <f>Equity!KWC59</f>
        <v>0</v>
      </c>
      <c r="KWD183" s="12">
        <f>Equity!KWD59</f>
        <v>0</v>
      </c>
      <c r="KWE183" s="12">
        <f>Equity!KWE59</f>
        <v>0</v>
      </c>
      <c r="KWF183" s="12">
        <f>Equity!KWF59</f>
        <v>0</v>
      </c>
      <c r="KWG183" s="12">
        <f>Equity!KWG59</f>
        <v>0</v>
      </c>
      <c r="KWH183" s="12">
        <f>Equity!KWH59</f>
        <v>0</v>
      </c>
      <c r="KWI183" s="12">
        <f>Equity!KWI59</f>
        <v>0</v>
      </c>
      <c r="KWJ183" s="12">
        <f>Equity!KWJ59</f>
        <v>0</v>
      </c>
      <c r="KWK183" s="12">
        <f>Equity!KWK59</f>
        <v>0</v>
      </c>
      <c r="KWL183" s="12">
        <f>Equity!KWL59</f>
        <v>0</v>
      </c>
      <c r="KWM183" s="12">
        <f>Equity!KWM59</f>
        <v>0</v>
      </c>
      <c r="KWN183" s="12">
        <f>Equity!KWN59</f>
        <v>0</v>
      </c>
      <c r="KWO183" s="12">
        <f>Equity!KWO59</f>
        <v>0</v>
      </c>
      <c r="KWP183" s="12">
        <f>Equity!KWP59</f>
        <v>0</v>
      </c>
      <c r="KWQ183" s="12">
        <f>Equity!KWQ59</f>
        <v>0</v>
      </c>
      <c r="KWR183" s="12">
        <f>Equity!KWR59</f>
        <v>0</v>
      </c>
      <c r="KWS183" s="12">
        <f>Equity!KWS59</f>
        <v>0</v>
      </c>
      <c r="KWT183" s="12">
        <f>Equity!KWT59</f>
        <v>0</v>
      </c>
      <c r="KWU183" s="12">
        <f>Equity!KWU59</f>
        <v>0</v>
      </c>
      <c r="KWV183" s="12">
        <f>Equity!KWV59</f>
        <v>0</v>
      </c>
      <c r="KWW183" s="12">
        <f>Equity!KWW59</f>
        <v>0</v>
      </c>
      <c r="KWX183" s="12">
        <f>Equity!KWX59</f>
        <v>0</v>
      </c>
      <c r="KWY183" s="12">
        <f>Equity!KWY59</f>
        <v>0</v>
      </c>
      <c r="KWZ183" s="12">
        <f>Equity!KWZ59</f>
        <v>0</v>
      </c>
      <c r="KXA183" s="12">
        <f>Equity!KXA59</f>
        <v>0</v>
      </c>
      <c r="KXB183" s="12">
        <f>Equity!KXB59</f>
        <v>0</v>
      </c>
      <c r="KXC183" s="12">
        <f>Equity!KXC59</f>
        <v>0</v>
      </c>
      <c r="KXD183" s="12">
        <f>Equity!KXD59</f>
        <v>0</v>
      </c>
      <c r="KXE183" s="12">
        <f>Equity!KXE59</f>
        <v>0</v>
      </c>
      <c r="KXF183" s="12">
        <f>Equity!KXF59</f>
        <v>0</v>
      </c>
      <c r="KXG183" s="12">
        <f>Equity!KXG59</f>
        <v>0</v>
      </c>
      <c r="KXH183" s="12">
        <f>Equity!KXH59</f>
        <v>0</v>
      </c>
      <c r="KXI183" s="12">
        <f>Equity!KXI59</f>
        <v>0</v>
      </c>
      <c r="KXJ183" s="12">
        <f>Equity!KXJ59</f>
        <v>0</v>
      </c>
      <c r="KXK183" s="12">
        <f>Equity!KXK59</f>
        <v>0</v>
      </c>
      <c r="KXL183" s="12">
        <f>Equity!KXL59</f>
        <v>0</v>
      </c>
      <c r="KXM183" s="12">
        <f>Equity!KXM59</f>
        <v>0</v>
      </c>
      <c r="KXN183" s="12">
        <f>Equity!KXN59</f>
        <v>0</v>
      </c>
      <c r="KXO183" s="12">
        <f>Equity!KXO59</f>
        <v>0</v>
      </c>
      <c r="KXP183" s="12">
        <f>Equity!KXP59</f>
        <v>0</v>
      </c>
      <c r="KXQ183" s="12">
        <f>Equity!KXQ59</f>
        <v>0</v>
      </c>
      <c r="KXR183" s="12">
        <f>Equity!KXR59</f>
        <v>0</v>
      </c>
      <c r="KXS183" s="12">
        <f>Equity!KXS59</f>
        <v>0</v>
      </c>
      <c r="KXT183" s="12">
        <f>Equity!KXT59</f>
        <v>0</v>
      </c>
      <c r="KXU183" s="12">
        <f>Equity!KXU59</f>
        <v>0</v>
      </c>
      <c r="KXV183" s="12">
        <f>Equity!KXV59</f>
        <v>0</v>
      </c>
      <c r="KXW183" s="12">
        <f>Equity!KXW59</f>
        <v>0</v>
      </c>
      <c r="KXX183" s="12">
        <f>Equity!KXX59</f>
        <v>0</v>
      </c>
      <c r="KXY183" s="12">
        <f>Equity!KXY59</f>
        <v>0</v>
      </c>
      <c r="KXZ183" s="12">
        <f>Equity!KXZ59</f>
        <v>0</v>
      </c>
      <c r="KYA183" s="12">
        <f>Equity!KYA59</f>
        <v>0</v>
      </c>
      <c r="KYB183" s="12">
        <f>Equity!KYB59</f>
        <v>0</v>
      </c>
      <c r="KYC183" s="12">
        <f>Equity!KYC59</f>
        <v>0</v>
      </c>
      <c r="KYD183" s="12">
        <f>Equity!KYD59</f>
        <v>0</v>
      </c>
      <c r="KYE183" s="12">
        <f>Equity!KYE59</f>
        <v>0</v>
      </c>
      <c r="KYF183" s="12">
        <f>Equity!KYF59</f>
        <v>0</v>
      </c>
      <c r="KYG183" s="12">
        <f>Equity!KYG59</f>
        <v>0</v>
      </c>
      <c r="KYH183" s="12">
        <f>Equity!KYH59</f>
        <v>0</v>
      </c>
      <c r="KYI183" s="12">
        <f>Equity!KYI59</f>
        <v>0</v>
      </c>
      <c r="KYJ183" s="12">
        <f>Equity!KYJ59</f>
        <v>0</v>
      </c>
      <c r="KYK183" s="12">
        <f>Equity!KYK59</f>
        <v>0</v>
      </c>
      <c r="KYL183" s="12">
        <f>Equity!KYL59</f>
        <v>0</v>
      </c>
      <c r="KYM183" s="12">
        <f>Equity!KYM59</f>
        <v>0</v>
      </c>
      <c r="KYN183" s="12">
        <f>Equity!KYN59</f>
        <v>0</v>
      </c>
      <c r="KYO183" s="12">
        <f>Equity!KYO59</f>
        <v>0</v>
      </c>
      <c r="KYP183" s="12">
        <f>Equity!KYP59</f>
        <v>0</v>
      </c>
      <c r="KYQ183" s="12">
        <f>Equity!KYQ59</f>
        <v>0</v>
      </c>
      <c r="KYR183" s="12">
        <f>Equity!KYR59</f>
        <v>0</v>
      </c>
      <c r="KYS183" s="12">
        <f>Equity!KYS59</f>
        <v>0</v>
      </c>
      <c r="KYT183" s="12">
        <f>Equity!KYT59</f>
        <v>0</v>
      </c>
      <c r="KYU183" s="12">
        <f>Equity!KYU59</f>
        <v>0</v>
      </c>
      <c r="KYV183" s="12">
        <f>Equity!KYV59</f>
        <v>0</v>
      </c>
      <c r="KYW183" s="12">
        <f>Equity!KYW59</f>
        <v>0</v>
      </c>
      <c r="KYX183" s="12">
        <f>Equity!KYX59</f>
        <v>0</v>
      </c>
      <c r="KYY183" s="12">
        <f>Equity!KYY59</f>
        <v>0</v>
      </c>
      <c r="KYZ183" s="12">
        <f>Equity!KYZ59</f>
        <v>0</v>
      </c>
      <c r="KZA183" s="12">
        <f>Equity!KZA59</f>
        <v>0</v>
      </c>
      <c r="KZB183" s="12">
        <f>Equity!KZB59</f>
        <v>0</v>
      </c>
      <c r="KZC183" s="12">
        <f>Equity!KZC59</f>
        <v>0</v>
      </c>
      <c r="KZD183" s="12">
        <f>Equity!KZD59</f>
        <v>0</v>
      </c>
      <c r="KZE183" s="12">
        <f>Equity!KZE59</f>
        <v>0</v>
      </c>
      <c r="KZF183" s="12">
        <f>Equity!KZF59</f>
        <v>0</v>
      </c>
      <c r="KZG183" s="12">
        <f>Equity!KZG59</f>
        <v>0</v>
      </c>
      <c r="KZH183" s="12">
        <f>Equity!KZH59</f>
        <v>0</v>
      </c>
      <c r="KZI183" s="12">
        <f>Equity!KZI59</f>
        <v>0</v>
      </c>
      <c r="KZJ183" s="12">
        <f>Equity!KZJ59</f>
        <v>0</v>
      </c>
      <c r="KZK183" s="12">
        <f>Equity!KZK59</f>
        <v>0</v>
      </c>
      <c r="KZL183" s="12">
        <f>Equity!KZL59</f>
        <v>0</v>
      </c>
      <c r="KZM183" s="12">
        <f>Equity!KZM59</f>
        <v>0</v>
      </c>
      <c r="KZN183" s="12">
        <f>Equity!KZN59</f>
        <v>0</v>
      </c>
      <c r="KZO183" s="12">
        <f>Equity!KZO59</f>
        <v>0</v>
      </c>
      <c r="KZP183" s="12">
        <f>Equity!KZP59</f>
        <v>0</v>
      </c>
      <c r="KZQ183" s="12">
        <f>Equity!KZQ59</f>
        <v>0</v>
      </c>
      <c r="KZR183" s="12">
        <f>Equity!KZR59</f>
        <v>0</v>
      </c>
      <c r="KZS183" s="12">
        <f>Equity!KZS59</f>
        <v>0</v>
      </c>
      <c r="KZT183" s="12">
        <f>Equity!KZT59</f>
        <v>0</v>
      </c>
      <c r="KZU183" s="12">
        <f>Equity!KZU59</f>
        <v>0</v>
      </c>
      <c r="KZV183" s="12">
        <f>Equity!KZV59</f>
        <v>0</v>
      </c>
      <c r="KZW183" s="12">
        <f>Equity!KZW59</f>
        <v>0</v>
      </c>
      <c r="KZX183" s="12">
        <f>Equity!KZX59</f>
        <v>0</v>
      </c>
      <c r="KZY183" s="12">
        <f>Equity!KZY59</f>
        <v>0</v>
      </c>
      <c r="KZZ183" s="12">
        <f>Equity!KZZ59</f>
        <v>0</v>
      </c>
      <c r="LAA183" s="12">
        <f>Equity!LAA59</f>
        <v>0</v>
      </c>
      <c r="LAB183" s="12">
        <f>Equity!LAB59</f>
        <v>0</v>
      </c>
      <c r="LAC183" s="12">
        <f>Equity!LAC59</f>
        <v>0</v>
      </c>
      <c r="LAD183" s="12">
        <f>Equity!LAD59</f>
        <v>0</v>
      </c>
      <c r="LAE183" s="12">
        <f>Equity!LAE59</f>
        <v>0</v>
      </c>
      <c r="LAF183" s="12">
        <f>Equity!LAF59</f>
        <v>0</v>
      </c>
      <c r="LAG183" s="12">
        <f>Equity!LAG59</f>
        <v>0</v>
      </c>
      <c r="LAH183" s="12">
        <f>Equity!LAH59</f>
        <v>0</v>
      </c>
      <c r="LAI183" s="12">
        <f>Equity!LAI59</f>
        <v>0</v>
      </c>
      <c r="LAJ183" s="12">
        <f>Equity!LAJ59</f>
        <v>0</v>
      </c>
      <c r="LAK183" s="12">
        <f>Equity!LAK59</f>
        <v>0</v>
      </c>
      <c r="LAL183" s="12">
        <f>Equity!LAL59</f>
        <v>0</v>
      </c>
      <c r="LAM183" s="12">
        <f>Equity!LAM59</f>
        <v>0</v>
      </c>
      <c r="LAN183" s="12">
        <f>Equity!LAN59</f>
        <v>0</v>
      </c>
      <c r="LAO183" s="12">
        <f>Equity!LAO59</f>
        <v>0</v>
      </c>
      <c r="LAP183" s="12">
        <f>Equity!LAP59</f>
        <v>0</v>
      </c>
      <c r="LAQ183" s="12">
        <f>Equity!LAQ59</f>
        <v>0</v>
      </c>
      <c r="LAR183" s="12">
        <f>Equity!LAR59</f>
        <v>0</v>
      </c>
      <c r="LAS183" s="12">
        <f>Equity!LAS59</f>
        <v>0</v>
      </c>
      <c r="LAT183" s="12">
        <f>Equity!LAT59</f>
        <v>0</v>
      </c>
      <c r="LAU183" s="12">
        <f>Equity!LAU59</f>
        <v>0</v>
      </c>
      <c r="LAV183" s="12">
        <f>Equity!LAV59</f>
        <v>0</v>
      </c>
      <c r="LAW183" s="12">
        <f>Equity!LAW59</f>
        <v>0</v>
      </c>
      <c r="LAX183" s="12">
        <f>Equity!LAX59</f>
        <v>0</v>
      </c>
      <c r="LAY183" s="12">
        <f>Equity!LAY59</f>
        <v>0</v>
      </c>
      <c r="LAZ183" s="12">
        <f>Equity!LAZ59</f>
        <v>0</v>
      </c>
      <c r="LBA183" s="12">
        <f>Equity!LBA59</f>
        <v>0</v>
      </c>
      <c r="LBB183" s="12">
        <f>Equity!LBB59</f>
        <v>0</v>
      </c>
      <c r="LBC183" s="12">
        <f>Equity!LBC59</f>
        <v>0</v>
      </c>
      <c r="LBD183" s="12">
        <f>Equity!LBD59</f>
        <v>0</v>
      </c>
      <c r="LBE183" s="12">
        <f>Equity!LBE59</f>
        <v>0</v>
      </c>
      <c r="LBF183" s="12">
        <f>Equity!LBF59</f>
        <v>0</v>
      </c>
      <c r="LBG183" s="12">
        <f>Equity!LBG59</f>
        <v>0</v>
      </c>
      <c r="LBH183" s="12">
        <f>Equity!LBH59</f>
        <v>0</v>
      </c>
      <c r="LBI183" s="12">
        <f>Equity!LBI59</f>
        <v>0</v>
      </c>
      <c r="LBJ183" s="12">
        <f>Equity!LBJ59</f>
        <v>0</v>
      </c>
      <c r="LBK183" s="12">
        <f>Equity!LBK59</f>
        <v>0</v>
      </c>
      <c r="LBL183" s="12">
        <f>Equity!LBL59</f>
        <v>0</v>
      </c>
      <c r="LBM183" s="12">
        <f>Equity!LBM59</f>
        <v>0</v>
      </c>
      <c r="LBN183" s="12">
        <f>Equity!LBN59</f>
        <v>0</v>
      </c>
      <c r="LBO183" s="12">
        <f>Equity!LBO59</f>
        <v>0</v>
      </c>
      <c r="LBP183" s="12">
        <f>Equity!LBP59</f>
        <v>0</v>
      </c>
      <c r="LBQ183" s="12">
        <f>Equity!LBQ59</f>
        <v>0</v>
      </c>
      <c r="LBR183" s="12">
        <f>Equity!LBR59</f>
        <v>0</v>
      </c>
      <c r="LBS183" s="12">
        <f>Equity!LBS59</f>
        <v>0</v>
      </c>
      <c r="LBT183" s="12">
        <f>Equity!LBT59</f>
        <v>0</v>
      </c>
      <c r="LBU183" s="12">
        <f>Equity!LBU59</f>
        <v>0</v>
      </c>
      <c r="LBV183" s="12">
        <f>Equity!LBV59</f>
        <v>0</v>
      </c>
      <c r="LBW183" s="12">
        <f>Equity!LBW59</f>
        <v>0</v>
      </c>
      <c r="LBX183" s="12">
        <f>Equity!LBX59</f>
        <v>0</v>
      </c>
      <c r="LBY183" s="12">
        <f>Equity!LBY59</f>
        <v>0</v>
      </c>
      <c r="LBZ183" s="12">
        <f>Equity!LBZ59</f>
        <v>0</v>
      </c>
      <c r="LCA183" s="12">
        <f>Equity!LCA59</f>
        <v>0</v>
      </c>
      <c r="LCB183" s="12">
        <f>Equity!LCB59</f>
        <v>0</v>
      </c>
      <c r="LCC183" s="12">
        <f>Equity!LCC59</f>
        <v>0</v>
      </c>
      <c r="LCD183" s="12">
        <f>Equity!LCD59</f>
        <v>0</v>
      </c>
      <c r="LCE183" s="12">
        <f>Equity!LCE59</f>
        <v>0</v>
      </c>
      <c r="LCF183" s="12">
        <f>Equity!LCF59</f>
        <v>0</v>
      </c>
      <c r="LCG183" s="12">
        <f>Equity!LCG59</f>
        <v>0</v>
      </c>
      <c r="LCH183" s="12">
        <f>Equity!LCH59</f>
        <v>0</v>
      </c>
      <c r="LCI183" s="12">
        <f>Equity!LCI59</f>
        <v>0</v>
      </c>
      <c r="LCJ183" s="12">
        <f>Equity!LCJ59</f>
        <v>0</v>
      </c>
      <c r="LCK183" s="12">
        <f>Equity!LCK59</f>
        <v>0</v>
      </c>
      <c r="LCL183" s="12">
        <f>Equity!LCL59</f>
        <v>0</v>
      </c>
      <c r="LCM183" s="12">
        <f>Equity!LCM59</f>
        <v>0</v>
      </c>
      <c r="LCN183" s="12">
        <f>Equity!LCN59</f>
        <v>0</v>
      </c>
      <c r="LCO183" s="12">
        <f>Equity!LCO59</f>
        <v>0</v>
      </c>
      <c r="LCP183" s="12">
        <f>Equity!LCP59</f>
        <v>0</v>
      </c>
      <c r="LCQ183" s="12">
        <f>Equity!LCQ59</f>
        <v>0</v>
      </c>
      <c r="LCR183" s="12">
        <f>Equity!LCR59</f>
        <v>0</v>
      </c>
      <c r="LCS183" s="12">
        <f>Equity!LCS59</f>
        <v>0</v>
      </c>
      <c r="LCT183" s="12">
        <f>Equity!LCT59</f>
        <v>0</v>
      </c>
      <c r="LCU183" s="12">
        <f>Equity!LCU59</f>
        <v>0</v>
      </c>
      <c r="LCV183" s="12">
        <f>Equity!LCV59</f>
        <v>0</v>
      </c>
      <c r="LCW183" s="12">
        <f>Equity!LCW59</f>
        <v>0</v>
      </c>
      <c r="LCX183" s="12">
        <f>Equity!LCX59</f>
        <v>0</v>
      </c>
      <c r="LCY183" s="12">
        <f>Equity!LCY59</f>
        <v>0</v>
      </c>
      <c r="LCZ183" s="12">
        <f>Equity!LCZ59</f>
        <v>0</v>
      </c>
      <c r="LDA183" s="12">
        <f>Equity!LDA59</f>
        <v>0</v>
      </c>
      <c r="LDB183" s="12">
        <f>Equity!LDB59</f>
        <v>0</v>
      </c>
      <c r="LDC183" s="12">
        <f>Equity!LDC59</f>
        <v>0</v>
      </c>
      <c r="LDD183" s="12">
        <f>Equity!LDD59</f>
        <v>0</v>
      </c>
      <c r="LDE183" s="12">
        <f>Equity!LDE59</f>
        <v>0</v>
      </c>
      <c r="LDF183" s="12">
        <f>Equity!LDF59</f>
        <v>0</v>
      </c>
      <c r="LDG183" s="12">
        <f>Equity!LDG59</f>
        <v>0</v>
      </c>
      <c r="LDH183" s="12">
        <f>Equity!LDH59</f>
        <v>0</v>
      </c>
      <c r="LDI183" s="12">
        <f>Equity!LDI59</f>
        <v>0</v>
      </c>
      <c r="LDJ183" s="12">
        <f>Equity!LDJ59</f>
        <v>0</v>
      </c>
      <c r="LDK183" s="12">
        <f>Equity!LDK59</f>
        <v>0</v>
      </c>
      <c r="LDL183" s="12">
        <f>Equity!LDL59</f>
        <v>0</v>
      </c>
      <c r="LDM183" s="12">
        <f>Equity!LDM59</f>
        <v>0</v>
      </c>
      <c r="LDN183" s="12">
        <f>Equity!LDN59</f>
        <v>0</v>
      </c>
      <c r="LDO183" s="12">
        <f>Equity!LDO59</f>
        <v>0</v>
      </c>
      <c r="LDP183" s="12">
        <f>Equity!LDP59</f>
        <v>0</v>
      </c>
      <c r="LDQ183" s="12">
        <f>Equity!LDQ59</f>
        <v>0</v>
      </c>
      <c r="LDR183" s="12">
        <f>Equity!LDR59</f>
        <v>0</v>
      </c>
      <c r="LDS183" s="12">
        <f>Equity!LDS59</f>
        <v>0</v>
      </c>
      <c r="LDT183" s="12">
        <f>Equity!LDT59</f>
        <v>0</v>
      </c>
      <c r="LDU183" s="12">
        <f>Equity!LDU59</f>
        <v>0</v>
      </c>
      <c r="LDV183" s="12">
        <f>Equity!LDV59</f>
        <v>0</v>
      </c>
      <c r="LDW183" s="12">
        <f>Equity!LDW59</f>
        <v>0</v>
      </c>
      <c r="LDX183" s="12">
        <f>Equity!LDX59</f>
        <v>0</v>
      </c>
      <c r="LDY183" s="12">
        <f>Equity!LDY59</f>
        <v>0</v>
      </c>
      <c r="LDZ183" s="12">
        <f>Equity!LDZ59</f>
        <v>0</v>
      </c>
      <c r="LEA183" s="12">
        <f>Equity!LEA59</f>
        <v>0</v>
      </c>
      <c r="LEB183" s="12">
        <f>Equity!LEB59</f>
        <v>0</v>
      </c>
      <c r="LEC183" s="12">
        <f>Equity!LEC59</f>
        <v>0</v>
      </c>
      <c r="LED183" s="12">
        <f>Equity!LED59</f>
        <v>0</v>
      </c>
      <c r="LEE183" s="12">
        <f>Equity!LEE59</f>
        <v>0</v>
      </c>
      <c r="LEF183" s="12">
        <f>Equity!LEF59</f>
        <v>0</v>
      </c>
      <c r="LEG183" s="12">
        <f>Equity!LEG59</f>
        <v>0</v>
      </c>
      <c r="LEH183" s="12">
        <f>Equity!LEH59</f>
        <v>0</v>
      </c>
      <c r="LEI183" s="12">
        <f>Equity!LEI59</f>
        <v>0</v>
      </c>
      <c r="LEJ183" s="12">
        <f>Equity!LEJ59</f>
        <v>0</v>
      </c>
      <c r="LEK183" s="12">
        <f>Equity!LEK59</f>
        <v>0</v>
      </c>
      <c r="LEL183" s="12">
        <f>Equity!LEL59</f>
        <v>0</v>
      </c>
      <c r="LEM183" s="12">
        <f>Equity!LEM59</f>
        <v>0</v>
      </c>
      <c r="LEN183" s="12">
        <f>Equity!LEN59</f>
        <v>0</v>
      </c>
      <c r="LEO183" s="12">
        <f>Equity!LEO59</f>
        <v>0</v>
      </c>
      <c r="LEP183" s="12">
        <f>Equity!LEP59</f>
        <v>0</v>
      </c>
      <c r="LEQ183" s="12">
        <f>Equity!LEQ59</f>
        <v>0</v>
      </c>
      <c r="LER183" s="12">
        <f>Equity!LER59</f>
        <v>0</v>
      </c>
      <c r="LES183" s="12">
        <f>Equity!LES59</f>
        <v>0</v>
      </c>
      <c r="LET183" s="12">
        <f>Equity!LET59</f>
        <v>0</v>
      </c>
      <c r="LEU183" s="12">
        <f>Equity!LEU59</f>
        <v>0</v>
      </c>
      <c r="LEV183" s="12">
        <f>Equity!LEV59</f>
        <v>0</v>
      </c>
      <c r="LEW183" s="12">
        <f>Equity!LEW59</f>
        <v>0</v>
      </c>
      <c r="LEX183" s="12">
        <f>Equity!LEX59</f>
        <v>0</v>
      </c>
      <c r="LEY183" s="12">
        <f>Equity!LEY59</f>
        <v>0</v>
      </c>
      <c r="LEZ183" s="12">
        <f>Equity!LEZ59</f>
        <v>0</v>
      </c>
      <c r="LFA183" s="12">
        <f>Equity!LFA59</f>
        <v>0</v>
      </c>
      <c r="LFB183" s="12">
        <f>Equity!LFB59</f>
        <v>0</v>
      </c>
      <c r="LFC183" s="12">
        <f>Equity!LFC59</f>
        <v>0</v>
      </c>
      <c r="LFD183" s="12">
        <f>Equity!LFD59</f>
        <v>0</v>
      </c>
      <c r="LFE183" s="12">
        <f>Equity!LFE59</f>
        <v>0</v>
      </c>
      <c r="LFF183" s="12">
        <f>Equity!LFF59</f>
        <v>0</v>
      </c>
      <c r="LFG183" s="12">
        <f>Equity!LFG59</f>
        <v>0</v>
      </c>
      <c r="LFH183" s="12">
        <f>Equity!LFH59</f>
        <v>0</v>
      </c>
      <c r="LFI183" s="12">
        <f>Equity!LFI59</f>
        <v>0</v>
      </c>
      <c r="LFJ183" s="12">
        <f>Equity!LFJ59</f>
        <v>0</v>
      </c>
      <c r="LFK183" s="12">
        <f>Equity!LFK59</f>
        <v>0</v>
      </c>
      <c r="LFL183" s="12">
        <f>Equity!LFL59</f>
        <v>0</v>
      </c>
      <c r="LFM183" s="12">
        <f>Equity!LFM59</f>
        <v>0</v>
      </c>
      <c r="LFN183" s="12">
        <f>Equity!LFN59</f>
        <v>0</v>
      </c>
      <c r="LFO183" s="12">
        <f>Equity!LFO59</f>
        <v>0</v>
      </c>
      <c r="LFP183" s="12">
        <f>Equity!LFP59</f>
        <v>0</v>
      </c>
      <c r="LFQ183" s="12">
        <f>Equity!LFQ59</f>
        <v>0</v>
      </c>
      <c r="LFR183" s="12">
        <f>Equity!LFR59</f>
        <v>0</v>
      </c>
      <c r="LFS183" s="12">
        <f>Equity!LFS59</f>
        <v>0</v>
      </c>
      <c r="LFT183" s="12">
        <f>Equity!LFT59</f>
        <v>0</v>
      </c>
      <c r="LFU183" s="12">
        <f>Equity!LFU59</f>
        <v>0</v>
      </c>
      <c r="LFV183" s="12">
        <f>Equity!LFV59</f>
        <v>0</v>
      </c>
      <c r="LFW183" s="12">
        <f>Equity!LFW59</f>
        <v>0</v>
      </c>
      <c r="LFX183" s="12">
        <f>Equity!LFX59</f>
        <v>0</v>
      </c>
      <c r="LFY183" s="12">
        <f>Equity!LFY59</f>
        <v>0</v>
      </c>
      <c r="LFZ183" s="12">
        <f>Equity!LFZ59</f>
        <v>0</v>
      </c>
      <c r="LGA183" s="12">
        <f>Equity!LGA59</f>
        <v>0</v>
      </c>
      <c r="LGB183" s="12">
        <f>Equity!LGB59</f>
        <v>0</v>
      </c>
      <c r="LGC183" s="12">
        <f>Equity!LGC59</f>
        <v>0</v>
      </c>
      <c r="LGD183" s="12">
        <f>Equity!LGD59</f>
        <v>0</v>
      </c>
      <c r="LGE183" s="12">
        <f>Equity!LGE59</f>
        <v>0</v>
      </c>
      <c r="LGF183" s="12">
        <f>Equity!LGF59</f>
        <v>0</v>
      </c>
      <c r="LGG183" s="12">
        <f>Equity!LGG59</f>
        <v>0</v>
      </c>
      <c r="LGH183" s="12">
        <f>Equity!LGH59</f>
        <v>0</v>
      </c>
      <c r="LGI183" s="12">
        <f>Equity!LGI59</f>
        <v>0</v>
      </c>
      <c r="LGJ183" s="12">
        <f>Equity!LGJ59</f>
        <v>0</v>
      </c>
      <c r="LGK183" s="12">
        <f>Equity!LGK59</f>
        <v>0</v>
      </c>
      <c r="LGL183" s="12">
        <f>Equity!LGL59</f>
        <v>0</v>
      </c>
      <c r="LGM183" s="12">
        <f>Equity!LGM59</f>
        <v>0</v>
      </c>
      <c r="LGN183" s="12">
        <f>Equity!LGN59</f>
        <v>0</v>
      </c>
      <c r="LGO183" s="12">
        <f>Equity!LGO59</f>
        <v>0</v>
      </c>
      <c r="LGP183" s="12">
        <f>Equity!LGP59</f>
        <v>0</v>
      </c>
      <c r="LGQ183" s="12">
        <f>Equity!LGQ59</f>
        <v>0</v>
      </c>
      <c r="LGR183" s="12">
        <f>Equity!LGR59</f>
        <v>0</v>
      </c>
      <c r="LGS183" s="12">
        <f>Equity!LGS59</f>
        <v>0</v>
      </c>
      <c r="LGT183" s="12">
        <f>Equity!LGT59</f>
        <v>0</v>
      </c>
      <c r="LGU183" s="12">
        <f>Equity!LGU59</f>
        <v>0</v>
      </c>
      <c r="LGV183" s="12">
        <f>Equity!LGV59</f>
        <v>0</v>
      </c>
      <c r="LGW183" s="12">
        <f>Equity!LGW59</f>
        <v>0</v>
      </c>
      <c r="LGX183" s="12">
        <f>Equity!LGX59</f>
        <v>0</v>
      </c>
      <c r="LGY183" s="12">
        <f>Equity!LGY59</f>
        <v>0</v>
      </c>
      <c r="LGZ183" s="12">
        <f>Equity!LGZ59</f>
        <v>0</v>
      </c>
      <c r="LHA183" s="12">
        <f>Equity!LHA59</f>
        <v>0</v>
      </c>
      <c r="LHB183" s="12">
        <f>Equity!LHB59</f>
        <v>0</v>
      </c>
      <c r="LHC183" s="12">
        <f>Equity!LHC59</f>
        <v>0</v>
      </c>
      <c r="LHD183" s="12">
        <f>Equity!LHD59</f>
        <v>0</v>
      </c>
      <c r="LHE183" s="12">
        <f>Equity!LHE59</f>
        <v>0</v>
      </c>
      <c r="LHF183" s="12">
        <f>Equity!LHF59</f>
        <v>0</v>
      </c>
      <c r="LHG183" s="12">
        <f>Equity!LHG59</f>
        <v>0</v>
      </c>
      <c r="LHH183" s="12">
        <f>Equity!LHH59</f>
        <v>0</v>
      </c>
      <c r="LHI183" s="12">
        <f>Equity!LHI59</f>
        <v>0</v>
      </c>
      <c r="LHJ183" s="12">
        <f>Equity!LHJ59</f>
        <v>0</v>
      </c>
      <c r="LHK183" s="12">
        <f>Equity!LHK59</f>
        <v>0</v>
      </c>
      <c r="LHL183" s="12">
        <f>Equity!LHL59</f>
        <v>0</v>
      </c>
      <c r="LHM183" s="12">
        <f>Equity!LHM59</f>
        <v>0</v>
      </c>
      <c r="LHN183" s="12">
        <f>Equity!LHN59</f>
        <v>0</v>
      </c>
      <c r="LHO183" s="12">
        <f>Equity!LHO59</f>
        <v>0</v>
      </c>
      <c r="LHP183" s="12">
        <f>Equity!LHP59</f>
        <v>0</v>
      </c>
      <c r="LHQ183" s="12">
        <f>Equity!LHQ59</f>
        <v>0</v>
      </c>
      <c r="LHR183" s="12">
        <f>Equity!LHR59</f>
        <v>0</v>
      </c>
      <c r="LHS183" s="12">
        <f>Equity!LHS59</f>
        <v>0</v>
      </c>
      <c r="LHT183" s="12">
        <f>Equity!LHT59</f>
        <v>0</v>
      </c>
      <c r="LHU183" s="12">
        <f>Equity!LHU59</f>
        <v>0</v>
      </c>
      <c r="LHV183" s="12">
        <f>Equity!LHV59</f>
        <v>0</v>
      </c>
      <c r="LHW183" s="12">
        <f>Equity!LHW59</f>
        <v>0</v>
      </c>
      <c r="LHX183" s="12">
        <f>Equity!LHX59</f>
        <v>0</v>
      </c>
      <c r="LHY183" s="12">
        <f>Equity!LHY59</f>
        <v>0</v>
      </c>
      <c r="LHZ183" s="12">
        <f>Equity!LHZ59</f>
        <v>0</v>
      </c>
      <c r="LIA183" s="12">
        <f>Equity!LIA59</f>
        <v>0</v>
      </c>
      <c r="LIB183" s="12">
        <f>Equity!LIB59</f>
        <v>0</v>
      </c>
      <c r="LIC183" s="12">
        <f>Equity!LIC59</f>
        <v>0</v>
      </c>
      <c r="LID183" s="12">
        <f>Equity!LID59</f>
        <v>0</v>
      </c>
      <c r="LIE183" s="12">
        <f>Equity!LIE59</f>
        <v>0</v>
      </c>
      <c r="LIF183" s="12">
        <f>Equity!LIF59</f>
        <v>0</v>
      </c>
      <c r="LIG183" s="12">
        <f>Equity!LIG59</f>
        <v>0</v>
      </c>
      <c r="LIH183" s="12">
        <f>Equity!LIH59</f>
        <v>0</v>
      </c>
      <c r="LII183" s="12">
        <f>Equity!LII59</f>
        <v>0</v>
      </c>
      <c r="LIJ183" s="12">
        <f>Equity!LIJ59</f>
        <v>0</v>
      </c>
      <c r="LIK183" s="12">
        <f>Equity!LIK59</f>
        <v>0</v>
      </c>
      <c r="LIL183" s="12">
        <f>Equity!LIL59</f>
        <v>0</v>
      </c>
      <c r="LIM183" s="12">
        <f>Equity!LIM59</f>
        <v>0</v>
      </c>
      <c r="LIN183" s="12">
        <f>Equity!LIN59</f>
        <v>0</v>
      </c>
      <c r="LIO183" s="12">
        <f>Equity!LIO59</f>
        <v>0</v>
      </c>
      <c r="LIP183" s="12">
        <f>Equity!LIP59</f>
        <v>0</v>
      </c>
      <c r="LIQ183" s="12">
        <f>Equity!LIQ59</f>
        <v>0</v>
      </c>
      <c r="LIR183" s="12">
        <f>Equity!LIR59</f>
        <v>0</v>
      </c>
      <c r="LIS183" s="12">
        <f>Equity!LIS59</f>
        <v>0</v>
      </c>
      <c r="LIT183" s="12">
        <f>Equity!LIT59</f>
        <v>0</v>
      </c>
      <c r="LIU183" s="12">
        <f>Equity!LIU59</f>
        <v>0</v>
      </c>
      <c r="LIV183" s="12">
        <f>Equity!LIV59</f>
        <v>0</v>
      </c>
      <c r="LIW183" s="12">
        <f>Equity!LIW59</f>
        <v>0</v>
      </c>
      <c r="LIX183" s="12">
        <f>Equity!LIX59</f>
        <v>0</v>
      </c>
      <c r="LIY183" s="12">
        <f>Equity!LIY59</f>
        <v>0</v>
      </c>
      <c r="LIZ183" s="12">
        <f>Equity!LIZ59</f>
        <v>0</v>
      </c>
      <c r="LJA183" s="12">
        <f>Equity!LJA59</f>
        <v>0</v>
      </c>
      <c r="LJB183" s="12">
        <f>Equity!LJB59</f>
        <v>0</v>
      </c>
      <c r="LJC183" s="12">
        <f>Equity!LJC59</f>
        <v>0</v>
      </c>
      <c r="LJD183" s="12">
        <f>Equity!LJD59</f>
        <v>0</v>
      </c>
      <c r="LJE183" s="12">
        <f>Equity!LJE59</f>
        <v>0</v>
      </c>
      <c r="LJF183" s="12">
        <f>Equity!LJF59</f>
        <v>0</v>
      </c>
      <c r="LJG183" s="12">
        <f>Equity!LJG59</f>
        <v>0</v>
      </c>
      <c r="LJH183" s="12">
        <f>Equity!LJH59</f>
        <v>0</v>
      </c>
      <c r="LJI183" s="12">
        <f>Equity!LJI59</f>
        <v>0</v>
      </c>
      <c r="LJJ183" s="12">
        <f>Equity!LJJ59</f>
        <v>0</v>
      </c>
      <c r="LJK183" s="12">
        <f>Equity!LJK59</f>
        <v>0</v>
      </c>
      <c r="LJL183" s="12">
        <f>Equity!LJL59</f>
        <v>0</v>
      </c>
      <c r="LJM183" s="12">
        <f>Equity!LJM59</f>
        <v>0</v>
      </c>
      <c r="LJN183" s="12">
        <f>Equity!LJN59</f>
        <v>0</v>
      </c>
      <c r="LJO183" s="12">
        <f>Equity!LJO59</f>
        <v>0</v>
      </c>
      <c r="LJP183" s="12">
        <f>Equity!LJP59</f>
        <v>0</v>
      </c>
      <c r="LJQ183" s="12">
        <f>Equity!LJQ59</f>
        <v>0</v>
      </c>
      <c r="LJR183" s="12">
        <f>Equity!LJR59</f>
        <v>0</v>
      </c>
      <c r="LJS183" s="12">
        <f>Equity!LJS59</f>
        <v>0</v>
      </c>
      <c r="LJT183" s="12">
        <f>Equity!LJT59</f>
        <v>0</v>
      </c>
      <c r="LJU183" s="12">
        <f>Equity!LJU59</f>
        <v>0</v>
      </c>
      <c r="LJV183" s="12">
        <f>Equity!LJV59</f>
        <v>0</v>
      </c>
      <c r="LJW183" s="12">
        <f>Equity!LJW59</f>
        <v>0</v>
      </c>
      <c r="LJX183" s="12">
        <f>Equity!LJX59</f>
        <v>0</v>
      </c>
      <c r="LJY183" s="12">
        <f>Equity!LJY59</f>
        <v>0</v>
      </c>
      <c r="LJZ183" s="12">
        <f>Equity!LJZ59</f>
        <v>0</v>
      </c>
      <c r="LKA183" s="12">
        <f>Equity!LKA59</f>
        <v>0</v>
      </c>
      <c r="LKB183" s="12">
        <f>Equity!LKB59</f>
        <v>0</v>
      </c>
      <c r="LKC183" s="12">
        <f>Equity!LKC59</f>
        <v>0</v>
      </c>
      <c r="LKD183" s="12">
        <f>Equity!LKD59</f>
        <v>0</v>
      </c>
      <c r="LKE183" s="12">
        <f>Equity!LKE59</f>
        <v>0</v>
      </c>
      <c r="LKF183" s="12">
        <f>Equity!LKF59</f>
        <v>0</v>
      </c>
      <c r="LKG183" s="12">
        <f>Equity!LKG59</f>
        <v>0</v>
      </c>
      <c r="LKH183" s="12">
        <f>Equity!LKH59</f>
        <v>0</v>
      </c>
      <c r="LKI183" s="12">
        <f>Equity!LKI59</f>
        <v>0</v>
      </c>
      <c r="LKJ183" s="12">
        <f>Equity!LKJ59</f>
        <v>0</v>
      </c>
      <c r="LKK183" s="12">
        <f>Equity!LKK59</f>
        <v>0</v>
      </c>
      <c r="LKL183" s="12">
        <f>Equity!LKL59</f>
        <v>0</v>
      </c>
      <c r="LKM183" s="12">
        <f>Equity!LKM59</f>
        <v>0</v>
      </c>
      <c r="LKN183" s="12">
        <f>Equity!LKN59</f>
        <v>0</v>
      </c>
      <c r="LKO183" s="12">
        <f>Equity!LKO59</f>
        <v>0</v>
      </c>
      <c r="LKP183" s="12">
        <f>Equity!LKP59</f>
        <v>0</v>
      </c>
      <c r="LKQ183" s="12">
        <f>Equity!LKQ59</f>
        <v>0</v>
      </c>
      <c r="LKR183" s="12">
        <f>Equity!LKR59</f>
        <v>0</v>
      </c>
      <c r="LKS183" s="12">
        <f>Equity!LKS59</f>
        <v>0</v>
      </c>
      <c r="LKT183" s="12">
        <f>Equity!LKT59</f>
        <v>0</v>
      </c>
      <c r="LKU183" s="12">
        <f>Equity!LKU59</f>
        <v>0</v>
      </c>
      <c r="LKV183" s="12">
        <f>Equity!LKV59</f>
        <v>0</v>
      </c>
      <c r="LKW183" s="12">
        <f>Equity!LKW59</f>
        <v>0</v>
      </c>
      <c r="LKX183" s="12">
        <f>Equity!LKX59</f>
        <v>0</v>
      </c>
      <c r="LKY183" s="12">
        <f>Equity!LKY59</f>
        <v>0</v>
      </c>
      <c r="LKZ183" s="12">
        <f>Equity!LKZ59</f>
        <v>0</v>
      </c>
      <c r="LLA183" s="12">
        <f>Equity!LLA59</f>
        <v>0</v>
      </c>
      <c r="LLB183" s="12">
        <f>Equity!LLB59</f>
        <v>0</v>
      </c>
      <c r="LLC183" s="12">
        <f>Equity!LLC59</f>
        <v>0</v>
      </c>
      <c r="LLD183" s="12">
        <f>Equity!LLD59</f>
        <v>0</v>
      </c>
      <c r="LLE183" s="12">
        <f>Equity!LLE59</f>
        <v>0</v>
      </c>
      <c r="LLF183" s="12">
        <f>Equity!LLF59</f>
        <v>0</v>
      </c>
      <c r="LLG183" s="12">
        <f>Equity!LLG59</f>
        <v>0</v>
      </c>
      <c r="LLH183" s="12">
        <f>Equity!LLH59</f>
        <v>0</v>
      </c>
      <c r="LLI183" s="12">
        <f>Equity!LLI59</f>
        <v>0</v>
      </c>
      <c r="LLJ183" s="12">
        <f>Equity!LLJ59</f>
        <v>0</v>
      </c>
      <c r="LLK183" s="12">
        <f>Equity!LLK59</f>
        <v>0</v>
      </c>
      <c r="LLL183" s="12">
        <f>Equity!LLL59</f>
        <v>0</v>
      </c>
      <c r="LLM183" s="12">
        <f>Equity!LLM59</f>
        <v>0</v>
      </c>
      <c r="LLN183" s="12">
        <f>Equity!LLN59</f>
        <v>0</v>
      </c>
      <c r="LLO183" s="12">
        <f>Equity!LLO59</f>
        <v>0</v>
      </c>
      <c r="LLP183" s="12">
        <f>Equity!LLP59</f>
        <v>0</v>
      </c>
      <c r="LLQ183" s="12">
        <f>Equity!LLQ59</f>
        <v>0</v>
      </c>
      <c r="LLR183" s="12">
        <f>Equity!LLR59</f>
        <v>0</v>
      </c>
      <c r="LLS183" s="12">
        <f>Equity!LLS59</f>
        <v>0</v>
      </c>
      <c r="LLT183" s="12">
        <f>Equity!LLT59</f>
        <v>0</v>
      </c>
      <c r="LLU183" s="12">
        <f>Equity!LLU59</f>
        <v>0</v>
      </c>
      <c r="LLV183" s="12">
        <f>Equity!LLV59</f>
        <v>0</v>
      </c>
      <c r="LLW183" s="12">
        <f>Equity!LLW59</f>
        <v>0</v>
      </c>
      <c r="LLX183" s="12">
        <f>Equity!LLX59</f>
        <v>0</v>
      </c>
      <c r="LLY183" s="12">
        <f>Equity!LLY59</f>
        <v>0</v>
      </c>
      <c r="LLZ183" s="12">
        <f>Equity!LLZ59</f>
        <v>0</v>
      </c>
      <c r="LMA183" s="12">
        <f>Equity!LMA59</f>
        <v>0</v>
      </c>
      <c r="LMB183" s="12">
        <f>Equity!LMB59</f>
        <v>0</v>
      </c>
      <c r="LMC183" s="12">
        <f>Equity!LMC59</f>
        <v>0</v>
      </c>
      <c r="LMD183" s="12">
        <f>Equity!LMD59</f>
        <v>0</v>
      </c>
      <c r="LME183" s="12">
        <f>Equity!LME59</f>
        <v>0</v>
      </c>
      <c r="LMF183" s="12">
        <f>Equity!LMF59</f>
        <v>0</v>
      </c>
      <c r="LMG183" s="12">
        <f>Equity!LMG59</f>
        <v>0</v>
      </c>
      <c r="LMH183" s="12">
        <f>Equity!LMH59</f>
        <v>0</v>
      </c>
      <c r="LMI183" s="12">
        <f>Equity!LMI59</f>
        <v>0</v>
      </c>
      <c r="LMJ183" s="12">
        <f>Equity!LMJ59</f>
        <v>0</v>
      </c>
      <c r="LMK183" s="12">
        <f>Equity!LMK59</f>
        <v>0</v>
      </c>
      <c r="LML183" s="12">
        <f>Equity!LML59</f>
        <v>0</v>
      </c>
      <c r="LMM183" s="12">
        <f>Equity!LMM59</f>
        <v>0</v>
      </c>
      <c r="LMN183" s="12">
        <f>Equity!LMN59</f>
        <v>0</v>
      </c>
      <c r="LMO183" s="12">
        <f>Equity!LMO59</f>
        <v>0</v>
      </c>
      <c r="LMP183" s="12">
        <f>Equity!LMP59</f>
        <v>0</v>
      </c>
      <c r="LMQ183" s="12">
        <f>Equity!LMQ59</f>
        <v>0</v>
      </c>
      <c r="LMR183" s="12">
        <f>Equity!LMR59</f>
        <v>0</v>
      </c>
      <c r="LMS183" s="12">
        <f>Equity!LMS59</f>
        <v>0</v>
      </c>
      <c r="LMT183" s="12">
        <f>Equity!LMT59</f>
        <v>0</v>
      </c>
      <c r="LMU183" s="12">
        <f>Equity!LMU59</f>
        <v>0</v>
      </c>
      <c r="LMV183" s="12">
        <f>Equity!LMV59</f>
        <v>0</v>
      </c>
      <c r="LMW183" s="12">
        <f>Equity!LMW59</f>
        <v>0</v>
      </c>
      <c r="LMX183" s="12">
        <f>Equity!LMX59</f>
        <v>0</v>
      </c>
      <c r="LMY183" s="12">
        <f>Equity!LMY59</f>
        <v>0</v>
      </c>
      <c r="LMZ183" s="12">
        <f>Equity!LMZ59</f>
        <v>0</v>
      </c>
      <c r="LNA183" s="12">
        <f>Equity!LNA59</f>
        <v>0</v>
      </c>
      <c r="LNB183" s="12">
        <f>Equity!LNB59</f>
        <v>0</v>
      </c>
      <c r="LNC183" s="12">
        <f>Equity!LNC59</f>
        <v>0</v>
      </c>
      <c r="LND183" s="12">
        <f>Equity!LND59</f>
        <v>0</v>
      </c>
      <c r="LNE183" s="12">
        <f>Equity!LNE59</f>
        <v>0</v>
      </c>
      <c r="LNF183" s="12">
        <f>Equity!LNF59</f>
        <v>0</v>
      </c>
      <c r="LNG183" s="12">
        <f>Equity!LNG59</f>
        <v>0</v>
      </c>
      <c r="LNH183" s="12">
        <f>Equity!LNH59</f>
        <v>0</v>
      </c>
      <c r="LNI183" s="12">
        <f>Equity!LNI59</f>
        <v>0</v>
      </c>
      <c r="LNJ183" s="12">
        <f>Equity!LNJ59</f>
        <v>0</v>
      </c>
      <c r="LNK183" s="12">
        <f>Equity!LNK59</f>
        <v>0</v>
      </c>
      <c r="LNL183" s="12">
        <f>Equity!LNL59</f>
        <v>0</v>
      </c>
      <c r="LNM183" s="12">
        <f>Equity!LNM59</f>
        <v>0</v>
      </c>
      <c r="LNN183" s="12">
        <f>Equity!LNN59</f>
        <v>0</v>
      </c>
      <c r="LNO183" s="12">
        <f>Equity!LNO59</f>
        <v>0</v>
      </c>
      <c r="LNP183" s="12">
        <f>Equity!LNP59</f>
        <v>0</v>
      </c>
      <c r="LNQ183" s="12">
        <f>Equity!LNQ59</f>
        <v>0</v>
      </c>
      <c r="LNR183" s="12">
        <f>Equity!LNR59</f>
        <v>0</v>
      </c>
      <c r="LNS183" s="12">
        <f>Equity!LNS59</f>
        <v>0</v>
      </c>
      <c r="LNT183" s="12">
        <f>Equity!LNT59</f>
        <v>0</v>
      </c>
      <c r="LNU183" s="12">
        <f>Equity!LNU59</f>
        <v>0</v>
      </c>
      <c r="LNV183" s="12">
        <f>Equity!LNV59</f>
        <v>0</v>
      </c>
      <c r="LNW183" s="12">
        <f>Equity!LNW59</f>
        <v>0</v>
      </c>
      <c r="LNX183" s="12">
        <f>Equity!LNX59</f>
        <v>0</v>
      </c>
      <c r="LNY183" s="12">
        <f>Equity!LNY59</f>
        <v>0</v>
      </c>
      <c r="LNZ183" s="12">
        <f>Equity!LNZ59</f>
        <v>0</v>
      </c>
      <c r="LOA183" s="12">
        <f>Equity!LOA59</f>
        <v>0</v>
      </c>
      <c r="LOB183" s="12">
        <f>Equity!LOB59</f>
        <v>0</v>
      </c>
      <c r="LOC183" s="12">
        <f>Equity!LOC59</f>
        <v>0</v>
      </c>
      <c r="LOD183" s="12">
        <f>Equity!LOD59</f>
        <v>0</v>
      </c>
      <c r="LOE183" s="12">
        <f>Equity!LOE59</f>
        <v>0</v>
      </c>
      <c r="LOF183" s="12">
        <f>Equity!LOF59</f>
        <v>0</v>
      </c>
      <c r="LOG183" s="12">
        <f>Equity!LOG59</f>
        <v>0</v>
      </c>
      <c r="LOH183" s="12">
        <f>Equity!LOH59</f>
        <v>0</v>
      </c>
      <c r="LOI183" s="12">
        <f>Equity!LOI59</f>
        <v>0</v>
      </c>
      <c r="LOJ183" s="12">
        <f>Equity!LOJ59</f>
        <v>0</v>
      </c>
      <c r="LOK183" s="12">
        <f>Equity!LOK59</f>
        <v>0</v>
      </c>
      <c r="LOL183" s="12">
        <f>Equity!LOL59</f>
        <v>0</v>
      </c>
      <c r="LOM183" s="12">
        <f>Equity!LOM59</f>
        <v>0</v>
      </c>
      <c r="LON183" s="12">
        <f>Equity!LON59</f>
        <v>0</v>
      </c>
      <c r="LOO183" s="12">
        <f>Equity!LOO59</f>
        <v>0</v>
      </c>
      <c r="LOP183" s="12">
        <f>Equity!LOP59</f>
        <v>0</v>
      </c>
      <c r="LOQ183" s="12">
        <f>Equity!LOQ59</f>
        <v>0</v>
      </c>
      <c r="LOR183" s="12">
        <f>Equity!LOR59</f>
        <v>0</v>
      </c>
      <c r="LOS183" s="12">
        <f>Equity!LOS59</f>
        <v>0</v>
      </c>
      <c r="LOT183" s="12">
        <f>Equity!LOT59</f>
        <v>0</v>
      </c>
      <c r="LOU183" s="12">
        <f>Equity!LOU59</f>
        <v>0</v>
      </c>
      <c r="LOV183" s="12">
        <f>Equity!LOV59</f>
        <v>0</v>
      </c>
      <c r="LOW183" s="12">
        <f>Equity!LOW59</f>
        <v>0</v>
      </c>
      <c r="LOX183" s="12">
        <f>Equity!LOX59</f>
        <v>0</v>
      </c>
      <c r="LOY183" s="12">
        <f>Equity!LOY59</f>
        <v>0</v>
      </c>
      <c r="LOZ183" s="12">
        <f>Equity!LOZ59</f>
        <v>0</v>
      </c>
      <c r="LPA183" s="12">
        <f>Equity!LPA59</f>
        <v>0</v>
      </c>
      <c r="LPB183" s="12">
        <f>Equity!LPB59</f>
        <v>0</v>
      </c>
      <c r="LPC183" s="12">
        <f>Equity!LPC59</f>
        <v>0</v>
      </c>
      <c r="LPD183" s="12">
        <f>Equity!LPD59</f>
        <v>0</v>
      </c>
      <c r="LPE183" s="12">
        <f>Equity!LPE59</f>
        <v>0</v>
      </c>
      <c r="LPF183" s="12">
        <f>Equity!LPF59</f>
        <v>0</v>
      </c>
      <c r="LPG183" s="12">
        <f>Equity!LPG59</f>
        <v>0</v>
      </c>
      <c r="LPH183" s="12">
        <f>Equity!LPH59</f>
        <v>0</v>
      </c>
      <c r="LPI183" s="12">
        <f>Equity!LPI59</f>
        <v>0</v>
      </c>
      <c r="LPJ183" s="12">
        <f>Equity!LPJ59</f>
        <v>0</v>
      </c>
      <c r="LPK183" s="12">
        <f>Equity!LPK59</f>
        <v>0</v>
      </c>
      <c r="LPL183" s="12">
        <f>Equity!LPL59</f>
        <v>0</v>
      </c>
      <c r="LPM183" s="12">
        <f>Equity!LPM59</f>
        <v>0</v>
      </c>
      <c r="LPN183" s="12">
        <f>Equity!LPN59</f>
        <v>0</v>
      </c>
      <c r="LPO183" s="12">
        <f>Equity!LPO59</f>
        <v>0</v>
      </c>
      <c r="LPP183" s="12">
        <f>Equity!LPP59</f>
        <v>0</v>
      </c>
      <c r="LPQ183" s="12">
        <f>Equity!LPQ59</f>
        <v>0</v>
      </c>
      <c r="LPR183" s="12">
        <f>Equity!LPR59</f>
        <v>0</v>
      </c>
      <c r="LPS183" s="12">
        <f>Equity!LPS59</f>
        <v>0</v>
      </c>
      <c r="LPT183" s="12">
        <f>Equity!LPT59</f>
        <v>0</v>
      </c>
      <c r="LPU183" s="12">
        <f>Equity!LPU59</f>
        <v>0</v>
      </c>
      <c r="LPV183" s="12">
        <f>Equity!LPV59</f>
        <v>0</v>
      </c>
      <c r="LPW183" s="12">
        <f>Equity!LPW59</f>
        <v>0</v>
      </c>
      <c r="LPX183" s="12">
        <f>Equity!LPX59</f>
        <v>0</v>
      </c>
      <c r="LPY183" s="12">
        <f>Equity!LPY59</f>
        <v>0</v>
      </c>
      <c r="LPZ183" s="12">
        <f>Equity!LPZ59</f>
        <v>0</v>
      </c>
      <c r="LQA183" s="12">
        <f>Equity!LQA59</f>
        <v>0</v>
      </c>
      <c r="LQB183" s="12">
        <f>Equity!LQB59</f>
        <v>0</v>
      </c>
      <c r="LQC183" s="12">
        <f>Equity!LQC59</f>
        <v>0</v>
      </c>
      <c r="LQD183" s="12">
        <f>Equity!LQD59</f>
        <v>0</v>
      </c>
      <c r="LQE183" s="12">
        <f>Equity!LQE59</f>
        <v>0</v>
      </c>
      <c r="LQF183" s="12">
        <f>Equity!LQF59</f>
        <v>0</v>
      </c>
      <c r="LQG183" s="12">
        <f>Equity!LQG59</f>
        <v>0</v>
      </c>
      <c r="LQH183" s="12">
        <f>Equity!LQH59</f>
        <v>0</v>
      </c>
      <c r="LQI183" s="12">
        <f>Equity!LQI59</f>
        <v>0</v>
      </c>
      <c r="LQJ183" s="12">
        <f>Equity!LQJ59</f>
        <v>0</v>
      </c>
      <c r="LQK183" s="12">
        <f>Equity!LQK59</f>
        <v>0</v>
      </c>
      <c r="LQL183" s="12">
        <f>Equity!LQL59</f>
        <v>0</v>
      </c>
      <c r="LQM183" s="12">
        <f>Equity!LQM59</f>
        <v>0</v>
      </c>
      <c r="LQN183" s="12">
        <f>Equity!LQN59</f>
        <v>0</v>
      </c>
      <c r="LQO183" s="12">
        <f>Equity!LQO59</f>
        <v>0</v>
      </c>
      <c r="LQP183" s="12">
        <f>Equity!LQP59</f>
        <v>0</v>
      </c>
      <c r="LQQ183" s="12">
        <f>Equity!LQQ59</f>
        <v>0</v>
      </c>
      <c r="LQR183" s="12">
        <f>Equity!LQR59</f>
        <v>0</v>
      </c>
      <c r="LQS183" s="12">
        <f>Equity!LQS59</f>
        <v>0</v>
      </c>
      <c r="LQT183" s="12">
        <f>Equity!LQT59</f>
        <v>0</v>
      </c>
      <c r="LQU183" s="12">
        <f>Equity!LQU59</f>
        <v>0</v>
      </c>
      <c r="LQV183" s="12">
        <f>Equity!LQV59</f>
        <v>0</v>
      </c>
      <c r="LQW183" s="12">
        <f>Equity!LQW59</f>
        <v>0</v>
      </c>
      <c r="LQX183" s="12">
        <f>Equity!LQX59</f>
        <v>0</v>
      </c>
      <c r="LQY183" s="12">
        <f>Equity!LQY59</f>
        <v>0</v>
      </c>
      <c r="LQZ183" s="12">
        <f>Equity!LQZ59</f>
        <v>0</v>
      </c>
      <c r="LRA183" s="12">
        <f>Equity!LRA59</f>
        <v>0</v>
      </c>
      <c r="LRB183" s="12">
        <f>Equity!LRB59</f>
        <v>0</v>
      </c>
      <c r="LRC183" s="12">
        <f>Equity!LRC59</f>
        <v>0</v>
      </c>
      <c r="LRD183" s="12">
        <f>Equity!LRD59</f>
        <v>0</v>
      </c>
      <c r="LRE183" s="12">
        <f>Equity!LRE59</f>
        <v>0</v>
      </c>
      <c r="LRF183" s="12">
        <f>Equity!LRF59</f>
        <v>0</v>
      </c>
      <c r="LRG183" s="12">
        <f>Equity!LRG59</f>
        <v>0</v>
      </c>
      <c r="LRH183" s="12">
        <f>Equity!LRH59</f>
        <v>0</v>
      </c>
      <c r="LRI183" s="12">
        <f>Equity!LRI59</f>
        <v>0</v>
      </c>
      <c r="LRJ183" s="12">
        <f>Equity!LRJ59</f>
        <v>0</v>
      </c>
      <c r="LRK183" s="12">
        <f>Equity!LRK59</f>
        <v>0</v>
      </c>
      <c r="LRL183" s="12">
        <f>Equity!LRL59</f>
        <v>0</v>
      </c>
      <c r="LRM183" s="12">
        <f>Equity!LRM59</f>
        <v>0</v>
      </c>
      <c r="LRN183" s="12">
        <f>Equity!LRN59</f>
        <v>0</v>
      </c>
      <c r="LRO183" s="12">
        <f>Equity!LRO59</f>
        <v>0</v>
      </c>
      <c r="LRP183" s="12">
        <f>Equity!LRP59</f>
        <v>0</v>
      </c>
      <c r="LRQ183" s="12">
        <f>Equity!LRQ59</f>
        <v>0</v>
      </c>
      <c r="LRR183" s="12">
        <f>Equity!LRR59</f>
        <v>0</v>
      </c>
      <c r="LRS183" s="12">
        <f>Equity!LRS59</f>
        <v>0</v>
      </c>
      <c r="LRT183" s="12">
        <f>Equity!LRT59</f>
        <v>0</v>
      </c>
      <c r="LRU183" s="12">
        <f>Equity!LRU59</f>
        <v>0</v>
      </c>
      <c r="LRV183" s="12">
        <f>Equity!LRV59</f>
        <v>0</v>
      </c>
      <c r="LRW183" s="12">
        <f>Equity!LRW59</f>
        <v>0</v>
      </c>
      <c r="LRX183" s="12">
        <f>Equity!LRX59</f>
        <v>0</v>
      </c>
      <c r="LRY183" s="12">
        <f>Equity!LRY59</f>
        <v>0</v>
      </c>
      <c r="LRZ183" s="12">
        <f>Equity!LRZ59</f>
        <v>0</v>
      </c>
      <c r="LSA183" s="12">
        <f>Equity!LSA59</f>
        <v>0</v>
      </c>
      <c r="LSB183" s="12">
        <f>Equity!LSB59</f>
        <v>0</v>
      </c>
      <c r="LSC183" s="12">
        <f>Equity!LSC59</f>
        <v>0</v>
      </c>
      <c r="LSD183" s="12">
        <f>Equity!LSD59</f>
        <v>0</v>
      </c>
      <c r="LSE183" s="12">
        <f>Equity!LSE59</f>
        <v>0</v>
      </c>
      <c r="LSF183" s="12">
        <f>Equity!LSF59</f>
        <v>0</v>
      </c>
      <c r="LSG183" s="12">
        <f>Equity!LSG59</f>
        <v>0</v>
      </c>
      <c r="LSH183" s="12">
        <f>Equity!LSH59</f>
        <v>0</v>
      </c>
      <c r="LSI183" s="12">
        <f>Equity!LSI59</f>
        <v>0</v>
      </c>
      <c r="LSJ183" s="12">
        <f>Equity!LSJ59</f>
        <v>0</v>
      </c>
      <c r="LSK183" s="12">
        <f>Equity!LSK59</f>
        <v>0</v>
      </c>
      <c r="LSL183" s="12">
        <f>Equity!LSL59</f>
        <v>0</v>
      </c>
      <c r="LSM183" s="12">
        <f>Equity!LSM59</f>
        <v>0</v>
      </c>
      <c r="LSN183" s="12">
        <f>Equity!LSN59</f>
        <v>0</v>
      </c>
      <c r="LSO183" s="12">
        <f>Equity!LSO59</f>
        <v>0</v>
      </c>
      <c r="LSP183" s="12">
        <f>Equity!LSP59</f>
        <v>0</v>
      </c>
      <c r="LSQ183" s="12">
        <f>Equity!LSQ59</f>
        <v>0</v>
      </c>
      <c r="LSR183" s="12">
        <f>Equity!LSR59</f>
        <v>0</v>
      </c>
      <c r="LSS183" s="12">
        <f>Equity!LSS59</f>
        <v>0</v>
      </c>
      <c r="LST183" s="12">
        <f>Equity!LST59</f>
        <v>0</v>
      </c>
      <c r="LSU183" s="12">
        <f>Equity!LSU59</f>
        <v>0</v>
      </c>
      <c r="LSV183" s="12">
        <f>Equity!LSV59</f>
        <v>0</v>
      </c>
      <c r="LSW183" s="12">
        <f>Equity!LSW59</f>
        <v>0</v>
      </c>
      <c r="LSX183" s="12">
        <f>Equity!LSX59</f>
        <v>0</v>
      </c>
      <c r="LSY183" s="12">
        <f>Equity!LSY59</f>
        <v>0</v>
      </c>
      <c r="LSZ183" s="12">
        <f>Equity!LSZ59</f>
        <v>0</v>
      </c>
      <c r="LTA183" s="12">
        <f>Equity!LTA59</f>
        <v>0</v>
      </c>
      <c r="LTB183" s="12">
        <f>Equity!LTB59</f>
        <v>0</v>
      </c>
      <c r="LTC183" s="12">
        <f>Equity!LTC59</f>
        <v>0</v>
      </c>
      <c r="LTD183" s="12">
        <f>Equity!LTD59</f>
        <v>0</v>
      </c>
      <c r="LTE183" s="12">
        <f>Equity!LTE59</f>
        <v>0</v>
      </c>
      <c r="LTF183" s="12">
        <f>Equity!LTF59</f>
        <v>0</v>
      </c>
      <c r="LTG183" s="12">
        <f>Equity!LTG59</f>
        <v>0</v>
      </c>
      <c r="LTH183" s="12">
        <f>Equity!LTH59</f>
        <v>0</v>
      </c>
      <c r="LTI183" s="12">
        <f>Equity!LTI59</f>
        <v>0</v>
      </c>
      <c r="LTJ183" s="12">
        <f>Equity!LTJ59</f>
        <v>0</v>
      </c>
      <c r="LTK183" s="12">
        <f>Equity!LTK59</f>
        <v>0</v>
      </c>
      <c r="LTL183" s="12">
        <f>Equity!LTL59</f>
        <v>0</v>
      </c>
      <c r="LTM183" s="12">
        <f>Equity!LTM59</f>
        <v>0</v>
      </c>
      <c r="LTN183" s="12">
        <f>Equity!LTN59</f>
        <v>0</v>
      </c>
      <c r="LTO183" s="12">
        <f>Equity!LTO59</f>
        <v>0</v>
      </c>
      <c r="LTP183" s="12">
        <f>Equity!LTP59</f>
        <v>0</v>
      </c>
      <c r="LTQ183" s="12">
        <f>Equity!LTQ59</f>
        <v>0</v>
      </c>
      <c r="LTR183" s="12">
        <f>Equity!LTR59</f>
        <v>0</v>
      </c>
      <c r="LTS183" s="12">
        <f>Equity!LTS59</f>
        <v>0</v>
      </c>
      <c r="LTT183" s="12">
        <f>Equity!LTT59</f>
        <v>0</v>
      </c>
      <c r="LTU183" s="12">
        <f>Equity!LTU59</f>
        <v>0</v>
      </c>
      <c r="LTV183" s="12">
        <f>Equity!LTV59</f>
        <v>0</v>
      </c>
      <c r="LTW183" s="12">
        <f>Equity!LTW59</f>
        <v>0</v>
      </c>
      <c r="LTX183" s="12">
        <f>Equity!LTX59</f>
        <v>0</v>
      </c>
      <c r="LTY183" s="12">
        <f>Equity!LTY59</f>
        <v>0</v>
      </c>
      <c r="LTZ183" s="12">
        <f>Equity!LTZ59</f>
        <v>0</v>
      </c>
      <c r="LUA183" s="12">
        <f>Equity!LUA59</f>
        <v>0</v>
      </c>
      <c r="LUB183" s="12">
        <f>Equity!LUB59</f>
        <v>0</v>
      </c>
      <c r="LUC183" s="12">
        <f>Equity!LUC59</f>
        <v>0</v>
      </c>
      <c r="LUD183" s="12">
        <f>Equity!LUD59</f>
        <v>0</v>
      </c>
      <c r="LUE183" s="12">
        <f>Equity!LUE59</f>
        <v>0</v>
      </c>
      <c r="LUF183" s="12">
        <f>Equity!LUF59</f>
        <v>0</v>
      </c>
      <c r="LUG183" s="12">
        <f>Equity!LUG59</f>
        <v>0</v>
      </c>
      <c r="LUH183" s="12">
        <f>Equity!LUH59</f>
        <v>0</v>
      </c>
      <c r="LUI183" s="12">
        <f>Equity!LUI59</f>
        <v>0</v>
      </c>
      <c r="LUJ183" s="12">
        <f>Equity!LUJ59</f>
        <v>0</v>
      </c>
      <c r="LUK183" s="12">
        <f>Equity!LUK59</f>
        <v>0</v>
      </c>
      <c r="LUL183" s="12">
        <f>Equity!LUL59</f>
        <v>0</v>
      </c>
      <c r="LUM183" s="12">
        <f>Equity!LUM59</f>
        <v>0</v>
      </c>
      <c r="LUN183" s="12">
        <f>Equity!LUN59</f>
        <v>0</v>
      </c>
      <c r="LUO183" s="12">
        <f>Equity!LUO59</f>
        <v>0</v>
      </c>
      <c r="LUP183" s="12">
        <f>Equity!LUP59</f>
        <v>0</v>
      </c>
      <c r="LUQ183" s="12">
        <f>Equity!LUQ59</f>
        <v>0</v>
      </c>
      <c r="LUR183" s="12">
        <f>Equity!LUR59</f>
        <v>0</v>
      </c>
      <c r="LUS183" s="12">
        <f>Equity!LUS59</f>
        <v>0</v>
      </c>
      <c r="LUT183" s="12">
        <f>Equity!LUT59</f>
        <v>0</v>
      </c>
      <c r="LUU183" s="12">
        <f>Equity!LUU59</f>
        <v>0</v>
      </c>
      <c r="LUV183" s="12">
        <f>Equity!LUV59</f>
        <v>0</v>
      </c>
      <c r="LUW183" s="12">
        <f>Equity!LUW59</f>
        <v>0</v>
      </c>
      <c r="LUX183" s="12">
        <f>Equity!LUX59</f>
        <v>0</v>
      </c>
      <c r="LUY183" s="12">
        <f>Equity!LUY59</f>
        <v>0</v>
      </c>
      <c r="LUZ183" s="12">
        <f>Equity!LUZ59</f>
        <v>0</v>
      </c>
      <c r="LVA183" s="12">
        <f>Equity!LVA59</f>
        <v>0</v>
      </c>
      <c r="LVB183" s="12">
        <f>Equity!LVB59</f>
        <v>0</v>
      </c>
      <c r="LVC183" s="12">
        <f>Equity!LVC59</f>
        <v>0</v>
      </c>
      <c r="LVD183" s="12">
        <f>Equity!LVD59</f>
        <v>0</v>
      </c>
      <c r="LVE183" s="12">
        <f>Equity!LVE59</f>
        <v>0</v>
      </c>
      <c r="LVF183" s="12">
        <f>Equity!LVF59</f>
        <v>0</v>
      </c>
      <c r="LVG183" s="12">
        <f>Equity!LVG59</f>
        <v>0</v>
      </c>
      <c r="LVH183" s="12">
        <f>Equity!LVH59</f>
        <v>0</v>
      </c>
      <c r="LVI183" s="12">
        <f>Equity!LVI59</f>
        <v>0</v>
      </c>
      <c r="LVJ183" s="12">
        <f>Equity!LVJ59</f>
        <v>0</v>
      </c>
      <c r="LVK183" s="12">
        <f>Equity!LVK59</f>
        <v>0</v>
      </c>
      <c r="LVL183" s="12">
        <f>Equity!LVL59</f>
        <v>0</v>
      </c>
      <c r="LVM183" s="12">
        <f>Equity!LVM59</f>
        <v>0</v>
      </c>
      <c r="LVN183" s="12">
        <f>Equity!LVN59</f>
        <v>0</v>
      </c>
      <c r="LVO183" s="12">
        <f>Equity!LVO59</f>
        <v>0</v>
      </c>
      <c r="LVP183" s="12">
        <f>Equity!LVP59</f>
        <v>0</v>
      </c>
      <c r="LVQ183" s="12">
        <f>Equity!LVQ59</f>
        <v>0</v>
      </c>
      <c r="LVR183" s="12">
        <f>Equity!LVR59</f>
        <v>0</v>
      </c>
      <c r="LVS183" s="12">
        <f>Equity!LVS59</f>
        <v>0</v>
      </c>
      <c r="LVT183" s="12">
        <f>Equity!LVT59</f>
        <v>0</v>
      </c>
      <c r="LVU183" s="12">
        <f>Equity!LVU59</f>
        <v>0</v>
      </c>
      <c r="LVV183" s="12">
        <f>Equity!LVV59</f>
        <v>0</v>
      </c>
      <c r="LVW183" s="12">
        <f>Equity!LVW59</f>
        <v>0</v>
      </c>
      <c r="LVX183" s="12">
        <f>Equity!LVX59</f>
        <v>0</v>
      </c>
      <c r="LVY183" s="12">
        <f>Equity!LVY59</f>
        <v>0</v>
      </c>
      <c r="LVZ183" s="12">
        <f>Equity!LVZ59</f>
        <v>0</v>
      </c>
      <c r="LWA183" s="12">
        <f>Equity!LWA59</f>
        <v>0</v>
      </c>
      <c r="LWB183" s="12">
        <f>Equity!LWB59</f>
        <v>0</v>
      </c>
      <c r="LWC183" s="12">
        <f>Equity!LWC59</f>
        <v>0</v>
      </c>
      <c r="LWD183" s="12">
        <f>Equity!LWD59</f>
        <v>0</v>
      </c>
      <c r="LWE183" s="12">
        <f>Equity!LWE59</f>
        <v>0</v>
      </c>
      <c r="LWF183" s="12">
        <f>Equity!LWF59</f>
        <v>0</v>
      </c>
      <c r="LWG183" s="12">
        <f>Equity!LWG59</f>
        <v>0</v>
      </c>
      <c r="LWH183" s="12">
        <f>Equity!LWH59</f>
        <v>0</v>
      </c>
      <c r="LWI183" s="12">
        <f>Equity!LWI59</f>
        <v>0</v>
      </c>
      <c r="LWJ183" s="12">
        <f>Equity!LWJ59</f>
        <v>0</v>
      </c>
      <c r="LWK183" s="12">
        <f>Equity!LWK59</f>
        <v>0</v>
      </c>
      <c r="LWL183" s="12">
        <f>Equity!LWL59</f>
        <v>0</v>
      </c>
      <c r="LWM183" s="12">
        <f>Equity!LWM59</f>
        <v>0</v>
      </c>
      <c r="LWN183" s="12">
        <f>Equity!LWN59</f>
        <v>0</v>
      </c>
      <c r="LWO183" s="12">
        <f>Equity!LWO59</f>
        <v>0</v>
      </c>
      <c r="LWP183" s="12">
        <f>Equity!LWP59</f>
        <v>0</v>
      </c>
      <c r="LWQ183" s="12">
        <f>Equity!LWQ59</f>
        <v>0</v>
      </c>
      <c r="LWR183" s="12">
        <f>Equity!LWR59</f>
        <v>0</v>
      </c>
      <c r="LWS183" s="12">
        <f>Equity!LWS59</f>
        <v>0</v>
      </c>
      <c r="LWT183" s="12">
        <f>Equity!LWT59</f>
        <v>0</v>
      </c>
      <c r="LWU183" s="12">
        <f>Equity!LWU59</f>
        <v>0</v>
      </c>
      <c r="LWV183" s="12">
        <f>Equity!LWV59</f>
        <v>0</v>
      </c>
      <c r="LWW183" s="12">
        <f>Equity!LWW59</f>
        <v>0</v>
      </c>
      <c r="LWX183" s="12">
        <f>Equity!LWX59</f>
        <v>0</v>
      </c>
      <c r="LWY183" s="12">
        <f>Equity!LWY59</f>
        <v>0</v>
      </c>
      <c r="LWZ183" s="12">
        <f>Equity!LWZ59</f>
        <v>0</v>
      </c>
      <c r="LXA183" s="12">
        <f>Equity!LXA59</f>
        <v>0</v>
      </c>
      <c r="LXB183" s="12">
        <f>Equity!LXB59</f>
        <v>0</v>
      </c>
      <c r="LXC183" s="12">
        <f>Equity!LXC59</f>
        <v>0</v>
      </c>
      <c r="LXD183" s="12">
        <f>Equity!LXD59</f>
        <v>0</v>
      </c>
      <c r="LXE183" s="12">
        <f>Equity!LXE59</f>
        <v>0</v>
      </c>
      <c r="LXF183" s="12">
        <f>Equity!LXF59</f>
        <v>0</v>
      </c>
      <c r="LXG183" s="12">
        <f>Equity!LXG59</f>
        <v>0</v>
      </c>
      <c r="LXH183" s="12">
        <f>Equity!LXH59</f>
        <v>0</v>
      </c>
      <c r="LXI183" s="12">
        <f>Equity!LXI59</f>
        <v>0</v>
      </c>
      <c r="LXJ183" s="12">
        <f>Equity!LXJ59</f>
        <v>0</v>
      </c>
      <c r="LXK183" s="12">
        <f>Equity!LXK59</f>
        <v>0</v>
      </c>
      <c r="LXL183" s="12">
        <f>Equity!LXL59</f>
        <v>0</v>
      </c>
      <c r="LXM183" s="12">
        <f>Equity!LXM59</f>
        <v>0</v>
      </c>
      <c r="LXN183" s="12">
        <f>Equity!LXN59</f>
        <v>0</v>
      </c>
      <c r="LXO183" s="12">
        <f>Equity!LXO59</f>
        <v>0</v>
      </c>
      <c r="LXP183" s="12">
        <f>Equity!LXP59</f>
        <v>0</v>
      </c>
      <c r="LXQ183" s="12">
        <f>Equity!LXQ59</f>
        <v>0</v>
      </c>
      <c r="LXR183" s="12">
        <f>Equity!LXR59</f>
        <v>0</v>
      </c>
      <c r="LXS183" s="12">
        <f>Equity!LXS59</f>
        <v>0</v>
      </c>
      <c r="LXT183" s="12">
        <f>Equity!LXT59</f>
        <v>0</v>
      </c>
      <c r="LXU183" s="12">
        <f>Equity!LXU59</f>
        <v>0</v>
      </c>
      <c r="LXV183" s="12">
        <f>Equity!LXV59</f>
        <v>0</v>
      </c>
      <c r="LXW183" s="12">
        <f>Equity!LXW59</f>
        <v>0</v>
      </c>
      <c r="LXX183" s="12">
        <f>Equity!LXX59</f>
        <v>0</v>
      </c>
      <c r="LXY183" s="12">
        <f>Equity!LXY59</f>
        <v>0</v>
      </c>
      <c r="LXZ183" s="12">
        <f>Equity!LXZ59</f>
        <v>0</v>
      </c>
      <c r="LYA183" s="12">
        <f>Equity!LYA59</f>
        <v>0</v>
      </c>
      <c r="LYB183" s="12">
        <f>Equity!LYB59</f>
        <v>0</v>
      </c>
      <c r="LYC183" s="12">
        <f>Equity!LYC59</f>
        <v>0</v>
      </c>
      <c r="LYD183" s="12">
        <f>Equity!LYD59</f>
        <v>0</v>
      </c>
      <c r="LYE183" s="12">
        <f>Equity!LYE59</f>
        <v>0</v>
      </c>
      <c r="LYF183" s="12">
        <f>Equity!LYF59</f>
        <v>0</v>
      </c>
      <c r="LYG183" s="12">
        <f>Equity!LYG59</f>
        <v>0</v>
      </c>
      <c r="LYH183" s="12">
        <f>Equity!LYH59</f>
        <v>0</v>
      </c>
      <c r="LYI183" s="12">
        <f>Equity!LYI59</f>
        <v>0</v>
      </c>
      <c r="LYJ183" s="12">
        <f>Equity!LYJ59</f>
        <v>0</v>
      </c>
      <c r="LYK183" s="12">
        <f>Equity!LYK59</f>
        <v>0</v>
      </c>
      <c r="LYL183" s="12">
        <f>Equity!LYL59</f>
        <v>0</v>
      </c>
      <c r="LYM183" s="12">
        <f>Equity!LYM59</f>
        <v>0</v>
      </c>
      <c r="LYN183" s="12">
        <f>Equity!LYN59</f>
        <v>0</v>
      </c>
      <c r="LYO183" s="12">
        <f>Equity!LYO59</f>
        <v>0</v>
      </c>
      <c r="LYP183" s="12">
        <f>Equity!LYP59</f>
        <v>0</v>
      </c>
      <c r="LYQ183" s="12">
        <f>Equity!LYQ59</f>
        <v>0</v>
      </c>
      <c r="LYR183" s="12">
        <f>Equity!LYR59</f>
        <v>0</v>
      </c>
      <c r="LYS183" s="12">
        <f>Equity!LYS59</f>
        <v>0</v>
      </c>
      <c r="LYT183" s="12">
        <f>Equity!LYT59</f>
        <v>0</v>
      </c>
      <c r="LYU183" s="12">
        <f>Equity!LYU59</f>
        <v>0</v>
      </c>
      <c r="LYV183" s="12">
        <f>Equity!LYV59</f>
        <v>0</v>
      </c>
      <c r="LYW183" s="12">
        <f>Equity!LYW59</f>
        <v>0</v>
      </c>
      <c r="LYX183" s="12">
        <f>Equity!LYX59</f>
        <v>0</v>
      </c>
      <c r="LYY183" s="12">
        <f>Equity!LYY59</f>
        <v>0</v>
      </c>
      <c r="LYZ183" s="12">
        <f>Equity!LYZ59</f>
        <v>0</v>
      </c>
      <c r="LZA183" s="12">
        <f>Equity!LZA59</f>
        <v>0</v>
      </c>
      <c r="LZB183" s="12">
        <f>Equity!LZB59</f>
        <v>0</v>
      </c>
      <c r="LZC183" s="12">
        <f>Equity!LZC59</f>
        <v>0</v>
      </c>
      <c r="LZD183" s="12">
        <f>Equity!LZD59</f>
        <v>0</v>
      </c>
      <c r="LZE183" s="12">
        <f>Equity!LZE59</f>
        <v>0</v>
      </c>
      <c r="LZF183" s="12">
        <f>Equity!LZF59</f>
        <v>0</v>
      </c>
      <c r="LZG183" s="12">
        <f>Equity!LZG59</f>
        <v>0</v>
      </c>
      <c r="LZH183" s="12">
        <f>Equity!LZH59</f>
        <v>0</v>
      </c>
      <c r="LZI183" s="12">
        <f>Equity!LZI59</f>
        <v>0</v>
      </c>
      <c r="LZJ183" s="12">
        <f>Equity!LZJ59</f>
        <v>0</v>
      </c>
      <c r="LZK183" s="12">
        <f>Equity!LZK59</f>
        <v>0</v>
      </c>
      <c r="LZL183" s="12">
        <f>Equity!LZL59</f>
        <v>0</v>
      </c>
      <c r="LZM183" s="12">
        <f>Equity!LZM59</f>
        <v>0</v>
      </c>
      <c r="LZN183" s="12">
        <f>Equity!LZN59</f>
        <v>0</v>
      </c>
      <c r="LZO183" s="12">
        <f>Equity!LZO59</f>
        <v>0</v>
      </c>
      <c r="LZP183" s="12">
        <f>Equity!LZP59</f>
        <v>0</v>
      </c>
      <c r="LZQ183" s="12">
        <f>Equity!LZQ59</f>
        <v>0</v>
      </c>
      <c r="LZR183" s="12">
        <f>Equity!LZR59</f>
        <v>0</v>
      </c>
      <c r="LZS183" s="12">
        <f>Equity!LZS59</f>
        <v>0</v>
      </c>
      <c r="LZT183" s="12">
        <f>Equity!LZT59</f>
        <v>0</v>
      </c>
      <c r="LZU183" s="12">
        <f>Equity!LZU59</f>
        <v>0</v>
      </c>
      <c r="LZV183" s="12">
        <f>Equity!LZV59</f>
        <v>0</v>
      </c>
      <c r="LZW183" s="12">
        <f>Equity!LZW59</f>
        <v>0</v>
      </c>
      <c r="LZX183" s="12">
        <f>Equity!LZX59</f>
        <v>0</v>
      </c>
      <c r="LZY183" s="12">
        <f>Equity!LZY59</f>
        <v>0</v>
      </c>
      <c r="LZZ183" s="12">
        <f>Equity!LZZ59</f>
        <v>0</v>
      </c>
      <c r="MAA183" s="12">
        <f>Equity!MAA59</f>
        <v>0</v>
      </c>
      <c r="MAB183" s="12">
        <f>Equity!MAB59</f>
        <v>0</v>
      </c>
      <c r="MAC183" s="12">
        <f>Equity!MAC59</f>
        <v>0</v>
      </c>
      <c r="MAD183" s="12">
        <f>Equity!MAD59</f>
        <v>0</v>
      </c>
      <c r="MAE183" s="12">
        <f>Equity!MAE59</f>
        <v>0</v>
      </c>
      <c r="MAF183" s="12">
        <f>Equity!MAF59</f>
        <v>0</v>
      </c>
      <c r="MAG183" s="12">
        <f>Equity!MAG59</f>
        <v>0</v>
      </c>
      <c r="MAH183" s="12">
        <f>Equity!MAH59</f>
        <v>0</v>
      </c>
      <c r="MAI183" s="12">
        <f>Equity!MAI59</f>
        <v>0</v>
      </c>
      <c r="MAJ183" s="12">
        <f>Equity!MAJ59</f>
        <v>0</v>
      </c>
      <c r="MAK183" s="12">
        <f>Equity!MAK59</f>
        <v>0</v>
      </c>
      <c r="MAL183" s="12">
        <f>Equity!MAL59</f>
        <v>0</v>
      </c>
      <c r="MAM183" s="12">
        <f>Equity!MAM59</f>
        <v>0</v>
      </c>
      <c r="MAN183" s="12">
        <f>Equity!MAN59</f>
        <v>0</v>
      </c>
      <c r="MAO183" s="12">
        <f>Equity!MAO59</f>
        <v>0</v>
      </c>
      <c r="MAP183" s="12">
        <f>Equity!MAP59</f>
        <v>0</v>
      </c>
      <c r="MAQ183" s="12">
        <f>Equity!MAQ59</f>
        <v>0</v>
      </c>
      <c r="MAR183" s="12">
        <f>Equity!MAR59</f>
        <v>0</v>
      </c>
      <c r="MAS183" s="12">
        <f>Equity!MAS59</f>
        <v>0</v>
      </c>
      <c r="MAT183" s="12">
        <f>Equity!MAT59</f>
        <v>0</v>
      </c>
      <c r="MAU183" s="12">
        <f>Equity!MAU59</f>
        <v>0</v>
      </c>
      <c r="MAV183" s="12">
        <f>Equity!MAV59</f>
        <v>0</v>
      </c>
      <c r="MAW183" s="12">
        <f>Equity!MAW59</f>
        <v>0</v>
      </c>
      <c r="MAX183" s="12">
        <f>Equity!MAX59</f>
        <v>0</v>
      </c>
      <c r="MAY183" s="12">
        <f>Equity!MAY59</f>
        <v>0</v>
      </c>
      <c r="MAZ183" s="12">
        <f>Equity!MAZ59</f>
        <v>0</v>
      </c>
      <c r="MBA183" s="12">
        <f>Equity!MBA59</f>
        <v>0</v>
      </c>
      <c r="MBB183" s="12">
        <f>Equity!MBB59</f>
        <v>0</v>
      </c>
      <c r="MBC183" s="12">
        <f>Equity!MBC59</f>
        <v>0</v>
      </c>
      <c r="MBD183" s="12">
        <f>Equity!MBD59</f>
        <v>0</v>
      </c>
      <c r="MBE183" s="12">
        <f>Equity!MBE59</f>
        <v>0</v>
      </c>
      <c r="MBF183" s="12">
        <f>Equity!MBF59</f>
        <v>0</v>
      </c>
      <c r="MBG183" s="12">
        <f>Equity!MBG59</f>
        <v>0</v>
      </c>
      <c r="MBH183" s="12">
        <f>Equity!MBH59</f>
        <v>0</v>
      </c>
      <c r="MBI183" s="12">
        <f>Equity!MBI59</f>
        <v>0</v>
      </c>
      <c r="MBJ183" s="12">
        <f>Equity!MBJ59</f>
        <v>0</v>
      </c>
      <c r="MBK183" s="12">
        <f>Equity!MBK59</f>
        <v>0</v>
      </c>
      <c r="MBL183" s="12">
        <f>Equity!MBL59</f>
        <v>0</v>
      </c>
      <c r="MBM183" s="12">
        <f>Equity!MBM59</f>
        <v>0</v>
      </c>
      <c r="MBN183" s="12">
        <f>Equity!MBN59</f>
        <v>0</v>
      </c>
      <c r="MBO183" s="12">
        <f>Equity!MBO59</f>
        <v>0</v>
      </c>
      <c r="MBP183" s="12">
        <f>Equity!MBP59</f>
        <v>0</v>
      </c>
      <c r="MBQ183" s="12">
        <f>Equity!MBQ59</f>
        <v>0</v>
      </c>
      <c r="MBR183" s="12">
        <f>Equity!MBR59</f>
        <v>0</v>
      </c>
      <c r="MBS183" s="12">
        <f>Equity!MBS59</f>
        <v>0</v>
      </c>
      <c r="MBT183" s="12">
        <f>Equity!MBT59</f>
        <v>0</v>
      </c>
      <c r="MBU183" s="12">
        <f>Equity!MBU59</f>
        <v>0</v>
      </c>
      <c r="MBV183" s="12">
        <f>Equity!MBV59</f>
        <v>0</v>
      </c>
      <c r="MBW183" s="12">
        <f>Equity!MBW59</f>
        <v>0</v>
      </c>
      <c r="MBX183" s="12">
        <f>Equity!MBX59</f>
        <v>0</v>
      </c>
      <c r="MBY183" s="12">
        <f>Equity!MBY59</f>
        <v>0</v>
      </c>
      <c r="MBZ183" s="12">
        <f>Equity!MBZ59</f>
        <v>0</v>
      </c>
      <c r="MCA183" s="12">
        <f>Equity!MCA59</f>
        <v>0</v>
      </c>
      <c r="MCB183" s="12">
        <f>Equity!MCB59</f>
        <v>0</v>
      </c>
      <c r="MCC183" s="12">
        <f>Equity!MCC59</f>
        <v>0</v>
      </c>
      <c r="MCD183" s="12">
        <f>Equity!MCD59</f>
        <v>0</v>
      </c>
      <c r="MCE183" s="12">
        <f>Equity!MCE59</f>
        <v>0</v>
      </c>
      <c r="MCF183" s="12">
        <f>Equity!MCF59</f>
        <v>0</v>
      </c>
      <c r="MCG183" s="12">
        <f>Equity!MCG59</f>
        <v>0</v>
      </c>
      <c r="MCH183" s="12">
        <f>Equity!MCH59</f>
        <v>0</v>
      </c>
      <c r="MCI183" s="12">
        <f>Equity!MCI59</f>
        <v>0</v>
      </c>
      <c r="MCJ183" s="12">
        <f>Equity!MCJ59</f>
        <v>0</v>
      </c>
      <c r="MCK183" s="12">
        <f>Equity!MCK59</f>
        <v>0</v>
      </c>
      <c r="MCL183" s="12">
        <f>Equity!MCL59</f>
        <v>0</v>
      </c>
      <c r="MCM183" s="12">
        <f>Equity!MCM59</f>
        <v>0</v>
      </c>
      <c r="MCN183" s="12">
        <f>Equity!MCN59</f>
        <v>0</v>
      </c>
      <c r="MCO183" s="12">
        <f>Equity!MCO59</f>
        <v>0</v>
      </c>
      <c r="MCP183" s="12">
        <f>Equity!MCP59</f>
        <v>0</v>
      </c>
      <c r="MCQ183" s="12">
        <f>Equity!MCQ59</f>
        <v>0</v>
      </c>
      <c r="MCR183" s="12">
        <f>Equity!MCR59</f>
        <v>0</v>
      </c>
      <c r="MCS183" s="12">
        <f>Equity!MCS59</f>
        <v>0</v>
      </c>
      <c r="MCT183" s="12">
        <f>Equity!MCT59</f>
        <v>0</v>
      </c>
      <c r="MCU183" s="12">
        <f>Equity!MCU59</f>
        <v>0</v>
      </c>
      <c r="MCV183" s="12">
        <f>Equity!MCV59</f>
        <v>0</v>
      </c>
      <c r="MCW183" s="12">
        <f>Equity!MCW59</f>
        <v>0</v>
      </c>
      <c r="MCX183" s="12">
        <f>Equity!MCX59</f>
        <v>0</v>
      </c>
      <c r="MCY183" s="12">
        <f>Equity!MCY59</f>
        <v>0</v>
      </c>
      <c r="MCZ183" s="12">
        <f>Equity!MCZ59</f>
        <v>0</v>
      </c>
      <c r="MDA183" s="12">
        <f>Equity!MDA59</f>
        <v>0</v>
      </c>
      <c r="MDB183" s="12">
        <f>Equity!MDB59</f>
        <v>0</v>
      </c>
      <c r="MDC183" s="12">
        <f>Equity!MDC59</f>
        <v>0</v>
      </c>
      <c r="MDD183" s="12">
        <f>Equity!MDD59</f>
        <v>0</v>
      </c>
      <c r="MDE183" s="12">
        <f>Equity!MDE59</f>
        <v>0</v>
      </c>
      <c r="MDF183" s="12">
        <f>Equity!MDF59</f>
        <v>0</v>
      </c>
      <c r="MDG183" s="12">
        <f>Equity!MDG59</f>
        <v>0</v>
      </c>
      <c r="MDH183" s="12">
        <f>Equity!MDH59</f>
        <v>0</v>
      </c>
      <c r="MDI183" s="12">
        <f>Equity!MDI59</f>
        <v>0</v>
      </c>
      <c r="MDJ183" s="12">
        <f>Equity!MDJ59</f>
        <v>0</v>
      </c>
      <c r="MDK183" s="12">
        <f>Equity!MDK59</f>
        <v>0</v>
      </c>
      <c r="MDL183" s="12">
        <f>Equity!MDL59</f>
        <v>0</v>
      </c>
      <c r="MDM183" s="12">
        <f>Equity!MDM59</f>
        <v>0</v>
      </c>
      <c r="MDN183" s="12">
        <f>Equity!MDN59</f>
        <v>0</v>
      </c>
      <c r="MDO183" s="12">
        <f>Equity!MDO59</f>
        <v>0</v>
      </c>
      <c r="MDP183" s="12">
        <f>Equity!MDP59</f>
        <v>0</v>
      </c>
      <c r="MDQ183" s="12">
        <f>Equity!MDQ59</f>
        <v>0</v>
      </c>
      <c r="MDR183" s="12">
        <f>Equity!MDR59</f>
        <v>0</v>
      </c>
      <c r="MDS183" s="12">
        <f>Equity!MDS59</f>
        <v>0</v>
      </c>
      <c r="MDT183" s="12">
        <f>Equity!MDT59</f>
        <v>0</v>
      </c>
      <c r="MDU183" s="12">
        <f>Equity!MDU59</f>
        <v>0</v>
      </c>
      <c r="MDV183" s="12">
        <f>Equity!MDV59</f>
        <v>0</v>
      </c>
      <c r="MDW183" s="12">
        <f>Equity!MDW59</f>
        <v>0</v>
      </c>
      <c r="MDX183" s="12">
        <f>Equity!MDX59</f>
        <v>0</v>
      </c>
      <c r="MDY183" s="12">
        <f>Equity!MDY59</f>
        <v>0</v>
      </c>
      <c r="MDZ183" s="12">
        <f>Equity!MDZ59</f>
        <v>0</v>
      </c>
      <c r="MEA183" s="12">
        <f>Equity!MEA59</f>
        <v>0</v>
      </c>
      <c r="MEB183" s="12">
        <f>Equity!MEB59</f>
        <v>0</v>
      </c>
      <c r="MEC183" s="12">
        <f>Equity!MEC59</f>
        <v>0</v>
      </c>
      <c r="MED183" s="12">
        <f>Equity!MED59</f>
        <v>0</v>
      </c>
      <c r="MEE183" s="12">
        <f>Equity!MEE59</f>
        <v>0</v>
      </c>
      <c r="MEF183" s="12">
        <f>Equity!MEF59</f>
        <v>0</v>
      </c>
      <c r="MEG183" s="12">
        <f>Equity!MEG59</f>
        <v>0</v>
      </c>
      <c r="MEH183" s="12">
        <f>Equity!MEH59</f>
        <v>0</v>
      </c>
      <c r="MEI183" s="12">
        <f>Equity!MEI59</f>
        <v>0</v>
      </c>
      <c r="MEJ183" s="12">
        <f>Equity!MEJ59</f>
        <v>0</v>
      </c>
      <c r="MEK183" s="12">
        <f>Equity!MEK59</f>
        <v>0</v>
      </c>
      <c r="MEL183" s="12">
        <f>Equity!MEL59</f>
        <v>0</v>
      </c>
      <c r="MEM183" s="12">
        <f>Equity!MEM59</f>
        <v>0</v>
      </c>
      <c r="MEN183" s="12">
        <f>Equity!MEN59</f>
        <v>0</v>
      </c>
      <c r="MEO183" s="12">
        <f>Equity!MEO59</f>
        <v>0</v>
      </c>
      <c r="MEP183" s="12">
        <f>Equity!MEP59</f>
        <v>0</v>
      </c>
      <c r="MEQ183" s="12">
        <f>Equity!MEQ59</f>
        <v>0</v>
      </c>
      <c r="MER183" s="12">
        <f>Equity!MER59</f>
        <v>0</v>
      </c>
      <c r="MES183" s="12">
        <f>Equity!MES59</f>
        <v>0</v>
      </c>
      <c r="MET183" s="12">
        <f>Equity!MET59</f>
        <v>0</v>
      </c>
      <c r="MEU183" s="12">
        <f>Equity!MEU59</f>
        <v>0</v>
      </c>
      <c r="MEV183" s="12">
        <f>Equity!MEV59</f>
        <v>0</v>
      </c>
      <c r="MEW183" s="12">
        <f>Equity!MEW59</f>
        <v>0</v>
      </c>
      <c r="MEX183" s="12">
        <f>Equity!MEX59</f>
        <v>0</v>
      </c>
      <c r="MEY183" s="12">
        <f>Equity!MEY59</f>
        <v>0</v>
      </c>
      <c r="MEZ183" s="12">
        <f>Equity!MEZ59</f>
        <v>0</v>
      </c>
      <c r="MFA183" s="12">
        <f>Equity!MFA59</f>
        <v>0</v>
      </c>
      <c r="MFB183" s="12">
        <f>Equity!MFB59</f>
        <v>0</v>
      </c>
      <c r="MFC183" s="12">
        <f>Equity!MFC59</f>
        <v>0</v>
      </c>
      <c r="MFD183" s="12">
        <f>Equity!MFD59</f>
        <v>0</v>
      </c>
      <c r="MFE183" s="12">
        <f>Equity!MFE59</f>
        <v>0</v>
      </c>
      <c r="MFF183" s="12">
        <f>Equity!MFF59</f>
        <v>0</v>
      </c>
      <c r="MFG183" s="12">
        <f>Equity!MFG59</f>
        <v>0</v>
      </c>
      <c r="MFH183" s="12">
        <f>Equity!MFH59</f>
        <v>0</v>
      </c>
      <c r="MFI183" s="12">
        <f>Equity!MFI59</f>
        <v>0</v>
      </c>
      <c r="MFJ183" s="12">
        <f>Equity!MFJ59</f>
        <v>0</v>
      </c>
      <c r="MFK183" s="12">
        <f>Equity!MFK59</f>
        <v>0</v>
      </c>
      <c r="MFL183" s="12">
        <f>Equity!MFL59</f>
        <v>0</v>
      </c>
      <c r="MFM183" s="12">
        <f>Equity!MFM59</f>
        <v>0</v>
      </c>
      <c r="MFN183" s="12">
        <f>Equity!MFN59</f>
        <v>0</v>
      </c>
      <c r="MFO183" s="12">
        <f>Equity!MFO59</f>
        <v>0</v>
      </c>
      <c r="MFP183" s="12">
        <f>Equity!MFP59</f>
        <v>0</v>
      </c>
      <c r="MFQ183" s="12">
        <f>Equity!MFQ59</f>
        <v>0</v>
      </c>
      <c r="MFR183" s="12">
        <f>Equity!MFR59</f>
        <v>0</v>
      </c>
      <c r="MFS183" s="12">
        <f>Equity!MFS59</f>
        <v>0</v>
      </c>
      <c r="MFT183" s="12">
        <f>Equity!MFT59</f>
        <v>0</v>
      </c>
      <c r="MFU183" s="12">
        <f>Equity!MFU59</f>
        <v>0</v>
      </c>
      <c r="MFV183" s="12">
        <f>Equity!MFV59</f>
        <v>0</v>
      </c>
      <c r="MFW183" s="12">
        <f>Equity!MFW59</f>
        <v>0</v>
      </c>
      <c r="MFX183" s="12">
        <f>Equity!MFX59</f>
        <v>0</v>
      </c>
      <c r="MFY183" s="12">
        <f>Equity!MFY59</f>
        <v>0</v>
      </c>
      <c r="MFZ183" s="12">
        <f>Equity!MFZ59</f>
        <v>0</v>
      </c>
      <c r="MGA183" s="12">
        <f>Equity!MGA59</f>
        <v>0</v>
      </c>
      <c r="MGB183" s="12">
        <f>Equity!MGB59</f>
        <v>0</v>
      </c>
      <c r="MGC183" s="12">
        <f>Equity!MGC59</f>
        <v>0</v>
      </c>
      <c r="MGD183" s="12">
        <f>Equity!MGD59</f>
        <v>0</v>
      </c>
      <c r="MGE183" s="12">
        <f>Equity!MGE59</f>
        <v>0</v>
      </c>
      <c r="MGF183" s="12">
        <f>Equity!MGF59</f>
        <v>0</v>
      </c>
      <c r="MGG183" s="12">
        <f>Equity!MGG59</f>
        <v>0</v>
      </c>
      <c r="MGH183" s="12">
        <f>Equity!MGH59</f>
        <v>0</v>
      </c>
      <c r="MGI183" s="12">
        <f>Equity!MGI59</f>
        <v>0</v>
      </c>
      <c r="MGJ183" s="12">
        <f>Equity!MGJ59</f>
        <v>0</v>
      </c>
      <c r="MGK183" s="12">
        <f>Equity!MGK59</f>
        <v>0</v>
      </c>
      <c r="MGL183" s="12">
        <f>Equity!MGL59</f>
        <v>0</v>
      </c>
      <c r="MGM183" s="12">
        <f>Equity!MGM59</f>
        <v>0</v>
      </c>
      <c r="MGN183" s="12">
        <f>Equity!MGN59</f>
        <v>0</v>
      </c>
      <c r="MGO183" s="12">
        <f>Equity!MGO59</f>
        <v>0</v>
      </c>
      <c r="MGP183" s="12">
        <f>Equity!MGP59</f>
        <v>0</v>
      </c>
      <c r="MGQ183" s="12">
        <f>Equity!MGQ59</f>
        <v>0</v>
      </c>
      <c r="MGR183" s="12">
        <f>Equity!MGR59</f>
        <v>0</v>
      </c>
      <c r="MGS183" s="12">
        <f>Equity!MGS59</f>
        <v>0</v>
      </c>
      <c r="MGT183" s="12">
        <f>Equity!MGT59</f>
        <v>0</v>
      </c>
      <c r="MGU183" s="12">
        <f>Equity!MGU59</f>
        <v>0</v>
      </c>
      <c r="MGV183" s="12">
        <f>Equity!MGV59</f>
        <v>0</v>
      </c>
      <c r="MGW183" s="12">
        <f>Equity!MGW59</f>
        <v>0</v>
      </c>
      <c r="MGX183" s="12">
        <f>Equity!MGX59</f>
        <v>0</v>
      </c>
      <c r="MGY183" s="12">
        <f>Equity!MGY59</f>
        <v>0</v>
      </c>
      <c r="MGZ183" s="12">
        <f>Equity!MGZ59</f>
        <v>0</v>
      </c>
      <c r="MHA183" s="12">
        <f>Equity!MHA59</f>
        <v>0</v>
      </c>
      <c r="MHB183" s="12">
        <f>Equity!MHB59</f>
        <v>0</v>
      </c>
      <c r="MHC183" s="12">
        <f>Equity!MHC59</f>
        <v>0</v>
      </c>
      <c r="MHD183" s="12">
        <f>Equity!MHD59</f>
        <v>0</v>
      </c>
      <c r="MHE183" s="12">
        <f>Equity!MHE59</f>
        <v>0</v>
      </c>
      <c r="MHF183" s="12">
        <f>Equity!MHF59</f>
        <v>0</v>
      </c>
      <c r="MHG183" s="12">
        <f>Equity!MHG59</f>
        <v>0</v>
      </c>
      <c r="MHH183" s="12">
        <f>Equity!MHH59</f>
        <v>0</v>
      </c>
      <c r="MHI183" s="12">
        <f>Equity!MHI59</f>
        <v>0</v>
      </c>
      <c r="MHJ183" s="12">
        <f>Equity!MHJ59</f>
        <v>0</v>
      </c>
      <c r="MHK183" s="12">
        <f>Equity!MHK59</f>
        <v>0</v>
      </c>
      <c r="MHL183" s="12">
        <f>Equity!MHL59</f>
        <v>0</v>
      </c>
      <c r="MHM183" s="12">
        <f>Equity!MHM59</f>
        <v>0</v>
      </c>
      <c r="MHN183" s="12">
        <f>Equity!MHN59</f>
        <v>0</v>
      </c>
      <c r="MHO183" s="12">
        <f>Equity!MHO59</f>
        <v>0</v>
      </c>
      <c r="MHP183" s="12">
        <f>Equity!MHP59</f>
        <v>0</v>
      </c>
      <c r="MHQ183" s="12">
        <f>Equity!MHQ59</f>
        <v>0</v>
      </c>
      <c r="MHR183" s="12">
        <f>Equity!MHR59</f>
        <v>0</v>
      </c>
      <c r="MHS183" s="12">
        <f>Equity!MHS59</f>
        <v>0</v>
      </c>
      <c r="MHT183" s="12">
        <f>Equity!MHT59</f>
        <v>0</v>
      </c>
      <c r="MHU183" s="12">
        <f>Equity!MHU59</f>
        <v>0</v>
      </c>
      <c r="MHV183" s="12">
        <f>Equity!MHV59</f>
        <v>0</v>
      </c>
      <c r="MHW183" s="12">
        <f>Equity!MHW59</f>
        <v>0</v>
      </c>
      <c r="MHX183" s="12">
        <f>Equity!MHX59</f>
        <v>0</v>
      </c>
      <c r="MHY183" s="12">
        <f>Equity!MHY59</f>
        <v>0</v>
      </c>
      <c r="MHZ183" s="12">
        <f>Equity!MHZ59</f>
        <v>0</v>
      </c>
      <c r="MIA183" s="12">
        <f>Equity!MIA59</f>
        <v>0</v>
      </c>
      <c r="MIB183" s="12">
        <f>Equity!MIB59</f>
        <v>0</v>
      </c>
      <c r="MIC183" s="12">
        <f>Equity!MIC59</f>
        <v>0</v>
      </c>
      <c r="MID183" s="12">
        <f>Equity!MID59</f>
        <v>0</v>
      </c>
      <c r="MIE183" s="12">
        <f>Equity!MIE59</f>
        <v>0</v>
      </c>
      <c r="MIF183" s="12">
        <f>Equity!MIF59</f>
        <v>0</v>
      </c>
      <c r="MIG183" s="12">
        <f>Equity!MIG59</f>
        <v>0</v>
      </c>
      <c r="MIH183" s="12">
        <f>Equity!MIH59</f>
        <v>0</v>
      </c>
      <c r="MII183" s="12">
        <f>Equity!MII59</f>
        <v>0</v>
      </c>
      <c r="MIJ183" s="12">
        <f>Equity!MIJ59</f>
        <v>0</v>
      </c>
      <c r="MIK183" s="12">
        <f>Equity!MIK59</f>
        <v>0</v>
      </c>
      <c r="MIL183" s="12">
        <f>Equity!MIL59</f>
        <v>0</v>
      </c>
      <c r="MIM183" s="12">
        <f>Equity!MIM59</f>
        <v>0</v>
      </c>
      <c r="MIN183" s="12">
        <f>Equity!MIN59</f>
        <v>0</v>
      </c>
      <c r="MIO183" s="12">
        <f>Equity!MIO59</f>
        <v>0</v>
      </c>
      <c r="MIP183" s="12">
        <f>Equity!MIP59</f>
        <v>0</v>
      </c>
      <c r="MIQ183" s="12">
        <f>Equity!MIQ59</f>
        <v>0</v>
      </c>
      <c r="MIR183" s="12">
        <f>Equity!MIR59</f>
        <v>0</v>
      </c>
      <c r="MIS183" s="12">
        <f>Equity!MIS59</f>
        <v>0</v>
      </c>
      <c r="MIT183" s="12">
        <f>Equity!MIT59</f>
        <v>0</v>
      </c>
      <c r="MIU183" s="12">
        <f>Equity!MIU59</f>
        <v>0</v>
      </c>
      <c r="MIV183" s="12">
        <f>Equity!MIV59</f>
        <v>0</v>
      </c>
      <c r="MIW183" s="12">
        <f>Equity!MIW59</f>
        <v>0</v>
      </c>
      <c r="MIX183" s="12">
        <f>Equity!MIX59</f>
        <v>0</v>
      </c>
      <c r="MIY183" s="12">
        <f>Equity!MIY59</f>
        <v>0</v>
      </c>
      <c r="MIZ183" s="12">
        <f>Equity!MIZ59</f>
        <v>0</v>
      </c>
      <c r="MJA183" s="12">
        <f>Equity!MJA59</f>
        <v>0</v>
      </c>
      <c r="MJB183" s="12">
        <f>Equity!MJB59</f>
        <v>0</v>
      </c>
      <c r="MJC183" s="12">
        <f>Equity!MJC59</f>
        <v>0</v>
      </c>
      <c r="MJD183" s="12">
        <f>Equity!MJD59</f>
        <v>0</v>
      </c>
      <c r="MJE183" s="12">
        <f>Equity!MJE59</f>
        <v>0</v>
      </c>
      <c r="MJF183" s="12">
        <f>Equity!MJF59</f>
        <v>0</v>
      </c>
      <c r="MJG183" s="12">
        <f>Equity!MJG59</f>
        <v>0</v>
      </c>
      <c r="MJH183" s="12">
        <f>Equity!MJH59</f>
        <v>0</v>
      </c>
      <c r="MJI183" s="12">
        <f>Equity!MJI59</f>
        <v>0</v>
      </c>
      <c r="MJJ183" s="12">
        <f>Equity!MJJ59</f>
        <v>0</v>
      </c>
      <c r="MJK183" s="12">
        <f>Equity!MJK59</f>
        <v>0</v>
      </c>
      <c r="MJL183" s="12">
        <f>Equity!MJL59</f>
        <v>0</v>
      </c>
      <c r="MJM183" s="12">
        <f>Equity!MJM59</f>
        <v>0</v>
      </c>
      <c r="MJN183" s="12">
        <f>Equity!MJN59</f>
        <v>0</v>
      </c>
      <c r="MJO183" s="12">
        <f>Equity!MJO59</f>
        <v>0</v>
      </c>
      <c r="MJP183" s="12">
        <f>Equity!MJP59</f>
        <v>0</v>
      </c>
      <c r="MJQ183" s="12">
        <f>Equity!MJQ59</f>
        <v>0</v>
      </c>
      <c r="MJR183" s="12">
        <f>Equity!MJR59</f>
        <v>0</v>
      </c>
      <c r="MJS183" s="12">
        <f>Equity!MJS59</f>
        <v>0</v>
      </c>
      <c r="MJT183" s="12">
        <f>Equity!MJT59</f>
        <v>0</v>
      </c>
      <c r="MJU183" s="12">
        <f>Equity!MJU59</f>
        <v>0</v>
      </c>
      <c r="MJV183" s="12">
        <f>Equity!MJV59</f>
        <v>0</v>
      </c>
      <c r="MJW183" s="12">
        <f>Equity!MJW59</f>
        <v>0</v>
      </c>
      <c r="MJX183" s="12">
        <f>Equity!MJX59</f>
        <v>0</v>
      </c>
      <c r="MJY183" s="12">
        <f>Equity!MJY59</f>
        <v>0</v>
      </c>
      <c r="MJZ183" s="12">
        <f>Equity!MJZ59</f>
        <v>0</v>
      </c>
      <c r="MKA183" s="12">
        <f>Equity!MKA59</f>
        <v>0</v>
      </c>
      <c r="MKB183" s="12">
        <f>Equity!MKB59</f>
        <v>0</v>
      </c>
      <c r="MKC183" s="12">
        <f>Equity!MKC59</f>
        <v>0</v>
      </c>
      <c r="MKD183" s="12">
        <f>Equity!MKD59</f>
        <v>0</v>
      </c>
      <c r="MKE183" s="12">
        <f>Equity!MKE59</f>
        <v>0</v>
      </c>
      <c r="MKF183" s="12">
        <f>Equity!MKF59</f>
        <v>0</v>
      </c>
      <c r="MKG183" s="12">
        <f>Equity!MKG59</f>
        <v>0</v>
      </c>
      <c r="MKH183" s="12">
        <f>Equity!MKH59</f>
        <v>0</v>
      </c>
      <c r="MKI183" s="12">
        <f>Equity!MKI59</f>
        <v>0</v>
      </c>
      <c r="MKJ183" s="12">
        <f>Equity!MKJ59</f>
        <v>0</v>
      </c>
      <c r="MKK183" s="12">
        <f>Equity!MKK59</f>
        <v>0</v>
      </c>
      <c r="MKL183" s="12">
        <f>Equity!MKL59</f>
        <v>0</v>
      </c>
      <c r="MKM183" s="12">
        <f>Equity!MKM59</f>
        <v>0</v>
      </c>
      <c r="MKN183" s="12">
        <f>Equity!MKN59</f>
        <v>0</v>
      </c>
      <c r="MKO183" s="12">
        <f>Equity!MKO59</f>
        <v>0</v>
      </c>
      <c r="MKP183" s="12">
        <f>Equity!MKP59</f>
        <v>0</v>
      </c>
      <c r="MKQ183" s="12">
        <f>Equity!MKQ59</f>
        <v>0</v>
      </c>
      <c r="MKR183" s="12">
        <f>Equity!MKR59</f>
        <v>0</v>
      </c>
      <c r="MKS183" s="12">
        <f>Equity!MKS59</f>
        <v>0</v>
      </c>
      <c r="MKT183" s="12">
        <f>Equity!MKT59</f>
        <v>0</v>
      </c>
      <c r="MKU183" s="12">
        <f>Equity!MKU59</f>
        <v>0</v>
      </c>
      <c r="MKV183" s="12">
        <f>Equity!MKV59</f>
        <v>0</v>
      </c>
      <c r="MKW183" s="12">
        <f>Equity!MKW59</f>
        <v>0</v>
      </c>
      <c r="MKX183" s="12">
        <f>Equity!MKX59</f>
        <v>0</v>
      </c>
      <c r="MKY183" s="12">
        <f>Equity!MKY59</f>
        <v>0</v>
      </c>
      <c r="MKZ183" s="12">
        <f>Equity!MKZ59</f>
        <v>0</v>
      </c>
      <c r="MLA183" s="12">
        <f>Equity!MLA59</f>
        <v>0</v>
      </c>
      <c r="MLB183" s="12">
        <f>Equity!MLB59</f>
        <v>0</v>
      </c>
      <c r="MLC183" s="12">
        <f>Equity!MLC59</f>
        <v>0</v>
      </c>
      <c r="MLD183" s="12">
        <f>Equity!MLD59</f>
        <v>0</v>
      </c>
      <c r="MLE183" s="12">
        <f>Equity!MLE59</f>
        <v>0</v>
      </c>
      <c r="MLF183" s="12">
        <f>Equity!MLF59</f>
        <v>0</v>
      </c>
      <c r="MLG183" s="12">
        <f>Equity!MLG59</f>
        <v>0</v>
      </c>
      <c r="MLH183" s="12">
        <f>Equity!MLH59</f>
        <v>0</v>
      </c>
      <c r="MLI183" s="12">
        <f>Equity!MLI59</f>
        <v>0</v>
      </c>
      <c r="MLJ183" s="12">
        <f>Equity!MLJ59</f>
        <v>0</v>
      </c>
      <c r="MLK183" s="12">
        <f>Equity!MLK59</f>
        <v>0</v>
      </c>
      <c r="MLL183" s="12">
        <f>Equity!MLL59</f>
        <v>0</v>
      </c>
      <c r="MLM183" s="12">
        <f>Equity!MLM59</f>
        <v>0</v>
      </c>
      <c r="MLN183" s="12">
        <f>Equity!MLN59</f>
        <v>0</v>
      </c>
      <c r="MLO183" s="12">
        <f>Equity!MLO59</f>
        <v>0</v>
      </c>
      <c r="MLP183" s="12">
        <f>Equity!MLP59</f>
        <v>0</v>
      </c>
      <c r="MLQ183" s="12">
        <f>Equity!MLQ59</f>
        <v>0</v>
      </c>
      <c r="MLR183" s="12">
        <f>Equity!MLR59</f>
        <v>0</v>
      </c>
      <c r="MLS183" s="12">
        <f>Equity!MLS59</f>
        <v>0</v>
      </c>
      <c r="MLT183" s="12">
        <f>Equity!MLT59</f>
        <v>0</v>
      </c>
      <c r="MLU183" s="12">
        <f>Equity!MLU59</f>
        <v>0</v>
      </c>
      <c r="MLV183" s="12">
        <f>Equity!MLV59</f>
        <v>0</v>
      </c>
      <c r="MLW183" s="12">
        <f>Equity!MLW59</f>
        <v>0</v>
      </c>
      <c r="MLX183" s="12">
        <f>Equity!MLX59</f>
        <v>0</v>
      </c>
      <c r="MLY183" s="12">
        <f>Equity!MLY59</f>
        <v>0</v>
      </c>
      <c r="MLZ183" s="12">
        <f>Equity!MLZ59</f>
        <v>0</v>
      </c>
      <c r="MMA183" s="12">
        <f>Equity!MMA59</f>
        <v>0</v>
      </c>
      <c r="MMB183" s="12">
        <f>Equity!MMB59</f>
        <v>0</v>
      </c>
      <c r="MMC183" s="12">
        <f>Equity!MMC59</f>
        <v>0</v>
      </c>
      <c r="MMD183" s="12">
        <f>Equity!MMD59</f>
        <v>0</v>
      </c>
      <c r="MME183" s="12">
        <f>Equity!MME59</f>
        <v>0</v>
      </c>
      <c r="MMF183" s="12">
        <f>Equity!MMF59</f>
        <v>0</v>
      </c>
      <c r="MMG183" s="12">
        <f>Equity!MMG59</f>
        <v>0</v>
      </c>
      <c r="MMH183" s="12">
        <f>Equity!MMH59</f>
        <v>0</v>
      </c>
      <c r="MMI183" s="12">
        <f>Equity!MMI59</f>
        <v>0</v>
      </c>
      <c r="MMJ183" s="12">
        <f>Equity!MMJ59</f>
        <v>0</v>
      </c>
      <c r="MMK183" s="12">
        <f>Equity!MMK59</f>
        <v>0</v>
      </c>
      <c r="MML183" s="12">
        <f>Equity!MML59</f>
        <v>0</v>
      </c>
      <c r="MMM183" s="12">
        <f>Equity!MMM59</f>
        <v>0</v>
      </c>
      <c r="MMN183" s="12">
        <f>Equity!MMN59</f>
        <v>0</v>
      </c>
      <c r="MMO183" s="12">
        <f>Equity!MMO59</f>
        <v>0</v>
      </c>
      <c r="MMP183" s="12">
        <f>Equity!MMP59</f>
        <v>0</v>
      </c>
      <c r="MMQ183" s="12">
        <f>Equity!MMQ59</f>
        <v>0</v>
      </c>
      <c r="MMR183" s="12">
        <f>Equity!MMR59</f>
        <v>0</v>
      </c>
      <c r="MMS183" s="12">
        <f>Equity!MMS59</f>
        <v>0</v>
      </c>
      <c r="MMT183" s="12">
        <f>Equity!MMT59</f>
        <v>0</v>
      </c>
      <c r="MMU183" s="12">
        <f>Equity!MMU59</f>
        <v>0</v>
      </c>
      <c r="MMV183" s="12">
        <f>Equity!MMV59</f>
        <v>0</v>
      </c>
      <c r="MMW183" s="12">
        <f>Equity!MMW59</f>
        <v>0</v>
      </c>
      <c r="MMX183" s="12">
        <f>Equity!MMX59</f>
        <v>0</v>
      </c>
      <c r="MMY183" s="12">
        <f>Equity!MMY59</f>
        <v>0</v>
      </c>
      <c r="MMZ183" s="12">
        <f>Equity!MMZ59</f>
        <v>0</v>
      </c>
      <c r="MNA183" s="12">
        <f>Equity!MNA59</f>
        <v>0</v>
      </c>
      <c r="MNB183" s="12">
        <f>Equity!MNB59</f>
        <v>0</v>
      </c>
      <c r="MNC183" s="12">
        <f>Equity!MNC59</f>
        <v>0</v>
      </c>
      <c r="MND183" s="12">
        <f>Equity!MND59</f>
        <v>0</v>
      </c>
      <c r="MNE183" s="12">
        <f>Equity!MNE59</f>
        <v>0</v>
      </c>
      <c r="MNF183" s="12">
        <f>Equity!MNF59</f>
        <v>0</v>
      </c>
      <c r="MNG183" s="12">
        <f>Equity!MNG59</f>
        <v>0</v>
      </c>
      <c r="MNH183" s="12">
        <f>Equity!MNH59</f>
        <v>0</v>
      </c>
      <c r="MNI183" s="12">
        <f>Equity!MNI59</f>
        <v>0</v>
      </c>
      <c r="MNJ183" s="12">
        <f>Equity!MNJ59</f>
        <v>0</v>
      </c>
      <c r="MNK183" s="12">
        <f>Equity!MNK59</f>
        <v>0</v>
      </c>
      <c r="MNL183" s="12">
        <f>Equity!MNL59</f>
        <v>0</v>
      </c>
      <c r="MNM183" s="12">
        <f>Equity!MNM59</f>
        <v>0</v>
      </c>
      <c r="MNN183" s="12">
        <f>Equity!MNN59</f>
        <v>0</v>
      </c>
      <c r="MNO183" s="12">
        <f>Equity!MNO59</f>
        <v>0</v>
      </c>
      <c r="MNP183" s="12">
        <f>Equity!MNP59</f>
        <v>0</v>
      </c>
      <c r="MNQ183" s="12">
        <f>Equity!MNQ59</f>
        <v>0</v>
      </c>
      <c r="MNR183" s="12">
        <f>Equity!MNR59</f>
        <v>0</v>
      </c>
      <c r="MNS183" s="12">
        <f>Equity!MNS59</f>
        <v>0</v>
      </c>
      <c r="MNT183" s="12">
        <f>Equity!MNT59</f>
        <v>0</v>
      </c>
      <c r="MNU183" s="12">
        <f>Equity!MNU59</f>
        <v>0</v>
      </c>
      <c r="MNV183" s="12">
        <f>Equity!MNV59</f>
        <v>0</v>
      </c>
      <c r="MNW183" s="12">
        <f>Equity!MNW59</f>
        <v>0</v>
      </c>
      <c r="MNX183" s="12">
        <f>Equity!MNX59</f>
        <v>0</v>
      </c>
      <c r="MNY183" s="12">
        <f>Equity!MNY59</f>
        <v>0</v>
      </c>
      <c r="MNZ183" s="12">
        <f>Equity!MNZ59</f>
        <v>0</v>
      </c>
      <c r="MOA183" s="12">
        <f>Equity!MOA59</f>
        <v>0</v>
      </c>
      <c r="MOB183" s="12">
        <f>Equity!MOB59</f>
        <v>0</v>
      </c>
      <c r="MOC183" s="12">
        <f>Equity!MOC59</f>
        <v>0</v>
      </c>
      <c r="MOD183" s="12">
        <f>Equity!MOD59</f>
        <v>0</v>
      </c>
      <c r="MOE183" s="12">
        <f>Equity!MOE59</f>
        <v>0</v>
      </c>
      <c r="MOF183" s="12">
        <f>Equity!MOF59</f>
        <v>0</v>
      </c>
      <c r="MOG183" s="12">
        <f>Equity!MOG59</f>
        <v>0</v>
      </c>
      <c r="MOH183" s="12">
        <f>Equity!MOH59</f>
        <v>0</v>
      </c>
      <c r="MOI183" s="12">
        <f>Equity!MOI59</f>
        <v>0</v>
      </c>
      <c r="MOJ183" s="12">
        <f>Equity!MOJ59</f>
        <v>0</v>
      </c>
      <c r="MOK183" s="12">
        <f>Equity!MOK59</f>
        <v>0</v>
      </c>
      <c r="MOL183" s="12">
        <f>Equity!MOL59</f>
        <v>0</v>
      </c>
      <c r="MOM183" s="12">
        <f>Equity!MOM59</f>
        <v>0</v>
      </c>
      <c r="MON183" s="12">
        <f>Equity!MON59</f>
        <v>0</v>
      </c>
      <c r="MOO183" s="12">
        <f>Equity!MOO59</f>
        <v>0</v>
      </c>
      <c r="MOP183" s="12">
        <f>Equity!MOP59</f>
        <v>0</v>
      </c>
      <c r="MOQ183" s="12">
        <f>Equity!MOQ59</f>
        <v>0</v>
      </c>
      <c r="MOR183" s="12">
        <f>Equity!MOR59</f>
        <v>0</v>
      </c>
      <c r="MOS183" s="12">
        <f>Equity!MOS59</f>
        <v>0</v>
      </c>
      <c r="MOT183" s="12">
        <f>Equity!MOT59</f>
        <v>0</v>
      </c>
      <c r="MOU183" s="12">
        <f>Equity!MOU59</f>
        <v>0</v>
      </c>
      <c r="MOV183" s="12">
        <f>Equity!MOV59</f>
        <v>0</v>
      </c>
      <c r="MOW183" s="12">
        <f>Equity!MOW59</f>
        <v>0</v>
      </c>
      <c r="MOX183" s="12">
        <f>Equity!MOX59</f>
        <v>0</v>
      </c>
      <c r="MOY183" s="12">
        <f>Equity!MOY59</f>
        <v>0</v>
      </c>
      <c r="MOZ183" s="12">
        <f>Equity!MOZ59</f>
        <v>0</v>
      </c>
      <c r="MPA183" s="12">
        <f>Equity!MPA59</f>
        <v>0</v>
      </c>
      <c r="MPB183" s="12">
        <f>Equity!MPB59</f>
        <v>0</v>
      </c>
      <c r="MPC183" s="12">
        <f>Equity!MPC59</f>
        <v>0</v>
      </c>
      <c r="MPD183" s="12">
        <f>Equity!MPD59</f>
        <v>0</v>
      </c>
      <c r="MPE183" s="12">
        <f>Equity!MPE59</f>
        <v>0</v>
      </c>
      <c r="MPF183" s="12">
        <f>Equity!MPF59</f>
        <v>0</v>
      </c>
      <c r="MPG183" s="12">
        <f>Equity!MPG59</f>
        <v>0</v>
      </c>
      <c r="MPH183" s="12">
        <f>Equity!MPH59</f>
        <v>0</v>
      </c>
      <c r="MPI183" s="12">
        <f>Equity!MPI59</f>
        <v>0</v>
      </c>
      <c r="MPJ183" s="12">
        <f>Equity!MPJ59</f>
        <v>0</v>
      </c>
      <c r="MPK183" s="12">
        <f>Equity!MPK59</f>
        <v>0</v>
      </c>
      <c r="MPL183" s="12">
        <f>Equity!MPL59</f>
        <v>0</v>
      </c>
      <c r="MPM183" s="12">
        <f>Equity!MPM59</f>
        <v>0</v>
      </c>
      <c r="MPN183" s="12">
        <f>Equity!MPN59</f>
        <v>0</v>
      </c>
      <c r="MPO183" s="12">
        <f>Equity!MPO59</f>
        <v>0</v>
      </c>
      <c r="MPP183" s="12">
        <f>Equity!MPP59</f>
        <v>0</v>
      </c>
      <c r="MPQ183" s="12">
        <f>Equity!MPQ59</f>
        <v>0</v>
      </c>
      <c r="MPR183" s="12">
        <f>Equity!MPR59</f>
        <v>0</v>
      </c>
      <c r="MPS183" s="12">
        <f>Equity!MPS59</f>
        <v>0</v>
      </c>
      <c r="MPT183" s="12">
        <f>Equity!MPT59</f>
        <v>0</v>
      </c>
      <c r="MPU183" s="12">
        <f>Equity!MPU59</f>
        <v>0</v>
      </c>
      <c r="MPV183" s="12">
        <f>Equity!MPV59</f>
        <v>0</v>
      </c>
      <c r="MPW183" s="12">
        <f>Equity!MPW59</f>
        <v>0</v>
      </c>
      <c r="MPX183" s="12">
        <f>Equity!MPX59</f>
        <v>0</v>
      </c>
      <c r="MPY183" s="12">
        <f>Equity!MPY59</f>
        <v>0</v>
      </c>
      <c r="MPZ183" s="12">
        <f>Equity!MPZ59</f>
        <v>0</v>
      </c>
      <c r="MQA183" s="12">
        <f>Equity!MQA59</f>
        <v>0</v>
      </c>
      <c r="MQB183" s="12">
        <f>Equity!MQB59</f>
        <v>0</v>
      </c>
      <c r="MQC183" s="12">
        <f>Equity!MQC59</f>
        <v>0</v>
      </c>
      <c r="MQD183" s="12">
        <f>Equity!MQD59</f>
        <v>0</v>
      </c>
      <c r="MQE183" s="12">
        <f>Equity!MQE59</f>
        <v>0</v>
      </c>
      <c r="MQF183" s="12">
        <f>Equity!MQF59</f>
        <v>0</v>
      </c>
      <c r="MQG183" s="12">
        <f>Equity!MQG59</f>
        <v>0</v>
      </c>
      <c r="MQH183" s="12">
        <f>Equity!MQH59</f>
        <v>0</v>
      </c>
      <c r="MQI183" s="12">
        <f>Equity!MQI59</f>
        <v>0</v>
      </c>
      <c r="MQJ183" s="12">
        <f>Equity!MQJ59</f>
        <v>0</v>
      </c>
      <c r="MQK183" s="12">
        <f>Equity!MQK59</f>
        <v>0</v>
      </c>
      <c r="MQL183" s="12">
        <f>Equity!MQL59</f>
        <v>0</v>
      </c>
      <c r="MQM183" s="12">
        <f>Equity!MQM59</f>
        <v>0</v>
      </c>
      <c r="MQN183" s="12">
        <f>Equity!MQN59</f>
        <v>0</v>
      </c>
      <c r="MQO183" s="12">
        <f>Equity!MQO59</f>
        <v>0</v>
      </c>
      <c r="MQP183" s="12">
        <f>Equity!MQP59</f>
        <v>0</v>
      </c>
      <c r="MQQ183" s="12">
        <f>Equity!MQQ59</f>
        <v>0</v>
      </c>
      <c r="MQR183" s="12">
        <f>Equity!MQR59</f>
        <v>0</v>
      </c>
      <c r="MQS183" s="12">
        <f>Equity!MQS59</f>
        <v>0</v>
      </c>
      <c r="MQT183" s="12">
        <f>Equity!MQT59</f>
        <v>0</v>
      </c>
      <c r="MQU183" s="12">
        <f>Equity!MQU59</f>
        <v>0</v>
      </c>
      <c r="MQV183" s="12">
        <f>Equity!MQV59</f>
        <v>0</v>
      </c>
      <c r="MQW183" s="12">
        <f>Equity!MQW59</f>
        <v>0</v>
      </c>
      <c r="MQX183" s="12">
        <f>Equity!MQX59</f>
        <v>0</v>
      </c>
      <c r="MQY183" s="12">
        <f>Equity!MQY59</f>
        <v>0</v>
      </c>
      <c r="MQZ183" s="12">
        <f>Equity!MQZ59</f>
        <v>0</v>
      </c>
      <c r="MRA183" s="12">
        <f>Equity!MRA59</f>
        <v>0</v>
      </c>
      <c r="MRB183" s="12">
        <f>Equity!MRB59</f>
        <v>0</v>
      </c>
      <c r="MRC183" s="12">
        <f>Equity!MRC59</f>
        <v>0</v>
      </c>
      <c r="MRD183" s="12">
        <f>Equity!MRD59</f>
        <v>0</v>
      </c>
      <c r="MRE183" s="12">
        <f>Equity!MRE59</f>
        <v>0</v>
      </c>
      <c r="MRF183" s="12">
        <f>Equity!MRF59</f>
        <v>0</v>
      </c>
      <c r="MRG183" s="12">
        <f>Equity!MRG59</f>
        <v>0</v>
      </c>
      <c r="MRH183" s="12">
        <f>Equity!MRH59</f>
        <v>0</v>
      </c>
      <c r="MRI183" s="12">
        <f>Equity!MRI59</f>
        <v>0</v>
      </c>
      <c r="MRJ183" s="12">
        <f>Equity!MRJ59</f>
        <v>0</v>
      </c>
      <c r="MRK183" s="12">
        <f>Equity!MRK59</f>
        <v>0</v>
      </c>
      <c r="MRL183" s="12">
        <f>Equity!MRL59</f>
        <v>0</v>
      </c>
      <c r="MRM183" s="12">
        <f>Equity!MRM59</f>
        <v>0</v>
      </c>
      <c r="MRN183" s="12">
        <f>Equity!MRN59</f>
        <v>0</v>
      </c>
      <c r="MRO183" s="12">
        <f>Equity!MRO59</f>
        <v>0</v>
      </c>
      <c r="MRP183" s="12">
        <f>Equity!MRP59</f>
        <v>0</v>
      </c>
      <c r="MRQ183" s="12">
        <f>Equity!MRQ59</f>
        <v>0</v>
      </c>
      <c r="MRR183" s="12">
        <f>Equity!MRR59</f>
        <v>0</v>
      </c>
      <c r="MRS183" s="12">
        <f>Equity!MRS59</f>
        <v>0</v>
      </c>
      <c r="MRT183" s="12">
        <f>Equity!MRT59</f>
        <v>0</v>
      </c>
      <c r="MRU183" s="12">
        <f>Equity!MRU59</f>
        <v>0</v>
      </c>
      <c r="MRV183" s="12">
        <f>Equity!MRV59</f>
        <v>0</v>
      </c>
      <c r="MRW183" s="12">
        <f>Equity!MRW59</f>
        <v>0</v>
      </c>
      <c r="MRX183" s="12">
        <f>Equity!MRX59</f>
        <v>0</v>
      </c>
      <c r="MRY183" s="12">
        <f>Equity!MRY59</f>
        <v>0</v>
      </c>
      <c r="MRZ183" s="12">
        <f>Equity!MRZ59</f>
        <v>0</v>
      </c>
      <c r="MSA183" s="12">
        <f>Equity!MSA59</f>
        <v>0</v>
      </c>
      <c r="MSB183" s="12">
        <f>Equity!MSB59</f>
        <v>0</v>
      </c>
      <c r="MSC183" s="12">
        <f>Equity!MSC59</f>
        <v>0</v>
      </c>
      <c r="MSD183" s="12">
        <f>Equity!MSD59</f>
        <v>0</v>
      </c>
      <c r="MSE183" s="12">
        <f>Equity!MSE59</f>
        <v>0</v>
      </c>
      <c r="MSF183" s="12">
        <f>Equity!MSF59</f>
        <v>0</v>
      </c>
      <c r="MSG183" s="12">
        <f>Equity!MSG59</f>
        <v>0</v>
      </c>
      <c r="MSH183" s="12">
        <f>Equity!MSH59</f>
        <v>0</v>
      </c>
      <c r="MSI183" s="12">
        <f>Equity!MSI59</f>
        <v>0</v>
      </c>
      <c r="MSJ183" s="12">
        <f>Equity!MSJ59</f>
        <v>0</v>
      </c>
      <c r="MSK183" s="12">
        <f>Equity!MSK59</f>
        <v>0</v>
      </c>
      <c r="MSL183" s="12">
        <f>Equity!MSL59</f>
        <v>0</v>
      </c>
      <c r="MSM183" s="12">
        <f>Equity!MSM59</f>
        <v>0</v>
      </c>
      <c r="MSN183" s="12">
        <f>Equity!MSN59</f>
        <v>0</v>
      </c>
      <c r="MSO183" s="12">
        <f>Equity!MSO59</f>
        <v>0</v>
      </c>
      <c r="MSP183" s="12">
        <f>Equity!MSP59</f>
        <v>0</v>
      </c>
      <c r="MSQ183" s="12">
        <f>Equity!MSQ59</f>
        <v>0</v>
      </c>
      <c r="MSR183" s="12">
        <f>Equity!MSR59</f>
        <v>0</v>
      </c>
      <c r="MSS183" s="12">
        <f>Equity!MSS59</f>
        <v>0</v>
      </c>
      <c r="MST183" s="12">
        <f>Equity!MST59</f>
        <v>0</v>
      </c>
      <c r="MSU183" s="12">
        <f>Equity!MSU59</f>
        <v>0</v>
      </c>
      <c r="MSV183" s="12">
        <f>Equity!MSV59</f>
        <v>0</v>
      </c>
      <c r="MSW183" s="12">
        <f>Equity!MSW59</f>
        <v>0</v>
      </c>
      <c r="MSX183" s="12">
        <f>Equity!MSX59</f>
        <v>0</v>
      </c>
      <c r="MSY183" s="12">
        <f>Equity!MSY59</f>
        <v>0</v>
      </c>
      <c r="MSZ183" s="12">
        <f>Equity!MSZ59</f>
        <v>0</v>
      </c>
      <c r="MTA183" s="12">
        <f>Equity!MTA59</f>
        <v>0</v>
      </c>
      <c r="MTB183" s="12">
        <f>Equity!MTB59</f>
        <v>0</v>
      </c>
      <c r="MTC183" s="12">
        <f>Equity!MTC59</f>
        <v>0</v>
      </c>
      <c r="MTD183" s="12">
        <f>Equity!MTD59</f>
        <v>0</v>
      </c>
      <c r="MTE183" s="12">
        <f>Equity!MTE59</f>
        <v>0</v>
      </c>
      <c r="MTF183" s="12">
        <f>Equity!MTF59</f>
        <v>0</v>
      </c>
      <c r="MTG183" s="12">
        <f>Equity!MTG59</f>
        <v>0</v>
      </c>
      <c r="MTH183" s="12">
        <f>Equity!MTH59</f>
        <v>0</v>
      </c>
      <c r="MTI183" s="12">
        <f>Equity!MTI59</f>
        <v>0</v>
      </c>
      <c r="MTJ183" s="12">
        <f>Equity!MTJ59</f>
        <v>0</v>
      </c>
      <c r="MTK183" s="12">
        <f>Equity!MTK59</f>
        <v>0</v>
      </c>
      <c r="MTL183" s="12">
        <f>Equity!MTL59</f>
        <v>0</v>
      </c>
      <c r="MTM183" s="12">
        <f>Equity!MTM59</f>
        <v>0</v>
      </c>
      <c r="MTN183" s="12">
        <f>Equity!MTN59</f>
        <v>0</v>
      </c>
      <c r="MTO183" s="12">
        <f>Equity!MTO59</f>
        <v>0</v>
      </c>
      <c r="MTP183" s="12">
        <f>Equity!MTP59</f>
        <v>0</v>
      </c>
      <c r="MTQ183" s="12">
        <f>Equity!MTQ59</f>
        <v>0</v>
      </c>
      <c r="MTR183" s="12">
        <f>Equity!MTR59</f>
        <v>0</v>
      </c>
      <c r="MTS183" s="12">
        <f>Equity!MTS59</f>
        <v>0</v>
      </c>
      <c r="MTT183" s="12">
        <f>Equity!MTT59</f>
        <v>0</v>
      </c>
      <c r="MTU183" s="12">
        <f>Equity!MTU59</f>
        <v>0</v>
      </c>
      <c r="MTV183" s="12">
        <f>Equity!MTV59</f>
        <v>0</v>
      </c>
      <c r="MTW183" s="12">
        <f>Equity!MTW59</f>
        <v>0</v>
      </c>
      <c r="MTX183" s="12">
        <f>Equity!MTX59</f>
        <v>0</v>
      </c>
      <c r="MTY183" s="12">
        <f>Equity!MTY59</f>
        <v>0</v>
      </c>
      <c r="MTZ183" s="12">
        <f>Equity!MTZ59</f>
        <v>0</v>
      </c>
      <c r="MUA183" s="12">
        <f>Equity!MUA59</f>
        <v>0</v>
      </c>
      <c r="MUB183" s="12">
        <f>Equity!MUB59</f>
        <v>0</v>
      </c>
      <c r="MUC183" s="12">
        <f>Equity!MUC59</f>
        <v>0</v>
      </c>
      <c r="MUD183" s="12">
        <f>Equity!MUD59</f>
        <v>0</v>
      </c>
      <c r="MUE183" s="12">
        <f>Equity!MUE59</f>
        <v>0</v>
      </c>
      <c r="MUF183" s="12">
        <f>Equity!MUF59</f>
        <v>0</v>
      </c>
      <c r="MUG183" s="12">
        <f>Equity!MUG59</f>
        <v>0</v>
      </c>
      <c r="MUH183" s="12">
        <f>Equity!MUH59</f>
        <v>0</v>
      </c>
      <c r="MUI183" s="12">
        <f>Equity!MUI59</f>
        <v>0</v>
      </c>
      <c r="MUJ183" s="12">
        <f>Equity!MUJ59</f>
        <v>0</v>
      </c>
      <c r="MUK183" s="12">
        <f>Equity!MUK59</f>
        <v>0</v>
      </c>
      <c r="MUL183" s="12">
        <f>Equity!MUL59</f>
        <v>0</v>
      </c>
      <c r="MUM183" s="12">
        <f>Equity!MUM59</f>
        <v>0</v>
      </c>
      <c r="MUN183" s="12">
        <f>Equity!MUN59</f>
        <v>0</v>
      </c>
      <c r="MUO183" s="12">
        <f>Equity!MUO59</f>
        <v>0</v>
      </c>
      <c r="MUP183" s="12">
        <f>Equity!MUP59</f>
        <v>0</v>
      </c>
      <c r="MUQ183" s="12">
        <f>Equity!MUQ59</f>
        <v>0</v>
      </c>
      <c r="MUR183" s="12">
        <f>Equity!MUR59</f>
        <v>0</v>
      </c>
      <c r="MUS183" s="12">
        <f>Equity!MUS59</f>
        <v>0</v>
      </c>
      <c r="MUT183" s="12">
        <f>Equity!MUT59</f>
        <v>0</v>
      </c>
      <c r="MUU183" s="12">
        <f>Equity!MUU59</f>
        <v>0</v>
      </c>
      <c r="MUV183" s="12">
        <f>Equity!MUV59</f>
        <v>0</v>
      </c>
      <c r="MUW183" s="12">
        <f>Equity!MUW59</f>
        <v>0</v>
      </c>
      <c r="MUX183" s="12">
        <f>Equity!MUX59</f>
        <v>0</v>
      </c>
      <c r="MUY183" s="12">
        <f>Equity!MUY59</f>
        <v>0</v>
      </c>
      <c r="MUZ183" s="12">
        <f>Equity!MUZ59</f>
        <v>0</v>
      </c>
      <c r="MVA183" s="12">
        <f>Equity!MVA59</f>
        <v>0</v>
      </c>
      <c r="MVB183" s="12">
        <f>Equity!MVB59</f>
        <v>0</v>
      </c>
      <c r="MVC183" s="12">
        <f>Equity!MVC59</f>
        <v>0</v>
      </c>
      <c r="MVD183" s="12">
        <f>Equity!MVD59</f>
        <v>0</v>
      </c>
      <c r="MVE183" s="12">
        <f>Equity!MVE59</f>
        <v>0</v>
      </c>
      <c r="MVF183" s="12">
        <f>Equity!MVF59</f>
        <v>0</v>
      </c>
      <c r="MVG183" s="12">
        <f>Equity!MVG59</f>
        <v>0</v>
      </c>
      <c r="MVH183" s="12">
        <f>Equity!MVH59</f>
        <v>0</v>
      </c>
      <c r="MVI183" s="12">
        <f>Equity!MVI59</f>
        <v>0</v>
      </c>
      <c r="MVJ183" s="12">
        <f>Equity!MVJ59</f>
        <v>0</v>
      </c>
      <c r="MVK183" s="12">
        <f>Equity!MVK59</f>
        <v>0</v>
      </c>
      <c r="MVL183" s="12">
        <f>Equity!MVL59</f>
        <v>0</v>
      </c>
      <c r="MVM183" s="12">
        <f>Equity!MVM59</f>
        <v>0</v>
      </c>
      <c r="MVN183" s="12">
        <f>Equity!MVN59</f>
        <v>0</v>
      </c>
      <c r="MVO183" s="12">
        <f>Equity!MVO59</f>
        <v>0</v>
      </c>
      <c r="MVP183" s="12">
        <f>Equity!MVP59</f>
        <v>0</v>
      </c>
      <c r="MVQ183" s="12">
        <f>Equity!MVQ59</f>
        <v>0</v>
      </c>
      <c r="MVR183" s="12">
        <f>Equity!MVR59</f>
        <v>0</v>
      </c>
      <c r="MVS183" s="12">
        <f>Equity!MVS59</f>
        <v>0</v>
      </c>
      <c r="MVT183" s="12">
        <f>Equity!MVT59</f>
        <v>0</v>
      </c>
      <c r="MVU183" s="12">
        <f>Equity!MVU59</f>
        <v>0</v>
      </c>
      <c r="MVV183" s="12">
        <f>Equity!MVV59</f>
        <v>0</v>
      </c>
      <c r="MVW183" s="12">
        <f>Equity!MVW59</f>
        <v>0</v>
      </c>
      <c r="MVX183" s="12">
        <f>Equity!MVX59</f>
        <v>0</v>
      </c>
      <c r="MVY183" s="12">
        <f>Equity!MVY59</f>
        <v>0</v>
      </c>
      <c r="MVZ183" s="12">
        <f>Equity!MVZ59</f>
        <v>0</v>
      </c>
      <c r="MWA183" s="12">
        <f>Equity!MWA59</f>
        <v>0</v>
      </c>
      <c r="MWB183" s="12">
        <f>Equity!MWB59</f>
        <v>0</v>
      </c>
      <c r="MWC183" s="12">
        <f>Equity!MWC59</f>
        <v>0</v>
      </c>
      <c r="MWD183" s="12">
        <f>Equity!MWD59</f>
        <v>0</v>
      </c>
      <c r="MWE183" s="12">
        <f>Equity!MWE59</f>
        <v>0</v>
      </c>
      <c r="MWF183" s="12">
        <f>Equity!MWF59</f>
        <v>0</v>
      </c>
      <c r="MWG183" s="12">
        <f>Equity!MWG59</f>
        <v>0</v>
      </c>
      <c r="MWH183" s="12">
        <f>Equity!MWH59</f>
        <v>0</v>
      </c>
      <c r="MWI183" s="12">
        <f>Equity!MWI59</f>
        <v>0</v>
      </c>
      <c r="MWJ183" s="12">
        <f>Equity!MWJ59</f>
        <v>0</v>
      </c>
      <c r="MWK183" s="12">
        <f>Equity!MWK59</f>
        <v>0</v>
      </c>
      <c r="MWL183" s="12">
        <f>Equity!MWL59</f>
        <v>0</v>
      </c>
      <c r="MWM183" s="12">
        <f>Equity!MWM59</f>
        <v>0</v>
      </c>
      <c r="MWN183" s="12">
        <f>Equity!MWN59</f>
        <v>0</v>
      </c>
      <c r="MWO183" s="12">
        <f>Equity!MWO59</f>
        <v>0</v>
      </c>
      <c r="MWP183" s="12">
        <f>Equity!MWP59</f>
        <v>0</v>
      </c>
      <c r="MWQ183" s="12">
        <f>Equity!MWQ59</f>
        <v>0</v>
      </c>
      <c r="MWR183" s="12">
        <f>Equity!MWR59</f>
        <v>0</v>
      </c>
      <c r="MWS183" s="12">
        <f>Equity!MWS59</f>
        <v>0</v>
      </c>
      <c r="MWT183" s="12">
        <f>Equity!MWT59</f>
        <v>0</v>
      </c>
      <c r="MWU183" s="12">
        <f>Equity!MWU59</f>
        <v>0</v>
      </c>
      <c r="MWV183" s="12">
        <f>Equity!MWV59</f>
        <v>0</v>
      </c>
      <c r="MWW183" s="12">
        <f>Equity!MWW59</f>
        <v>0</v>
      </c>
      <c r="MWX183" s="12">
        <f>Equity!MWX59</f>
        <v>0</v>
      </c>
      <c r="MWY183" s="12">
        <f>Equity!MWY59</f>
        <v>0</v>
      </c>
      <c r="MWZ183" s="12">
        <f>Equity!MWZ59</f>
        <v>0</v>
      </c>
      <c r="MXA183" s="12">
        <f>Equity!MXA59</f>
        <v>0</v>
      </c>
      <c r="MXB183" s="12">
        <f>Equity!MXB59</f>
        <v>0</v>
      </c>
      <c r="MXC183" s="12">
        <f>Equity!MXC59</f>
        <v>0</v>
      </c>
      <c r="MXD183" s="12">
        <f>Equity!MXD59</f>
        <v>0</v>
      </c>
      <c r="MXE183" s="12">
        <f>Equity!MXE59</f>
        <v>0</v>
      </c>
      <c r="MXF183" s="12">
        <f>Equity!MXF59</f>
        <v>0</v>
      </c>
      <c r="MXG183" s="12">
        <f>Equity!MXG59</f>
        <v>0</v>
      </c>
      <c r="MXH183" s="12">
        <f>Equity!MXH59</f>
        <v>0</v>
      </c>
      <c r="MXI183" s="12">
        <f>Equity!MXI59</f>
        <v>0</v>
      </c>
      <c r="MXJ183" s="12">
        <f>Equity!MXJ59</f>
        <v>0</v>
      </c>
      <c r="MXK183" s="12">
        <f>Equity!MXK59</f>
        <v>0</v>
      </c>
      <c r="MXL183" s="12">
        <f>Equity!MXL59</f>
        <v>0</v>
      </c>
      <c r="MXM183" s="12">
        <f>Equity!MXM59</f>
        <v>0</v>
      </c>
      <c r="MXN183" s="12">
        <f>Equity!MXN59</f>
        <v>0</v>
      </c>
      <c r="MXO183" s="12">
        <f>Equity!MXO59</f>
        <v>0</v>
      </c>
      <c r="MXP183" s="12">
        <f>Equity!MXP59</f>
        <v>0</v>
      </c>
      <c r="MXQ183" s="12">
        <f>Equity!MXQ59</f>
        <v>0</v>
      </c>
      <c r="MXR183" s="12">
        <f>Equity!MXR59</f>
        <v>0</v>
      </c>
      <c r="MXS183" s="12">
        <f>Equity!MXS59</f>
        <v>0</v>
      </c>
      <c r="MXT183" s="12">
        <f>Equity!MXT59</f>
        <v>0</v>
      </c>
      <c r="MXU183" s="12">
        <f>Equity!MXU59</f>
        <v>0</v>
      </c>
      <c r="MXV183" s="12">
        <f>Equity!MXV59</f>
        <v>0</v>
      </c>
      <c r="MXW183" s="12">
        <f>Equity!MXW59</f>
        <v>0</v>
      </c>
      <c r="MXX183" s="12">
        <f>Equity!MXX59</f>
        <v>0</v>
      </c>
      <c r="MXY183" s="12">
        <f>Equity!MXY59</f>
        <v>0</v>
      </c>
      <c r="MXZ183" s="12">
        <f>Equity!MXZ59</f>
        <v>0</v>
      </c>
      <c r="MYA183" s="12">
        <f>Equity!MYA59</f>
        <v>0</v>
      </c>
      <c r="MYB183" s="12">
        <f>Equity!MYB59</f>
        <v>0</v>
      </c>
      <c r="MYC183" s="12">
        <f>Equity!MYC59</f>
        <v>0</v>
      </c>
      <c r="MYD183" s="12">
        <f>Equity!MYD59</f>
        <v>0</v>
      </c>
      <c r="MYE183" s="12">
        <f>Equity!MYE59</f>
        <v>0</v>
      </c>
      <c r="MYF183" s="12">
        <f>Equity!MYF59</f>
        <v>0</v>
      </c>
      <c r="MYG183" s="12">
        <f>Equity!MYG59</f>
        <v>0</v>
      </c>
      <c r="MYH183" s="12">
        <f>Equity!MYH59</f>
        <v>0</v>
      </c>
      <c r="MYI183" s="12">
        <f>Equity!MYI59</f>
        <v>0</v>
      </c>
      <c r="MYJ183" s="12">
        <f>Equity!MYJ59</f>
        <v>0</v>
      </c>
      <c r="MYK183" s="12">
        <f>Equity!MYK59</f>
        <v>0</v>
      </c>
      <c r="MYL183" s="12">
        <f>Equity!MYL59</f>
        <v>0</v>
      </c>
      <c r="MYM183" s="12">
        <f>Equity!MYM59</f>
        <v>0</v>
      </c>
      <c r="MYN183" s="12">
        <f>Equity!MYN59</f>
        <v>0</v>
      </c>
      <c r="MYO183" s="12">
        <f>Equity!MYO59</f>
        <v>0</v>
      </c>
      <c r="MYP183" s="12">
        <f>Equity!MYP59</f>
        <v>0</v>
      </c>
      <c r="MYQ183" s="12">
        <f>Equity!MYQ59</f>
        <v>0</v>
      </c>
      <c r="MYR183" s="12">
        <f>Equity!MYR59</f>
        <v>0</v>
      </c>
      <c r="MYS183" s="12">
        <f>Equity!MYS59</f>
        <v>0</v>
      </c>
      <c r="MYT183" s="12">
        <f>Equity!MYT59</f>
        <v>0</v>
      </c>
      <c r="MYU183" s="12">
        <f>Equity!MYU59</f>
        <v>0</v>
      </c>
      <c r="MYV183" s="12">
        <f>Equity!MYV59</f>
        <v>0</v>
      </c>
      <c r="MYW183" s="12">
        <f>Equity!MYW59</f>
        <v>0</v>
      </c>
      <c r="MYX183" s="12">
        <f>Equity!MYX59</f>
        <v>0</v>
      </c>
      <c r="MYY183" s="12">
        <f>Equity!MYY59</f>
        <v>0</v>
      </c>
      <c r="MYZ183" s="12">
        <f>Equity!MYZ59</f>
        <v>0</v>
      </c>
      <c r="MZA183" s="12">
        <f>Equity!MZA59</f>
        <v>0</v>
      </c>
      <c r="MZB183" s="12">
        <f>Equity!MZB59</f>
        <v>0</v>
      </c>
      <c r="MZC183" s="12">
        <f>Equity!MZC59</f>
        <v>0</v>
      </c>
      <c r="MZD183" s="12">
        <f>Equity!MZD59</f>
        <v>0</v>
      </c>
      <c r="MZE183" s="12">
        <f>Equity!MZE59</f>
        <v>0</v>
      </c>
      <c r="MZF183" s="12">
        <f>Equity!MZF59</f>
        <v>0</v>
      </c>
      <c r="MZG183" s="12">
        <f>Equity!MZG59</f>
        <v>0</v>
      </c>
      <c r="MZH183" s="12">
        <f>Equity!MZH59</f>
        <v>0</v>
      </c>
      <c r="MZI183" s="12">
        <f>Equity!MZI59</f>
        <v>0</v>
      </c>
      <c r="MZJ183" s="12">
        <f>Equity!MZJ59</f>
        <v>0</v>
      </c>
      <c r="MZK183" s="12">
        <f>Equity!MZK59</f>
        <v>0</v>
      </c>
      <c r="MZL183" s="12">
        <f>Equity!MZL59</f>
        <v>0</v>
      </c>
      <c r="MZM183" s="12">
        <f>Equity!MZM59</f>
        <v>0</v>
      </c>
      <c r="MZN183" s="12">
        <f>Equity!MZN59</f>
        <v>0</v>
      </c>
      <c r="MZO183" s="12">
        <f>Equity!MZO59</f>
        <v>0</v>
      </c>
      <c r="MZP183" s="12">
        <f>Equity!MZP59</f>
        <v>0</v>
      </c>
      <c r="MZQ183" s="12">
        <f>Equity!MZQ59</f>
        <v>0</v>
      </c>
      <c r="MZR183" s="12">
        <f>Equity!MZR59</f>
        <v>0</v>
      </c>
      <c r="MZS183" s="12">
        <f>Equity!MZS59</f>
        <v>0</v>
      </c>
      <c r="MZT183" s="12">
        <f>Equity!MZT59</f>
        <v>0</v>
      </c>
      <c r="MZU183" s="12">
        <f>Equity!MZU59</f>
        <v>0</v>
      </c>
      <c r="MZV183" s="12">
        <f>Equity!MZV59</f>
        <v>0</v>
      </c>
      <c r="MZW183" s="12">
        <f>Equity!MZW59</f>
        <v>0</v>
      </c>
      <c r="MZX183" s="12">
        <f>Equity!MZX59</f>
        <v>0</v>
      </c>
      <c r="MZY183" s="12">
        <f>Equity!MZY59</f>
        <v>0</v>
      </c>
      <c r="MZZ183" s="12">
        <f>Equity!MZZ59</f>
        <v>0</v>
      </c>
      <c r="NAA183" s="12">
        <f>Equity!NAA59</f>
        <v>0</v>
      </c>
      <c r="NAB183" s="12">
        <f>Equity!NAB59</f>
        <v>0</v>
      </c>
      <c r="NAC183" s="12">
        <f>Equity!NAC59</f>
        <v>0</v>
      </c>
      <c r="NAD183" s="12">
        <f>Equity!NAD59</f>
        <v>0</v>
      </c>
      <c r="NAE183" s="12">
        <f>Equity!NAE59</f>
        <v>0</v>
      </c>
      <c r="NAF183" s="12">
        <f>Equity!NAF59</f>
        <v>0</v>
      </c>
      <c r="NAG183" s="12">
        <f>Equity!NAG59</f>
        <v>0</v>
      </c>
      <c r="NAH183" s="12">
        <f>Equity!NAH59</f>
        <v>0</v>
      </c>
      <c r="NAI183" s="12">
        <f>Equity!NAI59</f>
        <v>0</v>
      </c>
      <c r="NAJ183" s="12">
        <f>Equity!NAJ59</f>
        <v>0</v>
      </c>
      <c r="NAK183" s="12">
        <f>Equity!NAK59</f>
        <v>0</v>
      </c>
      <c r="NAL183" s="12">
        <f>Equity!NAL59</f>
        <v>0</v>
      </c>
      <c r="NAM183" s="12">
        <f>Equity!NAM59</f>
        <v>0</v>
      </c>
      <c r="NAN183" s="12">
        <f>Equity!NAN59</f>
        <v>0</v>
      </c>
      <c r="NAO183" s="12">
        <f>Equity!NAO59</f>
        <v>0</v>
      </c>
      <c r="NAP183" s="12">
        <f>Equity!NAP59</f>
        <v>0</v>
      </c>
      <c r="NAQ183" s="12">
        <f>Equity!NAQ59</f>
        <v>0</v>
      </c>
      <c r="NAR183" s="12">
        <f>Equity!NAR59</f>
        <v>0</v>
      </c>
      <c r="NAS183" s="12">
        <f>Equity!NAS59</f>
        <v>0</v>
      </c>
      <c r="NAT183" s="12">
        <f>Equity!NAT59</f>
        <v>0</v>
      </c>
      <c r="NAU183" s="12">
        <f>Equity!NAU59</f>
        <v>0</v>
      </c>
      <c r="NAV183" s="12">
        <f>Equity!NAV59</f>
        <v>0</v>
      </c>
      <c r="NAW183" s="12">
        <f>Equity!NAW59</f>
        <v>0</v>
      </c>
      <c r="NAX183" s="12">
        <f>Equity!NAX59</f>
        <v>0</v>
      </c>
      <c r="NAY183" s="12">
        <f>Equity!NAY59</f>
        <v>0</v>
      </c>
      <c r="NAZ183" s="12">
        <f>Equity!NAZ59</f>
        <v>0</v>
      </c>
      <c r="NBA183" s="12">
        <f>Equity!NBA59</f>
        <v>0</v>
      </c>
      <c r="NBB183" s="12">
        <f>Equity!NBB59</f>
        <v>0</v>
      </c>
      <c r="NBC183" s="12">
        <f>Equity!NBC59</f>
        <v>0</v>
      </c>
      <c r="NBD183" s="12">
        <f>Equity!NBD59</f>
        <v>0</v>
      </c>
      <c r="NBE183" s="12">
        <f>Equity!NBE59</f>
        <v>0</v>
      </c>
      <c r="NBF183" s="12">
        <f>Equity!NBF59</f>
        <v>0</v>
      </c>
      <c r="NBG183" s="12">
        <f>Equity!NBG59</f>
        <v>0</v>
      </c>
      <c r="NBH183" s="12">
        <f>Equity!NBH59</f>
        <v>0</v>
      </c>
      <c r="NBI183" s="12">
        <f>Equity!NBI59</f>
        <v>0</v>
      </c>
      <c r="NBJ183" s="12">
        <f>Equity!NBJ59</f>
        <v>0</v>
      </c>
      <c r="NBK183" s="12">
        <f>Equity!NBK59</f>
        <v>0</v>
      </c>
      <c r="NBL183" s="12">
        <f>Equity!NBL59</f>
        <v>0</v>
      </c>
      <c r="NBM183" s="12">
        <f>Equity!NBM59</f>
        <v>0</v>
      </c>
      <c r="NBN183" s="12">
        <f>Equity!NBN59</f>
        <v>0</v>
      </c>
      <c r="NBO183" s="12">
        <f>Equity!NBO59</f>
        <v>0</v>
      </c>
      <c r="NBP183" s="12">
        <f>Equity!NBP59</f>
        <v>0</v>
      </c>
      <c r="NBQ183" s="12">
        <f>Equity!NBQ59</f>
        <v>0</v>
      </c>
      <c r="NBR183" s="12">
        <f>Equity!NBR59</f>
        <v>0</v>
      </c>
      <c r="NBS183" s="12">
        <f>Equity!NBS59</f>
        <v>0</v>
      </c>
      <c r="NBT183" s="12">
        <f>Equity!NBT59</f>
        <v>0</v>
      </c>
      <c r="NBU183" s="12">
        <f>Equity!NBU59</f>
        <v>0</v>
      </c>
      <c r="NBV183" s="12">
        <f>Equity!NBV59</f>
        <v>0</v>
      </c>
      <c r="NBW183" s="12">
        <f>Equity!NBW59</f>
        <v>0</v>
      </c>
      <c r="NBX183" s="12">
        <f>Equity!NBX59</f>
        <v>0</v>
      </c>
      <c r="NBY183" s="12">
        <f>Equity!NBY59</f>
        <v>0</v>
      </c>
      <c r="NBZ183" s="12">
        <f>Equity!NBZ59</f>
        <v>0</v>
      </c>
      <c r="NCA183" s="12">
        <f>Equity!NCA59</f>
        <v>0</v>
      </c>
      <c r="NCB183" s="12">
        <f>Equity!NCB59</f>
        <v>0</v>
      </c>
      <c r="NCC183" s="12">
        <f>Equity!NCC59</f>
        <v>0</v>
      </c>
      <c r="NCD183" s="12">
        <f>Equity!NCD59</f>
        <v>0</v>
      </c>
      <c r="NCE183" s="12">
        <f>Equity!NCE59</f>
        <v>0</v>
      </c>
      <c r="NCF183" s="12">
        <f>Equity!NCF59</f>
        <v>0</v>
      </c>
      <c r="NCG183" s="12">
        <f>Equity!NCG59</f>
        <v>0</v>
      </c>
      <c r="NCH183" s="12">
        <f>Equity!NCH59</f>
        <v>0</v>
      </c>
      <c r="NCI183" s="12">
        <f>Equity!NCI59</f>
        <v>0</v>
      </c>
      <c r="NCJ183" s="12">
        <f>Equity!NCJ59</f>
        <v>0</v>
      </c>
      <c r="NCK183" s="12">
        <f>Equity!NCK59</f>
        <v>0</v>
      </c>
      <c r="NCL183" s="12">
        <f>Equity!NCL59</f>
        <v>0</v>
      </c>
      <c r="NCM183" s="12">
        <f>Equity!NCM59</f>
        <v>0</v>
      </c>
      <c r="NCN183" s="12">
        <f>Equity!NCN59</f>
        <v>0</v>
      </c>
      <c r="NCO183" s="12">
        <f>Equity!NCO59</f>
        <v>0</v>
      </c>
      <c r="NCP183" s="12">
        <f>Equity!NCP59</f>
        <v>0</v>
      </c>
      <c r="NCQ183" s="12">
        <f>Equity!NCQ59</f>
        <v>0</v>
      </c>
      <c r="NCR183" s="12">
        <f>Equity!NCR59</f>
        <v>0</v>
      </c>
      <c r="NCS183" s="12">
        <f>Equity!NCS59</f>
        <v>0</v>
      </c>
      <c r="NCT183" s="12">
        <f>Equity!NCT59</f>
        <v>0</v>
      </c>
      <c r="NCU183" s="12">
        <f>Equity!NCU59</f>
        <v>0</v>
      </c>
      <c r="NCV183" s="12">
        <f>Equity!NCV59</f>
        <v>0</v>
      </c>
      <c r="NCW183" s="12">
        <f>Equity!NCW59</f>
        <v>0</v>
      </c>
      <c r="NCX183" s="12">
        <f>Equity!NCX59</f>
        <v>0</v>
      </c>
      <c r="NCY183" s="12">
        <f>Equity!NCY59</f>
        <v>0</v>
      </c>
      <c r="NCZ183" s="12">
        <f>Equity!NCZ59</f>
        <v>0</v>
      </c>
      <c r="NDA183" s="12">
        <f>Equity!NDA59</f>
        <v>0</v>
      </c>
      <c r="NDB183" s="12">
        <f>Equity!NDB59</f>
        <v>0</v>
      </c>
      <c r="NDC183" s="12">
        <f>Equity!NDC59</f>
        <v>0</v>
      </c>
      <c r="NDD183" s="12">
        <f>Equity!NDD59</f>
        <v>0</v>
      </c>
      <c r="NDE183" s="12">
        <f>Equity!NDE59</f>
        <v>0</v>
      </c>
      <c r="NDF183" s="12">
        <f>Equity!NDF59</f>
        <v>0</v>
      </c>
      <c r="NDG183" s="12">
        <f>Equity!NDG59</f>
        <v>0</v>
      </c>
      <c r="NDH183" s="12">
        <f>Equity!NDH59</f>
        <v>0</v>
      </c>
      <c r="NDI183" s="12">
        <f>Equity!NDI59</f>
        <v>0</v>
      </c>
      <c r="NDJ183" s="12">
        <f>Equity!NDJ59</f>
        <v>0</v>
      </c>
      <c r="NDK183" s="12">
        <f>Equity!NDK59</f>
        <v>0</v>
      </c>
      <c r="NDL183" s="12">
        <f>Equity!NDL59</f>
        <v>0</v>
      </c>
      <c r="NDM183" s="12">
        <f>Equity!NDM59</f>
        <v>0</v>
      </c>
      <c r="NDN183" s="12">
        <f>Equity!NDN59</f>
        <v>0</v>
      </c>
      <c r="NDO183" s="12">
        <f>Equity!NDO59</f>
        <v>0</v>
      </c>
      <c r="NDP183" s="12">
        <f>Equity!NDP59</f>
        <v>0</v>
      </c>
      <c r="NDQ183" s="12">
        <f>Equity!NDQ59</f>
        <v>0</v>
      </c>
      <c r="NDR183" s="12">
        <f>Equity!NDR59</f>
        <v>0</v>
      </c>
      <c r="NDS183" s="12">
        <f>Equity!NDS59</f>
        <v>0</v>
      </c>
      <c r="NDT183" s="12">
        <f>Equity!NDT59</f>
        <v>0</v>
      </c>
      <c r="NDU183" s="12">
        <f>Equity!NDU59</f>
        <v>0</v>
      </c>
      <c r="NDV183" s="12">
        <f>Equity!NDV59</f>
        <v>0</v>
      </c>
      <c r="NDW183" s="12">
        <f>Equity!NDW59</f>
        <v>0</v>
      </c>
      <c r="NDX183" s="12">
        <f>Equity!NDX59</f>
        <v>0</v>
      </c>
      <c r="NDY183" s="12">
        <f>Equity!NDY59</f>
        <v>0</v>
      </c>
      <c r="NDZ183" s="12">
        <f>Equity!NDZ59</f>
        <v>0</v>
      </c>
      <c r="NEA183" s="12">
        <f>Equity!NEA59</f>
        <v>0</v>
      </c>
      <c r="NEB183" s="12">
        <f>Equity!NEB59</f>
        <v>0</v>
      </c>
      <c r="NEC183" s="12">
        <f>Equity!NEC59</f>
        <v>0</v>
      </c>
      <c r="NED183" s="12">
        <f>Equity!NED59</f>
        <v>0</v>
      </c>
      <c r="NEE183" s="12">
        <f>Equity!NEE59</f>
        <v>0</v>
      </c>
      <c r="NEF183" s="12">
        <f>Equity!NEF59</f>
        <v>0</v>
      </c>
      <c r="NEG183" s="12">
        <f>Equity!NEG59</f>
        <v>0</v>
      </c>
      <c r="NEH183" s="12">
        <f>Equity!NEH59</f>
        <v>0</v>
      </c>
      <c r="NEI183" s="12">
        <f>Equity!NEI59</f>
        <v>0</v>
      </c>
      <c r="NEJ183" s="12">
        <f>Equity!NEJ59</f>
        <v>0</v>
      </c>
      <c r="NEK183" s="12">
        <f>Equity!NEK59</f>
        <v>0</v>
      </c>
      <c r="NEL183" s="12">
        <f>Equity!NEL59</f>
        <v>0</v>
      </c>
      <c r="NEM183" s="12">
        <f>Equity!NEM59</f>
        <v>0</v>
      </c>
      <c r="NEN183" s="12">
        <f>Equity!NEN59</f>
        <v>0</v>
      </c>
      <c r="NEO183" s="12">
        <f>Equity!NEO59</f>
        <v>0</v>
      </c>
      <c r="NEP183" s="12">
        <f>Equity!NEP59</f>
        <v>0</v>
      </c>
      <c r="NEQ183" s="12">
        <f>Equity!NEQ59</f>
        <v>0</v>
      </c>
      <c r="NER183" s="12">
        <f>Equity!NER59</f>
        <v>0</v>
      </c>
      <c r="NES183" s="12">
        <f>Equity!NES59</f>
        <v>0</v>
      </c>
      <c r="NET183" s="12">
        <f>Equity!NET59</f>
        <v>0</v>
      </c>
      <c r="NEU183" s="12">
        <f>Equity!NEU59</f>
        <v>0</v>
      </c>
      <c r="NEV183" s="12">
        <f>Equity!NEV59</f>
        <v>0</v>
      </c>
      <c r="NEW183" s="12">
        <f>Equity!NEW59</f>
        <v>0</v>
      </c>
      <c r="NEX183" s="12">
        <f>Equity!NEX59</f>
        <v>0</v>
      </c>
      <c r="NEY183" s="12">
        <f>Equity!NEY59</f>
        <v>0</v>
      </c>
      <c r="NEZ183" s="12">
        <f>Equity!NEZ59</f>
        <v>0</v>
      </c>
      <c r="NFA183" s="12">
        <f>Equity!NFA59</f>
        <v>0</v>
      </c>
      <c r="NFB183" s="12">
        <f>Equity!NFB59</f>
        <v>0</v>
      </c>
      <c r="NFC183" s="12">
        <f>Equity!NFC59</f>
        <v>0</v>
      </c>
      <c r="NFD183" s="12">
        <f>Equity!NFD59</f>
        <v>0</v>
      </c>
      <c r="NFE183" s="12">
        <f>Equity!NFE59</f>
        <v>0</v>
      </c>
      <c r="NFF183" s="12">
        <f>Equity!NFF59</f>
        <v>0</v>
      </c>
      <c r="NFG183" s="12">
        <f>Equity!NFG59</f>
        <v>0</v>
      </c>
      <c r="NFH183" s="12">
        <f>Equity!NFH59</f>
        <v>0</v>
      </c>
      <c r="NFI183" s="12">
        <f>Equity!NFI59</f>
        <v>0</v>
      </c>
      <c r="NFJ183" s="12">
        <f>Equity!NFJ59</f>
        <v>0</v>
      </c>
      <c r="NFK183" s="12">
        <f>Equity!NFK59</f>
        <v>0</v>
      </c>
      <c r="NFL183" s="12">
        <f>Equity!NFL59</f>
        <v>0</v>
      </c>
      <c r="NFM183" s="12">
        <f>Equity!NFM59</f>
        <v>0</v>
      </c>
      <c r="NFN183" s="12">
        <f>Equity!NFN59</f>
        <v>0</v>
      </c>
      <c r="NFO183" s="12">
        <f>Equity!NFO59</f>
        <v>0</v>
      </c>
      <c r="NFP183" s="12">
        <f>Equity!NFP59</f>
        <v>0</v>
      </c>
      <c r="NFQ183" s="12">
        <f>Equity!NFQ59</f>
        <v>0</v>
      </c>
      <c r="NFR183" s="12">
        <f>Equity!NFR59</f>
        <v>0</v>
      </c>
      <c r="NFS183" s="12">
        <f>Equity!NFS59</f>
        <v>0</v>
      </c>
      <c r="NFT183" s="12">
        <f>Equity!NFT59</f>
        <v>0</v>
      </c>
      <c r="NFU183" s="12">
        <f>Equity!NFU59</f>
        <v>0</v>
      </c>
      <c r="NFV183" s="12">
        <f>Equity!NFV59</f>
        <v>0</v>
      </c>
      <c r="NFW183" s="12">
        <f>Equity!NFW59</f>
        <v>0</v>
      </c>
      <c r="NFX183" s="12">
        <f>Equity!NFX59</f>
        <v>0</v>
      </c>
      <c r="NFY183" s="12">
        <f>Equity!NFY59</f>
        <v>0</v>
      </c>
      <c r="NFZ183" s="12">
        <f>Equity!NFZ59</f>
        <v>0</v>
      </c>
      <c r="NGA183" s="12">
        <f>Equity!NGA59</f>
        <v>0</v>
      </c>
      <c r="NGB183" s="12">
        <f>Equity!NGB59</f>
        <v>0</v>
      </c>
      <c r="NGC183" s="12">
        <f>Equity!NGC59</f>
        <v>0</v>
      </c>
      <c r="NGD183" s="12">
        <f>Equity!NGD59</f>
        <v>0</v>
      </c>
      <c r="NGE183" s="12">
        <f>Equity!NGE59</f>
        <v>0</v>
      </c>
      <c r="NGF183" s="12">
        <f>Equity!NGF59</f>
        <v>0</v>
      </c>
      <c r="NGG183" s="12">
        <f>Equity!NGG59</f>
        <v>0</v>
      </c>
      <c r="NGH183" s="12">
        <f>Equity!NGH59</f>
        <v>0</v>
      </c>
      <c r="NGI183" s="12">
        <f>Equity!NGI59</f>
        <v>0</v>
      </c>
      <c r="NGJ183" s="12">
        <f>Equity!NGJ59</f>
        <v>0</v>
      </c>
      <c r="NGK183" s="12">
        <f>Equity!NGK59</f>
        <v>0</v>
      </c>
      <c r="NGL183" s="12">
        <f>Equity!NGL59</f>
        <v>0</v>
      </c>
      <c r="NGM183" s="12">
        <f>Equity!NGM59</f>
        <v>0</v>
      </c>
      <c r="NGN183" s="12">
        <f>Equity!NGN59</f>
        <v>0</v>
      </c>
      <c r="NGO183" s="12">
        <f>Equity!NGO59</f>
        <v>0</v>
      </c>
      <c r="NGP183" s="12">
        <f>Equity!NGP59</f>
        <v>0</v>
      </c>
      <c r="NGQ183" s="12">
        <f>Equity!NGQ59</f>
        <v>0</v>
      </c>
      <c r="NGR183" s="12">
        <f>Equity!NGR59</f>
        <v>0</v>
      </c>
      <c r="NGS183" s="12">
        <f>Equity!NGS59</f>
        <v>0</v>
      </c>
      <c r="NGT183" s="12">
        <f>Equity!NGT59</f>
        <v>0</v>
      </c>
      <c r="NGU183" s="12">
        <f>Equity!NGU59</f>
        <v>0</v>
      </c>
      <c r="NGV183" s="12">
        <f>Equity!NGV59</f>
        <v>0</v>
      </c>
      <c r="NGW183" s="12">
        <f>Equity!NGW59</f>
        <v>0</v>
      </c>
      <c r="NGX183" s="12">
        <f>Equity!NGX59</f>
        <v>0</v>
      </c>
      <c r="NGY183" s="12">
        <f>Equity!NGY59</f>
        <v>0</v>
      </c>
      <c r="NGZ183" s="12">
        <f>Equity!NGZ59</f>
        <v>0</v>
      </c>
      <c r="NHA183" s="12">
        <f>Equity!NHA59</f>
        <v>0</v>
      </c>
      <c r="NHB183" s="12">
        <f>Equity!NHB59</f>
        <v>0</v>
      </c>
      <c r="NHC183" s="12">
        <f>Equity!NHC59</f>
        <v>0</v>
      </c>
      <c r="NHD183" s="12">
        <f>Equity!NHD59</f>
        <v>0</v>
      </c>
      <c r="NHE183" s="12">
        <f>Equity!NHE59</f>
        <v>0</v>
      </c>
      <c r="NHF183" s="12">
        <f>Equity!NHF59</f>
        <v>0</v>
      </c>
      <c r="NHG183" s="12">
        <f>Equity!NHG59</f>
        <v>0</v>
      </c>
      <c r="NHH183" s="12">
        <f>Equity!NHH59</f>
        <v>0</v>
      </c>
      <c r="NHI183" s="12">
        <f>Equity!NHI59</f>
        <v>0</v>
      </c>
      <c r="NHJ183" s="12">
        <f>Equity!NHJ59</f>
        <v>0</v>
      </c>
      <c r="NHK183" s="12">
        <f>Equity!NHK59</f>
        <v>0</v>
      </c>
      <c r="NHL183" s="12">
        <f>Equity!NHL59</f>
        <v>0</v>
      </c>
      <c r="NHM183" s="12">
        <f>Equity!NHM59</f>
        <v>0</v>
      </c>
      <c r="NHN183" s="12">
        <f>Equity!NHN59</f>
        <v>0</v>
      </c>
      <c r="NHO183" s="12">
        <f>Equity!NHO59</f>
        <v>0</v>
      </c>
      <c r="NHP183" s="12">
        <f>Equity!NHP59</f>
        <v>0</v>
      </c>
      <c r="NHQ183" s="12">
        <f>Equity!NHQ59</f>
        <v>0</v>
      </c>
      <c r="NHR183" s="12">
        <f>Equity!NHR59</f>
        <v>0</v>
      </c>
      <c r="NHS183" s="12">
        <f>Equity!NHS59</f>
        <v>0</v>
      </c>
      <c r="NHT183" s="12">
        <f>Equity!NHT59</f>
        <v>0</v>
      </c>
      <c r="NHU183" s="12">
        <f>Equity!NHU59</f>
        <v>0</v>
      </c>
      <c r="NHV183" s="12">
        <f>Equity!NHV59</f>
        <v>0</v>
      </c>
      <c r="NHW183" s="12">
        <f>Equity!NHW59</f>
        <v>0</v>
      </c>
      <c r="NHX183" s="12">
        <f>Equity!NHX59</f>
        <v>0</v>
      </c>
      <c r="NHY183" s="12">
        <f>Equity!NHY59</f>
        <v>0</v>
      </c>
      <c r="NHZ183" s="12">
        <f>Equity!NHZ59</f>
        <v>0</v>
      </c>
      <c r="NIA183" s="12">
        <f>Equity!NIA59</f>
        <v>0</v>
      </c>
      <c r="NIB183" s="12">
        <f>Equity!NIB59</f>
        <v>0</v>
      </c>
      <c r="NIC183" s="12">
        <f>Equity!NIC59</f>
        <v>0</v>
      </c>
      <c r="NID183" s="12">
        <f>Equity!NID59</f>
        <v>0</v>
      </c>
      <c r="NIE183" s="12">
        <f>Equity!NIE59</f>
        <v>0</v>
      </c>
      <c r="NIF183" s="12">
        <f>Equity!NIF59</f>
        <v>0</v>
      </c>
      <c r="NIG183" s="12">
        <f>Equity!NIG59</f>
        <v>0</v>
      </c>
      <c r="NIH183" s="12">
        <f>Equity!NIH59</f>
        <v>0</v>
      </c>
      <c r="NII183" s="12">
        <f>Equity!NII59</f>
        <v>0</v>
      </c>
      <c r="NIJ183" s="12">
        <f>Equity!NIJ59</f>
        <v>0</v>
      </c>
      <c r="NIK183" s="12">
        <f>Equity!NIK59</f>
        <v>0</v>
      </c>
      <c r="NIL183" s="12">
        <f>Equity!NIL59</f>
        <v>0</v>
      </c>
      <c r="NIM183" s="12">
        <f>Equity!NIM59</f>
        <v>0</v>
      </c>
      <c r="NIN183" s="12">
        <f>Equity!NIN59</f>
        <v>0</v>
      </c>
      <c r="NIO183" s="12">
        <f>Equity!NIO59</f>
        <v>0</v>
      </c>
      <c r="NIP183" s="12">
        <f>Equity!NIP59</f>
        <v>0</v>
      </c>
      <c r="NIQ183" s="12">
        <f>Equity!NIQ59</f>
        <v>0</v>
      </c>
      <c r="NIR183" s="12">
        <f>Equity!NIR59</f>
        <v>0</v>
      </c>
      <c r="NIS183" s="12">
        <f>Equity!NIS59</f>
        <v>0</v>
      </c>
      <c r="NIT183" s="12">
        <f>Equity!NIT59</f>
        <v>0</v>
      </c>
      <c r="NIU183" s="12">
        <f>Equity!NIU59</f>
        <v>0</v>
      </c>
      <c r="NIV183" s="12">
        <f>Equity!NIV59</f>
        <v>0</v>
      </c>
      <c r="NIW183" s="12">
        <f>Equity!NIW59</f>
        <v>0</v>
      </c>
      <c r="NIX183" s="12">
        <f>Equity!NIX59</f>
        <v>0</v>
      </c>
      <c r="NIY183" s="12">
        <f>Equity!NIY59</f>
        <v>0</v>
      </c>
      <c r="NIZ183" s="12">
        <f>Equity!NIZ59</f>
        <v>0</v>
      </c>
      <c r="NJA183" s="12">
        <f>Equity!NJA59</f>
        <v>0</v>
      </c>
      <c r="NJB183" s="12">
        <f>Equity!NJB59</f>
        <v>0</v>
      </c>
      <c r="NJC183" s="12">
        <f>Equity!NJC59</f>
        <v>0</v>
      </c>
      <c r="NJD183" s="12">
        <f>Equity!NJD59</f>
        <v>0</v>
      </c>
      <c r="NJE183" s="12">
        <f>Equity!NJE59</f>
        <v>0</v>
      </c>
      <c r="NJF183" s="12">
        <f>Equity!NJF59</f>
        <v>0</v>
      </c>
      <c r="NJG183" s="12">
        <f>Equity!NJG59</f>
        <v>0</v>
      </c>
      <c r="NJH183" s="12">
        <f>Equity!NJH59</f>
        <v>0</v>
      </c>
      <c r="NJI183" s="12">
        <f>Equity!NJI59</f>
        <v>0</v>
      </c>
      <c r="NJJ183" s="12">
        <f>Equity!NJJ59</f>
        <v>0</v>
      </c>
      <c r="NJK183" s="12">
        <f>Equity!NJK59</f>
        <v>0</v>
      </c>
      <c r="NJL183" s="12">
        <f>Equity!NJL59</f>
        <v>0</v>
      </c>
      <c r="NJM183" s="12">
        <f>Equity!NJM59</f>
        <v>0</v>
      </c>
      <c r="NJN183" s="12">
        <f>Equity!NJN59</f>
        <v>0</v>
      </c>
      <c r="NJO183" s="12">
        <f>Equity!NJO59</f>
        <v>0</v>
      </c>
      <c r="NJP183" s="12">
        <f>Equity!NJP59</f>
        <v>0</v>
      </c>
      <c r="NJQ183" s="12">
        <f>Equity!NJQ59</f>
        <v>0</v>
      </c>
      <c r="NJR183" s="12">
        <f>Equity!NJR59</f>
        <v>0</v>
      </c>
      <c r="NJS183" s="12">
        <f>Equity!NJS59</f>
        <v>0</v>
      </c>
      <c r="NJT183" s="12">
        <f>Equity!NJT59</f>
        <v>0</v>
      </c>
      <c r="NJU183" s="12">
        <f>Equity!NJU59</f>
        <v>0</v>
      </c>
      <c r="NJV183" s="12">
        <f>Equity!NJV59</f>
        <v>0</v>
      </c>
      <c r="NJW183" s="12">
        <f>Equity!NJW59</f>
        <v>0</v>
      </c>
      <c r="NJX183" s="12">
        <f>Equity!NJX59</f>
        <v>0</v>
      </c>
      <c r="NJY183" s="12">
        <f>Equity!NJY59</f>
        <v>0</v>
      </c>
      <c r="NJZ183" s="12">
        <f>Equity!NJZ59</f>
        <v>0</v>
      </c>
      <c r="NKA183" s="12">
        <f>Equity!NKA59</f>
        <v>0</v>
      </c>
      <c r="NKB183" s="12">
        <f>Equity!NKB59</f>
        <v>0</v>
      </c>
      <c r="NKC183" s="12">
        <f>Equity!NKC59</f>
        <v>0</v>
      </c>
      <c r="NKD183" s="12">
        <f>Equity!NKD59</f>
        <v>0</v>
      </c>
      <c r="NKE183" s="12">
        <f>Equity!NKE59</f>
        <v>0</v>
      </c>
      <c r="NKF183" s="12">
        <f>Equity!NKF59</f>
        <v>0</v>
      </c>
      <c r="NKG183" s="12">
        <f>Equity!NKG59</f>
        <v>0</v>
      </c>
      <c r="NKH183" s="12">
        <f>Equity!NKH59</f>
        <v>0</v>
      </c>
      <c r="NKI183" s="12">
        <f>Equity!NKI59</f>
        <v>0</v>
      </c>
      <c r="NKJ183" s="12">
        <f>Equity!NKJ59</f>
        <v>0</v>
      </c>
      <c r="NKK183" s="12">
        <f>Equity!NKK59</f>
        <v>0</v>
      </c>
      <c r="NKL183" s="12">
        <f>Equity!NKL59</f>
        <v>0</v>
      </c>
      <c r="NKM183" s="12">
        <f>Equity!NKM59</f>
        <v>0</v>
      </c>
      <c r="NKN183" s="12">
        <f>Equity!NKN59</f>
        <v>0</v>
      </c>
      <c r="NKO183" s="12">
        <f>Equity!NKO59</f>
        <v>0</v>
      </c>
      <c r="NKP183" s="12">
        <f>Equity!NKP59</f>
        <v>0</v>
      </c>
      <c r="NKQ183" s="12">
        <f>Equity!NKQ59</f>
        <v>0</v>
      </c>
      <c r="NKR183" s="12">
        <f>Equity!NKR59</f>
        <v>0</v>
      </c>
      <c r="NKS183" s="12">
        <f>Equity!NKS59</f>
        <v>0</v>
      </c>
      <c r="NKT183" s="12">
        <f>Equity!NKT59</f>
        <v>0</v>
      </c>
      <c r="NKU183" s="12">
        <f>Equity!NKU59</f>
        <v>0</v>
      </c>
      <c r="NKV183" s="12">
        <f>Equity!NKV59</f>
        <v>0</v>
      </c>
      <c r="NKW183" s="12">
        <f>Equity!NKW59</f>
        <v>0</v>
      </c>
      <c r="NKX183" s="12">
        <f>Equity!NKX59</f>
        <v>0</v>
      </c>
      <c r="NKY183" s="12">
        <f>Equity!NKY59</f>
        <v>0</v>
      </c>
      <c r="NKZ183" s="12">
        <f>Equity!NKZ59</f>
        <v>0</v>
      </c>
      <c r="NLA183" s="12">
        <f>Equity!NLA59</f>
        <v>0</v>
      </c>
      <c r="NLB183" s="12">
        <f>Equity!NLB59</f>
        <v>0</v>
      </c>
      <c r="NLC183" s="12">
        <f>Equity!NLC59</f>
        <v>0</v>
      </c>
      <c r="NLD183" s="12">
        <f>Equity!NLD59</f>
        <v>0</v>
      </c>
      <c r="NLE183" s="12">
        <f>Equity!NLE59</f>
        <v>0</v>
      </c>
      <c r="NLF183" s="12">
        <f>Equity!NLF59</f>
        <v>0</v>
      </c>
      <c r="NLG183" s="12">
        <f>Equity!NLG59</f>
        <v>0</v>
      </c>
      <c r="NLH183" s="12">
        <f>Equity!NLH59</f>
        <v>0</v>
      </c>
      <c r="NLI183" s="12">
        <f>Equity!NLI59</f>
        <v>0</v>
      </c>
      <c r="NLJ183" s="12">
        <f>Equity!NLJ59</f>
        <v>0</v>
      </c>
      <c r="NLK183" s="12">
        <f>Equity!NLK59</f>
        <v>0</v>
      </c>
      <c r="NLL183" s="12">
        <f>Equity!NLL59</f>
        <v>0</v>
      </c>
      <c r="NLM183" s="12">
        <f>Equity!NLM59</f>
        <v>0</v>
      </c>
      <c r="NLN183" s="12">
        <f>Equity!NLN59</f>
        <v>0</v>
      </c>
      <c r="NLO183" s="12">
        <f>Equity!NLO59</f>
        <v>0</v>
      </c>
      <c r="NLP183" s="12">
        <f>Equity!NLP59</f>
        <v>0</v>
      </c>
      <c r="NLQ183" s="12">
        <f>Equity!NLQ59</f>
        <v>0</v>
      </c>
      <c r="NLR183" s="12">
        <f>Equity!NLR59</f>
        <v>0</v>
      </c>
      <c r="NLS183" s="12">
        <f>Equity!NLS59</f>
        <v>0</v>
      </c>
      <c r="NLT183" s="12">
        <f>Equity!NLT59</f>
        <v>0</v>
      </c>
      <c r="NLU183" s="12">
        <f>Equity!NLU59</f>
        <v>0</v>
      </c>
      <c r="NLV183" s="12">
        <f>Equity!NLV59</f>
        <v>0</v>
      </c>
      <c r="NLW183" s="12">
        <f>Equity!NLW59</f>
        <v>0</v>
      </c>
      <c r="NLX183" s="12">
        <f>Equity!NLX59</f>
        <v>0</v>
      </c>
      <c r="NLY183" s="12">
        <f>Equity!NLY59</f>
        <v>0</v>
      </c>
      <c r="NLZ183" s="12">
        <f>Equity!NLZ59</f>
        <v>0</v>
      </c>
      <c r="NMA183" s="12">
        <f>Equity!NMA59</f>
        <v>0</v>
      </c>
      <c r="NMB183" s="12">
        <f>Equity!NMB59</f>
        <v>0</v>
      </c>
      <c r="NMC183" s="12">
        <f>Equity!NMC59</f>
        <v>0</v>
      </c>
      <c r="NMD183" s="12">
        <f>Equity!NMD59</f>
        <v>0</v>
      </c>
      <c r="NME183" s="12">
        <f>Equity!NME59</f>
        <v>0</v>
      </c>
      <c r="NMF183" s="12">
        <f>Equity!NMF59</f>
        <v>0</v>
      </c>
      <c r="NMG183" s="12">
        <f>Equity!NMG59</f>
        <v>0</v>
      </c>
      <c r="NMH183" s="12">
        <f>Equity!NMH59</f>
        <v>0</v>
      </c>
      <c r="NMI183" s="12">
        <f>Equity!NMI59</f>
        <v>0</v>
      </c>
      <c r="NMJ183" s="12">
        <f>Equity!NMJ59</f>
        <v>0</v>
      </c>
      <c r="NMK183" s="12">
        <f>Equity!NMK59</f>
        <v>0</v>
      </c>
      <c r="NML183" s="12">
        <f>Equity!NML59</f>
        <v>0</v>
      </c>
      <c r="NMM183" s="12">
        <f>Equity!NMM59</f>
        <v>0</v>
      </c>
      <c r="NMN183" s="12">
        <f>Equity!NMN59</f>
        <v>0</v>
      </c>
      <c r="NMO183" s="12">
        <f>Equity!NMO59</f>
        <v>0</v>
      </c>
      <c r="NMP183" s="12">
        <f>Equity!NMP59</f>
        <v>0</v>
      </c>
      <c r="NMQ183" s="12">
        <f>Equity!NMQ59</f>
        <v>0</v>
      </c>
      <c r="NMR183" s="12">
        <f>Equity!NMR59</f>
        <v>0</v>
      </c>
      <c r="NMS183" s="12">
        <f>Equity!NMS59</f>
        <v>0</v>
      </c>
      <c r="NMT183" s="12">
        <f>Equity!NMT59</f>
        <v>0</v>
      </c>
      <c r="NMU183" s="12">
        <f>Equity!NMU59</f>
        <v>0</v>
      </c>
      <c r="NMV183" s="12">
        <f>Equity!NMV59</f>
        <v>0</v>
      </c>
      <c r="NMW183" s="12">
        <f>Equity!NMW59</f>
        <v>0</v>
      </c>
      <c r="NMX183" s="12">
        <f>Equity!NMX59</f>
        <v>0</v>
      </c>
      <c r="NMY183" s="12">
        <f>Equity!NMY59</f>
        <v>0</v>
      </c>
      <c r="NMZ183" s="12">
        <f>Equity!NMZ59</f>
        <v>0</v>
      </c>
      <c r="NNA183" s="12">
        <f>Equity!NNA59</f>
        <v>0</v>
      </c>
      <c r="NNB183" s="12">
        <f>Equity!NNB59</f>
        <v>0</v>
      </c>
      <c r="NNC183" s="12">
        <f>Equity!NNC59</f>
        <v>0</v>
      </c>
      <c r="NND183" s="12">
        <f>Equity!NND59</f>
        <v>0</v>
      </c>
      <c r="NNE183" s="12">
        <f>Equity!NNE59</f>
        <v>0</v>
      </c>
      <c r="NNF183" s="12">
        <f>Equity!NNF59</f>
        <v>0</v>
      </c>
      <c r="NNG183" s="12">
        <f>Equity!NNG59</f>
        <v>0</v>
      </c>
      <c r="NNH183" s="12">
        <f>Equity!NNH59</f>
        <v>0</v>
      </c>
      <c r="NNI183" s="12">
        <f>Equity!NNI59</f>
        <v>0</v>
      </c>
      <c r="NNJ183" s="12">
        <f>Equity!NNJ59</f>
        <v>0</v>
      </c>
      <c r="NNK183" s="12">
        <f>Equity!NNK59</f>
        <v>0</v>
      </c>
      <c r="NNL183" s="12">
        <f>Equity!NNL59</f>
        <v>0</v>
      </c>
      <c r="NNM183" s="12">
        <f>Equity!NNM59</f>
        <v>0</v>
      </c>
      <c r="NNN183" s="12">
        <f>Equity!NNN59</f>
        <v>0</v>
      </c>
      <c r="NNO183" s="12">
        <f>Equity!NNO59</f>
        <v>0</v>
      </c>
      <c r="NNP183" s="12">
        <f>Equity!NNP59</f>
        <v>0</v>
      </c>
      <c r="NNQ183" s="12">
        <f>Equity!NNQ59</f>
        <v>0</v>
      </c>
      <c r="NNR183" s="12">
        <f>Equity!NNR59</f>
        <v>0</v>
      </c>
      <c r="NNS183" s="12">
        <f>Equity!NNS59</f>
        <v>0</v>
      </c>
      <c r="NNT183" s="12">
        <f>Equity!NNT59</f>
        <v>0</v>
      </c>
      <c r="NNU183" s="12">
        <f>Equity!NNU59</f>
        <v>0</v>
      </c>
      <c r="NNV183" s="12">
        <f>Equity!NNV59</f>
        <v>0</v>
      </c>
      <c r="NNW183" s="12">
        <f>Equity!NNW59</f>
        <v>0</v>
      </c>
      <c r="NNX183" s="12">
        <f>Equity!NNX59</f>
        <v>0</v>
      </c>
      <c r="NNY183" s="12">
        <f>Equity!NNY59</f>
        <v>0</v>
      </c>
      <c r="NNZ183" s="12">
        <f>Equity!NNZ59</f>
        <v>0</v>
      </c>
      <c r="NOA183" s="12">
        <f>Equity!NOA59</f>
        <v>0</v>
      </c>
      <c r="NOB183" s="12">
        <f>Equity!NOB59</f>
        <v>0</v>
      </c>
      <c r="NOC183" s="12">
        <f>Equity!NOC59</f>
        <v>0</v>
      </c>
      <c r="NOD183" s="12">
        <f>Equity!NOD59</f>
        <v>0</v>
      </c>
      <c r="NOE183" s="12">
        <f>Equity!NOE59</f>
        <v>0</v>
      </c>
      <c r="NOF183" s="12">
        <f>Equity!NOF59</f>
        <v>0</v>
      </c>
      <c r="NOG183" s="12">
        <f>Equity!NOG59</f>
        <v>0</v>
      </c>
      <c r="NOH183" s="12">
        <f>Equity!NOH59</f>
        <v>0</v>
      </c>
      <c r="NOI183" s="12">
        <f>Equity!NOI59</f>
        <v>0</v>
      </c>
      <c r="NOJ183" s="12">
        <f>Equity!NOJ59</f>
        <v>0</v>
      </c>
      <c r="NOK183" s="12">
        <f>Equity!NOK59</f>
        <v>0</v>
      </c>
      <c r="NOL183" s="12">
        <f>Equity!NOL59</f>
        <v>0</v>
      </c>
      <c r="NOM183" s="12">
        <f>Equity!NOM59</f>
        <v>0</v>
      </c>
      <c r="NON183" s="12">
        <f>Equity!NON59</f>
        <v>0</v>
      </c>
      <c r="NOO183" s="12">
        <f>Equity!NOO59</f>
        <v>0</v>
      </c>
      <c r="NOP183" s="12">
        <f>Equity!NOP59</f>
        <v>0</v>
      </c>
      <c r="NOQ183" s="12">
        <f>Equity!NOQ59</f>
        <v>0</v>
      </c>
      <c r="NOR183" s="12">
        <f>Equity!NOR59</f>
        <v>0</v>
      </c>
      <c r="NOS183" s="12">
        <f>Equity!NOS59</f>
        <v>0</v>
      </c>
      <c r="NOT183" s="12">
        <f>Equity!NOT59</f>
        <v>0</v>
      </c>
      <c r="NOU183" s="12">
        <f>Equity!NOU59</f>
        <v>0</v>
      </c>
      <c r="NOV183" s="12">
        <f>Equity!NOV59</f>
        <v>0</v>
      </c>
      <c r="NOW183" s="12">
        <f>Equity!NOW59</f>
        <v>0</v>
      </c>
      <c r="NOX183" s="12">
        <f>Equity!NOX59</f>
        <v>0</v>
      </c>
      <c r="NOY183" s="12">
        <f>Equity!NOY59</f>
        <v>0</v>
      </c>
      <c r="NOZ183" s="12">
        <f>Equity!NOZ59</f>
        <v>0</v>
      </c>
      <c r="NPA183" s="12">
        <f>Equity!NPA59</f>
        <v>0</v>
      </c>
      <c r="NPB183" s="12">
        <f>Equity!NPB59</f>
        <v>0</v>
      </c>
      <c r="NPC183" s="12">
        <f>Equity!NPC59</f>
        <v>0</v>
      </c>
      <c r="NPD183" s="12">
        <f>Equity!NPD59</f>
        <v>0</v>
      </c>
      <c r="NPE183" s="12">
        <f>Equity!NPE59</f>
        <v>0</v>
      </c>
      <c r="NPF183" s="12">
        <f>Equity!NPF59</f>
        <v>0</v>
      </c>
      <c r="NPG183" s="12">
        <f>Equity!NPG59</f>
        <v>0</v>
      </c>
      <c r="NPH183" s="12">
        <f>Equity!NPH59</f>
        <v>0</v>
      </c>
      <c r="NPI183" s="12">
        <f>Equity!NPI59</f>
        <v>0</v>
      </c>
      <c r="NPJ183" s="12">
        <f>Equity!NPJ59</f>
        <v>0</v>
      </c>
      <c r="NPK183" s="12">
        <f>Equity!NPK59</f>
        <v>0</v>
      </c>
      <c r="NPL183" s="12">
        <f>Equity!NPL59</f>
        <v>0</v>
      </c>
      <c r="NPM183" s="12">
        <f>Equity!NPM59</f>
        <v>0</v>
      </c>
      <c r="NPN183" s="12">
        <f>Equity!NPN59</f>
        <v>0</v>
      </c>
      <c r="NPO183" s="12">
        <f>Equity!NPO59</f>
        <v>0</v>
      </c>
      <c r="NPP183" s="12">
        <f>Equity!NPP59</f>
        <v>0</v>
      </c>
      <c r="NPQ183" s="12">
        <f>Equity!NPQ59</f>
        <v>0</v>
      </c>
      <c r="NPR183" s="12">
        <f>Equity!NPR59</f>
        <v>0</v>
      </c>
      <c r="NPS183" s="12">
        <f>Equity!NPS59</f>
        <v>0</v>
      </c>
      <c r="NPT183" s="12">
        <f>Equity!NPT59</f>
        <v>0</v>
      </c>
      <c r="NPU183" s="12">
        <f>Equity!NPU59</f>
        <v>0</v>
      </c>
      <c r="NPV183" s="12">
        <f>Equity!NPV59</f>
        <v>0</v>
      </c>
      <c r="NPW183" s="12">
        <f>Equity!NPW59</f>
        <v>0</v>
      </c>
      <c r="NPX183" s="12">
        <f>Equity!NPX59</f>
        <v>0</v>
      </c>
      <c r="NPY183" s="12">
        <f>Equity!NPY59</f>
        <v>0</v>
      </c>
      <c r="NPZ183" s="12">
        <f>Equity!NPZ59</f>
        <v>0</v>
      </c>
      <c r="NQA183" s="12">
        <f>Equity!NQA59</f>
        <v>0</v>
      </c>
      <c r="NQB183" s="12">
        <f>Equity!NQB59</f>
        <v>0</v>
      </c>
      <c r="NQC183" s="12">
        <f>Equity!NQC59</f>
        <v>0</v>
      </c>
      <c r="NQD183" s="12">
        <f>Equity!NQD59</f>
        <v>0</v>
      </c>
      <c r="NQE183" s="12">
        <f>Equity!NQE59</f>
        <v>0</v>
      </c>
      <c r="NQF183" s="12">
        <f>Equity!NQF59</f>
        <v>0</v>
      </c>
      <c r="NQG183" s="12">
        <f>Equity!NQG59</f>
        <v>0</v>
      </c>
      <c r="NQH183" s="12">
        <f>Equity!NQH59</f>
        <v>0</v>
      </c>
      <c r="NQI183" s="12">
        <f>Equity!NQI59</f>
        <v>0</v>
      </c>
      <c r="NQJ183" s="12">
        <f>Equity!NQJ59</f>
        <v>0</v>
      </c>
      <c r="NQK183" s="12">
        <f>Equity!NQK59</f>
        <v>0</v>
      </c>
      <c r="NQL183" s="12">
        <f>Equity!NQL59</f>
        <v>0</v>
      </c>
      <c r="NQM183" s="12">
        <f>Equity!NQM59</f>
        <v>0</v>
      </c>
      <c r="NQN183" s="12">
        <f>Equity!NQN59</f>
        <v>0</v>
      </c>
      <c r="NQO183" s="12">
        <f>Equity!NQO59</f>
        <v>0</v>
      </c>
      <c r="NQP183" s="12">
        <f>Equity!NQP59</f>
        <v>0</v>
      </c>
      <c r="NQQ183" s="12">
        <f>Equity!NQQ59</f>
        <v>0</v>
      </c>
      <c r="NQR183" s="12">
        <f>Equity!NQR59</f>
        <v>0</v>
      </c>
      <c r="NQS183" s="12">
        <f>Equity!NQS59</f>
        <v>0</v>
      </c>
      <c r="NQT183" s="12">
        <f>Equity!NQT59</f>
        <v>0</v>
      </c>
      <c r="NQU183" s="12">
        <f>Equity!NQU59</f>
        <v>0</v>
      </c>
      <c r="NQV183" s="12">
        <f>Equity!NQV59</f>
        <v>0</v>
      </c>
      <c r="NQW183" s="12">
        <f>Equity!NQW59</f>
        <v>0</v>
      </c>
      <c r="NQX183" s="12">
        <f>Equity!NQX59</f>
        <v>0</v>
      </c>
      <c r="NQY183" s="12">
        <f>Equity!NQY59</f>
        <v>0</v>
      </c>
      <c r="NQZ183" s="12">
        <f>Equity!NQZ59</f>
        <v>0</v>
      </c>
      <c r="NRA183" s="12">
        <f>Equity!NRA59</f>
        <v>0</v>
      </c>
      <c r="NRB183" s="12">
        <f>Equity!NRB59</f>
        <v>0</v>
      </c>
      <c r="NRC183" s="12">
        <f>Equity!NRC59</f>
        <v>0</v>
      </c>
      <c r="NRD183" s="12">
        <f>Equity!NRD59</f>
        <v>0</v>
      </c>
      <c r="NRE183" s="12">
        <f>Equity!NRE59</f>
        <v>0</v>
      </c>
      <c r="NRF183" s="12">
        <f>Equity!NRF59</f>
        <v>0</v>
      </c>
      <c r="NRG183" s="12">
        <f>Equity!NRG59</f>
        <v>0</v>
      </c>
      <c r="NRH183" s="12">
        <f>Equity!NRH59</f>
        <v>0</v>
      </c>
      <c r="NRI183" s="12">
        <f>Equity!NRI59</f>
        <v>0</v>
      </c>
      <c r="NRJ183" s="12">
        <f>Equity!NRJ59</f>
        <v>0</v>
      </c>
      <c r="NRK183" s="12">
        <f>Equity!NRK59</f>
        <v>0</v>
      </c>
      <c r="NRL183" s="12">
        <f>Equity!NRL59</f>
        <v>0</v>
      </c>
      <c r="NRM183" s="12">
        <f>Equity!NRM59</f>
        <v>0</v>
      </c>
      <c r="NRN183" s="12">
        <f>Equity!NRN59</f>
        <v>0</v>
      </c>
      <c r="NRO183" s="12">
        <f>Equity!NRO59</f>
        <v>0</v>
      </c>
      <c r="NRP183" s="12">
        <f>Equity!NRP59</f>
        <v>0</v>
      </c>
      <c r="NRQ183" s="12">
        <f>Equity!NRQ59</f>
        <v>0</v>
      </c>
      <c r="NRR183" s="12">
        <f>Equity!NRR59</f>
        <v>0</v>
      </c>
      <c r="NRS183" s="12">
        <f>Equity!NRS59</f>
        <v>0</v>
      </c>
      <c r="NRT183" s="12">
        <f>Equity!NRT59</f>
        <v>0</v>
      </c>
      <c r="NRU183" s="12">
        <f>Equity!NRU59</f>
        <v>0</v>
      </c>
      <c r="NRV183" s="12">
        <f>Equity!NRV59</f>
        <v>0</v>
      </c>
      <c r="NRW183" s="12">
        <f>Equity!NRW59</f>
        <v>0</v>
      </c>
      <c r="NRX183" s="12">
        <f>Equity!NRX59</f>
        <v>0</v>
      </c>
      <c r="NRY183" s="12">
        <f>Equity!NRY59</f>
        <v>0</v>
      </c>
      <c r="NRZ183" s="12">
        <f>Equity!NRZ59</f>
        <v>0</v>
      </c>
      <c r="NSA183" s="12">
        <f>Equity!NSA59</f>
        <v>0</v>
      </c>
      <c r="NSB183" s="12">
        <f>Equity!NSB59</f>
        <v>0</v>
      </c>
      <c r="NSC183" s="12">
        <f>Equity!NSC59</f>
        <v>0</v>
      </c>
      <c r="NSD183" s="12">
        <f>Equity!NSD59</f>
        <v>0</v>
      </c>
      <c r="NSE183" s="12">
        <f>Equity!NSE59</f>
        <v>0</v>
      </c>
      <c r="NSF183" s="12">
        <f>Equity!NSF59</f>
        <v>0</v>
      </c>
      <c r="NSG183" s="12">
        <f>Equity!NSG59</f>
        <v>0</v>
      </c>
      <c r="NSH183" s="12">
        <f>Equity!NSH59</f>
        <v>0</v>
      </c>
      <c r="NSI183" s="12">
        <f>Equity!NSI59</f>
        <v>0</v>
      </c>
      <c r="NSJ183" s="12">
        <f>Equity!NSJ59</f>
        <v>0</v>
      </c>
      <c r="NSK183" s="12">
        <f>Equity!NSK59</f>
        <v>0</v>
      </c>
      <c r="NSL183" s="12">
        <f>Equity!NSL59</f>
        <v>0</v>
      </c>
      <c r="NSM183" s="12">
        <f>Equity!NSM59</f>
        <v>0</v>
      </c>
      <c r="NSN183" s="12">
        <f>Equity!NSN59</f>
        <v>0</v>
      </c>
      <c r="NSO183" s="12">
        <f>Equity!NSO59</f>
        <v>0</v>
      </c>
      <c r="NSP183" s="12">
        <f>Equity!NSP59</f>
        <v>0</v>
      </c>
      <c r="NSQ183" s="12">
        <f>Equity!NSQ59</f>
        <v>0</v>
      </c>
      <c r="NSR183" s="12">
        <f>Equity!NSR59</f>
        <v>0</v>
      </c>
      <c r="NSS183" s="12">
        <f>Equity!NSS59</f>
        <v>0</v>
      </c>
      <c r="NST183" s="12">
        <f>Equity!NST59</f>
        <v>0</v>
      </c>
      <c r="NSU183" s="12">
        <f>Equity!NSU59</f>
        <v>0</v>
      </c>
      <c r="NSV183" s="12">
        <f>Equity!NSV59</f>
        <v>0</v>
      </c>
      <c r="NSW183" s="12">
        <f>Equity!NSW59</f>
        <v>0</v>
      </c>
      <c r="NSX183" s="12">
        <f>Equity!NSX59</f>
        <v>0</v>
      </c>
      <c r="NSY183" s="12">
        <f>Equity!NSY59</f>
        <v>0</v>
      </c>
      <c r="NSZ183" s="12">
        <f>Equity!NSZ59</f>
        <v>0</v>
      </c>
      <c r="NTA183" s="12">
        <f>Equity!NTA59</f>
        <v>0</v>
      </c>
      <c r="NTB183" s="12">
        <f>Equity!NTB59</f>
        <v>0</v>
      </c>
      <c r="NTC183" s="12">
        <f>Equity!NTC59</f>
        <v>0</v>
      </c>
      <c r="NTD183" s="12">
        <f>Equity!NTD59</f>
        <v>0</v>
      </c>
      <c r="NTE183" s="12">
        <f>Equity!NTE59</f>
        <v>0</v>
      </c>
      <c r="NTF183" s="12">
        <f>Equity!NTF59</f>
        <v>0</v>
      </c>
      <c r="NTG183" s="12">
        <f>Equity!NTG59</f>
        <v>0</v>
      </c>
      <c r="NTH183" s="12">
        <f>Equity!NTH59</f>
        <v>0</v>
      </c>
      <c r="NTI183" s="12">
        <f>Equity!NTI59</f>
        <v>0</v>
      </c>
      <c r="NTJ183" s="12">
        <f>Equity!NTJ59</f>
        <v>0</v>
      </c>
      <c r="NTK183" s="12">
        <f>Equity!NTK59</f>
        <v>0</v>
      </c>
      <c r="NTL183" s="12">
        <f>Equity!NTL59</f>
        <v>0</v>
      </c>
      <c r="NTM183" s="12">
        <f>Equity!NTM59</f>
        <v>0</v>
      </c>
      <c r="NTN183" s="12">
        <f>Equity!NTN59</f>
        <v>0</v>
      </c>
      <c r="NTO183" s="12">
        <f>Equity!NTO59</f>
        <v>0</v>
      </c>
      <c r="NTP183" s="12">
        <f>Equity!NTP59</f>
        <v>0</v>
      </c>
      <c r="NTQ183" s="12">
        <f>Equity!NTQ59</f>
        <v>0</v>
      </c>
      <c r="NTR183" s="12">
        <f>Equity!NTR59</f>
        <v>0</v>
      </c>
      <c r="NTS183" s="12">
        <f>Equity!NTS59</f>
        <v>0</v>
      </c>
      <c r="NTT183" s="12">
        <f>Equity!NTT59</f>
        <v>0</v>
      </c>
      <c r="NTU183" s="12">
        <f>Equity!NTU59</f>
        <v>0</v>
      </c>
      <c r="NTV183" s="12">
        <f>Equity!NTV59</f>
        <v>0</v>
      </c>
      <c r="NTW183" s="12">
        <f>Equity!NTW59</f>
        <v>0</v>
      </c>
      <c r="NTX183" s="12">
        <f>Equity!NTX59</f>
        <v>0</v>
      </c>
      <c r="NTY183" s="12">
        <f>Equity!NTY59</f>
        <v>0</v>
      </c>
      <c r="NTZ183" s="12">
        <f>Equity!NTZ59</f>
        <v>0</v>
      </c>
      <c r="NUA183" s="12">
        <f>Equity!NUA59</f>
        <v>0</v>
      </c>
      <c r="NUB183" s="12">
        <f>Equity!NUB59</f>
        <v>0</v>
      </c>
      <c r="NUC183" s="12">
        <f>Equity!NUC59</f>
        <v>0</v>
      </c>
      <c r="NUD183" s="12">
        <f>Equity!NUD59</f>
        <v>0</v>
      </c>
      <c r="NUE183" s="12">
        <f>Equity!NUE59</f>
        <v>0</v>
      </c>
      <c r="NUF183" s="12">
        <f>Equity!NUF59</f>
        <v>0</v>
      </c>
      <c r="NUG183" s="12">
        <f>Equity!NUG59</f>
        <v>0</v>
      </c>
      <c r="NUH183" s="12">
        <f>Equity!NUH59</f>
        <v>0</v>
      </c>
      <c r="NUI183" s="12">
        <f>Equity!NUI59</f>
        <v>0</v>
      </c>
      <c r="NUJ183" s="12">
        <f>Equity!NUJ59</f>
        <v>0</v>
      </c>
      <c r="NUK183" s="12">
        <f>Equity!NUK59</f>
        <v>0</v>
      </c>
      <c r="NUL183" s="12">
        <f>Equity!NUL59</f>
        <v>0</v>
      </c>
      <c r="NUM183" s="12">
        <f>Equity!NUM59</f>
        <v>0</v>
      </c>
      <c r="NUN183" s="12">
        <f>Equity!NUN59</f>
        <v>0</v>
      </c>
      <c r="NUO183" s="12">
        <f>Equity!NUO59</f>
        <v>0</v>
      </c>
      <c r="NUP183" s="12">
        <f>Equity!NUP59</f>
        <v>0</v>
      </c>
      <c r="NUQ183" s="12">
        <f>Equity!NUQ59</f>
        <v>0</v>
      </c>
      <c r="NUR183" s="12">
        <f>Equity!NUR59</f>
        <v>0</v>
      </c>
      <c r="NUS183" s="12">
        <f>Equity!NUS59</f>
        <v>0</v>
      </c>
      <c r="NUT183" s="12">
        <f>Equity!NUT59</f>
        <v>0</v>
      </c>
      <c r="NUU183" s="12">
        <f>Equity!NUU59</f>
        <v>0</v>
      </c>
      <c r="NUV183" s="12">
        <f>Equity!NUV59</f>
        <v>0</v>
      </c>
      <c r="NUW183" s="12">
        <f>Equity!NUW59</f>
        <v>0</v>
      </c>
      <c r="NUX183" s="12">
        <f>Equity!NUX59</f>
        <v>0</v>
      </c>
      <c r="NUY183" s="12">
        <f>Equity!NUY59</f>
        <v>0</v>
      </c>
      <c r="NUZ183" s="12">
        <f>Equity!NUZ59</f>
        <v>0</v>
      </c>
      <c r="NVA183" s="12">
        <f>Equity!NVA59</f>
        <v>0</v>
      </c>
      <c r="NVB183" s="12">
        <f>Equity!NVB59</f>
        <v>0</v>
      </c>
      <c r="NVC183" s="12">
        <f>Equity!NVC59</f>
        <v>0</v>
      </c>
      <c r="NVD183" s="12">
        <f>Equity!NVD59</f>
        <v>0</v>
      </c>
      <c r="NVE183" s="12">
        <f>Equity!NVE59</f>
        <v>0</v>
      </c>
      <c r="NVF183" s="12">
        <f>Equity!NVF59</f>
        <v>0</v>
      </c>
      <c r="NVG183" s="12">
        <f>Equity!NVG59</f>
        <v>0</v>
      </c>
      <c r="NVH183" s="12">
        <f>Equity!NVH59</f>
        <v>0</v>
      </c>
      <c r="NVI183" s="12">
        <f>Equity!NVI59</f>
        <v>0</v>
      </c>
      <c r="NVJ183" s="12">
        <f>Equity!NVJ59</f>
        <v>0</v>
      </c>
      <c r="NVK183" s="12">
        <f>Equity!NVK59</f>
        <v>0</v>
      </c>
      <c r="NVL183" s="12">
        <f>Equity!NVL59</f>
        <v>0</v>
      </c>
      <c r="NVM183" s="12">
        <f>Equity!NVM59</f>
        <v>0</v>
      </c>
      <c r="NVN183" s="12">
        <f>Equity!NVN59</f>
        <v>0</v>
      </c>
      <c r="NVO183" s="12">
        <f>Equity!NVO59</f>
        <v>0</v>
      </c>
      <c r="NVP183" s="12">
        <f>Equity!NVP59</f>
        <v>0</v>
      </c>
      <c r="NVQ183" s="12">
        <f>Equity!NVQ59</f>
        <v>0</v>
      </c>
      <c r="NVR183" s="12">
        <f>Equity!NVR59</f>
        <v>0</v>
      </c>
      <c r="NVS183" s="12">
        <f>Equity!NVS59</f>
        <v>0</v>
      </c>
      <c r="NVT183" s="12">
        <f>Equity!NVT59</f>
        <v>0</v>
      </c>
      <c r="NVU183" s="12">
        <f>Equity!NVU59</f>
        <v>0</v>
      </c>
      <c r="NVV183" s="12">
        <f>Equity!NVV59</f>
        <v>0</v>
      </c>
      <c r="NVW183" s="12">
        <f>Equity!NVW59</f>
        <v>0</v>
      </c>
      <c r="NVX183" s="12">
        <f>Equity!NVX59</f>
        <v>0</v>
      </c>
      <c r="NVY183" s="12">
        <f>Equity!NVY59</f>
        <v>0</v>
      </c>
      <c r="NVZ183" s="12">
        <f>Equity!NVZ59</f>
        <v>0</v>
      </c>
      <c r="NWA183" s="12">
        <f>Equity!NWA59</f>
        <v>0</v>
      </c>
      <c r="NWB183" s="12">
        <f>Equity!NWB59</f>
        <v>0</v>
      </c>
      <c r="NWC183" s="12">
        <f>Equity!NWC59</f>
        <v>0</v>
      </c>
      <c r="NWD183" s="12">
        <f>Equity!NWD59</f>
        <v>0</v>
      </c>
      <c r="NWE183" s="12">
        <f>Equity!NWE59</f>
        <v>0</v>
      </c>
      <c r="NWF183" s="12">
        <f>Equity!NWF59</f>
        <v>0</v>
      </c>
      <c r="NWG183" s="12">
        <f>Equity!NWG59</f>
        <v>0</v>
      </c>
      <c r="NWH183" s="12">
        <f>Equity!NWH59</f>
        <v>0</v>
      </c>
      <c r="NWI183" s="12">
        <f>Equity!NWI59</f>
        <v>0</v>
      </c>
      <c r="NWJ183" s="12">
        <f>Equity!NWJ59</f>
        <v>0</v>
      </c>
      <c r="NWK183" s="12">
        <f>Equity!NWK59</f>
        <v>0</v>
      </c>
      <c r="NWL183" s="12">
        <f>Equity!NWL59</f>
        <v>0</v>
      </c>
      <c r="NWM183" s="12">
        <f>Equity!NWM59</f>
        <v>0</v>
      </c>
      <c r="NWN183" s="12">
        <f>Equity!NWN59</f>
        <v>0</v>
      </c>
      <c r="NWO183" s="12">
        <f>Equity!NWO59</f>
        <v>0</v>
      </c>
      <c r="NWP183" s="12">
        <f>Equity!NWP59</f>
        <v>0</v>
      </c>
      <c r="NWQ183" s="12">
        <f>Equity!NWQ59</f>
        <v>0</v>
      </c>
      <c r="NWR183" s="12">
        <f>Equity!NWR59</f>
        <v>0</v>
      </c>
      <c r="NWS183" s="12">
        <f>Equity!NWS59</f>
        <v>0</v>
      </c>
      <c r="NWT183" s="12">
        <f>Equity!NWT59</f>
        <v>0</v>
      </c>
      <c r="NWU183" s="12">
        <f>Equity!NWU59</f>
        <v>0</v>
      </c>
      <c r="NWV183" s="12">
        <f>Equity!NWV59</f>
        <v>0</v>
      </c>
      <c r="NWW183" s="12">
        <f>Equity!NWW59</f>
        <v>0</v>
      </c>
      <c r="NWX183" s="12">
        <f>Equity!NWX59</f>
        <v>0</v>
      </c>
      <c r="NWY183" s="12">
        <f>Equity!NWY59</f>
        <v>0</v>
      </c>
      <c r="NWZ183" s="12">
        <f>Equity!NWZ59</f>
        <v>0</v>
      </c>
      <c r="NXA183" s="12">
        <f>Equity!NXA59</f>
        <v>0</v>
      </c>
      <c r="NXB183" s="12">
        <f>Equity!NXB59</f>
        <v>0</v>
      </c>
      <c r="NXC183" s="12">
        <f>Equity!NXC59</f>
        <v>0</v>
      </c>
      <c r="NXD183" s="12">
        <f>Equity!NXD59</f>
        <v>0</v>
      </c>
      <c r="NXE183" s="12">
        <f>Equity!NXE59</f>
        <v>0</v>
      </c>
      <c r="NXF183" s="12">
        <f>Equity!NXF59</f>
        <v>0</v>
      </c>
      <c r="NXG183" s="12">
        <f>Equity!NXG59</f>
        <v>0</v>
      </c>
      <c r="NXH183" s="12">
        <f>Equity!NXH59</f>
        <v>0</v>
      </c>
      <c r="NXI183" s="12">
        <f>Equity!NXI59</f>
        <v>0</v>
      </c>
      <c r="NXJ183" s="12">
        <f>Equity!NXJ59</f>
        <v>0</v>
      </c>
      <c r="NXK183" s="12">
        <f>Equity!NXK59</f>
        <v>0</v>
      </c>
      <c r="NXL183" s="12">
        <f>Equity!NXL59</f>
        <v>0</v>
      </c>
      <c r="NXM183" s="12">
        <f>Equity!NXM59</f>
        <v>0</v>
      </c>
      <c r="NXN183" s="12">
        <f>Equity!NXN59</f>
        <v>0</v>
      </c>
      <c r="NXO183" s="12">
        <f>Equity!NXO59</f>
        <v>0</v>
      </c>
      <c r="NXP183" s="12">
        <f>Equity!NXP59</f>
        <v>0</v>
      </c>
      <c r="NXQ183" s="12">
        <f>Equity!NXQ59</f>
        <v>0</v>
      </c>
      <c r="NXR183" s="12">
        <f>Equity!NXR59</f>
        <v>0</v>
      </c>
      <c r="NXS183" s="12">
        <f>Equity!NXS59</f>
        <v>0</v>
      </c>
      <c r="NXT183" s="12">
        <f>Equity!NXT59</f>
        <v>0</v>
      </c>
      <c r="NXU183" s="12">
        <f>Equity!NXU59</f>
        <v>0</v>
      </c>
      <c r="NXV183" s="12">
        <f>Equity!NXV59</f>
        <v>0</v>
      </c>
      <c r="NXW183" s="12">
        <f>Equity!NXW59</f>
        <v>0</v>
      </c>
      <c r="NXX183" s="12">
        <f>Equity!NXX59</f>
        <v>0</v>
      </c>
      <c r="NXY183" s="12">
        <f>Equity!NXY59</f>
        <v>0</v>
      </c>
      <c r="NXZ183" s="12">
        <f>Equity!NXZ59</f>
        <v>0</v>
      </c>
      <c r="NYA183" s="12">
        <f>Equity!NYA59</f>
        <v>0</v>
      </c>
      <c r="NYB183" s="12">
        <f>Equity!NYB59</f>
        <v>0</v>
      </c>
      <c r="NYC183" s="12">
        <f>Equity!NYC59</f>
        <v>0</v>
      </c>
      <c r="NYD183" s="12">
        <f>Equity!NYD59</f>
        <v>0</v>
      </c>
      <c r="NYE183" s="12">
        <f>Equity!NYE59</f>
        <v>0</v>
      </c>
      <c r="NYF183" s="12">
        <f>Equity!NYF59</f>
        <v>0</v>
      </c>
      <c r="NYG183" s="12">
        <f>Equity!NYG59</f>
        <v>0</v>
      </c>
      <c r="NYH183" s="12">
        <f>Equity!NYH59</f>
        <v>0</v>
      </c>
      <c r="NYI183" s="12">
        <f>Equity!NYI59</f>
        <v>0</v>
      </c>
      <c r="NYJ183" s="12">
        <f>Equity!NYJ59</f>
        <v>0</v>
      </c>
      <c r="NYK183" s="12">
        <f>Equity!NYK59</f>
        <v>0</v>
      </c>
      <c r="NYL183" s="12">
        <f>Equity!NYL59</f>
        <v>0</v>
      </c>
      <c r="NYM183" s="12">
        <f>Equity!NYM59</f>
        <v>0</v>
      </c>
      <c r="NYN183" s="12">
        <f>Equity!NYN59</f>
        <v>0</v>
      </c>
      <c r="NYO183" s="12">
        <f>Equity!NYO59</f>
        <v>0</v>
      </c>
      <c r="NYP183" s="12">
        <f>Equity!NYP59</f>
        <v>0</v>
      </c>
      <c r="NYQ183" s="12">
        <f>Equity!NYQ59</f>
        <v>0</v>
      </c>
      <c r="NYR183" s="12">
        <f>Equity!NYR59</f>
        <v>0</v>
      </c>
      <c r="NYS183" s="12">
        <f>Equity!NYS59</f>
        <v>0</v>
      </c>
      <c r="NYT183" s="12">
        <f>Equity!NYT59</f>
        <v>0</v>
      </c>
      <c r="NYU183" s="12">
        <f>Equity!NYU59</f>
        <v>0</v>
      </c>
      <c r="NYV183" s="12">
        <f>Equity!NYV59</f>
        <v>0</v>
      </c>
      <c r="NYW183" s="12">
        <f>Equity!NYW59</f>
        <v>0</v>
      </c>
      <c r="NYX183" s="12">
        <f>Equity!NYX59</f>
        <v>0</v>
      </c>
      <c r="NYY183" s="12">
        <f>Equity!NYY59</f>
        <v>0</v>
      </c>
      <c r="NYZ183" s="12">
        <f>Equity!NYZ59</f>
        <v>0</v>
      </c>
      <c r="NZA183" s="12">
        <f>Equity!NZA59</f>
        <v>0</v>
      </c>
      <c r="NZB183" s="12">
        <f>Equity!NZB59</f>
        <v>0</v>
      </c>
      <c r="NZC183" s="12">
        <f>Equity!NZC59</f>
        <v>0</v>
      </c>
      <c r="NZD183" s="12">
        <f>Equity!NZD59</f>
        <v>0</v>
      </c>
      <c r="NZE183" s="12">
        <f>Equity!NZE59</f>
        <v>0</v>
      </c>
      <c r="NZF183" s="12">
        <f>Equity!NZF59</f>
        <v>0</v>
      </c>
      <c r="NZG183" s="12">
        <f>Equity!NZG59</f>
        <v>0</v>
      </c>
      <c r="NZH183" s="12">
        <f>Equity!NZH59</f>
        <v>0</v>
      </c>
      <c r="NZI183" s="12">
        <f>Equity!NZI59</f>
        <v>0</v>
      </c>
      <c r="NZJ183" s="12">
        <f>Equity!NZJ59</f>
        <v>0</v>
      </c>
      <c r="NZK183" s="12">
        <f>Equity!NZK59</f>
        <v>0</v>
      </c>
      <c r="NZL183" s="12">
        <f>Equity!NZL59</f>
        <v>0</v>
      </c>
      <c r="NZM183" s="12">
        <f>Equity!NZM59</f>
        <v>0</v>
      </c>
      <c r="NZN183" s="12">
        <f>Equity!NZN59</f>
        <v>0</v>
      </c>
      <c r="NZO183" s="12">
        <f>Equity!NZO59</f>
        <v>0</v>
      </c>
      <c r="NZP183" s="12">
        <f>Equity!NZP59</f>
        <v>0</v>
      </c>
      <c r="NZQ183" s="12">
        <f>Equity!NZQ59</f>
        <v>0</v>
      </c>
      <c r="NZR183" s="12">
        <f>Equity!NZR59</f>
        <v>0</v>
      </c>
      <c r="NZS183" s="12">
        <f>Equity!NZS59</f>
        <v>0</v>
      </c>
      <c r="NZT183" s="12">
        <f>Equity!NZT59</f>
        <v>0</v>
      </c>
      <c r="NZU183" s="12">
        <f>Equity!NZU59</f>
        <v>0</v>
      </c>
      <c r="NZV183" s="12">
        <f>Equity!NZV59</f>
        <v>0</v>
      </c>
      <c r="NZW183" s="12">
        <f>Equity!NZW59</f>
        <v>0</v>
      </c>
      <c r="NZX183" s="12">
        <f>Equity!NZX59</f>
        <v>0</v>
      </c>
      <c r="NZY183" s="12">
        <f>Equity!NZY59</f>
        <v>0</v>
      </c>
      <c r="NZZ183" s="12">
        <f>Equity!NZZ59</f>
        <v>0</v>
      </c>
      <c r="OAA183" s="12">
        <f>Equity!OAA59</f>
        <v>0</v>
      </c>
      <c r="OAB183" s="12">
        <f>Equity!OAB59</f>
        <v>0</v>
      </c>
      <c r="OAC183" s="12">
        <f>Equity!OAC59</f>
        <v>0</v>
      </c>
      <c r="OAD183" s="12">
        <f>Equity!OAD59</f>
        <v>0</v>
      </c>
      <c r="OAE183" s="12">
        <f>Equity!OAE59</f>
        <v>0</v>
      </c>
      <c r="OAF183" s="12">
        <f>Equity!OAF59</f>
        <v>0</v>
      </c>
      <c r="OAG183" s="12">
        <f>Equity!OAG59</f>
        <v>0</v>
      </c>
      <c r="OAH183" s="12">
        <f>Equity!OAH59</f>
        <v>0</v>
      </c>
      <c r="OAI183" s="12">
        <f>Equity!OAI59</f>
        <v>0</v>
      </c>
      <c r="OAJ183" s="12">
        <f>Equity!OAJ59</f>
        <v>0</v>
      </c>
      <c r="OAK183" s="12">
        <f>Equity!OAK59</f>
        <v>0</v>
      </c>
      <c r="OAL183" s="12">
        <f>Equity!OAL59</f>
        <v>0</v>
      </c>
      <c r="OAM183" s="12">
        <f>Equity!OAM59</f>
        <v>0</v>
      </c>
      <c r="OAN183" s="12">
        <f>Equity!OAN59</f>
        <v>0</v>
      </c>
      <c r="OAO183" s="12">
        <f>Equity!OAO59</f>
        <v>0</v>
      </c>
      <c r="OAP183" s="12">
        <f>Equity!OAP59</f>
        <v>0</v>
      </c>
      <c r="OAQ183" s="12">
        <f>Equity!OAQ59</f>
        <v>0</v>
      </c>
      <c r="OAR183" s="12">
        <f>Equity!OAR59</f>
        <v>0</v>
      </c>
      <c r="OAS183" s="12">
        <f>Equity!OAS59</f>
        <v>0</v>
      </c>
      <c r="OAT183" s="12">
        <f>Equity!OAT59</f>
        <v>0</v>
      </c>
      <c r="OAU183" s="12">
        <f>Equity!OAU59</f>
        <v>0</v>
      </c>
      <c r="OAV183" s="12">
        <f>Equity!OAV59</f>
        <v>0</v>
      </c>
      <c r="OAW183" s="12">
        <f>Equity!OAW59</f>
        <v>0</v>
      </c>
      <c r="OAX183" s="12">
        <f>Equity!OAX59</f>
        <v>0</v>
      </c>
      <c r="OAY183" s="12">
        <f>Equity!OAY59</f>
        <v>0</v>
      </c>
      <c r="OAZ183" s="12">
        <f>Equity!OAZ59</f>
        <v>0</v>
      </c>
      <c r="OBA183" s="12">
        <f>Equity!OBA59</f>
        <v>0</v>
      </c>
      <c r="OBB183" s="12">
        <f>Equity!OBB59</f>
        <v>0</v>
      </c>
      <c r="OBC183" s="12">
        <f>Equity!OBC59</f>
        <v>0</v>
      </c>
      <c r="OBD183" s="12">
        <f>Equity!OBD59</f>
        <v>0</v>
      </c>
      <c r="OBE183" s="12">
        <f>Equity!OBE59</f>
        <v>0</v>
      </c>
      <c r="OBF183" s="12">
        <f>Equity!OBF59</f>
        <v>0</v>
      </c>
      <c r="OBG183" s="12">
        <f>Equity!OBG59</f>
        <v>0</v>
      </c>
      <c r="OBH183" s="12">
        <f>Equity!OBH59</f>
        <v>0</v>
      </c>
      <c r="OBI183" s="12">
        <f>Equity!OBI59</f>
        <v>0</v>
      </c>
      <c r="OBJ183" s="12">
        <f>Equity!OBJ59</f>
        <v>0</v>
      </c>
      <c r="OBK183" s="12">
        <f>Equity!OBK59</f>
        <v>0</v>
      </c>
      <c r="OBL183" s="12">
        <f>Equity!OBL59</f>
        <v>0</v>
      </c>
      <c r="OBM183" s="12">
        <f>Equity!OBM59</f>
        <v>0</v>
      </c>
      <c r="OBN183" s="12">
        <f>Equity!OBN59</f>
        <v>0</v>
      </c>
      <c r="OBO183" s="12">
        <f>Equity!OBO59</f>
        <v>0</v>
      </c>
      <c r="OBP183" s="12">
        <f>Equity!OBP59</f>
        <v>0</v>
      </c>
      <c r="OBQ183" s="12">
        <f>Equity!OBQ59</f>
        <v>0</v>
      </c>
      <c r="OBR183" s="12">
        <f>Equity!OBR59</f>
        <v>0</v>
      </c>
      <c r="OBS183" s="12">
        <f>Equity!OBS59</f>
        <v>0</v>
      </c>
      <c r="OBT183" s="12">
        <f>Equity!OBT59</f>
        <v>0</v>
      </c>
      <c r="OBU183" s="12">
        <f>Equity!OBU59</f>
        <v>0</v>
      </c>
      <c r="OBV183" s="12">
        <f>Equity!OBV59</f>
        <v>0</v>
      </c>
      <c r="OBW183" s="12">
        <f>Equity!OBW59</f>
        <v>0</v>
      </c>
      <c r="OBX183" s="12">
        <f>Equity!OBX59</f>
        <v>0</v>
      </c>
      <c r="OBY183" s="12">
        <f>Equity!OBY59</f>
        <v>0</v>
      </c>
      <c r="OBZ183" s="12">
        <f>Equity!OBZ59</f>
        <v>0</v>
      </c>
      <c r="OCA183" s="12">
        <f>Equity!OCA59</f>
        <v>0</v>
      </c>
      <c r="OCB183" s="12">
        <f>Equity!OCB59</f>
        <v>0</v>
      </c>
      <c r="OCC183" s="12">
        <f>Equity!OCC59</f>
        <v>0</v>
      </c>
      <c r="OCD183" s="12">
        <f>Equity!OCD59</f>
        <v>0</v>
      </c>
      <c r="OCE183" s="12">
        <f>Equity!OCE59</f>
        <v>0</v>
      </c>
      <c r="OCF183" s="12">
        <f>Equity!OCF59</f>
        <v>0</v>
      </c>
      <c r="OCG183" s="12">
        <f>Equity!OCG59</f>
        <v>0</v>
      </c>
      <c r="OCH183" s="12">
        <f>Equity!OCH59</f>
        <v>0</v>
      </c>
      <c r="OCI183" s="12">
        <f>Equity!OCI59</f>
        <v>0</v>
      </c>
      <c r="OCJ183" s="12">
        <f>Equity!OCJ59</f>
        <v>0</v>
      </c>
      <c r="OCK183" s="12">
        <f>Equity!OCK59</f>
        <v>0</v>
      </c>
      <c r="OCL183" s="12">
        <f>Equity!OCL59</f>
        <v>0</v>
      </c>
      <c r="OCM183" s="12">
        <f>Equity!OCM59</f>
        <v>0</v>
      </c>
      <c r="OCN183" s="12">
        <f>Equity!OCN59</f>
        <v>0</v>
      </c>
      <c r="OCO183" s="12">
        <f>Equity!OCO59</f>
        <v>0</v>
      </c>
      <c r="OCP183" s="12">
        <f>Equity!OCP59</f>
        <v>0</v>
      </c>
      <c r="OCQ183" s="12">
        <f>Equity!OCQ59</f>
        <v>0</v>
      </c>
      <c r="OCR183" s="12">
        <f>Equity!OCR59</f>
        <v>0</v>
      </c>
      <c r="OCS183" s="12">
        <f>Equity!OCS59</f>
        <v>0</v>
      </c>
      <c r="OCT183" s="12">
        <f>Equity!OCT59</f>
        <v>0</v>
      </c>
      <c r="OCU183" s="12">
        <f>Equity!OCU59</f>
        <v>0</v>
      </c>
      <c r="OCV183" s="12">
        <f>Equity!OCV59</f>
        <v>0</v>
      </c>
      <c r="OCW183" s="12">
        <f>Equity!OCW59</f>
        <v>0</v>
      </c>
      <c r="OCX183" s="12">
        <f>Equity!OCX59</f>
        <v>0</v>
      </c>
      <c r="OCY183" s="12">
        <f>Equity!OCY59</f>
        <v>0</v>
      </c>
      <c r="OCZ183" s="12">
        <f>Equity!OCZ59</f>
        <v>0</v>
      </c>
      <c r="ODA183" s="12">
        <f>Equity!ODA59</f>
        <v>0</v>
      </c>
      <c r="ODB183" s="12">
        <f>Equity!ODB59</f>
        <v>0</v>
      </c>
      <c r="ODC183" s="12">
        <f>Equity!ODC59</f>
        <v>0</v>
      </c>
      <c r="ODD183" s="12">
        <f>Equity!ODD59</f>
        <v>0</v>
      </c>
      <c r="ODE183" s="12">
        <f>Equity!ODE59</f>
        <v>0</v>
      </c>
      <c r="ODF183" s="12">
        <f>Equity!ODF59</f>
        <v>0</v>
      </c>
      <c r="ODG183" s="12">
        <f>Equity!ODG59</f>
        <v>0</v>
      </c>
      <c r="ODH183" s="12">
        <f>Equity!ODH59</f>
        <v>0</v>
      </c>
      <c r="ODI183" s="12">
        <f>Equity!ODI59</f>
        <v>0</v>
      </c>
      <c r="ODJ183" s="12">
        <f>Equity!ODJ59</f>
        <v>0</v>
      </c>
      <c r="ODK183" s="12">
        <f>Equity!ODK59</f>
        <v>0</v>
      </c>
      <c r="ODL183" s="12">
        <f>Equity!ODL59</f>
        <v>0</v>
      </c>
      <c r="ODM183" s="12">
        <f>Equity!ODM59</f>
        <v>0</v>
      </c>
      <c r="ODN183" s="12">
        <f>Equity!ODN59</f>
        <v>0</v>
      </c>
      <c r="ODO183" s="12">
        <f>Equity!ODO59</f>
        <v>0</v>
      </c>
      <c r="ODP183" s="12">
        <f>Equity!ODP59</f>
        <v>0</v>
      </c>
      <c r="ODQ183" s="12">
        <f>Equity!ODQ59</f>
        <v>0</v>
      </c>
      <c r="ODR183" s="12">
        <f>Equity!ODR59</f>
        <v>0</v>
      </c>
      <c r="ODS183" s="12">
        <f>Equity!ODS59</f>
        <v>0</v>
      </c>
      <c r="ODT183" s="12">
        <f>Equity!ODT59</f>
        <v>0</v>
      </c>
      <c r="ODU183" s="12">
        <f>Equity!ODU59</f>
        <v>0</v>
      </c>
      <c r="ODV183" s="12">
        <f>Equity!ODV59</f>
        <v>0</v>
      </c>
      <c r="ODW183" s="12">
        <f>Equity!ODW59</f>
        <v>0</v>
      </c>
      <c r="ODX183" s="12">
        <f>Equity!ODX59</f>
        <v>0</v>
      </c>
      <c r="ODY183" s="12">
        <f>Equity!ODY59</f>
        <v>0</v>
      </c>
      <c r="ODZ183" s="12">
        <f>Equity!ODZ59</f>
        <v>0</v>
      </c>
      <c r="OEA183" s="12">
        <f>Equity!OEA59</f>
        <v>0</v>
      </c>
      <c r="OEB183" s="12">
        <f>Equity!OEB59</f>
        <v>0</v>
      </c>
      <c r="OEC183" s="12">
        <f>Equity!OEC59</f>
        <v>0</v>
      </c>
      <c r="OED183" s="12">
        <f>Equity!OED59</f>
        <v>0</v>
      </c>
      <c r="OEE183" s="12">
        <f>Equity!OEE59</f>
        <v>0</v>
      </c>
      <c r="OEF183" s="12">
        <f>Equity!OEF59</f>
        <v>0</v>
      </c>
      <c r="OEG183" s="12">
        <f>Equity!OEG59</f>
        <v>0</v>
      </c>
      <c r="OEH183" s="12">
        <f>Equity!OEH59</f>
        <v>0</v>
      </c>
      <c r="OEI183" s="12">
        <f>Equity!OEI59</f>
        <v>0</v>
      </c>
      <c r="OEJ183" s="12">
        <f>Equity!OEJ59</f>
        <v>0</v>
      </c>
      <c r="OEK183" s="12">
        <f>Equity!OEK59</f>
        <v>0</v>
      </c>
      <c r="OEL183" s="12">
        <f>Equity!OEL59</f>
        <v>0</v>
      </c>
      <c r="OEM183" s="12">
        <f>Equity!OEM59</f>
        <v>0</v>
      </c>
      <c r="OEN183" s="12">
        <f>Equity!OEN59</f>
        <v>0</v>
      </c>
      <c r="OEO183" s="12">
        <f>Equity!OEO59</f>
        <v>0</v>
      </c>
      <c r="OEP183" s="12">
        <f>Equity!OEP59</f>
        <v>0</v>
      </c>
      <c r="OEQ183" s="12">
        <f>Equity!OEQ59</f>
        <v>0</v>
      </c>
      <c r="OER183" s="12">
        <f>Equity!OER59</f>
        <v>0</v>
      </c>
      <c r="OES183" s="12">
        <f>Equity!OES59</f>
        <v>0</v>
      </c>
      <c r="OET183" s="12">
        <f>Equity!OET59</f>
        <v>0</v>
      </c>
      <c r="OEU183" s="12">
        <f>Equity!OEU59</f>
        <v>0</v>
      </c>
      <c r="OEV183" s="12">
        <f>Equity!OEV59</f>
        <v>0</v>
      </c>
      <c r="OEW183" s="12">
        <f>Equity!OEW59</f>
        <v>0</v>
      </c>
      <c r="OEX183" s="12">
        <f>Equity!OEX59</f>
        <v>0</v>
      </c>
      <c r="OEY183" s="12">
        <f>Equity!OEY59</f>
        <v>0</v>
      </c>
      <c r="OEZ183" s="12">
        <f>Equity!OEZ59</f>
        <v>0</v>
      </c>
      <c r="OFA183" s="12">
        <f>Equity!OFA59</f>
        <v>0</v>
      </c>
      <c r="OFB183" s="12">
        <f>Equity!OFB59</f>
        <v>0</v>
      </c>
      <c r="OFC183" s="12">
        <f>Equity!OFC59</f>
        <v>0</v>
      </c>
      <c r="OFD183" s="12">
        <f>Equity!OFD59</f>
        <v>0</v>
      </c>
      <c r="OFE183" s="12">
        <f>Equity!OFE59</f>
        <v>0</v>
      </c>
      <c r="OFF183" s="12">
        <f>Equity!OFF59</f>
        <v>0</v>
      </c>
      <c r="OFG183" s="12">
        <f>Equity!OFG59</f>
        <v>0</v>
      </c>
      <c r="OFH183" s="12">
        <f>Equity!OFH59</f>
        <v>0</v>
      </c>
      <c r="OFI183" s="12">
        <f>Equity!OFI59</f>
        <v>0</v>
      </c>
      <c r="OFJ183" s="12">
        <f>Equity!OFJ59</f>
        <v>0</v>
      </c>
      <c r="OFK183" s="12">
        <f>Equity!OFK59</f>
        <v>0</v>
      </c>
      <c r="OFL183" s="12">
        <f>Equity!OFL59</f>
        <v>0</v>
      </c>
      <c r="OFM183" s="12">
        <f>Equity!OFM59</f>
        <v>0</v>
      </c>
      <c r="OFN183" s="12">
        <f>Equity!OFN59</f>
        <v>0</v>
      </c>
      <c r="OFO183" s="12">
        <f>Equity!OFO59</f>
        <v>0</v>
      </c>
      <c r="OFP183" s="12">
        <f>Equity!OFP59</f>
        <v>0</v>
      </c>
      <c r="OFQ183" s="12">
        <f>Equity!OFQ59</f>
        <v>0</v>
      </c>
      <c r="OFR183" s="12">
        <f>Equity!OFR59</f>
        <v>0</v>
      </c>
      <c r="OFS183" s="12">
        <f>Equity!OFS59</f>
        <v>0</v>
      </c>
      <c r="OFT183" s="12">
        <f>Equity!OFT59</f>
        <v>0</v>
      </c>
      <c r="OFU183" s="12">
        <f>Equity!OFU59</f>
        <v>0</v>
      </c>
      <c r="OFV183" s="12">
        <f>Equity!OFV59</f>
        <v>0</v>
      </c>
      <c r="OFW183" s="12">
        <f>Equity!OFW59</f>
        <v>0</v>
      </c>
      <c r="OFX183" s="12">
        <f>Equity!OFX59</f>
        <v>0</v>
      </c>
      <c r="OFY183" s="12">
        <f>Equity!OFY59</f>
        <v>0</v>
      </c>
      <c r="OFZ183" s="12">
        <f>Equity!OFZ59</f>
        <v>0</v>
      </c>
      <c r="OGA183" s="12">
        <f>Equity!OGA59</f>
        <v>0</v>
      </c>
      <c r="OGB183" s="12">
        <f>Equity!OGB59</f>
        <v>0</v>
      </c>
      <c r="OGC183" s="12">
        <f>Equity!OGC59</f>
        <v>0</v>
      </c>
      <c r="OGD183" s="12">
        <f>Equity!OGD59</f>
        <v>0</v>
      </c>
      <c r="OGE183" s="12">
        <f>Equity!OGE59</f>
        <v>0</v>
      </c>
      <c r="OGF183" s="12">
        <f>Equity!OGF59</f>
        <v>0</v>
      </c>
      <c r="OGG183" s="12">
        <f>Equity!OGG59</f>
        <v>0</v>
      </c>
      <c r="OGH183" s="12">
        <f>Equity!OGH59</f>
        <v>0</v>
      </c>
      <c r="OGI183" s="12">
        <f>Equity!OGI59</f>
        <v>0</v>
      </c>
      <c r="OGJ183" s="12">
        <f>Equity!OGJ59</f>
        <v>0</v>
      </c>
      <c r="OGK183" s="12">
        <f>Equity!OGK59</f>
        <v>0</v>
      </c>
      <c r="OGL183" s="12">
        <f>Equity!OGL59</f>
        <v>0</v>
      </c>
      <c r="OGM183" s="12">
        <f>Equity!OGM59</f>
        <v>0</v>
      </c>
      <c r="OGN183" s="12">
        <f>Equity!OGN59</f>
        <v>0</v>
      </c>
      <c r="OGO183" s="12">
        <f>Equity!OGO59</f>
        <v>0</v>
      </c>
      <c r="OGP183" s="12">
        <f>Equity!OGP59</f>
        <v>0</v>
      </c>
      <c r="OGQ183" s="12">
        <f>Equity!OGQ59</f>
        <v>0</v>
      </c>
      <c r="OGR183" s="12">
        <f>Equity!OGR59</f>
        <v>0</v>
      </c>
      <c r="OGS183" s="12">
        <f>Equity!OGS59</f>
        <v>0</v>
      </c>
      <c r="OGT183" s="12">
        <f>Equity!OGT59</f>
        <v>0</v>
      </c>
      <c r="OGU183" s="12">
        <f>Equity!OGU59</f>
        <v>0</v>
      </c>
      <c r="OGV183" s="12">
        <f>Equity!OGV59</f>
        <v>0</v>
      </c>
      <c r="OGW183" s="12">
        <f>Equity!OGW59</f>
        <v>0</v>
      </c>
      <c r="OGX183" s="12">
        <f>Equity!OGX59</f>
        <v>0</v>
      </c>
      <c r="OGY183" s="12">
        <f>Equity!OGY59</f>
        <v>0</v>
      </c>
      <c r="OGZ183" s="12">
        <f>Equity!OGZ59</f>
        <v>0</v>
      </c>
      <c r="OHA183" s="12">
        <f>Equity!OHA59</f>
        <v>0</v>
      </c>
      <c r="OHB183" s="12">
        <f>Equity!OHB59</f>
        <v>0</v>
      </c>
      <c r="OHC183" s="12">
        <f>Equity!OHC59</f>
        <v>0</v>
      </c>
      <c r="OHD183" s="12">
        <f>Equity!OHD59</f>
        <v>0</v>
      </c>
      <c r="OHE183" s="12">
        <f>Equity!OHE59</f>
        <v>0</v>
      </c>
      <c r="OHF183" s="12">
        <f>Equity!OHF59</f>
        <v>0</v>
      </c>
      <c r="OHG183" s="12">
        <f>Equity!OHG59</f>
        <v>0</v>
      </c>
      <c r="OHH183" s="12">
        <f>Equity!OHH59</f>
        <v>0</v>
      </c>
      <c r="OHI183" s="12">
        <f>Equity!OHI59</f>
        <v>0</v>
      </c>
      <c r="OHJ183" s="12">
        <f>Equity!OHJ59</f>
        <v>0</v>
      </c>
      <c r="OHK183" s="12">
        <f>Equity!OHK59</f>
        <v>0</v>
      </c>
      <c r="OHL183" s="12">
        <f>Equity!OHL59</f>
        <v>0</v>
      </c>
      <c r="OHM183" s="12">
        <f>Equity!OHM59</f>
        <v>0</v>
      </c>
      <c r="OHN183" s="12">
        <f>Equity!OHN59</f>
        <v>0</v>
      </c>
      <c r="OHO183" s="12">
        <f>Equity!OHO59</f>
        <v>0</v>
      </c>
      <c r="OHP183" s="12">
        <f>Equity!OHP59</f>
        <v>0</v>
      </c>
      <c r="OHQ183" s="12">
        <f>Equity!OHQ59</f>
        <v>0</v>
      </c>
      <c r="OHR183" s="12">
        <f>Equity!OHR59</f>
        <v>0</v>
      </c>
      <c r="OHS183" s="12">
        <f>Equity!OHS59</f>
        <v>0</v>
      </c>
      <c r="OHT183" s="12">
        <f>Equity!OHT59</f>
        <v>0</v>
      </c>
      <c r="OHU183" s="12">
        <f>Equity!OHU59</f>
        <v>0</v>
      </c>
      <c r="OHV183" s="12">
        <f>Equity!OHV59</f>
        <v>0</v>
      </c>
      <c r="OHW183" s="12">
        <f>Equity!OHW59</f>
        <v>0</v>
      </c>
      <c r="OHX183" s="12">
        <f>Equity!OHX59</f>
        <v>0</v>
      </c>
      <c r="OHY183" s="12">
        <f>Equity!OHY59</f>
        <v>0</v>
      </c>
      <c r="OHZ183" s="12">
        <f>Equity!OHZ59</f>
        <v>0</v>
      </c>
      <c r="OIA183" s="12">
        <f>Equity!OIA59</f>
        <v>0</v>
      </c>
      <c r="OIB183" s="12">
        <f>Equity!OIB59</f>
        <v>0</v>
      </c>
      <c r="OIC183" s="12">
        <f>Equity!OIC59</f>
        <v>0</v>
      </c>
      <c r="OID183" s="12">
        <f>Equity!OID59</f>
        <v>0</v>
      </c>
      <c r="OIE183" s="12">
        <f>Equity!OIE59</f>
        <v>0</v>
      </c>
      <c r="OIF183" s="12">
        <f>Equity!OIF59</f>
        <v>0</v>
      </c>
      <c r="OIG183" s="12">
        <f>Equity!OIG59</f>
        <v>0</v>
      </c>
      <c r="OIH183" s="12">
        <f>Equity!OIH59</f>
        <v>0</v>
      </c>
      <c r="OII183" s="12">
        <f>Equity!OII59</f>
        <v>0</v>
      </c>
      <c r="OIJ183" s="12">
        <f>Equity!OIJ59</f>
        <v>0</v>
      </c>
      <c r="OIK183" s="12">
        <f>Equity!OIK59</f>
        <v>0</v>
      </c>
      <c r="OIL183" s="12">
        <f>Equity!OIL59</f>
        <v>0</v>
      </c>
      <c r="OIM183" s="12">
        <f>Equity!OIM59</f>
        <v>0</v>
      </c>
      <c r="OIN183" s="12">
        <f>Equity!OIN59</f>
        <v>0</v>
      </c>
      <c r="OIO183" s="12">
        <f>Equity!OIO59</f>
        <v>0</v>
      </c>
      <c r="OIP183" s="12">
        <f>Equity!OIP59</f>
        <v>0</v>
      </c>
      <c r="OIQ183" s="12">
        <f>Equity!OIQ59</f>
        <v>0</v>
      </c>
      <c r="OIR183" s="12">
        <f>Equity!OIR59</f>
        <v>0</v>
      </c>
      <c r="OIS183" s="12">
        <f>Equity!OIS59</f>
        <v>0</v>
      </c>
      <c r="OIT183" s="12">
        <f>Equity!OIT59</f>
        <v>0</v>
      </c>
      <c r="OIU183" s="12">
        <f>Equity!OIU59</f>
        <v>0</v>
      </c>
      <c r="OIV183" s="12">
        <f>Equity!OIV59</f>
        <v>0</v>
      </c>
      <c r="OIW183" s="12">
        <f>Equity!OIW59</f>
        <v>0</v>
      </c>
      <c r="OIX183" s="12">
        <f>Equity!OIX59</f>
        <v>0</v>
      </c>
      <c r="OIY183" s="12">
        <f>Equity!OIY59</f>
        <v>0</v>
      </c>
      <c r="OIZ183" s="12">
        <f>Equity!OIZ59</f>
        <v>0</v>
      </c>
      <c r="OJA183" s="12">
        <f>Equity!OJA59</f>
        <v>0</v>
      </c>
      <c r="OJB183" s="12">
        <f>Equity!OJB59</f>
        <v>0</v>
      </c>
      <c r="OJC183" s="12">
        <f>Equity!OJC59</f>
        <v>0</v>
      </c>
      <c r="OJD183" s="12">
        <f>Equity!OJD59</f>
        <v>0</v>
      </c>
      <c r="OJE183" s="12">
        <f>Equity!OJE59</f>
        <v>0</v>
      </c>
      <c r="OJF183" s="12">
        <f>Equity!OJF59</f>
        <v>0</v>
      </c>
      <c r="OJG183" s="12">
        <f>Equity!OJG59</f>
        <v>0</v>
      </c>
      <c r="OJH183" s="12">
        <f>Equity!OJH59</f>
        <v>0</v>
      </c>
      <c r="OJI183" s="12">
        <f>Equity!OJI59</f>
        <v>0</v>
      </c>
      <c r="OJJ183" s="12">
        <f>Equity!OJJ59</f>
        <v>0</v>
      </c>
      <c r="OJK183" s="12">
        <f>Equity!OJK59</f>
        <v>0</v>
      </c>
      <c r="OJL183" s="12">
        <f>Equity!OJL59</f>
        <v>0</v>
      </c>
      <c r="OJM183" s="12">
        <f>Equity!OJM59</f>
        <v>0</v>
      </c>
      <c r="OJN183" s="12">
        <f>Equity!OJN59</f>
        <v>0</v>
      </c>
      <c r="OJO183" s="12">
        <f>Equity!OJO59</f>
        <v>0</v>
      </c>
      <c r="OJP183" s="12">
        <f>Equity!OJP59</f>
        <v>0</v>
      </c>
      <c r="OJQ183" s="12">
        <f>Equity!OJQ59</f>
        <v>0</v>
      </c>
      <c r="OJR183" s="12">
        <f>Equity!OJR59</f>
        <v>0</v>
      </c>
      <c r="OJS183" s="12">
        <f>Equity!OJS59</f>
        <v>0</v>
      </c>
      <c r="OJT183" s="12">
        <f>Equity!OJT59</f>
        <v>0</v>
      </c>
      <c r="OJU183" s="12">
        <f>Equity!OJU59</f>
        <v>0</v>
      </c>
      <c r="OJV183" s="12">
        <f>Equity!OJV59</f>
        <v>0</v>
      </c>
      <c r="OJW183" s="12">
        <f>Equity!OJW59</f>
        <v>0</v>
      </c>
      <c r="OJX183" s="12">
        <f>Equity!OJX59</f>
        <v>0</v>
      </c>
      <c r="OJY183" s="12">
        <f>Equity!OJY59</f>
        <v>0</v>
      </c>
      <c r="OJZ183" s="12">
        <f>Equity!OJZ59</f>
        <v>0</v>
      </c>
      <c r="OKA183" s="12">
        <f>Equity!OKA59</f>
        <v>0</v>
      </c>
      <c r="OKB183" s="12">
        <f>Equity!OKB59</f>
        <v>0</v>
      </c>
      <c r="OKC183" s="12">
        <f>Equity!OKC59</f>
        <v>0</v>
      </c>
      <c r="OKD183" s="12">
        <f>Equity!OKD59</f>
        <v>0</v>
      </c>
      <c r="OKE183" s="12">
        <f>Equity!OKE59</f>
        <v>0</v>
      </c>
      <c r="OKF183" s="12">
        <f>Equity!OKF59</f>
        <v>0</v>
      </c>
      <c r="OKG183" s="12">
        <f>Equity!OKG59</f>
        <v>0</v>
      </c>
      <c r="OKH183" s="12">
        <f>Equity!OKH59</f>
        <v>0</v>
      </c>
      <c r="OKI183" s="12">
        <f>Equity!OKI59</f>
        <v>0</v>
      </c>
      <c r="OKJ183" s="12">
        <f>Equity!OKJ59</f>
        <v>0</v>
      </c>
      <c r="OKK183" s="12">
        <f>Equity!OKK59</f>
        <v>0</v>
      </c>
      <c r="OKL183" s="12">
        <f>Equity!OKL59</f>
        <v>0</v>
      </c>
      <c r="OKM183" s="12">
        <f>Equity!OKM59</f>
        <v>0</v>
      </c>
      <c r="OKN183" s="12">
        <f>Equity!OKN59</f>
        <v>0</v>
      </c>
      <c r="OKO183" s="12">
        <f>Equity!OKO59</f>
        <v>0</v>
      </c>
      <c r="OKP183" s="12">
        <f>Equity!OKP59</f>
        <v>0</v>
      </c>
      <c r="OKQ183" s="12">
        <f>Equity!OKQ59</f>
        <v>0</v>
      </c>
      <c r="OKR183" s="12">
        <f>Equity!OKR59</f>
        <v>0</v>
      </c>
      <c r="OKS183" s="12">
        <f>Equity!OKS59</f>
        <v>0</v>
      </c>
      <c r="OKT183" s="12">
        <f>Equity!OKT59</f>
        <v>0</v>
      </c>
      <c r="OKU183" s="12">
        <f>Equity!OKU59</f>
        <v>0</v>
      </c>
      <c r="OKV183" s="12">
        <f>Equity!OKV59</f>
        <v>0</v>
      </c>
      <c r="OKW183" s="12">
        <f>Equity!OKW59</f>
        <v>0</v>
      </c>
      <c r="OKX183" s="12">
        <f>Equity!OKX59</f>
        <v>0</v>
      </c>
      <c r="OKY183" s="12">
        <f>Equity!OKY59</f>
        <v>0</v>
      </c>
      <c r="OKZ183" s="12">
        <f>Equity!OKZ59</f>
        <v>0</v>
      </c>
      <c r="OLA183" s="12">
        <f>Equity!OLA59</f>
        <v>0</v>
      </c>
      <c r="OLB183" s="12">
        <f>Equity!OLB59</f>
        <v>0</v>
      </c>
      <c r="OLC183" s="12">
        <f>Equity!OLC59</f>
        <v>0</v>
      </c>
      <c r="OLD183" s="12">
        <f>Equity!OLD59</f>
        <v>0</v>
      </c>
      <c r="OLE183" s="12">
        <f>Equity!OLE59</f>
        <v>0</v>
      </c>
      <c r="OLF183" s="12">
        <f>Equity!OLF59</f>
        <v>0</v>
      </c>
      <c r="OLG183" s="12">
        <f>Equity!OLG59</f>
        <v>0</v>
      </c>
      <c r="OLH183" s="12">
        <f>Equity!OLH59</f>
        <v>0</v>
      </c>
      <c r="OLI183" s="12">
        <f>Equity!OLI59</f>
        <v>0</v>
      </c>
      <c r="OLJ183" s="12">
        <f>Equity!OLJ59</f>
        <v>0</v>
      </c>
      <c r="OLK183" s="12">
        <f>Equity!OLK59</f>
        <v>0</v>
      </c>
      <c r="OLL183" s="12">
        <f>Equity!OLL59</f>
        <v>0</v>
      </c>
      <c r="OLM183" s="12">
        <f>Equity!OLM59</f>
        <v>0</v>
      </c>
      <c r="OLN183" s="12">
        <f>Equity!OLN59</f>
        <v>0</v>
      </c>
      <c r="OLO183" s="12">
        <f>Equity!OLO59</f>
        <v>0</v>
      </c>
      <c r="OLP183" s="12">
        <f>Equity!OLP59</f>
        <v>0</v>
      </c>
      <c r="OLQ183" s="12">
        <f>Equity!OLQ59</f>
        <v>0</v>
      </c>
      <c r="OLR183" s="12">
        <f>Equity!OLR59</f>
        <v>0</v>
      </c>
      <c r="OLS183" s="12">
        <f>Equity!OLS59</f>
        <v>0</v>
      </c>
      <c r="OLT183" s="12">
        <f>Equity!OLT59</f>
        <v>0</v>
      </c>
      <c r="OLU183" s="12">
        <f>Equity!OLU59</f>
        <v>0</v>
      </c>
      <c r="OLV183" s="12">
        <f>Equity!OLV59</f>
        <v>0</v>
      </c>
      <c r="OLW183" s="12">
        <f>Equity!OLW59</f>
        <v>0</v>
      </c>
      <c r="OLX183" s="12">
        <f>Equity!OLX59</f>
        <v>0</v>
      </c>
      <c r="OLY183" s="12">
        <f>Equity!OLY59</f>
        <v>0</v>
      </c>
      <c r="OLZ183" s="12">
        <f>Equity!OLZ59</f>
        <v>0</v>
      </c>
      <c r="OMA183" s="12">
        <f>Equity!OMA59</f>
        <v>0</v>
      </c>
      <c r="OMB183" s="12">
        <f>Equity!OMB59</f>
        <v>0</v>
      </c>
      <c r="OMC183" s="12">
        <f>Equity!OMC59</f>
        <v>0</v>
      </c>
      <c r="OMD183" s="12">
        <f>Equity!OMD59</f>
        <v>0</v>
      </c>
      <c r="OME183" s="12">
        <f>Equity!OME59</f>
        <v>0</v>
      </c>
      <c r="OMF183" s="12">
        <f>Equity!OMF59</f>
        <v>0</v>
      </c>
      <c r="OMG183" s="12">
        <f>Equity!OMG59</f>
        <v>0</v>
      </c>
      <c r="OMH183" s="12">
        <f>Equity!OMH59</f>
        <v>0</v>
      </c>
      <c r="OMI183" s="12">
        <f>Equity!OMI59</f>
        <v>0</v>
      </c>
      <c r="OMJ183" s="12">
        <f>Equity!OMJ59</f>
        <v>0</v>
      </c>
      <c r="OMK183" s="12">
        <f>Equity!OMK59</f>
        <v>0</v>
      </c>
      <c r="OML183" s="12">
        <f>Equity!OML59</f>
        <v>0</v>
      </c>
      <c r="OMM183" s="12">
        <f>Equity!OMM59</f>
        <v>0</v>
      </c>
      <c r="OMN183" s="12">
        <f>Equity!OMN59</f>
        <v>0</v>
      </c>
      <c r="OMO183" s="12">
        <f>Equity!OMO59</f>
        <v>0</v>
      </c>
      <c r="OMP183" s="12">
        <f>Equity!OMP59</f>
        <v>0</v>
      </c>
      <c r="OMQ183" s="12">
        <f>Equity!OMQ59</f>
        <v>0</v>
      </c>
      <c r="OMR183" s="12">
        <f>Equity!OMR59</f>
        <v>0</v>
      </c>
      <c r="OMS183" s="12">
        <f>Equity!OMS59</f>
        <v>0</v>
      </c>
      <c r="OMT183" s="12">
        <f>Equity!OMT59</f>
        <v>0</v>
      </c>
      <c r="OMU183" s="12">
        <f>Equity!OMU59</f>
        <v>0</v>
      </c>
      <c r="OMV183" s="12">
        <f>Equity!OMV59</f>
        <v>0</v>
      </c>
      <c r="OMW183" s="12">
        <f>Equity!OMW59</f>
        <v>0</v>
      </c>
      <c r="OMX183" s="12">
        <f>Equity!OMX59</f>
        <v>0</v>
      </c>
      <c r="OMY183" s="12">
        <f>Equity!OMY59</f>
        <v>0</v>
      </c>
      <c r="OMZ183" s="12">
        <f>Equity!OMZ59</f>
        <v>0</v>
      </c>
      <c r="ONA183" s="12">
        <f>Equity!ONA59</f>
        <v>0</v>
      </c>
      <c r="ONB183" s="12">
        <f>Equity!ONB59</f>
        <v>0</v>
      </c>
      <c r="ONC183" s="12">
        <f>Equity!ONC59</f>
        <v>0</v>
      </c>
      <c r="OND183" s="12">
        <f>Equity!OND59</f>
        <v>0</v>
      </c>
      <c r="ONE183" s="12">
        <f>Equity!ONE59</f>
        <v>0</v>
      </c>
      <c r="ONF183" s="12">
        <f>Equity!ONF59</f>
        <v>0</v>
      </c>
      <c r="ONG183" s="12">
        <f>Equity!ONG59</f>
        <v>0</v>
      </c>
      <c r="ONH183" s="12">
        <f>Equity!ONH59</f>
        <v>0</v>
      </c>
      <c r="ONI183" s="12">
        <f>Equity!ONI59</f>
        <v>0</v>
      </c>
      <c r="ONJ183" s="12">
        <f>Equity!ONJ59</f>
        <v>0</v>
      </c>
      <c r="ONK183" s="12">
        <f>Equity!ONK59</f>
        <v>0</v>
      </c>
      <c r="ONL183" s="12">
        <f>Equity!ONL59</f>
        <v>0</v>
      </c>
      <c r="ONM183" s="12">
        <f>Equity!ONM59</f>
        <v>0</v>
      </c>
      <c r="ONN183" s="12">
        <f>Equity!ONN59</f>
        <v>0</v>
      </c>
      <c r="ONO183" s="12">
        <f>Equity!ONO59</f>
        <v>0</v>
      </c>
      <c r="ONP183" s="12">
        <f>Equity!ONP59</f>
        <v>0</v>
      </c>
      <c r="ONQ183" s="12">
        <f>Equity!ONQ59</f>
        <v>0</v>
      </c>
      <c r="ONR183" s="12">
        <f>Equity!ONR59</f>
        <v>0</v>
      </c>
      <c r="ONS183" s="12">
        <f>Equity!ONS59</f>
        <v>0</v>
      </c>
      <c r="ONT183" s="12">
        <f>Equity!ONT59</f>
        <v>0</v>
      </c>
      <c r="ONU183" s="12">
        <f>Equity!ONU59</f>
        <v>0</v>
      </c>
      <c r="ONV183" s="12">
        <f>Equity!ONV59</f>
        <v>0</v>
      </c>
      <c r="ONW183" s="12">
        <f>Equity!ONW59</f>
        <v>0</v>
      </c>
      <c r="ONX183" s="12">
        <f>Equity!ONX59</f>
        <v>0</v>
      </c>
      <c r="ONY183" s="12">
        <f>Equity!ONY59</f>
        <v>0</v>
      </c>
      <c r="ONZ183" s="12">
        <f>Equity!ONZ59</f>
        <v>0</v>
      </c>
      <c r="OOA183" s="12">
        <f>Equity!OOA59</f>
        <v>0</v>
      </c>
      <c r="OOB183" s="12">
        <f>Equity!OOB59</f>
        <v>0</v>
      </c>
      <c r="OOC183" s="12">
        <f>Equity!OOC59</f>
        <v>0</v>
      </c>
      <c r="OOD183" s="12">
        <f>Equity!OOD59</f>
        <v>0</v>
      </c>
      <c r="OOE183" s="12">
        <f>Equity!OOE59</f>
        <v>0</v>
      </c>
      <c r="OOF183" s="12">
        <f>Equity!OOF59</f>
        <v>0</v>
      </c>
      <c r="OOG183" s="12">
        <f>Equity!OOG59</f>
        <v>0</v>
      </c>
      <c r="OOH183" s="12">
        <f>Equity!OOH59</f>
        <v>0</v>
      </c>
      <c r="OOI183" s="12">
        <f>Equity!OOI59</f>
        <v>0</v>
      </c>
      <c r="OOJ183" s="12">
        <f>Equity!OOJ59</f>
        <v>0</v>
      </c>
      <c r="OOK183" s="12">
        <f>Equity!OOK59</f>
        <v>0</v>
      </c>
      <c r="OOL183" s="12">
        <f>Equity!OOL59</f>
        <v>0</v>
      </c>
      <c r="OOM183" s="12">
        <f>Equity!OOM59</f>
        <v>0</v>
      </c>
      <c r="OON183" s="12">
        <f>Equity!OON59</f>
        <v>0</v>
      </c>
      <c r="OOO183" s="12">
        <f>Equity!OOO59</f>
        <v>0</v>
      </c>
      <c r="OOP183" s="12">
        <f>Equity!OOP59</f>
        <v>0</v>
      </c>
      <c r="OOQ183" s="12">
        <f>Equity!OOQ59</f>
        <v>0</v>
      </c>
      <c r="OOR183" s="12">
        <f>Equity!OOR59</f>
        <v>0</v>
      </c>
      <c r="OOS183" s="12">
        <f>Equity!OOS59</f>
        <v>0</v>
      </c>
      <c r="OOT183" s="12">
        <f>Equity!OOT59</f>
        <v>0</v>
      </c>
      <c r="OOU183" s="12">
        <f>Equity!OOU59</f>
        <v>0</v>
      </c>
      <c r="OOV183" s="12">
        <f>Equity!OOV59</f>
        <v>0</v>
      </c>
      <c r="OOW183" s="12">
        <f>Equity!OOW59</f>
        <v>0</v>
      </c>
      <c r="OOX183" s="12">
        <f>Equity!OOX59</f>
        <v>0</v>
      </c>
      <c r="OOY183" s="12">
        <f>Equity!OOY59</f>
        <v>0</v>
      </c>
      <c r="OOZ183" s="12">
        <f>Equity!OOZ59</f>
        <v>0</v>
      </c>
      <c r="OPA183" s="12">
        <f>Equity!OPA59</f>
        <v>0</v>
      </c>
      <c r="OPB183" s="12">
        <f>Equity!OPB59</f>
        <v>0</v>
      </c>
      <c r="OPC183" s="12">
        <f>Equity!OPC59</f>
        <v>0</v>
      </c>
      <c r="OPD183" s="12">
        <f>Equity!OPD59</f>
        <v>0</v>
      </c>
      <c r="OPE183" s="12">
        <f>Equity!OPE59</f>
        <v>0</v>
      </c>
      <c r="OPF183" s="12">
        <f>Equity!OPF59</f>
        <v>0</v>
      </c>
      <c r="OPG183" s="12">
        <f>Equity!OPG59</f>
        <v>0</v>
      </c>
      <c r="OPH183" s="12">
        <f>Equity!OPH59</f>
        <v>0</v>
      </c>
      <c r="OPI183" s="12">
        <f>Equity!OPI59</f>
        <v>0</v>
      </c>
      <c r="OPJ183" s="12">
        <f>Equity!OPJ59</f>
        <v>0</v>
      </c>
      <c r="OPK183" s="12">
        <f>Equity!OPK59</f>
        <v>0</v>
      </c>
      <c r="OPL183" s="12">
        <f>Equity!OPL59</f>
        <v>0</v>
      </c>
      <c r="OPM183" s="12">
        <f>Equity!OPM59</f>
        <v>0</v>
      </c>
      <c r="OPN183" s="12">
        <f>Equity!OPN59</f>
        <v>0</v>
      </c>
      <c r="OPO183" s="12">
        <f>Equity!OPO59</f>
        <v>0</v>
      </c>
      <c r="OPP183" s="12">
        <f>Equity!OPP59</f>
        <v>0</v>
      </c>
      <c r="OPQ183" s="12">
        <f>Equity!OPQ59</f>
        <v>0</v>
      </c>
      <c r="OPR183" s="12">
        <f>Equity!OPR59</f>
        <v>0</v>
      </c>
      <c r="OPS183" s="12">
        <f>Equity!OPS59</f>
        <v>0</v>
      </c>
      <c r="OPT183" s="12">
        <f>Equity!OPT59</f>
        <v>0</v>
      </c>
      <c r="OPU183" s="12">
        <f>Equity!OPU59</f>
        <v>0</v>
      </c>
      <c r="OPV183" s="12">
        <f>Equity!OPV59</f>
        <v>0</v>
      </c>
      <c r="OPW183" s="12">
        <f>Equity!OPW59</f>
        <v>0</v>
      </c>
      <c r="OPX183" s="12">
        <f>Equity!OPX59</f>
        <v>0</v>
      </c>
      <c r="OPY183" s="12">
        <f>Equity!OPY59</f>
        <v>0</v>
      </c>
      <c r="OPZ183" s="12">
        <f>Equity!OPZ59</f>
        <v>0</v>
      </c>
      <c r="OQA183" s="12">
        <f>Equity!OQA59</f>
        <v>0</v>
      </c>
      <c r="OQB183" s="12">
        <f>Equity!OQB59</f>
        <v>0</v>
      </c>
      <c r="OQC183" s="12">
        <f>Equity!OQC59</f>
        <v>0</v>
      </c>
      <c r="OQD183" s="12">
        <f>Equity!OQD59</f>
        <v>0</v>
      </c>
      <c r="OQE183" s="12">
        <f>Equity!OQE59</f>
        <v>0</v>
      </c>
      <c r="OQF183" s="12">
        <f>Equity!OQF59</f>
        <v>0</v>
      </c>
      <c r="OQG183" s="12">
        <f>Equity!OQG59</f>
        <v>0</v>
      </c>
      <c r="OQH183" s="12">
        <f>Equity!OQH59</f>
        <v>0</v>
      </c>
      <c r="OQI183" s="12">
        <f>Equity!OQI59</f>
        <v>0</v>
      </c>
      <c r="OQJ183" s="12">
        <f>Equity!OQJ59</f>
        <v>0</v>
      </c>
      <c r="OQK183" s="12">
        <f>Equity!OQK59</f>
        <v>0</v>
      </c>
      <c r="OQL183" s="12">
        <f>Equity!OQL59</f>
        <v>0</v>
      </c>
      <c r="OQM183" s="12">
        <f>Equity!OQM59</f>
        <v>0</v>
      </c>
      <c r="OQN183" s="12">
        <f>Equity!OQN59</f>
        <v>0</v>
      </c>
      <c r="OQO183" s="12">
        <f>Equity!OQO59</f>
        <v>0</v>
      </c>
      <c r="OQP183" s="12">
        <f>Equity!OQP59</f>
        <v>0</v>
      </c>
      <c r="OQQ183" s="12">
        <f>Equity!OQQ59</f>
        <v>0</v>
      </c>
      <c r="OQR183" s="12">
        <f>Equity!OQR59</f>
        <v>0</v>
      </c>
      <c r="OQS183" s="12">
        <f>Equity!OQS59</f>
        <v>0</v>
      </c>
      <c r="OQT183" s="12">
        <f>Equity!OQT59</f>
        <v>0</v>
      </c>
      <c r="OQU183" s="12">
        <f>Equity!OQU59</f>
        <v>0</v>
      </c>
      <c r="OQV183" s="12">
        <f>Equity!OQV59</f>
        <v>0</v>
      </c>
      <c r="OQW183" s="12">
        <f>Equity!OQW59</f>
        <v>0</v>
      </c>
      <c r="OQX183" s="12">
        <f>Equity!OQX59</f>
        <v>0</v>
      </c>
      <c r="OQY183" s="12">
        <f>Equity!OQY59</f>
        <v>0</v>
      </c>
      <c r="OQZ183" s="12">
        <f>Equity!OQZ59</f>
        <v>0</v>
      </c>
      <c r="ORA183" s="12">
        <f>Equity!ORA59</f>
        <v>0</v>
      </c>
      <c r="ORB183" s="12">
        <f>Equity!ORB59</f>
        <v>0</v>
      </c>
      <c r="ORC183" s="12">
        <f>Equity!ORC59</f>
        <v>0</v>
      </c>
      <c r="ORD183" s="12">
        <f>Equity!ORD59</f>
        <v>0</v>
      </c>
      <c r="ORE183" s="12">
        <f>Equity!ORE59</f>
        <v>0</v>
      </c>
      <c r="ORF183" s="12">
        <f>Equity!ORF59</f>
        <v>0</v>
      </c>
      <c r="ORG183" s="12">
        <f>Equity!ORG59</f>
        <v>0</v>
      </c>
      <c r="ORH183" s="12">
        <f>Equity!ORH59</f>
        <v>0</v>
      </c>
      <c r="ORI183" s="12">
        <f>Equity!ORI59</f>
        <v>0</v>
      </c>
      <c r="ORJ183" s="12">
        <f>Equity!ORJ59</f>
        <v>0</v>
      </c>
      <c r="ORK183" s="12">
        <f>Equity!ORK59</f>
        <v>0</v>
      </c>
      <c r="ORL183" s="12">
        <f>Equity!ORL59</f>
        <v>0</v>
      </c>
      <c r="ORM183" s="12">
        <f>Equity!ORM59</f>
        <v>0</v>
      </c>
      <c r="ORN183" s="12">
        <f>Equity!ORN59</f>
        <v>0</v>
      </c>
      <c r="ORO183" s="12">
        <f>Equity!ORO59</f>
        <v>0</v>
      </c>
      <c r="ORP183" s="12">
        <f>Equity!ORP59</f>
        <v>0</v>
      </c>
      <c r="ORQ183" s="12">
        <f>Equity!ORQ59</f>
        <v>0</v>
      </c>
      <c r="ORR183" s="12">
        <f>Equity!ORR59</f>
        <v>0</v>
      </c>
      <c r="ORS183" s="12">
        <f>Equity!ORS59</f>
        <v>0</v>
      </c>
      <c r="ORT183" s="12">
        <f>Equity!ORT59</f>
        <v>0</v>
      </c>
      <c r="ORU183" s="12">
        <f>Equity!ORU59</f>
        <v>0</v>
      </c>
      <c r="ORV183" s="12">
        <f>Equity!ORV59</f>
        <v>0</v>
      </c>
      <c r="ORW183" s="12">
        <f>Equity!ORW59</f>
        <v>0</v>
      </c>
      <c r="ORX183" s="12">
        <f>Equity!ORX59</f>
        <v>0</v>
      </c>
      <c r="ORY183" s="12">
        <f>Equity!ORY59</f>
        <v>0</v>
      </c>
      <c r="ORZ183" s="12">
        <f>Equity!ORZ59</f>
        <v>0</v>
      </c>
      <c r="OSA183" s="12">
        <f>Equity!OSA59</f>
        <v>0</v>
      </c>
      <c r="OSB183" s="12">
        <f>Equity!OSB59</f>
        <v>0</v>
      </c>
      <c r="OSC183" s="12">
        <f>Equity!OSC59</f>
        <v>0</v>
      </c>
      <c r="OSD183" s="12">
        <f>Equity!OSD59</f>
        <v>0</v>
      </c>
      <c r="OSE183" s="12">
        <f>Equity!OSE59</f>
        <v>0</v>
      </c>
      <c r="OSF183" s="12">
        <f>Equity!OSF59</f>
        <v>0</v>
      </c>
      <c r="OSG183" s="12">
        <f>Equity!OSG59</f>
        <v>0</v>
      </c>
      <c r="OSH183" s="12">
        <f>Equity!OSH59</f>
        <v>0</v>
      </c>
      <c r="OSI183" s="12">
        <f>Equity!OSI59</f>
        <v>0</v>
      </c>
      <c r="OSJ183" s="12">
        <f>Equity!OSJ59</f>
        <v>0</v>
      </c>
      <c r="OSK183" s="12">
        <f>Equity!OSK59</f>
        <v>0</v>
      </c>
      <c r="OSL183" s="12">
        <f>Equity!OSL59</f>
        <v>0</v>
      </c>
      <c r="OSM183" s="12">
        <f>Equity!OSM59</f>
        <v>0</v>
      </c>
      <c r="OSN183" s="12">
        <f>Equity!OSN59</f>
        <v>0</v>
      </c>
      <c r="OSO183" s="12">
        <f>Equity!OSO59</f>
        <v>0</v>
      </c>
      <c r="OSP183" s="12">
        <f>Equity!OSP59</f>
        <v>0</v>
      </c>
      <c r="OSQ183" s="12">
        <f>Equity!OSQ59</f>
        <v>0</v>
      </c>
      <c r="OSR183" s="12">
        <f>Equity!OSR59</f>
        <v>0</v>
      </c>
      <c r="OSS183" s="12">
        <f>Equity!OSS59</f>
        <v>0</v>
      </c>
      <c r="OST183" s="12">
        <f>Equity!OST59</f>
        <v>0</v>
      </c>
      <c r="OSU183" s="12">
        <f>Equity!OSU59</f>
        <v>0</v>
      </c>
      <c r="OSV183" s="12">
        <f>Equity!OSV59</f>
        <v>0</v>
      </c>
      <c r="OSW183" s="12">
        <f>Equity!OSW59</f>
        <v>0</v>
      </c>
      <c r="OSX183" s="12">
        <f>Equity!OSX59</f>
        <v>0</v>
      </c>
      <c r="OSY183" s="12">
        <f>Equity!OSY59</f>
        <v>0</v>
      </c>
      <c r="OSZ183" s="12">
        <f>Equity!OSZ59</f>
        <v>0</v>
      </c>
      <c r="OTA183" s="12">
        <f>Equity!OTA59</f>
        <v>0</v>
      </c>
      <c r="OTB183" s="12">
        <f>Equity!OTB59</f>
        <v>0</v>
      </c>
      <c r="OTC183" s="12">
        <f>Equity!OTC59</f>
        <v>0</v>
      </c>
      <c r="OTD183" s="12">
        <f>Equity!OTD59</f>
        <v>0</v>
      </c>
      <c r="OTE183" s="12">
        <f>Equity!OTE59</f>
        <v>0</v>
      </c>
      <c r="OTF183" s="12">
        <f>Equity!OTF59</f>
        <v>0</v>
      </c>
      <c r="OTG183" s="12">
        <f>Equity!OTG59</f>
        <v>0</v>
      </c>
      <c r="OTH183" s="12">
        <f>Equity!OTH59</f>
        <v>0</v>
      </c>
      <c r="OTI183" s="12">
        <f>Equity!OTI59</f>
        <v>0</v>
      </c>
      <c r="OTJ183" s="12">
        <f>Equity!OTJ59</f>
        <v>0</v>
      </c>
      <c r="OTK183" s="12">
        <f>Equity!OTK59</f>
        <v>0</v>
      </c>
      <c r="OTL183" s="12">
        <f>Equity!OTL59</f>
        <v>0</v>
      </c>
      <c r="OTM183" s="12">
        <f>Equity!OTM59</f>
        <v>0</v>
      </c>
      <c r="OTN183" s="12">
        <f>Equity!OTN59</f>
        <v>0</v>
      </c>
      <c r="OTO183" s="12">
        <f>Equity!OTO59</f>
        <v>0</v>
      </c>
      <c r="OTP183" s="12">
        <f>Equity!OTP59</f>
        <v>0</v>
      </c>
      <c r="OTQ183" s="12">
        <f>Equity!OTQ59</f>
        <v>0</v>
      </c>
      <c r="OTR183" s="12">
        <f>Equity!OTR59</f>
        <v>0</v>
      </c>
      <c r="OTS183" s="12">
        <f>Equity!OTS59</f>
        <v>0</v>
      </c>
      <c r="OTT183" s="12">
        <f>Equity!OTT59</f>
        <v>0</v>
      </c>
      <c r="OTU183" s="12">
        <f>Equity!OTU59</f>
        <v>0</v>
      </c>
      <c r="OTV183" s="12">
        <f>Equity!OTV59</f>
        <v>0</v>
      </c>
      <c r="OTW183" s="12">
        <f>Equity!OTW59</f>
        <v>0</v>
      </c>
      <c r="OTX183" s="12">
        <f>Equity!OTX59</f>
        <v>0</v>
      </c>
      <c r="OTY183" s="12">
        <f>Equity!OTY59</f>
        <v>0</v>
      </c>
      <c r="OTZ183" s="12">
        <f>Equity!OTZ59</f>
        <v>0</v>
      </c>
      <c r="OUA183" s="12">
        <f>Equity!OUA59</f>
        <v>0</v>
      </c>
      <c r="OUB183" s="12">
        <f>Equity!OUB59</f>
        <v>0</v>
      </c>
      <c r="OUC183" s="12">
        <f>Equity!OUC59</f>
        <v>0</v>
      </c>
      <c r="OUD183" s="12">
        <f>Equity!OUD59</f>
        <v>0</v>
      </c>
      <c r="OUE183" s="12">
        <f>Equity!OUE59</f>
        <v>0</v>
      </c>
      <c r="OUF183" s="12">
        <f>Equity!OUF59</f>
        <v>0</v>
      </c>
      <c r="OUG183" s="12">
        <f>Equity!OUG59</f>
        <v>0</v>
      </c>
      <c r="OUH183" s="12">
        <f>Equity!OUH59</f>
        <v>0</v>
      </c>
      <c r="OUI183" s="12">
        <f>Equity!OUI59</f>
        <v>0</v>
      </c>
      <c r="OUJ183" s="12">
        <f>Equity!OUJ59</f>
        <v>0</v>
      </c>
      <c r="OUK183" s="12">
        <f>Equity!OUK59</f>
        <v>0</v>
      </c>
      <c r="OUL183" s="12">
        <f>Equity!OUL59</f>
        <v>0</v>
      </c>
      <c r="OUM183" s="12">
        <f>Equity!OUM59</f>
        <v>0</v>
      </c>
      <c r="OUN183" s="12">
        <f>Equity!OUN59</f>
        <v>0</v>
      </c>
      <c r="OUO183" s="12">
        <f>Equity!OUO59</f>
        <v>0</v>
      </c>
      <c r="OUP183" s="12">
        <f>Equity!OUP59</f>
        <v>0</v>
      </c>
      <c r="OUQ183" s="12">
        <f>Equity!OUQ59</f>
        <v>0</v>
      </c>
      <c r="OUR183" s="12">
        <f>Equity!OUR59</f>
        <v>0</v>
      </c>
      <c r="OUS183" s="12">
        <f>Equity!OUS59</f>
        <v>0</v>
      </c>
      <c r="OUT183" s="12">
        <f>Equity!OUT59</f>
        <v>0</v>
      </c>
      <c r="OUU183" s="12">
        <f>Equity!OUU59</f>
        <v>0</v>
      </c>
      <c r="OUV183" s="12">
        <f>Equity!OUV59</f>
        <v>0</v>
      </c>
      <c r="OUW183" s="12">
        <f>Equity!OUW59</f>
        <v>0</v>
      </c>
      <c r="OUX183" s="12">
        <f>Equity!OUX59</f>
        <v>0</v>
      </c>
      <c r="OUY183" s="12">
        <f>Equity!OUY59</f>
        <v>0</v>
      </c>
      <c r="OUZ183" s="12">
        <f>Equity!OUZ59</f>
        <v>0</v>
      </c>
      <c r="OVA183" s="12">
        <f>Equity!OVA59</f>
        <v>0</v>
      </c>
      <c r="OVB183" s="12">
        <f>Equity!OVB59</f>
        <v>0</v>
      </c>
      <c r="OVC183" s="12">
        <f>Equity!OVC59</f>
        <v>0</v>
      </c>
      <c r="OVD183" s="12">
        <f>Equity!OVD59</f>
        <v>0</v>
      </c>
      <c r="OVE183" s="12">
        <f>Equity!OVE59</f>
        <v>0</v>
      </c>
      <c r="OVF183" s="12">
        <f>Equity!OVF59</f>
        <v>0</v>
      </c>
      <c r="OVG183" s="12">
        <f>Equity!OVG59</f>
        <v>0</v>
      </c>
      <c r="OVH183" s="12">
        <f>Equity!OVH59</f>
        <v>0</v>
      </c>
      <c r="OVI183" s="12">
        <f>Equity!OVI59</f>
        <v>0</v>
      </c>
      <c r="OVJ183" s="12">
        <f>Equity!OVJ59</f>
        <v>0</v>
      </c>
      <c r="OVK183" s="12">
        <f>Equity!OVK59</f>
        <v>0</v>
      </c>
      <c r="OVL183" s="12">
        <f>Equity!OVL59</f>
        <v>0</v>
      </c>
      <c r="OVM183" s="12">
        <f>Equity!OVM59</f>
        <v>0</v>
      </c>
      <c r="OVN183" s="12">
        <f>Equity!OVN59</f>
        <v>0</v>
      </c>
      <c r="OVO183" s="12">
        <f>Equity!OVO59</f>
        <v>0</v>
      </c>
      <c r="OVP183" s="12">
        <f>Equity!OVP59</f>
        <v>0</v>
      </c>
      <c r="OVQ183" s="12">
        <f>Equity!OVQ59</f>
        <v>0</v>
      </c>
      <c r="OVR183" s="12">
        <f>Equity!OVR59</f>
        <v>0</v>
      </c>
      <c r="OVS183" s="12">
        <f>Equity!OVS59</f>
        <v>0</v>
      </c>
      <c r="OVT183" s="12">
        <f>Equity!OVT59</f>
        <v>0</v>
      </c>
      <c r="OVU183" s="12">
        <f>Equity!OVU59</f>
        <v>0</v>
      </c>
      <c r="OVV183" s="12">
        <f>Equity!OVV59</f>
        <v>0</v>
      </c>
      <c r="OVW183" s="12">
        <f>Equity!OVW59</f>
        <v>0</v>
      </c>
      <c r="OVX183" s="12">
        <f>Equity!OVX59</f>
        <v>0</v>
      </c>
      <c r="OVY183" s="12">
        <f>Equity!OVY59</f>
        <v>0</v>
      </c>
      <c r="OVZ183" s="12">
        <f>Equity!OVZ59</f>
        <v>0</v>
      </c>
      <c r="OWA183" s="12">
        <f>Equity!OWA59</f>
        <v>0</v>
      </c>
      <c r="OWB183" s="12">
        <f>Equity!OWB59</f>
        <v>0</v>
      </c>
      <c r="OWC183" s="12">
        <f>Equity!OWC59</f>
        <v>0</v>
      </c>
      <c r="OWD183" s="12">
        <f>Equity!OWD59</f>
        <v>0</v>
      </c>
      <c r="OWE183" s="12">
        <f>Equity!OWE59</f>
        <v>0</v>
      </c>
      <c r="OWF183" s="12">
        <f>Equity!OWF59</f>
        <v>0</v>
      </c>
      <c r="OWG183" s="12">
        <f>Equity!OWG59</f>
        <v>0</v>
      </c>
      <c r="OWH183" s="12">
        <f>Equity!OWH59</f>
        <v>0</v>
      </c>
      <c r="OWI183" s="12">
        <f>Equity!OWI59</f>
        <v>0</v>
      </c>
      <c r="OWJ183" s="12">
        <f>Equity!OWJ59</f>
        <v>0</v>
      </c>
      <c r="OWK183" s="12">
        <f>Equity!OWK59</f>
        <v>0</v>
      </c>
      <c r="OWL183" s="12">
        <f>Equity!OWL59</f>
        <v>0</v>
      </c>
      <c r="OWM183" s="12">
        <f>Equity!OWM59</f>
        <v>0</v>
      </c>
      <c r="OWN183" s="12">
        <f>Equity!OWN59</f>
        <v>0</v>
      </c>
      <c r="OWO183" s="12">
        <f>Equity!OWO59</f>
        <v>0</v>
      </c>
      <c r="OWP183" s="12">
        <f>Equity!OWP59</f>
        <v>0</v>
      </c>
      <c r="OWQ183" s="12">
        <f>Equity!OWQ59</f>
        <v>0</v>
      </c>
      <c r="OWR183" s="12">
        <f>Equity!OWR59</f>
        <v>0</v>
      </c>
      <c r="OWS183" s="12">
        <f>Equity!OWS59</f>
        <v>0</v>
      </c>
      <c r="OWT183" s="12">
        <f>Equity!OWT59</f>
        <v>0</v>
      </c>
      <c r="OWU183" s="12">
        <f>Equity!OWU59</f>
        <v>0</v>
      </c>
      <c r="OWV183" s="12">
        <f>Equity!OWV59</f>
        <v>0</v>
      </c>
      <c r="OWW183" s="12">
        <f>Equity!OWW59</f>
        <v>0</v>
      </c>
      <c r="OWX183" s="12">
        <f>Equity!OWX59</f>
        <v>0</v>
      </c>
      <c r="OWY183" s="12">
        <f>Equity!OWY59</f>
        <v>0</v>
      </c>
      <c r="OWZ183" s="12">
        <f>Equity!OWZ59</f>
        <v>0</v>
      </c>
      <c r="OXA183" s="12">
        <f>Equity!OXA59</f>
        <v>0</v>
      </c>
      <c r="OXB183" s="12">
        <f>Equity!OXB59</f>
        <v>0</v>
      </c>
      <c r="OXC183" s="12">
        <f>Equity!OXC59</f>
        <v>0</v>
      </c>
      <c r="OXD183" s="12">
        <f>Equity!OXD59</f>
        <v>0</v>
      </c>
      <c r="OXE183" s="12">
        <f>Equity!OXE59</f>
        <v>0</v>
      </c>
      <c r="OXF183" s="12">
        <f>Equity!OXF59</f>
        <v>0</v>
      </c>
      <c r="OXG183" s="12">
        <f>Equity!OXG59</f>
        <v>0</v>
      </c>
      <c r="OXH183" s="12">
        <f>Equity!OXH59</f>
        <v>0</v>
      </c>
      <c r="OXI183" s="12">
        <f>Equity!OXI59</f>
        <v>0</v>
      </c>
      <c r="OXJ183" s="12">
        <f>Equity!OXJ59</f>
        <v>0</v>
      </c>
      <c r="OXK183" s="12">
        <f>Equity!OXK59</f>
        <v>0</v>
      </c>
      <c r="OXL183" s="12">
        <f>Equity!OXL59</f>
        <v>0</v>
      </c>
      <c r="OXM183" s="12">
        <f>Equity!OXM59</f>
        <v>0</v>
      </c>
      <c r="OXN183" s="12">
        <f>Equity!OXN59</f>
        <v>0</v>
      </c>
      <c r="OXO183" s="12">
        <f>Equity!OXO59</f>
        <v>0</v>
      </c>
      <c r="OXP183" s="12">
        <f>Equity!OXP59</f>
        <v>0</v>
      </c>
      <c r="OXQ183" s="12">
        <f>Equity!OXQ59</f>
        <v>0</v>
      </c>
      <c r="OXR183" s="12">
        <f>Equity!OXR59</f>
        <v>0</v>
      </c>
      <c r="OXS183" s="12">
        <f>Equity!OXS59</f>
        <v>0</v>
      </c>
      <c r="OXT183" s="12">
        <f>Equity!OXT59</f>
        <v>0</v>
      </c>
      <c r="OXU183" s="12">
        <f>Equity!OXU59</f>
        <v>0</v>
      </c>
      <c r="OXV183" s="12">
        <f>Equity!OXV59</f>
        <v>0</v>
      </c>
      <c r="OXW183" s="12">
        <f>Equity!OXW59</f>
        <v>0</v>
      </c>
      <c r="OXX183" s="12">
        <f>Equity!OXX59</f>
        <v>0</v>
      </c>
      <c r="OXY183" s="12">
        <f>Equity!OXY59</f>
        <v>0</v>
      </c>
      <c r="OXZ183" s="12">
        <f>Equity!OXZ59</f>
        <v>0</v>
      </c>
      <c r="OYA183" s="12">
        <f>Equity!OYA59</f>
        <v>0</v>
      </c>
      <c r="OYB183" s="12">
        <f>Equity!OYB59</f>
        <v>0</v>
      </c>
      <c r="OYC183" s="12">
        <f>Equity!OYC59</f>
        <v>0</v>
      </c>
      <c r="OYD183" s="12">
        <f>Equity!OYD59</f>
        <v>0</v>
      </c>
      <c r="OYE183" s="12">
        <f>Equity!OYE59</f>
        <v>0</v>
      </c>
      <c r="OYF183" s="12">
        <f>Equity!OYF59</f>
        <v>0</v>
      </c>
      <c r="OYG183" s="12">
        <f>Equity!OYG59</f>
        <v>0</v>
      </c>
      <c r="OYH183" s="12">
        <f>Equity!OYH59</f>
        <v>0</v>
      </c>
      <c r="OYI183" s="12">
        <f>Equity!OYI59</f>
        <v>0</v>
      </c>
      <c r="OYJ183" s="12">
        <f>Equity!OYJ59</f>
        <v>0</v>
      </c>
      <c r="OYK183" s="12">
        <f>Equity!OYK59</f>
        <v>0</v>
      </c>
      <c r="OYL183" s="12">
        <f>Equity!OYL59</f>
        <v>0</v>
      </c>
      <c r="OYM183" s="12">
        <f>Equity!OYM59</f>
        <v>0</v>
      </c>
      <c r="OYN183" s="12">
        <f>Equity!OYN59</f>
        <v>0</v>
      </c>
      <c r="OYO183" s="12">
        <f>Equity!OYO59</f>
        <v>0</v>
      </c>
      <c r="OYP183" s="12">
        <f>Equity!OYP59</f>
        <v>0</v>
      </c>
      <c r="OYQ183" s="12">
        <f>Equity!OYQ59</f>
        <v>0</v>
      </c>
      <c r="OYR183" s="12">
        <f>Equity!OYR59</f>
        <v>0</v>
      </c>
      <c r="OYS183" s="12">
        <f>Equity!OYS59</f>
        <v>0</v>
      </c>
      <c r="OYT183" s="12">
        <f>Equity!OYT59</f>
        <v>0</v>
      </c>
      <c r="OYU183" s="12">
        <f>Equity!OYU59</f>
        <v>0</v>
      </c>
      <c r="OYV183" s="12">
        <f>Equity!OYV59</f>
        <v>0</v>
      </c>
      <c r="OYW183" s="12">
        <f>Equity!OYW59</f>
        <v>0</v>
      </c>
      <c r="OYX183" s="12">
        <f>Equity!OYX59</f>
        <v>0</v>
      </c>
      <c r="OYY183" s="12">
        <f>Equity!OYY59</f>
        <v>0</v>
      </c>
      <c r="OYZ183" s="12">
        <f>Equity!OYZ59</f>
        <v>0</v>
      </c>
      <c r="OZA183" s="12">
        <f>Equity!OZA59</f>
        <v>0</v>
      </c>
      <c r="OZB183" s="12">
        <f>Equity!OZB59</f>
        <v>0</v>
      </c>
      <c r="OZC183" s="12">
        <f>Equity!OZC59</f>
        <v>0</v>
      </c>
      <c r="OZD183" s="12">
        <f>Equity!OZD59</f>
        <v>0</v>
      </c>
      <c r="OZE183" s="12">
        <f>Equity!OZE59</f>
        <v>0</v>
      </c>
      <c r="OZF183" s="12">
        <f>Equity!OZF59</f>
        <v>0</v>
      </c>
      <c r="OZG183" s="12">
        <f>Equity!OZG59</f>
        <v>0</v>
      </c>
      <c r="OZH183" s="12">
        <f>Equity!OZH59</f>
        <v>0</v>
      </c>
      <c r="OZI183" s="12">
        <f>Equity!OZI59</f>
        <v>0</v>
      </c>
      <c r="OZJ183" s="12">
        <f>Equity!OZJ59</f>
        <v>0</v>
      </c>
      <c r="OZK183" s="12">
        <f>Equity!OZK59</f>
        <v>0</v>
      </c>
      <c r="OZL183" s="12">
        <f>Equity!OZL59</f>
        <v>0</v>
      </c>
      <c r="OZM183" s="12">
        <f>Equity!OZM59</f>
        <v>0</v>
      </c>
      <c r="OZN183" s="12">
        <f>Equity!OZN59</f>
        <v>0</v>
      </c>
      <c r="OZO183" s="12">
        <f>Equity!OZO59</f>
        <v>0</v>
      </c>
      <c r="OZP183" s="12">
        <f>Equity!OZP59</f>
        <v>0</v>
      </c>
      <c r="OZQ183" s="12">
        <f>Equity!OZQ59</f>
        <v>0</v>
      </c>
      <c r="OZR183" s="12">
        <f>Equity!OZR59</f>
        <v>0</v>
      </c>
      <c r="OZS183" s="12">
        <f>Equity!OZS59</f>
        <v>0</v>
      </c>
      <c r="OZT183" s="12">
        <f>Equity!OZT59</f>
        <v>0</v>
      </c>
      <c r="OZU183" s="12">
        <f>Equity!OZU59</f>
        <v>0</v>
      </c>
      <c r="OZV183" s="12">
        <f>Equity!OZV59</f>
        <v>0</v>
      </c>
      <c r="OZW183" s="12">
        <f>Equity!OZW59</f>
        <v>0</v>
      </c>
      <c r="OZX183" s="12">
        <f>Equity!OZX59</f>
        <v>0</v>
      </c>
      <c r="OZY183" s="12">
        <f>Equity!OZY59</f>
        <v>0</v>
      </c>
      <c r="OZZ183" s="12">
        <f>Equity!OZZ59</f>
        <v>0</v>
      </c>
      <c r="PAA183" s="12">
        <f>Equity!PAA59</f>
        <v>0</v>
      </c>
      <c r="PAB183" s="12">
        <f>Equity!PAB59</f>
        <v>0</v>
      </c>
      <c r="PAC183" s="12">
        <f>Equity!PAC59</f>
        <v>0</v>
      </c>
      <c r="PAD183" s="12">
        <f>Equity!PAD59</f>
        <v>0</v>
      </c>
      <c r="PAE183" s="12">
        <f>Equity!PAE59</f>
        <v>0</v>
      </c>
      <c r="PAF183" s="12">
        <f>Equity!PAF59</f>
        <v>0</v>
      </c>
      <c r="PAG183" s="12">
        <f>Equity!PAG59</f>
        <v>0</v>
      </c>
      <c r="PAH183" s="12">
        <f>Equity!PAH59</f>
        <v>0</v>
      </c>
      <c r="PAI183" s="12">
        <f>Equity!PAI59</f>
        <v>0</v>
      </c>
      <c r="PAJ183" s="12">
        <f>Equity!PAJ59</f>
        <v>0</v>
      </c>
      <c r="PAK183" s="12">
        <f>Equity!PAK59</f>
        <v>0</v>
      </c>
      <c r="PAL183" s="12">
        <f>Equity!PAL59</f>
        <v>0</v>
      </c>
      <c r="PAM183" s="12">
        <f>Equity!PAM59</f>
        <v>0</v>
      </c>
      <c r="PAN183" s="12">
        <f>Equity!PAN59</f>
        <v>0</v>
      </c>
      <c r="PAO183" s="12">
        <f>Equity!PAO59</f>
        <v>0</v>
      </c>
      <c r="PAP183" s="12">
        <f>Equity!PAP59</f>
        <v>0</v>
      </c>
      <c r="PAQ183" s="12">
        <f>Equity!PAQ59</f>
        <v>0</v>
      </c>
      <c r="PAR183" s="12">
        <f>Equity!PAR59</f>
        <v>0</v>
      </c>
      <c r="PAS183" s="12">
        <f>Equity!PAS59</f>
        <v>0</v>
      </c>
      <c r="PAT183" s="12">
        <f>Equity!PAT59</f>
        <v>0</v>
      </c>
      <c r="PAU183" s="12">
        <f>Equity!PAU59</f>
        <v>0</v>
      </c>
      <c r="PAV183" s="12">
        <f>Equity!PAV59</f>
        <v>0</v>
      </c>
      <c r="PAW183" s="12">
        <f>Equity!PAW59</f>
        <v>0</v>
      </c>
      <c r="PAX183" s="12">
        <f>Equity!PAX59</f>
        <v>0</v>
      </c>
      <c r="PAY183" s="12">
        <f>Equity!PAY59</f>
        <v>0</v>
      </c>
      <c r="PAZ183" s="12">
        <f>Equity!PAZ59</f>
        <v>0</v>
      </c>
      <c r="PBA183" s="12">
        <f>Equity!PBA59</f>
        <v>0</v>
      </c>
      <c r="PBB183" s="12">
        <f>Equity!PBB59</f>
        <v>0</v>
      </c>
      <c r="PBC183" s="12">
        <f>Equity!PBC59</f>
        <v>0</v>
      </c>
      <c r="PBD183" s="12">
        <f>Equity!PBD59</f>
        <v>0</v>
      </c>
      <c r="PBE183" s="12">
        <f>Equity!PBE59</f>
        <v>0</v>
      </c>
      <c r="PBF183" s="12">
        <f>Equity!PBF59</f>
        <v>0</v>
      </c>
      <c r="PBG183" s="12">
        <f>Equity!PBG59</f>
        <v>0</v>
      </c>
      <c r="PBH183" s="12">
        <f>Equity!PBH59</f>
        <v>0</v>
      </c>
      <c r="PBI183" s="12">
        <f>Equity!PBI59</f>
        <v>0</v>
      </c>
      <c r="PBJ183" s="12">
        <f>Equity!PBJ59</f>
        <v>0</v>
      </c>
      <c r="PBK183" s="12">
        <f>Equity!PBK59</f>
        <v>0</v>
      </c>
      <c r="PBL183" s="12">
        <f>Equity!PBL59</f>
        <v>0</v>
      </c>
      <c r="PBM183" s="12">
        <f>Equity!PBM59</f>
        <v>0</v>
      </c>
      <c r="PBN183" s="12">
        <f>Equity!PBN59</f>
        <v>0</v>
      </c>
      <c r="PBO183" s="12">
        <f>Equity!PBO59</f>
        <v>0</v>
      </c>
      <c r="PBP183" s="12">
        <f>Equity!PBP59</f>
        <v>0</v>
      </c>
      <c r="PBQ183" s="12">
        <f>Equity!PBQ59</f>
        <v>0</v>
      </c>
      <c r="PBR183" s="12">
        <f>Equity!PBR59</f>
        <v>0</v>
      </c>
      <c r="PBS183" s="12">
        <f>Equity!PBS59</f>
        <v>0</v>
      </c>
      <c r="PBT183" s="12">
        <f>Equity!PBT59</f>
        <v>0</v>
      </c>
      <c r="PBU183" s="12">
        <f>Equity!PBU59</f>
        <v>0</v>
      </c>
      <c r="PBV183" s="12">
        <f>Equity!PBV59</f>
        <v>0</v>
      </c>
      <c r="PBW183" s="12">
        <f>Equity!PBW59</f>
        <v>0</v>
      </c>
      <c r="PBX183" s="12">
        <f>Equity!PBX59</f>
        <v>0</v>
      </c>
      <c r="PBY183" s="12">
        <f>Equity!PBY59</f>
        <v>0</v>
      </c>
      <c r="PBZ183" s="12">
        <f>Equity!PBZ59</f>
        <v>0</v>
      </c>
      <c r="PCA183" s="12">
        <f>Equity!PCA59</f>
        <v>0</v>
      </c>
      <c r="PCB183" s="12">
        <f>Equity!PCB59</f>
        <v>0</v>
      </c>
      <c r="PCC183" s="12">
        <f>Equity!PCC59</f>
        <v>0</v>
      </c>
      <c r="PCD183" s="12">
        <f>Equity!PCD59</f>
        <v>0</v>
      </c>
      <c r="PCE183" s="12">
        <f>Equity!PCE59</f>
        <v>0</v>
      </c>
      <c r="PCF183" s="12">
        <f>Equity!PCF59</f>
        <v>0</v>
      </c>
      <c r="PCG183" s="12">
        <f>Equity!PCG59</f>
        <v>0</v>
      </c>
      <c r="PCH183" s="12">
        <f>Equity!PCH59</f>
        <v>0</v>
      </c>
      <c r="PCI183" s="12">
        <f>Equity!PCI59</f>
        <v>0</v>
      </c>
      <c r="PCJ183" s="12">
        <f>Equity!PCJ59</f>
        <v>0</v>
      </c>
      <c r="PCK183" s="12">
        <f>Equity!PCK59</f>
        <v>0</v>
      </c>
      <c r="PCL183" s="12">
        <f>Equity!PCL59</f>
        <v>0</v>
      </c>
      <c r="PCM183" s="12">
        <f>Equity!PCM59</f>
        <v>0</v>
      </c>
      <c r="PCN183" s="12">
        <f>Equity!PCN59</f>
        <v>0</v>
      </c>
      <c r="PCO183" s="12">
        <f>Equity!PCO59</f>
        <v>0</v>
      </c>
      <c r="PCP183" s="12">
        <f>Equity!PCP59</f>
        <v>0</v>
      </c>
      <c r="PCQ183" s="12">
        <f>Equity!PCQ59</f>
        <v>0</v>
      </c>
      <c r="PCR183" s="12">
        <f>Equity!PCR59</f>
        <v>0</v>
      </c>
      <c r="PCS183" s="12">
        <f>Equity!PCS59</f>
        <v>0</v>
      </c>
      <c r="PCT183" s="12">
        <f>Equity!PCT59</f>
        <v>0</v>
      </c>
      <c r="PCU183" s="12">
        <f>Equity!PCU59</f>
        <v>0</v>
      </c>
      <c r="PCV183" s="12">
        <f>Equity!PCV59</f>
        <v>0</v>
      </c>
      <c r="PCW183" s="12">
        <f>Equity!PCW59</f>
        <v>0</v>
      </c>
      <c r="PCX183" s="12">
        <f>Equity!PCX59</f>
        <v>0</v>
      </c>
      <c r="PCY183" s="12">
        <f>Equity!PCY59</f>
        <v>0</v>
      </c>
      <c r="PCZ183" s="12">
        <f>Equity!PCZ59</f>
        <v>0</v>
      </c>
      <c r="PDA183" s="12">
        <f>Equity!PDA59</f>
        <v>0</v>
      </c>
      <c r="PDB183" s="12">
        <f>Equity!PDB59</f>
        <v>0</v>
      </c>
      <c r="PDC183" s="12">
        <f>Equity!PDC59</f>
        <v>0</v>
      </c>
      <c r="PDD183" s="12">
        <f>Equity!PDD59</f>
        <v>0</v>
      </c>
      <c r="PDE183" s="12">
        <f>Equity!PDE59</f>
        <v>0</v>
      </c>
      <c r="PDF183" s="12">
        <f>Equity!PDF59</f>
        <v>0</v>
      </c>
      <c r="PDG183" s="12">
        <f>Equity!PDG59</f>
        <v>0</v>
      </c>
      <c r="PDH183" s="12">
        <f>Equity!PDH59</f>
        <v>0</v>
      </c>
      <c r="PDI183" s="12">
        <f>Equity!PDI59</f>
        <v>0</v>
      </c>
      <c r="PDJ183" s="12">
        <f>Equity!PDJ59</f>
        <v>0</v>
      </c>
      <c r="PDK183" s="12">
        <f>Equity!PDK59</f>
        <v>0</v>
      </c>
      <c r="PDL183" s="12">
        <f>Equity!PDL59</f>
        <v>0</v>
      </c>
      <c r="PDM183" s="12">
        <f>Equity!PDM59</f>
        <v>0</v>
      </c>
      <c r="PDN183" s="12">
        <f>Equity!PDN59</f>
        <v>0</v>
      </c>
      <c r="PDO183" s="12">
        <f>Equity!PDO59</f>
        <v>0</v>
      </c>
      <c r="PDP183" s="12">
        <f>Equity!PDP59</f>
        <v>0</v>
      </c>
      <c r="PDQ183" s="12">
        <f>Equity!PDQ59</f>
        <v>0</v>
      </c>
      <c r="PDR183" s="12">
        <f>Equity!PDR59</f>
        <v>0</v>
      </c>
      <c r="PDS183" s="12">
        <f>Equity!PDS59</f>
        <v>0</v>
      </c>
      <c r="PDT183" s="12">
        <f>Equity!PDT59</f>
        <v>0</v>
      </c>
      <c r="PDU183" s="12">
        <f>Equity!PDU59</f>
        <v>0</v>
      </c>
      <c r="PDV183" s="12">
        <f>Equity!PDV59</f>
        <v>0</v>
      </c>
      <c r="PDW183" s="12">
        <f>Equity!PDW59</f>
        <v>0</v>
      </c>
      <c r="PDX183" s="12">
        <f>Equity!PDX59</f>
        <v>0</v>
      </c>
      <c r="PDY183" s="12">
        <f>Equity!PDY59</f>
        <v>0</v>
      </c>
      <c r="PDZ183" s="12">
        <f>Equity!PDZ59</f>
        <v>0</v>
      </c>
      <c r="PEA183" s="12">
        <f>Equity!PEA59</f>
        <v>0</v>
      </c>
      <c r="PEB183" s="12">
        <f>Equity!PEB59</f>
        <v>0</v>
      </c>
      <c r="PEC183" s="12">
        <f>Equity!PEC59</f>
        <v>0</v>
      </c>
      <c r="PED183" s="12">
        <f>Equity!PED59</f>
        <v>0</v>
      </c>
      <c r="PEE183" s="12">
        <f>Equity!PEE59</f>
        <v>0</v>
      </c>
      <c r="PEF183" s="12">
        <f>Equity!PEF59</f>
        <v>0</v>
      </c>
      <c r="PEG183" s="12">
        <f>Equity!PEG59</f>
        <v>0</v>
      </c>
      <c r="PEH183" s="12">
        <f>Equity!PEH59</f>
        <v>0</v>
      </c>
      <c r="PEI183" s="12">
        <f>Equity!PEI59</f>
        <v>0</v>
      </c>
      <c r="PEJ183" s="12">
        <f>Equity!PEJ59</f>
        <v>0</v>
      </c>
      <c r="PEK183" s="12">
        <f>Equity!PEK59</f>
        <v>0</v>
      </c>
      <c r="PEL183" s="12">
        <f>Equity!PEL59</f>
        <v>0</v>
      </c>
      <c r="PEM183" s="12">
        <f>Equity!PEM59</f>
        <v>0</v>
      </c>
      <c r="PEN183" s="12">
        <f>Equity!PEN59</f>
        <v>0</v>
      </c>
      <c r="PEO183" s="12">
        <f>Equity!PEO59</f>
        <v>0</v>
      </c>
      <c r="PEP183" s="12">
        <f>Equity!PEP59</f>
        <v>0</v>
      </c>
      <c r="PEQ183" s="12">
        <f>Equity!PEQ59</f>
        <v>0</v>
      </c>
      <c r="PER183" s="12">
        <f>Equity!PER59</f>
        <v>0</v>
      </c>
      <c r="PES183" s="12">
        <f>Equity!PES59</f>
        <v>0</v>
      </c>
      <c r="PET183" s="12">
        <f>Equity!PET59</f>
        <v>0</v>
      </c>
      <c r="PEU183" s="12">
        <f>Equity!PEU59</f>
        <v>0</v>
      </c>
      <c r="PEV183" s="12">
        <f>Equity!PEV59</f>
        <v>0</v>
      </c>
      <c r="PEW183" s="12">
        <f>Equity!PEW59</f>
        <v>0</v>
      </c>
      <c r="PEX183" s="12">
        <f>Equity!PEX59</f>
        <v>0</v>
      </c>
      <c r="PEY183" s="12">
        <f>Equity!PEY59</f>
        <v>0</v>
      </c>
      <c r="PEZ183" s="12">
        <f>Equity!PEZ59</f>
        <v>0</v>
      </c>
      <c r="PFA183" s="12">
        <f>Equity!PFA59</f>
        <v>0</v>
      </c>
      <c r="PFB183" s="12">
        <f>Equity!PFB59</f>
        <v>0</v>
      </c>
      <c r="PFC183" s="12">
        <f>Equity!PFC59</f>
        <v>0</v>
      </c>
      <c r="PFD183" s="12">
        <f>Equity!PFD59</f>
        <v>0</v>
      </c>
      <c r="PFE183" s="12">
        <f>Equity!PFE59</f>
        <v>0</v>
      </c>
      <c r="PFF183" s="12">
        <f>Equity!PFF59</f>
        <v>0</v>
      </c>
      <c r="PFG183" s="12">
        <f>Equity!PFG59</f>
        <v>0</v>
      </c>
      <c r="PFH183" s="12">
        <f>Equity!PFH59</f>
        <v>0</v>
      </c>
      <c r="PFI183" s="12">
        <f>Equity!PFI59</f>
        <v>0</v>
      </c>
      <c r="PFJ183" s="12">
        <f>Equity!PFJ59</f>
        <v>0</v>
      </c>
      <c r="PFK183" s="12">
        <f>Equity!PFK59</f>
        <v>0</v>
      </c>
      <c r="PFL183" s="12">
        <f>Equity!PFL59</f>
        <v>0</v>
      </c>
      <c r="PFM183" s="12">
        <f>Equity!PFM59</f>
        <v>0</v>
      </c>
      <c r="PFN183" s="12">
        <f>Equity!PFN59</f>
        <v>0</v>
      </c>
      <c r="PFO183" s="12">
        <f>Equity!PFO59</f>
        <v>0</v>
      </c>
      <c r="PFP183" s="12">
        <f>Equity!PFP59</f>
        <v>0</v>
      </c>
      <c r="PFQ183" s="12">
        <f>Equity!PFQ59</f>
        <v>0</v>
      </c>
      <c r="PFR183" s="12">
        <f>Equity!PFR59</f>
        <v>0</v>
      </c>
      <c r="PFS183" s="12">
        <f>Equity!PFS59</f>
        <v>0</v>
      </c>
      <c r="PFT183" s="12">
        <f>Equity!PFT59</f>
        <v>0</v>
      </c>
      <c r="PFU183" s="12">
        <f>Equity!PFU59</f>
        <v>0</v>
      </c>
      <c r="PFV183" s="12">
        <f>Equity!PFV59</f>
        <v>0</v>
      </c>
      <c r="PFW183" s="12">
        <f>Equity!PFW59</f>
        <v>0</v>
      </c>
      <c r="PFX183" s="12">
        <f>Equity!PFX59</f>
        <v>0</v>
      </c>
      <c r="PFY183" s="12">
        <f>Equity!PFY59</f>
        <v>0</v>
      </c>
      <c r="PFZ183" s="12">
        <f>Equity!PFZ59</f>
        <v>0</v>
      </c>
      <c r="PGA183" s="12">
        <f>Equity!PGA59</f>
        <v>0</v>
      </c>
      <c r="PGB183" s="12">
        <f>Equity!PGB59</f>
        <v>0</v>
      </c>
      <c r="PGC183" s="12">
        <f>Equity!PGC59</f>
        <v>0</v>
      </c>
      <c r="PGD183" s="12">
        <f>Equity!PGD59</f>
        <v>0</v>
      </c>
      <c r="PGE183" s="12">
        <f>Equity!PGE59</f>
        <v>0</v>
      </c>
      <c r="PGF183" s="12">
        <f>Equity!PGF59</f>
        <v>0</v>
      </c>
      <c r="PGG183" s="12">
        <f>Equity!PGG59</f>
        <v>0</v>
      </c>
      <c r="PGH183" s="12">
        <f>Equity!PGH59</f>
        <v>0</v>
      </c>
      <c r="PGI183" s="12">
        <f>Equity!PGI59</f>
        <v>0</v>
      </c>
      <c r="PGJ183" s="12">
        <f>Equity!PGJ59</f>
        <v>0</v>
      </c>
      <c r="PGK183" s="12">
        <f>Equity!PGK59</f>
        <v>0</v>
      </c>
      <c r="PGL183" s="12">
        <f>Equity!PGL59</f>
        <v>0</v>
      </c>
      <c r="PGM183" s="12">
        <f>Equity!PGM59</f>
        <v>0</v>
      </c>
      <c r="PGN183" s="12">
        <f>Equity!PGN59</f>
        <v>0</v>
      </c>
      <c r="PGO183" s="12">
        <f>Equity!PGO59</f>
        <v>0</v>
      </c>
      <c r="PGP183" s="12">
        <f>Equity!PGP59</f>
        <v>0</v>
      </c>
      <c r="PGQ183" s="12">
        <f>Equity!PGQ59</f>
        <v>0</v>
      </c>
      <c r="PGR183" s="12">
        <f>Equity!PGR59</f>
        <v>0</v>
      </c>
      <c r="PGS183" s="12">
        <f>Equity!PGS59</f>
        <v>0</v>
      </c>
      <c r="PGT183" s="12">
        <f>Equity!PGT59</f>
        <v>0</v>
      </c>
      <c r="PGU183" s="12">
        <f>Equity!PGU59</f>
        <v>0</v>
      </c>
      <c r="PGV183" s="12">
        <f>Equity!PGV59</f>
        <v>0</v>
      </c>
      <c r="PGW183" s="12">
        <f>Equity!PGW59</f>
        <v>0</v>
      </c>
      <c r="PGX183" s="12">
        <f>Equity!PGX59</f>
        <v>0</v>
      </c>
      <c r="PGY183" s="12">
        <f>Equity!PGY59</f>
        <v>0</v>
      </c>
      <c r="PGZ183" s="12">
        <f>Equity!PGZ59</f>
        <v>0</v>
      </c>
      <c r="PHA183" s="12">
        <f>Equity!PHA59</f>
        <v>0</v>
      </c>
      <c r="PHB183" s="12">
        <f>Equity!PHB59</f>
        <v>0</v>
      </c>
      <c r="PHC183" s="12">
        <f>Equity!PHC59</f>
        <v>0</v>
      </c>
      <c r="PHD183" s="12">
        <f>Equity!PHD59</f>
        <v>0</v>
      </c>
      <c r="PHE183" s="12">
        <f>Equity!PHE59</f>
        <v>0</v>
      </c>
      <c r="PHF183" s="12">
        <f>Equity!PHF59</f>
        <v>0</v>
      </c>
      <c r="PHG183" s="12">
        <f>Equity!PHG59</f>
        <v>0</v>
      </c>
      <c r="PHH183" s="12">
        <f>Equity!PHH59</f>
        <v>0</v>
      </c>
      <c r="PHI183" s="12">
        <f>Equity!PHI59</f>
        <v>0</v>
      </c>
      <c r="PHJ183" s="12">
        <f>Equity!PHJ59</f>
        <v>0</v>
      </c>
      <c r="PHK183" s="12">
        <f>Equity!PHK59</f>
        <v>0</v>
      </c>
      <c r="PHL183" s="12">
        <f>Equity!PHL59</f>
        <v>0</v>
      </c>
      <c r="PHM183" s="12">
        <f>Equity!PHM59</f>
        <v>0</v>
      </c>
      <c r="PHN183" s="12">
        <f>Equity!PHN59</f>
        <v>0</v>
      </c>
      <c r="PHO183" s="12">
        <f>Equity!PHO59</f>
        <v>0</v>
      </c>
      <c r="PHP183" s="12">
        <f>Equity!PHP59</f>
        <v>0</v>
      </c>
      <c r="PHQ183" s="12">
        <f>Equity!PHQ59</f>
        <v>0</v>
      </c>
      <c r="PHR183" s="12">
        <f>Equity!PHR59</f>
        <v>0</v>
      </c>
      <c r="PHS183" s="12">
        <f>Equity!PHS59</f>
        <v>0</v>
      </c>
      <c r="PHT183" s="12">
        <f>Equity!PHT59</f>
        <v>0</v>
      </c>
      <c r="PHU183" s="12">
        <f>Equity!PHU59</f>
        <v>0</v>
      </c>
      <c r="PHV183" s="12">
        <f>Equity!PHV59</f>
        <v>0</v>
      </c>
      <c r="PHW183" s="12">
        <f>Equity!PHW59</f>
        <v>0</v>
      </c>
      <c r="PHX183" s="12">
        <f>Equity!PHX59</f>
        <v>0</v>
      </c>
      <c r="PHY183" s="12">
        <f>Equity!PHY59</f>
        <v>0</v>
      </c>
      <c r="PHZ183" s="12">
        <f>Equity!PHZ59</f>
        <v>0</v>
      </c>
      <c r="PIA183" s="12">
        <f>Equity!PIA59</f>
        <v>0</v>
      </c>
      <c r="PIB183" s="12">
        <f>Equity!PIB59</f>
        <v>0</v>
      </c>
      <c r="PIC183" s="12">
        <f>Equity!PIC59</f>
        <v>0</v>
      </c>
      <c r="PID183" s="12">
        <f>Equity!PID59</f>
        <v>0</v>
      </c>
      <c r="PIE183" s="12">
        <f>Equity!PIE59</f>
        <v>0</v>
      </c>
      <c r="PIF183" s="12">
        <f>Equity!PIF59</f>
        <v>0</v>
      </c>
      <c r="PIG183" s="12">
        <f>Equity!PIG59</f>
        <v>0</v>
      </c>
      <c r="PIH183" s="12">
        <f>Equity!PIH59</f>
        <v>0</v>
      </c>
      <c r="PII183" s="12">
        <f>Equity!PII59</f>
        <v>0</v>
      </c>
      <c r="PIJ183" s="12">
        <f>Equity!PIJ59</f>
        <v>0</v>
      </c>
      <c r="PIK183" s="12">
        <f>Equity!PIK59</f>
        <v>0</v>
      </c>
      <c r="PIL183" s="12">
        <f>Equity!PIL59</f>
        <v>0</v>
      </c>
      <c r="PIM183" s="12">
        <f>Equity!PIM59</f>
        <v>0</v>
      </c>
      <c r="PIN183" s="12">
        <f>Equity!PIN59</f>
        <v>0</v>
      </c>
      <c r="PIO183" s="12">
        <f>Equity!PIO59</f>
        <v>0</v>
      </c>
      <c r="PIP183" s="12">
        <f>Equity!PIP59</f>
        <v>0</v>
      </c>
      <c r="PIQ183" s="12">
        <f>Equity!PIQ59</f>
        <v>0</v>
      </c>
      <c r="PIR183" s="12">
        <f>Equity!PIR59</f>
        <v>0</v>
      </c>
      <c r="PIS183" s="12">
        <f>Equity!PIS59</f>
        <v>0</v>
      </c>
      <c r="PIT183" s="12">
        <f>Equity!PIT59</f>
        <v>0</v>
      </c>
      <c r="PIU183" s="12">
        <f>Equity!PIU59</f>
        <v>0</v>
      </c>
      <c r="PIV183" s="12">
        <f>Equity!PIV59</f>
        <v>0</v>
      </c>
      <c r="PIW183" s="12">
        <f>Equity!PIW59</f>
        <v>0</v>
      </c>
      <c r="PIX183" s="12">
        <f>Equity!PIX59</f>
        <v>0</v>
      </c>
      <c r="PIY183" s="12">
        <f>Equity!PIY59</f>
        <v>0</v>
      </c>
      <c r="PIZ183" s="12">
        <f>Equity!PIZ59</f>
        <v>0</v>
      </c>
      <c r="PJA183" s="12">
        <f>Equity!PJA59</f>
        <v>0</v>
      </c>
      <c r="PJB183" s="12">
        <f>Equity!PJB59</f>
        <v>0</v>
      </c>
      <c r="PJC183" s="12">
        <f>Equity!PJC59</f>
        <v>0</v>
      </c>
      <c r="PJD183" s="12">
        <f>Equity!PJD59</f>
        <v>0</v>
      </c>
      <c r="PJE183" s="12">
        <f>Equity!PJE59</f>
        <v>0</v>
      </c>
      <c r="PJF183" s="12">
        <f>Equity!PJF59</f>
        <v>0</v>
      </c>
      <c r="PJG183" s="12">
        <f>Equity!PJG59</f>
        <v>0</v>
      </c>
      <c r="PJH183" s="12">
        <f>Equity!PJH59</f>
        <v>0</v>
      </c>
      <c r="PJI183" s="12">
        <f>Equity!PJI59</f>
        <v>0</v>
      </c>
      <c r="PJJ183" s="12">
        <f>Equity!PJJ59</f>
        <v>0</v>
      </c>
      <c r="PJK183" s="12">
        <f>Equity!PJK59</f>
        <v>0</v>
      </c>
      <c r="PJL183" s="12">
        <f>Equity!PJL59</f>
        <v>0</v>
      </c>
      <c r="PJM183" s="12">
        <f>Equity!PJM59</f>
        <v>0</v>
      </c>
      <c r="PJN183" s="12">
        <f>Equity!PJN59</f>
        <v>0</v>
      </c>
      <c r="PJO183" s="12">
        <f>Equity!PJO59</f>
        <v>0</v>
      </c>
      <c r="PJP183" s="12">
        <f>Equity!PJP59</f>
        <v>0</v>
      </c>
      <c r="PJQ183" s="12">
        <f>Equity!PJQ59</f>
        <v>0</v>
      </c>
      <c r="PJR183" s="12">
        <f>Equity!PJR59</f>
        <v>0</v>
      </c>
      <c r="PJS183" s="12">
        <f>Equity!PJS59</f>
        <v>0</v>
      </c>
      <c r="PJT183" s="12">
        <f>Equity!PJT59</f>
        <v>0</v>
      </c>
      <c r="PJU183" s="12">
        <f>Equity!PJU59</f>
        <v>0</v>
      </c>
      <c r="PJV183" s="12">
        <f>Equity!PJV59</f>
        <v>0</v>
      </c>
      <c r="PJW183" s="12">
        <f>Equity!PJW59</f>
        <v>0</v>
      </c>
      <c r="PJX183" s="12">
        <f>Equity!PJX59</f>
        <v>0</v>
      </c>
      <c r="PJY183" s="12">
        <f>Equity!PJY59</f>
        <v>0</v>
      </c>
      <c r="PJZ183" s="12">
        <f>Equity!PJZ59</f>
        <v>0</v>
      </c>
      <c r="PKA183" s="12">
        <f>Equity!PKA59</f>
        <v>0</v>
      </c>
      <c r="PKB183" s="12">
        <f>Equity!PKB59</f>
        <v>0</v>
      </c>
      <c r="PKC183" s="12">
        <f>Equity!PKC59</f>
        <v>0</v>
      </c>
      <c r="PKD183" s="12">
        <f>Equity!PKD59</f>
        <v>0</v>
      </c>
      <c r="PKE183" s="12">
        <f>Equity!PKE59</f>
        <v>0</v>
      </c>
      <c r="PKF183" s="12">
        <f>Equity!PKF59</f>
        <v>0</v>
      </c>
      <c r="PKG183" s="12">
        <f>Equity!PKG59</f>
        <v>0</v>
      </c>
      <c r="PKH183" s="12">
        <f>Equity!PKH59</f>
        <v>0</v>
      </c>
      <c r="PKI183" s="12">
        <f>Equity!PKI59</f>
        <v>0</v>
      </c>
      <c r="PKJ183" s="12">
        <f>Equity!PKJ59</f>
        <v>0</v>
      </c>
      <c r="PKK183" s="12">
        <f>Equity!PKK59</f>
        <v>0</v>
      </c>
      <c r="PKL183" s="12">
        <f>Equity!PKL59</f>
        <v>0</v>
      </c>
      <c r="PKM183" s="12">
        <f>Equity!PKM59</f>
        <v>0</v>
      </c>
      <c r="PKN183" s="12">
        <f>Equity!PKN59</f>
        <v>0</v>
      </c>
      <c r="PKO183" s="12">
        <f>Equity!PKO59</f>
        <v>0</v>
      </c>
      <c r="PKP183" s="12">
        <f>Equity!PKP59</f>
        <v>0</v>
      </c>
      <c r="PKQ183" s="12">
        <f>Equity!PKQ59</f>
        <v>0</v>
      </c>
      <c r="PKR183" s="12">
        <f>Equity!PKR59</f>
        <v>0</v>
      </c>
      <c r="PKS183" s="12">
        <f>Equity!PKS59</f>
        <v>0</v>
      </c>
      <c r="PKT183" s="12">
        <f>Equity!PKT59</f>
        <v>0</v>
      </c>
      <c r="PKU183" s="12">
        <f>Equity!PKU59</f>
        <v>0</v>
      </c>
      <c r="PKV183" s="12">
        <f>Equity!PKV59</f>
        <v>0</v>
      </c>
      <c r="PKW183" s="12">
        <f>Equity!PKW59</f>
        <v>0</v>
      </c>
      <c r="PKX183" s="12">
        <f>Equity!PKX59</f>
        <v>0</v>
      </c>
      <c r="PKY183" s="12">
        <f>Equity!PKY59</f>
        <v>0</v>
      </c>
      <c r="PKZ183" s="12">
        <f>Equity!PKZ59</f>
        <v>0</v>
      </c>
      <c r="PLA183" s="12">
        <f>Equity!PLA59</f>
        <v>0</v>
      </c>
      <c r="PLB183" s="12">
        <f>Equity!PLB59</f>
        <v>0</v>
      </c>
      <c r="PLC183" s="12">
        <f>Equity!PLC59</f>
        <v>0</v>
      </c>
      <c r="PLD183" s="12">
        <f>Equity!PLD59</f>
        <v>0</v>
      </c>
      <c r="PLE183" s="12">
        <f>Equity!PLE59</f>
        <v>0</v>
      </c>
      <c r="PLF183" s="12">
        <f>Equity!PLF59</f>
        <v>0</v>
      </c>
      <c r="PLG183" s="12">
        <f>Equity!PLG59</f>
        <v>0</v>
      </c>
      <c r="PLH183" s="12">
        <f>Equity!PLH59</f>
        <v>0</v>
      </c>
      <c r="PLI183" s="12">
        <f>Equity!PLI59</f>
        <v>0</v>
      </c>
      <c r="PLJ183" s="12">
        <f>Equity!PLJ59</f>
        <v>0</v>
      </c>
      <c r="PLK183" s="12">
        <f>Equity!PLK59</f>
        <v>0</v>
      </c>
      <c r="PLL183" s="12">
        <f>Equity!PLL59</f>
        <v>0</v>
      </c>
      <c r="PLM183" s="12">
        <f>Equity!PLM59</f>
        <v>0</v>
      </c>
      <c r="PLN183" s="12">
        <f>Equity!PLN59</f>
        <v>0</v>
      </c>
      <c r="PLO183" s="12">
        <f>Equity!PLO59</f>
        <v>0</v>
      </c>
      <c r="PLP183" s="12">
        <f>Equity!PLP59</f>
        <v>0</v>
      </c>
      <c r="PLQ183" s="12">
        <f>Equity!PLQ59</f>
        <v>0</v>
      </c>
      <c r="PLR183" s="12">
        <f>Equity!PLR59</f>
        <v>0</v>
      </c>
      <c r="PLS183" s="12">
        <f>Equity!PLS59</f>
        <v>0</v>
      </c>
      <c r="PLT183" s="12">
        <f>Equity!PLT59</f>
        <v>0</v>
      </c>
      <c r="PLU183" s="12">
        <f>Equity!PLU59</f>
        <v>0</v>
      </c>
      <c r="PLV183" s="12">
        <f>Equity!PLV59</f>
        <v>0</v>
      </c>
      <c r="PLW183" s="12">
        <f>Equity!PLW59</f>
        <v>0</v>
      </c>
      <c r="PLX183" s="12">
        <f>Equity!PLX59</f>
        <v>0</v>
      </c>
      <c r="PLY183" s="12">
        <f>Equity!PLY59</f>
        <v>0</v>
      </c>
      <c r="PLZ183" s="12">
        <f>Equity!PLZ59</f>
        <v>0</v>
      </c>
      <c r="PMA183" s="12">
        <f>Equity!PMA59</f>
        <v>0</v>
      </c>
      <c r="PMB183" s="12">
        <f>Equity!PMB59</f>
        <v>0</v>
      </c>
      <c r="PMC183" s="12">
        <f>Equity!PMC59</f>
        <v>0</v>
      </c>
      <c r="PMD183" s="12">
        <f>Equity!PMD59</f>
        <v>0</v>
      </c>
      <c r="PME183" s="12">
        <f>Equity!PME59</f>
        <v>0</v>
      </c>
      <c r="PMF183" s="12">
        <f>Equity!PMF59</f>
        <v>0</v>
      </c>
      <c r="PMG183" s="12">
        <f>Equity!PMG59</f>
        <v>0</v>
      </c>
      <c r="PMH183" s="12">
        <f>Equity!PMH59</f>
        <v>0</v>
      </c>
      <c r="PMI183" s="12">
        <f>Equity!PMI59</f>
        <v>0</v>
      </c>
      <c r="PMJ183" s="12">
        <f>Equity!PMJ59</f>
        <v>0</v>
      </c>
      <c r="PMK183" s="12">
        <f>Equity!PMK59</f>
        <v>0</v>
      </c>
      <c r="PML183" s="12">
        <f>Equity!PML59</f>
        <v>0</v>
      </c>
      <c r="PMM183" s="12">
        <f>Equity!PMM59</f>
        <v>0</v>
      </c>
      <c r="PMN183" s="12">
        <f>Equity!PMN59</f>
        <v>0</v>
      </c>
      <c r="PMO183" s="12">
        <f>Equity!PMO59</f>
        <v>0</v>
      </c>
      <c r="PMP183" s="12">
        <f>Equity!PMP59</f>
        <v>0</v>
      </c>
      <c r="PMQ183" s="12">
        <f>Equity!PMQ59</f>
        <v>0</v>
      </c>
      <c r="PMR183" s="12">
        <f>Equity!PMR59</f>
        <v>0</v>
      </c>
      <c r="PMS183" s="12">
        <f>Equity!PMS59</f>
        <v>0</v>
      </c>
      <c r="PMT183" s="12">
        <f>Equity!PMT59</f>
        <v>0</v>
      </c>
      <c r="PMU183" s="12">
        <f>Equity!PMU59</f>
        <v>0</v>
      </c>
      <c r="PMV183" s="12">
        <f>Equity!PMV59</f>
        <v>0</v>
      </c>
      <c r="PMW183" s="12">
        <f>Equity!PMW59</f>
        <v>0</v>
      </c>
      <c r="PMX183" s="12">
        <f>Equity!PMX59</f>
        <v>0</v>
      </c>
      <c r="PMY183" s="12">
        <f>Equity!PMY59</f>
        <v>0</v>
      </c>
      <c r="PMZ183" s="12">
        <f>Equity!PMZ59</f>
        <v>0</v>
      </c>
      <c r="PNA183" s="12">
        <f>Equity!PNA59</f>
        <v>0</v>
      </c>
      <c r="PNB183" s="12">
        <f>Equity!PNB59</f>
        <v>0</v>
      </c>
      <c r="PNC183" s="12">
        <f>Equity!PNC59</f>
        <v>0</v>
      </c>
      <c r="PND183" s="12">
        <f>Equity!PND59</f>
        <v>0</v>
      </c>
      <c r="PNE183" s="12">
        <f>Equity!PNE59</f>
        <v>0</v>
      </c>
      <c r="PNF183" s="12">
        <f>Equity!PNF59</f>
        <v>0</v>
      </c>
      <c r="PNG183" s="12">
        <f>Equity!PNG59</f>
        <v>0</v>
      </c>
      <c r="PNH183" s="12">
        <f>Equity!PNH59</f>
        <v>0</v>
      </c>
      <c r="PNI183" s="12">
        <f>Equity!PNI59</f>
        <v>0</v>
      </c>
      <c r="PNJ183" s="12">
        <f>Equity!PNJ59</f>
        <v>0</v>
      </c>
      <c r="PNK183" s="12">
        <f>Equity!PNK59</f>
        <v>0</v>
      </c>
      <c r="PNL183" s="12">
        <f>Equity!PNL59</f>
        <v>0</v>
      </c>
      <c r="PNM183" s="12">
        <f>Equity!PNM59</f>
        <v>0</v>
      </c>
      <c r="PNN183" s="12">
        <f>Equity!PNN59</f>
        <v>0</v>
      </c>
      <c r="PNO183" s="12">
        <f>Equity!PNO59</f>
        <v>0</v>
      </c>
      <c r="PNP183" s="12">
        <f>Equity!PNP59</f>
        <v>0</v>
      </c>
      <c r="PNQ183" s="12">
        <f>Equity!PNQ59</f>
        <v>0</v>
      </c>
      <c r="PNR183" s="12">
        <f>Equity!PNR59</f>
        <v>0</v>
      </c>
      <c r="PNS183" s="12">
        <f>Equity!PNS59</f>
        <v>0</v>
      </c>
      <c r="PNT183" s="12">
        <f>Equity!PNT59</f>
        <v>0</v>
      </c>
      <c r="PNU183" s="12">
        <f>Equity!PNU59</f>
        <v>0</v>
      </c>
      <c r="PNV183" s="12">
        <f>Equity!PNV59</f>
        <v>0</v>
      </c>
      <c r="PNW183" s="12">
        <f>Equity!PNW59</f>
        <v>0</v>
      </c>
      <c r="PNX183" s="12">
        <f>Equity!PNX59</f>
        <v>0</v>
      </c>
      <c r="PNY183" s="12">
        <f>Equity!PNY59</f>
        <v>0</v>
      </c>
      <c r="PNZ183" s="12">
        <f>Equity!PNZ59</f>
        <v>0</v>
      </c>
      <c r="POA183" s="12">
        <f>Equity!POA59</f>
        <v>0</v>
      </c>
      <c r="POB183" s="12">
        <f>Equity!POB59</f>
        <v>0</v>
      </c>
      <c r="POC183" s="12">
        <f>Equity!POC59</f>
        <v>0</v>
      </c>
      <c r="POD183" s="12">
        <f>Equity!POD59</f>
        <v>0</v>
      </c>
      <c r="POE183" s="12">
        <f>Equity!POE59</f>
        <v>0</v>
      </c>
      <c r="POF183" s="12">
        <f>Equity!POF59</f>
        <v>0</v>
      </c>
      <c r="POG183" s="12">
        <f>Equity!POG59</f>
        <v>0</v>
      </c>
      <c r="POH183" s="12">
        <f>Equity!POH59</f>
        <v>0</v>
      </c>
      <c r="POI183" s="12">
        <f>Equity!POI59</f>
        <v>0</v>
      </c>
      <c r="POJ183" s="12">
        <f>Equity!POJ59</f>
        <v>0</v>
      </c>
      <c r="POK183" s="12">
        <f>Equity!POK59</f>
        <v>0</v>
      </c>
      <c r="POL183" s="12">
        <f>Equity!POL59</f>
        <v>0</v>
      </c>
      <c r="POM183" s="12">
        <f>Equity!POM59</f>
        <v>0</v>
      </c>
      <c r="PON183" s="12">
        <f>Equity!PON59</f>
        <v>0</v>
      </c>
      <c r="POO183" s="12">
        <f>Equity!POO59</f>
        <v>0</v>
      </c>
      <c r="POP183" s="12">
        <f>Equity!POP59</f>
        <v>0</v>
      </c>
      <c r="POQ183" s="12">
        <f>Equity!POQ59</f>
        <v>0</v>
      </c>
      <c r="POR183" s="12">
        <f>Equity!POR59</f>
        <v>0</v>
      </c>
      <c r="POS183" s="12">
        <f>Equity!POS59</f>
        <v>0</v>
      </c>
      <c r="POT183" s="12">
        <f>Equity!POT59</f>
        <v>0</v>
      </c>
      <c r="POU183" s="12">
        <f>Equity!POU59</f>
        <v>0</v>
      </c>
      <c r="POV183" s="12">
        <f>Equity!POV59</f>
        <v>0</v>
      </c>
      <c r="POW183" s="12">
        <f>Equity!POW59</f>
        <v>0</v>
      </c>
      <c r="POX183" s="12">
        <f>Equity!POX59</f>
        <v>0</v>
      </c>
      <c r="POY183" s="12">
        <f>Equity!POY59</f>
        <v>0</v>
      </c>
      <c r="POZ183" s="12">
        <f>Equity!POZ59</f>
        <v>0</v>
      </c>
      <c r="PPA183" s="12">
        <f>Equity!PPA59</f>
        <v>0</v>
      </c>
      <c r="PPB183" s="12">
        <f>Equity!PPB59</f>
        <v>0</v>
      </c>
      <c r="PPC183" s="12">
        <f>Equity!PPC59</f>
        <v>0</v>
      </c>
      <c r="PPD183" s="12">
        <f>Equity!PPD59</f>
        <v>0</v>
      </c>
      <c r="PPE183" s="12">
        <f>Equity!PPE59</f>
        <v>0</v>
      </c>
      <c r="PPF183" s="12">
        <f>Equity!PPF59</f>
        <v>0</v>
      </c>
      <c r="PPG183" s="12">
        <f>Equity!PPG59</f>
        <v>0</v>
      </c>
      <c r="PPH183" s="12">
        <f>Equity!PPH59</f>
        <v>0</v>
      </c>
      <c r="PPI183" s="12">
        <f>Equity!PPI59</f>
        <v>0</v>
      </c>
      <c r="PPJ183" s="12">
        <f>Equity!PPJ59</f>
        <v>0</v>
      </c>
      <c r="PPK183" s="12">
        <f>Equity!PPK59</f>
        <v>0</v>
      </c>
      <c r="PPL183" s="12">
        <f>Equity!PPL59</f>
        <v>0</v>
      </c>
      <c r="PPM183" s="12">
        <f>Equity!PPM59</f>
        <v>0</v>
      </c>
      <c r="PPN183" s="12">
        <f>Equity!PPN59</f>
        <v>0</v>
      </c>
      <c r="PPO183" s="12">
        <f>Equity!PPO59</f>
        <v>0</v>
      </c>
      <c r="PPP183" s="12">
        <f>Equity!PPP59</f>
        <v>0</v>
      </c>
      <c r="PPQ183" s="12">
        <f>Equity!PPQ59</f>
        <v>0</v>
      </c>
      <c r="PPR183" s="12">
        <f>Equity!PPR59</f>
        <v>0</v>
      </c>
      <c r="PPS183" s="12">
        <f>Equity!PPS59</f>
        <v>0</v>
      </c>
      <c r="PPT183" s="12">
        <f>Equity!PPT59</f>
        <v>0</v>
      </c>
      <c r="PPU183" s="12">
        <f>Equity!PPU59</f>
        <v>0</v>
      </c>
      <c r="PPV183" s="12">
        <f>Equity!PPV59</f>
        <v>0</v>
      </c>
      <c r="PPW183" s="12">
        <f>Equity!PPW59</f>
        <v>0</v>
      </c>
      <c r="PPX183" s="12">
        <f>Equity!PPX59</f>
        <v>0</v>
      </c>
      <c r="PPY183" s="12">
        <f>Equity!PPY59</f>
        <v>0</v>
      </c>
      <c r="PPZ183" s="12">
        <f>Equity!PPZ59</f>
        <v>0</v>
      </c>
      <c r="PQA183" s="12">
        <f>Equity!PQA59</f>
        <v>0</v>
      </c>
      <c r="PQB183" s="12">
        <f>Equity!PQB59</f>
        <v>0</v>
      </c>
      <c r="PQC183" s="12">
        <f>Equity!PQC59</f>
        <v>0</v>
      </c>
      <c r="PQD183" s="12">
        <f>Equity!PQD59</f>
        <v>0</v>
      </c>
      <c r="PQE183" s="12">
        <f>Equity!PQE59</f>
        <v>0</v>
      </c>
      <c r="PQF183" s="12">
        <f>Equity!PQF59</f>
        <v>0</v>
      </c>
      <c r="PQG183" s="12">
        <f>Equity!PQG59</f>
        <v>0</v>
      </c>
      <c r="PQH183" s="12">
        <f>Equity!PQH59</f>
        <v>0</v>
      </c>
      <c r="PQI183" s="12">
        <f>Equity!PQI59</f>
        <v>0</v>
      </c>
      <c r="PQJ183" s="12">
        <f>Equity!PQJ59</f>
        <v>0</v>
      </c>
      <c r="PQK183" s="12">
        <f>Equity!PQK59</f>
        <v>0</v>
      </c>
      <c r="PQL183" s="12">
        <f>Equity!PQL59</f>
        <v>0</v>
      </c>
      <c r="PQM183" s="12">
        <f>Equity!PQM59</f>
        <v>0</v>
      </c>
      <c r="PQN183" s="12">
        <f>Equity!PQN59</f>
        <v>0</v>
      </c>
      <c r="PQO183" s="12">
        <f>Equity!PQO59</f>
        <v>0</v>
      </c>
      <c r="PQP183" s="12">
        <f>Equity!PQP59</f>
        <v>0</v>
      </c>
      <c r="PQQ183" s="12">
        <f>Equity!PQQ59</f>
        <v>0</v>
      </c>
      <c r="PQR183" s="12">
        <f>Equity!PQR59</f>
        <v>0</v>
      </c>
      <c r="PQS183" s="12">
        <f>Equity!PQS59</f>
        <v>0</v>
      </c>
      <c r="PQT183" s="12">
        <f>Equity!PQT59</f>
        <v>0</v>
      </c>
      <c r="PQU183" s="12">
        <f>Equity!PQU59</f>
        <v>0</v>
      </c>
      <c r="PQV183" s="12">
        <f>Equity!PQV59</f>
        <v>0</v>
      </c>
      <c r="PQW183" s="12">
        <f>Equity!PQW59</f>
        <v>0</v>
      </c>
      <c r="PQX183" s="12">
        <f>Equity!PQX59</f>
        <v>0</v>
      </c>
      <c r="PQY183" s="12">
        <f>Equity!PQY59</f>
        <v>0</v>
      </c>
      <c r="PQZ183" s="12">
        <f>Equity!PQZ59</f>
        <v>0</v>
      </c>
      <c r="PRA183" s="12">
        <f>Equity!PRA59</f>
        <v>0</v>
      </c>
      <c r="PRB183" s="12">
        <f>Equity!PRB59</f>
        <v>0</v>
      </c>
      <c r="PRC183" s="12">
        <f>Equity!PRC59</f>
        <v>0</v>
      </c>
      <c r="PRD183" s="12">
        <f>Equity!PRD59</f>
        <v>0</v>
      </c>
      <c r="PRE183" s="12">
        <f>Equity!PRE59</f>
        <v>0</v>
      </c>
      <c r="PRF183" s="12">
        <f>Equity!PRF59</f>
        <v>0</v>
      </c>
      <c r="PRG183" s="12">
        <f>Equity!PRG59</f>
        <v>0</v>
      </c>
      <c r="PRH183" s="12">
        <f>Equity!PRH59</f>
        <v>0</v>
      </c>
      <c r="PRI183" s="12">
        <f>Equity!PRI59</f>
        <v>0</v>
      </c>
      <c r="PRJ183" s="12">
        <f>Equity!PRJ59</f>
        <v>0</v>
      </c>
      <c r="PRK183" s="12">
        <f>Equity!PRK59</f>
        <v>0</v>
      </c>
      <c r="PRL183" s="12">
        <f>Equity!PRL59</f>
        <v>0</v>
      </c>
      <c r="PRM183" s="12">
        <f>Equity!PRM59</f>
        <v>0</v>
      </c>
      <c r="PRN183" s="12">
        <f>Equity!PRN59</f>
        <v>0</v>
      </c>
      <c r="PRO183" s="12">
        <f>Equity!PRO59</f>
        <v>0</v>
      </c>
      <c r="PRP183" s="12">
        <f>Equity!PRP59</f>
        <v>0</v>
      </c>
      <c r="PRQ183" s="12">
        <f>Equity!PRQ59</f>
        <v>0</v>
      </c>
      <c r="PRR183" s="12">
        <f>Equity!PRR59</f>
        <v>0</v>
      </c>
      <c r="PRS183" s="12">
        <f>Equity!PRS59</f>
        <v>0</v>
      </c>
      <c r="PRT183" s="12">
        <f>Equity!PRT59</f>
        <v>0</v>
      </c>
      <c r="PRU183" s="12">
        <f>Equity!PRU59</f>
        <v>0</v>
      </c>
      <c r="PRV183" s="12">
        <f>Equity!PRV59</f>
        <v>0</v>
      </c>
      <c r="PRW183" s="12">
        <f>Equity!PRW59</f>
        <v>0</v>
      </c>
      <c r="PRX183" s="12">
        <f>Equity!PRX59</f>
        <v>0</v>
      </c>
      <c r="PRY183" s="12">
        <f>Equity!PRY59</f>
        <v>0</v>
      </c>
      <c r="PRZ183" s="12">
        <f>Equity!PRZ59</f>
        <v>0</v>
      </c>
      <c r="PSA183" s="12">
        <f>Equity!PSA59</f>
        <v>0</v>
      </c>
      <c r="PSB183" s="12">
        <f>Equity!PSB59</f>
        <v>0</v>
      </c>
      <c r="PSC183" s="12">
        <f>Equity!PSC59</f>
        <v>0</v>
      </c>
      <c r="PSD183" s="12">
        <f>Equity!PSD59</f>
        <v>0</v>
      </c>
      <c r="PSE183" s="12">
        <f>Equity!PSE59</f>
        <v>0</v>
      </c>
      <c r="PSF183" s="12">
        <f>Equity!PSF59</f>
        <v>0</v>
      </c>
      <c r="PSG183" s="12">
        <f>Equity!PSG59</f>
        <v>0</v>
      </c>
      <c r="PSH183" s="12">
        <f>Equity!PSH59</f>
        <v>0</v>
      </c>
      <c r="PSI183" s="12">
        <f>Equity!PSI59</f>
        <v>0</v>
      </c>
      <c r="PSJ183" s="12">
        <f>Equity!PSJ59</f>
        <v>0</v>
      </c>
      <c r="PSK183" s="12">
        <f>Equity!PSK59</f>
        <v>0</v>
      </c>
      <c r="PSL183" s="12">
        <f>Equity!PSL59</f>
        <v>0</v>
      </c>
      <c r="PSM183" s="12">
        <f>Equity!PSM59</f>
        <v>0</v>
      </c>
      <c r="PSN183" s="12">
        <f>Equity!PSN59</f>
        <v>0</v>
      </c>
      <c r="PSO183" s="12">
        <f>Equity!PSO59</f>
        <v>0</v>
      </c>
      <c r="PSP183" s="12">
        <f>Equity!PSP59</f>
        <v>0</v>
      </c>
      <c r="PSQ183" s="12">
        <f>Equity!PSQ59</f>
        <v>0</v>
      </c>
      <c r="PSR183" s="12">
        <f>Equity!PSR59</f>
        <v>0</v>
      </c>
      <c r="PSS183" s="12">
        <f>Equity!PSS59</f>
        <v>0</v>
      </c>
      <c r="PST183" s="12">
        <f>Equity!PST59</f>
        <v>0</v>
      </c>
      <c r="PSU183" s="12">
        <f>Equity!PSU59</f>
        <v>0</v>
      </c>
      <c r="PSV183" s="12">
        <f>Equity!PSV59</f>
        <v>0</v>
      </c>
      <c r="PSW183" s="12">
        <f>Equity!PSW59</f>
        <v>0</v>
      </c>
      <c r="PSX183" s="12">
        <f>Equity!PSX59</f>
        <v>0</v>
      </c>
      <c r="PSY183" s="12">
        <f>Equity!PSY59</f>
        <v>0</v>
      </c>
      <c r="PSZ183" s="12">
        <f>Equity!PSZ59</f>
        <v>0</v>
      </c>
      <c r="PTA183" s="12">
        <f>Equity!PTA59</f>
        <v>0</v>
      </c>
      <c r="PTB183" s="12">
        <f>Equity!PTB59</f>
        <v>0</v>
      </c>
      <c r="PTC183" s="12">
        <f>Equity!PTC59</f>
        <v>0</v>
      </c>
      <c r="PTD183" s="12">
        <f>Equity!PTD59</f>
        <v>0</v>
      </c>
      <c r="PTE183" s="12">
        <f>Equity!PTE59</f>
        <v>0</v>
      </c>
      <c r="PTF183" s="12">
        <f>Equity!PTF59</f>
        <v>0</v>
      </c>
      <c r="PTG183" s="12">
        <f>Equity!PTG59</f>
        <v>0</v>
      </c>
      <c r="PTH183" s="12">
        <f>Equity!PTH59</f>
        <v>0</v>
      </c>
      <c r="PTI183" s="12">
        <f>Equity!PTI59</f>
        <v>0</v>
      </c>
      <c r="PTJ183" s="12">
        <f>Equity!PTJ59</f>
        <v>0</v>
      </c>
      <c r="PTK183" s="12">
        <f>Equity!PTK59</f>
        <v>0</v>
      </c>
      <c r="PTL183" s="12">
        <f>Equity!PTL59</f>
        <v>0</v>
      </c>
      <c r="PTM183" s="12">
        <f>Equity!PTM59</f>
        <v>0</v>
      </c>
      <c r="PTN183" s="12">
        <f>Equity!PTN59</f>
        <v>0</v>
      </c>
      <c r="PTO183" s="12">
        <f>Equity!PTO59</f>
        <v>0</v>
      </c>
      <c r="PTP183" s="12">
        <f>Equity!PTP59</f>
        <v>0</v>
      </c>
      <c r="PTQ183" s="12">
        <f>Equity!PTQ59</f>
        <v>0</v>
      </c>
      <c r="PTR183" s="12">
        <f>Equity!PTR59</f>
        <v>0</v>
      </c>
      <c r="PTS183" s="12">
        <f>Equity!PTS59</f>
        <v>0</v>
      </c>
      <c r="PTT183" s="12">
        <f>Equity!PTT59</f>
        <v>0</v>
      </c>
      <c r="PTU183" s="12">
        <f>Equity!PTU59</f>
        <v>0</v>
      </c>
      <c r="PTV183" s="12">
        <f>Equity!PTV59</f>
        <v>0</v>
      </c>
      <c r="PTW183" s="12">
        <f>Equity!PTW59</f>
        <v>0</v>
      </c>
      <c r="PTX183" s="12">
        <f>Equity!PTX59</f>
        <v>0</v>
      </c>
      <c r="PTY183" s="12">
        <f>Equity!PTY59</f>
        <v>0</v>
      </c>
      <c r="PTZ183" s="12">
        <f>Equity!PTZ59</f>
        <v>0</v>
      </c>
      <c r="PUA183" s="12">
        <f>Equity!PUA59</f>
        <v>0</v>
      </c>
      <c r="PUB183" s="12">
        <f>Equity!PUB59</f>
        <v>0</v>
      </c>
      <c r="PUC183" s="12">
        <f>Equity!PUC59</f>
        <v>0</v>
      </c>
      <c r="PUD183" s="12">
        <f>Equity!PUD59</f>
        <v>0</v>
      </c>
      <c r="PUE183" s="12">
        <f>Equity!PUE59</f>
        <v>0</v>
      </c>
      <c r="PUF183" s="12">
        <f>Equity!PUF59</f>
        <v>0</v>
      </c>
      <c r="PUG183" s="12">
        <f>Equity!PUG59</f>
        <v>0</v>
      </c>
      <c r="PUH183" s="12">
        <f>Equity!PUH59</f>
        <v>0</v>
      </c>
      <c r="PUI183" s="12">
        <f>Equity!PUI59</f>
        <v>0</v>
      </c>
      <c r="PUJ183" s="12">
        <f>Equity!PUJ59</f>
        <v>0</v>
      </c>
      <c r="PUK183" s="12">
        <f>Equity!PUK59</f>
        <v>0</v>
      </c>
      <c r="PUL183" s="12">
        <f>Equity!PUL59</f>
        <v>0</v>
      </c>
      <c r="PUM183" s="12">
        <f>Equity!PUM59</f>
        <v>0</v>
      </c>
      <c r="PUN183" s="12">
        <f>Equity!PUN59</f>
        <v>0</v>
      </c>
      <c r="PUO183" s="12">
        <f>Equity!PUO59</f>
        <v>0</v>
      </c>
      <c r="PUP183" s="12">
        <f>Equity!PUP59</f>
        <v>0</v>
      </c>
      <c r="PUQ183" s="12">
        <f>Equity!PUQ59</f>
        <v>0</v>
      </c>
      <c r="PUR183" s="12">
        <f>Equity!PUR59</f>
        <v>0</v>
      </c>
      <c r="PUS183" s="12">
        <f>Equity!PUS59</f>
        <v>0</v>
      </c>
      <c r="PUT183" s="12">
        <f>Equity!PUT59</f>
        <v>0</v>
      </c>
      <c r="PUU183" s="12">
        <f>Equity!PUU59</f>
        <v>0</v>
      </c>
      <c r="PUV183" s="12">
        <f>Equity!PUV59</f>
        <v>0</v>
      </c>
      <c r="PUW183" s="12">
        <f>Equity!PUW59</f>
        <v>0</v>
      </c>
      <c r="PUX183" s="12">
        <f>Equity!PUX59</f>
        <v>0</v>
      </c>
      <c r="PUY183" s="12">
        <f>Equity!PUY59</f>
        <v>0</v>
      </c>
      <c r="PUZ183" s="12">
        <f>Equity!PUZ59</f>
        <v>0</v>
      </c>
      <c r="PVA183" s="12">
        <f>Equity!PVA59</f>
        <v>0</v>
      </c>
      <c r="PVB183" s="12">
        <f>Equity!PVB59</f>
        <v>0</v>
      </c>
      <c r="PVC183" s="12">
        <f>Equity!PVC59</f>
        <v>0</v>
      </c>
      <c r="PVD183" s="12">
        <f>Equity!PVD59</f>
        <v>0</v>
      </c>
      <c r="PVE183" s="12">
        <f>Equity!PVE59</f>
        <v>0</v>
      </c>
      <c r="PVF183" s="12">
        <f>Equity!PVF59</f>
        <v>0</v>
      </c>
      <c r="PVG183" s="12">
        <f>Equity!PVG59</f>
        <v>0</v>
      </c>
      <c r="PVH183" s="12">
        <f>Equity!PVH59</f>
        <v>0</v>
      </c>
      <c r="PVI183" s="12">
        <f>Equity!PVI59</f>
        <v>0</v>
      </c>
      <c r="PVJ183" s="12">
        <f>Equity!PVJ59</f>
        <v>0</v>
      </c>
      <c r="PVK183" s="12">
        <f>Equity!PVK59</f>
        <v>0</v>
      </c>
      <c r="PVL183" s="12">
        <f>Equity!PVL59</f>
        <v>0</v>
      </c>
      <c r="PVM183" s="12">
        <f>Equity!PVM59</f>
        <v>0</v>
      </c>
      <c r="PVN183" s="12">
        <f>Equity!PVN59</f>
        <v>0</v>
      </c>
      <c r="PVO183" s="12">
        <f>Equity!PVO59</f>
        <v>0</v>
      </c>
      <c r="PVP183" s="12">
        <f>Equity!PVP59</f>
        <v>0</v>
      </c>
      <c r="PVQ183" s="12">
        <f>Equity!PVQ59</f>
        <v>0</v>
      </c>
      <c r="PVR183" s="12">
        <f>Equity!PVR59</f>
        <v>0</v>
      </c>
      <c r="PVS183" s="12">
        <f>Equity!PVS59</f>
        <v>0</v>
      </c>
      <c r="PVT183" s="12">
        <f>Equity!PVT59</f>
        <v>0</v>
      </c>
      <c r="PVU183" s="12">
        <f>Equity!PVU59</f>
        <v>0</v>
      </c>
      <c r="PVV183" s="12">
        <f>Equity!PVV59</f>
        <v>0</v>
      </c>
      <c r="PVW183" s="12">
        <f>Equity!PVW59</f>
        <v>0</v>
      </c>
      <c r="PVX183" s="12">
        <f>Equity!PVX59</f>
        <v>0</v>
      </c>
      <c r="PVY183" s="12">
        <f>Equity!PVY59</f>
        <v>0</v>
      </c>
      <c r="PVZ183" s="12">
        <f>Equity!PVZ59</f>
        <v>0</v>
      </c>
      <c r="PWA183" s="12">
        <f>Equity!PWA59</f>
        <v>0</v>
      </c>
      <c r="PWB183" s="12">
        <f>Equity!PWB59</f>
        <v>0</v>
      </c>
      <c r="PWC183" s="12">
        <f>Equity!PWC59</f>
        <v>0</v>
      </c>
      <c r="PWD183" s="12">
        <f>Equity!PWD59</f>
        <v>0</v>
      </c>
      <c r="PWE183" s="12">
        <f>Equity!PWE59</f>
        <v>0</v>
      </c>
      <c r="PWF183" s="12">
        <f>Equity!PWF59</f>
        <v>0</v>
      </c>
      <c r="PWG183" s="12">
        <f>Equity!PWG59</f>
        <v>0</v>
      </c>
      <c r="PWH183" s="12">
        <f>Equity!PWH59</f>
        <v>0</v>
      </c>
      <c r="PWI183" s="12">
        <f>Equity!PWI59</f>
        <v>0</v>
      </c>
      <c r="PWJ183" s="12">
        <f>Equity!PWJ59</f>
        <v>0</v>
      </c>
      <c r="PWK183" s="12">
        <f>Equity!PWK59</f>
        <v>0</v>
      </c>
      <c r="PWL183" s="12">
        <f>Equity!PWL59</f>
        <v>0</v>
      </c>
      <c r="PWM183" s="12">
        <f>Equity!PWM59</f>
        <v>0</v>
      </c>
      <c r="PWN183" s="12">
        <f>Equity!PWN59</f>
        <v>0</v>
      </c>
      <c r="PWO183" s="12">
        <f>Equity!PWO59</f>
        <v>0</v>
      </c>
      <c r="PWP183" s="12">
        <f>Equity!PWP59</f>
        <v>0</v>
      </c>
      <c r="PWQ183" s="12">
        <f>Equity!PWQ59</f>
        <v>0</v>
      </c>
      <c r="PWR183" s="12">
        <f>Equity!PWR59</f>
        <v>0</v>
      </c>
      <c r="PWS183" s="12">
        <f>Equity!PWS59</f>
        <v>0</v>
      </c>
      <c r="PWT183" s="12">
        <f>Equity!PWT59</f>
        <v>0</v>
      </c>
      <c r="PWU183" s="12">
        <f>Equity!PWU59</f>
        <v>0</v>
      </c>
      <c r="PWV183" s="12">
        <f>Equity!PWV59</f>
        <v>0</v>
      </c>
      <c r="PWW183" s="12">
        <f>Equity!PWW59</f>
        <v>0</v>
      </c>
      <c r="PWX183" s="12">
        <f>Equity!PWX59</f>
        <v>0</v>
      </c>
      <c r="PWY183" s="12">
        <f>Equity!PWY59</f>
        <v>0</v>
      </c>
      <c r="PWZ183" s="12">
        <f>Equity!PWZ59</f>
        <v>0</v>
      </c>
      <c r="PXA183" s="12">
        <f>Equity!PXA59</f>
        <v>0</v>
      </c>
      <c r="PXB183" s="12">
        <f>Equity!PXB59</f>
        <v>0</v>
      </c>
      <c r="PXC183" s="12">
        <f>Equity!PXC59</f>
        <v>0</v>
      </c>
      <c r="PXD183" s="12">
        <f>Equity!PXD59</f>
        <v>0</v>
      </c>
      <c r="PXE183" s="12">
        <f>Equity!PXE59</f>
        <v>0</v>
      </c>
      <c r="PXF183" s="12">
        <f>Equity!PXF59</f>
        <v>0</v>
      </c>
      <c r="PXG183" s="12">
        <f>Equity!PXG59</f>
        <v>0</v>
      </c>
      <c r="PXH183" s="12">
        <f>Equity!PXH59</f>
        <v>0</v>
      </c>
      <c r="PXI183" s="12">
        <f>Equity!PXI59</f>
        <v>0</v>
      </c>
      <c r="PXJ183" s="12">
        <f>Equity!PXJ59</f>
        <v>0</v>
      </c>
      <c r="PXK183" s="12">
        <f>Equity!PXK59</f>
        <v>0</v>
      </c>
      <c r="PXL183" s="12">
        <f>Equity!PXL59</f>
        <v>0</v>
      </c>
      <c r="PXM183" s="12">
        <f>Equity!PXM59</f>
        <v>0</v>
      </c>
      <c r="PXN183" s="12">
        <f>Equity!PXN59</f>
        <v>0</v>
      </c>
      <c r="PXO183" s="12">
        <f>Equity!PXO59</f>
        <v>0</v>
      </c>
      <c r="PXP183" s="12">
        <f>Equity!PXP59</f>
        <v>0</v>
      </c>
      <c r="PXQ183" s="12">
        <f>Equity!PXQ59</f>
        <v>0</v>
      </c>
      <c r="PXR183" s="12">
        <f>Equity!PXR59</f>
        <v>0</v>
      </c>
      <c r="PXS183" s="12">
        <f>Equity!PXS59</f>
        <v>0</v>
      </c>
      <c r="PXT183" s="12">
        <f>Equity!PXT59</f>
        <v>0</v>
      </c>
      <c r="PXU183" s="12">
        <f>Equity!PXU59</f>
        <v>0</v>
      </c>
      <c r="PXV183" s="12">
        <f>Equity!PXV59</f>
        <v>0</v>
      </c>
      <c r="PXW183" s="12">
        <f>Equity!PXW59</f>
        <v>0</v>
      </c>
      <c r="PXX183" s="12">
        <f>Equity!PXX59</f>
        <v>0</v>
      </c>
      <c r="PXY183" s="12">
        <f>Equity!PXY59</f>
        <v>0</v>
      </c>
      <c r="PXZ183" s="12">
        <f>Equity!PXZ59</f>
        <v>0</v>
      </c>
      <c r="PYA183" s="12">
        <f>Equity!PYA59</f>
        <v>0</v>
      </c>
      <c r="PYB183" s="12">
        <f>Equity!PYB59</f>
        <v>0</v>
      </c>
      <c r="PYC183" s="12">
        <f>Equity!PYC59</f>
        <v>0</v>
      </c>
      <c r="PYD183" s="12">
        <f>Equity!PYD59</f>
        <v>0</v>
      </c>
      <c r="PYE183" s="12">
        <f>Equity!PYE59</f>
        <v>0</v>
      </c>
      <c r="PYF183" s="12">
        <f>Equity!PYF59</f>
        <v>0</v>
      </c>
      <c r="PYG183" s="12">
        <f>Equity!PYG59</f>
        <v>0</v>
      </c>
      <c r="PYH183" s="12">
        <f>Equity!PYH59</f>
        <v>0</v>
      </c>
      <c r="PYI183" s="12">
        <f>Equity!PYI59</f>
        <v>0</v>
      </c>
      <c r="PYJ183" s="12">
        <f>Equity!PYJ59</f>
        <v>0</v>
      </c>
      <c r="PYK183" s="12">
        <f>Equity!PYK59</f>
        <v>0</v>
      </c>
      <c r="PYL183" s="12">
        <f>Equity!PYL59</f>
        <v>0</v>
      </c>
      <c r="PYM183" s="12">
        <f>Equity!PYM59</f>
        <v>0</v>
      </c>
      <c r="PYN183" s="12">
        <f>Equity!PYN59</f>
        <v>0</v>
      </c>
      <c r="PYO183" s="12">
        <f>Equity!PYO59</f>
        <v>0</v>
      </c>
      <c r="PYP183" s="12">
        <f>Equity!PYP59</f>
        <v>0</v>
      </c>
      <c r="PYQ183" s="12">
        <f>Equity!PYQ59</f>
        <v>0</v>
      </c>
      <c r="PYR183" s="12">
        <f>Equity!PYR59</f>
        <v>0</v>
      </c>
      <c r="PYS183" s="12">
        <f>Equity!PYS59</f>
        <v>0</v>
      </c>
      <c r="PYT183" s="12">
        <f>Equity!PYT59</f>
        <v>0</v>
      </c>
      <c r="PYU183" s="12">
        <f>Equity!PYU59</f>
        <v>0</v>
      </c>
      <c r="PYV183" s="12">
        <f>Equity!PYV59</f>
        <v>0</v>
      </c>
      <c r="PYW183" s="12">
        <f>Equity!PYW59</f>
        <v>0</v>
      </c>
      <c r="PYX183" s="12">
        <f>Equity!PYX59</f>
        <v>0</v>
      </c>
      <c r="PYY183" s="12">
        <f>Equity!PYY59</f>
        <v>0</v>
      </c>
      <c r="PYZ183" s="12">
        <f>Equity!PYZ59</f>
        <v>0</v>
      </c>
      <c r="PZA183" s="12">
        <f>Equity!PZA59</f>
        <v>0</v>
      </c>
      <c r="PZB183" s="12">
        <f>Equity!PZB59</f>
        <v>0</v>
      </c>
      <c r="PZC183" s="12">
        <f>Equity!PZC59</f>
        <v>0</v>
      </c>
      <c r="PZD183" s="12">
        <f>Equity!PZD59</f>
        <v>0</v>
      </c>
      <c r="PZE183" s="12">
        <f>Equity!PZE59</f>
        <v>0</v>
      </c>
      <c r="PZF183" s="12">
        <f>Equity!PZF59</f>
        <v>0</v>
      </c>
      <c r="PZG183" s="12">
        <f>Equity!PZG59</f>
        <v>0</v>
      </c>
      <c r="PZH183" s="12">
        <f>Equity!PZH59</f>
        <v>0</v>
      </c>
      <c r="PZI183" s="12">
        <f>Equity!PZI59</f>
        <v>0</v>
      </c>
      <c r="PZJ183" s="12">
        <f>Equity!PZJ59</f>
        <v>0</v>
      </c>
      <c r="PZK183" s="12">
        <f>Equity!PZK59</f>
        <v>0</v>
      </c>
      <c r="PZL183" s="12">
        <f>Equity!PZL59</f>
        <v>0</v>
      </c>
      <c r="PZM183" s="12">
        <f>Equity!PZM59</f>
        <v>0</v>
      </c>
      <c r="PZN183" s="12">
        <f>Equity!PZN59</f>
        <v>0</v>
      </c>
      <c r="PZO183" s="12">
        <f>Equity!PZO59</f>
        <v>0</v>
      </c>
      <c r="PZP183" s="12">
        <f>Equity!PZP59</f>
        <v>0</v>
      </c>
      <c r="PZQ183" s="12">
        <f>Equity!PZQ59</f>
        <v>0</v>
      </c>
      <c r="PZR183" s="12">
        <f>Equity!PZR59</f>
        <v>0</v>
      </c>
      <c r="PZS183" s="12">
        <f>Equity!PZS59</f>
        <v>0</v>
      </c>
      <c r="PZT183" s="12">
        <f>Equity!PZT59</f>
        <v>0</v>
      </c>
      <c r="PZU183" s="12">
        <f>Equity!PZU59</f>
        <v>0</v>
      </c>
      <c r="PZV183" s="12">
        <f>Equity!PZV59</f>
        <v>0</v>
      </c>
      <c r="PZW183" s="12">
        <f>Equity!PZW59</f>
        <v>0</v>
      </c>
      <c r="PZX183" s="12">
        <f>Equity!PZX59</f>
        <v>0</v>
      </c>
      <c r="PZY183" s="12">
        <f>Equity!PZY59</f>
        <v>0</v>
      </c>
      <c r="PZZ183" s="12">
        <f>Equity!PZZ59</f>
        <v>0</v>
      </c>
      <c r="QAA183" s="12">
        <f>Equity!QAA59</f>
        <v>0</v>
      </c>
      <c r="QAB183" s="12">
        <f>Equity!QAB59</f>
        <v>0</v>
      </c>
      <c r="QAC183" s="12">
        <f>Equity!QAC59</f>
        <v>0</v>
      </c>
      <c r="QAD183" s="12">
        <f>Equity!QAD59</f>
        <v>0</v>
      </c>
      <c r="QAE183" s="12">
        <f>Equity!QAE59</f>
        <v>0</v>
      </c>
      <c r="QAF183" s="12">
        <f>Equity!QAF59</f>
        <v>0</v>
      </c>
      <c r="QAG183" s="12">
        <f>Equity!QAG59</f>
        <v>0</v>
      </c>
      <c r="QAH183" s="12">
        <f>Equity!QAH59</f>
        <v>0</v>
      </c>
      <c r="QAI183" s="12">
        <f>Equity!QAI59</f>
        <v>0</v>
      </c>
      <c r="QAJ183" s="12">
        <f>Equity!QAJ59</f>
        <v>0</v>
      </c>
      <c r="QAK183" s="12">
        <f>Equity!QAK59</f>
        <v>0</v>
      </c>
      <c r="QAL183" s="12">
        <f>Equity!QAL59</f>
        <v>0</v>
      </c>
      <c r="QAM183" s="12">
        <f>Equity!QAM59</f>
        <v>0</v>
      </c>
      <c r="QAN183" s="12">
        <f>Equity!QAN59</f>
        <v>0</v>
      </c>
      <c r="QAO183" s="12">
        <f>Equity!QAO59</f>
        <v>0</v>
      </c>
      <c r="QAP183" s="12">
        <f>Equity!QAP59</f>
        <v>0</v>
      </c>
      <c r="QAQ183" s="12">
        <f>Equity!QAQ59</f>
        <v>0</v>
      </c>
      <c r="QAR183" s="12">
        <f>Equity!QAR59</f>
        <v>0</v>
      </c>
      <c r="QAS183" s="12">
        <f>Equity!QAS59</f>
        <v>0</v>
      </c>
      <c r="QAT183" s="12">
        <f>Equity!QAT59</f>
        <v>0</v>
      </c>
      <c r="QAU183" s="12">
        <f>Equity!QAU59</f>
        <v>0</v>
      </c>
      <c r="QAV183" s="12">
        <f>Equity!QAV59</f>
        <v>0</v>
      </c>
      <c r="QAW183" s="12">
        <f>Equity!QAW59</f>
        <v>0</v>
      </c>
      <c r="QAX183" s="12">
        <f>Equity!QAX59</f>
        <v>0</v>
      </c>
      <c r="QAY183" s="12">
        <f>Equity!QAY59</f>
        <v>0</v>
      </c>
      <c r="QAZ183" s="12">
        <f>Equity!QAZ59</f>
        <v>0</v>
      </c>
      <c r="QBA183" s="12">
        <f>Equity!QBA59</f>
        <v>0</v>
      </c>
      <c r="QBB183" s="12">
        <f>Equity!QBB59</f>
        <v>0</v>
      </c>
      <c r="QBC183" s="12">
        <f>Equity!QBC59</f>
        <v>0</v>
      </c>
      <c r="QBD183" s="12">
        <f>Equity!QBD59</f>
        <v>0</v>
      </c>
      <c r="QBE183" s="12">
        <f>Equity!QBE59</f>
        <v>0</v>
      </c>
      <c r="QBF183" s="12">
        <f>Equity!QBF59</f>
        <v>0</v>
      </c>
      <c r="QBG183" s="12">
        <f>Equity!QBG59</f>
        <v>0</v>
      </c>
      <c r="QBH183" s="12">
        <f>Equity!QBH59</f>
        <v>0</v>
      </c>
      <c r="QBI183" s="12">
        <f>Equity!QBI59</f>
        <v>0</v>
      </c>
      <c r="QBJ183" s="12">
        <f>Equity!QBJ59</f>
        <v>0</v>
      </c>
      <c r="QBK183" s="12">
        <f>Equity!QBK59</f>
        <v>0</v>
      </c>
      <c r="QBL183" s="12">
        <f>Equity!QBL59</f>
        <v>0</v>
      </c>
      <c r="QBM183" s="12">
        <f>Equity!QBM59</f>
        <v>0</v>
      </c>
      <c r="QBN183" s="12">
        <f>Equity!QBN59</f>
        <v>0</v>
      </c>
      <c r="QBO183" s="12">
        <f>Equity!QBO59</f>
        <v>0</v>
      </c>
      <c r="QBP183" s="12">
        <f>Equity!QBP59</f>
        <v>0</v>
      </c>
      <c r="QBQ183" s="12">
        <f>Equity!QBQ59</f>
        <v>0</v>
      </c>
      <c r="QBR183" s="12">
        <f>Equity!QBR59</f>
        <v>0</v>
      </c>
      <c r="QBS183" s="12">
        <f>Equity!QBS59</f>
        <v>0</v>
      </c>
      <c r="QBT183" s="12">
        <f>Equity!QBT59</f>
        <v>0</v>
      </c>
      <c r="QBU183" s="12">
        <f>Equity!QBU59</f>
        <v>0</v>
      </c>
      <c r="QBV183" s="12">
        <f>Equity!QBV59</f>
        <v>0</v>
      </c>
      <c r="QBW183" s="12">
        <f>Equity!QBW59</f>
        <v>0</v>
      </c>
      <c r="QBX183" s="12">
        <f>Equity!QBX59</f>
        <v>0</v>
      </c>
      <c r="QBY183" s="12">
        <f>Equity!QBY59</f>
        <v>0</v>
      </c>
      <c r="QBZ183" s="12">
        <f>Equity!QBZ59</f>
        <v>0</v>
      </c>
      <c r="QCA183" s="12">
        <f>Equity!QCA59</f>
        <v>0</v>
      </c>
      <c r="QCB183" s="12">
        <f>Equity!QCB59</f>
        <v>0</v>
      </c>
      <c r="QCC183" s="12">
        <f>Equity!QCC59</f>
        <v>0</v>
      </c>
      <c r="QCD183" s="12">
        <f>Equity!QCD59</f>
        <v>0</v>
      </c>
      <c r="QCE183" s="12">
        <f>Equity!QCE59</f>
        <v>0</v>
      </c>
      <c r="QCF183" s="12">
        <f>Equity!QCF59</f>
        <v>0</v>
      </c>
      <c r="QCG183" s="12">
        <f>Equity!QCG59</f>
        <v>0</v>
      </c>
      <c r="QCH183" s="12">
        <f>Equity!QCH59</f>
        <v>0</v>
      </c>
      <c r="QCI183" s="12">
        <f>Equity!QCI59</f>
        <v>0</v>
      </c>
      <c r="QCJ183" s="12">
        <f>Equity!QCJ59</f>
        <v>0</v>
      </c>
      <c r="QCK183" s="12">
        <f>Equity!QCK59</f>
        <v>0</v>
      </c>
      <c r="QCL183" s="12">
        <f>Equity!QCL59</f>
        <v>0</v>
      </c>
      <c r="QCM183" s="12">
        <f>Equity!QCM59</f>
        <v>0</v>
      </c>
      <c r="QCN183" s="12">
        <f>Equity!QCN59</f>
        <v>0</v>
      </c>
      <c r="QCO183" s="12">
        <f>Equity!QCO59</f>
        <v>0</v>
      </c>
      <c r="QCP183" s="12">
        <f>Equity!QCP59</f>
        <v>0</v>
      </c>
      <c r="QCQ183" s="12">
        <f>Equity!QCQ59</f>
        <v>0</v>
      </c>
      <c r="QCR183" s="12">
        <f>Equity!QCR59</f>
        <v>0</v>
      </c>
      <c r="QCS183" s="12">
        <f>Equity!QCS59</f>
        <v>0</v>
      </c>
      <c r="QCT183" s="12">
        <f>Equity!QCT59</f>
        <v>0</v>
      </c>
      <c r="QCU183" s="12">
        <f>Equity!QCU59</f>
        <v>0</v>
      </c>
      <c r="QCV183" s="12">
        <f>Equity!QCV59</f>
        <v>0</v>
      </c>
      <c r="QCW183" s="12">
        <f>Equity!QCW59</f>
        <v>0</v>
      </c>
      <c r="QCX183" s="12">
        <f>Equity!QCX59</f>
        <v>0</v>
      </c>
      <c r="QCY183" s="12">
        <f>Equity!QCY59</f>
        <v>0</v>
      </c>
      <c r="QCZ183" s="12">
        <f>Equity!QCZ59</f>
        <v>0</v>
      </c>
      <c r="QDA183" s="12">
        <f>Equity!QDA59</f>
        <v>0</v>
      </c>
      <c r="QDB183" s="12">
        <f>Equity!QDB59</f>
        <v>0</v>
      </c>
      <c r="QDC183" s="12">
        <f>Equity!QDC59</f>
        <v>0</v>
      </c>
      <c r="QDD183" s="12">
        <f>Equity!QDD59</f>
        <v>0</v>
      </c>
      <c r="QDE183" s="12">
        <f>Equity!QDE59</f>
        <v>0</v>
      </c>
      <c r="QDF183" s="12">
        <f>Equity!QDF59</f>
        <v>0</v>
      </c>
      <c r="QDG183" s="12">
        <f>Equity!QDG59</f>
        <v>0</v>
      </c>
      <c r="QDH183" s="12">
        <f>Equity!QDH59</f>
        <v>0</v>
      </c>
      <c r="QDI183" s="12">
        <f>Equity!QDI59</f>
        <v>0</v>
      </c>
      <c r="QDJ183" s="12">
        <f>Equity!QDJ59</f>
        <v>0</v>
      </c>
      <c r="QDK183" s="12">
        <f>Equity!QDK59</f>
        <v>0</v>
      </c>
      <c r="QDL183" s="12">
        <f>Equity!QDL59</f>
        <v>0</v>
      </c>
      <c r="QDM183" s="12">
        <f>Equity!QDM59</f>
        <v>0</v>
      </c>
      <c r="QDN183" s="12">
        <f>Equity!QDN59</f>
        <v>0</v>
      </c>
      <c r="QDO183" s="12">
        <f>Equity!QDO59</f>
        <v>0</v>
      </c>
      <c r="QDP183" s="12">
        <f>Equity!QDP59</f>
        <v>0</v>
      </c>
      <c r="QDQ183" s="12">
        <f>Equity!QDQ59</f>
        <v>0</v>
      </c>
      <c r="QDR183" s="12">
        <f>Equity!QDR59</f>
        <v>0</v>
      </c>
      <c r="QDS183" s="12">
        <f>Equity!QDS59</f>
        <v>0</v>
      </c>
      <c r="QDT183" s="12">
        <f>Equity!QDT59</f>
        <v>0</v>
      </c>
      <c r="QDU183" s="12">
        <f>Equity!QDU59</f>
        <v>0</v>
      </c>
      <c r="QDV183" s="12">
        <f>Equity!QDV59</f>
        <v>0</v>
      </c>
      <c r="QDW183" s="12">
        <f>Equity!QDW59</f>
        <v>0</v>
      </c>
      <c r="QDX183" s="12">
        <f>Equity!QDX59</f>
        <v>0</v>
      </c>
      <c r="QDY183" s="12">
        <f>Equity!QDY59</f>
        <v>0</v>
      </c>
      <c r="QDZ183" s="12">
        <f>Equity!QDZ59</f>
        <v>0</v>
      </c>
      <c r="QEA183" s="12">
        <f>Equity!QEA59</f>
        <v>0</v>
      </c>
      <c r="QEB183" s="12">
        <f>Equity!QEB59</f>
        <v>0</v>
      </c>
      <c r="QEC183" s="12">
        <f>Equity!QEC59</f>
        <v>0</v>
      </c>
      <c r="QED183" s="12">
        <f>Equity!QED59</f>
        <v>0</v>
      </c>
      <c r="QEE183" s="12">
        <f>Equity!QEE59</f>
        <v>0</v>
      </c>
      <c r="QEF183" s="12">
        <f>Equity!QEF59</f>
        <v>0</v>
      </c>
      <c r="QEG183" s="12">
        <f>Equity!QEG59</f>
        <v>0</v>
      </c>
      <c r="QEH183" s="12">
        <f>Equity!QEH59</f>
        <v>0</v>
      </c>
      <c r="QEI183" s="12">
        <f>Equity!QEI59</f>
        <v>0</v>
      </c>
      <c r="QEJ183" s="12">
        <f>Equity!QEJ59</f>
        <v>0</v>
      </c>
      <c r="QEK183" s="12">
        <f>Equity!QEK59</f>
        <v>0</v>
      </c>
      <c r="QEL183" s="12">
        <f>Equity!QEL59</f>
        <v>0</v>
      </c>
      <c r="QEM183" s="12">
        <f>Equity!QEM59</f>
        <v>0</v>
      </c>
      <c r="QEN183" s="12">
        <f>Equity!QEN59</f>
        <v>0</v>
      </c>
      <c r="QEO183" s="12">
        <f>Equity!QEO59</f>
        <v>0</v>
      </c>
      <c r="QEP183" s="12">
        <f>Equity!QEP59</f>
        <v>0</v>
      </c>
      <c r="QEQ183" s="12">
        <f>Equity!QEQ59</f>
        <v>0</v>
      </c>
      <c r="QER183" s="12">
        <f>Equity!QER59</f>
        <v>0</v>
      </c>
      <c r="QES183" s="12">
        <f>Equity!QES59</f>
        <v>0</v>
      </c>
      <c r="QET183" s="12">
        <f>Equity!QET59</f>
        <v>0</v>
      </c>
      <c r="QEU183" s="12">
        <f>Equity!QEU59</f>
        <v>0</v>
      </c>
      <c r="QEV183" s="12">
        <f>Equity!QEV59</f>
        <v>0</v>
      </c>
      <c r="QEW183" s="12">
        <f>Equity!QEW59</f>
        <v>0</v>
      </c>
      <c r="QEX183" s="12">
        <f>Equity!QEX59</f>
        <v>0</v>
      </c>
      <c r="QEY183" s="12">
        <f>Equity!QEY59</f>
        <v>0</v>
      </c>
      <c r="QEZ183" s="12">
        <f>Equity!QEZ59</f>
        <v>0</v>
      </c>
      <c r="QFA183" s="12">
        <f>Equity!QFA59</f>
        <v>0</v>
      </c>
      <c r="QFB183" s="12">
        <f>Equity!QFB59</f>
        <v>0</v>
      </c>
      <c r="QFC183" s="12">
        <f>Equity!QFC59</f>
        <v>0</v>
      </c>
      <c r="QFD183" s="12">
        <f>Equity!QFD59</f>
        <v>0</v>
      </c>
      <c r="QFE183" s="12">
        <f>Equity!QFE59</f>
        <v>0</v>
      </c>
      <c r="QFF183" s="12">
        <f>Equity!QFF59</f>
        <v>0</v>
      </c>
      <c r="QFG183" s="12">
        <f>Equity!QFG59</f>
        <v>0</v>
      </c>
      <c r="QFH183" s="12">
        <f>Equity!QFH59</f>
        <v>0</v>
      </c>
      <c r="QFI183" s="12">
        <f>Equity!QFI59</f>
        <v>0</v>
      </c>
      <c r="QFJ183" s="12">
        <f>Equity!QFJ59</f>
        <v>0</v>
      </c>
      <c r="QFK183" s="12">
        <f>Equity!QFK59</f>
        <v>0</v>
      </c>
      <c r="QFL183" s="12">
        <f>Equity!QFL59</f>
        <v>0</v>
      </c>
      <c r="QFM183" s="12">
        <f>Equity!QFM59</f>
        <v>0</v>
      </c>
      <c r="QFN183" s="12">
        <f>Equity!QFN59</f>
        <v>0</v>
      </c>
      <c r="QFO183" s="12">
        <f>Equity!QFO59</f>
        <v>0</v>
      </c>
      <c r="QFP183" s="12">
        <f>Equity!QFP59</f>
        <v>0</v>
      </c>
      <c r="QFQ183" s="12">
        <f>Equity!QFQ59</f>
        <v>0</v>
      </c>
      <c r="QFR183" s="12">
        <f>Equity!QFR59</f>
        <v>0</v>
      </c>
      <c r="QFS183" s="12">
        <f>Equity!QFS59</f>
        <v>0</v>
      </c>
      <c r="QFT183" s="12">
        <f>Equity!QFT59</f>
        <v>0</v>
      </c>
      <c r="QFU183" s="12">
        <f>Equity!QFU59</f>
        <v>0</v>
      </c>
      <c r="QFV183" s="12">
        <f>Equity!QFV59</f>
        <v>0</v>
      </c>
      <c r="QFW183" s="12">
        <f>Equity!QFW59</f>
        <v>0</v>
      </c>
      <c r="QFX183" s="12">
        <f>Equity!QFX59</f>
        <v>0</v>
      </c>
      <c r="QFY183" s="12">
        <f>Equity!QFY59</f>
        <v>0</v>
      </c>
      <c r="QFZ183" s="12">
        <f>Equity!QFZ59</f>
        <v>0</v>
      </c>
      <c r="QGA183" s="12">
        <f>Equity!QGA59</f>
        <v>0</v>
      </c>
      <c r="QGB183" s="12">
        <f>Equity!QGB59</f>
        <v>0</v>
      </c>
      <c r="QGC183" s="12">
        <f>Equity!QGC59</f>
        <v>0</v>
      </c>
      <c r="QGD183" s="12">
        <f>Equity!QGD59</f>
        <v>0</v>
      </c>
      <c r="QGE183" s="12">
        <f>Equity!QGE59</f>
        <v>0</v>
      </c>
      <c r="QGF183" s="12">
        <f>Equity!QGF59</f>
        <v>0</v>
      </c>
      <c r="QGG183" s="12">
        <f>Equity!QGG59</f>
        <v>0</v>
      </c>
      <c r="QGH183" s="12">
        <f>Equity!QGH59</f>
        <v>0</v>
      </c>
      <c r="QGI183" s="12">
        <f>Equity!QGI59</f>
        <v>0</v>
      </c>
      <c r="QGJ183" s="12">
        <f>Equity!QGJ59</f>
        <v>0</v>
      </c>
      <c r="QGK183" s="12">
        <f>Equity!QGK59</f>
        <v>0</v>
      </c>
      <c r="QGL183" s="12">
        <f>Equity!QGL59</f>
        <v>0</v>
      </c>
      <c r="QGM183" s="12">
        <f>Equity!QGM59</f>
        <v>0</v>
      </c>
      <c r="QGN183" s="12">
        <f>Equity!QGN59</f>
        <v>0</v>
      </c>
      <c r="QGO183" s="12">
        <f>Equity!QGO59</f>
        <v>0</v>
      </c>
      <c r="QGP183" s="12">
        <f>Equity!QGP59</f>
        <v>0</v>
      </c>
      <c r="QGQ183" s="12">
        <f>Equity!QGQ59</f>
        <v>0</v>
      </c>
      <c r="QGR183" s="12">
        <f>Equity!QGR59</f>
        <v>0</v>
      </c>
      <c r="QGS183" s="12">
        <f>Equity!QGS59</f>
        <v>0</v>
      </c>
      <c r="QGT183" s="12">
        <f>Equity!QGT59</f>
        <v>0</v>
      </c>
      <c r="QGU183" s="12">
        <f>Equity!QGU59</f>
        <v>0</v>
      </c>
      <c r="QGV183" s="12">
        <f>Equity!QGV59</f>
        <v>0</v>
      </c>
      <c r="QGW183" s="12">
        <f>Equity!QGW59</f>
        <v>0</v>
      </c>
      <c r="QGX183" s="12">
        <f>Equity!QGX59</f>
        <v>0</v>
      </c>
      <c r="QGY183" s="12">
        <f>Equity!QGY59</f>
        <v>0</v>
      </c>
      <c r="QGZ183" s="12">
        <f>Equity!QGZ59</f>
        <v>0</v>
      </c>
      <c r="QHA183" s="12">
        <f>Equity!QHA59</f>
        <v>0</v>
      </c>
      <c r="QHB183" s="12">
        <f>Equity!QHB59</f>
        <v>0</v>
      </c>
      <c r="QHC183" s="12">
        <f>Equity!QHC59</f>
        <v>0</v>
      </c>
      <c r="QHD183" s="12">
        <f>Equity!QHD59</f>
        <v>0</v>
      </c>
      <c r="QHE183" s="12">
        <f>Equity!QHE59</f>
        <v>0</v>
      </c>
      <c r="QHF183" s="12">
        <f>Equity!QHF59</f>
        <v>0</v>
      </c>
      <c r="QHG183" s="12">
        <f>Equity!QHG59</f>
        <v>0</v>
      </c>
      <c r="QHH183" s="12">
        <f>Equity!QHH59</f>
        <v>0</v>
      </c>
      <c r="QHI183" s="12">
        <f>Equity!QHI59</f>
        <v>0</v>
      </c>
      <c r="QHJ183" s="12">
        <f>Equity!QHJ59</f>
        <v>0</v>
      </c>
      <c r="QHK183" s="12">
        <f>Equity!QHK59</f>
        <v>0</v>
      </c>
      <c r="QHL183" s="12">
        <f>Equity!QHL59</f>
        <v>0</v>
      </c>
      <c r="QHM183" s="12">
        <f>Equity!QHM59</f>
        <v>0</v>
      </c>
      <c r="QHN183" s="12">
        <f>Equity!QHN59</f>
        <v>0</v>
      </c>
      <c r="QHO183" s="12">
        <f>Equity!QHO59</f>
        <v>0</v>
      </c>
      <c r="QHP183" s="12">
        <f>Equity!QHP59</f>
        <v>0</v>
      </c>
      <c r="QHQ183" s="12">
        <f>Equity!QHQ59</f>
        <v>0</v>
      </c>
      <c r="QHR183" s="12">
        <f>Equity!QHR59</f>
        <v>0</v>
      </c>
      <c r="QHS183" s="12">
        <f>Equity!QHS59</f>
        <v>0</v>
      </c>
      <c r="QHT183" s="12">
        <f>Equity!QHT59</f>
        <v>0</v>
      </c>
      <c r="QHU183" s="12">
        <f>Equity!QHU59</f>
        <v>0</v>
      </c>
      <c r="QHV183" s="12">
        <f>Equity!QHV59</f>
        <v>0</v>
      </c>
      <c r="QHW183" s="12">
        <f>Equity!QHW59</f>
        <v>0</v>
      </c>
      <c r="QHX183" s="12">
        <f>Equity!QHX59</f>
        <v>0</v>
      </c>
      <c r="QHY183" s="12">
        <f>Equity!QHY59</f>
        <v>0</v>
      </c>
      <c r="QHZ183" s="12">
        <f>Equity!QHZ59</f>
        <v>0</v>
      </c>
      <c r="QIA183" s="12">
        <f>Equity!QIA59</f>
        <v>0</v>
      </c>
      <c r="QIB183" s="12">
        <f>Equity!QIB59</f>
        <v>0</v>
      </c>
      <c r="QIC183" s="12">
        <f>Equity!QIC59</f>
        <v>0</v>
      </c>
      <c r="QID183" s="12">
        <f>Equity!QID59</f>
        <v>0</v>
      </c>
      <c r="QIE183" s="12">
        <f>Equity!QIE59</f>
        <v>0</v>
      </c>
      <c r="QIF183" s="12">
        <f>Equity!QIF59</f>
        <v>0</v>
      </c>
      <c r="QIG183" s="12">
        <f>Equity!QIG59</f>
        <v>0</v>
      </c>
      <c r="QIH183" s="12">
        <f>Equity!QIH59</f>
        <v>0</v>
      </c>
      <c r="QII183" s="12">
        <f>Equity!QII59</f>
        <v>0</v>
      </c>
      <c r="QIJ183" s="12">
        <f>Equity!QIJ59</f>
        <v>0</v>
      </c>
      <c r="QIK183" s="12">
        <f>Equity!QIK59</f>
        <v>0</v>
      </c>
      <c r="QIL183" s="12">
        <f>Equity!QIL59</f>
        <v>0</v>
      </c>
      <c r="QIM183" s="12">
        <f>Equity!QIM59</f>
        <v>0</v>
      </c>
      <c r="QIN183" s="12">
        <f>Equity!QIN59</f>
        <v>0</v>
      </c>
      <c r="QIO183" s="12">
        <f>Equity!QIO59</f>
        <v>0</v>
      </c>
      <c r="QIP183" s="12">
        <f>Equity!QIP59</f>
        <v>0</v>
      </c>
      <c r="QIQ183" s="12">
        <f>Equity!QIQ59</f>
        <v>0</v>
      </c>
      <c r="QIR183" s="12">
        <f>Equity!QIR59</f>
        <v>0</v>
      </c>
      <c r="QIS183" s="12">
        <f>Equity!QIS59</f>
        <v>0</v>
      </c>
      <c r="QIT183" s="12">
        <f>Equity!QIT59</f>
        <v>0</v>
      </c>
      <c r="QIU183" s="12">
        <f>Equity!QIU59</f>
        <v>0</v>
      </c>
      <c r="QIV183" s="12">
        <f>Equity!QIV59</f>
        <v>0</v>
      </c>
      <c r="QIW183" s="12">
        <f>Equity!QIW59</f>
        <v>0</v>
      </c>
      <c r="QIX183" s="12">
        <f>Equity!QIX59</f>
        <v>0</v>
      </c>
      <c r="QIY183" s="12">
        <f>Equity!QIY59</f>
        <v>0</v>
      </c>
      <c r="QIZ183" s="12">
        <f>Equity!QIZ59</f>
        <v>0</v>
      </c>
      <c r="QJA183" s="12">
        <f>Equity!QJA59</f>
        <v>0</v>
      </c>
      <c r="QJB183" s="12">
        <f>Equity!QJB59</f>
        <v>0</v>
      </c>
      <c r="QJC183" s="12">
        <f>Equity!QJC59</f>
        <v>0</v>
      </c>
      <c r="QJD183" s="12">
        <f>Equity!QJD59</f>
        <v>0</v>
      </c>
      <c r="QJE183" s="12">
        <f>Equity!QJE59</f>
        <v>0</v>
      </c>
      <c r="QJF183" s="12">
        <f>Equity!QJF59</f>
        <v>0</v>
      </c>
      <c r="QJG183" s="12">
        <f>Equity!QJG59</f>
        <v>0</v>
      </c>
      <c r="QJH183" s="12">
        <f>Equity!QJH59</f>
        <v>0</v>
      </c>
      <c r="QJI183" s="12">
        <f>Equity!QJI59</f>
        <v>0</v>
      </c>
      <c r="QJJ183" s="12">
        <f>Equity!QJJ59</f>
        <v>0</v>
      </c>
      <c r="QJK183" s="12">
        <f>Equity!QJK59</f>
        <v>0</v>
      </c>
      <c r="QJL183" s="12">
        <f>Equity!QJL59</f>
        <v>0</v>
      </c>
      <c r="QJM183" s="12">
        <f>Equity!QJM59</f>
        <v>0</v>
      </c>
      <c r="QJN183" s="12">
        <f>Equity!QJN59</f>
        <v>0</v>
      </c>
      <c r="QJO183" s="12">
        <f>Equity!QJO59</f>
        <v>0</v>
      </c>
      <c r="QJP183" s="12">
        <f>Equity!QJP59</f>
        <v>0</v>
      </c>
      <c r="QJQ183" s="12">
        <f>Equity!QJQ59</f>
        <v>0</v>
      </c>
      <c r="QJR183" s="12">
        <f>Equity!QJR59</f>
        <v>0</v>
      </c>
      <c r="QJS183" s="12">
        <f>Equity!QJS59</f>
        <v>0</v>
      </c>
      <c r="QJT183" s="12">
        <f>Equity!QJT59</f>
        <v>0</v>
      </c>
      <c r="QJU183" s="12">
        <f>Equity!QJU59</f>
        <v>0</v>
      </c>
      <c r="QJV183" s="12">
        <f>Equity!QJV59</f>
        <v>0</v>
      </c>
      <c r="QJW183" s="12">
        <f>Equity!QJW59</f>
        <v>0</v>
      </c>
      <c r="QJX183" s="12">
        <f>Equity!QJX59</f>
        <v>0</v>
      </c>
      <c r="QJY183" s="12">
        <f>Equity!QJY59</f>
        <v>0</v>
      </c>
      <c r="QJZ183" s="12">
        <f>Equity!QJZ59</f>
        <v>0</v>
      </c>
      <c r="QKA183" s="12">
        <f>Equity!QKA59</f>
        <v>0</v>
      </c>
      <c r="QKB183" s="12">
        <f>Equity!QKB59</f>
        <v>0</v>
      </c>
      <c r="QKC183" s="12">
        <f>Equity!QKC59</f>
        <v>0</v>
      </c>
      <c r="QKD183" s="12">
        <f>Equity!QKD59</f>
        <v>0</v>
      </c>
      <c r="QKE183" s="12">
        <f>Equity!QKE59</f>
        <v>0</v>
      </c>
      <c r="QKF183" s="12">
        <f>Equity!QKF59</f>
        <v>0</v>
      </c>
      <c r="QKG183" s="12">
        <f>Equity!QKG59</f>
        <v>0</v>
      </c>
      <c r="QKH183" s="12">
        <f>Equity!QKH59</f>
        <v>0</v>
      </c>
      <c r="QKI183" s="12">
        <f>Equity!QKI59</f>
        <v>0</v>
      </c>
      <c r="QKJ183" s="12">
        <f>Equity!QKJ59</f>
        <v>0</v>
      </c>
      <c r="QKK183" s="12">
        <f>Equity!QKK59</f>
        <v>0</v>
      </c>
      <c r="QKL183" s="12">
        <f>Equity!QKL59</f>
        <v>0</v>
      </c>
      <c r="QKM183" s="12">
        <f>Equity!QKM59</f>
        <v>0</v>
      </c>
      <c r="QKN183" s="12">
        <f>Equity!QKN59</f>
        <v>0</v>
      </c>
      <c r="QKO183" s="12">
        <f>Equity!QKO59</f>
        <v>0</v>
      </c>
      <c r="QKP183" s="12">
        <f>Equity!QKP59</f>
        <v>0</v>
      </c>
      <c r="QKQ183" s="12">
        <f>Equity!QKQ59</f>
        <v>0</v>
      </c>
      <c r="QKR183" s="12">
        <f>Equity!QKR59</f>
        <v>0</v>
      </c>
      <c r="QKS183" s="12">
        <f>Equity!QKS59</f>
        <v>0</v>
      </c>
      <c r="QKT183" s="12">
        <f>Equity!QKT59</f>
        <v>0</v>
      </c>
      <c r="QKU183" s="12">
        <f>Equity!QKU59</f>
        <v>0</v>
      </c>
      <c r="QKV183" s="12">
        <f>Equity!QKV59</f>
        <v>0</v>
      </c>
      <c r="QKW183" s="12">
        <f>Equity!QKW59</f>
        <v>0</v>
      </c>
      <c r="QKX183" s="12">
        <f>Equity!QKX59</f>
        <v>0</v>
      </c>
      <c r="QKY183" s="12">
        <f>Equity!QKY59</f>
        <v>0</v>
      </c>
      <c r="QKZ183" s="12">
        <f>Equity!QKZ59</f>
        <v>0</v>
      </c>
      <c r="QLA183" s="12">
        <f>Equity!QLA59</f>
        <v>0</v>
      </c>
      <c r="QLB183" s="12">
        <f>Equity!QLB59</f>
        <v>0</v>
      </c>
      <c r="QLC183" s="12">
        <f>Equity!QLC59</f>
        <v>0</v>
      </c>
      <c r="QLD183" s="12">
        <f>Equity!QLD59</f>
        <v>0</v>
      </c>
      <c r="QLE183" s="12">
        <f>Equity!QLE59</f>
        <v>0</v>
      </c>
      <c r="QLF183" s="12">
        <f>Equity!QLF59</f>
        <v>0</v>
      </c>
      <c r="QLG183" s="12">
        <f>Equity!QLG59</f>
        <v>0</v>
      </c>
      <c r="QLH183" s="12">
        <f>Equity!QLH59</f>
        <v>0</v>
      </c>
      <c r="QLI183" s="12">
        <f>Equity!QLI59</f>
        <v>0</v>
      </c>
      <c r="QLJ183" s="12">
        <f>Equity!QLJ59</f>
        <v>0</v>
      </c>
      <c r="QLK183" s="12">
        <f>Equity!QLK59</f>
        <v>0</v>
      </c>
      <c r="QLL183" s="12">
        <f>Equity!QLL59</f>
        <v>0</v>
      </c>
      <c r="QLM183" s="12">
        <f>Equity!QLM59</f>
        <v>0</v>
      </c>
      <c r="QLN183" s="12">
        <f>Equity!QLN59</f>
        <v>0</v>
      </c>
      <c r="QLO183" s="12">
        <f>Equity!QLO59</f>
        <v>0</v>
      </c>
      <c r="QLP183" s="12">
        <f>Equity!QLP59</f>
        <v>0</v>
      </c>
      <c r="QLQ183" s="12">
        <f>Equity!QLQ59</f>
        <v>0</v>
      </c>
      <c r="QLR183" s="12">
        <f>Equity!QLR59</f>
        <v>0</v>
      </c>
      <c r="QLS183" s="12">
        <f>Equity!QLS59</f>
        <v>0</v>
      </c>
      <c r="QLT183" s="12">
        <f>Equity!QLT59</f>
        <v>0</v>
      </c>
      <c r="QLU183" s="12">
        <f>Equity!QLU59</f>
        <v>0</v>
      </c>
      <c r="QLV183" s="12">
        <f>Equity!QLV59</f>
        <v>0</v>
      </c>
      <c r="QLW183" s="12">
        <f>Equity!QLW59</f>
        <v>0</v>
      </c>
      <c r="QLX183" s="12">
        <f>Equity!QLX59</f>
        <v>0</v>
      </c>
      <c r="QLY183" s="12">
        <f>Equity!QLY59</f>
        <v>0</v>
      </c>
      <c r="QLZ183" s="12">
        <f>Equity!QLZ59</f>
        <v>0</v>
      </c>
      <c r="QMA183" s="12">
        <f>Equity!QMA59</f>
        <v>0</v>
      </c>
      <c r="QMB183" s="12">
        <f>Equity!QMB59</f>
        <v>0</v>
      </c>
      <c r="QMC183" s="12">
        <f>Equity!QMC59</f>
        <v>0</v>
      </c>
      <c r="QMD183" s="12">
        <f>Equity!QMD59</f>
        <v>0</v>
      </c>
      <c r="QME183" s="12">
        <f>Equity!QME59</f>
        <v>0</v>
      </c>
      <c r="QMF183" s="12">
        <f>Equity!QMF59</f>
        <v>0</v>
      </c>
      <c r="QMG183" s="12">
        <f>Equity!QMG59</f>
        <v>0</v>
      </c>
      <c r="QMH183" s="12">
        <f>Equity!QMH59</f>
        <v>0</v>
      </c>
      <c r="QMI183" s="12">
        <f>Equity!QMI59</f>
        <v>0</v>
      </c>
      <c r="QMJ183" s="12">
        <f>Equity!QMJ59</f>
        <v>0</v>
      </c>
      <c r="QMK183" s="12">
        <f>Equity!QMK59</f>
        <v>0</v>
      </c>
      <c r="QML183" s="12">
        <f>Equity!QML59</f>
        <v>0</v>
      </c>
      <c r="QMM183" s="12">
        <f>Equity!QMM59</f>
        <v>0</v>
      </c>
      <c r="QMN183" s="12">
        <f>Equity!QMN59</f>
        <v>0</v>
      </c>
      <c r="QMO183" s="12">
        <f>Equity!QMO59</f>
        <v>0</v>
      </c>
      <c r="QMP183" s="12">
        <f>Equity!QMP59</f>
        <v>0</v>
      </c>
      <c r="QMQ183" s="12">
        <f>Equity!QMQ59</f>
        <v>0</v>
      </c>
      <c r="QMR183" s="12">
        <f>Equity!QMR59</f>
        <v>0</v>
      </c>
      <c r="QMS183" s="12">
        <f>Equity!QMS59</f>
        <v>0</v>
      </c>
      <c r="QMT183" s="12">
        <f>Equity!QMT59</f>
        <v>0</v>
      </c>
      <c r="QMU183" s="12">
        <f>Equity!QMU59</f>
        <v>0</v>
      </c>
      <c r="QMV183" s="12">
        <f>Equity!QMV59</f>
        <v>0</v>
      </c>
      <c r="QMW183" s="12">
        <f>Equity!QMW59</f>
        <v>0</v>
      </c>
      <c r="QMX183" s="12">
        <f>Equity!QMX59</f>
        <v>0</v>
      </c>
      <c r="QMY183" s="12">
        <f>Equity!QMY59</f>
        <v>0</v>
      </c>
      <c r="QMZ183" s="12">
        <f>Equity!QMZ59</f>
        <v>0</v>
      </c>
      <c r="QNA183" s="12">
        <f>Equity!QNA59</f>
        <v>0</v>
      </c>
      <c r="QNB183" s="12">
        <f>Equity!QNB59</f>
        <v>0</v>
      </c>
      <c r="QNC183" s="12">
        <f>Equity!QNC59</f>
        <v>0</v>
      </c>
      <c r="QND183" s="12">
        <f>Equity!QND59</f>
        <v>0</v>
      </c>
      <c r="QNE183" s="12">
        <f>Equity!QNE59</f>
        <v>0</v>
      </c>
      <c r="QNF183" s="12">
        <f>Equity!QNF59</f>
        <v>0</v>
      </c>
      <c r="QNG183" s="12">
        <f>Equity!QNG59</f>
        <v>0</v>
      </c>
      <c r="QNH183" s="12">
        <f>Equity!QNH59</f>
        <v>0</v>
      </c>
      <c r="QNI183" s="12">
        <f>Equity!QNI59</f>
        <v>0</v>
      </c>
      <c r="QNJ183" s="12">
        <f>Equity!QNJ59</f>
        <v>0</v>
      </c>
      <c r="QNK183" s="12">
        <f>Equity!QNK59</f>
        <v>0</v>
      </c>
      <c r="QNL183" s="12">
        <f>Equity!QNL59</f>
        <v>0</v>
      </c>
      <c r="QNM183" s="12">
        <f>Equity!QNM59</f>
        <v>0</v>
      </c>
      <c r="QNN183" s="12">
        <f>Equity!QNN59</f>
        <v>0</v>
      </c>
      <c r="QNO183" s="12">
        <f>Equity!QNO59</f>
        <v>0</v>
      </c>
      <c r="QNP183" s="12">
        <f>Equity!QNP59</f>
        <v>0</v>
      </c>
      <c r="QNQ183" s="12">
        <f>Equity!QNQ59</f>
        <v>0</v>
      </c>
      <c r="QNR183" s="12">
        <f>Equity!QNR59</f>
        <v>0</v>
      </c>
      <c r="QNS183" s="12">
        <f>Equity!QNS59</f>
        <v>0</v>
      </c>
      <c r="QNT183" s="12">
        <f>Equity!QNT59</f>
        <v>0</v>
      </c>
      <c r="QNU183" s="12">
        <f>Equity!QNU59</f>
        <v>0</v>
      </c>
      <c r="QNV183" s="12">
        <f>Equity!QNV59</f>
        <v>0</v>
      </c>
      <c r="QNW183" s="12">
        <f>Equity!QNW59</f>
        <v>0</v>
      </c>
      <c r="QNX183" s="12">
        <f>Equity!QNX59</f>
        <v>0</v>
      </c>
      <c r="QNY183" s="12">
        <f>Equity!QNY59</f>
        <v>0</v>
      </c>
      <c r="QNZ183" s="12">
        <f>Equity!QNZ59</f>
        <v>0</v>
      </c>
      <c r="QOA183" s="12">
        <f>Equity!QOA59</f>
        <v>0</v>
      </c>
      <c r="QOB183" s="12">
        <f>Equity!QOB59</f>
        <v>0</v>
      </c>
      <c r="QOC183" s="12">
        <f>Equity!QOC59</f>
        <v>0</v>
      </c>
      <c r="QOD183" s="12">
        <f>Equity!QOD59</f>
        <v>0</v>
      </c>
      <c r="QOE183" s="12">
        <f>Equity!QOE59</f>
        <v>0</v>
      </c>
      <c r="QOF183" s="12">
        <f>Equity!QOF59</f>
        <v>0</v>
      </c>
      <c r="QOG183" s="12">
        <f>Equity!QOG59</f>
        <v>0</v>
      </c>
      <c r="QOH183" s="12">
        <f>Equity!QOH59</f>
        <v>0</v>
      </c>
      <c r="QOI183" s="12">
        <f>Equity!QOI59</f>
        <v>0</v>
      </c>
      <c r="QOJ183" s="12">
        <f>Equity!QOJ59</f>
        <v>0</v>
      </c>
      <c r="QOK183" s="12">
        <f>Equity!QOK59</f>
        <v>0</v>
      </c>
      <c r="QOL183" s="12">
        <f>Equity!QOL59</f>
        <v>0</v>
      </c>
      <c r="QOM183" s="12">
        <f>Equity!QOM59</f>
        <v>0</v>
      </c>
      <c r="QON183" s="12">
        <f>Equity!QON59</f>
        <v>0</v>
      </c>
      <c r="QOO183" s="12">
        <f>Equity!QOO59</f>
        <v>0</v>
      </c>
      <c r="QOP183" s="12">
        <f>Equity!QOP59</f>
        <v>0</v>
      </c>
      <c r="QOQ183" s="12">
        <f>Equity!QOQ59</f>
        <v>0</v>
      </c>
      <c r="QOR183" s="12">
        <f>Equity!QOR59</f>
        <v>0</v>
      </c>
      <c r="QOS183" s="12">
        <f>Equity!QOS59</f>
        <v>0</v>
      </c>
      <c r="QOT183" s="12">
        <f>Equity!QOT59</f>
        <v>0</v>
      </c>
      <c r="QOU183" s="12">
        <f>Equity!QOU59</f>
        <v>0</v>
      </c>
      <c r="QOV183" s="12">
        <f>Equity!QOV59</f>
        <v>0</v>
      </c>
      <c r="QOW183" s="12">
        <f>Equity!QOW59</f>
        <v>0</v>
      </c>
      <c r="QOX183" s="12">
        <f>Equity!QOX59</f>
        <v>0</v>
      </c>
      <c r="QOY183" s="12">
        <f>Equity!QOY59</f>
        <v>0</v>
      </c>
      <c r="QOZ183" s="12">
        <f>Equity!QOZ59</f>
        <v>0</v>
      </c>
      <c r="QPA183" s="12">
        <f>Equity!QPA59</f>
        <v>0</v>
      </c>
      <c r="QPB183" s="12">
        <f>Equity!QPB59</f>
        <v>0</v>
      </c>
      <c r="QPC183" s="12">
        <f>Equity!QPC59</f>
        <v>0</v>
      </c>
      <c r="QPD183" s="12">
        <f>Equity!QPD59</f>
        <v>0</v>
      </c>
      <c r="QPE183" s="12">
        <f>Equity!QPE59</f>
        <v>0</v>
      </c>
      <c r="QPF183" s="12">
        <f>Equity!QPF59</f>
        <v>0</v>
      </c>
      <c r="QPG183" s="12">
        <f>Equity!QPG59</f>
        <v>0</v>
      </c>
      <c r="QPH183" s="12">
        <f>Equity!QPH59</f>
        <v>0</v>
      </c>
      <c r="QPI183" s="12">
        <f>Equity!QPI59</f>
        <v>0</v>
      </c>
      <c r="QPJ183" s="12">
        <f>Equity!QPJ59</f>
        <v>0</v>
      </c>
      <c r="QPK183" s="12">
        <f>Equity!QPK59</f>
        <v>0</v>
      </c>
      <c r="QPL183" s="12">
        <f>Equity!QPL59</f>
        <v>0</v>
      </c>
      <c r="QPM183" s="12">
        <f>Equity!QPM59</f>
        <v>0</v>
      </c>
      <c r="QPN183" s="12">
        <f>Equity!QPN59</f>
        <v>0</v>
      </c>
      <c r="QPO183" s="12">
        <f>Equity!QPO59</f>
        <v>0</v>
      </c>
      <c r="QPP183" s="12">
        <f>Equity!QPP59</f>
        <v>0</v>
      </c>
      <c r="QPQ183" s="12">
        <f>Equity!QPQ59</f>
        <v>0</v>
      </c>
      <c r="QPR183" s="12">
        <f>Equity!QPR59</f>
        <v>0</v>
      </c>
      <c r="QPS183" s="12">
        <f>Equity!QPS59</f>
        <v>0</v>
      </c>
      <c r="QPT183" s="12">
        <f>Equity!QPT59</f>
        <v>0</v>
      </c>
      <c r="QPU183" s="12">
        <f>Equity!QPU59</f>
        <v>0</v>
      </c>
      <c r="QPV183" s="12">
        <f>Equity!QPV59</f>
        <v>0</v>
      </c>
      <c r="QPW183" s="12">
        <f>Equity!QPW59</f>
        <v>0</v>
      </c>
      <c r="QPX183" s="12">
        <f>Equity!QPX59</f>
        <v>0</v>
      </c>
      <c r="QPY183" s="12">
        <f>Equity!QPY59</f>
        <v>0</v>
      </c>
      <c r="QPZ183" s="12">
        <f>Equity!QPZ59</f>
        <v>0</v>
      </c>
      <c r="QQA183" s="12">
        <f>Equity!QQA59</f>
        <v>0</v>
      </c>
      <c r="QQB183" s="12">
        <f>Equity!QQB59</f>
        <v>0</v>
      </c>
      <c r="QQC183" s="12">
        <f>Equity!QQC59</f>
        <v>0</v>
      </c>
      <c r="QQD183" s="12">
        <f>Equity!QQD59</f>
        <v>0</v>
      </c>
      <c r="QQE183" s="12">
        <f>Equity!QQE59</f>
        <v>0</v>
      </c>
      <c r="QQF183" s="12">
        <f>Equity!QQF59</f>
        <v>0</v>
      </c>
      <c r="QQG183" s="12">
        <f>Equity!QQG59</f>
        <v>0</v>
      </c>
      <c r="QQH183" s="12">
        <f>Equity!QQH59</f>
        <v>0</v>
      </c>
      <c r="QQI183" s="12">
        <f>Equity!QQI59</f>
        <v>0</v>
      </c>
      <c r="QQJ183" s="12">
        <f>Equity!QQJ59</f>
        <v>0</v>
      </c>
      <c r="QQK183" s="12">
        <f>Equity!QQK59</f>
        <v>0</v>
      </c>
      <c r="QQL183" s="12">
        <f>Equity!QQL59</f>
        <v>0</v>
      </c>
      <c r="QQM183" s="12">
        <f>Equity!QQM59</f>
        <v>0</v>
      </c>
      <c r="QQN183" s="12">
        <f>Equity!QQN59</f>
        <v>0</v>
      </c>
      <c r="QQO183" s="12">
        <f>Equity!QQO59</f>
        <v>0</v>
      </c>
      <c r="QQP183" s="12">
        <f>Equity!QQP59</f>
        <v>0</v>
      </c>
      <c r="QQQ183" s="12">
        <f>Equity!QQQ59</f>
        <v>0</v>
      </c>
      <c r="QQR183" s="12">
        <f>Equity!QQR59</f>
        <v>0</v>
      </c>
      <c r="QQS183" s="12">
        <f>Equity!QQS59</f>
        <v>0</v>
      </c>
      <c r="QQT183" s="12">
        <f>Equity!QQT59</f>
        <v>0</v>
      </c>
      <c r="QQU183" s="12">
        <f>Equity!QQU59</f>
        <v>0</v>
      </c>
      <c r="QQV183" s="12">
        <f>Equity!QQV59</f>
        <v>0</v>
      </c>
      <c r="QQW183" s="12">
        <f>Equity!QQW59</f>
        <v>0</v>
      </c>
      <c r="QQX183" s="12">
        <f>Equity!QQX59</f>
        <v>0</v>
      </c>
      <c r="QQY183" s="12">
        <f>Equity!QQY59</f>
        <v>0</v>
      </c>
      <c r="QQZ183" s="12">
        <f>Equity!QQZ59</f>
        <v>0</v>
      </c>
      <c r="QRA183" s="12">
        <f>Equity!QRA59</f>
        <v>0</v>
      </c>
      <c r="QRB183" s="12">
        <f>Equity!QRB59</f>
        <v>0</v>
      </c>
      <c r="QRC183" s="12">
        <f>Equity!QRC59</f>
        <v>0</v>
      </c>
      <c r="QRD183" s="12">
        <f>Equity!QRD59</f>
        <v>0</v>
      </c>
      <c r="QRE183" s="12">
        <f>Equity!QRE59</f>
        <v>0</v>
      </c>
      <c r="QRF183" s="12">
        <f>Equity!QRF59</f>
        <v>0</v>
      </c>
      <c r="QRG183" s="12">
        <f>Equity!QRG59</f>
        <v>0</v>
      </c>
      <c r="QRH183" s="12">
        <f>Equity!QRH59</f>
        <v>0</v>
      </c>
      <c r="QRI183" s="12">
        <f>Equity!QRI59</f>
        <v>0</v>
      </c>
      <c r="QRJ183" s="12">
        <f>Equity!QRJ59</f>
        <v>0</v>
      </c>
      <c r="QRK183" s="12">
        <f>Equity!QRK59</f>
        <v>0</v>
      </c>
      <c r="QRL183" s="12">
        <f>Equity!QRL59</f>
        <v>0</v>
      </c>
      <c r="QRM183" s="12">
        <f>Equity!QRM59</f>
        <v>0</v>
      </c>
      <c r="QRN183" s="12">
        <f>Equity!QRN59</f>
        <v>0</v>
      </c>
      <c r="QRO183" s="12">
        <f>Equity!QRO59</f>
        <v>0</v>
      </c>
      <c r="QRP183" s="12">
        <f>Equity!QRP59</f>
        <v>0</v>
      </c>
      <c r="QRQ183" s="12">
        <f>Equity!QRQ59</f>
        <v>0</v>
      </c>
      <c r="QRR183" s="12">
        <f>Equity!QRR59</f>
        <v>0</v>
      </c>
      <c r="QRS183" s="12">
        <f>Equity!QRS59</f>
        <v>0</v>
      </c>
      <c r="QRT183" s="12">
        <f>Equity!QRT59</f>
        <v>0</v>
      </c>
      <c r="QRU183" s="12">
        <f>Equity!QRU59</f>
        <v>0</v>
      </c>
      <c r="QRV183" s="12">
        <f>Equity!QRV59</f>
        <v>0</v>
      </c>
      <c r="QRW183" s="12">
        <f>Equity!QRW59</f>
        <v>0</v>
      </c>
      <c r="QRX183" s="12">
        <f>Equity!QRX59</f>
        <v>0</v>
      </c>
      <c r="QRY183" s="12">
        <f>Equity!QRY59</f>
        <v>0</v>
      </c>
      <c r="QRZ183" s="12">
        <f>Equity!QRZ59</f>
        <v>0</v>
      </c>
      <c r="QSA183" s="12">
        <f>Equity!QSA59</f>
        <v>0</v>
      </c>
      <c r="QSB183" s="12">
        <f>Equity!QSB59</f>
        <v>0</v>
      </c>
      <c r="QSC183" s="12">
        <f>Equity!QSC59</f>
        <v>0</v>
      </c>
      <c r="QSD183" s="12">
        <f>Equity!QSD59</f>
        <v>0</v>
      </c>
      <c r="QSE183" s="12">
        <f>Equity!QSE59</f>
        <v>0</v>
      </c>
      <c r="QSF183" s="12">
        <f>Equity!QSF59</f>
        <v>0</v>
      </c>
      <c r="QSG183" s="12">
        <f>Equity!QSG59</f>
        <v>0</v>
      </c>
      <c r="QSH183" s="12">
        <f>Equity!QSH59</f>
        <v>0</v>
      </c>
      <c r="QSI183" s="12">
        <f>Equity!QSI59</f>
        <v>0</v>
      </c>
      <c r="QSJ183" s="12">
        <f>Equity!QSJ59</f>
        <v>0</v>
      </c>
      <c r="QSK183" s="12">
        <f>Equity!QSK59</f>
        <v>0</v>
      </c>
      <c r="QSL183" s="12">
        <f>Equity!QSL59</f>
        <v>0</v>
      </c>
      <c r="QSM183" s="12">
        <f>Equity!QSM59</f>
        <v>0</v>
      </c>
      <c r="QSN183" s="12">
        <f>Equity!QSN59</f>
        <v>0</v>
      </c>
      <c r="QSO183" s="12">
        <f>Equity!QSO59</f>
        <v>0</v>
      </c>
      <c r="QSP183" s="12">
        <f>Equity!QSP59</f>
        <v>0</v>
      </c>
      <c r="QSQ183" s="12">
        <f>Equity!QSQ59</f>
        <v>0</v>
      </c>
      <c r="QSR183" s="12">
        <f>Equity!QSR59</f>
        <v>0</v>
      </c>
      <c r="QSS183" s="12">
        <f>Equity!QSS59</f>
        <v>0</v>
      </c>
      <c r="QST183" s="12">
        <f>Equity!QST59</f>
        <v>0</v>
      </c>
      <c r="QSU183" s="12">
        <f>Equity!QSU59</f>
        <v>0</v>
      </c>
      <c r="QSV183" s="12">
        <f>Equity!QSV59</f>
        <v>0</v>
      </c>
      <c r="QSW183" s="12">
        <f>Equity!QSW59</f>
        <v>0</v>
      </c>
      <c r="QSX183" s="12">
        <f>Equity!QSX59</f>
        <v>0</v>
      </c>
      <c r="QSY183" s="12">
        <f>Equity!QSY59</f>
        <v>0</v>
      </c>
      <c r="QSZ183" s="12">
        <f>Equity!QSZ59</f>
        <v>0</v>
      </c>
      <c r="QTA183" s="12">
        <f>Equity!QTA59</f>
        <v>0</v>
      </c>
      <c r="QTB183" s="12">
        <f>Equity!QTB59</f>
        <v>0</v>
      </c>
      <c r="QTC183" s="12">
        <f>Equity!QTC59</f>
        <v>0</v>
      </c>
      <c r="QTD183" s="12">
        <f>Equity!QTD59</f>
        <v>0</v>
      </c>
      <c r="QTE183" s="12">
        <f>Equity!QTE59</f>
        <v>0</v>
      </c>
      <c r="QTF183" s="12">
        <f>Equity!QTF59</f>
        <v>0</v>
      </c>
      <c r="QTG183" s="12">
        <f>Equity!QTG59</f>
        <v>0</v>
      </c>
      <c r="QTH183" s="12">
        <f>Equity!QTH59</f>
        <v>0</v>
      </c>
      <c r="QTI183" s="12">
        <f>Equity!QTI59</f>
        <v>0</v>
      </c>
      <c r="QTJ183" s="12">
        <f>Equity!QTJ59</f>
        <v>0</v>
      </c>
      <c r="QTK183" s="12">
        <f>Equity!QTK59</f>
        <v>0</v>
      </c>
      <c r="QTL183" s="12">
        <f>Equity!QTL59</f>
        <v>0</v>
      </c>
      <c r="QTM183" s="12">
        <f>Equity!QTM59</f>
        <v>0</v>
      </c>
      <c r="QTN183" s="12">
        <f>Equity!QTN59</f>
        <v>0</v>
      </c>
      <c r="QTO183" s="12">
        <f>Equity!QTO59</f>
        <v>0</v>
      </c>
      <c r="QTP183" s="12">
        <f>Equity!QTP59</f>
        <v>0</v>
      </c>
      <c r="QTQ183" s="12">
        <f>Equity!QTQ59</f>
        <v>0</v>
      </c>
      <c r="QTR183" s="12">
        <f>Equity!QTR59</f>
        <v>0</v>
      </c>
      <c r="QTS183" s="12">
        <f>Equity!QTS59</f>
        <v>0</v>
      </c>
      <c r="QTT183" s="12">
        <f>Equity!QTT59</f>
        <v>0</v>
      </c>
      <c r="QTU183" s="12">
        <f>Equity!QTU59</f>
        <v>0</v>
      </c>
      <c r="QTV183" s="12">
        <f>Equity!QTV59</f>
        <v>0</v>
      </c>
      <c r="QTW183" s="12">
        <f>Equity!QTW59</f>
        <v>0</v>
      </c>
      <c r="QTX183" s="12">
        <f>Equity!QTX59</f>
        <v>0</v>
      </c>
      <c r="QTY183" s="12">
        <f>Equity!QTY59</f>
        <v>0</v>
      </c>
      <c r="QTZ183" s="12">
        <f>Equity!QTZ59</f>
        <v>0</v>
      </c>
      <c r="QUA183" s="12">
        <f>Equity!QUA59</f>
        <v>0</v>
      </c>
      <c r="QUB183" s="12">
        <f>Equity!QUB59</f>
        <v>0</v>
      </c>
      <c r="QUC183" s="12">
        <f>Equity!QUC59</f>
        <v>0</v>
      </c>
      <c r="QUD183" s="12">
        <f>Equity!QUD59</f>
        <v>0</v>
      </c>
      <c r="QUE183" s="12">
        <f>Equity!QUE59</f>
        <v>0</v>
      </c>
      <c r="QUF183" s="12">
        <f>Equity!QUF59</f>
        <v>0</v>
      </c>
      <c r="QUG183" s="12">
        <f>Equity!QUG59</f>
        <v>0</v>
      </c>
      <c r="QUH183" s="12">
        <f>Equity!QUH59</f>
        <v>0</v>
      </c>
      <c r="QUI183" s="12">
        <f>Equity!QUI59</f>
        <v>0</v>
      </c>
      <c r="QUJ183" s="12">
        <f>Equity!QUJ59</f>
        <v>0</v>
      </c>
      <c r="QUK183" s="12">
        <f>Equity!QUK59</f>
        <v>0</v>
      </c>
      <c r="QUL183" s="12">
        <f>Equity!QUL59</f>
        <v>0</v>
      </c>
      <c r="QUM183" s="12">
        <f>Equity!QUM59</f>
        <v>0</v>
      </c>
      <c r="QUN183" s="12">
        <f>Equity!QUN59</f>
        <v>0</v>
      </c>
      <c r="QUO183" s="12">
        <f>Equity!QUO59</f>
        <v>0</v>
      </c>
      <c r="QUP183" s="12">
        <f>Equity!QUP59</f>
        <v>0</v>
      </c>
      <c r="QUQ183" s="12">
        <f>Equity!QUQ59</f>
        <v>0</v>
      </c>
      <c r="QUR183" s="12">
        <f>Equity!QUR59</f>
        <v>0</v>
      </c>
      <c r="QUS183" s="12">
        <f>Equity!QUS59</f>
        <v>0</v>
      </c>
      <c r="QUT183" s="12">
        <f>Equity!QUT59</f>
        <v>0</v>
      </c>
      <c r="QUU183" s="12">
        <f>Equity!QUU59</f>
        <v>0</v>
      </c>
      <c r="QUV183" s="12">
        <f>Equity!QUV59</f>
        <v>0</v>
      </c>
      <c r="QUW183" s="12">
        <f>Equity!QUW59</f>
        <v>0</v>
      </c>
      <c r="QUX183" s="12">
        <f>Equity!QUX59</f>
        <v>0</v>
      </c>
      <c r="QUY183" s="12">
        <f>Equity!QUY59</f>
        <v>0</v>
      </c>
      <c r="QUZ183" s="12">
        <f>Equity!QUZ59</f>
        <v>0</v>
      </c>
      <c r="QVA183" s="12">
        <f>Equity!QVA59</f>
        <v>0</v>
      </c>
      <c r="QVB183" s="12">
        <f>Equity!QVB59</f>
        <v>0</v>
      </c>
      <c r="QVC183" s="12">
        <f>Equity!QVC59</f>
        <v>0</v>
      </c>
      <c r="QVD183" s="12">
        <f>Equity!QVD59</f>
        <v>0</v>
      </c>
      <c r="QVE183" s="12">
        <f>Equity!QVE59</f>
        <v>0</v>
      </c>
      <c r="QVF183" s="12">
        <f>Equity!QVF59</f>
        <v>0</v>
      </c>
      <c r="QVG183" s="12">
        <f>Equity!QVG59</f>
        <v>0</v>
      </c>
      <c r="QVH183" s="12">
        <f>Equity!QVH59</f>
        <v>0</v>
      </c>
      <c r="QVI183" s="12">
        <f>Equity!QVI59</f>
        <v>0</v>
      </c>
      <c r="QVJ183" s="12">
        <f>Equity!QVJ59</f>
        <v>0</v>
      </c>
      <c r="QVK183" s="12">
        <f>Equity!QVK59</f>
        <v>0</v>
      </c>
      <c r="QVL183" s="12">
        <f>Equity!QVL59</f>
        <v>0</v>
      </c>
      <c r="QVM183" s="12">
        <f>Equity!QVM59</f>
        <v>0</v>
      </c>
      <c r="QVN183" s="12">
        <f>Equity!QVN59</f>
        <v>0</v>
      </c>
      <c r="QVO183" s="12">
        <f>Equity!QVO59</f>
        <v>0</v>
      </c>
      <c r="QVP183" s="12">
        <f>Equity!QVP59</f>
        <v>0</v>
      </c>
      <c r="QVQ183" s="12">
        <f>Equity!QVQ59</f>
        <v>0</v>
      </c>
      <c r="QVR183" s="12">
        <f>Equity!QVR59</f>
        <v>0</v>
      </c>
      <c r="QVS183" s="12">
        <f>Equity!QVS59</f>
        <v>0</v>
      </c>
      <c r="QVT183" s="12">
        <f>Equity!QVT59</f>
        <v>0</v>
      </c>
      <c r="QVU183" s="12">
        <f>Equity!QVU59</f>
        <v>0</v>
      </c>
      <c r="QVV183" s="12">
        <f>Equity!QVV59</f>
        <v>0</v>
      </c>
      <c r="QVW183" s="12">
        <f>Equity!QVW59</f>
        <v>0</v>
      </c>
      <c r="QVX183" s="12">
        <f>Equity!QVX59</f>
        <v>0</v>
      </c>
      <c r="QVY183" s="12">
        <f>Equity!QVY59</f>
        <v>0</v>
      </c>
      <c r="QVZ183" s="12">
        <f>Equity!QVZ59</f>
        <v>0</v>
      </c>
      <c r="QWA183" s="12">
        <f>Equity!QWA59</f>
        <v>0</v>
      </c>
      <c r="QWB183" s="12">
        <f>Equity!QWB59</f>
        <v>0</v>
      </c>
      <c r="QWC183" s="12">
        <f>Equity!QWC59</f>
        <v>0</v>
      </c>
      <c r="QWD183" s="12">
        <f>Equity!QWD59</f>
        <v>0</v>
      </c>
      <c r="QWE183" s="12">
        <f>Equity!QWE59</f>
        <v>0</v>
      </c>
      <c r="QWF183" s="12">
        <f>Equity!QWF59</f>
        <v>0</v>
      </c>
      <c r="QWG183" s="12">
        <f>Equity!QWG59</f>
        <v>0</v>
      </c>
      <c r="QWH183" s="12">
        <f>Equity!QWH59</f>
        <v>0</v>
      </c>
      <c r="QWI183" s="12">
        <f>Equity!QWI59</f>
        <v>0</v>
      </c>
      <c r="QWJ183" s="12">
        <f>Equity!QWJ59</f>
        <v>0</v>
      </c>
      <c r="QWK183" s="12">
        <f>Equity!QWK59</f>
        <v>0</v>
      </c>
      <c r="QWL183" s="12">
        <f>Equity!QWL59</f>
        <v>0</v>
      </c>
      <c r="QWM183" s="12">
        <f>Equity!QWM59</f>
        <v>0</v>
      </c>
      <c r="QWN183" s="12">
        <f>Equity!QWN59</f>
        <v>0</v>
      </c>
      <c r="QWO183" s="12">
        <f>Equity!QWO59</f>
        <v>0</v>
      </c>
      <c r="QWP183" s="12">
        <f>Equity!QWP59</f>
        <v>0</v>
      </c>
      <c r="QWQ183" s="12">
        <f>Equity!QWQ59</f>
        <v>0</v>
      </c>
      <c r="QWR183" s="12">
        <f>Equity!QWR59</f>
        <v>0</v>
      </c>
      <c r="QWS183" s="12">
        <f>Equity!QWS59</f>
        <v>0</v>
      </c>
      <c r="QWT183" s="12">
        <f>Equity!QWT59</f>
        <v>0</v>
      </c>
      <c r="QWU183" s="12">
        <f>Equity!QWU59</f>
        <v>0</v>
      </c>
      <c r="QWV183" s="12">
        <f>Equity!QWV59</f>
        <v>0</v>
      </c>
      <c r="QWW183" s="12">
        <f>Equity!QWW59</f>
        <v>0</v>
      </c>
      <c r="QWX183" s="12">
        <f>Equity!QWX59</f>
        <v>0</v>
      </c>
      <c r="QWY183" s="12">
        <f>Equity!QWY59</f>
        <v>0</v>
      </c>
      <c r="QWZ183" s="12">
        <f>Equity!QWZ59</f>
        <v>0</v>
      </c>
      <c r="QXA183" s="12">
        <f>Equity!QXA59</f>
        <v>0</v>
      </c>
      <c r="QXB183" s="12">
        <f>Equity!QXB59</f>
        <v>0</v>
      </c>
      <c r="QXC183" s="12">
        <f>Equity!QXC59</f>
        <v>0</v>
      </c>
      <c r="QXD183" s="12">
        <f>Equity!QXD59</f>
        <v>0</v>
      </c>
      <c r="QXE183" s="12">
        <f>Equity!QXE59</f>
        <v>0</v>
      </c>
      <c r="QXF183" s="12">
        <f>Equity!QXF59</f>
        <v>0</v>
      </c>
      <c r="QXG183" s="12">
        <f>Equity!QXG59</f>
        <v>0</v>
      </c>
      <c r="QXH183" s="12">
        <f>Equity!QXH59</f>
        <v>0</v>
      </c>
      <c r="QXI183" s="12">
        <f>Equity!QXI59</f>
        <v>0</v>
      </c>
      <c r="QXJ183" s="12">
        <f>Equity!QXJ59</f>
        <v>0</v>
      </c>
      <c r="QXK183" s="12">
        <f>Equity!QXK59</f>
        <v>0</v>
      </c>
      <c r="QXL183" s="12">
        <f>Equity!QXL59</f>
        <v>0</v>
      </c>
      <c r="QXM183" s="12">
        <f>Equity!QXM59</f>
        <v>0</v>
      </c>
      <c r="QXN183" s="12">
        <f>Equity!QXN59</f>
        <v>0</v>
      </c>
      <c r="QXO183" s="12">
        <f>Equity!QXO59</f>
        <v>0</v>
      </c>
      <c r="QXP183" s="12">
        <f>Equity!QXP59</f>
        <v>0</v>
      </c>
      <c r="QXQ183" s="12">
        <f>Equity!QXQ59</f>
        <v>0</v>
      </c>
      <c r="QXR183" s="12">
        <f>Equity!QXR59</f>
        <v>0</v>
      </c>
      <c r="QXS183" s="12">
        <f>Equity!QXS59</f>
        <v>0</v>
      </c>
      <c r="QXT183" s="12">
        <f>Equity!QXT59</f>
        <v>0</v>
      </c>
      <c r="QXU183" s="12">
        <f>Equity!QXU59</f>
        <v>0</v>
      </c>
      <c r="QXV183" s="12">
        <f>Equity!QXV59</f>
        <v>0</v>
      </c>
      <c r="QXW183" s="12">
        <f>Equity!QXW59</f>
        <v>0</v>
      </c>
      <c r="QXX183" s="12">
        <f>Equity!QXX59</f>
        <v>0</v>
      </c>
      <c r="QXY183" s="12">
        <f>Equity!QXY59</f>
        <v>0</v>
      </c>
      <c r="QXZ183" s="12">
        <f>Equity!QXZ59</f>
        <v>0</v>
      </c>
      <c r="QYA183" s="12">
        <f>Equity!QYA59</f>
        <v>0</v>
      </c>
      <c r="QYB183" s="12">
        <f>Equity!QYB59</f>
        <v>0</v>
      </c>
      <c r="QYC183" s="12">
        <f>Equity!QYC59</f>
        <v>0</v>
      </c>
      <c r="QYD183" s="12">
        <f>Equity!QYD59</f>
        <v>0</v>
      </c>
      <c r="QYE183" s="12">
        <f>Equity!QYE59</f>
        <v>0</v>
      </c>
      <c r="QYF183" s="12">
        <f>Equity!QYF59</f>
        <v>0</v>
      </c>
      <c r="QYG183" s="12">
        <f>Equity!QYG59</f>
        <v>0</v>
      </c>
      <c r="QYH183" s="12">
        <f>Equity!QYH59</f>
        <v>0</v>
      </c>
      <c r="QYI183" s="12">
        <f>Equity!QYI59</f>
        <v>0</v>
      </c>
      <c r="QYJ183" s="12">
        <f>Equity!QYJ59</f>
        <v>0</v>
      </c>
      <c r="QYK183" s="12">
        <f>Equity!QYK59</f>
        <v>0</v>
      </c>
      <c r="QYL183" s="12">
        <f>Equity!QYL59</f>
        <v>0</v>
      </c>
      <c r="QYM183" s="12">
        <f>Equity!QYM59</f>
        <v>0</v>
      </c>
      <c r="QYN183" s="12">
        <f>Equity!QYN59</f>
        <v>0</v>
      </c>
      <c r="QYO183" s="12">
        <f>Equity!QYO59</f>
        <v>0</v>
      </c>
      <c r="QYP183" s="12">
        <f>Equity!QYP59</f>
        <v>0</v>
      </c>
      <c r="QYQ183" s="12">
        <f>Equity!QYQ59</f>
        <v>0</v>
      </c>
      <c r="QYR183" s="12">
        <f>Equity!QYR59</f>
        <v>0</v>
      </c>
      <c r="QYS183" s="12">
        <f>Equity!QYS59</f>
        <v>0</v>
      </c>
      <c r="QYT183" s="12">
        <f>Equity!QYT59</f>
        <v>0</v>
      </c>
      <c r="QYU183" s="12">
        <f>Equity!QYU59</f>
        <v>0</v>
      </c>
      <c r="QYV183" s="12">
        <f>Equity!QYV59</f>
        <v>0</v>
      </c>
      <c r="QYW183" s="12">
        <f>Equity!QYW59</f>
        <v>0</v>
      </c>
      <c r="QYX183" s="12">
        <f>Equity!QYX59</f>
        <v>0</v>
      </c>
      <c r="QYY183" s="12">
        <f>Equity!QYY59</f>
        <v>0</v>
      </c>
      <c r="QYZ183" s="12">
        <f>Equity!QYZ59</f>
        <v>0</v>
      </c>
      <c r="QZA183" s="12">
        <f>Equity!QZA59</f>
        <v>0</v>
      </c>
      <c r="QZB183" s="12">
        <f>Equity!QZB59</f>
        <v>0</v>
      </c>
      <c r="QZC183" s="12">
        <f>Equity!QZC59</f>
        <v>0</v>
      </c>
      <c r="QZD183" s="12">
        <f>Equity!QZD59</f>
        <v>0</v>
      </c>
      <c r="QZE183" s="12">
        <f>Equity!QZE59</f>
        <v>0</v>
      </c>
      <c r="QZF183" s="12">
        <f>Equity!QZF59</f>
        <v>0</v>
      </c>
      <c r="QZG183" s="12">
        <f>Equity!QZG59</f>
        <v>0</v>
      </c>
      <c r="QZH183" s="12">
        <f>Equity!QZH59</f>
        <v>0</v>
      </c>
      <c r="QZI183" s="12">
        <f>Equity!QZI59</f>
        <v>0</v>
      </c>
      <c r="QZJ183" s="12">
        <f>Equity!QZJ59</f>
        <v>0</v>
      </c>
      <c r="QZK183" s="12">
        <f>Equity!QZK59</f>
        <v>0</v>
      </c>
      <c r="QZL183" s="12">
        <f>Equity!QZL59</f>
        <v>0</v>
      </c>
      <c r="QZM183" s="12">
        <f>Equity!QZM59</f>
        <v>0</v>
      </c>
      <c r="QZN183" s="12">
        <f>Equity!QZN59</f>
        <v>0</v>
      </c>
      <c r="QZO183" s="12">
        <f>Equity!QZO59</f>
        <v>0</v>
      </c>
      <c r="QZP183" s="12">
        <f>Equity!QZP59</f>
        <v>0</v>
      </c>
      <c r="QZQ183" s="12">
        <f>Equity!QZQ59</f>
        <v>0</v>
      </c>
      <c r="QZR183" s="12">
        <f>Equity!QZR59</f>
        <v>0</v>
      </c>
      <c r="QZS183" s="12">
        <f>Equity!QZS59</f>
        <v>0</v>
      </c>
      <c r="QZT183" s="12">
        <f>Equity!QZT59</f>
        <v>0</v>
      </c>
      <c r="QZU183" s="12">
        <f>Equity!QZU59</f>
        <v>0</v>
      </c>
      <c r="QZV183" s="12">
        <f>Equity!QZV59</f>
        <v>0</v>
      </c>
      <c r="QZW183" s="12">
        <f>Equity!QZW59</f>
        <v>0</v>
      </c>
      <c r="QZX183" s="12">
        <f>Equity!QZX59</f>
        <v>0</v>
      </c>
      <c r="QZY183" s="12">
        <f>Equity!QZY59</f>
        <v>0</v>
      </c>
      <c r="QZZ183" s="12">
        <f>Equity!QZZ59</f>
        <v>0</v>
      </c>
      <c r="RAA183" s="12">
        <f>Equity!RAA59</f>
        <v>0</v>
      </c>
      <c r="RAB183" s="12">
        <f>Equity!RAB59</f>
        <v>0</v>
      </c>
      <c r="RAC183" s="12">
        <f>Equity!RAC59</f>
        <v>0</v>
      </c>
      <c r="RAD183" s="12">
        <f>Equity!RAD59</f>
        <v>0</v>
      </c>
      <c r="RAE183" s="12">
        <f>Equity!RAE59</f>
        <v>0</v>
      </c>
      <c r="RAF183" s="12">
        <f>Equity!RAF59</f>
        <v>0</v>
      </c>
      <c r="RAG183" s="12">
        <f>Equity!RAG59</f>
        <v>0</v>
      </c>
      <c r="RAH183" s="12">
        <f>Equity!RAH59</f>
        <v>0</v>
      </c>
      <c r="RAI183" s="12">
        <f>Equity!RAI59</f>
        <v>0</v>
      </c>
      <c r="RAJ183" s="12">
        <f>Equity!RAJ59</f>
        <v>0</v>
      </c>
      <c r="RAK183" s="12">
        <f>Equity!RAK59</f>
        <v>0</v>
      </c>
      <c r="RAL183" s="12">
        <f>Equity!RAL59</f>
        <v>0</v>
      </c>
      <c r="RAM183" s="12">
        <f>Equity!RAM59</f>
        <v>0</v>
      </c>
      <c r="RAN183" s="12">
        <f>Equity!RAN59</f>
        <v>0</v>
      </c>
      <c r="RAO183" s="12">
        <f>Equity!RAO59</f>
        <v>0</v>
      </c>
      <c r="RAP183" s="12">
        <f>Equity!RAP59</f>
        <v>0</v>
      </c>
      <c r="RAQ183" s="12">
        <f>Equity!RAQ59</f>
        <v>0</v>
      </c>
      <c r="RAR183" s="12">
        <f>Equity!RAR59</f>
        <v>0</v>
      </c>
      <c r="RAS183" s="12">
        <f>Equity!RAS59</f>
        <v>0</v>
      </c>
      <c r="RAT183" s="12">
        <f>Equity!RAT59</f>
        <v>0</v>
      </c>
      <c r="RAU183" s="12">
        <f>Equity!RAU59</f>
        <v>0</v>
      </c>
      <c r="RAV183" s="12">
        <f>Equity!RAV59</f>
        <v>0</v>
      </c>
      <c r="RAW183" s="12">
        <f>Equity!RAW59</f>
        <v>0</v>
      </c>
      <c r="RAX183" s="12">
        <f>Equity!RAX59</f>
        <v>0</v>
      </c>
      <c r="RAY183" s="12">
        <f>Equity!RAY59</f>
        <v>0</v>
      </c>
      <c r="RAZ183" s="12">
        <f>Equity!RAZ59</f>
        <v>0</v>
      </c>
      <c r="RBA183" s="12">
        <f>Equity!RBA59</f>
        <v>0</v>
      </c>
      <c r="RBB183" s="12">
        <f>Equity!RBB59</f>
        <v>0</v>
      </c>
      <c r="RBC183" s="12">
        <f>Equity!RBC59</f>
        <v>0</v>
      </c>
      <c r="RBD183" s="12">
        <f>Equity!RBD59</f>
        <v>0</v>
      </c>
      <c r="RBE183" s="12">
        <f>Equity!RBE59</f>
        <v>0</v>
      </c>
      <c r="RBF183" s="12">
        <f>Equity!RBF59</f>
        <v>0</v>
      </c>
      <c r="RBG183" s="12">
        <f>Equity!RBG59</f>
        <v>0</v>
      </c>
      <c r="RBH183" s="12">
        <f>Equity!RBH59</f>
        <v>0</v>
      </c>
      <c r="RBI183" s="12">
        <f>Equity!RBI59</f>
        <v>0</v>
      </c>
      <c r="RBJ183" s="12">
        <f>Equity!RBJ59</f>
        <v>0</v>
      </c>
      <c r="RBK183" s="12">
        <f>Equity!RBK59</f>
        <v>0</v>
      </c>
      <c r="RBL183" s="12">
        <f>Equity!RBL59</f>
        <v>0</v>
      </c>
      <c r="RBM183" s="12">
        <f>Equity!RBM59</f>
        <v>0</v>
      </c>
      <c r="RBN183" s="12">
        <f>Equity!RBN59</f>
        <v>0</v>
      </c>
      <c r="RBO183" s="12">
        <f>Equity!RBO59</f>
        <v>0</v>
      </c>
      <c r="RBP183" s="12">
        <f>Equity!RBP59</f>
        <v>0</v>
      </c>
      <c r="RBQ183" s="12">
        <f>Equity!RBQ59</f>
        <v>0</v>
      </c>
      <c r="RBR183" s="12">
        <f>Equity!RBR59</f>
        <v>0</v>
      </c>
      <c r="RBS183" s="12">
        <f>Equity!RBS59</f>
        <v>0</v>
      </c>
      <c r="RBT183" s="12">
        <f>Equity!RBT59</f>
        <v>0</v>
      </c>
      <c r="RBU183" s="12">
        <f>Equity!RBU59</f>
        <v>0</v>
      </c>
      <c r="RBV183" s="12">
        <f>Equity!RBV59</f>
        <v>0</v>
      </c>
      <c r="RBW183" s="12">
        <f>Equity!RBW59</f>
        <v>0</v>
      </c>
      <c r="RBX183" s="12">
        <f>Equity!RBX59</f>
        <v>0</v>
      </c>
      <c r="RBY183" s="12">
        <f>Equity!RBY59</f>
        <v>0</v>
      </c>
      <c r="RBZ183" s="12">
        <f>Equity!RBZ59</f>
        <v>0</v>
      </c>
      <c r="RCA183" s="12">
        <f>Equity!RCA59</f>
        <v>0</v>
      </c>
      <c r="RCB183" s="12">
        <f>Equity!RCB59</f>
        <v>0</v>
      </c>
      <c r="RCC183" s="12">
        <f>Equity!RCC59</f>
        <v>0</v>
      </c>
      <c r="RCD183" s="12">
        <f>Equity!RCD59</f>
        <v>0</v>
      </c>
      <c r="RCE183" s="12">
        <f>Equity!RCE59</f>
        <v>0</v>
      </c>
      <c r="RCF183" s="12">
        <f>Equity!RCF59</f>
        <v>0</v>
      </c>
      <c r="RCG183" s="12">
        <f>Equity!RCG59</f>
        <v>0</v>
      </c>
      <c r="RCH183" s="12">
        <f>Equity!RCH59</f>
        <v>0</v>
      </c>
      <c r="RCI183" s="12">
        <f>Equity!RCI59</f>
        <v>0</v>
      </c>
      <c r="RCJ183" s="12">
        <f>Equity!RCJ59</f>
        <v>0</v>
      </c>
      <c r="RCK183" s="12">
        <f>Equity!RCK59</f>
        <v>0</v>
      </c>
      <c r="RCL183" s="12">
        <f>Equity!RCL59</f>
        <v>0</v>
      </c>
      <c r="RCM183" s="12">
        <f>Equity!RCM59</f>
        <v>0</v>
      </c>
      <c r="RCN183" s="12">
        <f>Equity!RCN59</f>
        <v>0</v>
      </c>
      <c r="RCO183" s="12">
        <f>Equity!RCO59</f>
        <v>0</v>
      </c>
      <c r="RCP183" s="12">
        <f>Equity!RCP59</f>
        <v>0</v>
      </c>
      <c r="RCQ183" s="12">
        <f>Equity!RCQ59</f>
        <v>0</v>
      </c>
      <c r="RCR183" s="12">
        <f>Equity!RCR59</f>
        <v>0</v>
      </c>
      <c r="RCS183" s="12">
        <f>Equity!RCS59</f>
        <v>0</v>
      </c>
      <c r="RCT183" s="12">
        <f>Equity!RCT59</f>
        <v>0</v>
      </c>
      <c r="RCU183" s="12">
        <f>Equity!RCU59</f>
        <v>0</v>
      </c>
      <c r="RCV183" s="12">
        <f>Equity!RCV59</f>
        <v>0</v>
      </c>
      <c r="RCW183" s="12">
        <f>Equity!RCW59</f>
        <v>0</v>
      </c>
      <c r="RCX183" s="12">
        <f>Equity!RCX59</f>
        <v>0</v>
      </c>
      <c r="RCY183" s="12">
        <f>Equity!RCY59</f>
        <v>0</v>
      </c>
      <c r="RCZ183" s="12">
        <f>Equity!RCZ59</f>
        <v>0</v>
      </c>
      <c r="RDA183" s="12">
        <f>Equity!RDA59</f>
        <v>0</v>
      </c>
      <c r="RDB183" s="12">
        <f>Equity!RDB59</f>
        <v>0</v>
      </c>
      <c r="RDC183" s="12">
        <f>Equity!RDC59</f>
        <v>0</v>
      </c>
      <c r="RDD183" s="12">
        <f>Equity!RDD59</f>
        <v>0</v>
      </c>
      <c r="RDE183" s="12">
        <f>Equity!RDE59</f>
        <v>0</v>
      </c>
      <c r="RDF183" s="12">
        <f>Equity!RDF59</f>
        <v>0</v>
      </c>
      <c r="RDG183" s="12">
        <f>Equity!RDG59</f>
        <v>0</v>
      </c>
      <c r="RDH183" s="12">
        <f>Equity!RDH59</f>
        <v>0</v>
      </c>
      <c r="RDI183" s="12">
        <f>Equity!RDI59</f>
        <v>0</v>
      </c>
      <c r="RDJ183" s="12">
        <f>Equity!RDJ59</f>
        <v>0</v>
      </c>
      <c r="RDK183" s="12">
        <f>Equity!RDK59</f>
        <v>0</v>
      </c>
      <c r="RDL183" s="12">
        <f>Equity!RDL59</f>
        <v>0</v>
      </c>
      <c r="RDM183" s="12">
        <f>Equity!RDM59</f>
        <v>0</v>
      </c>
      <c r="RDN183" s="12">
        <f>Equity!RDN59</f>
        <v>0</v>
      </c>
      <c r="RDO183" s="12">
        <f>Equity!RDO59</f>
        <v>0</v>
      </c>
      <c r="RDP183" s="12">
        <f>Equity!RDP59</f>
        <v>0</v>
      </c>
      <c r="RDQ183" s="12">
        <f>Equity!RDQ59</f>
        <v>0</v>
      </c>
      <c r="RDR183" s="12">
        <f>Equity!RDR59</f>
        <v>0</v>
      </c>
      <c r="RDS183" s="12">
        <f>Equity!RDS59</f>
        <v>0</v>
      </c>
      <c r="RDT183" s="12">
        <f>Equity!RDT59</f>
        <v>0</v>
      </c>
      <c r="RDU183" s="12">
        <f>Equity!RDU59</f>
        <v>0</v>
      </c>
      <c r="RDV183" s="12">
        <f>Equity!RDV59</f>
        <v>0</v>
      </c>
      <c r="RDW183" s="12">
        <f>Equity!RDW59</f>
        <v>0</v>
      </c>
      <c r="RDX183" s="12">
        <f>Equity!RDX59</f>
        <v>0</v>
      </c>
      <c r="RDY183" s="12">
        <f>Equity!RDY59</f>
        <v>0</v>
      </c>
      <c r="RDZ183" s="12">
        <f>Equity!RDZ59</f>
        <v>0</v>
      </c>
      <c r="REA183" s="12">
        <f>Equity!REA59</f>
        <v>0</v>
      </c>
      <c r="REB183" s="12">
        <f>Equity!REB59</f>
        <v>0</v>
      </c>
      <c r="REC183" s="12">
        <f>Equity!REC59</f>
        <v>0</v>
      </c>
      <c r="RED183" s="12">
        <f>Equity!RED59</f>
        <v>0</v>
      </c>
      <c r="REE183" s="12">
        <f>Equity!REE59</f>
        <v>0</v>
      </c>
      <c r="REF183" s="12">
        <f>Equity!REF59</f>
        <v>0</v>
      </c>
      <c r="REG183" s="12">
        <f>Equity!REG59</f>
        <v>0</v>
      </c>
      <c r="REH183" s="12">
        <f>Equity!REH59</f>
        <v>0</v>
      </c>
      <c r="REI183" s="12">
        <f>Equity!REI59</f>
        <v>0</v>
      </c>
      <c r="REJ183" s="12">
        <f>Equity!REJ59</f>
        <v>0</v>
      </c>
      <c r="REK183" s="12">
        <f>Equity!REK59</f>
        <v>0</v>
      </c>
      <c r="REL183" s="12">
        <f>Equity!REL59</f>
        <v>0</v>
      </c>
      <c r="REM183" s="12">
        <f>Equity!REM59</f>
        <v>0</v>
      </c>
      <c r="REN183" s="12">
        <f>Equity!REN59</f>
        <v>0</v>
      </c>
      <c r="REO183" s="12">
        <f>Equity!REO59</f>
        <v>0</v>
      </c>
      <c r="REP183" s="12">
        <f>Equity!REP59</f>
        <v>0</v>
      </c>
      <c r="REQ183" s="12">
        <f>Equity!REQ59</f>
        <v>0</v>
      </c>
      <c r="RER183" s="12">
        <f>Equity!RER59</f>
        <v>0</v>
      </c>
      <c r="RES183" s="12">
        <f>Equity!RES59</f>
        <v>0</v>
      </c>
      <c r="RET183" s="12">
        <f>Equity!RET59</f>
        <v>0</v>
      </c>
      <c r="REU183" s="12">
        <f>Equity!REU59</f>
        <v>0</v>
      </c>
      <c r="REV183" s="12">
        <f>Equity!REV59</f>
        <v>0</v>
      </c>
      <c r="REW183" s="12">
        <f>Equity!REW59</f>
        <v>0</v>
      </c>
      <c r="REX183" s="12">
        <f>Equity!REX59</f>
        <v>0</v>
      </c>
      <c r="REY183" s="12">
        <f>Equity!REY59</f>
        <v>0</v>
      </c>
      <c r="REZ183" s="12">
        <f>Equity!REZ59</f>
        <v>0</v>
      </c>
      <c r="RFA183" s="12">
        <f>Equity!RFA59</f>
        <v>0</v>
      </c>
      <c r="RFB183" s="12">
        <f>Equity!RFB59</f>
        <v>0</v>
      </c>
      <c r="RFC183" s="12">
        <f>Equity!RFC59</f>
        <v>0</v>
      </c>
      <c r="RFD183" s="12">
        <f>Equity!RFD59</f>
        <v>0</v>
      </c>
      <c r="RFE183" s="12">
        <f>Equity!RFE59</f>
        <v>0</v>
      </c>
      <c r="RFF183" s="12">
        <f>Equity!RFF59</f>
        <v>0</v>
      </c>
      <c r="RFG183" s="12">
        <f>Equity!RFG59</f>
        <v>0</v>
      </c>
      <c r="RFH183" s="12">
        <f>Equity!RFH59</f>
        <v>0</v>
      </c>
      <c r="RFI183" s="12">
        <f>Equity!RFI59</f>
        <v>0</v>
      </c>
      <c r="RFJ183" s="12">
        <f>Equity!RFJ59</f>
        <v>0</v>
      </c>
      <c r="RFK183" s="12">
        <f>Equity!RFK59</f>
        <v>0</v>
      </c>
      <c r="RFL183" s="12">
        <f>Equity!RFL59</f>
        <v>0</v>
      </c>
      <c r="RFM183" s="12">
        <f>Equity!RFM59</f>
        <v>0</v>
      </c>
      <c r="RFN183" s="12">
        <f>Equity!RFN59</f>
        <v>0</v>
      </c>
      <c r="RFO183" s="12">
        <f>Equity!RFO59</f>
        <v>0</v>
      </c>
      <c r="RFP183" s="12">
        <f>Equity!RFP59</f>
        <v>0</v>
      </c>
      <c r="RFQ183" s="12">
        <f>Equity!RFQ59</f>
        <v>0</v>
      </c>
      <c r="RFR183" s="12">
        <f>Equity!RFR59</f>
        <v>0</v>
      </c>
      <c r="RFS183" s="12">
        <f>Equity!RFS59</f>
        <v>0</v>
      </c>
      <c r="RFT183" s="12">
        <f>Equity!RFT59</f>
        <v>0</v>
      </c>
      <c r="RFU183" s="12">
        <f>Equity!RFU59</f>
        <v>0</v>
      </c>
      <c r="RFV183" s="12">
        <f>Equity!RFV59</f>
        <v>0</v>
      </c>
      <c r="RFW183" s="12">
        <f>Equity!RFW59</f>
        <v>0</v>
      </c>
      <c r="RFX183" s="12">
        <f>Equity!RFX59</f>
        <v>0</v>
      </c>
      <c r="RFY183" s="12">
        <f>Equity!RFY59</f>
        <v>0</v>
      </c>
      <c r="RFZ183" s="12">
        <f>Equity!RFZ59</f>
        <v>0</v>
      </c>
      <c r="RGA183" s="12">
        <f>Equity!RGA59</f>
        <v>0</v>
      </c>
      <c r="RGB183" s="12">
        <f>Equity!RGB59</f>
        <v>0</v>
      </c>
      <c r="RGC183" s="12">
        <f>Equity!RGC59</f>
        <v>0</v>
      </c>
      <c r="RGD183" s="12">
        <f>Equity!RGD59</f>
        <v>0</v>
      </c>
      <c r="RGE183" s="12">
        <f>Equity!RGE59</f>
        <v>0</v>
      </c>
      <c r="RGF183" s="12">
        <f>Equity!RGF59</f>
        <v>0</v>
      </c>
      <c r="RGG183" s="12">
        <f>Equity!RGG59</f>
        <v>0</v>
      </c>
      <c r="RGH183" s="12">
        <f>Equity!RGH59</f>
        <v>0</v>
      </c>
      <c r="RGI183" s="12">
        <f>Equity!RGI59</f>
        <v>0</v>
      </c>
      <c r="RGJ183" s="12">
        <f>Equity!RGJ59</f>
        <v>0</v>
      </c>
      <c r="RGK183" s="12">
        <f>Equity!RGK59</f>
        <v>0</v>
      </c>
      <c r="RGL183" s="12">
        <f>Equity!RGL59</f>
        <v>0</v>
      </c>
      <c r="RGM183" s="12">
        <f>Equity!RGM59</f>
        <v>0</v>
      </c>
      <c r="RGN183" s="12">
        <f>Equity!RGN59</f>
        <v>0</v>
      </c>
      <c r="RGO183" s="12">
        <f>Equity!RGO59</f>
        <v>0</v>
      </c>
      <c r="RGP183" s="12">
        <f>Equity!RGP59</f>
        <v>0</v>
      </c>
      <c r="RGQ183" s="12">
        <f>Equity!RGQ59</f>
        <v>0</v>
      </c>
      <c r="RGR183" s="12">
        <f>Equity!RGR59</f>
        <v>0</v>
      </c>
      <c r="RGS183" s="12">
        <f>Equity!RGS59</f>
        <v>0</v>
      </c>
      <c r="RGT183" s="12">
        <f>Equity!RGT59</f>
        <v>0</v>
      </c>
      <c r="RGU183" s="12">
        <f>Equity!RGU59</f>
        <v>0</v>
      </c>
      <c r="RGV183" s="12">
        <f>Equity!RGV59</f>
        <v>0</v>
      </c>
      <c r="RGW183" s="12">
        <f>Equity!RGW59</f>
        <v>0</v>
      </c>
      <c r="RGX183" s="12">
        <f>Equity!RGX59</f>
        <v>0</v>
      </c>
      <c r="RGY183" s="12">
        <f>Equity!RGY59</f>
        <v>0</v>
      </c>
      <c r="RGZ183" s="12">
        <f>Equity!RGZ59</f>
        <v>0</v>
      </c>
      <c r="RHA183" s="12">
        <f>Equity!RHA59</f>
        <v>0</v>
      </c>
      <c r="RHB183" s="12">
        <f>Equity!RHB59</f>
        <v>0</v>
      </c>
      <c r="RHC183" s="12">
        <f>Equity!RHC59</f>
        <v>0</v>
      </c>
      <c r="RHD183" s="12">
        <f>Equity!RHD59</f>
        <v>0</v>
      </c>
      <c r="RHE183" s="12">
        <f>Equity!RHE59</f>
        <v>0</v>
      </c>
      <c r="RHF183" s="12">
        <f>Equity!RHF59</f>
        <v>0</v>
      </c>
      <c r="RHG183" s="12">
        <f>Equity!RHG59</f>
        <v>0</v>
      </c>
      <c r="RHH183" s="12">
        <f>Equity!RHH59</f>
        <v>0</v>
      </c>
      <c r="RHI183" s="12">
        <f>Equity!RHI59</f>
        <v>0</v>
      </c>
      <c r="RHJ183" s="12">
        <f>Equity!RHJ59</f>
        <v>0</v>
      </c>
      <c r="RHK183" s="12">
        <f>Equity!RHK59</f>
        <v>0</v>
      </c>
      <c r="RHL183" s="12">
        <f>Equity!RHL59</f>
        <v>0</v>
      </c>
      <c r="RHM183" s="12">
        <f>Equity!RHM59</f>
        <v>0</v>
      </c>
      <c r="RHN183" s="12">
        <f>Equity!RHN59</f>
        <v>0</v>
      </c>
      <c r="RHO183" s="12">
        <f>Equity!RHO59</f>
        <v>0</v>
      </c>
      <c r="RHP183" s="12">
        <f>Equity!RHP59</f>
        <v>0</v>
      </c>
      <c r="RHQ183" s="12">
        <f>Equity!RHQ59</f>
        <v>0</v>
      </c>
      <c r="RHR183" s="12">
        <f>Equity!RHR59</f>
        <v>0</v>
      </c>
      <c r="RHS183" s="12">
        <f>Equity!RHS59</f>
        <v>0</v>
      </c>
      <c r="RHT183" s="12">
        <f>Equity!RHT59</f>
        <v>0</v>
      </c>
      <c r="RHU183" s="12">
        <f>Equity!RHU59</f>
        <v>0</v>
      </c>
      <c r="RHV183" s="12">
        <f>Equity!RHV59</f>
        <v>0</v>
      </c>
      <c r="RHW183" s="12">
        <f>Equity!RHW59</f>
        <v>0</v>
      </c>
      <c r="RHX183" s="12">
        <f>Equity!RHX59</f>
        <v>0</v>
      </c>
      <c r="RHY183" s="12">
        <f>Equity!RHY59</f>
        <v>0</v>
      </c>
      <c r="RHZ183" s="12">
        <f>Equity!RHZ59</f>
        <v>0</v>
      </c>
      <c r="RIA183" s="12">
        <f>Equity!RIA59</f>
        <v>0</v>
      </c>
      <c r="RIB183" s="12">
        <f>Equity!RIB59</f>
        <v>0</v>
      </c>
      <c r="RIC183" s="12">
        <f>Equity!RIC59</f>
        <v>0</v>
      </c>
      <c r="RID183" s="12">
        <f>Equity!RID59</f>
        <v>0</v>
      </c>
      <c r="RIE183" s="12">
        <f>Equity!RIE59</f>
        <v>0</v>
      </c>
      <c r="RIF183" s="12">
        <f>Equity!RIF59</f>
        <v>0</v>
      </c>
      <c r="RIG183" s="12">
        <f>Equity!RIG59</f>
        <v>0</v>
      </c>
      <c r="RIH183" s="12">
        <f>Equity!RIH59</f>
        <v>0</v>
      </c>
      <c r="RII183" s="12">
        <f>Equity!RII59</f>
        <v>0</v>
      </c>
      <c r="RIJ183" s="12">
        <f>Equity!RIJ59</f>
        <v>0</v>
      </c>
      <c r="RIK183" s="12">
        <f>Equity!RIK59</f>
        <v>0</v>
      </c>
      <c r="RIL183" s="12">
        <f>Equity!RIL59</f>
        <v>0</v>
      </c>
      <c r="RIM183" s="12">
        <f>Equity!RIM59</f>
        <v>0</v>
      </c>
      <c r="RIN183" s="12">
        <f>Equity!RIN59</f>
        <v>0</v>
      </c>
      <c r="RIO183" s="12">
        <f>Equity!RIO59</f>
        <v>0</v>
      </c>
      <c r="RIP183" s="12">
        <f>Equity!RIP59</f>
        <v>0</v>
      </c>
      <c r="RIQ183" s="12">
        <f>Equity!RIQ59</f>
        <v>0</v>
      </c>
      <c r="RIR183" s="12">
        <f>Equity!RIR59</f>
        <v>0</v>
      </c>
      <c r="RIS183" s="12">
        <f>Equity!RIS59</f>
        <v>0</v>
      </c>
      <c r="RIT183" s="12">
        <f>Equity!RIT59</f>
        <v>0</v>
      </c>
      <c r="RIU183" s="12">
        <f>Equity!RIU59</f>
        <v>0</v>
      </c>
      <c r="RIV183" s="12">
        <f>Equity!RIV59</f>
        <v>0</v>
      </c>
      <c r="RIW183" s="12">
        <f>Equity!RIW59</f>
        <v>0</v>
      </c>
      <c r="RIX183" s="12">
        <f>Equity!RIX59</f>
        <v>0</v>
      </c>
      <c r="RIY183" s="12">
        <f>Equity!RIY59</f>
        <v>0</v>
      </c>
      <c r="RIZ183" s="12">
        <f>Equity!RIZ59</f>
        <v>0</v>
      </c>
      <c r="RJA183" s="12">
        <f>Equity!RJA59</f>
        <v>0</v>
      </c>
      <c r="RJB183" s="12">
        <f>Equity!RJB59</f>
        <v>0</v>
      </c>
      <c r="RJC183" s="12">
        <f>Equity!RJC59</f>
        <v>0</v>
      </c>
      <c r="RJD183" s="12">
        <f>Equity!RJD59</f>
        <v>0</v>
      </c>
      <c r="RJE183" s="12">
        <f>Equity!RJE59</f>
        <v>0</v>
      </c>
      <c r="RJF183" s="12">
        <f>Equity!RJF59</f>
        <v>0</v>
      </c>
      <c r="RJG183" s="12">
        <f>Equity!RJG59</f>
        <v>0</v>
      </c>
      <c r="RJH183" s="12">
        <f>Equity!RJH59</f>
        <v>0</v>
      </c>
      <c r="RJI183" s="12">
        <f>Equity!RJI59</f>
        <v>0</v>
      </c>
      <c r="RJJ183" s="12">
        <f>Equity!RJJ59</f>
        <v>0</v>
      </c>
      <c r="RJK183" s="12">
        <f>Equity!RJK59</f>
        <v>0</v>
      </c>
      <c r="RJL183" s="12">
        <f>Equity!RJL59</f>
        <v>0</v>
      </c>
      <c r="RJM183" s="12">
        <f>Equity!RJM59</f>
        <v>0</v>
      </c>
      <c r="RJN183" s="12">
        <f>Equity!RJN59</f>
        <v>0</v>
      </c>
      <c r="RJO183" s="12">
        <f>Equity!RJO59</f>
        <v>0</v>
      </c>
      <c r="RJP183" s="12">
        <f>Equity!RJP59</f>
        <v>0</v>
      </c>
      <c r="RJQ183" s="12">
        <f>Equity!RJQ59</f>
        <v>0</v>
      </c>
      <c r="RJR183" s="12">
        <f>Equity!RJR59</f>
        <v>0</v>
      </c>
      <c r="RJS183" s="12">
        <f>Equity!RJS59</f>
        <v>0</v>
      </c>
      <c r="RJT183" s="12">
        <f>Equity!RJT59</f>
        <v>0</v>
      </c>
      <c r="RJU183" s="12">
        <f>Equity!RJU59</f>
        <v>0</v>
      </c>
      <c r="RJV183" s="12">
        <f>Equity!RJV59</f>
        <v>0</v>
      </c>
      <c r="RJW183" s="12">
        <f>Equity!RJW59</f>
        <v>0</v>
      </c>
      <c r="RJX183" s="12">
        <f>Equity!RJX59</f>
        <v>0</v>
      </c>
      <c r="RJY183" s="12">
        <f>Equity!RJY59</f>
        <v>0</v>
      </c>
      <c r="RJZ183" s="12">
        <f>Equity!RJZ59</f>
        <v>0</v>
      </c>
      <c r="RKA183" s="12">
        <f>Equity!RKA59</f>
        <v>0</v>
      </c>
      <c r="RKB183" s="12">
        <f>Equity!RKB59</f>
        <v>0</v>
      </c>
      <c r="RKC183" s="12">
        <f>Equity!RKC59</f>
        <v>0</v>
      </c>
      <c r="RKD183" s="12">
        <f>Equity!RKD59</f>
        <v>0</v>
      </c>
      <c r="RKE183" s="12">
        <f>Equity!RKE59</f>
        <v>0</v>
      </c>
      <c r="RKF183" s="12">
        <f>Equity!RKF59</f>
        <v>0</v>
      </c>
      <c r="RKG183" s="12">
        <f>Equity!RKG59</f>
        <v>0</v>
      </c>
      <c r="RKH183" s="12">
        <f>Equity!RKH59</f>
        <v>0</v>
      </c>
      <c r="RKI183" s="12">
        <f>Equity!RKI59</f>
        <v>0</v>
      </c>
      <c r="RKJ183" s="12">
        <f>Equity!RKJ59</f>
        <v>0</v>
      </c>
      <c r="RKK183" s="12">
        <f>Equity!RKK59</f>
        <v>0</v>
      </c>
      <c r="RKL183" s="12">
        <f>Equity!RKL59</f>
        <v>0</v>
      </c>
      <c r="RKM183" s="12">
        <f>Equity!RKM59</f>
        <v>0</v>
      </c>
      <c r="RKN183" s="12">
        <f>Equity!RKN59</f>
        <v>0</v>
      </c>
      <c r="RKO183" s="12">
        <f>Equity!RKO59</f>
        <v>0</v>
      </c>
      <c r="RKP183" s="12">
        <f>Equity!RKP59</f>
        <v>0</v>
      </c>
      <c r="RKQ183" s="12">
        <f>Equity!RKQ59</f>
        <v>0</v>
      </c>
      <c r="RKR183" s="12">
        <f>Equity!RKR59</f>
        <v>0</v>
      </c>
      <c r="RKS183" s="12">
        <f>Equity!RKS59</f>
        <v>0</v>
      </c>
      <c r="RKT183" s="12">
        <f>Equity!RKT59</f>
        <v>0</v>
      </c>
      <c r="RKU183" s="12">
        <f>Equity!RKU59</f>
        <v>0</v>
      </c>
      <c r="RKV183" s="12">
        <f>Equity!RKV59</f>
        <v>0</v>
      </c>
      <c r="RKW183" s="12">
        <f>Equity!RKW59</f>
        <v>0</v>
      </c>
      <c r="RKX183" s="12">
        <f>Equity!RKX59</f>
        <v>0</v>
      </c>
      <c r="RKY183" s="12">
        <f>Equity!RKY59</f>
        <v>0</v>
      </c>
      <c r="RKZ183" s="12">
        <f>Equity!RKZ59</f>
        <v>0</v>
      </c>
      <c r="RLA183" s="12">
        <f>Equity!RLA59</f>
        <v>0</v>
      </c>
      <c r="RLB183" s="12">
        <f>Equity!RLB59</f>
        <v>0</v>
      </c>
      <c r="RLC183" s="12">
        <f>Equity!RLC59</f>
        <v>0</v>
      </c>
      <c r="RLD183" s="12">
        <f>Equity!RLD59</f>
        <v>0</v>
      </c>
      <c r="RLE183" s="12">
        <f>Equity!RLE59</f>
        <v>0</v>
      </c>
      <c r="RLF183" s="12">
        <f>Equity!RLF59</f>
        <v>0</v>
      </c>
      <c r="RLG183" s="12">
        <f>Equity!RLG59</f>
        <v>0</v>
      </c>
      <c r="RLH183" s="12">
        <f>Equity!RLH59</f>
        <v>0</v>
      </c>
      <c r="RLI183" s="12">
        <f>Equity!RLI59</f>
        <v>0</v>
      </c>
      <c r="RLJ183" s="12">
        <f>Equity!RLJ59</f>
        <v>0</v>
      </c>
      <c r="RLK183" s="12">
        <f>Equity!RLK59</f>
        <v>0</v>
      </c>
      <c r="RLL183" s="12">
        <f>Equity!RLL59</f>
        <v>0</v>
      </c>
      <c r="RLM183" s="12">
        <f>Equity!RLM59</f>
        <v>0</v>
      </c>
      <c r="RLN183" s="12">
        <f>Equity!RLN59</f>
        <v>0</v>
      </c>
      <c r="RLO183" s="12">
        <f>Equity!RLO59</f>
        <v>0</v>
      </c>
      <c r="RLP183" s="12">
        <f>Equity!RLP59</f>
        <v>0</v>
      </c>
      <c r="RLQ183" s="12">
        <f>Equity!RLQ59</f>
        <v>0</v>
      </c>
      <c r="RLR183" s="12">
        <f>Equity!RLR59</f>
        <v>0</v>
      </c>
      <c r="RLS183" s="12">
        <f>Equity!RLS59</f>
        <v>0</v>
      </c>
      <c r="RLT183" s="12">
        <f>Equity!RLT59</f>
        <v>0</v>
      </c>
      <c r="RLU183" s="12">
        <f>Equity!RLU59</f>
        <v>0</v>
      </c>
      <c r="RLV183" s="12">
        <f>Equity!RLV59</f>
        <v>0</v>
      </c>
      <c r="RLW183" s="12">
        <f>Equity!RLW59</f>
        <v>0</v>
      </c>
      <c r="RLX183" s="12">
        <f>Equity!RLX59</f>
        <v>0</v>
      </c>
      <c r="RLY183" s="12">
        <f>Equity!RLY59</f>
        <v>0</v>
      </c>
      <c r="RLZ183" s="12">
        <f>Equity!RLZ59</f>
        <v>0</v>
      </c>
      <c r="RMA183" s="12">
        <f>Equity!RMA59</f>
        <v>0</v>
      </c>
      <c r="RMB183" s="12">
        <f>Equity!RMB59</f>
        <v>0</v>
      </c>
      <c r="RMC183" s="12">
        <f>Equity!RMC59</f>
        <v>0</v>
      </c>
      <c r="RMD183" s="12">
        <f>Equity!RMD59</f>
        <v>0</v>
      </c>
      <c r="RME183" s="12">
        <f>Equity!RME59</f>
        <v>0</v>
      </c>
      <c r="RMF183" s="12">
        <f>Equity!RMF59</f>
        <v>0</v>
      </c>
      <c r="RMG183" s="12">
        <f>Equity!RMG59</f>
        <v>0</v>
      </c>
      <c r="RMH183" s="12">
        <f>Equity!RMH59</f>
        <v>0</v>
      </c>
      <c r="RMI183" s="12">
        <f>Equity!RMI59</f>
        <v>0</v>
      </c>
      <c r="RMJ183" s="12">
        <f>Equity!RMJ59</f>
        <v>0</v>
      </c>
      <c r="RMK183" s="12">
        <f>Equity!RMK59</f>
        <v>0</v>
      </c>
      <c r="RML183" s="12">
        <f>Equity!RML59</f>
        <v>0</v>
      </c>
      <c r="RMM183" s="12">
        <f>Equity!RMM59</f>
        <v>0</v>
      </c>
      <c r="RMN183" s="12">
        <f>Equity!RMN59</f>
        <v>0</v>
      </c>
      <c r="RMO183" s="12">
        <f>Equity!RMO59</f>
        <v>0</v>
      </c>
      <c r="RMP183" s="12">
        <f>Equity!RMP59</f>
        <v>0</v>
      </c>
      <c r="RMQ183" s="12">
        <f>Equity!RMQ59</f>
        <v>0</v>
      </c>
      <c r="RMR183" s="12">
        <f>Equity!RMR59</f>
        <v>0</v>
      </c>
      <c r="RMS183" s="12">
        <f>Equity!RMS59</f>
        <v>0</v>
      </c>
      <c r="RMT183" s="12">
        <f>Equity!RMT59</f>
        <v>0</v>
      </c>
      <c r="RMU183" s="12">
        <f>Equity!RMU59</f>
        <v>0</v>
      </c>
      <c r="RMV183" s="12">
        <f>Equity!RMV59</f>
        <v>0</v>
      </c>
      <c r="RMW183" s="12">
        <f>Equity!RMW59</f>
        <v>0</v>
      </c>
      <c r="RMX183" s="12">
        <f>Equity!RMX59</f>
        <v>0</v>
      </c>
      <c r="RMY183" s="12">
        <f>Equity!RMY59</f>
        <v>0</v>
      </c>
      <c r="RMZ183" s="12">
        <f>Equity!RMZ59</f>
        <v>0</v>
      </c>
      <c r="RNA183" s="12">
        <f>Equity!RNA59</f>
        <v>0</v>
      </c>
      <c r="RNB183" s="12">
        <f>Equity!RNB59</f>
        <v>0</v>
      </c>
      <c r="RNC183" s="12">
        <f>Equity!RNC59</f>
        <v>0</v>
      </c>
      <c r="RND183" s="12">
        <f>Equity!RND59</f>
        <v>0</v>
      </c>
      <c r="RNE183" s="12">
        <f>Equity!RNE59</f>
        <v>0</v>
      </c>
      <c r="RNF183" s="12">
        <f>Equity!RNF59</f>
        <v>0</v>
      </c>
      <c r="RNG183" s="12">
        <f>Equity!RNG59</f>
        <v>0</v>
      </c>
      <c r="RNH183" s="12">
        <f>Equity!RNH59</f>
        <v>0</v>
      </c>
      <c r="RNI183" s="12">
        <f>Equity!RNI59</f>
        <v>0</v>
      </c>
      <c r="RNJ183" s="12">
        <f>Equity!RNJ59</f>
        <v>0</v>
      </c>
      <c r="RNK183" s="12">
        <f>Equity!RNK59</f>
        <v>0</v>
      </c>
      <c r="RNL183" s="12">
        <f>Equity!RNL59</f>
        <v>0</v>
      </c>
      <c r="RNM183" s="12">
        <f>Equity!RNM59</f>
        <v>0</v>
      </c>
      <c r="RNN183" s="12">
        <f>Equity!RNN59</f>
        <v>0</v>
      </c>
      <c r="RNO183" s="12">
        <f>Equity!RNO59</f>
        <v>0</v>
      </c>
      <c r="RNP183" s="12">
        <f>Equity!RNP59</f>
        <v>0</v>
      </c>
      <c r="RNQ183" s="12">
        <f>Equity!RNQ59</f>
        <v>0</v>
      </c>
      <c r="RNR183" s="12">
        <f>Equity!RNR59</f>
        <v>0</v>
      </c>
      <c r="RNS183" s="12">
        <f>Equity!RNS59</f>
        <v>0</v>
      </c>
      <c r="RNT183" s="12">
        <f>Equity!RNT59</f>
        <v>0</v>
      </c>
      <c r="RNU183" s="12">
        <f>Equity!RNU59</f>
        <v>0</v>
      </c>
      <c r="RNV183" s="12">
        <f>Equity!RNV59</f>
        <v>0</v>
      </c>
      <c r="RNW183" s="12">
        <f>Equity!RNW59</f>
        <v>0</v>
      </c>
      <c r="RNX183" s="12">
        <f>Equity!RNX59</f>
        <v>0</v>
      </c>
      <c r="RNY183" s="12">
        <f>Equity!RNY59</f>
        <v>0</v>
      </c>
      <c r="RNZ183" s="12">
        <f>Equity!RNZ59</f>
        <v>0</v>
      </c>
      <c r="ROA183" s="12">
        <f>Equity!ROA59</f>
        <v>0</v>
      </c>
      <c r="ROB183" s="12">
        <f>Equity!ROB59</f>
        <v>0</v>
      </c>
      <c r="ROC183" s="12">
        <f>Equity!ROC59</f>
        <v>0</v>
      </c>
      <c r="ROD183" s="12">
        <f>Equity!ROD59</f>
        <v>0</v>
      </c>
      <c r="ROE183" s="12">
        <f>Equity!ROE59</f>
        <v>0</v>
      </c>
      <c r="ROF183" s="12">
        <f>Equity!ROF59</f>
        <v>0</v>
      </c>
      <c r="ROG183" s="12">
        <f>Equity!ROG59</f>
        <v>0</v>
      </c>
      <c r="ROH183" s="12">
        <f>Equity!ROH59</f>
        <v>0</v>
      </c>
      <c r="ROI183" s="12">
        <f>Equity!ROI59</f>
        <v>0</v>
      </c>
      <c r="ROJ183" s="12">
        <f>Equity!ROJ59</f>
        <v>0</v>
      </c>
      <c r="ROK183" s="12">
        <f>Equity!ROK59</f>
        <v>0</v>
      </c>
      <c r="ROL183" s="12">
        <f>Equity!ROL59</f>
        <v>0</v>
      </c>
      <c r="ROM183" s="12">
        <f>Equity!ROM59</f>
        <v>0</v>
      </c>
      <c r="RON183" s="12">
        <f>Equity!RON59</f>
        <v>0</v>
      </c>
      <c r="ROO183" s="12">
        <f>Equity!ROO59</f>
        <v>0</v>
      </c>
      <c r="ROP183" s="12">
        <f>Equity!ROP59</f>
        <v>0</v>
      </c>
      <c r="ROQ183" s="12">
        <f>Equity!ROQ59</f>
        <v>0</v>
      </c>
      <c r="ROR183" s="12">
        <f>Equity!ROR59</f>
        <v>0</v>
      </c>
      <c r="ROS183" s="12">
        <f>Equity!ROS59</f>
        <v>0</v>
      </c>
      <c r="ROT183" s="12">
        <f>Equity!ROT59</f>
        <v>0</v>
      </c>
      <c r="ROU183" s="12">
        <f>Equity!ROU59</f>
        <v>0</v>
      </c>
      <c r="ROV183" s="12">
        <f>Equity!ROV59</f>
        <v>0</v>
      </c>
      <c r="ROW183" s="12">
        <f>Equity!ROW59</f>
        <v>0</v>
      </c>
      <c r="ROX183" s="12">
        <f>Equity!ROX59</f>
        <v>0</v>
      </c>
      <c r="ROY183" s="12">
        <f>Equity!ROY59</f>
        <v>0</v>
      </c>
      <c r="ROZ183" s="12">
        <f>Equity!ROZ59</f>
        <v>0</v>
      </c>
      <c r="RPA183" s="12">
        <f>Equity!RPA59</f>
        <v>0</v>
      </c>
      <c r="RPB183" s="12">
        <f>Equity!RPB59</f>
        <v>0</v>
      </c>
      <c r="RPC183" s="12">
        <f>Equity!RPC59</f>
        <v>0</v>
      </c>
      <c r="RPD183" s="12">
        <f>Equity!RPD59</f>
        <v>0</v>
      </c>
      <c r="RPE183" s="12">
        <f>Equity!RPE59</f>
        <v>0</v>
      </c>
      <c r="RPF183" s="12">
        <f>Equity!RPF59</f>
        <v>0</v>
      </c>
      <c r="RPG183" s="12">
        <f>Equity!RPG59</f>
        <v>0</v>
      </c>
      <c r="RPH183" s="12">
        <f>Equity!RPH59</f>
        <v>0</v>
      </c>
      <c r="RPI183" s="12">
        <f>Equity!RPI59</f>
        <v>0</v>
      </c>
      <c r="RPJ183" s="12">
        <f>Equity!RPJ59</f>
        <v>0</v>
      </c>
      <c r="RPK183" s="12">
        <f>Equity!RPK59</f>
        <v>0</v>
      </c>
      <c r="RPL183" s="12">
        <f>Equity!RPL59</f>
        <v>0</v>
      </c>
      <c r="RPM183" s="12">
        <f>Equity!RPM59</f>
        <v>0</v>
      </c>
      <c r="RPN183" s="12">
        <f>Equity!RPN59</f>
        <v>0</v>
      </c>
      <c r="RPO183" s="12">
        <f>Equity!RPO59</f>
        <v>0</v>
      </c>
      <c r="RPP183" s="12">
        <f>Equity!RPP59</f>
        <v>0</v>
      </c>
      <c r="RPQ183" s="12">
        <f>Equity!RPQ59</f>
        <v>0</v>
      </c>
      <c r="RPR183" s="12">
        <f>Equity!RPR59</f>
        <v>0</v>
      </c>
      <c r="RPS183" s="12">
        <f>Equity!RPS59</f>
        <v>0</v>
      </c>
      <c r="RPT183" s="12">
        <f>Equity!RPT59</f>
        <v>0</v>
      </c>
      <c r="RPU183" s="12">
        <f>Equity!RPU59</f>
        <v>0</v>
      </c>
      <c r="RPV183" s="12">
        <f>Equity!RPV59</f>
        <v>0</v>
      </c>
      <c r="RPW183" s="12">
        <f>Equity!RPW59</f>
        <v>0</v>
      </c>
      <c r="RPX183" s="12">
        <f>Equity!RPX59</f>
        <v>0</v>
      </c>
      <c r="RPY183" s="12">
        <f>Equity!RPY59</f>
        <v>0</v>
      </c>
      <c r="RPZ183" s="12">
        <f>Equity!RPZ59</f>
        <v>0</v>
      </c>
      <c r="RQA183" s="12">
        <f>Equity!RQA59</f>
        <v>0</v>
      </c>
      <c r="RQB183" s="12">
        <f>Equity!RQB59</f>
        <v>0</v>
      </c>
      <c r="RQC183" s="12">
        <f>Equity!RQC59</f>
        <v>0</v>
      </c>
      <c r="RQD183" s="12">
        <f>Equity!RQD59</f>
        <v>0</v>
      </c>
      <c r="RQE183" s="12">
        <f>Equity!RQE59</f>
        <v>0</v>
      </c>
      <c r="RQF183" s="12">
        <f>Equity!RQF59</f>
        <v>0</v>
      </c>
      <c r="RQG183" s="12">
        <f>Equity!RQG59</f>
        <v>0</v>
      </c>
      <c r="RQH183" s="12">
        <f>Equity!RQH59</f>
        <v>0</v>
      </c>
      <c r="RQI183" s="12">
        <f>Equity!RQI59</f>
        <v>0</v>
      </c>
      <c r="RQJ183" s="12">
        <f>Equity!RQJ59</f>
        <v>0</v>
      </c>
      <c r="RQK183" s="12">
        <f>Equity!RQK59</f>
        <v>0</v>
      </c>
      <c r="RQL183" s="12">
        <f>Equity!RQL59</f>
        <v>0</v>
      </c>
      <c r="RQM183" s="12">
        <f>Equity!RQM59</f>
        <v>0</v>
      </c>
      <c r="RQN183" s="12">
        <f>Equity!RQN59</f>
        <v>0</v>
      </c>
      <c r="RQO183" s="12">
        <f>Equity!RQO59</f>
        <v>0</v>
      </c>
      <c r="RQP183" s="12">
        <f>Equity!RQP59</f>
        <v>0</v>
      </c>
      <c r="RQQ183" s="12">
        <f>Equity!RQQ59</f>
        <v>0</v>
      </c>
      <c r="RQR183" s="12">
        <f>Equity!RQR59</f>
        <v>0</v>
      </c>
      <c r="RQS183" s="12">
        <f>Equity!RQS59</f>
        <v>0</v>
      </c>
      <c r="RQT183" s="12">
        <f>Equity!RQT59</f>
        <v>0</v>
      </c>
      <c r="RQU183" s="12">
        <f>Equity!RQU59</f>
        <v>0</v>
      </c>
      <c r="RQV183" s="12">
        <f>Equity!RQV59</f>
        <v>0</v>
      </c>
      <c r="RQW183" s="12">
        <f>Equity!RQW59</f>
        <v>0</v>
      </c>
      <c r="RQX183" s="12">
        <f>Equity!RQX59</f>
        <v>0</v>
      </c>
      <c r="RQY183" s="12">
        <f>Equity!RQY59</f>
        <v>0</v>
      </c>
      <c r="RQZ183" s="12">
        <f>Equity!RQZ59</f>
        <v>0</v>
      </c>
      <c r="RRA183" s="12">
        <f>Equity!RRA59</f>
        <v>0</v>
      </c>
      <c r="RRB183" s="12">
        <f>Equity!RRB59</f>
        <v>0</v>
      </c>
      <c r="RRC183" s="12">
        <f>Equity!RRC59</f>
        <v>0</v>
      </c>
      <c r="RRD183" s="12">
        <f>Equity!RRD59</f>
        <v>0</v>
      </c>
      <c r="RRE183" s="12">
        <f>Equity!RRE59</f>
        <v>0</v>
      </c>
      <c r="RRF183" s="12">
        <f>Equity!RRF59</f>
        <v>0</v>
      </c>
      <c r="RRG183" s="12">
        <f>Equity!RRG59</f>
        <v>0</v>
      </c>
      <c r="RRH183" s="12">
        <f>Equity!RRH59</f>
        <v>0</v>
      </c>
      <c r="RRI183" s="12">
        <f>Equity!RRI59</f>
        <v>0</v>
      </c>
      <c r="RRJ183" s="12">
        <f>Equity!RRJ59</f>
        <v>0</v>
      </c>
      <c r="RRK183" s="12">
        <f>Equity!RRK59</f>
        <v>0</v>
      </c>
      <c r="RRL183" s="12">
        <f>Equity!RRL59</f>
        <v>0</v>
      </c>
      <c r="RRM183" s="12">
        <f>Equity!RRM59</f>
        <v>0</v>
      </c>
      <c r="RRN183" s="12">
        <f>Equity!RRN59</f>
        <v>0</v>
      </c>
      <c r="RRO183" s="12">
        <f>Equity!RRO59</f>
        <v>0</v>
      </c>
      <c r="RRP183" s="12">
        <f>Equity!RRP59</f>
        <v>0</v>
      </c>
      <c r="RRQ183" s="12">
        <f>Equity!RRQ59</f>
        <v>0</v>
      </c>
      <c r="RRR183" s="12">
        <f>Equity!RRR59</f>
        <v>0</v>
      </c>
      <c r="RRS183" s="12">
        <f>Equity!RRS59</f>
        <v>0</v>
      </c>
      <c r="RRT183" s="12">
        <f>Equity!RRT59</f>
        <v>0</v>
      </c>
      <c r="RRU183" s="12">
        <f>Equity!RRU59</f>
        <v>0</v>
      </c>
      <c r="RRV183" s="12">
        <f>Equity!RRV59</f>
        <v>0</v>
      </c>
      <c r="RRW183" s="12">
        <f>Equity!RRW59</f>
        <v>0</v>
      </c>
      <c r="RRX183" s="12">
        <f>Equity!RRX59</f>
        <v>0</v>
      </c>
      <c r="RRY183" s="12">
        <f>Equity!RRY59</f>
        <v>0</v>
      </c>
      <c r="RRZ183" s="12">
        <f>Equity!RRZ59</f>
        <v>0</v>
      </c>
      <c r="RSA183" s="12">
        <f>Equity!RSA59</f>
        <v>0</v>
      </c>
      <c r="RSB183" s="12">
        <f>Equity!RSB59</f>
        <v>0</v>
      </c>
      <c r="RSC183" s="12">
        <f>Equity!RSC59</f>
        <v>0</v>
      </c>
      <c r="RSD183" s="12">
        <f>Equity!RSD59</f>
        <v>0</v>
      </c>
      <c r="RSE183" s="12">
        <f>Equity!RSE59</f>
        <v>0</v>
      </c>
      <c r="RSF183" s="12">
        <f>Equity!RSF59</f>
        <v>0</v>
      </c>
      <c r="RSG183" s="12">
        <f>Equity!RSG59</f>
        <v>0</v>
      </c>
      <c r="RSH183" s="12">
        <f>Equity!RSH59</f>
        <v>0</v>
      </c>
      <c r="RSI183" s="12">
        <f>Equity!RSI59</f>
        <v>0</v>
      </c>
      <c r="RSJ183" s="12">
        <f>Equity!RSJ59</f>
        <v>0</v>
      </c>
      <c r="RSK183" s="12">
        <f>Equity!RSK59</f>
        <v>0</v>
      </c>
      <c r="RSL183" s="12">
        <f>Equity!RSL59</f>
        <v>0</v>
      </c>
      <c r="RSM183" s="12">
        <f>Equity!RSM59</f>
        <v>0</v>
      </c>
      <c r="RSN183" s="12">
        <f>Equity!RSN59</f>
        <v>0</v>
      </c>
      <c r="RSO183" s="12">
        <f>Equity!RSO59</f>
        <v>0</v>
      </c>
      <c r="RSP183" s="12">
        <f>Equity!RSP59</f>
        <v>0</v>
      </c>
      <c r="RSQ183" s="12">
        <f>Equity!RSQ59</f>
        <v>0</v>
      </c>
      <c r="RSR183" s="12">
        <f>Equity!RSR59</f>
        <v>0</v>
      </c>
      <c r="RSS183" s="12">
        <f>Equity!RSS59</f>
        <v>0</v>
      </c>
      <c r="RST183" s="12">
        <f>Equity!RST59</f>
        <v>0</v>
      </c>
      <c r="RSU183" s="12">
        <f>Equity!RSU59</f>
        <v>0</v>
      </c>
      <c r="RSV183" s="12">
        <f>Equity!RSV59</f>
        <v>0</v>
      </c>
      <c r="RSW183" s="12">
        <f>Equity!RSW59</f>
        <v>0</v>
      </c>
      <c r="RSX183" s="12">
        <f>Equity!RSX59</f>
        <v>0</v>
      </c>
      <c r="RSY183" s="12">
        <f>Equity!RSY59</f>
        <v>0</v>
      </c>
      <c r="RSZ183" s="12">
        <f>Equity!RSZ59</f>
        <v>0</v>
      </c>
      <c r="RTA183" s="12">
        <f>Equity!RTA59</f>
        <v>0</v>
      </c>
      <c r="RTB183" s="12">
        <f>Equity!RTB59</f>
        <v>0</v>
      </c>
      <c r="RTC183" s="12">
        <f>Equity!RTC59</f>
        <v>0</v>
      </c>
      <c r="RTD183" s="12">
        <f>Equity!RTD59</f>
        <v>0</v>
      </c>
      <c r="RTE183" s="12">
        <f>Equity!RTE59</f>
        <v>0</v>
      </c>
      <c r="RTF183" s="12">
        <f>Equity!RTF59</f>
        <v>0</v>
      </c>
      <c r="RTG183" s="12">
        <f>Equity!RTG59</f>
        <v>0</v>
      </c>
      <c r="RTH183" s="12">
        <f>Equity!RTH59</f>
        <v>0</v>
      </c>
      <c r="RTI183" s="12">
        <f>Equity!RTI59</f>
        <v>0</v>
      </c>
      <c r="RTJ183" s="12">
        <f>Equity!RTJ59</f>
        <v>0</v>
      </c>
      <c r="RTK183" s="12">
        <f>Equity!RTK59</f>
        <v>0</v>
      </c>
      <c r="RTL183" s="12">
        <f>Equity!RTL59</f>
        <v>0</v>
      </c>
      <c r="RTM183" s="12">
        <f>Equity!RTM59</f>
        <v>0</v>
      </c>
      <c r="RTN183" s="12">
        <f>Equity!RTN59</f>
        <v>0</v>
      </c>
      <c r="RTO183" s="12">
        <f>Equity!RTO59</f>
        <v>0</v>
      </c>
      <c r="RTP183" s="12">
        <f>Equity!RTP59</f>
        <v>0</v>
      </c>
      <c r="RTQ183" s="12">
        <f>Equity!RTQ59</f>
        <v>0</v>
      </c>
      <c r="RTR183" s="12">
        <f>Equity!RTR59</f>
        <v>0</v>
      </c>
      <c r="RTS183" s="12">
        <f>Equity!RTS59</f>
        <v>0</v>
      </c>
      <c r="RTT183" s="12">
        <f>Equity!RTT59</f>
        <v>0</v>
      </c>
      <c r="RTU183" s="12">
        <f>Equity!RTU59</f>
        <v>0</v>
      </c>
      <c r="RTV183" s="12">
        <f>Equity!RTV59</f>
        <v>0</v>
      </c>
      <c r="RTW183" s="12">
        <f>Equity!RTW59</f>
        <v>0</v>
      </c>
      <c r="RTX183" s="12">
        <f>Equity!RTX59</f>
        <v>0</v>
      </c>
      <c r="RTY183" s="12">
        <f>Equity!RTY59</f>
        <v>0</v>
      </c>
      <c r="RTZ183" s="12">
        <f>Equity!RTZ59</f>
        <v>0</v>
      </c>
      <c r="RUA183" s="12">
        <f>Equity!RUA59</f>
        <v>0</v>
      </c>
      <c r="RUB183" s="12">
        <f>Equity!RUB59</f>
        <v>0</v>
      </c>
      <c r="RUC183" s="12">
        <f>Equity!RUC59</f>
        <v>0</v>
      </c>
      <c r="RUD183" s="12">
        <f>Equity!RUD59</f>
        <v>0</v>
      </c>
      <c r="RUE183" s="12">
        <f>Equity!RUE59</f>
        <v>0</v>
      </c>
      <c r="RUF183" s="12">
        <f>Equity!RUF59</f>
        <v>0</v>
      </c>
      <c r="RUG183" s="12">
        <f>Equity!RUG59</f>
        <v>0</v>
      </c>
      <c r="RUH183" s="12">
        <f>Equity!RUH59</f>
        <v>0</v>
      </c>
      <c r="RUI183" s="12">
        <f>Equity!RUI59</f>
        <v>0</v>
      </c>
      <c r="RUJ183" s="12">
        <f>Equity!RUJ59</f>
        <v>0</v>
      </c>
      <c r="RUK183" s="12">
        <f>Equity!RUK59</f>
        <v>0</v>
      </c>
      <c r="RUL183" s="12">
        <f>Equity!RUL59</f>
        <v>0</v>
      </c>
      <c r="RUM183" s="12">
        <f>Equity!RUM59</f>
        <v>0</v>
      </c>
      <c r="RUN183" s="12">
        <f>Equity!RUN59</f>
        <v>0</v>
      </c>
      <c r="RUO183" s="12">
        <f>Equity!RUO59</f>
        <v>0</v>
      </c>
      <c r="RUP183" s="12">
        <f>Equity!RUP59</f>
        <v>0</v>
      </c>
      <c r="RUQ183" s="12">
        <f>Equity!RUQ59</f>
        <v>0</v>
      </c>
      <c r="RUR183" s="12">
        <f>Equity!RUR59</f>
        <v>0</v>
      </c>
      <c r="RUS183" s="12">
        <f>Equity!RUS59</f>
        <v>0</v>
      </c>
      <c r="RUT183" s="12">
        <f>Equity!RUT59</f>
        <v>0</v>
      </c>
      <c r="RUU183" s="12">
        <f>Equity!RUU59</f>
        <v>0</v>
      </c>
      <c r="RUV183" s="12">
        <f>Equity!RUV59</f>
        <v>0</v>
      </c>
      <c r="RUW183" s="12">
        <f>Equity!RUW59</f>
        <v>0</v>
      </c>
      <c r="RUX183" s="12">
        <f>Equity!RUX59</f>
        <v>0</v>
      </c>
      <c r="RUY183" s="12">
        <f>Equity!RUY59</f>
        <v>0</v>
      </c>
      <c r="RUZ183" s="12">
        <f>Equity!RUZ59</f>
        <v>0</v>
      </c>
      <c r="RVA183" s="12">
        <f>Equity!RVA59</f>
        <v>0</v>
      </c>
      <c r="RVB183" s="12">
        <f>Equity!RVB59</f>
        <v>0</v>
      </c>
      <c r="RVC183" s="12">
        <f>Equity!RVC59</f>
        <v>0</v>
      </c>
      <c r="RVD183" s="12">
        <f>Equity!RVD59</f>
        <v>0</v>
      </c>
      <c r="RVE183" s="12">
        <f>Equity!RVE59</f>
        <v>0</v>
      </c>
      <c r="RVF183" s="12">
        <f>Equity!RVF59</f>
        <v>0</v>
      </c>
      <c r="RVG183" s="12">
        <f>Equity!RVG59</f>
        <v>0</v>
      </c>
      <c r="RVH183" s="12">
        <f>Equity!RVH59</f>
        <v>0</v>
      </c>
      <c r="RVI183" s="12">
        <f>Equity!RVI59</f>
        <v>0</v>
      </c>
      <c r="RVJ183" s="12">
        <f>Equity!RVJ59</f>
        <v>0</v>
      </c>
      <c r="RVK183" s="12">
        <f>Equity!RVK59</f>
        <v>0</v>
      </c>
      <c r="RVL183" s="12">
        <f>Equity!RVL59</f>
        <v>0</v>
      </c>
      <c r="RVM183" s="12">
        <f>Equity!RVM59</f>
        <v>0</v>
      </c>
      <c r="RVN183" s="12">
        <f>Equity!RVN59</f>
        <v>0</v>
      </c>
      <c r="RVO183" s="12">
        <f>Equity!RVO59</f>
        <v>0</v>
      </c>
      <c r="RVP183" s="12">
        <f>Equity!RVP59</f>
        <v>0</v>
      </c>
      <c r="RVQ183" s="12">
        <f>Equity!RVQ59</f>
        <v>0</v>
      </c>
      <c r="RVR183" s="12">
        <f>Equity!RVR59</f>
        <v>0</v>
      </c>
      <c r="RVS183" s="12">
        <f>Equity!RVS59</f>
        <v>0</v>
      </c>
      <c r="RVT183" s="12">
        <f>Equity!RVT59</f>
        <v>0</v>
      </c>
      <c r="RVU183" s="12">
        <f>Equity!RVU59</f>
        <v>0</v>
      </c>
      <c r="RVV183" s="12">
        <f>Equity!RVV59</f>
        <v>0</v>
      </c>
      <c r="RVW183" s="12">
        <f>Equity!RVW59</f>
        <v>0</v>
      </c>
      <c r="RVX183" s="12">
        <f>Equity!RVX59</f>
        <v>0</v>
      </c>
      <c r="RVY183" s="12">
        <f>Equity!RVY59</f>
        <v>0</v>
      </c>
      <c r="RVZ183" s="12">
        <f>Equity!RVZ59</f>
        <v>0</v>
      </c>
      <c r="RWA183" s="12">
        <f>Equity!RWA59</f>
        <v>0</v>
      </c>
      <c r="RWB183" s="12">
        <f>Equity!RWB59</f>
        <v>0</v>
      </c>
      <c r="RWC183" s="12">
        <f>Equity!RWC59</f>
        <v>0</v>
      </c>
      <c r="RWD183" s="12">
        <f>Equity!RWD59</f>
        <v>0</v>
      </c>
      <c r="RWE183" s="12">
        <f>Equity!RWE59</f>
        <v>0</v>
      </c>
      <c r="RWF183" s="12">
        <f>Equity!RWF59</f>
        <v>0</v>
      </c>
      <c r="RWG183" s="12">
        <f>Equity!RWG59</f>
        <v>0</v>
      </c>
      <c r="RWH183" s="12">
        <f>Equity!RWH59</f>
        <v>0</v>
      </c>
      <c r="RWI183" s="12">
        <f>Equity!RWI59</f>
        <v>0</v>
      </c>
      <c r="RWJ183" s="12">
        <f>Equity!RWJ59</f>
        <v>0</v>
      </c>
      <c r="RWK183" s="12">
        <f>Equity!RWK59</f>
        <v>0</v>
      </c>
      <c r="RWL183" s="12">
        <f>Equity!RWL59</f>
        <v>0</v>
      </c>
      <c r="RWM183" s="12">
        <f>Equity!RWM59</f>
        <v>0</v>
      </c>
      <c r="RWN183" s="12">
        <f>Equity!RWN59</f>
        <v>0</v>
      </c>
      <c r="RWO183" s="12">
        <f>Equity!RWO59</f>
        <v>0</v>
      </c>
      <c r="RWP183" s="12">
        <f>Equity!RWP59</f>
        <v>0</v>
      </c>
      <c r="RWQ183" s="12">
        <f>Equity!RWQ59</f>
        <v>0</v>
      </c>
      <c r="RWR183" s="12">
        <f>Equity!RWR59</f>
        <v>0</v>
      </c>
      <c r="RWS183" s="12">
        <f>Equity!RWS59</f>
        <v>0</v>
      </c>
      <c r="RWT183" s="12">
        <f>Equity!RWT59</f>
        <v>0</v>
      </c>
      <c r="RWU183" s="12">
        <f>Equity!RWU59</f>
        <v>0</v>
      </c>
      <c r="RWV183" s="12">
        <f>Equity!RWV59</f>
        <v>0</v>
      </c>
      <c r="RWW183" s="12">
        <f>Equity!RWW59</f>
        <v>0</v>
      </c>
      <c r="RWX183" s="12">
        <f>Equity!RWX59</f>
        <v>0</v>
      </c>
      <c r="RWY183" s="12">
        <f>Equity!RWY59</f>
        <v>0</v>
      </c>
      <c r="RWZ183" s="12">
        <f>Equity!RWZ59</f>
        <v>0</v>
      </c>
      <c r="RXA183" s="12">
        <f>Equity!RXA59</f>
        <v>0</v>
      </c>
      <c r="RXB183" s="12">
        <f>Equity!RXB59</f>
        <v>0</v>
      </c>
      <c r="RXC183" s="12">
        <f>Equity!RXC59</f>
        <v>0</v>
      </c>
      <c r="RXD183" s="12">
        <f>Equity!RXD59</f>
        <v>0</v>
      </c>
      <c r="RXE183" s="12">
        <f>Equity!RXE59</f>
        <v>0</v>
      </c>
      <c r="RXF183" s="12">
        <f>Equity!RXF59</f>
        <v>0</v>
      </c>
      <c r="RXG183" s="12">
        <f>Equity!RXG59</f>
        <v>0</v>
      </c>
      <c r="RXH183" s="12">
        <f>Equity!RXH59</f>
        <v>0</v>
      </c>
      <c r="RXI183" s="12">
        <f>Equity!RXI59</f>
        <v>0</v>
      </c>
      <c r="RXJ183" s="12">
        <f>Equity!RXJ59</f>
        <v>0</v>
      </c>
      <c r="RXK183" s="12">
        <f>Equity!RXK59</f>
        <v>0</v>
      </c>
      <c r="RXL183" s="12">
        <f>Equity!RXL59</f>
        <v>0</v>
      </c>
      <c r="RXM183" s="12">
        <f>Equity!RXM59</f>
        <v>0</v>
      </c>
      <c r="RXN183" s="12">
        <f>Equity!RXN59</f>
        <v>0</v>
      </c>
      <c r="RXO183" s="12">
        <f>Equity!RXO59</f>
        <v>0</v>
      </c>
      <c r="RXP183" s="12">
        <f>Equity!RXP59</f>
        <v>0</v>
      </c>
      <c r="RXQ183" s="12">
        <f>Equity!RXQ59</f>
        <v>0</v>
      </c>
      <c r="RXR183" s="12">
        <f>Equity!RXR59</f>
        <v>0</v>
      </c>
      <c r="RXS183" s="12">
        <f>Equity!RXS59</f>
        <v>0</v>
      </c>
      <c r="RXT183" s="12">
        <f>Equity!RXT59</f>
        <v>0</v>
      </c>
      <c r="RXU183" s="12">
        <f>Equity!RXU59</f>
        <v>0</v>
      </c>
      <c r="RXV183" s="12">
        <f>Equity!RXV59</f>
        <v>0</v>
      </c>
      <c r="RXW183" s="12">
        <f>Equity!RXW59</f>
        <v>0</v>
      </c>
      <c r="RXX183" s="12">
        <f>Equity!RXX59</f>
        <v>0</v>
      </c>
      <c r="RXY183" s="12">
        <f>Equity!RXY59</f>
        <v>0</v>
      </c>
      <c r="RXZ183" s="12">
        <f>Equity!RXZ59</f>
        <v>0</v>
      </c>
      <c r="RYA183" s="12">
        <f>Equity!RYA59</f>
        <v>0</v>
      </c>
      <c r="RYB183" s="12">
        <f>Equity!RYB59</f>
        <v>0</v>
      </c>
      <c r="RYC183" s="12">
        <f>Equity!RYC59</f>
        <v>0</v>
      </c>
      <c r="RYD183" s="12">
        <f>Equity!RYD59</f>
        <v>0</v>
      </c>
      <c r="RYE183" s="12">
        <f>Equity!RYE59</f>
        <v>0</v>
      </c>
      <c r="RYF183" s="12">
        <f>Equity!RYF59</f>
        <v>0</v>
      </c>
      <c r="RYG183" s="12">
        <f>Equity!RYG59</f>
        <v>0</v>
      </c>
      <c r="RYH183" s="12">
        <f>Equity!RYH59</f>
        <v>0</v>
      </c>
      <c r="RYI183" s="12">
        <f>Equity!RYI59</f>
        <v>0</v>
      </c>
      <c r="RYJ183" s="12">
        <f>Equity!RYJ59</f>
        <v>0</v>
      </c>
      <c r="RYK183" s="12">
        <f>Equity!RYK59</f>
        <v>0</v>
      </c>
      <c r="RYL183" s="12">
        <f>Equity!RYL59</f>
        <v>0</v>
      </c>
      <c r="RYM183" s="12">
        <f>Equity!RYM59</f>
        <v>0</v>
      </c>
      <c r="RYN183" s="12">
        <f>Equity!RYN59</f>
        <v>0</v>
      </c>
      <c r="RYO183" s="12">
        <f>Equity!RYO59</f>
        <v>0</v>
      </c>
      <c r="RYP183" s="12">
        <f>Equity!RYP59</f>
        <v>0</v>
      </c>
      <c r="RYQ183" s="12">
        <f>Equity!RYQ59</f>
        <v>0</v>
      </c>
      <c r="RYR183" s="12">
        <f>Equity!RYR59</f>
        <v>0</v>
      </c>
      <c r="RYS183" s="12">
        <f>Equity!RYS59</f>
        <v>0</v>
      </c>
      <c r="RYT183" s="12">
        <f>Equity!RYT59</f>
        <v>0</v>
      </c>
      <c r="RYU183" s="12">
        <f>Equity!RYU59</f>
        <v>0</v>
      </c>
      <c r="RYV183" s="12">
        <f>Equity!RYV59</f>
        <v>0</v>
      </c>
      <c r="RYW183" s="12">
        <f>Equity!RYW59</f>
        <v>0</v>
      </c>
      <c r="RYX183" s="12">
        <f>Equity!RYX59</f>
        <v>0</v>
      </c>
      <c r="RYY183" s="12">
        <f>Equity!RYY59</f>
        <v>0</v>
      </c>
      <c r="RYZ183" s="12">
        <f>Equity!RYZ59</f>
        <v>0</v>
      </c>
      <c r="RZA183" s="12">
        <f>Equity!RZA59</f>
        <v>0</v>
      </c>
      <c r="RZB183" s="12">
        <f>Equity!RZB59</f>
        <v>0</v>
      </c>
      <c r="RZC183" s="12">
        <f>Equity!RZC59</f>
        <v>0</v>
      </c>
      <c r="RZD183" s="12">
        <f>Equity!RZD59</f>
        <v>0</v>
      </c>
      <c r="RZE183" s="12">
        <f>Equity!RZE59</f>
        <v>0</v>
      </c>
      <c r="RZF183" s="12">
        <f>Equity!RZF59</f>
        <v>0</v>
      </c>
      <c r="RZG183" s="12">
        <f>Equity!RZG59</f>
        <v>0</v>
      </c>
      <c r="RZH183" s="12">
        <f>Equity!RZH59</f>
        <v>0</v>
      </c>
      <c r="RZI183" s="12">
        <f>Equity!RZI59</f>
        <v>0</v>
      </c>
      <c r="RZJ183" s="12">
        <f>Equity!RZJ59</f>
        <v>0</v>
      </c>
      <c r="RZK183" s="12">
        <f>Equity!RZK59</f>
        <v>0</v>
      </c>
      <c r="RZL183" s="12">
        <f>Equity!RZL59</f>
        <v>0</v>
      </c>
      <c r="RZM183" s="12">
        <f>Equity!RZM59</f>
        <v>0</v>
      </c>
      <c r="RZN183" s="12">
        <f>Equity!RZN59</f>
        <v>0</v>
      </c>
      <c r="RZO183" s="12">
        <f>Equity!RZO59</f>
        <v>0</v>
      </c>
      <c r="RZP183" s="12">
        <f>Equity!RZP59</f>
        <v>0</v>
      </c>
      <c r="RZQ183" s="12">
        <f>Equity!RZQ59</f>
        <v>0</v>
      </c>
      <c r="RZR183" s="12">
        <f>Equity!RZR59</f>
        <v>0</v>
      </c>
      <c r="RZS183" s="12">
        <f>Equity!RZS59</f>
        <v>0</v>
      </c>
      <c r="RZT183" s="12">
        <f>Equity!RZT59</f>
        <v>0</v>
      </c>
      <c r="RZU183" s="12">
        <f>Equity!RZU59</f>
        <v>0</v>
      </c>
      <c r="RZV183" s="12">
        <f>Equity!RZV59</f>
        <v>0</v>
      </c>
      <c r="RZW183" s="12">
        <f>Equity!RZW59</f>
        <v>0</v>
      </c>
      <c r="RZX183" s="12">
        <f>Equity!RZX59</f>
        <v>0</v>
      </c>
      <c r="RZY183" s="12">
        <f>Equity!RZY59</f>
        <v>0</v>
      </c>
      <c r="RZZ183" s="12">
        <f>Equity!RZZ59</f>
        <v>0</v>
      </c>
      <c r="SAA183" s="12">
        <f>Equity!SAA59</f>
        <v>0</v>
      </c>
      <c r="SAB183" s="12">
        <f>Equity!SAB59</f>
        <v>0</v>
      </c>
      <c r="SAC183" s="12">
        <f>Equity!SAC59</f>
        <v>0</v>
      </c>
      <c r="SAD183" s="12">
        <f>Equity!SAD59</f>
        <v>0</v>
      </c>
      <c r="SAE183" s="12">
        <f>Equity!SAE59</f>
        <v>0</v>
      </c>
      <c r="SAF183" s="12">
        <f>Equity!SAF59</f>
        <v>0</v>
      </c>
      <c r="SAG183" s="12">
        <f>Equity!SAG59</f>
        <v>0</v>
      </c>
      <c r="SAH183" s="12">
        <f>Equity!SAH59</f>
        <v>0</v>
      </c>
      <c r="SAI183" s="12">
        <f>Equity!SAI59</f>
        <v>0</v>
      </c>
      <c r="SAJ183" s="12">
        <f>Equity!SAJ59</f>
        <v>0</v>
      </c>
      <c r="SAK183" s="12">
        <f>Equity!SAK59</f>
        <v>0</v>
      </c>
      <c r="SAL183" s="12">
        <f>Equity!SAL59</f>
        <v>0</v>
      </c>
      <c r="SAM183" s="12">
        <f>Equity!SAM59</f>
        <v>0</v>
      </c>
      <c r="SAN183" s="12">
        <f>Equity!SAN59</f>
        <v>0</v>
      </c>
      <c r="SAO183" s="12">
        <f>Equity!SAO59</f>
        <v>0</v>
      </c>
      <c r="SAP183" s="12">
        <f>Equity!SAP59</f>
        <v>0</v>
      </c>
      <c r="SAQ183" s="12">
        <f>Equity!SAQ59</f>
        <v>0</v>
      </c>
      <c r="SAR183" s="12">
        <f>Equity!SAR59</f>
        <v>0</v>
      </c>
      <c r="SAS183" s="12">
        <f>Equity!SAS59</f>
        <v>0</v>
      </c>
      <c r="SAT183" s="12">
        <f>Equity!SAT59</f>
        <v>0</v>
      </c>
      <c r="SAU183" s="12">
        <f>Equity!SAU59</f>
        <v>0</v>
      </c>
      <c r="SAV183" s="12">
        <f>Equity!SAV59</f>
        <v>0</v>
      </c>
      <c r="SAW183" s="12">
        <f>Equity!SAW59</f>
        <v>0</v>
      </c>
      <c r="SAX183" s="12">
        <f>Equity!SAX59</f>
        <v>0</v>
      </c>
      <c r="SAY183" s="12">
        <f>Equity!SAY59</f>
        <v>0</v>
      </c>
      <c r="SAZ183" s="12">
        <f>Equity!SAZ59</f>
        <v>0</v>
      </c>
      <c r="SBA183" s="12">
        <f>Equity!SBA59</f>
        <v>0</v>
      </c>
      <c r="SBB183" s="12">
        <f>Equity!SBB59</f>
        <v>0</v>
      </c>
      <c r="SBC183" s="12">
        <f>Equity!SBC59</f>
        <v>0</v>
      </c>
      <c r="SBD183" s="12">
        <f>Equity!SBD59</f>
        <v>0</v>
      </c>
      <c r="SBE183" s="12">
        <f>Equity!SBE59</f>
        <v>0</v>
      </c>
      <c r="SBF183" s="12">
        <f>Equity!SBF59</f>
        <v>0</v>
      </c>
      <c r="SBG183" s="12">
        <f>Equity!SBG59</f>
        <v>0</v>
      </c>
      <c r="SBH183" s="12">
        <f>Equity!SBH59</f>
        <v>0</v>
      </c>
      <c r="SBI183" s="12">
        <f>Equity!SBI59</f>
        <v>0</v>
      </c>
      <c r="SBJ183" s="12">
        <f>Equity!SBJ59</f>
        <v>0</v>
      </c>
      <c r="SBK183" s="12">
        <f>Equity!SBK59</f>
        <v>0</v>
      </c>
      <c r="SBL183" s="12">
        <f>Equity!SBL59</f>
        <v>0</v>
      </c>
      <c r="SBM183" s="12">
        <f>Equity!SBM59</f>
        <v>0</v>
      </c>
      <c r="SBN183" s="12">
        <f>Equity!SBN59</f>
        <v>0</v>
      </c>
      <c r="SBO183" s="12">
        <f>Equity!SBO59</f>
        <v>0</v>
      </c>
      <c r="SBP183" s="12">
        <f>Equity!SBP59</f>
        <v>0</v>
      </c>
      <c r="SBQ183" s="12">
        <f>Equity!SBQ59</f>
        <v>0</v>
      </c>
      <c r="SBR183" s="12">
        <f>Equity!SBR59</f>
        <v>0</v>
      </c>
      <c r="SBS183" s="12">
        <f>Equity!SBS59</f>
        <v>0</v>
      </c>
      <c r="SBT183" s="12">
        <f>Equity!SBT59</f>
        <v>0</v>
      </c>
      <c r="SBU183" s="12">
        <f>Equity!SBU59</f>
        <v>0</v>
      </c>
      <c r="SBV183" s="12">
        <f>Equity!SBV59</f>
        <v>0</v>
      </c>
      <c r="SBW183" s="12">
        <f>Equity!SBW59</f>
        <v>0</v>
      </c>
      <c r="SBX183" s="12">
        <f>Equity!SBX59</f>
        <v>0</v>
      </c>
      <c r="SBY183" s="12">
        <f>Equity!SBY59</f>
        <v>0</v>
      </c>
      <c r="SBZ183" s="12">
        <f>Equity!SBZ59</f>
        <v>0</v>
      </c>
      <c r="SCA183" s="12">
        <f>Equity!SCA59</f>
        <v>0</v>
      </c>
      <c r="SCB183" s="12">
        <f>Equity!SCB59</f>
        <v>0</v>
      </c>
      <c r="SCC183" s="12">
        <f>Equity!SCC59</f>
        <v>0</v>
      </c>
      <c r="SCD183" s="12">
        <f>Equity!SCD59</f>
        <v>0</v>
      </c>
      <c r="SCE183" s="12">
        <f>Equity!SCE59</f>
        <v>0</v>
      </c>
      <c r="SCF183" s="12">
        <f>Equity!SCF59</f>
        <v>0</v>
      </c>
      <c r="SCG183" s="12">
        <f>Equity!SCG59</f>
        <v>0</v>
      </c>
      <c r="SCH183" s="12">
        <f>Equity!SCH59</f>
        <v>0</v>
      </c>
      <c r="SCI183" s="12">
        <f>Equity!SCI59</f>
        <v>0</v>
      </c>
      <c r="SCJ183" s="12">
        <f>Equity!SCJ59</f>
        <v>0</v>
      </c>
      <c r="SCK183" s="12">
        <f>Equity!SCK59</f>
        <v>0</v>
      </c>
      <c r="SCL183" s="12">
        <f>Equity!SCL59</f>
        <v>0</v>
      </c>
      <c r="SCM183" s="12">
        <f>Equity!SCM59</f>
        <v>0</v>
      </c>
      <c r="SCN183" s="12">
        <f>Equity!SCN59</f>
        <v>0</v>
      </c>
      <c r="SCO183" s="12">
        <f>Equity!SCO59</f>
        <v>0</v>
      </c>
      <c r="SCP183" s="12">
        <f>Equity!SCP59</f>
        <v>0</v>
      </c>
      <c r="SCQ183" s="12">
        <f>Equity!SCQ59</f>
        <v>0</v>
      </c>
      <c r="SCR183" s="12">
        <f>Equity!SCR59</f>
        <v>0</v>
      </c>
      <c r="SCS183" s="12">
        <f>Equity!SCS59</f>
        <v>0</v>
      </c>
      <c r="SCT183" s="12">
        <f>Equity!SCT59</f>
        <v>0</v>
      </c>
      <c r="SCU183" s="12">
        <f>Equity!SCU59</f>
        <v>0</v>
      </c>
      <c r="SCV183" s="12">
        <f>Equity!SCV59</f>
        <v>0</v>
      </c>
      <c r="SCW183" s="12">
        <f>Equity!SCW59</f>
        <v>0</v>
      </c>
      <c r="SCX183" s="12">
        <f>Equity!SCX59</f>
        <v>0</v>
      </c>
      <c r="SCY183" s="12">
        <f>Equity!SCY59</f>
        <v>0</v>
      </c>
      <c r="SCZ183" s="12">
        <f>Equity!SCZ59</f>
        <v>0</v>
      </c>
      <c r="SDA183" s="12">
        <f>Equity!SDA59</f>
        <v>0</v>
      </c>
      <c r="SDB183" s="12">
        <f>Equity!SDB59</f>
        <v>0</v>
      </c>
      <c r="SDC183" s="12">
        <f>Equity!SDC59</f>
        <v>0</v>
      </c>
      <c r="SDD183" s="12">
        <f>Equity!SDD59</f>
        <v>0</v>
      </c>
      <c r="SDE183" s="12">
        <f>Equity!SDE59</f>
        <v>0</v>
      </c>
      <c r="SDF183" s="12">
        <f>Equity!SDF59</f>
        <v>0</v>
      </c>
      <c r="SDG183" s="12">
        <f>Equity!SDG59</f>
        <v>0</v>
      </c>
      <c r="SDH183" s="12">
        <f>Equity!SDH59</f>
        <v>0</v>
      </c>
      <c r="SDI183" s="12">
        <f>Equity!SDI59</f>
        <v>0</v>
      </c>
      <c r="SDJ183" s="12">
        <f>Equity!SDJ59</f>
        <v>0</v>
      </c>
      <c r="SDK183" s="12">
        <f>Equity!SDK59</f>
        <v>0</v>
      </c>
      <c r="SDL183" s="12">
        <f>Equity!SDL59</f>
        <v>0</v>
      </c>
      <c r="SDM183" s="12">
        <f>Equity!SDM59</f>
        <v>0</v>
      </c>
      <c r="SDN183" s="12">
        <f>Equity!SDN59</f>
        <v>0</v>
      </c>
      <c r="SDO183" s="12">
        <f>Equity!SDO59</f>
        <v>0</v>
      </c>
      <c r="SDP183" s="12">
        <f>Equity!SDP59</f>
        <v>0</v>
      </c>
      <c r="SDQ183" s="12">
        <f>Equity!SDQ59</f>
        <v>0</v>
      </c>
      <c r="SDR183" s="12">
        <f>Equity!SDR59</f>
        <v>0</v>
      </c>
      <c r="SDS183" s="12">
        <f>Equity!SDS59</f>
        <v>0</v>
      </c>
      <c r="SDT183" s="12">
        <f>Equity!SDT59</f>
        <v>0</v>
      </c>
      <c r="SDU183" s="12">
        <f>Equity!SDU59</f>
        <v>0</v>
      </c>
      <c r="SDV183" s="12">
        <f>Equity!SDV59</f>
        <v>0</v>
      </c>
      <c r="SDW183" s="12">
        <f>Equity!SDW59</f>
        <v>0</v>
      </c>
      <c r="SDX183" s="12">
        <f>Equity!SDX59</f>
        <v>0</v>
      </c>
      <c r="SDY183" s="12">
        <f>Equity!SDY59</f>
        <v>0</v>
      </c>
      <c r="SDZ183" s="12">
        <f>Equity!SDZ59</f>
        <v>0</v>
      </c>
      <c r="SEA183" s="12">
        <f>Equity!SEA59</f>
        <v>0</v>
      </c>
      <c r="SEB183" s="12">
        <f>Equity!SEB59</f>
        <v>0</v>
      </c>
      <c r="SEC183" s="12">
        <f>Equity!SEC59</f>
        <v>0</v>
      </c>
      <c r="SED183" s="12">
        <f>Equity!SED59</f>
        <v>0</v>
      </c>
      <c r="SEE183" s="12">
        <f>Equity!SEE59</f>
        <v>0</v>
      </c>
      <c r="SEF183" s="12">
        <f>Equity!SEF59</f>
        <v>0</v>
      </c>
      <c r="SEG183" s="12">
        <f>Equity!SEG59</f>
        <v>0</v>
      </c>
      <c r="SEH183" s="12">
        <f>Equity!SEH59</f>
        <v>0</v>
      </c>
      <c r="SEI183" s="12">
        <f>Equity!SEI59</f>
        <v>0</v>
      </c>
      <c r="SEJ183" s="12">
        <f>Equity!SEJ59</f>
        <v>0</v>
      </c>
      <c r="SEK183" s="12">
        <f>Equity!SEK59</f>
        <v>0</v>
      </c>
      <c r="SEL183" s="12">
        <f>Equity!SEL59</f>
        <v>0</v>
      </c>
      <c r="SEM183" s="12">
        <f>Equity!SEM59</f>
        <v>0</v>
      </c>
      <c r="SEN183" s="12">
        <f>Equity!SEN59</f>
        <v>0</v>
      </c>
      <c r="SEO183" s="12">
        <f>Equity!SEO59</f>
        <v>0</v>
      </c>
      <c r="SEP183" s="12">
        <f>Equity!SEP59</f>
        <v>0</v>
      </c>
      <c r="SEQ183" s="12">
        <f>Equity!SEQ59</f>
        <v>0</v>
      </c>
      <c r="SER183" s="12">
        <f>Equity!SER59</f>
        <v>0</v>
      </c>
      <c r="SES183" s="12">
        <f>Equity!SES59</f>
        <v>0</v>
      </c>
      <c r="SET183" s="12">
        <f>Equity!SET59</f>
        <v>0</v>
      </c>
      <c r="SEU183" s="12">
        <f>Equity!SEU59</f>
        <v>0</v>
      </c>
      <c r="SEV183" s="12">
        <f>Equity!SEV59</f>
        <v>0</v>
      </c>
      <c r="SEW183" s="12">
        <f>Equity!SEW59</f>
        <v>0</v>
      </c>
      <c r="SEX183" s="12">
        <f>Equity!SEX59</f>
        <v>0</v>
      </c>
      <c r="SEY183" s="12">
        <f>Equity!SEY59</f>
        <v>0</v>
      </c>
      <c r="SEZ183" s="12">
        <f>Equity!SEZ59</f>
        <v>0</v>
      </c>
      <c r="SFA183" s="12">
        <f>Equity!SFA59</f>
        <v>0</v>
      </c>
      <c r="SFB183" s="12">
        <f>Equity!SFB59</f>
        <v>0</v>
      </c>
      <c r="SFC183" s="12">
        <f>Equity!SFC59</f>
        <v>0</v>
      </c>
      <c r="SFD183" s="12">
        <f>Equity!SFD59</f>
        <v>0</v>
      </c>
      <c r="SFE183" s="12">
        <f>Equity!SFE59</f>
        <v>0</v>
      </c>
      <c r="SFF183" s="12">
        <f>Equity!SFF59</f>
        <v>0</v>
      </c>
      <c r="SFG183" s="12">
        <f>Equity!SFG59</f>
        <v>0</v>
      </c>
      <c r="SFH183" s="12">
        <f>Equity!SFH59</f>
        <v>0</v>
      </c>
      <c r="SFI183" s="12">
        <f>Equity!SFI59</f>
        <v>0</v>
      </c>
      <c r="SFJ183" s="12">
        <f>Equity!SFJ59</f>
        <v>0</v>
      </c>
      <c r="SFK183" s="12">
        <f>Equity!SFK59</f>
        <v>0</v>
      </c>
      <c r="SFL183" s="12">
        <f>Equity!SFL59</f>
        <v>0</v>
      </c>
      <c r="SFM183" s="12">
        <f>Equity!SFM59</f>
        <v>0</v>
      </c>
      <c r="SFN183" s="12">
        <f>Equity!SFN59</f>
        <v>0</v>
      </c>
      <c r="SFO183" s="12">
        <f>Equity!SFO59</f>
        <v>0</v>
      </c>
      <c r="SFP183" s="12">
        <f>Equity!SFP59</f>
        <v>0</v>
      </c>
      <c r="SFQ183" s="12">
        <f>Equity!SFQ59</f>
        <v>0</v>
      </c>
      <c r="SFR183" s="12">
        <f>Equity!SFR59</f>
        <v>0</v>
      </c>
      <c r="SFS183" s="12">
        <f>Equity!SFS59</f>
        <v>0</v>
      </c>
      <c r="SFT183" s="12">
        <f>Equity!SFT59</f>
        <v>0</v>
      </c>
      <c r="SFU183" s="12">
        <f>Equity!SFU59</f>
        <v>0</v>
      </c>
      <c r="SFV183" s="12">
        <f>Equity!SFV59</f>
        <v>0</v>
      </c>
      <c r="SFW183" s="12">
        <f>Equity!SFW59</f>
        <v>0</v>
      </c>
      <c r="SFX183" s="12">
        <f>Equity!SFX59</f>
        <v>0</v>
      </c>
      <c r="SFY183" s="12">
        <f>Equity!SFY59</f>
        <v>0</v>
      </c>
      <c r="SFZ183" s="12">
        <f>Equity!SFZ59</f>
        <v>0</v>
      </c>
      <c r="SGA183" s="12">
        <f>Equity!SGA59</f>
        <v>0</v>
      </c>
      <c r="SGB183" s="12">
        <f>Equity!SGB59</f>
        <v>0</v>
      </c>
      <c r="SGC183" s="12">
        <f>Equity!SGC59</f>
        <v>0</v>
      </c>
      <c r="SGD183" s="12">
        <f>Equity!SGD59</f>
        <v>0</v>
      </c>
      <c r="SGE183" s="12">
        <f>Equity!SGE59</f>
        <v>0</v>
      </c>
      <c r="SGF183" s="12">
        <f>Equity!SGF59</f>
        <v>0</v>
      </c>
      <c r="SGG183" s="12">
        <f>Equity!SGG59</f>
        <v>0</v>
      </c>
      <c r="SGH183" s="12">
        <f>Equity!SGH59</f>
        <v>0</v>
      </c>
      <c r="SGI183" s="12">
        <f>Equity!SGI59</f>
        <v>0</v>
      </c>
      <c r="SGJ183" s="12">
        <f>Equity!SGJ59</f>
        <v>0</v>
      </c>
      <c r="SGK183" s="12">
        <f>Equity!SGK59</f>
        <v>0</v>
      </c>
      <c r="SGL183" s="12">
        <f>Equity!SGL59</f>
        <v>0</v>
      </c>
      <c r="SGM183" s="12">
        <f>Equity!SGM59</f>
        <v>0</v>
      </c>
      <c r="SGN183" s="12">
        <f>Equity!SGN59</f>
        <v>0</v>
      </c>
      <c r="SGO183" s="12">
        <f>Equity!SGO59</f>
        <v>0</v>
      </c>
      <c r="SGP183" s="12">
        <f>Equity!SGP59</f>
        <v>0</v>
      </c>
      <c r="SGQ183" s="12">
        <f>Equity!SGQ59</f>
        <v>0</v>
      </c>
      <c r="SGR183" s="12">
        <f>Equity!SGR59</f>
        <v>0</v>
      </c>
      <c r="SGS183" s="12">
        <f>Equity!SGS59</f>
        <v>0</v>
      </c>
      <c r="SGT183" s="12">
        <f>Equity!SGT59</f>
        <v>0</v>
      </c>
      <c r="SGU183" s="12">
        <f>Equity!SGU59</f>
        <v>0</v>
      </c>
      <c r="SGV183" s="12">
        <f>Equity!SGV59</f>
        <v>0</v>
      </c>
      <c r="SGW183" s="12">
        <f>Equity!SGW59</f>
        <v>0</v>
      </c>
      <c r="SGX183" s="12">
        <f>Equity!SGX59</f>
        <v>0</v>
      </c>
      <c r="SGY183" s="12">
        <f>Equity!SGY59</f>
        <v>0</v>
      </c>
      <c r="SGZ183" s="12">
        <f>Equity!SGZ59</f>
        <v>0</v>
      </c>
      <c r="SHA183" s="12">
        <f>Equity!SHA59</f>
        <v>0</v>
      </c>
      <c r="SHB183" s="12">
        <f>Equity!SHB59</f>
        <v>0</v>
      </c>
      <c r="SHC183" s="12">
        <f>Equity!SHC59</f>
        <v>0</v>
      </c>
      <c r="SHD183" s="12">
        <f>Equity!SHD59</f>
        <v>0</v>
      </c>
      <c r="SHE183" s="12">
        <f>Equity!SHE59</f>
        <v>0</v>
      </c>
      <c r="SHF183" s="12">
        <f>Equity!SHF59</f>
        <v>0</v>
      </c>
      <c r="SHG183" s="12">
        <f>Equity!SHG59</f>
        <v>0</v>
      </c>
      <c r="SHH183" s="12">
        <f>Equity!SHH59</f>
        <v>0</v>
      </c>
      <c r="SHI183" s="12">
        <f>Equity!SHI59</f>
        <v>0</v>
      </c>
      <c r="SHJ183" s="12">
        <f>Equity!SHJ59</f>
        <v>0</v>
      </c>
      <c r="SHK183" s="12">
        <f>Equity!SHK59</f>
        <v>0</v>
      </c>
      <c r="SHL183" s="12">
        <f>Equity!SHL59</f>
        <v>0</v>
      </c>
      <c r="SHM183" s="12">
        <f>Equity!SHM59</f>
        <v>0</v>
      </c>
      <c r="SHN183" s="12">
        <f>Equity!SHN59</f>
        <v>0</v>
      </c>
      <c r="SHO183" s="12">
        <f>Equity!SHO59</f>
        <v>0</v>
      </c>
      <c r="SHP183" s="12">
        <f>Equity!SHP59</f>
        <v>0</v>
      </c>
      <c r="SHQ183" s="12">
        <f>Equity!SHQ59</f>
        <v>0</v>
      </c>
      <c r="SHR183" s="12">
        <f>Equity!SHR59</f>
        <v>0</v>
      </c>
      <c r="SHS183" s="12">
        <f>Equity!SHS59</f>
        <v>0</v>
      </c>
      <c r="SHT183" s="12">
        <f>Equity!SHT59</f>
        <v>0</v>
      </c>
      <c r="SHU183" s="12">
        <f>Equity!SHU59</f>
        <v>0</v>
      </c>
      <c r="SHV183" s="12">
        <f>Equity!SHV59</f>
        <v>0</v>
      </c>
      <c r="SHW183" s="12">
        <f>Equity!SHW59</f>
        <v>0</v>
      </c>
      <c r="SHX183" s="12">
        <f>Equity!SHX59</f>
        <v>0</v>
      </c>
      <c r="SHY183" s="12">
        <f>Equity!SHY59</f>
        <v>0</v>
      </c>
      <c r="SHZ183" s="12">
        <f>Equity!SHZ59</f>
        <v>0</v>
      </c>
      <c r="SIA183" s="12">
        <f>Equity!SIA59</f>
        <v>0</v>
      </c>
      <c r="SIB183" s="12">
        <f>Equity!SIB59</f>
        <v>0</v>
      </c>
      <c r="SIC183" s="12">
        <f>Equity!SIC59</f>
        <v>0</v>
      </c>
      <c r="SID183" s="12">
        <f>Equity!SID59</f>
        <v>0</v>
      </c>
      <c r="SIE183" s="12">
        <f>Equity!SIE59</f>
        <v>0</v>
      </c>
      <c r="SIF183" s="12">
        <f>Equity!SIF59</f>
        <v>0</v>
      </c>
      <c r="SIG183" s="12">
        <f>Equity!SIG59</f>
        <v>0</v>
      </c>
      <c r="SIH183" s="12">
        <f>Equity!SIH59</f>
        <v>0</v>
      </c>
      <c r="SII183" s="12">
        <f>Equity!SII59</f>
        <v>0</v>
      </c>
      <c r="SIJ183" s="12">
        <f>Equity!SIJ59</f>
        <v>0</v>
      </c>
      <c r="SIK183" s="12">
        <f>Equity!SIK59</f>
        <v>0</v>
      </c>
      <c r="SIL183" s="12">
        <f>Equity!SIL59</f>
        <v>0</v>
      </c>
      <c r="SIM183" s="12">
        <f>Equity!SIM59</f>
        <v>0</v>
      </c>
      <c r="SIN183" s="12">
        <f>Equity!SIN59</f>
        <v>0</v>
      </c>
      <c r="SIO183" s="12">
        <f>Equity!SIO59</f>
        <v>0</v>
      </c>
      <c r="SIP183" s="12">
        <f>Equity!SIP59</f>
        <v>0</v>
      </c>
      <c r="SIQ183" s="12">
        <f>Equity!SIQ59</f>
        <v>0</v>
      </c>
      <c r="SIR183" s="12">
        <f>Equity!SIR59</f>
        <v>0</v>
      </c>
      <c r="SIS183" s="12">
        <f>Equity!SIS59</f>
        <v>0</v>
      </c>
      <c r="SIT183" s="12">
        <f>Equity!SIT59</f>
        <v>0</v>
      </c>
      <c r="SIU183" s="12">
        <f>Equity!SIU59</f>
        <v>0</v>
      </c>
      <c r="SIV183" s="12">
        <f>Equity!SIV59</f>
        <v>0</v>
      </c>
      <c r="SIW183" s="12">
        <f>Equity!SIW59</f>
        <v>0</v>
      </c>
      <c r="SIX183" s="12">
        <f>Equity!SIX59</f>
        <v>0</v>
      </c>
      <c r="SIY183" s="12">
        <f>Equity!SIY59</f>
        <v>0</v>
      </c>
      <c r="SIZ183" s="12">
        <f>Equity!SIZ59</f>
        <v>0</v>
      </c>
      <c r="SJA183" s="12">
        <f>Equity!SJA59</f>
        <v>0</v>
      </c>
      <c r="SJB183" s="12">
        <f>Equity!SJB59</f>
        <v>0</v>
      </c>
      <c r="SJC183" s="12">
        <f>Equity!SJC59</f>
        <v>0</v>
      </c>
      <c r="SJD183" s="12">
        <f>Equity!SJD59</f>
        <v>0</v>
      </c>
      <c r="SJE183" s="12">
        <f>Equity!SJE59</f>
        <v>0</v>
      </c>
      <c r="SJF183" s="12">
        <f>Equity!SJF59</f>
        <v>0</v>
      </c>
      <c r="SJG183" s="12">
        <f>Equity!SJG59</f>
        <v>0</v>
      </c>
      <c r="SJH183" s="12">
        <f>Equity!SJH59</f>
        <v>0</v>
      </c>
      <c r="SJI183" s="12">
        <f>Equity!SJI59</f>
        <v>0</v>
      </c>
      <c r="SJJ183" s="12">
        <f>Equity!SJJ59</f>
        <v>0</v>
      </c>
      <c r="SJK183" s="12">
        <f>Equity!SJK59</f>
        <v>0</v>
      </c>
      <c r="SJL183" s="12">
        <f>Equity!SJL59</f>
        <v>0</v>
      </c>
      <c r="SJM183" s="12">
        <f>Equity!SJM59</f>
        <v>0</v>
      </c>
      <c r="SJN183" s="12">
        <f>Equity!SJN59</f>
        <v>0</v>
      </c>
      <c r="SJO183" s="12">
        <f>Equity!SJO59</f>
        <v>0</v>
      </c>
      <c r="SJP183" s="12">
        <f>Equity!SJP59</f>
        <v>0</v>
      </c>
      <c r="SJQ183" s="12">
        <f>Equity!SJQ59</f>
        <v>0</v>
      </c>
      <c r="SJR183" s="12">
        <f>Equity!SJR59</f>
        <v>0</v>
      </c>
      <c r="SJS183" s="12">
        <f>Equity!SJS59</f>
        <v>0</v>
      </c>
      <c r="SJT183" s="12">
        <f>Equity!SJT59</f>
        <v>0</v>
      </c>
      <c r="SJU183" s="12">
        <f>Equity!SJU59</f>
        <v>0</v>
      </c>
      <c r="SJV183" s="12">
        <f>Equity!SJV59</f>
        <v>0</v>
      </c>
      <c r="SJW183" s="12">
        <f>Equity!SJW59</f>
        <v>0</v>
      </c>
      <c r="SJX183" s="12">
        <f>Equity!SJX59</f>
        <v>0</v>
      </c>
      <c r="SJY183" s="12">
        <f>Equity!SJY59</f>
        <v>0</v>
      </c>
      <c r="SJZ183" s="12">
        <f>Equity!SJZ59</f>
        <v>0</v>
      </c>
      <c r="SKA183" s="12">
        <f>Equity!SKA59</f>
        <v>0</v>
      </c>
      <c r="SKB183" s="12">
        <f>Equity!SKB59</f>
        <v>0</v>
      </c>
      <c r="SKC183" s="12">
        <f>Equity!SKC59</f>
        <v>0</v>
      </c>
      <c r="SKD183" s="12">
        <f>Equity!SKD59</f>
        <v>0</v>
      </c>
      <c r="SKE183" s="12">
        <f>Equity!SKE59</f>
        <v>0</v>
      </c>
      <c r="SKF183" s="12">
        <f>Equity!SKF59</f>
        <v>0</v>
      </c>
      <c r="SKG183" s="12">
        <f>Equity!SKG59</f>
        <v>0</v>
      </c>
      <c r="SKH183" s="12">
        <f>Equity!SKH59</f>
        <v>0</v>
      </c>
      <c r="SKI183" s="12">
        <f>Equity!SKI59</f>
        <v>0</v>
      </c>
      <c r="SKJ183" s="12">
        <f>Equity!SKJ59</f>
        <v>0</v>
      </c>
      <c r="SKK183" s="12">
        <f>Equity!SKK59</f>
        <v>0</v>
      </c>
      <c r="SKL183" s="12">
        <f>Equity!SKL59</f>
        <v>0</v>
      </c>
      <c r="SKM183" s="12">
        <f>Equity!SKM59</f>
        <v>0</v>
      </c>
      <c r="SKN183" s="12">
        <f>Equity!SKN59</f>
        <v>0</v>
      </c>
      <c r="SKO183" s="12">
        <f>Equity!SKO59</f>
        <v>0</v>
      </c>
      <c r="SKP183" s="12">
        <f>Equity!SKP59</f>
        <v>0</v>
      </c>
      <c r="SKQ183" s="12">
        <f>Equity!SKQ59</f>
        <v>0</v>
      </c>
      <c r="SKR183" s="12">
        <f>Equity!SKR59</f>
        <v>0</v>
      </c>
      <c r="SKS183" s="12">
        <f>Equity!SKS59</f>
        <v>0</v>
      </c>
      <c r="SKT183" s="12">
        <f>Equity!SKT59</f>
        <v>0</v>
      </c>
      <c r="SKU183" s="12">
        <f>Equity!SKU59</f>
        <v>0</v>
      </c>
      <c r="SKV183" s="12">
        <f>Equity!SKV59</f>
        <v>0</v>
      </c>
      <c r="SKW183" s="12">
        <f>Equity!SKW59</f>
        <v>0</v>
      </c>
      <c r="SKX183" s="12">
        <f>Equity!SKX59</f>
        <v>0</v>
      </c>
      <c r="SKY183" s="12">
        <f>Equity!SKY59</f>
        <v>0</v>
      </c>
      <c r="SKZ183" s="12">
        <f>Equity!SKZ59</f>
        <v>0</v>
      </c>
      <c r="SLA183" s="12">
        <f>Equity!SLA59</f>
        <v>0</v>
      </c>
      <c r="SLB183" s="12">
        <f>Equity!SLB59</f>
        <v>0</v>
      </c>
      <c r="SLC183" s="12">
        <f>Equity!SLC59</f>
        <v>0</v>
      </c>
      <c r="SLD183" s="12">
        <f>Equity!SLD59</f>
        <v>0</v>
      </c>
      <c r="SLE183" s="12">
        <f>Equity!SLE59</f>
        <v>0</v>
      </c>
      <c r="SLF183" s="12">
        <f>Equity!SLF59</f>
        <v>0</v>
      </c>
      <c r="SLG183" s="12">
        <f>Equity!SLG59</f>
        <v>0</v>
      </c>
      <c r="SLH183" s="12">
        <f>Equity!SLH59</f>
        <v>0</v>
      </c>
      <c r="SLI183" s="12">
        <f>Equity!SLI59</f>
        <v>0</v>
      </c>
      <c r="SLJ183" s="12">
        <f>Equity!SLJ59</f>
        <v>0</v>
      </c>
      <c r="SLK183" s="12">
        <f>Equity!SLK59</f>
        <v>0</v>
      </c>
      <c r="SLL183" s="12">
        <f>Equity!SLL59</f>
        <v>0</v>
      </c>
      <c r="SLM183" s="12">
        <f>Equity!SLM59</f>
        <v>0</v>
      </c>
      <c r="SLN183" s="12">
        <f>Equity!SLN59</f>
        <v>0</v>
      </c>
      <c r="SLO183" s="12">
        <f>Equity!SLO59</f>
        <v>0</v>
      </c>
      <c r="SLP183" s="12">
        <f>Equity!SLP59</f>
        <v>0</v>
      </c>
      <c r="SLQ183" s="12">
        <f>Equity!SLQ59</f>
        <v>0</v>
      </c>
      <c r="SLR183" s="12">
        <f>Equity!SLR59</f>
        <v>0</v>
      </c>
      <c r="SLS183" s="12">
        <f>Equity!SLS59</f>
        <v>0</v>
      </c>
      <c r="SLT183" s="12">
        <f>Equity!SLT59</f>
        <v>0</v>
      </c>
      <c r="SLU183" s="12">
        <f>Equity!SLU59</f>
        <v>0</v>
      </c>
      <c r="SLV183" s="12">
        <f>Equity!SLV59</f>
        <v>0</v>
      </c>
      <c r="SLW183" s="12">
        <f>Equity!SLW59</f>
        <v>0</v>
      </c>
      <c r="SLX183" s="12">
        <f>Equity!SLX59</f>
        <v>0</v>
      </c>
      <c r="SLY183" s="12">
        <f>Equity!SLY59</f>
        <v>0</v>
      </c>
      <c r="SLZ183" s="12">
        <f>Equity!SLZ59</f>
        <v>0</v>
      </c>
      <c r="SMA183" s="12">
        <f>Equity!SMA59</f>
        <v>0</v>
      </c>
      <c r="SMB183" s="12">
        <f>Equity!SMB59</f>
        <v>0</v>
      </c>
      <c r="SMC183" s="12">
        <f>Equity!SMC59</f>
        <v>0</v>
      </c>
      <c r="SMD183" s="12">
        <f>Equity!SMD59</f>
        <v>0</v>
      </c>
      <c r="SME183" s="12">
        <f>Equity!SME59</f>
        <v>0</v>
      </c>
      <c r="SMF183" s="12">
        <f>Equity!SMF59</f>
        <v>0</v>
      </c>
      <c r="SMG183" s="12">
        <f>Equity!SMG59</f>
        <v>0</v>
      </c>
      <c r="SMH183" s="12">
        <f>Equity!SMH59</f>
        <v>0</v>
      </c>
      <c r="SMI183" s="12">
        <f>Equity!SMI59</f>
        <v>0</v>
      </c>
      <c r="SMJ183" s="12">
        <f>Equity!SMJ59</f>
        <v>0</v>
      </c>
      <c r="SMK183" s="12">
        <f>Equity!SMK59</f>
        <v>0</v>
      </c>
      <c r="SML183" s="12">
        <f>Equity!SML59</f>
        <v>0</v>
      </c>
      <c r="SMM183" s="12">
        <f>Equity!SMM59</f>
        <v>0</v>
      </c>
      <c r="SMN183" s="12">
        <f>Equity!SMN59</f>
        <v>0</v>
      </c>
      <c r="SMO183" s="12">
        <f>Equity!SMO59</f>
        <v>0</v>
      </c>
      <c r="SMP183" s="12">
        <f>Equity!SMP59</f>
        <v>0</v>
      </c>
      <c r="SMQ183" s="12">
        <f>Equity!SMQ59</f>
        <v>0</v>
      </c>
      <c r="SMR183" s="12">
        <f>Equity!SMR59</f>
        <v>0</v>
      </c>
      <c r="SMS183" s="12">
        <f>Equity!SMS59</f>
        <v>0</v>
      </c>
      <c r="SMT183" s="12">
        <f>Equity!SMT59</f>
        <v>0</v>
      </c>
      <c r="SMU183" s="12">
        <f>Equity!SMU59</f>
        <v>0</v>
      </c>
      <c r="SMV183" s="12">
        <f>Equity!SMV59</f>
        <v>0</v>
      </c>
      <c r="SMW183" s="12">
        <f>Equity!SMW59</f>
        <v>0</v>
      </c>
      <c r="SMX183" s="12">
        <f>Equity!SMX59</f>
        <v>0</v>
      </c>
      <c r="SMY183" s="12">
        <f>Equity!SMY59</f>
        <v>0</v>
      </c>
      <c r="SMZ183" s="12">
        <f>Equity!SMZ59</f>
        <v>0</v>
      </c>
      <c r="SNA183" s="12">
        <f>Equity!SNA59</f>
        <v>0</v>
      </c>
      <c r="SNB183" s="12">
        <f>Equity!SNB59</f>
        <v>0</v>
      </c>
      <c r="SNC183" s="12">
        <f>Equity!SNC59</f>
        <v>0</v>
      </c>
      <c r="SND183" s="12">
        <f>Equity!SND59</f>
        <v>0</v>
      </c>
      <c r="SNE183" s="12">
        <f>Equity!SNE59</f>
        <v>0</v>
      </c>
      <c r="SNF183" s="12">
        <f>Equity!SNF59</f>
        <v>0</v>
      </c>
      <c r="SNG183" s="12">
        <f>Equity!SNG59</f>
        <v>0</v>
      </c>
      <c r="SNH183" s="12">
        <f>Equity!SNH59</f>
        <v>0</v>
      </c>
      <c r="SNI183" s="12">
        <f>Equity!SNI59</f>
        <v>0</v>
      </c>
      <c r="SNJ183" s="12">
        <f>Equity!SNJ59</f>
        <v>0</v>
      </c>
      <c r="SNK183" s="12">
        <f>Equity!SNK59</f>
        <v>0</v>
      </c>
      <c r="SNL183" s="12">
        <f>Equity!SNL59</f>
        <v>0</v>
      </c>
      <c r="SNM183" s="12">
        <f>Equity!SNM59</f>
        <v>0</v>
      </c>
      <c r="SNN183" s="12">
        <f>Equity!SNN59</f>
        <v>0</v>
      </c>
      <c r="SNO183" s="12">
        <f>Equity!SNO59</f>
        <v>0</v>
      </c>
      <c r="SNP183" s="12">
        <f>Equity!SNP59</f>
        <v>0</v>
      </c>
      <c r="SNQ183" s="12">
        <f>Equity!SNQ59</f>
        <v>0</v>
      </c>
      <c r="SNR183" s="12">
        <f>Equity!SNR59</f>
        <v>0</v>
      </c>
      <c r="SNS183" s="12">
        <f>Equity!SNS59</f>
        <v>0</v>
      </c>
      <c r="SNT183" s="12">
        <f>Equity!SNT59</f>
        <v>0</v>
      </c>
      <c r="SNU183" s="12">
        <f>Equity!SNU59</f>
        <v>0</v>
      </c>
      <c r="SNV183" s="12">
        <f>Equity!SNV59</f>
        <v>0</v>
      </c>
      <c r="SNW183" s="12">
        <f>Equity!SNW59</f>
        <v>0</v>
      </c>
      <c r="SNX183" s="12">
        <f>Equity!SNX59</f>
        <v>0</v>
      </c>
      <c r="SNY183" s="12">
        <f>Equity!SNY59</f>
        <v>0</v>
      </c>
      <c r="SNZ183" s="12">
        <f>Equity!SNZ59</f>
        <v>0</v>
      </c>
      <c r="SOA183" s="12">
        <f>Equity!SOA59</f>
        <v>0</v>
      </c>
      <c r="SOB183" s="12">
        <f>Equity!SOB59</f>
        <v>0</v>
      </c>
      <c r="SOC183" s="12">
        <f>Equity!SOC59</f>
        <v>0</v>
      </c>
      <c r="SOD183" s="12">
        <f>Equity!SOD59</f>
        <v>0</v>
      </c>
      <c r="SOE183" s="12">
        <f>Equity!SOE59</f>
        <v>0</v>
      </c>
      <c r="SOF183" s="12">
        <f>Equity!SOF59</f>
        <v>0</v>
      </c>
      <c r="SOG183" s="12">
        <f>Equity!SOG59</f>
        <v>0</v>
      </c>
      <c r="SOH183" s="12">
        <f>Equity!SOH59</f>
        <v>0</v>
      </c>
      <c r="SOI183" s="12">
        <f>Equity!SOI59</f>
        <v>0</v>
      </c>
      <c r="SOJ183" s="12">
        <f>Equity!SOJ59</f>
        <v>0</v>
      </c>
      <c r="SOK183" s="12">
        <f>Equity!SOK59</f>
        <v>0</v>
      </c>
      <c r="SOL183" s="12">
        <f>Equity!SOL59</f>
        <v>0</v>
      </c>
      <c r="SOM183" s="12">
        <f>Equity!SOM59</f>
        <v>0</v>
      </c>
      <c r="SON183" s="12">
        <f>Equity!SON59</f>
        <v>0</v>
      </c>
      <c r="SOO183" s="12">
        <f>Equity!SOO59</f>
        <v>0</v>
      </c>
      <c r="SOP183" s="12">
        <f>Equity!SOP59</f>
        <v>0</v>
      </c>
      <c r="SOQ183" s="12">
        <f>Equity!SOQ59</f>
        <v>0</v>
      </c>
      <c r="SOR183" s="12">
        <f>Equity!SOR59</f>
        <v>0</v>
      </c>
      <c r="SOS183" s="12">
        <f>Equity!SOS59</f>
        <v>0</v>
      </c>
      <c r="SOT183" s="12">
        <f>Equity!SOT59</f>
        <v>0</v>
      </c>
      <c r="SOU183" s="12">
        <f>Equity!SOU59</f>
        <v>0</v>
      </c>
      <c r="SOV183" s="12">
        <f>Equity!SOV59</f>
        <v>0</v>
      </c>
      <c r="SOW183" s="12">
        <f>Equity!SOW59</f>
        <v>0</v>
      </c>
      <c r="SOX183" s="12">
        <f>Equity!SOX59</f>
        <v>0</v>
      </c>
      <c r="SOY183" s="12">
        <f>Equity!SOY59</f>
        <v>0</v>
      </c>
      <c r="SOZ183" s="12">
        <f>Equity!SOZ59</f>
        <v>0</v>
      </c>
      <c r="SPA183" s="12">
        <f>Equity!SPA59</f>
        <v>0</v>
      </c>
      <c r="SPB183" s="12">
        <f>Equity!SPB59</f>
        <v>0</v>
      </c>
      <c r="SPC183" s="12">
        <f>Equity!SPC59</f>
        <v>0</v>
      </c>
      <c r="SPD183" s="12">
        <f>Equity!SPD59</f>
        <v>0</v>
      </c>
      <c r="SPE183" s="12">
        <f>Equity!SPE59</f>
        <v>0</v>
      </c>
      <c r="SPF183" s="12">
        <f>Equity!SPF59</f>
        <v>0</v>
      </c>
      <c r="SPG183" s="12">
        <f>Equity!SPG59</f>
        <v>0</v>
      </c>
      <c r="SPH183" s="12">
        <f>Equity!SPH59</f>
        <v>0</v>
      </c>
      <c r="SPI183" s="12">
        <f>Equity!SPI59</f>
        <v>0</v>
      </c>
      <c r="SPJ183" s="12">
        <f>Equity!SPJ59</f>
        <v>0</v>
      </c>
      <c r="SPK183" s="12">
        <f>Equity!SPK59</f>
        <v>0</v>
      </c>
      <c r="SPL183" s="12">
        <f>Equity!SPL59</f>
        <v>0</v>
      </c>
      <c r="SPM183" s="12">
        <f>Equity!SPM59</f>
        <v>0</v>
      </c>
      <c r="SPN183" s="12">
        <f>Equity!SPN59</f>
        <v>0</v>
      </c>
      <c r="SPO183" s="12">
        <f>Equity!SPO59</f>
        <v>0</v>
      </c>
      <c r="SPP183" s="12">
        <f>Equity!SPP59</f>
        <v>0</v>
      </c>
      <c r="SPQ183" s="12">
        <f>Equity!SPQ59</f>
        <v>0</v>
      </c>
      <c r="SPR183" s="12">
        <f>Equity!SPR59</f>
        <v>0</v>
      </c>
      <c r="SPS183" s="12">
        <f>Equity!SPS59</f>
        <v>0</v>
      </c>
      <c r="SPT183" s="12">
        <f>Equity!SPT59</f>
        <v>0</v>
      </c>
      <c r="SPU183" s="12">
        <f>Equity!SPU59</f>
        <v>0</v>
      </c>
      <c r="SPV183" s="12">
        <f>Equity!SPV59</f>
        <v>0</v>
      </c>
      <c r="SPW183" s="12">
        <f>Equity!SPW59</f>
        <v>0</v>
      </c>
      <c r="SPX183" s="12">
        <f>Equity!SPX59</f>
        <v>0</v>
      </c>
      <c r="SPY183" s="12">
        <f>Equity!SPY59</f>
        <v>0</v>
      </c>
      <c r="SPZ183" s="12">
        <f>Equity!SPZ59</f>
        <v>0</v>
      </c>
      <c r="SQA183" s="12">
        <f>Equity!SQA59</f>
        <v>0</v>
      </c>
      <c r="SQB183" s="12">
        <f>Equity!SQB59</f>
        <v>0</v>
      </c>
      <c r="SQC183" s="12">
        <f>Equity!SQC59</f>
        <v>0</v>
      </c>
      <c r="SQD183" s="12">
        <f>Equity!SQD59</f>
        <v>0</v>
      </c>
      <c r="SQE183" s="12">
        <f>Equity!SQE59</f>
        <v>0</v>
      </c>
      <c r="SQF183" s="12">
        <f>Equity!SQF59</f>
        <v>0</v>
      </c>
      <c r="SQG183" s="12">
        <f>Equity!SQG59</f>
        <v>0</v>
      </c>
      <c r="SQH183" s="12">
        <f>Equity!SQH59</f>
        <v>0</v>
      </c>
      <c r="SQI183" s="12">
        <f>Equity!SQI59</f>
        <v>0</v>
      </c>
      <c r="SQJ183" s="12">
        <f>Equity!SQJ59</f>
        <v>0</v>
      </c>
      <c r="SQK183" s="12">
        <f>Equity!SQK59</f>
        <v>0</v>
      </c>
      <c r="SQL183" s="12">
        <f>Equity!SQL59</f>
        <v>0</v>
      </c>
      <c r="SQM183" s="12">
        <f>Equity!SQM59</f>
        <v>0</v>
      </c>
      <c r="SQN183" s="12">
        <f>Equity!SQN59</f>
        <v>0</v>
      </c>
      <c r="SQO183" s="12">
        <f>Equity!SQO59</f>
        <v>0</v>
      </c>
      <c r="SQP183" s="12">
        <f>Equity!SQP59</f>
        <v>0</v>
      </c>
      <c r="SQQ183" s="12">
        <f>Equity!SQQ59</f>
        <v>0</v>
      </c>
      <c r="SQR183" s="12">
        <f>Equity!SQR59</f>
        <v>0</v>
      </c>
      <c r="SQS183" s="12">
        <f>Equity!SQS59</f>
        <v>0</v>
      </c>
      <c r="SQT183" s="12">
        <f>Equity!SQT59</f>
        <v>0</v>
      </c>
      <c r="SQU183" s="12">
        <f>Equity!SQU59</f>
        <v>0</v>
      </c>
      <c r="SQV183" s="12">
        <f>Equity!SQV59</f>
        <v>0</v>
      </c>
      <c r="SQW183" s="12">
        <f>Equity!SQW59</f>
        <v>0</v>
      </c>
      <c r="SQX183" s="12">
        <f>Equity!SQX59</f>
        <v>0</v>
      </c>
      <c r="SQY183" s="12">
        <f>Equity!SQY59</f>
        <v>0</v>
      </c>
      <c r="SQZ183" s="12">
        <f>Equity!SQZ59</f>
        <v>0</v>
      </c>
      <c r="SRA183" s="12">
        <f>Equity!SRA59</f>
        <v>0</v>
      </c>
      <c r="SRB183" s="12">
        <f>Equity!SRB59</f>
        <v>0</v>
      </c>
      <c r="SRC183" s="12">
        <f>Equity!SRC59</f>
        <v>0</v>
      </c>
      <c r="SRD183" s="12">
        <f>Equity!SRD59</f>
        <v>0</v>
      </c>
      <c r="SRE183" s="12">
        <f>Equity!SRE59</f>
        <v>0</v>
      </c>
      <c r="SRF183" s="12">
        <f>Equity!SRF59</f>
        <v>0</v>
      </c>
      <c r="SRG183" s="12">
        <f>Equity!SRG59</f>
        <v>0</v>
      </c>
      <c r="SRH183" s="12">
        <f>Equity!SRH59</f>
        <v>0</v>
      </c>
      <c r="SRI183" s="12">
        <f>Equity!SRI59</f>
        <v>0</v>
      </c>
      <c r="SRJ183" s="12">
        <f>Equity!SRJ59</f>
        <v>0</v>
      </c>
      <c r="SRK183" s="12">
        <f>Equity!SRK59</f>
        <v>0</v>
      </c>
      <c r="SRL183" s="12">
        <f>Equity!SRL59</f>
        <v>0</v>
      </c>
      <c r="SRM183" s="12">
        <f>Equity!SRM59</f>
        <v>0</v>
      </c>
      <c r="SRN183" s="12">
        <f>Equity!SRN59</f>
        <v>0</v>
      </c>
      <c r="SRO183" s="12">
        <f>Equity!SRO59</f>
        <v>0</v>
      </c>
      <c r="SRP183" s="12">
        <f>Equity!SRP59</f>
        <v>0</v>
      </c>
      <c r="SRQ183" s="12">
        <f>Equity!SRQ59</f>
        <v>0</v>
      </c>
      <c r="SRR183" s="12">
        <f>Equity!SRR59</f>
        <v>0</v>
      </c>
      <c r="SRS183" s="12">
        <f>Equity!SRS59</f>
        <v>0</v>
      </c>
      <c r="SRT183" s="12">
        <f>Equity!SRT59</f>
        <v>0</v>
      </c>
      <c r="SRU183" s="12">
        <f>Equity!SRU59</f>
        <v>0</v>
      </c>
      <c r="SRV183" s="12">
        <f>Equity!SRV59</f>
        <v>0</v>
      </c>
      <c r="SRW183" s="12">
        <f>Equity!SRW59</f>
        <v>0</v>
      </c>
      <c r="SRX183" s="12">
        <f>Equity!SRX59</f>
        <v>0</v>
      </c>
      <c r="SRY183" s="12">
        <f>Equity!SRY59</f>
        <v>0</v>
      </c>
      <c r="SRZ183" s="12">
        <f>Equity!SRZ59</f>
        <v>0</v>
      </c>
      <c r="SSA183" s="12">
        <f>Equity!SSA59</f>
        <v>0</v>
      </c>
      <c r="SSB183" s="12">
        <f>Equity!SSB59</f>
        <v>0</v>
      </c>
      <c r="SSC183" s="12">
        <f>Equity!SSC59</f>
        <v>0</v>
      </c>
      <c r="SSD183" s="12">
        <f>Equity!SSD59</f>
        <v>0</v>
      </c>
      <c r="SSE183" s="12">
        <f>Equity!SSE59</f>
        <v>0</v>
      </c>
      <c r="SSF183" s="12">
        <f>Equity!SSF59</f>
        <v>0</v>
      </c>
      <c r="SSG183" s="12">
        <f>Equity!SSG59</f>
        <v>0</v>
      </c>
      <c r="SSH183" s="12">
        <f>Equity!SSH59</f>
        <v>0</v>
      </c>
      <c r="SSI183" s="12">
        <f>Equity!SSI59</f>
        <v>0</v>
      </c>
      <c r="SSJ183" s="12">
        <f>Equity!SSJ59</f>
        <v>0</v>
      </c>
      <c r="SSK183" s="12">
        <f>Equity!SSK59</f>
        <v>0</v>
      </c>
      <c r="SSL183" s="12">
        <f>Equity!SSL59</f>
        <v>0</v>
      </c>
      <c r="SSM183" s="12">
        <f>Equity!SSM59</f>
        <v>0</v>
      </c>
      <c r="SSN183" s="12">
        <f>Equity!SSN59</f>
        <v>0</v>
      </c>
      <c r="SSO183" s="12">
        <f>Equity!SSO59</f>
        <v>0</v>
      </c>
      <c r="SSP183" s="12">
        <f>Equity!SSP59</f>
        <v>0</v>
      </c>
      <c r="SSQ183" s="12">
        <f>Equity!SSQ59</f>
        <v>0</v>
      </c>
      <c r="SSR183" s="12">
        <f>Equity!SSR59</f>
        <v>0</v>
      </c>
      <c r="SSS183" s="12">
        <f>Equity!SSS59</f>
        <v>0</v>
      </c>
      <c r="SST183" s="12">
        <f>Equity!SST59</f>
        <v>0</v>
      </c>
      <c r="SSU183" s="12">
        <f>Equity!SSU59</f>
        <v>0</v>
      </c>
      <c r="SSV183" s="12">
        <f>Equity!SSV59</f>
        <v>0</v>
      </c>
      <c r="SSW183" s="12">
        <f>Equity!SSW59</f>
        <v>0</v>
      </c>
      <c r="SSX183" s="12">
        <f>Equity!SSX59</f>
        <v>0</v>
      </c>
      <c r="SSY183" s="12">
        <f>Equity!SSY59</f>
        <v>0</v>
      </c>
      <c r="SSZ183" s="12">
        <f>Equity!SSZ59</f>
        <v>0</v>
      </c>
      <c r="STA183" s="12">
        <f>Equity!STA59</f>
        <v>0</v>
      </c>
      <c r="STB183" s="12">
        <f>Equity!STB59</f>
        <v>0</v>
      </c>
      <c r="STC183" s="12">
        <f>Equity!STC59</f>
        <v>0</v>
      </c>
      <c r="STD183" s="12">
        <f>Equity!STD59</f>
        <v>0</v>
      </c>
      <c r="STE183" s="12">
        <f>Equity!STE59</f>
        <v>0</v>
      </c>
      <c r="STF183" s="12">
        <f>Equity!STF59</f>
        <v>0</v>
      </c>
      <c r="STG183" s="12">
        <f>Equity!STG59</f>
        <v>0</v>
      </c>
      <c r="STH183" s="12">
        <f>Equity!STH59</f>
        <v>0</v>
      </c>
      <c r="STI183" s="12">
        <f>Equity!STI59</f>
        <v>0</v>
      </c>
      <c r="STJ183" s="12">
        <f>Equity!STJ59</f>
        <v>0</v>
      </c>
      <c r="STK183" s="12">
        <f>Equity!STK59</f>
        <v>0</v>
      </c>
      <c r="STL183" s="12">
        <f>Equity!STL59</f>
        <v>0</v>
      </c>
      <c r="STM183" s="12">
        <f>Equity!STM59</f>
        <v>0</v>
      </c>
      <c r="STN183" s="12">
        <f>Equity!STN59</f>
        <v>0</v>
      </c>
      <c r="STO183" s="12">
        <f>Equity!STO59</f>
        <v>0</v>
      </c>
      <c r="STP183" s="12">
        <f>Equity!STP59</f>
        <v>0</v>
      </c>
      <c r="STQ183" s="12">
        <f>Equity!STQ59</f>
        <v>0</v>
      </c>
      <c r="STR183" s="12">
        <f>Equity!STR59</f>
        <v>0</v>
      </c>
      <c r="STS183" s="12">
        <f>Equity!STS59</f>
        <v>0</v>
      </c>
      <c r="STT183" s="12">
        <f>Equity!STT59</f>
        <v>0</v>
      </c>
      <c r="STU183" s="12">
        <f>Equity!STU59</f>
        <v>0</v>
      </c>
      <c r="STV183" s="12">
        <f>Equity!STV59</f>
        <v>0</v>
      </c>
      <c r="STW183" s="12">
        <f>Equity!STW59</f>
        <v>0</v>
      </c>
      <c r="STX183" s="12">
        <f>Equity!STX59</f>
        <v>0</v>
      </c>
      <c r="STY183" s="12">
        <f>Equity!STY59</f>
        <v>0</v>
      </c>
      <c r="STZ183" s="12">
        <f>Equity!STZ59</f>
        <v>0</v>
      </c>
      <c r="SUA183" s="12">
        <f>Equity!SUA59</f>
        <v>0</v>
      </c>
      <c r="SUB183" s="12">
        <f>Equity!SUB59</f>
        <v>0</v>
      </c>
      <c r="SUC183" s="12">
        <f>Equity!SUC59</f>
        <v>0</v>
      </c>
      <c r="SUD183" s="12">
        <f>Equity!SUD59</f>
        <v>0</v>
      </c>
      <c r="SUE183" s="12">
        <f>Equity!SUE59</f>
        <v>0</v>
      </c>
      <c r="SUF183" s="12">
        <f>Equity!SUF59</f>
        <v>0</v>
      </c>
      <c r="SUG183" s="12">
        <f>Equity!SUG59</f>
        <v>0</v>
      </c>
      <c r="SUH183" s="12">
        <f>Equity!SUH59</f>
        <v>0</v>
      </c>
      <c r="SUI183" s="12">
        <f>Equity!SUI59</f>
        <v>0</v>
      </c>
      <c r="SUJ183" s="12">
        <f>Equity!SUJ59</f>
        <v>0</v>
      </c>
      <c r="SUK183" s="12">
        <f>Equity!SUK59</f>
        <v>0</v>
      </c>
      <c r="SUL183" s="12">
        <f>Equity!SUL59</f>
        <v>0</v>
      </c>
      <c r="SUM183" s="12">
        <f>Equity!SUM59</f>
        <v>0</v>
      </c>
      <c r="SUN183" s="12">
        <f>Equity!SUN59</f>
        <v>0</v>
      </c>
      <c r="SUO183" s="12">
        <f>Equity!SUO59</f>
        <v>0</v>
      </c>
      <c r="SUP183" s="12">
        <f>Equity!SUP59</f>
        <v>0</v>
      </c>
      <c r="SUQ183" s="12">
        <f>Equity!SUQ59</f>
        <v>0</v>
      </c>
      <c r="SUR183" s="12">
        <f>Equity!SUR59</f>
        <v>0</v>
      </c>
      <c r="SUS183" s="12">
        <f>Equity!SUS59</f>
        <v>0</v>
      </c>
      <c r="SUT183" s="12">
        <f>Equity!SUT59</f>
        <v>0</v>
      </c>
      <c r="SUU183" s="12">
        <f>Equity!SUU59</f>
        <v>0</v>
      </c>
      <c r="SUV183" s="12">
        <f>Equity!SUV59</f>
        <v>0</v>
      </c>
      <c r="SUW183" s="12">
        <f>Equity!SUW59</f>
        <v>0</v>
      </c>
      <c r="SUX183" s="12">
        <f>Equity!SUX59</f>
        <v>0</v>
      </c>
      <c r="SUY183" s="12">
        <f>Equity!SUY59</f>
        <v>0</v>
      </c>
      <c r="SUZ183" s="12">
        <f>Equity!SUZ59</f>
        <v>0</v>
      </c>
      <c r="SVA183" s="12">
        <f>Equity!SVA59</f>
        <v>0</v>
      </c>
      <c r="SVB183" s="12">
        <f>Equity!SVB59</f>
        <v>0</v>
      </c>
      <c r="SVC183" s="12">
        <f>Equity!SVC59</f>
        <v>0</v>
      </c>
      <c r="SVD183" s="12">
        <f>Equity!SVD59</f>
        <v>0</v>
      </c>
      <c r="SVE183" s="12">
        <f>Equity!SVE59</f>
        <v>0</v>
      </c>
      <c r="SVF183" s="12">
        <f>Equity!SVF59</f>
        <v>0</v>
      </c>
      <c r="SVG183" s="12">
        <f>Equity!SVG59</f>
        <v>0</v>
      </c>
      <c r="SVH183" s="12">
        <f>Equity!SVH59</f>
        <v>0</v>
      </c>
      <c r="SVI183" s="12">
        <f>Equity!SVI59</f>
        <v>0</v>
      </c>
      <c r="SVJ183" s="12">
        <f>Equity!SVJ59</f>
        <v>0</v>
      </c>
      <c r="SVK183" s="12">
        <f>Equity!SVK59</f>
        <v>0</v>
      </c>
      <c r="SVL183" s="12">
        <f>Equity!SVL59</f>
        <v>0</v>
      </c>
      <c r="SVM183" s="12">
        <f>Equity!SVM59</f>
        <v>0</v>
      </c>
      <c r="SVN183" s="12">
        <f>Equity!SVN59</f>
        <v>0</v>
      </c>
      <c r="SVO183" s="12">
        <f>Equity!SVO59</f>
        <v>0</v>
      </c>
      <c r="SVP183" s="12">
        <f>Equity!SVP59</f>
        <v>0</v>
      </c>
      <c r="SVQ183" s="12">
        <f>Equity!SVQ59</f>
        <v>0</v>
      </c>
      <c r="SVR183" s="12">
        <f>Equity!SVR59</f>
        <v>0</v>
      </c>
      <c r="SVS183" s="12">
        <f>Equity!SVS59</f>
        <v>0</v>
      </c>
      <c r="SVT183" s="12">
        <f>Equity!SVT59</f>
        <v>0</v>
      </c>
      <c r="SVU183" s="12">
        <f>Equity!SVU59</f>
        <v>0</v>
      </c>
      <c r="SVV183" s="12">
        <f>Equity!SVV59</f>
        <v>0</v>
      </c>
      <c r="SVW183" s="12">
        <f>Equity!SVW59</f>
        <v>0</v>
      </c>
      <c r="SVX183" s="12">
        <f>Equity!SVX59</f>
        <v>0</v>
      </c>
      <c r="SVY183" s="12">
        <f>Equity!SVY59</f>
        <v>0</v>
      </c>
      <c r="SVZ183" s="12">
        <f>Equity!SVZ59</f>
        <v>0</v>
      </c>
      <c r="SWA183" s="12">
        <f>Equity!SWA59</f>
        <v>0</v>
      </c>
      <c r="SWB183" s="12">
        <f>Equity!SWB59</f>
        <v>0</v>
      </c>
      <c r="SWC183" s="12">
        <f>Equity!SWC59</f>
        <v>0</v>
      </c>
      <c r="SWD183" s="12">
        <f>Equity!SWD59</f>
        <v>0</v>
      </c>
      <c r="SWE183" s="12">
        <f>Equity!SWE59</f>
        <v>0</v>
      </c>
      <c r="SWF183" s="12">
        <f>Equity!SWF59</f>
        <v>0</v>
      </c>
      <c r="SWG183" s="12">
        <f>Equity!SWG59</f>
        <v>0</v>
      </c>
      <c r="SWH183" s="12">
        <f>Equity!SWH59</f>
        <v>0</v>
      </c>
      <c r="SWI183" s="12">
        <f>Equity!SWI59</f>
        <v>0</v>
      </c>
      <c r="SWJ183" s="12">
        <f>Equity!SWJ59</f>
        <v>0</v>
      </c>
      <c r="SWK183" s="12">
        <f>Equity!SWK59</f>
        <v>0</v>
      </c>
      <c r="SWL183" s="12">
        <f>Equity!SWL59</f>
        <v>0</v>
      </c>
      <c r="SWM183" s="12">
        <f>Equity!SWM59</f>
        <v>0</v>
      </c>
      <c r="SWN183" s="12">
        <f>Equity!SWN59</f>
        <v>0</v>
      </c>
      <c r="SWO183" s="12">
        <f>Equity!SWO59</f>
        <v>0</v>
      </c>
      <c r="SWP183" s="12">
        <f>Equity!SWP59</f>
        <v>0</v>
      </c>
      <c r="SWQ183" s="12">
        <f>Equity!SWQ59</f>
        <v>0</v>
      </c>
      <c r="SWR183" s="12">
        <f>Equity!SWR59</f>
        <v>0</v>
      </c>
      <c r="SWS183" s="12">
        <f>Equity!SWS59</f>
        <v>0</v>
      </c>
      <c r="SWT183" s="12">
        <f>Equity!SWT59</f>
        <v>0</v>
      </c>
      <c r="SWU183" s="12">
        <f>Equity!SWU59</f>
        <v>0</v>
      </c>
      <c r="SWV183" s="12">
        <f>Equity!SWV59</f>
        <v>0</v>
      </c>
      <c r="SWW183" s="12">
        <f>Equity!SWW59</f>
        <v>0</v>
      </c>
      <c r="SWX183" s="12">
        <f>Equity!SWX59</f>
        <v>0</v>
      </c>
      <c r="SWY183" s="12">
        <f>Equity!SWY59</f>
        <v>0</v>
      </c>
      <c r="SWZ183" s="12">
        <f>Equity!SWZ59</f>
        <v>0</v>
      </c>
      <c r="SXA183" s="12">
        <f>Equity!SXA59</f>
        <v>0</v>
      </c>
      <c r="SXB183" s="12">
        <f>Equity!SXB59</f>
        <v>0</v>
      </c>
      <c r="SXC183" s="12">
        <f>Equity!SXC59</f>
        <v>0</v>
      </c>
      <c r="SXD183" s="12">
        <f>Equity!SXD59</f>
        <v>0</v>
      </c>
      <c r="SXE183" s="12">
        <f>Equity!SXE59</f>
        <v>0</v>
      </c>
      <c r="SXF183" s="12">
        <f>Equity!SXF59</f>
        <v>0</v>
      </c>
      <c r="SXG183" s="12">
        <f>Equity!SXG59</f>
        <v>0</v>
      </c>
      <c r="SXH183" s="12">
        <f>Equity!SXH59</f>
        <v>0</v>
      </c>
      <c r="SXI183" s="12">
        <f>Equity!SXI59</f>
        <v>0</v>
      </c>
      <c r="SXJ183" s="12">
        <f>Equity!SXJ59</f>
        <v>0</v>
      </c>
      <c r="SXK183" s="12">
        <f>Equity!SXK59</f>
        <v>0</v>
      </c>
      <c r="SXL183" s="12">
        <f>Equity!SXL59</f>
        <v>0</v>
      </c>
      <c r="SXM183" s="12">
        <f>Equity!SXM59</f>
        <v>0</v>
      </c>
      <c r="SXN183" s="12">
        <f>Equity!SXN59</f>
        <v>0</v>
      </c>
      <c r="SXO183" s="12">
        <f>Equity!SXO59</f>
        <v>0</v>
      </c>
      <c r="SXP183" s="12">
        <f>Equity!SXP59</f>
        <v>0</v>
      </c>
      <c r="SXQ183" s="12">
        <f>Equity!SXQ59</f>
        <v>0</v>
      </c>
      <c r="SXR183" s="12">
        <f>Equity!SXR59</f>
        <v>0</v>
      </c>
      <c r="SXS183" s="12">
        <f>Equity!SXS59</f>
        <v>0</v>
      </c>
      <c r="SXT183" s="12">
        <f>Equity!SXT59</f>
        <v>0</v>
      </c>
      <c r="SXU183" s="12">
        <f>Equity!SXU59</f>
        <v>0</v>
      </c>
      <c r="SXV183" s="12">
        <f>Equity!SXV59</f>
        <v>0</v>
      </c>
      <c r="SXW183" s="12">
        <f>Equity!SXW59</f>
        <v>0</v>
      </c>
      <c r="SXX183" s="12">
        <f>Equity!SXX59</f>
        <v>0</v>
      </c>
      <c r="SXY183" s="12">
        <f>Equity!SXY59</f>
        <v>0</v>
      </c>
      <c r="SXZ183" s="12">
        <f>Equity!SXZ59</f>
        <v>0</v>
      </c>
      <c r="SYA183" s="12">
        <f>Equity!SYA59</f>
        <v>0</v>
      </c>
      <c r="SYB183" s="12">
        <f>Equity!SYB59</f>
        <v>0</v>
      </c>
      <c r="SYC183" s="12">
        <f>Equity!SYC59</f>
        <v>0</v>
      </c>
      <c r="SYD183" s="12">
        <f>Equity!SYD59</f>
        <v>0</v>
      </c>
      <c r="SYE183" s="12">
        <f>Equity!SYE59</f>
        <v>0</v>
      </c>
      <c r="SYF183" s="12">
        <f>Equity!SYF59</f>
        <v>0</v>
      </c>
      <c r="SYG183" s="12">
        <f>Equity!SYG59</f>
        <v>0</v>
      </c>
      <c r="SYH183" s="12">
        <f>Equity!SYH59</f>
        <v>0</v>
      </c>
      <c r="SYI183" s="12">
        <f>Equity!SYI59</f>
        <v>0</v>
      </c>
      <c r="SYJ183" s="12">
        <f>Equity!SYJ59</f>
        <v>0</v>
      </c>
      <c r="SYK183" s="12">
        <f>Equity!SYK59</f>
        <v>0</v>
      </c>
      <c r="SYL183" s="12">
        <f>Equity!SYL59</f>
        <v>0</v>
      </c>
      <c r="SYM183" s="12">
        <f>Equity!SYM59</f>
        <v>0</v>
      </c>
      <c r="SYN183" s="12">
        <f>Equity!SYN59</f>
        <v>0</v>
      </c>
      <c r="SYO183" s="12">
        <f>Equity!SYO59</f>
        <v>0</v>
      </c>
      <c r="SYP183" s="12">
        <f>Equity!SYP59</f>
        <v>0</v>
      </c>
      <c r="SYQ183" s="12">
        <f>Equity!SYQ59</f>
        <v>0</v>
      </c>
      <c r="SYR183" s="12">
        <f>Equity!SYR59</f>
        <v>0</v>
      </c>
      <c r="SYS183" s="12">
        <f>Equity!SYS59</f>
        <v>0</v>
      </c>
      <c r="SYT183" s="12">
        <f>Equity!SYT59</f>
        <v>0</v>
      </c>
      <c r="SYU183" s="12">
        <f>Equity!SYU59</f>
        <v>0</v>
      </c>
      <c r="SYV183" s="12">
        <f>Equity!SYV59</f>
        <v>0</v>
      </c>
      <c r="SYW183" s="12">
        <f>Equity!SYW59</f>
        <v>0</v>
      </c>
      <c r="SYX183" s="12">
        <f>Equity!SYX59</f>
        <v>0</v>
      </c>
      <c r="SYY183" s="12">
        <f>Equity!SYY59</f>
        <v>0</v>
      </c>
      <c r="SYZ183" s="12">
        <f>Equity!SYZ59</f>
        <v>0</v>
      </c>
      <c r="SZA183" s="12">
        <f>Equity!SZA59</f>
        <v>0</v>
      </c>
      <c r="SZB183" s="12">
        <f>Equity!SZB59</f>
        <v>0</v>
      </c>
      <c r="SZC183" s="12">
        <f>Equity!SZC59</f>
        <v>0</v>
      </c>
      <c r="SZD183" s="12">
        <f>Equity!SZD59</f>
        <v>0</v>
      </c>
      <c r="SZE183" s="12">
        <f>Equity!SZE59</f>
        <v>0</v>
      </c>
      <c r="SZF183" s="12">
        <f>Equity!SZF59</f>
        <v>0</v>
      </c>
      <c r="SZG183" s="12">
        <f>Equity!SZG59</f>
        <v>0</v>
      </c>
      <c r="SZH183" s="12">
        <f>Equity!SZH59</f>
        <v>0</v>
      </c>
      <c r="SZI183" s="12">
        <f>Equity!SZI59</f>
        <v>0</v>
      </c>
      <c r="SZJ183" s="12">
        <f>Equity!SZJ59</f>
        <v>0</v>
      </c>
      <c r="SZK183" s="12">
        <f>Equity!SZK59</f>
        <v>0</v>
      </c>
      <c r="SZL183" s="12">
        <f>Equity!SZL59</f>
        <v>0</v>
      </c>
      <c r="SZM183" s="12">
        <f>Equity!SZM59</f>
        <v>0</v>
      </c>
      <c r="SZN183" s="12">
        <f>Equity!SZN59</f>
        <v>0</v>
      </c>
      <c r="SZO183" s="12">
        <f>Equity!SZO59</f>
        <v>0</v>
      </c>
      <c r="SZP183" s="12">
        <f>Equity!SZP59</f>
        <v>0</v>
      </c>
      <c r="SZQ183" s="12">
        <f>Equity!SZQ59</f>
        <v>0</v>
      </c>
      <c r="SZR183" s="12">
        <f>Equity!SZR59</f>
        <v>0</v>
      </c>
      <c r="SZS183" s="12">
        <f>Equity!SZS59</f>
        <v>0</v>
      </c>
      <c r="SZT183" s="12">
        <f>Equity!SZT59</f>
        <v>0</v>
      </c>
      <c r="SZU183" s="12">
        <f>Equity!SZU59</f>
        <v>0</v>
      </c>
      <c r="SZV183" s="12">
        <f>Equity!SZV59</f>
        <v>0</v>
      </c>
      <c r="SZW183" s="12">
        <f>Equity!SZW59</f>
        <v>0</v>
      </c>
      <c r="SZX183" s="12">
        <f>Equity!SZX59</f>
        <v>0</v>
      </c>
      <c r="SZY183" s="12">
        <f>Equity!SZY59</f>
        <v>0</v>
      </c>
      <c r="SZZ183" s="12">
        <f>Equity!SZZ59</f>
        <v>0</v>
      </c>
      <c r="TAA183" s="12">
        <f>Equity!TAA59</f>
        <v>0</v>
      </c>
      <c r="TAB183" s="12">
        <f>Equity!TAB59</f>
        <v>0</v>
      </c>
      <c r="TAC183" s="12">
        <f>Equity!TAC59</f>
        <v>0</v>
      </c>
      <c r="TAD183" s="12">
        <f>Equity!TAD59</f>
        <v>0</v>
      </c>
      <c r="TAE183" s="12">
        <f>Equity!TAE59</f>
        <v>0</v>
      </c>
      <c r="TAF183" s="12">
        <f>Equity!TAF59</f>
        <v>0</v>
      </c>
      <c r="TAG183" s="12">
        <f>Equity!TAG59</f>
        <v>0</v>
      </c>
      <c r="TAH183" s="12">
        <f>Equity!TAH59</f>
        <v>0</v>
      </c>
      <c r="TAI183" s="12">
        <f>Equity!TAI59</f>
        <v>0</v>
      </c>
      <c r="TAJ183" s="12">
        <f>Equity!TAJ59</f>
        <v>0</v>
      </c>
      <c r="TAK183" s="12">
        <f>Equity!TAK59</f>
        <v>0</v>
      </c>
      <c r="TAL183" s="12">
        <f>Equity!TAL59</f>
        <v>0</v>
      </c>
      <c r="TAM183" s="12">
        <f>Equity!TAM59</f>
        <v>0</v>
      </c>
      <c r="TAN183" s="12">
        <f>Equity!TAN59</f>
        <v>0</v>
      </c>
      <c r="TAO183" s="12">
        <f>Equity!TAO59</f>
        <v>0</v>
      </c>
      <c r="TAP183" s="12">
        <f>Equity!TAP59</f>
        <v>0</v>
      </c>
      <c r="TAQ183" s="12">
        <f>Equity!TAQ59</f>
        <v>0</v>
      </c>
      <c r="TAR183" s="12">
        <f>Equity!TAR59</f>
        <v>0</v>
      </c>
      <c r="TAS183" s="12">
        <f>Equity!TAS59</f>
        <v>0</v>
      </c>
      <c r="TAT183" s="12">
        <f>Equity!TAT59</f>
        <v>0</v>
      </c>
      <c r="TAU183" s="12">
        <f>Equity!TAU59</f>
        <v>0</v>
      </c>
      <c r="TAV183" s="12">
        <f>Equity!TAV59</f>
        <v>0</v>
      </c>
      <c r="TAW183" s="12">
        <f>Equity!TAW59</f>
        <v>0</v>
      </c>
      <c r="TAX183" s="12">
        <f>Equity!TAX59</f>
        <v>0</v>
      </c>
      <c r="TAY183" s="12">
        <f>Equity!TAY59</f>
        <v>0</v>
      </c>
      <c r="TAZ183" s="12">
        <f>Equity!TAZ59</f>
        <v>0</v>
      </c>
      <c r="TBA183" s="12">
        <f>Equity!TBA59</f>
        <v>0</v>
      </c>
      <c r="TBB183" s="12">
        <f>Equity!TBB59</f>
        <v>0</v>
      </c>
      <c r="TBC183" s="12">
        <f>Equity!TBC59</f>
        <v>0</v>
      </c>
      <c r="TBD183" s="12">
        <f>Equity!TBD59</f>
        <v>0</v>
      </c>
      <c r="TBE183" s="12">
        <f>Equity!TBE59</f>
        <v>0</v>
      </c>
      <c r="TBF183" s="12">
        <f>Equity!TBF59</f>
        <v>0</v>
      </c>
      <c r="TBG183" s="12">
        <f>Equity!TBG59</f>
        <v>0</v>
      </c>
      <c r="TBH183" s="12">
        <f>Equity!TBH59</f>
        <v>0</v>
      </c>
      <c r="TBI183" s="12">
        <f>Equity!TBI59</f>
        <v>0</v>
      </c>
      <c r="TBJ183" s="12">
        <f>Equity!TBJ59</f>
        <v>0</v>
      </c>
      <c r="TBK183" s="12">
        <f>Equity!TBK59</f>
        <v>0</v>
      </c>
      <c r="TBL183" s="12">
        <f>Equity!TBL59</f>
        <v>0</v>
      </c>
      <c r="TBM183" s="12">
        <f>Equity!TBM59</f>
        <v>0</v>
      </c>
      <c r="TBN183" s="12">
        <f>Equity!TBN59</f>
        <v>0</v>
      </c>
      <c r="TBO183" s="12">
        <f>Equity!TBO59</f>
        <v>0</v>
      </c>
      <c r="TBP183" s="12">
        <f>Equity!TBP59</f>
        <v>0</v>
      </c>
      <c r="TBQ183" s="12">
        <f>Equity!TBQ59</f>
        <v>0</v>
      </c>
      <c r="TBR183" s="12">
        <f>Equity!TBR59</f>
        <v>0</v>
      </c>
      <c r="TBS183" s="12">
        <f>Equity!TBS59</f>
        <v>0</v>
      </c>
      <c r="TBT183" s="12">
        <f>Equity!TBT59</f>
        <v>0</v>
      </c>
      <c r="TBU183" s="12">
        <f>Equity!TBU59</f>
        <v>0</v>
      </c>
      <c r="TBV183" s="12">
        <f>Equity!TBV59</f>
        <v>0</v>
      </c>
      <c r="TBW183" s="12">
        <f>Equity!TBW59</f>
        <v>0</v>
      </c>
      <c r="TBX183" s="12">
        <f>Equity!TBX59</f>
        <v>0</v>
      </c>
      <c r="TBY183" s="12">
        <f>Equity!TBY59</f>
        <v>0</v>
      </c>
      <c r="TBZ183" s="12">
        <f>Equity!TBZ59</f>
        <v>0</v>
      </c>
      <c r="TCA183" s="12">
        <f>Equity!TCA59</f>
        <v>0</v>
      </c>
      <c r="TCB183" s="12">
        <f>Equity!TCB59</f>
        <v>0</v>
      </c>
      <c r="TCC183" s="12">
        <f>Equity!TCC59</f>
        <v>0</v>
      </c>
      <c r="TCD183" s="12">
        <f>Equity!TCD59</f>
        <v>0</v>
      </c>
      <c r="TCE183" s="12">
        <f>Equity!TCE59</f>
        <v>0</v>
      </c>
      <c r="TCF183" s="12">
        <f>Equity!TCF59</f>
        <v>0</v>
      </c>
      <c r="TCG183" s="12">
        <f>Equity!TCG59</f>
        <v>0</v>
      </c>
      <c r="TCH183" s="12">
        <f>Equity!TCH59</f>
        <v>0</v>
      </c>
      <c r="TCI183" s="12">
        <f>Equity!TCI59</f>
        <v>0</v>
      </c>
      <c r="TCJ183" s="12">
        <f>Equity!TCJ59</f>
        <v>0</v>
      </c>
      <c r="TCK183" s="12">
        <f>Equity!TCK59</f>
        <v>0</v>
      </c>
      <c r="TCL183" s="12">
        <f>Equity!TCL59</f>
        <v>0</v>
      </c>
      <c r="TCM183" s="12">
        <f>Equity!TCM59</f>
        <v>0</v>
      </c>
      <c r="TCN183" s="12">
        <f>Equity!TCN59</f>
        <v>0</v>
      </c>
      <c r="TCO183" s="12">
        <f>Equity!TCO59</f>
        <v>0</v>
      </c>
      <c r="TCP183" s="12">
        <f>Equity!TCP59</f>
        <v>0</v>
      </c>
      <c r="TCQ183" s="12">
        <f>Equity!TCQ59</f>
        <v>0</v>
      </c>
      <c r="TCR183" s="12">
        <f>Equity!TCR59</f>
        <v>0</v>
      </c>
      <c r="TCS183" s="12">
        <f>Equity!TCS59</f>
        <v>0</v>
      </c>
      <c r="TCT183" s="12">
        <f>Equity!TCT59</f>
        <v>0</v>
      </c>
      <c r="TCU183" s="12">
        <f>Equity!TCU59</f>
        <v>0</v>
      </c>
      <c r="TCV183" s="12">
        <f>Equity!TCV59</f>
        <v>0</v>
      </c>
      <c r="TCW183" s="12">
        <f>Equity!TCW59</f>
        <v>0</v>
      </c>
      <c r="TCX183" s="12">
        <f>Equity!TCX59</f>
        <v>0</v>
      </c>
      <c r="TCY183" s="12">
        <f>Equity!TCY59</f>
        <v>0</v>
      </c>
      <c r="TCZ183" s="12">
        <f>Equity!TCZ59</f>
        <v>0</v>
      </c>
      <c r="TDA183" s="12">
        <f>Equity!TDA59</f>
        <v>0</v>
      </c>
      <c r="TDB183" s="12">
        <f>Equity!TDB59</f>
        <v>0</v>
      </c>
      <c r="TDC183" s="12">
        <f>Equity!TDC59</f>
        <v>0</v>
      </c>
      <c r="TDD183" s="12">
        <f>Equity!TDD59</f>
        <v>0</v>
      </c>
      <c r="TDE183" s="12">
        <f>Equity!TDE59</f>
        <v>0</v>
      </c>
      <c r="TDF183" s="12">
        <f>Equity!TDF59</f>
        <v>0</v>
      </c>
      <c r="TDG183" s="12">
        <f>Equity!TDG59</f>
        <v>0</v>
      </c>
      <c r="TDH183" s="12">
        <f>Equity!TDH59</f>
        <v>0</v>
      </c>
      <c r="TDI183" s="12">
        <f>Equity!TDI59</f>
        <v>0</v>
      </c>
      <c r="TDJ183" s="12">
        <f>Equity!TDJ59</f>
        <v>0</v>
      </c>
      <c r="TDK183" s="12">
        <f>Equity!TDK59</f>
        <v>0</v>
      </c>
      <c r="TDL183" s="12">
        <f>Equity!TDL59</f>
        <v>0</v>
      </c>
      <c r="TDM183" s="12">
        <f>Equity!TDM59</f>
        <v>0</v>
      </c>
      <c r="TDN183" s="12">
        <f>Equity!TDN59</f>
        <v>0</v>
      </c>
      <c r="TDO183" s="12">
        <f>Equity!TDO59</f>
        <v>0</v>
      </c>
      <c r="TDP183" s="12">
        <f>Equity!TDP59</f>
        <v>0</v>
      </c>
      <c r="TDQ183" s="12">
        <f>Equity!TDQ59</f>
        <v>0</v>
      </c>
      <c r="TDR183" s="12">
        <f>Equity!TDR59</f>
        <v>0</v>
      </c>
      <c r="TDS183" s="12">
        <f>Equity!TDS59</f>
        <v>0</v>
      </c>
      <c r="TDT183" s="12">
        <f>Equity!TDT59</f>
        <v>0</v>
      </c>
      <c r="TDU183" s="12">
        <f>Equity!TDU59</f>
        <v>0</v>
      </c>
      <c r="TDV183" s="12">
        <f>Equity!TDV59</f>
        <v>0</v>
      </c>
      <c r="TDW183" s="12">
        <f>Equity!TDW59</f>
        <v>0</v>
      </c>
      <c r="TDX183" s="12">
        <f>Equity!TDX59</f>
        <v>0</v>
      </c>
      <c r="TDY183" s="12">
        <f>Equity!TDY59</f>
        <v>0</v>
      </c>
      <c r="TDZ183" s="12">
        <f>Equity!TDZ59</f>
        <v>0</v>
      </c>
      <c r="TEA183" s="12">
        <f>Equity!TEA59</f>
        <v>0</v>
      </c>
      <c r="TEB183" s="12">
        <f>Equity!TEB59</f>
        <v>0</v>
      </c>
      <c r="TEC183" s="12">
        <f>Equity!TEC59</f>
        <v>0</v>
      </c>
      <c r="TED183" s="12">
        <f>Equity!TED59</f>
        <v>0</v>
      </c>
      <c r="TEE183" s="12">
        <f>Equity!TEE59</f>
        <v>0</v>
      </c>
      <c r="TEF183" s="12">
        <f>Equity!TEF59</f>
        <v>0</v>
      </c>
      <c r="TEG183" s="12">
        <f>Equity!TEG59</f>
        <v>0</v>
      </c>
      <c r="TEH183" s="12">
        <f>Equity!TEH59</f>
        <v>0</v>
      </c>
      <c r="TEI183" s="12">
        <f>Equity!TEI59</f>
        <v>0</v>
      </c>
      <c r="TEJ183" s="12">
        <f>Equity!TEJ59</f>
        <v>0</v>
      </c>
      <c r="TEK183" s="12">
        <f>Equity!TEK59</f>
        <v>0</v>
      </c>
      <c r="TEL183" s="12">
        <f>Equity!TEL59</f>
        <v>0</v>
      </c>
      <c r="TEM183" s="12">
        <f>Equity!TEM59</f>
        <v>0</v>
      </c>
      <c r="TEN183" s="12">
        <f>Equity!TEN59</f>
        <v>0</v>
      </c>
      <c r="TEO183" s="12">
        <f>Equity!TEO59</f>
        <v>0</v>
      </c>
      <c r="TEP183" s="12">
        <f>Equity!TEP59</f>
        <v>0</v>
      </c>
      <c r="TEQ183" s="12">
        <f>Equity!TEQ59</f>
        <v>0</v>
      </c>
      <c r="TER183" s="12">
        <f>Equity!TER59</f>
        <v>0</v>
      </c>
      <c r="TES183" s="12">
        <f>Equity!TES59</f>
        <v>0</v>
      </c>
      <c r="TET183" s="12">
        <f>Equity!TET59</f>
        <v>0</v>
      </c>
      <c r="TEU183" s="12">
        <f>Equity!TEU59</f>
        <v>0</v>
      </c>
      <c r="TEV183" s="12">
        <f>Equity!TEV59</f>
        <v>0</v>
      </c>
      <c r="TEW183" s="12">
        <f>Equity!TEW59</f>
        <v>0</v>
      </c>
      <c r="TEX183" s="12">
        <f>Equity!TEX59</f>
        <v>0</v>
      </c>
      <c r="TEY183" s="12">
        <f>Equity!TEY59</f>
        <v>0</v>
      </c>
      <c r="TEZ183" s="12">
        <f>Equity!TEZ59</f>
        <v>0</v>
      </c>
      <c r="TFA183" s="12">
        <f>Equity!TFA59</f>
        <v>0</v>
      </c>
      <c r="TFB183" s="12">
        <f>Equity!TFB59</f>
        <v>0</v>
      </c>
      <c r="TFC183" s="12">
        <f>Equity!TFC59</f>
        <v>0</v>
      </c>
      <c r="TFD183" s="12">
        <f>Equity!TFD59</f>
        <v>0</v>
      </c>
      <c r="TFE183" s="12">
        <f>Equity!TFE59</f>
        <v>0</v>
      </c>
      <c r="TFF183" s="12">
        <f>Equity!TFF59</f>
        <v>0</v>
      </c>
      <c r="TFG183" s="12">
        <f>Equity!TFG59</f>
        <v>0</v>
      </c>
      <c r="TFH183" s="12">
        <f>Equity!TFH59</f>
        <v>0</v>
      </c>
      <c r="TFI183" s="12">
        <f>Equity!TFI59</f>
        <v>0</v>
      </c>
      <c r="TFJ183" s="12">
        <f>Equity!TFJ59</f>
        <v>0</v>
      </c>
      <c r="TFK183" s="12">
        <f>Equity!TFK59</f>
        <v>0</v>
      </c>
      <c r="TFL183" s="12">
        <f>Equity!TFL59</f>
        <v>0</v>
      </c>
      <c r="TFM183" s="12">
        <f>Equity!TFM59</f>
        <v>0</v>
      </c>
      <c r="TFN183" s="12">
        <f>Equity!TFN59</f>
        <v>0</v>
      </c>
      <c r="TFO183" s="12">
        <f>Equity!TFO59</f>
        <v>0</v>
      </c>
      <c r="TFP183" s="12">
        <f>Equity!TFP59</f>
        <v>0</v>
      </c>
      <c r="TFQ183" s="12">
        <f>Equity!TFQ59</f>
        <v>0</v>
      </c>
      <c r="TFR183" s="12">
        <f>Equity!TFR59</f>
        <v>0</v>
      </c>
      <c r="TFS183" s="12">
        <f>Equity!TFS59</f>
        <v>0</v>
      </c>
      <c r="TFT183" s="12">
        <f>Equity!TFT59</f>
        <v>0</v>
      </c>
      <c r="TFU183" s="12">
        <f>Equity!TFU59</f>
        <v>0</v>
      </c>
      <c r="TFV183" s="12">
        <f>Equity!TFV59</f>
        <v>0</v>
      </c>
      <c r="TFW183" s="12">
        <f>Equity!TFW59</f>
        <v>0</v>
      </c>
      <c r="TFX183" s="12">
        <f>Equity!TFX59</f>
        <v>0</v>
      </c>
      <c r="TFY183" s="12">
        <f>Equity!TFY59</f>
        <v>0</v>
      </c>
      <c r="TFZ183" s="12">
        <f>Equity!TFZ59</f>
        <v>0</v>
      </c>
      <c r="TGA183" s="12">
        <f>Equity!TGA59</f>
        <v>0</v>
      </c>
      <c r="TGB183" s="12">
        <f>Equity!TGB59</f>
        <v>0</v>
      </c>
      <c r="TGC183" s="12">
        <f>Equity!TGC59</f>
        <v>0</v>
      </c>
      <c r="TGD183" s="12">
        <f>Equity!TGD59</f>
        <v>0</v>
      </c>
      <c r="TGE183" s="12">
        <f>Equity!TGE59</f>
        <v>0</v>
      </c>
      <c r="TGF183" s="12">
        <f>Equity!TGF59</f>
        <v>0</v>
      </c>
      <c r="TGG183" s="12">
        <f>Equity!TGG59</f>
        <v>0</v>
      </c>
      <c r="TGH183" s="12">
        <f>Equity!TGH59</f>
        <v>0</v>
      </c>
      <c r="TGI183" s="12">
        <f>Equity!TGI59</f>
        <v>0</v>
      </c>
      <c r="TGJ183" s="12">
        <f>Equity!TGJ59</f>
        <v>0</v>
      </c>
      <c r="TGK183" s="12">
        <f>Equity!TGK59</f>
        <v>0</v>
      </c>
      <c r="TGL183" s="12">
        <f>Equity!TGL59</f>
        <v>0</v>
      </c>
      <c r="TGM183" s="12">
        <f>Equity!TGM59</f>
        <v>0</v>
      </c>
      <c r="TGN183" s="12">
        <f>Equity!TGN59</f>
        <v>0</v>
      </c>
      <c r="TGO183" s="12">
        <f>Equity!TGO59</f>
        <v>0</v>
      </c>
      <c r="TGP183" s="12">
        <f>Equity!TGP59</f>
        <v>0</v>
      </c>
      <c r="TGQ183" s="12">
        <f>Equity!TGQ59</f>
        <v>0</v>
      </c>
      <c r="TGR183" s="12">
        <f>Equity!TGR59</f>
        <v>0</v>
      </c>
      <c r="TGS183" s="12">
        <f>Equity!TGS59</f>
        <v>0</v>
      </c>
      <c r="TGT183" s="12">
        <f>Equity!TGT59</f>
        <v>0</v>
      </c>
      <c r="TGU183" s="12">
        <f>Equity!TGU59</f>
        <v>0</v>
      </c>
      <c r="TGV183" s="12">
        <f>Equity!TGV59</f>
        <v>0</v>
      </c>
      <c r="TGW183" s="12">
        <f>Equity!TGW59</f>
        <v>0</v>
      </c>
      <c r="TGX183" s="12">
        <f>Equity!TGX59</f>
        <v>0</v>
      </c>
      <c r="TGY183" s="12">
        <f>Equity!TGY59</f>
        <v>0</v>
      </c>
      <c r="TGZ183" s="12">
        <f>Equity!TGZ59</f>
        <v>0</v>
      </c>
      <c r="THA183" s="12">
        <f>Equity!THA59</f>
        <v>0</v>
      </c>
      <c r="THB183" s="12">
        <f>Equity!THB59</f>
        <v>0</v>
      </c>
      <c r="THC183" s="12">
        <f>Equity!THC59</f>
        <v>0</v>
      </c>
      <c r="THD183" s="12">
        <f>Equity!THD59</f>
        <v>0</v>
      </c>
      <c r="THE183" s="12">
        <f>Equity!THE59</f>
        <v>0</v>
      </c>
      <c r="THF183" s="12">
        <f>Equity!THF59</f>
        <v>0</v>
      </c>
      <c r="THG183" s="12">
        <f>Equity!THG59</f>
        <v>0</v>
      </c>
      <c r="THH183" s="12">
        <f>Equity!THH59</f>
        <v>0</v>
      </c>
      <c r="THI183" s="12">
        <f>Equity!THI59</f>
        <v>0</v>
      </c>
      <c r="THJ183" s="12">
        <f>Equity!THJ59</f>
        <v>0</v>
      </c>
      <c r="THK183" s="12">
        <f>Equity!THK59</f>
        <v>0</v>
      </c>
      <c r="THL183" s="12">
        <f>Equity!THL59</f>
        <v>0</v>
      </c>
      <c r="THM183" s="12">
        <f>Equity!THM59</f>
        <v>0</v>
      </c>
      <c r="THN183" s="12">
        <f>Equity!THN59</f>
        <v>0</v>
      </c>
      <c r="THO183" s="12">
        <f>Equity!THO59</f>
        <v>0</v>
      </c>
      <c r="THP183" s="12">
        <f>Equity!THP59</f>
        <v>0</v>
      </c>
      <c r="THQ183" s="12">
        <f>Equity!THQ59</f>
        <v>0</v>
      </c>
      <c r="THR183" s="12">
        <f>Equity!THR59</f>
        <v>0</v>
      </c>
      <c r="THS183" s="12">
        <f>Equity!THS59</f>
        <v>0</v>
      </c>
      <c r="THT183" s="12">
        <f>Equity!THT59</f>
        <v>0</v>
      </c>
      <c r="THU183" s="12">
        <f>Equity!THU59</f>
        <v>0</v>
      </c>
      <c r="THV183" s="12">
        <f>Equity!THV59</f>
        <v>0</v>
      </c>
      <c r="THW183" s="12">
        <f>Equity!THW59</f>
        <v>0</v>
      </c>
      <c r="THX183" s="12">
        <f>Equity!THX59</f>
        <v>0</v>
      </c>
      <c r="THY183" s="12">
        <f>Equity!THY59</f>
        <v>0</v>
      </c>
      <c r="THZ183" s="12">
        <f>Equity!THZ59</f>
        <v>0</v>
      </c>
      <c r="TIA183" s="12">
        <f>Equity!TIA59</f>
        <v>0</v>
      </c>
      <c r="TIB183" s="12">
        <f>Equity!TIB59</f>
        <v>0</v>
      </c>
      <c r="TIC183" s="12">
        <f>Equity!TIC59</f>
        <v>0</v>
      </c>
      <c r="TID183" s="12">
        <f>Equity!TID59</f>
        <v>0</v>
      </c>
      <c r="TIE183" s="12">
        <f>Equity!TIE59</f>
        <v>0</v>
      </c>
      <c r="TIF183" s="12">
        <f>Equity!TIF59</f>
        <v>0</v>
      </c>
      <c r="TIG183" s="12">
        <f>Equity!TIG59</f>
        <v>0</v>
      </c>
      <c r="TIH183" s="12">
        <f>Equity!TIH59</f>
        <v>0</v>
      </c>
      <c r="TII183" s="12">
        <f>Equity!TII59</f>
        <v>0</v>
      </c>
      <c r="TIJ183" s="12">
        <f>Equity!TIJ59</f>
        <v>0</v>
      </c>
      <c r="TIK183" s="12">
        <f>Equity!TIK59</f>
        <v>0</v>
      </c>
      <c r="TIL183" s="12">
        <f>Equity!TIL59</f>
        <v>0</v>
      </c>
      <c r="TIM183" s="12">
        <f>Equity!TIM59</f>
        <v>0</v>
      </c>
      <c r="TIN183" s="12">
        <f>Equity!TIN59</f>
        <v>0</v>
      </c>
      <c r="TIO183" s="12">
        <f>Equity!TIO59</f>
        <v>0</v>
      </c>
      <c r="TIP183" s="12">
        <f>Equity!TIP59</f>
        <v>0</v>
      </c>
      <c r="TIQ183" s="12">
        <f>Equity!TIQ59</f>
        <v>0</v>
      </c>
      <c r="TIR183" s="12">
        <f>Equity!TIR59</f>
        <v>0</v>
      </c>
      <c r="TIS183" s="12">
        <f>Equity!TIS59</f>
        <v>0</v>
      </c>
      <c r="TIT183" s="12">
        <f>Equity!TIT59</f>
        <v>0</v>
      </c>
      <c r="TIU183" s="12">
        <f>Equity!TIU59</f>
        <v>0</v>
      </c>
      <c r="TIV183" s="12">
        <f>Equity!TIV59</f>
        <v>0</v>
      </c>
      <c r="TIW183" s="12">
        <f>Equity!TIW59</f>
        <v>0</v>
      </c>
      <c r="TIX183" s="12">
        <f>Equity!TIX59</f>
        <v>0</v>
      </c>
      <c r="TIY183" s="12">
        <f>Equity!TIY59</f>
        <v>0</v>
      </c>
      <c r="TIZ183" s="12">
        <f>Equity!TIZ59</f>
        <v>0</v>
      </c>
      <c r="TJA183" s="12">
        <f>Equity!TJA59</f>
        <v>0</v>
      </c>
      <c r="TJB183" s="12">
        <f>Equity!TJB59</f>
        <v>0</v>
      </c>
      <c r="TJC183" s="12">
        <f>Equity!TJC59</f>
        <v>0</v>
      </c>
      <c r="TJD183" s="12">
        <f>Equity!TJD59</f>
        <v>0</v>
      </c>
      <c r="TJE183" s="12">
        <f>Equity!TJE59</f>
        <v>0</v>
      </c>
      <c r="TJF183" s="12">
        <f>Equity!TJF59</f>
        <v>0</v>
      </c>
      <c r="TJG183" s="12">
        <f>Equity!TJG59</f>
        <v>0</v>
      </c>
      <c r="TJH183" s="12">
        <f>Equity!TJH59</f>
        <v>0</v>
      </c>
      <c r="TJI183" s="12">
        <f>Equity!TJI59</f>
        <v>0</v>
      </c>
      <c r="TJJ183" s="12">
        <f>Equity!TJJ59</f>
        <v>0</v>
      </c>
      <c r="TJK183" s="12">
        <f>Equity!TJK59</f>
        <v>0</v>
      </c>
      <c r="TJL183" s="12">
        <f>Equity!TJL59</f>
        <v>0</v>
      </c>
      <c r="TJM183" s="12">
        <f>Equity!TJM59</f>
        <v>0</v>
      </c>
      <c r="TJN183" s="12">
        <f>Equity!TJN59</f>
        <v>0</v>
      </c>
      <c r="TJO183" s="12">
        <f>Equity!TJO59</f>
        <v>0</v>
      </c>
      <c r="TJP183" s="12">
        <f>Equity!TJP59</f>
        <v>0</v>
      </c>
      <c r="TJQ183" s="12">
        <f>Equity!TJQ59</f>
        <v>0</v>
      </c>
      <c r="TJR183" s="12">
        <f>Equity!TJR59</f>
        <v>0</v>
      </c>
      <c r="TJS183" s="12">
        <f>Equity!TJS59</f>
        <v>0</v>
      </c>
      <c r="TJT183" s="12">
        <f>Equity!TJT59</f>
        <v>0</v>
      </c>
      <c r="TJU183" s="12">
        <f>Equity!TJU59</f>
        <v>0</v>
      </c>
      <c r="TJV183" s="12">
        <f>Equity!TJV59</f>
        <v>0</v>
      </c>
      <c r="TJW183" s="12">
        <f>Equity!TJW59</f>
        <v>0</v>
      </c>
      <c r="TJX183" s="12">
        <f>Equity!TJX59</f>
        <v>0</v>
      </c>
      <c r="TJY183" s="12">
        <f>Equity!TJY59</f>
        <v>0</v>
      </c>
      <c r="TJZ183" s="12">
        <f>Equity!TJZ59</f>
        <v>0</v>
      </c>
      <c r="TKA183" s="12">
        <f>Equity!TKA59</f>
        <v>0</v>
      </c>
      <c r="TKB183" s="12">
        <f>Equity!TKB59</f>
        <v>0</v>
      </c>
      <c r="TKC183" s="12">
        <f>Equity!TKC59</f>
        <v>0</v>
      </c>
      <c r="TKD183" s="12">
        <f>Equity!TKD59</f>
        <v>0</v>
      </c>
      <c r="TKE183" s="12">
        <f>Equity!TKE59</f>
        <v>0</v>
      </c>
      <c r="TKF183" s="12">
        <f>Equity!TKF59</f>
        <v>0</v>
      </c>
      <c r="TKG183" s="12">
        <f>Equity!TKG59</f>
        <v>0</v>
      </c>
      <c r="TKH183" s="12">
        <f>Equity!TKH59</f>
        <v>0</v>
      </c>
      <c r="TKI183" s="12">
        <f>Equity!TKI59</f>
        <v>0</v>
      </c>
      <c r="TKJ183" s="12">
        <f>Equity!TKJ59</f>
        <v>0</v>
      </c>
      <c r="TKK183" s="12">
        <f>Equity!TKK59</f>
        <v>0</v>
      </c>
      <c r="TKL183" s="12">
        <f>Equity!TKL59</f>
        <v>0</v>
      </c>
      <c r="TKM183" s="12">
        <f>Equity!TKM59</f>
        <v>0</v>
      </c>
      <c r="TKN183" s="12">
        <f>Equity!TKN59</f>
        <v>0</v>
      </c>
      <c r="TKO183" s="12">
        <f>Equity!TKO59</f>
        <v>0</v>
      </c>
      <c r="TKP183" s="12">
        <f>Equity!TKP59</f>
        <v>0</v>
      </c>
      <c r="TKQ183" s="12">
        <f>Equity!TKQ59</f>
        <v>0</v>
      </c>
      <c r="TKR183" s="12">
        <f>Equity!TKR59</f>
        <v>0</v>
      </c>
      <c r="TKS183" s="12">
        <f>Equity!TKS59</f>
        <v>0</v>
      </c>
      <c r="TKT183" s="12">
        <f>Equity!TKT59</f>
        <v>0</v>
      </c>
      <c r="TKU183" s="12">
        <f>Equity!TKU59</f>
        <v>0</v>
      </c>
      <c r="TKV183" s="12">
        <f>Equity!TKV59</f>
        <v>0</v>
      </c>
      <c r="TKW183" s="12">
        <f>Equity!TKW59</f>
        <v>0</v>
      </c>
      <c r="TKX183" s="12">
        <f>Equity!TKX59</f>
        <v>0</v>
      </c>
      <c r="TKY183" s="12">
        <f>Equity!TKY59</f>
        <v>0</v>
      </c>
      <c r="TKZ183" s="12">
        <f>Equity!TKZ59</f>
        <v>0</v>
      </c>
      <c r="TLA183" s="12">
        <f>Equity!TLA59</f>
        <v>0</v>
      </c>
      <c r="TLB183" s="12">
        <f>Equity!TLB59</f>
        <v>0</v>
      </c>
      <c r="TLC183" s="12">
        <f>Equity!TLC59</f>
        <v>0</v>
      </c>
      <c r="TLD183" s="12">
        <f>Equity!TLD59</f>
        <v>0</v>
      </c>
      <c r="TLE183" s="12">
        <f>Equity!TLE59</f>
        <v>0</v>
      </c>
      <c r="TLF183" s="12">
        <f>Equity!TLF59</f>
        <v>0</v>
      </c>
      <c r="TLG183" s="12">
        <f>Equity!TLG59</f>
        <v>0</v>
      </c>
      <c r="TLH183" s="12">
        <f>Equity!TLH59</f>
        <v>0</v>
      </c>
      <c r="TLI183" s="12">
        <f>Equity!TLI59</f>
        <v>0</v>
      </c>
      <c r="TLJ183" s="12">
        <f>Equity!TLJ59</f>
        <v>0</v>
      </c>
      <c r="TLK183" s="12">
        <f>Equity!TLK59</f>
        <v>0</v>
      </c>
      <c r="TLL183" s="12">
        <f>Equity!TLL59</f>
        <v>0</v>
      </c>
      <c r="TLM183" s="12">
        <f>Equity!TLM59</f>
        <v>0</v>
      </c>
      <c r="TLN183" s="12">
        <f>Equity!TLN59</f>
        <v>0</v>
      </c>
      <c r="TLO183" s="12">
        <f>Equity!TLO59</f>
        <v>0</v>
      </c>
      <c r="TLP183" s="12">
        <f>Equity!TLP59</f>
        <v>0</v>
      </c>
      <c r="TLQ183" s="12">
        <f>Equity!TLQ59</f>
        <v>0</v>
      </c>
      <c r="TLR183" s="12">
        <f>Equity!TLR59</f>
        <v>0</v>
      </c>
      <c r="TLS183" s="12">
        <f>Equity!TLS59</f>
        <v>0</v>
      </c>
      <c r="TLT183" s="12">
        <f>Equity!TLT59</f>
        <v>0</v>
      </c>
      <c r="TLU183" s="12">
        <f>Equity!TLU59</f>
        <v>0</v>
      </c>
      <c r="TLV183" s="12">
        <f>Equity!TLV59</f>
        <v>0</v>
      </c>
      <c r="TLW183" s="12">
        <f>Equity!TLW59</f>
        <v>0</v>
      </c>
      <c r="TLX183" s="12">
        <f>Equity!TLX59</f>
        <v>0</v>
      </c>
      <c r="TLY183" s="12">
        <f>Equity!TLY59</f>
        <v>0</v>
      </c>
      <c r="TLZ183" s="12">
        <f>Equity!TLZ59</f>
        <v>0</v>
      </c>
      <c r="TMA183" s="12">
        <f>Equity!TMA59</f>
        <v>0</v>
      </c>
      <c r="TMB183" s="12">
        <f>Equity!TMB59</f>
        <v>0</v>
      </c>
      <c r="TMC183" s="12">
        <f>Equity!TMC59</f>
        <v>0</v>
      </c>
      <c r="TMD183" s="12">
        <f>Equity!TMD59</f>
        <v>0</v>
      </c>
      <c r="TME183" s="12">
        <f>Equity!TME59</f>
        <v>0</v>
      </c>
      <c r="TMF183" s="12">
        <f>Equity!TMF59</f>
        <v>0</v>
      </c>
      <c r="TMG183" s="12">
        <f>Equity!TMG59</f>
        <v>0</v>
      </c>
      <c r="TMH183" s="12">
        <f>Equity!TMH59</f>
        <v>0</v>
      </c>
      <c r="TMI183" s="12">
        <f>Equity!TMI59</f>
        <v>0</v>
      </c>
      <c r="TMJ183" s="12">
        <f>Equity!TMJ59</f>
        <v>0</v>
      </c>
      <c r="TMK183" s="12">
        <f>Equity!TMK59</f>
        <v>0</v>
      </c>
      <c r="TML183" s="12">
        <f>Equity!TML59</f>
        <v>0</v>
      </c>
      <c r="TMM183" s="12">
        <f>Equity!TMM59</f>
        <v>0</v>
      </c>
      <c r="TMN183" s="12">
        <f>Equity!TMN59</f>
        <v>0</v>
      </c>
      <c r="TMO183" s="12">
        <f>Equity!TMO59</f>
        <v>0</v>
      </c>
      <c r="TMP183" s="12">
        <f>Equity!TMP59</f>
        <v>0</v>
      </c>
      <c r="TMQ183" s="12">
        <f>Equity!TMQ59</f>
        <v>0</v>
      </c>
      <c r="TMR183" s="12">
        <f>Equity!TMR59</f>
        <v>0</v>
      </c>
      <c r="TMS183" s="12">
        <f>Equity!TMS59</f>
        <v>0</v>
      </c>
      <c r="TMT183" s="12">
        <f>Equity!TMT59</f>
        <v>0</v>
      </c>
      <c r="TMU183" s="12">
        <f>Equity!TMU59</f>
        <v>0</v>
      </c>
      <c r="TMV183" s="12">
        <f>Equity!TMV59</f>
        <v>0</v>
      </c>
      <c r="TMW183" s="12">
        <f>Equity!TMW59</f>
        <v>0</v>
      </c>
      <c r="TMX183" s="12">
        <f>Equity!TMX59</f>
        <v>0</v>
      </c>
      <c r="TMY183" s="12">
        <f>Equity!TMY59</f>
        <v>0</v>
      </c>
      <c r="TMZ183" s="12">
        <f>Equity!TMZ59</f>
        <v>0</v>
      </c>
      <c r="TNA183" s="12">
        <f>Equity!TNA59</f>
        <v>0</v>
      </c>
      <c r="TNB183" s="12">
        <f>Equity!TNB59</f>
        <v>0</v>
      </c>
      <c r="TNC183" s="12">
        <f>Equity!TNC59</f>
        <v>0</v>
      </c>
      <c r="TND183" s="12">
        <f>Equity!TND59</f>
        <v>0</v>
      </c>
      <c r="TNE183" s="12">
        <f>Equity!TNE59</f>
        <v>0</v>
      </c>
      <c r="TNF183" s="12">
        <f>Equity!TNF59</f>
        <v>0</v>
      </c>
      <c r="TNG183" s="12">
        <f>Equity!TNG59</f>
        <v>0</v>
      </c>
      <c r="TNH183" s="12">
        <f>Equity!TNH59</f>
        <v>0</v>
      </c>
      <c r="TNI183" s="12">
        <f>Equity!TNI59</f>
        <v>0</v>
      </c>
      <c r="TNJ183" s="12">
        <f>Equity!TNJ59</f>
        <v>0</v>
      </c>
      <c r="TNK183" s="12">
        <f>Equity!TNK59</f>
        <v>0</v>
      </c>
      <c r="TNL183" s="12">
        <f>Equity!TNL59</f>
        <v>0</v>
      </c>
      <c r="TNM183" s="12">
        <f>Equity!TNM59</f>
        <v>0</v>
      </c>
      <c r="TNN183" s="12">
        <f>Equity!TNN59</f>
        <v>0</v>
      </c>
      <c r="TNO183" s="12">
        <f>Equity!TNO59</f>
        <v>0</v>
      </c>
      <c r="TNP183" s="12">
        <f>Equity!TNP59</f>
        <v>0</v>
      </c>
      <c r="TNQ183" s="12">
        <f>Equity!TNQ59</f>
        <v>0</v>
      </c>
      <c r="TNR183" s="12">
        <f>Equity!TNR59</f>
        <v>0</v>
      </c>
      <c r="TNS183" s="12">
        <f>Equity!TNS59</f>
        <v>0</v>
      </c>
      <c r="TNT183" s="12">
        <f>Equity!TNT59</f>
        <v>0</v>
      </c>
      <c r="TNU183" s="12">
        <f>Equity!TNU59</f>
        <v>0</v>
      </c>
      <c r="TNV183" s="12">
        <f>Equity!TNV59</f>
        <v>0</v>
      </c>
      <c r="TNW183" s="12">
        <f>Equity!TNW59</f>
        <v>0</v>
      </c>
      <c r="TNX183" s="12">
        <f>Equity!TNX59</f>
        <v>0</v>
      </c>
      <c r="TNY183" s="12">
        <f>Equity!TNY59</f>
        <v>0</v>
      </c>
      <c r="TNZ183" s="12">
        <f>Equity!TNZ59</f>
        <v>0</v>
      </c>
      <c r="TOA183" s="12">
        <f>Equity!TOA59</f>
        <v>0</v>
      </c>
      <c r="TOB183" s="12">
        <f>Equity!TOB59</f>
        <v>0</v>
      </c>
      <c r="TOC183" s="12">
        <f>Equity!TOC59</f>
        <v>0</v>
      </c>
      <c r="TOD183" s="12">
        <f>Equity!TOD59</f>
        <v>0</v>
      </c>
      <c r="TOE183" s="12">
        <f>Equity!TOE59</f>
        <v>0</v>
      </c>
      <c r="TOF183" s="12">
        <f>Equity!TOF59</f>
        <v>0</v>
      </c>
      <c r="TOG183" s="12">
        <f>Equity!TOG59</f>
        <v>0</v>
      </c>
      <c r="TOH183" s="12">
        <f>Equity!TOH59</f>
        <v>0</v>
      </c>
      <c r="TOI183" s="12">
        <f>Equity!TOI59</f>
        <v>0</v>
      </c>
      <c r="TOJ183" s="12">
        <f>Equity!TOJ59</f>
        <v>0</v>
      </c>
      <c r="TOK183" s="12">
        <f>Equity!TOK59</f>
        <v>0</v>
      </c>
      <c r="TOL183" s="12">
        <f>Equity!TOL59</f>
        <v>0</v>
      </c>
      <c r="TOM183" s="12">
        <f>Equity!TOM59</f>
        <v>0</v>
      </c>
      <c r="TON183" s="12">
        <f>Equity!TON59</f>
        <v>0</v>
      </c>
      <c r="TOO183" s="12">
        <f>Equity!TOO59</f>
        <v>0</v>
      </c>
      <c r="TOP183" s="12">
        <f>Equity!TOP59</f>
        <v>0</v>
      </c>
      <c r="TOQ183" s="12">
        <f>Equity!TOQ59</f>
        <v>0</v>
      </c>
      <c r="TOR183" s="12">
        <f>Equity!TOR59</f>
        <v>0</v>
      </c>
      <c r="TOS183" s="12">
        <f>Equity!TOS59</f>
        <v>0</v>
      </c>
      <c r="TOT183" s="12">
        <f>Equity!TOT59</f>
        <v>0</v>
      </c>
      <c r="TOU183" s="12">
        <f>Equity!TOU59</f>
        <v>0</v>
      </c>
      <c r="TOV183" s="12">
        <f>Equity!TOV59</f>
        <v>0</v>
      </c>
      <c r="TOW183" s="12">
        <f>Equity!TOW59</f>
        <v>0</v>
      </c>
      <c r="TOX183" s="12">
        <f>Equity!TOX59</f>
        <v>0</v>
      </c>
      <c r="TOY183" s="12">
        <f>Equity!TOY59</f>
        <v>0</v>
      </c>
      <c r="TOZ183" s="12">
        <f>Equity!TOZ59</f>
        <v>0</v>
      </c>
      <c r="TPA183" s="12">
        <f>Equity!TPA59</f>
        <v>0</v>
      </c>
      <c r="TPB183" s="12">
        <f>Equity!TPB59</f>
        <v>0</v>
      </c>
      <c r="TPC183" s="12">
        <f>Equity!TPC59</f>
        <v>0</v>
      </c>
      <c r="TPD183" s="12">
        <f>Equity!TPD59</f>
        <v>0</v>
      </c>
      <c r="TPE183" s="12">
        <f>Equity!TPE59</f>
        <v>0</v>
      </c>
      <c r="TPF183" s="12">
        <f>Equity!TPF59</f>
        <v>0</v>
      </c>
      <c r="TPG183" s="12">
        <f>Equity!TPG59</f>
        <v>0</v>
      </c>
      <c r="TPH183" s="12">
        <f>Equity!TPH59</f>
        <v>0</v>
      </c>
      <c r="TPI183" s="12">
        <f>Equity!TPI59</f>
        <v>0</v>
      </c>
      <c r="TPJ183" s="12">
        <f>Equity!TPJ59</f>
        <v>0</v>
      </c>
      <c r="TPK183" s="12">
        <f>Equity!TPK59</f>
        <v>0</v>
      </c>
      <c r="TPL183" s="12">
        <f>Equity!TPL59</f>
        <v>0</v>
      </c>
      <c r="TPM183" s="12">
        <f>Equity!TPM59</f>
        <v>0</v>
      </c>
      <c r="TPN183" s="12">
        <f>Equity!TPN59</f>
        <v>0</v>
      </c>
      <c r="TPO183" s="12">
        <f>Equity!TPO59</f>
        <v>0</v>
      </c>
      <c r="TPP183" s="12">
        <f>Equity!TPP59</f>
        <v>0</v>
      </c>
      <c r="TPQ183" s="12">
        <f>Equity!TPQ59</f>
        <v>0</v>
      </c>
      <c r="TPR183" s="12">
        <f>Equity!TPR59</f>
        <v>0</v>
      </c>
      <c r="TPS183" s="12">
        <f>Equity!TPS59</f>
        <v>0</v>
      </c>
      <c r="TPT183" s="12">
        <f>Equity!TPT59</f>
        <v>0</v>
      </c>
      <c r="TPU183" s="12">
        <f>Equity!TPU59</f>
        <v>0</v>
      </c>
      <c r="TPV183" s="12">
        <f>Equity!TPV59</f>
        <v>0</v>
      </c>
      <c r="TPW183" s="12">
        <f>Equity!TPW59</f>
        <v>0</v>
      </c>
      <c r="TPX183" s="12">
        <f>Equity!TPX59</f>
        <v>0</v>
      </c>
      <c r="TPY183" s="12">
        <f>Equity!TPY59</f>
        <v>0</v>
      </c>
      <c r="TPZ183" s="12">
        <f>Equity!TPZ59</f>
        <v>0</v>
      </c>
      <c r="TQA183" s="12">
        <f>Equity!TQA59</f>
        <v>0</v>
      </c>
      <c r="TQB183" s="12">
        <f>Equity!TQB59</f>
        <v>0</v>
      </c>
      <c r="TQC183" s="12">
        <f>Equity!TQC59</f>
        <v>0</v>
      </c>
      <c r="TQD183" s="12">
        <f>Equity!TQD59</f>
        <v>0</v>
      </c>
      <c r="TQE183" s="12">
        <f>Equity!TQE59</f>
        <v>0</v>
      </c>
      <c r="TQF183" s="12">
        <f>Equity!TQF59</f>
        <v>0</v>
      </c>
      <c r="TQG183" s="12">
        <f>Equity!TQG59</f>
        <v>0</v>
      </c>
      <c r="TQH183" s="12">
        <f>Equity!TQH59</f>
        <v>0</v>
      </c>
      <c r="TQI183" s="12">
        <f>Equity!TQI59</f>
        <v>0</v>
      </c>
      <c r="TQJ183" s="12">
        <f>Equity!TQJ59</f>
        <v>0</v>
      </c>
      <c r="TQK183" s="12">
        <f>Equity!TQK59</f>
        <v>0</v>
      </c>
      <c r="TQL183" s="12">
        <f>Equity!TQL59</f>
        <v>0</v>
      </c>
      <c r="TQM183" s="12">
        <f>Equity!TQM59</f>
        <v>0</v>
      </c>
      <c r="TQN183" s="12">
        <f>Equity!TQN59</f>
        <v>0</v>
      </c>
      <c r="TQO183" s="12">
        <f>Equity!TQO59</f>
        <v>0</v>
      </c>
      <c r="TQP183" s="12">
        <f>Equity!TQP59</f>
        <v>0</v>
      </c>
      <c r="TQQ183" s="12">
        <f>Equity!TQQ59</f>
        <v>0</v>
      </c>
      <c r="TQR183" s="12">
        <f>Equity!TQR59</f>
        <v>0</v>
      </c>
      <c r="TQS183" s="12">
        <f>Equity!TQS59</f>
        <v>0</v>
      </c>
      <c r="TQT183" s="12">
        <f>Equity!TQT59</f>
        <v>0</v>
      </c>
      <c r="TQU183" s="12">
        <f>Equity!TQU59</f>
        <v>0</v>
      </c>
      <c r="TQV183" s="12">
        <f>Equity!TQV59</f>
        <v>0</v>
      </c>
      <c r="TQW183" s="12">
        <f>Equity!TQW59</f>
        <v>0</v>
      </c>
      <c r="TQX183" s="12">
        <f>Equity!TQX59</f>
        <v>0</v>
      </c>
      <c r="TQY183" s="12">
        <f>Equity!TQY59</f>
        <v>0</v>
      </c>
      <c r="TQZ183" s="12">
        <f>Equity!TQZ59</f>
        <v>0</v>
      </c>
      <c r="TRA183" s="12">
        <f>Equity!TRA59</f>
        <v>0</v>
      </c>
      <c r="TRB183" s="12">
        <f>Equity!TRB59</f>
        <v>0</v>
      </c>
      <c r="TRC183" s="12">
        <f>Equity!TRC59</f>
        <v>0</v>
      </c>
      <c r="TRD183" s="12">
        <f>Equity!TRD59</f>
        <v>0</v>
      </c>
      <c r="TRE183" s="12">
        <f>Equity!TRE59</f>
        <v>0</v>
      </c>
      <c r="TRF183" s="12">
        <f>Equity!TRF59</f>
        <v>0</v>
      </c>
      <c r="TRG183" s="12">
        <f>Equity!TRG59</f>
        <v>0</v>
      </c>
      <c r="TRH183" s="12">
        <f>Equity!TRH59</f>
        <v>0</v>
      </c>
      <c r="TRI183" s="12">
        <f>Equity!TRI59</f>
        <v>0</v>
      </c>
      <c r="TRJ183" s="12">
        <f>Equity!TRJ59</f>
        <v>0</v>
      </c>
      <c r="TRK183" s="12">
        <f>Equity!TRK59</f>
        <v>0</v>
      </c>
      <c r="TRL183" s="12">
        <f>Equity!TRL59</f>
        <v>0</v>
      </c>
      <c r="TRM183" s="12">
        <f>Equity!TRM59</f>
        <v>0</v>
      </c>
      <c r="TRN183" s="12">
        <f>Equity!TRN59</f>
        <v>0</v>
      </c>
      <c r="TRO183" s="12">
        <f>Equity!TRO59</f>
        <v>0</v>
      </c>
      <c r="TRP183" s="12">
        <f>Equity!TRP59</f>
        <v>0</v>
      </c>
      <c r="TRQ183" s="12">
        <f>Equity!TRQ59</f>
        <v>0</v>
      </c>
      <c r="TRR183" s="12">
        <f>Equity!TRR59</f>
        <v>0</v>
      </c>
      <c r="TRS183" s="12">
        <f>Equity!TRS59</f>
        <v>0</v>
      </c>
      <c r="TRT183" s="12">
        <f>Equity!TRT59</f>
        <v>0</v>
      </c>
      <c r="TRU183" s="12">
        <f>Equity!TRU59</f>
        <v>0</v>
      </c>
      <c r="TRV183" s="12">
        <f>Equity!TRV59</f>
        <v>0</v>
      </c>
      <c r="TRW183" s="12">
        <f>Equity!TRW59</f>
        <v>0</v>
      </c>
      <c r="TRX183" s="12">
        <f>Equity!TRX59</f>
        <v>0</v>
      </c>
      <c r="TRY183" s="12">
        <f>Equity!TRY59</f>
        <v>0</v>
      </c>
      <c r="TRZ183" s="12">
        <f>Equity!TRZ59</f>
        <v>0</v>
      </c>
      <c r="TSA183" s="12">
        <f>Equity!TSA59</f>
        <v>0</v>
      </c>
      <c r="TSB183" s="12">
        <f>Equity!TSB59</f>
        <v>0</v>
      </c>
      <c r="TSC183" s="12">
        <f>Equity!TSC59</f>
        <v>0</v>
      </c>
      <c r="TSD183" s="12">
        <f>Equity!TSD59</f>
        <v>0</v>
      </c>
      <c r="TSE183" s="12">
        <f>Equity!TSE59</f>
        <v>0</v>
      </c>
      <c r="TSF183" s="12">
        <f>Equity!TSF59</f>
        <v>0</v>
      </c>
      <c r="TSG183" s="12">
        <f>Equity!TSG59</f>
        <v>0</v>
      </c>
      <c r="TSH183" s="12">
        <f>Equity!TSH59</f>
        <v>0</v>
      </c>
      <c r="TSI183" s="12">
        <f>Equity!TSI59</f>
        <v>0</v>
      </c>
      <c r="TSJ183" s="12">
        <f>Equity!TSJ59</f>
        <v>0</v>
      </c>
      <c r="TSK183" s="12">
        <f>Equity!TSK59</f>
        <v>0</v>
      </c>
      <c r="TSL183" s="12">
        <f>Equity!TSL59</f>
        <v>0</v>
      </c>
      <c r="TSM183" s="12">
        <f>Equity!TSM59</f>
        <v>0</v>
      </c>
      <c r="TSN183" s="12">
        <f>Equity!TSN59</f>
        <v>0</v>
      </c>
      <c r="TSO183" s="12">
        <f>Equity!TSO59</f>
        <v>0</v>
      </c>
      <c r="TSP183" s="12">
        <f>Equity!TSP59</f>
        <v>0</v>
      </c>
      <c r="TSQ183" s="12">
        <f>Equity!TSQ59</f>
        <v>0</v>
      </c>
      <c r="TSR183" s="12">
        <f>Equity!TSR59</f>
        <v>0</v>
      </c>
      <c r="TSS183" s="12">
        <f>Equity!TSS59</f>
        <v>0</v>
      </c>
      <c r="TST183" s="12">
        <f>Equity!TST59</f>
        <v>0</v>
      </c>
      <c r="TSU183" s="12">
        <f>Equity!TSU59</f>
        <v>0</v>
      </c>
      <c r="TSV183" s="12">
        <f>Equity!TSV59</f>
        <v>0</v>
      </c>
      <c r="TSW183" s="12">
        <f>Equity!TSW59</f>
        <v>0</v>
      </c>
      <c r="TSX183" s="12">
        <f>Equity!TSX59</f>
        <v>0</v>
      </c>
      <c r="TSY183" s="12">
        <f>Equity!TSY59</f>
        <v>0</v>
      </c>
      <c r="TSZ183" s="12">
        <f>Equity!TSZ59</f>
        <v>0</v>
      </c>
      <c r="TTA183" s="12">
        <f>Equity!TTA59</f>
        <v>0</v>
      </c>
      <c r="TTB183" s="12">
        <f>Equity!TTB59</f>
        <v>0</v>
      </c>
      <c r="TTC183" s="12">
        <f>Equity!TTC59</f>
        <v>0</v>
      </c>
      <c r="TTD183" s="12">
        <f>Equity!TTD59</f>
        <v>0</v>
      </c>
      <c r="TTE183" s="12">
        <f>Equity!TTE59</f>
        <v>0</v>
      </c>
      <c r="TTF183" s="12">
        <f>Equity!TTF59</f>
        <v>0</v>
      </c>
      <c r="TTG183" s="12">
        <f>Equity!TTG59</f>
        <v>0</v>
      </c>
      <c r="TTH183" s="12">
        <f>Equity!TTH59</f>
        <v>0</v>
      </c>
      <c r="TTI183" s="12">
        <f>Equity!TTI59</f>
        <v>0</v>
      </c>
      <c r="TTJ183" s="12">
        <f>Equity!TTJ59</f>
        <v>0</v>
      </c>
      <c r="TTK183" s="12">
        <f>Equity!TTK59</f>
        <v>0</v>
      </c>
      <c r="TTL183" s="12">
        <f>Equity!TTL59</f>
        <v>0</v>
      </c>
      <c r="TTM183" s="12">
        <f>Equity!TTM59</f>
        <v>0</v>
      </c>
      <c r="TTN183" s="12">
        <f>Equity!TTN59</f>
        <v>0</v>
      </c>
      <c r="TTO183" s="12">
        <f>Equity!TTO59</f>
        <v>0</v>
      </c>
      <c r="TTP183" s="12">
        <f>Equity!TTP59</f>
        <v>0</v>
      </c>
      <c r="TTQ183" s="12">
        <f>Equity!TTQ59</f>
        <v>0</v>
      </c>
      <c r="TTR183" s="12">
        <f>Equity!TTR59</f>
        <v>0</v>
      </c>
      <c r="TTS183" s="12">
        <f>Equity!TTS59</f>
        <v>0</v>
      </c>
      <c r="TTT183" s="12">
        <f>Equity!TTT59</f>
        <v>0</v>
      </c>
      <c r="TTU183" s="12">
        <f>Equity!TTU59</f>
        <v>0</v>
      </c>
      <c r="TTV183" s="12">
        <f>Equity!TTV59</f>
        <v>0</v>
      </c>
      <c r="TTW183" s="12">
        <f>Equity!TTW59</f>
        <v>0</v>
      </c>
      <c r="TTX183" s="12">
        <f>Equity!TTX59</f>
        <v>0</v>
      </c>
      <c r="TTY183" s="12">
        <f>Equity!TTY59</f>
        <v>0</v>
      </c>
      <c r="TTZ183" s="12">
        <f>Equity!TTZ59</f>
        <v>0</v>
      </c>
      <c r="TUA183" s="12">
        <f>Equity!TUA59</f>
        <v>0</v>
      </c>
      <c r="TUB183" s="12">
        <f>Equity!TUB59</f>
        <v>0</v>
      </c>
      <c r="TUC183" s="12">
        <f>Equity!TUC59</f>
        <v>0</v>
      </c>
      <c r="TUD183" s="12">
        <f>Equity!TUD59</f>
        <v>0</v>
      </c>
      <c r="TUE183" s="12">
        <f>Equity!TUE59</f>
        <v>0</v>
      </c>
      <c r="TUF183" s="12">
        <f>Equity!TUF59</f>
        <v>0</v>
      </c>
      <c r="TUG183" s="12">
        <f>Equity!TUG59</f>
        <v>0</v>
      </c>
      <c r="TUH183" s="12">
        <f>Equity!TUH59</f>
        <v>0</v>
      </c>
      <c r="TUI183" s="12">
        <f>Equity!TUI59</f>
        <v>0</v>
      </c>
      <c r="TUJ183" s="12">
        <f>Equity!TUJ59</f>
        <v>0</v>
      </c>
      <c r="TUK183" s="12">
        <f>Equity!TUK59</f>
        <v>0</v>
      </c>
      <c r="TUL183" s="12">
        <f>Equity!TUL59</f>
        <v>0</v>
      </c>
      <c r="TUM183" s="12">
        <f>Equity!TUM59</f>
        <v>0</v>
      </c>
      <c r="TUN183" s="12">
        <f>Equity!TUN59</f>
        <v>0</v>
      </c>
      <c r="TUO183" s="12">
        <f>Equity!TUO59</f>
        <v>0</v>
      </c>
      <c r="TUP183" s="12">
        <f>Equity!TUP59</f>
        <v>0</v>
      </c>
      <c r="TUQ183" s="12">
        <f>Equity!TUQ59</f>
        <v>0</v>
      </c>
      <c r="TUR183" s="12">
        <f>Equity!TUR59</f>
        <v>0</v>
      </c>
      <c r="TUS183" s="12">
        <f>Equity!TUS59</f>
        <v>0</v>
      </c>
      <c r="TUT183" s="12">
        <f>Equity!TUT59</f>
        <v>0</v>
      </c>
      <c r="TUU183" s="12">
        <f>Equity!TUU59</f>
        <v>0</v>
      </c>
      <c r="TUV183" s="12">
        <f>Equity!TUV59</f>
        <v>0</v>
      </c>
      <c r="TUW183" s="12">
        <f>Equity!TUW59</f>
        <v>0</v>
      </c>
      <c r="TUX183" s="12">
        <f>Equity!TUX59</f>
        <v>0</v>
      </c>
      <c r="TUY183" s="12">
        <f>Equity!TUY59</f>
        <v>0</v>
      </c>
      <c r="TUZ183" s="12">
        <f>Equity!TUZ59</f>
        <v>0</v>
      </c>
      <c r="TVA183" s="12">
        <f>Equity!TVA59</f>
        <v>0</v>
      </c>
      <c r="TVB183" s="12">
        <f>Equity!TVB59</f>
        <v>0</v>
      </c>
      <c r="TVC183" s="12">
        <f>Equity!TVC59</f>
        <v>0</v>
      </c>
      <c r="TVD183" s="12">
        <f>Equity!TVD59</f>
        <v>0</v>
      </c>
      <c r="TVE183" s="12">
        <f>Equity!TVE59</f>
        <v>0</v>
      </c>
      <c r="TVF183" s="12">
        <f>Equity!TVF59</f>
        <v>0</v>
      </c>
      <c r="TVG183" s="12">
        <f>Equity!TVG59</f>
        <v>0</v>
      </c>
      <c r="TVH183" s="12">
        <f>Equity!TVH59</f>
        <v>0</v>
      </c>
      <c r="TVI183" s="12">
        <f>Equity!TVI59</f>
        <v>0</v>
      </c>
      <c r="TVJ183" s="12">
        <f>Equity!TVJ59</f>
        <v>0</v>
      </c>
      <c r="TVK183" s="12">
        <f>Equity!TVK59</f>
        <v>0</v>
      </c>
      <c r="TVL183" s="12">
        <f>Equity!TVL59</f>
        <v>0</v>
      </c>
      <c r="TVM183" s="12">
        <f>Equity!TVM59</f>
        <v>0</v>
      </c>
      <c r="TVN183" s="12">
        <f>Equity!TVN59</f>
        <v>0</v>
      </c>
      <c r="TVO183" s="12">
        <f>Equity!TVO59</f>
        <v>0</v>
      </c>
      <c r="TVP183" s="12">
        <f>Equity!TVP59</f>
        <v>0</v>
      </c>
      <c r="TVQ183" s="12">
        <f>Equity!TVQ59</f>
        <v>0</v>
      </c>
      <c r="TVR183" s="12">
        <f>Equity!TVR59</f>
        <v>0</v>
      </c>
      <c r="TVS183" s="12">
        <f>Equity!TVS59</f>
        <v>0</v>
      </c>
      <c r="TVT183" s="12">
        <f>Equity!TVT59</f>
        <v>0</v>
      </c>
      <c r="TVU183" s="12">
        <f>Equity!TVU59</f>
        <v>0</v>
      </c>
      <c r="TVV183" s="12">
        <f>Equity!TVV59</f>
        <v>0</v>
      </c>
      <c r="TVW183" s="12">
        <f>Equity!TVW59</f>
        <v>0</v>
      </c>
      <c r="TVX183" s="12">
        <f>Equity!TVX59</f>
        <v>0</v>
      </c>
      <c r="TVY183" s="12">
        <f>Equity!TVY59</f>
        <v>0</v>
      </c>
      <c r="TVZ183" s="12">
        <f>Equity!TVZ59</f>
        <v>0</v>
      </c>
      <c r="TWA183" s="12">
        <f>Equity!TWA59</f>
        <v>0</v>
      </c>
      <c r="TWB183" s="12">
        <f>Equity!TWB59</f>
        <v>0</v>
      </c>
      <c r="TWC183" s="12">
        <f>Equity!TWC59</f>
        <v>0</v>
      </c>
      <c r="TWD183" s="12">
        <f>Equity!TWD59</f>
        <v>0</v>
      </c>
      <c r="TWE183" s="12">
        <f>Equity!TWE59</f>
        <v>0</v>
      </c>
      <c r="TWF183" s="12">
        <f>Equity!TWF59</f>
        <v>0</v>
      </c>
      <c r="TWG183" s="12">
        <f>Equity!TWG59</f>
        <v>0</v>
      </c>
      <c r="TWH183" s="12">
        <f>Equity!TWH59</f>
        <v>0</v>
      </c>
      <c r="TWI183" s="12">
        <f>Equity!TWI59</f>
        <v>0</v>
      </c>
      <c r="TWJ183" s="12">
        <f>Equity!TWJ59</f>
        <v>0</v>
      </c>
      <c r="TWK183" s="12">
        <f>Equity!TWK59</f>
        <v>0</v>
      </c>
      <c r="TWL183" s="12">
        <f>Equity!TWL59</f>
        <v>0</v>
      </c>
      <c r="TWM183" s="12">
        <f>Equity!TWM59</f>
        <v>0</v>
      </c>
      <c r="TWN183" s="12">
        <f>Equity!TWN59</f>
        <v>0</v>
      </c>
      <c r="TWO183" s="12">
        <f>Equity!TWO59</f>
        <v>0</v>
      </c>
      <c r="TWP183" s="12">
        <f>Equity!TWP59</f>
        <v>0</v>
      </c>
      <c r="TWQ183" s="12">
        <f>Equity!TWQ59</f>
        <v>0</v>
      </c>
      <c r="TWR183" s="12">
        <f>Equity!TWR59</f>
        <v>0</v>
      </c>
      <c r="TWS183" s="12">
        <f>Equity!TWS59</f>
        <v>0</v>
      </c>
      <c r="TWT183" s="12">
        <f>Equity!TWT59</f>
        <v>0</v>
      </c>
      <c r="TWU183" s="12">
        <f>Equity!TWU59</f>
        <v>0</v>
      </c>
      <c r="TWV183" s="12">
        <f>Equity!TWV59</f>
        <v>0</v>
      </c>
      <c r="TWW183" s="12">
        <f>Equity!TWW59</f>
        <v>0</v>
      </c>
      <c r="TWX183" s="12">
        <f>Equity!TWX59</f>
        <v>0</v>
      </c>
      <c r="TWY183" s="12">
        <f>Equity!TWY59</f>
        <v>0</v>
      </c>
      <c r="TWZ183" s="12">
        <f>Equity!TWZ59</f>
        <v>0</v>
      </c>
      <c r="TXA183" s="12">
        <f>Equity!TXA59</f>
        <v>0</v>
      </c>
      <c r="TXB183" s="12">
        <f>Equity!TXB59</f>
        <v>0</v>
      </c>
      <c r="TXC183" s="12">
        <f>Equity!TXC59</f>
        <v>0</v>
      </c>
      <c r="TXD183" s="12">
        <f>Equity!TXD59</f>
        <v>0</v>
      </c>
      <c r="TXE183" s="12">
        <f>Equity!TXE59</f>
        <v>0</v>
      </c>
      <c r="TXF183" s="12">
        <f>Equity!TXF59</f>
        <v>0</v>
      </c>
      <c r="TXG183" s="12">
        <f>Equity!TXG59</f>
        <v>0</v>
      </c>
      <c r="TXH183" s="12">
        <f>Equity!TXH59</f>
        <v>0</v>
      </c>
      <c r="TXI183" s="12">
        <f>Equity!TXI59</f>
        <v>0</v>
      </c>
      <c r="TXJ183" s="12">
        <f>Equity!TXJ59</f>
        <v>0</v>
      </c>
      <c r="TXK183" s="12">
        <f>Equity!TXK59</f>
        <v>0</v>
      </c>
      <c r="TXL183" s="12">
        <f>Equity!TXL59</f>
        <v>0</v>
      </c>
      <c r="TXM183" s="12">
        <f>Equity!TXM59</f>
        <v>0</v>
      </c>
      <c r="TXN183" s="12">
        <f>Equity!TXN59</f>
        <v>0</v>
      </c>
      <c r="TXO183" s="12">
        <f>Equity!TXO59</f>
        <v>0</v>
      </c>
      <c r="TXP183" s="12">
        <f>Equity!TXP59</f>
        <v>0</v>
      </c>
      <c r="TXQ183" s="12">
        <f>Equity!TXQ59</f>
        <v>0</v>
      </c>
      <c r="TXR183" s="12">
        <f>Equity!TXR59</f>
        <v>0</v>
      </c>
      <c r="TXS183" s="12">
        <f>Equity!TXS59</f>
        <v>0</v>
      </c>
      <c r="TXT183" s="12">
        <f>Equity!TXT59</f>
        <v>0</v>
      </c>
      <c r="TXU183" s="12">
        <f>Equity!TXU59</f>
        <v>0</v>
      </c>
      <c r="TXV183" s="12">
        <f>Equity!TXV59</f>
        <v>0</v>
      </c>
      <c r="TXW183" s="12">
        <f>Equity!TXW59</f>
        <v>0</v>
      </c>
      <c r="TXX183" s="12">
        <f>Equity!TXX59</f>
        <v>0</v>
      </c>
      <c r="TXY183" s="12">
        <f>Equity!TXY59</f>
        <v>0</v>
      </c>
      <c r="TXZ183" s="12">
        <f>Equity!TXZ59</f>
        <v>0</v>
      </c>
      <c r="TYA183" s="12">
        <f>Equity!TYA59</f>
        <v>0</v>
      </c>
      <c r="TYB183" s="12">
        <f>Equity!TYB59</f>
        <v>0</v>
      </c>
      <c r="TYC183" s="12">
        <f>Equity!TYC59</f>
        <v>0</v>
      </c>
      <c r="TYD183" s="12">
        <f>Equity!TYD59</f>
        <v>0</v>
      </c>
      <c r="TYE183" s="12">
        <f>Equity!TYE59</f>
        <v>0</v>
      </c>
      <c r="TYF183" s="12">
        <f>Equity!TYF59</f>
        <v>0</v>
      </c>
      <c r="TYG183" s="12">
        <f>Equity!TYG59</f>
        <v>0</v>
      </c>
      <c r="TYH183" s="12">
        <f>Equity!TYH59</f>
        <v>0</v>
      </c>
      <c r="TYI183" s="12">
        <f>Equity!TYI59</f>
        <v>0</v>
      </c>
      <c r="TYJ183" s="12">
        <f>Equity!TYJ59</f>
        <v>0</v>
      </c>
      <c r="TYK183" s="12">
        <f>Equity!TYK59</f>
        <v>0</v>
      </c>
      <c r="TYL183" s="12">
        <f>Equity!TYL59</f>
        <v>0</v>
      </c>
      <c r="TYM183" s="12">
        <f>Equity!TYM59</f>
        <v>0</v>
      </c>
      <c r="TYN183" s="12">
        <f>Equity!TYN59</f>
        <v>0</v>
      </c>
      <c r="TYO183" s="12">
        <f>Equity!TYO59</f>
        <v>0</v>
      </c>
      <c r="TYP183" s="12">
        <f>Equity!TYP59</f>
        <v>0</v>
      </c>
      <c r="TYQ183" s="12">
        <f>Equity!TYQ59</f>
        <v>0</v>
      </c>
      <c r="TYR183" s="12">
        <f>Equity!TYR59</f>
        <v>0</v>
      </c>
      <c r="TYS183" s="12">
        <f>Equity!TYS59</f>
        <v>0</v>
      </c>
      <c r="TYT183" s="12">
        <f>Equity!TYT59</f>
        <v>0</v>
      </c>
      <c r="TYU183" s="12">
        <f>Equity!TYU59</f>
        <v>0</v>
      </c>
      <c r="TYV183" s="12">
        <f>Equity!TYV59</f>
        <v>0</v>
      </c>
      <c r="TYW183" s="12">
        <f>Equity!TYW59</f>
        <v>0</v>
      </c>
      <c r="TYX183" s="12">
        <f>Equity!TYX59</f>
        <v>0</v>
      </c>
      <c r="TYY183" s="12">
        <f>Equity!TYY59</f>
        <v>0</v>
      </c>
      <c r="TYZ183" s="12">
        <f>Equity!TYZ59</f>
        <v>0</v>
      </c>
      <c r="TZA183" s="12">
        <f>Equity!TZA59</f>
        <v>0</v>
      </c>
      <c r="TZB183" s="12">
        <f>Equity!TZB59</f>
        <v>0</v>
      </c>
      <c r="TZC183" s="12">
        <f>Equity!TZC59</f>
        <v>0</v>
      </c>
      <c r="TZD183" s="12">
        <f>Equity!TZD59</f>
        <v>0</v>
      </c>
      <c r="TZE183" s="12">
        <f>Equity!TZE59</f>
        <v>0</v>
      </c>
      <c r="TZF183" s="12">
        <f>Equity!TZF59</f>
        <v>0</v>
      </c>
      <c r="TZG183" s="12">
        <f>Equity!TZG59</f>
        <v>0</v>
      </c>
      <c r="TZH183" s="12">
        <f>Equity!TZH59</f>
        <v>0</v>
      </c>
      <c r="TZI183" s="12">
        <f>Equity!TZI59</f>
        <v>0</v>
      </c>
      <c r="TZJ183" s="12">
        <f>Equity!TZJ59</f>
        <v>0</v>
      </c>
      <c r="TZK183" s="12">
        <f>Equity!TZK59</f>
        <v>0</v>
      </c>
      <c r="TZL183" s="12">
        <f>Equity!TZL59</f>
        <v>0</v>
      </c>
      <c r="TZM183" s="12">
        <f>Equity!TZM59</f>
        <v>0</v>
      </c>
      <c r="TZN183" s="12">
        <f>Equity!TZN59</f>
        <v>0</v>
      </c>
      <c r="TZO183" s="12">
        <f>Equity!TZO59</f>
        <v>0</v>
      </c>
      <c r="TZP183" s="12">
        <f>Equity!TZP59</f>
        <v>0</v>
      </c>
      <c r="TZQ183" s="12">
        <f>Equity!TZQ59</f>
        <v>0</v>
      </c>
      <c r="TZR183" s="12">
        <f>Equity!TZR59</f>
        <v>0</v>
      </c>
      <c r="TZS183" s="12">
        <f>Equity!TZS59</f>
        <v>0</v>
      </c>
      <c r="TZT183" s="12">
        <f>Equity!TZT59</f>
        <v>0</v>
      </c>
      <c r="TZU183" s="12">
        <f>Equity!TZU59</f>
        <v>0</v>
      </c>
      <c r="TZV183" s="12">
        <f>Equity!TZV59</f>
        <v>0</v>
      </c>
      <c r="TZW183" s="12">
        <f>Equity!TZW59</f>
        <v>0</v>
      </c>
      <c r="TZX183" s="12">
        <f>Equity!TZX59</f>
        <v>0</v>
      </c>
      <c r="TZY183" s="12">
        <f>Equity!TZY59</f>
        <v>0</v>
      </c>
      <c r="TZZ183" s="12">
        <f>Equity!TZZ59</f>
        <v>0</v>
      </c>
      <c r="UAA183" s="12">
        <f>Equity!UAA59</f>
        <v>0</v>
      </c>
      <c r="UAB183" s="12">
        <f>Equity!UAB59</f>
        <v>0</v>
      </c>
      <c r="UAC183" s="12">
        <f>Equity!UAC59</f>
        <v>0</v>
      </c>
      <c r="UAD183" s="12">
        <f>Equity!UAD59</f>
        <v>0</v>
      </c>
      <c r="UAE183" s="12">
        <f>Equity!UAE59</f>
        <v>0</v>
      </c>
      <c r="UAF183" s="12">
        <f>Equity!UAF59</f>
        <v>0</v>
      </c>
      <c r="UAG183" s="12">
        <f>Equity!UAG59</f>
        <v>0</v>
      </c>
      <c r="UAH183" s="12">
        <f>Equity!UAH59</f>
        <v>0</v>
      </c>
      <c r="UAI183" s="12">
        <f>Equity!UAI59</f>
        <v>0</v>
      </c>
      <c r="UAJ183" s="12">
        <f>Equity!UAJ59</f>
        <v>0</v>
      </c>
      <c r="UAK183" s="12">
        <f>Equity!UAK59</f>
        <v>0</v>
      </c>
      <c r="UAL183" s="12">
        <f>Equity!UAL59</f>
        <v>0</v>
      </c>
      <c r="UAM183" s="12">
        <f>Equity!UAM59</f>
        <v>0</v>
      </c>
      <c r="UAN183" s="12">
        <f>Equity!UAN59</f>
        <v>0</v>
      </c>
      <c r="UAO183" s="12">
        <f>Equity!UAO59</f>
        <v>0</v>
      </c>
      <c r="UAP183" s="12">
        <f>Equity!UAP59</f>
        <v>0</v>
      </c>
      <c r="UAQ183" s="12">
        <f>Equity!UAQ59</f>
        <v>0</v>
      </c>
      <c r="UAR183" s="12">
        <f>Equity!UAR59</f>
        <v>0</v>
      </c>
      <c r="UAS183" s="12">
        <f>Equity!UAS59</f>
        <v>0</v>
      </c>
      <c r="UAT183" s="12">
        <f>Equity!UAT59</f>
        <v>0</v>
      </c>
      <c r="UAU183" s="12">
        <f>Equity!UAU59</f>
        <v>0</v>
      </c>
      <c r="UAV183" s="12">
        <f>Equity!UAV59</f>
        <v>0</v>
      </c>
      <c r="UAW183" s="12">
        <f>Equity!UAW59</f>
        <v>0</v>
      </c>
      <c r="UAX183" s="12">
        <f>Equity!UAX59</f>
        <v>0</v>
      </c>
      <c r="UAY183" s="12">
        <f>Equity!UAY59</f>
        <v>0</v>
      </c>
      <c r="UAZ183" s="12">
        <f>Equity!UAZ59</f>
        <v>0</v>
      </c>
      <c r="UBA183" s="12">
        <f>Equity!UBA59</f>
        <v>0</v>
      </c>
      <c r="UBB183" s="12">
        <f>Equity!UBB59</f>
        <v>0</v>
      </c>
      <c r="UBC183" s="12">
        <f>Equity!UBC59</f>
        <v>0</v>
      </c>
      <c r="UBD183" s="12">
        <f>Equity!UBD59</f>
        <v>0</v>
      </c>
      <c r="UBE183" s="12">
        <f>Equity!UBE59</f>
        <v>0</v>
      </c>
      <c r="UBF183" s="12">
        <f>Equity!UBF59</f>
        <v>0</v>
      </c>
      <c r="UBG183" s="12">
        <f>Equity!UBG59</f>
        <v>0</v>
      </c>
      <c r="UBH183" s="12">
        <f>Equity!UBH59</f>
        <v>0</v>
      </c>
      <c r="UBI183" s="12">
        <f>Equity!UBI59</f>
        <v>0</v>
      </c>
      <c r="UBJ183" s="12">
        <f>Equity!UBJ59</f>
        <v>0</v>
      </c>
      <c r="UBK183" s="12">
        <f>Equity!UBK59</f>
        <v>0</v>
      </c>
      <c r="UBL183" s="12">
        <f>Equity!UBL59</f>
        <v>0</v>
      </c>
      <c r="UBM183" s="12">
        <f>Equity!UBM59</f>
        <v>0</v>
      </c>
      <c r="UBN183" s="12">
        <f>Equity!UBN59</f>
        <v>0</v>
      </c>
      <c r="UBO183" s="12">
        <f>Equity!UBO59</f>
        <v>0</v>
      </c>
      <c r="UBP183" s="12">
        <f>Equity!UBP59</f>
        <v>0</v>
      </c>
      <c r="UBQ183" s="12">
        <f>Equity!UBQ59</f>
        <v>0</v>
      </c>
      <c r="UBR183" s="12">
        <f>Equity!UBR59</f>
        <v>0</v>
      </c>
      <c r="UBS183" s="12">
        <f>Equity!UBS59</f>
        <v>0</v>
      </c>
      <c r="UBT183" s="12">
        <f>Equity!UBT59</f>
        <v>0</v>
      </c>
      <c r="UBU183" s="12">
        <f>Equity!UBU59</f>
        <v>0</v>
      </c>
      <c r="UBV183" s="12">
        <f>Equity!UBV59</f>
        <v>0</v>
      </c>
      <c r="UBW183" s="12">
        <f>Equity!UBW59</f>
        <v>0</v>
      </c>
      <c r="UBX183" s="12">
        <f>Equity!UBX59</f>
        <v>0</v>
      </c>
      <c r="UBY183" s="12">
        <f>Equity!UBY59</f>
        <v>0</v>
      </c>
      <c r="UBZ183" s="12">
        <f>Equity!UBZ59</f>
        <v>0</v>
      </c>
      <c r="UCA183" s="12">
        <f>Equity!UCA59</f>
        <v>0</v>
      </c>
      <c r="UCB183" s="12">
        <f>Equity!UCB59</f>
        <v>0</v>
      </c>
      <c r="UCC183" s="12">
        <f>Equity!UCC59</f>
        <v>0</v>
      </c>
      <c r="UCD183" s="12">
        <f>Equity!UCD59</f>
        <v>0</v>
      </c>
      <c r="UCE183" s="12">
        <f>Equity!UCE59</f>
        <v>0</v>
      </c>
      <c r="UCF183" s="12">
        <f>Equity!UCF59</f>
        <v>0</v>
      </c>
      <c r="UCG183" s="12">
        <f>Equity!UCG59</f>
        <v>0</v>
      </c>
      <c r="UCH183" s="12">
        <f>Equity!UCH59</f>
        <v>0</v>
      </c>
      <c r="UCI183" s="12">
        <f>Equity!UCI59</f>
        <v>0</v>
      </c>
      <c r="UCJ183" s="12">
        <f>Equity!UCJ59</f>
        <v>0</v>
      </c>
      <c r="UCK183" s="12">
        <f>Equity!UCK59</f>
        <v>0</v>
      </c>
      <c r="UCL183" s="12">
        <f>Equity!UCL59</f>
        <v>0</v>
      </c>
      <c r="UCM183" s="12">
        <f>Equity!UCM59</f>
        <v>0</v>
      </c>
      <c r="UCN183" s="12">
        <f>Equity!UCN59</f>
        <v>0</v>
      </c>
      <c r="UCO183" s="12">
        <f>Equity!UCO59</f>
        <v>0</v>
      </c>
      <c r="UCP183" s="12">
        <f>Equity!UCP59</f>
        <v>0</v>
      </c>
      <c r="UCQ183" s="12">
        <f>Equity!UCQ59</f>
        <v>0</v>
      </c>
      <c r="UCR183" s="12">
        <f>Equity!UCR59</f>
        <v>0</v>
      </c>
      <c r="UCS183" s="12">
        <f>Equity!UCS59</f>
        <v>0</v>
      </c>
      <c r="UCT183" s="12">
        <f>Equity!UCT59</f>
        <v>0</v>
      </c>
      <c r="UCU183" s="12">
        <f>Equity!UCU59</f>
        <v>0</v>
      </c>
      <c r="UCV183" s="12">
        <f>Equity!UCV59</f>
        <v>0</v>
      </c>
      <c r="UCW183" s="12">
        <f>Equity!UCW59</f>
        <v>0</v>
      </c>
      <c r="UCX183" s="12">
        <f>Equity!UCX59</f>
        <v>0</v>
      </c>
      <c r="UCY183" s="12">
        <f>Equity!UCY59</f>
        <v>0</v>
      </c>
      <c r="UCZ183" s="12">
        <f>Equity!UCZ59</f>
        <v>0</v>
      </c>
      <c r="UDA183" s="12">
        <f>Equity!UDA59</f>
        <v>0</v>
      </c>
      <c r="UDB183" s="12">
        <f>Equity!UDB59</f>
        <v>0</v>
      </c>
      <c r="UDC183" s="12">
        <f>Equity!UDC59</f>
        <v>0</v>
      </c>
      <c r="UDD183" s="12">
        <f>Equity!UDD59</f>
        <v>0</v>
      </c>
      <c r="UDE183" s="12">
        <f>Equity!UDE59</f>
        <v>0</v>
      </c>
      <c r="UDF183" s="12">
        <f>Equity!UDF59</f>
        <v>0</v>
      </c>
      <c r="UDG183" s="12">
        <f>Equity!UDG59</f>
        <v>0</v>
      </c>
      <c r="UDH183" s="12">
        <f>Equity!UDH59</f>
        <v>0</v>
      </c>
      <c r="UDI183" s="12">
        <f>Equity!UDI59</f>
        <v>0</v>
      </c>
      <c r="UDJ183" s="12">
        <f>Equity!UDJ59</f>
        <v>0</v>
      </c>
      <c r="UDK183" s="12">
        <f>Equity!UDK59</f>
        <v>0</v>
      </c>
      <c r="UDL183" s="12">
        <f>Equity!UDL59</f>
        <v>0</v>
      </c>
      <c r="UDM183" s="12">
        <f>Equity!UDM59</f>
        <v>0</v>
      </c>
      <c r="UDN183" s="12">
        <f>Equity!UDN59</f>
        <v>0</v>
      </c>
      <c r="UDO183" s="12">
        <f>Equity!UDO59</f>
        <v>0</v>
      </c>
      <c r="UDP183" s="12">
        <f>Equity!UDP59</f>
        <v>0</v>
      </c>
      <c r="UDQ183" s="12">
        <f>Equity!UDQ59</f>
        <v>0</v>
      </c>
      <c r="UDR183" s="12">
        <f>Equity!UDR59</f>
        <v>0</v>
      </c>
      <c r="UDS183" s="12">
        <f>Equity!UDS59</f>
        <v>0</v>
      </c>
      <c r="UDT183" s="12">
        <f>Equity!UDT59</f>
        <v>0</v>
      </c>
      <c r="UDU183" s="12">
        <f>Equity!UDU59</f>
        <v>0</v>
      </c>
      <c r="UDV183" s="12">
        <f>Equity!UDV59</f>
        <v>0</v>
      </c>
      <c r="UDW183" s="12">
        <f>Equity!UDW59</f>
        <v>0</v>
      </c>
      <c r="UDX183" s="12">
        <f>Equity!UDX59</f>
        <v>0</v>
      </c>
      <c r="UDY183" s="12">
        <f>Equity!UDY59</f>
        <v>0</v>
      </c>
      <c r="UDZ183" s="12">
        <f>Equity!UDZ59</f>
        <v>0</v>
      </c>
      <c r="UEA183" s="12">
        <f>Equity!UEA59</f>
        <v>0</v>
      </c>
      <c r="UEB183" s="12">
        <f>Equity!UEB59</f>
        <v>0</v>
      </c>
      <c r="UEC183" s="12">
        <f>Equity!UEC59</f>
        <v>0</v>
      </c>
      <c r="UED183" s="12">
        <f>Equity!UED59</f>
        <v>0</v>
      </c>
      <c r="UEE183" s="12">
        <f>Equity!UEE59</f>
        <v>0</v>
      </c>
      <c r="UEF183" s="12">
        <f>Equity!UEF59</f>
        <v>0</v>
      </c>
      <c r="UEG183" s="12">
        <f>Equity!UEG59</f>
        <v>0</v>
      </c>
      <c r="UEH183" s="12">
        <f>Equity!UEH59</f>
        <v>0</v>
      </c>
      <c r="UEI183" s="12">
        <f>Equity!UEI59</f>
        <v>0</v>
      </c>
      <c r="UEJ183" s="12">
        <f>Equity!UEJ59</f>
        <v>0</v>
      </c>
      <c r="UEK183" s="12">
        <f>Equity!UEK59</f>
        <v>0</v>
      </c>
      <c r="UEL183" s="12">
        <f>Equity!UEL59</f>
        <v>0</v>
      </c>
      <c r="UEM183" s="12">
        <f>Equity!UEM59</f>
        <v>0</v>
      </c>
      <c r="UEN183" s="12">
        <f>Equity!UEN59</f>
        <v>0</v>
      </c>
      <c r="UEO183" s="12">
        <f>Equity!UEO59</f>
        <v>0</v>
      </c>
      <c r="UEP183" s="12">
        <f>Equity!UEP59</f>
        <v>0</v>
      </c>
      <c r="UEQ183" s="12">
        <f>Equity!UEQ59</f>
        <v>0</v>
      </c>
      <c r="UER183" s="12">
        <f>Equity!UER59</f>
        <v>0</v>
      </c>
      <c r="UES183" s="12">
        <f>Equity!UES59</f>
        <v>0</v>
      </c>
      <c r="UET183" s="12">
        <f>Equity!UET59</f>
        <v>0</v>
      </c>
      <c r="UEU183" s="12">
        <f>Equity!UEU59</f>
        <v>0</v>
      </c>
      <c r="UEV183" s="12">
        <f>Equity!UEV59</f>
        <v>0</v>
      </c>
      <c r="UEW183" s="12">
        <f>Equity!UEW59</f>
        <v>0</v>
      </c>
      <c r="UEX183" s="12">
        <f>Equity!UEX59</f>
        <v>0</v>
      </c>
      <c r="UEY183" s="12">
        <f>Equity!UEY59</f>
        <v>0</v>
      </c>
      <c r="UEZ183" s="12">
        <f>Equity!UEZ59</f>
        <v>0</v>
      </c>
      <c r="UFA183" s="12">
        <f>Equity!UFA59</f>
        <v>0</v>
      </c>
      <c r="UFB183" s="12">
        <f>Equity!UFB59</f>
        <v>0</v>
      </c>
      <c r="UFC183" s="12">
        <f>Equity!UFC59</f>
        <v>0</v>
      </c>
      <c r="UFD183" s="12">
        <f>Equity!UFD59</f>
        <v>0</v>
      </c>
      <c r="UFE183" s="12">
        <f>Equity!UFE59</f>
        <v>0</v>
      </c>
      <c r="UFF183" s="12">
        <f>Equity!UFF59</f>
        <v>0</v>
      </c>
      <c r="UFG183" s="12">
        <f>Equity!UFG59</f>
        <v>0</v>
      </c>
      <c r="UFH183" s="12">
        <f>Equity!UFH59</f>
        <v>0</v>
      </c>
      <c r="UFI183" s="12">
        <f>Equity!UFI59</f>
        <v>0</v>
      </c>
      <c r="UFJ183" s="12">
        <f>Equity!UFJ59</f>
        <v>0</v>
      </c>
      <c r="UFK183" s="12">
        <f>Equity!UFK59</f>
        <v>0</v>
      </c>
      <c r="UFL183" s="12">
        <f>Equity!UFL59</f>
        <v>0</v>
      </c>
      <c r="UFM183" s="12">
        <f>Equity!UFM59</f>
        <v>0</v>
      </c>
      <c r="UFN183" s="12">
        <f>Equity!UFN59</f>
        <v>0</v>
      </c>
      <c r="UFO183" s="12">
        <f>Equity!UFO59</f>
        <v>0</v>
      </c>
      <c r="UFP183" s="12">
        <f>Equity!UFP59</f>
        <v>0</v>
      </c>
      <c r="UFQ183" s="12">
        <f>Equity!UFQ59</f>
        <v>0</v>
      </c>
      <c r="UFR183" s="12">
        <f>Equity!UFR59</f>
        <v>0</v>
      </c>
      <c r="UFS183" s="12">
        <f>Equity!UFS59</f>
        <v>0</v>
      </c>
      <c r="UFT183" s="12">
        <f>Equity!UFT59</f>
        <v>0</v>
      </c>
      <c r="UFU183" s="12">
        <f>Equity!UFU59</f>
        <v>0</v>
      </c>
      <c r="UFV183" s="12">
        <f>Equity!UFV59</f>
        <v>0</v>
      </c>
      <c r="UFW183" s="12">
        <f>Equity!UFW59</f>
        <v>0</v>
      </c>
      <c r="UFX183" s="12">
        <f>Equity!UFX59</f>
        <v>0</v>
      </c>
      <c r="UFY183" s="12">
        <f>Equity!UFY59</f>
        <v>0</v>
      </c>
      <c r="UFZ183" s="12">
        <f>Equity!UFZ59</f>
        <v>0</v>
      </c>
      <c r="UGA183" s="12">
        <f>Equity!UGA59</f>
        <v>0</v>
      </c>
      <c r="UGB183" s="12">
        <f>Equity!UGB59</f>
        <v>0</v>
      </c>
      <c r="UGC183" s="12">
        <f>Equity!UGC59</f>
        <v>0</v>
      </c>
      <c r="UGD183" s="12">
        <f>Equity!UGD59</f>
        <v>0</v>
      </c>
      <c r="UGE183" s="12">
        <f>Equity!UGE59</f>
        <v>0</v>
      </c>
      <c r="UGF183" s="12">
        <f>Equity!UGF59</f>
        <v>0</v>
      </c>
      <c r="UGG183" s="12">
        <f>Equity!UGG59</f>
        <v>0</v>
      </c>
      <c r="UGH183" s="12">
        <f>Equity!UGH59</f>
        <v>0</v>
      </c>
      <c r="UGI183" s="12">
        <f>Equity!UGI59</f>
        <v>0</v>
      </c>
      <c r="UGJ183" s="12">
        <f>Equity!UGJ59</f>
        <v>0</v>
      </c>
      <c r="UGK183" s="12">
        <f>Equity!UGK59</f>
        <v>0</v>
      </c>
      <c r="UGL183" s="12">
        <f>Equity!UGL59</f>
        <v>0</v>
      </c>
      <c r="UGM183" s="12">
        <f>Equity!UGM59</f>
        <v>0</v>
      </c>
      <c r="UGN183" s="12">
        <f>Equity!UGN59</f>
        <v>0</v>
      </c>
      <c r="UGO183" s="12">
        <f>Equity!UGO59</f>
        <v>0</v>
      </c>
      <c r="UGP183" s="12">
        <f>Equity!UGP59</f>
        <v>0</v>
      </c>
      <c r="UGQ183" s="12">
        <f>Equity!UGQ59</f>
        <v>0</v>
      </c>
      <c r="UGR183" s="12">
        <f>Equity!UGR59</f>
        <v>0</v>
      </c>
      <c r="UGS183" s="12">
        <f>Equity!UGS59</f>
        <v>0</v>
      </c>
      <c r="UGT183" s="12">
        <f>Equity!UGT59</f>
        <v>0</v>
      </c>
      <c r="UGU183" s="12">
        <f>Equity!UGU59</f>
        <v>0</v>
      </c>
      <c r="UGV183" s="12">
        <f>Equity!UGV59</f>
        <v>0</v>
      </c>
      <c r="UGW183" s="12">
        <f>Equity!UGW59</f>
        <v>0</v>
      </c>
      <c r="UGX183" s="12">
        <f>Equity!UGX59</f>
        <v>0</v>
      </c>
      <c r="UGY183" s="12">
        <f>Equity!UGY59</f>
        <v>0</v>
      </c>
      <c r="UGZ183" s="12">
        <f>Equity!UGZ59</f>
        <v>0</v>
      </c>
      <c r="UHA183" s="12">
        <f>Equity!UHA59</f>
        <v>0</v>
      </c>
      <c r="UHB183" s="12">
        <f>Equity!UHB59</f>
        <v>0</v>
      </c>
      <c r="UHC183" s="12">
        <f>Equity!UHC59</f>
        <v>0</v>
      </c>
      <c r="UHD183" s="12">
        <f>Equity!UHD59</f>
        <v>0</v>
      </c>
      <c r="UHE183" s="12">
        <f>Equity!UHE59</f>
        <v>0</v>
      </c>
      <c r="UHF183" s="12">
        <f>Equity!UHF59</f>
        <v>0</v>
      </c>
      <c r="UHG183" s="12">
        <f>Equity!UHG59</f>
        <v>0</v>
      </c>
      <c r="UHH183" s="12">
        <f>Equity!UHH59</f>
        <v>0</v>
      </c>
      <c r="UHI183" s="12">
        <f>Equity!UHI59</f>
        <v>0</v>
      </c>
      <c r="UHJ183" s="12">
        <f>Equity!UHJ59</f>
        <v>0</v>
      </c>
      <c r="UHK183" s="12">
        <f>Equity!UHK59</f>
        <v>0</v>
      </c>
      <c r="UHL183" s="12">
        <f>Equity!UHL59</f>
        <v>0</v>
      </c>
      <c r="UHM183" s="12">
        <f>Equity!UHM59</f>
        <v>0</v>
      </c>
      <c r="UHN183" s="12">
        <f>Equity!UHN59</f>
        <v>0</v>
      </c>
      <c r="UHO183" s="12">
        <f>Equity!UHO59</f>
        <v>0</v>
      </c>
      <c r="UHP183" s="12">
        <f>Equity!UHP59</f>
        <v>0</v>
      </c>
      <c r="UHQ183" s="12">
        <f>Equity!UHQ59</f>
        <v>0</v>
      </c>
      <c r="UHR183" s="12">
        <f>Equity!UHR59</f>
        <v>0</v>
      </c>
      <c r="UHS183" s="12">
        <f>Equity!UHS59</f>
        <v>0</v>
      </c>
      <c r="UHT183" s="12">
        <f>Equity!UHT59</f>
        <v>0</v>
      </c>
      <c r="UHU183" s="12">
        <f>Equity!UHU59</f>
        <v>0</v>
      </c>
      <c r="UHV183" s="12">
        <f>Equity!UHV59</f>
        <v>0</v>
      </c>
      <c r="UHW183" s="12">
        <f>Equity!UHW59</f>
        <v>0</v>
      </c>
      <c r="UHX183" s="12">
        <f>Equity!UHX59</f>
        <v>0</v>
      </c>
      <c r="UHY183" s="12">
        <f>Equity!UHY59</f>
        <v>0</v>
      </c>
      <c r="UHZ183" s="12">
        <f>Equity!UHZ59</f>
        <v>0</v>
      </c>
      <c r="UIA183" s="12">
        <f>Equity!UIA59</f>
        <v>0</v>
      </c>
      <c r="UIB183" s="12">
        <f>Equity!UIB59</f>
        <v>0</v>
      </c>
      <c r="UIC183" s="12">
        <f>Equity!UIC59</f>
        <v>0</v>
      </c>
      <c r="UID183" s="12">
        <f>Equity!UID59</f>
        <v>0</v>
      </c>
      <c r="UIE183" s="12">
        <f>Equity!UIE59</f>
        <v>0</v>
      </c>
      <c r="UIF183" s="12">
        <f>Equity!UIF59</f>
        <v>0</v>
      </c>
      <c r="UIG183" s="12">
        <f>Equity!UIG59</f>
        <v>0</v>
      </c>
      <c r="UIH183" s="12">
        <f>Equity!UIH59</f>
        <v>0</v>
      </c>
      <c r="UII183" s="12">
        <f>Equity!UII59</f>
        <v>0</v>
      </c>
      <c r="UIJ183" s="12">
        <f>Equity!UIJ59</f>
        <v>0</v>
      </c>
      <c r="UIK183" s="12">
        <f>Equity!UIK59</f>
        <v>0</v>
      </c>
      <c r="UIL183" s="12">
        <f>Equity!UIL59</f>
        <v>0</v>
      </c>
      <c r="UIM183" s="12">
        <f>Equity!UIM59</f>
        <v>0</v>
      </c>
      <c r="UIN183" s="12">
        <f>Equity!UIN59</f>
        <v>0</v>
      </c>
      <c r="UIO183" s="12">
        <f>Equity!UIO59</f>
        <v>0</v>
      </c>
      <c r="UIP183" s="12">
        <f>Equity!UIP59</f>
        <v>0</v>
      </c>
      <c r="UIQ183" s="12">
        <f>Equity!UIQ59</f>
        <v>0</v>
      </c>
      <c r="UIR183" s="12">
        <f>Equity!UIR59</f>
        <v>0</v>
      </c>
      <c r="UIS183" s="12">
        <f>Equity!UIS59</f>
        <v>0</v>
      </c>
      <c r="UIT183" s="12">
        <f>Equity!UIT59</f>
        <v>0</v>
      </c>
      <c r="UIU183" s="12">
        <f>Equity!UIU59</f>
        <v>0</v>
      </c>
      <c r="UIV183" s="12">
        <f>Equity!UIV59</f>
        <v>0</v>
      </c>
      <c r="UIW183" s="12">
        <f>Equity!UIW59</f>
        <v>0</v>
      </c>
      <c r="UIX183" s="12">
        <f>Equity!UIX59</f>
        <v>0</v>
      </c>
      <c r="UIY183" s="12">
        <f>Equity!UIY59</f>
        <v>0</v>
      </c>
      <c r="UIZ183" s="12">
        <f>Equity!UIZ59</f>
        <v>0</v>
      </c>
      <c r="UJA183" s="12">
        <f>Equity!UJA59</f>
        <v>0</v>
      </c>
      <c r="UJB183" s="12">
        <f>Equity!UJB59</f>
        <v>0</v>
      </c>
      <c r="UJC183" s="12">
        <f>Equity!UJC59</f>
        <v>0</v>
      </c>
      <c r="UJD183" s="12">
        <f>Equity!UJD59</f>
        <v>0</v>
      </c>
      <c r="UJE183" s="12">
        <f>Equity!UJE59</f>
        <v>0</v>
      </c>
      <c r="UJF183" s="12">
        <f>Equity!UJF59</f>
        <v>0</v>
      </c>
      <c r="UJG183" s="12">
        <f>Equity!UJG59</f>
        <v>0</v>
      </c>
      <c r="UJH183" s="12">
        <f>Equity!UJH59</f>
        <v>0</v>
      </c>
      <c r="UJI183" s="12">
        <f>Equity!UJI59</f>
        <v>0</v>
      </c>
      <c r="UJJ183" s="12">
        <f>Equity!UJJ59</f>
        <v>0</v>
      </c>
      <c r="UJK183" s="12">
        <f>Equity!UJK59</f>
        <v>0</v>
      </c>
      <c r="UJL183" s="12">
        <f>Equity!UJL59</f>
        <v>0</v>
      </c>
      <c r="UJM183" s="12">
        <f>Equity!UJM59</f>
        <v>0</v>
      </c>
      <c r="UJN183" s="12">
        <f>Equity!UJN59</f>
        <v>0</v>
      </c>
      <c r="UJO183" s="12">
        <f>Equity!UJO59</f>
        <v>0</v>
      </c>
      <c r="UJP183" s="12">
        <f>Equity!UJP59</f>
        <v>0</v>
      </c>
      <c r="UJQ183" s="12">
        <f>Equity!UJQ59</f>
        <v>0</v>
      </c>
      <c r="UJR183" s="12">
        <f>Equity!UJR59</f>
        <v>0</v>
      </c>
      <c r="UJS183" s="12">
        <f>Equity!UJS59</f>
        <v>0</v>
      </c>
      <c r="UJT183" s="12">
        <f>Equity!UJT59</f>
        <v>0</v>
      </c>
      <c r="UJU183" s="12">
        <f>Equity!UJU59</f>
        <v>0</v>
      </c>
      <c r="UJV183" s="12">
        <f>Equity!UJV59</f>
        <v>0</v>
      </c>
      <c r="UJW183" s="12">
        <f>Equity!UJW59</f>
        <v>0</v>
      </c>
      <c r="UJX183" s="12">
        <f>Equity!UJX59</f>
        <v>0</v>
      </c>
      <c r="UJY183" s="12">
        <f>Equity!UJY59</f>
        <v>0</v>
      </c>
      <c r="UJZ183" s="12">
        <f>Equity!UJZ59</f>
        <v>0</v>
      </c>
      <c r="UKA183" s="12">
        <f>Equity!UKA59</f>
        <v>0</v>
      </c>
      <c r="UKB183" s="12">
        <f>Equity!UKB59</f>
        <v>0</v>
      </c>
      <c r="UKC183" s="12">
        <f>Equity!UKC59</f>
        <v>0</v>
      </c>
      <c r="UKD183" s="12">
        <f>Equity!UKD59</f>
        <v>0</v>
      </c>
      <c r="UKE183" s="12">
        <f>Equity!UKE59</f>
        <v>0</v>
      </c>
      <c r="UKF183" s="12">
        <f>Equity!UKF59</f>
        <v>0</v>
      </c>
      <c r="UKG183" s="12">
        <f>Equity!UKG59</f>
        <v>0</v>
      </c>
      <c r="UKH183" s="12">
        <f>Equity!UKH59</f>
        <v>0</v>
      </c>
      <c r="UKI183" s="12">
        <f>Equity!UKI59</f>
        <v>0</v>
      </c>
      <c r="UKJ183" s="12">
        <f>Equity!UKJ59</f>
        <v>0</v>
      </c>
      <c r="UKK183" s="12">
        <f>Equity!UKK59</f>
        <v>0</v>
      </c>
      <c r="UKL183" s="12">
        <f>Equity!UKL59</f>
        <v>0</v>
      </c>
      <c r="UKM183" s="12">
        <f>Equity!UKM59</f>
        <v>0</v>
      </c>
      <c r="UKN183" s="12">
        <f>Equity!UKN59</f>
        <v>0</v>
      </c>
      <c r="UKO183" s="12">
        <f>Equity!UKO59</f>
        <v>0</v>
      </c>
      <c r="UKP183" s="12">
        <f>Equity!UKP59</f>
        <v>0</v>
      </c>
      <c r="UKQ183" s="12">
        <f>Equity!UKQ59</f>
        <v>0</v>
      </c>
      <c r="UKR183" s="12">
        <f>Equity!UKR59</f>
        <v>0</v>
      </c>
      <c r="UKS183" s="12">
        <f>Equity!UKS59</f>
        <v>0</v>
      </c>
      <c r="UKT183" s="12">
        <f>Equity!UKT59</f>
        <v>0</v>
      </c>
      <c r="UKU183" s="12">
        <f>Equity!UKU59</f>
        <v>0</v>
      </c>
      <c r="UKV183" s="12">
        <f>Equity!UKV59</f>
        <v>0</v>
      </c>
      <c r="UKW183" s="12">
        <f>Equity!UKW59</f>
        <v>0</v>
      </c>
      <c r="UKX183" s="12">
        <f>Equity!UKX59</f>
        <v>0</v>
      </c>
      <c r="UKY183" s="12">
        <f>Equity!UKY59</f>
        <v>0</v>
      </c>
      <c r="UKZ183" s="12">
        <f>Equity!UKZ59</f>
        <v>0</v>
      </c>
      <c r="ULA183" s="12">
        <f>Equity!ULA59</f>
        <v>0</v>
      </c>
      <c r="ULB183" s="12">
        <f>Equity!ULB59</f>
        <v>0</v>
      </c>
      <c r="ULC183" s="12">
        <f>Equity!ULC59</f>
        <v>0</v>
      </c>
      <c r="ULD183" s="12">
        <f>Equity!ULD59</f>
        <v>0</v>
      </c>
      <c r="ULE183" s="12">
        <f>Equity!ULE59</f>
        <v>0</v>
      </c>
      <c r="ULF183" s="12">
        <f>Equity!ULF59</f>
        <v>0</v>
      </c>
      <c r="ULG183" s="12">
        <f>Equity!ULG59</f>
        <v>0</v>
      </c>
      <c r="ULH183" s="12">
        <f>Equity!ULH59</f>
        <v>0</v>
      </c>
      <c r="ULI183" s="12">
        <f>Equity!ULI59</f>
        <v>0</v>
      </c>
      <c r="ULJ183" s="12">
        <f>Equity!ULJ59</f>
        <v>0</v>
      </c>
      <c r="ULK183" s="12">
        <f>Equity!ULK59</f>
        <v>0</v>
      </c>
      <c r="ULL183" s="12">
        <f>Equity!ULL59</f>
        <v>0</v>
      </c>
      <c r="ULM183" s="12">
        <f>Equity!ULM59</f>
        <v>0</v>
      </c>
      <c r="ULN183" s="12">
        <f>Equity!ULN59</f>
        <v>0</v>
      </c>
      <c r="ULO183" s="12">
        <f>Equity!ULO59</f>
        <v>0</v>
      </c>
      <c r="ULP183" s="12">
        <f>Equity!ULP59</f>
        <v>0</v>
      </c>
      <c r="ULQ183" s="12">
        <f>Equity!ULQ59</f>
        <v>0</v>
      </c>
      <c r="ULR183" s="12">
        <f>Equity!ULR59</f>
        <v>0</v>
      </c>
      <c r="ULS183" s="12">
        <f>Equity!ULS59</f>
        <v>0</v>
      </c>
      <c r="ULT183" s="12">
        <f>Equity!ULT59</f>
        <v>0</v>
      </c>
      <c r="ULU183" s="12">
        <f>Equity!ULU59</f>
        <v>0</v>
      </c>
      <c r="ULV183" s="12">
        <f>Equity!ULV59</f>
        <v>0</v>
      </c>
      <c r="ULW183" s="12">
        <f>Equity!ULW59</f>
        <v>0</v>
      </c>
      <c r="ULX183" s="12">
        <f>Equity!ULX59</f>
        <v>0</v>
      </c>
      <c r="ULY183" s="12">
        <f>Equity!ULY59</f>
        <v>0</v>
      </c>
      <c r="ULZ183" s="12">
        <f>Equity!ULZ59</f>
        <v>0</v>
      </c>
      <c r="UMA183" s="12">
        <f>Equity!UMA59</f>
        <v>0</v>
      </c>
      <c r="UMB183" s="12">
        <f>Equity!UMB59</f>
        <v>0</v>
      </c>
      <c r="UMC183" s="12">
        <f>Equity!UMC59</f>
        <v>0</v>
      </c>
      <c r="UMD183" s="12">
        <f>Equity!UMD59</f>
        <v>0</v>
      </c>
      <c r="UME183" s="12">
        <f>Equity!UME59</f>
        <v>0</v>
      </c>
      <c r="UMF183" s="12">
        <f>Equity!UMF59</f>
        <v>0</v>
      </c>
      <c r="UMG183" s="12">
        <f>Equity!UMG59</f>
        <v>0</v>
      </c>
      <c r="UMH183" s="12">
        <f>Equity!UMH59</f>
        <v>0</v>
      </c>
      <c r="UMI183" s="12">
        <f>Equity!UMI59</f>
        <v>0</v>
      </c>
      <c r="UMJ183" s="12">
        <f>Equity!UMJ59</f>
        <v>0</v>
      </c>
      <c r="UMK183" s="12">
        <f>Equity!UMK59</f>
        <v>0</v>
      </c>
      <c r="UML183" s="12">
        <f>Equity!UML59</f>
        <v>0</v>
      </c>
      <c r="UMM183" s="12">
        <f>Equity!UMM59</f>
        <v>0</v>
      </c>
      <c r="UMN183" s="12">
        <f>Equity!UMN59</f>
        <v>0</v>
      </c>
      <c r="UMO183" s="12">
        <f>Equity!UMO59</f>
        <v>0</v>
      </c>
      <c r="UMP183" s="12">
        <f>Equity!UMP59</f>
        <v>0</v>
      </c>
      <c r="UMQ183" s="12">
        <f>Equity!UMQ59</f>
        <v>0</v>
      </c>
      <c r="UMR183" s="12">
        <f>Equity!UMR59</f>
        <v>0</v>
      </c>
      <c r="UMS183" s="12">
        <f>Equity!UMS59</f>
        <v>0</v>
      </c>
      <c r="UMT183" s="12">
        <f>Equity!UMT59</f>
        <v>0</v>
      </c>
      <c r="UMU183" s="12">
        <f>Equity!UMU59</f>
        <v>0</v>
      </c>
      <c r="UMV183" s="12">
        <f>Equity!UMV59</f>
        <v>0</v>
      </c>
      <c r="UMW183" s="12">
        <f>Equity!UMW59</f>
        <v>0</v>
      </c>
      <c r="UMX183" s="12">
        <f>Equity!UMX59</f>
        <v>0</v>
      </c>
      <c r="UMY183" s="12">
        <f>Equity!UMY59</f>
        <v>0</v>
      </c>
      <c r="UMZ183" s="12">
        <f>Equity!UMZ59</f>
        <v>0</v>
      </c>
      <c r="UNA183" s="12">
        <f>Equity!UNA59</f>
        <v>0</v>
      </c>
      <c r="UNB183" s="12">
        <f>Equity!UNB59</f>
        <v>0</v>
      </c>
      <c r="UNC183" s="12">
        <f>Equity!UNC59</f>
        <v>0</v>
      </c>
      <c r="UND183" s="12">
        <f>Equity!UND59</f>
        <v>0</v>
      </c>
      <c r="UNE183" s="12">
        <f>Equity!UNE59</f>
        <v>0</v>
      </c>
      <c r="UNF183" s="12">
        <f>Equity!UNF59</f>
        <v>0</v>
      </c>
      <c r="UNG183" s="12">
        <f>Equity!UNG59</f>
        <v>0</v>
      </c>
      <c r="UNH183" s="12">
        <f>Equity!UNH59</f>
        <v>0</v>
      </c>
      <c r="UNI183" s="12">
        <f>Equity!UNI59</f>
        <v>0</v>
      </c>
      <c r="UNJ183" s="12">
        <f>Equity!UNJ59</f>
        <v>0</v>
      </c>
      <c r="UNK183" s="12">
        <f>Equity!UNK59</f>
        <v>0</v>
      </c>
      <c r="UNL183" s="12">
        <f>Equity!UNL59</f>
        <v>0</v>
      </c>
      <c r="UNM183" s="12">
        <f>Equity!UNM59</f>
        <v>0</v>
      </c>
      <c r="UNN183" s="12">
        <f>Equity!UNN59</f>
        <v>0</v>
      </c>
      <c r="UNO183" s="12">
        <f>Equity!UNO59</f>
        <v>0</v>
      </c>
      <c r="UNP183" s="12">
        <f>Equity!UNP59</f>
        <v>0</v>
      </c>
      <c r="UNQ183" s="12">
        <f>Equity!UNQ59</f>
        <v>0</v>
      </c>
      <c r="UNR183" s="12">
        <f>Equity!UNR59</f>
        <v>0</v>
      </c>
      <c r="UNS183" s="12">
        <f>Equity!UNS59</f>
        <v>0</v>
      </c>
      <c r="UNT183" s="12">
        <f>Equity!UNT59</f>
        <v>0</v>
      </c>
      <c r="UNU183" s="12">
        <f>Equity!UNU59</f>
        <v>0</v>
      </c>
      <c r="UNV183" s="12">
        <f>Equity!UNV59</f>
        <v>0</v>
      </c>
      <c r="UNW183" s="12">
        <f>Equity!UNW59</f>
        <v>0</v>
      </c>
      <c r="UNX183" s="12">
        <f>Equity!UNX59</f>
        <v>0</v>
      </c>
      <c r="UNY183" s="12">
        <f>Equity!UNY59</f>
        <v>0</v>
      </c>
      <c r="UNZ183" s="12">
        <f>Equity!UNZ59</f>
        <v>0</v>
      </c>
      <c r="UOA183" s="12">
        <f>Equity!UOA59</f>
        <v>0</v>
      </c>
      <c r="UOB183" s="12">
        <f>Equity!UOB59</f>
        <v>0</v>
      </c>
      <c r="UOC183" s="12">
        <f>Equity!UOC59</f>
        <v>0</v>
      </c>
      <c r="UOD183" s="12">
        <f>Equity!UOD59</f>
        <v>0</v>
      </c>
      <c r="UOE183" s="12">
        <f>Equity!UOE59</f>
        <v>0</v>
      </c>
      <c r="UOF183" s="12">
        <f>Equity!UOF59</f>
        <v>0</v>
      </c>
      <c r="UOG183" s="12">
        <f>Equity!UOG59</f>
        <v>0</v>
      </c>
      <c r="UOH183" s="12">
        <f>Equity!UOH59</f>
        <v>0</v>
      </c>
      <c r="UOI183" s="12">
        <f>Equity!UOI59</f>
        <v>0</v>
      </c>
      <c r="UOJ183" s="12">
        <f>Equity!UOJ59</f>
        <v>0</v>
      </c>
      <c r="UOK183" s="12">
        <f>Equity!UOK59</f>
        <v>0</v>
      </c>
      <c r="UOL183" s="12">
        <f>Equity!UOL59</f>
        <v>0</v>
      </c>
      <c r="UOM183" s="12">
        <f>Equity!UOM59</f>
        <v>0</v>
      </c>
      <c r="UON183" s="12">
        <f>Equity!UON59</f>
        <v>0</v>
      </c>
      <c r="UOO183" s="12">
        <f>Equity!UOO59</f>
        <v>0</v>
      </c>
      <c r="UOP183" s="12">
        <f>Equity!UOP59</f>
        <v>0</v>
      </c>
      <c r="UOQ183" s="12">
        <f>Equity!UOQ59</f>
        <v>0</v>
      </c>
      <c r="UOR183" s="12">
        <f>Equity!UOR59</f>
        <v>0</v>
      </c>
      <c r="UOS183" s="12">
        <f>Equity!UOS59</f>
        <v>0</v>
      </c>
      <c r="UOT183" s="12">
        <f>Equity!UOT59</f>
        <v>0</v>
      </c>
      <c r="UOU183" s="12">
        <f>Equity!UOU59</f>
        <v>0</v>
      </c>
      <c r="UOV183" s="12">
        <f>Equity!UOV59</f>
        <v>0</v>
      </c>
      <c r="UOW183" s="12">
        <f>Equity!UOW59</f>
        <v>0</v>
      </c>
      <c r="UOX183" s="12">
        <f>Equity!UOX59</f>
        <v>0</v>
      </c>
      <c r="UOY183" s="12">
        <f>Equity!UOY59</f>
        <v>0</v>
      </c>
      <c r="UOZ183" s="12">
        <f>Equity!UOZ59</f>
        <v>0</v>
      </c>
      <c r="UPA183" s="12">
        <f>Equity!UPA59</f>
        <v>0</v>
      </c>
      <c r="UPB183" s="12">
        <f>Equity!UPB59</f>
        <v>0</v>
      </c>
      <c r="UPC183" s="12">
        <f>Equity!UPC59</f>
        <v>0</v>
      </c>
      <c r="UPD183" s="12">
        <f>Equity!UPD59</f>
        <v>0</v>
      </c>
      <c r="UPE183" s="12">
        <f>Equity!UPE59</f>
        <v>0</v>
      </c>
      <c r="UPF183" s="12">
        <f>Equity!UPF59</f>
        <v>0</v>
      </c>
      <c r="UPG183" s="12">
        <f>Equity!UPG59</f>
        <v>0</v>
      </c>
      <c r="UPH183" s="12">
        <f>Equity!UPH59</f>
        <v>0</v>
      </c>
      <c r="UPI183" s="12">
        <f>Equity!UPI59</f>
        <v>0</v>
      </c>
      <c r="UPJ183" s="12">
        <f>Equity!UPJ59</f>
        <v>0</v>
      </c>
      <c r="UPK183" s="12">
        <f>Equity!UPK59</f>
        <v>0</v>
      </c>
      <c r="UPL183" s="12">
        <f>Equity!UPL59</f>
        <v>0</v>
      </c>
      <c r="UPM183" s="12">
        <f>Equity!UPM59</f>
        <v>0</v>
      </c>
      <c r="UPN183" s="12">
        <f>Equity!UPN59</f>
        <v>0</v>
      </c>
      <c r="UPO183" s="12">
        <f>Equity!UPO59</f>
        <v>0</v>
      </c>
      <c r="UPP183" s="12">
        <f>Equity!UPP59</f>
        <v>0</v>
      </c>
      <c r="UPQ183" s="12">
        <f>Equity!UPQ59</f>
        <v>0</v>
      </c>
      <c r="UPR183" s="12">
        <f>Equity!UPR59</f>
        <v>0</v>
      </c>
      <c r="UPS183" s="12">
        <f>Equity!UPS59</f>
        <v>0</v>
      </c>
      <c r="UPT183" s="12">
        <f>Equity!UPT59</f>
        <v>0</v>
      </c>
      <c r="UPU183" s="12">
        <f>Equity!UPU59</f>
        <v>0</v>
      </c>
      <c r="UPV183" s="12">
        <f>Equity!UPV59</f>
        <v>0</v>
      </c>
      <c r="UPW183" s="12">
        <f>Equity!UPW59</f>
        <v>0</v>
      </c>
      <c r="UPX183" s="12">
        <f>Equity!UPX59</f>
        <v>0</v>
      </c>
      <c r="UPY183" s="12">
        <f>Equity!UPY59</f>
        <v>0</v>
      </c>
      <c r="UPZ183" s="12">
        <f>Equity!UPZ59</f>
        <v>0</v>
      </c>
      <c r="UQA183" s="12">
        <f>Equity!UQA59</f>
        <v>0</v>
      </c>
      <c r="UQB183" s="12">
        <f>Equity!UQB59</f>
        <v>0</v>
      </c>
      <c r="UQC183" s="12">
        <f>Equity!UQC59</f>
        <v>0</v>
      </c>
      <c r="UQD183" s="12">
        <f>Equity!UQD59</f>
        <v>0</v>
      </c>
      <c r="UQE183" s="12">
        <f>Equity!UQE59</f>
        <v>0</v>
      </c>
      <c r="UQF183" s="12">
        <f>Equity!UQF59</f>
        <v>0</v>
      </c>
      <c r="UQG183" s="12">
        <f>Equity!UQG59</f>
        <v>0</v>
      </c>
      <c r="UQH183" s="12">
        <f>Equity!UQH59</f>
        <v>0</v>
      </c>
      <c r="UQI183" s="12">
        <f>Equity!UQI59</f>
        <v>0</v>
      </c>
      <c r="UQJ183" s="12">
        <f>Equity!UQJ59</f>
        <v>0</v>
      </c>
      <c r="UQK183" s="12">
        <f>Equity!UQK59</f>
        <v>0</v>
      </c>
      <c r="UQL183" s="12">
        <f>Equity!UQL59</f>
        <v>0</v>
      </c>
      <c r="UQM183" s="12">
        <f>Equity!UQM59</f>
        <v>0</v>
      </c>
      <c r="UQN183" s="12">
        <f>Equity!UQN59</f>
        <v>0</v>
      </c>
      <c r="UQO183" s="12">
        <f>Equity!UQO59</f>
        <v>0</v>
      </c>
      <c r="UQP183" s="12">
        <f>Equity!UQP59</f>
        <v>0</v>
      </c>
      <c r="UQQ183" s="12">
        <f>Equity!UQQ59</f>
        <v>0</v>
      </c>
      <c r="UQR183" s="12">
        <f>Equity!UQR59</f>
        <v>0</v>
      </c>
      <c r="UQS183" s="12">
        <f>Equity!UQS59</f>
        <v>0</v>
      </c>
      <c r="UQT183" s="12">
        <f>Equity!UQT59</f>
        <v>0</v>
      </c>
      <c r="UQU183" s="12">
        <f>Equity!UQU59</f>
        <v>0</v>
      </c>
      <c r="UQV183" s="12">
        <f>Equity!UQV59</f>
        <v>0</v>
      </c>
      <c r="UQW183" s="12">
        <f>Equity!UQW59</f>
        <v>0</v>
      </c>
      <c r="UQX183" s="12">
        <f>Equity!UQX59</f>
        <v>0</v>
      </c>
      <c r="UQY183" s="12">
        <f>Equity!UQY59</f>
        <v>0</v>
      </c>
      <c r="UQZ183" s="12">
        <f>Equity!UQZ59</f>
        <v>0</v>
      </c>
      <c r="URA183" s="12">
        <f>Equity!URA59</f>
        <v>0</v>
      </c>
      <c r="URB183" s="12">
        <f>Equity!URB59</f>
        <v>0</v>
      </c>
      <c r="URC183" s="12">
        <f>Equity!URC59</f>
        <v>0</v>
      </c>
      <c r="URD183" s="12">
        <f>Equity!URD59</f>
        <v>0</v>
      </c>
      <c r="URE183" s="12">
        <f>Equity!URE59</f>
        <v>0</v>
      </c>
      <c r="URF183" s="12">
        <f>Equity!URF59</f>
        <v>0</v>
      </c>
      <c r="URG183" s="12">
        <f>Equity!URG59</f>
        <v>0</v>
      </c>
      <c r="URH183" s="12">
        <f>Equity!URH59</f>
        <v>0</v>
      </c>
      <c r="URI183" s="12">
        <f>Equity!URI59</f>
        <v>0</v>
      </c>
      <c r="URJ183" s="12">
        <f>Equity!URJ59</f>
        <v>0</v>
      </c>
      <c r="URK183" s="12">
        <f>Equity!URK59</f>
        <v>0</v>
      </c>
      <c r="URL183" s="12">
        <f>Equity!URL59</f>
        <v>0</v>
      </c>
      <c r="URM183" s="12">
        <f>Equity!URM59</f>
        <v>0</v>
      </c>
      <c r="URN183" s="12">
        <f>Equity!URN59</f>
        <v>0</v>
      </c>
      <c r="URO183" s="12">
        <f>Equity!URO59</f>
        <v>0</v>
      </c>
      <c r="URP183" s="12">
        <f>Equity!URP59</f>
        <v>0</v>
      </c>
      <c r="URQ183" s="12">
        <f>Equity!URQ59</f>
        <v>0</v>
      </c>
      <c r="URR183" s="12">
        <f>Equity!URR59</f>
        <v>0</v>
      </c>
      <c r="URS183" s="12">
        <f>Equity!URS59</f>
        <v>0</v>
      </c>
      <c r="URT183" s="12">
        <f>Equity!URT59</f>
        <v>0</v>
      </c>
      <c r="URU183" s="12">
        <f>Equity!URU59</f>
        <v>0</v>
      </c>
      <c r="URV183" s="12">
        <f>Equity!URV59</f>
        <v>0</v>
      </c>
      <c r="URW183" s="12">
        <f>Equity!URW59</f>
        <v>0</v>
      </c>
      <c r="URX183" s="12">
        <f>Equity!URX59</f>
        <v>0</v>
      </c>
      <c r="URY183" s="12">
        <f>Equity!URY59</f>
        <v>0</v>
      </c>
      <c r="URZ183" s="12">
        <f>Equity!URZ59</f>
        <v>0</v>
      </c>
      <c r="USA183" s="12">
        <f>Equity!USA59</f>
        <v>0</v>
      </c>
      <c r="USB183" s="12">
        <f>Equity!USB59</f>
        <v>0</v>
      </c>
      <c r="USC183" s="12">
        <f>Equity!USC59</f>
        <v>0</v>
      </c>
      <c r="USD183" s="12">
        <f>Equity!USD59</f>
        <v>0</v>
      </c>
      <c r="USE183" s="12">
        <f>Equity!USE59</f>
        <v>0</v>
      </c>
      <c r="USF183" s="12">
        <f>Equity!USF59</f>
        <v>0</v>
      </c>
      <c r="USG183" s="12">
        <f>Equity!USG59</f>
        <v>0</v>
      </c>
      <c r="USH183" s="12">
        <f>Equity!USH59</f>
        <v>0</v>
      </c>
      <c r="USI183" s="12">
        <f>Equity!USI59</f>
        <v>0</v>
      </c>
      <c r="USJ183" s="12">
        <f>Equity!USJ59</f>
        <v>0</v>
      </c>
      <c r="USK183" s="12">
        <f>Equity!USK59</f>
        <v>0</v>
      </c>
      <c r="USL183" s="12">
        <f>Equity!USL59</f>
        <v>0</v>
      </c>
      <c r="USM183" s="12">
        <f>Equity!USM59</f>
        <v>0</v>
      </c>
      <c r="USN183" s="12">
        <f>Equity!USN59</f>
        <v>0</v>
      </c>
      <c r="USO183" s="12">
        <f>Equity!USO59</f>
        <v>0</v>
      </c>
      <c r="USP183" s="12">
        <f>Equity!USP59</f>
        <v>0</v>
      </c>
      <c r="USQ183" s="12">
        <f>Equity!USQ59</f>
        <v>0</v>
      </c>
      <c r="USR183" s="12">
        <f>Equity!USR59</f>
        <v>0</v>
      </c>
      <c r="USS183" s="12">
        <f>Equity!USS59</f>
        <v>0</v>
      </c>
      <c r="UST183" s="12">
        <f>Equity!UST59</f>
        <v>0</v>
      </c>
      <c r="USU183" s="12">
        <f>Equity!USU59</f>
        <v>0</v>
      </c>
      <c r="USV183" s="12">
        <f>Equity!USV59</f>
        <v>0</v>
      </c>
      <c r="USW183" s="12">
        <f>Equity!USW59</f>
        <v>0</v>
      </c>
      <c r="USX183" s="12">
        <f>Equity!USX59</f>
        <v>0</v>
      </c>
      <c r="USY183" s="12">
        <f>Equity!USY59</f>
        <v>0</v>
      </c>
      <c r="USZ183" s="12">
        <f>Equity!USZ59</f>
        <v>0</v>
      </c>
      <c r="UTA183" s="12">
        <f>Equity!UTA59</f>
        <v>0</v>
      </c>
      <c r="UTB183" s="12">
        <f>Equity!UTB59</f>
        <v>0</v>
      </c>
      <c r="UTC183" s="12">
        <f>Equity!UTC59</f>
        <v>0</v>
      </c>
      <c r="UTD183" s="12">
        <f>Equity!UTD59</f>
        <v>0</v>
      </c>
      <c r="UTE183" s="12">
        <f>Equity!UTE59</f>
        <v>0</v>
      </c>
      <c r="UTF183" s="12">
        <f>Equity!UTF59</f>
        <v>0</v>
      </c>
      <c r="UTG183" s="12">
        <f>Equity!UTG59</f>
        <v>0</v>
      </c>
      <c r="UTH183" s="12">
        <f>Equity!UTH59</f>
        <v>0</v>
      </c>
      <c r="UTI183" s="12">
        <f>Equity!UTI59</f>
        <v>0</v>
      </c>
      <c r="UTJ183" s="12">
        <f>Equity!UTJ59</f>
        <v>0</v>
      </c>
      <c r="UTK183" s="12">
        <f>Equity!UTK59</f>
        <v>0</v>
      </c>
      <c r="UTL183" s="12">
        <f>Equity!UTL59</f>
        <v>0</v>
      </c>
      <c r="UTM183" s="12">
        <f>Equity!UTM59</f>
        <v>0</v>
      </c>
      <c r="UTN183" s="12">
        <f>Equity!UTN59</f>
        <v>0</v>
      </c>
      <c r="UTO183" s="12">
        <f>Equity!UTO59</f>
        <v>0</v>
      </c>
      <c r="UTP183" s="12">
        <f>Equity!UTP59</f>
        <v>0</v>
      </c>
      <c r="UTQ183" s="12">
        <f>Equity!UTQ59</f>
        <v>0</v>
      </c>
      <c r="UTR183" s="12">
        <f>Equity!UTR59</f>
        <v>0</v>
      </c>
      <c r="UTS183" s="12">
        <f>Equity!UTS59</f>
        <v>0</v>
      </c>
      <c r="UTT183" s="12">
        <f>Equity!UTT59</f>
        <v>0</v>
      </c>
      <c r="UTU183" s="12">
        <f>Equity!UTU59</f>
        <v>0</v>
      </c>
      <c r="UTV183" s="12">
        <f>Equity!UTV59</f>
        <v>0</v>
      </c>
      <c r="UTW183" s="12">
        <f>Equity!UTW59</f>
        <v>0</v>
      </c>
      <c r="UTX183" s="12">
        <f>Equity!UTX59</f>
        <v>0</v>
      </c>
      <c r="UTY183" s="12">
        <f>Equity!UTY59</f>
        <v>0</v>
      </c>
      <c r="UTZ183" s="12">
        <f>Equity!UTZ59</f>
        <v>0</v>
      </c>
      <c r="UUA183" s="12">
        <f>Equity!UUA59</f>
        <v>0</v>
      </c>
      <c r="UUB183" s="12">
        <f>Equity!UUB59</f>
        <v>0</v>
      </c>
      <c r="UUC183" s="12">
        <f>Equity!UUC59</f>
        <v>0</v>
      </c>
      <c r="UUD183" s="12">
        <f>Equity!UUD59</f>
        <v>0</v>
      </c>
      <c r="UUE183" s="12">
        <f>Equity!UUE59</f>
        <v>0</v>
      </c>
      <c r="UUF183" s="12">
        <f>Equity!UUF59</f>
        <v>0</v>
      </c>
      <c r="UUG183" s="12">
        <f>Equity!UUG59</f>
        <v>0</v>
      </c>
      <c r="UUH183" s="12">
        <f>Equity!UUH59</f>
        <v>0</v>
      </c>
      <c r="UUI183" s="12">
        <f>Equity!UUI59</f>
        <v>0</v>
      </c>
      <c r="UUJ183" s="12">
        <f>Equity!UUJ59</f>
        <v>0</v>
      </c>
      <c r="UUK183" s="12">
        <f>Equity!UUK59</f>
        <v>0</v>
      </c>
      <c r="UUL183" s="12">
        <f>Equity!UUL59</f>
        <v>0</v>
      </c>
      <c r="UUM183" s="12">
        <f>Equity!UUM59</f>
        <v>0</v>
      </c>
      <c r="UUN183" s="12">
        <f>Equity!UUN59</f>
        <v>0</v>
      </c>
      <c r="UUO183" s="12">
        <f>Equity!UUO59</f>
        <v>0</v>
      </c>
      <c r="UUP183" s="12">
        <f>Equity!UUP59</f>
        <v>0</v>
      </c>
      <c r="UUQ183" s="12">
        <f>Equity!UUQ59</f>
        <v>0</v>
      </c>
      <c r="UUR183" s="12">
        <f>Equity!UUR59</f>
        <v>0</v>
      </c>
      <c r="UUS183" s="12">
        <f>Equity!UUS59</f>
        <v>0</v>
      </c>
      <c r="UUT183" s="12">
        <f>Equity!UUT59</f>
        <v>0</v>
      </c>
      <c r="UUU183" s="12">
        <f>Equity!UUU59</f>
        <v>0</v>
      </c>
      <c r="UUV183" s="12">
        <f>Equity!UUV59</f>
        <v>0</v>
      </c>
      <c r="UUW183" s="12">
        <f>Equity!UUW59</f>
        <v>0</v>
      </c>
      <c r="UUX183" s="12">
        <f>Equity!UUX59</f>
        <v>0</v>
      </c>
      <c r="UUY183" s="12">
        <f>Equity!UUY59</f>
        <v>0</v>
      </c>
      <c r="UUZ183" s="12">
        <f>Equity!UUZ59</f>
        <v>0</v>
      </c>
      <c r="UVA183" s="12">
        <f>Equity!UVA59</f>
        <v>0</v>
      </c>
      <c r="UVB183" s="12">
        <f>Equity!UVB59</f>
        <v>0</v>
      </c>
      <c r="UVC183" s="12">
        <f>Equity!UVC59</f>
        <v>0</v>
      </c>
      <c r="UVD183" s="12">
        <f>Equity!UVD59</f>
        <v>0</v>
      </c>
      <c r="UVE183" s="12">
        <f>Equity!UVE59</f>
        <v>0</v>
      </c>
      <c r="UVF183" s="12">
        <f>Equity!UVF59</f>
        <v>0</v>
      </c>
      <c r="UVG183" s="12">
        <f>Equity!UVG59</f>
        <v>0</v>
      </c>
      <c r="UVH183" s="12">
        <f>Equity!UVH59</f>
        <v>0</v>
      </c>
      <c r="UVI183" s="12">
        <f>Equity!UVI59</f>
        <v>0</v>
      </c>
      <c r="UVJ183" s="12">
        <f>Equity!UVJ59</f>
        <v>0</v>
      </c>
      <c r="UVK183" s="12">
        <f>Equity!UVK59</f>
        <v>0</v>
      </c>
      <c r="UVL183" s="12">
        <f>Equity!UVL59</f>
        <v>0</v>
      </c>
      <c r="UVM183" s="12">
        <f>Equity!UVM59</f>
        <v>0</v>
      </c>
      <c r="UVN183" s="12">
        <f>Equity!UVN59</f>
        <v>0</v>
      </c>
      <c r="UVO183" s="12">
        <f>Equity!UVO59</f>
        <v>0</v>
      </c>
      <c r="UVP183" s="12">
        <f>Equity!UVP59</f>
        <v>0</v>
      </c>
      <c r="UVQ183" s="12">
        <f>Equity!UVQ59</f>
        <v>0</v>
      </c>
      <c r="UVR183" s="12">
        <f>Equity!UVR59</f>
        <v>0</v>
      </c>
      <c r="UVS183" s="12">
        <f>Equity!UVS59</f>
        <v>0</v>
      </c>
      <c r="UVT183" s="12">
        <f>Equity!UVT59</f>
        <v>0</v>
      </c>
      <c r="UVU183" s="12">
        <f>Equity!UVU59</f>
        <v>0</v>
      </c>
      <c r="UVV183" s="12">
        <f>Equity!UVV59</f>
        <v>0</v>
      </c>
      <c r="UVW183" s="12">
        <f>Equity!UVW59</f>
        <v>0</v>
      </c>
      <c r="UVX183" s="12">
        <f>Equity!UVX59</f>
        <v>0</v>
      </c>
      <c r="UVY183" s="12">
        <f>Equity!UVY59</f>
        <v>0</v>
      </c>
      <c r="UVZ183" s="12">
        <f>Equity!UVZ59</f>
        <v>0</v>
      </c>
      <c r="UWA183" s="12">
        <f>Equity!UWA59</f>
        <v>0</v>
      </c>
      <c r="UWB183" s="12">
        <f>Equity!UWB59</f>
        <v>0</v>
      </c>
      <c r="UWC183" s="12">
        <f>Equity!UWC59</f>
        <v>0</v>
      </c>
      <c r="UWD183" s="12">
        <f>Equity!UWD59</f>
        <v>0</v>
      </c>
      <c r="UWE183" s="12">
        <f>Equity!UWE59</f>
        <v>0</v>
      </c>
      <c r="UWF183" s="12">
        <f>Equity!UWF59</f>
        <v>0</v>
      </c>
      <c r="UWG183" s="12">
        <f>Equity!UWG59</f>
        <v>0</v>
      </c>
      <c r="UWH183" s="12">
        <f>Equity!UWH59</f>
        <v>0</v>
      </c>
      <c r="UWI183" s="12">
        <f>Equity!UWI59</f>
        <v>0</v>
      </c>
      <c r="UWJ183" s="12">
        <f>Equity!UWJ59</f>
        <v>0</v>
      </c>
      <c r="UWK183" s="12">
        <f>Equity!UWK59</f>
        <v>0</v>
      </c>
      <c r="UWL183" s="12">
        <f>Equity!UWL59</f>
        <v>0</v>
      </c>
      <c r="UWM183" s="12">
        <f>Equity!UWM59</f>
        <v>0</v>
      </c>
      <c r="UWN183" s="12">
        <f>Equity!UWN59</f>
        <v>0</v>
      </c>
      <c r="UWO183" s="12">
        <f>Equity!UWO59</f>
        <v>0</v>
      </c>
      <c r="UWP183" s="12">
        <f>Equity!UWP59</f>
        <v>0</v>
      </c>
      <c r="UWQ183" s="12">
        <f>Equity!UWQ59</f>
        <v>0</v>
      </c>
      <c r="UWR183" s="12">
        <f>Equity!UWR59</f>
        <v>0</v>
      </c>
      <c r="UWS183" s="12">
        <f>Equity!UWS59</f>
        <v>0</v>
      </c>
      <c r="UWT183" s="12">
        <f>Equity!UWT59</f>
        <v>0</v>
      </c>
      <c r="UWU183" s="12">
        <f>Equity!UWU59</f>
        <v>0</v>
      </c>
      <c r="UWV183" s="12">
        <f>Equity!UWV59</f>
        <v>0</v>
      </c>
      <c r="UWW183" s="12">
        <f>Equity!UWW59</f>
        <v>0</v>
      </c>
      <c r="UWX183" s="12">
        <f>Equity!UWX59</f>
        <v>0</v>
      </c>
      <c r="UWY183" s="12">
        <f>Equity!UWY59</f>
        <v>0</v>
      </c>
      <c r="UWZ183" s="12">
        <f>Equity!UWZ59</f>
        <v>0</v>
      </c>
      <c r="UXA183" s="12">
        <f>Equity!UXA59</f>
        <v>0</v>
      </c>
      <c r="UXB183" s="12">
        <f>Equity!UXB59</f>
        <v>0</v>
      </c>
      <c r="UXC183" s="12">
        <f>Equity!UXC59</f>
        <v>0</v>
      </c>
      <c r="UXD183" s="12">
        <f>Equity!UXD59</f>
        <v>0</v>
      </c>
      <c r="UXE183" s="12">
        <f>Equity!UXE59</f>
        <v>0</v>
      </c>
      <c r="UXF183" s="12">
        <f>Equity!UXF59</f>
        <v>0</v>
      </c>
      <c r="UXG183" s="12">
        <f>Equity!UXG59</f>
        <v>0</v>
      </c>
      <c r="UXH183" s="12">
        <f>Equity!UXH59</f>
        <v>0</v>
      </c>
      <c r="UXI183" s="12">
        <f>Equity!UXI59</f>
        <v>0</v>
      </c>
      <c r="UXJ183" s="12">
        <f>Equity!UXJ59</f>
        <v>0</v>
      </c>
      <c r="UXK183" s="12">
        <f>Equity!UXK59</f>
        <v>0</v>
      </c>
      <c r="UXL183" s="12">
        <f>Equity!UXL59</f>
        <v>0</v>
      </c>
      <c r="UXM183" s="12">
        <f>Equity!UXM59</f>
        <v>0</v>
      </c>
      <c r="UXN183" s="12">
        <f>Equity!UXN59</f>
        <v>0</v>
      </c>
      <c r="UXO183" s="12">
        <f>Equity!UXO59</f>
        <v>0</v>
      </c>
      <c r="UXP183" s="12">
        <f>Equity!UXP59</f>
        <v>0</v>
      </c>
      <c r="UXQ183" s="12">
        <f>Equity!UXQ59</f>
        <v>0</v>
      </c>
      <c r="UXR183" s="12">
        <f>Equity!UXR59</f>
        <v>0</v>
      </c>
      <c r="UXS183" s="12">
        <f>Equity!UXS59</f>
        <v>0</v>
      </c>
      <c r="UXT183" s="12">
        <f>Equity!UXT59</f>
        <v>0</v>
      </c>
      <c r="UXU183" s="12">
        <f>Equity!UXU59</f>
        <v>0</v>
      </c>
      <c r="UXV183" s="12">
        <f>Equity!UXV59</f>
        <v>0</v>
      </c>
      <c r="UXW183" s="12">
        <f>Equity!UXW59</f>
        <v>0</v>
      </c>
      <c r="UXX183" s="12">
        <f>Equity!UXX59</f>
        <v>0</v>
      </c>
      <c r="UXY183" s="12">
        <f>Equity!UXY59</f>
        <v>0</v>
      </c>
      <c r="UXZ183" s="12">
        <f>Equity!UXZ59</f>
        <v>0</v>
      </c>
      <c r="UYA183" s="12">
        <f>Equity!UYA59</f>
        <v>0</v>
      </c>
      <c r="UYB183" s="12">
        <f>Equity!UYB59</f>
        <v>0</v>
      </c>
      <c r="UYC183" s="12">
        <f>Equity!UYC59</f>
        <v>0</v>
      </c>
      <c r="UYD183" s="12">
        <f>Equity!UYD59</f>
        <v>0</v>
      </c>
      <c r="UYE183" s="12">
        <f>Equity!UYE59</f>
        <v>0</v>
      </c>
      <c r="UYF183" s="12">
        <f>Equity!UYF59</f>
        <v>0</v>
      </c>
      <c r="UYG183" s="12">
        <f>Equity!UYG59</f>
        <v>0</v>
      </c>
      <c r="UYH183" s="12">
        <f>Equity!UYH59</f>
        <v>0</v>
      </c>
      <c r="UYI183" s="12">
        <f>Equity!UYI59</f>
        <v>0</v>
      </c>
      <c r="UYJ183" s="12">
        <f>Equity!UYJ59</f>
        <v>0</v>
      </c>
      <c r="UYK183" s="12">
        <f>Equity!UYK59</f>
        <v>0</v>
      </c>
      <c r="UYL183" s="12">
        <f>Equity!UYL59</f>
        <v>0</v>
      </c>
      <c r="UYM183" s="12">
        <f>Equity!UYM59</f>
        <v>0</v>
      </c>
      <c r="UYN183" s="12">
        <f>Equity!UYN59</f>
        <v>0</v>
      </c>
      <c r="UYO183" s="12">
        <f>Equity!UYO59</f>
        <v>0</v>
      </c>
      <c r="UYP183" s="12">
        <f>Equity!UYP59</f>
        <v>0</v>
      </c>
      <c r="UYQ183" s="12">
        <f>Equity!UYQ59</f>
        <v>0</v>
      </c>
      <c r="UYR183" s="12">
        <f>Equity!UYR59</f>
        <v>0</v>
      </c>
      <c r="UYS183" s="12">
        <f>Equity!UYS59</f>
        <v>0</v>
      </c>
      <c r="UYT183" s="12">
        <f>Equity!UYT59</f>
        <v>0</v>
      </c>
      <c r="UYU183" s="12">
        <f>Equity!UYU59</f>
        <v>0</v>
      </c>
      <c r="UYV183" s="12">
        <f>Equity!UYV59</f>
        <v>0</v>
      </c>
      <c r="UYW183" s="12">
        <f>Equity!UYW59</f>
        <v>0</v>
      </c>
      <c r="UYX183" s="12">
        <f>Equity!UYX59</f>
        <v>0</v>
      </c>
      <c r="UYY183" s="12">
        <f>Equity!UYY59</f>
        <v>0</v>
      </c>
      <c r="UYZ183" s="12">
        <f>Equity!UYZ59</f>
        <v>0</v>
      </c>
      <c r="UZA183" s="12">
        <f>Equity!UZA59</f>
        <v>0</v>
      </c>
      <c r="UZB183" s="12">
        <f>Equity!UZB59</f>
        <v>0</v>
      </c>
      <c r="UZC183" s="12">
        <f>Equity!UZC59</f>
        <v>0</v>
      </c>
      <c r="UZD183" s="12">
        <f>Equity!UZD59</f>
        <v>0</v>
      </c>
      <c r="UZE183" s="12">
        <f>Equity!UZE59</f>
        <v>0</v>
      </c>
      <c r="UZF183" s="12">
        <f>Equity!UZF59</f>
        <v>0</v>
      </c>
      <c r="UZG183" s="12">
        <f>Equity!UZG59</f>
        <v>0</v>
      </c>
      <c r="UZH183" s="12">
        <f>Equity!UZH59</f>
        <v>0</v>
      </c>
      <c r="UZI183" s="12">
        <f>Equity!UZI59</f>
        <v>0</v>
      </c>
      <c r="UZJ183" s="12">
        <f>Equity!UZJ59</f>
        <v>0</v>
      </c>
      <c r="UZK183" s="12">
        <f>Equity!UZK59</f>
        <v>0</v>
      </c>
      <c r="UZL183" s="12">
        <f>Equity!UZL59</f>
        <v>0</v>
      </c>
      <c r="UZM183" s="12">
        <f>Equity!UZM59</f>
        <v>0</v>
      </c>
      <c r="UZN183" s="12">
        <f>Equity!UZN59</f>
        <v>0</v>
      </c>
      <c r="UZO183" s="12">
        <f>Equity!UZO59</f>
        <v>0</v>
      </c>
      <c r="UZP183" s="12">
        <f>Equity!UZP59</f>
        <v>0</v>
      </c>
      <c r="UZQ183" s="12">
        <f>Equity!UZQ59</f>
        <v>0</v>
      </c>
      <c r="UZR183" s="12">
        <f>Equity!UZR59</f>
        <v>0</v>
      </c>
      <c r="UZS183" s="12">
        <f>Equity!UZS59</f>
        <v>0</v>
      </c>
      <c r="UZT183" s="12">
        <f>Equity!UZT59</f>
        <v>0</v>
      </c>
      <c r="UZU183" s="12">
        <f>Equity!UZU59</f>
        <v>0</v>
      </c>
      <c r="UZV183" s="12">
        <f>Equity!UZV59</f>
        <v>0</v>
      </c>
      <c r="UZW183" s="12">
        <f>Equity!UZW59</f>
        <v>0</v>
      </c>
      <c r="UZX183" s="12">
        <f>Equity!UZX59</f>
        <v>0</v>
      </c>
      <c r="UZY183" s="12">
        <f>Equity!UZY59</f>
        <v>0</v>
      </c>
      <c r="UZZ183" s="12">
        <f>Equity!UZZ59</f>
        <v>0</v>
      </c>
      <c r="VAA183" s="12">
        <f>Equity!VAA59</f>
        <v>0</v>
      </c>
      <c r="VAB183" s="12">
        <f>Equity!VAB59</f>
        <v>0</v>
      </c>
      <c r="VAC183" s="12">
        <f>Equity!VAC59</f>
        <v>0</v>
      </c>
      <c r="VAD183" s="12">
        <f>Equity!VAD59</f>
        <v>0</v>
      </c>
      <c r="VAE183" s="12">
        <f>Equity!VAE59</f>
        <v>0</v>
      </c>
      <c r="VAF183" s="12">
        <f>Equity!VAF59</f>
        <v>0</v>
      </c>
      <c r="VAG183" s="12">
        <f>Equity!VAG59</f>
        <v>0</v>
      </c>
      <c r="VAH183" s="12">
        <f>Equity!VAH59</f>
        <v>0</v>
      </c>
      <c r="VAI183" s="12">
        <f>Equity!VAI59</f>
        <v>0</v>
      </c>
      <c r="VAJ183" s="12">
        <f>Equity!VAJ59</f>
        <v>0</v>
      </c>
      <c r="VAK183" s="12">
        <f>Equity!VAK59</f>
        <v>0</v>
      </c>
      <c r="VAL183" s="12">
        <f>Equity!VAL59</f>
        <v>0</v>
      </c>
      <c r="VAM183" s="12">
        <f>Equity!VAM59</f>
        <v>0</v>
      </c>
      <c r="VAN183" s="12">
        <f>Equity!VAN59</f>
        <v>0</v>
      </c>
      <c r="VAO183" s="12">
        <f>Equity!VAO59</f>
        <v>0</v>
      </c>
      <c r="VAP183" s="12">
        <f>Equity!VAP59</f>
        <v>0</v>
      </c>
      <c r="VAQ183" s="12">
        <f>Equity!VAQ59</f>
        <v>0</v>
      </c>
      <c r="VAR183" s="12">
        <f>Equity!VAR59</f>
        <v>0</v>
      </c>
      <c r="VAS183" s="12">
        <f>Equity!VAS59</f>
        <v>0</v>
      </c>
      <c r="VAT183" s="12">
        <f>Equity!VAT59</f>
        <v>0</v>
      </c>
      <c r="VAU183" s="12">
        <f>Equity!VAU59</f>
        <v>0</v>
      </c>
      <c r="VAV183" s="12">
        <f>Equity!VAV59</f>
        <v>0</v>
      </c>
      <c r="VAW183" s="12">
        <f>Equity!VAW59</f>
        <v>0</v>
      </c>
      <c r="VAX183" s="12">
        <f>Equity!VAX59</f>
        <v>0</v>
      </c>
      <c r="VAY183" s="12">
        <f>Equity!VAY59</f>
        <v>0</v>
      </c>
      <c r="VAZ183" s="12">
        <f>Equity!VAZ59</f>
        <v>0</v>
      </c>
      <c r="VBA183" s="12">
        <f>Equity!VBA59</f>
        <v>0</v>
      </c>
      <c r="VBB183" s="12">
        <f>Equity!VBB59</f>
        <v>0</v>
      </c>
      <c r="VBC183" s="12">
        <f>Equity!VBC59</f>
        <v>0</v>
      </c>
      <c r="VBD183" s="12">
        <f>Equity!VBD59</f>
        <v>0</v>
      </c>
      <c r="VBE183" s="12">
        <f>Equity!VBE59</f>
        <v>0</v>
      </c>
      <c r="VBF183" s="12">
        <f>Equity!VBF59</f>
        <v>0</v>
      </c>
      <c r="VBG183" s="12">
        <f>Equity!VBG59</f>
        <v>0</v>
      </c>
      <c r="VBH183" s="12">
        <f>Equity!VBH59</f>
        <v>0</v>
      </c>
      <c r="VBI183" s="12">
        <f>Equity!VBI59</f>
        <v>0</v>
      </c>
      <c r="VBJ183" s="12">
        <f>Equity!VBJ59</f>
        <v>0</v>
      </c>
      <c r="VBK183" s="12">
        <f>Equity!VBK59</f>
        <v>0</v>
      </c>
      <c r="VBL183" s="12">
        <f>Equity!VBL59</f>
        <v>0</v>
      </c>
      <c r="VBM183" s="12">
        <f>Equity!VBM59</f>
        <v>0</v>
      </c>
      <c r="VBN183" s="12">
        <f>Equity!VBN59</f>
        <v>0</v>
      </c>
      <c r="VBO183" s="12">
        <f>Equity!VBO59</f>
        <v>0</v>
      </c>
      <c r="VBP183" s="12">
        <f>Equity!VBP59</f>
        <v>0</v>
      </c>
      <c r="VBQ183" s="12">
        <f>Equity!VBQ59</f>
        <v>0</v>
      </c>
      <c r="VBR183" s="12">
        <f>Equity!VBR59</f>
        <v>0</v>
      </c>
      <c r="VBS183" s="12">
        <f>Equity!VBS59</f>
        <v>0</v>
      </c>
      <c r="VBT183" s="12">
        <f>Equity!VBT59</f>
        <v>0</v>
      </c>
      <c r="VBU183" s="12">
        <f>Equity!VBU59</f>
        <v>0</v>
      </c>
      <c r="VBV183" s="12">
        <f>Equity!VBV59</f>
        <v>0</v>
      </c>
      <c r="VBW183" s="12">
        <f>Equity!VBW59</f>
        <v>0</v>
      </c>
      <c r="VBX183" s="12">
        <f>Equity!VBX59</f>
        <v>0</v>
      </c>
      <c r="VBY183" s="12">
        <f>Equity!VBY59</f>
        <v>0</v>
      </c>
      <c r="VBZ183" s="12">
        <f>Equity!VBZ59</f>
        <v>0</v>
      </c>
      <c r="VCA183" s="12">
        <f>Equity!VCA59</f>
        <v>0</v>
      </c>
      <c r="VCB183" s="12">
        <f>Equity!VCB59</f>
        <v>0</v>
      </c>
      <c r="VCC183" s="12">
        <f>Equity!VCC59</f>
        <v>0</v>
      </c>
      <c r="VCD183" s="12">
        <f>Equity!VCD59</f>
        <v>0</v>
      </c>
      <c r="VCE183" s="12">
        <f>Equity!VCE59</f>
        <v>0</v>
      </c>
      <c r="VCF183" s="12">
        <f>Equity!VCF59</f>
        <v>0</v>
      </c>
      <c r="VCG183" s="12">
        <f>Equity!VCG59</f>
        <v>0</v>
      </c>
      <c r="VCH183" s="12">
        <f>Equity!VCH59</f>
        <v>0</v>
      </c>
      <c r="VCI183" s="12">
        <f>Equity!VCI59</f>
        <v>0</v>
      </c>
      <c r="VCJ183" s="12">
        <f>Equity!VCJ59</f>
        <v>0</v>
      </c>
      <c r="VCK183" s="12">
        <f>Equity!VCK59</f>
        <v>0</v>
      </c>
      <c r="VCL183" s="12">
        <f>Equity!VCL59</f>
        <v>0</v>
      </c>
      <c r="VCM183" s="12">
        <f>Equity!VCM59</f>
        <v>0</v>
      </c>
      <c r="VCN183" s="12">
        <f>Equity!VCN59</f>
        <v>0</v>
      </c>
      <c r="VCO183" s="12">
        <f>Equity!VCO59</f>
        <v>0</v>
      </c>
      <c r="VCP183" s="12">
        <f>Equity!VCP59</f>
        <v>0</v>
      </c>
      <c r="VCQ183" s="12">
        <f>Equity!VCQ59</f>
        <v>0</v>
      </c>
      <c r="VCR183" s="12">
        <f>Equity!VCR59</f>
        <v>0</v>
      </c>
      <c r="VCS183" s="12">
        <f>Equity!VCS59</f>
        <v>0</v>
      </c>
      <c r="VCT183" s="12">
        <f>Equity!VCT59</f>
        <v>0</v>
      </c>
      <c r="VCU183" s="12">
        <f>Equity!VCU59</f>
        <v>0</v>
      </c>
      <c r="VCV183" s="12">
        <f>Equity!VCV59</f>
        <v>0</v>
      </c>
      <c r="VCW183" s="12">
        <f>Equity!VCW59</f>
        <v>0</v>
      </c>
      <c r="VCX183" s="12">
        <f>Equity!VCX59</f>
        <v>0</v>
      </c>
      <c r="VCY183" s="12">
        <f>Equity!VCY59</f>
        <v>0</v>
      </c>
      <c r="VCZ183" s="12">
        <f>Equity!VCZ59</f>
        <v>0</v>
      </c>
      <c r="VDA183" s="12">
        <f>Equity!VDA59</f>
        <v>0</v>
      </c>
      <c r="VDB183" s="12">
        <f>Equity!VDB59</f>
        <v>0</v>
      </c>
      <c r="VDC183" s="12">
        <f>Equity!VDC59</f>
        <v>0</v>
      </c>
      <c r="VDD183" s="12">
        <f>Equity!VDD59</f>
        <v>0</v>
      </c>
      <c r="VDE183" s="12">
        <f>Equity!VDE59</f>
        <v>0</v>
      </c>
      <c r="VDF183" s="12">
        <f>Equity!VDF59</f>
        <v>0</v>
      </c>
      <c r="VDG183" s="12">
        <f>Equity!VDG59</f>
        <v>0</v>
      </c>
      <c r="VDH183" s="12">
        <f>Equity!VDH59</f>
        <v>0</v>
      </c>
      <c r="VDI183" s="12">
        <f>Equity!VDI59</f>
        <v>0</v>
      </c>
      <c r="VDJ183" s="12">
        <f>Equity!VDJ59</f>
        <v>0</v>
      </c>
      <c r="VDK183" s="12">
        <f>Equity!VDK59</f>
        <v>0</v>
      </c>
      <c r="VDL183" s="12">
        <f>Equity!VDL59</f>
        <v>0</v>
      </c>
      <c r="VDM183" s="12">
        <f>Equity!VDM59</f>
        <v>0</v>
      </c>
      <c r="VDN183" s="12">
        <f>Equity!VDN59</f>
        <v>0</v>
      </c>
      <c r="VDO183" s="12">
        <f>Equity!VDO59</f>
        <v>0</v>
      </c>
      <c r="VDP183" s="12">
        <f>Equity!VDP59</f>
        <v>0</v>
      </c>
      <c r="VDQ183" s="12">
        <f>Equity!VDQ59</f>
        <v>0</v>
      </c>
      <c r="VDR183" s="12">
        <f>Equity!VDR59</f>
        <v>0</v>
      </c>
      <c r="VDS183" s="12">
        <f>Equity!VDS59</f>
        <v>0</v>
      </c>
      <c r="VDT183" s="12">
        <f>Equity!VDT59</f>
        <v>0</v>
      </c>
      <c r="VDU183" s="12">
        <f>Equity!VDU59</f>
        <v>0</v>
      </c>
      <c r="VDV183" s="12">
        <f>Equity!VDV59</f>
        <v>0</v>
      </c>
      <c r="VDW183" s="12">
        <f>Equity!VDW59</f>
        <v>0</v>
      </c>
      <c r="VDX183" s="12">
        <f>Equity!VDX59</f>
        <v>0</v>
      </c>
      <c r="VDY183" s="12">
        <f>Equity!VDY59</f>
        <v>0</v>
      </c>
      <c r="VDZ183" s="12">
        <f>Equity!VDZ59</f>
        <v>0</v>
      </c>
      <c r="VEA183" s="12">
        <f>Equity!VEA59</f>
        <v>0</v>
      </c>
      <c r="VEB183" s="12">
        <f>Equity!VEB59</f>
        <v>0</v>
      </c>
      <c r="VEC183" s="12">
        <f>Equity!VEC59</f>
        <v>0</v>
      </c>
      <c r="VED183" s="12">
        <f>Equity!VED59</f>
        <v>0</v>
      </c>
      <c r="VEE183" s="12">
        <f>Equity!VEE59</f>
        <v>0</v>
      </c>
      <c r="VEF183" s="12">
        <f>Equity!VEF59</f>
        <v>0</v>
      </c>
      <c r="VEG183" s="12">
        <f>Equity!VEG59</f>
        <v>0</v>
      </c>
      <c r="VEH183" s="12">
        <f>Equity!VEH59</f>
        <v>0</v>
      </c>
      <c r="VEI183" s="12">
        <f>Equity!VEI59</f>
        <v>0</v>
      </c>
      <c r="VEJ183" s="12">
        <f>Equity!VEJ59</f>
        <v>0</v>
      </c>
      <c r="VEK183" s="12">
        <f>Equity!VEK59</f>
        <v>0</v>
      </c>
      <c r="VEL183" s="12">
        <f>Equity!VEL59</f>
        <v>0</v>
      </c>
      <c r="VEM183" s="12">
        <f>Equity!VEM59</f>
        <v>0</v>
      </c>
      <c r="VEN183" s="12">
        <f>Equity!VEN59</f>
        <v>0</v>
      </c>
      <c r="VEO183" s="12">
        <f>Equity!VEO59</f>
        <v>0</v>
      </c>
      <c r="VEP183" s="12">
        <f>Equity!VEP59</f>
        <v>0</v>
      </c>
      <c r="VEQ183" s="12">
        <f>Equity!VEQ59</f>
        <v>0</v>
      </c>
      <c r="VER183" s="12">
        <f>Equity!VER59</f>
        <v>0</v>
      </c>
      <c r="VES183" s="12">
        <f>Equity!VES59</f>
        <v>0</v>
      </c>
      <c r="VET183" s="12">
        <f>Equity!VET59</f>
        <v>0</v>
      </c>
      <c r="VEU183" s="12">
        <f>Equity!VEU59</f>
        <v>0</v>
      </c>
      <c r="VEV183" s="12">
        <f>Equity!VEV59</f>
        <v>0</v>
      </c>
      <c r="VEW183" s="12">
        <f>Equity!VEW59</f>
        <v>0</v>
      </c>
      <c r="VEX183" s="12">
        <f>Equity!VEX59</f>
        <v>0</v>
      </c>
      <c r="VEY183" s="12">
        <f>Equity!VEY59</f>
        <v>0</v>
      </c>
      <c r="VEZ183" s="12">
        <f>Equity!VEZ59</f>
        <v>0</v>
      </c>
      <c r="VFA183" s="12">
        <f>Equity!VFA59</f>
        <v>0</v>
      </c>
      <c r="VFB183" s="12">
        <f>Equity!VFB59</f>
        <v>0</v>
      </c>
      <c r="VFC183" s="12">
        <f>Equity!VFC59</f>
        <v>0</v>
      </c>
      <c r="VFD183" s="12">
        <f>Equity!VFD59</f>
        <v>0</v>
      </c>
      <c r="VFE183" s="12">
        <f>Equity!VFE59</f>
        <v>0</v>
      </c>
      <c r="VFF183" s="12">
        <f>Equity!VFF59</f>
        <v>0</v>
      </c>
      <c r="VFG183" s="12">
        <f>Equity!VFG59</f>
        <v>0</v>
      </c>
      <c r="VFH183" s="12">
        <f>Equity!VFH59</f>
        <v>0</v>
      </c>
      <c r="VFI183" s="12">
        <f>Equity!VFI59</f>
        <v>0</v>
      </c>
      <c r="VFJ183" s="12">
        <f>Equity!VFJ59</f>
        <v>0</v>
      </c>
      <c r="VFK183" s="12">
        <f>Equity!VFK59</f>
        <v>0</v>
      </c>
      <c r="VFL183" s="12">
        <f>Equity!VFL59</f>
        <v>0</v>
      </c>
      <c r="VFM183" s="12">
        <f>Equity!VFM59</f>
        <v>0</v>
      </c>
      <c r="VFN183" s="12">
        <f>Equity!VFN59</f>
        <v>0</v>
      </c>
      <c r="VFO183" s="12">
        <f>Equity!VFO59</f>
        <v>0</v>
      </c>
      <c r="VFP183" s="12">
        <f>Equity!VFP59</f>
        <v>0</v>
      </c>
      <c r="VFQ183" s="12">
        <f>Equity!VFQ59</f>
        <v>0</v>
      </c>
      <c r="VFR183" s="12">
        <f>Equity!VFR59</f>
        <v>0</v>
      </c>
      <c r="VFS183" s="12">
        <f>Equity!VFS59</f>
        <v>0</v>
      </c>
      <c r="VFT183" s="12">
        <f>Equity!VFT59</f>
        <v>0</v>
      </c>
      <c r="VFU183" s="12">
        <f>Equity!VFU59</f>
        <v>0</v>
      </c>
      <c r="VFV183" s="12">
        <f>Equity!VFV59</f>
        <v>0</v>
      </c>
      <c r="VFW183" s="12">
        <f>Equity!VFW59</f>
        <v>0</v>
      </c>
      <c r="VFX183" s="12">
        <f>Equity!VFX59</f>
        <v>0</v>
      </c>
      <c r="VFY183" s="12">
        <f>Equity!VFY59</f>
        <v>0</v>
      </c>
      <c r="VFZ183" s="12">
        <f>Equity!VFZ59</f>
        <v>0</v>
      </c>
      <c r="VGA183" s="12">
        <f>Equity!VGA59</f>
        <v>0</v>
      </c>
      <c r="VGB183" s="12">
        <f>Equity!VGB59</f>
        <v>0</v>
      </c>
      <c r="VGC183" s="12">
        <f>Equity!VGC59</f>
        <v>0</v>
      </c>
      <c r="VGD183" s="12">
        <f>Equity!VGD59</f>
        <v>0</v>
      </c>
      <c r="VGE183" s="12">
        <f>Equity!VGE59</f>
        <v>0</v>
      </c>
      <c r="VGF183" s="12">
        <f>Equity!VGF59</f>
        <v>0</v>
      </c>
      <c r="VGG183" s="12">
        <f>Equity!VGG59</f>
        <v>0</v>
      </c>
      <c r="VGH183" s="12">
        <f>Equity!VGH59</f>
        <v>0</v>
      </c>
      <c r="VGI183" s="12">
        <f>Equity!VGI59</f>
        <v>0</v>
      </c>
      <c r="VGJ183" s="12">
        <f>Equity!VGJ59</f>
        <v>0</v>
      </c>
      <c r="VGK183" s="12">
        <f>Equity!VGK59</f>
        <v>0</v>
      </c>
      <c r="VGL183" s="12">
        <f>Equity!VGL59</f>
        <v>0</v>
      </c>
      <c r="VGM183" s="12">
        <f>Equity!VGM59</f>
        <v>0</v>
      </c>
      <c r="VGN183" s="12">
        <f>Equity!VGN59</f>
        <v>0</v>
      </c>
      <c r="VGO183" s="12">
        <f>Equity!VGO59</f>
        <v>0</v>
      </c>
      <c r="VGP183" s="12">
        <f>Equity!VGP59</f>
        <v>0</v>
      </c>
      <c r="VGQ183" s="12">
        <f>Equity!VGQ59</f>
        <v>0</v>
      </c>
      <c r="VGR183" s="12">
        <f>Equity!VGR59</f>
        <v>0</v>
      </c>
      <c r="VGS183" s="12">
        <f>Equity!VGS59</f>
        <v>0</v>
      </c>
      <c r="VGT183" s="12">
        <f>Equity!VGT59</f>
        <v>0</v>
      </c>
      <c r="VGU183" s="12">
        <f>Equity!VGU59</f>
        <v>0</v>
      </c>
      <c r="VGV183" s="12">
        <f>Equity!VGV59</f>
        <v>0</v>
      </c>
      <c r="VGW183" s="12">
        <f>Equity!VGW59</f>
        <v>0</v>
      </c>
      <c r="VGX183" s="12">
        <f>Equity!VGX59</f>
        <v>0</v>
      </c>
      <c r="VGY183" s="12">
        <f>Equity!VGY59</f>
        <v>0</v>
      </c>
      <c r="VGZ183" s="12">
        <f>Equity!VGZ59</f>
        <v>0</v>
      </c>
      <c r="VHA183" s="12">
        <f>Equity!VHA59</f>
        <v>0</v>
      </c>
      <c r="VHB183" s="12">
        <f>Equity!VHB59</f>
        <v>0</v>
      </c>
      <c r="VHC183" s="12">
        <f>Equity!VHC59</f>
        <v>0</v>
      </c>
      <c r="VHD183" s="12">
        <f>Equity!VHD59</f>
        <v>0</v>
      </c>
      <c r="VHE183" s="12">
        <f>Equity!VHE59</f>
        <v>0</v>
      </c>
      <c r="VHF183" s="12">
        <f>Equity!VHF59</f>
        <v>0</v>
      </c>
      <c r="VHG183" s="12">
        <f>Equity!VHG59</f>
        <v>0</v>
      </c>
      <c r="VHH183" s="12">
        <f>Equity!VHH59</f>
        <v>0</v>
      </c>
      <c r="VHI183" s="12">
        <f>Equity!VHI59</f>
        <v>0</v>
      </c>
      <c r="VHJ183" s="12">
        <f>Equity!VHJ59</f>
        <v>0</v>
      </c>
      <c r="VHK183" s="12">
        <f>Equity!VHK59</f>
        <v>0</v>
      </c>
      <c r="VHL183" s="12">
        <f>Equity!VHL59</f>
        <v>0</v>
      </c>
      <c r="VHM183" s="12">
        <f>Equity!VHM59</f>
        <v>0</v>
      </c>
      <c r="VHN183" s="12">
        <f>Equity!VHN59</f>
        <v>0</v>
      </c>
      <c r="VHO183" s="12">
        <f>Equity!VHO59</f>
        <v>0</v>
      </c>
      <c r="VHP183" s="12">
        <f>Equity!VHP59</f>
        <v>0</v>
      </c>
      <c r="VHQ183" s="12">
        <f>Equity!VHQ59</f>
        <v>0</v>
      </c>
      <c r="VHR183" s="12">
        <f>Equity!VHR59</f>
        <v>0</v>
      </c>
      <c r="VHS183" s="12">
        <f>Equity!VHS59</f>
        <v>0</v>
      </c>
      <c r="VHT183" s="12">
        <f>Equity!VHT59</f>
        <v>0</v>
      </c>
      <c r="VHU183" s="12">
        <f>Equity!VHU59</f>
        <v>0</v>
      </c>
      <c r="VHV183" s="12">
        <f>Equity!VHV59</f>
        <v>0</v>
      </c>
      <c r="VHW183" s="12">
        <f>Equity!VHW59</f>
        <v>0</v>
      </c>
      <c r="VHX183" s="12">
        <f>Equity!VHX59</f>
        <v>0</v>
      </c>
      <c r="VHY183" s="12">
        <f>Equity!VHY59</f>
        <v>0</v>
      </c>
      <c r="VHZ183" s="12">
        <f>Equity!VHZ59</f>
        <v>0</v>
      </c>
      <c r="VIA183" s="12">
        <f>Equity!VIA59</f>
        <v>0</v>
      </c>
      <c r="VIB183" s="12">
        <f>Equity!VIB59</f>
        <v>0</v>
      </c>
      <c r="VIC183" s="12">
        <f>Equity!VIC59</f>
        <v>0</v>
      </c>
      <c r="VID183" s="12">
        <f>Equity!VID59</f>
        <v>0</v>
      </c>
      <c r="VIE183" s="12">
        <f>Equity!VIE59</f>
        <v>0</v>
      </c>
      <c r="VIF183" s="12">
        <f>Equity!VIF59</f>
        <v>0</v>
      </c>
      <c r="VIG183" s="12">
        <f>Equity!VIG59</f>
        <v>0</v>
      </c>
      <c r="VIH183" s="12">
        <f>Equity!VIH59</f>
        <v>0</v>
      </c>
      <c r="VII183" s="12">
        <f>Equity!VII59</f>
        <v>0</v>
      </c>
      <c r="VIJ183" s="12">
        <f>Equity!VIJ59</f>
        <v>0</v>
      </c>
      <c r="VIK183" s="12">
        <f>Equity!VIK59</f>
        <v>0</v>
      </c>
      <c r="VIL183" s="12">
        <f>Equity!VIL59</f>
        <v>0</v>
      </c>
      <c r="VIM183" s="12">
        <f>Equity!VIM59</f>
        <v>0</v>
      </c>
      <c r="VIN183" s="12">
        <f>Equity!VIN59</f>
        <v>0</v>
      </c>
      <c r="VIO183" s="12">
        <f>Equity!VIO59</f>
        <v>0</v>
      </c>
      <c r="VIP183" s="12">
        <f>Equity!VIP59</f>
        <v>0</v>
      </c>
      <c r="VIQ183" s="12">
        <f>Equity!VIQ59</f>
        <v>0</v>
      </c>
      <c r="VIR183" s="12">
        <f>Equity!VIR59</f>
        <v>0</v>
      </c>
      <c r="VIS183" s="12">
        <f>Equity!VIS59</f>
        <v>0</v>
      </c>
      <c r="VIT183" s="12">
        <f>Equity!VIT59</f>
        <v>0</v>
      </c>
      <c r="VIU183" s="12">
        <f>Equity!VIU59</f>
        <v>0</v>
      </c>
      <c r="VIV183" s="12">
        <f>Equity!VIV59</f>
        <v>0</v>
      </c>
      <c r="VIW183" s="12">
        <f>Equity!VIW59</f>
        <v>0</v>
      </c>
      <c r="VIX183" s="12">
        <f>Equity!VIX59</f>
        <v>0</v>
      </c>
      <c r="VIY183" s="12">
        <f>Equity!VIY59</f>
        <v>0</v>
      </c>
      <c r="VIZ183" s="12">
        <f>Equity!VIZ59</f>
        <v>0</v>
      </c>
      <c r="VJA183" s="12">
        <f>Equity!VJA59</f>
        <v>0</v>
      </c>
      <c r="VJB183" s="12">
        <f>Equity!VJB59</f>
        <v>0</v>
      </c>
      <c r="VJC183" s="12">
        <f>Equity!VJC59</f>
        <v>0</v>
      </c>
      <c r="VJD183" s="12">
        <f>Equity!VJD59</f>
        <v>0</v>
      </c>
      <c r="VJE183" s="12">
        <f>Equity!VJE59</f>
        <v>0</v>
      </c>
      <c r="VJF183" s="12">
        <f>Equity!VJF59</f>
        <v>0</v>
      </c>
      <c r="VJG183" s="12">
        <f>Equity!VJG59</f>
        <v>0</v>
      </c>
      <c r="VJH183" s="12">
        <f>Equity!VJH59</f>
        <v>0</v>
      </c>
      <c r="VJI183" s="12">
        <f>Equity!VJI59</f>
        <v>0</v>
      </c>
      <c r="VJJ183" s="12">
        <f>Equity!VJJ59</f>
        <v>0</v>
      </c>
      <c r="VJK183" s="12">
        <f>Equity!VJK59</f>
        <v>0</v>
      </c>
      <c r="VJL183" s="12">
        <f>Equity!VJL59</f>
        <v>0</v>
      </c>
      <c r="VJM183" s="12">
        <f>Equity!VJM59</f>
        <v>0</v>
      </c>
      <c r="VJN183" s="12">
        <f>Equity!VJN59</f>
        <v>0</v>
      </c>
      <c r="VJO183" s="12">
        <f>Equity!VJO59</f>
        <v>0</v>
      </c>
      <c r="VJP183" s="12">
        <f>Equity!VJP59</f>
        <v>0</v>
      </c>
      <c r="VJQ183" s="12">
        <f>Equity!VJQ59</f>
        <v>0</v>
      </c>
      <c r="VJR183" s="12">
        <f>Equity!VJR59</f>
        <v>0</v>
      </c>
      <c r="VJS183" s="12">
        <f>Equity!VJS59</f>
        <v>0</v>
      </c>
      <c r="VJT183" s="12">
        <f>Equity!VJT59</f>
        <v>0</v>
      </c>
      <c r="VJU183" s="12">
        <f>Equity!VJU59</f>
        <v>0</v>
      </c>
      <c r="VJV183" s="12">
        <f>Equity!VJV59</f>
        <v>0</v>
      </c>
      <c r="VJW183" s="12">
        <f>Equity!VJW59</f>
        <v>0</v>
      </c>
      <c r="VJX183" s="12">
        <f>Equity!VJX59</f>
        <v>0</v>
      </c>
      <c r="VJY183" s="12">
        <f>Equity!VJY59</f>
        <v>0</v>
      </c>
      <c r="VJZ183" s="12">
        <f>Equity!VJZ59</f>
        <v>0</v>
      </c>
      <c r="VKA183" s="12">
        <f>Equity!VKA59</f>
        <v>0</v>
      </c>
      <c r="VKB183" s="12">
        <f>Equity!VKB59</f>
        <v>0</v>
      </c>
      <c r="VKC183" s="12">
        <f>Equity!VKC59</f>
        <v>0</v>
      </c>
      <c r="VKD183" s="12">
        <f>Equity!VKD59</f>
        <v>0</v>
      </c>
      <c r="VKE183" s="12">
        <f>Equity!VKE59</f>
        <v>0</v>
      </c>
      <c r="VKF183" s="12">
        <f>Equity!VKF59</f>
        <v>0</v>
      </c>
      <c r="VKG183" s="12">
        <f>Equity!VKG59</f>
        <v>0</v>
      </c>
      <c r="VKH183" s="12">
        <f>Equity!VKH59</f>
        <v>0</v>
      </c>
      <c r="VKI183" s="12">
        <f>Equity!VKI59</f>
        <v>0</v>
      </c>
      <c r="VKJ183" s="12">
        <f>Equity!VKJ59</f>
        <v>0</v>
      </c>
      <c r="VKK183" s="12">
        <f>Equity!VKK59</f>
        <v>0</v>
      </c>
      <c r="VKL183" s="12">
        <f>Equity!VKL59</f>
        <v>0</v>
      </c>
      <c r="VKM183" s="12">
        <f>Equity!VKM59</f>
        <v>0</v>
      </c>
      <c r="VKN183" s="12">
        <f>Equity!VKN59</f>
        <v>0</v>
      </c>
      <c r="VKO183" s="12">
        <f>Equity!VKO59</f>
        <v>0</v>
      </c>
      <c r="VKP183" s="12">
        <f>Equity!VKP59</f>
        <v>0</v>
      </c>
      <c r="VKQ183" s="12">
        <f>Equity!VKQ59</f>
        <v>0</v>
      </c>
      <c r="VKR183" s="12">
        <f>Equity!VKR59</f>
        <v>0</v>
      </c>
      <c r="VKS183" s="12">
        <f>Equity!VKS59</f>
        <v>0</v>
      </c>
      <c r="VKT183" s="12">
        <f>Equity!VKT59</f>
        <v>0</v>
      </c>
      <c r="VKU183" s="12">
        <f>Equity!VKU59</f>
        <v>0</v>
      </c>
      <c r="VKV183" s="12">
        <f>Equity!VKV59</f>
        <v>0</v>
      </c>
      <c r="VKW183" s="12">
        <f>Equity!VKW59</f>
        <v>0</v>
      </c>
      <c r="VKX183" s="12">
        <f>Equity!VKX59</f>
        <v>0</v>
      </c>
      <c r="VKY183" s="12">
        <f>Equity!VKY59</f>
        <v>0</v>
      </c>
      <c r="VKZ183" s="12">
        <f>Equity!VKZ59</f>
        <v>0</v>
      </c>
      <c r="VLA183" s="12">
        <f>Equity!VLA59</f>
        <v>0</v>
      </c>
      <c r="VLB183" s="12">
        <f>Equity!VLB59</f>
        <v>0</v>
      </c>
      <c r="VLC183" s="12">
        <f>Equity!VLC59</f>
        <v>0</v>
      </c>
      <c r="VLD183" s="12">
        <f>Equity!VLD59</f>
        <v>0</v>
      </c>
      <c r="VLE183" s="12">
        <f>Equity!VLE59</f>
        <v>0</v>
      </c>
      <c r="VLF183" s="12">
        <f>Equity!VLF59</f>
        <v>0</v>
      </c>
      <c r="VLG183" s="12">
        <f>Equity!VLG59</f>
        <v>0</v>
      </c>
      <c r="VLH183" s="12">
        <f>Equity!VLH59</f>
        <v>0</v>
      </c>
      <c r="VLI183" s="12">
        <f>Equity!VLI59</f>
        <v>0</v>
      </c>
      <c r="VLJ183" s="12">
        <f>Equity!VLJ59</f>
        <v>0</v>
      </c>
      <c r="VLK183" s="12">
        <f>Equity!VLK59</f>
        <v>0</v>
      </c>
      <c r="VLL183" s="12">
        <f>Equity!VLL59</f>
        <v>0</v>
      </c>
      <c r="VLM183" s="12">
        <f>Equity!VLM59</f>
        <v>0</v>
      </c>
      <c r="VLN183" s="12">
        <f>Equity!VLN59</f>
        <v>0</v>
      </c>
      <c r="VLO183" s="12">
        <f>Equity!VLO59</f>
        <v>0</v>
      </c>
      <c r="VLP183" s="12">
        <f>Equity!VLP59</f>
        <v>0</v>
      </c>
      <c r="VLQ183" s="12">
        <f>Equity!VLQ59</f>
        <v>0</v>
      </c>
      <c r="VLR183" s="12">
        <f>Equity!VLR59</f>
        <v>0</v>
      </c>
      <c r="VLS183" s="12">
        <f>Equity!VLS59</f>
        <v>0</v>
      </c>
      <c r="VLT183" s="12">
        <f>Equity!VLT59</f>
        <v>0</v>
      </c>
      <c r="VLU183" s="12">
        <f>Equity!VLU59</f>
        <v>0</v>
      </c>
      <c r="VLV183" s="12">
        <f>Equity!VLV59</f>
        <v>0</v>
      </c>
      <c r="VLW183" s="12">
        <f>Equity!VLW59</f>
        <v>0</v>
      </c>
      <c r="VLX183" s="12">
        <f>Equity!VLX59</f>
        <v>0</v>
      </c>
      <c r="VLY183" s="12">
        <f>Equity!VLY59</f>
        <v>0</v>
      </c>
      <c r="VLZ183" s="12">
        <f>Equity!VLZ59</f>
        <v>0</v>
      </c>
      <c r="VMA183" s="12">
        <f>Equity!VMA59</f>
        <v>0</v>
      </c>
      <c r="VMB183" s="12">
        <f>Equity!VMB59</f>
        <v>0</v>
      </c>
      <c r="VMC183" s="12">
        <f>Equity!VMC59</f>
        <v>0</v>
      </c>
      <c r="VMD183" s="12">
        <f>Equity!VMD59</f>
        <v>0</v>
      </c>
      <c r="VME183" s="12">
        <f>Equity!VME59</f>
        <v>0</v>
      </c>
      <c r="VMF183" s="12">
        <f>Equity!VMF59</f>
        <v>0</v>
      </c>
      <c r="VMG183" s="12">
        <f>Equity!VMG59</f>
        <v>0</v>
      </c>
      <c r="VMH183" s="12">
        <f>Equity!VMH59</f>
        <v>0</v>
      </c>
      <c r="VMI183" s="12">
        <f>Equity!VMI59</f>
        <v>0</v>
      </c>
      <c r="VMJ183" s="12">
        <f>Equity!VMJ59</f>
        <v>0</v>
      </c>
      <c r="VMK183" s="12">
        <f>Equity!VMK59</f>
        <v>0</v>
      </c>
      <c r="VML183" s="12">
        <f>Equity!VML59</f>
        <v>0</v>
      </c>
      <c r="VMM183" s="12">
        <f>Equity!VMM59</f>
        <v>0</v>
      </c>
      <c r="VMN183" s="12">
        <f>Equity!VMN59</f>
        <v>0</v>
      </c>
      <c r="VMO183" s="12">
        <f>Equity!VMO59</f>
        <v>0</v>
      </c>
      <c r="VMP183" s="12">
        <f>Equity!VMP59</f>
        <v>0</v>
      </c>
      <c r="VMQ183" s="12">
        <f>Equity!VMQ59</f>
        <v>0</v>
      </c>
      <c r="VMR183" s="12">
        <f>Equity!VMR59</f>
        <v>0</v>
      </c>
      <c r="VMS183" s="12">
        <f>Equity!VMS59</f>
        <v>0</v>
      </c>
      <c r="VMT183" s="12">
        <f>Equity!VMT59</f>
        <v>0</v>
      </c>
      <c r="VMU183" s="12">
        <f>Equity!VMU59</f>
        <v>0</v>
      </c>
      <c r="VMV183" s="12">
        <f>Equity!VMV59</f>
        <v>0</v>
      </c>
      <c r="VMW183" s="12">
        <f>Equity!VMW59</f>
        <v>0</v>
      </c>
      <c r="VMX183" s="12">
        <f>Equity!VMX59</f>
        <v>0</v>
      </c>
      <c r="VMY183" s="12">
        <f>Equity!VMY59</f>
        <v>0</v>
      </c>
      <c r="VMZ183" s="12">
        <f>Equity!VMZ59</f>
        <v>0</v>
      </c>
      <c r="VNA183" s="12">
        <f>Equity!VNA59</f>
        <v>0</v>
      </c>
      <c r="VNB183" s="12">
        <f>Equity!VNB59</f>
        <v>0</v>
      </c>
      <c r="VNC183" s="12">
        <f>Equity!VNC59</f>
        <v>0</v>
      </c>
      <c r="VND183" s="12">
        <f>Equity!VND59</f>
        <v>0</v>
      </c>
      <c r="VNE183" s="12">
        <f>Equity!VNE59</f>
        <v>0</v>
      </c>
      <c r="VNF183" s="12">
        <f>Equity!VNF59</f>
        <v>0</v>
      </c>
      <c r="VNG183" s="12">
        <f>Equity!VNG59</f>
        <v>0</v>
      </c>
      <c r="VNH183" s="12">
        <f>Equity!VNH59</f>
        <v>0</v>
      </c>
      <c r="VNI183" s="12">
        <f>Equity!VNI59</f>
        <v>0</v>
      </c>
      <c r="VNJ183" s="12">
        <f>Equity!VNJ59</f>
        <v>0</v>
      </c>
      <c r="VNK183" s="12">
        <f>Equity!VNK59</f>
        <v>0</v>
      </c>
      <c r="VNL183" s="12">
        <f>Equity!VNL59</f>
        <v>0</v>
      </c>
      <c r="VNM183" s="12">
        <f>Equity!VNM59</f>
        <v>0</v>
      </c>
      <c r="VNN183" s="12">
        <f>Equity!VNN59</f>
        <v>0</v>
      </c>
      <c r="VNO183" s="12">
        <f>Equity!VNO59</f>
        <v>0</v>
      </c>
      <c r="VNP183" s="12">
        <f>Equity!VNP59</f>
        <v>0</v>
      </c>
      <c r="VNQ183" s="12">
        <f>Equity!VNQ59</f>
        <v>0</v>
      </c>
      <c r="VNR183" s="12">
        <f>Equity!VNR59</f>
        <v>0</v>
      </c>
      <c r="VNS183" s="12">
        <f>Equity!VNS59</f>
        <v>0</v>
      </c>
      <c r="VNT183" s="12">
        <f>Equity!VNT59</f>
        <v>0</v>
      </c>
      <c r="VNU183" s="12">
        <f>Equity!VNU59</f>
        <v>0</v>
      </c>
      <c r="VNV183" s="12">
        <f>Equity!VNV59</f>
        <v>0</v>
      </c>
      <c r="VNW183" s="12">
        <f>Equity!VNW59</f>
        <v>0</v>
      </c>
      <c r="VNX183" s="12">
        <f>Equity!VNX59</f>
        <v>0</v>
      </c>
      <c r="VNY183" s="12">
        <f>Equity!VNY59</f>
        <v>0</v>
      </c>
      <c r="VNZ183" s="12">
        <f>Equity!VNZ59</f>
        <v>0</v>
      </c>
      <c r="VOA183" s="12">
        <f>Equity!VOA59</f>
        <v>0</v>
      </c>
      <c r="VOB183" s="12">
        <f>Equity!VOB59</f>
        <v>0</v>
      </c>
      <c r="VOC183" s="12">
        <f>Equity!VOC59</f>
        <v>0</v>
      </c>
      <c r="VOD183" s="12">
        <f>Equity!VOD59</f>
        <v>0</v>
      </c>
      <c r="VOE183" s="12">
        <f>Equity!VOE59</f>
        <v>0</v>
      </c>
      <c r="VOF183" s="12">
        <f>Equity!VOF59</f>
        <v>0</v>
      </c>
      <c r="VOG183" s="12">
        <f>Equity!VOG59</f>
        <v>0</v>
      </c>
      <c r="VOH183" s="12">
        <f>Equity!VOH59</f>
        <v>0</v>
      </c>
      <c r="VOI183" s="12">
        <f>Equity!VOI59</f>
        <v>0</v>
      </c>
      <c r="VOJ183" s="12">
        <f>Equity!VOJ59</f>
        <v>0</v>
      </c>
      <c r="VOK183" s="12">
        <f>Equity!VOK59</f>
        <v>0</v>
      </c>
      <c r="VOL183" s="12">
        <f>Equity!VOL59</f>
        <v>0</v>
      </c>
      <c r="VOM183" s="12">
        <f>Equity!VOM59</f>
        <v>0</v>
      </c>
      <c r="VON183" s="12">
        <f>Equity!VON59</f>
        <v>0</v>
      </c>
      <c r="VOO183" s="12">
        <f>Equity!VOO59</f>
        <v>0</v>
      </c>
      <c r="VOP183" s="12">
        <f>Equity!VOP59</f>
        <v>0</v>
      </c>
      <c r="VOQ183" s="12">
        <f>Equity!VOQ59</f>
        <v>0</v>
      </c>
      <c r="VOR183" s="12">
        <f>Equity!VOR59</f>
        <v>0</v>
      </c>
      <c r="VOS183" s="12">
        <f>Equity!VOS59</f>
        <v>0</v>
      </c>
      <c r="VOT183" s="12">
        <f>Equity!VOT59</f>
        <v>0</v>
      </c>
      <c r="VOU183" s="12">
        <f>Equity!VOU59</f>
        <v>0</v>
      </c>
      <c r="VOV183" s="12">
        <f>Equity!VOV59</f>
        <v>0</v>
      </c>
      <c r="VOW183" s="12">
        <f>Equity!VOW59</f>
        <v>0</v>
      </c>
      <c r="VOX183" s="12">
        <f>Equity!VOX59</f>
        <v>0</v>
      </c>
      <c r="VOY183" s="12">
        <f>Equity!VOY59</f>
        <v>0</v>
      </c>
      <c r="VOZ183" s="12">
        <f>Equity!VOZ59</f>
        <v>0</v>
      </c>
      <c r="VPA183" s="12">
        <f>Equity!VPA59</f>
        <v>0</v>
      </c>
      <c r="VPB183" s="12">
        <f>Equity!VPB59</f>
        <v>0</v>
      </c>
      <c r="VPC183" s="12">
        <f>Equity!VPC59</f>
        <v>0</v>
      </c>
      <c r="VPD183" s="12">
        <f>Equity!VPD59</f>
        <v>0</v>
      </c>
      <c r="VPE183" s="12">
        <f>Equity!VPE59</f>
        <v>0</v>
      </c>
      <c r="VPF183" s="12">
        <f>Equity!VPF59</f>
        <v>0</v>
      </c>
      <c r="VPG183" s="12">
        <f>Equity!VPG59</f>
        <v>0</v>
      </c>
      <c r="VPH183" s="12">
        <f>Equity!VPH59</f>
        <v>0</v>
      </c>
      <c r="VPI183" s="12">
        <f>Equity!VPI59</f>
        <v>0</v>
      </c>
      <c r="VPJ183" s="12">
        <f>Equity!VPJ59</f>
        <v>0</v>
      </c>
      <c r="VPK183" s="12">
        <f>Equity!VPK59</f>
        <v>0</v>
      </c>
      <c r="VPL183" s="12">
        <f>Equity!VPL59</f>
        <v>0</v>
      </c>
      <c r="VPM183" s="12">
        <f>Equity!VPM59</f>
        <v>0</v>
      </c>
      <c r="VPN183" s="12">
        <f>Equity!VPN59</f>
        <v>0</v>
      </c>
      <c r="VPO183" s="12">
        <f>Equity!VPO59</f>
        <v>0</v>
      </c>
      <c r="VPP183" s="12">
        <f>Equity!VPP59</f>
        <v>0</v>
      </c>
      <c r="VPQ183" s="12">
        <f>Equity!VPQ59</f>
        <v>0</v>
      </c>
      <c r="VPR183" s="12">
        <f>Equity!VPR59</f>
        <v>0</v>
      </c>
      <c r="VPS183" s="12">
        <f>Equity!VPS59</f>
        <v>0</v>
      </c>
      <c r="VPT183" s="12">
        <f>Equity!VPT59</f>
        <v>0</v>
      </c>
      <c r="VPU183" s="12">
        <f>Equity!VPU59</f>
        <v>0</v>
      </c>
      <c r="VPV183" s="12">
        <f>Equity!VPV59</f>
        <v>0</v>
      </c>
      <c r="VPW183" s="12">
        <f>Equity!VPW59</f>
        <v>0</v>
      </c>
      <c r="VPX183" s="12">
        <f>Equity!VPX59</f>
        <v>0</v>
      </c>
      <c r="VPY183" s="12">
        <f>Equity!VPY59</f>
        <v>0</v>
      </c>
      <c r="VPZ183" s="12">
        <f>Equity!VPZ59</f>
        <v>0</v>
      </c>
      <c r="VQA183" s="12">
        <f>Equity!VQA59</f>
        <v>0</v>
      </c>
      <c r="VQB183" s="12">
        <f>Equity!VQB59</f>
        <v>0</v>
      </c>
      <c r="VQC183" s="12">
        <f>Equity!VQC59</f>
        <v>0</v>
      </c>
      <c r="VQD183" s="12">
        <f>Equity!VQD59</f>
        <v>0</v>
      </c>
      <c r="VQE183" s="12">
        <f>Equity!VQE59</f>
        <v>0</v>
      </c>
      <c r="VQF183" s="12">
        <f>Equity!VQF59</f>
        <v>0</v>
      </c>
      <c r="VQG183" s="12">
        <f>Equity!VQG59</f>
        <v>0</v>
      </c>
      <c r="VQH183" s="12">
        <f>Equity!VQH59</f>
        <v>0</v>
      </c>
      <c r="VQI183" s="12">
        <f>Equity!VQI59</f>
        <v>0</v>
      </c>
      <c r="VQJ183" s="12">
        <f>Equity!VQJ59</f>
        <v>0</v>
      </c>
      <c r="VQK183" s="12">
        <f>Equity!VQK59</f>
        <v>0</v>
      </c>
      <c r="VQL183" s="12">
        <f>Equity!VQL59</f>
        <v>0</v>
      </c>
      <c r="VQM183" s="12">
        <f>Equity!VQM59</f>
        <v>0</v>
      </c>
      <c r="VQN183" s="12">
        <f>Equity!VQN59</f>
        <v>0</v>
      </c>
      <c r="VQO183" s="12">
        <f>Equity!VQO59</f>
        <v>0</v>
      </c>
      <c r="VQP183" s="12">
        <f>Equity!VQP59</f>
        <v>0</v>
      </c>
      <c r="VQQ183" s="12">
        <f>Equity!VQQ59</f>
        <v>0</v>
      </c>
      <c r="VQR183" s="12">
        <f>Equity!VQR59</f>
        <v>0</v>
      </c>
      <c r="VQS183" s="12">
        <f>Equity!VQS59</f>
        <v>0</v>
      </c>
      <c r="VQT183" s="12">
        <f>Equity!VQT59</f>
        <v>0</v>
      </c>
      <c r="VQU183" s="12">
        <f>Equity!VQU59</f>
        <v>0</v>
      </c>
      <c r="VQV183" s="12">
        <f>Equity!VQV59</f>
        <v>0</v>
      </c>
      <c r="VQW183" s="12">
        <f>Equity!VQW59</f>
        <v>0</v>
      </c>
      <c r="VQX183" s="12">
        <f>Equity!VQX59</f>
        <v>0</v>
      </c>
      <c r="VQY183" s="12">
        <f>Equity!VQY59</f>
        <v>0</v>
      </c>
      <c r="VQZ183" s="12">
        <f>Equity!VQZ59</f>
        <v>0</v>
      </c>
      <c r="VRA183" s="12">
        <f>Equity!VRA59</f>
        <v>0</v>
      </c>
      <c r="VRB183" s="12">
        <f>Equity!VRB59</f>
        <v>0</v>
      </c>
      <c r="VRC183" s="12">
        <f>Equity!VRC59</f>
        <v>0</v>
      </c>
      <c r="VRD183" s="12">
        <f>Equity!VRD59</f>
        <v>0</v>
      </c>
      <c r="VRE183" s="12">
        <f>Equity!VRE59</f>
        <v>0</v>
      </c>
      <c r="VRF183" s="12">
        <f>Equity!VRF59</f>
        <v>0</v>
      </c>
      <c r="VRG183" s="12">
        <f>Equity!VRG59</f>
        <v>0</v>
      </c>
      <c r="VRH183" s="12">
        <f>Equity!VRH59</f>
        <v>0</v>
      </c>
      <c r="VRI183" s="12">
        <f>Equity!VRI59</f>
        <v>0</v>
      </c>
      <c r="VRJ183" s="12">
        <f>Equity!VRJ59</f>
        <v>0</v>
      </c>
      <c r="VRK183" s="12">
        <f>Equity!VRK59</f>
        <v>0</v>
      </c>
      <c r="VRL183" s="12">
        <f>Equity!VRL59</f>
        <v>0</v>
      </c>
      <c r="VRM183" s="12">
        <f>Equity!VRM59</f>
        <v>0</v>
      </c>
      <c r="VRN183" s="12">
        <f>Equity!VRN59</f>
        <v>0</v>
      </c>
      <c r="VRO183" s="12">
        <f>Equity!VRO59</f>
        <v>0</v>
      </c>
      <c r="VRP183" s="12">
        <f>Equity!VRP59</f>
        <v>0</v>
      </c>
      <c r="VRQ183" s="12">
        <f>Equity!VRQ59</f>
        <v>0</v>
      </c>
      <c r="VRR183" s="12">
        <f>Equity!VRR59</f>
        <v>0</v>
      </c>
      <c r="VRS183" s="12">
        <f>Equity!VRS59</f>
        <v>0</v>
      </c>
      <c r="VRT183" s="12">
        <f>Equity!VRT59</f>
        <v>0</v>
      </c>
      <c r="VRU183" s="12">
        <f>Equity!VRU59</f>
        <v>0</v>
      </c>
      <c r="VRV183" s="12">
        <f>Equity!VRV59</f>
        <v>0</v>
      </c>
      <c r="VRW183" s="12">
        <f>Equity!VRW59</f>
        <v>0</v>
      </c>
      <c r="VRX183" s="12">
        <f>Equity!VRX59</f>
        <v>0</v>
      </c>
      <c r="VRY183" s="12">
        <f>Equity!VRY59</f>
        <v>0</v>
      </c>
      <c r="VRZ183" s="12">
        <f>Equity!VRZ59</f>
        <v>0</v>
      </c>
      <c r="VSA183" s="12">
        <f>Equity!VSA59</f>
        <v>0</v>
      </c>
      <c r="VSB183" s="12">
        <f>Equity!VSB59</f>
        <v>0</v>
      </c>
      <c r="VSC183" s="12">
        <f>Equity!VSC59</f>
        <v>0</v>
      </c>
      <c r="VSD183" s="12">
        <f>Equity!VSD59</f>
        <v>0</v>
      </c>
      <c r="VSE183" s="12">
        <f>Equity!VSE59</f>
        <v>0</v>
      </c>
      <c r="VSF183" s="12">
        <f>Equity!VSF59</f>
        <v>0</v>
      </c>
      <c r="VSG183" s="12">
        <f>Equity!VSG59</f>
        <v>0</v>
      </c>
      <c r="VSH183" s="12">
        <f>Equity!VSH59</f>
        <v>0</v>
      </c>
      <c r="VSI183" s="12">
        <f>Equity!VSI59</f>
        <v>0</v>
      </c>
      <c r="VSJ183" s="12">
        <f>Equity!VSJ59</f>
        <v>0</v>
      </c>
      <c r="VSK183" s="12">
        <f>Equity!VSK59</f>
        <v>0</v>
      </c>
      <c r="VSL183" s="12">
        <f>Equity!VSL59</f>
        <v>0</v>
      </c>
      <c r="VSM183" s="12">
        <f>Equity!VSM59</f>
        <v>0</v>
      </c>
      <c r="VSN183" s="12">
        <f>Equity!VSN59</f>
        <v>0</v>
      </c>
      <c r="VSO183" s="12">
        <f>Equity!VSO59</f>
        <v>0</v>
      </c>
      <c r="VSP183" s="12">
        <f>Equity!VSP59</f>
        <v>0</v>
      </c>
      <c r="VSQ183" s="12">
        <f>Equity!VSQ59</f>
        <v>0</v>
      </c>
      <c r="VSR183" s="12">
        <f>Equity!VSR59</f>
        <v>0</v>
      </c>
      <c r="VSS183" s="12">
        <f>Equity!VSS59</f>
        <v>0</v>
      </c>
      <c r="VST183" s="12">
        <f>Equity!VST59</f>
        <v>0</v>
      </c>
      <c r="VSU183" s="12">
        <f>Equity!VSU59</f>
        <v>0</v>
      </c>
      <c r="VSV183" s="12">
        <f>Equity!VSV59</f>
        <v>0</v>
      </c>
      <c r="VSW183" s="12">
        <f>Equity!VSW59</f>
        <v>0</v>
      </c>
      <c r="VSX183" s="12">
        <f>Equity!VSX59</f>
        <v>0</v>
      </c>
      <c r="VSY183" s="12">
        <f>Equity!VSY59</f>
        <v>0</v>
      </c>
      <c r="VSZ183" s="12">
        <f>Equity!VSZ59</f>
        <v>0</v>
      </c>
      <c r="VTA183" s="12">
        <f>Equity!VTA59</f>
        <v>0</v>
      </c>
      <c r="VTB183" s="12">
        <f>Equity!VTB59</f>
        <v>0</v>
      </c>
      <c r="VTC183" s="12">
        <f>Equity!VTC59</f>
        <v>0</v>
      </c>
      <c r="VTD183" s="12">
        <f>Equity!VTD59</f>
        <v>0</v>
      </c>
      <c r="VTE183" s="12">
        <f>Equity!VTE59</f>
        <v>0</v>
      </c>
      <c r="VTF183" s="12">
        <f>Equity!VTF59</f>
        <v>0</v>
      </c>
      <c r="VTG183" s="12">
        <f>Equity!VTG59</f>
        <v>0</v>
      </c>
      <c r="VTH183" s="12">
        <f>Equity!VTH59</f>
        <v>0</v>
      </c>
      <c r="VTI183" s="12">
        <f>Equity!VTI59</f>
        <v>0</v>
      </c>
      <c r="VTJ183" s="12">
        <f>Equity!VTJ59</f>
        <v>0</v>
      </c>
      <c r="VTK183" s="12">
        <f>Equity!VTK59</f>
        <v>0</v>
      </c>
      <c r="VTL183" s="12">
        <f>Equity!VTL59</f>
        <v>0</v>
      </c>
      <c r="VTM183" s="12">
        <f>Equity!VTM59</f>
        <v>0</v>
      </c>
      <c r="VTN183" s="12">
        <f>Equity!VTN59</f>
        <v>0</v>
      </c>
      <c r="VTO183" s="12">
        <f>Equity!VTO59</f>
        <v>0</v>
      </c>
      <c r="VTP183" s="12">
        <f>Equity!VTP59</f>
        <v>0</v>
      </c>
      <c r="VTQ183" s="12">
        <f>Equity!VTQ59</f>
        <v>0</v>
      </c>
      <c r="VTR183" s="12">
        <f>Equity!VTR59</f>
        <v>0</v>
      </c>
      <c r="VTS183" s="12">
        <f>Equity!VTS59</f>
        <v>0</v>
      </c>
      <c r="VTT183" s="12">
        <f>Equity!VTT59</f>
        <v>0</v>
      </c>
      <c r="VTU183" s="12">
        <f>Equity!VTU59</f>
        <v>0</v>
      </c>
      <c r="VTV183" s="12">
        <f>Equity!VTV59</f>
        <v>0</v>
      </c>
      <c r="VTW183" s="12">
        <f>Equity!VTW59</f>
        <v>0</v>
      </c>
      <c r="VTX183" s="12">
        <f>Equity!VTX59</f>
        <v>0</v>
      </c>
      <c r="VTY183" s="12">
        <f>Equity!VTY59</f>
        <v>0</v>
      </c>
      <c r="VTZ183" s="12">
        <f>Equity!VTZ59</f>
        <v>0</v>
      </c>
      <c r="VUA183" s="12">
        <f>Equity!VUA59</f>
        <v>0</v>
      </c>
      <c r="VUB183" s="12">
        <f>Equity!VUB59</f>
        <v>0</v>
      </c>
      <c r="VUC183" s="12">
        <f>Equity!VUC59</f>
        <v>0</v>
      </c>
      <c r="VUD183" s="12">
        <f>Equity!VUD59</f>
        <v>0</v>
      </c>
      <c r="VUE183" s="12">
        <f>Equity!VUE59</f>
        <v>0</v>
      </c>
      <c r="VUF183" s="12">
        <f>Equity!VUF59</f>
        <v>0</v>
      </c>
      <c r="VUG183" s="12">
        <f>Equity!VUG59</f>
        <v>0</v>
      </c>
      <c r="VUH183" s="12">
        <f>Equity!VUH59</f>
        <v>0</v>
      </c>
      <c r="VUI183" s="12">
        <f>Equity!VUI59</f>
        <v>0</v>
      </c>
      <c r="VUJ183" s="12">
        <f>Equity!VUJ59</f>
        <v>0</v>
      </c>
      <c r="VUK183" s="12">
        <f>Equity!VUK59</f>
        <v>0</v>
      </c>
      <c r="VUL183" s="12">
        <f>Equity!VUL59</f>
        <v>0</v>
      </c>
      <c r="VUM183" s="12">
        <f>Equity!VUM59</f>
        <v>0</v>
      </c>
      <c r="VUN183" s="12">
        <f>Equity!VUN59</f>
        <v>0</v>
      </c>
      <c r="VUO183" s="12">
        <f>Equity!VUO59</f>
        <v>0</v>
      </c>
      <c r="VUP183" s="12">
        <f>Equity!VUP59</f>
        <v>0</v>
      </c>
      <c r="VUQ183" s="12">
        <f>Equity!VUQ59</f>
        <v>0</v>
      </c>
      <c r="VUR183" s="12">
        <f>Equity!VUR59</f>
        <v>0</v>
      </c>
      <c r="VUS183" s="12">
        <f>Equity!VUS59</f>
        <v>0</v>
      </c>
      <c r="VUT183" s="12">
        <f>Equity!VUT59</f>
        <v>0</v>
      </c>
      <c r="VUU183" s="12">
        <f>Equity!VUU59</f>
        <v>0</v>
      </c>
      <c r="VUV183" s="12">
        <f>Equity!VUV59</f>
        <v>0</v>
      </c>
      <c r="VUW183" s="12">
        <f>Equity!VUW59</f>
        <v>0</v>
      </c>
      <c r="VUX183" s="12">
        <f>Equity!VUX59</f>
        <v>0</v>
      </c>
      <c r="VUY183" s="12">
        <f>Equity!VUY59</f>
        <v>0</v>
      </c>
      <c r="VUZ183" s="12">
        <f>Equity!VUZ59</f>
        <v>0</v>
      </c>
      <c r="VVA183" s="12">
        <f>Equity!VVA59</f>
        <v>0</v>
      </c>
      <c r="VVB183" s="12">
        <f>Equity!VVB59</f>
        <v>0</v>
      </c>
      <c r="VVC183" s="12">
        <f>Equity!VVC59</f>
        <v>0</v>
      </c>
      <c r="VVD183" s="12">
        <f>Equity!VVD59</f>
        <v>0</v>
      </c>
      <c r="VVE183" s="12">
        <f>Equity!VVE59</f>
        <v>0</v>
      </c>
      <c r="VVF183" s="12">
        <f>Equity!VVF59</f>
        <v>0</v>
      </c>
      <c r="VVG183" s="12">
        <f>Equity!VVG59</f>
        <v>0</v>
      </c>
      <c r="VVH183" s="12">
        <f>Equity!VVH59</f>
        <v>0</v>
      </c>
      <c r="VVI183" s="12">
        <f>Equity!VVI59</f>
        <v>0</v>
      </c>
      <c r="VVJ183" s="12">
        <f>Equity!VVJ59</f>
        <v>0</v>
      </c>
      <c r="VVK183" s="12">
        <f>Equity!VVK59</f>
        <v>0</v>
      </c>
      <c r="VVL183" s="12">
        <f>Equity!VVL59</f>
        <v>0</v>
      </c>
      <c r="VVM183" s="12">
        <f>Equity!VVM59</f>
        <v>0</v>
      </c>
      <c r="VVN183" s="12">
        <f>Equity!VVN59</f>
        <v>0</v>
      </c>
      <c r="VVO183" s="12">
        <f>Equity!VVO59</f>
        <v>0</v>
      </c>
      <c r="VVP183" s="12">
        <f>Equity!VVP59</f>
        <v>0</v>
      </c>
      <c r="VVQ183" s="12">
        <f>Equity!VVQ59</f>
        <v>0</v>
      </c>
      <c r="VVR183" s="12">
        <f>Equity!VVR59</f>
        <v>0</v>
      </c>
      <c r="VVS183" s="12">
        <f>Equity!VVS59</f>
        <v>0</v>
      </c>
      <c r="VVT183" s="12">
        <f>Equity!VVT59</f>
        <v>0</v>
      </c>
      <c r="VVU183" s="12">
        <f>Equity!VVU59</f>
        <v>0</v>
      </c>
      <c r="VVV183" s="12">
        <f>Equity!VVV59</f>
        <v>0</v>
      </c>
      <c r="VVW183" s="12">
        <f>Equity!VVW59</f>
        <v>0</v>
      </c>
      <c r="VVX183" s="12">
        <f>Equity!VVX59</f>
        <v>0</v>
      </c>
      <c r="VVY183" s="12">
        <f>Equity!VVY59</f>
        <v>0</v>
      </c>
      <c r="VVZ183" s="12">
        <f>Equity!VVZ59</f>
        <v>0</v>
      </c>
      <c r="VWA183" s="12">
        <f>Equity!VWA59</f>
        <v>0</v>
      </c>
      <c r="VWB183" s="12">
        <f>Equity!VWB59</f>
        <v>0</v>
      </c>
      <c r="VWC183" s="12">
        <f>Equity!VWC59</f>
        <v>0</v>
      </c>
      <c r="VWD183" s="12">
        <f>Equity!VWD59</f>
        <v>0</v>
      </c>
      <c r="VWE183" s="12">
        <f>Equity!VWE59</f>
        <v>0</v>
      </c>
      <c r="VWF183" s="12">
        <f>Equity!VWF59</f>
        <v>0</v>
      </c>
      <c r="VWG183" s="12">
        <f>Equity!VWG59</f>
        <v>0</v>
      </c>
      <c r="VWH183" s="12">
        <f>Equity!VWH59</f>
        <v>0</v>
      </c>
      <c r="VWI183" s="12">
        <f>Equity!VWI59</f>
        <v>0</v>
      </c>
      <c r="VWJ183" s="12">
        <f>Equity!VWJ59</f>
        <v>0</v>
      </c>
      <c r="VWK183" s="12">
        <f>Equity!VWK59</f>
        <v>0</v>
      </c>
      <c r="VWL183" s="12">
        <f>Equity!VWL59</f>
        <v>0</v>
      </c>
      <c r="VWM183" s="12">
        <f>Equity!VWM59</f>
        <v>0</v>
      </c>
      <c r="VWN183" s="12">
        <f>Equity!VWN59</f>
        <v>0</v>
      </c>
      <c r="VWO183" s="12">
        <f>Equity!VWO59</f>
        <v>0</v>
      </c>
      <c r="VWP183" s="12">
        <f>Equity!VWP59</f>
        <v>0</v>
      </c>
      <c r="VWQ183" s="12">
        <f>Equity!VWQ59</f>
        <v>0</v>
      </c>
      <c r="VWR183" s="12">
        <f>Equity!VWR59</f>
        <v>0</v>
      </c>
      <c r="VWS183" s="12">
        <f>Equity!VWS59</f>
        <v>0</v>
      </c>
      <c r="VWT183" s="12">
        <f>Equity!VWT59</f>
        <v>0</v>
      </c>
      <c r="VWU183" s="12">
        <f>Equity!VWU59</f>
        <v>0</v>
      </c>
      <c r="VWV183" s="12">
        <f>Equity!VWV59</f>
        <v>0</v>
      </c>
      <c r="VWW183" s="12">
        <f>Equity!VWW59</f>
        <v>0</v>
      </c>
      <c r="VWX183" s="12">
        <f>Equity!VWX59</f>
        <v>0</v>
      </c>
      <c r="VWY183" s="12">
        <f>Equity!VWY59</f>
        <v>0</v>
      </c>
      <c r="VWZ183" s="12">
        <f>Equity!VWZ59</f>
        <v>0</v>
      </c>
      <c r="VXA183" s="12">
        <f>Equity!VXA59</f>
        <v>0</v>
      </c>
      <c r="VXB183" s="12">
        <f>Equity!VXB59</f>
        <v>0</v>
      </c>
      <c r="VXC183" s="12">
        <f>Equity!VXC59</f>
        <v>0</v>
      </c>
      <c r="VXD183" s="12">
        <f>Equity!VXD59</f>
        <v>0</v>
      </c>
      <c r="VXE183" s="12">
        <f>Equity!VXE59</f>
        <v>0</v>
      </c>
      <c r="VXF183" s="12">
        <f>Equity!VXF59</f>
        <v>0</v>
      </c>
      <c r="VXG183" s="12">
        <f>Equity!VXG59</f>
        <v>0</v>
      </c>
      <c r="VXH183" s="12">
        <f>Equity!VXH59</f>
        <v>0</v>
      </c>
      <c r="VXI183" s="12">
        <f>Equity!VXI59</f>
        <v>0</v>
      </c>
      <c r="VXJ183" s="12">
        <f>Equity!VXJ59</f>
        <v>0</v>
      </c>
      <c r="VXK183" s="12">
        <f>Equity!VXK59</f>
        <v>0</v>
      </c>
      <c r="VXL183" s="12">
        <f>Equity!VXL59</f>
        <v>0</v>
      </c>
      <c r="VXM183" s="12">
        <f>Equity!VXM59</f>
        <v>0</v>
      </c>
      <c r="VXN183" s="12">
        <f>Equity!VXN59</f>
        <v>0</v>
      </c>
      <c r="VXO183" s="12">
        <f>Equity!VXO59</f>
        <v>0</v>
      </c>
      <c r="VXP183" s="12">
        <f>Equity!VXP59</f>
        <v>0</v>
      </c>
      <c r="VXQ183" s="12">
        <f>Equity!VXQ59</f>
        <v>0</v>
      </c>
      <c r="VXR183" s="12">
        <f>Equity!VXR59</f>
        <v>0</v>
      </c>
      <c r="VXS183" s="12">
        <f>Equity!VXS59</f>
        <v>0</v>
      </c>
      <c r="VXT183" s="12">
        <f>Equity!VXT59</f>
        <v>0</v>
      </c>
      <c r="VXU183" s="12">
        <f>Equity!VXU59</f>
        <v>0</v>
      </c>
      <c r="VXV183" s="12">
        <f>Equity!VXV59</f>
        <v>0</v>
      </c>
      <c r="VXW183" s="12">
        <f>Equity!VXW59</f>
        <v>0</v>
      </c>
      <c r="VXX183" s="12">
        <f>Equity!VXX59</f>
        <v>0</v>
      </c>
      <c r="VXY183" s="12">
        <f>Equity!VXY59</f>
        <v>0</v>
      </c>
      <c r="VXZ183" s="12">
        <f>Equity!VXZ59</f>
        <v>0</v>
      </c>
      <c r="VYA183" s="12">
        <f>Equity!VYA59</f>
        <v>0</v>
      </c>
      <c r="VYB183" s="12">
        <f>Equity!VYB59</f>
        <v>0</v>
      </c>
      <c r="VYC183" s="12">
        <f>Equity!VYC59</f>
        <v>0</v>
      </c>
      <c r="VYD183" s="12">
        <f>Equity!VYD59</f>
        <v>0</v>
      </c>
      <c r="VYE183" s="12">
        <f>Equity!VYE59</f>
        <v>0</v>
      </c>
      <c r="VYF183" s="12">
        <f>Equity!VYF59</f>
        <v>0</v>
      </c>
      <c r="VYG183" s="12">
        <f>Equity!VYG59</f>
        <v>0</v>
      </c>
      <c r="VYH183" s="12">
        <f>Equity!VYH59</f>
        <v>0</v>
      </c>
      <c r="VYI183" s="12">
        <f>Equity!VYI59</f>
        <v>0</v>
      </c>
      <c r="VYJ183" s="12">
        <f>Equity!VYJ59</f>
        <v>0</v>
      </c>
      <c r="VYK183" s="12">
        <f>Equity!VYK59</f>
        <v>0</v>
      </c>
      <c r="VYL183" s="12">
        <f>Equity!VYL59</f>
        <v>0</v>
      </c>
      <c r="VYM183" s="12">
        <f>Equity!VYM59</f>
        <v>0</v>
      </c>
      <c r="VYN183" s="12">
        <f>Equity!VYN59</f>
        <v>0</v>
      </c>
      <c r="VYO183" s="12">
        <f>Equity!VYO59</f>
        <v>0</v>
      </c>
      <c r="VYP183" s="12">
        <f>Equity!VYP59</f>
        <v>0</v>
      </c>
      <c r="VYQ183" s="12">
        <f>Equity!VYQ59</f>
        <v>0</v>
      </c>
      <c r="VYR183" s="12">
        <f>Equity!VYR59</f>
        <v>0</v>
      </c>
      <c r="VYS183" s="12">
        <f>Equity!VYS59</f>
        <v>0</v>
      </c>
      <c r="VYT183" s="12">
        <f>Equity!VYT59</f>
        <v>0</v>
      </c>
      <c r="VYU183" s="12">
        <f>Equity!VYU59</f>
        <v>0</v>
      </c>
      <c r="VYV183" s="12">
        <f>Equity!VYV59</f>
        <v>0</v>
      </c>
      <c r="VYW183" s="12">
        <f>Equity!VYW59</f>
        <v>0</v>
      </c>
      <c r="VYX183" s="12">
        <f>Equity!VYX59</f>
        <v>0</v>
      </c>
      <c r="VYY183" s="12">
        <f>Equity!VYY59</f>
        <v>0</v>
      </c>
      <c r="VYZ183" s="12">
        <f>Equity!VYZ59</f>
        <v>0</v>
      </c>
      <c r="VZA183" s="12">
        <f>Equity!VZA59</f>
        <v>0</v>
      </c>
      <c r="VZB183" s="12">
        <f>Equity!VZB59</f>
        <v>0</v>
      </c>
      <c r="VZC183" s="12">
        <f>Equity!VZC59</f>
        <v>0</v>
      </c>
      <c r="VZD183" s="12">
        <f>Equity!VZD59</f>
        <v>0</v>
      </c>
      <c r="VZE183" s="12">
        <f>Equity!VZE59</f>
        <v>0</v>
      </c>
      <c r="VZF183" s="12">
        <f>Equity!VZF59</f>
        <v>0</v>
      </c>
      <c r="VZG183" s="12">
        <f>Equity!VZG59</f>
        <v>0</v>
      </c>
      <c r="VZH183" s="12">
        <f>Equity!VZH59</f>
        <v>0</v>
      </c>
      <c r="VZI183" s="12">
        <f>Equity!VZI59</f>
        <v>0</v>
      </c>
      <c r="VZJ183" s="12">
        <f>Equity!VZJ59</f>
        <v>0</v>
      </c>
      <c r="VZK183" s="12">
        <f>Equity!VZK59</f>
        <v>0</v>
      </c>
      <c r="VZL183" s="12">
        <f>Equity!VZL59</f>
        <v>0</v>
      </c>
      <c r="VZM183" s="12">
        <f>Equity!VZM59</f>
        <v>0</v>
      </c>
      <c r="VZN183" s="12">
        <f>Equity!VZN59</f>
        <v>0</v>
      </c>
      <c r="VZO183" s="12">
        <f>Equity!VZO59</f>
        <v>0</v>
      </c>
      <c r="VZP183" s="12">
        <f>Equity!VZP59</f>
        <v>0</v>
      </c>
      <c r="VZQ183" s="12">
        <f>Equity!VZQ59</f>
        <v>0</v>
      </c>
      <c r="VZR183" s="12">
        <f>Equity!VZR59</f>
        <v>0</v>
      </c>
      <c r="VZS183" s="12">
        <f>Equity!VZS59</f>
        <v>0</v>
      </c>
      <c r="VZT183" s="12">
        <f>Equity!VZT59</f>
        <v>0</v>
      </c>
      <c r="VZU183" s="12">
        <f>Equity!VZU59</f>
        <v>0</v>
      </c>
      <c r="VZV183" s="12">
        <f>Equity!VZV59</f>
        <v>0</v>
      </c>
      <c r="VZW183" s="12">
        <f>Equity!VZW59</f>
        <v>0</v>
      </c>
      <c r="VZX183" s="12">
        <f>Equity!VZX59</f>
        <v>0</v>
      </c>
      <c r="VZY183" s="12">
        <f>Equity!VZY59</f>
        <v>0</v>
      </c>
      <c r="VZZ183" s="12">
        <f>Equity!VZZ59</f>
        <v>0</v>
      </c>
      <c r="WAA183" s="12">
        <f>Equity!WAA59</f>
        <v>0</v>
      </c>
      <c r="WAB183" s="12">
        <f>Equity!WAB59</f>
        <v>0</v>
      </c>
      <c r="WAC183" s="12">
        <f>Equity!WAC59</f>
        <v>0</v>
      </c>
      <c r="WAD183" s="12">
        <f>Equity!WAD59</f>
        <v>0</v>
      </c>
      <c r="WAE183" s="12">
        <f>Equity!WAE59</f>
        <v>0</v>
      </c>
      <c r="WAF183" s="12">
        <f>Equity!WAF59</f>
        <v>0</v>
      </c>
      <c r="WAG183" s="12">
        <f>Equity!WAG59</f>
        <v>0</v>
      </c>
      <c r="WAH183" s="12">
        <f>Equity!WAH59</f>
        <v>0</v>
      </c>
      <c r="WAI183" s="12">
        <f>Equity!WAI59</f>
        <v>0</v>
      </c>
      <c r="WAJ183" s="12">
        <f>Equity!WAJ59</f>
        <v>0</v>
      </c>
      <c r="WAK183" s="12">
        <f>Equity!WAK59</f>
        <v>0</v>
      </c>
      <c r="WAL183" s="12">
        <f>Equity!WAL59</f>
        <v>0</v>
      </c>
      <c r="WAM183" s="12">
        <f>Equity!WAM59</f>
        <v>0</v>
      </c>
      <c r="WAN183" s="12">
        <f>Equity!WAN59</f>
        <v>0</v>
      </c>
      <c r="WAO183" s="12">
        <f>Equity!WAO59</f>
        <v>0</v>
      </c>
      <c r="WAP183" s="12">
        <f>Equity!WAP59</f>
        <v>0</v>
      </c>
      <c r="WAQ183" s="12">
        <f>Equity!WAQ59</f>
        <v>0</v>
      </c>
      <c r="WAR183" s="12">
        <f>Equity!WAR59</f>
        <v>0</v>
      </c>
      <c r="WAS183" s="12">
        <f>Equity!WAS59</f>
        <v>0</v>
      </c>
      <c r="WAT183" s="12">
        <f>Equity!WAT59</f>
        <v>0</v>
      </c>
      <c r="WAU183" s="12">
        <f>Equity!WAU59</f>
        <v>0</v>
      </c>
      <c r="WAV183" s="12">
        <f>Equity!WAV59</f>
        <v>0</v>
      </c>
      <c r="WAW183" s="12">
        <f>Equity!WAW59</f>
        <v>0</v>
      </c>
      <c r="WAX183" s="12">
        <f>Equity!WAX59</f>
        <v>0</v>
      </c>
      <c r="WAY183" s="12">
        <f>Equity!WAY59</f>
        <v>0</v>
      </c>
      <c r="WAZ183" s="12">
        <f>Equity!WAZ59</f>
        <v>0</v>
      </c>
      <c r="WBA183" s="12">
        <f>Equity!WBA59</f>
        <v>0</v>
      </c>
      <c r="WBB183" s="12">
        <f>Equity!WBB59</f>
        <v>0</v>
      </c>
      <c r="WBC183" s="12">
        <f>Equity!WBC59</f>
        <v>0</v>
      </c>
      <c r="WBD183" s="12">
        <f>Equity!WBD59</f>
        <v>0</v>
      </c>
      <c r="WBE183" s="12">
        <f>Equity!WBE59</f>
        <v>0</v>
      </c>
      <c r="WBF183" s="12">
        <f>Equity!WBF59</f>
        <v>0</v>
      </c>
      <c r="WBG183" s="12">
        <f>Equity!WBG59</f>
        <v>0</v>
      </c>
      <c r="WBH183" s="12">
        <f>Equity!WBH59</f>
        <v>0</v>
      </c>
      <c r="WBI183" s="12">
        <f>Equity!WBI59</f>
        <v>0</v>
      </c>
      <c r="WBJ183" s="12">
        <f>Equity!WBJ59</f>
        <v>0</v>
      </c>
      <c r="WBK183" s="12">
        <f>Equity!WBK59</f>
        <v>0</v>
      </c>
      <c r="WBL183" s="12">
        <f>Equity!WBL59</f>
        <v>0</v>
      </c>
      <c r="WBM183" s="12">
        <f>Equity!WBM59</f>
        <v>0</v>
      </c>
      <c r="WBN183" s="12">
        <f>Equity!WBN59</f>
        <v>0</v>
      </c>
      <c r="WBO183" s="12">
        <f>Equity!WBO59</f>
        <v>0</v>
      </c>
      <c r="WBP183" s="12">
        <f>Equity!WBP59</f>
        <v>0</v>
      </c>
      <c r="WBQ183" s="12">
        <f>Equity!WBQ59</f>
        <v>0</v>
      </c>
      <c r="WBR183" s="12">
        <f>Equity!WBR59</f>
        <v>0</v>
      </c>
      <c r="WBS183" s="12">
        <f>Equity!WBS59</f>
        <v>0</v>
      </c>
      <c r="WBT183" s="12">
        <f>Equity!WBT59</f>
        <v>0</v>
      </c>
      <c r="WBU183" s="12">
        <f>Equity!WBU59</f>
        <v>0</v>
      </c>
      <c r="WBV183" s="12">
        <f>Equity!WBV59</f>
        <v>0</v>
      </c>
      <c r="WBW183" s="12">
        <f>Equity!WBW59</f>
        <v>0</v>
      </c>
      <c r="WBX183" s="12">
        <f>Equity!WBX59</f>
        <v>0</v>
      </c>
      <c r="WBY183" s="12">
        <f>Equity!WBY59</f>
        <v>0</v>
      </c>
      <c r="WBZ183" s="12">
        <f>Equity!WBZ59</f>
        <v>0</v>
      </c>
      <c r="WCA183" s="12">
        <f>Equity!WCA59</f>
        <v>0</v>
      </c>
      <c r="WCB183" s="12">
        <f>Equity!WCB59</f>
        <v>0</v>
      </c>
      <c r="WCC183" s="12">
        <f>Equity!WCC59</f>
        <v>0</v>
      </c>
      <c r="WCD183" s="12">
        <f>Equity!WCD59</f>
        <v>0</v>
      </c>
      <c r="WCE183" s="12">
        <f>Equity!WCE59</f>
        <v>0</v>
      </c>
      <c r="WCF183" s="12">
        <f>Equity!WCF59</f>
        <v>0</v>
      </c>
      <c r="WCG183" s="12">
        <f>Equity!WCG59</f>
        <v>0</v>
      </c>
      <c r="WCH183" s="12">
        <f>Equity!WCH59</f>
        <v>0</v>
      </c>
      <c r="WCI183" s="12">
        <f>Equity!WCI59</f>
        <v>0</v>
      </c>
      <c r="WCJ183" s="12">
        <f>Equity!WCJ59</f>
        <v>0</v>
      </c>
      <c r="WCK183" s="12">
        <f>Equity!WCK59</f>
        <v>0</v>
      </c>
      <c r="WCL183" s="12">
        <f>Equity!WCL59</f>
        <v>0</v>
      </c>
      <c r="WCM183" s="12">
        <f>Equity!WCM59</f>
        <v>0</v>
      </c>
      <c r="WCN183" s="12">
        <f>Equity!WCN59</f>
        <v>0</v>
      </c>
      <c r="WCO183" s="12">
        <f>Equity!WCO59</f>
        <v>0</v>
      </c>
      <c r="WCP183" s="12">
        <f>Equity!WCP59</f>
        <v>0</v>
      </c>
      <c r="WCQ183" s="12">
        <f>Equity!WCQ59</f>
        <v>0</v>
      </c>
      <c r="WCR183" s="12">
        <f>Equity!WCR59</f>
        <v>0</v>
      </c>
      <c r="WCS183" s="12">
        <f>Equity!WCS59</f>
        <v>0</v>
      </c>
      <c r="WCT183" s="12">
        <f>Equity!WCT59</f>
        <v>0</v>
      </c>
      <c r="WCU183" s="12">
        <f>Equity!WCU59</f>
        <v>0</v>
      </c>
      <c r="WCV183" s="12">
        <f>Equity!WCV59</f>
        <v>0</v>
      </c>
      <c r="WCW183" s="12">
        <f>Equity!WCW59</f>
        <v>0</v>
      </c>
      <c r="WCX183" s="12">
        <f>Equity!WCX59</f>
        <v>0</v>
      </c>
      <c r="WCY183" s="12">
        <f>Equity!WCY59</f>
        <v>0</v>
      </c>
      <c r="WCZ183" s="12">
        <f>Equity!WCZ59</f>
        <v>0</v>
      </c>
      <c r="WDA183" s="12">
        <f>Equity!WDA59</f>
        <v>0</v>
      </c>
      <c r="WDB183" s="12">
        <f>Equity!WDB59</f>
        <v>0</v>
      </c>
      <c r="WDC183" s="12">
        <f>Equity!WDC59</f>
        <v>0</v>
      </c>
      <c r="WDD183" s="12">
        <f>Equity!WDD59</f>
        <v>0</v>
      </c>
      <c r="WDE183" s="12">
        <f>Equity!WDE59</f>
        <v>0</v>
      </c>
      <c r="WDF183" s="12">
        <f>Equity!WDF59</f>
        <v>0</v>
      </c>
      <c r="WDG183" s="12">
        <f>Equity!WDG59</f>
        <v>0</v>
      </c>
      <c r="WDH183" s="12">
        <f>Equity!WDH59</f>
        <v>0</v>
      </c>
      <c r="WDI183" s="12">
        <f>Equity!WDI59</f>
        <v>0</v>
      </c>
      <c r="WDJ183" s="12">
        <f>Equity!WDJ59</f>
        <v>0</v>
      </c>
      <c r="WDK183" s="12">
        <f>Equity!WDK59</f>
        <v>0</v>
      </c>
      <c r="WDL183" s="12">
        <f>Equity!WDL59</f>
        <v>0</v>
      </c>
      <c r="WDM183" s="12">
        <f>Equity!WDM59</f>
        <v>0</v>
      </c>
      <c r="WDN183" s="12">
        <f>Equity!WDN59</f>
        <v>0</v>
      </c>
      <c r="WDO183" s="12">
        <f>Equity!WDO59</f>
        <v>0</v>
      </c>
      <c r="WDP183" s="12">
        <f>Equity!WDP59</f>
        <v>0</v>
      </c>
      <c r="WDQ183" s="12">
        <f>Equity!WDQ59</f>
        <v>0</v>
      </c>
      <c r="WDR183" s="12">
        <f>Equity!WDR59</f>
        <v>0</v>
      </c>
      <c r="WDS183" s="12">
        <f>Equity!WDS59</f>
        <v>0</v>
      </c>
      <c r="WDT183" s="12">
        <f>Equity!WDT59</f>
        <v>0</v>
      </c>
      <c r="WDU183" s="12">
        <f>Equity!WDU59</f>
        <v>0</v>
      </c>
      <c r="WDV183" s="12">
        <f>Equity!WDV59</f>
        <v>0</v>
      </c>
      <c r="WDW183" s="12">
        <f>Equity!WDW59</f>
        <v>0</v>
      </c>
      <c r="WDX183" s="12">
        <f>Equity!WDX59</f>
        <v>0</v>
      </c>
      <c r="WDY183" s="12">
        <f>Equity!WDY59</f>
        <v>0</v>
      </c>
      <c r="WDZ183" s="12">
        <f>Equity!WDZ59</f>
        <v>0</v>
      </c>
      <c r="WEA183" s="12">
        <f>Equity!WEA59</f>
        <v>0</v>
      </c>
      <c r="WEB183" s="12">
        <f>Equity!WEB59</f>
        <v>0</v>
      </c>
      <c r="WEC183" s="12">
        <f>Equity!WEC59</f>
        <v>0</v>
      </c>
      <c r="WED183" s="12">
        <f>Equity!WED59</f>
        <v>0</v>
      </c>
      <c r="WEE183" s="12">
        <f>Equity!WEE59</f>
        <v>0</v>
      </c>
      <c r="WEF183" s="12">
        <f>Equity!WEF59</f>
        <v>0</v>
      </c>
      <c r="WEG183" s="12">
        <f>Equity!WEG59</f>
        <v>0</v>
      </c>
      <c r="WEH183" s="12">
        <f>Equity!WEH59</f>
        <v>0</v>
      </c>
      <c r="WEI183" s="12">
        <f>Equity!WEI59</f>
        <v>0</v>
      </c>
      <c r="WEJ183" s="12">
        <f>Equity!WEJ59</f>
        <v>0</v>
      </c>
      <c r="WEK183" s="12">
        <f>Equity!WEK59</f>
        <v>0</v>
      </c>
      <c r="WEL183" s="12">
        <f>Equity!WEL59</f>
        <v>0</v>
      </c>
      <c r="WEM183" s="12">
        <f>Equity!WEM59</f>
        <v>0</v>
      </c>
      <c r="WEN183" s="12">
        <f>Equity!WEN59</f>
        <v>0</v>
      </c>
      <c r="WEO183" s="12">
        <f>Equity!WEO59</f>
        <v>0</v>
      </c>
      <c r="WEP183" s="12">
        <f>Equity!WEP59</f>
        <v>0</v>
      </c>
      <c r="WEQ183" s="12">
        <f>Equity!WEQ59</f>
        <v>0</v>
      </c>
      <c r="WER183" s="12">
        <f>Equity!WER59</f>
        <v>0</v>
      </c>
      <c r="WES183" s="12">
        <f>Equity!WES59</f>
        <v>0</v>
      </c>
      <c r="WET183" s="12">
        <f>Equity!WET59</f>
        <v>0</v>
      </c>
      <c r="WEU183" s="12">
        <f>Equity!WEU59</f>
        <v>0</v>
      </c>
      <c r="WEV183" s="12">
        <f>Equity!WEV59</f>
        <v>0</v>
      </c>
      <c r="WEW183" s="12">
        <f>Equity!WEW59</f>
        <v>0</v>
      </c>
      <c r="WEX183" s="12">
        <f>Equity!WEX59</f>
        <v>0</v>
      </c>
      <c r="WEY183" s="12">
        <f>Equity!WEY59</f>
        <v>0</v>
      </c>
      <c r="WEZ183" s="12">
        <f>Equity!WEZ59</f>
        <v>0</v>
      </c>
      <c r="WFA183" s="12">
        <f>Equity!WFA59</f>
        <v>0</v>
      </c>
      <c r="WFB183" s="12">
        <f>Equity!WFB59</f>
        <v>0</v>
      </c>
      <c r="WFC183" s="12">
        <f>Equity!WFC59</f>
        <v>0</v>
      </c>
      <c r="WFD183" s="12">
        <f>Equity!WFD59</f>
        <v>0</v>
      </c>
      <c r="WFE183" s="12">
        <f>Equity!WFE59</f>
        <v>0</v>
      </c>
      <c r="WFF183" s="12">
        <f>Equity!WFF59</f>
        <v>0</v>
      </c>
      <c r="WFG183" s="12">
        <f>Equity!WFG59</f>
        <v>0</v>
      </c>
      <c r="WFH183" s="12">
        <f>Equity!WFH59</f>
        <v>0</v>
      </c>
      <c r="WFI183" s="12">
        <f>Equity!WFI59</f>
        <v>0</v>
      </c>
      <c r="WFJ183" s="12">
        <f>Equity!WFJ59</f>
        <v>0</v>
      </c>
      <c r="WFK183" s="12">
        <f>Equity!WFK59</f>
        <v>0</v>
      </c>
      <c r="WFL183" s="12">
        <f>Equity!WFL59</f>
        <v>0</v>
      </c>
      <c r="WFM183" s="12">
        <f>Equity!WFM59</f>
        <v>0</v>
      </c>
      <c r="WFN183" s="12">
        <f>Equity!WFN59</f>
        <v>0</v>
      </c>
      <c r="WFO183" s="12">
        <f>Equity!WFO59</f>
        <v>0</v>
      </c>
      <c r="WFP183" s="12">
        <f>Equity!WFP59</f>
        <v>0</v>
      </c>
      <c r="WFQ183" s="12">
        <f>Equity!WFQ59</f>
        <v>0</v>
      </c>
      <c r="WFR183" s="12">
        <f>Equity!WFR59</f>
        <v>0</v>
      </c>
      <c r="WFS183" s="12">
        <f>Equity!WFS59</f>
        <v>0</v>
      </c>
      <c r="WFT183" s="12">
        <f>Equity!WFT59</f>
        <v>0</v>
      </c>
      <c r="WFU183" s="12">
        <f>Equity!WFU59</f>
        <v>0</v>
      </c>
      <c r="WFV183" s="12">
        <f>Equity!WFV59</f>
        <v>0</v>
      </c>
      <c r="WFW183" s="12">
        <f>Equity!WFW59</f>
        <v>0</v>
      </c>
      <c r="WFX183" s="12">
        <f>Equity!WFX59</f>
        <v>0</v>
      </c>
      <c r="WFY183" s="12">
        <f>Equity!WFY59</f>
        <v>0</v>
      </c>
      <c r="WFZ183" s="12">
        <f>Equity!WFZ59</f>
        <v>0</v>
      </c>
      <c r="WGA183" s="12">
        <f>Equity!WGA59</f>
        <v>0</v>
      </c>
      <c r="WGB183" s="12">
        <f>Equity!WGB59</f>
        <v>0</v>
      </c>
      <c r="WGC183" s="12">
        <f>Equity!WGC59</f>
        <v>0</v>
      </c>
      <c r="WGD183" s="12">
        <f>Equity!WGD59</f>
        <v>0</v>
      </c>
      <c r="WGE183" s="12">
        <f>Equity!WGE59</f>
        <v>0</v>
      </c>
      <c r="WGF183" s="12">
        <f>Equity!WGF59</f>
        <v>0</v>
      </c>
      <c r="WGG183" s="12">
        <f>Equity!WGG59</f>
        <v>0</v>
      </c>
      <c r="WGH183" s="12">
        <f>Equity!WGH59</f>
        <v>0</v>
      </c>
      <c r="WGI183" s="12">
        <f>Equity!WGI59</f>
        <v>0</v>
      </c>
      <c r="WGJ183" s="12">
        <f>Equity!WGJ59</f>
        <v>0</v>
      </c>
      <c r="WGK183" s="12">
        <f>Equity!WGK59</f>
        <v>0</v>
      </c>
      <c r="WGL183" s="12">
        <f>Equity!WGL59</f>
        <v>0</v>
      </c>
      <c r="WGM183" s="12">
        <f>Equity!WGM59</f>
        <v>0</v>
      </c>
      <c r="WGN183" s="12">
        <f>Equity!WGN59</f>
        <v>0</v>
      </c>
      <c r="WGO183" s="12">
        <f>Equity!WGO59</f>
        <v>0</v>
      </c>
      <c r="WGP183" s="12">
        <f>Equity!WGP59</f>
        <v>0</v>
      </c>
      <c r="WGQ183" s="12">
        <f>Equity!WGQ59</f>
        <v>0</v>
      </c>
      <c r="WGR183" s="12">
        <f>Equity!WGR59</f>
        <v>0</v>
      </c>
      <c r="WGS183" s="12">
        <f>Equity!WGS59</f>
        <v>0</v>
      </c>
      <c r="WGT183" s="12">
        <f>Equity!WGT59</f>
        <v>0</v>
      </c>
      <c r="WGU183" s="12">
        <f>Equity!WGU59</f>
        <v>0</v>
      </c>
      <c r="WGV183" s="12">
        <f>Equity!WGV59</f>
        <v>0</v>
      </c>
      <c r="WGW183" s="12">
        <f>Equity!WGW59</f>
        <v>0</v>
      </c>
      <c r="WGX183" s="12">
        <f>Equity!WGX59</f>
        <v>0</v>
      </c>
      <c r="WGY183" s="12">
        <f>Equity!WGY59</f>
        <v>0</v>
      </c>
      <c r="WGZ183" s="12">
        <f>Equity!WGZ59</f>
        <v>0</v>
      </c>
      <c r="WHA183" s="12">
        <f>Equity!WHA59</f>
        <v>0</v>
      </c>
      <c r="WHB183" s="12">
        <f>Equity!WHB59</f>
        <v>0</v>
      </c>
      <c r="WHC183" s="12">
        <f>Equity!WHC59</f>
        <v>0</v>
      </c>
      <c r="WHD183" s="12">
        <f>Equity!WHD59</f>
        <v>0</v>
      </c>
      <c r="WHE183" s="12">
        <f>Equity!WHE59</f>
        <v>0</v>
      </c>
      <c r="WHF183" s="12">
        <f>Equity!WHF59</f>
        <v>0</v>
      </c>
      <c r="WHG183" s="12">
        <f>Equity!WHG59</f>
        <v>0</v>
      </c>
      <c r="WHH183" s="12">
        <f>Equity!WHH59</f>
        <v>0</v>
      </c>
      <c r="WHI183" s="12">
        <f>Equity!WHI59</f>
        <v>0</v>
      </c>
      <c r="WHJ183" s="12">
        <f>Equity!WHJ59</f>
        <v>0</v>
      </c>
      <c r="WHK183" s="12">
        <f>Equity!WHK59</f>
        <v>0</v>
      </c>
      <c r="WHL183" s="12">
        <f>Equity!WHL59</f>
        <v>0</v>
      </c>
      <c r="WHM183" s="12">
        <f>Equity!WHM59</f>
        <v>0</v>
      </c>
      <c r="WHN183" s="12">
        <f>Equity!WHN59</f>
        <v>0</v>
      </c>
      <c r="WHO183" s="12">
        <f>Equity!WHO59</f>
        <v>0</v>
      </c>
      <c r="WHP183" s="12">
        <f>Equity!WHP59</f>
        <v>0</v>
      </c>
      <c r="WHQ183" s="12">
        <f>Equity!WHQ59</f>
        <v>0</v>
      </c>
      <c r="WHR183" s="12">
        <f>Equity!WHR59</f>
        <v>0</v>
      </c>
      <c r="WHS183" s="12">
        <f>Equity!WHS59</f>
        <v>0</v>
      </c>
      <c r="WHT183" s="12">
        <f>Equity!WHT59</f>
        <v>0</v>
      </c>
      <c r="WHU183" s="12">
        <f>Equity!WHU59</f>
        <v>0</v>
      </c>
      <c r="WHV183" s="12">
        <f>Equity!WHV59</f>
        <v>0</v>
      </c>
      <c r="WHW183" s="12">
        <f>Equity!WHW59</f>
        <v>0</v>
      </c>
      <c r="WHX183" s="12">
        <f>Equity!WHX59</f>
        <v>0</v>
      </c>
      <c r="WHY183" s="12">
        <f>Equity!WHY59</f>
        <v>0</v>
      </c>
      <c r="WHZ183" s="12">
        <f>Equity!WHZ59</f>
        <v>0</v>
      </c>
      <c r="WIA183" s="12">
        <f>Equity!WIA59</f>
        <v>0</v>
      </c>
      <c r="WIB183" s="12">
        <f>Equity!WIB59</f>
        <v>0</v>
      </c>
      <c r="WIC183" s="12">
        <f>Equity!WIC59</f>
        <v>0</v>
      </c>
      <c r="WID183" s="12">
        <f>Equity!WID59</f>
        <v>0</v>
      </c>
      <c r="WIE183" s="12">
        <f>Equity!WIE59</f>
        <v>0</v>
      </c>
      <c r="WIF183" s="12">
        <f>Equity!WIF59</f>
        <v>0</v>
      </c>
      <c r="WIG183" s="12">
        <f>Equity!WIG59</f>
        <v>0</v>
      </c>
      <c r="WIH183" s="12">
        <f>Equity!WIH59</f>
        <v>0</v>
      </c>
      <c r="WII183" s="12">
        <f>Equity!WII59</f>
        <v>0</v>
      </c>
      <c r="WIJ183" s="12">
        <f>Equity!WIJ59</f>
        <v>0</v>
      </c>
      <c r="WIK183" s="12">
        <f>Equity!WIK59</f>
        <v>0</v>
      </c>
      <c r="WIL183" s="12">
        <f>Equity!WIL59</f>
        <v>0</v>
      </c>
      <c r="WIM183" s="12">
        <f>Equity!WIM59</f>
        <v>0</v>
      </c>
      <c r="WIN183" s="12">
        <f>Equity!WIN59</f>
        <v>0</v>
      </c>
      <c r="WIO183" s="12">
        <f>Equity!WIO59</f>
        <v>0</v>
      </c>
      <c r="WIP183" s="12">
        <f>Equity!WIP59</f>
        <v>0</v>
      </c>
      <c r="WIQ183" s="12">
        <f>Equity!WIQ59</f>
        <v>0</v>
      </c>
      <c r="WIR183" s="12">
        <f>Equity!WIR59</f>
        <v>0</v>
      </c>
      <c r="WIS183" s="12">
        <f>Equity!WIS59</f>
        <v>0</v>
      </c>
      <c r="WIT183" s="12">
        <f>Equity!WIT59</f>
        <v>0</v>
      </c>
      <c r="WIU183" s="12">
        <f>Equity!WIU59</f>
        <v>0</v>
      </c>
      <c r="WIV183" s="12">
        <f>Equity!WIV59</f>
        <v>0</v>
      </c>
      <c r="WIW183" s="12">
        <f>Equity!WIW59</f>
        <v>0</v>
      </c>
      <c r="WIX183" s="12">
        <f>Equity!WIX59</f>
        <v>0</v>
      </c>
      <c r="WIY183" s="12">
        <f>Equity!WIY59</f>
        <v>0</v>
      </c>
      <c r="WIZ183" s="12">
        <f>Equity!WIZ59</f>
        <v>0</v>
      </c>
      <c r="WJA183" s="12">
        <f>Equity!WJA59</f>
        <v>0</v>
      </c>
      <c r="WJB183" s="12">
        <f>Equity!WJB59</f>
        <v>0</v>
      </c>
      <c r="WJC183" s="12">
        <f>Equity!WJC59</f>
        <v>0</v>
      </c>
      <c r="WJD183" s="12">
        <f>Equity!WJD59</f>
        <v>0</v>
      </c>
      <c r="WJE183" s="12">
        <f>Equity!WJE59</f>
        <v>0</v>
      </c>
      <c r="WJF183" s="12">
        <f>Equity!WJF59</f>
        <v>0</v>
      </c>
      <c r="WJG183" s="12">
        <f>Equity!WJG59</f>
        <v>0</v>
      </c>
      <c r="WJH183" s="12">
        <f>Equity!WJH59</f>
        <v>0</v>
      </c>
      <c r="WJI183" s="12">
        <f>Equity!WJI59</f>
        <v>0</v>
      </c>
      <c r="WJJ183" s="12">
        <f>Equity!WJJ59</f>
        <v>0</v>
      </c>
      <c r="WJK183" s="12">
        <f>Equity!WJK59</f>
        <v>0</v>
      </c>
      <c r="WJL183" s="12">
        <f>Equity!WJL59</f>
        <v>0</v>
      </c>
      <c r="WJM183" s="12">
        <f>Equity!WJM59</f>
        <v>0</v>
      </c>
      <c r="WJN183" s="12">
        <f>Equity!WJN59</f>
        <v>0</v>
      </c>
      <c r="WJO183" s="12">
        <f>Equity!WJO59</f>
        <v>0</v>
      </c>
      <c r="WJP183" s="12">
        <f>Equity!WJP59</f>
        <v>0</v>
      </c>
      <c r="WJQ183" s="12">
        <f>Equity!WJQ59</f>
        <v>0</v>
      </c>
      <c r="WJR183" s="12">
        <f>Equity!WJR59</f>
        <v>0</v>
      </c>
      <c r="WJS183" s="12">
        <f>Equity!WJS59</f>
        <v>0</v>
      </c>
      <c r="WJT183" s="12">
        <f>Equity!WJT59</f>
        <v>0</v>
      </c>
      <c r="WJU183" s="12">
        <f>Equity!WJU59</f>
        <v>0</v>
      </c>
      <c r="WJV183" s="12">
        <f>Equity!WJV59</f>
        <v>0</v>
      </c>
      <c r="WJW183" s="12">
        <f>Equity!WJW59</f>
        <v>0</v>
      </c>
      <c r="WJX183" s="12">
        <f>Equity!WJX59</f>
        <v>0</v>
      </c>
      <c r="WJY183" s="12">
        <f>Equity!WJY59</f>
        <v>0</v>
      </c>
      <c r="WJZ183" s="12">
        <f>Equity!WJZ59</f>
        <v>0</v>
      </c>
      <c r="WKA183" s="12">
        <f>Equity!WKA59</f>
        <v>0</v>
      </c>
      <c r="WKB183" s="12">
        <f>Equity!WKB59</f>
        <v>0</v>
      </c>
      <c r="WKC183" s="12">
        <f>Equity!WKC59</f>
        <v>0</v>
      </c>
      <c r="WKD183" s="12">
        <f>Equity!WKD59</f>
        <v>0</v>
      </c>
      <c r="WKE183" s="12">
        <f>Equity!WKE59</f>
        <v>0</v>
      </c>
      <c r="WKF183" s="12">
        <f>Equity!WKF59</f>
        <v>0</v>
      </c>
      <c r="WKG183" s="12">
        <f>Equity!WKG59</f>
        <v>0</v>
      </c>
      <c r="WKH183" s="12">
        <f>Equity!WKH59</f>
        <v>0</v>
      </c>
      <c r="WKI183" s="12">
        <f>Equity!WKI59</f>
        <v>0</v>
      </c>
      <c r="WKJ183" s="12">
        <f>Equity!WKJ59</f>
        <v>0</v>
      </c>
      <c r="WKK183" s="12">
        <f>Equity!WKK59</f>
        <v>0</v>
      </c>
      <c r="WKL183" s="12">
        <f>Equity!WKL59</f>
        <v>0</v>
      </c>
      <c r="WKM183" s="12">
        <f>Equity!WKM59</f>
        <v>0</v>
      </c>
      <c r="WKN183" s="12">
        <f>Equity!WKN59</f>
        <v>0</v>
      </c>
      <c r="WKO183" s="12">
        <f>Equity!WKO59</f>
        <v>0</v>
      </c>
      <c r="WKP183" s="12">
        <f>Equity!WKP59</f>
        <v>0</v>
      </c>
      <c r="WKQ183" s="12">
        <f>Equity!WKQ59</f>
        <v>0</v>
      </c>
      <c r="WKR183" s="12">
        <f>Equity!WKR59</f>
        <v>0</v>
      </c>
      <c r="WKS183" s="12">
        <f>Equity!WKS59</f>
        <v>0</v>
      </c>
      <c r="WKT183" s="12">
        <f>Equity!WKT59</f>
        <v>0</v>
      </c>
      <c r="WKU183" s="12">
        <f>Equity!WKU59</f>
        <v>0</v>
      </c>
      <c r="WKV183" s="12">
        <f>Equity!WKV59</f>
        <v>0</v>
      </c>
      <c r="WKW183" s="12">
        <f>Equity!WKW59</f>
        <v>0</v>
      </c>
      <c r="WKX183" s="12">
        <f>Equity!WKX59</f>
        <v>0</v>
      </c>
      <c r="WKY183" s="12">
        <f>Equity!WKY59</f>
        <v>0</v>
      </c>
      <c r="WKZ183" s="12">
        <f>Equity!WKZ59</f>
        <v>0</v>
      </c>
      <c r="WLA183" s="12">
        <f>Equity!WLA59</f>
        <v>0</v>
      </c>
      <c r="WLB183" s="12">
        <f>Equity!WLB59</f>
        <v>0</v>
      </c>
      <c r="WLC183" s="12">
        <f>Equity!WLC59</f>
        <v>0</v>
      </c>
      <c r="WLD183" s="12">
        <f>Equity!WLD59</f>
        <v>0</v>
      </c>
      <c r="WLE183" s="12">
        <f>Equity!WLE59</f>
        <v>0</v>
      </c>
      <c r="WLF183" s="12">
        <f>Equity!WLF59</f>
        <v>0</v>
      </c>
      <c r="WLG183" s="12">
        <f>Equity!WLG59</f>
        <v>0</v>
      </c>
      <c r="WLH183" s="12">
        <f>Equity!WLH59</f>
        <v>0</v>
      </c>
      <c r="WLI183" s="12">
        <f>Equity!WLI59</f>
        <v>0</v>
      </c>
      <c r="WLJ183" s="12">
        <f>Equity!WLJ59</f>
        <v>0</v>
      </c>
      <c r="WLK183" s="12">
        <f>Equity!WLK59</f>
        <v>0</v>
      </c>
      <c r="WLL183" s="12">
        <f>Equity!WLL59</f>
        <v>0</v>
      </c>
      <c r="WLM183" s="12">
        <f>Equity!WLM59</f>
        <v>0</v>
      </c>
      <c r="WLN183" s="12">
        <f>Equity!WLN59</f>
        <v>0</v>
      </c>
      <c r="WLO183" s="12">
        <f>Equity!WLO59</f>
        <v>0</v>
      </c>
      <c r="WLP183" s="12">
        <f>Equity!WLP59</f>
        <v>0</v>
      </c>
      <c r="WLQ183" s="12">
        <f>Equity!WLQ59</f>
        <v>0</v>
      </c>
      <c r="WLR183" s="12">
        <f>Equity!WLR59</f>
        <v>0</v>
      </c>
      <c r="WLS183" s="12">
        <f>Equity!WLS59</f>
        <v>0</v>
      </c>
      <c r="WLT183" s="12">
        <f>Equity!WLT59</f>
        <v>0</v>
      </c>
      <c r="WLU183" s="12">
        <f>Equity!WLU59</f>
        <v>0</v>
      </c>
      <c r="WLV183" s="12">
        <f>Equity!WLV59</f>
        <v>0</v>
      </c>
      <c r="WLW183" s="12">
        <f>Equity!WLW59</f>
        <v>0</v>
      </c>
      <c r="WLX183" s="12">
        <f>Equity!WLX59</f>
        <v>0</v>
      </c>
      <c r="WLY183" s="12">
        <f>Equity!WLY59</f>
        <v>0</v>
      </c>
      <c r="WLZ183" s="12">
        <f>Equity!WLZ59</f>
        <v>0</v>
      </c>
      <c r="WMA183" s="12">
        <f>Equity!WMA59</f>
        <v>0</v>
      </c>
      <c r="WMB183" s="12">
        <f>Equity!WMB59</f>
        <v>0</v>
      </c>
      <c r="WMC183" s="12">
        <f>Equity!WMC59</f>
        <v>0</v>
      </c>
      <c r="WMD183" s="12">
        <f>Equity!WMD59</f>
        <v>0</v>
      </c>
      <c r="WME183" s="12">
        <f>Equity!WME59</f>
        <v>0</v>
      </c>
      <c r="WMF183" s="12">
        <f>Equity!WMF59</f>
        <v>0</v>
      </c>
      <c r="WMG183" s="12">
        <f>Equity!WMG59</f>
        <v>0</v>
      </c>
      <c r="WMH183" s="12">
        <f>Equity!WMH59</f>
        <v>0</v>
      </c>
      <c r="WMI183" s="12">
        <f>Equity!WMI59</f>
        <v>0</v>
      </c>
      <c r="WMJ183" s="12">
        <f>Equity!WMJ59</f>
        <v>0</v>
      </c>
      <c r="WMK183" s="12">
        <f>Equity!WMK59</f>
        <v>0</v>
      </c>
      <c r="WML183" s="12">
        <f>Equity!WML59</f>
        <v>0</v>
      </c>
      <c r="WMM183" s="12">
        <f>Equity!WMM59</f>
        <v>0</v>
      </c>
      <c r="WMN183" s="12">
        <f>Equity!WMN59</f>
        <v>0</v>
      </c>
      <c r="WMO183" s="12">
        <f>Equity!WMO59</f>
        <v>0</v>
      </c>
      <c r="WMP183" s="12">
        <f>Equity!WMP59</f>
        <v>0</v>
      </c>
      <c r="WMQ183" s="12">
        <f>Equity!WMQ59</f>
        <v>0</v>
      </c>
      <c r="WMR183" s="12">
        <f>Equity!WMR59</f>
        <v>0</v>
      </c>
      <c r="WMS183" s="12">
        <f>Equity!WMS59</f>
        <v>0</v>
      </c>
      <c r="WMT183" s="12">
        <f>Equity!WMT59</f>
        <v>0</v>
      </c>
      <c r="WMU183" s="12">
        <f>Equity!WMU59</f>
        <v>0</v>
      </c>
      <c r="WMV183" s="12">
        <f>Equity!WMV59</f>
        <v>0</v>
      </c>
      <c r="WMW183" s="12">
        <f>Equity!WMW59</f>
        <v>0</v>
      </c>
      <c r="WMX183" s="12">
        <f>Equity!WMX59</f>
        <v>0</v>
      </c>
      <c r="WMY183" s="12">
        <f>Equity!WMY59</f>
        <v>0</v>
      </c>
      <c r="WMZ183" s="12">
        <f>Equity!WMZ59</f>
        <v>0</v>
      </c>
      <c r="WNA183" s="12">
        <f>Equity!WNA59</f>
        <v>0</v>
      </c>
      <c r="WNB183" s="12">
        <f>Equity!WNB59</f>
        <v>0</v>
      </c>
      <c r="WNC183" s="12">
        <f>Equity!WNC59</f>
        <v>0</v>
      </c>
      <c r="WND183" s="12">
        <f>Equity!WND59</f>
        <v>0</v>
      </c>
      <c r="WNE183" s="12">
        <f>Equity!WNE59</f>
        <v>0</v>
      </c>
      <c r="WNF183" s="12">
        <f>Equity!WNF59</f>
        <v>0</v>
      </c>
      <c r="WNG183" s="12">
        <f>Equity!WNG59</f>
        <v>0</v>
      </c>
      <c r="WNH183" s="12">
        <f>Equity!WNH59</f>
        <v>0</v>
      </c>
      <c r="WNI183" s="12">
        <f>Equity!WNI59</f>
        <v>0</v>
      </c>
      <c r="WNJ183" s="12">
        <f>Equity!WNJ59</f>
        <v>0</v>
      </c>
      <c r="WNK183" s="12">
        <f>Equity!WNK59</f>
        <v>0</v>
      </c>
      <c r="WNL183" s="12">
        <f>Equity!WNL59</f>
        <v>0</v>
      </c>
      <c r="WNM183" s="12">
        <f>Equity!WNM59</f>
        <v>0</v>
      </c>
      <c r="WNN183" s="12">
        <f>Equity!WNN59</f>
        <v>0</v>
      </c>
      <c r="WNO183" s="12">
        <f>Equity!WNO59</f>
        <v>0</v>
      </c>
      <c r="WNP183" s="12">
        <f>Equity!WNP59</f>
        <v>0</v>
      </c>
      <c r="WNQ183" s="12">
        <f>Equity!WNQ59</f>
        <v>0</v>
      </c>
      <c r="WNR183" s="12">
        <f>Equity!WNR59</f>
        <v>0</v>
      </c>
      <c r="WNS183" s="12">
        <f>Equity!WNS59</f>
        <v>0</v>
      </c>
      <c r="WNT183" s="12">
        <f>Equity!WNT59</f>
        <v>0</v>
      </c>
      <c r="WNU183" s="12">
        <f>Equity!WNU59</f>
        <v>0</v>
      </c>
      <c r="WNV183" s="12">
        <f>Equity!WNV59</f>
        <v>0</v>
      </c>
      <c r="WNW183" s="12">
        <f>Equity!WNW59</f>
        <v>0</v>
      </c>
      <c r="WNX183" s="12">
        <f>Equity!WNX59</f>
        <v>0</v>
      </c>
      <c r="WNY183" s="12">
        <f>Equity!WNY59</f>
        <v>0</v>
      </c>
      <c r="WNZ183" s="12">
        <f>Equity!WNZ59</f>
        <v>0</v>
      </c>
      <c r="WOA183" s="12">
        <f>Equity!WOA59</f>
        <v>0</v>
      </c>
      <c r="WOB183" s="12">
        <f>Equity!WOB59</f>
        <v>0</v>
      </c>
      <c r="WOC183" s="12">
        <f>Equity!WOC59</f>
        <v>0</v>
      </c>
      <c r="WOD183" s="12">
        <f>Equity!WOD59</f>
        <v>0</v>
      </c>
      <c r="WOE183" s="12">
        <f>Equity!WOE59</f>
        <v>0</v>
      </c>
      <c r="WOF183" s="12">
        <f>Equity!WOF59</f>
        <v>0</v>
      </c>
      <c r="WOG183" s="12">
        <f>Equity!WOG59</f>
        <v>0</v>
      </c>
      <c r="WOH183" s="12">
        <f>Equity!WOH59</f>
        <v>0</v>
      </c>
      <c r="WOI183" s="12">
        <f>Equity!WOI59</f>
        <v>0</v>
      </c>
      <c r="WOJ183" s="12">
        <f>Equity!WOJ59</f>
        <v>0</v>
      </c>
      <c r="WOK183" s="12">
        <f>Equity!WOK59</f>
        <v>0</v>
      </c>
      <c r="WOL183" s="12">
        <f>Equity!WOL59</f>
        <v>0</v>
      </c>
      <c r="WOM183" s="12">
        <f>Equity!WOM59</f>
        <v>0</v>
      </c>
      <c r="WON183" s="12">
        <f>Equity!WON59</f>
        <v>0</v>
      </c>
      <c r="WOO183" s="12">
        <f>Equity!WOO59</f>
        <v>0</v>
      </c>
      <c r="WOP183" s="12">
        <f>Equity!WOP59</f>
        <v>0</v>
      </c>
      <c r="WOQ183" s="12">
        <f>Equity!WOQ59</f>
        <v>0</v>
      </c>
      <c r="WOR183" s="12">
        <f>Equity!WOR59</f>
        <v>0</v>
      </c>
      <c r="WOS183" s="12">
        <f>Equity!WOS59</f>
        <v>0</v>
      </c>
      <c r="WOT183" s="12">
        <f>Equity!WOT59</f>
        <v>0</v>
      </c>
      <c r="WOU183" s="12">
        <f>Equity!WOU59</f>
        <v>0</v>
      </c>
      <c r="WOV183" s="12">
        <f>Equity!WOV59</f>
        <v>0</v>
      </c>
      <c r="WOW183" s="12">
        <f>Equity!WOW59</f>
        <v>0</v>
      </c>
      <c r="WOX183" s="12">
        <f>Equity!WOX59</f>
        <v>0</v>
      </c>
      <c r="WOY183" s="12">
        <f>Equity!WOY59</f>
        <v>0</v>
      </c>
      <c r="WOZ183" s="12">
        <f>Equity!WOZ59</f>
        <v>0</v>
      </c>
      <c r="WPA183" s="12">
        <f>Equity!WPA59</f>
        <v>0</v>
      </c>
      <c r="WPB183" s="12">
        <f>Equity!WPB59</f>
        <v>0</v>
      </c>
      <c r="WPC183" s="12">
        <f>Equity!WPC59</f>
        <v>0</v>
      </c>
      <c r="WPD183" s="12">
        <f>Equity!WPD59</f>
        <v>0</v>
      </c>
      <c r="WPE183" s="12">
        <f>Equity!WPE59</f>
        <v>0</v>
      </c>
      <c r="WPF183" s="12">
        <f>Equity!WPF59</f>
        <v>0</v>
      </c>
      <c r="WPG183" s="12">
        <f>Equity!WPG59</f>
        <v>0</v>
      </c>
      <c r="WPH183" s="12">
        <f>Equity!WPH59</f>
        <v>0</v>
      </c>
      <c r="WPI183" s="12">
        <f>Equity!WPI59</f>
        <v>0</v>
      </c>
      <c r="WPJ183" s="12">
        <f>Equity!WPJ59</f>
        <v>0</v>
      </c>
      <c r="WPK183" s="12">
        <f>Equity!WPK59</f>
        <v>0</v>
      </c>
      <c r="WPL183" s="12">
        <f>Equity!WPL59</f>
        <v>0</v>
      </c>
      <c r="WPM183" s="12">
        <f>Equity!WPM59</f>
        <v>0</v>
      </c>
      <c r="WPN183" s="12">
        <f>Equity!WPN59</f>
        <v>0</v>
      </c>
      <c r="WPO183" s="12">
        <f>Equity!WPO59</f>
        <v>0</v>
      </c>
      <c r="WPP183" s="12">
        <f>Equity!WPP59</f>
        <v>0</v>
      </c>
      <c r="WPQ183" s="12">
        <f>Equity!WPQ59</f>
        <v>0</v>
      </c>
      <c r="WPR183" s="12">
        <f>Equity!WPR59</f>
        <v>0</v>
      </c>
      <c r="WPS183" s="12">
        <f>Equity!WPS59</f>
        <v>0</v>
      </c>
      <c r="WPT183" s="12">
        <f>Equity!WPT59</f>
        <v>0</v>
      </c>
      <c r="WPU183" s="12">
        <f>Equity!WPU59</f>
        <v>0</v>
      </c>
      <c r="WPV183" s="12">
        <f>Equity!WPV59</f>
        <v>0</v>
      </c>
      <c r="WPW183" s="12">
        <f>Equity!WPW59</f>
        <v>0</v>
      </c>
      <c r="WPX183" s="12">
        <f>Equity!WPX59</f>
        <v>0</v>
      </c>
      <c r="WPY183" s="12">
        <f>Equity!WPY59</f>
        <v>0</v>
      </c>
      <c r="WPZ183" s="12">
        <f>Equity!WPZ59</f>
        <v>0</v>
      </c>
      <c r="WQA183" s="12">
        <f>Equity!WQA59</f>
        <v>0</v>
      </c>
      <c r="WQB183" s="12">
        <f>Equity!WQB59</f>
        <v>0</v>
      </c>
      <c r="WQC183" s="12">
        <f>Equity!WQC59</f>
        <v>0</v>
      </c>
      <c r="WQD183" s="12">
        <f>Equity!WQD59</f>
        <v>0</v>
      </c>
      <c r="WQE183" s="12">
        <f>Equity!WQE59</f>
        <v>0</v>
      </c>
      <c r="WQF183" s="12">
        <f>Equity!WQF59</f>
        <v>0</v>
      </c>
      <c r="WQG183" s="12">
        <f>Equity!WQG59</f>
        <v>0</v>
      </c>
      <c r="WQH183" s="12">
        <f>Equity!WQH59</f>
        <v>0</v>
      </c>
      <c r="WQI183" s="12">
        <f>Equity!WQI59</f>
        <v>0</v>
      </c>
      <c r="WQJ183" s="12">
        <f>Equity!WQJ59</f>
        <v>0</v>
      </c>
      <c r="WQK183" s="12">
        <f>Equity!WQK59</f>
        <v>0</v>
      </c>
      <c r="WQL183" s="12">
        <f>Equity!WQL59</f>
        <v>0</v>
      </c>
      <c r="WQM183" s="12">
        <f>Equity!WQM59</f>
        <v>0</v>
      </c>
      <c r="WQN183" s="12">
        <f>Equity!WQN59</f>
        <v>0</v>
      </c>
      <c r="WQO183" s="12">
        <f>Equity!WQO59</f>
        <v>0</v>
      </c>
      <c r="WQP183" s="12">
        <f>Equity!WQP59</f>
        <v>0</v>
      </c>
      <c r="WQQ183" s="12">
        <f>Equity!WQQ59</f>
        <v>0</v>
      </c>
      <c r="WQR183" s="12">
        <f>Equity!WQR59</f>
        <v>0</v>
      </c>
      <c r="WQS183" s="12">
        <f>Equity!WQS59</f>
        <v>0</v>
      </c>
      <c r="WQT183" s="12">
        <f>Equity!WQT59</f>
        <v>0</v>
      </c>
      <c r="WQU183" s="12">
        <f>Equity!WQU59</f>
        <v>0</v>
      </c>
      <c r="WQV183" s="12">
        <f>Equity!WQV59</f>
        <v>0</v>
      </c>
      <c r="WQW183" s="12">
        <f>Equity!WQW59</f>
        <v>0</v>
      </c>
      <c r="WQX183" s="12">
        <f>Equity!WQX59</f>
        <v>0</v>
      </c>
      <c r="WQY183" s="12">
        <f>Equity!WQY59</f>
        <v>0</v>
      </c>
      <c r="WQZ183" s="12">
        <f>Equity!WQZ59</f>
        <v>0</v>
      </c>
      <c r="WRA183" s="12">
        <f>Equity!WRA59</f>
        <v>0</v>
      </c>
      <c r="WRB183" s="12">
        <f>Equity!WRB59</f>
        <v>0</v>
      </c>
      <c r="WRC183" s="12">
        <f>Equity!WRC59</f>
        <v>0</v>
      </c>
      <c r="WRD183" s="12">
        <f>Equity!WRD59</f>
        <v>0</v>
      </c>
      <c r="WRE183" s="12">
        <f>Equity!WRE59</f>
        <v>0</v>
      </c>
      <c r="WRF183" s="12">
        <f>Equity!WRF59</f>
        <v>0</v>
      </c>
      <c r="WRG183" s="12">
        <f>Equity!WRG59</f>
        <v>0</v>
      </c>
      <c r="WRH183" s="12">
        <f>Equity!WRH59</f>
        <v>0</v>
      </c>
      <c r="WRI183" s="12">
        <f>Equity!WRI59</f>
        <v>0</v>
      </c>
      <c r="WRJ183" s="12">
        <f>Equity!WRJ59</f>
        <v>0</v>
      </c>
      <c r="WRK183" s="12">
        <f>Equity!WRK59</f>
        <v>0</v>
      </c>
      <c r="WRL183" s="12">
        <f>Equity!WRL59</f>
        <v>0</v>
      </c>
      <c r="WRM183" s="12">
        <f>Equity!WRM59</f>
        <v>0</v>
      </c>
      <c r="WRN183" s="12">
        <f>Equity!WRN59</f>
        <v>0</v>
      </c>
      <c r="WRO183" s="12">
        <f>Equity!WRO59</f>
        <v>0</v>
      </c>
      <c r="WRP183" s="12">
        <f>Equity!WRP59</f>
        <v>0</v>
      </c>
      <c r="WRQ183" s="12">
        <f>Equity!WRQ59</f>
        <v>0</v>
      </c>
      <c r="WRR183" s="12">
        <f>Equity!WRR59</f>
        <v>0</v>
      </c>
      <c r="WRS183" s="12">
        <f>Equity!WRS59</f>
        <v>0</v>
      </c>
      <c r="WRT183" s="12">
        <f>Equity!WRT59</f>
        <v>0</v>
      </c>
      <c r="WRU183" s="12">
        <f>Equity!WRU59</f>
        <v>0</v>
      </c>
      <c r="WRV183" s="12">
        <f>Equity!WRV59</f>
        <v>0</v>
      </c>
      <c r="WRW183" s="12">
        <f>Equity!WRW59</f>
        <v>0</v>
      </c>
      <c r="WRX183" s="12">
        <f>Equity!WRX59</f>
        <v>0</v>
      </c>
      <c r="WRY183" s="12">
        <f>Equity!WRY59</f>
        <v>0</v>
      </c>
      <c r="WRZ183" s="12">
        <f>Equity!WRZ59</f>
        <v>0</v>
      </c>
      <c r="WSA183" s="12">
        <f>Equity!WSA59</f>
        <v>0</v>
      </c>
      <c r="WSB183" s="12">
        <f>Equity!WSB59</f>
        <v>0</v>
      </c>
      <c r="WSC183" s="12">
        <f>Equity!WSC59</f>
        <v>0</v>
      </c>
      <c r="WSD183" s="12">
        <f>Equity!WSD59</f>
        <v>0</v>
      </c>
      <c r="WSE183" s="12">
        <f>Equity!WSE59</f>
        <v>0</v>
      </c>
      <c r="WSF183" s="12">
        <f>Equity!WSF59</f>
        <v>0</v>
      </c>
      <c r="WSG183" s="12">
        <f>Equity!WSG59</f>
        <v>0</v>
      </c>
      <c r="WSH183" s="12">
        <f>Equity!WSH59</f>
        <v>0</v>
      </c>
      <c r="WSI183" s="12">
        <f>Equity!WSI59</f>
        <v>0</v>
      </c>
      <c r="WSJ183" s="12">
        <f>Equity!WSJ59</f>
        <v>0</v>
      </c>
      <c r="WSK183" s="12">
        <f>Equity!WSK59</f>
        <v>0</v>
      </c>
      <c r="WSL183" s="12">
        <f>Equity!WSL59</f>
        <v>0</v>
      </c>
      <c r="WSM183" s="12">
        <f>Equity!WSM59</f>
        <v>0</v>
      </c>
      <c r="WSN183" s="12">
        <f>Equity!WSN59</f>
        <v>0</v>
      </c>
      <c r="WSO183" s="12">
        <f>Equity!WSO59</f>
        <v>0</v>
      </c>
      <c r="WSP183" s="12">
        <f>Equity!WSP59</f>
        <v>0</v>
      </c>
      <c r="WSQ183" s="12">
        <f>Equity!WSQ59</f>
        <v>0</v>
      </c>
      <c r="WSR183" s="12">
        <f>Equity!WSR59</f>
        <v>0</v>
      </c>
      <c r="WSS183" s="12">
        <f>Equity!WSS59</f>
        <v>0</v>
      </c>
      <c r="WST183" s="12">
        <f>Equity!WST59</f>
        <v>0</v>
      </c>
      <c r="WSU183" s="12">
        <f>Equity!WSU59</f>
        <v>0</v>
      </c>
      <c r="WSV183" s="12">
        <f>Equity!WSV59</f>
        <v>0</v>
      </c>
      <c r="WSW183" s="12">
        <f>Equity!WSW59</f>
        <v>0</v>
      </c>
      <c r="WSX183" s="12">
        <f>Equity!WSX59</f>
        <v>0</v>
      </c>
      <c r="WSY183" s="12">
        <f>Equity!WSY59</f>
        <v>0</v>
      </c>
      <c r="WSZ183" s="12">
        <f>Equity!WSZ59</f>
        <v>0</v>
      </c>
      <c r="WTA183" s="12">
        <f>Equity!WTA59</f>
        <v>0</v>
      </c>
      <c r="WTB183" s="12">
        <f>Equity!WTB59</f>
        <v>0</v>
      </c>
      <c r="WTC183" s="12">
        <f>Equity!WTC59</f>
        <v>0</v>
      </c>
      <c r="WTD183" s="12">
        <f>Equity!WTD59</f>
        <v>0</v>
      </c>
      <c r="WTE183" s="12">
        <f>Equity!WTE59</f>
        <v>0</v>
      </c>
      <c r="WTF183" s="12">
        <f>Equity!WTF59</f>
        <v>0</v>
      </c>
      <c r="WTG183" s="12">
        <f>Equity!WTG59</f>
        <v>0</v>
      </c>
      <c r="WTH183" s="12">
        <f>Equity!WTH59</f>
        <v>0</v>
      </c>
      <c r="WTI183" s="12">
        <f>Equity!WTI59</f>
        <v>0</v>
      </c>
      <c r="WTJ183" s="12">
        <f>Equity!WTJ59</f>
        <v>0</v>
      </c>
      <c r="WTK183" s="12">
        <f>Equity!WTK59</f>
        <v>0</v>
      </c>
      <c r="WTL183" s="12">
        <f>Equity!WTL59</f>
        <v>0</v>
      </c>
      <c r="WTM183" s="12">
        <f>Equity!WTM59</f>
        <v>0</v>
      </c>
      <c r="WTN183" s="12">
        <f>Equity!WTN59</f>
        <v>0</v>
      </c>
      <c r="WTO183" s="12">
        <f>Equity!WTO59</f>
        <v>0</v>
      </c>
      <c r="WTP183" s="12">
        <f>Equity!WTP59</f>
        <v>0</v>
      </c>
      <c r="WTQ183" s="12">
        <f>Equity!WTQ59</f>
        <v>0</v>
      </c>
      <c r="WTR183" s="12">
        <f>Equity!WTR59</f>
        <v>0</v>
      </c>
      <c r="WTS183" s="12">
        <f>Equity!WTS59</f>
        <v>0</v>
      </c>
      <c r="WTT183" s="12">
        <f>Equity!WTT59</f>
        <v>0</v>
      </c>
      <c r="WTU183" s="12">
        <f>Equity!WTU59</f>
        <v>0</v>
      </c>
      <c r="WTV183" s="12">
        <f>Equity!WTV59</f>
        <v>0</v>
      </c>
      <c r="WTW183" s="12">
        <f>Equity!WTW59</f>
        <v>0</v>
      </c>
      <c r="WTX183" s="12">
        <f>Equity!WTX59</f>
        <v>0</v>
      </c>
      <c r="WTY183" s="12">
        <f>Equity!WTY59</f>
        <v>0</v>
      </c>
      <c r="WTZ183" s="12">
        <f>Equity!WTZ59</f>
        <v>0</v>
      </c>
      <c r="WUA183" s="12">
        <f>Equity!WUA59</f>
        <v>0</v>
      </c>
      <c r="WUB183" s="12">
        <f>Equity!WUB59</f>
        <v>0</v>
      </c>
      <c r="WUC183" s="12">
        <f>Equity!WUC59</f>
        <v>0</v>
      </c>
      <c r="WUD183" s="12">
        <f>Equity!WUD59</f>
        <v>0</v>
      </c>
      <c r="WUE183" s="12">
        <f>Equity!WUE59</f>
        <v>0</v>
      </c>
      <c r="WUF183" s="12">
        <f>Equity!WUF59</f>
        <v>0</v>
      </c>
      <c r="WUG183" s="12">
        <f>Equity!WUG59</f>
        <v>0</v>
      </c>
      <c r="WUH183" s="12">
        <f>Equity!WUH59</f>
        <v>0</v>
      </c>
      <c r="WUI183" s="12">
        <f>Equity!WUI59</f>
        <v>0</v>
      </c>
      <c r="WUJ183" s="12">
        <f>Equity!WUJ59</f>
        <v>0</v>
      </c>
      <c r="WUK183" s="12">
        <f>Equity!WUK59</f>
        <v>0</v>
      </c>
      <c r="WUL183" s="12">
        <f>Equity!WUL59</f>
        <v>0</v>
      </c>
      <c r="WUM183" s="12">
        <f>Equity!WUM59</f>
        <v>0</v>
      </c>
      <c r="WUN183" s="12">
        <f>Equity!WUN59</f>
        <v>0</v>
      </c>
      <c r="WUO183" s="12">
        <f>Equity!WUO59</f>
        <v>0</v>
      </c>
      <c r="WUP183" s="12">
        <f>Equity!WUP59</f>
        <v>0</v>
      </c>
      <c r="WUQ183" s="12">
        <f>Equity!WUQ59</f>
        <v>0</v>
      </c>
      <c r="WUR183" s="12">
        <f>Equity!WUR59</f>
        <v>0</v>
      </c>
      <c r="WUS183" s="12">
        <f>Equity!WUS59</f>
        <v>0</v>
      </c>
      <c r="WUT183" s="12">
        <f>Equity!WUT59</f>
        <v>0</v>
      </c>
      <c r="WUU183" s="12">
        <f>Equity!WUU59</f>
        <v>0</v>
      </c>
      <c r="WUV183" s="12">
        <f>Equity!WUV59</f>
        <v>0</v>
      </c>
      <c r="WUW183" s="12">
        <f>Equity!WUW59</f>
        <v>0</v>
      </c>
      <c r="WUX183" s="12">
        <f>Equity!WUX59</f>
        <v>0</v>
      </c>
      <c r="WUY183" s="12">
        <f>Equity!WUY59</f>
        <v>0</v>
      </c>
      <c r="WUZ183" s="12">
        <f>Equity!WUZ59</f>
        <v>0</v>
      </c>
      <c r="WVA183" s="12">
        <f>Equity!WVA59</f>
        <v>0</v>
      </c>
      <c r="WVB183" s="12">
        <f>Equity!WVB59</f>
        <v>0</v>
      </c>
      <c r="WVC183" s="12">
        <f>Equity!WVC59</f>
        <v>0</v>
      </c>
      <c r="WVD183" s="12">
        <f>Equity!WVD59</f>
        <v>0</v>
      </c>
      <c r="WVE183" s="12">
        <f>Equity!WVE59</f>
        <v>0</v>
      </c>
      <c r="WVF183" s="12">
        <f>Equity!WVF59</f>
        <v>0</v>
      </c>
      <c r="WVG183" s="12">
        <f>Equity!WVG59</f>
        <v>0</v>
      </c>
      <c r="WVH183" s="12">
        <f>Equity!WVH59</f>
        <v>0</v>
      </c>
      <c r="WVI183" s="12">
        <f>Equity!WVI59</f>
        <v>0</v>
      </c>
      <c r="WVJ183" s="12">
        <f>Equity!WVJ59</f>
        <v>0</v>
      </c>
      <c r="WVK183" s="12">
        <f>Equity!WVK59</f>
        <v>0</v>
      </c>
      <c r="WVL183" s="12">
        <f>Equity!WVL59</f>
        <v>0</v>
      </c>
      <c r="WVM183" s="12">
        <f>Equity!WVM59</f>
        <v>0</v>
      </c>
      <c r="WVN183" s="12">
        <f>Equity!WVN59</f>
        <v>0</v>
      </c>
      <c r="WVO183" s="12">
        <f>Equity!WVO59</f>
        <v>0</v>
      </c>
      <c r="WVP183" s="12">
        <f>Equity!WVP59</f>
        <v>0</v>
      </c>
      <c r="WVQ183" s="12">
        <f>Equity!WVQ59</f>
        <v>0</v>
      </c>
      <c r="WVR183" s="12">
        <f>Equity!WVR59</f>
        <v>0</v>
      </c>
      <c r="WVS183" s="12">
        <f>Equity!WVS59</f>
        <v>0</v>
      </c>
      <c r="WVT183" s="12">
        <f>Equity!WVT59</f>
        <v>0</v>
      </c>
      <c r="WVU183" s="12">
        <f>Equity!WVU59</f>
        <v>0</v>
      </c>
      <c r="WVV183" s="12">
        <f>Equity!WVV59</f>
        <v>0</v>
      </c>
      <c r="WVW183" s="12">
        <f>Equity!WVW59</f>
        <v>0</v>
      </c>
      <c r="WVX183" s="12">
        <f>Equity!WVX59</f>
        <v>0</v>
      </c>
      <c r="WVY183" s="12">
        <f>Equity!WVY59</f>
        <v>0</v>
      </c>
      <c r="WVZ183" s="12">
        <f>Equity!WVZ59</f>
        <v>0</v>
      </c>
      <c r="WWA183" s="12">
        <f>Equity!WWA59</f>
        <v>0</v>
      </c>
      <c r="WWB183" s="12">
        <f>Equity!WWB59</f>
        <v>0</v>
      </c>
      <c r="WWC183" s="12">
        <f>Equity!WWC59</f>
        <v>0</v>
      </c>
      <c r="WWD183" s="12">
        <f>Equity!WWD59</f>
        <v>0</v>
      </c>
      <c r="WWE183" s="12">
        <f>Equity!WWE59</f>
        <v>0</v>
      </c>
      <c r="WWF183" s="12">
        <f>Equity!WWF59</f>
        <v>0</v>
      </c>
      <c r="WWG183" s="12">
        <f>Equity!WWG59</f>
        <v>0</v>
      </c>
      <c r="WWH183" s="12">
        <f>Equity!WWH59</f>
        <v>0</v>
      </c>
      <c r="WWI183" s="12">
        <f>Equity!WWI59</f>
        <v>0</v>
      </c>
      <c r="WWJ183" s="12">
        <f>Equity!WWJ59</f>
        <v>0</v>
      </c>
      <c r="WWK183" s="12">
        <f>Equity!WWK59</f>
        <v>0</v>
      </c>
      <c r="WWL183" s="12">
        <f>Equity!WWL59</f>
        <v>0</v>
      </c>
      <c r="WWM183" s="12">
        <f>Equity!WWM59</f>
        <v>0</v>
      </c>
      <c r="WWN183" s="12">
        <f>Equity!WWN59</f>
        <v>0</v>
      </c>
      <c r="WWO183" s="12">
        <f>Equity!WWO59</f>
        <v>0</v>
      </c>
      <c r="WWP183" s="12">
        <f>Equity!WWP59</f>
        <v>0</v>
      </c>
      <c r="WWQ183" s="12">
        <f>Equity!WWQ59</f>
        <v>0</v>
      </c>
      <c r="WWR183" s="12">
        <f>Equity!WWR59</f>
        <v>0</v>
      </c>
      <c r="WWS183" s="12">
        <f>Equity!WWS59</f>
        <v>0</v>
      </c>
      <c r="WWT183" s="12">
        <f>Equity!WWT59</f>
        <v>0</v>
      </c>
      <c r="WWU183" s="12">
        <f>Equity!WWU59</f>
        <v>0</v>
      </c>
      <c r="WWV183" s="12">
        <f>Equity!WWV59</f>
        <v>0</v>
      </c>
      <c r="WWW183" s="12">
        <f>Equity!WWW59</f>
        <v>0</v>
      </c>
      <c r="WWX183" s="12">
        <f>Equity!WWX59</f>
        <v>0</v>
      </c>
      <c r="WWY183" s="12">
        <f>Equity!WWY59</f>
        <v>0</v>
      </c>
      <c r="WWZ183" s="12">
        <f>Equity!WWZ59</f>
        <v>0</v>
      </c>
      <c r="WXA183" s="12">
        <f>Equity!WXA59</f>
        <v>0</v>
      </c>
      <c r="WXB183" s="12">
        <f>Equity!WXB59</f>
        <v>0</v>
      </c>
      <c r="WXC183" s="12">
        <f>Equity!WXC59</f>
        <v>0</v>
      </c>
      <c r="WXD183" s="12">
        <f>Equity!WXD59</f>
        <v>0</v>
      </c>
      <c r="WXE183" s="12">
        <f>Equity!WXE59</f>
        <v>0</v>
      </c>
      <c r="WXF183" s="12">
        <f>Equity!WXF59</f>
        <v>0</v>
      </c>
      <c r="WXG183" s="12">
        <f>Equity!WXG59</f>
        <v>0</v>
      </c>
      <c r="WXH183" s="12">
        <f>Equity!WXH59</f>
        <v>0</v>
      </c>
      <c r="WXI183" s="12">
        <f>Equity!WXI59</f>
        <v>0</v>
      </c>
      <c r="WXJ183" s="12">
        <f>Equity!WXJ59</f>
        <v>0</v>
      </c>
      <c r="WXK183" s="12">
        <f>Equity!WXK59</f>
        <v>0</v>
      </c>
      <c r="WXL183" s="12">
        <f>Equity!WXL59</f>
        <v>0</v>
      </c>
      <c r="WXM183" s="12">
        <f>Equity!WXM59</f>
        <v>0</v>
      </c>
      <c r="WXN183" s="12">
        <f>Equity!WXN59</f>
        <v>0</v>
      </c>
      <c r="WXO183" s="12">
        <f>Equity!WXO59</f>
        <v>0</v>
      </c>
      <c r="WXP183" s="12">
        <f>Equity!WXP59</f>
        <v>0</v>
      </c>
      <c r="WXQ183" s="12">
        <f>Equity!WXQ59</f>
        <v>0</v>
      </c>
      <c r="WXR183" s="12">
        <f>Equity!WXR59</f>
        <v>0</v>
      </c>
      <c r="WXS183" s="12">
        <f>Equity!WXS59</f>
        <v>0</v>
      </c>
      <c r="WXT183" s="12">
        <f>Equity!WXT59</f>
        <v>0</v>
      </c>
      <c r="WXU183" s="12">
        <f>Equity!WXU59</f>
        <v>0</v>
      </c>
      <c r="WXV183" s="12">
        <f>Equity!WXV59</f>
        <v>0</v>
      </c>
      <c r="WXW183" s="12">
        <f>Equity!WXW59</f>
        <v>0</v>
      </c>
      <c r="WXX183" s="12">
        <f>Equity!WXX59</f>
        <v>0</v>
      </c>
      <c r="WXY183" s="12">
        <f>Equity!WXY59</f>
        <v>0</v>
      </c>
      <c r="WXZ183" s="12">
        <f>Equity!WXZ59</f>
        <v>0</v>
      </c>
      <c r="WYA183" s="12">
        <f>Equity!WYA59</f>
        <v>0</v>
      </c>
      <c r="WYB183" s="12">
        <f>Equity!WYB59</f>
        <v>0</v>
      </c>
      <c r="WYC183" s="12">
        <f>Equity!WYC59</f>
        <v>0</v>
      </c>
      <c r="WYD183" s="12">
        <f>Equity!WYD59</f>
        <v>0</v>
      </c>
      <c r="WYE183" s="12">
        <f>Equity!WYE59</f>
        <v>0</v>
      </c>
      <c r="WYF183" s="12">
        <f>Equity!WYF59</f>
        <v>0</v>
      </c>
      <c r="WYG183" s="12">
        <f>Equity!WYG59</f>
        <v>0</v>
      </c>
      <c r="WYH183" s="12">
        <f>Equity!WYH59</f>
        <v>0</v>
      </c>
      <c r="WYI183" s="12">
        <f>Equity!WYI59</f>
        <v>0</v>
      </c>
      <c r="WYJ183" s="12">
        <f>Equity!WYJ59</f>
        <v>0</v>
      </c>
      <c r="WYK183" s="12">
        <f>Equity!WYK59</f>
        <v>0</v>
      </c>
      <c r="WYL183" s="12">
        <f>Equity!WYL59</f>
        <v>0</v>
      </c>
      <c r="WYM183" s="12">
        <f>Equity!WYM59</f>
        <v>0</v>
      </c>
      <c r="WYN183" s="12">
        <f>Equity!WYN59</f>
        <v>0</v>
      </c>
      <c r="WYO183" s="12">
        <f>Equity!WYO59</f>
        <v>0</v>
      </c>
      <c r="WYP183" s="12">
        <f>Equity!WYP59</f>
        <v>0</v>
      </c>
      <c r="WYQ183" s="12">
        <f>Equity!WYQ59</f>
        <v>0</v>
      </c>
      <c r="WYR183" s="12">
        <f>Equity!WYR59</f>
        <v>0</v>
      </c>
      <c r="WYS183" s="12">
        <f>Equity!WYS59</f>
        <v>0</v>
      </c>
      <c r="WYT183" s="12">
        <f>Equity!WYT59</f>
        <v>0</v>
      </c>
      <c r="WYU183" s="12">
        <f>Equity!WYU59</f>
        <v>0</v>
      </c>
      <c r="WYV183" s="12">
        <f>Equity!WYV59</f>
        <v>0</v>
      </c>
      <c r="WYW183" s="12">
        <f>Equity!WYW59</f>
        <v>0</v>
      </c>
      <c r="WYX183" s="12">
        <f>Equity!WYX59</f>
        <v>0</v>
      </c>
      <c r="WYY183" s="12">
        <f>Equity!WYY59</f>
        <v>0</v>
      </c>
      <c r="WYZ183" s="12">
        <f>Equity!WYZ59</f>
        <v>0</v>
      </c>
      <c r="WZA183" s="12">
        <f>Equity!WZA59</f>
        <v>0</v>
      </c>
      <c r="WZB183" s="12">
        <f>Equity!WZB59</f>
        <v>0</v>
      </c>
      <c r="WZC183" s="12">
        <f>Equity!WZC59</f>
        <v>0</v>
      </c>
      <c r="WZD183" s="12">
        <f>Equity!WZD59</f>
        <v>0</v>
      </c>
      <c r="WZE183" s="12">
        <f>Equity!WZE59</f>
        <v>0</v>
      </c>
      <c r="WZF183" s="12">
        <f>Equity!WZF59</f>
        <v>0</v>
      </c>
      <c r="WZG183" s="12">
        <f>Equity!WZG59</f>
        <v>0</v>
      </c>
      <c r="WZH183" s="12">
        <f>Equity!WZH59</f>
        <v>0</v>
      </c>
      <c r="WZI183" s="12">
        <f>Equity!WZI59</f>
        <v>0</v>
      </c>
      <c r="WZJ183" s="12">
        <f>Equity!WZJ59</f>
        <v>0</v>
      </c>
      <c r="WZK183" s="12">
        <f>Equity!WZK59</f>
        <v>0</v>
      </c>
      <c r="WZL183" s="12">
        <f>Equity!WZL59</f>
        <v>0</v>
      </c>
      <c r="WZM183" s="12">
        <f>Equity!WZM59</f>
        <v>0</v>
      </c>
      <c r="WZN183" s="12">
        <f>Equity!WZN59</f>
        <v>0</v>
      </c>
      <c r="WZO183" s="12">
        <f>Equity!WZO59</f>
        <v>0</v>
      </c>
      <c r="WZP183" s="12">
        <f>Equity!WZP59</f>
        <v>0</v>
      </c>
      <c r="WZQ183" s="12">
        <f>Equity!WZQ59</f>
        <v>0</v>
      </c>
      <c r="WZR183" s="12">
        <f>Equity!WZR59</f>
        <v>0</v>
      </c>
      <c r="WZS183" s="12">
        <f>Equity!WZS59</f>
        <v>0</v>
      </c>
      <c r="WZT183" s="12">
        <f>Equity!WZT59</f>
        <v>0</v>
      </c>
      <c r="WZU183" s="12">
        <f>Equity!WZU59</f>
        <v>0</v>
      </c>
      <c r="WZV183" s="12">
        <f>Equity!WZV59</f>
        <v>0</v>
      </c>
      <c r="WZW183" s="12">
        <f>Equity!WZW59</f>
        <v>0</v>
      </c>
      <c r="WZX183" s="12">
        <f>Equity!WZX59</f>
        <v>0</v>
      </c>
      <c r="WZY183" s="12">
        <f>Equity!WZY59</f>
        <v>0</v>
      </c>
      <c r="WZZ183" s="12">
        <f>Equity!WZZ59</f>
        <v>0</v>
      </c>
      <c r="XAA183" s="12">
        <f>Equity!XAA59</f>
        <v>0</v>
      </c>
      <c r="XAB183" s="12">
        <f>Equity!XAB59</f>
        <v>0</v>
      </c>
      <c r="XAC183" s="12">
        <f>Equity!XAC59</f>
        <v>0</v>
      </c>
      <c r="XAD183" s="12">
        <f>Equity!XAD59</f>
        <v>0</v>
      </c>
      <c r="XAE183" s="12">
        <f>Equity!XAE59</f>
        <v>0</v>
      </c>
      <c r="XAF183" s="12">
        <f>Equity!XAF59</f>
        <v>0</v>
      </c>
      <c r="XAG183" s="12">
        <f>Equity!XAG59</f>
        <v>0</v>
      </c>
      <c r="XAH183" s="12">
        <f>Equity!XAH59</f>
        <v>0</v>
      </c>
      <c r="XAI183" s="12">
        <f>Equity!XAI59</f>
        <v>0</v>
      </c>
      <c r="XAJ183" s="12">
        <f>Equity!XAJ59</f>
        <v>0</v>
      </c>
      <c r="XAK183" s="12">
        <f>Equity!XAK59</f>
        <v>0</v>
      </c>
      <c r="XAL183" s="12">
        <f>Equity!XAL59</f>
        <v>0</v>
      </c>
      <c r="XAM183" s="12">
        <f>Equity!XAM59</f>
        <v>0</v>
      </c>
      <c r="XAN183" s="12">
        <f>Equity!XAN59</f>
        <v>0</v>
      </c>
      <c r="XAO183" s="12">
        <f>Equity!XAO59</f>
        <v>0</v>
      </c>
      <c r="XAP183" s="12">
        <f>Equity!XAP59</f>
        <v>0</v>
      </c>
      <c r="XAQ183" s="12">
        <f>Equity!XAQ59</f>
        <v>0</v>
      </c>
      <c r="XAR183" s="12">
        <f>Equity!XAR59</f>
        <v>0</v>
      </c>
      <c r="XAS183" s="12">
        <f>Equity!XAS59</f>
        <v>0</v>
      </c>
      <c r="XAT183" s="12">
        <f>Equity!XAT59</f>
        <v>0</v>
      </c>
      <c r="XAU183" s="12">
        <f>Equity!XAU59</f>
        <v>0</v>
      </c>
      <c r="XAV183" s="12">
        <f>Equity!XAV59</f>
        <v>0</v>
      </c>
      <c r="XAW183" s="12">
        <f>Equity!XAW59</f>
        <v>0</v>
      </c>
      <c r="XAX183" s="12">
        <f>Equity!XAX59</f>
        <v>0</v>
      </c>
      <c r="XAY183" s="12">
        <f>Equity!XAY59</f>
        <v>0</v>
      </c>
      <c r="XAZ183" s="12">
        <f>Equity!XAZ59</f>
        <v>0</v>
      </c>
      <c r="XBA183" s="12">
        <f>Equity!XBA59</f>
        <v>0</v>
      </c>
      <c r="XBB183" s="12">
        <f>Equity!XBB59</f>
        <v>0</v>
      </c>
      <c r="XBC183" s="12">
        <f>Equity!XBC59</f>
        <v>0</v>
      </c>
      <c r="XBD183" s="12">
        <f>Equity!XBD59</f>
        <v>0</v>
      </c>
      <c r="XBE183" s="12">
        <f>Equity!XBE59</f>
        <v>0</v>
      </c>
      <c r="XBF183" s="12">
        <f>Equity!XBF59</f>
        <v>0</v>
      </c>
      <c r="XBG183" s="12">
        <f>Equity!XBG59</f>
        <v>0</v>
      </c>
      <c r="XBH183" s="12">
        <f>Equity!XBH59</f>
        <v>0</v>
      </c>
      <c r="XBI183" s="12">
        <f>Equity!XBI59</f>
        <v>0</v>
      </c>
      <c r="XBJ183" s="12">
        <f>Equity!XBJ59</f>
        <v>0</v>
      </c>
      <c r="XBK183" s="12">
        <f>Equity!XBK59</f>
        <v>0</v>
      </c>
      <c r="XBL183" s="12">
        <f>Equity!XBL59</f>
        <v>0</v>
      </c>
      <c r="XBM183" s="12">
        <f>Equity!XBM59</f>
        <v>0</v>
      </c>
      <c r="XBN183" s="12">
        <f>Equity!XBN59</f>
        <v>0</v>
      </c>
      <c r="XBO183" s="12">
        <f>Equity!XBO59</f>
        <v>0</v>
      </c>
      <c r="XBP183" s="12">
        <f>Equity!XBP59</f>
        <v>0</v>
      </c>
      <c r="XBQ183" s="12">
        <f>Equity!XBQ59</f>
        <v>0</v>
      </c>
      <c r="XBR183" s="12">
        <f>Equity!XBR59</f>
        <v>0</v>
      </c>
      <c r="XBS183" s="12">
        <f>Equity!XBS59</f>
        <v>0</v>
      </c>
      <c r="XBT183" s="12">
        <f>Equity!XBT59</f>
        <v>0</v>
      </c>
      <c r="XBU183" s="12">
        <f>Equity!XBU59</f>
        <v>0</v>
      </c>
      <c r="XBV183" s="12">
        <f>Equity!XBV59</f>
        <v>0</v>
      </c>
      <c r="XBW183" s="12">
        <f>Equity!XBW59</f>
        <v>0</v>
      </c>
      <c r="XBX183" s="12">
        <f>Equity!XBX59</f>
        <v>0</v>
      </c>
      <c r="XBY183" s="12">
        <f>Equity!XBY59</f>
        <v>0</v>
      </c>
      <c r="XBZ183" s="12">
        <f>Equity!XBZ59</f>
        <v>0</v>
      </c>
      <c r="XCA183" s="12">
        <f>Equity!XCA59</f>
        <v>0</v>
      </c>
      <c r="XCB183" s="12">
        <f>Equity!XCB59</f>
        <v>0</v>
      </c>
      <c r="XCC183" s="12">
        <f>Equity!XCC59</f>
        <v>0</v>
      </c>
      <c r="XCD183" s="12">
        <f>Equity!XCD59</f>
        <v>0</v>
      </c>
      <c r="XCE183" s="12">
        <f>Equity!XCE59</f>
        <v>0</v>
      </c>
      <c r="XCF183" s="12">
        <f>Equity!XCF59</f>
        <v>0</v>
      </c>
      <c r="XCG183" s="12">
        <f>Equity!XCG59</f>
        <v>0</v>
      </c>
      <c r="XCH183" s="12">
        <f>Equity!XCH59</f>
        <v>0</v>
      </c>
      <c r="XCI183" s="12">
        <f>Equity!XCI59</f>
        <v>0</v>
      </c>
      <c r="XCJ183" s="12">
        <f>Equity!XCJ59</f>
        <v>0</v>
      </c>
      <c r="XCK183" s="12">
        <f>Equity!XCK59</f>
        <v>0</v>
      </c>
      <c r="XCL183" s="12">
        <f>Equity!XCL59</f>
        <v>0</v>
      </c>
      <c r="XCM183" s="12">
        <f>Equity!XCM59</f>
        <v>0</v>
      </c>
      <c r="XCN183" s="12">
        <f>Equity!XCN59</f>
        <v>0</v>
      </c>
      <c r="XCO183" s="12">
        <f>Equity!XCO59</f>
        <v>0</v>
      </c>
      <c r="XCP183" s="12">
        <f>Equity!XCP59</f>
        <v>0</v>
      </c>
      <c r="XCQ183" s="12">
        <f>Equity!XCQ59</f>
        <v>0</v>
      </c>
      <c r="XCR183" s="12">
        <f>Equity!XCR59</f>
        <v>0</v>
      </c>
      <c r="XCS183" s="12">
        <f>Equity!XCS59</f>
        <v>0</v>
      </c>
      <c r="XCT183" s="12">
        <f>Equity!XCT59</f>
        <v>0</v>
      </c>
      <c r="XCU183" s="12">
        <f>Equity!XCU59</f>
        <v>0</v>
      </c>
      <c r="XCV183" s="12">
        <f>Equity!XCV59</f>
        <v>0</v>
      </c>
      <c r="XCW183" s="12">
        <f>Equity!XCW59</f>
        <v>0</v>
      </c>
      <c r="XCX183" s="12">
        <f>Equity!XCX59</f>
        <v>0</v>
      </c>
      <c r="XCY183" s="12">
        <f>Equity!XCY59</f>
        <v>0</v>
      </c>
      <c r="XCZ183" s="12">
        <f>Equity!XCZ59</f>
        <v>0</v>
      </c>
      <c r="XDA183" s="12">
        <f>Equity!XDA59</f>
        <v>0</v>
      </c>
      <c r="XDB183" s="12">
        <f>Equity!XDB59</f>
        <v>0</v>
      </c>
      <c r="XDC183" s="12">
        <f>Equity!XDC59</f>
        <v>0</v>
      </c>
      <c r="XDD183" s="12">
        <f>Equity!XDD59</f>
        <v>0</v>
      </c>
      <c r="XDE183" s="12">
        <f>Equity!XDE59</f>
        <v>0</v>
      </c>
      <c r="XDF183" s="12">
        <f>Equity!XDF59</f>
        <v>0</v>
      </c>
      <c r="XDG183" s="12">
        <f>Equity!XDG59</f>
        <v>0</v>
      </c>
      <c r="XDH183" s="12">
        <f>Equity!XDH59</f>
        <v>0</v>
      </c>
      <c r="XDI183" s="12">
        <f>Equity!XDI59</f>
        <v>0</v>
      </c>
      <c r="XDJ183" s="12">
        <f>Equity!XDJ59</f>
        <v>0</v>
      </c>
      <c r="XDK183" s="12">
        <f>Equity!XDK59</f>
        <v>0</v>
      </c>
      <c r="XDL183" s="12">
        <f>Equity!XDL59</f>
        <v>0</v>
      </c>
      <c r="XDM183" s="12">
        <f>Equity!XDM59</f>
        <v>0</v>
      </c>
      <c r="XDN183" s="12">
        <f>Equity!XDN59</f>
        <v>0</v>
      </c>
      <c r="XDO183" s="12">
        <f>Equity!XDO59</f>
        <v>0</v>
      </c>
      <c r="XDP183" s="12">
        <f>Equity!XDP59</f>
        <v>0</v>
      </c>
      <c r="XDQ183" s="12">
        <f>Equity!XDQ59</f>
        <v>0</v>
      </c>
      <c r="XDR183" s="12">
        <f>Equity!XDR59</f>
        <v>0</v>
      </c>
      <c r="XDS183" s="12">
        <f>Equity!XDS59</f>
        <v>0</v>
      </c>
      <c r="XDT183" s="12">
        <f>Equity!XDT59</f>
        <v>0</v>
      </c>
      <c r="XDU183" s="12">
        <f>Equity!XDU59</f>
        <v>0</v>
      </c>
      <c r="XDV183" s="12">
        <f>Equity!XDV59</f>
        <v>0</v>
      </c>
      <c r="XDW183" s="12">
        <f>Equity!XDW59</f>
        <v>0</v>
      </c>
      <c r="XDX183" s="12">
        <f>Equity!XDX59</f>
        <v>0</v>
      </c>
      <c r="XDY183" s="12">
        <f>Equity!XDY59</f>
        <v>0</v>
      </c>
      <c r="XDZ183" s="12">
        <f>Equity!XDZ59</f>
        <v>0</v>
      </c>
      <c r="XEA183" s="12">
        <f>Equity!XEA59</f>
        <v>0</v>
      </c>
      <c r="XEB183" s="12">
        <f>Equity!XEB59</f>
        <v>0</v>
      </c>
      <c r="XEC183" s="12">
        <f>Equity!XEC59</f>
        <v>0</v>
      </c>
      <c r="XED183" s="12">
        <f>Equity!XED59</f>
        <v>0</v>
      </c>
      <c r="XEE183" s="12">
        <f>Equity!XEE59</f>
        <v>0</v>
      </c>
      <c r="XEF183" s="12">
        <f>Equity!XEF59</f>
        <v>0</v>
      </c>
      <c r="XEG183" s="12">
        <f>Equity!XEG59</f>
        <v>0</v>
      </c>
      <c r="XEH183" s="12">
        <f>Equity!XEH59</f>
        <v>0</v>
      </c>
      <c r="XEI183" s="12">
        <f>Equity!XEI59</f>
        <v>0</v>
      </c>
      <c r="XEJ183" s="12">
        <f>Equity!XEJ59</f>
        <v>0</v>
      </c>
      <c r="XEK183" s="12">
        <f>Equity!XEK59</f>
        <v>0</v>
      </c>
      <c r="XEL183" s="12">
        <f>Equity!XEL59</f>
        <v>0</v>
      </c>
      <c r="XEM183" s="12">
        <f>Equity!XEM59</f>
        <v>0</v>
      </c>
      <c r="XEN183" s="12">
        <f>Equity!XEN59</f>
        <v>0</v>
      </c>
      <c r="XEO183" s="12">
        <f>Equity!XEO59</f>
        <v>0</v>
      </c>
      <c r="XEP183" s="12">
        <f>Equity!XEP59</f>
        <v>0</v>
      </c>
      <c r="XEQ183" s="12">
        <f>Equity!XEQ59</f>
        <v>0</v>
      </c>
      <c r="XER183" s="12">
        <f>Equity!XER59</f>
        <v>0</v>
      </c>
      <c r="XES183" s="12">
        <f>Equity!XES59</f>
        <v>0</v>
      </c>
      <c r="XET183" s="12">
        <f>Equity!XET59</f>
        <v>0</v>
      </c>
      <c r="XEU183" s="12">
        <f>Equity!XEU59</f>
        <v>0</v>
      </c>
      <c r="XEV183" s="12">
        <f>Equity!XEV59</f>
        <v>0</v>
      </c>
      <c r="XEW183" s="12">
        <f>Equity!XEW59</f>
        <v>0</v>
      </c>
      <c r="XEX183" s="12">
        <f>Equity!XEX59</f>
        <v>0</v>
      </c>
      <c r="XEY183" s="12">
        <f>Equity!XEY59</f>
        <v>0</v>
      </c>
      <c r="XEZ183" s="12">
        <f>Equity!XEZ59</f>
        <v>0</v>
      </c>
      <c r="XFA183" s="12">
        <f>Equity!XFA59</f>
        <v>0</v>
      </c>
      <c r="XFB183" s="12">
        <f>Equity!XFB59</f>
        <v>0</v>
      </c>
      <c r="XFC183" s="12">
        <f>Equity!XFC59</f>
        <v>0</v>
      </c>
      <c r="XFD183" s="12">
        <f>Equity!XFD59</f>
        <v>0</v>
      </c>
    </row>
    <row r="184" spans="1:16384" s="32" customFormat="1" x14ac:dyDescent="0.25">
      <c r="A184" s="545"/>
      <c r="B184" s="545"/>
      <c r="C184" s="546"/>
      <c r="D184" s="547"/>
      <c r="E184" s="785" t="str">
        <f xml:space="preserve"> [2]Equity!E$16</f>
        <v>Share capital redemption POS</v>
      </c>
      <c r="F184" s="785">
        <f xml:space="preserve"> [2]Equity!F$16</f>
        <v>0</v>
      </c>
      <c r="G184" s="785" t="str">
        <f xml:space="preserve"> SMU</f>
        <v>$ 000s</v>
      </c>
      <c r="H184" s="785">
        <f>Equity!$H$16</f>
        <v>100</v>
      </c>
      <c r="I184" s="785">
        <f xml:space="preserve"> [2]Equity!I$16</f>
        <v>0</v>
      </c>
      <c r="J184" s="12">
        <f>Equity!J16</f>
        <v>0</v>
      </c>
      <c r="K184" s="12">
        <f>Equity!K16</f>
        <v>0</v>
      </c>
      <c r="L184" s="12">
        <f>Equity!L16</f>
        <v>0</v>
      </c>
      <c r="M184" s="12">
        <f>Equity!M16</f>
        <v>0</v>
      </c>
      <c r="N184" s="12">
        <f>Equity!N16</f>
        <v>0</v>
      </c>
      <c r="O184" s="12">
        <f>Equity!O16</f>
        <v>0</v>
      </c>
      <c r="P184" s="12">
        <f>Equity!P16</f>
        <v>0</v>
      </c>
      <c r="Q184" s="12">
        <f>Equity!Q16</f>
        <v>0</v>
      </c>
      <c r="R184" s="12">
        <f>Equity!R16</f>
        <v>0</v>
      </c>
      <c r="S184" s="12">
        <f>Equity!S16</f>
        <v>0</v>
      </c>
      <c r="T184" s="12">
        <f>Equity!T16</f>
        <v>0</v>
      </c>
      <c r="U184" s="12">
        <f>Equity!U16</f>
        <v>0</v>
      </c>
      <c r="V184" s="12">
        <f>Equity!V16</f>
        <v>0</v>
      </c>
      <c r="W184" s="12">
        <f>Equity!W16</f>
        <v>0</v>
      </c>
      <c r="X184" s="12">
        <f>Equity!X16</f>
        <v>0</v>
      </c>
      <c r="Y184" s="12">
        <f>Equity!Y16</f>
        <v>0</v>
      </c>
      <c r="Z184" s="12">
        <f>Equity!Z16</f>
        <v>0</v>
      </c>
      <c r="AA184" s="12">
        <f>Equity!AA16</f>
        <v>0</v>
      </c>
      <c r="AB184" s="12">
        <f>Equity!AB16</f>
        <v>0</v>
      </c>
      <c r="AC184" s="12">
        <f>Equity!AC16</f>
        <v>0</v>
      </c>
      <c r="AD184" s="12">
        <f>Equity!AD16</f>
        <v>0</v>
      </c>
      <c r="AE184" s="12">
        <f>Equity!AE16</f>
        <v>0</v>
      </c>
      <c r="AF184" s="12">
        <f>Equity!AF16</f>
        <v>0</v>
      </c>
      <c r="AG184" s="12">
        <f>Equity!AG16</f>
        <v>0</v>
      </c>
      <c r="AH184" s="12">
        <f>Equity!AH16</f>
        <v>0</v>
      </c>
      <c r="AI184" s="12">
        <f>Equity!AI16</f>
        <v>0</v>
      </c>
      <c r="AJ184" s="12">
        <f>Equity!AJ16</f>
        <v>0</v>
      </c>
      <c r="AK184" s="12">
        <f>Equity!AK16</f>
        <v>0</v>
      </c>
      <c r="AL184" s="12">
        <f>Equity!AL16</f>
        <v>0</v>
      </c>
      <c r="AM184" s="12">
        <f>Equity!AM16</f>
        <v>0</v>
      </c>
      <c r="AN184" s="12">
        <f>Equity!AN16</f>
        <v>0</v>
      </c>
      <c r="AO184" s="12">
        <f>Equity!AO16</f>
        <v>0</v>
      </c>
      <c r="AP184" s="12">
        <f>Equity!AP16</f>
        <v>0</v>
      </c>
      <c r="AQ184" s="12">
        <f>Equity!AQ16</f>
        <v>0</v>
      </c>
      <c r="AR184" s="12">
        <f>Equity!AR16</f>
        <v>0</v>
      </c>
      <c r="AS184" s="12">
        <f>Equity!AS16</f>
        <v>0</v>
      </c>
      <c r="AT184" s="12">
        <f>Equity!AT16</f>
        <v>0</v>
      </c>
      <c r="AU184" s="12">
        <f>Equity!AU16</f>
        <v>0</v>
      </c>
      <c r="AV184" s="12">
        <f>Equity!AV16</f>
        <v>0</v>
      </c>
      <c r="AW184" s="12">
        <f>Equity!AW16</f>
        <v>0</v>
      </c>
      <c r="AX184" s="12">
        <f>Equity!AX16</f>
        <v>0</v>
      </c>
      <c r="AY184" s="12">
        <f>Equity!AY16</f>
        <v>0</v>
      </c>
      <c r="AZ184" s="12">
        <f>Equity!AZ16</f>
        <v>0</v>
      </c>
      <c r="BA184" s="12">
        <f>Equity!BA16</f>
        <v>0</v>
      </c>
      <c r="BB184" s="12">
        <f>Equity!BB16</f>
        <v>0</v>
      </c>
      <c r="BC184" s="12">
        <f>Equity!BC16</f>
        <v>0</v>
      </c>
      <c r="BD184" s="12">
        <f>Equity!BD16</f>
        <v>100</v>
      </c>
      <c r="BE184" s="12">
        <f>Equity!BE16</f>
        <v>0</v>
      </c>
      <c r="BF184" s="12">
        <f>Equity!BF16</f>
        <v>0</v>
      </c>
      <c r="BG184" s="12">
        <f>Equity!BG16</f>
        <v>0</v>
      </c>
      <c r="BH184" s="12">
        <f>Equity!BH16</f>
        <v>0</v>
      </c>
      <c r="BI184" s="12">
        <f>Equity!BI16</f>
        <v>0</v>
      </c>
      <c r="BJ184" s="12">
        <f>Equity!BJ16</f>
        <v>0</v>
      </c>
      <c r="BK184" s="12">
        <f>Equity!BK16</f>
        <v>0</v>
      </c>
      <c r="BL184" s="12">
        <f>Equity!BL16</f>
        <v>0</v>
      </c>
      <c r="BM184" s="12">
        <f>Equity!BM16</f>
        <v>0</v>
      </c>
      <c r="BN184" s="12">
        <f>Equity!BN16</f>
        <v>0</v>
      </c>
      <c r="BO184" s="12">
        <f>Equity!BO16</f>
        <v>0</v>
      </c>
      <c r="BP184" s="12">
        <f>Equity!BP16</f>
        <v>0</v>
      </c>
      <c r="BQ184" s="12">
        <f>Equity!BQ16</f>
        <v>0</v>
      </c>
      <c r="BR184" s="12">
        <f>Equity!BR16</f>
        <v>0</v>
      </c>
      <c r="BS184" s="12">
        <f>Equity!BS16</f>
        <v>0</v>
      </c>
      <c r="BT184" s="12">
        <f>Equity!BT16</f>
        <v>0</v>
      </c>
      <c r="BU184" s="12">
        <f>Equity!BU16</f>
        <v>0</v>
      </c>
      <c r="BV184" s="12">
        <f>Equity!BV16</f>
        <v>0</v>
      </c>
      <c r="BW184" s="12">
        <f>Equity!BW16</f>
        <v>0</v>
      </c>
      <c r="BX184" s="12">
        <f>Equity!BX16</f>
        <v>0</v>
      </c>
      <c r="BY184" s="12">
        <f>Equity!BY16</f>
        <v>0</v>
      </c>
      <c r="BZ184" s="12">
        <f>Equity!BZ16</f>
        <v>0</v>
      </c>
      <c r="CA184" s="12">
        <f>Equity!CA16</f>
        <v>0</v>
      </c>
      <c r="CB184" s="12">
        <f>Equity!CB16</f>
        <v>0</v>
      </c>
      <c r="CC184" s="12">
        <f>Equity!CC16</f>
        <v>0</v>
      </c>
      <c r="CD184" s="12">
        <f>Equity!CD16</f>
        <v>0</v>
      </c>
      <c r="CE184" s="12">
        <f>Equity!CE16</f>
        <v>0</v>
      </c>
      <c r="CF184" s="12">
        <f>Equity!CF16</f>
        <v>0</v>
      </c>
      <c r="CG184" s="12">
        <f>Equity!CG16</f>
        <v>0</v>
      </c>
      <c r="CH184" s="12">
        <f>Equity!CH16</f>
        <v>0</v>
      </c>
      <c r="CI184" s="12">
        <f>Equity!CI16</f>
        <v>0</v>
      </c>
      <c r="CJ184" s="12">
        <f>Equity!CJ16</f>
        <v>0</v>
      </c>
      <c r="CK184" s="12">
        <f>Equity!CK16</f>
        <v>0</v>
      </c>
      <c r="CL184" s="12">
        <f>Equity!CL16</f>
        <v>0</v>
      </c>
      <c r="CM184" s="12">
        <f>Equity!CM16</f>
        <v>0</v>
      </c>
      <c r="CN184" s="12">
        <f>Equity!CN16</f>
        <v>0</v>
      </c>
      <c r="CO184" s="12">
        <f>Equity!CO16</f>
        <v>0</v>
      </c>
      <c r="CP184" s="12">
        <f>Equity!CP16</f>
        <v>0</v>
      </c>
      <c r="CQ184" s="12">
        <f>Equity!CQ16</f>
        <v>0</v>
      </c>
      <c r="CR184" s="12">
        <f>Equity!CR16</f>
        <v>0</v>
      </c>
      <c r="CS184" s="12">
        <f>Equity!CS16</f>
        <v>0</v>
      </c>
      <c r="CT184" s="12">
        <f>Equity!CT16</f>
        <v>0</v>
      </c>
      <c r="CU184" s="12">
        <f>Equity!CU16</f>
        <v>0</v>
      </c>
      <c r="CV184" s="12">
        <f>Equity!CV16</f>
        <v>0</v>
      </c>
      <c r="CW184" s="12">
        <f>Equity!CW16</f>
        <v>0</v>
      </c>
      <c r="CX184" s="12">
        <f>Equity!CX16</f>
        <v>0</v>
      </c>
      <c r="CY184" s="12">
        <f>Equity!CY16</f>
        <v>0</v>
      </c>
      <c r="CZ184" s="12">
        <f>Equity!CZ16</f>
        <v>0</v>
      </c>
      <c r="DA184" s="12">
        <f>Equity!DA16</f>
        <v>0</v>
      </c>
      <c r="DB184" s="12">
        <f>Equity!DB16</f>
        <v>0</v>
      </c>
      <c r="DC184" s="12">
        <f>Equity!DC16</f>
        <v>0</v>
      </c>
      <c r="DD184" s="12">
        <f>Equity!DD16</f>
        <v>0</v>
      </c>
      <c r="DE184" s="12">
        <f>Equity!DE16</f>
        <v>0</v>
      </c>
      <c r="DF184" s="12">
        <f>Equity!DF16</f>
        <v>0</v>
      </c>
      <c r="DG184" s="12">
        <f>Equity!DG16</f>
        <v>0</v>
      </c>
      <c r="DH184" s="12">
        <f>Equity!DH16</f>
        <v>0</v>
      </c>
      <c r="DI184" s="12">
        <f>Equity!DI16</f>
        <v>0</v>
      </c>
      <c r="DJ184" s="12">
        <f>Equity!DJ16</f>
        <v>0</v>
      </c>
      <c r="DK184" s="12">
        <f>Equity!DK16</f>
        <v>0</v>
      </c>
      <c r="DL184" s="12">
        <f>Equity!DL16</f>
        <v>0</v>
      </c>
      <c r="DM184" s="12">
        <f>Equity!DM16</f>
        <v>0</v>
      </c>
      <c r="DN184" s="12">
        <f>Equity!DN16</f>
        <v>0</v>
      </c>
      <c r="DO184" s="12">
        <f>Equity!DO16</f>
        <v>0</v>
      </c>
      <c r="DP184" s="12">
        <f>Equity!DP16</f>
        <v>0</v>
      </c>
      <c r="DQ184" s="12">
        <f>Equity!DQ16</f>
        <v>0</v>
      </c>
      <c r="DR184" s="12">
        <f>Equity!DR16</f>
        <v>0</v>
      </c>
      <c r="DS184" s="12">
        <f>Equity!DS16</f>
        <v>0</v>
      </c>
      <c r="DT184" s="12">
        <f>Equity!DT16</f>
        <v>0</v>
      </c>
      <c r="DU184" s="12">
        <f>Equity!DU16</f>
        <v>0</v>
      </c>
      <c r="DV184" s="12">
        <f>Equity!DV16</f>
        <v>0</v>
      </c>
      <c r="DW184" s="12">
        <f>Equity!DW16</f>
        <v>0</v>
      </c>
      <c r="DX184" s="12">
        <f>Equity!DX16</f>
        <v>0</v>
      </c>
      <c r="DY184" s="12">
        <f>Equity!DY16</f>
        <v>0</v>
      </c>
      <c r="DZ184" s="12">
        <f>Equity!DZ16</f>
        <v>0</v>
      </c>
      <c r="EA184" s="12">
        <f>Equity!EA16</f>
        <v>0</v>
      </c>
      <c r="EB184" s="12">
        <f>Equity!EB16</f>
        <v>0</v>
      </c>
      <c r="EC184" s="12">
        <f>Equity!EC16</f>
        <v>0</v>
      </c>
      <c r="ED184" s="12">
        <f>Equity!ED16</f>
        <v>0</v>
      </c>
      <c r="EE184" s="12">
        <f>Equity!EE16</f>
        <v>0</v>
      </c>
      <c r="EF184" s="12">
        <f>Equity!EF16</f>
        <v>0</v>
      </c>
      <c r="EG184" s="12">
        <f>Equity!EG16</f>
        <v>0</v>
      </c>
      <c r="EH184" s="12">
        <f>Equity!EH16</f>
        <v>0</v>
      </c>
      <c r="EI184" s="12">
        <f>Equity!EI16</f>
        <v>0</v>
      </c>
      <c r="EJ184" s="12">
        <f>Equity!EJ16</f>
        <v>0</v>
      </c>
      <c r="EK184" s="12">
        <f>Equity!EK16</f>
        <v>0</v>
      </c>
      <c r="EL184" s="12">
        <f>Equity!EL16</f>
        <v>0</v>
      </c>
      <c r="EM184" s="12">
        <f>Equity!EM16</f>
        <v>0</v>
      </c>
      <c r="EN184" s="12">
        <f>Equity!EN16</f>
        <v>0</v>
      </c>
      <c r="EO184" s="12">
        <f>Equity!EO16</f>
        <v>0</v>
      </c>
      <c r="EP184" s="12">
        <f>Equity!EP16</f>
        <v>0</v>
      </c>
      <c r="EQ184" s="12">
        <f>Equity!EQ16</f>
        <v>0</v>
      </c>
      <c r="ER184" s="12">
        <f>Equity!ER16</f>
        <v>0</v>
      </c>
      <c r="ES184" s="12">
        <f>Equity!ES16</f>
        <v>0</v>
      </c>
      <c r="ET184" s="12">
        <f>Equity!ET16</f>
        <v>0</v>
      </c>
      <c r="EU184" s="12">
        <f>Equity!EU16</f>
        <v>0</v>
      </c>
      <c r="EV184" s="12">
        <f>Equity!EV16</f>
        <v>0</v>
      </c>
      <c r="EW184" s="12">
        <f>Equity!EW16</f>
        <v>0</v>
      </c>
      <c r="EX184" s="12">
        <f>Equity!EX16</f>
        <v>0</v>
      </c>
      <c r="EY184" s="12">
        <f>Equity!EY16</f>
        <v>0</v>
      </c>
      <c r="EZ184" s="12">
        <f>Equity!EZ16</f>
        <v>0</v>
      </c>
      <c r="FA184" s="12">
        <f>Equity!FA16</f>
        <v>0</v>
      </c>
      <c r="FB184" s="12">
        <f>Equity!FB16</f>
        <v>0</v>
      </c>
      <c r="FC184" s="12">
        <f>Equity!FC16</f>
        <v>0</v>
      </c>
      <c r="FD184" s="12">
        <f>Equity!FD16</f>
        <v>0</v>
      </c>
      <c r="FE184" s="12">
        <f>Equity!FE16</f>
        <v>0</v>
      </c>
      <c r="FF184" s="12">
        <f>Equity!FF16</f>
        <v>0</v>
      </c>
      <c r="FG184" s="12">
        <f>Equity!FG16</f>
        <v>0</v>
      </c>
      <c r="FH184" s="12">
        <f>Equity!FH16</f>
        <v>0</v>
      </c>
      <c r="FI184" s="12">
        <f>Equity!FI16</f>
        <v>0</v>
      </c>
      <c r="FJ184" s="12">
        <f>Equity!FJ16</f>
        <v>0</v>
      </c>
      <c r="FK184" s="12">
        <f>Equity!FK16</f>
        <v>0</v>
      </c>
      <c r="FL184" s="12">
        <f>Equity!FL16</f>
        <v>0</v>
      </c>
      <c r="FM184" s="12">
        <f>Equity!FM16</f>
        <v>0</v>
      </c>
      <c r="FN184" s="12">
        <f>Equity!FN16</f>
        <v>0</v>
      </c>
      <c r="FO184" s="12">
        <f>Equity!FO16</f>
        <v>0</v>
      </c>
      <c r="FP184" s="12">
        <f>Equity!FP16</f>
        <v>0</v>
      </c>
      <c r="FQ184" s="12">
        <f>Equity!FQ16</f>
        <v>0</v>
      </c>
      <c r="FR184" s="12">
        <f>Equity!FR16</f>
        <v>0</v>
      </c>
      <c r="FS184" s="12">
        <f>Equity!FS16</f>
        <v>0</v>
      </c>
      <c r="FT184" s="12">
        <f>Equity!FT16</f>
        <v>0</v>
      </c>
      <c r="FU184" s="12">
        <f>Equity!FU16</f>
        <v>0</v>
      </c>
      <c r="FV184" s="12">
        <f>Equity!FV16</f>
        <v>0</v>
      </c>
      <c r="FW184" s="12">
        <f>Equity!FW16</f>
        <v>0</v>
      </c>
      <c r="FX184" s="12">
        <f>Equity!FX16</f>
        <v>0</v>
      </c>
      <c r="FY184" s="12">
        <f>Equity!FY16</f>
        <v>0</v>
      </c>
      <c r="FZ184" s="12">
        <f>Equity!FZ16</f>
        <v>0</v>
      </c>
      <c r="GA184" s="12">
        <f>Equity!GA16</f>
        <v>0</v>
      </c>
      <c r="GB184" s="12">
        <f>Equity!GB16</f>
        <v>0</v>
      </c>
      <c r="GC184" s="12">
        <f>Equity!GC16</f>
        <v>0</v>
      </c>
      <c r="GD184" s="12">
        <f>Equity!GD16</f>
        <v>0</v>
      </c>
      <c r="GE184" s="12">
        <f>Equity!GE16</f>
        <v>0</v>
      </c>
      <c r="GF184" s="12">
        <f>Equity!GF16</f>
        <v>0</v>
      </c>
      <c r="GG184" s="12">
        <f>Equity!GG16</f>
        <v>0</v>
      </c>
      <c r="GH184" s="12">
        <f>Equity!GH16</f>
        <v>0</v>
      </c>
      <c r="GI184" s="12">
        <f>Equity!GI16</f>
        <v>0</v>
      </c>
      <c r="GJ184" s="12">
        <f>Equity!GJ16</f>
        <v>0</v>
      </c>
    </row>
    <row r="185" spans="1:16384" s="32" customFormat="1" x14ac:dyDescent="0.25">
      <c r="A185" s="545"/>
      <c r="B185" s="545"/>
      <c r="C185" s="546"/>
      <c r="D185" s="547"/>
      <c r="E185" s="548" t="s">
        <v>723</v>
      </c>
      <c r="F185" s="548"/>
      <c r="G185" s="548" t="str">
        <f xml:space="preserve"> SMU</f>
        <v>$ 000s</v>
      </c>
      <c r="H185" s="548">
        <f xml:space="preserve"> SUM(J185:GJ185)</f>
        <v>9135.8659046694229</v>
      </c>
      <c r="I185" s="549"/>
      <c r="J185" s="12">
        <f xml:space="preserve"> SUM(J183:J184) * $F$182</f>
        <v>0</v>
      </c>
      <c r="K185" s="12">
        <f t="shared" ref="K185:BV185" si="1193" xml:space="preserve"> SUM(K183:K184) * $F$182</f>
        <v>0</v>
      </c>
      <c r="L185" s="12">
        <f t="shared" si="1193"/>
        <v>0</v>
      </c>
      <c r="M185" s="12">
        <f t="shared" si="1193"/>
        <v>0</v>
      </c>
      <c r="N185" s="12">
        <f t="shared" si="1193"/>
        <v>0</v>
      </c>
      <c r="O185" s="12">
        <f t="shared" si="1193"/>
        <v>0</v>
      </c>
      <c r="P185" s="12">
        <f t="shared" si="1193"/>
        <v>1.8008719691351871E-3</v>
      </c>
      <c r="Q185" s="12">
        <f t="shared" si="1193"/>
        <v>0</v>
      </c>
      <c r="R185" s="12">
        <f t="shared" si="1193"/>
        <v>0</v>
      </c>
      <c r="S185" s="12">
        <f t="shared" si="1193"/>
        <v>0</v>
      </c>
      <c r="T185" s="12">
        <f t="shared" si="1193"/>
        <v>0</v>
      </c>
      <c r="U185" s="12">
        <f t="shared" si="1193"/>
        <v>0</v>
      </c>
      <c r="V185" s="12">
        <f t="shared" si="1193"/>
        <v>0</v>
      </c>
      <c r="W185" s="12">
        <f t="shared" si="1193"/>
        <v>0</v>
      </c>
      <c r="X185" s="12">
        <f t="shared" si="1193"/>
        <v>0</v>
      </c>
      <c r="Y185" s="12">
        <f t="shared" si="1193"/>
        <v>0</v>
      </c>
      <c r="Z185" s="12">
        <f t="shared" si="1193"/>
        <v>0</v>
      </c>
      <c r="AA185" s="12">
        <f t="shared" si="1193"/>
        <v>0</v>
      </c>
      <c r="AB185" s="12">
        <f t="shared" si="1193"/>
        <v>0</v>
      </c>
      <c r="AC185" s="12">
        <f t="shared" si="1193"/>
        <v>0</v>
      </c>
      <c r="AD185" s="12">
        <f t="shared" si="1193"/>
        <v>0</v>
      </c>
      <c r="AE185" s="12">
        <f t="shared" si="1193"/>
        <v>0</v>
      </c>
      <c r="AF185" s="12">
        <f t="shared" si="1193"/>
        <v>0</v>
      </c>
      <c r="AG185" s="12">
        <f t="shared" si="1193"/>
        <v>0</v>
      </c>
      <c r="AH185" s="12">
        <f t="shared" si="1193"/>
        <v>0</v>
      </c>
      <c r="AI185" s="12">
        <f t="shared" si="1193"/>
        <v>0</v>
      </c>
      <c r="AJ185" s="12">
        <f t="shared" si="1193"/>
        <v>0</v>
      </c>
      <c r="AK185" s="12">
        <f t="shared" si="1193"/>
        <v>0</v>
      </c>
      <c r="AL185" s="12">
        <f t="shared" si="1193"/>
        <v>0</v>
      </c>
      <c r="AM185" s="12">
        <f t="shared" si="1193"/>
        <v>0</v>
      </c>
      <c r="AN185" s="12">
        <f t="shared" si="1193"/>
        <v>0</v>
      </c>
      <c r="AO185" s="12">
        <f t="shared" si="1193"/>
        <v>0</v>
      </c>
      <c r="AP185" s="12">
        <f t="shared" si="1193"/>
        <v>0</v>
      </c>
      <c r="AQ185" s="12">
        <f t="shared" si="1193"/>
        <v>0</v>
      </c>
      <c r="AR185" s="12">
        <f t="shared" si="1193"/>
        <v>0</v>
      </c>
      <c r="AS185" s="12">
        <f t="shared" si="1193"/>
        <v>0</v>
      </c>
      <c r="AT185" s="12">
        <f t="shared" si="1193"/>
        <v>0</v>
      </c>
      <c r="AU185" s="12">
        <f t="shared" si="1193"/>
        <v>0</v>
      </c>
      <c r="AV185" s="12">
        <f t="shared" si="1193"/>
        <v>0</v>
      </c>
      <c r="AW185" s="12">
        <f t="shared" si="1193"/>
        <v>0</v>
      </c>
      <c r="AX185" s="12">
        <f t="shared" si="1193"/>
        <v>0</v>
      </c>
      <c r="AY185" s="12">
        <f t="shared" si="1193"/>
        <v>0</v>
      </c>
      <c r="AZ185" s="12">
        <f t="shared" si="1193"/>
        <v>0</v>
      </c>
      <c r="BA185" s="12">
        <f t="shared" si="1193"/>
        <v>0</v>
      </c>
      <c r="BB185" s="12">
        <f t="shared" si="1193"/>
        <v>0</v>
      </c>
      <c r="BC185" s="12">
        <f t="shared" si="1193"/>
        <v>3066.7633066429589</v>
      </c>
      <c r="BD185" s="12">
        <f t="shared" si="1193"/>
        <v>4740.6203148219165</v>
      </c>
      <c r="BE185" s="12">
        <f t="shared" si="1193"/>
        <v>1328.4804823325794</v>
      </c>
      <c r="BF185" s="12">
        <f t="shared" si="1193"/>
        <v>0</v>
      </c>
      <c r="BG185" s="12">
        <f t="shared" si="1193"/>
        <v>0</v>
      </c>
      <c r="BH185" s="12">
        <f t="shared" si="1193"/>
        <v>0</v>
      </c>
      <c r="BI185" s="12">
        <f t="shared" si="1193"/>
        <v>0</v>
      </c>
      <c r="BJ185" s="12">
        <f t="shared" si="1193"/>
        <v>0</v>
      </c>
      <c r="BK185" s="12">
        <f t="shared" si="1193"/>
        <v>0</v>
      </c>
      <c r="BL185" s="12">
        <f t="shared" si="1193"/>
        <v>0</v>
      </c>
      <c r="BM185" s="12">
        <f t="shared" si="1193"/>
        <v>0</v>
      </c>
      <c r="BN185" s="12">
        <f t="shared" si="1193"/>
        <v>0</v>
      </c>
      <c r="BO185" s="12">
        <f t="shared" si="1193"/>
        <v>0</v>
      </c>
      <c r="BP185" s="12">
        <f t="shared" si="1193"/>
        <v>0</v>
      </c>
      <c r="BQ185" s="12">
        <f t="shared" si="1193"/>
        <v>0</v>
      </c>
      <c r="BR185" s="12">
        <f t="shared" si="1193"/>
        <v>0</v>
      </c>
      <c r="BS185" s="12">
        <f t="shared" si="1193"/>
        <v>0</v>
      </c>
      <c r="BT185" s="12">
        <f t="shared" si="1193"/>
        <v>0</v>
      </c>
      <c r="BU185" s="12">
        <f t="shared" si="1193"/>
        <v>0</v>
      </c>
      <c r="BV185" s="12">
        <f t="shared" si="1193"/>
        <v>0</v>
      </c>
      <c r="BW185" s="12">
        <f t="shared" ref="BW185:EH185" si="1194" xml:space="preserve"> SUM(BW183:BW184) * $F$182</f>
        <v>0</v>
      </c>
      <c r="BX185" s="12">
        <f t="shared" si="1194"/>
        <v>0</v>
      </c>
      <c r="BY185" s="12">
        <f t="shared" si="1194"/>
        <v>0</v>
      </c>
      <c r="BZ185" s="12">
        <f t="shared" si="1194"/>
        <v>0</v>
      </c>
      <c r="CA185" s="12">
        <f t="shared" si="1194"/>
        <v>0</v>
      </c>
      <c r="CB185" s="12">
        <f t="shared" si="1194"/>
        <v>0</v>
      </c>
      <c r="CC185" s="12">
        <f t="shared" si="1194"/>
        <v>0</v>
      </c>
      <c r="CD185" s="12">
        <f t="shared" si="1194"/>
        <v>0</v>
      </c>
      <c r="CE185" s="12">
        <f t="shared" si="1194"/>
        <v>0</v>
      </c>
      <c r="CF185" s="12">
        <f t="shared" si="1194"/>
        <v>0</v>
      </c>
      <c r="CG185" s="12">
        <f t="shared" si="1194"/>
        <v>0</v>
      </c>
      <c r="CH185" s="12">
        <f t="shared" si="1194"/>
        <v>0</v>
      </c>
      <c r="CI185" s="12">
        <f t="shared" si="1194"/>
        <v>0</v>
      </c>
      <c r="CJ185" s="12">
        <f t="shared" si="1194"/>
        <v>0</v>
      </c>
      <c r="CK185" s="12">
        <f t="shared" si="1194"/>
        <v>0</v>
      </c>
      <c r="CL185" s="12">
        <f t="shared" si="1194"/>
        <v>0</v>
      </c>
      <c r="CM185" s="12">
        <f t="shared" si="1194"/>
        <v>0</v>
      </c>
      <c r="CN185" s="12">
        <f t="shared" si="1194"/>
        <v>0</v>
      </c>
      <c r="CO185" s="12">
        <f t="shared" si="1194"/>
        <v>0</v>
      </c>
      <c r="CP185" s="12">
        <f t="shared" si="1194"/>
        <v>0</v>
      </c>
      <c r="CQ185" s="12">
        <f t="shared" si="1194"/>
        <v>0</v>
      </c>
      <c r="CR185" s="12">
        <f t="shared" si="1194"/>
        <v>0</v>
      </c>
      <c r="CS185" s="12">
        <f t="shared" si="1194"/>
        <v>0</v>
      </c>
      <c r="CT185" s="12">
        <f t="shared" si="1194"/>
        <v>0</v>
      </c>
      <c r="CU185" s="12">
        <f t="shared" si="1194"/>
        <v>0</v>
      </c>
      <c r="CV185" s="12">
        <f t="shared" si="1194"/>
        <v>0</v>
      </c>
      <c r="CW185" s="12">
        <f t="shared" si="1194"/>
        <v>0</v>
      </c>
      <c r="CX185" s="12">
        <f t="shared" si="1194"/>
        <v>0</v>
      </c>
      <c r="CY185" s="12">
        <f t="shared" si="1194"/>
        <v>0</v>
      </c>
      <c r="CZ185" s="12">
        <f t="shared" si="1194"/>
        <v>0</v>
      </c>
      <c r="DA185" s="12">
        <f t="shared" si="1194"/>
        <v>0</v>
      </c>
      <c r="DB185" s="12">
        <f t="shared" si="1194"/>
        <v>0</v>
      </c>
      <c r="DC185" s="12">
        <f t="shared" si="1194"/>
        <v>0</v>
      </c>
      <c r="DD185" s="12">
        <f t="shared" si="1194"/>
        <v>0</v>
      </c>
      <c r="DE185" s="12">
        <f t="shared" si="1194"/>
        <v>0</v>
      </c>
      <c r="DF185" s="12">
        <f t="shared" si="1194"/>
        <v>0</v>
      </c>
      <c r="DG185" s="12">
        <f t="shared" si="1194"/>
        <v>0</v>
      </c>
      <c r="DH185" s="12">
        <f t="shared" si="1194"/>
        <v>0</v>
      </c>
      <c r="DI185" s="12">
        <f t="shared" si="1194"/>
        <v>0</v>
      </c>
      <c r="DJ185" s="12">
        <f t="shared" si="1194"/>
        <v>0</v>
      </c>
      <c r="DK185" s="12">
        <f t="shared" si="1194"/>
        <v>0</v>
      </c>
      <c r="DL185" s="12">
        <f t="shared" si="1194"/>
        <v>0</v>
      </c>
      <c r="DM185" s="12">
        <f t="shared" si="1194"/>
        <v>0</v>
      </c>
      <c r="DN185" s="12">
        <f t="shared" si="1194"/>
        <v>0</v>
      </c>
      <c r="DO185" s="12">
        <f t="shared" si="1194"/>
        <v>0</v>
      </c>
      <c r="DP185" s="12">
        <f t="shared" si="1194"/>
        <v>0</v>
      </c>
      <c r="DQ185" s="12">
        <f t="shared" si="1194"/>
        <v>0</v>
      </c>
      <c r="DR185" s="12">
        <f t="shared" si="1194"/>
        <v>0</v>
      </c>
      <c r="DS185" s="12">
        <f t="shared" si="1194"/>
        <v>0</v>
      </c>
      <c r="DT185" s="12">
        <f t="shared" si="1194"/>
        <v>0</v>
      </c>
      <c r="DU185" s="12">
        <f t="shared" si="1194"/>
        <v>0</v>
      </c>
      <c r="DV185" s="12">
        <f t="shared" si="1194"/>
        <v>0</v>
      </c>
      <c r="DW185" s="12">
        <f t="shared" si="1194"/>
        <v>0</v>
      </c>
      <c r="DX185" s="12">
        <f t="shared" si="1194"/>
        <v>0</v>
      </c>
      <c r="DY185" s="12">
        <f t="shared" si="1194"/>
        <v>0</v>
      </c>
      <c r="DZ185" s="12">
        <f t="shared" si="1194"/>
        <v>0</v>
      </c>
      <c r="EA185" s="12">
        <f t="shared" si="1194"/>
        <v>0</v>
      </c>
      <c r="EB185" s="12">
        <f t="shared" si="1194"/>
        <v>0</v>
      </c>
      <c r="EC185" s="12">
        <f t="shared" si="1194"/>
        <v>0</v>
      </c>
      <c r="ED185" s="12">
        <f t="shared" si="1194"/>
        <v>0</v>
      </c>
      <c r="EE185" s="12">
        <f t="shared" si="1194"/>
        <v>0</v>
      </c>
      <c r="EF185" s="12">
        <f t="shared" si="1194"/>
        <v>0</v>
      </c>
      <c r="EG185" s="12">
        <f t="shared" si="1194"/>
        <v>0</v>
      </c>
      <c r="EH185" s="12">
        <f t="shared" si="1194"/>
        <v>0</v>
      </c>
      <c r="EI185" s="12">
        <f t="shared" ref="EI185:GJ185" si="1195" xml:space="preserve"> SUM(EI183:EI184) * $F$182</f>
        <v>0</v>
      </c>
      <c r="EJ185" s="12">
        <f t="shared" si="1195"/>
        <v>0</v>
      </c>
      <c r="EK185" s="12">
        <f t="shared" si="1195"/>
        <v>0</v>
      </c>
      <c r="EL185" s="12">
        <f t="shared" si="1195"/>
        <v>0</v>
      </c>
      <c r="EM185" s="12">
        <f t="shared" si="1195"/>
        <v>0</v>
      </c>
      <c r="EN185" s="12">
        <f t="shared" si="1195"/>
        <v>0</v>
      </c>
      <c r="EO185" s="12">
        <f t="shared" si="1195"/>
        <v>0</v>
      </c>
      <c r="EP185" s="12">
        <f t="shared" si="1195"/>
        <v>0</v>
      </c>
      <c r="EQ185" s="12">
        <f t="shared" si="1195"/>
        <v>0</v>
      </c>
      <c r="ER185" s="12">
        <f t="shared" si="1195"/>
        <v>0</v>
      </c>
      <c r="ES185" s="12">
        <f t="shared" si="1195"/>
        <v>0</v>
      </c>
      <c r="ET185" s="12">
        <f t="shared" si="1195"/>
        <v>0</v>
      </c>
      <c r="EU185" s="12">
        <f t="shared" si="1195"/>
        <v>0</v>
      </c>
      <c r="EV185" s="12">
        <f t="shared" si="1195"/>
        <v>0</v>
      </c>
      <c r="EW185" s="12">
        <f t="shared" si="1195"/>
        <v>0</v>
      </c>
      <c r="EX185" s="12">
        <f t="shared" si="1195"/>
        <v>0</v>
      </c>
      <c r="EY185" s="12">
        <f t="shared" si="1195"/>
        <v>0</v>
      </c>
      <c r="EZ185" s="12">
        <f t="shared" si="1195"/>
        <v>0</v>
      </c>
      <c r="FA185" s="12">
        <f t="shared" si="1195"/>
        <v>0</v>
      </c>
      <c r="FB185" s="12">
        <f t="shared" si="1195"/>
        <v>0</v>
      </c>
      <c r="FC185" s="12">
        <f t="shared" si="1195"/>
        <v>0</v>
      </c>
      <c r="FD185" s="12">
        <f t="shared" si="1195"/>
        <v>0</v>
      </c>
      <c r="FE185" s="12">
        <f t="shared" si="1195"/>
        <v>0</v>
      </c>
      <c r="FF185" s="12">
        <f t="shared" si="1195"/>
        <v>0</v>
      </c>
      <c r="FG185" s="12">
        <f t="shared" si="1195"/>
        <v>0</v>
      </c>
      <c r="FH185" s="12">
        <f t="shared" si="1195"/>
        <v>0</v>
      </c>
      <c r="FI185" s="12">
        <f t="shared" si="1195"/>
        <v>0</v>
      </c>
      <c r="FJ185" s="12">
        <f t="shared" si="1195"/>
        <v>0</v>
      </c>
      <c r="FK185" s="12">
        <f t="shared" si="1195"/>
        <v>0</v>
      </c>
      <c r="FL185" s="12">
        <f t="shared" si="1195"/>
        <v>0</v>
      </c>
      <c r="FM185" s="12">
        <f t="shared" si="1195"/>
        <v>0</v>
      </c>
      <c r="FN185" s="12">
        <f t="shared" si="1195"/>
        <v>0</v>
      </c>
      <c r="FO185" s="12">
        <f t="shared" si="1195"/>
        <v>0</v>
      </c>
      <c r="FP185" s="12">
        <f t="shared" si="1195"/>
        <v>0</v>
      </c>
      <c r="FQ185" s="12">
        <f t="shared" si="1195"/>
        <v>0</v>
      </c>
      <c r="FR185" s="12">
        <f t="shared" si="1195"/>
        <v>0</v>
      </c>
      <c r="FS185" s="12">
        <f t="shared" si="1195"/>
        <v>0</v>
      </c>
      <c r="FT185" s="12">
        <f t="shared" si="1195"/>
        <v>0</v>
      </c>
      <c r="FU185" s="12">
        <f t="shared" si="1195"/>
        <v>0</v>
      </c>
      <c r="FV185" s="12">
        <f t="shared" si="1195"/>
        <v>0</v>
      </c>
      <c r="FW185" s="12">
        <f t="shared" si="1195"/>
        <v>0</v>
      </c>
      <c r="FX185" s="12">
        <f t="shared" si="1195"/>
        <v>0</v>
      </c>
      <c r="FY185" s="12">
        <f t="shared" si="1195"/>
        <v>0</v>
      </c>
      <c r="FZ185" s="12">
        <f t="shared" si="1195"/>
        <v>0</v>
      </c>
      <c r="GA185" s="12">
        <f t="shared" si="1195"/>
        <v>0</v>
      </c>
      <c r="GB185" s="12">
        <f t="shared" si="1195"/>
        <v>0</v>
      </c>
      <c r="GC185" s="12">
        <f t="shared" si="1195"/>
        <v>0</v>
      </c>
      <c r="GD185" s="12">
        <f t="shared" si="1195"/>
        <v>0</v>
      </c>
      <c r="GE185" s="12">
        <f t="shared" si="1195"/>
        <v>0</v>
      </c>
      <c r="GF185" s="12">
        <f t="shared" si="1195"/>
        <v>0</v>
      </c>
      <c r="GG185" s="12">
        <f t="shared" si="1195"/>
        <v>0</v>
      </c>
      <c r="GH185" s="12">
        <f t="shared" si="1195"/>
        <v>0</v>
      </c>
      <c r="GI185" s="12">
        <f t="shared" si="1195"/>
        <v>0</v>
      </c>
      <c r="GJ185" s="12">
        <f t="shared" si="1195"/>
        <v>0</v>
      </c>
    </row>
    <row r="186" spans="1:16384" s="32" customFormat="1" x14ac:dyDescent="0.25">
      <c r="A186" s="545"/>
      <c r="B186" s="545"/>
      <c r="C186" s="546"/>
      <c r="D186" s="547"/>
      <c r="E186" s="548"/>
      <c r="F186" s="548"/>
      <c r="G186" s="548"/>
      <c r="H186" s="548"/>
      <c r="I186" s="549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  <c r="EB186" s="12"/>
      <c r="EC186" s="12"/>
      <c r="ED186" s="12"/>
      <c r="EE186" s="12"/>
      <c r="EF186" s="12"/>
      <c r="EG186" s="12"/>
      <c r="EH186" s="12"/>
      <c r="EI186" s="12"/>
      <c r="EJ186" s="12"/>
      <c r="EK186" s="12"/>
      <c r="EL186" s="12"/>
      <c r="EM186" s="12"/>
      <c r="EN186" s="12"/>
      <c r="EO186" s="12"/>
      <c r="EP186" s="12"/>
      <c r="EQ186" s="12"/>
      <c r="ER186" s="12"/>
      <c r="ES186" s="12"/>
      <c r="ET186" s="12"/>
      <c r="EU186" s="12"/>
      <c r="EV186" s="12"/>
      <c r="EW186" s="12"/>
      <c r="EX186" s="12"/>
      <c r="EY186" s="12"/>
      <c r="EZ186" s="12"/>
      <c r="FA186" s="12"/>
      <c r="FB186" s="12"/>
      <c r="FC186" s="12"/>
      <c r="FD186" s="12"/>
      <c r="FE186" s="12"/>
      <c r="FF186" s="12"/>
      <c r="FG186" s="12"/>
      <c r="FH186" s="12"/>
      <c r="FI186" s="12"/>
      <c r="FJ186" s="12"/>
      <c r="FK186" s="12"/>
      <c r="FL186" s="12"/>
      <c r="FM186" s="12"/>
      <c r="FN186" s="12"/>
      <c r="FO186" s="12"/>
      <c r="FP186" s="12"/>
      <c r="FQ186" s="12"/>
      <c r="FR186" s="12"/>
      <c r="FS186" s="12"/>
      <c r="FT186" s="12"/>
      <c r="FU186" s="12"/>
      <c r="FV186" s="12"/>
      <c r="FW186" s="12"/>
      <c r="FX186" s="12"/>
      <c r="FY186" s="12"/>
      <c r="FZ186" s="12"/>
      <c r="GA186" s="12"/>
      <c r="GB186" s="12"/>
      <c r="GC186" s="12"/>
      <c r="GD186" s="12"/>
      <c r="GE186" s="12"/>
      <c r="GF186" s="12"/>
      <c r="GG186" s="12"/>
      <c r="GH186" s="12"/>
      <c r="GI186" s="12"/>
      <c r="GJ186" s="12"/>
    </row>
    <row r="187" spans="1:16384" s="32" customFormat="1" x14ac:dyDescent="0.25">
      <c r="A187" s="545"/>
      <c r="B187" s="545"/>
      <c r="C187" s="546"/>
      <c r="D187" s="547"/>
      <c r="E187" s="785" t="str">
        <f xml:space="preserve"> [2]InpC!E$143</f>
        <v>Small negative value for IRR</v>
      </c>
      <c r="F187" s="785">
        <f>InpC!$F$223</f>
        <v>-1.0000000000000001E-9</v>
      </c>
      <c r="G187" s="785" t="str">
        <f xml:space="preserve"> SMU</f>
        <v>$ 000s</v>
      </c>
      <c r="H187" s="548"/>
      <c r="I187" s="549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  <c r="EB187" s="12"/>
      <c r="EC187" s="12"/>
      <c r="ED187" s="12"/>
      <c r="EE187" s="12"/>
      <c r="EF187" s="12"/>
      <c r="EG187" s="12"/>
      <c r="EH187" s="12"/>
      <c r="EI187" s="12"/>
      <c r="EJ187" s="12"/>
      <c r="EK187" s="12"/>
      <c r="EL187" s="12"/>
      <c r="EM187" s="12"/>
      <c r="EN187" s="12"/>
      <c r="EO187" s="12"/>
      <c r="EP187" s="12"/>
      <c r="EQ187" s="12"/>
      <c r="ER187" s="12"/>
      <c r="ES187" s="12"/>
      <c r="ET187" s="12"/>
      <c r="EU187" s="12"/>
      <c r="EV187" s="12"/>
      <c r="EW187" s="12"/>
      <c r="EX187" s="12"/>
      <c r="EY187" s="12"/>
      <c r="EZ187" s="12"/>
      <c r="FA187" s="12"/>
      <c r="FB187" s="12"/>
      <c r="FC187" s="12"/>
      <c r="FD187" s="12"/>
      <c r="FE187" s="12"/>
      <c r="FF187" s="12"/>
      <c r="FG187" s="12"/>
      <c r="FH187" s="12"/>
      <c r="FI187" s="12"/>
      <c r="FJ187" s="12"/>
      <c r="FK187" s="12"/>
      <c r="FL187" s="12"/>
      <c r="FM187" s="12"/>
      <c r="FN187" s="12"/>
      <c r="FO187" s="12"/>
      <c r="FP187" s="12"/>
      <c r="FQ187" s="12"/>
      <c r="FR187" s="12"/>
      <c r="FS187" s="12"/>
      <c r="FT187" s="12"/>
      <c r="FU187" s="12"/>
      <c r="FV187" s="12"/>
      <c r="FW187" s="12"/>
      <c r="FX187" s="12"/>
      <c r="FY187" s="12"/>
      <c r="FZ187" s="12"/>
      <c r="GA187" s="12"/>
      <c r="GB187" s="12"/>
      <c r="GC187" s="12"/>
      <c r="GD187" s="12"/>
      <c r="GE187" s="12"/>
      <c r="GF187" s="12"/>
      <c r="GG187" s="12"/>
      <c r="GH187" s="12"/>
      <c r="GI187" s="12"/>
      <c r="GJ187" s="12"/>
    </row>
    <row r="188" spans="1:16384" s="32" customFormat="1" x14ac:dyDescent="0.25">
      <c r="A188" s="712"/>
      <c r="B188" s="712"/>
      <c r="C188" s="713"/>
      <c r="D188" s="714"/>
      <c r="E188" s="787" t="s">
        <v>724</v>
      </c>
      <c r="F188" s="788">
        <v>1650</v>
      </c>
      <c r="G188" s="787" t="str">
        <f xml:space="preserve"> SMU</f>
        <v>$ 000s</v>
      </c>
      <c r="H188" s="789"/>
      <c r="I188" s="71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  <c r="EB188" s="12"/>
      <c r="EC188" s="12"/>
      <c r="ED188" s="12"/>
      <c r="EE188" s="12"/>
      <c r="EF188" s="12"/>
      <c r="EG188" s="12"/>
      <c r="EH188" s="12"/>
      <c r="EI188" s="12"/>
      <c r="EJ188" s="12"/>
      <c r="EK188" s="12"/>
      <c r="EL188" s="12"/>
      <c r="EM188" s="12"/>
      <c r="EN188" s="12"/>
      <c r="EO188" s="12"/>
      <c r="EP188" s="12"/>
      <c r="EQ188" s="12"/>
      <c r="ER188" s="12"/>
      <c r="ES188" s="12"/>
      <c r="ET188" s="12"/>
      <c r="EU188" s="12"/>
      <c r="EV188" s="12"/>
      <c r="EW188" s="12"/>
      <c r="EX188" s="12"/>
      <c r="EY188" s="12"/>
      <c r="EZ188" s="12"/>
      <c r="FA188" s="12"/>
      <c r="FB188" s="12"/>
      <c r="FC188" s="12"/>
      <c r="FD188" s="12"/>
      <c r="FE188" s="12"/>
      <c r="FF188" s="12"/>
      <c r="FG188" s="12"/>
      <c r="FH188" s="12"/>
      <c r="FI188" s="12"/>
      <c r="FJ188" s="12"/>
      <c r="FK188" s="12"/>
      <c r="FL188" s="12"/>
      <c r="FM188" s="12"/>
      <c r="FN188" s="12"/>
      <c r="FO188" s="12"/>
      <c r="FP188" s="12"/>
      <c r="FQ188" s="12"/>
      <c r="FR188" s="12"/>
      <c r="FS188" s="12"/>
      <c r="FT188" s="12"/>
      <c r="FU188" s="12"/>
      <c r="FV188" s="12"/>
      <c r="FW188" s="12"/>
      <c r="FX188" s="12"/>
      <c r="FY188" s="12"/>
      <c r="FZ188" s="12"/>
      <c r="GA188" s="12"/>
      <c r="GB188" s="12"/>
      <c r="GC188" s="12"/>
      <c r="GD188" s="12"/>
      <c r="GE188" s="12"/>
      <c r="GF188" s="12"/>
      <c r="GG188" s="12"/>
      <c r="GH188" s="12"/>
      <c r="GI188" s="12"/>
      <c r="GJ188" s="12"/>
    </row>
    <row r="189" spans="1:16384" s="32" customFormat="1" x14ac:dyDescent="0.25">
      <c r="A189" s="781"/>
      <c r="B189" s="781"/>
      <c r="C189" s="782"/>
      <c r="D189" s="783"/>
      <c r="E189" s="548" t="str">
        <f>$E$180</f>
        <v>Prima investment capital</v>
      </c>
      <c r="F189" s="548">
        <v>39.5</v>
      </c>
      <c r="G189" s="548" t="str">
        <f>SMU</f>
        <v>$ 000s</v>
      </c>
      <c r="H189" s="784"/>
      <c r="I189" s="786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  <c r="EB189" s="12"/>
      <c r="EC189" s="12"/>
      <c r="ED189" s="12"/>
      <c r="EE189" s="12"/>
      <c r="EF189" s="12"/>
      <c r="EG189" s="12"/>
      <c r="EH189" s="12"/>
      <c r="EI189" s="12"/>
      <c r="EJ189" s="12"/>
      <c r="EK189" s="12"/>
      <c r="EL189" s="12"/>
      <c r="EM189" s="12"/>
      <c r="EN189" s="12"/>
      <c r="EO189" s="12"/>
      <c r="EP189" s="12"/>
      <c r="EQ189" s="12"/>
      <c r="ER189" s="12"/>
      <c r="ES189" s="12"/>
      <c r="ET189" s="12"/>
      <c r="EU189" s="12"/>
      <c r="EV189" s="12"/>
      <c r="EW189" s="12"/>
      <c r="EX189" s="12"/>
      <c r="EY189" s="12"/>
      <c r="EZ189" s="12"/>
      <c r="FA189" s="12"/>
      <c r="FB189" s="12"/>
      <c r="FC189" s="12"/>
      <c r="FD189" s="12"/>
      <c r="FE189" s="12"/>
      <c r="FF189" s="12"/>
      <c r="FG189" s="12"/>
      <c r="FH189" s="12"/>
      <c r="FI189" s="12"/>
      <c r="FJ189" s="12"/>
      <c r="FK189" s="12"/>
      <c r="FL189" s="12"/>
      <c r="FM189" s="12"/>
      <c r="FN189" s="12"/>
      <c r="FO189" s="12"/>
      <c r="FP189" s="12"/>
      <c r="FQ189" s="12"/>
      <c r="FR189" s="12"/>
      <c r="FS189" s="12"/>
      <c r="FT189" s="12"/>
      <c r="FU189" s="12"/>
      <c r="FV189" s="12"/>
      <c r="FW189" s="12"/>
      <c r="FX189" s="12"/>
      <c r="FY189" s="12"/>
      <c r="FZ189" s="12"/>
      <c r="GA189" s="12"/>
      <c r="GB189" s="12"/>
      <c r="GC189" s="12"/>
      <c r="GD189" s="12"/>
      <c r="GE189" s="12"/>
      <c r="GF189" s="12"/>
      <c r="GG189" s="12"/>
      <c r="GH189" s="12"/>
      <c r="GI189" s="12"/>
      <c r="GJ189" s="12"/>
    </row>
    <row r="190" spans="1:16384" s="32" customFormat="1" x14ac:dyDescent="0.25">
      <c r="A190" s="545"/>
      <c r="B190" s="545"/>
      <c r="C190" s="546"/>
      <c r="D190" s="547"/>
      <c r="E190" s="785" t="str">
        <f xml:space="preserve"> Time!E$14</f>
        <v>First model column flag</v>
      </c>
      <c r="F190" s="785">
        <f xml:space="preserve"> [2]Time!F$14</f>
        <v>0</v>
      </c>
      <c r="G190" s="785" t="str">
        <f xml:space="preserve"> Time!G$14</f>
        <v>flag</v>
      </c>
      <c r="H190" s="785">
        <f xml:space="preserve"> Time!H$14</f>
        <v>1</v>
      </c>
      <c r="I190" s="785">
        <f xml:space="preserve"> [2]Time!I$14</f>
        <v>0</v>
      </c>
      <c r="J190" s="12">
        <f>Time!J14</f>
        <v>1</v>
      </c>
      <c r="K190" s="12">
        <f>Time!K14</f>
        <v>0</v>
      </c>
      <c r="L190" s="12">
        <f>Time!L14</f>
        <v>0</v>
      </c>
      <c r="M190" s="12">
        <f>Time!M14</f>
        <v>0</v>
      </c>
      <c r="N190" s="12">
        <f>Time!N14</f>
        <v>0</v>
      </c>
      <c r="O190" s="12">
        <f>Time!O14</f>
        <v>0</v>
      </c>
      <c r="P190" s="12">
        <f>Time!P14</f>
        <v>0</v>
      </c>
      <c r="Q190" s="12">
        <f>Time!Q14</f>
        <v>0</v>
      </c>
      <c r="R190" s="12">
        <f>Time!R14</f>
        <v>0</v>
      </c>
      <c r="S190" s="12">
        <f>Time!S14</f>
        <v>0</v>
      </c>
      <c r="T190" s="12">
        <f>Time!T14</f>
        <v>0</v>
      </c>
      <c r="U190" s="12">
        <f>Time!U14</f>
        <v>0</v>
      </c>
      <c r="V190" s="12">
        <f>Time!V14</f>
        <v>0</v>
      </c>
      <c r="W190" s="12">
        <f>Time!W14</f>
        <v>0</v>
      </c>
      <c r="X190" s="12">
        <f>Time!X14</f>
        <v>0</v>
      </c>
      <c r="Y190" s="12">
        <f>Time!Y14</f>
        <v>0</v>
      </c>
      <c r="Z190" s="12">
        <f>Time!Z14</f>
        <v>0</v>
      </c>
      <c r="AA190" s="12">
        <f>Time!AA14</f>
        <v>0</v>
      </c>
      <c r="AB190" s="12">
        <f>Time!AB14</f>
        <v>0</v>
      </c>
      <c r="AC190" s="12">
        <f>Time!AC14</f>
        <v>0</v>
      </c>
      <c r="AD190" s="12">
        <f>Time!AD14</f>
        <v>0</v>
      </c>
      <c r="AE190" s="12">
        <f>Time!AE14</f>
        <v>0</v>
      </c>
      <c r="AF190" s="12">
        <f>Time!AF14</f>
        <v>0</v>
      </c>
      <c r="AG190" s="12">
        <f>Time!AG14</f>
        <v>0</v>
      </c>
      <c r="AH190" s="12">
        <f>Time!AH14</f>
        <v>0</v>
      </c>
      <c r="AI190" s="12">
        <f>Time!AI14</f>
        <v>0</v>
      </c>
      <c r="AJ190" s="12">
        <f>Time!AJ14</f>
        <v>0</v>
      </c>
      <c r="AK190" s="12">
        <f>Time!AK14</f>
        <v>0</v>
      </c>
      <c r="AL190" s="12">
        <f>Time!AL14</f>
        <v>0</v>
      </c>
      <c r="AM190" s="12">
        <f>Time!AM14</f>
        <v>0</v>
      </c>
      <c r="AN190" s="12">
        <f>Time!AN14</f>
        <v>0</v>
      </c>
      <c r="AO190" s="12">
        <f>Time!AO14</f>
        <v>0</v>
      </c>
      <c r="AP190" s="12">
        <f>Time!AP14</f>
        <v>0</v>
      </c>
      <c r="AQ190" s="12">
        <f>Time!AQ14</f>
        <v>0</v>
      </c>
      <c r="AR190" s="12">
        <f>Time!AR14</f>
        <v>0</v>
      </c>
      <c r="AS190" s="12">
        <f>Time!AS14</f>
        <v>0</v>
      </c>
      <c r="AT190" s="12">
        <f>Time!AT14</f>
        <v>0</v>
      </c>
      <c r="AU190" s="12">
        <f>Time!AU14</f>
        <v>0</v>
      </c>
      <c r="AV190" s="12">
        <f>Time!AV14</f>
        <v>0</v>
      </c>
      <c r="AW190" s="12">
        <f>Time!AW14</f>
        <v>0</v>
      </c>
      <c r="AX190" s="12">
        <f>Time!AX14</f>
        <v>0</v>
      </c>
      <c r="AY190" s="12">
        <f>Time!AY14</f>
        <v>0</v>
      </c>
      <c r="AZ190" s="12">
        <f>Time!AZ14</f>
        <v>0</v>
      </c>
      <c r="BA190" s="12">
        <f>Time!BA14</f>
        <v>0</v>
      </c>
      <c r="BB190" s="12">
        <f>Time!BB14</f>
        <v>0</v>
      </c>
      <c r="BC190" s="12">
        <f>Time!BC14</f>
        <v>0</v>
      </c>
      <c r="BD190" s="12">
        <f>Time!BD14</f>
        <v>0</v>
      </c>
      <c r="BE190" s="12">
        <f>Time!BE14</f>
        <v>0</v>
      </c>
      <c r="BF190" s="12">
        <f>Time!BF14</f>
        <v>0</v>
      </c>
      <c r="BG190" s="12">
        <f>Time!BG14</f>
        <v>0</v>
      </c>
      <c r="BH190" s="12">
        <f>Time!BH14</f>
        <v>0</v>
      </c>
      <c r="BI190" s="12">
        <f>Time!BI14</f>
        <v>0</v>
      </c>
      <c r="BJ190" s="12">
        <f>Time!BJ14</f>
        <v>0</v>
      </c>
      <c r="BK190" s="12">
        <f>Time!BK14</f>
        <v>0</v>
      </c>
      <c r="BL190" s="12">
        <f>Time!BL14</f>
        <v>0</v>
      </c>
      <c r="BM190" s="12">
        <f>Time!BM14</f>
        <v>0</v>
      </c>
      <c r="BN190" s="12">
        <f>Time!BN14</f>
        <v>0</v>
      </c>
      <c r="BO190" s="12">
        <f>Time!BO14</f>
        <v>0</v>
      </c>
      <c r="BP190" s="12">
        <f>Time!BP14</f>
        <v>0</v>
      </c>
      <c r="BQ190" s="12">
        <f>Time!BQ14</f>
        <v>0</v>
      </c>
      <c r="BR190" s="12">
        <f>Time!BR14</f>
        <v>0</v>
      </c>
      <c r="BS190" s="12">
        <f>Time!BS14</f>
        <v>0</v>
      </c>
      <c r="BT190" s="12">
        <f>Time!BT14</f>
        <v>0</v>
      </c>
      <c r="BU190" s="12">
        <f>Time!BU14</f>
        <v>0</v>
      </c>
      <c r="BV190" s="12">
        <f>Time!BV14</f>
        <v>0</v>
      </c>
      <c r="BW190" s="12">
        <f>Time!BW14</f>
        <v>0</v>
      </c>
      <c r="BX190" s="12">
        <f>Time!BX14</f>
        <v>0</v>
      </c>
      <c r="BY190" s="12">
        <f>Time!BY14</f>
        <v>0</v>
      </c>
      <c r="BZ190" s="12">
        <f>Time!BZ14</f>
        <v>0</v>
      </c>
      <c r="CA190" s="12">
        <f>Time!CA14</f>
        <v>0</v>
      </c>
      <c r="CB190" s="12">
        <f>Time!CB14</f>
        <v>0</v>
      </c>
      <c r="CC190" s="12">
        <f>Time!CC14</f>
        <v>0</v>
      </c>
      <c r="CD190" s="12">
        <f>Time!CD14</f>
        <v>0</v>
      </c>
      <c r="CE190" s="12">
        <f>Time!CE14</f>
        <v>0</v>
      </c>
      <c r="CF190" s="12">
        <f>Time!CF14</f>
        <v>0</v>
      </c>
      <c r="CG190" s="12">
        <f>Time!CG14</f>
        <v>0</v>
      </c>
      <c r="CH190" s="12">
        <f>Time!CH14</f>
        <v>0</v>
      </c>
      <c r="CI190" s="12">
        <f>Time!CI14</f>
        <v>0</v>
      </c>
      <c r="CJ190" s="12">
        <f>Time!CJ14</f>
        <v>0</v>
      </c>
      <c r="CK190" s="12">
        <f>Time!CK14</f>
        <v>0</v>
      </c>
      <c r="CL190" s="12">
        <f>Time!CL14</f>
        <v>0</v>
      </c>
      <c r="CM190" s="12">
        <f>Time!CM14</f>
        <v>0</v>
      </c>
      <c r="CN190" s="12">
        <f>Time!CN14</f>
        <v>0</v>
      </c>
      <c r="CO190" s="12">
        <f>Time!CO14</f>
        <v>0</v>
      </c>
      <c r="CP190" s="12">
        <f>Time!CP14</f>
        <v>0</v>
      </c>
      <c r="CQ190" s="12">
        <f>Time!CQ14</f>
        <v>0</v>
      </c>
      <c r="CR190" s="12">
        <f>Time!CR14</f>
        <v>0</v>
      </c>
      <c r="CS190" s="12">
        <f>Time!CS14</f>
        <v>0</v>
      </c>
      <c r="CT190" s="12">
        <f>Time!CT14</f>
        <v>0</v>
      </c>
      <c r="CU190" s="12">
        <f>Time!CU14</f>
        <v>0</v>
      </c>
      <c r="CV190" s="12">
        <f>Time!CV14</f>
        <v>0</v>
      </c>
      <c r="CW190" s="12">
        <f>Time!CW14</f>
        <v>0</v>
      </c>
      <c r="CX190" s="12">
        <f>Time!CX14</f>
        <v>0</v>
      </c>
      <c r="CY190" s="12">
        <f>Time!CY14</f>
        <v>0</v>
      </c>
      <c r="CZ190" s="12">
        <f>Time!CZ14</f>
        <v>0</v>
      </c>
      <c r="DA190" s="12">
        <f>Time!DA14</f>
        <v>0</v>
      </c>
      <c r="DB190" s="12">
        <f>Time!DB14</f>
        <v>0</v>
      </c>
      <c r="DC190" s="12">
        <f>Time!DC14</f>
        <v>0</v>
      </c>
      <c r="DD190" s="12">
        <f>Time!DD14</f>
        <v>0</v>
      </c>
      <c r="DE190" s="12">
        <f>Time!DE14</f>
        <v>0</v>
      </c>
      <c r="DF190" s="12">
        <f>Time!DF14</f>
        <v>0</v>
      </c>
      <c r="DG190" s="12">
        <f>Time!DG14</f>
        <v>0</v>
      </c>
      <c r="DH190" s="12">
        <f>Time!DH14</f>
        <v>0</v>
      </c>
      <c r="DI190" s="12">
        <f>Time!DI14</f>
        <v>0</v>
      </c>
      <c r="DJ190" s="12">
        <f>Time!DJ14</f>
        <v>0</v>
      </c>
      <c r="DK190" s="12">
        <f>Time!DK14</f>
        <v>0</v>
      </c>
      <c r="DL190" s="12">
        <f>Time!DL14</f>
        <v>0</v>
      </c>
      <c r="DM190" s="12">
        <f>Time!DM14</f>
        <v>0</v>
      </c>
      <c r="DN190" s="12">
        <f>Time!DN14</f>
        <v>0</v>
      </c>
      <c r="DO190" s="12">
        <f>Time!DO14</f>
        <v>0</v>
      </c>
      <c r="DP190" s="12">
        <f>Time!DP14</f>
        <v>0</v>
      </c>
      <c r="DQ190" s="12">
        <f>Time!DQ14</f>
        <v>0</v>
      </c>
      <c r="DR190" s="12">
        <f>Time!DR14</f>
        <v>0</v>
      </c>
      <c r="DS190" s="12">
        <f>Time!DS14</f>
        <v>0</v>
      </c>
      <c r="DT190" s="12">
        <f>Time!DT14</f>
        <v>0</v>
      </c>
      <c r="DU190" s="12">
        <f>Time!DU14</f>
        <v>0</v>
      </c>
      <c r="DV190" s="12">
        <f>Time!DV14</f>
        <v>0</v>
      </c>
      <c r="DW190" s="12">
        <f>Time!DW14</f>
        <v>0</v>
      </c>
      <c r="DX190" s="12">
        <f>Time!DX14</f>
        <v>0</v>
      </c>
      <c r="DY190" s="12">
        <f>Time!DY14</f>
        <v>0</v>
      </c>
      <c r="DZ190" s="12">
        <f>Time!DZ14</f>
        <v>0</v>
      </c>
      <c r="EA190" s="12">
        <f>Time!EA14</f>
        <v>0</v>
      </c>
      <c r="EB190" s="12">
        <f>Time!EB14</f>
        <v>0</v>
      </c>
      <c r="EC190" s="12">
        <f>Time!EC14</f>
        <v>0</v>
      </c>
      <c r="ED190" s="12">
        <f>Time!ED14</f>
        <v>0</v>
      </c>
      <c r="EE190" s="12">
        <f>Time!EE14</f>
        <v>0</v>
      </c>
      <c r="EF190" s="12">
        <f>Time!EF14</f>
        <v>0</v>
      </c>
      <c r="EG190" s="12">
        <f>Time!EG14</f>
        <v>0</v>
      </c>
      <c r="EH190" s="12">
        <f>Time!EH14</f>
        <v>0</v>
      </c>
      <c r="EI190" s="12">
        <f>Time!EI14</f>
        <v>0</v>
      </c>
      <c r="EJ190" s="12">
        <f>Time!EJ14</f>
        <v>0</v>
      </c>
      <c r="EK190" s="12">
        <f>Time!EK14</f>
        <v>0</v>
      </c>
      <c r="EL190" s="12">
        <f>Time!EL14</f>
        <v>0</v>
      </c>
      <c r="EM190" s="12">
        <f>Time!EM14</f>
        <v>0</v>
      </c>
      <c r="EN190" s="12">
        <f>Time!EN14</f>
        <v>0</v>
      </c>
      <c r="EO190" s="12">
        <f>Time!EO14</f>
        <v>0</v>
      </c>
      <c r="EP190" s="12">
        <f>Time!EP14</f>
        <v>0</v>
      </c>
      <c r="EQ190" s="12">
        <f>Time!EQ14</f>
        <v>0</v>
      </c>
      <c r="ER190" s="12">
        <f>Time!ER14</f>
        <v>0</v>
      </c>
      <c r="ES190" s="12">
        <f>Time!ES14</f>
        <v>0</v>
      </c>
      <c r="ET190" s="12">
        <f>Time!ET14</f>
        <v>0</v>
      </c>
      <c r="EU190" s="12">
        <f>Time!EU14</f>
        <v>0</v>
      </c>
      <c r="EV190" s="12">
        <f>Time!EV14</f>
        <v>0</v>
      </c>
      <c r="EW190" s="12">
        <f>Time!EW14</f>
        <v>0</v>
      </c>
      <c r="EX190" s="12">
        <f>Time!EX14</f>
        <v>0</v>
      </c>
      <c r="EY190" s="12">
        <f>Time!EY14</f>
        <v>0</v>
      </c>
      <c r="EZ190" s="12">
        <f>Time!EZ14</f>
        <v>0</v>
      </c>
      <c r="FA190" s="12">
        <f>Time!FA14</f>
        <v>0</v>
      </c>
      <c r="FB190" s="12">
        <f>Time!FB14</f>
        <v>0</v>
      </c>
      <c r="FC190" s="12">
        <f>Time!FC14</f>
        <v>0</v>
      </c>
      <c r="FD190" s="12">
        <f>Time!FD14</f>
        <v>0</v>
      </c>
      <c r="FE190" s="12">
        <f>Time!FE14</f>
        <v>0</v>
      </c>
      <c r="FF190" s="12">
        <f>Time!FF14</f>
        <v>0</v>
      </c>
      <c r="FG190" s="12">
        <f>Time!FG14</f>
        <v>0</v>
      </c>
      <c r="FH190" s="12">
        <f>Time!FH14</f>
        <v>0</v>
      </c>
      <c r="FI190" s="12">
        <f>Time!FI14</f>
        <v>0</v>
      </c>
      <c r="FJ190" s="12">
        <f>Time!FJ14</f>
        <v>0</v>
      </c>
      <c r="FK190" s="12">
        <f>Time!FK14</f>
        <v>0</v>
      </c>
      <c r="FL190" s="12">
        <f>Time!FL14</f>
        <v>0</v>
      </c>
      <c r="FM190" s="12">
        <f>Time!FM14</f>
        <v>0</v>
      </c>
      <c r="FN190" s="12">
        <f>Time!FN14</f>
        <v>0</v>
      </c>
      <c r="FO190" s="12">
        <f>Time!FO14</f>
        <v>0</v>
      </c>
      <c r="FP190" s="12">
        <f>Time!FP14</f>
        <v>0</v>
      </c>
      <c r="FQ190" s="12">
        <f>Time!FQ14</f>
        <v>0</v>
      </c>
      <c r="FR190" s="12">
        <f>Time!FR14</f>
        <v>0</v>
      </c>
      <c r="FS190" s="12">
        <f>Time!FS14</f>
        <v>0</v>
      </c>
      <c r="FT190" s="12">
        <f>Time!FT14</f>
        <v>0</v>
      </c>
      <c r="FU190" s="12">
        <f>Time!FU14</f>
        <v>0</v>
      </c>
      <c r="FV190" s="12">
        <f>Time!FV14</f>
        <v>0</v>
      </c>
      <c r="FW190" s="12">
        <f>Time!FW14</f>
        <v>0</v>
      </c>
      <c r="FX190" s="12">
        <f>Time!FX14</f>
        <v>0</v>
      </c>
      <c r="FY190" s="12">
        <f>Time!FY14</f>
        <v>0</v>
      </c>
      <c r="FZ190" s="12">
        <f>Time!FZ14</f>
        <v>0</v>
      </c>
      <c r="GA190" s="12">
        <f>Time!GA14</f>
        <v>0</v>
      </c>
      <c r="GB190" s="12">
        <f>Time!GB14</f>
        <v>0</v>
      </c>
      <c r="GC190" s="12">
        <f>Time!GC14</f>
        <v>0</v>
      </c>
      <c r="GD190" s="12">
        <f>Time!GD14</f>
        <v>0</v>
      </c>
      <c r="GE190" s="12">
        <f>Time!GE14</f>
        <v>0</v>
      </c>
      <c r="GF190" s="12">
        <f>Time!GF14</f>
        <v>0</v>
      </c>
      <c r="GG190" s="12">
        <f>Time!GG14</f>
        <v>0</v>
      </c>
      <c r="GH190" s="12">
        <f>Time!GH14</f>
        <v>0</v>
      </c>
      <c r="GI190" s="12">
        <f>Time!GI14</f>
        <v>0</v>
      </c>
      <c r="GJ190" s="12">
        <f>Time!GJ14</f>
        <v>0</v>
      </c>
    </row>
    <row r="191" spans="1:16384" s="32" customFormat="1" x14ac:dyDescent="0.25">
      <c r="A191" s="545"/>
      <c r="B191" s="545"/>
      <c r="C191" s="546"/>
      <c r="D191" s="547"/>
      <c r="E191" s="785" t="str">
        <f>Time!$E$74</f>
        <v>Financial close date flag</v>
      </c>
      <c r="F191" s="785">
        <f xml:space="preserve"> [2]Time!F$76</f>
        <v>0</v>
      </c>
      <c r="G191" s="785" t="str">
        <f xml:space="preserve"> Time!G$74</f>
        <v>flag</v>
      </c>
      <c r="H191" s="785">
        <f xml:space="preserve"> Time!H$74</f>
        <v>1</v>
      </c>
      <c r="I191" s="785">
        <f xml:space="preserve"> [2]Time!I$76</f>
        <v>0</v>
      </c>
      <c r="J191" s="12">
        <f>Time!J74</f>
        <v>0</v>
      </c>
      <c r="K191" s="12">
        <f>Time!K74</f>
        <v>0</v>
      </c>
      <c r="L191" s="12">
        <f>Time!L74</f>
        <v>1</v>
      </c>
      <c r="M191" s="12">
        <f>Time!M74</f>
        <v>0</v>
      </c>
      <c r="N191" s="12">
        <f>Time!N74</f>
        <v>0</v>
      </c>
      <c r="O191" s="12">
        <f>Time!O74</f>
        <v>0</v>
      </c>
      <c r="P191" s="12">
        <f>Time!P74</f>
        <v>0</v>
      </c>
      <c r="Q191" s="12">
        <f>Time!Q74</f>
        <v>0</v>
      </c>
      <c r="R191" s="12">
        <f>Time!R74</f>
        <v>0</v>
      </c>
      <c r="S191" s="12">
        <f>Time!S74</f>
        <v>0</v>
      </c>
      <c r="T191" s="12">
        <f>Time!T74</f>
        <v>0</v>
      </c>
      <c r="U191" s="12">
        <f>Time!U74</f>
        <v>0</v>
      </c>
      <c r="V191" s="12">
        <f>Time!V74</f>
        <v>0</v>
      </c>
      <c r="W191" s="12">
        <f>Time!W74</f>
        <v>0</v>
      </c>
      <c r="X191" s="12">
        <f>Time!X74</f>
        <v>0</v>
      </c>
      <c r="Y191" s="12">
        <f>Time!Y74</f>
        <v>0</v>
      </c>
      <c r="Z191" s="12">
        <f>Time!Z74</f>
        <v>0</v>
      </c>
      <c r="AA191" s="12">
        <f>Time!AA74</f>
        <v>0</v>
      </c>
      <c r="AB191" s="12">
        <f>Time!AB74</f>
        <v>0</v>
      </c>
      <c r="AC191" s="12">
        <f>Time!AC74</f>
        <v>0</v>
      </c>
      <c r="AD191" s="12">
        <f>Time!AD74</f>
        <v>0</v>
      </c>
      <c r="AE191" s="12">
        <f>Time!AE74</f>
        <v>0</v>
      </c>
      <c r="AF191" s="12">
        <f>Time!AF74</f>
        <v>0</v>
      </c>
      <c r="AG191" s="12">
        <f>Time!AG74</f>
        <v>0</v>
      </c>
      <c r="AH191" s="12">
        <f>Time!AH74</f>
        <v>0</v>
      </c>
      <c r="AI191" s="12">
        <f>Time!AI74</f>
        <v>0</v>
      </c>
      <c r="AJ191" s="12">
        <f>Time!AJ74</f>
        <v>0</v>
      </c>
      <c r="AK191" s="12">
        <f>Time!AK74</f>
        <v>0</v>
      </c>
      <c r="AL191" s="12">
        <f>Time!AL74</f>
        <v>0</v>
      </c>
      <c r="AM191" s="12">
        <f>Time!AM74</f>
        <v>0</v>
      </c>
      <c r="AN191" s="12">
        <f>Time!AN74</f>
        <v>0</v>
      </c>
      <c r="AO191" s="12">
        <f>Time!AO74</f>
        <v>0</v>
      </c>
      <c r="AP191" s="12">
        <f>Time!AP74</f>
        <v>0</v>
      </c>
      <c r="AQ191" s="12">
        <f>Time!AQ74</f>
        <v>0</v>
      </c>
      <c r="AR191" s="12">
        <f>Time!AR74</f>
        <v>0</v>
      </c>
      <c r="AS191" s="12">
        <f>Time!AS74</f>
        <v>0</v>
      </c>
      <c r="AT191" s="12">
        <f>Time!AT74</f>
        <v>0</v>
      </c>
      <c r="AU191" s="12">
        <f>Time!AU74</f>
        <v>0</v>
      </c>
      <c r="AV191" s="12">
        <f>Time!AV74</f>
        <v>0</v>
      </c>
      <c r="AW191" s="12">
        <f>Time!AW74</f>
        <v>0</v>
      </c>
      <c r="AX191" s="12">
        <f>Time!AX74</f>
        <v>0</v>
      </c>
      <c r="AY191" s="12">
        <f>Time!AY74</f>
        <v>0</v>
      </c>
      <c r="AZ191" s="12">
        <f>Time!AZ74</f>
        <v>0</v>
      </c>
      <c r="BA191" s="12">
        <f>Time!BA74</f>
        <v>0</v>
      </c>
      <c r="BB191" s="12">
        <f>Time!BB74</f>
        <v>0</v>
      </c>
      <c r="BC191" s="12">
        <f>Time!BC74</f>
        <v>0</v>
      </c>
      <c r="BD191" s="12">
        <f>Time!BD74</f>
        <v>0</v>
      </c>
      <c r="BE191" s="12">
        <f>Time!BE74</f>
        <v>0</v>
      </c>
      <c r="BF191" s="12">
        <f>Time!BF74</f>
        <v>0</v>
      </c>
      <c r="BG191" s="12">
        <f>Time!BG74</f>
        <v>0</v>
      </c>
      <c r="BH191" s="12">
        <f>Time!BH74</f>
        <v>0</v>
      </c>
      <c r="BI191" s="12">
        <f>Time!BI74</f>
        <v>0</v>
      </c>
      <c r="BJ191" s="12">
        <f>Time!BJ74</f>
        <v>0</v>
      </c>
      <c r="BK191" s="12">
        <f>Time!BK74</f>
        <v>0</v>
      </c>
      <c r="BL191" s="12">
        <f>Time!BL74</f>
        <v>0</v>
      </c>
      <c r="BM191" s="12">
        <f>Time!BM74</f>
        <v>0</v>
      </c>
      <c r="BN191" s="12">
        <f>Time!BN74</f>
        <v>0</v>
      </c>
      <c r="BO191" s="12">
        <f>Time!BO74</f>
        <v>0</v>
      </c>
      <c r="BP191" s="12">
        <f>Time!BP74</f>
        <v>0</v>
      </c>
      <c r="BQ191" s="12">
        <f>Time!BQ74</f>
        <v>0</v>
      </c>
      <c r="BR191" s="12">
        <f>Time!BR74</f>
        <v>0</v>
      </c>
      <c r="BS191" s="12">
        <f>Time!BS74</f>
        <v>0</v>
      </c>
      <c r="BT191" s="12">
        <f>Time!BT74</f>
        <v>0</v>
      </c>
      <c r="BU191" s="12">
        <f>Time!BU74</f>
        <v>0</v>
      </c>
      <c r="BV191" s="12">
        <f>Time!BV74</f>
        <v>0</v>
      </c>
      <c r="BW191" s="12">
        <f>Time!BW74</f>
        <v>0</v>
      </c>
      <c r="BX191" s="12">
        <f>Time!BX74</f>
        <v>0</v>
      </c>
      <c r="BY191" s="12">
        <f>Time!BY74</f>
        <v>0</v>
      </c>
      <c r="BZ191" s="12">
        <f>Time!BZ74</f>
        <v>0</v>
      </c>
      <c r="CA191" s="12">
        <f>Time!CA74</f>
        <v>0</v>
      </c>
      <c r="CB191" s="12">
        <f>Time!CB74</f>
        <v>0</v>
      </c>
      <c r="CC191" s="12">
        <f>Time!CC74</f>
        <v>0</v>
      </c>
      <c r="CD191" s="12">
        <f>Time!CD74</f>
        <v>0</v>
      </c>
      <c r="CE191" s="12">
        <f>Time!CE74</f>
        <v>0</v>
      </c>
      <c r="CF191" s="12">
        <f>Time!CF74</f>
        <v>0</v>
      </c>
      <c r="CG191" s="12">
        <f>Time!CG74</f>
        <v>0</v>
      </c>
      <c r="CH191" s="12">
        <f>Time!CH74</f>
        <v>0</v>
      </c>
      <c r="CI191" s="12">
        <f>Time!CI74</f>
        <v>0</v>
      </c>
      <c r="CJ191" s="12">
        <f>Time!CJ74</f>
        <v>0</v>
      </c>
      <c r="CK191" s="12">
        <f>Time!CK74</f>
        <v>0</v>
      </c>
      <c r="CL191" s="12">
        <f>Time!CL74</f>
        <v>0</v>
      </c>
      <c r="CM191" s="12">
        <f>Time!CM74</f>
        <v>0</v>
      </c>
      <c r="CN191" s="12">
        <f>Time!CN74</f>
        <v>0</v>
      </c>
      <c r="CO191" s="12">
        <f>Time!CO74</f>
        <v>0</v>
      </c>
      <c r="CP191" s="12">
        <f>Time!CP74</f>
        <v>0</v>
      </c>
      <c r="CQ191" s="12">
        <f>Time!CQ74</f>
        <v>0</v>
      </c>
      <c r="CR191" s="12">
        <f>Time!CR74</f>
        <v>0</v>
      </c>
      <c r="CS191" s="12">
        <f>Time!CS74</f>
        <v>0</v>
      </c>
      <c r="CT191" s="12">
        <f>Time!CT74</f>
        <v>0</v>
      </c>
      <c r="CU191" s="12">
        <f>Time!CU74</f>
        <v>0</v>
      </c>
      <c r="CV191" s="12">
        <f>Time!CV74</f>
        <v>0</v>
      </c>
      <c r="CW191" s="12">
        <f>Time!CW74</f>
        <v>0</v>
      </c>
      <c r="CX191" s="12">
        <f>Time!CX74</f>
        <v>0</v>
      </c>
      <c r="CY191" s="12">
        <f>Time!CY74</f>
        <v>0</v>
      </c>
      <c r="CZ191" s="12">
        <f>Time!CZ74</f>
        <v>0</v>
      </c>
      <c r="DA191" s="12">
        <f>Time!DA74</f>
        <v>0</v>
      </c>
      <c r="DB191" s="12">
        <f>Time!DB74</f>
        <v>0</v>
      </c>
      <c r="DC191" s="12">
        <f>Time!DC74</f>
        <v>0</v>
      </c>
      <c r="DD191" s="12">
        <f>Time!DD74</f>
        <v>0</v>
      </c>
      <c r="DE191" s="12">
        <f>Time!DE74</f>
        <v>0</v>
      </c>
      <c r="DF191" s="12">
        <f>Time!DF74</f>
        <v>0</v>
      </c>
      <c r="DG191" s="12">
        <f>Time!DG74</f>
        <v>0</v>
      </c>
      <c r="DH191" s="12">
        <f>Time!DH74</f>
        <v>0</v>
      </c>
      <c r="DI191" s="12">
        <f>Time!DI74</f>
        <v>0</v>
      </c>
      <c r="DJ191" s="12">
        <f>Time!DJ74</f>
        <v>0</v>
      </c>
      <c r="DK191" s="12">
        <f>Time!DK74</f>
        <v>0</v>
      </c>
      <c r="DL191" s="12">
        <f>Time!DL74</f>
        <v>0</v>
      </c>
      <c r="DM191" s="12">
        <f>Time!DM74</f>
        <v>0</v>
      </c>
      <c r="DN191" s="12">
        <f>Time!DN74</f>
        <v>0</v>
      </c>
      <c r="DO191" s="12">
        <f>Time!DO74</f>
        <v>0</v>
      </c>
      <c r="DP191" s="12">
        <f>Time!DP74</f>
        <v>0</v>
      </c>
      <c r="DQ191" s="12">
        <f>Time!DQ74</f>
        <v>0</v>
      </c>
      <c r="DR191" s="12">
        <f>Time!DR74</f>
        <v>0</v>
      </c>
      <c r="DS191" s="12">
        <f>Time!DS74</f>
        <v>0</v>
      </c>
      <c r="DT191" s="12">
        <f>Time!DT74</f>
        <v>0</v>
      </c>
      <c r="DU191" s="12">
        <f>Time!DU74</f>
        <v>0</v>
      </c>
      <c r="DV191" s="12">
        <f>Time!DV74</f>
        <v>0</v>
      </c>
      <c r="DW191" s="12">
        <f>Time!DW74</f>
        <v>0</v>
      </c>
      <c r="DX191" s="12">
        <f>Time!DX74</f>
        <v>0</v>
      </c>
      <c r="DY191" s="12">
        <f>Time!DY74</f>
        <v>0</v>
      </c>
      <c r="DZ191" s="12">
        <f>Time!DZ74</f>
        <v>0</v>
      </c>
      <c r="EA191" s="12">
        <f>Time!EA74</f>
        <v>0</v>
      </c>
      <c r="EB191" s="12">
        <f>Time!EB74</f>
        <v>0</v>
      </c>
      <c r="EC191" s="12">
        <f>Time!EC74</f>
        <v>0</v>
      </c>
      <c r="ED191" s="12">
        <f>Time!ED74</f>
        <v>0</v>
      </c>
      <c r="EE191" s="12">
        <f>Time!EE74</f>
        <v>0</v>
      </c>
      <c r="EF191" s="12">
        <f>Time!EF74</f>
        <v>0</v>
      </c>
      <c r="EG191" s="12">
        <f>Time!EG74</f>
        <v>0</v>
      </c>
      <c r="EH191" s="12">
        <f>Time!EH74</f>
        <v>0</v>
      </c>
      <c r="EI191" s="12">
        <f>Time!EI74</f>
        <v>0</v>
      </c>
      <c r="EJ191" s="12">
        <f>Time!EJ74</f>
        <v>0</v>
      </c>
      <c r="EK191" s="12">
        <f>Time!EK74</f>
        <v>0</v>
      </c>
      <c r="EL191" s="12">
        <f>Time!EL74</f>
        <v>0</v>
      </c>
      <c r="EM191" s="12">
        <f>Time!EM74</f>
        <v>0</v>
      </c>
      <c r="EN191" s="12">
        <f>Time!EN74</f>
        <v>0</v>
      </c>
      <c r="EO191" s="12">
        <f>Time!EO74</f>
        <v>0</v>
      </c>
      <c r="EP191" s="12">
        <f>Time!EP74</f>
        <v>0</v>
      </c>
      <c r="EQ191" s="12">
        <f>Time!EQ74</f>
        <v>0</v>
      </c>
      <c r="ER191" s="12">
        <f>Time!ER74</f>
        <v>0</v>
      </c>
      <c r="ES191" s="12">
        <f>Time!ES74</f>
        <v>0</v>
      </c>
      <c r="ET191" s="12">
        <f>Time!ET74</f>
        <v>0</v>
      </c>
      <c r="EU191" s="12">
        <f>Time!EU74</f>
        <v>0</v>
      </c>
      <c r="EV191" s="12">
        <f>Time!EV74</f>
        <v>0</v>
      </c>
      <c r="EW191" s="12">
        <f>Time!EW74</f>
        <v>0</v>
      </c>
      <c r="EX191" s="12">
        <f>Time!EX74</f>
        <v>0</v>
      </c>
      <c r="EY191" s="12">
        <f>Time!EY74</f>
        <v>0</v>
      </c>
      <c r="EZ191" s="12">
        <f>Time!EZ74</f>
        <v>0</v>
      </c>
      <c r="FA191" s="12">
        <f>Time!FA74</f>
        <v>0</v>
      </c>
      <c r="FB191" s="12">
        <f>Time!FB74</f>
        <v>0</v>
      </c>
      <c r="FC191" s="12">
        <f>Time!FC74</f>
        <v>0</v>
      </c>
      <c r="FD191" s="12">
        <f>Time!FD74</f>
        <v>0</v>
      </c>
      <c r="FE191" s="12">
        <f>Time!FE74</f>
        <v>0</v>
      </c>
      <c r="FF191" s="12">
        <f>Time!FF74</f>
        <v>0</v>
      </c>
      <c r="FG191" s="12">
        <f>Time!FG74</f>
        <v>0</v>
      </c>
      <c r="FH191" s="12">
        <f>Time!FH74</f>
        <v>0</v>
      </c>
      <c r="FI191" s="12">
        <f>Time!FI74</f>
        <v>0</v>
      </c>
      <c r="FJ191" s="12">
        <f>Time!FJ74</f>
        <v>0</v>
      </c>
      <c r="FK191" s="12">
        <f>Time!FK74</f>
        <v>0</v>
      </c>
      <c r="FL191" s="12">
        <f>Time!FL74</f>
        <v>0</v>
      </c>
      <c r="FM191" s="12">
        <f>Time!FM74</f>
        <v>0</v>
      </c>
      <c r="FN191" s="12">
        <f>Time!FN74</f>
        <v>0</v>
      </c>
      <c r="FO191" s="12">
        <f>Time!FO74</f>
        <v>0</v>
      </c>
      <c r="FP191" s="12">
        <f>Time!FP74</f>
        <v>0</v>
      </c>
      <c r="FQ191" s="12">
        <f>Time!FQ74</f>
        <v>0</v>
      </c>
      <c r="FR191" s="12">
        <f>Time!FR74</f>
        <v>0</v>
      </c>
      <c r="FS191" s="12">
        <f>Time!FS74</f>
        <v>0</v>
      </c>
      <c r="FT191" s="12">
        <f>Time!FT74</f>
        <v>0</v>
      </c>
      <c r="FU191" s="12">
        <f>Time!FU74</f>
        <v>0</v>
      </c>
      <c r="FV191" s="12">
        <f>Time!FV74</f>
        <v>0</v>
      </c>
      <c r="FW191" s="12">
        <f>Time!FW74</f>
        <v>0</v>
      </c>
      <c r="FX191" s="12">
        <f>Time!FX74</f>
        <v>0</v>
      </c>
      <c r="FY191" s="12">
        <f>Time!FY74</f>
        <v>0</v>
      </c>
      <c r="FZ191" s="12">
        <f>Time!FZ74</f>
        <v>0</v>
      </c>
      <c r="GA191" s="12">
        <f>Time!GA74</f>
        <v>0</v>
      </c>
      <c r="GB191" s="12">
        <f>Time!GB74</f>
        <v>0</v>
      </c>
      <c r="GC191" s="12">
        <f>Time!GC74</f>
        <v>0</v>
      </c>
      <c r="GD191" s="12">
        <f>Time!GD74</f>
        <v>0</v>
      </c>
      <c r="GE191" s="12">
        <f>Time!GE74</f>
        <v>0</v>
      </c>
      <c r="GF191" s="12">
        <f>Time!GF74</f>
        <v>0</v>
      </c>
      <c r="GG191" s="12">
        <f>Time!GG74</f>
        <v>0</v>
      </c>
      <c r="GH191" s="12">
        <f>Time!GH74</f>
        <v>0</v>
      </c>
      <c r="GI191" s="12">
        <f>Time!GI74</f>
        <v>0</v>
      </c>
      <c r="GJ191" s="12">
        <f>Time!GJ74</f>
        <v>0</v>
      </c>
    </row>
    <row r="192" spans="1:16384" s="32" customFormat="1" x14ac:dyDescent="0.25">
      <c r="A192" s="545"/>
      <c r="B192" s="545"/>
      <c r="C192" s="546"/>
      <c r="D192" s="547"/>
      <c r="E192" s="548" t="str">
        <f xml:space="preserve"> $E$185</f>
        <v>Prima share of ProjectCo distributions</v>
      </c>
      <c r="F192" s="548">
        <f t="shared" ref="F192:I192" si="1196" xml:space="preserve"> F$34</f>
        <v>0</v>
      </c>
      <c r="G192" s="548" t="str">
        <f>SMU</f>
        <v>$ 000s</v>
      </c>
      <c r="H192" s="548">
        <f xml:space="preserve"> $H$185</f>
        <v>9135.8659046694229</v>
      </c>
      <c r="I192" s="548">
        <f t="shared" si="1196"/>
        <v>0</v>
      </c>
      <c r="J192" s="12">
        <f>J185</f>
        <v>0</v>
      </c>
      <c r="K192" s="12">
        <f t="shared" ref="K192:BV192" si="1197">K185</f>
        <v>0</v>
      </c>
      <c r="L192" s="12">
        <f t="shared" si="1197"/>
        <v>0</v>
      </c>
      <c r="M192" s="12">
        <f t="shared" si="1197"/>
        <v>0</v>
      </c>
      <c r="N192" s="12">
        <f t="shared" si="1197"/>
        <v>0</v>
      </c>
      <c r="O192" s="12">
        <f t="shared" si="1197"/>
        <v>0</v>
      </c>
      <c r="P192" s="12">
        <f t="shared" si="1197"/>
        <v>1.8008719691351871E-3</v>
      </c>
      <c r="Q192" s="12">
        <f t="shared" si="1197"/>
        <v>0</v>
      </c>
      <c r="R192" s="12">
        <f t="shared" si="1197"/>
        <v>0</v>
      </c>
      <c r="S192" s="12">
        <f t="shared" si="1197"/>
        <v>0</v>
      </c>
      <c r="T192" s="12">
        <f t="shared" si="1197"/>
        <v>0</v>
      </c>
      <c r="U192" s="12">
        <f t="shared" si="1197"/>
        <v>0</v>
      </c>
      <c r="V192" s="12">
        <f t="shared" si="1197"/>
        <v>0</v>
      </c>
      <c r="W192" s="12">
        <f t="shared" si="1197"/>
        <v>0</v>
      </c>
      <c r="X192" s="12">
        <f t="shared" si="1197"/>
        <v>0</v>
      </c>
      <c r="Y192" s="12">
        <f t="shared" si="1197"/>
        <v>0</v>
      </c>
      <c r="Z192" s="12">
        <f t="shared" si="1197"/>
        <v>0</v>
      </c>
      <c r="AA192" s="12">
        <f t="shared" si="1197"/>
        <v>0</v>
      </c>
      <c r="AB192" s="12">
        <f t="shared" si="1197"/>
        <v>0</v>
      </c>
      <c r="AC192" s="12">
        <f t="shared" si="1197"/>
        <v>0</v>
      </c>
      <c r="AD192" s="12">
        <f t="shared" si="1197"/>
        <v>0</v>
      </c>
      <c r="AE192" s="12">
        <f t="shared" si="1197"/>
        <v>0</v>
      </c>
      <c r="AF192" s="12">
        <f t="shared" si="1197"/>
        <v>0</v>
      </c>
      <c r="AG192" s="12">
        <f t="shared" si="1197"/>
        <v>0</v>
      </c>
      <c r="AH192" s="12">
        <f t="shared" si="1197"/>
        <v>0</v>
      </c>
      <c r="AI192" s="12">
        <f t="shared" si="1197"/>
        <v>0</v>
      </c>
      <c r="AJ192" s="12">
        <f t="shared" si="1197"/>
        <v>0</v>
      </c>
      <c r="AK192" s="12">
        <f t="shared" si="1197"/>
        <v>0</v>
      </c>
      <c r="AL192" s="12">
        <f t="shared" si="1197"/>
        <v>0</v>
      </c>
      <c r="AM192" s="12">
        <f t="shared" si="1197"/>
        <v>0</v>
      </c>
      <c r="AN192" s="12">
        <f t="shared" si="1197"/>
        <v>0</v>
      </c>
      <c r="AO192" s="12">
        <f t="shared" si="1197"/>
        <v>0</v>
      </c>
      <c r="AP192" s="12">
        <f t="shared" si="1197"/>
        <v>0</v>
      </c>
      <c r="AQ192" s="12">
        <f t="shared" si="1197"/>
        <v>0</v>
      </c>
      <c r="AR192" s="12">
        <f t="shared" si="1197"/>
        <v>0</v>
      </c>
      <c r="AS192" s="12">
        <f t="shared" si="1197"/>
        <v>0</v>
      </c>
      <c r="AT192" s="12">
        <f t="shared" si="1197"/>
        <v>0</v>
      </c>
      <c r="AU192" s="12">
        <f t="shared" si="1197"/>
        <v>0</v>
      </c>
      <c r="AV192" s="12">
        <f t="shared" si="1197"/>
        <v>0</v>
      </c>
      <c r="AW192" s="12">
        <f t="shared" si="1197"/>
        <v>0</v>
      </c>
      <c r="AX192" s="12">
        <f t="shared" si="1197"/>
        <v>0</v>
      </c>
      <c r="AY192" s="12">
        <f t="shared" si="1197"/>
        <v>0</v>
      </c>
      <c r="AZ192" s="12">
        <f t="shared" si="1197"/>
        <v>0</v>
      </c>
      <c r="BA192" s="12">
        <f t="shared" si="1197"/>
        <v>0</v>
      </c>
      <c r="BB192" s="12">
        <f t="shared" si="1197"/>
        <v>0</v>
      </c>
      <c r="BC192" s="12">
        <f t="shared" si="1197"/>
        <v>3066.7633066429589</v>
      </c>
      <c r="BD192" s="12">
        <f t="shared" si="1197"/>
        <v>4740.6203148219165</v>
      </c>
      <c r="BE192" s="12">
        <f t="shared" si="1197"/>
        <v>1328.4804823325794</v>
      </c>
      <c r="BF192" s="12">
        <f t="shared" si="1197"/>
        <v>0</v>
      </c>
      <c r="BG192" s="12">
        <f t="shared" si="1197"/>
        <v>0</v>
      </c>
      <c r="BH192" s="12">
        <f t="shared" si="1197"/>
        <v>0</v>
      </c>
      <c r="BI192" s="12">
        <f t="shared" si="1197"/>
        <v>0</v>
      </c>
      <c r="BJ192" s="12">
        <f t="shared" si="1197"/>
        <v>0</v>
      </c>
      <c r="BK192" s="12">
        <f t="shared" si="1197"/>
        <v>0</v>
      </c>
      <c r="BL192" s="12">
        <f t="shared" si="1197"/>
        <v>0</v>
      </c>
      <c r="BM192" s="12">
        <f t="shared" si="1197"/>
        <v>0</v>
      </c>
      <c r="BN192" s="12">
        <f t="shared" si="1197"/>
        <v>0</v>
      </c>
      <c r="BO192" s="12">
        <f t="shared" si="1197"/>
        <v>0</v>
      </c>
      <c r="BP192" s="12">
        <f t="shared" si="1197"/>
        <v>0</v>
      </c>
      <c r="BQ192" s="12">
        <f t="shared" si="1197"/>
        <v>0</v>
      </c>
      <c r="BR192" s="12">
        <f t="shared" si="1197"/>
        <v>0</v>
      </c>
      <c r="BS192" s="12">
        <f t="shared" si="1197"/>
        <v>0</v>
      </c>
      <c r="BT192" s="12">
        <f t="shared" si="1197"/>
        <v>0</v>
      </c>
      <c r="BU192" s="12">
        <f t="shared" si="1197"/>
        <v>0</v>
      </c>
      <c r="BV192" s="12">
        <f t="shared" si="1197"/>
        <v>0</v>
      </c>
      <c r="BW192" s="12">
        <f t="shared" ref="BW192:EH192" si="1198">BW185</f>
        <v>0</v>
      </c>
      <c r="BX192" s="12">
        <f t="shared" si="1198"/>
        <v>0</v>
      </c>
      <c r="BY192" s="12">
        <f t="shared" si="1198"/>
        <v>0</v>
      </c>
      <c r="BZ192" s="12">
        <f t="shared" si="1198"/>
        <v>0</v>
      </c>
      <c r="CA192" s="12">
        <f t="shared" si="1198"/>
        <v>0</v>
      </c>
      <c r="CB192" s="12">
        <f t="shared" si="1198"/>
        <v>0</v>
      </c>
      <c r="CC192" s="12">
        <f t="shared" si="1198"/>
        <v>0</v>
      </c>
      <c r="CD192" s="12">
        <f t="shared" si="1198"/>
        <v>0</v>
      </c>
      <c r="CE192" s="12">
        <f t="shared" si="1198"/>
        <v>0</v>
      </c>
      <c r="CF192" s="12">
        <f t="shared" si="1198"/>
        <v>0</v>
      </c>
      <c r="CG192" s="12">
        <f t="shared" si="1198"/>
        <v>0</v>
      </c>
      <c r="CH192" s="12">
        <f t="shared" si="1198"/>
        <v>0</v>
      </c>
      <c r="CI192" s="12">
        <f t="shared" si="1198"/>
        <v>0</v>
      </c>
      <c r="CJ192" s="12">
        <f t="shared" si="1198"/>
        <v>0</v>
      </c>
      <c r="CK192" s="12">
        <f t="shared" si="1198"/>
        <v>0</v>
      </c>
      <c r="CL192" s="12">
        <f t="shared" si="1198"/>
        <v>0</v>
      </c>
      <c r="CM192" s="12">
        <f t="shared" si="1198"/>
        <v>0</v>
      </c>
      <c r="CN192" s="12">
        <f t="shared" si="1198"/>
        <v>0</v>
      </c>
      <c r="CO192" s="12">
        <f t="shared" si="1198"/>
        <v>0</v>
      </c>
      <c r="CP192" s="12">
        <f t="shared" si="1198"/>
        <v>0</v>
      </c>
      <c r="CQ192" s="12">
        <f t="shared" si="1198"/>
        <v>0</v>
      </c>
      <c r="CR192" s="12">
        <f t="shared" si="1198"/>
        <v>0</v>
      </c>
      <c r="CS192" s="12">
        <f t="shared" si="1198"/>
        <v>0</v>
      </c>
      <c r="CT192" s="12">
        <f t="shared" si="1198"/>
        <v>0</v>
      </c>
      <c r="CU192" s="12">
        <f t="shared" si="1198"/>
        <v>0</v>
      </c>
      <c r="CV192" s="12">
        <f t="shared" si="1198"/>
        <v>0</v>
      </c>
      <c r="CW192" s="12">
        <f t="shared" si="1198"/>
        <v>0</v>
      </c>
      <c r="CX192" s="12">
        <f t="shared" si="1198"/>
        <v>0</v>
      </c>
      <c r="CY192" s="12">
        <f t="shared" si="1198"/>
        <v>0</v>
      </c>
      <c r="CZ192" s="12">
        <f t="shared" si="1198"/>
        <v>0</v>
      </c>
      <c r="DA192" s="12">
        <f t="shared" si="1198"/>
        <v>0</v>
      </c>
      <c r="DB192" s="12">
        <f t="shared" si="1198"/>
        <v>0</v>
      </c>
      <c r="DC192" s="12">
        <f t="shared" si="1198"/>
        <v>0</v>
      </c>
      <c r="DD192" s="12">
        <f t="shared" si="1198"/>
        <v>0</v>
      </c>
      <c r="DE192" s="12">
        <f t="shared" si="1198"/>
        <v>0</v>
      </c>
      <c r="DF192" s="12">
        <f t="shared" si="1198"/>
        <v>0</v>
      </c>
      <c r="DG192" s="12">
        <f t="shared" si="1198"/>
        <v>0</v>
      </c>
      <c r="DH192" s="12">
        <f t="shared" si="1198"/>
        <v>0</v>
      </c>
      <c r="DI192" s="12">
        <f t="shared" si="1198"/>
        <v>0</v>
      </c>
      <c r="DJ192" s="12">
        <f t="shared" si="1198"/>
        <v>0</v>
      </c>
      <c r="DK192" s="12">
        <f t="shared" si="1198"/>
        <v>0</v>
      </c>
      <c r="DL192" s="12">
        <f t="shared" si="1198"/>
        <v>0</v>
      </c>
      <c r="DM192" s="12">
        <f t="shared" si="1198"/>
        <v>0</v>
      </c>
      <c r="DN192" s="12">
        <f t="shared" si="1198"/>
        <v>0</v>
      </c>
      <c r="DO192" s="12">
        <f t="shared" si="1198"/>
        <v>0</v>
      </c>
      <c r="DP192" s="12">
        <f t="shared" si="1198"/>
        <v>0</v>
      </c>
      <c r="DQ192" s="12">
        <f t="shared" si="1198"/>
        <v>0</v>
      </c>
      <c r="DR192" s="12">
        <f t="shared" si="1198"/>
        <v>0</v>
      </c>
      <c r="DS192" s="12">
        <f t="shared" si="1198"/>
        <v>0</v>
      </c>
      <c r="DT192" s="12">
        <f t="shared" si="1198"/>
        <v>0</v>
      </c>
      <c r="DU192" s="12">
        <f t="shared" si="1198"/>
        <v>0</v>
      </c>
      <c r="DV192" s="12">
        <f t="shared" si="1198"/>
        <v>0</v>
      </c>
      <c r="DW192" s="12">
        <f t="shared" si="1198"/>
        <v>0</v>
      </c>
      <c r="DX192" s="12">
        <f t="shared" si="1198"/>
        <v>0</v>
      </c>
      <c r="DY192" s="12">
        <f t="shared" si="1198"/>
        <v>0</v>
      </c>
      <c r="DZ192" s="12">
        <f t="shared" si="1198"/>
        <v>0</v>
      </c>
      <c r="EA192" s="12">
        <f t="shared" si="1198"/>
        <v>0</v>
      </c>
      <c r="EB192" s="12">
        <f t="shared" si="1198"/>
        <v>0</v>
      </c>
      <c r="EC192" s="12">
        <f t="shared" si="1198"/>
        <v>0</v>
      </c>
      <c r="ED192" s="12">
        <f t="shared" si="1198"/>
        <v>0</v>
      </c>
      <c r="EE192" s="12">
        <f t="shared" si="1198"/>
        <v>0</v>
      </c>
      <c r="EF192" s="12">
        <f t="shared" si="1198"/>
        <v>0</v>
      </c>
      <c r="EG192" s="12">
        <f t="shared" si="1198"/>
        <v>0</v>
      </c>
      <c r="EH192" s="12">
        <f t="shared" si="1198"/>
        <v>0</v>
      </c>
      <c r="EI192" s="12">
        <f t="shared" ref="EI192:GJ192" si="1199">EI185</f>
        <v>0</v>
      </c>
      <c r="EJ192" s="12">
        <f t="shared" si="1199"/>
        <v>0</v>
      </c>
      <c r="EK192" s="12">
        <f t="shared" si="1199"/>
        <v>0</v>
      </c>
      <c r="EL192" s="12">
        <f t="shared" si="1199"/>
        <v>0</v>
      </c>
      <c r="EM192" s="12">
        <f t="shared" si="1199"/>
        <v>0</v>
      </c>
      <c r="EN192" s="12">
        <f t="shared" si="1199"/>
        <v>0</v>
      </c>
      <c r="EO192" s="12">
        <f t="shared" si="1199"/>
        <v>0</v>
      </c>
      <c r="EP192" s="12">
        <f t="shared" si="1199"/>
        <v>0</v>
      </c>
      <c r="EQ192" s="12">
        <f t="shared" si="1199"/>
        <v>0</v>
      </c>
      <c r="ER192" s="12">
        <f t="shared" si="1199"/>
        <v>0</v>
      </c>
      <c r="ES192" s="12">
        <f t="shared" si="1199"/>
        <v>0</v>
      </c>
      <c r="ET192" s="12">
        <f t="shared" si="1199"/>
        <v>0</v>
      </c>
      <c r="EU192" s="12">
        <f t="shared" si="1199"/>
        <v>0</v>
      </c>
      <c r="EV192" s="12">
        <f t="shared" si="1199"/>
        <v>0</v>
      </c>
      <c r="EW192" s="12">
        <f t="shared" si="1199"/>
        <v>0</v>
      </c>
      <c r="EX192" s="12">
        <f t="shared" si="1199"/>
        <v>0</v>
      </c>
      <c r="EY192" s="12">
        <f t="shared" si="1199"/>
        <v>0</v>
      </c>
      <c r="EZ192" s="12">
        <f t="shared" si="1199"/>
        <v>0</v>
      </c>
      <c r="FA192" s="12">
        <f t="shared" si="1199"/>
        <v>0</v>
      </c>
      <c r="FB192" s="12">
        <f t="shared" si="1199"/>
        <v>0</v>
      </c>
      <c r="FC192" s="12">
        <f t="shared" si="1199"/>
        <v>0</v>
      </c>
      <c r="FD192" s="12">
        <f t="shared" si="1199"/>
        <v>0</v>
      </c>
      <c r="FE192" s="12">
        <f t="shared" si="1199"/>
        <v>0</v>
      </c>
      <c r="FF192" s="12">
        <f t="shared" si="1199"/>
        <v>0</v>
      </c>
      <c r="FG192" s="12">
        <f t="shared" si="1199"/>
        <v>0</v>
      </c>
      <c r="FH192" s="12">
        <f t="shared" si="1199"/>
        <v>0</v>
      </c>
      <c r="FI192" s="12">
        <f t="shared" si="1199"/>
        <v>0</v>
      </c>
      <c r="FJ192" s="12">
        <f t="shared" si="1199"/>
        <v>0</v>
      </c>
      <c r="FK192" s="12">
        <f t="shared" si="1199"/>
        <v>0</v>
      </c>
      <c r="FL192" s="12">
        <f t="shared" si="1199"/>
        <v>0</v>
      </c>
      <c r="FM192" s="12">
        <f t="shared" si="1199"/>
        <v>0</v>
      </c>
      <c r="FN192" s="12">
        <f t="shared" si="1199"/>
        <v>0</v>
      </c>
      <c r="FO192" s="12">
        <f t="shared" si="1199"/>
        <v>0</v>
      </c>
      <c r="FP192" s="12">
        <f t="shared" si="1199"/>
        <v>0</v>
      </c>
      <c r="FQ192" s="12">
        <f t="shared" si="1199"/>
        <v>0</v>
      </c>
      <c r="FR192" s="12">
        <f t="shared" si="1199"/>
        <v>0</v>
      </c>
      <c r="FS192" s="12">
        <f t="shared" si="1199"/>
        <v>0</v>
      </c>
      <c r="FT192" s="12">
        <f t="shared" si="1199"/>
        <v>0</v>
      </c>
      <c r="FU192" s="12">
        <f t="shared" si="1199"/>
        <v>0</v>
      </c>
      <c r="FV192" s="12">
        <f t="shared" si="1199"/>
        <v>0</v>
      </c>
      <c r="FW192" s="12">
        <f t="shared" si="1199"/>
        <v>0</v>
      </c>
      <c r="FX192" s="12">
        <f t="shared" si="1199"/>
        <v>0</v>
      </c>
      <c r="FY192" s="12">
        <f t="shared" si="1199"/>
        <v>0</v>
      </c>
      <c r="FZ192" s="12">
        <f t="shared" si="1199"/>
        <v>0</v>
      </c>
      <c r="GA192" s="12">
        <f t="shared" si="1199"/>
        <v>0</v>
      </c>
      <c r="GB192" s="12">
        <f t="shared" si="1199"/>
        <v>0</v>
      </c>
      <c r="GC192" s="12">
        <f t="shared" si="1199"/>
        <v>0</v>
      </c>
      <c r="GD192" s="12">
        <f t="shared" si="1199"/>
        <v>0</v>
      </c>
      <c r="GE192" s="12">
        <f t="shared" si="1199"/>
        <v>0</v>
      </c>
      <c r="GF192" s="12">
        <f t="shared" si="1199"/>
        <v>0</v>
      </c>
      <c r="GG192" s="12">
        <f t="shared" si="1199"/>
        <v>0</v>
      </c>
      <c r="GH192" s="12">
        <f t="shared" si="1199"/>
        <v>0</v>
      </c>
      <c r="GI192" s="12">
        <f t="shared" si="1199"/>
        <v>0</v>
      </c>
      <c r="GJ192" s="12">
        <f t="shared" si="1199"/>
        <v>0</v>
      </c>
    </row>
    <row r="193" spans="1:192" s="32" customFormat="1" x14ac:dyDescent="0.25">
      <c r="A193" s="545"/>
      <c r="B193" s="545"/>
      <c r="C193" s="546"/>
      <c r="D193" s="547"/>
      <c r="E193" s="548" t="s">
        <v>725</v>
      </c>
      <c r="F193" s="548"/>
      <c r="G193" s="548" t="str">
        <f xml:space="preserve"> SMU</f>
        <v>$ 000s</v>
      </c>
      <c r="H193" s="548">
        <f xml:space="preserve"> SUM(J193:GJ193)</f>
        <v>7446.3659046684243</v>
      </c>
      <c r="I193" s="549"/>
      <c r="J193" s="548">
        <f xml:space="preserve"> IF( J190 = 1, $F187, -1 * J191 * (SUM($F188:$F189)) + J192)</f>
        <v>-1.0000000000000001E-9</v>
      </c>
      <c r="K193" s="548">
        <f t="shared" ref="K193:BV193" si="1200" xml:space="preserve"> IF( K190 = 1, $F187, -1 * K191 * (SUM($F188:$F189)) + K192)</f>
        <v>0</v>
      </c>
      <c r="L193" s="548">
        <f t="shared" si="1200"/>
        <v>-1689.5</v>
      </c>
      <c r="M193" s="548">
        <f t="shared" si="1200"/>
        <v>0</v>
      </c>
      <c r="N193" s="548">
        <f t="shared" si="1200"/>
        <v>0</v>
      </c>
      <c r="O193" s="548">
        <f t="shared" si="1200"/>
        <v>0</v>
      </c>
      <c r="P193" s="548">
        <f t="shared" si="1200"/>
        <v>1.8008719691351871E-3</v>
      </c>
      <c r="Q193" s="548">
        <f t="shared" si="1200"/>
        <v>0</v>
      </c>
      <c r="R193" s="548">
        <f t="shared" si="1200"/>
        <v>0</v>
      </c>
      <c r="S193" s="548">
        <f t="shared" si="1200"/>
        <v>0</v>
      </c>
      <c r="T193" s="548">
        <f t="shared" si="1200"/>
        <v>0</v>
      </c>
      <c r="U193" s="548">
        <f t="shared" si="1200"/>
        <v>0</v>
      </c>
      <c r="V193" s="548">
        <f t="shared" si="1200"/>
        <v>0</v>
      </c>
      <c r="W193" s="548">
        <f t="shared" si="1200"/>
        <v>0</v>
      </c>
      <c r="X193" s="548">
        <f t="shared" si="1200"/>
        <v>0</v>
      </c>
      <c r="Y193" s="548">
        <f t="shared" si="1200"/>
        <v>0</v>
      </c>
      <c r="Z193" s="548">
        <f t="shared" si="1200"/>
        <v>0</v>
      </c>
      <c r="AA193" s="548">
        <f t="shared" si="1200"/>
        <v>0</v>
      </c>
      <c r="AB193" s="548">
        <f t="shared" si="1200"/>
        <v>0</v>
      </c>
      <c r="AC193" s="548">
        <f t="shared" si="1200"/>
        <v>0</v>
      </c>
      <c r="AD193" s="548">
        <f t="shared" si="1200"/>
        <v>0</v>
      </c>
      <c r="AE193" s="548">
        <f t="shared" si="1200"/>
        <v>0</v>
      </c>
      <c r="AF193" s="548">
        <f t="shared" si="1200"/>
        <v>0</v>
      </c>
      <c r="AG193" s="548">
        <f t="shared" si="1200"/>
        <v>0</v>
      </c>
      <c r="AH193" s="548">
        <f t="shared" si="1200"/>
        <v>0</v>
      </c>
      <c r="AI193" s="548">
        <f t="shared" si="1200"/>
        <v>0</v>
      </c>
      <c r="AJ193" s="548">
        <f t="shared" si="1200"/>
        <v>0</v>
      </c>
      <c r="AK193" s="548">
        <f t="shared" si="1200"/>
        <v>0</v>
      </c>
      <c r="AL193" s="548">
        <f t="shared" si="1200"/>
        <v>0</v>
      </c>
      <c r="AM193" s="548">
        <f t="shared" si="1200"/>
        <v>0</v>
      </c>
      <c r="AN193" s="548">
        <f t="shared" si="1200"/>
        <v>0</v>
      </c>
      <c r="AO193" s="548">
        <f t="shared" si="1200"/>
        <v>0</v>
      </c>
      <c r="AP193" s="548">
        <f t="shared" si="1200"/>
        <v>0</v>
      </c>
      <c r="AQ193" s="548">
        <f t="shared" si="1200"/>
        <v>0</v>
      </c>
      <c r="AR193" s="548">
        <f t="shared" si="1200"/>
        <v>0</v>
      </c>
      <c r="AS193" s="548">
        <f t="shared" si="1200"/>
        <v>0</v>
      </c>
      <c r="AT193" s="548">
        <f t="shared" si="1200"/>
        <v>0</v>
      </c>
      <c r="AU193" s="548">
        <f t="shared" si="1200"/>
        <v>0</v>
      </c>
      <c r="AV193" s="548">
        <f t="shared" si="1200"/>
        <v>0</v>
      </c>
      <c r="AW193" s="548">
        <f t="shared" si="1200"/>
        <v>0</v>
      </c>
      <c r="AX193" s="548">
        <f t="shared" si="1200"/>
        <v>0</v>
      </c>
      <c r="AY193" s="548">
        <f t="shared" si="1200"/>
        <v>0</v>
      </c>
      <c r="AZ193" s="548">
        <f t="shared" si="1200"/>
        <v>0</v>
      </c>
      <c r="BA193" s="548">
        <f t="shared" si="1200"/>
        <v>0</v>
      </c>
      <c r="BB193" s="548">
        <f t="shared" si="1200"/>
        <v>0</v>
      </c>
      <c r="BC193" s="548">
        <f t="shared" si="1200"/>
        <v>3066.7633066429589</v>
      </c>
      <c r="BD193" s="548">
        <f t="shared" si="1200"/>
        <v>4740.6203148219165</v>
      </c>
      <c r="BE193" s="548">
        <f t="shared" si="1200"/>
        <v>1328.4804823325794</v>
      </c>
      <c r="BF193" s="548">
        <f t="shared" si="1200"/>
        <v>0</v>
      </c>
      <c r="BG193" s="548">
        <f t="shared" si="1200"/>
        <v>0</v>
      </c>
      <c r="BH193" s="548">
        <f t="shared" si="1200"/>
        <v>0</v>
      </c>
      <c r="BI193" s="548">
        <f t="shared" si="1200"/>
        <v>0</v>
      </c>
      <c r="BJ193" s="548">
        <f t="shared" si="1200"/>
        <v>0</v>
      </c>
      <c r="BK193" s="548">
        <f t="shared" si="1200"/>
        <v>0</v>
      </c>
      <c r="BL193" s="548">
        <f t="shared" si="1200"/>
        <v>0</v>
      </c>
      <c r="BM193" s="548">
        <f t="shared" si="1200"/>
        <v>0</v>
      </c>
      <c r="BN193" s="548">
        <f t="shared" si="1200"/>
        <v>0</v>
      </c>
      <c r="BO193" s="548">
        <f t="shared" si="1200"/>
        <v>0</v>
      </c>
      <c r="BP193" s="548">
        <f t="shared" si="1200"/>
        <v>0</v>
      </c>
      <c r="BQ193" s="548">
        <f t="shared" si="1200"/>
        <v>0</v>
      </c>
      <c r="BR193" s="548">
        <f t="shared" si="1200"/>
        <v>0</v>
      </c>
      <c r="BS193" s="548">
        <f t="shared" si="1200"/>
        <v>0</v>
      </c>
      <c r="BT193" s="548">
        <f t="shared" si="1200"/>
        <v>0</v>
      </c>
      <c r="BU193" s="548">
        <f t="shared" si="1200"/>
        <v>0</v>
      </c>
      <c r="BV193" s="548">
        <f t="shared" si="1200"/>
        <v>0</v>
      </c>
      <c r="BW193" s="548">
        <f t="shared" ref="BW193:EH193" si="1201" xml:space="preserve"> IF( BW190 = 1, $F187, -1 * BW191 * (SUM($F188:$F189)) + BW192)</f>
        <v>0</v>
      </c>
      <c r="BX193" s="548">
        <f t="shared" si="1201"/>
        <v>0</v>
      </c>
      <c r="BY193" s="548">
        <f t="shared" si="1201"/>
        <v>0</v>
      </c>
      <c r="BZ193" s="548">
        <f t="shared" si="1201"/>
        <v>0</v>
      </c>
      <c r="CA193" s="548">
        <f t="shared" si="1201"/>
        <v>0</v>
      </c>
      <c r="CB193" s="548">
        <f t="shared" si="1201"/>
        <v>0</v>
      </c>
      <c r="CC193" s="548">
        <f t="shared" si="1201"/>
        <v>0</v>
      </c>
      <c r="CD193" s="548">
        <f t="shared" si="1201"/>
        <v>0</v>
      </c>
      <c r="CE193" s="548">
        <f t="shared" si="1201"/>
        <v>0</v>
      </c>
      <c r="CF193" s="548">
        <f t="shared" si="1201"/>
        <v>0</v>
      </c>
      <c r="CG193" s="548">
        <f t="shared" si="1201"/>
        <v>0</v>
      </c>
      <c r="CH193" s="548">
        <f t="shared" si="1201"/>
        <v>0</v>
      </c>
      <c r="CI193" s="548">
        <f t="shared" si="1201"/>
        <v>0</v>
      </c>
      <c r="CJ193" s="548">
        <f t="shared" si="1201"/>
        <v>0</v>
      </c>
      <c r="CK193" s="548">
        <f t="shared" si="1201"/>
        <v>0</v>
      </c>
      <c r="CL193" s="548">
        <f t="shared" si="1201"/>
        <v>0</v>
      </c>
      <c r="CM193" s="548">
        <f t="shared" si="1201"/>
        <v>0</v>
      </c>
      <c r="CN193" s="548">
        <f t="shared" si="1201"/>
        <v>0</v>
      </c>
      <c r="CO193" s="548">
        <f t="shared" si="1201"/>
        <v>0</v>
      </c>
      <c r="CP193" s="548">
        <f t="shared" si="1201"/>
        <v>0</v>
      </c>
      <c r="CQ193" s="548">
        <f t="shared" si="1201"/>
        <v>0</v>
      </c>
      <c r="CR193" s="548">
        <f t="shared" si="1201"/>
        <v>0</v>
      </c>
      <c r="CS193" s="548">
        <f t="shared" si="1201"/>
        <v>0</v>
      </c>
      <c r="CT193" s="548">
        <f t="shared" si="1201"/>
        <v>0</v>
      </c>
      <c r="CU193" s="548">
        <f t="shared" si="1201"/>
        <v>0</v>
      </c>
      <c r="CV193" s="548">
        <f t="shared" si="1201"/>
        <v>0</v>
      </c>
      <c r="CW193" s="548">
        <f t="shared" si="1201"/>
        <v>0</v>
      </c>
      <c r="CX193" s="548">
        <f t="shared" si="1201"/>
        <v>0</v>
      </c>
      <c r="CY193" s="548">
        <f t="shared" si="1201"/>
        <v>0</v>
      </c>
      <c r="CZ193" s="548">
        <f t="shared" si="1201"/>
        <v>0</v>
      </c>
      <c r="DA193" s="548">
        <f t="shared" si="1201"/>
        <v>0</v>
      </c>
      <c r="DB193" s="548">
        <f t="shared" si="1201"/>
        <v>0</v>
      </c>
      <c r="DC193" s="548">
        <f t="shared" si="1201"/>
        <v>0</v>
      </c>
      <c r="DD193" s="548">
        <f t="shared" si="1201"/>
        <v>0</v>
      </c>
      <c r="DE193" s="548">
        <f t="shared" si="1201"/>
        <v>0</v>
      </c>
      <c r="DF193" s="548">
        <f t="shared" si="1201"/>
        <v>0</v>
      </c>
      <c r="DG193" s="548">
        <f t="shared" si="1201"/>
        <v>0</v>
      </c>
      <c r="DH193" s="548">
        <f t="shared" si="1201"/>
        <v>0</v>
      </c>
      <c r="DI193" s="548">
        <f t="shared" si="1201"/>
        <v>0</v>
      </c>
      <c r="DJ193" s="548">
        <f t="shared" si="1201"/>
        <v>0</v>
      </c>
      <c r="DK193" s="548">
        <f t="shared" si="1201"/>
        <v>0</v>
      </c>
      <c r="DL193" s="548">
        <f t="shared" si="1201"/>
        <v>0</v>
      </c>
      <c r="DM193" s="548">
        <f t="shared" si="1201"/>
        <v>0</v>
      </c>
      <c r="DN193" s="548">
        <f t="shared" si="1201"/>
        <v>0</v>
      </c>
      <c r="DO193" s="548">
        <f t="shared" si="1201"/>
        <v>0</v>
      </c>
      <c r="DP193" s="548">
        <f t="shared" si="1201"/>
        <v>0</v>
      </c>
      <c r="DQ193" s="548">
        <f t="shared" si="1201"/>
        <v>0</v>
      </c>
      <c r="DR193" s="548">
        <f t="shared" si="1201"/>
        <v>0</v>
      </c>
      <c r="DS193" s="548">
        <f t="shared" si="1201"/>
        <v>0</v>
      </c>
      <c r="DT193" s="548">
        <f t="shared" si="1201"/>
        <v>0</v>
      </c>
      <c r="DU193" s="548">
        <f t="shared" si="1201"/>
        <v>0</v>
      </c>
      <c r="DV193" s="548">
        <f t="shared" si="1201"/>
        <v>0</v>
      </c>
      <c r="DW193" s="548">
        <f t="shared" si="1201"/>
        <v>0</v>
      </c>
      <c r="DX193" s="548">
        <f t="shared" si="1201"/>
        <v>0</v>
      </c>
      <c r="DY193" s="548">
        <f t="shared" si="1201"/>
        <v>0</v>
      </c>
      <c r="DZ193" s="548">
        <f t="shared" si="1201"/>
        <v>0</v>
      </c>
      <c r="EA193" s="548">
        <f t="shared" si="1201"/>
        <v>0</v>
      </c>
      <c r="EB193" s="548">
        <f t="shared" si="1201"/>
        <v>0</v>
      </c>
      <c r="EC193" s="548">
        <f t="shared" si="1201"/>
        <v>0</v>
      </c>
      <c r="ED193" s="548">
        <f t="shared" si="1201"/>
        <v>0</v>
      </c>
      <c r="EE193" s="548">
        <f t="shared" si="1201"/>
        <v>0</v>
      </c>
      <c r="EF193" s="548">
        <f t="shared" si="1201"/>
        <v>0</v>
      </c>
      <c r="EG193" s="548">
        <f t="shared" si="1201"/>
        <v>0</v>
      </c>
      <c r="EH193" s="548">
        <f t="shared" si="1201"/>
        <v>0</v>
      </c>
      <c r="EI193" s="548">
        <f t="shared" ref="EI193:GJ193" si="1202" xml:space="preserve"> IF( EI190 = 1, $F187, -1 * EI191 * (SUM($F188:$F189)) + EI192)</f>
        <v>0</v>
      </c>
      <c r="EJ193" s="548">
        <f t="shared" si="1202"/>
        <v>0</v>
      </c>
      <c r="EK193" s="548">
        <f t="shared" si="1202"/>
        <v>0</v>
      </c>
      <c r="EL193" s="548">
        <f t="shared" si="1202"/>
        <v>0</v>
      </c>
      <c r="EM193" s="548">
        <f t="shared" si="1202"/>
        <v>0</v>
      </c>
      <c r="EN193" s="548">
        <f t="shared" si="1202"/>
        <v>0</v>
      </c>
      <c r="EO193" s="548">
        <f t="shared" si="1202"/>
        <v>0</v>
      </c>
      <c r="EP193" s="548">
        <f t="shared" si="1202"/>
        <v>0</v>
      </c>
      <c r="EQ193" s="548">
        <f t="shared" si="1202"/>
        <v>0</v>
      </c>
      <c r="ER193" s="548">
        <f t="shared" si="1202"/>
        <v>0</v>
      </c>
      <c r="ES193" s="548">
        <f t="shared" si="1202"/>
        <v>0</v>
      </c>
      <c r="ET193" s="548">
        <f t="shared" si="1202"/>
        <v>0</v>
      </c>
      <c r="EU193" s="548">
        <f t="shared" si="1202"/>
        <v>0</v>
      </c>
      <c r="EV193" s="548">
        <f t="shared" si="1202"/>
        <v>0</v>
      </c>
      <c r="EW193" s="548">
        <f t="shared" si="1202"/>
        <v>0</v>
      </c>
      <c r="EX193" s="548">
        <f t="shared" si="1202"/>
        <v>0</v>
      </c>
      <c r="EY193" s="548">
        <f t="shared" si="1202"/>
        <v>0</v>
      </c>
      <c r="EZ193" s="548">
        <f t="shared" si="1202"/>
        <v>0</v>
      </c>
      <c r="FA193" s="548">
        <f t="shared" si="1202"/>
        <v>0</v>
      </c>
      <c r="FB193" s="548">
        <f t="shared" si="1202"/>
        <v>0</v>
      </c>
      <c r="FC193" s="548">
        <f t="shared" si="1202"/>
        <v>0</v>
      </c>
      <c r="FD193" s="548">
        <f t="shared" si="1202"/>
        <v>0</v>
      </c>
      <c r="FE193" s="548">
        <f t="shared" si="1202"/>
        <v>0</v>
      </c>
      <c r="FF193" s="548">
        <f t="shared" si="1202"/>
        <v>0</v>
      </c>
      <c r="FG193" s="548">
        <f t="shared" si="1202"/>
        <v>0</v>
      </c>
      <c r="FH193" s="548">
        <f t="shared" si="1202"/>
        <v>0</v>
      </c>
      <c r="FI193" s="548">
        <f t="shared" si="1202"/>
        <v>0</v>
      </c>
      <c r="FJ193" s="548">
        <f t="shared" si="1202"/>
        <v>0</v>
      </c>
      <c r="FK193" s="548">
        <f t="shared" si="1202"/>
        <v>0</v>
      </c>
      <c r="FL193" s="548">
        <f t="shared" si="1202"/>
        <v>0</v>
      </c>
      <c r="FM193" s="548">
        <f t="shared" si="1202"/>
        <v>0</v>
      </c>
      <c r="FN193" s="548">
        <f t="shared" si="1202"/>
        <v>0</v>
      </c>
      <c r="FO193" s="548">
        <f t="shared" si="1202"/>
        <v>0</v>
      </c>
      <c r="FP193" s="548">
        <f t="shared" si="1202"/>
        <v>0</v>
      </c>
      <c r="FQ193" s="548">
        <f t="shared" si="1202"/>
        <v>0</v>
      </c>
      <c r="FR193" s="548">
        <f t="shared" si="1202"/>
        <v>0</v>
      </c>
      <c r="FS193" s="548">
        <f t="shared" si="1202"/>
        <v>0</v>
      </c>
      <c r="FT193" s="548">
        <f t="shared" si="1202"/>
        <v>0</v>
      </c>
      <c r="FU193" s="548">
        <f t="shared" si="1202"/>
        <v>0</v>
      </c>
      <c r="FV193" s="548">
        <f t="shared" si="1202"/>
        <v>0</v>
      </c>
      <c r="FW193" s="548">
        <f t="shared" si="1202"/>
        <v>0</v>
      </c>
      <c r="FX193" s="548">
        <f t="shared" si="1202"/>
        <v>0</v>
      </c>
      <c r="FY193" s="548">
        <f t="shared" si="1202"/>
        <v>0</v>
      </c>
      <c r="FZ193" s="548">
        <f t="shared" si="1202"/>
        <v>0</v>
      </c>
      <c r="GA193" s="548">
        <f t="shared" si="1202"/>
        <v>0</v>
      </c>
      <c r="GB193" s="548">
        <f t="shared" si="1202"/>
        <v>0</v>
      </c>
      <c r="GC193" s="548">
        <f t="shared" si="1202"/>
        <v>0</v>
      </c>
      <c r="GD193" s="548">
        <f t="shared" si="1202"/>
        <v>0</v>
      </c>
      <c r="GE193" s="548">
        <f t="shared" si="1202"/>
        <v>0</v>
      </c>
      <c r="GF193" s="548">
        <f t="shared" si="1202"/>
        <v>0</v>
      </c>
      <c r="GG193" s="548">
        <f t="shared" si="1202"/>
        <v>0</v>
      </c>
      <c r="GH193" s="548">
        <f t="shared" si="1202"/>
        <v>0</v>
      </c>
      <c r="GI193" s="548">
        <f t="shared" si="1202"/>
        <v>0</v>
      </c>
      <c r="GJ193" s="548">
        <f t="shared" si="1202"/>
        <v>0</v>
      </c>
    </row>
    <row r="194" spans="1:192" s="32" customFormat="1" x14ac:dyDescent="0.25">
      <c r="A194" s="545"/>
      <c r="B194" s="545"/>
      <c r="C194" s="546"/>
      <c r="D194" s="547"/>
      <c r="E194" s="548"/>
      <c r="F194" s="548"/>
      <c r="G194" s="548"/>
      <c r="H194" s="548"/>
      <c r="I194" s="549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  <c r="CO194" s="12"/>
      <c r="CP194" s="12"/>
      <c r="CQ194" s="12"/>
      <c r="CR194" s="12"/>
      <c r="CS194" s="12"/>
      <c r="CT194" s="12"/>
      <c r="CU194" s="12"/>
      <c r="CV194" s="12"/>
      <c r="CW194" s="12"/>
      <c r="CX194" s="12"/>
      <c r="CY194" s="12"/>
      <c r="CZ194" s="12"/>
      <c r="DA194" s="12"/>
      <c r="DB194" s="12"/>
      <c r="DC194" s="12"/>
      <c r="DD194" s="12"/>
      <c r="DE194" s="12"/>
      <c r="DF194" s="12"/>
      <c r="DG194" s="12"/>
      <c r="DH194" s="12"/>
      <c r="DI194" s="12"/>
      <c r="DJ194" s="12"/>
      <c r="DK194" s="12"/>
      <c r="DL194" s="12"/>
      <c r="DM194" s="12"/>
      <c r="DN194" s="12"/>
      <c r="DO194" s="12"/>
      <c r="DP194" s="12"/>
      <c r="DQ194" s="12"/>
      <c r="DR194" s="12"/>
      <c r="DS194" s="12"/>
      <c r="DT194" s="12"/>
      <c r="DU194" s="12"/>
      <c r="DV194" s="12"/>
      <c r="DW194" s="12"/>
      <c r="DX194" s="12"/>
      <c r="DY194" s="12"/>
      <c r="DZ194" s="12"/>
      <c r="EA194" s="12"/>
      <c r="EB194" s="12"/>
      <c r="EC194" s="12"/>
      <c r="ED194" s="12"/>
      <c r="EE194" s="12"/>
      <c r="EF194" s="12"/>
      <c r="EG194" s="12"/>
      <c r="EH194" s="12"/>
      <c r="EI194" s="12"/>
      <c r="EJ194" s="12"/>
      <c r="EK194" s="12"/>
      <c r="EL194" s="12"/>
      <c r="EM194" s="12"/>
      <c r="EN194" s="12"/>
      <c r="EO194" s="12"/>
      <c r="EP194" s="12"/>
      <c r="EQ194" s="12"/>
      <c r="ER194" s="12"/>
      <c r="ES194" s="12"/>
      <c r="ET194" s="12"/>
      <c r="EU194" s="12"/>
      <c r="EV194" s="12"/>
      <c r="EW194" s="12"/>
      <c r="EX194" s="12"/>
      <c r="EY194" s="12"/>
      <c r="EZ194" s="12"/>
      <c r="FA194" s="12"/>
      <c r="FB194" s="12"/>
      <c r="FC194" s="12"/>
      <c r="FD194" s="12"/>
      <c r="FE194" s="12"/>
      <c r="FF194" s="12"/>
      <c r="FG194" s="12"/>
      <c r="FH194" s="12"/>
      <c r="FI194" s="12"/>
      <c r="FJ194" s="12"/>
      <c r="FK194" s="12"/>
      <c r="FL194" s="12"/>
      <c r="FM194" s="12"/>
      <c r="FN194" s="12"/>
      <c r="FO194" s="12"/>
      <c r="FP194" s="12"/>
      <c r="FQ194" s="12"/>
      <c r="FR194" s="12"/>
      <c r="FS194" s="12"/>
      <c r="FT194" s="12"/>
      <c r="FU194" s="12"/>
      <c r="FV194" s="12"/>
      <c r="FW194" s="12"/>
      <c r="FX194" s="12"/>
      <c r="FY194" s="12"/>
      <c r="FZ194" s="12"/>
      <c r="GA194" s="12"/>
      <c r="GB194" s="12"/>
      <c r="GC194" s="12"/>
      <c r="GD194" s="12"/>
      <c r="GE194" s="12"/>
      <c r="GF194" s="12"/>
      <c r="GG194" s="12"/>
      <c r="GH194" s="12"/>
      <c r="GI194" s="12"/>
      <c r="GJ194" s="12"/>
    </row>
    <row r="195" spans="1:192" s="32" customFormat="1" x14ac:dyDescent="0.25">
      <c r="A195" s="545"/>
      <c r="B195" s="545"/>
      <c r="C195" s="546"/>
      <c r="D195" s="547"/>
      <c r="E195" s="790" t="str">
        <f xml:space="preserve"> [2]Time!E$25</f>
        <v>Model period ending</v>
      </c>
      <c r="F195" s="790">
        <f xml:space="preserve"> Time!F$25</f>
        <v>0</v>
      </c>
      <c r="G195" s="790" t="str">
        <f xml:space="preserve"> [2]Time!G$25</f>
        <v>date</v>
      </c>
      <c r="H195" s="790">
        <f xml:space="preserve"> [2]Time!H$25</f>
        <v>0</v>
      </c>
      <c r="I195" s="790">
        <f xml:space="preserve"> [2]Time!I$25</f>
        <v>0</v>
      </c>
      <c r="J195" s="790">
        <f>Time!J25</f>
        <v>44377</v>
      </c>
      <c r="K195" s="790">
        <f>Time!K25</f>
        <v>44561</v>
      </c>
      <c r="L195" s="790">
        <f>Time!L25</f>
        <v>44742</v>
      </c>
      <c r="M195" s="790">
        <f>Time!M25</f>
        <v>44926</v>
      </c>
      <c r="N195" s="790">
        <f>Time!N25</f>
        <v>45107</v>
      </c>
      <c r="O195" s="790">
        <f>Time!O25</f>
        <v>45291</v>
      </c>
      <c r="P195" s="790">
        <f>Time!P25</f>
        <v>45473</v>
      </c>
      <c r="Q195" s="790">
        <f>Time!Q25</f>
        <v>45657</v>
      </c>
      <c r="R195" s="790">
        <f>Time!R25</f>
        <v>45838</v>
      </c>
      <c r="S195" s="790">
        <f>Time!S25</f>
        <v>46022</v>
      </c>
      <c r="T195" s="790">
        <f>Time!T25</f>
        <v>46203</v>
      </c>
      <c r="U195" s="790">
        <f>Time!U25</f>
        <v>46387</v>
      </c>
      <c r="V195" s="790">
        <f>Time!V25</f>
        <v>46568</v>
      </c>
      <c r="W195" s="790">
        <f>Time!W25</f>
        <v>46752</v>
      </c>
      <c r="X195" s="790">
        <f>Time!X25</f>
        <v>46934</v>
      </c>
      <c r="Y195" s="790">
        <f>Time!Y25</f>
        <v>47118</v>
      </c>
      <c r="Z195" s="790">
        <f>Time!Z25</f>
        <v>47299</v>
      </c>
      <c r="AA195" s="790">
        <f>Time!AA25</f>
        <v>47483</v>
      </c>
      <c r="AB195" s="790">
        <f>Time!AB25</f>
        <v>47664</v>
      </c>
      <c r="AC195" s="790">
        <f>Time!AC25</f>
        <v>47848</v>
      </c>
      <c r="AD195" s="790">
        <f>Time!AD25</f>
        <v>48029</v>
      </c>
      <c r="AE195" s="790">
        <f>Time!AE25</f>
        <v>48213</v>
      </c>
      <c r="AF195" s="790">
        <f>Time!AF25</f>
        <v>48395</v>
      </c>
      <c r="AG195" s="790">
        <f>Time!AG25</f>
        <v>48579</v>
      </c>
      <c r="AH195" s="790">
        <f>Time!AH25</f>
        <v>48760</v>
      </c>
      <c r="AI195" s="790">
        <f>Time!AI25</f>
        <v>48944</v>
      </c>
      <c r="AJ195" s="790">
        <f>Time!AJ25</f>
        <v>49125</v>
      </c>
      <c r="AK195" s="790">
        <f>Time!AK25</f>
        <v>49309</v>
      </c>
      <c r="AL195" s="790">
        <f>Time!AL25</f>
        <v>49490</v>
      </c>
      <c r="AM195" s="790">
        <f>Time!AM25</f>
        <v>49674</v>
      </c>
      <c r="AN195" s="790">
        <f>Time!AN25</f>
        <v>49856</v>
      </c>
      <c r="AO195" s="790">
        <f>Time!AO25</f>
        <v>50040</v>
      </c>
      <c r="AP195" s="790">
        <f>Time!AP25</f>
        <v>50221</v>
      </c>
      <c r="AQ195" s="790">
        <f>Time!AQ25</f>
        <v>50405</v>
      </c>
      <c r="AR195" s="790">
        <f>Time!AR25</f>
        <v>50586</v>
      </c>
      <c r="AS195" s="790">
        <f>Time!AS25</f>
        <v>50770</v>
      </c>
      <c r="AT195" s="790">
        <f>Time!AT25</f>
        <v>50951</v>
      </c>
      <c r="AU195" s="790">
        <f>Time!AU25</f>
        <v>51135</v>
      </c>
      <c r="AV195" s="790">
        <f>Time!AV25</f>
        <v>51317</v>
      </c>
      <c r="AW195" s="790">
        <f>Time!AW25</f>
        <v>51501</v>
      </c>
      <c r="AX195" s="790">
        <f>Time!AX25</f>
        <v>51682</v>
      </c>
      <c r="AY195" s="790">
        <f>Time!AY25</f>
        <v>51866</v>
      </c>
      <c r="AZ195" s="790">
        <f>Time!AZ25</f>
        <v>52047</v>
      </c>
      <c r="BA195" s="790">
        <f>Time!BA25</f>
        <v>52231</v>
      </c>
      <c r="BB195" s="790">
        <f>Time!BB25</f>
        <v>52412</v>
      </c>
      <c r="BC195" s="790">
        <f>Time!BC25</f>
        <v>52596</v>
      </c>
      <c r="BD195" s="790">
        <f>Time!BD25</f>
        <v>52778</v>
      </c>
      <c r="BE195" s="790">
        <f>Time!BE25</f>
        <v>52962</v>
      </c>
      <c r="BF195" s="790">
        <f>Time!BF25</f>
        <v>53143</v>
      </c>
      <c r="BG195" s="790">
        <f>Time!BG25</f>
        <v>53327</v>
      </c>
      <c r="BH195" s="790">
        <f>Time!BH25</f>
        <v>53508</v>
      </c>
      <c r="BI195" s="790">
        <f>Time!BI25</f>
        <v>53692</v>
      </c>
      <c r="BJ195" s="790">
        <f>Time!BJ25</f>
        <v>53873</v>
      </c>
      <c r="BK195" s="790">
        <f>Time!BK25</f>
        <v>54057</v>
      </c>
      <c r="BL195" s="790">
        <f>Time!BL25</f>
        <v>54239</v>
      </c>
      <c r="BM195" s="790">
        <f>Time!BM25</f>
        <v>54423</v>
      </c>
      <c r="BN195" s="790">
        <f>Time!BN25</f>
        <v>54604</v>
      </c>
      <c r="BO195" s="790">
        <f>Time!BO25</f>
        <v>54788</v>
      </c>
      <c r="BP195" s="790">
        <f>Time!BP25</f>
        <v>54969</v>
      </c>
      <c r="BQ195" s="790">
        <f>Time!BQ25</f>
        <v>55153</v>
      </c>
      <c r="BR195" s="790">
        <f>Time!BR25</f>
        <v>55334</v>
      </c>
      <c r="BS195" s="790">
        <f>Time!BS25</f>
        <v>55518</v>
      </c>
      <c r="BT195" s="790">
        <f>Time!BT25</f>
        <v>55700</v>
      </c>
      <c r="BU195" s="790">
        <f>Time!BU25</f>
        <v>55884</v>
      </c>
      <c r="BV195" s="790">
        <f>Time!BV25</f>
        <v>56065</v>
      </c>
      <c r="BW195" s="790">
        <f>Time!BW25</f>
        <v>56249</v>
      </c>
      <c r="BX195" s="790">
        <f>Time!BX25</f>
        <v>56430</v>
      </c>
      <c r="BY195" s="790">
        <f>Time!BY25</f>
        <v>56614</v>
      </c>
      <c r="BZ195" s="790">
        <f>Time!BZ25</f>
        <v>56795</v>
      </c>
      <c r="CA195" s="790">
        <f>Time!CA25</f>
        <v>56979</v>
      </c>
      <c r="CB195" s="790">
        <f>Time!CB25</f>
        <v>57161</v>
      </c>
      <c r="CC195" s="790">
        <f>Time!CC25</f>
        <v>57345</v>
      </c>
      <c r="CD195" s="790">
        <f>Time!CD25</f>
        <v>57526</v>
      </c>
      <c r="CE195" s="790">
        <f>Time!CE25</f>
        <v>57710</v>
      </c>
      <c r="CF195" s="790">
        <f>Time!CF25</f>
        <v>57891</v>
      </c>
      <c r="CG195" s="790">
        <f>Time!CG25</f>
        <v>58075</v>
      </c>
      <c r="CH195" s="790">
        <f>Time!CH25</f>
        <v>58256</v>
      </c>
      <c r="CI195" s="790">
        <f>Time!CI25</f>
        <v>58440</v>
      </c>
      <c r="CJ195" s="790">
        <f>Time!CJ25</f>
        <v>58622</v>
      </c>
      <c r="CK195" s="790">
        <f>Time!CK25</f>
        <v>58806</v>
      </c>
      <c r="CL195" s="790">
        <f>Time!CL25</f>
        <v>58987</v>
      </c>
      <c r="CM195" s="790">
        <f>Time!CM25</f>
        <v>59171</v>
      </c>
      <c r="CN195" s="790">
        <f>Time!CN25</f>
        <v>59352</v>
      </c>
      <c r="CO195" s="790">
        <f>Time!CO25</f>
        <v>59536</v>
      </c>
      <c r="CP195" s="790">
        <f>Time!CP25</f>
        <v>59717</v>
      </c>
      <c r="CQ195" s="790">
        <f>Time!CQ25</f>
        <v>59901</v>
      </c>
      <c r="CR195" s="790">
        <f>Time!CR25</f>
        <v>60083</v>
      </c>
      <c r="CS195" s="790">
        <f>Time!CS25</f>
        <v>60267</v>
      </c>
      <c r="CT195" s="790">
        <f>Time!CT25</f>
        <v>60448</v>
      </c>
      <c r="CU195" s="790">
        <f>Time!CU25</f>
        <v>60632</v>
      </c>
      <c r="CV195" s="790">
        <f>Time!CV25</f>
        <v>60813</v>
      </c>
      <c r="CW195" s="790">
        <f>Time!CW25</f>
        <v>60997</v>
      </c>
      <c r="CX195" s="790">
        <f>Time!CX25</f>
        <v>61178</v>
      </c>
      <c r="CY195" s="790">
        <f>Time!CY25</f>
        <v>61362</v>
      </c>
      <c r="CZ195" s="790">
        <f>Time!CZ25</f>
        <v>61544</v>
      </c>
      <c r="DA195" s="790">
        <f>Time!DA25</f>
        <v>61728</v>
      </c>
      <c r="DB195" s="790">
        <f>Time!DB25</f>
        <v>61909</v>
      </c>
      <c r="DC195" s="790">
        <f>Time!DC25</f>
        <v>62093</v>
      </c>
      <c r="DD195" s="790">
        <f>Time!DD25</f>
        <v>62274</v>
      </c>
      <c r="DE195" s="790">
        <f>Time!DE25</f>
        <v>62458</v>
      </c>
      <c r="DF195" s="790">
        <f>Time!DF25</f>
        <v>62639</v>
      </c>
      <c r="DG195" s="790">
        <f>Time!DG25</f>
        <v>62823</v>
      </c>
      <c r="DH195" s="790">
        <f>Time!DH25</f>
        <v>63005</v>
      </c>
      <c r="DI195" s="790">
        <f>Time!DI25</f>
        <v>63189</v>
      </c>
      <c r="DJ195" s="790">
        <f>Time!DJ25</f>
        <v>63370</v>
      </c>
      <c r="DK195" s="790">
        <f>Time!DK25</f>
        <v>63554</v>
      </c>
      <c r="DL195" s="790">
        <f>Time!DL25</f>
        <v>63735</v>
      </c>
      <c r="DM195" s="790">
        <f>Time!DM25</f>
        <v>63919</v>
      </c>
      <c r="DN195" s="790">
        <f>Time!DN25</f>
        <v>64100</v>
      </c>
      <c r="DO195" s="790">
        <f>Time!DO25</f>
        <v>64284</v>
      </c>
      <c r="DP195" s="790">
        <f>Time!DP25</f>
        <v>64466</v>
      </c>
      <c r="DQ195" s="790">
        <f>Time!DQ25</f>
        <v>64650</v>
      </c>
      <c r="DR195" s="790">
        <f>Time!DR25</f>
        <v>64831</v>
      </c>
      <c r="DS195" s="790">
        <f>Time!DS25</f>
        <v>65015</v>
      </c>
      <c r="DT195" s="790">
        <f>Time!DT25</f>
        <v>65196</v>
      </c>
      <c r="DU195" s="790">
        <f>Time!DU25</f>
        <v>65380</v>
      </c>
      <c r="DV195" s="790">
        <f>Time!DV25</f>
        <v>65561</v>
      </c>
      <c r="DW195" s="790">
        <f>Time!DW25</f>
        <v>65745</v>
      </c>
      <c r="DX195" s="790">
        <f>Time!DX25</f>
        <v>65927</v>
      </c>
      <c r="DY195" s="790">
        <f>Time!DY25</f>
        <v>66111</v>
      </c>
      <c r="DZ195" s="790">
        <f>Time!DZ25</f>
        <v>66292</v>
      </c>
      <c r="EA195" s="790">
        <f>Time!EA25</f>
        <v>66476</v>
      </c>
      <c r="EB195" s="790">
        <f>Time!EB25</f>
        <v>66657</v>
      </c>
      <c r="EC195" s="790">
        <f>Time!EC25</f>
        <v>66841</v>
      </c>
      <c r="ED195" s="790">
        <f>Time!ED25</f>
        <v>67022</v>
      </c>
      <c r="EE195" s="790">
        <f>Time!EE25</f>
        <v>67206</v>
      </c>
      <c r="EF195" s="790">
        <f>Time!EF25</f>
        <v>67388</v>
      </c>
      <c r="EG195" s="790">
        <f>Time!EG25</f>
        <v>67572</v>
      </c>
      <c r="EH195" s="790">
        <f>Time!EH25</f>
        <v>67753</v>
      </c>
      <c r="EI195" s="790">
        <f>Time!EI25</f>
        <v>67937</v>
      </c>
      <c r="EJ195" s="790">
        <f>Time!EJ25</f>
        <v>68118</v>
      </c>
      <c r="EK195" s="790">
        <f>Time!EK25</f>
        <v>68302</v>
      </c>
      <c r="EL195" s="790">
        <f>Time!EL25</f>
        <v>68483</v>
      </c>
      <c r="EM195" s="790">
        <f>Time!EM25</f>
        <v>68667</v>
      </c>
      <c r="EN195" s="790">
        <f>Time!EN25</f>
        <v>68849</v>
      </c>
      <c r="EO195" s="790">
        <f>Time!EO25</f>
        <v>69033</v>
      </c>
      <c r="EP195" s="790">
        <f>Time!EP25</f>
        <v>69214</v>
      </c>
      <c r="EQ195" s="790">
        <f>Time!EQ25</f>
        <v>69398</v>
      </c>
      <c r="ER195" s="790">
        <f>Time!ER25</f>
        <v>69579</v>
      </c>
      <c r="ES195" s="790">
        <f>Time!ES25</f>
        <v>69763</v>
      </c>
      <c r="ET195" s="790">
        <f>Time!ET25</f>
        <v>69944</v>
      </c>
      <c r="EU195" s="790">
        <f>Time!EU25</f>
        <v>70128</v>
      </c>
      <c r="EV195" s="790">
        <f>Time!EV25</f>
        <v>70310</v>
      </c>
      <c r="EW195" s="790">
        <f>Time!EW25</f>
        <v>70494</v>
      </c>
      <c r="EX195" s="790">
        <f>Time!EX25</f>
        <v>70675</v>
      </c>
      <c r="EY195" s="790">
        <f>Time!EY25</f>
        <v>70859</v>
      </c>
      <c r="EZ195" s="790">
        <f>Time!EZ25</f>
        <v>71040</v>
      </c>
      <c r="FA195" s="790">
        <f>Time!FA25</f>
        <v>71224</v>
      </c>
      <c r="FB195" s="790">
        <f>Time!FB25</f>
        <v>71405</v>
      </c>
      <c r="FC195" s="790">
        <f>Time!FC25</f>
        <v>71589</v>
      </c>
      <c r="FD195" s="790">
        <f>Time!FD25</f>
        <v>71771</v>
      </c>
      <c r="FE195" s="790">
        <f>Time!FE25</f>
        <v>71955</v>
      </c>
      <c r="FF195" s="790">
        <f>Time!FF25</f>
        <v>72136</v>
      </c>
      <c r="FG195" s="790">
        <f>Time!FG25</f>
        <v>72320</v>
      </c>
      <c r="FH195" s="790">
        <f>Time!FH25</f>
        <v>72501</v>
      </c>
      <c r="FI195" s="790">
        <f>Time!FI25</f>
        <v>72685</v>
      </c>
      <c r="FJ195" s="790">
        <f>Time!FJ25</f>
        <v>72866</v>
      </c>
      <c r="FK195" s="790">
        <f>Time!FK25</f>
        <v>73050</v>
      </c>
      <c r="FL195" s="790">
        <f>Time!FL25</f>
        <v>73231</v>
      </c>
      <c r="FM195" s="790">
        <f>Time!FM25</f>
        <v>73415</v>
      </c>
      <c r="FN195" s="790">
        <f>Time!FN25</f>
        <v>73596</v>
      </c>
      <c r="FO195" s="790">
        <f>Time!FO25</f>
        <v>73780</v>
      </c>
      <c r="FP195" s="790">
        <f>Time!FP25</f>
        <v>73961</v>
      </c>
      <c r="FQ195" s="790">
        <f>Time!FQ25</f>
        <v>74145</v>
      </c>
      <c r="FR195" s="790">
        <f>Time!FR25</f>
        <v>74326</v>
      </c>
      <c r="FS195" s="790">
        <f>Time!FS25</f>
        <v>74510</v>
      </c>
      <c r="FT195" s="790">
        <f>Time!FT25</f>
        <v>74692</v>
      </c>
      <c r="FU195" s="790">
        <f>Time!FU25</f>
        <v>74876</v>
      </c>
      <c r="FV195" s="790">
        <f>Time!FV25</f>
        <v>75057</v>
      </c>
      <c r="FW195" s="790">
        <f>Time!FW25</f>
        <v>75241</v>
      </c>
      <c r="FX195" s="790">
        <f>Time!FX25</f>
        <v>75422</v>
      </c>
      <c r="FY195" s="790">
        <f>Time!FY25</f>
        <v>75606</v>
      </c>
      <c r="FZ195" s="790">
        <f>Time!FZ25</f>
        <v>75787</v>
      </c>
      <c r="GA195" s="790">
        <f>Time!GA25</f>
        <v>75971</v>
      </c>
      <c r="GB195" s="790">
        <f>Time!GB25</f>
        <v>76153</v>
      </c>
      <c r="GC195" s="790">
        <f>Time!GC25</f>
        <v>76337</v>
      </c>
      <c r="GD195" s="790">
        <f>Time!GD25</f>
        <v>76518</v>
      </c>
      <c r="GE195" s="790">
        <f>Time!GE25</f>
        <v>76702</v>
      </c>
      <c r="GF195" s="790">
        <f>Time!GF25</f>
        <v>76883</v>
      </c>
      <c r="GG195" s="790">
        <f>Time!GG25</f>
        <v>77067</v>
      </c>
      <c r="GH195" s="790">
        <f>Time!GH25</f>
        <v>77248</v>
      </c>
      <c r="GI195" s="790">
        <f>Time!GI25</f>
        <v>77432</v>
      </c>
      <c r="GJ195" s="790">
        <f>Time!GJ25</f>
        <v>77614</v>
      </c>
    </row>
    <row r="196" spans="1:192" s="32" customFormat="1" x14ac:dyDescent="0.25">
      <c r="A196" s="545"/>
      <c r="B196" s="545"/>
      <c r="C196" s="546"/>
      <c r="D196" s="547"/>
      <c r="E196" s="548" t="str">
        <f>E193</f>
        <v>Prima cashflow for IRR</v>
      </c>
      <c r="F196" s="548">
        <f t="shared" ref="F196:I196" si="1203">F193</f>
        <v>0</v>
      </c>
      <c r="G196" s="548" t="str">
        <f t="shared" si="1203"/>
        <v>$ 000s</v>
      </c>
      <c r="H196" s="548">
        <f t="shared" si="1203"/>
        <v>7446.3659046684243</v>
      </c>
      <c r="I196" s="548">
        <f t="shared" si="1203"/>
        <v>0</v>
      </c>
      <c r="J196" s="12">
        <f>J193</f>
        <v>-1.0000000000000001E-9</v>
      </c>
      <c r="K196" s="12">
        <f t="shared" ref="K196:BV196" si="1204">K193</f>
        <v>0</v>
      </c>
      <c r="L196" s="12">
        <f t="shared" si="1204"/>
        <v>-1689.5</v>
      </c>
      <c r="M196" s="12">
        <f t="shared" si="1204"/>
        <v>0</v>
      </c>
      <c r="N196" s="12">
        <f t="shared" si="1204"/>
        <v>0</v>
      </c>
      <c r="O196" s="12">
        <f t="shared" si="1204"/>
        <v>0</v>
      </c>
      <c r="P196" s="12">
        <f t="shared" si="1204"/>
        <v>1.8008719691351871E-3</v>
      </c>
      <c r="Q196" s="12">
        <f t="shared" si="1204"/>
        <v>0</v>
      </c>
      <c r="R196" s="12">
        <f t="shared" si="1204"/>
        <v>0</v>
      </c>
      <c r="S196" s="12">
        <f t="shared" si="1204"/>
        <v>0</v>
      </c>
      <c r="T196" s="12">
        <f t="shared" si="1204"/>
        <v>0</v>
      </c>
      <c r="U196" s="12">
        <f t="shared" si="1204"/>
        <v>0</v>
      </c>
      <c r="V196" s="12">
        <f t="shared" si="1204"/>
        <v>0</v>
      </c>
      <c r="W196" s="12">
        <f t="shared" si="1204"/>
        <v>0</v>
      </c>
      <c r="X196" s="12">
        <f t="shared" si="1204"/>
        <v>0</v>
      </c>
      <c r="Y196" s="12">
        <f t="shared" si="1204"/>
        <v>0</v>
      </c>
      <c r="Z196" s="12">
        <f t="shared" si="1204"/>
        <v>0</v>
      </c>
      <c r="AA196" s="12">
        <f t="shared" si="1204"/>
        <v>0</v>
      </c>
      <c r="AB196" s="12">
        <f t="shared" si="1204"/>
        <v>0</v>
      </c>
      <c r="AC196" s="12">
        <f t="shared" si="1204"/>
        <v>0</v>
      </c>
      <c r="AD196" s="12">
        <f t="shared" si="1204"/>
        <v>0</v>
      </c>
      <c r="AE196" s="12">
        <f t="shared" si="1204"/>
        <v>0</v>
      </c>
      <c r="AF196" s="12">
        <f t="shared" si="1204"/>
        <v>0</v>
      </c>
      <c r="AG196" s="12">
        <f t="shared" si="1204"/>
        <v>0</v>
      </c>
      <c r="AH196" s="12">
        <f t="shared" si="1204"/>
        <v>0</v>
      </c>
      <c r="AI196" s="12">
        <f t="shared" si="1204"/>
        <v>0</v>
      </c>
      <c r="AJ196" s="12">
        <f t="shared" si="1204"/>
        <v>0</v>
      </c>
      <c r="AK196" s="12">
        <f t="shared" si="1204"/>
        <v>0</v>
      </c>
      <c r="AL196" s="12">
        <f t="shared" si="1204"/>
        <v>0</v>
      </c>
      <c r="AM196" s="12">
        <f t="shared" si="1204"/>
        <v>0</v>
      </c>
      <c r="AN196" s="12">
        <f t="shared" si="1204"/>
        <v>0</v>
      </c>
      <c r="AO196" s="12">
        <f t="shared" si="1204"/>
        <v>0</v>
      </c>
      <c r="AP196" s="12">
        <f t="shared" si="1204"/>
        <v>0</v>
      </c>
      <c r="AQ196" s="12">
        <f t="shared" si="1204"/>
        <v>0</v>
      </c>
      <c r="AR196" s="12">
        <f t="shared" si="1204"/>
        <v>0</v>
      </c>
      <c r="AS196" s="12">
        <f t="shared" si="1204"/>
        <v>0</v>
      </c>
      <c r="AT196" s="12">
        <f t="shared" si="1204"/>
        <v>0</v>
      </c>
      <c r="AU196" s="12">
        <f t="shared" si="1204"/>
        <v>0</v>
      </c>
      <c r="AV196" s="12">
        <f t="shared" si="1204"/>
        <v>0</v>
      </c>
      <c r="AW196" s="12">
        <f t="shared" si="1204"/>
        <v>0</v>
      </c>
      <c r="AX196" s="12">
        <f t="shared" si="1204"/>
        <v>0</v>
      </c>
      <c r="AY196" s="12">
        <f t="shared" si="1204"/>
        <v>0</v>
      </c>
      <c r="AZ196" s="12">
        <f t="shared" si="1204"/>
        <v>0</v>
      </c>
      <c r="BA196" s="12">
        <f t="shared" si="1204"/>
        <v>0</v>
      </c>
      <c r="BB196" s="12">
        <f t="shared" si="1204"/>
        <v>0</v>
      </c>
      <c r="BC196" s="12">
        <f t="shared" si="1204"/>
        <v>3066.7633066429589</v>
      </c>
      <c r="BD196" s="12">
        <f t="shared" si="1204"/>
        <v>4740.6203148219165</v>
      </c>
      <c r="BE196" s="12">
        <f t="shared" si="1204"/>
        <v>1328.4804823325794</v>
      </c>
      <c r="BF196" s="12">
        <f t="shared" si="1204"/>
        <v>0</v>
      </c>
      <c r="BG196" s="12">
        <f t="shared" si="1204"/>
        <v>0</v>
      </c>
      <c r="BH196" s="12">
        <f t="shared" si="1204"/>
        <v>0</v>
      </c>
      <c r="BI196" s="12">
        <f t="shared" si="1204"/>
        <v>0</v>
      </c>
      <c r="BJ196" s="12">
        <f t="shared" si="1204"/>
        <v>0</v>
      </c>
      <c r="BK196" s="12">
        <f t="shared" si="1204"/>
        <v>0</v>
      </c>
      <c r="BL196" s="12">
        <f t="shared" si="1204"/>
        <v>0</v>
      </c>
      <c r="BM196" s="12">
        <f t="shared" si="1204"/>
        <v>0</v>
      </c>
      <c r="BN196" s="12">
        <f t="shared" si="1204"/>
        <v>0</v>
      </c>
      <c r="BO196" s="12">
        <f t="shared" si="1204"/>
        <v>0</v>
      </c>
      <c r="BP196" s="12">
        <f t="shared" si="1204"/>
        <v>0</v>
      </c>
      <c r="BQ196" s="12">
        <f t="shared" si="1204"/>
        <v>0</v>
      </c>
      <c r="BR196" s="12">
        <f t="shared" si="1204"/>
        <v>0</v>
      </c>
      <c r="BS196" s="12">
        <f t="shared" si="1204"/>
        <v>0</v>
      </c>
      <c r="BT196" s="12">
        <f t="shared" si="1204"/>
        <v>0</v>
      </c>
      <c r="BU196" s="12">
        <f t="shared" si="1204"/>
        <v>0</v>
      </c>
      <c r="BV196" s="12">
        <f t="shared" si="1204"/>
        <v>0</v>
      </c>
      <c r="BW196" s="12">
        <f t="shared" ref="BW196:EH196" si="1205">BW193</f>
        <v>0</v>
      </c>
      <c r="BX196" s="12">
        <f t="shared" si="1205"/>
        <v>0</v>
      </c>
      <c r="BY196" s="12">
        <f t="shared" si="1205"/>
        <v>0</v>
      </c>
      <c r="BZ196" s="12">
        <f t="shared" si="1205"/>
        <v>0</v>
      </c>
      <c r="CA196" s="12">
        <f t="shared" si="1205"/>
        <v>0</v>
      </c>
      <c r="CB196" s="12">
        <f t="shared" si="1205"/>
        <v>0</v>
      </c>
      <c r="CC196" s="12">
        <f t="shared" si="1205"/>
        <v>0</v>
      </c>
      <c r="CD196" s="12">
        <f t="shared" si="1205"/>
        <v>0</v>
      </c>
      <c r="CE196" s="12">
        <f t="shared" si="1205"/>
        <v>0</v>
      </c>
      <c r="CF196" s="12">
        <f t="shared" si="1205"/>
        <v>0</v>
      </c>
      <c r="CG196" s="12">
        <f t="shared" si="1205"/>
        <v>0</v>
      </c>
      <c r="CH196" s="12">
        <f t="shared" si="1205"/>
        <v>0</v>
      </c>
      <c r="CI196" s="12">
        <f t="shared" si="1205"/>
        <v>0</v>
      </c>
      <c r="CJ196" s="12">
        <f t="shared" si="1205"/>
        <v>0</v>
      </c>
      <c r="CK196" s="12">
        <f t="shared" si="1205"/>
        <v>0</v>
      </c>
      <c r="CL196" s="12">
        <f t="shared" si="1205"/>
        <v>0</v>
      </c>
      <c r="CM196" s="12">
        <f t="shared" si="1205"/>
        <v>0</v>
      </c>
      <c r="CN196" s="12">
        <f t="shared" si="1205"/>
        <v>0</v>
      </c>
      <c r="CO196" s="12">
        <f t="shared" si="1205"/>
        <v>0</v>
      </c>
      <c r="CP196" s="12">
        <f t="shared" si="1205"/>
        <v>0</v>
      </c>
      <c r="CQ196" s="12">
        <f t="shared" si="1205"/>
        <v>0</v>
      </c>
      <c r="CR196" s="12">
        <f t="shared" si="1205"/>
        <v>0</v>
      </c>
      <c r="CS196" s="12">
        <f t="shared" si="1205"/>
        <v>0</v>
      </c>
      <c r="CT196" s="12">
        <f t="shared" si="1205"/>
        <v>0</v>
      </c>
      <c r="CU196" s="12">
        <f t="shared" si="1205"/>
        <v>0</v>
      </c>
      <c r="CV196" s="12">
        <f t="shared" si="1205"/>
        <v>0</v>
      </c>
      <c r="CW196" s="12">
        <f t="shared" si="1205"/>
        <v>0</v>
      </c>
      <c r="CX196" s="12">
        <f t="shared" si="1205"/>
        <v>0</v>
      </c>
      <c r="CY196" s="12">
        <f t="shared" si="1205"/>
        <v>0</v>
      </c>
      <c r="CZ196" s="12">
        <f t="shared" si="1205"/>
        <v>0</v>
      </c>
      <c r="DA196" s="12">
        <f t="shared" si="1205"/>
        <v>0</v>
      </c>
      <c r="DB196" s="12">
        <f t="shared" si="1205"/>
        <v>0</v>
      </c>
      <c r="DC196" s="12">
        <f t="shared" si="1205"/>
        <v>0</v>
      </c>
      <c r="DD196" s="12">
        <f t="shared" si="1205"/>
        <v>0</v>
      </c>
      <c r="DE196" s="12">
        <f t="shared" si="1205"/>
        <v>0</v>
      </c>
      <c r="DF196" s="12">
        <f t="shared" si="1205"/>
        <v>0</v>
      </c>
      <c r="DG196" s="12">
        <f t="shared" si="1205"/>
        <v>0</v>
      </c>
      <c r="DH196" s="12">
        <f t="shared" si="1205"/>
        <v>0</v>
      </c>
      <c r="DI196" s="12">
        <f t="shared" si="1205"/>
        <v>0</v>
      </c>
      <c r="DJ196" s="12">
        <f t="shared" si="1205"/>
        <v>0</v>
      </c>
      <c r="DK196" s="12">
        <f t="shared" si="1205"/>
        <v>0</v>
      </c>
      <c r="DL196" s="12">
        <f t="shared" si="1205"/>
        <v>0</v>
      </c>
      <c r="DM196" s="12">
        <f t="shared" si="1205"/>
        <v>0</v>
      </c>
      <c r="DN196" s="12">
        <f t="shared" si="1205"/>
        <v>0</v>
      </c>
      <c r="DO196" s="12">
        <f t="shared" si="1205"/>
        <v>0</v>
      </c>
      <c r="DP196" s="12">
        <f t="shared" si="1205"/>
        <v>0</v>
      </c>
      <c r="DQ196" s="12">
        <f t="shared" si="1205"/>
        <v>0</v>
      </c>
      <c r="DR196" s="12">
        <f t="shared" si="1205"/>
        <v>0</v>
      </c>
      <c r="DS196" s="12">
        <f t="shared" si="1205"/>
        <v>0</v>
      </c>
      <c r="DT196" s="12">
        <f t="shared" si="1205"/>
        <v>0</v>
      </c>
      <c r="DU196" s="12">
        <f t="shared" si="1205"/>
        <v>0</v>
      </c>
      <c r="DV196" s="12">
        <f t="shared" si="1205"/>
        <v>0</v>
      </c>
      <c r="DW196" s="12">
        <f t="shared" si="1205"/>
        <v>0</v>
      </c>
      <c r="DX196" s="12">
        <f t="shared" si="1205"/>
        <v>0</v>
      </c>
      <c r="DY196" s="12">
        <f t="shared" si="1205"/>
        <v>0</v>
      </c>
      <c r="DZ196" s="12">
        <f t="shared" si="1205"/>
        <v>0</v>
      </c>
      <c r="EA196" s="12">
        <f t="shared" si="1205"/>
        <v>0</v>
      </c>
      <c r="EB196" s="12">
        <f t="shared" si="1205"/>
        <v>0</v>
      </c>
      <c r="EC196" s="12">
        <f t="shared" si="1205"/>
        <v>0</v>
      </c>
      <c r="ED196" s="12">
        <f t="shared" si="1205"/>
        <v>0</v>
      </c>
      <c r="EE196" s="12">
        <f t="shared" si="1205"/>
        <v>0</v>
      </c>
      <c r="EF196" s="12">
        <f t="shared" si="1205"/>
        <v>0</v>
      </c>
      <c r="EG196" s="12">
        <f t="shared" si="1205"/>
        <v>0</v>
      </c>
      <c r="EH196" s="12">
        <f t="shared" si="1205"/>
        <v>0</v>
      </c>
      <c r="EI196" s="12">
        <f t="shared" ref="EI196:GJ196" si="1206">EI193</f>
        <v>0</v>
      </c>
      <c r="EJ196" s="12">
        <f t="shared" si="1206"/>
        <v>0</v>
      </c>
      <c r="EK196" s="12">
        <f t="shared" si="1206"/>
        <v>0</v>
      </c>
      <c r="EL196" s="12">
        <f t="shared" si="1206"/>
        <v>0</v>
      </c>
      <c r="EM196" s="12">
        <f t="shared" si="1206"/>
        <v>0</v>
      </c>
      <c r="EN196" s="12">
        <f t="shared" si="1206"/>
        <v>0</v>
      </c>
      <c r="EO196" s="12">
        <f t="shared" si="1206"/>
        <v>0</v>
      </c>
      <c r="EP196" s="12">
        <f t="shared" si="1206"/>
        <v>0</v>
      </c>
      <c r="EQ196" s="12">
        <f t="shared" si="1206"/>
        <v>0</v>
      </c>
      <c r="ER196" s="12">
        <f t="shared" si="1206"/>
        <v>0</v>
      </c>
      <c r="ES196" s="12">
        <f t="shared" si="1206"/>
        <v>0</v>
      </c>
      <c r="ET196" s="12">
        <f t="shared" si="1206"/>
        <v>0</v>
      </c>
      <c r="EU196" s="12">
        <f t="shared" si="1206"/>
        <v>0</v>
      </c>
      <c r="EV196" s="12">
        <f t="shared" si="1206"/>
        <v>0</v>
      </c>
      <c r="EW196" s="12">
        <f t="shared" si="1206"/>
        <v>0</v>
      </c>
      <c r="EX196" s="12">
        <f t="shared" si="1206"/>
        <v>0</v>
      </c>
      <c r="EY196" s="12">
        <f t="shared" si="1206"/>
        <v>0</v>
      </c>
      <c r="EZ196" s="12">
        <f t="shared" si="1206"/>
        <v>0</v>
      </c>
      <c r="FA196" s="12">
        <f t="shared" si="1206"/>
        <v>0</v>
      </c>
      <c r="FB196" s="12">
        <f t="shared" si="1206"/>
        <v>0</v>
      </c>
      <c r="FC196" s="12">
        <f t="shared" si="1206"/>
        <v>0</v>
      </c>
      <c r="FD196" s="12">
        <f t="shared" si="1206"/>
        <v>0</v>
      </c>
      <c r="FE196" s="12">
        <f t="shared" si="1206"/>
        <v>0</v>
      </c>
      <c r="FF196" s="12">
        <f t="shared" si="1206"/>
        <v>0</v>
      </c>
      <c r="FG196" s="12">
        <f t="shared" si="1206"/>
        <v>0</v>
      </c>
      <c r="FH196" s="12">
        <f t="shared" si="1206"/>
        <v>0</v>
      </c>
      <c r="FI196" s="12">
        <f t="shared" si="1206"/>
        <v>0</v>
      </c>
      <c r="FJ196" s="12">
        <f t="shared" si="1206"/>
        <v>0</v>
      </c>
      <c r="FK196" s="12">
        <f t="shared" si="1206"/>
        <v>0</v>
      </c>
      <c r="FL196" s="12">
        <f t="shared" si="1206"/>
        <v>0</v>
      </c>
      <c r="FM196" s="12">
        <f t="shared" si="1206"/>
        <v>0</v>
      </c>
      <c r="FN196" s="12">
        <f t="shared" si="1206"/>
        <v>0</v>
      </c>
      <c r="FO196" s="12">
        <f t="shared" si="1206"/>
        <v>0</v>
      </c>
      <c r="FP196" s="12">
        <f t="shared" si="1206"/>
        <v>0</v>
      </c>
      <c r="FQ196" s="12">
        <f t="shared" si="1206"/>
        <v>0</v>
      </c>
      <c r="FR196" s="12">
        <f t="shared" si="1206"/>
        <v>0</v>
      </c>
      <c r="FS196" s="12">
        <f t="shared" si="1206"/>
        <v>0</v>
      </c>
      <c r="FT196" s="12">
        <f t="shared" si="1206"/>
        <v>0</v>
      </c>
      <c r="FU196" s="12">
        <f t="shared" si="1206"/>
        <v>0</v>
      </c>
      <c r="FV196" s="12">
        <f t="shared" si="1206"/>
        <v>0</v>
      </c>
      <c r="FW196" s="12">
        <f t="shared" si="1206"/>
        <v>0</v>
      </c>
      <c r="FX196" s="12">
        <f t="shared" si="1206"/>
        <v>0</v>
      </c>
      <c r="FY196" s="12">
        <f t="shared" si="1206"/>
        <v>0</v>
      </c>
      <c r="FZ196" s="12">
        <f t="shared" si="1206"/>
        <v>0</v>
      </c>
      <c r="GA196" s="12">
        <f t="shared" si="1206"/>
        <v>0</v>
      </c>
      <c r="GB196" s="12">
        <f t="shared" si="1206"/>
        <v>0</v>
      </c>
      <c r="GC196" s="12">
        <f t="shared" si="1206"/>
        <v>0</v>
      </c>
      <c r="GD196" s="12">
        <f t="shared" si="1206"/>
        <v>0</v>
      </c>
      <c r="GE196" s="12">
        <f t="shared" si="1206"/>
        <v>0</v>
      </c>
      <c r="GF196" s="12">
        <f t="shared" si="1206"/>
        <v>0</v>
      </c>
      <c r="GG196" s="12">
        <f t="shared" si="1206"/>
        <v>0</v>
      </c>
      <c r="GH196" s="12">
        <f t="shared" si="1206"/>
        <v>0</v>
      </c>
      <c r="GI196" s="12">
        <f t="shared" si="1206"/>
        <v>0</v>
      </c>
      <c r="GJ196" s="12">
        <f t="shared" si="1206"/>
        <v>0</v>
      </c>
    </row>
    <row r="197" spans="1:192" s="32" customFormat="1" x14ac:dyDescent="0.25">
      <c r="A197" s="712"/>
      <c r="B197" s="712"/>
      <c r="C197" s="713"/>
      <c r="D197" s="714"/>
      <c r="E197" s="789" t="s">
        <v>726</v>
      </c>
      <c r="F197" s="320">
        <f xml:space="preserve"> XIRR(J196:GJ196, J195:GJ195)</f>
        <v>8.0046233534812938E-2</v>
      </c>
      <c r="G197" s="789" t="s">
        <v>104</v>
      </c>
      <c r="H197" s="789"/>
      <c r="I197" s="71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  <c r="CO197" s="12"/>
      <c r="CP197" s="12"/>
      <c r="CQ197" s="12"/>
      <c r="CR197" s="12"/>
      <c r="CS197" s="12"/>
      <c r="CT197" s="12"/>
      <c r="CU197" s="12"/>
      <c r="CV197" s="12"/>
      <c r="CW197" s="12"/>
      <c r="CX197" s="12"/>
      <c r="CY197" s="12"/>
      <c r="CZ197" s="12"/>
      <c r="DA197" s="12"/>
      <c r="DB197" s="12"/>
      <c r="DC197" s="12"/>
      <c r="DD197" s="12"/>
      <c r="DE197" s="12"/>
      <c r="DF197" s="12"/>
      <c r="DG197" s="12"/>
      <c r="DH197" s="12"/>
      <c r="DI197" s="12"/>
      <c r="DJ197" s="12"/>
      <c r="DK197" s="12"/>
      <c r="DL197" s="12"/>
      <c r="DM197" s="12"/>
      <c r="DN197" s="12"/>
      <c r="DO197" s="12"/>
      <c r="DP197" s="12"/>
      <c r="DQ197" s="12"/>
      <c r="DR197" s="12"/>
      <c r="DS197" s="12"/>
      <c r="DT197" s="12"/>
      <c r="DU197" s="12"/>
      <c r="DV197" s="12"/>
      <c r="DW197" s="12"/>
      <c r="DX197" s="12"/>
      <c r="DY197" s="12"/>
      <c r="DZ197" s="12"/>
      <c r="EA197" s="12"/>
      <c r="EB197" s="12"/>
      <c r="EC197" s="12"/>
      <c r="ED197" s="12"/>
      <c r="EE197" s="12"/>
      <c r="EF197" s="12"/>
      <c r="EG197" s="12"/>
      <c r="EH197" s="12"/>
      <c r="EI197" s="12"/>
      <c r="EJ197" s="12"/>
      <c r="EK197" s="12"/>
      <c r="EL197" s="12"/>
      <c r="EM197" s="12"/>
      <c r="EN197" s="12"/>
      <c r="EO197" s="12"/>
      <c r="EP197" s="12"/>
      <c r="EQ197" s="12"/>
      <c r="ER197" s="12"/>
      <c r="ES197" s="12"/>
      <c r="ET197" s="12"/>
      <c r="EU197" s="12"/>
      <c r="EV197" s="12"/>
      <c r="EW197" s="12"/>
      <c r="EX197" s="12"/>
      <c r="EY197" s="12"/>
      <c r="EZ197" s="12"/>
      <c r="FA197" s="12"/>
      <c r="FB197" s="12"/>
      <c r="FC197" s="12"/>
      <c r="FD197" s="12"/>
      <c r="FE197" s="12"/>
      <c r="FF197" s="12"/>
      <c r="FG197" s="12"/>
      <c r="FH197" s="12"/>
      <c r="FI197" s="12"/>
      <c r="FJ197" s="12"/>
      <c r="FK197" s="12"/>
      <c r="FL197" s="12"/>
      <c r="FM197" s="12"/>
      <c r="FN197" s="12"/>
      <c r="FO197" s="12"/>
      <c r="FP197" s="12"/>
      <c r="FQ197" s="12"/>
      <c r="FR197" s="12"/>
      <c r="FS197" s="12"/>
      <c r="FT197" s="12"/>
      <c r="FU197" s="12"/>
      <c r="FV197" s="12"/>
      <c r="FW197" s="12"/>
      <c r="FX197" s="12"/>
      <c r="FY197" s="12"/>
      <c r="FZ197" s="12"/>
      <c r="GA197" s="12"/>
      <c r="GB197" s="12"/>
      <c r="GC197" s="12"/>
      <c r="GD197" s="12"/>
      <c r="GE197" s="12"/>
      <c r="GF197" s="12"/>
      <c r="GG197" s="12"/>
      <c r="GH197" s="12"/>
      <c r="GI197" s="12"/>
      <c r="GJ197" s="12"/>
    </row>
    <row r="198" spans="1:192" s="32" customFormat="1" x14ac:dyDescent="0.25">
      <c r="A198" s="545"/>
      <c r="B198" s="545"/>
      <c r="C198" s="546"/>
      <c r="D198" s="547"/>
      <c r="E198" s="723" t="str">
        <f>InpC!E170</f>
        <v xml:space="preserve">Prima target IRR </v>
      </c>
      <c r="F198" s="323">
        <f>InpC!$F$170</f>
        <v>0.08</v>
      </c>
      <c r="G198" s="723" t="str">
        <f xml:space="preserve"> [2]InpC!G$98</f>
        <v>%</v>
      </c>
      <c r="H198" s="710"/>
      <c r="I198" s="549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  <c r="EB198" s="12"/>
      <c r="EC198" s="12"/>
      <c r="ED198" s="12"/>
      <c r="EE198" s="12"/>
      <c r="EF198" s="12"/>
      <c r="EG198" s="12"/>
      <c r="EH198" s="12"/>
      <c r="EI198" s="12"/>
      <c r="EJ198" s="12"/>
      <c r="EK198" s="12"/>
      <c r="EL198" s="12"/>
      <c r="EM198" s="12"/>
      <c r="EN198" s="12"/>
      <c r="EO198" s="12"/>
      <c r="EP198" s="12"/>
      <c r="EQ198" s="12"/>
      <c r="ER198" s="12"/>
      <c r="ES198" s="12"/>
      <c r="ET198" s="12"/>
      <c r="EU198" s="12"/>
      <c r="EV198" s="12"/>
      <c r="EW198" s="12"/>
      <c r="EX198" s="12"/>
      <c r="EY198" s="12"/>
      <c r="EZ198" s="12"/>
      <c r="FA198" s="12"/>
      <c r="FB198" s="12"/>
      <c r="FC198" s="12"/>
      <c r="FD198" s="12"/>
      <c r="FE198" s="12"/>
      <c r="FF198" s="12"/>
      <c r="FG198" s="12"/>
      <c r="FH198" s="12"/>
      <c r="FI198" s="12"/>
      <c r="FJ198" s="12"/>
      <c r="FK198" s="12"/>
      <c r="FL198" s="12"/>
      <c r="FM198" s="12"/>
      <c r="FN198" s="12"/>
      <c r="FO198" s="12"/>
      <c r="FP198" s="12"/>
      <c r="FQ198" s="12"/>
      <c r="FR198" s="12"/>
      <c r="FS198" s="12"/>
      <c r="FT198" s="12"/>
      <c r="FU198" s="12"/>
      <c r="FV198" s="12"/>
      <c r="FW198" s="12"/>
      <c r="FX198" s="12"/>
      <c r="FY198" s="12"/>
      <c r="FZ198" s="12"/>
      <c r="GA198" s="12"/>
      <c r="GB198" s="12"/>
      <c r="GC198" s="12"/>
      <c r="GD198" s="12"/>
      <c r="GE198" s="12"/>
      <c r="GF198" s="12"/>
      <c r="GG198" s="12"/>
      <c r="GH198" s="12"/>
      <c r="GI198" s="12"/>
      <c r="GJ198" s="12"/>
    </row>
    <row r="199" spans="1:192" s="32" customFormat="1" x14ac:dyDescent="0.25">
      <c r="A199" s="545"/>
      <c r="B199" s="545"/>
      <c r="C199" s="546"/>
      <c r="D199" s="547"/>
      <c r="E199" s="548" t="s">
        <v>727</v>
      </c>
      <c r="F199" s="548">
        <f xml:space="preserve"> (F197 - F198) * 1000</f>
        <v>4.6233534812936683E-2</v>
      </c>
      <c r="G199" s="548" t="s">
        <v>104</v>
      </c>
      <c r="H199" s="548"/>
      <c r="I199" s="549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  <c r="CO199" s="12"/>
      <c r="CP199" s="12"/>
      <c r="CQ199" s="12"/>
      <c r="CR199" s="12"/>
      <c r="CS199" s="12"/>
      <c r="CT199" s="12"/>
      <c r="CU199" s="12"/>
      <c r="CV199" s="12"/>
      <c r="CW199" s="12"/>
      <c r="CX199" s="12"/>
      <c r="CY199" s="12"/>
      <c r="CZ199" s="12"/>
      <c r="DA199" s="12"/>
      <c r="DB199" s="12"/>
      <c r="DC199" s="12"/>
      <c r="DD199" s="12"/>
      <c r="DE199" s="12"/>
      <c r="DF199" s="12"/>
      <c r="DG199" s="12"/>
      <c r="DH199" s="12"/>
      <c r="DI199" s="12"/>
      <c r="DJ199" s="12"/>
      <c r="DK199" s="12"/>
      <c r="DL199" s="12"/>
      <c r="DM199" s="12"/>
      <c r="DN199" s="12"/>
      <c r="DO199" s="12"/>
      <c r="DP199" s="12"/>
      <c r="DQ199" s="12"/>
      <c r="DR199" s="12"/>
      <c r="DS199" s="12"/>
      <c r="DT199" s="12"/>
      <c r="DU199" s="12"/>
      <c r="DV199" s="12"/>
      <c r="DW199" s="12"/>
      <c r="DX199" s="12"/>
      <c r="DY199" s="12"/>
      <c r="DZ199" s="12"/>
      <c r="EA199" s="12"/>
      <c r="EB199" s="12"/>
      <c r="EC199" s="12"/>
      <c r="ED199" s="12"/>
      <c r="EE199" s="12"/>
      <c r="EF199" s="12"/>
      <c r="EG199" s="12"/>
      <c r="EH199" s="12"/>
      <c r="EI199" s="12"/>
      <c r="EJ199" s="12"/>
      <c r="EK199" s="12"/>
      <c r="EL199" s="12"/>
      <c r="EM199" s="12"/>
      <c r="EN199" s="12"/>
      <c r="EO199" s="12"/>
      <c r="EP199" s="12"/>
      <c r="EQ199" s="12"/>
      <c r="ER199" s="12"/>
      <c r="ES199" s="12"/>
      <c r="ET199" s="12"/>
      <c r="EU199" s="12"/>
      <c r="EV199" s="12"/>
      <c r="EW199" s="12"/>
      <c r="EX199" s="12"/>
      <c r="EY199" s="12"/>
      <c r="EZ199" s="12"/>
      <c r="FA199" s="12"/>
      <c r="FB199" s="12"/>
      <c r="FC199" s="12"/>
      <c r="FD199" s="12"/>
      <c r="FE199" s="12"/>
      <c r="FF199" s="12"/>
      <c r="FG199" s="12"/>
      <c r="FH199" s="12"/>
      <c r="FI199" s="12"/>
      <c r="FJ199" s="12"/>
      <c r="FK199" s="12"/>
      <c r="FL199" s="12"/>
      <c r="FM199" s="12"/>
      <c r="FN199" s="12"/>
      <c r="FO199" s="12"/>
      <c r="FP199" s="12"/>
      <c r="FQ199" s="12"/>
      <c r="FR199" s="12"/>
      <c r="FS199" s="12"/>
      <c r="FT199" s="12"/>
      <c r="FU199" s="12"/>
      <c r="FV199" s="12"/>
      <c r="FW199" s="12"/>
      <c r="FX199" s="12"/>
      <c r="FY199" s="12"/>
      <c r="FZ199" s="12"/>
      <c r="GA199" s="12"/>
      <c r="GB199" s="12"/>
      <c r="GC199" s="12"/>
      <c r="GD199" s="12"/>
      <c r="GE199" s="12"/>
      <c r="GF199" s="12"/>
      <c r="GG199" s="12"/>
      <c r="GH199" s="12"/>
      <c r="GI199" s="12"/>
      <c r="GJ199" s="12"/>
    </row>
    <row r="200" spans="1:192" s="32" customFormat="1" x14ac:dyDescent="0.25">
      <c r="A200" s="545"/>
      <c r="B200" s="545"/>
      <c r="C200" s="546"/>
      <c r="D200" s="547"/>
      <c r="E200" s="548"/>
      <c r="F200" s="548"/>
      <c r="G200" s="548"/>
      <c r="H200" s="548"/>
      <c r="I200" s="549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  <c r="CO200" s="12"/>
      <c r="CP200" s="12"/>
      <c r="CQ200" s="12"/>
      <c r="CR200" s="12"/>
      <c r="CS200" s="12"/>
      <c r="CT200" s="12"/>
      <c r="CU200" s="12"/>
      <c r="CV200" s="12"/>
      <c r="CW200" s="12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I200" s="12"/>
      <c r="DJ200" s="12"/>
      <c r="DK200" s="12"/>
      <c r="DL200" s="12"/>
      <c r="DM200" s="12"/>
      <c r="DN200" s="12"/>
      <c r="DO200" s="12"/>
      <c r="DP200" s="12"/>
      <c r="DQ200" s="12"/>
      <c r="DR200" s="12"/>
      <c r="DS200" s="12"/>
      <c r="DT200" s="12"/>
      <c r="DU200" s="12"/>
      <c r="DV200" s="12"/>
      <c r="DW200" s="12"/>
      <c r="DX200" s="12"/>
      <c r="DY200" s="12"/>
      <c r="DZ200" s="12"/>
      <c r="EA200" s="12"/>
      <c r="EB200" s="12"/>
      <c r="EC200" s="12"/>
      <c r="ED200" s="12"/>
      <c r="EE200" s="12"/>
      <c r="EF200" s="12"/>
      <c r="EG200" s="12"/>
      <c r="EH200" s="12"/>
      <c r="EI200" s="12"/>
      <c r="EJ200" s="12"/>
      <c r="EK200" s="12"/>
      <c r="EL200" s="12"/>
      <c r="EM200" s="12"/>
      <c r="EN200" s="12"/>
      <c r="EO200" s="12"/>
      <c r="EP200" s="12"/>
      <c r="EQ200" s="12"/>
      <c r="ER200" s="12"/>
      <c r="ES200" s="12"/>
      <c r="ET200" s="12"/>
      <c r="EU200" s="12"/>
      <c r="EV200" s="12"/>
      <c r="EW200" s="12"/>
      <c r="EX200" s="12"/>
      <c r="EY200" s="12"/>
      <c r="EZ200" s="12"/>
      <c r="FA200" s="12"/>
      <c r="FB200" s="12"/>
      <c r="FC200" s="12"/>
      <c r="FD200" s="12"/>
      <c r="FE200" s="12"/>
      <c r="FF200" s="12"/>
      <c r="FG200" s="12"/>
      <c r="FH200" s="12"/>
      <c r="FI200" s="12"/>
      <c r="FJ200" s="12"/>
      <c r="FK200" s="12"/>
      <c r="FL200" s="12"/>
      <c r="FM200" s="12"/>
      <c r="FN200" s="12"/>
      <c r="FO200" s="12"/>
      <c r="FP200" s="12"/>
      <c r="FQ200" s="12"/>
      <c r="FR200" s="12"/>
      <c r="FS200" s="12"/>
      <c r="FT200" s="12"/>
      <c r="FU200" s="12"/>
      <c r="FV200" s="12"/>
      <c r="FW200" s="12"/>
      <c r="FX200" s="12"/>
      <c r="FY200" s="12"/>
      <c r="FZ200" s="12"/>
      <c r="GA200" s="12"/>
      <c r="GB200" s="12"/>
      <c r="GC200" s="12"/>
      <c r="GD200" s="12"/>
      <c r="GE200" s="12"/>
      <c r="GF200" s="12"/>
      <c r="GG200" s="12"/>
      <c r="GH200" s="12"/>
      <c r="GI200" s="12"/>
      <c r="GJ200" s="12"/>
    </row>
    <row r="201" spans="1:192" s="32" customFormat="1" x14ac:dyDescent="0.25">
      <c r="A201" s="545"/>
      <c r="B201" s="545" t="s">
        <v>719</v>
      </c>
      <c r="C201" s="546"/>
      <c r="D201" s="547"/>
      <c r="E201" s="548"/>
      <c r="F201" s="548"/>
      <c r="G201" s="548"/>
      <c r="H201" s="548"/>
      <c r="I201" s="549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  <c r="CO201" s="12"/>
      <c r="CP201" s="12"/>
      <c r="CQ201" s="12"/>
      <c r="CR201" s="12"/>
      <c r="CS201" s="12"/>
      <c r="CT201" s="12"/>
      <c r="CU201" s="12"/>
      <c r="CV201" s="12"/>
      <c r="CW201" s="12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I201" s="12"/>
      <c r="DJ201" s="12"/>
      <c r="DK201" s="12"/>
      <c r="DL201" s="12"/>
      <c r="DM201" s="12"/>
      <c r="DN201" s="12"/>
      <c r="DO201" s="12"/>
      <c r="DP201" s="12"/>
      <c r="DQ201" s="12"/>
      <c r="DR201" s="12"/>
      <c r="DS201" s="12"/>
      <c r="DT201" s="12"/>
      <c r="DU201" s="12"/>
      <c r="DV201" s="12"/>
      <c r="DW201" s="12"/>
      <c r="DX201" s="12"/>
      <c r="DY201" s="12"/>
      <c r="DZ201" s="12"/>
      <c r="EA201" s="12"/>
      <c r="EB201" s="12"/>
      <c r="EC201" s="12"/>
      <c r="ED201" s="12"/>
      <c r="EE201" s="12"/>
      <c r="EF201" s="12"/>
      <c r="EG201" s="12"/>
      <c r="EH201" s="12"/>
      <c r="EI201" s="12"/>
      <c r="EJ201" s="12"/>
      <c r="EK201" s="12"/>
      <c r="EL201" s="12"/>
      <c r="EM201" s="12"/>
      <c r="EN201" s="12"/>
      <c r="EO201" s="12"/>
      <c r="EP201" s="12"/>
      <c r="EQ201" s="12"/>
      <c r="ER201" s="12"/>
      <c r="ES201" s="12"/>
      <c r="ET201" s="12"/>
      <c r="EU201" s="12"/>
      <c r="EV201" s="12"/>
      <c r="EW201" s="12"/>
      <c r="EX201" s="12"/>
      <c r="EY201" s="12"/>
      <c r="EZ201" s="12"/>
      <c r="FA201" s="12"/>
      <c r="FB201" s="12"/>
      <c r="FC201" s="12"/>
      <c r="FD201" s="12"/>
      <c r="FE201" s="12"/>
      <c r="FF201" s="12"/>
      <c r="FG201" s="12"/>
      <c r="FH201" s="12"/>
      <c r="FI201" s="12"/>
      <c r="FJ201" s="12"/>
      <c r="FK201" s="12"/>
      <c r="FL201" s="12"/>
      <c r="FM201" s="12"/>
      <c r="FN201" s="12"/>
      <c r="FO201" s="12"/>
      <c r="FP201" s="12"/>
      <c r="FQ201" s="12"/>
      <c r="FR201" s="12"/>
      <c r="FS201" s="12"/>
      <c r="FT201" s="12"/>
      <c r="FU201" s="12"/>
      <c r="FV201" s="12"/>
      <c r="FW201" s="12"/>
      <c r="FX201" s="12"/>
      <c r="FY201" s="12"/>
      <c r="FZ201" s="12"/>
      <c r="GA201" s="12"/>
      <c r="GB201" s="12"/>
      <c r="GC201" s="12"/>
      <c r="GD201" s="12"/>
      <c r="GE201" s="12"/>
      <c r="GF201" s="12"/>
      <c r="GG201" s="12"/>
      <c r="GH201" s="12"/>
      <c r="GI201" s="12"/>
      <c r="GJ201" s="12"/>
    </row>
    <row r="202" spans="1:192" s="32" customFormat="1" x14ac:dyDescent="0.25">
      <c r="A202" s="545"/>
      <c r="B202" s="545"/>
      <c r="C202" s="546"/>
      <c r="D202" s="547"/>
      <c r="E202" s="723" t="s">
        <v>728</v>
      </c>
      <c r="F202" s="727">
        <f>InpC!$F$217</f>
        <v>365</v>
      </c>
      <c r="G202" s="723" t="s">
        <v>180</v>
      </c>
      <c r="H202" s="710">
        <f>Time!H173</f>
        <v>0</v>
      </c>
      <c r="I202" s="710">
        <f>Time!I173</f>
        <v>0</v>
      </c>
      <c r="J202" s="12">
        <f>Time!J173</f>
        <v>0</v>
      </c>
      <c r="K202" s="12">
        <f>Time!K173</f>
        <v>0</v>
      </c>
      <c r="L202" s="12">
        <f>Time!L173</f>
        <v>0</v>
      </c>
      <c r="M202" s="12">
        <f>Time!M173</f>
        <v>0</v>
      </c>
      <c r="N202" s="12">
        <f>Time!N173</f>
        <v>0</v>
      </c>
      <c r="O202" s="12">
        <f>Time!O173</f>
        <v>0</v>
      </c>
      <c r="P202" s="12">
        <f>Time!P173</f>
        <v>0</v>
      </c>
      <c r="Q202" s="12">
        <f>Time!Q173</f>
        <v>184</v>
      </c>
      <c r="R202" s="12">
        <f>Time!R173</f>
        <v>365</v>
      </c>
      <c r="S202" s="12">
        <f>Time!S173</f>
        <v>549</v>
      </c>
      <c r="T202" s="12">
        <f>Time!T173</f>
        <v>730</v>
      </c>
      <c r="U202" s="12">
        <f>Time!U173</f>
        <v>914</v>
      </c>
      <c r="V202" s="12">
        <f>Time!V173</f>
        <v>1095</v>
      </c>
      <c r="W202" s="12">
        <f>Time!W173</f>
        <v>1279</v>
      </c>
      <c r="X202" s="12">
        <f>Time!X173</f>
        <v>1461</v>
      </c>
      <c r="Y202" s="12">
        <f>Time!Y173</f>
        <v>1645</v>
      </c>
      <c r="Z202" s="12">
        <f>Time!Z173</f>
        <v>1826</v>
      </c>
      <c r="AA202" s="12">
        <f>Time!AA173</f>
        <v>2010</v>
      </c>
      <c r="AB202" s="12">
        <f>Time!AB173</f>
        <v>2191</v>
      </c>
      <c r="AC202" s="12">
        <f>Time!AC173</f>
        <v>2375</v>
      </c>
      <c r="AD202" s="12">
        <f>Time!AD173</f>
        <v>2556</v>
      </c>
      <c r="AE202" s="12">
        <f>Time!AE173</f>
        <v>2740</v>
      </c>
      <c r="AF202" s="12">
        <f>Time!AF173</f>
        <v>2922</v>
      </c>
      <c r="AG202" s="12">
        <f>Time!AG173</f>
        <v>3106</v>
      </c>
      <c r="AH202" s="12">
        <f>Time!AH173</f>
        <v>3287</v>
      </c>
      <c r="AI202" s="12">
        <f>Time!AI173</f>
        <v>3471</v>
      </c>
      <c r="AJ202" s="12">
        <f>Time!AJ173</f>
        <v>3652</v>
      </c>
      <c r="AK202" s="12">
        <f>Time!AK173</f>
        <v>3836</v>
      </c>
      <c r="AL202" s="12">
        <f>Time!AL173</f>
        <v>4017</v>
      </c>
      <c r="AM202" s="12">
        <f>Time!AM173</f>
        <v>4201</v>
      </c>
      <c r="AN202" s="12">
        <f>Time!AN173</f>
        <v>4383</v>
      </c>
      <c r="AO202" s="12">
        <f>Time!AO173</f>
        <v>4567</v>
      </c>
      <c r="AP202" s="12">
        <f>Time!AP173</f>
        <v>4748</v>
      </c>
      <c r="AQ202" s="12">
        <f>Time!AQ173</f>
        <v>4932</v>
      </c>
      <c r="AR202" s="12">
        <f>Time!AR173</f>
        <v>5113</v>
      </c>
      <c r="AS202" s="12">
        <f>Time!AS173</f>
        <v>5297</v>
      </c>
      <c r="AT202" s="12">
        <f>Time!AT173</f>
        <v>5478</v>
      </c>
      <c r="AU202" s="12">
        <f>Time!AU173</f>
        <v>5662</v>
      </c>
      <c r="AV202" s="12">
        <f>Time!AV173</f>
        <v>5844</v>
      </c>
      <c r="AW202" s="12">
        <f>Time!AW173</f>
        <v>6028</v>
      </c>
      <c r="AX202" s="12">
        <f>Time!AX173</f>
        <v>6209</v>
      </c>
      <c r="AY202" s="12">
        <f>Time!AY173</f>
        <v>6393</v>
      </c>
      <c r="AZ202" s="12">
        <f>Time!AZ173</f>
        <v>6574</v>
      </c>
      <c r="BA202" s="12">
        <f>Time!BA173</f>
        <v>6758</v>
      </c>
      <c r="BB202" s="12">
        <f>Time!BB173</f>
        <v>6939</v>
      </c>
      <c r="BC202" s="12">
        <f>Time!BC173</f>
        <v>7123</v>
      </c>
      <c r="BD202" s="12">
        <f>Time!BD173</f>
        <v>7305</v>
      </c>
      <c r="BE202" s="12">
        <f>Time!BE173</f>
        <v>7305</v>
      </c>
      <c r="BF202" s="12">
        <f>Time!BF173</f>
        <v>7305</v>
      </c>
      <c r="BG202" s="12">
        <f>Time!BG173</f>
        <v>7305</v>
      </c>
      <c r="BH202" s="12">
        <f>Time!BH173</f>
        <v>7305</v>
      </c>
      <c r="BI202" s="12">
        <f>Time!BI173</f>
        <v>7305</v>
      </c>
      <c r="BJ202" s="12">
        <f>Time!BJ173</f>
        <v>7305</v>
      </c>
      <c r="BK202" s="12">
        <f>Time!BK173</f>
        <v>7305</v>
      </c>
      <c r="BL202" s="12">
        <f>Time!BL173</f>
        <v>7305</v>
      </c>
      <c r="BM202" s="12">
        <f>Time!BM173</f>
        <v>7305</v>
      </c>
      <c r="BN202" s="12">
        <f>Time!BN173</f>
        <v>7305</v>
      </c>
      <c r="BO202" s="12">
        <f>Time!BO173</f>
        <v>7305</v>
      </c>
      <c r="BP202" s="12">
        <f>Time!BP173</f>
        <v>7305</v>
      </c>
      <c r="BQ202" s="12">
        <f>Time!BQ173</f>
        <v>7305</v>
      </c>
      <c r="BR202" s="12">
        <f>Time!BR173</f>
        <v>7305</v>
      </c>
      <c r="BS202" s="12">
        <f>Time!BS173</f>
        <v>7305</v>
      </c>
      <c r="BT202" s="12">
        <f>Time!BT173</f>
        <v>7305</v>
      </c>
      <c r="BU202" s="12">
        <f>Time!BU173</f>
        <v>7305</v>
      </c>
      <c r="BV202" s="12">
        <f>Time!BV173</f>
        <v>7305</v>
      </c>
      <c r="BW202" s="12">
        <f>Time!BW173</f>
        <v>7305</v>
      </c>
      <c r="BX202" s="12">
        <f>Time!BX173</f>
        <v>7305</v>
      </c>
      <c r="BY202" s="12">
        <f>Time!BY173</f>
        <v>7305</v>
      </c>
      <c r="BZ202" s="12">
        <f>Time!BZ173</f>
        <v>7305</v>
      </c>
      <c r="CA202" s="12">
        <f>Time!CA173</f>
        <v>7305</v>
      </c>
      <c r="CB202" s="12">
        <f>Time!CB173</f>
        <v>7305</v>
      </c>
      <c r="CC202" s="12">
        <f>Time!CC173</f>
        <v>7305</v>
      </c>
      <c r="CD202" s="12">
        <f>Time!CD173</f>
        <v>7305</v>
      </c>
      <c r="CE202" s="12">
        <f>Time!CE173</f>
        <v>7305</v>
      </c>
      <c r="CF202" s="12">
        <f>Time!CF173</f>
        <v>7305</v>
      </c>
      <c r="CG202" s="12">
        <f>Time!CG173</f>
        <v>7305</v>
      </c>
      <c r="CH202" s="12">
        <f>Time!CH173</f>
        <v>7305</v>
      </c>
      <c r="CI202" s="12">
        <f>Time!CI173</f>
        <v>7305</v>
      </c>
      <c r="CJ202" s="12">
        <f>Time!CJ173</f>
        <v>7305</v>
      </c>
      <c r="CK202" s="12">
        <f>Time!CK173</f>
        <v>7305</v>
      </c>
      <c r="CL202" s="12">
        <f>Time!CL173</f>
        <v>7305</v>
      </c>
      <c r="CM202" s="12">
        <f>Time!CM173</f>
        <v>7305</v>
      </c>
      <c r="CN202" s="12">
        <f>Time!CN173</f>
        <v>7305</v>
      </c>
      <c r="CO202" s="12">
        <f>Time!CO173</f>
        <v>7305</v>
      </c>
      <c r="CP202" s="12">
        <f>Time!CP173</f>
        <v>7305</v>
      </c>
      <c r="CQ202" s="12">
        <f>Time!CQ173</f>
        <v>7305</v>
      </c>
      <c r="CR202" s="12">
        <f>Time!CR173</f>
        <v>7305</v>
      </c>
      <c r="CS202" s="12">
        <f>Time!CS173</f>
        <v>7305</v>
      </c>
      <c r="CT202" s="12">
        <f>Time!CT173</f>
        <v>7305</v>
      </c>
      <c r="CU202" s="12">
        <f>Time!CU173</f>
        <v>7305</v>
      </c>
      <c r="CV202" s="12">
        <f>Time!CV173</f>
        <v>7305</v>
      </c>
      <c r="CW202" s="12">
        <f>Time!CW173</f>
        <v>7305</v>
      </c>
      <c r="CX202" s="12">
        <f>Time!CX173</f>
        <v>7305</v>
      </c>
      <c r="CY202" s="12">
        <f>Time!CY173</f>
        <v>7305</v>
      </c>
      <c r="CZ202" s="12">
        <f>Time!CZ173</f>
        <v>7305</v>
      </c>
      <c r="DA202" s="12">
        <f>Time!DA173</f>
        <v>7305</v>
      </c>
      <c r="DB202" s="12">
        <f>Time!DB173</f>
        <v>7305</v>
      </c>
      <c r="DC202" s="12">
        <f>Time!DC173</f>
        <v>7305</v>
      </c>
      <c r="DD202" s="12">
        <f>Time!DD173</f>
        <v>7305</v>
      </c>
      <c r="DE202" s="12">
        <f>Time!DE173</f>
        <v>7305</v>
      </c>
      <c r="DF202" s="12">
        <f>Time!DF173</f>
        <v>7305</v>
      </c>
      <c r="DG202" s="12">
        <f>Time!DG173</f>
        <v>7305</v>
      </c>
      <c r="DH202" s="12">
        <f>Time!DH173</f>
        <v>7305</v>
      </c>
      <c r="DI202" s="12">
        <f>Time!DI173</f>
        <v>7305</v>
      </c>
      <c r="DJ202" s="12">
        <f>Time!DJ173</f>
        <v>7305</v>
      </c>
      <c r="DK202" s="12">
        <f>Time!DK173</f>
        <v>7305</v>
      </c>
      <c r="DL202" s="12">
        <f>Time!DL173</f>
        <v>7305</v>
      </c>
      <c r="DM202" s="12">
        <f>Time!DM173</f>
        <v>7305</v>
      </c>
      <c r="DN202" s="12">
        <f>Time!DN173</f>
        <v>7305</v>
      </c>
      <c r="DO202" s="12">
        <f>Time!DO173</f>
        <v>7305</v>
      </c>
      <c r="DP202" s="12">
        <f>Time!DP173</f>
        <v>7305</v>
      </c>
      <c r="DQ202" s="12">
        <f>Time!DQ173</f>
        <v>7305</v>
      </c>
      <c r="DR202" s="12">
        <f>Time!DR173</f>
        <v>7305</v>
      </c>
      <c r="DS202" s="12">
        <f>Time!DS173</f>
        <v>7305</v>
      </c>
      <c r="DT202" s="12">
        <f>Time!DT173</f>
        <v>7305</v>
      </c>
      <c r="DU202" s="12">
        <f>Time!DU173</f>
        <v>7305</v>
      </c>
      <c r="DV202" s="12">
        <f>Time!DV173</f>
        <v>7305</v>
      </c>
      <c r="DW202" s="12">
        <f>Time!DW173</f>
        <v>7305</v>
      </c>
      <c r="DX202" s="12">
        <f>Time!DX173</f>
        <v>7305</v>
      </c>
      <c r="DY202" s="12">
        <f>Time!DY173</f>
        <v>7305</v>
      </c>
      <c r="DZ202" s="12">
        <f>Time!DZ173</f>
        <v>7305</v>
      </c>
      <c r="EA202" s="12">
        <f>Time!EA173</f>
        <v>7305</v>
      </c>
      <c r="EB202" s="12">
        <f>Time!EB173</f>
        <v>7305</v>
      </c>
      <c r="EC202" s="12">
        <f>Time!EC173</f>
        <v>7305</v>
      </c>
      <c r="ED202" s="12">
        <f>Time!ED173</f>
        <v>7305</v>
      </c>
      <c r="EE202" s="12">
        <f>Time!EE173</f>
        <v>7305</v>
      </c>
      <c r="EF202" s="12">
        <f>Time!EF173</f>
        <v>7305</v>
      </c>
      <c r="EG202" s="12">
        <f>Time!EG173</f>
        <v>7305</v>
      </c>
      <c r="EH202" s="12">
        <f>Time!EH173</f>
        <v>7305</v>
      </c>
      <c r="EI202" s="12">
        <f>Time!EI173</f>
        <v>7305</v>
      </c>
      <c r="EJ202" s="12">
        <f>Time!EJ173</f>
        <v>7305</v>
      </c>
      <c r="EK202" s="12">
        <f>Time!EK173</f>
        <v>7305</v>
      </c>
      <c r="EL202" s="12">
        <f>Time!EL173</f>
        <v>7305</v>
      </c>
      <c r="EM202" s="12">
        <f>Time!EM173</f>
        <v>7305</v>
      </c>
      <c r="EN202" s="12">
        <f>Time!EN173</f>
        <v>7305</v>
      </c>
      <c r="EO202" s="12">
        <f>Time!EO173</f>
        <v>7305</v>
      </c>
      <c r="EP202" s="12">
        <f>Time!EP173</f>
        <v>7305</v>
      </c>
      <c r="EQ202" s="12">
        <f>Time!EQ173</f>
        <v>7305</v>
      </c>
      <c r="ER202" s="12">
        <f>Time!ER173</f>
        <v>7305</v>
      </c>
      <c r="ES202" s="12">
        <f>Time!ES173</f>
        <v>7305</v>
      </c>
      <c r="ET202" s="12">
        <f>Time!ET173</f>
        <v>7305</v>
      </c>
      <c r="EU202" s="12">
        <f>Time!EU173</f>
        <v>7305</v>
      </c>
      <c r="EV202" s="12">
        <f>Time!EV173</f>
        <v>7305</v>
      </c>
      <c r="EW202" s="12">
        <f>Time!EW173</f>
        <v>7305</v>
      </c>
      <c r="EX202" s="12">
        <f>Time!EX173</f>
        <v>7305</v>
      </c>
      <c r="EY202" s="12">
        <f>Time!EY173</f>
        <v>7305</v>
      </c>
      <c r="EZ202" s="12">
        <f>Time!EZ173</f>
        <v>7305</v>
      </c>
      <c r="FA202" s="12">
        <f>Time!FA173</f>
        <v>7305</v>
      </c>
      <c r="FB202" s="12">
        <f>Time!FB173</f>
        <v>7305</v>
      </c>
      <c r="FC202" s="12">
        <f>Time!FC173</f>
        <v>7305</v>
      </c>
      <c r="FD202" s="12">
        <f>Time!FD173</f>
        <v>7305</v>
      </c>
      <c r="FE202" s="12">
        <f>Time!FE173</f>
        <v>7305</v>
      </c>
      <c r="FF202" s="12">
        <f>Time!FF173</f>
        <v>7305</v>
      </c>
      <c r="FG202" s="12">
        <f>Time!FG173</f>
        <v>7305</v>
      </c>
      <c r="FH202" s="12">
        <f>Time!FH173</f>
        <v>7305</v>
      </c>
      <c r="FI202" s="12">
        <f>Time!FI173</f>
        <v>7305</v>
      </c>
      <c r="FJ202" s="12">
        <f>Time!FJ173</f>
        <v>7305</v>
      </c>
      <c r="FK202" s="12">
        <f>Time!FK173</f>
        <v>7305</v>
      </c>
      <c r="FL202" s="12">
        <f>Time!FL173</f>
        <v>7305</v>
      </c>
      <c r="FM202" s="12">
        <f>Time!FM173</f>
        <v>7305</v>
      </c>
      <c r="FN202" s="12">
        <f>Time!FN173</f>
        <v>7305</v>
      </c>
      <c r="FO202" s="12">
        <f>Time!FO173</f>
        <v>7305</v>
      </c>
      <c r="FP202" s="12">
        <f>Time!FP173</f>
        <v>7305</v>
      </c>
      <c r="FQ202" s="12">
        <f>Time!FQ173</f>
        <v>7305</v>
      </c>
      <c r="FR202" s="12">
        <f>Time!FR173</f>
        <v>7305</v>
      </c>
      <c r="FS202" s="12">
        <f>Time!FS173</f>
        <v>7305</v>
      </c>
      <c r="FT202" s="12">
        <f>Time!FT173</f>
        <v>7305</v>
      </c>
      <c r="FU202" s="12">
        <f>Time!FU173</f>
        <v>7305</v>
      </c>
      <c r="FV202" s="12">
        <f>Time!FV173</f>
        <v>7305</v>
      </c>
      <c r="FW202" s="12">
        <f>Time!FW173</f>
        <v>7305</v>
      </c>
      <c r="FX202" s="12">
        <f>Time!FX173</f>
        <v>7305</v>
      </c>
      <c r="FY202" s="12">
        <f>Time!FY173</f>
        <v>7305</v>
      </c>
      <c r="FZ202" s="12">
        <f>Time!FZ173</f>
        <v>7305</v>
      </c>
      <c r="GA202" s="12">
        <f>Time!GA173</f>
        <v>7305</v>
      </c>
      <c r="GB202" s="12">
        <f>Time!GB173</f>
        <v>7305</v>
      </c>
      <c r="GC202" s="12">
        <f>Time!GC173</f>
        <v>7305</v>
      </c>
      <c r="GD202" s="12">
        <f>Time!GD173</f>
        <v>7305</v>
      </c>
      <c r="GE202" s="12">
        <f>Time!GE173</f>
        <v>7305</v>
      </c>
      <c r="GF202" s="12">
        <f>Time!GF173</f>
        <v>7305</v>
      </c>
      <c r="GG202" s="12">
        <f>Time!GG173</f>
        <v>7305</v>
      </c>
      <c r="GH202" s="12">
        <f>Time!GH173</f>
        <v>7305</v>
      </c>
      <c r="GI202" s="12">
        <f>Time!GI173</f>
        <v>7305</v>
      </c>
      <c r="GJ202" s="12">
        <f>Time!GJ173</f>
        <v>7305</v>
      </c>
    </row>
    <row r="203" spans="1:192" s="32" customFormat="1" x14ac:dyDescent="0.25">
      <c r="A203" s="545"/>
      <c r="B203" s="545"/>
      <c r="C203" s="546"/>
      <c r="D203" s="547"/>
      <c r="E203" s="784" t="s">
        <v>720</v>
      </c>
      <c r="F203" s="784">
        <f xml:space="preserve"> [2]Time!F$157</f>
        <v>0</v>
      </c>
      <c r="G203" s="784" t="s">
        <v>180</v>
      </c>
      <c r="H203" s="784">
        <f xml:space="preserve"> [2]Time!H$157</f>
        <v>0</v>
      </c>
      <c r="I203" s="784">
        <f xml:space="preserve"> [2]Time!I$157</f>
        <v>0</v>
      </c>
      <c r="J203" s="83">
        <f xml:space="preserve"> J202 /$F202</f>
        <v>0</v>
      </c>
      <c r="K203" s="83">
        <f t="shared" ref="K203:BV203" si="1207" xml:space="preserve"> K202 /$F202</f>
        <v>0</v>
      </c>
      <c r="L203" s="83">
        <f t="shared" si="1207"/>
        <v>0</v>
      </c>
      <c r="M203" s="83">
        <f t="shared" si="1207"/>
        <v>0</v>
      </c>
      <c r="N203" s="83">
        <f t="shared" si="1207"/>
        <v>0</v>
      </c>
      <c r="O203" s="83">
        <f t="shared" si="1207"/>
        <v>0</v>
      </c>
      <c r="P203" s="83">
        <f t="shared" si="1207"/>
        <v>0</v>
      </c>
      <c r="Q203" s="83">
        <f xml:space="preserve"> Q202 /$F202</f>
        <v>0.50410958904109593</v>
      </c>
      <c r="R203" s="83">
        <f t="shared" si="1207"/>
        <v>1</v>
      </c>
      <c r="S203" s="83">
        <f t="shared" si="1207"/>
        <v>1.5041095890410958</v>
      </c>
      <c r="T203" s="83">
        <f t="shared" si="1207"/>
        <v>2</v>
      </c>
      <c r="U203" s="83">
        <f t="shared" si="1207"/>
        <v>2.504109589041096</v>
      </c>
      <c r="V203" s="83">
        <f t="shared" si="1207"/>
        <v>3</v>
      </c>
      <c r="W203" s="83">
        <f t="shared" si="1207"/>
        <v>3.504109589041096</v>
      </c>
      <c r="X203" s="83">
        <f t="shared" si="1207"/>
        <v>4.0027397260273974</v>
      </c>
      <c r="Y203" s="83">
        <f t="shared" si="1207"/>
        <v>4.506849315068493</v>
      </c>
      <c r="Z203" s="83">
        <f t="shared" si="1207"/>
        <v>5.0027397260273974</v>
      </c>
      <c r="AA203" s="83">
        <f t="shared" si="1207"/>
        <v>5.506849315068493</v>
      </c>
      <c r="AB203" s="83">
        <f t="shared" si="1207"/>
        <v>6.0027397260273974</v>
      </c>
      <c r="AC203" s="83">
        <f t="shared" si="1207"/>
        <v>6.506849315068493</v>
      </c>
      <c r="AD203" s="83">
        <f t="shared" si="1207"/>
        <v>7.0027397260273974</v>
      </c>
      <c r="AE203" s="83">
        <f t="shared" si="1207"/>
        <v>7.506849315068493</v>
      </c>
      <c r="AF203" s="83">
        <f t="shared" si="1207"/>
        <v>8.0054794520547947</v>
      </c>
      <c r="AG203" s="83">
        <f t="shared" si="1207"/>
        <v>8.5095890410958912</v>
      </c>
      <c r="AH203" s="83">
        <f t="shared" si="1207"/>
        <v>9.0054794520547947</v>
      </c>
      <c r="AI203" s="83">
        <f t="shared" si="1207"/>
        <v>9.5095890410958912</v>
      </c>
      <c r="AJ203" s="83">
        <f t="shared" si="1207"/>
        <v>10.005479452054795</v>
      </c>
      <c r="AK203" s="83">
        <f t="shared" si="1207"/>
        <v>10.509589041095891</v>
      </c>
      <c r="AL203" s="83">
        <f t="shared" si="1207"/>
        <v>11.005479452054795</v>
      </c>
      <c r="AM203" s="83">
        <f t="shared" si="1207"/>
        <v>11.509589041095891</v>
      </c>
      <c r="AN203" s="83">
        <f t="shared" si="1207"/>
        <v>12.008219178082191</v>
      </c>
      <c r="AO203" s="83">
        <f t="shared" si="1207"/>
        <v>12.512328767123288</v>
      </c>
      <c r="AP203" s="83">
        <f t="shared" si="1207"/>
        <v>13.008219178082191</v>
      </c>
      <c r="AQ203" s="83">
        <f t="shared" si="1207"/>
        <v>13.512328767123288</v>
      </c>
      <c r="AR203" s="83">
        <f t="shared" si="1207"/>
        <v>14.008219178082191</v>
      </c>
      <c r="AS203" s="83">
        <f t="shared" si="1207"/>
        <v>14.512328767123288</v>
      </c>
      <c r="AT203" s="83">
        <f t="shared" si="1207"/>
        <v>15.008219178082191</v>
      </c>
      <c r="AU203" s="83">
        <f t="shared" si="1207"/>
        <v>15.512328767123288</v>
      </c>
      <c r="AV203" s="83">
        <f t="shared" si="1207"/>
        <v>16.010958904109589</v>
      </c>
      <c r="AW203" s="83">
        <f t="shared" si="1207"/>
        <v>16.515068493150686</v>
      </c>
      <c r="AX203" s="83">
        <f t="shared" si="1207"/>
        <v>17.010958904109589</v>
      </c>
      <c r="AY203" s="83">
        <f t="shared" si="1207"/>
        <v>17.515068493150686</v>
      </c>
      <c r="AZ203" s="83">
        <f t="shared" si="1207"/>
        <v>18.010958904109589</v>
      </c>
      <c r="BA203" s="83">
        <f t="shared" si="1207"/>
        <v>18.515068493150686</v>
      </c>
      <c r="BB203" s="83">
        <f t="shared" si="1207"/>
        <v>19.010958904109589</v>
      </c>
      <c r="BC203" s="83">
        <f t="shared" si="1207"/>
        <v>19.515068493150686</v>
      </c>
      <c r="BD203" s="83">
        <f t="shared" si="1207"/>
        <v>20.013698630136986</v>
      </c>
      <c r="BE203" s="83">
        <f t="shared" si="1207"/>
        <v>20.013698630136986</v>
      </c>
      <c r="BF203" s="83">
        <f t="shared" si="1207"/>
        <v>20.013698630136986</v>
      </c>
      <c r="BG203" s="83">
        <f t="shared" si="1207"/>
        <v>20.013698630136986</v>
      </c>
      <c r="BH203" s="83">
        <f t="shared" si="1207"/>
        <v>20.013698630136986</v>
      </c>
      <c r="BI203" s="83">
        <f t="shared" si="1207"/>
        <v>20.013698630136986</v>
      </c>
      <c r="BJ203" s="83">
        <f t="shared" si="1207"/>
        <v>20.013698630136986</v>
      </c>
      <c r="BK203" s="83">
        <f t="shared" si="1207"/>
        <v>20.013698630136986</v>
      </c>
      <c r="BL203" s="83">
        <f t="shared" si="1207"/>
        <v>20.013698630136986</v>
      </c>
      <c r="BM203" s="83">
        <f t="shared" si="1207"/>
        <v>20.013698630136986</v>
      </c>
      <c r="BN203" s="83">
        <f t="shared" si="1207"/>
        <v>20.013698630136986</v>
      </c>
      <c r="BO203" s="83">
        <f t="shared" si="1207"/>
        <v>20.013698630136986</v>
      </c>
      <c r="BP203" s="83">
        <f t="shared" si="1207"/>
        <v>20.013698630136986</v>
      </c>
      <c r="BQ203" s="83">
        <f t="shared" si="1207"/>
        <v>20.013698630136986</v>
      </c>
      <c r="BR203" s="83">
        <f t="shared" si="1207"/>
        <v>20.013698630136986</v>
      </c>
      <c r="BS203" s="83">
        <f t="shared" si="1207"/>
        <v>20.013698630136986</v>
      </c>
      <c r="BT203" s="83">
        <f t="shared" si="1207"/>
        <v>20.013698630136986</v>
      </c>
      <c r="BU203" s="83">
        <f t="shared" si="1207"/>
        <v>20.013698630136986</v>
      </c>
      <c r="BV203" s="83">
        <f t="shared" si="1207"/>
        <v>20.013698630136986</v>
      </c>
      <c r="BW203" s="83">
        <f t="shared" ref="BW203:EH203" si="1208" xml:space="preserve"> BW202 /$F202</f>
        <v>20.013698630136986</v>
      </c>
      <c r="BX203" s="83">
        <f t="shared" si="1208"/>
        <v>20.013698630136986</v>
      </c>
      <c r="BY203" s="83">
        <f t="shared" si="1208"/>
        <v>20.013698630136986</v>
      </c>
      <c r="BZ203" s="83">
        <f t="shared" si="1208"/>
        <v>20.013698630136986</v>
      </c>
      <c r="CA203" s="83">
        <f t="shared" si="1208"/>
        <v>20.013698630136986</v>
      </c>
      <c r="CB203" s="83">
        <f t="shared" si="1208"/>
        <v>20.013698630136986</v>
      </c>
      <c r="CC203" s="83">
        <f t="shared" si="1208"/>
        <v>20.013698630136986</v>
      </c>
      <c r="CD203" s="83">
        <f t="shared" si="1208"/>
        <v>20.013698630136986</v>
      </c>
      <c r="CE203" s="83">
        <f t="shared" si="1208"/>
        <v>20.013698630136986</v>
      </c>
      <c r="CF203" s="83">
        <f t="shared" si="1208"/>
        <v>20.013698630136986</v>
      </c>
      <c r="CG203" s="83">
        <f t="shared" si="1208"/>
        <v>20.013698630136986</v>
      </c>
      <c r="CH203" s="83">
        <f t="shared" si="1208"/>
        <v>20.013698630136986</v>
      </c>
      <c r="CI203" s="83">
        <f t="shared" si="1208"/>
        <v>20.013698630136986</v>
      </c>
      <c r="CJ203" s="83">
        <f t="shared" si="1208"/>
        <v>20.013698630136986</v>
      </c>
      <c r="CK203" s="83">
        <f t="shared" si="1208"/>
        <v>20.013698630136986</v>
      </c>
      <c r="CL203" s="83">
        <f t="shared" si="1208"/>
        <v>20.013698630136986</v>
      </c>
      <c r="CM203" s="83">
        <f t="shared" si="1208"/>
        <v>20.013698630136986</v>
      </c>
      <c r="CN203" s="83">
        <f t="shared" si="1208"/>
        <v>20.013698630136986</v>
      </c>
      <c r="CO203" s="83">
        <f t="shared" si="1208"/>
        <v>20.013698630136986</v>
      </c>
      <c r="CP203" s="83">
        <f t="shared" si="1208"/>
        <v>20.013698630136986</v>
      </c>
      <c r="CQ203" s="83">
        <f t="shared" si="1208"/>
        <v>20.013698630136986</v>
      </c>
      <c r="CR203" s="83">
        <f t="shared" si="1208"/>
        <v>20.013698630136986</v>
      </c>
      <c r="CS203" s="83">
        <f t="shared" si="1208"/>
        <v>20.013698630136986</v>
      </c>
      <c r="CT203" s="83">
        <f t="shared" si="1208"/>
        <v>20.013698630136986</v>
      </c>
      <c r="CU203" s="83">
        <f t="shared" si="1208"/>
        <v>20.013698630136986</v>
      </c>
      <c r="CV203" s="83">
        <f t="shared" si="1208"/>
        <v>20.013698630136986</v>
      </c>
      <c r="CW203" s="83">
        <f t="shared" si="1208"/>
        <v>20.013698630136986</v>
      </c>
      <c r="CX203" s="83">
        <f t="shared" si="1208"/>
        <v>20.013698630136986</v>
      </c>
      <c r="CY203" s="83">
        <f t="shared" si="1208"/>
        <v>20.013698630136986</v>
      </c>
      <c r="CZ203" s="83">
        <f t="shared" si="1208"/>
        <v>20.013698630136986</v>
      </c>
      <c r="DA203" s="83">
        <f t="shared" si="1208"/>
        <v>20.013698630136986</v>
      </c>
      <c r="DB203" s="83">
        <f t="shared" si="1208"/>
        <v>20.013698630136986</v>
      </c>
      <c r="DC203" s="83">
        <f t="shared" si="1208"/>
        <v>20.013698630136986</v>
      </c>
      <c r="DD203" s="83">
        <f t="shared" si="1208"/>
        <v>20.013698630136986</v>
      </c>
      <c r="DE203" s="83">
        <f t="shared" si="1208"/>
        <v>20.013698630136986</v>
      </c>
      <c r="DF203" s="83">
        <f t="shared" si="1208"/>
        <v>20.013698630136986</v>
      </c>
      <c r="DG203" s="83">
        <f t="shared" si="1208"/>
        <v>20.013698630136986</v>
      </c>
      <c r="DH203" s="83">
        <f t="shared" si="1208"/>
        <v>20.013698630136986</v>
      </c>
      <c r="DI203" s="83">
        <f t="shared" si="1208"/>
        <v>20.013698630136986</v>
      </c>
      <c r="DJ203" s="83">
        <f t="shared" si="1208"/>
        <v>20.013698630136986</v>
      </c>
      <c r="DK203" s="83">
        <f t="shared" si="1208"/>
        <v>20.013698630136986</v>
      </c>
      <c r="DL203" s="83">
        <f t="shared" si="1208"/>
        <v>20.013698630136986</v>
      </c>
      <c r="DM203" s="83">
        <f t="shared" si="1208"/>
        <v>20.013698630136986</v>
      </c>
      <c r="DN203" s="83">
        <f t="shared" si="1208"/>
        <v>20.013698630136986</v>
      </c>
      <c r="DO203" s="83">
        <f t="shared" si="1208"/>
        <v>20.013698630136986</v>
      </c>
      <c r="DP203" s="83">
        <f t="shared" si="1208"/>
        <v>20.013698630136986</v>
      </c>
      <c r="DQ203" s="83">
        <f t="shared" si="1208"/>
        <v>20.013698630136986</v>
      </c>
      <c r="DR203" s="83">
        <f t="shared" si="1208"/>
        <v>20.013698630136986</v>
      </c>
      <c r="DS203" s="83">
        <f t="shared" si="1208"/>
        <v>20.013698630136986</v>
      </c>
      <c r="DT203" s="83">
        <f t="shared" si="1208"/>
        <v>20.013698630136986</v>
      </c>
      <c r="DU203" s="83">
        <f t="shared" si="1208"/>
        <v>20.013698630136986</v>
      </c>
      <c r="DV203" s="83">
        <f t="shared" si="1208"/>
        <v>20.013698630136986</v>
      </c>
      <c r="DW203" s="83">
        <f t="shared" si="1208"/>
        <v>20.013698630136986</v>
      </c>
      <c r="DX203" s="83">
        <f t="shared" si="1208"/>
        <v>20.013698630136986</v>
      </c>
      <c r="DY203" s="83">
        <f t="shared" si="1208"/>
        <v>20.013698630136986</v>
      </c>
      <c r="DZ203" s="83">
        <f t="shared" si="1208"/>
        <v>20.013698630136986</v>
      </c>
      <c r="EA203" s="83">
        <f t="shared" si="1208"/>
        <v>20.013698630136986</v>
      </c>
      <c r="EB203" s="83">
        <f t="shared" si="1208"/>
        <v>20.013698630136986</v>
      </c>
      <c r="EC203" s="83">
        <f t="shared" si="1208"/>
        <v>20.013698630136986</v>
      </c>
      <c r="ED203" s="83">
        <f t="shared" si="1208"/>
        <v>20.013698630136986</v>
      </c>
      <c r="EE203" s="83">
        <f t="shared" si="1208"/>
        <v>20.013698630136986</v>
      </c>
      <c r="EF203" s="83">
        <f t="shared" si="1208"/>
        <v>20.013698630136986</v>
      </c>
      <c r="EG203" s="83">
        <f t="shared" si="1208"/>
        <v>20.013698630136986</v>
      </c>
      <c r="EH203" s="83">
        <f t="shared" si="1208"/>
        <v>20.013698630136986</v>
      </c>
      <c r="EI203" s="83">
        <f t="shared" ref="EI203:GJ203" si="1209" xml:space="preserve"> EI202 /$F202</f>
        <v>20.013698630136986</v>
      </c>
      <c r="EJ203" s="83">
        <f t="shared" si="1209"/>
        <v>20.013698630136986</v>
      </c>
      <c r="EK203" s="83">
        <f t="shared" si="1209"/>
        <v>20.013698630136986</v>
      </c>
      <c r="EL203" s="83">
        <f t="shared" si="1209"/>
        <v>20.013698630136986</v>
      </c>
      <c r="EM203" s="83">
        <f t="shared" si="1209"/>
        <v>20.013698630136986</v>
      </c>
      <c r="EN203" s="83">
        <f t="shared" si="1209"/>
        <v>20.013698630136986</v>
      </c>
      <c r="EO203" s="83">
        <f t="shared" si="1209"/>
        <v>20.013698630136986</v>
      </c>
      <c r="EP203" s="83">
        <f t="shared" si="1209"/>
        <v>20.013698630136986</v>
      </c>
      <c r="EQ203" s="83">
        <f t="shared" si="1209"/>
        <v>20.013698630136986</v>
      </c>
      <c r="ER203" s="83">
        <f t="shared" si="1209"/>
        <v>20.013698630136986</v>
      </c>
      <c r="ES203" s="83">
        <f t="shared" si="1209"/>
        <v>20.013698630136986</v>
      </c>
      <c r="ET203" s="83">
        <f t="shared" si="1209"/>
        <v>20.013698630136986</v>
      </c>
      <c r="EU203" s="83">
        <f t="shared" si="1209"/>
        <v>20.013698630136986</v>
      </c>
      <c r="EV203" s="83">
        <f t="shared" si="1209"/>
        <v>20.013698630136986</v>
      </c>
      <c r="EW203" s="83">
        <f t="shared" si="1209"/>
        <v>20.013698630136986</v>
      </c>
      <c r="EX203" s="83">
        <f t="shared" si="1209"/>
        <v>20.013698630136986</v>
      </c>
      <c r="EY203" s="83">
        <f t="shared" si="1209"/>
        <v>20.013698630136986</v>
      </c>
      <c r="EZ203" s="83">
        <f t="shared" si="1209"/>
        <v>20.013698630136986</v>
      </c>
      <c r="FA203" s="83">
        <f t="shared" si="1209"/>
        <v>20.013698630136986</v>
      </c>
      <c r="FB203" s="83">
        <f t="shared" si="1209"/>
        <v>20.013698630136986</v>
      </c>
      <c r="FC203" s="83">
        <f t="shared" si="1209"/>
        <v>20.013698630136986</v>
      </c>
      <c r="FD203" s="83">
        <f t="shared" si="1209"/>
        <v>20.013698630136986</v>
      </c>
      <c r="FE203" s="83">
        <f t="shared" si="1209"/>
        <v>20.013698630136986</v>
      </c>
      <c r="FF203" s="83">
        <f t="shared" si="1209"/>
        <v>20.013698630136986</v>
      </c>
      <c r="FG203" s="83">
        <f t="shared" si="1209"/>
        <v>20.013698630136986</v>
      </c>
      <c r="FH203" s="83">
        <f t="shared" si="1209"/>
        <v>20.013698630136986</v>
      </c>
      <c r="FI203" s="83">
        <f t="shared" si="1209"/>
        <v>20.013698630136986</v>
      </c>
      <c r="FJ203" s="83">
        <f t="shared" si="1209"/>
        <v>20.013698630136986</v>
      </c>
      <c r="FK203" s="83">
        <f t="shared" si="1209"/>
        <v>20.013698630136986</v>
      </c>
      <c r="FL203" s="83">
        <f t="shared" si="1209"/>
        <v>20.013698630136986</v>
      </c>
      <c r="FM203" s="83">
        <f t="shared" si="1209"/>
        <v>20.013698630136986</v>
      </c>
      <c r="FN203" s="83">
        <f t="shared" si="1209"/>
        <v>20.013698630136986</v>
      </c>
      <c r="FO203" s="83">
        <f t="shared" si="1209"/>
        <v>20.013698630136986</v>
      </c>
      <c r="FP203" s="83">
        <f t="shared" si="1209"/>
        <v>20.013698630136986</v>
      </c>
      <c r="FQ203" s="83">
        <f t="shared" si="1209"/>
        <v>20.013698630136986</v>
      </c>
      <c r="FR203" s="83">
        <f t="shared" si="1209"/>
        <v>20.013698630136986</v>
      </c>
      <c r="FS203" s="83">
        <f t="shared" si="1209"/>
        <v>20.013698630136986</v>
      </c>
      <c r="FT203" s="83">
        <f t="shared" si="1209"/>
        <v>20.013698630136986</v>
      </c>
      <c r="FU203" s="83">
        <f t="shared" si="1209"/>
        <v>20.013698630136986</v>
      </c>
      <c r="FV203" s="83">
        <f t="shared" si="1209"/>
        <v>20.013698630136986</v>
      </c>
      <c r="FW203" s="83">
        <f t="shared" si="1209"/>
        <v>20.013698630136986</v>
      </c>
      <c r="FX203" s="83">
        <f t="shared" si="1209"/>
        <v>20.013698630136986</v>
      </c>
      <c r="FY203" s="83">
        <f t="shared" si="1209"/>
        <v>20.013698630136986</v>
      </c>
      <c r="FZ203" s="83">
        <f t="shared" si="1209"/>
        <v>20.013698630136986</v>
      </c>
      <c r="GA203" s="83">
        <f t="shared" si="1209"/>
        <v>20.013698630136986</v>
      </c>
      <c r="GB203" s="83">
        <f t="shared" si="1209"/>
        <v>20.013698630136986</v>
      </c>
      <c r="GC203" s="83">
        <f t="shared" si="1209"/>
        <v>20.013698630136986</v>
      </c>
      <c r="GD203" s="83">
        <f t="shared" si="1209"/>
        <v>20.013698630136986</v>
      </c>
      <c r="GE203" s="83">
        <f t="shared" si="1209"/>
        <v>20.013698630136986</v>
      </c>
      <c r="GF203" s="83">
        <f t="shared" si="1209"/>
        <v>20.013698630136986</v>
      </c>
      <c r="GG203" s="83">
        <f t="shared" si="1209"/>
        <v>20.013698630136986</v>
      </c>
      <c r="GH203" s="83">
        <f t="shared" si="1209"/>
        <v>20.013698630136986</v>
      </c>
      <c r="GI203" s="83">
        <f t="shared" si="1209"/>
        <v>20.013698630136986</v>
      </c>
      <c r="GJ203" s="83">
        <f t="shared" si="1209"/>
        <v>20.013698630136986</v>
      </c>
    </row>
    <row r="204" spans="1:192" s="32" customFormat="1" x14ac:dyDescent="0.25">
      <c r="A204" s="545"/>
      <c r="B204" s="545"/>
      <c r="C204" s="546"/>
      <c r="D204" s="547"/>
      <c r="E204" s="548"/>
      <c r="F204" s="548"/>
      <c r="G204" s="548"/>
      <c r="H204" s="548"/>
      <c r="I204" s="549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  <c r="CO204" s="12"/>
      <c r="CP204" s="12"/>
      <c r="CQ204" s="12"/>
      <c r="CR204" s="12"/>
      <c r="CS204" s="12"/>
      <c r="CT204" s="12"/>
      <c r="CU204" s="12"/>
      <c r="CV204" s="12"/>
      <c r="CW204" s="12"/>
      <c r="CX204" s="12"/>
      <c r="CY204" s="12"/>
      <c r="CZ204" s="12"/>
      <c r="DA204" s="12"/>
      <c r="DB204" s="12"/>
      <c r="DC204" s="12"/>
      <c r="DD204" s="12"/>
      <c r="DE204" s="12"/>
      <c r="DF204" s="12"/>
      <c r="DG204" s="12"/>
      <c r="DH204" s="12"/>
      <c r="DI204" s="12"/>
      <c r="DJ204" s="12"/>
      <c r="DK204" s="12"/>
      <c r="DL204" s="12"/>
      <c r="DM204" s="12"/>
      <c r="DN204" s="12"/>
      <c r="DO204" s="12"/>
      <c r="DP204" s="12"/>
      <c r="DQ204" s="12"/>
      <c r="DR204" s="12"/>
      <c r="DS204" s="12"/>
      <c r="DT204" s="12"/>
      <c r="DU204" s="12"/>
      <c r="DV204" s="12"/>
      <c r="DW204" s="12"/>
      <c r="DX204" s="12"/>
      <c r="DY204" s="12"/>
      <c r="DZ204" s="12"/>
      <c r="EA204" s="12"/>
      <c r="EB204" s="12"/>
      <c r="EC204" s="12"/>
      <c r="ED204" s="12"/>
      <c r="EE204" s="12"/>
      <c r="EF204" s="12"/>
      <c r="EG204" s="12"/>
      <c r="EH204" s="12"/>
      <c r="EI204" s="12"/>
      <c r="EJ204" s="12"/>
      <c r="EK204" s="12"/>
      <c r="EL204" s="12"/>
      <c r="EM204" s="12"/>
      <c r="EN204" s="12"/>
      <c r="EO204" s="12"/>
      <c r="EP204" s="12"/>
      <c r="EQ204" s="12"/>
      <c r="ER204" s="12"/>
      <c r="ES204" s="12"/>
      <c r="ET204" s="12"/>
      <c r="EU204" s="12"/>
      <c r="EV204" s="12"/>
      <c r="EW204" s="12"/>
      <c r="EX204" s="12"/>
      <c r="EY204" s="12"/>
      <c r="EZ204" s="12"/>
      <c r="FA204" s="12"/>
      <c r="FB204" s="12"/>
      <c r="FC204" s="12"/>
      <c r="FD204" s="12"/>
      <c r="FE204" s="12"/>
      <c r="FF204" s="12"/>
      <c r="FG204" s="12"/>
      <c r="FH204" s="12"/>
      <c r="FI204" s="12"/>
      <c r="FJ204" s="12"/>
      <c r="FK204" s="12"/>
      <c r="FL204" s="12"/>
      <c r="FM204" s="12"/>
      <c r="FN204" s="12"/>
      <c r="FO204" s="12"/>
      <c r="FP204" s="12"/>
      <c r="FQ204" s="12"/>
      <c r="FR204" s="12"/>
      <c r="FS204" s="12"/>
      <c r="FT204" s="12"/>
      <c r="FU204" s="12"/>
      <c r="FV204" s="12"/>
      <c r="FW204" s="12"/>
      <c r="FX204" s="12"/>
      <c r="FY204" s="12"/>
      <c r="FZ204" s="12"/>
      <c r="GA204" s="12"/>
      <c r="GB204" s="12"/>
      <c r="GC204" s="12"/>
      <c r="GD204" s="12"/>
      <c r="GE204" s="12"/>
      <c r="GF204" s="12"/>
      <c r="GG204" s="12"/>
      <c r="GH204" s="12"/>
      <c r="GI204" s="12"/>
      <c r="GJ204" s="12"/>
    </row>
    <row r="205" spans="1:192" s="32" customFormat="1" x14ac:dyDescent="0.25">
      <c r="A205" s="545"/>
      <c r="B205" s="545"/>
      <c r="C205" s="546"/>
      <c r="D205" s="547"/>
      <c r="F205" s="548"/>
      <c r="G205" s="548"/>
      <c r="H205" s="548"/>
      <c r="I205" s="549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  <c r="EB205" s="12"/>
      <c r="EC205" s="12"/>
      <c r="ED205" s="12"/>
      <c r="EE205" s="12"/>
      <c r="EF205" s="12"/>
      <c r="EG205" s="12"/>
      <c r="EH205" s="12"/>
      <c r="EI205" s="12"/>
      <c r="EJ205" s="12"/>
      <c r="EK205" s="12"/>
      <c r="EL205" s="12"/>
      <c r="EM205" s="12"/>
      <c r="EN205" s="12"/>
      <c r="EO205" s="12"/>
      <c r="EP205" s="12"/>
      <c r="EQ205" s="12"/>
      <c r="ER205" s="12"/>
      <c r="ES205" s="12"/>
      <c r="ET205" s="12"/>
      <c r="EU205" s="12"/>
      <c r="EV205" s="12"/>
      <c r="EW205" s="12"/>
      <c r="EX205" s="12"/>
      <c r="EY205" s="12"/>
      <c r="EZ205" s="12"/>
      <c r="FA205" s="12"/>
      <c r="FB205" s="12"/>
      <c r="FC205" s="12"/>
      <c r="FD205" s="12"/>
      <c r="FE205" s="12"/>
      <c r="FF205" s="12"/>
      <c r="FG205" s="12"/>
      <c r="FH205" s="12"/>
      <c r="FI205" s="12"/>
      <c r="FJ205" s="12"/>
      <c r="FK205" s="12"/>
      <c r="FL205" s="12"/>
      <c r="FM205" s="12"/>
      <c r="FN205" s="12"/>
      <c r="FO205" s="12"/>
      <c r="FP205" s="12"/>
      <c r="FQ205" s="12"/>
      <c r="FR205" s="12"/>
      <c r="FS205" s="12"/>
      <c r="FT205" s="12"/>
      <c r="FU205" s="12"/>
      <c r="FV205" s="12"/>
      <c r="FW205" s="12"/>
      <c r="FX205" s="12"/>
      <c r="FY205" s="12"/>
      <c r="FZ205" s="12"/>
      <c r="GA205" s="12"/>
      <c r="GB205" s="12"/>
      <c r="GC205" s="12"/>
      <c r="GD205" s="12"/>
      <c r="GE205" s="12"/>
      <c r="GF205" s="12"/>
      <c r="GG205" s="12"/>
      <c r="GH205" s="12"/>
      <c r="GI205" s="12"/>
      <c r="GJ205" s="12"/>
    </row>
    <row r="206" spans="1:192" s="32" customFormat="1" x14ac:dyDescent="0.25">
      <c r="A206" s="545"/>
      <c r="B206" s="545"/>
      <c r="C206" s="546"/>
      <c r="D206" s="547"/>
      <c r="E206" s="548" t="s">
        <v>628</v>
      </c>
      <c r="F206" s="323">
        <f xml:space="preserve"> InpC!F170</f>
        <v>0.08</v>
      </c>
      <c r="G206" s="723" t="s">
        <v>104</v>
      </c>
      <c r="H206" s="710"/>
      <c r="I206" s="549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  <c r="EB206" s="12"/>
      <c r="EC206" s="12"/>
      <c r="ED206" s="12"/>
      <c r="EE206" s="12"/>
      <c r="EF206" s="12"/>
      <c r="EG206" s="12"/>
      <c r="EH206" s="12"/>
      <c r="EI206" s="12"/>
      <c r="EJ206" s="12"/>
      <c r="EK206" s="12"/>
      <c r="EL206" s="12"/>
      <c r="EM206" s="12"/>
      <c r="EN206" s="12"/>
      <c r="EO206" s="12"/>
      <c r="EP206" s="12"/>
      <c r="EQ206" s="12"/>
      <c r="ER206" s="12"/>
      <c r="ES206" s="12"/>
      <c r="ET206" s="12"/>
      <c r="EU206" s="12"/>
      <c r="EV206" s="12"/>
      <c r="EW206" s="12"/>
      <c r="EX206" s="12"/>
      <c r="EY206" s="12"/>
      <c r="EZ206" s="12"/>
      <c r="FA206" s="12"/>
      <c r="FB206" s="12"/>
      <c r="FC206" s="12"/>
      <c r="FD206" s="12"/>
      <c r="FE206" s="12"/>
      <c r="FF206" s="12"/>
      <c r="FG206" s="12"/>
      <c r="FH206" s="12"/>
      <c r="FI206" s="12"/>
      <c r="FJ206" s="12"/>
      <c r="FK206" s="12"/>
      <c r="FL206" s="12"/>
      <c r="FM206" s="12"/>
      <c r="FN206" s="12"/>
      <c r="FO206" s="12"/>
      <c r="FP206" s="12"/>
      <c r="FQ206" s="12"/>
      <c r="FR206" s="12"/>
      <c r="FS206" s="12"/>
      <c r="FT206" s="12"/>
      <c r="FU206" s="12"/>
      <c r="FV206" s="12"/>
      <c r="FW206" s="12"/>
      <c r="FX206" s="12"/>
      <c r="FY206" s="12"/>
      <c r="FZ206" s="12"/>
      <c r="GA206" s="12"/>
      <c r="GB206" s="12"/>
      <c r="GC206" s="12"/>
      <c r="GD206" s="12"/>
      <c r="GE206" s="12"/>
      <c r="GF206" s="12"/>
      <c r="GG206" s="12"/>
      <c r="GH206" s="12"/>
      <c r="GI206" s="12"/>
      <c r="GJ206" s="12"/>
    </row>
    <row r="207" spans="1:192" s="32" customFormat="1" x14ac:dyDescent="0.25">
      <c r="A207" s="545"/>
      <c r="B207" s="545"/>
      <c r="C207" s="546"/>
      <c r="D207" s="547"/>
      <c r="E207" s="723" t="s">
        <v>720</v>
      </c>
      <c r="F207" s="83">
        <f>Time!F74</f>
        <v>0</v>
      </c>
      <c r="G207" s="83" t="s">
        <v>29</v>
      </c>
      <c r="H207" s="785"/>
      <c r="I207" s="83">
        <f t="shared" ref="I207" si="1210" xml:space="preserve"> I$53</f>
        <v>0</v>
      </c>
      <c r="J207" s="12">
        <f>J191</f>
        <v>0</v>
      </c>
      <c r="K207" s="12">
        <f t="shared" ref="K207:BV207" si="1211">K191</f>
        <v>0</v>
      </c>
      <c r="L207" s="12">
        <f t="shared" si="1211"/>
        <v>1</v>
      </c>
      <c r="M207" s="12">
        <f t="shared" si="1211"/>
        <v>0</v>
      </c>
      <c r="N207" s="12">
        <f t="shared" si="1211"/>
        <v>0</v>
      </c>
      <c r="O207" s="12">
        <f t="shared" si="1211"/>
        <v>0</v>
      </c>
      <c r="P207" s="12">
        <f t="shared" si="1211"/>
        <v>0</v>
      </c>
      <c r="Q207" s="12">
        <f t="shared" si="1211"/>
        <v>0</v>
      </c>
      <c r="R207" s="12">
        <f t="shared" si="1211"/>
        <v>0</v>
      </c>
      <c r="S207" s="12">
        <f t="shared" si="1211"/>
        <v>0</v>
      </c>
      <c r="T207" s="12">
        <f t="shared" si="1211"/>
        <v>0</v>
      </c>
      <c r="U207" s="12">
        <f t="shared" si="1211"/>
        <v>0</v>
      </c>
      <c r="V207" s="12">
        <f t="shared" si="1211"/>
        <v>0</v>
      </c>
      <c r="W207" s="12">
        <f t="shared" si="1211"/>
        <v>0</v>
      </c>
      <c r="X207" s="12">
        <f t="shared" si="1211"/>
        <v>0</v>
      </c>
      <c r="Y207" s="12">
        <f t="shared" si="1211"/>
        <v>0</v>
      </c>
      <c r="Z207" s="12">
        <f t="shared" si="1211"/>
        <v>0</v>
      </c>
      <c r="AA207" s="12">
        <f t="shared" si="1211"/>
        <v>0</v>
      </c>
      <c r="AB207" s="12">
        <f t="shared" si="1211"/>
        <v>0</v>
      </c>
      <c r="AC207" s="12">
        <f t="shared" si="1211"/>
        <v>0</v>
      </c>
      <c r="AD207" s="12">
        <f t="shared" si="1211"/>
        <v>0</v>
      </c>
      <c r="AE207" s="12">
        <f t="shared" si="1211"/>
        <v>0</v>
      </c>
      <c r="AF207" s="12">
        <f t="shared" si="1211"/>
        <v>0</v>
      </c>
      <c r="AG207" s="12">
        <f t="shared" si="1211"/>
        <v>0</v>
      </c>
      <c r="AH207" s="12">
        <f t="shared" si="1211"/>
        <v>0</v>
      </c>
      <c r="AI207" s="12">
        <f t="shared" si="1211"/>
        <v>0</v>
      </c>
      <c r="AJ207" s="12">
        <f t="shared" si="1211"/>
        <v>0</v>
      </c>
      <c r="AK207" s="12">
        <f t="shared" si="1211"/>
        <v>0</v>
      </c>
      <c r="AL207" s="12">
        <f t="shared" si="1211"/>
        <v>0</v>
      </c>
      <c r="AM207" s="12">
        <f t="shared" si="1211"/>
        <v>0</v>
      </c>
      <c r="AN207" s="12">
        <f t="shared" si="1211"/>
        <v>0</v>
      </c>
      <c r="AO207" s="12">
        <f t="shared" si="1211"/>
        <v>0</v>
      </c>
      <c r="AP207" s="12">
        <f t="shared" si="1211"/>
        <v>0</v>
      </c>
      <c r="AQ207" s="12">
        <f t="shared" si="1211"/>
        <v>0</v>
      </c>
      <c r="AR207" s="12">
        <f t="shared" si="1211"/>
        <v>0</v>
      </c>
      <c r="AS207" s="12">
        <f t="shared" si="1211"/>
        <v>0</v>
      </c>
      <c r="AT207" s="12">
        <f t="shared" si="1211"/>
        <v>0</v>
      </c>
      <c r="AU207" s="12">
        <f t="shared" si="1211"/>
        <v>0</v>
      </c>
      <c r="AV207" s="12">
        <f t="shared" si="1211"/>
        <v>0</v>
      </c>
      <c r="AW207" s="12">
        <f t="shared" si="1211"/>
        <v>0</v>
      </c>
      <c r="AX207" s="12">
        <f t="shared" si="1211"/>
        <v>0</v>
      </c>
      <c r="AY207" s="12">
        <f t="shared" si="1211"/>
        <v>0</v>
      </c>
      <c r="AZ207" s="12">
        <f t="shared" si="1211"/>
        <v>0</v>
      </c>
      <c r="BA207" s="12">
        <f t="shared" si="1211"/>
        <v>0</v>
      </c>
      <c r="BB207" s="12">
        <f t="shared" si="1211"/>
        <v>0</v>
      </c>
      <c r="BC207" s="12">
        <f t="shared" si="1211"/>
        <v>0</v>
      </c>
      <c r="BD207" s="12">
        <f t="shared" si="1211"/>
        <v>0</v>
      </c>
      <c r="BE207" s="12">
        <f t="shared" si="1211"/>
        <v>0</v>
      </c>
      <c r="BF207" s="12">
        <f t="shared" si="1211"/>
        <v>0</v>
      </c>
      <c r="BG207" s="12">
        <f t="shared" si="1211"/>
        <v>0</v>
      </c>
      <c r="BH207" s="12">
        <f t="shared" si="1211"/>
        <v>0</v>
      </c>
      <c r="BI207" s="12">
        <f t="shared" si="1211"/>
        <v>0</v>
      </c>
      <c r="BJ207" s="12">
        <f t="shared" si="1211"/>
        <v>0</v>
      </c>
      <c r="BK207" s="12">
        <f t="shared" si="1211"/>
        <v>0</v>
      </c>
      <c r="BL207" s="12">
        <f t="shared" si="1211"/>
        <v>0</v>
      </c>
      <c r="BM207" s="12">
        <f t="shared" si="1211"/>
        <v>0</v>
      </c>
      <c r="BN207" s="12">
        <f t="shared" si="1211"/>
        <v>0</v>
      </c>
      <c r="BO207" s="12">
        <f t="shared" si="1211"/>
        <v>0</v>
      </c>
      <c r="BP207" s="12">
        <f t="shared" si="1211"/>
        <v>0</v>
      </c>
      <c r="BQ207" s="12">
        <f t="shared" si="1211"/>
        <v>0</v>
      </c>
      <c r="BR207" s="12">
        <f t="shared" si="1211"/>
        <v>0</v>
      </c>
      <c r="BS207" s="12">
        <f t="shared" si="1211"/>
        <v>0</v>
      </c>
      <c r="BT207" s="12">
        <f t="shared" si="1211"/>
        <v>0</v>
      </c>
      <c r="BU207" s="12">
        <f t="shared" si="1211"/>
        <v>0</v>
      </c>
      <c r="BV207" s="12">
        <f t="shared" si="1211"/>
        <v>0</v>
      </c>
      <c r="BW207" s="12">
        <f t="shared" ref="BW207:EH207" si="1212">BW191</f>
        <v>0</v>
      </c>
      <c r="BX207" s="12">
        <f t="shared" si="1212"/>
        <v>0</v>
      </c>
      <c r="BY207" s="12">
        <f t="shared" si="1212"/>
        <v>0</v>
      </c>
      <c r="BZ207" s="12">
        <f t="shared" si="1212"/>
        <v>0</v>
      </c>
      <c r="CA207" s="12">
        <f t="shared" si="1212"/>
        <v>0</v>
      </c>
      <c r="CB207" s="12">
        <f t="shared" si="1212"/>
        <v>0</v>
      </c>
      <c r="CC207" s="12">
        <f t="shared" si="1212"/>
        <v>0</v>
      </c>
      <c r="CD207" s="12">
        <f t="shared" si="1212"/>
        <v>0</v>
      </c>
      <c r="CE207" s="12">
        <f t="shared" si="1212"/>
        <v>0</v>
      </c>
      <c r="CF207" s="12">
        <f t="shared" si="1212"/>
        <v>0</v>
      </c>
      <c r="CG207" s="12">
        <f t="shared" si="1212"/>
        <v>0</v>
      </c>
      <c r="CH207" s="12">
        <f t="shared" si="1212"/>
        <v>0</v>
      </c>
      <c r="CI207" s="12">
        <f t="shared" si="1212"/>
        <v>0</v>
      </c>
      <c r="CJ207" s="12">
        <f t="shared" si="1212"/>
        <v>0</v>
      </c>
      <c r="CK207" s="12">
        <f t="shared" si="1212"/>
        <v>0</v>
      </c>
      <c r="CL207" s="12">
        <f t="shared" si="1212"/>
        <v>0</v>
      </c>
      <c r="CM207" s="12">
        <f t="shared" si="1212"/>
        <v>0</v>
      </c>
      <c r="CN207" s="12">
        <f t="shared" si="1212"/>
        <v>0</v>
      </c>
      <c r="CO207" s="12">
        <f t="shared" si="1212"/>
        <v>0</v>
      </c>
      <c r="CP207" s="12">
        <f t="shared" si="1212"/>
        <v>0</v>
      </c>
      <c r="CQ207" s="12">
        <f t="shared" si="1212"/>
        <v>0</v>
      </c>
      <c r="CR207" s="12">
        <f t="shared" si="1212"/>
        <v>0</v>
      </c>
      <c r="CS207" s="12">
        <f t="shared" si="1212"/>
        <v>0</v>
      </c>
      <c r="CT207" s="12">
        <f t="shared" si="1212"/>
        <v>0</v>
      </c>
      <c r="CU207" s="12">
        <f t="shared" si="1212"/>
        <v>0</v>
      </c>
      <c r="CV207" s="12">
        <f t="shared" si="1212"/>
        <v>0</v>
      </c>
      <c r="CW207" s="12">
        <f t="shared" si="1212"/>
        <v>0</v>
      </c>
      <c r="CX207" s="12">
        <f t="shared" si="1212"/>
        <v>0</v>
      </c>
      <c r="CY207" s="12">
        <f t="shared" si="1212"/>
        <v>0</v>
      </c>
      <c r="CZ207" s="12">
        <f t="shared" si="1212"/>
        <v>0</v>
      </c>
      <c r="DA207" s="12">
        <f t="shared" si="1212"/>
        <v>0</v>
      </c>
      <c r="DB207" s="12">
        <f t="shared" si="1212"/>
        <v>0</v>
      </c>
      <c r="DC207" s="12">
        <f t="shared" si="1212"/>
        <v>0</v>
      </c>
      <c r="DD207" s="12">
        <f t="shared" si="1212"/>
        <v>0</v>
      </c>
      <c r="DE207" s="12">
        <f t="shared" si="1212"/>
        <v>0</v>
      </c>
      <c r="DF207" s="12">
        <f t="shared" si="1212"/>
        <v>0</v>
      </c>
      <c r="DG207" s="12">
        <f t="shared" si="1212"/>
        <v>0</v>
      </c>
      <c r="DH207" s="12">
        <f t="shared" si="1212"/>
        <v>0</v>
      </c>
      <c r="DI207" s="12">
        <f t="shared" si="1212"/>
        <v>0</v>
      </c>
      <c r="DJ207" s="12">
        <f t="shared" si="1212"/>
        <v>0</v>
      </c>
      <c r="DK207" s="12">
        <f t="shared" si="1212"/>
        <v>0</v>
      </c>
      <c r="DL207" s="12">
        <f t="shared" si="1212"/>
        <v>0</v>
      </c>
      <c r="DM207" s="12">
        <f t="shared" si="1212"/>
        <v>0</v>
      </c>
      <c r="DN207" s="12">
        <f t="shared" si="1212"/>
        <v>0</v>
      </c>
      <c r="DO207" s="12">
        <f t="shared" si="1212"/>
        <v>0</v>
      </c>
      <c r="DP207" s="12">
        <f t="shared" si="1212"/>
        <v>0</v>
      </c>
      <c r="DQ207" s="12">
        <f t="shared" si="1212"/>
        <v>0</v>
      </c>
      <c r="DR207" s="12">
        <f t="shared" si="1212"/>
        <v>0</v>
      </c>
      <c r="DS207" s="12">
        <f t="shared" si="1212"/>
        <v>0</v>
      </c>
      <c r="DT207" s="12">
        <f t="shared" si="1212"/>
        <v>0</v>
      </c>
      <c r="DU207" s="12">
        <f t="shared" si="1212"/>
        <v>0</v>
      </c>
      <c r="DV207" s="12">
        <f t="shared" si="1212"/>
        <v>0</v>
      </c>
      <c r="DW207" s="12">
        <f t="shared" si="1212"/>
        <v>0</v>
      </c>
      <c r="DX207" s="12">
        <f t="shared" si="1212"/>
        <v>0</v>
      </c>
      <c r="DY207" s="12">
        <f t="shared" si="1212"/>
        <v>0</v>
      </c>
      <c r="DZ207" s="12">
        <f t="shared" si="1212"/>
        <v>0</v>
      </c>
      <c r="EA207" s="12">
        <f t="shared" si="1212"/>
        <v>0</v>
      </c>
      <c r="EB207" s="12">
        <f t="shared" si="1212"/>
        <v>0</v>
      </c>
      <c r="EC207" s="12">
        <f t="shared" si="1212"/>
        <v>0</v>
      </c>
      <c r="ED207" s="12">
        <f t="shared" si="1212"/>
        <v>0</v>
      </c>
      <c r="EE207" s="12">
        <f t="shared" si="1212"/>
        <v>0</v>
      </c>
      <c r="EF207" s="12">
        <f t="shared" si="1212"/>
        <v>0</v>
      </c>
      <c r="EG207" s="12">
        <f t="shared" si="1212"/>
        <v>0</v>
      </c>
      <c r="EH207" s="12">
        <f t="shared" si="1212"/>
        <v>0</v>
      </c>
      <c r="EI207" s="12">
        <f t="shared" ref="EI207:GJ207" si="1213">EI191</f>
        <v>0</v>
      </c>
      <c r="EJ207" s="12">
        <f t="shared" si="1213"/>
        <v>0</v>
      </c>
      <c r="EK207" s="12">
        <f t="shared" si="1213"/>
        <v>0</v>
      </c>
      <c r="EL207" s="12">
        <f t="shared" si="1213"/>
        <v>0</v>
      </c>
      <c r="EM207" s="12">
        <f t="shared" si="1213"/>
        <v>0</v>
      </c>
      <c r="EN207" s="12">
        <f t="shared" si="1213"/>
        <v>0</v>
      </c>
      <c r="EO207" s="12">
        <f t="shared" si="1213"/>
        <v>0</v>
      </c>
      <c r="EP207" s="12">
        <f t="shared" si="1213"/>
        <v>0</v>
      </c>
      <c r="EQ207" s="12">
        <f t="shared" si="1213"/>
        <v>0</v>
      </c>
      <c r="ER207" s="12">
        <f t="shared" si="1213"/>
        <v>0</v>
      </c>
      <c r="ES207" s="12">
        <f t="shared" si="1213"/>
        <v>0</v>
      </c>
      <c r="ET207" s="12">
        <f t="shared" si="1213"/>
        <v>0</v>
      </c>
      <c r="EU207" s="12">
        <f t="shared" si="1213"/>
        <v>0</v>
      </c>
      <c r="EV207" s="12">
        <f t="shared" si="1213"/>
        <v>0</v>
      </c>
      <c r="EW207" s="12">
        <f t="shared" si="1213"/>
        <v>0</v>
      </c>
      <c r="EX207" s="12">
        <f t="shared" si="1213"/>
        <v>0</v>
      </c>
      <c r="EY207" s="12">
        <f t="shared" si="1213"/>
        <v>0</v>
      </c>
      <c r="EZ207" s="12">
        <f t="shared" si="1213"/>
        <v>0</v>
      </c>
      <c r="FA207" s="12">
        <f t="shared" si="1213"/>
        <v>0</v>
      </c>
      <c r="FB207" s="12">
        <f t="shared" si="1213"/>
        <v>0</v>
      </c>
      <c r="FC207" s="12">
        <f t="shared" si="1213"/>
        <v>0</v>
      </c>
      <c r="FD207" s="12">
        <f t="shared" si="1213"/>
        <v>0</v>
      </c>
      <c r="FE207" s="12">
        <f t="shared" si="1213"/>
        <v>0</v>
      </c>
      <c r="FF207" s="12">
        <f t="shared" si="1213"/>
        <v>0</v>
      </c>
      <c r="FG207" s="12">
        <f t="shared" si="1213"/>
        <v>0</v>
      </c>
      <c r="FH207" s="12">
        <f t="shared" si="1213"/>
        <v>0</v>
      </c>
      <c r="FI207" s="12">
        <f t="shared" si="1213"/>
        <v>0</v>
      </c>
      <c r="FJ207" s="12">
        <f t="shared" si="1213"/>
        <v>0</v>
      </c>
      <c r="FK207" s="12">
        <f t="shared" si="1213"/>
        <v>0</v>
      </c>
      <c r="FL207" s="12">
        <f t="shared" si="1213"/>
        <v>0</v>
      </c>
      <c r="FM207" s="12">
        <f t="shared" si="1213"/>
        <v>0</v>
      </c>
      <c r="FN207" s="12">
        <f t="shared" si="1213"/>
        <v>0</v>
      </c>
      <c r="FO207" s="12">
        <f t="shared" si="1213"/>
        <v>0</v>
      </c>
      <c r="FP207" s="12">
        <f t="shared" si="1213"/>
        <v>0</v>
      </c>
      <c r="FQ207" s="12">
        <f t="shared" si="1213"/>
        <v>0</v>
      </c>
      <c r="FR207" s="12">
        <f t="shared" si="1213"/>
        <v>0</v>
      </c>
      <c r="FS207" s="12">
        <f t="shared" si="1213"/>
        <v>0</v>
      </c>
      <c r="FT207" s="12">
        <f t="shared" si="1213"/>
        <v>0</v>
      </c>
      <c r="FU207" s="12">
        <f t="shared" si="1213"/>
        <v>0</v>
      </c>
      <c r="FV207" s="12">
        <f t="shared" si="1213"/>
        <v>0</v>
      </c>
      <c r="FW207" s="12">
        <f t="shared" si="1213"/>
        <v>0</v>
      </c>
      <c r="FX207" s="12">
        <f t="shared" si="1213"/>
        <v>0</v>
      </c>
      <c r="FY207" s="12">
        <f t="shared" si="1213"/>
        <v>0</v>
      </c>
      <c r="FZ207" s="12">
        <f t="shared" si="1213"/>
        <v>0</v>
      </c>
      <c r="GA207" s="12">
        <f t="shared" si="1213"/>
        <v>0</v>
      </c>
      <c r="GB207" s="12">
        <f t="shared" si="1213"/>
        <v>0</v>
      </c>
      <c r="GC207" s="12">
        <f t="shared" si="1213"/>
        <v>0</v>
      </c>
      <c r="GD207" s="12">
        <f t="shared" si="1213"/>
        <v>0</v>
      </c>
      <c r="GE207" s="12">
        <f t="shared" si="1213"/>
        <v>0</v>
      </c>
      <c r="GF207" s="12">
        <f t="shared" si="1213"/>
        <v>0</v>
      </c>
      <c r="GG207" s="12">
        <f t="shared" si="1213"/>
        <v>0</v>
      </c>
      <c r="GH207" s="12">
        <f t="shared" si="1213"/>
        <v>0</v>
      </c>
      <c r="GI207" s="12">
        <f t="shared" si="1213"/>
        <v>0</v>
      </c>
      <c r="GJ207" s="12">
        <f t="shared" si="1213"/>
        <v>0</v>
      </c>
    </row>
    <row r="208" spans="1:192" s="32" customFormat="1" x14ac:dyDescent="0.25">
      <c r="A208" s="545"/>
      <c r="B208" s="545"/>
      <c r="C208" s="546"/>
      <c r="D208" s="547"/>
      <c r="E208" s="83" t="s">
        <v>42</v>
      </c>
      <c r="F208" s="785">
        <f>Time!F169</f>
        <v>0</v>
      </c>
      <c r="G208" s="785" t="str">
        <f>Time!G169</f>
        <v>flag</v>
      </c>
      <c r="H208" s="785">
        <f>$H$191</f>
        <v>1</v>
      </c>
      <c r="I208" s="785">
        <f xml:space="preserve"> [2]Time!I$76</f>
        <v>0</v>
      </c>
      <c r="J208" s="12">
        <f>Time!J169</f>
        <v>0</v>
      </c>
      <c r="K208" s="12">
        <f>Time!K169</f>
        <v>0</v>
      </c>
      <c r="L208" s="12">
        <f>Time!L169</f>
        <v>0</v>
      </c>
      <c r="M208" s="12">
        <f>Time!M169</f>
        <v>0</v>
      </c>
      <c r="N208" s="12">
        <f>Time!N169</f>
        <v>0</v>
      </c>
      <c r="O208" s="12">
        <f>Time!O169</f>
        <v>0</v>
      </c>
      <c r="P208" s="12">
        <f>Time!P169</f>
        <v>0</v>
      </c>
      <c r="Q208" s="12">
        <f>Time!Q169</f>
        <v>1</v>
      </c>
      <c r="R208" s="12">
        <f>Time!R169</f>
        <v>1</v>
      </c>
      <c r="S208" s="12">
        <f>Time!S169</f>
        <v>1</v>
      </c>
      <c r="T208" s="12">
        <f>Time!T169</f>
        <v>1</v>
      </c>
      <c r="U208" s="12">
        <f>Time!U169</f>
        <v>1</v>
      </c>
      <c r="V208" s="12">
        <f>Time!V169</f>
        <v>1</v>
      </c>
      <c r="W208" s="12">
        <f>Time!W169</f>
        <v>1</v>
      </c>
      <c r="X208" s="12">
        <f>Time!X169</f>
        <v>1</v>
      </c>
      <c r="Y208" s="12">
        <f>Time!Y169</f>
        <v>1</v>
      </c>
      <c r="Z208" s="12">
        <f>Time!Z169</f>
        <v>1</v>
      </c>
      <c r="AA208" s="12">
        <f>Time!AA169</f>
        <v>1</v>
      </c>
      <c r="AB208" s="12">
        <f>Time!AB169</f>
        <v>1</v>
      </c>
      <c r="AC208" s="12">
        <f>Time!AC169</f>
        <v>1</v>
      </c>
      <c r="AD208" s="12">
        <f>Time!AD169</f>
        <v>1</v>
      </c>
      <c r="AE208" s="12">
        <f>Time!AE169</f>
        <v>1</v>
      </c>
      <c r="AF208" s="12">
        <f>Time!AF169</f>
        <v>1</v>
      </c>
      <c r="AG208" s="12">
        <f>Time!AG169</f>
        <v>1</v>
      </c>
      <c r="AH208" s="12">
        <f>Time!AH169</f>
        <v>1</v>
      </c>
      <c r="AI208" s="12">
        <f>Time!AI169</f>
        <v>1</v>
      </c>
      <c r="AJ208" s="12">
        <f>Time!AJ169</f>
        <v>1</v>
      </c>
      <c r="AK208" s="12">
        <f>Time!AK169</f>
        <v>1</v>
      </c>
      <c r="AL208" s="12">
        <f>Time!AL169</f>
        <v>1</v>
      </c>
      <c r="AM208" s="12">
        <f>Time!AM169</f>
        <v>1</v>
      </c>
      <c r="AN208" s="12">
        <f>Time!AN169</f>
        <v>1</v>
      </c>
      <c r="AO208" s="12">
        <f>Time!AO169</f>
        <v>1</v>
      </c>
      <c r="AP208" s="12">
        <f>Time!AP169</f>
        <v>1</v>
      </c>
      <c r="AQ208" s="12">
        <f>Time!AQ169</f>
        <v>1</v>
      </c>
      <c r="AR208" s="12">
        <f>Time!AR169</f>
        <v>1</v>
      </c>
      <c r="AS208" s="12">
        <f>Time!AS169</f>
        <v>1</v>
      </c>
      <c r="AT208" s="12">
        <f>Time!AT169</f>
        <v>1</v>
      </c>
      <c r="AU208" s="12">
        <f>Time!AU169</f>
        <v>1</v>
      </c>
      <c r="AV208" s="12">
        <f>Time!AV169</f>
        <v>1</v>
      </c>
      <c r="AW208" s="12">
        <f>Time!AW169</f>
        <v>1</v>
      </c>
      <c r="AX208" s="12">
        <f>Time!AX169</f>
        <v>1</v>
      </c>
      <c r="AY208" s="12">
        <f>Time!AY169</f>
        <v>1</v>
      </c>
      <c r="AZ208" s="12">
        <f>Time!AZ169</f>
        <v>1</v>
      </c>
      <c r="BA208" s="12">
        <f>Time!BA169</f>
        <v>1</v>
      </c>
      <c r="BB208" s="12">
        <f>Time!BB169</f>
        <v>1</v>
      </c>
      <c r="BC208" s="12">
        <f>Time!BC169</f>
        <v>1</v>
      </c>
      <c r="BD208" s="12">
        <f>Time!BD169</f>
        <v>1</v>
      </c>
      <c r="BE208" s="12">
        <f>Time!BE169</f>
        <v>0</v>
      </c>
      <c r="BF208" s="12">
        <f>Time!BF169</f>
        <v>0</v>
      </c>
      <c r="BG208" s="12">
        <f>Time!BG169</f>
        <v>0</v>
      </c>
      <c r="BH208" s="12">
        <f>Time!BH169</f>
        <v>0</v>
      </c>
      <c r="BI208" s="12">
        <f>Time!BI169</f>
        <v>0</v>
      </c>
      <c r="BJ208" s="12">
        <f>Time!BJ169</f>
        <v>0</v>
      </c>
      <c r="BK208" s="12">
        <f>Time!BK169</f>
        <v>0</v>
      </c>
      <c r="BL208" s="12">
        <f>Time!BL169</f>
        <v>0</v>
      </c>
      <c r="BM208" s="12">
        <f>Time!BM169</f>
        <v>0</v>
      </c>
      <c r="BN208" s="12">
        <f>Time!BN169</f>
        <v>0</v>
      </c>
      <c r="BO208" s="12">
        <f>Time!BO169</f>
        <v>0</v>
      </c>
      <c r="BP208" s="12">
        <f>Time!BP169</f>
        <v>0</v>
      </c>
      <c r="BQ208" s="12">
        <f>Time!BQ169</f>
        <v>0</v>
      </c>
      <c r="BR208" s="12">
        <f>Time!BR169</f>
        <v>0</v>
      </c>
      <c r="BS208" s="12">
        <f>Time!BS169</f>
        <v>0</v>
      </c>
      <c r="BT208" s="12">
        <f>Time!BT169</f>
        <v>0</v>
      </c>
      <c r="BU208" s="12">
        <f>Time!BU169</f>
        <v>0</v>
      </c>
      <c r="BV208" s="12">
        <f>Time!BV169</f>
        <v>0</v>
      </c>
      <c r="BW208" s="12">
        <f>Time!BW169</f>
        <v>0</v>
      </c>
      <c r="BX208" s="12">
        <f>Time!BX169</f>
        <v>0</v>
      </c>
      <c r="BY208" s="12">
        <f>Time!BY169</f>
        <v>0</v>
      </c>
      <c r="BZ208" s="12">
        <f>Time!BZ169</f>
        <v>0</v>
      </c>
      <c r="CA208" s="12">
        <f>Time!CA169</f>
        <v>0</v>
      </c>
      <c r="CB208" s="12">
        <f>Time!CB169</f>
        <v>0</v>
      </c>
      <c r="CC208" s="12">
        <f>Time!CC169</f>
        <v>0</v>
      </c>
      <c r="CD208" s="12">
        <f>Time!CD169</f>
        <v>0</v>
      </c>
      <c r="CE208" s="12">
        <f>Time!CE169</f>
        <v>0</v>
      </c>
      <c r="CF208" s="12">
        <f>Time!CF169</f>
        <v>0</v>
      </c>
      <c r="CG208" s="12">
        <f>Time!CG169</f>
        <v>0</v>
      </c>
      <c r="CH208" s="12">
        <f>Time!CH169</f>
        <v>0</v>
      </c>
      <c r="CI208" s="12">
        <f>Time!CI169</f>
        <v>0</v>
      </c>
      <c r="CJ208" s="12">
        <f>Time!CJ169</f>
        <v>0</v>
      </c>
      <c r="CK208" s="12">
        <f>Time!CK169</f>
        <v>0</v>
      </c>
      <c r="CL208" s="12">
        <f>Time!CL169</f>
        <v>0</v>
      </c>
      <c r="CM208" s="12">
        <f>Time!CM169</f>
        <v>0</v>
      </c>
      <c r="CN208" s="12">
        <f>Time!CN169</f>
        <v>0</v>
      </c>
      <c r="CO208" s="12">
        <f>Time!CO169</f>
        <v>0</v>
      </c>
      <c r="CP208" s="12">
        <f>Time!CP169</f>
        <v>0</v>
      </c>
      <c r="CQ208" s="12">
        <f>Time!CQ169</f>
        <v>0</v>
      </c>
      <c r="CR208" s="12">
        <f>Time!CR169</f>
        <v>0</v>
      </c>
      <c r="CS208" s="12">
        <f>Time!CS169</f>
        <v>0</v>
      </c>
      <c r="CT208" s="12">
        <f>Time!CT169</f>
        <v>0</v>
      </c>
      <c r="CU208" s="12">
        <f>Time!CU169</f>
        <v>0</v>
      </c>
      <c r="CV208" s="12">
        <f>Time!CV169</f>
        <v>0</v>
      </c>
      <c r="CW208" s="12">
        <f>Time!CW169</f>
        <v>0</v>
      </c>
      <c r="CX208" s="12">
        <f>Time!CX169</f>
        <v>0</v>
      </c>
      <c r="CY208" s="12">
        <f>Time!CY169</f>
        <v>0</v>
      </c>
      <c r="CZ208" s="12">
        <f>Time!CZ169</f>
        <v>0</v>
      </c>
      <c r="DA208" s="12">
        <f>Time!DA169</f>
        <v>0</v>
      </c>
      <c r="DB208" s="12">
        <f>Time!DB169</f>
        <v>0</v>
      </c>
      <c r="DC208" s="12">
        <f>Time!DC169</f>
        <v>0</v>
      </c>
      <c r="DD208" s="12">
        <f>Time!DD169</f>
        <v>0</v>
      </c>
      <c r="DE208" s="12">
        <f>Time!DE169</f>
        <v>0</v>
      </c>
      <c r="DF208" s="12">
        <f>Time!DF169</f>
        <v>0</v>
      </c>
      <c r="DG208" s="12">
        <f>Time!DG169</f>
        <v>0</v>
      </c>
      <c r="DH208" s="12">
        <f>Time!DH169</f>
        <v>0</v>
      </c>
      <c r="DI208" s="12">
        <f>Time!DI169</f>
        <v>0</v>
      </c>
      <c r="DJ208" s="12">
        <f>Time!DJ169</f>
        <v>0</v>
      </c>
      <c r="DK208" s="12">
        <f>Time!DK169</f>
        <v>0</v>
      </c>
      <c r="DL208" s="12">
        <f>Time!DL169</f>
        <v>0</v>
      </c>
      <c r="DM208" s="12">
        <f>Time!DM169</f>
        <v>0</v>
      </c>
      <c r="DN208" s="12">
        <f>Time!DN169</f>
        <v>0</v>
      </c>
      <c r="DO208" s="12">
        <f>Time!DO169</f>
        <v>0</v>
      </c>
      <c r="DP208" s="12">
        <f>Time!DP169</f>
        <v>0</v>
      </c>
      <c r="DQ208" s="12">
        <f>Time!DQ169</f>
        <v>0</v>
      </c>
      <c r="DR208" s="12">
        <f>Time!DR169</f>
        <v>0</v>
      </c>
      <c r="DS208" s="12">
        <f>Time!DS169</f>
        <v>0</v>
      </c>
      <c r="DT208" s="12">
        <f>Time!DT169</f>
        <v>0</v>
      </c>
      <c r="DU208" s="12">
        <f>Time!DU169</f>
        <v>0</v>
      </c>
      <c r="DV208" s="12">
        <f>Time!DV169</f>
        <v>0</v>
      </c>
      <c r="DW208" s="12">
        <f>Time!DW169</f>
        <v>0</v>
      </c>
      <c r="DX208" s="12">
        <f>Time!DX169</f>
        <v>0</v>
      </c>
      <c r="DY208" s="12">
        <f>Time!DY169</f>
        <v>0</v>
      </c>
      <c r="DZ208" s="12">
        <f>Time!DZ169</f>
        <v>0</v>
      </c>
      <c r="EA208" s="12">
        <f>Time!EA169</f>
        <v>0</v>
      </c>
      <c r="EB208" s="12">
        <f>Time!EB169</f>
        <v>0</v>
      </c>
      <c r="EC208" s="12">
        <f>Time!EC169</f>
        <v>0</v>
      </c>
      <c r="ED208" s="12">
        <f>Time!ED169</f>
        <v>0</v>
      </c>
      <c r="EE208" s="12">
        <f>Time!EE169</f>
        <v>0</v>
      </c>
      <c r="EF208" s="12">
        <f>Time!EF169</f>
        <v>0</v>
      </c>
      <c r="EG208" s="12">
        <f>Time!EG169</f>
        <v>0</v>
      </c>
      <c r="EH208" s="12">
        <f>Time!EH169</f>
        <v>0</v>
      </c>
      <c r="EI208" s="12">
        <f>Time!EI169</f>
        <v>0</v>
      </c>
      <c r="EJ208" s="12">
        <f>Time!EJ169</f>
        <v>0</v>
      </c>
      <c r="EK208" s="12">
        <f>Time!EK169</f>
        <v>0</v>
      </c>
      <c r="EL208" s="12">
        <f>Time!EL169</f>
        <v>0</v>
      </c>
      <c r="EM208" s="12">
        <f>Time!EM169</f>
        <v>0</v>
      </c>
      <c r="EN208" s="12">
        <f>Time!EN169</f>
        <v>0</v>
      </c>
      <c r="EO208" s="12">
        <f>Time!EO169</f>
        <v>0</v>
      </c>
      <c r="EP208" s="12">
        <f>Time!EP169</f>
        <v>0</v>
      </c>
      <c r="EQ208" s="12">
        <f>Time!EQ169</f>
        <v>0</v>
      </c>
      <c r="ER208" s="12">
        <f>Time!ER169</f>
        <v>0</v>
      </c>
      <c r="ES208" s="12">
        <f>Time!ES169</f>
        <v>0</v>
      </c>
      <c r="ET208" s="12">
        <f>Time!ET169</f>
        <v>0</v>
      </c>
      <c r="EU208" s="12">
        <f>Time!EU169</f>
        <v>0</v>
      </c>
      <c r="EV208" s="12">
        <f>Time!EV169</f>
        <v>0</v>
      </c>
      <c r="EW208" s="12">
        <f>Time!EW169</f>
        <v>0</v>
      </c>
      <c r="EX208" s="12">
        <f>Time!EX169</f>
        <v>0</v>
      </c>
      <c r="EY208" s="12">
        <f>Time!EY169</f>
        <v>0</v>
      </c>
      <c r="EZ208" s="12">
        <f>Time!EZ169</f>
        <v>0</v>
      </c>
      <c r="FA208" s="12">
        <f>Time!FA169</f>
        <v>0</v>
      </c>
      <c r="FB208" s="12">
        <f>Time!FB169</f>
        <v>0</v>
      </c>
      <c r="FC208" s="12">
        <f>Time!FC169</f>
        <v>0</v>
      </c>
      <c r="FD208" s="12">
        <f>Time!FD169</f>
        <v>0</v>
      </c>
      <c r="FE208" s="12">
        <f>Time!FE169</f>
        <v>0</v>
      </c>
      <c r="FF208" s="12">
        <f>Time!FF169</f>
        <v>0</v>
      </c>
      <c r="FG208" s="12">
        <f>Time!FG169</f>
        <v>0</v>
      </c>
      <c r="FH208" s="12">
        <f>Time!FH169</f>
        <v>0</v>
      </c>
      <c r="FI208" s="12">
        <f>Time!FI169</f>
        <v>0</v>
      </c>
      <c r="FJ208" s="12">
        <f>Time!FJ169</f>
        <v>0</v>
      </c>
      <c r="FK208" s="12">
        <f>Time!FK169</f>
        <v>0</v>
      </c>
      <c r="FL208" s="12">
        <f>Time!FL169</f>
        <v>0</v>
      </c>
      <c r="FM208" s="12">
        <f>Time!FM169</f>
        <v>0</v>
      </c>
      <c r="FN208" s="12">
        <f>Time!FN169</f>
        <v>0</v>
      </c>
      <c r="FO208" s="12">
        <f>Time!FO169</f>
        <v>0</v>
      </c>
      <c r="FP208" s="12">
        <f>Time!FP169</f>
        <v>0</v>
      </c>
      <c r="FQ208" s="12">
        <f>Time!FQ169</f>
        <v>0</v>
      </c>
      <c r="FR208" s="12">
        <f>Time!FR169</f>
        <v>0</v>
      </c>
      <c r="FS208" s="12">
        <f>Time!FS169</f>
        <v>0</v>
      </c>
      <c r="FT208" s="12">
        <f>Time!FT169</f>
        <v>0</v>
      </c>
      <c r="FU208" s="12">
        <f>Time!FU169</f>
        <v>0</v>
      </c>
      <c r="FV208" s="12">
        <f>Time!FV169</f>
        <v>0</v>
      </c>
      <c r="FW208" s="12">
        <f>Time!FW169</f>
        <v>0</v>
      </c>
      <c r="FX208" s="12">
        <f>Time!FX169</f>
        <v>0</v>
      </c>
      <c r="FY208" s="12">
        <f>Time!FY169</f>
        <v>0</v>
      </c>
      <c r="FZ208" s="12">
        <f>Time!FZ169</f>
        <v>0</v>
      </c>
      <c r="GA208" s="12">
        <f>Time!GA169</f>
        <v>0</v>
      </c>
      <c r="GB208" s="12">
        <f>Time!GB169</f>
        <v>0</v>
      </c>
      <c r="GC208" s="12">
        <f>Time!GC169</f>
        <v>0</v>
      </c>
      <c r="GD208" s="12">
        <f>Time!GD169</f>
        <v>0</v>
      </c>
      <c r="GE208" s="12">
        <f>Time!GE169</f>
        <v>0</v>
      </c>
      <c r="GF208" s="12">
        <f>Time!GF169</f>
        <v>0</v>
      </c>
      <c r="GG208" s="12">
        <f>Time!GG169</f>
        <v>0</v>
      </c>
      <c r="GH208" s="12">
        <f>Time!GH169</f>
        <v>0</v>
      </c>
      <c r="GI208" s="12">
        <f>Time!GI169</f>
        <v>0</v>
      </c>
      <c r="GJ208" s="12">
        <f>Time!GJ169</f>
        <v>0</v>
      </c>
    </row>
    <row r="209" spans="1:192" s="32" customFormat="1" x14ac:dyDescent="0.25">
      <c r="A209" s="712"/>
      <c r="B209" s="712"/>
      <c r="C209" s="713"/>
      <c r="D209" s="714"/>
      <c r="E209" s="785" t="s">
        <v>117</v>
      </c>
      <c r="F209" s="791">
        <f xml:space="preserve"> [2]Time!F$97</f>
        <v>0</v>
      </c>
      <c r="G209" s="791" t="str">
        <f xml:space="preserve"> [2]Time!G$97</f>
        <v>flag</v>
      </c>
      <c r="H209" s="791">
        <f>Time!H169</f>
        <v>40</v>
      </c>
      <c r="I209" s="791">
        <f xml:space="preserve"> [2]Time!I$97</f>
        <v>0</v>
      </c>
      <c r="J209" s="12">
        <f>Time!J169</f>
        <v>0</v>
      </c>
      <c r="K209" s="12">
        <f>Time!K169</f>
        <v>0</v>
      </c>
      <c r="L209" s="12">
        <f>Time!L169</f>
        <v>0</v>
      </c>
      <c r="M209" s="12">
        <f>Time!M169</f>
        <v>0</v>
      </c>
      <c r="N209" s="12">
        <f>Time!N169</f>
        <v>0</v>
      </c>
      <c r="O209" s="12">
        <f>Time!O169</f>
        <v>0</v>
      </c>
      <c r="P209" s="12">
        <f>Time!P169</f>
        <v>0</v>
      </c>
      <c r="Q209" s="12">
        <f>Time!Q169</f>
        <v>1</v>
      </c>
      <c r="R209" s="12">
        <f>Time!R169</f>
        <v>1</v>
      </c>
      <c r="S209" s="12">
        <f>Time!S169</f>
        <v>1</v>
      </c>
      <c r="T209" s="12">
        <f>Time!T169</f>
        <v>1</v>
      </c>
      <c r="U209" s="12">
        <f>Time!U169</f>
        <v>1</v>
      </c>
      <c r="V209" s="12">
        <f>Time!V169</f>
        <v>1</v>
      </c>
      <c r="W209" s="12">
        <f>Time!W169</f>
        <v>1</v>
      </c>
      <c r="X209" s="12">
        <f>Time!X169</f>
        <v>1</v>
      </c>
      <c r="Y209" s="12">
        <f>Time!Y169</f>
        <v>1</v>
      </c>
      <c r="Z209" s="12">
        <f>Time!Z169</f>
        <v>1</v>
      </c>
      <c r="AA209" s="12">
        <f>Time!AA169</f>
        <v>1</v>
      </c>
      <c r="AB209" s="12">
        <f>Time!AB169</f>
        <v>1</v>
      </c>
      <c r="AC209" s="12">
        <f>Time!AC169</f>
        <v>1</v>
      </c>
      <c r="AD209" s="12">
        <f>Time!AD169</f>
        <v>1</v>
      </c>
      <c r="AE209" s="12">
        <f>Time!AE169</f>
        <v>1</v>
      </c>
      <c r="AF209" s="12">
        <f>Time!AF169</f>
        <v>1</v>
      </c>
      <c r="AG209" s="12">
        <f>Time!AG169</f>
        <v>1</v>
      </c>
      <c r="AH209" s="12">
        <f>Time!AH169</f>
        <v>1</v>
      </c>
      <c r="AI209" s="12">
        <f>Time!AI169</f>
        <v>1</v>
      </c>
      <c r="AJ209" s="12">
        <f>Time!AJ169</f>
        <v>1</v>
      </c>
      <c r="AK209" s="12">
        <f>Time!AK169</f>
        <v>1</v>
      </c>
      <c r="AL209" s="12">
        <f>Time!AL169</f>
        <v>1</v>
      </c>
      <c r="AM209" s="12">
        <f>Time!AM169</f>
        <v>1</v>
      </c>
      <c r="AN209" s="12">
        <f>Time!AN169</f>
        <v>1</v>
      </c>
      <c r="AO209" s="12">
        <f>Time!AO169</f>
        <v>1</v>
      </c>
      <c r="AP209" s="12">
        <f>Time!AP169</f>
        <v>1</v>
      </c>
      <c r="AQ209" s="12">
        <f>Time!AQ169</f>
        <v>1</v>
      </c>
      <c r="AR209" s="12">
        <f>Time!AR169</f>
        <v>1</v>
      </c>
      <c r="AS209" s="12">
        <f>Time!AS169</f>
        <v>1</v>
      </c>
      <c r="AT209" s="12">
        <f>Time!AT169</f>
        <v>1</v>
      </c>
      <c r="AU209" s="12">
        <f>Time!AU169</f>
        <v>1</v>
      </c>
      <c r="AV209" s="12">
        <f>Time!AV169</f>
        <v>1</v>
      </c>
      <c r="AW209" s="12">
        <f>Time!AW169</f>
        <v>1</v>
      </c>
      <c r="AX209" s="12">
        <f>Time!AX169</f>
        <v>1</v>
      </c>
      <c r="AY209" s="12">
        <f>Time!AY169</f>
        <v>1</v>
      </c>
      <c r="AZ209" s="12">
        <f>Time!AZ169</f>
        <v>1</v>
      </c>
      <c r="BA209" s="12">
        <f>Time!BA169</f>
        <v>1</v>
      </c>
      <c r="BB209" s="12">
        <f>Time!BB169</f>
        <v>1</v>
      </c>
      <c r="BC209" s="12">
        <f>Time!BC169</f>
        <v>1</v>
      </c>
      <c r="BD209" s="12">
        <f>Time!BD169</f>
        <v>1</v>
      </c>
      <c r="BE209" s="12">
        <f>Time!BE169</f>
        <v>0</v>
      </c>
      <c r="BF209" s="12">
        <f>Time!BF169</f>
        <v>0</v>
      </c>
      <c r="BG209" s="12">
        <f>Time!BG169</f>
        <v>0</v>
      </c>
      <c r="BH209" s="12">
        <f>Time!BH169</f>
        <v>0</v>
      </c>
      <c r="BI209" s="12">
        <f>Time!BI169</f>
        <v>0</v>
      </c>
      <c r="BJ209" s="12">
        <f>Time!BJ169</f>
        <v>0</v>
      </c>
      <c r="BK209" s="12">
        <f>Time!BK169</f>
        <v>0</v>
      </c>
      <c r="BL209" s="12">
        <f>Time!BL169</f>
        <v>0</v>
      </c>
      <c r="BM209" s="12">
        <f>Time!BM169</f>
        <v>0</v>
      </c>
      <c r="BN209" s="12">
        <f>Time!BN169</f>
        <v>0</v>
      </c>
      <c r="BO209" s="12">
        <f>Time!BO169</f>
        <v>0</v>
      </c>
      <c r="BP209" s="12">
        <f>Time!BP169</f>
        <v>0</v>
      </c>
      <c r="BQ209" s="12">
        <f>Time!BQ169</f>
        <v>0</v>
      </c>
      <c r="BR209" s="12">
        <f>Time!BR169</f>
        <v>0</v>
      </c>
      <c r="BS209" s="12">
        <f>Time!BS169</f>
        <v>0</v>
      </c>
      <c r="BT209" s="12">
        <f>Time!BT169</f>
        <v>0</v>
      </c>
      <c r="BU209" s="12">
        <f>Time!BU169</f>
        <v>0</v>
      </c>
      <c r="BV209" s="12">
        <f>Time!BV169</f>
        <v>0</v>
      </c>
      <c r="BW209" s="12">
        <f>Time!BW169</f>
        <v>0</v>
      </c>
      <c r="BX209" s="12">
        <f>Time!BX169</f>
        <v>0</v>
      </c>
      <c r="BY209" s="12">
        <f>Time!BY169</f>
        <v>0</v>
      </c>
      <c r="BZ209" s="12">
        <f>Time!BZ169</f>
        <v>0</v>
      </c>
      <c r="CA209" s="12">
        <f>Time!CA169</f>
        <v>0</v>
      </c>
      <c r="CB209" s="12">
        <f>Time!CB169</f>
        <v>0</v>
      </c>
      <c r="CC209" s="12">
        <f>Time!CC169</f>
        <v>0</v>
      </c>
      <c r="CD209" s="12">
        <f>Time!CD169</f>
        <v>0</v>
      </c>
      <c r="CE209" s="12">
        <f>Time!CE169</f>
        <v>0</v>
      </c>
      <c r="CF209" s="12">
        <f>Time!CF169</f>
        <v>0</v>
      </c>
      <c r="CG209" s="12">
        <f>Time!CG169</f>
        <v>0</v>
      </c>
      <c r="CH209" s="12">
        <f>Time!CH169</f>
        <v>0</v>
      </c>
      <c r="CI209" s="12">
        <f>Time!CI169</f>
        <v>0</v>
      </c>
      <c r="CJ209" s="12">
        <f>Time!CJ169</f>
        <v>0</v>
      </c>
      <c r="CK209" s="12">
        <f>Time!CK169</f>
        <v>0</v>
      </c>
      <c r="CL209" s="12">
        <f>Time!CL169</f>
        <v>0</v>
      </c>
      <c r="CM209" s="12">
        <f>Time!CM169</f>
        <v>0</v>
      </c>
      <c r="CN209" s="12">
        <f>Time!CN169</f>
        <v>0</v>
      </c>
      <c r="CO209" s="12">
        <f>Time!CO169</f>
        <v>0</v>
      </c>
      <c r="CP209" s="12">
        <f>Time!CP169</f>
        <v>0</v>
      </c>
      <c r="CQ209" s="12">
        <f>Time!CQ169</f>
        <v>0</v>
      </c>
      <c r="CR209" s="12">
        <f>Time!CR169</f>
        <v>0</v>
      </c>
      <c r="CS209" s="12">
        <f>Time!CS169</f>
        <v>0</v>
      </c>
      <c r="CT209" s="12">
        <f>Time!CT169</f>
        <v>0</v>
      </c>
      <c r="CU209" s="12">
        <f>Time!CU169</f>
        <v>0</v>
      </c>
      <c r="CV209" s="12">
        <f>Time!CV169</f>
        <v>0</v>
      </c>
      <c r="CW209" s="12">
        <f>Time!CW169</f>
        <v>0</v>
      </c>
      <c r="CX209" s="12">
        <f>Time!CX169</f>
        <v>0</v>
      </c>
      <c r="CY209" s="12">
        <f>Time!CY169</f>
        <v>0</v>
      </c>
      <c r="CZ209" s="12">
        <f>Time!CZ169</f>
        <v>0</v>
      </c>
      <c r="DA209" s="12">
        <f>Time!DA169</f>
        <v>0</v>
      </c>
      <c r="DB209" s="12">
        <f>Time!DB169</f>
        <v>0</v>
      </c>
      <c r="DC209" s="12">
        <f>Time!DC169</f>
        <v>0</v>
      </c>
      <c r="DD209" s="12">
        <f>Time!DD169</f>
        <v>0</v>
      </c>
      <c r="DE209" s="12">
        <f>Time!DE169</f>
        <v>0</v>
      </c>
      <c r="DF209" s="12">
        <f>Time!DF169</f>
        <v>0</v>
      </c>
      <c r="DG209" s="12">
        <f>Time!DG169</f>
        <v>0</v>
      </c>
      <c r="DH209" s="12">
        <f>Time!DH169</f>
        <v>0</v>
      </c>
      <c r="DI209" s="12">
        <f>Time!DI169</f>
        <v>0</v>
      </c>
      <c r="DJ209" s="12">
        <f>Time!DJ169</f>
        <v>0</v>
      </c>
      <c r="DK209" s="12">
        <f>Time!DK169</f>
        <v>0</v>
      </c>
      <c r="DL209" s="12">
        <f>Time!DL169</f>
        <v>0</v>
      </c>
      <c r="DM209" s="12">
        <f>Time!DM169</f>
        <v>0</v>
      </c>
      <c r="DN209" s="12">
        <f>Time!DN169</f>
        <v>0</v>
      </c>
      <c r="DO209" s="12">
        <f>Time!DO169</f>
        <v>0</v>
      </c>
      <c r="DP209" s="12">
        <f>Time!DP169</f>
        <v>0</v>
      </c>
      <c r="DQ209" s="12">
        <f>Time!DQ169</f>
        <v>0</v>
      </c>
      <c r="DR209" s="12">
        <f>Time!DR169</f>
        <v>0</v>
      </c>
      <c r="DS209" s="12">
        <f>Time!DS169</f>
        <v>0</v>
      </c>
      <c r="DT209" s="12">
        <f>Time!DT169</f>
        <v>0</v>
      </c>
      <c r="DU209" s="12">
        <f>Time!DU169</f>
        <v>0</v>
      </c>
      <c r="DV209" s="12">
        <f>Time!DV169</f>
        <v>0</v>
      </c>
      <c r="DW209" s="12">
        <f>Time!DW169</f>
        <v>0</v>
      </c>
      <c r="DX209" s="12">
        <f>Time!DX169</f>
        <v>0</v>
      </c>
      <c r="DY209" s="12">
        <f>Time!DY169</f>
        <v>0</v>
      </c>
      <c r="DZ209" s="12">
        <f>Time!DZ169</f>
        <v>0</v>
      </c>
      <c r="EA209" s="12">
        <f>Time!EA169</f>
        <v>0</v>
      </c>
      <c r="EB209" s="12">
        <f>Time!EB169</f>
        <v>0</v>
      </c>
      <c r="EC209" s="12">
        <f>Time!EC169</f>
        <v>0</v>
      </c>
      <c r="ED209" s="12">
        <f>Time!ED169</f>
        <v>0</v>
      </c>
      <c r="EE209" s="12">
        <f>Time!EE169</f>
        <v>0</v>
      </c>
      <c r="EF209" s="12">
        <f>Time!EF169</f>
        <v>0</v>
      </c>
      <c r="EG209" s="12">
        <f>Time!EG169</f>
        <v>0</v>
      </c>
      <c r="EH209" s="12">
        <f>Time!EH169</f>
        <v>0</v>
      </c>
      <c r="EI209" s="12">
        <f>Time!EI169</f>
        <v>0</v>
      </c>
      <c r="EJ209" s="12">
        <f>Time!EJ169</f>
        <v>0</v>
      </c>
      <c r="EK209" s="12">
        <f>Time!EK169</f>
        <v>0</v>
      </c>
      <c r="EL209" s="12">
        <f>Time!EL169</f>
        <v>0</v>
      </c>
      <c r="EM209" s="12">
        <f>Time!EM169</f>
        <v>0</v>
      </c>
      <c r="EN209" s="12">
        <f>Time!EN169</f>
        <v>0</v>
      </c>
      <c r="EO209" s="12">
        <f>Time!EO169</f>
        <v>0</v>
      </c>
      <c r="EP209" s="12">
        <f>Time!EP169</f>
        <v>0</v>
      </c>
      <c r="EQ209" s="12">
        <f>Time!EQ169</f>
        <v>0</v>
      </c>
      <c r="ER209" s="12">
        <f>Time!ER169</f>
        <v>0</v>
      </c>
      <c r="ES209" s="12">
        <f>Time!ES169</f>
        <v>0</v>
      </c>
      <c r="ET209" s="12">
        <f>Time!ET169</f>
        <v>0</v>
      </c>
      <c r="EU209" s="12">
        <f>Time!EU169</f>
        <v>0</v>
      </c>
      <c r="EV209" s="12">
        <f>Time!EV169</f>
        <v>0</v>
      </c>
      <c r="EW209" s="12">
        <f>Time!EW169</f>
        <v>0</v>
      </c>
      <c r="EX209" s="12">
        <f>Time!EX169</f>
        <v>0</v>
      </c>
      <c r="EY209" s="12">
        <f>Time!EY169</f>
        <v>0</v>
      </c>
      <c r="EZ209" s="12">
        <f>Time!EZ169</f>
        <v>0</v>
      </c>
      <c r="FA209" s="12">
        <f>Time!FA169</f>
        <v>0</v>
      </c>
      <c r="FB209" s="12">
        <f>Time!FB169</f>
        <v>0</v>
      </c>
      <c r="FC209" s="12">
        <f>Time!FC169</f>
        <v>0</v>
      </c>
      <c r="FD209" s="12">
        <f>Time!FD169</f>
        <v>0</v>
      </c>
      <c r="FE209" s="12">
        <f>Time!FE169</f>
        <v>0</v>
      </c>
      <c r="FF209" s="12">
        <f>Time!FF169</f>
        <v>0</v>
      </c>
      <c r="FG209" s="12">
        <f>Time!FG169</f>
        <v>0</v>
      </c>
      <c r="FH209" s="12">
        <f>Time!FH169</f>
        <v>0</v>
      </c>
      <c r="FI209" s="12">
        <f>Time!FI169</f>
        <v>0</v>
      </c>
      <c r="FJ209" s="12">
        <f>Time!FJ169</f>
        <v>0</v>
      </c>
      <c r="FK209" s="12">
        <f>Time!FK169</f>
        <v>0</v>
      </c>
      <c r="FL209" s="12">
        <f>Time!FL169</f>
        <v>0</v>
      </c>
      <c r="FM209" s="12">
        <f>Time!FM169</f>
        <v>0</v>
      </c>
      <c r="FN209" s="12">
        <f>Time!FN169</f>
        <v>0</v>
      </c>
      <c r="FO209" s="12">
        <f>Time!FO169</f>
        <v>0</v>
      </c>
      <c r="FP209" s="12">
        <f>Time!FP169</f>
        <v>0</v>
      </c>
      <c r="FQ209" s="12">
        <f>Time!FQ169</f>
        <v>0</v>
      </c>
      <c r="FR209" s="12">
        <f>Time!FR169</f>
        <v>0</v>
      </c>
      <c r="FS209" s="12">
        <f>Time!FS169</f>
        <v>0</v>
      </c>
      <c r="FT209" s="12">
        <f>Time!FT169</f>
        <v>0</v>
      </c>
      <c r="FU209" s="12">
        <f>Time!FU169</f>
        <v>0</v>
      </c>
      <c r="FV209" s="12">
        <f>Time!FV169</f>
        <v>0</v>
      </c>
      <c r="FW209" s="12">
        <f>Time!FW169</f>
        <v>0</v>
      </c>
      <c r="FX209" s="12">
        <f>Time!FX169</f>
        <v>0</v>
      </c>
      <c r="FY209" s="12">
        <f>Time!FY169</f>
        <v>0</v>
      </c>
      <c r="FZ209" s="12">
        <f>Time!FZ169</f>
        <v>0</v>
      </c>
      <c r="GA209" s="12">
        <f>Time!GA169</f>
        <v>0</v>
      </c>
      <c r="GB209" s="12">
        <f>Time!GB169</f>
        <v>0</v>
      </c>
      <c r="GC209" s="12">
        <f>Time!GC169</f>
        <v>0</v>
      </c>
      <c r="GD209" s="12">
        <f>Time!GD169</f>
        <v>0</v>
      </c>
      <c r="GE209" s="12">
        <f>Time!GE169</f>
        <v>0</v>
      </c>
      <c r="GF209" s="12">
        <f>Time!GF169</f>
        <v>0</v>
      </c>
      <c r="GG209" s="12">
        <f>Time!GG169</f>
        <v>0</v>
      </c>
      <c r="GH209" s="12">
        <f>Time!GH169</f>
        <v>0</v>
      </c>
      <c r="GI209" s="12">
        <f>Time!GI169</f>
        <v>0</v>
      </c>
      <c r="GJ209" s="12">
        <f>Time!GJ169</f>
        <v>0</v>
      </c>
    </row>
    <row r="210" spans="1:192" s="32" customFormat="1" x14ac:dyDescent="0.25">
      <c r="A210" s="712"/>
      <c r="B210" s="712"/>
      <c r="C210" s="713"/>
      <c r="D210" s="714"/>
      <c r="E210" s="791" t="s">
        <v>729</v>
      </c>
      <c r="F210" s="791"/>
      <c r="G210" s="791"/>
      <c r="H210" s="791"/>
      <c r="I210" s="791"/>
      <c r="J210" s="83">
        <f xml:space="preserve"> (1 / (1 + $F206) ^ J207) * MAX(J208:J209)</f>
        <v>0</v>
      </c>
      <c r="K210" s="83">
        <f xml:space="preserve"> (1 / (1 + $F206) ^ K203) * MAX(K208:K209)</f>
        <v>0</v>
      </c>
      <c r="L210" s="83">
        <f t="shared" ref="L210:T210" si="1214" xml:space="preserve"> (1 / (1 + $F206) ^ L203) * MAX(L208:L209)</f>
        <v>0</v>
      </c>
      <c r="M210" s="83">
        <f t="shared" si="1214"/>
        <v>0</v>
      </c>
      <c r="N210" s="83">
        <f t="shared" si="1214"/>
        <v>0</v>
      </c>
      <c r="O210" s="83">
        <f t="shared" si="1214"/>
        <v>0</v>
      </c>
      <c r="P210" s="83">
        <f t="shared" si="1214"/>
        <v>0</v>
      </c>
      <c r="Q210" s="83">
        <f t="shared" si="1214"/>
        <v>0.96194615788303062</v>
      </c>
      <c r="R210" s="83">
        <f t="shared" si="1214"/>
        <v>0.92592592592592582</v>
      </c>
      <c r="S210" s="83">
        <f t="shared" si="1214"/>
        <v>0.89069088692873188</v>
      </c>
      <c r="T210" s="83">
        <f t="shared" si="1214"/>
        <v>0.85733882030178321</v>
      </c>
      <c r="U210" s="83">
        <f t="shared" ref="U210" si="1215" xml:space="preserve"> (1 / (1 + $F206) ^ U203) * MAX(U208:U209)</f>
        <v>0.82471378419327024</v>
      </c>
      <c r="V210" s="83">
        <f t="shared" ref="V210" si="1216" xml:space="preserve"> (1 / (1 + $F206) ^ V203) * MAX(V208:V209)</f>
        <v>0.79383224102016958</v>
      </c>
      <c r="W210" s="83">
        <f t="shared" ref="W210" si="1217" xml:space="preserve"> (1 / (1 + $F206) ^ W203) * MAX(W208:W209)</f>
        <v>0.76362387425302791</v>
      </c>
      <c r="X210" s="83">
        <f t="shared" ref="X210" si="1218" xml:space="preserve"> (1 / (1 + $F206) ^ X203) * MAX(X208:X209)</f>
        <v>0.73487488649688093</v>
      </c>
      <c r="Y210" s="83">
        <f t="shared" ref="Y210" si="1219" xml:space="preserve"> (1 / (1 + $F206) ^ Y203) * MAX(Y208:Y209)</f>
        <v>0.7069100735904027</v>
      </c>
      <c r="Z210" s="83">
        <f t="shared" ref="Z210" si="1220" xml:space="preserve"> (1 / (1 + $F206) ^ Z203) * MAX(Z208:Z209)</f>
        <v>0.6804397097193341</v>
      </c>
      <c r="AA210" s="83">
        <f t="shared" ref="AA210" si="1221" xml:space="preserve"> (1 / (1 + $F206) ^ AA203) * MAX(AA208:AA209)</f>
        <v>0.65454636443555803</v>
      </c>
      <c r="AB210" s="83">
        <f t="shared" ref="AB210:AC210" si="1222" xml:space="preserve"> (1 / (1 + $F206) ^ AB203) * MAX(AB208:AB209)</f>
        <v>0.63003676825864263</v>
      </c>
      <c r="AC210" s="83">
        <f t="shared" si="1222"/>
        <v>0.60606144855144262</v>
      </c>
      <c r="AD210" s="83">
        <f t="shared" ref="AD210" si="1223" xml:space="preserve"> (1 / (1 + $F206) ^ AD203) * MAX(AD208:AD209)</f>
        <v>0.58336737801726157</v>
      </c>
      <c r="AE210" s="83">
        <f t="shared" ref="AE210" si="1224" xml:space="preserve"> (1 / (1 + $F206) ^ AE203) * MAX(AE208:AE209)</f>
        <v>0.56116800791800237</v>
      </c>
      <c r="AF210" s="83">
        <f t="shared" ref="AF210" si="1225" xml:space="preserve"> (1 / (1 + $F206) ^ AF203) * MAX(AF208:AF209)</f>
        <v>0.54004109880380358</v>
      </c>
      <c r="AG210" s="83">
        <f t="shared" ref="AG210" si="1226" xml:space="preserve"> (1 / (1 + $F206) ^ AG203) * MAX(AG208:AG209)</f>
        <v>0.51949046009324884</v>
      </c>
      <c r="AH210" s="83">
        <f t="shared" ref="AH210" si="1227" xml:space="preserve"> (1 / (1 + $F206) ^ AH203) * MAX(AH208:AH209)</f>
        <v>0.50003805444796612</v>
      </c>
      <c r="AI210" s="83">
        <f t="shared" ref="AI210" si="1228" xml:space="preserve"> (1 / (1 + $F206) ^ AI203) * MAX(AI208:AI209)</f>
        <v>0.48100968527152671</v>
      </c>
      <c r="AJ210" s="83">
        <f t="shared" ref="AJ210" si="1229" xml:space="preserve"> (1 / (1 + $F206) ^ AJ203) * MAX(AJ208:AJ209)</f>
        <v>0.46299819856293162</v>
      </c>
      <c r="AK210" s="83">
        <f t="shared" ref="AK210:AL210" si="1230" xml:space="preserve"> (1 / (1 + $F206) ^ AK203) * MAX(AK208:AK209)</f>
        <v>0.44537933821437659</v>
      </c>
      <c r="AL210" s="83">
        <f t="shared" si="1230"/>
        <v>0.42870203570641813</v>
      </c>
      <c r="AM210" s="83">
        <f t="shared" ref="AM210" si="1231" xml:space="preserve"> (1 / (1 + $F206) ^ AM203) * MAX(AM208:AM209)</f>
        <v>0.41238827612442269</v>
      </c>
      <c r="AN210" s="83">
        <f t="shared" ref="AN210" si="1232" xml:space="preserve"> (1 / (1 + $F206) ^ AN203) * MAX(AN208:AN209)</f>
        <v>0.39686264118709597</v>
      </c>
      <c r="AO210" s="83">
        <f t="shared" ref="AO210" si="1233" xml:space="preserve"> (1 / (1 + $F206) ^ AO203) * MAX(AO208:AO209)</f>
        <v>0.38176049289723868</v>
      </c>
      <c r="AP210" s="83">
        <f t="shared" ref="AP210" si="1234" xml:space="preserve"> (1 / (1 + $F206) ^ AP203) * MAX(AP208:AP209)</f>
        <v>0.36746540850657033</v>
      </c>
      <c r="AQ210" s="83">
        <f t="shared" ref="AQ210" si="1235" xml:space="preserve"> (1 / (1 + $F206) ^ AQ203) * MAX(AQ208:AQ209)</f>
        <v>0.35348193786781362</v>
      </c>
      <c r="AR210" s="83">
        <f t="shared" ref="AR210" si="1236" xml:space="preserve"> (1 / (1 + $F206) ^ AR203) * MAX(AR208:AR209)</f>
        <v>0.3402457486171947</v>
      </c>
      <c r="AS210" s="83">
        <f t="shared" ref="AS210" si="1237" xml:space="preserve"> (1 / (1 + $F206) ^ AS203) * MAX(AS208:AS209)</f>
        <v>0.32729809061834586</v>
      </c>
      <c r="AT210" s="83">
        <f t="shared" ref="AT210:AU210" si="1238" xml:space="preserve"> (1 / (1 + $F206) ^ AT203) * MAX(AT208:AT209)</f>
        <v>0.31504235983073575</v>
      </c>
      <c r="AU210" s="83">
        <f t="shared" si="1238"/>
        <v>0.30305378760957952</v>
      </c>
      <c r="AV210" s="83">
        <f t="shared" ref="AV210" si="1239" xml:space="preserve"> (1 / (1 + $F206) ^ AV203) * MAX(AV208:AV209)</f>
        <v>0.29164438839721951</v>
      </c>
      <c r="AW210" s="83">
        <f t="shared" ref="AW210" si="1240" xml:space="preserve"> (1 / (1 + $F206) ^ AW203) * MAX(AW208:AW209)</f>
        <v>0.28054619888685151</v>
      </c>
      <c r="AX210" s="83">
        <f t="shared" ref="AX210" si="1241" xml:space="preserve"> (1 / (1 + $F206) ^ AX203) * MAX(AX208:AX209)</f>
        <v>0.27004110036779572</v>
      </c>
      <c r="AY210" s="83">
        <f t="shared" ref="AY210" si="1242" xml:space="preserve"> (1 / (1 + $F206) ^ AY203) * MAX(AY208:AY209)</f>
        <v>0.25976499896930699</v>
      </c>
      <c r="AZ210" s="83">
        <f t="shared" ref="AZ210" si="1243" xml:space="preserve"> (1 / (1 + $F206) ^ AZ203) * MAX(AZ208:AZ209)</f>
        <v>0.25003805589610717</v>
      </c>
      <c r="BA210" s="83">
        <f t="shared" ref="BA210" si="1244" xml:space="preserve"> (1 / (1 + $F206) ^ BA203) * MAX(BA208:BA209)</f>
        <v>0.24052314719380274</v>
      </c>
      <c r="BB210" s="83">
        <f t="shared" ref="BB210" si="1245" xml:space="preserve"> (1 / (1 + $F206) ^ BB203) * MAX(BB208:BB209)</f>
        <v>0.23151671842232147</v>
      </c>
      <c r="BC210" s="83">
        <f t="shared" ref="BC210:BD210" si="1246" xml:space="preserve"> (1 / (1 + $F206) ^ BC203) * MAX(BC208:BC209)</f>
        <v>0.22270661777203954</v>
      </c>
      <c r="BD210" s="83">
        <f t="shared" si="1246"/>
        <v>0.21432213682085885</v>
      </c>
      <c r="BE210" s="83">
        <f t="shared" ref="BE210" si="1247" xml:space="preserve"> (1 / (1 + $F206) ^ BE203) * MAX(BE208:BE209)</f>
        <v>0</v>
      </c>
      <c r="BF210" s="83">
        <f t="shared" ref="BF210" si="1248" xml:space="preserve"> (1 / (1 + $F206) ^ BF203) * MAX(BF208:BF209)</f>
        <v>0</v>
      </c>
      <c r="BG210" s="83">
        <f t="shared" ref="BG210" si="1249" xml:space="preserve"> (1 / (1 + $F206) ^ BG203) * MAX(BG208:BG209)</f>
        <v>0</v>
      </c>
      <c r="BH210" s="83">
        <f t="shared" ref="BH210" si="1250" xml:space="preserve"> (1 / (1 + $F206) ^ BH203) * MAX(BH208:BH209)</f>
        <v>0</v>
      </c>
      <c r="BI210" s="83">
        <f t="shared" ref="BI210" si="1251" xml:space="preserve"> (1 / (1 + $F206) ^ BI203) * MAX(BI208:BI209)</f>
        <v>0</v>
      </c>
      <c r="BJ210" s="83">
        <f t="shared" ref="BJ210" si="1252" xml:space="preserve"> (1 / (1 + $F206) ^ BJ203) * MAX(BJ208:BJ209)</f>
        <v>0</v>
      </c>
      <c r="BK210" s="83">
        <f t="shared" ref="BK210" si="1253" xml:space="preserve"> (1 / (1 + $F206) ^ BK203) * MAX(BK208:BK209)</f>
        <v>0</v>
      </c>
      <c r="BL210" s="83">
        <f t="shared" ref="BL210:BM210" si="1254" xml:space="preserve"> (1 / (1 + $F206) ^ BL203) * MAX(BL208:BL209)</f>
        <v>0</v>
      </c>
      <c r="BM210" s="83">
        <f t="shared" si="1254"/>
        <v>0</v>
      </c>
      <c r="BN210" s="83">
        <f t="shared" ref="BN210" si="1255" xml:space="preserve"> (1 / (1 + $F206) ^ BN203) * MAX(BN208:BN209)</f>
        <v>0</v>
      </c>
      <c r="BO210" s="83">
        <f t="shared" ref="BO210" si="1256" xml:space="preserve"> (1 / (1 + $F206) ^ BO203) * MAX(BO208:BO209)</f>
        <v>0</v>
      </c>
      <c r="BP210" s="83">
        <f t="shared" ref="BP210" si="1257" xml:space="preserve"> (1 / (1 + $F206) ^ BP203) * MAX(BP208:BP209)</f>
        <v>0</v>
      </c>
      <c r="BQ210" s="83">
        <f t="shared" ref="BQ210" si="1258" xml:space="preserve"> (1 / (1 + $F206) ^ BQ203) * MAX(BQ208:BQ209)</f>
        <v>0</v>
      </c>
      <c r="BR210" s="83">
        <f t="shared" ref="BR210" si="1259" xml:space="preserve"> (1 / (1 + $F206) ^ BR203) * MAX(BR208:BR209)</f>
        <v>0</v>
      </c>
      <c r="BS210" s="83">
        <f t="shared" ref="BS210" si="1260" xml:space="preserve"> (1 / (1 + $F206) ^ BS203) * MAX(BS208:BS209)</f>
        <v>0</v>
      </c>
      <c r="BT210" s="83">
        <f t="shared" ref="BT210" si="1261" xml:space="preserve"> (1 / (1 + $F206) ^ BT203) * MAX(BT208:BT209)</f>
        <v>0</v>
      </c>
      <c r="BU210" s="83">
        <f t="shared" ref="BU210:BV210" si="1262" xml:space="preserve"> (1 / (1 + $F206) ^ BU203) * MAX(BU208:BU209)</f>
        <v>0</v>
      </c>
      <c r="BV210" s="83">
        <f t="shared" si="1262"/>
        <v>0</v>
      </c>
      <c r="BW210" s="83">
        <f t="shared" ref="BW210" si="1263" xml:space="preserve"> (1 / (1 + $F206) ^ BW203) * MAX(BW208:BW209)</f>
        <v>0</v>
      </c>
      <c r="BX210" s="83">
        <f t="shared" ref="BX210" si="1264" xml:space="preserve"> (1 / (1 + $F206) ^ BX203) * MAX(BX208:BX209)</f>
        <v>0</v>
      </c>
      <c r="BY210" s="83">
        <f t="shared" ref="BY210" si="1265" xml:space="preserve"> (1 / (1 + $F206) ^ BY203) * MAX(BY208:BY209)</f>
        <v>0</v>
      </c>
      <c r="BZ210" s="83">
        <f t="shared" ref="BZ210" si="1266" xml:space="preserve"> (1 / (1 + $F206) ^ BZ203) * MAX(BZ208:BZ209)</f>
        <v>0</v>
      </c>
      <c r="CA210" s="83">
        <f t="shared" ref="CA210" si="1267" xml:space="preserve"> (1 / (1 + $F206) ^ CA203) * MAX(CA208:CA209)</f>
        <v>0</v>
      </c>
      <c r="CB210" s="83">
        <f t="shared" ref="CB210" si="1268" xml:space="preserve"> (1 / (1 + $F206) ^ CB203) * MAX(CB208:CB209)</f>
        <v>0</v>
      </c>
      <c r="CC210" s="83">
        <f t="shared" ref="CC210" si="1269" xml:space="preserve"> (1 / (1 + $F206) ^ CC203) * MAX(CC208:CC209)</f>
        <v>0</v>
      </c>
      <c r="CD210" s="83">
        <f t="shared" ref="CD210:CE210" si="1270" xml:space="preserve"> (1 / (1 + $F206) ^ CD203) * MAX(CD208:CD209)</f>
        <v>0</v>
      </c>
      <c r="CE210" s="83">
        <f t="shared" si="1270"/>
        <v>0</v>
      </c>
      <c r="CF210" s="83">
        <f t="shared" ref="CF210" si="1271" xml:space="preserve"> (1 / (1 + $F206) ^ CF203) * MAX(CF208:CF209)</f>
        <v>0</v>
      </c>
      <c r="CG210" s="83">
        <f t="shared" ref="CG210" si="1272" xml:space="preserve"> (1 / (1 + $F206) ^ CG203) * MAX(CG208:CG209)</f>
        <v>0</v>
      </c>
      <c r="CH210" s="83">
        <f t="shared" ref="CH210" si="1273" xml:space="preserve"> (1 / (1 + $F206) ^ CH203) * MAX(CH208:CH209)</f>
        <v>0</v>
      </c>
      <c r="CI210" s="83">
        <f t="shared" ref="CI210" si="1274" xml:space="preserve"> (1 / (1 + $F206) ^ CI203) * MAX(CI208:CI209)</f>
        <v>0</v>
      </c>
      <c r="CJ210" s="83">
        <f t="shared" ref="CJ210" si="1275" xml:space="preserve"> (1 / (1 + $F206) ^ CJ203) * MAX(CJ208:CJ209)</f>
        <v>0</v>
      </c>
      <c r="CK210" s="83">
        <f t="shared" ref="CK210" si="1276" xml:space="preserve"> (1 / (1 + $F206) ^ CK203) * MAX(CK208:CK209)</f>
        <v>0</v>
      </c>
      <c r="CL210" s="83">
        <f t="shared" ref="CL210" si="1277" xml:space="preserve"> (1 / (1 + $F206) ^ CL203) * MAX(CL208:CL209)</f>
        <v>0</v>
      </c>
      <c r="CM210" s="83">
        <f t="shared" ref="CM210:CN210" si="1278" xml:space="preserve"> (1 / (1 + $F206) ^ CM203) * MAX(CM208:CM209)</f>
        <v>0</v>
      </c>
      <c r="CN210" s="83">
        <f t="shared" si="1278"/>
        <v>0</v>
      </c>
      <c r="CO210" s="83">
        <f t="shared" ref="CO210" si="1279" xml:space="preserve"> (1 / (1 + $F206) ^ CO203) * MAX(CO208:CO209)</f>
        <v>0</v>
      </c>
      <c r="CP210" s="83">
        <f t="shared" ref="CP210" si="1280" xml:space="preserve"> (1 / (1 + $F206) ^ CP203) * MAX(CP208:CP209)</f>
        <v>0</v>
      </c>
      <c r="CQ210" s="83">
        <f t="shared" ref="CQ210" si="1281" xml:space="preserve"> (1 / (1 + $F206) ^ CQ203) * MAX(CQ208:CQ209)</f>
        <v>0</v>
      </c>
      <c r="CR210" s="83">
        <f t="shared" ref="CR210" si="1282" xml:space="preserve"> (1 / (1 + $F206) ^ CR203) * MAX(CR208:CR209)</f>
        <v>0</v>
      </c>
      <c r="CS210" s="83">
        <f t="shared" ref="CS210" si="1283" xml:space="preserve"> (1 / (1 + $F206) ^ CS203) * MAX(CS208:CS209)</f>
        <v>0</v>
      </c>
      <c r="CT210" s="83">
        <f t="shared" ref="CT210" si="1284" xml:space="preserve"> (1 / (1 + $F206) ^ CT203) * MAX(CT208:CT209)</f>
        <v>0</v>
      </c>
      <c r="CU210" s="83">
        <f t="shared" ref="CU210" si="1285" xml:space="preserve"> (1 / (1 + $F206) ^ CU203) * MAX(CU208:CU209)</f>
        <v>0</v>
      </c>
      <c r="CV210" s="83">
        <f t="shared" ref="CV210:CW210" si="1286" xml:space="preserve"> (1 / (1 + $F206) ^ CV203) * MAX(CV208:CV209)</f>
        <v>0</v>
      </c>
      <c r="CW210" s="83">
        <f t="shared" si="1286"/>
        <v>0</v>
      </c>
      <c r="CX210" s="83">
        <f t="shared" ref="CX210" si="1287" xml:space="preserve"> (1 / (1 + $F206) ^ CX203) * MAX(CX208:CX209)</f>
        <v>0</v>
      </c>
      <c r="CY210" s="83">
        <f t="shared" ref="CY210" si="1288" xml:space="preserve"> (1 / (1 + $F206) ^ CY203) * MAX(CY208:CY209)</f>
        <v>0</v>
      </c>
      <c r="CZ210" s="83">
        <f t="shared" ref="CZ210" si="1289" xml:space="preserve"> (1 / (1 + $F206) ^ CZ203) * MAX(CZ208:CZ209)</f>
        <v>0</v>
      </c>
      <c r="DA210" s="83">
        <f t="shared" ref="DA210" si="1290" xml:space="preserve"> (1 / (1 + $F206) ^ DA203) * MAX(DA208:DA209)</f>
        <v>0</v>
      </c>
      <c r="DB210" s="83">
        <f t="shared" ref="DB210" si="1291" xml:space="preserve"> (1 / (1 + $F206) ^ DB203) * MAX(DB208:DB209)</f>
        <v>0</v>
      </c>
      <c r="DC210" s="83">
        <f t="shared" ref="DC210" si="1292" xml:space="preserve"> (1 / (1 + $F206) ^ DC203) * MAX(DC208:DC209)</f>
        <v>0</v>
      </c>
      <c r="DD210" s="83">
        <f t="shared" ref="DD210" si="1293" xml:space="preserve"> (1 / (1 + $F206) ^ DD203) * MAX(DD208:DD209)</f>
        <v>0</v>
      </c>
      <c r="DE210" s="83">
        <f t="shared" ref="DE210:DF210" si="1294" xml:space="preserve"> (1 / (1 + $F206) ^ DE203) * MAX(DE208:DE209)</f>
        <v>0</v>
      </c>
      <c r="DF210" s="83">
        <f t="shared" si="1294"/>
        <v>0</v>
      </c>
      <c r="DG210" s="83">
        <f t="shared" ref="DG210" si="1295" xml:space="preserve"> (1 / (1 + $F206) ^ DG203) * MAX(DG208:DG209)</f>
        <v>0</v>
      </c>
      <c r="DH210" s="83">
        <f t="shared" ref="DH210" si="1296" xml:space="preserve"> (1 / (1 + $F206) ^ DH203) * MAX(DH208:DH209)</f>
        <v>0</v>
      </c>
      <c r="DI210" s="83">
        <f t="shared" ref="DI210" si="1297" xml:space="preserve"> (1 / (1 + $F206) ^ DI203) * MAX(DI208:DI209)</f>
        <v>0</v>
      </c>
      <c r="DJ210" s="83">
        <f t="shared" ref="DJ210" si="1298" xml:space="preserve"> (1 / (1 + $F206) ^ DJ203) * MAX(DJ208:DJ209)</f>
        <v>0</v>
      </c>
      <c r="DK210" s="83">
        <f t="shared" ref="DK210" si="1299" xml:space="preserve"> (1 / (1 + $F206) ^ DK203) * MAX(DK208:DK209)</f>
        <v>0</v>
      </c>
      <c r="DL210" s="83">
        <f t="shared" ref="DL210" si="1300" xml:space="preserve"> (1 / (1 + $F206) ^ DL203) * MAX(DL208:DL209)</f>
        <v>0</v>
      </c>
      <c r="DM210" s="83">
        <f t="shared" ref="DM210" si="1301" xml:space="preserve"> (1 / (1 + $F206) ^ DM203) * MAX(DM208:DM209)</f>
        <v>0</v>
      </c>
      <c r="DN210" s="83">
        <f t="shared" ref="DN210:DO210" si="1302" xml:space="preserve"> (1 / (1 + $F206) ^ DN203) * MAX(DN208:DN209)</f>
        <v>0</v>
      </c>
      <c r="DO210" s="83">
        <f t="shared" si="1302"/>
        <v>0</v>
      </c>
      <c r="DP210" s="83">
        <f t="shared" ref="DP210" si="1303" xml:space="preserve"> (1 / (1 + $F206) ^ DP203) * MAX(DP208:DP209)</f>
        <v>0</v>
      </c>
      <c r="DQ210" s="83">
        <f t="shared" ref="DQ210" si="1304" xml:space="preserve"> (1 / (1 + $F206) ^ DQ203) * MAX(DQ208:DQ209)</f>
        <v>0</v>
      </c>
      <c r="DR210" s="83">
        <f t="shared" ref="DR210" si="1305" xml:space="preserve"> (1 / (1 + $F206) ^ DR203) * MAX(DR208:DR209)</f>
        <v>0</v>
      </c>
      <c r="DS210" s="83">
        <f t="shared" ref="DS210" si="1306" xml:space="preserve"> (1 / (1 + $F206) ^ DS203) * MAX(DS208:DS209)</f>
        <v>0</v>
      </c>
      <c r="DT210" s="83">
        <f t="shared" ref="DT210" si="1307" xml:space="preserve"> (1 / (1 + $F206) ^ DT203) * MAX(DT208:DT209)</f>
        <v>0</v>
      </c>
      <c r="DU210" s="83">
        <f t="shared" ref="DU210" si="1308" xml:space="preserve"> (1 / (1 + $F206) ^ DU203) * MAX(DU208:DU209)</f>
        <v>0</v>
      </c>
      <c r="DV210" s="83">
        <f t="shared" ref="DV210" si="1309" xml:space="preserve"> (1 / (1 + $F206) ^ DV203) * MAX(DV208:DV209)</f>
        <v>0</v>
      </c>
      <c r="DW210" s="83">
        <f t="shared" ref="DW210:DX210" si="1310" xml:space="preserve"> (1 / (1 + $F206) ^ DW203) * MAX(DW208:DW209)</f>
        <v>0</v>
      </c>
      <c r="DX210" s="83">
        <f t="shared" si="1310"/>
        <v>0</v>
      </c>
      <c r="DY210" s="83">
        <f t="shared" ref="DY210" si="1311" xml:space="preserve"> (1 / (1 + $F206) ^ DY203) * MAX(DY208:DY209)</f>
        <v>0</v>
      </c>
      <c r="DZ210" s="83">
        <f t="shared" ref="DZ210" si="1312" xml:space="preserve"> (1 / (1 + $F206) ^ DZ203) * MAX(DZ208:DZ209)</f>
        <v>0</v>
      </c>
      <c r="EA210" s="83">
        <f t="shared" ref="EA210" si="1313" xml:space="preserve"> (1 / (1 + $F206) ^ EA203) * MAX(EA208:EA209)</f>
        <v>0</v>
      </c>
      <c r="EB210" s="83">
        <f t="shared" ref="EB210" si="1314" xml:space="preserve"> (1 / (1 + $F206) ^ EB203) * MAX(EB208:EB209)</f>
        <v>0</v>
      </c>
      <c r="EC210" s="83">
        <f t="shared" ref="EC210" si="1315" xml:space="preserve"> (1 / (1 + $F206) ^ EC203) * MAX(EC208:EC209)</f>
        <v>0</v>
      </c>
      <c r="ED210" s="83">
        <f t="shared" ref="ED210" si="1316" xml:space="preserve"> (1 / (1 + $F206) ^ ED203) * MAX(ED208:ED209)</f>
        <v>0</v>
      </c>
      <c r="EE210" s="83">
        <f t="shared" ref="EE210" si="1317" xml:space="preserve"> (1 / (1 + $F206) ^ EE203) * MAX(EE208:EE209)</f>
        <v>0</v>
      </c>
      <c r="EF210" s="83">
        <f t="shared" ref="EF210:EG210" si="1318" xml:space="preserve"> (1 / (1 + $F206) ^ EF203) * MAX(EF208:EF209)</f>
        <v>0</v>
      </c>
      <c r="EG210" s="83">
        <f t="shared" si="1318"/>
        <v>0</v>
      </c>
      <c r="EH210" s="83">
        <f t="shared" ref="EH210" si="1319" xml:space="preserve"> (1 / (1 + $F206) ^ EH203) * MAX(EH208:EH209)</f>
        <v>0</v>
      </c>
      <c r="EI210" s="83">
        <f t="shared" ref="EI210" si="1320" xml:space="preserve"> (1 / (1 + $F206) ^ EI203) * MAX(EI208:EI209)</f>
        <v>0</v>
      </c>
      <c r="EJ210" s="83">
        <f t="shared" ref="EJ210" si="1321" xml:space="preserve"> (1 / (1 + $F206) ^ EJ203) * MAX(EJ208:EJ209)</f>
        <v>0</v>
      </c>
      <c r="EK210" s="83">
        <f t="shared" ref="EK210" si="1322" xml:space="preserve"> (1 / (1 + $F206) ^ EK203) * MAX(EK208:EK209)</f>
        <v>0</v>
      </c>
      <c r="EL210" s="83">
        <f t="shared" ref="EL210" si="1323" xml:space="preserve"> (1 / (1 + $F206) ^ EL203) * MAX(EL208:EL209)</f>
        <v>0</v>
      </c>
      <c r="EM210" s="83">
        <f t="shared" ref="EM210" si="1324" xml:space="preserve"> (1 / (1 + $F206) ^ EM203) * MAX(EM208:EM209)</f>
        <v>0</v>
      </c>
      <c r="EN210" s="83">
        <f t="shared" ref="EN210" si="1325" xml:space="preserve"> (1 / (1 + $F206) ^ EN203) * MAX(EN208:EN209)</f>
        <v>0</v>
      </c>
      <c r="EO210" s="83">
        <f t="shared" ref="EO210:EP210" si="1326" xml:space="preserve"> (1 / (1 + $F206) ^ EO203) * MAX(EO208:EO209)</f>
        <v>0</v>
      </c>
      <c r="EP210" s="83">
        <f t="shared" si="1326"/>
        <v>0</v>
      </c>
      <c r="EQ210" s="83">
        <f t="shared" ref="EQ210" si="1327" xml:space="preserve"> (1 / (1 + $F206) ^ EQ203) * MAX(EQ208:EQ209)</f>
        <v>0</v>
      </c>
      <c r="ER210" s="83">
        <f t="shared" ref="ER210" si="1328" xml:space="preserve"> (1 / (1 + $F206) ^ ER203) * MAX(ER208:ER209)</f>
        <v>0</v>
      </c>
      <c r="ES210" s="83">
        <f t="shared" ref="ES210" si="1329" xml:space="preserve"> (1 / (1 + $F206) ^ ES203) * MAX(ES208:ES209)</f>
        <v>0</v>
      </c>
      <c r="ET210" s="83">
        <f t="shared" ref="ET210" si="1330" xml:space="preserve"> (1 / (1 + $F206) ^ ET203) * MAX(ET208:ET209)</f>
        <v>0</v>
      </c>
      <c r="EU210" s="83">
        <f t="shared" ref="EU210" si="1331" xml:space="preserve"> (1 / (1 + $F206) ^ EU203) * MAX(EU208:EU209)</f>
        <v>0</v>
      </c>
      <c r="EV210" s="83">
        <f t="shared" ref="EV210" si="1332" xml:space="preserve"> (1 / (1 + $F206) ^ EV203) * MAX(EV208:EV209)</f>
        <v>0</v>
      </c>
      <c r="EW210" s="83">
        <f t="shared" ref="EW210" si="1333" xml:space="preserve"> (1 / (1 + $F206) ^ EW203) * MAX(EW208:EW209)</f>
        <v>0</v>
      </c>
      <c r="EX210" s="83">
        <f t="shared" ref="EX210:EY210" si="1334" xml:space="preserve"> (1 / (1 + $F206) ^ EX203) * MAX(EX208:EX209)</f>
        <v>0</v>
      </c>
      <c r="EY210" s="83">
        <f t="shared" si="1334"/>
        <v>0</v>
      </c>
      <c r="EZ210" s="83">
        <f t="shared" ref="EZ210" si="1335" xml:space="preserve"> (1 / (1 + $F206) ^ EZ203) * MAX(EZ208:EZ209)</f>
        <v>0</v>
      </c>
      <c r="FA210" s="83">
        <f t="shared" ref="FA210" si="1336" xml:space="preserve"> (1 / (1 + $F206) ^ FA203) * MAX(FA208:FA209)</f>
        <v>0</v>
      </c>
      <c r="FB210" s="83">
        <f t="shared" ref="FB210" si="1337" xml:space="preserve"> (1 / (1 + $F206) ^ FB203) * MAX(FB208:FB209)</f>
        <v>0</v>
      </c>
      <c r="FC210" s="83">
        <f t="shared" ref="FC210" si="1338" xml:space="preserve"> (1 / (1 + $F206) ^ FC203) * MAX(FC208:FC209)</f>
        <v>0</v>
      </c>
      <c r="FD210" s="83">
        <f t="shared" ref="FD210" si="1339" xml:space="preserve"> (1 / (1 + $F206) ^ FD203) * MAX(FD208:FD209)</f>
        <v>0</v>
      </c>
      <c r="FE210" s="83">
        <f t="shared" ref="FE210" si="1340" xml:space="preserve"> (1 / (1 + $F206) ^ FE203) * MAX(FE208:FE209)</f>
        <v>0</v>
      </c>
      <c r="FF210" s="83">
        <f t="shared" ref="FF210" si="1341" xml:space="preserve"> (1 / (1 + $F206) ^ FF203) * MAX(FF208:FF209)</f>
        <v>0</v>
      </c>
      <c r="FG210" s="83">
        <f t="shared" ref="FG210:FH210" si="1342" xml:space="preserve"> (1 / (1 + $F206) ^ FG203) * MAX(FG208:FG209)</f>
        <v>0</v>
      </c>
      <c r="FH210" s="83">
        <f t="shared" si="1342"/>
        <v>0</v>
      </c>
      <c r="FI210" s="83">
        <f t="shared" ref="FI210" si="1343" xml:space="preserve"> (1 / (1 + $F206) ^ FI203) * MAX(FI208:FI209)</f>
        <v>0</v>
      </c>
      <c r="FJ210" s="83">
        <f t="shared" ref="FJ210" si="1344" xml:space="preserve"> (1 / (1 + $F206) ^ FJ203) * MAX(FJ208:FJ209)</f>
        <v>0</v>
      </c>
      <c r="FK210" s="83">
        <f t="shared" ref="FK210" si="1345" xml:space="preserve"> (1 / (1 + $F206) ^ FK203) * MAX(FK208:FK209)</f>
        <v>0</v>
      </c>
      <c r="FL210" s="83">
        <f t="shared" ref="FL210" si="1346" xml:space="preserve"> (1 / (1 + $F206) ^ FL203) * MAX(FL208:FL209)</f>
        <v>0</v>
      </c>
      <c r="FM210" s="83">
        <f t="shared" ref="FM210" si="1347" xml:space="preserve"> (1 / (1 + $F206) ^ FM203) * MAX(FM208:FM209)</f>
        <v>0</v>
      </c>
      <c r="FN210" s="83">
        <f t="shared" ref="FN210" si="1348" xml:space="preserve"> (1 / (1 + $F206) ^ FN203) * MAX(FN208:FN209)</f>
        <v>0</v>
      </c>
      <c r="FO210" s="83">
        <f t="shared" ref="FO210" si="1349" xml:space="preserve"> (1 / (1 + $F206) ^ FO203) * MAX(FO208:FO209)</f>
        <v>0</v>
      </c>
      <c r="FP210" s="83">
        <f t="shared" ref="FP210:FQ210" si="1350" xml:space="preserve"> (1 / (1 + $F206) ^ FP203) * MAX(FP208:FP209)</f>
        <v>0</v>
      </c>
      <c r="FQ210" s="83">
        <f t="shared" si="1350"/>
        <v>0</v>
      </c>
      <c r="FR210" s="83">
        <f t="shared" ref="FR210" si="1351" xml:space="preserve"> (1 / (1 + $F206) ^ FR203) * MAX(FR208:FR209)</f>
        <v>0</v>
      </c>
      <c r="FS210" s="83">
        <f t="shared" ref="FS210" si="1352" xml:space="preserve"> (1 / (1 + $F206) ^ FS203) * MAX(FS208:FS209)</f>
        <v>0</v>
      </c>
      <c r="FT210" s="83">
        <f t="shared" ref="FT210" si="1353" xml:space="preserve"> (1 / (1 + $F206) ^ FT203) * MAX(FT208:FT209)</f>
        <v>0</v>
      </c>
      <c r="FU210" s="83">
        <f t="shared" ref="FU210" si="1354" xml:space="preserve"> (1 / (1 + $F206) ^ FU203) * MAX(FU208:FU209)</f>
        <v>0</v>
      </c>
      <c r="FV210" s="83">
        <f t="shared" ref="FV210" si="1355" xml:space="preserve"> (1 / (1 + $F206) ^ FV203) * MAX(FV208:FV209)</f>
        <v>0</v>
      </c>
      <c r="FW210" s="83">
        <f t="shared" ref="FW210" si="1356" xml:space="preserve"> (1 / (1 + $F206) ^ FW203) * MAX(FW208:FW209)</f>
        <v>0</v>
      </c>
      <c r="FX210" s="83">
        <f t="shared" ref="FX210" si="1357" xml:space="preserve"> (1 / (1 + $F206) ^ FX203) * MAX(FX208:FX209)</f>
        <v>0</v>
      </c>
      <c r="FY210" s="83">
        <f t="shared" ref="FY210:FZ210" si="1358" xml:space="preserve"> (1 / (1 + $F206) ^ FY203) * MAX(FY208:FY209)</f>
        <v>0</v>
      </c>
      <c r="FZ210" s="83">
        <f t="shared" si="1358"/>
        <v>0</v>
      </c>
      <c r="GA210" s="83">
        <f t="shared" ref="GA210" si="1359" xml:space="preserve"> (1 / (1 + $F206) ^ GA203) * MAX(GA208:GA209)</f>
        <v>0</v>
      </c>
      <c r="GB210" s="83">
        <f t="shared" ref="GB210" si="1360" xml:space="preserve"> (1 / (1 + $F206) ^ GB203) * MAX(GB208:GB209)</f>
        <v>0</v>
      </c>
      <c r="GC210" s="83">
        <f t="shared" ref="GC210" si="1361" xml:space="preserve"> (1 / (1 + $F206) ^ GC203) * MAX(GC208:GC209)</f>
        <v>0</v>
      </c>
      <c r="GD210" s="83">
        <f t="shared" ref="GD210" si="1362" xml:space="preserve"> (1 / (1 + $F206) ^ GD203) * MAX(GD208:GD209)</f>
        <v>0</v>
      </c>
      <c r="GE210" s="83">
        <f t="shared" ref="GE210" si="1363" xml:space="preserve"> (1 / (1 + $F206) ^ GE203) * MAX(GE208:GE209)</f>
        <v>0</v>
      </c>
      <c r="GF210" s="83">
        <f t="shared" ref="GF210" si="1364" xml:space="preserve"> (1 / (1 + $F206) ^ GF203) * MAX(GF208:GF209)</f>
        <v>0</v>
      </c>
      <c r="GG210" s="83">
        <f t="shared" ref="GG210" si="1365" xml:space="preserve"> (1 / (1 + $F206) ^ GG203) * MAX(GG208:GG209)</f>
        <v>0</v>
      </c>
      <c r="GH210" s="83">
        <f t="shared" ref="GH210:GI210" si="1366" xml:space="preserve"> (1 / (1 + $F206) ^ GH203) * MAX(GH208:GH209)</f>
        <v>0</v>
      </c>
      <c r="GI210" s="83">
        <f t="shared" si="1366"/>
        <v>0</v>
      </c>
      <c r="GJ210" s="83">
        <f t="shared" ref="GJ210" si="1367" xml:space="preserve"> (1 / (1 + $F206) ^ GJ203) * MAX(GJ208:GJ209)</f>
        <v>0</v>
      </c>
    </row>
    <row r="211" spans="1:192" s="32" customFormat="1" x14ac:dyDescent="0.25">
      <c r="A211" s="545"/>
      <c r="B211" s="545"/>
      <c r="C211" s="546"/>
      <c r="D211" s="547"/>
      <c r="E211" s="548"/>
      <c r="F211" s="548"/>
      <c r="G211" s="548"/>
      <c r="H211" s="548"/>
      <c r="I211" s="549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  <c r="CO211" s="12"/>
      <c r="CP211" s="12"/>
      <c r="CQ211" s="12"/>
      <c r="CR211" s="12"/>
      <c r="CS211" s="12"/>
      <c r="CT211" s="12"/>
      <c r="CU211" s="12"/>
      <c r="CV211" s="12"/>
      <c r="CW211" s="12"/>
      <c r="CX211" s="12"/>
      <c r="CY211" s="12"/>
      <c r="CZ211" s="12"/>
      <c r="DA211" s="12"/>
      <c r="DB211" s="12"/>
      <c r="DC211" s="12"/>
      <c r="DD211" s="12"/>
      <c r="DE211" s="12"/>
      <c r="DF211" s="12"/>
      <c r="DG211" s="12"/>
      <c r="DH211" s="12"/>
      <c r="DI211" s="12"/>
      <c r="DJ211" s="12"/>
      <c r="DK211" s="12"/>
      <c r="DL211" s="12"/>
      <c r="DM211" s="12"/>
      <c r="DN211" s="12"/>
      <c r="DO211" s="12"/>
      <c r="DP211" s="12"/>
      <c r="DQ211" s="12"/>
      <c r="DR211" s="12"/>
      <c r="DS211" s="12"/>
      <c r="DT211" s="12"/>
      <c r="DU211" s="12"/>
      <c r="DV211" s="12"/>
      <c r="DW211" s="12"/>
      <c r="DX211" s="12"/>
      <c r="DY211" s="12"/>
      <c r="DZ211" s="12"/>
      <c r="EA211" s="12"/>
      <c r="EB211" s="12"/>
      <c r="EC211" s="12"/>
      <c r="ED211" s="12"/>
      <c r="EE211" s="12"/>
      <c r="EF211" s="12"/>
      <c r="EG211" s="12"/>
      <c r="EH211" s="12"/>
      <c r="EI211" s="12"/>
      <c r="EJ211" s="12"/>
      <c r="EK211" s="12"/>
      <c r="EL211" s="12"/>
      <c r="EM211" s="12"/>
      <c r="EN211" s="12"/>
      <c r="EO211" s="12"/>
      <c r="EP211" s="12"/>
      <c r="EQ211" s="12"/>
      <c r="ER211" s="12"/>
      <c r="ES211" s="12"/>
      <c r="ET211" s="12"/>
      <c r="EU211" s="12"/>
      <c r="EV211" s="12"/>
      <c r="EW211" s="12"/>
      <c r="EX211" s="12"/>
      <c r="EY211" s="12"/>
      <c r="EZ211" s="12"/>
      <c r="FA211" s="12"/>
      <c r="FB211" s="12"/>
      <c r="FC211" s="12"/>
      <c r="FD211" s="12"/>
      <c r="FE211" s="12"/>
      <c r="FF211" s="12"/>
      <c r="FG211" s="12"/>
      <c r="FH211" s="12"/>
      <c r="FI211" s="12"/>
      <c r="FJ211" s="12"/>
      <c r="FK211" s="12"/>
      <c r="FL211" s="12"/>
      <c r="FM211" s="12"/>
      <c r="FN211" s="12"/>
      <c r="FO211" s="12"/>
      <c r="FP211" s="12"/>
      <c r="FQ211" s="12"/>
      <c r="FR211" s="12"/>
      <c r="FS211" s="12"/>
      <c r="FT211" s="12"/>
      <c r="FU211" s="12"/>
      <c r="FV211" s="12"/>
      <c r="FW211" s="12"/>
      <c r="FX211" s="12"/>
      <c r="FY211" s="12"/>
      <c r="FZ211" s="12"/>
      <c r="GA211" s="12"/>
      <c r="GB211" s="12"/>
      <c r="GC211" s="12"/>
      <c r="GD211" s="12"/>
      <c r="GE211" s="12"/>
      <c r="GF211" s="12"/>
      <c r="GG211" s="12"/>
      <c r="GH211" s="12"/>
      <c r="GI211" s="12"/>
      <c r="GJ211" s="12"/>
    </row>
    <row r="212" spans="1:192" s="32" customFormat="1" x14ac:dyDescent="0.25">
      <c r="A212" s="545"/>
      <c r="B212" s="545"/>
      <c r="C212" s="546"/>
      <c r="D212" s="547"/>
      <c r="G212" s="548"/>
      <c r="H212" s="548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12"/>
      <c r="EP212" s="12"/>
      <c r="EQ212" s="12"/>
      <c r="ER212" s="12"/>
      <c r="ES212" s="12"/>
      <c r="ET212" s="12"/>
      <c r="EU212" s="12"/>
      <c r="EV212" s="12"/>
      <c r="EW212" s="12"/>
      <c r="EX212" s="12"/>
      <c r="EY212" s="12"/>
      <c r="EZ212" s="12"/>
      <c r="FA212" s="12"/>
      <c r="FB212" s="12"/>
      <c r="FC212" s="12"/>
      <c r="FD212" s="12"/>
      <c r="FE212" s="12"/>
      <c r="FF212" s="12"/>
      <c r="FG212" s="12"/>
      <c r="FH212" s="12"/>
      <c r="FI212" s="12"/>
      <c r="FJ212" s="12"/>
      <c r="FK212" s="12"/>
      <c r="FL212" s="12"/>
      <c r="FM212" s="12"/>
      <c r="FN212" s="12"/>
      <c r="FO212" s="12"/>
      <c r="FP212" s="12"/>
      <c r="FQ212" s="12"/>
      <c r="FR212" s="12"/>
      <c r="FS212" s="12"/>
      <c r="FT212" s="12"/>
      <c r="FU212" s="12"/>
      <c r="FV212" s="12"/>
      <c r="FW212" s="12"/>
      <c r="FX212" s="12"/>
      <c r="FY212" s="12"/>
      <c r="FZ212" s="12"/>
      <c r="GA212" s="12"/>
      <c r="GB212" s="12"/>
      <c r="GC212" s="12"/>
      <c r="GD212" s="12"/>
      <c r="GE212" s="12"/>
      <c r="GF212" s="12"/>
      <c r="GG212" s="12"/>
      <c r="GH212" s="12"/>
      <c r="GI212" s="12"/>
      <c r="GJ212" s="12"/>
    </row>
    <row r="213" spans="1:192" s="32" customFormat="1" x14ac:dyDescent="0.25">
      <c r="A213" s="781"/>
      <c r="B213" s="781"/>
      <c r="C213" s="782"/>
      <c r="D213" s="783"/>
      <c r="E213" s="548" t="s">
        <v>721</v>
      </c>
      <c r="F213" s="548">
        <f>F180</f>
        <v>40</v>
      </c>
      <c r="G213" s="548" t="str">
        <f>SMU</f>
        <v>$ 000s</v>
      </c>
      <c r="I213" s="548">
        <f>I185</f>
        <v>0</v>
      </c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  <c r="CO213" s="12"/>
      <c r="CP213" s="12"/>
      <c r="CQ213" s="12"/>
      <c r="CR213" s="12"/>
      <c r="CS213" s="12"/>
      <c r="CT213" s="12"/>
      <c r="CU213" s="12"/>
      <c r="CV213" s="12"/>
      <c r="CW213" s="12"/>
      <c r="CX213" s="12"/>
      <c r="CY213" s="12"/>
      <c r="CZ213" s="12"/>
      <c r="DA213" s="12"/>
      <c r="DB213" s="12"/>
      <c r="DC213" s="12"/>
      <c r="DD213" s="12"/>
      <c r="DE213" s="12"/>
      <c r="DF213" s="12"/>
      <c r="DG213" s="12"/>
      <c r="DH213" s="12"/>
      <c r="DI213" s="12"/>
      <c r="DJ213" s="12"/>
      <c r="DK213" s="12"/>
      <c r="DL213" s="12"/>
      <c r="DM213" s="12"/>
      <c r="DN213" s="12"/>
      <c r="DO213" s="12"/>
      <c r="DP213" s="12"/>
      <c r="DQ213" s="12"/>
      <c r="DR213" s="12"/>
      <c r="DS213" s="12"/>
      <c r="DT213" s="12"/>
      <c r="DU213" s="12"/>
      <c r="DV213" s="12"/>
      <c r="DW213" s="12"/>
      <c r="DX213" s="12"/>
      <c r="DY213" s="12"/>
      <c r="DZ213" s="12"/>
      <c r="EA213" s="12"/>
      <c r="EB213" s="12"/>
      <c r="EC213" s="12"/>
      <c r="ED213" s="12"/>
      <c r="EE213" s="12"/>
      <c r="EF213" s="12"/>
      <c r="EG213" s="12"/>
      <c r="EH213" s="12"/>
      <c r="EI213" s="12"/>
      <c r="EJ213" s="12"/>
      <c r="EK213" s="12"/>
      <c r="EL213" s="12"/>
      <c r="EM213" s="12"/>
      <c r="EN213" s="12"/>
      <c r="EO213" s="12"/>
      <c r="EP213" s="12"/>
      <c r="EQ213" s="12"/>
      <c r="ER213" s="12"/>
      <c r="ES213" s="12"/>
      <c r="ET213" s="12"/>
      <c r="EU213" s="12"/>
      <c r="EV213" s="12"/>
      <c r="EW213" s="12"/>
      <c r="EX213" s="12"/>
      <c r="EY213" s="12"/>
      <c r="EZ213" s="12"/>
      <c r="FA213" s="12"/>
      <c r="FB213" s="12"/>
      <c r="FC213" s="12"/>
      <c r="FD213" s="12"/>
      <c r="FE213" s="12"/>
      <c r="FF213" s="12"/>
      <c r="FG213" s="12"/>
      <c r="FH213" s="12"/>
      <c r="FI213" s="12"/>
      <c r="FJ213" s="12"/>
      <c r="FK213" s="12"/>
      <c r="FL213" s="12"/>
      <c r="FM213" s="12"/>
      <c r="FN213" s="12"/>
      <c r="FO213" s="12"/>
      <c r="FP213" s="12"/>
      <c r="FQ213" s="12"/>
      <c r="FR213" s="12"/>
      <c r="FS213" s="12"/>
      <c r="FT213" s="12"/>
      <c r="FU213" s="12"/>
      <c r="FV213" s="12"/>
      <c r="FW213" s="12"/>
      <c r="FX213" s="12"/>
      <c r="FY213" s="12"/>
      <c r="FZ213" s="12"/>
      <c r="GA213" s="12"/>
      <c r="GB213" s="12"/>
      <c r="GC213" s="12"/>
      <c r="GD213" s="12"/>
      <c r="GE213" s="12"/>
      <c r="GF213" s="12"/>
      <c r="GG213" s="12"/>
      <c r="GH213" s="12"/>
      <c r="GI213" s="12"/>
      <c r="GJ213" s="12"/>
    </row>
    <row r="214" spans="1:192" s="32" customFormat="1" x14ac:dyDescent="0.25">
      <c r="A214" s="545"/>
      <c r="B214" s="545"/>
      <c r="C214" s="546"/>
      <c r="D214" s="547"/>
      <c r="E214" s="548" t="s">
        <v>722</v>
      </c>
      <c r="F214" s="548">
        <f>F185</f>
        <v>0</v>
      </c>
      <c r="G214" s="785" t="str">
        <f>SMU</f>
        <v>$ 000s</v>
      </c>
      <c r="H214" s="784">
        <f>H192</f>
        <v>9135.8659046694229</v>
      </c>
      <c r="I214" s="548">
        <f t="shared" ref="I214" si="1368" xml:space="preserve"> I$34</f>
        <v>0</v>
      </c>
      <c r="J214" s="12">
        <f>J192</f>
        <v>0</v>
      </c>
      <c r="K214" s="12">
        <f t="shared" ref="K214:BV214" si="1369">K192</f>
        <v>0</v>
      </c>
      <c r="L214" s="12">
        <f t="shared" si="1369"/>
        <v>0</v>
      </c>
      <c r="M214" s="12">
        <f t="shared" si="1369"/>
        <v>0</v>
      </c>
      <c r="N214" s="12">
        <f t="shared" si="1369"/>
        <v>0</v>
      </c>
      <c r="O214" s="12">
        <f t="shared" si="1369"/>
        <v>0</v>
      </c>
      <c r="P214" s="12">
        <f t="shared" si="1369"/>
        <v>1.8008719691351871E-3</v>
      </c>
      <c r="Q214" s="12">
        <f t="shared" si="1369"/>
        <v>0</v>
      </c>
      <c r="R214" s="12">
        <f t="shared" si="1369"/>
        <v>0</v>
      </c>
      <c r="S214" s="12">
        <f t="shared" si="1369"/>
        <v>0</v>
      </c>
      <c r="T214" s="12">
        <f t="shared" si="1369"/>
        <v>0</v>
      </c>
      <c r="U214" s="12">
        <f t="shared" si="1369"/>
        <v>0</v>
      </c>
      <c r="V214" s="12">
        <f t="shared" si="1369"/>
        <v>0</v>
      </c>
      <c r="W214" s="12">
        <f t="shared" si="1369"/>
        <v>0</v>
      </c>
      <c r="X214" s="12">
        <f t="shared" si="1369"/>
        <v>0</v>
      </c>
      <c r="Y214" s="12">
        <f t="shared" si="1369"/>
        <v>0</v>
      </c>
      <c r="Z214" s="12">
        <f t="shared" si="1369"/>
        <v>0</v>
      </c>
      <c r="AA214" s="12">
        <f t="shared" si="1369"/>
        <v>0</v>
      </c>
      <c r="AB214" s="12">
        <f t="shared" si="1369"/>
        <v>0</v>
      </c>
      <c r="AC214" s="12">
        <f t="shared" si="1369"/>
        <v>0</v>
      </c>
      <c r="AD214" s="12">
        <f t="shared" si="1369"/>
        <v>0</v>
      </c>
      <c r="AE214" s="12">
        <f t="shared" si="1369"/>
        <v>0</v>
      </c>
      <c r="AF214" s="12">
        <f t="shared" si="1369"/>
        <v>0</v>
      </c>
      <c r="AG214" s="12">
        <f t="shared" si="1369"/>
        <v>0</v>
      </c>
      <c r="AH214" s="12">
        <f t="shared" si="1369"/>
        <v>0</v>
      </c>
      <c r="AI214" s="12">
        <f t="shared" si="1369"/>
        <v>0</v>
      </c>
      <c r="AJ214" s="12">
        <f t="shared" si="1369"/>
        <v>0</v>
      </c>
      <c r="AK214" s="12">
        <f t="shared" si="1369"/>
        <v>0</v>
      </c>
      <c r="AL214" s="12">
        <f t="shared" si="1369"/>
        <v>0</v>
      </c>
      <c r="AM214" s="12">
        <f t="shared" si="1369"/>
        <v>0</v>
      </c>
      <c r="AN214" s="12">
        <f t="shared" si="1369"/>
        <v>0</v>
      </c>
      <c r="AO214" s="12">
        <f t="shared" si="1369"/>
        <v>0</v>
      </c>
      <c r="AP214" s="12">
        <f t="shared" si="1369"/>
        <v>0</v>
      </c>
      <c r="AQ214" s="12">
        <f t="shared" si="1369"/>
        <v>0</v>
      </c>
      <c r="AR214" s="12">
        <f t="shared" si="1369"/>
        <v>0</v>
      </c>
      <c r="AS214" s="12">
        <f t="shared" si="1369"/>
        <v>0</v>
      </c>
      <c r="AT214" s="12">
        <f t="shared" si="1369"/>
        <v>0</v>
      </c>
      <c r="AU214" s="12">
        <f t="shared" si="1369"/>
        <v>0</v>
      </c>
      <c r="AV214" s="12">
        <f t="shared" si="1369"/>
        <v>0</v>
      </c>
      <c r="AW214" s="12">
        <f t="shared" si="1369"/>
        <v>0</v>
      </c>
      <c r="AX214" s="12">
        <f t="shared" si="1369"/>
        <v>0</v>
      </c>
      <c r="AY214" s="12">
        <f t="shared" si="1369"/>
        <v>0</v>
      </c>
      <c r="AZ214" s="12">
        <f t="shared" si="1369"/>
        <v>0</v>
      </c>
      <c r="BA214" s="12">
        <f t="shared" si="1369"/>
        <v>0</v>
      </c>
      <c r="BB214" s="12">
        <f t="shared" si="1369"/>
        <v>0</v>
      </c>
      <c r="BC214" s="12">
        <f t="shared" si="1369"/>
        <v>3066.7633066429589</v>
      </c>
      <c r="BD214" s="12">
        <f t="shared" si="1369"/>
        <v>4740.6203148219165</v>
      </c>
      <c r="BE214" s="12">
        <f t="shared" si="1369"/>
        <v>1328.4804823325794</v>
      </c>
      <c r="BF214" s="12">
        <f t="shared" si="1369"/>
        <v>0</v>
      </c>
      <c r="BG214" s="12">
        <f t="shared" si="1369"/>
        <v>0</v>
      </c>
      <c r="BH214" s="12">
        <f t="shared" si="1369"/>
        <v>0</v>
      </c>
      <c r="BI214" s="12">
        <f t="shared" si="1369"/>
        <v>0</v>
      </c>
      <c r="BJ214" s="12">
        <f t="shared" si="1369"/>
        <v>0</v>
      </c>
      <c r="BK214" s="12">
        <f t="shared" si="1369"/>
        <v>0</v>
      </c>
      <c r="BL214" s="12">
        <f t="shared" si="1369"/>
        <v>0</v>
      </c>
      <c r="BM214" s="12">
        <f t="shared" si="1369"/>
        <v>0</v>
      </c>
      <c r="BN214" s="12">
        <f t="shared" si="1369"/>
        <v>0</v>
      </c>
      <c r="BO214" s="12">
        <f t="shared" si="1369"/>
        <v>0</v>
      </c>
      <c r="BP214" s="12">
        <f t="shared" si="1369"/>
        <v>0</v>
      </c>
      <c r="BQ214" s="12">
        <f t="shared" si="1369"/>
        <v>0</v>
      </c>
      <c r="BR214" s="12">
        <f t="shared" si="1369"/>
        <v>0</v>
      </c>
      <c r="BS214" s="12">
        <f t="shared" si="1369"/>
        <v>0</v>
      </c>
      <c r="BT214" s="12">
        <f t="shared" si="1369"/>
        <v>0</v>
      </c>
      <c r="BU214" s="12">
        <f t="shared" si="1369"/>
        <v>0</v>
      </c>
      <c r="BV214" s="12">
        <f t="shared" si="1369"/>
        <v>0</v>
      </c>
      <c r="BW214" s="12">
        <f t="shared" ref="BW214:EH214" si="1370">BW192</f>
        <v>0</v>
      </c>
      <c r="BX214" s="12">
        <f t="shared" si="1370"/>
        <v>0</v>
      </c>
      <c r="BY214" s="12">
        <f t="shared" si="1370"/>
        <v>0</v>
      </c>
      <c r="BZ214" s="12">
        <f t="shared" si="1370"/>
        <v>0</v>
      </c>
      <c r="CA214" s="12">
        <f t="shared" si="1370"/>
        <v>0</v>
      </c>
      <c r="CB214" s="12">
        <f t="shared" si="1370"/>
        <v>0</v>
      </c>
      <c r="CC214" s="12">
        <f t="shared" si="1370"/>
        <v>0</v>
      </c>
      <c r="CD214" s="12">
        <f t="shared" si="1370"/>
        <v>0</v>
      </c>
      <c r="CE214" s="12">
        <f t="shared" si="1370"/>
        <v>0</v>
      </c>
      <c r="CF214" s="12">
        <f t="shared" si="1370"/>
        <v>0</v>
      </c>
      <c r="CG214" s="12">
        <f t="shared" si="1370"/>
        <v>0</v>
      </c>
      <c r="CH214" s="12">
        <f t="shared" si="1370"/>
        <v>0</v>
      </c>
      <c r="CI214" s="12">
        <f t="shared" si="1370"/>
        <v>0</v>
      </c>
      <c r="CJ214" s="12">
        <f t="shared" si="1370"/>
        <v>0</v>
      </c>
      <c r="CK214" s="12">
        <f t="shared" si="1370"/>
        <v>0</v>
      </c>
      <c r="CL214" s="12">
        <f t="shared" si="1370"/>
        <v>0</v>
      </c>
      <c r="CM214" s="12">
        <f t="shared" si="1370"/>
        <v>0</v>
      </c>
      <c r="CN214" s="12">
        <f t="shared" si="1370"/>
        <v>0</v>
      </c>
      <c r="CO214" s="12">
        <f t="shared" si="1370"/>
        <v>0</v>
      </c>
      <c r="CP214" s="12">
        <f t="shared" si="1370"/>
        <v>0</v>
      </c>
      <c r="CQ214" s="12">
        <f t="shared" si="1370"/>
        <v>0</v>
      </c>
      <c r="CR214" s="12">
        <f t="shared" si="1370"/>
        <v>0</v>
      </c>
      <c r="CS214" s="12">
        <f t="shared" si="1370"/>
        <v>0</v>
      </c>
      <c r="CT214" s="12">
        <f t="shared" si="1370"/>
        <v>0</v>
      </c>
      <c r="CU214" s="12">
        <f t="shared" si="1370"/>
        <v>0</v>
      </c>
      <c r="CV214" s="12">
        <f t="shared" si="1370"/>
        <v>0</v>
      </c>
      <c r="CW214" s="12">
        <f t="shared" si="1370"/>
        <v>0</v>
      </c>
      <c r="CX214" s="12">
        <f t="shared" si="1370"/>
        <v>0</v>
      </c>
      <c r="CY214" s="12">
        <f t="shared" si="1370"/>
        <v>0</v>
      </c>
      <c r="CZ214" s="12">
        <f t="shared" si="1370"/>
        <v>0</v>
      </c>
      <c r="DA214" s="12">
        <f t="shared" si="1370"/>
        <v>0</v>
      </c>
      <c r="DB214" s="12">
        <f t="shared" si="1370"/>
        <v>0</v>
      </c>
      <c r="DC214" s="12">
        <f t="shared" si="1370"/>
        <v>0</v>
      </c>
      <c r="DD214" s="12">
        <f t="shared" si="1370"/>
        <v>0</v>
      </c>
      <c r="DE214" s="12">
        <f t="shared" si="1370"/>
        <v>0</v>
      </c>
      <c r="DF214" s="12">
        <f t="shared" si="1370"/>
        <v>0</v>
      </c>
      <c r="DG214" s="12">
        <f t="shared" si="1370"/>
        <v>0</v>
      </c>
      <c r="DH214" s="12">
        <f t="shared" si="1370"/>
        <v>0</v>
      </c>
      <c r="DI214" s="12">
        <f t="shared" si="1370"/>
        <v>0</v>
      </c>
      <c r="DJ214" s="12">
        <f t="shared" si="1370"/>
        <v>0</v>
      </c>
      <c r="DK214" s="12">
        <f t="shared" si="1370"/>
        <v>0</v>
      </c>
      <c r="DL214" s="12">
        <f t="shared" si="1370"/>
        <v>0</v>
      </c>
      <c r="DM214" s="12">
        <f t="shared" si="1370"/>
        <v>0</v>
      </c>
      <c r="DN214" s="12">
        <f t="shared" si="1370"/>
        <v>0</v>
      </c>
      <c r="DO214" s="12">
        <f t="shared" si="1370"/>
        <v>0</v>
      </c>
      <c r="DP214" s="12">
        <f t="shared" si="1370"/>
        <v>0</v>
      </c>
      <c r="DQ214" s="12">
        <f t="shared" si="1370"/>
        <v>0</v>
      </c>
      <c r="DR214" s="12">
        <f t="shared" si="1370"/>
        <v>0</v>
      </c>
      <c r="DS214" s="12">
        <f t="shared" si="1370"/>
        <v>0</v>
      </c>
      <c r="DT214" s="12">
        <f t="shared" si="1370"/>
        <v>0</v>
      </c>
      <c r="DU214" s="12">
        <f t="shared" si="1370"/>
        <v>0</v>
      </c>
      <c r="DV214" s="12">
        <f t="shared" si="1370"/>
        <v>0</v>
      </c>
      <c r="DW214" s="12">
        <f t="shared" si="1370"/>
        <v>0</v>
      </c>
      <c r="DX214" s="12">
        <f t="shared" si="1370"/>
        <v>0</v>
      </c>
      <c r="DY214" s="12">
        <f t="shared" si="1370"/>
        <v>0</v>
      </c>
      <c r="DZ214" s="12">
        <f t="shared" si="1370"/>
        <v>0</v>
      </c>
      <c r="EA214" s="12">
        <f t="shared" si="1370"/>
        <v>0</v>
      </c>
      <c r="EB214" s="12">
        <f t="shared" si="1370"/>
        <v>0</v>
      </c>
      <c r="EC214" s="12">
        <f t="shared" si="1370"/>
        <v>0</v>
      </c>
      <c r="ED214" s="12">
        <f t="shared" si="1370"/>
        <v>0</v>
      </c>
      <c r="EE214" s="12">
        <f t="shared" si="1370"/>
        <v>0</v>
      </c>
      <c r="EF214" s="12">
        <f t="shared" si="1370"/>
        <v>0</v>
      </c>
      <c r="EG214" s="12">
        <f t="shared" si="1370"/>
        <v>0</v>
      </c>
      <c r="EH214" s="12">
        <f t="shared" si="1370"/>
        <v>0</v>
      </c>
      <c r="EI214" s="12">
        <f t="shared" ref="EI214:GJ214" si="1371">EI192</f>
        <v>0</v>
      </c>
      <c r="EJ214" s="12">
        <f t="shared" si="1371"/>
        <v>0</v>
      </c>
      <c r="EK214" s="12">
        <f t="shared" si="1371"/>
        <v>0</v>
      </c>
      <c r="EL214" s="12">
        <f t="shared" si="1371"/>
        <v>0</v>
      </c>
      <c r="EM214" s="12">
        <f t="shared" si="1371"/>
        <v>0</v>
      </c>
      <c r="EN214" s="12">
        <f t="shared" si="1371"/>
        <v>0</v>
      </c>
      <c r="EO214" s="12">
        <f t="shared" si="1371"/>
        <v>0</v>
      </c>
      <c r="EP214" s="12">
        <f t="shared" si="1371"/>
        <v>0</v>
      </c>
      <c r="EQ214" s="12">
        <f t="shared" si="1371"/>
        <v>0</v>
      </c>
      <c r="ER214" s="12">
        <f t="shared" si="1371"/>
        <v>0</v>
      </c>
      <c r="ES214" s="12">
        <f t="shared" si="1371"/>
        <v>0</v>
      </c>
      <c r="ET214" s="12">
        <f t="shared" si="1371"/>
        <v>0</v>
      </c>
      <c r="EU214" s="12">
        <f t="shared" si="1371"/>
        <v>0</v>
      </c>
      <c r="EV214" s="12">
        <f t="shared" si="1371"/>
        <v>0</v>
      </c>
      <c r="EW214" s="12">
        <f t="shared" si="1371"/>
        <v>0</v>
      </c>
      <c r="EX214" s="12">
        <f t="shared" si="1371"/>
        <v>0</v>
      </c>
      <c r="EY214" s="12">
        <f t="shared" si="1371"/>
        <v>0</v>
      </c>
      <c r="EZ214" s="12">
        <f t="shared" si="1371"/>
        <v>0</v>
      </c>
      <c r="FA214" s="12">
        <f t="shared" si="1371"/>
        <v>0</v>
      </c>
      <c r="FB214" s="12">
        <f t="shared" si="1371"/>
        <v>0</v>
      </c>
      <c r="FC214" s="12">
        <f t="shared" si="1371"/>
        <v>0</v>
      </c>
      <c r="FD214" s="12">
        <f t="shared" si="1371"/>
        <v>0</v>
      </c>
      <c r="FE214" s="12">
        <f t="shared" si="1371"/>
        <v>0</v>
      </c>
      <c r="FF214" s="12">
        <f t="shared" si="1371"/>
        <v>0</v>
      </c>
      <c r="FG214" s="12">
        <f t="shared" si="1371"/>
        <v>0</v>
      </c>
      <c r="FH214" s="12">
        <f t="shared" si="1371"/>
        <v>0</v>
      </c>
      <c r="FI214" s="12">
        <f t="shared" si="1371"/>
        <v>0</v>
      </c>
      <c r="FJ214" s="12">
        <f t="shared" si="1371"/>
        <v>0</v>
      </c>
      <c r="FK214" s="12">
        <f t="shared" si="1371"/>
        <v>0</v>
      </c>
      <c r="FL214" s="12">
        <f t="shared" si="1371"/>
        <v>0</v>
      </c>
      <c r="FM214" s="12">
        <f t="shared" si="1371"/>
        <v>0</v>
      </c>
      <c r="FN214" s="12">
        <f t="shared" si="1371"/>
        <v>0</v>
      </c>
      <c r="FO214" s="12">
        <f t="shared" si="1371"/>
        <v>0</v>
      </c>
      <c r="FP214" s="12">
        <f t="shared" si="1371"/>
        <v>0</v>
      </c>
      <c r="FQ214" s="12">
        <f t="shared" si="1371"/>
        <v>0</v>
      </c>
      <c r="FR214" s="12">
        <f t="shared" si="1371"/>
        <v>0</v>
      </c>
      <c r="FS214" s="12">
        <f t="shared" si="1371"/>
        <v>0</v>
      </c>
      <c r="FT214" s="12">
        <f t="shared" si="1371"/>
        <v>0</v>
      </c>
      <c r="FU214" s="12">
        <f t="shared" si="1371"/>
        <v>0</v>
      </c>
      <c r="FV214" s="12">
        <f t="shared" si="1371"/>
        <v>0</v>
      </c>
      <c r="FW214" s="12">
        <f t="shared" si="1371"/>
        <v>0</v>
      </c>
      <c r="FX214" s="12">
        <f t="shared" si="1371"/>
        <v>0</v>
      </c>
      <c r="FY214" s="12">
        <f t="shared" si="1371"/>
        <v>0</v>
      </c>
      <c r="FZ214" s="12">
        <f t="shared" si="1371"/>
        <v>0</v>
      </c>
      <c r="GA214" s="12">
        <f t="shared" si="1371"/>
        <v>0</v>
      </c>
      <c r="GB214" s="12">
        <f t="shared" si="1371"/>
        <v>0</v>
      </c>
      <c r="GC214" s="12">
        <f t="shared" si="1371"/>
        <v>0</v>
      </c>
      <c r="GD214" s="12">
        <f t="shared" si="1371"/>
        <v>0</v>
      </c>
      <c r="GE214" s="12">
        <f t="shared" si="1371"/>
        <v>0</v>
      </c>
      <c r="GF214" s="12">
        <f t="shared" si="1371"/>
        <v>0</v>
      </c>
      <c r="GG214" s="12">
        <f t="shared" si="1371"/>
        <v>0</v>
      </c>
      <c r="GH214" s="12">
        <f t="shared" si="1371"/>
        <v>0</v>
      </c>
      <c r="GI214" s="12">
        <f t="shared" si="1371"/>
        <v>0</v>
      </c>
      <c r="GJ214" s="12">
        <f t="shared" si="1371"/>
        <v>0</v>
      </c>
    </row>
    <row r="215" spans="1:192" s="32" customFormat="1" x14ac:dyDescent="0.25">
      <c r="A215" s="545"/>
      <c r="B215" s="545"/>
      <c r="C215" s="546"/>
      <c r="D215" s="547"/>
      <c r="E215" s="548" t="s">
        <v>42</v>
      </c>
      <c r="F215" s="548">
        <f>Time!J74</f>
        <v>0</v>
      </c>
      <c r="G215" s="785" t="s">
        <v>5</v>
      </c>
      <c r="H215" s="785">
        <f xml:space="preserve"> Time!H$74</f>
        <v>1</v>
      </c>
      <c r="I215" s="785">
        <f xml:space="preserve"> [2]Time!I$76</f>
        <v>0</v>
      </c>
      <c r="J215" s="12">
        <f>Time!J74</f>
        <v>0</v>
      </c>
      <c r="K215" s="12">
        <f>Time!K74</f>
        <v>0</v>
      </c>
      <c r="L215" s="12">
        <f>Time!L74</f>
        <v>1</v>
      </c>
      <c r="M215" s="12">
        <f>Time!M74</f>
        <v>0</v>
      </c>
      <c r="N215" s="12">
        <f>Time!N74</f>
        <v>0</v>
      </c>
      <c r="O215" s="12">
        <f>Time!O74</f>
        <v>0</v>
      </c>
      <c r="P215" s="12">
        <f>Time!P74</f>
        <v>0</v>
      </c>
      <c r="Q215" s="12">
        <f>Time!Q74</f>
        <v>0</v>
      </c>
      <c r="R215" s="12">
        <f>Time!R74</f>
        <v>0</v>
      </c>
      <c r="S215" s="12">
        <f>Time!S74</f>
        <v>0</v>
      </c>
      <c r="T215" s="12">
        <f>Time!T74</f>
        <v>0</v>
      </c>
      <c r="U215" s="12">
        <f>Time!U74</f>
        <v>0</v>
      </c>
      <c r="V215" s="12">
        <f>Time!V74</f>
        <v>0</v>
      </c>
      <c r="W215" s="12">
        <f>Time!W74</f>
        <v>0</v>
      </c>
      <c r="X215" s="12">
        <f>Time!X74</f>
        <v>0</v>
      </c>
      <c r="Y215" s="12">
        <f>Time!Y74</f>
        <v>0</v>
      </c>
      <c r="Z215" s="12">
        <f>Time!Z74</f>
        <v>0</v>
      </c>
      <c r="AA215" s="12">
        <f>Time!AA74</f>
        <v>0</v>
      </c>
      <c r="AB215" s="12">
        <f>Time!AB74</f>
        <v>0</v>
      </c>
      <c r="AC215" s="12">
        <f>Time!AC74</f>
        <v>0</v>
      </c>
      <c r="AD215" s="12">
        <f>Time!AD74</f>
        <v>0</v>
      </c>
      <c r="AE215" s="12">
        <f>Time!AE74</f>
        <v>0</v>
      </c>
      <c r="AF215" s="12">
        <f>Time!AF74</f>
        <v>0</v>
      </c>
      <c r="AG215" s="12">
        <f>Time!AG74</f>
        <v>0</v>
      </c>
      <c r="AH215" s="12">
        <f>Time!AH74</f>
        <v>0</v>
      </c>
      <c r="AI215" s="12">
        <f>Time!AI74</f>
        <v>0</v>
      </c>
      <c r="AJ215" s="12">
        <f>Time!AJ74</f>
        <v>0</v>
      </c>
      <c r="AK215" s="12">
        <f>Time!AK74</f>
        <v>0</v>
      </c>
      <c r="AL215" s="12">
        <f>Time!AL74</f>
        <v>0</v>
      </c>
      <c r="AM215" s="12">
        <f>Time!AM74</f>
        <v>0</v>
      </c>
      <c r="AN215" s="12">
        <f>Time!AN74</f>
        <v>0</v>
      </c>
      <c r="AO215" s="12">
        <f>Time!AO74</f>
        <v>0</v>
      </c>
      <c r="AP215" s="12">
        <f>Time!AP74</f>
        <v>0</v>
      </c>
      <c r="AQ215" s="12">
        <f>Time!AQ74</f>
        <v>0</v>
      </c>
      <c r="AR215" s="12">
        <f>Time!AR74</f>
        <v>0</v>
      </c>
      <c r="AS215" s="12">
        <f>Time!AS74</f>
        <v>0</v>
      </c>
      <c r="AT215" s="12">
        <f>Time!AT74</f>
        <v>0</v>
      </c>
      <c r="AU215" s="12">
        <f>Time!AU74</f>
        <v>0</v>
      </c>
      <c r="AV215" s="12">
        <f>Time!AV74</f>
        <v>0</v>
      </c>
      <c r="AW215" s="12">
        <f>Time!AW74</f>
        <v>0</v>
      </c>
      <c r="AX215" s="12">
        <f>Time!AX74</f>
        <v>0</v>
      </c>
      <c r="AY215" s="12">
        <f>Time!AY74</f>
        <v>0</v>
      </c>
      <c r="AZ215" s="12">
        <f>Time!AZ74</f>
        <v>0</v>
      </c>
      <c r="BA215" s="12">
        <f>Time!BA74</f>
        <v>0</v>
      </c>
      <c r="BB215" s="12">
        <f>Time!BB74</f>
        <v>0</v>
      </c>
      <c r="BC215" s="12">
        <f>Time!BC74</f>
        <v>0</v>
      </c>
      <c r="BD215" s="12">
        <f>Time!BD74</f>
        <v>0</v>
      </c>
      <c r="BE215" s="12">
        <f>Time!BE74</f>
        <v>0</v>
      </c>
      <c r="BF215" s="12">
        <f>Time!BF74</f>
        <v>0</v>
      </c>
      <c r="BG215" s="12">
        <f>Time!BG74</f>
        <v>0</v>
      </c>
      <c r="BH215" s="12">
        <f>Time!BH74</f>
        <v>0</v>
      </c>
      <c r="BI215" s="12">
        <f>Time!BI74</f>
        <v>0</v>
      </c>
      <c r="BJ215" s="12">
        <f>Time!BJ74</f>
        <v>0</v>
      </c>
      <c r="BK215" s="12">
        <f>Time!BK74</f>
        <v>0</v>
      </c>
      <c r="BL215" s="12">
        <f>Time!BL74</f>
        <v>0</v>
      </c>
      <c r="BM215" s="12">
        <f>Time!BM74</f>
        <v>0</v>
      </c>
      <c r="BN215" s="12">
        <f>Time!BN74</f>
        <v>0</v>
      </c>
      <c r="BO215" s="12">
        <f>Time!BO74</f>
        <v>0</v>
      </c>
      <c r="BP215" s="12">
        <f>Time!BP74</f>
        <v>0</v>
      </c>
      <c r="BQ215" s="12">
        <f>Time!BQ74</f>
        <v>0</v>
      </c>
      <c r="BR215" s="12">
        <f>Time!BR74</f>
        <v>0</v>
      </c>
      <c r="BS215" s="12">
        <f>Time!BS74</f>
        <v>0</v>
      </c>
      <c r="BT215" s="12">
        <f>Time!BT74</f>
        <v>0</v>
      </c>
      <c r="BU215" s="12">
        <f>Time!BU74</f>
        <v>0</v>
      </c>
      <c r="BV215" s="12">
        <f>Time!BV74</f>
        <v>0</v>
      </c>
      <c r="BW215" s="12">
        <f>Time!BW74</f>
        <v>0</v>
      </c>
      <c r="BX215" s="12">
        <f>Time!BX74</f>
        <v>0</v>
      </c>
      <c r="BY215" s="12">
        <f>Time!BY74</f>
        <v>0</v>
      </c>
      <c r="BZ215" s="12">
        <f>Time!BZ74</f>
        <v>0</v>
      </c>
      <c r="CA215" s="12">
        <f>Time!CA74</f>
        <v>0</v>
      </c>
      <c r="CB215" s="12">
        <f>Time!CB74</f>
        <v>0</v>
      </c>
      <c r="CC215" s="12">
        <f>Time!CC74</f>
        <v>0</v>
      </c>
      <c r="CD215" s="12">
        <f>Time!CD74</f>
        <v>0</v>
      </c>
      <c r="CE215" s="12">
        <f>Time!CE74</f>
        <v>0</v>
      </c>
      <c r="CF215" s="12">
        <f>Time!CF74</f>
        <v>0</v>
      </c>
      <c r="CG215" s="12">
        <f>Time!CG74</f>
        <v>0</v>
      </c>
      <c r="CH215" s="12">
        <f>Time!CH74</f>
        <v>0</v>
      </c>
      <c r="CI215" s="12">
        <f>Time!CI74</f>
        <v>0</v>
      </c>
      <c r="CJ215" s="12">
        <f>Time!CJ74</f>
        <v>0</v>
      </c>
      <c r="CK215" s="12">
        <f>Time!CK74</f>
        <v>0</v>
      </c>
      <c r="CL215" s="12">
        <f>Time!CL74</f>
        <v>0</v>
      </c>
      <c r="CM215" s="12">
        <f>Time!CM74</f>
        <v>0</v>
      </c>
      <c r="CN215" s="12">
        <f>Time!CN74</f>
        <v>0</v>
      </c>
      <c r="CO215" s="12">
        <f>Time!CO74</f>
        <v>0</v>
      </c>
      <c r="CP215" s="12">
        <f>Time!CP74</f>
        <v>0</v>
      </c>
      <c r="CQ215" s="12">
        <f>Time!CQ74</f>
        <v>0</v>
      </c>
      <c r="CR215" s="12">
        <f>Time!CR74</f>
        <v>0</v>
      </c>
      <c r="CS215" s="12">
        <f>Time!CS74</f>
        <v>0</v>
      </c>
      <c r="CT215" s="12">
        <f>Time!CT74</f>
        <v>0</v>
      </c>
      <c r="CU215" s="12">
        <f>Time!CU74</f>
        <v>0</v>
      </c>
      <c r="CV215" s="12">
        <f>Time!CV74</f>
        <v>0</v>
      </c>
      <c r="CW215" s="12">
        <f>Time!CW74</f>
        <v>0</v>
      </c>
      <c r="CX215" s="12">
        <f>Time!CX74</f>
        <v>0</v>
      </c>
      <c r="CY215" s="12">
        <f>Time!CY74</f>
        <v>0</v>
      </c>
      <c r="CZ215" s="12">
        <f>Time!CZ74</f>
        <v>0</v>
      </c>
      <c r="DA215" s="12">
        <f>Time!DA74</f>
        <v>0</v>
      </c>
      <c r="DB215" s="12">
        <f>Time!DB74</f>
        <v>0</v>
      </c>
      <c r="DC215" s="12">
        <f>Time!DC74</f>
        <v>0</v>
      </c>
      <c r="DD215" s="12">
        <f>Time!DD74</f>
        <v>0</v>
      </c>
      <c r="DE215" s="12">
        <f>Time!DE74</f>
        <v>0</v>
      </c>
      <c r="DF215" s="12">
        <f>Time!DF74</f>
        <v>0</v>
      </c>
      <c r="DG215" s="12">
        <f>Time!DG74</f>
        <v>0</v>
      </c>
      <c r="DH215" s="12">
        <f>Time!DH74</f>
        <v>0</v>
      </c>
      <c r="DI215" s="12">
        <f>Time!DI74</f>
        <v>0</v>
      </c>
      <c r="DJ215" s="12">
        <f>Time!DJ74</f>
        <v>0</v>
      </c>
      <c r="DK215" s="12">
        <f>Time!DK74</f>
        <v>0</v>
      </c>
      <c r="DL215" s="12">
        <f>Time!DL74</f>
        <v>0</v>
      </c>
      <c r="DM215" s="12">
        <f>Time!DM74</f>
        <v>0</v>
      </c>
      <c r="DN215" s="12">
        <f>Time!DN74</f>
        <v>0</v>
      </c>
      <c r="DO215" s="12">
        <f>Time!DO74</f>
        <v>0</v>
      </c>
      <c r="DP215" s="12">
        <f>Time!DP74</f>
        <v>0</v>
      </c>
      <c r="DQ215" s="12">
        <f>Time!DQ74</f>
        <v>0</v>
      </c>
      <c r="DR215" s="12">
        <f>Time!DR74</f>
        <v>0</v>
      </c>
      <c r="DS215" s="12">
        <f>Time!DS74</f>
        <v>0</v>
      </c>
      <c r="DT215" s="12">
        <f>Time!DT74</f>
        <v>0</v>
      </c>
      <c r="DU215" s="12">
        <f>Time!DU74</f>
        <v>0</v>
      </c>
      <c r="DV215" s="12">
        <f>Time!DV74</f>
        <v>0</v>
      </c>
      <c r="DW215" s="12">
        <f>Time!DW74</f>
        <v>0</v>
      </c>
      <c r="DX215" s="12">
        <f>Time!DX74</f>
        <v>0</v>
      </c>
      <c r="DY215" s="12">
        <f>Time!DY74</f>
        <v>0</v>
      </c>
      <c r="DZ215" s="12">
        <f>Time!DZ74</f>
        <v>0</v>
      </c>
      <c r="EA215" s="12">
        <f>Time!EA74</f>
        <v>0</v>
      </c>
      <c r="EB215" s="12">
        <f>Time!EB74</f>
        <v>0</v>
      </c>
      <c r="EC215" s="12">
        <f>Time!EC74</f>
        <v>0</v>
      </c>
      <c r="ED215" s="12">
        <f>Time!ED74</f>
        <v>0</v>
      </c>
      <c r="EE215" s="12">
        <f>Time!EE74</f>
        <v>0</v>
      </c>
      <c r="EF215" s="12">
        <f>Time!EF74</f>
        <v>0</v>
      </c>
      <c r="EG215" s="12">
        <f>Time!EG74</f>
        <v>0</v>
      </c>
      <c r="EH215" s="12">
        <f>Time!EH74</f>
        <v>0</v>
      </c>
      <c r="EI215" s="12">
        <f>Time!EI74</f>
        <v>0</v>
      </c>
      <c r="EJ215" s="12">
        <f>Time!EJ74</f>
        <v>0</v>
      </c>
      <c r="EK215" s="12">
        <f>Time!EK74</f>
        <v>0</v>
      </c>
      <c r="EL215" s="12">
        <f>Time!EL74</f>
        <v>0</v>
      </c>
      <c r="EM215" s="12">
        <f>Time!EM74</f>
        <v>0</v>
      </c>
      <c r="EN215" s="12">
        <f>Time!EN74</f>
        <v>0</v>
      </c>
      <c r="EO215" s="12">
        <f>Time!EO74</f>
        <v>0</v>
      </c>
      <c r="EP215" s="12">
        <f>Time!EP74</f>
        <v>0</v>
      </c>
      <c r="EQ215" s="12">
        <f>Time!EQ74</f>
        <v>0</v>
      </c>
      <c r="ER215" s="12">
        <f>Time!ER74</f>
        <v>0</v>
      </c>
      <c r="ES215" s="12">
        <f>Time!ES74</f>
        <v>0</v>
      </c>
      <c r="ET215" s="12">
        <f>Time!ET74</f>
        <v>0</v>
      </c>
      <c r="EU215" s="12">
        <f>Time!EU74</f>
        <v>0</v>
      </c>
      <c r="EV215" s="12">
        <f>Time!EV74</f>
        <v>0</v>
      </c>
      <c r="EW215" s="12">
        <f>Time!EW74</f>
        <v>0</v>
      </c>
      <c r="EX215" s="12">
        <f>Time!EX74</f>
        <v>0</v>
      </c>
      <c r="EY215" s="12">
        <f>Time!EY74</f>
        <v>0</v>
      </c>
      <c r="EZ215" s="12">
        <f>Time!EZ74</f>
        <v>0</v>
      </c>
      <c r="FA215" s="12">
        <f>Time!FA74</f>
        <v>0</v>
      </c>
      <c r="FB215" s="12">
        <f>Time!FB74</f>
        <v>0</v>
      </c>
      <c r="FC215" s="12">
        <f>Time!FC74</f>
        <v>0</v>
      </c>
      <c r="FD215" s="12">
        <f>Time!FD74</f>
        <v>0</v>
      </c>
      <c r="FE215" s="12">
        <f>Time!FE74</f>
        <v>0</v>
      </c>
      <c r="FF215" s="12">
        <f>Time!FF74</f>
        <v>0</v>
      </c>
      <c r="FG215" s="12">
        <f>Time!FG74</f>
        <v>0</v>
      </c>
      <c r="FH215" s="12">
        <f>Time!FH74</f>
        <v>0</v>
      </c>
      <c r="FI215" s="12">
        <f>Time!FI74</f>
        <v>0</v>
      </c>
      <c r="FJ215" s="12">
        <f>Time!FJ74</f>
        <v>0</v>
      </c>
      <c r="FK215" s="12">
        <f>Time!FK74</f>
        <v>0</v>
      </c>
      <c r="FL215" s="12">
        <f>Time!FL74</f>
        <v>0</v>
      </c>
      <c r="FM215" s="12">
        <f>Time!FM74</f>
        <v>0</v>
      </c>
      <c r="FN215" s="12">
        <f>Time!FN74</f>
        <v>0</v>
      </c>
      <c r="FO215" s="12">
        <f>Time!FO74</f>
        <v>0</v>
      </c>
      <c r="FP215" s="12">
        <f>Time!FP74</f>
        <v>0</v>
      </c>
      <c r="FQ215" s="12">
        <f>Time!FQ74</f>
        <v>0</v>
      </c>
      <c r="FR215" s="12">
        <f>Time!FR74</f>
        <v>0</v>
      </c>
      <c r="FS215" s="12">
        <f>Time!FS74</f>
        <v>0</v>
      </c>
      <c r="FT215" s="12">
        <f>Time!FT74</f>
        <v>0</v>
      </c>
      <c r="FU215" s="12">
        <f>Time!FU74</f>
        <v>0</v>
      </c>
      <c r="FV215" s="12">
        <f>Time!FV74</f>
        <v>0</v>
      </c>
      <c r="FW215" s="12">
        <f>Time!FW74</f>
        <v>0</v>
      </c>
      <c r="FX215" s="12">
        <f>Time!FX74</f>
        <v>0</v>
      </c>
      <c r="FY215" s="12">
        <f>Time!FY74</f>
        <v>0</v>
      </c>
      <c r="FZ215" s="12">
        <f>Time!FZ74</f>
        <v>0</v>
      </c>
      <c r="GA215" s="12">
        <f>Time!GA74</f>
        <v>0</v>
      </c>
      <c r="GB215" s="12">
        <f>Time!GB74</f>
        <v>0</v>
      </c>
      <c r="GC215" s="12">
        <f>Time!GC74</f>
        <v>0</v>
      </c>
      <c r="GD215" s="12">
        <f>Time!GD74</f>
        <v>0</v>
      </c>
      <c r="GE215" s="12">
        <f>Time!GE74</f>
        <v>0</v>
      </c>
      <c r="GF215" s="12">
        <f>Time!GF74</f>
        <v>0</v>
      </c>
      <c r="GG215" s="12">
        <f>Time!GG74</f>
        <v>0</v>
      </c>
      <c r="GH215" s="12">
        <f>Time!GH74</f>
        <v>0</v>
      </c>
      <c r="GI215" s="12">
        <f>Time!GI74</f>
        <v>0</v>
      </c>
      <c r="GJ215" s="12">
        <f>Time!GJ74</f>
        <v>0</v>
      </c>
    </row>
    <row r="216" spans="1:192" s="32" customFormat="1" x14ac:dyDescent="0.25">
      <c r="A216" s="545"/>
      <c r="B216" s="545"/>
      <c r="C216" s="546"/>
      <c r="D216" s="547"/>
      <c r="E216" s="785" t="s">
        <v>730</v>
      </c>
      <c r="F216" s="785">
        <f xml:space="preserve"> [2]Time!F$76</f>
        <v>0</v>
      </c>
      <c r="G216" s="548" t="str">
        <f>SMU</f>
        <v>$ 000s</v>
      </c>
      <c r="H216" s="548">
        <f xml:space="preserve"> SUM(J216:GJ216)</f>
        <v>9095.8659046694229</v>
      </c>
      <c r="I216" s="549"/>
      <c r="J216" s="548">
        <f xml:space="preserve"> -1 * $F213 * J215 + J214</f>
        <v>0</v>
      </c>
      <c r="K216" s="548">
        <f t="shared" ref="K216:BV216" si="1372" xml:space="preserve"> -1 * $F213 * K215 + K214</f>
        <v>0</v>
      </c>
      <c r="L216" s="548">
        <f xml:space="preserve"> -1 * $F213 * L215 + L214</f>
        <v>-40</v>
      </c>
      <c r="M216" s="548">
        <f t="shared" si="1372"/>
        <v>0</v>
      </c>
      <c r="N216" s="548">
        <f t="shared" si="1372"/>
        <v>0</v>
      </c>
      <c r="O216" s="548">
        <f t="shared" si="1372"/>
        <v>0</v>
      </c>
      <c r="P216" s="548">
        <f xml:space="preserve"> -1 * $F213 * P215 + P214</f>
        <v>1.8008719691351871E-3</v>
      </c>
      <c r="Q216" s="548">
        <f t="shared" si="1372"/>
        <v>0</v>
      </c>
      <c r="R216" s="548">
        <f t="shared" si="1372"/>
        <v>0</v>
      </c>
      <c r="S216" s="548">
        <f t="shared" si="1372"/>
        <v>0</v>
      </c>
      <c r="T216" s="548">
        <f t="shared" si="1372"/>
        <v>0</v>
      </c>
      <c r="U216" s="548">
        <f t="shared" si="1372"/>
        <v>0</v>
      </c>
      <c r="V216" s="548">
        <f t="shared" si="1372"/>
        <v>0</v>
      </c>
      <c r="W216" s="548">
        <f t="shared" si="1372"/>
        <v>0</v>
      </c>
      <c r="X216" s="548">
        <f t="shared" si="1372"/>
        <v>0</v>
      </c>
      <c r="Y216" s="548">
        <f t="shared" si="1372"/>
        <v>0</v>
      </c>
      <c r="Z216" s="548">
        <f t="shared" si="1372"/>
        <v>0</v>
      </c>
      <c r="AA216" s="548">
        <f t="shared" si="1372"/>
        <v>0</v>
      </c>
      <c r="AB216" s="548">
        <f t="shared" si="1372"/>
        <v>0</v>
      </c>
      <c r="AC216" s="548">
        <f t="shared" si="1372"/>
        <v>0</v>
      </c>
      <c r="AD216" s="548">
        <f t="shared" si="1372"/>
        <v>0</v>
      </c>
      <c r="AE216" s="548">
        <f t="shared" si="1372"/>
        <v>0</v>
      </c>
      <c r="AF216" s="548">
        <f t="shared" si="1372"/>
        <v>0</v>
      </c>
      <c r="AG216" s="548">
        <f t="shared" si="1372"/>
        <v>0</v>
      </c>
      <c r="AH216" s="548">
        <f t="shared" si="1372"/>
        <v>0</v>
      </c>
      <c r="AI216" s="548">
        <f t="shared" si="1372"/>
        <v>0</v>
      </c>
      <c r="AJ216" s="548">
        <f t="shared" si="1372"/>
        <v>0</v>
      </c>
      <c r="AK216" s="548">
        <f t="shared" si="1372"/>
        <v>0</v>
      </c>
      <c r="AL216" s="548">
        <f t="shared" si="1372"/>
        <v>0</v>
      </c>
      <c r="AM216" s="548">
        <f t="shared" si="1372"/>
        <v>0</v>
      </c>
      <c r="AN216" s="548">
        <f t="shared" si="1372"/>
        <v>0</v>
      </c>
      <c r="AO216" s="548">
        <f t="shared" si="1372"/>
        <v>0</v>
      </c>
      <c r="AP216" s="548">
        <f t="shared" si="1372"/>
        <v>0</v>
      </c>
      <c r="AQ216" s="548">
        <f t="shared" si="1372"/>
        <v>0</v>
      </c>
      <c r="AR216" s="548">
        <f t="shared" si="1372"/>
        <v>0</v>
      </c>
      <c r="AS216" s="548">
        <f t="shared" si="1372"/>
        <v>0</v>
      </c>
      <c r="AT216" s="548">
        <f t="shared" si="1372"/>
        <v>0</v>
      </c>
      <c r="AU216" s="548">
        <f t="shared" si="1372"/>
        <v>0</v>
      </c>
      <c r="AV216" s="548">
        <f t="shared" si="1372"/>
        <v>0</v>
      </c>
      <c r="AW216" s="548">
        <f t="shared" si="1372"/>
        <v>0</v>
      </c>
      <c r="AX216" s="548">
        <f t="shared" si="1372"/>
        <v>0</v>
      </c>
      <c r="AY216" s="548">
        <f t="shared" si="1372"/>
        <v>0</v>
      </c>
      <c r="AZ216" s="548">
        <f t="shared" si="1372"/>
        <v>0</v>
      </c>
      <c r="BA216" s="548">
        <f t="shared" si="1372"/>
        <v>0</v>
      </c>
      <c r="BB216" s="548">
        <f t="shared" si="1372"/>
        <v>0</v>
      </c>
      <c r="BC216" s="548">
        <f t="shared" si="1372"/>
        <v>3066.7633066429589</v>
      </c>
      <c r="BD216" s="548">
        <f t="shared" si="1372"/>
        <v>4740.6203148219165</v>
      </c>
      <c r="BE216" s="548">
        <f t="shared" si="1372"/>
        <v>1328.4804823325794</v>
      </c>
      <c r="BF216" s="548">
        <f t="shared" si="1372"/>
        <v>0</v>
      </c>
      <c r="BG216" s="548">
        <f t="shared" si="1372"/>
        <v>0</v>
      </c>
      <c r="BH216" s="548">
        <f t="shared" si="1372"/>
        <v>0</v>
      </c>
      <c r="BI216" s="548">
        <f t="shared" si="1372"/>
        <v>0</v>
      </c>
      <c r="BJ216" s="548">
        <f t="shared" si="1372"/>
        <v>0</v>
      </c>
      <c r="BK216" s="548">
        <f t="shared" si="1372"/>
        <v>0</v>
      </c>
      <c r="BL216" s="548">
        <f t="shared" si="1372"/>
        <v>0</v>
      </c>
      <c r="BM216" s="548">
        <f t="shared" si="1372"/>
        <v>0</v>
      </c>
      <c r="BN216" s="548">
        <f t="shared" si="1372"/>
        <v>0</v>
      </c>
      <c r="BO216" s="548">
        <f t="shared" si="1372"/>
        <v>0</v>
      </c>
      <c r="BP216" s="548">
        <f t="shared" si="1372"/>
        <v>0</v>
      </c>
      <c r="BQ216" s="548">
        <f t="shared" si="1372"/>
        <v>0</v>
      </c>
      <c r="BR216" s="548">
        <f t="shared" si="1372"/>
        <v>0</v>
      </c>
      <c r="BS216" s="548">
        <f t="shared" si="1372"/>
        <v>0</v>
      </c>
      <c r="BT216" s="548">
        <f t="shared" si="1372"/>
        <v>0</v>
      </c>
      <c r="BU216" s="548">
        <f t="shared" si="1372"/>
        <v>0</v>
      </c>
      <c r="BV216" s="548">
        <f t="shared" si="1372"/>
        <v>0</v>
      </c>
      <c r="BW216" s="548">
        <f t="shared" ref="BW216:EH216" si="1373" xml:space="preserve"> -1 * $F213 * BW215 + BW214</f>
        <v>0</v>
      </c>
      <c r="BX216" s="548">
        <f t="shared" si="1373"/>
        <v>0</v>
      </c>
      <c r="BY216" s="548">
        <f t="shared" si="1373"/>
        <v>0</v>
      </c>
      <c r="BZ216" s="548">
        <f t="shared" si="1373"/>
        <v>0</v>
      </c>
      <c r="CA216" s="548">
        <f t="shared" si="1373"/>
        <v>0</v>
      </c>
      <c r="CB216" s="548">
        <f t="shared" si="1373"/>
        <v>0</v>
      </c>
      <c r="CC216" s="548">
        <f t="shared" si="1373"/>
        <v>0</v>
      </c>
      <c r="CD216" s="548">
        <f t="shared" si="1373"/>
        <v>0</v>
      </c>
      <c r="CE216" s="548">
        <f t="shared" si="1373"/>
        <v>0</v>
      </c>
      <c r="CF216" s="548">
        <f t="shared" si="1373"/>
        <v>0</v>
      </c>
      <c r="CG216" s="548">
        <f t="shared" si="1373"/>
        <v>0</v>
      </c>
      <c r="CH216" s="548">
        <f t="shared" si="1373"/>
        <v>0</v>
      </c>
      <c r="CI216" s="548">
        <f t="shared" si="1373"/>
        <v>0</v>
      </c>
      <c r="CJ216" s="548">
        <f t="shared" si="1373"/>
        <v>0</v>
      </c>
      <c r="CK216" s="548">
        <f t="shared" si="1373"/>
        <v>0</v>
      </c>
      <c r="CL216" s="548">
        <f t="shared" si="1373"/>
        <v>0</v>
      </c>
      <c r="CM216" s="548">
        <f t="shared" si="1373"/>
        <v>0</v>
      </c>
      <c r="CN216" s="548">
        <f t="shared" si="1373"/>
        <v>0</v>
      </c>
      <c r="CO216" s="548">
        <f t="shared" si="1373"/>
        <v>0</v>
      </c>
      <c r="CP216" s="548">
        <f t="shared" si="1373"/>
        <v>0</v>
      </c>
      <c r="CQ216" s="548">
        <f t="shared" si="1373"/>
        <v>0</v>
      </c>
      <c r="CR216" s="548">
        <f t="shared" si="1373"/>
        <v>0</v>
      </c>
      <c r="CS216" s="548">
        <f t="shared" si="1373"/>
        <v>0</v>
      </c>
      <c r="CT216" s="548">
        <f t="shared" si="1373"/>
        <v>0</v>
      </c>
      <c r="CU216" s="548">
        <f t="shared" si="1373"/>
        <v>0</v>
      </c>
      <c r="CV216" s="548">
        <f t="shared" si="1373"/>
        <v>0</v>
      </c>
      <c r="CW216" s="548">
        <f t="shared" si="1373"/>
        <v>0</v>
      </c>
      <c r="CX216" s="548">
        <f t="shared" si="1373"/>
        <v>0</v>
      </c>
      <c r="CY216" s="548">
        <f t="shared" si="1373"/>
        <v>0</v>
      </c>
      <c r="CZ216" s="548">
        <f t="shared" si="1373"/>
        <v>0</v>
      </c>
      <c r="DA216" s="548">
        <f t="shared" si="1373"/>
        <v>0</v>
      </c>
      <c r="DB216" s="548">
        <f t="shared" si="1373"/>
        <v>0</v>
      </c>
      <c r="DC216" s="548">
        <f t="shared" si="1373"/>
        <v>0</v>
      </c>
      <c r="DD216" s="548">
        <f t="shared" si="1373"/>
        <v>0</v>
      </c>
      <c r="DE216" s="548">
        <f t="shared" si="1373"/>
        <v>0</v>
      </c>
      <c r="DF216" s="548">
        <f t="shared" si="1373"/>
        <v>0</v>
      </c>
      <c r="DG216" s="548">
        <f t="shared" si="1373"/>
        <v>0</v>
      </c>
      <c r="DH216" s="548">
        <f t="shared" si="1373"/>
        <v>0</v>
      </c>
      <c r="DI216" s="548">
        <f t="shared" si="1373"/>
        <v>0</v>
      </c>
      <c r="DJ216" s="548">
        <f t="shared" si="1373"/>
        <v>0</v>
      </c>
      <c r="DK216" s="548">
        <f t="shared" si="1373"/>
        <v>0</v>
      </c>
      <c r="DL216" s="548">
        <f t="shared" si="1373"/>
        <v>0</v>
      </c>
      <c r="DM216" s="548">
        <f t="shared" si="1373"/>
        <v>0</v>
      </c>
      <c r="DN216" s="548">
        <f t="shared" si="1373"/>
        <v>0</v>
      </c>
      <c r="DO216" s="548">
        <f t="shared" si="1373"/>
        <v>0</v>
      </c>
      <c r="DP216" s="548">
        <f t="shared" si="1373"/>
        <v>0</v>
      </c>
      <c r="DQ216" s="548">
        <f t="shared" si="1373"/>
        <v>0</v>
      </c>
      <c r="DR216" s="548">
        <f t="shared" si="1373"/>
        <v>0</v>
      </c>
      <c r="DS216" s="548">
        <f t="shared" si="1373"/>
        <v>0</v>
      </c>
      <c r="DT216" s="548">
        <f t="shared" si="1373"/>
        <v>0</v>
      </c>
      <c r="DU216" s="548">
        <f t="shared" si="1373"/>
        <v>0</v>
      </c>
      <c r="DV216" s="548">
        <f t="shared" si="1373"/>
        <v>0</v>
      </c>
      <c r="DW216" s="548">
        <f t="shared" si="1373"/>
        <v>0</v>
      </c>
      <c r="DX216" s="548">
        <f t="shared" si="1373"/>
        <v>0</v>
      </c>
      <c r="DY216" s="548">
        <f t="shared" si="1373"/>
        <v>0</v>
      </c>
      <c r="DZ216" s="548">
        <f t="shared" si="1373"/>
        <v>0</v>
      </c>
      <c r="EA216" s="548">
        <f t="shared" si="1373"/>
        <v>0</v>
      </c>
      <c r="EB216" s="548">
        <f t="shared" si="1373"/>
        <v>0</v>
      </c>
      <c r="EC216" s="548">
        <f t="shared" si="1373"/>
        <v>0</v>
      </c>
      <c r="ED216" s="548">
        <f t="shared" si="1373"/>
        <v>0</v>
      </c>
      <c r="EE216" s="548">
        <f t="shared" si="1373"/>
        <v>0</v>
      </c>
      <c r="EF216" s="548">
        <f t="shared" si="1373"/>
        <v>0</v>
      </c>
      <c r="EG216" s="548">
        <f t="shared" si="1373"/>
        <v>0</v>
      </c>
      <c r="EH216" s="548">
        <f t="shared" si="1373"/>
        <v>0</v>
      </c>
      <c r="EI216" s="548">
        <f t="shared" ref="EI216:GJ216" si="1374" xml:space="preserve"> -1 * $F213 * EI215 + EI214</f>
        <v>0</v>
      </c>
      <c r="EJ216" s="548">
        <f t="shared" si="1374"/>
        <v>0</v>
      </c>
      <c r="EK216" s="548">
        <f t="shared" si="1374"/>
        <v>0</v>
      </c>
      <c r="EL216" s="548">
        <f t="shared" si="1374"/>
        <v>0</v>
      </c>
      <c r="EM216" s="548">
        <f t="shared" si="1374"/>
        <v>0</v>
      </c>
      <c r="EN216" s="548">
        <f t="shared" si="1374"/>
        <v>0</v>
      </c>
      <c r="EO216" s="548">
        <f t="shared" si="1374"/>
        <v>0</v>
      </c>
      <c r="EP216" s="548">
        <f t="shared" si="1374"/>
        <v>0</v>
      </c>
      <c r="EQ216" s="548">
        <f t="shared" si="1374"/>
        <v>0</v>
      </c>
      <c r="ER216" s="548">
        <f t="shared" si="1374"/>
        <v>0</v>
      </c>
      <c r="ES216" s="548">
        <f t="shared" si="1374"/>
        <v>0</v>
      </c>
      <c r="ET216" s="548">
        <f t="shared" si="1374"/>
        <v>0</v>
      </c>
      <c r="EU216" s="548">
        <f t="shared" si="1374"/>
        <v>0</v>
      </c>
      <c r="EV216" s="548">
        <f t="shared" si="1374"/>
        <v>0</v>
      </c>
      <c r="EW216" s="548">
        <f t="shared" si="1374"/>
        <v>0</v>
      </c>
      <c r="EX216" s="548">
        <f t="shared" si="1374"/>
        <v>0</v>
      </c>
      <c r="EY216" s="548">
        <f t="shared" si="1374"/>
        <v>0</v>
      </c>
      <c r="EZ216" s="548">
        <f t="shared" si="1374"/>
        <v>0</v>
      </c>
      <c r="FA216" s="548">
        <f t="shared" si="1374"/>
        <v>0</v>
      </c>
      <c r="FB216" s="548">
        <f t="shared" si="1374"/>
        <v>0</v>
      </c>
      <c r="FC216" s="548">
        <f t="shared" si="1374"/>
        <v>0</v>
      </c>
      <c r="FD216" s="548">
        <f t="shared" si="1374"/>
        <v>0</v>
      </c>
      <c r="FE216" s="548">
        <f t="shared" si="1374"/>
        <v>0</v>
      </c>
      <c r="FF216" s="548">
        <f t="shared" si="1374"/>
        <v>0</v>
      </c>
      <c r="FG216" s="548">
        <f t="shared" si="1374"/>
        <v>0</v>
      </c>
      <c r="FH216" s="548">
        <f t="shared" si="1374"/>
        <v>0</v>
      </c>
      <c r="FI216" s="548">
        <f t="shared" si="1374"/>
        <v>0</v>
      </c>
      <c r="FJ216" s="548">
        <f t="shared" si="1374"/>
        <v>0</v>
      </c>
      <c r="FK216" s="548">
        <f t="shared" si="1374"/>
        <v>0</v>
      </c>
      <c r="FL216" s="548">
        <f t="shared" si="1374"/>
        <v>0</v>
      </c>
      <c r="FM216" s="548">
        <f t="shared" si="1374"/>
        <v>0</v>
      </c>
      <c r="FN216" s="548">
        <f t="shared" si="1374"/>
        <v>0</v>
      </c>
      <c r="FO216" s="548">
        <f t="shared" si="1374"/>
        <v>0</v>
      </c>
      <c r="FP216" s="548">
        <f t="shared" si="1374"/>
        <v>0</v>
      </c>
      <c r="FQ216" s="548">
        <f t="shared" si="1374"/>
        <v>0</v>
      </c>
      <c r="FR216" s="548">
        <f t="shared" si="1374"/>
        <v>0</v>
      </c>
      <c r="FS216" s="548">
        <f t="shared" si="1374"/>
        <v>0</v>
      </c>
      <c r="FT216" s="548">
        <f t="shared" si="1374"/>
        <v>0</v>
      </c>
      <c r="FU216" s="548">
        <f t="shared" si="1374"/>
        <v>0</v>
      </c>
      <c r="FV216" s="548">
        <f t="shared" si="1374"/>
        <v>0</v>
      </c>
      <c r="FW216" s="548">
        <f t="shared" si="1374"/>
        <v>0</v>
      </c>
      <c r="FX216" s="548">
        <f t="shared" si="1374"/>
        <v>0</v>
      </c>
      <c r="FY216" s="548">
        <f t="shared" si="1374"/>
        <v>0</v>
      </c>
      <c r="FZ216" s="548">
        <f t="shared" si="1374"/>
        <v>0</v>
      </c>
      <c r="GA216" s="548">
        <f t="shared" si="1374"/>
        <v>0</v>
      </c>
      <c r="GB216" s="548">
        <f t="shared" si="1374"/>
        <v>0</v>
      </c>
      <c r="GC216" s="548">
        <f t="shared" si="1374"/>
        <v>0</v>
      </c>
      <c r="GD216" s="548">
        <f t="shared" si="1374"/>
        <v>0</v>
      </c>
      <c r="GE216" s="548">
        <f t="shared" si="1374"/>
        <v>0</v>
      </c>
      <c r="GF216" s="548">
        <f t="shared" si="1374"/>
        <v>0</v>
      </c>
      <c r="GG216" s="548">
        <f t="shared" si="1374"/>
        <v>0</v>
      </c>
      <c r="GH216" s="548">
        <f t="shared" si="1374"/>
        <v>0</v>
      </c>
      <c r="GI216" s="548">
        <f t="shared" si="1374"/>
        <v>0</v>
      </c>
      <c r="GJ216" s="548">
        <f t="shared" si="1374"/>
        <v>0</v>
      </c>
    </row>
    <row r="217" spans="1:192" s="32" customFormat="1" x14ac:dyDescent="0.25">
      <c r="A217" s="545"/>
      <c r="B217" s="545"/>
      <c r="C217" s="546"/>
      <c r="D217" s="547"/>
      <c r="E217" s="785"/>
      <c r="F217" s="785"/>
      <c r="G217" s="548"/>
      <c r="H217" s="548"/>
      <c r="I217" s="549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  <c r="CO217" s="12"/>
      <c r="CP217" s="12"/>
      <c r="CQ217" s="12"/>
      <c r="CR217" s="12"/>
      <c r="CS217" s="12"/>
      <c r="CT217" s="12"/>
      <c r="CU217" s="12"/>
      <c r="CV217" s="12"/>
      <c r="CW217" s="12"/>
      <c r="CX217" s="12"/>
      <c r="CY217" s="12"/>
      <c r="CZ217" s="12"/>
      <c r="DA217" s="12"/>
      <c r="DB217" s="12"/>
      <c r="DC217" s="12"/>
      <c r="DD217" s="12"/>
      <c r="DE217" s="12"/>
      <c r="DF217" s="12"/>
      <c r="DG217" s="12"/>
      <c r="DH217" s="12"/>
      <c r="DI217" s="12"/>
      <c r="DJ217" s="12"/>
      <c r="DK217" s="12"/>
      <c r="DL217" s="12"/>
      <c r="DM217" s="12"/>
      <c r="DN217" s="12"/>
      <c r="DO217" s="12"/>
      <c r="DP217" s="12"/>
      <c r="DQ217" s="12"/>
      <c r="DR217" s="12"/>
      <c r="DS217" s="12"/>
      <c r="DT217" s="12"/>
      <c r="DU217" s="12"/>
      <c r="DV217" s="12"/>
      <c r="DW217" s="12"/>
      <c r="DX217" s="12"/>
      <c r="DY217" s="12"/>
      <c r="DZ217" s="12"/>
      <c r="EA217" s="12"/>
      <c r="EB217" s="12"/>
      <c r="EC217" s="12"/>
      <c r="ED217" s="12"/>
      <c r="EE217" s="12"/>
      <c r="EF217" s="12"/>
      <c r="EG217" s="12"/>
      <c r="EH217" s="12"/>
      <c r="EI217" s="12"/>
      <c r="EJ217" s="12"/>
      <c r="EK217" s="12"/>
      <c r="EL217" s="12"/>
      <c r="EM217" s="12"/>
      <c r="EN217" s="12"/>
      <c r="EO217" s="12"/>
      <c r="EP217" s="12"/>
      <c r="EQ217" s="12"/>
      <c r="ER217" s="12"/>
      <c r="ES217" s="12"/>
      <c r="ET217" s="12"/>
      <c r="EU217" s="12"/>
      <c r="EV217" s="12"/>
      <c r="EW217" s="12"/>
      <c r="EX217" s="12"/>
      <c r="EY217" s="12"/>
      <c r="EZ217" s="12"/>
      <c r="FA217" s="12"/>
      <c r="FB217" s="12"/>
      <c r="FC217" s="12"/>
      <c r="FD217" s="12"/>
      <c r="FE217" s="12"/>
      <c r="FF217" s="12"/>
      <c r="FG217" s="12"/>
      <c r="FH217" s="12"/>
      <c r="FI217" s="12"/>
      <c r="FJ217" s="12"/>
      <c r="FK217" s="12"/>
      <c r="FL217" s="12"/>
      <c r="FM217" s="12"/>
      <c r="FN217" s="12"/>
      <c r="FO217" s="12"/>
      <c r="FP217" s="12"/>
      <c r="FQ217" s="12"/>
      <c r="FR217" s="12"/>
      <c r="FS217" s="12"/>
      <c r="FT217" s="12"/>
      <c r="FU217" s="12"/>
      <c r="FV217" s="12"/>
      <c r="FW217" s="12"/>
      <c r="FX217" s="12"/>
      <c r="FY217" s="12"/>
      <c r="FZ217" s="12"/>
      <c r="GA217" s="12"/>
      <c r="GB217" s="12"/>
      <c r="GC217" s="12"/>
      <c r="GD217" s="12"/>
      <c r="GE217" s="12"/>
      <c r="GF217" s="12"/>
      <c r="GG217" s="12"/>
      <c r="GH217" s="12"/>
      <c r="GI217" s="12"/>
      <c r="GJ217" s="12"/>
    </row>
    <row r="218" spans="1:192" s="32" customFormat="1" x14ac:dyDescent="0.25">
      <c r="A218" s="545"/>
      <c r="B218" s="545"/>
      <c r="C218" s="546"/>
      <c r="D218" s="547"/>
      <c r="E218" s="548" t="s">
        <v>729</v>
      </c>
      <c r="F218" s="548">
        <f>F210</f>
        <v>0</v>
      </c>
      <c r="G218" s="548">
        <f t="shared" ref="G218:H218" si="1375">G210</f>
        <v>0</v>
      </c>
      <c r="H218" s="548">
        <f t="shared" si="1375"/>
        <v>0</v>
      </c>
      <c r="I218" s="113"/>
      <c r="J218" s="287">
        <f>J210</f>
        <v>0</v>
      </c>
      <c r="K218" s="794">
        <f t="shared" ref="K218:BV218" si="1376">K210</f>
        <v>0</v>
      </c>
      <c r="L218" s="794">
        <f t="shared" si="1376"/>
        <v>0</v>
      </c>
      <c r="M218" s="794">
        <f t="shared" si="1376"/>
        <v>0</v>
      </c>
      <c r="N218" s="794">
        <f t="shared" si="1376"/>
        <v>0</v>
      </c>
      <c r="O218" s="794">
        <f t="shared" si="1376"/>
        <v>0</v>
      </c>
      <c r="P218" s="794">
        <f t="shared" si="1376"/>
        <v>0</v>
      </c>
      <c r="Q218" s="794">
        <f t="shared" si="1376"/>
        <v>0.96194615788303062</v>
      </c>
      <c r="R218" s="794">
        <f t="shared" si="1376"/>
        <v>0.92592592592592582</v>
      </c>
      <c r="S218" s="794">
        <f t="shared" si="1376"/>
        <v>0.89069088692873188</v>
      </c>
      <c r="T218" s="794">
        <f t="shared" si="1376"/>
        <v>0.85733882030178321</v>
      </c>
      <c r="U218" s="794">
        <f t="shared" si="1376"/>
        <v>0.82471378419327024</v>
      </c>
      <c r="V218" s="794">
        <f t="shared" si="1376"/>
        <v>0.79383224102016958</v>
      </c>
      <c r="W218" s="794">
        <f t="shared" si="1376"/>
        <v>0.76362387425302791</v>
      </c>
      <c r="X218" s="794">
        <f t="shared" si="1376"/>
        <v>0.73487488649688093</v>
      </c>
      <c r="Y218" s="794">
        <f t="shared" si="1376"/>
        <v>0.7069100735904027</v>
      </c>
      <c r="Z218" s="794">
        <f t="shared" si="1376"/>
        <v>0.6804397097193341</v>
      </c>
      <c r="AA218" s="794">
        <f t="shared" si="1376"/>
        <v>0.65454636443555803</v>
      </c>
      <c r="AB218" s="794">
        <f t="shared" si="1376"/>
        <v>0.63003676825864263</v>
      </c>
      <c r="AC218" s="794">
        <f t="shared" si="1376"/>
        <v>0.60606144855144262</v>
      </c>
      <c r="AD218" s="794">
        <f t="shared" si="1376"/>
        <v>0.58336737801726157</v>
      </c>
      <c r="AE218" s="794">
        <f t="shared" si="1376"/>
        <v>0.56116800791800237</v>
      </c>
      <c r="AF218" s="794">
        <f t="shared" si="1376"/>
        <v>0.54004109880380358</v>
      </c>
      <c r="AG218" s="794">
        <f t="shared" si="1376"/>
        <v>0.51949046009324884</v>
      </c>
      <c r="AH218" s="794">
        <f t="shared" si="1376"/>
        <v>0.50003805444796612</v>
      </c>
      <c r="AI218" s="794">
        <f t="shared" si="1376"/>
        <v>0.48100968527152671</v>
      </c>
      <c r="AJ218" s="794">
        <f t="shared" si="1376"/>
        <v>0.46299819856293162</v>
      </c>
      <c r="AK218" s="794">
        <f t="shared" si="1376"/>
        <v>0.44537933821437659</v>
      </c>
      <c r="AL218" s="794">
        <f t="shared" si="1376"/>
        <v>0.42870203570641813</v>
      </c>
      <c r="AM218" s="794">
        <f t="shared" si="1376"/>
        <v>0.41238827612442269</v>
      </c>
      <c r="AN218" s="794">
        <f t="shared" si="1376"/>
        <v>0.39686264118709597</v>
      </c>
      <c r="AO218" s="794">
        <f t="shared" si="1376"/>
        <v>0.38176049289723868</v>
      </c>
      <c r="AP218" s="794">
        <f t="shared" si="1376"/>
        <v>0.36746540850657033</v>
      </c>
      <c r="AQ218" s="794">
        <f t="shared" si="1376"/>
        <v>0.35348193786781362</v>
      </c>
      <c r="AR218" s="794">
        <f t="shared" si="1376"/>
        <v>0.3402457486171947</v>
      </c>
      <c r="AS218" s="794">
        <f t="shared" si="1376"/>
        <v>0.32729809061834586</v>
      </c>
      <c r="AT218" s="794">
        <f t="shared" si="1376"/>
        <v>0.31504235983073575</v>
      </c>
      <c r="AU218" s="794">
        <f t="shared" si="1376"/>
        <v>0.30305378760957952</v>
      </c>
      <c r="AV218" s="794">
        <f t="shared" si="1376"/>
        <v>0.29164438839721951</v>
      </c>
      <c r="AW218" s="794">
        <f t="shared" si="1376"/>
        <v>0.28054619888685151</v>
      </c>
      <c r="AX218" s="794">
        <f t="shared" si="1376"/>
        <v>0.27004110036779572</v>
      </c>
      <c r="AY218" s="794">
        <f t="shared" si="1376"/>
        <v>0.25976499896930699</v>
      </c>
      <c r="AZ218" s="794">
        <f t="shared" si="1376"/>
        <v>0.25003805589610717</v>
      </c>
      <c r="BA218" s="794">
        <f t="shared" si="1376"/>
        <v>0.24052314719380274</v>
      </c>
      <c r="BB218" s="794">
        <f t="shared" si="1376"/>
        <v>0.23151671842232147</v>
      </c>
      <c r="BC218" s="794">
        <f t="shared" si="1376"/>
        <v>0.22270661777203954</v>
      </c>
      <c r="BD218" s="794">
        <f t="shared" si="1376"/>
        <v>0.21432213682085885</v>
      </c>
      <c r="BE218" s="794">
        <f t="shared" si="1376"/>
        <v>0</v>
      </c>
      <c r="BF218" s="794">
        <f t="shared" si="1376"/>
        <v>0</v>
      </c>
      <c r="BG218" s="794">
        <f t="shared" si="1376"/>
        <v>0</v>
      </c>
      <c r="BH218" s="794">
        <f t="shared" si="1376"/>
        <v>0</v>
      </c>
      <c r="BI218" s="794">
        <f t="shared" si="1376"/>
        <v>0</v>
      </c>
      <c r="BJ218" s="794">
        <f t="shared" si="1376"/>
        <v>0</v>
      </c>
      <c r="BK218" s="794">
        <f t="shared" si="1376"/>
        <v>0</v>
      </c>
      <c r="BL218" s="794">
        <f t="shared" si="1376"/>
        <v>0</v>
      </c>
      <c r="BM218" s="794">
        <f t="shared" si="1376"/>
        <v>0</v>
      </c>
      <c r="BN218" s="794">
        <f t="shared" si="1376"/>
        <v>0</v>
      </c>
      <c r="BO218" s="794">
        <f t="shared" si="1376"/>
        <v>0</v>
      </c>
      <c r="BP218" s="794">
        <f t="shared" si="1376"/>
        <v>0</v>
      </c>
      <c r="BQ218" s="794">
        <f t="shared" si="1376"/>
        <v>0</v>
      </c>
      <c r="BR218" s="794">
        <f t="shared" si="1376"/>
        <v>0</v>
      </c>
      <c r="BS218" s="794">
        <f t="shared" si="1376"/>
        <v>0</v>
      </c>
      <c r="BT218" s="794">
        <f t="shared" si="1376"/>
        <v>0</v>
      </c>
      <c r="BU218" s="794">
        <f t="shared" si="1376"/>
        <v>0</v>
      </c>
      <c r="BV218" s="794">
        <f t="shared" si="1376"/>
        <v>0</v>
      </c>
      <c r="BW218" s="794">
        <f t="shared" ref="BW218:EH218" si="1377">BW210</f>
        <v>0</v>
      </c>
      <c r="BX218" s="794">
        <f t="shared" si="1377"/>
        <v>0</v>
      </c>
      <c r="BY218" s="794">
        <f t="shared" si="1377"/>
        <v>0</v>
      </c>
      <c r="BZ218" s="794">
        <f t="shared" si="1377"/>
        <v>0</v>
      </c>
      <c r="CA218" s="794">
        <f t="shared" si="1377"/>
        <v>0</v>
      </c>
      <c r="CB218" s="794">
        <f t="shared" si="1377"/>
        <v>0</v>
      </c>
      <c r="CC218" s="794">
        <f t="shared" si="1377"/>
        <v>0</v>
      </c>
      <c r="CD218" s="794">
        <f t="shared" si="1377"/>
        <v>0</v>
      </c>
      <c r="CE218" s="794">
        <f t="shared" si="1377"/>
        <v>0</v>
      </c>
      <c r="CF218" s="794">
        <f t="shared" si="1377"/>
        <v>0</v>
      </c>
      <c r="CG218" s="794">
        <f t="shared" si="1377"/>
        <v>0</v>
      </c>
      <c r="CH218" s="794">
        <f t="shared" si="1377"/>
        <v>0</v>
      </c>
      <c r="CI218" s="794">
        <f t="shared" si="1377"/>
        <v>0</v>
      </c>
      <c r="CJ218" s="794">
        <f t="shared" si="1377"/>
        <v>0</v>
      </c>
      <c r="CK218" s="794">
        <f t="shared" si="1377"/>
        <v>0</v>
      </c>
      <c r="CL218" s="794">
        <f t="shared" si="1377"/>
        <v>0</v>
      </c>
      <c r="CM218" s="794">
        <f t="shared" si="1377"/>
        <v>0</v>
      </c>
      <c r="CN218" s="794">
        <f t="shared" si="1377"/>
        <v>0</v>
      </c>
      <c r="CO218" s="794">
        <f t="shared" si="1377"/>
        <v>0</v>
      </c>
      <c r="CP218" s="794">
        <f t="shared" si="1377"/>
        <v>0</v>
      </c>
      <c r="CQ218" s="794">
        <f t="shared" si="1377"/>
        <v>0</v>
      </c>
      <c r="CR218" s="794">
        <f t="shared" si="1377"/>
        <v>0</v>
      </c>
      <c r="CS218" s="794">
        <f t="shared" si="1377"/>
        <v>0</v>
      </c>
      <c r="CT218" s="794">
        <f t="shared" si="1377"/>
        <v>0</v>
      </c>
      <c r="CU218" s="794">
        <f t="shared" si="1377"/>
        <v>0</v>
      </c>
      <c r="CV218" s="794">
        <f t="shared" si="1377"/>
        <v>0</v>
      </c>
      <c r="CW218" s="794">
        <f t="shared" si="1377"/>
        <v>0</v>
      </c>
      <c r="CX218" s="794">
        <f t="shared" si="1377"/>
        <v>0</v>
      </c>
      <c r="CY218" s="794">
        <f t="shared" si="1377"/>
        <v>0</v>
      </c>
      <c r="CZ218" s="794">
        <f t="shared" si="1377"/>
        <v>0</v>
      </c>
      <c r="DA218" s="794">
        <f t="shared" si="1377"/>
        <v>0</v>
      </c>
      <c r="DB218" s="794">
        <f t="shared" si="1377"/>
        <v>0</v>
      </c>
      <c r="DC218" s="794">
        <f t="shared" si="1377"/>
        <v>0</v>
      </c>
      <c r="DD218" s="794">
        <f t="shared" si="1377"/>
        <v>0</v>
      </c>
      <c r="DE218" s="794">
        <f t="shared" si="1377"/>
        <v>0</v>
      </c>
      <c r="DF218" s="794">
        <f t="shared" si="1377"/>
        <v>0</v>
      </c>
      <c r="DG218" s="794">
        <f t="shared" si="1377"/>
        <v>0</v>
      </c>
      <c r="DH218" s="794">
        <f t="shared" si="1377"/>
        <v>0</v>
      </c>
      <c r="DI218" s="794">
        <f t="shared" si="1377"/>
        <v>0</v>
      </c>
      <c r="DJ218" s="794">
        <f t="shared" si="1377"/>
        <v>0</v>
      </c>
      <c r="DK218" s="794">
        <f t="shared" si="1377"/>
        <v>0</v>
      </c>
      <c r="DL218" s="794">
        <f t="shared" si="1377"/>
        <v>0</v>
      </c>
      <c r="DM218" s="794">
        <f t="shared" si="1377"/>
        <v>0</v>
      </c>
      <c r="DN218" s="794">
        <f t="shared" si="1377"/>
        <v>0</v>
      </c>
      <c r="DO218" s="794">
        <f t="shared" si="1377"/>
        <v>0</v>
      </c>
      <c r="DP218" s="794">
        <f t="shared" si="1377"/>
        <v>0</v>
      </c>
      <c r="DQ218" s="794">
        <f t="shared" si="1377"/>
        <v>0</v>
      </c>
      <c r="DR218" s="794">
        <f t="shared" si="1377"/>
        <v>0</v>
      </c>
      <c r="DS218" s="794">
        <f t="shared" si="1377"/>
        <v>0</v>
      </c>
      <c r="DT218" s="794">
        <f t="shared" si="1377"/>
        <v>0</v>
      </c>
      <c r="DU218" s="794">
        <f t="shared" si="1377"/>
        <v>0</v>
      </c>
      <c r="DV218" s="794">
        <f t="shared" si="1377"/>
        <v>0</v>
      </c>
      <c r="DW218" s="794">
        <f t="shared" si="1377"/>
        <v>0</v>
      </c>
      <c r="DX218" s="794">
        <f t="shared" si="1377"/>
        <v>0</v>
      </c>
      <c r="DY218" s="794">
        <f t="shared" si="1377"/>
        <v>0</v>
      </c>
      <c r="DZ218" s="794">
        <f t="shared" si="1377"/>
        <v>0</v>
      </c>
      <c r="EA218" s="794">
        <f t="shared" si="1377"/>
        <v>0</v>
      </c>
      <c r="EB218" s="794">
        <f t="shared" si="1377"/>
        <v>0</v>
      </c>
      <c r="EC218" s="794">
        <f t="shared" si="1377"/>
        <v>0</v>
      </c>
      <c r="ED218" s="794">
        <f t="shared" si="1377"/>
        <v>0</v>
      </c>
      <c r="EE218" s="794">
        <f t="shared" si="1377"/>
        <v>0</v>
      </c>
      <c r="EF218" s="794">
        <f t="shared" si="1377"/>
        <v>0</v>
      </c>
      <c r="EG218" s="794">
        <f t="shared" si="1377"/>
        <v>0</v>
      </c>
      <c r="EH218" s="794">
        <f t="shared" si="1377"/>
        <v>0</v>
      </c>
      <c r="EI218" s="794">
        <f t="shared" ref="EI218:GJ218" si="1378">EI210</f>
        <v>0</v>
      </c>
      <c r="EJ218" s="794">
        <f t="shared" si="1378"/>
        <v>0</v>
      </c>
      <c r="EK218" s="794">
        <f t="shared" si="1378"/>
        <v>0</v>
      </c>
      <c r="EL218" s="794">
        <f t="shared" si="1378"/>
        <v>0</v>
      </c>
      <c r="EM218" s="794">
        <f t="shared" si="1378"/>
        <v>0</v>
      </c>
      <c r="EN218" s="794">
        <f t="shared" si="1378"/>
        <v>0</v>
      </c>
      <c r="EO218" s="794">
        <f t="shared" si="1378"/>
        <v>0</v>
      </c>
      <c r="EP218" s="794">
        <f t="shared" si="1378"/>
        <v>0</v>
      </c>
      <c r="EQ218" s="794">
        <f t="shared" si="1378"/>
        <v>0</v>
      </c>
      <c r="ER218" s="794">
        <f t="shared" si="1378"/>
        <v>0</v>
      </c>
      <c r="ES218" s="794">
        <f t="shared" si="1378"/>
        <v>0</v>
      </c>
      <c r="ET218" s="794">
        <f t="shared" si="1378"/>
        <v>0</v>
      </c>
      <c r="EU218" s="794">
        <f t="shared" si="1378"/>
        <v>0</v>
      </c>
      <c r="EV218" s="794">
        <f t="shared" si="1378"/>
        <v>0</v>
      </c>
      <c r="EW218" s="794">
        <f t="shared" si="1378"/>
        <v>0</v>
      </c>
      <c r="EX218" s="794">
        <f t="shared" si="1378"/>
        <v>0</v>
      </c>
      <c r="EY218" s="794">
        <f t="shared" si="1378"/>
        <v>0</v>
      </c>
      <c r="EZ218" s="794">
        <f t="shared" si="1378"/>
        <v>0</v>
      </c>
      <c r="FA218" s="794">
        <f t="shared" si="1378"/>
        <v>0</v>
      </c>
      <c r="FB218" s="794">
        <f t="shared" si="1378"/>
        <v>0</v>
      </c>
      <c r="FC218" s="794">
        <f t="shared" si="1378"/>
        <v>0</v>
      </c>
      <c r="FD218" s="794">
        <f t="shared" si="1378"/>
        <v>0</v>
      </c>
      <c r="FE218" s="794">
        <f t="shared" si="1378"/>
        <v>0</v>
      </c>
      <c r="FF218" s="794">
        <f t="shared" si="1378"/>
        <v>0</v>
      </c>
      <c r="FG218" s="794">
        <f t="shared" si="1378"/>
        <v>0</v>
      </c>
      <c r="FH218" s="794">
        <f t="shared" si="1378"/>
        <v>0</v>
      </c>
      <c r="FI218" s="794">
        <f t="shared" si="1378"/>
        <v>0</v>
      </c>
      <c r="FJ218" s="794">
        <f t="shared" si="1378"/>
        <v>0</v>
      </c>
      <c r="FK218" s="794">
        <f t="shared" si="1378"/>
        <v>0</v>
      </c>
      <c r="FL218" s="794">
        <f t="shared" si="1378"/>
        <v>0</v>
      </c>
      <c r="FM218" s="794">
        <f t="shared" si="1378"/>
        <v>0</v>
      </c>
      <c r="FN218" s="794">
        <f t="shared" si="1378"/>
        <v>0</v>
      </c>
      <c r="FO218" s="794">
        <f t="shared" si="1378"/>
        <v>0</v>
      </c>
      <c r="FP218" s="794">
        <f t="shared" si="1378"/>
        <v>0</v>
      </c>
      <c r="FQ218" s="794">
        <f t="shared" si="1378"/>
        <v>0</v>
      </c>
      <c r="FR218" s="794">
        <f t="shared" si="1378"/>
        <v>0</v>
      </c>
      <c r="FS218" s="794">
        <f t="shared" si="1378"/>
        <v>0</v>
      </c>
      <c r="FT218" s="794">
        <f t="shared" si="1378"/>
        <v>0</v>
      </c>
      <c r="FU218" s="794">
        <f t="shared" si="1378"/>
        <v>0</v>
      </c>
      <c r="FV218" s="794">
        <f t="shared" si="1378"/>
        <v>0</v>
      </c>
      <c r="FW218" s="794">
        <f t="shared" si="1378"/>
        <v>0</v>
      </c>
      <c r="FX218" s="794">
        <f t="shared" si="1378"/>
        <v>0</v>
      </c>
      <c r="FY218" s="794">
        <f t="shared" si="1378"/>
        <v>0</v>
      </c>
      <c r="FZ218" s="794">
        <f t="shared" si="1378"/>
        <v>0</v>
      </c>
      <c r="GA218" s="794">
        <f t="shared" si="1378"/>
        <v>0</v>
      </c>
      <c r="GB218" s="794">
        <f t="shared" si="1378"/>
        <v>0</v>
      </c>
      <c r="GC218" s="794">
        <f t="shared" si="1378"/>
        <v>0</v>
      </c>
      <c r="GD218" s="794">
        <f t="shared" si="1378"/>
        <v>0</v>
      </c>
      <c r="GE218" s="794">
        <f t="shared" si="1378"/>
        <v>0</v>
      </c>
      <c r="GF218" s="794">
        <f t="shared" si="1378"/>
        <v>0</v>
      </c>
      <c r="GG218" s="794">
        <f t="shared" si="1378"/>
        <v>0</v>
      </c>
      <c r="GH218" s="794">
        <f t="shared" si="1378"/>
        <v>0</v>
      </c>
      <c r="GI218" s="794">
        <f t="shared" si="1378"/>
        <v>0</v>
      </c>
      <c r="GJ218" s="794">
        <f t="shared" si="1378"/>
        <v>0</v>
      </c>
    </row>
    <row r="219" spans="1:192" s="32" customFormat="1" x14ac:dyDescent="0.25">
      <c r="A219" s="283"/>
      <c r="B219" s="283"/>
      <c r="C219" s="421"/>
      <c r="D219" s="284"/>
      <c r="E219" s="83" t="s">
        <v>730</v>
      </c>
      <c r="F219" s="83">
        <f>F216</f>
        <v>0</v>
      </c>
      <c r="G219" s="83" t="str">
        <f>SMU</f>
        <v>$ 000s</v>
      </c>
      <c r="H219" s="793">
        <f>$H$216</f>
        <v>9095.8659046694229</v>
      </c>
      <c r="I219" s="83">
        <f t="shared" ref="I219" si="1379" xml:space="preserve"> I$59</f>
        <v>0</v>
      </c>
      <c r="J219" s="12">
        <f>J216</f>
        <v>0</v>
      </c>
      <c r="K219" s="12">
        <f t="shared" ref="K219:BV219" si="1380">K216</f>
        <v>0</v>
      </c>
      <c r="L219" s="12">
        <f t="shared" si="1380"/>
        <v>-40</v>
      </c>
      <c r="M219" s="12">
        <f t="shared" si="1380"/>
        <v>0</v>
      </c>
      <c r="N219" s="12">
        <f t="shared" si="1380"/>
        <v>0</v>
      </c>
      <c r="O219" s="12">
        <f t="shared" si="1380"/>
        <v>0</v>
      </c>
      <c r="P219" s="12">
        <f t="shared" si="1380"/>
        <v>1.8008719691351871E-3</v>
      </c>
      <c r="Q219" s="12">
        <f t="shared" si="1380"/>
        <v>0</v>
      </c>
      <c r="R219" s="12">
        <f t="shared" si="1380"/>
        <v>0</v>
      </c>
      <c r="S219" s="12">
        <f t="shared" si="1380"/>
        <v>0</v>
      </c>
      <c r="T219" s="12">
        <f t="shared" si="1380"/>
        <v>0</v>
      </c>
      <c r="U219" s="12">
        <f t="shared" si="1380"/>
        <v>0</v>
      </c>
      <c r="V219" s="12">
        <f t="shared" si="1380"/>
        <v>0</v>
      </c>
      <c r="W219" s="12">
        <f t="shared" si="1380"/>
        <v>0</v>
      </c>
      <c r="X219" s="12">
        <f t="shared" si="1380"/>
        <v>0</v>
      </c>
      <c r="Y219" s="12">
        <f t="shared" si="1380"/>
        <v>0</v>
      </c>
      <c r="Z219" s="12">
        <f t="shared" si="1380"/>
        <v>0</v>
      </c>
      <c r="AA219" s="12">
        <f t="shared" si="1380"/>
        <v>0</v>
      </c>
      <c r="AB219" s="12">
        <f t="shared" si="1380"/>
        <v>0</v>
      </c>
      <c r="AC219" s="12">
        <f t="shared" si="1380"/>
        <v>0</v>
      </c>
      <c r="AD219" s="12">
        <f t="shared" si="1380"/>
        <v>0</v>
      </c>
      <c r="AE219" s="12">
        <f t="shared" si="1380"/>
        <v>0</v>
      </c>
      <c r="AF219" s="12">
        <f t="shared" si="1380"/>
        <v>0</v>
      </c>
      <c r="AG219" s="12">
        <f t="shared" si="1380"/>
        <v>0</v>
      </c>
      <c r="AH219" s="12">
        <f t="shared" si="1380"/>
        <v>0</v>
      </c>
      <c r="AI219" s="12">
        <f t="shared" si="1380"/>
        <v>0</v>
      </c>
      <c r="AJ219" s="12">
        <f t="shared" si="1380"/>
        <v>0</v>
      </c>
      <c r="AK219" s="12">
        <f t="shared" si="1380"/>
        <v>0</v>
      </c>
      <c r="AL219" s="12">
        <f t="shared" si="1380"/>
        <v>0</v>
      </c>
      <c r="AM219" s="12">
        <f t="shared" si="1380"/>
        <v>0</v>
      </c>
      <c r="AN219" s="12">
        <f t="shared" si="1380"/>
        <v>0</v>
      </c>
      <c r="AO219" s="12">
        <f t="shared" si="1380"/>
        <v>0</v>
      </c>
      <c r="AP219" s="12">
        <f t="shared" si="1380"/>
        <v>0</v>
      </c>
      <c r="AQ219" s="12">
        <f t="shared" si="1380"/>
        <v>0</v>
      </c>
      <c r="AR219" s="12">
        <f t="shared" si="1380"/>
        <v>0</v>
      </c>
      <c r="AS219" s="12">
        <f t="shared" si="1380"/>
        <v>0</v>
      </c>
      <c r="AT219" s="12">
        <f t="shared" si="1380"/>
        <v>0</v>
      </c>
      <c r="AU219" s="12">
        <f t="shared" si="1380"/>
        <v>0</v>
      </c>
      <c r="AV219" s="12">
        <f t="shared" si="1380"/>
        <v>0</v>
      </c>
      <c r="AW219" s="12">
        <f t="shared" si="1380"/>
        <v>0</v>
      </c>
      <c r="AX219" s="12">
        <f t="shared" si="1380"/>
        <v>0</v>
      </c>
      <c r="AY219" s="12">
        <f t="shared" si="1380"/>
        <v>0</v>
      </c>
      <c r="AZ219" s="12">
        <f t="shared" si="1380"/>
        <v>0</v>
      </c>
      <c r="BA219" s="12">
        <f t="shared" si="1380"/>
        <v>0</v>
      </c>
      <c r="BB219" s="12">
        <f t="shared" si="1380"/>
        <v>0</v>
      </c>
      <c r="BC219" s="12">
        <f t="shared" si="1380"/>
        <v>3066.7633066429589</v>
      </c>
      <c r="BD219" s="12">
        <f t="shared" si="1380"/>
        <v>4740.6203148219165</v>
      </c>
      <c r="BE219" s="12">
        <f t="shared" si="1380"/>
        <v>1328.4804823325794</v>
      </c>
      <c r="BF219" s="12">
        <f t="shared" si="1380"/>
        <v>0</v>
      </c>
      <c r="BG219" s="12">
        <f t="shared" si="1380"/>
        <v>0</v>
      </c>
      <c r="BH219" s="12">
        <f t="shared" si="1380"/>
        <v>0</v>
      </c>
      <c r="BI219" s="12">
        <f t="shared" si="1380"/>
        <v>0</v>
      </c>
      <c r="BJ219" s="12">
        <f t="shared" si="1380"/>
        <v>0</v>
      </c>
      <c r="BK219" s="12">
        <f t="shared" si="1380"/>
        <v>0</v>
      </c>
      <c r="BL219" s="12">
        <f t="shared" si="1380"/>
        <v>0</v>
      </c>
      <c r="BM219" s="12">
        <f t="shared" si="1380"/>
        <v>0</v>
      </c>
      <c r="BN219" s="12">
        <f t="shared" si="1380"/>
        <v>0</v>
      </c>
      <c r="BO219" s="12">
        <f t="shared" si="1380"/>
        <v>0</v>
      </c>
      <c r="BP219" s="12">
        <f t="shared" si="1380"/>
        <v>0</v>
      </c>
      <c r="BQ219" s="12">
        <f t="shared" si="1380"/>
        <v>0</v>
      </c>
      <c r="BR219" s="12">
        <f t="shared" si="1380"/>
        <v>0</v>
      </c>
      <c r="BS219" s="12">
        <f t="shared" si="1380"/>
        <v>0</v>
      </c>
      <c r="BT219" s="12">
        <f t="shared" si="1380"/>
        <v>0</v>
      </c>
      <c r="BU219" s="12">
        <f t="shared" si="1380"/>
        <v>0</v>
      </c>
      <c r="BV219" s="12">
        <f t="shared" si="1380"/>
        <v>0</v>
      </c>
      <c r="BW219" s="12">
        <f t="shared" ref="BW219:EH219" si="1381">BW216</f>
        <v>0</v>
      </c>
      <c r="BX219" s="12">
        <f t="shared" si="1381"/>
        <v>0</v>
      </c>
      <c r="BY219" s="12">
        <f t="shared" si="1381"/>
        <v>0</v>
      </c>
      <c r="BZ219" s="12">
        <f t="shared" si="1381"/>
        <v>0</v>
      </c>
      <c r="CA219" s="12">
        <f t="shared" si="1381"/>
        <v>0</v>
      </c>
      <c r="CB219" s="12">
        <f t="shared" si="1381"/>
        <v>0</v>
      </c>
      <c r="CC219" s="12">
        <f t="shared" si="1381"/>
        <v>0</v>
      </c>
      <c r="CD219" s="12">
        <f t="shared" si="1381"/>
        <v>0</v>
      </c>
      <c r="CE219" s="12">
        <f t="shared" si="1381"/>
        <v>0</v>
      </c>
      <c r="CF219" s="12">
        <f t="shared" si="1381"/>
        <v>0</v>
      </c>
      <c r="CG219" s="12">
        <f t="shared" si="1381"/>
        <v>0</v>
      </c>
      <c r="CH219" s="12">
        <f t="shared" si="1381"/>
        <v>0</v>
      </c>
      <c r="CI219" s="12">
        <f t="shared" si="1381"/>
        <v>0</v>
      </c>
      <c r="CJ219" s="12">
        <f t="shared" si="1381"/>
        <v>0</v>
      </c>
      <c r="CK219" s="12">
        <f t="shared" si="1381"/>
        <v>0</v>
      </c>
      <c r="CL219" s="12">
        <f t="shared" si="1381"/>
        <v>0</v>
      </c>
      <c r="CM219" s="12">
        <f t="shared" si="1381"/>
        <v>0</v>
      </c>
      <c r="CN219" s="12">
        <f t="shared" si="1381"/>
        <v>0</v>
      </c>
      <c r="CO219" s="12">
        <f t="shared" si="1381"/>
        <v>0</v>
      </c>
      <c r="CP219" s="12">
        <f t="shared" si="1381"/>
        <v>0</v>
      </c>
      <c r="CQ219" s="12">
        <f t="shared" si="1381"/>
        <v>0</v>
      </c>
      <c r="CR219" s="12">
        <f t="shared" si="1381"/>
        <v>0</v>
      </c>
      <c r="CS219" s="12">
        <f t="shared" si="1381"/>
        <v>0</v>
      </c>
      <c r="CT219" s="12">
        <f t="shared" si="1381"/>
        <v>0</v>
      </c>
      <c r="CU219" s="12">
        <f t="shared" si="1381"/>
        <v>0</v>
      </c>
      <c r="CV219" s="12">
        <f t="shared" si="1381"/>
        <v>0</v>
      </c>
      <c r="CW219" s="12">
        <f t="shared" si="1381"/>
        <v>0</v>
      </c>
      <c r="CX219" s="12">
        <f t="shared" si="1381"/>
        <v>0</v>
      </c>
      <c r="CY219" s="12">
        <f t="shared" si="1381"/>
        <v>0</v>
      </c>
      <c r="CZ219" s="12">
        <f t="shared" si="1381"/>
        <v>0</v>
      </c>
      <c r="DA219" s="12">
        <f t="shared" si="1381"/>
        <v>0</v>
      </c>
      <c r="DB219" s="12">
        <f t="shared" si="1381"/>
        <v>0</v>
      </c>
      <c r="DC219" s="12">
        <f t="shared" si="1381"/>
        <v>0</v>
      </c>
      <c r="DD219" s="12">
        <f t="shared" si="1381"/>
        <v>0</v>
      </c>
      <c r="DE219" s="12">
        <f t="shared" si="1381"/>
        <v>0</v>
      </c>
      <c r="DF219" s="12">
        <f t="shared" si="1381"/>
        <v>0</v>
      </c>
      <c r="DG219" s="12">
        <f t="shared" si="1381"/>
        <v>0</v>
      </c>
      <c r="DH219" s="12">
        <f t="shared" si="1381"/>
        <v>0</v>
      </c>
      <c r="DI219" s="12">
        <f t="shared" si="1381"/>
        <v>0</v>
      </c>
      <c r="DJ219" s="12">
        <f t="shared" si="1381"/>
        <v>0</v>
      </c>
      <c r="DK219" s="12">
        <f t="shared" si="1381"/>
        <v>0</v>
      </c>
      <c r="DL219" s="12">
        <f t="shared" si="1381"/>
        <v>0</v>
      </c>
      <c r="DM219" s="12">
        <f t="shared" si="1381"/>
        <v>0</v>
      </c>
      <c r="DN219" s="12">
        <f t="shared" si="1381"/>
        <v>0</v>
      </c>
      <c r="DO219" s="12">
        <f t="shared" si="1381"/>
        <v>0</v>
      </c>
      <c r="DP219" s="12">
        <f t="shared" si="1381"/>
        <v>0</v>
      </c>
      <c r="DQ219" s="12">
        <f t="shared" si="1381"/>
        <v>0</v>
      </c>
      <c r="DR219" s="12">
        <f t="shared" si="1381"/>
        <v>0</v>
      </c>
      <c r="DS219" s="12">
        <f t="shared" si="1381"/>
        <v>0</v>
      </c>
      <c r="DT219" s="12">
        <f t="shared" si="1381"/>
        <v>0</v>
      </c>
      <c r="DU219" s="12">
        <f t="shared" si="1381"/>
        <v>0</v>
      </c>
      <c r="DV219" s="12">
        <f t="shared" si="1381"/>
        <v>0</v>
      </c>
      <c r="DW219" s="12">
        <f t="shared" si="1381"/>
        <v>0</v>
      </c>
      <c r="DX219" s="12">
        <f t="shared" si="1381"/>
        <v>0</v>
      </c>
      <c r="DY219" s="12">
        <f t="shared" si="1381"/>
        <v>0</v>
      </c>
      <c r="DZ219" s="12">
        <f t="shared" si="1381"/>
        <v>0</v>
      </c>
      <c r="EA219" s="12">
        <f t="shared" si="1381"/>
        <v>0</v>
      </c>
      <c r="EB219" s="12">
        <f t="shared" si="1381"/>
        <v>0</v>
      </c>
      <c r="EC219" s="12">
        <f t="shared" si="1381"/>
        <v>0</v>
      </c>
      <c r="ED219" s="12">
        <f t="shared" si="1381"/>
        <v>0</v>
      </c>
      <c r="EE219" s="12">
        <f t="shared" si="1381"/>
        <v>0</v>
      </c>
      <c r="EF219" s="12">
        <f t="shared" si="1381"/>
        <v>0</v>
      </c>
      <c r="EG219" s="12">
        <f t="shared" si="1381"/>
        <v>0</v>
      </c>
      <c r="EH219" s="12">
        <f t="shared" si="1381"/>
        <v>0</v>
      </c>
      <c r="EI219" s="12">
        <f t="shared" ref="EI219:GJ219" si="1382">EI216</f>
        <v>0</v>
      </c>
      <c r="EJ219" s="12">
        <f t="shared" si="1382"/>
        <v>0</v>
      </c>
      <c r="EK219" s="12">
        <f t="shared" si="1382"/>
        <v>0</v>
      </c>
      <c r="EL219" s="12">
        <f t="shared" si="1382"/>
        <v>0</v>
      </c>
      <c r="EM219" s="12">
        <f t="shared" si="1382"/>
        <v>0</v>
      </c>
      <c r="EN219" s="12">
        <f t="shared" si="1382"/>
        <v>0</v>
      </c>
      <c r="EO219" s="12">
        <f t="shared" si="1382"/>
        <v>0</v>
      </c>
      <c r="EP219" s="12">
        <f t="shared" si="1382"/>
        <v>0</v>
      </c>
      <c r="EQ219" s="12">
        <f t="shared" si="1382"/>
        <v>0</v>
      </c>
      <c r="ER219" s="12">
        <f t="shared" si="1382"/>
        <v>0</v>
      </c>
      <c r="ES219" s="12">
        <f t="shared" si="1382"/>
        <v>0</v>
      </c>
      <c r="ET219" s="12">
        <f t="shared" si="1382"/>
        <v>0</v>
      </c>
      <c r="EU219" s="12">
        <f t="shared" si="1382"/>
        <v>0</v>
      </c>
      <c r="EV219" s="12">
        <f t="shared" si="1382"/>
        <v>0</v>
      </c>
      <c r="EW219" s="12">
        <f t="shared" si="1382"/>
        <v>0</v>
      </c>
      <c r="EX219" s="12">
        <f t="shared" si="1382"/>
        <v>0</v>
      </c>
      <c r="EY219" s="12">
        <f t="shared" si="1382"/>
        <v>0</v>
      </c>
      <c r="EZ219" s="12">
        <f t="shared" si="1382"/>
        <v>0</v>
      </c>
      <c r="FA219" s="12">
        <f t="shared" si="1382"/>
        <v>0</v>
      </c>
      <c r="FB219" s="12">
        <f t="shared" si="1382"/>
        <v>0</v>
      </c>
      <c r="FC219" s="12">
        <f t="shared" si="1382"/>
        <v>0</v>
      </c>
      <c r="FD219" s="12">
        <f t="shared" si="1382"/>
        <v>0</v>
      </c>
      <c r="FE219" s="12">
        <f t="shared" si="1382"/>
        <v>0</v>
      </c>
      <c r="FF219" s="12">
        <f t="shared" si="1382"/>
        <v>0</v>
      </c>
      <c r="FG219" s="12">
        <f t="shared" si="1382"/>
        <v>0</v>
      </c>
      <c r="FH219" s="12">
        <f t="shared" si="1382"/>
        <v>0</v>
      </c>
      <c r="FI219" s="12">
        <f t="shared" si="1382"/>
        <v>0</v>
      </c>
      <c r="FJ219" s="12">
        <f t="shared" si="1382"/>
        <v>0</v>
      </c>
      <c r="FK219" s="12">
        <f t="shared" si="1382"/>
        <v>0</v>
      </c>
      <c r="FL219" s="12">
        <f t="shared" si="1382"/>
        <v>0</v>
      </c>
      <c r="FM219" s="12">
        <f t="shared" si="1382"/>
        <v>0</v>
      </c>
      <c r="FN219" s="12">
        <f t="shared" si="1382"/>
        <v>0</v>
      </c>
      <c r="FO219" s="12">
        <f t="shared" si="1382"/>
        <v>0</v>
      </c>
      <c r="FP219" s="12">
        <f t="shared" si="1382"/>
        <v>0</v>
      </c>
      <c r="FQ219" s="12">
        <f t="shared" si="1382"/>
        <v>0</v>
      </c>
      <c r="FR219" s="12">
        <f t="shared" si="1382"/>
        <v>0</v>
      </c>
      <c r="FS219" s="12">
        <f t="shared" si="1382"/>
        <v>0</v>
      </c>
      <c r="FT219" s="12">
        <f t="shared" si="1382"/>
        <v>0</v>
      </c>
      <c r="FU219" s="12">
        <f t="shared" si="1382"/>
        <v>0</v>
      </c>
      <c r="FV219" s="12">
        <f t="shared" si="1382"/>
        <v>0</v>
      </c>
      <c r="FW219" s="12">
        <f t="shared" si="1382"/>
        <v>0</v>
      </c>
      <c r="FX219" s="12">
        <f t="shared" si="1382"/>
        <v>0</v>
      </c>
      <c r="FY219" s="12">
        <f t="shared" si="1382"/>
        <v>0</v>
      </c>
      <c r="FZ219" s="12">
        <f t="shared" si="1382"/>
        <v>0</v>
      </c>
      <c r="GA219" s="12">
        <f t="shared" si="1382"/>
        <v>0</v>
      </c>
      <c r="GB219" s="12">
        <f t="shared" si="1382"/>
        <v>0</v>
      </c>
      <c r="GC219" s="12">
        <f t="shared" si="1382"/>
        <v>0</v>
      </c>
      <c r="GD219" s="12">
        <f t="shared" si="1382"/>
        <v>0</v>
      </c>
      <c r="GE219" s="12">
        <f t="shared" si="1382"/>
        <v>0</v>
      </c>
      <c r="GF219" s="12">
        <f t="shared" si="1382"/>
        <v>0</v>
      </c>
      <c r="GG219" s="12">
        <f t="shared" si="1382"/>
        <v>0</v>
      </c>
      <c r="GH219" s="12">
        <f t="shared" si="1382"/>
        <v>0</v>
      </c>
      <c r="GI219" s="12">
        <f t="shared" si="1382"/>
        <v>0</v>
      </c>
      <c r="GJ219" s="12">
        <f t="shared" si="1382"/>
        <v>0</v>
      </c>
    </row>
    <row r="220" spans="1:192" s="32" customFormat="1" x14ac:dyDescent="0.25">
      <c r="A220" s="550"/>
      <c r="B220" s="550"/>
      <c r="C220" s="551"/>
      <c r="D220" s="552"/>
      <c r="E220" s="791" t="s">
        <v>731</v>
      </c>
      <c r="F220" s="791">
        <f xml:space="preserve"> SUMPRODUCT(J219:GJ219,J218:GJ218)</f>
        <v>1699.0083592588553</v>
      </c>
      <c r="G220" s="791" t="str">
        <f>SMU</f>
        <v>$ 000s</v>
      </c>
      <c r="H220" s="553"/>
      <c r="I220" s="554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  <c r="CO220" s="12"/>
      <c r="CP220" s="12"/>
      <c r="CQ220" s="12"/>
      <c r="CR220" s="12"/>
      <c r="CS220" s="12"/>
      <c r="CT220" s="12"/>
      <c r="CU220" s="12"/>
      <c r="CV220" s="12"/>
      <c r="CW220" s="12"/>
      <c r="CX220" s="12"/>
      <c r="CY220" s="12"/>
      <c r="CZ220" s="12"/>
      <c r="DA220" s="12"/>
      <c r="DB220" s="12"/>
      <c r="DC220" s="12"/>
      <c r="DD220" s="12"/>
      <c r="DE220" s="12"/>
      <c r="DF220" s="12"/>
      <c r="DG220" s="12"/>
      <c r="DH220" s="12"/>
      <c r="DI220" s="12"/>
      <c r="DJ220" s="12"/>
      <c r="DK220" s="12"/>
      <c r="DL220" s="12"/>
      <c r="DM220" s="12"/>
      <c r="DN220" s="12"/>
      <c r="DO220" s="12"/>
      <c r="DP220" s="12"/>
      <c r="DQ220" s="12"/>
      <c r="DR220" s="12"/>
      <c r="DS220" s="12"/>
      <c r="DT220" s="12"/>
      <c r="DU220" s="12"/>
      <c r="DV220" s="12"/>
      <c r="DW220" s="12"/>
      <c r="DX220" s="12"/>
      <c r="DY220" s="12"/>
      <c r="DZ220" s="12"/>
      <c r="EA220" s="12"/>
      <c r="EB220" s="12"/>
      <c r="EC220" s="12"/>
      <c r="ED220" s="12"/>
      <c r="EE220" s="12"/>
      <c r="EF220" s="12"/>
      <c r="EG220" s="12"/>
      <c r="EH220" s="12"/>
      <c r="EI220" s="12"/>
      <c r="EJ220" s="12"/>
      <c r="EK220" s="12"/>
      <c r="EL220" s="12"/>
      <c r="EM220" s="12"/>
      <c r="EN220" s="12"/>
      <c r="EO220" s="12"/>
      <c r="EP220" s="12"/>
      <c r="EQ220" s="12"/>
      <c r="ER220" s="12"/>
      <c r="ES220" s="12"/>
      <c r="ET220" s="12"/>
      <c r="EU220" s="12"/>
      <c r="EV220" s="12"/>
      <c r="EW220" s="12"/>
      <c r="EX220" s="12"/>
      <c r="EY220" s="12"/>
      <c r="EZ220" s="12"/>
      <c r="FA220" s="12"/>
      <c r="FB220" s="12"/>
      <c r="FC220" s="12"/>
      <c r="FD220" s="12"/>
      <c r="FE220" s="12"/>
      <c r="FF220" s="12"/>
      <c r="FG220" s="12"/>
      <c r="FH220" s="12"/>
      <c r="FI220" s="12"/>
      <c r="FJ220" s="12"/>
      <c r="FK220" s="12"/>
      <c r="FL220" s="12"/>
      <c r="FM220" s="12"/>
      <c r="FN220" s="12"/>
      <c r="FO220" s="12"/>
      <c r="FP220" s="12"/>
      <c r="FQ220" s="12"/>
      <c r="FR220" s="12"/>
      <c r="FS220" s="12"/>
      <c r="FT220" s="12"/>
      <c r="FU220" s="12"/>
      <c r="FV220" s="12"/>
      <c r="FW220" s="12"/>
      <c r="FX220" s="12"/>
      <c r="FY220" s="12"/>
      <c r="FZ220" s="12"/>
      <c r="GA220" s="12"/>
      <c r="GB220" s="12"/>
      <c r="GC220" s="12"/>
      <c r="GD220" s="12"/>
      <c r="GE220" s="12"/>
      <c r="GF220" s="12"/>
      <c r="GG220" s="12"/>
      <c r="GH220" s="12"/>
      <c r="GI220" s="12"/>
      <c r="GJ220" s="12"/>
    </row>
    <row r="221" spans="1:192" s="32" customFormat="1" x14ac:dyDescent="0.25">
      <c r="A221" s="550"/>
      <c r="B221" s="550"/>
      <c r="C221" s="551"/>
      <c r="D221" s="552"/>
      <c r="E221" s="791"/>
      <c r="F221" s="791"/>
      <c r="G221" s="791"/>
      <c r="H221" s="553"/>
      <c r="I221" s="554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G221" s="12"/>
      <c r="DH221" s="12"/>
      <c r="DI221" s="12"/>
      <c r="DJ221" s="12"/>
      <c r="DK221" s="12"/>
      <c r="DL221" s="12"/>
      <c r="DM221" s="12"/>
      <c r="DN221" s="12"/>
      <c r="DO221" s="12"/>
      <c r="DP221" s="12"/>
      <c r="DQ221" s="12"/>
      <c r="DR221" s="12"/>
      <c r="DS221" s="12"/>
      <c r="DT221" s="12"/>
      <c r="DU221" s="12"/>
      <c r="DV221" s="12"/>
      <c r="DW221" s="12"/>
      <c r="DX221" s="12"/>
      <c r="DY221" s="12"/>
      <c r="DZ221" s="12"/>
      <c r="EA221" s="12"/>
      <c r="EB221" s="12"/>
      <c r="EC221" s="12"/>
      <c r="ED221" s="12"/>
      <c r="EE221" s="12"/>
      <c r="EF221" s="12"/>
      <c r="EG221" s="12"/>
      <c r="EH221" s="12"/>
      <c r="EI221" s="12"/>
      <c r="EJ221" s="12"/>
      <c r="EK221" s="12"/>
      <c r="EL221" s="12"/>
      <c r="EM221" s="12"/>
      <c r="EN221" s="12"/>
      <c r="EO221" s="12"/>
      <c r="EP221" s="12"/>
      <c r="EQ221" s="12"/>
      <c r="ER221" s="12"/>
      <c r="ES221" s="12"/>
      <c r="ET221" s="12"/>
      <c r="EU221" s="12"/>
      <c r="EV221" s="12"/>
      <c r="EW221" s="12"/>
      <c r="EX221" s="12"/>
      <c r="EY221" s="12"/>
      <c r="EZ221" s="12"/>
      <c r="FA221" s="12"/>
      <c r="FB221" s="12"/>
      <c r="FC221" s="12"/>
      <c r="FD221" s="12"/>
      <c r="FE221" s="12"/>
      <c r="FF221" s="12"/>
      <c r="FG221" s="12"/>
      <c r="FH221" s="12"/>
      <c r="FI221" s="12"/>
      <c r="FJ221" s="12"/>
      <c r="FK221" s="12"/>
      <c r="FL221" s="12"/>
      <c r="FM221" s="12"/>
      <c r="FN221" s="12"/>
      <c r="FO221" s="12"/>
      <c r="FP221" s="12"/>
      <c r="FQ221" s="12"/>
      <c r="FR221" s="12"/>
      <c r="FS221" s="12"/>
      <c r="FT221" s="12"/>
      <c r="FU221" s="12"/>
      <c r="FV221" s="12"/>
      <c r="FW221" s="12"/>
      <c r="FX221" s="12"/>
      <c r="FY221" s="12"/>
      <c r="FZ221" s="12"/>
      <c r="GA221" s="12"/>
      <c r="GB221" s="12"/>
      <c r="GC221" s="12"/>
      <c r="GD221" s="12"/>
      <c r="GE221" s="12"/>
      <c r="GF221" s="12"/>
      <c r="GG221" s="12"/>
      <c r="GH221" s="12"/>
      <c r="GI221" s="12"/>
      <c r="GJ221" s="12"/>
    </row>
    <row r="222" spans="1:192" s="32" customFormat="1" x14ac:dyDescent="0.25">
      <c r="A222" s="550"/>
      <c r="B222" s="550"/>
      <c r="C222" s="551"/>
      <c r="D222" s="552"/>
      <c r="E222" s="548" t="s">
        <v>736</v>
      </c>
      <c r="F222" s="791"/>
      <c r="G222" s="791" t="s">
        <v>5</v>
      </c>
      <c r="H222" s="785">
        <v>1</v>
      </c>
      <c r="I222" s="554"/>
      <c r="J222" s="12">
        <f t="shared" ref="J222:T222" si="1383">IF(AND(E3="Construction",F3="Operations",J3="Operations"),1,0)</f>
        <v>0</v>
      </c>
      <c r="K222" s="12">
        <f t="shared" si="1383"/>
        <v>0</v>
      </c>
      <c r="L222" s="12">
        <f t="shared" si="1383"/>
        <v>0</v>
      </c>
      <c r="M222" s="12">
        <f t="shared" si="1383"/>
        <v>0</v>
      </c>
      <c r="N222" s="12">
        <f t="shared" si="1383"/>
        <v>0</v>
      </c>
      <c r="O222" s="12">
        <f t="shared" si="1383"/>
        <v>0</v>
      </c>
      <c r="P222" s="12">
        <f t="shared" si="1383"/>
        <v>0</v>
      </c>
      <c r="Q222" s="12">
        <f t="shared" si="1383"/>
        <v>0</v>
      </c>
      <c r="R222" s="12">
        <f t="shared" si="1383"/>
        <v>0</v>
      </c>
      <c r="S222" s="12">
        <f t="shared" si="1383"/>
        <v>0</v>
      </c>
      <c r="T222" s="12">
        <f t="shared" si="1383"/>
        <v>0</v>
      </c>
      <c r="U222" s="12">
        <f>IF(AND(P3="Construction",Q3="Operations",U3="Operations"),1,0)</f>
        <v>1</v>
      </c>
      <c r="V222" s="12">
        <f t="shared" ref="V222" si="1384">IF(AND(Q3="Construction",R3="Operations",V3="Operations"),1,0)</f>
        <v>0</v>
      </c>
      <c r="W222" s="12">
        <f t="shared" ref="W222" si="1385">IF(AND(R3="Construction",S3="Operations",W3="Operations"),1,0)</f>
        <v>0</v>
      </c>
      <c r="X222" s="12">
        <f t="shared" ref="X222" si="1386">IF(AND(S3="Construction",T3="Operations",X3="Operations"),1,0)</f>
        <v>0</v>
      </c>
      <c r="Y222" s="12">
        <f t="shared" ref="Y222" si="1387">IF(AND(T3="Construction",U3="Operations",Y3="Operations"),1,0)</f>
        <v>0</v>
      </c>
      <c r="Z222" s="12">
        <f t="shared" ref="Z222" si="1388">IF(AND(U3="Construction",V3="Operations",Z3="Operations"),1,0)</f>
        <v>0</v>
      </c>
      <c r="AA222" s="12">
        <f t="shared" ref="AA222" si="1389">IF(AND(V3="Construction",W3="Operations",AA3="Operations"),1,0)</f>
        <v>0</v>
      </c>
      <c r="AB222" s="12">
        <f t="shared" ref="AB222" si="1390">IF(AND(W3="Construction",X3="Operations",AB3="Operations"),1,0)</f>
        <v>0</v>
      </c>
      <c r="AC222" s="12">
        <f t="shared" ref="AC222" si="1391">IF(AND(X3="Construction",Y3="Operations",AC3="Operations"),1,0)</f>
        <v>0</v>
      </c>
      <c r="AD222" s="12">
        <f t="shared" ref="AD222" si="1392">IF(AND(Y3="Construction",Z3="Operations",AD3="Operations"),1,0)</f>
        <v>0</v>
      </c>
      <c r="AE222" s="12">
        <f t="shared" ref="AE222" si="1393">IF(AND(Z3="Construction",AA3="Operations",AE3="Operations"),1,0)</f>
        <v>0</v>
      </c>
      <c r="AF222" s="12">
        <f t="shared" ref="AF222:AG222" si="1394">IF(AND(AA3="Construction",AB3="Operations",AF3="Operations"),1,0)</f>
        <v>0</v>
      </c>
      <c r="AG222" s="12">
        <f t="shared" si="1394"/>
        <v>0</v>
      </c>
      <c r="AH222" s="12">
        <f t="shared" ref="AH222" si="1395">IF(AND(AC3="Construction",AD3="Operations",AH3="Operations"),1,0)</f>
        <v>0</v>
      </c>
      <c r="AI222" s="12">
        <f t="shared" ref="AI222" si="1396">IF(AND(AD3="Construction",AE3="Operations",AI3="Operations"),1,0)</f>
        <v>0</v>
      </c>
      <c r="AJ222" s="12">
        <f t="shared" ref="AJ222" si="1397">IF(AND(AE3="Construction",AF3="Operations",AJ3="Operations"),1,0)</f>
        <v>0</v>
      </c>
      <c r="AK222" s="12">
        <f t="shared" ref="AK222" si="1398">IF(AND(AF3="Construction",AG3="Operations",AK3="Operations"),1,0)</f>
        <v>0</v>
      </c>
      <c r="AL222" s="12">
        <f t="shared" ref="AL222" si="1399">IF(AND(AG3="Construction",AH3="Operations",AL3="Operations"),1,0)</f>
        <v>0</v>
      </c>
      <c r="AM222" s="12">
        <f t="shared" ref="AM222" si="1400">IF(AND(AH3="Construction",AI3="Operations",AM3="Operations"),1,0)</f>
        <v>0</v>
      </c>
      <c r="AN222" s="12">
        <f t="shared" ref="AN222" si="1401">IF(AND(AI3="Construction",AJ3="Operations",AN3="Operations"),1,0)</f>
        <v>0</v>
      </c>
      <c r="AO222" s="12">
        <f t="shared" ref="AO222" si="1402">IF(AND(AJ3="Construction",AK3="Operations",AO3="Operations"),1,0)</f>
        <v>0</v>
      </c>
      <c r="AP222" s="12">
        <f t="shared" ref="AP222" si="1403">IF(AND(AK3="Construction",AL3="Operations",AP3="Operations"),1,0)</f>
        <v>0</v>
      </c>
      <c r="AQ222" s="12">
        <f t="shared" ref="AQ222" si="1404">IF(AND(AL3="Construction",AM3="Operations",AQ3="Operations"),1,0)</f>
        <v>0</v>
      </c>
      <c r="AR222" s="12">
        <f t="shared" ref="AR222:AS222" si="1405">IF(AND(AM3="Construction",AN3="Operations",AR3="Operations"),1,0)</f>
        <v>0</v>
      </c>
      <c r="AS222" s="12">
        <f t="shared" si="1405"/>
        <v>0</v>
      </c>
      <c r="AT222" s="12">
        <f t="shared" ref="AT222" si="1406">IF(AND(AO3="Construction",AP3="Operations",AT3="Operations"),1,0)</f>
        <v>0</v>
      </c>
      <c r="AU222" s="12">
        <f t="shared" ref="AU222" si="1407">IF(AND(AP3="Construction",AQ3="Operations",AU3="Operations"),1,0)</f>
        <v>0</v>
      </c>
      <c r="AV222" s="12">
        <f t="shared" ref="AV222" si="1408">IF(AND(AQ3="Construction",AR3="Operations",AV3="Operations"),1,0)</f>
        <v>0</v>
      </c>
      <c r="AW222" s="12">
        <f t="shared" ref="AW222" si="1409">IF(AND(AR3="Construction",AS3="Operations",AW3="Operations"),1,0)</f>
        <v>0</v>
      </c>
      <c r="AX222" s="12">
        <f t="shared" ref="AX222" si="1410">IF(AND(AS3="Construction",AT3="Operations",AX3="Operations"),1,0)</f>
        <v>0</v>
      </c>
      <c r="AY222" s="12">
        <f t="shared" ref="AY222" si="1411">IF(AND(AT3="Construction",AU3="Operations",AY3="Operations"),1,0)</f>
        <v>0</v>
      </c>
      <c r="AZ222" s="12">
        <f t="shared" ref="AZ222" si="1412">IF(AND(AU3="Construction",AV3="Operations",AZ3="Operations"),1,0)</f>
        <v>0</v>
      </c>
      <c r="BA222" s="12">
        <f t="shared" ref="BA222" si="1413">IF(AND(AV3="Construction",AW3="Operations",BA3="Operations"),1,0)</f>
        <v>0</v>
      </c>
      <c r="BB222" s="12">
        <f t="shared" ref="BB222" si="1414">IF(AND(AW3="Construction",AX3="Operations",BB3="Operations"),1,0)</f>
        <v>0</v>
      </c>
      <c r="BC222" s="12">
        <f t="shared" ref="BC222" si="1415">IF(AND(AX3="Construction",AY3="Operations",BC3="Operations"),1,0)</f>
        <v>0</v>
      </c>
      <c r="BD222" s="12">
        <f t="shared" ref="BD222:BE222" si="1416">IF(AND(AY3="Construction",AZ3="Operations",BD3="Operations"),1,0)</f>
        <v>0</v>
      </c>
      <c r="BE222" s="12">
        <f t="shared" si="1416"/>
        <v>0</v>
      </c>
      <c r="BF222" s="12">
        <f t="shared" ref="BF222" si="1417">IF(AND(BA3="Construction",BB3="Operations",BF3="Operations"),1,0)</f>
        <v>0</v>
      </c>
      <c r="BG222" s="12">
        <f t="shared" ref="BG222" si="1418">IF(AND(BB3="Construction",BC3="Operations",BG3="Operations"),1,0)</f>
        <v>0</v>
      </c>
      <c r="BH222" s="12">
        <f t="shared" ref="BH222" si="1419">IF(AND(BC3="Construction",BD3="Operations",BH3="Operations"),1,0)</f>
        <v>0</v>
      </c>
      <c r="BI222" s="12">
        <f t="shared" ref="BI222" si="1420">IF(AND(BD3="Construction",BE3="Operations",BI3="Operations"),1,0)</f>
        <v>0</v>
      </c>
      <c r="BJ222" s="12">
        <f t="shared" ref="BJ222" si="1421">IF(AND(BE3="Construction",BF3="Operations",BJ3="Operations"),1,0)</f>
        <v>0</v>
      </c>
      <c r="BK222" s="12">
        <f t="shared" ref="BK222" si="1422">IF(AND(BF3="Construction",BG3="Operations",BK3="Operations"),1,0)</f>
        <v>0</v>
      </c>
      <c r="BL222" s="12">
        <f t="shared" ref="BL222" si="1423">IF(AND(BG3="Construction",BH3="Operations",BL3="Operations"),1,0)</f>
        <v>0</v>
      </c>
      <c r="BM222" s="12">
        <f t="shared" ref="BM222" si="1424">IF(AND(BH3="Construction",BI3="Operations",BM3="Operations"),1,0)</f>
        <v>0</v>
      </c>
      <c r="BN222" s="12">
        <f t="shared" ref="BN222" si="1425">IF(AND(BI3="Construction",BJ3="Operations",BN3="Operations"),1,0)</f>
        <v>0</v>
      </c>
      <c r="BO222" s="12">
        <f t="shared" ref="BO222" si="1426">IF(AND(BJ3="Construction",BK3="Operations",BO3="Operations"),1,0)</f>
        <v>0</v>
      </c>
      <c r="BP222" s="12">
        <f t="shared" ref="BP222:BQ222" si="1427">IF(AND(BK3="Construction",BL3="Operations",BP3="Operations"),1,0)</f>
        <v>0</v>
      </c>
      <c r="BQ222" s="12">
        <f t="shared" si="1427"/>
        <v>0</v>
      </c>
      <c r="BR222" s="12">
        <f t="shared" ref="BR222" si="1428">IF(AND(BM3="Construction",BN3="Operations",BR3="Operations"),1,0)</f>
        <v>0</v>
      </c>
      <c r="BS222" s="12">
        <f t="shared" ref="BS222" si="1429">IF(AND(BN3="Construction",BO3="Operations",BS3="Operations"),1,0)</f>
        <v>0</v>
      </c>
      <c r="BT222" s="12">
        <f t="shared" ref="BT222" si="1430">IF(AND(BO3="Construction",BP3="Operations",BT3="Operations"),1,0)</f>
        <v>0</v>
      </c>
      <c r="BU222" s="12">
        <f t="shared" ref="BU222" si="1431">IF(AND(BP3="Construction",BQ3="Operations",BU3="Operations"),1,0)</f>
        <v>0</v>
      </c>
      <c r="BV222" s="12">
        <f t="shared" ref="BV222" si="1432">IF(AND(BQ3="Construction",BR3="Operations",BV3="Operations"),1,0)</f>
        <v>0</v>
      </c>
      <c r="BW222" s="12">
        <f t="shared" ref="BW222" si="1433">IF(AND(BR3="Construction",BS3="Operations",BW3="Operations"),1,0)</f>
        <v>0</v>
      </c>
      <c r="BX222" s="12">
        <f t="shared" ref="BX222" si="1434">IF(AND(BS3="Construction",BT3="Operations",BX3="Operations"),1,0)</f>
        <v>0</v>
      </c>
      <c r="BY222" s="12">
        <f t="shared" ref="BY222" si="1435">IF(AND(BT3="Construction",BU3="Operations",BY3="Operations"),1,0)</f>
        <v>0</v>
      </c>
      <c r="BZ222" s="12">
        <f t="shared" ref="BZ222" si="1436">IF(AND(BU3="Construction",BV3="Operations",BZ3="Operations"),1,0)</f>
        <v>0</v>
      </c>
      <c r="CA222" s="12">
        <f t="shared" ref="CA222" si="1437">IF(AND(BV3="Construction",BW3="Operations",CA3="Operations"),1,0)</f>
        <v>0</v>
      </c>
      <c r="CB222" s="12">
        <f t="shared" ref="CB222:CC222" si="1438">IF(AND(BW3="Construction",BX3="Operations",CB3="Operations"),1,0)</f>
        <v>0</v>
      </c>
      <c r="CC222" s="12">
        <f t="shared" si="1438"/>
        <v>0</v>
      </c>
      <c r="CD222" s="12">
        <f t="shared" ref="CD222" si="1439">IF(AND(BY3="Construction",BZ3="Operations",CD3="Operations"),1,0)</f>
        <v>0</v>
      </c>
      <c r="CE222" s="12">
        <f t="shared" ref="CE222" si="1440">IF(AND(BZ3="Construction",CA3="Operations",CE3="Operations"),1,0)</f>
        <v>0</v>
      </c>
      <c r="CF222" s="12">
        <f t="shared" ref="CF222" si="1441">IF(AND(CA3="Construction",CB3="Operations",CF3="Operations"),1,0)</f>
        <v>0</v>
      </c>
      <c r="CG222" s="12">
        <f t="shared" ref="CG222" si="1442">IF(AND(CB3="Construction",CC3="Operations",CG3="Operations"),1,0)</f>
        <v>0</v>
      </c>
      <c r="CH222" s="12">
        <f t="shared" ref="CH222" si="1443">IF(AND(CC3="Construction",CD3="Operations",CH3="Operations"),1,0)</f>
        <v>0</v>
      </c>
      <c r="CI222" s="12">
        <f t="shared" ref="CI222" si="1444">IF(AND(CD3="Construction",CE3="Operations",CI3="Operations"),1,0)</f>
        <v>0</v>
      </c>
      <c r="CJ222" s="12">
        <f t="shared" ref="CJ222" si="1445">IF(AND(CE3="Construction",CF3="Operations",CJ3="Operations"),1,0)</f>
        <v>0</v>
      </c>
      <c r="CK222" s="12">
        <f t="shared" ref="CK222" si="1446">IF(AND(CF3="Construction",CG3="Operations",CK3="Operations"),1,0)</f>
        <v>0</v>
      </c>
      <c r="CL222" s="12">
        <f t="shared" ref="CL222" si="1447">IF(AND(CG3="Construction",CH3="Operations",CL3="Operations"),1,0)</f>
        <v>0</v>
      </c>
      <c r="CM222" s="12">
        <f t="shared" ref="CM222" si="1448">IF(AND(CH3="Construction",CI3="Operations",CM3="Operations"),1,0)</f>
        <v>0</v>
      </c>
      <c r="CN222" s="12">
        <f t="shared" ref="CN222:CO222" si="1449">IF(AND(CI3="Construction",CJ3="Operations",CN3="Operations"),1,0)</f>
        <v>0</v>
      </c>
      <c r="CO222" s="12">
        <f t="shared" si="1449"/>
        <v>0</v>
      </c>
      <c r="CP222" s="12">
        <f t="shared" ref="CP222" si="1450">IF(AND(CK3="Construction",CL3="Operations",CP3="Operations"),1,0)</f>
        <v>0</v>
      </c>
      <c r="CQ222" s="12">
        <f t="shared" ref="CQ222" si="1451">IF(AND(CL3="Construction",CM3="Operations",CQ3="Operations"),1,0)</f>
        <v>0</v>
      </c>
      <c r="CR222" s="12">
        <f t="shared" ref="CR222" si="1452">IF(AND(CM3="Construction",CN3="Operations",CR3="Operations"),1,0)</f>
        <v>0</v>
      </c>
      <c r="CS222" s="12">
        <f t="shared" ref="CS222" si="1453">IF(AND(CN3="Construction",CO3="Operations",CS3="Operations"),1,0)</f>
        <v>0</v>
      </c>
      <c r="CT222" s="12">
        <f t="shared" ref="CT222" si="1454">IF(AND(CO3="Construction",CP3="Operations",CT3="Operations"),1,0)</f>
        <v>0</v>
      </c>
      <c r="CU222" s="12">
        <f t="shared" ref="CU222" si="1455">IF(AND(CP3="Construction",CQ3="Operations",CU3="Operations"),1,0)</f>
        <v>0</v>
      </c>
      <c r="CV222" s="12">
        <f t="shared" ref="CV222" si="1456">IF(AND(CQ3="Construction",CR3="Operations",CV3="Operations"),1,0)</f>
        <v>0</v>
      </c>
      <c r="CW222" s="12">
        <f t="shared" ref="CW222" si="1457">IF(AND(CR3="Construction",CS3="Operations",CW3="Operations"),1,0)</f>
        <v>0</v>
      </c>
      <c r="CX222" s="12">
        <f t="shared" ref="CX222" si="1458">IF(AND(CS3="Construction",CT3="Operations",CX3="Operations"),1,0)</f>
        <v>0</v>
      </c>
      <c r="CY222" s="12">
        <f t="shared" ref="CY222" si="1459">IF(AND(CT3="Construction",CU3="Operations",CY3="Operations"),1,0)</f>
        <v>0</v>
      </c>
      <c r="CZ222" s="12">
        <f t="shared" ref="CZ222:DA222" si="1460">IF(AND(CU3="Construction",CV3="Operations",CZ3="Operations"),1,0)</f>
        <v>0</v>
      </c>
      <c r="DA222" s="12">
        <f t="shared" si="1460"/>
        <v>0</v>
      </c>
      <c r="DB222" s="12">
        <f t="shared" ref="DB222" si="1461">IF(AND(CW3="Construction",CX3="Operations",DB3="Operations"),1,0)</f>
        <v>0</v>
      </c>
      <c r="DC222" s="12">
        <f t="shared" ref="DC222" si="1462">IF(AND(CX3="Construction",CY3="Operations",DC3="Operations"),1,0)</f>
        <v>0</v>
      </c>
      <c r="DD222" s="12">
        <f t="shared" ref="DD222" si="1463">IF(AND(CY3="Construction",CZ3="Operations",DD3="Operations"),1,0)</f>
        <v>0</v>
      </c>
      <c r="DE222" s="12">
        <f t="shared" ref="DE222" si="1464">IF(AND(CZ3="Construction",DA3="Operations",DE3="Operations"),1,0)</f>
        <v>0</v>
      </c>
      <c r="DF222" s="12">
        <f t="shared" ref="DF222" si="1465">IF(AND(DA3="Construction",DB3="Operations",DF3="Operations"),1,0)</f>
        <v>0</v>
      </c>
      <c r="DG222" s="12">
        <f t="shared" ref="DG222" si="1466">IF(AND(DB3="Construction",DC3="Operations",DG3="Operations"),1,0)</f>
        <v>0</v>
      </c>
      <c r="DH222" s="12">
        <f t="shared" ref="DH222" si="1467">IF(AND(DC3="Construction",DD3="Operations",DH3="Operations"),1,0)</f>
        <v>0</v>
      </c>
      <c r="DI222" s="12">
        <f t="shared" ref="DI222" si="1468">IF(AND(DD3="Construction",DE3="Operations",DI3="Operations"),1,0)</f>
        <v>0</v>
      </c>
      <c r="DJ222" s="12">
        <f t="shared" ref="DJ222" si="1469">IF(AND(DE3="Construction",DF3="Operations",DJ3="Operations"),1,0)</f>
        <v>0</v>
      </c>
      <c r="DK222" s="12">
        <f t="shared" ref="DK222" si="1470">IF(AND(DF3="Construction",DG3="Operations",DK3="Operations"),1,0)</f>
        <v>0</v>
      </c>
      <c r="DL222" s="12">
        <f t="shared" ref="DL222:DM222" si="1471">IF(AND(DG3="Construction",DH3="Operations",DL3="Operations"),1,0)</f>
        <v>0</v>
      </c>
      <c r="DM222" s="12">
        <f t="shared" si="1471"/>
        <v>0</v>
      </c>
      <c r="DN222" s="12">
        <f t="shared" ref="DN222" si="1472">IF(AND(DI3="Construction",DJ3="Operations",DN3="Operations"),1,0)</f>
        <v>0</v>
      </c>
      <c r="DO222" s="12">
        <f t="shared" ref="DO222" si="1473">IF(AND(DJ3="Construction",DK3="Operations",DO3="Operations"),1,0)</f>
        <v>0</v>
      </c>
      <c r="DP222" s="12">
        <f t="shared" ref="DP222" si="1474">IF(AND(DK3="Construction",DL3="Operations",DP3="Operations"),1,0)</f>
        <v>0</v>
      </c>
      <c r="DQ222" s="12">
        <f t="shared" ref="DQ222" si="1475">IF(AND(DL3="Construction",DM3="Operations",DQ3="Operations"),1,0)</f>
        <v>0</v>
      </c>
      <c r="DR222" s="12">
        <f t="shared" ref="DR222" si="1476">IF(AND(DM3="Construction",DN3="Operations",DR3="Operations"),1,0)</f>
        <v>0</v>
      </c>
      <c r="DS222" s="12">
        <f t="shared" ref="DS222" si="1477">IF(AND(DN3="Construction",DO3="Operations",DS3="Operations"),1,0)</f>
        <v>0</v>
      </c>
      <c r="DT222" s="12">
        <f t="shared" ref="DT222" si="1478">IF(AND(DO3="Construction",DP3="Operations",DT3="Operations"),1,0)</f>
        <v>0</v>
      </c>
      <c r="DU222" s="12">
        <f t="shared" ref="DU222" si="1479">IF(AND(DP3="Construction",DQ3="Operations",DU3="Operations"),1,0)</f>
        <v>0</v>
      </c>
      <c r="DV222" s="12">
        <f t="shared" ref="DV222" si="1480">IF(AND(DQ3="Construction",DR3="Operations",DV3="Operations"),1,0)</f>
        <v>0</v>
      </c>
      <c r="DW222" s="12">
        <f t="shared" ref="DW222" si="1481">IF(AND(DR3="Construction",DS3="Operations",DW3="Operations"),1,0)</f>
        <v>0</v>
      </c>
      <c r="DX222" s="12">
        <f t="shared" ref="DX222:DY222" si="1482">IF(AND(DS3="Construction",DT3="Operations",DX3="Operations"),1,0)</f>
        <v>0</v>
      </c>
      <c r="DY222" s="12">
        <f t="shared" si="1482"/>
        <v>0</v>
      </c>
      <c r="DZ222" s="12">
        <f t="shared" ref="DZ222" si="1483">IF(AND(DU3="Construction",DV3="Operations",DZ3="Operations"),1,0)</f>
        <v>0</v>
      </c>
      <c r="EA222" s="12">
        <f t="shared" ref="EA222" si="1484">IF(AND(DV3="Construction",DW3="Operations",EA3="Operations"),1,0)</f>
        <v>0</v>
      </c>
      <c r="EB222" s="12">
        <f t="shared" ref="EB222" si="1485">IF(AND(DW3="Construction",DX3="Operations",EB3="Operations"),1,0)</f>
        <v>0</v>
      </c>
      <c r="EC222" s="12">
        <f t="shared" ref="EC222" si="1486">IF(AND(DX3="Construction",DY3="Operations",EC3="Operations"),1,0)</f>
        <v>0</v>
      </c>
      <c r="ED222" s="12">
        <f t="shared" ref="ED222" si="1487">IF(AND(DY3="Construction",DZ3="Operations",ED3="Operations"),1,0)</f>
        <v>0</v>
      </c>
      <c r="EE222" s="12">
        <f t="shared" ref="EE222" si="1488">IF(AND(DZ3="Construction",EA3="Operations",EE3="Operations"),1,0)</f>
        <v>0</v>
      </c>
      <c r="EF222" s="12">
        <f t="shared" ref="EF222" si="1489">IF(AND(EA3="Construction",EB3="Operations",EF3="Operations"),1,0)</f>
        <v>0</v>
      </c>
      <c r="EG222" s="12">
        <f t="shared" ref="EG222" si="1490">IF(AND(EB3="Construction",EC3="Operations",EG3="Operations"),1,0)</f>
        <v>0</v>
      </c>
      <c r="EH222" s="12">
        <f t="shared" ref="EH222" si="1491">IF(AND(EC3="Construction",ED3="Operations",EH3="Operations"),1,0)</f>
        <v>0</v>
      </c>
      <c r="EI222" s="12">
        <f t="shared" ref="EI222" si="1492">IF(AND(ED3="Construction",EE3="Operations",EI3="Operations"),1,0)</f>
        <v>0</v>
      </c>
      <c r="EJ222" s="12">
        <f t="shared" ref="EJ222:EK222" si="1493">IF(AND(EE3="Construction",EF3="Operations",EJ3="Operations"),1,0)</f>
        <v>0</v>
      </c>
      <c r="EK222" s="12">
        <f t="shared" si="1493"/>
        <v>0</v>
      </c>
      <c r="EL222" s="12">
        <f t="shared" ref="EL222" si="1494">IF(AND(EG3="Construction",EH3="Operations",EL3="Operations"),1,0)</f>
        <v>0</v>
      </c>
      <c r="EM222" s="12">
        <f t="shared" ref="EM222" si="1495">IF(AND(EH3="Construction",EI3="Operations",EM3="Operations"),1,0)</f>
        <v>0</v>
      </c>
      <c r="EN222" s="12">
        <f t="shared" ref="EN222" si="1496">IF(AND(EI3="Construction",EJ3="Operations",EN3="Operations"),1,0)</f>
        <v>0</v>
      </c>
      <c r="EO222" s="12">
        <f t="shared" ref="EO222" si="1497">IF(AND(EJ3="Construction",EK3="Operations",EO3="Operations"),1,0)</f>
        <v>0</v>
      </c>
      <c r="EP222" s="12">
        <f t="shared" ref="EP222" si="1498">IF(AND(EK3="Construction",EL3="Operations",EP3="Operations"),1,0)</f>
        <v>0</v>
      </c>
      <c r="EQ222" s="12">
        <f t="shared" ref="EQ222" si="1499">IF(AND(EL3="Construction",EM3="Operations",EQ3="Operations"),1,0)</f>
        <v>0</v>
      </c>
      <c r="ER222" s="12">
        <f t="shared" ref="ER222" si="1500">IF(AND(EM3="Construction",EN3="Operations",ER3="Operations"),1,0)</f>
        <v>0</v>
      </c>
      <c r="ES222" s="12">
        <f t="shared" ref="ES222" si="1501">IF(AND(EN3="Construction",EO3="Operations",ES3="Operations"),1,0)</f>
        <v>0</v>
      </c>
      <c r="ET222" s="12">
        <f t="shared" ref="ET222" si="1502">IF(AND(EO3="Construction",EP3="Operations",ET3="Operations"),1,0)</f>
        <v>0</v>
      </c>
      <c r="EU222" s="12">
        <f t="shared" ref="EU222" si="1503">IF(AND(EP3="Construction",EQ3="Operations",EU3="Operations"),1,0)</f>
        <v>0</v>
      </c>
      <c r="EV222" s="12">
        <f t="shared" ref="EV222:EW222" si="1504">IF(AND(EQ3="Construction",ER3="Operations",EV3="Operations"),1,0)</f>
        <v>0</v>
      </c>
      <c r="EW222" s="12">
        <f t="shared" si="1504"/>
        <v>0</v>
      </c>
      <c r="EX222" s="12">
        <f t="shared" ref="EX222" si="1505">IF(AND(ES3="Construction",ET3="Operations",EX3="Operations"),1,0)</f>
        <v>0</v>
      </c>
      <c r="EY222" s="12">
        <f t="shared" ref="EY222" si="1506">IF(AND(ET3="Construction",EU3="Operations",EY3="Operations"),1,0)</f>
        <v>0</v>
      </c>
      <c r="EZ222" s="12">
        <f t="shared" ref="EZ222" si="1507">IF(AND(EU3="Construction",EV3="Operations",EZ3="Operations"),1,0)</f>
        <v>0</v>
      </c>
      <c r="FA222" s="12">
        <f t="shared" ref="FA222" si="1508">IF(AND(EV3="Construction",EW3="Operations",FA3="Operations"),1,0)</f>
        <v>0</v>
      </c>
      <c r="FB222" s="12">
        <f t="shared" ref="FB222" si="1509">IF(AND(EW3="Construction",EX3="Operations",FB3="Operations"),1,0)</f>
        <v>0</v>
      </c>
      <c r="FC222" s="12">
        <f t="shared" ref="FC222" si="1510">IF(AND(EX3="Construction",EY3="Operations",FC3="Operations"),1,0)</f>
        <v>0</v>
      </c>
      <c r="FD222" s="12">
        <f t="shared" ref="FD222" si="1511">IF(AND(EY3="Construction",EZ3="Operations",FD3="Operations"),1,0)</f>
        <v>0</v>
      </c>
      <c r="FE222" s="12">
        <f t="shared" ref="FE222" si="1512">IF(AND(EZ3="Construction",FA3="Operations",FE3="Operations"),1,0)</f>
        <v>0</v>
      </c>
      <c r="FF222" s="12">
        <f t="shared" ref="FF222" si="1513">IF(AND(FA3="Construction",FB3="Operations",FF3="Operations"),1,0)</f>
        <v>0</v>
      </c>
      <c r="FG222" s="12">
        <f t="shared" ref="FG222" si="1514">IF(AND(FB3="Construction",FC3="Operations",FG3="Operations"),1,0)</f>
        <v>0</v>
      </c>
      <c r="FH222" s="12">
        <f t="shared" ref="FH222:FI222" si="1515">IF(AND(FC3="Construction",FD3="Operations",FH3="Operations"),1,0)</f>
        <v>0</v>
      </c>
      <c r="FI222" s="12">
        <f t="shared" si="1515"/>
        <v>0</v>
      </c>
      <c r="FJ222" s="12">
        <f t="shared" ref="FJ222" si="1516">IF(AND(FE3="Construction",FF3="Operations",FJ3="Operations"),1,0)</f>
        <v>0</v>
      </c>
      <c r="FK222" s="12">
        <f t="shared" ref="FK222" si="1517">IF(AND(FF3="Construction",FG3="Operations",FK3="Operations"),1,0)</f>
        <v>0</v>
      </c>
      <c r="FL222" s="12">
        <f t="shared" ref="FL222" si="1518">IF(AND(FG3="Construction",FH3="Operations",FL3="Operations"),1,0)</f>
        <v>0</v>
      </c>
      <c r="FM222" s="12">
        <f t="shared" ref="FM222" si="1519">IF(AND(FH3="Construction",FI3="Operations",FM3="Operations"),1,0)</f>
        <v>0</v>
      </c>
      <c r="FN222" s="12">
        <f t="shared" ref="FN222" si="1520">IF(AND(FI3="Construction",FJ3="Operations",FN3="Operations"),1,0)</f>
        <v>0</v>
      </c>
      <c r="FO222" s="12">
        <f t="shared" ref="FO222" si="1521">IF(AND(FJ3="Construction",FK3="Operations",FO3="Operations"),1,0)</f>
        <v>0</v>
      </c>
      <c r="FP222" s="12">
        <f t="shared" ref="FP222" si="1522">IF(AND(FK3="Construction",FL3="Operations",FP3="Operations"),1,0)</f>
        <v>0</v>
      </c>
      <c r="FQ222" s="12">
        <f t="shared" ref="FQ222" si="1523">IF(AND(FL3="Construction",FM3="Operations",FQ3="Operations"),1,0)</f>
        <v>0</v>
      </c>
      <c r="FR222" s="12">
        <f t="shared" ref="FR222" si="1524">IF(AND(FM3="Construction",FN3="Operations",FR3="Operations"),1,0)</f>
        <v>0</v>
      </c>
      <c r="FS222" s="12">
        <f t="shared" ref="FS222" si="1525">IF(AND(FN3="Construction",FO3="Operations",FS3="Operations"),1,0)</f>
        <v>0</v>
      </c>
      <c r="FT222" s="12">
        <f t="shared" ref="FT222:FU222" si="1526">IF(AND(FO3="Construction",FP3="Operations",FT3="Operations"),1,0)</f>
        <v>0</v>
      </c>
      <c r="FU222" s="12">
        <f t="shared" si="1526"/>
        <v>0</v>
      </c>
      <c r="FV222" s="12">
        <f t="shared" ref="FV222" si="1527">IF(AND(FQ3="Construction",FR3="Operations",FV3="Operations"),1,0)</f>
        <v>0</v>
      </c>
      <c r="FW222" s="12">
        <f t="shared" ref="FW222" si="1528">IF(AND(FR3="Construction",FS3="Operations",FW3="Operations"),1,0)</f>
        <v>0</v>
      </c>
      <c r="FX222" s="12">
        <f t="shared" ref="FX222" si="1529">IF(AND(FS3="Construction",FT3="Operations",FX3="Operations"),1,0)</f>
        <v>0</v>
      </c>
      <c r="FY222" s="12">
        <f t="shared" ref="FY222" si="1530">IF(AND(FT3="Construction",FU3="Operations",FY3="Operations"),1,0)</f>
        <v>0</v>
      </c>
      <c r="FZ222" s="12">
        <f t="shared" ref="FZ222" si="1531">IF(AND(FU3="Construction",FV3="Operations",FZ3="Operations"),1,0)</f>
        <v>0</v>
      </c>
      <c r="GA222" s="12">
        <f t="shared" ref="GA222" si="1532">IF(AND(FV3="Construction",FW3="Operations",GA3="Operations"),1,0)</f>
        <v>0</v>
      </c>
      <c r="GB222" s="12">
        <f t="shared" ref="GB222" si="1533">IF(AND(FW3="Construction",FX3="Operations",GB3="Operations"),1,0)</f>
        <v>0</v>
      </c>
      <c r="GC222" s="12">
        <f t="shared" ref="GC222" si="1534">IF(AND(FX3="Construction",FY3="Operations",GC3="Operations"),1,0)</f>
        <v>0</v>
      </c>
      <c r="GD222" s="12">
        <f t="shared" ref="GD222" si="1535">IF(AND(FY3="Construction",FZ3="Operations",GD3="Operations"),1,0)</f>
        <v>0</v>
      </c>
      <c r="GE222" s="12">
        <f t="shared" ref="GE222" si="1536">IF(AND(FZ3="Construction",GA3="Operations",GE3="Operations"),1,0)</f>
        <v>0</v>
      </c>
      <c r="GF222" s="12">
        <f t="shared" ref="GF222:GG222" si="1537">IF(AND(GA3="Construction",GB3="Operations",GF3="Operations"),1,0)</f>
        <v>0</v>
      </c>
      <c r="GG222" s="12">
        <f t="shared" si="1537"/>
        <v>0</v>
      </c>
      <c r="GH222" s="12">
        <f t="shared" ref="GH222" si="1538">IF(AND(GC3="Construction",GD3="Operations",GH3="Operations"),1,0)</f>
        <v>0</v>
      </c>
      <c r="GI222" s="12">
        <f t="shared" ref="GI222" si="1539">IF(AND(GD3="Construction",GE3="Operations",GI3="Operations"),1,0)</f>
        <v>0</v>
      </c>
      <c r="GJ222" s="12">
        <f t="shared" ref="GJ222" si="1540">IF(AND(GE3="Construction",GF3="Operations",GJ3="Operations"),1,0)</f>
        <v>0</v>
      </c>
    </row>
    <row r="223" spans="1:192" s="32" customFormat="1" x14ac:dyDescent="0.25">
      <c r="A223" s="283"/>
      <c r="B223" s="283"/>
      <c r="C223" s="421"/>
      <c r="D223" s="284"/>
      <c r="E223" s="83" t="s">
        <v>735</v>
      </c>
      <c r="F223" s="83">
        <f>F219</f>
        <v>0</v>
      </c>
      <c r="G223" s="83" t="str">
        <f>SMU</f>
        <v>$ 000s</v>
      </c>
      <c r="H223" s="793">
        <f>$H$216</f>
        <v>9095.8659046694229</v>
      </c>
      <c r="I223" s="83">
        <f t="shared" ref="I223" si="1541" xml:space="preserve"> I$59</f>
        <v>0</v>
      </c>
      <c r="J223" s="12">
        <f t="shared" ref="J223:AO223" si="1542" xml:space="preserve"> -1 * $F213 * J222 + J214</f>
        <v>0</v>
      </c>
      <c r="K223" s="12">
        <f t="shared" si="1542"/>
        <v>0</v>
      </c>
      <c r="L223" s="12">
        <f t="shared" si="1542"/>
        <v>0</v>
      </c>
      <c r="M223" s="12">
        <f t="shared" si="1542"/>
        <v>0</v>
      </c>
      <c r="N223" s="12">
        <f t="shared" si="1542"/>
        <v>0</v>
      </c>
      <c r="O223" s="12">
        <f t="shared" si="1542"/>
        <v>0</v>
      </c>
      <c r="P223" s="12">
        <f t="shared" si="1542"/>
        <v>1.8008719691351871E-3</v>
      </c>
      <c r="Q223" s="12">
        <f t="shared" si="1542"/>
        <v>0</v>
      </c>
      <c r="R223" s="12">
        <f t="shared" si="1542"/>
        <v>0</v>
      </c>
      <c r="S223" s="12">
        <f t="shared" si="1542"/>
        <v>0</v>
      </c>
      <c r="T223" s="12">
        <f t="shared" si="1542"/>
        <v>0</v>
      </c>
      <c r="U223" s="12">
        <f t="shared" si="1542"/>
        <v>-40</v>
      </c>
      <c r="V223" s="12">
        <f t="shared" si="1542"/>
        <v>0</v>
      </c>
      <c r="W223" s="12">
        <f t="shared" si="1542"/>
        <v>0</v>
      </c>
      <c r="X223" s="12">
        <f t="shared" si="1542"/>
        <v>0</v>
      </c>
      <c r="Y223" s="12">
        <f t="shared" si="1542"/>
        <v>0</v>
      </c>
      <c r="Z223" s="12">
        <f t="shared" si="1542"/>
        <v>0</v>
      </c>
      <c r="AA223" s="12">
        <f t="shared" si="1542"/>
        <v>0</v>
      </c>
      <c r="AB223" s="12">
        <f t="shared" si="1542"/>
        <v>0</v>
      </c>
      <c r="AC223" s="12">
        <f t="shared" si="1542"/>
        <v>0</v>
      </c>
      <c r="AD223" s="12">
        <f t="shared" si="1542"/>
        <v>0</v>
      </c>
      <c r="AE223" s="12">
        <f t="shared" si="1542"/>
        <v>0</v>
      </c>
      <c r="AF223" s="12">
        <f t="shared" si="1542"/>
        <v>0</v>
      </c>
      <c r="AG223" s="12">
        <f t="shared" si="1542"/>
        <v>0</v>
      </c>
      <c r="AH223" s="12">
        <f t="shared" si="1542"/>
        <v>0</v>
      </c>
      <c r="AI223" s="12">
        <f t="shared" si="1542"/>
        <v>0</v>
      </c>
      <c r="AJ223" s="12">
        <f t="shared" si="1542"/>
        <v>0</v>
      </c>
      <c r="AK223" s="12">
        <f t="shared" si="1542"/>
        <v>0</v>
      </c>
      <c r="AL223" s="12">
        <f t="shared" si="1542"/>
        <v>0</v>
      </c>
      <c r="AM223" s="12">
        <f t="shared" si="1542"/>
        <v>0</v>
      </c>
      <c r="AN223" s="12">
        <f t="shared" si="1542"/>
        <v>0</v>
      </c>
      <c r="AO223" s="12">
        <f t="shared" si="1542"/>
        <v>0</v>
      </c>
      <c r="AP223" s="12">
        <f t="shared" ref="AP223:BU223" si="1543" xml:space="preserve"> -1 * $F213 * AP222 + AP214</f>
        <v>0</v>
      </c>
      <c r="AQ223" s="12">
        <f t="shared" si="1543"/>
        <v>0</v>
      </c>
      <c r="AR223" s="12">
        <f t="shared" si="1543"/>
        <v>0</v>
      </c>
      <c r="AS223" s="12">
        <f t="shared" si="1543"/>
        <v>0</v>
      </c>
      <c r="AT223" s="12">
        <f t="shared" si="1543"/>
        <v>0</v>
      </c>
      <c r="AU223" s="12">
        <f t="shared" si="1543"/>
        <v>0</v>
      </c>
      <c r="AV223" s="12">
        <f t="shared" si="1543"/>
        <v>0</v>
      </c>
      <c r="AW223" s="12">
        <f t="shared" si="1543"/>
        <v>0</v>
      </c>
      <c r="AX223" s="12">
        <f t="shared" si="1543"/>
        <v>0</v>
      </c>
      <c r="AY223" s="12">
        <f t="shared" si="1543"/>
        <v>0</v>
      </c>
      <c r="AZ223" s="12">
        <f t="shared" si="1543"/>
        <v>0</v>
      </c>
      <c r="BA223" s="12">
        <f t="shared" si="1543"/>
        <v>0</v>
      </c>
      <c r="BB223" s="12">
        <f t="shared" si="1543"/>
        <v>0</v>
      </c>
      <c r="BC223" s="12">
        <f t="shared" si="1543"/>
        <v>3066.7633066429589</v>
      </c>
      <c r="BD223" s="12">
        <f t="shared" si="1543"/>
        <v>4740.6203148219165</v>
      </c>
      <c r="BE223" s="12">
        <f t="shared" si="1543"/>
        <v>1328.4804823325794</v>
      </c>
      <c r="BF223" s="12">
        <f t="shared" si="1543"/>
        <v>0</v>
      </c>
      <c r="BG223" s="12">
        <f t="shared" si="1543"/>
        <v>0</v>
      </c>
      <c r="BH223" s="12">
        <f t="shared" si="1543"/>
        <v>0</v>
      </c>
      <c r="BI223" s="12">
        <f t="shared" si="1543"/>
        <v>0</v>
      </c>
      <c r="BJ223" s="12">
        <f t="shared" si="1543"/>
        <v>0</v>
      </c>
      <c r="BK223" s="12">
        <f t="shared" si="1543"/>
        <v>0</v>
      </c>
      <c r="BL223" s="12">
        <f t="shared" si="1543"/>
        <v>0</v>
      </c>
      <c r="BM223" s="12">
        <f t="shared" si="1543"/>
        <v>0</v>
      </c>
      <c r="BN223" s="12">
        <f t="shared" si="1543"/>
        <v>0</v>
      </c>
      <c r="BO223" s="12">
        <f t="shared" si="1543"/>
        <v>0</v>
      </c>
      <c r="BP223" s="12">
        <f t="shared" si="1543"/>
        <v>0</v>
      </c>
      <c r="BQ223" s="12">
        <f t="shared" si="1543"/>
        <v>0</v>
      </c>
      <c r="BR223" s="12">
        <f t="shared" si="1543"/>
        <v>0</v>
      </c>
      <c r="BS223" s="12">
        <f t="shared" si="1543"/>
        <v>0</v>
      </c>
      <c r="BT223" s="12">
        <f t="shared" si="1543"/>
        <v>0</v>
      </c>
      <c r="BU223" s="12">
        <f t="shared" si="1543"/>
        <v>0</v>
      </c>
      <c r="BV223" s="12">
        <f t="shared" ref="BV223:DA223" si="1544" xml:space="preserve"> -1 * $F213 * BV222 + BV214</f>
        <v>0</v>
      </c>
      <c r="BW223" s="12">
        <f t="shared" si="1544"/>
        <v>0</v>
      </c>
      <c r="BX223" s="12">
        <f t="shared" si="1544"/>
        <v>0</v>
      </c>
      <c r="BY223" s="12">
        <f t="shared" si="1544"/>
        <v>0</v>
      </c>
      <c r="BZ223" s="12">
        <f t="shared" si="1544"/>
        <v>0</v>
      </c>
      <c r="CA223" s="12">
        <f t="shared" si="1544"/>
        <v>0</v>
      </c>
      <c r="CB223" s="12">
        <f t="shared" si="1544"/>
        <v>0</v>
      </c>
      <c r="CC223" s="12">
        <f t="shared" si="1544"/>
        <v>0</v>
      </c>
      <c r="CD223" s="12">
        <f t="shared" si="1544"/>
        <v>0</v>
      </c>
      <c r="CE223" s="12">
        <f t="shared" si="1544"/>
        <v>0</v>
      </c>
      <c r="CF223" s="12">
        <f t="shared" si="1544"/>
        <v>0</v>
      </c>
      <c r="CG223" s="12">
        <f t="shared" si="1544"/>
        <v>0</v>
      </c>
      <c r="CH223" s="12">
        <f t="shared" si="1544"/>
        <v>0</v>
      </c>
      <c r="CI223" s="12">
        <f t="shared" si="1544"/>
        <v>0</v>
      </c>
      <c r="CJ223" s="12">
        <f t="shared" si="1544"/>
        <v>0</v>
      </c>
      <c r="CK223" s="12">
        <f t="shared" si="1544"/>
        <v>0</v>
      </c>
      <c r="CL223" s="12">
        <f t="shared" si="1544"/>
        <v>0</v>
      </c>
      <c r="CM223" s="12">
        <f t="shared" si="1544"/>
        <v>0</v>
      </c>
      <c r="CN223" s="12">
        <f t="shared" si="1544"/>
        <v>0</v>
      </c>
      <c r="CO223" s="12">
        <f t="shared" si="1544"/>
        <v>0</v>
      </c>
      <c r="CP223" s="12">
        <f t="shared" si="1544"/>
        <v>0</v>
      </c>
      <c r="CQ223" s="12">
        <f t="shared" si="1544"/>
        <v>0</v>
      </c>
      <c r="CR223" s="12">
        <f t="shared" si="1544"/>
        <v>0</v>
      </c>
      <c r="CS223" s="12">
        <f t="shared" si="1544"/>
        <v>0</v>
      </c>
      <c r="CT223" s="12">
        <f t="shared" si="1544"/>
        <v>0</v>
      </c>
      <c r="CU223" s="12">
        <f t="shared" si="1544"/>
        <v>0</v>
      </c>
      <c r="CV223" s="12">
        <f t="shared" si="1544"/>
        <v>0</v>
      </c>
      <c r="CW223" s="12">
        <f t="shared" si="1544"/>
        <v>0</v>
      </c>
      <c r="CX223" s="12">
        <f t="shared" si="1544"/>
        <v>0</v>
      </c>
      <c r="CY223" s="12">
        <f t="shared" si="1544"/>
        <v>0</v>
      </c>
      <c r="CZ223" s="12">
        <f t="shared" si="1544"/>
        <v>0</v>
      </c>
      <c r="DA223" s="12">
        <f t="shared" si="1544"/>
        <v>0</v>
      </c>
      <c r="DB223" s="12">
        <f t="shared" ref="DB223:EG223" si="1545" xml:space="preserve"> -1 * $F213 * DB222 + DB214</f>
        <v>0</v>
      </c>
      <c r="DC223" s="12">
        <f t="shared" si="1545"/>
        <v>0</v>
      </c>
      <c r="DD223" s="12">
        <f t="shared" si="1545"/>
        <v>0</v>
      </c>
      <c r="DE223" s="12">
        <f t="shared" si="1545"/>
        <v>0</v>
      </c>
      <c r="DF223" s="12">
        <f t="shared" si="1545"/>
        <v>0</v>
      </c>
      <c r="DG223" s="12">
        <f t="shared" si="1545"/>
        <v>0</v>
      </c>
      <c r="DH223" s="12">
        <f t="shared" si="1545"/>
        <v>0</v>
      </c>
      <c r="DI223" s="12">
        <f t="shared" si="1545"/>
        <v>0</v>
      </c>
      <c r="DJ223" s="12">
        <f t="shared" si="1545"/>
        <v>0</v>
      </c>
      <c r="DK223" s="12">
        <f t="shared" si="1545"/>
        <v>0</v>
      </c>
      <c r="DL223" s="12">
        <f t="shared" si="1545"/>
        <v>0</v>
      </c>
      <c r="DM223" s="12">
        <f t="shared" si="1545"/>
        <v>0</v>
      </c>
      <c r="DN223" s="12">
        <f t="shared" si="1545"/>
        <v>0</v>
      </c>
      <c r="DO223" s="12">
        <f t="shared" si="1545"/>
        <v>0</v>
      </c>
      <c r="DP223" s="12">
        <f t="shared" si="1545"/>
        <v>0</v>
      </c>
      <c r="DQ223" s="12">
        <f t="shared" si="1545"/>
        <v>0</v>
      </c>
      <c r="DR223" s="12">
        <f t="shared" si="1545"/>
        <v>0</v>
      </c>
      <c r="DS223" s="12">
        <f t="shared" si="1545"/>
        <v>0</v>
      </c>
      <c r="DT223" s="12">
        <f t="shared" si="1545"/>
        <v>0</v>
      </c>
      <c r="DU223" s="12">
        <f t="shared" si="1545"/>
        <v>0</v>
      </c>
      <c r="DV223" s="12">
        <f t="shared" si="1545"/>
        <v>0</v>
      </c>
      <c r="DW223" s="12">
        <f t="shared" si="1545"/>
        <v>0</v>
      </c>
      <c r="DX223" s="12">
        <f t="shared" si="1545"/>
        <v>0</v>
      </c>
      <c r="DY223" s="12">
        <f t="shared" si="1545"/>
        <v>0</v>
      </c>
      <c r="DZ223" s="12">
        <f t="shared" si="1545"/>
        <v>0</v>
      </c>
      <c r="EA223" s="12">
        <f t="shared" si="1545"/>
        <v>0</v>
      </c>
      <c r="EB223" s="12">
        <f t="shared" si="1545"/>
        <v>0</v>
      </c>
      <c r="EC223" s="12">
        <f t="shared" si="1545"/>
        <v>0</v>
      </c>
      <c r="ED223" s="12">
        <f t="shared" si="1545"/>
        <v>0</v>
      </c>
      <c r="EE223" s="12">
        <f t="shared" si="1545"/>
        <v>0</v>
      </c>
      <c r="EF223" s="12">
        <f t="shared" si="1545"/>
        <v>0</v>
      </c>
      <c r="EG223" s="12">
        <f t="shared" si="1545"/>
        <v>0</v>
      </c>
      <c r="EH223" s="12">
        <f t="shared" ref="EH223:FM223" si="1546" xml:space="preserve"> -1 * $F213 * EH222 + EH214</f>
        <v>0</v>
      </c>
      <c r="EI223" s="12">
        <f t="shared" si="1546"/>
        <v>0</v>
      </c>
      <c r="EJ223" s="12">
        <f t="shared" si="1546"/>
        <v>0</v>
      </c>
      <c r="EK223" s="12">
        <f t="shared" si="1546"/>
        <v>0</v>
      </c>
      <c r="EL223" s="12">
        <f t="shared" si="1546"/>
        <v>0</v>
      </c>
      <c r="EM223" s="12">
        <f t="shared" si="1546"/>
        <v>0</v>
      </c>
      <c r="EN223" s="12">
        <f t="shared" si="1546"/>
        <v>0</v>
      </c>
      <c r="EO223" s="12">
        <f t="shared" si="1546"/>
        <v>0</v>
      </c>
      <c r="EP223" s="12">
        <f t="shared" si="1546"/>
        <v>0</v>
      </c>
      <c r="EQ223" s="12">
        <f t="shared" si="1546"/>
        <v>0</v>
      </c>
      <c r="ER223" s="12">
        <f t="shared" si="1546"/>
        <v>0</v>
      </c>
      <c r="ES223" s="12">
        <f t="shared" si="1546"/>
        <v>0</v>
      </c>
      <c r="ET223" s="12">
        <f t="shared" si="1546"/>
        <v>0</v>
      </c>
      <c r="EU223" s="12">
        <f t="shared" si="1546"/>
        <v>0</v>
      </c>
      <c r="EV223" s="12">
        <f t="shared" si="1546"/>
        <v>0</v>
      </c>
      <c r="EW223" s="12">
        <f t="shared" si="1546"/>
        <v>0</v>
      </c>
      <c r="EX223" s="12">
        <f t="shared" si="1546"/>
        <v>0</v>
      </c>
      <c r="EY223" s="12">
        <f t="shared" si="1546"/>
        <v>0</v>
      </c>
      <c r="EZ223" s="12">
        <f t="shared" si="1546"/>
        <v>0</v>
      </c>
      <c r="FA223" s="12">
        <f t="shared" si="1546"/>
        <v>0</v>
      </c>
      <c r="FB223" s="12">
        <f t="shared" si="1546"/>
        <v>0</v>
      </c>
      <c r="FC223" s="12">
        <f t="shared" si="1546"/>
        <v>0</v>
      </c>
      <c r="FD223" s="12">
        <f t="shared" si="1546"/>
        <v>0</v>
      </c>
      <c r="FE223" s="12">
        <f t="shared" si="1546"/>
        <v>0</v>
      </c>
      <c r="FF223" s="12">
        <f t="shared" si="1546"/>
        <v>0</v>
      </c>
      <c r="FG223" s="12">
        <f t="shared" si="1546"/>
        <v>0</v>
      </c>
      <c r="FH223" s="12">
        <f t="shared" si="1546"/>
        <v>0</v>
      </c>
      <c r="FI223" s="12">
        <f t="shared" si="1546"/>
        <v>0</v>
      </c>
      <c r="FJ223" s="12">
        <f t="shared" si="1546"/>
        <v>0</v>
      </c>
      <c r="FK223" s="12">
        <f t="shared" si="1546"/>
        <v>0</v>
      </c>
      <c r="FL223" s="12">
        <f t="shared" si="1546"/>
        <v>0</v>
      </c>
      <c r="FM223" s="12">
        <f t="shared" si="1546"/>
        <v>0</v>
      </c>
      <c r="FN223" s="12">
        <f t="shared" ref="FN223:GJ223" si="1547" xml:space="preserve"> -1 * $F213 * FN222 + FN214</f>
        <v>0</v>
      </c>
      <c r="FO223" s="12">
        <f t="shared" si="1547"/>
        <v>0</v>
      </c>
      <c r="FP223" s="12">
        <f t="shared" si="1547"/>
        <v>0</v>
      </c>
      <c r="FQ223" s="12">
        <f t="shared" si="1547"/>
        <v>0</v>
      </c>
      <c r="FR223" s="12">
        <f t="shared" si="1547"/>
        <v>0</v>
      </c>
      <c r="FS223" s="12">
        <f t="shared" si="1547"/>
        <v>0</v>
      </c>
      <c r="FT223" s="12">
        <f t="shared" si="1547"/>
        <v>0</v>
      </c>
      <c r="FU223" s="12">
        <f t="shared" si="1547"/>
        <v>0</v>
      </c>
      <c r="FV223" s="12">
        <f t="shared" si="1547"/>
        <v>0</v>
      </c>
      <c r="FW223" s="12">
        <f t="shared" si="1547"/>
        <v>0</v>
      </c>
      <c r="FX223" s="12">
        <f t="shared" si="1547"/>
        <v>0</v>
      </c>
      <c r="FY223" s="12">
        <f t="shared" si="1547"/>
        <v>0</v>
      </c>
      <c r="FZ223" s="12">
        <f t="shared" si="1547"/>
        <v>0</v>
      </c>
      <c r="GA223" s="12">
        <f t="shared" si="1547"/>
        <v>0</v>
      </c>
      <c r="GB223" s="12">
        <f t="shared" si="1547"/>
        <v>0</v>
      </c>
      <c r="GC223" s="12">
        <f t="shared" si="1547"/>
        <v>0</v>
      </c>
      <c r="GD223" s="12">
        <f t="shared" si="1547"/>
        <v>0</v>
      </c>
      <c r="GE223" s="12">
        <f t="shared" si="1547"/>
        <v>0</v>
      </c>
      <c r="GF223" s="12">
        <f t="shared" si="1547"/>
        <v>0</v>
      </c>
      <c r="GG223" s="12">
        <f t="shared" si="1547"/>
        <v>0</v>
      </c>
      <c r="GH223" s="12">
        <f t="shared" si="1547"/>
        <v>0</v>
      </c>
      <c r="GI223" s="12">
        <f t="shared" si="1547"/>
        <v>0</v>
      </c>
      <c r="GJ223" s="12">
        <f t="shared" si="1547"/>
        <v>0</v>
      </c>
    </row>
    <row r="224" spans="1:192" s="32" customFormat="1" x14ac:dyDescent="0.25">
      <c r="A224" s="550"/>
      <c r="B224" s="550"/>
      <c r="C224" s="551"/>
      <c r="D224" s="552"/>
      <c r="E224" s="791" t="s">
        <v>734</v>
      </c>
      <c r="F224" s="791">
        <f xml:space="preserve"> SUMPRODUCT(J223:GJ223,J218:GJ218)</f>
        <v>1666.0198078911244</v>
      </c>
      <c r="G224" s="791" t="str">
        <f>SMU</f>
        <v>$ 000s</v>
      </c>
      <c r="H224" s="553"/>
      <c r="I224" s="554"/>
    </row>
    <row r="225" spans="1:192" s="32" customFormat="1" x14ac:dyDescent="0.25">
      <c r="A225" s="15"/>
      <c r="B225" s="15"/>
      <c r="C225" s="21"/>
      <c r="D225" s="48"/>
      <c r="E225" s="619"/>
      <c r="F225" s="619"/>
      <c r="G225" s="12"/>
      <c r="H225" s="12"/>
      <c r="I225" s="9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12"/>
      <c r="DA225" s="12"/>
      <c r="DB225" s="12"/>
      <c r="DC225" s="12"/>
      <c r="DD225" s="12"/>
      <c r="DE225" s="12"/>
      <c r="DF225" s="12"/>
      <c r="DG225" s="12"/>
      <c r="DH225" s="12"/>
      <c r="DI225" s="12"/>
      <c r="DJ225" s="12"/>
      <c r="DK225" s="12"/>
      <c r="DL225" s="12"/>
      <c r="DM225" s="12"/>
      <c r="DN225" s="12"/>
      <c r="DO225" s="12"/>
      <c r="DP225" s="12"/>
      <c r="DQ225" s="12"/>
      <c r="DR225" s="12"/>
      <c r="DS225" s="12"/>
      <c r="DT225" s="12"/>
      <c r="DU225" s="12"/>
      <c r="DV225" s="12"/>
      <c r="DW225" s="12"/>
      <c r="DX225" s="12"/>
      <c r="DY225" s="12"/>
      <c r="DZ225" s="12"/>
      <c r="EA225" s="12"/>
      <c r="EB225" s="12"/>
      <c r="EC225" s="12"/>
      <c r="ED225" s="12"/>
      <c r="EE225" s="12"/>
      <c r="EF225" s="12"/>
      <c r="EG225" s="12"/>
      <c r="EH225" s="12"/>
      <c r="EI225" s="12"/>
      <c r="EJ225" s="12"/>
      <c r="EK225" s="12"/>
      <c r="EL225" s="12"/>
      <c r="EM225" s="12"/>
      <c r="EN225" s="12"/>
      <c r="EO225" s="12"/>
      <c r="EP225" s="12"/>
      <c r="EQ225" s="12"/>
      <c r="ER225" s="12"/>
      <c r="ES225" s="12"/>
      <c r="ET225" s="12"/>
      <c r="EU225" s="12"/>
      <c r="EV225" s="12"/>
      <c r="EW225" s="12"/>
      <c r="EX225" s="12"/>
      <c r="EY225" s="12"/>
      <c r="EZ225" s="12"/>
      <c r="FA225" s="12"/>
      <c r="FB225" s="12"/>
      <c r="FC225" s="12"/>
      <c r="FD225" s="12"/>
      <c r="FE225" s="12"/>
      <c r="FF225" s="12"/>
      <c r="FG225" s="12"/>
      <c r="FH225" s="12"/>
      <c r="FI225" s="12"/>
      <c r="FJ225" s="12"/>
      <c r="FK225" s="12"/>
      <c r="FL225" s="12"/>
      <c r="FM225" s="12"/>
      <c r="FN225" s="12"/>
      <c r="FO225" s="12"/>
      <c r="FP225" s="12"/>
      <c r="FQ225" s="12"/>
      <c r="FR225" s="12"/>
      <c r="FS225" s="12"/>
      <c r="FT225" s="12"/>
      <c r="FU225" s="12"/>
      <c r="FV225" s="12"/>
      <c r="FW225" s="12"/>
      <c r="FX225" s="12"/>
      <c r="FY225" s="12"/>
      <c r="FZ225" s="12"/>
      <c r="GA225" s="12"/>
      <c r="GB225" s="12"/>
      <c r="GC225" s="12"/>
      <c r="GD225" s="12"/>
      <c r="GE225" s="12"/>
      <c r="GF225" s="12"/>
      <c r="GG225" s="12"/>
      <c r="GH225" s="12"/>
      <c r="GI225" s="12"/>
      <c r="GJ225" s="12"/>
    </row>
    <row r="226" spans="1:192" x14ac:dyDescent="0.25">
      <c r="A226" s="15" t="s">
        <v>63</v>
      </c>
    </row>
    <row r="240" spans="1:192" x14ac:dyDescent="0.25">
      <c r="E240" s="12" t="s">
        <v>238</v>
      </c>
    </row>
  </sheetData>
  <conditionalFormatting sqref="J3:GJ3">
    <cfRule type="cellIs" dxfId="122" priority="8" stopIfTrue="1" operator="equal">
      <formula>"Construction"</formula>
    </cfRule>
    <cfRule type="cellIs" dxfId="121" priority="9" stopIfTrue="1" operator="equal">
      <formula>"Operations"</formula>
    </cfRule>
  </conditionalFormatting>
  <conditionalFormatting sqref="J3:GJ3">
    <cfRule type="cellIs" dxfId="120" priority="7" operator="equal">
      <formula>"Fin Close"</formula>
    </cfRule>
  </conditionalFormatting>
  <conditionalFormatting sqref="J3:GJ3">
    <cfRule type="cellIs" dxfId="119" priority="5" operator="equal">
      <formula>"PPA ext."</formula>
    </cfRule>
    <cfRule type="cellIs" dxfId="118" priority="6" operator="equal">
      <formula>"Delay"</formula>
    </cfRule>
  </conditionalFormatting>
  <conditionalFormatting sqref="F2:F4">
    <cfRule type="cellIs" dxfId="117" priority="1" stopIfTrue="1" operator="notEqual">
      <formula>0</formula>
    </cfRule>
    <cfRule type="cellIs" dxfId="116" priority="2" stopIfTrue="1" operator="equal">
      <formula>""</formula>
    </cfRule>
  </conditionalFormatting>
  <conditionalFormatting sqref="F2:F4">
    <cfRule type="cellIs" dxfId="115" priority="3" stopIfTrue="1" operator="notEqual">
      <formula>0</formula>
    </cfRule>
    <cfRule type="cellIs" dxfId="114" priority="4" stopIfTrue="1" operator="equal">
      <formula>""</formula>
    </cfRule>
  </conditionalFormatting>
  <dataValidations count="1">
    <dataValidation allowBlank="1" showInputMessage="1" showErrorMessage="1" sqref="E179:H179 E182:H182 E198:H198 E202:I202 E207 F206:H206" xr:uid="{5F696068-A958-408B-A9E4-FB01F1CD00E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106"/>
  <sheetViews>
    <sheetView showGridLines="0" defaultGridColor="0" colorId="22" zoomScale="90" zoomScaleNormal="100" zoomScalePageLayoutView="120" workbookViewId="0">
      <pane xSplit="9" ySplit="5" topLeftCell="AY12" activePane="bottomRight" state="frozen"/>
      <selection activeCell="F117" sqref="F117"/>
      <selection pane="topRight" activeCell="F117" sqref="F117"/>
      <selection pane="bottomLeft" activeCell="F117" sqref="F117"/>
      <selection pane="bottomRight" activeCell="O46" sqref="O46"/>
    </sheetView>
  </sheetViews>
  <sheetFormatPr defaultColWidth="0" defaultRowHeight="13" outlineLevelRow="1" x14ac:dyDescent="0.25"/>
  <cols>
    <col min="1" max="1" width="1.453125" style="210" customWidth="1"/>
    <col min="2" max="2" width="1.453125" style="211" customWidth="1"/>
    <col min="3" max="3" width="1.453125" style="212" customWidth="1"/>
    <col min="4" max="4" width="1.453125" style="213" customWidth="1"/>
    <col min="5" max="5" width="40.54296875" style="240" customWidth="1"/>
    <col min="6" max="6" width="12.54296875" style="240" customWidth="1"/>
    <col min="7" max="7" width="11.54296875" style="240" customWidth="1"/>
    <col min="8" max="8" width="12.26953125" style="240" bestFit="1" customWidth="1"/>
    <col min="9" max="9" width="2.54296875" style="240" customWidth="1"/>
    <col min="10" max="192" width="11.54296875" style="240" customWidth="1"/>
    <col min="193" max="16384" width="11.54296875" hidden="1"/>
  </cols>
  <sheetData>
    <row r="1" spans="1:192" ht="25" x14ac:dyDescent="0.25">
      <c r="A1" s="296" t="str">
        <f ca="1" xml:space="preserve"> RIGHT(CELL("filename", A1), LEN(CELL("filename", A1)) - SEARCH("]", CELL("filename", A1))) &amp; " - " &amp; InpC!F3</f>
        <v>FS Sem - Base case 1</v>
      </c>
      <c r="D1" s="215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1"/>
      <c r="AV1" s="241"/>
      <c r="AW1" s="241"/>
      <c r="AX1" s="241"/>
      <c r="AY1" s="241"/>
      <c r="AZ1" s="241"/>
      <c r="BA1" s="241"/>
      <c r="BB1" s="241"/>
      <c r="BC1" s="241"/>
      <c r="BD1" s="241"/>
      <c r="BE1" s="241"/>
      <c r="BF1" s="241"/>
      <c r="BG1" s="241"/>
      <c r="BH1" s="241"/>
      <c r="BI1" s="241"/>
      <c r="BJ1" s="241"/>
      <c r="BK1" s="241"/>
      <c r="BL1" s="241"/>
      <c r="BM1" s="241"/>
      <c r="BN1" s="241"/>
      <c r="BO1" s="241"/>
      <c r="BP1" s="241"/>
      <c r="BQ1" s="241"/>
      <c r="BR1" s="241"/>
      <c r="BS1" s="241"/>
      <c r="BT1" s="241"/>
      <c r="BU1" s="241"/>
      <c r="BV1" s="241"/>
      <c r="BW1" s="241"/>
      <c r="BX1" s="241"/>
      <c r="BY1" s="241"/>
      <c r="BZ1" s="241"/>
      <c r="CA1" s="241"/>
      <c r="CB1" s="241"/>
      <c r="CC1" s="241"/>
      <c r="CD1" s="241"/>
      <c r="CE1" s="241"/>
      <c r="CF1" s="241"/>
      <c r="CG1" s="241"/>
      <c r="CH1" s="241"/>
      <c r="CI1" s="241"/>
      <c r="CJ1" s="241"/>
      <c r="CK1" s="241"/>
      <c r="CL1" s="241"/>
      <c r="CM1" s="241"/>
      <c r="CN1" s="241"/>
      <c r="CO1" s="241"/>
      <c r="CP1" s="241"/>
      <c r="CQ1" s="241"/>
      <c r="CR1" s="241"/>
      <c r="CS1" s="241"/>
      <c r="CT1" s="241"/>
      <c r="CU1" s="241"/>
      <c r="CV1" s="241"/>
      <c r="CW1" s="241"/>
      <c r="CX1" s="241"/>
      <c r="CY1" s="241"/>
      <c r="CZ1" s="241"/>
      <c r="DA1" s="241"/>
      <c r="DB1" s="241"/>
      <c r="DC1" s="241"/>
      <c r="DD1" s="241"/>
      <c r="DE1" s="241"/>
      <c r="DF1" s="241"/>
      <c r="DG1" s="241"/>
      <c r="DH1" s="241"/>
      <c r="DI1" s="241"/>
      <c r="DJ1" s="241"/>
      <c r="DK1" s="241"/>
      <c r="DL1" s="241"/>
      <c r="DM1" s="241"/>
      <c r="DN1" s="241"/>
      <c r="DO1" s="241"/>
      <c r="DP1" s="241"/>
      <c r="DQ1" s="241"/>
      <c r="DR1" s="241"/>
      <c r="DS1" s="241"/>
      <c r="DT1" s="241"/>
      <c r="DU1" s="241"/>
      <c r="DV1" s="241"/>
      <c r="DW1" s="241"/>
      <c r="DX1" s="241"/>
      <c r="DY1" s="241"/>
      <c r="DZ1" s="241"/>
      <c r="EA1" s="241"/>
      <c r="EB1" s="241"/>
      <c r="EC1" s="241"/>
      <c r="ED1" s="241"/>
      <c r="EE1" s="241"/>
      <c r="EF1" s="241"/>
      <c r="EG1" s="241"/>
      <c r="EH1" s="241"/>
      <c r="EI1" s="241"/>
      <c r="EJ1" s="241"/>
      <c r="EK1" s="241"/>
      <c r="EL1" s="241"/>
      <c r="EM1" s="241"/>
      <c r="EN1" s="241"/>
      <c r="EO1" s="241"/>
      <c r="EP1" s="241"/>
      <c r="EQ1" s="241"/>
      <c r="ER1" s="241"/>
      <c r="ES1" s="241"/>
      <c r="ET1" s="241"/>
      <c r="EU1" s="241"/>
      <c r="EV1" s="241"/>
      <c r="EW1" s="241"/>
      <c r="EX1" s="241"/>
      <c r="EY1" s="241"/>
      <c r="EZ1" s="241"/>
      <c r="FA1" s="241"/>
      <c r="FB1" s="241"/>
      <c r="FC1" s="241"/>
      <c r="FD1" s="241"/>
      <c r="FE1" s="241"/>
      <c r="FF1" s="241"/>
      <c r="FG1" s="241"/>
      <c r="FH1" s="241"/>
      <c r="FI1" s="241"/>
      <c r="FJ1" s="241"/>
      <c r="FK1" s="241"/>
      <c r="FL1" s="241"/>
      <c r="FM1" s="241"/>
      <c r="FN1" s="241"/>
      <c r="FO1" s="241"/>
      <c r="FP1" s="241"/>
      <c r="FQ1" s="241"/>
      <c r="FR1" s="241"/>
      <c r="FS1" s="241"/>
      <c r="FT1" s="241"/>
      <c r="FU1" s="241"/>
      <c r="FV1" s="241"/>
      <c r="FW1" s="241"/>
      <c r="FX1" s="241"/>
      <c r="FY1" s="241"/>
      <c r="FZ1" s="241"/>
      <c r="GA1" s="241"/>
      <c r="GB1" s="241"/>
      <c r="GC1" s="241"/>
      <c r="GD1" s="241"/>
      <c r="GE1" s="241"/>
      <c r="GF1" s="241"/>
      <c r="GG1" s="241"/>
      <c r="GH1" s="241"/>
      <c r="GI1" s="241"/>
      <c r="GJ1" s="241"/>
    </row>
    <row r="2" spans="1:192" x14ac:dyDescent="0.25">
      <c r="A2" s="297"/>
      <c r="B2" s="297"/>
      <c r="C2" s="298"/>
      <c r="D2" s="299"/>
      <c r="E2" s="460" t="str">
        <f xml:space="preserve"> Time!E$25</f>
        <v>Model period ending</v>
      </c>
      <c r="F2" s="276">
        <f xml:space="preserve"> Check!$F$9</f>
        <v>0</v>
      </c>
      <c r="G2" s="462" t="s">
        <v>23</v>
      </c>
      <c r="H2" s="300"/>
      <c r="I2" s="300"/>
      <c r="J2" s="300">
        <f xml:space="preserve"> Time!J$25</f>
        <v>44377</v>
      </c>
      <c r="K2" s="300">
        <f xml:space="preserve"> Time!K$25</f>
        <v>44561</v>
      </c>
      <c r="L2" s="300">
        <f xml:space="preserve"> Time!L$25</f>
        <v>44742</v>
      </c>
      <c r="M2" s="300">
        <f xml:space="preserve"> Time!M$25</f>
        <v>44926</v>
      </c>
      <c r="N2" s="300">
        <f xml:space="preserve"> Time!N$25</f>
        <v>45107</v>
      </c>
      <c r="O2" s="300">
        <f xml:space="preserve"> Time!O$25</f>
        <v>45291</v>
      </c>
      <c r="P2" s="300">
        <f xml:space="preserve"> Time!P$25</f>
        <v>45473</v>
      </c>
      <c r="Q2" s="300">
        <f xml:space="preserve"> Time!Q$25</f>
        <v>45657</v>
      </c>
      <c r="R2" s="300">
        <f xml:space="preserve"> Time!R$25</f>
        <v>45838</v>
      </c>
      <c r="S2" s="300">
        <f xml:space="preserve"> Time!S$25</f>
        <v>46022</v>
      </c>
      <c r="T2" s="300">
        <f xml:space="preserve"> Time!T$25</f>
        <v>46203</v>
      </c>
      <c r="U2" s="300">
        <f xml:space="preserve"> Time!U$25</f>
        <v>46387</v>
      </c>
      <c r="V2" s="300">
        <f xml:space="preserve"> Time!V$25</f>
        <v>46568</v>
      </c>
      <c r="W2" s="300">
        <f xml:space="preserve"> Time!W$25</f>
        <v>46752</v>
      </c>
      <c r="X2" s="300">
        <f xml:space="preserve"> Time!X$25</f>
        <v>46934</v>
      </c>
      <c r="Y2" s="300">
        <f xml:space="preserve"> Time!Y$25</f>
        <v>47118</v>
      </c>
      <c r="Z2" s="300">
        <f xml:space="preserve"> Time!Z$25</f>
        <v>47299</v>
      </c>
      <c r="AA2" s="300">
        <f xml:space="preserve"> Time!AA$25</f>
        <v>47483</v>
      </c>
      <c r="AB2" s="300">
        <f xml:space="preserve"> Time!AB$25</f>
        <v>47664</v>
      </c>
      <c r="AC2" s="300">
        <f xml:space="preserve"> Time!AC$25</f>
        <v>47848</v>
      </c>
      <c r="AD2" s="300">
        <f xml:space="preserve"> Time!AD$25</f>
        <v>48029</v>
      </c>
      <c r="AE2" s="300">
        <f xml:space="preserve"> Time!AE$25</f>
        <v>48213</v>
      </c>
      <c r="AF2" s="300">
        <f xml:space="preserve"> Time!AF$25</f>
        <v>48395</v>
      </c>
      <c r="AG2" s="300">
        <f xml:space="preserve"> Time!AG$25</f>
        <v>48579</v>
      </c>
      <c r="AH2" s="300">
        <f xml:space="preserve"> Time!AH$25</f>
        <v>48760</v>
      </c>
      <c r="AI2" s="300">
        <f xml:space="preserve"> Time!AI$25</f>
        <v>48944</v>
      </c>
      <c r="AJ2" s="300">
        <f xml:space="preserve"> Time!AJ$25</f>
        <v>49125</v>
      </c>
      <c r="AK2" s="300">
        <f xml:space="preserve"> Time!AK$25</f>
        <v>49309</v>
      </c>
      <c r="AL2" s="300">
        <f xml:space="preserve"> Time!AL$25</f>
        <v>49490</v>
      </c>
      <c r="AM2" s="300">
        <f xml:space="preserve"> Time!AM$25</f>
        <v>49674</v>
      </c>
      <c r="AN2" s="300">
        <f xml:space="preserve"> Time!AN$25</f>
        <v>49856</v>
      </c>
      <c r="AO2" s="300">
        <f xml:space="preserve"> Time!AO$25</f>
        <v>50040</v>
      </c>
      <c r="AP2" s="300">
        <f xml:space="preserve"> Time!AP$25</f>
        <v>50221</v>
      </c>
      <c r="AQ2" s="300">
        <f xml:space="preserve"> Time!AQ$25</f>
        <v>50405</v>
      </c>
      <c r="AR2" s="300">
        <f xml:space="preserve"> Time!AR$25</f>
        <v>50586</v>
      </c>
      <c r="AS2" s="300">
        <f xml:space="preserve"> Time!AS$25</f>
        <v>50770</v>
      </c>
      <c r="AT2" s="300">
        <f xml:space="preserve"> Time!AT$25</f>
        <v>50951</v>
      </c>
      <c r="AU2" s="300">
        <f xml:space="preserve"> Time!AU$25</f>
        <v>51135</v>
      </c>
      <c r="AV2" s="300">
        <f xml:space="preserve"> Time!AV$25</f>
        <v>51317</v>
      </c>
      <c r="AW2" s="300">
        <f xml:space="preserve"> Time!AW$25</f>
        <v>51501</v>
      </c>
      <c r="AX2" s="300">
        <f xml:space="preserve"> Time!AX$25</f>
        <v>51682</v>
      </c>
      <c r="AY2" s="300">
        <f xml:space="preserve"> Time!AY$25</f>
        <v>51866</v>
      </c>
      <c r="AZ2" s="300">
        <f xml:space="preserve"> Time!AZ$25</f>
        <v>52047</v>
      </c>
      <c r="BA2" s="300">
        <f xml:space="preserve"> Time!BA$25</f>
        <v>52231</v>
      </c>
      <c r="BB2" s="300">
        <f xml:space="preserve"> Time!BB$25</f>
        <v>52412</v>
      </c>
      <c r="BC2" s="300">
        <f xml:space="preserve"> Time!BC$25</f>
        <v>52596</v>
      </c>
      <c r="BD2" s="300">
        <f xml:space="preserve"> Time!BD$25</f>
        <v>52778</v>
      </c>
      <c r="BE2" s="300">
        <f xml:space="preserve"> Time!BE$25</f>
        <v>52962</v>
      </c>
      <c r="BF2" s="300">
        <f xml:space="preserve"> Time!BF$25</f>
        <v>53143</v>
      </c>
      <c r="BG2" s="300">
        <f xml:space="preserve"> Time!BG$25</f>
        <v>53327</v>
      </c>
      <c r="BH2" s="300">
        <f xml:space="preserve"> Time!BH$25</f>
        <v>53508</v>
      </c>
      <c r="BI2" s="300">
        <f xml:space="preserve"> Time!BI$25</f>
        <v>53692</v>
      </c>
      <c r="BJ2" s="300">
        <f xml:space="preserve"> Time!BJ$25</f>
        <v>53873</v>
      </c>
      <c r="BK2" s="300">
        <f xml:space="preserve"> Time!BK$25</f>
        <v>54057</v>
      </c>
      <c r="BL2" s="300">
        <f xml:space="preserve"> Time!BL$25</f>
        <v>54239</v>
      </c>
      <c r="BM2" s="300">
        <f xml:space="preserve"> Time!BM$25</f>
        <v>54423</v>
      </c>
      <c r="BN2" s="300">
        <f xml:space="preserve"> Time!BN$25</f>
        <v>54604</v>
      </c>
      <c r="BO2" s="300">
        <f xml:space="preserve"> Time!BO$25</f>
        <v>54788</v>
      </c>
      <c r="BP2" s="300">
        <f xml:space="preserve"> Time!BP$25</f>
        <v>54969</v>
      </c>
      <c r="BQ2" s="300">
        <f xml:space="preserve"> Time!BQ$25</f>
        <v>55153</v>
      </c>
      <c r="BR2" s="300">
        <f xml:space="preserve"> Time!BR$25</f>
        <v>55334</v>
      </c>
      <c r="BS2" s="300">
        <f xml:space="preserve"> Time!BS$25</f>
        <v>55518</v>
      </c>
      <c r="BT2" s="300">
        <f xml:space="preserve"> Time!BT$25</f>
        <v>55700</v>
      </c>
      <c r="BU2" s="300">
        <f xml:space="preserve"> Time!BU$25</f>
        <v>55884</v>
      </c>
      <c r="BV2" s="300">
        <f xml:space="preserve"> Time!BV$25</f>
        <v>56065</v>
      </c>
      <c r="BW2" s="300">
        <f xml:space="preserve"> Time!BW$25</f>
        <v>56249</v>
      </c>
      <c r="BX2" s="300">
        <f xml:space="preserve"> Time!BX$25</f>
        <v>56430</v>
      </c>
      <c r="BY2" s="300">
        <f xml:space="preserve"> Time!BY$25</f>
        <v>56614</v>
      </c>
      <c r="BZ2" s="300">
        <f xml:space="preserve"> Time!BZ$25</f>
        <v>56795</v>
      </c>
      <c r="CA2" s="300">
        <f xml:space="preserve"> Time!CA$25</f>
        <v>56979</v>
      </c>
      <c r="CB2" s="300">
        <f xml:space="preserve"> Time!CB$25</f>
        <v>57161</v>
      </c>
      <c r="CC2" s="300">
        <f xml:space="preserve"> Time!CC$25</f>
        <v>57345</v>
      </c>
      <c r="CD2" s="300">
        <f xml:space="preserve"> Time!CD$25</f>
        <v>57526</v>
      </c>
      <c r="CE2" s="300">
        <f xml:space="preserve"> Time!CE$25</f>
        <v>57710</v>
      </c>
      <c r="CF2" s="300">
        <f xml:space="preserve"> Time!CF$25</f>
        <v>57891</v>
      </c>
      <c r="CG2" s="300">
        <f xml:space="preserve"> Time!CG$25</f>
        <v>58075</v>
      </c>
      <c r="CH2" s="300">
        <f xml:space="preserve"> Time!CH$25</f>
        <v>58256</v>
      </c>
      <c r="CI2" s="300">
        <f xml:space="preserve"> Time!CI$25</f>
        <v>58440</v>
      </c>
      <c r="CJ2" s="300">
        <f xml:space="preserve"> Time!CJ$25</f>
        <v>58622</v>
      </c>
      <c r="CK2" s="300">
        <f xml:space="preserve"> Time!CK$25</f>
        <v>58806</v>
      </c>
      <c r="CL2" s="300">
        <f xml:space="preserve"> Time!CL$25</f>
        <v>58987</v>
      </c>
      <c r="CM2" s="300">
        <f xml:space="preserve"> Time!CM$25</f>
        <v>59171</v>
      </c>
      <c r="CN2" s="300">
        <f xml:space="preserve"> Time!CN$25</f>
        <v>59352</v>
      </c>
      <c r="CO2" s="300">
        <f xml:space="preserve"> Time!CO$25</f>
        <v>59536</v>
      </c>
      <c r="CP2" s="300">
        <f xml:space="preserve"> Time!CP$25</f>
        <v>59717</v>
      </c>
      <c r="CQ2" s="300">
        <f xml:space="preserve"> Time!CQ$25</f>
        <v>59901</v>
      </c>
      <c r="CR2" s="300">
        <f xml:space="preserve"> Time!CR$25</f>
        <v>60083</v>
      </c>
      <c r="CS2" s="300">
        <f xml:space="preserve"> Time!CS$25</f>
        <v>60267</v>
      </c>
      <c r="CT2" s="300">
        <f xml:space="preserve"> Time!CT$25</f>
        <v>60448</v>
      </c>
      <c r="CU2" s="300">
        <f xml:space="preserve"> Time!CU$25</f>
        <v>60632</v>
      </c>
      <c r="CV2" s="300">
        <f xml:space="preserve"> Time!CV$25</f>
        <v>60813</v>
      </c>
      <c r="CW2" s="300">
        <f xml:space="preserve"> Time!CW$25</f>
        <v>60997</v>
      </c>
      <c r="CX2" s="300">
        <f xml:space="preserve"> Time!CX$25</f>
        <v>61178</v>
      </c>
      <c r="CY2" s="300">
        <f xml:space="preserve"> Time!CY$25</f>
        <v>61362</v>
      </c>
      <c r="CZ2" s="300">
        <f xml:space="preserve"> Time!CZ$25</f>
        <v>61544</v>
      </c>
      <c r="DA2" s="300">
        <f xml:space="preserve"> Time!DA$25</f>
        <v>61728</v>
      </c>
      <c r="DB2" s="300">
        <f xml:space="preserve"> Time!DB$25</f>
        <v>61909</v>
      </c>
      <c r="DC2" s="300">
        <f xml:space="preserve"> Time!DC$25</f>
        <v>62093</v>
      </c>
      <c r="DD2" s="300">
        <f xml:space="preserve"> Time!DD$25</f>
        <v>62274</v>
      </c>
      <c r="DE2" s="300">
        <f xml:space="preserve"> Time!DE$25</f>
        <v>62458</v>
      </c>
      <c r="DF2" s="300">
        <f xml:space="preserve"> Time!DF$25</f>
        <v>62639</v>
      </c>
      <c r="DG2" s="300">
        <f xml:space="preserve"> Time!DG$25</f>
        <v>62823</v>
      </c>
      <c r="DH2" s="300">
        <f xml:space="preserve"> Time!DH$25</f>
        <v>63005</v>
      </c>
      <c r="DI2" s="300">
        <f xml:space="preserve"> Time!DI$25</f>
        <v>63189</v>
      </c>
      <c r="DJ2" s="300">
        <f xml:space="preserve"> Time!DJ$25</f>
        <v>63370</v>
      </c>
      <c r="DK2" s="300">
        <f xml:space="preserve"> Time!DK$25</f>
        <v>63554</v>
      </c>
      <c r="DL2" s="300">
        <f xml:space="preserve"> Time!DL$25</f>
        <v>63735</v>
      </c>
      <c r="DM2" s="300">
        <f xml:space="preserve"> Time!DM$25</f>
        <v>63919</v>
      </c>
      <c r="DN2" s="300">
        <f xml:space="preserve"> Time!DN$25</f>
        <v>64100</v>
      </c>
      <c r="DO2" s="300">
        <f xml:space="preserve"> Time!DO$25</f>
        <v>64284</v>
      </c>
      <c r="DP2" s="300">
        <f xml:space="preserve"> Time!DP$25</f>
        <v>64466</v>
      </c>
      <c r="DQ2" s="300">
        <f xml:space="preserve"> Time!DQ$25</f>
        <v>64650</v>
      </c>
      <c r="DR2" s="300">
        <f xml:space="preserve"> Time!DR$25</f>
        <v>64831</v>
      </c>
      <c r="DS2" s="300">
        <f xml:space="preserve"> Time!DS$25</f>
        <v>65015</v>
      </c>
      <c r="DT2" s="300">
        <f xml:space="preserve"> Time!DT$25</f>
        <v>65196</v>
      </c>
      <c r="DU2" s="300">
        <f xml:space="preserve"> Time!DU$25</f>
        <v>65380</v>
      </c>
      <c r="DV2" s="300">
        <f xml:space="preserve"> Time!DV$25</f>
        <v>65561</v>
      </c>
      <c r="DW2" s="300">
        <f xml:space="preserve"> Time!DW$25</f>
        <v>65745</v>
      </c>
      <c r="DX2" s="300">
        <f xml:space="preserve"> Time!DX$25</f>
        <v>65927</v>
      </c>
      <c r="DY2" s="300">
        <f xml:space="preserve"> Time!DY$25</f>
        <v>66111</v>
      </c>
      <c r="DZ2" s="300">
        <f xml:space="preserve"> Time!DZ$25</f>
        <v>66292</v>
      </c>
      <c r="EA2" s="300">
        <f xml:space="preserve"> Time!EA$25</f>
        <v>66476</v>
      </c>
      <c r="EB2" s="300">
        <f xml:space="preserve"> Time!EB$25</f>
        <v>66657</v>
      </c>
      <c r="EC2" s="300">
        <f xml:space="preserve"> Time!EC$25</f>
        <v>66841</v>
      </c>
      <c r="ED2" s="300">
        <f xml:space="preserve"> Time!ED$25</f>
        <v>67022</v>
      </c>
      <c r="EE2" s="300">
        <f xml:space="preserve"> Time!EE$25</f>
        <v>67206</v>
      </c>
      <c r="EF2" s="300">
        <f xml:space="preserve"> Time!EF$25</f>
        <v>67388</v>
      </c>
      <c r="EG2" s="300">
        <f xml:space="preserve"> Time!EG$25</f>
        <v>67572</v>
      </c>
      <c r="EH2" s="300">
        <f xml:space="preserve"> Time!EH$25</f>
        <v>67753</v>
      </c>
      <c r="EI2" s="300">
        <f xml:space="preserve"> Time!EI$25</f>
        <v>67937</v>
      </c>
      <c r="EJ2" s="300">
        <f xml:space="preserve"> Time!EJ$25</f>
        <v>68118</v>
      </c>
      <c r="EK2" s="300">
        <f xml:space="preserve"> Time!EK$25</f>
        <v>68302</v>
      </c>
      <c r="EL2" s="300">
        <f xml:space="preserve"> Time!EL$25</f>
        <v>68483</v>
      </c>
      <c r="EM2" s="300">
        <f xml:space="preserve"> Time!EM$25</f>
        <v>68667</v>
      </c>
      <c r="EN2" s="300">
        <f xml:space="preserve"> Time!EN$25</f>
        <v>68849</v>
      </c>
      <c r="EO2" s="300">
        <f xml:space="preserve"> Time!EO$25</f>
        <v>69033</v>
      </c>
      <c r="EP2" s="300">
        <f xml:space="preserve"> Time!EP$25</f>
        <v>69214</v>
      </c>
      <c r="EQ2" s="300">
        <f xml:space="preserve"> Time!EQ$25</f>
        <v>69398</v>
      </c>
      <c r="ER2" s="300">
        <f xml:space="preserve"> Time!ER$25</f>
        <v>69579</v>
      </c>
      <c r="ES2" s="300">
        <f xml:space="preserve"> Time!ES$25</f>
        <v>69763</v>
      </c>
      <c r="ET2" s="300">
        <f xml:space="preserve"> Time!ET$25</f>
        <v>69944</v>
      </c>
      <c r="EU2" s="300">
        <f xml:space="preserve"> Time!EU$25</f>
        <v>70128</v>
      </c>
      <c r="EV2" s="300">
        <f xml:space="preserve"> Time!EV$25</f>
        <v>70310</v>
      </c>
      <c r="EW2" s="300">
        <f xml:space="preserve"> Time!EW$25</f>
        <v>70494</v>
      </c>
      <c r="EX2" s="300">
        <f xml:space="preserve"> Time!EX$25</f>
        <v>70675</v>
      </c>
      <c r="EY2" s="300">
        <f xml:space="preserve"> Time!EY$25</f>
        <v>70859</v>
      </c>
      <c r="EZ2" s="300">
        <f xml:space="preserve"> Time!EZ$25</f>
        <v>71040</v>
      </c>
      <c r="FA2" s="300">
        <f xml:space="preserve"> Time!FA$25</f>
        <v>71224</v>
      </c>
      <c r="FB2" s="300">
        <f xml:space="preserve"> Time!FB$25</f>
        <v>71405</v>
      </c>
      <c r="FC2" s="300">
        <f xml:space="preserve"> Time!FC$25</f>
        <v>71589</v>
      </c>
      <c r="FD2" s="300">
        <f xml:space="preserve"> Time!FD$25</f>
        <v>71771</v>
      </c>
      <c r="FE2" s="300">
        <f xml:space="preserve"> Time!FE$25</f>
        <v>71955</v>
      </c>
      <c r="FF2" s="300">
        <f xml:space="preserve"> Time!FF$25</f>
        <v>72136</v>
      </c>
      <c r="FG2" s="300">
        <f xml:space="preserve"> Time!FG$25</f>
        <v>72320</v>
      </c>
      <c r="FH2" s="300">
        <f xml:space="preserve"> Time!FH$25</f>
        <v>72501</v>
      </c>
      <c r="FI2" s="300">
        <f xml:space="preserve"> Time!FI$25</f>
        <v>72685</v>
      </c>
      <c r="FJ2" s="300">
        <f xml:space="preserve"> Time!FJ$25</f>
        <v>72866</v>
      </c>
      <c r="FK2" s="300">
        <f xml:space="preserve"> Time!FK$25</f>
        <v>73050</v>
      </c>
      <c r="FL2" s="300">
        <f xml:space="preserve"> Time!FL$25</f>
        <v>73231</v>
      </c>
      <c r="FM2" s="300">
        <f xml:space="preserve"> Time!FM$25</f>
        <v>73415</v>
      </c>
      <c r="FN2" s="300">
        <f xml:space="preserve"> Time!FN$25</f>
        <v>73596</v>
      </c>
      <c r="FO2" s="300">
        <f xml:space="preserve"> Time!FO$25</f>
        <v>73780</v>
      </c>
      <c r="FP2" s="300">
        <f xml:space="preserve"> Time!FP$25</f>
        <v>73961</v>
      </c>
      <c r="FQ2" s="300">
        <f xml:space="preserve"> Time!FQ$25</f>
        <v>74145</v>
      </c>
      <c r="FR2" s="300">
        <f xml:space="preserve"> Time!FR$25</f>
        <v>74326</v>
      </c>
      <c r="FS2" s="300">
        <f xml:space="preserve"> Time!FS$25</f>
        <v>74510</v>
      </c>
      <c r="FT2" s="300">
        <f xml:space="preserve"> Time!FT$25</f>
        <v>74692</v>
      </c>
      <c r="FU2" s="300">
        <f xml:space="preserve"> Time!FU$25</f>
        <v>74876</v>
      </c>
      <c r="FV2" s="300">
        <f xml:space="preserve"> Time!FV$25</f>
        <v>75057</v>
      </c>
      <c r="FW2" s="300">
        <f xml:space="preserve"> Time!FW$25</f>
        <v>75241</v>
      </c>
      <c r="FX2" s="300">
        <f xml:space="preserve"> Time!FX$25</f>
        <v>75422</v>
      </c>
      <c r="FY2" s="300">
        <f xml:space="preserve"> Time!FY$25</f>
        <v>75606</v>
      </c>
      <c r="FZ2" s="300">
        <f xml:space="preserve"> Time!FZ$25</f>
        <v>75787</v>
      </c>
      <c r="GA2" s="300">
        <f xml:space="preserve"> Time!GA$25</f>
        <v>75971</v>
      </c>
      <c r="GB2" s="300">
        <f xml:space="preserve"> Time!GB$25</f>
        <v>76153</v>
      </c>
      <c r="GC2" s="300">
        <f xml:space="preserve"> Time!GC$25</f>
        <v>76337</v>
      </c>
      <c r="GD2" s="300">
        <f xml:space="preserve"> Time!GD$25</f>
        <v>76518</v>
      </c>
      <c r="GE2" s="300">
        <f xml:space="preserve"> Time!GE$25</f>
        <v>76702</v>
      </c>
      <c r="GF2" s="300">
        <f xml:space="preserve"> Time!GF$25</f>
        <v>76883</v>
      </c>
      <c r="GG2" s="300">
        <f xml:space="preserve"> Time!GG$25</f>
        <v>77067</v>
      </c>
      <c r="GH2" s="300">
        <f xml:space="preserve"> Time!GH$25</f>
        <v>77248</v>
      </c>
      <c r="GI2" s="300">
        <f xml:space="preserve"> Time!GI$25</f>
        <v>77432</v>
      </c>
      <c r="GJ2" s="300">
        <f xml:space="preserve"> Time!GJ$25</f>
        <v>77614</v>
      </c>
    </row>
    <row r="3" spans="1:192" x14ac:dyDescent="0.25">
      <c r="A3" s="242"/>
      <c r="B3" s="242"/>
      <c r="C3" s="243"/>
      <c r="D3" s="244"/>
      <c r="E3" s="241" t="str">
        <f xml:space="preserve"> Time!E$66</f>
        <v>Timeline label</v>
      </c>
      <c r="F3" s="276">
        <f xml:space="preserve"> Output!J2</f>
        <v>40</v>
      </c>
      <c r="G3" s="463" t="s">
        <v>25</v>
      </c>
      <c r="H3" s="241"/>
      <c r="I3" s="241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A4" s="242"/>
      <c r="B4" s="242"/>
      <c r="C4" s="243"/>
      <c r="D4" s="244"/>
      <c r="E4" s="464" t="str">
        <f xml:space="preserve"> Time!E$39</f>
        <v>Financial year</v>
      </c>
      <c r="F4" s="276">
        <f xml:space="preserve"> Check!$F$25</f>
        <v>0</v>
      </c>
      <c r="G4" s="463" t="s">
        <v>24</v>
      </c>
      <c r="H4" s="241"/>
      <c r="I4" s="241"/>
      <c r="J4" s="464">
        <f xml:space="preserve"> Time!J$39</f>
        <v>2021</v>
      </c>
      <c r="K4" s="464">
        <f xml:space="preserve"> Time!K$39</f>
        <v>2021</v>
      </c>
      <c r="L4" s="464">
        <f xml:space="preserve"> Time!L$39</f>
        <v>2022</v>
      </c>
      <c r="M4" s="464">
        <f xml:space="preserve"> Time!M$39</f>
        <v>2022</v>
      </c>
      <c r="N4" s="464">
        <f xml:space="preserve"> Time!N$39</f>
        <v>2023</v>
      </c>
      <c r="O4" s="464">
        <f xml:space="preserve"> Time!O$39</f>
        <v>2023</v>
      </c>
      <c r="P4" s="464">
        <f xml:space="preserve"> Time!P$39</f>
        <v>2024</v>
      </c>
      <c r="Q4" s="464">
        <f xml:space="preserve"> Time!Q$39</f>
        <v>2024</v>
      </c>
      <c r="R4" s="464">
        <f xml:space="preserve"> Time!R$39</f>
        <v>2025</v>
      </c>
      <c r="S4" s="464">
        <f xml:space="preserve"> Time!S$39</f>
        <v>2025</v>
      </c>
      <c r="T4" s="464">
        <f xml:space="preserve"> Time!T$39</f>
        <v>2026</v>
      </c>
      <c r="U4" s="464">
        <f xml:space="preserve"> Time!U$39</f>
        <v>2026</v>
      </c>
      <c r="V4" s="464">
        <f xml:space="preserve"> Time!V$39</f>
        <v>2027</v>
      </c>
      <c r="W4" s="464">
        <f xml:space="preserve"> Time!W$39</f>
        <v>2027</v>
      </c>
      <c r="X4" s="464">
        <f xml:space="preserve"> Time!X$39</f>
        <v>2028</v>
      </c>
      <c r="Y4" s="464">
        <f xml:space="preserve"> Time!Y$39</f>
        <v>2028</v>
      </c>
      <c r="Z4" s="464">
        <f xml:space="preserve"> Time!Z$39</f>
        <v>2029</v>
      </c>
      <c r="AA4" s="464">
        <f xml:space="preserve"> Time!AA$39</f>
        <v>2029</v>
      </c>
      <c r="AB4" s="464">
        <f xml:space="preserve"> Time!AB$39</f>
        <v>2030</v>
      </c>
      <c r="AC4" s="464">
        <f xml:space="preserve"> Time!AC$39</f>
        <v>2030</v>
      </c>
      <c r="AD4" s="464">
        <f xml:space="preserve"> Time!AD$39</f>
        <v>2031</v>
      </c>
      <c r="AE4" s="464">
        <f xml:space="preserve"> Time!AE$39</f>
        <v>2031</v>
      </c>
      <c r="AF4" s="464">
        <f xml:space="preserve"> Time!AF$39</f>
        <v>2032</v>
      </c>
      <c r="AG4" s="464">
        <f xml:space="preserve"> Time!AG$39</f>
        <v>2032</v>
      </c>
      <c r="AH4" s="464">
        <f xml:space="preserve"> Time!AH$39</f>
        <v>2033</v>
      </c>
      <c r="AI4" s="464">
        <f xml:space="preserve"> Time!AI$39</f>
        <v>2033</v>
      </c>
      <c r="AJ4" s="464">
        <f xml:space="preserve"> Time!AJ$39</f>
        <v>2034</v>
      </c>
      <c r="AK4" s="464">
        <f xml:space="preserve"> Time!AK$39</f>
        <v>2034</v>
      </c>
      <c r="AL4" s="464">
        <f xml:space="preserve"> Time!AL$39</f>
        <v>2035</v>
      </c>
      <c r="AM4" s="464">
        <f xml:space="preserve"> Time!AM$39</f>
        <v>2035</v>
      </c>
      <c r="AN4" s="464">
        <f xml:space="preserve"> Time!AN$39</f>
        <v>2036</v>
      </c>
      <c r="AO4" s="464">
        <f xml:space="preserve"> Time!AO$39</f>
        <v>2036</v>
      </c>
      <c r="AP4" s="464">
        <f xml:space="preserve"> Time!AP$39</f>
        <v>2037</v>
      </c>
      <c r="AQ4" s="464">
        <f xml:space="preserve"> Time!AQ$39</f>
        <v>2037</v>
      </c>
      <c r="AR4" s="464">
        <f xml:space="preserve"> Time!AR$39</f>
        <v>2038</v>
      </c>
      <c r="AS4" s="464">
        <f xml:space="preserve"> Time!AS$39</f>
        <v>2038</v>
      </c>
      <c r="AT4" s="464">
        <f xml:space="preserve"> Time!AT$39</f>
        <v>2039</v>
      </c>
      <c r="AU4" s="464">
        <f xml:space="preserve"> Time!AU$39</f>
        <v>2039</v>
      </c>
      <c r="AV4" s="464">
        <f xml:space="preserve"> Time!AV$39</f>
        <v>2040</v>
      </c>
      <c r="AW4" s="464">
        <f xml:space="preserve"> Time!AW$39</f>
        <v>2040</v>
      </c>
      <c r="AX4" s="464">
        <f xml:space="preserve"> Time!AX$39</f>
        <v>2041</v>
      </c>
      <c r="AY4" s="464">
        <f xml:space="preserve"> Time!AY$39</f>
        <v>2041</v>
      </c>
      <c r="AZ4" s="464">
        <f xml:space="preserve"> Time!AZ$39</f>
        <v>2042</v>
      </c>
      <c r="BA4" s="464">
        <f xml:space="preserve"> Time!BA$39</f>
        <v>2042</v>
      </c>
      <c r="BB4" s="464">
        <f xml:space="preserve"> Time!BB$39</f>
        <v>2043</v>
      </c>
      <c r="BC4" s="464">
        <f xml:space="preserve"> Time!BC$39</f>
        <v>2043</v>
      </c>
      <c r="BD4" s="464">
        <f xml:space="preserve"> Time!BD$39</f>
        <v>2044</v>
      </c>
      <c r="BE4" s="464">
        <f xml:space="preserve"> Time!BE$39</f>
        <v>2044</v>
      </c>
      <c r="BF4" s="464">
        <f xml:space="preserve"> Time!BF$39</f>
        <v>2045</v>
      </c>
      <c r="BG4" s="464">
        <f xml:space="preserve"> Time!BG$39</f>
        <v>2045</v>
      </c>
      <c r="BH4" s="464">
        <f xml:space="preserve"> Time!BH$39</f>
        <v>2046</v>
      </c>
      <c r="BI4" s="464">
        <f xml:space="preserve"> Time!BI$39</f>
        <v>2046</v>
      </c>
      <c r="BJ4" s="464">
        <f xml:space="preserve"> Time!BJ$39</f>
        <v>2047</v>
      </c>
      <c r="BK4" s="464">
        <f xml:space="preserve"> Time!BK$39</f>
        <v>2047</v>
      </c>
      <c r="BL4" s="464">
        <f xml:space="preserve"> Time!BL$39</f>
        <v>2048</v>
      </c>
      <c r="BM4" s="464">
        <f xml:space="preserve"> Time!BM$39</f>
        <v>2048</v>
      </c>
      <c r="BN4" s="464">
        <f xml:space="preserve"> Time!BN$39</f>
        <v>2049</v>
      </c>
      <c r="BO4" s="464">
        <f xml:space="preserve"> Time!BO$39</f>
        <v>2049</v>
      </c>
      <c r="BP4" s="464">
        <f xml:space="preserve"> Time!BP$39</f>
        <v>2050</v>
      </c>
      <c r="BQ4" s="464">
        <f xml:space="preserve"> Time!BQ$39</f>
        <v>2050</v>
      </c>
      <c r="BR4" s="464">
        <f xml:space="preserve"> Time!BR$39</f>
        <v>2051</v>
      </c>
      <c r="BS4" s="464">
        <f xml:space="preserve"> Time!BS$39</f>
        <v>2051</v>
      </c>
      <c r="BT4" s="464">
        <f xml:space="preserve"> Time!BT$39</f>
        <v>2052</v>
      </c>
      <c r="BU4" s="464">
        <f xml:space="preserve"> Time!BU$39</f>
        <v>2052</v>
      </c>
      <c r="BV4" s="464">
        <f xml:space="preserve"> Time!BV$39</f>
        <v>2053</v>
      </c>
      <c r="BW4" s="464">
        <f xml:space="preserve"> Time!BW$39</f>
        <v>2053</v>
      </c>
      <c r="BX4" s="464">
        <f xml:space="preserve"> Time!BX$39</f>
        <v>2054</v>
      </c>
      <c r="BY4" s="464">
        <f xml:space="preserve"> Time!BY$39</f>
        <v>2054</v>
      </c>
      <c r="BZ4" s="464">
        <f xml:space="preserve"> Time!BZ$39</f>
        <v>2055</v>
      </c>
      <c r="CA4" s="464">
        <f xml:space="preserve"> Time!CA$39</f>
        <v>2055</v>
      </c>
      <c r="CB4" s="464">
        <f xml:space="preserve"> Time!CB$39</f>
        <v>2056</v>
      </c>
      <c r="CC4" s="464">
        <f xml:space="preserve"> Time!CC$39</f>
        <v>2056</v>
      </c>
      <c r="CD4" s="464">
        <f xml:space="preserve"> Time!CD$39</f>
        <v>2057</v>
      </c>
      <c r="CE4" s="464">
        <f xml:space="preserve"> Time!CE$39</f>
        <v>2057</v>
      </c>
      <c r="CF4" s="464">
        <f xml:space="preserve"> Time!CF$39</f>
        <v>2058</v>
      </c>
      <c r="CG4" s="464">
        <f xml:space="preserve"> Time!CG$39</f>
        <v>2058</v>
      </c>
      <c r="CH4" s="464">
        <f xml:space="preserve"> Time!CH$39</f>
        <v>2059</v>
      </c>
      <c r="CI4" s="464">
        <f xml:space="preserve"> Time!CI$39</f>
        <v>2059</v>
      </c>
      <c r="CJ4" s="464">
        <f xml:space="preserve"> Time!CJ$39</f>
        <v>2060</v>
      </c>
      <c r="CK4" s="464">
        <f xml:space="preserve"> Time!CK$39</f>
        <v>2060</v>
      </c>
      <c r="CL4" s="464">
        <f xml:space="preserve"> Time!CL$39</f>
        <v>2061</v>
      </c>
      <c r="CM4" s="464">
        <f xml:space="preserve"> Time!CM$39</f>
        <v>2061</v>
      </c>
      <c r="CN4" s="464">
        <f xml:space="preserve"> Time!CN$39</f>
        <v>2062</v>
      </c>
      <c r="CO4" s="464">
        <f xml:space="preserve"> Time!CO$39</f>
        <v>2062</v>
      </c>
      <c r="CP4" s="464">
        <f xml:space="preserve"> Time!CP$39</f>
        <v>2063</v>
      </c>
      <c r="CQ4" s="464">
        <f xml:space="preserve"> Time!CQ$39</f>
        <v>2063</v>
      </c>
      <c r="CR4" s="464">
        <f xml:space="preserve"> Time!CR$39</f>
        <v>2064</v>
      </c>
      <c r="CS4" s="464">
        <f xml:space="preserve"> Time!CS$39</f>
        <v>2064</v>
      </c>
      <c r="CT4" s="464">
        <f xml:space="preserve"> Time!CT$39</f>
        <v>2065</v>
      </c>
      <c r="CU4" s="464">
        <f xml:space="preserve"> Time!CU$39</f>
        <v>2065</v>
      </c>
      <c r="CV4" s="464">
        <f xml:space="preserve"> Time!CV$39</f>
        <v>2066</v>
      </c>
      <c r="CW4" s="464">
        <f xml:space="preserve"> Time!CW$39</f>
        <v>2066</v>
      </c>
      <c r="CX4" s="464">
        <f xml:space="preserve"> Time!CX$39</f>
        <v>2067</v>
      </c>
      <c r="CY4" s="464">
        <f xml:space="preserve"> Time!CY$39</f>
        <v>2067</v>
      </c>
      <c r="CZ4" s="464">
        <f xml:space="preserve"> Time!CZ$39</f>
        <v>2068</v>
      </c>
      <c r="DA4" s="464">
        <f xml:space="preserve"> Time!DA$39</f>
        <v>2068</v>
      </c>
      <c r="DB4" s="464">
        <f xml:space="preserve"> Time!DB$39</f>
        <v>2069</v>
      </c>
      <c r="DC4" s="464">
        <f xml:space="preserve"> Time!DC$39</f>
        <v>2069</v>
      </c>
      <c r="DD4" s="464">
        <f xml:space="preserve"> Time!DD$39</f>
        <v>2070</v>
      </c>
      <c r="DE4" s="464">
        <f xml:space="preserve"> Time!DE$39</f>
        <v>2070</v>
      </c>
      <c r="DF4" s="464">
        <f xml:space="preserve"> Time!DF$39</f>
        <v>2071</v>
      </c>
      <c r="DG4" s="464">
        <f xml:space="preserve"> Time!DG$39</f>
        <v>2071</v>
      </c>
      <c r="DH4" s="464">
        <f xml:space="preserve"> Time!DH$39</f>
        <v>2072</v>
      </c>
      <c r="DI4" s="464">
        <f xml:space="preserve"> Time!DI$39</f>
        <v>2072</v>
      </c>
      <c r="DJ4" s="464">
        <f xml:space="preserve"> Time!DJ$39</f>
        <v>2073</v>
      </c>
      <c r="DK4" s="464">
        <f xml:space="preserve"> Time!DK$39</f>
        <v>2073</v>
      </c>
      <c r="DL4" s="464">
        <f xml:space="preserve"> Time!DL$39</f>
        <v>2074</v>
      </c>
      <c r="DM4" s="464">
        <f xml:space="preserve"> Time!DM$39</f>
        <v>2074</v>
      </c>
      <c r="DN4" s="464">
        <f xml:space="preserve"> Time!DN$39</f>
        <v>2075</v>
      </c>
      <c r="DO4" s="464">
        <f xml:space="preserve"> Time!DO$39</f>
        <v>2075</v>
      </c>
      <c r="DP4" s="464">
        <f xml:space="preserve"> Time!DP$39</f>
        <v>2076</v>
      </c>
      <c r="DQ4" s="464">
        <f xml:space="preserve"> Time!DQ$39</f>
        <v>2076</v>
      </c>
      <c r="DR4" s="464">
        <f xml:space="preserve"> Time!DR$39</f>
        <v>2077</v>
      </c>
      <c r="DS4" s="464">
        <f xml:space="preserve"> Time!DS$39</f>
        <v>2077</v>
      </c>
      <c r="DT4" s="464">
        <f xml:space="preserve"> Time!DT$39</f>
        <v>2078</v>
      </c>
      <c r="DU4" s="464">
        <f xml:space="preserve"> Time!DU$39</f>
        <v>2078</v>
      </c>
      <c r="DV4" s="464">
        <f xml:space="preserve"> Time!DV$39</f>
        <v>2079</v>
      </c>
      <c r="DW4" s="464">
        <f xml:space="preserve"> Time!DW$39</f>
        <v>2079</v>
      </c>
      <c r="DX4" s="464">
        <f xml:space="preserve"> Time!DX$39</f>
        <v>2080</v>
      </c>
      <c r="DY4" s="464">
        <f xml:space="preserve"> Time!DY$39</f>
        <v>2080</v>
      </c>
      <c r="DZ4" s="464">
        <f xml:space="preserve"> Time!DZ$39</f>
        <v>2081</v>
      </c>
      <c r="EA4" s="464">
        <f xml:space="preserve"> Time!EA$39</f>
        <v>2081</v>
      </c>
      <c r="EB4" s="464">
        <f xml:space="preserve"> Time!EB$39</f>
        <v>2082</v>
      </c>
      <c r="EC4" s="464">
        <f xml:space="preserve"> Time!EC$39</f>
        <v>2082</v>
      </c>
      <c r="ED4" s="464">
        <f xml:space="preserve"> Time!ED$39</f>
        <v>2083</v>
      </c>
      <c r="EE4" s="464">
        <f xml:space="preserve"> Time!EE$39</f>
        <v>2083</v>
      </c>
      <c r="EF4" s="464">
        <f xml:space="preserve"> Time!EF$39</f>
        <v>2084</v>
      </c>
      <c r="EG4" s="464">
        <f xml:space="preserve"> Time!EG$39</f>
        <v>2084</v>
      </c>
      <c r="EH4" s="464">
        <f xml:space="preserve"> Time!EH$39</f>
        <v>2085</v>
      </c>
      <c r="EI4" s="464">
        <f xml:space="preserve"> Time!EI$39</f>
        <v>2085</v>
      </c>
      <c r="EJ4" s="464">
        <f xml:space="preserve"> Time!EJ$39</f>
        <v>2086</v>
      </c>
      <c r="EK4" s="464">
        <f xml:space="preserve"> Time!EK$39</f>
        <v>2086</v>
      </c>
      <c r="EL4" s="464">
        <f xml:space="preserve"> Time!EL$39</f>
        <v>2087</v>
      </c>
      <c r="EM4" s="464">
        <f xml:space="preserve"> Time!EM$39</f>
        <v>2087</v>
      </c>
      <c r="EN4" s="464">
        <f xml:space="preserve"> Time!EN$39</f>
        <v>2088</v>
      </c>
      <c r="EO4" s="464">
        <f xml:space="preserve"> Time!EO$39</f>
        <v>2088</v>
      </c>
      <c r="EP4" s="464">
        <f xml:space="preserve"> Time!EP$39</f>
        <v>2089</v>
      </c>
      <c r="EQ4" s="464">
        <f xml:space="preserve"> Time!EQ$39</f>
        <v>2089</v>
      </c>
      <c r="ER4" s="464">
        <f xml:space="preserve"> Time!ER$39</f>
        <v>2090</v>
      </c>
      <c r="ES4" s="464">
        <f xml:space="preserve"> Time!ES$39</f>
        <v>2090</v>
      </c>
      <c r="ET4" s="464">
        <f xml:space="preserve"> Time!ET$39</f>
        <v>2091</v>
      </c>
      <c r="EU4" s="464">
        <f xml:space="preserve"> Time!EU$39</f>
        <v>2091</v>
      </c>
      <c r="EV4" s="464">
        <f xml:space="preserve"> Time!EV$39</f>
        <v>2092</v>
      </c>
      <c r="EW4" s="464">
        <f xml:space="preserve"> Time!EW$39</f>
        <v>2092</v>
      </c>
      <c r="EX4" s="464">
        <f xml:space="preserve"> Time!EX$39</f>
        <v>2093</v>
      </c>
      <c r="EY4" s="464">
        <f xml:space="preserve"> Time!EY$39</f>
        <v>2093</v>
      </c>
      <c r="EZ4" s="464">
        <f xml:space="preserve"> Time!EZ$39</f>
        <v>2094</v>
      </c>
      <c r="FA4" s="464">
        <f xml:space="preserve"> Time!FA$39</f>
        <v>2094</v>
      </c>
      <c r="FB4" s="464">
        <f xml:space="preserve"> Time!FB$39</f>
        <v>2095</v>
      </c>
      <c r="FC4" s="464">
        <f xml:space="preserve"> Time!FC$39</f>
        <v>2095</v>
      </c>
      <c r="FD4" s="464">
        <f xml:space="preserve"> Time!FD$39</f>
        <v>2096</v>
      </c>
      <c r="FE4" s="464">
        <f xml:space="preserve"> Time!FE$39</f>
        <v>2096</v>
      </c>
      <c r="FF4" s="464">
        <f xml:space="preserve"> Time!FF$39</f>
        <v>2097</v>
      </c>
      <c r="FG4" s="464">
        <f xml:space="preserve"> Time!FG$39</f>
        <v>2097</v>
      </c>
      <c r="FH4" s="464">
        <f xml:space="preserve"> Time!FH$39</f>
        <v>2098</v>
      </c>
      <c r="FI4" s="464">
        <f xml:space="preserve"> Time!FI$39</f>
        <v>2098</v>
      </c>
      <c r="FJ4" s="464">
        <f xml:space="preserve"> Time!FJ$39</f>
        <v>2099</v>
      </c>
      <c r="FK4" s="464">
        <f xml:space="preserve"> Time!FK$39</f>
        <v>2099</v>
      </c>
      <c r="FL4" s="464">
        <f xml:space="preserve"> Time!FL$39</f>
        <v>2100</v>
      </c>
      <c r="FM4" s="464">
        <f xml:space="preserve"> Time!FM$39</f>
        <v>2100</v>
      </c>
      <c r="FN4" s="464">
        <f xml:space="preserve"> Time!FN$39</f>
        <v>2101</v>
      </c>
      <c r="FO4" s="464">
        <f xml:space="preserve"> Time!FO$39</f>
        <v>2101</v>
      </c>
      <c r="FP4" s="464">
        <f xml:space="preserve"> Time!FP$39</f>
        <v>2102</v>
      </c>
      <c r="FQ4" s="464">
        <f xml:space="preserve"> Time!FQ$39</f>
        <v>2102</v>
      </c>
      <c r="FR4" s="464">
        <f xml:space="preserve"> Time!FR$39</f>
        <v>2103</v>
      </c>
      <c r="FS4" s="464">
        <f xml:space="preserve"> Time!FS$39</f>
        <v>2103</v>
      </c>
      <c r="FT4" s="464">
        <f xml:space="preserve"> Time!FT$39</f>
        <v>2104</v>
      </c>
      <c r="FU4" s="464">
        <f xml:space="preserve"> Time!FU$39</f>
        <v>2104</v>
      </c>
      <c r="FV4" s="464">
        <f xml:space="preserve"> Time!FV$39</f>
        <v>2105</v>
      </c>
      <c r="FW4" s="464">
        <f xml:space="preserve"> Time!FW$39</f>
        <v>2105</v>
      </c>
      <c r="FX4" s="464">
        <f xml:space="preserve"> Time!FX$39</f>
        <v>2106</v>
      </c>
      <c r="FY4" s="464">
        <f xml:space="preserve"> Time!FY$39</f>
        <v>2106</v>
      </c>
      <c r="FZ4" s="464">
        <f xml:space="preserve"> Time!FZ$39</f>
        <v>2107</v>
      </c>
      <c r="GA4" s="464">
        <f xml:space="preserve"> Time!GA$39</f>
        <v>2107</v>
      </c>
      <c r="GB4" s="464">
        <f xml:space="preserve"> Time!GB$39</f>
        <v>2108</v>
      </c>
      <c r="GC4" s="464">
        <f xml:space="preserve"> Time!GC$39</f>
        <v>2108</v>
      </c>
      <c r="GD4" s="464">
        <f xml:space="preserve"> Time!GD$39</f>
        <v>2109</v>
      </c>
      <c r="GE4" s="464">
        <f xml:space="preserve"> Time!GE$39</f>
        <v>2109</v>
      </c>
      <c r="GF4" s="464">
        <f xml:space="preserve"> Time!GF$39</f>
        <v>2110</v>
      </c>
      <c r="GG4" s="464">
        <f xml:space="preserve"> Time!GG$39</f>
        <v>2110</v>
      </c>
      <c r="GH4" s="464">
        <f xml:space="preserve"> Time!GH$39</f>
        <v>2111</v>
      </c>
      <c r="GI4" s="464">
        <f xml:space="preserve"> Time!GI$39</f>
        <v>2111</v>
      </c>
      <c r="GJ4" s="464">
        <f xml:space="preserve"> Time!GJ$39</f>
        <v>2112</v>
      </c>
    </row>
    <row r="5" spans="1:192" x14ac:dyDescent="0.25">
      <c r="A5" s="242"/>
      <c r="B5" s="242"/>
      <c r="C5" s="243"/>
      <c r="D5" s="244"/>
      <c r="E5" s="241" t="str">
        <f xml:space="preserve"> Time!E$10</f>
        <v>Model column counter</v>
      </c>
      <c r="F5" s="465" t="s">
        <v>19</v>
      </c>
      <c r="G5" s="466" t="s">
        <v>17</v>
      </c>
      <c r="H5" s="465" t="s">
        <v>18</v>
      </c>
      <c r="I5" s="241"/>
      <c r="J5" s="241">
        <f xml:space="preserve"> Time!J$10</f>
        <v>1</v>
      </c>
      <c r="K5" s="241">
        <f xml:space="preserve"> Time!K$10</f>
        <v>2</v>
      </c>
      <c r="L5" s="241">
        <f xml:space="preserve"> Time!L$10</f>
        <v>3</v>
      </c>
      <c r="M5" s="241">
        <f xml:space="preserve"> Time!M$10</f>
        <v>4</v>
      </c>
      <c r="N5" s="241">
        <f xml:space="preserve"> Time!N$10</f>
        <v>5</v>
      </c>
      <c r="O5" s="241">
        <f xml:space="preserve"> Time!O$10</f>
        <v>6</v>
      </c>
      <c r="P5" s="241">
        <f xml:space="preserve"> Time!P$10</f>
        <v>7</v>
      </c>
      <c r="Q5" s="241">
        <f xml:space="preserve"> Time!Q$10</f>
        <v>8</v>
      </c>
      <c r="R5" s="241">
        <f xml:space="preserve"> Time!R$10</f>
        <v>9</v>
      </c>
      <c r="S5" s="241">
        <f xml:space="preserve"> Time!S$10</f>
        <v>10</v>
      </c>
      <c r="T5" s="241">
        <f xml:space="preserve"> Time!T$10</f>
        <v>11</v>
      </c>
      <c r="U5" s="241">
        <f xml:space="preserve"> Time!U$10</f>
        <v>12</v>
      </c>
      <c r="V5" s="241">
        <f xml:space="preserve"> Time!V$10</f>
        <v>13</v>
      </c>
      <c r="W5" s="241">
        <f xml:space="preserve"> Time!W$10</f>
        <v>14</v>
      </c>
      <c r="X5" s="241">
        <f xml:space="preserve"> Time!X$10</f>
        <v>15</v>
      </c>
      <c r="Y5" s="241">
        <f xml:space="preserve"> Time!Y$10</f>
        <v>16</v>
      </c>
      <c r="Z5" s="241">
        <f xml:space="preserve"> Time!Z$10</f>
        <v>17</v>
      </c>
      <c r="AA5" s="241">
        <f xml:space="preserve"> Time!AA$10</f>
        <v>18</v>
      </c>
      <c r="AB5" s="241">
        <f xml:space="preserve"> Time!AB$10</f>
        <v>19</v>
      </c>
      <c r="AC5" s="241">
        <f xml:space="preserve"> Time!AC$10</f>
        <v>20</v>
      </c>
      <c r="AD5" s="241">
        <f xml:space="preserve"> Time!AD$10</f>
        <v>21</v>
      </c>
      <c r="AE5" s="241">
        <f xml:space="preserve"> Time!AE$10</f>
        <v>22</v>
      </c>
      <c r="AF5" s="241">
        <f xml:space="preserve"> Time!AF$10</f>
        <v>23</v>
      </c>
      <c r="AG5" s="241">
        <f xml:space="preserve"> Time!AG$10</f>
        <v>24</v>
      </c>
      <c r="AH5" s="241">
        <f xml:space="preserve"> Time!AH$10</f>
        <v>25</v>
      </c>
      <c r="AI5" s="241">
        <f xml:space="preserve"> Time!AI$10</f>
        <v>26</v>
      </c>
      <c r="AJ5" s="241">
        <f xml:space="preserve"> Time!AJ$10</f>
        <v>27</v>
      </c>
      <c r="AK5" s="241">
        <f xml:space="preserve"> Time!AK$10</f>
        <v>28</v>
      </c>
      <c r="AL5" s="241">
        <f xml:space="preserve"> Time!AL$10</f>
        <v>29</v>
      </c>
      <c r="AM5" s="241">
        <f xml:space="preserve"> Time!AM$10</f>
        <v>30</v>
      </c>
      <c r="AN5" s="241">
        <f xml:space="preserve"> Time!AN$10</f>
        <v>31</v>
      </c>
      <c r="AO5" s="241">
        <f xml:space="preserve"> Time!AO$10</f>
        <v>32</v>
      </c>
      <c r="AP5" s="241">
        <f xml:space="preserve"> Time!AP$10</f>
        <v>33</v>
      </c>
      <c r="AQ5" s="241">
        <f xml:space="preserve"> Time!AQ$10</f>
        <v>34</v>
      </c>
      <c r="AR5" s="241">
        <f xml:space="preserve"> Time!AR$10</f>
        <v>35</v>
      </c>
      <c r="AS5" s="241">
        <f xml:space="preserve"> Time!AS$10</f>
        <v>36</v>
      </c>
      <c r="AT5" s="241">
        <f xml:space="preserve"> Time!AT$10</f>
        <v>37</v>
      </c>
      <c r="AU5" s="241">
        <f xml:space="preserve"> Time!AU$10</f>
        <v>38</v>
      </c>
      <c r="AV5" s="241">
        <f xml:space="preserve"> Time!AV$10</f>
        <v>39</v>
      </c>
      <c r="AW5" s="241">
        <f xml:space="preserve"> Time!AW$10</f>
        <v>40</v>
      </c>
      <c r="AX5" s="241">
        <f xml:space="preserve"> Time!AX$10</f>
        <v>41</v>
      </c>
      <c r="AY5" s="241">
        <f xml:space="preserve"> Time!AY$10</f>
        <v>42</v>
      </c>
      <c r="AZ5" s="241">
        <f xml:space="preserve"> Time!AZ$10</f>
        <v>43</v>
      </c>
      <c r="BA5" s="241">
        <f xml:space="preserve"> Time!BA$10</f>
        <v>44</v>
      </c>
      <c r="BB5" s="241">
        <f xml:space="preserve"> Time!BB$10</f>
        <v>45</v>
      </c>
      <c r="BC5" s="241">
        <f xml:space="preserve"> Time!BC$10</f>
        <v>46</v>
      </c>
      <c r="BD5" s="241">
        <f xml:space="preserve"> Time!BD$10</f>
        <v>47</v>
      </c>
      <c r="BE5" s="241">
        <f xml:space="preserve"> Time!BE$10</f>
        <v>48</v>
      </c>
      <c r="BF5" s="241">
        <f xml:space="preserve"> Time!BF$10</f>
        <v>49</v>
      </c>
      <c r="BG5" s="241">
        <f xml:space="preserve"> Time!BG$10</f>
        <v>50</v>
      </c>
      <c r="BH5" s="241">
        <f xml:space="preserve"> Time!BH$10</f>
        <v>51</v>
      </c>
      <c r="BI5" s="241">
        <f xml:space="preserve"> Time!BI$10</f>
        <v>52</v>
      </c>
      <c r="BJ5" s="241">
        <f xml:space="preserve"> Time!BJ$10</f>
        <v>53</v>
      </c>
      <c r="BK5" s="241">
        <f xml:space="preserve"> Time!BK$10</f>
        <v>54</v>
      </c>
      <c r="BL5" s="241">
        <f xml:space="preserve"> Time!BL$10</f>
        <v>55</v>
      </c>
      <c r="BM5" s="241">
        <f xml:space="preserve"> Time!BM$10</f>
        <v>56</v>
      </c>
      <c r="BN5" s="241">
        <f xml:space="preserve"> Time!BN$10</f>
        <v>57</v>
      </c>
      <c r="BO5" s="241">
        <f xml:space="preserve"> Time!BO$10</f>
        <v>58</v>
      </c>
      <c r="BP5" s="241">
        <f xml:space="preserve"> Time!BP$10</f>
        <v>59</v>
      </c>
      <c r="BQ5" s="241">
        <f xml:space="preserve"> Time!BQ$10</f>
        <v>60</v>
      </c>
      <c r="BR5" s="241">
        <f xml:space="preserve"> Time!BR$10</f>
        <v>61</v>
      </c>
      <c r="BS5" s="241">
        <f xml:space="preserve"> Time!BS$10</f>
        <v>62</v>
      </c>
      <c r="BT5" s="241">
        <f xml:space="preserve"> Time!BT$10</f>
        <v>63</v>
      </c>
      <c r="BU5" s="241">
        <f xml:space="preserve"> Time!BU$10</f>
        <v>64</v>
      </c>
      <c r="BV5" s="241">
        <f xml:space="preserve"> Time!BV$10</f>
        <v>65</v>
      </c>
      <c r="BW5" s="241">
        <f xml:space="preserve"> Time!BW$10</f>
        <v>66</v>
      </c>
      <c r="BX5" s="241">
        <f xml:space="preserve"> Time!BX$10</f>
        <v>67</v>
      </c>
      <c r="BY5" s="241">
        <f xml:space="preserve"> Time!BY$10</f>
        <v>68</v>
      </c>
      <c r="BZ5" s="241">
        <f xml:space="preserve"> Time!BZ$10</f>
        <v>69</v>
      </c>
      <c r="CA5" s="241">
        <f xml:space="preserve"> Time!CA$10</f>
        <v>70</v>
      </c>
      <c r="CB5" s="241">
        <f xml:space="preserve"> Time!CB$10</f>
        <v>71</v>
      </c>
      <c r="CC5" s="241">
        <f xml:space="preserve"> Time!CC$10</f>
        <v>72</v>
      </c>
      <c r="CD5" s="241">
        <f xml:space="preserve"> Time!CD$10</f>
        <v>73</v>
      </c>
      <c r="CE5" s="241">
        <f xml:space="preserve"> Time!CE$10</f>
        <v>74</v>
      </c>
      <c r="CF5" s="241">
        <f xml:space="preserve"> Time!CF$10</f>
        <v>75</v>
      </c>
      <c r="CG5" s="241">
        <f xml:space="preserve"> Time!CG$10</f>
        <v>76</v>
      </c>
      <c r="CH5" s="241">
        <f xml:space="preserve"> Time!CH$10</f>
        <v>77</v>
      </c>
      <c r="CI5" s="241">
        <f xml:space="preserve"> Time!CI$10</f>
        <v>78</v>
      </c>
      <c r="CJ5" s="241">
        <f xml:space="preserve"> Time!CJ$10</f>
        <v>79</v>
      </c>
      <c r="CK5" s="241">
        <f xml:space="preserve"> Time!CK$10</f>
        <v>80</v>
      </c>
      <c r="CL5" s="241">
        <f xml:space="preserve"> Time!CL$10</f>
        <v>81</v>
      </c>
      <c r="CM5" s="241">
        <f xml:space="preserve"> Time!CM$10</f>
        <v>82</v>
      </c>
      <c r="CN5" s="241">
        <f xml:space="preserve"> Time!CN$10</f>
        <v>83</v>
      </c>
      <c r="CO5" s="241">
        <f xml:space="preserve"> Time!CO$10</f>
        <v>84</v>
      </c>
      <c r="CP5" s="241">
        <f xml:space="preserve"> Time!CP$10</f>
        <v>85</v>
      </c>
      <c r="CQ5" s="241">
        <f xml:space="preserve"> Time!CQ$10</f>
        <v>86</v>
      </c>
      <c r="CR5" s="241">
        <f xml:space="preserve"> Time!CR$10</f>
        <v>87</v>
      </c>
      <c r="CS5" s="241">
        <f xml:space="preserve"> Time!CS$10</f>
        <v>88</v>
      </c>
      <c r="CT5" s="241">
        <f xml:space="preserve"> Time!CT$10</f>
        <v>89</v>
      </c>
      <c r="CU5" s="241">
        <f xml:space="preserve"> Time!CU$10</f>
        <v>90</v>
      </c>
      <c r="CV5" s="241">
        <f xml:space="preserve"> Time!CV$10</f>
        <v>91</v>
      </c>
      <c r="CW5" s="241">
        <f xml:space="preserve"> Time!CW$10</f>
        <v>92</v>
      </c>
      <c r="CX5" s="241">
        <f xml:space="preserve"> Time!CX$10</f>
        <v>93</v>
      </c>
      <c r="CY5" s="241">
        <f xml:space="preserve"> Time!CY$10</f>
        <v>94</v>
      </c>
      <c r="CZ5" s="241">
        <f xml:space="preserve"> Time!CZ$10</f>
        <v>95</v>
      </c>
      <c r="DA5" s="241">
        <f xml:space="preserve"> Time!DA$10</f>
        <v>96</v>
      </c>
      <c r="DB5" s="241">
        <f xml:space="preserve"> Time!DB$10</f>
        <v>97</v>
      </c>
      <c r="DC5" s="241">
        <f xml:space="preserve"> Time!DC$10</f>
        <v>98</v>
      </c>
      <c r="DD5" s="241">
        <f xml:space="preserve"> Time!DD$10</f>
        <v>99</v>
      </c>
      <c r="DE5" s="241">
        <f xml:space="preserve"> Time!DE$10</f>
        <v>100</v>
      </c>
      <c r="DF5" s="241">
        <f xml:space="preserve"> Time!DF$10</f>
        <v>101</v>
      </c>
      <c r="DG5" s="241">
        <f xml:space="preserve"> Time!DG$10</f>
        <v>102</v>
      </c>
      <c r="DH5" s="241">
        <f xml:space="preserve"> Time!DH$10</f>
        <v>103</v>
      </c>
      <c r="DI5" s="241">
        <f xml:space="preserve"> Time!DI$10</f>
        <v>104</v>
      </c>
      <c r="DJ5" s="241">
        <f xml:space="preserve"> Time!DJ$10</f>
        <v>105</v>
      </c>
      <c r="DK5" s="241">
        <f xml:space="preserve"> Time!DK$10</f>
        <v>106</v>
      </c>
      <c r="DL5" s="241">
        <f xml:space="preserve"> Time!DL$10</f>
        <v>107</v>
      </c>
      <c r="DM5" s="241">
        <f xml:space="preserve"> Time!DM$10</f>
        <v>108</v>
      </c>
      <c r="DN5" s="241">
        <f xml:space="preserve"> Time!DN$10</f>
        <v>109</v>
      </c>
      <c r="DO5" s="241">
        <f xml:space="preserve"> Time!DO$10</f>
        <v>110</v>
      </c>
      <c r="DP5" s="241">
        <f xml:space="preserve"> Time!DP$10</f>
        <v>111</v>
      </c>
      <c r="DQ5" s="241">
        <f xml:space="preserve"> Time!DQ$10</f>
        <v>112</v>
      </c>
      <c r="DR5" s="241">
        <f xml:space="preserve"> Time!DR$10</f>
        <v>113</v>
      </c>
      <c r="DS5" s="241">
        <f xml:space="preserve"> Time!DS$10</f>
        <v>114</v>
      </c>
      <c r="DT5" s="241">
        <f xml:space="preserve"> Time!DT$10</f>
        <v>115</v>
      </c>
      <c r="DU5" s="241">
        <f xml:space="preserve"> Time!DU$10</f>
        <v>116</v>
      </c>
      <c r="DV5" s="241">
        <f xml:space="preserve"> Time!DV$10</f>
        <v>117</v>
      </c>
      <c r="DW5" s="241">
        <f xml:space="preserve"> Time!DW$10</f>
        <v>118</v>
      </c>
      <c r="DX5" s="241">
        <f xml:space="preserve"> Time!DX$10</f>
        <v>119</v>
      </c>
      <c r="DY5" s="241">
        <f xml:space="preserve"> Time!DY$10</f>
        <v>120</v>
      </c>
      <c r="DZ5" s="241">
        <f xml:space="preserve"> Time!DZ$10</f>
        <v>121</v>
      </c>
      <c r="EA5" s="241">
        <f xml:space="preserve"> Time!EA$10</f>
        <v>122</v>
      </c>
      <c r="EB5" s="241">
        <f xml:space="preserve"> Time!EB$10</f>
        <v>123</v>
      </c>
      <c r="EC5" s="241">
        <f xml:space="preserve"> Time!EC$10</f>
        <v>124</v>
      </c>
      <c r="ED5" s="241">
        <f xml:space="preserve"> Time!ED$10</f>
        <v>125</v>
      </c>
      <c r="EE5" s="241">
        <f xml:space="preserve"> Time!EE$10</f>
        <v>126</v>
      </c>
      <c r="EF5" s="241">
        <f xml:space="preserve"> Time!EF$10</f>
        <v>127</v>
      </c>
      <c r="EG5" s="241">
        <f xml:space="preserve"> Time!EG$10</f>
        <v>128</v>
      </c>
      <c r="EH5" s="241">
        <f xml:space="preserve"> Time!EH$10</f>
        <v>129</v>
      </c>
      <c r="EI5" s="241">
        <f xml:space="preserve"> Time!EI$10</f>
        <v>130</v>
      </c>
      <c r="EJ5" s="241">
        <f xml:space="preserve"> Time!EJ$10</f>
        <v>131</v>
      </c>
      <c r="EK5" s="241">
        <f xml:space="preserve"> Time!EK$10</f>
        <v>132</v>
      </c>
      <c r="EL5" s="241">
        <f xml:space="preserve"> Time!EL$10</f>
        <v>133</v>
      </c>
      <c r="EM5" s="241">
        <f xml:space="preserve"> Time!EM$10</f>
        <v>134</v>
      </c>
      <c r="EN5" s="241">
        <f xml:space="preserve"> Time!EN$10</f>
        <v>135</v>
      </c>
      <c r="EO5" s="241">
        <f xml:space="preserve"> Time!EO$10</f>
        <v>136</v>
      </c>
      <c r="EP5" s="241">
        <f xml:space="preserve"> Time!EP$10</f>
        <v>137</v>
      </c>
      <c r="EQ5" s="241">
        <f xml:space="preserve"> Time!EQ$10</f>
        <v>138</v>
      </c>
      <c r="ER5" s="241">
        <f xml:space="preserve"> Time!ER$10</f>
        <v>139</v>
      </c>
      <c r="ES5" s="241">
        <f xml:space="preserve"> Time!ES$10</f>
        <v>140</v>
      </c>
      <c r="ET5" s="241">
        <f xml:space="preserve"> Time!ET$10</f>
        <v>141</v>
      </c>
      <c r="EU5" s="241">
        <f xml:space="preserve"> Time!EU$10</f>
        <v>142</v>
      </c>
      <c r="EV5" s="241">
        <f xml:space="preserve"> Time!EV$10</f>
        <v>143</v>
      </c>
      <c r="EW5" s="241">
        <f xml:space="preserve"> Time!EW$10</f>
        <v>144</v>
      </c>
      <c r="EX5" s="241">
        <f xml:space="preserve"> Time!EX$10</f>
        <v>145</v>
      </c>
      <c r="EY5" s="241">
        <f xml:space="preserve"> Time!EY$10</f>
        <v>146</v>
      </c>
      <c r="EZ5" s="241">
        <f xml:space="preserve"> Time!EZ$10</f>
        <v>147</v>
      </c>
      <c r="FA5" s="241">
        <f xml:space="preserve"> Time!FA$10</f>
        <v>148</v>
      </c>
      <c r="FB5" s="241">
        <f xml:space="preserve"> Time!FB$10</f>
        <v>149</v>
      </c>
      <c r="FC5" s="241">
        <f xml:space="preserve"> Time!FC$10</f>
        <v>150</v>
      </c>
      <c r="FD5" s="241">
        <f xml:space="preserve"> Time!FD$10</f>
        <v>151</v>
      </c>
      <c r="FE5" s="241">
        <f xml:space="preserve"> Time!FE$10</f>
        <v>152</v>
      </c>
      <c r="FF5" s="241">
        <f xml:space="preserve"> Time!FF$10</f>
        <v>153</v>
      </c>
      <c r="FG5" s="241">
        <f xml:space="preserve"> Time!FG$10</f>
        <v>154</v>
      </c>
      <c r="FH5" s="241">
        <f xml:space="preserve"> Time!FH$10</f>
        <v>155</v>
      </c>
      <c r="FI5" s="241">
        <f xml:space="preserve"> Time!FI$10</f>
        <v>156</v>
      </c>
      <c r="FJ5" s="241">
        <f xml:space="preserve"> Time!FJ$10</f>
        <v>157</v>
      </c>
      <c r="FK5" s="241">
        <f xml:space="preserve"> Time!FK$10</f>
        <v>158</v>
      </c>
      <c r="FL5" s="241">
        <f xml:space="preserve"> Time!FL$10</f>
        <v>159</v>
      </c>
      <c r="FM5" s="241">
        <f xml:space="preserve"> Time!FM$10</f>
        <v>160</v>
      </c>
      <c r="FN5" s="241">
        <f xml:space="preserve"> Time!FN$10</f>
        <v>161</v>
      </c>
      <c r="FO5" s="241">
        <f xml:space="preserve"> Time!FO$10</f>
        <v>162</v>
      </c>
      <c r="FP5" s="241">
        <f xml:space="preserve"> Time!FP$10</f>
        <v>163</v>
      </c>
      <c r="FQ5" s="241">
        <f xml:space="preserve"> Time!FQ$10</f>
        <v>164</v>
      </c>
      <c r="FR5" s="241">
        <f xml:space="preserve"> Time!FR$10</f>
        <v>165</v>
      </c>
      <c r="FS5" s="241">
        <f xml:space="preserve"> Time!FS$10</f>
        <v>166</v>
      </c>
      <c r="FT5" s="241">
        <f xml:space="preserve"> Time!FT$10</f>
        <v>167</v>
      </c>
      <c r="FU5" s="241">
        <f xml:space="preserve"> Time!FU$10</f>
        <v>168</v>
      </c>
      <c r="FV5" s="241">
        <f xml:space="preserve"> Time!FV$10</f>
        <v>169</v>
      </c>
      <c r="FW5" s="241">
        <f xml:space="preserve"> Time!FW$10</f>
        <v>170</v>
      </c>
      <c r="FX5" s="241">
        <f xml:space="preserve"> Time!FX$10</f>
        <v>171</v>
      </c>
      <c r="FY5" s="241">
        <f xml:space="preserve"> Time!FY$10</f>
        <v>172</v>
      </c>
      <c r="FZ5" s="241">
        <f xml:space="preserve"> Time!FZ$10</f>
        <v>173</v>
      </c>
      <c r="GA5" s="241">
        <f xml:space="preserve"> Time!GA$10</f>
        <v>174</v>
      </c>
      <c r="GB5" s="241">
        <f xml:space="preserve"> Time!GB$10</f>
        <v>175</v>
      </c>
      <c r="GC5" s="241">
        <f xml:space="preserve"> Time!GC$10</f>
        <v>176</v>
      </c>
      <c r="GD5" s="241">
        <f xml:space="preserve"> Time!GD$10</f>
        <v>177</v>
      </c>
      <c r="GE5" s="241">
        <f xml:space="preserve"> Time!GE$10</f>
        <v>178</v>
      </c>
      <c r="GF5" s="241">
        <f xml:space="preserve"> Time!GF$10</f>
        <v>179</v>
      </c>
      <c r="GG5" s="241">
        <f xml:space="preserve"> Time!GG$10</f>
        <v>180</v>
      </c>
      <c r="GH5" s="241">
        <f xml:space="preserve"> Time!GH$10</f>
        <v>181</v>
      </c>
      <c r="GI5" s="241">
        <f xml:space="preserve"> Time!GI$10</f>
        <v>182</v>
      </c>
      <c r="GJ5" s="241">
        <f xml:space="preserve"> Time!GJ$10</f>
        <v>183</v>
      </c>
    </row>
    <row r="6" spans="1:192" x14ac:dyDescent="0.25">
      <c r="A6" s="211"/>
      <c r="D6" s="215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  <c r="BF6" s="241"/>
      <c r="BG6" s="241"/>
      <c r="BH6" s="241"/>
      <c r="BI6" s="241"/>
      <c r="BJ6" s="241"/>
      <c r="BK6" s="241"/>
      <c r="BL6" s="241"/>
      <c r="BM6" s="241"/>
      <c r="BN6" s="241"/>
      <c r="BO6" s="241"/>
      <c r="BP6" s="241"/>
      <c r="BQ6" s="241"/>
      <c r="BR6" s="241"/>
      <c r="BS6" s="241"/>
      <c r="BT6" s="241"/>
      <c r="BU6" s="241"/>
      <c r="BV6" s="241"/>
      <c r="BW6" s="241"/>
      <c r="BX6" s="241"/>
      <c r="BY6" s="241"/>
      <c r="BZ6" s="241"/>
      <c r="CA6" s="241"/>
      <c r="CB6" s="241"/>
      <c r="CC6" s="241"/>
      <c r="CD6" s="241"/>
      <c r="CE6" s="241"/>
      <c r="CF6" s="241"/>
      <c r="CG6" s="241"/>
      <c r="CH6" s="241"/>
      <c r="CI6" s="241"/>
      <c r="CJ6" s="241"/>
      <c r="CK6" s="241"/>
      <c r="CL6" s="241"/>
      <c r="CM6" s="241"/>
      <c r="CN6" s="241"/>
      <c r="CO6" s="241"/>
      <c r="CP6" s="241"/>
      <c r="CQ6" s="241"/>
      <c r="CR6" s="241"/>
      <c r="CS6" s="241"/>
      <c r="CT6" s="241"/>
      <c r="CU6" s="241"/>
      <c r="CV6" s="241"/>
      <c r="CW6" s="241"/>
      <c r="CX6" s="241"/>
      <c r="CY6" s="241"/>
      <c r="CZ6" s="241"/>
      <c r="DA6" s="241"/>
      <c r="DB6" s="241"/>
      <c r="DC6" s="241"/>
      <c r="DD6" s="241"/>
      <c r="DE6" s="241"/>
      <c r="DF6" s="241"/>
      <c r="DG6" s="241"/>
      <c r="DH6" s="241"/>
      <c r="DI6" s="241"/>
      <c r="DJ6" s="241"/>
      <c r="DK6" s="241"/>
      <c r="DL6" s="241"/>
      <c r="DM6" s="241"/>
      <c r="DN6" s="241"/>
      <c r="DO6" s="241"/>
      <c r="DP6" s="241"/>
      <c r="DQ6" s="241"/>
      <c r="DR6" s="241"/>
      <c r="DS6" s="241"/>
      <c r="DT6" s="241"/>
      <c r="DU6" s="241"/>
      <c r="DV6" s="241"/>
      <c r="DW6" s="241"/>
      <c r="DX6" s="241"/>
      <c r="DY6" s="241"/>
      <c r="DZ6" s="241"/>
      <c r="EA6" s="241"/>
      <c r="EB6" s="241"/>
      <c r="EC6" s="241"/>
      <c r="ED6" s="241"/>
      <c r="EE6" s="241"/>
      <c r="EF6" s="241"/>
      <c r="EG6" s="241"/>
      <c r="EH6" s="241"/>
      <c r="EI6" s="241"/>
      <c r="EJ6" s="241"/>
      <c r="EK6" s="241"/>
      <c r="EL6" s="241"/>
      <c r="EM6" s="241"/>
      <c r="EN6" s="241"/>
      <c r="EO6" s="241"/>
      <c r="EP6" s="241"/>
      <c r="EQ6" s="241"/>
      <c r="ER6" s="241"/>
      <c r="ES6" s="241"/>
      <c r="ET6" s="241"/>
      <c r="EU6" s="241"/>
      <c r="EV6" s="241"/>
      <c r="EW6" s="241"/>
      <c r="EX6" s="241"/>
      <c r="EY6" s="241"/>
      <c r="EZ6" s="241"/>
      <c r="FA6" s="241"/>
      <c r="FB6" s="241"/>
      <c r="FC6" s="241"/>
      <c r="FD6" s="241"/>
      <c r="FE6" s="241"/>
      <c r="FF6" s="241"/>
      <c r="FG6" s="241"/>
      <c r="FH6" s="241"/>
      <c r="FI6" s="241"/>
      <c r="FJ6" s="241"/>
      <c r="FK6" s="241"/>
      <c r="FL6" s="241"/>
      <c r="FM6" s="241"/>
      <c r="FN6" s="241"/>
      <c r="FO6" s="241"/>
      <c r="FP6" s="241"/>
      <c r="FQ6" s="241"/>
      <c r="FR6" s="241"/>
      <c r="FS6" s="241"/>
      <c r="FT6" s="241"/>
      <c r="FU6" s="241"/>
      <c r="FV6" s="241"/>
      <c r="FW6" s="241"/>
      <c r="FX6" s="241"/>
      <c r="FY6" s="241"/>
      <c r="FZ6" s="241"/>
      <c r="GA6" s="241"/>
      <c r="GB6" s="241"/>
      <c r="GC6" s="241"/>
      <c r="GD6" s="241"/>
      <c r="GE6" s="241"/>
      <c r="GF6" s="241"/>
      <c r="GG6" s="241"/>
      <c r="GH6" s="241"/>
      <c r="GI6" s="241"/>
      <c r="GJ6" s="241"/>
    </row>
    <row r="7" spans="1:192" x14ac:dyDescent="0.25">
      <c r="A7" s="211" t="s">
        <v>50</v>
      </c>
      <c r="D7" s="215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1"/>
      <c r="CA7" s="241"/>
      <c r="CB7" s="241"/>
      <c r="CC7" s="241"/>
      <c r="CD7" s="241"/>
      <c r="CE7" s="241"/>
      <c r="CF7" s="241"/>
      <c r="CG7" s="241"/>
      <c r="CH7" s="241"/>
      <c r="CI7" s="241"/>
      <c r="CJ7" s="241"/>
      <c r="CK7" s="241"/>
      <c r="CL7" s="241"/>
      <c r="CM7" s="241"/>
      <c r="CN7" s="241"/>
      <c r="CO7" s="241"/>
      <c r="CP7" s="241"/>
      <c r="CQ7" s="241"/>
      <c r="CR7" s="241"/>
      <c r="CS7" s="241"/>
      <c r="CT7" s="241"/>
      <c r="CU7" s="241"/>
      <c r="CV7" s="241"/>
      <c r="CW7" s="241"/>
      <c r="CX7" s="241"/>
      <c r="CY7" s="241"/>
      <c r="CZ7" s="241"/>
      <c r="DA7" s="241"/>
      <c r="DB7" s="241"/>
      <c r="DC7" s="241"/>
      <c r="DD7" s="241"/>
      <c r="DE7" s="241"/>
      <c r="DF7" s="241"/>
      <c r="DG7" s="241"/>
      <c r="DH7" s="241"/>
      <c r="DI7" s="241"/>
      <c r="DJ7" s="241"/>
      <c r="DK7" s="241"/>
      <c r="DL7" s="241"/>
      <c r="DM7" s="241"/>
      <c r="DN7" s="241"/>
      <c r="DO7" s="241"/>
      <c r="DP7" s="241"/>
      <c r="DQ7" s="241"/>
      <c r="DR7" s="241"/>
      <c r="DS7" s="241"/>
      <c r="DT7" s="241"/>
      <c r="DU7" s="241"/>
      <c r="DV7" s="241"/>
      <c r="DW7" s="241"/>
      <c r="DX7" s="241"/>
      <c r="DY7" s="241"/>
      <c r="DZ7" s="241"/>
      <c r="EA7" s="241"/>
      <c r="EB7" s="241"/>
      <c r="EC7" s="241"/>
      <c r="ED7" s="241"/>
      <c r="EE7" s="241"/>
      <c r="EF7" s="241"/>
      <c r="EG7" s="241"/>
      <c r="EH7" s="241"/>
      <c r="EI7" s="241"/>
      <c r="EJ7" s="241"/>
      <c r="EK7" s="241"/>
      <c r="EL7" s="241"/>
      <c r="EM7" s="241"/>
      <c r="EN7" s="241"/>
      <c r="EO7" s="241"/>
      <c r="EP7" s="241"/>
      <c r="EQ7" s="241"/>
      <c r="ER7" s="241"/>
      <c r="ES7" s="241"/>
      <c r="ET7" s="241"/>
      <c r="EU7" s="241"/>
      <c r="EV7" s="241"/>
      <c r="EW7" s="241"/>
      <c r="EX7" s="241"/>
      <c r="EY7" s="241"/>
      <c r="EZ7" s="241"/>
      <c r="FA7" s="241"/>
      <c r="FB7" s="241"/>
      <c r="FC7" s="241"/>
      <c r="FD7" s="241"/>
      <c r="FE7" s="241"/>
      <c r="FF7" s="241"/>
      <c r="FG7" s="241"/>
      <c r="FH7" s="241"/>
      <c r="FI7" s="241"/>
      <c r="FJ7" s="241"/>
      <c r="FK7" s="241"/>
      <c r="FL7" s="241"/>
      <c r="FM7" s="241"/>
      <c r="FN7" s="241"/>
      <c r="FO7" s="241"/>
      <c r="FP7" s="241"/>
      <c r="FQ7" s="241"/>
      <c r="FR7" s="241"/>
      <c r="FS7" s="241"/>
      <c r="FT7" s="241"/>
      <c r="FU7" s="241"/>
      <c r="FV7" s="241"/>
      <c r="FW7" s="241"/>
      <c r="FX7" s="241"/>
      <c r="FY7" s="241"/>
      <c r="FZ7" s="241"/>
      <c r="GA7" s="241"/>
      <c r="GB7" s="241"/>
      <c r="GC7" s="241"/>
      <c r="GD7" s="241"/>
      <c r="GE7" s="241"/>
      <c r="GF7" s="241"/>
      <c r="GG7" s="241"/>
      <c r="GH7" s="241"/>
      <c r="GI7" s="241"/>
      <c r="GJ7" s="241"/>
    </row>
    <row r="8" spans="1:192" outlineLevel="1" x14ac:dyDescent="0.25">
      <c r="A8" s="211"/>
      <c r="D8" s="215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241"/>
      <c r="CD8" s="241"/>
      <c r="CE8" s="241"/>
      <c r="CF8" s="241"/>
      <c r="CG8" s="241"/>
      <c r="CH8" s="241"/>
      <c r="CI8" s="241"/>
      <c r="CJ8" s="241"/>
      <c r="CK8" s="241"/>
      <c r="CL8" s="241"/>
      <c r="CM8" s="241"/>
      <c r="CN8" s="241"/>
      <c r="CO8" s="241"/>
      <c r="CP8" s="241"/>
      <c r="CQ8" s="241"/>
      <c r="CR8" s="241"/>
      <c r="CS8" s="241"/>
      <c r="CT8" s="241"/>
      <c r="CU8" s="241"/>
      <c r="CV8" s="241"/>
      <c r="CW8" s="241"/>
      <c r="CX8" s="241"/>
      <c r="CY8" s="241"/>
      <c r="CZ8" s="241"/>
      <c r="DA8" s="241"/>
      <c r="DB8" s="241"/>
      <c r="DC8" s="241"/>
      <c r="DD8" s="241"/>
      <c r="DE8" s="241"/>
      <c r="DF8" s="241"/>
      <c r="DG8" s="241"/>
      <c r="DH8" s="241"/>
      <c r="DI8" s="241"/>
      <c r="DJ8" s="241"/>
      <c r="DK8" s="241"/>
      <c r="DL8" s="241"/>
      <c r="DM8" s="241"/>
      <c r="DN8" s="241"/>
      <c r="DO8" s="241"/>
      <c r="DP8" s="241"/>
      <c r="DQ8" s="241"/>
      <c r="DR8" s="241"/>
      <c r="DS8" s="241"/>
      <c r="DT8" s="241"/>
      <c r="DU8" s="241"/>
      <c r="DV8" s="241"/>
      <c r="DW8" s="241"/>
      <c r="DX8" s="241"/>
      <c r="DY8" s="241"/>
      <c r="DZ8" s="241"/>
      <c r="EA8" s="241"/>
      <c r="EB8" s="241"/>
      <c r="EC8" s="241"/>
      <c r="ED8" s="241"/>
      <c r="EE8" s="241"/>
      <c r="EF8" s="241"/>
      <c r="EG8" s="241"/>
      <c r="EH8" s="241"/>
      <c r="EI8" s="241"/>
      <c r="EJ8" s="241"/>
      <c r="EK8" s="241"/>
      <c r="EL8" s="241"/>
      <c r="EM8" s="241"/>
      <c r="EN8" s="241"/>
      <c r="EO8" s="241"/>
      <c r="EP8" s="241"/>
      <c r="EQ8" s="241"/>
      <c r="ER8" s="241"/>
      <c r="ES8" s="241"/>
      <c r="ET8" s="241"/>
      <c r="EU8" s="241"/>
      <c r="EV8" s="241"/>
      <c r="EW8" s="241"/>
      <c r="EX8" s="241"/>
      <c r="EY8" s="241"/>
      <c r="EZ8" s="241"/>
      <c r="FA8" s="241"/>
      <c r="FB8" s="241"/>
      <c r="FC8" s="241"/>
      <c r="FD8" s="241"/>
      <c r="FE8" s="241"/>
      <c r="FF8" s="241"/>
      <c r="FG8" s="241"/>
      <c r="FH8" s="241"/>
      <c r="FI8" s="241"/>
      <c r="FJ8" s="241"/>
      <c r="FK8" s="241"/>
      <c r="FL8" s="241"/>
      <c r="FM8" s="241"/>
      <c r="FN8" s="241"/>
      <c r="FO8" s="241"/>
      <c r="FP8" s="241"/>
      <c r="FQ8" s="241"/>
      <c r="FR8" s="241"/>
      <c r="FS8" s="241"/>
      <c r="FT8" s="241"/>
      <c r="FU8" s="241"/>
      <c r="FV8" s="241"/>
      <c r="FW8" s="241"/>
      <c r="FX8" s="241"/>
      <c r="FY8" s="241"/>
      <c r="FZ8" s="241"/>
      <c r="GA8" s="241"/>
      <c r="GB8" s="241"/>
      <c r="GC8" s="241"/>
      <c r="GD8" s="241"/>
      <c r="GE8" s="241"/>
      <c r="GF8" s="241"/>
      <c r="GG8" s="241"/>
      <c r="GH8" s="241"/>
      <c r="GI8" s="241"/>
      <c r="GJ8" s="241"/>
    </row>
    <row r="9" spans="1:192" outlineLevel="1" x14ac:dyDescent="0.25">
      <c r="A9" s="211"/>
      <c r="D9" s="215"/>
      <c r="E9" s="294" t="str">
        <f xml:space="preserve"> Ops!E$31</f>
        <v>Electricity generation revenue</v>
      </c>
      <c r="F9" s="294">
        <f xml:space="preserve"> Ops!F$31</f>
        <v>0</v>
      </c>
      <c r="G9" s="294" t="str">
        <f xml:space="preserve"> Ops!G$31</f>
        <v>$ 000s</v>
      </c>
      <c r="H9" s="294">
        <f xml:space="preserve"> Ops!H$31</f>
        <v>841371.52598535805</v>
      </c>
      <c r="I9" s="294">
        <f xml:space="preserve"> Ops!I$31</f>
        <v>0</v>
      </c>
      <c r="J9" s="294">
        <f xml:space="preserve"> Ops!J$31</f>
        <v>0</v>
      </c>
      <c r="K9" s="294">
        <f xml:space="preserve"> Ops!K$31</f>
        <v>0</v>
      </c>
      <c r="L9" s="294">
        <f xml:space="preserve"> Ops!L$31</f>
        <v>0</v>
      </c>
      <c r="M9" s="294">
        <f xml:space="preserve"> Ops!M$31</f>
        <v>0</v>
      </c>
      <c r="N9" s="294">
        <f xml:space="preserve"> Ops!N$31</f>
        <v>0</v>
      </c>
      <c r="O9" s="294">
        <f xml:space="preserve"> Ops!O$31</f>
        <v>0</v>
      </c>
      <c r="P9" s="294">
        <f xml:space="preserve"> Ops!P$31</f>
        <v>0</v>
      </c>
      <c r="Q9" s="294">
        <f xml:space="preserve"> Ops!Q$31</f>
        <v>21435.931030641616</v>
      </c>
      <c r="R9" s="294">
        <f xml:space="preserve"> Ops!R$31</f>
        <v>21435.931030641616</v>
      </c>
      <c r="S9" s="294">
        <f xml:space="preserve"> Ops!S$31</f>
        <v>21393.144741159296</v>
      </c>
      <c r="T9" s="294">
        <f xml:space="preserve"> Ops!T$31</f>
        <v>21393.144741159296</v>
      </c>
      <c r="U9" s="294">
        <f xml:space="preserve"> Ops!U$31</f>
        <v>21350.443853452391</v>
      </c>
      <c r="V9" s="294">
        <f xml:space="preserve"> Ops!V$31</f>
        <v>21350.443853452391</v>
      </c>
      <c r="W9" s="294">
        <f xml:space="preserve"> Ops!W$31</f>
        <v>21307.828197058276</v>
      </c>
      <c r="X9" s="294">
        <f xml:space="preserve"> Ops!X$31</f>
        <v>21307.828197058276</v>
      </c>
      <c r="Y9" s="294">
        <f xml:space="preserve"> Ops!Y$31</f>
        <v>21265.297601854567</v>
      </c>
      <c r="Z9" s="294">
        <f xml:space="preserve"> Ops!Z$31</f>
        <v>21265.297601854567</v>
      </c>
      <c r="AA9" s="294">
        <f xml:space="preserve"> Ops!AA$31</f>
        <v>21222.851898058449</v>
      </c>
      <c r="AB9" s="294">
        <f xml:space="preserve"> Ops!AB$31</f>
        <v>21222.851898058449</v>
      </c>
      <c r="AC9" s="294">
        <f xml:space="preserve"> Ops!AC$31</f>
        <v>21180.490916226001</v>
      </c>
      <c r="AD9" s="294">
        <f xml:space="preserve"> Ops!AD$31</f>
        <v>21180.490916226001</v>
      </c>
      <c r="AE9" s="294">
        <f xml:space="preserve"> Ops!AE$31</f>
        <v>21138.214487251498</v>
      </c>
      <c r="AF9" s="294">
        <f xml:space="preserve"> Ops!AF$31</f>
        <v>21138.214487251498</v>
      </c>
      <c r="AG9" s="294">
        <f xml:space="preserve"> Ops!AG$31</f>
        <v>21096.022442366764</v>
      </c>
      <c r="AH9" s="294">
        <f xml:space="preserve"> Ops!AH$31</f>
        <v>21096.022442366764</v>
      </c>
      <c r="AI9" s="294">
        <f xml:space="preserve"> Ops!AI$31</f>
        <v>21053.914613140481</v>
      </c>
      <c r="AJ9" s="294">
        <f xml:space="preserve"> Ops!AJ$31</f>
        <v>21053.914613140481</v>
      </c>
      <c r="AK9" s="294">
        <f xml:space="preserve"> Ops!AK$31</f>
        <v>21011.890831477533</v>
      </c>
      <c r="AL9" s="294">
        <f xml:space="preserve"> Ops!AL$31</f>
        <v>21011.890831477533</v>
      </c>
      <c r="AM9" s="294">
        <f xml:space="preserve"> Ops!AM$31</f>
        <v>20969.950929618291</v>
      </c>
      <c r="AN9" s="294">
        <f xml:space="preserve"> Ops!AN$31</f>
        <v>20969.950929618291</v>
      </c>
      <c r="AO9" s="294">
        <f xml:space="preserve"> Ops!AO$31</f>
        <v>20928.094740138018</v>
      </c>
      <c r="AP9" s="294">
        <f xml:space="preserve"> Ops!AP$31</f>
        <v>20928.094740138018</v>
      </c>
      <c r="AQ9" s="294">
        <f xml:space="preserve"> Ops!AQ$31</f>
        <v>20886.322095946121</v>
      </c>
      <c r="AR9" s="294">
        <f xml:space="preserve"> Ops!AR$31</f>
        <v>20886.322095946121</v>
      </c>
      <c r="AS9" s="294">
        <f xml:space="preserve"> Ops!AS$31</f>
        <v>20844.632830285562</v>
      </c>
      <c r="AT9" s="294">
        <f xml:space="preserve"> Ops!AT$31</f>
        <v>20844.632830285562</v>
      </c>
      <c r="AU9" s="294">
        <f xml:space="preserve"> Ops!AU$31</f>
        <v>20803.026776732087</v>
      </c>
      <c r="AV9" s="294">
        <f xml:space="preserve"> Ops!AV$31</f>
        <v>20803.026776732087</v>
      </c>
      <c r="AW9" s="294">
        <f xml:space="preserve"> Ops!AW$31</f>
        <v>20761.503769193703</v>
      </c>
      <c r="AX9" s="294">
        <f xml:space="preserve"> Ops!AX$31</f>
        <v>20761.503769193703</v>
      </c>
      <c r="AY9" s="294">
        <f xml:space="preserve"> Ops!AY$31</f>
        <v>20720.063641909885</v>
      </c>
      <c r="AZ9" s="294">
        <f xml:space="preserve"> Ops!AZ$31</f>
        <v>20720.063641909885</v>
      </c>
      <c r="BA9" s="294">
        <f xml:space="preserve"> Ops!BA$31</f>
        <v>20678.706229450985</v>
      </c>
      <c r="BB9" s="294">
        <f xml:space="preserve"> Ops!BB$31</f>
        <v>20678.706229450985</v>
      </c>
      <c r="BC9" s="294">
        <f xml:space="preserve"> Ops!BC$31</f>
        <v>20637.431366717548</v>
      </c>
      <c r="BD9" s="294">
        <f xml:space="preserve"> Ops!BD$31</f>
        <v>20637.431366717548</v>
      </c>
      <c r="BE9" s="294">
        <f xml:space="preserve"> Ops!BE$31</f>
        <v>0</v>
      </c>
      <c r="BF9" s="294">
        <f xml:space="preserve"> Ops!BF$31</f>
        <v>0</v>
      </c>
      <c r="BG9" s="294">
        <f xml:space="preserve"> Ops!BG$31</f>
        <v>0</v>
      </c>
      <c r="BH9" s="294">
        <f xml:space="preserve"> Ops!BH$31</f>
        <v>0</v>
      </c>
      <c r="BI9" s="294">
        <f xml:space="preserve"> Ops!BI$31</f>
        <v>0</v>
      </c>
      <c r="BJ9" s="294">
        <f xml:space="preserve"> Ops!BJ$31</f>
        <v>0</v>
      </c>
      <c r="BK9" s="294">
        <f xml:space="preserve"> Ops!BK$31</f>
        <v>0</v>
      </c>
      <c r="BL9" s="294">
        <f xml:space="preserve"> Ops!BL$31</f>
        <v>0</v>
      </c>
      <c r="BM9" s="294">
        <f xml:space="preserve"> Ops!BM$31</f>
        <v>0</v>
      </c>
      <c r="BN9" s="294">
        <f xml:space="preserve"> Ops!BN$31</f>
        <v>0</v>
      </c>
      <c r="BO9" s="294">
        <f xml:space="preserve"> Ops!BO$31</f>
        <v>0</v>
      </c>
      <c r="BP9" s="294">
        <f xml:space="preserve"> Ops!BP$31</f>
        <v>0</v>
      </c>
      <c r="BQ9" s="294">
        <f xml:space="preserve"> Ops!BQ$31</f>
        <v>0</v>
      </c>
      <c r="BR9" s="294">
        <f xml:space="preserve"> Ops!BR$31</f>
        <v>0</v>
      </c>
      <c r="BS9" s="294">
        <f xml:space="preserve"> Ops!BS$31</f>
        <v>0</v>
      </c>
      <c r="BT9" s="294">
        <f xml:space="preserve"> Ops!BT$31</f>
        <v>0</v>
      </c>
      <c r="BU9" s="294">
        <f xml:space="preserve"> Ops!BU$31</f>
        <v>0</v>
      </c>
      <c r="BV9" s="294">
        <f xml:space="preserve"> Ops!BV$31</f>
        <v>0</v>
      </c>
      <c r="BW9" s="294">
        <f xml:space="preserve"> Ops!BW$31</f>
        <v>0</v>
      </c>
      <c r="BX9" s="294">
        <f xml:space="preserve"> Ops!BX$31</f>
        <v>0</v>
      </c>
      <c r="BY9" s="294">
        <f xml:space="preserve"> Ops!BY$31</f>
        <v>0</v>
      </c>
      <c r="BZ9" s="294">
        <f xml:space="preserve"> Ops!BZ$31</f>
        <v>0</v>
      </c>
      <c r="CA9" s="294">
        <f xml:space="preserve"> Ops!CA$31</f>
        <v>0</v>
      </c>
      <c r="CB9" s="294">
        <f xml:space="preserve"> Ops!CB$31</f>
        <v>0</v>
      </c>
      <c r="CC9" s="294">
        <f xml:space="preserve"> Ops!CC$31</f>
        <v>0</v>
      </c>
      <c r="CD9" s="294">
        <f xml:space="preserve"> Ops!CD$31</f>
        <v>0</v>
      </c>
      <c r="CE9" s="294">
        <f xml:space="preserve"> Ops!CE$31</f>
        <v>0</v>
      </c>
      <c r="CF9" s="294">
        <f xml:space="preserve"> Ops!CF$31</f>
        <v>0</v>
      </c>
      <c r="CG9" s="294">
        <f xml:space="preserve"> Ops!CG$31</f>
        <v>0</v>
      </c>
      <c r="CH9" s="294">
        <f xml:space="preserve"> Ops!CH$31</f>
        <v>0</v>
      </c>
      <c r="CI9" s="294">
        <f xml:space="preserve"> Ops!CI$31</f>
        <v>0</v>
      </c>
      <c r="CJ9" s="294">
        <f xml:space="preserve"> Ops!CJ$31</f>
        <v>0</v>
      </c>
      <c r="CK9" s="294">
        <f xml:space="preserve"> Ops!CK$31</f>
        <v>0</v>
      </c>
      <c r="CL9" s="294">
        <f xml:space="preserve"> Ops!CL$31</f>
        <v>0</v>
      </c>
      <c r="CM9" s="294">
        <f xml:space="preserve"> Ops!CM$31</f>
        <v>0</v>
      </c>
      <c r="CN9" s="294">
        <f xml:space="preserve"> Ops!CN$31</f>
        <v>0</v>
      </c>
      <c r="CO9" s="294">
        <f xml:space="preserve"> Ops!CO$31</f>
        <v>0</v>
      </c>
      <c r="CP9" s="294">
        <f xml:space="preserve"> Ops!CP$31</f>
        <v>0</v>
      </c>
      <c r="CQ9" s="294">
        <f xml:space="preserve"> Ops!CQ$31</f>
        <v>0</v>
      </c>
      <c r="CR9" s="294">
        <f xml:space="preserve"> Ops!CR$31</f>
        <v>0</v>
      </c>
      <c r="CS9" s="294">
        <f xml:space="preserve"> Ops!CS$31</f>
        <v>0</v>
      </c>
      <c r="CT9" s="294">
        <f xml:space="preserve"> Ops!CT$31</f>
        <v>0</v>
      </c>
      <c r="CU9" s="294">
        <f xml:space="preserve"> Ops!CU$31</f>
        <v>0</v>
      </c>
      <c r="CV9" s="294">
        <f xml:space="preserve"> Ops!CV$31</f>
        <v>0</v>
      </c>
      <c r="CW9" s="294">
        <f xml:space="preserve"> Ops!CW$31</f>
        <v>0</v>
      </c>
      <c r="CX9" s="294">
        <f xml:space="preserve"> Ops!CX$31</f>
        <v>0</v>
      </c>
      <c r="CY9" s="294">
        <f xml:space="preserve"> Ops!CY$31</f>
        <v>0</v>
      </c>
      <c r="CZ9" s="294">
        <f xml:space="preserve"> Ops!CZ$31</f>
        <v>0</v>
      </c>
      <c r="DA9" s="294">
        <f xml:space="preserve"> Ops!DA$31</f>
        <v>0</v>
      </c>
      <c r="DB9" s="294">
        <f xml:space="preserve"> Ops!DB$31</f>
        <v>0</v>
      </c>
      <c r="DC9" s="294">
        <f xml:space="preserve"> Ops!DC$31</f>
        <v>0</v>
      </c>
      <c r="DD9" s="294">
        <f xml:space="preserve"> Ops!DD$31</f>
        <v>0</v>
      </c>
      <c r="DE9" s="294">
        <f xml:space="preserve"> Ops!DE$31</f>
        <v>0</v>
      </c>
      <c r="DF9" s="294">
        <f xml:space="preserve"> Ops!DF$31</f>
        <v>0</v>
      </c>
      <c r="DG9" s="294">
        <f xml:space="preserve"> Ops!DG$31</f>
        <v>0</v>
      </c>
      <c r="DH9" s="294">
        <f xml:space="preserve"> Ops!DH$31</f>
        <v>0</v>
      </c>
      <c r="DI9" s="294">
        <f xml:space="preserve"> Ops!DI$31</f>
        <v>0</v>
      </c>
      <c r="DJ9" s="294">
        <f xml:space="preserve"> Ops!DJ$31</f>
        <v>0</v>
      </c>
      <c r="DK9" s="294">
        <f xml:space="preserve"> Ops!DK$31</f>
        <v>0</v>
      </c>
      <c r="DL9" s="294">
        <f xml:space="preserve"> Ops!DL$31</f>
        <v>0</v>
      </c>
      <c r="DM9" s="294">
        <f xml:space="preserve"> Ops!DM$31</f>
        <v>0</v>
      </c>
      <c r="DN9" s="294">
        <f xml:space="preserve"> Ops!DN$31</f>
        <v>0</v>
      </c>
      <c r="DO9" s="294">
        <f xml:space="preserve"> Ops!DO$31</f>
        <v>0</v>
      </c>
      <c r="DP9" s="294">
        <f xml:space="preserve"> Ops!DP$31</f>
        <v>0</v>
      </c>
      <c r="DQ9" s="294">
        <f xml:space="preserve"> Ops!DQ$31</f>
        <v>0</v>
      </c>
      <c r="DR9" s="294">
        <f xml:space="preserve"> Ops!DR$31</f>
        <v>0</v>
      </c>
      <c r="DS9" s="294">
        <f xml:space="preserve"> Ops!DS$31</f>
        <v>0</v>
      </c>
      <c r="DT9" s="294">
        <f xml:space="preserve"> Ops!DT$31</f>
        <v>0</v>
      </c>
      <c r="DU9" s="294">
        <f xml:space="preserve"> Ops!DU$31</f>
        <v>0</v>
      </c>
      <c r="DV9" s="294">
        <f xml:space="preserve"> Ops!DV$31</f>
        <v>0</v>
      </c>
      <c r="DW9" s="294">
        <f xml:space="preserve"> Ops!DW$31</f>
        <v>0</v>
      </c>
      <c r="DX9" s="294">
        <f xml:space="preserve"> Ops!DX$31</f>
        <v>0</v>
      </c>
      <c r="DY9" s="294">
        <f xml:space="preserve"> Ops!DY$31</f>
        <v>0</v>
      </c>
      <c r="DZ9" s="294">
        <f xml:space="preserve"> Ops!DZ$31</f>
        <v>0</v>
      </c>
      <c r="EA9" s="294">
        <f xml:space="preserve"> Ops!EA$31</f>
        <v>0</v>
      </c>
      <c r="EB9" s="294">
        <f xml:space="preserve"> Ops!EB$31</f>
        <v>0</v>
      </c>
      <c r="EC9" s="294">
        <f xml:space="preserve"> Ops!EC$31</f>
        <v>0</v>
      </c>
      <c r="ED9" s="294">
        <f xml:space="preserve"> Ops!ED$31</f>
        <v>0</v>
      </c>
      <c r="EE9" s="294">
        <f xml:space="preserve"> Ops!EE$31</f>
        <v>0</v>
      </c>
      <c r="EF9" s="294">
        <f xml:space="preserve"> Ops!EF$31</f>
        <v>0</v>
      </c>
      <c r="EG9" s="294">
        <f xml:space="preserve"> Ops!EG$31</f>
        <v>0</v>
      </c>
      <c r="EH9" s="294">
        <f xml:space="preserve"> Ops!EH$31</f>
        <v>0</v>
      </c>
      <c r="EI9" s="294">
        <f xml:space="preserve"> Ops!EI$31</f>
        <v>0</v>
      </c>
      <c r="EJ9" s="294">
        <f xml:space="preserve"> Ops!EJ$31</f>
        <v>0</v>
      </c>
      <c r="EK9" s="294">
        <f xml:space="preserve"> Ops!EK$31</f>
        <v>0</v>
      </c>
      <c r="EL9" s="294">
        <f xml:space="preserve"> Ops!EL$31</f>
        <v>0</v>
      </c>
      <c r="EM9" s="294">
        <f xml:space="preserve"> Ops!EM$31</f>
        <v>0</v>
      </c>
      <c r="EN9" s="294">
        <f xml:space="preserve"> Ops!EN$31</f>
        <v>0</v>
      </c>
      <c r="EO9" s="294">
        <f xml:space="preserve"> Ops!EO$31</f>
        <v>0</v>
      </c>
      <c r="EP9" s="294">
        <f xml:space="preserve"> Ops!EP$31</f>
        <v>0</v>
      </c>
      <c r="EQ9" s="294">
        <f xml:space="preserve"> Ops!EQ$31</f>
        <v>0</v>
      </c>
      <c r="ER9" s="294">
        <f xml:space="preserve"> Ops!ER$31</f>
        <v>0</v>
      </c>
      <c r="ES9" s="294">
        <f xml:space="preserve"> Ops!ES$31</f>
        <v>0</v>
      </c>
      <c r="ET9" s="294">
        <f xml:space="preserve"> Ops!ET$31</f>
        <v>0</v>
      </c>
      <c r="EU9" s="294">
        <f xml:space="preserve"> Ops!EU$31</f>
        <v>0</v>
      </c>
      <c r="EV9" s="294">
        <f xml:space="preserve"> Ops!EV$31</f>
        <v>0</v>
      </c>
      <c r="EW9" s="294">
        <f xml:space="preserve"> Ops!EW$31</f>
        <v>0</v>
      </c>
      <c r="EX9" s="294">
        <f xml:space="preserve"> Ops!EX$31</f>
        <v>0</v>
      </c>
      <c r="EY9" s="294">
        <f xml:space="preserve"> Ops!EY$31</f>
        <v>0</v>
      </c>
      <c r="EZ9" s="294">
        <f xml:space="preserve"> Ops!EZ$31</f>
        <v>0</v>
      </c>
      <c r="FA9" s="294">
        <f xml:space="preserve"> Ops!FA$31</f>
        <v>0</v>
      </c>
      <c r="FB9" s="294">
        <f xml:space="preserve"> Ops!FB$31</f>
        <v>0</v>
      </c>
      <c r="FC9" s="294">
        <f xml:space="preserve"> Ops!FC$31</f>
        <v>0</v>
      </c>
      <c r="FD9" s="294">
        <f xml:space="preserve"> Ops!FD$31</f>
        <v>0</v>
      </c>
      <c r="FE9" s="294">
        <f xml:space="preserve"> Ops!FE$31</f>
        <v>0</v>
      </c>
      <c r="FF9" s="294">
        <f xml:space="preserve"> Ops!FF$31</f>
        <v>0</v>
      </c>
      <c r="FG9" s="294">
        <f xml:space="preserve"> Ops!FG$31</f>
        <v>0</v>
      </c>
      <c r="FH9" s="294">
        <f xml:space="preserve"> Ops!FH$31</f>
        <v>0</v>
      </c>
      <c r="FI9" s="294">
        <f xml:space="preserve"> Ops!FI$31</f>
        <v>0</v>
      </c>
      <c r="FJ9" s="294">
        <f xml:space="preserve"> Ops!FJ$31</f>
        <v>0</v>
      </c>
      <c r="FK9" s="294">
        <f xml:space="preserve"> Ops!FK$31</f>
        <v>0</v>
      </c>
      <c r="FL9" s="294">
        <f xml:space="preserve"> Ops!FL$31</f>
        <v>0</v>
      </c>
      <c r="FM9" s="294">
        <f xml:space="preserve"> Ops!FM$31</f>
        <v>0</v>
      </c>
      <c r="FN9" s="294">
        <f xml:space="preserve"> Ops!FN$31</f>
        <v>0</v>
      </c>
      <c r="FO9" s="294">
        <f xml:space="preserve"> Ops!FO$31</f>
        <v>0</v>
      </c>
      <c r="FP9" s="294">
        <f xml:space="preserve"> Ops!FP$31</f>
        <v>0</v>
      </c>
      <c r="FQ9" s="294">
        <f xml:space="preserve"> Ops!FQ$31</f>
        <v>0</v>
      </c>
      <c r="FR9" s="294">
        <f xml:space="preserve"> Ops!FR$31</f>
        <v>0</v>
      </c>
      <c r="FS9" s="294">
        <f xml:space="preserve"> Ops!FS$31</f>
        <v>0</v>
      </c>
      <c r="FT9" s="294">
        <f xml:space="preserve"> Ops!FT$31</f>
        <v>0</v>
      </c>
      <c r="FU9" s="294">
        <f xml:space="preserve"> Ops!FU$31</f>
        <v>0</v>
      </c>
      <c r="FV9" s="294">
        <f xml:space="preserve"> Ops!FV$31</f>
        <v>0</v>
      </c>
      <c r="FW9" s="294">
        <f xml:space="preserve"> Ops!FW$31</f>
        <v>0</v>
      </c>
      <c r="FX9" s="294">
        <f xml:space="preserve"> Ops!FX$31</f>
        <v>0</v>
      </c>
      <c r="FY9" s="294">
        <f xml:space="preserve"> Ops!FY$31</f>
        <v>0</v>
      </c>
      <c r="FZ9" s="294">
        <f xml:space="preserve"> Ops!FZ$31</f>
        <v>0</v>
      </c>
      <c r="GA9" s="294">
        <f xml:space="preserve"> Ops!GA$31</f>
        <v>0</v>
      </c>
      <c r="GB9" s="294">
        <f xml:space="preserve"> Ops!GB$31</f>
        <v>0</v>
      </c>
      <c r="GC9" s="294">
        <f xml:space="preserve"> Ops!GC$31</f>
        <v>0</v>
      </c>
      <c r="GD9" s="294">
        <f xml:space="preserve"> Ops!GD$31</f>
        <v>0</v>
      </c>
      <c r="GE9" s="294">
        <f xml:space="preserve"> Ops!GE$31</f>
        <v>0</v>
      </c>
      <c r="GF9" s="294">
        <f xml:space="preserve"> Ops!GF$31</f>
        <v>0</v>
      </c>
      <c r="GG9" s="294">
        <f xml:space="preserve"> Ops!GG$31</f>
        <v>0</v>
      </c>
      <c r="GH9" s="294">
        <f xml:space="preserve"> Ops!GH$31</f>
        <v>0</v>
      </c>
      <c r="GI9" s="294">
        <f xml:space="preserve"> Ops!GI$31</f>
        <v>0</v>
      </c>
      <c r="GJ9" s="294">
        <f xml:space="preserve"> Ops!GJ$31</f>
        <v>0</v>
      </c>
    </row>
    <row r="10" spans="1:192" s="196" customFormat="1" outlineLevel="1" x14ac:dyDescent="0.25">
      <c r="A10" s="211"/>
      <c r="B10" s="211"/>
      <c r="C10" s="212"/>
      <c r="D10" s="215"/>
      <c r="E10" s="241" t="str">
        <f xml:space="preserve"> ConFin!E$42</f>
        <v xml:space="preserve">Early generation revenue </v>
      </c>
      <c r="F10" s="241">
        <f xml:space="preserve"> ConFin!F$42</f>
        <v>0</v>
      </c>
      <c r="G10" s="241" t="str">
        <f xml:space="preserve"> ConFin!G$42</f>
        <v>$ 000s</v>
      </c>
      <c r="H10" s="241">
        <f xml:space="preserve"> ConFin!H$42</f>
        <v>2473.965825489609</v>
      </c>
      <c r="I10" s="241">
        <f xml:space="preserve"> ConFin!I$42</f>
        <v>0</v>
      </c>
      <c r="J10" s="241">
        <f xml:space="preserve"> ConFin!J$42</f>
        <v>0</v>
      </c>
      <c r="K10" s="241">
        <f xml:space="preserve"> ConFin!K$42</f>
        <v>0</v>
      </c>
      <c r="L10" s="241">
        <f xml:space="preserve"> ConFin!L$42</f>
        <v>0</v>
      </c>
      <c r="M10" s="241">
        <f xml:space="preserve"> ConFin!M$42</f>
        <v>0</v>
      </c>
      <c r="N10" s="241">
        <f xml:space="preserve"> ConFin!N$42</f>
        <v>0</v>
      </c>
      <c r="O10" s="241">
        <f xml:space="preserve"> ConFin!O$42</f>
        <v>0</v>
      </c>
      <c r="P10" s="241">
        <f xml:space="preserve"> ConFin!P$42</f>
        <v>2473.965825489609</v>
      </c>
      <c r="Q10" s="241">
        <f xml:space="preserve"> ConFin!Q$42</f>
        <v>0</v>
      </c>
      <c r="R10" s="241">
        <f xml:space="preserve"> ConFin!R$42</f>
        <v>0</v>
      </c>
      <c r="S10" s="241">
        <f xml:space="preserve"> ConFin!S$42</f>
        <v>0</v>
      </c>
      <c r="T10" s="241">
        <f xml:space="preserve"> ConFin!T$42</f>
        <v>0</v>
      </c>
      <c r="U10" s="241">
        <f xml:space="preserve"> ConFin!U$42</f>
        <v>0</v>
      </c>
      <c r="V10" s="241">
        <f xml:space="preserve"> ConFin!V$42</f>
        <v>0</v>
      </c>
      <c r="W10" s="241">
        <f xml:space="preserve"> ConFin!W$42</f>
        <v>0</v>
      </c>
      <c r="X10" s="241">
        <f xml:space="preserve"> ConFin!X$42</f>
        <v>0</v>
      </c>
      <c r="Y10" s="241">
        <f xml:space="preserve"> ConFin!Y$42</f>
        <v>0</v>
      </c>
      <c r="Z10" s="241">
        <f xml:space="preserve"> ConFin!Z$42</f>
        <v>0</v>
      </c>
      <c r="AA10" s="241">
        <f xml:space="preserve"> ConFin!AA$42</f>
        <v>0</v>
      </c>
      <c r="AB10" s="241">
        <f xml:space="preserve"> ConFin!AB$42</f>
        <v>0</v>
      </c>
      <c r="AC10" s="241">
        <f xml:space="preserve"> ConFin!AC$42</f>
        <v>0</v>
      </c>
      <c r="AD10" s="241">
        <f xml:space="preserve"> ConFin!AD$42</f>
        <v>0</v>
      </c>
      <c r="AE10" s="241">
        <f xml:space="preserve"> ConFin!AE$42</f>
        <v>0</v>
      </c>
      <c r="AF10" s="241">
        <f xml:space="preserve"> ConFin!AF$42</f>
        <v>0</v>
      </c>
      <c r="AG10" s="241">
        <f xml:space="preserve"> ConFin!AG$42</f>
        <v>0</v>
      </c>
      <c r="AH10" s="241">
        <f xml:space="preserve"> ConFin!AH$42</f>
        <v>0</v>
      </c>
      <c r="AI10" s="241">
        <f xml:space="preserve"> ConFin!AI$42</f>
        <v>0</v>
      </c>
      <c r="AJ10" s="241">
        <f xml:space="preserve"> ConFin!AJ$42</f>
        <v>0</v>
      </c>
      <c r="AK10" s="241">
        <f xml:space="preserve"> ConFin!AK$42</f>
        <v>0</v>
      </c>
      <c r="AL10" s="241">
        <f xml:space="preserve"> ConFin!AL$42</f>
        <v>0</v>
      </c>
      <c r="AM10" s="241">
        <f xml:space="preserve"> ConFin!AM$42</f>
        <v>0</v>
      </c>
      <c r="AN10" s="241">
        <f xml:space="preserve"> ConFin!AN$42</f>
        <v>0</v>
      </c>
      <c r="AO10" s="241">
        <f xml:space="preserve"> ConFin!AO$42</f>
        <v>0</v>
      </c>
      <c r="AP10" s="241">
        <f xml:space="preserve"> ConFin!AP$42</f>
        <v>0</v>
      </c>
      <c r="AQ10" s="241">
        <f xml:space="preserve"> ConFin!AQ$42</f>
        <v>0</v>
      </c>
      <c r="AR10" s="241">
        <f xml:space="preserve"> ConFin!AR$42</f>
        <v>0</v>
      </c>
      <c r="AS10" s="241">
        <f xml:space="preserve"> ConFin!AS$42</f>
        <v>0</v>
      </c>
      <c r="AT10" s="241">
        <f xml:space="preserve"> ConFin!AT$42</f>
        <v>0</v>
      </c>
      <c r="AU10" s="241">
        <f xml:space="preserve"> ConFin!AU$42</f>
        <v>0</v>
      </c>
      <c r="AV10" s="241">
        <f xml:space="preserve"> ConFin!AV$42</f>
        <v>0</v>
      </c>
      <c r="AW10" s="241">
        <f xml:space="preserve"> ConFin!AW$42</f>
        <v>0</v>
      </c>
      <c r="AX10" s="241">
        <f xml:space="preserve"> ConFin!AX$42</f>
        <v>0</v>
      </c>
      <c r="AY10" s="241">
        <f xml:space="preserve"> ConFin!AY$42</f>
        <v>0</v>
      </c>
      <c r="AZ10" s="241">
        <f xml:space="preserve"> ConFin!AZ$42</f>
        <v>0</v>
      </c>
      <c r="BA10" s="241">
        <f xml:space="preserve"> ConFin!BA$42</f>
        <v>0</v>
      </c>
      <c r="BB10" s="241">
        <f xml:space="preserve"> ConFin!BB$42</f>
        <v>0</v>
      </c>
      <c r="BC10" s="241">
        <f xml:space="preserve"> ConFin!BC$42</f>
        <v>0</v>
      </c>
      <c r="BD10" s="241">
        <f xml:space="preserve"> ConFin!BD$42</f>
        <v>0</v>
      </c>
      <c r="BE10" s="241">
        <f xml:space="preserve"> ConFin!BE$42</f>
        <v>0</v>
      </c>
      <c r="BF10" s="241">
        <f xml:space="preserve"> ConFin!BF$42</f>
        <v>0</v>
      </c>
      <c r="BG10" s="241">
        <f xml:space="preserve"> ConFin!BG$42</f>
        <v>0</v>
      </c>
      <c r="BH10" s="241">
        <f xml:space="preserve"> ConFin!BH$42</f>
        <v>0</v>
      </c>
      <c r="BI10" s="241">
        <f xml:space="preserve"> ConFin!BI$42</f>
        <v>0</v>
      </c>
      <c r="BJ10" s="241">
        <f xml:space="preserve"> ConFin!BJ$42</f>
        <v>0</v>
      </c>
      <c r="BK10" s="241">
        <f xml:space="preserve"> ConFin!BK$42</f>
        <v>0</v>
      </c>
      <c r="BL10" s="241">
        <f xml:space="preserve"> ConFin!BL$42</f>
        <v>0</v>
      </c>
      <c r="BM10" s="241">
        <f xml:space="preserve"> ConFin!BM$42</f>
        <v>0</v>
      </c>
      <c r="BN10" s="241">
        <f xml:space="preserve"> ConFin!BN$42</f>
        <v>0</v>
      </c>
      <c r="BO10" s="241">
        <f xml:space="preserve"> ConFin!BO$42</f>
        <v>0</v>
      </c>
      <c r="BP10" s="241">
        <f xml:space="preserve"> ConFin!BP$42</f>
        <v>0</v>
      </c>
      <c r="BQ10" s="241">
        <f xml:space="preserve"> ConFin!BQ$42</f>
        <v>0</v>
      </c>
      <c r="BR10" s="241">
        <f xml:space="preserve"> ConFin!BR$42</f>
        <v>0</v>
      </c>
      <c r="BS10" s="241">
        <f xml:space="preserve"> ConFin!BS$42</f>
        <v>0</v>
      </c>
      <c r="BT10" s="241">
        <f xml:space="preserve"> ConFin!BT$42</f>
        <v>0</v>
      </c>
      <c r="BU10" s="241">
        <f xml:space="preserve"> ConFin!BU$42</f>
        <v>0</v>
      </c>
      <c r="BV10" s="241">
        <f xml:space="preserve"> ConFin!BV$42</f>
        <v>0</v>
      </c>
      <c r="BW10" s="241">
        <f xml:space="preserve"> ConFin!BW$42</f>
        <v>0</v>
      </c>
      <c r="BX10" s="241">
        <f xml:space="preserve"> ConFin!BX$42</f>
        <v>0</v>
      </c>
      <c r="BY10" s="241">
        <f xml:space="preserve"> ConFin!BY$42</f>
        <v>0</v>
      </c>
      <c r="BZ10" s="241">
        <f xml:space="preserve"> ConFin!BZ$42</f>
        <v>0</v>
      </c>
      <c r="CA10" s="241">
        <f xml:space="preserve"> ConFin!CA$42</f>
        <v>0</v>
      </c>
      <c r="CB10" s="241">
        <f xml:space="preserve"> ConFin!CB$42</f>
        <v>0</v>
      </c>
      <c r="CC10" s="241">
        <f xml:space="preserve"> ConFin!CC$42</f>
        <v>0</v>
      </c>
      <c r="CD10" s="241">
        <f xml:space="preserve"> ConFin!CD$42</f>
        <v>0</v>
      </c>
      <c r="CE10" s="241">
        <f xml:space="preserve"> ConFin!CE$42</f>
        <v>0</v>
      </c>
      <c r="CF10" s="241">
        <f xml:space="preserve"> ConFin!CF$42</f>
        <v>0</v>
      </c>
      <c r="CG10" s="241">
        <f xml:space="preserve"> ConFin!CG$42</f>
        <v>0</v>
      </c>
      <c r="CH10" s="241">
        <f xml:space="preserve"> ConFin!CH$42</f>
        <v>0</v>
      </c>
      <c r="CI10" s="241">
        <f xml:space="preserve"> ConFin!CI$42</f>
        <v>0</v>
      </c>
      <c r="CJ10" s="241">
        <f xml:space="preserve"> ConFin!CJ$42</f>
        <v>0</v>
      </c>
      <c r="CK10" s="241">
        <f xml:space="preserve"> ConFin!CK$42</f>
        <v>0</v>
      </c>
      <c r="CL10" s="241">
        <f xml:space="preserve"> ConFin!CL$42</f>
        <v>0</v>
      </c>
      <c r="CM10" s="241">
        <f xml:space="preserve"> ConFin!CM$42</f>
        <v>0</v>
      </c>
      <c r="CN10" s="241">
        <f xml:space="preserve"> ConFin!CN$42</f>
        <v>0</v>
      </c>
      <c r="CO10" s="241">
        <f xml:space="preserve"> ConFin!CO$42</f>
        <v>0</v>
      </c>
      <c r="CP10" s="241">
        <f xml:space="preserve"> ConFin!CP$42</f>
        <v>0</v>
      </c>
      <c r="CQ10" s="241">
        <f xml:space="preserve"> ConFin!CQ$42</f>
        <v>0</v>
      </c>
      <c r="CR10" s="241">
        <f xml:space="preserve"> ConFin!CR$42</f>
        <v>0</v>
      </c>
      <c r="CS10" s="241">
        <f xml:space="preserve"> ConFin!CS$42</f>
        <v>0</v>
      </c>
      <c r="CT10" s="241">
        <f xml:space="preserve"> ConFin!CT$42</f>
        <v>0</v>
      </c>
      <c r="CU10" s="241">
        <f xml:space="preserve"> ConFin!CU$42</f>
        <v>0</v>
      </c>
      <c r="CV10" s="241">
        <f xml:space="preserve"> ConFin!CV$42</f>
        <v>0</v>
      </c>
      <c r="CW10" s="241">
        <f xml:space="preserve"> ConFin!CW$42</f>
        <v>0</v>
      </c>
      <c r="CX10" s="241">
        <f xml:space="preserve"> ConFin!CX$42</f>
        <v>0</v>
      </c>
      <c r="CY10" s="241">
        <f xml:space="preserve"> ConFin!CY$42</f>
        <v>0</v>
      </c>
      <c r="CZ10" s="241">
        <f xml:space="preserve"> ConFin!CZ$42</f>
        <v>0</v>
      </c>
      <c r="DA10" s="241">
        <f xml:space="preserve"> ConFin!DA$42</f>
        <v>0</v>
      </c>
      <c r="DB10" s="241">
        <f xml:space="preserve"> ConFin!DB$42</f>
        <v>0</v>
      </c>
      <c r="DC10" s="241">
        <f xml:space="preserve"> ConFin!DC$42</f>
        <v>0</v>
      </c>
      <c r="DD10" s="241">
        <f xml:space="preserve"> ConFin!DD$42</f>
        <v>0</v>
      </c>
      <c r="DE10" s="241">
        <f xml:space="preserve"> ConFin!DE$42</f>
        <v>0</v>
      </c>
      <c r="DF10" s="241">
        <f xml:space="preserve"> ConFin!DF$42</f>
        <v>0</v>
      </c>
      <c r="DG10" s="241">
        <f xml:space="preserve"> ConFin!DG$42</f>
        <v>0</v>
      </c>
      <c r="DH10" s="241">
        <f xml:space="preserve"> ConFin!DH$42</f>
        <v>0</v>
      </c>
      <c r="DI10" s="241">
        <f xml:space="preserve"> ConFin!DI$42</f>
        <v>0</v>
      </c>
      <c r="DJ10" s="241">
        <f xml:space="preserve"> ConFin!DJ$42</f>
        <v>0</v>
      </c>
      <c r="DK10" s="241">
        <f xml:space="preserve"> ConFin!DK$42</f>
        <v>0</v>
      </c>
      <c r="DL10" s="241">
        <f xml:space="preserve"> ConFin!DL$42</f>
        <v>0</v>
      </c>
      <c r="DM10" s="241">
        <f xml:space="preserve"> ConFin!DM$42</f>
        <v>0</v>
      </c>
      <c r="DN10" s="241">
        <f xml:space="preserve"> ConFin!DN$42</f>
        <v>0</v>
      </c>
      <c r="DO10" s="241">
        <f xml:space="preserve"> ConFin!DO$42</f>
        <v>0</v>
      </c>
      <c r="DP10" s="241">
        <f xml:space="preserve"> ConFin!DP$42</f>
        <v>0</v>
      </c>
      <c r="DQ10" s="241">
        <f xml:space="preserve"> ConFin!DQ$42</f>
        <v>0</v>
      </c>
      <c r="DR10" s="241">
        <f xml:space="preserve"> ConFin!DR$42</f>
        <v>0</v>
      </c>
      <c r="DS10" s="241">
        <f xml:space="preserve"> ConFin!DS$42</f>
        <v>0</v>
      </c>
      <c r="DT10" s="241">
        <f xml:space="preserve"> ConFin!DT$42</f>
        <v>0</v>
      </c>
      <c r="DU10" s="241">
        <f xml:space="preserve"> ConFin!DU$42</f>
        <v>0</v>
      </c>
      <c r="DV10" s="241">
        <f xml:space="preserve"> ConFin!DV$42</f>
        <v>0</v>
      </c>
      <c r="DW10" s="241">
        <f xml:space="preserve"> ConFin!DW$42</f>
        <v>0</v>
      </c>
      <c r="DX10" s="241">
        <f xml:space="preserve"> ConFin!DX$42</f>
        <v>0</v>
      </c>
      <c r="DY10" s="241">
        <f xml:space="preserve"> ConFin!DY$42</f>
        <v>0</v>
      </c>
      <c r="DZ10" s="241">
        <f xml:space="preserve"> ConFin!DZ$42</f>
        <v>0</v>
      </c>
      <c r="EA10" s="241">
        <f xml:space="preserve"> ConFin!EA$42</f>
        <v>0</v>
      </c>
      <c r="EB10" s="241">
        <f xml:space="preserve"> ConFin!EB$42</f>
        <v>0</v>
      </c>
      <c r="EC10" s="241">
        <f xml:space="preserve"> ConFin!EC$42</f>
        <v>0</v>
      </c>
      <c r="ED10" s="241">
        <f xml:space="preserve"> ConFin!ED$42</f>
        <v>0</v>
      </c>
      <c r="EE10" s="241">
        <f xml:space="preserve"> ConFin!EE$42</f>
        <v>0</v>
      </c>
      <c r="EF10" s="241">
        <f xml:space="preserve"> ConFin!EF$42</f>
        <v>0</v>
      </c>
      <c r="EG10" s="241">
        <f xml:space="preserve"> ConFin!EG$42</f>
        <v>0</v>
      </c>
      <c r="EH10" s="241">
        <f xml:space="preserve"> ConFin!EH$42</f>
        <v>0</v>
      </c>
      <c r="EI10" s="241">
        <f xml:space="preserve"> ConFin!EI$42</f>
        <v>0</v>
      </c>
      <c r="EJ10" s="241">
        <f xml:space="preserve"> ConFin!EJ$42</f>
        <v>0</v>
      </c>
      <c r="EK10" s="241">
        <f xml:space="preserve"> ConFin!EK$42</f>
        <v>0</v>
      </c>
      <c r="EL10" s="241">
        <f xml:space="preserve"> ConFin!EL$42</f>
        <v>0</v>
      </c>
      <c r="EM10" s="241">
        <f xml:space="preserve"> ConFin!EM$42</f>
        <v>0</v>
      </c>
      <c r="EN10" s="241">
        <f xml:space="preserve"> ConFin!EN$42</f>
        <v>0</v>
      </c>
      <c r="EO10" s="241">
        <f xml:space="preserve"> ConFin!EO$42</f>
        <v>0</v>
      </c>
      <c r="EP10" s="241">
        <f xml:space="preserve"> ConFin!EP$42</f>
        <v>0</v>
      </c>
      <c r="EQ10" s="241">
        <f xml:space="preserve"> ConFin!EQ$42</f>
        <v>0</v>
      </c>
      <c r="ER10" s="241">
        <f xml:space="preserve"> ConFin!ER$42</f>
        <v>0</v>
      </c>
      <c r="ES10" s="241">
        <f xml:space="preserve"> ConFin!ES$42</f>
        <v>0</v>
      </c>
      <c r="ET10" s="241">
        <f xml:space="preserve"> ConFin!ET$42</f>
        <v>0</v>
      </c>
      <c r="EU10" s="241">
        <f xml:space="preserve"> ConFin!EU$42</f>
        <v>0</v>
      </c>
      <c r="EV10" s="241">
        <f xml:space="preserve"> ConFin!EV$42</f>
        <v>0</v>
      </c>
      <c r="EW10" s="241">
        <f xml:space="preserve"> ConFin!EW$42</f>
        <v>0</v>
      </c>
      <c r="EX10" s="241">
        <f xml:space="preserve"> ConFin!EX$42</f>
        <v>0</v>
      </c>
      <c r="EY10" s="241">
        <f xml:space="preserve"> ConFin!EY$42</f>
        <v>0</v>
      </c>
      <c r="EZ10" s="241">
        <f xml:space="preserve"> ConFin!EZ$42</f>
        <v>0</v>
      </c>
      <c r="FA10" s="241">
        <f xml:space="preserve"> ConFin!FA$42</f>
        <v>0</v>
      </c>
      <c r="FB10" s="241">
        <f xml:space="preserve"> ConFin!FB$42</f>
        <v>0</v>
      </c>
      <c r="FC10" s="241">
        <f xml:space="preserve"> ConFin!FC$42</f>
        <v>0</v>
      </c>
      <c r="FD10" s="241">
        <f xml:space="preserve"> ConFin!FD$42</f>
        <v>0</v>
      </c>
      <c r="FE10" s="241">
        <f xml:space="preserve"> ConFin!FE$42</f>
        <v>0</v>
      </c>
      <c r="FF10" s="241">
        <f xml:space="preserve"> ConFin!FF$42</f>
        <v>0</v>
      </c>
      <c r="FG10" s="241">
        <f xml:space="preserve"> ConFin!FG$42</f>
        <v>0</v>
      </c>
      <c r="FH10" s="241">
        <f xml:space="preserve"> ConFin!FH$42</f>
        <v>0</v>
      </c>
      <c r="FI10" s="241">
        <f xml:space="preserve"> ConFin!FI$42</f>
        <v>0</v>
      </c>
      <c r="FJ10" s="241">
        <f xml:space="preserve"> ConFin!FJ$42</f>
        <v>0</v>
      </c>
      <c r="FK10" s="241">
        <f xml:space="preserve"> ConFin!FK$42</f>
        <v>0</v>
      </c>
      <c r="FL10" s="241">
        <f xml:space="preserve"> ConFin!FL$42</f>
        <v>0</v>
      </c>
      <c r="FM10" s="241">
        <f xml:space="preserve"> ConFin!FM$42</f>
        <v>0</v>
      </c>
      <c r="FN10" s="241">
        <f xml:space="preserve"> ConFin!FN$42</f>
        <v>0</v>
      </c>
      <c r="FO10" s="241">
        <f xml:space="preserve"> ConFin!FO$42</f>
        <v>0</v>
      </c>
      <c r="FP10" s="241">
        <f xml:space="preserve"> ConFin!FP$42</f>
        <v>0</v>
      </c>
      <c r="FQ10" s="241">
        <f xml:space="preserve"> ConFin!FQ$42</f>
        <v>0</v>
      </c>
      <c r="FR10" s="241">
        <f xml:space="preserve"> ConFin!FR$42</f>
        <v>0</v>
      </c>
      <c r="FS10" s="241">
        <f xml:space="preserve"> ConFin!FS$42</f>
        <v>0</v>
      </c>
      <c r="FT10" s="241">
        <f xml:space="preserve"> ConFin!FT$42</f>
        <v>0</v>
      </c>
      <c r="FU10" s="241">
        <f xml:space="preserve"> ConFin!FU$42</f>
        <v>0</v>
      </c>
      <c r="FV10" s="241">
        <f xml:space="preserve"> ConFin!FV$42</f>
        <v>0</v>
      </c>
      <c r="FW10" s="241">
        <f xml:space="preserve"> ConFin!FW$42</f>
        <v>0</v>
      </c>
      <c r="FX10" s="241">
        <f xml:space="preserve"> ConFin!FX$42</f>
        <v>0</v>
      </c>
      <c r="FY10" s="241">
        <f xml:space="preserve"> ConFin!FY$42</f>
        <v>0</v>
      </c>
      <c r="FZ10" s="241">
        <f xml:space="preserve"> ConFin!FZ$42</f>
        <v>0</v>
      </c>
      <c r="GA10" s="241">
        <f xml:space="preserve"> ConFin!GA$42</f>
        <v>0</v>
      </c>
      <c r="GB10" s="241">
        <f xml:space="preserve"> ConFin!GB$42</f>
        <v>0</v>
      </c>
      <c r="GC10" s="241">
        <f xml:space="preserve"> ConFin!GC$42</f>
        <v>0</v>
      </c>
      <c r="GD10" s="241">
        <f xml:space="preserve"> ConFin!GD$42</f>
        <v>0</v>
      </c>
      <c r="GE10" s="241">
        <f xml:space="preserve"> ConFin!GE$42</f>
        <v>0</v>
      </c>
      <c r="GF10" s="241">
        <f xml:space="preserve"> ConFin!GF$42</f>
        <v>0</v>
      </c>
      <c r="GG10" s="241">
        <f xml:space="preserve"> ConFin!GG$42</f>
        <v>0</v>
      </c>
      <c r="GH10" s="241">
        <f xml:space="preserve"> ConFin!GH$42</f>
        <v>0</v>
      </c>
      <c r="GI10" s="241">
        <f xml:space="preserve"> ConFin!GI$42</f>
        <v>0</v>
      </c>
      <c r="GJ10" s="241">
        <f xml:space="preserve"> ConFin!GJ$42</f>
        <v>0</v>
      </c>
    </row>
    <row r="11" spans="1:192" outlineLevel="1" x14ac:dyDescent="0.25">
      <c r="A11" s="211"/>
      <c r="D11" s="215"/>
      <c r="E11" s="294" t="str">
        <f xml:space="preserve"> Ops!E$44</f>
        <v>O&amp;M expense</v>
      </c>
      <c r="F11" s="294">
        <f xml:space="preserve"> Ops!F$44</f>
        <v>0</v>
      </c>
      <c r="G11" s="294" t="str">
        <f xml:space="preserve"> Ops!G$44</f>
        <v>$ 000s</v>
      </c>
      <c r="H11" s="294">
        <f xml:space="preserve"> Ops!H$44</f>
        <v>-238003.7476116537</v>
      </c>
      <c r="I11" s="294">
        <f xml:space="preserve"> Ops!I$44</f>
        <v>0</v>
      </c>
      <c r="J11" s="294">
        <f xml:space="preserve"> Ops!J$44</f>
        <v>0</v>
      </c>
      <c r="K11" s="294">
        <f xml:space="preserve"> Ops!K$44</f>
        <v>0</v>
      </c>
      <c r="L11" s="294">
        <f xml:space="preserve"> Ops!L$44</f>
        <v>0</v>
      </c>
      <c r="M11" s="294">
        <f xml:space="preserve"> Ops!M$44</f>
        <v>0</v>
      </c>
      <c r="N11" s="294">
        <f xml:space="preserve"> Ops!N$44</f>
        <v>0</v>
      </c>
      <c r="O11" s="294">
        <f xml:space="preserve"> Ops!O$44</f>
        <v>0</v>
      </c>
      <c r="P11" s="294">
        <f xml:space="preserve"> Ops!P$44</f>
        <v>0</v>
      </c>
      <c r="Q11" s="294">
        <f xml:space="preserve"> Ops!Q$44</f>
        <v>-4895.5569275628004</v>
      </c>
      <c r="R11" s="294">
        <f xml:space="preserve"> Ops!R$44</f>
        <v>-4944.6725209357819</v>
      </c>
      <c r="S11" s="294">
        <f xml:space="preserve"> Ops!S$44</f>
        <v>-4944.6725209357819</v>
      </c>
      <c r="T11" s="294">
        <f xml:space="preserve"> Ops!T$44</f>
        <v>-5043.5659713544983</v>
      </c>
      <c r="U11" s="294">
        <f xml:space="preserve"> Ops!U$44</f>
        <v>-5043.5659713544983</v>
      </c>
      <c r="V11" s="294">
        <f xml:space="preserve"> Ops!V$44</f>
        <v>-5144.4372907815878</v>
      </c>
      <c r="W11" s="294">
        <f xml:space="preserve"> Ops!W$44</f>
        <v>-5144.4372907815878</v>
      </c>
      <c r="X11" s="294">
        <f xml:space="preserve"> Ops!X$44</f>
        <v>-5247.3260365972192</v>
      </c>
      <c r="Y11" s="294">
        <f xml:space="preserve"> Ops!Y$44</f>
        <v>-5247.3260365972192</v>
      </c>
      <c r="Z11" s="294">
        <f xml:space="preserve"> Ops!Z$44</f>
        <v>-5352.562946189013</v>
      </c>
      <c r="AA11" s="294">
        <f xml:space="preserve"> Ops!AA$44</f>
        <v>-5352.562946189013</v>
      </c>
      <c r="AB11" s="294">
        <f xml:space="preserve"> Ops!AB$44</f>
        <v>-5459.6142051127936</v>
      </c>
      <c r="AC11" s="294">
        <f xml:space="preserve"> Ops!AC$44</f>
        <v>-5459.6142051127936</v>
      </c>
      <c r="AD11" s="294">
        <f xml:space="preserve"> Ops!AD$44</f>
        <v>-5568.8064892150505</v>
      </c>
      <c r="AE11" s="294">
        <f xml:space="preserve"> Ops!AE$44</f>
        <v>-5568.8064892150505</v>
      </c>
      <c r="AF11" s="294">
        <f xml:space="preserve"> Ops!AF$44</f>
        <v>-5680.1826189993517</v>
      </c>
      <c r="AG11" s="294">
        <f xml:space="preserve"> Ops!AG$44</f>
        <v>-5680.1826189993517</v>
      </c>
      <c r="AH11" s="294">
        <f xml:space="preserve"> Ops!AH$44</f>
        <v>-5794.1006146739937</v>
      </c>
      <c r="AI11" s="294">
        <f xml:space="preserve"> Ops!AI$44</f>
        <v>-5794.1006146739937</v>
      </c>
      <c r="AJ11" s="294">
        <f xml:space="preserve"> Ops!AJ$44</f>
        <v>-5909.9826269674741</v>
      </c>
      <c r="AK11" s="294">
        <f xml:space="preserve"> Ops!AK$44</f>
        <v>-5909.9826269674741</v>
      </c>
      <c r="AL11" s="294">
        <f xml:space="preserve"> Ops!AL$44</f>
        <v>-6028.1822795068238</v>
      </c>
      <c r="AM11" s="294">
        <f xml:space="preserve"> Ops!AM$44</f>
        <v>-6028.1822795068238</v>
      </c>
      <c r="AN11" s="294">
        <f xml:space="preserve"> Ops!AN$44</f>
        <v>-6148.7459250969605</v>
      </c>
      <c r="AO11" s="294">
        <f xml:space="preserve"> Ops!AO$44</f>
        <v>-6148.7459250969605</v>
      </c>
      <c r="AP11" s="294">
        <f xml:space="preserve"> Ops!AP$44</f>
        <v>-6272.0611173509496</v>
      </c>
      <c r="AQ11" s="294">
        <f xml:space="preserve"> Ops!AQ$44</f>
        <v>-6272.0611173509496</v>
      </c>
      <c r="AR11" s="294">
        <f xml:space="preserve"> Ops!AR$44</f>
        <v>-6397.5023396979677</v>
      </c>
      <c r="AS11" s="294">
        <f xml:space="preserve"> Ops!AS$44</f>
        <v>-6397.5023396979677</v>
      </c>
      <c r="AT11" s="294">
        <f xml:space="preserve"> Ops!AT$44</f>
        <v>-6525.4523864919265</v>
      </c>
      <c r="AU11" s="294">
        <f xml:space="preserve"> Ops!AU$44</f>
        <v>-6525.4523864919265</v>
      </c>
      <c r="AV11" s="294">
        <f xml:space="preserve"> Ops!AV$44</f>
        <v>-6655.9614342217646</v>
      </c>
      <c r="AW11" s="294">
        <f xml:space="preserve"> Ops!AW$44</f>
        <v>-6655.9614342217646</v>
      </c>
      <c r="AX11" s="294">
        <f xml:space="preserve"> Ops!AX$44</f>
        <v>-6789.449006142092</v>
      </c>
      <c r="AY11" s="294">
        <f xml:space="preserve"> Ops!AY$44</f>
        <v>-6789.449006142092</v>
      </c>
      <c r="AZ11" s="294">
        <f xml:space="preserve"> Ops!AZ$44</f>
        <v>-6925.2379862649332</v>
      </c>
      <c r="BA11" s="294">
        <f xml:space="preserve"> Ops!BA$44</f>
        <v>-6925.2379862649332</v>
      </c>
      <c r="BB11" s="294">
        <f xml:space="preserve"> Ops!BB$44</f>
        <v>-7063.7427459902328</v>
      </c>
      <c r="BC11" s="294">
        <f xml:space="preserve"> Ops!BC$44</f>
        <v>-7063.7427459902328</v>
      </c>
      <c r="BD11" s="294">
        <f xml:space="preserve"> Ops!BD$44</f>
        <v>-7205.017600910036</v>
      </c>
      <c r="BE11" s="294">
        <f xml:space="preserve"> Ops!BE$44</f>
        <v>0</v>
      </c>
      <c r="BF11" s="294">
        <f xml:space="preserve"> Ops!BF$44</f>
        <v>0</v>
      </c>
      <c r="BG11" s="294">
        <f xml:space="preserve"> Ops!BG$44</f>
        <v>0</v>
      </c>
      <c r="BH11" s="294">
        <f xml:space="preserve"> Ops!BH$44</f>
        <v>0</v>
      </c>
      <c r="BI11" s="294">
        <f xml:space="preserve"> Ops!BI$44</f>
        <v>0</v>
      </c>
      <c r="BJ11" s="294">
        <f xml:space="preserve"> Ops!BJ$44</f>
        <v>0</v>
      </c>
      <c r="BK11" s="294">
        <f xml:space="preserve"> Ops!BK$44</f>
        <v>0</v>
      </c>
      <c r="BL11" s="294">
        <f xml:space="preserve"> Ops!BL$44</f>
        <v>0</v>
      </c>
      <c r="BM11" s="294">
        <f xml:space="preserve"> Ops!BM$44</f>
        <v>0</v>
      </c>
      <c r="BN11" s="294">
        <f xml:space="preserve"> Ops!BN$44</f>
        <v>0</v>
      </c>
      <c r="BO11" s="294">
        <f xml:space="preserve"> Ops!BO$44</f>
        <v>0</v>
      </c>
      <c r="BP11" s="294">
        <f xml:space="preserve"> Ops!BP$44</f>
        <v>0</v>
      </c>
      <c r="BQ11" s="294">
        <f xml:space="preserve"> Ops!BQ$44</f>
        <v>0</v>
      </c>
      <c r="BR11" s="294">
        <f xml:space="preserve"> Ops!BR$44</f>
        <v>0</v>
      </c>
      <c r="BS11" s="294">
        <f xml:space="preserve"> Ops!BS$44</f>
        <v>0</v>
      </c>
      <c r="BT11" s="294">
        <f xml:space="preserve"> Ops!BT$44</f>
        <v>0</v>
      </c>
      <c r="BU11" s="294">
        <f xml:space="preserve"> Ops!BU$44</f>
        <v>0</v>
      </c>
      <c r="BV11" s="294">
        <f xml:space="preserve"> Ops!BV$44</f>
        <v>0</v>
      </c>
      <c r="BW11" s="294">
        <f xml:space="preserve"> Ops!BW$44</f>
        <v>0</v>
      </c>
      <c r="BX11" s="294">
        <f xml:space="preserve"> Ops!BX$44</f>
        <v>0</v>
      </c>
      <c r="BY11" s="294">
        <f xml:space="preserve"> Ops!BY$44</f>
        <v>0</v>
      </c>
      <c r="BZ11" s="294">
        <f xml:space="preserve"> Ops!BZ$44</f>
        <v>0</v>
      </c>
      <c r="CA11" s="294">
        <f xml:space="preserve"> Ops!CA$44</f>
        <v>0</v>
      </c>
      <c r="CB11" s="294">
        <f xml:space="preserve"> Ops!CB$44</f>
        <v>0</v>
      </c>
      <c r="CC11" s="294">
        <f xml:space="preserve"> Ops!CC$44</f>
        <v>0</v>
      </c>
      <c r="CD11" s="294">
        <f xml:space="preserve"> Ops!CD$44</f>
        <v>0</v>
      </c>
      <c r="CE11" s="294">
        <f xml:space="preserve"> Ops!CE$44</f>
        <v>0</v>
      </c>
      <c r="CF11" s="294">
        <f xml:space="preserve"> Ops!CF$44</f>
        <v>0</v>
      </c>
      <c r="CG11" s="294">
        <f xml:space="preserve"> Ops!CG$44</f>
        <v>0</v>
      </c>
      <c r="CH11" s="294">
        <f xml:space="preserve"> Ops!CH$44</f>
        <v>0</v>
      </c>
      <c r="CI11" s="294">
        <f xml:space="preserve"> Ops!CI$44</f>
        <v>0</v>
      </c>
      <c r="CJ11" s="294">
        <f xml:space="preserve"> Ops!CJ$44</f>
        <v>0</v>
      </c>
      <c r="CK11" s="294">
        <f xml:space="preserve"> Ops!CK$44</f>
        <v>0</v>
      </c>
      <c r="CL11" s="294">
        <f xml:space="preserve"> Ops!CL$44</f>
        <v>0</v>
      </c>
      <c r="CM11" s="294">
        <f xml:space="preserve"> Ops!CM$44</f>
        <v>0</v>
      </c>
      <c r="CN11" s="294">
        <f xml:space="preserve"> Ops!CN$44</f>
        <v>0</v>
      </c>
      <c r="CO11" s="294">
        <f xml:space="preserve"> Ops!CO$44</f>
        <v>0</v>
      </c>
      <c r="CP11" s="294">
        <f xml:space="preserve"> Ops!CP$44</f>
        <v>0</v>
      </c>
      <c r="CQ11" s="294">
        <f xml:space="preserve"> Ops!CQ$44</f>
        <v>0</v>
      </c>
      <c r="CR11" s="294">
        <f xml:space="preserve"> Ops!CR$44</f>
        <v>0</v>
      </c>
      <c r="CS11" s="294">
        <f xml:space="preserve"> Ops!CS$44</f>
        <v>0</v>
      </c>
      <c r="CT11" s="294">
        <f xml:space="preserve"> Ops!CT$44</f>
        <v>0</v>
      </c>
      <c r="CU11" s="294">
        <f xml:space="preserve"> Ops!CU$44</f>
        <v>0</v>
      </c>
      <c r="CV11" s="294">
        <f xml:space="preserve"> Ops!CV$44</f>
        <v>0</v>
      </c>
      <c r="CW11" s="294">
        <f xml:space="preserve"> Ops!CW$44</f>
        <v>0</v>
      </c>
      <c r="CX11" s="294">
        <f xml:space="preserve"> Ops!CX$44</f>
        <v>0</v>
      </c>
      <c r="CY11" s="294">
        <f xml:space="preserve"> Ops!CY$44</f>
        <v>0</v>
      </c>
      <c r="CZ11" s="294">
        <f xml:space="preserve"> Ops!CZ$44</f>
        <v>0</v>
      </c>
      <c r="DA11" s="294">
        <f xml:space="preserve"> Ops!DA$44</f>
        <v>0</v>
      </c>
      <c r="DB11" s="294">
        <f xml:space="preserve"> Ops!DB$44</f>
        <v>0</v>
      </c>
      <c r="DC11" s="294">
        <f xml:space="preserve"> Ops!DC$44</f>
        <v>0</v>
      </c>
      <c r="DD11" s="294">
        <f xml:space="preserve"> Ops!DD$44</f>
        <v>0</v>
      </c>
      <c r="DE11" s="294">
        <f xml:space="preserve"> Ops!DE$44</f>
        <v>0</v>
      </c>
      <c r="DF11" s="294">
        <f xml:space="preserve"> Ops!DF$44</f>
        <v>0</v>
      </c>
      <c r="DG11" s="294">
        <f xml:space="preserve"> Ops!DG$44</f>
        <v>0</v>
      </c>
      <c r="DH11" s="294">
        <f xml:space="preserve"> Ops!DH$44</f>
        <v>0</v>
      </c>
      <c r="DI11" s="294">
        <f xml:space="preserve"> Ops!DI$44</f>
        <v>0</v>
      </c>
      <c r="DJ11" s="294">
        <f xml:space="preserve"> Ops!DJ$44</f>
        <v>0</v>
      </c>
      <c r="DK11" s="294">
        <f xml:space="preserve"> Ops!DK$44</f>
        <v>0</v>
      </c>
      <c r="DL11" s="294">
        <f xml:space="preserve"> Ops!DL$44</f>
        <v>0</v>
      </c>
      <c r="DM11" s="294">
        <f xml:space="preserve"> Ops!DM$44</f>
        <v>0</v>
      </c>
      <c r="DN11" s="294">
        <f xml:space="preserve"> Ops!DN$44</f>
        <v>0</v>
      </c>
      <c r="DO11" s="294">
        <f xml:space="preserve"> Ops!DO$44</f>
        <v>0</v>
      </c>
      <c r="DP11" s="294">
        <f xml:space="preserve"> Ops!DP$44</f>
        <v>0</v>
      </c>
      <c r="DQ11" s="294">
        <f xml:space="preserve"> Ops!DQ$44</f>
        <v>0</v>
      </c>
      <c r="DR11" s="294">
        <f xml:space="preserve"> Ops!DR$44</f>
        <v>0</v>
      </c>
      <c r="DS11" s="294">
        <f xml:space="preserve"> Ops!DS$44</f>
        <v>0</v>
      </c>
      <c r="DT11" s="294">
        <f xml:space="preserve"> Ops!DT$44</f>
        <v>0</v>
      </c>
      <c r="DU11" s="294">
        <f xml:space="preserve"> Ops!DU$44</f>
        <v>0</v>
      </c>
      <c r="DV11" s="294">
        <f xml:space="preserve"> Ops!DV$44</f>
        <v>0</v>
      </c>
      <c r="DW11" s="294">
        <f xml:space="preserve"> Ops!DW$44</f>
        <v>0</v>
      </c>
      <c r="DX11" s="294">
        <f xml:space="preserve"> Ops!DX$44</f>
        <v>0</v>
      </c>
      <c r="DY11" s="294">
        <f xml:space="preserve"> Ops!DY$44</f>
        <v>0</v>
      </c>
      <c r="DZ11" s="294">
        <f xml:space="preserve"> Ops!DZ$44</f>
        <v>0</v>
      </c>
      <c r="EA11" s="294">
        <f xml:space="preserve"> Ops!EA$44</f>
        <v>0</v>
      </c>
      <c r="EB11" s="294">
        <f xml:space="preserve"> Ops!EB$44</f>
        <v>0</v>
      </c>
      <c r="EC11" s="294">
        <f xml:space="preserve"> Ops!EC$44</f>
        <v>0</v>
      </c>
      <c r="ED11" s="294">
        <f xml:space="preserve"> Ops!ED$44</f>
        <v>0</v>
      </c>
      <c r="EE11" s="294">
        <f xml:space="preserve"> Ops!EE$44</f>
        <v>0</v>
      </c>
      <c r="EF11" s="294">
        <f xml:space="preserve"> Ops!EF$44</f>
        <v>0</v>
      </c>
      <c r="EG11" s="294">
        <f xml:space="preserve"> Ops!EG$44</f>
        <v>0</v>
      </c>
      <c r="EH11" s="294">
        <f xml:space="preserve"> Ops!EH$44</f>
        <v>0</v>
      </c>
      <c r="EI11" s="294">
        <f xml:space="preserve"> Ops!EI$44</f>
        <v>0</v>
      </c>
      <c r="EJ11" s="294">
        <f xml:space="preserve"> Ops!EJ$44</f>
        <v>0</v>
      </c>
      <c r="EK11" s="294">
        <f xml:space="preserve"> Ops!EK$44</f>
        <v>0</v>
      </c>
      <c r="EL11" s="294">
        <f xml:space="preserve"> Ops!EL$44</f>
        <v>0</v>
      </c>
      <c r="EM11" s="294">
        <f xml:space="preserve"> Ops!EM$44</f>
        <v>0</v>
      </c>
      <c r="EN11" s="294">
        <f xml:space="preserve"> Ops!EN$44</f>
        <v>0</v>
      </c>
      <c r="EO11" s="294">
        <f xml:space="preserve"> Ops!EO$44</f>
        <v>0</v>
      </c>
      <c r="EP11" s="294">
        <f xml:space="preserve"> Ops!EP$44</f>
        <v>0</v>
      </c>
      <c r="EQ11" s="294">
        <f xml:space="preserve"> Ops!EQ$44</f>
        <v>0</v>
      </c>
      <c r="ER11" s="294">
        <f xml:space="preserve"> Ops!ER$44</f>
        <v>0</v>
      </c>
      <c r="ES11" s="294">
        <f xml:space="preserve"> Ops!ES$44</f>
        <v>0</v>
      </c>
      <c r="ET11" s="294">
        <f xml:space="preserve"> Ops!ET$44</f>
        <v>0</v>
      </c>
      <c r="EU11" s="294">
        <f xml:space="preserve"> Ops!EU$44</f>
        <v>0</v>
      </c>
      <c r="EV11" s="294">
        <f xml:space="preserve"> Ops!EV$44</f>
        <v>0</v>
      </c>
      <c r="EW11" s="294">
        <f xml:space="preserve"> Ops!EW$44</f>
        <v>0</v>
      </c>
      <c r="EX11" s="294">
        <f xml:space="preserve"> Ops!EX$44</f>
        <v>0</v>
      </c>
      <c r="EY11" s="294">
        <f xml:space="preserve"> Ops!EY$44</f>
        <v>0</v>
      </c>
      <c r="EZ11" s="294">
        <f xml:space="preserve"> Ops!EZ$44</f>
        <v>0</v>
      </c>
      <c r="FA11" s="294">
        <f xml:space="preserve"> Ops!FA$44</f>
        <v>0</v>
      </c>
      <c r="FB11" s="294">
        <f xml:space="preserve"> Ops!FB$44</f>
        <v>0</v>
      </c>
      <c r="FC11" s="294">
        <f xml:space="preserve"> Ops!FC$44</f>
        <v>0</v>
      </c>
      <c r="FD11" s="294">
        <f xml:space="preserve"> Ops!FD$44</f>
        <v>0</v>
      </c>
      <c r="FE11" s="294">
        <f xml:space="preserve"> Ops!FE$44</f>
        <v>0</v>
      </c>
      <c r="FF11" s="294">
        <f xml:space="preserve"> Ops!FF$44</f>
        <v>0</v>
      </c>
      <c r="FG11" s="294">
        <f xml:space="preserve"> Ops!FG$44</f>
        <v>0</v>
      </c>
      <c r="FH11" s="294">
        <f xml:space="preserve"> Ops!FH$44</f>
        <v>0</v>
      </c>
      <c r="FI11" s="294">
        <f xml:space="preserve"> Ops!FI$44</f>
        <v>0</v>
      </c>
      <c r="FJ11" s="294">
        <f xml:space="preserve"> Ops!FJ$44</f>
        <v>0</v>
      </c>
      <c r="FK11" s="294">
        <f xml:space="preserve"> Ops!FK$44</f>
        <v>0</v>
      </c>
      <c r="FL11" s="294">
        <f xml:space="preserve"> Ops!FL$44</f>
        <v>0</v>
      </c>
      <c r="FM11" s="294">
        <f xml:space="preserve"> Ops!FM$44</f>
        <v>0</v>
      </c>
      <c r="FN11" s="294">
        <f xml:space="preserve"> Ops!FN$44</f>
        <v>0</v>
      </c>
      <c r="FO11" s="294">
        <f xml:space="preserve"> Ops!FO$44</f>
        <v>0</v>
      </c>
      <c r="FP11" s="294">
        <f xml:space="preserve"> Ops!FP$44</f>
        <v>0</v>
      </c>
      <c r="FQ11" s="294">
        <f xml:space="preserve"> Ops!FQ$44</f>
        <v>0</v>
      </c>
      <c r="FR11" s="294">
        <f xml:space="preserve"> Ops!FR$44</f>
        <v>0</v>
      </c>
      <c r="FS11" s="294">
        <f xml:space="preserve"> Ops!FS$44</f>
        <v>0</v>
      </c>
      <c r="FT11" s="294">
        <f xml:space="preserve"> Ops!FT$44</f>
        <v>0</v>
      </c>
      <c r="FU11" s="294">
        <f xml:space="preserve"> Ops!FU$44</f>
        <v>0</v>
      </c>
      <c r="FV11" s="294">
        <f xml:space="preserve"> Ops!FV$44</f>
        <v>0</v>
      </c>
      <c r="FW11" s="294">
        <f xml:space="preserve"> Ops!FW$44</f>
        <v>0</v>
      </c>
      <c r="FX11" s="294">
        <f xml:space="preserve"> Ops!FX$44</f>
        <v>0</v>
      </c>
      <c r="FY11" s="294">
        <f xml:space="preserve"> Ops!FY$44</f>
        <v>0</v>
      </c>
      <c r="FZ11" s="294">
        <f xml:space="preserve"> Ops!FZ$44</f>
        <v>0</v>
      </c>
      <c r="GA11" s="294">
        <f xml:space="preserve"> Ops!GA$44</f>
        <v>0</v>
      </c>
      <c r="GB11" s="294">
        <f xml:space="preserve"> Ops!GB$44</f>
        <v>0</v>
      </c>
      <c r="GC11" s="294">
        <f xml:space="preserve"> Ops!GC$44</f>
        <v>0</v>
      </c>
      <c r="GD11" s="294">
        <f xml:space="preserve"> Ops!GD$44</f>
        <v>0</v>
      </c>
      <c r="GE11" s="294">
        <f xml:space="preserve"> Ops!GE$44</f>
        <v>0</v>
      </c>
      <c r="GF11" s="294">
        <f xml:space="preserve"> Ops!GF$44</f>
        <v>0</v>
      </c>
      <c r="GG11" s="294">
        <f xml:space="preserve"> Ops!GG$44</f>
        <v>0</v>
      </c>
      <c r="GH11" s="294">
        <f xml:space="preserve"> Ops!GH$44</f>
        <v>0</v>
      </c>
      <c r="GI11" s="294">
        <f xml:space="preserve"> Ops!GI$44</f>
        <v>0</v>
      </c>
      <c r="GJ11" s="294">
        <f xml:space="preserve"> Ops!GJ$44</f>
        <v>0</v>
      </c>
    </row>
    <row r="12" spans="1:192" outlineLevel="1" x14ac:dyDescent="0.25">
      <c r="A12" s="211"/>
      <c r="D12" s="215"/>
      <c r="E12" s="238" t="s">
        <v>51</v>
      </c>
      <c r="F12" s="238"/>
      <c r="G12" s="238" t="str">
        <f>SMU</f>
        <v>$ 000s</v>
      </c>
      <c r="H12" s="238">
        <f xml:space="preserve"> SUM(J12:GJ12)</f>
        <v>605841.74419919413</v>
      </c>
      <c r="I12" s="238"/>
      <c r="J12" s="238">
        <f t="shared" ref="J12:AO12" si="0">SUM(J9:J11)</f>
        <v>0</v>
      </c>
      <c r="K12" s="238">
        <f t="shared" si="0"/>
        <v>0</v>
      </c>
      <c r="L12" s="238">
        <f t="shared" si="0"/>
        <v>0</v>
      </c>
      <c r="M12" s="238">
        <f t="shared" si="0"/>
        <v>0</v>
      </c>
      <c r="N12" s="238">
        <f t="shared" si="0"/>
        <v>0</v>
      </c>
      <c r="O12" s="238">
        <f t="shared" si="0"/>
        <v>0</v>
      </c>
      <c r="P12" s="238">
        <f t="shared" si="0"/>
        <v>2473.965825489609</v>
      </c>
      <c r="Q12" s="238">
        <f t="shared" si="0"/>
        <v>16540.374103078815</v>
      </c>
      <c r="R12" s="238">
        <f t="shared" si="0"/>
        <v>16491.258509705833</v>
      </c>
      <c r="S12" s="238">
        <f t="shared" si="0"/>
        <v>16448.472220223513</v>
      </c>
      <c r="T12" s="238">
        <f t="shared" si="0"/>
        <v>16349.578769804797</v>
      </c>
      <c r="U12" s="238">
        <f t="shared" si="0"/>
        <v>16306.877882097891</v>
      </c>
      <c r="V12" s="238">
        <f t="shared" si="0"/>
        <v>16206.006562670802</v>
      </c>
      <c r="W12" s="238">
        <f t="shared" si="0"/>
        <v>16163.390906276687</v>
      </c>
      <c r="X12" s="238">
        <f t="shared" si="0"/>
        <v>16060.502160461056</v>
      </c>
      <c r="Y12" s="238">
        <f t="shared" si="0"/>
        <v>16017.971565257347</v>
      </c>
      <c r="Z12" s="238">
        <f t="shared" si="0"/>
        <v>15912.734655665554</v>
      </c>
      <c r="AA12" s="238">
        <f t="shared" si="0"/>
        <v>15870.288951869436</v>
      </c>
      <c r="AB12" s="238">
        <f t="shared" si="0"/>
        <v>15763.237692945655</v>
      </c>
      <c r="AC12" s="238">
        <f t="shared" si="0"/>
        <v>15720.876711113207</v>
      </c>
      <c r="AD12" s="238">
        <f t="shared" si="0"/>
        <v>15611.68442701095</v>
      </c>
      <c r="AE12" s="238">
        <f t="shared" si="0"/>
        <v>15569.407998036448</v>
      </c>
      <c r="AF12" s="238">
        <f t="shared" si="0"/>
        <v>15458.031868252147</v>
      </c>
      <c r="AG12" s="238">
        <f t="shared" si="0"/>
        <v>15415.839823367412</v>
      </c>
      <c r="AH12" s="238">
        <f t="shared" si="0"/>
        <v>15301.921827692771</v>
      </c>
      <c r="AI12" s="238">
        <f t="shared" si="0"/>
        <v>15259.813998466489</v>
      </c>
      <c r="AJ12" s="238">
        <f t="shared" si="0"/>
        <v>15143.931986173007</v>
      </c>
      <c r="AK12" s="238">
        <f t="shared" si="0"/>
        <v>15101.908204510059</v>
      </c>
      <c r="AL12" s="238">
        <f t="shared" si="0"/>
        <v>14983.708551970709</v>
      </c>
      <c r="AM12" s="238">
        <f t="shared" si="0"/>
        <v>14941.768650111468</v>
      </c>
      <c r="AN12" s="238">
        <f t="shared" si="0"/>
        <v>14821.205004521331</v>
      </c>
      <c r="AO12" s="238">
        <f t="shared" si="0"/>
        <v>14779.348815041058</v>
      </c>
      <c r="AP12" s="238">
        <f t="shared" ref="AP12:BD12" si="1">SUM(AP9:AP11)</f>
        <v>14656.033622787068</v>
      </c>
      <c r="AQ12" s="238">
        <f t="shared" si="1"/>
        <v>14614.260978595172</v>
      </c>
      <c r="AR12" s="238">
        <f t="shared" si="1"/>
        <v>14488.819756248155</v>
      </c>
      <c r="AS12" s="238">
        <f t="shared" si="1"/>
        <v>14447.130490587595</v>
      </c>
      <c r="AT12" s="238">
        <f t="shared" si="1"/>
        <v>14319.180443793635</v>
      </c>
      <c r="AU12" s="238">
        <f t="shared" si="1"/>
        <v>14277.574390240161</v>
      </c>
      <c r="AV12" s="238">
        <f t="shared" si="1"/>
        <v>14147.065342510323</v>
      </c>
      <c r="AW12" s="238">
        <f t="shared" si="1"/>
        <v>14105.542334971939</v>
      </c>
      <c r="AX12" s="238">
        <f t="shared" si="1"/>
        <v>13972.054763051612</v>
      </c>
      <c r="AY12" s="238">
        <f t="shared" si="1"/>
        <v>13930.614635767794</v>
      </c>
      <c r="AZ12" s="238">
        <f t="shared" si="1"/>
        <v>13794.825655644952</v>
      </c>
      <c r="BA12" s="238">
        <f t="shared" si="1"/>
        <v>13753.468243186053</v>
      </c>
      <c r="BB12" s="238">
        <f t="shared" si="1"/>
        <v>13614.963483460753</v>
      </c>
      <c r="BC12" s="238">
        <f t="shared" si="1"/>
        <v>13573.688620727316</v>
      </c>
      <c r="BD12" s="238">
        <f t="shared" si="1"/>
        <v>13432.413765807512</v>
      </c>
      <c r="BE12" s="238">
        <f t="shared" ref="BE12:DP12" si="2">SUM(BE9:BE11)</f>
        <v>0</v>
      </c>
      <c r="BF12" s="238">
        <f t="shared" si="2"/>
        <v>0</v>
      </c>
      <c r="BG12" s="238">
        <f t="shared" si="2"/>
        <v>0</v>
      </c>
      <c r="BH12" s="238">
        <f t="shared" si="2"/>
        <v>0</v>
      </c>
      <c r="BI12" s="238">
        <f t="shared" si="2"/>
        <v>0</v>
      </c>
      <c r="BJ12" s="238">
        <f t="shared" si="2"/>
        <v>0</v>
      </c>
      <c r="BK12" s="238">
        <f t="shared" si="2"/>
        <v>0</v>
      </c>
      <c r="BL12" s="238">
        <f t="shared" si="2"/>
        <v>0</v>
      </c>
      <c r="BM12" s="238">
        <f t="shared" si="2"/>
        <v>0</v>
      </c>
      <c r="BN12" s="238">
        <f t="shared" si="2"/>
        <v>0</v>
      </c>
      <c r="BO12" s="238">
        <f t="shared" si="2"/>
        <v>0</v>
      </c>
      <c r="BP12" s="238">
        <f t="shared" si="2"/>
        <v>0</v>
      </c>
      <c r="BQ12" s="238">
        <f t="shared" si="2"/>
        <v>0</v>
      </c>
      <c r="BR12" s="238">
        <f t="shared" si="2"/>
        <v>0</v>
      </c>
      <c r="BS12" s="238">
        <f t="shared" si="2"/>
        <v>0</v>
      </c>
      <c r="BT12" s="238">
        <f t="shared" si="2"/>
        <v>0</v>
      </c>
      <c r="BU12" s="238">
        <f t="shared" si="2"/>
        <v>0</v>
      </c>
      <c r="BV12" s="238">
        <f t="shared" si="2"/>
        <v>0</v>
      </c>
      <c r="BW12" s="238">
        <f t="shared" si="2"/>
        <v>0</v>
      </c>
      <c r="BX12" s="238">
        <f t="shared" si="2"/>
        <v>0</v>
      </c>
      <c r="BY12" s="238">
        <f t="shared" si="2"/>
        <v>0</v>
      </c>
      <c r="BZ12" s="238">
        <f t="shared" si="2"/>
        <v>0</v>
      </c>
      <c r="CA12" s="238">
        <f t="shared" si="2"/>
        <v>0</v>
      </c>
      <c r="CB12" s="238">
        <f t="shared" si="2"/>
        <v>0</v>
      </c>
      <c r="CC12" s="238">
        <f t="shared" si="2"/>
        <v>0</v>
      </c>
      <c r="CD12" s="238">
        <f t="shared" si="2"/>
        <v>0</v>
      </c>
      <c r="CE12" s="238">
        <f t="shared" si="2"/>
        <v>0</v>
      </c>
      <c r="CF12" s="238">
        <f t="shared" si="2"/>
        <v>0</v>
      </c>
      <c r="CG12" s="238">
        <f t="shared" si="2"/>
        <v>0</v>
      </c>
      <c r="CH12" s="238">
        <f t="shared" si="2"/>
        <v>0</v>
      </c>
      <c r="CI12" s="238">
        <f t="shared" si="2"/>
        <v>0</v>
      </c>
      <c r="CJ12" s="238">
        <f t="shared" si="2"/>
        <v>0</v>
      </c>
      <c r="CK12" s="238">
        <f t="shared" si="2"/>
        <v>0</v>
      </c>
      <c r="CL12" s="238">
        <f t="shared" si="2"/>
        <v>0</v>
      </c>
      <c r="CM12" s="238">
        <f t="shared" si="2"/>
        <v>0</v>
      </c>
      <c r="CN12" s="238">
        <f t="shared" si="2"/>
        <v>0</v>
      </c>
      <c r="CO12" s="238">
        <f t="shared" si="2"/>
        <v>0</v>
      </c>
      <c r="CP12" s="238">
        <f t="shared" si="2"/>
        <v>0</v>
      </c>
      <c r="CQ12" s="238">
        <f t="shared" si="2"/>
        <v>0</v>
      </c>
      <c r="CR12" s="238">
        <f t="shared" si="2"/>
        <v>0</v>
      </c>
      <c r="CS12" s="238">
        <f t="shared" si="2"/>
        <v>0</v>
      </c>
      <c r="CT12" s="238">
        <f t="shared" si="2"/>
        <v>0</v>
      </c>
      <c r="CU12" s="238">
        <f t="shared" si="2"/>
        <v>0</v>
      </c>
      <c r="CV12" s="238">
        <f t="shared" si="2"/>
        <v>0</v>
      </c>
      <c r="CW12" s="238">
        <f t="shared" si="2"/>
        <v>0</v>
      </c>
      <c r="CX12" s="238">
        <f t="shared" si="2"/>
        <v>0</v>
      </c>
      <c r="CY12" s="238">
        <f t="shared" si="2"/>
        <v>0</v>
      </c>
      <c r="CZ12" s="238">
        <f t="shared" si="2"/>
        <v>0</v>
      </c>
      <c r="DA12" s="238">
        <f t="shared" si="2"/>
        <v>0</v>
      </c>
      <c r="DB12" s="238">
        <f t="shared" si="2"/>
        <v>0</v>
      </c>
      <c r="DC12" s="238">
        <f t="shared" si="2"/>
        <v>0</v>
      </c>
      <c r="DD12" s="238">
        <f t="shared" si="2"/>
        <v>0</v>
      </c>
      <c r="DE12" s="238">
        <f t="shared" si="2"/>
        <v>0</v>
      </c>
      <c r="DF12" s="238">
        <f t="shared" si="2"/>
        <v>0</v>
      </c>
      <c r="DG12" s="238">
        <f t="shared" si="2"/>
        <v>0</v>
      </c>
      <c r="DH12" s="238">
        <f t="shared" si="2"/>
        <v>0</v>
      </c>
      <c r="DI12" s="238">
        <f t="shared" si="2"/>
        <v>0</v>
      </c>
      <c r="DJ12" s="238">
        <f t="shared" si="2"/>
        <v>0</v>
      </c>
      <c r="DK12" s="238">
        <f t="shared" si="2"/>
        <v>0</v>
      </c>
      <c r="DL12" s="238">
        <f t="shared" si="2"/>
        <v>0</v>
      </c>
      <c r="DM12" s="238">
        <f t="shared" si="2"/>
        <v>0</v>
      </c>
      <c r="DN12" s="238">
        <f t="shared" si="2"/>
        <v>0</v>
      </c>
      <c r="DO12" s="238">
        <f t="shared" si="2"/>
        <v>0</v>
      </c>
      <c r="DP12" s="238">
        <f t="shared" si="2"/>
        <v>0</v>
      </c>
      <c r="DQ12" s="238">
        <f t="shared" ref="DQ12:GB12" si="3">SUM(DQ9:DQ11)</f>
        <v>0</v>
      </c>
      <c r="DR12" s="238">
        <f t="shared" si="3"/>
        <v>0</v>
      </c>
      <c r="DS12" s="238">
        <f t="shared" si="3"/>
        <v>0</v>
      </c>
      <c r="DT12" s="238">
        <f t="shared" si="3"/>
        <v>0</v>
      </c>
      <c r="DU12" s="238">
        <f t="shared" si="3"/>
        <v>0</v>
      </c>
      <c r="DV12" s="238">
        <f t="shared" si="3"/>
        <v>0</v>
      </c>
      <c r="DW12" s="238">
        <f t="shared" si="3"/>
        <v>0</v>
      </c>
      <c r="DX12" s="238">
        <f t="shared" si="3"/>
        <v>0</v>
      </c>
      <c r="DY12" s="238">
        <f t="shared" si="3"/>
        <v>0</v>
      </c>
      <c r="DZ12" s="238">
        <f t="shared" si="3"/>
        <v>0</v>
      </c>
      <c r="EA12" s="238">
        <f t="shared" si="3"/>
        <v>0</v>
      </c>
      <c r="EB12" s="238">
        <f t="shared" si="3"/>
        <v>0</v>
      </c>
      <c r="EC12" s="238">
        <f t="shared" si="3"/>
        <v>0</v>
      </c>
      <c r="ED12" s="238">
        <f t="shared" si="3"/>
        <v>0</v>
      </c>
      <c r="EE12" s="238">
        <f t="shared" si="3"/>
        <v>0</v>
      </c>
      <c r="EF12" s="238">
        <f t="shared" si="3"/>
        <v>0</v>
      </c>
      <c r="EG12" s="238">
        <f t="shared" si="3"/>
        <v>0</v>
      </c>
      <c r="EH12" s="238">
        <f t="shared" si="3"/>
        <v>0</v>
      </c>
      <c r="EI12" s="238">
        <f t="shared" si="3"/>
        <v>0</v>
      </c>
      <c r="EJ12" s="238">
        <f t="shared" si="3"/>
        <v>0</v>
      </c>
      <c r="EK12" s="238">
        <f t="shared" si="3"/>
        <v>0</v>
      </c>
      <c r="EL12" s="238">
        <f t="shared" si="3"/>
        <v>0</v>
      </c>
      <c r="EM12" s="238">
        <f t="shared" si="3"/>
        <v>0</v>
      </c>
      <c r="EN12" s="238">
        <f t="shared" si="3"/>
        <v>0</v>
      </c>
      <c r="EO12" s="238">
        <f t="shared" si="3"/>
        <v>0</v>
      </c>
      <c r="EP12" s="238">
        <f t="shared" si="3"/>
        <v>0</v>
      </c>
      <c r="EQ12" s="238">
        <f t="shared" si="3"/>
        <v>0</v>
      </c>
      <c r="ER12" s="238">
        <f t="shared" si="3"/>
        <v>0</v>
      </c>
      <c r="ES12" s="238">
        <f t="shared" si="3"/>
        <v>0</v>
      </c>
      <c r="ET12" s="238">
        <f t="shared" si="3"/>
        <v>0</v>
      </c>
      <c r="EU12" s="238">
        <f t="shared" si="3"/>
        <v>0</v>
      </c>
      <c r="EV12" s="238">
        <f t="shared" si="3"/>
        <v>0</v>
      </c>
      <c r="EW12" s="238">
        <f t="shared" si="3"/>
        <v>0</v>
      </c>
      <c r="EX12" s="238">
        <f t="shared" si="3"/>
        <v>0</v>
      </c>
      <c r="EY12" s="238">
        <f t="shared" si="3"/>
        <v>0</v>
      </c>
      <c r="EZ12" s="238">
        <f t="shared" si="3"/>
        <v>0</v>
      </c>
      <c r="FA12" s="238">
        <f t="shared" si="3"/>
        <v>0</v>
      </c>
      <c r="FB12" s="238">
        <f t="shared" si="3"/>
        <v>0</v>
      </c>
      <c r="FC12" s="238">
        <f t="shared" si="3"/>
        <v>0</v>
      </c>
      <c r="FD12" s="238">
        <f t="shared" si="3"/>
        <v>0</v>
      </c>
      <c r="FE12" s="238">
        <f t="shared" si="3"/>
        <v>0</v>
      </c>
      <c r="FF12" s="238">
        <f t="shared" si="3"/>
        <v>0</v>
      </c>
      <c r="FG12" s="238">
        <f t="shared" si="3"/>
        <v>0</v>
      </c>
      <c r="FH12" s="238">
        <f t="shared" si="3"/>
        <v>0</v>
      </c>
      <c r="FI12" s="238">
        <f t="shared" si="3"/>
        <v>0</v>
      </c>
      <c r="FJ12" s="238">
        <f t="shared" si="3"/>
        <v>0</v>
      </c>
      <c r="FK12" s="238">
        <f t="shared" si="3"/>
        <v>0</v>
      </c>
      <c r="FL12" s="238">
        <f t="shared" si="3"/>
        <v>0</v>
      </c>
      <c r="FM12" s="238">
        <f t="shared" si="3"/>
        <v>0</v>
      </c>
      <c r="FN12" s="238">
        <f t="shared" si="3"/>
        <v>0</v>
      </c>
      <c r="FO12" s="238">
        <f t="shared" si="3"/>
        <v>0</v>
      </c>
      <c r="FP12" s="238">
        <f t="shared" si="3"/>
        <v>0</v>
      </c>
      <c r="FQ12" s="238">
        <f t="shared" si="3"/>
        <v>0</v>
      </c>
      <c r="FR12" s="238">
        <f t="shared" si="3"/>
        <v>0</v>
      </c>
      <c r="FS12" s="238">
        <f t="shared" si="3"/>
        <v>0</v>
      </c>
      <c r="FT12" s="238">
        <f t="shared" si="3"/>
        <v>0</v>
      </c>
      <c r="FU12" s="238">
        <f t="shared" si="3"/>
        <v>0</v>
      </c>
      <c r="FV12" s="238">
        <f t="shared" si="3"/>
        <v>0</v>
      </c>
      <c r="FW12" s="238">
        <f t="shared" si="3"/>
        <v>0</v>
      </c>
      <c r="FX12" s="238">
        <f t="shared" si="3"/>
        <v>0</v>
      </c>
      <c r="FY12" s="238">
        <f t="shared" si="3"/>
        <v>0</v>
      </c>
      <c r="FZ12" s="238">
        <f t="shared" si="3"/>
        <v>0</v>
      </c>
      <c r="GA12" s="238">
        <f t="shared" si="3"/>
        <v>0</v>
      </c>
      <c r="GB12" s="238">
        <f t="shared" si="3"/>
        <v>0</v>
      </c>
      <c r="GC12" s="238">
        <f t="shared" ref="GC12:GJ12" si="4">SUM(GC9:GC11)</f>
        <v>0</v>
      </c>
      <c r="GD12" s="238">
        <f t="shared" si="4"/>
        <v>0</v>
      </c>
      <c r="GE12" s="238">
        <f t="shared" si="4"/>
        <v>0</v>
      </c>
      <c r="GF12" s="238">
        <f t="shared" si="4"/>
        <v>0</v>
      </c>
      <c r="GG12" s="238">
        <f t="shared" si="4"/>
        <v>0</v>
      </c>
      <c r="GH12" s="238">
        <f t="shared" si="4"/>
        <v>0</v>
      </c>
      <c r="GI12" s="238">
        <f t="shared" si="4"/>
        <v>0</v>
      </c>
      <c r="GJ12" s="238">
        <f t="shared" si="4"/>
        <v>0</v>
      </c>
    </row>
    <row r="13" spans="1:192" outlineLevel="1" x14ac:dyDescent="0.25">
      <c r="A13" s="211"/>
      <c r="D13" s="215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1"/>
      <c r="CA13" s="241"/>
      <c r="CB13" s="241"/>
      <c r="CC13" s="241"/>
      <c r="CD13" s="241"/>
      <c r="CE13" s="241"/>
      <c r="CF13" s="241"/>
      <c r="CG13" s="241"/>
      <c r="CH13" s="241"/>
      <c r="CI13" s="241"/>
      <c r="CJ13" s="241"/>
      <c r="CK13" s="241"/>
      <c r="CL13" s="241"/>
      <c r="CM13" s="241"/>
      <c r="CN13" s="241"/>
      <c r="CO13" s="241"/>
      <c r="CP13" s="241"/>
      <c r="CQ13" s="241"/>
      <c r="CR13" s="241"/>
      <c r="CS13" s="241"/>
      <c r="CT13" s="241"/>
      <c r="CU13" s="241"/>
      <c r="CV13" s="241"/>
      <c r="CW13" s="241"/>
      <c r="CX13" s="241"/>
      <c r="CY13" s="241"/>
      <c r="CZ13" s="241"/>
      <c r="DA13" s="241"/>
      <c r="DB13" s="241"/>
      <c r="DC13" s="241"/>
      <c r="DD13" s="241"/>
      <c r="DE13" s="241"/>
      <c r="DF13" s="241"/>
      <c r="DG13" s="241"/>
      <c r="DH13" s="241"/>
      <c r="DI13" s="241"/>
      <c r="DJ13" s="241"/>
      <c r="DK13" s="241"/>
      <c r="DL13" s="241"/>
      <c r="DM13" s="241"/>
      <c r="DN13" s="241"/>
      <c r="DO13" s="241"/>
      <c r="DP13" s="241"/>
      <c r="DQ13" s="241"/>
      <c r="DR13" s="241"/>
      <c r="DS13" s="241"/>
      <c r="DT13" s="241"/>
      <c r="DU13" s="241"/>
      <c r="DV13" s="241"/>
      <c r="DW13" s="241"/>
      <c r="DX13" s="241"/>
      <c r="DY13" s="241"/>
      <c r="DZ13" s="241"/>
      <c r="EA13" s="241"/>
      <c r="EB13" s="241"/>
      <c r="EC13" s="241"/>
      <c r="ED13" s="241"/>
      <c r="EE13" s="241"/>
      <c r="EF13" s="241"/>
      <c r="EG13" s="241"/>
      <c r="EH13" s="241"/>
      <c r="EI13" s="241"/>
      <c r="EJ13" s="241"/>
      <c r="EK13" s="241"/>
      <c r="EL13" s="241"/>
      <c r="EM13" s="241"/>
      <c r="EN13" s="241"/>
      <c r="EO13" s="241"/>
      <c r="EP13" s="241"/>
      <c r="EQ13" s="241"/>
      <c r="ER13" s="241"/>
      <c r="ES13" s="241"/>
      <c r="ET13" s="241"/>
      <c r="EU13" s="241"/>
      <c r="EV13" s="241"/>
      <c r="EW13" s="241"/>
      <c r="EX13" s="241"/>
      <c r="EY13" s="241"/>
      <c r="EZ13" s="241"/>
      <c r="FA13" s="241"/>
      <c r="FB13" s="241"/>
      <c r="FC13" s="241"/>
      <c r="FD13" s="241"/>
      <c r="FE13" s="241"/>
      <c r="FF13" s="241"/>
      <c r="FG13" s="241"/>
      <c r="FH13" s="241"/>
      <c r="FI13" s="241"/>
      <c r="FJ13" s="241"/>
      <c r="FK13" s="241"/>
      <c r="FL13" s="241"/>
      <c r="FM13" s="241"/>
      <c r="FN13" s="241"/>
      <c r="FO13" s="241"/>
      <c r="FP13" s="241"/>
      <c r="FQ13" s="241"/>
      <c r="FR13" s="241"/>
      <c r="FS13" s="241"/>
      <c r="FT13" s="241"/>
      <c r="FU13" s="241"/>
      <c r="FV13" s="241"/>
      <c r="FW13" s="241"/>
      <c r="FX13" s="241"/>
      <c r="FY13" s="241"/>
      <c r="FZ13" s="241"/>
      <c r="GA13" s="241"/>
      <c r="GB13" s="241"/>
      <c r="GC13" s="241"/>
      <c r="GD13" s="241"/>
      <c r="GE13" s="241"/>
      <c r="GF13" s="241"/>
      <c r="GG13" s="241"/>
      <c r="GH13" s="241"/>
      <c r="GI13" s="241"/>
      <c r="GJ13" s="241"/>
    </row>
    <row r="14" spans="1:192" outlineLevel="1" x14ac:dyDescent="0.25">
      <c r="A14" s="211"/>
      <c r="D14" s="215"/>
      <c r="E14" s="294" t="str">
        <f xml:space="preserve"> Acct!E$14</f>
        <v>Wind asset depreciation</v>
      </c>
      <c r="F14" s="294">
        <f xml:space="preserve"> Acct!F$14</f>
        <v>0</v>
      </c>
      <c r="G14" s="294" t="str">
        <f xml:space="preserve"> Acct!G$14</f>
        <v>$ 000s</v>
      </c>
      <c r="H14" s="294">
        <f xml:space="preserve"> Acct!H$14</f>
        <v>-317550.00000000012</v>
      </c>
      <c r="I14" s="294">
        <f xml:space="preserve"> Acct!I$14</f>
        <v>0</v>
      </c>
      <c r="J14" s="294">
        <f xml:space="preserve"> Acct!J$14</f>
        <v>0</v>
      </c>
      <c r="K14" s="294">
        <f xml:space="preserve"> Acct!K$14</f>
        <v>0</v>
      </c>
      <c r="L14" s="294">
        <f xml:space="preserve"> Acct!L$14</f>
        <v>0</v>
      </c>
      <c r="M14" s="294">
        <f xml:space="preserve"> Acct!M$14</f>
        <v>0</v>
      </c>
      <c r="N14" s="294">
        <f xml:space="preserve"> Acct!N$14</f>
        <v>0</v>
      </c>
      <c r="O14" s="294">
        <f xml:space="preserve"> Acct!O$14</f>
        <v>0</v>
      </c>
      <c r="P14" s="294">
        <f xml:space="preserve"> Acct!P$14</f>
        <v>0</v>
      </c>
      <c r="Q14" s="294">
        <f xml:space="preserve"> Acct!Q$14</f>
        <v>-9339.7058823529405</v>
      </c>
      <c r="R14" s="294">
        <f xml:space="preserve"> Acct!R$14</f>
        <v>-9339.7058823529405</v>
      </c>
      <c r="S14" s="294">
        <f xml:space="preserve"> Acct!S$14</f>
        <v>-9339.7058823529405</v>
      </c>
      <c r="T14" s="294">
        <f xml:space="preserve"> Acct!T$14</f>
        <v>-9339.7058823529405</v>
      </c>
      <c r="U14" s="294">
        <f xml:space="preserve"> Acct!U$14</f>
        <v>-9339.7058823529405</v>
      </c>
      <c r="V14" s="294">
        <f xml:space="preserve"> Acct!V$14</f>
        <v>-9339.7058823529405</v>
      </c>
      <c r="W14" s="294">
        <f xml:space="preserve"> Acct!W$14</f>
        <v>-9339.7058823529405</v>
      </c>
      <c r="X14" s="294">
        <f xml:space="preserve"> Acct!X$14</f>
        <v>-9339.7058823529405</v>
      </c>
      <c r="Y14" s="294">
        <f xml:space="preserve"> Acct!Y$14</f>
        <v>-9339.7058823529405</v>
      </c>
      <c r="Z14" s="294">
        <f xml:space="preserve"> Acct!Z$14</f>
        <v>-9339.7058823529405</v>
      </c>
      <c r="AA14" s="294">
        <f xml:space="preserve"> Acct!AA$14</f>
        <v>-9339.7058823529405</v>
      </c>
      <c r="AB14" s="294">
        <f xml:space="preserve"> Acct!AB$14</f>
        <v>-9339.7058823529405</v>
      </c>
      <c r="AC14" s="294">
        <f xml:space="preserve"> Acct!AC$14</f>
        <v>-9339.7058823529405</v>
      </c>
      <c r="AD14" s="294">
        <f xml:space="preserve"> Acct!AD$14</f>
        <v>-9339.7058823529405</v>
      </c>
      <c r="AE14" s="294">
        <f xml:space="preserve"> Acct!AE$14</f>
        <v>-9339.7058823529405</v>
      </c>
      <c r="AF14" s="294">
        <f xml:space="preserve"> Acct!AF$14</f>
        <v>-9339.7058823529405</v>
      </c>
      <c r="AG14" s="294">
        <f xml:space="preserve"> Acct!AG$14</f>
        <v>-9339.7058823529405</v>
      </c>
      <c r="AH14" s="294">
        <f xml:space="preserve"> Acct!AH$14</f>
        <v>-9339.7058823529405</v>
      </c>
      <c r="AI14" s="294">
        <f xml:space="preserve"> Acct!AI$14</f>
        <v>-9339.7058823529405</v>
      </c>
      <c r="AJ14" s="294">
        <f xml:space="preserve"> Acct!AJ$14</f>
        <v>-9339.7058823529405</v>
      </c>
      <c r="AK14" s="294">
        <f xml:space="preserve"> Acct!AK$14</f>
        <v>-9339.7058823529405</v>
      </c>
      <c r="AL14" s="294">
        <f xml:space="preserve"> Acct!AL$14</f>
        <v>-9339.7058823529405</v>
      </c>
      <c r="AM14" s="294">
        <f xml:space="preserve"> Acct!AM$14</f>
        <v>-9339.7058823529405</v>
      </c>
      <c r="AN14" s="294">
        <f xml:space="preserve"> Acct!AN$14</f>
        <v>-9339.7058823529405</v>
      </c>
      <c r="AO14" s="294">
        <f xml:space="preserve"> Acct!AO$14</f>
        <v>-9339.7058823529405</v>
      </c>
      <c r="AP14" s="294">
        <f xml:space="preserve"> Acct!AP$14</f>
        <v>-9339.7058823529405</v>
      </c>
      <c r="AQ14" s="294">
        <f xml:space="preserve"> Acct!AQ$14</f>
        <v>-9339.7058823529405</v>
      </c>
      <c r="AR14" s="294">
        <f xml:space="preserve"> Acct!AR$14</f>
        <v>-9339.7058823529405</v>
      </c>
      <c r="AS14" s="294">
        <f xml:space="preserve"> Acct!AS$14</f>
        <v>-9339.7058823529405</v>
      </c>
      <c r="AT14" s="294">
        <f xml:space="preserve"> Acct!AT$14</f>
        <v>-9339.7058823529405</v>
      </c>
      <c r="AU14" s="294">
        <f xml:space="preserve"> Acct!AU$14</f>
        <v>-9339.7058823529405</v>
      </c>
      <c r="AV14" s="294">
        <f xml:space="preserve"> Acct!AV$14</f>
        <v>-9339.7058823529405</v>
      </c>
      <c r="AW14" s="294">
        <f xml:space="preserve"> Acct!AW$14</f>
        <v>-9339.7058823529405</v>
      </c>
      <c r="AX14" s="294">
        <f xml:space="preserve"> Acct!AX$14</f>
        <v>-9339.7058823529405</v>
      </c>
      <c r="AY14" s="294">
        <f xml:space="preserve"> Acct!AY$14</f>
        <v>0</v>
      </c>
      <c r="AZ14" s="294">
        <f xml:space="preserve"> Acct!AZ$14</f>
        <v>0</v>
      </c>
      <c r="BA14" s="294">
        <f xml:space="preserve"> Acct!BA$14</f>
        <v>0</v>
      </c>
      <c r="BB14" s="294">
        <f xml:space="preserve"> Acct!BB$14</f>
        <v>0</v>
      </c>
      <c r="BC14" s="294">
        <f xml:space="preserve"> Acct!BC$14</f>
        <v>0</v>
      </c>
      <c r="BD14" s="294">
        <f xml:space="preserve"> Acct!BD$14</f>
        <v>0</v>
      </c>
      <c r="BE14" s="294">
        <f xml:space="preserve"> Acct!BE$14</f>
        <v>0</v>
      </c>
      <c r="BF14" s="294">
        <f xml:space="preserve"> Acct!BF$14</f>
        <v>0</v>
      </c>
      <c r="BG14" s="294">
        <f xml:space="preserve"> Acct!BG$14</f>
        <v>0</v>
      </c>
      <c r="BH14" s="294">
        <f xml:space="preserve"> Acct!BH$14</f>
        <v>0</v>
      </c>
      <c r="BI14" s="294">
        <f xml:space="preserve"> Acct!BI$14</f>
        <v>0</v>
      </c>
      <c r="BJ14" s="294">
        <f xml:space="preserve"> Acct!BJ$14</f>
        <v>0</v>
      </c>
      <c r="BK14" s="294">
        <f xml:space="preserve"> Acct!BK$14</f>
        <v>0</v>
      </c>
      <c r="BL14" s="294">
        <f xml:space="preserve"> Acct!BL$14</f>
        <v>0</v>
      </c>
      <c r="BM14" s="294">
        <f xml:space="preserve"> Acct!BM$14</f>
        <v>0</v>
      </c>
      <c r="BN14" s="294">
        <f xml:space="preserve"> Acct!BN$14</f>
        <v>0</v>
      </c>
      <c r="BO14" s="294">
        <f xml:space="preserve"> Acct!BO$14</f>
        <v>0</v>
      </c>
      <c r="BP14" s="294">
        <f xml:space="preserve"> Acct!BP$14</f>
        <v>0</v>
      </c>
      <c r="BQ14" s="294">
        <f xml:space="preserve"> Acct!BQ$14</f>
        <v>0</v>
      </c>
      <c r="BR14" s="294">
        <f xml:space="preserve"> Acct!BR$14</f>
        <v>0</v>
      </c>
      <c r="BS14" s="294">
        <f xml:space="preserve"> Acct!BS$14</f>
        <v>0</v>
      </c>
      <c r="BT14" s="294">
        <f xml:space="preserve"> Acct!BT$14</f>
        <v>0</v>
      </c>
      <c r="BU14" s="294">
        <f xml:space="preserve"> Acct!BU$14</f>
        <v>0</v>
      </c>
      <c r="BV14" s="294">
        <f xml:space="preserve"> Acct!BV$14</f>
        <v>0</v>
      </c>
      <c r="BW14" s="294">
        <f xml:space="preserve"> Acct!BW$14</f>
        <v>0</v>
      </c>
      <c r="BX14" s="294">
        <f xml:space="preserve"> Acct!BX$14</f>
        <v>0</v>
      </c>
      <c r="BY14" s="294">
        <f xml:space="preserve"> Acct!BY$14</f>
        <v>0</v>
      </c>
      <c r="BZ14" s="294">
        <f xml:space="preserve"> Acct!BZ$14</f>
        <v>0</v>
      </c>
      <c r="CA14" s="294">
        <f xml:space="preserve"> Acct!CA$14</f>
        <v>0</v>
      </c>
      <c r="CB14" s="294">
        <f xml:space="preserve"> Acct!CB$14</f>
        <v>0</v>
      </c>
      <c r="CC14" s="294">
        <f xml:space="preserve"> Acct!CC$14</f>
        <v>0</v>
      </c>
      <c r="CD14" s="294">
        <f xml:space="preserve"> Acct!CD$14</f>
        <v>0</v>
      </c>
      <c r="CE14" s="294">
        <f xml:space="preserve"> Acct!CE$14</f>
        <v>0</v>
      </c>
      <c r="CF14" s="294">
        <f xml:space="preserve"> Acct!CF$14</f>
        <v>0</v>
      </c>
      <c r="CG14" s="294">
        <f xml:space="preserve"> Acct!CG$14</f>
        <v>0</v>
      </c>
      <c r="CH14" s="294">
        <f xml:space="preserve"> Acct!CH$14</f>
        <v>0</v>
      </c>
      <c r="CI14" s="294">
        <f xml:space="preserve"> Acct!CI$14</f>
        <v>0</v>
      </c>
      <c r="CJ14" s="294">
        <f xml:space="preserve"> Acct!CJ$14</f>
        <v>0</v>
      </c>
      <c r="CK14" s="294">
        <f xml:space="preserve"> Acct!CK$14</f>
        <v>0</v>
      </c>
      <c r="CL14" s="294">
        <f xml:space="preserve"> Acct!CL$14</f>
        <v>0</v>
      </c>
      <c r="CM14" s="294">
        <f xml:space="preserve"> Acct!CM$14</f>
        <v>0</v>
      </c>
      <c r="CN14" s="294">
        <f xml:space="preserve"> Acct!CN$14</f>
        <v>0</v>
      </c>
      <c r="CO14" s="294">
        <f xml:space="preserve"> Acct!CO$14</f>
        <v>0</v>
      </c>
      <c r="CP14" s="294">
        <f xml:space="preserve"> Acct!CP$14</f>
        <v>0</v>
      </c>
      <c r="CQ14" s="294">
        <f xml:space="preserve"> Acct!CQ$14</f>
        <v>0</v>
      </c>
      <c r="CR14" s="294">
        <f xml:space="preserve"> Acct!CR$14</f>
        <v>0</v>
      </c>
      <c r="CS14" s="294">
        <f xml:space="preserve"> Acct!CS$14</f>
        <v>0</v>
      </c>
      <c r="CT14" s="294">
        <f xml:space="preserve"> Acct!CT$14</f>
        <v>0</v>
      </c>
      <c r="CU14" s="294">
        <f xml:space="preserve"> Acct!CU$14</f>
        <v>0</v>
      </c>
      <c r="CV14" s="294">
        <f xml:space="preserve"> Acct!CV$14</f>
        <v>0</v>
      </c>
      <c r="CW14" s="294">
        <f xml:space="preserve"> Acct!CW$14</f>
        <v>0</v>
      </c>
      <c r="CX14" s="294">
        <f xml:space="preserve"> Acct!CX$14</f>
        <v>0</v>
      </c>
      <c r="CY14" s="294">
        <f xml:space="preserve"> Acct!CY$14</f>
        <v>0</v>
      </c>
      <c r="CZ14" s="294">
        <f xml:space="preserve"> Acct!CZ$14</f>
        <v>0</v>
      </c>
      <c r="DA14" s="294">
        <f xml:space="preserve"> Acct!DA$14</f>
        <v>0</v>
      </c>
      <c r="DB14" s="294">
        <f xml:space="preserve"> Acct!DB$14</f>
        <v>0</v>
      </c>
      <c r="DC14" s="294">
        <f xml:space="preserve"> Acct!DC$14</f>
        <v>0</v>
      </c>
      <c r="DD14" s="294">
        <f xml:space="preserve"> Acct!DD$14</f>
        <v>0</v>
      </c>
      <c r="DE14" s="294">
        <f xml:space="preserve"> Acct!DE$14</f>
        <v>0</v>
      </c>
      <c r="DF14" s="294">
        <f xml:space="preserve"> Acct!DF$14</f>
        <v>0</v>
      </c>
      <c r="DG14" s="294">
        <f xml:space="preserve"> Acct!DG$14</f>
        <v>0</v>
      </c>
      <c r="DH14" s="294">
        <f xml:space="preserve"> Acct!DH$14</f>
        <v>0</v>
      </c>
      <c r="DI14" s="294">
        <f xml:space="preserve"> Acct!DI$14</f>
        <v>0</v>
      </c>
      <c r="DJ14" s="294">
        <f xml:space="preserve"> Acct!DJ$14</f>
        <v>0</v>
      </c>
      <c r="DK14" s="294">
        <f xml:space="preserve"> Acct!DK$14</f>
        <v>0</v>
      </c>
      <c r="DL14" s="294">
        <f xml:space="preserve"> Acct!DL$14</f>
        <v>0</v>
      </c>
      <c r="DM14" s="294">
        <f xml:space="preserve"> Acct!DM$14</f>
        <v>0</v>
      </c>
      <c r="DN14" s="294">
        <f xml:space="preserve"> Acct!DN$14</f>
        <v>0</v>
      </c>
      <c r="DO14" s="294">
        <f xml:space="preserve"> Acct!DO$14</f>
        <v>0</v>
      </c>
      <c r="DP14" s="294">
        <f xml:space="preserve"> Acct!DP$14</f>
        <v>0</v>
      </c>
      <c r="DQ14" s="294">
        <f xml:space="preserve"> Acct!DQ$14</f>
        <v>0</v>
      </c>
      <c r="DR14" s="294">
        <f xml:space="preserve"> Acct!DR$14</f>
        <v>0</v>
      </c>
      <c r="DS14" s="294">
        <f xml:space="preserve"> Acct!DS$14</f>
        <v>0</v>
      </c>
      <c r="DT14" s="294">
        <f xml:space="preserve"> Acct!DT$14</f>
        <v>0</v>
      </c>
      <c r="DU14" s="294">
        <f xml:space="preserve"> Acct!DU$14</f>
        <v>0</v>
      </c>
      <c r="DV14" s="294">
        <f xml:space="preserve"> Acct!DV$14</f>
        <v>0</v>
      </c>
      <c r="DW14" s="294">
        <f xml:space="preserve"> Acct!DW$14</f>
        <v>0</v>
      </c>
      <c r="DX14" s="294">
        <f xml:space="preserve"> Acct!DX$14</f>
        <v>0</v>
      </c>
      <c r="DY14" s="294">
        <f xml:space="preserve"> Acct!DY$14</f>
        <v>0</v>
      </c>
      <c r="DZ14" s="294">
        <f xml:space="preserve"> Acct!DZ$14</f>
        <v>0</v>
      </c>
      <c r="EA14" s="294">
        <f xml:space="preserve"> Acct!EA$14</f>
        <v>0</v>
      </c>
      <c r="EB14" s="294">
        <f xml:space="preserve"> Acct!EB$14</f>
        <v>0</v>
      </c>
      <c r="EC14" s="294">
        <f xml:space="preserve"> Acct!EC$14</f>
        <v>0</v>
      </c>
      <c r="ED14" s="294">
        <f xml:space="preserve"> Acct!ED$14</f>
        <v>0</v>
      </c>
      <c r="EE14" s="294">
        <f xml:space="preserve"> Acct!EE$14</f>
        <v>0</v>
      </c>
      <c r="EF14" s="294">
        <f xml:space="preserve"> Acct!EF$14</f>
        <v>0</v>
      </c>
      <c r="EG14" s="294">
        <f xml:space="preserve"> Acct!EG$14</f>
        <v>0</v>
      </c>
      <c r="EH14" s="294">
        <f xml:space="preserve"> Acct!EH$14</f>
        <v>0</v>
      </c>
      <c r="EI14" s="294">
        <f xml:space="preserve"> Acct!EI$14</f>
        <v>0</v>
      </c>
      <c r="EJ14" s="294">
        <f xml:space="preserve"> Acct!EJ$14</f>
        <v>0</v>
      </c>
      <c r="EK14" s="294">
        <f xml:space="preserve"> Acct!EK$14</f>
        <v>0</v>
      </c>
      <c r="EL14" s="294">
        <f xml:space="preserve"> Acct!EL$14</f>
        <v>0</v>
      </c>
      <c r="EM14" s="294">
        <f xml:space="preserve"> Acct!EM$14</f>
        <v>0</v>
      </c>
      <c r="EN14" s="294">
        <f xml:space="preserve"> Acct!EN$14</f>
        <v>0</v>
      </c>
      <c r="EO14" s="294">
        <f xml:space="preserve"> Acct!EO$14</f>
        <v>0</v>
      </c>
      <c r="EP14" s="294">
        <f xml:space="preserve"> Acct!EP$14</f>
        <v>0</v>
      </c>
      <c r="EQ14" s="294">
        <f xml:space="preserve"> Acct!EQ$14</f>
        <v>0</v>
      </c>
      <c r="ER14" s="294">
        <f xml:space="preserve"> Acct!ER$14</f>
        <v>0</v>
      </c>
      <c r="ES14" s="294">
        <f xml:space="preserve"> Acct!ES$14</f>
        <v>0</v>
      </c>
      <c r="ET14" s="294">
        <f xml:space="preserve"> Acct!ET$14</f>
        <v>0</v>
      </c>
      <c r="EU14" s="294">
        <f xml:space="preserve"> Acct!EU$14</f>
        <v>0</v>
      </c>
      <c r="EV14" s="294">
        <f xml:space="preserve"> Acct!EV$14</f>
        <v>0</v>
      </c>
      <c r="EW14" s="294">
        <f xml:space="preserve"> Acct!EW$14</f>
        <v>0</v>
      </c>
      <c r="EX14" s="294">
        <f xml:space="preserve"> Acct!EX$14</f>
        <v>0</v>
      </c>
      <c r="EY14" s="294">
        <f xml:space="preserve"> Acct!EY$14</f>
        <v>0</v>
      </c>
      <c r="EZ14" s="294">
        <f xml:space="preserve"> Acct!EZ$14</f>
        <v>0</v>
      </c>
      <c r="FA14" s="294">
        <f xml:space="preserve"> Acct!FA$14</f>
        <v>0</v>
      </c>
      <c r="FB14" s="294">
        <f xml:space="preserve"> Acct!FB$14</f>
        <v>0</v>
      </c>
      <c r="FC14" s="294">
        <f xml:space="preserve"> Acct!FC$14</f>
        <v>0</v>
      </c>
      <c r="FD14" s="294">
        <f xml:space="preserve"> Acct!FD$14</f>
        <v>0</v>
      </c>
      <c r="FE14" s="294">
        <f xml:space="preserve"> Acct!FE$14</f>
        <v>0</v>
      </c>
      <c r="FF14" s="294">
        <f xml:space="preserve"> Acct!FF$14</f>
        <v>0</v>
      </c>
      <c r="FG14" s="294">
        <f xml:space="preserve"> Acct!FG$14</f>
        <v>0</v>
      </c>
      <c r="FH14" s="294">
        <f xml:space="preserve"> Acct!FH$14</f>
        <v>0</v>
      </c>
      <c r="FI14" s="294">
        <f xml:space="preserve"> Acct!FI$14</f>
        <v>0</v>
      </c>
      <c r="FJ14" s="294">
        <f xml:space="preserve"> Acct!FJ$14</f>
        <v>0</v>
      </c>
      <c r="FK14" s="294">
        <f xml:space="preserve"> Acct!FK$14</f>
        <v>0</v>
      </c>
      <c r="FL14" s="294">
        <f xml:space="preserve"> Acct!FL$14</f>
        <v>0</v>
      </c>
      <c r="FM14" s="294">
        <f xml:space="preserve"> Acct!FM$14</f>
        <v>0</v>
      </c>
      <c r="FN14" s="294">
        <f xml:space="preserve"> Acct!FN$14</f>
        <v>0</v>
      </c>
      <c r="FO14" s="294">
        <f xml:space="preserve"> Acct!FO$14</f>
        <v>0</v>
      </c>
      <c r="FP14" s="294">
        <f xml:space="preserve"> Acct!FP$14</f>
        <v>0</v>
      </c>
      <c r="FQ14" s="294">
        <f xml:space="preserve"> Acct!FQ$14</f>
        <v>0</v>
      </c>
      <c r="FR14" s="294">
        <f xml:space="preserve"> Acct!FR$14</f>
        <v>0</v>
      </c>
      <c r="FS14" s="294">
        <f xml:space="preserve"> Acct!FS$14</f>
        <v>0</v>
      </c>
      <c r="FT14" s="294">
        <f xml:space="preserve"> Acct!FT$14</f>
        <v>0</v>
      </c>
      <c r="FU14" s="294">
        <f xml:space="preserve"> Acct!FU$14</f>
        <v>0</v>
      </c>
      <c r="FV14" s="294">
        <f xml:space="preserve"> Acct!FV$14</f>
        <v>0</v>
      </c>
      <c r="FW14" s="294">
        <f xml:space="preserve"> Acct!FW$14</f>
        <v>0</v>
      </c>
      <c r="FX14" s="294">
        <f xml:space="preserve"> Acct!FX$14</f>
        <v>0</v>
      </c>
      <c r="FY14" s="294">
        <f xml:space="preserve"> Acct!FY$14</f>
        <v>0</v>
      </c>
      <c r="FZ14" s="294">
        <f xml:space="preserve"> Acct!FZ$14</f>
        <v>0</v>
      </c>
      <c r="GA14" s="294">
        <f xml:space="preserve"> Acct!GA$14</f>
        <v>0</v>
      </c>
      <c r="GB14" s="294">
        <f xml:space="preserve"> Acct!GB$14</f>
        <v>0</v>
      </c>
      <c r="GC14" s="294">
        <f xml:space="preserve"> Acct!GC$14</f>
        <v>0</v>
      </c>
      <c r="GD14" s="294">
        <f xml:space="preserve"> Acct!GD$14</f>
        <v>0</v>
      </c>
      <c r="GE14" s="294">
        <f xml:space="preserve"> Acct!GE$14</f>
        <v>0</v>
      </c>
      <c r="GF14" s="294">
        <f xml:space="preserve"> Acct!GF$14</f>
        <v>0</v>
      </c>
      <c r="GG14" s="294">
        <f xml:space="preserve"> Acct!GG$14</f>
        <v>0</v>
      </c>
      <c r="GH14" s="294">
        <f xml:space="preserve"> Acct!GH$14</f>
        <v>0</v>
      </c>
      <c r="GI14" s="294">
        <f xml:space="preserve"> Acct!GI$14</f>
        <v>0</v>
      </c>
      <c r="GJ14" s="294">
        <f xml:space="preserve"> Acct!GJ$14</f>
        <v>0</v>
      </c>
    </row>
    <row r="15" spans="1:192" outlineLevel="1" x14ac:dyDescent="0.25">
      <c r="A15" s="211"/>
      <c r="D15" s="215"/>
      <c r="E15" s="241" t="str">
        <f xml:space="preserve"> Acct!E$31</f>
        <v>Amortisation of capitalised finance costs</v>
      </c>
      <c r="F15" s="241">
        <f xml:space="preserve"> Acct!F$31</f>
        <v>0</v>
      </c>
      <c r="G15" s="241" t="str">
        <f xml:space="preserve"> Acct!G$31</f>
        <v>$ 000s</v>
      </c>
      <c r="H15" s="241">
        <f xml:space="preserve"> Acct!H$31</f>
        <v>-19524.580952781751</v>
      </c>
      <c r="I15" s="241">
        <f xml:space="preserve"> Acct!I$31</f>
        <v>0</v>
      </c>
      <c r="J15" s="241">
        <f xml:space="preserve"> Acct!J$31</f>
        <v>0</v>
      </c>
      <c r="K15" s="241">
        <f xml:space="preserve"> Acct!K$31</f>
        <v>0</v>
      </c>
      <c r="L15" s="241">
        <f xml:space="preserve"> Acct!L$31</f>
        <v>0</v>
      </c>
      <c r="M15" s="241">
        <f xml:space="preserve"> Acct!M$31</f>
        <v>0</v>
      </c>
      <c r="N15" s="241">
        <f xml:space="preserve"> Acct!N$31</f>
        <v>0</v>
      </c>
      <c r="O15" s="241">
        <f xml:space="preserve"> Acct!O$31</f>
        <v>0</v>
      </c>
      <c r="P15" s="241">
        <f xml:space="preserve"> Acct!P$31</f>
        <v>0</v>
      </c>
      <c r="Q15" s="241">
        <f xml:space="preserve"> Acct!Q$31</f>
        <v>-574.25238096416922</v>
      </c>
      <c r="R15" s="241">
        <f xml:space="preserve"> Acct!R$31</f>
        <v>-574.25238096416922</v>
      </c>
      <c r="S15" s="241">
        <f xml:space="preserve"> Acct!S$31</f>
        <v>-574.25238096416922</v>
      </c>
      <c r="T15" s="241">
        <f xml:space="preserve"> Acct!T$31</f>
        <v>-574.25238096416922</v>
      </c>
      <c r="U15" s="241">
        <f xml:space="preserve"> Acct!U$31</f>
        <v>-574.25238096416922</v>
      </c>
      <c r="V15" s="241">
        <f xml:space="preserve"> Acct!V$31</f>
        <v>-574.25238096416922</v>
      </c>
      <c r="W15" s="241">
        <f xml:space="preserve"> Acct!W$31</f>
        <v>-574.25238096416922</v>
      </c>
      <c r="X15" s="241">
        <f xml:space="preserve"> Acct!X$31</f>
        <v>-574.25238096416922</v>
      </c>
      <c r="Y15" s="241">
        <f xml:space="preserve"> Acct!Y$31</f>
        <v>-574.25238096416922</v>
      </c>
      <c r="Z15" s="241">
        <f xml:space="preserve"> Acct!Z$31</f>
        <v>-574.25238096416922</v>
      </c>
      <c r="AA15" s="241">
        <f xml:space="preserve"> Acct!AA$31</f>
        <v>-574.25238096416922</v>
      </c>
      <c r="AB15" s="241">
        <f xml:space="preserve"> Acct!AB$31</f>
        <v>-574.25238096416922</v>
      </c>
      <c r="AC15" s="241">
        <f xml:space="preserve"> Acct!AC$31</f>
        <v>-574.25238096416922</v>
      </c>
      <c r="AD15" s="241">
        <f xml:space="preserve"> Acct!AD$31</f>
        <v>-574.25238096416922</v>
      </c>
      <c r="AE15" s="241">
        <f xml:space="preserve"> Acct!AE$31</f>
        <v>-574.25238096416922</v>
      </c>
      <c r="AF15" s="241">
        <f xml:space="preserve"> Acct!AF$31</f>
        <v>-574.25238096416922</v>
      </c>
      <c r="AG15" s="241">
        <f xml:space="preserve"> Acct!AG$31</f>
        <v>-574.25238096416922</v>
      </c>
      <c r="AH15" s="241">
        <f xml:space="preserve"> Acct!AH$31</f>
        <v>-574.25238096416922</v>
      </c>
      <c r="AI15" s="241">
        <f xml:space="preserve"> Acct!AI$31</f>
        <v>-574.25238096416922</v>
      </c>
      <c r="AJ15" s="241">
        <f xml:space="preserve"> Acct!AJ$31</f>
        <v>-574.25238096416922</v>
      </c>
      <c r="AK15" s="241">
        <f xml:space="preserve"> Acct!AK$31</f>
        <v>-574.25238096416922</v>
      </c>
      <c r="AL15" s="241">
        <f xml:space="preserve"> Acct!AL$31</f>
        <v>-574.25238096416922</v>
      </c>
      <c r="AM15" s="241">
        <f xml:space="preserve"> Acct!AM$31</f>
        <v>-574.25238096416922</v>
      </c>
      <c r="AN15" s="241">
        <f xml:space="preserve"> Acct!AN$31</f>
        <v>-574.25238096416922</v>
      </c>
      <c r="AO15" s="241">
        <f xml:space="preserve"> Acct!AO$31</f>
        <v>-574.25238096416922</v>
      </c>
      <c r="AP15" s="241">
        <f xml:space="preserve"> Acct!AP$31</f>
        <v>-574.25238096416922</v>
      </c>
      <c r="AQ15" s="241">
        <f xml:space="preserve"> Acct!AQ$31</f>
        <v>-574.25238096416922</v>
      </c>
      <c r="AR15" s="241">
        <f xml:space="preserve"> Acct!AR$31</f>
        <v>-574.25238096416922</v>
      </c>
      <c r="AS15" s="241">
        <f xml:space="preserve"> Acct!AS$31</f>
        <v>-574.25238096416922</v>
      </c>
      <c r="AT15" s="241">
        <f xml:space="preserve"> Acct!AT$31</f>
        <v>-574.25238096416922</v>
      </c>
      <c r="AU15" s="241">
        <f xml:space="preserve"> Acct!AU$31</f>
        <v>-574.25238096416922</v>
      </c>
      <c r="AV15" s="241">
        <f xml:space="preserve"> Acct!AV$31</f>
        <v>-574.25238096416922</v>
      </c>
      <c r="AW15" s="241">
        <f xml:space="preserve"> Acct!AW$31</f>
        <v>-574.25238096416922</v>
      </c>
      <c r="AX15" s="241">
        <f xml:space="preserve"> Acct!AX$31</f>
        <v>-574.25238096416922</v>
      </c>
      <c r="AY15" s="241">
        <f xml:space="preserve"> Acct!AY$31</f>
        <v>0</v>
      </c>
      <c r="AZ15" s="241">
        <f xml:space="preserve"> Acct!AZ$31</f>
        <v>0</v>
      </c>
      <c r="BA15" s="241">
        <f xml:space="preserve"> Acct!BA$31</f>
        <v>0</v>
      </c>
      <c r="BB15" s="241">
        <f xml:space="preserve"> Acct!BB$31</f>
        <v>0</v>
      </c>
      <c r="BC15" s="241">
        <f xml:space="preserve"> Acct!BC$31</f>
        <v>0</v>
      </c>
      <c r="BD15" s="241">
        <f xml:space="preserve"> Acct!BD$31</f>
        <v>0</v>
      </c>
      <c r="BE15" s="241">
        <f xml:space="preserve"> Acct!BE$31</f>
        <v>0</v>
      </c>
      <c r="BF15" s="241">
        <f xml:space="preserve"> Acct!BF$31</f>
        <v>0</v>
      </c>
      <c r="BG15" s="241">
        <f xml:space="preserve"> Acct!BG$31</f>
        <v>0</v>
      </c>
      <c r="BH15" s="241">
        <f xml:space="preserve"> Acct!BH$31</f>
        <v>0</v>
      </c>
      <c r="BI15" s="241">
        <f xml:space="preserve"> Acct!BI$31</f>
        <v>0</v>
      </c>
      <c r="BJ15" s="241">
        <f xml:space="preserve"> Acct!BJ$31</f>
        <v>0</v>
      </c>
      <c r="BK15" s="241">
        <f xml:space="preserve"> Acct!BK$31</f>
        <v>0</v>
      </c>
      <c r="BL15" s="241">
        <f xml:space="preserve"> Acct!BL$31</f>
        <v>0</v>
      </c>
      <c r="BM15" s="241">
        <f xml:space="preserve"> Acct!BM$31</f>
        <v>0</v>
      </c>
      <c r="BN15" s="241">
        <f xml:space="preserve"> Acct!BN$31</f>
        <v>0</v>
      </c>
      <c r="BO15" s="241">
        <f xml:space="preserve"> Acct!BO$31</f>
        <v>0</v>
      </c>
      <c r="BP15" s="241">
        <f xml:space="preserve"> Acct!BP$31</f>
        <v>0</v>
      </c>
      <c r="BQ15" s="241">
        <f xml:space="preserve"> Acct!BQ$31</f>
        <v>0</v>
      </c>
      <c r="BR15" s="241">
        <f xml:space="preserve"> Acct!BR$31</f>
        <v>0</v>
      </c>
      <c r="BS15" s="241">
        <f xml:space="preserve"> Acct!BS$31</f>
        <v>0</v>
      </c>
      <c r="BT15" s="241">
        <f xml:space="preserve"> Acct!BT$31</f>
        <v>0</v>
      </c>
      <c r="BU15" s="241">
        <f xml:space="preserve"> Acct!BU$31</f>
        <v>0</v>
      </c>
      <c r="BV15" s="241">
        <f xml:space="preserve"> Acct!BV$31</f>
        <v>0</v>
      </c>
      <c r="BW15" s="241">
        <f xml:space="preserve"> Acct!BW$31</f>
        <v>0</v>
      </c>
      <c r="BX15" s="241">
        <f xml:space="preserve"> Acct!BX$31</f>
        <v>0</v>
      </c>
      <c r="BY15" s="241">
        <f xml:space="preserve"> Acct!BY$31</f>
        <v>0</v>
      </c>
      <c r="BZ15" s="241">
        <f xml:space="preserve"> Acct!BZ$31</f>
        <v>0</v>
      </c>
      <c r="CA15" s="241">
        <f xml:space="preserve"> Acct!CA$31</f>
        <v>0</v>
      </c>
      <c r="CB15" s="241">
        <f xml:space="preserve"> Acct!CB$31</f>
        <v>0</v>
      </c>
      <c r="CC15" s="241">
        <f xml:space="preserve"> Acct!CC$31</f>
        <v>0</v>
      </c>
      <c r="CD15" s="241">
        <f xml:space="preserve"> Acct!CD$31</f>
        <v>0</v>
      </c>
      <c r="CE15" s="241">
        <f xml:space="preserve"> Acct!CE$31</f>
        <v>0</v>
      </c>
      <c r="CF15" s="241">
        <f xml:space="preserve"> Acct!CF$31</f>
        <v>0</v>
      </c>
      <c r="CG15" s="241">
        <f xml:space="preserve"> Acct!CG$31</f>
        <v>0</v>
      </c>
      <c r="CH15" s="241">
        <f xml:space="preserve"> Acct!CH$31</f>
        <v>0</v>
      </c>
      <c r="CI15" s="241">
        <f xml:space="preserve"> Acct!CI$31</f>
        <v>0</v>
      </c>
      <c r="CJ15" s="241">
        <f xml:space="preserve"> Acct!CJ$31</f>
        <v>0</v>
      </c>
      <c r="CK15" s="241">
        <f xml:space="preserve"> Acct!CK$31</f>
        <v>0</v>
      </c>
      <c r="CL15" s="241">
        <f xml:space="preserve"> Acct!CL$31</f>
        <v>0</v>
      </c>
      <c r="CM15" s="241">
        <f xml:space="preserve"> Acct!CM$31</f>
        <v>0</v>
      </c>
      <c r="CN15" s="241">
        <f xml:space="preserve"> Acct!CN$31</f>
        <v>0</v>
      </c>
      <c r="CO15" s="241">
        <f xml:space="preserve"> Acct!CO$31</f>
        <v>0</v>
      </c>
      <c r="CP15" s="241">
        <f xml:space="preserve"> Acct!CP$31</f>
        <v>0</v>
      </c>
      <c r="CQ15" s="241">
        <f xml:space="preserve"> Acct!CQ$31</f>
        <v>0</v>
      </c>
      <c r="CR15" s="241">
        <f xml:space="preserve"> Acct!CR$31</f>
        <v>0</v>
      </c>
      <c r="CS15" s="241">
        <f xml:space="preserve"> Acct!CS$31</f>
        <v>0</v>
      </c>
      <c r="CT15" s="241">
        <f xml:space="preserve"> Acct!CT$31</f>
        <v>0</v>
      </c>
      <c r="CU15" s="241">
        <f xml:space="preserve"> Acct!CU$31</f>
        <v>0</v>
      </c>
      <c r="CV15" s="241">
        <f xml:space="preserve"> Acct!CV$31</f>
        <v>0</v>
      </c>
      <c r="CW15" s="241">
        <f xml:space="preserve"> Acct!CW$31</f>
        <v>0</v>
      </c>
      <c r="CX15" s="241">
        <f xml:space="preserve"> Acct!CX$31</f>
        <v>0</v>
      </c>
      <c r="CY15" s="241">
        <f xml:space="preserve"> Acct!CY$31</f>
        <v>0</v>
      </c>
      <c r="CZ15" s="241">
        <f xml:space="preserve"> Acct!CZ$31</f>
        <v>0</v>
      </c>
      <c r="DA15" s="241">
        <f xml:space="preserve"> Acct!DA$31</f>
        <v>0</v>
      </c>
      <c r="DB15" s="241">
        <f xml:space="preserve"> Acct!DB$31</f>
        <v>0</v>
      </c>
      <c r="DC15" s="241">
        <f xml:space="preserve"> Acct!DC$31</f>
        <v>0</v>
      </c>
      <c r="DD15" s="241">
        <f xml:space="preserve"> Acct!DD$31</f>
        <v>0</v>
      </c>
      <c r="DE15" s="241">
        <f xml:space="preserve"> Acct!DE$31</f>
        <v>0</v>
      </c>
      <c r="DF15" s="241">
        <f xml:space="preserve"> Acct!DF$31</f>
        <v>0</v>
      </c>
      <c r="DG15" s="241">
        <f xml:space="preserve"> Acct!DG$31</f>
        <v>0</v>
      </c>
      <c r="DH15" s="241">
        <f xml:space="preserve"> Acct!DH$31</f>
        <v>0</v>
      </c>
      <c r="DI15" s="241">
        <f xml:space="preserve"> Acct!DI$31</f>
        <v>0</v>
      </c>
      <c r="DJ15" s="241">
        <f xml:space="preserve"> Acct!DJ$31</f>
        <v>0</v>
      </c>
      <c r="DK15" s="241">
        <f xml:space="preserve"> Acct!DK$31</f>
        <v>0</v>
      </c>
      <c r="DL15" s="241">
        <f xml:space="preserve"> Acct!DL$31</f>
        <v>0</v>
      </c>
      <c r="DM15" s="241">
        <f xml:space="preserve"> Acct!DM$31</f>
        <v>0</v>
      </c>
      <c r="DN15" s="241">
        <f xml:space="preserve"> Acct!DN$31</f>
        <v>0</v>
      </c>
      <c r="DO15" s="241">
        <f xml:space="preserve"> Acct!DO$31</f>
        <v>0</v>
      </c>
      <c r="DP15" s="241">
        <f xml:space="preserve"> Acct!DP$31</f>
        <v>0</v>
      </c>
      <c r="DQ15" s="241">
        <f xml:space="preserve"> Acct!DQ$31</f>
        <v>0</v>
      </c>
      <c r="DR15" s="241">
        <f xml:space="preserve"> Acct!DR$31</f>
        <v>0</v>
      </c>
      <c r="DS15" s="241">
        <f xml:space="preserve"> Acct!DS$31</f>
        <v>0</v>
      </c>
      <c r="DT15" s="241">
        <f xml:space="preserve"> Acct!DT$31</f>
        <v>0</v>
      </c>
      <c r="DU15" s="241">
        <f xml:space="preserve"> Acct!DU$31</f>
        <v>0</v>
      </c>
      <c r="DV15" s="241">
        <f xml:space="preserve"> Acct!DV$31</f>
        <v>0</v>
      </c>
      <c r="DW15" s="241">
        <f xml:space="preserve"> Acct!DW$31</f>
        <v>0</v>
      </c>
      <c r="DX15" s="241">
        <f xml:space="preserve"> Acct!DX$31</f>
        <v>0</v>
      </c>
      <c r="DY15" s="241">
        <f xml:space="preserve"> Acct!DY$31</f>
        <v>0</v>
      </c>
      <c r="DZ15" s="241">
        <f xml:space="preserve"> Acct!DZ$31</f>
        <v>0</v>
      </c>
      <c r="EA15" s="241">
        <f xml:space="preserve"> Acct!EA$31</f>
        <v>0</v>
      </c>
      <c r="EB15" s="241">
        <f xml:space="preserve"> Acct!EB$31</f>
        <v>0</v>
      </c>
      <c r="EC15" s="241">
        <f xml:space="preserve"> Acct!EC$31</f>
        <v>0</v>
      </c>
      <c r="ED15" s="241">
        <f xml:space="preserve"> Acct!ED$31</f>
        <v>0</v>
      </c>
      <c r="EE15" s="241">
        <f xml:space="preserve"> Acct!EE$31</f>
        <v>0</v>
      </c>
      <c r="EF15" s="241">
        <f xml:space="preserve"> Acct!EF$31</f>
        <v>0</v>
      </c>
      <c r="EG15" s="241">
        <f xml:space="preserve"> Acct!EG$31</f>
        <v>0</v>
      </c>
      <c r="EH15" s="241">
        <f xml:space="preserve"> Acct!EH$31</f>
        <v>0</v>
      </c>
      <c r="EI15" s="241">
        <f xml:space="preserve"> Acct!EI$31</f>
        <v>0</v>
      </c>
      <c r="EJ15" s="241">
        <f xml:space="preserve"> Acct!EJ$31</f>
        <v>0</v>
      </c>
      <c r="EK15" s="241">
        <f xml:space="preserve"> Acct!EK$31</f>
        <v>0</v>
      </c>
      <c r="EL15" s="241">
        <f xml:space="preserve"> Acct!EL$31</f>
        <v>0</v>
      </c>
      <c r="EM15" s="241">
        <f xml:space="preserve"> Acct!EM$31</f>
        <v>0</v>
      </c>
      <c r="EN15" s="241">
        <f xml:space="preserve"> Acct!EN$31</f>
        <v>0</v>
      </c>
      <c r="EO15" s="241">
        <f xml:space="preserve"> Acct!EO$31</f>
        <v>0</v>
      </c>
      <c r="EP15" s="241">
        <f xml:space="preserve"> Acct!EP$31</f>
        <v>0</v>
      </c>
      <c r="EQ15" s="241">
        <f xml:space="preserve"> Acct!EQ$31</f>
        <v>0</v>
      </c>
      <c r="ER15" s="241">
        <f xml:space="preserve"> Acct!ER$31</f>
        <v>0</v>
      </c>
      <c r="ES15" s="241">
        <f xml:space="preserve"> Acct!ES$31</f>
        <v>0</v>
      </c>
      <c r="ET15" s="241">
        <f xml:space="preserve"> Acct!ET$31</f>
        <v>0</v>
      </c>
      <c r="EU15" s="241">
        <f xml:space="preserve"> Acct!EU$31</f>
        <v>0</v>
      </c>
      <c r="EV15" s="241">
        <f xml:space="preserve"> Acct!EV$31</f>
        <v>0</v>
      </c>
      <c r="EW15" s="241">
        <f xml:space="preserve"> Acct!EW$31</f>
        <v>0</v>
      </c>
      <c r="EX15" s="241">
        <f xml:space="preserve"> Acct!EX$31</f>
        <v>0</v>
      </c>
      <c r="EY15" s="241">
        <f xml:space="preserve"> Acct!EY$31</f>
        <v>0</v>
      </c>
      <c r="EZ15" s="241">
        <f xml:space="preserve"> Acct!EZ$31</f>
        <v>0</v>
      </c>
      <c r="FA15" s="241">
        <f xml:space="preserve"> Acct!FA$31</f>
        <v>0</v>
      </c>
      <c r="FB15" s="241">
        <f xml:space="preserve"> Acct!FB$31</f>
        <v>0</v>
      </c>
      <c r="FC15" s="241">
        <f xml:space="preserve"> Acct!FC$31</f>
        <v>0</v>
      </c>
      <c r="FD15" s="241">
        <f xml:space="preserve"> Acct!FD$31</f>
        <v>0</v>
      </c>
      <c r="FE15" s="241">
        <f xml:space="preserve"> Acct!FE$31</f>
        <v>0</v>
      </c>
      <c r="FF15" s="241">
        <f xml:space="preserve"> Acct!FF$31</f>
        <v>0</v>
      </c>
      <c r="FG15" s="241">
        <f xml:space="preserve"> Acct!FG$31</f>
        <v>0</v>
      </c>
      <c r="FH15" s="241">
        <f xml:space="preserve"> Acct!FH$31</f>
        <v>0</v>
      </c>
      <c r="FI15" s="241">
        <f xml:space="preserve"> Acct!FI$31</f>
        <v>0</v>
      </c>
      <c r="FJ15" s="241">
        <f xml:space="preserve"> Acct!FJ$31</f>
        <v>0</v>
      </c>
      <c r="FK15" s="241">
        <f xml:space="preserve"> Acct!FK$31</f>
        <v>0</v>
      </c>
      <c r="FL15" s="241">
        <f xml:space="preserve"> Acct!FL$31</f>
        <v>0</v>
      </c>
      <c r="FM15" s="241">
        <f xml:space="preserve"> Acct!FM$31</f>
        <v>0</v>
      </c>
      <c r="FN15" s="241">
        <f xml:space="preserve"> Acct!FN$31</f>
        <v>0</v>
      </c>
      <c r="FO15" s="241">
        <f xml:space="preserve"> Acct!FO$31</f>
        <v>0</v>
      </c>
      <c r="FP15" s="241">
        <f xml:space="preserve"> Acct!FP$31</f>
        <v>0</v>
      </c>
      <c r="FQ15" s="241">
        <f xml:space="preserve"> Acct!FQ$31</f>
        <v>0</v>
      </c>
      <c r="FR15" s="241">
        <f xml:space="preserve"> Acct!FR$31</f>
        <v>0</v>
      </c>
      <c r="FS15" s="241">
        <f xml:space="preserve"> Acct!FS$31</f>
        <v>0</v>
      </c>
      <c r="FT15" s="241">
        <f xml:space="preserve"> Acct!FT$31</f>
        <v>0</v>
      </c>
      <c r="FU15" s="241">
        <f xml:space="preserve"> Acct!FU$31</f>
        <v>0</v>
      </c>
      <c r="FV15" s="241">
        <f xml:space="preserve"> Acct!FV$31</f>
        <v>0</v>
      </c>
      <c r="FW15" s="241">
        <f xml:space="preserve"> Acct!FW$31</f>
        <v>0</v>
      </c>
      <c r="FX15" s="241">
        <f xml:space="preserve"> Acct!FX$31</f>
        <v>0</v>
      </c>
      <c r="FY15" s="241">
        <f xml:space="preserve"> Acct!FY$31</f>
        <v>0</v>
      </c>
      <c r="FZ15" s="241">
        <f xml:space="preserve"> Acct!FZ$31</f>
        <v>0</v>
      </c>
      <c r="GA15" s="241">
        <f xml:space="preserve"> Acct!GA$31</f>
        <v>0</v>
      </c>
      <c r="GB15" s="241">
        <f xml:space="preserve"> Acct!GB$31</f>
        <v>0</v>
      </c>
      <c r="GC15" s="241">
        <f xml:space="preserve"> Acct!GC$31</f>
        <v>0</v>
      </c>
      <c r="GD15" s="241">
        <f xml:space="preserve"> Acct!GD$31</f>
        <v>0</v>
      </c>
      <c r="GE15" s="241">
        <f xml:space="preserve"> Acct!GE$31</f>
        <v>0</v>
      </c>
      <c r="GF15" s="241">
        <f xml:space="preserve"> Acct!GF$31</f>
        <v>0</v>
      </c>
      <c r="GG15" s="241">
        <f xml:space="preserve"> Acct!GG$31</f>
        <v>0</v>
      </c>
      <c r="GH15" s="241">
        <f xml:space="preserve"> Acct!GH$31</f>
        <v>0</v>
      </c>
      <c r="GI15" s="241">
        <f xml:space="preserve"> Acct!GI$31</f>
        <v>0</v>
      </c>
      <c r="GJ15" s="241">
        <f xml:space="preserve"> Acct!GJ$31</f>
        <v>0</v>
      </c>
    </row>
    <row r="16" spans="1:192" outlineLevel="1" x14ac:dyDescent="0.25">
      <c r="A16" s="211"/>
      <c r="D16" s="215"/>
      <c r="E16" s="238" t="s">
        <v>52</v>
      </c>
      <c r="F16" s="238"/>
      <c r="G16" s="238" t="str">
        <f xml:space="preserve"> SMU</f>
        <v>$ 000s</v>
      </c>
      <c r="H16" s="238">
        <f xml:space="preserve"> SUM(J16:GJ16)</f>
        <v>268767.1632464123</v>
      </c>
      <c r="I16" s="238"/>
      <c r="J16" s="238">
        <f xml:space="preserve"> J12 + SUM(J14:J15)</f>
        <v>0</v>
      </c>
      <c r="K16" s="238">
        <f t="shared" ref="K16:AO16" si="5" xml:space="preserve"> K12 + SUM(K14:K15)</f>
        <v>0</v>
      </c>
      <c r="L16" s="238">
        <f t="shared" si="5"/>
        <v>0</v>
      </c>
      <c r="M16" s="238">
        <f t="shared" si="5"/>
        <v>0</v>
      </c>
      <c r="N16" s="238">
        <f t="shared" si="5"/>
        <v>0</v>
      </c>
      <c r="O16" s="238">
        <f t="shared" si="5"/>
        <v>0</v>
      </c>
      <c r="P16" s="238">
        <f t="shared" si="5"/>
        <v>2473.965825489609</v>
      </c>
      <c r="Q16" s="238">
        <f t="shared" si="5"/>
        <v>6626.4158397617048</v>
      </c>
      <c r="R16" s="238">
        <f t="shared" si="5"/>
        <v>6577.3002463887224</v>
      </c>
      <c r="S16" s="238">
        <f t="shared" si="5"/>
        <v>6534.5139569064031</v>
      </c>
      <c r="T16" s="238">
        <f t="shared" si="5"/>
        <v>6435.6205064876867</v>
      </c>
      <c r="U16" s="238">
        <f t="shared" si="5"/>
        <v>6392.9196187807811</v>
      </c>
      <c r="V16" s="238">
        <f t="shared" si="5"/>
        <v>6292.0482993536916</v>
      </c>
      <c r="W16" s="238">
        <f t="shared" si="5"/>
        <v>6249.4326429595767</v>
      </c>
      <c r="X16" s="238">
        <f t="shared" si="5"/>
        <v>6146.5438971439453</v>
      </c>
      <c r="Y16" s="238">
        <f t="shared" si="5"/>
        <v>6104.0133019402365</v>
      </c>
      <c r="Z16" s="238">
        <f t="shared" si="5"/>
        <v>5998.7763923484436</v>
      </c>
      <c r="AA16" s="238">
        <f t="shared" si="5"/>
        <v>5956.3306885523252</v>
      </c>
      <c r="AB16" s="238">
        <f t="shared" si="5"/>
        <v>5849.2794296285447</v>
      </c>
      <c r="AC16" s="238">
        <f t="shared" si="5"/>
        <v>5806.9184477960971</v>
      </c>
      <c r="AD16" s="238">
        <f t="shared" si="5"/>
        <v>5697.7261636938401</v>
      </c>
      <c r="AE16" s="238">
        <f t="shared" si="5"/>
        <v>5655.4497347193374</v>
      </c>
      <c r="AF16" s="238">
        <f t="shared" si="5"/>
        <v>5544.0736049350362</v>
      </c>
      <c r="AG16" s="238">
        <f t="shared" si="5"/>
        <v>5501.8815600503021</v>
      </c>
      <c r="AH16" s="238">
        <f t="shared" si="5"/>
        <v>5387.963564375661</v>
      </c>
      <c r="AI16" s="238">
        <f t="shared" si="5"/>
        <v>5345.8557351493782</v>
      </c>
      <c r="AJ16" s="238">
        <f t="shared" si="5"/>
        <v>5229.973722855897</v>
      </c>
      <c r="AK16" s="238">
        <f t="shared" si="5"/>
        <v>5187.9499411929482</v>
      </c>
      <c r="AL16" s="238">
        <f t="shared" si="5"/>
        <v>5069.7502886535985</v>
      </c>
      <c r="AM16" s="238">
        <f t="shared" si="5"/>
        <v>5027.8103867943573</v>
      </c>
      <c r="AN16" s="238">
        <f t="shared" si="5"/>
        <v>4907.2467412042206</v>
      </c>
      <c r="AO16" s="238">
        <f t="shared" si="5"/>
        <v>4865.3905517239473</v>
      </c>
      <c r="AP16" s="238">
        <f t="shared" ref="AP16:BD16" si="6" xml:space="preserve"> AP12 + SUM(AP14:AP15)</f>
        <v>4742.0753594699581</v>
      </c>
      <c r="AQ16" s="238">
        <f t="shared" si="6"/>
        <v>4700.3027152780614</v>
      </c>
      <c r="AR16" s="238">
        <f t="shared" si="6"/>
        <v>4574.8614929310443</v>
      </c>
      <c r="AS16" s="238">
        <f t="shared" si="6"/>
        <v>4533.1722272704847</v>
      </c>
      <c r="AT16" s="238">
        <f t="shared" si="6"/>
        <v>4405.222180476525</v>
      </c>
      <c r="AU16" s="238">
        <f t="shared" si="6"/>
        <v>4363.6161269230506</v>
      </c>
      <c r="AV16" s="238">
        <f t="shared" si="6"/>
        <v>4233.1070791932125</v>
      </c>
      <c r="AW16" s="238">
        <f t="shared" si="6"/>
        <v>4191.5840716548282</v>
      </c>
      <c r="AX16" s="238">
        <f t="shared" si="6"/>
        <v>4058.0964997345018</v>
      </c>
      <c r="AY16" s="238">
        <f t="shared" si="6"/>
        <v>13930.614635767794</v>
      </c>
      <c r="AZ16" s="238">
        <f t="shared" si="6"/>
        <v>13794.825655644952</v>
      </c>
      <c r="BA16" s="238">
        <f t="shared" si="6"/>
        <v>13753.468243186053</v>
      </c>
      <c r="BB16" s="238">
        <f t="shared" si="6"/>
        <v>13614.963483460753</v>
      </c>
      <c r="BC16" s="238">
        <f t="shared" si="6"/>
        <v>13573.688620727316</v>
      </c>
      <c r="BD16" s="238">
        <f t="shared" si="6"/>
        <v>13432.413765807512</v>
      </c>
      <c r="BE16" s="238">
        <f t="shared" ref="BE16:DP16" si="7" xml:space="preserve"> BE12 + SUM(BE14:BE15)</f>
        <v>0</v>
      </c>
      <c r="BF16" s="238">
        <f t="shared" si="7"/>
        <v>0</v>
      </c>
      <c r="BG16" s="238">
        <f t="shared" si="7"/>
        <v>0</v>
      </c>
      <c r="BH16" s="238">
        <f t="shared" si="7"/>
        <v>0</v>
      </c>
      <c r="BI16" s="238">
        <f t="shared" si="7"/>
        <v>0</v>
      </c>
      <c r="BJ16" s="238">
        <f t="shared" si="7"/>
        <v>0</v>
      </c>
      <c r="BK16" s="238">
        <f t="shared" si="7"/>
        <v>0</v>
      </c>
      <c r="BL16" s="238">
        <f t="shared" si="7"/>
        <v>0</v>
      </c>
      <c r="BM16" s="238">
        <f t="shared" si="7"/>
        <v>0</v>
      </c>
      <c r="BN16" s="238">
        <f t="shared" si="7"/>
        <v>0</v>
      </c>
      <c r="BO16" s="238">
        <f t="shared" si="7"/>
        <v>0</v>
      </c>
      <c r="BP16" s="238">
        <f t="shared" si="7"/>
        <v>0</v>
      </c>
      <c r="BQ16" s="238">
        <f t="shared" si="7"/>
        <v>0</v>
      </c>
      <c r="BR16" s="238">
        <f t="shared" si="7"/>
        <v>0</v>
      </c>
      <c r="BS16" s="238">
        <f t="shared" si="7"/>
        <v>0</v>
      </c>
      <c r="BT16" s="238">
        <f t="shared" si="7"/>
        <v>0</v>
      </c>
      <c r="BU16" s="238">
        <f t="shared" si="7"/>
        <v>0</v>
      </c>
      <c r="BV16" s="238">
        <f t="shared" si="7"/>
        <v>0</v>
      </c>
      <c r="BW16" s="238">
        <f t="shared" si="7"/>
        <v>0</v>
      </c>
      <c r="BX16" s="238">
        <f t="shared" si="7"/>
        <v>0</v>
      </c>
      <c r="BY16" s="238">
        <f t="shared" si="7"/>
        <v>0</v>
      </c>
      <c r="BZ16" s="238">
        <f t="shared" si="7"/>
        <v>0</v>
      </c>
      <c r="CA16" s="238">
        <f t="shared" si="7"/>
        <v>0</v>
      </c>
      <c r="CB16" s="238">
        <f t="shared" si="7"/>
        <v>0</v>
      </c>
      <c r="CC16" s="238">
        <f t="shared" si="7"/>
        <v>0</v>
      </c>
      <c r="CD16" s="238">
        <f t="shared" si="7"/>
        <v>0</v>
      </c>
      <c r="CE16" s="238">
        <f t="shared" si="7"/>
        <v>0</v>
      </c>
      <c r="CF16" s="238">
        <f t="shared" si="7"/>
        <v>0</v>
      </c>
      <c r="CG16" s="238">
        <f t="shared" si="7"/>
        <v>0</v>
      </c>
      <c r="CH16" s="238">
        <f t="shared" si="7"/>
        <v>0</v>
      </c>
      <c r="CI16" s="238">
        <f t="shared" si="7"/>
        <v>0</v>
      </c>
      <c r="CJ16" s="238">
        <f t="shared" si="7"/>
        <v>0</v>
      </c>
      <c r="CK16" s="238">
        <f t="shared" si="7"/>
        <v>0</v>
      </c>
      <c r="CL16" s="238">
        <f t="shared" si="7"/>
        <v>0</v>
      </c>
      <c r="CM16" s="238">
        <f t="shared" si="7"/>
        <v>0</v>
      </c>
      <c r="CN16" s="238">
        <f t="shared" si="7"/>
        <v>0</v>
      </c>
      <c r="CO16" s="238">
        <f t="shared" si="7"/>
        <v>0</v>
      </c>
      <c r="CP16" s="238">
        <f t="shared" si="7"/>
        <v>0</v>
      </c>
      <c r="CQ16" s="238">
        <f t="shared" si="7"/>
        <v>0</v>
      </c>
      <c r="CR16" s="238">
        <f t="shared" si="7"/>
        <v>0</v>
      </c>
      <c r="CS16" s="238">
        <f t="shared" si="7"/>
        <v>0</v>
      </c>
      <c r="CT16" s="238">
        <f t="shared" si="7"/>
        <v>0</v>
      </c>
      <c r="CU16" s="238">
        <f t="shared" si="7"/>
        <v>0</v>
      </c>
      <c r="CV16" s="238">
        <f t="shared" si="7"/>
        <v>0</v>
      </c>
      <c r="CW16" s="238">
        <f t="shared" si="7"/>
        <v>0</v>
      </c>
      <c r="CX16" s="238">
        <f t="shared" si="7"/>
        <v>0</v>
      </c>
      <c r="CY16" s="238">
        <f t="shared" si="7"/>
        <v>0</v>
      </c>
      <c r="CZ16" s="238">
        <f t="shared" si="7"/>
        <v>0</v>
      </c>
      <c r="DA16" s="238">
        <f t="shared" si="7"/>
        <v>0</v>
      </c>
      <c r="DB16" s="238">
        <f t="shared" si="7"/>
        <v>0</v>
      </c>
      <c r="DC16" s="238">
        <f t="shared" si="7"/>
        <v>0</v>
      </c>
      <c r="DD16" s="238">
        <f t="shared" si="7"/>
        <v>0</v>
      </c>
      <c r="DE16" s="238">
        <f t="shared" si="7"/>
        <v>0</v>
      </c>
      <c r="DF16" s="238">
        <f t="shared" si="7"/>
        <v>0</v>
      </c>
      <c r="DG16" s="238">
        <f t="shared" si="7"/>
        <v>0</v>
      </c>
      <c r="DH16" s="238">
        <f t="shared" si="7"/>
        <v>0</v>
      </c>
      <c r="DI16" s="238">
        <f t="shared" si="7"/>
        <v>0</v>
      </c>
      <c r="DJ16" s="238">
        <f t="shared" si="7"/>
        <v>0</v>
      </c>
      <c r="DK16" s="238">
        <f t="shared" si="7"/>
        <v>0</v>
      </c>
      <c r="DL16" s="238">
        <f t="shared" si="7"/>
        <v>0</v>
      </c>
      <c r="DM16" s="238">
        <f t="shared" si="7"/>
        <v>0</v>
      </c>
      <c r="DN16" s="238">
        <f t="shared" si="7"/>
        <v>0</v>
      </c>
      <c r="DO16" s="238">
        <f t="shared" si="7"/>
        <v>0</v>
      </c>
      <c r="DP16" s="238">
        <f t="shared" si="7"/>
        <v>0</v>
      </c>
      <c r="DQ16" s="238">
        <f t="shared" ref="DQ16:GB16" si="8" xml:space="preserve"> DQ12 + SUM(DQ14:DQ15)</f>
        <v>0</v>
      </c>
      <c r="DR16" s="238">
        <f t="shared" si="8"/>
        <v>0</v>
      </c>
      <c r="DS16" s="238">
        <f t="shared" si="8"/>
        <v>0</v>
      </c>
      <c r="DT16" s="238">
        <f t="shared" si="8"/>
        <v>0</v>
      </c>
      <c r="DU16" s="238">
        <f t="shared" si="8"/>
        <v>0</v>
      </c>
      <c r="DV16" s="238">
        <f t="shared" si="8"/>
        <v>0</v>
      </c>
      <c r="DW16" s="238">
        <f t="shared" si="8"/>
        <v>0</v>
      </c>
      <c r="DX16" s="238">
        <f t="shared" si="8"/>
        <v>0</v>
      </c>
      <c r="DY16" s="238">
        <f t="shared" si="8"/>
        <v>0</v>
      </c>
      <c r="DZ16" s="238">
        <f t="shared" si="8"/>
        <v>0</v>
      </c>
      <c r="EA16" s="238">
        <f t="shared" si="8"/>
        <v>0</v>
      </c>
      <c r="EB16" s="238">
        <f t="shared" si="8"/>
        <v>0</v>
      </c>
      <c r="EC16" s="238">
        <f t="shared" si="8"/>
        <v>0</v>
      </c>
      <c r="ED16" s="238">
        <f t="shared" si="8"/>
        <v>0</v>
      </c>
      <c r="EE16" s="238">
        <f t="shared" si="8"/>
        <v>0</v>
      </c>
      <c r="EF16" s="238">
        <f t="shared" si="8"/>
        <v>0</v>
      </c>
      <c r="EG16" s="238">
        <f t="shared" si="8"/>
        <v>0</v>
      </c>
      <c r="EH16" s="238">
        <f t="shared" si="8"/>
        <v>0</v>
      </c>
      <c r="EI16" s="238">
        <f t="shared" si="8"/>
        <v>0</v>
      </c>
      <c r="EJ16" s="238">
        <f t="shared" si="8"/>
        <v>0</v>
      </c>
      <c r="EK16" s="238">
        <f t="shared" si="8"/>
        <v>0</v>
      </c>
      <c r="EL16" s="238">
        <f t="shared" si="8"/>
        <v>0</v>
      </c>
      <c r="EM16" s="238">
        <f t="shared" si="8"/>
        <v>0</v>
      </c>
      <c r="EN16" s="238">
        <f t="shared" si="8"/>
        <v>0</v>
      </c>
      <c r="EO16" s="238">
        <f t="shared" si="8"/>
        <v>0</v>
      </c>
      <c r="EP16" s="238">
        <f t="shared" si="8"/>
        <v>0</v>
      </c>
      <c r="EQ16" s="238">
        <f t="shared" si="8"/>
        <v>0</v>
      </c>
      <c r="ER16" s="238">
        <f t="shared" si="8"/>
        <v>0</v>
      </c>
      <c r="ES16" s="238">
        <f t="shared" si="8"/>
        <v>0</v>
      </c>
      <c r="ET16" s="238">
        <f t="shared" si="8"/>
        <v>0</v>
      </c>
      <c r="EU16" s="238">
        <f t="shared" si="8"/>
        <v>0</v>
      </c>
      <c r="EV16" s="238">
        <f t="shared" si="8"/>
        <v>0</v>
      </c>
      <c r="EW16" s="238">
        <f t="shared" si="8"/>
        <v>0</v>
      </c>
      <c r="EX16" s="238">
        <f t="shared" si="8"/>
        <v>0</v>
      </c>
      <c r="EY16" s="238">
        <f t="shared" si="8"/>
        <v>0</v>
      </c>
      <c r="EZ16" s="238">
        <f t="shared" si="8"/>
        <v>0</v>
      </c>
      <c r="FA16" s="238">
        <f t="shared" si="8"/>
        <v>0</v>
      </c>
      <c r="FB16" s="238">
        <f t="shared" si="8"/>
        <v>0</v>
      </c>
      <c r="FC16" s="238">
        <f t="shared" si="8"/>
        <v>0</v>
      </c>
      <c r="FD16" s="238">
        <f t="shared" si="8"/>
        <v>0</v>
      </c>
      <c r="FE16" s="238">
        <f t="shared" si="8"/>
        <v>0</v>
      </c>
      <c r="FF16" s="238">
        <f t="shared" si="8"/>
        <v>0</v>
      </c>
      <c r="FG16" s="238">
        <f t="shared" si="8"/>
        <v>0</v>
      </c>
      <c r="FH16" s="238">
        <f t="shared" si="8"/>
        <v>0</v>
      </c>
      <c r="FI16" s="238">
        <f t="shared" si="8"/>
        <v>0</v>
      </c>
      <c r="FJ16" s="238">
        <f t="shared" si="8"/>
        <v>0</v>
      </c>
      <c r="FK16" s="238">
        <f t="shared" si="8"/>
        <v>0</v>
      </c>
      <c r="FL16" s="238">
        <f t="shared" si="8"/>
        <v>0</v>
      </c>
      <c r="FM16" s="238">
        <f t="shared" si="8"/>
        <v>0</v>
      </c>
      <c r="FN16" s="238">
        <f t="shared" si="8"/>
        <v>0</v>
      </c>
      <c r="FO16" s="238">
        <f t="shared" si="8"/>
        <v>0</v>
      </c>
      <c r="FP16" s="238">
        <f t="shared" si="8"/>
        <v>0</v>
      </c>
      <c r="FQ16" s="238">
        <f t="shared" si="8"/>
        <v>0</v>
      </c>
      <c r="FR16" s="238">
        <f t="shared" si="8"/>
        <v>0</v>
      </c>
      <c r="FS16" s="238">
        <f t="shared" si="8"/>
        <v>0</v>
      </c>
      <c r="FT16" s="238">
        <f t="shared" si="8"/>
        <v>0</v>
      </c>
      <c r="FU16" s="238">
        <f t="shared" si="8"/>
        <v>0</v>
      </c>
      <c r="FV16" s="238">
        <f t="shared" si="8"/>
        <v>0</v>
      </c>
      <c r="FW16" s="238">
        <f t="shared" si="8"/>
        <v>0</v>
      </c>
      <c r="FX16" s="238">
        <f t="shared" si="8"/>
        <v>0</v>
      </c>
      <c r="FY16" s="238">
        <f t="shared" si="8"/>
        <v>0</v>
      </c>
      <c r="FZ16" s="238">
        <f t="shared" si="8"/>
        <v>0</v>
      </c>
      <c r="GA16" s="238">
        <f t="shared" si="8"/>
        <v>0</v>
      </c>
      <c r="GB16" s="238">
        <f t="shared" si="8"/>
        <v>0</v>
      </c>
      <c r="GC16" s="238">
        <f t="shared" ref="GC16:GJ16" si="9" xml:space="preserve"> GC12 + SUM(GC14:GC15)</f>
        <v>0</v>
      </c>
      <c r="GD16" s="238">
        <f t="shared" si="9"/>
        <v>0</v>
      </c>
      <c r="GE16" s="238">
        <f t="shared" si="9"/>
        <v>0</v>
      </c>
      <c r="GF16" s="238">
        <f t="shared" si="9"/>
        <v>0</v>
      </c>
      <c r="GG16" s="238">
        <f t="shared" si="9"/>
        <v>0</v>
      </c>
      <c r="GH16" s="238">
        <f t="shared" si="9"/>
        <v>0</v>
      </c>
      <c r="GI16" s="238">
        <f t="shared" si="9"/>
        <v>0</v>
      </c>
      <c r="GJ16" s="238">
        <f t="shared" si="9"/>
        <v>0</v>
      </c>
    </row>
    <row r="17" spans="1:192" outlineLevel="1" x14ac:dyDescent="0.25">
      <c r="A17" s="211"/>
      <c r="D17" s="215"/>
      <c r="E17" s="241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1"/>
      <c r="CA17" s="241"/>
      <c r="CB17" s="241"/>
      <c r="CC17" s="241"/>
      <c r="CD17" s="241"/>
      <c r="CE17" s="241"/>
      <c r="CF17" s="241"/>
      <c r="CG17" s="241"/>
      <c r="CH17" s="241"/>
      <c r="CI17" s="241"/>
      <c r="CJ17" s="241"/>
      <c r="CK17" s="241"/>
      <c r="CL17" s="241"/>
      <c r="CM17" s="241"/>
      <c r="CN17" s="241"/>
      <c r="CO17" s="241"/>
      <c r="CP17" s="241"/>
      <c r="CQ17" s="241"/>
      <c r="CR17" s="241"/>
      <c r="CS17" s="241"/>
      <c r="CT17" s="241"/>
      <c r="CU17" s="241"/>
      <c r="CV17" s="241"/>
      <c r="CW17" s="241"/>
      <c r="CX17" s="241"/>
      <c r="CY17" s="241"/>
      <c r="CZ17" s="241"/>
      <c r="DA17" s="241"/>
      <c r="DB17" s="241"/>
      <c r="DC17" s="241"/>
      <c r="DD17" s="241"/>
      <c r="DE17" s="241"/>
      <c r="DF17" s="241"/>
      <c r="DG17" s="241"/>
      <c r="DH17" s="241"/>
      <c r="DI17" s="241"/>
      <c r="DJ17" s="241"/>
      <c r="DK17" s="241"/>
      <c r="DL17" s="241"/>
      <c r="DM17" s="241"/>
      <c r="DN17" s="241"/>
      <c r="DO17" s="241"/>
      <c r="DP17" s="241"/>
      <c r="DQ17" s="241"/>
      <c r="DR17" s="241"/>
      <c r="DS17" s="241"/>
      <c r="DT17" s="241"/>
      <c r="DU17" s="241"/>
      <c r="DV17" s="241"/>
      <c r="DW17" s="241"/>
      <c r="DX17" s="241"/>
      <c r="DY17" s="241"/>
      <c r="DZ17" s="241"/>
      <c r="EA17" s="241"/>
      <c r="EB17" s="241"/>
      <c r="EC17" s="241"/>
      <c r="ED17" s="241"/>
      <c r="EE17" s="241"/>
      <c r="EF17" s="241"/>
      <c r="EG17" s="241"/>
      <c r="EH17" s="241"/>
      <c r="EI17" s="241"/>
      <c r="EJ17" s="241"/>
      <c r="EK17" s="241"/>
      <c r="EL17" s="241"/>
      <c r="EM17" s="241"/>
      <c r="EN17" s="241"/>
      <c r="EO17" s="241"/>
      <c r="EP17" s="241"/>
      <c r="EQ17" s="241"/>
      <c r="ER17" s="241"/>
      <c r="ES17" s="241"/>
      <c r="ET17" s="241"/>
      <c r="EU17" s="241"/>
      <c r="EV17" s="241"/>
      <c r="EW17" s="241"/>
      <c r="EX17" s="241"/>
      <c r="EY17" s="241"/>
      <c r="EZ17" s="241"/>
      <c r="FA17" s="241"/>
      <c r="FB17" s="241"/>
      <c r="FC17" s="241"/>
      <c r="FD17" s="241"/>
      <c r="FE17" s="241"/>
      <c r="FF17" s="241"/>
      <c r="FG17" s="241"/>
      <c r="FH17" s="241"/>
      <c r="FI17" s="241"/>
      <c r="FJ17" s="241"/>
      <c r="FK17" s="241"/>
      <c r="FL17" s="241"/>
      <c r="FM17" s="241"/>
      <c r="FN17" s="241"/>
      <c r="FO17" s="241"/>
      <c r="FP17" s="241"/>
      <c r="FQ17" s="241"/>
      <c r="FR17" s="241"/>
      <c r="FS17" s="241"/>
      <c r="FT17" s="241"/>
      <c r="FU17" s="241"/>
      <c r="FV17" s="241"/>
      <c r="FW17" s="241"/>
      <c r="FX17" s="241"/>
      <c r="FY17" s="241"/>
      <c r="FZ17" s="241"/>
      <c r="GA17" s="241"/>
      <c r="GB17" s="241"/>
      <c r="GC17" s="241"/>
      <c r="GD17" s="241"/>
      <c r="GE17" s="241"/>
      <c r="GF17" s="241"/>
      <c r="GG17" s="241"/>
      <c r="GH17" s="241"/>
      <c r="GI17" s="241"/>
      <c r="GJ17" s="241"/>
    </row>
    <row r="18" spans="1:192" outlineLevel="1" x14ac:dyDescent="0.25">
      <c r="A18" s="211"/>
      <c r="D18" s="215"/>
      <c r="E18" s="241" t="str">
        <f xml:space="preserve"> Debt!E$128</f>
        <v>Senior debt interest</v>
      </c>
      <c r="F18" s="241">
        <f xml:space="preserve"> Debt!F$128</f>
        <v>0</v>
      </c>
      <c r="G18" s="241" t="str">
        <f xml:space="preserve"> Debt!G$128</f>
        <v>$ 000s</v>
      </c>
      <c r="H18" s="241">
        <f xml:space="preserve"> Debt!H$128</f>
        <v>-115609.17786397398</v>
      </c>
      <c r="I18" s="241">
        <f xml:space="preserve"> Debt!I$128</f>
        <v>0</v>
      </c>
      <c r="J18" s="241">
        <f xml:space="preserve"> Debt!J$128</f>
        <v>0</v>
      </c>
      <c r="K18" s="241">
        <f xml:space="preserve"> Debt!K$128</f>
        <v>0</v>
      </c>
      <c r="L18" s="241">
        <f xml:space="preserve"> Debt!L$128</f>
        <v>0</v>
      </c>
      <c r="M18" s="241">
        <f xml:space="preserve"> Debt!M$128</f>
        <v>0</v>
      </c>
      <c r="N18" s="241">
        <f xml:space="preserve"> Debt!N$128</f>
        <v>0</v>
      </c>
      <c r="O18" s="241">
        <f xml:space="preserve"> Debt!O$128</f>
        <v>0</v>
      </c>
      <c r="P18" s="241">
        <f xml:space="preserve"> Debt!P$128</f>
        <v>0</v>
      </c>
      <c r="Q18" s="241">
        <f xml:space="preserve"> Debt!Q$128</f>
        <v>-5938.613927428175</v>
      </c>
      <c r="R18" s="241">
        <f xml:space="preserve"> Debt!R$128</f>
        <v>-5710.1127904324067</v>
      </c>
      <c r="S18" s="241">
        <f xml:space="preserve"> Debt!S$128</f>
        <v>-5667.0203175864726</v>
      </c>
      <c r="T18" s="241">
        <f xml:space="preserve"> Debt!T$128</f>
        <v>-5436.337497287418</v>
      </c>
      <c r="U18" s="241">
        <f xml:space="preserve"> Debt!U$128</f>
        <v>-5383.953350901229</v>
      </c>
      <c r="V18" s="241">
        <f xml:space="preserve"> Debt!V$128</f>
        <v>-5153.6794088102079</v>
      </c>
      <c r="W18" s="241">
        <f xml:space="preserve"> Debt!W$128</f>
        <v>-5092.1251431761239</v>
      </c>
      <c r="X18" s="241">
        <f xml:space="preserve"> Debt!X$128</f>
        <v>-4888.7236526856259</v>
      </c>
      <c r="Y18" s="241">
        <f xml:space="preserve"> Debt!Y$128</f>
        <v>-4791.6256630307826</v>
      </c>
      <c r="Z18" s="241">
        <f xml:space="preserve"> Debt!Z$128</f>
        <v>-4562.0421800094173</v>
      </c>
      <c r="AA18" s="241">
        <f xml:space="preserve"> Debt!AA$128</f>
        <v>-4680.0685192650599</v>
      </c>
      <c r="AB18" s="241">
        <f xml:space="preserve"> Debt!AB$128</f>
        <v>-4445.5522887104562</v>
      </c>
      <c r="AC18" s="241">
        <f xml:space="preserve"> Debt!AC$128</f>
        <v>-4356.373869968178</v>
      </c>
      <c r="AD18" s="241">
        <f xml:space="preserve"> Debt!AD$128</f>
        <v>-4121.3248517248885</v>
      </c>
      <c r="AE18" s="241">
        <f xml:space="preserve"> Debt!AE$128</f>
        <v>-4021.4247982321881</v>
      </c>
      <c r="AF18" s="241">
        <f xml:space="preserve"> Debt!AF$128</f>
        <v>-3807.7271870553309</v>
      </c>
      <c r="AG18" s="241">
        <f xml:space="preserve"> Debt!AG$128</f>
        <v>-3675.3062496348666</v>
      </c>
      <c r="AH18" s="241">
        <f xml:space="preserve"> Debt!AH$128</f>
        <v>-3440.5478177828236</v>
      </c>
      <c r="AI18" s="241">
        <f xml:space="preserve"> Debt!AI$128</f>
        <v>-3317.5792295486667</v>
      </c>
      <c r="AJ18" s="241">
        <f xml:space="preserve"> Debt!AJ$128</f>
        <v>-3082.2564883350774</v>
      </c>
      <c r="AK18" s="241">
        <f xml:space="preserve"> Debt!AK$128</f>
        <v>-3102.5501414100841</v>
      </c>
      <c r="AL18" s="241">
        <f xml:space="preserve"> Debt!AL$128</f>
        <v>-2858.4927310924895</v>
      </c>
      <c r="AM18" s="241">
        <f xml:space="preserve"> Debt!AM$128</f>
        <v>-2707.0823121010435</v>
      </c>
      <c r="AN18" s="241">
        <f xml:space="preserve"> Debt!AN$128</f>
        <v>-2476.009411504167</v>
      </c>
      <c r="AO18" s="241">
        <f xml:space="preserve"> Debt!AO$128</f>
        <v>-2296.9575360967874</v>
      </c>
      <c r="AP18" s="241">
        <f xml:space="preserve"> Debt!AP$128</f>
        <v>-2051.494748198028</v>
      </c>
      <c r="AQ18" s="241">
        <f xml:space="preserve"> Debt!AQ$128</f>
        <v>-1871.4251910883559</v>
      </c>
      <c r="AR18" s="241">
        <f xml:space="preserve"> Debt!AR$128</f>
        <v>-1624.7699655248452</v>
      </c>
      <c r="AS18" s="241">
        <f xml:space="preserve"> Debt!AS$128</f>
        <v>-1429.7502607502834</v>
      </c>
      <c r="AT18" s="241">
        <f xml:space="preserve"> Debt!AT$128</f>
        <v>-1181.9985955716709</v>
      </c>
      <c r="AU18" s="241">
        <f xml:space="preserve"> Debt!AU$128</f>
        <v>-971.05133050916561</v>
      </c>
      <c r="AV18" s="241">
        <f xml:space="preserve"> Debt!AV$128</f>
        <v>-726.10892568673887</v>
      </c>
      <c r="AW18" s="241">
        <f xml:space="preserve"> Debt!AW$128</f>
        <v>-494.50810762067874</v>
      </c>
      <c r="AX18" s="241">
        <f xml:space="preserve"> Debt!AX$128</f>
        <v>-244.58337521422496</v>
      </c>
      <c r="AY18" s="241">
        <f xml:space="preserve"> Debt!AY$128</f>
        <v>-1.2263976532267407E-12</v>
      </c>
      <c r="AZ18" s="241">
        <f xml:space="preserve"> Debt!AZ$128</f>
        <v>-1.2071764780961937E-12</v>
      </c>
      <c r="BA18" s="241">
        <f xml:space="preserve"> Debt!BA$128</f>
        <v>-1.2276735813227586E-12</v>
      </c>
      <c r="BB18" s="241">
        <f xml:space="preserve"> Debt!BB$128</f>
        <v>-1.2082446695179291E-12</v>
      </c>
      <c r="BC18" s="241">
        <f xml:space="preserve"> Debt!BC$128</f>
        <v>-1.2288952146061802E-12</v>
      </c>
      <c r="BD18" s="241">
        <f xml:space="preserve"> Debt!BD$128</f>
        <v>-1.2165043416542985E-12</v>
      </c>
      <c r="BE18" s="241">
        <f xml:space="preserve"> Debt!BE$128</f>
        <v>0</v>
      </c>
      <c r="BF18" s="241">
        <f xml:space="preserve"> Debt!BF$128</f>
        <v>0</v>
      </c>
      <c r="BG18" s="241">
        <f xml:space="preserve"> Debt!BG$128</f>
        <v>0</v>
      </c>
      <c r="BH18" s="241">
        <f xml:space="preserve"> Debt!BH$128</f>
        <v>0</v>
      </c>
      <c r="BI18" s="241">
        <f xml:space="preserve"> Debt!BI$128</f>
        <v>0</v>
      </c>
      <c r="BJ18" s="241">
        <f xml:space="preserve"> Debt!BJ$128</f>
        <v>0</v>
      </c>
      <c r="BK18" s="241">
        <f xml:space="preserve"> Debt!BK$128</f>
        <v>0</v>
      </c>
      <c r="BL18" s="241">
        <f xml:space="preserve"> Debt!BL$128</f>
        <v>0</v>
      </c>
      <c r="BM18" s="241">
        <f xml:space="preserve"> Debt!BM$128</f>
        <v>0</v>
      </c>
      <c r="BN18" s="241">
        <f xml:space="preserve"> Debt!BN$128</f>
        <v>0</v>
      </c>
      <c r="BO18" s="241">
        <f xml:space="preserve"> Debt!BO$128</f>
        <v>0</v>
      </c>
      <c r="BP18" s="241">
        <f xml:space="preserve"> Debt!BP$128</f>
        <v>0</v>
      </c>
      <c r="BQ18" s="241">
        <f xml:space="preserve"> Debt!BQ$128</f>
        <v>0</v>
      </c>
      <c r="BR18" s="241">
        <f xml:space="preserve"> Debt!BR$128</f>
        <v>0</v>
      </c>
      <c r="BS18" s="241">
        <f xml:space="preserve"> Debt!BS$128</f>
        <v>0</v>
      </c>
      <c r="BT18" s="241">
        <f xml:space="preserve"> Debt!BT$128</f>
        <v>0</v>
      </c>
      <c r="BU18" s="241">
        <f xml:space="preserve"> Debt!BU$128</f>
        <v>0</v>
      </c>
      <c r="BV18" s="241">
        <f xml:space="preserve"> Debt!BV$128</f>
        <v>0</v>
      </c>
      <c r="BW18" s="241">
        <f xml:space="preserve"> Debt!BW$128</f>
        <v>0</v>
      </c>
      <c r="BX18" s="241">
        <f xml:space="preserve"> Debt!BX$128</f>
        <v>0</v>
      </c>
      <c r="BY18" s="241">
        <f xml:space="preserve"> Debt!BY$128</f>
        <v>0</v>
      </c>
      <c r="BZ18" s="241">
        <f xml:space="preserve"> Debt!BZ$128</f>
        <v>0</v>
      </c>
      <c r="CA18" s="241">
        <f xml:space="preserve"> Debt!CA$128</f>
        <v>0</v>
      </c>
      <c r="CB18" s="241">
        <f xml:space="preserve"> Debt!CB$128</f>
        <v>0</v>
      </c>
      <c r="CC18" s="241">
        <f xml:space="preserve"> Debt!CC$128</f>
        <v>0</v>
      </c>
      <c r="CD18" s="241">
        <f xml:space="preserve"> Debt!CD$128</f>
        <v>0</v>
      </c>
      <c r="CE18" s="241">
        <f xml:space="preserve"> Debt!CE$128</f>
        <v>0</v>
      </c>
      <c r="CF18" s="241">
        <f xml:space="preserve"> Debt!CF$128</f>
        <v>0</v>
      </c>
      <c r="CG18" s="241">
        <f xml:space="preserve"> Debt!CG$128</f>
        <v>0</v>
      </c>
      <c r="CH18" s="241">
        <f xml:space="preserve"> Debt!CH$128</f>
        <v>0</v>
      </c>
      <c r="CI18" s="241">
        <f xml:space="preserve"> Debt!CI$128</f>
        <v>0</v>
      </c>
      <c r="CJ18" s="241">
        <f xml:space="preserve"> Debt!CJ$128</f>
        <v>0</v>
      </c>
      <c r="CK18" s="241">
        <f xml:space="preserve"> Debt!CK$128</f>
        <v>0</v>
      </c>
      <c r="CL18" s="241">
        <f xml:space="preserve"> Debt!CL$128</f>
        <v>0</v>
      </c>
      <c r="CM18" s="241">
        <f xml:space="preserve"> Debt!CM$128</f>
        <v>0</v>
      </c>
      <c r="CN18" s="241">
        <f xml:space="preserve"> Debt!CN$128</f>
        <v>0</v>
      </c>
      <c r="CO18" s="241">
        <f xml:space="preserve"> Debt!CO$128</f>
        <v>0</v>
      </c>
      <c r="CP18" s="241">
        <f xml:space="preserve"> Debt!CP$128</f>
        <v>0</v>
      </c>
      <c r="CQ18" s="241">
        <f xml:space="preserve"> Debt!CQ$128</f>
        <v>0</v>
      </c>
      <c r="CR18" s="241">
        <f xml:space="preserve"> Debt!CR$128</f>
        <v>0</v>
      </c>
      <c r="CS18" s="241">
        <f xml:space="preserve"> Debt!CS$128</f>
        <v>0</v>
      </c>
      <c r="CT18" s="241">
        <f xml:space="preserve"> Debt!CT$128</f>
        <v>0</v>
      </c>
      <c r="CU18" s="241">
        <f xml:space="preserve"> Debt!CU$128</f>
        <v>0</v>
      </c>
      <c r="CV18" s="241">
        <f xml:space="preserve"> Debt!CV$128</f>
        <v>0</v>
      </c>
      <c r="CW18" s="241">
        <f xml:space="preserve"> Debt!CW$128</f>
        <v>0</v>
      </c>
      <c r="CX18" s="241">
        <f xml:space="preserve"> Debt!CX$128</f>
        <v>0</v>
      </c>
      <c r="CY18" s="241">
        <f xml:space="preserve"> Debt!CY$128</f>
        <v>0</v>
      </c>
      <c r="CZ18" s="241">
        <f xml:space="preserve"> Debt!CZ$128</f>
        <v>0</v>
      </c>
      <c r="DA18" s="241">
        <f xml:space="preserve"> Debt!DA$128</f>
        <v>0</v>
      </c>
      <c r="DB18" s="241">
        <f xml:space="preserve"> Debt!DB$128</f>
        <v>0</v>
      </c>
      <c r="DC18" s="241">
        <f xml:space="preserve"> Debt!DC$128</f>
        <v>0</v>
      </c>
      <c r="DD18" s="241">
        <f xml:space="preserve"> Debt!DD$128</f>
        <v>0</v>
      </c>
      <c r="DE18" s="241">
        <f xml:space="preserve"> Debt!DE$128</f>
        <v>0</v>
      </c>
      <c r="DF18" s="241">
        <f xml:space="preserve"> Debt!DF$128</f>
        <v>0</v>
      </c>
      <c r="DG18" s="241">
        <f xml:space="preserve"> Debt!DG$128</f>
        <v>0</v>
      </c>
      <c r="DH18" s="241">
        <f xml:space="preserve"> Debt!DH$128</f>
        <v>0</v>
      </c>
      <c r="DI18" s="241">
        <f xml:space="preserve"> Debt!DI$128</f>
        <v>0</v>
      </c>
      <c r="DJ18" s="241">
        <f xml:space="preserve"> Debt!DJ$128</f>
        <v>0</v>
      </c>
      <c r="DK18" s="241">
        <f xml:space="preserve"> Debt!DK$128</f>
        <v>0</v>
      </c>
      <c r="DL18" s="241">
        <f xml:space="preserve"> Debt!DL$128</f>
        <v>0</v>
      </c>
      <c r="DM18" s="241">
        <f xml:space="preserve"> Debt!DM$128</f>
        <v>0</v>
      </c>
      <c r="DN18" s="241">
        <f xml:space="preserve"> Debt!DN$128</f>
        <v>0</v>
      </c>
      <c r="DO18" s="241">
        <f xml:space="preserve"> Debt!DO$128</f>
        <v>0</v>
      </c>
      <c r="DP18" s="241">
        <f xml:space="preserve"> Debt!DP$128</f>
        <v>0</v>
      </c>
      <c r="DQ18" s="241">
        <f xml:space="preserve"> Debt!DQ$128</f>
        <v>0</v>
      </c>
      <c r="DR18" s="241">
        <f xml:space="preserve"> Debt!DR$128</f>
        <v>0</v>
      </c>
      <c r="DS18" s="241">
        <f xml:space="preserve"> Debt!DS$128</f>
        <v>0</v>
      </c>
      <c r="DT18" s="241">
        <f xml:space="preserve"> Debt!DT$128</f>
        <v>0</v>
      </c>
      <c r="DU18" s="241">
        <f xml:space="preserve"> Debt!DU$128</f>
        <v>0</v>
      </c>
      <c r="DV18" s="241">
        <f xml:space="preserve"> Debt!DV$128</f>
        <v>0</v>
      </c>
      <c r="DW18" s="241">
        <f xml:space="preserve"> Debt!DW$128</f>
        <v>0</v>
      </c>
      <c r="DX18" s="241">
        <f xml:space="preserve"> Debt!DX$128</f>
        <v>0</v>
      </c>
      <c r="DY18" s="241">
        <f xml:space="preserve"> Debt!DY$128</f>
        <v>0</v>
      </c>
      <c r="DZ18" s="241">
        <f xml:space="preserve"> Debt!DZ$128</f>
        <v>0</v>
      </c>
      <c r="EA18" s="241">
        <f xml:space="preserve"> Debt!EA$128</f>
        <v>0</v>
      </c>
      <c r="EB18" s="241">
        <f xml:space="preserve"> Debt!EB$128</f>
        <v>0</v>
      </c>
      <c r="EC18" s="241">
        <f xml:space="preserve"> Debt!EC$128</f>
        <v>0</v>
      </c>
      <c r="ED18" s="241">
        <f xml:space="preserve"> Debt!ED$128</f>
        <v>0</v>
      </c>
      <c r="EE18" s="241">
        <f xml:space="preserve"> Debt!EE$128</f>
        <v>0</v>
      </c>
      <c r="EF18" s="241">
        <f xml:space="preserve"> Debt!EF$128</f>
        <v>0</v>
      </c>
      <c r="EG18" s="241">
        <f xml:space="preserve"> Debt!EG$128</f>
        <v>0</v>
      </c>
      <c r="EH18" s="241">
        <f xml:space="preserve"> Debt!EH$128</f>
        <v>0</v>
      </c>
      <c r="EI18" s="241">
        <f xml:space="preserve"> Debt!EI$128</f>
        <v>0</v>
      </c>
      <c r="EJ18" s="241">
        <f xml:space="preserve"> Debt!EJ$128</f>
        <v>0</v>
      </c>
      <c r="EK18" s="241">
        <f xml:space="preserve"> Debt!EK$128</f>
        <v>0</v>
      </c>
      <c r="EL18" s="241">
        <f xml:space="preserve"> Debt!EL$128</f>
        <v>0</v>
      </c>
      <c r="EM18" s="241">
        <f xml:space="preserve"> Debt!EM$128</f>
        <v>0</v>
      </c>
      <c r="EN18" s="241">
        <f xml:space="preserve"> Debt!EN$128</f>
        <v>0</v>
      </c>
      <c r="EO18" s="241">
        <f xml:space="preserve"> Debt!EO$128</f>
        <v>0</v>
      </c>
      <c r="EP18" s="241">
        <f xml:space="preserve"> Debt!EP$128</f>
        <v>0</v>
      </c>
      <c r="EQ18" s="241">
        <f xml:space="preserve"> Debt!EQ$128</f>
        <v>0</v>
      </c>
      <c r="ER18" s="241">
        <f xml:space="preserve"> Debt!ER$128</f>
        <v>0</v>
      </c>
      <c r="ES18" s="241">
        <f xml:space="preserve"> Debt!ES$128</f>
        <v>0</v>
      </c>
      <c r="ET18" s="241">
        <f xml:space="preserve"> Debt!ET$128</f>
        <v>0</v>
      </c>
      <c r="EU18" s="241">
        <f xml:space="preserve"> Debt!EU$128</f>
        <v>0</v>
      </c>
      <c r="EV18" s="241">
        <f xml:space="preserve"> Debt!EV$128</f>
        <v>0</v>
      </c>
      <c r="EW18" s="241">
        <f xml:space="preserve"> Debt!EW$128</f>
        <v>0</v>
      </c>
      <c r="EX18" s="241">
        <f xml:space="preserve"> Debt!EX$128</f>
        <v>0</v>
      </c>
      <c r="EY18" s="241">
        <f xml:space="preserve"> Debt!EY$128</f>
        <v>0</v>
      </c>
      <c r="EZ18" s="241">
        <f xml:space="preserve"> Debt!EZ$128</f>
        <v>0</v>
      </c>
      <c r="FA18" s="241">
        <f xml:space="preserve"> Debt!FA$128</f>
        <v>0</v>
      </c>
      <c r="FB18" s="241">
        <f xml:space="preserve"> Debt!FB$128</f>
        <v>0</v>
      </c>
      <c r="FC18" s="241">
        <f xml:space="preserve"> Debt!FC$128</f>
        <v>0</v>
      </c>
      <c r="FD18" s="241">
        <f xml:space="preserve"> Debt!FD$128</f>
        <v>0</v>
      </c>
      <c r="FE18" s="241">
        <f xml:space="preserve"> Debt!FE$128</f>
        <v>0</v>
      </c>
      <c r="FF18" s="241">
        <f xml:space="preserve"> Debt!FF$128</f>
        <v>0</v>
      </c>
      <c r="FG18" s="241">
        <f xml:space="preserve"> Debt!FG$128</f>
        <v>0</v>
      </c>
      <c r="FH18" s="241">
        <f xml:space="preserve"> Debt!FH$128</f>
        <v>0</v>
      </c>
      <c r="FI18" s="241">
        <f xml:space="preserve"> Debt!FI$128</f>
        <v>0</v>
      </c>
      <c r="FJ18" s="241">
        <f xml:space="preserve"> Debt!FJ$128</f>
        <v>0</v>
      </c>
      <c r="FK18" s="241">
        <f xml:space="preserve"> Debt!FK$128</f>
        <v>0</v>
      </c>
      <c r="FL18" s="241">
        <f xml:space="preserve"> Debt!FL$128</f>
        <v>0</v>
      </c>
      <c r="FM18" s="241">
        <f xml:space="preserve"> Debt!FM$128</f>
        <v>0</v>
      </c>
      <c r="FN18" s="241">
        <f xml:space="preserve"> Debt!FN$128</f>
        <v>0</v>
      </c>
      <c r="FO18" s="241">
        <f xml:space="preserve"> Debt!FO$128</f>
        <v>0</v>
      </c>
      <c r="FP18" s="241">
        <f xml:space="preserve"> Debt!FP$128</f>
        <v>0</v>
      </c>
      <c r="FQ18" s="241">
        <f xml:space="preserve"> Debt!FQ$128</f>
        <v>0</v>
      </c>
      <c r="FR18" s="241">
        <f xml:space="preserve"> Debt!FR$128</f>
        <v>0</v>
      </c>
      <c r="FS18" s="241">
        <f xml:space="preserve"> Debt!FS$128</f>
        <v>0</v>
      </c>
      <c r="FT18" s="241">
        <f xml:space="preserve"> Debt!FT$128</f>
        <v>0</v>
      </c>
      <c r="FU18" s="241">
        <f xml:space="preserve"> Debt!FU$128</f>
        <v>0</v>
      </c>
      <c r="FV18" s="241">
        <f xml:space="preserve"> Debt!FV$128</f>
        <v>0</v>
      </c>
      <c r="FW18" s="241">
        <f xml:space="preserve"> Debt!FW$128</f>
        <v>0</v>
      </c>
      <c r="FX18" s="241">
        <f xml:space="preserve"> Debt!FX$128</f>
        <v>0</v>
      </c>
      <c r="FY18" s="241">
        <f xml:space="preserve"> Debt!FY$128</f>
        <v>0</v>
      </c>
      <c r="FZ18" s="241">
        <f xml:space="preserve"> Debt!FZ$128</f>
        <v>0</v>
      </c>
      <c r="GA18" s="241">
        <f xml:space="preserve"> Debt!GA$128</f>
        <v>0</v>
      </c>
      <c r="GB18" s="241">
        <f xml:space="preserve"> Debt!GB$128</f>
        <v>0</v>
      </c>
      <c r="GC18" s="241">
        <f xml:space="preserve"> Debt!GC$128</f>
        <v>0</v>
      </c>
      <c r="GD18" s="241">
        <f xml:space="preserve"> Debt!GD$128</f>
        <v>0</v>
      </c>
      <c r="GE18" s="241">
        <f xml:space="preserve"> Debt!GE$128</f>
        <v>0</v>
      </c>
      <c r="GF18" s="241">
        <f xml:space="preserve"> Debt!GF$128</f>
        <v>0</v>
      </c>
      <c r="GG18" s="241">
        <f xml:space="preserve"> Debt!GG$128</f>
        <v>0</v>
      </c>
      <c r="GH18" s="241">
        <f xml:space="preserve"> Debt!GH$128</f>
        <v>0</v>
      </c>
      <c r="GI18" s="241">
        <f xml:space="preserve"> Debt!GI$128</f>
        <v>0</v>
      </c>
      <c r="GJ18" s="241">
        <f xml:space="preserve"> Debt!GJ$128</f>
        <v>0</v>
      </c>
    </row>
    <row r="19" spans="1:192" s="518" customFormat="1" outlineLevel="1" x14ac:dyDescent="0.25">
      <c r="A19" s="211"/>
      <c r="B19" s="211"/>
      <c r="C19" s="212"/>
      <c r="D19" s="215"/>
      <c r="E19" s="294" t="str">
        <f xml:space="preserve"> Debt!E$232</f>
        <v>Equity bridge interest</v>
      </c>
      <c r="F19" s="294">
        <f xml:space="preserve"> Debt!F$232</f>
        <v>0</v>
      </c>
      <c r="G19" s="294" t="str">
        <f xml:space="preserve"> Debt!G$232</f>
        <v>$ 000s</v>
      </c>
      <c r="H19" s="294">
        <f xml:space="preserve"> Debt!H$232</f>
        <v>0</v>
      </c>
      <c r="I19" s="294">
        <f xml:space="preserve"> Debt!I$232</f>
        <v>0</v>
      </c>
      <c r="J19" s="294">
        <f xml:space="preserve"> Debt!J$232</f>
        <v>0</v>
      </c>
      <c r="K19" s="294">
        <f xml:space="preserve"> Debt!K$232</f>
        <v>0</v>
      </c>
      <c r="L19" s="294">
        <f xml:space="preserve"> Debt!L$232</f>
        <v>0</v>
      </c>
      <c r="M19" s="294">
        <f xml:space="preserve"> Debt!M$232</f>
        <v>0</v>
      </c>
      <c r="N19" s="294">
        <f xml:space="preserve"> Debt!N$232</f>
        <v>0</v>
      </c>
      <c r="O19" s="294">
        <f xml:space="preserve"> Debt!O$232</f>
        <v>0</v>
      </c>
      <c r="P19" s="294">
        <f xml:space="preserve"> Debt!P$232</f>
        <v>0</v>
      </c>
      <c r="Q19" s="294">
        <f xml:space="preserve"> Debt!Q$232</f>
        <v>0</v>
      </c>
      <c r="R19" s="294">
        <f xml:space="preserve"> Debt!R$232</f>
        <v>0</v>
      </c>
      <c r="S19" s="294">
        <f xml:space="preserve"> Debt!S$232</f>
        <v>0</v>
      </c>
      <c r="T19" s="294">
        <f xml:space="preserve"> Debt!T$232</f>
        <v>0</v>
      </c>
      <c r="U19" s="294">
        <f xml:space="preserve"> Debt!U$232</f>
        <v>0</v>
      </c>
      <c r="V19" s="294">
        <f xml:space="preserve"> Debt!V$232</f>
        <v>0</v>
      </c>
      <c r="W19" s="294">
        <f xml:space="preserve"> Debt!W$232</f>
        <v>0</v>
      </c>
      <c r="X19" s="294">
        <f xml:space="preserve"> Debt!X$232</f>
        <v>0</v>
      </c>
      <c r="Y19" s="294">
        <f xml:space="preserve"> Debt!Y$232</f>
        <v>0</v>
      </c>
      <c r="Z19" s="294">
        <f xml:space="preserve"> Debt!Z$232</f>
        <v>0</v>
      </c>
      <c r="AA19" s="294">
        <f xml:space="preserve"> Debt!AA$232</f>
        <v>0</v>
      </c>
      <c r="AB19" s="294">
        <f xml:space="preserve"> Debt!AB$232</f>
        <v>0</v>
      </c>
      <c r="AC19" s="294">
        <f xml:space="preserve"> Debt!AC$232</f>
        <v>0</v>
      </c>
      <c r="AD19" s="294">
        <f xml:space="preserve"> Debt!AD$232</f>
        <v>0</v>
      </c>
      <c r="AE19" s="294">
        <f xml:space="preserve"> Debt!AE$232</f>
        <v>0</v>
      </c>
      <c r="AF19" s="294">
        <f xml:space="preserve"> Debt!AF$232</f>
        <v>0</v>
      </c>
      <c r="AG19" s="294">
        <f xml:space="preserve"> Debt!AG$232</f>
        <v>0</v>
      </c>
      <c r="AH19" s="294">
        <f xml:space="preserve"> Debt!AH$232</f>
        <v>0</v>
      </c>
      <c r="AI19" s="294">
        <f xml:space="preserve"> Debt!AI$232</f>
        <v>0</v>
      </c>
      <c r="AJ19" s="294">
        <f xml:space="preserve"> Debt!AJ$232</f>
        <v>0</v>
      </c>
      <c r="AK19" s="294">
        <f xml:space="preserve"> Debt!AK$232</f>
        <v>0</v>
      </c>
      <c r="AL19" s="294">
        <f xml:space="preserve"> Debt!AL$232</f>
        <v>0</v>
      </c>
      <c r="AM19" s="294">
        <f xml:space="preserve"> Debt!AM$232</f>
        <v>0</v>
      </c>
      <c r="AN19" s="294">
        <f xml:space="preserve"> Debt!AN$232</f>
        <v>0</v>
      </c>
      <c r="AO19" s="294">
        <f xml:space="preserve"> Debt!AO$232</f>
        <v>0</v>
      </c>
      <c r="AP19" s="294">
        <f xml:space="preserve"> Debt!AP$232</f>
        <v>0</v>
      </c>
      <c r="AQ19" s="294">
        <f xml:space="preserve"> Debt!AQ$232</f>
        <v>0</v>
      </c>
      <c r="AR19" s="294">
        <f xml:space="preserve"> Debt!AR$232</f>
        <v>0</v>
      </c>
      <c r="AS19" s="294">
        <f xml:space="preserve"> Debt!AS$232</f>
        <v>0</v>
      </c>
      <c r="AT19" s="294">
        <f xml:space="preserve"> Debt!AT$232</f>
        <v>0</v>
      </c>
      <c r="AU19" s="294">
        <f xml:space="preserve"> Debt!AU$232</f>
        <v>0</v>
      </c>
      <c r="AV19" s="294">
        <f xml:space="preserve"> Debt!AV$232</f>
        <v>0</v>
      </c>
      <c r="AW19" s="294">
        <f xml:space="preserve"> Debt!AW$232</f>
        <v>0</v>
      </c>
      <c r="AX19" s="294">
        <f xml:space="preserve"> Debt!AX$232</f>
        <v>0</v>
      </c>
      <c r="AY19" s="294">
        <f xml:space="preserve"> Debt!AY$232</f>
        <v>0</v>
      </c>
      <c r="AZ19" s="294">
        <f xml:space="preserve"> Debt!AZ$232</f>
        <v>0</v>
      </c>
      <c r="BA19" s="294">
        <f xml:space="preserve"> Debt!BA$232</f>
        <v>0</v>
      </c>
      <c r="BB19" s="294">
        <f xml:space="preserve"> Debt!BB$232</f>
        <v>0</v>
      </c>
      <c r="BC19" s="294">
        <f xml:space="preserve"> Debt!BC$232</f>
        <v>0</v>
      </c>
      <c r="BD19" s="294">
        <f xml:space="preserve"> Debt!BD$232</f>
        <v>0</v>
      </c>
      <c r="BE19" s="294">
        <f xml:space="preserve"> Debt!BE$232</f>
        <v>0</v>
      </c>
      <c r="BF19" s="294">
        <f xml:space="preserve"> Debt!BF$232</f>
        <v>0</v>
      </c>
      <c r="BG19" s="294">
        <f xml:space="preserve"> Debt!BG$232</f>
        <v>0</v>
      </c>
      <c r="BH19" s="294">
        <f xml:space="preserve"> Debt!BH$232</f>
        <v>0</v>
      </c>
      <c r="BI19" s="294">
        <f xml:space="preserve"> Debt!BI$232</f>
        <v>0</v>
      </c>
      <c r="BJ19" s="294">
        <f xml:space="preserve"> Debt!BJ$232</f>
        <v>0</v>
      </c>
      <c r="BK19" s="294">
        <f xml:space="preserve"> Debt!BK$232</f>
        <v>0</v>
      </c>
      <c r="BL19" s="294">
        <f xml:space="preserve"> Debt!BL$232</f>
        <v>0</v>
      </c>
      <c r="BM19" s="294">
        <f xml:space="preserve"> Debt!BM$232</f>
        <v>0</v>
      </c>
      <c r="BN19" s="294">
        <f xml:space="preserve"> Debt!BN$232</f>
        <v>0</v>
      </c>
      <c r="BO19" s="294">
        <f xml:space="preserve"> Debt!BO$232</f>
        <v>0</v>
      </c>
      <c r="BP19" s="294">
        <f xml:space="preserve"> Debt!BP$232</f>
        <v>0</v>
      </c>
      <c r="BQ19" s="294">
        <f xml:space="preserve"> Debt!BQ$232</f>
        <v>0</v>
      </c>
      <c r="BR19" s="294">
        <f xml:space="preserve"> Debt!BR$232</f>
        <v>0</v>
      </c>
      <c r="BS19" s="294">
        <f xml:space="preserve"> Debt!BS$232</f>
        <v>0</v>
      </c>
      <c r="BT19" s="294">
        <f xml:space="preserve"> Debt!BT$232</f>
        <v>0</v>
      </c>
      <c r="BU19" s="294">
        <f xml:space="preserve"> Debt!BU$232</f>
        <v>0</v>
      </c>
      <c r="BV19" s="294">
        <f xml:space="preserve"> Debt!BV$232</f>
        <v>0</v>
      </c>
      <c r="BW19" s="294">
        <f xml:space="preserve"> Debt!BW$232</f>
        <v>0</v>
      </c>
      <c r="BX19" s="294">
        <f xml:space="preserve"> Debt!BX$232</f>
        <v>0</v>
      </c>
      <c r="BY19" s="294">
        <f xml:space="preserve"> Debt!BY$232</f>
        <v>0</v>
      </c>
      <c r="BZ19" s="294">
        <f xml:space="preserve"> Debt!BZ$232</f>
        <v>0</v>
      </c>
      <c r="CA19" s="294">
        <f xml:space="preserve"> Debt!CA$232</f>
        <v>0</v>
      </c>
      <c r="CB19" s="294">
        <f xml:space="preserve"> Debt!CB$232</f>
        <v>0</v>
      </c>
      <c r="CC19" s="294">
        <f xml:space="preserve"> Debt!CC$232</f>
        <v>0</v>
      </c>
      <c r="CD19" s="294">
        <f xml:space="preserve"> Debt!CD$232</f>
        <v>0</v>
      </c>
      <c r="CE19" s="294">
        <f xml:space="preserve"> Debt!CE$232</f>
        <v>0</v>
      </c>
      <c r="CF19" s="294">
        <f xml:space="preserve"> Debt!CF$232</f>
        <v>0</v>
      </c>
      <c r="CG19" s="294">
        <f xml:space="preserve"> Debt!CG$232</f>
        <v>0</v>
      </c>
      <c r="CH19" s="294">
        <f xml:space="preserve"> Debt!CH$232</f>
        <v>0</v>
      </c>
      <c r="CI19" s="294">
        <f xml:space="preserve"> Debt!CI$232</f>
        <v>0</v>
      </c>
      <c r="CJ19" s="294">
        <f xml:space="preserve"> Debt!CJ$232</f>
        <v>0</v>
      </c>
      <c r="CK19" s="294">
        <f xml:space="preserve"> Debt!CK$232</f>
        <v>0</v>
      </c>
      <c r="CL19" s="294">
        <f xml:space="preserve"> Debt!CL$232</f>
        <v>0</v>
      </c>
      <c r="CM19" s="294">
        <f xml:space="preserve"> Debt!CM$232</f>
        <v>0</v>
      </c>
      <c r="CN19" s="294">
        <f xml:space="preserve"> Debt!CN$232</f>
        <v>0</v>
      </c>
      <c r="CO19" s="294">
        <f xml:space="preserve"> Debt!CO$232</f>
        <v>0</v>
      </c>
      <c r="CP19" s="294">
        <f xml:space="preserve"> Debt!CP$232</f>
        <v>0</v>
      </c>
      <c r="CQ19" s="294">
        <f xml:space="preserve"> Debt!CQ$232</f>
        <v>0</v>
      </c>
      <c r="CR19" s="294">
        <f xml:space="preserve"> Debt!CR$232</f>
        <v>0</v>
      </c>
      <c r="CS19" s="294">
        <f xml:space="preserve"> Debt!CS$232</f>
        <v>0</v>
      </c>
      <c r="CT19" s="294">
        <f xml:space="preserve"> Debt!CT$232</f>
        <v>0</v>
      </c>
      <c r="CU19" s="294">
        <f xml:space="preserve"> Debt!CU$232</f>
        <v>0</v>
      </c>
      <c r="CV19" s="294">
        <f xml:space="preserve"> Debt!CV$232</f>
        <v>0</v>
      </c>
      <c r="CW19" s="294">
        <f xml:space="preserve"> Debt!CW$232</f>
        <v>0</v>
      </c>
      <c r="CX19" s="294">
        <f xml:space="preserve"> Debt!CX$232</f>
        <v>0</v>
      </c>
      <c r="CY19" s="294">
        <f xml:space="preserve"> Debt!CY$232</f>
        <v>0</v>
      </c>
      <c r="CZ19" s="294">
        <f xml:space="preserve"> Debt!CZ$232</f>
        <v>0</v>
      </c>
      <c r="DA19" s="294">
        <f xml:space="preserve"> Debt!DA$232</f>
        <v>0</v>
      </c>
      <c r="DB19" s="294">
        <f xml:space="preserve"> Debt!DB$232</f>
        <v>0</v>
      </c>
      <c r="DC19" s="294">
        <f xml:space="preserve"> Debt!DC$232</f>
        <v>0</v>
      </c>
      <c r="DD19" s="294">
        <f xml:space="preserve"> Debt!DD$232</f>
        <v>0</v>
      </c>
      <c r="DE19" s="294">
        <f xml:space="preserve"> Debt!DE$232</f>
        <v>0</v>
      </c>
      <c r="DF19" s="294">
        <f xml:space="preserve"> Debt!DF$232</f>
        <v>0</v>
      </c>
      <c r="DG19" s="294">
        <f xml:space="preserve"> Debt!DG$232</f>
        <v>0</v>
      </c>
      <c r="DH19" s="294">
        <f xml:space="preserve"> Debt!DH$232</f>
        <v>0</v>
      </c>
      <c r="DI19" s="294">
        <f xml:space="preserve"> Debt!DI$232</f>
        <v>0</v>
      </c>
      <c r="DJ19" s="294">
        <f xml:space="preserve"> Debt!DJ$232</f>
        <v>0</v>
      </c>
      <c r="DK19" s="294">
        <f xml:space="preserve"> Debt!DK$232</f>
        <v>0</v>
      </c>
      <c r="DL19" s="294">
        <f xml:space="preserve"> Debt!DL$232</f>
        <v>0</v>
      </c>
      <c r="DM19" s="294">
        <f xml:space="preserve"> Debt!DM$232</f>
        <v>0</v>
      </c>
      <c r="DN19" s="294">
        <f xml:space="preserve"> Debt!DN$232</f>
        <v>0</v>
      </c>
      <c r="DO19" s="294">
        <f xml:space="preserve"> Debt!DO$232</f>
        <v>0</v>
      </c>
      <c r="DP19" s="294">
        <f xml:space="preserve"> Debt!DP$232</f>
        <v>0</v>
      </c>
      <c r="DQ19" s="294">
        <f xml:space="preserve"> Debt!DQ$232</f>
        <v>0</v>
      </c>
      <c r="DR19" s="294">
        <f xml:space="preserve"> Debt!DR$232</f>
        <v>0</v>
      </c>
      <c r="DS19" s="294">
        <f xml:space="preserve"> Debt!DS$232</f>
        <v>0</v>
      </c>
      <c r="DT19" s="294">
        <f xml:space="preserve"> Debt!DT$232</f>
        <v>0</v>
      </c>
      <c r="DU19" s="294">
        <f xml:space="preserve"> Debt!DU$232</f>
        <v>0</v>
      </c>
      <c r="DV19" s="294">
        <f xml:space="preserve"> Debt!DV$232</f>
        <v>0</v>
      </c>
      <c r="DW19" s="294">
        <f xml:space="preserve"> Debt!DW$232</f>
        <v>0</v>
      </c>
      <c r="DX19" s="294">
        <f xml:space="preserve"> Debt!DX$232</f>
        <v>0</v>
      </c>
      <c r="DY19" s="294">
        <f xml:space="preserve"> Debt!DY$232</f>
        <v>0</v>
      </c>
      <c r="DZ19" s="294">
        <f xml:space="preserve"> Debt!DZ$232</f>
        <v>0</v>
      </c>
      <c r="EA19" s="294">
        <f xml:space="preserve"> Debt!EA$232</f>
        <v>0</v>
      </c>
      <c r="EB19" s="294">
        <f xml:space="preserve"> Debt!EB$232</f>
        <v>0</v>
      </c>
      <c r="EC19" s="294">
        <f xml:space="preserve"> Debt!EC$232</f>
        <v>0</v>
      </c>
      <c r="ED19" s="294">
        <f xml:space="preserve"> Debt!ED$232</f>
        <v>0</v>
      </c>
      <c r="EE19" s="294">
        <f xml:space="preserve"> Debt!EE$232</f>
        <v>0</v>
      </c>
      <c r="EF19" s="294">
        <f xml:space="preserve"> Debt!EF$232</f>
        <v>0</v>
      </c>
      <c r="EG19" s="294">
        <f xml:space="preserve"> Debt!EG$232</f>
        <v>0</v>
      </c>
      <c r="EH19" s="294">
        <f xml:space="preserve"> Debt!EH$232</f>
        <v>0</v>
      </c>
      <c r="EI19" s="294">
        <f xml:space="preserve"> Debt!EI$232</f>
        <v>0</v>
      </c>
      <c r="EJ19" s="294">
        <f xml:space="preserve"> Debt!EJ$232</f>
        <v>0</v>
      </c>
      <c r="EK19" s="294">
        <f xml:space="preserve"> Debt!EK$232</f>
        <v>0</v>
      </c>
      <c r="EL19" s="294">
        <f xml:space="preserve"> Debt!EL$232</f>
        <v>0</v>
      </c>
      <c r="EM19" s="294">
        <f xml:space="preserve"> Debt!EM$232</f>
        <v>0</v>
      </c>
      <c r="EN19" s="294">
        <f xml:space="preserve"> Debt!EN$232</f>
        <v>0</v>
      </c>
      <c r="EO19" s="294">
        <f xml:space="preserve"> Debt!EO$232</f>
        <v>0</v>
      </c>
      <c r="EP19" s="294">
        <f xml:space="preserve"> Debt!EP$232</f>
        <v>0</v>
      </c>
      <c r="EQ19" s="294">
        <f xml:space="preserve"> Debt!EQ$232</f>
        <v>0</v>
      </c>
      <c r="ER19" s="294">
        <f xml:space="preserve"> Debt!ER$232</f>
        <v>0</v>
      </c>
      <c r="ES19" s="294">
        <f xml:space="preserve"> Debt!ES$232</f>
        <v>0</v>
      </c>
      <c r="ET19" s="294">
        <f xml:space="preserve"> Debt!ET$232</f>
        <v>0</v>
      </c>
      <c r="EU19" s="294">
        <f xml:space="preserve"> Debt!EU$232</f>
        <v>0</v>
      </c>
      <c r="EV19" s="294">
        <f xml:space="preserve"> Debt!EV$232</f>
        <v>0</v>
      </c>
      <c r="EW19" s="294">
        <f xml:space="preserve"> Debt!EW$232</f>
        <v>0</v>
      </c>
      <c r="EX19" s="294">
        <f xml:space="preserve"> Debt!EX$232</f>
        <v>0</v>
      </c>
      <c r="EY19" s="294">
        <f xml:space="preserve"> Debt!EY$232</f>
        <v>0</v>
      </c>
      <c r="EZ19" s="294">
        <f xml:space="preserve"> Debt!EZ$232</f>
        <v>0</v>
      </c>
      <c r="FA19" s="294">
        <f xml:space="preserve"> Debt!FA$232</f>
        <v>0</v>
      </c>
      <c r="FB19" s="294">
        <f xml:space="preserve"> Debt!FB$232</f>
        <v>0</v>
      </c>
      <c r="FC19" s="294">
        <f xml:space="preserve"> Debt!FC$232</f>
        <v>0</v>
      </c>
      <c r="FD19" s="294">
        <f xml:space="preserve"> Debt!FD$232</f>
        <v>0</v>
      </c>
      <c r="FE19" s="294">
        <f xml:space="preserve"> Debt!FE$232</f>
        <v>0</v>
      </c>
      <c r="FF19" s="294">
        <f xml:space="preserve"> Debt!FF$232</f>
        <v>0</v>
      </c>
      <c r="FG19" s="294">
        <f xml:space="preserve"> Debt!FG$232</f>
        <v>0</v>
      </c>
      <c r="FH19" s="294">
        <f xml:space="preserve"> Debt!FH$232</f>
        <v>0</v>
      </c>
      <c r="FI19" s="294">
        <f xml:space="preserve"> Debt!FI$232</f>
        <v>0</v>
      </c>
      <c r="FJ19" s="294">
        <f xml:space="preserve"> Debt!FJ$232</f>
        <v>0</v>
      </c>
      <c r="FK19" s="294">
        <f xml:space="preserve"> Debt!FK$232</f>
        <v>0</v>
      </c>
      <c r="FL19" s="294">
        <f xml:space="preserve"> Debt!FL$232</f>
        <v>0</v>
      </c>
      <c r="FM19" s="294">
        <f xml:space="preserve"> Debt!FM$232</f>
        <v>0</v>
      </c>
      <c r="FN19" s="294">
        <f xml:space="preserve"> Debt!FN$232</f>
        <v>0</v>
      </c>
      <c r="FO19" s="294">
        <f xml:space="preserve"> Debt!FO$232</f>
        <v>0</v>
      </c>
      <c r="FP19" s="294">
        <f xml:space="preserve"> Debt!FP$232</f>
        <v>0</v>
      </c>
      <c r="FQ19" s="294">
        <f xml:space="preserve"> Debt!FQ$232</f>
        <v>0</v>
      </c>
      <c r="FR19" s="294">
        <f xml:space="preserve"> Debt!FR$232</f>
        <v>0</v>
      </c>
      <c r="FS19" s="294">
        <f xml:space="preserve"> Debt!FS$232</f>
        <v>0</v>
      </c>
      <c r="FT19" s="294">
        <f xml:space="preserve"> Debt!FT$232</f>
        <v>0</v>
      </c>
      <c r="FU19" s="294">
        <f xml:space="preserve"> Debt!FU$232</f>
        <v>0</v>
      </c>
      <c r="FV19" s="294">
        <f xml:space="preserve"> Debt!FV$232</f>
        <v>0</v>
      </c>
      <c r="FW19" s="294">
        <f xml:space="preserve"> Debt!FW$232</f>
        <v>0</v>
      </c>
      <c r="FX19" s="294">
        <f xml:space="preserve"> Debt!FX$232</f>
        <v>0</v>
      </c>
      <c r="FY19" s="294">
        <f xml:space="preserve"> Debt!FY$232</f>
        <v>0</v>
      </c>
      <c r="FZ19" s="294">
        <f xml:space="preserve"> Debt!FZ$232</f>
        <v>0</v>
      </c>
      <c r="GA19" s="294">
        <f xml:space="preserve"> Debt!GA$232</f>
        <v>0</v>
      </c>
      <c r="GB19" s="294">
        <f xml:space="preserve"> Debt!GB$232</f>
        <v>0</v>
      </c>
      <c r="GC19" s="294">
        <f xml:space="preserve"> Debt!GC$232</f>
        <v>0</v>
      </c>
      <c r="GD19" s="294">
        <f xml:space="preserve"> Debt!GD$232</f>
        <v>0</v>
      </c>
      <c r="GE19" s="294">
        <f xml:space="preserve"> Debt!GE$232</f>
        <v>0</v>
      </c>
      <c r="GF19" s="294">
        <f xml:space="preserve"> Debt!GF$232</f>
        <v>0</v>
      </c>
      <c r="GG19" s="294">
        <f xml:space="preserve"> Debt!GG$232</f>
        <v>0</v>
      </c>
      <c r="GH19" s="294">
        <f xml:space="preserve"> Debt!GH$232</f>
        <v>0</v>
      </c>
      <c r="GI19" s="294">
        <f xml:space="preserve"> Debt!GI$232</f>
        <v>0</v>
      </c>
      <c r="GJ19" s="294">
        <f xml:space="preserve"> Debt!GJ$232</f>
        <v>0</v>
      </c>
    </row>
    <row r="20" spans="1:192" outlineLevel="1" x14ac:dyDescent="0.25">
      <c r="A20" s="211"/>
      <c r="D20" s="215"/>
      <c r="E20" s="241" t="str">
        <f xml:space="preserve"> Debt!E$151</f>
        <v>Shareholder loan interest expense</v>
      </c>
      <c r="F20" s="241">
        <f xml:space="preserve"> Debt!F$151</f>
        <v>0</v>
      </c>
      <c r="G20" s="241" t="str">
        <f xml:space="preserve"> Debt!G$151</f>
        <v>$ 000s</v>
      </c>
      <c r="H20" s="241">
        <f xml:space="preserve"> Debt!H$151</f>
        <v>-125351.89588671888</v>
      </c>
      <c r="I20" s="241">
        <f xml:space="preserve"> Debt!I$151</f>
        <v>0</v>
      </c>
      <c r="J20" s="241">
        <f xml:space="preserve"> Debt!J$151</f>
        <v>0</v>
      </c>
      <c r="K20" s="241">
        <f xml:space="preserve"> Debt!K$151</f>
        <v>0</v>
      </c>
      <c r="L20" s="241">
        <f xml:space="preserve"> Debt!L$151</f>
        <v>0</v>
      </c>
      <c r="M20" s="241">
        <f xml:space="preserve"> Debt!M$151</f>
        <v>0</v>
      </c>
      <c r="N20" s="241">
        <f xml:space="preserve"> Debt!N$151</f>
        <v>0</v>
      </c>
      <c r="O20" s="241">
        <f xml:space="preserve"> Debt!O$151</f>
        <v>0</v>
      </c>
      <c r="P20" s="241">
        <f xml:space="preserve"> Debt!P$151</f>
        <v>0</v>
      </c>
      <c r="Q20" s="241">
        <f xml:space="preserve"> Debt!Q$151</f>
        <v>-4109.450601030725</v>
      </c>
      <c r="R20" s="241">
        <f xml:space="preserve"> Debt!R$151</f>
        <v>-4082.2687189883404</v>
      </c>
      <c r="S20" s="241">
        <f xml:space="preserve"> Debt!S$151</f>
        <v>-4053.1672403777825</v>
      </c>
      <c r="T20" s="241">
        <f xml:space="preserve"> Debt!T$151</f>
        <v>-4021.44760378819</v>
      </c>
      <c r="U20" s="241">
        <f xml:space="preserve"> Debt!U$151</f>
        <v>-3991.0746443522548</v>
      </c>
      <c r="V20" s="241">
        <f xml:space="preserve"> Debt!V$151</f>
        <v>-3958.3783830613806</v>
      </c>
      <c r="W20" s="241">
        <f xml:space="preserve"> Debt!W$151</f>
        <v>-3927.3350396942196</v>
      </c>
      <c r="X20" s="241">
        <f xml:space="preserve"> Debt!X$151</f>
        <v>-3893.2672925990473</v>
      </c>
      <c r="Y20" s="241">
        <f xml:space="preserve"> Debt!Y$151</f>
        <v>-3860.1705110167354</v>
      </c>
      <c r="Z20" s="241">
        <f xml:space="preserve"> Debt!Z$151</f>
        <v>-3825.9125158497391</v>
      </c>
      <c r="AA20" s="241">
        <f xml:space="preserve"> Debt!AA$151</f>
        <v>-3792.2852687160107</v>
      </c>
      <c r="AB20" s="241">
        <f xml:space="preserve"> Debt!AB$151</f>
        <v>-3756.2528150464632</v>
      </c>
      <c r="AC20" s="241">
        <f xml:space="preserve"> Debt!AC$151</f>
        <v>-3721.3930130426161</v>
      </c>
      <c r="AD20" s="241">
        <f xml:space="preserve"> Debt!AD$151</f>
        <v>-3684.0921815643351</v>
      </c>
      <c r="AE20" s="241">
        <f xml:space="preserve"> Debt!AE$151</f>
        <v>-3648.2451445138386</v>
      </c>
      <c r="AF20" s="241">
        <f xml:space="preserve"> Debt!AF$151</f>
        <v>-3609.2692179859991</v>
      </c>
      <c r="AG20" s="241">
        <f xml:space="preserve"> Debt!AG$151</f>
        <v>-3571.0755370883962</v>
      </c>
      <c r="AH20" s="241">
        <f xml:space="preserve"> Debt!AH$151</f>
        <v>-3531.5318598722924</v>
      </c>
      <c r="AI20" s="241">
        <f xml:space="preserve"> Debt!AI$151</f>
        <v>-3492.4280746614613</v>
      </c>
      <c r="AJ20" s="241">
        <f xml:space="preserve"> Debt!AJ$151</f>
        <v>-3450.7618279894232</v>
      </c>
      <c r="AK20" s="241">
        <f xml:space="preserve"> Debt!AK$151</f>
        <v>-3410.038960415271</v>
      </c>
      <c r="AL20" s="241">
        <f xml:space="preserve"> Debt!AL$151</f>
        <v>-3366.7019713259442</v>
      </c>
      <c r="AM20" s="241">
        <f xml:space="preserve"> Debt!AM$151</f>
        <v>-3324.5588458552943</v>
      </c>
      <c r="AN20" s="241">
        <f xml:space="preserve"> Debt!AN$151</f>
        <v>-3279.1234449582389</v>
      </c>
      <c r="AO20" s="241">
        <f xml:space="preserve"> Debt!AO$151</f>
        <v>-3234.2168486052205</v>
      </c>
      <c r="AP20" s="241">
        <f xml:space="preserve"> Debt!AP$151</f>
        <v>-3187.7030851998875</v>
      </c>
      <c r="AQ20" s="241">
        <f xml:space="preserve"> Debt!AQ$151</f>
        <v>-3141.3686301299981</v>
      </c>
      <c r="AR20" s="241">
        <f xml:space="preserve"> Debt!AR$151</f>
        <v>-3092.2427758676968</v>
      </c>
      <c r="AS20" s="241">
        <f xml:space="preserve"> Debt!AS$151</f>
        <v>-3043.753752473508</v>
      </c>
      <c r="AT20" s="241">
        <f xml:space="preserve"> Debt!AT$151</f>
        <v>-2992.3993659073039</v>
      </c>
      <c r="AU20" s="241">
        <f xml:space="preserve"> Debt!AU$151</f>
        <v>-2941.8940410862051</v>
      </c>
      <c r="AV20" s="241">
        <f xml:space="preserve"> Debt!AV$151</f>
        <v>-2887.8494396367105</v>
      </c>
      <c r="AW20" s="241">
        <f xml:space="preserve"> Debt!AW$151</f>
        <v>-2833.9893829183866</v>
      </c>
      <c r="AX20" s="241">
        <f xml:space="preserve"> Debt!AX$151</f>
        <v>-2557.7104363902731</v>
      </c>
      <c r="AY20" s="241">
        <f xml:space="preserve"> Debt!AY$151</f>
        <v>-2275.0778665596767</v>
      </c>
      <c r="AZ20" s="241">
        <f xml:space="preserve"> Debt!AZ$151</f>
        <v>-1758.1240729552221</v>
      </c>
      <c r="BA20" s="241">
        <f xml:space="preserve"> Debt!BA$151</f>
        <v>-1228.3069996407139</v>
      </c>
      <c r="BB20" s="241">
        <f xml:space="preserve"> Debt!BB$151</f>
        <v>-673.03534070913361</v>
      </c>
      <c r="BC20" s="241">
        <f xml:space="preserve"> Debt!BC$151</f>
        <v>-143.99313484489792</v>
      </c>
      <c r="BD20" s="241">
        <f xml:space="preserve"> Debt!BD$151</f>
        <v>0</v>
      </c>
      <c r="BE20" s="241">
        <f xml:space="preserve"> Debt!BE$151</f>
        <v>0</v>
      </c>
      <c r="BF20" s="241">
        <f xml:space="preserve"> Debt!BF$151</f>
        <v>0</v>
      </c>
      <c r="BG20" s="241">
        <f xml:space="preserve"> Debt!BG$151</f>
        <v>0</v>
      </c>
      <c r="BH20" s="241">
        <f xml:space="preserve"> Debt!BH$151</f>
        <v>0</v>
      </c>
      <c r="BI20" s="241">
        <f xml:space="preserve"> Debt!BI$151</f>
        <v>0</v>
      </c>
      <c r="BJ20" s="241">
        <f xml:space="preserve"> Debt!BJ$151</f>
        <v>0</v>
      </c>
      <c r="BK20" s="241">
        <f xml:space="preserve"> Debt!BK$151</f>
        <v>0</v>
      </c>
      <c r="BL20" s="241">
        <f xml:space="preserve"> Debt!BL$151</f>
        <v>0</v>
      </c>
      <c r="BM20" s="241">
        <f xml:space="preserve"> Debt!BM$151</f>
        <v>0</v>
      </c>
      <c r="BN20" s="241">
        <f xml:space="preserve"> Debt!BN$151</f>
        <v>0</v>
      </c>
      <c r="BO20" s="241">
        <f xml:space="preserve"> Debt!BO$151</f>
        <v>0</v>
      </c>
      <c r="BP20" s="241">
        <f xml:space="preserve"> Debt!BP$151</f>
        <v>0</v>
      </c>
      <c r="BQ20" s="241">
        <f xml:space="preserve"> Debt!BQ$151</f>
        <v>0</v>
      </c>
      <c r="BR20" s="241">
        <f xml:space="preserve"> Debt!BR$151</f>
        <v>0</v>
      </c>
      <c r="BS20" s="241">
        <f xml:space="preserve"> Debt!BS$151</f>
        <v>0</v>
      </c>
      <c r="BT20" s="241">
        <f xml:space="preserve"> Debt!BT$151</f>
        <v>0</v>
      </c>
      <c r="BU20" s="241">
        <f xml:space="preserve"> Debt!BU$151</f>
        <v>0</v>
      </c>
      <c r="BV20" s="241">
        <f xml:space="preserve"> Debt!BV$151</f>
        <v>0</v>
      </c>
      <c r="BW20" s="241">
        <f xml:space="preserve"> Debt!BW$151</f>
        <v>0</v>
      </c>
      <c r="BX20" s="241">
        <f xml:space="preserve"> Debt!BX$151</f>
        <v>0</v>
      </c>
      <c r="BY20" s="241">
        <f xml:space="preserve"> Debt!BY$151</f>
        <v>0</v>
      </c>
      <c r="BZ20" s="241">
        <f xml:space="preserve"> Debt!BZ$151</f>
        <v>0</v>
      </c>
      <c r="CA20" s="241">
        <f xml:space="preserve"> Debt!CA$151</f>
        <v>0</v>
      </c>
      <c r="CB20" s="241">
        <f xml:space="preserve"> Debt!CB$151</f>
        <v>0</v>
      </c>
      <c r="CC20" s="241">
        <f xml:space="preserve"> Debt!CC$151</f>
        <v>0</v>
      </c>
      <c r="CD20" s="241">
        <f xml:space="preserve"> Debt!CD$151</f>
        <v>0</v>
      </c>
      <c r="CE20" s="241">
        <f xml:space="preserve"> Debt!CE$151</f>
        <v>0</v>
      </c>
      <c r="CF20" s="241">
        <f xml:space="preserve"> Debt!CF$151</f>
        <v>0</v>
      </c>
      <c r="CG20" s="241">
        <f xml:space="preserve"> Debt!CG$151</f>
        <v>0</v>
      </c>
      <c r="CH20" s="241">
        <f xml:space="preserve"> Debt!CH$151</f>
        <v>0</v>
      </c>
      <c r="CI20" s="241">
        <f xml:space="preserve"> Debt!CI$151</f>
        <v>0</v>
      </c>
      <c r="CJ20" s="241">
        <f xml:space="preserve"> Debt!CJ$151</f>
        <v>0</v>
      </c>
      <c r="CK20" s="241">
        <f xml:space="preserve"> Debt!CK$151</f>
        <v>0</v>
      </c>
      <c r="CL20" s="241">
        <f xml:space="preserve"> Debt!CL$151</f>
        <v>0</v>
      </c>
      <c r="CM20" s="241">
        <f xml:space="preserve"> Debt!CM$151</f>
        <v>0</v>
      </c>
      <c r="CN20" s="241">
        <f xml:space="preserve"> Debt!CN$151</f>
        <v>0</v>
      </c>
      <c r="CO20" s="241">
        <f xml:space="preserve"> Debt!CO$151</f>
        <v>0</v>
      </c>
      <c r="CP20" s="241">
        <f xml:space="preserve"> Debt!CP$151</f>
        <v>0</v>
      </c>
      <c r="CQ20" s="241">
        <f xml:space="preserve"> Debt!CQ$151</f>
        <v>0</v>
      </c>
      <c r="CR20" s="241">
        <f xml:space="preserve"> Debt!CR$151</f>
        <v>0</v>
      </c>
      <c r="CS20" s="241">
        <f xml:space="preserve"> Debt!CS$151</f>
        <v>0</v>
      </c>
      <c r="CT20" s="241">
        <f xml:space="preserve"> Debt!CT$151</f>
        <v>0</v>
      </c>
      <c r="CU20" s="241">
        <f xml:space="preserve"> Debt!CU$151</f>
        <v>0</v>
      </c>
      <c r="CV20" s="241">
        <f xml:space="preserve"> Debt!CV$151</f>
        <v>0</v>
      </c>
      <c r="CW20" s="241">
        <f xml:space="preserve"> Debt!CW$151</f>
        <v>0</v>
      </c>
      <c r="CX20" s="241">
        <f xml:space="preserve"> Debt!CX$151</f>
        <v>0</v>
      </c>
      <c r="CY20" s="241">
        <f xml:space="preserve"> Debt!CY$151</f>
        <v>0</v>
      </c>
      <c r="CZ20" s="241">
        <f xml:space="preserve"> Debt!CZ$151</f>
        <v>0</v>
      </c>
      <c r="DA20" s="241">
        <f xml:space="preserve"> Debt!DA$151</f>
        <v>0</v>
      </c>
      <c r="DB20" s="241">
        <f xml:space="preserve"> Debt!DB$151</f>
        <v>0</v>
      </c>
      <c r="DC20" s="241">
        <f xml:space="preserve"> Debt!DC$151</f>
        <v>0</v>
      </c>
      <c r="DD20" s="241">
        <f xml:space="preserve"> Debt!DD$151</f>
        <v>0</v>
      </c>
      <c r="DE20" s="241">
        <f xml:space="preserve"> Debt!DE$151</f>
        <v>0</v>
      </c>
      <c r="DF20" s="241">
        <f xml:space="preserve"> Debt!DF$151</f>
        <v>0</v>
      </c>
      <c r="DG20" s="241">
        <f xml:space="preserve"> Debt!DG$151</f>
        <v>0</v>
      </c>
      <c r="DH20" s="241">
        <f xml:space="preserve"> Debt!DH$151</f>
        <v>0</v>
      </c>
      <c r="DI20" s="241">
        <f xml:space="preserve"> Debt!DI$151</f>
        <v>0</v>
      </c>
      <c r="DJ20" s="241">
        <f xml:space="preserve"> Debt!DJ$151</f>
        <v>0</v>
      </c>
      <c r="DK20" s="241">
        <f xml:space="preserve"> Debt!DK$151</f>
        <v>0</v>
      </c>
      <c r="DL20" s="241">
        <f xml:space="preserve"> Debt!DL$151</f>
        <v>0</v>
      </c>
      <c r="DM20" s="241">
        <f xml:space="preserve"> Debt!DM$151</f>
        <v>0</v>
      </c>
      <c r="DN20" s="241">
        <f xml:space="preserve"> Debt!DN$151</f>
        <v>0</v>
      </c>
      <c r="DO20" s="241">
        <f xml:space="preserve"> Debt!DO$151</f>
        <v>0</v>
      </c>
      <c r="DP20" s="241">
        <f xml:space="preserve"> Debt!DP$151</f>
        <v>0</v>
      </c>
      <c r="DQ20" s="241">
        <f xml:space="preserve"> Debt!DQ$151</f>
        <v>0</v>
      </c>
      <c r="DR20" s="241">
        <f xml:space="preserve"> Debt!DR$151</f>
        <v>0</v>
      </c>
      <c r="DS20" s="241">
        <f xml:space="preserve"> Debt!DS$151</f>
        <v>0</v>
      </c>
      <c r="DT20" s="241">
        <f xml:space="preserve"> Debt!DT$151</f>
        <v>0</v>
      </c>
      <c r="DU20" s="241">
        <f xml:space="preserve"> Debt!DU$151</f>
        <v>0</v>
      </c>
      <c r="DV20" s="241">
        <f xml:space="preserve"> Debt!DV$151</f>
        <v>0</v>
      </c>
      <c r="DW20" s="241">
        <f xml:space="preserve"> Debt!DW$151</f>
        <v>0</v>
      </c>
      <c r="DX20" s="241">
        <f xml:space="preserve"> Debt!DX$151</f>
        <v>0</v>
      </c>
      <c r="DY20" s="241">
        <f xml:space="preserve"> Debt!DY$151</f>
        <v>0</v>
      </c>
      <c r="DZ20" s="241">
        <f xml:space="preserve"> Debt!DZ$151</f>
        <v>0</v>
      </c>
      <c r="EA20" s="241">
        <f xml:space="preserve"> Debt!EA$151</f>
        <v>0</v>
      </c>
      <c r="EB20" s="241">
        <f xml:space="preserve"> Debt!EB$151</f>
        <v>0</v>
      </c>
      <c r="EC20" s="241">
        <f xml:space="preserve"> Debt!EC$151</f>
        <v>0</v>
      </c>
      <c r="ED20" s="241">
        <f xml:space="preserve"> Debt!ED$151</f>
        <v>0</v>
      </c>
      <c r="EE20" s="241">
        <f xml:space="preserve"> Debt!EE$151</f>
        <v>0</v>
      </c>
      <c r="EF20" s="241">
        <f xml:space="preserve"> Debt!EF$151</f>
        <v>0</v>
      </c>
      <c r="EG20" s="241">
        <f xml:space="preserve"> Debt!EG$151</f>
        <v>0</v>
      </c>
      <c r="EH20" s="241">
        <f xml:space="preserve"> Debt!EH$151</f>
        <v>0</v>
      </c>
      <c r="EI20" s="241">
        <f xml:space="preserve"> Debt!EI$151</f>
        <v>0</v>
      </c>
      <c r="EJ20" s="241">
        <f xml:space="preserve"> Debt!EJ$151</f>
        <v>0</v>
      </c>
      <c r="EK20" s="241">
        <f xml:space="preserve"> Debt!EK$151</f>
        <v>0</v>
      </c>
      <c r="EL20" s="241">
        <f xml:space="preserve"> Debt!EL$151</f>
        <v>0</v>
      </c>
      <c r="EM20" s="241">
        <f xml:space="preserve"> Debt!EM$151</f>
        <v>0</v>
      </c>
      <c r="EN20" s="241">
        <f xml:space="preserve"> Debt!EN$151</f>
        <v>0</v>
      </c>
      <c r="EO20" s="241">
        <f xml:space="preserve"> Debt!EO$151</f>
        <v>0</v>
      </c>
      <c r="EP20" s="241">
        <f xml:space="preserve"> Debt!EP$151</f>
        <v>0</v>
      </c>
      <c r="EQ20" s="241">
        <f xml:space="preserve"> Debt!EQ$151</f>
        <v>0</v>
      </c>
      <c r="ER20" s="241">
        <f xml:space="preserve"> Debt!ER$151</f>
        <v>0</v>
      </c>
      <c r="ES20" s="241">
        <f xml:space="preserve"> Debt!ES$151</f>
        <v>0</v>
      </c>
      <c r="ET20" s="241">
        <f xml:space="preserve"> Debt!ET$151</f>
        <v>0</v>
      </c>
      <c r="EU20" s="241">
        <f xml:space="preserve"> Debt!EU$151</f>
        <v>0</v>
      </c>
      <c r="EV20" s="241">
        <f xml:space="preserve"> Debt!EV$151</f>
        <v>0</v>
      </c>
      <c r="EW20" s="241">
        <f xml:space="preserve"> Debt!EW$151</f>
        <v>0</v>
      </c>
      <c r="EX20" s="241">
        <f xml:space="preserve"> Debt!EX$151</f>
        <v>0</v>
      </c>
      <c r="EY20" s="241">
        <f xml:space="preserve"> Debt!EY$151</f>
        <v>0</v>
      </c>
      <c r="EZ20" s="241">
        <f xml:space="preserve"> Debt!EZ$151</f>
        <v>0</v>
      </c>
      <c r="FA20" s="241">
        <f xml:space="preserve"> Debt!FA$151</f>
        <v>0</v>
      </c>
      <c r="FB20" s="241">
        <f xml:space="preserve"> Debt!FB$151</f>
        <v>0</v>
      </c>
      <c r="FC20" s="241">
        <f xml:space="preserve"> Debt!FC$151</f>
        <v>0</v>
      </c>
      <c r="FD20" s="241">
        <f xml:space="preserve"> Debt!FD$151</f>
        <v>0</v>
      </c>
      <c r="FE20" s="241">
        <f xml:space="preserve"> Debt!FE$151</f>
        <v>0</v>
      </c>
      <c r="FF20" s="241">
        <f xml:space="preserve"> Debt!FF$151</f>
        <v>0</v>
      </c>
      <c r="FG20" s="241">
        <f xml:space="preserve"> Debt!FG$151</f>
        <v>0</v>
      </c>
      <c r="FH20" s="241">
        <f xml:space="preserve"> Debt!FH$151</f>
        <v>0</v>
      </c>
      <c r="FI20" s="241">
        <f xml:space="preserve"> Debt!FI$151</f>
        <v>0</v>
      </c>
      <c r="FJ20" s="241">
        <f xml:space="preserve"> Debt!FJ$151</f>
        <v>0</v>
      </c>
      <c r="FK20" s="241">
        <f xml:space="preserve"> Debt!FK$151</f>
        <v>0</v>
      </c>
      <c r="FL20" s="241">
        <f xml:space="preserve"> Debt!FL$151</f>
        <v>0</v>
      </c>
      <c r="FM20" s="241">
        <f xml:space="preserve"> Debt!FM$151</f>
        <v>0</v>
      </c>
      <c r="FN20" s="241">
        <f xml:space="preserve"> Debt!FN$151</f>
        <v>0</v>
      </c>
      <c r="FO20" s="241">
        <f xml:space="preserve"> Debt!FO$151</f>
        <v>0</v>
      </c>
      <c r="FP20" s="241">
        <f xml:space="preserve"> Debt!FP$151</f>
        <v>0</v>
      </c>
      <c r="FQ20" s="241">
        <f xml:space="preserve"> Debt!FQ$151</f>
        <v>0</v>
      </c>
      <c r="FR20" s="241">
        <f xml:space="preserve"> Debt!FR$151</f>
        <v>0</v>
      </c>
      <c r="FS20" s="241">
        <f xml:space="preserve"> Debt!FS$151</f>
        <v>0</v>
      </c>
      <c r="FT20" s="241">
        <f xml:space="preserve"> Debt!FT$151</f>
        <v>0</v>
      </c>
      <c r="FU20" s="241">
        <f xml:space="preserve"> Debt!FU$151</f>
        <v>0</v>
      </c>
      <c r="FV20" s="241">
        <f xml:space="preserve"> Debt!FV$151</f>
        <v>0</v>
      </c>
      <c r="FW20" s="241">
        <f xml:space="preserve"> Debt!FW$151</f>
        <v>0</v>
      </c>
      <c r="FX20" s="241">
        <f xml:space="preserve"> Debt!FX$151</f>
        <v>0</v>
      </c>
      <c r="FY20" s="241">
        <f xml:space="preserve"> Debt!FY$151</f>
        <v>0</v>
      </c>
      <c r="FZ20" s="241">
        <f xml:space="preserve"> Debt!FZ$151</f>
        <v>0</v>
      </c>
      <c r="GA20" s="241">
        <f xml:space="preserve"> Debt!GA$151</f>
        <v>0</v>
      </c>
      <c r="GB20" s="241">
        <f xml:space="preserve"> Debt!GB$151</f>
        <v>0</v>
      </c>
      <c r="GC20" s="241">
        <f xml:space="preserve"> Debt!GC$151</f>
        <v>0</v>
      </c>
      <c r="GD20" s="241">
        <f xml:space="preserve"> Debt!GD$151</f>
        <v>0</v>
      </c>
      <c r="GE20" s="241">
        <f xml:space="preserve"> Debt!GE$151</f>
        <v>0</v>
      </c>
      <c r="GF20" s="241">
        <f xml:space="preserve"> Debt!GF$151</f>
        <v>0</v>
      </c>
      <c r="GG20" s="241">
        <f xml:space="preserve"> Debt!GG$151</f>
        <v>0</v>
      </c>
      <c r="GH20" s="241">
        <f xml:space="preserve"> Debt!GH$151</f>
        <v>0</v>
      </c>
      <c r="GI20" s="241">
        <f xml:space="preserve"> Debt!GI$151</f>
        <v>0</v>
      </c>
      <c r="GJ20" s="241">
        <f xml:space="preserve"> Debt!GJ$151</f>
        <v>0</v>
      </c>
    </row>
    <row r="21" spans="1:192" outlineLevel="1" x14ac:dyDescent="0.25">
      <c r="A21" s="211"/>
      <c r="D21" s="215"/>
      <c r="E21" s="238" t="s">
        <v>111</v>
      </c>
      <c r="F21" s="238"/>
      <c r="G21" s="238" t="str">
        <f xml:space="preserve"> SMU</f>
        <v>$ 000s</v>
      </c>
      <c r="H21" s="238">
        <f xml:space="preserve"> SUM(J21:GJ21)</f>
        <v>27806.089495719552</v>
      </c>
      <c r="I21" s="238"/>
      <c r="J21" s="238">
        <f t="shared" ref="J21:AO21" si="10" xml:space="preserve"> J16 + SUM(J18:J20)</f>
        <v>0</v>
      </c>
      <c r="K21" s="238">
        <f t="shared" si="10"/>
        <v>0</v>
      </c>
      <c r="L21" s="238">
        <f t="shared" si="10"/>
        <v>0</v>
      </c>
      <c r="M21" s="238">
        <f t="shared" si="10"/>
        <v>0</v>
      </c>
      <c r="N21" s="238">
        <f t="shared" si="10"/>
        <v>0</v>
      </c>
      <c r="O21" s="238">
        <f t="shared" si="10"/>
        <v>0</v>
      </c>
      <c r="P21" s="238">
        <f t="shared" si="10"/>
        <v>2473.965825489609</v>
      </c>
      <c r="Q21" s="238">
        <f t="shared" si="10"/>
        <v>-3421.6486886971961</v>
      </c>
      <c r="R21" s="238">
        <f t="shared" si="10"/>
        <v>-3215.0812630320252</v>
      </c>
      <c r="S21" s="238">
        <f t="shared" si="10"/>
        <v>-3185.6736010578516</v>
      </c>
      <c r="T21" s="238">
        <f t="shared" si="10"/>
        <v>-3022.1645945879209</v>
      </c>
      <c r="U21" s="238">
        <f t="shared" si="10"/>
        <v>-2982.1083764727027</v>
      </c>
      <c r="V21" s="238">
        <f t="shared" si="10"/>
        <v>-2820.0094925178964</v>
      </c>
      <c r="W21" s="238">
        <f t="shared" si="10"/>
        <v>-2770.0275399107668</v>
      </c>
      <c r="X21" s="238">
        <f t="shared" si="10"/>
        <v>-2635.4470481407279</v>
      </c>
      <c r="Y21" s="238">
        <f t="shared" si="10"/>
        <v>-2547.7828721072819</v>
      </c>
      <c r="Z21" s="238">
        <f t="shared" si="10"/>
        <v>-2389.1783035107128</v>
      </c>
      <c r="AA21" s="238">
        <f t="shared" si="10"/>
        <v>-2516.0230994287449</v>
      </c>
      <c r="AB21" s="238">
        <f t="shared" si="10"/>
        <v>-2352.5256741283756</v>
      </c>
      <c r="AC21" s="238">
        <f t="shared" si="10"/>
        <v>-2270.848435214697</v>
      </c>
      <c r="AD21" s="238">
        <f t="shared" si="10"/>
        <v>-2107.6908695953834</v>
      </c>
      <c r="AE21" s="238">
        <f t="shared" si="10"/>
        <v>-2014.2202080266889</v>
      </c>
      <c r="AF21" s="238">
        <f t="shared" si="10"/>
        <v>-1872.9228001062938</v>
      </c>
      <c r="AG21" s="238">
        <f t="shared" si="10"/>
        <v>-1744.5002266729607</v>
      </c>
      <c r="AH21" s="238">
        <f t="shared" si="10"/>
        <v>-1584.116113279455</v>
      </c>
      <c r="AI21" s="238">
        <f t="shared" si="10"/>
        <v>-1464.1515690607503</v>
      </c>
      <c r="AJ21" s="238">
        <f t="shared" si="10"/>
        <v>-1303.0445934686031</v>
      </c>
      <c r="AK21" s="238">
        <f t="shared" si="10"/>
        <v>-1324.6391606324069</v>
      </c>
      <c r="AL21" s="238">
        <f t="shared" si="10"/>
        <v>-1155.4444137648352</v>
      </c>
      <c r="AM21" s="238">
        <f t="shared" si="10"/>
        <v>-1003.83077116198</v>
      </c>
      <c r="AN21" s="238">
        <f t="shared" si="10"/>
        <v>-847.88611525818487</v>
      </c>
      <c r="AO21" s="238">
        <f t="shared" si="10"/>
        <v>-665.78383297806067</v>
      </c>
      <c r="AP21" s="238">
        <f t="shared" ref="AP21:BD21" si="11" xml:space="preserve"> AP16 + SUM(AP18:AP20)</f>
        <v>-497.12247392795689</v>
      </c>
      <c r="AQ21" s="238">
        <f t="shared" si="11"/>
        <v>-312.49110594029298</v>
      </c>
      <c r="AR21" s="238">
        <f t="shared" si="11"/>
        <v>-142.15124846149774</v>
      </c>
      <c r="AS21" s="238">
        <f t="shared" si="11"/>
        <v>59.66821404669281</v>
      </c>
      <c r="AT21" s="238">
        <f t="shared" si="11"/>
        <v>230.82421899754991</v>
      </c>
      <c r="AU21" s="238">
        <f t="shared" si="11"/>
        <v>450.67075532768013</v>
      </c>
      <c r="AV21" s="238">
        <f t="shared" si="11"/>
        <v>619.14871386976301</v>
      </c>
      <c r="AW21" s="238">
        <f t="shared" si="11"/>
        <v>863.08658111576278</v>
      </c>
      <c r="AX21" s="238">
        <f t="shared" si="11"/>
        <v>1255.8026881300038</v>
      </c>
      <c r="AY21" s="238">
        <f t="shared" si="11"/>
        <v>11655.536769208116</v>
      </c>
      <c r="AZ21" s="238">
        <f t="shared" si="11"/>
        <v>12036.70158268973</v>
      </c>
      <c r="BA21" s="238">
        <f t="shared" si="11"/>
        <v>12525.161243545337</v>
      </c>
      <c r="BB21" s="238">
        <f t="shared" si="11"/>
        <v>12941.928142751618</v>
      </c>
      <c r="BC21" s="238">
        <f t="shared" si="11"/>
        <v>13429.695485882417</v>
      </c>
      <c r="BD21" s="238">
        <f t="shared" si="11"/>
        <v>13432.413765807511</v>
      </c>
      <c r="BE21" s="238">
        <f t="shared" ref="BE21:DP21" si="12" xml:space="preserve"> BE16 + SUM(BE18:BE20)</f>
        <v>0</v>
      </c>
      <c r="BF21" s="238">
        <f t="shared" si="12"/>
        <v>0</v>
      </c>
      <c r="BG21" s="238">
        <f t="shared" si="12"/>
        <v>0</v>
      </c>
      <c r="BH21" s="238">
        <f t="shared" si="12"/>
        <v>0</v>
      </c>
      <c r="BI21" s="238">
        <f t="shared" si="12"/>
        <v>0</v>
      </c>
      <c r="BJ21" s="238">
        <f t="shared" si="12"/>
        <v>0</v>
      </c>
      <c r="BK21" s="238">
        <f t="shared" si="12"/>
        <v>0</v>
      </c>
      <c r="BL21" s="238">
        <f t="shared" si="12"/>
        <v>0</v>
      </c>
      <c r="BM21" s="238">
        <f t="shared" si="12"/>
        <v>0</v>
      </c>
      <c r="BN21" s="238">
        <f t="shared" si="12"/>
        <v>0</v>
      </c>
      <c r="BO21" s="238">
        <f t="shared" si="12"/>
        <v>0</v>
      </c>
      <c r="BP21" s="238">
        <f t="shared" si="12"/>
        <v>0</v>
      </c>
      <c r="BQ21" s="238">
        <f t="shared" si="12"/>
        <v>0</v>
      </c>
      <c r="BR21" s="238">
        <f t="shared" si="12"/>
        <v>0</v>
      </c>
      <c r="BS21" s="238">
        <f t="shared" si="12"/>
        <v>0</v>
      </c>
      <c r="BT21" s="238">
        <f t="shared" si="12"/>
        <v>0</v>
      </c>
      <c r="BU21" s="238">
        <f t="shared" si="12"/>
        <v>0</v>
      </c>
      <c r="BV21" s="238">
        <f t="shared" si="12"/>
        <v>0</v>
      </c>
      <c r="BW21" s="238">
        <f t="shared" si="12"/>
        <v>0</v>
      </c>
      <c r="BX21" s="238">
        <f t="shared" si="12"/>
        <v>0</v>
      </c>
      <c r="BY21" s="238">
        <f t="shared" si="12"/>
        <v>0</v>
      </c>
      <c r="BZ21" s="238">
        <f t="shared" si="12"/>
        <v>0</v>
      </c>
      <c r="CA21" s="238">
        <f t="shared" si="12"/>
        <v>0</v>
      </c>
      <c r="CB21" s="238">
        <f t="shared" si="12"/>
        <v>0</v>
      </c>
      <c r="CC21" s="238">
        <f t="shared" si="12"/>
        <v>0</v>
      </c>
      <c r="CD21" s="238">
        <f t="shared" si="12"/>
        <v>0</v>
      </c>
      <c r="CE21" s="238">
        <f t="shared" si="12"/>
        <v>0</v>
      </c>
      <c r="CF21" s="238">
        <f t="shared" si="12"/>
        <v>0</v>
      </c>
      <c r="CG21" s="238">
        <f t="shared" si="12"/>
        <v>0</v>
      </c>
      <c r="CH21" s="238">
        <f t="shared" si="12"/>
        <v>0</v>
      </c>
      <c r="CI21" s="238">
        <f t="shared" si="12"/>
        <v>0</v>
      </c>
      <c r="CJ21" s="238">
        <f t="shared" si="12"/>
        <v>0</v>
      </c>
      <c r="CK21" s="238">
        <f t="shared" si="12"/>
        <v>0</v>
      </c>
      <c r="CL21" s="238">
        <f t="shared" si="12"/>
        <v>0</v>
      </c>
      <c r="CM21" s="238">
        <f t="shared" si="12"/>
        <v>0</v>
      </c>
      <c r="CN21" s="238">
        <f t="shared" si="12"/>
        <v>0</v>
      </c>
      <c r="CO21" s="238">
        <f t="shared" si="12"/>
        <v>0</v>
      </c>
      <c r="CP21" s="238">
        <f t="shared" si="12"/>
        <v>0</v>
      </c>
      <c r="CQ21" s="238">
        <f t="shared" si="12"/>
        <v>0</v>
      </c>
      <c r="CR21" s="238">
        <f t="shared" si="12"/>
        <v>0</v>
      </c>
      <c r="CS21" s="238">
        <f t="shared" si="12"/>
        <v>0</v>
      </c>
      <c r="CT21" s="238">
        <f t="shared" si="12"/>
        <v>0</v>
      </c>
      <c r="CU21" s="238">
        <f t="shared" si="12"/>
        <v>0</v>
      </c>
      <c r="CV21" s="238">
        <f t="shared" si="12"/>
        <v>0</v>
      </c>
      <c r="CW21" s="238">
        <f t="shared" si="12"/>
        <v>0</v>
      </c>
      <c r="CX21" s="238">
        <f t="shared" si="12"/>
        <v>0</v>
      </c>
      <c r="CY21" s="238">
        <f t="shared" si="12"/>
        <v>0</v>
      </c>
      <c r="CZ21" s="238">
        <f t="shared" si="12"/>
        <v>0</v>
      </c>
      <c r="DA21" s="238">
        <f t="shared" si="12"/>
        <v>0</v>
      </c>
      <c r="DB21" s="238">
        <f t="shared" si="12"/>
        <v>0</v>
      </c>
      <c r="DC21" s="238">
        <f t="shared" si="12"/>
        <v>0</v>
      </c>
      <c r="DD21" s="238">
        <f t="shared" si="12"/>
        <v>0</v>
      </c>
      <c r="DE21" s="238">
        <f t="shared" si="12"/>
        <v>0</v>
      </c>
      <c r="DF21" s="238">
        <f t="shared" si="12"/>
        <v>0</v>
      </c>
      <c r="DG21" s="238">
        <f t="shared" si="12"/>
        <v>0</v>
      </c>
      <c r="DH21" s="238">
        <f t="shared" si="12"/>
        <v>0</v>
      </c>
      <c r="DI21" s="238">
        <f t="shared" si="12"/>
        <v>0</v>
      </c>
      <c r="DJ21" s="238">
        <f t="shared" si="12"/>
        <v>0</v>
      </c>
      <c r="DK21" s="238">
        <f t="shared" si="12"/>
        <v>0</v>
      </c>
      <c r="DL21" s="238">
        <f t="shared" si="12"/>
        <v>0</v>
      </c>
      <c r="DM21" s="238">
        <f t="shared" si="12"/>
        <v>0</v>
      </c>
      <c r="DN21" s="238">
        <f t="shared" si="12"/>
        <v>0</v>
      </c>
      <c r="DO21" s="238">
        <f t="shared" si="12"/>
        <v>0</v>
      </c>
      <c r="DP21" s="238">
        <f t="shared" si="12"/>
        <v>0</v>
      </c>
      <c r="DQ21" s="238">
        <f t="shared" ref="DQ21:GB21" si="13" xml:space="preserve"> DQ16 + SUM(DQ18:DQ20)</f>
        <v>0</v>
      </c>
      <c r="DR21" s="238">
        <f t="shared" si="13"/>
        <v>0</v>
      </c>
      <c r="DS21" s="238">
        <f t="shared" si="13"/>
        <v>0</v>
      </c>
      <c r="DT21" s="238">
        <f t="shared" si="13"/>
        <v>0</v>
      </c>
      <c r="DU21" s="238">
        <f t="shared" si="13"/>
        <v>0</v>
      </c>
      <c r="DV21" s="238">
        <f t="shared" si="13"/>
        <v>0</v>
      </c>
      <c r="DW21" s="238">
        <f t="shared" si="13"/>
        <v>0</v>
      </c>
      <c r="DX21" s="238">
        <f t="shared" si="13"/>
        <v>0</v>
      </c>
      <c r="DY21" s="238">
        <f t="shared" si="13"/>
        <v>0</v>
      </c>
      <c r="DZ21" s="238">
        <f t="shared" si="13"/>
        <v>0</v>
      </c>
      <c r="EA21" s="238">
        <f t="shared" si="13"/>
        <v>0</v>
      </c>
      <c r="EB21" s="238">
        <f t="shared" si="13"/>
        <v>0</v>
      </c>
      <c r="EC21" s="238">
        <f t="shared" si="13"/>
        <v>0</v>
      </c>
      <c r="ED21" s="238">
        <f t="shared" si="13"/>
        <v>0</v>
      </c>
      <c r="EE21" s="238">
        <f t="shared" si="13"/>
        <v>0</v>
      </c>
      <c r="EF21" s="238">
        <f t="shared" si="13"/>
        <v>0</v>
      </c>
      <c r="EG21" s="238">
        <f t="shared" si="13"/>
        <v>0</v>
      </c>
      <c r="EH21" s="238">
        <f t="shared" si="13"/>
        <v>0</v>
      </c>
      <c r="EI21" s="238">
        <f t="shared" si="13"/>
        <v>0</v>
      </c>
      <c r="EJ21" s="238">
        <f t="shared" si="13"/>
        <v>0</v>
      </c>
      <c r="EK21" s="238">
        <f t="shared" si="13"/>
        <v>0</v>
      </c>
      <c r="EL21" s="238">
        <f t="shared" si="13"/>
        <v>0</v>
      </c>
      <c r="EM21" s="238">
        <f t="shared" si="13"/>
        <v>0</v>
      </c>
      <c r="EN21" s="238">
        <f t="shared" si="13"/>
        <v>0</v>
      </c>
      <c r="EO21" s="238">
        <f t="shared" si="13"/>
        <v>0</v>
      </c>
      <c r="EP21" s="238">
        <f t="shared" si="13"/>
        <v>0</v>
      </c>
      <c r="EQ21" s="238">
        <f t="shared" si="13"/>
        <v>0</v>
      </c>
      <c r="ER21" s="238">
        <f t="shared" si="13"/>
        <v>0</v>
      </c>
      <c r="ES21" s="238">
        <f t="shared" si="13"/>
        <v>0</v>
      </c>
      <c r="ET21" s="238">
        <f t="shared" si="13"/>
        <v>0</v>
      </c>
      <c r="EU21" s="238">
        <f t="shared" si="13"/>
        <v>0</v>
      </c>
      <c r="EV21" s="238">
        <f t="shared" si="13"/>
        <v>0</v>
      </c>
      <c r="EW21" s="238">
        <f t="shared" si="13"/>
        <v>0</v>
      </c>
      <c r="EX21" s="238">
        <f t="shared" si="13"/>
        <v>0</v>
      </c>
      <c r="EY21" s="238">
        <f t="shared" si="13"/>
        <v>0</v>
      </c>
      <c r="EZ21" s="238">
        <f t="shared" si="13"/>
        <v>0</v>
      </c>
      <c r="FA21" s="238">
        <f t="shared" si="13"/>
        <v>0</v>
      </c>
      <c r="FB21" s="238">
        <f t="shared" si="13"/>
        <v>0</v>
      </c>
      <c r="FC21" s="238">
        <f t="shared" si="13"/>
        <v>0</v>
      </c>
      <c r="FD21" s="238">
        <f t="shared" si="13"/>
        <v>0</v>
      </c>
      <c r="FE21" s="238">
        <f t="shared" si="13"/>
        <v>0</v>
      </c>
      <c r="FF21" s="238">
        <f t="shared" si="13"/>
        <v>0</v>
      </c>
      <c r="FG21" s="238">
        <f t="shared" si="13"/>
        <v>0</v>
      </c>
      <c r="FH21" s="238">
        <f t="shared" si="13"/>
        <v>0</v>
      </c>
      <c r="FI21" s="238">
        <f t="shared" si="13"/>
        <v>0</v>
      </c>
      <c r="FJ21" s="238">
        <f t="shared" si="13"/>
        <v>0</v>
      </c>
      <c r="FK21" s="238">
        <f t="shared" si="13"/>
        <v>0</v>
      </c>
      <c r="FL21" s="238">
        <f t="shared" si="13"/>
        <v>0</v>
      </c>
      <c r="FM21" s="238">
        <f t="shared" si="13"/>
        <v>0</v>
      </c>
      <c r="FN21" s="238">
        <f t="shared" si="13"/>
        <v>0</v>
      </c>
      <c r="FO21" s="238">
        <f t="shared" si="13"/>
        <v>0</v>
      </c>
      <c r="FP21" s="238">
        <f t="shared" si="13"/>
        <v>0</v>
      </c>
      <c r="FQ21" s="238">
        <f t="shared" si="13"/>
        <v>0</v>
      </c>
      <c r="FR21" s="238">
        <f t="shared" si="13"/>
        <v>0</v>
      </c>
      <c r="FS21" s="238">
        <f t="shared" si="13"/>
        <v>0</v>
      </c>
      <c r="FT21" s="238">
        <f t="shared" si="13"/>
        <v>0</v>
      </c>
      <c r="FU21" s="238">
        <f t="shared" si="13"/>
        <v>0</v>
      </c>
      <c r="FV21" s="238">
        <f t="shared" si="13"/>
        <v>0</v>
      </c>
      <c r="FW21" s="238">
        <f t="shared" si="13"/>
        <v>0</v>
      </c>
      <c r="FX21" s="238">
        <f t="shared" si="13"/>
        <v>0</v>
      </c>
      <c r="FY21" s="238">
        <f t="shared" si="13"/>
        <v>0</v>
      </c>
      <c r="FZ21" s="238">
        <f t="shared" si="13"/>
        <v>0</v>
      </c>
      <c r="GA21" s="238">
        <f t="shared" si="13"/>
        <v>0</v>
      </c>
      <c r="GB21" s="238">
        <f t="shared" si="13"/>
        <v>0</v>
      </c>
      <c r="GC21" s="238">
        <f t="shared" ref="GC21:GJ21" si="14" xml:space="preserve"> GC16 + SUM(GC18:GC20)</f>
        <v>0</v>
      </c>
      <c r="GD21" s="238">
        <f t="shared" si="14"/>
        <v>0</v>
      </c>
      <c r="GE21" s="238">
        <f t="shared" si="14"/>
        <v>0</v>
      </c>
      <c r="GF21" s="238">
        <f t="shared" si="14"/>
        <v>0</v>
      </c>
      <c r="GG21" s="238">
        <f t="shared" si="14"/>
        <v>0</v>
      </c>
      <c r="GH21" s="238">
        <f t="shared" si="14"/>
        <v>0</v>
      </c>
      <c r="GI21" s="238">
        <f t="shared" si="14"/>
        <v>0</v>
      </c>
      <c r="GJ21" s="238">
        <f t="shared" si="14"/>
        <v>0</v>
      </c>
    </row>
    <row r="22" spans="1:192" outlineLevel="1" x14ac:dyDescent="0.25">
      <c r="A22" s="211"/>
      <c r="D22" s="215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1"/>
      <c r="CA22" s="241"/>
      <c r="CB22" s="241"/>
      <c r="CC22" s="241"/>
      <c r="CD22" s="241"/>
      <c r="CE22" s="241"/>
      <c r="CF22" s="241"/>
      <c r="CG22" s="241"/>
      <c r="CH22" s="241"/>
      <c r="CI22" s="241"/>
      <c r="CJ22" s="241"/>
      <c r="CK22" s="241"/>
      <c r="CL22" s="241"/>
      <c r="CM22" s="241"/>
      <c r="CN22" s="241"/>
      <c r="CO22" s="241"/>
      <c r="CP22" s="241"/>
      <c r="CQ22" s="241"/>
      <c r="CR22" s="241"/>
      <c r="CS22" s="241"/>
      <c r="CT22" s="241"/>
      <c r="CU22" s="241"/>
      <c r="CV22" s="241"/>
      <c r="CW22" s="241"/>
      <c r="CX22" s="241"/>
      <c r="CY22" s="241"/>
      <c r="CZ22" s="241"/>
      <c r="DA22" s="241"/>
      <c r="DB22" s="241"/>
      <c r="DC22" s="241"/>
      <c r="DD22" s="241"/>
      <c r="DE22" s="241"/>
      <c r="DF22" s="241"/>
      <c r="DG22" s="241"/>
      <c r="DH22" s="241"/>
      <c r="DI22" s="241"/>
      <c r="DJ22" s="241"/>
      <c r="DK22" s="241"/>
      <c r="DL22" s="241"/>
      <c r="DM22" s="241"/>
      <c r="DN22" s="241"/>
      <c r="DO22" s="241"/>
      <c r="DP22" s="241"/>
      <c r="DQ22" s="241"/>
      <c r="DR22" s="241"/>
      <c r="DS22" s="241"/>
      <c r="DT22" s="241"/>
      <c r="DU22" s="241"/>
      <c r="DV22" s="241"/>
      <c r="DW22" s="241"/>
      <c r="DX22" s="241"/>
      <c r="DY22" s="241"/>
      <c r="DZ22" s="241"/>
      <c r="EA22" s="241"/>
      <c r="EB22" s="241"/>
      <c r="EC22" s="241"/>
      <c r="ED22" s="241"/>
      <c r="EE22" s="241"/>
      <c r="EF22" s="241"/>
      <c r="EG22" s="241"/>
      <c r="EH22" s="241"/>
      <c r="EI22" s="241"/>
      <c r="EJ22" s="241"/>
      <c r="EK22" s="241"/>
      <c r="EL22" s="241"/>
      <c r="EM22" s="241"/>
      <c r="EN22" s="241"/>
      <c r="EO22" s="241"/>
      <c r="EP22" s="241"/>
      <c r="EQ22" s="241"/>
      <c r="ER22" s="241"/>
      <c r="ES22" s="241"/>
      <c r="ET22" s="241"/>
      <c r="EU22" s="241"/>
      <c r="EV22" s="241"/>
      <c r="EW22" s="241"/>
      <c r="EX22" s="241"/>
      <c r="EY22" s="241"/>
      <c r="EZ22" s="241"/>
      <c r="FA22" s="241"/>
      <c r="FB22" s="241"/>
      <c r="FC22" s="241"/>
      <c r="FD22" s="241"/>
      <c r="FE22" s="241"/>
      <c r="FF22" s="241"/>
      <c r="FG22" s="241"/>
      <c r="FH22" s="241"/>
      <c r="FI22" s="241"/>
      <c r="FJ22" s="241"/>
      <c r="FK22" s="241"/>
      <c r="FL22" s="241"/>
      <c r="FM22" s="241"/>
      <c r="FN22" s="241"/>
      <c r="FO22" s="241"/>
      <c r="FP22" s="241"/>
      <c r="FQ22" s="241"/>
      <c r="FR22" s="241"/>
      <c r="FS22" s="241"/>
      <c r="FT22" s="241"/>
      <c r="FU22" s="241"/>
      <c r="FV22" s="241"/>
      <c r="FW22" s="241"/>
      <c r="FX22" s="241"/>
      <c r="FY22" s="241"/>
      <c r="FZ22" s="241"/>
      <c r="GA22" s="241"/>
      <c r="GB22" s="241"/>
      <c r="GC22" s="241"/>
      <c r="GD22" s="241"/>
      <c r="GE22" s="241"/>
      <c r="GF22" s="241"/>
      <c r="GG22" s="241"/>
      <c r="GH22" s="241"/>
      <c r="GI22" s="241"/>
      <c r="GJ22" s="241"/>
    </row>
    <row r="23" spans="1:192" outlineLevel="1" x14ac:dyDescent="0.25">
      <c r="A23" s="211"/>
      <c r="D23" s="215"/>
      <c r="E23" s="241" t="str">
        <f xml:space="preserve"> Tax!E$13</f>
        <v>Corporate income tax expense</v>
      </c>
      <c r="F23" s="241">
        <f xml:space="preserve"> Tax!F$13</f>
        <v>0</v>
      </c>
      <c r="G23" s="241" t="str">
        <f xml:space="preserve"> Tax!G$13</f>
        <v>$ 000s</v>
      </c>
      <c r="H23" s="241">
        <f xml:space="preserve"> Tax!H$13</f>
        <v>-5066.4247340459924</v>
      </c>
      <c r="I23" s="241">
        <f xml:space="preserve"> Tax!I$13</f>
        <v>0</v>
      </c>
      <c r="J23" s="241">
        <f xml:space="preserve"> Tax!J$13</f>
        <v>0</v>
      </c>
      <c r="K23" s="241">
        <f xml:space="preserve"> Tax!K$13</f>
        <v>0</v>
      </c>
      <c r="L23" s="241">
        <f xml:space="preserve"> Tax!L$13</f>
        <v>0</v>
      </c>
      <c r="M23" s="241">
        <f xml:space="preserve"> Tax!M$13</f>
        <v>0</v>
      </c>
      <c r="N23" s="241">
        <f xml:space="preserve"> Tax!N$13</f>
        <v>0</v>
      </c>
      <c r="O23" s="241">
        <f xml:space="preserve"> Tax!O$13</f>
        <v>0</v>
      </c>
      <c r="P23" s="241">
        <f xml:space="preserve"> Tax!P$13</f>
        <v>0</v>
      </c>
      <c r="Q23" s="241">
        <f xml:space="preserve"> Tax!Q$13</f>
        <v>684.32973773943922</v>
      </c>
      <c r="R23" s="241">
        <f xml:space="preserve"> Tax!R$13</f>
        <v>643.01625260640503</v>
      </c>
      <c r="S23" s="241">
        <f xml:space="preserve"> Tax!S$13</f>
        <v>637.13472021157031</v>
      </c>
      <c r="T23" s="241">
        <f xml:space="preserve"> Tax!T$13</f>
        <v>604.43291891758417</v>
      </c>
      <c r="U23" s="241">
        <f xml:space="preserve"> Tax!U$13</f>
        <v>596.42167529454059</v>
      </c>
      <c r="V23" s="241">
        <f xml:space="preserve"> Tax!V$13</f>
        <v>564.00189850357935</v>
      </c>
      <c r="W23" s="241">
        <f xml:space="preserve"> Tax!W$13</f>
        <v>554.0055079821534</v>
      </c>
      <c r="X23" s="241">
        <f xml:space="preserve"> Tax!X$13</f>
        <v>527.08940962814563</v>
      </c>
      <c r="Y23" s="241">
        <f xml:space="preserve"> Tax!Y$13</f>
        <v>509.55657442145639</v>
      </c>
      <c r="Z23" s="241">
        <f xml:space="preserve"> Tax!Z$13</f>
        <v>477.8356607021426</v>
      </c>
      <c r="AA23" s="241">
        <f xml:space="preserve"> Tax!AA$13</f>
        <v>503.20461988574903</v>
      </c>
      <c r="AB23" s="241">
        <f xml:space="preserve"> Tax!AB$13</f>
        <v>470.50513482567516</v>
      </c>
      <c r="AC23" s="241">
        <f xml:space="preserve"> Tax!AC$13</f>
        <v>454.16968704293942</v>
      </c>
      <c r="AD23" s="241">
        <f xml:space="preserve"> Tax!AD$13</f>
        <v>421.53817391907671</v>
      </c>
      <c r="AE23" s="241">
        <f xml:space="preserve"> Tax!AE$13</f>
        <v>402.84404160533779</v>
      </c>
      <c r="AF23" s="241">
        <f xml:space="preserve"> Tax!AF$13</f>
        <v>374.58456002125877</v>
      </c>
      <c r="AG23" s="241">
        <f xml:space="preserve"> Tax!AG$13</f>
        <v>348.90004533459216</v>
      </c>
      <c r="AH23" s="241">
        <f xml:space="preserve"> Tax!AH$13</f>
        <v>316.82322265589102</v>
      </c>
      <c r="AI23" s="241">
        <f xml:space="preserve"> Tax!AI$13</f>
        <v>292.83031381215005</v>
      </c>
      <c r="AJ23" s="241">
        <f xml:space="preserve"> Tax!AJ$13</f>
        <v>260.60891869372063</v>
      </c>
      <c r="AK23" s="241">
        <f xml:space="preserve"> Tax!AK$13</f>
        <v>264.92783212648141</v>
      </c>
      <c r="AL23" s="241">
        <f xml:space="preserve"> Tax!AL$13</f>
        <v>231.08888275296704</v>
      </c>
      <c r="AM23" s="241">
        <f xml:space="preserve"> Tax!AM$13</f>
        <v>200.76615423239602</v>
      </c>
      <c r="AN23" s="241">
        <f xml:space="preserve"> Tax!AN$13</f>
        <v>169.57722305163699</v>
      </c>
      <c r="AO23" s="241">
        <f xml:space="preserve"> Tax!AO$13</f>
        <v>133.15676659561214</v>
      </c>
      <c r="AP23" s="241">
        <f xml:space="preserve"> Tax!AP$13</f>
        <v>99.424494785591378</v>
      </c>
      <c r="AQ23" s="241">
        <f xml:space="preserve"> Tax!AQ$13</f>
        <v>62.498221188058601</v>
      </c>
      <c r="AR23" s="241">
        <f xml:space="preserve"> Tax!AR$13</f>
        <v>28.430249692299551</v>
      </c>
      <c r="AS23" s="241">
        <f xml:space="preserve"> Tax!AS$13</f>
        <v>-11.933642809338563</v>
      </c>
      <c r="AT23" s="241">
        <f xml:space="preserve"> Tax!AT$13</f>
        <v>-46.164843799509981</v>
      </c>
      <c r="AU23" s="241">
        <f xml:space="preserve"> Tax!AU$13</f>
        <v>-90.134151065536031</v>
      </c>
      <c r="AV23" s="241">
        <f xml:space="preserve"> Tax!AV$13</f>
        <v>-123.8297427739526</v>
      </c>
      <c r="AW23" s="241">
        <f xml:space="preserve"> Tax!AW$13</f>
        <v>-172.61731622315256</v>
      </c>
      <c r="AX23" s="241">
        <f xml:space="preserve"> Tax!AX$13</f>
        <v>-251.16053762600077</v>
      </c>
      <c r="AY23" s="241">
        <f xml:space="preserve"> Tax!AY$13</f>
        <v>-2331.1073538416235</v>
      </c>
      <c r="AZ23" s="241">
        <f xml:space="preserve"> Tax!AZ$13</f>
        <v>-2407.3403165379459</v>
      </c>
      <c r="BA23" s="241">
        <f xml:space="preserve"> Tax!BA$13</f>
        <v>-2505.0322487090675</v>
      </c>
      <c r="BB23" s="241">
        <f xml:space="preserve"> Tax!BB$13</f>
        <v>-2588.3856285503239</v>
      </c>
      <c r="BC23" s="241">
        <f xml:space="preserve"> Tax!BC$13</f>
        <v>-2685.9390971764838</v>
      </c>
      <c r="BD23" s="241">
        <f xml:space="preserve"> Tax!BD$13</f>
        <v>-2686.4827531615024</v>
      </c>
      <c r="BE23" s="241">
        <f xml:space="preserve"> Tax!BE$13</f>
        <v>0</v>
      </c>
      <c r="BF23" s="241">
        <f xml:space="preserve"> Tax!BF$13</f>
        <v>0</v>
      </c>
      <c r="BG23" s="241">
        <f xml:space="preserve"> Tax!BG$13</f>
        <v>0</v>
      </c>
      <c r="BH23" s="241">
        <f xml:space="preserve"> Tax!BH$13</f>
        <v>0</v>
      </c>
      <c r="BI23" s="241">
        <f xml:space="preserve"> Tax!BI$13</f>
        <v>0</v>
      </c>
      <c r="BJ23" s="241">
        <f xml:space="preserve"> Tax!BJ$13</f>
        <v>0</v>
      </c>
      <c r="BK23" s="241">
        <f xml:space="preserve"> Tax!BK$13</f>
        <v>0</v>
      </c>
      <c r="BL23" s="241">
        <f xml:space="preserve"> Tax!BL$13</f>
        <v>0</v>
      </c>
      <c r="BM23" s="241">
        <f xml:space="preserve"> Tax!BM$13</f>
        <v>0</v>
      </c>
      <c r="BN23" s="241">
        <f xml:space="preserve"> Tax!BN$13</f>
        <v>0</v>
      </c>
      <c r="BO23" s="241">
        <f xml:space="preserve"> Tax!BO$13</f>
        <v>0</v>
      </c>
      <c r="BP23" s="241">
        <f xml:space="preserve"> Tax!BP$13</f>
        <v>0</v>
      </c>
      <c r="BQ23" s="241">
        <f xml:space="preserve"> Tax!BQ$13</f>
        <v>0</v>
      </c>
      <c r="BR23" s="241">
        <f xml:space="preserve"> Tax!BR$13</f>
        <v>0</v>
      </c>
      <c r="BS23" s="241">
        <f xml:space="preserve"> Tax!BS$13</f>
        <v>0</v>
      </c>
      <c r="BT23" s="241">
        <f xml:space="preserve"> Tax!BT$13</f>
        <v>0</v>
      </c>
      <c r="BU23" s="241">
        <f xml:space="preserve"> Tax!BU$13</f>
        <v>0</v>
      </c>
      <c r="BV23" s="241">
        <f xml:space="preserve"> Tax!BV$13</f>
        <v>0</v>
      </c>
      <c r="BW23" s="241">
        <f xml:space="preserve"> Tax!BW$13</f>
        <v>0</v>
      </c>
      <c r="BX23" s="241">
        <f xml:space="preserve"> Tax!BX$13</f>
        <v>0</v>
      </c>
      <c r="BY23" s="241">
        <f xml:space="preserve"> Tax!BY$13</f>
        <v>0</v>
      </c>
      <c r="BZ23" s="241">
        <f xml:space="preserve"> Tax!BZ$13</f>
        <v>0</v>
      </c>
      <c r="CA23" s="241">
        <f xml:space="preserve"> Tax!CA$13</f>
        <v>0</v>
      </c>
      <c r="CB23" s="241">
        <f xml:space="preserve"> Tax!CB$13</f>
        <v>0</v>
      </c>
      <c r="CC23" s="241">
        <f xml:space="preserve"> Tax!CC$13</f>
        <v>0</v>
      </c>
      <c r="CD23" s="241">
        <f xml:space="preserve"> Tax!CD$13</f>
        <v>0</v>
      </c>
      <c r="CE23" s="241">
        <f xml:space="preserve"> Tax!CE$13</f>
        <v>0</v>
      </c>
      <c r="CF23" s="241">
        <f xml:space="preserve"> Tax!CF$13</f>
        <v>0</v>
      </c>
      <c r="CG23" s="241">
        <f xml:space="preserve"> Tax!CG$13</f>
        <v>0</v>
      </c>
      <c r="CH23" s="241">
        <f xml:space="preserve"> Tax!CH$13</f>
        <v>0</v>
      </c>
      <c r="CI23" s="241">
        <f xml:space="preserve"> Tax!CI$13</f>
        <v>0</v>
      </c>
      <c r="CJ23" s="241">
        <f xml:space="preserve"> Tax!CJ$13</f>
        <v>0</v>
      </c>
      <c r="CK23" s="241">
        <f xml:space="preserve"> Tax!CK$13</f>
        <v>0</v>
      </c>
      <c r="CL23" s="241">
        <f xml:space="preserve"> Tax!CL$13</f>
        <v>0</v>
      </c>
      <c r="CM23" s="241">
        <f xml:space="preserve"> Tax!CM$13</f>
        <v>0</v>
      </c>
      <c r="CN23" s="241">
        <f xml:space="preserve"> Tax!CN$13</f>
        <v>0</v>
      </c>
      <c r="CO23" s="241">
        <f xml:space="preserve"> Tax!CO$13</f>
        <v>0</v>
      </c>
      <c r="CP23" s="241">
        <f xml:space="preserve"> Tax!CP$13</f>
        <v>0</v>
      </c>
      <c r="CQ23" s="241">
        <f xml:space="preserve"> Tax!CQ$13</f>
        <v>0</v>
      </c>
      <c r="CR23" s="241">
        <f xml:space="preserve"> Tax!CR$13</f>
        <v>0</v>
      </c>
      <c r="CS23" s="241">
        <f xml:space="preserve"> Tax!CS$13</f>
        <v>0</v>
      </c>
      <c r="CT23" s="241">
        <f xml:space="preserve"> Tax!CT$13</f>
        <v>0</v>
      </c>
      <c r="CU23" s="241">
        <f xml:space="preserve"> Tax!CU$13</f>
        <v>0</v>
      </c>
      <c r="CV23" s="241">
        <f xml:space="preserve"> Tax!CV$13</f>
        <v>0</v>
      </c>
      <c r="CW23" s="241">
        <f xml:space="preserve"> Tax!CW$13</f>
        <v>0</v>
      </c>
      <c r="CX23" s="241">
        <f xml:space="preserve"> Tax!CX$13</f>
        <v>0</v>
      </c>
      <c r="CY23" s="241">
        <f xml:space="preserve"> Tax!CY$13</f>
        <v>0</v>
      </c>
      <c r="CZ23" s="241">
        <f xml:space="preserve"> Tax!CZ$13</f>
        <v>0</v>
      </c>
      <c r="DA23" s="241">
        <f xml:space="preserve"> Tax!DA$13</f>
        <v>0</v>
      </c>
      <c r="DB23" s="241">
        <f xml:space="preserve"> Tax!DB$13</f>
        <v>0</v>
      </c>
      <c r="DC23" s="241">
        <f xml:space="preserve"> Tax!DC$13</f>
        <v>0</v>
      </c>
      <c r="DD23" s="241">
        <f xml:space="preserve"> Tax!DD$13</f>
        <v>0</v>
      </c>
      <c r="DE23" s="241">
        <f xml:space="preserve"> Tax!DE$13</f>
        <v>0</v>
      </c>
      <c r="DF23" s="241">
        <f xml:space="preserve"> Tax!DF$13</f>
        <v>0</v>
      </c>
      <c r="DG23" s="241">
        <f xml:space="preserve"> Tax!DG$13</f>
        <v>0</v>
      </c>
      <c r="DH23" s="241">
        <f xml:space="preserve"> Tax!DH$13</f>
        <v>0</v>
      </c>
      <c r="DI23" s="241">
        <f xml:space="preserve"> Tax!DI$13</f>
        <v>0</v>
      </c>
      <c r="DJ23" s="241">
        <f xml:space="preserve"> Tax!DJ$13</f>
        <v>0</v>
      </c>
      <c r="DK23" s="241">
        <f xml:space="preserve"> Tax!DK$13</f>
        <v>0</v>
      </c>
      <c r="DL23" s="241">
        <f xml:space="preserve"> Tax!DL$13</f>
        <v>0</v>
      </c>
      <c r="DM23" s="241">
        <f xml:space="preserve"> Tax!DM$13</f>
        <v>0</v>
      </c>
      <c r="DN23" s="241">
        <f xml:space="preserve"> Tax!DN$13</f>
        <v>0</v>
      </c>
      <c r="DO23" s="241">
        <f xml:space="preserve"> Tax!DO$13</f>
        <v>0</v>
      </c>
      <c r="DP23" s="241">
        <f xml:space="preserve"> Tax!DP$13</f>
        <v>0</v>
      </c>
      <c r="DQ23" s="241">
        <f xml:space="preserve"> Tax!DQ$13</f>
        <v>0</v>
      </c>
      <c r="DR23" s="241">
        <f xml:space="preserve"> Tax!DR$13</f>
        <v>0</v>
      </c>
      <c r="DS23" s="241">
        <f xml:space="preserve"> Tax!DS$13</f>
        <v>0</v>
      </c>
      <c r="DT23" s="241">
        <f xml:space="preserve"> Tax!DT$13</f>
        <v>0</v>
      </c>
      <c r="DU23" s="241">
        <f xml:space="preserve"> Tax!DU$13</f>
        <v>0</v>
      </c>
      <c r="DV23" s="241">
        <f xml:space="preserve"> Tax!DV$13</f>
        <v>0</v>
      </c>
      <c r="DW23" s="241">
        <f xml:space="preserve"> Tax!DW$13</f>
        <v>0</v>
      </c>
      <c r="DX23" s="241">
        <f xml:space="preserve"> Tax!DX$13</f>
        <v>0</v>
      </c>
      <c r="DY23" s="241">
        <f xml:space="preserve"> Tax!DY$13</f>
        <v>0</v>
      </c>
      <c r="DZ23" s="241">
        <f xml:space="preserve"> Tax!DZ$13</f>
        <v>0</v>
      </c>
      <c r="EA23" s="241">
        <f xml:space="preserve"> Tax!EA$13</f>
        <v>0</v>
      </c>
      <c r="EB23" s="241">
        <f xml:space="preserve"> Tax!EB$13</f>
        <v>0</v>
      </c>
      <c r="EC23" s="241">
        <f xml:space="preserve"> Tax!EC$13</f>
        <v>0</v>
      </c>
      <c r="ED23" s="241">
        <f xml:space="preserve"> Tax!ED$13</f>
        <v>0</v>
      </c>
      <c r="EE23" s="241">
        <f xml:space="preserve"> Tax!EE$13</f>
        <v>0</v>
      </c>
      <c r="EF23" s="241">
        <f xml:space="preserve"> Tax!EF$13</f>
        <v>0</v>
      </c>
      <c r="EG23" s="241">
        <f xml:space="preserve"> Tax!EG$13</f>
        <v>0</v>
      </c>
      <c r="EH23" s="241">
        <f xml:space="preserve"> Tax!EH$13</f>
        <v>0</v>
      </c>
      <c r="EI23" s="241">
        <f xml:space="preserve"> Tax!EI$13</f>
        <v>0</v>
      </c>
      <c r="EJ23" s="241">
        <f xml:space="preserve"> Tax!EJ$13</f>
        <v>0</v>
      </c>
      <c r="EK23" s="241">
        <f xml:space="preserve"> Tax!EK$13</f>
        <v>0</v>
      </c>
      <c r="EL23" s="241">
        <f xml:space="preserve"> Tax!EL$13</f>
        <v>0</v>
      </c>
      <c r="EM23" s="241">
        <f xml:space="preserve"> Tax!EM$13</f>
        <v>0</v>
      </c>
      <c r="EN23" s="241">
        <f xml:space="preserve"> Tax!EN$13</f>
        <v>0</v>
      </c>
      <c r="EO23" s="241">
        <f xml:space="preserve"> Tax!EO$13</f>
        <v>0</v>
      </c>
      <c r="EP23" s="241">
        <f xml:space="preserve"> Tax!EP$13</f>
        <v>0</v>
      </c>
      <c r="EQ23" s="241">
        <f xml:space="preserve"> Tax!EQ$13</f>
        <v>0</v>
      </c>
      <c r="ER23" s="241">
        <f xml:space="preserve"> Tax!ER$13</f>
        <v>0</v>
      </c>
      <c r="ES23" s="241">
        <f xml:space="preserve"> Tax!ES$13</f>
        <v>0</v>
      </c>
      <c r="ET23" s="241">
        <f xml:space="preserve"> Tax!ET$13</f>
        <v>0</v>
      </c>
      <c r="EU23" s="241">
        <f xml:space="preserve"> Tax!EU$13</f>
        <v>0</v>
      </c>
      <c r="EV23" s="241">
        <f xml:space="preserve"> Tax!EV$13</f>
        <v>0</v>
      </c>
      <c r="EW23" s="241">
        <f xml:space="preserve"> Tax!EW$13</f>
        <v>0</v>
      </c>
      <c r="EX23" s="241">
        <f xml:space="preserve"> Tax!EX$13</f>
        <v>0</v>
      </c>
      <c r="EY23" s="241">
        <f xml:space="preserve"> Tax!EY$13</f>
        <v>0</v>
      </c>
      <c r="EZ23" s="241">
        <f xml:space="preserve"> Tax!EZ$13</f>
        <v>0</v>
      </c>
      <c r="FA23" s="241">
        <f xml:space="preserve"> Tax!FA$13</f>
        <v>0</v>
      </c>
      <c r="FB23" s="241">
        <f xml:space="preserve"> Tax!FB$13</f>
        <v>0</v>
      </c>
      <c r="FC23" s="241">
        <f xml:space="preserve"> Tax!FC$13</f>
        <v>0</v>
      </c>
      <c r="FD23" s="241">
        <f xml:space="preserve"> Tax!FD$13</f>
        <v>0</v>
      </c>
      <c r="FE23" s="241">
        <f xml:space="preserve"> Tax!FE$13</f>
        <v>0</v>
      </c>
      <c r="FF23" s="241">
        <f xml:space="preserve"> Tax!FF$13</f>
        <v>0</v>
      </c>
      <c r="FG23" s="241">
        <f xml:space="preserve"> Tax!FG$13</f>
        <v>0</v>
      </c>
      <c r="FH23" s="241">
        <f xml:space="preserve"> Tax!FH$13</f>
        <v>0</v>
      </c>
      <c r="FI23" s="241">
        <f xml:space="preserve"> Tax!FI$13</f>
        <v>0</v>
      </c>
      <c r="FJ23" s="241">
        <f xml:space="preserve"> Tax!FJ$13</f>
        <v>0</v>
      </c>
      <c r="FK23" s="241">
        <f xml:space="preserve"> Tax!FK$13</f>
        <v>0</v>
      </c>
      <c r="FL23" s="241">
        <f xml:space="preserve"> Tax!FL$13</f>
        <v>0</v>
      </c>
      <c r="FM23" s="241">
        <f xml:space="preserve"> Tax!FM$13</f>
        <v>0</v>
      </c>
      <c r="FN23" s="241">
        <f xml:space="preserve"> Tax!FN$13</f>
        <v>0</v>
      </c>
      <c r="FO23" s="241">
        <f xml:space="preserve"> Tax!FO$13</f>
        <v>0</v>
      </c>
      <c r="FP23" s="241">
        <f xml:space="preserve"> Tax!FP$13</f>
        <v>0</v>
      </c>
      <c r="FQ23" s="241">
        <f xml:space="preserve"> Tax!FQ$13</f>
        <v>0</v>
      </c>
      <c r="FR23" s="241">
        <f xml:space="preserve"> Tax!FR$13</f>
        <v>0</v>
      </c>
      <c r="FS23" s="241">
        <f xml:space="preserve"> Tax!FS$13</f>
        <v>0</v>
      </c>
      <c r="FT23" s="241">
        <f xml:space="preserve"> Tax!FT$13</f>
        <v>0</v>
      </c>
      <c r="FU23" s="241">
        <f xml:space="preserve"> Tax!FU$13</f>
        <v>0</v>
      </c>
      <c r="FV23" s="241">
        <f xml:space="preserve"> Tax!FV$13</f>
        <v>0</v>
      </c>
      <c r="FW23" s="241">
        <f xml:space="preserve"> Tax!FW$13</f>
        <v>0</v>
      </c>
      <c r="FX23" s="241">
        <f xml:space="preserve"> Tax!FX$13</f>
        <v>0</v>
      </c>
      <c r="FY23" s="241">
        <f xml:space="preserve"> Tax!FY$13</f>
        <v>0</v>
      </c>
      <c r="FZ23" s="241">
        <f xml:space="preserve"> Tax!FZ$13</f>
        <v>0</v>
      </c>
      <c r="GA23" s="241">
        <f xml:space="preserve"> Tax!GA$13</f>
        <v>0</v>
      </c>
      <c r="GB23" s="241">
        <f xml:space="preserve"> Tax!GB$13</f>
        <v>0</v>
      </c>
      <c r="GC23" s="241">
        <f xml:space="preserve"> Tax!GC$13</f>
        <v>0</v>
      </c>
      <c r="GD23" s="241">
        <f xml:space="preserve"> Tax!GD$13</f>
        <v>0</v>
      </c>
      <c r="GE23" s="241">
        <f xml:space="preserve"> Tax!GE$13</f>
        <v>0</v>
      </c>
      <c r="GF23" s="241">
        <f xml:space="preserve"> Tax!GF$13</f>
        <v>0</v>
      </c>
      <c r="GG23" s="241">
        <f xml:space="preserve"> Tax!GG$13</f>
        <v>0</v>
      </c>
      <c r="GH23" s="241">
        <f xml:space="preserve"> Tax!GH$13</f>
        <v>0</v>
      </c>
      <c r="GI23" s="241">
        <f xml:space="preserve"> Tax!GI$13</f>
        <v>0</v>
      </c>
      <c r="GJ23" s="241">
        <f xml:space="preserve"> Tax!GJ$13</f>
        <v>0</v>
      </c>
    </row>
    <row r="24" spans="1:192" outlineLevel="1" x14ac:dyDescent="0.25">
      <c r="A24" s="211"/>
      <c r="D24" s="215"/>
      <c r="E24" s="238" t="s">
        <v>112</v>
      </c>
      <c r="F24" s="238"/>
      <c r="G24" s="238" t="str">
        <f>SMU</f>
        <v>$ 000s</v>
      </c>
      <c r="H24" s="238">
        <f xml:space="preserve"> SUM(J24:GJ24)</f>
        <v>22739.664761673564</v>
      </c>
      <c r="I24" s="238"/>
      <c r="J24" s="238">
        <f xml:space="preserve"> J21 + J23</f>
        <v>0</v>
      </c>
      <c r="K24" s="238">
        <f t="shared" ref="K24:BD24" si="15" xml:space="preserve"> K21 + K23</f>
        <v>0</v>
      </c>
      <c r="L24" s="238">
        <f t="shared" si="15"/>
        <v>0</v>
      </c>
      <c r="M24" s="238">
        <f t="shared" si="15"/>
        <v>0</v>
      </c>
      <c r="N24" s="238">
        <f t="shared" si="15"/>
        <v>0</v>
      </c>
      <c r="O24" s="238">
        <f t="shared" si="15"/>
        <v>0</v>
      </c>
      <c r="P24" s="238">
        <f t="shared" si="15"/>
        <v>2473.965825489609</v>
      </c>
      <c r="Q24" s="238">
        <f t="shared" si="15"/>
        <v>-2737.3189509577569</v>
      </c>
      <c r="R24" s="238">
        <f t="shared" si="15"/>
        <v>-2572.0650104256201</v>
      </c>
      <c r="S24" s="238">
        <f t="shared" si="15"/>
        <v>-2548.5388808462812</v>
      </c>
      <c r="T24" s="238">
        <f t="shared" si="15"/>
        <v>-2417.7316756703367</v>
      </c>
      <c r="U24" s="238">
        <f t="shared" si="15"/>
        <v>-2385.6867011781624</v>
      </c>
      <c r="V24" s="238">
        <f t="shared" si="15"/>
        <v>-2256.007594014317</v>
      </c>
      <c r="W24" s="238">
        <f t="shared" si="15"/>
        <v>-2216.0220319286136</v>
      </c>
      <c r="X24" s="238">
        <f t="shared" si="15"/>
        <v>-2108.3576385125825</v>
      </c>
      <c r="Y24" s="238">
        <f t="shared" si="15"/>
        <v>-2038.2262976858256</v>
      </c>
      <c r="Z24" s="238">
        <f t="shared" si="15"/>
        <v>-1911.3426428085702</v>
      </c>
      <c r="AA24" s="238">
        <f t="shared" si="15"/>
        <v>-2012.8184795429959</v>
      </c>
      <c r="AB24" s="238">
        <f t="shared" si="15"/>
        <v>-1882.0205393027004</v>
      </c>
      <c r="AC24" s="238">
        <f t="shared" si="15"/>
        <v>-1816.6787481717577</v>
      </c>
      <c r="AD24" s="238">
        <f t="shared" si="15"/>
        <v>-1686.1526956763068</v>
      </c>
      <c r="AE24" s="238">
        <f t="shared" si="15"/>
        <v>-1611.3761664213512</v>
      </c>
      <c r="AF24" s="238">
        <f t="shared" si="15"/>
        <v>-1498.3382400850351</v>
      </c>
      <c r="AG24" s="238">
        <f t="shared" si="15"/>
        <v>-1395.6001813383687</v>
      </c>
      <c r="AH24" s="238">
        <f t="shared" si="15"/>
        <v>-1267.2928906235641</v>
      </c>
      <c r="AI24" s="238">
        <f t="shared" si="15"/>
        <v>-1171.3212552486002</v>
      </c>
      <c r="AJ24" s="238">
        <f t="shared" si="15"/>
        <v>-1042.4356747748825</v>
      </c>
      <c r="AK24" s="238">
        <f t="shared" si="15"/>
        <v>-1059.7113285059254</v>
      </c>
      <c r="AL24" s="238">
        <f t="shared" si="15"/>
        <v>-924.35553101186815</v>
      </c>
      <c r="AM24" s="238">
        <f t="shared" si="15"/>
        <v>-803.06461692958396</v>
      </c>
      <c r="AN24" s="238">
        <f t="shared" si="15"/>
        <v>-678.30889220654785</v>
      </c>
      <c r="AO24" s="238">
        <f t="shared" si="15"/>
        <v>-532.62706638244856</v>
      </c>
      <c r="AP24" s="238">
        <f t="shared" si="15"/>
        <v>-397.69797914236551</v>
      </c>
      <c r="AQ24" s="238">
        <f t="shared" si="15"/>
        <v>-249.99288475223437</v>
      </c>
      <c r="AR24" s="238">
        <f t="shared" si="15"/>
        <v>-113.72099876919819</v>
      </c>
      <c r="AS24" s="238">
        <f t="shared" si="15"/>
        <v>47.734571237354245</v>
      </c>
      <c r="AT24" s="238">
        <f t="shared" si="15"/>
        <v>184.65937519803992</v>
      </c>
      <c r="AU24" s="238">
        <f t="shared" si="15"/>
        <v>360.53660426214412</v>
      </c>
      <c r="AV24" s="238">
        <f t="shared" si="15"/>
        <v>495.31897109581041</v>
      </c>
      <c r="AW24" s="238">
        <f t="shared" si="15"/>
        <v>690.46926489261023</v>
      </c>
      <c r="AX24" s="238">
        <f t="shared" si="15"/>
        <v>1004.6421505040031</v>
      </c>
      <c r="AY24" s="238">
        <f t="shared" si="15"/>
        <v>9324.4294153664923</v>
      </c>
      <c r="AZ24" s="238">
        <f t="shared" si="15"/>
        <v>9629.3612661517836</v>
      </c>
      <c r="BA24" s="238">
        <f t="shared" si="15"/>
        <v>10020.12899483627</v>
      </c>
      <c r="BB24" s="238">
        <f t="shared" si="15"/>
        <v>10353.542514201294</v>
      </c>
      <c r="BC24" s="238">
        <f t="shared" si="15"/>
        <v>10743.756388705933</v>
      </c>
      <c r="BD24" s="238">
        <f t="shared" si="15"/>
        <v>10745.931012646008</v>
      </c>
      <c r="BE24" s="238">
        <f t="shared" ref="BE24:DP24" si="16" xml:space="preserve"> BE21 + BE23</f>
        <v>0</v>
      </c>
      <c r="BF24" s="238">
        <f t="shared" si="16"/>
        <v>0</v>
      </c>
      <c r="BG24" s="238">
        <f t="shared" si="16"/>
        <v>0</v>
      </c>
      <c r="BH24" s="238">
        <f t="shared" si="16"/>
        <v>0</v>
      </c>
      <c r="BI24" s="238">
        <f t="shared" si="16"/>
        <v>0</v>
      </c>
      <c r="BJ24" s="238">
        <f t="shared" si="16"/>
        <v>0</v>
      </c>
      <c r="BK24" s="238">
        <f t="shared" si="16"/>
        <v>0</v>
      </c>
      <c r="BL24" s="238">
        <f t="shared" si="16"/>
        <v>0</v>
      </c>
      <c r="BM24" s="238">
        <f t="shared" si="16"/>
        <v>0</v>
      </c>
      <c r="BN24" s="238">
        <f t="shared" si="16"/>
        <v>0</v>
      </c>
      <c r="BO24" s="238">
        <f t="shared" si="16"/>
        <v>0</v>
      </c>
      <c r="BP24" s="238">
        <f t="shared" si="16"/>
        <v>0</v>
      </c>
      <c r="BQ24" s="238">
        <f t="shared" si="16"/>
        <v>0</v>
      </c>
      <c r="BR24" s="238">
        <f t="shared" si="16"/>
        <v>0</v>
      </c>
      <c r="BS24" s="238">
        <f t="shared" si="16"/>
        <v>0</v>
      </c>
      <c r="BT24" s="238">
        <f t="shared" si="16"/>
        <v>0</v>
      </c>
      <c r="BU24" s="238">
        <f t="shared" si="16"/>
        <v>0</v>
      </c>
      <c r="BV24" s="238">
        <f t="shared" si="16"/>
        <v>0</v>
      </c>
      <c r="BW24" s="238">
        <f t="shared" si="16"/>
        <v>0</v>
      </c>
      <c r="BX24" s="238">
        <f t="shared" si="16"/>
        <v>0</v>
      </c>
      <c r="BY24" s="238">
        <f t="shared" si="16"/>
        <v>0</v>
      </c>
      <c r="BZ24" s="238">
        <f t="shared" si="16"/>
        <v>0</v>
      </c>
      <c r="CA24" s="238">
        <f t="shared" si="16"/>
        <v>0</v>
      </c>
      <c r="CB24" s="238">
        <f t="shared" si="16"/>
        <v>0</v>
      </c>
      <c r="CC24" s="238">
        <f t="shared" si="16"/>
        <v>0</v>
      </c>
      <c r="CD24" s="238">
        <f t="shared" si="16"/>
        <v>0</v>
      </c>
      <c r="CE24" s="238">
        <f t="shared" si="16"/>
        <v>0</v>
      </c>
      <c r="CF24" s="238">
        <f t="shared" si="16"/>
        <v>0</v>
      </c>
      <c r="CG24" s="238">
        <f t="shared" si="16"/>
        <v>0</v>
      </c>
      <c r="CH24" s="238">
        <f t="shared" si="16"/>
        <v>0</v>
      </c>
      <c r="CI24" s="238">
        <f t="shared" si="16"/>
        <v>0</v>
      </c>
      <c r="CJ24" s="238">
        <f t="shared" si="16"/>
        <v>0</v>
      </c>
      <c r="CK24" s="238">
        <f t="shared" si="16"/>
        <v>0</v>
      </c>
      <c r="CL24" s="238">
        <f t="shared" si="16"/>
        <v>0</v>
      </c>
      <c r="CM24" s="238">
        <f t="shared" si="16"/>
        <v>0</v>
      </c>
      <c r="CN24" s="238">
        <f t="shared" si="16"/>
        <v>0</v>
      </c>
      <c r="CO24" s="238">
        <f t="shared" si="16"/>
        <v>0</v>
      </c>
      <c r="CP24" s="238">
        <f t="shared" si="16"/>
        <v>0</v>
      </c>
      <c r="CQ24" s="238">
        <f t="shared" si="16"/>
        <v>0</v>
      </c>
      <c r="CR24" s="238">
        <f t="shared" si="16"/>
        <v>0</v>
      </c>
      <c r="CS24" s="238">
        <f t="shared" si="16"/>
        <v>0</v>
      </c>
      <c r="CT24" s="238">
        <f t="shared" si="16"/>
        <v>0</v>
      </c>
      <c r="CU24" s="238">
        <f t="shared" si="16"/>
        <v>0</v>
      </c>
      <c r="CV24" s="238">
        <f t="shared" si="16"/>
        <v>0</v>
      </c>
      <c r="CW24" s="238">
        <f t="shared" si="16"/>
        <v>0</v>
      </c>
      <c r="CX24" s="238">
        <f t="shared" si="16"/>
        <v>0</v>
      </c>
      <c r="CY24" s="238">
        <f t="shared" si="16"/>
        <v>0</v>
      </c>
      <c r="CZ24" s="238">
        <f t="shared" si="16"/>
        <v>0</v>
      </c>
      <c r="DA24" s="238">
        <f t="shared" si="16"/>
        <v>0</v>
      </c>
      <c r="DB24" s="238">
        <f t="shared" si="16"/>
        <v>0</v>
      </c>
      <c r="DC24" s="238">
        <f t="shared" si="16"/>
        <v>0</v>
      </c>
      <c r="DD24" s="238">
        <f t="shared" si="16"/>
        <v>0</v>
      </c>
      <c r="DE24" s="238">
        <f t="shared" si="16"/>
        <v>0</v>
      </c>
      <c r="DF24" s="238">
        <f t="shared" si="16"/>
        <v>0</v>
      </c>
      <c r="DG24" s="238">
        <f t="shared" si="16"/>
        <v>0</v>
      </c>
      <c r="DH24" s="238">
        <f t="shared" si="16"/>
        <v>0</v>
      </c>
      <c r="DI24" s="238">
        <f t="shared" si="16"/>
        <v>0</v>
      </c>
      <c r="DJ24" s="238">
        <f t="shared" si="16"/>
        <v>0</v>
      </c>
      <c r="DK24" s="238">
        <f t="shared" si="16"/>
        <v>0</v>
      </c>
      <c r="DL24" s="238">
        <f t="shared" si="16"/>
        <v>0</v>
      </c>
      <c r="DM24" s="238">
        <f t="shared" si="16"/>
        <v>0</v>
      </c>
      <c r="DN24" s="238">
        <f t="shared" si="16"/>
        <v>0</v>
      </c>
      <c r="DO24" s="238">
        <f t="shared" si="16"/>
        <v>0</v>
      </c>
      <c r="DP24" s="238">
        <f t="shared" si="16"/>
        <v>0</v>
      </c>
      <c r="DQ24" s="238">
        <f t="shared" ref="DQ24:GB24" si="17" xml:space="preserve"> DQ21 + DQ23</f>
        <v>0</v>
      </c>
      <c r="DR24" s="238">
        <f t="shared" si="17"/>
        <v>0</v>
      </c>
      <c r="DS24" s="238">
        <f t="shared" si="17"/>
        <v>0</v>
      </c>
      <c r="DT24" s="238">
        <f t="shared" si="17"/>
        <v>0</v>
      </c>
      <c r="DU24" s="238">
        <f t="shared" si="17"/>
        <v>0</v>
      </c>
      <c r="DV24" s="238">
        <f t="shared" si="17"/>
        <v>0</v>
      </c>
      <c r="DW24" s="238">
        <f t="shared" si="17"/>
        <v>0</v>
      </c>
      <c r="DX24" s="238">
        <f t="shared" si="17"/>
        <v>0</v>
      </c>
      <c r="DY24" s="238">
        <f t="shared" si="17"/>
        <v>0</v>
      </c>
      <c r="DZ24" s="238">
        <f t="shared" si="17"/>
        <v>0</v>
      </c>
      <c r="EA24" s="238">
        <f t="shared" si="17"/>
        <v>0</v>
      </c>
      <c r="EB24" s="238">
        <f t="shared" si="17"/>
        <v>0</v>
      </c>
      <c r="EC24" s="238">
        <f t="shared" si="17"/>
        <v>0</v>
      </c>
      <c r="ED24" s="238">
        <f t="shared" si="17"/>
        <v>0</v>
      </c>
      <c r="EE24" s="238">
        <f t="shared" si="17"/>
        <v>0</v>
      </c>
      <c r="EF24" s="238">
        <f t="shared" si="17"/>
        <v>0</v>
      </c>
      <c r="EG24" s="238">
        <f t="shared" si="17"/>
        <v>0</v>
      </c>
      <c r="EH24" s="238">
        <f t="shared" si="17"/>
        <v>0</v>
      </c>
      <c r="EI24" s="238">
        <f t="shared" si="17"/>
        <v>0</v>
      </c>
      <c r="EJ24" s="238">
        <f t="shared" si="17"/>
        <v>0</v>
      </c>
      <c r="EK24" s="238">
        <f t="shared" si="17"/>
        <v>0</v>
      </c>
      <c r="EL24" s="238">
        <f t="shared" si="17"/>
        <v>0</v>
      </c>
      <c r="EM24" s="238">
        <f t="shared" si="17"/>
        <v>0</v>
      </c>
      <c r="EN24" s="238">
        <f t="shared" si="17"/>
        <v>0</v>
      </c>
      <c r="EO24" s="238">
        <f t="shared" si="17"/>
        <v>0</v>
      </c>
      <c r="EP24" s="238">
        <f t="shared" si="17"/>
        <v>0</v>
      </c>
      <c r="EQ24" s="238">
        <f t="shared" si="17"/>
        <v>0</v>
      </c>
      <c r="ER24" s="238">
        <f t="shared" si="17"/>
        <v>0</v>
      </c>
      <c r="ES24" s="238">
        <f t="shared" si="17"/>
        <v>0</v>
      </c>
      <c r="ET24" s="238">
        <f t="shared" si="17"/>
        <v>0</v>
      </c>
      <c r="EU24" s="238">
        <f t="shared" si="17"/>
        <v>0</v>
      </c>
      <c r="EV24" s="238">
        <f t="shared" si="17"/>
        <v>0</v>
      </c>
      <c r="EW24" s="238">
        <f t="shared" si="17"/>
        <v>0</v>
      </c>
      <c r="EX24" s="238">
        <f t="shared" si="17"/>
        <v>0</v>
      </c>
      <c r="EY24" s="238">
        <f t="shared" si="17"/>
        <v>0</v>
      </c>
      <c r="EZ24" s="238">
        <f t="shared" si="17"/>
        <v>0</v>
      </c>
      <c r="FA24" s="238">
        <f t="shared" si="17"/>
        <v>0</v>
      </c>
      <c r="FB24" s="238">
        <f t="shared" si="17"/>
        <v>0</v>
      </c>
      <c r="FC24" s="238">
        <f t="shared" si="17"/>
        <v>0</v>
      </c>
      <c r="FD24" s="238">
        <f t="shared" si="17"/>
        <v>0</v>
      </c>
      <c r="FE24" s="238">
        <f t="shared" si="17"/>
        <v>0</v>
      </c>
      <c r="FF24" s="238">
        <f t="shared" si="17"/>
        <v>0</v>
      </c>
      <c r="FG24" s="238">
        <f t="shared" si="17"/>
        <v>0</v>
      </c>
      <c r="FH24" s="238">
        <f t="shared" si="17"/>
        <v>0</v>
      </c>
      <c r="FI24" s="238">
        <f t="shared" si="17"/>
        <v>0</v>
      </c>
      <c r="FJ24" s="238">
        <f t="shared" si="17"/>
        <v>0</v>
      </c>
      <c r="FK24" s="238">
        <f t="shared" si="17"/>
        <v>0</v>
      </c>
      <c r="FL24" s="238">
        <f t="shared" si="17"/>
        <v>0</v>
      </c>
      <c r="FM24" s="238">
        <f t="shared" si="17"/>
        <v>0</v>
      </c>
      <c r="FN24" s="238">
        <f t="shared" si="17"/>
        <v>0</v>
      </c>
      <c r="FO24" s="238">
        <f t="shared" si="17"/>
        <v>0</v>
      </c>
      <c r="FP24" s="238">
        <f t="shared" si="17"/>
        <v>0</v>
      </c>
      <c r="FQ24" s="238">
        <f t="shared" si="17"/>
        <v>0</v>
      </c>
      <c r="FR24" s="238">
        <f t="shared" si="17"/>
        <v>0</v>
      </c>
      <c r="FS24" s="238">
        <f t="shared" si="17"/>
        <v>0</v>
      </c>
      <c r="FT24" s="238">
        <f t="shared" si="17"/>
        <v>0</v>
      </c>
      <c r="FU24" s="238">
        <f t="shared" si="17"/>
        <v>0</v>
      </c>
      <c r="FV24" s="238">
        <f t="shared" si="17"/>
        <v>0</v>
      </c>
      <c r="FW24" s="238">
        <f t="shared" si="17"/>
        <v>0</v>
      </c>
      <c r="FX24" s="238">
        <f t="shared" si="17"/>
        <v>0</v>
      </c>
      <c r="FY24" s="238">
        <f t="shared" si="17"/>
        <v>0</v>
      </c>
      <c r="FZ24" s="238">
        <f t="shared" si="17"/>
        <v>0</v>
      </c>
      <c r="GA24" s="238">
        <f t="shared" si="17"/>
        <v>0</v>
      </c>
      <c r="GB24" s="238">
        <f t="shared" si="17"/>
        <v>0</v>
      </c>
      <c r="GC24" s="238">
        <f t="shared" ref="GC24:GJ24" si="18" xml:space="preserve"> GC21 + GC23</f>
        <v>0</v>
      </c>
      <c r="GD24" s="238">
        <f t="shared" si="18"/>
        <v>0</v>
      </c>
      <c r="GE24" s="238">
        <f t="shared" si="18"/>
        <v>0</v>
      </c>
      <c r="GF24" s="238">
        <f t="shared" si="18"/>
        <v>0</v>
      </c>
      <c r="GG24" s="238">
        <f t="shared" si="18"/>
        <v>0</v>
      </c>
      <c r="GH24" s="238">
        <f t="shared" si="18"/>
        <v>0</v>
      </c>
      <c r="GI24" s="238">
        <f t="shared" si="18"/>
        <v>0</v>
      </c>
      <c r="GJ24" s="238">
        <f t="shared" si="18"/>
        <v>0</v>
      </c>
    </row>
    <row r="25" spans="1:192" outlineLevel="1" x14ac:dyDescent="0.25">
      <c r="A25" s="211"/>
      <c r="D25" s="215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ED25" s="241"/>
      <c r="EE25" s="241"/>
      <c r="EF25" s="241"/>
      <c r="EG25" s="241"/>
      <c r="EH25" s="241"/>
      <c r="EI25" s="241"/>
      <c r="EJ25" s="241"/>
      <c r="EK25" s="241"/>
      <c r="EL25" s="241"/>
      <c r="EM25" s="241"/>
      <c r="EN25" s="241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41"/>
      <c r="EZ25" s="241"/>
      <c r="FA25" s="241"/>
      <c r="FB25" s="241"/>
      <c r="FC25" s="241"/>
      <c r="FD25" s="241"/>
      <c r="FE25" s="241"/>
      <c r="FF25" s="241"/>
      <c r="FG25" s="241"/>
      <c r="FH25" s="241"/>
      <c r="FI25" s="241"/>
      <c r="FJ25" s="241"/>
      <c r="FK25" s="241"/>
      <c r="FL25" s="241"/>
      <c r="FM25" s="241"/>
      <c r="FN25" s="241"/>
      <c r="FO25" s="241"/>
      <c r="FP25" s="241"/>
      <c r="FQ25" s="241"/>
      <c r="FR25" s="241"/>
      <c r="FS25" s="241"/>
      <c r="FT25" s="241"/>
      <c r="FU25" s="241"/>
      <c r="FV25" s="241"/>
      <c r="FW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</row>
    <row r="26" spans="1:192" outlineLevel="1" x14ac:dyDescent="0.25">
      <c r="A26" s="211"/>
      <c r="D26" s="215"/>
      <c r="E26" s="294" t="str">
        <f xml:space="preserve"> Equity!E$60</f>
        <v>Dividends paid</v>
      </c>
      <c r="F26" s="294">
        <f xml:space="preserve"> Equity!F$60</f>
        <v>0</v>
      </c>
      <c r="G26" s="294" t="str">
        <f xml:space="preserve"> Equity!G$60</f>
        <v>$ 000s</v>
      </c>
      <c r="H26" s="294">
        <f xml:space="preserve"> Equity!H$60</f>
        <v>-22739.664761673557</v>
      </c>
      <c r="I26" s="294">
        <f xml:space="preserve"> Equity!I$60</f>
        <v>0</v>
      </c>
      <c r="J26" s="294">
        <f xml:space="preserve"> Equity!J$60</f>
        <v>0</v>
      </c>
      <c r="K26" s="294">
        <f xml:space="preserve"> Equity!K$60</f>
        <v>0</v>
      </c>
      <c r="L26" s="294">
        <f xml:space="preserve"> Equity!L$60</f>
        <v>0</v>
      </c>
      <c r="M26" s="294">
        <f xml:space="preserve"> Equity!M$60</f>
        <v>0</v>
      </c>
      <c r="N26" s="294">
        <f xml:space="preserve"> Equity!N$60</f>
        <v>0</v>
      </c>
      <c r="O26" s="294">
        <f xml:space="preserve"> Equity!O$60</f>
        <v>0</v>
      </c>
      <c r="P26" s="294">
        <f xml:space="preserve"> Equity!P$60</f>
        <v>-4.5021799228379678E-3</v>
      </c>
      <c r="Q26" s="294">
        <f xml:space="preserve"> Equity!Q$60</f>
        <v>0</v>
      </c>
      <c r="R26" s="294">
        <f xml:space="preserve"> Equity!R$60</f>
        <v>0</v>
      </c>
      <c r="S26" s="294">
        <f xml:space="preserve"> Equity!S$60</f>
        <v>0</v>
      </c>
      <c r="T26" s="294">
        <f xml:space="preserve"> Equity!T$60</f>
        <v>0</v>
      </c>
      <c r="U26" s="294">
        <f xml:space="preserve"> Equity!U$60</f>
        <v>0</v>
      </c>
      <c r="V26" s="294">
        <f xml:space="preserve"> Equity!V$60</f>
        <v>0</v>
      </c>
      <c r="W26" s="294">
        <f xml:space="preserve"> Equity!W$60</f>
        <v>0</v>
      </c>
      <c r="X26" s="294">
        <f xml:space="preserve"> Equity!X$60</f>
        <v>0</v>
      </c>
      <c r="Y26" s="294">
        <f xml:space="preserve"> Equity!Y$60</f>
        <v>0</v>
      </c>
      <c r="Z26" s="294">
        <f xml:space="preserve"> Equity!Z$60</f>
        <v>0</v>
      </c>
      <c r="AA26" s="294">
        <f xml:space="preserve"> Equity!AA$60</f>
        <v>0</v>
      </c>
      <c r="AB26" s="294">
        <f xml:space="preserve"> Equity!AB$60</f>
        <v>0</v>
      </c>
      <c r="AC26" s="294">
        <f xml:space="preserve"> Equity!AC$60</f>
        <v>0</v>
      </c>
      <c r="AD26" s="294">
        <f xml:space="preserve"> Equity!AD$60</f>
        <v>0</v>
      </c>
      <c r="AE26" s="294">
        <f xml:space="preserve"> Equity!AE$60</f>
        <v>0</v>
      </c>
      <c r="AF26" s="294">
        <f xml:space="preserve"> Equity!AF$60</f>
        <v>0</v>
      </c>
      <c r="AG26" s="294">
        <f xml:space="preserve"> Equity!AG$60</f>
        <v>0</v>
      </c>
      <c r="AH26" s="294">
        <f xml:space="preserve"> Equity!AH$60</f>
        <v>0</v>
      </c>
      <c r="AI26" s="294">
        <f xml:space="preserve"> Equity!AI$60</f>
        <v>0</v>
      </c>
      <c r="AJ26" s="294">
        <f xml:space="preserve"> Equity!AJ$60</f>
        <v>0</v>
      </c>
      <c r="AK26" s="294">
        <f xml:space="preserve"> Equity!AK$60</f>
        <v>0</v>
      </c>
      <c r="AL26" s="294">
        <f xml:space="preserve"> Equity!AL$60</f>
        <v>0</v>
      </c>
      <c r="AM26" s="294">
        <f xml:space="preserve"> Equity!AM$60</f>
        <v>0</v>
      </c>
      <c r="AN26" s="294">
        <f xml:space="preserve"> Equity!AN$60</f>
        <v>0</v>
      </c>
      <c r="AO26" s="294">
        <f xml:space="preserve"> Equity!AO$60</f>
        <v>0</v>
      </c>
      <c r="AP26" s="294">
        <f xml:space="preserve"> Equity!AP$60</f>
        <v>0</v>
      </c>
      <c r="AQ26" s="294">
        <f xml:space="preserve"> Equity!AQ$60</f>
        <v>0</v>
      </c>
      <c r="AR26" s="294">
        <f xml:space="preserve"> Equity!AR$60</f>
        <v>0</v>
      </c>
      <c r="AS26" s="294">
        <f xml:space="preserve"> Equity!AS$60</f>
        <v>0</v>
      </c>
      <c r="AT26" s="294">
        <f xml:space="preserve"> Equity!AT$60</f>
        <v>0</v>
      </c>
      <c r="AU26" s="294">
        <f xml:space="preserve"> Equity!AU$60</f>
        <v>0</v>
      </c>
      <c r="AV26" s="294">
        <f xml:space="preserve"> Equity!AV$60</f>
        <v>0</v>
      </c>
      <c r="AW26" s="294">
        <f xml:space="preserve"> Equity!AW$60</f>
        <v>0</v>
      </c>
      <c r="AX26" s="294">
        <f xml:space="preserve"> Equity!AX$60</f>
        <v>0</v>
      </c>
      <c r="AY26" s="294">
        <f xml:space="preserve"> Equity!AY$60</f>
        <v>0</v>
      </c>
      <c r="AZ26" s="294">
        <f xml:space="preserve"> Equity!AZ$60</f>
        <v>0</v>
      </c>
      <c r="BA26" s="294">
        <f xml:space="preserve"> Equity!BA$60</f>
        <v>0</v>
      </c>
      <c r="BB26" s="294">
        <f xml:space="preserve"> Equity!BB$60</f>
        <v>0</v>
      </c>
      <c r="BC26" s="294">
        <f xml:space="preserve"> Equity!BC$60</f>
        <v>-7666.9082666073964</v>
      </c>
      <c r="BD26" s="294">
        <f xml:space="preserve"> Equity!BD$60</f>
        <v>-11751.55078705479</v>
      </c>
      <c r="BE26" s="294">
        <f xml:space="preserve"> Equity!BE$60</f>
        <v>-3321.2012058314485</v>
      </c>
      <c r="BF26" s="294">
        <f xml:space="preserve"> Equity!BF$60</f>
        <v>0</v>
      </c>
      <c r="BG26" s="294">
        <f xml:space="preserve"> Equity!BG$60</f>
        <v>0</v>
      </c>
      <c r="BH26" s="294">
        <f xml:space="preserve"> Equity!BH$60</f>
        <v>0</v>
      </c>
      <c r="BI26" s="294">
        <f xml:space="preserve"> Equity!BI$60</f>
        <v>0</v>
      </c>
      <c r="BJ26" s="294">
        <f xml:space="preserve"> Equity!BJ$60</f>
        <v>0</v>
      </c>
      <c r="BK26" s="294">
        <f xml:space="preserve"> Equity!BK$60</f>
        <v>0</v>
      </c>
      <c r="BL26" s="294">
        <f xml:space="preserve"> Equity!BL$60</f>
        <v>0</v>
      </c>
      <c r="BM26" s="294">
        <f xml:space="preserve"> Equity!BM$60</f>
        <v>0</v>
      </c>
      <c r="BN26" s="294">
        <f xml:space="preserve"> Equity!BN$60</f>
        <v>0</v>
      </c>
      <c r="BO26" s="294">
        <f xml:space="preserve"> Equity!BO$60</f>
        <v>0</v>
      </c>
      <c r="BP26" s="294">
        <f xml:space="preserve"> Equity!BP$60</f>
        <v>0</v>
      </c>
      <c r="BQ26" s="294">
        <f xml:space="preserve"> Equity!BQ$60</f>
        <v>0</v>
      </c>
      <c r="BR26" s="294">
        <f xml:space="preserve"> Equity!BR$60</f>
        <v>0</v>
      </c>
      <c r="BS26" s="294">
        <f xml:space="preserve"> Equity!BS$60</f>
        <v>0</v>
      </c>
      <c r="BT26" s="294">
        <f xml:space="preserve"> Equity!BT$60</f>
        <v>0</v>
      </c>
      <c r="BU26" s="294">
        <f xml:space="preserve"> Equity!BU$60</f>
        <v>0</v>
      </c>
      <c r="BV26" s="294">
        <f xml:space="preserve"> Equity!BV$60</f>
        <v>0</v>
      </c>
      <c r="BW26" s="294">
        <f xml:space="preserve"> Equity!BW$60</f>
        <v>0</v>
      </c>
      <c r="BX26" s="294">
        <f xml:space="preserve"> Equity!BX$60</f>
        <v>0</v>
      </c>
      <c r="BY26" s="294">
        <f xml:space="preserve"> Equity!BY$60</f>
        <v>0</v>
      </c>
      <c r="BZ26" s="294">
        <f xml:space="preserve"> Equity!BZ$60</f>
        <v>0</v>
      </c>
      <c r="CA26" s="294">
        <f xml:space="preserve"> Equity!CA$60</f>
        <v>0</v>
      </c>
      <c r="CB26" s="294">
        <f xml:space="preserve"> Equity!CB$60</f>
        <v>0</v>
      </c>
      <c r="CC26" s="294">
        <f xml:space="preserve"> Equity!CC$60</f>
        <v>0</v>
      </c>
      <c r="CD26" s="294">
        <f xml:space="preserve"> Equity!CD$60</f>
        <v>0</v>
      </c>
      <c r="CE26" s="294">
        <f xml:space="preserve"> Equity!CE$60</f>
        <v>0</v>
      </c>
      <c r="CF26" s="294">
        <f xml:space="preserve"> Equity!CF$60</f>
        <v>0</v>
      </c>
      <c r="CG26" s="294">
        <f xml:space="preserve"> Equity!CG$60</f>
        <v>0</v>
      </c>
      <c r="CH26" s="294">
        <f xml:space="preserve"> Equity!CH$60</f>
        <v>0</v>
      </c>
      <c r="CI26" s="294">
        <f xml:space="preserve"> Equity!CI$60</f>
        <v>0</v>
      </c>
      <c r="CJ26" s="294">
        <f xml:space="preserve"> Equity!CJ$60</f>
        <v>0</v>
      </c>
      <c r="CK26" s="294">
        <f xml:space="preserve"> Equity!CK$60</f>
        <v>0</v>
      </c>
      <c r="CL26" s="294">
        <f xml:space="preserve"> Equity!CL$60</f>
        <v>0</v>
      </c>
      <c r="CM26" s="294">
        <f xml:space="preserve"> Equity!CM$60</f>
        <v>0</v>
      </c>
      <c r="CN26" s="294">
        <f xml:space="preserve"> Equity!CN$60</f>
        <v>0</v>
      </c>
      <c r="CO26" s="294">
        <f xml:space="preserve"> Equity!CO$60</f>
        <v>0</v>
      </c>
      <c r="CP26" s="294">
        <f xml:space="preserve"> Equity!CP$60</f>
        <v>0</v>
      </c>
      <c r="CQ26" s="294">
        <f xml:space="preserve"> Equity!CQ$60</f>
        <v>0</v>
      </c>
      <c r="CR26" s="294">
        <f xml:space="preserve"> Equity!CR$60</f>
        <v>0</v>
      </c>
      <c r="CS26" s="294">
        <f xml:space="preserve"> Equity!CS$60</f>
        <v>0</v>
      </c>
      <c r="CT26" s="294">
        <f xml:space="preserve"> Equity!CT$60</f>
        <v>0</v>
      </c>
      <c r="CU26" s="294">
        <f xml:space="preserve"> Equity!CU$60</f>
        <v>0</v>
      </c>
      <c r="CV26" s="294">
        <f xml:space="preserve"> Equity!CV$60</f>
        <v>0</v>
      </c>
      <c r="CW26" s="294">
        <f xml:space="preserve"> Equity!CW$60</f>
        <v>0</v>
      </c>
      <c r="CX26" s="294">
        <f xml:space="preserve"> Equity!CX$60</f>
        <v>0</v>
      </c>
      <c r="CY26" s="294">
        <f xml:space="preserve"> Equity!CY$60</f>
        <v>0</v>
      </c>
      <c r="CZ26" s="294">
        <f xml:space="preserve"> Equity!CZ$60</f>
        <v>0</v>
      </c>
      <c r="DA26" s="294">
        <f xml:space="preserve"> Equity!DA$60</f>
        <v>0</v>
      </c>
      <c r="DB26" s="294">
        <f xml:space="preserve"> Equity!DB$60</f>
        <v>0</v>
      </c>
      <c r="DC26" s="294">
        <f xml:space="preserve"> Equity!DC$60</f>
        <v>0</v>
      </c>
      <c r="DD26" s="294">
        <f xml:space="preserve"> Equity!DD$60</f>
        <v>0</v>
      </c>
      <c r="DE26" s="294">
        <f xml:space="preserve"> Equity!DE$60</f>
        <v>0</v>
      </c>
      <c r="DF26" s="294">
        <f xml:space="preserve"> Equity!DF$60</f>
        <v>0</v>
      </c>
      <c r="DG26" s="294">
        <f xml:space="preserve"> Equity!DG$60</f>
        <v>0</v>
      </c>
      <c r="DH26" s="294">
        <f xml:space="preserve"> Equity!DH$60</f>
        <v>0</v>
      </c>
      <c r="DI26" s="294">
        <f xml:space="preserve"> Equity!DI$60</f>
        <v>0</v>
      </c>
      <c r="DJ26" s="294">
        <f xml:space="preserve"> Equity!DJ$60</f>
        <v>0</v>
      </c>
      <c r="DK26" s="294">
        <f xml:space="preserve"> Equity!DK$60</f>
        <v>0</v>
      </c>
      <c r="DL26" s="294">
        <f xml:space="preserve"> Equity!DL$60</f>
        <v>0</v>
      </c>
      <c r="DM26" s="294">
        <f xml:space="preserve"> Equity!DM$60</f>
        <v>0</v>
      </c>
      <c r="DN26" s="294">
        <f xml:space="preserve"> Equity!DN$60</f>
        <v>0</v>
      </c>
      <c r="DO26" s="294">
        <f xml:space="preserve"> Equity!DO$60</f>
        <v>0</v>
      </c>
      <c r="DP26" s="294">
        <f xml:space="preserve"> Equity!DP$60</f>
        <v>0</v>
      </c>
      <c r="DQ26" s="294">
        <f xml:space="preserve"> Equity!DQ$60</f>
        <v>0</v>
      </c>
      <c r="DR26" s="294">
        <f xml:space="preserve"> Equity!DR$60</f>
        <v>0</v>
      </c>
      <c r="DS26" s="294">
        <f xml:space="preserve"> Equity!DS$60</f>
        <v>0</v>
      </c>
      <c r="DT26" s="294">
        <f xml:space="preserve"> Equity!DT$60</f>
        <v>0</v>
      </c>
      <c r="DU26" s="294">
        <f xml:space="preserve"> Equity!DU$60</f>
        <v>0</v>
      </c>
      <c r="DV26" s="294">
        <f xml:space="preserve"> Equity!DV$60</f>
        <v>0</v>
      </c>
      <c r="DW26" s="294">
        <f xml:space="preserve"> Equity!DW$60</f>
        <v>0</v>
      </c>
      <c r="DX26" s="294">
        <f xml:space="preserve"> Equity!DX$60</f>
        <v>0</v>
      </c>
      <c r="DY26" s="294">
        <f xml:space="preserve"> Equity!DY$60</f>
        <v>0</v>
      </c>
      <c r="DZ26" s="294">
        <f xml:space="preserve"> Equity!DZ$60</f>
        <v>0</v>
      </c>
      <c r="EA26" s="294">
        <f xml:space="preserve"> Equity!EA$60</f>
        <v>0</v>
      </c>
      <c r="EB26" s="294">
        <f xml:space="preserve"> Equity!EB$60</f>
        <v>0</v>
      </c>
      <c r="EC26" s="294">
        <f xml:space="preserve"> Equity!EC$60</f>
        <v>0</v>
      </c>
      <c r="ED26" s="294">
        <f xml:space="preserve"> Equity!ED$60</f>
        <v>0</v>
      </c>
      <c r="EE26" s="294">
        <f xml:space="preserve"> Equity!EE$60</f>
        <v>0</v>
      </c>
      <c r="EF26" s="294">
        <f xml:space="preserve"> Equity!EF$60</f>
        <v>0</v>
      </c>
      <c r="EG26" s="294">
        <f xml:space="preserve"> Equity!EG$60</f>
        <v>0</v>
      </c>
      <c r="EH26" s="294">
        <f xml:space="preserve"> Equity!EH$60</f>
        <v>0</v>
      </c>
      <c r="EI26" s="294">
        <f xml:space="preserve"> Equity!EI$60</f>
        <v>0</v>
      </c>
      <c r="EJ26" s="294">
        <f xml:space="preserve"> Equity!EJ$60</f>
        <v>0</v>
      </c>
      <c r="EK26" s="294">
        <f xml:space="preserve"> Equity!EK$60</f>
        <v>0</v>
      </c>
      <c r="EL26" s="294">
        <f xml:space="preserve"> Equity!EL$60</f>
        <v>0</v>
      </c>
      <c r="EM26" s="294">
        <f xml:space="preserve"> Equity!EM$60</f>
        <v>0</v>
      </c>
      <c r="EN26" s="294">
        <f xml:space="preserve"> Equity!EN$60</f>
        <v>0</v>
      </c>
      <c r="EO26" s="294">
        <f xml:space="preserve"> Equity!EO$60</f>
        <v>0</v>
      </c>
      <c r="EP26" s="294">
        <f xml:space="preserve"> Equity!EP$60</f>
        <v>0</v>
      </c>
      <c r="EQ26" s="294">
        <f xml:space="preserve"> Equity!EQ$60</f>
        <v>0</v>
      </c>
      <c r="ER26" s="294">
        <f xml:space="preserve"> Equity!ER$60</f>
        <v>0</v>
      </c>
      <c r="ES26" s="294">
        <f xml:space="preserve"> Equity!ES$60</f>
        <v>0</v>
      </c>
      <c r="ET26" s="294">
        <f xml:space="preserve"> Equity!ET$60</f>
        <v>0</v>
      </c>
      <c r="EU26" s="294">
        <f xml:space="preserve"> Equity!EU$60</f>
        <v>0</v>
      </c>
      <c r="EV26" s="294">
        <f xml:space="preserve"> Equity!EV$60</f>
        <v>0</v>
      </c>
      <c r="EW26" s="294">
        <f xml:space="preserve"> Equity!EW$60</f>
        <v>0</v>
      </c>
      <c r="EX26" s="294">
        <f xml:space="preserve"> Equity!EX$60</f>
        <v>0</v>
      </c>
      <c r="EY26" s="294">
        <f xml:space="preserve"> Equity!EY$60</f>
        <v>0</v>
      </c>
      <c r="EZ26" s="294">
        <f xml:space="preserve"> Equity!EZ$60</f>
        <v>0</v>
      </c>
      <c r="FA26" s="294">
        <f xml:space="preserve"> Equity!FA$60</f>
        <v>0</v>
      </c>
      <c r="FB26" s="294">
        <f xml:space="preserve"> Equity!FB$60</f>
        <v>0</v>
      </c>
      <c r="FC26" s="294">
        <f xml:space="preserve"> Equity!FC$60</f>
        <v>0</v>
      </c>
      <c r="FD26" s="294">
        <f xml:space="preserve"> Equity!FD$60</f>
        <v>0</v>
      </c>
      <c r="FE26" s="294">
        <f xml:space="preserve"> Equity!FE$60</f>
        <v>0</v>
      </c>
      <c r="FF26" s="294">
        <f xml:space="preserve"> Equity!FF$60</f>
        <v>0</v>
      </c>
      <c r="FG26" s="294">
        <f xml:space="preserve"> Equity!FG$60</f>
        <v>0</v>
      </c>
      <c r="FH26" s="294">
        <f xml:space="preserve"> Equity!FH$60</f>
        <v>0</v>
      </c>
      <c r="FI26" s="294">
        <f xml:space="preserve"> Equity!FI$60</f>
        <v>0</v>
      </c>
      <c r="FJ26" s="294">
        <f xml:space="preserve"> Equity!FJ$60</f>
        <v>0</v>
      </c>
      <c r="FK26" s="294">
        <f xml:space="preserve"> Equity!FK$60</f>
        <v>0</v>
      </c>
      <c r="FL26" s="294">
        <f xml:space="preserve"> Equity!FL$60</f>
        <v>0</v>
      </c>
      <c r="FM26" s="294">
        <f xml:space="preserve"> Equity!FM$60</f>
        <v>0</v>
      </c>
      <c r="FN26" s="294">
        <f xml:space="preserve"> Equity!FN$60</f>
        <v>0</v>
      </c>
      <c r="FO26" s="294">
        <f xml:space="preserve"> Equity!FO$60</f>
        <v>0</v>
      </c>
      <c r="FP26" s="294">
        <f xml:space="preserve"> Equity!FP$60</f>
        <v>0</v>
      </c>
      <c r="FQ26" s="294">
        <f xml:space="preserve"> Equity!FQ$60</f>
        <v>0</v>
      </c>
      <c r="FR26" s="294">
        <f xml:space="preserve"> Equity!FR$60</f>
        <v>0</v>
      </c>
      <c r="FS26" s="294">
        <f xml:space="preserve"> Equity!FS$60</f>
        <v>0</v>
      </c>
      <c r="FT26" s="294">
        <f xml:space="preserve"> Equity!FT$60</f>
        <v>0</v>
      </c>
      <c r="FU26" s="294">
        <f xml:space="preserve"> Equity!FU$60</f>
        <v>0</v>
      </c>
      <c r="FV26" s="294">
        <f xml:space="preserve"> Equity!FV$60</f>
        <v>0</v>
      </c>
      <c r="FW26" s="294">
        <f xml:space="preserve"> Equity!FW$60</f>
        <v>0</v>
      </c>
      <c r="FX26" s="294">
        <f xml:space="preserve"> Equity!FX$60</f>
        <v>0</v>
      </c>
      <c r="FY26" s="294">
        <f xml:space="preserve"> Equity!FY$60</f>
        <v>0</v>
      </c>
      <c r="FZ26" s="294">
        <f xml:space="preserve"> Equity!FZ$60</f>
        <v>0</v>
      </c>
      <c r="GA26" s="294">
        <f xml:space="preserve"> Equity!GA$60</f>
        <v>0</v>
      </c>
      <c r="GB26" s="294">
        <f xml:space="preserve"> Equity!GB$60</f>
        <v>0</v>
      </c>
      <c r="GC26" s="294">
        <f xml:space="preserve"> Equity!GC$60</f>
        <v>0</v>
      </c>
      <c r="GD26" s="294">
        <f xml:space="preserve"> Equity!GD$60</f>
        <v>0</v>
      </c>
      <c r="GE26" s="294">
        <f xml:space="preserve"> Equity!GE$60</f>
        <v>0</v>
      </c>
      <c r="GF26" s="294">
        <f xml:space="preserve"> Equity!GF$60</f>
        <v>0</v>
      </c>
      <c r="GG26" s="294">
        <f xml:space="preserve"> Equity!GG$60</f>
        <v>0</v>
      </c>
      <c r="GH26" s="294">
        <f xml:space="preserve"> Equity!GH$60</f>
        <v>0</v>
      </c>
      <c r="GI26" s="294">
        <f xml:space="preserve"> Equity!GI$60</f>
        <v>0</v>
      </c>
      <c r="GJ26" s="294">
        <f xml:space="preserve"> Equity!GJ$60</f>
        <v>0</v>
      </c>
    </row>
    <row r="27" spans="1:192" outlineLevel="1" x14ac:dyDescent="0.25">
      <c r="A27" s="211"/>
      <c r="D27" s="215"/>
      <c r="E27" s="238" t="s">
        <v>54</v>
      </c>
      <c r="F27" s="238"/>
      <c r="G27" s="238" t="str">
        <f>SMU</f>
        <v>$ 000s</v>
      </c>
      <c r="H27" s="238">
        <f xml:space="preserve"> SUM(J27:GJ27)</f>
        <v>9.0949470177292824E-13</v>
      </c>
      <c r="I27" s="238"/>
      <c r="J27" s="238">
        <f xml:space="preserve"> J24 + J26</f>
        <v>0</v>
      </c>
      <c r="K27" s="238">
        <f t="shared" ref="K27:BD27" si="19" xml:space="preserve"> K24 + K26</f>
        <v>0</v>
      </c>
      <c r="L27" s="238">
        <f t="shared" si="19"/>
        <v>0</v>
      </c>
      <c r="M27" s="238">
        <f t="shared" si="19"/>
        <v>0</v>
      </c>
      <c r="N27" s="238">
        <f t="shared" si="19"/>
        <v>0</v>
      </c>
      <c r="O27" s="238">
        <f t="shared" si="19"/>
        <v>0</v>
      </c>
      <c r="P27" s="238">
        <f t="shared" si="19"/>
        <v>2473.9613233096861</v>
      </c>
      <c r="Q27" s="238">
        <f t="shared" si="19"/>
        <v>-2737.3189509577569</v>
      </c>
      <c r="R27" s="238">
        <f t="shared" si="19"/>
        <v>-2572.0650104256201</v>
      </c>
      <c r="S27" s="238">
        <f t="shared" si="19"/>
        <v>-2548.5388808462812</v>
      </c>
      <c r="T27" s="238">
        <f t="shared" si="19"/>
        <v>-2417.7316756703367</v>
      </c>
      <c r="U27" s="238">
        <f t="shared" si="19"/>
        <v>-2385.6867011781624</v>
      </c>
      <c r="V27" s="238">
        <f t="shared" si="19"/>
        <v>-2256.007594014317</v>
      </c>
      <c r="W27" s="238">
        <f t="shared" si="19"/>
        <v>-2216.0220319286136</v>
      </c>
      <c r="X27" s="238">
        <f t="shared" si="19"/>
        <v>-2108.3576385125825</v>
      </c>
      <c r="Y27" s="238">
        <f t="shared" si="19"/>
        <v>-2038.2262976858256</v>
      </c>
      <c r="Z27" s="238">
        <f t="shared" si="19"/>
        <v>-1911.3426428085702</v>
      </c>
      <c r="AA27" s="238">
        <f t="shared" si="19"/>
        <v>-2012.8184795429959</v>
      </c>
      <c r="AB27" s="238">
        <f t="shared" si="19"/>
        <v>-1882.0205393027004</v>
      </c>
      <c r="AC27" s="238">
        <f t="shared" si="19"/>
        <v>-1816.6787481717577</v>
      </c>
      <c r="AD27" s="238">
        <f t="shared" si="19"/>
        <v>-1686.1526956763068</v>
      </c>
      <c r="AE27" s="238">
        <f t="shared" si="19"/>
        <v>-1611.3761664213512</v>
      </c>
      <c r="AF27" s="238">
        <f t="shared" si="19"/>
        <v>-1498.3382400850351</v>
      </c>
      <c r="AG27" s="238">
        <f t="shared" si="19"/>
        <v>-1395.6001813383687</v>
      </c>
      <c r="AH27" s="238">
        <f t="shared" si="19"/>
        <v>-1267.2928906235641</v>
      </c>
      <c r="AI27" s="238">
        <f t="shared" si="19"/>
        <v>-1171.3212552486002</v>
      </c>
      <c r="AJ27" s="238">
        <f t="shared" si="19"/>
        <v>-1042.4356747748825</v>
      </c>
      <c r="AK27" s="238">
        <f t="shared" si="19"/>
        <v>-1059.7113285059254</v>
      </c>
      <c r="AL27" s="238">
        <f t="shared" si="19"/>
        <v>-924.35553101186815</v>
      </c>
      <c r="AM27" s="238">
        <f t="shared" si="19"/>
        <v>-803.06461692958396</v>
      </c>
      <c r="AN27" s="238">
        <f t="shared" si="19"/>
        <v>-678.30889220654785</v>
      </c>
      <c r="AO27" s="238">
        <f t="shared" si="19"/>
        <v>-532.62706638244856</v>
      </c>
      <c r="AP27" s="238">
        <f t="shared" si="19"/>
        <v>-397.69797914236551</v>
      </c>
      <c r="AQ27" s="238">
        <f t="shared" si="19"/>
        <v>-249.99288475223437</v>
      </c>
      <c r="AR27" s="238">
        <f t="shared" si="19"/>
        <v>-113.72099876919819</v>
      </c>
      <c r="AS27" s="238">
        <f t="shared" si="19"/>
        <v>47.734571237354245</v>
      </c>
      <c r="AT27" s="238">
        <f t="shared" si="19"/>
        <v>184.65937519803992</v>
      </c>
      <c r="AU27" s="238">
        <f t="shared" si="19"/>
        <v>360.53660426214412</v>
      </c>
      <c r="AV27" s="238">
        <f t="shared" si="19"/>
        <v>495.31897109581041</v>
      </c>
      <c r="AW27" s="238">
        <f t="shared" si="19"/>
        <v>690.46926489261023</v>
      </c>
      <c r="AX27" s="238">
        <f t="shared" si="19"/>
        <v>1004.6421505040031</v>
      </c>
      <c r="AY27" s="238">
        <f t="shared" si="19"/>
        <v>9324.4294153664923</v>
      </c>
      <c r="AZ27" s="238">
        <f t="shared" si="19"/>
        <v>9629.3612661517836</v>
      </c>
      <c r="BA27" s="238">
        <f t="shared" si="19"/>
        <v>10020.12899483627</v>
      </c>
      <c r="BB27" s="238">
        <f t="shared" si="19"/>
        <v>10353.542514201294</v>
      </c>
      <c r="BC27" s="238">
        <f t="shared" si="19"/>
        <v>3076.8481220985368</v>
      </c>
      <c r="BD27" s="238">
        <f t="shared" si="19"/>
        <v>-1005.6197744087822</v>
      </c>
      <c r="BE27" s="238">
        <f t="shared" ref="BE27:DP27" si="20" xml:space="preserve"> BE24 + BE26</f>
        <v>-3321.2012058314485</v>
      </c>
      <c r="BF27" s="238">
        <f t="shared" si="20"/>
        <v>0</v>
      </c>
      <c r="BG27" s="238">
        <f t="shared" si="20"/>
        <v>0</v>
      </c>
      <c r="BH27" s="238">
        <f t="shared" si="20"/>
        <v>0</v>
      </c>
      <c r="BI27" s="238">
        <f t="shared" si="20"/>
        <v>0</v>
      </c>
      <c r="BJ27" s="238">
        <f t="shared" si="20"/>
        <v>0</v>
      </c>
      <c r="BK27" s="238">
        <f t="shared" si="20"/>
        <v>0</v>
      </c>
      <c r="BL27" s="238">
        <f t="shared" si="20"/>
        <v>0</v>
      </c>
      <c r="BM27" s="238">
        <f t="shared" si="20"/>
        <v>0</v>
      </c>
      <c r="BN27" s="238">
        <f t="shared" si="20"/>
        <v>0</v>
      </c>
      <c r="BO27" s="238">
        <f t="shared" si="20"/>
        <v>0</v>
      </c>
      <c r="BP27" s="238">
        <f t="shared" si="20"/>
        <v>0</v>
      </c>
      <c r="BQ27" s="238">
        <f t="shared" si="20"/>
        <v>0</v>
      </c>
      <c r="BR27" s="238">
        <f t="shared" si="20"/>
        <v>0</v>
      </c>
      <c r="BS27" s="238">
        <f t="shared" si="20"/>
        <v>0</v>
      </c>
      <c r="BT27" s="238">
        <f t="shared" si="20"/>
        <v>0</v>
      </c>
      <c r="BU27" s="238">
        <f t="shared" si="20"/>
        <v>0</v>
      </c>
      <c r="BV27" s="238">
        <f t="shared" si="20"/>
        <v>0</v>
      </c>
      <c r="BW27" s="238">
        <f t="shared" si="20"/>
        <v>0</v>
      </c>
      <c r="BX27" s="238">
        <f t="shared" si="20"/>
        <v>0</v>
      </c>
      <c r="BY27" s="238">
        <f t="shared" si="20"/>
        <v>0</v>
      </c>
      <c r="BZ27" s="238">
        <f t="shared" si="20"/>
        <v>0</v>
      </c>
      <c r="CA27" s="238">
        <f t="shared" si="20"/>
        <v>0</v>
      </c>
      <c r="CB27" s="238">
        <f t="shared" si="20"/>
        <v>0</v>
      </c>
      <c r="CC27" s="238">
        <f t="shared" si="20"/>
        <v>0</v>
      </c>
      <c r="CD27" s="238">
        <f t="shared" si="20"/>
        <v>0</v>
      </c>
      <c r="CE27" s="238">
        <f t="shared" si="20"/>
        <v>0</v>
      </c>
      <c r="CF27" s="238">
        <f t="shared" si="20"/>
        <v>0</v>
      </c>
      <c r="CG27" s="238">
        <f t="shared" si="20"/>
        <v>0</v>
      </c>
      <c r="CH27" s="238">
        <f t="shared" si="20"/>
        <v>0</v>
      </c>
      <c r="CI27" s="238">
        <f t="shared" si="20"/>
        <v>0</v>
      </c>
      <c r="CJ27" s="238">
        <f t="shared" si="20"/>
        <v>0</v>
      </c>
      <c r="CK27" s="238">
        <f t="shared" si="20"/>
        <v>0</v>
      </c>
      <c r="CL27" s="238">
        <f t="shared" si="20"/>
        <v>0</v>
      </c>
      <c r="CM27" s="238">
        <f t="shared" si="20"/>
        <v>0</v>
      </c>
      <c r="CN27" s="238">
        <f t="shared" si="20"/>
        <v>0</v>
      </c>
      <c r="CO27" s="238">
        <f t="shared" si="20"/>
        <v>0</v>
      </c>
      <c r="CP27" s="238">
        <f t="shared" si="20"/>
        <v>0</v>
      </c>
      <c r="CQ27" s="238">
        <f t="shared" si="20"/>
        <v>0</v>
      </c>
      <c r="CR27" s="238">
        <f t="shared" si="20"/>
        <v>0</v>
      </c>
      <c r="CS27" s="238">
        <f t="shared" si="20"/>
        <v>0</v>
      </c>
      <c r="CT27" s="238">
        <f t="shared" si="20"/>
        <v>0</v>
      </c>
      <c r="CU27" s="238">
        <f t="shared" si="20"/>
        <v>0</v>
      </c>
      <c r="CV27" s="238">
        <f t="shared" si="20"/>
        <v>0</v>
      </c>
      <c r="CW27" s="238">
        <f t="shared" si="20"/>
        <v>0</v>
      </c>
      <c r="CX27" s="238">
        <f t="shared" si="20"/>
        <v>0</v>
      </c>
      <c r="CY27" s="238">
        <f t="shared" si="20"/>
        <v>0</v>
      </c>
      <c r="CZ27" s="238">
        <f t="shared" si="20"/>
        <v>0</v>
      </c>
      <c r="DA27" s="238">
        <f t="shared" si="20"/>
        <v>0</v>
      </c>
      <c r="DB27" s="238">
        <f t="shared" si="20"/>
        <v>0</v>
      </c>
      <c r="DC27" s="238">
        <f t="shared" si="20"/>
        <v>0</v>
      </c>
      <c r="DD27" s="238">
        <f t="shared" si="20"/>
        <v>0</v>
      </c>
      <c r="DE27" s="238">
        <f t="shared" si="20"/>
        <v>0</v>
      </c>
      <c r="DF27" s="238">
        <f t="shared" si="20"/>
        <v>0</v>
      </c>
      <c r="DG27" s="238">
        <f t="shared" si="20"/>
        <v>0</v>
      </c>
      <c r="DH27" s="238">
        <f t="shared" si="20"/>
        <v>0</v>
      </c>
      <c r="DI27" s="238">
        <f t="shared" si="20"/>
        <v>0</v>
      </c>
      <c r="DJ27" s="238">
        <f t="shared" si="20"/>
        <v>0</v>
      </c>
      <c r="DK27" s="238">
        <f t="shared" si="20"/>
        <v>0</v>
      </c>
      <c r="DL27" s="238">
        <f t="shared" si="20"/>
        <v>0</v>
      </c>
      <c r="DM27" s="238">
        <f t="shared" si="20"/>
        <v>0</v>
      </c>
      <c r="DN27" s="238">
        <f t="shared" si="20"/>
        <v>0</v>
      </c>
      <c r="DO27" s="238">
        <f t="shared" si="20"/>
        <v>0</v>
      </c>
      <c r="DP27" s="238">
        <f t="shared" si="20"/>
        <v>0</v>
      </c>
      <c r="DQ27" s="238">
        <f t="shared" ref="DQ27:GB27" si="21" xml:space="preserve"> DQ24 + DQ26</f>
        <v>0</v>
      </c>
      <c r="DR27" s="238">
        <f t="shared" si="21"/>
        <v>0</v>
      </c>
      <c r="DS27" s="238">
        <f t="shared" si="21"/>
        <v>0</v>
      </c>
      <c r="DT27" s="238">
        <f t="shared" si="21"/>
        <v>0</v>
      </c>
      <c r="DU27" s="238">
        <f t="shared" si="21"/>
        <v>0</v>
      </c>
      <c r="DV27" s="238">
        <f t="shared" si="21"/>
        <v>0</v>
      </c>
      <c r="DW27" s="238">
        <f t="shared" si="21"/>
        <v>0</v>
      </c>
      <c r="DX27" s="238">
        <f t="shared" si="21"/>
        <v>0</v>
      </c>
      <c r="DY27" s="238">
        <f t="shared" si="21"/>
        <v>0</v>
      </c>
      <c r="DZ27" s="238">
        <f t="shared" si="21"/>
        <v>0</v>
      </c>
      <c r="EA27" s="238">
        <f t="shared" si="21"/>
        <v>0</v>
      </c>
      <c r="EB27" s="238">
        <f t="shared" si="21"/>
        <v>0</v>
      </c>
      <c r="EC27" s="238">
        <f t="shared" si="21"/>
        <v>0</v>
      </c>
      <c r="ED27" s="238">
        <f t="shared" si="21"/>
        <v>0</v>
      </c>
      <c r="EE27" s="238">
        <f t="shared" si="21"/>
        <v>0</v>
      </c>
      <c r="EF27" s="238">
        <f t="shared" si="21"/>
        <v>0</v>
      </c>
      <c r="EG27" s="238">
        <f t="shared" si="21"/>
        <v>0</v>
      </c>
      <c r="EH27" s="238">
        <f t="shared" si="21"/>
        <v>0</v>
      </c>
      <c r="EI27" s="238">
        <f t="shared" si="21"/>
        <v>0</v>
      </c>
      <c r="EJ27" s="238">
        <f t="shared" si="21"/>
        <v>0</v>
      </c>
      <c r="EK27" s="238">
        <f t="shared" si="21"/>
        <v>0</v>
      </c>
      <c r="EL27" s="238">
        <f t="shared" si="21"/>
        <v>0</v>
      </c>
      <c r="EM27" s="238">
        <f t="shared" si="21"/>
        <v>0</v>
      </c>
      <c r="EN27" s="238">
        <f t="shared" si="21"/>
        <v>0</v>
      </c>
      <c r="EO27" s="238">
        <f t="shared" si="21"/>
        <v>0</v>
      </c>
      <c r="EP27" s="238">
        <f t="shared" si="21"/>
        <v>0</v>
      </c>
      <c r="EQ27" s="238">
        <f t="shared" si="21"/>
        <v>0</v>
      </c>
      <c r="ER27" s="238">
        <f t="shared" si="21"/>
        <v>0</v>
      </c>
      <c r="ES27" s="238">
        <f t="shared" si="21"/>
        <v>0</v>
      </c>
      <c r="ET27" s="238">
        <f t="shared" si="21"/>
        <v>0</v>
      </c>
      <c r="EU27" s="238">
        <f t="shared" si="21"/>
        <v>0</v>
      </c>
      <c r="EV27" s="238">
        <f t="shared" si="21"/>
        <v>0</v>
      </c>
      <c r="EW27" s="238">
        <f t="shared" si="21"/>
        <v>0</v>
      </c>
      <c r="EX27" s="238">
        <f t="shared" si="21"/>
        <v>0</v>
      </c>
      <c r="EY27" s="238">
        <f t="shared" si="21"/>
        <v>0</v>
      </c>
      <c r="EZ27" s="238">
        <f t="shared" si="21"/>
        <v>0</v>
      </c>
      <c r="FA27" s="238">
        <f t="shared" si="21"/>
        <v>0</v>
      </c>
      <c r="FB27" s="238">
        <f t="shared" si="21"/>
        <v>0</v>
      </c>
      <c r="FC27" s="238">
        <f t="shared" si="21"/>
        <v>0</v>
      </c>
      <c r="FD27" s="238">
        <f t="shared" si="21"/>
        <v>0</v>
      </c>
      <c r="FE27" s="238">
        <f t="shared" si="21"/>
        <v>0</v>
      </c>
      <c r="FF27" s="238">
        <f t="shared" si="21"/>
        <v>0</v>
      </c>
      <c r="FG27" s="238">
        <f t="shared" si="21"/>
        <v>0</v>
      </c>
      <c r="FH27" s="238">
        <f t="shared" si="21"/>
        <v>0</v>
      </c>
      <c r="FI27" s="238">
        <f t="shared" si="21"/>
        <v>0</v>
      </c>
      <c r="FJ27" s="238">
        <f t="shared" si="21"/>
        <v>0</v>
      </c>
      <c r="FK27" s="238">
        <f t="shared" si="21"/>
        <v>0</v>
      </c>
      <c r="FL27" s="238">
        <f t="shared" si="21"/>
        <v>0</v>
      </c>
      <c r="FM27" s="238">
        <f t="shared" si="21"/>
        <v>0</v>
      </c>
      <c r="FN27" s="238">
        <f t="shared" si="21"/>
        <v>0</v>
      </c>
      <c r="FO27" s="238">
        <f t="shared" si="21"/>
        <v>0</v>
      </c>
      <c r="FP27" s="238">
        <f t="shared" si="21"/>
        <v>0</v>
      </c>
      <c r="FQ27" s="238">
        <f t="shared" si="21"/>
        <v>0</v>
      </c>
      <c r="FR27" s="238">
        <f t="shared" si="21"/>
        <v>0</v>
      </c>
      <c r="FS27" s="238">
        <f t="shared" si="21"/>
        <v>0</v>
      </c>
      <c r="FT27" s="238">
        <f t="shared" si="21"/>
        <v>0</v>
      </c>
      <c r="FU27" s="238">
        <f t="shared" si="21"/>
        <v>0</v>
      </c>
      <c r="FV27" s="238">
        <f t="shared" si="21"/>
        <v>0</v>
      </c>
      <c r="FW27" s="238">
        <f t="shared" si="21"/>
        <v>0</v>
      </c>
      <c r="FX27" s="238">
        <f t="shared" si="21"/>
        <v>0</v>
      </c>
      <c r="FY27" s="238">
        <f t="shared" si="21"/>
        <v>0</v>
      </c>
      <c r="FZ27" s="238">
        <f t="shared" si="21"/>
        <v>0</v>
      </c>
      <c r="GA27" s="238">
        <f t="shared" si="21"/>
        <v>0</v>
      </c>
      <c r="GB27" s="238">
        <f t="shared" si="21"/>
        <v>0</v>
      </c>
      <c r="GC27" s="238">
        <f t="shared" ref="GC27:GJ27" si="22" xml:space="preserve"> GC24 + GC26</f>
        <v>0</v>
      </c>
      <c r="GD27" s="238">
        <f t="shared" si="22"/>
        <v>0</v>
      </c>
      <c r="GE27" s="238">
        <f t="shared" si="22"/>
        <v>0</v>
      </c>
      <c r="GF27" s="238">
        <f t="shared" si="22"/>
        <v>0</v>
      </c>
      <c r="GG27" s="238">
        <f t="shared" si="22"/>
        <v>0</v>
      </c>
      <c r="GH27" s="238">
        <f t="shared" si="22"/>
        <v>0</v>
      </c>
      <c r="GI27" s="238">
        <f t="shared" si="22"/>
        <v>0</v>
      </c>
      <c r="GJ27" s="238">
        <f t="shared" si="22"/>
        <v>0</v>
      </c>
    </row>
    <row r="28" spans="1:192" outlineLevel="1" x14ac:dyDescent="0.25">
      <c r="A28" s="211"/>
      <c r="D28" s="215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1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41"/>
      <c r="AD28" s="241"/>
      <c r="AE28" s="241"/>
      <c r="AF28" s="241"/>
      <c r="AG28" s="241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1"/>
      <c r="CA28" s="241"/>
      <c r="CB28" s="241"/>
      <c r="CC28" s="241"/>
      <c r="CD28" s="241"/>
      <c r="CE28" s="241"/>
      <c r="CF28" s="241"/>
      <c r="CG28" s="241"/>
      <c r="CH28" s="241"/>
      <c r="CI28" s="241"/>
      <c r="CJ28" s="241"/>
      <c r="CK28" s="241"/>
      <c r="CL28" s="241"/>
      <c r="CM28" s="241"/>
      <c r="CN28" s="241"/>
      <c r="CO28" s="241"/>
      <c r="CP28" s="241"/>
      <c r="CQ28" s="241"/>
      <c r="CR28" s="241"/>
      <c r="CS28" s="241"/>
      <c r="CT28" s="241"/>
      <c r="CU28" s="241"/>
      <c r="CV28" s="241"/>
      <c r="CW28" s="241"/>
      <c r="CX28" s="241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41"/>
      <c r="DJ28" s="241"/>
      <c r="DK28" s="241"/>
      <c r="DL28" s="241"/>
      <c r="DM28" s="241"/>
      <c r="DN28" s="241"/>
      <c r="DO28" s="241"/>
      <c r="DP28" s="241"/>
      <c r="DQ28" s="241"/>
      <c r="DR28" s="241"/>
      <c r="DS28" s="241"/>
      <c r="DT28" s="241"/>
      <c r="DU28" s="241"/>
      <c r="DV28" s="241"/>
      <c r="DW28" s="241"/>
      <c r="DX28" s="241"/>
      <c r="DY28" s="241"/>
      <c r="DZ28" s="241"/>
      <c r="EA28" s="241"/>
      <c r="EB28" s="241"/>
      <c r="EC28" s="241"/>
      <c r="ED28" s="241"/>
      <c r="EE28" s="241"/>
      <c r="EF28" s="241"/>
      <c r="EG28" s="241"/>
      <c r="EH28" s="241"/>
      <c r="EI28" s="241"/>
      <c r="EJ28" s="241"/>
      <c r="EK28" s="241"/>
      <c r="EL28" s="241"/>
      <c r="EM28" s="241"/>
      <c r="EN28" s="241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41"/>
      <c r="EZ28" s="241"/>
      <c r="FA28" s="241"/>
      <c r="FB28" s="241"/>
      <c r="FC28" s="241"/>
      <c r="FD28" s="241"/>
      <c r="FE28" s="241"/>
      <c r="FF28" s="241"/>
      <c r="FG28" s="241"/>
      <c r="FH28" s="241"/>
      <c r="FI28" s="241"/>
      <c r="FJ28" s="241"/>
      <c r="FK28" s="241"/>
      <c r="FL28" s="241"/>
      <c r="FM28" s="241"/>
      <c r="FN28" s="241"/>
      <c r="FO28" s="241"/>
      <c r="FP28" s="241"/>
      <c r="FQ28" s="241"/>
      <c r="FR28" s="241"/>
      <c r="FS28" s="241"/>
      <c r="FT28" s="241"/>
      <c r="FU28" s="241"/>
      <c r="FV28" s="241"/>
      <c r="FW28" s="241"/>
      <c r="FX28" s="241"/>
      <c r="FY28" s="241"/>
      <c r="FZ28" s="241"/>
      <c r="GA28" s="241"/>
      <c r="GB28" s="241"/>
      <c r="GC28" s="241"/>
      <c r="GD28" s="241"/>
      <c r="GE28" s="241"/>
      <c r="GF28" s="241"/>
      <c r="GG28" s="241"/>
      <c r="GH28" s="241"/>
      <c r="GI28" s="241"/>
      <c r="GJ28" s="241"/>
    </row>
    <row r="29" spans="1:192" x14ac:dyDescent="0.25">
      <c r="A29" s="211"/>
      <c r="D29" s="215"/>
      <c r="E29" s="241"/>
      <c r="F29" s="241"/>
      <c r="G29" s="241"/>
      <c r="H29" s="241"/>
      <c r="I29" s="241"/>
      <c r="J29" s="241"/>
      <c r="K29" s="241"/>
      <c r="L29" s="241"/>
      <c r="M29" s="241"/>
      <c r="N29" s="241"/>
      <c r="O29" s="241"/>
      <c r="P29" s="241"/>
      <c r="Q29" s="241"/>
      <c r="R29" s="241"/>
      <c r="S29" s="241"/>
      <c r="T29" s="241"/>
      <c r="U29" s="241"/>
      <c r="V29" s="241"/>
      <c r="W29" s="241"/>
      <c r="X29" s="241"/>
      <c r="Y29" s="241"/>
      <c r="Z29" s="241"/>
      <c r="AA29" s="241"/>
      <c r="AB29" s="241"/>
      <c r="AC29" s="241"/>
      <c r="AD29" s="241"/>
      <c r="AE29" s="241"/>
      <c r="AF29" s="241"/>
      <c r="AG29" s="241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1"/>
      <c r="CA29" s="241"/>
      <c r="CB29" s="241"/>
      <c r="CC29" s="241"/>
      <c r="CD29" s="241"/>
      <c r="CE29" s="241"/>
      <c r="CF29" s="241"/>
      <c r="CG29" s="241"/>
      <c r="CH29" s="241"/>
      <c r="CI29" s="241"/>
      <c r="CJ29" s="241"/>
      <c r="CK29" s="241"/>
      <c r="CL29" s="241"/>
      <c r="CM29" s="241"/>
      <c r="CN29" s="241"/>
      <c r="CO29" s="241"/>
      <c r="CP29" s="241"/>
      <c r="CQ29" s="241"/>
      <c r="CR29" s="241"/>
      <c r="CS29" s="241"/>
      <c r="CT29" s="241"/>
      <c r="CU29" s="241"/>
      <c r="CV29" s="241"/>
      <c r="CW29" s="241"/>
      <c r="CX29" s="241"/>
      <c r="CY29" s="241"/>
      <c r="CZ29" s="241"/>
      <c r="DA29" s="241"/>
      <c r="DB29" s="241"/>
      <c r="DC29" s="241"/>
      <c r="DD29" s="241"/>
      <c r="DE29" s="241"/>
      <c r="DF29" s="241"/>
      <c r="DG29" s="241"/>
      <c r="DH29" s="241"/>
      <c r="DI29" s="241"/>
      <c r="DJ29" s="241"/>
      <c r="DK29" s="241"/>
      <c r="DL29" s="241"/>
      <c r="DM29" s="241"/>
      <c r="DN29" s="241"/>
      <c r="DO29" s="241"/>
      <c r="DP29" s="241"/>
      <c r="DQ29" s="241"/>
      <c r="DR29" s="241"/>
      <c r="DS29" s="241"/>
      <c r="DT29" s="241"/>
      <c r="DU29" s="241"/>
      <c r="DV29" s="241"/>
      <c r="DW29" s="241"/>
      <c r="DX29" s="241"/>
      <c r="DY29" s="241"/>
      <c r="DZ29" s="241"/>
      <c r="EA29" s="241"/>
      <c r="EB29" s="241"/>
      <c r="EC29" s="241"/>
      <c r="ED29" s="241"/>
      <c r="EE29" s="241"/>
      <c r="EF29" s="241"/>
      <c r="EG29" s="241"/>
      <c r="EH29" s="241"/>
      <c r="EI29" s="241"/>
      <c r="EJ29" s="241"/>
      <c r="EK29" s="241"/>
      <c r="EL29" s="241"/>
      <c r="EM29" s="241"/>
      <c r="EN29" s="241"/>
      <c r="EO29" s="241"/>
      <c r="EP29" s="241"/>
      <c r="EQ29" s="241"/>
      <c r="ER29" s="241"/>
      <c r="ES29" s="241"/>
      <c r="ET29" s="241"/>
      <c r="EU29" s="241"/>
      <c r="EV29" s="241"/>
      <c r="EW29" s="241"/>
      <c r="EX29" s="241"/>
      <c r="EY29" s="241"/>
      <c r="EZ29" s="241"/>
      <c r="FA29" s="241"/>
      <c r="FB29" s="241"/>
      <c r="FC29" s="241"/>
      <c r="FD29" s="241"/>
      <c r="FE29" s="241"/>
      <c r="FF29" s="241"/>
      <c r="FG29" s="241"/>
      <c r="FH29" s="241"/>
      <c r="FI29" s="241"/>
      <c r="FJ29" s="241"/>
      <c r="FK29" s="241"/>
      <c r="FL29" s="241"/>
      <c r="FM29" s="241"/>
      <c r="FN29" s="241"/>
      <c r="FO29" s="241"/>
      <c r="FP29" s="241"/>
      <c r="FQ29" s="241"/>
      <c r="FR29" s="241"/>
      <c r="FS29" s="241"/>
      <c r="FT29" s="241"/>
      <c r="FU29" s="241"/>
      <c r="FV29" s="241"/>
      <c r="FW29" s="241"/>
      <c r="FX29" s="241"/>
      <c r="FY29" s="241"/>
      <c r="FZ29" s="241"/>
      <c r="GA29" s="241"/>
      <c r="GB29" s="241"/>
      <c r="GC29" s="241"/>
      <c r="GD29" s="241"/>
      <c r="GE29" s="241"/>
      <c r="GF29" s="241"/>
      <c r="GG29" s="241"/>
      <c r="GH29" s="241"/>
      <c r="GI29" s="241"/>
      <c r="GJ29" s="241"/>
    </row>
    <row r="30" spans="1:192" x14ac:dyDescent="0.25">
      <c r="A30" s="211" t="s">
        <v>55</v>
      </c>
      <c r="D30" s="215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41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1"/>
      <c r="CA30" s="241"/>
      <c r="CB30" s="241"/>
      <c r="CC30" s="241"/>
      <c r="CD30" s="241"/>
      <c r="CE30" s="241"/>
      <c r="CF30" s="241"/>
      <c r="CG30" s="241"/>
      <c r="CH30" s="241"/>
      <c r="CI30" s="241"/>
      <c r="CJ30" s="241"/>
      <c r="CK30" s="241"/>
      <c r="CL30" s="241"/>
      <c r="CM30" s="241"/>
      <c r="CN30" s="241"/>
      <c r="CO30" s="241"/>
      <c r="CP30" s="241"/>
      <c r="CQ30" s="241"/>
      <c r="CR30" s="241"/>
      <c r="CS30" s="241"/>
      <c r="CT30" s="241"/>
      <c r="CU30" s="241"/>
      <c r="CV30" s="241"/>
      <c r="CW30" s="241"/>
      <c r="CX30" s="241"/>
      <c r="CY30" s="241"/>
      <c r="CZ30" s="241"/>
      <c r="DA30" s="241"/>
      <c r="DB30" s="241"/>
      <c r="DC30" s="241"/>
      <c r="DD30" s="241"/>
      <c r="DE30" s="241"/>
      <c r="DF30" s="241"/>
      <c r="DG30" s="241"/>
      <c r="DH30" s="241"/>
      <c r="DI30" s="241"/>
      <c r="DJ30" s="241"/>
      <c r="DK30" s="241"/>
      <c r="DL30" s="241"/>
      <c r="DM30" s="241"/>
      <c r="DN30" s="241"/>
      <c r="DO30" s="241"/>
      <c r="DP30" s="241"/>
      <c r="DQ30" s="241"/>
      <c r="DR30" s="241"/>
      <c r="DS30" s="241"/>
      <c r="DT30" s="241"/>
      <c r="DU30" s="241"/>
      <c r="DV30" s="241"/>
      <c r="DW30" s="241"/>
      <c r="DX30" s="241"/>
      <c r="DY30" s="241"/>
      <c r="DZ30" s="241"/>
      <c r="EA30" s="241"/>
      <c r="EB30" s="241"/>
      <c r="EC30" s="241"/>
      <c r="ED30" s="241"/>
      <c r="EE30" s="241"/>
      <c r="EF30" s="241"/>
      <c r="EG30" s="241"/>
      <c r="EH30" s="241"/>
      <c r="EI30" s="241"/>
      <c r="EJ30" s="241"/>
      <c r="EK30" s="241"/>
      <c r="EL30" s="241"/>
      <c r="EM30" s="241"/>
      <c r="EN30" s="241"/>
      <c r="EO30" s="241"/>
      <c r="EP30" s="241"/>
      <c r="EQ30" s="241"/>
      <c r="ER30" s="241"/>
      <c r="ES30" s="241"/>
      <c r="ET30" s="241"/>
      <c r="EU30" s="241"/>
      <c r="EV30" s="241"/>
      <c r="EW30" s="241"/>
      <c r="EX30" s="241"/>
      <c r="EY30" s="241"/>
      <c r="EZ30" s="241"/>
      <c r="FA30" s="241"/>
      <c r="FB30" s="241"/>
      <c r="FC30" s="241"/>
      <c r="FD30" s="241"/>
      <c r="FE30" s="241"/>
      <c r="FF30" s="241"/>
      <c r="FG30" s="241"/>
      <c r="FH30" s="241"/>
      <c r="FI30" s="241"/>
      <c r="FJ30" s="241"/>
      <c r="FK30" s="241"/>
      <c r="FL30" s="241"/>
      <c r="FM30" s="241"/>
      <c r="FN30" s="241"/>
      <c r="FO30" s="241"/>
      <c r="FP30" s="241"/>
      <c r="FQ30" s="241"/>
      <c r="FR30" s="241"/>
      <c r="FS30" s="241"/>
      <c r="FT30" s="241"/>
      <c r="FU30" s="241"/>
      <c r="FV30" s="241"/>
      <c r="FW30" s="241"/>
      <c r="FX30" s="241"/>
      <c r="FY30" s="241"/>
      <c r="FZ30" s="241"/>
      <c r="GA30" s="241"/>
      <c r="GB30" s="241"/>
      <c r="GC30" s="241"/>
      <c r="GD30" s="241"/>
      <c r="GE30" s="241"/>
      <c r="GF30" s="241"/>
      <c r="GG30" s="241"/>
      <c r="GH30" s="241"/>
      <c r="GI30" s="241"/>
      <c r="GJ30" s="241"/>
    </row>
    <row r="31" spans="1:192" outlineLevel="1" x14ac:dyDescent="0.25">
      <c r="A31" s="211"/>
      <c r="D31" s="215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  <c r="AD31" s="241"/>
      <c r="AE31" s="241"/>
      <c r="AF31" s="241"/>
      <c r="AG31" s="241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1"/>
      <c r="CA31" s="241"/>
      <c r="CB31" s="241"/>
      <c r="CC31" s="241"/>
      <c r="CD31" s="241"/>
      <c r="CE31" s="241"/>
      <c r="CF31" s="241"/>
      <c r="CG31" s="241"/>
      <c r="CH31" s="241"/>
      <c r="CI31" s="241"/>
      <c r="CJ31" s="241"/>
      <c r="CK31" s="241"/>
      <c r="CL31" s="241"/>
      <c r="CM31" s="241"/>
      <c r="CN31" s="241"/>
      <c r="CO31" s="241"/>
      <c r="CP31" s="241"/>
      <c r="CQ31" s="241"/>
      <c r="CR31" s="241"/>
      <c r="CS31" s="241"/>
      <c r="CT31" s="241"/>
      <c r="CU31" s="241"/>
      <c r="CV31" s="241"/>
      <c r="CW31" s="241"/>
      <c r="CX31" s="241"/>
      <c r="CY31" s="241"/>
      <c r="CZ31" s="241"/>
      <c r="DA31" s="241"/>
      <c r="DB31" s="241"/>
      <c r="DC31" s="241"/>
      <c r="DD31" s="241"/>
      <c r="DE31" s="241"/>
      <c r="DF31" s="241"/>
      <c r="DG31" s="241"/>
      <c r="DH31" s="241"/>
      <c r="DI31" s="241"/>
      <c r="DJ31" s="241"/>
      <c r="DK31" s="241"/>
      <c r="DL31" s="241"/>
      <c r="DM31" s="241"/>
      <c r="DN31" s="241"/>
      <c r="DO31" s="241"/>
      <c r="DP31" s="241"/>
      <c r="DQ31" s="241"/>
      <c r="DR31" s="241"/>
      <c r="DS31" s="241"/>
      <c r="DT31" s="241"/>
      <c r="DU31" s="241"/>
      <c r="DV31" s="241"/>
      <c r="DW31" s="241"/>
      <c r="DX31" s="241"/>
      <c r="DY31" s="241"/>
      <c r="DZ31" s="241"/>
      <c r="EA31" s="241"/>
      <c r="EB31" s="241"/>
      <c r="EC31" s="241"/>
      <c r="ED31" s="241"/>
      <c r="EE31" s="241"/>
      <c r="EF31" s="241"/>
      <c r="EG31" s="241"/>
      <c r="EH31" s="241"/>
      <c r="EI31" s="241"/>
      <c r="EJ31" s="241"/>
      <c r="EK31" s="241"/>
      <c r="EL31" s="241"/>
      <c r="EM31" s="241"/>
      <c r="EN31" s="241"/>
      <c r="EO31" s="241"/>
      <c r="EP31" s="241"/>
      <c r="EQ31" s="241"/>
      <c r="ER31" s="241"/>
      <c r="ES31" s="241"/>
      <c r="ET31" s="241"/>
      <c r="EU31" s="241"/>
      <c r="EV31" s="241"/>
      <c r="EW31" s="241"/>
      <c r="EX31" s="241"/>
      <c r="EY31" s="241"/>
      <c r="EZ31" s="241"/>
      <c r="FA31" s="241"/>
      <c r="FB31" s="241"/>
      <c r="FC31" s="241"/>
      <c r="FD31" s="241"/>
      <c r="FE31" s="241"/>
      <c r="FF31" s="241"/>
      <c r="FG31" s="241"/>
      <c r="FH31" s="241"/>
      <c r="FI31" s="241"/>
      <c r="FJ31" s="241"/>
      <c r="FK31" s="241"/>
      <c r="FL31" s="241"/>
      <c r="FM31" s="241"/>
      <c r="FN31" s="241"/>
      <c r="FO31" s="241"/>
      <c r="FP31" s="241"/>
      <c r="FQ31" s="241"/>
      <c r="FR31" s="241"/>
      <c r="FS31" s="241"/>
      <c r="FT31" s="241"/>
      <c r="FU31" s="241"/>
      <c r="FV31" s="241"/>
      <c r="FW31" s="241"/>
      <c r="FX31" s="241"/>
      <c r="FY31" s="241"/>
      <c r="FZ31" s="241"/>
      <c r="GA31" s="241"/>
      <c r="GB31" s="241"/>
      <c r="GC31" s="241"/>
      <c r="GD31" s="241"/>
      <c r="GE31" s="241"/>
      <c r="GF31" s="241"/>
      <c r="GG31" s="241"/>
      <c r="GH31" s="241"/>
      <c r="GI31" s="241"/>
      <c r="GJ31" s="241"/>
    </row>
    <row r="32" spans="1:192" outlineLevel="1" x14ac:dyDescent="0.25">
      <c r="A32" s="211"/>
      <c r="D32" s="215"/>
      <c r="E32" s="241" t="str">
        <f xml:space="preserve"> Ops!E$59</f>
        <v>Cash received from operating period invoices</v>
      </c>
      <c r="F32" s="241">
        <f xml:space="preserve"> Ops!F$59</f>
        <v>0</v>
      </c>
      <c r="G32" s="241" t="str">
        <f xml:space="preserve"> Ops!G$59</f>
        <v>$ 000s</v>
      </c>
      <c r="H32" s="241">
        <f xml:space="preserve"> Ops!H$59</f>
        <v>841371.52598535793</v>
      </c>
      <c r="I32" s="241">
        <f xml:space="preserve"> Ops!I$59</f>
        <v>0</v>
      </c>
      <c r="J32" s="241">
        <f xml:space="preserve"> Ops!J$59</f>
        <v>0</v>
      </c>
      <c r="K32" s="241">
        <f xml:space="preserve"> Ops!K$59</f>
        <v>0</v>
      </c>
      <c r="L32" s="241">
        <f xml:space="preserve"> Ops!L$59</f>
        <v>0</v>
      </c>
      <c r="M32" s="241">
        <f xml:space="preserve"> Ops!M$59</f>
        <v>0</v>
      </c>
      <c r="N32" s="241">
        <f xml:space="preserve"> Ops!N$59</f>
        <v>0</v>
      </c>
      <c r="O32" s="241">
        <f xml:space="preserve"> Ops!O$59</f>
        <v>0</v>
      </c>
      <c r="P32" s="241">
        <f xml:space="preserve"> Ops!P$59</f>
        <v>0</v>
      </c>
      <c r="Q32" s="241">
        <f xml:space="preserve"> Ops!Q$59</f>
        <v>16193.447898147742</v>
      </c>
      <c r="R32" s="241">
        <f xml:space="preserve"> Ops!R$59</f>
        <v>21349.039045020167</v>
      </c>
      <c r="S32" s="241">
        <f xml:space="preserve"> Ops!S$59</f>
        <v>21490.500764969354</v>
      </c>
      <c r="T32" s="241">
        <f xml:space="preserve"> Ops!T$59</f>
        <v>21306.426192634899</v>
      </c>
      <c r="U32" s="241">
        <f xml:space="preserve"> Ops!U$59</f>
        <v>21447.605553861627</v>
      </c>
      <c r="V32" s="241">
        <f xml:space="preserve"> Ops!V$59</f>
        <v>21263.898395843215</v>
      </c>
      <c r="W32" s="241">
        <f xml:space="preserve"> Ops!W$59</f>
        <v>21404.795961937751</v>
      </c>
      <c r="X32" s="241">
        <f xml:space="preserve"> Ops!X$59</f>
        <v>21250.562772496189</v>
      </c>
      <c r="Y32" s="241">
        <f xml:space="preserve"> Ops!Y$59</f>
        <v>21332.964530678433</v>
      </c>
      <c r="Z32" s="241">
        <f xml:space="preserve"> Ops!Z$59</f>
        <v>21179.097290292881</v>
      </c>
      <c r="AA32" s="241">
        <f xml:space="preserve"> Ops!AA$59</f>
        <v>21319.432952396361</v>
      </c>
      <c r="AB32" s="241">
        <f xml:space="preserve"> Ops!AB$59</f>
        <v>21136.823643006865</v>
      </c>
      <c r="AC32" s="241">
        <f xml:space="preserve"> Ops!AC$59</f>
        <v>21276.879194008347</v>
      </c>
      <c r="AD32" s="241">
        <f xml:space="preserve"> Ops!AD$59</f>
        <v>21094.634374258352</v>
      </c>
      <c r="AE32" s="241">
        <f xml:space="preserve"> Ops!AE$59</f>
        <v>21234.410373261824</v>
      </c>
      <c r="AF32" s="241">
        <f xml:space="preserve"> Ops!AF$59</f>
        <v>21081.404904599422</v>
      </c>
      <c r="AG32" s="241">
        <f xml:space="preserve"> Ops!AG$59</f>
        <v>21163.150731648257</v>
      </c>
      <c r="AH32" s="241">
        <f xml:space="preserve"> Ops!AH$59</f>
        <v>21010.508299029043</v>
      </c>
      <c r="AI32" s="241">
        <f xml:space="preserve"> Ops!AI$59</f>
        <v>21149.726866886806</v>
      </c>
      <c r="AJ32" s="241">
        <f xml:space="preserve"> Ops!AJ$59</f>
        <v>20968.57115671561</v>
      </c>
      <c r="AK32" s="241">
        <f xml:space="preserve"> Ops!AK$59</f>
        <v>21107.511843200409</v>
      </c>
      <c r="AL32" s="241">
        <f xml:space="preserve"> Ops!AL$59</f>
        <v>20926.717721273068</v>
      </c>
      <c r="AM32" s="241">
        <f xml:space="preserve"> Ops!AM$59</f>
        <v>21065.381081038329</v>
      </c>
      <c r="AN32" s="241">
        <f xml:space="preserve"> Ops!AN$59</f>
        <v>20913.59356030195</v>
      </c>
      <c r="AO32" s="241">
        <f xml:space="preserve"> Ops!AO$59</f>
        <v>20994.688677533773</v>
      </c>
      <c r="AP32" s="241">
        <f xml:space="preserve"> Ops!AP$59</f>
        <v>20843.261303015792</v>
      </c>
      <c r="AQ32" s="241">
        <f xml:space="preserve"> Ops!AQ$59</f>
        <v>20981.371668876149</v>
      </c>
      <c r="AR32" s="241">
        <f xml:space="preserve"> Ops!AR$59</f>
        <v>20801.657987041704</v>
      </c>
      <c r="AS32" s="241">
        <f xml:space="preserve"> Ops!AS$59</f>
        <v>20939.492683509139</v>
      </c>
      <c r="AT32" s="241">
        <f xml:space="preserve"> Ops!AT$59</f>
        <v>20760.137711618478</v>
      </c>
      <c r="AU32" s="241">
        <f xml:space="preserve"> Ops!AU$59</f>
        <v>20897.697288931271</v>
      </c>
      <c r="AV32" s="241">
        <f xml:space="preserve"> Ops!AV$59</f>
        <v>20747.118021061222</v>
      </c>
      <c r="AW32" s="241">
        <f xml:space="preserve"> Ops!AW$59</f>
        <v>20827.567608229932</v>
      </c>
      <c r="AX32" s="241">
        <f xml:space="preserve"> Ops!AX$59</f>
        <v>20677.345619756965</v>
      </c>
      <c r="AY32" s="241">
        <f xml:space="preserve"> Ops!AY$59</f>
        <v>20814.356605084515</v>
      </c>
      <c r="AZ32" s="241">
        <f xml:space="preserve"> Ops!AZ$59</f>
        <v>20636.073472811342</v>
      </c>
      <c r="BA32" s="241">
        <f xml:space="preserve"> Ops!BA$59</f>
        <v>20772.810983118281</v>
      </c>
      <c r="BB32" s="241">
        <f xml:space="preserve"> Ops!BB$59</f>
        <v>20594.883705400542</v>
      </c>
      <c r="BC32" s="241">
        <f xml:space="preserve"> Ops!BC$59</f>
        <v>20731.348286545192</v>
      </c>
      <c r="BD32" s="241">
        <f xml:space="preserve"> Ops!BD$59</f>
        <v>20581.967653656015</v>
      </c>
      <c r="BE32" s="241">
        <f xml:space="preserve"> Ops!BE$59</f>
        <v>5102.6616016609332</v>
      </c>
      <c r="BF32" s="241">
        <f xml:space="preserve"> Ops!BF$59</f>
        <v>0</v>
      </c>
      <c r="BG32" s="241">
        <f xml:space="preserve"> Ops!BG$59</f>
        <v>0</v>
      </c>
      <c r="BH32" s="241">
        <f xml:space="preserve"> Ops!BH$59</f>
        <v>0</v>
      </c>
      <c r="BI32" s="241">
        <f xml:space="preserve"> Ops!BI$59</f>
        <v>0</v>
      </c>
      <c r="BJ32" s="241">
        <f xml:space="preserve"> Ops!BJ$59</f>
        <v>0</v>
      </c>
      <c r="BK32" s="241">
        <f xml:space="preserve"> Ops!BK$59</f>
        <v>0</v>
      </c>
      <c r="BL32" s="241">
        <f xml:space="preserve"> Ops!BL$59</f>
        <v>0</v>
      </c>
      <c r="BM32" s="241">
        <f xml:space="preserve"> Ops!BM$59</f>
        <v>0</v>
      </c>
      <c r="BN32" s="241">
        <f xml:space="preserve"> Ops!BN$59</f>
        <v>0</v>
      </c>
      <c r="BO32" s="241">
        <f xml:space="preserve"> Ops!BO$59</f>
        <v>0</v>
      </c>
      <c r="BP32" s="241">
        <f xml:space="preserve"> Ops!BP$59</f>
        <v>0</v>
      </c>
      <c r="BQ32" s="241">
        <f xml:space="preserve"> Ops!BQ$59</f>
        <v>0</v>
      </c>
      <c r="BR32" s="241">
        <f xml:space="preserve"> Ops!BR$59</f>
        <v>0</v>
      </c>
      <c r="BS32" s="241">
        <f xml:space="preserve"> Ops!BS$59</f>
        <v>0</v>
      </c>
      <c r="BT32" s="241">
        <f xml:space="preserve"> Ops!BT$59</f>
        <v>0</v>
      </c>
      <c r="BU32" s="241">
        <f xml:space="preserve"> Ops!BU$59</f>
        <v>0</v>
      </c>
      <c r="BV32" s="241">
        <f xml:space="preserve"> Ops!BV$59</f>
        <v>0</v>
      </c>
      <c r="BW32" s="241">
        <f xml:space="preserve"> Ops!BW$59</f>
        <v>0</v>
      </c>
      <c r="BX32" s="241">
        <f xml:space="preserve"> Ops!BX$59</f>
        <v>0</v>
      </c>
      <c r="BY32" s="241">
        <f xml:space="preserve"> Ops!BY$59</f>
        <v>0</v>
      </c>
      <c r="BZ32" s="241">
        <f xml:space="preserve"> Ops!BZ$59</f>
        <v>0</v>
      </c>
      <c r="CA32" s="241">
        <f xml:space="preserve"> Ops!CA$59</f>
        <v>0</v>
      </c>
      <c r="CB32" s="241">
        <f xml:space="preserve"> Ops!CB$59</f>
        <v>0</v>
      </c>
      <c r="CC32" s="241">
        <f xml:space="preserve"> Ops!CC$59</f>
        <v>0</v>
      </c>
      <c r="CD32" s="241">
        <f xml:space="preserve"> Ops!CD$59</f>
        <v>0</v>
      </c>
      <c r="CE32" s="241">
        <f xml:space="preserve"> Ops!CE$59</f>
        <v>0</v>
      </c>
      <c r="CF32" s="241">
        <f xml:space="preserve"> Ops!CF$59</f>
        <v>0</v>
      </c>
      <c r="CG32" s="241">
        <f xml:space="preserve"> Ops!CG$59</f>
        <v>0</v>
      </c>
      <c r="CH32" s="241">
        <f xml:space="preserve"> Ops!CH$59</f>
        <v>0</v>
      </c>
      <c r="CI32" s="241">
        <f xml:space="preserve"> Ops!CI$59</f>
        <v>0</v>
      </c>
      <c r="CJ32" s="241">
        <f xml:space="preserve"> Ops!CJ$59</f>
        <v>0</v>
      </c>
      <c r="CK32" s="241">
        <f xml:space="preserve"> Ops!CK$59</f>
        <v>0</v>
      </c>
      <c r="CL32" s="241">
        <f xml:space="preserve"> Ops!CL$59</f>
        <v>0</v>
      </c>
      <c r="CM32" s="241">
        <f xml:space="preserve"> Ops!CM$59</f>
        <v>0</v>
      </c>
      <c r="CN32" s="241">
        <f xml:space="preserve"> Ops!CN$59</f>
        <v>0</v>
      </c>
      <c r="CO32" s="241">
        <f xml:space="preserve"> Ops!CO$59</f>
        <v>0</v>
      </c>
      <c r="CP32" s="241">
        <f xml:space="preserve"> Ops!CP$59</f>
        <v>0</v>
      </c>
      <c r="CQ32" s="241">
        <f xml:space="preserve"> Ops!CQ$59</f>
        <v>0</v>
      </c>
      <c r="CR32" s="241">
        <f xml:space="preserve"> Ops!CR$59</f>
        <v>0</v>
      </c>
      <c r="CS32" s="241">
        <f xml:space="preserve"> Ops!CS$59</f>
        <v>0</v>
      </c>
      <c r="CT32" s="241">
        <f xml:space="preserve"> Ops!CT$59</f>
        <v>0</v>
      </c>
      <c r="CU32" s="241">
        <f xml:space="preserve"> Ops!CU$59</f>
        <v>0</v>
      </c>
      <c r="CV32" s="241">
        <f xml:space="preserve"> Ops!CV$59</f>
        <v>0</v>
      </c>
      <c r="CW32" s="241">
        <f xml:space="preserve"> Ops!CW$59</f>
        <v>0</v>
      </c>
      <c r="CX32" s="241">
        <f xml:space="preserve"> Ops!CX$59</f>
        <v>0</v>
      </c>
      <c r="CY32" s="241">
        <f xml:space="preserve"> Ops!CY$59</f>
        <v>0</v>
      </c>
      <c r="CZ32" s="241">
        <f xml:space="preserve"> Ops!CZ$59</f>
        <v>0</v>
      </c>
      <c r="DA32" s="241">
        <f xml:space="preserve"> Ops!DA$59</f>
        <v>0</v>
      </c>
      <c r="DB32" s="241">
        <f xml:space="preserve"> Ops!DB$59</f>
        <v>0</v>
      </c>
      <c r="DC32" s="241">
        <f xml:space="preserve"> Ops!DC$59</f>
        <v>0</v>
      </c>
      <c r="DD32" s="241">
        <f xml:space="preserve"> Ops!DD$59</f>
        <v>0</v>
      </c>
      <c r="DE32" s="241">
        <f xml:space="preserve"> Ops!DE$59</f>
        <v>0</v>
      </c>
      <c r="DF32" s="241">
        <f xml:space="preserve"> Ops!DF$59</f>
        <v>0</v>
      </c>
      <c r="DG32" s="241">
        <f xml:space="preserve"> Ops!DG$59</f>
        <v>0</v>
      </c>
      <c r="DH32" s="241">
        <f xml:space="preserve"> Ops!DH$59</f>
        <v>0</v>
      </c>
      <c r="DI32" s="241">
        <f xml:space="preserve"> Ops!DI$59</f>
        <v>0</v>
      </c>
      <c r="DJ32" s="241">
        <f xml:space="preserve"> Ops!DJ$59</f>
        <v>0</v>
      </c>
      <c r="DK32" s="241">
        <f xml:space="preserve"> Ops!DK$59</f>
        <v>0</v>
      </c>
      <c r="DL32" s="241">
        <f xml:space="preserve"> Ops!DL$59</f>
        <v>0</v>
      </c>
      <c r="DM32" s="241">
        <f xml:space="preserve"> Ops!DM$59</f>
        <v>0</v>
      </c>
      <c r="DN32" s="241">
        <f xml:space="preserve"> Ops!DN$59</f>
        <v>0</v>
      </c>
      <c r="DO32" s="241">
        <f xml:space="preserve"> Ops!DO$59</f>
        <v>0</v>
      </c>
      <c r="DP32" s="241">
        <f xml:space="preserve"> Ops!DP$59</f>
        <v>0</v>
      </c>
      <c r="DQ32" s="241">
        <f xml:space="preserve"> Ops!DQ$59</f>
        <v>0</v>
      </c>
      <c r="DR32" s="241">
        <f xml:space="preserve"> Ops!DR$59</f>
        <v>0</v>
      </c>
      <c r="DS32" s="241">
        <f xml:space="preserve"> Ops!DS$59</f>
        <v>0</v>
      </c>
      <c r="DT32" s="241">
        <f xml:space="preserve"> Ops!DT$59</f>
        <v>0</v>
      </c>
      <c r="DU32" s="241">
        <f xml:space="preserve"> Ops!DU$59</f>
        <v>0</v>
      </c>
      <c r="DV32" s="241">
        <f xml:space="preserve"> Ops!DV$59</f>
        <v>0</v>
      </c>
      <c r="DW32" s="241">
        <f xml:space="preserve"> Ops!DW$59</f>
        <v>0</v>
      </c>
      <c r="DX32" s="241">
        <f xml:space="preserve"> Ops!DX$59</f>
        <v>0</v>
      </c>
      <c r="DY32" s="241">
        <f xml:space="preserve"> Ops!DY$59</f>
        <v>0</v>
      </c>
      <c r="DZ32" s="241">
        <f xml:space="preserve"> Ops!DZ$59</f>
        <v>0</v>
      </c>
      <c r="EA32" s="241">
        <f xml:space="preserve"> Ops!EA$59</f>
        <v>0</v>
      </c>
      <c r="EB32" s="241">
        <f xml:space="preserve"> Ops!EB$59</f>
        <v>0</v>
      </c>
      <c r="EC32" s="241">
        <f xml:space="preserve"> Ops!EC$59</f>
        <v>0</v>
      </c>
      <c r="ED32" s="241">
        <f xml:space="preserve"> Ops!ED$59</f>
        <v>0</v>
      </c>
      <c r="EE32" s="241">
        <f xml:space="preserve"> Ops!EE$59</f>
        <v>0</v>
      </c>
      <c r="EF32" s="241">
        <f xml:space="preserve"> Ops!EF$59</f>
        <v>0</v>
      </c>
      <c r="EG32" s="241">
        <f xml:space="preserve"> Ops!EG$59</f>
        <v>0</v>
      </c>
      <c r="EH32" s="241">
        <f xml:space="preserve"> Ops!EH$59</f>
        <v>0</v>
      </c>
      <c r="EI32" s="241">
        <f xml:space="preserve"> Ops!EI$59</f>
        <v>0</v>
      </c>
      <c r="EJ32" s="241">
        <f xml:space="preserve"> Ops!EJ$59</f>
        <v>0</v>
      </c>
      <c r="EK32" s="241">
        <f xml:space="preserve"> Ops!EK$59</f>
        <v>0</v>
      </c>
      <c r="EL32" s="241">
        <f xml:space="preserve"> Ops!EL$59</f>
        <v>0</v>
      </c>
      <c r="EM32" s="241">
        <f xml:space="preserve"> Ops!EM$59</f>
        <v>0</v>
      </c>
      <c r="EN32" s="241">
        <f xml:space="preserve"> Ops!EN$59</f>
        <v>0</v>
      </c>
      <c r="EO32" s="241">
        <f xml:space="preserve"> Ops!EO$59</f>
        <v>0</v>
      </c>
      <c r="EP32" s="241">
        <f xml:space="preserve"> Ops!EP$59</f>
        <v>0</v>
      </c>
      <c r="EQ32" s="241">
        <f xml:space="preserve"> Ops!EQ$59</f>
        <v>0</v>
      </c>
      <c r="ER32" s="241">
        <f xml:space="preserve"> Ops!ER$59</f>
        <v>0</v>
      </c>
      <c r="ES32" s="241">
        <f xml:space="preserve"> Ops!ES$59</f>
        <v>0</v>
      </c>
      <c r="ET32" s="241">
        <f xml:space="preserve"> Ops!ET$59</f>
        <v>0</v>
      </c>
      <c r="EU32" s="241">
        <f xml:space="preserve"> Ops!EU$59</f>
        <v>0</v>
      </c>
      <c r="EV32" s="241">
        <f xml:space="preserve"> Ops!EV$59</f>
        <v>0</v>
      </c>
      <c r="EW32" s="241">
        <f xml:space="preserve"> Ops!EW$59</f>
        <v>0</v>
      </c>
      <c r="EX32" s="241">
        <f xml:space="preserve"> Ops!EX$59</f>
        <v>0</v>
      </c>
      <c r="EY32" s="241">
        <f xml:space="preserve"> Ops!EY$59</f>
        <v>0</v>
      </c>
      <c r="EZ32" s="241">
        <f xml:space="preserve"> Ops!EZ$59</f>
        <v>0</v>
      </c>
      <c r="FA32" s="241">
        <f xml:space="preserve"> Ops!FA$59</f>
        <v>0</v>
      </c>
      <c r="FB32" s="241">
        <f xml:space="preserve"> Ops!FB$59</f>
        <v>0</v>
      </c>
      <c r="FC32" s="241">
        <f xml:space="preserve"> Ops!FC$59</f>
        <v>0</v>
      </c>
      <c r="FD32" s="241">
        <f xml:space="preserve"> Ops!FD$59</f>
        <v>0</v>
      </c>
      <c r="FE32" s="241">
        <f xml:space="preserve"> Ops!FE$59</f>
        <v>0</v>
      </c>
      <c r="FF32" s="241">
        <f xml:space="preserve"> Ops!FF$59</f>
        <v>0</v>
      </c>
      <c r="FG32" s="241">
        <f xml:space="preserve"> Ops!FG$59</f>
        <v>0</v>
      </c>
      <c r="FH32" s="241">
        <f xml:space="preserve"> Ops!FH$59</f>
        <v>0</v>
      </c>
      <c r="FI32" s="241">
        <f xml:space="preserve"> Ops!FI$59</f>
        <v>0</v>
      </c>
      <c r="FJ32" s="241">
        <f xml:space="preserve"> Ops!FJ$59</f>
        <v>0</v>
      </c>
      <c r="FK32" s="241">
        <f xml:space="preserve"> Ops!FK$59</f>
        <v>0</v>
      </c>
      <c r="FL32" s="241">
        <f xml:space="preserve"> Ops!FL$59</f>
        <v>0</v>
      </c>
      <c r="FM32" s="241">
        <f xml:space="preserve"> Ops!FM$59</f>
        <v>0</v>
      </c>
      <c r="FN32" s="241">
        <f xml:space="preserve"> Ops!FN$59</f>
        <v>0</v>
      </c>
      <c r="FO32" s="241">
        <f xml:space="preserve"> Ops!FO$59</f>
        <v>0</v>
      </c>
      <c r="FP32" s="241">
        <f xml:space="preserve"> Ops!FP$59</f>
        <v>0</v>
      </c>
      <c r="FQ32" s="241">
        <f xml:space="preserve"> Ops!FQ$59</f>
        <v>0</v>
      </c>
      <c r="FR32" s="241">
        <f xml:space="preserve"> Ops!FR$59</f>
        <v>0</v>
      </c>
      <c r="FS32" s="241">
        <f xml:space="preserve"> Ops!FS$59</f>
        <v>0</v>
      </c>
      <c r="FT32" s="241">
        <f xml:space="preserve"> Ops!FT$59</f>
        <v>0</v>
      </c>
      <c r="FU32" s="241">
        <f xml:space="preserve"> Ops!FU$59</f>
        <v>0</v>
      </c>
      <c r="FV32" s="241">
        <f xml:space="preserve"> Ops!FV$59</f>
        <v>0</v>
      </c>
      <c r="FW32" s="241">
        <f xml:space="preserve"> Ops!FW$59</f>
        <v>0</v>
      </c>
      <c r="FX32" s="241">
        <f xml:space="preserve"> Ops!FX$59</f>
        <v>0</v>
      </c>
      <c r="FY32" s="241">
        <f xml:space="preserve"> Ops!FY$59</f>
        <v>0</v>
      </c>
      <c r="FZ32" s="241">
        <f xml:space="preserve"> Ops!FZ$59</f>
        <v>0</v>
      </c>
      <c r="GA32" s="241">
        <f xml:space="preserve"> Ops!GA$59</f>
        <v>0</v>
      </c>
      <c r="GB32" s="241">
        <f xml:space="preserve"> Ops!GB$59</f>
        <v>0</v>
      </c>
      <c r="GC32" s="241">
        <f xml:space="preserve"> Ops!GC$59</f>
        <v>0</v>
      </c>
      <c r="GD32" s="241">
        <f xml:space="preserve"> Ops!GD$59</f>
        <v>0</v>
      </c>
      <c r="GE32" s="241">
        <f xml:space="preserve"> Ops!GE$59</f>
        <v>0</v>
      </c>
      <c r="GF32" s="241">
        <f xml:space="preserve"> Ops!GF$59</f>
        <v>0</v>
      </c>
      <c r="GG32" s="241">
        <f xml:space="preserve"> Ops!GG$59</f>
        <v>0</v>
      </c>
      <c r="GH32" s="241">
        <f xml:space="preserve"> Ops!GH$59</f>
        <v>0</v>
      </c>
      <c r="GI32" s="241">
        <f xml:space="preserve"> Ops!GI$59</f>
        <v>0</v>
      </c>
      <c r="GJ32" s="241">
        <f xml:space="preserve"> Ops!GJ$59</f>
        <v>0</v>
      </c>
    </row>
    <row r="33" spans="1:192" s="196" customFormat="1" outlineLevel="1" x14ac:dyDescent="0.25">
      <c r="A33" s="211"/>
      <c r="B33" s="211"/>
      <c r="C33" s="212"/>
      <c r="D33" s="215"/>
      <c r="E33" s="241" t="str">
        <f xml:space="preserve"> ConFin!E$47</f>
        <v>Cash received from EGRs</v>
      </c>
      <c r="F33" s="241">
        <f xml:space="preserve"> ConFin!F$47</f>
        <v>0</v>
      </c>
      <c r="G33" s="241" t="str">
        <f xml:space="preserve"> ConFin!G$47</f>
        <v>$ 000s</v>
      </c>
      <c r="H33" s="241">
        <f xml:space="preserve"> ConFin!H$47</f>
        <v>2473.965825489609</v>
      </c>
      <c r="I33" s="241">
        <f xml:space="preserve"> ConFin!I$47</f>
        <v>0</v>
      </c>
      <c r="J33" s="241">
        <f xml:space="preserve"> ConFin!J$47</f>
        <v>0</v>
      </c>
      <c r="K33" s="241">
        <f xml:space="preserve"> ConFin!K$47</f>
        <v>0</v>
      </c>
      <c r="L33" s="241">
        <f xml:space="preserve"> ConFin!L$47</f>
        <v>0</v>
      </c>
      <c r="M33" s="241">
        <f xml:space="preserve"> ConFin!M$47</f>
        <v>0</v>
      </c>
      <c r="N33" s="241">
        <f xml:space="preserve"> ConFin!N$47</f>
        <v>0</v>
      </c>
      <c r="O33" s="241">
        <f xml:space="preserve"> ConFin!O$47</f>
        <v>0</v>
      </c>
      <c r="P33" s="241">
        <f xml:space="preserve"> ConFin!P$47</f>
        <v>2473.965825489609</v>
      </c>
      <c r="Q33" s="241">
        <f xml:space="preserve"> ConFin!Q$47</f>
        <v>0</v>
      </c>
      <c r="R33" s="241">
        <f xml:space="preserve"> ConFin!R$47</f>
        <v>0</v>
      </c>
      <c r="S33" s="241">
        <f xml:space="preserve"> ConFin!S$47</f>
        <v>0</v>
      </c>
      <c r="T33" s="241">
        <f xml:space="preserve"> ConFin!T$47</f>
        <v>0</v>
      </c>
      <c r="U33" s="241">
        <f xml:space="preserve"> ConFin!U$47</f>
        <v>0</v>
      </c>
      <c r="V33" s="241">
        <f xml:space="preserve"> ConFin!V$47</f>
        <v>0</v>
      </c>
      <c r="W33" s="241">
        <f xml:space="preserve"> ConFin!W$47</f>
        <v>0</v>
      </c>
      <c r="X33" s="241">
        <f xml:space="preserve"> ConFin!X$47</f>
        <v>0</v>
      </c>
      <c r="Y33" s="241">
        <f xml:space="preserve"> ConFin!Y$47</f>
        <v>0</v>
      </c>
      <c r="Z33" s="241">
        <f xml:space="preserve"> ConFin!Z$47</f>
        <v>0</v>
      </c>
      <c r="AA33" s="241">
        <f xml:space="preserve"> ConFin!AA$47</f>
        <v>0</v>
      </c>
      <c r="AB33" s="241">
        <f xml:space="preserve"> ConFin!AB$47</f>
        <v>0</v>
      </c>
      <c r="AC33" s="241">
        <f xml:space="preserve"> ConFin!AC$47</f>
        <v>0</v>
      </c>
      <c r="AD33" s="241">
        <f xml:space="preserve"> ConFin!AD$47</f>
        <v>0</v>
      </c>
      <c r="AE33" s="241">
        <f xml:space="preserve"> ConFin!AE$47</f>
        <v>0</v>
      </c>
      <c r="AF33" s="241">
        <f xml:space="preserve"> ConFin!AF$47</f>
        <v>0</v>
      </c>
      <c r="AG33" s="241">
        <f xml:space="preserve"> ConFin!AG$47</f>
        <v>0</v>
      </c>
      <c r="AH33" s="241">
        <f xml:space="preserve"> ConFin!AH$47</f>
        <v>0</v>
      </c>
      <c r="AI33" s="241">
        <f xml:space="preserve"> ConFin!AI$47</f>
        <v>0</v>
      </c>
      <c r="AJ33" s="241">
        <f xml:space="preserve"> ConFin!AJ$47</f>
        <v>0</v>
      </c>
      <c r="AK33" s="241">
        <f xml:space="preserve"> ConFin!AK$47</f>
        <v>0</v>
      </c>
      <c r="AL33" s="241">
        <f xml:space="preserve"> ConFin!AL$47</f>
        <v>0</v>
      </c>
      <c r="AM33" s="241">
        <f xml:space="preserve"> ConFin!AM$47</f>
        <v>0</v>
      </c>
      <c r="AN33" s="241">
        <f xml:space="preserve"> ConFin!AN$47</f>
        <v>0</v>
      </c>
      <c r="AO33" s="241">
        <f xml:space="preserve"> ConFin!AO$47</f>
        <v>0</v>
      </c>
      <c r="AP33" s="241">
        <f xml:space="preserve"> ConFin!AP$47</f>
        <v>0</v>
      </c>
      <c r="AQ33" s="241">
        <f xml:space="preserve"> ConFin!AQ$47</f>
        <v>0</v>
      </c>
      <c r="AR33" s="241">
        <f xml:space="preserve"> ConFin!AR$47</f>
        <v>0</v>
      </c>
      <c r="AS33" s="241">
        <f xml:space="preserve"> ConFin!AS$47</f>
        <v>0</v>
      </c>
      <c r="AT33" s="241">
        <f xml:space="preserve"> ConFin!AT$47</f>
        <v>0</v>
      </c>
      <c r="AU33" s="241">
        <f xml:space="preserve"> ConFin!AU$47</f>
        <v>0</v>
      </c>
      <c r="AV33" s="241">
        <f xml:space="preserve"> ConFin!AV$47</f>
        <v>0</v>
      </c>
      <c r="AW33" s="241">
        <f xml:space="preserve"> ConFin!AW$47</f>
        <v>0</v>
      </c>
      <c r="AX33" s="241">
        <f xml:space="preserve"> ConFin!AX$47</f>
        <v>0</v>
      </c>
      <c r="AY33" s="241">
        <f xml:space="preserve"> ConFin!AY$47</f>
        <v>0</v>
      </c>
      <c r="AZ33" s="241">
        <f xml:space="preserve"> ConFin!AZ$47</f>
        <v>0</v>
      </c>
      <c r="BA33" s="241">
        <f xml:space="preserve"> ConFin!BA$47</f>
        <v>0</v>
      </c>
      <c r="BB33" s="241">
        <f xml:space="preserve"> ConFin!BB$47</f>
        <v>0</v>
      </c>
      <c r="BC33" s="241">
        <f xml:space="preserve"> ConFin!BC$47</f>
        <v>0</v>
      </c>
      <c r="BD33" s="241">
        <f xml:space="preserve"> ConFin!BD$47</f>
        <v>0</v>
      </c>
      <c r="BE33" s="241">
        <f xml:space="preserve"> ConFin!BE$47</f>
        <v>0</v>
      </c>
      <c r="BF33" s="241">
        <f xml:space="preserve"> ConFin!BF$47</f>
        <v>0</v>
      </c>
      <c r="BG33" s="241">
        <f xml:space="preserve"> ConFin!BG$47</f>
        <v>0</v>
      </c>
      <c r="BH33" s="241">
        <f xml:space="preserve"> ConFin!BH$47</f>
        <v>0</v>
      </c>
      <c r="BI33" s="241">
        <f xml:space="preserve"> ConFin!BI$47</f>
        <v>0</v>
      </c>
      <c r="BJ33" s="241">
        <f xml:space="preserve"> ConFin!BJ$47</f>
        <v>0</v>
      </c>
      <c r="BK33" s="241">
        <f xml:space="preserve"> ConFin!BK$47</f>
        <v>0</v>
      </c>
      <c r="BL33" s="241">
        <f xml:space="preserve"> ConFin!BL$47</f>
        <v>0</v>
      </c>
      <c r="BM33" s="241">
        <f xml:space="preserve"> ConFin!BM$47</f>
        <v>0</v>
      </c>
      <c r="BN33" s="241">
        <f xml:space="preserve"> ConFin!BN$47</f>
        <v>0</v>
      </c>
      <c r="BO33" s="241">
        <f xml:space="preserve"> ConFin!BO$47</f>
        <v>0</v>
      </c>
      <c r="BP33" s="241">
        <f xml:space="preserve"> ConFin!BP$47</f>
        <v>0</v>
      </c>
      <c r="BQ33" s="241">
        <f xml:space="preserve"> ConFin!BQ$47</f>
        <v>0</v>
      </c>
      <c r="BR33" s="241">
        <f xml:space="preserve"> ConFin!BR$47</f>
        <v>0</v>
      </c>
      <c r="BS33" s="241">
        <f xml:space="preserve"> ConFin!BS$47</f>
        <v>0</v>
      </c>
      <c r="BT33" s="241">
        <f xml:space="preserve"> ConFin!BT$47</f>
        <v>0</v>
      </c>
      <c r="BU33" s="241">
        <f xml:space="preserve"> ConFin!BU$47</f>
        <v>0</v>
      </c>
      <c r="BV33" s="241">
        <f xml:space="preserve"> ConFin!BV$47</f>
        <v>0</v>
      </c>
      <c r="BW33" s="241">
        <f xml:space="preserve"> ConFin!BW$47</f>
        <v>0</v>
      </c>
      <c r="BX33" s="241">
        <f xml:space="preserve"> ConFin!BX$47</f>
        <v>0</v>
      </c>
      <c r="BY33" s="241">
        <f xml:space="preserve"> ConFin!BY$47</f>
        <v>0</v>
      </c>
      <c r="BZ33" s="241">
        <f xml:space="preserve"> ConFin!BZ$47</f>
        <v>0</v>
      </c>
      <c r="CA33" s="241">
        <f xml:space="preserve"> ConFin!CA$47</f>
        <v>0</v>
      </c>
      <c r="CB33" s="241">
        <f xml:space="preserve"> ConFin!CB$47</f>
        <v>0</v>
      </c>
      <c r="CC33" s="241">
        <f xml:space="preserve"> ConFin!CC$47</f>
        <v>0</v>
      </c>
      <c r="CD33" s="241">
        <f xml:space="preserve"> ConFin!CD$47</f>
        <v>0</v>
      </c>
      <c r="CE33" s="241">
        <f xml:space="preserve"> ConFin!CE$47</f>
        <v>0</v>
      </c>
      <c r="CF33" s="241">
        <f xml:space="preserve"> ConFin!CF$47</f>
        <v>0</v>
      </c>
      <c r="CG33" s="241">
        <f xml:space="preserve"> ConFin!CG$47</f>
        <v>0</v>
      </c>
      <c r="CH33" s="241">
        <f xml:space="preserve"> ConFin!CH$47</f>
        <v>0</v>
      </c>
      <c r="CI33" s="241">
        <f xml:space="preserve"> ConFin!CI$47</f>
        <v>0</v>
      </c>
      <c r="CJ33" s="241">
        <f xml:space="preserve"> ConFin!CJ$47</f>
        <v>0</v>
      </c>
      <c r="CK33" s="241">
        <f xml:space="preserve"> ConFin!CK$47</f>
        <v>0</v>
      </c>
      <c r="CL33" s="241">
        <f xml:space="preserve"> ConFin!CL$47</f>
        <v>0</v>
      </c>
      <c r="CM33" s="241">
        <f xml:space="preserve"> ConFin!CM$47</f>
        <v>0</v>
      </c>
      <c r="CN33" s="241">
        <f xml:space="preserve"> ConFin!CN$47</f>
        <v>0</v>
      </c>
      <c r="CO33" s="241">
        <f xml:space="preserve"> ConFin!CO$47</f>
        <v>0</v>
      </c>
      <c r="CP33" s="241">
        <f xml:space="preserve"> ConFin!CP$47</f>
        <v>0</v>
      </c>
      <c r="CQ33" s="241">
        <f xml:space="preserve"> ConFin!CQ$47</f>
        <v>0</v>
      </c>
      <c r="CR33" s="241">
        <f xml:space="preserve"> ConFin!CR$47</f>
        <v>0</v>
      </c>
      <c r="CS33" s="241">
        <f xml:space="preserve"> ConFin!CS$47</f>
        <v>0</v>
      </c>
      <c r="CT33" s="241">
        <f xml:space="preserve"> ConFin!CT$47</f>
        <v>0</v>
      </c>
      <c r="CU33" s="241">
        <f xml:space="preserve"> ConFin!CU$47</f>
        <v>0</v>
      </c>
      <c r="CV33" s="241">
        <f xml:space="preserve"> ConFin!CV$47</f>
        <v>0</v>
      </c>
      <c r="CW33" s="241">
        <f xml:space="preserve"> ConFin!CW$47</f>
        <v>0</v>
      </c>
      <c r="CX33" s="241">
        <f xml:space="preserve"> ConFin!CX$47</f>
        <v>0</v>
      </c>
      <c r="CY33" s="241">
        <f xml:space="preserve"> ConFin!CY$47</f>
        <v>0</v>
      </c>
      <c r="CZ33" s="241">
        <f xml:space="preserve"> ConFin!CZ$47</f>
        <v>0</v>
      </c>
      <c r="DA33" s="241">
        <f xml:space="preserve"> ConFin!DA$47</f>
        <v>0</v>
      </c>
      <c r="DB33" s="241">
        <f xml:space="preserve"> ConFin!DB$47</f>
        <v>0</v>
      </c>
      <c r="DC33" s="241">
        <f xml:space="preserve"> ConFin!DC$47</f>
        <v>0</v>
      </c>
      <c r="DD33" s="241">
        <f xml:space="preserve"> ConFin!DD$47</f>
        <v>0</v>
      </c>
      <c r="DE33" s="241">
        <f xml:space="preserve"> ConFin!DE$47</f>
        <v>0</v>
      </c>
      <c r="DF33" s="241">
        <f xml:space="preserve"> ConFin!DF$47</f>
        <v>0</v>
      </c>
      <c r="DG33" s="241">
        <f xml:space="preserve"> ConFin!DG$47</f>
        <v>0</v>
      </c>
      <c r="DH33" s="241">
        <f xml:space="preserve"> ConFin!DH$47</f>
        <v>0</v>
      </c>
      <c r="DI33" s="241">
        <f xml:space="preserve"> ConFin!DI$47</f>
        <v>0</v>
      </c>
      <c r="DJ33" s="241">
        <f xml:space="preserve"> ConFin!DJ$47</f>
        <v>0</v>
      </c>
      <c r="DK33" s="241">
        <f xml:space="preserve"> ConFin!DK$47</f>
        <v>0</v>
      </c>
      <c r="DL33" s="241">
        <f xml:space="preserve"> ConFin!DL$47</f>
        <v>0</v>
      </c>
      <c r="DM33" s="241">
        <f xml:space="preserve"> ConFin!DM$47</f>
        <v>0</v>
      </c>
      <c r="DN33" s="241">
        <f xml:space="preserve"> ConFin!DN$47</f>
        <v>0</v>
      </c>
      <c r="DO33" s="241">
        <f xml:space="preserve"> ConFin!DO$47</f>
        <v>0</v>
      </c>
      <c r="DP33" s="241">
        <f xml:space="preserve"> ConFin!DP$47</f>
        <v>0</v>
      </c>
      <c r="DQ33" s="241">
        <f xml:space="preserve"> ConFin!DQ$47</f>
        <v>0</v>
      </c>
      <c r="DR33" s="241">
        <f xml:space="preserve"> ConFin!DR$47</f>
        <v>0</v>
      </c>
      <c r="DS33" s="241">
        <f xml:space="preserve"> ConFin!DS$47</f>
        <v>0</v>
      </c>
      <c r="DT33" s="241">
        <f xml:space="preserve"> ConFin!DT$47</f>
        <v>0</v>
      </c>
      <c r="DU33" s="241">
        <f xml:space="preserve"> ConFin!DU$47</f>
        <v>0</v>
      </c>
      <c r="DV33" s="241">
        <f xml:space="preserve"> ConFin!DV$47</f>
        <v>0</v>
      </c>
      <c r="DW33" s="241">
        <f xml:space="preserve"> ConFin!DW$47</f>
        <v>0</v>
      </c>
      <c r="DX33" s="241">
        <f xml:space="preserve"> ConFin!DX$47</f>
        <v>0</v>
      </c>
      <c r="DY33" s="241">
        <f xml:space="preserve"> ConFin!DY$47</f>
        <v>0</v>
      </c>
      <c r="DZ33" s="241">
        <f xml:space="preserve"> ConFin!DZ$47</f>
        <v>0</v>
      </c>
      <c r="EA33" s="241">
        <f xml:space="preserve"> ConFin!EA$47</f>
        <v>0</v>
      </c>
      <c r="EB33" s="241">
        <f xml:space="preserve"> ConFin!EB$47</f>
        <v>0</v>
      </c>
      <c r="EC33" s="241">
        <f xml:space="preserve"> ConFin!EC$47</f>
        <v>0</v>
      </c>
      <c r="ED33" s="241">
        <f xml:space="preserve"> ConFin!ED$47</f>
        <v>0</v>
      </c>
      <c r="EE33" s="241">
        <f xml:space="preserve"> ConFin!EE$47</f>
        <v>0</v>
      </c>
      <c r="EF33" s="241">
        <f xml:space="preserve"> ConFin!EF$47</f>
        <v>0</v>
      </c>
      <c r="EG33" s="241">
        <f xml:space="preserve"> ConFin!EG$47</f>
        <v>0</v>
      </c>
      <c r="EH33" s="241">
        <f xml:space="preserve"> ConFin!EH$47</f>
        <v>0</v>
      </c>
      <c r="EI33" s="241">
        <f xml:space="preserve"> ConFin!EI$47</f>
        <v>0</v>
      </c>
      <c r="EJ33" s="241">
        <f xml:space="preserve"> ConFin!EJ$47</f>
        <v>0</v>
      </c>
      <c r="EK33" s="241">
        <f xml:space="preserve"> ConFin!EK$47</f>
        <v>0</v>
      </c>
      <c r="EL33" s="241">
        <f xml:space="preserve"> ConFin!EL$47</f>
        <v>0</v>
      </c>
      <c r="EM33" s="241">
        <f xml:space="preserve"> ConFin!EM$47</f>
        <v>0</v>
      </c>
      <c r="EN33" s="241">
        <f xml:space="preserve"> ConFin!EN$47</f>
        <v>0</v>
      </c>
      <c r="EO33" s="241">
        <f xml:space="preserve"> ConFin!EO$47</f>
        <v>0</v>
      </c>
      <c r="EP33" s="241">
        <f xml:space="preserve"> ConFin!EP$47</f>
        <v>0</v>
      </c>
      <c r="EQ33" s="241">
        <f xml:space="preserve"> ConFin!EQ$47</f>
        <v>0</v>
      </c>
      <c r="ER33" s="241">
        <f xml:space="preserve"> ConFin!ER$47</f>
        <v>0</v>
      </c>
      <c r="ES33" s="241">
        <f xml:space="preserve"> ConFin!ES$47</f>
        <v>0</v>
      </c>
      <c r="ET33" s="241">
        <f xml:space="preserve"> ConFin!ET$47</f>
        <v>0</v>
      </c>
      <c r="EU33" s="241">
        <f xml:space="preserve"> ConFin!EU$47</f>
        <v>0</v>
      </c>
      <c r="EV33" s="241">
        <f xml:space="preserve"> ConFin!EV$47</f>
        <v>0</v>
      </c>
      <c r="EW33" s="241">
        <f xml:space="preserve"> ConFin!EW$47</f>
        <v>0</v>
      </c>
      <c r="EX33" s="241">
        <f xml:space="preserve"> ConFin!EX$47</f>
        <v>0</v>
      </c>
      <c r="EY33" s="241">
        <f xml:space="preserve"> ConFin!EY$47</f>
        <v>0</v>
      </c>
      <c r="EZ33" s="241">
        <f xml:space="preserve"> ConFin!EZ$47</f>
        <v>0</v>
      </c>
      <c r="FA33" s="241">
        <f xml:space="preserve"> ConFin!FA$47</f>
        <v>0</v>
      </c>
      <c r="FB33" s="241">
        <f xml:space="preserve"> ConFin!FB$47</f>
        <v>0</v>
      </c>
      <c r="FC33" s="241">
        <f xml:space="preserve"> ConFin!FC$47</f>
        <v>0</v>
      </c>
      <c r="FD33" s="241">
        <f xml:space="preserve"> ConFin!FD$47</f>
        <v>0</v>
      </c>
      <c r="FE33" s="241">
        <f xml:space="preserve"> ConFin!FE$47</f>
        <v>0</v>
      </c>
      <c r="FF33" s="241">
        <f xml:space="preserve"> ConFin!FF$47</f>
        <v>0</v>
      </c>
      <c r="FG33" s="241">
        <f xml:space="preserve"> ConFin!FG$47</f>
        <v>0</v>
      </c>
      <c r="FH33" s="241">
        <f xml:space="preserve"> ConFin!FH$47</f>
        <v>0</v>
      </c>
      <c r="FI33" s="241">
        <f xml:space="preserve"> ConFin!FI$47</f>
        <v>0</v>
      </c>
      <c r="FJ33" s="241">
        <f xml:space="preserve"> ConFin!FJ$47</f>
        <v>0</v>
      </c>
      <c r="FK33" s="241">
        <f xml:space="preserve"> ConFin!FK$47</f>
        <v>0</v>
      </c>
      <c r="FL33" s="241">
        <f xml:space="preserve"> ConFin!FL$47</f>
        <v>0</v>
      </c>
      <c r="FM33" s="241">
        <f xml:space="preserve"> ConFin!FM$47</f>
        <v>0</v>
      </c>
      <c r="FN33" s="241">
        <f xml:space="preserve"> ConFin!FN$47</f>
        <v>0</v>
      </c>
      <c r="FO33" s="241">
        <f xml:space="preserve"> ConFin!FO$47</f>
        <v>0</v>
      </c>
      <c r="FP33" s="241">
        <f xml:space="preserve"> ConFin!FP$47</f>
        <v>0</v>
      </c>
      <c r="FQ33" s="241">
        <f xml:space="preserve"> ConFin!FQ$47</f>
        <v>0</v>
      </c>
      <c r="FR33" s="241">
        <f xml:space="preserve"> ConFin!FR$47</f>
        <v>0</v>
      </c>
      <c r="FS33" s="241">
        <f xml:space="preserve"> ConFin!FS$47</f>
        <v>0</v>
      </c>
      <c r="FT33" s="241">
        <f xml:space="preserve"> ConFin!FT$47</f>
        <v>0</v>
      </c>
      <c r="FU33" s="241">
        <f xml:space="preserve"> ConFin!FU$47</f>
        <v>0</v>
      </c>
      <c r="FV33" s="241">
        <f xml:space="preserve"> ConFin!FV$47</f>
        <v>0</v>
      </c>
      <c r="FW33" s="241">
        <f xml:space="preserve"> ConFin!FW$47</f>
        <v>0</v>
      </c>
      <c r="FX33" s="241">
        <f xml:space="preserve"> ConFin!FX$47</f>
        <v>0</v>
      </c>
      <c r="FY33" s="241">
        <f xml:space="preserve"> ConFin!FY$47</f>
        <v>0</v>
      </c>
      <c r="FZ33" s="241">
        <f xml:space="preserve"> ConFin!FZ$47</f>
        <v>0</v>
      </c>
      <c r="GA33" s="241">
        <f xml:space="preserve"> ConFin!GA$47</f>
        <v>0</v>
      </c>
      <c r="GB33" s="241">
        <f xml:space="preserve"> ConFin!GB$47</f>
        <v>0</v>
      </c>
      <c r="GC33" s="241">
        <f xml:space="preserve"> ConFin!GC$47</f>
        <v>0</v>
      </c>
      <c r="GD33" s="241">
        <f xml:space="preserve"> ConFin!GD$47</f>
        <v>0</v>
      </c>
      <c r="GE33" s="241">
        <f xml:space="preserve"> ConFin!GE$47</f>
        <v>0</v>
      </c>
      <c r="GF33" s="241">
        <f xml:space="preserve"> ConFin!GF$47</f>
        <v>0</v>
      </c>
      <c r="GG33" s="241">
        <f xml:space="preserve"> ConFin!GG$47</f>
        <v>0</v>
      </c>
      <c r="GH33" s="241">
        <f xml:space="preserve"> ConFin!GH$47</f>
        <v>0</v>
      </c>
      <c r="GI33" s="241">
        <f xml:space="preserve"> ConFin!GI$47</f>
        <v>0</v>
      </c>
      <c r="GJ33" s="241">
        <f xml:space="preserve"> ConFin!GJ$47</f>
        <v>0</v>
      </c>
    </row>
    <row r="34" spans="1:192" outlineLevel="1" x14ac:dyDescent="0.25">
      <c r="A34" s="211"/>
      <c r="D34" s="215"/>
      <c r="E34" s="294" t="str">
        <f xml:space="preserve"> Ops!E$106</f>
        <v>Release of working capital reserve</v>
      </c>
      <c r="F34" s="294">
        <f xml:space="preserve"> Ops!F$106</f>
        <v>0</v>
      </c>
      <c r="G34" s="294" t="str">
        <f xml:space="preserve"> Ops!G$106</f>
        <v>$ 000s</v>
      </c>
      <c r="H34" s="294">
        <f xml:space="preserve"> Ops!H$106</f>
        <v>4045.2001882529712</v>
      </c>
      <c r="I34" s="294">
        <f xml:space="preserve"> Ops!I$106</f>
        <v>0</v>
      </c>
      <c r="J34" s="294">
        <f xml:space="preserve"> Ops!J$106</f>
        <v>0</v>
      </c>
      <c r="K34" s="294">
        <f xml:space="preserve"> Ops!K$106</f>
        <v>0</v>
      </c>
      <c r="L34" s="294">
        <f xml:space="preserve"> Ops!L$106</f>
        <v>0</v>
      </c>
      <c r="M34" s="294">
        <f xml:space="preserve"> Ops!M$106</f>
        <v>0</v>
      </c>
      <c r="N34" s="294">
        <f xml:space="preserve"> Ops!N$106</f>
        <v>0</v>
      </c>
      <c r="O34" s="294">
        <f xml:space="preserve"> Ops!O$106</f>
        <v>0</v>
      </c>
      <c r="P34" s="294">
        <f xml:space="preserve"> Ops!P$106</f>
        <v>0</v>
      </c>
      <c r="Q34" s="294">
        <f xml:space="preserve"> Ops!Q$106</f>
        <v>4045.2001882529712</v>
      </c>
      <c r="R34" s="294">
        <f xml:space="preserve"> Ops!R$106</f>
        <v>0</v>
      </c>
      <c r="S34" s="294">
        <f xml:space="preserve"> Ops!S$106</f>
        <v>0</v>
      </c>
      <c r="T34" s="294">
        <f xml:space="preserve"> Ops!T$106</f>
        <v>0</v>
      </c>
      <c r="U34" s="294">
        <f xml:space="preserve"> Ops!U$106</f>
        <v>0</v>
      </c>
      <c r="V34" s="294">
        <f xml:space="preserve"> Ops!V$106</f>
        <v>0</v>
      </c>
      <c r="W34" s="294">
        <f xml:space="preserve"> Ops!W$106</f>
        <v>0</v>
      </c>
      <c r="X34" s="294">
        <f xml:space="preserve"> Ops!X$106</f>
        <v>0</v>
      </c>
      <c r="Y34" s="294">
        <f xml:space="preserve"> Ops!Y$106</f>
        <v>0</v>
      </c>
      <c r="Z34" s="294">
        <f xml:space="preserve"> Ops!Z$106</f>
        <v>0</v>
      </c>
      <c r="AA34" s="294">
        <f xml:space="preserve"> Ops!AA$106</f>
        <v>0</v>
      </c>
      <c r="AB34" s="294">
        <f xml:space="preserve"> Ops!AB$106</f>
        <v>0</v>
      </c>
      <c r="AC34" s="294">
        <f xml:space="preserve"> Ops!AC$106</f>
        <v>0</v>
      </c>
      <c r="AD34" s="294">
        <f xml:space="preserve"> Ops!AD$106</f>
        <v>0</v>
      </c>
      <c r="AE34" s="294">
        <f xml:space="preserve"> Ops!AE$106</f>
        <v>0</v>
      </c>
      <c r="AF34" s="294">
        <f xml:space="preserve"> Ops!AF$106</f>
        <v>0</v>
      </c>
      <c r="AG34" s="294">
        <f xml:space="preserve"> Ops!AG$106</f>
        <v>0</v>
      </c>
      <c r="AH34" s="294">
        <f xml:space="preserve"> Ops!AH$106</f>
        <v>0</v>
      </c>
      <c r="AI34" s="294">
        <f xml:space="preserve"> Ops!AI$106</f>
        <v>0</v>
      </c>
      <c r="AJ34" s="294">
        <f xml:space="preserve"> Ops!AJ$106</f>
        <v>0</v>
      </c>
      <c r="AK34" s="294">
        <f xml:space="preserve"> Ops!AK$106</f>
        <v>0</v>
      </c>
      <c r="AL34" s="294">
        <f xml:space="preserve"> Ops!AL$106</f>
        <v>0</v>
      </c>
      <c r="AM34" s="294">
        <f xml:space="preserve"> Ops!AM$106</f>
        <v>0</v>
      </c>
      <c r="AN34" s="294">
        <f xml:space="preserve"> Ops!AN$106</f>
        <v>0</v>
      </c>
      <c r="AO34" s="294">
        <f xml:space="preserve"> Ops!AO$106</f>
        <v>0</v>
      </c>
      <c r="AP34" s="294">
        <f xml:space="preserve"> Ops!AP$106</f>
        <v>0</v>
      </c>
      <c r="AQ34" s="294">
        <f xml:space="preserve"> Ops!AQ$106</f>
        <v>0</v>
      </c>
      <c r="AR34" s="294">
        <f xml:space="preserve"> Ops!AR$106</f>
        <v>0</v>
      </c>
      <c r="AS34" s="294">
        <f xml:space="preserve"> Ops!AS$106</f>
        <v>0</v>
      </c>
      <c r="AT34" s="294">
        <f xml:space="preserve"> Ops!AT$106</f>
        <v>0</v>
      </c>
      <c r="AU34" s="294">
        <f xml:space="preserve"> Ops!AU$106</f>
        <v>0</v>
      </c>
      <c r="AV34" s="294">
        <f xml:space="preserve"> Ops!AV$106</f>
        <v>0</v>
      </c>
      <c r="AW34" s="294">
        <f xml:space="preserve"> Ops!AW$106</f>
        <v>0</v>
      </c>
      <c r="AX34" s="294">
        <f xml:space="preserve"> Ops!AX$106</f>
        <v>0</v>
      </c>
      <c r="AY34" s="294">
        <f xml:space="preserve"> Ops!AY$106</f>
        <v>0</v>
      </c>
      <c r="AZ34" s="294">
        <f xml:space="preserve"> Ops!AZ$106</f>
        <v>0</v>
      </c>
      <c r="BA34" s="294">
        <f xml:space="preserve"> Ops!BA$106</f>
        <v>0</v>
      </c>
      <c r="BB34" s="294">
        <f xml:space="preserve"> Ops!BB$106</f>
        <v>0</v>
      </c>
      <c r="BC34" s="294">
        <f xml:space="preserve"> Ops!BC$106</f>
        <v>0</v>
      </c>
      <c r="BD34" s="294">
        <f xml:space="preserve"> Ops!BD$106</f>
        <v>0</v>
      </c>
      <c r="BE34" s="294">
        <f xml:space="preserve"> Ops!BE$106</f>
        <v>0</v>
      </c>
      <c r="BF34" s="294">
        <f xml:space="preserve"> Ops!BF$106</f>
        <v>0</v>
      </c>
      <c r="BG34" s="294">
        <f xml:space="preserve"> Ops!BG$106</f>
        <v>0</v>
      </c>
      <c r="BH34" s="294">
        <f xml:space="preserve"> Ops!BH$106</f>
        <v>0</v>
      </c>
      <c r="BI34" s="294">
        <f xml:space="preserve"> Ops!BI$106</f>
        <v>0</v>
      </c>
      <c r="BJ34" s="294">
        <f xml:space="preserve"> Ops!BJ$106</f>
        <v>0</v>
      </c>
      <c r="BK34" s="294">
        <f xml:space="preserve"> Ops!BK$106</f>
        <v>0</v>
      </c>
      <c r="BL34" s="294">
        <f xml:space="preserve"> Ops!BL$106</f>
        <v>0</v>
      </c>
      <c r="BM34" s="294">
        <f xml:space="preserve"> Ops!BM$106</f>
        <v>0</v>
      </c>
      <c r="BN34" s="294">
        <f xml:space="preserve"> Ops!BN$106</f>
        <v>0</v>
      </c>
      <c r="BO34" s="294">
        <f xml:space="preserve"> Ops!BO$106</f>
        <v>0</v>
      </c>
      <c r="BP34" s="294">
        <f xml:space="preserve"> Ops!BP$106</f>
        <v>0</v>
      </c>
      <c r="BQ34" s="294">
        <f xml:space="preserve"> Ops!BQ$106</f>
        <v>0</v>
      </c>
      <c r="BR34" s="294">
        <f xml:space="preserve"> Ops!BR$106</f>
        <v>0</v>
      </c>
      <c r="BS34" s="294">
        <f xml:space="preserve"> Ops!BS$106</f>
        <v>0</v>
      </c>
      <c r="BT34" s="294">
        <f xml:space="preserve"> Ops!BT$106</f>
        <v>0</v>
      </c>
      <c r="BU34" s="294">
        <f xml:space="preserve"> Ops!BU$106</f>
        <v>0</v>
      </c>
      <c r="BV34" s="294">
        <f xml:space="preserve"> Ops!BV$106</f>
        <v>0</v>
      </c>
      <c r="BW34" s="294">
        <f xml:space="preserve"> Ops!BW$106</f>
        <v>0</v>
      </c>
      <c r="BX34" s="294">
        <f xml:space="preserve"> Ops!BX$106</f>
        <v>0</v>
      </c>
      <c r="BY34" s="294">
        <f xml:space="preserve"> Ops!BY$106</f>
        <v>0</v>
      </c>
      <c r="BZ34" s="294">
        <f xml:space="preserve"> Ops!BZ$106</f>
        <v>0</v>
      </c>
      <c r="CA34" s="294">
        <f xml:space="preserve"> Ops!CA$106</f>
        <v>0</v>
      </c>
      <c r="CB34" s="294">
        <f xml:space="preserve"> Ops!CB$106</f>
        <v>0</v>
      </c>
      <c r="CC34" s="294">
        <f xml:space="preserve"> Ops!CC$106</f>
        <v>0</v>
      </c>
      <c r="CD34" s="294">
        <f xml:space="preserve"> Ops!CD$106</f>
        <v>0</v>
      </c>
      <c r="CE34" s="294">
        <f xml:space="preserve"> Ops!CE$106</f>
        <v>0</v>
      </c>
      <c r="CF34" s="294">
        <f xml:space="preserve"> Ops!CF$106</f>
        <v>0</v>
      </c>
      <c r="CG34" s="294">
        <f xml:space="preserve"> Ops!CG$106</f>
        <v>0</v>
      </c>
      <c r="CH34" s="294">
        <f xml:space="preserve"> Ops!CH$106</f>
        <v>0</v>
      </c>
      <c r="CI34" s="294">
        <f xml:space="preserve"> Ops!CI$106</f>
        <v>0</v>
      </c>
      <c r="CJ34" s="294">
        <f xml:space="preserve"> Ops!CJ$106</f>
        <v>0</v>
      </c>
      <c r="CK34" s="294">
        <f xml:space="preserve"> Ops!CK$106</f>
        <v>0</v>
      </c>
      <c r="CL34" s="294">
        <f xml:space="preserve"> Ops!CL$106</f>
        <v>0</v>
      </c>
      <c r="CM34" s="294">
        <f xml:space="preserve"> Ops!CM$106</f>
        <v>0</v>
      </c>
      <c r="CN34" s="294">
        <f xml:space="preserve"> Ops!CN$106</f>
        <v>0</v>
      </c>
      <c r="CO34" s="294">
        <f xml:space="preserve"> Ops!CO$106</f>
        <v>0</v>
      </c>
      <c r="CP34" s="294">
        <f xml:space="preserve"> Ops!CP$106</f>
        <v>0</v>
      </c>
      <c r="CQ34" s="294">
        <f xml:space="preserve"> Ops!CQ$106</f>
        <v>0</v>
      </c>
      <c r="CR34" s="294">
        <f xml:space="preserve"> Ops!CR$106</f>
        <v>0</v>
      </c>
      <c r="CS34" s="294">
        <f xml:space="preserve"> Ops!CS$106</f>
        <v>0</v>
      </c>
      <c r="CT34" s="294">
        <f xml:space="preserve"> Ops!CT$106</f>
        <v>0</v>
      </c>
      <c r="CU34" s="294">
        <f xml:space="preserve"> Ops!CU$106</f>
        <v>0</v>
      </c>
      <c r="CV34" s="294">
        <f xml:space="preserve"> Ops!CV$106</f>
        <v>0</v>
      </c>
      <c r="CW34" s="294">
        <f xml:space="preserve"> Ops!CW$106</f>
        <v>0</v>
      </c>
      <c r="CX34" s="294">
        <f xml:space="preserve"> Ops!CX$106</f>
        <v>0</v>
      </c>
      <c r="CY34" s="294">
        <f xml:space="preserve"> Ops!CY$106</f>
        <v>0</v>
      </c>
      <c r="CZ34" s="294">
        <f xml:space="preserve"> Ops!CZ$106</f>
        <v>0</v>
      </c>
      <c r="DA34" s="294">
        <f xml:space="preserve"> Ops!DA$106</f>
        <v>0</v>
      </c>
      <c r="DB34" s="294">
        <f xml:space="preserve"> Ops!DB$106</f>
        <v>0</v>
      </c>
      <c r="DC34" s="294">
        <f xml:space="preserve"> Ops!DC$106</f>
        <v>0</v>
      </c>
      <c r="DD34" s="294">
        <f xml:space="preserve"> Ops!DD$106</f>
        <v>0</v>
      </c>
      <c r="DE34" s="294">
        <f xml:space="preserve"> Ops!DE$106</f>
        <v>0</v>
      </c>
      <c r="DF34" s="294">
        <f xml:space="preserve"> Ops!DF$106</f>
        <v>0</v>
      </c>
      <c r="DG34" s="294">
        <f xml:space="preserve"> Ops!DG$106</f>
        <v>0</v>
      </c>
      <c r="DH34" s="294">
        <f xml:space="preserve"> Ops!DH$106</f>
        <v>0</v>
      </c>
      <c r="DI34" s="294">
        <f xml:space="preserve"> Ops!DI$106</f>
        <v>0</v>
      </c>
      <c r="DJ34" s="294">
        <f xml:space="preserve"> Ops!DJ$106</f>
        <v>0</v>
      </c>
      <c r="DK34" s="294">
        <f xml:space="preserve"> Ops!DK$106</f>
        <v>0</v>
      </c>
      <c r="DL34" s="294">
        <f xml:space="preserve"> Ops!DL$106</f>
        <v>0</v>
      </c>
      <c r="DM34" s="294">
        <f xml:space="preserve"> Ops!DM$106</f>
        <v>0</v>
      </c>
      <c r="DN34" s="294">
        <f xml:space="preserve"> Ops!DN$106</f>
        <v>0</v>
      </c>
      <c r="DO34" s="294">
        <f xml:space="preserve"> Ops!DO$106</f>
        <v>0</v>
      </c>
      <c r="DP34" s="294">
        <f xml:space="preserve"> Ops!DP$106</f>
        <v>0</v>
      </c>
      <c r="DQ34" s="294">
        <f xml:space="preserve"> Ops!DQ$106</f>
        <v>0</v>
      </c>
      <c r="DR34" s="294">
        <f xml:space="preserve"> Ops!DR$106</f>
        <v>0</v>
      </c>
      <c r="DS34" s="294">
        <f xml:space="preserve"> Ops!DS$106</f>
        <v>0</v>
      </c>
      <c r="DT34" s="294">
        <f xml:space="preserve"> Ops!DT$106</f>
        <v>0</v>
      </c>
      <c r="DU34" s="294">
        <f xml:space="preserve"> Ops!DU$106</f>
        <v>0</v>
      </c>
      <c r="DV34" s="294">
        <f xml:space="preserve"> Ops!DV$106</f>
        <v>0</v>
      </c>
      <c r="DW34" s="294">
        <f xml:space="preserve"> Ops!DW$106</f>
        <v>0</v>
      </c>
      <c r="DX34" s="294">
        <f xml:space="preserve"> Ops!DX$106</f>
        <v>0</v>
      </c>
      <c r="DY34" s="294">
        <f xml:space="preserve"> Ops!DY$106</f>
        <v>0</v>
      </c>
      <c r="DZ34" s="294">
        <f xml:space="preserve"> Ops!DZ$106</f>
        <v>0</v>
      </c>
      <c r="EA34" s="294">
        <f xml:space="preserve"> Ops!EA$106</f>
        <v>0</v>
      </c>
      <c r="EB34" s="294">
        <f xml:space="preserve"> Ops!EB$106</f>
        <v>0</v>
      </c>
      <c r="EC34" s="294">
        <f xml:space="preserve"> Ops!EC$106</f>
        <v>0</v>
      </c>
      <c r="ED34" s="294">
        <f xml:space="preserve"> Ops!ED$106</f>
        <v>0</v>
      </c>
      <c r="EE34" s="294">
        <f xml:space="preserve"> Ops!EE$106</f>
        <v>0</v>
      </c>
      <c r="EF34" s="294">
        <f xml:space="preserve"> Ops!EF$106</f>
        <v>0</v>
      </c>
      <c r="EG34" s="294">
        <f xml:space="preserve"> Ops!EG$106</f>
        <v>0</v>
      </c>
      <c r="EH34" s="294">
        <f xml:space="preserve"> Ops!EH$106</f>
        <v>0</v>
      </c>
      <c r="EI34" s="294">
        <f xml:space="preserve"> Ops!EI$106</f>
        <v>0</v>
      </c>
      <c r="EJ34" s="294">
        <f xml:space="preserve"> Ops!EJ$106</f>
        <v>0</v>
      </c>
      <c r="EK34" s="294">
        <f xml:space="preserve"> Ops!EK$106</f>
        <v>0</v>
      </c>
      <c r="EL34" s="294">
        <f xml:space="preserve"> Ops!EL$106</f>
        <v>0</v>
      </c>
      <c r="EM34" s="294">
        <f xml:space="preserve"> Ops!EM$106</f>
        <v>0</v>
      </c>
      <c r="EN34" s="294">
        <f xml:space="preserve"> Ops!EN$106</f>
        <v>0</v>
      </c>
      <c r="EO34" s="294">
        <f xml:space="preserve"> Ops!EO$106</f>
        <v>0</v>
      </c>
      <c r="EP34" s="294">
        <f xml:space="preserve"> Ops!EP$106</f>
        <v>0</v>
      </c>
      <c r="EQ34" s="294">
        <f xml:space="preserve"> Ops!EQ$106</f>
        <v>0</v>
      </c>
      <c r="ER34" s="294">
        <f xml:space="preserve"> Ops!ER$106</f>
        <v>0</v>
      </c>
      <c r="ES34" s="294">
        <f xml:space="preserve"> Ops!ES$106</f>
        <v>0</v>
      </c>
      <c r="ET34" s="294">
        <f xml:space="preserve"> Ops!ET$106</f>
        <v>0</v>
      </c>
      <c r="EU34" s="294">
        <f xml:space="preserve"> Ops!EU$106</f>
        <v>0</v>
      </c>
      <c r="EV34" s="294">
        <f xml:space="preserve"> Ops!EV$106</f>
        <v>0</v>
      </c>
      <c r="EW34" s="294">
        <f xml:space="preserve"> Ops!EW$106</f>
        <v>0</v>
      </c>
      <c r="EX34" s="294">
        <f xml:space="preserve"> Ops!EX$106</f>
        <v>0</v>
      </c>
      <c r="EY34" s="294">
        <f xml:space="preserve"> Ops!EY$106</f>
        <v>0</v>
      </c>
      <c r="EZ34" s="294">
        <f xml:space="preserve"> Ops!EZ$106</f>
        <v>0</v>
      </c>
      <c r="FA34" s="294">
        <f xml:space="preserve"> Ops!FA$106</f>
        <v>0</v>
      </c>
      <c r="FB34" s="294">
        <f xml:space="preserve"> Ops!FB$106</f>
        <v>0</v>
      </c>
      <c r="FC34" s="294">
        <f xml:space="preserve"> Ops!FC$106</f>
        <v>0</v>
      </c>
      <c r="FD34" s="294">
        <f xml:space="preserve"> Ops!FD$106</f>
        <v>0</v>
      </c>
      <c r="FE34" s="294">
        <f xml:space="preserve"> Ops!FE$106</f>
        <v>0</v>
      </c>
      <c r="FF34" s="294">
        <f xml:space="preserve"> Ops!FF$106</f>
        <v>0</v>
      </c>
      <c r="FG34" s="294">
        <f xml:space="preserve"> Ops!FG$106</f>
        <v>0</v>
      </c>
      <c r="FH34" s="294">
        <f xml:space="preserve"> Ops!FH$106</f>
        <v>0</v>
      </c>
      <c r="FI34" s="294">
        <f xml:space="preserve"> Ops!FI$106</f>
        <v>0</v>
      </c>
      <c r="FJ34" s="294">
        <f xml:space="preserve"> Ops!FJ$106</f>
        <v>0</v>
      </c>
      <c r="FK34" s="294">
        <f xml:space="preserve"> Ops!FK$106</f>
        <v>0</v>
      </c>
      <c r="FL34" s="294">
        <f xml:space="preserve"> Ops!FL$106</f>
        <v>0</v>
      </c>
      <c r="FM34" s="294">
        <f xml:space="preserve"> Ops!FM$106</f>
        <v>0</v>
      </c>
      <c r="FN34" s="294">
        <f xml:space="preserve"> Ops!FN$106</f>
        <v>0</v>
      </c>
      <c r="FO34" s="294">
        <f xml:space="preserve"> Ops!FO$106</f>
        <v>0</v>
      </c>
      <c r="FP34" s="294">
        <f xml:space="preserve"> Ops!FP$106</f>
        <v>0</v>
      </c>
      <c r="FQ34" s="294">
        <f xml:space="preserve"> Ops!FQ$106</f>
        <v>0</v>
      </c>
      <c r="FR34" s="294">
        <f xml:space="preserve"> Ops!FR$106</f>
        <v>0</v>
      </c>
      <c r="FS34" s="294">
        <f xml:space="preserve"> Ops!FS$106</f>
        <v>0</v>
      </c>
      <c r="FT34" s="294">
        <f xml:space="preserve"> Ops!FT$106</f>
        <v>0</v>
      </c>
      <c r="FU34" s="294">
        <f xml:space="preserve"> Ops!FU$106</f>
        <v>0</v>
      </c>
      <c r="FV34" s="294">
        <f xml:space="preserve"> Ops!FV$106</f>
        <v>0</v>
      </c>
      <c r="FW34" s="294">
        <f xml:space="preserve"> Ops!FW$106</f>
        <v>0</v>
      </c>
      <c r="FX34" s="294">
        <f xml:space="preserve"> Ops!FX$106</f>
        <v>0</v>
      </c>
      <c r="FY34" s="294">
        <f xml:space="preserve"> Ops!FY$106</f>
        <v>0</v>
      </c>
      <c r="FZ34" s="294">
        <f xml:space="preserve"> Ops!FZ$106</f>
        <v>0</v>
      </c>
      <c r="GA34" s="294">
        <f xml:space="preserve"> Ops!GA$106</f>
        <v>0</v>
      </c>
      <c r="GB34" s="294">
        <f xml:space="preserve"> Ops!GB$106</f>
        <v>0</v>
      </c>
      <c r="GC34" s="294">
        <f xml:space="preserve"> Ops!GC$106</f>
        <v>0</v>
      </c>
      <c r="GD34" s="294">
        <f xml:space="preserve"> Ops!GD$106</f>
        <v>0</v>
      </c>
      <c r="GE34" s="294">
        <f xml:space="preserve"> Ops!GE$106</f>
        <v>0</v>
      </c>
      <c r="GF34" s="294">
        <f xml:space="preserve"> Ops!GF$106</f>
        <v>0</v>
      </c>
      <c r="GG34" s="294">
        <f xml:space="preserve"> Ops!GG$106</f>
        <v>0</v>
      </c>
      <c r="GH34" s="294">
        <f xml:space="preserve"> Ops!GH$106</f>
        <v>0</v>
      </c>
      <c r="GI34" s="294">
        <f xml:space="preserve"> Ops!GI$106</f>
        <v>0</v>
      </c>
      <c r="GJ34" s="294">
        <f xml:space="preserve"> Ops!GJ$106</f>
        <v>0</v>
      </c>
    </row>
    <row r="35" spans="1:192" outlineLevel="1" x14ac:dyDescent="0.25">
      <c r="A35" s="211"/>
      <c r="D35" s="215"/>
      <c r="E35" s="241" t="str">
        <f xml:space="preserve"> Ops!E$81</f>
        <v>Cash paid for O&amp;M costs</v>
      </c>
      <c r="F35" s="241">
        <f xml:space="preserve"> Ops!F$81</f>
        <v>0</v>
      </c>
      <c r="G35" s="241" t="str">
        <f xml:space="preserve"> Ops!G$81</f>
        <v>$ 000s</v>
      </c>
      <c r="H35" s="241">
        <f xml:space="preserve"> Ops!H$81</f>
        <v>-238003.7476116537</v>
      </c>
      <c r="I35" s="241">
        <f xml:space="preserve"> Ops!I$81</f>
        <v>0</v>
      </c>
      <c r="J35" s="241">
        <f xml:space="preserve"> Ops!J$81</f>
        <v>0</v>
      </c>
      <c r="K35" s="241">
        <f xml:space="preserve"> Ops!K$81</f>
        <v>0</v>
      </c>
      <c r="L35" s="241">
        <f xml:space="preserve"> Ops!L$81</f>
        <v>0</v>
      </c>
      <c r="M35" s="241">
        <f xml:space="preserve"> Ops!M$81</f>
        <v>0</v>
      </c>
      <c r="N35" s="241">
        <f xml:space="preserve"> Ops!N$81</f>
        <v>0</v>
      </c>
      <c r="O35" s="241">
        <f xml:space="preserve"> Ops!O$81</f>
        <v>0</v>
      </c>
      <c r="P35" s="241">
        <f xml:space="preserve"> Ops!P$81</f>
        <v>0</v>
      </c>
      <c r="Q35" s="241">
        <f xml:space="preserve"> Ops!Q$81</f>
        <v>-3698.2739833218984</v>
      </c>
      <c r="R35" s="241">
        <f xml:space="preserve"> Ops!R$81</f>
        <v>-4912.616993120826</v>
      </c>
      <c r="S35" s="241">
        <f xml:space="preserve"> Ops!S$81</f>
        <v>-4964.7160829801714</v>
      </c>
      <c r="T35" s="241">
        <f xml:space="preserve"> Ops!T$81</f>
        <v>-4998.9356398689924</v>
      </c>
      <c r="U35" s="241">
        <f xml:space="preserve"> Ops!U$81</f>
        <v>-5064.0104046397746</v>
      </c>
      <c r="V35" s="241">
        <f xml:space="preserve"> Ops!V$81</f>
        <v>-5098.914352666372</v>
      </c>
      <c r="W35" s="241">
        <f xml:space="preserve"> Ops!W$81</f>
        <v>-5165.2906127325696</v>
      </c>
      <c r="X35" s="241">
        <f xml:space="preserve"> Ops!X$81</f>
        <v>-5208.0606826936182</v>
      </c>
      <c r="Y35" s="241">
        <f xml:space="preserve"> Ops!Y$81</f>
        <v>-5261.4283820133014</v>
      </c>
      <c r="Z35" s="241">
        <f xml:space="preserve"> Ops!Z$81</f>
        <v>-5305.1286852485655</v>
      </c>
      <c r="AA35" s="241">
        <f xml:space="preserve"> Ops!AA$81</f>
        <v>-5374.2599194575541</v>
      </c>
      <c r="AB35" s="241">
        <f xml:space="preserve"> Ops!AB$81</f>
        <v>-5411.3022779681742</v>
      </c>
      <c r="AC35" s="241">
        <f xml:space="preserve"> Ops!AC$81</f>
        <v>-5481.7451178467063</v>
      </c>
      <c r="AD35" s="241">
        <f xml:space="preserve"> Ops!AD$81</f>
        <v>-5519.5283235275383</v>
      </c>
      <c r="AE35" s="241">
        <f xml:space="preserve"> Ops!AE$81</f>
        <v>-5591.3800202036409</v>
      </c>
      <c r="AF35" s="241">
        <f xml:space="preserve"> Ops!AF$81</f>
        <v>-5637.678231199443</v>
      </c>
      <c r="AG35" s="241">
        <f xml:space="preserve"> Ops!AG$81</f>
        <v>-5695.4482794063606</v>
      </c>
      <c r="AH35" s="241">
        <f xml:space="preserve"> Ops!AH$81</f>
        <v>-5742.7534594448643</v>
      </c>
      <c r="AI35" s="241">
        <f xml:space="preserve"> Ops!AI$81</f>
        <v>-5817.5873905261724</v>
      </c>
      <c r="AJ35" s="241">
        <f xml:space="preserve"> Ops!AJ$81</f>
        <v>-5857.6854060699543</v>
      </c>
      <c r="AK35" s="241">
        <f xml:space="preserve"> Ops!AK$81</f>
        <v>-5933.9391383366974</v>
      </c>
      <c r="AL35" s="241">
        <f xml:space="preserve"> Ops!AL$81</f>
        <v>-5974.8391141913535</v>
      </c>
      <c r="AM35" s="241">
        <f xml:space="preserve"> Ops!AM$81</f>
        <v>-6052.6179211034314</v>
      </c>
      <c r="AN35" s="241">
        <f xml:space="preserve"> Ops!AN$81</f>
        <v>-6102.7353126195976</v>
      </c>
      <c r="AO35" s="241">
        <f xml:space="preserve"> Ops!AO$81</f>
        <v>-6165.2708633810835</v>
      </c>
      <c r="AP35" s="241">
        <f xml:space="preserve"> Ops!AP$81</f>
        <v>-6216.4782897100922</v>
      </c>
      <c r="AQ35" s="241">
        <f xml:space="preserve"> Ops!AQ$81</f>
        <v>-6297.4853381905596</v>
      </c>
      <c r="AR35" s="241">
        <f xml:space="preserve"> Ops!AR$81</f>
        <v>-6340.8910746284364</v>
      </c>
      <c r="AS35" s="241">
        <f xml:space="preserve"> Ops!AS$81</f>
        <v>-6423.4350449543699</v>
      </c>
      <c r="AT35" s="241">
        <f xml:space="preserve"> Ops!AT$81</f>
        <v>-6467.7088961210038</v>
      </c>
      <c r="AU35" s="241">
        <f xml:space="preserve"> Ops!AU$81</f>
        <v>-6551.9037458534567</v>
      </c>
      <c r="AV35" s="241">
        <f xml:space="preserve"> Ops!AV$81</f>
        <v>-6606.1553654811014</v>
      </c>
      <c r="AW35" s="241">
        <f xml:space="preserve"> Ops!AW$81</f>
        <v>-6673.8495293328488</v>
      </c>
      <c r="AX35" s="241">
        <f xml:space="preserve"> Ops!AX$81</f>
        <v>-6729.2811017125869</v>
      </c>
      <c r="AY35" s="241">
        <f xml:space="preserve"> Ops!AY$81</f>
        <v>-6816.9704935258651</v>
      </c>
      <c r="AZ35" s="241">
        <f xml:space="preserve"> Ops!AZ$81</f>
        <v>-6863.9568076903997</v>
      </c>
      <c r="BA35" s="241">
        <f xml:space="preserve"> Ops!BA$81</f>
        <v>-6953.3099033963808</v>
      </c>
      <c r="BB35" s="241">
        <f xml:space="preserve"> Ops!BB$81</f>
        <v>-7001.2359438442054</v>
      </c>
      <c r="BC35" s="241">
        <f xml:space="preserve"> Ops!BC$81</f>
        <v>-7092.3761014643114</v>
      </c>
      <c r="BD35" s="241">
        <f xml:space="preserve"> Ops!BD$81</f>
        <v>-7151.1029853499822</v>
      </c>
      <c r="BE35" s="241">
        <f xml:space="preserve"> Ops!BE$81</f>
        <v>-1781.4603958294047</v>
      </c>
      <c r="BF35" s="241">
        <f xml:space="preserve"> Ops!BF$81</f>
        <v>0</v>
      </c>
      <c r="BG35" s="241">
        <f xml:space="preserve"> Ops!BG$81</f>
        <v>0</v>
      </c>
      <c r="BH35" s="241">
        <f xml:space="preserve"> Ops!BH$81</f>
        <v>0</v>
      </c>
      <c r="BI35" s="241">
        <f xml:space="preserve"> Ops!BI$81</f>
        <v>0</v>
      </c>
      <c r="BJ35" s="241">
        <f xml:space="preserve"> Ops!BJ$81</f>
        <v>0</v>
      </c>
      <c r="BK35" s="241">
        <f xml:space="preserve"> Ops!BK$81</f>
        <v>0</v>
      </c>
      <c r="BL35" s="241">
        <f xml:space="preserve"> Ops!BL$81</f>
        <v>0</v>
      </c>
      <c r="BM35" s="241">
        <f xml:space="preserve"> Ops!BM$81</f>
        <v>0</v>
      </c>
      <c r="BN35" s="241">
        <f xml:space="preserve"> Ops!BN$81</f>
        <v>0</v>
      </c>
      <c r="BO35" s="241">
        <f xml:space="preserve"> Ops!BO$81</f>
        <v>0</v>
      </c>
      <c r="BP35" s="241">
        <f xml:space="preserve"> Ops!BP$81</f>
        <v>0</v>
      </c>
      <c r="BQ35" s="241">
        <f xml:space="preserve"> Ops!BQ$81</f>
        <v>0</v>
      </c>
      <c r="BR35" s="241">
        <f xml:space="preserve"> Ops!BR$81</f>
        <v>0</v>
      </c>
      <c r="BS35" s="241">
        <f xml:space="preserve"> Ops!BS$81</f>
        <v>0</v>
      </c>
      <c r="BT35" s="241">
        <f xml:space="preserve"> Ops!BT$81</f>
        <v>0</v>
      </c>
      <c r="BU35" s="241">
        <f xml:space="preserve"> Ops!BU$81</f>
        <v>0</v>
      </c>
      <c r="BV35" s="241">
        <f xml:space="preserve"> Ops!BV$81</f>
        <v>0</v>
      </c>
      <c r="BW35" s="241">
        <f xml:space="preserve"> Ops!BW$81</f>
        <v>0</v>
      </c>
      <c r="BX35" s="241">
        <f xml:space="preserve"> Ops!BX$81</f>
        <v>0</v>
      </c>
      <c r="BY35" s="241">
        <f xml:space="preserve"> Ops!BY$81</f>
        <v>0</v>
      </c>
      <c r="BZ35" s="241">
        <f xml:space="preserve"> Ops!BZ$81</f>
        <v>0</v>
      </c>
      <c r="CA35" s="241">
        <f xml:space="preserve"> Ops!CA$81</f>
        <v>0</v>
      </c>
      <c r="CB35" s="241">
        <f xml:space="preserve"> Ops!CB$81</f>
        <v>0</v>
      </c>
      <c r="CC35" s="241">
        <f xml:space="preserve"> Ops!CC$81</f>
        <v>0</v>
      </c>
      <c r="CD35" s="241">
        <f xml:space="preserve"> Ops!CD$81</f>
        <v>0</v>
      </c>
      <c r="CE35" s="241">
        <f xml:space="preserve"> Ops!CE$81</f>
        <v>0</v>
      </c>
      <c r="CF35" s="241">
        <f xml:space="preserve"> Ops!CF$81</f>
        <v>0</v>
      </c>
      <c r="CG35" s="241">
        <f xml:space="preserve"> Ops!CG$81</f>
        <v>0</v>
      </c>
      <c r="CH35" s="241">
        <f xml:space="preserve"> Ops!CH$81</f>
        <v>0</v>
      </c>
      <c r="CI35" s="241">
        <f xml:space="preserve"> Ops!CI$81</f>
        <v>0</v>
      </c>
      <c r="CJ35" s="241">
        <f xml:space="preserve"> Ops!CJ$81</f>
        <v>0</v>
      </c>
      <c r="CK35" s="241">
        <f xml:space="preserve"> Ops!CK$81</f>
        <v>0</v>
      </c>
      <c r="CL35" s="241">
        <f xml:space="preserve"> Ops!CL$81</f>
        <v>0</v>
      </c>
      <c r="CM35" s="241">
        <f xml:space="preserve"> Ops!CM$81</f>
        <v>0</v>
      </c>
      <c r="CN35" s="241">
        <f xml:space="preserve"> Ops!CN$81</f>
        <v>0</v>
      </c>
      <c r="CO35" s="241">
        <f xml:space="preserve"> Ops!CO$81</f>
        <v>0</v>
      </c>
      <c r="CP35" s="241">
        <f xml:space="preserve"> Ops!CP$81</f>
        <v>0</v>
      </c>
      <c r="CQ35" s="241">
        <f xml:space="preserve"> Ops!CQ$81</f>
        <v>0</v>
      </c>
      <c r="CR35" s="241">
        <f xml:space="preserve"> Ops!CR$81</f>
        <v>0</v>
      </c>
      <c r="CS35" s="241">
        <f xml:space="preserve"> Ops!CS$81</f>
        <v>0</v>
      </c>
      <c r="CT35" s="241">
        <f xml:space="preserve"> Ops!CT$81</f>
        <v>0</v>
      </c>
      <c r="CU35" s="241">
        <f xml:space="preserve"> Ops!CU$81</f>
        <v>0</v>
      </c>
      <c r="CV35" s="241">
        <f xml:space="preserve"> Ops!CV$81</f>
        <v>0</v>
      </c>
      <c r="CW35" s="241">
        <f xml:space="preserve"> Ops!CW$81</f>
        <v>0</v>
      </c>
      <c r="CX35" s="241">
        <f xml:space="preserve"> Ops!CX$81</f>
        <v>0</v>
      </c>
      <c r="CY35" s="241">
        <f xml:space="preserve"> Ops!CY$81</f>
        <v>0</v>
      </c>
      <c r="CZ35" s="241">
        <f xml:space="preserve"> Ops!CZ$81</f>
        <v>0</v>
      </c>
      <c r="DA35" s="241">
        <f xml:space="preserve"> Ops!DA$81</f>
        <v>0</v>
      </c>
      <c r="DB35" s="241">
        <f xml:space="preserve"> Ops!DB$81</f>
        <v>0</v>
      </c>
      <c r="DC35" s="241">
        <f xml:space="preserve"> Ops!DC$81</f>
        <v>0</v>
      </c>
      <c r="DD35" s="241">
        <f xml:space="preserve"> Ops!DD$81</f>
        <v>0</v>
      </c>
      <c r="DE35" s="241">
        <f xml:space="preserve"> Ops!DE$81</f>
        <v>0</v>
      </c>
      <c r="DF35" s="241">
        <f xml:space="preserve"> Ops!DF$81</f>
        <v>0</v>
      </c>
      <c r="DG35" s="241">
        <f xml:space="preserve"> Ops!DG$81</f>
        <v>0</v>
      </c>
      <c r="DH35" s="241">
        <f xml:space="preserve"> Ops!DH$81</f>
        <v>0</v>
      </c>
      <c r="DI35" s="241">
        <f xml:space="preserve"> Ops!DI$81</f>
        <v>0</v>
      </c>
      <c r="DJ35" s="241">
        <f xml:space="preserve"> Ops!DJ$81</f>
        <v>0</v>
      </c>
      <c r="DK35" s="241">
        <f xml:space="preserve"> Ops!DK$81</f>
        <v>0</v>
      </c>
      <c r="DL35" s="241">
        <f xml:space="preserve"> Ops!DL$81</f>
        <v>0</v>
      </c>
      <c r="DM35" s="241">
        <f xml:space="preserve"> Ops!DM$81</f>
        <v>0</v>
      </c>
      <c r="DN35" s="241">
        <f xml:space="preserve"> Ops!DN$81</f>
        <v>0</v>
      </c>
      <c r="DO35" s="241">
        <f xml:space="preserve"> Ops!DO$81</f>
        <v>0</v>
      </c>
      <c r="DP35" s="241">
        <f xml:space="preserve"> Ops!DP$81</f>
        <v>0</v>
      </c>
      <c r="DQ35" s="241">
        <f xml:space="preserve"> Ops!DQ$81</f>
        <v>0</v>
      </c>
      <c r="DR35" s="241">
        <f xml:space="preserve"> Ops!DR$81</f>
        <v>0</v>
      </c>
      <c r="DS35" s="241">
        <f xml:space="preserve"> Ops!DS$81</f>
        <v>0</v>
      </c>
      <c r="DT35" s="241">
        <f xml:space="preserve"> Ops!DT$81</f>
        <v>0</v>
      </c>
      <c r="DU35" s="241">
        <f xml:space="preserve"> Ops!DU$81</f>
        <v>0</v>
      </c>
      <c r="DV35" s="241">
        <f xml:space="preserve"> Ops!DV$81</f>
        <v>0</v>
      </c>
      <c r="DW35" s="241">
        <f xml:space="preserve"> Ops!DW$81</f>
        <v>0</v>
      </c>
      <c r="DX35" s="241">
        <f xml:space="preserve"> Ops!DX$81</f>
        <v>0</v>
      </c>
      <c r="DY35" s="241">
        <f xml:space="preserve"> Ops!DY$81</f>
        <v>0</v>
      </c>
      <c r="DZ35" s="241">
        <f xml:space="preserve"> Ops!DZ$81</f>
        <v>0</v>
      </c>
      <c r="EA35" s="241">
        <f xml:space="preserve"> Ops!EA$81</f>
        <v>0</v>
      </c>
      <c r="EB35" s="241">
        <f xml:space="preserve"> Ops!EB$81</f>
        <v>0</v>
      </c>
      <c r="EC35" s="241">
        <f xml:space="preserve"> Ops!EC$81</f>
        <v>0</v>
      </c>
      <c r="ED35" s="241">
        <f xml:space="preserve"> Ops!ED$81</f>
        <v>0</v>
      </c>
      <c r="EE35" s="241">
        <f xml:space="preserve"> Ops!EE$81</f>
        <v>0</v>
      </c>
      <c r="EF35" s="241">
        <f xml:space="preserve"> Ops!EF$81</f>
        <v>0</v>
      </c>
      <c r="EG35" s="241">
        <f xml:space="preserve"> Ops!EG$81</f>
        <v>0</v>
      </c>
      <c r="EH35" s="241">
        <f xml:space="preserve"> Ops!EH$81</f>
        <v>0</v>
      </c>
      <c r="EI35" s="241">
        <f xml:space="preserve"> Ops!EI$81</f>
        <v>0</v>
      </c>
      <c r="EJ35" s="241">
        <f xml:space="preserve"> Ops!EJ$81</f>
        <v>0</v>
      </c>
      <c r="EK35" s="241">
        <f xml:space="preserve"> Ops!EK$81</f>
        <v>0</v>
      </c>
      <c r="EL35" s="241">
        <f xml:space="preserve"> Ops!EL$81</f>
        <v>0</v>
      </c>
      <c r="EM35" s="241">
        <f xml:space="preserve"> Ops!EM$81</f>
        <v>0</v>
      </c>
      <c r="EN35" s="241">
        <f xml:space="preserve"> Ops!EN$81</f>
        <v>0</v>
      </c>
      <c r="EO35" s="241">
        <f xml:space="preserve"> Ops!EO$81</f>
        <v>0</v>
      </c>
      <c r="EP35" s="241">
        <f xml:space="preserve"> Ops!EP$81</f>
        <v>0</v>
      </c>
      <c r="EQ35" s="241">
        <f xml:space="preserve"> Ops!EQ$81</f>
        <v>0</v>
      </c>
      <c r="ER35" s="241">
        <f xml:space="preserve"> Ops!ER$81</f>
        <v>0</v>
      </c>
      <c r="ES35" s="241">
        <f xml:space="preserve"> Ops!ES$81</f>
        <v>0</v>
      </c>
      <c r="ET35" s="241">
        <f xml:space="preserve"> Ops!ET$81</f>
        <v>0</v>
      </c>
      <c r="EU35" s="241">
        <f xml:space="preserve"> Ops!EU$81</f>
        <v>0</v>
      </c>
      <c r="EV35" s="241">
        <f xml:space="preserve"> Ops!EV$81</f>
        <v>0</v>
      </c>
      <c r="EW35" s="241">
        <f xml:space="preserve"> Ops!EW$81</f>
        <v>0</v>
      </c>
      <c r="EX35" s="241">
        <f xml:space="preserve"> Ops!EX$81</f>
        <v>0</v>
      </c>
      <c r="EY35" s="241">
        <f xml:space="preserve"> Ops!EY$81</f>
        <v>0</v>
      </c>
      <c r="EZ35" s="241">
        <f xml:space="preserve"> Ops!EZ$81</f>
        <v>0</v>
      </c>
      <c r="FA35" s="241">
        <f xml:space="preserve"> Ops!FA$81</f>
        <v>0</v>
      </c>
      <c r="FB35" s="241">
        <f xml:space="preserve"> Ops!FB$81</f>
        <v>0</v>
      </c>
      <c r="FC35" s="241">
        <f xml:space="preserve"> Ops!FC$81</f>
        <v>0</v>
      </c>
      <c r="FD35" s="241">
        <f xml:space="preserve"> Ops!FD$81</f>
        <v>0</v>
      </c>
      <c r="FE35" s="241">
        <f xml:space="preserve"> Ops!FE$81</f>
        <v>0</v>
      </c>
      <c r="FF35" s="241">
        <f xml:space="preserve"> Ops!FF$81</f>
        <v>0</v>
      </c>
      <c r="FG35" s="241">
        <f xml:space="preserve"> Ops!FG$81</f>
        <v>0</v>
      </c>
      <c r="FH35" s="241">
        <f xml:space="preserve"> Ops!FH$81</f>
        <v>0</v>
      </c>
      <c r="FI35" s="241">
        <f xml:space="preserve"> Ops!FI$81</f>
        <v>0</v>
      </c>
      <c r="FJ35" s="241">
        <f xml:space="preserve"> Ops!FJ$81</f>
        <v>0</v>
      </c>
      <c r="FK35" s="241">
        <f xml:space="preserve"> Ops!FK$81</f>
        <v>0</v>
      </c>
      <c r="FL35" s="241">
        <f xml:space="preserve"> Ops!FL$81</f>
        <v>0</v>
      </c>
      <c r="FM35" s="241">
        <f xml:space="preserve"> Ops!FM$81</f>
        <v>0</v>
      </c>
      <c r="FN35" s="241">
        <f xml:space="preserve"> Ops!FN$81</f>
        <v>0</v>
      </c>
      <c r="FO35" s="241">
        <f xml:space="preserve"> Ops!FO$81</f>
        <v>0</v>
      </c>
      <c r="FP35" s="241">
        <f xml:space="preserve"> Ops!FP$81</f>
        <v>0</v>
      </c>
      <c r="FQ35" s="241">
        <f xml:space="preserve"> Ops!FQ$81</f>
        <v>0</v>
      </c>
      <c r="FR35" s="241">
        <f xml:space="preserve"> Ops!FR$81</f>
        <v>0</v>
      </c>
      <c r="FS35" s="241">
        <f xml:space="preserve"> Ops!FS$81</f>
        <v>0</v>
      </c>
      <c r="FT35" s="241">
        <f xml:space="preserve"> Ops!FT$81</f>
        <v>0</v>
      </c>
      <c r="FU35" s="241">
        <f xml:space="preserve"> Ops!FU$81</f>
        <v>0</v>
      </c>
      <c r="FV35" s="241">
        <f xml:space="preserve"> Ops!FV$81</f>
        <v>0</v>
      </c>
      <c r="FW35" s="241">
        <f xml:space="preserve"> Ops!FW$81</f>
        <v>0</v>
      </c>
      <c r="FX35" s="241">
        <f xml:space="preserve"> Ops!FX$81</f>
        <v>0</v>
      </c>
      <c r="FY35" s="241">
        <f xml:space="preserve"> Ops!FY$81</f>
        <v>0</v>
      </c>
      <c r="FZ35" s="241">
        <f xml:space="preserve"> Ops!FZ$81</f>
        <v>0</v>
      </c>
      <c r="GA35" s="241">
        <f xml:space="preserve"> Ops!GA$81</f>
        <v>0</v>
      </c>
      <c r="GB35" s="241">
        <f xml:space="preserve"> Ops!GB$81</f>
        <v>0</v>
      </c>
      <c r="GC35" s="241">
        <f xml:space="preserve"> Ops!GC$81</f>
        <v>0</v>
      </c>
      <c r="GD35" s="241">
        <f xml:space="preserve"> Ops!GD$81</f>
        <v>0</v>
      </c>
      <c r="GE35" s="241">
        <f xml:space="preserve"> Ops!GE$81</f>
        <v>0</v>
      </c>
      <c r="GF35" s="241">
        <f xml:space="preserve"> Ops!GF$81</f>
        <v>0</v>
      </c>
      <c r="GG35" s="241">
        <f xml:space="preserve"> Ops!GG$81</f>
        <v>0</v>
      </c>
      <c r="GH35" s="241">
        <f xml:space="preserve"> Ops!GH$81</f>
        <v>0</v>
      </c>
      <c r="GI35" s="241">
        <f xml:space="preserve"> Ops!GI$81</f>
        <v>0</v>
      </c>
      <c r="GJ35" s="241">
        <f xml:space="preserve"> Ops!GJ$81</f>
        <v>0</v>
      </c>
    </row>
    <row r="36" spans="1:192" s="196" customFormat="1" outlineLevel="1" x14ac:dyDescent="0.25">
      <c r="A36" s="211"/>
      <c r="B36" s="211"/>
      <c r="C36" s="212"/>
      <c r="D36" s="215"/>
      <c r="E36" s="241" t="str">
        <f xml:space="preserve"> Tax!E$66</f>
        <v>Corporate income tax paid</v>
      </c>
      <c r="F36" s="241">
        <f xml:space="preserve"> Tax!F$66</f>
        <v>0</v>
      </c>
      <c r="G36" s="241" t="str">
        <f xml:space="preserve"> Tax!G$66</f>
        <v>$ 000s</v>
      </c>
      <c r="H36" s="241">
        <f xml:space="preserve"> Tax!H$66</f>
        <v>-5066.4247340459906</v>
      </c>
      <c r="I36" s="241">
        <f xml:space="preserve"> Tax!I$66</f>
        <v>0</v>
      </c>
      <c r="J36" s="241">
        <f xml:space="preserve"> Tax!J$66</f>
        <v>0</v>
      </c>
      <c r="K36" s="241">
        <f xml:space="preserve"> Tax!K$66</f>
        <v>0</v>
      </c>
      <c r="L36" s="241">
        <f xml:space="preserve"> Tax!L$66</f>
        <v>0</v>
      </c>
      <c r="M36" s="241">
        <f xml:space="preserve"> Tax!M$66</f>
        <v>0</v>
      </c>
      <c r="N36" s="241">
        <f xml:space="preserve"> Tax!N$66</f>
        <v>0</v>
      </c>
      <c r="O36" s="241">
        <f xml:space="preserve"> Tax!O$66</f>
        <v>0</v>
      </c>
      <c r="P36" s="241">
        <f xml:space="preserve"> Tax!P$66</f>
        <v>0</v>
      </c>
      <c r="Q36" s="241">
        <f xml:space="preserve"> Tax!Q$66</f>
        <v>0</v>
      </c>
      <c r="R36" s="241">
        <f xml:space="preserve"> Tax!R$66</f>
        <v>0</v>
      </c>
      <c r="S36" s="241">
        <f xml:space="preserve"> Tax!S$66</f>
        <v>0</v>
      </c>
      <c r="T36" s="241">
        <f xml:space="preserve"> Tax!T$66</f>
        <v>0</v>
      </c>
      <c r="U36" s="241">
        <f xml:space="preserve"> Tax!U$66</f>
        <v>0</v>
      </c>
      <c r="V36" s="241">
        <f xml:space="preserve"> Tax!V$66</f>
        <v>0</v>
      </c>
      <c r="W36" s="241">
        <f xml:space="preserve"> Tax!W$66</f>
        <v>0</v>
      </c>
      <c r="X36" s="241">
        <f xml:space="preserve"> Tax!X$66</f>
        <v>0</v>
      </c>
      <c r="Y36" s="241">
        <f xml:space="preserve"> Tax!Y$66</f>
        <v>0</v>
      </c>
      <c r="Z36" s="241">
        <f xml:space="preserve"> Tax!Z$66</f>
        <v>0</v>
      </c>
      <c r="AA36" s="241">
        <f xml:space="preserve"> Tax!AA$66</f>
        <v>0</v>
      </c>
      <c r="AB36" s="241">
        <f xml:space="preserve"> Tax!AB$66</f>
        <v>0</v>
      </c>
      <c r="AC36" s="241">
        <f xml:space="preserve"> Tax!AC$66</f>
        <v>0</v>
      </c>
      <c r="AD36" s="241">
        <f xml:space="preserve"> Tax!AD$66</f>
        <v>0</v>
      </c>
      <c r="AE36" s="241">
        <f xml:space="preserve"> Tax!AE$66</f>
        <v>0</v>
      </c>
      <c r="AF36" s="241">
        <f xml:space="preserve"> Tax!AF$66</f>
        <v>0</v>
      </c>
      <c r="AG36" s="241">
        <f xml:space="preserve"> Tax!AG$66</f>
        <v>0</v>
      </c>
      <c r="AH36" s="241">
        <f xml:space="preserve"> Tax!AH$66</f>
        <v>0</v>
      </c>
      <c r="AI36" s="241">
        <f xml:space="preserve"> Tax!AI$66</f>
        <v>0</v>
      </c>
      <c r="AJ36" s="241">
        <f xml:space="preserve"> Tax!AJ$66</f>
        <v>0</v>
      </c>
      <c r="AK36" s="241">
        <f xml:space="preserve"> Tax!AK$66</f>
        <v>0</v>
      </c>
      <c r="AL36" s="241">
        <f xml:space="preserve"> Tax!AL$66</f>
        <v>0</v>
      </c>
      <c r="AM36" s="241">
        <f xml:space="preserve"> Tax!AM$66</f>
        <v>0</v>
      </c>
      <c r="AN36" s="241">
        <f xml:space="preserve"> Tax!AN$66</f>
        <v>0</v>
      </c>
      <c r="AO36" s="241">
        <f xml:space="preserve"> Tax!AO$66</f>
        <v>0</v>
      </c>
      <c r="AP36" s="241">
        <f xml:space="preserve"> Tax!AP$66</f>
        <v>0</v>
      </c>
      <c r="AQ36" s="241">
        <f xml:space="preserve"> Tax!AQ$66</f>
        <v>0</v>
      </c>
      <c r="AR36" s="241">
        <f xml:space="preserve"> Tax!AR$66</f>
        <v>0</v>
      </c>
      <c r="AS36" s="241">
        <f xml:space="preserve"> Tax!AS$66</f>
        <v>0</v>
      </c>
      <c r="AT36" s="241">
        <f xml:space="preserve"> Tax!AT$66</f>
        <v>0</v>
      </c>
      <c r="AU36" s="241">
        <f xml:space="preserve"> Tax!AU$66</f>
        <v>0</v>
      </c>
      <c r="AV36" s="241">
        <f xml:space="preserve"> Tax!AV$66</f>
        <v>0</v>
      </c>
      <c r="AW36" s="241">
        <f xml:space="preserve"> Tax!AW$66</f>
        <v>0</v>
      </c>
      <c r="AX36" s="241">
        <f xml:space="preserve"> Tax!AX$66</f>
        <v>0</v>
      </c>
      <c r="AY36" s="241">
        <f xml:space="preserve"> Tax!AY$66</f>
        <v>0</v>
      </c>
      <c r="AZ36" s="241">
        <f xml:space="preserve"> Tax!AZ$66</f>
        <v>0</v>
      </c>
      <c r="BA36" s="241">
        <f xml:space="preserve"> Tax!BA$66</f>
        <v>0</v>
      </c>
      <c r="BB36" s="241">
        <f xml:space="preserve"> Tax!BB$66</f>
        <v>-924.19051916385183</v>
      </c>
      <c r="BC36" s="241">
        <f xml:space="preserve"> Tax!BC$66</f>
        <v>-2562.9203336308988</v>
      </c>
      <c r="BD36" s="241">
        <f xml:space="preserve"> Tax!BD$66</f>
        <v>-1579.3138812512398</v>
      </c>
      <c r="BE36" s="241">
        <f xml:space="preserve"> Tax!BE$66</f>
        <v>0</v>
      </c>
      <c r="BF36" s="241">
        <f xml:space="preserve"> Tax!BF$66</f>
        <v>0</v>
      </c>
      <c r="BG36" s="241">
        <f xml:space="preserve"> Tax!BG$66</f>
        <v>0</v>
      </c>
      <c r="BH36" s="241">
        <f xml:space="preserve"> Tax!BH$66</f>
        <v>0</v>
      </c>
      <c r="BI36" s="241">
        <f xml:space="preserve"> Tax!BI$66</f>
        <v>0</v>
      </c>
      <c r="BJ36" s="241">
        <f xml:space="preserve"> Tax!BJ$66</f>
        <v>0</v>
      </c>
      <c r="BK36" s="241">
        <f xml:space="preserve"> Tax!BK$66</f>
        <v>0</v>
      </c>
      <c r="BL36" s="241">
        <f xml:space="preserve"> Tax!BL$66</f>
        <v>0</v>
      </c>
      <c r="BM36" s="241">
        <f xml:space="preserve"> Tax!BM$66</f>
        <v>0</v>
      </c>
      <c r="BN36" s="241">
        <f xml:space="preserve"> Tax!BN$66</f>
        <v>0</v>
      </c>
      <c r="BO36" s="241">
        <f xml:space="preserve"> Tax!BO$66</f>
        <v>0</v>
      </c>
      <c r="BP36" s="241">
        <f xml:space="preserve"> Tax!BP$66</f>
        <v>0</v>
      </c>
      <c r="BQ36" s="241">
        <f xml:space="preserve"> Tax!BQ$66</f>
        <v>0</v>
      </c>
      <c r="BR36" s="241">
        <f xml:space="preserve"> Tax!BR$66</f>
        <v>0</v>
      </c>
      <c r="BS36" s="241">
        <f xml:space="preserve"> Tax!BS$66</f>
        <v>0</v>
      </c>
      <c r="BT36" s="241">
        <f xml:space="preserve"> Tax!BT$66</f>
        <v>0</v>
      </c>
      <c r="BU36" s="241">
        <f xml:space="preserve"> Tax!BU$66</f>
        <v>0</v>
      </c>
      <c r="BV36" s="241">
        <f xml:space="preserve"> Tax!BV$66</f>
        <v>0</v>
      </c>
      <c r="BW36" s="241">
        <f xml:space="preserve"> Tax!BW$66</f>
        <v>0</v>
      </c>
      <c r="BX36" s="241">
        <f xml:space="preserve"> Tax!BX$66</f>
        <v>0</v>
      </c>
      <c r="BY36" s="241">
        <f xml:space="preserve"> Tax!BY$66</f>
        <v>0</v>
      </c>
      <c r="BZ36" s="241">
        <f xml:space="preserve"> Tax!BZ$66</f>
        <v>0</v>
      </c>
      <c r="CA36" s="241">
        <f xml:space="preserve"> Tax!CA$66</f>
        <v>0</v>
      </c>
      <c r="CB36" s="241">
        <f xml:space="preserve"> Tax!CB$66</f>
        <v>0</v>
      </c>
      <c r="CC36" s="241">
        <f xml:space="preserve"> Tax!CC$66</f>
        <v>0</v>
      </c>
      <c r="CD36" s="241">
        <f xml:space="preserve"> Tax!CD$66</f>
        <v>0</v>
      </c>
      <c r="CE36" s="241">
        <f xml:space="preserve"> Tax!CE$66</f>
        <v>0</v>
      </c>
      <c r="CF36" s="241">
        <f xml:space="preserve"> Tax!CF$66</f>
        <v>0</v>
      </c>
      <c r="CG36" s="241">
        <f xml:space="preserve"> Tax!CG$66</f>
        <v>0</v>
      </c>
      <c r="CH36" s="241">
        <f xml:space="preserve"> Tax!CH$66</f>
        <v>0</v>
      </c>
      <c r="CI36" s="241">
        <f xml:space="preserve"> Tax!CI$66</f>
        <v>0</v>
      </c>
      <c r="CJ36" s="241">
        <f xml:space="preserve"> Tax!CJ$66</f>
        <v>0</v>
      </c>
      <c r="CK36" s="241">
        <f xml:space="preserve"> Tax!CK$66</f>
        <v>0</v>
      </c>
      <c r="CL36" s="241">
        <f xml:space="preserve"> Tax!CL$66</f>
        <v>0</v>
      </c>
      <c r="CM36" s="241">
        <f xml:space="preserve"> Tax!CM$66</f>
        <v>0</v>
      </c>
      <c r="CN36" s="241">
        <f xml:space="preserve"> Tax!CN$66</f>
        <v>0</v>
      </c>
      <c r="CO36" s="241">
        <f xml:space="preserve"> Tax!CO$66</f>
        <v>0</v>
      </c>
      <c r="CP36" s="241">
        <f xml:space="preserve"> Tax!CP$66</f>
        <v>0</v>
      </c>
      <c r="CQ36" s="241">
        <f xml:space="preserve"> Tax!CQ$66</f>
        <v>0</v>
      </c>
      <c r="CR36" s="241">
        <f xml:space="preserve"> Tax!CR$66</f>
        <v>0</v>
      </c>
      <c r="CS36" s="241">
        <f xml:space="preserve"> Tax!CS$66</f>
        <v>0</v>
      </c>
      <c r="CT36" s="241">
        <f xml:space="preserve"> Tax!CT$66</f>
        <v>0</v>
      </c>
      <c r="CU36" s="241">
        <f xml:space="preserve"> Tax!CU$66</f>
        <v>0</v>
      </c>
      <c r="CV36" s="241">
        <f xml:space="preserve"> Tax!CV$66</f>
        <v>0</v>
      </c>
      <c r="CW36" s="241">
        <f xml:space="preserve"> Tax!CW$66</f>
        <v>0</v>
      </c>
      <c r="CX36" s="241">
        <f xml:space="preserve"> Tax!CX$66</f>
        <v>0</v>
      </c>
      <c r="CY36" s="241">
        <f xml:space="preserve"> Tax!CY$66</f>
        <v>0</v>
      </c>
      <c r="CZ36" s="241">
        <f xml:space="preserve"> Tax!CZ$66</f>
        <v>0</v>
      </c>
      <c r="DA36" s="241">
        <f xml:space="preserve"> Tax!DA$66</f>
        <v>0</v>
      </c>
      <c r="DB36" s="241">
        <f xml:space="preserve"> Tax!DB$66</f>
        <v>0</v>
      </c>
      <c r="DC36" s="241">
        <f xml:space="preserve"> Tax!DC$66</f>
        <v>0</v>
      </c>
      <c r="DD36" s="241">
        <f xml:space="preserve"> Tax!DD$66</f>
        <v>0</v>
      </c>
      <c r="DE36" s="241">
        <f xml:space="preserve"> Tax!DE$66</f>
        <v>0</v>
      </c>
      <c r="DF36" s="241">
        <f xml:space="preserve"> Tax!DF$66</f>
        <v>0</v>
      </c>
      <c r="DG36" s="241">
        <f xml:space="preserve"> Tax!DG$66</f>
        <v>0</v>
      </c>
      <c r="DH36" s="241">
        <f xml:space="preserve"> Tax!DH$66</f>
        <v>0</v>
      </c>
      <c r="DI36" s="241">
        <f xml:space="preserve"> Tax!DI$66</f>
        <v>0</v>
      </c>
      <c r="DJ36" s="241">
        <f xml:space="preserve"> Tax!DJ$66</f>
        <v>0</v>
      </c>
      <c r="DK36" s="241">
        <f xml:space="preserve"> Tax!DK$66</f>
        <v>0</v>
      </c>
      <c r="DL36" s="241">
        <f xml:space="preserve"> Tax!DL$66</f>
        <v>0</v>
      </c>
      <c r="DM36" s="241">
        <f xml:space="preserve"> Tax!DM$66</f>
        <v>0</v>
      </c>
      <c r="DN36" s="241">
        <f xml:space="preserve"> Tax!DN$66</f>
        <v>0</v>
      </c>
      <c r="DO36" s="241">
        <f xml:space="preserve"> Tax!DO$66</f>
        <v>0</v>
      </c>
      <c r="DP36" s="241">
        <f xml:space="preserve"> Tax!DP$66</f>
        <v>0</v>
      </c>
      <c r="DQ36" s="241">
        <f xml:space="preserve"> Tax!DQ$66</f>
        <v>0</v>
      </c>
      <c r="DR36" s="241">
        <f xml:space="preserve"> Tax!DR$66</f>
        <v>0</v>
      </c>
      <c r="DS36" s="241">
        <f xml:space="preserve"> Tax!DS$66</f>
        <v>0</v>
      </c>
      <c r="DT36" s="241">
        <f xml:space="preserve"> Tax!DT$66</f>
        <v>0</v>
      </c>
      <c r="DU36" s="241">
        <f xml:space="preserve"> Tax!DU$66</f>
        <v>0</v>
      </c>
      <c r="DV36" s="241">
        <f xml:space="preserve"> Tax!DV$66</f>
        <v>0</v>
      </c>
      <c r="DW36" s="241">
        <f xml:space="preserve"> Tax!DW$66</f>
        <v>0</v>
      </c>
      <c r="DX36" s="241">
        <f xml:space="preserve"> Tax!DX$66</f>
        <v>0</v>
      </c>
      <c r="DY36" s="241">
        <f xml:space="preserve"> Tax!DY$66</f>
        <v>0</v>
      </c>
      <c r="DZ36" s="241">
        <f xml:space="preserve"> Tax!DZ$66</f>
        <v>0</v>
      </c>
      <c r="EA36" s="241">
        <f xml:space="preserve"> Tax!EA$66</f>
        <v>0</v>
      </c>
      <c r="EB36" s="241">
        <f xml:space="preserve"> Tax!EB$66</f>
        <v>0</v>
      </c>
      <c r="EC36" s="241">
        <f xml:space="preserve"> Tax!EC$66</f>
        <v>0</v>
      </c>
      <c r="ED36" s="241">
        <f xml:space="preserve"> Tax!ED$66</f>
        <v>0</v>
      </c>
      <c r="EE36" s="241">
        <f xml:space="preserve"> Tax!EE$66</f>
        <v>0</v>
      </c>
      <c r="EF36" s="241">
        <f xml:space="preserve"> Tax!EF$66</f>
        <v>0</v>
      </c>
      <c r="EG36" s="241">
        <f xml:space="preserve"> Tax!EG$66</f>
        <v>0</v>
      </c>
      <c r="EH36" s="241">
        <f xml:space="preserve"> Tax!EH$66</f>
        <v>0</v>
      </c>
      <c r="EI36" s="241">
        <f xml:space="preserve"> Tax!EI$66</f>
        <v>0</v>
      </c>
      <c r="EJ36" s="241">
        <f xml:space="preserve"> Tax!EJ$66</f>
        <v>0</v>
      </c>
      <c r="EK36" s="241">
        <f xml:space="preserve"> Tax!EK$66</f>
        <v>0</v>
      </c>
      <c r="EL36" s="241">
        <f xml:space="preserve"> Tax!EL$66</f>
        <v>0</v>
      </c>
      <c r="EM36" s="241">
        <f xml:space="preserve"> Tax!EM$66</f>
        <v>0</v>
      </c>
      <c r="EN36" s="241">
        <f xml:space="preserve"> Tax!EN$66</f>
        <v>0</v>
      </c>
      <c r="EO36" s="241">
        <f xml:space="preserve"> Tax!EO$66</f>
        <v>0</v>
      </c>
      <c r="EP36" s="241">
        <f xml:space="preserve"> Tax!EP$66</f>
        <v>0</v>
      </c>
      <c r="EQ36" s="241">
        <f xml:space="preserve"> Tax!EQ$66</f>
        <v>0</v>
      </c>
      <c r="ER36" s="241">
        <f xml:space="preserve"> Tax!ER$66</f>
        <v>0</v>
      </c>
      <c r="ES36" s="241">
        <f xml:space="preserve"> Tax!ES$66</f>
        <v>0</v>
      </c>
      <c r="ET36" s="241">
        <f xml:space="preserve"> Tax!ET$66</f>
        <v>0</v>
      </c>
      <c r="EU36" s="241">
        <f xml:space="preserve"> Tax!EU$66</f>
        <v>0</v>
      </c>
      <c r="EV36" s="241">
        <f xml:space="preserve"> Tax!EV$66</f>
        <v>0</v>
      </c>
      <c r="EW36" s="241">
        <f xml:space="preserve"> Tax!EW$66</f>
        <v>0</v>
      </c>
      <c r="EX36" s="241">
        <f xml:space="preserve"> Tax!EX$66</f>
        <v>0</v>
      </c>
      <c r="EY36" s="241">
        <f xml:space="preserve"> Tax!EY$66</f>
        <v>0</v>
      </c>
      <c r="EZ36" s="241">
        <f xml:space="preserve"> Tax!EZ$66</f>
        <v>0</v>
      </c>
      <c r="FA36" s="241">
        <f xml:space="preserve"> Tax!FA$66</f>
        <v>0</v>
      </c>
      <c r="FB36" s="241">
        <f xml:space="preserve"> Tax!FB$66</f>
        <v>0</v>
      </c>
      <c r="FC36" s="241">
        <f xml:space="preserve"> Tax!FC$66</f>
        <v>0</v>
      </c>
      <c r="FD36" s="241">
        <f xml:space="preserve"> Tax!FD$66</f>
        <v>0</v>
      </c>
      <c r="FE36" s="241">
        <f xml:space="preserve"> Tax!FE$66</f>
        <v>0</v>
      </c>
      <c r="FF36" s="241">
        <f xml:space="preserve"> Tax!FF$66</f>
        <v>0</v>
      </c>
      <c r="FG36" s="241">
        <f xml:space="preserve"> Tax!FG$66</f>
        <v>0</v>
      </c>
      <c r="FH36" s="241">
        <f xml:space="preserve"> Tax!FH$66</f>
        <v>0</v>
      </c>
      <c r="FI36" s="241">
        <f xml:space="preserve"> Tax!FI$66</f>
        <v>0</v>
      </c>
      <c r="FJ36" s="241">
        <f xml:space="preserve"> Tax!FJ$66</f>
        <v>0</v>
      </c>
      <c r="FK36" s="241">
        <f xml:space="preserve"> Tax!FK$66</f>
        <v>0</v>
      </c>
      <c r="FL36" s="241">
        <f xml:space="preserve"> Tax!FL$66</f>
        <v>0</v>
      </c>
      <c r="FM36" s="241">
        <f xml:space="preserve"> Tax!FM$66</f>
        <v>0</v>
      </c>
      <c r="FN36" s="241">
        <f xml:space="preserve"> Tax!FN$66</f>
        <v>0</v>
      </c>
      <c r="FO36" s="241">
        <f xml:space="preserve"> Tax!FO$66</f>
        <v>0</v>
      </c>
      <c r="FP36" s="241">
        <f xml:space="preserve"> Tax!FP$66</f>
        <v>0</v>
      </c>
      <c r="FQ36" s="241">
        <f xml:space="preserve"> Tax!FQ$66</f>
        <v>0</v>
      </c>
      <c r="FR36" s="241">
        <f xml:space="preserve"> Tax!FR$66</f>
        <v>0</v>
      </c>
      <c r="FS36" s="241">
        <f xml:space="preserve"> Tax!FS$66</f>
        <v>0</v>
      </c>
      <c r="FT36" s="241">
        <f xml:space="preserve"> Tax!FT$66</f>
        <v>0</v>
      </c>
      <c r="FU36" s="241">
        <f xml:space="preserve"> Tax!FU$66</f>
        <v>0</v>
      </c>
      <c r="FV36" s="241">
        <f xml:space="preserve"> Tax!FV$66</f>
        <v>0</v>
      </c>
      <c r="FW36" s="241">
        <f xml:space="preserve"> Tax!FW$66</f>
        <v>0</v>
      </c>
      <c r="FX36" s="241">
        <f xml:space="preserve"> Tax!FX$66</f>
        <v>0</v>
      </c>
      <c r="FY36" s="241">
        <f xml:space="preserve"> Tax!FY$66</f>
        <v>0</v>
      </c>
      <c r="FZ36" s="241">
        <f xml:space="preserve"> Tax!FZ$66</f>
        <v>0</v>
      </c>
      <c r="GA36" s="241">
        <f xml:space="preserve"> Tax!GA$66</f>
        <v>0</v>
      </c>
      <c r="GB36" s="241">
        <f xml:space="preserve"> Tax!GB$66</f>
        <v>0</v>
      </c>
      <c r="GC36" s="241">
        <f xml:space="preserve"> Tax!GC$66</f>
        <v>0</v>
      </c>
      <c r="GD36" s="241">
        <f xml:space="preserve"> Tax!GD$66</f>
        <v>0</v>
      </c>
      <c r="GE36" s="241">
        <f xml:space="preserve"> Tax!GE$66</f>
        <v>0</v>
      </c>
      <c r="GF36" s="241">
        <f xml:space="preserve"> Tax!GF$66</f>
        <v>0</v>
      </c>
      <c r="GG36" s="241">
        <f xml:space="preserve"> Tax!GG$66</f>
        <v>0</v>
      </c>
      <c r="GH36" s="241">
        <f xml:space="preserve"> Tax!GH$66</f>
        <v>0</v>
      </c>
      <c r="GI36" s="241">
        <f xml:space="preserve"> Tax!GI$66</f>
        <v>0</v>
      </c>
      <c r="GJ36" s="241">
        <f xml:space="preserve"> Tax!GJ$66</f>
        <v>0</v>
      </c>
    </row>
    <row r="37" spans="1:192" outlineLevel="1" x14ac:dyDescent="0.25">
      <c r="A37" s="211"/>
      <c r="D37" s="215"/>
      <c r="E37" s="238" t="s">
        <v>395</v>
      </c>
      <c r="F37" s="238"/>
      <c r="G37" s="238" t="str">
        <f>SMU</f>
        <v>$ 000s</v>
      </c>
      <c r="H37" s="238">
        <f xml:space="preserve"> SUM(J37:GJ37)</f>
        <v>604820.51965340122</v>
      </c>
      <c r="I37" s="238"/>
      <c r="J37" s="238">
        <f t="shared" ref="J37:AO37" si="23">SUM(J32:J36)</f>
        <v>0</v>
      </c>
      <c r="K37" s="238">
        <f t="shared" si="23"/>
        <v>0</v>
      </c>
      <c r="L37" s="238">
        <f t="shared" si="23"/>
        <v>0</v>
      </c>
      <c r="M37" s="238">
        <f t="shared" si="23"/>
        <v>0</v>
      </c>
      <c r="N37" s="238">
        <f t="shared" si="23"/>
        <v>0</v>
      </c>
      <c r="O37" s="238">
        <f t="shared" si="23"/>
        <v>0</v>
      </c>
      <c r="P37" s="238">
        <f t="shared" si="23"/>
        <v>2473.965825489609</v>
      </c>
      <c r="Q37" s="238">
        <f t="shared" si="23"/>
        <v>16540.374103078815</v>
      </c>
      <c r="R37" s="238">
        <f t="shared" si="23"/>
        <v>16436.422051899339</v>
      </c>
      <c r="S37" s="238">
        <f t="shared" si="23"/>
        <v>16525.784681989182</v>
      </c>
      <c r="T37" s="238">
        <f t="shared" si="23"/>
        <v>16307.490552765907</v>
      </c>
      <c r="U37" s="238">
        <f t="shared" si="23"/>
        <v>16383.595149221852</v>
      </c>
      <c r="V37" s="238">
        <f t="shared" si="23"/>
        <v>16164.984043176843</v>
      </c>
      <c r="W37" s="238">
        <f t="shared" si="23"/>
        <v>16239.505349205181</v>
      </c>
      <c r="X37" s="238">
        <f t="shared" si="23"/>
        <v>16042.50208980257</v>
      </c>
      <c r="Y37" s="238">
        <f t="shared" si="23"/>
        <v>16071.536148665131</v>
      </c>
      <c r="Z37" s="238">
        <f t="shared" si="23"/>
        <v>15873.968605044316</v>
      </c>
      <c r="AA37" s="238">
        <f t="shared" si="23"/>
        <v>15945.173032938807</v>
      </c>
      <c r="AB37" s="238">
        <f t="shared" si="23"/>
        <v>15725.52136503869</v>
      </c>
      <c r="AC37" s="238">
        <f t="shared" si="23"/>
        <v>15795.134076161641</v>
      </c>
      <c r="AD37" s="238">
        <f t="shared" si="23"/>
        <v>15575.106050730814</v>
      </c>
      <c r="AE37" s="238">
        <f t="shared" si="23"/>
        <v>15643.030353058184</v>
      </c>
      <c r="AF37" s="238">
        <f t="shared" si="23"/>
        <v>15443.726673399979</v>
      </c>
      <c r="AG37" s="238">
        <f t="shared" si="23"/>
        <v>15467.702452241896</v>
      </c>
      <c r="AH37" s="238">
        <f t="shared" si="23"/>
        <v>15267.754839584179</v>
      </c>
      <c r="AI37" s="238">
        <f t="shared" si="23"/>
        <v>15332.139476360633</v>
      </c>
      <c r="AJ37" s="238">
        <f t="shared" si="23"/>
        <v>15110.885750645655</v>
      </c>
      <c r="AK37" s="238">
        <f t="shared" si="23"/>
        <v>15173.572704863713</v>
      </c>
      <c r="AL37" s="238">
        <f t="shared" si="23"/>
        <v>14951.878607081715</v>
      </c>
      <c r="AM37" s="238">
        <f t="shared" si="23"/>
        <v>15012.763159934897</v>
      </c>
      <c r="AN37" s="238">
        <f t="shared" si="23"/>
        <v>14810.858247682352</v>
      </c>
      <c r="AO37" s="238">
        <f t="shared" si="23"/>
        <v>14829.41781415269</v>
      </c>
      <c r="AP37" s="238">
        <f t="shared" ref="AP37:BD37" si="24">SUM(AP32:AP36)</f>
        <v>14626.7830133057</v>
      </c>
      <c r="AQ37" s="238">
        <f t="shared" si="24"/>
        <v>14683.886330685589</v>
      </c>
      <c r="AR37" s="238">
        <f t="shared" si="24"/>
        <v>14460.766912413268</v>
      </c>
      <c r="AS37" s="238">
        <f t="shared" si="24"/>
        <v>14516.057638554768</v>
      </c>
      <c r="AT37" s="238">
        <f t="shared" si="24"/>
        <v>14292.428815497475</v>
      </c>
      <c r="AU37" s="238">
        <f t="shared" si="24"/>
        <v>14345.793543077814</v>
      </c>
      <c r="AV37" s="238">
        <f t="shared" si="24"/>
        <v>14140.962655580121</v>
      </c>
      <c r="AW37" s="238">
        <f t="shared" si="24"/>
        <v>14153.718078897084</v>
      </c>
      <c r="AX37" s="238">
        <f t="shared" si="24"/>
        <v>13948.064518044379</v>
      </c>
      <c r="AY37" s="238">
        <f t="shared" si="24"/>
        <v>13997.38611155865</v>
      </c>
      <c r="AZ37" s="238">
        <f t="shared" si="24"/>
        <v>13772.116665120942</v>
      </c>
      <c r="BA37" s="238">
        <f t="shared" si="24"/>
        <v>13819.5010797219</v>
      </c>
      <c r="BB37" s="238">
        <f t="shared" si="24"/>
        <v>12669.457242392484</v>
      </c>
      <c r="BC37" s="238">
        <f t="shared" si="24"/>
        <v>11076.051851449982</v>
      </c>
      <c r="BD37" s="238">
        <f t="shared" si="24"/>
        <v>11851.550787054792</v>
      </c>
      <c r="BE37" s="238">
        <f t="shared" ref="BE37:DP37" si="25">SUM(BE32:BE36)</f>
        <v>3321.2012058315286</v>
      </c>
      <c r="BF37" s="238">
        <f t="shared" si="25"/>
        <v>0</v>
      </c>
      <c r="BG37" s="238">
        <f t="shared" si="25"/>
        <v>0</v>
      </c>
      <c r="BH37" s="238">
        <f t="shared" si="25"/>
        <v>0</v>
      </c>
      <c r="BI37" s="238">
        <f t="shared" si="25"/>
        <v>0</v>
      </c>
      <c r="BJ37" s="238">
        <f t="shared" si="25"/>
        <v>0</v>
      </c>
      <c r="BK37" s="238">
        <f t="shared" si="25"/>
        <v>0</v>
      </c>
      <c r="BL37" s="238">
        <f t="shared" si="25"/>
        <v>0</v>
      </c>
      <c r="BM37" s="238">
        <f t="shared" si="25"/>
        <v>0</v>
      </c>
      <c r="BN37" s="238">
        <f t="shared" si="25"/>
        <v>0</v>
      </c>
      <c r="BO37" s="238">
        <f t="shared" si="25"/>
        <v>0</v>
      </c>
      <c r="BP37" s="238">
        <f t="shared" si="25"/>
        <v>0</v>
      </c>
      <c r="BQ37" s="238">
        <f t="shared" si="25"/>
        <v>0</v>
      </c>
      <c r="BR37" s="238">
        <f t="shared" si="25"/>
        <v>0</v>
      </c>
      <c r="BS37" s="238">
        <f t="shared" si="25"/>
        <v>0</v>
      </c>
      <c r="BT37" s="238">
        <f t="shared" si="25"/>
        <v>0</v>
      </c>
      <c r="BU37" s="238">
        <f t="shared" si="25"/>
        <v>0</v>
      </c>
      <c r="BV37" s="238">
        <f t="shared" si="25"/>
        <v>0</v>
      </c>
      <c r="BW37" s="238">
        <f t="shared" si="25"/>
        <v>0</v>
      </c>
      <c r="BX37" s="238">
        <f t="shared" si="25"/>
        <v>0</v>
      </c>
      <c r="BY37" s="238">
        <f t="shared" si="25"/>
        <v>0</v>
      </c>
      <c r="BZ37" s="238">
        <f t="shared" si="25"/>
        <v>0</v>
      </c>
      <c r="CA37" s="238">
        <f t="shared" si="25"/>
        <v>0</v>
      </c>
      <c r="CB37" s="238">
        <f t="shared" si="25"/>
        <v>0</v>
      </c>
      <c r="CC37" s="238">
        <f t="shared" si="25"/>
        <v>0</v>
      </c>
      <c r="CD37" s="238">
        <f t="shared" si="25"/>
        <v>0</v>
      </c>
      <c r="CE37" s="238">
        <f t="shared" si="25"/>
        <v>0</v>
      </c>
      <c r="CF37" s="238">
        <f t="shared" si="25"/>
        <v>0</v>
      </c>
      <c r="CG37" s="238">
        <f t="shared" si="25"/>
        <v>0</v>
      </c>
      <c r="CH37" s="238">
        <f t="shared" si="25"/>
        <v>0</v>
      </c>
      <c r="CI37" s="238">
        <f t="shared" si="25"/>
        <v>0</v>
      </c>
      <c r="CJ37" s="238">
        <f t="shared" si="25"/>
        <v>0</v>
      </c>
      <c r="CK37" s="238">
        <f t="shared" si="25"/>
        <v>0</v>
      </c>
      <c r="CL37" s="238">
        <f t="shared" si="25"/>
        <v>0</v>
      </c>
      <c r="CM37" s="238">
        <f t="shared" si="25"/>
        <v>0</v>
      </c>
      <c r="CN37" s="238">
        <f t="shared" si="25"/>
        <v>0</v>
      </c>
      <c r="CO37" s="238">
        <f t="shared" si="25"/>
        <v>0</v>
      </c>
      <c r="CP37" s="238">
        <f t="shared" si="25"/>
        <v>0</v>
      </c>
      <c r="CQ37" s="238">
        <f t="shared" si="25"/>
        <v>0</v>
      </c>
      <c r="CR37" s="238">
        <f t="shared" si="25"/>
        <v>0</v>
      </c>
      <c r="CS37" s="238">
        <f t="shared" si="25"/>
        <v>0</v>
      </c>
      <c r="CT37" s="238">
        <f t="shared" si="25"/>
        <v>0</v>
      </c>
      <c r="CU37" s="238">
        <f t="shared" si="25"/>
        <v>0</v>
      </c>
      <c r="CV37" s="238">
        <f t="shared" si="25"/>
        <v>0</v>
      </c>
      <c r="CW37" s="238">
        <f t="shared" si="25"/>
        <v>0</v>
      </c>
      <c r="CX37" s="238">
        <f t="shared" si="25"/>
        <v>0</v>
      </c>
      <c r="CY37" s="238">
        <f t="shared" si="25"/>
        <v>0</v>
      </c>
      <c r="CZ37" s="238">
        <f t="shared" si="25"/>
        <v>0</v>
      </c>
      <c r="DA37" s="238">
        <f t="shared" si="25"/>
        <v>0</v>
      </c>
      <c r="DB37" s="238">
        <f t="shared" si="25"/>
        <v>0</v>
      </c>
      <c r="DC37" s="238">
        <f t="shared" si="25"/>
        <v>0</v>
      </c>
      <c r="DD37" s="238">
        <f t="shared" si="25"/>
        <v>0</v>
      </c>
      <c r="DE37" s="238">
        <f t="shared" si="25"/>
        <v>0</v>
      </c>
      <c r="DF37" s="238">
        <f t="shared" si="25"/>
        <v>0</v>
      </c>
      <c r="DG37" s="238">
        <f t="shared" si="25"/>
        <v>0</v>
      </c>
      <c r="DH37" s="238">
        <f t="shared" si="25"/>
        <v>0</v>
      </c>
      <c r="DI37" s="238">
        <f t="shared" si="25"/>
        <v>0</v>
      </c>
      <c r="DJ37" s="238">
        <f t="shared" si="25"/>
        <v>0</v>
      </c>
      <c r="DK37" s="238">
        <f t="shared" si="25"/>
        <v>0</v>
      </c>
      <c r="DL37" s="238">
        <f t="shared" si="25"/>
        <v>0</v>
      </c>
      <c r="DM37" s="238">
        <f t="shared" si="25"/>
        <v>0</v>
      </c>
      <c r="DN37" s="238">
        <f t="shared" si="25"/>
        <v>0</v>
      </c>
      <c r="DO37" s="238">
        <f t="shared" si="25"/>
        <v>0</v>
      </c>
      <c r="DP37" s="238">
        <f t="shared" si="25"/>
        <v>0</v>
      </c>
      <c r="DQ37" s="238">
        <f t="shared" ref="DQ37:GB37" si="26">SUM(DQ32:DQ36)</f>
        <v>0</v>
      </c>
      <c r="DR37" s="238">
        <f t="shared" si="26"/>
        <v>0</v>
      </c>
      <c r="DS37" s="238">
        <f t="shared" si="26"/>
        <v>0</v>
      </c>
      <c r="DT37" s="238">
        <f t="shared" si="26"/>
        <v>0</v>
      </c>
      <c r="DU37" s="238">
        <f t="shared" si="26"/>
        <v>0</v>
      </c>
      <c r="DV37" s="238">
        <f t="shared" si="26"/>
        <v>0</v>
      </c>
      <c r="DW37" s="238">
        <f t="shared" si="26"/>
        <v>0</v>
      </c>
      <c r="DX37" s="238">
        <f t="shared" si="26"/>
        <v>0</v>
      </c>
      <c r="DY37" s="238">
        <f t="shared" si="26"/>
        <v>0</v>
      </c>
      <c r="DZ37" s="238">
        <f t="shared" si="26"/>
        <v>0</v>
      </c>
      <c r="EA37" s="238">
        <f t="shared" si="26"/>
        <v>0</v>
      </c>
      <c r="EB37" s="238">
        <f t="shared" si="26"/>
        <v>0</v>
      </c>
      <c r="EC37" s="238">
        <f t="shared" si="26"/>
        <v>0</v>
      </c>
      <c r="ED37" s="238">
        <f t="shared" si="26"/>
        <v>0</v>
      </c>
      <c r="EE37" s="238">
        <f t="shared" si="26"/>
        <v>0</v>
      </c>
      <c r="EF37" s="238">
        <f t="shared" si="26"/>
        <v>0</v>
      </c>
      <c r="EG37" s="238">
        <f t="shared" si="26"/>
        <v>0</v>
      </c>
      <c r="EH37" s="238">
        <f t="shared" si="26"/>
        <v>0</v>
      </c>
      <c r="EI37" s="238">
        <f t="shared" si="26"/>
        <v>0</v>
      </c>
      <c r="EJ37" s="238">
        <f t="shared" si="26"/>
        <v>0</v>
      </c>
      <c r="EK37" s="238">
        <f t="shared" si="26"/>
        <v>0</v>
      </c>
      <c r="EL37" s="238">
        <f t="shared" si="26"/>
        <v>0</v>
      </c>
      <c r="EM37" s="238">
        <f t="shared" si="26"/>
        <v>0</v>
      </c>
      <c r="EN37" s="238">
        <f t="shared" si="26"/>
        <v>0</v>
      </c>
      <c r="EO37" s="238">
        <f t="shared" si="26"/>
        <v>0</v>
      </c>
      <c r="EP37" s="238">
        <f t="shared" si="26"/>
        <v>0</v>
      </c>
      <c r="EQ37" s="238">
        <f t="shared" si="26"/>
        <v>0</v>
      </c>
      <c r="ER37" s="238">
        <f t="shared" si="26"/>
        <v>0</v>
      </c>
      <c r="ES37" s="238">
        <f t="shared" si="26"/>
        <v>0</v>
      </c>
      <c r="ET37" s="238">
        <f t="shared" si="26"/>
        <v>0</v>
      </c>
      <c r="EU37" s="238">
        <f t="shared" si="26"/>
        <v>0</v>
      </c>
      <c r="EV37" s="238">
        <f t="shared" si="26"/>
        <v>0</v>
      </c>
      <c r="EW37" s="238">
        <f t="shared" si="26"/>
        <v>0</v>
      </c>
      <c r="EX37" s="238">
        <f t="shared" si="26"/>
        <v>0</v>
      </c>
      <c r="EY37" s="238">
        <f t="shared" si="26"/>
        <v>0</v>
      </c>
      <c r="EZ37" s="238">
        <f t="shared" si="26"/>
        <v>0</v>
      </c>
      <c r="FA37" s="238">
        <f t="shared" si="26"/>
        <v>0</v>
      </c>
      <c r="FB37" s="238">
        <f t="shared" si="26"/>
        <v>0</v>
      </c>
      <c r="FC37" s="238">
        <f t="shared" si="26"/>
        <v>0</v>
      </c>
      <c r="FD37" s="238">
        <f t="shared" si="26"/>
        <v>0</v>
      </c>
      <c r="FE37" s="238">
        <f t="shared" si="26"/>
        <v>0</v>
      </c>
      <c r="FF37" s="238">
        <f t="shared" si="26"/>
        <v>0</v>
      </c>
      <c r="FG37" s="238">
        <f t="shared" si="26"/>
        <v>0</v>
      </c>
      <c r="FH37" s="238">
        <f t="shared" si="26"/>
        <v>0</v>
      </c>
      <c r="FI37" s="238">
        <f t="shared" si="26"/>
        <v>0</v>
      </c>
      <c r="FJ37" s="238">
        <f t="shared" si="26"/>
        <v>0</v>
      </c>
      <c r="FK37" s="238">
        <f t="shared" si="26"/>
        <v>0</v>
      </c>
      <c r="FL37" s="238">
        <f t="shared" si="26"/>
        <v>0</v>
      </c>
      <c r="FM37" s="238">
        <f t="shared" si="26"/>
        <v>0</v>
      </c>
      <c r="FN37" s="238">
        <f t="shared" si="26"/>
        <v>0</v>
      </c>
      <c r="FO37" s="238">
        <f t="shared" si="26"/>
        <v>0</v>
      </c>
      <c r="FP37" s="238">
        <f t="shared" si="26"/>
        <v>0</v>
      </c>
      <c r="FQ37" s="238">
        <f t="shared" si="26"/>
        <v>0</v>
      </c>
      <c r="FR37" s="238">
        <f t="shared" si="26"/>
        <v>0</v>
      </c>
      <c r="FS37" s="238">
        <f t="shared" si="26"/>
        <v>0</v>
      </c>
      <c r="FT37" s="238">
        <f t="shared" si="26"/>
        <v>0</v>
      </c>
      <c r="FU37" s="238">
        <f t="shared" si="26"/>
        <v>0</v>
      </c>
      <c r="FV37" s="238">
        <f t="shared" si="26"/>
        <v>0</v>
      </c>
      <c r="FW37" s="238">
        <f t="shared" si="26"/>
        <v>0</v>
      </c>
      <c r="FX37" s="238">
        <f t="shared" si="26"/>
        <v>0</v>
      </c>
      <c r="FY37" s="238">
        <f t="shared" si="26"/>
        <v>0</v>
      </c>
      <c r="FZ37" s="238">
        <f t="shared" si="26"/>
        <v>0</v>
      </c>
      <c r="GA37" s="238">
        <f t="shared" si="26"/>
        <v>0</v>
      </c>
      <c r="GB37" s="238">
        <f t="shared" si="26"/>
        <v>0</v>
      </c>
      <c r="GC37" s="238">
        <f t="shared" ref="GC37:GJ37" si="27">SUM(GC32:GC36)</f>
        <v>0</v>
      </c>
      <c r="GD37" s="238">
        <f t="shared" si="27"/>
        <v>0</v>
      </c>
      <c r="GE37" s="238">
        <f t="shared" si="27"/>
        <v>0</v>
      </c>
      <c r="GF37" s="238">
        <f t="shared" si="27"/>
        <v>0</v>
      </c>
      <c r="GG37" s="238">
        <f t="shared" si="27"/>
        <v>0</v>
      </c>
      <c r="GH37" s="238">
        <f t="shared" si="27"/>
        <v>0</v>
      </c>
      <c r="GI37" s="238">
        <f t="shared" si="27"/>
        <v>0</v>
      </c>
      <c r="GJ37" s="238">
        <f t="shared" si="27"/>
        <v>0</v>
      </c>
    </row>
    <row r="38" spans="1:192" outlineLevel="1" x14ac:dyDescent="0.25">
      <c r="A38" s="211"/>
      <c r="D38" s="215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41"/>
      <c r="S38" s="241"/>
      <c r="T38" s="241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1"/>
      <c r="CA38" s="241"/>
      <c r="CB38" s="241"/>
      <c r="CC38" s="241"/>
      <c r="CD38" s="241"/>
      <c r="CE38" s="241"/>
      <c r="CF38" s="241"/>
      <c r="CG38" s="241"/>
      <c r="CH38" s="241"/>
      <c r="CI38" s="241"/>
      <c r="CJ38" s="241"/>
      <c r="CK38" s="241"/>
      <c r="CL38" s="241"/>
      <c r="CM38" s="241"/>
      <c r="CN38" s="241"/>
      <c r="CO38" s="241"/>
      <c r="CP38" s="241"/>
      <c r="CQ38" s="241"/>
      <c r="CR38" s="241"/>
      <c r="CS38" s="241"/>
      <c r="CT38" s="241"/>
      <c r="CU38" s="241"/>
      <c r="CV38" s="241"/>
      <c r="CW38" s="241"/>
      <c r="CX38" s="241"/>
      <c r="CY38" s="241"/>
      <c r="CZ38" s="241"/>
      <c r="DA38" s="241"/>
      <c r="DB38" s="241"/>
      <c r="DC38" s="241"/>
      <c r="DD38" s="241"/>
      <c r="DE38" s="241"/>
      <c r="DF38" s="241"/>
      <c r="DG38" s="241"/>
      <c r="DH38" s="241"/>
      <c r="DI38" s="241"/>
      <c r="DJ38" s="241"/>
      <c r="DK38" s="241"/>
      <c r="DL38" s="241"/>
      <c r="DM38" s="241"/>
      <c r="DN38" s="241"/>
      <c r="DO38" s="241"/>
      <c r="DP38" s="241"/>
      <c r="DQ38" s="241"/>
      <c r="DR38" s="241"/>
      <c r="DS38" s="241"/>
      <c r="DT38" s="241"/>
      <c r="DU38" s="241"/>
      <c r="DV38" s="241"/>
      <c r="DW38" s="241"/>
      <c r="DX38" s="241"/>
      <c r="DY38" s="241"/>
      <c r="DZ38" s="241"/>
      <c r="EA38" s="241"/>
      <c r="EB38" s="241"/>
      <c r="EC38" s="241"/>
      <c r="ED38" s="241"/>
      <c r="EE38" s="241"/>
      <c r="EF38" s="241"/>
      <c r="EG38" s="241"/>
      <c r="EH38" s="241"/>
      <c r="EI38" s="241"/>
      <c r="EJ38" s="241"/>
      <c r="EK38" s="241"/>
      <c r="EL38" s="241"/>
      <c r="EM38" s="241"/>
      <c r="EN38" s="241"/>
      <c r="EO38" s="241"/>
      <c r="EP38" s="241"/>
      <c r="EQ38" s="241"/>
      <c r="ER38" s="241"/>
      <c r="ES38" s="241"/>
      <c r="ET38" s="241"/>
      <c r="EU38" s="241"/>
      <c r="EV38" s="241"/>
      <c r="EW38" s="241"/>
      <c r="EX38" s="241"/>
      <c r="EY38" s="241"/>
      <c r="EZ38" s="241"/>
      <c r="FA38" s="241"/>
      <c r="FB38" s="241"/>
      <c r="FC38" s="241"/>
      <c r="FD38" s="241"/>
      <c r="FE38" s="241"/>
      <c r="FF38" s="241"/>
      <c r="FG38" s="241"/>
      <c r="FH38" s="241"/>
      <c r="FI38" s="241"/>
      <c r="FJ38" s="241"/>
      <c r="FK38" s="241"/>
      <c r="FL38" s="241"/>
      <c r="FM38" s="241"/>
      <c r="FN38" s="241"/>
      <c r="FO38" s="241"/>
      <c r="FP38" s="241"/>
      <c r="FQ38" s="241"/>
      <c r="FR38" s="241"/>
      <c r="FS38" s="241"/>
      <c r="FT38" s="241"/>
      <c r="FU38" s="241"/>
      <c r="FV38" s="241"/>
      <c r="FW38" s="241"/>
      <c r="FX38" s="241"/>
      <c r="FY38" s="241"/>
      <c r="FZ38" s="241"/>
      <c r="GA38" s="241"/>
      <c r="GB38" s="241"/>
      <c r="GC38" s="241"/>
      <c r="GD38" s="241"/>
      <c r="GE38" s="241"/>
      <c r="GF38" s="241"/>
      <c r="GG38" s="241"/>
      <c r="GH38" s="241"/>
      <c r="GI38" s="241"/>
      <c r="GJ38" s="241"/>
    </row>
    <row r="39" spans="1:192" outlineLevel="1" x14ac:dyDescent="0.25">
      <c r="A39" s="211"/>
      <c r="D39" s="215"/>
      <c r="E39" s="241" t="str">
        <f xml:space="preserve"> ConCost!E$79</f>
        <v>Construction costs</v>
      </c>
      <c r="F39" s="241">
        <f xml:space="preserve"> ConCost!F$79</f>
        <v>0</v>
      </c>
      <c r="G39" s="241" t="str">
        <f xml:space="preserve"> ConCost!G$79</f>
        <v>$ 000s</v>
      </c>
      <c r="H39" s="241">
        <f xml:space="preserve"> ConCost!H$79</f>
        <v>-317550</v>
      </c>
      <c r="I39" s="241">
        <f xml:space="preserve"> ConCost!I$79</f>
        <v>0</v>
      </c>
      <c r="J39" s="241">
        <f xml:space="preserve"> ConCost!J$79</f>
        <v>0</v>
      </c>
      <c r="K39" s="241">
        <f xml:space="preserve"> ConCost!K$79</f>
        <v>0</v>
      </c>
      <c r="L39" s="241">
        <f xml:space="preserve"> ConCost!L$79</f>
        <v>-32088.461538461539</v>
      </c>
      <c r="M39" s="241">
        <f xml:space="preserve"> ConCost!M$79</f>
        <v>-71365.38461538461</v>
      </c>
      <c r="N39" s="241">
        <f xml:space="preserve"> ConCost!N$79</f>
        <v>-71365.38461538461</v>
      </c>
      <c r="O39" s="241">
        <f xml:space="preserve"> ConCost!O$79</f>
        <v>-71365.38461538461</v>
      </c>
      <c r="P39" s="241">
        <f xml:space="preserve"> ConCost!P$79</f>
        <v>-71365.38461538461</v>
      </c>
      <c r="Q39" s="241">
        <f xml:space="preserve"> ConCost!Q$79</f>
        <v>0</v>
      </c>
      <c r="R39" s="241">
        <f xml:space="preserve"> ConCost!R$79</f>
        <v>0</v>
      </c>
      <c r="S39" s="241">
        <f xml:space="preserve"> ConCost!S$79</f>
        <v>0</v>
      </c>
      <c r="T39" s="241">
        <f xml:space="preserve"> ConCost!T$79</f>
        <v>0</v>
      </c>
      <c r="U39" s="241">
        <f xml:space="preserve"> ConCost!U$79</f>
        <v>0</v>
      </c>
      <c r="V39" s="241">
        <f xml:space="preserve"> ConCost!V$79</f>
        <v>0</v>
      </c>
      <c r="W39" s="241">
        <f xml:space="preserve"> ConCost!W$79</f>
        <v>0</v>
      </c>
      <c r="X39" s="241">
        <f xml:space="preserve"> ConCost!X$79</f>
        <v>0</v>
      </c>
      <c r="Y39" s="241">
        <f xml:space="preserve"> ConCost!Y$79</f>
        <v>0</v>
      </c>
      <c r="Z39" s="241">
        <f xml:space="preserve"> ConCost!Z$79</f>
        <v>0</v>
      </c>
      <c r="AA39" s="241">
        <f xml:space="preserve"> ConCost!AA$79</f>
        <v>0</v>
      </c>
      <c r="AB39" s="241">
        <f xml:space="preserve"> ConCost!AB$79</f>
        <v>0</v>
      </c>
      <c r="AC39" s="241">
        <f xml:space="preserve"> ConCost!AC$79</f>
        <v>0</v>
      </c>
      <c r="AD39" s="241">
        <f xml:space="preserve"> ConCost!AD$79</f>
        <v>0</v>
      </c>
      <c r="AE39" s="241">
        <f xml:space="preserve"> ConCost!AE$79</f>
        <v>0</v>
      </c>
      <c r="AF39" s="241">
        <f xml:space="preserve"> ConCost!AF$79</f>
        <v>0</v>
      </c>
      <c r="AG39" s="241">
        <f xml:space="preserve"> ConCost!AG$79</f>
        <v>0</v>
      </c>
      <c r="AH39" s="241">
        <f xml:space="preserve"> ConCost!AH$79</f>
        <v>0</v>
      </c>
      <c r="AI39" s="241">
        <f xml:space="preserve"> ConCost!AI$79</f>
        <v>0</v>
      </c>
      <c r="AJ39" s="241">
        <f xml:space="preserve"> ConCost!AJ$79</f>
        <v>0</v>
      </c>
      <c r="AK39" s="241">
        <f xml:space="preserve"> ConCost!AK$79</f>
        <v>0</v>
      </c>
      <c r="AL39" s="241">
        <f xml:space="preserve"> ConCost!AL$79</f>
        <v>0</v>
      </c>
      <c r="AM39" s="241">
        <f xml:space="preserve"> ConCost!AM$79</f>
        <v>0</v>
      </c>
      <c r="AN39" s="241">
        <f xml:space="preserve"> ConCost!AN$79</f>
        <v>0</v>
      </c>
      <c r="AO39" s="241">
        <f xml:space="preserve"> ConCost!AO$79</f>
        <v>0</v>
      </c>
      <c r="AP39" s="241">
        <f xml:space="preserve"> ConCost!AP$79</f>
        <v>0</v>
      </c>
      <c r="AQ39" s="241">
        <f xml:space="preserve"> ConCost!AQ$79</f>
        <v>0</v>
      </c>
      <c r="AR39" s="241">
        <f xml:space="preserve"> ConCost!AR$79</f>
        <v>0</v>
      </c>
      <c r="AS39" s="241">
        <f xml:space="preserve"> ConCost!AS$79</f>
        <v>0</v>
      </c>
      <c r="AT39" s="241">
        <f xml:space="preserve"> ConCost!AT$79</f>
        <v>0</v>
      </c>
      <c r="AU39" s="241">
        <f xml:space="preserve"> ConCost!AU$79</f>
        <v>0</v>
      </c>
      <c r="AV39" s="241">
        <f xml:space="preserve"> ConCost!AV$79</f>
        <v>0</v>
      </c>
      <c r="AW39" s="241">
        <f xml:space="preserve"> ConCost!AW$79</f>
        <v>0</v>
      </c>
      <c r="AX39" s="241">
        <f xml:space="preserve"> ConCost!AX$79</f>
        <v>0</v>
      </c>
      <c r="AY39" s="241">
        <f xml:space="preserve"> ConCost!AY$79</f>
        <v>0</v>
      </c>
      <c r="AZ39" s="241">
        <f xml:space="preserve"> ConCost!AZ$79</f>
        <v>0</v>
      </c>
      <c r="BA39" s="241">
        <f xml:space="preserve"> ConCost!BA$79</f>
        <v>0</v>
      </c>
      <c r="BB39" s="241">
        <f xml:space="preserve"> ConCost!BB$79</f>
        <v>0</v>
      </c>
      <c r="BC39" s="241">
        <f xml:space="preserve"> ConCost!BC$79</f>
        <v>0</v>
      </c>
      <c r="BD39" s="241">
        <f xml:space="preserve"> ConCost!BD$79</f>
        <v>0</v>
      </c>
      <c r="BE39" s="241">
        <f xml:space="preserve"> ConCost!BE$79</f>
        <v>0</v>
      </c>
      <c r="BF39" s="241">
        <f xml:space="preserve"> ConCost!BF$79</f>
        <v>0</v>
      </c>
      <c r="BG39" s="241">
        <f xml:space="preserve"> ConCost!BG$79</f>
        <v>0</v>
      </c>
      <c r="BH39" s="241">
        <f xml:space="preserve"> ConCost!BH$79</f>
        <v>0</v>
      </c>
      <c r="BI39" s="241">
        <f xml:space="preserve"> ConCost!BI$79</f>
        <v>0</v>
      </c>
      <c r="BJ39" s="241">
        <f xml:space="preserve"> ConCost!BJ$79</f>
        <v>0</v>
      </c>
      <c r="BK39" s="241">
        <f xml:space="preserve"> ConCost!BK$79</f>
        <v>0</v>
      </c>
      <c r="BL39" s="241">
        <f xml:space="preserve"> ConCost!BL$79</f>
        <v>0</v>
      </c>
      <c r="BM39" s="241">
        <f xml:space="preserve"> ConCost!BM$79</f>
        <v>0</v>
      </c>
      <c r="BN39" s="241">
        <f xml:space="preserve"> ConCost!BN$79</f>
        <v>0</v>
      </c>
      <c r="BO39" s="241">
        <f xml:space="preserve"> ConCost!BO$79</f>
        <v>0</v>
      </c>
      <c r="BP39" s="241">
        <f xml:space="preserve"> ConCost!BP$79</f>
        <v>0</v>
      </c>
      <c r="BQ39" s="241">
        <f xml:space="preserve"> ConCost!BQ$79</f>
        <v>0</v>
      </c>
      <c r="BR39" s="241">
        <f xml:space="preserve"> ConCost!BR$79</f>
        <v>0</v>
      </c>
      <c r="BS39" s="241">
        <f xml:space="preserve"> ConCost!BS$79</f>
        <v>0</v>
      </c>
      <c r="BT39" s="241">
        <f xml:space="preserve"> ConCost!BT$79</f>
        <v>0</v>
      </c>
      <c r="BU39" s="241">
        <f xml:space="preserve"> ConCost!BU$79</f>
        <v>0</v>
      </c>
      <c r="BV39" s="241">
        <f xml:space="preserve"> ConCost!BV$79</f>
        <v>0</v>
      </c>
      <c r="BW39" s="241">
        <f xml:space="preserve"> ConCost!BW$79</f>
        <v>0</v>
      </c>
      <c r="BX39" s="241">
        <f xml:space="preserve"> ConCost!BX$79</f>
        <v>0</v>
      </c>
      <c r="BY39" s="241">
        <f xml:space="preserve"> ConCost!BY$79</f>
        <v>0</v>
      </c>
      <c r="BZ39" s="241">
        <f xml:space="preserve"> ConCost!BZ$79</f>
        <v>0</v>
      </c>
      <c r="CA39" s="241">
        <f xml:space="preserve"> ConCost!CA$79</f>
        <v>0</v>
      </c>
      <c r="CB39" s="241">
        <f xml:space="preserve"> ConCost!CB$79</f>
        <v>0</v>
      </c>
      <c r="CC39" s="241">
        <f xml:space="preserve"> ConCost!CC$79</f>
        <v>0</v>
      </c>
      <c r="CD39" s="241">
        <f xml:space="preserve"> ConCost!CD$79</f>
        <v>0</v>
      </c>
      <c r="CE39" s="241">
        <f xml:space="preserve"> ConCost!CE$79</f>
        <v>0</v>
      </c>
      <c r="CF39" s="241">
        <f xml:space="preserve"> ConCost!CF$79</f>
        <v>0</v>
      </c>
      <c r="CG39" s="241">
        <f xml:space="preserve"> ConCost!CG$79</f>
        <v>0</v>
      </c>
      <c r="CH39" s="241">
        <f xml:space="preserve"> ConCost!CH$79</f>
        <v>0</v>
      </c>
      <c r="CI39" s="241">
        <f xml:space="preserve"> ConCost!CI$79</f>
        <v>0</v>
      </c>
      <c r="CJ39" s="241">
        <f xml:space="preserve"> ConCost!CJ$79</f>
        <v>0</v>
      </c>
      <c r="CK39" s="241">
        <f xml:space="preserve"> ConCost!CK$79</f>
        <v>0</v>
      </c>
      <c r="CL39" s="241">
        <f xml:space="preserve"> ConCost!CL$79</f>
        <v>0</v>
      </c>
      <c r="CM39" s="241">
        <f xml:space="preserve"> ConCost!CM$79</f>
        <v>0</v>
      </c>
      <c r="CN39" s="241">
        <f xml:space="preserve"> ConCost!CN$79</f>
        <v>0</v>
      </c>
      <c r="CO39" s="241">
        <f xml:space="preserve"> ConCost!CO$79</f>
        <v>0</v>
      </c>
      <c r="CP39" s="241">
        <f xml:space="preserve"> ConCost!CP$79</f>
        <v>0</v>
      </c>
      <c r="CQ39" s="241">
        <f xml:space="preserve"> ConCost!CQ$79</f>
        <v>0</v>
      </c>
      <c r="CR39" s="241">
        <f xml:space="preserve"> ConCost!CR$79</f>
        <v>0</v>
      </c>
      <c r="CS39" s="241">
        <f xml:space="preserve"> ConCost!CS$79</f>
        <v>0</v>
      </c>
      <c r="CT39" s="241">
        <f xml:space="preserve"> ConCost!CT$79</f>
        <v>0</v>
      </c>
      <c r="CU39" s="241">
        <f xml:space="preserve"> ConCost!CU$79</f>
        <v>0</v>
      </c>
      <c r="CV39" s="241">
        <f xml:space="preserve"> ConCost!CV$79</f>
        <v>0</v>
      </c>
      <c r="CW39" s="241">
        <f xml:space="preserve"> ConCost!CW$79</f>
        <v>0</v>
      </c>
      <c r="CX39" s="241">
        <f xml:space="preserve"> ConCost!CX$79</f>
        <v>0</v>
      </c>
      <c r="CY39" s="241">
        <f xml:space="preserve"> ConCost!CY$79</f>
        <v>0</v>
      </c>
      <c r="CZ39" s="241">
        <f xml:space="preserve"> ConCost!CZ$79</f>
        <v>0</v>
      </c>
      <c r="DA39" s="241">
        <f xml:space="preserve"> ConCost!DA$79</f>
        <v>0</v>
      </c>
      <c r="DB39" s="241">
        <f xml:space="preserve"> ConCost!DB$79</f>
        <v>0</v>
      </c>
      <c r="DC39" s="241">
        <f xml:space="preserve"> ConCost!DC$79</f>
        <v>0</v>
      </c>
      <c r="DD39" s="241">
        <f xml:space="preserve"> ConCost!DD$79</f>
        <v>0</v>
      </c>
      <c r="DE39" s="241">
        <f xml:space="preserve"> ConCost!DE$79</f>
        <v>0</v>
      </c>
      <c r="DF39" s="241">
        <f xml:space="preserve"> ConCost!DF$79</f>
        <v>0</v>
      </c>
      <c r="DG39" s="241">
        <f xml:space="preserve"> ConCost!DG$79</f>
        <v>0</v>
      </c>
      <c r="DH39" s="241">
        <f xml:space="preserve"> ConCost!DH$79</f>
        <v>0</v>
      </c>
      <c r="DI39" s="241">
        <f xml:space="preserve"> ConCost!DI$79</f>
        <v>0</v>
      </c>
      <c r="DJ39" s="241">
        <f xml:space="preserve"> ConCost!DJ$79</f>
        <v>0</v>
      </c>
      <c r="DK39" s="241">
        <f xml:space="preserve"> ConCost!DK$79</f>
        <v>0</v>
      </c>
      <c r="DL39" s="241">
        <f xml:space="preserve"> ConCost!DL$79</f>
        <v>0</v>
      </c>
      <c r="DM39" s="241">
        <f xml:space="preserve"> ConCost!DM$79</f>
        <v>0</v>
      </c>
      <c r="DN39" s="241">
        <f xml:space="preserve"> ConCost!DN$79</f>
        <v>0</v>
      </c>
      <c r="DO39" s="241">
        <f xml:space="preserve"> ConCost!DO$79</f>
        <v>0</v>
      </c>
      <c r="DP39" s="241">
        <f xml:space="preserve"> ConCost!DP$79</f>
        <v>0</v>
      </c>
      <c r="DQ39" s="241">
        <f xml:space="preserve"> ConCost!DQ$79</f>
        <v>0</v>
      </c>
      <c r="DR39" s="241">
        <f xml:space="preserve"> ConCost!DR$79</f>
        <v>0</v>
      </c>
      <c r="DS39" s="241">
        <f xml:space="preserve"> ConCost!DS$79</f>
        <v>0</v>
      </c>
      <c r="DT39" s="241">
        <f xml:space="preserve"> ConCost!DT$79</f>
        <v>0</v>
      </c>
      <c r="DU39" s="241">
        <f xml:space="preserve"> ConCost!DU$79</f>
        <v>0</v>
      </c>
      <c r="DV39" s="241">
        <f xml:space="preserve"> ConCost!DV$79</f>
        <v>0</v>
      </c>
      <c r="DW39" s="241">
        <f xml:space="preserve"> ConCost!DW$79</f>
        <v>0</v>
      </c>
      <c r="DX39" s="241">
        <f xml:space="preserve"> ConCost!DX$79</f>
        <v>0</v>
      </c>
      <c r="DY39" s="241">
        <f xml:space="preserve"> ConCost!DY$79</f>
        <v>0</v>
      </c>
      <c r="DZ39" s="241">
        <f xml:space="preserve"> ConCost!DZ$79</f>
        <v>0</v>
      </c>
      <c r="EA39" s="241">
        <f xml:space="preserve"> ConCost!EA$79</f>
        <v>0</v>
      </c>
      <c r="EB39" s="241">
        <f xml:space="preserve"> ConCost!EB$79</f>
        <v>0</v>
      </c>
      <c r="EC39" s="241">
        <f xml:space="preserve"> ConCost!EC$79</f>
        <v>0</v>
      </c>
      <c r="ED39" s="241">
        <f xml:space="preserve"> ConCost!ED$79</f>
        <v>0</v>
      </c>
      <c r="EE39" s="241">
        <f xml:space="preserve"> ConCost!EE$79</f>
        <v>0</v>
      </c>
      <c r="EF39" s="241">
        <f xml:space="preserve"> ConCost!EF$79</f>
        <v>0</v>
      </c>
      <c r="EG39" s="241">
        <f xml:space="preserve"> ConCost!EG$79</f>
        <v>0</v>
      </c>
      <c r="EH39" s="241">
        <f xml:space="preserve"> ConCost!EH$79</f>
        <v>0</v>
      </c>
      <c r="EI39" s="241">
        <f xml:space="preserve"> ConCost!EI$79</f>
        <v>0</v>
      </c>
      <c r="EJ39" s="241">
        <f xml:space="preserve"> ConCost!EJ$79</f>
        <v>0</v>
      </c>
      <c r="EK39" s="241">
        <f xml:space="preserve"> ConCost!EK$79</f>
        <v>0</v>
      </c>
      <c r="EL39" s="241">
        <f xml:space="preserve"> ConCost!EL$79</f>
        <v>0</v>
      </c>
      <c r="EM39" s="241">
        <f xml:space="preserve"> ConCost!EM$79</f>
        <v>0</v>
      </c>
      <c r="EN39" s="241">
        <f xml:space="preserve"> ConCost!EN$79</f>
        <v>0</v>
      </c>
      <c r="EO39" s="241">
        <f xml:space="preserve"> ConCost!EO$79</f>
        <v>0</v>
      </c>
      <c r="EP39" s="241">
        <f xml:space="preserve"> ConCost!EP$79</f>
        <v>0</v>
      </c>
      <c r="EQ39" s="241">
        <f xml:space="preserve"> ConCost!EQ$79</f>
        <v>0</v>
      </c>
      <c r="ER39" s="241">
        <f xml:space="preserve"> ConCost!ER$79</f>
        <v>0</v>
      </c>
      <c r="ES39" s="241">
        <f xml:space="preserve"> ConCost!ES$79</f>
        <v>0</v>
      </c>
      <c r="ET39" s="241">
        <f xml:space="preserve"> ConCost!ET$79</f>
        <v>0</v>
      </c>
      <c r="EU39" s="241">
        <f xml:space="preserve"> ConCost!EU$79</f>
        <v>0</v>
      </c>
      <c r="EV39" s="241">
        <f xml:space="preserve"> ConCost!EV$79</f>
        <v>0</v>
      </c>
      <c r="EW39" s="241">
        <f xml:space="preserve"> ConCost!EW$79</f>
        <v>0</v>
      </c>
      <c r="EX39" s="241">
        <f xml:space="preserve"> ConCost!EX$79</f>
        <v>0</v>
      </c>
      <c r="EY39" s="241">
        <f xml:space="preserve"> ConCost!EY$79</f>
        <v>0</v>
      </c>
      <c r="EZ39" s="241">
        <f xml:space="preserve"> ConCost!EZ$79</f>
        <v>0</v>
      </c>
      <c r="FA39" s="241">
        <f xml:space="preserve"> ConCost!FA$79</f>
        <v>0</v>
      </c>
      <c r="FB39" s="241">
        <f xml:space="preserve"> ConCost!FB$79</f>
        <v>0</v>
      </c>
      <c r="FC39" s="241">
        <f xml:space="preserve"> ConCost!FC$79</f>
        <v>0</v>
      </c>
      <c r="FD39" s="241">
        <f xml:space="preserve"> ConCost!FD$79</f>
        <v>0</v>
      </c>
      <c r="FE39" s="241">
        <f xml:space="preserve"> ConCost!FE$79</f>
        <v>0</v>
      </c>
      <c r="FF39" s="241">
        <f xml:space="preserve"> ConCost!FF$79</f>
        <v>0</v>
      </c>
      <c r="FG39" s="241">
        <f xml:space="preserve"> ConCost!FG$79</f>
        <v>0</v>
      </c>
      <c r="FH39" s="241">
        <f xml:space="preserve"> ConCost!FH$79</f>
        <v>0</v>
      </c>
      <c r="FI39" s="241">
        <f xml:space="preserve"> ConCost!FI$79</f>
        <v>0</v>
      </c>
      <c r="FJ39" s="241">
        <f xml:space="preserve"> ConCost!FJ$79</f>
        <v>0</v>
      </c>
      <c r="FK39" s="241">
        <f xml:space="preserve"> ConCost!FK$79</f>
        <v>0</v>
      </c>
      <c r="FL39" s="241">
        <f xml:space="preserve"> ConCost!FL$79</f>
        <v>0</v>
      </c>
      <c r="FM39" s="241">
        <f xml:space="preserve"> ConCost!FM$79</f>
        <v>0</v>
      </c>
      <c r="FN39" s="241">
        <f xml:space="preserve"> ConCost!FN$79</f>
        <v>0</v>
      </c>
      <c r="FO39" s="241">
        <f xml:space="preserve"> ConCost!FO$79</f>
        <v>0</v>
      </c>
      <c r="FP39" s="241">
        <f xml:space="preserve"> ConCost!FP$79</f>
        <v>0</v>
      </c>
      <c r="FQ39" s="241">
        <f xml:space="preserve"> ConCost!FQ$79</f>
        <v>0</v>
      </c>
      <c r="FR39" s="241">
        <f xml:space="preserve"> ConCost!FR$79</f>
        <v>0</v>
      </c>
      <c r="FS39" s="241">
        <f xml:space="preserve"> ConCost!FS$79</f>
        <v>0</v>
      </c>
      <c r="FT39" s="241">
        <f xml:space="preserve"> ConCost!FT$79</f>
        <v>0</v>
      </c>
      <c r="FU39" s="241">
        <f xml:space="preserve"> ConCost!FU$79</f>
        <v>0</v>
      </c>
      <c r="FV39" s="241">
        <f xml:space="preserve"> ConCost!FV$79</f>
        <v>0</v>
      </c>
      <c r="FW39" s="241">
        <f xml:space="preserve"> ConCost!FW$79</f>
        <v>0</v>
      </c>
      <c r="FX39" s="241">
        <f xml:space="preserve"> ConCost!FX$79</f>
        <v>0</v>
      </c>
      <c r="FY39" s="241">
        <f xml:space="preserve"> ConCost!FY$79</f>
        <v>0</v>
      </c>
      <c r="FZ39" s="241">
        <f xml:space="preserve"> ConCost!FZ$79</f>
        <v>0</v>
      </c>
      <c r="GA39" s="241">
        <f xml:space="preserve"> ConCost!GA$79</f>
        <v>0</v>
      </c>
      <c r="GB39" s="241">
        <f xml:space="preserve"> ConCost!GB$79</f>
        <v>0</v>
      </c>
      <c r="GC39" s="241">
        <f xml:space="preserve"> ConCost!GC$79</f>
        <v>0</v>
      </c>
      <c r="GD39" s="241">
        <f xml:space="preserve"> ConCost!GD$79</f>
        <v>0</v>
      </c>
      <c r="GE39" s="241">
        <f xml:space="preserve"> ConCost!GE$79</f>
        <v>0</v>
      </c>
      <c r="GF39" s="241">
        <f xml:space="preserve"> ConCost!GF$79</f>
        <v>0</v>
      </c>
      <c r="GG39" s="241">
        <f xml:space="preserve"> ConCost!GG$79</f>
        <v>0</v>
      </c>
      <c r="GH39" s="241">
        <f xml:space="preserve"> ConCost!GH$79</f>
        <v>0</v>
      </c>
      <c r="GI39" s="241">
        <f xml:space="preserve"> ConCost!GI$79</f>
        <v>0</v>
      </c>
      <c r="GJ39" s="241">
        <f xml:space="preserve"> ConCost!GJ$79</f>
        <v>0</v>
      </c>
    </row>
    <row r="40" spans="1:192" outlineLevel="1" x14ac:dyDescent="0.25">
      <c r="A40" s="211"/>
      <c r="D40" s="215"/>
      <c r="E40" s="241" t="str">
        <f xml:space="preserve"> ConFin!E$364</f>
        <v>Financing fees</v>
      </c>
      <c r="F40" s="241">
        <f xml:space="preserve"> ConFin!F$364</f>
        <v>0</v>
      </c>
      <c r="G40" s="241" t="str">
        <f xml:space="preserve"> ConFin!G$364</f>
        <v>$ 000s</v>
      </c>
      <c r="H40" s="241">
        <f xml:space="preserve"> ConFin!H$364</f>
        <v>-19524.580952781755</v>
      </c>
      <c r="I40" s="241">
        <f xml:space="preserve"> ConFin!I$364</f>
        <v>0</v>
      </c>
      <c r="J40" s="241">
        <f xml:space="preserve"> ConFin!J$364</f>
        <v>0</v>
      </c>
      <c r="K40" s="241">
        <f xml:space="preserve"> ConFin!K$364</f>
        <v>0</v>
      </c>
      <c r="L40" s="241">
        <f xml:space="preserve"> ConFin!L$364</f>
        <v>-5376.5052897701025</v>
      </c>
      <c r="M40" s="241">
        <f xml:space="preserve"> ConFin!M$364</f>
        <v>-1774.7863533706595</v>
      </c>
      <c r="N40" s="241">
        <f xml:space="preserve"> ConFin!N$364</f>
        <v>-2870.383823939791</v>
      </c>
      <c r="O40" s="241">
        <f xml:space="preserve"> ConFin!O$364</f>
        <v>-4154.582858235688</v>
      </c>
      <c r="P40" s="241">
        <f xml:space="preserve"> ConFin!P$364</f>
        <v>-5348.3226274655117</v>
      </c>
      <c r="Q40" s="241">
        <f xml:space="preserve"> ConFin!Q$364</f>
        <v>0</v>
      </c>
      <c r="R40" s="241">
        <f xml:space="preserve"> ConFin!R$364</f>
        <v>0</v>
      </c>
      <c r="S40" s="241">
        <f xml:space="preserve"> ConFin!S$364</f>
        <v>0</v>
      </c>
      <c r="T40" s="241">
        <f xml:space="preserve"> ConFin!T$364</f>
        <v>0</v>
      </c>
      <c r="U40" s="241">
        <f xml:space="preserve"> ConFin!U$364</f>
        <v>0</v>
      </c>
      <c r="V40" s="241">
        <f xml:space="preserve"> ConFin!V$364</f>
        <v>0</v>
      </c>
      <c r="W40" s="241">
        <f xml:space="preserve"> ConFin!W$364</f>
        <v>0</v>
      </c>
      <c r="X40" s="241">
        <f xml:space="preserve"> ConFin!X$364</f>
        <v>0</v>
      </c>
      <c r="Y40" s="241">
        <f xml:space="preserve"> ConFin!Y$364</f>
        <v>0</v>
      </c>
      <c r="Z40" s="241">
        <f xml:space="preserve"> ConFin!Z$364</f>
        <v>0</v>
      </c>
      <c r="AA40" s="241">
        <f xml:space="preserve"> ConFin!AA$364</f>
        <v>0</v>
      </c>
      <c r="AB40" s="241">
        <f xml:space="preserve"> ConFin!AB$364</f>
        <v>0</v>
      </c>
      <c r="AC40" s="241">
        <f xml:space="preserve"> ConFin!AC$364</f>
        <v>0</v>
      </c>
      <c r="AD40" s="241">
        <f xml:space="preserve"> ConFin!AD$364</f>
        <v>0</v>
      </c>
      <c r="AE40" s="241">
        <f xml:space="preserve"> ConFin!AE$364</f>
        <v>0</v>
      </c>
      <c r="AF40" s="241">
        <f xml:space="preserve"> ConFin!AF$364</f>
        <v>0</v>
      </c>
      <c r="AG40" s="241">
        <f xml:space="preserve"> ConFin!AG$364</f>
        <v>0</v>
      </c>
      <c r="AH40" s="241">
        <f xml:space="preserve"> ConFin!AH$364</f>
        <v>0</v>
      </c>
      <c r="AI40" s="241">
        <f xml:space="preserve"> ConFin!AI$364</f>
        <v>0</v>
      </c>
      <c r="AJ40" s="241">
        <f xml:space="preserve"> ConFin!AJ$364</f>
        <v>0</v>
      </c>
      <c r="AK40" s="241">
        <f xml:space="preserve"> ConFin!AK$364</f>
        <v>0</v>
      </c>
      <c r="AL40" s="241">
        <f xml:space="preserve"> ConFin!AL$364</f>
        <v>0</v>
      </c>
      <c r="AM40" s="241">
        <f xml:space="preserve"> ConFin!AM$364</f>
        <v>0</v>
      </c>
      <c r="AN40" s="241">
        <f xml:space="preserve"> ConFin!AN$364</f>
        <v>0</v>
      </c>
      <c r="AO40" s="241">
        <f xml:space="preserve"> ConFin!AO$364</f>
        <v>0</v>
      </c>
      <c r="AP40" s="241">
        <f xml:space="preserve"> ConFin!AP$364</f>
        <v>0</v>
      </c>
      <c r="AQ40" s="241">
        <f xml:space="preserve"> ConFin!AQ$364</f>
        <v>0</v>
      </c>
      <c r="AR40" s="241">
        <f xml:space="preserve"> ConFin!AR$364</f>
        <v>0</v>
      </c>
      <c r="AS40" s="241">
        <f xml:space="preserve"> ConFin!AS$364</f>
        <v>0</v>
      </c>
      <c r="AT40" s="241">
        <f xml:space="preserve"> ConFin!AT$364</f>
        <v>0</v>
      </c>
      <c r="AU40" s="241">
        <f xml:space="preserve"> ConFin!AU$364</f>
        <v>0</v>
      </c>
      <c r="AV40" s="241">
        <f xml:space="preserve"> ConFin!AV$364</f>
        <v>0</v>
      </c>
      <c r="AW40" s="241">
        <f xml:space="preserve"> ConFin!AW$364</f>
        <v>0</v>
      </c>
      <c r="AX40" s="241">
        <f xml:space="preserve"> ConFin!AX$364</f>
        <v>0</v>
      </c>
      <c r="AY40" s="241">
        <f xml:space="preserve"> ConFin!AY$364</f>
        <v>0</v>
      </c>
      <c r="AZ40" s="241">
        <f xml:space="preserve"> ConFin!AZ$364</f>
        <v>0</v>
      </c>
      <c r="BA40" s="241">
        <f xml:space="preserve"> ConFin!BA$364</f>
        <v>0</v>
      </c>
      <c r="BB40" s="241">
        <f xml:space="preserve"> ConFin!BB$364</f>
        <v>0</v>
      </c>
      <c r="BC40" s="241">
        <f xml:space="preserve"> ConFin!BC$364</f>
        <v>0</v>
      </c>
      <c r="BD40" s="241">
        <f xml:space="preserve"> ConFin!BD$364</f>
        <v>0</v>
      </c>
      <c r="BE40" s="241">
        <f xml:space="preserve"> ConFin!BE$364</f>
        <v>0</v>
      </c>
      <c r="BF40" s="241">
        <f xml:space="preserve"> ConFin!BF$364</f>
        <v>0</v>
      </c>
      <c r="BG40" s="241">
        <f xml:space="preserve"> ConFin!BG$364</f>
        <v>0</v>
      </c>
      <c r="BH40" s="241">
        <f xml:space="preserve"> ConFin!BH$364</f>
        <v>0</v>
      </c>
      <c r="BI40" s="241">
        <f xml:space="preserve"> ConFin!BI$364</f>
        <v>0</v>
      </c>
      <c r="BJ40" s="241">
        <f xml:space="preserve"> ConFin!BJ$364</f>
        <v>0</v>
      </c>
      <c r="BK40" s="241">
        <f xml:space="preserve"> ConFin!BK$364</f>
        <v>0</v>
      </c>
      <c r="BL40" s="241">
        <f xml:space="preserve"> ConFin!BL$364</f>
        <v>0</v>
      </c>
      <c r="BM40" s="241">
        <f xml:space="preserve"> ConFin!BM$364</f>
        <v>0</v>
      </c>
      <c r="BN40" s="241">
        <f xml:space="preserve"> ConFin!BN$364</f>
        <v>0</v>
      </c>
      <c r="BO40" s="241">
        <f xml:space="preserve"> ConFin!BO$364</f>
        <v>0</v>
      </c>
      <c r="BP40" s="241">
        <f xml:space="preserve"> ConFin!BP$364</f>
        <v>0</v>
      </c>
      <c r="BQ40" s="241">
        <f xml:space="preserve"> ConFin!BQ$364</f>
        <v>0</v>
      </c>
      <c r="BR40" s="241">
        <f xml:space="preserve"> ConFin!BR$364</f>
        <v>0</v>
      </c>
      <c r="BS40" s="241">
        <f xml:space="preserve"> ConFin!BS$364</f>
        <v>0</v>
      </c>
      <c r="BT40" s="241">
        <f xml:space="preserve"> ConFin!BT$364</f>
        <v>0</v>
      </c>
      <c r="BU40" s="241">
        <f xml:space="preserve"> ConFin!BU$364</f>
        <v>0</v>
      </c>
      <c r="BV40" s="241">
        <f xml:space="preserve"> ConFin!BV$364</f>
        <v>0</v>
      </c>
      <c r="BW40" s="241">
        <f xml:space="preserve"> ConFin!BW$364</f>
        <v>0</v>
      </c>
      <c r="BX40" s="241">
        <f xml:space="preserve"> ConFin!BX$364</f>
        <v>0</v>
      </c>
      <c r="BY40" s="241">
        <f xml:space="preserve"> ConFin!BY$364</f>
        <v>0</v>
      </c>
      <c r="BZ40" s="241">
        <f xml:space="preserve"> ConFin!BZ$364</f>
        <v>0</v>
      </c>
      <c r="CA40" s="241">
        <f xml:space="preserve"> ConFin!CA$364</f>
        <v>0</v>
      </c>
      <c r="CB40" s="241">
        <f xml:space="preserve"> ConFin!CB$364</f>
        <v>0</v>
      </c>
      <c r="CC40" s="241">
        <f xml:space="preserve"> ConFin!CC$364</f>
        <v>0</v>
      </c>
      <c r="CD40" s="241">
        <f xml:space="preserve"> ConFin!CD$364</f>
        <v>0</v>
      </c>
      <c r="CE40" s="241">
        <f xml:space="preserve"> ConFin!CE$364</f>
        <v>0</v>
      </c>
      <c r="CF40" s="241">
        <f xml:space="preserve"> ConFin!CF$364</f>
        <v>0</v>
      </c>
      <c r="CG40" s="241">
        <f xml:space="preserve"> ConFin!CG$364</f>
        <v>0</v>
      </c>
      <c r="CH40" s="241">
        <f xml:space="preserve"> ConFin!CH$364</f>
        <v>0</v>
      </c>
      <c r="CI40" s="241">
        <f xml:space="preserve"> ConFin!CI$364</f>
        <v>0</v>
      </c>
      <c r="CJ40" s="241">
        <f xml:space="preserve"> ConFin!CJ$364</f>
        <v>0</v>
      </c>
      <c r="CK40" s="241">
        <f xml:space="preserve"> ConFin!CK$364</f>
        <v>0</v>
      </c>
      <c r="CL40" s="241">
        <f xml:space="preserve"> ConFin!CL$364</f>
        <v>0</v>
      </c>
      <c r="CM40" s="241">
        <f xml:space="preserve"> ConFin!CM$364</f>
        <v>0</v>
      </c>
      <c r="CN40" s="241">
        <f xml:space="preserve"> ConFin!CN$364</f>
        <v>0</v>
      </c>
      <c r="CO40" s="241">
        <f xml:space="preserve"> ConFin!CO$364</f>
        <v>0</v>
      </c>
      <c r="CP40" s="241">
        <f xml:space="preserve"> ConFin!CP$364</f>
        <v>0</v>
      </c>
      <c r="CQ40" s="241">
        <f xml:space="preserve"> ConFin!CQ$364</f>
        <v>0</v>
      </c>
      <c r="CR40" s="241">
        <f xml:space="preserve"> ConFin!CR$364</f>
        <v>0</v>
      </c>
      <c r="CS40" s="241">
        <f xml:space="preserve"> ConFin!CS$364</f>
        <v>0</v>
      </c>
      <c r="CT40" s="241">
        <f xml:space="preserve"> ConFin!CT$364</f>
        <v>0</v>
      </c>
      <c r="CU40" s="241">
        <f xml:space="preserve"> ConFin!CU$364</f>
        <v>0</v>
      </c>
      <c r="CV40" s="241">
        <f xml:space="preserve"> ConFin!CV$364</f>
        <v>0</v>
      </c>
      <c r="CW40" s="241">
        <f xml:space="preserve"> ConFin!CW$364</f>
        <v>0</v>
      </c>
      <c r="CX40" s="241">
        <f xml:space="preserve"> ConFin!CX$364</f>
        <v>0</v>
      </c>
      <c r="CY40" s="241">
        <f xml:space="preserve"> ConFin!CY$364</f>
        <v>0</v>
      </c>
      <c r="CZ40" s="241">
        <f xml:space="preserve"> ConFin!CZ$364</f>
        <v>0</v>
      </c>
      <c r="DA40" s="241">
        <f xml:space="preserve"> ConFin!DA$364</f>
        <v>0</v>
      </c>
      <c r="DB40" s="241">
        <f xml:space="preserve"> ConFin!DB$364</f>
        <v>0</v>
      </c>
      <c r="DC40" s="241">
        <f xml:space="preserve"> ConFin!DC$364</f>
        <v>0</v>
      </c>
      <c r="DD40" s="241">
        <f xml:space="preserve"> ConFin!DD$364</f>
        <v>0</v>
      </c>
      <c r="DE40" s="241">
        <f xml:space="preserve"> ConFin!DE$364</f>
        <v>0</v>
      </c>
      <c r="DF40" s="241">
        <f xml:space="preserve"> ConFin!DF$364</f>
        <v>0</v>
      </c>
      <c r="DG40" s="241">
        <f xml:space="preserve"> ConFin!DG$364</f>
        <v>0</v>
      </c>
      <c r="DH40" s="241">
        <f xml:space="preserve"> ConFin!DH$364</f>
        <v>0</v>
      </c>
      <c r="DI40" s="241">
        <f xml:space="preserve"> ConFin!DI$364</f>
        <v>0</v>
      </c>
      <c r="DJ40" s="241">
        <f xml:space="preserve"> ConFin!DJ$364</f>
        <v>0</v>
      </c>
      <c r="DK40" s="241">
        <f xml:space="preserve"> ConFin!DK$364</f>
        <v>0</v>
      </c>
      <c r="DL40" s="241">
        <f xml:space="preserve"> ConFin!DL$364</f>
        <v>0</v>
      </c>
      <c r="DM40" s="241">
        <f xml:space="preserve"> ConFin!DM$364</f>
        <v>0</v>
      </c>
      <c r="DN40" s="241">
        <f xml:space="preserve"> ConFin!DN$364</f>
        <v>0</v>
      </c>
      <c r="DO40" s="241">
        <f xml:space="preserve"> ConFin!DO$364</f>
        <v>0</v>
      </c>
      <c r="DP40" s="241">
        <f xml:space="preserve"> ConFin!DP$364</f>
        <v>0</v>
      </c>
      <c r="DQ40" s="241">
        <f xml:space="preserve"> ConFin!DQ$364</f>
        <v>0</v>
      </c>
      <c r="DR40" s="241">
        <f xml:space="preserve"> ConFin!DR$364</f>
        <v>0</v>
      </c>
      <c r="DS40" s="241">
        <f xml:space="preserve"> ConFin!DS$364</f>
        <v>0</v>
      </c>
      <c r="DT40" s="241">
        <f xml:space="preserve"> ConFin!DT$364</f>
        <v>0</v>
      </c>
      <c r="DU40" s="241">
        <f xml:space="preserve"> ConFin!DU$364</f>
        <v>0</v>
      </c>
      <c r="DV40" s="241">
        <f xml:space="preserve"> ConFin!DV$364</f>
        <v>0</v>
      </c>
      <c r="DW40" s="241">
        <f xml:space="preserve"> ConFin!DW$364</f>
        <v>0</v>
      </c>
      <c r="DX40" s="241">
        <f xml:space="preserve"> ConFin!DX$364</f>
        <v>0</v>
      </c>
      <c r="DY40" s="241">
        <f xml:space="preserve"> ConFin!DY$364</f>
        <v>0</v>
      </c>
      <c r="DZ40" s="241">
        <f xml:space="preserve"> ConFin!DZ$364</f>
        <v>0</v>
      </c>
      <c r="EA40" s="241">
        <f xml:space="preserve"> ConFin!EA$364</f>
        <v>0</v>
      </c>
      <c r="EB40" s="241">
        <f xml:space="preserve"> ConFin!EB$364</f>
        <v>0</v>
      </c>
      <c r="EC40" s="241">
        <f xml:space="preserve"> ConFin!EC$364</f>
        <v>0</v>
      </c>
      <c r="ED40" s="241">
        <f xml:space="preserve"> ConFin!ED$364</f>
        <v>0</v>
      </c>
      <c r="EE40" s="241">
        <f xml:space="preserve"> ConFin!EE$364</f>
        <v>0</v>
      </c>
      <c r="EF40" s="241">
        <f xml:space="preserve"> ConFin!EF$364</f>
        <v>0</v>
      </c>
      <c r="EG40" s="241">
        <f xml:space="preserve"> ConFin!EG$364</f>
        <v>0</v>
      </c>
      <c r="EH40" s="241">
        <f xml:space="preserve"> ConFin!EH$364</f>
        <v>0</v>
      </c>
      <c r="EI40" s="241">
        <f xml:space="preserve"> ConFin!EI$364</f>
        <v>0</v>
      </c>
      <c r="EJ40" s="241">
        <f xml:space="preserve"> ConFin!EJ$364</f>
        <v>0</v>
      </c>
      <c r="EK40" s="241">
        <f xml:space="preserve"> ConFin!EK$364</f>
        <v>0</v>
      </c>
      <c r="EL40" s="241">
        <f xml:space="preserve"> ConFin!EL$364</f>
        <v>0</v>
      </c>
      <c r="EM40" s="241">
        <f xml:space="preserve"> ConFin!EM$364</f>
        <v>0</v>
      </c>
      <c r="EN40" s="241">
        <f xml:space="preserve"> ConFin!EN$364</f>
        <v>0</v>
      </c>
      <c r="EO40" s="241">
        <f xml:space="preserve"> ConFin!EO$364</f>
        <v>0</v>
      </c>
      <c r="EP40" s="241">
        <f xml:space="preserve"> ConFin!EP$364</f>
        <v>0</v>
      </c>
      <c r="EQ40" s="241">
        <f xml:space="preserve"> ConFin!EQ$364</f>
        <v>0</v>
      </c>
      <c r="ER40" s="241">
        <f xml:space="preserve"> ConFin!ER$364</f>
        <v>0</v>
      </c>
      <c r="ES40" s="241">
        <f xml:space="preserve"> ConFin!ES$364</f>
        <v>0</v>
      </c>
      <c r="ET40" s="241">
        <f xml:space="preserve"> ConFin!ET$364</f>
        <v>0</v>
      </c>
      <c r="EU40" s="241">
        <f xml:space="preserve"> ConFin!EU$364</f>
        <v>0</v>
      </c>
      <c r="EV40" s="241">
        <f xml:space="preserve"> ConFin!EV$364</f>
        <v>0</v>
      </c>
      <c r="EW40" s="241">
        <f xml:space="preserve"> ConFin!EW$364</f>
        <v>0</v>
      </c>
      <c r="EX40" s="241">
        <f xml:space="preserve"> ConFin!EX$364</f>
        <v>0</v>
      </c>
      <c r="EY40" s="241">
        <f xml:space="preserve"> ConFin!EY$364</f>
        <v>0</v>
      </c>
      <c r="EZ40" s="241">
        <f xml:space="preserve"> ConFin!EZ$364</f>
        <v>0</v>
      </c>
      <c r="FA40" s="241">
        <f xml:space="preserve"> ConFin!FA$364</f>
        <v>0</v>
      </c>
      <c r="FB40" s="241">
        <f xml:space="preserve"> ConFin!FB$364</f>
        <v>0</v>
      </c>
      <c r="FC40" s="241">
        <f xml:space="preserve"> ConFin!FC$364</f>
        <v>0</v>
      </c>
      <c r="FD40" s="241">
        <f xml:space="preserve"> ConFin!FD$364</f>
        <v>0</v>
      </c>
      <c r="FE40" s="241">
        <f xml:space="preserve"> ConFin!FE$364</f>
        <v>0</v>
      </c>
      <c r="FF40" s="241">
        <f xml:space="preserve"> ConFin!FF$364</f>
        <v>0</v>
      </c>
      <c r="FG40" s="241">
        <f xml:space="preserve"> ConFin!FG$364</f>
        <v>0</v>
      </c>
      <c r="FH40" s="241">
        <f xml:space="preserve"> ConFin!FH$364</f>
        <v>0</v>
      </c>
      <c r="FI40" s="241">
        <f xml:space="preserve"> ConFin!FI$364</f>
        <v>0</v>
      </c>
      <c r="FJ40" s="241">
        <f xml:space="preserve"> ConFin!FJ$364</f>
        <v>0</v>
      </c>
      <c r="FK40" s="241">
        <f xml:space="preserve"> ConFin!FK$364</f>
        <v>0</v>
      </c>
      <c r="FL40" s="241">
        <f xml:space="preserve"> ConFin!FL$364</f>
        <v>0</v>
      </c>
      <c r="FM40" s="241">
        <f xml:space="preserve"> ConFin!FM$364</f>
        <v>0</v>
      </c>
      <c r="FN40" s="241">
        <f xml:space="preserve"> ConFin!FN$364</f>
        <v>0</v>
      </c>
      <c r="FO40" s="241">
        <f xml:space="preserve"> ConFin!FO$364</f>
        <v>0</v>
      </c>
      <c r="FP40" s="241">
        <f xml:space="preserve"> ConFin!FP$364</f>
        <v>0</v>
      </c>
      <c r="FQ40" s="241">
        <f xml:space="preserve"> ConFin!FQ$364</f>
        <v>0</v>
      </c>
      <c r="FR40" s="241">
        <f xml:space="preserve"> ConFin!FR$364</f>
        <v>0</v>
      </c>
      <c r="FS40" s="241">
        <f xml:space="preserve"> ConFin!FS$364</f>
        <v>0</v>
      </c>
      <c r="FT40" s="241">
        <f xml:space="preserve"> ConFin!FT$364</f>
        <v>0</v>
      </c>
      <c r="FU40" s="241">
        <f xml:space="preserve"> ConFin!FU$364</f>
        <v>0</v>
      </c>
      <c r="FV40" s="241">
        <f xml:space="preserve"> ConFin!FV$364</f>
        <v>0</v>
      </c>
      <c r="FW40" s="241">
        <f xml:space="preserve"> ConFin!FW$364</f>
        <v>0</v>
      </c>
      <c r="FX40" s="241">
        <f xml:space="preserve"> ConFin!FX$364</f>
        <v>0</v>
      </c>
      <c r="FY40" s="241">
        <f xml:space="preserve"> ConFin!FY$364</f>
        <v>0</v>
      </c>
      <c r="FZ40" s="241">
        <f xml:space="preserve"> ConFin!FZ$364</f>
        <v>0</v>
      </c>
      <c r="GA40" s="241">
        <f xml:space="preserve"> ConFin!GA$364</f>
        <v>0</v>
      </c>
      <c r="GB40" s="241">
        <f xml:space="preserve"> ConFin!GB$364</f>
        <v>0</v>
      </c>
      <c r="GC40" s="241">
        <f xml:space="preserve"> ConFin!GC$364</f>
        <v>0</v>
      </c>
      <c r="GD40" s="241">
        <f xml:space="preserve"> ConFin!GD$364</f>
        <v>0</v>
      </c>
      <c r="GE40" s="241">
        <f xml:space="preserve"> ConFin!GE$364</f>
        <v>0</v>
      </c>
      <c r="GF40" s="241">
        <f xml:space="preserve"> ConFin!GF$364</f>
        <v>0</v>
      </c>
      <c r="GG40" s="241">
        <f xml:space="preserve"> ConFin!GG$364</f>
        <v>0</v>
      </c>
      <c r="GH40" s="241">
        <f xml:space="preserve"> ConFin!GH$364</f>
        <v>0</v>
      </c>
      <c r="GI40" s="241">
        <f xml:space="preserve"> ConFin!GI$364</f>
        <v>0</v>
      </c>
      <c r="GJ40" s="241">
        <f xml:space="preserve"> ConFin!GJ$364</f>
        <v>0</v>
      </c>
    </row>
    <row r="41" spans="1:192" outlineLevel="1" x14ac:dyDescent="0.25">
      <c r="A41" s="211"/>
      <c r="D41" s="215"/>
      <c r="E41" s="241" t="str">
        <f xml:space="preserve"> ConCost!E$85</f>
        <v>Pre-funding of working capital</v>
      </c>
      <c r="F41" s="241">
        <f xml:space="preserve"> ConCost!F$85</f>
        <v>0</v>
      </c>
      <c r="G41" s="241" t="str">
        <f xml:space="preserve"> ConCost!G$85</f>
        <v>$ 000s</v>
      </c>
      <c r="H41" s="241">
        <f xml:space="preserve"> ConCost!H$85</f>
        <v>-4045.2001882529712</v>
      </c>
      <c r="I41" s="241">
        <f xml:space="preserve"> ConCost!I$85</f>
        <v>0</v>
      </c>
      <c r="J41" s="241">
        <f xml:space="preserve"> ConCost!J$85</f>
        <v>0</v>
      </c>
      <c r="K41" s="241">
        <f xml:space="preserve"> ConCost!K$85</f>
        <v>0</v>
      </c>
      <c r="L41" s="241">
        <f xml:space="preserve"> ConCost!L$85</f>
        <v>0</v>
      </c>
      <c r="M41" s="241">
        <f xml:space="preserve"> ConCost!M$85</f>
        <v>0</v>
      </c>
      <c r="N41" s="241">
        <f xml:space="preserve"> ConCost!N$85</f>
        <v>0</v>
      </c>
      <c r="O41" s="241">
        <f xml:space="preserve"> ConCost!O$85</f>
        <v>0</v>
      </c>
      <c r="P41" s="241">
        <f xml:space="preserve"> ConCost!P$85</f>
        <v>-4045.2001882529712</v>
      </c>
      <c r="Q41" s="241">
        <f xml:space="preserve"> ConCost!Q$85</f>
        <v>0</v>
      </c>
      <c r="R41" s="241">
        <f xml:space="preserve"> ConCost!R$85</f>
        <v>0</v>
      </c>
      <c r="S41" s="241">
        <f xml:space="preserve"> ConCost!S$85</f>
        <v>0</v>
      </c>
      <c r="T41" s="241">
        <f xml:space="preserve"> ConCost!T$85</f>
        <v>0</v>
      </c>
      <c r="U41" s="241">
        <f xml:space="preserve"> ConCost!U$85</f>
        <v>0</v>
      </c>
      <c r="V41" s="241">
        <f xml:space="preserve"> ConCost!V$85</f>
        <v>0</v>
      </c>
      <c r="W41" s="241">
        <f xml:space="preserve"> ConCost!W$85</f>
        <v>0</v>
      </c>
      <c r="X41" s="241">
        <f xml:space="preserve"> ConCost!X$85</f>
        <v>0</v>
      </c>
      <c r="Y41" s="241">
        <f xml:space="preserve"> ConCost!Y$85</f>
        <v>0</v>
      </c>
      <c r="Z41" s="241">
        <f xml:space="preserve"> ConCost!Z$85</f>
        <v>0</v>
      </c>
      <c r="AA41" s="241">
        <f xml:space="preserve"> ConCost!AA$85</f>
        <v>0</v>
      </c>
      <c r="AB41" s="241">
        <f xml:space="preserve"> ConCost!AB$85</f>
        <v>0</v>
      </c>
      <c r="AC41" s="241">
        <f xml:space="preserve"> ConCost!AC$85</f>
        <v>0</v>
      </c>
      <c r="AD41" s="241">
        <f xml:space="preserve"> ConCost!AD$85</f>
        <v>0</v>
      </c>
      <c r="AE41" s="241">
        <f xml:space="preserve"> ConCost!AE$85</f>
        <v>0</v>
      </c>
      <c r="AF41" s="241">
        <f xml:space="preserve"> ConCost!AF$85</f>
        <v>0</v>
      </c>
      <c r="AG41" s="241">
        <f xml:space="preserve"> ConCost!AG$85</f>
        <v>0</v>
      </c>
      <c r="AH41" s="241">
        <f xml:space="preserve"> ConCost!AH$85</f>
        <v>0</v>
      </c>
      <c r="AI41" s="241">
        <f xml:space="preserve"> ConCost!AI$85</f>
        <v>0</v>
      </c>
      <c r="AJ41" s="241">
        <f xml:space="preserve"> ConCost!AJ$85</f>
        <v>0</v>
      </c>
      <c r="AK41" s="241">
        <f xml:space="preserve"> ConCost!AK$85</f>
        <v>0</v>
      </c>
      <c r="AL41" s="241">
        <f xml:space="preserve"> ConCost!AL$85</f>
        <v>0</v>
      </c>
      <c r="AM41" s="241">
        <f xml:space="preserve"> ConCost!AM$85</f>
        <v>0</v>
      </c>
      <c r="AN41" s="241">
        <f xml:space="preserve"> ConCost!AN$85</f>
        <v>0</v>
      </c>
      <c r="AO41" s="241">
        <f xml:space="preserve"> ConCost!AO$85</f>
        <v>0</v>
      </c>
      <c r="AP41" s="241">
        <f xml:space="preserve"> ConCost!AP$85</f>
        <v>0</v>
      </c>
      <c r="AQ41" s="241">
        <f xml:space="preserve"> ConCost!AQ$85</f>
        <v>0</v>
      </c>
      <c r="AR41" s="241">
        <f xml:space="preserve"> ConCost!AR$85</f>
        <v>0</v>
      </c>
      <c r="AS41" s="241">
        <f xml:space="preserve"> ConCost!AS$85</f>
        <v>0</v>
      </c>
      <c r="AT41" s="241">
        <f xml:space="preserve"> ConCost!AT$85</f>
        <v>0</v>
      </c>
      <c r="AU41" s="241">
        <f xml:space="preserve"> ConCost!AU$85</f>
        <v>0</v>
      </c>
      <c r="AV41" s="241">
        <f xml:space="preserve"> ConCost!AV$85</f>
        <v>0</v>
      </c>
      <c r="AW41" s="241">
        <f xml:space="preserve"> ConCost!AW$85</f>
        <v>0</v>
      </c>
      <c r="AX41" s="241">
        <f xml:space="preserve"> ConCost!AX$85</f>
        <v>0</v>
      </c>
      <c r="AY41" s="241">
        <f xml:space="preserve"> ConCost!AY$85</f>
        <v>0</v>
      </c>
      <c r="AZ41" s="241">
        <f xml:space="preserve"> ConCost!AZ$85</f>
        <v>0</v>
      </c>
      <c r="BA41" s="241">
        <f xml:space="preserve"> ConCost!BA$85</f>
        <v>0</v>
      </c>
      <c r="BB41" s="241">
        <f xml:space="preserve"> ConCost!BB$85</f>
        <v>0</v>
      </c>
      <c r="BC41" s="241">
        <f xml:space="preserve"> ConCost!BC$85</f>
        <v>0</v>
      </c>
      <c r="BD41" s="241">
        <f xml:space="preserve"> ConCost!BD$85</f>
        <v>0</v>
      </c>
      <c r="BE41" s="241">
        <f xml:space="preserve"> ConCost!BE$85</f>
        <v>0</v>
      </c>
      <c r="BF41" s="241">
        <f xml:space="preserve"> ConCost!BF$85</f>
        <v>0</v>
      </c>
      <c r="BG41" s="241">
        <f xml:space="preserve"> ConCost!BG$85</f>
        <v>0</v>
      </c>
      <c r="BH41" s="241">
        <f xml:space="preserve"> ConCost!BH$85</f>
        <v>0</v>
      </c>
      <c r="BI41" s="241">
        <f xml:space="preserve"> ConCost!BI$85</f>
        <v>0</v>
      </c>
      <c r="BJ41" s="241">
        <f xml:space="preserve"> ConCost!BJ$85</f>
        <v>0</v>
      </c>
      <c r="BK41" s="241">
        <f xml:space="preserve"> ConCost!BK$85</f>
        <v>0</v>
      </c>
      <c r="BL41" s="241">
        <f xml:space="preserve"> ConCost!BL$85</f>
        <v>0</v>
      </c>
      <c r="BM41" s="241">
        <f xml:space="preserve"> ConCost!BM$85</f>
        <v>0</v>
      </c>
      <c r="BN41" s="241">
        <f xml:space="preserve"> ConCost!BN$85</f>
        <v>0</v>
      </c>
      <c r="BO41" s="241">
        <f xml:space="preserve"> ConCost!BO$85</f>
        <v>0</v>
      </c>
      <c r="BP41" s="241">
        <f xml:space="preserve"> ConCost!BP$85</f>
        <v>0</v>
      </c>
      <c r="BQ41" s="241">
        <f xml:space="preserve"> ConCost!BQ$85</f>
        <v>0</v>
      </c>
      <c r="BR41" s="241">
        <f xml:space="preserve"> ConCost!BR$85</f>
        <v>0</v>
      </c>
      <c r="BS41" s="241">
        <f xml:space="preserve"> ConCost!BS$85</f>
        <v>0</v>
      </c>
      <c r="BT41" s="241">
        <f xml:space="preserve"> ConCost!BT$85</f>
        <v>0</v>
      </c>
      <c r="BU41" s="241">
        <f xml:space="preserve"> ConCost!BU$85</f>
        <v>0</v>
      </c>
      <c r="BV41" s="241">
        <f xml:space="preserve"> ConCost!BV$85</f>
        <v>0</v>
      </c>
      <c r="BW41" s="241">
        <f xml:space="preserve"> ConCost!BW$85</f>
        <v>0</v>
      </c>
      <c r="BX41" s="241">
        <f xml:space="preserve"> ConCost!BX$85</f>
        <v>0</v>
      </c>
      <c r="BY41" s="241">
        <f xml:space="preserve"> ConCost!BY$85</f>
        <v>0</v>
      </c>
      <c r="BZ41" s="241">
        <f xml:space="preserve"> ConCost!BZ$85</f>
        <v>0</v>
      </c>
      <c r="CA41" s="241">
        <f xml:space="preserve"> ConCost!CA$85</f>
        <v>0</v>
      </c>
      <c r="CB41" s="241">
        <f xml:space="preserve"> ConCost!CB$85</f>
        <v>0</v>
      </c>
      <c r="CC41" s="241">
        <f xml:space="preserve"> ConCost!CC$85</f>
        <v>0</v>
      </c>
      <c r="CD41" s="241">
        <f xml:space="preserve"> ConCost!CD$85</f>
        <v>0</v>
      </c>
      <c r="CE41" s="241">
        <f xml:space="preserve"> ConCost!CE$85</f>
        <v>0</v>
      </c>
      <c r="CF41" s="241">
        <f xml:space="preserve"> ConCost!CF$85</f>
        <v>0</v>
      </c>
      <c r="CG41" s="241">
        <f xml:space="preserve"> ConCost!CG$85</f>
        <v>0</v>
      </c>
      <c r="CH41" s="241">
        <f xml:space="preserve"> ConCost!CH$85</f>
        <v>0</v>
      </c>
      <c r="CI41" s="241">
        <f xml:space="preserve"> ConCost!CI$85</f>
        <v>0</v>
      </c>
      <c r="CJ41" s="241">
        <f xml:space="preserve"> ConCost!CJ$85</f>
        <v>0</v>
      </c>
      <c r="CK41" s="241">
        <f xml:space="preserve"> ConCost!CK$85</f>
        <v>0</v>
      </c>
      <c r="CL41" s="241">
        <f xml:space="preserve"> ConCost!CL$85</f>
        <v>0</v>
      </c>
      <c r="CM41" s="241">
        <f xml:space="preserve"> ConCost!CM$85</f>
        <v>0</v>
      </c>
      <c r="CN41" s="241">
        <f xml:space="preserve"> ConCost!CN$85</f>
        <v>0</v>
      </c>
      <c r="CO41" s="241">
        <f xml:space="preserve"> ConCost!CO$85</f>
        <v>0</v>
      </c>
      <c r="CP41" s="241">
        <f xml:space="preserve"> ConCost!CP$85</f>
        <v>0</v>
      </c>
      <c r="CQ41" s="241">
        <f xml:space="preserve"> ConCost!CQ$85</f>
        <v>0</v>
      </c>
      <c r="CR41" s="241">
        <f xml:space="preserve"> ConCost!CR$85</f>
        <v>0</v>
      </c>
      <c r="CS41" s="241">
        <f xml:space="preserve"> ConCost!CS$85</f>
        <v>0</v>
      </c>
      <c r="CT41" s="241">
        <f xml:space="preserve"> ConCost!CT$85</f>
        <v>0</v>
      </c>
      <c r="CU41" s="241">
        <f xml:space="preserve"> ConCost!CU$85</f>
        <v>0</v>
      </c>
      <c r="CV41" s="241">
        <f xml:space="preserve"> ConCost!CV$85</f>
        <v>0</v>
      </c>
      <c r="CW41" s="241">
        <f xml:space="preserve"> ConCost!CW$85</f>
        <v>0</v>
      </c>
      <c r="CX41" s="241">
        <f xml:space="preserve"> ConCost!CX$85</f>
        <v>0</v>
      </c>
      <c r="CY41" s="241">
        <f xml:space="preserve"> ConCost!CY$85</f>
        <v>0</v>
      </c>
      <c r="CZ41" s="241">
        <f xml:space="preserve"> ConCost!CZ$85</f>
        <v>0</v>
      </c>
      <c r="DA41" s="241">
        <f xml:space="preserve"> ConCost!DA$85</f>
        <v>0</v>
      </c>
      <c r="DB41" s="241">
        <f xml:space="preserve"> ConCost!DB$85</f>
        <v>0</v>
      </c>
      <c r="DC41" s="241">
        <f xml:space="preserve"> ConCost!DC$85</f>
        <v>0</v>
      </c>
      <c r="DD41" s="241">
        <f xml:space="preserve"> ConCost!DD$85</f>
        <v>0</v>
      </c>
      <c r="DE41" s="241">
        <f xml:space="preserve"> ConCost!DE$85</f>
        <v>0</v>
      </c>
      <c r="DF41" s="241">
        <f xml:space="preserve"> ConCost!DF$85</f>
        <v>0</v>
      </c>
      <c r="DG41" s="241">
        <f xml:space="preserve"> ConCost!DG$85</f>
        <v>0</v>
      </c>
      <c r="DH41" s="241">
        <f xml:space="preserve"> ConCost!DH$85</f>
        <v>0</v>
      </c>
      <c r="DI41" s="241">
        <f xml:space="preserve"> ConCost!DI$85</f>
        <v>0</v>
      </c>
      <c r="DJ41" s="241">
        <f xml:space="preserve"> ConCost!DJ$85</f>
        <v>0</v>
      </c>
      <c r="DK41" s="241">
        <f xml:space="preserve"> ConCost!DK$85</f>
        <v>0</v>
      </c>
      <c r="DL41" s="241">
        <f xml:space="preserve"> ConCost!DL$85</f>
        <v>0</v>
      </c>
      <c r="DM41" s="241">
        <f xml:space="preserve"> ConCost!DM$85</f>
        <v>0</v>
      </c>
      <c r="DN41" s="241">
        <f xml:space="preserve"> ConCost!DN$85</f>
        <v>0</v>
      </c>
      <c r="DO41" s="241">
        <f xml:space="preserve"> ConCost!DO$85</f>
        <v>0</v>
      </c>
      <c r="DP41" s="241">
        <f xml:space="preserve"> ConCost!DP$85</f>
        <v>0</v>
      </c>
      <c r="DQ41" s="241">
        <f xml:space="preserve"> ConCost!DQ$85</f>
        <v>0</v>
      </c>
      <c r="DR41" s="241">
        <f xml:space="preserve"> ConCost!DR$85</f>
        <v>0</v>
      </c>
      <c r="DS41" s="241">
        <f xml:space="preserve"> ConCost!DS$85</f>
        <v>0</v>
      </c>
      <c r="DT41" s="241">
        <f xml:space="preserve"> ConCost!DT$85</f>
        <v>0</v>
      </c>
      <c r="DU41" s="241">
        <f xml:space="preserve"> ConCost!DU$85</f>
        <v>0</v>
      </c>
      <c r="DV41" s="241">
        <f xml:space="preserve"> ConCost!DV$85</f>
        <v>0</v>
      </c>
      <c r="DW41" s="241">
        <f xml:space="preserve"> ConCost!DW$85</f>
        <v>0</v>
      </c>
      <c r="DX41" s="241">
        <f xml:space="preserve"> ConCost!DX$85</f>
        <v>0</v>
      </c>
      <c r="DY41" s="241">
        <f xml:space="preserve"> ConCost!DY$85</f>
        <v>0</v>
      </c>
      <c r="DZ41" s="241">
        <f xml:space="preserve"> ConCost!DZ$85</f>
        <v>0</v>
      </c>
      <c r="EA41" s="241">
        <f xml:space="preserve"> ConCost!EA$85</f>
        <v>0</v>
      </c>
      <c r="EB41" s="241">
        <f xml:space="preserve"> ConCost!EB$85</f>
        <v>0</v>
      </c>
      <c r="EC41" s="241">
        <f xml:space="preserve"> ConCost!EC$85</f>
        <v>0</v>
      </c>
      <c r="ED41" s="241">
        <f xml:space="preserve"> ConCost!ED$85</f>
        <v>0</v>
      </c>
      <c r="EE41" s="241">
        <f xml:space="preserve"> ConCost!EE$85</f>
        <v>0</v>
      </c>
      <c r="EF41" s="241">
        <f xml:space="preserve"> ConCost!EF$85</f>
        <v>0</v>
      </c>
      <c r="EG41" s="241">
        <f xml:space="preserve"> ConCost!EG$85</f>
        <v>0</v>
      </c>
      <c r="EH41" s="241">
        <f xml:space="preserve"> ConCost!EH$85</f>
        <v>0</v>
      </c>
      <c r="EI41" s="241">
        <f xml:space="preserve"> ConCost!EI$85</f>
        <v>0</v>
      </c>
      <c r="EJ41" s="241">
        <f xml:space="preserve"> ConCost!EJ$85</f>
        <v>0</v>
      </c>
      <c r="EK41" s="241">
        <f xml:space="preserve"> ConCost!EK$85</f>
        <v>0</v>
      </c>
      <c r="EL41" s="241">
        <f xml:space="preserve"> ConCost!EL$85</f>
        <v>0</v>
      </c>
      <c r="EM41" s="241">
        <f xml:space="preserve"> ConCost!EM$85</f>
        <v>0</v>
      </c>
      <c r="EN41" s="241">
        <f xml:space="preserve"> ConCost!EN$85</f>
        <v>0</v>
      </c>
      <c r="EO41" s="241">
        <f xml:space="preserve"> ConCost!EO$85</f>
        <v>0</v>
      </c>
      <c r="EP41" s="241">
        <f xml:space="preserve"> ConCost!EP$85</f>
        <v>0</v>
      </c>
      <c r="EQ41" s="241">
        <f xml:space="preserve"> ConCost!EQ$85</f>
        <v>0</v>
      </c>
      <c r="ER41" s="241">
        <f xml:space="preserve"> ConCost!ER$85</f>
        <v>0</v>
      </c>
      <c r="ES41" s="241">
        <f xml:space="preserve"> ConCost!ES$85</f>
        <v>0</v>
      </c>
      <c r="ET41" s="241">
        <f xml:space="preserve"> ConCost!ET$85</f>
        <v>0</v>
      </c>
      <c r="EU41" s="241">
        <f xml:space="preserve"> ConCost!EU$85</f>
        <v>0</v>
      </c>
      <c r="EV41" s="241">
        <f xml:space="preserve"> ConCost!EV$85</f>
        <v>0</v>
      </c>
      <c r="EW41" s="241">
        <f xml:space="preserve"> ConCost!EW$85</f>
        <v>0</v>
      </c>
      <c r="EX41" s="241">
        <f xml:space="preserve"> ConCost!EX$85</f>
        <v>0</v>
      </c>
      <c r="EY41" s="241">
        <f xml:space="preserve"> ConCost!EY$85</f>
        <v>0</v>
      </c>
      <c r="EZ41" s="241">
        <f xml:space="preserve"> ConCost!EZ$85</f>
        <v>0</v>
      </c>
      <c r="FA41" s="241">
        <f xml:space="preserve"> ConCost!FA$85</f>
        <v>0</v>
      </c>
      <c r="FB41" s="241">
        <f xml:space="preserve"> ConCost!FB$85</f>
        <v>0</v>
      </c>
      <c r="FC41" s="241">
        <f xml:space="preserve"> ConCost!FC$85</f>
        <v>0</v>
      </c>
      <c r="FD41" s="241">
        <f xml:space="preserve"> ConCost!FD$85</f>
        <v>0</v>
      </c>
      <c r="FE41" s="241">
        <f xml:space="preserve"> ConCost!FE$85</f>
        <v>0</v>
      </c>
      <c r="FF41" s="241">
        <f xml:space="preserve"> ConCost!FF$85</f>
        <v>0</v>
      </c>
      <c r="FG41" s="241">
        <f xml:space="preserve"> ConCost!FG$85</f>
        <v>0</v>
      </c>
      <c r="FH41" s="241">
        <f xml:space="preserve"> ConCost!FH$85</f>
        <v>0</v>
      </c>
      <c r="FI41" s="241">
        <f xml:space="preserve"> ConCost!FI$85</f>
        <v>0</v>
      </c>
      <c r="FJ41" s="241">
        <f xml:space="preserve"> ConCost!FJ$85</f>
        <v>0</v>
      </c>
      <c r="FK41" s="241">
        <f xml:space="preserve"> ConCost!FK$85</f>
        <v>0</v>
      </c>
      <c r="FL41" s="241">
        <f xml:space="preserve"> ConCost!FL$85</f>
        <v>0</v>
      </c>
      <c r="FM41" s="241">
        <f xml:space="preserve"> ConCost!FM$85</f>
        <v>0</v>
      </c>
      <c r="FN41" s="241">
        <f xml:space="preserve"> ConCost!FN$85</f>
        <v>0</v>
      </c>
      <c r="FO41" s="241">
        <f xml:space="preserve"> ConCost!FO$85</f>
        <v>0</v>
      </c>
      <c r="FP41" s="241">
        <f xml:space="preserve"> ConCost!FP$85</f>
        <v>0</v>
      </c>
      <c r="FQ41" s="241">
        <f xml:space="preserve"> ConCost!FQ$85</f>
        <v>0</v>
      </c>
      <c r="FR41" s="241">
        <f xml:space="preserve"> ConCost!FR$85</f>
        <v>0</v>
      </c>
      <c r="FS41" s="241">
        <f xml:space="preserve"> ConCost!FS$85</f>
        <v>0</v>
      </c>
      <c r="FT41" s="241">
        <f xml:space="preserve"> ConCost!FT$85</f>
        <v>0</v>
      </c>
      <c r="FU41" s="241">
        <f xml:space="preserve"> ConCost!FU$85</f>
        <v>0</v>
      </c>
      <c r="FV41" s="241">
        <f xml:space="preserve"> ConCost!FV$85</f>
        <v>0</v>
      </c>
      <c r="FW41" s="241">
        <f xml:space="preserve"> ConCost!FW$85</f>
        <v>0</v>
      </c>
      <c r="FX41" s="241">
        <f xml:space="preserve"> ConCost!FX$85</f>
        <v>0</v>
      </c>
      <c r="FY41" s="241">
        <f xml:space="preserve"> ConCost!FY$85</f>
        <v>0</v>
      </c>
      <c r="FZ41" s="241">
        <f xml:space="preserve"> ConCost!FZ$85</f>
        <v>0</v>
      </c>
      <c r="GA41" s="241">
        <f xml:space="preserve"> ConCost!GA$85</f>
        <v>0</v>
      </c>
      <c r="GB41" s="241">
        <f xml:space="preserve"> ConCost!GB$85</f>
        <v>0</v>
      </c>
      <c r="GC41" s="241">
        <f xml:space="preserve"> ConCost!GC$85</f>
        <v>0</v>
      </c>
      <c r="GD41" s="241">
        <f xml:space="preserve"> ConCost!GD$85</f>
        <v>0</v>
      </c>
      <c r="GE41" s="241">
        <f xml:space="preserve"> ConCost!GE$85</f>
        <v>0</v>
      </c>
      <c r="GF41" s="241">
        <f xml:space="preserve"> ConCost!GF$85</f>
        <v>0</v>
      </c>
      <c r="GG41" s="241">
        <f xml:space="preserve"> ConCost!GG$85</f>
        <v>0</v>
      </c>
      <c r="GH41" s="241">
        <f xml:space="preserve"> ConCost!GH$85</f>
        <v>0</v>
      </c>
      <c r="GI41" s="241">
        <f xml:space="preserve"> ConCost!GI$85</f>
        <v>0</v>
      </c>
      <c r="GJ41" s="241">
        <f xml:space="preserve"> ConCost!GJ$85</f>
        <v>0</v>
      </c>
    </row>
    <row r="42" spans="1:192" s="196" customFormat="1" outlineLevel="1" x14ac:dyDescent="0.25">
      <c r="A42" s="211"/>
      <c r="B42" s="211"/>
      <c r="C42" s="212"/>
      <c r="D42" s="215"/>
      <c r="E42" s="241" t="str">
        <f xml:space="preserve"> ConCost!E$91</f>
        <v>Pre-funding of DSRA</v>
      </c>
      <c r="F42" s="241">
        <f xml:space="preserve"> ConCost!F$91</f>
        <v>0</v>
      </c>
      <c r="G42" s="241" t="str">
        <f xml:space="preserve"> ConCost!G$91</f>
        <v>$ 000s</v>
      </c>
      <c r="H42" s="241">
        <f xml:space="preserve"> ConCost!H$91</f>
        <v>-11772.218053613331</v>
      </c>
      <c r="I42" s="241">
        <f xml:space="preserve"> ConCost!I$91</f>
        <v>0</v>
      </c>
      <c r="J42" s="241">
        <f xml:space="preserve"> ConCost!J$91</f>
        <v>0</v>
      </c>
      <c r="K42" s="241">
        <f xml:space="preserve"> ConCost!K$91</f>
        <v>0</v>
      </c>
      <c r="L42" s="241">
        <f xml:space="preserve"> ConCost!L$91</f>
        <v>0</v>
      </c>
      <c r="M42" s="241">
        <f xml:space="preserve"> ConCost!M$91</f>
        <v>0</v>
      </c>
      <c r="N42" s="241">
        <f xml:space="preserve"> ConCost!N$91</f>
        <v>0</v>
      </c>
      <c r="O42" s="241">
        <f xml:space="preserve"> ConCost!O$91</f>
        <v>0</v>
      </c>
      <c r="P42" s="241">
        <f xml:space="preserve"> ConCost!P$91</f>
        <v>-11772.218053613331</v>
      </c>
      <c r="Q42" s="241">
        <f xml:space="preserve"> ConCost!Q$91</f>
        <v>0</v>
      </c>
      <c r="R42" s="241">
        <f xml:space="preserve"> ConCost!R$91</f>
        <v>0</v>
      </c>
      <c r="S42" s="241">
        <f xml:space="preserve"> ConCost!S$91</f>
        <v>0</v>
      </c>
      <c r="T42" s="241">
        <f xml:space="preserve"> ConCost!T$91</f>
        <v>0</v>
      </c>
      <c r="U42" s="241">
        <f xml:space="preserve"> ConCost!U$91</f>
        <v>0</v>
      </c>
      <c r="V42" s="241">
        <f xml:space="preserve"> ConCost!V$91</f>
        <v>0</v>
      </c>
      <c r="W42" s="241">
        <f xml:space="preserve"> ConCost!W$91</f>
        <v>0</v>
      </c>
      <c r="X42" s="241">
        <f xml:space="preserve"> ConCost!X$91</f>
        <v>0</v>
      </c>
      <c r="Y42" s="241">
        <f xml:space="preserve"> ConCost!Y$91</f>
        <v>0</v>
      </c>
      <c r="Z42" s="241">
        <f xml:space="preserve"> ConCost!Z$91</f>
        <v>0</v>
      </c>
      <c r="AA42" s="241">
        <f xml:space="preserve"> ConCost!AA$91</f>
        <v>0</v>
      </c>
      <c r="AB42" s="241">
        <f xml:space="preserve"> ConCost!AB$91</f>
        <v>0</v>
      </c>
      <c r="AC42" s="241">
        <f xml:space="preserve"> ConCost!AC$91</f>
        <v>0</v>
      </c>
      <c r="AD42" s="241">
        <f xml:space="preserve"> ConCost!AD$91</f>
        <v>0</v>
      </c>
      <c r="AE42" s="241">
        <f xml:space="preserve"> ConCost!AE$91</f>
        <v>0</v>
      </c>
      <c r="AF42" s="241">
        <f xml:space="preserve"> ConCost!AF$91</f>
        <v>0</v>
      </c>
      <c r="AG42" s="241">
        <f xml:space="preserve"> ConCost!AG$91</f>
        <v>0</v>
      </c>
      <c r="AH42" s="241">
        <f xml:space="preserve"> ConCost!AH$91</f>
        <v>0</v>
      </c>
      <c r="AI42" s="241">
        <f xml:space="preserve"> ConCost!AI$91</f>
        <v>0</v>
      </c>
      <c r="AJ42" s="241">
        <f xml:space="preserve"> ConCost!AJ$91</f>
        <v>0</v>
      </c>
      <c r="AK42" s="241">
        <f xml:space="preserve"> ConCost!AK$91</f>
        <v>0</v>
      </c>
      <c r="AL42" s="241">
        <f xml:space="preserve"> ConCost!AL$91</f>
        <v>0</v>
      </c>
      <c r="AM42" s="241">
        <f xml:space="preserve"> ConCost!AM$91</f>
        <v>0</v>
      </c>
      <c r="AN42" s="241">
        <f xml:space="preserve"> ConCost!AN$91</f>
        <v>0</v>
      </c>
      <c r="AO42" s="241">
        <f xml:space="preserve"> ConCost!AO$91</f>
        <v>0</v>
      </c>
      <c r="AP42" s="241">
        <f xml:space="preserve"> ConCost!AP$91</f>
        <v>0</v>
      </c>
      <c r="AQ42" s="241">
        <f xml:space="preserve"> ConCost!AQ$91</f>
        <v>0</v>
      </c>
      <c r="AR42" s="241">
        <f xml:space="preserve"> ConCost!AR$91</f>
        <v>0</v>
      </c>
      <c r="AS42" s="241">
        <f xml:space="preserve"> ConCost!AS$91</f>
        <v>0</v>
      </c>
      <c r="AT42" s="241">
        <f xml:space="preserve"> ConCost!AT$91</f>
        <v>0</v>
      </c>
      <c r="AU42" s="241">
        <f xml:space="preserve"> ConCost!AU$91</f>
        <v>0</v>
      </c>
      <c r="AV42" s="241">
        <f xml:space="preserve"> ConCost!AV$91</f>
        <v>0</v>
      </c>
      <c r="AW42" s="241">
        <f xml:space="preserve"> ConCost!AW$91</f>
        <v>0</v>
      </c>
      <c r="AX42" s="241">
        <f xml:space="preserve"> ConCost!AX$91</f>
        <v>0</v>
      </c>
      <c r="AY42" s="241">
        <f xml:space="preserve"> ConCost!AY$91</f>
        <v>0</v>
      </c>
      <c r="AZ42" s="241">
        <f xml:space="preserve"> ConCost!AZ$91</f>
        <v>0</v>
      </c>
      <c r="BA42" s="241">
        <f xml:space="preserve"> ConCost!BA$91</f>
        <v>0</v>
      </c>
      <c r="BB42" s="241">
        <f xml:space="preserve"> ConCost!BB$91</f>
        <v>0</v>
      </c>
      <c r="BC42" s="241">
        <f xml:space="preserve"> ConCost!BC$91</f>
        <v>0</v>
      </c>
      <c r="BD42" s="241">
        <f xml:space="preserve"> ConCost!BD$91</f>
        <v>0</v>
      </c>
      <c r="BE42" s="241">
        <f xml:space="preserve"> ConCost!BE$91</f>
        <v>0</v>
      </c>
      <c r="BF42" s="241">
        <f xml:space="preserve"> ConCost!BF$91</f>
        <v>0</v>
      </c>
      <c r="BG42" s="241">
        <f xml:space="preserve"> ConCost!BG$91</f>
        <v>0</v>
      </c>
      <c r="BH42" s="241">
        <f xml:space="preserve"> ConCost!BH$91</f>
        <v>0</v>
      </c>
      <c r="BI42" s="241">
        <f xml:space="preserve"> ConCost!BI$91</f>
        <v>0</v>
      </c>
      <c r="BJ42" s="241">
        <f xml:space="preserve"> ConCost!BJ$91</f>
        <v>0</v>
      </c>
      <c r="BK42" s="241">
        <f xml:space="preserve"> ConCost!BK$91</f>
        <v>0</v>
      </c>
      <c r="BL42" s="241">
        <f xml:space="preserve"> ConCost!BL$91</f>
        <v>0</v>
      </c>
      <c r="BM42" s="241">
        <f xml:space="preserve"> ConCost!BM$91</f>
        <v>0</v>
      </c>
      <c r="BN42" s="241">
        <f xml:space="preserve"> ConCost!BN$91</f>
        <v>0</v>
      </c>
      <c r="BO42" s="241">
        <f xml:space="preserve"> ConCost!BO$91</f>
        <v>0</v>
      </c>
      <c r="BP42" s="241">
        <f xml:space="preserve"> ConCost!BP$91</f>
        <v>0</v>
      </c>
      <c r="BQ42" s="241">
        <f xml:space="preserve"> ConCost!BQ$91</f>
        <v>0</v>
      </c>
      <c r="BR42" s="241">
        <f xml:space="preserve"> ConCost!BR$91</f>
        <v>0</v>
      </c>
      <c r="BS42" s="241">
        <f xml:space="preserve"> ConCost!BS$91</f>
        <v>0</v>
      </c>
      <c r="BT42" s="241">
        <f xml:space="preserve"> ConCost!BT$91</f>
        <v>0</v>
      </c>
      <c r="BU42" s="241">
        <f xml:space="preserve"> ConCost!BU$91</f>
        <v>0</v>
      </c>
      <c r="BV42" s="241">
        <f xml:space="preserve"> ConCost!BV$91</f>
        <v>0</v>
      </c>
      <c r="BW42" s="241">
        <f xml:space="preserve"> ConCost!BW$91</f>
        <v>0</v>
      </c>
      <c r="BX42" s="241">
        <f xml:space="preserve"> ConCost!BX$91</f>
        <v>0</v>
      </c>
      <c r="BY42" s="241">
        <f xml:space="preserve"> ConCost!BY$91</f>
        <v>0</v>
      </c>
      <c r="BZ42" s="241">
        <f xml:space="preserve"> ConCost!BZ$91</f>
        <v>0</v>
      </c>
      <c r="CA42" s="241">
        <f xml:space="preserve"> ConCost!CA$91</f>
        <v>0</v>
      </c>
      <c r="CB42" s="241">
        <f xml:space="preserve"> ConCost!CB$91</f>
        <v>0</v>
      </c>
      <c r="CC42" s="241">
        <f xml:space="preserve"> ConCost!CC$91</f>
        <v>0</v>
      </c>
      <c r="CD42" s="241">
        <f xml:space="preserve"> ConCost!CD$91</f>
        <v>0</v>
      </c>
      <c r="CE42" s="241">
        <f xml:space="preserve"> ConCost!CE$91</f>
        <v>0</v>
      </c>
      <c r="CF42" s="241">
        <f xml:space="preserve"> ConCost!CF$91</f>
        <v>0</v>
      </c>
      <c r="CG42" s="241">
        <f xml:space="preserve"> ConCost!CG$91</f>
        <v>0</v>
      </c>
      <c r="CH42" s="241">
        <f xml:space="preserve"> ConCost!CH$91</f>
        <v>0</v>
      </c>
      <c r="CI42" s="241">
        <f xml:space="preserve"> ConCost!CI$91</f>
        <v>0</v>
      </c>
      <c r="CJ42" s="241">
        <f xml:space="preserve"> ConCost!CJ$91</f>
        <v>0</v>
      </c>
      <c r="CK42" s="241">
        <f xml:space="preserve"> ConCost!CK$91</f>
        <v>0</v>
      </c>
      <c r="CL42" s="241">
        <f xml:space="preserve"> ConCost!CL$91</f>
        <v>0</v>
      </c>
      <c r="CM42" s="241">
        <f xml:space="preserve"> ConCost!CM$91</f>
        <v>0</v>
      </c>
      <c r="CN42" s="241">
        <f xml:space="preserve"> ConCost!CN$91</f>
        <v>0</v>
      </c>
      <c r="CO42" s="241">
        <f xml:space="preserve"> ConCost!CO$91</f>
        <v>0</v>
      </c>
      <c r="CP42" s="241">
        <f xml:space="preserve"> ConCost!CP$91</f>
        <v>0</v>
      </c>
      <c r="CQ42" s="241">
        <f xml:space="preserve"> ConCost!CQ$91</f>
        <v>0</v>
      </c>
      <c r="CR42" s="241">
        <f xml:space="preserve"> ConCost!CR$91</f>
        <v>0</v>
      </c>
      <c r="CS42" s="241">
        <f xml:space="preserve"> ConCost!CS$91</f>
        <v>0</v>
      </c>
      <c r="CT42" s="241">
        <f xml:space="preserve"> ConCost!CT$91</f>
        <v>0</v>
      </c>
      <c r="CU42" s="241">
        <f xml:space="preserve"> ConCost!CU$91</f>
        <v>0</v>
      </c>
      <c r="CV42" s="241">
        <f xml:space="preserve"> ConCost!CV$91</f>
        <v>0</v>
      </c>
      <c r="CW42" s="241">
        <f xml:space="preserve"> ConCost!CW$91</f>
        <v>0</v>
      </c>
      <c r="CX42" s="241">
        <f xml:space="preserve"> ConCost!CX$91</f>
        <v>0</v>
      </c>
      <c r="CY42" s="241">
        <f xml:space="preserve"> ConCost!CY$91</f>
        <v>0</v>
      </c>
      <c r="CZ42" s="241">
        <f xml:space="preserve"> ConCost!CZ$91</f>
        <v>0</v>
      </c>
      <c r="DA42" s="241">
        <f xml:space="preserve"> ConCost!DA$91</f>
        <v>0</v>
      </c>
      <c r="DB42" s="241">
        <f xml:space="preserve"> ConCost!DB$91</f>
        <v>0</v>
      </c>
      <c r="DC42" s="241">
        <f xml:space="preserve"> ConCost!DC$91</f>
        <v>0</v>
      </c>
      <c r="DD42" s="241">
        <f xml:space="preserve"> ConCost!DD$91</f>
        <v>0</v>
      </c>
      <c r="DE42" s="241">
        <f xml:space="preserve"> ConCost!DE$91</f>
        <v>0</v>
      </c>
      <c r="DF42" s="241">
        <f xml:space="preserve"> ConCost!DF$91</f>
        <v>0</v>
      </c>
      <c r="DG42" s="241">
        <f xml:space="preserve"> ConCost!DG$91</f>
        <v>0</v>
      </c>
      <c r="DH42" s="241">
        <f xml:space="preserve"> ConCost!DH$91</f>
        <v>0</v>
      </c>
      <c r="DI42" s="241">
        <f xml:space="preserve"> ConCost!DI$91</f>
        <v>0</v>
      </c>
      <c r="DJ42" s="241">
        <f xml:space="preserve"> ConCost!DJ$91</f>
        <v>0</v>
      </c>
      <c r="DK42" s="241">
        <f xml:space="preserve"> ConCost!DK$91</f>
        <v>0</v>
      </c>
      <c r="DL42" s="241">
        <f xml:space="preserve"> ConCost!DL$91</f>
        <v>0</v>
      </c>
      <c r="DM42" s="241">
        <f xml:space="preserve"> ConCost!DM$91</f>
        <v>0</v>
      </c>
      <c r="DN42" s="241">
        <f xml:space="preserve"> ConCost!DN$91</f>
        <v>0</v>
      </c>
      <c r="DO42" s="241">
        <f xml:space="preserve"> ConCost!DO$91</f>
        <v>0</v>
      </c>
      <c r="DP42" s="241">
        <f xml:space="preserve"> ConCost!DP$91</f>
        <v>0</v>
      </c>
      <c r="DQ42" s="241">
        <f xml:space="preserve"> ConCost!DQ$91</f>
        <v>0</v>
      </c>
      <c r="DR42" s="241">
        <f xml:space="preserve"> ConCost!DR$91</f>
        <v>0</v>
      </c>
      <c r="DS42" s="241">
        <f xml:space="preserve"> ConCost!DS$91</f>
        <v>0</v>
      </c>
      <c r="DT42" s="241">
        <f xml:space="preserve"> ConCost!DT$91</f>
        <v>0</v>
      </c>
      <c r="DU42" s="241">
        <f xml:space="preserve"> ConCost!DU$91</f>
        <v>0</v>
      </c>
      <c r="DV42" s="241">
        <f xml:space="preserve"> ConCost!DV$91</f>
        <v>0</v>
      </c>
      <c r="DW42" s="241">
        <f xml:space="preserve"> ConCost!DW$91</f>
        <v>0</v>
      </c>
      <c r="DX42" s="241">
        <f xml:space="preserve"> ConCost!DX$91</f>
        <v>0</v>
      </c>
      <c r="DY42" s="241">
        <f xml:space="preserve"> ConCost!DY$91</f>
        <v>0</v>
      </c>
      <c r="DZ42" s="241">
        <f xml:space="preserve"> ConCost!DZ$91</f>
        <v>0</v>
      </c>
      <c r="EA42" s="241">
        <f xml:space="preserve"> ConCost!EA$91</f>
        <v>0</v>
      </c>
      <c r="EB42" s="241">
        <f xml:space="preserve"> ConCost!EB$91</f>
        <v>0</v>
      </c>
      <c r="EC42" s="241">
        <f xml:space="preserve"> ConCost!EC$91</f>
        <v>0</v>
      </c>
      <c r="ED42" s="241">
        <f xml:space="preserve"> ConCost!ED$91</f>
        <v>0</v>
      </c>
      <c r="EE42" s="241">
        <f xml:space="preserve"> ConCost!EE$91</f>
        <v>0</v>
      </c>
      <c r="EF42" s="241">
        <f xml:space="preserve"> ConCost!EF$91</f>
        <v>0</v>
      </c>
      <c r="EG42" s="241">
        <f xml:space="preserve"> ConCost!EG$91</f>
        <v>0</v>
      </c>
      <c r="EH42" s="241">
        <f xml:space="preserve"> ConCost!EH$91</f>
        <v>0</v>
      </c>
      <c r="EI42" s="241">
        <f xml:space="preserve"> ConCost!EI$91</f>
        <v>0</v>
      </c>
      <c r="EJ42" s="241">
        <f xml:space="preserve"> ConCost!EJ$91</f>
        <v>0</v>
      </c>
      <c r="EK42" s="241">
        <f xml:space="preserve"> ConCost!EK$91</f>
        <v>0</v>
      </c>
      <c r="EL42" s="241">
        <f xml:space="preserve"> ConCost!EL$91</f>
        <v>0</v>
      </c>
      <c r="EM42" s="241">
        <f xml:space="preserve"> ConCost!EM$91</f>
        <v>0</v>
      </c>
      <c r="EN42" s="241">
        <f xml:space="preserve"> ConCost!EN$91</f>
        <v>0</v>
      </c>
      <c r="EO42" s="241">
        <f xml:space="preserve"> ConCost!EO$91</f>
        <v>0</v>
      </c>
      <c r="EP42" s="241">
        <f xml:space="preserve"> ConCost!EP$91</f>
        <v>0</v>
      </c>
      <c r="EQ42" s="241">
        <f xml:space="preserve"> ConCost!EQ$91</f>
        <v>0</v>
      </c>
      <c r="ER42" s="241">
        <f xml:space="preserve"> ConCost!ER$91</f>
        <v>0</v>
      </c>
      <c r="ES42" s="241">
        <f xml:space="preserve"> ConCost!ES$91</f>
        <v>0</v>
      </c>
      <c r="ET42" s="241">
        <f xml:space="preserve"> ConCost!ET$91</f>
        <v>0</v>
      </c>
      <c r="EU42" s="241">
        <f xml:space="preserve"> ConCost!EU$91</f>
        <v>0</v>
      </c>
      <c r="EV42" s="241">
        <f xml:space="preserve"> ConCost!EV$91</f>
        <v>0</v>
      </c>
      <c r="EW42" s="241">
        <f xml:space="preserve"> ConCost!EW$91</f>
        <v>0</v>
      </c>
      <c r="EX42" s="241">
        <f xml:space="preserve"> ConCost!EX$91</f>
        <v>0</v>
      </c>
      <c r="EY42" s="241">
        <f xml:space="preserve"> ConCost!EY$91</f>
        <v>0</v>
      </c>
      <c r="EZ42" s="241">
        <f xml:space="preserve"> ConCost!EZ$91</f>
        <v>0</v>
      </c>
      <c r="FA42" s="241">
        <f xml:space="preserve"> ConCost!FA$91</f>
        <v>0</v>
      </c>
      <c r="FB42" s="241">
        <f xml:space="preserve"> ConCost!FB$91</f>
        <v>0</v>
      </c>
      <c r="FC42" s="241">
        <f xml:space="preserve"> ConCost!FC$91</f>
        <v>0</v>
      </c>
      <c r="FD42" s="241">
        <f xml:space="preserve"> ConCost!FD$91</f>
        <v>0</v>
      </c>
      <c r="FE42" s="241">
        <f xml:space="preserve"> ConCost!FE$91</f>
        <v>0</v>
      </c>
      <c r="FF42" s="241">
        <f xml:space="preserve"> ConCost!FF$91</f>
        <v>0</v>
      </c>
      <c r="FG42" s="241">
        <f xml:space="preserve"> ConCost!FG$91</f>
        <v>0</v>
      </c>
      <c r="FH42" s="241">
        <f xml:space="preserve"> ConCost!FH$91</f>
        <v>0</v>
      </c>
      <c r="FI42" s="241">
        <f xml:space="preserve"> ConCost!FI$91</f>
        <v>0</v>
      </c>
      <c r="FJ42" s="241">
        <f xml:space="preserve"> ConCost!FJ$91</f>
        <v>0</v>
      </c>
      <c r="FK42" s="241">
        <f xml:space="preserve"> ConCost!FK$91</f>
        <v>0</v>
      </c>
      <c r="FL42" s="241">
        <f xml:space="preserve"> ConCost!FL$91</f>
        <v>0</v>
      </c>
      <c r="FM42" s="241">
        <f xml:space="preserve"> ConCost!FM$91</f>
        <v>0</v>
      </c>
      <c r="FN42" s="241">
        <f xml:space="preserve"> ConCost!FN$91</f>
        <v>0</v>
      </c>
      <c r="FO42" s="241">
        <f xml:space="preserve"> ConCost!FO$91</f>
        <v>0</v>
      </c>
      <c r="FP42" s="241">
        <f xml:space="preserve"> ConCost!FP$91</f>
        <v>0</v>
      </c>
      <c r="FQ42" s="241">
        <f xml:space="preserve"> ConCost!FQ$91</f>
        <v>0</v>
      </c>
      <c r="FR42" s="241">
        <f xml:space="preserve"> ConCost!FR$91</f>
        <v>0</v>
      </c>
      <c r="FS42" s="241">
        <f xml:space="preserve"> ConCost!FS$91</f>
        <v>0</v>
      </c>
      <c r="FT42" s="241">
        <f xml:space="preserve"> ConCost!FT$91</f>
        <v>0</v>
      </c>
      <c r="FU42" s="241">
        <f xml:space="preserve"> ConCost!FU$91</f>
        <v>0</v>
      </c>
      <c r="FV42" s="241">
        <f xml:space="preserve"> ConCost!FV$91</f>
        <v>0</v>
      </c>
      <c r="FW42" s="241">
        <f xml:space="preserve"> ConCost!FW$91</f>
        <v>0</v>
      </c>
      <c r="FX42" s="241">
        <f xml:space="preserve"> ConCost!FX$91</f>
        <v>0</v>
      </c>
      <c r="FY42" s="241">
        <f xml:space="preserve"> ConCost!FY$91</f>
        <v>0</v>
      </c>
      <c r="FZ42" s="241">
        <f xml:space="preserve"> ConCost!FZ$91</f>
        <v>0</v>
      </c>
      <c r="GA42" s="241">
        <f xml:space="preserve"> ConCost!GA$91</f>
        <v>0</v>
      </c>
      <c r="GB42" s="241">
        <f xml:space="preserve"> ConCost!GB$91</f>
        <v>0</v>
      </c>
      <c r="GC42" s="241">
        <f xml:space="preserve"> ConCost!GC$91</f>
        <v>0</v>
      </c>
      <c r="GD42" s="241">
        <f xml:space="preserve"> ConCost!GD$91</f>
        <v>0</v>
      </c>
      <c r="GE42" s="241">
        <f xml:space="preserve"> ConCost!GE$91</f>
        <v>0</v>
      </c>
      <c r="GF42" s="241">
        <f xml:space="preserve"> ConCost!GF$91</f>
        <v>0</v>
      </c>
      <c r="GG42" s="241">
        <f xml:space="preserve"> ConCost!GG$91</f>
        <v>0</v>
      </c>
      <c r="GH42" s="241">
        <f xml:space="preserve"> ConCost!GH$91</f>
        <v>0</v>
      </c>
      <c r="GI42" s="241">
        <f xml:space="preserve"> ConCost!GI$91</f>
        <v>0</v>
      </c>
      <c r="GJ42" s="241">
        <f xml:space="preserve"> ConCost!GJ$91</f>
        <v>0</v>
      </c>
    </row>
    <row r="43" spans="1:192" s="197" customFormat="1" outlineLevel="1" x14ac:dyDescent="0.25">
      <c r="A43" s="211"/>
      <c r="B43" s="211"/>
      <c r="C43" s="212"/>
      <c r="D43" s="215"/>
      <c r="E43" s="294" t="str">
        <f xml:space="preserve"> Debt!E$197</f>
        <v>Equity bridge repayment</v>
      </c>
      <c r="F43" s="294">
        <f xml:space="preserve"> Debt!F$197</f>
        <v>0</v>
      </c>
      <c r="G43" s="294" t="str">
        <f xml:space="preserve"> Debt!G$197</f>
        <v>$ 000s</v>
      </c>
      <c r="H43" s="294">
        <f xml:space="preserve"> Debt!H$197</f>
        <v>-93184.82088505046</v>
      </c>
      <c r="I43" s="294">
        <f xml:space="preserve"> Debt!I$197</f>
        <v>0</v>
      </c>
      <c r="J43" s="294">
        <f xml:space="preserve"> Debt!J$197</f>
        <v>0</v>
      </c>
      <c r="K43" s="294">
        <f xml:space="preserve"> Debt!K$197</f>
        <v>0</v>
      </c>
      <c r="L43" s="294">
        <f xml:space="preserve"> Debt!L$197</f>
        <v>0</v>
      </c>
      <c r="M43" s="294">
        <f xml:space="preserve"> Debt!M$197</f>
        <v>0</v>
      </c>
      <c r="N43" s="294">
        <f xml:space="preserve"> Debt!N$197</f>
        <v>0</v>
      </c>
      <c r="O43" s="294">
        <f xml:space="preserve"> Debt!O$197</f>
        <v>0</v>
      </c>
      <c r="P43" s="294">
        <f xml:space="preserve"> Debt!P$197</f>
        <v>-93184.82088505046</v>
      </c>
      <c r="Q43" s="294">
        <f xml:space="preserve"> Debt!Q$197</f>
        <v>0</v>
      </c>
      <c r="R43" s="294">
        <f xml:space="preserve"> Debt!R$197</f>
        <v>0</v>
      </c>
      <c r="S43" s="294">
        <f xml:space="preserve"> Debt!S$197</f>
        <v>0</v>
      </c>
      <c r="T43" s="294">
        <f xml:space="preserve"> Debt!T$197</f>
        <v>0</v>
      </c>
      <c r="U43" s="294">
        <f xml:space="preserve"> Debt!U$197</f>
        <v>0</v>
      </c>
      <c r="V43" s="294">
        <f xml:space="preserve"> Debt!V$197</f>
        <v>0</v>
      </c>
      <c r="W43" s="294">
        <f xml:space="preserve"> Debt!W$197</f>
        <v>0</v>
      </c>
      <c r="X43" s="294">
        <f xml:space="preserve"> Debt!X$197</f>
        <v>0</v>
      </c>
      <c r="Y43" s="294">
        <f xml:space="preserve"> Debt!Y$197</f>
        <v>0</v>
      </c>
      <c r="Z43" s="294">
        <f xml:space="preserve"> Debt!Z$197</f>
        <v>0</v>
      </c>
      <c r="AA43" s="294">
        <f xml:space="preserve"> Debt!AA$197</f>
        <v>0</v>
      </c>
      <c r="AB43" s="294">
        <f xml:space="preserve"> Debt!AB$197</f>
        <v>0</v>
      </c>
      <c r="AC43" s="294">
        <f xml:space="preserve"> Debt!AC$197</f>
        <v>0</v>
      </c>
      <c r="AD43" s="294">
        <f xml:space="preserve"> Debt!AD$197</f>
        <v>0</v>
      </c>
      <c r="AE43" s="294">
        <f xml:space="preserve"> Debt!AE$197</f>
        <v>0</v>
      </c>
      <c r="AF43" s="294">
        <f xml:space="preserve"> Debt!AF$197</f>
        <v>0</v>
      </c>
      <c r="AG43" s="294">
        <f xml:space="preserve"> Debt!AG$197</f>
        <v>0</v>
      </c>
      <c r="AH43" s="294">
        <f xml:space="preserve"> Debt!AH$197</f>
        <v>0</v>
      </c>
      <c r="AI43" s="294">
        <f xml:space="preserve"> Debt!AI$197</f>
        <v>0</v>
      </c>
      <c r="AJ43" s="294">
        <f xml:space="preserve"> Debt!AJ$197</f>
        <v>0</v>
      </c>
      <c r="AK43" s="294">
        <f xml:space="preserve"> Debt!AK$197</f>
        <v>0</v>
      </c>
      <c r="AL43" s="294">
        <f xml:space="preserve"> Debt!AL$197</f>
        <v>0</v>
      </c>
      <c r="AM43" s="294">
        <f xml:space="preserve"> Debt!AM$197</f>
        <v>0</v>
      </c>
      <c r="AN43" s="294">
        <f xml:space="preserve"> Debt!AN$197</f>
        <v>0</v>
      </c>
      <c r="AO43" s="294">
        <f xml:space="preserve"> Debt!AO$197</f>
        <v>0</v>
      </c>
      <c r="AP43" s="294">
        <f xml:space="preserve"> Debt!AP$197</f>
        <v>0</v>
      </c>
      <c r="AQ43" s="294">
        <f xml:space="preserve"> Debt!AQ$197</f>
        <v>0</v>
      </c>
      <c r="AR43" s="294">
        <f xml:space="preserve"> Debt!AR$197</f>
        <v>0</v>
      </c>
      <c r="AS43" s="294">
        <f xml:space="preserve"> Debt!AS$197</f>
        <v>0</v>
      </c>
      <c r="AT43" s="294">
        <f xml:space="preserve"> Debt!AT$197</f>
        <v>0</v>
      </c>
      <c r="AU43" s="294">
        <f xml:space="preserve"> Debt!AU$197</f>
        <v>0</v>
      </c>
      <c r="AV43" s="294">
        <f xml:space="preserve"> Debt!AV$197</f>
        <v>0</v>
      </c>
      <c r="AW43" s="294">
        <f xml:space="preserve"> Debt!AW$197</f>
        <v>0</v>
      </c>
      <c r="AX43" s="294">
        <f xml:space="preserve"> Debt!AX$197</f>
        <v>0</v>
      </c>
      <c r="AY43" s="294">
        <f xml:space="preserve"> Debt!AY$197</f>
        <v>0</v>
      </c>
      <c r="AZ43" s="294">
        <f xml:space="preserve"> Debt!AZ$197</f>
        <v>0</v>
      </c>
      <c r="BA43" s="294">
        <f xml:space="preserve"> Debt!BA$197</f>
        <v>0</v>
      </c>
      <c r="BB43" s="294">
        <f xml:space="preserve"> Debt!BB$197</f>
        <v>0</v>
      </c>
      <c r="BC43" s="294">
        <f xml:space="preserve"> Debt!BC$197</f>
        <v>0</v>
      </c>
      <c r="BD43" s="294">
        <f xml:space="preserve"> Debt!BD$197</f>
        <v>0</v>
      </c>
      <c r="BE43" s="294">
        <f xml:space="preserve"> Debt!BE$197</f>
        <v>0</v>
      </c>
      <c r="BF43" s="294">
        <f xml:space="preserve"> Debt!BF$197</f>
        <v>0</v>
      </c>
      <c r="BG43" s="294">
        <f xml:space="preserve"> Debt!BG$197</f>
        <v>0</v>
      </c>
      <c r="BH43" s="294">
        <f xml:space="preserve"> Debt!BH$197</f>
        <v>0</v>
      </c>
      <c r="BI43" s="294">
        <f xml:space="preserve"> Debt!BI$197</f>
        <v>0</v>
      </c>
      <c r="BJ43" s="294">
        <f xml:space="preserve"> Debt!BJ$197</f>
        <v>0</v>
      </c>
      <c r="BK43" s="294">
        <f xml:space="preserve"> Debt!BK$197</f>
        <v>0</v>
      </c>
      <c r="BL43" s="294">
        <f xml:space="preserve"> Debt!BL$197</f>
        <v>0</v>
      </c>
      <c r="BM43" s="294">
        <f xml:space="preserve"> Debt!BM$197</f>
        <v>0</v>
      </c>
      <c r="BN43" s="294">
        <f xml:space="preserve"> Debt!BN$197</f>
        <v>0</v>
      </c>
      <c r="BO43" s="294">
        <f xml:space="preserve"> Debt!BO$197</f>
        <v>0</v>
      </c>
      <c r="BP43" s="294">
        <f xml:space="preserve"> Debt!BP$197</f>
        <v>0</v>
      </c>
      <c r="BQ43" s="294">
        <f xml:space="preserve"> Debt!BQ$197</f>
        <v>0</v>
      </c>
      <c r="BR43" s="294">
        <f xml:space="preserve"> Debt!BR$197</f>
        <v>0</v>
      </c>
      <c r="BS43" s="294">
        <f xml:space="preserve"> Debt!BS$197</f>
        <v>0</v>
      </c>
      <c r="BT43" s="294">
        <f xml:space="preserve"> Debt!BT$197</f>
        <v>0</v>
      </c>
      <c r="BU43" s="294">
        <f xml:space="preserve"> Debt!BU$197</f>
        <v>0</v>
      </c>
      <c r="BV43" s="294">
        <f xml:space="preserve"> Debt!BV$197</f>
        <v>0</v>
      </c>
      <c r="BW43" s="294">
        <f xml:space="preserve"> Debt!BW$197</f>
        <v>0</v>
      </c>
      <c r="BX43" s="294">
        <f xml:space="preserve"> Debt!BX$197</f>
        <v>0</v>
      </c>
      <c r="BY43" s="294">
        <f xml:space="preserve"> Debt!BY$197</f>
        <v>0</v>
      </c>
      <c r="BZ43" s="294">
        <f xml:space="preserve"> Debt!BZ$197</f>
        <v>0</v>
      </c>
      <c r="CA43" s="294">
        <f xml:space="preserve"> Debt!CA$197</f>
        <v>0</v>
      </c>
      <c r="CB43" s="294">
        <f xml:space="preserve"> Debt!CB$197</f>
        <v>0</v>
      </c>
      <c r="CC43" s="294">
        <f xml:space="preserve"> Debt!CC$197</f>
        <v>0</v>
      </c>
      <c r="CD43" s="294">
        <f xml:space="preserve"> Debt!CD$197</f>
        <v>0</v>
      </c>
      <c r="CE43" s="294">
        <f xml:space="preserve"> Debt!CE$197</f>
        <v>0</v>
      </c>
      <c r="CF43" s="294">
        <f xml:space="preserve"> Debt!CF$197</f>
        <v>0</v>
      </c>
      <c r="CG43" s="294">
        <f xml:space="preserve"> Debt!CG$197</f>
        <v>0</v>
      </c>
      <c r="CH43" s="294">
        <f xml:space="preserve"> Debt!CH$197</f>
        <v>0</v>
      </c>
      <c r="CI43" s="294">
        <f xml:space="preserve"> Debt!CI$197</f>
        <v>0</v>
      </c>
      <c r="CJ43" s="294">
        <f xml:space="preserve"> Debt!CJ$197</f>
        <v>0</v>
      </c>
      <c r="CK43" s="294">
        <f xml:space="preserve"> Debt!CK$197</f>
        <v>0</v>
      </c>
      <c r="CL43" s="294">
        <f xml:space="preserve"> Debt!CL$197</f>
        <v>0</v>
      </c>
      <c r="CM43" s="294">
        <f xml:space="preserve"> Debt!CM$197</f>
        <v>0</v>
      </c>
      <c r="CN43" s="294">
        <f xml:space="preserve"> Debt!CN$197</f>
        <v>0</v>
      </c>
      <c r="CO43" s="294">
        <f xml:space="preserve"> Debt!CO$197</f>
        <v>0</v>
      </c>
      <c r="CP43" s="294">
        <f xml:space="preserve"> Debt!CP$197</f>
        <v>0</v>
      </c>
      <c r="CQ43" s="294">
        <f xml:space="preserve"> Debt!CQ$197</f>
        <v>0</v>
      </c>
      <c r="CR43" s="294">
        <f xml:space="preserve"> Debt!CR$197</f>
        <v>0</v>
      </c>
      <c r="CS43" s="294">
        <f xml:space="preserve"> Debt!CS$197</f>
        <v>0</v>
      </c>
      <c r="CT43" s="294">
        <f xml:space="preserve"> Debt!CT$197</f>
        <v>0</v>
      </c>
      <c r="CU43" s="294">
        <f xml:space="preserve"> Debt!CU$197</f>
        <v>0</v>
      </c>
      <c r="CV43" s="294">
        <f xml:space="preserve"> Debt!CV$197</f>
        <v>0</v>
      </c>
      <c r="CW43" s="294">
        <f xml:space="preserve"> Debt!CW$197</f>
        <v>0</v>
      </c>
      <c r="CX43" s="294">
        <f xml:space="preserve"> Debt!CX$197</f>
        <v>0</v>
      </c>
      <c r="CY43" s="294">
        <f xml:space="preserve"> Debt!CY$197</f>
        <v>0</v>
      </c>
      <c r="CZ43" s="294">
        <f xml:space="preserve"> Debt!CZ$197</f>
        <v>0</v>
      </c>
      <c r="DA43" s="294">
        <f xml:space="preserve"> Debt!DA$197</f>
        <v>0</v>
      </c>
      <c r="DB43" s="294">
        <f xml:space="preserve"> Debt!DB$197</f>
        <v>0</v>
      </c>
      <c r="DC43" s="294">
        <f xml:space="preserve"> Debt!DC$197</f>
        <v>0</v>
      </c>
      <c r="DD43" s="294">
        <f xml:space="preserve"> Debt!DD$197</f>
        <v>0</v>
      </c>
      <c r="DE43" s="294">
        <f xml:space="preserve"> Debt!DE$197</f>
        <v>0</v>
      </c>
      <c r="DF43" s="294">
        <f xml:space="preserve"> Debt!DF$197</f>
        <v>0</v>
      </c>
      <c r="DG43" s="294">
        <f xml:space="preserve"> Debt!DG$197</f>
        <v>0</v>
      </c>
      <c r="DH43" s="294">
        <f xml:space="preserve"> Debt!DH$197</f>
        <v>0</v>
      </c>
      <c r="DI43" s="294">
        <f xml:space="preserve"> Debt!DI$197</f>
        <v>0</v>
      </c>
      <c r="DJ43" s="294">
        <f xml:space="preserve"> Debt!DJ$197</f>
        <v>0</v>
      </c>
      <c r="DK43" s="294">
        <f xml:space="preserve"> Debt!DK$197</f>
        <v>0</v>
      </c>
      <c r="DL43" s="294">
        <f xml:space="preserve"> Debt!DL$197</f>
        <v>0</v>
      </c>
      <c r="DM43" s="294">
        <f xml:space="preserve"> Debt!DM$197</f>
        <v>0</v>
      </c>
      <c r="DN43" s="294">
        <f xml:space="preserve"> Debt!DN$197</f>
        <v>0</v>
      </c>
      <c r="DO43" s="294">
        <f xml:space="preserve"> Debt!DO$197</f>
        <v>0</v>
      </c>
      <c r="DP43" s="294">
        <f xml:space="preserve"> Debt!DP$197</f>
        <v>0</v>
      </c>
      <c r="DQ43" s="294">
        <f xml:space="preserve"> Debt!DQ$197</f>
        <v>0</v>
      </c>
      <c r="DR43" s="294">
        <f xml:space="preserve"> Debt!DR$197</f>
        <v>0</v>
      </c>
      <c r="DS43" s="294">
        <f xml:space="preserve"> Debt!DS$197</f>
        <v>0</v>
      </c>
      <c r="DT43" s="294">
        <f xml:space="preserve"> Debt!DT$197</f>
        <v>0</v>
      </c>
      <c r="DU43" s="294">
        <f xml:space="preserve"> Debt!DU$197</f>
        <v>0</v>
      </c>
      <c r="DV43" s="294">
        <f xml:space="preserve"> Debt!DV$197</f>
        <v>0</v>
      </c>
      <c r="DW43" s="294">
        <f xml:space="preserve"> Debt!DW$197</f>
        <v>0</v>
      </c>
      <c r="DX43" s="294">
        <f xml:space="preserve"> Debt!DX$197</f>
        <v>0</v>
      </c>
      <c r="DY43" s="294">
        <f xml:space="preserve"> Debt!DY$197</f>
        <v>0</v>
      </c>
      <c r="DZ43" s="294">
        <f xml:space="preserve"> Debt!DZ$197</f>
        <v>0</v>
      </c>
      <c r="EA43" s="294">
        <f xml:space="preserve"> Debt!EA$197</f>
        <v>0</v>
      </c>
      <c r="EB43" s="294">
        <f xml:space="preserve"> Debt!EB$197</f>
        <v>0</v>
      </c>
      <c r="EC43" s="294">
        <f xml:space="preserve"> Debt!EC$197</f>
        <v>0</v>
      </c>
      <c r="ED43" s="294">
        <f xml:space="preserve"> Debt!ED$197</f>
        <v>0</v>
      </c>
      <c r="EE43" s="294">
        <f xml:space="preserve"> Debt!EE$197</f>
        <v>0</v>
      </c>
      <c r="EF43" s="294">
        <f xml:space="preserve"> Debt!EF$197</f>
        <v>0</v>
      </c>
      <c r="EG43" s="294">
        <f xml:space="preserve"> Debt!EG$197</f>
        <v>0</v>
      </c>
      <c r="EH43" s="294">
        <f xml:space="preserve"> Debt!EH$197</f>
        <v>0</v>
      </c>
      <c r="EI43" s="294">
        <f xml:space="preserve"> Debt!EI$197</f>
        <v>0</v>
      </c>
      <c r="EJ43" s="294">
        <f xml:space="preserve"> Debt!EJ$197</f>
        <v>0</v>
      </c>
      <c r="EK43" s="294">
        <f xml:space="preserve"> Debt!EK$197</f>
        <v>0</v>
      </c>
      <c r="EL43" s="294">
        <f xml:space="preserve"> Debt!EL$197</f>
        <v>0</v>
      </c>
      <c r="EM43" s="294">
        <f xml:space="preserve"> Debt!EM$197</f>
        <v>0</v>
      </c>
      <c r="EN43" s="294">
        <f xml:space="preserve"> Debt!EN$197</f>
        <v>0</v>
      </c>
      <c r="EO43" s="294">
        <f xml:space="preserve"> Debt!EO$197</f>
        <v>0</v>
      </c>
      <c r="EP43" s="294">
        <f xml:space="preserve"> Debt!EP$197</f>
        <v>0</v>
      </c>
      <c r="EQ43" s="294">
        <f xml:space="preserve"> Debt!EQ$197</f>
        <v>0</v>
      </c>
      <c r="ER43" s="294">
        <f xml:space="preserve"> Debt!ER$197</f>
        <v>0</v>
      </c>
      <c r="ES43" s="294">
        <f xml:space="preserve"> Debt!ES$197</f>
        <v>0</v>
      </c>
      <c r="ET43" s="294">
        <f xml:space="preserve"> Debt!ET$197</f>
        <v>0</v>
      </c>
      <c r="EU43" s="294">
        <f xml:space="preserve"> Debt!EU$197</f>
        <v>0</v>
      </c>
      <c r="EV43" s="294">
        <f xml:space="preserve"> Debt!EV$197</f>
        <v>0</v>
      </c>
      <c r="EW43" s="294">
        <f xml:space="preserve"> Debt!EW$197</f>
        <v>0</v>
      </c>
      <c r="EX43" s="294">
        <f xml:space="preserve"> Debt!EX$197</f>
        <v>0</v>
      </c>
      <c r="EY43" s="294">
        <f xml:space="preserve"> Debt!EY$197</f>
        <v>0</v>
      </c>
      <c r="EZ43" s="294">
        <f xml:space="preserve"> Debt!EZ$197</f>
        <v>0</v>
      </c>
      <c r="FA43" s="294">
        <f xml:space="preserve"> Debt!FA$197</f>
        <v>0</v>
      </c>
      <c r="FB43" s="294">
        <f xml:space="preserve"> Debt!FB$197</f>
        <v>0</v>
      </c>
      <c r="FC43" s="294">
        <f xml:space="preserve"> Debt!FC$197</f>
        <v>0</v>
      </c>
      <c r="FD43" s="294">
        <f xml:space="preserve"> Debt!FD$197</f>
        <v>0</v>
      </c>
      <c r="FE43" s="294">
        <f xml:space="preserve"> Debt!FE$197</f>
        <v>0</v>
      </c>
      <c r="FF43" s="294">
        <f xml:space="preserve"> Debt!FF$197</f>
        <v>0</v>
      </c>
      <c r="FG43" s="294">
        <f xml:space="preserve"> Debt!FG$197</f>
        <v>0</v>
      </c>
      <c r="FH43" s="294">
        <f xml:space="preserve"> Debt!FH$197</f>
        <v>0</v>
      </c>
      <c r="FI43" s="294">
        <f xml:space="preserve"> Debt!FI$197</f>
        <v>0</v>
      </c>
      <c r="FJ43" s="294">
        <f xml:space="preserve"> Debt!FJ$197</f>
        <v>0</v>
      </c>
      <c r="FK43" s="294">
        <f xml:space="preserve"> Debt!FK$197</f>
        <v>0</v>
      </c>
      <c r="FL43" s="294">
        <f xml:space="preserve"> Debt!FL$197</f>
        <v>0</v>
      </c>
      <c r="FM43" s="294">
        <f xml:space="preserve"> Debt!FM$197</f>
        <v>0</v>
      </c>
      <c r="FN43" s="294">
        <f xml:space="preserve"> Debt!FN$197</f>
        <v>0</v>
      </c>
      <c r="FO43" s="294">
        <f xml:space="preserve"> Debt!FO$197</f>
        <v>0</v>
      </c>
      <c r="FP43" s="294">
        <f xml:space="preserve"> Debt!FP$197</f>
        <v>0</v>
      </c>
      <c r="FQ43" s="294">
        <f xml:space="preserve"> Debt!FQ$197</f>
        <v>0</v>
      </c>
      <c r="FR43" s="294">
        <f xml:space="preserve"> Debt!FR$197</f>
        <v>0</v>
      </c>
      <c r="FS43" s="294">
        <f xml:space="preserve"> Debt!FS$197</f>
        <v>0</v>
      </c>
      <c r="FT43" s="294">
        <f xml:space="preserve"> Debt!FT$197</f>
        <v>0</v>
      </c>
      <c r="FU43" s="294">
        <f xml:space="preserve"> Debt!FU$197</f>
        <v>0</v>
      </c>
      <c r="FV43" s="294">
        <f xml:space="preserve"> Debt!FV$197</f>
        <v>0</v>
      </c>
      <c r="FW43" s="294">
        <f xml:space="preserve"> Debt!FW$197</f>
        <v>0</v>
      </c>
      <c r="FX43" s="294">
        <f xml:space="preserve"> Debt!FX$197</f>
        <v>0</v>
      </c>
      <c r="FY43" s="294">
        <f xml:space="preserve"> Debt!FY$197</f>
        <v>0</v>
      </c>
      <c r="FZ43" s="294">
        <f xml:space="preserve"> Debt!FZ$197</f>
        <v>0</v>
      </c>
      <c r="GA43" s="294">
        <f xml:space="preserve"> Debt!GA$197</f>
        <v>0</v>
      </c>
      <c r="GB43" s="294">
        <f xml:space="preserve"> Debt!GB$197</f>
        <v>0</v>
      </c>
      <c r="GC43" s="294">
        <f xml:space="preserve"> Debt!GC$197</f>
        <v>0</v>
      </c>
      <c r="GD43" s="294">
        <f xml:space="preserve"> Debt!GD$197</f>
        <v>0</v>
      </c>
      <c r="GE43" s="294">
        <f xml:space="preserve"> Debt!GE$197</f>
        <v>0</v>
      </c>
      <c r="GF43" s="294">
        <f xml:space="preserve"> Debt!GF$197</f>
        <v>0</v>
      </c>
      <c r="GG43" s="294">
        <f xml:space="preserve"> Debt!GG$197</f>
        <v>0</v>
      </c>
      <c r="GH43" s="294">
        <f xml:space="preserve"> Debt!GH$197</f>
        <v>0</v>
      </c>
      <c r="GI43" s="294">
        <f xml:space="preserve"> Debt!GI$197</f>
        <v>0</v>
      </c>
      <c r="GJ43" s="294">
        <f xml:space="preserve"> Debt!GJ$197</f>
        <v>0</v>
      </c>
    </row>
    <row r="44" spans="1:192" s="196" customFormat="1" outlineLevel="1" x14ac:dyDescent="0.25">
      <c r="A44" s="242"/>
      <c r="B44" s="242"/>
      <c r="C44" s="243"/>
      <c r="D44" s="244"/>
      <c r="E44" s="240" t="str">
        <f xml:space="preserve"> ConFin!E$369</f>
        <v>Share capital drawdown</v>
      </c>
      <c r="F44" s="240">
        <f xml:space="preserve"> ConFin!F$369</f>
        <v>0</v>
      </c>
      <c r="G44" s="240" t="str">
        <f xml:space="preserve"> ConFin!G$369</f>
        <v>$ 000s</v>
      </c>
      <c r="H44" s="240">
        <f xml:space="preserve"> ConFin!H$369</f>
        <v>100</v>
      </c>
      <c r="I44" s="240">
        <f xml:space="preserve"> ConFin!I$369</f>
        <v>0</v>
      </c>
      <c r="J44" s="240">
        <f xml:space="preserve"> ConFin!J$369</f>
        <v>0</v>
      </c>
      <c r="K44" s="240">
        <f xml:space="preserve"> ConFin!K$369</f>
        <v>0</v>
      </c>
      <c r="L44" s="240">
        <f xml:space="preserve"> ConFin!L$369</f>
        <v>100</v>
      </c>
      <c r="M44" s="240">
        <f xml:space="preserve"> ConFin!M$369</f>
        <v>0</v>
      </c>
      <c r="N44" s="240">
        <f xml:space="preserve"> ConFin!N$369</f>
        <v>0</v>
      </c>
      <c r="O44" s="240">
        <f xml:space="preserve"> ConFin!O$369</f>
        <v>0</v>
      </c>
      <c r="P44" s="240">
        <f xml:space="preserve"> ConFin!P$369</f>
        <v>0</v>
      </c>
      <c r="Q44" s="240">
        <f xml:space="preserve"> ConFin!Q$369</f>
        <v>0</v>
      </c>
      <c r="R44" s="240">
        <f xml:space="preserve"> ConFin!R$369</f>
        <v>0</v>
      </c>
      <c r="S44" s="240">
        <f xml:space="preserve"> ConFin!S$369</f>
        <v>0</v>
      </c>
      <c r="T44" s="240">
        <f xml:space="preserve"> ConFin!T$369</f>
        <v>0</v>
      </c>
      <c r="U44" s="240">
        <f xml:space="preserve"> ConFin!U$369</f>
        <v>0</v>
      </c>
      <c r="V44" s="240">
        <f xml:space="preserve"> ConFin!V$369</f>
        <v>0</v>
      </c>
      <c r="W44" s="240">
        <f xml:space="preserve"> ConFin!W$369</f>
        <v>0</v>
      </c>
      <c r="X44" s="240">
        <f xml:space="preserve"> ConFin!X$369</f>
        <v>0</v>
      </c>
      <c r="Y44" s="240">
        <f xml:space="preserve"> ConFin!Y$369</f>
        <v>0</v>
      </c>
      <c r="Z44" s="240">
        <f xml:space="preserve"> ConFin!Z$369</f>
        <v>0</v>
      </c>
      <c r="AA44" s="240">
        <f xml:space="preserve"> ConFin!AA$369</f>
        <v>0</v>
      </c>
      <c r="AB44" s="240">
        <f xml:space="preserve"> ConFin!AB$369</f>
        <v>0</v>
      </c>
      <c r="AC44" s="240">
        <f xml:space="preserve"> ConFin!AC$369</f>
        <v>0</v>
      </c>
      <c r="AD44" s="240">
        <f xml:space="preserve"> ConFin!AD$369</f>
        <v>0</v>
      </c>
      <c r="AE44" s="240">
        <f xml:space="preserve"> ConFin!AE$369</f>
        <v>0</v>
      </c>
      <c r="AF44" s="240">
        <f xml:space="preserve"> ConFin!AF$369</f>
        <v>0</v>
      </c>
      <c r="AG44" s="240">
        <f xml:space="preserve"> ConFin!AG$369</f>
        <v>0</v>
      </c>
      <c r="AH44" s="240">
        <f xml:space="preserve"> ConFin!AH$369</f>
        <v>0</v>
      </c>
      <c r="AI44" s="240">
        <f xml:space="preserve"> ConFin!AI$369</f>
        <v>0</v>
      </c>
      <c r="AJ44" s="240">
        <f xml:space="preserve"> ConFin!AJ$369</f>
        <v>0</v>
      </c>
      <c r="AK44" s="240">
        <f xml:space="preserve"> ConFin!AK$369</f>
        <v>0</v>
      </c>
      <c r="AL44" s="240">
        <f xml:space="preserve"> ConFin!AL$369</f>
        <v>0</v>
      </c>
      <c r="AM44" s="240">
        <f xml:space="preserve"> ConFin!AM$369</f>
        <v>0</v>
      </c>
      <c r="AN44" s="240">
        <f xml:space="preserve"> ConFin!AN$369</f>
        <v>0</v>
      </c>
      <c r="AO44" s="240">
        <f xml:space="preserve"> ConFin!AO$369</f>
        <v>0</v>
      </c>
      <c r="AP44" s="240">
        <f xml:space="preserve"> ConFin!AP$369</f>
        <v>0</v>
      </c>
      <c r="AQ44" s="240">
        <f xml:space="preserve"> ConFin!AQ$369</f>
        <v>0</v>
      </c>
      <c r="AR44" s="240">
        <f xml:space="preserve"> ConFin!AR$369</f>
        <v>0</v>
      </c>
      <c r="AS44" s="240">
        <f xml:space="preserve"> ConFin!AS$369</f>
        <v>0</v>
      </c>
      <c r="AT44" s="240">
        <f xml:space="preserve"> ConFin!AT$369</f>
        <v>0</v>
      </c>
      <c r="AU44" s="240">
        <f xml:space="preserve"> ConFin!AU$369</f>
        <v>0</v>
      </c>
      <c r="AV44" s="240">
        <f xml:space="preserve"> ConFin!AV$369</f>
        <v>0</v>
      </c>
      <c r="AW44" s="240">
        <f xml:space="preserve"> ConFin!AW$369</f>
        <v>0</v>
      </c>
      <c r="AX44" s="240">
        <f xml:space="preserve"> ConFin!AX$369</f>
        <v>0</v>
      </c>
      <c r="AY44" s="240">
        <f xml:space="preserve"> ConFin!AY$369</f>
        <v>0</v>
      </c>
      <c r="AZ44" s="240">
        <f xml:space="preserve"> ConFin!AZ$369</f>
        <v>0</v>
      </c>
      <c r="BA44" s="240">
        <f xml:space="preserve"> ConFin!BA$369</f>
        <v>0</v>
      </c>
      <c r="BB44" s="240">
        <f xml:space="preserve"> ConFin!BB$369</f>
        <v>0</v>
      </c>
      <c r="BC44" s="240">
        <f xml:space="preserve"> ConFin!BC$369</f>
        <v>0</v>
      </c>
      <c r="BD44" s="240">
        <f xml:space="preserve"> ConFin!BD$369</f>
        <v>0</v>
      </c>
      <c r="BE44" s="240">
        <f xml:space="preserve"> ConFin!BE$369</f>
        <v>0</v>
      </c>
      <c r="BF44" s="240">
        <f xml:space="preserve"> ConFin!BF$369</f>
        <v>0</v>
      </c>
      <c r="BG44" s="240">
        <f xml:space="preserve"> ConFin!BG$369</f>
        <v>0</v>
      </c>
      <c r="BH44" s="240">
        <f xml:space="preserve"> ConFin!BH$369</f>
        <v>0</v>
      </c>
      <c r="BI44" s="240">
        <f xml:space="preserve"> ConFin!BI$369</f>
        <v>0</v>
      </c>
      <c r="BJ44" s="240">
        <f xml:space="preserve"> ConFin!BJ$369</f>
        <v>0</v>
      </c>
      <c r="BK44" s="240">
        <f xml:space="preserve"> ConFin!BK$369</f>
        <v>0</v>
      </c>
      <c r="BL44" s="240">
        <f xml:space="preserve"> ConFin!BL$369</f>
        <v>0</v>
      </c>
      <c r="BM44" s="240">
        <f xml:space="preserve"> ConFin!BM$369</f>
        <v>0</v>
      </c>
      <c r="BN44" s="240">
        <f xml:space="preserve"> ConFin!BN$369</f>
        <v>0</v>
      </c>
      <c r="BO44" s="240">
        <f xml:space="preserve"> ConFin!BO$369</f>
        <v>0</v>
      </c>
      <c r="BP44" s="240">
        <f xml:space="preserve"> ConFin!BP$369</f>
        <v>0</v>
      </c>
      <c r="BQ44" s="240">
        <f xml:space="preserve"> ConFin!BQ$369</f>
        <v>0</v>
      </c>
      <c r="BR44" s="240">
        <f xml:space="preserve"> ConFin!BR$369</f>
        <v>0</v>
      </c>
      <c r="BS44" s="240">
        <f xml:space="preserve"> ConFin!BS$369</f>
        <v>0</v>
      </c>
      <c r="BT44" s="240">
        <f xml:space="preserve"> ConFin!BT$369</f>
        <v>0</v>
      </c>
      <c r="BU44" s="240">
        <f xml:space="preserve"> ConFin!BU$369</f>
        <v>0</v>
      </c>
      <c r="BV44" s="240">
        <f xml:space="preserve"> ConFin!BV$369</f>
        <v>0</v>
      </c>
      <c r="BW44" s="240">
        <f xml:space="preserve"> ConFin!BW$369</f>
        <v>0</v>
      </c>
      <c r="BX44" s="240">
        <f xml:space="preserve"> ConFin!BX$369</f>
        <v>0</v>
      </c>
      <c r="BY44" s="240">
        <f xml:space="preserve"> ConFin!BY$369</f>
        <v>0</v>
      </c>
      <c r="BZ44" s="240">
        <f xml:space="preserve"> ConFin!BZ$369</f>
        <v>0</v>
      </c>
      <c r="CA44" s="240">
        <f xml:space="preserve"> ConFin!CA$369</f>
        <v>0</v>
      </c>
      <c r="CB44" s="240">
        <f xml:space="preserve"> ConFin!CB$369</f>
        <v>0</v>
      </c>
      <c r="CC44" s="240">
        <f xml:space="preserve"> ConFin!CC$369</f>
        <v>0</v>
      </c>
      <c r="CD44" s="240">
        <f xml:space="preserve"> ConFin!CD$369</f>
        <v>0</v>
      </c>
      <c r="CE44" s="240">
        <f xml:space="preserve"> ConFin!CE$369</f>
        <v>0</v>
      </c>
      <c r="CF44" s="240">
        <f xml:space="preserve"> ConFin!CF$369</f>
        <v>0</v>
      </c>
      <c r="CG44" s="240">
        <f xml:space="preserve"> ConFin!CG$369</f>
        <v>0</v>
      </c>
      <c r="CH44" s="240">
        <f xml:space="preserve"> ConFin!CH$369</f>
        <v>0</v>
      </c>
      <c r="CI44" s="240">
        <f xml:space="preserve"> ConFin!CI$369</f>
        <v>0</v>
      </c>
      <c r="CJ44" s="240">
        <f xml:space="preserve"> ConFin!CJ$369</f>
        <v>0</v>
      </c>
      <c r="CK44" s="240">
        <f xml:space="preserve"> ConFin!CK$369</f>
        <v>0</v>
      </c>
      <c r="CL44" s="240">
        <f xml:space="preserve"> ConFin!CL$369</f>
        <v>0</v>
      </c>
      <c r="CM44" s="240">
        <f xml:space="preserve"> ConFin!CM$369</f>
        <v>0</v>
      </c>
      <c r="CN44" s="240">
        <f xml:space="preserve"> ConFin!CN$369</f>
        <v>0</v>
      </c>
      <c r="CO44" s="240">
        <f xml:space="preserve"> ConFin!CO$369</f>
        <v>0</v>
      </c>
      <c r="CP44" s="240">
        <f xml:space="preserve"> ConFin!CP$369</f>
        <v>0</v>
      </c>
      <c r="CQ44" s="240">
        <f xml:space="preserve"> ConFin!CQ$369</f>
        <v>0</v>
      </c>
      <c r="CR44" s="240">
        <f xml:space="preserve"> ConFin!CR$369</f>
        <v>0</v>
      </c>
      <c r="CS44" s="240">
        <f xml:space="preserve"> ConFin!CS$369</f>
        <v>0</v>
      </c>
      <c r="CT44" s="240">
        <f xml:space="preserve"> ConFin!CT$369</f>
        <v>0</v>
      </c>
      <c r="CU44" s="240">
        <f xml:space="preserve"> ConFin!CU$369</f>
        <v>0</v>
      </c>
      <c r="CV44" s="240">
        <f xml:space="preserve"> ConFin!CV$369</f>
        <v>0</v>
      </c>
      <c r="CW44" s="240">
        <f xml:space="preserve"> ConFin!CW$369</f>
        <v>0</v>
      </c>
      <c r="CX44" s="240">
        <f xml:space="preserve"> ConFin!CX$369</f>
        <v>0</v>
      </c>
      <c r="CY44" s="240">
        <f xml:space="preserve"> ConFin!CY$369</f>
        <v>0</v>
      </c>
      <c r="CZ44" s="240">
        <f xml:space="preserve"> ConFin!CZ$369</f>
        <v>0</v>
      </c>
      <c r="DA44" s="240">
        <f xml:space="preserve"> ConFin!DA$369</f>
        <v>0</v>
      </c>
      <c r="DB44" s="240">
        <f xml:space="preserve"> ConFin!DB$369</f>
        <v>0</v>
      </c>
      <c r="DC44" s="240">
        <f xml:space="preserve"> ConFin!DC$369</f>
        <v>0</v>
      </c>
      <c r="DD44" s="240">
        <f xml:space="preserve"> ConFin!DD$369</f>
        <v>0</v>
      </c>
      <c r="DE44" s="240">
        <f xml:space="preserve"> ConFin!DE$369</f>
        <v>0</v>
      </c>
      <c r="DF44" s="240">
        <f xml:space="preserve"> ConFin!DF$369</f>
        <v>0</v>
      </c>
      <c r="DG44" s="240">
        <f xml:space="preserve"> ConFin!DG$369</f>
        <v>0</v>
      </c>
      <c r="DH44" s="240">
        <f xml:space="preserve"> ConFin!DH$369</f>
        <v>0</v>
      </c>
      <c r="DI44" s="240">
        <f xml:space="preserve"> ConFin!DI$369</f>
        <v>0</v>
      </c>
      <c r="DJ44" s="240">
        <f xml:space="preserve"> ConFin!DJ$369</f>
        <v>0</v>
      </c>
      <c r="DK44" s="240">
        <f xml:space="preserve"> ConFin!DK$369</f>
        <v>0</v>
      </c>
      <c r="DL44" s="240">
        <f xml:space="preserve"> ConFin!DL$369</f>
        <v>0</v>
      </c>
      <c r="DM44" s="240">
        <f xml:space="preserve"> ConFin!DM$369</f>
        <v>0</v>
      </c>
      <c r="DN44" s="240">
        <f xml:space="preserve"> ConFin!DN$369</f>
        <v>0</v>
      </c>
      <c r="DO44" s="240">
        <f xml:space="preserve"> ConFin!DO$369</f>
        <v>0</v>
      </c>
      <c r="DP44" s="240">
        <f xml:space="preserve"> ConFin!DP$369</f>
        <v>0</v>
      </c>
      <c r="DQ44" s="240">
        <f xml:space="preserve"> ConFin!DQ$369</f>
        <v>0</v>
      </c>
      <c r="DR44" s="240">
        <f xml:space="preserve"> ConFin!DR$369</f>
        <v>0</v>
      </c>
      <c r="DS44" s="240">
        <f xml:space="preserve"> ConFin!DS$369</f>
        <v>0</v>
      </c>
      <c r="DT44" s="240">
        <f xml:space="preserve"> ConFin!DT$369</f>
        <v>0</v>
      </c>
      <c r="DU44" s="240">
        <f xml:space="preserve"> ConFin!DU$369</f>
        <v>0</v>
      </c>
      <c r="DV44" s="240">
        <f xml:space="preserve"> ConFin!DV$369</f>
        <v>0</v>
      </c>
      <c r="DW44" s="240">
        <f xml:space="preserve"> ConFin!DW$369</f>
        <v>0</v>
      </c>
      <c r="DX44" s="240">
        <f xml:space="preserve"> ConFin!DX$369</f>
        <v>0</v>
      </c>
      <c r="DY44" s="240">
        <f xml:space="preserve"> ConFin!DY$369</f>
        <v>0</v>
      </c>
      <c r="DZ44" s="240">
        <f xml:space="preserve"> ConFin!DZ$369</f>
        <v>0</v>
      </c>
      <c r="EA44" s="240">
        <f xml:space="preserve"> ConFin!EA$369</f>
        <v>0</v>
      </c>
      <c r="EB44" s="240">
        <f xml:space="preserve"> ConFin!EB$369</f>
        <v>0</v>
      </c>
      <c r="EC44" s="240">
        <f xml:space="preserve"> ConFin!EC$369</f>
        <v>0</v>
      </c>
      <c r="ED44" s="240">
        <f xml:space="preserve"> ConFin!ED$369</f>
        <v>0</v>
      </c>
      <c r="EE44" s="240">
        <f xml:space="preserve"> ConFin!EE$369</f>
        <v>0</v>
      </c>
      <c r="EF44" s="240">
        <f xml:space="preserve"> ConFin!EF$369</f>
        <v>0</v>
      </c>
      <c r="EG44" s="240">
        <f xml:space="preserve"> ConFin!EG$369</f>
        <v>0</v>
      </c>
      <c r="EH44" s="240">
        <f xml:space="preserve"> ConFin!EH$369</f>
        <v>0</v>
      </c>
      <c r="EI44" s="240">
        <f xml:space="preserve"> ConFin!EI$369</f>
        <v>0</v>
      </c>
      <c r="EJ44" s="240">
        <f xml:space="preserve"> ConFin!EJ$369</f>
        <v>0</v>
      </c>
      <c r="EK44" s="240">
        <f xml:space="preserve"> ConFin!EK$369</f>
        <v>0</v>
      </c>
      <c r="EL44" s="240">
        <f xml:space="preserve"> ConFin!EL$369</f>
        <v>0</v>
      </c>
      <c r="EM44" s="240">
        <f xml:space="preserve"> ConFin!EM$369</f>
        <v>0</v>
      </c>
      <c r="EN44" s="240">
        <f xml:space="preserve"> ConFin!EN$369</f>
        <v>0</v>
      </c>
      <c r="EO44" s="240">
        <f xml:space="preserve"> ConFin!EO$369</f>
        <v>0</v>
      </c>
      <c r="EP44" s="240">
        <f xml:space="preserve"> ConFin!EP$369</f>
        <v>0</v>
      </c>
      <c r="EQ44" s="240">
        <f xml:space="preserve"> ConFin!EQ$369</f>
        <v>0</v>
      </c>
      <c r="ER44" s="240">
        <f xml:space="preserve"> ConFin!ER$369</f>
        <v>0</v>
      </c>
      <c r="ES44" s="240">
        <f xml:space="preserve"> ConFin!ES$369</f>
        <v>0</v>
      </c>
      <c r="ET44" s="240">
        <f xml:space="preserve"> ConFin!ET$369</f>
        <v>0</v>
      </c>
      <c r="EU44" s="240">
        <f xml:space="preserve"> ConFin!EU$369</f>
        <v>0</v>
      </c>
      <c r="EV44" s="240">
        <f xml:space="preserve"> ConFin!EV$369</f>
        <v>0</v>
      </c>
      <c r="EW44" s="240">
        <f xml:space="preserve"> ConFin!EW$369</f>
        <v>0</v>
      </c>
      <c r="EX44" s="240">
        <f xml:space="preserve"> ConFin!EX$369</f>
        <v>0</v>
      </c>
      <c r="EY44" s="240">
        <f xml:space="preserve"> ConFin!EY$369</f>
        <v>0</v>
      </c>
      <c r="EZ44" s="240">
        <f xml:space="preserve"> ConFin!EZ$369</f>
        <v>0</v>
      </c>
      <c r="FA44" s="240">
        <f xml:space="preserve"> ConFin!FA$369</f>
        <v>0</v>
      </c>
      <c r="FB44" s="240">
        <f xml:space="preserve"> ConFin!FB$369</f>
        <v>0</v>
      </c>
      <c r="FC44" s="240">
        <f xml:space="preserve"> ConFin!FC$369</f>
        <v>0</v>
      </c>
      <c r="FD44" s="240">
        <f xml:space="preserve"> ConFin!FD$369</f>
        <v>0</v>
      </c>
      <c r="FE44" s="240">
        <f xml:space="preserve"> ConFin!FE$369</f>
        <v>0</v>
      </c>
      <c r="FF44" s="240">
        <f xml:space="preserve"> ConFin!FF$369</f>
        <v>0</v>
      </c>
      <c r="FG44" s="240">
        <f xml:space="preserve"> ConFin!FG$369</f>
        <v>0</v>
      </c>
      <c r="FH44" s="240">
        <f xml:space="preserve"> ConFin!FH$369</f>
        <v>0</v>
      </c>
      <c r="FI44" s="240">
        <f xml:space="preserve"> ConFin!FI$369</f>
        <v>0</v>
      </c>
      <c r="FJ44" s="240">
        <f xml:space="preserve"> ConFin!FJ$369</f>
        <v>0</v>
      </c>
      <c r="FK44" s="240">
        <f xml:space="preserve"> ConFin!FK$369</f>
        <v>0</v>
      </c>
      <c r="FL44" s="240">
        <f xml:space="preserve"> ConFin!FL$369</f>
        <v>0</v>
      </c>
      <c r="FM44" s="240">
        <f xml:space="preserve"> ConFin!FM$369</f>
        <v>0</v>
      </c>
      <c r="FN44" s="240">
        <f xml:space="preserve"> ConFin!FN$369</f>
        <v>0</v>
      </c>
      <c r="FO44" s="240">
        <f xml:space="preserve"> ConFin!FO$369</f>
        <v>0</v>
      </c>
      <c r="FP44" s="240">
        <f xml:space="preserve"> ConFin!FP$369</f>
        <v>0</v>
      </c>
      <c r="FQ44" s="240">
        <f xml:space="preserve"> ConFin!FQ$369</f>
        <v>0</v>
      </c>
      <c r="FR44" s="240">
        <f xml:space="preserve"> ConFin!FR$369</f>
        <v>0</v>
      </c>
      <c r="FS44" s="240">
        <f xml:space="preserve"> ConFin!FS$369</f>
        <v>0</v>
      </c>
      <c r="FT44" s="240">
        <f xml:space="preserve"> ConFin!FT$369</f>
        <v>0</v>
      </c>
      <c r="FU44" s="240">
        <f xml:space="preserve"> ConFin!FU$369</f>
        <v>0</v>
      </c>
      <c r="FV44" s="240">
        <f xml:space="preserve"> ConFin!FV$369</f>
        <v>0</v>
      </c>
      <c r="FW44" s="240">
        <f xml:space="preserve"> ConFin!FW$369</f>
        <v>0</v>
      </c>
      <c r="FX44" s="240">
        <f xml:space="preserve"> ConFin!FX$369</f>
        <v>0</v>
      </c>
      <c r="FY44" s="240">
        <f xml:space="preserve"> ConFin!FY$369</f>
        <v>0</v>
      </c>
      <c r="FZ44" s="240">
        <f xml:space="preserve"> ConFin!FZ$369</f>
        <v>0</v>
      </c>
      <c r="GA44" s="240">
        <f xml:space="preserve"> ConFin!GA$369</f>
        <v>0</v>
      </c>
      <c r="GB44" s="240">
        <f xml:space="preserve"> ConFin!GB$369</f>
        <v>0</v>
      </c>
      <c r="GC44" s="240">
        <f xml:space="preserve"> ConFin!GC$369</f>
        <v>0</v>
      </c>
      <c r="GD44" s="240">
        <f xml:space="preserve"> ConFin!GD$369</f>
        <v>0</v>
      </c>
      <c r="GE44" s="240">
        <f xml:space="preserve"> ConFin!GE$369</f>
        <v>0</v>
      </c>
      <c r="GF44" s="240">
        <f xml:space="preserve"> ConFin!GF$369</f>
        <v>0</v>
      </c>
      <c r="GG44" s="240">
        <f xml:space="preserve"> ConFin!GG$369</f>
        <v>0</v>
      </c>
      <c r="GH44" s="240">
        <f xml:space="preserve"> ConFin!GH$369</f>
        <v>0</v>
      </c>
      <c r="GI44" s="240">
        <f xml:space="preserve"> ConFin!GI$369</f>
        <v>0</v>
      </c>
      <c r="GJ44" s="240">
        <f xml:space="preserve"> ConFin!GJ$369</f>
        <v>0</v>
      </c>
    </row>
    <row r="45" spans="1:192" outlineLevel="1" x14ac:dyDescent="0.25">
      <c r="A45" s="211"/>
      <c r="D45" s="215"/>
      <c r="E45" s="241" t="str">
        <f xml:space="preserve"> ConFin!E$270</f>
        <v>Equity bridge drawdown - m</v>
      </c>
      <c r="F45" s="241">
        <f xml:space="preserve"> ConFin!F$270</f>
        <v>0</v>
      </c>
      <c r="G45" s="241" t="str">
        <f xml:space="preserve"> ConFin!G$270</f>
        <v>$ 000s</v>
      </c>
      <c r="H45" s="241">
        <f xml:space="preserve"> ConFin!H$270</f>
        <v>93184.82088505046</v>
      </c>
      <c r="I45" s="241">
        <f xml:space="preserve"> ConFin!I$270</f>
        <v>0</v>
      </c>
      <c r="J45" s="241">
        <f xml:space="preserve"> ConFin!J$270</f>
        <v>0</v>
      </c>
      <c r="K45" s="241">
        <f xml:space="preserve"> ConFin!K$270</f>
        <v>0</v>
      </c>
      <c r="L45" s="241">
        <f xml:space="preserve"> ConFin!L$270</f>
        <v>37364.972763359816</v>
      </c>
      <c r="M45" s="241">
        <f xml:space="preserve"> ConFin!M$270</f>
        <v>55819.848121690651</v>
      </c>
      <c r="N45" s="241">
        <f xml:space="preserve"> ConFin!N$270</f>
        <v>0</v>
      </c>
      <c r="O45" s="241">
        <f xml:space="preserve"> ConFin!O$270</f>
        <v>0</v>
      </c>
      <c r="P45" s="241">
        <f xml:space="preserve"> ConFin!P$270</f>
        <v>0</v>
      </c>
      <c r="Q45" s="241">
        <f xml:space="preserve"> ConFin!Q$270</f>
        <v>0</v>
      </c>
      <c r="R45" s="241">
        <f xml:space="preserve"> ConFin!R$270</f>
        <v>0</v>
      </c>
      <c r="S45" s="241">
        <f xml:space="preserve"> ConFin!S$270</f>
        <v>0</v>
      </c>
      <c r="T45" s="241">
        <f xml:space="preserve"> ConFin!T$270</f>
        <v>0</v>
      </c>
      <c r="U45" s="241">
        <f xml:space="preserve"> ConFin!U$270</f>
        <v>0</v>
      </c>
      <c r="V45" s="241">
        <f xml:space="preserve"> ConFin!V$270</f>
        <v>0</v>
      </c>
      <c r="W45" s="241">
        <f xml:space="preserve"> ConFin!W$270</f>
        <v>0</v>
      </c>
      <c r="X45" s="241">
        <f xml:space="preserve"> ConFin!X$270</f>
        <v>0</v>
      </c>
      <c r="Y45" s="241">
        <f xml:space="preserve"> ConFin!Y$270</f>
        <v>0</v>
      </c>
      <c r="Z45" s="241">
        <f xml:space="preserve"> ConFin!Z$270</f>
        <v>0</v>
      </c>
      <c r="AA45" s="241">
        <f xml:space="preserve"> ConFin!AA$270</f>
        <v>0</v>
      </c>
      <c r="AB45" s="241">
        <f xml:space="preserve"> ConFin!AB$270</f>
        <v>0</v>
      </c>
      <c r="AC45" s="241">
        <f xml:space="preserve"> ConFin!AC$270</f>
        <v>0</v>
      </c>
      <c r="AD45" s="241">
        <f xml:space="preserve"> ConFin!AD$270</f>
        <v>0</v>
      </c>
      <c r="AE45" s="241">
        <f xml:space="preserve"> ConFin!AE$270</f>
        <v>0</v>
      </c>
      <c r="AF45" s="241">
        <f xml:space="preserve"> ConFin!AF$270</f>
        <v>0</v>
      </c>
      <c r="AG45" s="241">
        <f xml:space="preserve"> ConFin!AG$270</f>
        <v>0</v>
      </c>
      <c r="AH45" s="241">
        <f xml:space="preserve"> ConFin!AH$270</f>
        <v>0</v>
      </c>
      <c r="AI45" s="241">
        <f xml:space="preserve"> ConFin!AI$270</f>
        <v>0</v>
      </c>
      <c r="AJ45" s="241">
        <f xml:space="preserve"> ConFin!AJ$270</f>
        <v>0</v>
      </c>
      <c r="AK45" s="241">
        <f xml:space="preserve"> ConFin!AK$270</f>
        <v>0</v>
      </c>
      <c r="AL45" s="241">
        <f xml:space="preserve"> ConFin!AL$270</f>
        <v>0</v>
      </c>
      <c r="AM45" s="241">
        <f xml:space="preserve"> ConFin!AM$270</f>
        <v>0</v>
      </c>
      <c r="AN45" s="241">
        <f xml:space="preserve"> ConFin!AN$270</f>
        <v>0</v>
      </c>
      <c r="AO45" s="241">
        <f xml:space="preserve"> ConFin!AO$270</f>
        <v>0</v>
      </c>
      <c r="AP45" s="241">
        <f xml:space="preserve"> ConFin!AP$270</f>
        <v>0</v>
      </c>
      <c r="AQ45" s="241">
        <f xml:space="preserve"> ConFin!AQ$270</f>
        <v>0</v>
      </c>
      <c r="AR45" s="241">
        <f xml:space="preserve"> ConFin!AR$270</f>
        <v>0</v>
      </c>
      <c r="AS45" s="241">
        <f xml:space="preserve"> ConFin!AS$270</f>
        <v>0</v>
      </c>
      <c r="AT45" s="241">
        <f xml:space="preserve"> ConFin!AT$270</f>
        <v>0</v>
      </c>
      <c r="AU45" s="241">
        <f xml:space="preserve"> ConFin!AU$270</f>
        <v>0</v>
      </c>
      <c r="AV45" s="241">
        <f xml:space="preserve"> ConFin!AV$270</f>
        <v>0</v>
      </c>
      <c r="AW45" s="241">
        <f xml:space="preserve"> ConFin!AW$270</f>
        <v>0</v>
      </c>
      <c r="AX45" s="241">
        <f xml:space="preserve"> ConFin!AX$270</f>
        <v>0</v>
      </c>
      <c r="AY45" s="241">
        <f xml:space="preserve"> ConFin!AY$270</f>
        <v>0</v>
      </c>
      <c r="AZ45" s="241">
        <f xml:space="preserve"> ConFin!AZ$270</f>
        <v>0</v>
      </c>
      <c r="BA45" s="241">
        <f xml:space="preserve"> ConFin!BA$270</f>
        <v>0</v>
      </c>
      <c r="BB45" s="241">
        <f xml:space="preserve"> ConFin!BB$270</f>
        <v>0</v>
      </c>
      <c r="BC45" s="241">
        <f xml:space="preserve"> ConFin!BC$270</f>
        <v>0</v>
      </c>
      <c r="BD45" s="241">
        <f xml:space="preserve"> ConFin!BD$270</f>
        <v>0</v>
      </c>
      <c r="BE45" s="241">
        <f xml:space="preserve"> ConFin!BE$270</f>
        <v>0</v>
      </c>
      <c r="BF45" s="241">
        <f xml:space="preserve"> ConFin!BF$270</f>
        <v>0</v>
      </c>
      <c r="BG45" s="241">
        <f xml:space="preserve"> ConFin!BG$270</f>
        <v>0</v>
      </c>
      <c r="BH45" s="241">
        <f xml:space="preserve"> ConFin!BH$270</f>
        <v>0</v>
      </c>
      <c r="BI45" s="241">
        <f xml:space="preserve"> ConFin!BI$270</f>
        <v>0</v>
      </c>
      <c r="BJ45" s="241">
        <f xml:space="preserve"> ConFin!BJ$270</f>
        <v>0</v>
      </c>
      <c r="BK45" s="241">
        <f xml:space="preserve"> ConFin!BK$270</f>
        <v>0</v>
      </c>
      <c r="BL45" s="241">
        <f xml:space="preserve"> ConFin!BL$270</f>
        <v>0</v>
      </c>
      <c r="BM45" s="241">
        <f xml:space="preserve"> ConFin!BM$270</f>
        <v>0</v>
      </c>
      <c r="BN45" s="241">
        <f xml:space="preserve"> ConFin!BN$270</f>
        <v>0</v>
      </c>
      <c r="BO45" s="241">
        <f xml:space="preserve"> ConFin!BO$270</f>
        <v>0</v>
      </c>
      <c r="BP45" s="241">
        <f xml:space="preserve"> ConFin!BP$270</f>
        <v>0</v>
      </c>
      <c r="BQ45" s="241">
        <f xml:space="preserve"> ConFin!BQ$270</f>
        <v>0</v>
      </c>
      <c r="BR45" s="241">
        <f xml:space="preserve"> ConFin!BR$270</f>
        <v>0</v>
      </c>
      <c r="BS45" s="241">
        <f xml:space="preserve"> ConFin!BS$270</f>
        <v>0</v>
      </c>
      <c r="BT45" s="241">
        <f xml:space="preserve"> ConFin!BT$270</f>
        <v>0</v>
      </c>
      <c r="BU45" s="241">
        <f xml:space="preserve"> ConFin!BU$270</f>
        <v>0</v>
      </c>
      <c r="BV45" s="241">
        <f xml:space="preserve"> ConFin!BV$270</f>
        <v>0</v>
      </c>
      <c r="BW45" s="241">
        <f xml:space="preserve"> ConFin!BW$270</f>
        <v>0</v>
      </c>
      <c r="BX45" s="241">
        <f xml:space="preserve"> ConFin!BX$270</f>
        <v>0</v>
      </c>
      <c r="BY45" s="241">
        <f xml:space="preserve"> ConFin!BY$270</f>
        <v>0</v>
      </c>
      <c r="BZ45" s="241">
        <f xml:space="preserve"> ConFin!BZ$270</f>
        <v>0</v>
      </c>
      <c r="CA45" s="241">
        <f xml:space="preserve"> ConFin!CA$270</f>
        <v>0</v>
      </c>
      <c r="CB45" s="241">
        <f xml:space="preserve"> ConFin!CB$270</f>
        <v>0</v>
      </c>
      <c r="CC45" s="241">
        <f xml:space="preserve"> ConFin!CC$270</f>
        <v>0</v>
      </c>
      <c r="CD45" s="241">
        <f xml:space="preserve"> ConFin!CD$270</f>
        <v>0</v>
      </c>
      <c r="CE45" s="241">
        <f xml:space="preserve"> ConFin!CE$270</f>
        <v>0</v>
      </c>
      <c r="CF45" s="241">
        <f xml:space="preserve"> ConFin!CF$270</f>
        <v>0</v>
      </c>
      <c r="CG45" s="241">
        <f xml:space="preserve"> ConFin!CG$270</f>
        <v>0</v>
      </c>
      <c r="CH45" s="241">
        <f xml:space="preserve"> ConFin!CH$270</f>
        <v>0</v>
      </c>
      <c r="CI45" s="241">
        <f xml:space="preserve"> ConFin!CI$270</f>
        <v>0</v>
      </c>
      <c r="CJ45" s="241">
        <f xml:space="preserve"> ConFin!CJ$270</f>
        <v>0</v>
      </c>
      <c r="CK45" s="241">
        <f xml:space="preserve"> ConFin!CK$270</f>
        <v>0</v>
      </c>
      <c r="CL45" s="241">
        <f xml:space="preserve"> ConFin!CL$270</f>
        <v>0</v>
      </c>
      <c r="CM45" s="241">
        <f xml:space="preserve"> ConFin!CM$270</f>
        <v>0</v>
      </c>
      <c r="CN45" s="241">
        <f xml:space="preserve"> ConFin!CN$270</f>
        <v>0</v>
      </c>
      <c r="CO45" s="241">
        <f xml:space="preserve"> ConFin!CO$270</f>
        <v>0</v>
      </c>
      <c r="CP45" s="241">
        <f xml:space="preserve"> ConFin!CP$270</f>
        <v>0</v>
      </c>
      <c r="CQ45" s="241">
        <f xml:space="preserve"> ConFin!CQ$270</f>
        <v>0</v>
      </c>
      <c r="CR45" s="241">
        <f xml:space="preserve"> ConFin!CR$270</f>
        <v>0</v>
      </c>
      <c r="CS45" s="241">
        <f xml:space="preserve"> ConFin!CS$270</f>
        <v>0</v>
      </c>
      <c r="CT45" s="241">
        <f xml:space="preserve"> ConFin!CT$270</f>
        <v>0</v>
      </c>
      <c r="CU45" s="241">
        <f xml:space="preserve"> ConFin!CU$270</f>
        <v>0</v>
      </c>
      <c r="CV45" s="241">
        <f xml:space="preserve"> ConFin!CV$270</f>
        <v>0</v>
      </c>
      <c r="CW45" s="241">
        <f xml:space="preserve"> ConFin!CW$270</f>
        <v>0</v>
      </c>
      <c r="CX45" s="241">
        <f xml:space="preserve"> ConFin!CX$270</f>
        <v>0</v>
      </c>
      <c r="CY45" s="241">
        <f xml:space="preserve"> ConFin!CY$270</f>
        <v>0</v>
      </c>
      <c r="CZ45" s="241">
        <f xml:space="preserve"> ConFin!CZ$270</f>
        <v>0</v>
      </c>
      <c r="DA45" s="241">
        <f xml:space="preserve"> ConFin!DA$270</f>
        <v>0</v>
      </c>
      <c r="DB45" s="241">
        <f xml:space="preserve"> ConFin!DB$270</f>
        <v>0</v>
      </c>
      <c r="DC45" s="241">
        <f xml:space="preserve"> ConFin!DC$270</f>
        <v>0</v>
      </c>
      <c r="DD45" s="241">
        <f xml:space="preserve"> ConFin!DD$270</f>
        <v>0</v>
      </c>
      <c r="DE45" s="241">
        <f xml:space="preserve"> ConFin!DE$270</f>
        <v>0</v>
      </c>
      <c r="DF45" s="241">
        <f xml:space="preserve"> ConFin!DF$270</f>
        <v>0</v>
      </c>
      <c r="DG45" s="241">
        <f xml:space="preserve"> ConFin!DG$270</f>
        <v>0</v>
      </c>
      <c r="DH45" s="241">
        <f xml:space="preserve"> ConFin!DH$270</f>
        <v>0</v>
      </c>
      <c r="DI45" s="241">
        <f xml:space="preserve"> ConFin!DI$270</f>
        <v>0</v>
      </c>
      <c r="DJ45" s="241">
        <f xml:space="preserve"> ConFin!DJ$270</f>
        <v>0</v>
      </c>
      <c r="DK45" s="241">
        <f xml:space="preserve"> ConFin!DK$270</f>
        <v>0</v>
      </c>
      <c r="DL45" s="241">
        <f xml:space="preserve"> ConFin!DL$270</f>
        <v>0</v>
      </c>
      <c r="DM45" s="241">
        <f xml:space="preserve"> ConFin!DM$270</f>
        <v>0</v>
      </c>
      <c r="DN45" s="241">
        <f xml:space="preserve"> ConFin!DN$270</f>
        <v>0</v>
      </c>
      <c r="DO45" s="241">
        <f xml:space="preserve"> ConFin!DO$270</f>
        <v>0</v>
      </c>
      <c r="DP45" s="241">
        <f xml:space="preserve"> ConFin!DP$270</f>
        <v>0</v>
      </c>
      <c r="DQ45" s="241">
        <f xml:space="preserve"> ConFin!DQ$270</f>
        <v>0</v>
      </c>
      <c r="DR45" s="241">
        <f xml:space="preserve"> ConFin!DR$270</f>
        <v>0</v>
      </c>
      <c r="DS45" s="241">
        <f xml:space="preserve"> ConFin!DS$270</f>
        <v>0</v>
      </c>
      <c r="DT45" s="241">
        <f xml:space="preserve"> ConFin!DT$270</f>
        <v>0</v>
      </c>
      <c r="DU45" s="241">
        <f xml:space="preserve"> ConFin!DU$270</f>
        <v>0</v>
      </c>
      <c r="DV45" s="241">
        <f xml:space="preserve"> ConFin!DV$270</f>
        <v>0</v>
      </c>
      <c r="DW45" s="241">
        <f xml:space="preserve"> ConFin!DW$270</f>
        <v>0</v>
      </c>
      <c r="DX45" s="241">
        <f xml:space="preserve"> ConFin!DX$270</f>
        <v>0</v>
      </c>
      <c r="DY45" s="241">
        <f xml:space="preserve"> ConFin!DY$270</f>
        <v>0</v>
      </c>
      <c r="DZ45" s="241">
        <f xml:space="preserve"> ConFin!DZ$270</f>
        <v>0</v>
      </c>
      <c r="EA45" s="241">
        <f xml:space="preserve"> ConFin!EA$270</f>
        <v>0</v>
      </c>
      <c r="EB45" s="241">
        <f xml:space="preserve"> ConFin!EB$270</f>
        <v>0</v>
      </c>
      <c r="EC45" s="241">
        <f xml:space="preserve"> ConFin!EC$270</f>
        <v>0</v>
      </c>
      <c r="ED45" s="241">
        <f xml:space="preserve"> ConFin!ED$270</f>
        <v>0</v>
      </c>
      <c r="EE45" s="241">
        <f xml:space="preserve"> ConFin!EE$270</f>
        <v>0</v>
      </c>
      <c r="EF45" s="241">
        <f xml:space="preserve"> ConFin!EF$270</f>
        <v>0</v>
      </c>
      <c r="EG45" s="241">
        <f xml:space="preserve"> ConFin!EG$270</f>
        <v>0</v>
      </c>
      <c r="EH45" s="241">
        <f xml:space="preserve"> ConFin!EH$270</f>
        <v>0</v>
      </c>
      <c r="EI45" s="241">
        <f xml:space="preserve"> ConFin!EI$270</f>
        <v>0</v>
      </c>
      <c r="EJ45" s="241">
        <f xml:space="preserve"> ConFin!EJ$270</f>
        <v>0</v>
      </c>
      <c r="EK45" s="241">
        <f xml:space="preserve"> ConFin!EK$270</f>
        <v>0</v>
      </c>
      <c r="EL45" s="241">
        <f xml:space="preserve"> ConFin!EL$270</f>
        <v>0</v>
      </c>
      <c r="EM45" s="241">
        <f xml:space="preserve"> ConFin!EM$270</f>
        <v>0</v>
      </c>
      <c r="EN45" s="241">
        <f xml:space="preserve"> ConFin!EN$270</f>
        <v>0</v>
      </c>
      <c r="EO45" s="241">
        <f xml:space="preserve"> ConFin!EO$270</f>
        <v>0</v>
      </c>
      <c r="EP45" s="241">
        <f xml:space="preserve"> ConFin!EP$270</f>
        <v>0</v>
      </c>
      <c r="EQ45" s="241">
        <f xml:space="preserve"> ConFin!EQ$270</f>
        <v>0</v>
      </c>
      <c r="ER45" s="241">
        <f xml:space="preserve"> ConFin!ER$270</f>
        <v>0</v>
      </c>
      <c r="ES45" s="241">
        <f xml:space="preserve"> ConFin!ES$270</f>
        <v>0</v>
      </c>
      <c r="ET45" s="241">
        <f xml:space="preserve"> ConFin!ET$270</f>
        <v>0</v>
      </c>
      <c r="EU45" s="241">
        <f xml:space="preserve"> ConFin!EU$270</f>
        <v>0</v>
      </c>
      <c r="EV45" s="241">
        <f xml:space="preserve"> ConFin!EV$270</f>
        <v>0</v>
      </c>
      <c r="EW45" s="241">
        <f xml:space="preserve"> ConFin!EW$270</f>
        <v>0</v>
      </c>
      <c r="EX45" s="241">
        <f xml:space="preserve"> ConFin!EX$270</f>
        <v>0</v>
      </c>
      <c r="EY45" s="241">
        <f xml:space="preserve"> ConFin!EY$270</f>
        <v>0</v>
      </c>
      <c r="EZ45" s="241">
        <f xml:space="preserve"> ConFin!EZ$270</f>
        <v>0</v>
      </c>
      <c r="FA45" s="241">
        <f xml:space="preserve"> ConFin!FA$270</f>
        <v>0</v>
      </c>
      <c r="FB45" s="241">
        <f xml:space="preserve"> ConFin!FB$270</f>
        <v>0</v>
      </c>
      <c r="FC45" s="241">
        <f xml:space="preserve"> ConFin!FC$270</f>
        <v>0</v>
      </c>
      <c r="FD45" s="241">
        <f xml:space="preserve"> ConFin!FD$270</f>
        <v>0</v>
      </c>
      <c r="FE45" s="241">
        <f xml:space="preserve"> ConFin!FE$270</f>
        <v>0</v>
      </c>
      <c r="FF45" s="241">
        <f xml:space="preserve"> ConFin!FF$270</f>
        <v>0</v>
      </c>
      <c r="FG45" s="241">
        <f xml:space="preserve"> ConFin!FG$270</f>
        <v>0</v>
      </c>
      <c r="FH45" s="241">
        <f xml:space="preserve"> ConFin!FH$270</f>
        <v>0</v>
      </c>
      <c r="FI45" s="241">
        <f xml:space="preserve"> ConFin!FI$270</f>
        <v>0</v>
      </c>
      <c r="FJ45" s="241">
        <f xml:space="preserve"> ConFin!FJ$270</f>
        <v>0</v>
      </c>
      <c r="FK45" s="241">
        <f xml:space="preserve"> ConFin!FK$270</f>
        <v>0</v>
      </c>
      <c r="FL45" s="241">
        <f xml:space="preserve"> ConFin!FL$270</f>
        <v>0</v>
      </c>
      <c r="FM45" s="241">
        <f xml:space="preserve"> ConFin!FM$270</f>
        <v>0</v>
      </c>
      <c r="FN45" s="241">
        <f xml:space="preserve"> ConFin!FN$270</f>
        <v>0</v>
      </c>
      <c r="FO45" s="241">
        <f xml:space="preserve"> ConFin!FO$270</f>
        <v>0</v>
      </c>
      <c r="FP45" s="241">
        <f xml:space="preserve"> ConFin!FP$270</f>
        <v>0</v>
      </c>
      <c r="FQ45" s="241">
        <f xml:space="preserve"> ConFin!FQ$270</f>
        <v>0</v>
      </c>
      <c r="FR45" s="241">
        <f xml:space="preserve"> ConFin!FR$270</f>
        <v>0</v>
      </c>
      <c r="FS45" s="241">
        <f xml:space="preserve"> ConFin!FS$270</f>
        <v>0</v>
      </c>
      <c r="FT45" s="241">
        <f xml:space="preserve"> ConFin!FT$270</f>
        <v>0</v>
      </c>
      <c r="FU45" s="241">
        <f xml:space="preserve"> ConFin!FU$270</f>
        <v>0</v>
      </c>
      <c r="FV45" s="241">
        <f xml:space="preserve"> ConFin!FV$270</f>
        <v>0</v>
      </c>
      <c r="FW45" s="241">
        <f xml:space="preserve"> ConFin!FW$270</f>
        <v>0</v>
      </c>
      <c r="FX45" s="241">
        <f xml:space="preserve"> ConFin!FX$270</f>
        <v>0</v>
      </c>
      <c r="FY45" s="241">
        <f xml:space="preserve"> ConFin!FY$270</f>
        <v>0</v>
      </c>
      <c r="FZ45" s="241">
        <f xml:space="preserve"> ConFin!FZ$270</f>
        <v>0</v>
      </c>
      <c r="GA45" s="241">
        <f xml:space="preserve"> ConFin!GA$270</f>
        <v>0</v>
      </c>
      <c r="GB45" s="241">
        <f xml:space="preserve"> ConFin!GB$270</f>
        <v>0</v>
      </c>
      <c r="GC45" s="241">
        <f xml:space="preserve"> ConFin!GC$270</f>
        <v>0</v>
      </c>
      <c r="GD45" s="241">
        <f xml:space="preserve"> ConFin!GD$270</f>
        <v>0</v>
      </c>
      <c r="GE45" s="241">
        <f xml:space="preserve"> ConFin!GE$270</f>
        <v>0</v>
      </c>
      <c r="GF45" s="241">
        <f xml:space="preserve"> ConFin!GF$270</f>
        <v>0</v>
      </c>
      <c r="GG45" s="241">
        <f xml:space="preserve"> ConFin!GG$270</f>
        <v>0</v>
      </c>
      <c r="GH45" s="241">
        <f xml:space="preserve"> ConFin!GH$270</f>
        <v>0</v>
      </c>
      <c r="GI45" s="241">
        <f xml:space="preserve"> ConFin!GI$270</f>
        <v>0</v>
      </c>
      <c r="GJ45" s="241">
        <f xml:space="preserve"> ConFin!GJ$270</f>
        <v>0</v>
      </c>
    </row>
    <row r="46" spans="1:192" outlineLevel="1" x14ac:dyDescent="0.25">
      <c r="A46" s="211"/>
      <c r="D46" s="215"/>
      <c r="E46" s="294" t="str">
        <f xml:space="preserve"> Debt!E$144</f>
        <v>Shareholder loan drawdown</v>
      </c>
      <c r="F46" s="294">
        <f xml:space="preserve"> Debt!F$144</f>
        <v>0</v>
      </c>
      <c r="G46" s="294" t="str">
        <f xml:space="preserve"> Debt!G$144</f>
        <v>$ 000s</v>
      </c>
      <c r="H46" s="294">
        <f xml:space="preserve"> Debt!H$144</f>
        <v>93184.82088505046</v>
      </c>
      <c r="I46" s="294">
        <f xml:space="preserve"> Debt!I$144</f>
        <v>0</v>
      </c>
      <c r="J46" s="294">
        <f xml:space="preserve"> Debt!J$144</f>
        <v>0</v>
      </c>
      <c r="K46" s="294">
        <f xml:space="preserve"> Debt!K$144</f>
        <v>0</v>
      </c>
      <c r="L46" s="294">
        <f xml:space="preserve"> Debt!L$144</f>
        <v>0</v>
      </c>
      <c r="M46" s="294">
        <f xml:space="preserve"> Debt!M$144</f>
        <v>0</v>
      </c>
      <c r="N46" s="294">
        <f xml:space="preserve"> Debt!N$144</f>
        <v>0</v>
      </c>
      <c r="O46" s="294">
        <f xml:space="preserve"> Debt!O$144</f>
        <v>0</v>
      </c>
      <c r="P46" s="294">
        <f xml:space="preserve"> Debt!P$144</f>
        <v>93184.82088505046</v>
      </c>
      <c r="Q46" s="294">
        <f xml:space="preserve"> Debt!Q$144</f>
        <v>0</v>
      </c>
      <c r="R46" s="294">
        <f xml:space="preserve"> Debt!R$144</f>
        <v>0</v>
      </c>
      <c r="S46" s="294">
        <f xml:space="preserve"> Debt!S$144</f>
        <v>0</v>
      </c>
      <c r="T46" s="294">
        <f xml:space="preserve"> Debt!T$144</f>
        <v>0</v>
      </c>
      <c r="U46" s="294">
        <f xml:space="preserve"> Debt!U$144</f>
        <v>0</v>
      </c>
      <c r="V46" s="294">
        <f xml:space="preserve"> Debt!V$144</f>
        <v>0</v>
      </c>
      <c r="W46" s="294">
        <f xml:space="preserve"> Debt!W$144</f>
        <v>0</v>
      </c>
      <c r="X46" s="294">
        <f xml:space="preserve"> Debt!X$144</f>
        <v>0</v>
      </c>
      <c r="Y46" s="294">
        <f xml:space="preserve"> Debt!Y$144</f>
        <v>0</v>
      </c>
      <c r="Z46" s="294">
        <f xml:space="preserve"> Debt!Z$144</f>
        <v>0</v>
      </c>
      <c r="AA46" s="294">
        <f xml:space="preserve"> Debt!AA$144</f>
        <v>0</v>
      </c>
      <c r="AB46" s="294">
        <f xml:space="preserve"> Debt!AB$144</f>
        <v>0</v>
      </c>
      <c r="AC46" s="294">
        <f xml:space="preserve"> Debt!AC$144</f>
        <v>0</v>
      </c>
      <c r="AD46" s="294">
        <f xml:space="preserve"> Debt!AD$144</f>
        <v>0</v>
      </c>
      <c r="AE46" s="294">
        <f xml:space="preserve"> Debt!AE$144</f>
        <v>0</v>
      </c>
      <c r="AF46" s="294">
        <f xml:space="preserve"> Debt!AF$144</f>
        <v>0</v>
      </c>
      <c r="AG46" s="294">
        <f xml:space="preserve"> Debt!AG$144</f>
        <v>0</v>
      </c>
      <c r="AH46" s="294">
        <f xml:space="preserve"> Debt!AH$144</f>
        <v>0</v>
      </c>
      <c r="AI46" s="294">
        <f xml:space="preserve"> Debt!AI$144</f>
        <v>0</v>
      </c>
      <c r="AJ46" s="294">
        <f xml:space="preserve"> Debt!AJ$144</f>
        <v>0</v>
      </c>
      <c r="AK46" s="294">
        <f xml:space="preserve"> Debt!AK$144</f>
        <v>0</v>
      </c>
      <c r="AL46" s="294">
        <f xml:space="preserve"> Debt!AL$144</f>
        <v>0</v>
      </c>
      <c r="AM46" s="294">
        <f xml:space="preserve"> Debt!AM$144</f>
        <v>0</v>
      </c>
      <c r="AN46" s="294">
        <f xml:space="preserve"> Debt!AN$144</f>
        <v>0</v>
      </c>
      <c r="AO46" s="294">
        <f xml:space="preserve"> Debt!AO$144</f>
        <v>0</v>
      </c>
      <c r="AP46" s="294">
        <f xml:space="preserve"> Debt!AP$144</f>
        <v>0</v>
      </c>
      <c r="AQ46" s="294">
        <f xml:space="preserve"> Debt!AQ$144</f>
        <v>0</v>
      </c>
      <c r="AR46" s="294">
        <f xml:space="preserve"> Debt!AR$144</f>
        <v>0</v>
      </c>
      <c r="AS46" s="294">
        <f xml:space="preserve"> Debt!AS$144</f>
        <v>0</v>
      </c>
      <c r="AT46" s="294">
        <f xml:space="preserve"> Debt!AT$144</f>
        <v>0</v>
      </c>
      <c r="AU46" s="294">
        <f xml:space="preserve"> Debt!AU$144</f>
        <v>0</v>
      </c>
      <c r="AV46" s="294">
        <f xml:space="preserve"> Debt!AV$144</f>
        <v>0</v>
      </c>
      <c r="AW46" s="294">
        <f xml:space="preserve"> Debt!AW$144</f>
        <v>0</v>
      </c>
      <c r="AX46" s="294">
        <f xml:space="preserve"> Debt!AX$144</f>
        <v>0</v>
      </c>
      <c r="AY46" s="294">
        <f xml:space="preserve"> Debt!AY$144</f>
        <v>0</v>
      </c>
      <c r="AZ46" s="294">
        <f xml:space="preserve"> Debt!AZ$144</f>
        <v>0</v>
      </c>
      <c r="BA46" s="294">
        <f xml:space="preserve"> Debt!BA$144</f>
        <v>0</v>
      </c>
      <c r="BB46" s="294">
        <f xml:space="preserve"> Debt!BB$144</f>
        <v>0</v>
      </c>
      <c r="BC46" s="294">
        <f xml:space="preserve"> Debt!BC$144</f>
        <v>0</v>
      </c>
      <c r="BD46" s="294">
        <f xml:space="preserve"> Debt!BD$144</f>
        <v>0</v>
      </c>
      <c r="BE46" s="294">
        <f xml:space="preserve"> Debt!BE$144</f>
        <v>0</v>
      </c>
      <c r="BF46" s="294">
        <f xml:space="preserve"> Debt!BF$144</f>
        <v>0</v>
      </c>
      <c r="BG46" s="294">
        <f xml:space="preserve"> Debt!BG$144</f>
        <v>0</v>
      </c>
      <c r="BH46" s="294">
        <f xml:space="preserve"> Debt!BH$144</f>
        <v>0</v>
      </c>
      <c r="BI46" s="294">
        <f xml:space="preserve"> Debt!BI$144</f>
        <v>0</v>
      </c>
      <c r="BJ46" s="294">
        <f xml:space="preserve"> Debt!BJ$144</f>
        <v>0</v>
      </c>
      <c r="BK46" s="294">
        <f xml:space="preserve"> Debt!BK$144</f>
        <v>0</v>
      </c>
      <c r="BL46" s="294">
        <f xml:space="preserve"> Debt!BL$144</f>
        <v>0</v>
      </c>
      <c r="BM46" s="294">
        <f xml:space="preserve"> Debt!BM$144</f>
        <v>0</v>
      </c>
      <c r="BN46" s="294">
        <f xml:space="preserve"> Debt!BN$144</f>
        <v>0</v>
      </c>
      <c r="BO46" s="294">
        <f xml:space="preserve"> Debt!BO$144</f>
        <v>0</v>
      </c>
      <c r="BP46" s="294">
        <f xml:space="preserve"> Debt!BP$144</f>
        <v>0</v>
      </c>
      <c r="BQ46" s="294">
        <f xml:space="preserve"> Debt!BQ$144</f>
        <v>0</v>
      </c>
      <c r="BR46" s="294">
        <f xml:space="preserve"> Debt!BR$144</f>
        <v>0</v>
      </c>
      <c r="BS46" s="294">
        <f xml:space="preserve"> Debt!BS$144</f>
        <v>0</v>
      </c>
      <c r="BT46" s="294">
        <f xml:space="preserve"> Debt!BT$144</f>
        <v>0</v>
      </c>
      <c r="BU46" s="294">
        <f xml:space="preserve"> Debt!BU$144</f>
        <v>0</v>
      </c>
      <c r="BV46" s="294">
        <f xml:space="preserve"> Debt!BV$144</f>
        <v>0</v>
      </c>
      <c r="BW46" s="294">
        <f xml:space="preserve"> Debt!BW$144</f>
        <v>0</v>
      </c>
      <c r="BX46" s="294">
        <f xml:space="preserve"> Debt!BX$144</f>
        <v>0</v>
      </c>
      <c r="BY46" s="294">
        <f xml:space="preserve"> Debt!BY$144</f>
        <v>0</v>
      </c>
      <c r="BZ46" s="294">
        <f xml:space="preserve"> Debt!BZ$144</f>
        <v>0</v>
      </c>
      <c r="CA46" s="294">
        <f xml:space="preserve"> Debt!CA$144</f>
        <v>0</v>
      </c>
      <c r="CB46" s="294">
        <f xml:space="preserve"> Debt!CB$144</f>
        <v>0</v>
      </c>
      <c r="CC46" s="294">
        <f xml:space="preserve"> Debt!CC$144</f>
        <v>0</v>
      </c>
      <c r="CD46" s="294">
        <f xml:space="preserve"> Debt!CD$144</f>
        <v>0</v>
      </c>
      <c r="CE46" s="294">
        <f xml:space="preserve"> Debt!CE$144</f>
        <v>0</v>
      </c>
      <c r="CF46" s="294">
        <f xml:space="preserve"> Debt!CF$144</f>
        <v>0</v>
      </c>
      <c r="CG46" s="294">
        <f xml:space="preserve"> Debt!CG$144</f>
        <v>0</v>
      </c>
      <c r="CH46" s="294">
        <f xml:space="preserve"> Debt!CH$144</f>
        <v>0</v>
      </c>
      <c r="CI46" s="294">
        <f xml:space="preserve"> Debt!CI$144</f>
        <v>0</v>
      </c>
      <c r="CJ46" s="294">
        <f xml:space="preserve"> Debt!CJ$144</f>
        <v>0</v>
      </c>
      <c r="CK46" s="294">
        <f xml:space="preserve"> Debt!CK$144</f>
        <v>0</v>
      </c>
      <c r="CL46" s="294">
        <f xml:space="preserve"> Debt!CL$144</f>
        <v>0</v>
      </c>
      <c r="CM46" s="294">
        <f xml:space="preserve"> Debt!CM$144</f>
        <v>0</v>
      </c>
      <c r="CN46" s="294">
        <f xml:space="preserve"> Debt!CN$144</f>
        <v>0</v>
      </c>
      <c r="CO46" s="294">
        <f xml:space="preserve"> Debt!CO$144</f>
        <v>0</v>
      </c>
      <c r="CP46" s="294">
        <f xml:space="preserve"> Debt!CP$144</f>
        <v>0</v>
      </c>
      <c r="CQ46" s="294">
        <f xml:space="preserve"> Debt!CQ$144</f>
        <v>0</v>
      </c>
      <c r="CR46" s="294">
        <f xml:space="preserve"> Debt!CR$144</f>
        <v>0</v>
      </c>
      <c r="CS46" s="294">
        <f xml:space="preserve"> Debt!CS$144</f>
        <v>0</v>
      </c>
      <c r="CT46" s="294">
        <f xml:space="preserve"> Debt!CT$144</f>
        <v>0</v>
      </c>
      <c r="CU46" s="294">
        <f xml:space="preserve"> Debt!CU$144</f>
        <v>0</v>
      </c>
      <c r="CV46" s="294">
        <f xml:space="preserve"> Debt!CV$144</f>
        <v>0</v>
      </c>
      <c r="CW46" s="294">
        <f xml:space="preserve"> Debt!CW$144</f>
        <v>0</v>
      </c>
      <c r="CX46" s="294">
        <f xml:space="preserve"> Debt!CX$144</f>
        <v>0</v>
      </c>
      <c r="CY46" s="294">
        <f xml:space="preserve"> Debt!CY$144</f>
        <v>0</v>
      </c>
      <c r="CZ46" s="294">
        <f xml:space="preserve"> Debt!CZ$144</f>
        <v>0</v>
      </c>
      <c r="DA46" s="294">
        <f xml:space="preserve"> Debt!DA$144</f>
        <v>0</v>
      </c>
      <c r="DB46" s="294">
        <f xml:space="preserve"> Debt!DB$144</f>
        <v>0</v>
      </c>
      <c r="DC46" s="294">
        <f xml:space="preserve"> Debt!DC$144</f>
        <v>0</v>
      </c>
      <c r="DD46" s="294">
        <f xml:space="preserve"> Debt!DD$144</f>
        <v>0</v>
      </c>
      <c r="DE46" s="294">
        <f xml:space="preserve"> Debt!DE$144</f>
        <v>0</v>
      </c>
      <c r="DF46" s="294">
        <f xml:space="preserve"> Debt!DF$144</f>
        <v>0</v>
      </c>
      <c r="DG46" s="294">
        <f xml:space="preserve"> Debt!DG$144</f>
        <v>0</v>
      </c>
      <c r="DH46" s="294">
        <f xml:space="preserve"> Debt!DH$144</f>
        <v>0</v>
      </c>
      <c r="DI46" s="294">
        <f xml:space="preserve"> Debt!DI$144</f>
        <v>0</v>
      </c>
      <c r="DJ46" s="294">
        <f xml:space="preserve"> Debt!DJ$144</f>
        <v>0</v>
      </c>
      <c r="DK46" s="294">
        <f xml:space="preserve"> Debt!DK$144</f>
        <v>0</v>
      </c>
      <c r="DL46" s="294">
        <f xml:space="preserve"> Debt!DL$144</f>
        <v>0</v>
      </c>
      <c r="DM46" s="294">
        <f xml:space="preserve"> Debt!DM$144</f>
        <v>0</v>
      </c>
      <c r="DN46" s="294">
        <f xml:space="preserve"> Debt!DN$144</f>
        <v>0</v>
      </c>
      <c r="DO46" s="294">
        <f xml:space="preserve"> Debt!DO$144</f>
        <v>0</v>
      </c>
      <c r="DP46" s="294">
        <f xml:space="preserve"> Debt!DP$144</f>
        <v>0</v>
      </c>
      <c r="DQ46" s="294">
        <f xml:space="preserve"> Debt!DQ$144</f>
        <v>0</v>
      </c>
      <c r="DR46" s="294">
        <f xml:space="preserve"> Debt!DR$144</f>
        <v>0</v>
      </c>
      <c r="DS46" s="294">
        <f xml:space="preserve"> Debt!DS$144</f>
        <v>0</v>
      </c>
      <c r="DT46" s="294">
        <f xml:space="preserve"> Debt!DT$144</f>
        <v>0</v>
      </c>
      <c r="DU46" s="294">
        <f xml:space="preserve"> Debt!DU$144</f>
        <v>0</v>
      </c>
      <c r="DV46" s="294">
        <f xml:space="preserve"> Debt!DV$144</f>
        <v>0</v>
      </c>
      <c r="DW46" s="294">
        <f xml:space="preserve"> Debt!DW$144</f>
        <v>0</v>
      </c>
      <c r="DX46" s="294">
        <f xml:space="preserve"> Debt!DX$144</f>
        <v>0</v>
      </c>
      <c r="DY46" s="294">
        <f xml:space="preserve"> Debt!DY$144</f>
        <v>0</v>
      </c>
      <c r="DZ46" s="294">
        <f xml:space="preserve"> Debt!DZ$144</f>
        <v>0</v>
      </c>
      <c r="EA46" s="294">
        <f xml:space="preserve"> Debt!EA$144</f>
        <v>0</v>
      </c>
      <c r="EB46" s="294">
        <f xml:space="preserve"> Debt!EB$144</f>
        <v>0</v>
      </c>
      <c r="EC46" s="294">
        <f xml:space="preserve"> Debt!EC$144</f>
        <v>0</v>
      </c>
      <c r="ED46" s="294">
        <f xml:space="preserve"> Debt!ED$144</f>
        <v>0</v>
      </c>
      <c r="EE46" s="294">
        <f xml:space="preserve"> Debt!EE$144</f>
        <v>0</v>
      </c>
      <c r="EF46" s="294">
        <f xml:space="preserve"> Debt!EF$144</f>
        <v>0</v>
      </c>
      <c r="EG46" s="294">
        <f xml:space="preserve"> Debt!EG$144</f>
        <v>0</v>
      </c>
      <c r="EH46" s="294">
        <f xml:space="preserve"> Debt!EH$144</f>
        <v>0</v>
      </c>
      <c r="EI46" s="294">
        <f xml:space="preserve"> Debt!EI$144</f>
        <v>0</v>
      </c>
      <c r="EJ46" s="294">
        <f xml:space="preserve"> Debt!EJ$144</f>
        <v>0</v>
      </c>
      <c r="EK46" s="294">
        <f xml:space="preserve"> Debt!EK$144</f>
        <v>0</v>
      </c>
      <c r="EL46" s="294">
        <f xml:space="preserve"> Debt!EL$144</f>
        <v>0</v>
      </c>
      <c r="EM46" s="294">
        <f xml:space="preserve"> Debt!EM$144</f>
        <v>0</v>
      </c>
      <c r="EN46" s="294">
        <f xml:space="preserve"> Debt!EN$144</f>
        <v>0</v>
      </c>
      <c r="EO46" s="294">
        <f xml:space="preserve"> Debt!EO$144</f>
        <v>0</v>
      </c>
      <c r="EP46" s="294">
        <f xml:space="preserve"> Debt!EP$144</f>
        <v>0</v>
      </c>
      <c r="EQ46" s="294">
        <f xml:space="preserve"> Debt!EQ$144</f>
        <v>0</v>
      </c>
      <c r="ER46" s="294">
        <f xml:space="preserve"> Debt!ER$144</f>
        <v>0</v>
      </c>
      <c r="ES46" s="294">
        <f xml:space="preserve"> Debt!ES$144</f>
        <v>0</v>
      </c>
      <c r="ET46" s="294">
        <f xml:space="preserve"> Debt!ET$144</f>
        <v>0</v>
      </c>
      <c r="EU46" s="294">
        <f xml:space="preserve"> Debt!EU$144</f>
        <v>0</v>
      </c>
      <c r="EV46" s="294">
        <f xml:space="preserve"> Debt!EV$144</f>
        <v>0</v>
      </c>
      <c r="EW46" s="294">
        <f xml:space="preserve"> Debt!EW$144</f>
        <v>0</v>
      </c>
      <c r="EX46" s="294">
        <f xml:space="preserve"> Debt!EX$144</f>
        <v>0</v>
      </c>
      <c r="EY46" s="294">
        <f xml:space="preserve"> Debt!EY$144</f>
        <v>0</v>
      </c>
      <c r="EZ46" s="294">
        <f xml:space="preserve"> Debt!EZ$144</f>
        <v>0</v>
      </c>
      <c r="FA46" s="294">
        <f xml:space="preserve"> Debt!FA$144</f>
        <v>0</v>
      </c>
      <c r="FB46" s="294">
        <f xml:space="preserve"> Debt!FB$144</f>
        <v>0</v>
      </c>
      <c r="FC46" s="294">
        <f xml:space="preserve"> Debt!FC$144</f>
        <v>0</v>
      </c>
      <c r="FD46" s="294">
        <f xml:space="preserve"> Debt!FD$144</f>
        <v>0</v>
      </c>
      <c r="FE46" s="294">
        <f xml:space="preserve"> Debt!FE$144</f>
        <v>0</v>
      </c>
      <c r="FF46" s="294">
        <f xml:space="preserve"> Debt!FF$144</f>
        <v>0</v>
      </c>
      <c r="FG46" s="294">
        <f xml:space="preserve"> Debt!FG$144</f>
        <v>0</v>
      </c>
      <c r="FH46" s="294">
        <f xml:space="preserve"> Debt!FH$144</f>
        <v>0</v>
      </c>
      <c r="FI46" s="294">
        <f xml:space="preserve"> Debt!FI$144</f>
        <v>0</v>
      </c>
      <c r="FJ46" s="294">
        <f xml:space="preserve"> Debt!FJ$144</f>
        <v>0</v>
      </c>
      <c r="FK46" s="294">
        <f xml:space="preserve"> Debt!FK$144</f>
        <v>0</v>
      </c>
      <c r="FL46" s="294">
        <f xml:space="preserve"> Debt!FL$144</f>
        <v>0</v>
      </c>
      <c r="FM46" s="294">
        <f xml:space="preserve"> Debt!FM$144</f>
        <v>0</v>
      </c>
      <c r="FN46" s="294">
        <f xml:space="preserve"> Debt!FN$144</f>
        <v>0</v>
      </c>
      <c r="FO46" s="294">
        <f xml:space="preserve"> Debt!FO$144</f>
        <v>0</v>
      </c>
      <c r="FP46" s="294">
        <f xml:space="preserve"> Debt!FP$144</f>
        <v>0</v>
      </c>
      <c r="FQ46" s="294">
        <f xml:space="preserve"> Debt!FQ$144</f>
        <v>0</v>
      </c>
      <c r="FR46" s="294">
        <f xml:space="preserve"> Debt!FR$144</f>
        <v>0</v>
      </c>
      <c r="FS46" s="294">
        <f xml:space="preserve"> Debt!FS$144</f>
        <v>0</v>
      </c>
      <c r="FT46" s="294">
        <f xml:space="preserve"> Debt!FT$144</f>
        <v>0</v>
      </c>
      <c r="FU46" s="294">
        <f xml:space="preserve"> Debt!FU$144</f>
        <v>0</v>
      </c>
      <c r="FV46" s="294">
        <f xml:space="preserve"> Debt!FV$144</f>
        <v>0</v>
      </c>
      <c r="FW46" s="294">
        <f xml:space="preserve"> Debt!FW$144</f>
        <v>0</v>
      </c>
      <c r="FX46" s="294">
        <f xml:space="preserve"> Debt!FX$144</f>
        <v>0</v>
      </c>
      <c r="FY46" s="294">
        <f xml:space="preserve"> Debt!FY$144</f>
        <v>0</v>
      </c>
      <c r="FZ46" s="294">
        <f xml:space="preserve"> Debt!FZ$144</f>
        <v>0</v>
      </c>
      <c r="GA46" s="294">
        <f xml:space="preserve"> Debt!GA$144</f>
        <v>0</v>
      </c>
      <c r="GB46" s="294">
        <f xml:space="preserve"> Debt!GB$144</f>
        <v>0</v>
      </c>
      <c r="GC46" s="294">
        <f xml:space="preserve"> Debt!GC$144</f>
        <v>0</v>
      </c>
      <c r="GD46" s="294">
        <f xml:space="preserve"> Debt!GD$144</f>
        <v>0</v>
      </c>
      <c r="GE46" s="294">
        <f xml:space="preserve"> Debt!GE$144</f>
        <v>0</v>
      </c>
      <c r="GF46" s="294">
        <f xml:space="preserve"> Debt!GF$144</f>
        <v>0</v>
      </c>
      <c r="GG46" s="294">
        <f xml:space="preserve"> Debt!GG$144</f>
        <v>0</v>
      </c>
      <c r="GH46" s="294">
        <f xml:space="preserve"> Debt!GH$144</f>
        <v>0</v>
      </c>
      <c r="GI46" s="294">
        <f xml:space="preserve"> Debt!GI$144</f>
        <v>0</v>
      </c>
      <c r="GJ46" s="294">
        <f xml:space="preserve"> Debt!GJ$144</f>
        <v>0</v>
      </c>
    </row>
    <row r="47" spans="1:192" outlineLevel="1" x14ac:dyDescent="0.25">
      <c r="A47" s="211"/>
      <c r="D47" s="215"/>
      <c r="E47" s="241" t="str">
        <f xml:space="preserve"> ConFin!E$389</f>
        <v>Construction debt drawdown</v>
      </c>
      <c r="F47" s="241">
        <f xml:space="preserve"> ConFin!F$389</f>
        <v>0</v>
      </c>
      <c r="G47" s="241" t="str">
        <f xml:space="preserve"> ConFin!G$389</f>
        <v>$ 000s</v>
      </c>
      <c r="H47" s="241">
        <f xml:space="preserve"> ConFin!H$389</f>
        <v>257133.21698628788</v>
      </c>
      <c r="I47" s="241">
        <f xml:space="preserve"> ConFin!I$389</f>
        <v>0</v>
      </c>
      <c r="J47" s="241">
        <f xml:space="preserve"> ConFin!J$389</f>
        <v>0</v>
      </c>
      <c r="K47" s="241">
        <f xml:space="preserve"> ConFin!K$389</f>
        <v>0</v>
      </c>
      <c r="L47" s="241">
        <f xml:space="preserve"> ConFin!L$389</f>
        <v>0</v>
      </c>
      <c r="M47" s="241">
        <f xml:space="preserve"> ConFin!M$389</f>
        <v>17320.323780675546</v>
      </c>
      <c r="N47" s="241">
        <f xml:space="preserve"> ConFin!N$389</f>
        <v>74235.76911082062</v>
      </c>
      <c r="O47" s="241">
        <f xml:space="preserve"> ConFin!O$389</f>
        <v>75519.968149290813</v>
      </c>
      <c r="P47" s="241">
        <f xml:space="preserve"> ConFin!P$389</f>
        <v>90057.155945500912</v>
      </c>
      <c r="Q47" s="241">
        <f xml:space="preserve"> ConFin!Q$389</f>
        <v>0</v>
      </c>
      <c r="R47" s="241">
        <f xml:space="preserve"> ConFin!R$389</f>
        <v>0</v>
      </c>
      <c r="S47" s="241">
        <f xml:space="preserve"> ConFin!S$389</f>
        <v>0</v>
      </c>
      <c r="T47" s="241">
        <f xml:space="preserve"> ConFin!T$389</f>
        <v>0</v>
      </c>
      <c r="U47" s="241">
        <f xml:space="preserve"> ConFin!U$389</f>
        <v>0</v>
      </c>
      <c r="V47" s="241">
        <f xml:space="preserve"> ConFin!V$389</f>
        <v>0</v>
      </c>
      <c r="W47" s="241">
        <f xml:space="preserve"> ConFin!W$389</f>
        <v>0</v>
      </c>
      <c r="X47" s="241">
        <f xml:space="preserve"> ConFin!X$389</f>
        <v>0</v>
      </c>
      <c r="Y47" s="241">
        <f xml:space="preserve"> ConFin!Y$389</f>
        <v>0</v>
      </c>
      <c r="Z47" s="241">
        <f xml:space="preserve"> ConFin!Z$389</f>
        <v>0</v>
      </c>
      <c r="AA47" s="241">
        <f xml:space="preserve"> ConFin!AA$389</f>
        <v>0</v>
      </c>
      <c r="AB47" s="241">
        <f xml:space="preserve"> ConFin!AB$389</f>
        <v>0</v>
      </c>
      <c r="AC47" s="241">
        <f xml:space="preserve"> ConFin!AC$389</f>
        <v>0</v>
      </c>
      <c r="AD47" s="241">
        <f xml:space="preserve"> ConFin!AD$389</f>
        <v>0</v>
      </c>
      <c r="AE47" s="241">
        <f xml:space="preserve"> ConFin!AE$389</f>
        <v>0</v>
      </c>
      <c r="AF47" s="241">
        <f xml:space="preserve"> ConFin!AF$389</f>
        <v>0</v>
      </c>
      <c r="AG47" s="241">
        <f xml:space="preserve"> ConFin!AG$389</f>
        <v>0</v>
      </c>
      <c r="AH47" s="241">
        <f xml:space="preserve"> ConFin!AH$389</f>
        <v>0</v>
      </c>
      <c r="AI47" s="241">
        <f xml:space="preserve"> ConFin!AI$389</f>
        <v>0</v>
      </c>
      <c r="AJ47" s="241">
        <f xml:space="preserve"> ConFin!AJ$389</f>
        <v>0</v>
      </c>
      <c r="AK47" s="241">
        <f xml:space="preserve"> ConFin!AK$389</f>
        <v>0</v>
      </c>
      <c r="AL47" s="241">
        <f xml:space="preserve"> ConFin!AL$389</f>
        <v>0</v>
      </c>
      <c r="AM47" s="241">
        <f xml:space="preserve"> ConFin!AM$389</f>
        <v>0</v>
      </c>
      <c r="AN47" s="241">
        <f xml:space="preserve"> ConFin!AN$389</f>
        <v>0</v>
      </c>
      <c r="AO47" s="241">
        <f xml:space="preserve"> ConFin!AO$389</f>
        <v>0</v>
      </c>
      <c r="AP47" s="241">
        <f xml:space="preserve"> ConFin!AP$389</f>
        <v>0</v>
      </c>
      <c r="AQ47" s="241">
        <f xml:space="preserve"> ConFin!AQ$389</f>
        <v>0</v>
      </c>
      <c r="AR47" s="241">
        <f xml:space="preserve"> ConFin!AR$389</f>
        <v>0</v>
      </c>
      <c r="AS47" s="241">
        <f xml:space="preserve"> ConFin!AS$389</f>
        <v>0</v>
      </c>
      <c r="AT47" s="241">
        <f xml:space="preserve"> ConFin!AT$389</f>
        <v>0</v>
      </c>
      <c r="AU47" s="241">
        <f xml:space="preserve"> ConFin!AU$389</f>
        <v>0</v>
      </c>
      <c r="AV47" s="241">
        <f xml:space="preserve"> ConFin!AV$389</f>
        <v>0</v>
      </c>
      <c r="AW47" s="241">
        <f xml:space="preserve"> ConFin!AW$389</f>
        <v>0</v>
      </c>
      <c r="AX47" s="241">
        <f xml:space="preserve"> ConFin!AX$389</f>
        <v>0</v>
      </c>
      <c r="AY47" s="241">
        <f xml:space="preserve"> ConFin!AY$389</f>
        <v>0</v>
      </c>
      <c r="AZ47" s="241">
        <f xml:space="preserve"> ConFin!AZ$389</f>
        <v>0</v>
      </c>
      <c r="BA47" s="241">
        <f xml:space="preserve"> ConFin!BA$389</f>
        <v>0</v>
      </c>
      <c r="BB47" s="241">
        <f xml:space="preserve"> ConFin!BB$389</f>
        <v>0</v>
      </c>
      <c r="BC47" s="241">
        <f xml:space="preserve"> ConFin!BC$389</f>
        <v>0</v>
      </c>
      <c r="BD47" s="241">
        <f xml:space="preserve"> ConFin!BD$389</f>
        <v>0</v>
      </c>
      <c r="BE47" s="241">
        <f xml:space="preserve"> ConFin!BE$389</f>
        <v>0</v>
      </c>
      <c r="BF47" s="241">
        <f xml:space="preserve"> ConFin!BF$389</f>
        <v>0</v>
      </c>
      <c r="BG47" s="241">
        <f xml:space="preserve"> ConFin!BG$389</f>
        <v>0</v>
      </c>
      <c r="BH47" s="241">
        <f xml:space="preserve"> ConFin!BH$389</f>
        <v>0</v>
      </c>
      <c r="BI47" s="241">
        <f xml:space="preserve"> ConFin!BI$389</f>
        <v>0</v>
      </c>
      <c r="BJ47" s="241">
        <f xml:space="preserve"> ConFin!BJ$389</f>
        <v>0</v>
      </c>
      <c r="BK47" s="241">
        <f xml:space="preserve"> ConFin!BK$389</f>
        <v>0</v>
      </c>
      <c r="BL47" s="241">
        <f xml:space="preserve"> ConFin!BL$389</f>
        <v>0</v>
      </c>
      <c r="BM47" s="241">
        <f xml:space="preserve"> ConFin!BM$389</f>
        <v>0</v>
      </c>
      <c r="BN47" s="241">
        <f xml:space="preserve"> ConFin!BN$389</f>
        <v>0</v>
      </c>
      <c r="BO47" s="241">
        <f xml:space="preserve"> ConFin!BO$389</f>
        <v>0</v>
      </c>
      <c r="BP47" s="241">
        <f xml:space="preserve"> ConFin!BP$389</f>
        <v>0</v>
      </c>
      <c r="BQ47" s="241">
        <f xml:space="preserve"> ConFin!BQ$389</f>
        <v>0</v>
      </c>
      <c r="BR47" s="241">
        <f xml:space="preserve"> ConFin!BR$389</f>
        <v>0</v>
      </c>
      <c r="BS47" s="241">
        <f xml:space="preserve"> ConFin!BS$389</f>
        <v>0</v>
      </c>
      <c r="BT47" s="241">
        <f xml:space="preserve"> ConFin!BT$389</f>
        <v>0</v>
      </c>
      <c r="BU47" s="241">
        <f xml:space="preserve"> ConFin!BU$389</f>
        <v>0</v>
      </c>
      <c r="BV47" s="241">
        <f xml:space="preserve"> ConFin!BV$389</f>
        <v>0</v>
      </c>
      <c r="BW47" s="241">
        <f xml:space="preserve"> ConFin!BW$389</f>
        <v>0</v>
      </c>
      <c r="BX47" s="241">
        <f xml:space="preserve"> ConFin!BX$389</f>
        <v>0</v>
      </c>
      <c r="BY47" s="241">
        <f xml:space="preserve"> ConFin!BY$389</f>
        <v>0</v>
      </c>
      <c r="BZ47" s="241">
        <f xml:space="preserve"> ConFin!BZ$389</f>
        <v>0</v>
      </c>
      <c r="CA47" s="241">
        <f xml:space="preserve"> ConFin!CA$389</f>
        <v>0</v>
      </c>
      <c r="CB47" s="241">
        <f xml:space="preserve"> ConFin!CB$389</f>
        <v>0</v>
      </c>
      <c r="CC47" s="241">
        <f xml:space="preserve"> ConFin!CC$389</f>
        <v>0</v>
      </c>
      <c r="CD47" s="241">
        <f xml:space="preserve"> ConFin!CD$389</f>
        <v>0</v>
      </c>
      <c r="CE47" s="241">
        <f xml:space="preserve"> ConFin!CE$389</f>
        <v>0</v>
      </c>
      <c r="CF47" s="241">
        <f xml:space="preserve"> ConFin!CF$389</f>
        <v>0</v>
      </c>
      <c r="CG47" s="241">
        <f xml:space="preserve"> ConFin!CG$389</f>
        <v>0</v>
      </c>
      <c r="CH47" s="241">
        <f xml:space="preserve"> ConFin!CH$389</f>
        <v>0</v>
      </c>
      <c r="CI47" s="241">
        <f xml:space="preserve"> ConFin!CI$389</f>
        <v>0</v>
      </c>
      <c r="CJ47" s="241">
        <f xml:space="preserve"> ConFin!CJ$389</f>
        <v>0</v>
      </c>
      <c r="CK47" s="241">
        <f xml:space="preserve"> ConFin!CK$389</f>
        <v>0</v>
      </c>
      <c r="CL47" s="241">
        <f xml:space="preserve"> ConFin!CL$389</f>
        <v>0</v>
      </c>
      <c r="CM47" s="241">
        <f xml:space="preserve"> ConFin!CM$389</f>
        <v>0</v>
      </c>
      <c r="CN47" s="241">
        <f xml:space="preserve"> ConFin!CN$389</f>
        <v>0</v>
      </c>
      <c r="CO47" s="241">
        <f xml:space="preserve"> ConFin!CO$389</f>
        <v>0</v>
      </c>
      <c r="CP47" s="241">
        <f xml:space="preserve"> ConFin!CP$389</f>
        <v>0</v>
      </c>
      <c r="CQ47" s="241">
        <f xml:space="preserve"> ConFin!CQ$389</f>
        <v>0</v>
      </c>
      <c r="CR47" s="241">
        <f xml:space="preserve"> ConFin!CR$389</f>
        <v>0</v>
      </c>
      <c r="CS47" s="241">
        <f xml:space="preserve"> ConFin!CS$389</f>
        <v>0</v>
      </c>
      <c r="CT47" s="241">
        <f xml:space="preserve"> ConFin!CT$389</f>
        <v>0</v>
      </c>
      <c r="CU47" s="241">
        <f xml:space="preserve"> ConFin!CU$389</f>
        <v>0</v>
      </c>
      <c r="CV47" s="241">
        <f xml:space="preserve"> ConFin!CV$389</f>
        <v>0</v>
      </c>
      <c r="CW47" s="241">
        <f xml:space="preserve"> ConFin!CW$389</f>
        <v>0</v>
      </c>
      <c r="CX47" s="241">
        <f xml:space="preserve"> ConFin!CX$389</f>
        <v>0</v>
      </c>
      <c r="CY47" s="241">
        <f xml:space="preserve"> ConFin!CY$389</f>
        <v>0</v>
      </c>
      <c r="CZ47" s="241">
        <f xml:space="preserve"> ConFin!CZ$389</f>
        <v>0</v>
      </c>
      <c r="DA47" s="241">
        <f xml:space="preserve"> ConFin!DA$389</f>
        <v>0</v>
      </c>
      <c r="DB47" s="241">
        <f xml:space="preserve"> ConFin!DB$389</f>
        <v>0</v>
      </c>
      <c r="DC47" s="241">
        <f xml:space="preserve"> ConFin!DC$389</f>
        <v>0</v>
      </c>
      <c r="DD47" s="241">
        <f xml:space="preserve"> ConFin!DD$389</f>
        <v>0</v>
      </c>
      <c r="DE47" s="241">
        <f xml:space="preserve"> ConFin!DE$389</f>
        <v>0</v>
      </c>
      <c r="DF47" s="241">
        <f xml:space="preserve"> ConFin!DF$389</f>
        <v>0</v>
      </c>
      <c r="DG47" s="241">
        <f xml:space="preserve"> ConFin!DG$389</f>
        <v>0</v>
      </c>
      <c r="DH47" s="241">
        <f xml:space="preserve"> ConFin!DH$389</f>
        <v>0</v>
      </c>
      <c r="DI47" s="241">
        <f xml:space="preserve"> ConFin!DI$389</f>
        <v>0</v>
      </c>
      <c r="DJ47" s="241">
        <f xml:space="preserve"> ConFin!DJ$389</f>
        <v>0</v>
      </c>
      <c r="DK47" s="241">
        <f xml:space="preserve"> ConFin!DK$389</f>
        <v>0</v>
      </c>
      <c r="DL47" s="241">
        <f xml:space="preserve"> ConFin!DL$389</f>
        <v>0</v>
      </c>
      <c r="DM47" s="241">
        <f xml:space="preserve"> ConFin!DM$389</f>
        <v>0</v>
      </c>
      <c r="DN47" s="241">
        <f xml:space="preserve"> ConFin!DN$389</f>
        <v>0</v>
      </c>
      <c r="DO47" s="241">
        <f xml:space="preserve"> ConFin!DO$389</f>
        <v>0</v>
      </c>
      <c r="DP47" s="241">
        <f xml:space="preserve"> ConFin!DP$389</f>
        <v>0</v>
      </c>
      <c r="DQ47" s="241">
        <f xml:space="preserve"> ConFin!DQ$389</f>
        <v>0</v>
      </c>
      <c r="DR47" s="241">
        <f xml:space="preserve"> ConFin!DR$389</f>
        <v>0</v>
      </c>
      <c r="DS47" s="241">
        <f xml:space="preserve"> ConFin!DS$389</f>
        <v>0</v>
      </c>
      <c r="DT47" s="241">
        <f xml:space="preserve"> ConFin!DT$389</f>
        <v>0</v>
      </c>
      <c r="DU47" s="241">
        <f xml:space="preserve"> ConFin!DU$389</f>
        <v>0</v>
      </c>
      <c r="DV47" s="241">
        <f xml:space="preserve"> ConFin!DV$389</f>
        <v>0</v>
      </c>
      <c r="DW47" s="241">
        <f xml:space="preserve"> ConFin!DW$389</f>
        <v>0</v>
      </c>
      <c r="DX47" s="241">
        <f xml:space="preserve"> ConFin!DX$389</f>
        <v>0</v>
      </c>
      <c r="DY47" s="241">
        <f xml:space="preserve"> ConFin!DY$389</f>
        <v>0</v>
      </c>
      <c r="DZ47" s="241">
        <f xml:space="preserve"> ConFin!DZ$389</f>
        <v>0</v>
      </c>
      <c r="EA47" s="241">
        <f xml:space="preserve"> ConFin!EA$389</f>
        <v>0</v>
      </c>
      <c r="EB47" s="241">
        <f xml:space="preserve"> ConFin!EB$389</f>
        <v>0</v>
      </c>
      <c r="EC47" s="241">
        <f xml:space="preserve"> ConFin!EC$389</f>
        <v>0</v>
      </c>
      <c r="ED47" s="241">
        <f xml:space="preserve"> ConFin!ED$389</f>
        <v>0</v>
      </c>
      <c r="EE47" s="241">
        <f xml:space="preserve"> ConFin!EE$389</f>
        <v>0</v>
      </c>
      <c r="EF47" s="241">
        <f xml:space="preserve"> ConFin!EF$389</f>
        <v>0</v>
      </c>
      <c r="EG47" s="241">
        <f xml:space="preserve"> ConFin!EG$389</f>
        <v>0</v>
      </c>
      <c r="EH47" s="241">
        <f xml:space="preserve"> ConFin!EH$389</f>
        <v>0</v>
      </c>
      <c r="EI47" s="241">
        <f xml:space="preserve"> ConFin!EI$389</f>
        <v>0</v>
      </c>
      <c r="EJ47" s="241">
        <f xml:space="preserve"> ConFin!EJ$389</f>
        <v>0</v>
      </c>
      <c r="EK47" s="241">
        <f xml:space="preserve"> ConFin!EK$389</f>
        <v>0</v>
      </c>
      <c r="EL47" s="241">
        <f xml:space="preserve"> ConFin!EL$389</f>
        <v>0</v>
      </c>
      <c r="EM47" s="241">
        <f xml:space="preserve"> ConFin!EM$389</f>
        <v>0</v>
      </c>
      <c r="EN47" s="241">
        <f xml:space="preserve"> ConFin!EN$389</f>
        <v>0</v>
      </c>
      <c r="EO47" s="241">
        <f xml:space="preserve"> ConFin!EO$389</f>
        <v>0</v>
      </c>
      <c r="EP47" s="241">
        <f xml:space="preserve"> ConFin!EP$389</f>
        <v>0</v>
      </c>
      <c r="EQ47" s="241">
        <f xml:space="preserve"> ConFin!EQ$389</f>
        <v>0</v>
      </c>
      <c r="ER47" s="241">
        <f xml:space="preserve"> ConFin!ER$389</f>
        <v>0</v>
      </c>
      <c r="ES47" s="241">
        <f xml:space="preserve"> ConFin!ES$389</f>
        <v>0</v>
      </c>
      <c r="ET47" s="241">
        <f xml:space="preserve"> ConFin!ET$389</f>
        <v>0</v>
      </c>
      <c r="EU47" s="241">
        <f xml:space="preserve"> ConFin!EU$389</f>
        <v>0</v>
      </c>
      <c r="EV47" s="241">
        <f xml:space="preserve"> ConFin!EV$389</f>
        <v>0</v>
      </c>
      <c r="EW47" s="241">
        <f xml:space="preserve"> ConFin!EW$389</f>
        <v>0</v>
      </c>
      <c r="EX47" s="241">
        <f xml:space="preserve"> ConFin!EX$389</f>
        <v>0</v>
      </c>
      <c r="EY47" s="241">
        <f xml:space="preserve"> ConFin!EY$389</f>
        <v>0</v>
      </c>
      <c r="EZ47" s="241">
        <f xml:space="preserve"> ConFin!EZ$389</f>
        <v>0</v>
      </c>
      <c r="FA47" s="241">
        <f xml:space="preserve"> ConFin!FA$389</f>
        <v>0</v>
      </c>
      <c r="FB47" s="241">
        <f xml:space="preserve"> ConFin!FB$389</f>
        <v>0</v>
      </c>
      <c r="FC47" s="241">
        <f xml:space="preserve"> ConFin!FC$389</f>
        <v>0</v>
      </c>
      <c r="FD47" s="241">
        <f xml:space="preserve"> ConFin!FD$389</f>
        <v>0</v>
      </c>
      <c r="FE47" s="241">
        <f xml:space="preserve"> ConFin!FE$389</f>
        <v>0</v>
      </c>
      <c r="FF47" s="241">
        <f xml:space="preserve"> ConFin!FF$389</f>
        <v>0</v>
      </c>
      <c r="FG47" s="241">
        <f xml:space="preserve"> ConFin!FG$389</f>
        <v>0</v>
      </c>
      <c r="FH47" s="241">
        <f xml:space="preserve"> ConFin!FH$389</f>
        <v>0</v>
      </c>
      <c r="FI47" s="241">
        <f xml:space="preserve"> ConFin!FI$389</f>
        <v>0</v>
      </c>
      <c r="FJ47" s="241">
        <f xml:space="preserve"> ConFin!FJ$389</f>
        <v>0</v>
      </c>
      <c r="FK47" s="241">
        <f xml:space="preserve"> ConFin!FK$389</f>
        <v>0</v>
      </c>
      <c r="FL47" s="241">
        <f xml:space="preserve"> ConFin!FL$389</f>
        <v>0</v>
      </c>
      <c r="FM47" s="241">
        <f xml:space="preserve"> ConFin!FM$389</f>
        <v>0</v>
      </c>
      <c r="FN47" s="241">
        <f xml:space="preserve"> ConFin!FN$389</f>
        <v>0</v>
      </c>
      <c r="FO47" s="241">
        <f xml:space="preserve"> ConFin!FO$389</f>
        <v>0</v>
      </c>
      <c r="FP47" s="241">
        <f xml:space="preserve"> ConFin!FP$389</f>
        <v>0</v>
      </c>
      <c r="FQ47" s="241">
        <f xml:space="preserve"> ConFin!FQ$389</f>
        <v>0</v>
      </c>
      <c r="FR47" s="241">
        <f xml:space="preserve"> ConFin!FR$389</f>
        <v>0</v>
      </c>
      <c r="FS47" s="241">
        <f xml:space="preserve"> ConFin!FS$389</f>
        <v>0</v>
      </c>
      <c r="FT47" s="241">
        <f xml:space="preserve"> ConFin!FT$389</f>
        <v>0</v>
      </c>
      <c r="FU47" s="241">
        <f xml:space="preserve"> ConFin!FU$389</f>
        <v>0</v>
      </c>
      <c r="FV47" s="241">
        <f xml:space="preserve"> ConFin!FV$389</f>
        <v>0</v>
      </c>
      <c r="FW47" s="241">
        <f xml:space="preserve"> ConFin!FW$389</f>
        <v>0</v>
      </c>
      <c r="FX47" s="241">
        <f xml:space="preserve"> ConFin!FX$389</f>
        <v>0</v>
      </c>
      <c r="FY47" s="241">
        <f xml:space="preserve"> ConFin!FY$389</f>
        <v>0</v>
      </c>
      <c r="FZ47" s="241">
        <f xml:space="preserve"> ConFin!FZ$389</f>
        <v>0</v>
      </c>
      <c r="GA47" s="241">
        <f xml:space="preserve"> ConFin!GA$389</f>
        <v>0</v>
      </c>
      <c r="GB47" s="241">
        <f xml:space="preserve"> ConFin!GB$389</f>
        <v>0</v>
      </c>
      <c r="GC47" s="241">
        <f xml:space="preserve"> ConFin!GC$389</f>
        <v>0</v>
      </c>
      <c r="GD47" s="241">
        <f xml:space="preserve"> ConFin!GD$389</f>
        <v>0</v>
      </c>
      <c r="GE47" s="241">
        <f xml:space="preserve"> ConFin!GE$389</f>
        <v>0</v>
      </c>
      <c r="GF47" s="241">
        <f xml:space="preserve"> ConFin!GF$389</f>
        <v>0</v>
      </c>
      <c r="GG47" s="241">
        <f xml:space="preserve"> ConFin!GG$389</f>
        <v>0</v>
      </c>
      <c r="GH47" s="241">
        <f xml:space="preserve"> ConFin!GH$389</f>
        <v>0</v>
      </c>
      <c r="GI47" s="241">
        <f xml:space="preserve"> ConFin!GI$389</f>
        <v>0</v>
      </c>
      <c r="GJ47" s="241">
        <f xml:space="preserve"> ConFin!GJ$389</f>
        <v>0</v>
      </c>
    </row>
    <row r="48" spans="1:192" s="196" customFormat="1" outlineLevel="1" x14ac:dyDescent="0.25">
      <c r="A48" s="211"/>
      <c r="B48" s="211"/>
      <c r="C48" s="212"/>
      <c r="D48" s="215"/>
      <c r="E48" s="238" t="s">
        <v>396</v>
      </c>
      <c r="F48" s="238"/>
      <c r="G48" s="238" t="str">
        <f xml:space="preserve"> SMU</f>
        <v>$ 000s</v>
      </c>
      <c r="H48" s="238">
        <f xml:space="preserve"> SUM(J48:GJ48)</f>
        <v>602346.55833009153</v>
      </c>
      <c r="I48" s="238"/>
      <c r="J48" s="238">
        <f t="shared" ref="J48:AO48" si="28" xml:space="preserve"> J37 + SUM(J39:J47)</f>
        <v>0</v>
      </c>
      <c r="K48" s="238">
        <f t="shared" si="28"/>
        <v>0</v>
      </c>
      <c r="L48" s="238">
        <f t="shared" si="28"/>
        <v>5.935128174314741E-3</v>
      </c>
      <c r="M48" s="331">
        <f t="shared" si="28"/>
        <v>9.3361093240673654E-4</v>
      </c>
      <c r="N48" s="238">
        <f t="shared" si="28"/>
        <v>6.7149622191209346E-4</v>
      </c>
      <c r="O48" s="238">
        <f t="shared" si="28"/>
        <v>6.7567051155492663E-4</v>
      </c>
      <c r="P48" s="238">
        <f t="shared" si="28"/>
        <v>-3.7137259173505299E-3</v>
      </c>
      <c r="Q48" s="238">
        <f t="shared" si="28"/>
        <v>16540.374103078815</v>
      </c>
      <c r="R48" s="238">
        <f t="shared" si="28"/>
        <v>16436.422051899339</v>
      </c>
      <c r="S48" s="238">
        <f t="shared" si="28"/>
        <v>16525.784681989182</v>
      </c>
      <c r="T48" s="238">
        <f t="shared" si="28"/>
        <v>16307.490552765907</v>
      </c>
      <c r="U48" s="238">
        <f t="shared" si="28"/>
        <v>16383.595149221852</v>
      </c>
      <c r="V48" s="238">
        <f t="shared" si="28"/>
        <v>16164.984043176843</v>
      </c>
      <c r="W48" s="238">
        <f t="shared" si="28"/>
        <v>16239.505349205181</v>
      </c>
      <c r="X48" s="238">
        <f t="shared" si="28"/>
        <v>16042.50208980257</v>
      </c>
      <c r="Y48" s="238">
        <f t="shared" si="28"/>
        <v>16071.536148665131</v>
      </c>
      <c r="Z48" s="238">
        <f t="shared" si="28"/>
        <v>15873.968605044316</v>
      </c>
      <c r="AA48" s="238">
        <f t="shared" si="28"/>
        <v>15945.173032938807</v>
      </c>
      <c r="AB48" s="238">
        <f t="shared" si="28"/>
        <v>15725.52136503869</v>
      </c>
      <c r="AC48" s="238">
        <f t="shared" si="28"/>
        <v>15795.134076161641</v>
      </c>
      <c r="AD48" s="238">
        <f t="shared" si="28"/>
        <v>15575.106050730814</v>
      </c>
      <c r="AE48" s="238">
        <f t="shared" si="28"/>
        <v>15643.030353058184</v>
      </c>
      <c r="AF48" s="238">
        <f t="shared" si="28"/>
        <v>15443.726673399979</v>
      </c>
      <c r="AG48" s="238">
        <f t="shared" si="28"/>
        <v>15467.702452241896</v>
      </c>
      <c r="AH48" s="238">
        <f t="shared" si="28"/>
        <v>15267.754839584179</v>
      </c>
      <c r="AI48" s="238">
        <f t="shared" si="28"/>
        <v>15332.139476360633</v>
      </c>
      <c r="AJ48" s="238">
        <f t="shared" si="28"/>
        <v>15110.885750645655</v>
      </c>
      <c r="AK48" s="238">
        <f t="shared" si="28"/>
        <v>15173.572704863713</v>
      </c>
      <c r="AL48" s="238">
        <f t="shared" si="28"/>
        <v>14951.878607081715</v>
      </c>
      <c r="AM48" s="238">
        <f t="shared" si="28"/>
        <v>15012.763159934897</v>
      </c>
      <c r="AN48" s="238">
        <f t="shared" si="28"/>
        <v>14810.858247682352</v>
      </c>
      <c r="AO48" s="238">
        <f t="shared" si="28"/>
        <v>14829.41781415269</v>
      </c>
      <c r="AP48" s="238">
        <f t="shared" ref="AP48:BD48" si="29" xml:space="preserve"> AP37 + SUM(AP39:AP47)</f>
        <v>14626.7830133057</v>
      </c>
      <c r="AQ48" s="238">
        <f t="shared" si="29"/>
        <v>14683.886330685589</v>
      </c>
      <c r="AR48" s="238">
        <f t="shared" si="29"/>
        <v>14460.766912413268</v>
      </c>
      <c r="AS48" s="238">
        <f t="shared" si="29"/>
        <v>14516.057638554768</v>
      </c>
      <c r="AT48" s="238">
        <f t="shared" si="29"/>
        <v>14292.428815497475</v>
      </c>
      <c r="AU48" s="238">
        <f t="shared" si="29"/>
        <v>14345.793543077814</v>
      </c>
      <c r="AV48" s="238">
        <f t="shared" si="29"/>
        <v>14140.962655580121</v>
      </c>
      <c r="AW48" s="238">
        <f t="shared" si="29"/>
        <v>14153.718078897084</v>
      </c>
      <c r="AX48" s="238">
        <f t="shared" si="29"/>
        <v>13948.064518044379</v>
      </c>
      <c r="AY48" s="238">
        <f t="shared" si="29"/>
        <v>13997.38611155865</v>
      </c>
      <c r="AZ48" s="238">
        <f t="shared" si="29"/>
        <v>13772.116665120942</v>
      </c>
      <c r="BA48" s="238">
        <f t="shared" si="29"/>
        <v>13819.5010797219</v>
      </c>
      <c r="BB48" s="238">
        <f t="shared" si="29"/>
        <v>12669.457242392484</v>
      </c>
      <c r="BC48" s="238">
        <f t="shared" si="29"/>
        <v>11076.051851449982</v>
      </c>
      <c r="BD48" s="238">
        <f t="shared" si="29"/>
        <v>11851.550787054792</v>
      </c>
      <c r="BE48" s="238">
        <f t="shared" ref="BE48:DP48" si="30" xml:space="preserve"> BE37 + SUM(BE39:BE47)</f>
        <v>3321.2012058315286</v>
      </c>
      <c r="BF48" s="238">
        <f t="shared" si="30"/>
        <v>0</v>
      </c>
      <c r="BG48" s="238">
        <f t="shared" si="30"/>
        <v>0</v>
      </c>
      <c r="BH48" s="238">
        <f t="shared" si="30"/>
        <v>0</v>
      </c>
      <c r="BI48" s="238">
        <f t="shared" si="30"/>
        <v>0</v>
      </c>
      <c r="BJ48" s="238">
        <f t="shared" si="30"/>
        <v>0</v>
      </c>
      <c r="BK48" s="238">
        <f t="shared" si="30"/>
        <v>0</v>
      </c>
      <c r="BL48" s="238">
        <f t="shared" si="30"/>
        <v>0</v>
      </c>
      <c r="BM48" s="238">
        <f t="shared" si="30"/>
        <v>0</v>
      </c>
      <c r="BN48" s="238">
        <f t="shared" si="30"/>
        <v>0</v>
      </c>
      <c r="BO48" s="238">
        <f t="shared" si="30"/>
        <v>0</v>
      </c>
      <c r="BP48" s="238">
        <f t="shared" si="30"/>
        <v>0</v>
      </c>
      <c r="BQ48" s="238">
        <f t="shared" si="30"/>
        <v>0</v>
      </c>
      <c r="BR48" s="238">
        <f t="shared" si="30"/>
        <v>0</v>
      </c>
      <c r="BS48" s="238">
        <f t="shared" si="30"/>
        <v>0</v>
      </c>
      <c r="BT48" s="238">
        <f t="shared" si="30"/>
        <v>0</v>
      </c>
      <c r="BU48" s="238">
        <f t="shared" si="30"/>
        <v>0</v>
      </c>
      <c r="BV48" s="238">
        <f t="shared" si="30"/>
        <v>0</v>
      </c>
      <c r="BW48" s="238">
        <f t="shared" si="30"/>
        <v>0</v>
      </c>
      <c r="BX48" s="238">
        <f t="shared" si="30"/>
        <v>0</v>
      </c>
      <c r="BY48" s="238">
        <f t="shared" si="30"/>
        <v>0</v>
      </c>
      <c r="BZ48" s="238">
        <f t="shared" si="30"/>
        <v>0</v>
      </c>
      <c r="CA48" s="238">
        <f t="shared" si="30"/>
        <v>0</v>
      </c>
      <c r="CB48" s="238">
        <f t="shared" si="30"/>
        <v>0</v>
      </c>
      <c r="CC48" s="238">
        <f t="shared" si="30"/>
        <v>0</v>
      </c>
      <c r="CD48" s="238">
        <f t="shared" si="30"/>
        <v>0</v>
      </c>
      <c r="CE48" s="238">
        <f t="shared" si="30"/>
        <v>0</v>
      </c>
      <c r="CF48" s="238">
        <f t="shared" si="30"/>
        <v>0</v>
      </c>
      <c r="CG48" s="238">
        <f t="shared" si="30"/>
        <v>0</v>
      </c>
      <c r="CH48" s="238">
        <f t="shared" si="30"/>
        <v>0</v>
      </c>
      <c r="CI48" s="238">
        <f t="shared" si="30"/>
        <v>0</v>
      </c>
      <c r="CJ48" s="238">
        <f t="shared" si="30"/>
        <v>0</v>
      </c>
      <c r="CK48" s="238">
        <f t="shared" si="30"/>
        <v>0</v>
      </c>
      <c r="CL48" s="238">
        <f t="shared" si="30"/>
        <v>0</v>
      </c>
      <c r="CM48" s="238">
        <f t="shared" si="30"/>
        <v>0</v>
      </c>
      <c r="CN48" s="238">
        <f t="shared" si="30"/>
        <v>0</v>
      </c>
      <c r="CO48" s="238">
        <f t="shared" si="30"/>
        <v>0</v>
      </c>
      <c r="CP48" s="238">
        <f t="shared" si="30"/>
        <v>0</v>
      </c>
      <c r="CQ48" s="238">
        <f t="shared" si="30"/>
        <v>0</v>
      </c>
      <c r="CR48" s="238">
        <f t="shared" si="30"/>
        <v>0</v>
      </c>
      <c r="CS48" s="238">
        <f t="shared" si="30"/>
        <v>0</v>
      </c>
      <c r="CT48" s="238">
        <f t="shared" si="30"/>
        <v>0</v>
      </c>
      <c r="CU48" s="238">
        <f t="shared" si="30"/>
        <v>0</v>
      </c>
      <c r="CV48" s="238">
        <f t="shared" si="30"/>
        <v>0</v>
      </c>
      <c r="CW48" s="238">
        <f t="shared" si="30"/>
        <v>0</v>
      </c>
      <c r="CX48" s="238">
        <f t="shared" si="30"/>
        <v>0</v>
      </c>
      <c r="CY48" s="238">
        <f t="shared" si="30"/>
        <v>0</v>
      </c>
      <c r="CZ48" s="238">
        <f t="shared" si="30"/>
        <v>0</v>
      </c>
      <c r="DA48" s="238">
        <f t="shared" si="30"/>
        <v>0</v>
      </c>
      <c r="DB48" s="238">
        <f t="shared" si="30"/>
        <v>0</v>
      </c>
      <c r="DC48" s="238">
        <f t="shared" si="30"/>
        <v>0</v>
      </c>
      <c r="DD48" s="238">
        <f t="shared" si="30"/>
        <v>0</v>
      </c>
      <c r="DE48" s="238">
        <f t="shared" si="30"/>
        <v>0</v>
      </c>
      <c r="DF48" s="238">
        <f t="shared" si="30"/>
        <v>0</v>
      </c>
      <c r="DG48" s="238">
        <f t="shared" si="30"/>
        <v>0</v>
      </c>
      <c r="DH48" s="238">
        <f t="shared" si="30"/>
        <v>0</v>
      </c>
      <c r="DI48" s="238">
        <f t="shared" si="30"/>
        <v>0</v>
      </c>
      <c r="DJ48" s="238">
        <f t="shared" si="30"/>
        <v>0</v>
      </c>
      <c r="DK48" s="238">
        <f t="shared" si="30"/>
        <v>0</v>
      </c>
      <c r="DL48" s="238">
        <f t="shared" si="30"/>
        <v>0</v>
      </c>
      <c r="DM48" s="238">
        <f t="shared" si="30"/>
        <v>0</v>
      </c>
      <c r="DN48" s="238">
        <f t="shared" si="30"/>
        <v>0</v>
      </c>
      <c r="DO48" s="238">
        <f t="shared" si="30"/>
        <v>0</v>
      </c>
      <c r="DP48" s="238">
        <f t="shared" si="30"/>
        <v>0</v>
      </c>
      <c r="DQ48" s="238">
        <f t="shared" ref="DQ48:GB48" si="31" xml:space="preserve"> DQ37 + SUM(DQ39:DQ47)</f>
        <v>0</v>
      </c>
      <c r="DR48" s="238">
        <f t="shared" si="31"/>
        <v>0</v>
      </c>
      <c r="DS48" s="238">
        <f t="shared" si="31"/>
        <v>0</v>
      </c>
      <c r="DT48" s="238">
        <f t="shared" si="31"/>
        <v>0</v>
      </c>
      <c r="DU48" s="238">
        <f t="shared" si="31"/>
        <v>0</v>
      </c>
      <c r="DV48" s="238">
        <f t="shared" si="31"/>
        <v>0</v>
      </c>
      <c r="DW48" s="238">
        <f t="shared" si="31"/>
        <v>0</v>
      </c>
      <c r="DX48" s="238">
        <f t="shared" si="31"/>
        <v>0</v>
      </c>
      <c r="DY48" s="238">
        <f t="shared" si="31"/>
        <v>0</v>
      </c>
      <c r="DZ48" s="238">
        <f t="shared" si="31"/>
        <v>0</v>
      </c>
      <c r="EA48" s="238">
        <f t="shared" si="31"/>
        <v>0</v>
      </c>
      <c r="EB48" s="238">
        <f t="shared" si="31"/>
        <v>0</v>
      </c>
      <c r="EC48" s="238">
        <f t="shared" si="31"/>
        <v>0</v>
      </c>
      <c r="ED48" s="238">
        <f t="shared" si="31"/>
        <v>0</v>
      </c>
      <c r="EE48" s="238">
        <f t="shared" si="31"/>
        <v>0</v>
      </c>
      <c r="EF48" s="238">
        <f t="shared" si="31"/>
        <v>0</v>
      </c>
      <c r="EG48" s="238">
        <f t="shared" si="31"/>
        <v>0</v>
      </c>
      <c r="EH48" s="238">
        <f t="shared" si="31"/>
        <v>0</v>
      </c>
      <c r="EI48" s="238">
        <f t="shared" si="31"/>
        <v>0</v>
      </c>
      <c r="EJ48" s="238">
        <f t="shared" si="31"/>
        <v>0</v>
      </c>
      <c r="EK48" s="238">
        <f t="shared" si="31"/>
        <v>0</v>
      </c>
      <c r="EL48" s="238">
        <f t="shared" si="31"/>
        <v>0</v>
      </c>
      <c r="EM48" s="238">
        <f t="shared" si="31"/>
        <v>0</v>
      </c>
      <c r="EN48" s="238">
        <f t="shared" si="31"/>
        <v>0</v>
      </c>
      <c r="EO48" s="238">
        <f t="shared" si="31"/>
        <v>0</v>
      </c>
      <c r="EP48" s="238">
        <f t="shared" si="31"/>
        <v>0</v>
      </c>
      <c r="EQ48" s="238">
        <f t="shared" si="31"/>
        <v>0</v>
      </c>
      <c r="ER48" s="238">
        <f t="shared" si="31"/>
        <v>0</v>
      </c>
      <c r="ES48" s="238">
        <f t="shared" si="31"/>
        <v>0</v>
      </c>
      <c r="ET48" s="238">
        <f t="shared" si="31"/>
        <v>0</v>
      </c>
      <c r="EU48" s="238">
        <f t="shared" si="31"/>
        <v>0</v>
      </c>
      <c r="EV48" s="238">
        <f t="shared" si="31"/>
        <v>0</v>
      </c>
      <c r="EW48" s="238">
        <f t="shared" si="31"/>
        <v>0</v>
      </c>
      <c r="EX48" s="238">
        <f t="shared" si="31"/>
        <v>0</v>
      </c>
      <c r="EY48" s="238">
        <f t="shared" si="31"/>
        <v>0</v>
      </c>
      <c r="EZ48" s="238">
        <f t="shared" si="31"/>
        <v>0</v>
      </c>
      <c r="FA48" s="238">
        <f t="shared" si="31"/>
        <v>0</v>
      </c>
      <c r="FB48" s="238">
        <f t="shared" si="31"/>
        <v>0</v>
      </c>
      <c r="FC48" s="238">
        <f t="shared" si="31"/>
        <v>0</v>
      </c>
      <c r="FD48" s="238">
        <f t="shared" si="31"/>
        <v>0</v>
      </c>
      <c r="FE48" s="238">
        <f t="shared" si="31"/>
        <v>0</v>
      </c>
      <c r="FF48" s="238">
        <f t="shared" si="31"/>
        <v>0</v>
      </c>
      <c r="FG48" s="238">
        <f t="shared" si="31"/>
        <v>0</v>
      </c>
      <c r="FH48" s="238">
        <f t="shared" si="31"/>
        <v>0</v>
      </c>
      <c r="FI48" s="238">
        <f t="shared" si="31"/>
        <v>0</v>
      </c>
      <c r="FJ48" s="238">
        <f t="shared" si="31"/>
        <v>0</v>
      </c>
      <c r="FK48" s="238">
        <f t="shared" si="31"/>
        <v>0</v>
      </c>
      <c r="FL48" s="238">
        <f t="shared" si="31"/>
        <v>0</v>
      </c>
      <c r="FM48" s="238">
        <f t="shared" si="31"/>
        <v>0</v>
      </c>
      <c r="FN48" s="238">
        <f t="shared" si="31"/>
        <v>0</v>
      </c>
      <c r="FO48" s="238">
        <f t="shared" si="31"/>
        <v>0</v>
      </c>
      <c r="FP48" s="238">
        <f t="shared" si="31"/>
        <v>0</v>
      </c>
      <c r="FQ48" s="238">
        <f t="shared" si="31"/>
        <v>0</v>
      </c>
      <c r="FR48" s="238">
        <f t="shared" si="31"/>
        <v>0</v>
      </c>
      <c r="FS48" s="238">
        <f t="shared" si="31"/>
        <v>0</v>
      </c>
      <c r="FT48" s="238">
        <f t="shared" si="31"/>
        <v>0</v>
      </c>
      <c r="FU48" s="238">
        <f t="shared" si="31"/>
        <v>0</v>
      </c>
      <c r="FV48" s="238">
        <f t="shared" si="31"/>
        <v>0</v>
      </c>
      <c r="FW48" s="238">
        <f t="shared" si="31"/>
        <v>0</v>
      </c>
      <c r="FX48" s="238">
        <f t="shared" si="31"/>
        <v>0</v>
      </c>
      <c r="FY48" s="238">
        <f t="shared" si="31"/>
        <v>0</v>
      </c>
      <c r="FZ48" s="238">
        <f t="shared" si="31"/>
        <v>0</v>
      </c>
      <c r="GA48" s="238">
        <f t="shared" si="31"/>
        <v>0</v>
      </c>
      <c r="GB48" s="238">
        <f t="shared" si="31"/>
        <v>0</v>
      </c>
      <c r="GC48" s="238">
        <f t="shared" ref="GC48:GJ48" si="32" xml:space="preserve"> GC37 + SUM(GC39:GC47)</f>
        <v>0</v>
      </c>
      <c r="GD48" s="238">
        <f t="shared" si="32"/>
        <v>0</v>
      </c>
      <c r="GE48" s="238">
        <f t="shared" si="32"/>
        <v>0</v>
      </c>
      <c r="GF48" s="238">
        <f t="shared" si="32"/>
        <v>0</v>
      </c>
      <c r="GG48" s="238">
        <f t="shared" si="32"/>
        <v>0</v>
      </c>
      <c r="GH48" s="238">
        <f t="shared" si="32"/>
        <v>0</v>
      </c>
      <c r="GI48" s="238">
        <f t="shared" si="32"/>
        <v>0</v>
      </c>
      <c r="GJ48" s="238">
        <f t="shared" si="32"/>
        <v>0</v>
      </c>
    </row>
    <row r="49" spans="1:192" outlineLevel="1" x14ac:dyDescent="0.25">
      <c r="A49" s="211"/>
      <c r="D49" s="215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41"/>
      <c r="U49" s="241"/>
      <c r="V49" s="241"/>
      <c r="W49" s="241"/>
      <c r="X49" s="241"/>
      <c r="Y49" s="241"/>
      <c r="Z49" s="241"/>
      <c r="AA49" s="241"/>
      <c r="AB49" s="241"/>
      <c r="AC49" s="241"/>
      <c r="AD49" s="241"/>
      <c r="AE49" s="241"/>
      <c r="AF49" s="241"/>
      <c r="AG49" s="241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1"/>
      <c r="CA49" s="241"/>
      <c r="CB49" s="241"/>
      <c r="CC49" s="241"/>
      <c r="CD49" s="241"/>
      <c r="CE49" s="241"/>
      <c r="CF49" s="241"/>
      <c r="CG49" s="241"/>
      <c r="CH49" s="241"/>
      <c r="CI49" s="241"/>
      <c r="CJ49" s="241"/>
      <c r="CK49" s="241"/>
      <c r="CL49" s="241"/>
      <c r="CM49" s="241"/>
      <c r="CN49" s="241"/>
      <c r="CO49" s="241"/>
      <c r="CP49" s="241"/>
      <c r="CQ49" s="241"/>
      <c r="CR49" s="241"/>
      <c r="CS49" s="241"/>
      <c r="CT49" s="241"/>
      <c r="CU49" s="241"/>
      <c r="CV49" s="241"/>
      <c r="CW49" s="241"/>
      <c r="CX49" s="241"/>
      <c r="CY49" s="241"/>
      <c r="CZ49" s="241"/>
      <c r="DA49" s="241"/>
      <c r="DB49" s="241"/>
      <c r="DC49" s="241"/>
      <c r="DD49" s="241"/>
      <c r="DE49" s="241"/>
      <c r="DF49" s="241"/>
      <c r="DG49" s="241"/>
      <c r="DH49" s="241"/>
      <c r="DI49" s="241"/>
      <c r="DJ49" s="241"/>
      <c r="DK49" s="241"/>
      <c r="DL49" s="241"/>
      <c r="DM49" s="241"/>
      <c r="DN49" s="241"/>
      <c r="DO49" s="241"/>
      <c r="DP49" s="241"/>
      <c r="DQ49" s="241"/>
      <c r="DR49" s="241"/>
      <c r="DS49" s="241"/>
      <c r="DT49" s="241"/>
      <c r="DU49" s="241"/>
      <c r="DV49" s="241"/>
      <c r="DW49" s="241"/>
      <c r="DX49" s="241"/>
      <c r="DY49" s="241"/>
      <c r="DZ49" s="241"/>
      <c r="EA49" s="241"/>
      <c r="EB49" s="241"/>
      <c r="EC49" s="241"/>
      <c r="ED49" s="241"/>
      <c r="EE49" s="241"/>
      <c r="EF49" s="241"/>
      <c r="EG49" s="241"/>
      <c r="EH49" s="241"/>
      <c r="EI49" s="241"/>
      <c r="EJ49" s="241"/>
      <c r="EK49" s="241"/>
      <c r="EL49" s="241"/>
      <c r="EM49" s="241"/>
      <c r="EN49" s="241"/>
      <c r="EO49" s="241"/>
      <c r="EP49" s="241"/>
      <c r="EQ49" s="241"/>
      <c r="ER49" s="241"/>
      <c r="ES49" s="241"/>
      <c r="ET49" s="241"/>
      <c r="EU49" s="241"/>
      <c r="EV49" s="241"/>
      <c r="EW49" s="241"/>
      <c r="EX49" s="241"/>
      <c r="EY49" s="241"/>
      <c r="EZ49" s="241"/>
      <c r="FA49" s="241"/>
      <c r="FB49" s="241"/>
      <c r="FC49" s="241"/>
      <c r="FD49" s="241"/>
      <c r="FE49" s="241"/>
      <c r="FF49" s="241"/>
      <c r="FG49" s="241"/>
      <c r="FH49" s="241"/>
      <c r="FI49" s="241"/>
      <c r="FJ49" s="241"/>
      <c r="FK49" s="241"/>
      <c r="FL49" s="241"/>
      <c r="FM49" s="241"/>
      <c r="FN49" s="241"/>
      <c r="FO49" s="241"/>
      <c r="FP49" s="241"/>
      <c r="FQ49" s="241"/>
      <c r="FR49" s="241"/>
      <c r="FS49" s="241"/>
      <c r="FT49" s="241"/>
      <c r="FU49" s="241"/>
      <c r="FV49" s="241"/>
      <c r="FW49" s="241"/>
      <c r="FX49" s="241"/>
      <c r="FY49" s="241"/>
      <c r="FZ49" s="241"/>
      <c r="GA49" s="241"/>
      <c r="GB49" s="241"/>
      <c r="GC49" s="241"/>
      <c r="GD49" s="241"/>
      <c r="GE49" s="241"/>
      <c r="GF49" s="241"/>
      <c r="GG49" s="241"/>
      <c r="GH49" s="241"/>
      <c r="GI49" s="241"/>
      <c r="GJ49" s="241"/>
    </row>
    <row r="50" spans="1:192" outlineLevel="1" x14ac:dyDescent="0.25">
      <c r="A50" s="211"/>
      <c r="D50" s="215"/>
      <c r="E50" s="241" t="str">
        <f xml:space="preserve"> Debt!E$128</f>
        <v>Senior debt interest</v>
      </c>
      <c r="F50" s="241">
        <f xml:space="preserve"> Debt!F$128</f>
        <v>0</v>
      </c>
      <c r="G50" s="241" t="str">
        <f xml:space="preserve"> Debt!G$128</f>
        <v>$ 000s</v>
      </c>
      <c r="H50" s="241">
        <f xml:space="preserve"> Debt!H$128</f>
        <v>-115609.17786397398</v>
      </c>
      <c r="I50" s="241">
        <f xml:space="preserve"> Debt!I$128</f>
        <v>0</v>
      </c>
      <c r="J50" s="241">
        <f xml:space="preserve"> Debt!J$128</f>
        <v>0</v>
      </c>
      <c r="K50" s="241">
        <f xml:space="preserve"> Debt!K$128</f>
        <v>0</v>
      </c>
      <c r="L50" s="241">
        <f xml:space="preserve"> Debt!L$128</f>
        <v>0</v>
      </c>
      <c r="M50" s="241">
        <f xml:space="preserve"> Debt!M$128</f>
        <v>0</v>
      </c>
      <c r="N50" s="241">
        <f xml:space="preserve"> Debt!N$128</f>
        <v>0</v>
      </c>
      <c r="O50" s="241">
        <f xml:space="preserve"> Debt!O$128</f>
        <v>0</v>
      </c>
      <c r="P50" s="241">
        <f xml:space="preserve"> Debt!P$128</f>
        <v>0</v>
      </c>
      <c r="Q50" s="241">
        <f xml:space="preserve"> Debt!Q$128</f>
        <v>-5938.613927428175</v>
      </c>
      <c r="R50" s="241">
        <f xml:space="preserve"> Debt!R$128</f>
        <v>-5710.1127904324067</v>
      </c>
      <c r="S50" s="241">
        <f xml:space="preserve"> Debt!S$128</f>
        <v>-5667.0203175864726</v>
      </c>
      <c r="T50" s="241">
        <f xml:space="preserve"> Debt!T$128</f>
        <v>-5436.337497287418</v>
      </c>
      <c r="U50" s="241">
        <f xml:space="preserve"> Debt!U$128</f>
        <v>-5383.953350901229</v>
      </c>
      <c r="V50" s="241">
        <f xml:space="preserve"> Debt!V$128</f>
        <v>-5153.6794088102079</v>
      </c>
      <c r="W50" s="241">
        <f xml:space="preserve"> Debt!W$128</f>
        <v>-5092.1251431761239</v>
      </c>
      <c r="X50" s="241">
        <f xml:space="preserve"> Debt!X$128</f>
        <v>-4888.7236526856259</v>
      </c>
      <c r="Y50" s="241">
        <f xml:space="preserve"> Debt!Y$128</f>
        <v>-4791.6256630307826</v>
      </c>
      <c r="Z50" s="241">
        <f xml:space="preserve"> Debt!Z$128</f>
        <v>-4562.0421800094173</v>
      </c>
      <c r="AA50" s="241">
        <f xml:space="preserve"> Debt!AA$128</f>
        <v>-4680.0685192650599</v>
      </c>
      <c r="AB50" s="241">
        <f xml:space="preserve"> Debt!AB$128</f>
        <v>-4445.5522887104562</v>
      </c>
      <c r="AC50" s="241">
        <f xml:space="preserve"> Debt!AC$128</f>
        <v>-4356.373869968178</v>
      </c>
      <c r="AD50" s="241">
        <f xml:space="preserve"> Debt!AD$128</f>
        <v>-4121.3248517248885</v>
      </c>
      <c r="AE50" s="241">
        <f xml:space="preserve"> Debt!AE$128</f>
        <v>-4021.4247982321881</v>
      </c>
      <c r="AF50" s="241">
        <f xml:space="preserve"> Debt!AF$128</f>
        <v>-3807.7271870553309</v>
      </c>
      <c r="AG50" s="241">
        <f xml:space="preserve"> Debt!AG$128</f>
        <v>-3675.3062496348666</v>
      </c>
      <c r="AH50" s="241">
        <f xml:space="preserve"> Debt!AH$128</f>
        <v>-3440.5478177828236</v>
      </c>
      <c r="AI50" s="241">
        <f xml:space="preserve"> Debt!AI$128</f>
        <v>-3317.5792295486667</v>
      </c>
      <c r="AJ50" s="241">
        <f xml:space="preserve"> Debt!AJ$128</f>
        <v>-3082.2564883350774</v>
      </c>
      <c r="AK50" s="241">
        <f xml:space="preserve"> Debt!AK$128</f>
        <v>-3102.5501414100841</v>
      </c>
      <c r="AL50" s="241">
        <f xml:space="preserve"> Debt!AL$128</f>
        <v>-2858.4927310924895</v>
      </c>
      <c r="AM50" s="241">
        <f xml:space="preserve"> Debt!AM$128</f>
        <v>-2707.0823121010435</v>
      </c>
      <c r="AN50" s="241">
        <f xml:space="preserve"> Debt!AN$128</f>
        <v>-2476.009411504167</v>
      </c>
      <c r="AO50" s="241">
        <f xml:space="preserve"> Debt!AO$128</f>
        <v>-2296.9575360967874</v>
      </c>
      <c r="AP50" s="241">
        <f xml:space="preserve"> Debt!AP$128</f>
        <v>-2051.494748198028</v>
      </c>
      <c r="AQ50" s="241">
        <f xml:space="preserve"> Debt!AQ$128</f>
        <v>-1871.4251910883559</v>
      </c>
      <c r="AR50" s="241">
        <f xml:space="preserve"> Debt!AR$128</f>
        <v>-1624.7699655248452</v>
      </c>
      <c r="AS50" s="241">
        <f xml:space="preserve"> Debt!AS$128</f>
        <v>-1429.7502607502834</v>
      </c>
      <c r="AT50" s="241">
        <f xml:space="preserve"> Debt!AT$128</f>
        <v>-1181.9985955716709</v>
      </c>
      <c r="AU50" s="241">
        <f xml:space="preserve"> Debt!AU$128</f>
        <v>-971.05133050916561</v>
      </c>
      <c r="AV50" s="241">
        <f xml:space="preserve"> Debt!AV$128</f>
        <v>-726.10892568673887</v>
      </c>
      <c r="AW50" s="241">
        <f xml:space="preserve"> Debt!AW$128</f>
        <v>-494.50810762067874</v>
      </c>
      <c r="AX50" s="241">
        <f xml:space="preserve"> Debt!AX$128</f>
        <v>-244.58337521422496</v>
      </c>
      <c r="AY50" s="241">
        <f xml:space="preserve"> Debt!AY$128</f>
        <v>-1.2263976532267407E-12</v>
      </c>
      <c r="AZ50" s="241">
        <f xml:space="preserve"> Debt!AZ$128</f>
        <v>-1.2071764780961937E-12</v>
      </c>
      <c r="BA50" s="241">
        <f xml:space="preserve"> Debt!BA$128</f>
        <v>-1.2276735813227586E-12</v>
      </c>
      <c r="BB50" s="241">
        <f xml:space="preserve"> Debt!BB$128</f>
        <v>-1.2082446695179291E-12</v>
      </c>
      <c r="BC50" s="241">
        <f xml:space="preserve"> Debt!BC$128</f>
        <v>-1.2288952146061802E-12</v>
      </c>
      <c r="BD50" s="241">
        <f xml:space="preserve"> Debt!BD$128</f>
        <v>-1.2165043416542985E-12</v>
      </c>
      <c r="BE50" s="241">
        <f xml:space="preserve"> Debt!BE$128</f>
        <v>0</v>
      </c>
      <c r="BF50" s="241">
        <f xml:space="preserve"> Debt!BF$128</f>
        <v>0</v>
      </c>
      <c r="BG50" s="241">
        <f xml:space="preserve"> Debt!BG$128</f>
        <v>0</v>
      </c>
      <c r="BH50" s="241">
        <f xml:space="preserve"> Debt!BH$128</f>
        <v>0</v>
      </c>
      <c r="BI50" s="241">
        <f xml:space="preserve"> Debt!BI$128</f>
        <v>0</v>
      </c>
      <c r="BJ50" s="241">
        <f xml:space="preserve"> Debt!BJ$128</f>
        <v>0</v>
      </c>
      <c r="BK50" s="241">
        <f xml:space="preserve"> Debt!BK$128</f>
        <v>0</v>
      </c>
      <c r="BL50" s="241">
        <f xml:space="preserve"> Debt!BL$128</f>
        <v>0</v>
      </c>
      <c r="BM50" s="241">
        <f xml:space="preserve"> Debt!BM$128</f>
        <v>0</v>
      </c>
      <c r="BN50" s="241">
        <f xml:space="preserve"> Debt!BN$128</f>
        <v>0</v>
      </c>
      <c r="BO50" s="241">
        <f xml:space="preserve"> Debt!BO$128</f>
        <v>0</v>
      </c>
      <c r="BP50" s="241">
        <f xml:space="preserve"> Debt!BP$128</f>
        <v>0</v>
      </c>
      <c r="BQ50" s="241">
        <f xml:space="preserve"> Debt!BQ$128</f>
        <v>0</v>
      </c>
      <c r="BR50" s="241">
        <f xml:space="preserve"> Debt!BR$128</f>
        <v>0</v>
      </c>
      <c r="BS50" s="241">
        <f xml:space="preserve"> Debt!BS$128</f>
        <v>0</v>
      </c>
      <c r="BT50" s="241">
        <f xml:space="preserve"> Debt!BT$128</f>
        <v>0</v>
      </c>
      <c r="BU50" s="241">
        <f xml:space="preserve"> Debt!BU$128</f>
        <v>0</v>
      </c>
      <c r="BV50" s="241">
        <f xml:space="preserve"> Debt!BV$128</f>
        <v>0</v>
      </c>
      <c r="BW50" s="241">
        <f xml:space="preserve"> Debt!BW$128</f>
        <v>0</v>
      </c>
      <c r="BX50" s="241">
        <f xml:space="preserve"> Debt!BX$128</f>
        <v>0</v>
      </c>
      <c r="BY50" s="241">
        <f xml:space="preserve"> Debt!BY$128</f>
        <v>0</v>
      </c>
      <c r="BZ50" s="241">
        <f xml:space="preserve"> Debt!BZ$128</f>
        <v>0</v>
      </c>
      <c r="CA50" s="241">
        <f xml:space="preserve"> Debt!CA$128</f>
        <v>0</v>
      </c>
      <c r="CB50" s="241">
        <f xml:space="preserve"> Debt!CB$128</f>
        <v>0</v>
      </c>
      <c r="CC50" s="241">
        <f xml:space="preserve"> Debt!CC$128</f>
        <v>0</v>
      </c>
      <c r="CD50" s="241">
        <f xml:space="preserve"> Debt!CD$128</f>
        <v>0</v>
      </c>
      <c r="CE50" s="241">
        <f xml:space="preserve"> Debt!CE$128</f>
        <v>0</v>
      </c>
      <c r="CF50" s="241">
        <f xml:space="preserve"> Debt!CF$128</f>
        <v>0</v>
      </c>
      <c r="CG50" s="241">
        <f xml:space="preserve"> Debt!CG$128</f>
        <v>0</v>
      </c>
      <c r="CH50" s="241">
        <f xml:space="preserve"> Debt!CH$128</f>
        <v>0</v>
      </c>
      <c r="CI50" s="241">
        <f xml:space="preserve"> Debt!CI$128</f>
        <v>0</v>
      </c>
      <c r="CJ50" s="241">
        <f xml:space="preserve"> Debt!CJ$128</f>
        <v>0</v>
      </c>
      <c r="CK50" s="241">
        <f xml:space="preserve"> Debt!CK$128</f>
        <v>0</v>
      </c>
      <c r="CL50" s="241">
        <f xml:space="preserve"> Debt!CL$128</f>
        <v>0</v>
      </c>
      <c r="CM50" s="241">
        <f xml:space="preserve"> Debt!CM$128</f>
        <v>0</v>
      </c>
      <c r="CN50" s="241">
        <f xml:space="preserve"> Debt!CN$128</f>
        <v>0</v>
      </c>
      <c r="CO50" s="241">
        <f xml:space="preserve"> Debt!CO$128</f>
        <v>0</v>
      </c>
      <c r="CP50" s="241">
        <f xml:space="preserve"> Debt!CP$128</f>
        <v>0</v>
      </c>
      <c r="CQ50" s="241">
        <f xml:space="preserve"> Debt!CQ$128</f>
        <v>0</v>
      </c>
      <c r="CR50" s="241">
        <f xml:space="preserve"> Debt!CR$128</f>
        <v>0</v>
      </c>
      <c r="CS50" s="241">
        <f xml:space="preserve"> Debt!CS$128</f>
        <v>0</v>
      </c>
      <c r="CT50" s="241">
        <f xml:space="preserve"> Debt!CT$128</f>
        <v>0</v>
      </c>
      <c r="CU50" s="241">
        <f xml:space="preserve"> Debt!CU$128</f>
        <v>0</v>
      </c>
      <c r="CV50" s="241">
        <f xml:space="preserve"> Debt!CV$128</f>
        <v>0</v>
      </c>
      <c r="CW50" s="241">
        <f xml:space="preserve"> Debt!CW$128</f>
        <v>0</v>
      </c>
      <c r="CX50" s="241">
        <f xml:space="preserve"> Debt!CX$128</f>
        <v>0</v>
      </c>
      <c r="CY50" s="241">
        <f xml:space="preserve"> Debt!CY$128</f>
        <v>0</v>
      </c>
      <c r="CZ50" s="241">
        <f xml:space="preserve"> Debt!CZ$128</f>
        <v>0</v>
      </c>
      <c r="DA50" s="241">
        <f xml:space="preserve"> Debt!DA$128</f>
        <v>0</v>
      </c>
      <c r="DB50" s="241">
        <f xml:space="preserve"> Debt!DB$128</f>
        <v>0</v>
      </c>
      <c r="DC50" s="241">
        <f xml:space="preserve"> Debt!DC$128</f>
        <v>0</v>
      </c>
      <c r="DD50" s="241">
        <f xml:space="preserve"> Debt!DD$128</f>
        <v>0</v>
      </c>
      <c r="DE50" s="241">
        <f xml:space="preserve"> Debt!DE$128</f>
        <v>0</v>
      </c>
      <c r="DF50" s="241">
        <f xml:space="preserve"> Debt!DF$128</f>
        <v>0</v>
      </c>
      <c r="DG50" s="241">
        <f xml:space="preserve"> Debt!DG$128</f>
        <v>0</v>
      </c>
      <c r="DH50" s="241">
        <f xml:space="preserve"> Debt!DH$128</f>
        <v>0</v>
      </c>
      <c r="DI50" s="241">
        <f xml:space="preserve"> Debt!DI$128</f>
        <v>0</v>
      </c>
      <c r="DJ50" s="241">
        <f xml:space="preserve"> Debt!DJ$128</f>
        <v>0</v>
      </c>
      <c r="DK50" s="241">
        <f xml:space="preserve"> Debt!DK$128</f>
        <v>0</v>
      </c>
      <c r="DL50" s="241">
        <f xml:space="preserve"> Debt!DL$128</f>
        <v>0</v>
      </c>
      <c r="DM50" s="241">
        <f xml:space="preserve"> Debt!DM$128</f>
        <v>0</v>
      </c>
      <c r="DN50" s="241">
        <f xml:space="preserve"> Debt!DN$128</f>
        <v>0</v>
      </c>
      <c r="DO50" s="241">
        <f xml:space="preserve"> Debt!DO$128</f>
        <v>0</v>
      </c>
      <c r="DP50" s="241">
        <f xml:space="preserve"> Debt!DP$128</f>
        <v>0</v>
      </c>
      <c r="DQ50" s="241">
        <f xml:space="preserve"> Debt!DQ$128</f>
        <v>0</v>
      </c>
      <c r="DR50" s="241">
        <f xml:space="preserve"> Debt!DR$128</f>
        <v>0</v>
      </c>
      <c r="DS50" s="241">
        <f xml:space="preserve"> Debt!DS$128</f>
        <v>0</v>
      </c>
      <c r="DT50" s="241">
        <f xml:space="preserve"> Debt!DT$128</f>
        <v>0</v>
      </c>
      <c r="DU50" s="241">
        <f xml:space="preserve"> Debt!DU$128</f>
        <v>0</v>
      </c>
      <c r="DV50" s="241">
        <f xml:space="preserve"> Debt!DV$128</f>
        <v>0</v>
      </c>
      <c r="DW50" s="241">
        <f xml:space="preserve"> Debt!DW$128</f>
        <v>0</v>
      </c>
      <c r="DX50" s="241">
        <f xml:space="preserve"> Debt!DX$128</f>
        <v>0</v>
      </c>
      <c r="DY50" s="241">
        <f xml:space="preserve"> Debt!DY$128</f>
        <v>0</v>
      </c>
      <c r="DZ50" s="241">
        <f xml:space="preserve"> Debt!DZ$128</f>
        <v>0</v>
      </c>
      <c r="EA50" s="241">
        <f xml:space="preserve"> Debt!EA$128</f>
        <v>0</v>
      </c>
      <c r="EB50" s="241">
        <f xml:space="preserve"> Debt!EB$128</f>
        <v>0</v>
      </c>
      <c r="EC50" s="241">
        <f xml:space="preserve"> Debt!EC$128</f>
        <v>0</v>
      </c>
      <c r="ED50" s="241">
        <f xml:space="preserve"> Debt!ED$128</f>
        <v>0</v>
      </c>
      <c r="EE50" s="241">
        <f xml:space="preserve"> Debt!EE$128</f>
        <v>0</v>
      </c>
      <c r="EF50" s="241">
        <f xml:space="preserve"> Debt!EF$128</f>
        <v>0</v>
      </c>
      <c r="EG50" s="241">
        <f xml:space="preserve"> Debt!EG$128</f>
        <v>0</v>
      </c>
      <c r="EH50" s="241">
        <f xml:space="preserve"> Debt!EH$128</f>
        <v>0</v>
      </c>
      <c r="EI50" s="241">
        <f xml:space="preserve"> Debt!EI$128</f>
        <v>0</v>
      </c>
      <c r="EJ50" s="241">
        <f xml:space="preserve"> Debt!EJ$128</f>
        <v>0</v>
      </c>
      <c r="EK50" s="241">
        <f xml:space="preserve"> Debt!EK$128</f>
        <v>0</v>
      </c>
      <c r="EL50" s="241">
        <f xml:space="preserve"> Debt!EL$128</f>
        <v>0</v>
      </c>
      <c r="EM50" s="241">
        <f xml:space="preserve"> Debt!EM$128</f>
        <v>0</v>
      </c>
      <c r="EN50" s="241">
        <f xml:space="preserve"> Debt!EN$128</f>
        <v>0</v>
      </c>
      <c r="EO50" s="241">
        <f xml:space="preserve"> Debt!EO$128</f>
        <v>0</v>
      </c>
      <c r="EP50" s="241">
        <f xml:space="preserve"> Debt!EP$128</f>
        <v>0</v>
      </c>
      <c r="EQ50" s="241">
        <f xml:space="preserve"> Debt!EQ$128</f>
        <v>0</v>
      </c>
      <c r="ER50" s="241">
        <f xml:space="preserve"> Debt!ER$128</f>
        <v>0</v>
      </c>
      <c r="ES50" s="241">
        <f xml:space="preserve"> Debt!ES$128</f>
        <v>0</v>
      </c>
      <c r="ET50" s="241">
        <f xml:space="preserve"> Debt!ET$128</f>
        <v>0</v>
      </c>
      <c r="EU50" s="241">
        <f xml:space="preserve"> Debt!EU$128</f>
        <v>0</v>
      </c>
      <c r="EV50" s="241">
        <f xml:space="preserve"> Debt!EV$128</f>
        <v>0</v>
      </c>
      <c r="EW50" s="241">
        <f xml:space="preserve"> Debt!EW$128</f>
        <v>0</v>
      </c>
      <c r="EX50" s="241">
        <f xml:space="preserve"> Debt!EX$128</f>
        <v>0</v>
      </c>
      <c r="EY50" s="241">
        <f xml:space="preserve"> Debt!EY$128</f>
        <v>0</v>
      </c>
      <c r="EZ50" s="241">
        <f xml:space="preserve"> Debt!EZ$128</f>
        <v>0</v>
      </c>
      <c r="FA50" s="241">
        <f xml:space="preserve"> Debt!FA$128</f>
        <v>0</v>
      </c>
      <c r="FB50" s="241">
        <f xml:space="preserve"> Debt!FB$128</f>
        <v>0</v>
      </c>
      <c r="FC50" s="241">
        <f xml:space="preserve"> Debt!FC$128</f>
        <v>0</v>
      </c>
      <c r="FD50" s="241">
        <f xml:space="preserve"> Debt!FD$128</f>
        <v>0</v>
      </c>
      <c r="FE50" s="241">
        <f xml:space="preserve"> Debt!FE$128</f>
        <v>0</v>
      </c>
      <c r="FF50" s="241">
        <f xml:space="preserve"> Debt!FF$128</f>
        <v>0</v>
      </c>
      <c r="FG50" s="241">
        <f xml:space="preserve"> Debt!FG$128</f>
        <v>0</v>
      </c>
      <c r="FH50" s="241">
        <f xml:space="preserve"> Debt!FH$128</f>
        <v>0</v>
      </c>
      <c r="FI50" s="241">
        <f xml:space="preserve"> Debt!FI$128</f>
        <v>0</v>
      </c>
      <c r="FJ50" s="241">
        <f xml:space="preserve"> Debt!FJ$128</f>
        <v>0</v>
      </c>
      <c r="FK50" s="241">
        <f xml:space="preserve"> Debt!FK$128</f>
        <v>0</v>
      </c>
      <c r="FL50" s="241">
        <f xml:space="preserve"> Debt!FL$128</f>
        <v>0</v>
      </c>
      <c r="FM50" s="241">
        <f xml:space="preserve"> Debt!FM$128</f>
        <v>0</v>
      </c>
      <c r="FN50" s="241">
        <f xml:space="preserve"> Debt!FN$128</f>
        <v>0</v>
      </c>
      <c r="FO50" s="241">
        <f xml:space="preserve"> Debt!FO$128</f>
        <v>0</v>
      </c>
      <c r="FP50" s="241">
        <f xml:space="preserve"> Debt!FP$128</f>
        <v>0</v>
      </c>
      <c r="FQ50" s="241">
        <f xml:space="preserve"> Debt!FQ$128</f>
        <v>0</v>
      </c>
      <c r="FR50" s="241">
        <f xml:space="preserve"> Debt!FR$128</f>
        <v>0</v>
      </c>
      <c r="FS50" s="241">
        <f xml:space="preserve"> Debt!FS$128</f>
        <v>0</v>
      </c>
      <c r="FT50" s="241">
        <f xml:space="preserve"> Debt!FT$128</f>
        <v>0</v>
      </c>
      <c r="FU50" s="241">
        <f xml:space="preserve"> Debt!FU$128</f>
        <v>0</v>
      </c>
      <c r="FV50" s="241">
        <f xml:space="preserve"> Debt!FV$128</f>
        <v>0</v>
      </c>
      <c r="FW50" s="241">
        <f xml:space="preserve"> Debt!FW$128</f>
        <v>0</v>
      </c>
      <c r="FX50" s="241">
        <f xml:space="preserve"> Debt!FX$128</f>
        <v>0</v>
      </c>
      <c r="FY50" s="241">
        <f xml:space="preserve"> Debt!FY$128</f>
        <v>0</v>
      </c>
      <c r="FZ50" s="241">
        <f xml:space="preserve"> Debt!FZ$128</f>
        <v>0</v>
      </c>
      <c r="GA50" s="241">
        <f xml:space="preserve"> Debt!GA$128</f>
        <v>0</v>
      </c>
      <c r="GB50" s="241">
        <f xml:space="preserve"> Debt!GB$128</f>
        <v>0</v>
      </c>
      <c r="GC50" s="241">
        <f xml:space="preserve"> Debt!GC$128</f>
        <v>0</v>
      </c>
      <c r="GD50" s="241">
        <f xml:space="preserve"> Debt!GD$128</f>
        <v>0</v>
      </c>
      <c r="GE50" s="241">
        <f xml:space="preserve"> Debt!GE$128</f>
        <v>0</v>
      </c>
      <c r="GF50" s="241">
        <f xml:space="preserve"> Debt!GF$128</f>
        <v>0</v>
      </c>
      <c r="GG50" s="241">
        <f xml:space="preserve"> Debt!GG$128</f>
        <v>0</v>
      </c>
      <c r="GH50" s="241">
        <f xml:space="preserve"> Debt!GH$128</f>
        <v>0</v>
      </c>
      <c r="GI50" s="241">
        <f xml:space="preserve"> Debt!GI$128</f>
        <v>0</v>
      </c>
      <c r="GJ50" s="241">
        <f xml:space="preserve"> Debt!GJ$128</f>
        <v>0</v>
      </c>
    </row>
    <row r="51" spans="1:192" outlineLevel="1" x14ac:dyDescent="0.25">
      <c r="A51" s="211"/>
      <c r="D51" s="215"/>
      <c r="E51" s="241" t="str">
        <f xml:space="preserve"> Debt!E$104</f>
        <v>Senior debt principal repayment</v>
      </c>
      <c r="F51" s="241">
        <f xml:space="preserve"> Debt!F$104</f>
        <v>0</v>
      </c>
      <c r="G51" s="241" t="str">
        <f xml:space="preserve"> Debt!G$104</f>
        <v>$ 000s</v>
      </c>
      <c r="H51" s="241">
        <f xml:space="preserve"> Debt!H$104</f>
        <v>-257133.21698628771</v>
      </c>
      <c r="I51" s="241">
        <f xml:space="preserve"> Debt!I$104</f>
        <v>0</v>
      </c>
      <c r="J51" s="241">
        <f xml:space="preserve"> Debt!J$104</f>
        <v>0</v>
      </c>
      <c r="K51" s="241">
        <f xml:space="preserve"> Debt!K$104</f>
        <v>0</v>
      </c>
      <c r="L51" s="241">
        <f xml:space="preserve"> Debt!L$104</f>
        <v>0</v>
      </c>
      <c r="M51" s="241">
        <f xml:space="preserve"> Debt!M$104</f>
        <v>0</v>
      </c>
      <c r="N51" s="241">
        <f xml:space="preserve"> Debt!N$104</f>
        <v>0</v>
      </c>
      <c r="O51" s="241">
        <f xml:space="preserve"> Debt!O$104</f>
        <v>0</v>
      </c>
      <c r="P51" s="241">
        <f xml:space="preserve"> Debt!P$104</f>
        <v>0</v>
      </c>
      <c r="Q51" s="241">
        <f xml:space="preserve"> Debt!Q$104</f>
        <v>-5875.9403673095958</v>
      </c>
      <c r="R51" s="241">
        <f xml:space="preserve"> Debt!R$104</f>
        <v>-6030.1900336482367</v>
      </c>
      <c r="S51" s="241">
        <f xml:space="preserve"> Debt!S$104</f>
        <v>-6137.1129655595441</v>
      </c>
      <c r="T51" s="241">
        <f xml:space="preserve"> Debt!T$104</f>
        <v>-6211.871396129317</v>
      </c>
      <c r="U51" s="241">
        <f xml:space="preserve"> Debt!U$104</f>
        <v>-6318.6159775387077</v>
      </c>
      <c r="V51" s="241">
        <f xml:space="preserve"> Debt!V$104</f>
        <v>-6392.7391179082997</v>
      </c>
      <c r="W51" s="241">
        <f xml:space="preserve"> Debt!W$104</f>
        <v>-6507.5228968136462</v>
      </c>
      <c r="X51" s="241">
        <f xml:space="preserve"> Debt!X$104</f>
        <v>-6570.2077636312833</v>
      </c>
      <c r="Y51" s="241">
        <f xml:space="preserve"> Debt!Y$104</f>
        <v>-6688.0443720026024</v>
      </c>
      <c r="Z51" s="241">
        <f xml:space="preserve"> Debt!Z$104</f>
        <v>-6776.5081712185365</v>
      </c>
      <c r="AA51" s="241">
        <f xml:space="preserve"> Debt!AA$104</f>
        <v>-6709.3421465313659</v>
      </c>
      <c r="AB51" s="241">
        <f xml:space="preserve"> Debt!AB$104</f>
        <v>-6786.9643169664687</v>
      </c>
      <c r="AC51" s="241">
        <f xml:space="preserve"> Debt!AC$104</f>
        <v>-6925.8661097082932</v>
      </c>
      <c r="AD51" s="241">
        <f xml:space="preserve"> Debt!AD$104</f>
        <v>-7003.7522410476249</v>
      </c>
      <c r="AE51" s="241">
        <f xml:space="preserve"> Debt!AE$104</f>
        <v>-7152.1696622395266</v>
      </c>
      <c r="AF51" s="241">
        <f xml:space="preserve"> Debt!AF$104</f>
        <v>-7223.5074924962246</v>
      </c>
      <c r="AG51" s="241">
        <f xml:space="preserve"> Debt!AG$104</f>
        <v>-7373.0539914338242</v>
      </c>
      <c r="AH51" s="241">
        <f xml:space="preserve"> Debt!AH$104</f>
        <v>-7464.9926902462912</v>
      </c>
      <c r="AI51" s="241">
        <f xml:space="preserve"> Debt!AI$104</f>
        <v>-7633.9503136078183</v>
      </c>
      <c r="AJ51" s="241">
        <f xml:space="preserve"> Debt!AJ$104</f>
        <v>-7711.2346677837813</v>
      </c>
      <c r="AK51" s="241">
        <f xml:space="preserve"> Debt!AK$104</f>
        <v>-7735.7174194196032</v>
      </c>
      <c r="AL51" s="241">
        <f xml:space="preserve"> Debt!AL$104</f>
        <v>-7821.4218912461356</v>
      </c>
      <c r="AM51" s="241">
        <f xml:space="preserve"> Debt!AM$104</f>
        <v>-8016.3212853844288</v>
      </c>
      <c r="AN51" s="241">
        <f xml:space="preserve"> Debt!AN$104</f>
        <v>-8103.1763818569689</v>
      </c>
      <c r="AO51" s="241">
        <f xml:space="preserve"> Debt!AO$104</f>
        <v>-8295.4850956175251</v>
      </c>
      <c r="AP51" s="241">
        <f xml:space="preserve"> Debt!AP$104</f>
        <v>-8396.2087304188317</v>
      </c>
      <c r="AQ51" s="241">
        <f xml:space="preserve"> Debt!AQ$104</f>
        <v>-8617.0663801592382</v>
      </c>
      <c r="AR51" s="241">
        <f xml:space="preserve"> Debt!AR$104</f>
        <v>-8704.3505812359163</v>
      </c>
      <c r="AS51" s="241">
        <f xml:space="preserve"> Debt!AS$104</f>
        <v>-8938.8636705962508</v>
      </c>
      <c r="AT51" s="241">
        <f xml:space="preserve"> Debt!AT$104</f>
        <v>-9026.8804507501591</v>
      </c>
      <c r="AU51" s="241">
        <f xml:space="preserve"> Debt!AU$104</f>
        <v>-9275.9453871229634</v>
      </c>
      <c r="AV51" s="241">
        <f xml:space="preserve"> Debt!AV$104</f>
        <v>-9374.5800055799755</v>
      </c>
      <c r="AW51" s="241">
        <f xml:space="preserve"> Debt!AW$104</f>
        <v>-9615.291845420008</v>
      </c>
      <c r="AX51" s="241">
        <f xml:space="preserve"> Debt!AX$104</f>
        <v>-9718.3211676587689</v>
      </c>
      <c r="AY51" s="241">
        <f xml:space="preserve"> Debt!AY$104</f>
        <v>0</v>
      </c>
      <c r="AZ51" s="241">
        <f xml:space="preserve"> Debt!AZ$104</f>
        <v>0</v>
      </c>
      <c r="BA51" s="241">
        <f xml:space="preserve"> Debt!BA$104</f>
        <v>0</v>
      </c>
      <c r="BB51" s="241">
        <f xml:space="preserve"> Debt!BB$104</f>
        <v>0</v>
      </c>
      <c r="BC51" s="241">
        <f xml:space="preserve"> Debt!BC$104</f>
        <v>0</v>
      </c>
      <c r="BD51" s="241">
        <f xml:space="preserve"> Debt!BD$104</f>
        <v>0</v>
      </c>
      <c r="BE51" s="241">
        <f xml:space="preserve"> Debt!BE$104</f>
        <v>0</v>
      </c>
      <c r="BF51" s="241">
        <f xml:space="preserve"> Debt!BF$104</f>
        <v>0</v>
      </c>
      <c r="BG51" s="241">
        <f xml:space="preserve"> Debt!BG$104</f>
        <v>0</v>
      </c>
      <c r="BH51" s="241">
        <f xml:space="preserve"> Debt!BH$104</f>
        <v>0</v>
      </c>
      <c r="BI51" s="241">
        <f xml:space="preserve"> Debt!BI$104</f>
        <v>0</v>
      </c>
      <c r="BJ51" s="241">
        <f xml:space="preserve"> Debt!BJ$104</f>
        <v>0</v>
      </c>
      <c r="BK51" s="241">
        <f xml:space="preserve"> Debt!BK$104</f>
        <v>0</v>
      </c>
      <c r="BL51" s="241">
        <f xml:space="preserve"> Debt!BL$104</f>
        <v>0</v>
      </c>
      <c r="BM51" s="241">
        <f xml:space="preserve"> Debt!BM$104</f>
        <v>0</v>
      </c>
      <c r="BN51" s="241">
        <f xml:space="preserve"> Debt!BN$104</f>
        <v>0</v>
      </c>
      <c r="BO51" s="241">
        <f xml:space="preserve"> Debt!BO$104</f>
        <v>0</v>
      </c>
      <c r="BP51" s="241">
        <f xml:space="preserve"> Debt!BP$104</f>
        <v>0</v>
      </c>
      <c r="BQ51" s="241">
        <f xml:space="preserve"> Debt!BQ$104</f>
        <v>0</v>
      </c>
      <c r="BR51" s="241">
        <f xml:space="preserve"> Debt!BR$104</f>
        <v>0</v>
      </c>
      <c r="BS51" s="241">
        <f xml:space="preserve"> Debt!BS$104</f>
        <v>0</v>
      </c>
      <c r="BT51" s="241">
        <f xml:space="preserve"> Debt!BT$104</f>
        <v>0</v>
      </c>
      <c r="BU51" s="241">
        <f xml:space="preserve"> Debt!BU$104</f>
        <v>0</v>
      </c>
      <c r="BV51" s="241">
        <f xml:space="preserve"> Debt!BV$104</f>
        <v>0</v>
      </c>
      <c r="BW51" s="241">
        <f xml:space="preserve"> Debt!BW$104</f>
        <v>0</v>
      </c>
      <c r="BX51" s="241">
        <f xml:space="preserve"> Debt!BX$104</f>
        <v>0</v>
      </c>
      <c r="BY51" s="241">
        <f xml:space="preserve"> Debt!BY$104</f>
        <v>0</v>
      </c>
      <c r="BZ51" s="241">
        <f xml:space="preserve"> Debt!BZ$104</f>
        <v>0</v>
      </c>
      <c r="CA51" s="241">
        <f xml:space="preserve"> Debt!CA$104</f>
        <v>0</v>
      </c>
      <c r="CB51" s="241">
        <f xml:space="preserve"> Debt!CB$104</f>
        <v>0</v>
      </c>
      <c r="CC51" s="241">
        <f xml:space="preserve"> Debt!CC$104</f>
        <v>0</v>
      </c>
      <c r="CD51" s="241">
        <f xml:space="preserve"> Debt!CD$104</f>
        <v>0</v>
      </c>
      <c r="CE51" s="241">
        <f xml:space="preserve"> Debt!CE$104</f>
        <v>0</v>
      </c>
      <c r="CF51" s="241">
        <f xml:space="preserve"> Debt!CF$104</f>
        <v>0</v>
      </c>
      <c r="CG51" s="241">
        <f xml:space="preserve"> Debt!CG$104</f>
        <v>0</v>
      </c>
      <c r="CH51" s="241">
        <f xml:space="preserve"> Debt!CH$104</f>
        <v>0</v>
      </c>
      <c r="CI51" s="241">
        <f xml:space="preserve"> Debt!CI$104</f>
        <v>0</v>
      </c>
      <c r="CJ51" s="241">
        <f xml:space="preserve"> Debt!CJ$104</f>
        <v>0</v>
      </c>
      <c r="CK51" s="241">
        <f xml:space="preserve"> Debt!CK$104</f>
        <v>0</v>
      </c>
      <c r="CL51" s="241">
        <f xml:space="preserve"> Debt!CL$104</f>
        <v>0</v>
      </c>
      <c r="CM51" s="241">
        <f xml:space="preserve"> Debt!CM$104</f>
        <v>0</v>
      </c>
      <c r="CN51" s="241">
        <f xml:space="preserve"> Debt!CN$104</f>
        <v>0</v>
      </c>
      <c r="CO51" s="241">
        <f xml:space="preserve"> Debt!CO$104</f>
        <v>0</v>
      </c>
      <c r="CP51" s="241">
        <f xml:space="preserve"> Debt!CP$104</f>
        <v>0</v>
      </c>
      <c r="CQ51" s="241">
        <f xml:space="preserve"> Debt!CQ$104</f>
        <v>0</v>
      </c>
      <c r="CR51" s="241">
        <f xml:space="preserve"> Debt!CR$104</f>
        <v>0</v>
      </c>
      <c r="CS51" s="241">
        <f xml:space="preserve"> Debt!CS$104</f>
        <v>0</v>
      </c>
      <c r="CT51" s="241">
        <f xml:space="preserve"> Debt!CT$104</f>
        <v>0</v>
      </c>
      <c r="CU51" s="241">
        <f xml:space="preserve"> Debt!CU$104</f>
        <v>0</v>
      </c>
      <c r="CV51" s="241">
        <f xml:space="preserve"> Debt!CV$104</f>
        <v>0</v>
      </c>
      <c r="CW51" s="241">
        <f xml:space="preserve"> Debt!CW$104</f>
        <v>0</v>
      </c>
      <c r="CX51" s="241">
        <f xml:space="preserve"> Debt!CX$104</f>
        <v>0</v>
      </c>
      <c r="CY51" s="241">
        <f xml:space="preserve"> Debt!CY$104</f>
        <v>0</v>
      </c>
      <c r="CZ51" s="241">
        <f xml:space="preserve"> Debt!CZ$104</f>
        <v>0</v>
      </c>
      <c r="DA51" s="241">
        <f xml:space="preserve"> Debt!DA$104</f>
        <v>0</v>
      </c>
      <c r="DB51" s="241">
        <f xml:space="preserve"> Debt!DB$104</f>
        <v>0</v>
      </c>
      <c r="DC51" s="241">
        <f xml:space="preserve"> Debt!DC$104</f>
        <v>0</v>
      </c>
      <c r="DD51" s="241">
        <f xml:space="preserve"> Debt!DD$104</f>
        <v>0</v>
      </c>
      <c r="DE51" s="241">
        <f xml:space="preserve"> Debt!DE$104</f>
        <v>0</v>
      </c>
      <c r="DF51" s="241">
        <f xml:space="preserve"> Debt!DF$104</f>
        <v>0</v>
      </c>
      <c r="DG51" s="241">
        <f xml:space="preserve"> Debt!DG$104</f>
        <v>0</v>
      </c>
      <c r="DH51" s="241">
        <f xml:space="preserve"> Debt!DH$104</f>
        <v>0</v>
      </c>
      <c r="DI51" s="241">
        <f xml:space="preserve"> Debt!DI$104</f>
        <v>0</v>
      </c>
      <c r="DJ51" s="241">
        <f xml:space="preserve"> Debt!DJ$104</f>
        <v>0</v>
      </c>
      <c r="DK51" s="241">
        <f xml:space="preserve"> Debt!DK$104</f>
        <v>0</v>
      </c>
      <c r="DL51" s="241">
        <f xml:space="preserve"> Debt!DL$104</f>
        <v>0</v>
      </c>
      <c r="DM51" s="241">
        <f xml:space="preserve"> Debt!DM$104</f>
        <v>0</v>
      </c>
      <c r="DN51" s="241">
        <f xml:space="preserve"> Debt!DN$104</f>
        <v>0</v>
      </c>
      <c r="DO51" s="241">
        <f xml:space="preserve"> Debt!DO$104</f>
        <v>0</v>
      </c>
      <c r="DP51" s="241">
        <f xml:space="preserve"> Debt!DP$104</f>
        <v>0</v>
      </c>
      <c r="DQ51" s="241">
        <f xml:space="preserve"> Debt!DQ$104</f>
        <v>0</v>
      </c>
      <c r="DR51" s="241">
        <f xml:space="preserve"> Debt!DR$104</f>
        <v>0</v>
      </c>
      <c r="DS51" s="241">
        <f xml:space="preserve"> Debt!DS$104</f>
        <v>0</v>
      </c>
      <c r="DT51" s="241">
        <f xml:space="preserve"> Debt!DT$104</f>
        <v>0</v>
      </c>
      <c r="DU51" s="241">
        <f xml:space="preserve"> Debt!DU$104</f>
        <v>0</v>
      </c>
      <c r="DV51" s="241">
        <f xml:space="preserve"> Debt!DV$104</f>
        <v>0</v>
      </c>
      <c r="DW51" s="241">
        <f xml:space="preserve"> Debt!DW$104</f>
        <v>0</v>
      </c>
      <c r="DX51" s="241">
        <f xml:space="preserve"> Debt!DX$104</f>
        <v>0</v>
      </c>
      <c r="DY51" s="241">
        <f xml:space="preserve"> Debt!DY$104</f>
        <v>0</v>
      </c>
      <c r="DZ51" s="241">
        <f xml:space="preserve"> Debt!DZ$104</f>
        <v>0</v>
      </c>
      <c r="EA51" s="241">
        <f xml:space="preserve"> Debt!EA$104</f>
        <v>0</v>
      </c>
      <c r="EB51" s="241">
        <f xml:space="preserve"> Debt!EB$104</f>
        <v>0</v>
      </c>
      <c r="EC51" s="241">
        <f xml:space="preserve"> Debt!EC$104</f>
        <v>0</v>
      </c>
      <c r="ED51" s="241">
        <f xml:space="preserve"> Debt!ED$104</f>
        <v>0</v>
      </c>
      <c r="EE51" s="241">
        <f xml:space="preserve"> Debt!EE$104</f>
        <v>0</v>
      </c>
      <c r="EF51" s="241">
        <f xml:space="preserve"> Debt!EF$104</f>
        <v>0</v>
      </c>
      <c r="EG51" s="241">
        <f xml:space="preserve"> Debt!EG$104</f>
        <v>0</v>
      </c>
      <c r="EH51" s="241">
        <f xml:space="preserve"> Debt!EH$104</f>
        <v>0</v>
      </c>
      <c r="EI51" s="241">
        <f xml:space="preserve"> Debt!EI$104</f>
        <v>0</v>
      </c>
      <c r="EJ51" s="241">
        <f xml:space="preserve"> Debt!EJ$104</f>
        <v>0</v>
      </c>
      <c r="EK51" s="241">
        <f xml:space="preserve"> Debt!EK$104</f>
        <v>0</v>
      </c>
      <c r="EL51" s="241">
        <f xml:space="preserve"> Debt!EL$104</f>
        <v>0</v>
      </c>
      <c r="EM51" s="241">
        <f xml:space="preserve"> Debt!EM$104</f>
        <v>0</v>
      </c>
      <c r="EN51" s="241">
        <f xml:space="preserve"> Debt!EN$104</f>
        <v>0</v>
      </c>
      <c r="EO51" s="241">
        <f xml:space="preserve"> Debt!EO$104</f>
        <v>0</v>
      </c>
      <c r="EP51" s="241">
        <f xml:space="preserve"> Debt!EP$104</f>
        <v>0</v>
      </c>
      <c r="EQ51" s="241">
        <f xml:space="preserve"> Debt!EQ$104</f>
        <v>0</v>
      </c>
      <c r="ER51" s="241">
        <f xml:space="preserve"> Debt!ER$104</f>
        <v>0</v>
      </c>
      <c r="ES51" s="241">
        <f xml:space="preserve"> Debt!ES$104</f>
        <v>0</v>
      </c>
      <c r="ET51" s="241">
        <f xml:space="preserve"> Debt!ET$104</f>
        <v>0</v>
      </c>
      <c r="EU51" s="241">
        <f xml:space="preserve"> Debt!EU$104</f>
        <v>0</v>
      </c>
      <c r="EV51" s="241">
        <f xml:space="preserve"> Debt!EV$104</f>
        <v>0</v>
      </c>
      <c r="EW51" s="241">
        <f xml:space="preserve"> Debt!EW$104</f>
        <v>0</v>
      </c>
      <c r="EX51" s="241">
        <f xml:space="preserve"> Debt!EX$104</f>
        <v>0</v>
      </c>
      <c r="EY51" s="241">
        <f xml:space="preserve"> Debt!EY$104</f>
        <v>0</v>
      </c>
      <c r="EZ51" s="241">
        <f xml:space="preserve"> Debt!EZ$104</f>
        <v>0</v>
      </c>
      <c r="FA51" s="241">
        <f xml:space="preserve"> Debt!FA$104</f>
        <v>0</v>
      </c>
      <c r="FB51" s="241">
        <f xml:space="preserve"> Debt!FB$104</f>
        <v>0</v>
      </c>
      <c r="FC51" s="241">
        <f xml:space="preserve"> Debt!FC$104</f>
        <v>0</v>
      </c>
      <c r="FD51" s="241">
        <f xml:space="preserve"> Debt!FD$104</f>
        <v>0</v>
      </c>
      <c r="FE51" s="241">
        <f xml:space="preserve"> Debt!FE$104</f>
        <v>0</v>
      </c>
      <c r="FF51" s="241">
        <f xml:space="preserve"> Debt!FF$104</f>
        <v>0</v>
      </c>
      <c r="FG51" s="241">
        <f xml:space="preserve"> Debt!FG$104</f>
        <v>0</v>
      </c>
      <c r="FH51" s="241">
        <f xml:space="preserve"> Debt!FH$104</f>
        <v>0</v>
      </c>
      <c r="FI51" s="241">
        <f xml:space="preserve"> Debt!FI$104</f>
        <v>0</v>
      </c>
      <c r="FJ51" s="241">
        <f xml:space="preserve"> Debt!FJ$104</f>
        <v>0</v>
      </c>
      <c r="FK51" s="241">
        <f xml:space="preserve"> Debt!FK$104</f>
        <v>0</v>
      </c>
      <c r="FL51" s="241">
        <f xml:space="preserve"> Debt!FL$104</f>
        <v>0</v>
      </c>
      <c r="FM51" s="241">
        <f xml:space="preserve"> Debt!FM$104</f>
        <v>0</v>
      </c>
      <c r="FN51" s="241">
        <f xml:space="preserve"> Debt!FN$104</f>
        <v>0</v>
      </c>
      <c r="FO51" s="241">
        <f xml:space="preserve"> Debt!FO$104</f>
        <v>0</v>
      </c>
      <c r="FP51" s="241">
        <f xml:space="preserve"> Debt!FP$104</f>
        <v>0</v>
      </c>
      <c r="FQ51" s="241">
        <f xml:space="preserve"> Debt!FQ$104</f>
        <v>0</v>
      </c>
      <c r="FR51" s="241">
        <f xml:space="preserve"> Debt!FR$104</f>
        <v>0</v>
      </c>
      <c r="FS51" s="241">
        <f xml:space="preserve"> Debt!FS$104</f>
        <v>0</v>
      </c>
      <c r="FT51" s="241">
        <f xml:space="preserve"> Debt!FT$104</f>
        <v>0</v>
      </c>
      <c r="FU51" s="241">
        <f xml:space="preserve"> Debt!FU$104</f>
        <v>0</v>
      </c>
      <c r="FV51" s="241">
        <f xml:space="preserve"> Debt!FV$104</f>
        <v>0</v>
      </c>
      <c r="FW51" s="241">
        <f xml:space="preserve"> Debt!FW$104</f>
        <v>0</v>
      </c>
      <c r="FX51" s="241">
        <f xml:space="preserve"> Debt!FX$104</f>
        <v>0</v>
      </c>
      <c r="FY51" s="241">
        <f xml:space="preserve"> Debt!FY$104</f>
        <v>0</v>
      </c>
      <c r="FZ51" s="241">
        <f xml:space="preserve"> Debt!FZ$104</f>
        <v>0</v>
      </c>
      <c r="GA51" s="241">
        <f xml:space="preserve"> Debt!GA$104</f>
        <v>0</v>
      </c>
      <c r="GB51" s="241">
        <f xml:space="preserve"> Debt!GB$104</f>
        <v>0</v>
      </c>
      <c r="GC51" s="241">
        <f xml:space="preserve"> Debt!GC$104</f>
        <v>0</v>
      </c>
      <c r="GD51" s="241">
        <f xml:space="preserve"> Debt!GD$104</f>
        <v>0</v>
      </c>
      <c r="GE51" s="241">
        <f xml:space="preserve"> Debt!GE$104</f>
        <v>0</v>
      </c>
      <c r="GF51" s="241">
        <f xml:space="preserve"> Debt!GF$104</f>
        <v>0</v>
      </c>
      <c r="GG51" s="241">
        <f xml:space="preserve"> Debt!GG$104</f>
        <v>0</v>
      </c>
      <c r="GH51" s="241">
        <f xml:space="preserve"> Debt!GH$104</f>
        <v>0</v>
      </c>
      <c r="GI51" s="241">
        <f xml:space="preserve"> Debt!GI$104</f>
        <v>0</v>
      </c>
      <c r="GJ51" s="241">
        <f xml:space="preserve"> Debt!GJ$104</f>
        <v>0</v>
      </c>
    </row>
    <row r="52" spans="1:192" s="196" customFormat="1" outlineLevel="1" x14ac:dyDescent="0.25">
      <c r="A52" s="211"/>
      <c r="B52" s="211"/>
      <c r="C52" s="212"/>
      <c r="D52" s="215"/>
      <c r="E52" s="238" t="s">
        <v>482</v>
      </c>
      <c r="F52" s="238"/>
      <c r="G52" s="238" t="str">
        <f>SMU</f>
        <v>$ 000s</v>
      </c>
      <c r="H52" s="238">
        <f xml:space="preserve"> SUM(J52:GJ52)</f>
        <v>229604.16347982964</v>
      </c>
      <c r="I52" s="238"/>
      <c r="J52" s="238">
        <f t="shared" ref="J52:AO52" si="33" xml:space="preserve"> J48+ SUM(J50:J51)</f>
        <v>0</v>
      </c>
      <c r="K52" s="238">
        <f t="shared" si="33"/>
        <v>0</v>
      </c>
      <c r="L52" s="238">
        <f t="shared" si="33"/>
        <v>5.935128174314741E-3</v>
      </c>
      <c r="M52" s="238">
        <f t="shared" si="33"/>
        <v>9.3361093240673654E-4</v>
      </c>
      <c r="N52" s="238">
        <f t="shared" si="33"/>
        <v>6.7149622191209346E-4</v>
      </c>
      <c r="O52" s="238">
        <f t="shared" si="33"/>
        <v>6.7567051155492663E-4</v>
      </c>
      <c r="P52" s="238">
        <f t="shared" si="33"/>
        <v>-3.7137259173505299E-3</v>
      </c>
      <c r="Q52" s="238">
        <f t="shared" si="33"/>
        <v>4725.8198083410443</v>
      </c>
      <c r="R52" s="238">
        <f t="shared" si="33"/>
        <v>4696.1192278186954</v>
      </c>
      <c r="S52" s="238">
        <f t="shared" si="33"/>
        <v>4721.6513988431652</v>
      </c>
      <c r="T52" s="238">
        <f t="shared" si="33"/>
        <v>4659.2816593491716</v>
      </c>
      <c r="U52" s="238">
        <f t="shared" si="33"/>
        <v>4681.0258207819152</v>
      </c>
      <c r="V52" s="238">
        <f t="shared" si="33"/>
        <v>4618.565516458335</v>
      </c>
      <c r="W52" s="238">
        <f t="shared" si="33"/>
        <v>4639.8573092154111</v>
      </c>
      <c r="X52" s="238">
        <f t="shared" si="33"/>
        <v>4583.5706734856612</v>
      </c>
      <c r="Y52" s="238">
        <f t="shared" si="33"/>
        <v>4591.866113631746</v>
      </c>
      <c r="Z52" s="238">
        <f t="shared" si="33"/>
        <v>4535.4182538163623</v>
      </c>
      <c r="AA52" s="238">
        <f t="shared" si="33"/>
        <v>4555.7623671423808</v>
      </c>
      <c r="AB52" s="238">
        <f t="shared" si="33"/>
        <v>4493.0047593617655</v>
      </c>
      <c r="AC52" s="238">
        <f t="shared" si="33"/>
        <v>4512.8940964851699</v>
      </c>
      <c r="AD52" s="238">
        <f t="shared" si="33"/>
        <v>4450.0289579583005</v>
      </c>
      <c r="AE52" s="238">
        <f t="shared" si="33"/>
        <v>4469.435892586469</v>
      </c>
      <c r="AF52" s="238">
        <f t="shared" si="33"/>
        <v>4412.4919938484236</v>
      </c>
      <c r="AG52" s="238">
        <f t="shared" si="33"/>
        <v>4419.3422111732052</v>
      </c>
      <c r="AH52" s="238">
        <f t="shared" si="33"/>
        <v>4362.2143315550638</v>
      </c>
      <c r="AI52" s="238">
        <f t="shared" si="33"/>
        <v>4380.6099332041485</v>
      </c>
      <c r="AJ52" s="238">
        <f t="shared" si="33"/>
        <v>4317.3945945267969</v>
      </c>
      <c r="AK52" s="238">
        <f t="shared" si="33"/>
        <v>4335.3051440340259</v>
      </c>
      <c r="AL52" s="238">
        <f t="shared" si="33"/>
        <v>4271.9639847430899</v>
      </c>
      <c r="AM52" s="238">
        <f t="shared" si="33"/>
        <v>4289.3595624494246</v>
      </c>
      <c r="AN52" s="238">
        <f t="shared" si="33"/>
        <v>4231.6724543212167</v>
      </c>
      <c r="AO52" s="238">
        <f t="shared" si="33"/>
        <v>4236.9751824383784</v>
      </c>
      <c r="AP52" s="238">
        <f t="shared" ref="AP52:BD52" si="34" xml:space="preserve"> AP48+ SUM(AP50:AP51)</f>
        <v>4179.0795346888408</v>
      </c>
      <c r="AQ52" s="238">
        <f t="shared" si="34"/>
        <v>4195.3947594379952</v>
      </c>
      <c r="AR52" s="238">
        <f t="shared" si="34"/>
        <v>4131.6463656525066</v>
      </c>
      <c r="AS52" s="238">
        <f t="shared" si="34"/>
        <v>4147.4437072082346</v>
      </c>
      <c r="AT52" s="238">
        <f t="shared" si="34"/>
        <v>4083.5497691756445</v>
      </c>
      <c r="AU52" s="238">
        <f t="shared" si="34"/>
        <v>4098.7968254456846</v>
      </c>
      <c r="AV52" s="238">
        <f t="shared" si="34"/>
        <v>4040.273724313407</v>
      </c>
      <c r="AW52" s="238">
        <f t="shared" si="34"/>
        <v>4043.9181258563967</v>
      </c>
      <c r="AX52" s="238">
        <f t="shared" si="34"/>
        <v>3985.1599751713857</v>
      </c>
      <c r="AY52" s="238">
        <f t="shared" si="34"/>
        <v>13997.386111558648</v>
      </c>
      <c r="AZ52" s="238">
        <f t="shared" si="34"/>
        <v>13772.116665120941</v>
      </c>
      <c r="BA52" s="238">
        <f t="shared" si="34"/>
        <v>13819.501079721898</v>
      </c>
      <c r="BB52" s="238">
        <f t="shared" si="34"/>
        <v>12669.457242392482</v>
      </c>
      <c r="BC52" s="238">
        <f t="shared" si="34"/>
        <v>11076.05185144998</v>
      </c>
      <c r="BD52" s="238">
        <f t="shared" si="34"/>
        <v>11851.55078705479</v>
      </c>
      <c r="BE52" s="238">
        <f t="shared" ref="BE52:DP52" si="35" xml:space="preserve"> BE48+ SUM(BE50:BE51)</f>
        <v>3321.2012058315286</v>
      </c>
      <c r="BF52" s="238">
        <f t="shared" si="35"/>
        <v>0</v>
      </c>
      <c r="BG52" s="238">
        <f t="shared" si="35"/>
        <v>0</v>
      </c>
      <c r="BH52" s="238">
        <f t="shared" si="35"/>
        <v>0</v>
      </c>
      <c r="BI52" s="238">
        <f t="shared" si="35"/>
        <v>0</v>
      </c>
      <c r="BJ52" s="238">
        <f t="shared" si="35"/>
        <v>0</v>
      </c>
      <c r="BK52" s="238">
        <f t="shared" si="35"/>
        <v>0</v>
      </c>
      <c r="BL52" s="238">
        <f t="shared" si="35"/>
        <v>0</v>
      </c>
      <c r="BM52" s="238">
        <f t="shared" si="35"/>
        <v>0</v>
      </c>
      <c r="BN52" s="238">
        <f t="shared" si="35"/>
        <v>0</v>
      </c>
      <c r="BO52" s="238">
        <f t="shared" si="35"/>
        <v>0</v>
      </c>
      <c r="BP52" s="238">
        <f t="shared" si="35"/>
        <v>0</v>
      </c>
      <c r="BQ52" s="238">
        <f t="shared" si="35"/>
        <v>0</v>
      </c>
      <c r="BR52" s="238">
        <f t="shared" si="35"/>
        <v>0</v>
      </c>
      <c r="BS52" s="238">
        <f t="shared" si="35"/>
        <v>0</v>
      </c>
      <c r="BT52" s="238">
        <f t="shared" si="35"/>
        <v>0</v>
      </c>
      <c r="BU52" s="238">
        <f t="shared" si="35"/>
        <v>0</v>
      </c>
      <c r="BV52" s="238">
        <f t="shared" si="35"/>
        <v>0</v>
      </c>
      <c r="BW52" s="238">
        <f t="shared" si="35"/>
        <v>0</v>
      </c>
      <c r="BX52" s="238">
        <f t="shared" si="35"/>
        <v>0</v>
      </c>
      <c r="BY52" s="238">
        <f t="shared" si="35"/>
        <v>0</v>
      </c>
      <c r="BZ52" s="238">
        <f t="shared" si="35"/>
        <v>0</v>
      </c>
      <c r="CA52" s="238">
        <f t="shared" si="35"/>
        <v>0</v>
      </c>
      <c r="CB52" s="238">
        <f t="shared" si="35"/>
        <v>0</v>
      </c>
      <c r="CC52" s="238">
        <f t="shared" si="35"/>
        <v>0</v>
      </c>
      <c r="CD52" s="238">
        <f t="shared" si="35"/>
        <v>0</v>
      </c>
      <c r="CE52" s="238">
        <f t="shared" si="35"/>
        <v>0</v>
      </c>
      <c r="CF52" s="238">
        <f t="shared" si="35"/>
        <v>0</v>
      </c>
      <c r="CG52" s="238">
        <f t="shared" si="35"/>
        <v>0</v>
      </c>
      <c r="CH52" s="238">
        <f t="shared" si="35"/>
        <v>0</v>
      </c>
      <c r="CI52" s="238">
        <f t="shared" si="35"/>
        <v>0</v>
      </c>
      <c r="CJ52" s="238">
        <f t="shared" si="35"/>
        <v>0</v>
      </c>
      <c r="CK52" s="238">
        <f t="shared" si="35"/>
        <v>0</v>
      </c>
      <c r="CL52" s="238">
        <f t="shared" si="35"/>
        <v>0</v>
      </c>
      <c r="CM52" s="238">
        <f t="shared" si="35"/>
        <v>0</v>
      </c>
      <c r="CN52" s="238">
        <f t="shared" si="35"/>
        <v>0</v>
      </c>
      <c r="CO52" s="238">
        <f t="shared" si="35"/>
        <v>0</v>
      </c>
      <c r="CP52" s="238">
        <f t="shared" si="35"/>
        <v>0</v>
      </c>
      <c r="CQ52" s="238">
        <f t="shared" si="35"/>
        <v>0</v>
      </c>
      <c r="CR52" s="238">
        <f t="shared" si="35"/>
        <v>0</v>
      </c>
      <c r="CS52" s="238">
        <f t="shared" si="35"/>
        <v>0</v>
      </c>
      <c r="CT52" s="238">
        <f t="shared" si="35"/>
        <v>0</v>
      </c>
      <c r="CU52" s="238">
        <f t="shared" si="35"/>
        <v>0</v>
      </c>
      <c r="CV52" s="238">
        <f t="shared" si="35"/>
        <v>0</v>
      </c>
      <c r="CW52" s="238">
        <f t="shared" si="35"/>
        <v>0</v>
      </c>
      <c r="CX52" s="238">
        <f t="shared" si="35"/>
        <v>0</v>
      </c>
      <c r="CY52" s="238">
        <f t="shared" si="35"/>
        <v>0</v>
      </c>
      <c r="CZ52" s="238">
        <f t="shared" si="35"/>
        <v>0</v>
      </c>
      <c r="DA52" s="238">
        <f t="shared" si="35"/>
        <v>0</v>
      </c>
      <c r="DB52" s="238">
        <f t="shared" si="35"/>
        <v>0</v>
      </c>
      <c r="DC52" s="238">
        <f t="shared" si="35"/>
        <v>0</v>
      </c>
      <c r="DD52" s="238">
        <f t="shared" si="35"/>
        <v>0</v>
      </c>
      <c r="DE52" s="238">
        <f t="shared" si="35"/>
        <v>0</v>
      </c>
      <c r="DF52" s="238">
        <f t="shared" si="35"/>
        <v>0</v>
      </c>
      <c r="DG52" s="238">
        <f t="shared" si="35"/>
        <v>0</v>
      </c>
      <c r="DH52" s="238">
        <f t="shared" si="35"/>
        <v>0</v>
      </c>
      <c r="DI52" s="238">
        <f t="shared" si="35"/>
        <v>0</v>
      </c>
      <c r="DJ52" s="238">
        <f t="shared" si="35"/>
        <v>0</v>
      </c>
      <c r="DK52" s="238">
        <f t="shared" si="35"/>
        <v>0</v>
      </c>
      <c r="DL52" s="238">
        <f t="shared" si="35"/>
        <v>0</v>
      </c>
      <c r="DM52" s="238">
        <f t="shared" si="35"/>
        <v>0</v>
      </c>
      <c r="DN52" s="238">
        <f t="shared" si="35"/>
        <v>0</v>
      </c>
      <c r="DO52" s="238">
        <f t="shared" si="35"/>
        <v>0</v>
      </c>
      <c r="DP52" s="238">
        <f t="shared" si="35"/>
        <v>0</v>
      </c>
      <c r="DQ52" s="238">
        <f t="shared" ref="DQ52:GB52" si="36" xml:space="preserve"> DQ48+ SUM(DQ50:DQ51)</f>
        <v>0</v>
      </c>
      <c r="DR52" s="238">
        <f t="shared" si="36"/>
        <v>0</v>
      </c>
      <c r="DS52" s="238">
        <f t="shared" si="36"/>
        <v>0</v>
      </c>
      <c r="DT52" s="238">
        <f t="shared" si="36"/>
        <v>0</v>
      </c>
      <c r="DU52" s="238">
        <f t="shared" si="36"/>
        <v>0</v>
      </c>
      <c r="DV52" s="238">
        <f t="shared" si="36"/>
        <v>0</v>
      </c>
      <c r="DW52" s="238">
        <f t="shared" si="36"/>
        <v>0</v>
      </c>
      <c r="DX52" s="238">
        <f t="shared" si="36"/>
        <v>0</v>
      </c>
      <c r="DY52" s="238">
        <f t="shared" si="36"/>
        <v>0</v>
      </c>
      <c r="DZ52" s="238">
        <f t="shared" si="36"/>
        <v>0</v>
      </c>
      <c r="EA52" s="238">
        <f t="shared" si="36"/>
        <v>0</v>
      </c>
      <c r="EB52" s="238">
        <f t="shared" si="36"/>
        <v>0</v>
      </c>
      <c r="EC52" s="238">
        <f t="shared" si="36"/>
        <v>0</v>
      </c>
      <c r="ED52" s="238">
        <f t="shared" si="36"/>
        <v>0</v>
      </c>
      <c r="EE52" s="238">
        <f t="shared" si="36"/>
        <v>0</v>
      </c>
      <c r="EF52" s="238">
        <f t="shared" si="36"/>
        <v>0</v>
      </c>
      <c r="EG52" s="238">
        <f t="shared" si="36"/>
        <v>0</v>
      </c>
      <c r="EH52" s="238">
        <f t="shared" si="36"/>
        <v>0</v>
      </c>
      <c r="EI52" s="238">
        <f t="shared" si="36"/>
        <v>0</v>
      </c>
      <c r="EJ52" s="238">
        <f t="shared" si="36"/>
        <v>0</v>
      </c>
      <c r="EK52" s="238">
        <f t="shared" si="36"/>
        <v>0</v>
      </c>
      <c r="EL52" s="238">
        <f t="shared" si="36"/>
        <v>0</v>
      </c>
      <c r="EM52" s="238">
        <f t="shared" si="36"/>
        <v>0</v>
      </c>
      <c r="EN52" s="238">
        <f t="shared" si="36"/>
        <v>0</v>
      </c>
      <c r="EO52" s="238">
        <f t="shared" si="36"/>
        <v>0</v>
      </c>
      <c r="EP52" s="238">
        <f t="shared" si="36"/>
        <v>0</v>
      </c>
      <c r="EQ52" s="238">
        <f t="shared" si="36"/>
        <v>0</v>
      </c>
      <c r="ER52" s="238">
        <f t="shared" si="36"/>
        <v>0</v>
      </c>
      <c r="ES52" s="238">
        <f t="shared" si="36"/>
        <v>0</v>
      </c>
      <c r="ET52" s="238">
        <f t="shared" si="36"/>
        <v>0</v>
      </c>
      <c r="EU52" s="238">
        <f t="shared" si="36"/>
        <v>0</v>
      </c>
      <c r="EV52" s="238">
        <f t="shared" si="36"/>
        <v>0</v>
      </c>
      <c r="EW52" s="238">
        <f t="shared" si="36"/>
        <v>0</v>
      </c>
      <c r="EX52" s="238">
        <f t="shared" si="36"/>
        <v>0</v>
      </c>
      <c r="EY52" s="238">
        <f t="shared" si="36"/>
        <v>0</v>
      </c>
      <c r="EZ52" s="238">
        <f t="shared" si="36"/>
        <v>0</v>
      </c>
      <c r="FA52" s="238">
        <f t="shared" si="36"/>
        <v>0</v>
      </c>
      <c r="FB52" s="238">
        <f t="shared" si="36"/>
        <v>0</v>
      </c>
      <c r="FC52" s="238">
        <f t="shared" si="36"/>
        <v>0</v>
      </c>
      <c r="FD52" s="238">
        <f t="shared" si="36"/>
        <v>0</v>
      </c>
      <c r="FE52" s="238">
        <f t="shared" si="36"/>
        <v>0</v>
      </c>
      <c r="FF52" s="238">
        <f t="shared" si="36"/>
        <v>0</v>
      </c>
      <c r="FG52" s="238">
        <f t="shared" si="36"/>
        <v>0</v>
      </c>
      <c r="FH52" s="238">
        <f t="shared" si="36"/>
        <v>0</v>
      </c>
      <c r="FI52" s="238">
        <f t="shared" si="36"/>
        <v>0</v>
      </c>
      <c r="FJ52" s="238">
        <f t="shared" si="36"/>
        <v>0</v>
      </c>
      <c r="FK52" s="238">
        <f t="shared" si="36"/>
        <v>0</v>
      </c>
      <c r="FL52" s="238">
        <f t="shared" si="36"/>
        <v>0</v>
      </c>
      <c r="FM52" s="238">
        <f t="shared" si="36"/>
        <v>0</v>
      </c>
      <c r="FN52" s="238">
        <f t="shared" si="36"/>
        <v>0</v>
      </c>
      <c r="FO52" s="238">
        <f t="shared" si="36"/>
        <v>0</v>
      </c>
      <c r="FP52" s="238">
        <f t="shared" si="36"/>
        <v>0</v>
      </c>
      <c r="FQ52" s="238">
        <f t="shared" si="36"/>
        <v>0</v>
      </c>
      <c r="FR52" s="238">
        <f t="shared" si="36"/>
        <v>0</v>
      </c>
      <c r="FS52" s="238">
        <f t="shared" si="36"/>
        <v>0</v>
      </c>
      <c r="FT52" s="238">
        <f t="shared" si="36"/>
        <v>0</v>
      </c>
      <c r="FU52" s="238">
        <f t="shared" si="36"/>
        <v>0</v>
      </c>
      <c r="FV52" s="238">
        <f t="shared" si="36"/>
        <v>0</v>
      </c>
      <c r="FW52" s="238">
        <f t="shared" si="36"/>
        <v>0</v>
      </c>
      <c r="FX52" s="238">
        <f t="shared" si="36"/>
        <v>0</v>
      </c>
      <c r="FY52" s="238">
        <f t="shared" si="36"/>
        <v>0</v>
      </c>
      <c r="FZ52" s="238">
        <f t="shared" si="36"/>
        <v>0</v>
      </c>
      <c r="GA52" s="238">
        <f t="shared" si="36"/>
        <v>0</v>
      </c>
      <c r="GB52" s="238">
        <f t="shared" si="36"/>
        <v>0</v>
      </c>
      <c r="GC52" s="238">
        <f t="shared" ref="GC52:GJ52" si="37" xml:space="preserve"> GC48+ SUM(GC50:GC51)</f>
        <v>0</v>
      </c>
      <c r="GD52" s="238">
        <f t="shared" si="37"/>
        <v>0</v>
      </c>
      <c r="GE52" s="238">
        <f t="shared" si="37"/>
        <v>0</v>
      </c>
      <c r="GF52" s="238">
        <f t="shared" si="37"/>
        <v>0</v>
      </c>
      <c r="GG52" s="238">
        <f t="shared" si="37"/>
        <v>0</v>
      </c>
      <c r="GH52" s="238">
        <f t="shared" si="37"/>
        <v>0</v>
      </c>
      <c r="GI52" s="238">
        <f t="shared" si="37"/>
        <v>0</v>
      </c>
      <c r="GJ52" s="238">
        <f t="shared" si="37"/>
        <v>0</v>
      </c>
    </row>
    <row r="53" spans="1:192" outlineLevel="1" x14ac:dyDescent="0.25">
      <c r="A53" s="211"/>
      <c r="D53" s="215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1"/>
      <c r="CA53" s="241"/>
      <c r="CB53" s="241"/>
      <c r="CC53" s="241"/>
      <c r="CD53" s="241"/>
      <c r="CE53" s="241"/>
      <c r="CF53" s="241"/>
      <c r="CG53" s="241"/>
      <c r="CH53" s="241"/>
      <c r="CI53" s="241"/>
      <c r="CJ53" s="241"/>
      <c r="CK53" s="241"/>
      <c r="CL53" s="241"/>
      <c r="CM53" s="241"/>
      <c r="CN53" s="241"/>
      <c r="CO53" s="241"/>
      <c r="CP53" s="241"/>
      <c r="CQ53" s="241"/>
      <c r="CR53" s="241"/>
      <c r="CS53" s="241"/>
      <c r="CT53" s="241"/>
      <c r="CU53" s="241"/>
      <c r="CV53" s="241"/>
      <c r="CW53" s="241"/>
      <c r="CX53" s="241"/>
      <c r="CY53" s="241"/>
      <c r="CZ53" s="241"/>
      <c r="DA53" s="241"/>
      <c r="DB53" s="241"/>
      <c r="DC53" s="241"/>
      <c r="DD53" s="241"/>
      <c r="DE53" s="241"/>
      <c r="DF53" s="241"/>
      <c r="DG53" s="241"/>
      <c r="DH53" s="241"/>
      <c r="DI53" s="241"/>
      <c r="DJ53" s="241"/>
      <c r="DK53" s="241"/>
      <c r="DL53" s="241"/>
      <c r="DM53" s="241"/>
      <c r="DN53" s="241"/>
      <c r="DO53" s="241"/>
      <c r="DP53" s="241"/>
      <c r="DQ53" s="241"/>
      <c r="DR53" s="241"/>
      <c r="DS53" s="241"/>
      <c r="DT53" s="241"/>
      <c r="DU53" s="241"/>
      <c r="DV53" s="241"/>
      <c r="DW53" s="241"/>
      <c r="DX53" s="241"/>
      <c r="DY53" s="241"/>
      <c r="DZ53" s="241"/>
      <c r="EA53" s="241"/>
      <c r="EB53" s="241"/>
      <c r="EC53" s="241"/>
      <c r="ED53" s="241"/>
      <c r="EE53" s="241"/>
      <c r="EF53" s="241"/>
      <c r="EG53" s="241"/>
      <c r="EH53" s="241"/>
      <c r="EI53" s="241"/>
      <c r="EJ53" s="241"/>
      <c r="EK53" s="241"/>
      <c r="EL53" s="241"/>
      <c r="EM53" s="241"/>
      <c r="EN53" s="241"/>
      <c r="EO53" s="241"/>
      <c r="EP53" s="241"/>
      <c r="EQ53" s="241"/>
      <c r="ER53" s="241"/>
      <c r="ES53" s="241"/>
      <c r="ET53" s="241"/>
      <c r="EU53" s="241"/>
      <c r="EV53" s="241"/>
      <c r="EW53" s="241"/>
      <c r="EX53" s="241"/>
      <c r="EY53" s="241"/>
      <c r="EZ53" s="241"/>
      <c r="FA53" s="241"/>
      <c r="FB53" s="241"/>
      <c r="FC53" s="241"/>
      <c r="FD53" s="241"/>
      <c r="FE53" s="241"/>
      <c r="FF53" s="241"/>
      <c r="FG53" s="241"/>
      <c r="FH53" s="241"/>
      <c r="FI53" s="241"/>
      <c r="FJ53" s="241"/>
      <c r="FK53" s="241"/>
      <c r="FL53" s="241"/>
      <c r="FM53" s="241"/>
      <c r="FN53" s="241"/>
      <c r="FO53" s="241"/>
      <c r="FP53" s="241"/>
      <c r="FQ53" s="241"/>
      <c r="FR53" s="241"/>
      <c r="FS53" s="241"/>
      <c r="FT53" s="241"/>
      <c r="FU53" s="241"/>
      <c r="FV53" s="241"/>
      <c r="FW53" s="241"/>
      <c r="FX53" s="241"/>
      <c r="FY53" s="241"/>
      <c r="FZ53" s="241"/>
      <c r="GA53" s="241"/>
      <c r="GB53" s="241"/>
      <c r="GC53" s="241"/>
      <c r="GD53" s="241"/>
      <c r="GE53" s="241"/>
      <c r="GF53" s="241"/>
      <c r="GG53" s="241"/>
      <c r="GH53" s="241"/>
      <c r="GI53" s="241"/>
      <c r="GJ53" s="241"/>
    </row>
    <row r="54" spans="1:192" s="197" customFormat="1" outlineLevel="1" x14ac:dyDescent="0.25">
      <c r="A54" s="211"/>
      <c r="B54" s="211"/>
      <c r="C54" s="212"/>
      <c r="D54" s="215"/>
      <c r="E54" s="241" t="str">
        <f xml:space="preserve"> DSRA!E$64</f>
        <v>DSRA deposit</v>
      </c>
      <c r="F54" s="241">
        <f xml:space="preserve"> DSRA!F$64</f>
        <v>0</v>
      </c>
      <c r="G54" s="241" t="str">
        <f xml:space="preserve"> DSRA!G$64</f>
        <v>$ 000s</v>
      </c>
      <c r="H54" s="241">
        <f xml:space="preserve"> DSRA!H$64</f>
        <v>0</v>
      </c>
      <c r="I54" s="241">
        <f xml:space="preserve"> DSRA!I$64</f>
        <v>0</v>
      </c>
      <c r="J54" s="241">
        <f xml:space="preserve"> DSRA!J$64</f>
        <v>0</v>
      </c>
      <c r="K54" s="241">
        <f xml:space="preserve"> DSRA!K$64</f>
        <v>0</v>
      </c>
      <c r="L54" s="241">
        <f xml:space="preserve"> DSRA!L$64</f>
        <v>0</v>
      </c>
      <c r="M54" s="241">
        <f xml:space="preserve"> DSRA!M$64</f>
        <v>0</v>
      </c>
      <c r="N54" s="241">
        <f xml:space="preserve"> DSRA!N$64</f>
        <v>0</v>
      </c>
      <c r="O54" s="241">
        <f xml:space="preserve"> DSRA!O$64</f>
        <v>0</v>
      </c>
      <c r="P54" s="241">
        <f xml:space="preserve"> DSRA!P$64</f>
        <v>0</v>
      </c>
      <c r="Q54" s="241">
        <f xml:space="preserve"> DSRA!Q$64</f>
        <v>0</v>
      </c>
      <c r="R54" s="241">
        <f xml:space="preserve"> DSRA!R$64</f>
        <v>0</v>
      </c>
      <c r="S54" s="241">
        <f xml:space="preserve"> DSRA!S$64</f>
        <v>0</v>
      </c>
      <c r="T54" s="241">
        <f xml:space="preserve"> DSRA!T$64</f>
        <v>0</v>
      </c>
      <c r="U54" s="241">
        <f xml:space="preserve"> DSRA!U$64</f>
        <v>0</v>
      </c>
      <c r="V54" s="241">
        <f xml:space="preserve"> DSRA!V$64</f>
        <v>0</v>
      </c>
      <c r="W54" s="241">
        <f xml:space="preserve"> DSRA!W$64</f>
        <v>0</v>
      </c>
      <c r="X54" s="241">
        <f xml:space="preserve"> DSRA!X$64</f>
        <v>0</v>
      </c>
      <c r="Y54" s="241">
        <f xml:space="preserve"> DSRA!Y$64</f>
        <v>0</v>
      </c>
      <c r="Z54" s="241">
        <f xml:space="preserve"> DSRA!Z$64</f>
        <v>0</v>
      </c>
      <c r="AA54" s="241">
        <f xml:space="preserve"> DSRA!AA$64</f>
        <v>0</v>
      </c>
      <c r="AB54" s="241">
        <f xml:space="preserve"> DSRA!AB$64</f>
        <v>0</v>
      </c>
      <c r="AC54" s="241">
        <f xml:space="preserve"> DSRA!AC$64</f>
        <v>0</v>
      </c>
      <c r="AD54" s="241">
        <f xml:space="preserve"> DSRA!AD$64</f>
        <v>0</v>
      </c>
      <c r="AE54" s="241">
        <f xml:space="preserve"> DSRA!AE$64</f>
        <v>0</v>
      </c>
      <c r="AF54" s="241">
        <f xml:space="preserve"> DSRA!AF$64</f>
        <v>0</v>
      </c>
      <c r="AG54" s="241">
        <f xml:space="preserve"> DSRA!AG$64</f>
        <v>0</v>
      </c>
      <c r="AH54" s="241">
        <f xml:space="preserve"> DSRA!AH$64</f>
        <v>0</v>
      </c>
      <c r="AI54" s="241">
        <f xml:space="preserve"> DSRA!AI$64</f>
        <v>0</v>
      </c>
      <c r="AJ54" s="241">
        <f xml:space="preserve"> DSRA!AJ$64</f>
        <v>0</v>
      </c>
      <c r="AK54" s="241">
        <f xml:space="preserve"> DSRA!AK$64</f>
        <v>0</v>
      </c>
      <c r="AL54" s="241">
        <f xml:space="preserve"> DSRA!AL$64</f>
        <v>0</v>
      </c>
      <c r="AM54" s="241">
        <f xml:space="preserve"> DSRA!AM$64</f>
        <v>0</v>
      </c>
      <c r="AN54" s="241">
        <f xml:space="preserve"> DSRA!AN$64</f>
        <v>0</v>
      </c>
      <c r="AO54" s="241">
        <f xml:space="preserve"> DSRA!AO$64</f>
        <v>0</v>
      </c>
      <c r="AP54" s="241">
        <f xml:space="preserve"> DSRA!AP$64</f>
        <v>0</v>
      </c>
      <c r="AQ54" s="241">
        <f xml:space="preserve"> DSRA!AQ$64</f>
        <v>0</v>
      </c>
      <c r="AR54" s="241">
        <f xml:space="preserve"> DSRA!AR$64</f>
        <v>0</v>
      </c>
      <c r="AS54" s="241">
        <f xml:space="preserve"> DSRA!AS$64</f>
        <v>0</v>
      </c>
      <c r="AT54" s="241">
        <f xml:space="preserve"> DSRA!AT$64</f>
        <v>0</v>
      </c>
      <c r="AU54" s="241">
        <f xml:space="preserve"> DSRA!AU$64</f>
        <v>0</v>
      </c>
      <c r="AV54" s="241">
        <f xml:space="preserve"> DSRA!AV$64</f>
        <v>0</v>
      </c>
      <c r="AW54" s="241">
        <f xml:space="preserve"> DSRA!AW$64</f>
        <v>0</v>
      </c>
      <c r="AX54" s="241">
        <f xml:space="preserve"> DSRA!AX$64</f>
        <v>0</v>
      </c>
      <c r="AY54" s="241">
        <f xml:space="preserve"> DSRA!AY$64</f>
        <v>0</v>
      </c>
      <c r="AZ54" s="241">
        <f xml:space="preserve"> DSRA!AZ$64</f>
        <v>0</v>
      </c>
      <c r="BA54" s="241">
        <f xml:space="preserve"> DSRA!BA$64</f>
        <v>0</v>
      </c>
      <c r="BB54" s="241">
        <f xml:space="preserve"> DSRA!BB$64</f>
        <v>0</v>
      </c>
      <c r="BC54" s="241">
        <f xml:space="preserve"> DSRA!BC$64</f>
        <v>0</v>
      </c>
      <c r="BD54" s="241">
        <f xml:space="preserve"> DSRA!BD$64</f>
        <v>0</v>
      </c>
      <c r="BE54" s="241">
        <f xml:space="preserve"> DSRA!BE$64</f>
        <v>0</v>
      </c>
      <c r="BF54" s="241">
        <f xml:space="preserve"> DSRA!BF$64</f>
        <v>0</v>
      </c>
      <c r="BG54" s="241">
        <f xml:space="preserve"> DSRA!BG$64</f>
        <v>0</v>
      </c>
      <c r="BH54" s="241">
        <f xml:space="preserve"> DSRA!BH$64</f>
        <v>0</v>
      </c>
      <c r="BI54" s="241">
        <f xml:space="preserve"> DSRA!BI$64</f>
        <v>0</v>
      </c>
      <c r="BJ54" s="241">
        <f xml:space="preserve"> DSRA!BJ$64</f>
        <v>0</v>
      </c>
      <c r="BK54" s="241">
        <f xml:space="preserve"> DSRA!BK$64</f>
        <v>0</v>
      </c>
      <c r="BL54" s="241">
        <f xml:space="preserve"> DSRA!BL$64</f>
        <v>0</v>
      </c>
      <c r="BM54" s="241">
        <f xml:space="preserve"> DSRA!BM$64</f>
        <v>0</v>
      </c>
      <c r="BN54" s="241">
        <f xml:space="preserve"> DSRA!BN$64</f>
        <v>0</v>
      </c>
      <c r="BO54" s="241">
        <f xml:space="preserve"> DSRA!BO$64</f>
        <v>0</v>
      </c>
      <c r="BP54" s="241">
        <f xml:space="preserve"> DSRA!BP$64</f>
        <v>0</v>
      </c>
      <c r="BQ54" s="241">
        <f xml:space="preserve"> DSRA!BQ$64</f>
        <v>0</v>
      </c>
      <c r="BR54" s="241">
        <f xml:space="preserve"> DSRA!BR$64</f>
        <v>0</v>
      </c>
      <c r="BS54" s="241">
        <f xml:space="preserve"> DSRA!BS$64</f>
        <v>0</v>
      </c>
      <c r="BT54" s="241">
        <f xml:space="preserve"> DSRA!BT$64</f>
        <v>0</v>
      </c>
      <c r="BU54" s="241">
        <f xml:space="preserve"> DSRA!BU$64</f>
        <v>0</v>
      </c>
      <c r="BV54" s="241">
        <f xml:space="preserve"> DSRA!BV$64</f>
        <v>0</v>
      </c>
      <c r="BW54" s="241">
        <f xml:space="preserve"> DSRA!BW$64</f>
        <v>0</v>
      </c>
      <c r="BX54" s="241">
        <f xml:space="preserve"> DSRA!BX$64</f>
        <v>0</v>
      </c>
      <c r="BY54" s="241">
        <f xml:space="preserve"> DSRA!BY$64</f>
        <v>0</v>
      </c>
      <c r="BZ54" s="241">
        <f xml:space="preserve"> DSRA!BZ$64</f>
        <v>0</v>
      </c>
      <c r="CA54" s="241">
        <f xml:space="preserve"> DSRA!CA$64</f>
        <v>0</v>
      </c>
      <c r="CB54" s="241">
        <f xml:space="preserve"> DSRA!CB$64</f>
        <v>0</v>
      </c>
      <c r="CC54" s="241">
        <f xml:space="preserve"> DSRA!CC$64</f>
        <v>0</v>
      </c>
      <c r="CD54" s="241">
        <f xml:space="preserve"> DSRA!CD$64</f>
        <v>0</v>
      </c>
      <c r="CE54" s="241">
        <f xml:space="preserve"> DSRA!CE$64</f>
        <v>0</v>
      </c>
      <c r="CF54" s="241">
        <f xml:space="preserve"> DSRA!CF$64</f>
        <v>0</v>
      </c>
      <c r="CG54" s="241">
        <f xml:space="preserve"> DSRA!CG$64</f>
        <v>0</v>
      </c>
      <c r="CH54" s="241">
        <f xml:space="preserve"> DSRA!CH$64</f>
        <v>0</v>
      </c>
      <c r="CI54" s="241">
        <f xml:space="preserve"> DSRA!CI$64</f>
        <v>0</v>
      </c>
      <c r="CJ54" s="241">
        <f xml:space="preserve"> DSRA!CJ$64</f>
        <v>0</v>
      </c>
      <c r="CK54" s="241">
        <f xml:space="preserve"> DSRA!CK$64</f>
        <v>0</v>
      </c>
      <c r="CL54" s="241">
        <f xml:space="preserve"> DSRA!CL$64</f>
        <v>0</v>
      </c>
      <c r="CM54" s="241">
        <f xml:space="preserve"> DSRA!CM$64</f>
        <v>0</v>
      </c>
      <c r="CN54" s="241">
        <f xml:space="preserve"> DSRA!CN$64</f>
        <v>0</v>
      </c>
      <c r="CO54" s="241">
        <f xml:space="preserve"> DSRA!CO$64</f>
        <v>0</v>
      </c>
      <c r="CP54" s="241">
        <f xml:space="preserve"> DSRA!CP$64</f>
        <v>0</v>
      </c>
      <c r="CQ54" s="241">
        <f xml:space="preserve"> DSRA!CQ$64</f>
        <v>0</v>
      </c>
      <c r="CR54" s="241">
        <f xml:space="preserve"> DSRA!CR$64</f>
        <v>0</v>
      </c>
      <c r="CS54" s="241">
        <f xml:space="preserve"> DSRA!CS$64</f>
        <v>0</v>
      </c>
      <c r="CT54" s="241">
        <f xml:space="preserve"> DSRA!CT$64</f>
        <v>0</v>
      </c>
      <c r="CU54" s="241">
        <f xml:space="preserve"> DSRA!CU$64</f>
        <v>0</v>
      </c>
      <c r="CV54" s="241">
        <f xml:space="preserve"> DSRA!CV$64</f>
        <v>0</v>
      </c>
      <c r="CW54" s="241">
        <f xml:space="preserve"> DSRA!CW$64</f>
        <v>0</v>
      </c>
      <c r="CX54" s="241">
        <f xml:space="preserve"> DSRA!CX$64</f>
        <v>0</v>
      </c>
      <c r="CY54" s="241">
        <f xml:space="preserve"> DSRA!CY$64</f>
        <v>0</v>
      </c>
      <c r="CZ54" s="241">
        <f xml:space="preserve"> DSRA!CZ$64</f>
        <v>0</v>
      </c>
      <c r="DA54" s="241">
        <f xml:space="preserve"> DSRA!DA$64</f>
        <v>0</v>
      </c>
      <c r="DB54" s="241">
        <f xml:space="preserve"> DSRA!DB$64</f>
        <v>0</v>
      </c>
      <c r="DC54" s="241">
        <f xml:space="preserve"> DSRA!DC$64</f>
        <v>0</v>
      </c>
      <c r="DD54" s="241">
        <f xml:space="preserve"> DSRA!DD$64</f>
        <v>0</v>
      </c>
      <c r="DE54" s="241">
        <f xml:space="preserve"> DSRA!DE$64</f>
        <v>0</v>
      </c>
      <c r="DF54" s="241">
        <f xml:space="preserve"> DSRA!DF$64</f>
        <v>0</v>
      </c>
      <c r="DG54" s="241">
        <f xml:space="preserve"> DSRA!DG$64</f>
        <v>0</v>
      </c>
      <c r="DH54" s="241">
        <f xml:space="preserve"> DSRA!DH$64</f>
        <v>0</v>
      </c>
      <c r="DI54" s="241">
        <f xml:space="preserve"> DSRA!DI$64</f>
        <v>0</v>
      </c>
      <c r="DJ54" s="241">
        <f xml:space="preserve"> DSRA!DJ$64</f>
        <v>0</v>
      </c>
      <c r="DK54" s="241">
        <f xml:space="preserve"> DSRA!DK$64</f>
        <v>0</v>
      </c>
      <c r="DL54" s="241">
        <f xml:space="preserve"> DSRA!DL$64</f>
        <v>0</v>
      </c>
      <c r="DM54" s="241">
        <f xml:space="preserve"> DSRA!DM$64</f>
        <v>0</v>
      </c>
      <c r="DN54" s="241">
        <f xml:space="preserve"> DSRA!DN$64</f>
        <v>0</v>
      </c>
      <c r="DO54" s="241">
        <f xml:space="preserve"> DSRA!DO$64</f>
        <v>0</v>
      </c>
      <c r="DP54" s="241">
        <f xml:space="preserve"> DSRA!DP$64</f>
        <v>0</v>
      </c>
      <c r="DQ54" s="241">
        <f xml:space="preserve"> DSRA!DQ$64</f>
        <v>0</v>
      </c>
      <c r="DR54" s="241">
        <f xml:space="preserve"> DSRA!DR$64</f>
        <v>0</v>
      </c>
      <c r="DS54" s="241">
        <f xml:space="preserve"> DSRA!DS$64</f>
        <v>0</v>
      </c>
      <c r="DT54" s="241">
        <f xml:space="preserve"> DSRA!DT$64</f>
        <v>0</v>
      </c>
      <c r="DU54" s="241">
        <f xml:space="preserve"> DSRA!DU$64</f>
        <v>0</v>
      </c>
      <c r="DV54" s="241">
        <f xml:space="preserve"> DSRA!DV$64</f>
        <v>0</v>
      </c>
      <c r="DW54" s="241">
        <f xml:space="preserve"> DSRA!DW$64</f>
        <v>0</v>
      </c>
      <c r="DX54" s="241">
        <f xml:space="preserve"> DSRA!DX$64</f>
        <v>0</v>
      </c>
      <c r="DY54" s="241">
        <f xml:space="preserve"> DSRA!DY$64</f>
        <v>0</v>
      </c>
      <c r="DZ54" s="241">
        <f xml:space="preserve"> DSRA!DZ$64</f>
        <v>0</v>
      </c>
      <c r="EA54" s="241">
        <f xml:space="preserve"> DSRA!EA$64</f>
        <v>0</v>
      </c>
      <c r="EB54" s="241">
        <f xml:space="preserve"> DSRA!EB$64</f>
        <v>0</v>
      </c>
      <c r="EC54" s="241">
        <f xml:space="preserve"> DSRA!EC$64</f>
        <v>0</v>
      </c>
      <c r="ED54" s="241">
        <f xml:space="preserve"> DSRA!ED$64</f>
        <v>0</v>
      </c>
      <c r="EE54" s="241">
        <f xml:space="preserve"> DSRA!EE$64</f>
        <v>0</v>
      </c>
      <c r="EF54" s="241">
        <f xml:space="preserve"> DSRA!EF$64</f>
        <v>0</v>
      </c>
      <c r="EG54" s="241">
        <f xml:space="preserve"> DSRA!EG$64</f>
        <v>0</v>
      </c>
      <c r="EH54" s="241">
        <f xml:space="preserve"> DSRA!EH$64</f>
        <v>0</v>
      </c>
      <c r="EI54" s="241">
        <f xml:space="preserve"> DSRA!EI$64</f>
        <v>0</v>
      </c>
      <c r="EJ54" s="241">
        <f xml:space="preserve"> DSRA!EJ$64</f>
        <v>0</v>
      </c>
      <c r="EK54" s="241">
        <f xml:space="preserve"> DSRA!EK$64</f>
        <v>0</v>
      </c>
      <c r="EL54" s="241">
        <f xml:space="preserve"> DSRA!EL$64</f>
        <v>0</v>
      </c>
      <c r="EM54" s="241">
        <f xml:space="preserve"> DSRA!EM$64</f>
        <v>0</v>
      </c>
      <c r="EN54" s="241">
        <f xml:space="preserve"> DSRA!EN$64</f>
        <v>0</v>
      </c>
      <c r="EO54" s="241">
        <f xml:space="preserve"> DSRA!EO$64</f>
        <v>0</v>
      </c>
      <c r="EP54" s="241">
        <f xml:space="preserve"> DSRA!EP$64</f>
        <v>0</v>
      </c>
      <c r="EQ54" s="241">
        <f xml:space="preserve"> DSRA!EQ$64</f>
        <v>0</v>
      </c>
      <c r="ER54" s="241">
        <f xml:space="preserve"> DSRA!ER$64</f>
        <v>0</v>
      </c>
      <c r="ES54" s="241">
        <f xml:space="preserve"> DSRA!ES$64</f>
        <v>0</v>
      </c>
      <c r="ET54" s="241">
        <f xml:space="preserve"> DSRA!ET$64</f>
        <v>0</v>
      </c>
      <c r="EU54" s="241">
        <f xml:space="preserve"> DSRA!EU$64</f>
        <v>0</v>
      </c>
      <c r="EV54" s="241">
        <f xml:space="preserve"> DSRA!EV$64</f>
        <v>0</v>
      </c>
      <c r="EW54" s="241">
        <f xml:space="preserve"> DSRA!EW$64</f>
        <v>0</v>
      </c>
      <c r="EX54" s="241">
        <f xml:space="preserve"> DSRA!EX$64</f>
        <v>0</v>
      </c>
      <c r="EY54" s="241">
        <f xml:space="preserve"> DSRA!EY$64</f>
        <v>0</v>
      </c>
      <c r="EZ54" s="241">
        <f xml:space="preserve"> DSRA!EZ$64</f>
        <v>0</v>
      </c>
      <c r="FA54" s="241">
        <f xml:space="preserve"> DSRA!FA$64</f>
        <v>0</v>
      </c>
      <c r="FB54" s="241">
        <f xml:space="preserve"> DSRA!FB$64</f>
        <v>0</v>
      </c>
      <c r="FC54" s="241">
        <f xml:space="preserve"> DSRA!FC$64</f>
        <v>0</v>
      </c>
      <c r="FD54" s="241">
        <f xml:space="preserve"> DSRA!FD$64</f>
        <v>0</v>
      </c>
      <c r="FE54" s="241">
        <f xml:space="preserve"> DSRA!FE$64</f>
        <v>0</v>
      </c>
      <c r="FF54" s="241">
        <f xml:space="preserve"> DSRA!FF$64</f>
        <v>0</v>
      </c>
      <c r="FG54" s="241">
        <f xml:space="preserve"> DSRA!FG$64</f>
        <v>0</v>
      </c>
      <c r="FH54" s="241">
        <f xml:space="preserve"> DSRA!FH$64</f>
        <v>0</v>
      </c>
      <c r="FI54" s="241">
        <f xml:space="preserve"> DSRA!FI$64</f>
        <v>0</v>
      </c>
      <c r="FJ54" s="241">
        <f xml:space="preserve"> DSRA!FJ$64</f>
        <v>0</v>
      </c>
      <c r="FK54" s="241">
        <f xml:space="preserve"> DSRA!FK$64</f>
        <v>0</v>
      </c>
      <c r="FL54" s="241">
        <f xml:space="preserve"> DSRA!FL$64</f>
        <v>0</v>
      </c>
      <c r="FM54" s="241">
        <f xml:space="preserve"> DSRA!FM$64</f>
        <v>0</v>
      </c>
      <c r="FN54" s="241">
        <f xml:space="preserve"> DSRA!FN$64</f>
        <v>0</v>
      </c>
      <c r="FO54" s="241">
        <f xml:space="preserve"> DSRA!FO$64</f>
        <v>0</v>
      </c>
      <c r="FP54" s="241">
        <f xml:space="preserve"> DSRA!FP$64</f>
        <v>0</v>
      </c>
      <c r="FQ54" s="241">
        <f xml:space="preserve"> DSRA!FQ$64</f>
        <v>0</v>
      </c>
      <c r="FR54" s="241">
        <f xml:space="preserve"> DSRA!FR$64</f>
        <v>0</v>
      </c>
      <c r="FS54" s="241">
        <f xml:space="preserve"> DSRA!FS$64</f>
        <v>0</v>
      </c>
      <c r="FT54" s="241">
        <f xml:space="preserve"> DSRA!FT$64</f>
        <v>0</v>
      </c>
      <c r="FU54" s="241">
        <f xml:space="preserve"> DSRA!FU$64</f>
        <v>0</v>
      </c>
      <c r="FV54" s="241">
        <f xml:space="preserve"> DSRA!FV$64</f>
        <v>0</v>
      </c>
      <c r="FW54" s="241">
        <f xml:space="preserve"> DSRA!FW$64</f>
        <v>0</v>
      </c>
      <c r="FX54" s="241">
        <f xml:space="preserve"> DSRA!FX$64</f>
        <v>0</v>
      </c>
      <c r="FY54" s="241">
        <f xml:space="preserve"> DSRA!FY$64</f>
        <v>0</v>
      </c>
      <c r="FZ54" s="241">
        <f xml:space="preserve"> DSRA!FZ$64</f>
        <v>0</v>
      </c>
      <c r="GA54" s="241">
        <f xml:space="preserve"> DSRA!GA$64</f>
        <v>0</v>
      </c>
      <c r="GB54" s="241">
        <f xml:space="preserve"> DSRA!GB$64</f>
        <v>0</v>
      </c>
      <c r="GC54" s="241">
        <f xml:space="preserve"> DSRA!GC$64</f>
        <v>0</v>
      </c>
      <c r="GD54" s="241">
        <f xml:space="preserve"> DSRA!GD$64</f>
        <v>0</v>
      </c>
      <c r="GE54" s="241">
        <f xml:space="preserve"> DSRA!GE$64</f>
        <v>0</v>
      </c>
      <c r="GF54" s="241">
        <f xml:space="preserve"> DSRA!GF$64</f>
        <v>0</v>
      </c>
      <c r="GG54" s="241">
        <f xml:space="preserve"> DSRA!GG$64</f>
        <v>0</v>
      </c>
      <c r="GH54" s="241">
        <f xml:space="preserve"> DSRA!GH$64</f>
        <v>0</v>
      </c>
      <c r="GI54" s="241">
        <f xml:space="preserve"> DSRA!GI$64</f>
        <v>0</v>
      </c>
      <c r="GJ54" s="241">
        <f xml:space="preserve"> DSRA!GJ$64</f>
        <v>0</v>
      </c>
    </row>
    <row r="55" spans="1:192" s="197" customFormat="1" outlineLevel="1" x14ac:dyDescent="0.25">
      <c r="A55" s="211"/>
      <c r="B55" s="211"/>
      <c r="C55" s="212"/>
      <c r="D55" s="215"/>
      <c r="E55" s="294" t="str">
        <f xml:space="preserve"> DSRA!E$72</f>
        <v>DSRA withdrawal</v>
      </c>
      <c r="F55" s="294">
        <f xml:space="preserve"> DSRA!F$72</f>
        <v>0</v>
      </c>
      <c r="G55" s="294" t="str">
        <f xml:space="preserve"> DSRA!G$72</f>
        <v>$ 000s</v>
      </c>
      <c r="H55" s="294">
        <f xml:space="preserve"> DSRA!H$72</f>
        <v>11772.218053613331</v>
      </c>
      <c r="I55" s="294">
        <f xml:space="preserve"> DSRA!I$72</f>
        <v>0</v>
      </c>
      <c r="J55" s="294">
        <f xml:space="preserve"> DSRA!J$72</f>
        <v>0</v>
      </c>
      <c r="K55" s="294">
        <f xml:space="preserve"> DSRA!K$72</f>
        <v>0</v>
      </c>
      <c r="L55" s="294">
        <f xml:space="preserve"> DSRA!L$72</f>
        <v>0</v>
      </c>
      <c r="M55" s="294">
        <f xml:space="preserve"> DSRA!M$72</f>
        <v>0</v>
      </c>
      <c r="N55" s="294">
        <f xml:space="preserve"> DSRA!N$72</f>
        <v>0</v>
      </c>
      <c r="O55" s="294">
        <f xml:space="preserve"> DSRA!O$72</f>
        <v>0</v>
      </c>
      <c r="P55" s="294">
        <f xml:space="preserve"> DSRA!P$72</f>
        <v>0</v>
      </c>
      <c r="Q55" s="294">
        <f xml:space="preserve"> DSRA!Q$72</f>
        <v>0</v>
      </c>
      <c r="R55" s="294">
        <f xml:space="preserve"> DSRA!R$72</f>
        <v>46.046965331956017</v>
      </c>
      <c r="S55" s="294">
        <f xml:space="preserve"> DSRA!S$72</f>
        <v>50.78197735303911</v>
      </c>
      <c r="T55" s="294">
        <f xml:space="preserve"> DSRA!T$72</f>
        <v>50.895183349113722</v>
      </c>
      <c r="U55" s="294">
        <f xml:space="preserve"> DSRA!U$72</f>
        <v>51.460644225082433</v>
      </c>
      <c r="V55" s="294">
        <f xml:space="preserve"> DSRA!V$72</f>
        <v>43.743555200799165</v>
      </c>
      <c r="W55" s="294">
        <f xml:space="preserve"> DSRA!W$72</f>
        <v>59.98900247819256</v>
      </c>
      <c r="X55" s="294">
        <f xml:space="preserve"> DSRA!X$72</f>
        <v>60.190532544478629</v>
      </c>
      <c r="Y55" s="294">
        <f xml:space="preserve"> DSRA!Y$72</f>
        <v>45.129684618479587</v>
      </c>
      <c r="Z55" s="294">
        <f xml:space="preserve"> DSRA!Z$72</f>
        <v>53.016872775513548</v>
      </c>
      <c r="AA55" s="294">
        <f xml:space="preserve"> DSRA!AA$72</f>
        <v>53.585343059978186</v>
      </c>
      <c r="AB55" s="294">
        <f xml:space="preserve"> DSRA!AB$72</f>
        <v>53.719756452206639</v>
      </c>
      <c r="AC55" s="294">
        <f xml:space="preserve"> DSRA!AC$72</f>
        <v>54.322759602377118</v>
      </c>
      <c r="AD55" s="294">
        <f xml:space="preserve"> DSRA!AD$72</f>
        <v>46.921206610479203</v>
      </c>
      <c r="AE55" s="294">
        <f xml:space="preserve"> DSRA!AE$72</f>
        <v>62.617109701512163</v>
      </c>
      <c r="AF55" s="294">
        <f xml:space="preserve"> DSRA!AF$72</f>
        <v>62.847085761221024</v>
      </c>
      <c r="AG55" s="294">
        <f xml:space="preserve"> DSRA!AG$72</f>
        <v>48.415348956103117</v>
      </c>
      <c r="AH55" s="294">
        <f xml:space="preserve"> DSRA!AH$72</f>
        <v>56.02467595512644</v>
      </c>
      <c r="AI55" s="294">
        <f xml:space="preserve"> DSRA!AI$72</f>
        <v>56.630991163399813</v>
      </c>
      <c r="AJ55" s="294">
        <f xml:space="preserve"> DSRA!AJ$72</f>
        <v>56.788266890116574</v>
      </c>
      <c r="AK55" s="294">
        <f xml:space="preserve"> DSRA!AK$72</f>
        <v>57.431981672107213</v>
      </c>
      <c r="AL55" s="294">
        <f xml:space="preserve"> DSRA!AL$72</f>
        <v>50.364414488743932</v>
      </c>
      <c r="AM55" s="294">
        <f xml:space="preserve"> DSRA!AM$72</f>
        <v>65.480482885581296</v>
      </c>
      <c r="AN55" s="294">
        <f xml:space="preserve"> DSRA!AN$72</f>
        <v>65.741157372138332</v>
      </c>
      <c r="AO55" s="294">
        <f xml:space="preserve"> DSRA!AO$72</f>
        <v>51.975530233359677</v>
      </c>
      <c r="AP55" s="294">
        <f xml:space="preserve"> DSRA!AP$72</f>
        <v>59.291465928046819</v>
      </c>
      <c r="AQ55" s="294">
        <f xml:space="preserve"> DSRA!AQ$72</f>
        <v>59.93881995053016</v>
      </c>
      <c r="AR55" s="294">
        <f xml:space="preserve"> DSRA!AR$72</f>
        <v>60.120750219466572</v>
      </c>
      <c r="AS55" s="294">
        <f xml:space="preserve"> DSRA!AS$72</f>
        <v>60.808606857201084</v>
      </c>
      <c r="AT55" s="294">
        <f xml:space="preserve"> DSRA!AT$72</f>
        <v>54.09505752756013</v>
      </c>
      <c r="AU55" s="294">
        <f xml:space="preserve"> DSRA!AU$72</f>
        <v>68.598382295720512</v>
      </c>
      <c r="AV55" s="294">
        <f xml:space="preserve"> DSRA!AV$72</f>
        <v>68.892194196860146</v>
      </c>
      <c r="AW55" s="294">
        <f xml:space="preserve"> DSRA!AW$72</f>
        <v>5054.8999765203425</v>
      </c>
      <c r="AX55" s="294">
        <f xml:space="preserve"> DSRA!AX$72</f>
        <v>4981.4522714364966</v>
      </c>
      <c r="AY55" s="294">
        <f xml:space="preserve"> DSRA!AY$72</f>
        <v>9.0949470177292824E-13</v>
      </c>
      <c r="AZ55" s="294">
        <f xml:space="preserve"> DSRA!AZ$72</f>
        <v>0</v>
      </c>
      <c r="BA55" s="294">
        <f xml:space="preserve"> DSRA!BA$72</f>
        <v>0</v>
      </c>
      <c r="BB55" s="294">
        <f xml:space="preserve"> DSRA!BB$72</f>
        <v>0</v>
      </c>
      <c r="BC55" s="294">
        <f xml:space="preserve"> DSRA!BC$72</f>
        <v>0</v>
      </c>
      <c r="BD55" s="294">
        <f xml:space="preserve"> DSRA!BD$72</f>
        <v>0</v>
      </c>
      <c r="BE55" s="294">
        <f xml:space="preserve"> DSRA!BE$72</f>
        <v>0</v>
      </c>
      <c r="BF55" s="294">
        <f xml:space="preserve"> DSRA!BF$72</f>
        <v>0</v>
      </c>
      <c r="BG55" s="294">
        <f xml:space="preserve"> DSRA!BG$72</f>
        <v>0</v>
      </c>
      <c r="BH55" s="294">
        <f xml:space="preserve"> DSRA!BH$72</f>
        <v>0</v>
      </c>
      <c r="BI55" s="294">
        <f xml:space="preserve"> DSRA!BI$72</f>
        <v>0</v>
      </c>
      <c r="BJ55" s="294">
        <f xml:space="preserve"> DSRA!BJ$72</f>
        <v>0</v>
      </c>
      <c r="BK55" s="294">
        <f xml:space="preserve"> DSRA!BK$72</f>
        <v>0</v>
      </c>
      <c r="BL55" s="294">
        <f xml:space="preserve"> DSRA!BL$72</f>
        <v>0</v>
      </c>
      <c r="BM55" s="294">
        <f xml:space="preserve"> DSRA!BM$72</f>
        <v>0</v>
      </c>
      <c r="BN55" s="294">
        <f xml:space="preserve"> DSRA!BN$72</f>
        <v>0</v>
      </c>
      <c r="BO55" s="294">
        <f xml:space="preserve"> DSRA!BO$72</f>
        <v>0</v>
      </c>
      <c r="BP55" s="294">
        <f xml:space="preserve"> DSRA!BP$72</f>
        <v>0</v>
      </c>
      <c r="BQ55" s="294">
        <f xml:space="preserve"> DSRA!BQ$72</f>
        <v>0</v>
      </c>
      <c r="BR55" s="294">
        <f xml:space="preserve"> DSRA!BR$72</f>
        <v>0</v>
      </c>
      <c r="BS55" s="294">
        <f xml:space="preserve"> DSRA!BS$72</f>
        <v>0</v>
      </c>
      <c r="BT55" s="294">
        <f xml:space="preserve"> DSRA!BT$72</f>
        <v>0</v>
      </c>
      <c r="BU55" s="294">
        <f xml:space="preserve"> DSRA!BU$72</f>
        <v>0</v>
      </c>
      <c r="BV55" s="294">
        <f xml:space="preserve"> DSRA!BV$72</f>
        <v>0</v>
      </c>
      <c r="BW55" s="294">
        <f xml:space="preserve"> DSRA!BW$72</f>
        <v>0</v>
      </c>
      <c r="BX55" s="294">
        <f xml:space="preserve"> DSRA!BX$72</f>
        <v>0</v>
      </c>
      <c r="BY55" s="294">
        <f xml:space="preserve"> DSRA!BY$72</f>
        <v>0</v>
      </c>
      <c r="BZ55" s="294">
        <f xml:space="preserve"> DSRA!BZ$72</f>
        <v>0</v>
      </c>
      <c r="CA55" s="294">
        <f xml:space="preserve"> DSRA!CA$72</f>
        <v>0</v>
      </c>
      <c r="CB55" s="294">
        <f xml:space="preserve"> DSRA!CB$72</f>
        <v>0</v>
      </c>
      <c r="CC55" s="294">
        <f xml:space="preserve"> DSRA!CC$72</f>
        <v>0</v>
      </c>
      <c r="CD55" s="294">
        <f xml:space="preserve"> DSRA!CD$72</f>
        <v>0</v>
      </c>
      <c r="CE55" s="294">
        <f xml:space="preserve"> DSRA!CE$72</f>
        <v>0</v>
      </c>
      <c r="CF55" s="294">
        <f xml:space="preserve"> DSRA!CF$72</f>
        <v>0</v>
      </c>
      <c r="CG55" s="294">
        <f xml:space="preserve"> DSRA!CG$72</f>
        <v>0</v>
      </c>
      <c r="CH55" s="294">
        <f xml:space="preserve"> DSRA!CH$72</f>
        <v>0</v>
      </c>
      <c r="CI55" s="294">
        <f xml:space="preserve"> DSRA!CI$72</f>
        <v>0</v>
      </c>
      <c r="CJ55" s="294">
        <f xml:space="preserve"> DSRA!CJ$72</f>
        <v>0</v>
      </c>
      <c r="CK55" s="294">
        <f xml:space="preserve"> DSRA!CK$72</f>
        <v>0</v>
      </c>
      <c r="CL55" s="294">
        <f xml:space="preserve"> DSRA!CL$72</f>
        <v>0</v>
      </c>
      <c r="CM55" s="294">
        <f xml:space="preserve"> DSRA!CM$72</f>
        <v>0</v>
      </c>
      <c r="CN55" s="294">
        <f xml:space="preserve"> DSRA!CN$72</f>
        <v>0</v>
      </c>
      <c r="CO55" s="294">
        <f xml:space="preserve"> DSRA!CO$72</f>
        <v>0</v>
      </c>
      <c r="CP55" s="294">
        <f xml:space="preserve"> DSRA!CP$72</f>
        <v>0</v>
      </c>
      <c r="CQ55" s="294">
        <f xml:space="preserve"> DSRA!CQ$72</f>
        <v>0</v>
      </c>
      <c r="CR55" s="294">
        <f xml:space="preserve"> DSRA!CR$72</f>
        <v>0</v>
      </c>
      <c r="CS55" s="294">
        <f xml:space="preserve"> DSRA!CS$72</f>
        <v>0</v>
      </c>
      <c r="CT55" s="294">
        <f xml:space="preserve"> DSRA!CT$72</f>
        <v>0</v>
      </c>
      <c r="CU55" s="294">
        <f xml:space="preserve"> DSRA!CU$72</f>
        <v>0</v>
      </c>
      <c r="CV55" s="294">
        <f xml:space="preserve"> DSRA!CV$72</f>
        <v>0</v>
      </c>
      <c r="CW55" s="294">
        <f xml:space="preserve"> DSRA!CW$72</f>
        <v>0</v>
      </c>
      <c r="CX55" s="294">
        <f xml:space="preserve"> DSRA!CX$72</f>
        <v>0</v>
      </c>
      <c r="CY55" s="294">
        <f xml:space="preserve"> DSRA!CY$72</f>
        <v>0</v>
      </c>
      <c r="CZ55" s="294">
        <f xml:space="preserve"> DSRA!CZ$72</f>
        <v>0</v>
      </c>
      <c r="DA55" s="294">
        <f xml:space="preserve"> DSRA!DA$72</f>
        <v>0</v>
      </c>
      <c r="DB55" s="294">
        <f xml:space="preserve"> DSRA!DB$72</f>
        <v>0</v>
      </c>
      <c r="DC55" s="294">
        <f xml:space="preserve"> DSRA!DC$72</f>
        <v>0</v>
      </c>
      <c r="DD55" s="294">
        <f xml:space="preserve"> DSRA!DD$72</f>
        <v>0</v>
      </c>
      <c r="DE55" s="294">
        <f xml:space="preserve"> DSRA!DE$72</f>
        <v>0</v>
      </c>
      <c r="DF55" s="294">
        <f xml:space="preserve"> DSRA!DF$72</f>
        <v>0</v>
      </c>
      <c r="DG55" s="294">
        <f xml:space="preserve"> DSRA!DG$72</f>
        <v>0</v>
      </c>
      <c r="DH55" s="294">
        <f xml:space="preserve"> DSRA!DH$72</f>
        <v>0</v>
      </c>
      <c r="DI55" s="294">
        <f xml:space="preserve"> DSRA!DI$72</f>
        <v>0</v>
      </c>
      <c r="DJ55" s="294">
        <f xml:space="preserve"> DSRA!DJ$72</f>
        <v>0</v>
      </c>
      <c r="DK55" s="294">
        <f xml:space="preserve"> DSRA!DK$72</f>
        <v>0</v>
      </c>
      <c r="DL55" s="294">
        <f xml:space="preserve"> DSRA!DL$72</f>
        <v>0</v>
      </c>
      <c r="DM55" s="294">
        <f xml:space="preserve"> DSRA!DM$72</f>
        <v>0</v>
      </c>
      <c r="DN55" s="294">
        <f xml:space="preserve"> DSRA!DN$72</f>
        <v>0</v>
      </c>
      <c r="DO55" s="294">
        <f xml:space="preserve"> DSRA!DO$72</f>
        <v>0</v>
      </c>
      <c r="DP55" s="294">
        <f xml:space="preserve"> DSRA!DP$72</f>
        <v>0</v>
      </c>
      <c r="DQ55" s="294">
        <f xml:space="preserve"> DSRA!DQ$72</f>
        <v>0</v>
      </c>
      <c r="DR55" s="294">
        <f xml:space="preserve"> DSRA!DR$72</f>
        <v>0</v>
      </c>
      <c r="DS55" s="294">
        <f xml:space="preserve"> DSRA!DS$72</f>
        <v>0</v>
      </c>
      <c r="DT55" s="294">
        <f xml:space="preserve"> DSRA!DT$72</f>
        <v>0</v>
      </c>
      <c r="DU55" s="294">
        <f xml:space="preserve"> DSRA!DU$72</f>
        <v>0</v>
      </c>
      <c r="DV55" s="294">
        <f xml:space="preserve"> DSRA!DV$72</f>
        <v>0</v>
      </c>
      <c r="DW55" s="294">
        <f xml:space="preserve"> DSRA!DW$72</f>
        <v>0</v>
      </c>
      <c r="DX55" s="294">
        <f xml:space="preserve"> DSRA!DX$72</f>
        <v>0</v>
      </c>
      <c r="DY55" s="294">
        <f xml:space="preserve"> DSRA!DY$72</f>
        <v>0</v>
      </c>
      <c r="DZ55" s="294">
        <f xml:space="preserve"> DSRA!DZ$72</f>
        <v>0</v>
      </c>
      <c r="EA55" s="294">
        <f xml:space="preserve"> DSRA!EA$72</f>
        <v>0</v>
      </c>
      <c r="EB55" s="294">
        <f xml:space="preserve"> DSRA!EB$72</f>
        <v>0</v>
      </c>
      <c r="EC55" s="294">
        <f xml:space="preserve"> DSRA!EC$72</f>
        <v>0</v>
      </c>
      <c r="ED55" s="294">
        <f xml:space="preserve"> DSRA!ED$72</f>
        <v>0</v>
      </c>
      <c r="EE55" s="294">
        <f xml:space="preserve"> DSRA!EE$72</f>
        <v>0</v>
      </c>
      <c r="EF55" s="294">
        <f xml:space="preserve"> DSRA!EF$72</f>
        <v>0</v>
      </c>
      <c r="EG55" s="294">
        <f xml:space="preserve"> DSRA!EG$72</f>
        <v>0</v>
      </c>
      <c r="EH55" s="294">
        <f xml:space="preserve"> DSRA!EH$72</f>
        <v>0</v>
      </c>
      <c r="EI55" s="294">
        <f xml:space="preserve"> DSRA!EI$72</f>
        <v>0</v>
      </c>
      <c r="EJ55" s="294">
        <f xml:space="preserve"> DSRA!EJ$72</f>
        <v>0</v>
      </c>
      <c r="EK55" s="294">
        <f xml:space="preserve"> DSRA!EK$72</f>
        <v>0</v>
      </c>
      <c r="EL55" s="294">
        <f xml:space="preserve"> DSRA!EL$72</f>
        <v>0</v>
      </c>
      <c r="EM55" s="294">
        <f xml:space="preserve"> DSRA!EM$72</f>
        <v>0</v>
      </c>
      <c r="EN55" s="294">
        <f xml:space="preserve"> DSRA!EN$72</f>
        <v>0</v>
      </c>
      <c r="EO55" s="294">
        <f xml:space="preserve"> DSRA!EO$72</f>
        <v>0</v>
      </c>
      <c r="EP55" s="294">
        <f xml:space="preserve"> DSRA!EP$72</f>
        <v>0</v>
      </c>
      <c r="EQ55" s="294">
        <f xml:space="preserve"> DSRA!EQ$72</f>
        <v>0</v>
      </c>
      <c r="ER55" s="294">
        <f xml:space="preserve"> DSRA!ER$72</f>
        <v>0</v>
      </c>
      <c r="ES55" s="294">
        <f xml:space="preserve"> DSRA!ES$72</f>
        <v>0</v>
      </c>
      <c r="ET55" s="294">
        <f xml:space="preserve"> DSRA!ET$72</f>
        <v>0</v>
      </c>
      <c r="EU55" s="294">
        <f xml:space="preserve"> DSRA!EU$72</f>
        <v>0</v>
      </c>
      <c r="EV55" s="294">
        <f xml:space="preserve"> DSRA!EV$72</f>
        <v>0</v>
      </c>
      <c r="EW55" s="294">
        <f xml:space="preserve"> DSRA!EW$72</f>
        <v>0</v>
      </c>
      <c r="EX55" s="294">
        <f xml:space="preserve"> DSRA!EX$72</f>
        <v>0</v>
      </c>
      <c r="EY55" s="294">
        <f xml:space="preserve"> DSRA!EY$72</f>
        <v>0</v>
      </c>
      <c r="EZ55" s="294">
        <f xml:space="preserve"> DSRA!EZ$72</f>
        <v>0</v>
      </c>
      <c r="FA55" s="294">
        <f xml:space="preserve"> DSRA!FA$72</f>
        <v>0</v>
      </c>
      <c r="FB55" s="294">
        <f xml:space="preserve"> DSRA!FB$72</f>
        <v>0</v>
      </c>
      <c r="FC55" s="294">
        <f xml:space="preserve"> DSRA!FC$72</f>
        <v>0</v>
      </c>
      <c r="FD55" s="294">
        <f xml:space="preserve"> DSRA!FD$72</f>
        <v>0</v>
      </c>
      <c r="FE55" s="294">
        <f xml:space="preserve"> DSRA!FE$72</f>
        <v>0</v>
      </c>
      <c r="FF55" s="294">
        <f xml:space="preserve"> DSRA!FF$72</f>
        <v>0</v>
      </c>
      <c r="FG55" s="294">
        <f xml:space="preserve"> DSRA!FG$72</f>
        <v>0</v>
      </c>
      <c r="FH55" s="294">
        <f xml:space="preserve"> DSRA!FH$72</f>
        <v>0</v>
      </c>
      <c r="FI55" s="294">
        <f xml:space="preserve"> DSRA!FI$72</f>
        <v>0</v>
      </c>
      <c r="FJ55" s="294">
        <f xml:space="preserve"> DSRA!FJ$72</f>
        <v>0</v>
      </c>
      <c r="FK55" s="294">
        <f xml:space="preserve"> DSRA!FK$72</f>
        <v>0</v>
      </c>
      <c r="FL55" s="294">
        <f xml:space="preserve"> DSRA!FL$72</f>
        <v>0</v>
      </c>
      <c r="FM55" s="294">
        <f xml:space="preserve"> DSRA!FM$72</f>
        <v>0</v>
      </c>
      <c r="FN55" s="294">
        <f xml:space="preserve"> DSRA!FN$72</f>
        <v>0</v>
      </c>
      <c r="FO55" s="294">
        <f xml:space="preserve"> DSRA!FO$72</f>
        <v>0</v>
      </c>
      <c r="FP55" s="294">
        <f xml:space="preserve"> DSRA!FP$72</f>
        <v>0</v>
      </c>
      <c r="FQ55" s="294">
        <f xml:space="preserve"> DSRA!FQ$72</f>
        <v>0</v>
      </c>
      <c r="FR55" s="294">
        <f xml:space="preserve"> DSRA!FR$72</f>
        <v>0</v>
      </c>
      <c r="FS55" s="294">
        <f xml:space="preserve"> DSRA!FS$72</f>
        <v>0</v>
      </c>
      <c r="FT55" s="294">
        <f xml:space="preserve"> DSRA!FT$72</f>
        <v>0</v>
      </c>
      <c r="FU55" s="294">
        <f xml:space="preserve"> DSRA!FU$72</f>
        <v>0</v>
      </c>
      <c r="FV55" s="294">
        <f xml:space="preserve"> DSRA!FV$72</f>
        <v>0</v>
      </c>
      <c r="FW55" s="294">
        <f xml:space="preserve"> DSRA!FW$72</f>
        <v>0</v>
      </c>
      <c r="FX55" s="294">
        <f xml:space="preserve"> DSRA!FX$72</f>
        <v>0</v>
      </c>
      <c r="FY55" s="294">
        <f xml:space="preserve"> DSRA!FY$72</f>
        <v>0</v>
      </c>
      <c r="FZ55" s="294">
        <f xml:space="preserve"> DSRA!FZ$72</f>
        <v>0</v>
      </c>
      <c r="GA55" s="294">
        <f xml:space="preserve"> DSRA!GA$72</f>
        <v>0</v>
      </c>
      <c r="GB55" s="294">
        <f xml:space="preserve"> DSRA!GB$72</f>
        <v>0</v>
      </c>
      <c r="GC55" s="294">
        <f xml:space="preserve"> DSRA!GC$72</f>
        <v>0</v>
      </c>
      <c r="GD55" s="294">
        <f xml:space="preserve"> DSRA!GD$72</f>
        <v>0</v>
      </c>
      <c r="GE55" s="294">
        <f xml:space="preserve"> DSRA!GE$72</f>
        <v>0</v>
      </c>
      <c r="GF55" s="294">
        <f xml:space="preserve"> DSRA!GF$72</f>
        <v>0</v>
      </c>
      <c r="GG55" s="294">
        <f xml:space="preserve"> DSRA!GG$72</f>
        <v>0</v>
      </c>
      <c r="GH55" s="294">
        <f xml:space="preserve"> DSRA!GH$72</f>
        <v>0</v>
      </c>
      <c r="GI55" s="294">
        <f xml:space="preserve"> DSRA!GI$72</f>
        <v>0</v>
      </c>
      <c r="GJ55" s="294">
        <f xml:space="preserve"> DSRA!GJ$72</f>
        <v>0</v>
      </c>
    </row>
    <row r="56" spans="1:192" s="518" customFormat="1" outlineLevel="1" x14ac:dyDescent="0.25">
      <c r="A56" s="211"/>
      <c r="B56" s="211"/>
      <c r="C56" s="212"/>
      <c r="D56" s="215"/>
      <c r="E56" s="238" t="s">
        <v>575</v>
      </c>
      <c r="F56" s="238"/>
      <c r="G56" s="238" t="str">
        <f>SMU</f>
        <v>$ 000s</v>
      </c>
      <c r="H56" s="238">
        <f xml:space="preserve"> SUM(J56:GJ56)</f>
        <v>241376.38153344291</v>
      </c>
      <c r="I56" s="238"/>
      <c r="J56" s="238">
        <f t="shared" ref="J56:AO56" si="38" xml:space="preserve"> J52 + SUM(J54:J55)</f>
        <v>0</v>
      </c>
      <c r="K56" s="238">
        <f t="shared" si="38"/>
        <v>0</v>
      </c>
      <c r="L56" s="238">
        <f t="shared" si="38"/>
        <v>5.935128174314741E-3</v>
      </c>
      <c r="M56" s="238">
        <f t="shared" si="38"/>
        <v>9.3361093240673654E-4</v>
      </c>
      <c r="N56" s="238">
        <f t="shared" si="38"/>
        <v>6.7149622191209346E-4</v>
      </c>
      <c r="O56" s="238">
        <f t="shared" si="38"/>
        <v>6.7567051155492663E-4</v>
      </c>
      <c r="P56" s="238">
        <f t="shared" si="38"/>
        <v>-3.7137259173505299E-3</v>
      </c>
      <c r="Q56" s="238">
        <f t="shared" si="38"/>
        <v>4725.8198083410443</v>
      </c>
      <c r="R56" s="238">
        <f t="shared" si="38"/>
        <v>4742.1661931506515</v>
      </c>
      <c r="S56" s="238">
        <f t="shared" si="38"/>
        <v>4772.4333761962043</v>
      </c>
      <c r="T56" s="238">
        <f t="shared" si="38"/>
        <v>4710.1768426982853</v>
      </c>
      <c r="U56" s="238">
        <f t="shared" si="38"/>
        <v>4732.4864650069976</v>
      </c>
      <c r="V56" s="238">
        <f t="shared" si="38"/>
        <v>4662.3090716591341</v>
      </c>
      <c r="W56" s="238">
        <f t="shared" si="38"/>
        <v>4699.8463116936036</v>
      </c>
      <c r="X56" s="238">
        <f t="shared" si="38"/>
        <v>4643.7612060301399</v>
      </c>
      <c r="Y56" s="238">
        <f t="shared" si="38"/>
        <v>4636.9957982502256</v>
      </c>
      <c r="Z56" s="238">
        <f t="shared" si="38"/>
        <v>4588.4351265918758</v>
      </c>
      <c r="AA56" s="238">
        <f t="shared" si="38"/>
        <v>4609.3477102023589</v>
      </c>
      <c r="AB56" s="238">
        <f t="shared" si="38"/>
        <v>4546.7245158139722</v>
      </c>
      <c r="AC56" s="238">
        <f t="shared" si="38"/>
        <v>4567.2168560875471</v>
      </c>
      <c r="AD56" s="238">
        <f t="shared" si="38"/>
        <v>4496.9501645687797</v>
      </c>
      <c r="AE56" s="238">
        <f t="shared" si="38"/>
        <v>4532.0530022879811</v>
      </c>
      <c r="AF56" s="238">
        <f t="shared" si="38"/>
        <v>4475.3390796096446</v>
      </c>
      <c r="AG56" s="238">
        <f t="shared" si="38"/>
        <v>4467.7575601293083</v>
      </c>
      <c r="AH56" s="238">
        <f t="shared" si="38"/>
        <v>4418.2390075101903</v>
      </c>
      <c r="AI56" s="238">
        <f t="shared" si="38"/>
        <v>4437.2409243675484</v>
      </c>
      <c r="AJ56" s="238">
        <f t="shared" si="38"/>
        <v>4374.1828614169135</v>
      </c>
      <c r="AK56" s="238">
        <f t="shared" si="38"/>
        <v>4392.7371257061332</v>
      </c>
      <c r="AL56" s="238">
        <f t="shared" si="38"/>
        <v>4322.3283992318338</v>
      </c>
      <c r="AM56" s="238">
        <f t="shared" si="38"/>
        <v>4354.8400453350059</v>
      </c>
      <c r="AN56" s="238">
        <f t="shared" si="38"/>
        <v>4297.4136116933551</v>
      </c>
      <c r="AO56" s="238">
        <f t="shared" si="38"/>
        <v>4288.9507126717381</v>
      </c>
      <c r="AP56" s="238">
        <f t="shared" ref="AP56:BD56" si="39" xml:space="preserve"> AP52 + SUM(AP54:AP55)</f>
        <v>4238.3710006168876</v>
      </c>
      <c r="AQ56" s="238">
        <f t="shared" si="39"/>
        <v>4255.3335793885253</v>
      </c>
      <c r="AR56" s="238">
        <f t="shared" si="39"/>
        <v>4191.7671158719731</v>
      </c>
      <c r="AS56" s="238">
        <f t="shared" si="39"/>
        <v>4208.2523140654357</v>
      </c>
      <c r="AT56" s="238">
        <f t="shared" si="39"/>
        <v>4137.6448267032047</v>
      </c>
      <c r="AU56" s="238">
        <f t="shared" si="39"/>
        <v>4167.3952077414051</v>
      </c>
      <c r="AV56" s="238">
        <f t="shared" si="39"/>
        <v>4109.1659185102671</v>
      </c>
      <c r="AW56" s="238">
        <f t="shared" si="39"/>
        <v>9098.8181023767393</v>
      </c>
      <c r="AX56" s="238">
        <f t="shared" si="39"/>
        <v>8966.6122466078814</v>
      </c>
      <c r="AY56" s="238">
        <f t="shared" si="39"/>
        <v>13997.386111558648</v>
      </c>
      <c r="AZ56" s="238">
        <f t="shared" si="39"/>
        <v>13772.116665120941</v>
      </c>
      <c r="BA56" s="238">
        <f t="shared" si="39"/>
        <v>13819.501079721898</v>
      </c>
      <c r="BB56" s="238">
        <f t="shared" si="39"/>
        <v>12669.457242392482</v>
      </c>
      <c r="BC56" s="238">
        <f t="shared" si="39"/>
        <v>11076.05185144998</v>
      </c>
      <c r="BD56" s="238">
        <f t="shared" si="39"/>
        <v>11851.55078705479</v>
      </c>
      <c r="BE56" s="238">
        <f t="shared" ref="BE56:DP56" si="40" xml:space="preserve"> BE52 + SUM(BE54:BE55)</f>
        <v>3321.2012058315286</v>
      </c>
      <c r="BF56" s="238">
        <f t="shared" si="40"/>
        <v>0</v>
      </c>
      <c r="BG56" s="238">
        <f t="shared" si="40"/>
        <v>0</v>
      </c>
      <c r="BH56" s="238">
        <f t="shared" si="40"/>
        <v>0</v>
      </c>
      <c r="BI56" s="238">
        <f t="shared" si="40"/>
        <v>0</v>
      </c>
      <c r="BJ56" s="238">
        <f t="shared" si="40"/>
        <v>0</v>
      </c>
      <c r="BK56" s="238">
        <f t="shared" si="40"/>
        <v>0</v>
      </c>
      <c r="BL56" s="238">
        <f t="shared" si="40"/>
        <v>0</v>
      </c>
      <c r="BM56" s="238">
        <f t="shared" si="40"/>
        <v>0</v>
      </c>
      <c r="BN56" s="238">
        <f t="shared" si="40"/>
        <v>0</v>
      </c>
      <c r="BO56" s="238">
        <f t="shared" si="40"/>
        <v>0</v>
      </c>
      <c r="BP56" s="238">
        <f t="shared" si="40"/>
        <v>0</v>
      </c>
      <c r="BQ56" s="238">
        <f t="shared" si="40"/>
        <v>0</v>
      </c>
      <c r="BR56" s="238">
        <f t="shared" si="40"/>
        <v>0</v>
      </c>
      <c r="BS56" s="238">
        <f t="shared" si="40"/>
        <v>0</v>
      </c>
      <c r="BT56" s="238">
        <f t="shared" si="40"/>
        <v>0</v>
      </c>
      <c r="BU56" s="238">
        <f t="shared" si="40"/>
        <v>0</v>
      </c>
      <c r="BV56" s="238">
        <f t="shared" si="40"/>
        <v>0</v>
      </c>
      <c r="BW56" s="238">
        <f t="shared" si="40"/>
        <v>0</v>
      </c>
      <c r="BX56" s="238">
        <f t="shared" si="40"/>
        <v>0</v>
      </c>
      <c r="BY56" s="238">
        <f t="shared" si="40"/>
        <v>0</v>
      </c>
      <c r="BZ56" s="238">
        <f t="shared" si="40"/>
        <v>0</v>
      </c>
      <c r="CA56" s="238">
        <f t="shared" si="40"/>
        <v>0</v>
      </c>
      <c r="CB56" s="238">
        <f t="shared" si="40"/>
        <v>0</v>
      </c>
      <c r="CC56" s="238">
        <f t="shared" si="40"/>
        <v>0</v>
      </c>
      <c r="CD56" s="238">
        <f t="shared" si="40"/>
        <v>0</v>
      </c>
      <c r="CE56" s="238">
        <f t="shared" si="40"/>
        <v>0</v>
      </c>
      <c r="CF56" s="238">
        <f t="shared" si="40"/>
        <v>0</v>
      </c>
      <c r="CG56" s="238">
        <f t="shared" si="40"/>
        <v>0</v>
      </c>
      <c r="CH56" s="238">
        <f t="shared" si="40"/>
        <v>0</v>
      </c>
      <c r="CI56" s="238">
        <f t="shared" si="40"/>
        <v>0</v>
      </c>
      <c r="CJ56" s="238">
        <f t="shared" si="40"/>
        <v>0</v>
      </c>
      <c r="CK56" s="238">
        <f t="shared" si="40"/>
        <v>0</v>
      </c>
      <c r="CL56" s="238">
        <f t="shared" si="40"/>
        <v>0</v>
      </c>
      <c r="CM56" s="238">
        <f t="shared" si="40"/>
        <v>0</v>
      </c>
      <c r="CN56" s="238">
        <f t="shared" si="40"/>
        <v>0</v>
      </c>
      <c r="CO56" s="238">
        <f t="shared" si="40"/>
        <v>0</v>
      </c>
      <c r="CP56" s="238">
        <f t="shared" si="40"/>
        <v>0</v>
      </c>
      <c r="CQ56" s="238">
        <f t="shared" si="40"/>
        <v>0</v>
      </c>
      <c r="CR56" s="238">
        <f t="shared" si="40"/>
        <v>0</v>
      </c>
      <c r="CS56" s="238">
        <f t="shared" si="40"/>
        <v>0</v>
      </c>
      <c r="CT56" s="238">
        <f t="shared" si="40"/>
        <v>0</v>
      </c>
      <c r="CU56" s="238">
        <f t="shared" si="40"/>
        <v>0</v>
      </c>
      <c r="CV56" s="238">
        <f t="shared" si="40"/>
        <v>0</v>
      </c>
      <c r="CW56" s="238">
        <f t="shared" si="40"/>
        <v>0</v>
      </c>
      <c r="CX56" s="238">
        <f t="shared" si="40"/>
        <v>0</v>
      </c>
      <c r="CY56" s="238">
        <f t="shared" si="40"/>
        <v>0</v>
      </c>
      <c r="CZ56" s="238">
        <f t="shared" si="40"/>
        <v>0</v>
      </c>
      <c r="DA56" s="238">
        <f t="shared" si="40"/>
        <v>0</v>
      </c>
      <c r="DB56" s="238">
        <f t="shared" si="40"/>
        <v>0</v>
      </c>
      <c r="DC56" s="238">
        <f t="shared" si="40"/>
        <v>0</v>
      </c>
      <c r="DD56" s="238">
        <f t="shared" si="40"/>
        <v>0</v>
      </c>
      <c r="DE56" s="238">
        <f t="shared" si="40"/>
        <v>0</v>
      </c>
      <c r="DF56" s="238">
        <f t="shared" si="40"/>
        <v>0</v>
      </c>
      <c r="DG56" s="238">
        <f t="shared" si="40"/>
        <v>0</v>
      </c>
      <c r="DH56" s="238">
        <f t="shared" si="40"/>
        <v>0</v>
      </c>
      <c r="DI56" s="238">
        <f t="shared" si="40"/>
        <v>0</v>
      </c>
      <c r="DJ56" s="238">
        <f t="shared" si="40"/>
        <v>0</v>
      </c>
      <c r="DK56" s="238">
        <f t="shared" si="40"/>
        <v>0</v>
      </c>
      <c r="DL56" s="238">
        <f t="shared" si="40"/>
        <v>0</v>
      </c>
      <c r="DM56" s="238">
        <f t="shared" si="40"/>
        <v>0</v>
      </c>
      <c r="DN56" s="238">
        <f t="shared" si="40"/>
        <v>0</v>
      </c>
      <c r="DO56" s="238">
        <f t="shared" si="40"/>
        <v>0</v>
      </c>
      <c r="DP56" s="238">
        <f t="shared" si="40"/>
        <v>0</v>
      </c>
      <c r="DQ56" s="238">
        <f t="shared" ref="DQ56:GB56" si="41" xml:space="preserve"> DQ52 + SUM(DQ54:DQ55)</f>
        <v>0</v>
      </c>
      <c r="DR56" s="238">
        <f t="shared" si="41"/>
        <v>0</v>
      </c>
      <c r="DS56" s="238">
        <f t="shared" si="41"/>
        <v>0</v>
      </c>
      <c r="DT56" s="238">
        <f t="shared" si="41"/>
        <v>0</v>
      </c>
      <c r="DU56" s="238">
        <f t="shared" si="41"/>
        <v>0</v>
      </c>
      <c r="DV56" s="238">
        <f t="shared" si="41"/>
        <v>0</v>
      </c>
      <c r="DW56" s="238">
        <f t="shared" si="41"/>
        <v>0</v>
      </c>
      <c r="DX56" s="238">
        <f t="shared" si="41"/>
        <v>0</v>
      </c>
      <c r="DY56" s="238">
        <f t="shared" si="41"/>
        <v>0</v>
      </c>
      <c r="DZ56" s="238">
        <f t="shared" si="41"/>
        <v>0</v>
      </c>
      <c r="EA56" s="238">
        <f t="shared" si="41"/>
        <v>0</v>
      </c>
      <c r="EB56" s="238">
        <f t="shared" si="41"/>
        <v>0</v>
      </c>
      <c r="EC56" s="238">
        <f t="shared" si="41"/>
        <v>0</v>
      </c>
      <c r="ED56" s="238">
        <f t="shared" si="41"/>
        <v>0</v>
      </c>
      <c r="EE56" s="238">
        <f t="shared" si="41"/>
        <v>0</v>
      </c>
      <c r="EF56" s="238">
        <f t="shared" si="41"/>
        <v>0</v>
      </c>
      <c r="EG56" s="238">
        <f t="shared" si="41"/>
        <v>0</v>
      </c>
      <c r="EH56" s="238">
        <f t="shared" si="41"/>
        <v>0</v>
      </c>
      <c r="EI56" s="238">
        <f t="shared" si="41"/>
        <v>0</v>
      </c>
      <c r="EJ56" s="238">
        <f t="shared" si="41"/>
        <v>0</v>
      </c>
      <c r="EK56" s="238">
        <f t="shared" si="41"/>
        <v>0</v>
      </c>
      <c r="EL56" s="238">
        <f t="shared" si="41"/>
        <v>0</v>
      </c>
      <c r="EM56" s="238">
        <f t="shared" si="41"/>
        <v>0</v>
      </c>
      <c r="EN56" s="238">
        <f t="shared" si="41"/>
        <v>0</v>
      </c>
      <c r="EO56" s="238">
        <f t="shared" si="41"/>
        <v>0</v>
      </c>
      <c r="EP56" s="238">
        <f t="shared" si="41"/>
        <v>0</v>
      </c>
      <c r="EQ56" s="238">
        <f t="shared" si="41"/>
        <v>0</v>
      </c>
      <c r="ER56" s="238">
        <f t="shared" si="41"/>
        <v>0</v>
      </c>
      <c r="ES56" s="238">
        <f t="shared" si="41"/>
        <v>0</v>
      </c>
      <c r="ET56" s="238">
        <f t="shared" si="41"/>
        <v>0</v>
      </c>
      <c r="EU56" s="238">
        <f t="shared" si="41"/>
        <v>0</v>
      </c>
      <c r="EV56" s="238">
        <f t="shared" si="41"/>
        <v>0</v>
      </c>
      <c r="EW56" s="238">
        <f t="shared" si="41"/>
        <v>0</v>
      </c>
      <c r="EX56" s="238">
        <f t="shared" si="41"/>
        <v>0</v>
      </c>
      <c r="EY56" s="238">
        <f t="shared" si="41"/>
        <v>0</v>
      </c>
      <c r="EZ56" s="238">
        <f t="shared" si="41"/>
        <v>0</v>
      </c>
      <c r="FA56" s="238">
        <f t="shared" si="41"/>
        <v>0</v>
      </c>
      <c r="FB56" s="238">
        <f t="shared" si="41"/>
        <v>0</v>
      </c>
      <c r="FC56" s="238">
        <f t="shared" si="41"/>
        <v>0</v>
      </c>
      <c r="FD56" s="238">
        <f t="shared" si="41"/>
        <v>0</v>
      </c>
      <c r="FE56" s="238">
        <f t="shared" si="41"/>
        <v>0</v>
      </c>
      <c r="FF56" s="238">
        <f t="shared" si="41"/>
        <v>0</v>
      </c>
      <c r="FG56" s="238">
        <f t="shared" si="41"/>
        <v>0</v>
      </c>
      <c r="FH56" s="238">
        <f t="shared" si="41"/>
        <v>0</v>
      </c>
      <c r="FI56" s="238">
        <f t="shared" si="41"/>
        <v>0</v>
      </c>
      <c r="FJ56" s="238">
        <f t="shared" si="41"/>
        <v>0</v>
      </c>
      <c r="FK56" s="238">
        <f t="shared" si="41"/>
        <v>0</v>
      </c>
      <c r="FL56" s="238">
        <f t="shared" si="41"/>
        <v>0</v>
      </c>
      <c r="FM56" s="238">
        <f t="shared" si="41"/>
        <v>0</v>
      </c>
      <c r="FN56" s="238">
        <f t="shared" si="41"/>
        <v>0</v>
      </c>
      <c r="FO56" s="238">
        <f t="shared" si="41"/>
        <v>0</v>
      </c>
      <c r="FP56" s="238">
        <f t="shared" si="41"/>
        <v>0</v>
      </c>
      <c r="FQ56" s="238">
        <f t="shared" si="41"/>
        <v>0</v>
      </c>
      <c r="FR56" s="238">
        <f t="shared" si="41"/>
        <v>0</v>
      </c>
      <c r="FS56" s="238">
        <f t="shared" si="41"/>
        <v>0</v>
      </c>
      <c r="FT56" s="238">
        <f t="shared" si="41"/>
        <v>0</v>
      </c>
      <c r="FU56" s="238">
        <f t="shared" si="41"/>
        <v>0</v>
      </c>
      <c r="FV56" s="238">
        <f t="shared" si="41"/>
        <v>0</v>
      </c>
      <c r="FW56" s="238">
        <f t="shared" si="41"/>
        <v>0</v>
      </c>
      <c r="FX56" s="238">
        <f t="shared" si="41"/>
        <v>0</v>
      </c>
      <c r="FY56" s="238">
        <f t="shared" si="41"/>
        <v>0</v>
      </c>
      <c r="FZ56" s="238">
        <f t="shared" si="41"/>
        <v>0</v>
      </c>
      <c r="GA56" s="238">
        <f t="shared" si="41"/>
        <v>0</v>
      </c>
      <c r="GB56" s="238">
        <f t="shared" si="41"/>
        <v>0</v>
      </c>
      <c r="GC56" s="238">
        <f t="shared" ref="GC56:GJ56" si="42" xml:space="preserve"> GC52 + SUM(GC54:GC55)</f>
        <v>0</v>
      </c>
      <c r="GD56" s="238">
        <f t="shared" si="42"/>
        <v>0</v>
      </c>
      <c r="GE56" s="238">
        <f t="shared" si="42"/>
        <v>0</v>
      </c>
      <c r="GF56" s="238">
        <f t="shared" si="42"/>
        <v>0</v>
      </c>
      <c r="GG56" s="238">
        <f t="shared" si="42"/>
        <v>0</v>
      </c>
      <c r="GH56" s="238">
        <f t="shared" si="42"/>
        <v>0</v>
      </c>
      <c r="GI56" s="238">
        <f t="shared" si="42"/>
        <v>0</v>
      </c>
      <c r="GJ56" s="238">
        <f t="shared" si="42"/>
        <v>0</v>
      </c>
    </row>
    <row r="57" spans="1:192" s="518" customFormat="1" outlineLevel="1" x14ac:dyDescent="0.25">
      <c r="A57" s="211"/>
      <c r="B57" s="211"/>
      <c r="C57" s="212"/>
      <c r="D57" s="215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41"/>
      <c r="U57" s="241"/>
      <c r="V57" s="241"/>
      <c r="W57" s="241"/>
      <c r="X57" s="241"/>
      <c r="Y57" s="241"/>
      <c r="Z57" s="241"/>
      <c r="AA57" s="241"/>
      <c r="AB57" s="241"/>
      <c r="AC57" s="241"/>
      <c r="AD57" s="241"/>
      <c r="AE57" s="241"/>
      <c r="AF57" s="241"/>
      <c r="AG57" s="241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1"/>
      <c r="CA57" s="241"/>
      <c r="CB57" s="241"/>
      <c r="CC57" s="241"/>
      <c r="CD57" s="241"/>
      <c r="CE57" s="241"/>
      <c r="CF57" s="241"/>
      <c r="CG57" s="241"/>
      <c r="CH57" s="241"/>
      <c r="CI57" s="241"/>
      <c r="CJ57" s="241"/>
      <c r="CK57" s="241"/>
      <c r="CL57" s="241"/>
      <c r="CM57" s="241"/>
      <c r="CN57" s="241"/>
      <c r="CO57" s="241"/>
      <c r="CP57" s="241"/>
      <c r="CQ57" s="241"/>
      <c r="CR57" s="241"/>
      <c r="CS57" s="241"/>
      <c r="CT57" s="241"/>
      <c r="CU57" s="241"/>
      <c r="CV57" s="241"/>
      <c r="CW57" s="241"/>
      <c r="CX57" s="241"/>
      <c r="CY57" s="241"/>
      <c r="CZ57" s="241"/>
      <c r="DA57" s="241"/>
      <c r="DB57" s="241"/>
      <c r="DC57" s="241"/>
      <c r="DD57" s="241"/>
      <c r="DE57" s="241"/>
      <c r="DF57" s="241"/>
      <c r="DG57" s="241"/>
      <c r="DH57" s="241"/>
      <c r="DI57" s="241"/>
      <c r="DJ57" s="241"/>
      <c r="DK57" s="241"/>
      <c r="DL57" s="241"/>
      <c r="DM57" s="241"/>
      <c r="DN57" s="241"/>
      <c r="DO57" s="241"/>
      <c r="DP57" s="241"/>
      <c r="DQ57" s="241"/>
      <c r="DR57" s="241"/>
      <c r="DS57" s="241"/>
      <c r="DT57" s="241"/>
      <c r="DU57" s="241"/>
      <c r="DV57" s="241"/>
      <c r="DW57" s="241"/>
      <c r="DX57" s="241"/>
      <c r="DY57" s="241"/>
      <c r="DZ57" s="241"/>
      <c r="EA57" s="241"/>
      <c r="EB57" s="241"/>
      <c r="EC57" s="241"/>
      <c r="ED57" s="241"/>
      <c r="EE57" s="241"/>
      <c r="EF57" s="241"/>
      <c r="EG57" s="241"/>
      <c r="EH57" s="241"/>
      <c r="EI57" s="241"/>
      <c r="EJ57" s="241"/>
      <c r="EK57" s="241"/>
      <c r="EL57" s="241"/>
      <c r="EM57" s="241"/>
      <c r="EN57" s="241"/>
      <c r="EO57" s="241"/>
      <c r="EP57" s="241"/>
      <c r="EQ57" s="241"/>
      <c r="ER57" s="241"/>
      <c r="ES57" s="241"/>
      <c r="ET57" s="241"/>
      <c r="EU57" s="241"/>
      <c r="EV57" s="241"/>
      <c r="EW57" s="241"/>
      <c r="EX57" s="241"/>
      <c r="EY57" s="241"/>
      <c r="EZ57" s="241"/>
      <c r="FA57" s="241"/>
      <c r="FB57" s="241"/>
      <c r="FC57" s="241"/>
      <c r="FD57" s="241"/>
      <c r="FE57" s="241"/>
      <c r="FF57" s="241"/>
      <c r="FG57" s="241"/>
      <c r="FH57" s="241"/>
      <c r="FI57" s="241"/>
      <c r="FJ57" s="241"/>
      <c r="FK57" s="241"/>
      <c r="FL57" s="241"/>
      <c r="FM57" s="241"/>
      <c r="FN57" s="241"/>
      <c r="FO57" s="241"/>
      <c r="FP57" s="241"/>
      <c r="FQ57" s="241"/>
      <c r="FR57" s="241"/>
      <c r="FS57" s="241"/>
      <c r="FT57" s="241"/>
      <c r="FU57" s="241"/>
      <c r="FV57" s="241"/>
      <c r="FW57" s="241"/>
      <c r="FX57" s="241"/>
      <c r="FY57" s="241"/>
      <c r="FZ57" s="241"/>
      <c r="GA57" s="241"/>
      <c r="GB57" s="241"/>
      <c r="GC57" s="241"/>
      <c r="GD57" s="241"/>
      <c r="GE57" s="241"/>
      <c r="GF57" s="241"/>
      <c r="GG57" s="241"/>
      <c r="GH57" s="241"/>
      <c r="GI57" s="241"/>
      <c r="GJ57" s="241"/>
    </row>
    <row r="58" spans="1:192" s="197" customFormat="1" outlineLevel="1" x14ac:dyDescent="0.25">
      <c r="A58" s="211"/>
      <c r="B58" s="211"/>
      <c r="C58" s="212"/>
      <c r="D58" s="215"/>
      <c r="E58" s="294" t="str">
        <f xml:space="preserve"> Debt!E$232</f>
        <v>Equity bridge interest</v>
      </c>
      <c r="F58" s="294">
        <f xml:space="preserve"> Debt!F$232</f>
        <v>0</v>
      </c>
      <c r="G58" s="294" t="str">
        <f xml:space="preserve"> Debt!G$232</f>
        <v>$ 000s</v>
      </c>
      <c r="H58" s="294">
        <f xml:space="preserve"> Debt!H$232</f>
        <v>0</v>
      </c>
      <c r="I58" s="294">
        <f xml:space="preserve"> Debt!I$232</f>
        <v>0</v>
      </c>
      <c r="J58" s="294">
        <f xml:space="preserve"> Debt!J$232</f>
        <v>0</v>
      </c>
      <c r="K58" s="294">
        <f xml:space="preserve"> Debt!K$232</f>
        <v>0</v>
      </c>
      <c r="L58" s="294">
        <f xml:space="preserve"> Debt!L$232</f>
        <v>0</v>
      </c>
      <c r="M58" s="294">
        <f xml:space="preserve"> Debt!M$232</f>
        <v>0</v>
      </c>
      <c r="N58" s="294">
        <f xml:space="preserve"> Debt!N$232</f>
        <v>0</v>
      </c>
      <c r="O58" s="294">
        <f xml:space="preserve"> Debt!O$232</f>
        <v>0</v>
      </c>
      <c r="P58" s="294">
        <f xml:space="preserve"> Debt!P$232</f>
        <v>0</v>
      </c>
      <c r="Q58" s="294">
        <f xml:space="preserve"> Debt!Q$232</f>
        <v>0</v>
      </c>
      <c r="R58" s="294">
        <f xml:space="preserve"> Debt!R$232</f>
        <v>0</v>
      </c>
      <c r="S58" s="294">
        <f xml:space="preserve"> Debt!S$232</f>
        <v>0</v>
      </c>
      <c r="T58" s="294">
        <f xml:space="preserve"> Debt!T$232</f>
        <v>0</v>
      </c>
      <c r="U58" s="294">
        <f xml:space="preserve"> Debt!U$232</f>
        <v>0</v>
      </c>
      <c r="V58" s="294">
        <f xml:space="preserve"> Debt!V$232</f>
        <v>0</v>
      </c>
      <c r="W58" s="294">
        <f xml:space="preserve"> Debt!W$232</f>
        <v>0</v>
      </c>
      <c r="X58" s="294">
        <f xml:space="preserve"> Debt!X$232</f>
        <v>0</v>
      </c>
      <c r="Y58" s="294">
        <f xml:space="preserve"> Debt!Y$232</f>
        <v>0</v>
      </c>
      <c r="Z58" s="294">
        <f xml:space="preserve"> Debt!Z$232</f>
        <v>0</v>
      </c>
      <c r="AA58" s="294">
        <f xml:space="preserve"> Debt!AA$232</f>
        <v>0</v>
      </c>
      <c r="AB58" s="294">
        <f xml:space="preserve"> Debt!AB$232</f>
        <v>0</v>
      </c>
      <c r="AC58" s="294">
        <f xml:space="preserve"> Debt!AC$232</f>
        <v>0</v>
      </c>
      <c r="AD58" s="294">
        <f xml:space="preserve"> Debt!AD$232</f>
        <v>0</v>
      </c>
      <c r="AE58" s="294">
        <f xml:space="preserve"> Debt!AE$232</f>
        <v>0</v>
      </c>
      <c r="AF58" s="294">
        <f xml:space="preserve"> Debt!AF$232</f>
        <v>0</v>
      </c>
      <c r="AG58" s="294">
        <f xml:space="preserve"> Debt!AG$232</f>
        <v>0</v>
      </c>
      <c r="AH58" s="294">
        <f xml:space="preserve"> Debt!AH$232</f>
        <v>0</v>
      </c>
      <c r="AI58" s="294">
        <f xml:space="preserve"> Debt!AI$232</f>
        <v>0</v>
      </c>
      <c r="AJ58" s="294">
        <f xml:space="preserve"> Debt!AJ$232</f>
        <v>0</v>
      </c>
      <c r="AK58" s="294">
        <f xml:space="preserve"> Debt!AK$232</f>
        <v>0</v>
      </c>
      <c r="AL58" s="294">
        <f xml:space="preserve"> Debt!AL$232</f>
        <v>0</v>
      </c>
      <c r="AM58" s="294">
        <f xml:space="preserve"> Debt!AM$232</f>
        <v>0</v>
      </c>
      <c r="AN58" s="294">
        <f xml:space="preserve"> Debt!AN$232</f>
        <v>0</v>
      </c>
      <c r="AO58" s="294">
        <f xml:space="preserve"> Debt!AO$232</f>
        <v>0</v>
      </c>
      <c r="AP58" s="294">
        <f xml:space="preserve"> Debt!AP$232</f>
        <v>0</v>
      </c>
      <c r="AQ58" s="294">
        <f xml:space="preserve"> Debt!AQ$232</f>
        <v>0</v>
      </c>
      <c r="AR58" s="294">
        <f xml:space="preserve"> Debt!AR$232</f>
        <v>0</v>
      </c>
      <c r="AS58" s="294">
        <f xml:space="preserve"> Debt!AS$232</f>
        <v>0</v>
      </c>
      <c r="AT58" s="294">
        <f xml:space="preserve"> Debt!AT$232</f>
        <v>0</v>
      </c>
      <c r="AU58" s="294">
        <f xml:space="preserve"> Debt!AU$232</f>
        <v>0</v>
      </c>
      <c r="AV58" s="294">
        <f xml:space="preserve"> Debt!AV$232</f>
        <v>0</v>
      </c>
      <c r="AW58" s="294">
        <f xml:space="preserve"> Debt!AW$232</f>
        <v>0</v>
      </c>
      <c r="AX58" s="294">
        <f xml:space="preserve"> Debt!AX$232</f>
        <v>0</v>
      </c>
      <c r="AY58" s="294">
        <f xml:space="preserve"> Debt!AY$232</f>
        <v>0</v>
      </c>
      <c r="AZ58" s="294">
        <f xml:space="preserve"> Debt!AZ$232</f>
        <v>0</v>
      </c>
      <c r="BA58" s="294">
        <f xml:space="preserve"> Debt!BA$232</f>
        <v>0</v>
      </c>
      <c r="BB58" s="294">
        <f xml:space="preserve"> Debt!BB$232</f>
        <v>0</v>
      </c>
      <c r="BC58" s="294">
        <f xml:space="preserve"> Debt!BC$232</f>
        <v>0</v>
      </c>
      <c r="BD58" s="294">
        <f xml:space="preserve"> Debt!BD$232</f>
        <v>0</v>
      </c>
      <c r="BE58" s="294">
        <f xml:space="preserve"> Debt!BE$232</f>
        <v>0</v>
      </c>
      <c r="BF58" s="294">
        <f xml:space="preserve"> Debt!BF$232</f>
        <v>0</v>
      </c>
      <c r="BG58" s="294">
        <f xml:space="preserve"> Debt!BG$232</f>
        <v>0</v>
      </c>
      <c r="BH58" s="294">
        <f xml:space="preserve"> Debt!BH$232</f>
        <v>0</v>
      </c>
      <c r="BI58" s="294">
        <f xml:space="preserve"> Debt!BI$232</f>
        <v>0</v>
      </c>
      <c r="BJ58" s="294">
        <f xml:space="preserve"> Debt!BJ$232</f>
        <v>0</v>
      </c>
      <c r="BK58" s="294">
        <f xml:space="preserve"> Debt!BK$232</f>
        <v>0</v>
      </c>
      <c r="BL58" s="294">
        <f xml:space="preserve"> Debt!BL$232</f>
        <v>0</v>
      </c>
      <c r="BM58" s="294">
        <f xml:space="preserve"> Debt!BM$232</f>
        <v>0</v>
      </c>
      <c r="BN58" s="294">
        <f xml:space="preserve"> Debt!BN$232</f>
        <v>0</v>
      </c>
      <c r="BO58" s="294">
        <f xml:space="preserve"> Debt!BO$232</f>
        <v>0</v>
      </c>
      <c r="BP58" s="294">
        <f xml:space="preserve"> Debt!BP$232</f>
        <v>0</v>
      </c>
      <c r="BQ58" s="294">
        <f xml:space="preserve"> Debt!BQ$232</f>
        <v>0</v>
      </c>
      <c r="BR58" s="294">
        <f xml:space="preserve"> Debt!BR$232</f>
        <v>0</v>
      </c>
      <c r="BS58" s="294">
        <f xml:space="preserve"> Debt!BS$232</f>
        <v>0</v>
      </c>
      <c r="BT58" s="294">
        <f xml:space="preserve"> Debt!BT$232</f>
        <v>0</v>
      </c>
      <c r="BU58" s="294">
        <f xml:space="preserve"> Debt!BU$232</f>
        <v>0</v>
      </c>
      <c r="BV58" s="294">
        <f xml:space="preserve"> Debt!BV$232</f>
        <v>0</v>
      </c>
      <c r="BW58" s="294">
        <f xml:space="preserve"> Debt!BW$232</f>
        <v>0</v>
      </c>
      <c r="BX58" s="294">
        <f xml:space="preserve"> Debt!BX$232</f>
        <v>0</v>
      </c>
      <c r="BY58" s="294">
        <f xml:space="preserve"> Debt!BY$232</f>
        <v>0</v>
      </c>
      <c r="BZ58" s="294">
        <f xml:space="preserve"> Debt!BZ$232</f>
        <v>0</v>
      </c>
      <c r="CA58" s="294">
        <f xml:space="preserve"> Debt!CA$232</f>
        <v>0</v>
      </c>
      <c r="CB58" s="294">
        <f xml:space="preserve"> Debt!CB$232</f>
        <v>0</v>
      </c>
      <c r="CC58" s="294">
        <f xml:space="preserve"> Debt!CC$232</f>
        <v>0</v>
      </c>
      <c r="CD58" s="294">
        <f xml:space="preserve"> Debt!CD$232</f>
        <v>0</v>
      </c>
      <c r="CE58" s="294">
        <f xml:space="preserve"> Debt!CE$232</f>
        <v>0</v>
      </c>
      <c r="CF58" s="294">
        <f xml:space="preserve"> Debt!CF$232</f>
        <v>0</v>
      </c>
      <c r="CG58" s="294">
        <f xml:space="preserve"> Debt!CG$232</f>
        <v>0</v>
      </c>
      <c r="CH58" s="294">
        <f xml:space="preserve"> Debt!CH$232</f>
        <v>0</v>
      </c>
      <c r="CI58" s="294">
        <f xml:space="preserve"> Debt!CI$232</f>
        <v>0</v>
      </c>
      <c r="CJ58" s="294">
        <f xml:space="preserve"> Debt!CJ$232</f>
        <v>0</v>
      </c>
      <c r="CK58" s="294">
        <f xml:space="preserve"> Debt!CK$232</f>
        <v>0</v>
      </c>
      <c r="CL58" s="294">
        <f xml:space="preserve"> Debt!CL$232</f>
        <v>0</v>
      </c>
      <c r="CM58" s="294">
        <f xml:space="preserve"> Debt!CM$232</f>
        <v>0</v>
      </c>
      <c r="CN58" s="294">
        <f xml:space="preserve"> Debt!CN$232</f>
        <v>0</v>
      </c>
      <c r="CO58" s="294">
        <f xml:space="preserve"> Debt!CO$232</f>
        <v>0</v>
      </c>
      <c r="CP58" s="294">
        <f xml:space="preserve"> Debt!CP$232</f>
        <v>0</v>
      </c>
      <c r="CQ58" s="294">
        <f xml:space="preserve"> Debt!CQ$232</f>
        <v>0</v>
      </c>
      <c r="CR58" s="294">
        <f xml:space="preserve"> Debt!CR$232</f>
        <v>0</v>
      </c>
      <c r="CS58" s="294">
        <f xml:space="preserve"> Debt!CS$232</f>
        <v>0</v>
      </c>
      <c r="CT58" s="294">
        <f xml:space="preserve"> Debt!CT$232</f>
        <v>0</v>
      </c>
      <c r="CU58" s="294">
        <f xml:space="preserve"> Debt!CU$232</f>
        <v>0</v>
      </c>
      <c r="CV58" s="294">
        <f xml:space="preserve"> Debt!CV$232</f>
        <v>0</v>
      </c>
      <c r="CW58" s="294">
        <f xml:space="preserve"> Debt!CW$232</f>
        <v>0</v>
      </c>
      <c r="CX58" s="294">
        <f xml:space="preserve"> Debt!CX$232</f>
        <v>0</v>
      </c>
      <c r="CY58" s="294">
        <f xml:space="preserve"> Debt!CY$232</f>
        <v>0</v>
      </c>
      <c r="CZ58" s="294">
        <f xml:space="preserve"> Debt!CZ$232</f>
        <v>0</v>
      </c>
      <c r="DA58" s="294">
        <f xml:space="preserve"> Debt!DA$232</f>
        <v>0</v>
      </c>
      <c r="DB58" s="294">
        <f xml:space="preserve"> Debt!DB$232</f>
        <v>0</v>
      </c>
      <c r="DC58" s="294">
        <f xml:space="preserve"> Debt!DC$232</f>
        <v>0</v>
      </c>
      <c r="DD58" s="294">
        <f xml:space="preserve"> Debt!DD$232</f>
        <v>0</v>
      </c>
      <c r="DE58" s="294">
        <f xml:space="preserve"> Debt!DE$232</f>
        <v>0</v>
      </c>
      <c r="DF58" s="294">
        <f xml:space="preserve"> Debt!DF$232</f>
        <v>0</v>
      </c>
      <c r="DG58" s="294">
        <f xml:space="preserve"> Debt!DG$232</f>
        <v>0</v>
      </c>
      <c r="DH58" s="294">
        <f xml:space="preserve"> Debt!DH$232</f>
        <v>0</v>
      </c>
      <c r="DI58" s="294">
        <f xml:space="preserve"> Debt!DI$232</f>
        <v>0</v>
      </c>
      <c r="DJ58" s="294">
        <f xml:space="preserve"> Debt!DJ$232</f>
        <v>0</v>
      </c>
      <c r="DK58" s="294">
        <f xml:space="preserve"> Debt!DK$232</f>
        <v>0</v>
      </c>
      <c r="DL58" s="294">
        <f xml:space="preserve"> Debt!DL$232</f>
        <v>0</v>
      </c>
      <c r="DM58" s="294">
        <f xml:space="preserve"> Debt!DM$232</f>
        <v>0</v>
      </c>
      <c r="DN58" s="294">
        <f xml:space="preserve"> Debt!DN$232</f>
        <v>0</v>
      </c>
      <c r="DO58" s="294">
        <f xml:space="preserve"> Debt!DO$232</f>
        <v>0</v>
      </c>
      <c r="DP58" s="294">
        <f xml:space="preserve"> Debt!DP$232</f>
        <v>0</v>
      </c>
      <c r="DQ58" s="294">
        <f xml:space="preserve"> Debt!DQ$232</f>
        <v>0</v>
      </c>
      <c r="DR58" s="294">
        <f xml:space="preserve"> Debt!DR$232</f>
        <v>0</v>
      </c>
      <c r="DS58" s="294">
        <f xml:space="preserve"> Debt!DS$232</f>
        <v>0</v>
      </c>
      <c r="DT58" s="294">
        <f xml:space="preserve"> Debt!DT$232</f>
        <v>0</v>
      </c>
      <c r="DU58" s="294">
        <f xml:space="preserve"> Debt!DU$232</f>
        <v>0</v>
      </c>
      <c r="DV58" s="294">
        <f xml:space="preserve"> Debt!DV$232</f>
        <v>0</v>
      </c>
      <c r="DW58" s="294">
        <f xml:space="preserve"> Debt!DW$232</f>
        <v>0</v>
      </c>
      <c r="DX58" s="294">
        <f xml:space="preserve"> Debt!DX$232</f>
        <v>0</v>
      </c>
      <c r="DY58" s="294">
        <f xml:space="preserve"> Debt!DY$232</f>
        <v>0</v>
      </c>
      <c r="DZ58" s="294">
        <f xml:space="preserve"> Debt!DZ$232</f>
        <v>0</v>
      </c>
      <c r="EA58" s="294">
        <f xml:space="preserve"> Debt!EA$232</f>
        <v>0</v>
      </c>
      <c r="EB58" s="294">
        <f xml:space="preserve"> Debt!EB$232</f>
        <v>0</v>
      </c>
      <c r="EC58" s="294">
        <f xml:space="preserve"> Debt!EC$232</f>
        <v>0</v>
      </c>
      <c r="ED58" s="294">
        <f xml:space="preserve"> Debt!ED$232</f>
        <v>0</v>
      </c>
      <c r="EE58" s="294">
        <f xml:space="preserve"> Debt!EE$232</f>
        <v>0</v>
      </c>
      <c r="EF58" s="294">
        <f xml:space="preserve"> Debt!EF$232</f>
        <v>0</v>
      </c>
      <c r="EG58" s="294">
        <f xml:space="preserve"> Debt!EG$232</f>
        <v>0</v>
      </c>
      <c r="EH58" s="294">
        <f xml:space="preserve"> Debt!EH$232</f>
        <v>0</v>
      </c>
      <c r="EI58" s="294">
        <f xml:space="preserve"> Debt!EI$232</f>
        <v>0</v>
      </c>
      <c r="EJ58" s="294">
        <f xml:space="preserve"> Debt!EJ$232</f>
        <v>0</v>
      </c>
      <c r="EK58" s="294">
        <f xml:space="preserve"> Debt!EK$232</f>
        <v>0</v>
      </c>
      <c r="EL58" s="294">
        <f xml:space="preserve"> Debt!EL$232</f>
        <v>0</v>
      </c>
      <c r="EM58" s="294">
        <f xml:space="preserve"> Debt!EM$232</f>
        <v>0</v>
      </c>
      <c r="EN58" s="294">
        <f xml:space="preserve"> Debt!EN$232</f>
        <v>0</v>
      </c>
      <c r="EO58" s="294">
        <f xml:space="preserve"> Debt!EO$232</f>
        <v>0</v>
      </c>
      <c r="EP58" s="294">
        <f xml:space="preserve"> Debt!EP$232</f>
        <v>0</v>
      </c>
      <c r="EQ58" s="294">
        <f xml:space="preserve"> Debt!EQ$232</f>
        <v>0</v>
      </c>
      <c r="ER58" s="294">
        <f xml:space="preserve"> Debt!ER$232</f>
        <v>0</v>
      </c>
      <c r="ES58" s="294">
        <f xml:space="preserve"> Debt!ES$232</f>
        <v>0</v>
      </c>
      <c r="ET58" s="294">
        <f xml:space="preserve"> Debt!ET$232</f>
        <v>0</v>
      </c>
      <c r="EU58" s="294">
        <f xml:space="preserve"> Debt!EU$232</f>
        <v>0</v>
      </c>
      <c r="EV58" s="294">
        <f xml:space="preserve"> Debt!EV$232</f>
        <v>0</v>
      </c>
      <c r="EW58" s="294">
        <f xml:space="preserve"> Debt!EW$232</f>
        <v>0</v>
      </c>
      <c r="EX58" s="294">
        <f xml:space="preserve"> Debt!EX$232</f>
        <v>0</v>
      </c>
      <c r="EY58" s="294">
        <f xml:space="preserve"> Debt!EY$232</f>
        <v>0</v>
      </c>
      <c r="EZ58" s="294">
        <f xml:space="preserve"> Debt!EZ$232</f>
        <v>0</v>
      </c>
      <c r="FA58" s="294">
        <f xml:space="preserve"> Debt!FA$232</f>
        <v>0</v>
      </c>
      <c r="FB58" s="294">
        <f xml:space="preserve"> Debt!FB$232</f>
        <v>0</v>
      </c>
      <c r="FC58" s="294">
        <f xml:space="preserve"> Debt!FC$232</f>
        <v>0</v>
      </c>
      <c r="FD58" s="294">
        <f xml:space="preserve"> Debt!FD$232</f>
        <v>0</v>
      </c>
      <c r="FE58" s="294">
        <f xml:space="preserve"> Debt!FE$232</f>
        <v>0</v>
      </c>
      <c r="FF58" s="294">
        <f xml:space="preserve"> Debt!FF$232</f>
        <v>0</v>
      </c>
      <c r="FG58" s="294">
        <f xml:space="preserve"> Debt!FG$232</f>
        <v>0</v>
      </c>
      <c r="FH58" s="294">
        <f xml:space="preserve"> Debt!FH$232</f>
        <v>0</v>
      </c>
      <c r="FI58" s="294">
        <f xml:space="preserve"> Debt!FI$232</f>
        <v>0</v>
      </c>
      <c r="FJ58" s="294">
        <f xml:space="preserve"> Debt!FJ$232</f>
        <v>0</v>
      </c>
      <c r="FK58" s="294">
        <f xml:space="preserve"> Debt!FK$232</f>
        <v>0</v>
      </c>
      <c r="FL58" s="294">
        <f xml:space="preserve"> Debt!FL$232</f>
        <v>0</v>
      </c>
      <c r="FM58" s="294">
        <f xml:space="preserve"> Debt!FM$232</f>
        <v>0</v>
      </c>
      <c r="FN58" s="294">
        <f xml:space="preserve"> Debt!FN$232</f>
        <v>0</v>
      </c>
      <c r="FO58" s="294">
        <f xml:space="preserve"> Debt!FO$232</f>
        <v>0</v>
      </c>
      <c r="FP58" s="294">
        <f xml:space="preserve"> Debt!FP$232</f>
        <v>0</v>
      </c>
      <c r="FQ58" s="294">
        <f xml:space="preserve"> Debt!FQ$232</f>
        <v>0</v>
      </c>
      <c r="FR58" s="294">
        <f xml:space="preserve"> Debt!FR$232</f>
        <v>0</v>
      </c>
      <c r="FS58" s="294">
        <f xml:space="preserve"> Debt!FS$232</f>
        <v>0</v>
      </c>
      <c r="FT58" s="294">
        <f xml:space="preserve"> Debt!FT$232</f>
        <v>0</v>
      </c>
      <c r="FU58" s="294">
        <f xml:space="preserve"> Debt!FU$232</f>
        <v>0</v>
      </c>
      <c r="FV58" s="294">
        <f xml:space="preserve"> Debt!FV$232</f>
        <v>0</v>
      </c>
      <c r="FW58" s="294">
        <f xml:space="preserve"> Debt!FW$232</f>
        <v>0</v>
      </c>
      <c r="FX58" s="294">
        <f xml:space="preserve"> Debt!FX$232</f>
        <v>0</v>
      </c>
      <c r="FY58" s="294">
        <f xml:space="preserve"> Debt!FY$232</f>
        <v>0</v>
      </c>
      <c r="FZ58" s="294">
        <f xml:space="preserve"> Debt!FZ$232</f>
        <v>0</v>
      </c>
      <c r="GA58" s="294">
        <f xml:space="preserve"> Debt!GA$232</f>
        <v>0</v>
      </c>
      <c r="GB58" s="294">
        <f xml:space="preserve"> Debt!GB$232</f>
        <v>0</v>
      </c>
      <c r="GC58" s="294">
        <f xml:space="preserve"> Debt!GC$232</f>
        <v>0</v>
      </c>
      <c r="GD58" s="294">
        <f xml:space="preserve"> Debt!GD$232</f>
        <v>0</v>
      </c>
      <c r="GE58" s="294">
        <f xml:space="preserve"> Debt!GE$232</f>
        <v>0</v>
      </c>
      <c r="GF58" s="294">
        <f xml:space="preserve"> Debt!GF$232</f>
        <v>0</v>
      </c>
      <c r="GG58" s="294">
        <f xml:space="preserve"> Debt!GG$232</f>
        <v>0</v>
      </c>
      <c r="GH58" s="294">
        <f xml:space="preserve"> Debt!GH$232</f>
        <v>0</v>
      </c>
      <c r="GI58" s="294">
        <f xml:space="preserve"> Debt!GI$232</f>
        <v>0</v>
      </c>
      <c r="GJ58" s="294">
        <f xml:space="preserve"> Debt!GJ$232</f>
        <v>0</v>
      </c>
    </row>
    <row r="59" spans="1:192" s="518" customFormat="1" outlineLevel="1" x14ac:dyDescent="0.25">
      <c r="A59" s="211"/>
      <c r="B59" s="211"/>
      <c r="C59" s="212"/>
      <c r="D59" s="215"/>
      <c r="E59" s="238" t="s">
        <v>451</v>
      </c>
      <c r="F59" s="238"/>
      <c r="G59" s="238" t="str">
        <f xml:space="preserve"> SMU</f>
        <v>$ 000s</v>
      </c>
      <c r="H59" s="238">
        <f xml:space="preserve"> SUM(J59:GJ59)</f>
        <v>241376.38153344291</v>
      </c>
      <c r="I59" s="238"/>
      <c r="J59" s="238">
        <f t="shared" ref="J59:AO59" si="43" xml:space="preserve"> J56 + SUM(J58:J58)</f>
        <v>0</v>
      </c>
      <c r="K59" s="238">
        <f t="shared" si="43"/>
        <v>0</v>
      </c>
      <c r="L59" s="238">
        <f t="shared" si="43"/>
        <v>5.935128174314741E-3</v>
      </c>
      <c r="M59" s="238">
        <f t="shared" si="43"/>
        <v>9.3361093240673654E-4</v>
      </c>
      <c r="N59" s="238">
        <f t="shared" si="43"/>
        <v>6.7149622191209346E-4</v>
      </c>
      <c r="O59" s="238">
        <f t="shared" si="43"/>
        <v>6.7567051155492663E-4</v>
      </c>
      <c r="P59" s="238">
        <f t="shared" si="43"/>
        <v>-3.7137259173505299E-3</v>
      </c>
      <c r="Q59" s="238">
        <f t="shared" si="43"/>
        <v>4725.8198083410443</v>
      </c>
      <c r="R59" s="238">
        <f t="shared" si="43"/>
        <v>4742.1661931506515</v>
      </c>
      <c r="S59" s="238">
        <f t="shared" si="43"/>
        <v>4772.4333761962043</v>
      </c>
      <c r="T59" s="238">
        <f t="shared" si="43"/>
        <v>4710.1768426982853</v>
      </c>
      <c r="U59" s="238">
        <f t="shared" si="43"/>
        <v>4732.4864650069976</v>
      </c>
      <c r="V59" s="238">
        <f t="shared" si="43"/>
        <v>4662.3090716591341</v>
      </c>
      <c r="W59" s="238">
        <f t="shared" si="43"/>
        <v>4699.8463116936036</v>
      </c>
      <c r="X59" s="238">
        <f t="shared" si="43"/>
        <v>4643.7612060301399</v>
      </c>
      <c r="Y59" s="238">
        <f t="shared" si="43"/>
        <v>4636.9957982502256</v>
      </c>
      <c r="Z59" s="238">
        <f t="shared" si="43"/>
        <v>4588.4351265918758</v>
      </c>
      <c r="AA59" s="238">
        <f t="shared" si="43"/>
        <v>4609.3477102023589</v>
      </c>
      <c r="AB59" s="238">
        <f t="shared" si="43"/>
        <v>4546.7245158139722</v>
      </c>
      <c r="AC59" s="238">
        <f t="shared" si="43"/>
        <v>4567.2168560875471</v>
      </c>
      <c r="AD59" s="238">
        <f t="shared" si="43"/>
        <v>4496.9501645687797</v>
      </c>
      <c r="AE59" s="238">
        <f t="shared" si="43"/>
        <v>4532.0530022879811</v>
      </c>
      <c r="AF59" s="238">
        <f t="shared" si="43"/>
        <v>4475.3390796096446</v>
      </c>
      <c r="AG59" s="238">
        <f t="shared" si="43"/>
        <v>4467.7575601293083</v>
      </c>
      <c r="AH59" s="238">
        <f t="shared" si="43"/>
        <v>4418.2390075101903</v>
      </c>
      <c r="AI59" s="238">
        <f t="shared" si="43"/>
        <v>4437.2409243675484</v>
      </c>
      <c r="AJ59" s="238">
        <f t="shared" si="43"/>
        <v>4374.1828614169135</v>
      </c>
      <c r="AK59" s="238">
        <f t="shared" si="43"/>
        <v>4392.7371257061332</v>
      </c>
      <c r="AL59" s="238">
        <f t="shared" si="43"/>
        <v>4322.3283992318338</v>
      </c>
      <c r="AM59" s="238">
        <f t="shared" si="43"/>
        <v>4354.8400453350059</v>
      </c>
      <c r="AN59" s="238">
        <f t="shared" si="43"/>
        <v>4297.4136116933551</v>
      </c>
      <c r="AO59" s="238">
        <f t="shared" si="43"/>
        <v>4288.9507126717381</v>
      </c>
      <c r="AP59" s="238">
        <f t="shared" ref="AP59:BD59" si="44" xml:space="preserve"> AP56 + SUM(AP58:AP58)</f>
        <v>4238.3710006168876</v>
      </c>
      <c r="AQ59" s="238">
        <f t="shared" si="44"/>
        <v>4255.3335793885253</v>
      </c>
      <c r="AR59" s="238">
        <f t="shared" si="44"/>
        <v>4191.7671158719731</v>
      </c>
      <c r="AS59" s="238">
        <f t="shared" si="44"/>
        <v>4208.2523140654357</v>
      </c>
      <c r="AT59" s="238">
        <f t="shared" si="44"/>
        <v>4137.6448267032047</v>
      </c>
      <c r="AU59" s="238">
        <f t="shared" si="44"/>
        <v>4167.3952077414051</v>
      </c>
      <c r="AV59" s="238">
        <f t="shared" si="44"/>
        <v>4109.1659185102671</v>
      </c>
      <c r="AW59" s="238">
        <f t="shared" si="44"/>
        <v>9098.8181023767393</v>
      </c>
      <c r="AX59" s="238">
        <f t="shared" si="44"/>
        <v>8966.6122466078814</v>
      </c>
      <c r="AY59" s="238">
        <f t="shared" si="44"/>
        <v>13997.386111558648</v>
      </c>
      <c r="AZ59" s="238">
        <f t="shared" si="44"/>
        <v>13772.116665120941</v>
      </c>
      <c r="BA59" s="238">
        <f t="shared" si="44"/>
        <v>13819.501079721898</v>
      </c>
      <c r="BB59" s="238">
        <f t="shared" si="44"/>
        <v>12669.457242392482</v>
      </c>
      <c r="BC59" s="238">
        <f t="shared" si="44"/>
        <v>11076.05185144998</v>
      </c>
      <c r="BD59" s="238">
        <f t="shared" si="44"/>
        <v>11851.55078705479</v>
      </c>
      <c r="BE59" s="238">
        <f t="shared" ref="BE59:DP59" si="45" xml:space="preserve"> BE56 + SUM(BE58:BE58)</f>
        <v>3321.2012058315286</v>
      </c>
      <c r="BF59" s="238">
        <f t="shared" si="45"/>
        <v>0</v>
      </c>
      <c r="BG59" s="238">
        <f t="shared" si="45"/>
        <v>0</v>
      </c>
      <c r="BH59" s="238">
        <f t="shared" si="45"/>
        <v>0</v>
      </c>
      <c r="BI59" s="238">
        <f t="shared" si="45"/>
        <v>0</v>
      </c>
      <c r="BJ59" s="238">
        <f t="shared" si="45"/>
        <v>0</v>
      </c>
      <c r="BK59" s="238">
        <f t="shared" si="45"/>
        <v>0</v>
      </c>
      <c r="BL59" s="238">
        <f t="shared" si="45"/>
        <v>0</v>
      </c>
      <c r="BM59" s="238">
        <f t="shared" si="45"/>
        <v>0</v>
      </c>
      <c r="BN59" s="238">
        <f t="shared" si="45"/>
        <v>0</v>
      </c>
      <c r="BO59" s="238">
        <f t="shared" si="45"/>
        <v>0</v>
      </c>
      <c r="BP59" s="238">
        <f t="shared" si="45"/>
        <v>0</v>
      </c>
      <c r="BQ59" s="238">
        <f t="shared" si="45"/>
        <v>0</v>
      </c>
      <c r="BR59" s="238">
        <f t="shared" si="45"/>
        <v>0</v>
      </c>
      <c r="BS59" s="238">
        <f t="shared" si="45"/>
        <v>0</v>
      </c>
      <c r="BT59" s="238">
        <f t="shared" si="45"/>
        <v>0</v>
      </c>
      <c r="BU59" s="238">
        <f t="shared" si="45"/>
        <v>0</v>
      </c>
      <c r="BV59" s="238">
        <f t="shared" si="45"/>
        <v>0</v>
      </c>
      <c r="BW59" s="238">
        <f t="shared" si="45"/>
        <v>0</v>
      </c>
      <c r="BX59" s="238">
        <f t="shared" si="45"/>
        <v>0</v>
      </c>
      <c r="BY59" s="238">
        <f t="shared" si="45"/>
        <v>0</v>
      </c>
      <c r="BZ59" s="238">
        <f t="shared" si="45"/>
        <v>0</v>
      </c>
      <c r="CA59" s="238">
        <f t="shared" si="45"/>
        <v>0</v>
      </c>
      <c r="CB59" s="238">
        <f t="shared" si="45"/>
        <v>0</v>
      </c>
      <c r="CC59" s="238">
        <f t="shared" si="45"/>
        <v>0</v>
      </c>
      <c r="CD59" s="238">
        <f t="shared" si="45"/>
        <v>0</v>
      </c>
      <c r="CE59" s="238">
        <f t="shared" si="45"/>
        <v>0</v>
      </c>
      <c r="CF59" s="238">
        <f t="shared" si="45"/>
        <v>0</v>
      </c>
      <c r="CG59" s="238">
        <f t="shared" si="45"/>
        <v>0</v>
      </c>
      <c r="CH59" s="238">
        <f t="shared" si="45"/>
        <v>0</v>
      </c>
      <c r="CI59" s="238">
        <f t="shared" si="45"/>
        <v>0</v>
      </c>
      <c r="CJ59" s="238">
        <f t="shared" si="45"/>
        <v>0</v>
      </c>
      <c r="CK59" s="238">
        <f t="shared" si="45"/>
        <v>0</v>
      </c>
      <c r="CL59" s="238">
        <f t="shared" si="45"/>
        <v>0</v>
      </c>
      <c r="CM59" s="238">
        <f t="shared" si="45"/>
        <v>0</v>
      </c>
      <c r="CN59" s="238">
        <f t="shared" si="45"/>
        <v>0</v>
      </c>
      <c r="CO59" s="238">
        <f t="shared" si="45"/>
        <v>0</v>
      </c>
      <c r="CP59" s="238">
        <f t="shared" si="45"/>
        <v>0</v>
      </c>
      <c r="CQ59" s="238">
        <f t="shared" si="45"/>
        <v>0</v>
      </c>
      <c r="CR59" s="238">
        <f t="shared" si="45"/>
        <v>0</v>
      </c>
      <c r="CS59" s="238">
        <f t="shared" si="45"/>
        <v>0</v>
      </c>
      <c r="CT59" s="238">
        <f t="shared" si="45"/>
        <v>0</v>
      </c>
      <c r="CU59" s="238">
        <f t="shared" si="45"/>
        <v>0</v>
      </c>
      <c r="CV59" s="238">
        <f t="shared" si="45"/>
        <v>0</v>
      </c>
      <c r="CW59" s="238">
        <f t="shared" si="45"/>
        <v>0</v>
      </c>
      <c r="CX59" s="238">
        <f t="shared" si="45"/>
        <v>0</v>
      </c>
      <c r="CY59" s="238">
        <f t="shared" si="45"/>
        <v>0</v>
      </c>
      <c r="CZ59" s="238">
        <f t="shared" si="45"/>
        <v>0</v>
      </c>
      <c r="DA59" s="238">
        <f t="shared" si="45"/>
        <v>0</v>
      </c>
      <c r="DB59" s="238">
        <f t="shared" si="45"/>
        <v>0</v>
      </c>
      <c r="DC59" s="238">
        <f t="shared" si="45"/>
        <v>0</v>
      </c>
      <c r="DD59" s="238">
        <f t="shared" si="45"/>
        <v>0</v>
      </c>
      <c r="DE59" s="238">
        <f t="shared" si="45"/>
        <v>0</v>
      </c>
      <c r="DF59" s="238">
        <f t="shared" si="45"/>
        <v>0</v>
      </c>
      <c r="DG59" s="238">
        <f t="shared" si="45"/>
        <v>0</v>
      </c>
      <c r="DH59" s="238">
        <f t="shared" si="45"/>
        <v>0</v>
      </c>
      <c r="DI59" s="238">
        <f t="shared" si="45"/>
        <v>0</v>
      </c>
      <c r="DJ59" s="238">
        <f t="shared" si="45"/>
        <v>0</v>
      </c>
      <c r="DK59" s="238">
        <f t="shared" si="45"/>
        <v>0</v>
      </c>
      <c r="DL59" s="238">
        <f t="shared" si="45"/>
        <v>0</v>
      </c>
      <c r="DM59" s="238">
        <f t="shared" si="45"/>
        <v>0</v>
      </c>
      <c r="DN59" s="238">
        <f t="shared" si="45"/>
        <v>0</v>
      </c>
      <c r="DO59" s="238">
        <f t="shared" si="45"/>
        <v>0</v>
      </c>
      <c r="DP59" s="238">
        <f t="shared" si="45"/>
        <v>0</v>
      </c>
      <c r="DQ59" s="238">
        <f t="shared" ref="DQ59:GB59" si="46" xml:space="preserve"> DQ56 + SUM(DQ58:DQ58)</f>
        <v>0</v>
      </c>
      <c r="DR59" s="238">
        <f t="shared" si="46"/>
        <v>0</v>
      </c>
      <c r="DS59" s="238">
        <f t="shared" si="46"/>
        <v>0</v>
      </c>
      <c r="DT59" s="238">
        <f t="shared" si="46"/>
        <v>0</v>
      </c>
      <c r="DU59" s="238">
        <f t="shared" si="46"/>
        <v>0</v>
      </c>
      <c r="DV59" s="238">
        <f t="shared" si="46"/>
        <v>0</v>
      </c>
      <c r="DW59" s="238">
        <f t="shared" si="46"/>
        <v>0</v>
      </c>
      <c r="DX59" s="238">
        <f t="shared" si="46"/>
        <v>0</v>
      </c>
      <c r="DY59" s="238">
        <f t="shared" si="46"/>
        <v>0</v>
      </c>
      <c r="DZ59" s="238">
        <f t="shared" si="46"/>
        <v>0</v>
      </c>
      <c r="EA59" s="238">
        <f t="shared" si="46"/>
        <v>0</v>
      </c>
      <c r="EB59" s="238">
        <f t="shared" si="46"/>
        <v>0</v>
      </c>
      <c r="EC59" s="238">
        <f t="shared" si="46"/>
        <v>0</v>
      </c>
      <c r="ED59" s="238">
        <f t="shared" si="46"/>
        <v>0</v>
      </c>
      <c r="EE59" s="238">
        <f t="shared" si="46"/>
        <v>0</v>
      </c>
      <c r="EF59" s="238">
        <f t="shared" si="46"/>
        <v>0</v>
      </c>
      <c r="EG59" s="238">
        <f t="shared" si="46"/>
        <v>0</v>
      </c>
      <c r="EH59" s="238">
        <f t="shared" si="46"/>
        <v>0</v>
      </c>
      <c r="EI59" s="238">
        <f t="shared" si="46"/>
        <v>0</v>
      </c>
      <c r="EJ59" s="238">
        <f t="shared" si="46"/>
        <v>0</v>
      </c>
      <c r="EK59" s="238">
        <f t="shared" si="46"/>
        <v>0</v>
      </c>
      <c r="EL59" s="238">
        <f t="shared" si="46"/>
        <v>0</v>
      </c>
      <c r="EM59" s="238">
        <f t="shared" si="46"/>
        <v>0</v>
      </c>
      <c r="EN59" s="238">
        <f t="shared" si="46"/>
        <v>0</v>
      </c>
      <c r="EO59" s="238">
        <f t="shared" si="46"/>
        <v>0</v>
      </c>
      <c r="EP59" s="238">
        <f t="shared" si="46"/>
        <v>0</v>
      </c>
      <c r="EQ59" s="238">
        <f t="shared" si="46"/>
        <v>0</v>
      </c>
      <c r="ER59" s="238">
        <f t="shared" si="46"/>
        <v>0</v>
      </c>
      <c r="ES59" s="238">
        <f t="shared" si="46"/>
        <v>0</v>
      </c>
      <c r="ET59" s="238">
        <f t="shared" si="46"/>
        <v>0</v>
      </c>
      <c r="EU59" s="238">
        <f t="shared" si="46"/>
        <v>0</v>
      </c>
      <c r="EV59" s="238">
        <f t="shared" si="46"/>
        <v>0</v>
      </c>
      <c r="EW59" s="238">
        <f t="shared" si="46"/>
        <v>0</v>
      </c>
      <c r="EX59" s="238">
        <f t="shared" si="46"/>
        <v>0</v>
      </c>
      <c r="EY59" s="238">
        <f t="shared" si="46"/>
        <v>0</v>
      </c>
      <c r="EZ59" s="238">
        <f t="shared" si="46"/>
        <v>0</v>
      </c>
      <c r="FA59" s="238">
        <f t="shared" si="46"/>
        <v>0</v>
      </c>
      <c r="FB59" s="238">
        <f t="shared" si="46"/>
        <v>0</v>
      </c>
      <c r="FC59" s="238">
        <f t="shared" si="46"/>
        <v>0</v>
      </c>
      <c r="FD59" s="238">
        <f t="shared" si="46"/>
        <v>0</v>
      </c>
      <c r="FE59" s="238">
        <f t="shared" si="46"/>
        <v>0</v>
      </c>
      <c r="FF59" s="238">
        <f t="shared" si="46"/>
        <v>0</v>
      </c>
      <c r="FG59" s="238">
        <f t="shared" si="46"/>
        <v>0</v>
      </c>
      <c r="FH59" s="238">
        <f t="shared" si="46"/>
        <v>0</v>
      </c>
      <c r="FI59" s="238">
        <f t="shared" si="46"/>
        <v>0</v>
      </c>
      <c r="FJ59" s="238">
        <f t="shared" si="46"/>
        <v>0</v>
      </c>
      <c r="FK59" s="238">
        <f t="shared" si="46"/>
        <v>0</v>
      </c>
      <c r="FL59" s="238">
        <f t="shared" si="46"/>
        <v>0</v>
      </c>
      <c r="FM59" s="238">
        <f t="shared" si="46"/>
        <v>0</v>
      </c>
      <c r="FN59" s="238">
        <f t="shared" si="46"/>
        <v>0</v>
      </c>
      <c r="FO59" s="238">
        <f t="shared" si="46"/>
        <v>0</v>
      </c>
      <c r="FP59" s="238">
        <f t="shared" si="46"/>
        <v>0</v>
      </c>
      <c r="FQ59" s="238">
        <f t="shared" si="46"/>
        <v>0</v>
      </c>
      <c r="FR59" s="238">
        <f t="shared" si="46"/>
        <v>0</v>
      </c>
      <c r="FS59" s="238">
        <f t="shared" si="46"/>
        <v>0</v>
      </c>
      <c r="FT59" s="238">
        <f t="shared" si="46"/>
        <v>0</v>
      </c>
      <c r="FU59" s="238">
        <f t="shared" si="46"/>
        <v>0</v>
      </c>
      <c r="FV59" s="238">
        <f t="shared" si="46"/>
        <v>0</v>
      </c>
      <c r="FW59" s="238">
        <f t="shared" si="46"/>
        <v>0</v>
      </c>
      <c r="FX59" s="238">
        <f t="shared" si="46"/>
        <v>0</v>
      </c>
      <c r="FY59" s="238">
        <f t="shared" si="46"/>
        <v>0</v>
      </c>
      <c r="FZ59" s="238">
        <f t="shared" si="46"/>
        <v>0</v>
      </c>
      <c r="GA59" s="238">
        <f t="shared" si="46"/>
        <v>0</v>
      </c>
      <c r="GB59" s="238">
        <f t="shared" si="46"/>
        <v>0</v>
      </c>
      <c r="GC59" s="238">
        <f t="shared" ref="GC59:GJ59" si="47" xml:space="preserve"> GC56 + SUM(GC58:GC58)</f>
        <v>0</v>
      </c>
      <c r="GD59" s="238">
        <f t="shared" si="47"/>
        <v>0</v>
      </c>
      <c r="GE59" s="238">
        <f t="shared" si="47"/>
        <v>0</v>
      </c>
      <c r="GF59" s="238">
        <f t="shared" si="47"/>
        <v>0</v>
      </c>
      <c r="GG59" s="238">
        <f t="shared" si="47"/>
        <v>0</v>
      </c>
      <c r="GH59" s="238">
        <f t="shared" si="47"/>
        <v>0</v>
      </c>
      <c r="GI59" s="238">
        <f t="shared" si="47"/>
        <v>0</v>
      </c>
      <c r="GJ59" s="238">
        <f t="shared" si="47"/>
        <v>0</v>
      </c>
    </row>
    <row r="60" spans="1:192" s="518" customFormat="1" outlineLevel="1" x14ac:dyDescent="0.25">
      <c r="A60" s="211"/>
      <c r="B60" s="211"/>
      <c r="C60" s="212"/>
      <c r="D60" s="215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1"/>
      <c r="CA60" s="241"/>
      <c r="CB60" s="241"/>
      <c r="CC60" s="241"/>
      <c r="CD60" s="241"/>
      <c r="CE60" s="241"/>
      <c r="CF60" s="241"/>
      <c r="CG60" s="241"/>
      <c r="CH60" s="241"/>
      <c r="CI60" s="241"/>
      <c r="CJ60" s="241"/>
      <c r="CK60" s="241"/>
      <c r="CL60" s="241"/>
      <c r="CM60" s="241"/>
      <c r="CN60" s="241"/>
      <c r="CO60" s="241"/>
      <c r="CP60" s="241"/>
      <c r="CQ60" s="241"/>
      <c r="CR60" s="241"/>
      <c r="CS60" s="241"/>
      <c r="CT60" s="241"/>
      <c r="CU60" s="241"/>
      <c r="CV60" s="241"/>
      <c r="CW60" s="241"/>
      <c r="CX60" s="241"/>
      <c r="CY60" s="241"/>
      <c r="CZ60" s="241"/>
      <c r="DA60" s="241"/>
      <c r="DB60" s="241"/>
      <c r="DC60" s="241"/>
      <c r="DD60" s="241"/>
      <c r="DE60" s="241"/>
      <c r="DF60" s="241"/>
      <c r="DG60" s="241"/>
      <c r="DH60" s="241"/>
      <c r="DI60" s="241"/>
      <c r="DJ60" s="241"/>
      <c r="DK60" s="241"/>
      <c r="DL60" s="241"/>
      <c r="DM60" s="241"/>
      <c r="DN60" s="241"/>
      <c r="DO60" s="241"/>
      <c r="DP60" s="241"/>
      <c r="DQ60" s="241"/>
      <c r="DR60" s="241"/>
      <c r="DS60" s="241"/>
      <c r="DT60" s="241"/>
      <c r="DU60" s="241"/>
      <c r="DV60" s="241"/>
      <c r="DW60" s="241"/>
      <c r="DX60" s="241"/>
      <c r="DY60" s="241"/>
      <c r="DZ60" s="241"/>
      <c r="EA60" s="241"/>
      <c r="EB60" s="241"/>
      <c r="EC60" s="241"/>
      <c r="ED60" s="241"/>
      <c r="EE60" s="241"/>
      <c r="EF60" s="241"/>
      <c r="EG60" s="241"/>
      <c r="EH60" s="241"/>
      <c r="EI60" s="241"/>
      <c r="EJ60" s="241"/>
      <c r="EK60" s="241"/>
      <c r="EL60" s="241"/>
      <c r="EM60" s="241"/>
      <c r="EN60" s="241"/>
      <c r="EO60" s="241"/>
      <c r="EP60" s="241"/>
      <c r="EQ60" s="241"/>
      <c r="ER60" s="241"/>
      <c r="ES60" s="241"/>
      <c r="ET60" s="241"/>
      <c r="EU60" s="241"/>
      <c r="EV60" s="241"/>
      <c r="EW60" s="241"/>
      <c r="EX60" s="241"/>
      <c r="EY60" s="241"/>
      <c r="EZ60" s="241"/>
      <c r="FA60" s="241"/>
      <c r="FB60" s="241"/>
      <c r="FC60" s="241"/>
      <c r="FD60" s="241"/>
      <c r="FE60" s="241"/>
      <c r="FF60" s="241"/>
      <c r="FG60" s="241"/>
      <c r="FH60" s="241"/>
      <c r="FI60" s="241"/>
      <c r="FJ60" s="241"/>
      <c r="FK60" s="241"/>
      <c r="FL60" s="241"/>
      <c r="FM60" s="241"/>
      <c r="FN60" s="241"/>
      <c r="FO60" s="241"/>
      <c r="FP60" s="241"/>
      <c r="FQ60" s="241"/>
      <c r="FR60" s="241"/>
      <c r="FS60" s="241"/>
      <c r="FT60" s="241"/>
      <c r="FU60" s="241"/>
      <c r="FV60" s="241"/>
      <c r="FW60" s="241"/>
      <c r="FX60" s="241"/>
      <c r="FY60" s="241"/>
      <c r="FZ60" s="241"/>
      <c r="GA60" s="241"/>
      <c r="GB60" s="241"/>
      <c r="GC60" s="241"/>
      <c r="GD60" s="241"/>
      <c r="GE60" s="241"/>
      <c r="GF60" s="241"/>
      <c r="GG60" s="241"/>
      <c r="GH60" s="241"/>
      <c r="GI60" s="241"/>
      <c r="GJ60" s="241"/>
    </row>
    <row r="61" spans="1:192" s="518" customFormat="1" outlineLevel="1" x14ac:dyDescent="0.25">
      <c r="A61" s="211"/>
      <c r="B61" s="211"/>
      <c r="C61" s="212"/>
      <c r="D61" s="215"/>
      <c r="E61" s="241" t="str">
        <f xml:space="preserve"> Debt!E$161</f>
        <v>Shareholder loan interest paid</v>
      </c>
      <c r="F61" s="241">
        <f xml:space="preserve"> Debt!F$161</f>
        <v>0</v>
      </c>
      <c r="G61" s="241" t="str">
        <f xml:space="preserve"> Debt!G$161</f>
        <v>$ 000s</v>
      </c>
      <c r="H61" s="241">
        <f xml:space="preserve"> Debt!H$161</f>
        <v>-125351.89588671888</v>
      </c>
      <c r="I61" s="241">
        <f xml:space="preserve"> Debt!I$161</f>
        <v>0</v>
      </c>
      <c r="J61" s="241">
        <f xml:space="preserve"> Debt!J$161</f>
        <v>0</v>
      </c>
      <c r="K61" s="241">
        <f xml:space="preserve"> Debt!K$161</f>
        <v>0</v>
      </c>
      <c r="L61" s="241">
        <f xml:space="preserve"> Debt!L$161</f>
        <v>0</v>
      </c>
      <c r="M61" s="241">
        <f xml:space="preserve"> Debt!M$161</f>
        <v>0</v>
      </c>
      <c r="N61" s="241">
        <f xml:space="preserve"> Debt!N$161</f>
        <v>0</v>
      </c>
      <c r="O61" s="241">
        <f xml:space="preserve"> Debt!O$161</f>
        <v>0</v>
      </c>
      <c r="P61" s="241">
        <f xml:space="preserve"> Debt!P$161</f>
        <v>0</v>
      </c>
      <c r="Q61" s="241">
        <f xml:space="preserve"> Debt!Q$161</f>
        <v>-4109.450601030725</v>
      </c>
      <c r="R61" s="241">
        <f xml:space="preserve"> Debt!R$161</f>
        <v>-4082.2687189883404</v>
      </c>
      <c r="S61" s="241">
        <f xml:space="preserve"> Debt!S$161</f>
        <v>-4053.1672403777825</v>
      </c>
      <c r="T61" s="241">
        <f xml:space="preserve"> Debt!T$161</f>
        <v>-4021.44760378819</v>
      </c>
      <c r="U61" s="241">
        <f xml:space="preserve"> Debt!U$161</f>
        <v>-3991.0746443522548</v>
      </c>
      <c r="V61" s="241">
        <f xml:space="preserve"> Debt!V$161</f>
        <v>-3958.3783830613806</v>
      </c>
      <c r="W61" s="241">
        <f xml:space="preserve"> Debt!W$161</f>
        <v>-3927.3350396942196</v>
      </c>
      <c r="X61" s="241">
        <f xml:space="preserve"> Debt!X$161</f>
        <v>-3893.2672925990473</v>
      </c>
      <c r="Y61" s="241">
        <f xml:space="preserve"> Debt!Y$161</f>
        <v>-3860.1705110167354</v>
      </c>
      <c r="Z61" s="241">
        <f xml:space="preserve"> Debt!Z$161</f>
        <v>-3825.9125158497391</v>
      </c>
      <c r="AA61" s="241">
        <f xml:space="preserve"> Debt!AA$161</f>
        <v>-3792.2852687160107</v>
      </c>
      <c r="AB61" s="241">
        <f xml:space="preserve"> Debt!AB$161</f>
        <v>-3756.2528150464632</v>
      </c>
      <c r="AC61" s="241">
        <f xml:space="preserve"> Debt!AC$161</f>
        <v>-3721.3930130426161</v>
      </c>
      <c r="AD61" s="241">
        <f xml:space="preserve"> Debt!AD$161</f>
        <v>-3684.0921815643351</v>
      </c>
      <c r="AE61" s="241">
        <f xml:space="preserve"> Debt!AE$161</f>
        <v>-3648.2451445138386</v>
      </c>
      <c r="AF61" s="241">
        <f xml:space="preserve"> Debt!AF$161</f>
        <v>-3609.2692179859991</v>
      </c>
      <c r="AG61" s="241">
        <f xml:space="preserve"> Debt!AG$161</f>
        <v>-3571.0755370883962</v>
      </c>
      <c r="AH61" s="241">
        <f xml:space="preserve"> Debt!AH$161</f>
        <v>-3531.5318598722924</v>
      </c>
      <c r="AI61" s="241">
        <f xml:space="preserve"> Debt!AI$161</f>
        <v>-3492.4280746614613</v>
      </c>
      <c r="AJ61" s="241">
        <f xml:space="preserve"> Debt!AJ$161</f>
        <v>-3450.7618279894232</v>
      </c>
      <c r="AK61" s="241">
        <f xml:space="preserve"> Debt!AK$161</f>
        <v>-3410.038960415271</v>
      </c>
      <c r="AL61" s="241">
        <f xml:space="preserve"> Debt!AL$161</f>
        <v>-3366.7019713259442</v>
      </c>
      <c r="AM61" s="241">
        <f xml:space="preserve"> Debt!AM$161</f>
        <v>-3324.5588458552943</v>
      </c>
      <c r="AN61" s="241">
        <f xml:space="preserve"> Debt!AN$161</f>
        <v>-3279.1234449582389</v>
      </c>
      <c r="AO61" s="241">
        <f xml:space="preserve"> Debt!AO$161</f>
        <v>-3234.2168486052205</v>
      </c>
      <c r="AP61" s="241">
        <f xml:space="preserve"> Debt!AP$161</f>
        <v>-3187.7030851998875</v>
      </c>
      <c r="AQ61" s="241">
        <f xml:space="preserve"> Debt!AQ$161</f>
        <v>-3141.3686301299981</v>
      </c>
      <c r="AR61" s="241">
        <f xml:space="preserve"> Debt!AR$161</f>
        <v>-3092.2427758676968</v>
      </c>
      <c r="AS61" s="241">
        <f xml:space="preserve"> Debt!AS$161</f>
        <v>-3043.753752473508</v>
      </c>
      <c r="AT61" s="241">
        <f xml:space="preserve"> Debt!AT$161</f>
        <v>-2992.3993659073039</v>
      </c>
      <c r="AU61" s="241">
        <f xml:space="preserve"> Debt!AU$161</f>
        <v>-2941.8940410862051</v>
      </c>
      <c r="AV61" s="241">
        <f xml:space="preserve"> Debt!AV$161</f>
        <v>-2887.8494396367105</v>
      </c>
      <c r="AW61" s="241">
        <f xml:space="preserve"> Debt!AW$161</f>
        <v>-2833.9893829183866</v>
      </c>
      <c r="AX61" s="241">
        <f xml:space="preserve"> Debt!AX$161</f>
        <v>-2557.7104363902731</v>
      </c>
      <c r="AY61" s="241">
        <f xml:space="preserve"> Debt!AY$161</f>
        <v>-2275.0778665596767</v>
      </c>
      <c r="AZ61" s="241">
        <f xml:space="preserve"> Debt!AZ$161</f>
        <v>-1758.1240729552221</v>
      </c>
      <c r="BA61" s="241">
        <f xml:space="preserve"> Debt!BA$161</f>
        <v>-1228.3069996407139</v>
      </c>
      <c r="BB61" s="241">
        <f xml:space="preserve"> Debt!BB$161</f>
        <v>-673.03534070913361</v>
      </c>
      <c r="BC61" s="241">
        <f xml:space="preserve"> Debt!BC$161</f>
        <v>-143.99313484489792</v>
      </c>
      <c r="BD61" s="241">
        <f xml:space="preserve"> Debt!BD$161</f>
        <v>0</v>
      </c>
      <c r="BE61" s="241">
        <f xml:space="preserve"> Debt!BE$161</f>
        <v>0</v>
      </c>
      <c r="BF61" s="241">
        <f xml:space="preserve"> Debt!BF$161</f>
        <v>0</v>
      </c>
      <c r="BG61" s="241">
        <f xml:space="preserve"> Debt!BG$161</f>
        <v>0</v>
      </c>
      <c r="BH61" s="241">
        <f xml:space="preserve"> Debt!BH$161</f>
        <v>0</v>
      </c>
      <c r="BI61" s="241">
        <f xml:space="preserve"> Debt!BI$161</f>
        <v>0</v>
      </c>
      <c r="BJ61" s="241">
        <f xml:space="preserve"> Debt!BJ$161</f>
        <v>0</v>
      </c>
      <c r="BK61" s="241">
        <f xml:space="preserve"> Debt!BK$161</f>
        <v>0</v>
      </c>
      <c r="BL61" s="241">
        <f xml:space="preserve"> Debt!BL$161</f>
        <v>0</v>
      </c>
      <c r="BM61" s="241">
        <f xml:space="preserve"> Debt!BM$161</f>
        <v>0</v>
      </c>
      <c r="BN61" s="241">
        <f xml:space="preserve"> Debt!BN$161</f>
        <v>0</v>
      </c>
      <c r="BO61" s="241">
        <f xml:space="preserve"> Debt!BO$161</f>
        <v>0</v>
      </c>
      <c r="BP61" s="241">
        <f xml:space="preserve"> Debt!BP$161</f>
        <v>0</v>
      </c>
      <c r="BQ61" s="241">
        <f xml:space="preserve"> Debt!BQ$161</f>
        <v>0</v>
      </c>
      <c r="BR61" s="241">
        <f xml:space="preserve"> Debt!BR$161</f>
        <v>0</v>
      </c>
      <c r="BS61" s="241">
        <f xml:space="preserve"> Debt!BS$161</f>
        <v>0</v>
      </c>
      <c r="BT61" s="241">
        <f xml:space="preserve"> Debt!BT$161</f>
        <v>0</v>
      </c>
      <c r="BU61" s="241">
        <f xml:space="preserve"> Debt!BU$161</f>
        <v>0</v>
      </c>
      <c r="BV61" s="241">
        <f xml:space="preserve"> Debt!BV$161</f>
        <v>0</v>
      </c>
      <c r="BW61" s="241">
        <f xml:space="preserve"> Debt!BW$161</f>
        <v>0</v>
      </c>
      <c r="BX61" s="241">
        <f xml:space="preserve"> Debt!BX$161</f>
        <v>0</v>
      </c>
      <c r="BY61" s="241">
        <f xml:space="preserve"> Debt!BY$161</f>
        <v>0</v>
      </c>
      <c r="BZ61" s="241">
        <f xml:space="preserve"> Debt!BZ$161</f>
        <v>0</v>
      </c>
      <c r="CA61" s="241">
        <f xml:space="preserve"> Debt!CA$161</f>
        <v>0</v>
      </c>
      <c r="CB61" s="241">
        <f xml:space="preserve"> Debt!CB$161</f>
        <v>0</v>
      </c>
      <c r="CC61" s="241">
        <f xml:space="preserve"> Debt!CC$161</f>
        <v>0</v>
      </c>
      <c r="CD61" s="241">
        <f xml:space="preserve"> Debt!CD$161</f>
        <v>0</v>
      </c>
      <c r="CE61" s="241">
        <f xml:space="preserve"> Debt!CE$161</f>
        <v>0</v>
      </c>
      <c r="CF61" s="241">
        <f xml:space="preserve"> Debt!CF$161</f>
        <v>0</v>
      </c>
      <c r="CG61" s="241">
        <f xml:space="preserve"> Debt!CG$161</f>
        <v>0</v>
      </c>
      <c r="CH61" s="241">
        <f xml:space="preserve"> Debt!CH$161</f>
        <v>0</v>
      </c>
      <c r="CI61" s="241">
        <f xml:space="preserve"> Debt!CI$161</f>
        <v>0</v>
      </c>
      <c r="CJ61" s="241">
        <f xml:space="preserve"> Debt!CJ$161</f>
        <v>0</v>
      </c>
      <c r="CK61" s="241">
        <f xml:space="preserve"> Debt!CK$161</f>
        <v>0</v>
      </c>
      <c r="CL61" s="241">
        <f xml:space="preserve"> Debt!CL$161</f>
        <v>0</v>
      </c>
      <c r="CM61" s="241">
        <f xml:space="preserve"> Debt!CM$161</f>
        <v>0</v>
      </c>
      <c r="CN61" s="241">
        <f xml:space="preserve"> Debt!CN$161</f>
        <v>0</v>
      </c>
      <c r="CO61" s="241">
        <f xml:space="preserve"> Debt!CO$161</f>
        <v>0</v>
      </c>
      <c r="CP61" s="241">
        <f xml:space="preserve"> Debt!CP$161</f>
        <v>0</v>
      </c>
      <c r="CQ61" s="241">
        <f xml:space="preserve"> Debt!CQ$161</f>
        <v>0</v>
      </c>
      <c r="CR61" s="241">
        <f xml:space="preserve"> Debt!CR$161</f>
        <v>0</v>
      </c>
      <c r="CS61" s="241">
        <f xml:space="preserve"> Debt!CS$161</f>
        <v>0</v>
      </c>
      <c r="CT61" s="241">
        <f xml:space="preserve"> Debt!CT$161</f>
        <v>0</v>
      </c>
      <c r="CU61" s="241">
        <f xml:space="preserve"> Debt!CU$161</f>
        <v>0</v>
      </c>
      <c r="CV61" s="241">
        <f xml:space="preserve"> Debt!CV$161</f>
        <v>0</v>
      </c>
      <c r="CW61" s="241">
        <f xml:space="preserve"> Debt!CW$161</f>
        <v>0</v>
      </c>
      <c r="CX61" s="241">
        <f xml:space="preserve"> Debt!CX$161</f>
        <v>0</v>
      </c>
      <c r="CY61" s="241">
        <f xml:space="preserve"> Debt!CY$161</f>
        <v>0</v>
      </c>
      <c r="CZ61" s="241">
        <f xml:space="preserve"> Debt!CZ$161</f>
        <v>0</v>
      </c>
      <c r="DA61" s="241">
        <f xml:space="preserve"> Debt!DA$161</f>
        <v>0</v>
      </c>
      <c r="DB61" s="241">
        <f xml:space="preserve"> Debt!DB$161</f>
        <v>0</v>
      </c>
      <c r="DC61" s="241">
        <f xml:space="preserve"> Debt!DC$161</f>
        <v>0</v>
      </c>
      <c r="DD61" s="241">
        <f xml:space="preserve"> Debt!DD$161</f>
        <v>0</v>
      </c>
      <c r="DE61" s="241">
        <f xml:space="preserve"> Debt!DE$161</f>
        <v>0</v>
      </c>
      <c r="DF61" s="241">
        <f xml:space="preserve"> Debt!DF$161</f>
        <v>0</v>
      </c>
      <c r="DG61" s="241">
        <f xml:space="preserve"> Debt!DG$161</f>
        <v>0</v>
      </c>
      <c r="DH61" s="241">
        <f xml:space="preserve"> Debt!DH$161</f>
        <v>0</v>
      </c>
      <c r="DI61" s="241">
        <f xml:space="preserve"> Debt!DI$161</f>
        <v>0</v>
      </c>
      <c r="DJ61" s="241">
        <f xml:space="preserve"> Debt!DJ$161</f>
        <v>0</v>
      </c>
      <c r="DK61" s="241">
        <f xml:space="preserve"> Debt!DK$161</f>
        <v>0</v>
      </c>
      <c r="DL61" s="241">
        <f xml:space="preserve"> Debt!DL$161</f>
        <v>0</v>
      </c>
      <c r="DM61" s="241">
        <f xml:space="preserve"> Debt!DM$161</f>
        <v>0</v>
      </c>
      <c r="DN61" s="241">
        <f xml:space="preserve"> Debt!DN$161</f>
        <v>0</v>
      </c>
      <c r="DO61" s="241">
        <f xml:space="preserve"> Debt!DO$161</f>
        <v>0</v>
      </c>
      <c r="DP61" s="241">
        <f xml:space="preserve"> Debt!DP$161</f>
        <v>0</v>
      </c>
      <c r="DQ61" s="241">
        <f xml:space="preserve"> Debt!DQ$161</f>
        <v>0</v>
      </c>
      <c r="DR61" s="241">
        <f xml:space="preserve"> Debt!DR$161</f>
        <v>0</v>
      </c>
      <c r="DS61" s="241">
        <f xml:space="preserve"> Debt!DS$161</f>
        <v>0</v>
      </c>
      <c r="DT61" s="241">
        <f xml:space="preserve"> Debt!DT$161</f>
        <v>0</v>
      </c>
      <c r="DU61" s="241">
        <f xml:space="preserve"> Debt!DU$161</f>
        <v>0</v>
      </c>
      <c r="DV61" s="241">
        <f xml:space="preserve"> Debt!DV$161</f>
        <v>0</v>
      </c>
      <c r="DW61" s="241">
        <f xml:space="preserve"> Debt!DW$161</f>
        <v>0</v>
      </c>
      <c r="DX61" s="241">
        <f xml:space="preserve"> Debt!DX$161</f>
        <v>0</v>
      </c>
      <c r="DY61" s="241">
        <f xml:space="preserve"> Debt!DY$161</f>
        <v>0</v>
      </c>
      <c r="DZ61" s="241">
        <f xml:space="preserve"> Debt!DZ$161</f>
        <v>0</v>
      </c>
      <c r="EA61" s="241">
        <f xml:space="preserve"> Debt!EA$161</f>
        <v>0</v>
      </c>
      <c r="EB61" s="241">
        <f xml:space="preserve"> Debt!EB$161</f>
        <v>0</v>
      </c>
      <c r="EC61" s="241">
        <f xml:space="preserve"> Debt!EC$161</f>
        <v>0</v>
      </c>
      <c r="ED61" s="241">
        <f xml:space="preserve"> Debt!ED$161</f>
        <v>0</v>
      </c>
      <c r="EE61" s="241">
        <f xml:space="preserve"> Debt!EE$161</f>
        <v>0</v>
      </c>
      <c r="EF61" s="241">
        <f xml:space="preserve"> Debt!EF$161</f>
        <v>0</v>
      </c>
      <c r="EG61" s="241">
        <f xml:space="preserve"> Debt!EG$161</f>
        <v>0</v>
      </c>
      <c r="EH61" s="241">
        <f xml:space="preserve"> Debt!EH$161</f>
        <v>0</v>
      </c>
      <c r="EI61" s="241">
        <f xml:space="preserve"> Debt!EI$161</f>
        <v>0</v>
      </c>
      <c r="EJ61" s="241">
        <f xml:space="preserve"> Debt!EJ$161</f>
        <v>0</v>
      </c>
      <c r="EK61" s="241">
        <f xml:space="preserve"> Debt!EK$161</f>
        <v>0</v>
      </c>
      <c r="EL61" s="241">
        <f xml:space="preserve"> Debt!EL$161</f>
        <v>0</v>
      </c>
      <c r="EM61" s="241">
        <f xml:space="preserve"> Debt!EM$161</f>
        <v>0</v>
      </c>
      <c r="EN61" s="241">
        <f xml:space="preserve"> Debt!EN$161</f>
        <v>0</v>
      </c>
      <c r="EO61" s="241">
        <f xml:space="preserve"> Debt!EO$161</f>
        <v>0</v>
      </c>
      <c r="EP61" s="241">
        <f xml:space="preserve"> Debt!EP$161</f>
        <v>0</v>
      </c>
      <c r="EQ61" s="241">
        <f xml:space="preserve"> Debt!EQ$161</f>
        <v>0</v>
      </c>
      <c r="ER61" s="241">
        <f xml:space="preserve"> Debt!ER$161</f>
        <v>0</v>
      </c>
      <c r="ES61" s="241">
        <f xml:space="preserve"> Debt!ES$161</f>
        <v>0</v>
      </c>
      <c r="ET61" s="241">
        <f xml:space="preserve"> Debt!ET$161</f>
        <v>0</v>
      </c>
      <c r="EU61" s="241">
        <f xml:space="preserve"> Debt!EU$161</f>
        <v>0</v>
      </c>
      <c r="EV61" s="241">
        <f xml:space="preserve"> Debt!EV$161</f>
        <v>0</v>
      </c>
      <c r="EW61" s="241">
        <f xml:space="preserve"> Debt!EW$161</f>
        <v>0</v>
      </c>
      <c r="EX61" s="241">
        <f xml:space="preserve"> Debt!EX$161</f>
        <v>0</v>
      </c>
      <c r="EY61" s="241">
        <f xml:space="preserve"> Debt!EY$161</f>
        <v>0</v>
      </c>
      <c r="EZ61" s="241">
        <f xml:space="preserve"> Debt!EZ$161</f>
        <v>0</v>
      </c>
      <c r="FA61" s="241">
        <f xml:space="preserve"> Debt!FA$161</f>
        <v>0</v>
      </c>
      <c r="FB61" s="241">
        <f xml:space="preserve"> Debt!FB$161</f>
        <v>0</v>
      </c>
      <c r="FC61" s="241">
        <f xml:space="preserve"> Debt!FC$161</f>
        <v>0</v>
      </c>
      <c r="FD61" s="241">
        <f xml:space="preserve"> Debt!FD$161</f>
        <v>0</v>
      </c>
      <c r="FE61" s="241">
        <f xml:space="preserve"> Debt!FE$161</f>
        <v>0</v>
      </c>
      <c r="FF61" s="241">
        <f xml:space="preserve"> Debt!FF$161</f>
        <v>0</v>
      </c>
      <c r="FG61" s="241">
        <f xml:space="preserve"> Debt!FG$161</f>
        <v>0</v>
      </c>
      <c r="FH61" s="241">
        <f xml:space="preserve"> Debt!FH$161</f>
        <v>0</v>
      </c>
      <c r="FI61" s="241">
        <f xml:space="preserve"> Debt!FI$161</f>
        <v>0</v>
      </c>
      <c r="FJ61" s="241">
        <f xml:space="preserve"> Debt!FJ$161</f>
        <v>0</v>
      </c>
      <c r="FK61" s="241">
        <f xml:space="preserve"> Debt!FK$161</f>
        <v>0</v>
      </c>
      <c r="FL61" s="241">
        <f xml:space="preserve"> Debt!FL$161</f>
        <v>0</v>
      </c>
      <c r="FM61" s="241">
        <f xml:space="preserve"> Debt!FM$161</f>
        <v>0</v>
      </c>
      <c r="FN61" s="241">
        <f xml:space="preserve"> Debt!FN$161</f>
        <v>0</v>
      </c>
      <c r="FO61" s="241">
        <f xml:space="preserve"> Debt!FO$161</f>
        <v>0</v>
      </c>
      <c r="FP61" s="241">
        <f xml:space="preserve"> Debt!FP$161</f>
        <v>0</v>
      </c>
      <c r="FQ61" s="241">
        <f xml:space="preserve"> Debt!FQ$161</f>
        <v>0</v>
      </c>
      <c r="FR61" s="241">
        <f xml:space="preserve"> Debt!FR$161</f>
        <v>0</v>
      </c>
      <c r="FS61" s="241">
        <f xml:space="preserve"> Debt!FS$161</f>
        <v>0</v>
      </c>
      <c r="FT61" s="241">
        <f xml:space="preserve"> Debt!FT$161</f>
        <v>0</v>
      </c>
      <c r="FU61" s="241">
        <f xml:space="preserve"> Debt!FU$161</f>
        <v>0</v>
      </c>
      <c r="FV61" s="241">
        <f xml:space="preserve"> Debt!FV$161</f>
        <v>0</v>
      </c>
      <c r="FW61" s="241">
        <f xml:space="preserve"> Debt!FW$161</f>
        <v>0</v>
      </c>
      <c r="FX61" s="241">
        <f xml:space="preserve"> Debt!FX$161</f>
        <v>0</v>
      </c>
      <c r="FY61" s="241">
        <f xml:space="preserve"> Debt!FY$161</f>
        <v>0</v>
      </c>
      <c r="FZ61" s="241">
        <f xml:space="preserve"> Debt!FZ$161</f>
        <v>0</v>
      </c>
      <c r="GA61" s="241">
        <f xml:space="preserve"> Debt!GA$161</f>
        <v>0</v>
      </c>
      <c r="GB61" s="241">
        <f xml:space="preserve"> Debt!GB$161</f>
        <v>0</v>
      </c>
      <c r="GC61" s="241">
        <f xml:space="preserve"> Debt!GC$161</f>
        <v>0</v>
      </c>
      <c r="GD61" s="241">
        <f xml:space="preserve"> Debt!GD$161</f>
        <v>0</v>
      </c>
      <c r="GE61" s="241">
        <f xml:space="preserve"> Debt!GE$161</f>
        <v>0</v>
      </c>
      <c r="GF61" s="241">
        <f xml:space="preserve"> Debt!GF$161</f>
        <v>0</v>
      </c>
      <c r="GG61" s="241">
        <f xml:space="preserve"> Debt!GG$161</f>
        <v>0</v>
      </c>
      <c r="GH61" s="241">
        <f xml:space="preserve"> Debt!GH$161</f>
        <v>0</v>
      </c>
      <c r="GI61" s="241">
        <f xml:space="preserve"> Debt!GI$161</f>
        <v>0</v>
      </c>
      <c r="GJ61" s="241">
        <f xml:space="preserve"> Debt!GJ$161</f>
        <v>0</v>
      </c>
    </row>
    <row r="62" spans="1:192" s="518" customFormat="1" outlineLevel="1" x14ac:dyDescent="0.25">
      <c r="A62" s="211"/>
      <c r="B62" s="211"/>
      <c r="C62" s="212"/>
      <c r="D62" s="215"/>
      <c r="E62" s="241" t="str">
        <f xml:space="preserve"> Debt!E$176</f>
        <v>Shareholder loan principal repayment</v>
      </c>
      <c r="F62" s="241">
        <f xml:space="preserve"> Debt!F$176</f>
        <v>0</v>
      </c>
      <c r="G62" s="241" t="str">
        <f xml:space="preserve"> Debt!G$176</f>
        <v>$ 000s</v>
      </c>
      <c r="H62" s="241">
        <f xml:space="preserve"> Debt!H$176</f>
        <v>-93184.820885050518</v>
      </c>
      <c r="I62" s="241">
        <f xml:space="preserve"> Debt!I$176</f>
        <v>0</v>
      </c>
      <c r="J62" s="241">
        <f xml:space="preserve"> Debt!J$176</f>
        <v>0</v>
      </c>
      <c r="K62" s="241">
        <f xml:space="preserve"> Debt!K$176</f>
        <v>0</v>
      </c>
      <c r="L62" s="241">
        <f xml:space="preserve"> Debt!L$176</f>
        <v>0</v>
      </c>
      <c r="M62" s="241">
        <f xml:space="preserve"> Debt!M$176</f>
        <v>0</v>
      </c>
      <c r="N62" s="241">
        <f xml:space="preserve"> Debt!N$176</f>
        <v>0</v>
      </c>
      <c r="O62" s="241">
        <f xml:space="preserve"> Debt!O$176</f>
        <v>0</v>
      </c>
      <c r="P62" s="241">
        <f xml:space="preserve"> Debt!P$176</f>
        <v>0</v>
      </c>
      <c r="Q62" s="241">
        <f xml:space="preserve"> Debt!Q$176</f>
        <v>-616.36920731031933</v>
      </c>
      <c r="R62" s="241">
        <f xml:space="preserve"> Debt!R$176</f>
        <v>-659.89747416231103</v>
      </c>
      <c r="S62" s="241">
        <f xml:space="preserve"> Debt!S$176</f>
        <v>-719.26613581842184</v>
      </c>
      <c r="T62" s="241">
        <f xml:space="preserve"> Debt!T$176</f>
        <v>-688.72923891009532</v>
      </c>
      <c r="U62" s="241">
        <f xml:space="preserve"> Debt!U$176</f>
        <v>-741.41182065474277</v>
      </c>
      <c r="V62" s="241">
        <f xml:space="preserve"> Debt!V$176</f>
        <v>-703.93068859775349</v>
      </c>
      <c r="W62" s="241">
        <f xml:space="preserve"> Debt!W$176</f>
        <v>-772.51127199938401</v>
      </c>
      <c r="X62" s="241">
        <f xml:space="preserve"> Debt!X$176</f>
        <v>-750.49391343109255</v>
      </c>
      <c r="Y62" s="241">
        <f xml:space="preserve"> Debt!Y$176</f>
        <v>-776.82528723349014</v>
      </c>
      <c r="Z62" s="241">
        <f xml:space="preserve"> Debt!Z$176</f>
        <v>-762.52261074213675</v>
      </c>
      <c r="AA62" s="241">
        <f xml:space="preserve"> Debt!AA$176</f>
        <v>-817.06244148634823</v>
      </c>
      <c r="AB62" s="241">
        <f xml:space="preserve"> Debt!AB$176</f>
        <v>-790.47170076750899</v>
      </c>
      <c r="AC62" s="241">
        <f xml:space="preserve"> Debt!AC$176</f>
        <v>-845.82384304493098</v>
      </c>
      <c r="AD62" s="241">
        <f xml:space="preserve"> Debt!AD$176</f>
        <v>-812.85798300444458</v>
      </c>
      <c r="AE62" s="241">
        <f xml:space="preserve"> Debt!AE$176</f>
        <v>-883.80785777414258</v>
      </c>
      <c r="AF62" s="241">
        <f xml:space="preserve"> Debt!AF$176</f>
        <v>-866.06986162364547</v>
      </c>
      <c r="AG62" s="241">
        <f xml:space="preserve"> Debt!AG$176</f>
        <v>-896.6820230409121</v>
      </c>
      <c r="AH62" s="241">
        <f xml:space="preserve"> Debt!AH$176</f>
        <v>-886.70714763789783</v>
      </c>
      <c r="AI62" s="241">
        <f xml:space="preserve"> Debt!AI$176</f>
        <v>-944.81284970608704</v>
      </c>
      <c r="AJ62" s="241">
        <f xml:space="preserve"> Debt!AJ$176</f>
        <v>-923.42103342749033</v>
      </c>
      <c r="AK62" s="241">
        <f xml:space="preserve"> Debt!AK$176</f>
        <v>-982.69816529086211</v>
      </c>
      <c r="AL62" s="241">
        <f xml:space="preserve"> Debt!AL$176</f>
        <v>-955.62642790588961</v>
      </c>
      <c r="AM62" s="241">
        <f xml:space="preserve"> Debt!AM$176</f>
        <v>-1030.2811994797116</v>
      </c>
      <c r="AN62" s="241">
        <f xml:space="preserve"> Debt!AN$176</f>
        <v>-1018.2901667351161</v>
      </c>
      <c r="AO62" s="241">
        <f xml:space="preserve"> Debt!AO$176</f>
        <v>-1054.7338640665175</v>
      </c>
      <c r="AP62" s="241">
        <f xml:space="preserve"> Debt!AP$176</f>
        <v>-1050.6679154170001</v>
      </c>
      <c r="AQ62" s="241">
        <f xml:space="preserve"> Debt!AQ$176</f>
        <v>-1113.9649492585272</v>
      </c>
      <c r="AR62" s="241">
        <f xml:space="preserve"> Debt!AR$176</f>
        <v>-1099.5243400042764</v>
      </c>
      <c r="AS62" s="241">
        <f xml:space="preserve"> Debt!AS$176</f>
        <v>-1164.4985615919277</v>
      </c>
      <c r="AT62" s="241">
        <f xml:space="preserve"> Debt!AT$176</f>
        <v>-1145.2454607959007</v>
      </c>
      <c r="AU62" s="241">
        <f xml:space="preserve"> Debt!AU$176</f>
        <v>-1225.5011666552</v>
      </c>
      <c r="AV62" s="241">
        <f xml:space="preserve"> Debt!AV$176</f>
        <v>-1221.3164788735567</v>
      </c>
      <c r="AW62" s="241">
        <f xml:space="preserve"> Debt!AW$176</f>
        <v>-6264.8287194583527</v>
      </c>
      <c r="AX62" s="241">
        <f xml:space="preserve"> Debt!AX$176</f>
        <v>-6408.9018102176087</v>
      </c>
      <c r="AY62" s="241">
        <f xml:space="preserve"> Debt!AY$176</f>
        <v>-11722.308244998971</v>
      </c>
      <c r="AZ62" s="241">
        <f xml:space="preserve"> Debt!AZ$176</f>
        <v>-12013.992592165718</v>
      </c>
      <c r="BA62" s="241">
        <f xml:space="preserve"> Debt!BA$176</f>
        <v>-12591.194080081184</v>
      </c>
      <c r="BB62" s="241">
        <f xml:space="preserve"> Debt!BB$176</f>
        <v>-11996.421901683349</v>
      </c>
      <c r="BC62" s="241">
        <f xml:space="preserve"> Debt!BC$176</f>
        <v>-3265.1504499976854</v>
      </c>
      <c r="BD62" s="241">
        <f xml:space="preserve"> Debt!BD$176</f>
        <v>0</v>
      </c>
      <c r="BE62" s="241">
        <f xml:space="preserve"> Debt!BE$176</f>
        <v>0</v>
      </c>
      <c r="BF62" s="241">
        <f xml:space="preserve"> Debt!BF$176</f>
        <v>0</v>
      </c>
      <c r="BG62" s="241">
        <f xml:space="preserve"> Debt!BG$176</f>
        <v>0</v>
      </c>
      <c r="BH62" s="241">
        <f xml:space="preserve"> Debt!BH$176</f>
        <v>0</v>
      </c>
      <c r="BI62" s="241">
        <f xml:space="preserve"> Debt!BI$176</f>
        <v>0</v>
      </c>
      <c r="BJ62" s="241">
        <f xml:space="preserve"> Debt!BJ$176</f>
        <v>0</v>
      </c>
      <c r="BK62" s="241">
        <f xml:space="preserve"> Debt!BK$176</f>
        <v>0</v>
      </c>
      <c r="BL62" s="241">
        <f xml:space="preserve"> Debt!BL$176</f>
        <v>0</v>
      </c>
      <c r="BM62" s="241">
        <f xml:space="preserve"> Debt!BM$176</f>
        <v>0</v>
      </c>
      <c r="BN62" s="241">
        <f xml:space="preserve"> Debt!BN$176</f>
        <v>0</v>
      </c>
      <c r="BO62" s="241">
        <f xml:space="preserve"> Debt!BO$176</f>
        <v>0</v>
      </c>
      <c r="BP62" s="241">
        <f xml:space="preserve"> Debt!BP$176</f>
        <v>0</v>
      </c>
      <c r="BQ62" s="241">
        <f xml:space="preserve"> Debt!BQ$176</f>
        <v>0</v>
      </c>
      <c r="BR62" s="241">
        <f xml:space="preserve"> Debt!BR$176</f>
        <v>0</v>
      </c>
      <c r="BS62" s="241">
        <f xml:space="preserve"> Debt!BS$176</f>
        <v>0</v>
      </c>
      <c r="BT62" s="241">
        <f xml:space="preserve"> Debt!BT$176</f>
        <v>0</v>
      </c>
      <c r="BU62" s="241">
        <f xml:space="preserve"> Debt!BU$176</f>
        <v>0</v>
      </c>
      <c r="BV62" s="241">
        <f xml:space="preserve"> Debt!BV$176</f>
        <v>0</v>
      </c>
      <c r="BW62" s="241">
        <f xml:space="preserve"> Debt!BW$176</f>
        <v>0</v>
      </c>
      <c r="BX62" s="241">
        <f xml:space="preserve"> Debt!BX$176</f>
        <v>0</v>
      </c>
      <c r="BY62" s="241">
        <f xml:space="preserve"> Debt!BY$176</f>
        <v>0</v>
      </c>
      <c r="BZ62" s="241">
        <f xml:space="preserve"> Debt!BZ$176</f>
        <v>0</v>
      </c>
      <c r="CA62" s="241">
        <f xml:space="preserve"> Debt!CA$176</f>
        <v>0</v>
      </c>
      <c r="CB62" s="241">
        <f xml:space="preserve"> Debt!CB$176</f>
        <v>0</v>
      </c>
      <c r="CC62" s="241">
        <f xml:space="preserve"> Debt!CC$176</f>
        <v>0</v>
      </c>
      <c r="CD62" s="241">
        <f xml:space="preserve"> Debt!CD$176</f>
        <v>0</v>
      </c>
      <c r="CE62" s="241">
        <f xml:space="preserve"> Debt!CE$176</f>
        <v>0</v>
      </c>
      <c r="CF62" s="241">
        <f xml:space="preserve"> Debt!CF$176</f>
        <v>0</v>
      </c>
      <c r="CG62" s="241">
        <f xml:space="preserve"> Debt!CG$176</f>
        <v>0</v>
      </c>
      <c r="CH62" s="241">
        <f xml:space="preserve"> Debt!CH$176</f>
        <v>0</v>
      </c>
      <c r="CI62" s="241">
        <f xml:space="preserve"> Debt!CI$176</f>
        <v>0</v>
      </c>
      <c r="CJ62" s="241">
        <f xml:space="preserve"> Debt!CJ$176</f>
        <v>0</v>
      </c>
      <c r="CK62" s="241">
        <f xml:space="preserve"> Debt!CK$176</f>
        <v>0</v>
      </c>
      <c r="CL62" s="241">
        <f xml:space="preserve"> Debt!CL$176</f>
        <v>0</v>
      </c>
      <c r="CM62" s="241">
        <f xml:space="preserve"> Debt!CM$176</f>
        <v>0</v>
      </c>
      <c r="CN62" s="241">
        <f xml:space="preserve"> Debt!CN$176</f>
        <v>0</v>
      </c>
      <c r="CO62" s="241">
        <f xml:space="preserve"> Debt!CO$176</f>
        <v>0</v>
      </c>
      <c r="CP62" s="241">
        <f xml:space="preserve"> Debt!CP$176</f>
        <v>0</v>
      </c>
      <c r="CQ62" s="241">
        <f xml:space="preserve"> Debt!CQ$176</f>
        <v>0</v>
      </c>
      <c r="CR62" s="241">
        <f xml:space="preserve"> Debt!CR$176</f>
        <v>0</v>
      </c>
      <c r="CS62" s="241">
        <f xml:space="preserve"> Debt!CS$176</f>
        <v>0</v>
      </c>
      <c r="CT62" s="241">
        <f xml:space="preserve"> Debt!CT$176</f>
        <v>0</v>
      </c>
      <c r="CU62" s="241">
        <f xml:space="preserve"> Debt!CU$176</f>
        <v>0</v>
      </c>
      <c r="CV62" s="241">
        <f xml:space="preserve"> Debt!CV$176</f>
        <v>0</v>
      </c>
      <c r="CW62" s="241">
        <f xml:space="preserve"> Debt!CW$176</f>
        <v>0</v>
      </c>
      <c r="CX62" s="241">
        <f xml:space="preserve"> Debt!CX$176</f>
        <v>0</v>
      </c>
      <c r="CY62" s="241">
        <f xml:space="preserve"> Debt!CY$176</f>
        <v>0</v>
      </c>
      <c r="CZ62" s="241">
        <f xml:space="preserve"> Debt!CZ$176</f>
        <v>0</v>
      </c>
      <c r="DA62" s="241">
        <f xml:space="preserve"> Debt!DA$176</f>
        <v>0</v>
      </c>
      <c r="DB62" s="241">
        <f xml:space="preserve"> Debt!DB$176</f>
        <v>0</v>
      </c>
      <c r="DC62" s="241">
        <f xml:space="preserve"> Debt!DC$176</f>
        <v>0</v>
      </c>
      <c r="DD62" s="241">
        <f xml:space="preserve"> Debt!DD$176</f>
        <v>0</v>
      </c>
      <c r="DE62" s="241">
        <f xml:space="preserve"> Debt!DE$176</f>
        <v>0</v>
      </c>
      <c r="DF62" s="241">
        <f xml:space="preserve"> Debt!DF$176</f>
        <v>0</v>
      </c>
      <c r="DG62" s="241">
        <f xml:space="preserve"> Debt!DG$176</f>
        <v>0</v>
      </c>
      <c r="DH62" s="241">
        <f xml:space="preserve"> Debt!DH$176</f>
        <v>0</v>
      </c>
      <c r="DI62" s="241">
        <f xml:space="preserve"> Debt!DI$176</f>
        <v>0</v>
      </c>
      <c r="DJ62" s="241">
        <f xml:space="preserve"> Debt!DJ$176</f>
        <v>0</v>
      </c>
      <c r="DK62" s="241">
        <f xml:space="preserve"> Debt!DK$176</f>
        <v>0</v>
      </c>
      <c r="DL62" s="241">
        <f xml:space="preserve"> Debt!DL$176</f>
        <v>0</v>
      </c>
      <c r="DM62" s="241">
        <f xml:space="preserve"> Debt!DM$176</f>
        <v>0</v>
      </c>
      <c r="DN62" s="241">
        <f xml:space="preserve"> Debt!DN$176</f>
        <v>0</v>
      </c>
      <c r="DO62" s="241">
        <f xml:space="preserve"> Debt!DO$176</f>
        <v>0</v>
      </c>
      <c r="DP62" s="241">
        <f xml:space="preserve"> Debt!DP$176</f>
        <v>0</v>
      </c>
      <c r="DQ62" s="241">
        <f xml:space="preserve"> Debt!DQ$176</f>
        <v>0</v>
      </c>
      <c r="DR62" s="241">
        <f xml:space="preserve"> Debt!DR$176</f>
        <v>0</v>
      </c>
      <c r="DS62" s="241">
        <f xml:space="preserve"> Debt!DS$176</f>
        <v>0</v>
      </c>
      <c r="DT62" s="241">
        <f xml:space="preserve"> Debt!DT$176</f>
        <v>0</v>
      </c>
      <c r="DU62" s="241">
        <f xml:space="preserve"> Debt!DU$176</f>
        <v>0</v>
      </c>
      <c r="DV62" s="241">
        <f xml:space="preserve"> Debt!DV$176</f>
        <v>0</v>
      </c>
      <c r="DW62" s="241">
        <f xml:space="preserve"> Debt!DW$176</f>
        <v>0</v>
      </c>
      <c r="DX62" s="241">
        <f xml:space="preserve"> Debt!DX$176</f>
        <v>0</v>
      </c>
      <c r="DY62" s="241">
        <f xml:space="preserve"> Debt!DY$176</f>
        <v>0</v>
      </c>
      <c r="DZ62" s="241">
        <f xml:space="preserve"> Debt!DZ$176</f>
        <v>0</v>
      </c>
      <c r="EA62" s="241">
        <f xml:space="preserve"> Debt!EA$176</f>
        <v>0</v>
      </c>
      <c r="EB62" s="241">
        <f xml:space="preserve"> Debt!EB$176</f>
        <v>0</v>
      </c>
      <c r="EC62" s="241">
        <f xml:space="preserve"> Debt!EC$176</f>
        <v>0</v>
      </c>
      <c r="ED62" s="241">
        <f xml:space="preserve"> Debt!ED$176</f>
        <v>0</v>
      </c>
      <c r="EE62" s="241">
        <f xml:space="preserve"> Debt!EE$176</f>
        <v>0</v>
      </c>
      <c r="EF62" s="241">
        <f xml:space="preserve"> Debt!EF$176</f>
        <v>0</v>
      </c>
      <c r="EG62" s="241">
        <f xml:space="preserve"> Debt!EG$176</f>
        <v>0</v>
      </c>
      <c r="EH62" s="241">
        <f xml:space="preserve"> Debt!EH$176</f>
        <v>0</v>
      </c>
      <c r="EI62" s="241">
        <f xml:space="preserve"> Debt!EI$176</f>
        <v>0</v>
      </c>
      <c r="EJ62" s="241">
        <f xml:space="preserve"> Debt!EJ$176</f>
        <v>0</v>
      </c>
      <c r="EK62" s="241">
        <f xml:space="preserve"> Debt!EK$176</f>
        <v>0</v>
      </c>
      <c r="EL62" s="241">
        <f xml:space="preserve"> Debt!EL$176</f>
        <v>0</v>
      </c>
      <c r="EM62" s="241">
        <f xml:space="preserve"> Debt!EM$176</f>
        <v>0</v>
      </c>
      <c r="EN62" s="241">
        <f xml:space="preserve"> Debt!EN$176</f>
        <v>0</v>
      </c>
      <c r="EO62" s="241">
        <f xml:space="preserve"> Debt!EO$176</f>
        <v>0</v>
      </c>
      <c r="EP62" s="241">
        <f xml:space="preserve"> Debt!EP$176</f>
        <v>0</v>
      </c>
      <c r="EQ62" s="241">
        <f xml:space="preserve"> Debt!EQ$176</f>
        <v>0</v>
      </c>
      <c r="ER62" s="241">
        <f xml:space="preserve"> Debt!ER$176</f>
        <v>0</v>
      </c>
      <c r="ES62" s="241">
        <f xml:space="preserve"> Debt!ES$176</f>
        <v>0</v>
      </c>
      <c r="ET62" s="241">
        <f xml:space="preserve"> Debt!ET$176</f>
        <v>0</v>
      </c>
      <c r="EU62" s="241">
        <f xml:space="preserve"> Debt!EU$176</f>
        <v>0</v>
      </c>
      <c r="EV62" s="241">
        <f xml:space="preserve"> Debt!EV$176</f>
        <v>0</v>
      </c>
      <c r="EW62" s="241">
        <f xml:space="preserve"> Debt!EW$176</f>
        <v>0</v>
      </c>
      <c r="EX62" s="241">
        <f xml:space="preserve"> Debt!EX$176</f>
        <v>0</v>
      </c>
      <c r="EY62" s="241">
        <f xml:space="preserve"> Debt!EY$176</f>
        <v>0</v>
      </c>
      <c r="EZ62" s="241">
        <f xml:space="preserve"> Debt!EZ$176</f>
        <v>0</v>
      </c>
      <c r="FA62" s="241">
        <f xml:space="preserve"> Debt!FA$176</f>
        <v>0</v>
      </c>
      <c r="FB62" s="241">
        <f xml:space="preserve"> Debt!FB$176</f>
        <v>0</v>
      </c>
      <c r="FC62" s="241">
        <f xml:space="preserve"> Debt!FC$176</f>
        <v>0</v>
      </c>
      <c r="FD62" s="241">
        <f xml:space="preserve"> Debt!FD$176</f>
        <v>0</v>
      </c>
      <c r="FE62" s="241">
        <f xml:space="preserve"> Debt!FE$176</f>
        <v>0</v>
      </c>
      <c r="FF62" s="241">
        <f xml:space="preserve"> Debt!FF$176</f>
        <v>0</v>
      </c>
      <c r="FG62" s="241">
        <f xml:space="preserve"> Debt!FG$176</f>
        <v>0</v>
      </c>
      <c r="FH62" s="241">
        <f xml:space="preserve"> Debt!FH$176</f>
        <v>0</v>
      </c>
      <c r="FI62" s="241">
        <f xml:space="preserve"> Debt!FI$176</f>
        <v>0</v>
      </c>
      <c r="FJ62" s="241">
        <f xml:space="preserve"> Debt!FJ$176</f>
        <v>0</v>
      </c>
      <c r="FK62" s="241">
        <f xml:space="preserve"> Debt!FK$176</f>
        <v>0</v>
      </c>
      <c r="FL62" s="241">
        <f xml:space="preserve"> Debt!FL$176</f>
        <v>0</v>
      </c>
      <c r="FM62" s="241">
        <f xml:space="preserve"> Debt!FM$176</f>
        <v>0</v>
      </c>
      <c r="FN62" s="241">
        <f xml:space="preserve"> Debt!FN$176</f>
        <v>0</v>
      </c>
      <c r="FO62" s="241">
        <f xml:space="preserve"> Debt!FO$176</f>
        <v>0</v>
      </c>
      <c r="FP62" s="241">
        <f xml:space="preserve"> Debt!FP$176</f>
        <v>0</v>
      </c>
      <c r="FQ62" s="241">
        <f xml:space="preserve"> Debt!FQ$176</f>
        <v>0</v>
      </c>
      <c r="FR62" s="241">
        <f xml:space="preserve"> Debt!FR$176</f>
        <v>0</v>
      </c>
      <c r="FS62" s="241">
        <f xml:space="preserve"> Debt!FS$176</f>
        <v>0</v>
      </c>
      <c r="FT62" s="241">
        <f xml:space="preserve"> Debt!FT$176</f>
        <v>0</v>
      </c>
      <c r="FU62" s="241">
        <f xml:space="preserve"> Debt!FU$176</f>
        <v>0</v>
      </c>
      <c r="FV62" s="241">
        <f xml:space="preserve"> Debt!FV$176</f>
        <v>0</v>
      </c>
      <c r="FW62" s="241">
        <f xml:space="preserve"> Debt!FW$176</f>
        <v>0</v>
      </c>
      <c r="FX62" s="241">
        <f xml:space="preserve"> Debt!FX$176</f>
        <v>0</v>
      </c>
      <c r="FY62" s="241">
        <f xml:space="preserve"> Debt!FY$176</f>
        <v>0</v>
      </c>
      <c r="FZ62" s="241">
        <f xml:space="preserve"> Debt!FZ$176</f>
        <v>0</v>
      </c>
      <c r="GA62" s="241">
        <f xml:space="preserve"> Debt!GA$176</f>
        <v>0</v>
      </c>
      <c r="GB62" s="241">
        <f xml:space="preserve"> Debt!GB$176</f>
        <v>0</v>
      </c>
      <c r="GC62" s="241">
        <f xml:space="preserve"> Debt!GC$176</f>
        <v>0</v>
      </c>
      <c r="GD62" s="241">
        <f xml:space="preserve"> Debt!GD$176</f>
        <v>0</v>
      </c>
      <c r="GE62" s="241">
        <f xml:space="preserve"> Debt!GE$176</f>
        <v>0</v>
      </c>
      <c r="GF62" s="241">
        <f xml:space="preserve"> Debt!GF$176</f>
        <v>0</v>
      </c>
      <c r="GG62" s="241">
        <f xml:space="preserve"> Debt!GG$176</f>
        <v>0</v>
      </c>
      <c r="GH62" s="241">
        <f xml:space="preserve"> Debt!GH$176</f>
        <v>0</v>
      </c>
      <c r="GI62" s="241">
        <f xml:space="preserve"> Debt!GI$176</f>
        <v>0</v>
      </c>
      <c r="GJ62" s="241">
        <f xml:space="preserve"> Debt!GJ$176</f>
        <v>0</v>
      </c>
    </row>
    <row r="63" spans="1:192" s="518" customFormat="1" outlineLevel="1" x14ac:dyDescent="0.25">
      <c r="A63" s="211"/>
      <c r="B63" s="211"/>
      <c r="C63" s="212"/>
      <c r="D63" s="215"/>
      <c r="E63" s="238" t="s">
        <v>437</v>
      </c>
      <c r="F63" s="238"/>
      <c r="G63" s="238" t="str">
        <f xml:space="preserve"> SMU</f>
        <v>$ 000s</v>
      </c>
      <c r="H63" s="238">
        <f xml:space="preserve"> SUM(J63:GJ63)</f>
        <v>22839.664761673637</v>
      </c>
      <c r="I63" s="238"/>
      <c r="J63" s="238">
        <f xml:space="preserve"> J59 + SUM(J61:J62)</f>
        <v>0</v>
      </c>
      <c r="K63" s="238">
        <f t="shared" ref="K63" si="48" xml:space="preserve"> K59 + SUM(K61:K62)</f>
        <v>0</v>
      </c>
      <c r="L63" s="238">
        <f t="shared" ref="L63" si="49" xml:space="preserve"> L59 + SUM(L61:L62)</f>
        <v>5.935128174314741E-3</v>
      </c>
      <c r="M63" s="238">
        <f t="shared" ref="M63" si="50" xml:space="preserve"> M59 + SUM(M61:M62)</f>
        <v>9.3361093240673654E-4</v>
      </c>
      <c r="N63" s="238">
        <f t="shared" ref="N63" si="51" xml:space="preserve"> N59 + SUM(N61:N62)</f>
        <v>6.7149622191209346E-4</v>
      </c>
      <c r="O63" s="238">
        <f t="shared" ref="O63" si="52" xml:space="preserve"> O59 + SUM(O61:O62)</f>
        <v>6.7567051155492663E-4</v>
      </c>
      <c r="P63" s="238">
        <f t="shared" ref="P63" si="53" xml:space="preserve"> P59 + SUM(P61:P62)</f>
        <v>-3.7137259173505299E-3</v>
      </c>
      <c r="Q63" s="238">
        <f t="shared" ref="Q63" si="54" xml:space="preserve"> Q59 + SUM(Q61:Q62)</f>
        <v>0</v>
      </c>
      <c r="R63" s="238">
        <f t="shared" ref="R63" si="55" xml:space="preserve"> R59 + SUM(R61:R62)</f>
        <v>0</v>
      </c>
      <c r="S63" s="238">
        <f t="shared" ref="S63" si="56" xml:space="preserve"> S59 + SUM(S61:S62)</f>
        <v>0</v>
      </c>
      <c r="T63" s="238">
        <f t="shared" ref="T63" si="57" xml:space="preserve"> T59 + SUM(T61:T62)</f>
        <v>0</v>
      </c>
      <c r="U63" s="238">
        <f t="shared" ref="U63" si="58" xml:space="preserve"> U59 + SUM(U61:U62)</f>
        <v>0</v>
      </c>
      <c r="V63" s="238">
        <f t="shared" ref="V63" si="59" xml:space="preserve"> V59 + SUM(V61:V62)</f>
        <v>0</v>
      </c>
      <c r="W63" s="238">
        <f t="shared" ref="W63" si="60" xml:space="preserve"> W59 + SUM(W61:W62)</f>
        <v>0</v>
      </c>
      <c r="X63" s="238">
        <f t="shared" ref="X63" si="61" xml:space="preserve"> X59 + SUM(X61:X62)</f>
        <v>0</v>
      </c>
      <c r="Y63" s="238">
        <f t="shared" ref="Y63" si="62" xml:space="preserve"> Y59 + SUM(Y61:Y62)</f>
        <v>0</v>
      </c>
      <c r="Z63" s="238">
        <f t="shared" ref="Z63" si="63" xml:space="preserve"> Z59 + SUM(Z61:Z62)</f>
        <v>0</v>
      </c>
      <c r="AA63" s="238">
        <f t="shared" ref="AA63" si="64" xml:space="preserve"> AA59 + SUM(AA61:AA62)</f>
        <v>0</v>
      </c>
      <c r="AB63" s="238">
        <f t="shared" ref="AB63" si="65" xml:space="preserve"> AB59 + SUM(AB61:AB62)</f>
        <v>0</v>
      </c>
      <c r="AC63" s="238">
        <f t="shared" ref="AC63" si="66" xml:space="preserve"> AC59 + SUM(AC61:AC62)</f>
        <v>0</v>
      </c>
      <c r="AD63" s="238">
        <f t="shared" ref="AD63" si="67" xml:space="preserve"> AD59 + SUM(AD61:AD62)</f>
        <v>0</v>
      </c>
      <c r="AE63" s="238">
        <f t="shared" ref="AE63" si="68" xml:space="preserve"> AE59 + SUM(AE61:AE62)</f>
        <v>0</v>
      </c>
      <c r="AF63" s="238">
        <f t="shared" ref="AF63" si="69" xml:space="preserve"> AF59 + SUM(AF61:AF62)</f>
        <v>0</v>
      </c>
      <c r="AG63" s="238">
        <f t="shared" ref="AG63" si="70" xml:space="preserve"> AG59 + SUM(AG61:AG62)</f>
        <v>0</v>
      </c>
      <c r="AH63" s="238">
        <f t="shared" ref="AH63" si="71" xml:space="preserve"> AH59 + SUM(AH61:AH62)</f>
        <v>0</v>
      </c>
      <c r="AI63" s="238">
        <f t="shared" ref="AI63" si="72" xml:space="preserve"> AI59 + SUM(AI61:AI62)</f>
        <v>0</v>
      </c>
      <c r="AJ63" s="238">
        <f t="shared" ref="AJ63" si="73" xml:space="preserve"> AJ59 + SUM(AJ61:AJ62)</f>
        <v>0</v>
      </c>
      <c r="AK63" s="238">
        <f t="shared" ref="AK63" si="74" xml:space="preserve"> AK59 + SUM(AK61:AK62)</f>
        <v>0</v>
      </c>
      <c r="AL63" s="238">
        <f t="shared" ref="AL63" si="75" xml:space="preserve"> AL59 + SUM(AL61:AL62)</f>
        <v>0</v>
      </c>
      <c r="AM63" s="238">
        <f t="shared" ref="AM63" si="76" xml:space="preserve"> AM59 + SUM(AM61:AM62)</f>
        <v>0</v>
      </c>
      <c r="AN63" s="238">
        <f t="shared" ref="AN63" si="77" xml:space="preserve"> AN59 + SUM(AN61:AN62)</f>
        <v>0</v>
      </c>
      <c r="AO63" s="238">
        <f t="shared" ref="AO63" si="78" xml:space="preserve"> AO59 + SUM(AO61:AO62)</f>
        <v>0</v>
      </c>
      <c r="AP63" s="238">
        <f t="shared" ref="AP63" si="79" xml:space="preserve"> AP59 + SUM(AP61:AP62)</f>
        <v>0</v>
      </c>
      <c r="AQ63" s="238">
        <f t="shared" ref="AQ63" si="80" xml:space="preserve"> AQ59 + SUM(AQ61:AQ62)</f>
        <v>0</v>
      </c>
      <c r="AR63" s="238">
        <f t="shared" ref="AR63" si="81" xml:space="preserve"> AR59 + SUM(AR61:AR62)</f>
        <v>0</v>
      </c>
      <c r="AS63" s="238">
        <f t="shared" ref="AS63" si="82" xml:space="preserve"> AS59 + SUM(AS61:AS62)</f>
        <v>0</v>
      </c>
      <c r="AT63" s="238">
        <f t="shared" ref="AT63" si="83" xml:space="preserve"> AT59 + SUM(AT61:AT62)</f>
        <v>0</v>
      </c>
      <c r="AU63" s="238">
        <f t="shared" ref="AU63" si="84" xml:space="preserve"> AU59 + SUM(AU61:AU62)</f>
        <v>0</v>
      </c>
      <c r="AV63" s="238">
        <f t="shared" ref="AV63" si="85" xml:space="preserve"> AV59 + SUM(AV61:AV62)</f>
        <v>0</v>
      </c>
      <c r="AW63" s="238">
        <f t="shared" ref="AW63" si="86" xml:space="preserve"> AW59 + SUM(AW61:AW62)</f>
        <v>0</v>
      </c>
      <c r="AX63" s="238">
        <f t="shared" ref="AX63" si="87" xml:space="preserve"> AX59 + SUM(AX61:AX62)</f>
        <v>0</v>
      </c>
      <c r="AY63" s="238">
        <f t="shared" ref="AY63" si="88" xml:space="preserve"> AY59 + SUM(AY61:AY62)</f>
        <v>0</v>
      </c>
      <c r="AZ63" s="238">
        <f t="shared" ref="AZ63" si="89" xml:space="preserve"> AZ59 + SUM(AZ61:AZ62)</f>
        <v>0</v>
      </c>
      <c r="BA63" s="238">
        <f t="shared" ref="BA63" si="90" xml:space="preserve"> BA59 + SUM(BA61:BA62)</f>
        <v>0</v>
      </c>
      <c r="BB63" s="238">
        <f t="shared" ref="BB63" si="91" xml:space="preserve"> BB59 + SUM(BB61:BB62)</f>
        <v>0</v>
      </c>
      <c r="BC63" s="238">
        <f t="shared" ref="BC63" si="92" xml:space="preserve"> BC59 + SUM(BC61:BC62)</f>
        <v>7666.9082666073964</v>
      </c>
      <c r="BD63" s="238">
        <f t="shared" ref="BD63" si="93" xml:space="preserve"> BD59 + SUM(BD61:BD62)</f>
        <v>11851.55078705479</v>
      </c>
      <c r="BE63" s="238">
        <f t="shared" ref="BE63:DP63" si="94" xml:space="preserve"> BE59 + SUM(BE61:BE62)</f>
        <v>3321.2012058315286</v>
      </c>
      <c r="BF63" s="238">
        <f t="shared" si="94"/>
        <v>0</v>
      </c>
      <c r="BG63" s="238">
        <f t="shared" si="94"/>
        <v>0</v>
      </c>
      <c r="BH63" s="238">
        <f t="shared" si="94"/>
        <v>0</v>
      </c>
      <c r="BI63" s="238">
        <f t="shared" si="94"/>
        <v>0</v>
      </c>
      <c r="BJ63" s="238">
        <f t="shared" si="94"/>
        <v>0</v>
      </c>
      <c r="BK63" s="238">
        <f t="shared" si="94"/>
        <v>0</v>
      </c>
      <c r="BL63" s="238">
        <f t="shared" si="94"/>
        <v>0</v>
      </c>
      <c r="BM63" s="238">
        <f t="shared" si="94"/>
        <v>0</v>
      </c>
      <c r="BN63" s="238">
        <f t="shared" si="94"/>
        <v>0</v>
      </c>
      <c r="BO63" s="238">
        <f t="shared" si="94"/>
        <v>0</v>
      </c>
      <c r="BP63" s="238">
        <f t="shared" si="94"/>
        <v>0</v>
      </c>
      <c r="BQ63" s="238">
        <f t="shared" si="94"/>
        <v>0</v>
      </c>
      <c r="BR63" s="238">
        <f t="shared" si="94"/>
        <v>0</v>
      </c>
      <c r="BS63" s="238">
        <f t="shared" si="94"/>
        <v>0</v>
      </c>
      <c r="BT63" s="238">
        <f t="shared" si="94"/>
        <v>0</v>
      </c>
      <c r="BU63" s="238">
        <f t="shared" si="94"/>
        <v>0</v>
      </c>
      <c r="BV63" s="238">
        <f t="shared" si="94"/>
        <v>0</v>
      </c>
      <c r="BW63" s="238">
        <f t="shared" si="94"/>
        <v>0</v>
      </c>
      <c r="BX63" s="238">
        <f t="shared" si="94"/>
        <v>0</v>
      </c>
      <c r="BY63" s="238">
        <f t="shared" si="94"/>
        <v>0</v>
      </c>
      <c r="BZ63" s="238">
        <f t="shared" si="94"/>
        <v>0</v>
      </c>
      <c r="CA63" s="238">
        <f t="shared" si="94"/>
        <v>0</v>
      </c>
      <c r="CB63" s="238">
        <f t="shared" si="94"/>
        <v>0</v>
      </c>
      <c r="CC63" s="238">
        <f t="shared" si="94"/>
        <v>0</v>
      </c>
      <c r="CD63" s="238">
        <f t="shared" si="94"/>
        <v>0</v>
      </c>
      <c r="CE63" s="238">
        <f t="shared" si="94"/>
        <v>0</v>
      </c>
      <c r="CF63" s="238">
        <f t="shared" si="94"/>
        <v>0</v>
      </c>
      <c r="CG63" s="238">
        <f t="shared" si="94"/>
        <v>0</v>
      </c>
      <c r="CH63" s="238">
        <f t="shared" si="94"/>
        <v>0</v>
      </c>
      <c r="CI63" s="238">
        <f t="shared" si="94"/>
        <v>0</v>
      </c>
      <c r="CJ63" s="238">
        <f t="shared" si="94"/>
        <v>0</v>
      </c>
      <c r="CK63" s="238">
        <f t="shared" si="94"/>
        <v>0</v>
      </c>
      <c r="CL63" s="238">
        <f t="shared" si="94"/>
        <v>0</v>
      </c>
      <c r="CM63" s="238">
        <f t="shared" si="94"/>
        <v>0</v>
      </c>
      <c r="CN63" s="238">
        <f t="shared" si="94"/>
        <v>0</v>
      </c>
      <c r="CO63" s="238">
        <f t="shared" si="94"/>
        <v>0</v>
      </c>
      <c r="CP63" s="238">
        <f t="shared" si="94"/>
        <v>0</v>
      </c>
      <c r="CQ63" s="238">
        <f t="shared" si="94"/>
        <v>0</v>
      </c>
      <c r="CR63" s="238">
        <f t="shared" si="94"/>
        <v>0</v>
      </c>
      <c r="CS63" s="238">
        <f t="shared" si="94"/>
        <v>0</v>
      </c>
      <c r="CT63" s="238">
        <f t="shared" si="94"/>
        <v>0</v>
      </c>
      <c r="CU63" s="238">
        <f t="shared" si="94"/>
        <v>0</v>
      </c>
      <c r="CV63" s="238">
        <f t="shared" si="94"/>
        <v>0</v>
      </c>
      <c r="CW63" s="238">
        <f t="shared" si="94"/>
        <v>0</v>
      </c>
      <c r="CX63" s="238">
        <f t="shared" si="94"/>
        <v>0</v>
      </c>
      <c r="CY63" s="238">
        <f t="shared" si="94"/>
        <v>0</v>
      </c>
      <c r="CZ63" s="238">
        <f t="shared" si="94"/>
        <v>0</v>
      </c>
      <c r="DA63" s="238">
        <f t="shared" si="94"/>
        <v>0</v>
      </c>
      <c r="DB63" s="238">
        <f t="shared" si="94"/>
        <v>0</v>
      </c>
      <c r="DC63" s="238">
        <f t="shared" si="94"/>
        <v>0</v>
      </c>
      <c r="DD63" s="238">
        <f t="shared" si="94"/>
        <v>0</v>
      </c>
      <c r="DE63" s="238">
        <f t="shared" si="94"/>
        <v>0</v>
      </c>
      <c r="DF63" s="238">
        <f t="shared" si="94"/>
        <v>0</v>
      </c>
      <c r="DG63" s="238">
        <f t="shared" si="94"/>
        <v>0</v>
      </c>
      <c r="DH63" s="238">
        <f t="shared" si="94"/>
        <v>0</v>
      </c>
      <c r="DI63" s="238">
        <f t="shared" si="94"/>
        <v>0</v>
      </c>
      <c r="DJ63" s="238">
        <f t="shared" si="94"/>
        <v>0</v>
      </c>
      <c r="DK63" s="238">
        <f t="shared" si="94"/>
        <v>0</v>
      </c>
      <c r="DL63" s="238">
        <f t="shared" si="94"/>
        <v>0</v>
      </c>
      <c r="DM63" s="238">
        <f t="shared" si="94"/>
        <v>0</v>
      </c>
      <c r="DN63" s="238">
        <f t="shared" si="94"/>
        <v>0</v>
      </c>
      <c r="DO63" s="238">
        <f t="shared" si="94"/>
        <v>0</v>
      </c>
      <c r="DP63" s="238">
        <f t="shared" si="94"/>
        <v>0</v>
      </c>
      <c r="DQ63" s="238">
        <f t="shared" ref="DQ63:GB63" si="95" xml:space="preserve"> DQ59 + SUM(DQ61:DQ62)</f>
        <v>0</v>
      </c>
      <c r="DR63" s="238">
        <f t="shared" si="95"/>
        <v>0</v>
      </c>
      <c r="DS63" s="238">
        <f t="shared" si="95"/>
        <v>0</v>
      </c>
      <c r="DT63" s="238">
        <f t="shared" si="95"/>
        <v>0</v>
      </c>
      <c r="DU63" s="238">
        <f t="shared" si="95"/>
        <v>0</v>
      </c>
      <c r="DV63" s="238">
        <f t="shared" si="95"/>
        <v>0</v>
      </c>
      <c r="DW63" s="238">
        <f t="shared" si="95"/>
        <v>0</v>
      </c>
      <c r="DX63" s="238">
        <f t="shared" si="95"/>
        <v>0</v>
      </c>
      <c r="DY63" s="238">
        <f t="shared" si="95"/>
        <v>0</v>
      </c>
      <c r="DZ63" s="238">
        <f t="shared" si="95"/>
        <v>0</v>
      </c>
      <c r="EA63" s="238">
        <f t="shared" si="95"/>
        <v>0</v>
      </c>
      <c r="EB63" s="238">
        <f t="shared" si="95"/>
        <v>0</v>
      </c>
      <c r="EC63" s="238">
        <f t="shared" si="95"/>
        <v>0</v>
      </c>
      <c r="ED63" s="238">
        <f t="shared" si="95"/>
        <v>0</v>
      </c>
      <c r="EE63" s="238">
        <f t="shared" si="95"/>
        <v>0</v>
      </c>
      <c r="EF63" s="238">
        <f t="shared" si="95"/>
        <v>0</v>
      </c>
      <c r="EG63" s="238">
        <f t="shared" si="95"/>
        <v>0</v>
      </c>
      <c r="EH63" s="238">
        <f t="shared" si="95"/>
        <v>0</v>
      </c>
      <c r="EI63" s="238">
        <f t="shared" si="95"/>
        <v>0</v>
      </c>
      <c r="EJ63" s="238">
        <f t="shared" si="95"/>
        <v>0</v>
      </c>
      <c r="EK63" s="238">
        <f t="shared" si="95"/>
        <v>0</v>
      </c>
      <c r="EL63" s="238">
        <f t="shared" si="95"/>
        <v>0</v>
      </c>
      <c r="EM63" s="238">
        <f t="shared" si="95"/>
        <v>0</v>
      </c>
      <c r="EN63" s="238">
        <f t="shared" si="95"/>
        <v>0</v>
      </c>
      <c r="EO63" s="238">
        <f t="shared" si="95"/>
        <v>0</v>
      </c>
      <c r="EP63" s="238">
        <f t="shared" si="95"/>
        <v>0</v>
      </c>
      <c r="EQ63" s="238">
        <f t="shared" si="95"/>
        <v>0</v>
      </c>
      <c r="ER63" s="238">
        <f t="shared" si="95"/>
        <v>0</v>
      </c>
      <c r="ES63" s="238">
        <f t="shared" si="95"/>
        <v>0</v>
      </c>
      <c r="ET63" s="238">
        <f t="shared" si="95"/>
        <v>0</v>
      </c>
      <c r="EU63" s="238">
        <f t="shared" si="95"/>
        <v>0</v>
      </c>
      <c r="EV63" s="238">
        <f t="shared" si="95"/>
        <v>0</v>
      </c>
      <c r="EW63" s="238">
        <f t="shared" si="95"/>
        <v>0</v>
      </c>
      <c r="EX63" s="238">
        <f t="shared" si="95"/>
        <v>0</v>
      </c>
      <c r="EY63" s="238">
        <f t="shared" si="95"/>
        <v>0</v>
      </c>
      <c r="EZ63" s="238">
        <f t="shared" si="95"/>
        <v>0</v>
      </c>
      <c r="FA63" s="238">
        <f t="shared" si="95"/>
        <v>0</v>
      </c>
      <c r="FB63" s="238">
        <f t="shared" si="95"/>
        <v>0</v>
      </c>
      <c r="FC63" s="238">
        <f t="shared" si="95"/>
        <v>0</v>
      </c>
      <c r="FD63" s="238">
        <f t="shared" si="95"/>
        <v>0</v>
      </c>
      <c r="FE63" s="238">
        <f t="shared" si="95"/>
        <v>0</v>
      </c>
      <c r="FF63" s="238">
        <f t="shared" si="95"/>
        <v>0</v>
      </c>
      <c r="FG63" s="238">
        <f t="shared" si="95"/>
        <v>0</v>
      </c>
      <c r="FH63" s="238">
        <f t="shared" si="95"/>
        <v>0</v>
      </c>
      <c r="FI63" s="238">
        <f t="shared" si="95"/>
        <v>0</v>
      </c>
      <c r="FJ63" s="238">
        <f t="shared" si="95"/>
        <v>0</v>
      </c>
      <c r="FK63" s="238">
        <f t="shared" si="95"/>
        <v>0</v>
      </c>
      <c r="FL63" s="238">
        <f t="shared" si="95"/>
        <v>0</v>
      </c>
      <c r="FM63" s="238">
        <f t="shared" si="95"/>
        <v>0</v>
      </c>
      <c r="FN63" s="238">
        <f t="shared" si="95"/>
        <v>0</v>
      </c>
      <c r="FO63" s="238">
        <f t="shared" si="95"/>
        <v>0</v>
      </c>
      <c r="FP63" s="238">
        <f t="shared" si="95"/>
        <v>0</v>
      </c>
      <c r="FQ63" s="238">
        <f t="shared" si="95"/>
        <v>0</v>
      </c>
      <c r="FR63" s="238">
        <f t="shared" si="95"/>
        <v>0</v>
      </c>
      <c r="FS63" s="238">
        <f t="shared" si="95"/>
        <v>0</v>
      </c>
      <c r="FT63" s="238">
        <f t="shared" si="95"/>
        <v>0</v>
      </c>
      <c r="FU63" s="238">
        <f t="shared" si="95"/>
        <v>0</v>
      </c>
      <c r="FV63" s="238">
        <f t="shared" si="95"/>
        <v>0</v>
      </c>
      <c r="FW63" s="238">
        <f t="shared" si="95"/>
        <v>0</v>
      </c>
      <c r="FX63" s="238">
        <f t="shared" si="95"/>
        <v>0</v>
      </c>
      <c r="FY63" s="238">
        <f t="shared" si="95"/>
        <v>0</v>
      </c>
      <c r="FZ63" s="238">
        <f t="shared" si="95"/>
        <v>0</v>
      </c>
      <c r="GA63" s="238">
        <f t="shared" si="95"/>
        <v>0</v>
      </c>
      <c r="GB63" s="238">
        <f t="shared" si="95"/>
        <v>0</v>
      </c>
      <c r="GC63" s="238">
        <f t="shared" ref="GC63:GJ63" si="96" xml:space="preserve"> GC59 + SUM(GC61:GC62)</f>
        <v>0</v>
      </c>
      <c r="GD63" s="238">
        <f t="shared" si="96"/>
        <v>0</v>
      </c>
      <c r="GE63" s="238">
        <f t="shared" si="96"/>
        <v>0</v>
      </c>
      <c r="GF63" s="238">
        <f t="shared" si="96"/>
        <v>0</v>
      </c>
      <c r="GG63" s="238">
        <f t="shared" si="96"/>
        <v>0</v>
      </c>
      <c r="GH63" s="238">
        <f t="shared" si="96"/>
        <v>0</v>
      </c>
      <c r="GI63" s="238">
        <f t="shared" si="96"/>
        <v>0</v>
      </c>
      <c r="GJ63" s="238">
        <f t="shared" si="96"/>
        <v>0</v>
      </c>
    </row>
    <row r="64" spans="1:192" outlineLevel="1" x14ac:dyDescent="0.25">
      <c r="A64" s="211"/>
      <c r="D64" s="215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1"/>
      <c r="CA64" s="241"/>
      <c r="CB64" s="241"/>
      <c r="CC64" s="241"/>
      <c r="CD64" s="241"/>
      <c r="CE64" s="241"/>
      <c r="CF64" s="241"/>
      <c r="CG64" s="241"/>
      <c r="CH64" s="241"/>
      <c r="CI64" s="241"/>
      <c r="CJ64" s="241"/>
      <c r="CK64" s="241"/>
      <c r="CL64" s="241"/>
      <c r="CM64" s="241"/>
      <c r="CN64" s="241"/>
      <c r="CO64" s="241"/>
      <c r="CP64" s="241"/>
      <c r="CQ64" s="241"/>
      <c r="CR64" s="241"/>
      <c r="CS64" s="241"/>
      <c r="CT64" s="241"/>
      <c r="CU64" s="241"/>
      <c r="CV64" s="241"/>
      <c r="CW64" s="241"/>
      <c r="CX64" s="241"/>
      <c r="CY64" s="241"/>
      <c r="CZ64" s="241"/>
      <c r="DA64" s="241"/>
      <c r="DB64" s="241"/>
      <c r="DC64" s="241"/>
      <c r="DD64" s="241"/>
      <c r="DE64" s="241"/>
      <c r="DF64" s="241"/>
      <c r="DG64" s="241"/>
      <c r="DH64" s="241"/>
      <c r="DI64" s="241"/>
      <c r="DJ64" s="241"/>
      <c r="DK64" s="241"/>
      <c r="DL64" s="241"/>
      <c r="DM64" s="241"/>
      <c r="DN64" s="241"/>
      <c r="DO64" s="241"/>
      <c r="DP64" s="241"/>
      <c r="DQ64" s="241"/>
      <c r="DR64" s="241"/>
      <c r="DS64" s="241"/>
      <c r="DT64" s="241"/>
      <c r="DU64" s="241"/>
      <c r="DV64" s="241"/>
      <c r="DW64" s="241"/>
      <c r="DX64" s="241"/>
      <c r="DY64" s="241"/>
      <c r="DZ64" s="241"/>
      <c r="EA64" s="241"/>
      <c r="EB64" s="241"/>
      <c r="EC64" s="241"/>
      <c r="ED64" s="241"/>
      <c r="EE64" s="241"/>
      <c r="EF64" s="241"/>
      <c r="EG64" s="241"/>
      <c r="EH64" s="241"/>
      <c r="EI64" s="241"/>
      <c r="EJ64" s="241"/>
      <c r="EK64" s="241"/>
      <c r="EL64" s="241"/>
      <c r="EM64" s="241"/>
      <c r="EN64" s="241"/>
      <c r="EO64" s="241"/>
      <c r="EP64" s="241"/>
      <c r="EQ64" s="241"/>
      <c r="ER64" s="241"/>
      <c r="ES64" s="241"/>
      <c r="ET64" s="241"/>
      <c r="EU64" s="241"/>
      <c r="EV64" s="241"/>
      <c r="EW64" s="241"/>
      <c r="EX64" s="241"/>
      <c r="EY64" s="241"/>
      <c r="EZ64" s="241"/>
      <c r="FA64" s="241"/>
      <c r="FB64" s="241"/>
      <c r="FC64" s="241"/>
      <c r="FD64" s="241"/>
      <c r="FE64" s="241"/>
      <c r="FF64" s="241"/>
      <c r="FG64" s="241"/>
      <c r="FH64" s="241"/>
      <c r="FI64" s="241"/>
      <c r="FJ64" s="241"/>
      <c r="FK64" s="241"/>
      <c r="FL64" s="241"/>
      <c r="FM64" s="241"/>
      <c r="FN64" s="241"/>
      <c r="FO64" s="241"/>
      <c r="FP64" s="241"/>
      <c r="FQ64" s="241"/>
      <c r="FR64" s="241"/>
      <c r="FS64" s="241"/>
      <c r="FT64" s="241"/>
      <c r="FU64" s="241"/>
      <c r="FV64" s="241"/>
      <c r="FW64" s="241"/>
      <c r="FX64" s="241"/>
      <c r="FY64" s="241"/>
      <c r="FZ64" s="241"/>
      <c r="GA64" s="241"/>
      <c r="GB64" s="241"/>
      <c r="GC64" s="241"/>
      <c r="GD64" s="241"/>
      <c r="GE64" s="241"/>
      <c r="GF64" s="241"/>
      <c r="GG64" s="241"/>
      <c r="GH64" s="241"/>
      <c r="GI64" s="241"/>
      <c r="GJ64" s="241"/>
    </row>
    <row r="65" spans="1:192" outlineLevel="1" x14ac:dyDescent="0.25">
      <c r="A65" s="211"/>
      <c r="D65" s="215"/>
      <c r="E65" s="294" t="str">
        <f xml:space="preserve"> Equity!E$12</f>
        <v>Share capital redemption</v>
      </c>
      <c r="F65" s="294">
        <f xml:space="preserve"> Equity!F$12</f>
        <v>0</v>
      </c>
      <c r="G65" s="294" t="str">
        <f xml:space="preserve"> Equity!G$12</f>
        <v>$ 000s</v>
      </c>
      <c r="H65" s="294">
        <f xml:space="preserve"> Equity!H$12</f>
        <v>-100</v>
      </c>
      <c r="I65" s="294">
        <f xml:space="preserve"> Equity!I$12</f>
        <v>0</v>
      </c>
      <c r="J65" s="294">
        <f xml:space="preserve"> Equity!J$12</f>
        <v>0</v>
      </c>
      <c r="K65" s="294">
        <f xml:space="preserve"> Equity!K$12</f>
        <v>0</v>
      </c>
      <c r="L65" s="294">
        <f xml:space="preserve"> Equity!L$12</f>
        <v>0</v>
      </c>
      <c r="M65" s="294">
        <f xml:space="preserve"> Equity!M$12</f>
        <v>0</v>
      </c>
      <c r="N65" s="294">
        <f xml:space="preserve"> Equity!N$12</f>
        <v>0</v>
      </c>
      <c r="O65" s="294">
        <f xml:space="preserve"> Equity!O$12</f>
        <v>0</v>
      </c>
      <c r="P65" s="294">
        <f xml:space="preserve"> Equity!P$12</f>
        <v>0</v>
      </c>
      <c r="Q65" s="294">
        <f xml:space="preserve"> Equity!Q$12</f>
        <v>0</v>
      </c>
      <c r="R65" s="294">
        <f xml:space="preserve"> Equity!R$12</f>
        <v>0</v>
      </c>
      <c r="S65" s="294">
        <f xml:space="preserve"> Equity!S$12</f>
        <v>0</v>
      </c>
      <c r="T65" s="294">
        <f xml:space="preserve"> Equity!T$12</f>
        <v>0</v>
      </c>
      <c r="U65" s="294">
        <f xml:space="preserve"> Equity!U$12</f>
        <v>0</v>
      </c>
      <c r="V65" s="294">
        <f xml:space="preserve"> Equity!V$12</f>
        <v>0</v>
      </c>
      <c r="W65" s="294">
        <f xml:space="preserve"> Equity!W$12</f>
        <v>0</v>
      </c>
      <c r="X65" s="294">
        <f xml:space="preserve"> Equity!X$12</f>
        <v>0</v>
      </c>
      <c r="Y65" s="294">
        <f xml:space="preserve"> Equity!Y$12</f>
        <v>0</v>
      </c>
      <c r="Z65" s="294">
        <f xml:space="preserve"> Equity!Z$12</f>
        <v>0</v>
      </c>
      <c r="AA65" s="294">
        <f xml:space="preserve"> Equity!AA$12</f>
        <v>0</v>
      </c>
      <c r="AB65" s="294">
        <f xml:space="preserve"> Equity!AB$12</f>
        <v>0</v>
      </c>
      <c r="AC65" s="294">
        <f xml:space="preserve"> Equity!AC$12</f>
        <v>0</v>
      </c>
      <c r="AD65" s="294">
        <f xml:space="preserve"> Equity!AD$12</f>
        <v>0</v>
      </c>
      <c r="AE65" s="294">
        <f xml:space="preserve"> Equity!AE$12</f>
        <v>0</v>
      </c>
      <c r="AF65" s="294">
        <f xml:space="preserve"> Equity!AF$12</f>
        <v>0</v>
      </c>
      <c r="AG65" s="294">
        <f xml:space="preserve"> Equity!AG$12</f>
        <v>0</v>
      </c>
      <c r="AH65" s="294">
        <f xml:space="preserve"> Equity!AH$12</f>
        <v>0</v>
      </c>
      <c r="AI65" s="294">
        <f xml:space="preserve"> Equity!AI$12</f>
        <v>0</v>
      </c>
      <c r="AJ65" s="294">
        <f xml:space="preserve"> Equity!AJ$12</f>
        <v>0</v>
      </c>
      <c r="AK65" s="294">
        <f xml:space="preserve"> Equity!AK$12</f>
        <v>0</v>
      </c>
      <c r="AL65" s="294">
        <f xml:space="preserve"> Equity!AL$12</f>
        <v>0</v>
      </c>
      <c r="AM65" s="294">
        <f xml:space="preserve"> Equity!AM$12</f>
        <v>0</v>
      </c>
      <c r="AN65" s="294">
        <f xml:space="preserve"> Equity!AN$12</f>
        <v>0</v>
      </c>
      <c r="AO65" s="294">
        <f xml:space="preserve"> Equity!AO$12</f>
        <v>0</v>
      </c>
      <c r="AP65" s="294">
        <f xml:space="preserve"> Equity!AP$12</f>
        <v>0</v>
      </c>
      <c r="AQ65" s="294">
        <f xml:space="preserve"> Equity!AQ$12</f>
        <v>0</v>
      </c>
      <c r="AR65" s="294">
        <f xml:space="preserve"> Equity!AR$12</f>
        <v>0</v>
      </c>
      <c r="AS65" s="294">
        <f xml:space="preserve"> Equity!AS$12</f>
        <v>0</v>
      </c>
      <c r="AT65" s="294">
        <f xml:space="preserve"> Equity!AT$12</f>
        <v>0</v>
      </c>
      <c r="AU65" s="294">
        <f xml:space="preserve"> Equity!AU$12</f>
        <v>0</v>
      </c>
      <c r="AV65" s="294">
        <f xml:space="preserve"> Equity!AV$12</f>
        <v>0</v>
      </c>
      <c r="AW65" s="294">
        <f xml:space="preserve"> Equity!AW$12</f>
        <v>0</v>
      </c>
      <c r="AX65" s="294">
        <f xml:space="preserve"> Equity!AX$12</f>
        <v>0</v>
      </c>
      <c r="AY65" s="294">
        <f xml:space="preserve"> Equity!AY$12</f>
        <v>0</v>
      </c>
      <c r="AZ65" s="294">
        <f xml:space="preserve"> Equity!AZ$12</f>
        <v>0</v>
      </c>
      <c r="BA65" s="294">
        <f xml:space="preserve"> Equity!BA$12</f>
        <v>0</v>
      </c>
      <c r="BB65" s="294">
        <f xml:space="preserve"> Equity!BB$12</f>
        <v>0</v>
      </c>
      <c r="BC65" s="294">
        <f xml:space="preserve"> Equity!BC$12</f>
        <v>0</v>
      </c>
      <c r="BD65" s="294">
        <f xml:space="preserve"> Equity!BD$12</f>
        <v>-100</v>
      </c>
      <c r="BE65" s="294">
        <f xml:space="preserve"> Equity!BE$12</f>
        <v>0</v>
      </c>
      <c r="BF65" s="294">
        <f xml:space="preserve"> Equity!BF$12</f>
        <v>0</v>
      </c>
      <c r="BG65" s="294">
        <f xml:space="preserve"> Equity!BG$12</f>
        <v>0</v>
      </c>
      <c r="BH65" s="294">
        <f xml:space="preserve"> Equity!BH$12</f>
        <v>0</v>
      </c>
      <c r="BI65" s="294">
        <f xml:space="preserve"> Equity!BI$12</f>
        <v>0</v>
      </c>
      <c r="BJ65" s="294">
        <f xml:space="preserve"> Equity!BJ$12</f>
        <v>0</v>
      </c>
      <c r="BK65" s="294">
        <f xml:space="preserve"> Equity!BK$12</f>
        <v>0</v>
      </c>
      <c r="BL65" s="294">
        <f xml:space="preserve"> Equity!BL$12</f>
        <v>0</v>
      </c>
      <c r="BM65" s="294">
        <f xml:space="preserve"> Equity!BM$12</f>
        <v>0</v>
      </c>
      <c r="BN65" s="294">
        <f xml:space="preserve"> Equity!BN$12</f>
        <v>0</v>
      </c>
      <c r="BO65" s="294">
        <f xml:space="preserve"> Equity!BO$12</f>
        <v>0</v>
      </c>
      <c r="BP65" s="294">
        <f xml:space="preserve"> Equity!BP$12</f>
        <v>0</v>
      </c>
      <c r="BQ65" s="294">
        <f xml:space="preserve"> Equity!BQ$12</f>
        <v>0</v>
      </c>
      <c r="BR65" s="294">
        <f xml:space="preserve"> Equity!BR$12</f>
        <v>0</v>
      </c>
      <c r="BS65" s="294">
        <f xml:space="preserve"> Equity!BS$12</f>
        <v>0</v>
      </c>
      <c r="BT65" s="294">
        <f xml:space="preserve"> Equity!BT$12</f>
        <v>0</v>
      </c>
      <c r="BU65" s="294">
        <f xml:space="preserve"> Equity!BU$12</f>
        <v>0</v>
      </c>
      <c r="BV65" s="294">
        <f xml:space="preserve"> Equity!BV$12</f>
        <v>0</v>
      </c>
      <c r="BW65" s="294">
        <f xml:space="preserve"> Equity!BW$12</f>
        <v>0</v>
      </c>
      <c r="BX65" s="294">
        <f xml:space="preserve"> Equity!BX$12</f>
        <v>0</v>
      </c>
      <c r="BY65" s="294">
        <f xml:space="preserve"> Equity!BY$12</f>
        <v>0</v>
      </c>
      <c r="BZ65" s="294">
        <f xml:space="preserve"> Equity!BZ$12</f>
        <v>0</v>
      </c>
      <c r="CA65" s="294">
        <f xml:space="preserve"> Equity!CA$12</f>
        <v>0</v>
      </c>
      <c r="CB65" s="294">
        <f xml:space="preserve"> Equity!CB$12</f>
        <v>0</v>
      </c>
      <c r="CC65" s="294">
        <f xml:space="preserve"> Equity!CC$12</f>
        <v>0</v>
      </c>
      <c r="CD65" s="294">
        <f xml:space="preserve"> Equity!CD$12</f>
        <v>0</v>
      </c>
      <c r="CE65" s="294">
        <f xml:space="preserve"> Equity!CE$12</f>
        <v>0</v>
      </c>
      <c r="CF65" s="294">
        <f xml:space="preserve"> Equity!CF$12</f>
        <v>0</v>
      </c>
      <c r="CG65" s="294">
        <f xml:space="preserve"> Equity!CG$12</f>
        <v>0</v>
      </c>
      <c r="CH65" s="294">
        <f xml:space="preserve"> Equity!CH$12</f>
        <v>0</v>
      </c>
      <c r="CI65" s="294">
        <f xml:space="preserve"> Equity!CI$12</f>
        <v>0</v>
      </c>
      <c r="CJ65" s="294">
        <f xml:space="preserve"> Equity!CJ$12</f>
        <v>0</v>
      </c>
      <c r="CK65" s="294">
        <f xml:space="preserve"> Equity!CK$12</f>
        <v>0</v>
      </c>
      <c r="CL65" s="294">
        <f xml:space="preserve"> Equity!CL$12</f>
        <v>0</v>
      </c>
      <c r="CM65" s="294">
        <f xml:space="preserve"> Equity!CM$12</f>
        <v>0</v>
      </c>
      <c r="CN65" s="294">
        <f xml:space="preserve"> Equity!CN$12</f>
        <v>0</v>
      </c>
      <c r="CO65" s="294">
        <f xml:space="preserve"> Equity!CO$12</f>
        <v>0</v>
      </c>
      <c r="CP65" s="294">
        <f xml:space="preserve"> Equity!CP$12</f>
        <v>0</v>
      </c>
      <c r="CQ65" s="294">
        <f xml:space="preserve"> Equity!CQ$12</f>
        <v>0</v>
      </c>
      <c r="CR65" s="294">
        <f xml:space="preserve"> Equity!CR$12</f>
        <v>0</v>
      </c>
      <c r="CS65" s="294">
        <f xml:space="preserve"> Equity!CS$12</f>
        <v>0</v>
      </c>
      <c r="CT65" s="294">
        <f xml:space="preserve"> Equity!CT$12</f>
        <v>0</v>
      </c>
      <c r="CU65" s="294">
        <f xml:space="preserve"> Equity!CU$12</f>
        <v>0</v>
      </c>
      <c r="CV65" s="294">
        <f xml:space="preserve"> Equity!CV$12</f>
        <v>0</v>
      </c>
      <c r="CW65" s="294">
        <f xml:space="preserve"> Equity!CW$12</f>
        <v>0</v>
      </c>
      <c r="CX65" s="294">
        <f xml:space="preserve"> Equity!CX$12</f>
        <v>0</v>
      </c>
      <c r="CY65" s="294">
        <f xml:space="preserve"> Equity!CY$12</f>
        <v>0</v>
      </c>
      <c r="CZ65" s="294">
        <f xml:space="preserve"> Equity!CZ$12</f>
        <v>0</v>
      </c>
      <c r="DA65" s="294">
        <f xml:space="preserve"> Equity!DA$12</f>
        <v>0</v>
      </c>
      <c r="DB65" s="294">
        <f xml:space="preserve"> Equity!DB$12</f>
        <v>0</v>
      </c>
      <c r="DC65" s="294">
        <f xml:space="preserve"> Equity!DC$12</f>
        <v>0</v>
      </c>
      <c r="DD65" s="294">
        <f xml:space="preserve"> Equity!DD$12</f>
        <v>0</v>
      </c>
      <c r="DE65" s="294">
        <f xml:space="preserve"> Equity!DE$12</f>
        <v>0</v>
      </c>
      <c r="DF65" s="294">
        <f xml:space="preserve"> Equity!DF$12</f>
        <v>0</v>
      </c>
      <c r="DG65" s="294">
        <f xml:space="preserve"> Equity!DG$12</f>
        <v>0</v>
      </c>
      <c r="DH65" s="294">
        <f xml:space="preserve"> Equity!DH$12</f>
        <v>0</v>
      </c>
      <c r="DI65" s="294">
        <f xml:space="preserve"> Equity!DI$12</f>
        <v>0</v>
      </c>
      <c r="DJ65" s="294">
        <f xml:space="preserve"> Equity!DJ$12</f>
        <v>0</v>
      </c>
      <c r="DK65" s="294">
        <f xml:space="preserve"> Equity!DK$12</f>
        <v>0</v>
      </c>
      <c r="DL65" s="294">
        <f xml:space="preserve"> Equity!DL$12</f>
        <v>0</v>
      </c>
      <c r="DM65" s="294">
        <f xml:space="preserve"> Equity!DM$12</f>
        <v>0</v>
      </c>
      <c r="DN65" s="294">
        <f xml:space="preserve"> Equity!DN$12</f>
        <v>0</v>
      </c>
      <c r="DO65" s="294">
        <f xml:space="preserve"> Equity!DO$12</f>
        <v>0</v>
      </c>
      <c r="DP65" s="294">
        <f xml:space="preserve"> Equity!DP$12</f>
        <v>0</v>
      </c>
      <c r="DQ65" s="294">
        <f xml:space="preserve"> Equity!DQ$12</f>
        <v>0</v>
      </c>
      <c r="DR65" s="294">
        <f xml:space="preserve"> Equity!DR$12</f>
        <v>0</v>
      </c>
      <c r="DS65" s="294">
        <f xml:space="preserve"> Equity!DS$12</f>
        <v>0</v>
      </c>
      <c r="DT65" s="294">
        <f xml:space="preserve"> Equity!DT$12</f>
        <v>0</v>
      </c>
      <c r="DU65" s="294">
        <f xml:space="preserve"> Equity!DU$12</f>
        <v>0</v>
      </c>
      <c r="DV65" s="294">
        <f xml:space="preserve"> Equity!DV$12</f>
        <v>0</v>
      </c>
      <c r="DW65" s="294">
        <f xml:space="preserve"> Equity!DW$12</f>
        <v>0</v>
      </c>
      <c r="DX65" s="294">
        <f xml:space="preserve"> Equity!DX$12</f>
        <v>0</v>
      </c>
      <c r="DY65" s="294">
        <f xml:space="preserve"> Equity!DY$12</f>
        <v>0</v>
      </c>
      <c r="DZ65" s="294">
        <f xml:space="preserve"> Equity!DZ$12</f>
        <v>0</v>
      </c>
      <c r="EA65" s="294">
        <f xml:space="preserve"> Equity!EA$12</f>
        <v>0</v>
      </c>
      <c r="EB65" s="294">
        <f xml:space="preserve"> Equity!EB$12</f>
        <v>0</v>
      </c>
      <c r="EC65" s="294">
        <f xml:space="preserve"> Equity!EC$12</f>
        <v>0</v>
      </c>
      <c r="ED65" s="294">
        <f xml:space="preserve"> Equity!ED$12</f>
        <v>0</v>
      </c>
      <c r="EE65" s="294">
        <f xml:space="preserve"> Equity!EE$12</f>
        <v>0</v>
      </c>
      <c r="EF65" s="294">
        <f xml:space="preserve"> Equity!EF$12</f>
        <v>0</v>
      </c>
      <c r="EG65" s="294">
        <f xml:space="preserve"> Equity!EG$12</f>
        <v>0</v>
      </c>
      <c r="EH65" s="294">
        <f xml:space="preserve"> Equity!EH$12</f>
        <v>0</v>
      </c>
      <c r="EI65" s="294">
        <f xml:space="preserve"> Equity!EI$12</f>
        <v>0</v>
      </c>
      <c r="EJ65" s="294">
        <f xml:space="preserve"> Equity!EJ$12</f>
        <v>0</v>
      </c>
      <c r="EK65" s="294">
        <f xml:space="preserve"> Equity!EK$12</f>
        <v>0</v>
      </c>
      <c r="EL65" s="294">
        <f xml:space="preserve"> Equity!EL$12</f>
        <v>0</v>
      </c>
      <c r="EM65" s="294">
        <f xml:space="preserve"> Equity!EM$12</f>
        <v>0</v>
      </c>
      <c r="EN65" s="294">
        <f xml:space="preserve"> Equity!EN$12</f>
        <v>0</v>
      </c>
      <c r="EO65" s="294">
        <f xml:space="preserve"> Equity!EO$12</f>
        <v>0</v>
      </c>
      <c r="EP65" s="294">
        <f xml:space="preserve"> Equity!EP$12</f>
        <v>0</v>
      </c>
      <c r="EQ65" s="294">
        <f xml:space="preserve"> Equity!EQ$12</f>
        <v>0</v>
      </c>
      <c r="ER65" s="294">
        <f xml:space="preserve"> Equity!ER$12</f>
        <v>0</v>
      </c>
      <c r="ES65" s="294">
        <f xml:space="preserve"> Equity!ES$12</f>
        <v>0</v>
      </c>
      <c r="ET65" s="294">
        <f xml:space="preserve"> Equity!ET$12</f>
        <v>0</v>
      </c>
      <c r="EU65" s="294">
        <f xml:space="preserve"> Equity!EU$12</f>
        <v>0</v>
      </c>
      <c r="EV65" s="294">
        <f xml:space="preserve"> Equity!EV$12</f>
        <v>0</v>
      </c>
      <c r="EW65" s="294">
        <f xml:space="preserve"> Equity!EW$12</f>
        <v>0</v>
      </c>
      <c r="EX65" s="294">
        <f xml:space="preserve"> Equity!EX$12</f>
        <v>0</v>
      </c>
      <c r="EY65" s="294">
        <f xml:space="preserve"> Equity!EY$12</f>
        <v>0</v>
      </c>
      <c r="EZ65" s="294">
        <f xml:space="preserve"> Equity!EZ$12</f>
        <v>0</v>
      </c>
      <c r="FA65" s="294">
        <f xml:space="preserve"> Equity!FA$12</f>
        <v>0</v>
      </c>
      <c r="FB65" s="294">
        <f xml:space="preserve"> Equity!FB$12</f>
        <v>0</v>
      </c>
      <c r="FC65" s="294">
        <f xml:space="preserve"> Equity!FC$12</f>
        <v>0</v>
      </c>
      <c r="FD65" s="294">
        <f xml:space="preserve"> Equity!FD$12</f>
        <v>0</v>
      </c>
      <c r="FE65" s="294">
        <f xml:space="preserve"> Equity!FE$12</f>
        <v>0</v>
      </c>
      <c r="FF65" s="294">
        <f xml:space="preserve"> Equity!FF$12</f>
        <v>0</v>
      </c>
      <c r="FG65" s="294">
        <f xml:space="preserve"> Equity!FG$12</f>
        <v>0</v>
      </c>
      <c r="FH65" s="294">
        <f xml:space="preserve"> Equity!FH$12</f>
        <v>0</v>
      </c>
      <c r="FI65" s="294">
        <f xml:space="preserve"> Equity!FI$12</f>
        <v>0</v>
      </c>
      <c r="FJ65" s="294">
        <f xml:space="preserve"> Equity!FJ$12</f>
        <v>0</v>
      </c>
      <c r="FK65" s="294">
        <f xml:space="preserve"> Equity!FK$12</f>
        <v>0</v>
      </c>
      <c r="FL65" s="294">
        <f xml:space="preserve"> Equity!FL$12</f>
        <v>0</v>
      </c>
      <c r="FM65" s="294">
        <f xml:space="preserve"> Equity!FM$12</f>
        <v>0</v>
      </c>
      <c r="FN65" s="294">
        <f xml:space="preserve"> Equity!FN$12</f>
        <v>0</v>
      </c>
      <c r="FO65" s="294">
        <f xml:space="preserve"> Equity!FO$12</f>
        <v>0</v>
      </c>
      <c r="FP65" s="294">
        <f xml:space="preserve"> Equity!FP$12</f>
        <v>0</v>
      </c>
      <c r="FQ65" s="294">
        <f xml:space="preserve"> Equity!FQ$12</f>
        <v>0</v>
      </c>
      <c r="FR65" s="294">
        <f xml:space="preserve"> Equity!FR$12</f>
        <v>0</v>
      </c>
      <c r="FS65" s="294">
        <f xml:space="preserve"> Equity!FS$12</f>
        <v>0</v>
      </c>
      <c r="FT65" s="294">
        <f xml:space="preserve"> Equity!FT$12</f>
        <v>0</v>
      </c>
      <c r="FU65" s="294">
        <f xml:space="preserve"> Equity!FU$12</f>
        <v>0</v>
      </c>
      <c r="FV65" s="294">
        <f xml:space="preserve"> Equity!FV$12</f>
        <v>0</v>
      </c>
      <c r="FW65" s="294">
        <f xml:space="preserve"> Equity!FW$12</f>
        <v>0</v>
      </c>
      <c r="FX65" s="294">
        <f xml:space="preserve"> Equity!FX$12</f>
        <v>0</v>
      </c>
      <c r="FY65" s="294">
        <f xml:space="preserve"> Equity!FY$12</f>
        <v>0</v>
      </c>
      <c r="FZ65" s="294">
        <f xml:space="preserve"> Equity!FZ$12</f>
        <v>0</v>
      </c>
      <c r="GA65" s="294">
        <f xml:space="preserve"> Equity!GA$12</f>
        <v>0</v>
      </c>
      <c r="GB65" s="294">
        <f xml:space="preserve"> Equity!GB$12</f>
        <v>0</v>
      </c>
      <c r="GC65" s="294">
        <f xml:space="preserve"> Equity!GC$12</f>
        <v>0</v>
      </c>
      <c r="GD65" s="294">
        <f xml:space="preserve"> Equity!GD$12</f>
        <v>0</v>
      </c>
      <c r="GE65" s="294">
        <f xml:space="preserve"> Equity!GE$12</f>
        <v>0</v>
      </c>
      <c r="GF65" s="294">
        <f xml:space="preserve"> Equity!GF$12</f>
        <v>0</v>
      </c>
      <c r="GG65" s="294">
        <f xml:space="preserve"> Equity!GG$12</f>
        <v>0</v>
      </c>
      <c r="GH65" s="294">
        <f xml:space="preserve"> Equity!GH$12</f>
        <v>0</v>
      </c>
      <c r="GI65" s="294">
        <f xml:space="preserve"> Equity!GI$12</f>
        <v>0</v>
      </c>
      <c r="GJ65" s="294">
        <f xml:space="preserve"> Equity!GJ$12</f>
        <v>0</v>
      </c>
    </row>
    <row r="66" spans="1:192" outlineLevel="1" x14ac:dyDescent="0.25">
      <c r="A66" s="211"/>
      <c r="D66" s="215"/>
      <c r="E66" s="238" t="s">
        <v>56</v>
      </c>
      <c r="F66" s="238"/>
      <c r="G66" s="238" t="str">
        <f>SMU</f>
        <v>$ 000s</v>
      </c>
      <c r="H66" s="238">
        <f xml:space="preserve"> SUM(J66:GJ66)</f>
        <v>22739.664761673637</v>
      </c>
      <c r="I66" s="238"/>
      <c r="J66" s="238">
        <f t="shared" ref="J66:AO66" si="97" xml:space="preserve"> J63 + J65</f>
        <v>0</v>
      </c>
      <c r="K66" s="238">
        <f t="shared" si="97"/>
        <v>0</v>
      </c>
      <c r="L66" s="238">
        <f t="shared" si="97"/>
        <v>5.935128174314741E-3</v>
      </c>
      <c r="M66" s="238">
        <f t="shared" si="97"/>
        <v>9.3361093240673654E-4</v>
      </c>
      <c r="N66" s="238">
        <f t="shared" si="97"/>
        <v>6.7149622191209346E-4</v>
      </c>
      <c r="O66" s="238">
        <f t="shared" si="97"/>
        <v>6.7567051155492663E-4</v>
      </c>
      <c r="P66" s="238">
        <f t="shared" si="97"/>
        <v>-3.7137259173505299E-3</v>
      </c>
      <c r="Q66" s="238">
        <f t="shared" si="97"/>
        <v>0</v>
      </c>
      <c r="R66" s="238">
        <f t="shared" si="97"/>
        <v>0</v>
      </c>
      <c r="S66" s="238">
        <f t="shared" si="97"/>
        <v>0</v>
      </c>
      <c r="T66" s="238">
        <f t="shared" si="97"/>
        <v>0</v>
      </c>
      <c r="U66" s="238">
        <f t="shared" si="97"/>
        <v>0</v>
      </c>
      <c r="V66" s="238">
        <f t="shared" si="97"/>
        <v>0</v>
      </c>
      <c r="W66" s="238">
        <f t="shared" si="97"/>
        <v>0</v>
      </c>
      <c r="X66" s="238">
        <f t="shared" si="97"/>
        <v>0</v>
      </c>
      <c r="Y66" s="238">
        <f t="shared" si="97"/>
        <v>0</v>
      </c>
      <c r="Z66" s="238">
        <f t="shared" si="97"/>
        <v>0</v>
      </c>
      <c r="AA66" s="238">
        <f t="shared" si="97"/>
        <v>0</v>
      </c>
      <c r="AB66" s="238">
        <f t="shared" si="97"/>
        <v>0</v>
      </c>
      <c r="AC66" s="238">
        <f t="shared" si="97"/>
        <v>0</v>
      </c>
      <c r="AD66" s="238">
        <f t="shared" si="97"/>
        <v>0</v>
      </c>
      <c r="AE66" s="238">
        <f t="shared" si="97"/>
        <v>0</v>
      </c>
      <c r="AF66" s="238">
        <f t="shared" si="97"/>
        <v>0</v>
      </c>
      <c r="AG66" s="238">
        <f t="shared" si="97"/>
        <v>0</v>
      </c>
      <c r="AH66" s="238">
        <f t="shared" si="97"/>
        <v>0</v>
      </c>
      <c r="AI66" s="238">
        <f t="shared" si="97"/>
        <v>0</v>
      </c>
      <c r="AJ66" s="238">
        <f t="shared" si="97"/>
        <v>0</v>
      </c>
      <c r="AK66" s="238">
        <f t="shared" si="97"/>
        <v>0</v>
      </c>
      <c r="AL66" s="238">
        <f t="shared" si="97"/>
        <v>0</v>
      </c>
      <c r="AM66" s="238">
        <f t="shared" si="97"/>
        <v>0</v>
      </c>
      <c r="AN66" s="238">
        <f t="shared" si="97"/>
        <v>0</v>
      </c>
      <c r="AO66" s="238">
        <f t="shared" si="97"/>
        <v>0</v>
      </c>
      <c r="AP66" s="238">
        <f t="shared" ref="AP66:BD66" si="98" xml:space="preserve"> AP63 + AP65</f>
        <v>0</v>
      </c>
      <c r="AQ66" s="238">
        <f t="shared" si="98"/>
        <v>0</v>
      </c>
      <c r="AR66" s="238">
        <f t="shared" si="98"/>
        <v>0</v>
      </c>
      <c r="AS66" s="238">
        <f t="shared" si="98"/>
        <v>0</v>
      </c>
      <c r="AT66" s="238">
        <f t="shared" si="98"/>
        <v>0</v>
      </c>
      <c r="AU66" s="238">
        <f t="shared" si="98"/>
        <v>0</v>
      </c>
      <c r="AV66" s="238">
        <f t="shared" si="98"/>
        <v>0</v>
      </c>
      <c r="AW66" s="238">
        <f t="shared" si="98"/>
        <v>0</v>
      </c>
      <c r="AX66" s="238">
        <f t="shared" si="98"/>
        <v>0</v>
      </c>
      <c r="AY66" s="238">
        <f t="shared" si="98"/>
        <v>0</v>
      </c>
      <c r="AZ66" s="238">
        <f t="shared" si="98"/>
        <v>0</v>
      </c>
      <c r="BA66" s="238">
        <f t="shared" si="98"/>
        <v>0</v>
      </c>
      <c r="BB66" s="238">
        <f t="shared" si="98"/>
        <v>0</v>
      </c>
      <c r="BC66" s="238">
        <f t="shared" si="98"/>
        <v>7666.9082666073964</v>
      </c>
      <c r="BD66" s="238">
        <f t="shared" si="98"/>
        <v>11751.55078705479</v>
      </c>
      <c r="BE66" s="238">
        <f t="shared" ref="BE66:DP66" si="99" xml:space="preserve"> BE63 + BE65</f>
        <v>3321.2012058315286</v>
      </c>
      <c r="BF66" s="238">
        <f t="shared" si="99"/>
        <v>0</v>
      </c>
      <c r="BG66" s="238">
        <f t="shared" si="99"/>
        <v>0</v>
      </c>
      <c r="BH66" s="238">
        <f t="shared" si="99"/>
        <v>0</v>
      </c>
      <c r="BI66" s="238">
        <f t="shared" si="99"/>
        <v>0</v>
      </c>
      <c r="BJ66" s="238">
        <f t="shared" si="99"/>
        <v>0</v>
      </c>
      <c r="BK66" s="238">
        <f t="shared" si="99"/>
        <v>0</v>
      </c>
      <c r="BL66" s="238">
        <f t="shared" si="99"/>
        <v>0</v>
      </c>
      <c r="BM66" s="238">
        <f t="shared" si="99"/>
        <v>0</v>
      </c>
      <c r="BN66" s="238">
        <f t="shared" si="99"/>
        <v>0</v>
      </c>
      <c r="BO66" s="238">
        <f t="shared" si="99"/>
        <v>0</v>
      </c>
      <c r="BP66" s="238">
        <f t="shared" si="99"/>
        <v>0</v>
      </c>
      <c r="BQ66" s="238">
        <f t="shared" si="99"/>
        <v>0</v>
      </c>
      <c r="BR66" s="238">
        <f t="shared" si="99"/>
        <v>0</v>
      </c>
      <c r="BS66" s="238">
        <f t="shared" si="99"/>
        <v>0</v>
      </c>
      <c r="BT66" s="238">
        <f t="shared" si="99"/>
        <v>0</v>
      </c>
      <c r="BU66" s="238">
        <f t="shared" si="99"/>
        <v>0</v>
      </c>
      <c r="BV66" s="238">
        <f t="shared" si="99"/>
        <v>0</v>
      </c>
      <c r="BW66" s="238">
        <f t="shared" si="99"/>
        <v>0</v>
      </c>
      <c r="BX66" s="238">
        <f t="shared" si="99"/>
        <v>0</v>
      </c>
      <c r="BY66" s="238">
        <f t="shared" si="99"/>
        <v>0</v>
      </c>
      <c r="BZ66" s="238">
        <f t="shared" si="99"/>
        <v>0</v>
      </c>
      <c r="CA66" s="238">
        <f t="shared" si="99"/>
        <v>0</v>
      </c>
      <c r="CB66" s="238">
        <f t="shared" si="99"/>
        <v>0</v>
      </c>
      <c r="CC66" s="238">
        <f t="shared" si="99"/>
        <v>0</v>
      </c>
      <c r="CD66" s="238">
        <f t="shared" si="99"/>
        <v>0</v>
      </c>
      <c r="CE66" s="238">
        <f t="shared" si="99"/>
        <v>0</v>
      </c>
      <c r="CF66" s="238">
        <f t="shared" si="99"/>
        <v>0</v>
      </c>
      <c r="CG66" s="238">
        <f t="shared" si="99"/>
        <v>0</v>
      </c>
      <c r="CH66" s="238">
        <f t="shared" si="99"/>
        <v>0</v>
      </c>
      <c r="CI66" s="238">
        <f t="shared" si="99"/>
        <v>0</v>
      </c>
      <c r="CJ66" s="238">
        <f t="shared" si="99"/>
        <v>0</v>
      </c>
      <c r="CK66" s="238">
        <f t="shared" si="99"/>
        <v>0</v>
      </c>
      <c r="CL66" s="238">
        <f t="shared" si="99"/>
        <v>0</v>
      </c>
      <c r="CM66" s="238">
        <f t="shared" si="99"/>
        <v>0</v>
      </c>
      <c r="CN66" s="238">
        <f t="shared" si="99"/>
        <v>0</v>
      </c>
      <c r="CO66" s="238">
        <f t="shared" si="99"/>
        <v>0</v>
      </c>
      <c r="CP66" s="238">
        <f t="shared" si="99"/>
        <v>0</v>
      </c>
      <c r="CQ66" s="238">
        <f t="shared" si="99"/>
        <v>0</v>
      </c>
      <c r="CR66" s="238">
        <f t="shared" si="99"/>
        <v>0</v>
      </c>
      <c r="CS66" s="238">
        <f t="shared" si="99"/>
        <v>0</v>
      </c>
      <c r="CT66" s="238">
        <f t="shared" si="99"/>
        <v>0</v>
      </c>
      <c r="CU66" s="238">
        <f t="shared" si="99"/>
        <v>0</v>
      </c>
      <c r="CV66" s="238">
        <f t="shared" si="99"/>
        <v>0</v>
      </c>
      <c r="CW66" s="238">
        <f t="shared" si="99"/>
        <v>0</v>
      </c>
      <c r="CX66" s="238">
        <f t="shared" si="99"/>
        <v>0</v>
      </c>
      <c r="CY66" s="238">
        <f t="shared" si="99"/>
        <v>0</v>
      </c>
      <c r="CZ66" s="238">
        <f t="shared" si="99"/>
        <v>0</v>
      </c>
      <c r="DA66" s="238">
        <f t="shared" si="99"/>
        <v>0</v>
      </c>
      <c r="DB66" s="238">
        <f t="shared" si="99"/>
        <v>0</v>
      </c>
      <c r="DC66" s="238">
        <f t="shared" si="99"/>
        <v>0</v>
      </c>
      <c r="DD66" s="238">
        <f t="shared" si="99"/>
        <v>0</v>
      </c>
      <c r="DE66" s="238">
        <f t="shared" si="99"/>
        <v>0</v>
      </c>
      <c r="DF66" s="238">
        <f t="shared" si="99"/>
        <v>0</v>
      </c>
      <c r="DG66" s="238">
        <f t="shared" si="99"/>
        <v>0</v>
      </c>
      <c r="DH66" s="238">
        <f t="shared" si="99"/>
        <v>0</v>
      </c>
      <c r="DI66" s="238">
        <f t="shared" si="99"/>
        <v>0</v>
      </c>
      <c r="DJ66" s="238">
        <f t="shared" si="99"/>
        <v>0</v>
      </c>
      <c r="DK66" s="238">
        <f t="shared" si="99"/>
        <v>0</v>
      </c>
      <c r="DL66" s="238">
        <f t="shared" si="99"/>
        <v>0</v>
      </c>
      <c r="DM66" s="238">
        <f t="shared" si="99"/>
        <v>0</v>
      </c>
      <c r="DN66" s="238">
        <f t="shared" si="99"/>
        <v>0</v>
      </c>
      <c r="DO66" s="238">
        <f t="shared" si="99"/>
        <v>0</v>
      </c>
      <c r="DP66" s="238">
        <f t="shared" si="99"/>
        <v>0</v>
      </c>
      <c r="DQ66" s="238">
        <f t="shared" ref="DQ66:GB66" si="100" xml:space="preserve"> DQ63 + DQ65</f>
        <v>0</v>
      </c>
      <c r="DR66" s="238">
        <f t="shared" si="100"/>
        <v>0</v>
      </c>
      <c r="DS66" s="238">
        <f t="shared" si="100"/>
        <v>0</v>
      </c>
      <c r="DT66" s="238">
        <f t="shared" si="100"/>
        <v>0</v>
      </c>
      <c r="DU66" s="238">
        <f t="shared" si="100"/>
        <v>0</v>
      </c>
      <c r="DV66" s="238">
        <f t="shared" si="100"/>
        <v>0</v>
      </c>
      <c r="DW66" s="238">
        <f t="shared" si="100"/>
        <v>0</v>
      </c>
      <c r="DX66" s="238">
        <f t="shared" si="100"/>
        <v>0</v>
      </c>
      <c r="DY66" s="238">
        <f t="shared" si="100"/>
        <v>0</v>
      </c>
      <c r="DZ66" s="238">
        <f t="shared" si="100"/>
        <v>0</v>
      </c>
      <c r="EA66" s="238">
        <f t="shared" si="100"/>
        <v>0</v>
      </c>
      <c r="EB66" s="238">
        <f t="shared" si="100"/>
        <v>0</v>
      </c>
      <c r="EC66" s="238">
        <f t="shared" si="100"/>
        <v>0</v>
      </c>
      <c r="ED66" s="238">
        <f t="shared" si="100"/>
        <v>0</v>
      </c>
      <c r="EE66" s="238">
        <f t="shared" si="100"/>
        <v>0</v>
      </c>
      <c r="EF66" s="238">
        <f t="shared" si="100"/>
        <v>0</v>
      </c>
      <c r="EG66" s="238">
        <f t="shared" si="100"/>
        <v>0</v>
      </c>
      <c r="EH66" s="238">
        <f t="shared" si="100"/>
        <v>0</v>
      </c>
      <c r="EI66" s="238">
        <f t="shared" si="100"/>
        <v>0</v>
      </c>
      <c r="EJ66" s="238">
        <f t="shared" si="100"/>
        <v>0</v>
      </c>
      <c r="EK66" s="238">
        <f t="shared" si="100"/>
        <v>0</v>
      </c>
      <c r="EL66" s="238">
        <f t="shared" si="100"/>
        <v>0</v>
      </c>
      <c r="EM66" s="238">
        <f t="shared" si="100"/>
        <v>0</v>
      </c>
      <c r="EN66" s="238">
        <f t="shared" si="100"/>
        <v>0</v>
      </c>
      <c r="EO66" s="238">
        <f t="shared" si="100"/>
        <v>0</v>
      </c>
      <c r="EP66" s="238">
        <f t="shared" si="100"/>
        <v>0</v>
      </c>
      <c r="EQ66" s="238">
        <f t="shared" si="100"/>
        <v>0</v>
      </c>
      <c r="ER66" s="238">
        <f t="shared" si="100"/>
        <v>0</v>
      </c>
      <c r="ES66" s="238">
        <f t="shared" si="100"/>
        <v>0</v>
      </c>
      <c r="ET66" s="238">
        <f t="shared" si="100"/>
        <v>0</v>
      </c>
      <c r="EU66" s="238">
        <f t="shared" si="100"/>
        <v>0</v>
      </c>
      <c r="EV66" s="238">
        <f t="shared" si="100"/>
        <v>0</v>
      </c>
      <c r="EW66" s="238">
        <f t="shared" si="100"/>
        <v>0</v>
      </c>
      <c r="EX66" s="238">
        <f t="shared" si="100"/>
        <v>0</v>
      </c>
      <c r="EY66" s="238">
        <f t="shared" si="100"/>
        <v>0</v>
      </c>
      <c r="EZ66" s="238">
        <f t="shared" si="100"/>
        <v>0</v>
      </c>
      <c r="FA66" s="238">
        <f t="shared" si="100"/>
        <v>0</v>
      </c>
      <c r="FB66" s="238">
        <f t="shared" si="100"/>
        <v>0</v>
      </c>
      <c r="FC66" s="238">
        <f t="shared" si="100"/>
        <v>0</v>
      </c>
      <c r="FD66" s="238">
        <f t="shared" si="100"/>
        <v>0</v>
      </c>
      <c r="FE66" s="238">
        <f t="shared" si="100"/>
        <v>0</v>
      </c>
      <c r="FF66" s="238">
        <f t="shared" si="100"/>
        <v>0</v>
      </c>
      <c r="FG66" s="238">
        <f t="shared" si="100"/>
        <v>0</v>
      </c>
      <c r="FH66" s="238">
        <f t="shared" si="100"/>
        <v>0</v>
      </c>
      <c r="FI66" s="238">
        <f t="shared" si="100"/>
        <v>0</v>
      </c>
      <c r="FJ66" s="238">
        <f t="shared" si="100"/>
        <v>0</v>
      </c>
      <c r="FK66" s="238">
        <f t="shared" si="100"/>
        <v>0</v>
      </c>
      <c r="FL66" s="238">
        <f t="shared" si="100"/>
        <v>0</v>
      </c>
      <c r="FM66" s="238">
        <f t="shared" si="100"/>
        <v>0</v>
      </c>
      <c r="FN66" s="238">
        <f t="shared" si="100"/>
        <v>0</v>
      </c>
      <c r="FO66" s="238">
        <f t="shared" si="100"/>
        <v>0</v>
      </c>
      <c r="FP66" s="238">
        <f t="shared" si="100"/>
        <v>0</v>
      </c>
      <c r="FQ66" s="238">
        <f t="shared" si="100"/>
        <v>0</v>
      </c>
      <c r="FR66" s="238">
        <f t="shared" si="100"/>
        <v>0</v>
      </c>
      <c r="FS66" s="238">
        <f t="shared" si="100"/>
        <v>0</v>
      </c>
      <c r="FT66" s="238">
        <f t="shared" si="100"/>
        <v>0</v>
      </c>
      <c r="FU66" s="238">
        <f t="shared" si="100"/>
        <v>0</v>
      </c>
      <c r="FV66" s="238">
        <f t="shared" si="100"/>
        <v>0</v>
      </c>
      <c r="FW66" s="238">
        <f t="shared" si="100"/>
        <v>0</v>
      </c>
      <c r="FX66" s="238">
        <f t="shared" si="100"/>
        <v>0</v>
      </c>
      <c r="FY66" s="238">
        <f t="shared" si="100"/>
        <v>0</v>
      </c>
      <c r="FZ66" s="238">
        <f t="shared" si="100"/>
        <v>0</v>
      </c>
      <c r="GA66" s="238">
        <f t="shared" si="100"/>
        <v>0</v>
      </c>
      <c r="GB66" s="238">
        <f t="shared" si="100"/>
        <v>0</v>
      </c>
      <c r="GC66" s="238">
        <f t="shared" ref="GC66:GJ66" si="101" xml:space="preserve"> GC63 + GC65</f>
        <v>0</v>
      </c>
      <c r="GD66" s="238">
        <f t="shared" si="101"/>
        <v>0</v>
      </c>
      <c r="GE66" s="238">
        <f t="shared" si="101"/>
        <v>0</v>
      </c>
      <c r="GF66" s="238">
        <f t="shared" si="101"/>
        <v>0</v>
      </c>
      <c r="GG66" s="238">
        <f t="shared" si="101"/>
        <v>0</v>
      </c>
      <c r="GH66" s="238">
        <f t="shared" si="101"/>
        <v>0</v>
      </c>
      <c r="GI66" s="238">
        <f t="shared" si="101"/>
        <v>0</v>
      </c>
      <c r="GJ66" s="238">
        <f t="shared" si="101"/>
        <v>0</v>
      </c>
    </row>
    <row r="67" spans="1:192" outlineLevel="1" x14ac:dyDescent="0.25">
      <c r="A67" s="211"/>
      <c r="D67" s="215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1"/>
      <c r="CA67" s="241"/>
      <c r="CB67" s="241"/>
      <c r="CC67" s="241"/>
      <c r="CD67" s="241"/>
      <c r="CE67" s="241"/>
      <c r="CF67" s="241"/>
      <c r="CG67" s="241"/>
      <c r="CH67" s="241"/>
      <c r="CI67" s="241"/>
      <c r="CJ67" s="241"/>
      <c r="CK67" s="241"/>
      <c r="CL67" s="241"/>
      <c r="CM67" s="241"/>
      <c r="CN67" s="241"/>
      <c r="CO67" s="241"/>
      <c r="CP67" s="241"/>
      <c r="CQ67" s="241"/>
      <c r="CR67" s="241"/>
      <c r="CS67" s="241"/>
      <c r="CT67" s="241"/>
      <c r="CU67" s="241"/>
      <c r="CV67" s="241"/>
      <c r="CW67" s="241"/>
      <c r="CX67" s="241"/>
      <c r="CY67" s="241"/>
      <c r="CZ67" s="241"/>
      <c r="DA67" s="241"/>
      <c r="DB67" s="241"/>
      <c r="DC67" s="241"/>
      <c r="DD67" s="241"/>
      <c r="DE67" s="241"/>
      <c r="DF67" s="241"/>
      <c r="DG67" s="241"/>
      <c r="DH67" s="241"/>
      <c r="DI67" s="241"/>
      <c r="DJ67" s="241"/>
      <c r="DK67" s="241"/>
      <c r="DL67" s="241"/>
      <c r="DM67" s="241"/>
      <c r="DN67" s="241"/>
      <c r="DO67" s="241"/>
      <c r="DP67" s="241"/>
      <c r="DQ67" s="241"/>
      <c r="DR67" s="241"/>
      <c r="DS67" s="241"/>
      <c r="DT67" s="241"/>
      <c r="DU67" s="241"/>
      <c r="DV67" s="241"/>
      <c r="DW67" s="241"/>
      <c r="DX67" s="241"/>
      <c r="DY67" s="241"/>
      <c r="DZ67" s="241"/>
      <c r="EA67" s="241"/>
      <c r="EB67" s="241"/>
      <c r="EC67" s="241"/>
      <c r="ED67" s="241"/>
      <c r="EE67" s="241"/>
      <c r="EF67" s="241"/>
      <c r="EG67" s="241"/>
      <c r="EH67" s="241"/>
      <c r="EI67" s="241"/>
      <c r="EJ67" s="241"/>
      <c r="EK67" s="241"/>
      <c r="EL67" s="241"/>
      <c r="EM67" s="241"/>
      <c r="EN67" s="241"/>
      <c r="EO67" s="241"/>
      <c r="EP67" s="241"/>
      <c r="EQ67" s="241"/>
      <c r="ER67" s="241"/>
      <c r="ES67" s="241"/>
      <c r="ET67" s="241"/>
      <c r="EU67" s="241"/>
      <c r="EV67" s="241"/>
      <c r="EW67" s="241"/>
      <c r="EX67" s="241"/>
      <c r="EY67" s="241"/>
      <c r="EZ67" s="241"/>
      <c r="FA67" s="241"/>
      <c r="FB67" s="241"/>
      <c r="FC67" s="241"/>
      <c r="FD67" s="241"/>
      <c r="FE67" s="241"/>
      <c r="FF67" s="241"/>
      <c r="FG67" s="241"/>
      <c r="FH67" s="241"/>
      <c r="FI67" s="241"/>
      <c r="FJ67" s="241"/>
      <c r="FK67" s="241"/>
      <c r="FL67" s="241"/>
      <c r="FM67" s="241"/>
      <c r="FN67" s="241"/>
      <c r="FO67" s="241"/>
      <c r="FP67" s="241"/>
      <c r="FQ67" s="241"/>
      <c r="FR67" s="241"/>
      <c r="FS67" s="241"/>
      <c r="FT67" s="241"/>
      <c r="FU67" s="241"/>
      <c r="FV67" s="241"/>
      <c r="FW67" s="241"/>
      <c r="FX67" s="241"/>
      <c r="FY67" s="241"/>
      <c r="FZ67" s="241"/>
      <c r="GA67" s="241"/>
      <c r="GB67" s="241"/>
      <c r="GC67" s="241"/>
      <c r="GD67" s="241"/>
      <c r="GE67" s="241"/>
      <c r="GF67" s="241"/>
      <c r="GG67" s="241"/>
      <c r="GH67" s="241"/>
      <c r="GI67" s="241"/>
      <c r="GJ67" s="241"/>
    </row>
    <row r="68" spans="1:192" outlineLevel="1" x14ac:dyDescent="0.25">
      <c r="A68" s="211"/>
      <c r="D68" s="215"/>
      <c r="E68" s="294" t="str">
        <f xml:space="preserve"> Equity!E$60</f>
        <v>Dividends paid</v>
      </c>
      <c r="F68" s="294">
        <f xml:space="preserve"> Equity!F$60</f>
        <v>0</v>
      </c>
      <c r="G68" s="294" t="str">
        <f xml:space="preserve"> Equity!G$60</f>
        <v>$ 000s</v>
      </c>
      <c r="H68" s="294">
        <f xml:space="preserve"> Equity!H$60</f>
        <v>-22739.664761673557</v>
      </c>
      <c r="I68" s="294">
        <f xml:space="preserve"> Equity!I$60</f>
        <v>0</v>
      </c>
      <c r="J68" s="294">
        <f xml:space="preserve"> Equity!J$60</f>
        <v>0</v>
      </c>
      <c r="K68" s="294">
        <f xml:space="preserve"> Equity!K$60</f>
        <v>0</v>
      </c>
      <c r="L68" s="294">
        <f xml:space="preserve"> Equity!L$60</f>
        <v>0</v>
      </c>
      <c r="M68" s="294">
        <f xml:space="preserve"> Equity!M$60</f>
        <v>0</v>
      </c>
      <c r="N68" s="294">
        <f xml:space="preserve"> Equity!N$60</f>
        <v>0</v>
      </c>
      <c r="O68" s="294">
        <f xml:space="preserve"> Equity!O$60</f>
        <v>0</v>
      </c>
      <c r="P68" s="294">
        <f xml:space="preserve"> Equity!P$60</f>
        <v>-4.5021799228379678E-3</v>
      </c>
      <c r="Q68" s="294">
        <f xml:space="preserve"> Equity!Q$60</f>
        <v>0</v>
      </c>
      <c r="R68" s="294">
        <f xml:space="preserve"> Equity!R$60</f>
        <v>0</v>
      </c>
      <c r="S68" s="294">
        <f xml:space="preserve"> Equity!S$60</f>
        <v>0</v>
      </c>
      <c r="T68" s="294">
        <f xml:space="preserve"> Equity!T$60</f>
        <v>0</v>
      </c>
      <c r="U68" s="294">
        <f xml:space="preserve"> Equity!U$60</f>
        <v>0</v>
      </c>
      <c r="V68" s="294">
        <f xml:space="preserve"> Equity!V$60</f>
        <v>0</v>
      </c>
      <c r="W68" s="294">
        <f xml:space="preserve"> Equity!W$60</f>
        <v>0</v>
      </c>
      <c r="X68" s="294">
        <f xml:space="preserve"> Equity!X$60</f>
        <v>0</v>
      </c>
      <c r="Y68" s="294">
        <f xml:space="preserve"> Equity!Y$60</f>
        <v>0</v>
      </c>
      <c r="Z68" s="294">
        <f xml:space="preserve"> Equity!Z$60</f>
        <v>0</v>
      </c>
      <c r="AA68" s="294">
        <f xml:space="preserve"> Equity!AA$60</f>
        <v>0</v>
      </c>
      <c r="AB68" s="294">
        <f xml:space="preserve"> Equity!AB$60</f>
        <v>0</v>
      </c>
      <c r="AC68" s="294">
        <f xml:space="preserve"> Equity!AC$60</f>
        <v>0</v>
      </c>
      <c r="AD68" s="294">
        <f xml:space="preserve"> Equity!AD$60</f>
        <v>0</v>
      </c>
      <c r="AE68" s="294">
        <f xml:space="preserve"> Equity!AE$60</f>
        <v>0</v>
      </c>
      <c r="AF68" s="294">
        <f xml:space="preserve"> Equity!AF$60</f>
        <v>0</v>
      </c>
      <c r="AG68" s="294">
        <f xml:space="preserve"> Equity!AG$60</f>
        <v>0</v>
      </c>
      <c r="AH68" s="294">
        <f xml:space="preserve"> Equity!AH$60</f>
        <v>0</v>
      </c>
      <c r="AI68" s="294">
        <f xml:space="preserve"> Equity!AI$60</f>
        <v>0</v>
      </c>
      <c r="AJ68" s="294">
        <f xml:space="preserve"> Equity!AJ$60</f>
        <v>0</v>
      </c>
      <c r="AK68" s="294">
        <f xml:space="preserve"> Equity!AK$60</f>
        <v>0</v>
      </c>
      <c r="AL68" s="294">
        <f xml:space="preserve"> Equity!AL$60</f>
        <v>0</v>
      </c>
      <c r="AM68" s="294">
        <f xml:space="preserve"> Equity!AM$60</f>
        <v>0</v>
      </c>
      <c r="AN68" s="294">
        <f xml:space="preserve"> Equity!AN$60</f>
        <v>0</v>
      </c>
      <c r="AO68" s="294">
        <f xml:space="preserve"> Equity!AO$60</f>
        <v>0</v>
      </c>
      <c r="AP68" s="294">
        <f xml:space="preserve"> Equity!AP$60</f>
        <v>0</v>
      </c>
      <c r="AQ68" s="294">
        <f xml:space="preserve"> Equity!AQ$60</f>
        <v>0</v>
      </c>
      <c r="AR68" s="294">
        <f xml:space="preserve"> Equity!AR$60</f>
        <v>0</v>
      </c>
      <c r="AS68" s="294">
        <f xml:space="preserve"> Equity!AS$60</f>
        <v>0</v>
      </c>
      <c r="AT68" s="294">
        <f xml:space="preserve"> Equity!AT$60</f>
        <v>0</v>
      </c>
      <c r="AU68" s="294">
        <f xml:space="preserve"> Equity!AU$60</f>
        <v>0</v>
      </c>
      <c r="AV68" s="294">
        <f xml:space="preserve"> Equity!AV$60</f>
        <v>0</v>
      </c>
      <c r="AW68" s="294">
        <f xml:space="preserve"> Equity!AW$60</f>
        <v>0</v>
      </c>
      <c r="AX68" s="294">
        <f xml:space="preserve"> Equity!AX$60</f>
        <v>0</v>
      </c>
      <c r="AY68" s="294">
        <f xml:space="preserve"> Equity!AY$60</f>
        <v>0</v>
      </c>
      <c r="AZ68" s="294">
        <f xml:space="preserve"> Equity!AZ$60</f>
        <v>0</v>
      </c>
      <c r="BA68" s="294">
        <f xml:space="preserve"> Equity!BA$60</f>
        <v>0</v>
      </c>
      <c r="BB68" s="294">
        <f xml:space="preserve"> Equity!BB$60</f>
        <v>0</v>
      </c>
      <c r="BC68" s="294">
        <f xml:space="preserve"> Equity!BC$60</f>
        <v>-7666.9082666073964</v>
      </c>
      <c r="BD68" s="294">
        <f xml:space="preserve"> Equity!BD$60</f>
        <v>-11751.55078705479</v>
      </c>
      <c r="BE68" s="294">
        <f xml:space="preserve"> Equity!BE$60</f>
        <v>-3321.2012058314485</v>
      </c>
      <c r="BF68" s="294">
        <f xml:space="preserve"> Equity!BF$60</f>
        <v>0</v>
      </c>
      <c r="BG68" s="294">
        <f xml:space="preserve"> Equity!BG$60</f>
        <v>0</v>
      </c>
      <c r="BH68" s="294">
        <f xml:space="preserve"> Equity!BH$60</f>
        <v>0</v>
      </c>
      <c r="BI68" s="294">
        <f xml:space="preserve"> Equity!BI$60</f>
        <v>0</v>
      </c>
      <c r="BJ68" s="294">
        <f xml:space="preserve"> Equity!BJ$60</f>
        <v>0</v>
      </c>
      <c r="BK68" s="294">
        <f xml:space="preserve"> Equity!BK$60</f>
        <v>0</v>
      </c>
      <c r="BL68" s="294">
        <f xml:space="preserve"> Equity!BL$60</f>
        <v>0</v>
      </c>
      <c r="BM68" s="294">
        <f xml:space="preserve"> Equity!BM$60</f>
        <v>0</v>
      </c>
      <c r="BN68" s="294">
        <f xml:space="preserve"> Equity!BN$60</f>
        <v>0</v>
      </c>
      <c r="BO68" s="294">
        <f xml:space="preserve"> Equity!BO$60</f>
        <v>0</v>
      </c>
      <c r="BP68" s="294">
        <f xml:space="preserve"> Equity!BP$60</f>
        <v>0</v>
      </c>
      <c r="BQ68" s="294">
        <f xml:space="preserve"> Equity!BQ$60</f>
        <v>0</v>
      </c>
      <c r="BR68" s="294">
        <f xml:space="preserve"> Equity!BR$60</f>
        <v>0</v>
      </c>
      <c r="BS68" s="294">
        <f xml:space="preserve"> Equity!BS$60</f>
        <v>0</v>
      </c>
      <c r="BT68" s="294">
        <f xml:space="preserve"> Equity!BT$60</f>
        <v>0</v>
      </c>
      <c r="BU68" s="294">
        <f xml:space="preserve"> Equity!BU$60</f>
        <v>0</v>
      </c>
      <c r="BV68" s="294">
        <f xml:space="preserve"> Equity!BV$60</f>
        <v>0</v>
      </c>
      <c r="BW68" s="294">
        <f xml:space="preserve"> Equity!BW$60</f>
        <v>0</v>
      </c>
      <c r="BX68" s="294">
        <f xml:space="preserve"> Equity!BX$60</f>
        <v>0</v>
      </c>
      <c r="BY68" s="294">
        <f xml:space="preserve"> Equity!BY$60</f>
        <v>0</v>
      </c>
      <c r="BZ68" s="294">
        <f xml:space="preserve"> Equity!BZ$60</f>
        <v>0</v>
      </c>
      <c r="CA68" s="294">
        <f xml:space="preserve"> Equity!CA$60</f>
        <v>0</v>
      </c>
      <c r="CB68" s="294">
        <f xml:space="preserve"> Equity!CB$60</f>
        <v>0</v>
      </c>
      <c r="CC68" s="294">
        <f xml:space="preserve"> Equity!CC$60</f>
        <v>0</v>
      </c>
      <c r="CD68" s="294">
        <f xml:space="preserve"> Equity!CD$60</f>
        <v>0</v>
      </c>
      <c r="CE68" s="294">
        <f xml:space="preserve"> Equity!CE$60</f>
        <v>0</v>
      </c>
      <c r="CF68" s="294">
        <f xml:space="preserve"> Equity!CF$60</f>
        <v>0</v>
      </c>
      <c r="CG68" s="294">
        <f xml:space="preserve"> Equity!CG$60</f>
        <v>0</v>
      </c>
      <c r="CH68" s="294">
        <f xml:space="preserve"> Equity!CH$60</f>
        <v>0</v>
      </c>
      <c r="CI68" s="294">
        <f xml:space="preserve"> Equity!CI$60</f>
        <v>0</v>
      </c>
      <c r="CJ68" s="294">
        <f xml:space="preserve"> Equity!CJ$60</f>
        <v>0</v>
      </c>
      <c r="CK68" s="294">
        <f xml:space="preserve"> Equity!CK$60</f>
        <v>0</v>
      </c>
      <c r="CL68" s="294">
        <f xml:space="preserve"> Equity!CL$60</f>
        <v>0</v>
      </c>
      <c r="CM68" s="294">
        <f xml:space="preserve"> Equity!CM$60</f>
        <v>0</v>
      </c>
      <c r="CN68" s="294">
        <f xml:space="preserve"> Equity!CN$60</f>
        <v>0</v>
      </c>
      <c r="CO68" s="294">
        <f xml:space="preserve"> Equity!CO$60</f>
        <v>0</v>
      </c>
      <c r="CP68" s="294">
        <f xml:space="preserve"> Equity!CP$60</f>
        <v>0</v>
      </c>
      <c r="CQ68" s="294">
        <f xml:space="preserve"> Equity!CQ$60</f>
        <v>0</v>
      </c>
      <c r="CR68" s="294">
        <f xml:space="preserve"> Equity!CR$60</f>
        <v>0</v>
      </c>
      <c r="CS68" s="294">
        <f xml:space="preserve"> Equity!CS$60</f>
        <v>0</v>
      </c>
      <c r="CT68" s="294">
        <f xml:space="preserve"> Equity!CT$60</f>
        <v>0</v>
      </c>
      <c r="CU68" s="294">
        <f xml:space="preserve"> Equity!CU$60</f>
        <v>0</v>
      </c>
      <c r="CV68" s="294">
        <f xml:space="preserve"> Equity!CV$60</f>
        <v>0</v>
      </c>
      <c r="CW68" s="294">
        <f xml:space="preserve"> Equity!CW$60</f>
        <v>0</v>
      </c>
      <c r="CX68" s="294">
        <f xml:space="preserve"> Equity!CX$60</f>
        <v>0</v>
      </c>
      <c r="CY68" s="294">
        <f xml:space="preserve"> Equity!CY$60</f>
        <v>0</v>
      </c>
      <c r="CZ68" s="294">
        <f xml:space="preserve"> Equity!CZ$60</f>
        <v>0</v>
      </c>
      <c r="DA68" s="294">
        <f xml:space="preserve"> Equity!DA$60</f>
        <v>0</v>
      </c>
      <c r="DB68" s="294">
        <f xml:space="preserve"> Equity!DB$60</f>
        <v>0</v>
      </c>
      <c r="DC68" s="294">
        <f xml:space="preserve"> Equity!DC$60</f>
        <v>0</v>
      </c>
      <c r="DD68" s="294">
        <f xml:space="preserve"> Equity!DD$60</f>
        <v>0</v>
      </c>
      <c r="DE68" s="294">
        <f xml:space="preserve"> Equity!DE$60</f>
        <v>0</v>
      </c>
      <c r="DF68" s="294">
        <f xml:space="preserve"> Equity!DF$60</f>
        <v>0</v>
      </c>
      <c r="DG68" s="294">
        <f xml:space="preserve"> Equity!DG$60</f>
        <v>0</v>
      </c>
      <c r="DH68" s="294">
        <f xml:space="preserve"> Equity!DH$60</f>
        <v>0</v>
      </c>
      <c r="DI68" s="294">
        <f xml:space="preserve"> Equity!DI$60</f>
        <v>0</v>
      </c>
      <c r="DJ68" s="294">
        <f xml:space="preserve"> Equity!DJ$60</f>
        <v>0</v>
      </c>
      <c r="DK68" s="294">
        <f xml:space="preserve"> Equity!DK$60</f>
        <v>0</v>
      </c>
      <c r="DL68" s="294">
        <f xml:space="preserve"> Equity!DL$60</f>
        <v>0</v>
      </c>
      <c r="DM68" s="294">
        <f xml:space="preserve"> Equity!DM$60</f>
        <v>0</v>
      </c>
      <c r="DN68" s="294">
        <f xml:space="preserve"> Equity!DN$60</f>
        <v>0</v>
      </c>
      <c r="DO68" s="294">
        <f xml:space="preserve"> Equity!DO$60</f>
        <v>0</v>
      </c>
      <c r="DP68" s="294">
        <f xml:space="preserve"> Equity!DP$60</f>
        <v>0</v>
      </c>
      <c r="DQ68" s="294">
        <f xml:space="preserve"> Equity!DQ$60</f>
        <v>0</v>
      </c>
      <c r="DR68" s="294">
        <f xml:space="preserve"> Equity!DR$60</f>
        <v>0</v>
      </c>
      <c r="DS68" s="294">
        <f xml:space="preserve"> Equity!DS$60</f>
        <v>0</v>
      </c>
      <c r="DT68" s="294">
        <f xml:space="preserve"> Equity!DT$60</f>
        <v>0</v>
      </c>
      <c r="DU68" s="294">
        <f xml:space="preserve"> Equity!DU$60</f>
        <v>0</v>
      </c>
      <c r="DV68" s="294">
        <f xml:space="preserve"> Equity!DV$60</f>
        <v>0</v>
      </c>
      <c r="DW68" s="294">
        <f xml:space="preserve"> Equity!DW$60</f>
        <v>0</v>
      </c>
      <c r="DX68" s="294">
        <f xml:space="preserve"> Equity!DX$60</f>
        <v>0</v>
      </c>
      <c r="DY68" s="294">
        <f xml:space="preserve"> Equity!DY$60</f>
        <v>0</v>
      </c>
      <c r="DZ68" s="294">
        <f xml:space="preserve"> Equity!DZ$60</f>
        <v>0</v>
      </c>
      <c r="EA68" s="294">
        <f xml:space="preserve"> Equity!EA$60</f>
        <v>0</v>
      </c>
      <c r="EB68" s="294">
        <f xml:space="preserve"> Equity!EB$60</f>
        <v>0</v>
      </c>
      <c r="EC68" s="294">
        <f xml:space="preserve"> Equity!EC$60</f>
        <v>0</v>
      </c>
      <c r="ED68" s="294">
        <f xml:space="preserve"> Equity!ED$60</f>
        <v>0</v>
      </c>
      <c r="EE68" s="294">
        <f xml:space="preserve"> Equity!EE$60</f>
        <v>0</v>
      </c>
      <c r="EF68" s="294">
        <f xml:space="preserve"> Equity!EF$60</f>
        <v>0</v>
      </c>
      <c r="EG68" s="294">
        <f xml:space="preserve"> Equity!EG$60</f>
        <v>0</v>
      </c>
      <c r="EH68" s="294">
        <f xml:space="preserve"> Equity!EH$60</f>
        <v>0</v>
      </c>
      <c r="EI68" s="294">
        <f xml:space="preserve"> Equity!EI$60</f>
        <v>0</v>
      </c>
      <c r="EJ68" s="294">
        <f xml:space="preserve"> Equity!EJ$60</f>
        <v>0</v>
      </c>
      <c r="EK68" s="294">
        <f xml:space="preserve"> Equity!EK$60</f>
        <v>0</v>
      </c>
      <c r="EL68" s="294">
        <f xml:space="preserve"> Equity!EL$60</f>
        <v>0</v>
      </c>
      <c r="EM68" s="294">
        <f xml:space="preserve"> Equity!EM$60</f>
        <v>0</v>
      </c>
      <c r="EN68" s="294">
        <f xml:space="preserve"> Equity!EN$60</f>
        <v>0</v>
      </c>
      <c r="EO68" s="294">
        <f xml:space="preserve"> Equity!EO$60</f>
        <v>0</v>
      </c>
      <c r="EP68" s="294">
        <f xml:space="preserve"> Equity!EP$60</f>
        <v>0</v>
      </c>
      <c r="EQ68" s="294">
        <f xml:space="preserve"> Equity!EQ$60</f>
        <v>0</v>
      </c>
      <c r="ER68" s="294">
        <f xml:space="preserve"> Equity!ER$60</f>
        <v>0</v>
      </c>
      <c r="ES68" s="294">
        <f xml:space="preserve"> Equity!ES$60</f>
        <v>0</v>
      </c>
      <c r="ET68" s="294">
        <f xml:space="preserve"> Equity!ET$60</f>
        <v>0</v>
      </c>
      <c r="EU68" s="294">
        <f xml:space="preserve"> Equity!EU$60</f>
        <v>0</v>
      </c>
      <c r="EV68" s="294">
        <f xml:space="preserve"> Equity!EV$60</f>
        <v>0</v>
      </c>
      <c r="EW68" s="294">
        <f xml:space="preserve"> Equity!EW$60</f>
        <v>0</v>
      </c>
      <c r="EX68" s="294">
        <f xml:space="preserve"> Equity!EX$60</f>
        <v>0</v>
      </c>
      <c r="EY68" s="294">
        <f xml:space="preserve"> Equity!EY$60</f>
        <v>0</v>
      </c>
      <c r="EZ68" s="294">
        <f xml:space="preserve"> Equity!EZ$60</f>
        <v>0</v>
      </c>
      <c r="FA68" s="294">
        <f xml:space="preserve"> Equity!FA$60</f>
        <v>0</v>
      </c>
      <c r="FB68" s="294">
        <f xml:space="preserve"> Equity!FB$60</f>
        <v>0</v>
      </c>
      <c r="FC68" s="294">
        <f xml:space="preserve"> Equity!FC$60</f>
        <v>0</v>
      </c>
      <c r="FD68" s="294">
        <f xml:space="preserve"> Equity!FD$60</f>
        <v>0</v>
      </c>
      <c r="FE68" s="294">
        <f xml:space="preserve"> Equity!FE$60</f>
        <v>0</v>
      </c>
      <c r="FF68" s="294">
        <f xml:space="preserve"> Equity!FF$60</f>
        <v>0</v>
      </c>
      <c r="FG68" s="294">
        <f xml:space="preserve"> Equity!FG$60</f>
        <v>0</v>
      </c>
      <c r="FH68" s="294">
        <f xml:space="preserve"> Equity!FH$60</f>
        <v>0</v>
      </c>
      <c r="FI68" s="294">
        <f xml:space="preserve"> Equity!FI$60</f>
        <v>0</v>
      </c>
      <c r="FJ68" s="294">
        <f xml:space="preserve"> Equity!FJ$60</f>
        <v>0</v>
      </c>
      <c r="FK68" s="294">
        <f xml:space="preserve"> Equity!FK$60</f>
        <v>0</v>
      </c>
      <c r="FL68" s="294">
        <f xml:space="preserve"> Equity!FL$60</f>
        <v>0</v>
      </c>
      <c r="FM68" s="294">
        <f xml:space="preserve"> Equity!FM$60</f>
        <v>0</v>
      </c>
      <c r="FN68" s="294">
        <f xml:space="preserve"> Equity!FN$60</f>
        <v>0</v>
      </c>
      <c r="FO68" s="294">
        <f xml:space="preserve"> Equity!FO$60</f>
        <v>0</v>
      </c>
      <c r="FP68" s="294">
        <f xml:space="preserve"> Equity!FP$60</f>
        <v>0</v>
      </c>
      <c r="FQ68" s="294">
        <f xml:space="preserve"> Equity!FQ$60</f>
        <v>0</v>
      </c>
      <c r="FR68" s="294">
        <f xml:space="preserve"> Equity!FR$60</f>
        <v>0</v>
      </c>
      <c r="FS68" s="294">
        <f xml:space="preserve"> Equity!FS$60</f>
        <v>0</v>
      </c>
      <c r="FT68" s="294">
        <f xml:space="preserve"> Equity!FT$60</f>
        <v>0</v>
      </c>
      <c r="FU68" s="294">
        <f xml:space="preserve"> Equity!FU$60</f>
        <v>0</v>
      </c>
      <c r="FV68" s="294">
        <f xml:space="preserve"> Equity!FV$60</f>
        <v>0</v>
      </c>
      <c r="FW68" s="294">
        <f xml:space="preserve"> Equity!FW$60</f>
        <v>0</v>
      </c>
      <c r="FX68" s="294">
        <f xml:space="preserve"> Equity!FX$60</f>
        <v>0</v>
      </c>
      <c r="FY68" s="294">
        <f xml:space="preserve"> Equity!FY$60</f>
        <v>0</v>
      </c>
      <c r="FZ68" s="294">
        <f xml:space="preserve"> Equity!FZ$60</f>
        <v>0</v>
      </c>
      <c r="GA68" s="294">
        <f xml:space="preserve"> Equity!GA$60</f>
        <v>0</v>
      </c>
      <c r="GB68" s="294">
        <f xml:space="preserve"> Equity!GB$60</f>
        <v>0</v>
      </c>
      <c r="GC68" s="294">
        <f xml:space="preserve"> Equity!GC$60</f>
        <v>0</v>
      </c>
      <c r="GD68" s="294">
        <f xml:space="preserve"> Equity!GD$60</f>
        <v>0</v>
      </c>
      <c r="GE68" s="294">
        <f xml:space="preserve"> Equity!GE$60</f>
        <v>0</v>
      </c>
      <c r="GF68" s="294">
        <f xml:space="preserve"> Equity!GF$60</f>
        <v>0</v>
      </c>
      <c r="GG68" s="294">
        <f xml:space="preserve"> Equity!GG$60</f>
        <v>0</v>
      </c>
      <c r="GH68" s="294">
        <f xml:space="preserve"> Equity!GH$60</f>
        <v>0</v>
      </c>
      <c r="GI68" s="294">
        <f xml:space="preserve"> Equity!GI$60</f>
        <v>0</v>
      </c>
      <c r="GJ68" s="294">
        <f xml:space="preserve"> Equity!GJ$60</f>
        <v>0</v>
      </c>
    </row>
    <row r="69" spans="1:192" outlineLevel="1" x14ac:dyDescent="0.25">
      <c r="A69" s="211"/>
      <c r="D69" s="215"/>
      <c r="E69" s="238" t="s">
        <v>57</v>
      </c>
      <c r="F69" s="238"/>
      <c r="G69" s="238" t="str">
        <f>SMU</f>
        <v>$ 000s</v>
      </c>
      <c r="H69" s="238">
        <f xml:space="preserve"> SUM(J69:GJ69)</f>
        <v>8.0035533756017685E-11</v>
      </c>
      <c r="I69" s="238"/>
      <c r="J69" s="238">
        <f xml:space="preserve"> J66 + J68</f>
        <v>0</v>
      </c>
      <c r="K69" s="238">
        <f t="shared" ref="K69:BD69" si="102" xml:space="preserve"> K66 + K68</f>
        <v>0</v>
      </c>
      <c r="L69" s="238">
        <f t="shared" si="102"/>
        <v>5.935128174314741E-3</v>
      </c>
      <c r="M69" s="238">
        <f t="shared" si="102"/>
        <v>9.3361093240673654E-4</v>
      </c>
      <c r="N69" s="238">
        <f t="shared" si="102"/>
        <v>6.7149622191209346E-4</v>
      </c>
      <c r="O69" s="238">
        <f t="shared" si="102"/>
        <v>6.7567051155492663E-4</v>
      </c>
      <c r="P69" s="238">
        <f t="shared" si="102"/>
        <v>-8.2159058401884977E-3</v>
      </c>
      <c r="Q69" s="238">
        <f t="shared" si="102"/>
        <v>0</v>
      </c>
      <c r="R69" s="238">
        <f t="shared" si="102"/>
        <v>0</v>
      </c>
      <c r="S69" s="238">
        <f t="shared" si="102"/>
        <v>0</v>
      </c>
      <c r="T69" s="238">
        <f t="shared" si="102"/>
        <v>0</v>
      </c>
      <c r="U69" s="238">
        <f t="shared" si="102"/>
        <v>0</v>
      </c>
      <c r="V69" s="238">
        <f t="shared" si="102"/>
        <v>0</v>
      </c>
      <c r="W69" s="238">
        <f t="shared" si="102"/>
        <v>0</v>
      </c>
      <c r="X69" s="238">
        <f t="shared" si="102"/>
        <v>0</v>
      </c>
      <c r="Y69" s="238">
        <f t="shared" si="102"/>
        <v>0</v>
      </c>
      <c r="Z69" s="238">
        <f t="shared" si="102"/>
        <v>0</v>
      </c>
      <c r="AA69" s="238">
        <f t="shared" si="102"/>
        <v>0</v>
      </c>
      <c r="AB69" s="238">
        <f t="shared" si="102"/>
        <v>0</v>
      </c>
      <c r="AC69" s="238">
        <f t="shared" si="102"/>
        <v>0</v>
      </c>
      <c r="AD69" s="238">
        <f t="shared" si="102"/>
        <v>0</v>
      </c>
      <c r="AE69" s="238">
        <f t="shared" si="102"/>
        <v>0</v>
      </c>
      <c r="AF69" s="238">
        <f t="shared" si="102"/>
        <v>0</v>
      </c>
      <c r="AG69" s="238">
        <f t="shared" si="102"/>
        <v>0</v>
      </c>
      <c r="AH69" s="238">
        <f t="shared" si="102"/>
        <v>0</v>
      </c>
      <c r="AI69" s="238">
        <f t="shared" si="102"/>
        <v>0</v>
      </c>
      <c r="AJ69" s="238">
        <f t="shared" si="102"/>
        <v>0</v>
      </c>
      <c r="AK69" s="238">
        <f t="shared" si="102"/>
        <v>0</v>
      </c>
      <c r="AL69" s="238">
        <f t="shared" si="102"/>
        <v>0</v>
      </c>
      <c r="AM69" s="238">
        <f t="shared" si="102"/>
        <v>0</v>
      </c>
      <c r="AN69" s="238">
        <f t="shared" si="102"/>
        <v>0</v>
      </c>
      <c r="AO69" s="238">
        <f t="shared" si="102"/>
        <v>0</v>
      </c>
      <c r="AP69" s="238">
        <f t="shared" si="102"/>
        <v>0</v>
      </c>
      <c r="AQ69" s="238">
        <f t="shared" si="102"/>
        <v>0</v>
      </c>
      <c r="AR69" s="238">
        <f t="shared" si="102"/>
        <v>0</v>
      </c>
      <c r="AS69" s="238">
        <f t="shared" si="102"/>
        <v>0</v>
      </c>
      <c r="AT69" s="238">
        <f t="shared" si="102"/>
        <v>0</v>
      </c>
      <c r="AU69" s="238">
        <f t="shared" si="102"/>
        <v>0</v>
      </c>
      <c r="AV69" s="238">
        <f t="shared" si="102"/>
        <v>0</v>
      </c>
      <c r="AW69" s="238">
        <f t="shared" si="102"/>
        <v>0</v>
      </c>
      <c r="AX69" s="238">
        <f t="shared" si="102"/>
        <v>0</v>
      </c>
      <c r="AY69" s="238">
        <f t="shared" si="102"/>
        <v>0</v>
      </c>
      <c r="AZ69" s="238">
        <f t="shared" si="102"/>
        <v>0</v>
      </c>
      <c r="BA69" s="238">
        <f t="shared" si="102"/>
        <v>0</v>
      </c>
      <c r="BB69" s="238">
        <f t="shared" si="102"/>
        <v>0</v>
      </c>
      <c r="BC69" s="238">
        <f t="shared" si="102"/>
        <v>0</v>
      </c>
      <c r="BD69" s="238">
        <f t="shared" si="102"/>
        <v>0</v>
      </c>
      <c r="BE69" s="238">
        <f t="shared" ref="BE69:DP69" si="103" xml:space="preserve"> BE66 + BE68</f>
        <v>8.0035533756017685E-11</v>
      </c>
      <c r="BF69" s="238">
        <f t="shared" si="103"/>
        <v>0</v>
      </c>
      <c r="BG69" s="238">
        <f t="shared" si="103"/>
        <v>0</v>
      </c>
      <c r="BH69" s="238">
        <f t="shared" si="103"/>
        <v>0</v>
      </c>
      <c r="BI69" s="238">
        <f t="shared" si="103"/>
        <v>0</v>
      </c>
      <c r="BJ69" s="238">
        <f t="shared" si="103"/>
        <v>0</v>
      </c>
      <c r="BK69" s="238">
        <f t="shared" si="103"/>
        <v>0</v>
      </c>
      <c r="BL69" s="238">
        <f t="shared" si="103"/>
        <v>0</v>
      </c>
      <c r="BM69" s="238">
        <f t="shared" si="103"/>
        <v>0</v>
      </c>
      <c r="BN69" s="238">
        <f t="shared" si="103"/>
        <v>0</v>
      </c>
      <c r="BO69" s="238">
        <f t="shared" si="103"/>
        <v>0</v>
      </c>
      <c r="BP69" s="238">
        <f t="shared" si="103"/>
        <v>0</v>
      </c>
      <c r="BQ69" s="238">
        <f t="shared" si="103"/>
        <v>0</v>
      </c>
      <c r="BR69" s="238">
        <f t="shared" si="103"/>
        <v>0</v>
      </c>
      <c r="BS69" s="238">
        <f t="shared" si="103"/>
        <v>0</v>
      </c>
      <c r="BT69" s="238">
        <f t="shared" si="103"/>
        <v>0</v>
      </c>
      <c r="BU69" s="238">
        <f t="shared" si="103"/>
        <v>0</v>
      </c>
      <c r="BV69" s="238">
        <f t="shared" si="103"/>
        <v>0</v>
      </c>
      <c r="BW69" s="238">
        <f t="shared" si="103"/>
        <v>0</v>
      </c>
      <c r="BX69" s="238">
        <f t="shared" si="103"/>
        <v>0</v>
      </c>
      <c r="BY69" s="238">
        <f t="shared" si="103"/>
        <v>0</v>
      </c>
      <c r="BZ69" s="238">
        <f t="shared" si="103"/>
        <v>0</v>
      </c>
      <c r="CA69" s="238">
        <f t="shared" si="103"/>
        <v>0</v>
      </c>
      <c r="CB69" s="238">
        <f t="shared" si="103"/>
        <v>0</v>
      </c>
      <c r="CC69" s="238">
        <f t="shared" si="103"/>
        <v>0</v>
      </c>
      <c r="CD69" s="238">
        <f t="shared" si="103"/>
        <v>0</v>
      </c>
      <c r="CE69" s="238">
        <f t="shared" si="103"/>
        <v>0</v>
      </c>
      <c r="CF69" s="238">
        <f t="shared" si="103"/>
        <v>0</v>
      </c>
      <c r="CG69" s="238">
        <f t="shared" si="103"/>
        <v>0</v>
      </c>
      <c r="CH69" s="238">
        <f t="shared" si="103"/>
        <v>0</v>
      </c>
      <c r="CI69" s="238">
        <f t="shared" si="103"/>
        <v>0</v>
      </c>
      <c r="CJ69" s="238">
        <f t="shared" si="103"/>
        <v>0</v>
      </c>
      <c r="CK69" s="238">
        <f t="shared" si="103"/>
        <v>0</v>
      </c>
      <c r="CL69" s="238">
        <f t="shared" si="103"/>
        <v>0</v>
      </c>
      <c r="CM69" s="238">
        <f t="shared" si="103"/>
        <v>0</v>
      </c>
      <c r="CN69" s="238">
        <f t="shared" si="103"/>
        <v>0</v>
      </c>
      <c r="CO69" s="238">
        <f t="shared" si="103"/>
        <v>0</v>
      </c>
      <c r="CP69" s="238">
        <f t="shared" si="103"/>
        <v>0</v>
      </c>
      <c r="CQ69" s="238">
        <f t="shared" si="103"/>
        <v>0</v>
      </c>
      <c r="CR69" s="238">
        <f t="shared" si="103"/>
        <v>0</v>
      </c>
      <c r="CS69" s="238">
        <f t="shared" si="103"/>
        <v>0</v>
      </c>
      <c r="CT69" s="238">
        <f t="shared" si="103"/>
        <v>0</v>
      </c>
      <c r="CU69" s="238">
        <f t="shared" si="103"/>
        <v>0</v>
      </c>
      <c r="CV69" s="238">
        <f t="shared" si="103"/>
        <v>0</v>
      </c>
      <c r="CW69" s="238">
        <f t="shared" si="103"/>
        <v>0</v>
      </c>
      <c r="CX69" s="238">
        <f t="shared" si="103"/>
        <v>0</v>
      </c>
      <c r="CY69" s="238">
        <f t="shared" si="103"/>
        <v>0</v>
      </c>
      <c r="CZ69" s="238">
        <f t="shared" si="103"/>
        <v>0</v>
      </c>
      <c r="DA69" s="238">
        <f t="shared" si="103"/>
        <v>0</v>
      </c>
      <c r="DB69" s="238">
        <f t="shared" si="103"/>
        <v>0</v>
      </c>
      <c r="DC69" s="238">
        <f t="shared" si="103"/>
        <v>0</v>
      </c>
      <c r="DD69" s="238">
        <f t="shared" si="103"/>
        <v>0</v>
      </c>
      <c r="DE69" s="238">
        <f t="shared" si="103"/>
        <v>0</v>
      </c>
      <c r="DF69" s="238">
        <f t="shared" si="103"/>
        <v>0</v>
      </c>
      <c r="DG69" s="238">
        <f t="shared" si="103"/>
        <v>0</v>
      </c>
      <c r="DH69" s="238">
        <f t="shared" si="103"/>
        <v>0</v>
      </c>
      <c r="DI69" s="238">
        <f t="shared" si="103"/>
        <v>0</v>
      </c>
      <c r="DJ69" s="238">
        <f t="shared" si="103"/>
        <v>0</v>
      </c>
      <c r="DK69" s="238">
        <f t="shared" si="103"/>
        <v>0</v>
      </c>
      <c r="DL69" s="238">
        <f t="shared" si="103"/>
        <v>0</v>
      </c>
      <c r="DM69" s="238">
        <f t="shared" si="103"/>
        <v>0</v>
      </c>
      <c r="DN69" s="238">
        <f t="shared" si="103"/>
        <v>0</v>
      </c>
      <c r="DO69" s="238">
        <f t="shared" si="103"/>
        <v>0</v>
      </c>
      <c r="DP69" s="238">
        <f t="shared" si="103"/>
        <v>0</v>
      </c>
      <c r="DQ69" s="238">
        <f t="shared" ref="DQ69:GB69" si="104" xml:space="preserve"> DQ66 + DQ68</f>
        <v>0</v>
      </c>
      <c r="DR69" s="238">
        <f t="shared" si="104"/>
        <v>0</v>
      </c>
      <c r="DS69" s="238">
        <f t="shared" si="104"/>
        <v>0</v>
      </c>
      <c r="DT69" s="238">
        <f t="shared" si="104"/>
        <v>0</v>
      </c>
      <c r="DU69" s="238">
        <f t="shared" si="104"/>
        <v>0</v>
      </c>
      <c r="DV69" s="238">
        <f t="shared" si="104"/>
        <v>0</v>
      </c>
      <c r="DW69" s="238">
        <f t="shared" si="104"/>
        <v>0</v>
      </c>
      <c r="DX69" s="238">
        <f t="shared" si="104"/>
        <v>0</v>
      </c>
      <c r="DY69" s="238">
        <f t="shared" si="104"/>
        <v>0</v>
      </c>
      <c r="DZ69" s="238">
        <f t="shared" si="104"/>
        <v>0</v>
      </c>
      <c r="EA69" s="238">
        <f t="shared" si="104"/>
        <v>0</v>
      </c>
      <c r="EB69" s="238">
        <f t="shared" si="104"/>
        <v>0</v>
      </c>
      <c r="EC69" s="238">
        <f t="shared" si="104"/>
        <v>0</v>
      </c>
      <c r="ED69" s="238">
        <f t="shared" si="104"/>
        <v>0</v>
      </c>
      <c r="EE69" s="238">
        <f t="shared" si="104"/>
        <v>0</v>
      </c>
      <c r="EF69" s="238">
        <f t="shared" si="104"/>
        <v>0</v>
      </c>
      <c r="EG69" s="238">
        <f t="shared" si="104"/>
        <v>0</v>
      </c>
      <c r="EH69" s="238">
        <f t="shared" si="104"/>
        <v>0</v>
      </c>
      <c r="EI69" s="238">
        <f t="shared" si="104"/>
        <v>0</v>
      </c>
      <c r="EJ69" s="238">
        <f t="shared" si="104"/>
        <v>0</v>
      </c>
      <c r="EK69" s="238">
        <f t="shared" si="104"/>
        <v>0</v>
      </c>
      <c r="EL69" s="238">
        <f t="shared" si="104"/>
        <v>0</v>
      </c>
      <c r="EM69" s="238">
        <f t="shared" si="104"/>
        <v>0</v>
      </c>
      <c r="EN69" s="238">
        <f t="shared" si="104"/>
        <v>0</v>
      </c>
      <c r="EO69" s="238">
        <f t="shared" si="104"/>
        <v>0</v>
      </c>
      <c r="EP69" s="238">
        <f t="shared" si="104"/>
        <v>0</v>
      </c>
      <c r="EQ69" s="238">
        <f t="shared" si="104"/>
        <v>0</v>
      </c>
      <c r="ER69" s="238">
        <f t="shared" si="104"/>
        <v>0</v>
      </c>
      <c r="ES69" s="238">
        <f t="shared" si="104"/>
        <v>0</v>
      </c>
      <c r="ET69" s="238">
        <f t="shared" si="104"/>
        <v>0</v>
      </c>
      <c r="EU69" s="238">
        <f t="shared" si="104"/>
        <v>0</v>
      </c>
      <c r="EV69" s="238">
        <f t="shared" si="104"/>
        <v>0</v>
      </c>
      <c r="EW69" s="238">
        <f t="shared" si="104"/>
        <v>0</v>
      </c>
      <c r="EX69" s="238">
        <f t="shared" si="104"/>
        <v>0</v>
      </c>
      <c r="EY69" s="238">
        <f t="shared" si="104"/>
        <v>0</v>
      </c>
      <c r="EZ69" s="238">
        <f t="shared" si="104"/>
        <v>0</v>
      </c>
      <c r="FA69" s="238">
        <f t="shared" si="104"/>
        <v>0</v>
      </c>
      <c r="FB69" s="238">
        <f t="shared" si="104"/>
        <v>0</v>
      </c>
      <c r="FC69" s="238">
        <f t="shared" si="104"/>
        <v>0</v>
      </c>
      <c r="FD69" s="238">
        <f t="shared" si="104"/>
        <v>0</v>
      </c>
      <c r="FE69" s="238">
        <f t="shared" si="104"/>
        <v>0</v>
      </c>
      <c r="FF69" s="238">
        <f t="shared" si="104"/>
        <v>0</v>
      </c>
      <c r="FG69" s="238">
        <f t="shared" si="104"/>
        <v>0</v>
      </c>
      <c r="FH69" s="238">
        <f t="shared" si="104"/>
        <v>0</v>
      </c>
      <c r="FI69" s="238">
        <f t="shared" si="104"/>
        <v>0</v>
      </c>
      <c r="FJ69" s="238">
        <f t="shared" si="104"/>
        <v>0</v>
      </c>
      <c r="FK69" s="238">
        <f t="shared" si="104"/>
        <v>0</v>
      </c>
      <c r="FL69" s="238">
        <f t="shared" si="104"/>
        <v>0</v>
      </c>
      <c r="FM69" s="238">
        <f t="shared" si="104"/>
        <v>0</v>
      </c>
      <c r="FN69" s="238">
        <f t="shared" si="104"/>
        <v>0</v>
      </c>
      <c r="FO69" s="238">
        <f t="shared" si="104"/>
        <v>0</v>
      </c>
      <c r="FP69" s="238">
        <f t="shared" si="104"/>
        <v>0</v>
      </c>
      <c r="FQ69" s="238">
        <f t="shared" si="104"/>
        <v>0</v>
      </c>
      <c r="FR69" s="238">
        <f t="shared" si="104"/>
        <v>0</v>
      </c>
      <c r="FS69" s="238">
        <f t="shared" si="104"/>
        <v>0</v>
      </c>
      <c r="FT69" s="238">
        <f t="shared" si="104"/>
        <v>0</v>
      </c>
      <c r="FU69" s="238">
        <f t="shared" si="104"/>
        <v>0</v>
      </c>
      <c r="FV69" s="238">
        <f t="shared" si="104"/>
        <v>0</v>
      </c>
      <c r="FW69" s="238">
        <f t="shared" si="104"/>
        <v>0</v>
      </c>
      <c r="FX69" s="238">
        <f t="shared" si="104"/>
        <v>0</v>
      </c>
      <c r="FY69" s="238">
        <f t="shared" si="104"/>
        <v>0</v>
      </c>
      <c r="FZ69" s="238">
        <f t="shared" si="104"/>
        <v>0</v>
      </c>
      <c r="GA69" s="238">
        <f t="shared" si="104"/>
        <v>0</v>
      </c>
      <c r="GB69" s="238">
        <f t="shared" si="104"/>
        <v>0</v>
      </c>
      <c r="GC69" s="238">
        <f t="shared" ref="GC69:GJ69" si="105" xml:space="preserve"> GC66 + GC68</f>
        <v>0</v>
      </c>
      <c r="GD69" s="238">
        <f t="shared" si="105"/>
        <v>0</v>
      </c>
      <c r="GE69" s="238">
        <f t="shared" si="105"/>
        <v>0</v>
      </c>
      <c r="GF69" s="238">
        <f t="shared" si="105"/>
        <v>0</v>
      </c>
      <c r="GG69" s="238">
        <f t="shared" si="105"/>
        <v>0</v>
      </c>
      <c r="GH69" s="238">
        <f t="shared" si="105"/>
        <v>0</v>
      </c>
      <c r="GI69" s="238">
        <f t="shared" si="105"/>
        <v>0</v>
      </c>
      <c r="GJ69" s="238">
        <f t="shared" si="105"/>
        <v>0</v>
      </c>
    </row>
    <row r="70" spans="1:192" outlineLevel="1" x14ac:dyDescent="0.25">
      <c r="A70" s="211"/>
      <c r="D70" s="215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1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1"/>
      <c r="CA70" s="241"/>
      <c r="CB70" s="241"/>
      <c r="CC70" s="241"/>
      <c r="CD70" s="241"/>
      <c r="CE70" s="241"/>
      <c r="CF70" s="241"/>
      <c r="CG70" s="241"/>
      <c r="CH70" s="241"/>
      <c r="CI70" s="241"/>
      <c r="CJ70" s="241"/>
      <c r="CK70" s="241"/>
      <c r="CL70" s="241"/>
      <c r="CM70" s="241"/>
      <c r="CN70" s="241"/>
      <c r="CO70" s="241"/>
      <c r="CP70" s="241"/>
      <c r="CQ70" s="241"/>
      <c r="CR70" s="241"/>
      <c r="CS70" s="241"/>
      <c r="CT70" s="241"/>
      <c r="CU70" s="241"/>
      <c r="CV70" s="241"/>
      <c r="CW70" s="241"/>
      <c r="CX70" s="241"/>
      <c r="CY70" s="241"/>
      <c r="CZ70" s="241"/>
      <c r="DA70" s="241"/>
      <c r="DB70" s="241"/>
      <c r="DC70" s="241"/>
      <c r="DD70" s="241"/>
      <c r="DE70" s="241"/>
      <c r="DF70" s="241"/>
      <c r="DG70" s="241"/>
      <c r="DH70" s="241"/>
      <c r="DI70" s="241"/>
      <c r="DJ70" s="241"/>
      <c r="DK70" s="241"/>
      <c r="DL70" s="241"/>
      <c r="DM70" s="241"/>
      <c r="DN70" s="241"/>
      <c r="DO70" s="241"/>
      <c r="DP70" s="241"/>
      <c r="DQ70" s="241"/>
      <c r="DR70" s="241"/>
      <c r="DS70" s="241"/>
      <c r="DT70" s="241"/>
      <c r="DU70" s="241"/>
      <c r="DV70" s="241"/>
      <c r="DW70" s="241"/>
      <c r="DX70" s="241"/>
      <c r="DY70" s="241"/>
      <c r="DZ70" s="241"/>
      <c r="EA70" s="241"/>
      <c r="EB70" s="241"/>
      <c r="EC70" s="241"/>
      <c r="ED70" s="241"/>
      <c r="EE70" s="241"/>
      <c r="EF70" s="241"/>
      <c r="EG70" s="241"/>
      <c r="EH70" s="241"/>
      <c r="EI70" s="241"/>
      <c r="EJ70" s="241"/>
      <c r="EK70" s="241"/>
      <c r="EL70" s="241"/>
      <c r="EM70" s="241"/>
      <c r="EN70" s="241"/>
      <c r="EO70" s="241"/>
      <c r="EP70" s="241"/>
      <c r="EQ70" s="241"/>
      <c r="ER70" s="241"/>
      <c r="ES70" s="241"/>
      <c r="ET70" s="241"/>
      <c r="EU70" s="241"/>
      <c r="EV70" s="241"/>
      <c r="EW70" s="241"/>
      <c r="EX70" s="241"/>
      <c r="EY70" s="241"/>
      <c r="EZ70" s="241"/>
      <c r="FA70" s="241"/>
      <c r="FB70" s="241"/>
      <c r="FC70" s="241"/>
      <c r="FD70" s="241"/>
      <c r="FE70" s="241"/>
      <c r="FF70" s="241"/>
      <c r="FG70" s="241"/>
      <c r="FH70" s="241"/>
      <c r="FI70" s="241"/>
      <c r="FJ70" s="241"/>
      <c r="FK70" s="241"/>
      <c r="FL70" s="241"/>
      <c r="FM70" s="241"/>
      <c r="FN70" s="241"/>
      <c r="FO70" s="241"/>
      <c r="FP70" s="241"/>
      <c r="FQ70" s="241"/>
      <c r="FR70" s="241"/>
      <c r="FS70" s="241"/>
      <c r="FT70" s="241"/>
      <c r="FU70" s="241"/>
      <c r="FV70" s="241"/>
      <c r="FW70" s="241"/>
      <c r="FX70" s="241"/>
      <c r="FY70" s="241"/>
      <c r="FZ70" s="241"/>
      <c r="GA70" s="241"/>
      <c r="GB70" s="241"/>
      <c r="GC70" s="241"/>
      <c r="GD70" s="241"/>
      <c r="GE70" s="241"/>
      <c r="GF70" s="241"/>
      <c r="GG70" s="241"/>
      <c r="GH70" s="241"/>
      <c r="GI70" s="241"/>
      <c r="GJ70" s="241"/>
    </row>
    <row r="71" spans="1:192" x14ac:dyDescent="0.25">
      <c r="A71" s="211"/>
      <c r="D71" s="215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1"/>
      <c r="CA71" s="241"/>
      <c r="CB71" s="241"/>
      <c r="CC71" s="241"/>
      <c r="CD71" s="241"/>
      <c r="CE71" s="241"/>
      <c r="CF71" s="241"/>
      <c r="CG71" s="241"/>
      <c r="CH71" s="241"/>
      <c r="CI71" s="241"/>
      <c r="CJ71" s="241"/>
      <c r="CK71" s="241"/>
      <c r="CL71" s="241"/>
      <c r="CM71" s="241"/>
      <c r="CN71" s="241"/>
      <c r="CO71" s="241"/>
      <c r="CP71" s="241"/>
      <c r="CQ71" s="241"/>
      <c r="CR71" s="241"/>
      <c r="CS71" s="241"/>
      <c r="CT71" s="241"/>
      <c r="CU71" s="241"/>
      <c r="CV71" s="241"/>
      <c r="CW71" s="241"/>
      <c r="CX71" s="241"/>
      <c r="CY71" s="241"/>
      <c r="CZ71" s="241"/>
      <c r="DA71" s="241"/>
      <c r="DB71" s="241"/>
      <c r="DC71" s="241"/>
      <c r="DD71" s="241"/>
      <c r="DE71" s="241"/>
      <c r="DF71" s="241"/>
      <c r="DG71" s="241"/>
      <c r="DH71" s="241"/>
      <c r="DI71" s="241"/>
      <c r="DJ71" s="241"/>
      <c r="DK71" s="241"/>
      <c r="DL71" s="241"/>
      <c r="DM71" s="241"/>
      <c r="DN71" s="241"/>
      <c r="DO71" s="241"/>
      <c r="DP71" s="241"/>
      <c r="DQ71" s="241"/>
      <c r="DR71" s="241"/>
      <c r="DS71" s="241"/>
      <c r="DT71" s="241"/>
      <c r="DU71" s="241"/>
      <c r="DV71" s="241"/>
      <c r="DW71" s="241"/>
      <c r="DX71" s="241"/>
      <c r="DY71" s="241"/>
      <c r="DZ71" s="241"/>
      <c r="EA71" s="241"/>
      <c r="EB71" s="241"/>
      <c r="EC71" s="241"/>
      <c r="ED71" s="241"/>
      <c r="EE71" s="241"/>
      <c r="EF71" s="241"/>
      <c r="EG71" s="241"/>
      <c r="EH71" s="241"/>
      <c r="EI71" s="241"/>
      <c r="EJ71" s="241"/>
      <c r="EK71" s="241"/>
      <c r="EL71" s="241"/>
      <c r="EM71" s="241"/>
      <c r="EN71" s="241"/>
      <c r="EO71" s="241"/>
      <c r="EP71" s="241"/>
      <c r="EQ71" s="241"/>
      <c r="ER71" s="241"/>
      <c r="ES71" s="241"/>
      <c r="ET71" s="241"/>
      <c r="EU71" s="241"/>
      <c r="EV71" s="241"/>
      <c r="EW71" s="241"/>
      <c r="EX71" s="241"/>
      <c r="EY71" s="241"/>
      <c r="EZ71" s="241"/>
      <c r="FA71" s="241"/>
      <c r="FB71" s="241"/>
      <c r="FC71" s="241"/>
      <c r="FD71" s="241"/>
      <c r="FE71" s="241"/>
      <c r="FF71" s="241"/>
      <c r="FG71" s="241"/>
      <c r="FH71" s="241"/>
      <c r="FI71" s="241"/>
      <c r="FJ71" s="241"/>
      <c r="FK71" s="241"/>
      <c r="FL71" s="241"/>
      <c r="FM71" s="241"/>
      <c r="FN71" s="241"/>
      <c r="FO71" s="241"/>
      <c r="FP71" s="241"/>
      <c r="FQ71" s="241"/>
      <c r="FR71" s="241"/>
      <c r="FS71" s="241"/>
      <c r="FT71" s="241"/>
      <c r="FU71" s="241"/>
      <c r="FV71" s="241"/>
      <c r="FW71" s="241"/>
      <c r="FX71" s="241"/>
      <c r="FY71" s="241"/>
      <c r="FZ71" s="241"/>
      <c r="GA71" s="241"/>
      <c r="GB71" s="241"/>
      <c r="GC71" s="241"/>
      <c r="GD71" s="241"/>
      <c r="GE71" s="241"/>
      <c r="GF71" s="241"/>
      <c r="GG71" s="241"/>
      <c r="GH71" s="241"/>
      <c r="GI71" s="241"/>
      <c r="GJ71" s="241"/>
    </row>
    <row r="72" spans="1:192" x14ac:dyDescent="0.25">
      <c r="A72" s="211" t="s">
        <v>61</v>
      </c>
      <c r="D72" s="215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1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1"/>
      <c r="CA72" s="241"/>
      <c r="CB72" s="241"/>
      <c r="CC72" s="241"/>
      <c r="CD72" s="241"/>
      <c r="CE72" s="241"/>
      <c r="CF72" s="241"/>
      <c r="CG72" s="241"/>
      <c r="CH72" s="241"/>
      <c r="CI72" s="241"/>
      <c r="CJ72" s="241"/>
      <c r="CK72" s="241"/>
      <c r="CL72" s="241"/>
      <c r="CM72" s="241"/>
      <c r="CN72" s="241"/>
      <c r="CO72" s="241"/>
      <c r="CP72" s="241"/>
      <c r="CQ72" s="241"/>
      <c r="CR72" s="241"/>
      <c r="CS72" s="241"/>
      <c r="CT72" s="241"/>
      <c r="CU72" s="241"/>
      <c r="CV72" s="241"/>
      <c r="CW72" s="241"/>
      <c r="CX72" s="241"/>
      <c r="CY72" s="241"/>
      <c r="CZ72" s="241"/>
      <c r="DA72" s="241"/>
      <c r="DB72" s="241"/>
      <c r="DC72" s="241"/>
      <c r="DD72" s="241"/>
      <c r="DE72" s="241"/>
      <c r="DF72" s="241"/>
      <c r="DG72" s="241"/>
      <c r="DH72" s="241"/>
      <c r="DI72" s="241"/>
      <c r="DJ72" s="241"/>
      <c r="DK72" s="241"/>
      <c r="DL72" s="241"/>
      <c r="DM72" s="241"/>
      <c r="DN72" s="241"/>
      <c r="DO72" s="241"/>
      <c r="DP72" s="241"/>
      <c r="DQ72" s="241"/>
      <c r="DR72" s="241"/>
      <c r="DS72" s="241"/>
      <c r="DT72" s="241"/>
      <c r="DU72" s="241"/>
      <c r="DV72" s="241"/>
      <c r="DW72" s="241"/>
      <c r="DX72" s="241"/>
      <c r="DY72" s="241"/>
      <c r="DZ72" s="241"/>
      <c r="EA72" s="241"/>
      <c r="EB72" s="241"/>
      <c r="EC72" s="241"/>
      <c r="ED72" s="241"/>
      <c r="EE72" s="241"/>
      <c r="EF72" s="241"/>
      <c r="EG72" s="241"/>
      <c r="EH72" s="241"/>
      <c r="EI72" s="241"/>
      <c r="EJ72" s="241"/>
      <c r="EK72" s="241"/>
      <c r="EL72" s="241"/>
      <c r="EM72" s="241"/>
      <c r="EN72" s="241"/>
      <c r="EO72" s="241"/>
      <c r="EP72" s="241"/>
      <c r="EQ72" s="241"/>
      <c r="ER72" s="241"/>
      <c r="ES72" s="241"/>
      <c r="ET72" s="241"/>
      <c r="EU72" s="241"/>
      <c r="EV72" s="241"/>
      <c r="EW72" s="241"/>
      <c r="EX72" s="241"/>
      <c r="EY72" s="241"/>
      <c r="EZ72" s="241"/>
      <c r="FA72" s="241"/>
      <c r="FB72" s="241"/>
      <c r="FC72" s="241"/>
      <c r="FD72" s="241"/>
      <c r="FE72" s="241"/>
      <c r="FF72" s="241"/>
      <c r="FG72" s="241"/>
      <c r="FH72" s="241"/>
      <c r="FI72" s="241"/>
      <c r="FJ72" s="241"/>
      <c r="FK72" s="241"/>
      <c r="FL72" s="241"/>
      <c r="FM72" s="241"/>
      <c r="FN72" s="241"/>
      <c r="FO72" s="241"/>
      <c r="FP72" s="241"/>
      <c r="FQ72" s="241"/>
      <c r="FR72" s="241"/>
      <c r="FS72" s="241"/>
      <c r="FT72" s="241"/>
      <c r="FU72" s="241"/>
      <c r="FV72" s="241"/>
      <c r="FW72" s="241"/>
      <c r="FX72" s="241"/>
      <c r="FY72" s="241"/>
      <c r="FZ72" s="241"/>
      <c r="GA72" s="241"/>
      <c r="GB72" s="241"/>
      <c r="GC72" s="241"/>
      <c r="GD72" s="241"/>
      <c r="GE72" s="241"/>
      <c r="GF72" s="241"/>
      <c r="GG72" s="241"/>
      <c r="GH72" s="241"/>
      <c r="GI72" s="241"/>
      <c r="GJ72" s="241"/>
    </row>
    <row r="73" spans="1:192" outlineLevel="1" x14ac:dyDescent="0.25">
      <c r="A73" s="211"/>
      <c r="D73" s="215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1"/>
      <c r="CA73" s="241"/>
      <c r="CB73" s="241"/>
      <c r="CC73" s="241"/>
      <c r="CD73" s="241"/>
      <c r="CE73" s="241"/>
      <c r="CF73" s="241"/>
      <c r="CG73" s="241"/>
      <c r="CH73" s="241"/>
      <c r="CI73" s="241"/>
      <c r="CJ73" s="241"/>
      <c r="CK73" s="241"/>
      <c r="CL73" s="241"/>
      <c r="CM73" s="241"/>
      <c r="CN73" s="241"/>
      <c r="CO73" s="241"/>
      <c r="CP73" s="241"/>
      <c r="CQ73" s="241"/>
      <c r="CR73" s="241"/>
      <c r="CS73" s="241"/>
      <c r="CT73" s="241"/>
      <c r="CU73" s="241"/>
      <c r="CV73" s="241"/>
      <c r="CW73" s="241"/>
      <c r="CX73" s="241"/>
      <c r="CY73" s="241"/>
      <c r="CZ73" s="241"/>
      <c r="DA73" s="241"/>
      <c r="DB73" s="241"/>
      <c r="DC73" s="241"/>
      <c r="DD73" s="241"/>
      <c r="DE73" s="241"/>
      <c r="DF73" s="241"/>
      <c r="DG73" s="241"/>
      <c r="DH73" s="241"/>
      <c r="DI73" s="241"/>
      <c r="DJ73" s="241"/>
      <c r="DK73" s="241"/>
      <c r="DL73" s="241"/>
      <c r="DM73" s="241"/>
      <c r="DN73" s="241"/>
      <c r="DO73" s="241"/>
      <c r="DP73" s="241"/>
      <c r="DQ73" s="241"/>
      <c r="DR73" s="241"/>
      <c r="DS73" s="241"/>
      <c r="DT73" s="241"/>
      <c r="DU73" s="241"/>
      <c r="DV73" s="241"/>
      <c r="DW73" s="241"/>
      <c r="DX73" s="241"/>
      <c r="DY73" s="241"/>
      <c r="DZ73" s="241"/>
      <c r="EA73" s="241"/>
      <c r="EB73" s="241"/>
      <c r="EC73" s="241"/>
      <c r="ED73" s="241"/>
      <c r="EE73" s="241"/>
      <c r="EF73" s="241"/>
      <c r="EG73" s="241"/>
      <c r="EH73" s="241"/>
      <c r="EI73" s="241"/>
      <c r="EJ73" s="241"/>
      <c r="EK73" s="241"/>
      <c r="EL73" s="241"/>
      <c r="EM73" s="241"/>
      <c r="EN73" s="241"/>
      <c r="EO73" s="241"/>
      <c r="EP73" s="241"/>
      <c r="EQ73" s="241"/>
      <c r="ER73" s="241"/>
      <c r="ES73" s="241"/>
      <c r="ET73" s="241"/>
      <c r="EU73" s="241"/>
      <c r="EV73" s="241"/>
      <c r="EW73" s="241"/>
      <c r="EX73" s="241"/>
      <c r="EY73" s="241"/>
      <c r="EZ73" s="241"/>
      <c r="FA73" s="241"/>
      <c r="FB73" s="241"/>
      <c r="FC73" s="241"/>
      <c r="FD73" s="241"/>
      <c r="FE73" s="241"/>
      <c r="FF73" s="241"/>
      <c r="FG73" s="241"/>
      <c r="FH73" s="241"/>
      <c r="FI73" s="241"/>
      <c r="FJ73" s="241"/>
      <c r="FK73" s="241"/>
      <c r="FL73" s="241"/>
      <c r="FM73" s="241"/>
      <c r="FN73" s="241"/>
      <c r="FO73" s="241"/>
      <c r="FP73" s="241"/>
      <c r="FQ73" s="241"/>
      <c r="FR73" s="241"/>
      <c r="FS73" s="241"/>
      <c r="FT73" s="241"/>
      <c r="FU73" s="241"/>
      <c r="FV73" s="241"/>
      <c r="FW73" s="241"/>
      <c r="FX73" s="241"/>
      <c r="FY73" s="241"/>
      <c r="FZ73" s="241"/>
      <c r="GA73" s="241"/>
      <c r="GB73" s="241"/>
      <c r="GC73" s="241"/>
      <c r="GD73" s="241"/>
      <c r="GE73" s="241"/>
      <c r="GF73" s="241"/>
      <c r="GG73" s="241"/>
      <c r="GH73" s="241"/>
      <c r="GI73" s="241"/>
      <c r="GJ73" s="241"/>
    </row>
    <row r="74" spans="1:192" outlineLevel="1" x14ac:dyDescent="0.25">
      <c r="A74" s="211"/>
      <c r="B74" s="211" t="s">
        <v>62</v>
      </c>
      <c r="D74" s="215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1"/>
      <c r="U74" s="241"/>
      <c r="V74" s="241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1"/>
      <c r="CA74" s="241"/>
      <c r="CB74" s="241"/>
      <c r="CC74" s="241"/>
      <c r="CD74" s="241"/>
      <c r="CE74" s="241"/>
      <c r="CF74" s="241"/>
      <c r="CG74" s="241"/>
      <c r="CH74" s="241"/>
      <c r="CI74" s="241"/>
      <c r="CJ74" s="241"/>
      <c r="CK74" s="241"/>
      <c r="CL74" s="241"/>
      <c r="CM74" s="241"/>
      <c r="CN74" s="241"/>
      <c r="CO74" s="241"/>
      <c r="CP74" s="241"/>
      <c r="CQ74" s="241"/>
      <c r="CR74" s="241"/>
      <c r="CS74" s="241"/>
      <c r="CT74" s="241"/>
      <c r="CU74" s="241"/>
      <c r="CV74" s="241"/>
      <c r="CW74" s="241"/>
      <c r="CX74" s="241"/>
      <c r="CY74" s="241"/>
      <c r="CZ74" s="241"/>
      <c r="DA74" s="241"/>
      <c r="DB74" s="241"/>
      <c r="DC74" s="241"/>
      <c r="DD74" s="241"/>
      <c r="DE74" s="241"/>
      <c r="DF74" s="241"/>
      <c r="DG74" s="241"/>
      <c r="DH74" s="241"/>
      <c r="DI74" s="241"/>
      <c r="DJ74" s="241"/>
      <c r="DK74" s="241"/>
      <c r="DL74" s="241"/>
      <c r="DM74" s="241"/>
      <c r="DN74" s="241"/>
      <c r="DO74" s="241"/>
      <c r="DP74" s="241"/>
      <c r="DQ74" s="241"/>
      <c r="DR74" s="241"/>
      <c r="DS74" s="241"/>
      <c r="DT74" s="241"/>
      <c r="DU74" s="241"/>
      <c r="DV74" s="241"/>
      <c r="DW74" s="241"/>
      <c r="DX74" s="241"/>
      <c r="DY74" s="241"/>
      <c r="DZ74" s="241"/>
      <c r="EA74" s="241"/>
      <c r="EB74" s="241"/>
      <c r="EC74" s="241"/>
      <c r="ED74" s="241"/>
      <c r="EE74" s="241"/>
      <c r="EF74" s="241"/>
      <c r="EG74" s="241"/>
      <c r="EH74" s="241"/>
      <c r="EI74" s="241"/>
      <c r="EJ74" s="241"/>
      <c r="EK74" s="241"/>
      <c r="EL74" s="241"/>
      <c r="EM74" s="241"/>
      <c r="EN74" s="241"/>
      <c r="EO74" s="241"/>
      <c r="EP74" s="241"/>
      <c r="EQ74" s="241"/>
      <c r="ER74" s="241"/>
      <c r="ES74" s="241"/>
      <c r="ET74" s="241"/>
      <c r="EU74" s="241"/>
      <c r="EV74" s="241"/>
      <c r="EW74" s="241"/>
      <c r="EX74" s="241"/>
      <c r="EY74" s="241"/>
      <c r="EZ74" s="241"/>
      <c r="FA74" s="241"/>
      <c r="FB74" s="241"/>
      <c r="FC74" s="241"/>
      <c r="FD74" s="241"/>
      <c r="FE74" s="241"/>
      <c r="FF74" s="241"/>
      <c r="FG74" s="241"/>
      <c r="FH74" s="241"/>
      <c r="FI74" s="241"/>
      <c r="FJ74" s="241"/>
      <c r="FK74" s="241"/>
      <c r="FL74" s="241"/>
      <c r="FM74" s="241"/>
      <c r="FN74" s="241"/>
      <c r="FO74" s="241"/>
      <c r="FP74" s="241"/>
      <c r="FQ74" s="241"/>
      <c r="FR74" s="241"/>
      <c r="FS74" s="241"/>
      <c r="FT74" s="241"/>
      <c r="FU74" s="241"/>
      <c r="FV74" s="241"/>
      <c r="FW74" s="241"/>
      <c r="FX74" s="241"/>
      <c r="FY74" s="241"/>
      <c r="FZ74" s="241"/>
      <c r="GA74" s="241"/>
      <c r="GB74" s="241"/>
      <c r="GC74" s="241"/>
      <c r="GD74" s="241"/>
      <c r="GE74" s="241"/>
      <c r="GF74" s="241"/>
      <c r="GG74" s="241"/>
      <c r="GH74" s="241"/>
      <c r="GI74" s="241"/>
      <c r="GJ74" s="241"/>
    </row>
    <row r="75" spans="1:192" outlineLevel="1" x14ac:dyDescent="0.25">
      <c r="A75" s="211"/>
      <c r="D75" s="215"/>
      <c r="E75" s="294" t="str">
        <f xml:space="preserve"> Acct!E$21</f>
        <v>Wind asset balance</v>
      </c>
      <c r="F75" s="294">
        <f xml:space="preserve"> Acct!F$21</f>
        <v>0</v>
      </c>
      <c r="G75" s="294" t="str">
        <f xml:space="preserve"> Acct!G$21</f>
        <v>$ 000s</v>
      </c>
      <c r="H75" s="294">
        <f xml:space="preserve"> Acct!H$21</f>
        <v>0</v>
      </c>
      <c r="I75" s="294">
        <f xml:space="preserve"> Acct!I$21</f>
        <v>0</v>
      </c>
      <c r="J75" s="294">
        <f xml:space="preserve"> Acct!J$21</f>
        <v>0</v>
      </c>
      <c r="K75" s="294">
        <f xml:space="preserve"> Acct!K$21</f>
        <v>0</v>
      </c>
      <c r="L75" s="294">
        <f xml:space="preserve"> Acct!L$21</f>
        <v>32088.461538461539</v>
      </c>
      <c r="M75" s="294">
        <f xml:space="preserve"> Acct!M$21</f>
        <v>103453.84615384616</v>
      </c>
      <c r="N75" s="294">
        <f xml:space="preserve"> Acct!N$21</f>
        <v>174819.23076923075</v>
      </c>
      <c r="O75" s="294">
        <f xml:space="preserve"> Acct!O$21</f>
        <v>246184.61538461538</v>
      </c>
      <c r="P75" s="294">
        <f xml:space="preserve"> Acct!P$21</f>
        <v>317550</v>
      </c>
      <c r="Q75" s="294">
        <f xml:space="preserve"> Acct!Q$21</f>
        <v>308210.29411764705</v>
      </c>
      <c r="R75" s="294">
        <f xml:space="preserve"> Acct!R$21</f>
        <v>298870.5882352941</v>
      </c>
      <c r="S75" s="294">
        <f xml:space="preserve"> Acct!S$21</f>
        <v>289530.88235294115</v>
      </c>
      <c r="T75" s="294">
        <f xml:space="preserve"> Acct!T$21</f>
        <v>280191.17647058819</v>
      </c>
      <c r="U75" s="294">
        <f xml:space="preserve"> Acct!U$21</f>
        <v>270851.47058823524</v>
      </c>
      <c r="V75" s="294">
        <f xml:space="preserve"> Acct!V$21</f>
        <v>261511.76470588229</v>
      </c>
      <c r="W75" s="294">
        <f xml:space="preserve"> Acct!W$21</f>
        <v>252172.05882352934</v>
      </c>
      <c r="X75" s="294">
        <f xml:space="preserve"> Acct!X$21</f>
        <v>242832.35294117639</v>
      </c>
      <c r="Y75" s="294">
        <f xml:space="preserve"> Acct!Y$21</f>
        <v>233492.64705882344</v>
      </c>
      <c r="Z75" s="294">
        <f xml:space="preserve"> Acct!Z$21</f>
        <v>224152.94117647049</v>
      </c>
      <c r="AA75" s="294">
        <f xml:space="preserve"> Acct!AA$21</f>
        <v>214813.23529411753</v>
      </c>
      <c r="AB75" s="294">
        <f xml:space="preserve"> Acct!AB$21</f>
        <v>205473.52941176458</v>
      </c>
      <c r="AC75" s="294">
        <f xml:space="preserve"> Acct!AC$21</f>
        <v>196133.82352941163</v>
      </c>
      <c r="AD75" s="294">
        <f xml:space="preserve"> Acct!AD$21</f>
        <v>186794.11764705868</v>
      </c>
      <c r="AE75" s="294">
        <f xml:space="preserve"> Acct!AE$21</f>
        <v>177454.41176470573</v>
      </c>
      <c r="AF75" s="294">
        <f xml:space="preserve"> Acct!AF$21</f>
        <v>168114.70588235278</v>
      </c>
      <c r="AG75" s="294">
        <f xml:space="preserve"> Acct!AG$21</f>
        <v>158774.99999999983</v>
      </c>
      <c r="AH75" s="294">
        <f xml:space="preserve"> Acct!AH$21</f>
        <v>149435.29411764687</v>
      </c>
      <c r="AI75" s="294">
        <f xml:space="preserve"> Acct!AI$21</f>
        <v>140095.58823529392</v>
      </c>
      <c r="AJ75" s="294">
        <f xml:space="preserve"> Acct!AJ$21</f>
        <v>130755.88235294099</v>
      </c>
      <c r="AK75" s="294">
        <f xml:space="preserve"> Acct!AK$21</f>
        <v>121416.17647058805</v>
      </c>
      <c r="AL75" s="294">
        <f xml:space="preserve"> Acct!AL$21</f>
        <v>112076.47058823511</v>
      </c>
      <c r="AM75" s="294">
        <f xml:space="preserve"> Acct!AM$21</f>
        <v>102736.76470588217</v>
      </c>
      <c r="AN75" s="294">
        <f xml:space="preserve"> Acct!AN$21</f>
        <v>93397.058823529238</v>
      </c>
      <c r="AO75" s="294">
        <f xml:space="preserve"> Acct!AO$21</f>
        <v>84057.352941176301</v>
      </c>
      <c r="AP75" s="294">
        <f xml:space="preserve"> Acct!AP$21</f>
        <v>74717.647058823364</v>
      </c>
      <c r="AQ75" s="294">
        <f xml:space="preserve"> Acct!AQ$21</f>
        <v>65377.941176470427</v>
      </c>
      <c r="AR75" s="294">
        <f xml:space="preserve"> Acct!AR$21</f>
        <v>56038.23529411749</v>
      </c>
      <c r="AS75" s="294">
        <f xml:space="preserve"> Acct!AS$21</f>
        <v>46698.529411764554</v>
      </c>
      <c r="AT75" s="294">
        <f xml:space="preserve"> Acct!AT$21</f>
        <v>37358.823529411617</v>
      </c>
      <c r="AU75" s="294">
        <f xml:space="preserve"> Acct!AU$21</f>
        <v>28019.117647058676</v>
      </c>
      <c r="AV75" s="294">
        <f xml:space="preserve"> Acct!AV$21</f>
        <v>18679.411764705736</v>
      </c>
      <c r="AW75" s="294">
        <f xml:space="preserve"> Acct!AW$21</f>
        <v>9339.705882352795</v>
      </c>
      <c r="AX75" s="294">
        <f xml:space="preserve"> Acct!AX$21</f>
        <v>-1.4551915228366852E-10</v>
      </c>
      <c r="AY75" s="294">
        <f xml:space="preserve"> Acct!AY$21</f>
        <v>-1.4551915228366852E-10</v>
      </c>
      <c r="AZ75" s="294">
        <f xml:space="preserve"> Acct!AZ$21</f>
        <v>-1.4551915228366852E-10</v>
      </c>
      <c r="BA75" s="294">
        <f xml:space="preserve"> Acct!BA$21</f>
        <v>-1.4551915228366852E-10</v>
      </c>
      <c r="BB75" s="294">
        <f xml:space="preserve"> Acct!BB$21</f>
        <v>-1.4551915228366852E-10</v>
      </c>
      <c r="BC75" s="294">
        <f xml:space="preserve"> Acct!BC$21</f>
        <v>-1.4551915228366852E-10</v>
      </c>
      <c r="BD75" s="294">
        <f xml:space="preserve"> Acct!BD$21</f>
        <v>-1.4551915228366852E-10</v>
      </c>
      <c r="BE75" s="294">
        <f xml:space="preserve"> Acct!BE$21</f>
        <v>-1.4551915228366852E-10</v>
      </c>
      <c r="BF75" s="294">
        <f xml:space="preserve"> Acct!BF$21</f>
        <v>-1.4551915228366852E-10</v>
      </c>
      <c r="BG75" s="294">
        <f xml:space="preserve"> Acct!BG$21</f>
        <v>-1.4551915228366852E-10</v>
      </c>
      <c r="BH75" s="294">
        <f xml:space="preserve"> Acct!BH$21</f>
        <v>-1.4551915228366852E-10</v>
      </c>
      <c r="BI75" s="294">
        <f xml:space="preserve"> Acct!BI$21</f>
        <v>-1.4551915228366852E-10</v>
      </c>
      <c r="BJ75" s="294">
        <f xml:space="preserve"> Acct!BJ$21</f>
        <v>-1.4551915228366852E-10</v>
      </c>
      <c r="BK75" s="294">
        <f xml:space="preserve"> Acct!BK$21</f>
        <v>-1.4551915228366852E-10</v>
      </c>
      <c r="BL75" s="294">
        <f xml:space="preserve"> Acct!BL$21</f>
        <v>-1.4551915228366852E-10</v>
      </c>
      <c r="BM75" s="294">
        <f xml:space="preserve"> Acct!BM$21</f>
        <v>-1.4551915228366852E-10</v>
      </c>
      <c r="BN75" s="294">
        <f xml:space="preserve"> Acct!BN$21</f>
        <v>-1.4551915228366852E-10</v>
      </c>
      <c r="BO75" s="294">
        <f xml:space="preserve"> Acct!BO$21</f>
        <v>-1.4551915228366852E-10</v>
      </c>
      <c r="BP75" s="294">
        <f xml:space="preserve"> Acct!BP$21</f>
        <v>-1.4551915228366852E-10</v>
      </c>
      <c r="BQ75" s="294">
        <f xml:space="preserve"> Acct!BQ$21</f>
        <v>-1.4551915228366852E-10</v>
      </c>
      <c r="BR75" s="294">
        <f xml:space="preserve"> Acct!BR$21</f>
        <v>-1.4551915228366852E-10</v>
      </c>
      <c r="BS75" s="294">
        <f xml:space="preserve"> Acct!BS$21</f>
        <v>-1.4551915228366852E-10</v>
      </c>
      <c r="BT75" s="294">
        <f xml:space="preserve"> Acct!BT$21</f>
        <v>-1.4551915228366852E-10</v>
      </c>
      <c r="BU75" s="294">
        <f xml:space="preserve"> Acct!BU$21</f>
        <v>-1.4551915228366852E-10</v>
      </c>
      <c r="BV75" s="294">
        <f xml:space="preserve"> Acct!BV$21</f>
        <v>-1.4551915228366852E-10</v>
      </c>
      <c r="BW75" s="294">
        <f xml:space="preserve"> Acct!BW$21</f>
        <v>-1.4551915228366852E-10</v>
      </c>
      <c r="BX75" s="294">
        <f xml:space="preserve"> Acct!BX$21</f>
        <v>-1.4551915228366852E-10</v>
      </c>
      <c r="BY75" s="294">
        <f xml:space="preserve"> Acct!BY$21</f>
        <v>-1.4551915228366852E-10</v>
      </c>
      <c r="BZ75" s="294">
        <f xml:space="preserve"> Acct!BZ$21</f>
        <v>-1.4551915228366852E-10</v>
      </c>
      <c r="CA75" s="294">
        <f xml:space="preserve"> Acct!CA$21</f>
        <v>-1.4551915228366852E-10</v>
      </c>
      <c r="CB75" s="294">
        <f xml:space="preserve"> Acct!CB$21</f>
        <v>-1.4551915228366852E-10</v>
      </c>
      <c r="CC75" s="294">
        <f xml:space="preserve"> Acct!CC$21</f>
        <v>-1.4551915228366852E-10</v>
      </c>
      <c r="CD75" s="294">
        <f xml:space="preserve"> Acct!CD$21</f>
        <v>-1.4551915228366852E-10</v>
      </c>
      <c r="CE75" s="294">
        <f xml:space="preserve"> Acct!CE$21</f>
        <v>-1.4551915228366852E-10</v>
      </c>
      <c r="CF75" s="294">
        <f xml:space="preserve"> Acct!CF$21</f>
        <v>-1.4551915228366852E-10</v>
      </c>
      <c r="CG75" s="294">
        <f xml:space="preserve"> Acct!CG$21</f>
        <v>-1.4551915228366852E-10</v>
      </c>
      <c r="CH75" s="294">
        <f xml:space="preserve"> Acct!CH$21</f>
        <v>-1.4551915228366852E-10</v>
      </c>
      <c r="CI75" s="294">
        <f xml:space="preserve"> Acct!CI$21</f>
        <v>-1.4551915228366852E-10</v>
      </c>
      <c r="CJ75" s="294">
        <f xml:space="preserve"> Acct!CJ$21</f>
        <v>-1.4551915228366852E-10</v>
      </c>
      <c r="CK75" s="294">
        <f xml:space="preserve"> Acct!CK$21</f>
        <v>-1.4551915228366852E-10</v>
      </c>
      <c r="CL75" s="294">
        <f xml:space="preserve"> Acct!CL$21</f>
        <v>-1.4551915228366852E-10</v>
      </c>
      <c r="CM75" s="294">
        <f xml:space="preserve"> Acct!CM$21</f>
        <v>-1.4551915228366852E-10</v>
      </c>
      <c r="CN75" s="294">
        <f xml:space="preserve"> Acct!CN$21</f>
        <v>-1.4551915228366852E-10</v>
      </c>
      <c r="CO75" s="294">
        <f xml:space="preserve"> Acct!CO$21</f>
        <v>-1.4551915228366852E-10</v>
      </c>
      <c r="CP75" s="294">
        <f xml:space="preserve"> Acct!CP$21</f>
        <v>-1.4551915228366852E-10</v>
      </c>
      <c r="CQ75" s="294">
        <f xml:space="preserve"> Acct!CQ$21</f>
        <v>-1.4551915228366852E-10</v>
      </c>
      <c r="CR75" s="294">
        <f xml:space="preserve"> Acct!CR$21</f>
        <v>-1.4551915228366852E-10</v>
      </c>
      <c r="CS75" s="294">
        <f xml:space="preserve"> Acct!CS$21</f>
        <v>-1.4551915228366852E-10</v>
      </c>
      <c r="CT75" s="294">
        <f xml:space="preserve"> Acct!CT$21</f>
        <v>-1.4551915228366852E-10</v>
      </c>
      <c r="CU75" s="294">
        <f xml:space="preserve"> Acct!CU$21</f>
        <v>-1.4551915228366852E-10</v>
      </c>
      <c r="CV75" s="294">
        <f xml:space="preserve"> Acct!CV$21</f>
        <v>-1.4551915228366852E-10</v>
      </c>
      <c r="CW75" s="294">
        <f xml:space="preserve"> Acct!CW$21</f>
        <v>-1.4551915228366852E-10</v>
      </c>
      <c r="CX75" s="294">
        <f xml:space="preserve"> Acct!CX$21</f>
        <v>-1.4551915228366852E-10</v>
      </c>
      <c r="CY75" s="294">
        <f xml:space="preserve"> Acct!CY$21</f>
        <v>-1.4551915228366852E-10</v>
      </c>
      <c r="CZ75" s="294">
        <f xml:space="preserve"> Acct!CZ$21</f>
        <v>-1.4551915228366852E-10</v>
      </c>
      <c r="DA75" s="294">
        <f xml:space="preserve"> Acct!DA$21</f>
        <v>-1.4551915228366852E-10</v>
      </c>
      <c r="DB75" s="294">
        <f xml:space="preserve"> Acct!DB$21</f>
        <v>-1.4551915228366852E-10</v>
      </c>
      <c r="DC75" s="294">
        <f xml:space="preserve"> Acct!DC$21</f>
        <v>-1.4551915228366852E-10</v>
      </c>
      <c r="DD75" s="294">
        <f xml:space="preserve"> Acct!DD$21</f>
        <v>-1.4551915228366852E-10</v>
      </c>
      <c r="DE75" s="294">
        <f xml:space="preserve"> Acct!DE$21</f>
        <v>-1.4551915228366852E-10</v>
      </c>
      <c r="DF75" s="294">
        <f xml:space="preserve"> Acct!DF$21</f>
        <v>-1.4551915228366852E-10</v>
      </c>
      <c r="DG75" s="294">
        <f xml:space="preserve"> Acct!DG$21</f>
        <v>-1.4551915228366852E-10</v>
      </c>
      <c r="DH75" s="294">
        <f xml:space="preserve"> Acct!DH$21</f>
        <v>-1.4551915228366852E-10</v>
      </c>
      <c r="DI75" s="294">
        <f xml:space="preserve"> Acct!DI$21</f>
        <v>-1.4551915228366852E-10</v>
      </c>
      <c r="DJ75" s="294">
        <f xml:space="preserve"> Acct!DJ$21</f>
        <v>-1.4551915228366852E-10</v>
      </c>
      <c r="DK75" s="294">
        <f xml:space="preserve"> Acct!DK$21</f>
        <v>-1.4551915228366852E-10</v>
      </c>
      <c r="DL75" s="294">
        <f xml:space="preserve"> Acct!DL$21</f>
        <v>-1.4551915228366852E-10</v>
      </c>
      <c r="DM75" s="294">
        <f xml:space="preserve"> Acct!DM$21</f>
        <v>-1.4551915228366852E-10</v>
      </c>
      <c r="DN75" s="294">
        <f xml:space="preserve"> Acct!DN$21</f>
        <v>-1.4551915228366852E-10</v>
      </c>
      <c r="DO75" s="294">
        <f xml:space="preserve"> Acct!DO$21</f>
        <v>-1.4551915228366852E-10</v>
      </c>
      <c r="DP75" s="294">
        <f xml:space="preserve"> Acct!DP$21</f>
        <v>-1.4551915228366852E-10</v>
      </c>
      <c r="DQ75" s="294">
        <f xml:space="preserve"> Acct!DQ$21</f>
        <v>-1.4551915228366852E-10</v>
      </c>
      <c r="DR75" s="294">
        <f xml:space="preserve"> Acct!DR$21</f>
        <v>-1.4551915228366852E-10</v>
      </c>
      <c r="DS75" s="294">
        <f xml:space="preserve"> Acct!DS$21</f>
        <v>-1.4551915228366852E-10</v>
      </c>
      <c r="DT75" s="294">
        <f xml:space="preserve"> Acct!DT$21</f>
        <v>-1.4551915228366852E-10</v>
      </c>
      <c r="DU75" s="294">
        <f xml:space="preserve"> Acct!DU$21</f>
        <v>-1.4551915228366852E-10</v>
      </c>
      <c r="DV75" s="294">
        <f xml:space="preserve"> Acct!DV$21</f>
        <v>-1.4551915228366852E-10</v>
      </c>
      <c r="DW75" s="294">
        <f xml:space="preserve"> Acct!DW$21</f>
        <v>-1.4551915228366852E-10</v>
      </c>
      <c r="DX75" s="294">
        <f xml:space="preserve"> Acct!DX$21</f>
        <v>-1.4551915228366852E-10</v>
      </c>
      <c r="DY75" s="294">
        <f xml:space="preserve"> Acct!DY$21</f>
        <v>-1.4551915228366852E-10</v>
      </c>
      <c r="DZ75" s="294">
        <f xml:space="preserve"> Acct!DZ$21</f>
        <v>-1.4551915228366852E-10</v>
      </c>
      <c r="EA75" s="294">
        <f xml:space="preserve"> Acct!EA$21</f>
        <v>-1.4551915228366852E-10</v>
      </c>
      <c r="EB75" s="294">
        <f xml:space="preserve"> Acct!EB$21</f>
        <v>-1.4551915228366852E-10</v>
      </c>
      <c r="EC75" s="294">
        <f xml:space="preserve"> Acct!EC$21</f>
        <v>-1.4551915228366852E-10</v>
      </c>
      <c r="ED75" s="294">
        <f xml:space="preserve"> Acct!ED$21</f>
        <v>-1.4551915228366852E-10</v>
      </c>
      <c r="EE75" s="294">
        <f xml:space="preserve"> Acct!EE$21</f>
        <v>-1.4551915228366852E-10</v>
      </c>
      <c r="EF75" s="294">
        <f xml:space="preserve"> Acct!EF$21</f>
        <v>-1.4551915228366852E-10</v>
      </c>
      <c r="EG75" s="294">
        <f xml:space="preserve"> Acct!EG$21</f>
        <v>-1.4551915228366852E-10</v>
      </c>
      <c r="EH75" s="294">
        <f xml:space="preserve"> Acct!EH$21</f>
        <v>-1.4551915228366852E-10</v>
      </c>
      <c r="EI75" s="294">
        <f xml:space="preserve"> Acct!EI$21</f>
        <v>-1.4551915228366852E-10</v>
      </c>
      <c r="EJ75" s="294">
        <f xml:space="preserve"> Acct!EJ$21</f>
        <v>-1.4551915228366852E-10</v>
      </c>
      <c r="EK75" s="294">
        <f xml:space="preserve"> Acct!EK$21</f>
        <v>-1.4551915228366852E-10</v>
      </c>
      <c r="EL75" s="294">
        <f xml:space="preserve"> Acct!EL$21</f>
        <v>-1.4551915228366852E-10</v>
      </c>
      <c r="EM75" s="294">
        <f xml:space="preserve"> Acct!EM$21</f>
        <v>-1.4551915228366852E-10</v>
      </c>
      <c r="EN75" s="294">
        <f xml:space="preserve"> Acct!EN$21</f>
        <v>-1.4551915228366852E-10</v>
      </c>
      <c r="EO75" s="294">
        <f xml:space="preserve"> Acct!EO$21</f>
        <v>-1.4551915228366852E-10</v>
      </c>
      <c r="EP75" s="294">
        <f xml:space="preserve"> Acct!EP$21</f>
        <v>-1.4551915228366852E-10</v>
      </c>
      <c r="EQ75" s="294">
        <f xml:space="preserve"> Acct!EQ$21</f>
        <v>-1.4551915228366852E-10</v>
      </c>
      <c r="ER75" s="294">
        <f xml:space="preserve"> Acct!ER$21</f>
        <v>-1.4551915228366852E-10</v>
      </c>
      <c r="ES75" s="294">
        <f xml:space="preserve"> Acct!ES$21</f>
        <v>-1.4551915228366852E-10</v>
      </c>
      <c r="ET75" s="294">
        <f xml:space="preserve"> Acct!ET$21</f>
        <v>-1.4551915228366852E-10</v>
      </c>
      <c r="EU75" s="294">
        <f xml:space="preserve"> Acct!EU$21</f>
        <v>-1.4551915228366852E-10</v>
      </c>
      <c r="EV75" s="294">
        <f xml:space="preserve"> Acct!EV$21</f>
        <v>-1.4551915228366852E-10</v>
      </c>
      <c r="EW75" s="294">
        <f xml:space="preserve"> Acct!EW$21</f>
        <v>-1.4551915228366852E-10</v>
      </c>
      <c r="EX75" s="294">
        <f xml:space="preserve"> Acct!EX$21</f>
        <v>-1.4551915228366852E-10</v>
      </c>
      <c r="EY75" s="294">
        <f xml:space="preserve"> Acct!EY$21</f>
        <v>-1.4551915228366852E-10</v>
      </c>
      <c r="EZ75" s="294">
        <f xml:space="preserve"> Acct!EZ$21</f>
        <v>-1.4551915228366852E-10</v>
      </c>
      <c r="FA75" s="294">
        <f xml:space="preserve"> Acct!FA$21</f>
        <v>-1.4551915228366852E-10</v>
      </c>
      <c r="FB75" s="294">
        <f xml:space="preserve"> Acct!FB$21</f>
        <v>-1.4551915228366852E-10</v>
      </c>
      <c r="FC75" s="294">
        <f xml:space="preserve"> Acct!FC$21</f>
        <v>-1.4551915228366852E-10</v>
      </c>
      <c r="FD75" s="294">
        <f xml:space="preserve"> Acct!FD$21</f>
        <v>-1.4551915228366852E-10</v>
      </c>
      <c r="FE75" s="294">
        <f xml:space="preserve"> Acct!FE$21</f>
        <v>-1.4551915228366852E-10</v>
      </c>
      <c r="FF75" s="294">
        <f xml:space="preserve"> Acct!FF$21</f>
        <v>-1.4551915228366852E-10</v>
      </c>
      <c r="FG75" s="294">
        <f xml:space="preserve"> Acct!FG$21</f>
        <v>-1.4551915228366852E-10</v>
      </c>
      <c r="FH75" s="294">
        <f xml:space="preserve"> Acct!FH$21</f>
        <v>-1.4551915228366852E-10</v>
      </c>
      <c r="FI75" s="294">
        <f xml:space="preserve"> Acct!FI$21</f>
        <v>-1.4551915228366852E-10</v>
      </c>
      <c r="FJ75" s="294">
        <f xml:space="preserve"> Acct!FJ$21</f>
        <v>-1.4551915228366852E-10</v>
      </c>
      <c r="FK75" s="294">
        <f xml:space="preserve"> Acct!FK$21</f>
        <v>-1.4551915228366852E-10</v>
      </c>
      <c r="FL75" s="294">
        <f xml:space="preserve"> Acct!FL$21</f>
        <v>-1.4551915228366852E-10</v>
      </c>
      <c r="FM75" s="294">
        <f xml:space="preserve"> Acct!FM$21</f>
        <v>-1.4551915228366852E-10</v>
      </c>
      <c r="FN75" s="294">
        <f xml:space="preserve"> Acct!FN$21</f>
        <v>-1.4551915228366852E-10</v>
      </c>
      <c r="FO75" s="294">
        <f xml:space="preserve"> Acct!FO$21</f>
        <v>-1.4551915228366852E-10</v>
      </c>
      <c r="FP75" s="294">
        <f xml:space="preserve"> Acct!FP$21</f>
        <v>-1.4551915228366852E-10</v>
      </c>
      <c r="FQ75" s="294">
        <f xml:space="preserve"> Acct!FQ$21</f>
        <v>-1.4551915228366852E-10</v>
      </c>
      <c r="FR75" s="294">
        <f xml:space="preserve"> Acct!FR$21</f>
        <v>-1.4551915228366852E-10</v>
      </c>
      <c r="FS75" s="294">
        <f xml:space="preserve"> Acct!FS$21</f>
        <v>-1.4551915228366852E-10</v>
      </c>
      <c r="FT75" s="294">
        <f xml:space="preserve"> Acct!FT$21</f>
        <v>-1.4551915228366852E-10</v>
      </c>
      <c r="FU75" s="294">
        <f xml:space="preserve"> Acct!FU$21</f>
        <v>-1.4551915228366852E-10</v>
      </c>
      <c r="FV75" s="294">
        <f xml:space="preserve"> Acct!FV$21</f>
        <v>-1.4551915228366852E-10</v>
      </c>
      <c r="FW75" s="294">
        <f xml:space="preserve"> Acct!FW$21</f>
        <v>-1.4551915228366852E-10</v>
      </c>
      <c r="FX75" s="294">
        <f xml:space="preserve"> Acct!FX$21</f>
        <v>-1.4551915228366852E-10</v>
      </c>
      <c r="FY75" s="294">
        <f xml:space="preserve"> Acct!FY$21</f>
        <v>-1.4551915228366852E-10</v>
      </c>
      <c r="FZ75" s="294">
        <f xml:space="preserve"> Acct!FZ$21</f>
        <v>-1.4551915228366852E-10</v>
      </c>
      <c r="GA75" s="294">
        <f xml:space="preserve"> Acct!GA$21</f>
        <v>-1.4551915228366852E-10</v>
      </c>
      <c r="GB75" s="294">
        <f xml:space="preserve"> Acct!GB$21</f>
        <v>-1.4551915228366852E-10</v>
      </c>
      <c r="GC75" s="294">
        <f xml:space="preserve"> Acct!GC$21</f>
        <v>-1.4551915228366852E-10</v>
      </c>
      <c r="GD75" s="294">
        <f xml:space="preserve"> Acct!GD$21</f>
        <v>-1.4551915228366852E-10</v>
      </c>
      <c r="GE75" s="294">
        <f xml:space="preserve"> Acct!GE$21</f>
        <v>-1.4551915228366852E-10</v>
      </c>
      <c r="GF75" s="294">
        <f xml:space="preserve"> Acct!GF$21</f>
        <v>-1.4551915228366852E-10</v>
      </c>
      <c r="GG75" s="294">
        <f xml:space="preserve"> Acct!GG$21</f>
        <v>-1.4551915228366852E-10</v>
      </c>
      <c r="GH75" s="294">
        <f xml:space="preserve"> Acct!GH$21</f>
        <v>-1.4551915228366852E-10</v>
      </c>
      <c r="GI75" s="294">
        <f xml:space="preserve"> Acct!GI$21</f>
        <v>-1.4551915228366852E-10</v>
      </c>
      <c r="GJ75" s="294">
        <f xml:space="preserve"> Acct!GJ$21</f>
        <v>-1.4551915228366852E-10</v>
      </c>
    </row>
    <row r="76" spans="1:192" outlineLevel="1" x14ac:dyDescent="0.25">
      <c r="A76" s="211"/>
      <c r="D76" s="215"/>
      <c r="E76" s="241" t="str">
        <f xml:space="preserve"> Acct!E$37</f>
        <v>Capitalised finance costs balance</v>
      </c>
      <c r="F76" s="241">
        <f xml:space="preserve"> Acct!F$37</f>
        <v>0</v>
      </c>
      <c r="G76" s="241" t="str">
        <f xml:space="preserve"> Acct!G$37</f>
        <v>$ 000s</v>
      </c>
      <c r="H76" s="241">
        <f xml:space="preserve"> Acct!H$37</f>
        <v>0</v>
      </c>
      <c r="I76" s="241">
        <f xml:space="preserve"> Acct!I$37</f>
        <v>0</v>
      </c>
      <c r="J76" s="241">
        <f xml:space="preserve"> Acct!J$37</f>
        <v>0</v>
      </c>
      <c r="K76" s="241">
        <f xml:space="preserve"> Acct!K$37</f>
        <v>0</v>
      </c>
      <c r="L76" s="241">
        <f xml:space="preserve"> Acct!L$37</f>
        <v>5376.5052897701025</v>
      </c>
      <c r="M76" s="241">
        <f xml:space="preserve"> Acct!M$37</f>
        <v>7151.2916431407621</v>
      </c>
      <c r="N76" s="241">
        <f xml:space="preserve"> Acct!N$37</f>
        <v>10021.675467080553</v>
      </c>
      <c r="O76" s="241">
        <f xml:space="preserve"> Acct!O$37</f>
        <v>14176.258325316241</v>
      </c>
      <c r="P76" s="241">
        <f xml:space="preserve"> Acct!P$37</f>
        <v>19524.580952781755</v>
      </c>
      <c r="Q76" s="241">
        <f xml:space="preserve"> Acct!Q$37</f>
        <v>18950.328571817587</v>
      </c>
      <c r="R76" s="241">
        <f xml:space="preserve"> Acct!R$37</f>
        <v>18376.076190853419</v>
      </c>
      <c r="S76" s="241">
        <f xml:space="preserve"> Acct!S$37</f>
        <v>17801.823809889251</v>
      </c>
      <c r="T76" s="241">
        <f xml:space="preserve"> Acct!T$37</f>
        <v>17227.571428925083</v>
      </c>
      <c r="U76" s="241">
        <f xml:space="preserve"> Acct!U$37</f>
        <v>16653.319047960915</v>
      </c>
      <c r="V76" s="241">
        <f xml:space="preserve"> Acct!V$37</f>
        <v>16079.066666996745</v>
      </c>
      <c r="W76" s="241">
        <f xml:space="preserve"> Acct!W$37</f>
        <v>15504.814286032575</v>
      </c>
      <c r="X76" s="241">
        <f xml:space="preserve"> Acct!X$37</f>
        <v>14930.561905068405</v>
      </c>
      <c r="Y76" s="241">
        <f xml:space="preserve"> Acct!Y$37</f>
        <v>14356.309524104236</v>
      </c>
      <c r="Z76" s="241">
        <f xml:space="preserve"> Acct!Z$37</f>
        <v>13782.057143140066</v>
      </c>
      <c r="AA76" s="241">
        <f xml:space="preserve"> Acct!AA$37</f>
        <v>13207.804762175896</v>
      </c>
      <c r="AB76" s="241">
        <f xml:space="preserve"> Acct!AB$37</f>
        <v>12633.552381211726</v>
      </c>
      <c r="AC76" s="241">
        <f xml:space="preserve"> Acct!AC$37</f>
        <v>12059.300000247556</v>
      </c>
      <c r="AD76" s="241">
        <f xml:space="preserve"> Acct!AD$37</f>
        <v>11485.047619283387</v>
      </c>
      <c r="AE76" s="241">
        <f xml:space="preserve"> Acct!AE$37</f>
        <v>10910.795238319217</v>
      </c>
      <c r="AF76" s="241">
        <f xml:space="preserve"> Acct!AF$37</f>
        <v>10336.542857355047</v>
      </c>
      <c r="AG76" s="241">
        <f xml:space="preserve"> Acct!AG$37</f>
        <v>9762.2904763908773</v>
      </c>
      <c r="AH76" s="241">
        <f xml:space="preserve"> Acct!AH$37</f>
        <v>9188.0380954267075</v>
      </c>
      <c r="AI76" s="241">
        <f xml:space="preserve"> Acct!AI$37</f>
        <v>8613.7857144625377</v>
      </c>
      <c r="AJ76" s="241">
        <f xml:space="preserve"> Acct!AJ$37</f>
        <v>8039.5333334983688</v>
      </c>
      <c r="AK76" s="241">
        <f xml:space="preserve"> Acct!AK$37</f>
        <v>7465.2809525342</v>
      </c>
      <c r="AL76" s="241">
        <f xml:space="preserve"> Acct!AL$37</f>
        <v>6891.0285715700311</v>
      </c>
      <c r="AM76" s="241">
        <f xml:space="preserve"> Acct!AM$37</f>
        <v>6316.7761906058622</v>
      </c>
      <c r="AN76" s="241">
        <f xml:space="preserve"> Acct!AN$37</f>
        <v>5742.5238096416933</v>
      </c>
      <c r="AO76" s="241">
        <f xml:space="preserve"> Acct!AO$37</f>
        <v>5168.2714286775245</v>
      </c>
      <c r="AP76" s="241">
        <f xml:space="preserve"> Acct!AP$37</f>
        <v>4594.0190477133556</v>
      </c>
      <c r="AQ76" s="241">
        <f xml:space="preserve"> Acct!AQ$37</f>
        <v>4019.7666667491862</v>
      </c>
      <c r="AR76" s="241">
        <f xml:space="preserve"> Acct!AR$37</f>
        <v>3445.5142857850169</v>
      </c>
      <c r="AS76" s="241">
        <f xml:space="preserve"> Acct!AS$37</f>
        <v>2871.2619048208476</v>
      </c>
      <c r="AT76" s="241">
        <f xml:space="preserve"> Acct!AT$37</f>
        <v>2297.0095238566782</v>
      </c>
      <c r="AU76" s="241">
        <f xml:space="preserve"> Acct!AU$37</f>
        <v>1722.7571428925089</v>
      </c>
      <c r="AV76" s="241">
        <f xml:space="preserve"> Acct!AV$37</f>
        <v>1148.5047619283396</v>
      </c>
      <c r="AW76" s="241">
        <f xml:space="preserve"> Acct!AW$37</f>
        <v>574.25238096417036</v>
      </c>
      <c r="AX76" s="241">
        <f xml:space="preserve"> Acct!AX$37</f>
        <v>1.1368683772161603E-12</v>
      </c>
      <c r="AY76" s="241">
        <f xml:space="preserve"> Acct!AY$37</f>
        <v>1.1368683772161603E-12</v>
      </c>
      <c r="AZ76" s="241">
        <f xml:space="preserve"> Acct!AZ$37</f>
        <v>1.1368683772161603E-12</v>
      </c>
      <c r="BA76" s="241">
        <f xml:space="preserve"> Acct!BA$37</f>
        <v>1.1368683772161603E-12</v>
      </c>
      <c r="BB76" s="241">
        <f xml:space="preserve"> Acct!BB$37</f>
        <v>1.1368683772161603E-12</v>
      </c>
      <c r="BC76" s="241">
        <f xml:space="preserve"> Acct!BC$37</f>
        <v>1.1368683772161603E-12</v>
      </c>
      <c r="BD76" s="241">
        <f xml:space="preserve"> Acct!BD$37</f>
        <v>1.1368683772161603E-12</v>
      </c>
      <c r="BE76" s="241">
        <f xml:space="preserve"> Acct!BE$37</f>
        <v>1.1368683772161603E-12</v>
      </c>
      <c r="BF76" s="241">
        <f xml:space="preserve"> Acct!BF$37</f>
        <v>1.1368683772161603E-12</v>
      </c>
      <c r="BG76" s="241">
        <f xml:space="preserve"> Acct!BG$37</f>
        <v>1.1368683772161603E-12</v>
      </c>
      <c r="BH76" s="241">
        <f xml:space="preserve"> Acct!BH$37</f>
        <v>1.1368683772161603E-12</v>
      </c>
      <c r="BI76" s="241">
        <f xml:space="preserve"> Acct!BI$37</f>
        <v>1.1368683772161603E-12</v>
      </c>
      <c r="BJ76" s="241">
        <f xml:space="preserve"> Acct!BJ$37</f>
        <v>1.1368683772161603E-12</v>
      </c>
      <c r="BK76" s="241">
        <f xml:space="preserve"> Acct!BK$37</f>
        <v>1.1368683772161603E-12</v>
      </c>
      <c r="BL76" s="241">
        <f xml:space="preserve"> Acct!BL$37</f>
        <v>1.1368683772161603E-12</v>
      </c>
      <c r="BM76" s="241">
        <f xml:space="preserve"> Acct!BM$37</f>
        <v>1.1368683772161603E-12</v>
      </c>
      <c r="BN76" s="241">
        <f xml:space="preserve"> Acct!BN$37</f>
        <v>1.1368683772161603E-12</v>
      </c>
      <c r="BO76" s="241">
        <f xml:space="preserve"> Acct!BO$37</f>
        <v>1.1368683772161603E-12</v>
      </c>
      <c r="BP76" s="241">
        <f xml:space="preserve"> Acct!BP$37</f>
        <v>1.1368683772161603E-12</v>
      </c>
      <c r="BQ76" s="241">
        <f xml:space="preserve"> Acct!BQ$37</f>
        <v>1.1368683772161603E-12</v>
      </c>
      <c r="BR76" s="241">
        <f xml:space="preserve"> Acct!BR$37</f>
        <v>1.1368683772161603E-12</v>
      </c>
      <c r="BS76" s="241">
        <f xml:space="preserve"> Acct!BS$37</f>
        <v>1.1368683772161603E-12</v>
      </c>
      <c r="BT76" s="241">
        <f xml:space="preserve"> Acct!BT$37</f>
        <v>1.1368683772161603E-12</v>
      </c>
      <c r="BU76" s="241">
        <f xml:space="preserve"> Acct!BU$37</f>
        <v>1.1368683772161603E-12</v>
      </c>
      <c r="BV76" s="241">
        <f xml:space="preserve"> Acct!BV$37</f>
        <v>1.1368683772161603E-12</v>
      </c>
      <c r="BW76" s="241">
        <f xml:space="preserve"> Acct!BW$37</f>
        <v>1.1368683772161603E-12</v>
      </c>
      <c r="BX76" s="241">
        <f xml:space="preserve"> Acct!BX$37</f>
        <v>1.1368683772161603E-12</v>
      </c>
      <c r="BY76" s="241">
        <f xml:space="preserve"> Acct!BY$37</f>
        <v>1.1368683772161603E-12</v>
      </c>
      <c r="BZ76" s="241">
        <f xml:space="preserve"> Acct!BZ$37</f>
        <v>1.1368683772161603E-12</v>
      </c>
      <c r="CA76" s="241">
        <f xml:space="preserve"> Acct!CA$37</f>
        <v>1.1368683772161603E-12</v>
      </c>
      <c r="CB76" s="241">
        <f xml:space="preserve"> Acct!CB$37</f>
        <v>1.1368683772161603E-12</v>
      </c>
      <c r="CC76" s="241">
        <f xml:space="preserve"> Acct!CC$37</f>
        <v>1.1368683772161603E-12</v>
      </c>
      <c r="CD76" s="241">
        <f xml:space="preserve"> Acct!CD$37</f>
        <v>1.1368683772161603E-12</v>
      </c>
      <c r="CE76" s="241">
        <f xml:space="preserve"> Acct!CE$37</f>
        <v>1.1368683772161603E-12</v>
      </c>
      <c r="CF76" s="241">
        <f xml:space="preserve"> Acct!CF$37</f>
        <v>1.1368683772161603E-12</v>
      </c>
      <c r="CG76" s="241">
        <f xml:space="preserve"> Acct!CG$37</f>
        <v>1.1368683772161603E-12</v>
      </c>
      <c r="CH76" s="241">
        <f xml:space="preserve"> Acct!CH$37</f>
        <v>1.1368683772161603E-12</v>
      </c>
      <c r="CI76" s="241">
        <f xml:space="preserve"> Acct!CI$37</f>
        <v>1.1368683772161603E-12</v>
      </c>
      <c r="CJ76" s="241">
        <f xml:space="preserve"> Acct!CJ$37</f>
        <v>1.1368683772161603E-12</v>
      </c>
      <c r="CK76" s="241">
        <f xml:space="preserve"> Acct!CK$37</f>
        <v>1.1368683772161603E-12</v>
      </c>
      <c r="CL76" s="241">
        <f xml:space="preserve"> Acct!CL$37</f>
        <v>1.1368683772161603E-12</v>
      </c>
      <c r="CM76" s="241">
        <f xml:space="preserve"> Acct!CM$37</f>
        <v>1.1368683772161603E-12</v>
      </c>
      <c r="CN76" s="241">
        <f xml:space="preserve"> Acct!CN$37</f>
        <v>1.1368683772161603E-12</v>
      </c>
      <c r="CO76" s="241">
        <f xml:space="preserve"> Acct!CO$37</f>
        <v>1.1368683772161603E-12</v>
      </c>
      <c r="CP76" s="241">
        <f xml:space="preserve"> Acct!CP$37</f>
        <v>1.1368683772161603E-12</v>
      </c>
      <c r="CQ76" s="241">
        <f xml:space="preserve"> Acct!CQ$37</f>
        <v>1.1368683772161603E-12</v>
      </c>
      <c r="CR76" s="241">
        <f xml:space="preserve"> Acct!CR$37</f>
        <v>1.1368683772161603E-12</v>
      </c>
      <c r="CS76" s="241">
        <f xml:space="preserve"> Acct!CS$37</f>
        <v>1.1368683772161603E-12</v>
      </c>
      <c r="CT76" s="241">
        <f xml:space="preserve"> Acct!CT$37</f>
        <v>1.1368683772161603E-12</v>
      </c>
      <c r="CU76" s="241">
        <f xml:space="preserve"> Acct!CU$37</f>
        <v>1.1368683772161603E-12</v>
      </c>
      <c r="CV76" s="241">
        <f xml:space="preserve"> Acct!CV$37</f>
        <v>1.1368683772161603E-12</v>
      </c>
      <c r="CW76" s="241">
        <f xml:space="preserve"> Acct!CW$37</f>
        <v>1.1368683772161603E-12</v>
      </c>
      <c r="CX76" s="241">
        <f xml:space="preserve"> Acct!CX$37</f>
        <v>1.1368683772161603E-12</v>
      </c>
      <c r="CY76" s="241">
        <f xml:space="preserve"> Acct!CY$37</f>
        <v>1.1368683772161603E-12</v>
      </c>
      <c r="CZ76" s="241">
        <f xml:space="preserve"> Acct!CZ$37</f>
        <v>1.1368683772161603E-12</v>
      </c>
      <c r="DA76" s="241">
        <f xml:space="preserve"> Acct!DA$37</f>
        <v>1.1368683772161603E-12</v>
      </c>
      <c r="DB76" s="241">
        <f xml:space="preserve"> Acct!DB$37</f>
        <v>1.1368683772161603E-12</v>
      </c>
      <c r="DC76" s="241">
        <f xml:space="preserve"> Acct!DC$37</f>
        <v>1.1368683772161603E-12</v>
      </c>
      <c r="DD76" s="241">
        <f xml:space="preserve"> Acct!DD$37</f>
        <v>1.1368683772161603E-12</v>
      </c>
      <c r="DE76" s="241">
        <f xml:space="preserve"> Acct!DE$37</f>
        <v>1.1368683772161603E-12</v>
      </c>
      <c r="DF76" s="241">
        <f xml:space="preserve"> Acct!DF$37</f>
        <v>1.1368683772161603E-12</v>
      </c>
      <c r="DG76" s="241">
        <f xml:space="preserve"> Acct!DG$37</f>
        <v>1.1368683772161603E-12</v>
      </c>
      <c r="DH76" s="241">
        <f xml:space="preserve"> Acct!DH$37</f>
        <v>1.1368683772161603E-12</v>
      </c>
      <c r="DI76" s="241">
        <f xml:space="preserve"> Acct!DI$37</f>
        <v>1.1368683772161603E-12</v>
      </c>
      <c r="DJ76" s="241">
        <f xml:space="preserve"> Acct!DJ$37</f>
        <v>1.1368683772161603E-12</v>
      </c>
      <c r="DK76" s="241">
        <f xml:space="preserve"> Acct!DK$37</f>
        <v>1.1368683772161603E-12</v>
      </c>
      <c r="DL76" s="241">
        <f xml:space="preserve"> Acct!DL$37</f>
        <v>1.1368683772161603E-12</v>
      </c>
      <c r="DM76" s="241">
        <f xml:space="preserve"> Acct!DM$37</f>
        <v>1.1368683772161603E-12</v>
      </c>
      <c r="DN76" s="241">
        <f xml:space="preserve"> Acct!DN$37</f>
        <v>1.1368683772161603E-12</v>
      </c>
      <c r="DO76" s="241">
        <f xml:space="preserve"> Acct!DO$37</f>
        <v>1.1368683772161603E-12</v>
      </c>
      <c r="DP76" s="241">
        <f xml:space="preserve"> Acct!DP$37</f>
        <v>1.1368683772161603E-12</v>
      </c>
      <c r="DQ76" s="241">
        <f xml:space="preserve"> Acct!DQ$37</f>
        <v>1.1368683772161603E-12</v>
      </c>
      <c r="DR76" s="241">
        <f xml:space="preserve"> Acct!DR$37</f>
        <v>1.1368683772161603E-12</v>
      </c>
      <c r="DS76" s="241">
        <f xml:space="preserve"> Acct!DS$37</f>
        <v>1.1368683772161603E-12</v>
      </c>
      <c r="DT76" s="241">
        <f xml:space="preserve"> Acct!DT$37</f>
        <v>1.1368683772161603E-12</v>
      </c>
      <c r="DU76" s="241">
        <f xml:space="preserve"> Acct!DU$37</f>
        <v>1.1368683772161603E-12</v>
      </c>
      <c r="DV76" s="241">
        <f xml:space="preserve"> Acct!DV$37</f>
        <v>1.1368683772161603E-12</v>
      </c>
      <c r="DW76" s="241">
        <f xml:space="preserve"> Acct!DW$37</f>
        <v>1.1368683772161603E-12</v>
      </c>
      <c r="DX76" s="241">
        <f xml:space="preserve"> Acct!DX$37</f>
        <v>1.1368683772161603E-12</v>
      </c>
      <c r="DY76" s="241">
        <f xml:space="preserve"> Acct!DY$37</f>
        <v>1.1368683772161603E-12</v>
      </c>
      <c r="DZ76" s="241">
        <f xml:space="preserve"> Acct!DZ$37</f>
        <v>1.1368683772161603E-12</v>
      </c>
      <c r="EA76" s="241">
        <f xml:space="preserve"> Acct!EA$37</f>
        <v>1.1368683772161603E-12</v>
      </c>
      <c r="EB76" s="241">
        <f xml:space="preserve"> Acct!EB$37</f>
        <v>1.1368683772161603E-12</v>
      </c>
      <c r="EC76" s="241">
        <f xml:space="preserve"> Acct!EC$37</f>
        <v>1.1368683772161603E-12</v>
      </c>
      <c r="ED76" s="241">
        <f xml:space="preserve"> Acct!ED$37</f>
        <v>1.1368683772161603E-12</v>
      </c>
      <c r="EE76" s="241">
        <f xml:space="preserve"> Acct!EE$37</f>
        <v>1.1368683772161603E-12</v>
      </c>
      <c r="EF76" s="241">
        <f xml:space="preserve"> Acct!EF$37</f>
        <v>1.1368683772161603E-12</v>
      </c>
      <c r="EG76" s="241">
        <f xml:space="preserve"> Acct!EG$37</f>
        <v>1.1368683772161603E-12</v>
      </c>
      <c r="EH76" s="241">
        <f xml:space="preserve"> Acct!EH$37</f>
        <v>1.1368683772161603E-12</v>
      </c>
      <c r="EI76" s="241">
        <f xml:space="preserve"> Acct!EI$37</f>
        <v>1.1368683772161603E-12</v>
      </c>
      <c r="EJ76" s="241">
        <f xml:space="preserve"> Acct!EJ$37</f>
        <v>1.1368683772161603E-12</v>
      </c>
      <c r="EK76" s="241">
        <f xml:space="preserve"> Acct!EK$37</f>
        <v>1.1368683772161603E-12</v>
      </c>
      <c r="EL76" s="241">
        <f xml:space="preserve"> Acct!EL$37</f>
        <v>1.1368683772161603E-12</v>
      </c>
      <c r="EM76" s="241">
        <f xml:space="preserve"> Acct!EM$37</f>
        <v>1.1368683772161603E-12</v>
      </c>
      <c r="EN76" s="241">
        <f xml:space="preserve"> Acct!EN$37</f>
        <v>1.1368683772161603E-12</v>
      </c>
      <c r="EO76" s="241">
        <f xml:space="preserve"> Acct!EO$37</f>
        <v>1.1368683772161603E-12</v>
      </c>
      <c r="EP76" s="241">
        <f xml:space="preserve"> Acct!EP$37</f>
        <v>1.1368683772161603E-12</v>
      </c>
      <c r="EQ76" s="241">
        <f xml:space="preserve"> Acct!EQ$37</f>
        <v>1.1368683772161603E-12</v>
      </c>
      <c r="ER76" s="241">
        <f xml:space="preserve"> Acct!ER$37</f>
        <v>1.1368683772161603E-12</v>
      </c>
      <c r="ES76" s="241">
        <f xml:space="preserve"> Acct!ES$37</f>
        <v>1.1368683772161603E-12</v>
      </c>
      <c r="ET76" s="241">
        <f xml:space="preserve"> Acct!ET$37</f>
        <v>1.1368683772161603E-12</v>
      </c>
      <c r="EU76" s="241">
        <f xml:space="preserve"> Acct!EU$37</f>
        <v>1.1368683772161603E-12</v>
      </c>
      <c r="EV76" s="241">
        <f xml:space="preserve"> Acct!EV$37</f>
        <v>1.1368683772161603E-12</v>
      </c>
      <c r="EW76" s="241">
        <f xml:space="preserve"> Acct!EW$37</f>
        <v>1.1368683772161603E-12</v>
      </c>
      <c r="EX76" s="241">
        <f xml:space="preserve"> Acct!EX$37</f>
        <v>1.1368683772161603E-12</v>
      </c>
      <c r="EY76" s="241">
        <f xml:space="preserve"> Acct!EY$37</f>
        <v>1.1368683772161603E-12</v>
      </c>
      <c r="EZ76" s="241">
        <f xml:space="preserve"> Acct!EZ$37</f>
        <v>1.1368683772161603E-12</v>
      </c>
      <c r="FA76" s="241">
        <f xml:space="preserve"> Acct!FA$37</f>
        <v>1.1368683772161603E-12</v>
      </c>
      <c r="FB76" s="241">
        <f xml:space="preserve"> Acct!FB$37</f>
        <v>1.1368683772161603E-12</v>
      </c>
      <c r="FC76" s="241">
        <f xml:space="preserve"> Acct!FC$37</f>
        <v>1.1368683772161603E-12</v>
      </c>
      <c r="FD76" s="241">
        <f xml:space="preserve"> Acct!FD$37</f>
        <v>1.1368683772161603E-12</v>
      </c>
      <c r="FE76" s="241">
        <f xml:space="preserve"> Acct!FE$37</f>
        <v>1.1368683772161603E-12</v>
      </c>
      <c r="FF76" s="241">
        <f xml:space="preserve"> Acct!FF$37</f>
        <v>1.1368683772161603E-12</v>
      </c>
      <c r="FG76" s="241">
        <f xml:space="preserve"> Acct!FG$37</f>
        <v>1.1368683772161603E-12</v>
      </c>
      <c r="FH76" s="241">
        <f xml:space="preserve"> Acct!FH$37</f>
        <v>1.1368683772161603E-12</v>
      </c>
      <c r="FI76" s="241">
        <f xml:space="preserve"> Acct!FI$37</f>
        <v>1.1368683772161603E-12</v>
      </c>
      <c r="FJ76" s="241">
        <f xml:space="preserve"> Acct!FJ$37</f>
        <v>1.1368683772161603E-12</v>
      </c>
      <c r="FK76" s="241">
        <f xml:space="preserve"> Acct!FK$37</f>
        <v>1.1368683772161603E-12</v>
      </c>
      <c r="FL76" s="241">
        <f xml:space="preserve"> Acct!FL$37</f>
        <v>1.1368683772161603E-12</v>
      </c>
      <c r="FM76" s="241">
        <f xml:space="preserve"> Acct!FM$37</f>
        <v>1.1368683772161603E-12</v>
      </c>
      <c r="FN76" s="241">
        <f xml:space="preserve"> Acct!FN$37</f>
        <v>1.1368683772161603E-12</v>
      </c>
      <c r="FO76" s="241">
        <f xml:space="preserve"> Acct!FO$37</f>
        <v>1.1368683772161603E-12</v>
      </c>
      <c r="FP76" s="241">
        <f xml:space="preserve"> Acct!FP$37</f>
        <v>1.1368683772161603E-12</v>
      </c>
      <c r="FQ76" s="241">
        <f xml:space="preserve"> Acct!FQ$37</f>
        <v>1.1368683772161603E-12</v>
      </c>
      <c r="FR76" s="241">
        <f xml:space="preserve"> Acct!FR$37</f>
        <v>1.1368683772161603E-12</v>
      </c>
      <c r="FS76" s="241">
        <f xml:space="preserve"> Acct!FS$37</f>
        <v>1.1368683772161603E-12</v>
      </c>
      <c r="FT76" s="241">
        <f xml:space="preserve"> Acct!FT$37</f>
        <v>1.1368683772161603E-12</v>
      </c>
      <c r="FU76" s="241">
        <f xml:space="preserve"> Acct!FU$37</f>
        <v>1.1368683772161603E-12</v>
      </c>
      <c r="FV76" s="241">
        <f xml:space="preserve"> Acct!FV$37</f>
        <v>1.1368683772161603E-12</v>
      </c>
      <c r="FW76" s="241">
        <f xml:space="preserve"> Acct!FW$37</f>
        <v>1.1368683772161603E-12</v>
      </c>
      <c r="FX76" s="241">
        <f xml:space="preserve"> Acct!FX$37</f>
        <v>1.1368683772161603E-12</v>
      </c>
      <c r="FY76" s="241">
        <f xml:space="preserve"> Acct!FY$37</f>
        <v>1.1368683772161603E-12</v>
      </c>
      <c r="FZ76" s="241">
        <f xml:space="preserve"> Acct!FZ$37</f>
        <v>1.1368683772161603E-12</v>
      </c>
      <c r="GA76" s="241">
        <f xml:space="preserve"> Acct!GA$37</f>
        <v>1.1368683772161603E-12</v>
      </c>
      <c r="GB76" s="241">
        <f xml:space="preserve"> Acct!GB$37</f>
        <v>1.1368683772161603E-12</v>
      </c>
      <c r="GC76" s="241">
        <f xml:space="preserve"> Acct!GC$37</f>
        <v>1.1368683772161603E-12</v>
      </c>
      <c r="GD76" s="241">
        <f xml:space="preserve"> Acct!GD$37</f>
        <v>1.1368683772161603E-12</v>
      </c>
      <c r="GE76" s="241">
        <f xml:space="preserve"> Acct!GE$37</f>
        <v>1.1368683772161603E-12</v>
      </c>
      <c r="GF76" s="241">
        <f xml:space="preserve"> Acct!GF$37</f>
        <v>1.1368683772161603E-12</v>
      </c>
      <c r="GG76" s="241">
        <f xml:space="preserve"> Acct!GG$37</f>
        <v>1.1368683772161603E-12</v>
      </c>
      <c r="GH76" s="241">
        <f xml:space="preserve"> Acct!GH$37</f>
        <v>1.1368683772161603E-12</v>
      </c>
      <c r="GI76" s="241">
        <f xml:space="preserve"> Acct!GI$37</f>
        <v>1.1368683772161603E-12</v>
      </c>
      <c r="GJ76" s="241">
        <f xml:space="preserve"> Acct!GJ$37</f>
        <v>1.1368683772161603E-12</v>
      </c>
    </row>
    <row r="77" spans="1:192" outlineLevel="1" x14ac:dyDescent="0.25">
      <c r="A77" s="211"/>
      <c r="D77" s="215"/>
      <c r="E77" s="238" t="s">
        <v>62</v>
      </c>
      <c r="F77" s="238"/>
      <c r="G77" s="238" t="str">
        <f>SMU</f>
        <v>$ 000s</v>
      </c>
      <c r="H77" s="238"/>
      <c r="I77" s="238"/>
      <c r="J77" s="238">
        <f t="shared" ref="J77:AO77" si="106">SUM(J75:J76)</f>
        <v>0</v>
      </c>
      <c r="K77" s="238">
        <f t="shared" si="106"/>
        <v>0</v>
      </c>
      <c r="L77" s="238">
        <f t="shared" si="106"/>
        <v>37464.966828231642</v>
      </c>
      <c r="M77" s="238">
        <f t="shared" si="106"/>
        <v>110605.13779698692</v>
      </c>
      <c r="N77" s="238">
        <f t="shared" si="106"/>
        <v>184840.9062363113</v>
      </c>
      <c r="O77" s="238">
        <f t="shared" si="106"/>
        <v>260360.87370993162</v>
      </c>
      <c r="P77" s="238">
        <f t="shared" si="106"/>
        <v>337074.58095278178</v>
      </c>
      <c r="Q77" s="238">
        <f t="shared" si="106"/>
        <v>327160.62268946465</v>
      </c>
      <c r="R77" s="238">
        <f t="shared" si="106"/>
        <v>317246.66442614753</v>
      </c>
      <c r="S77" s="238">
        <f t="shared" si="106"/>
        <v>307332.70616283041</v>
      </c>
      <c r="T77" s="238">
        <f t="shared" si="106"/>
        <v>297418.74789951328</v>
      </c>
      <c r="U77" s="238">
        <f t="shared" si="106"/>
        <v>287504.78963619616</v>
      </c>
      <c r="V77" s="238">
        <f t="shared" si="106"/>
        <v>277590.83137287904</v>
      </c>
      <c r="W77" s="238">
        <f t="shared" si="106"/>
        <v>267676.87310956192</v>
      </c>
      <c r="X77" s="238">
        <f t="shared" si="106"/>
        <v>257762.91484624479</v>
      </c>
      <c r="Y77" s="238">
        <f t="shared" si="106"/>
        <v>247848.95658292767</v>
      </c>
      <c r="Z77" s="238">
        <f t="shared" si="106"/>
        <v>237934.99831961055</v>
      </c>
      <c r="AA77" s="238">
        <f t="shared" si="106"/>
        <v>228021.04005629342</v>
      </c>
      <c r="AB77" s="238">
        <f t="shared" si="106"/>
        <v>218107.0817929763</v>
      </c>
      <c r="AC77" s="238">
        <f t="shared" si="106"/>
        <v>208193.12352965918</v>
      </c>
      <c r="AD77" s="238">
        <f t="shared" si="106"/>
        <v>198279.16526634205</v>
      </c>
      <c r="AE77" s="238">
        <f t="shared" si="106"/>
        <v>188365.20700302493</v>
      </c>
      <c r="AF77" s="238">
        <f t="shared" si="106"/>
        <v>178451.24873970784</v>
      </c>
      <c r="AG77" s="238">
        <f t="shared" si="106"/>
        <v>168537.29047639071</v>
      </c>
      <c r="AH77" s="238">
        <f t="shared" si="106"/>
        <v>158623.33221307359</v>
      </c>
      <c r="AI77" s="238">
        <f t="shared" si="106"/>
        <v>148709.37394975647</v>
      </c>
      <c r="AJ77" s="238">
        <f t="shared" si="106"/>
        <v>138795.41568643934</v>
      </c>
      <c r="AK77" s="238">
        <f t="shared" si="106"/>
        <v>128881.45742312225</v>
      </c>
      <c r="AL77" s="238">
        <f t="shared" si="106"/>
        <v>118967.49915980514</v>
      </c>
      <c r="AM77" s="238">
        <f t="shared" si="106"/>
        <v>109053.54089648803</v>
      </c>
      <c r="AN77" s="238">
        <f t="shared" si="106"/>
        <v>99139.582633170925</v>
      </c>
      <c r="AO77" s="238">
        <f t="shared" si="106"/>
        <v>89225.624369853831</v>
      </c>
      <c r="AP77" s="238">
        <f t="shared" ref="AP77:BD77" si="107">SUM(AP75:AP76)</f>
        <v>79311.666106536723</v>
      </c>
      <c r="AQ77" s="238">
        <f t="shared" si="107"/>
        <v>69397.707843219614</v>
      </c>
      <c r="AR77" s="238">
        <f t="shared" si="107"/>
        <v>59483.749579902506</v>
      </c>
      <c r="AS77" s="238">
        <f t="shared" si="107"/>
        <v>49569.791316585404</v>
      </c>
      <c r="AT77" s="238">
        <f t="shared" si="107"/>
        <v>39655.833053268296</v>
      </c>
      <c r="AU77" s="238">
        <f t="shared" si="107"/>
        <v>29741.874789951184</v>
      </c>
      <c r="AV77" s="238">
        <f t="shared" si="107"/>
        <v>19827.916526634075</v>
      </c>
      <c r="AW77" s="238">
        <f t="shared" si="107"/>
        <v>9913.9582633169648</v>
      </c>
      <c r="AX77" s="238">
        <f t="shared" si="107"/>
        <v>-1.4438228390645236E-10</v>
      </c>
      <c r="AY77" s="238">
        <f t="shared" si="107"/>
        <v>-1.4438228390645236E-10</v>
      </c>
      <c r="AZ77" s="238">
        <f t="shared" si="107"/>
        <v>-1.4438228390645236E-10</v>
      </c>
      <c r="BA77" s="238">
        <f t="shared" si="107"/>
        <v>-1.4438228390645236E-10</v>
      </c>
      <c r="BB77" s="238">
        <f t="shared" si="107"/>
        <v>-1.4438228390645236E-10</v>
      </c>
      <c r="BC77" s="238">
        <f t="shared" si="107"/>
        <v>-1.4438228390645236E-10</v>
      </c>
      <c r="BD77" s="238">
        <f t="shared" si="107"/>
        <v>-1.4438228390645236E-10</v>
      </c>
      <c r="BE77" s="238">
        <f t="shared" ref="BE77:DP77" si="108">SUM(BE75:BE76)</f>
        <v>-1.4438228390645236E-10</v>
      </c>
      <c r="BF77" s="238">
        <f t="shared" si="108"/>
        <v>-1.4438228390645236E-10</v>
      </c>
      <c r="BG77" s="238">
        <f t="shared" si="108"/>
        <v>-1.4438228390645236E-10</v>
      </c>
      <c r="BH77" s="238">
        <f t="shared" si="108"/>
        <v>-1.4438228390645236E-10</v>
      </c>
      <c r="BI77" s="238">
        <f t="shared" si="108"/>
        <v>-1.4438228390645236E-10</v>
      </c>
      <c r="BJ77" s="238">
        <f t="shared" si="108"/>
        <v>-1.4438228390645236E-10</v>
      </c>
      <c r="BK77" s="238">
        <f t="shared" si="108"/>
        <v>-1.4438228390645236E-10</v>
      </c>
      <c r="BL77" s="238">
        <f t="shared" si="108"/>
        <v>-1.4438228390645236E-10</v>
      </c>
      <c r="BM77" s="238">
        <f t="shared" si="108"/>
        <v>-1.4438228390645236E-10</v>
      </c>
      <c r="BN77" s="238">
        <f t="shared" si="108"/>
        <v>-1.4438228390645236E-10</v>
      </c>
      <c r="BO77" s="238">
        <f t="shared" si="108"/>
        <v>-1.4438228390645236E-10</v>
      </c>
      <c r="BP77" s="238">
        <f t="shared" si="108"/>
        <v>-1.4438228390645236E-10</v>
      </c>
      <c r="BQ77" s="238">
        <f t="shared" si="108"/>
        <v>-1.4438228390645236E-10</v>
      </c>
      <c r="BR77" s="238">
        <f t="shared" si="108"/>
        <v>-1.4438228390645236E-10</v>
      </c>
      <c r="BS77" s="238">
        <f t="shared" si="108"/>
        <v>-1.4438228390645236E-10</v>
      </c>
      <c r="BT77" s="238">
        <f t="shared" si="108"/>
        <v>-1.4438228390645236E-10</v>
      </c>
      <c r="BU77" s="238">
        <f t="shared" si="108"/>
        <v>-1.4438228390645236E-10</v>
      </c>
      <c r="BV77" s="238">
        <f t="shared" si="108"/>
        <v>-1.4438228390645236E-10</v>
      </c>
      <c r="BW77" s="238">
        <f t="shared" si="108"/>
        <v>-1.4438228390645236E-10</v>
      </c>
      <c r="BX77" s="238">
        <f t="shared" si="108"/>
        <v>-1.4438228390645236E-10</v>
      </c>
      <c r="BY77" s="238">
        <f t="shared" si="108"/>
        <v>-1.4438228390645236E-10</v>
      </c>
      <c r="BZ77" s="238">
        <f t="shared" si="108"/>
        <v>-1.4438228390645236E-10</v>
      </c>
      <c r="CA77" s="238">
        <f t="shared" si="108"/>
        <v>-1.4438228390645236E-10</v>
      </c>
      <c r="CB77" s="238">
        <f t="shared" si="108"/>
        <v>-1.4438228390645236E-10</v>
      </c>
      <c r="CC77" s="238">
        <f t="shared" si="108"/>
        <v>-1.4438228390645236E-10</v>
      </c>
      <c r="CD77" s="238">
        <f t="shared" si="108"/>
        <v>-1.4438228390645236E-10</v>
      </c>
      <c r="CE77" s="238">
        <f t="shared" si="108"/>
        <v>-1.4438228390645236E-10</v>
      </c>
      <c r="CF77" s="238">
        <f t="shared" si="108"/>
        <v>-1.4438228390645236E-10</v>
      </c>
      <c r="CG77" s="238">
        <f t="shared" si="108"/>
        <v>-1.4438228390645236E-10</v>
      </c>
      <c r="CH77" s="238">
        <f t="shared" si="108"/>
        <v>-1.4438228390645236E-10</v>
      </c>
      <c r="CI77" s="238">
        <f t="shared" si="108"/>
        <v>-1.4438228390645236E-10</v>
      </c>
      <c r="CJ77" s="238">
        <f t="shared" si="108"/>
        <v>-1.4438228390645236E-10</v>
      </c>
      <c r="CK77" s="238">
        <f t="shared" si="108"/>
        <v>-1.4438228390645236E-10</v>
      </c>
      <c r="CL77" s="238">
        <f t="shared" si="108"/>
        <v>-1.4438228390645236E-10</v>
      </c>
      <c r="CM77" s="238">
        <f t="shared" si="108"/>
        <v>-1.4438228390645236E-10</v>
      </c>
      <c r="CN77" s="238">
        <f t="shared" si="108"/>
        <v>-1.4438228390645236E-10</v>
      </c>
      <c r="CO77" s="238">
        <f t="shared" si="108"/>
        <v>-1.4438228390645236E-10</v>
      </c>
      <c r="CP77" s="238">
        <f t="shared" si="108"/>
        <v>-1.4438228390645236E-10</v>
      </c>
      <c r="CQ77" s="238">
        <f t="shared" si="108"/>
        <v>-1.4438228390645236E-10</v>
      </c>
      <c r="CR77" s="238">
        <f t="shared" si="108"/>
        <v>-1.4438228390645236E-10</v>
      </c>
      <c r="CS77" s="238">
        <f t="shared" si="108"/>
        <v>-1.4438228390645236E-10</v>
      </c>
      <c r="CT77" s="238">
        <f t="shared" si="108"/>
        <v>-1.4438228390645236E-10</v>
      </c>
      <c r="CU77" s="238">
        <f t="shared" si="108"/>
        <v>-1.4438228390645236E-10</v>
      </c>
      <c r="CV77" s="238">
        <f t="shared" si="108"/>
        <v>-1.4438228390645236E-10</v>
      </c>
      <c r="CW77" s="238">
        <f t="shared" si="108"/>
        <v>-1.4438228390645236E-10</v>
      </c>
      <c r="CX77" s="238">
        <f t="shared" si="108"/>
        <v>-1.4438228390645236E-10</v>
      </c>
      <c r="CY77" s="238">
        <f t="shared" si="108"/>
        <v>-1.4438228390645236E-10</v>
      </c>
      <c r="CZ77" s="238">
        <f t="shared" si="108"/>
        <v>-1.4438228390645236E-10</v>
      </c>
      <c r="DA77" s="238">
        <f t="shared" si="108"/>
        <v>-1.4438228390645236E-10</v>
      </c>
      <c r="DB77" s="238">
        <f t="shared" si="108"/>
        <v>-1.4438228390645236E-10</v>
      </c>
      <c r="DC77" s="238">
        <f t="shared" si="108"/>
        <v>-1.4438228390645236E-10</v>
      </c>
      <c r="DD77" s="238">
        <f t="shared" si="108"/>
        <v>-1.4438228390645236E-10</v>
      </c>
      <c r="DE77" s="238">
        <f t="shared" si="108"/>
        <v>-1.4438228390645236E-10</v>
      </c>
      <c r="DF77" s="238">
        <f t="shared" si="108"/>
        <v>-1.4438228390645236E-10</v>
      </c>
      <c r="DG77" s="238">
        <f t="shared" si="108"/>
        <v>-1.4438228390645236E-10</v>
      </c>
      <c r="DH77" s="238">
        <f t="shared" si="108"/>
        <v>-1.4438228390645236E-10</v>
      </c>
      <c r="DI77" s="238">
        <f t="shared" si="108"/>
        <v>-1.4438228390645236E-10</v>
      </c>
      <c r="DJ77" s="238">
        <f t="shared" si="108"/>
        <v>-1.4438228390645236E-10</v>
      </c>
      <c r="DK77" s="238">
        <f t="shared" si="108"/>
        <v>-1.4438228390645236E-10</v>
      </c>
      <c r="DL77" s="238">
        <f t="shared" si="108"/>
        <v>-1.4438228390645236E-10</v>
      </c>
      <c r="DM77" s="238">
        <f t="shared" si="108"/>
        <v>-1.4438228390645236E-10</v>
      </c>
      <c r="DN77" s="238">
        <f t="shared" si="108"/>
        <v>-1.4438228390645236E-10</v>
      </c>
      <c r="DO77" s="238">
        <f t="shared" si="108"/>
        <v>-1.4438228390645236E-10</v>
      </c>
      <c r="DP77" s="238">
        <f t="shared" si="108"/>
        <v>-1.4438228390645236E-10</v>
      </c>
      <c r="DQ77" s="238">
        <f t="shared" ref="DQ77:GB77" si="109">SUM(DQ75:DQ76)</f>
        <v>-1.4438228390645236E-10</v>
      </c>
      <c r="DR77" s="238">
        <f t="shared" si="109"/>
        <v>-1.4438228390645236E-10</v>
      </c>
      <c r="DS77" s="238">
        <f t="shared" si="109"/>
        <v>-1.4438228390645236E-10</v>
      </c>
      <c r="DT77" s="238">
        <f t="shared" si="109"/>
        <v>-1.4438228390645236E-10</v>
      </c>
      <c r="DU77" s="238">
        <f t="shared" si="109"/>
        <v>-1.4438228390645236E-10</v>
      </c>
      <c r="DV77" s="238">
        <f t="shared" si="109"/>
        <v>-1.4438228390645236E-10</v>
      </c>
      <c r="DW77" s="238">
        <f t="shared" si="109"/>
        <v>-1.4438228390645236E-10</v>
      </c>
      <c r="DX77" s="238">
        <f t="shared" si="109"/>
        <v>-1.4438228390645236E-10</v>
      </c>
      <c r="DY77" s="238">
        <f t="shared" si="109"/>
        <v>-1.4438228390645236E-10</v>
      </c>
      <c r="DZ77" s="238">
        <f t="shared" si="109"/>
        <v>-1.4438228390645236E-10</v>
      </c>
      <c r="EA77" s="238">
        <f t="shared" si="109"/>
        <v>-1.4438228390645236E-10</v>
      </c>
      <c r="EB77" s="238">
        <f t="shared" si="109"/>
        <v>-1.4438228390645236E-10</v>
      </c>
      <c r="EC77" s="238">
        <f t="shared" si="109"/>
        <v>-1.4438228390645236E-10</v>
      </c>
      <c r="ED77" s="238">
        <f t="shared" si="109"/>
        <v>-1.4438228390645236E-10</v>
      </c>
      <c r="EE77" s="238">
        <f t="shared" si="109"/>
        <v>-1.4438228390645236E-10</v>
      </c>
      <c r="EF77" s="238">
        <f t="shared" si="109"/>
        <v>-1.4438228390645236E-10</v>
      </c>
      <c r="EG77" s="238">
        <f t="shared" si="109"/>
        <v>-1.4438228390645236E-10</v>
      </c>
      <c r="EH77" s="238">
        <f t="shared" si="109"/>
        <v>-1.4438228390645236E-10</v>
      </c>
      <c r="EI77" s="238">
        <f t="shared" si="109"/>
        <v>-1.4438228390645236E-10</v>
      </c>
      <c r="EJ77" s="238">
        <f t="shared" si="109"/>
        <v>-1.4438228390645236E-10</v>
      </c>
      <c r="EK77" s="238">
        <f t="shared" si="109"/>
        <v>-1.4438228390645236E-10</v>
      </c>
      <c r="EL77" s="238">
        <f t="shared" si="109"/>
        <v>-1.4438228390645236E-10</v>
      </c>
      <c r="EM77" s="238">
        <f t="shared" si="109"/>
        <v>-1.4438228390645236E-10</v>
      </c>
      <c r="EN77" s="238">
        <f t="shared" si="109"/>
        <v>-1.4438228390645236E-10</v>
      </c>
      <c r="EO77" s="238">
        <f t="shared" si="109"/>
        <v>-1.4438228390645236E-10</v>
      </c>
      <c r="EP77" s="238">
        <f t="shared" si="109"/>
        <v>-1.4438228390645236E-10</v>
      </c>
      <c r="EQ77" s="238">
        <f t="shared" si="109"/>
        <v>-1.4438228390645236E-10</v>
      </c>
      <c r="ER77" s="238">
        <f t="shared" si="109"/>
        <v>-1.4438228390645236E-10</v>
      </c>
      <c r="ES77" s="238">
        <f t="shared" si="109"/>
        <v>-1.4438228390645236E-10</v>
      </c>
      <c r="ET77" s="238">
        <f t="shared" si="109"/>
        <v>-1.4438228390645236E-10</v>
      </c>
      <c r="EU77" s="238">
        <f t="shared" si="109"/>
        <v>-1.4438228390645236E-10</v>
      </c>
      <c r="EV77" s="238">
        <f t="shared" si="109"/>
        <v>-1.4438228390645236E-10</v>
      </c>
      <c r="EW77" s="238">
        <f t="shared" si="109"/>
        <v>-1.4438228390645236E-10</v>
      </c>
      <c r="EX77" s="238">
        <f t="shared" si="109"/>
        <v>-1.4438228390645236E-10</v>
      </c>
      <c r="EY77" s="238">
        <f t="shared" si="109"/>
        <v>-1.4438228390645236E-10</v>
      </c>
      <c r="EZ77" s="238">
        <f t="shared" si="109"/>
        <v>-1.4438228390645236E-10</v>
      </c>
      <c r="FA77" s="238">
        <f t="shared" si="109"/>
        <v>-1.4438228390645236E-10</v>
      </c>
      <c r="FB77" s="238">
        <f t="shared" si="109"/>
        <v>-1.4438228390645236E-10</v>
      </c>
      <c r="FC77" s="238">
        <f t="shared" si="109"/>
        <v>-1.4438228390645236E-10</v>
      </c>
      <c r="FD77" s="238">
        <f t="shared" si="109"/>
        <v>-1.4438228390645236E-10</v>
      </c>
      <c r="FE77" s="238">
        <f t="shared" si="109"/>
        <v>-1.4438228390645236E-10</v>
      </c>
      <c r="FF77" s="238">
        <f t="shared" si="109"/>
        <v>-1.4438228390645236E-10</v>
      </c>
      <c r="FG77" s="238">
        <f t="shared" si="109"/>
        <v>-1.4438228390645236E-10</v>
      </c>
      <c r="FH77" s="238">
        <f t="shared" si="109"/>
        <v>-1.4438228390645236E-10</v>
      </c>
      <c r="FI77" s="238">
        <f t="shared" si="109"/>
        <v>-1.4438228390645236E-10</v>
      </c>
      <c r="FJ77" s="238">
        <f t="shared" si="109"/>
        <v>-1.4438228390645236E-10</v>
      </c>
      <c r="FK77" s="238">
        <f t="shared" si="109"/>
        <v>-1.4438228390645236E-10</v>
      </c>
      <c r="FL77" s="238">
        <f t="shared" si="109"/>
        <v>-1.4438228390645236E-10</v>
      </c>
      <c r="FM77" s="238">
        <f t="shared" si="109"/>
        <v>-1.4438228390645236E-10</v>
      </c>
      <c r="FN77" s="238">
        <f t="shared" si="109"/>
        <v>-1.4438228390645236E-10</v>
      </c>
      <c r="FO77" s="238">
        <f t="shared" si="109"/>
        <v>-1.4438228390645236E-10</v>
      </c>
      <c r="FP77" s="238">
        <f t="shared" si="109"/>
        <v>-1.4438228390645236E-10</v>
      </c>
      <c r="FQ77" s="238">
        <f t="shared" si="109"/>
        <v>-1.4438228390645236E-10</v>
      </c>
      <c r="FR77" s="238">
        <f t="shared" si="109"/>
        <v>-1.4438228390645236E-10</v>
      </c>
      <c r="FS77" s="238">
        <f t="shared" si="109"/>
        <v>-1.4438228390645236E-10</v>
      </c>
      <c r="FT77" s="238">
        <f t="shared" si="109"/>
        <v>-1.4438228390645236E-10</v>
      </c>
      <c r="FU77" s="238">
        <f t="shared" si="109"/>
        <v>-1.4438228390645236E-10</v>
      </c>
      <c r="FV77" s="238">
        <f t="shared" si="109"/>
        <v>-1.4438228390645236E-10</v>
      </c>
      <c r="FW77" s="238">
        <f t="shared" si="109"/>
        <v>-1.4438228390645236E-10</v>
      </c>
      <c r="FX77" s="238">
        <f t="shared" si="109"/>
        <v>-1.4438228390645236E-10</v>
      </c>
      <c r="FY77" s="238">
        <f t="shared" si="109"/>
        <v>-1.4438228390645236E-10</v>
      </c>
      <c r="FZ77" s="238">
        <f t="shared" si="109"/>
        <v>-1.4438228390645236E-10</v>
      </c>
      <c r="GA77" s="238">
        <f t="shared" si="109"/>
        <v>-1.4438228390645236E-10</v>
      </c>
      <c r="GB77" s="238">
        <f t="shared" si="109"/>
        <v>-1.4438228390645236E-10</v>
      </c>
      <c r="GC77" s="238">
        <f t="shared" ref="GC77:GJ77" si="110">SUM(GC75:GC76)</f>
        <v>-1.4438228390645236E-10</v>
      </c>
      <c r="GD77" s="238">
        <f t="shared" si="110"/>
        <v>-1.4438228390645236E-10</v>
      </c>
      <c r="GE77" s="238">
        <f t="shared" si="110"/>
        <v>-1.4438228390645236E-10</v>
      </c>
      <c r="GF77" s="238">
        <f t="shared" si="110"/>
        <v>-1.4438228390645236E-10</v>
      </c>
      <c r="GG77" s="238">
        <f t="shared" si="110"/>
        <v>-1.4438228390645236E-10</v>
      </c>
      <c r="GH77" s="238">
        <f t="shared" si="110"/>
        <v>-1.4438228390645236E-10</v>
      </c>
      <c r="GI77" s="238">
        <f t="shared" si="110"/>
        <v>-1.4438228390645236E-10</v>
      </c>
      <c r="GJ77" s="238">
        <f t="shared" si="110"/>
        <v>-1.4438228390645236E-10</v>
      </c>
    </row>
    <row r="78" spans="1:192" outlineLevel="1" x14ac:dyDescent="0.25">
      <c r="A78" s="211"/>
      <c r="D78" s="215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41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1"/>
      <c r="CA78" s="241"/>
      <c r="CB78" s="241"/>
      <c r="CC78" s="241"/>
      <c r="CD78" s="241"/>
      <c r="CE78" s="241"/>
      <c r="CF78" s="241"/>
      <c r="CG78" s="241"/>
      <c r="CH78" s="241"/>
      <c r="CI78" s="241"/>
      <c r="CJ78" s="241"/>
      <c r="CK78" s="241"/>
      <c r="CL78" s="241"/>
      <c r="CM78" s="241"/>
      <c r="CN78" s="241"/>
      <c r="CO78" s="241"/>
      <c r="CP78" s="241"/>
      <c r="CQ78" s="241"/>
      <c r="CR78" s="241"/>
      <c r="CS78" s="241"/>
      <c r="CT78" s="241"/>
      <c r="CU78" s="241"/>
      <c r="CV78" s="241"/>
      <c r="CW78" s="241"/>
      <c r="CX78" s="241"/>
      <c r="CY78" s="241"/>
      <c r="CZ78" s="241"/>
      <c r="DA78" s="241"/>
      <c r="DB78" s="241"/>
      <c r="DC78" s="241"/>
      <c r="DD78" s="241"/>
      <c r="DE78" s="241"/>
      <c r="DF78" s="241"/>
      <c r="DG78" s="241"/>
      <c r="DH78" s="241"/>
      <c r="DI78" s="241"/>
      <c r="DJ78" s="241"/>
      <c r="DK78" s="241"/>
      <c r="DL78" s="241"/>
      <c r="DM78" s="241"/>
      <c r="DN78" s="241"/>
      <c r="DO78" s="241"/>
      <c r="DP78" s="241"/>
      <c r="DQ78" s="241"/>
      <c r="DR78" s="241"/>
      <c r="DS78" s="241"/>
      <c r="DT78" s="241"/>
      <c r="DU78" s="241"/>
      <c r="DV78" s="241"/>
      <c r="DW78" s="241"/>
      <c r="DX78" s="241"/>
      <c r="DY78" s="241"/>
      <c r="DZ78" s="241"/>
      <c r="EA78" s="241"/>
      <c r="EB78" s="241"/>
      <c r="EC78" s="241"/>
      <c r="ED78" s="241"/>
      <c r="EE78" s="241"/>
      <c r="EF78" s="241"/>
      <c r="EG78" s="241"/>
      <c r="EH78" s="241"/>
      <c r="EI78" s="241"/>
      <c r="EJ78" s="241"/>
      <c r="EK78" s="241"/>
      <c r="EL78" s="241"/>
      <c r="EM78" s="241"/>
      <c r="EN78" s="241"/>
      <c r="EO78" s="241"/>
      <c r="EP78" s="241"/>
      <c r="EQ78" s="241"/>
      <c r="ER78" s="241"/>
      <c r="ES78" s="241"/>
      <c r="ET78" s="241"/>
      <c r="EU78" s="241"/>
      <c r="EV78" s="241"/>
      <c r="EW78" s="241"/>
      <c r="EX78" s="241"/>
      <c r="EY78" s="241"/>
      <c r="EZ78" s="241"/>
      <c r="FA78" s="241"/>
      <c r="FB78" s="241"/>
      <c r="FC78" s="241"/>
      <c r="FD78" s="241"/>
      <c r="FE78" s="241"/>
      <c r="FF78" s="241"/>
      <c r="FG78" s="241"/>
      <c r="FH78" s="241"/>
      <c r="FI78" s="241"/>
      <c r="FJ78" s="241"/>
      <c r="FK78" s="241"/>
      <c r="FL78" s="241"/>
      <c r="FM78" s="241"/>
      <c r="FN78" s="241"/>
      <c r="FO78" s="241"/>
      <c r="FP78" s="241"/>
      <c r="FQ78" s="241"/>
      <c r="FR78" s="241"/>
      <c r="FS78" s="241"/>
      <c r="FT78" s="241"/>
      <c r="FU78" s="241"/>
      <c r="FV78" s="241"/>
      <c r="FW78" s="241"/>
      <c r="FX78" s="241"/>
      <c r="FY78" s="241"/>
      <c r="FZ78" s="241"/>
      <c r="GA78" s="241"/>
      <c r="GB78" s="241"/>
      <c r="GC78" s="241"/>
      <c r="GD78" s="241"/>
      <c r="GE78" s="241"/>
      <c r="GF78" s="241"/>
      <c r="GG78" s="241"/>
      <c r="GH78" s="241"/>
      <c r="GI78" s="241"/>
      <c r="GJ78" s="241"/>
    </row>
    <row r="79" spans="1:192" outlineLevel="1" x14ac:dyDescent="0.25">
      <c r="A79" s="211"/>
      <c r="B79" s="211" t="s">
        <v>58</v>
      </c>
      <c r="D79" s="215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41"/>
      <c r="U79" s="241"/>
      <c r="V79" s="241"/>
      <c r="W79" s="241"/>
      <c r="X79" s="241"/>
      <c r="Y79" s="241"/>
      <c r="Z79" s="241"/>
      <c r="AA79" s="241"/>
      <c r="AB79" s="241"/>
      <c r="AC79" s="241"/>
      <c r="AD79" s="241"/>
      <c r="AE79" s="241"/>
      <c r="AF79" s="241"/>
      <c r="AG79" s="241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1"/>
      <c r="CA79" s="241"/>
      <c r="CB79" s="241"/>
      <c r="CC79" s="241"/>
      <c r="CD79" s="241"/>
      <c r="CE79" s="241"/>
      <c r="CF79" s="241"/>
      <c r="CG79" s="241"/>
      <c r="CH79" s="241"/>
      <c r="CI79" s="241"/>
      <c r="CJ79" s="241"/>
      <c r="CK79" s="241"/>
      <c r="CL79" s="241"/>
      <c r="CM79" s="241"/>
      <c r="CN79" s="241"/>
      <c r="CO79" s="241"/>
      <c r="CP79" s="241"/>
      <c r="CQ79" s="241"/>
      <c r="CR79" s="241"/>
      <c r="CS79" s="241"/>
      <c r="CT79" s="241"/>
      <c r="CU79" s="241"/>
      <c r="CV79" s="241"/>
      <c r="CW79" s="241"/>
      <c r="CX79" s="241"/>
      <c r="CY79" s="241"/>
      <c r="CZ79" s="241"/>
      <c r="DA79" s="241"/>
      <c r="DB79" s="241"/>
      <c r="DC79" s="241"/>
      <c r="DD79" s="241"/>
      <c r="DE79" s="241"/>
      <c r="DF79" s="241"/>
      <c r="DG79" s="241"/>
      <c r="DH79" s="241"/>
      <c r="DI79" s="241"/>
      <c r="DJ79" s="241"/>
      <c r="DK79" s="241"/>
      <c r="DL79" s="241"/>
      <c r="DM79" s="241"/>
      <c r="DN79" s="241"/>
      <c r="DO79" s="241"/>
      <c r="DP79" s="241"/>
      <c r="DQ79" s="241"/>
      <c r="DR79" s="241"/>
      <c r="DS79" s="241"/>
      <c r="DT79" s="241"/>
      <c r="DU79" s="241"/>
      <c r="DV79" s="241"/>
      <c r="DW79" s="241"/>
      <c r="DX79" s="241"/>
      <c r="DY79" s="241"/>
      <c r="DZ79" s="241"/>
      <c r="EA79" s="241"/>
      <c r="EB79" s="241"/>
      <c r="EC79" s="241"/>
      <c r="ED79" s="241"/>
      <c r="EE79" s="241"/>
      <c r="EF79" s="241"/>
      <c r="EG79" s="241"/>
      <c r="EH79" s="241"/>
      <c r="EI79" s="241"/>
      <c r="EJ79" s="241"/>
      <c r="EK79" s="241"/>
      <c r="EL79" s="241"/>
      <c r="EM79" s="241"/>
      <c r="EN79" s="241"/>
      <c r="EO79" s="241"/>
      <c r="EP79" s="241"/>
      <c r="EQ79" s="241"/>
      <c r="ER79" s="241"/>
      <c r="ES79" s="241"/>
      <c r="ET79" s="241"/>
      <c r="EU79" s="241"/>
      <c r="EV79" s="241"/>
      <c r="EW79" s="241"/>
      <c r="EX79" s="241"/>
      <c r="EY79" s="241"/>
      <c r="EZ79" s="241"/>
      <c r="FA79" s="241"/>
      <c r="FB79" s="241"/>
      <c r="FC79" s="241"/>
      <c r="FD79" s="241"/>
      <c r="FE79" s="241"/>
      <c r="FF79" s="241"/>
      <c r="FG79" s="241"/>
      <c r="FH79" s="241"/>
      <c r="FI79" s="241"/>
      <c r="FJ79" s="241"/>
      <c r="FK79" s="241"/>
      <c r="FL79" s="241"/>
      <c r="FM79" s="241"/>
      <c r="FN79" s="241"/>
      <c r="FO79" s="241"/>
      <c r="FP79" s="241"/>
      <c r="FQ79" s="241"/>
      <c r="FR79" s="241"/>
      <c r="FS79" s="241"/>
      <c r="FT79" s="241"/>
      <c r="FU79" s="241"/>
      <c r="FV79" s="241"/>
      <c r="FW79" s="241"/>
      <c r="FX79" s="241"/>
      <c r="FY79" s="241"/>
      <c r="FZ79" s="241"/>
      <c r="GA79" s="241"/>
      <c r="GB79" s="241"/>
      <c r="GC79" s="241"/>
      <c r="GD79" s="241"/>
      <c r="GE79" s="241"/>
      <c r="GF79" s="241"/>
      <c r="GG79" s="241"/>
      <c r="GH79" s="241"/>
      <c r="GI79" s="241"/>
      <c r="GJ79" s="241"/>
    </row>
    <row r="80" spans="1:192" outlineLevel="1" x14ac:dyDescent="0.25">
      <c r="A80" s="211"/>
      <c r="D80" s="215"/>
      <c r="E80" s="294" t="str">
        <f xml:space="preserve"> Equity!E$33</f>
        <v>Retained cash balance</v>
      </c>
      <c r="F80" s="294">
        <f xml:space="preserve"> Equity!F$33</f>
        <v>0</v>
      </c>
      <c r="G80" s="294" t="str">
        <f xml:space="preserve"> Equity!G$33</f>
        <v>$ 000s</v>
      </c>
      <c r="H80" s="294">
        <f xml:space="preserve"> Equity!H$33</f>
        <v>0</v>
      </c>
      <c r="I80" s="294">
        <f xml:space="preserve"> Equity!I$33</f>
        <v>0</v>
      </c>
      <c r="J80" s="294">
        <f xml:space="preserve"> Equity!J$33</f>
        <v>0</v>
      </c>
      <c r="K80" s="294">
        <f xml:space="preserve"> Equity!K$33</f>
        <v>0</v>
      </c>
      <c r="L80" s="294">
        <f xml:space="preserve"> Equity!L$33</f>
        <v>5.935128174314741E-3</v>
      </c>
      <c r="M80" s="294">
        <f xml:space="preserve"> Equity!M$33</f>
        <v>6.8687391067214776E-3</v>
      </c>
      <c r="N80" s="294">
        <f xml:space="preserve"> Equity!N$33</f>
        <v>7.540235328633571E-3</v>
      </c>
      <c r="O80" s="294">
        <f xml:space="preserve"> Equity!O$33</f>
        <v>8.2159058401884977E-3</v>
      </c>
      <c r="P80" s="294">
        <f xml:space="preserve"> Equity!P$33</f>
        <v>0</v>
      </c>
      <c r="Q80" s="294">
        <f xml:space="preserve"> Equity!Q$33</f>
        <v>0</v>
      </c>
      <c r="R80" s="294">
        <f xml:space="preserve"> Equity!R$33</f>
        <v>0</v>
      </c>
      <c r="S80" s="294">
        <f xml:space="preserve"> Equity!S$33</f>
        <v>0</v>
      </c>
      <c r="T80" s="294">
        <f xml:space="preserve"> Equity!T$33</f>
        <v>0</v>
      </c>
      <c r="U80" s="294">
        <f xml:space="preserve"> Equity!U$33</f>
        <v>0</v>
      </c>
      <c r="V80" s="294">
        <f xml:space="preserve"> Equity!V$33</f>
        <v>0</v>
      </c>
      <c r="W80" s="294">
        <f xml:space="preserve"> Equity!W$33</f>
        <v>0</v>
      </c>
      <c r="X80" s="294">
        <f xml:space="preserve"> Equity!X$33</f>
        <v>0</v>
      </c>
      <c r="Y80" s="294">
        <f xml:space="preserve"> Equity!Y$33</f>
        <v>0</v>
      </c>
      <c r="Z80" s="294">
        <f xml:space="preserve"> Equity!Z$33</f>
        <v>0</v>
      </c>
      <c r="AA80" s="294">
        <f xml:space="preserve"> Equity!AA$33</f>
        <v>0</v>
      </c>
      <c r="AB80" s="294">
        <f xml:space="preserve"> Equity!AB$33</f>
        <v>0</v>
      </c>
      <c r="AC80" s="294">
        <f xml:space="preserve"> Equity!AC$33</f>
        <v>0</v>
      </c>
      <c r="AD80" s="294">
        <f xml:space="preserve"> Equity!AD$33</f>
        <v>0</v>
      </c>
      <c r="AE80" s="294">
        <f xml:space="preserve"> Equity!AE$33</f>
        <v>0</v>
      </c>
      <c r="AF80" s="294">
        <f xml:space="preserve"> Equity!AF$33</f>
        <v>0</v>
      </c>
      <c r="AG80" s="294">
        <f xml:space="preserve"> Equity!AG$33</f>
        <v>0</v>
      </c>
      <c r="AH80" s="294">
        <f xml:space="preserve"> Equity!AH$33</f>
        <v>0</v>
      </c>
      <c r="AI80" s="294">
        <f xml:space="preserve"> Equity!AI$33</f>
        <v>0</v>
      </c>
      <c r="AJ80" s="294">
        <f xml:space="preserve"> Equity!AJ$33</f>
        <v>0</v>
      </c>
      <c r="AK80" s="294">
        <f xml:space="preserve"> Equity!AK$33</f>
        <v>0</v>
      </c>
      <c r="AL80" s="294">
        <f xml:space="preserve"> Equity!AL$33</f>
        <v>0</v>
      </c>
      <c r="AM80" s="294">
        <f xml:space="preserve"> Equity!AM$33</f>
        <v>0</v>
      </c>
      <c r="AN80" s="294">
        <f xml:space="preserve"> Equity!AN$33</f>
        <v>0</v>
      </c>
      <c r="AO80" s="294">
        <f xml:space="preserve"> Equity!AO$33</f>
        <v>0</v>
      </c>
      <c r="AP80" s="294">
        <f xml:space="preserve"> Equity!AP$33</f>
        <v>0</v>
      </c>
      <c r="AQ80" s="294">
        <f xml:space="preserve"> Equity!AQ$33</f>
        <v>0</v>
      </c>
      <c r="AR80" s="294">
        <f xml:space="preserve"> Equity!AR$33</f>
        <v>0</v>
      </c>
      <c r="AS80" s="294">
        <f xml:space="preserve"> Equity!AS$33</f>
        <v>0</v>
      </c>
      <c r="AT80" s="294">
        <f xml:space="preserve"> Equity!AT$33</f>
        <v>0</v>
      </c>
      <c r="AU80" s="294">
        <f xml:space="preserve"> Equity!AU$33</f>
        <v>0</v>
      </c>
      <c r="AV80" s="294">
        <f xml:space="preserve"> Equity!AV$33</f>
        <v>0</v>
      </c>
      <c r="AW80" s="294">
        <f xml:space="preserve"> Equity!AW$33</f>
        <v>0</v>
      </c>
      <c r="AX80" s="294">
        <f xml:space="preserve"> Equity!AX$33</f>
        <v>0</v>
      </c>
      <c r="AY80" s="294">
        <f xml:space="preserve"> Equity!AY$33</f>
        <v>0</v>
      </c>
      <c r="AZ80" s="294">
        <f xml:space="preserve"> Equity!AZ$33</f>
        <v>0</v>
      </c>
      <c r="BA80" s="294">
        <f xml:space="preserve"> Equity!BA$33</f>
        <v>0</v>
      </c>
      <c r="BB80" s="294">
        <f xml:space="preserve"> Equity!BB$33</f>
        <v>0</v>
      </c>
      <c r="BC80" s="294">
        <f xml:space="preserve"> Equity!BC$33</f>
        <v>0</v>
      </c>
      <c r="BD80" s="294">
        <f xml:space="preserve"> Equity!BD$33</f>
        <v>0</v>
      </c>
      <c r="BE80" s="294">
        <f xml:space="preserve"> Equity!BE$33</f>
        <v>8.0035533756017685E-11</v>
      </c>
      <c r="BF80" s="294">
        <f xml:space="preserve"> Equity!BF$33</f>
        <v>8.0035533756017685E-11</v>
      </c>
      <c r="BG80" s="294">
        <f xml:space="preserve"> Equity!BG$33</f>
        <v>8.0035533756017685E-11</v>
      </c>
      <c r="BH80" s="294">
        <f xml:space="preserve"> Equity!BH$33</f>
        <v>8.0035533756017685E-11</v>
      </c>
      <c r="BI80" s="294">
        <f xml:space="preserve"> Equity!BI$33</f>
        <v>8.0035533756017685E-11</v>
      </c>
      <c r="BJ80" s="294">
        <f xml:space="preserve"> Equity!BJ$33</f>
        <v>8.0035533756017685E-11</v>
      </c>
      <c r="BK80" s="294">
        <f xml:space="preserve"> Equity!BK$33</f>
        <v>8.0035533756017685E-11</v>
      </c>
      <c r="BL80" s="294">
        <f xml:space="preserve"> Equity!BL$33</f>
        <v>8.0035533756017685E-11</v>
      </c>
      <c r="BM80" s="294">
        <f xml:space="preserve"> Equity!BM$33</f>
        <v>8.0035533756017685E-11</v>
      </c>
      <c r="BN80" s="294">
        <f xml:space="preserve"> Equity!BN$33</f>
        <v>8.0035533756017685E-11</v>
      </c>
      <c r="BO80" s="294">
        <f xml:space="preserve"> Equity!BO$33</f>
        <v>8.0035533756017685E-11</v>
      </c>
      <c r="BP80" s="294">
        <f xml:space="preserve"> Equity!BP$33</f>
        <v>8.0035533756017685E-11</v>
      </c>
      <c r="BQ80" s="294">
        <f xml:space="preserve"> Equity!BQ$33</f>
        <v>8.0035533756017685E-11</v>
      </c>
      <c r="BR80" s="294">
        <f xml:space="preserve"> Equity!BR$33</f>
        <v>8.0035533756017685E-11</v>
      </c>
      <c r="BS80" s="294">
        <f xml:space="preserve"> Equity!BS$33</f>
        <v>8.0035533756017685E-11</v>
      </c>
      <c r="BT80" s="294">
        <f xml:space="preserve"> Equity!BT$33</f>
        <v>8.0035533756017685E-11</v>
      </c>
      <c r="BU80" s="294">
        <f xml:space="preserve"> Equity!BU$33</f>
        <v>8.0035533756017685E-11</v>
      </c>
      <c r="BV80" s="294">
        <f xml:space="preserve"> Equity!BV$33</f>
        <v>8.0035533756017685E-11</v>
      </c>
      <c r="BW80" s="294">
        <f xml:space="preserve"> Equity!BW$33</f>
        <v>8.0035533756017685E-11</v>
      </c>
      <c r="BX80" s="294">
        <f xml:space="preserve"> Equity!BX$33</f>
        <v>8.0035533756017685E-11</v>
      </c>
      <c r="BY80" s="294">
        <f xml:space="preserve"> Equity!BY$33</f>
        <v>8.0035533756017685E-11</v>
      </c>
      <c r="BZ80" s="294">
        <f xml:space="preserve"> Equity!BZ$33</f>
        <v>8.0035533756017685E-11</v>
      </c>
      <c r="CA80" s="294">
        <f xml:space="preserve"> Equity!CA$33</f>
        <v>8.0035533756017685E-11</v>
      </c>
      <c r="CB80" s="294">
        <f xml:space="preserve"> Equity!CB$33</f>
        <v>8.0035533756017685E-11</v>
      </c>
      <c r="CC80" s="294">
        <f xml:space="preserve"> Equity!CC$33</f>
        <v>8.0035533756017685E-11</v>
      </c>
      <c r="CD80" s="294">
        <f xml:space="preserve"> Equity!CD$33</f>
        <v>8.0035533756017685E-11</v>
      </c>
      <c r="CE80" s="294">
        <f xml:space="preserve"> Equity!CE$33</f>
        <v>8.0035533756017685E-11</v>
      </c>
      <c r="CF80" s="294">
        <f xml:space="preserve"> Equity!CF$33</f>
        <v>8.0035533756017685E-11</v>
      </c>
      <c r="CG80" s="294">
        <f xml:space="preserve"> Equity!CG$33</f>
        <v>8.0035533756017685E-11</v>
      </c>
      <c r="CH80" s="294">
        <f xml:space="preserve"> Equity!CH$33</f>
        <v>8.0035533756017685E-11</v>
      </c>
      <c r="CI80" s="294">
        <f xml:space="preserve"> Equity!CI$33</f>
        <v>8.0035533756017685E-11</v>
      </c>
      <c r="CJ80" s="294">
        <f xml:space="preserve"> Equity!CJ$33</f>
        <v>8.0035533756017685E-11</v>
      </c>
      <c r="CK80" s="294">
        <f xml:space="preserve"> Equity!CK$33</f>
        <v>8.0035533756017685E-11</v>
      </c>
      <c r="CL80" s="294">
        <f xml:space="preserve"> Equity!CL$33</f>
        <v>8.0035533756017685E-11</v>
      </c>
      <c r="CM80" s="294">
        <f xml:space="preserve"> Equity!CM$33</f>
        <v>8.0035533756017685E-11</v>
      </c>
      <c r="CN80" s="294">
        <f xml:space="preserve"> Equity!CN$33</f>
        <v>8.0035533756017685E-11</v>
      </c>
      <c r="CO80" s="294">
        <f xml:space="preserve"> Equity!CO$33</f>
        <v>8.0035533756017685E-11</v>
      </c>
      <c r="CP80" s="294">
        <f xml:space="preserve"> Equity!CP$33</f>
        <v>8.0035533756017685E-11</v>
      </c>
      <c r="CQ80" s="294">
        <f xml:space="preserve"> Equity!CQ$33</f>
        <v>8.0035533756017685E-11</v>
      </c>
      <c r="CR80" s="294">
        <f xml:space="preserve"> Equity!CR$33</f>
        <v>8.0035533756017685E-11</v>
      </c>
      <c r="CS80" s="294">
        <f xml:space="preserve"> Equity!CS$33</f>
        <v>8.0035533756017685E-11</v>
      </c>
      <c r="CT80" s="294">
        <f xml:space="preserve"> Equity!CT$33</f>
        <v>8.0035533756017685E-11</v>
      </c>
      <c r="CU80" s="294">
        <f xml:space="preserve"> Equity!CU$33</f>
        <v>8.0035533756017685E-11</v>
      </c>
      <c r="CV80" s="294">
        <f xml:space="preserve"> Equity!CV$33</f>
        <v>8.0035533756017685E-11</v>
      </c>
      <c r="CW80" s="294">
        <f xml:space="preserve"> Equity!CW$33</f>
        <v>8.0035533756017685E-11</v>
      </c>
      <c r="CX80" s="294">
        <f xml:space="preserve"> Equity!CX$33</f>
        <v>8.0035533756017685E-11</v>
      </c>
      <c r="CY80" s="294">
        <f xml:space="preserve"> Equity!CY$33</f>
        <v>8.0035533756017685E-11</v>
      </c>
      <c r="CZ80" s="294">
        <f xml:space="preserve"> Equity!CZ$33</f>
        <v>8.0035533756017685E-11</v>
      </c>
      <c r="DA80" s="294">
        <f xml:space="preserve"> Equity!DA$33</f>
        <v>8.0035533756017685E-11</v>
      </c>
      <c r="DB80" s="294">
        <f xml:space="preserve"> Equity!DB$33</f>
        <v>8.0035533756017685E-11</v>
      </c>
      <c r="DC80" s="294">
        <f xml:space="preserve"> Equity!DC$33</f>
        <v>8.0035533756017685E-11</v>
      </c>
      <c r="DD80" s="294">
        <f xml:space="preserve"> Equity!DD$33</f>
        <v>8.0035533756017685E-11</v>
      </c>
      <c r="DE80" s="294">
        <f xml:space="preserve"> Equity!DE$33</f>
        <v>8.0035533756017685E-11</v>
      </c>
      <c r="DF80" s="294">
        <f xml:space="preserve"> Equity!DF$33</f>
        <v>8.0035533756017685E-11</v>
      </c>
      <c r="DG80" s="294">
        <f xml:space="preserve"> Equity!DG$33</f>
        <v>8.0035533756017685E-11</v>
      </c>
      <c r="DH80" s="294">
        <f xml:space="preserve"> Equity!DH$33</f>
        <v>8.0035533756017685E-11</v>
      </c>
      <c r="DI80" s="294">
        <f xml:space="preserve"> Equity!DI$33</f>
        <v>8.0035533756017685E-11</v>
      </c>
      <c r="DJ80" s="294">
        <f xml:space="preserve"> Equity!DJ$33</f>
        <v>8.0035533756017685E-11</v>
      </c>
      <c r="DK80" s="294">
        <f xml:space="preserve"> Equity!DK$33</f>
        <v>8.0035533756017685E-11</v>
      </c>
      <c r="DL80" s="294">
        <f xml:space="preserve"> Equity!DL$33</f>
        <v>8.0035533756017685E-11</v>
      </c>
      <c r="DM80" s="294">
        <f xml:space="preserve"> Equity!DM$33</f>
        <v>8.0035533756017685E-11</v>
      </c>
      <c r="DN80" s="294">
        <f xml:space="preserve"> Equity!DN$33</f>
        <v>8.0035533756017685E-11</v>
      </c>
      <c r="DO80" s="294">
        <f xml:space="preserve"> Equity!DO$33</f>
        <v>8.0035533756017685E-11</v>
      </c>
      <c r="DP80" s="294">
        <f xml:space="preserve"> Equity!DP$33</f>
        <v>8.0035533756017685E-11</v>
      </c>
      <c r="DQ80" s="294">
        <f xml:space="preserve"> Equity!DQ$33</f>
        <v>8.0035533756017685E-11</v>
      </c>
      <c r="DR80" s="294">
        <f xml:space="preserve"> Equity!DR$33</f>
        <v>8.0035533756017685E-11</v>
      </c>
      <c r="DS80" s="294">
        <f xml:space="preserve"> Equity!DS$33</f>
        <v>8.0035533756017685E-11</v>
      </c>
      <c r="DT80" s="294">
        <f xml:space="preserve"> Equity!DT$33</f>
        <v>8.0035533756017685E-11</v>
      </c>
      <c r="DU80" s="294">
        <f xml:space="preserve"> Equity!DU$33</f>
        <v>8.0035533756017685E-11</v>
      </c>
      <c r="DV80" s="294">
        <f xml:space="preserve"> Equity!DV$33</f>
        <v>8.0035533756017685E-11</v>
      </c>
      <c r="DW80" s="294">
        <f xml:space="preserve"> Equity!DW$33</f>
        <v>8.0035533756017685E-11</v>
      </c>
      <c r="DX80" s="294">
        <f xml:space="preserve"> Equity!DX$33</f>
        <v>8.0035533756017685E-11</v>
      </c>
      <c r="DY80" s="294">
        <f xml:space="preserve"> Equity!DY$33</f>
        <v>8.0035533756017685E-11</v>
      </c>
      <c r="DZ80" s="294">
        <f xml:space="preserve"> Equity!DZ$33</f>
        <v>8.0035533756017685E-11</v>
      </c>
      <c r="EA80" s="294">
        <f xml:space="preserve"> Equity!EA$33</f>
        <v>8.0035533756017685E-11</v>
      </c>
      <c r="EB80" s="294">
        <f xml:space="preserve"> Equity!EB$33</f>
        <v>8.0035533756017685E-11</v>
      </c>
      <c r="EC80" s="294">
        <f xml:space="preserve"> Equity!EC$33</f>
        <v>8.0035533756017685E-11</v>
      </c>
      <c r="ED80" s="294">
        <f xml:space="preserve"> Equity!ED$33</f>
        <v>8.0035533756017685E-11</v>
      </c>
      <c r="EE80" s="294">
        <f xml:space="preserve"> Equity!EE$33</f>
        <v>8.0035533756017685E-11</v>
      </c>
      <c r="EF80" s="294">
        <f xml:space="preserve"> Equity!EF$33</f>
        <v>8.0035533756017685E-11</v>
      </c>
      <c r="EG80" s="294">
        <f xml:space="preserve"> Equity!EG$33</f>
        <v>8.0035533756017685E-11</v>
      </c>
      <c r="EH80" s="294">
        <f xml:space="preserve"> Equity!EH$33</f>
        <v>8.0035533756017685E-11</v>
      </c>
      <c r="EI80" s="294">
        <f xml:space="preserve"> Equity!EI$33</f>
        <v>8.0035533756017685E-11</v>
      </c>
      <c r="EJ80" s="294">
        <f xml:space="preserve"> Equity!EJ$33</f>
        <v>8.0035533756017685E-11</v>
      </c>
      <c r="EK80" s="294">
        <f xml:space="preserve"> Equity!EK$33</f>
        <v>8.0035533756017685E-11</v>
      </c>
      <c r="EL80" s="294">
        <f xml:space="preserve"> Equity!EL$33</f>
        <v>8.0035533756017685E-11</v>
      </c>
      <c r="EM80" s="294">
        <f xml:space="preserve"> Equity!EM$33</f>
        <v>8.0035533756017685E-11</v>
      </c>
      <c r="EN80" s="294">
        <f xml:space="preserve"> Equity!EN$33</f>
        <v>8.0035533756017685E-11</v>
      </c>
      <c r="EO80" s="294">
        <f xml:space="preserve"> Equity!EO$33</f>
        <v>8.0035533756017685E-11</v>
      </c>
      <c r="EP80" s="294">
        <f xml:space="preserve"> Equity!EP$33</f>
        <v>8.0035533756017685E-11</v>
      </c>
      <c r="EQ80" s="294">
        <f xml:space="preserve"> Equity!EQ$33</f>
        <v>8.0035533756017685E-11</v>
      </c>
      <c r="ER80" s="294">
        <f xml:space="preserve"> Equity!ER$33</f>
        <v>8.0035533756017685E-11</v>
      </c>
      <c r="ES80" s="294">
        <f xml:space="preserve"> Equity!ES$33</f>
        <v>8.0035533756017685E-11</v>
      </c>
      <c r="ET80" s="294">
        <f xml:space="preserve"> Equity!ET$33</f>
        <v>8.0035533756017685E-11</v>
      </c>
      <c r="EU80" s="294">
        <f xml:space="preserve"> Equity!EU$33</f>
        <v>8.0035533756017685E-11</v>
      </c>
      <c r="EV80" s="294">
        <f xml:space="preserve"> Equity!EV$33</f>
        <v>8.0035533756017685E-11</v>
      </c>
      <c r="EW80" s="294">
        <f xml:space="preserve"> Equity!EW$33</f>
        <v>8.0035533756017685E-11</v>
      </c>
      <c r="EX80" s="294">
        <f xml:space="preserve"> Equity!EX$33</f>
        <v>8.0035533756017685E-11</v>
      </c>
      <c r="EY80" s="294">
        <f xml:space="preserve"> Equity!EY$33</f>
        <v>8.0035533756017685E-11</v>
      </c>
      <c r="EZ80" s="294">
        <f xml:space="preserve"> Equity!EZ$33</f>
        <v>8.0035533756017685E-11</v>
      </c>
      <c r="FA80" s="294">
        <f xml:space="preserve"> Equity!FA$33</f>
        <v>8.0035533756017685E-11</v>
      </c>
      <c r="FB80" s="294">
        <f xml:space="preserve"> Equity!FB$33</f>
        <v>8.0035533756017685E-11</v>
      </c>
      <c r="FC80" s="294">
        <f xml:space="preserve"> Equity!FC$33</f>
        <v>8.0035533756017685E-11</v>
      </c>
      <c r="FD80" s="294">
        <f xml:space="preserve"> Equity!FD$33</f>
        <v>8.0035533756017685E-11</v>
      </c>
      <c r="FE80" s="294">
        <f xml:space="preserve"> Equity!FE$33</f>
        <v>8.0035533756017685E-11</v>
      </c>
      <c r="FF80" s="294">
        <f xml:space="preserve"> Equity!FF$33</f>
        <v>8.0035533756017685E-11</v>
      </c>
      <c r="FG80" s="294">
        <f xml:space="preserve"> Equity!FG$33</f>
        <v>8.0035533756017685E-11</v>
      </c>
      <c r="FH80" s="294">
        <f xml:space="preserve"> Equity!FH$33</f>
        <v>8.0035533756017685E-11</v>
      </c>
      <c r="FI80" s="294">
        <f xml:space="preserve"> Equity!FI$33</f>
        <v>8.0035533756017685E-11</v>
      </c>
      <c r="FJ80" s="294">
        <f xml:space="preserve"> Equity!FJ$33</f>
        <v>8.0035533756017685E-11</v>
      </c>
      <c r="FK80" s="294">
        <f xml:space="preserve"> Equity!FK$33</f>
        <v>8.0035533756017685E-11</v>
      </c>
      <c r="FL80" s="294">
        <f xml:space="preserve"> Equity!FL$33</f>
        <v>8.0035533756017685E-11</v>
      </c>
      <c r="FM80" s="294">
        <f xml:space="preserve"> Equity!FM$33</f>
        <v>8.0035533756017685E-11</v>
      </c>
      <c r="FN80" s="294">
        <f xml:space="preserve"> Equity!FN$33</f>
        <v>8.0035533756017685E-11</v>
      </c>
      <c r="FO80" s="294">
        <f xml:space="preserve"> Equity!FO$33</f>
        <v>8.0035533756017685E-11</v>
      </c>
      <c r="FP80" s="294">
        <f xml:space="preserve"> Equity!FP$33</f>
        <v>8.0035533756017685E-11</v>
      </c>
      <c r="FQ80" s="294">
        <f xml:space="preserve"> Equity!FQ$33</f>
        <v>8.0035533756017685E-11</v>
      </c>
      <c r="FR80" s="294">
        <f xml:space="preserve"> Equity!FR$33</f>
        <v>8.0035533756017685E-11</v>
      </c>
      <c r="FS80" s="294">
        <f xml:space="preserve"> Equity!FS$33</f>
        <v>8.0035533756017685E-11</v>
      </c>
      <c r="FT80" s="294">
        <f xml:space="preserve"> Equity!FT$33</f>
        <v>8.0035533756017685E-11</v>
      </c>
      <c r="FU80" s="294">
        <f xml:space="preserve"> Equity!FU$33</f>
        <v>8.0035533756017685E-11</v>
      </c>
      <c r="FV80" s="294">
        <f xml:space="preserve"> Equity!FV$33</f>
        <v>8.0035533756017685E-11</v>
      </c>
      <c r="FW80" s="294">
        <f xml:space="preserve"> Equity!FW$33</f>
        <v>8.0035533756017685E-11</v>
      </c>
      <c r="FX80" s="294">
        <f xml:space="preserve"> Equity!FX$33</f>
        <v>8.0035533756017685E-11</v>
      </c>
      <c r="FY80" s="294">
        <f xml:space="preserve"> Equity!FY$33</f>
        <v>8.0035533756017685E-11</v>
      </c>
      <c r="FZ80" s="294">
        <f xml:space="preserve"> Equity!FZ$33</f>
        <v>8.0035533756017685E-11</v>
      </c>
      <c r="GA80" s="294">
        <f xml:space="preserve"> Equity!GA$33</f>
        <v>8.0035533756017685E-11</v>
      </c>
      <c r="GB80" s="294">
        <f xml:space="preserve"> Equity!GB$33</f>
        <v>8.0035533756017685E-11</v>
      </c>
      <c r="GC80" s="294">
        <f xml:space="preserve"> Equity!GC$33</f>
        <v>8.0035533756017685E-11</v>
      </c>
      <c r="GD80" s="294">
        <f xml:space="preserve"> Equity!GD$33</f>
        <v>8.0035533756017685E-11</v>
      </c>
      <c r="GE80" s="294">
        <f xml:space="preserve"> Equity!GE$33</f>
        <v>8.0035533756017685E-11</v>
      </c>
      <c r="GF80" s="294">
        <f xml:space="preserve"> Equity!GF$33</f>
        <v>8.0035533756017685E-11</v>
      </c>
      <c r="GG80" s="294">
        <f xml:space="preserve"> Equity!GG$33</f>
        <v>8.0035533756017685E-11</v>
      </c>
      <c r="GH80" s="294">
        <f xml:space="preserve"> Equity!GH$33</f>
        <v>8.0035533756017685E-11</v>
      </c>
      <c r="GI80" s="294">
        <f xml:space="preserve"> Equity!GI$33</f>
        <v>8.0035533756017685E-11</v>
      </c>
      <c r="GJ80" s="294">
        <f xml:space="preserve"> Equity!GJ$33</f>
        <v>8.0035533756017685E-11</v>
      </c>
    </row>
    <row r="81" spans="1:192" outlineLevel="1" x14ac:dyDescent="0.25">
      <c r="A81" s="211"/>
      <c r="D81" s="215"/>
      <c r="E81" s="241" t="str">
        <f xml:space="preserve"> Ops!E$113</f>
        <v>Working capital reserve account balance</v>
      </c>
      <c r="F81" s="241">
        <f xml:space="preserve"> Ops!F$113</f>
        <v>0</v>
      </c>
      <c r="G81" s="241" t="str">
        <f xml:space="preserve"> Ops!G$113</f>
        <v>$ 000s</v>
      </c>
      <c r="H81" s="241">
        <f xml:space="preserve"> Ops!H$113</f>
        <v>0</v>
      </c>
      <c r="I81" s="241">
        <f xml:space="preserve"> Ops!I$113</f>
        <v>0</v>
      </c>
      <c r="J81" s="241">
        <f xml:space="preserve"> Ops!J$113</f>
        <v>0</v>
      </c>
      <c r="K81" s="241">
        <f xml:space="preserve"> Ops!K$113</f>
        <v>0</v>
      </c>
      <c r="L81" s="241">
        <f xml:space="preserve"> Ops!L$113</f>
        <v>0</v>
      </c>
      <c r="M81" s="241">
        <f xml:space="preserve"> Ops!M$113</f>
        <v>0</v>
      </c>
      <c r="N81" s="241">
        <f xml:space="preserve"> Ops!N$113</f>
        <v>0</v>
      </c>
      <c r="O81" s="241">
        <f xml:space="preserve"> Ops!O$113</f>
        <v>0</v>
      </c>
      <c r="P81" s="241">
        <f xml:space="preserve"> Ops!P$113</f>
        <v>4045.2001882529712</v>
      </c>
      <c r="Q81" s="241">
        <f xml:space="preserve"> Ops!Q$113</f>
        <v>0</v>
      </c>
      <c r="R81" s="241">
        <f xml:space="preserve"> Ops!R$113</f>
        <v>0</v>
      </c>
      <c r="S81" s="241">
        <f xml:space="preserve"> Ops!S$113</f>
        <v>0</v>
      </c>
      <c r="T81" s="241">
        <f xml:space="preserve"> Ops!T$113</f>
        <v>0</v>
      </c>
      <c r="U81" s="241">
        <f xml:space="preserve"> Ops!U$113</f>
        <v>0</v>
      </c>
      <c r="V81" s="241">
        <f xml:space="preserve"> Ops!V$113</f>
        <v>0</v>
      </c>
      <c r="W81" s="241">
        <f xml:space="preserve"> Ops!W$113</f>
        <v>0</v>
      </c>
      <c r="X81" s="241">
        <f xml:space="preserve"> Ops!X$113</f>
        <v>0</v>
      </c>
      <c r="Y81" s="241">
        <f xml:space="preserve"> Ops!Y$113</f>
        <v>0</v>
      </c>
      <c r="Z81" s="241">
        <f xml:space="preserve"> Ops!Z$113</f>
        <v>0</v>
      </c>
      <c r="AA81" s="241">
        <f xml:space="preserve"> Ops!AA$113</f>
        <v>0</v>
      </c>
      <c r="AB81" s="241">
        <f xml:space="preserve"> Ops!AB$113</f>
        <v>0</v>
      </c>
      <c r="AC81" s="241">
        <f xml:space="preserve"> Ops!AC$113</f>
        <v>0</v>
      </c>
      <c r="AD81" s="241">
        <f xml:space="preserve"> Ops!AD$113</f>
        <v>0</v>
      </c>
      <c r="AE81" s="241">
        <f xml:space="preserve"> Ops!AE$113</f>
        <v>0</v>
      </c>
      <c r="AF81" s="241">
        <f xml:space="preserve"> Ops!AF$113</f>
        <v>0</v>
      </c>
      <c r="AG81" s="241">
        <f xml:space="preserve"> Ops!AG$113</f>
        <v>0</v>
      </c>
      <c r="AH81" s="241">
        <f xml:space="preserve"> Ops!AH$113</f>
        <v>0</v>
      </c>
      <c r="AI81" s="241">
        <f xml:space="preserve"> Ops!AI$113</f>
        <v>0</v>
      </c>
      <c r="AJ81" s="241">
        <f xml:space="preserve"> Ops!AJ$113</f>
        <v>0</v>
      </c>
      <c r="AK81" s="241">
        <f xml:space="preserve"> Ops!AK$113</f>
        <v>0</v>
      </c>
      <c r="AL81" s="241">
        <f xml:space="preserve"> Ops!AL$113</f>
        <v>0</v>
      </c>
      <c r="AM81" s="241">
        <f xml:space="preserve"> Ops!AM$113</f>
        <v>0</v>
      </c>
      <c r="AN81" s="241">
        <f xml:space="preserve"> Ops!AN$113</f>
        <v>0</v>
      </c>
      <c r="AO81" s="241">
        <f xml:space="preserve"> Ops!AO$113</f>
        <v>0</v>
      </c>
      <c r="AP81" s="241">
        <f xml:space="preserve"> Ops!AP$113</f>
        <v>0</v>
      </c>
      <c r="AQ81" s="241">
        <f xml:space="preserve"> Ops!AQ$113</f>
        <v>0</v>
      </c>
      <c r="AR81" s="241">
        <f xml:space="preserve"> Ops!AR$113</f>
        <v>0</v>
      </c>
      <c r="AS81" s="241">
        <f xml:space="preserve"> Ops!AS$113</f>
        <v>0</v>
      </c>
      <c r="AT81" s="241">
        <f xml:space="preserve"> Ops!AT$113</f>
        <v>0</v>
      </c>
      <c r="AU81" s="241">
        <f xml:space="preserve"> Ops!AU$113</f>
        <v>0</v>
      </c>
      <c r="AV81" s="241">
        <f xml:space="preserve"> Ops!AV$113</f>
        <v>0</v>
      </c>
      <c r="AW81" s="241">
        <f xml:space="preserve"> Ops!AW$113</f>
        <v>0</v>
      </c>
      <c r="AX81" s="241">
        <f xml:space="preserve"> Ops!AX$113</f>
        <v>0</v>
      </c>
      <c r="AY81" s="241">
        <f xml:space="preserve"> Ops!AY$113</f>
        <v>0</v>
      </c>
      <c r="AZ81" s="241">
        <f xml:space="preserve"> Ops!AZ$113</f>
        <v>0</v>
      </c>
      <c r="BA81" s="241">
        <f xml:space="preserve"> Ops!BA$113</f>
        <v>0</v>
      </c>
      <c r="BB81" s="241">
        <f xml:space="preserve"> Ops!BB$113</f>
        <v>0</v>
      </c>
      <c r="BC81" s="241">
        <f xml:space="preserve"> Ops!BC$113</f>
        <v>0</v>
      </c>
      <c r="BD81" s="241">
        <f xml:space="preserve"> Ops!BD$113</f>
        <v>0</v>
      </c>
      <c r="BE81" s="241">
        <f xml:space="preserve"> Ops!BE$113</f>
        <v>0</v>
      </c>
      <c r="BF81" s="241">
        <f xml:space="preserve"> Ops!BF$113</f>
        <v>0</v>
      </c>
      <c r="BG81" s="241">
        <f xml:space="preserve"> Ops!BG$113</f>
        <v>0</v>
      </c>
      <c r="BH81" s="241">
        <f xml:space="preserve"> Ops!BH$113</f>
        <v>0</v>
      </c>
      <c r="BI81" s="241">
        <f xml:space="preserve"> Ops!BI$113</f>
        <v>0</v>
      </c>
      <c r="BJ81" s="241">
        <f xml:space="preserve"> Ops!BJ$113</f>
        <v>0</v>
      </c>
      <c r="BK81" s="241">
        <f xml:space="preserve"> Ops!BK$113</f>
        <v>0</v>
      </c>
      <c r="BL81" s="241">
        <f xml:space="preserve"> Ops!BL$113</f>
        <v>0</v>
      </c>
      <c r="BM81" s="241">
        <f xml:space="preserve"> Ops!BM$113</f>
        <v>0</v>
      </c>
      <c r="BN81" s="241">
        <f xml:space="preserve"> Ops!BN$113</f>
        <v>0</v>
      </c>
      <c r="BO81" s="241">
        <f xml:space="preserve"> Ops!BO$113</f>
        <v>0</v>
      </c>
      <c r="BP81" s="241">
        <f xml:space="preserve"> Ops!BP$113</f>
        <v>0</v>
      </c>
      <c r="BQ81" s="241">
        <f xml:space="preserve"> Ops!BQ$113</f>
        <v>0</v>
      </c>
      <c r="BR81" s="241">
        <f xml:space="preserve"> Ops!BR$113</f>
        <v>0</v>
      </c>
      <c r="BS81" s="241">
        <f xml:space="preserve"> Ops!BS$113</f>
        <v>0</v>
      </c>
      <c r="BT81" s="241">
        <f xml:space="preserve"> Ops!BT$113</f>
        <v>0</v>
      </c>
      <c r="BU81" s="241">
        <f xml:space="preserve"> Ops!BU$113</f>
        <v>0</v>
      </c>
      <c r="BV81" s="241">
        <f xml:space="preserve"> Ops!BV$113</f>
        <v>0</v>
      </c>
      <c r="BW81" s="241">
        <f xml:space="preserve"> Ops!BW$113</f>
        <v>0</v>
      </c>
      <c r="BX81" s="241">
        <f xml:space="preserve"> Ops!BX$113</f>
        <v>0</v>
      </c>
      <c r="BY81" s="241">
        <f xml:space="preserve"> Ops!BY$113</f>
        <v>0</v>
      </c>
      <c r="BZ81" s="241">
        <f xml:space="preserve"> Ops!BZ$113</f>
        <v>0</v>
      </c>
      <c r="CA81" s="241">
        <f xml:space="preserve"> Ops!CA$113</f>
        <v>0</v>
      </c>
      <c r="CB81" s="241">
        <f xml:space="preserve"> Ops!CB$113</f>
        <v>0</v>
      </c>
      <c r="CC81" s="241">
        <f xml:space="preserve"> Ops!CC$113</f>
        <v>0</v>
      </c>
      <c r="CD81" s="241">
        <f xml:space="preserve"> Ops!CD$113</f>
        <v>0</v>
      </c>
      <c r="CE81" s="241">
        <f xml:space="preserve"> Ops!CE$113</f>
        <v>0</v>
      </c>
      <c r="CF81" s="241">
        <f xml:space="preserve"> Ops!CF$113</f>
        <v>0</v>
      </c>
      <c r="CG81" s="241">
        <f xml:space="preserve"> Ops!CG$113</f>
        <v>0</v>
      </c>
      <c r="CH81" s="241">
        <f xml:space="preserve"> Ops!CH$113</f>
        <v>0</v>
      </c>
      <c r="CI81" s="241">
        <f xml:space="preserve"> Ops!CI$113</f>
        <v>0</v>
      </c>
      <c r="CJ81" s="241">
        <f xml:space="preserve"> Ops!CJ$113</f>
        <v>0</v>
      </c>
      <c r="CK81" s="241">
        <f xml:space="preserve"> Ops!CK$113</f>
        <v>0</v>
      </c>
      <c r="CL81" s="241">
        <f xml:space="preserve"> Ops!CL$113</f>
        <v>0</v>
      </c>
      <c r="CM81" s="241">
        <f xml:space="preserve"> Ops!CM$113</f>
        <v>0</v>
      </c>
      <c r="CN81" s="241">
        <f xml:space="preserve"> Ops!CN$113</f>
        <v>0</v>
      </c>
      <c r="CO81" s="241">
        <f xml:space="preserve"> Ops!CO$113</f>
        <v>0</v>
      </c>
      <c r="CP81" s="241">
        <f xml:space="preserve"> Ops!CP$113</f>
        <v>0</v>
      </c>
      <c r="CQ81" s="241">
        <f xml:space="preserve"> Ops!CQ$113</f>
        <v>0</v>
      </c>
      <c r="CR81" s="241">
        <f xml:space="preserve"> Ops!CR$113</f>
        <v>0</v>
      </c>
      <c r="CS81" s="241">
        <f xml:space="preserve"> Ops!CS$113</f>
        <v>0</v>
      </c>
      <c r="CT81" s="241">
        <f xml:space="preserve"> Ops!CT$113</f>
        <v>0</v>
      </c>
      <c r="CU81" s="241">
        <f xml:space="preserve"> Ops!CU$113</f>
        <v>0</v>
      </c>
      <c r="CV81" s="241">
        <f xml:space="preserve"> Ops!CV$113</f>
        <v>0</v>
      </c>
      <c r="CW81" s="241">
        <f xml:space="preserve"> Ops!CW$113</f>
        <v>0</v>
      </c>
      <c r="CX81" s="241">
        <f xml:space="preserve"> Ops!CX$113</f>
        <v>0</v>
      </c>
      <c r="CY81" s="241">
        <f xml:space="preserve"> Ops!CY$113</f>
        <v>0</v>
      </c>
      <c r="CZ81" s="241">
        <f xml:space="preserve"> Ops!CZ$113</f>
        <v>0</v>
      </c>
      <c r="DA81" s="241">
        <f xml:space="preserve"> Ops!DA$113</f>
        <v>0</v>
      </c>
      <c r="DB81" s="241">
        <f xml:space="preserve"> Ops!DB$113</f>
        <v>0</v>
      </c>
      <c r="DC81" s="241">
        <f xml:space="preserve"> Ops!DC$113</f>
        <v>0</v>
      </c>
      <c r="DD81" s="241">
        <f xml:space="preserve"> Ops!DD$113</f>
        <v>0</v>
      </c>
      <c r="DE81" s="241">
        <f xml:space="preserve"> Ops!DE$113</f>
        <v>0</v>
      </c>
      <c r="DF81" s="241">
        <f xml:space="preserve"> Ops!DF$113</f>
        <v>0</v>
      </c>
      <c r="DG81" s="241">
        <f xml:space="preserve"> Ops!DG$113</f>
        <v>0</v>
      </c>
      <c r="DH81" s="241">
        <f xml:space="preserve"> Ops!DH$113</f>
        <v>0</v>
      </c>
      <c r="DI81" s="241">
        <f xml:space="preserve"> Ops!DI$113</f>
        <v>0</v>
      </c>
      <c r="DJ81" s="241">
        <f xml:space="preserve"> Ops!DJ$113</f>
        <v>0</v>
      </c>
      <c r="DK81" s="241">
        <f xml:space="preserve"> Ops!DK$113</f>
        <v>0</v>
      </c>
      <c r="DL81" s="241">
        <f xml:space="preserve"> Ops!DL$113</f>
        <v>0</v>
      </c>
      <c r="DM81" s="241">
        <f xml:space="preserve"> Ops!DM$113</f>
        <v>0</v>
      </c>
      <c r="DN81" s="241">
        <f xml:space="preserve"> Ops!DN$113</f>
        <v>0</v>
      </c>
      <c r="DO81" s="241">
        <f xml:space="preserve"> Ops!DO$113</f>
        <v>0</v>
      </c>
      <c r="DP81" s="241">
        <f xml:space="preserve"> Ops!DP$113</f>
        <v>0</v>
      </c>
      <c r="DQ81" s="241">
        <f xml:space="preserve"> Ops!DQ$113</f>
        <v>0</v>
      </c>
      <c r="DR81" s="241">
        <f xml:space="preserve"> Ops!DR$113</f>
        <v>0</v>
      </c>
      <c r="DS81" s="241">
        <f xml:space="preserve"> Ops!DS$113</f>
        <v>0</v>
      </c>
      <c r="DT81" s="241">
        <f xml:space="preserve"> Ops!DT$113</f>
        <v>0</v>
      </c>
      <c r="DU81" s="241">
        <f xml:space="preserve"> Ops!DU$113</f>
        <v>0</v>
      </c>
      <c r="DV81" s="241">
        <f xml:space="preserve"> Ops!DV$113</f>
        <v>0</v>
      </c>
      <c r="DW81" s="241">
        <f xml:space="preserve"> Ops!DW$113</f>
        <v>0</v>
      </c>
      <c r="DX81" s="241">
        <f xml:space="preserve"> Ops!DX$113</f>
        <v>0</v>
      </c>
      <c r="DY81" s="241">
        <f xml:space="preserve"> Ops!DY$113</f>
        <v>0</v>
      </c>
      <c r="DZ81" s="241">
        <f xml:space="preserve"> Ops!DZ$113</f>
        <v>0</v>
      </c>
      <c r="EA81" s="241">
        <f xml:space="preserve"> Ops!EA$113</f>
        <v>0</v>
      </c>
      <c r="EB81" s="241">
        <f xml:space="preserve"> Ops!EB$113</f>
        <v>0</v>
      </c>
      <c r="EC81" s="241">
        <f xml:space="preserve"> Ops!EC$113</f>
        <v>0</v>
      </c>
      <c r="ED81" s="241">
        <f xml:space="preserve"> Ops!ED$113</f>
        <v>0</v>
      </c>
      <c r="EE81" s="241">
        <f xml:space="preserve"> Ops!EE$113</f>
        <v>0</v>
      </c>
      <c r="EF81" s="241">
        <f xml:space="preserve"> Ops!EF$113</f>
        <v>0</v>
      </c>
      <c r="EG81" s="241">
        <f xml:space="preserve"> Ops!EG$113</f>
        <v>0</v>
      </c>
      <c r="EH81" s="241">
        <f xml:space="preserve"> Ops!EH$113</f>
        <v>0</v>
      </c>
      <c r="EI81" s="241">
        <f xml:space="preserve"> Ops!EI$113</f>
        <v>0</v>
      </c>
      <c r="EJ81" s="241">
        <f xml:space="preserve"> Ops!EJ$113</f>
        <v>0</v>
      </c>
      <c r="EK81" s="241">
        <f xml:space="preserve"> Ops!EK$113</f>
        <v>0</v>
      </c>
      <c r="EL81" s="241">
        <f xml:space="preserve"> Ops!EL$113</f>
        <v>0</v>
      </c>
      <c r="EM81" s="241">
        <f xml:space="preserve"> Ops!EM$113</f>
        <v>0</v>
      </c>
      <c r="EN81" s="241">
        <f xml:space="preserve"> Ops!EN$113</f>
        <v>0</v>
      </c>
      <c r="EO81" s="241">
        <f xml:space="preserve"> Ops!EO$113</f>
        <v>0</v>
      </c>
      <c r="EP81" s="241">
        <f xml:space="preserve"> Ops!EP$113</f>
        <v>0</v>
      </c>
      <c r="EQ81" s="241">
        <f xml:space="preserve"> Ops!EQ$113</f>
        <v>0</v>
      </c>
      <c r="ER81" s="241">
        <f xml:space="preserve"> Ops!ER$113</f>
        <v>0</v>
      </c>
      <c r="ES81" s="241">
        <f xml:space="preserve"> Ops!ES$113</f>
        <v>0</v>
      </c>
      <c r="ET81" s="241">
        <f xml:space="preserve"> Ops!ET$113</f>
        <v>0</v>
      </c>
      <c r="EU81" s="241">
        <f xml:space="preserve"> Ops!EU$113</f>
        <v>0</v>
      </c>
      <c r="EV81" s="241">
        <f xml:space="preserve"> Ops!EV$113</f>
        <v>0</v>
      </c>
      <c r="EW81" s="241">
        <f xml:space="preserve"> Ops!EW$113</f>
        <v>0</v>
      </c>
      <c r="EX81" s="241">
        <f xml:space="preserve"> Ops!EX$113</f>
        <v>0</v>
      </c>
      <c r="EY81" s="241">
        <f xml:space="preserve"> Ops!EY$113</f>
        <v>0</v>
      </c>
      <c r="EZ81" s="241">
        <f xml:space="preserve"> Ops!EZ$113</f>
        <v>0</v>
      </c>
      <c r="FA81" s="241">
        <f xml:space="preserve"> Ops!FA$113</f>
        <v>0</v>
      </c>
      <c r="FB81" s="241">
        <f xml:space="preserve"> Ops!FB$113</f>
        <v>0</v>
      </c>
      <c r="FC81" s="241">
        <f xml:space="preserve"> Ops!FC$113</f>
        <v>0</v>
      </c>
      <c r="FD81" s="241">
        <f xml:space="preserve"> Ops!FD$113</f>
        <v>0</v>
      </c>
      <c r="FE81" s="241">
        <f xml:space="preserve"> Ops!FE$113</f>
        <v>0</v>
      </c>
      <c r="FF81" s="241">
        <f xml:space="preserve"> Ops!FF$113</f>
        <v>0</v>
      </c>
      <c r="FG81" s="241">
        <f xml:space="preserve"> Ops!FG$113</f>
        <v>0</v>
      </c>
      <c r="FH81" s="241">
        <f xml:space="preserve"> Ops!FH$113</f>
        <v>0</v>
      </c>
      <c r="FI81" s="241">
        <f xml:space="preserve"> Ops!FI$113</f>
        <v>0</v>
      </c>
      <c r="FJ81" s="241">
        <f xml:space="preserve"> Ops!FJ$113</f>
        <v>0</v>
      </c>
      <c r="FK81" s="241">
        <f xml:space="preserve"> Ops!FK$113</f>
        <v>0</v>
      </c>
      <c r="FL81" s="241">
        <f xml:space="preserve"> Ops!FL$113</f>
        <v>0</v>
      </c>
      <c r="FM81" s="241">
        <f xml:space="preserve"> Ops!FM$113</f>
        <v>0</v>
      </c>
      <c r="FN81" s="241">
        <f xml:space="preserve"> Ops!FN$113</f>
        <v>0</v>
      </c>
      <c r="FO81" s="241">
        <f xml:space="preserve"> Ops!FO$113</f>
        <v>0</v>
      </c>
      <c r="FP81" s="241">
        <f xml:space="preserve"> Ops!FP$113</f>
        <v>0</v>
      </c>
      <c r="FQ81" s="241">
        <f xml:space="preserve"> Ops!FQ$113</f>
        <v>0</v>
      </c>
      <c r="FR81" s="241">
        <f xml:space="preserve"> Ops!FR$113</f>
        <v>0</v>
      </c>
      <c r="FS81" s="241">
        <f xml:space="preserve"> Ops!FS$113</f>
        <v>0</v>
      </c>
      <c r="FT81" s="241">
        <f xml:space="preserve"> Ops!FT$113</f>
        <v>0</v>
      </c>
      <c r="FU81" s="241">
        <f xml:space="preserve"> Ops!FU$113</f>
        <v>0</v>
      </c>
      <c r="FV81" s="241">
        <f xml:space="preserve"> Ops!FV$113</f>
        <v>0</v>
      </c>
      <c r="FW81" s="241">
        <f xml:space="preserve"> Ops!FW$113</f>
        <v>0</v>
      </c>
      <c r="FX81" s="241">
        <f xml:space="preserve"> Ops!FX$113</f>
        <v>0</v>
      </c>
      <c r="FY81" s="241">
        <f xml:space="preserve"> Ops!FY$113</f>
        <v>0</v>
      </c>
      <c r="FZ81" s="241">
        <f xml:space="preserve"> Ops!FZ$113</f>
        <v>0</v>
      </c>
      <c r="GA81" s="241">
        <f xml:space="preserve"> Ops!GA$113</f>
        <v>0</v>
      </c>
      <c r="GB81" s="241">
        <f xml:space="preserve"> Ops!GB$113</f>
        <v>0</v>
      </c>
      <c r="GC81" s="241">
        <f xml:space="preserve"> Ops!GC$113</f>
        <v>0</v>
      </c>
      <c r="GD81" s="241">
        <f xml:space="preserve"> Ops!GD$113</f>
        <v>0</v>
      </c>
      <c r="GE81" s="241">
        <f xml:space="preserve"> Ops!GE$113</f>
        <v>0</v>
      </c>
      <c r="GF81" s="241">
        <f xml:space="preserve"> Ops!GF$113</f>
        <v>0</v>
      </c>
      <c r="GG81" s="241">
        <f xml:space="preserve"> Ops!GG$113</f>
        <v>0</v>
      </c>
      <c r="GH81" s="241">
        <f xml:space="preserve"> Ops!GH$113</f>
        <v>0</v>
      </c>
      <c r="GI81" s="241">
        <f xml:space="preserve"> Ops!GI$113</f>
        <v>0</v>
      </c>
      <c r="GJ81" s="241">
        <f xml:space="preserve"> Ops!GJ$113</f>
        <v>0</v>
      </c>
    </row>
    <row r="82" spans="1:192" s="196" customFormat="1" outlineLevel="1" x14ac:dyDescent="0.25">
      <c r="A82" s="211"/>
      <c r="B82" s="211"/>
      <c r="C82" s="212"/>
      <c r="D82" s="215"/>
      <c r="E82" s="241" t="str">
        <f xml:space="preserve"> Ops!E$68</f>
        <v>Accounts receivable balance</v>
      </c>
      <c r="F82" s="241">
        <f xml:space="preserve"> Ops!F$68</f>
        <v>0</v>
      </c>
      <c r="G82" s="241" t="str">
        <f xml:space="preserve"> Ops!G$68</f>
        <v>$ 000s</v>
      </c>
      <c r="H82" s="241">
        <f xml:space="preserve"> Ops!H$68</f>
        <v>0</v>
      </c>
      <c r="I82" s="241">
        <f xml:space="preserve"> Ops!I$68</f>
        <v>0</v>
      </c>
      <c r="J82" s="241">
        <f xml:space="preserve"> Ops!J$68</f>
        <v>0</v>
      </c>
      <c r="K82" s="241">
        <f xml:space="preserve"> Ops!K$68</f>
        <v>0</v>
      </c>
      <c r="L82" s="241">
        <f xml:space="preserve"> Ops!L$68</f>
        <v>0</v>
      </c>
      <c r="M82" s="241">
        <f xml:space="preserve"> Ops!M$68</f>
        <v>0</v>
      </c>
      <c r="N82" s="241">
        <f xml:space="preserve"> Ops!N$68</f>
        <v>0</v>
      </c>
      <c r="O82" s="241">
        <f xml:space="preserve"> Ops!O$68</f>
        <v>0</v>
      </c>
      <c r="P82" s="241">
        <f xml:space="preserve"> Ops!P$68</f>
        <v>0</v>
      </c>
      <c r="Q82" s="241">
        <f xml:space="preserve"> Ops!Q$68</f>
        <v>5242.4831324938732</v>
      </c>
      <c r="R82" s="241">
        <f xml:space="preserve"> Ops!R$68</f>
        <v>5329.3751181153202</v>
      </c>
      <c r="S82" s="241">
        <f xml:space="preserve"> Ops!S$68</f>
        <v>5232.0190943052621</v>
      </c>
      <c r="T82" s="241">
        <f xml:space="preserve"> Ops!T$68</f>
        <v>5318.7376428296593</v>
      </c>
      <c r="U82" s="241">
        <f xml:space="preserve"> Ops!U$68</f>
        <v>5221.5759424204225</v>
      </c>
      <c r="V82" s="241">
        <f xml:space="preserve"> Ops!V$68</f>
        <v>5308.1214000295986</v>
      </c>
      <c r="W82" s="241">
        <f xml:space="preserve"> Ops!W$68</f>
        <v>5211.1536351501236</v>
      </c>
      <c r="X82" s="241">
        <f xml:space="preserve"> Ops!X$68</f>
        <v>5268.4190597122106</v>
      </c>
      <c r="Y82" s="241">
        <f xml:space="preserve"> Ops!Y$68</f>
        <v>5200.7521308883443</v>
      </c>
      <c r="Z82" s="241">
        <f xml:space="preserve"> Ops!Z$68</f>
        <v>5286.9524424500305</v>
      </c>
      <c r="AA82" s="241">
        <f xml:space="preserve"> Ops!AA$68</f>
        <v>5190.3713881121184</v>
      </c>
      <c r="AB82" s="241">
        <f xml:space="preserve"> Ops!AB$68</f>
        <v>5276.3996431637024</v>
      </c>
      <c r="AC82" s="241">
        <f xml:space="preserve"> Ops!AC$68</f>
        <v>5180.0113653813569</v>
      </c>
      <c r="AD82" s="241">
        <f xml:space="preserve"> Ops!AD$68</f>
        <v>5265.8679073490057</v>
      </c>
      <c r="AE82" s="241">
        <f xml:space="preserve"> Ops!AE$68</f>
        <v>5169.6720213386798</v>
      </c>
      <c r="AF82" s="241">
        <f xml:space="preserve"> Ops!AF$68</f>
        <v>5226.4816039907564</v>
      </c>
      <c r="AG82" s="241">
        <f xml:space="preserve"> Ops!AG$68</f>
        <v>5159.3533147092639</v>
      </c>
      <c r="AH82" s="241">
        <f xml:space="preserve"> Ops!AH$68</f>
        <v>5244.8674580469851</v>
      </c>
      <c r="AI82" s="241">
        <f xml:space="preserve"> Ops!AI$68</f>
        <v>5149.055204300661</v>
      </c>
      <c r="AJ82" s="241">
        <f xml:space="preserve"> Ops!AJ$68</f>
        <v>5234.398660725532</v>
      </c>
      <c r="AK82" s="241">
        <f xml:space="preserve"> Ops!AK$68</f>
        <v>5138.7776490026554</v>
      </c>
      <c r="AL82" s="241">
        <f xml:space="preserve"> Ops!AL$68</f>
        <v>5223.9507592071204</v>
      </c>
      <c r="AM82" s="241">
        <f xml:space="preserve"> Ops!AM$68</f>
        <v>5128.5206077870826</v>
      </c>
      <c r="AN82" s="241">
        <f xml:space="preserve"> Ops!AN$68</f>
        <v>5184.8779771034242</v>
      </c>
      <c r="AO82" s="241">
        <f xml:space="preserve"> Ops!AO$68</f>
        <v>5118.2840397076689</v>
      </c>
      <c r="AP82" s="241">
        <f xml:space="preserve"> Ops!AP$68</f>
        <v>5203.1174768298952</v>
      </c>
      <c r="AQ82" s="241">
        <f xml:space="preserve"> Ops!AQ$68</f>
        <v>5108.0679038998678</v>
      </c>
      <c r="AR82" s="241">
        <f xml:space="preserve"> Ops!AR$68</f>
        <v>5192.7320128042848</v>
      </c>
      <c r="AS82" s="241">
        <f xml:space="preserve"> Ops!AS$68</f>
        <v>5097.8721595807074</v>
      </c>
      <c r="AT82" s="241">
        <f xml:space="preserve"> Ops!AT$68</f>
        <v>5182.3672782477915</v>
      </c>
      <c r="AU82" s="241">
        <f xml:space="preserve"> Ops!AU$68</f>
        <v>5087.696766048608</v>
      </c>
      <c r="AV82" s="241">
        <f xml:space="preserve"> Ops!AV$68</f>
        <v>5143.6055217194735</v>
      </c>
      <c r="AW82" s="241">
        <f xml:space="preserve"> Ops!AW$68</f>
        <v>5077.5416826832443</v>
      </c>
      <c r="AX82" s="241">
        <f xml:space="preserve"> Ops!AX$68</f>
        <v>5161.6998321199826</v>
      </c>
      <c r="AY82" s="241">
        <f xml:space="preserve"> Ops!AY$68</f>
        <v>5067.4068689453525</v>
      </c>
      <c r="AZ82" s="241">
        <f xml:space="preserve"> Ops!AZ$68</f>
        <v>5151.397038043895</v>
      </c>
      <c r="BA82" s="241">
        <f xml:space="preserve"> Ops!BA$68</f>
        <v>5057.2922843765991</v>
      </c>
      <c r="BB82" s="241">
        <f xml:space="preserve"> Ops!BB$68</f>
        <v>5141.1148084270426</v>
      </c>
      <c r="BC82" s="241">
        <f xml:space="preserve"> Ops!BC$68</f>
        <v>5047.1978885993994</v>
      </c>
      <c r="BD82" s="241">
        <f xml:space="preserve"> Ops!BD$68</f>
        <v>5102.6616016609332</v>
      </c>
      <c r="BE82" s="241">
        <f xml:space="preserve"> Ops!BE$68</f>
        <v>0</v>
      </c>
      <c r="BF82" s="241">
        <f xml:space="preserve"> Ops!BF$68</f>
        <v>0</v>
      </c>
      <c r="BG82" s="241">
        <f xml:space="preserve"> Ops!BG$68</f>
        <v>0</v>
      </c>
      <c r="BH82" s="241">
        <f xml:space="preserve"> Ops!BH$68</f>
        <v>0</v>
      </c>
      <c r="BI82" s="241">
        <f xml:space="preserve"> Ops!BI$68</f>
        <v>0</v>
      </c>
      <c r="BJ82" s="241">
        <f xml:space="preserve"> Ops!BJ$68</f>
        <v>0</v>
      </c>
      <c r="BK82" s="241">
        <f xml:space="preserve"> Ops!BK$68</f>
        <v>0</v>
      </c>
      <c r="BL82" s="241">
        <f xml:space="preserve"> Ops!BL$68</f>
        <v>0</v>
      </c>
      <c r="BM82" s="241">
        <f xml:space="preserve"> Ops!BM$68</f>
        <v>0</v>
      </c>
      <c r="BN82" s="241">
        <f xml:space="preserve"> Ops!BN$68</f>
        <v>0</v>
      </c>
      <c r="BO82" s="241">
        <f xml:space="preserve"> Ops!BO$68</f>
        <v>0</v>
      </c>
      <c r="BP82" s="241">
        <f xml:space="preserve"> Ops!BP$68</f>
        <v>0</v>
      </c>
      <c r="BQ82" s="241">
        <f xml:space="preserve"> Ops!BQ$68</f>
        <v>0</v>
      </c>
      <c r="BR82" s="241">
        <f xml:space="preserve"> Ops!BR$68</f>
        <v>0</v>
      </c>
      <c r="BS82" s="241">
        <f xml:space="preserve"> Ops!BS$68</f>
        <v>0</v>
      </c>
      <c r="BT82" s="241">
        <f xml:space="preserve"> Ops!BT$68</f>
        <v>0</v>
      </c>
      <c r="BU82" s="241">
        <f xml:space="preserve"> Ops!BU$68</f>
        <v>0</v>
      </c>
      <c r="BV82" s="241">
        <f xml:space="preserve"> Ops!BV$68</f>
        <v>0</v>
      </c>
      <c r="BW82" s="241">
        <f xml:space="preserve"> Ops!BW$68</f>
        <v>0</v>
      </c>
      <c r="BX82" s="241">
        <f xml:space="preserve"> Ops!BX$68</f>
        <v>0</v>
      </c>
      <c r="BY82" s="241">
        <f xml:space="preserve"> Ops!BY$68</f>
        <v>0</v>
      </c>
      <c r="BZ82" s="241">
        <f xml:space="preserve"> Ops!BZ$68</f>
        <v>0</v>
      </c>
      <c r="CA82" s="241">
        <f xml:space="preserve"> Ops!CA$68</f>
        <v>0</v>
      </c>
      <c r="CB82" s="241">
        <f xml:space="preserve"> Ops!CB$68</f>
        <v>0</v>
      </c>
      <c r="CC82" s="241">
        <f xml:space="preserve"> Ops!CC$68</f>
        <v>0</v>
      </c>
      <c r="CD82" s="241">
        <f xml:space="preserve"> Ops!CD$68</f>
        <v>0</v>
      </c>
      <c r="CE82" s="241">
        <f xml:space="preserve"> Ops!CE$68</f>
        <v>0</v>
      </c>
      <c r="CF82" s="241">
        <f xml:space="preserve"> Ops!CF$68</f>
        <v>0</v>
      </c>
      <c r="CG82" s="241">
        <f xml:space="preserve"> Ops!CG$68</f>
        <v>0</v>
      </c>
      <c r="CH82" s="241">
        <f xml:space="preserve"> Ops!CH$68</f>
        <v>0</v>
      </c>
      <c r="CI82" s="241">
        <f xml:space="preserve"> Ops!CI$68</f>
        <v>0</v>
      </c>
      <c r="CJ82" s="241">
        <f xml:space="preserve"> Ops!CJ$68</f>
        <v>0</v>
      </c>
      <c r="CK82" s="241">
        <f xml:space="preserve"> Ops!CK$68</f>
        <v>0</v>
      </c>
      <c r="CL82" s="241">
        <f xml:space="preserve"> Ops!CL$68</f>
        <v>0</v>
      </c>
      <c r="CM82" s="241">
        <f xml:space="preserve"> Ops!CM$68</f>
        <v>0</v>
      </c>
      <c r="CN82" s="241">
        <f xml:space="preserve"> Ops!CN$68</f>
        <v>0</v>
      </c>
      <c r="CO82" s="241">
        <f xml:space="preserve"> Ops!CO$68</f>
        <v>0</v>
      </c>
      <c r="CP82" s="241">
        <f xml:space="preserve"> Ops!CP$68</f>
        <v>0</v>
      </c>
      <c r="CQ82" s="241">
        <f xml:space="preserve"> Ops!CQ$68</f>
        <v>0</v>
      </c>
      <c r="CR82" s="241">
        <f xml:space="preserve"> Ops!CR$68</f>
        <v>0</v>
      </c>
      <c r="CS82" s="241">
        <f xml:space="preserve"> Ops!CS$68</f>
        <v>0</v>
      </c>
      <c r="CT82" s="241">
        <f xml:space="preserve"> Ops!CT$68</f>
        <v>0</v>
      </c>
      <c r="CU82" s="241">
        <f xml:space="preserve"> Ops!CU$68</f>
        <v>0</v>
      </c>
      <c r="CV82" s="241">
        <f xml:space="preserve"> Ops!CV$68</f>
        <v>0</v>
      </c>
      <c r="CW82" s="241">
        <f xml:space="preserve"> Ops!CW$68</f>
        <v>0</v>
      </c>
      <c r="CX82" s="241">
        <f xml:space="preserve"> Ops!CX$68</f>
        <v>0</v>
      </c>
      <c r="CY82" s="241">
        <f xml:space="preserve"> Ops!CY$68</f>
        <v>0</v>
      </c>
      <c r="CZ82" s="241">
        <f xml:space="preserve"> Ops!CZ$68</f>
        <v>0</v>
      </c>
      <c r="DA82" s="241">
        <f xml:space="preserve"> Ops!DA$68</f>
        <v>0</v>
      </c>
      <c r="DB82" s="241">
        <f xml:space="preserve"> Ops!DB$68</f>
        <v>0</v>
      </c>
      <c r="DC82" s="241">
        <f xml:space="preserve"> Ops!DC$68</f>
        <v>0</v>
      </c>
      <c r="DD82" s="241">
        <f xml:space="preserve"> Ops!DD$68</f>
        <v>0</v>
      </c>
      <c r="DE82" s="241">
        <f xml:space="preserve"> Ops!DE$68</f>
        <v>0</v>
      </c>
      <c r="DF82" s="241">
        <f xml:space="preserve"> Ops!DF$68</f>
        <v>0</v>
      </c>
      <c r="DG82" s="241">
        <f xml:space="preserve"> Ops!DG$68</f>
        <v>0</v>
      </c>
      <c r="DH82" s="241">
        <f xml:space="preserve"> Ops!DH$68</f>
        <v>0</v>
      </c>
      <c r="DI82" s="241">
        <f xml:space="preserve"> Ops!DI$68</f>
        <v>0</v>
      </c>
      <c r="DJ82" s="241">
        <f xml:space="preserve"> Ops!DJ$68</f>
        <v>0</v>
      </c>
      <c r="DK82" s="241">
        <f xml:space="preserve"> Ops!DK$68</f>
        <v>0</v>
      </c>
      <c r="DL82" s="241">
        <f xml:space="preserve"> Ops!DL$68</f>
        <v>0</v>
      </c>
      <c r="DM82" s="241">
        <f xml:space="preserve"> Ops!DM$68</f>
        <v>0</v>
      </c>
      <c r="DN82" s="241">
        <f xml:space="preserve"> Ops!DN$68</f>
        <v>0</v>
      </c>
      <c r="DO82" s="241">
        <f xml:space="preserve"> Ops!DO$68</f>
        <v>0</v>
      </c>
      <c r="DP82" s="241">
        <f xml:space="preserve"> Ops!DP$68</f>
        <v>0</v>
      </c>
      <c r="DQ82" s="241">
        <f xml:space="preserve"> Ops!DQ$68</f>
        <v>0</v>
      </c>
      <c r="DR82" s="241">
        <f xml:space="preserve"> Ops!DR$68</f>
        <v>0</v>
      </c>
      <c r="DS82" s="241">
        <f xml:space="preserve"> Ops!DS$68</f>
        <v>0</v>
      </c>
      <c r="DT82" s="241">
        <f xml:space="preserve"> Ops!DT$68</f>
        <v>0</v>
      </c>
      <c r="DU82" s="241">
        <f xml:space="preserve"> Ops!DU$68</f>
        <v>0</v>
      </c>
      <c r="DV82" s="241">
        <f xml:space="preserve"> Ops!DV$68</f>
        <v>0</v>
      </c>
      <c r="DW82" s="241">
        <f xml:space="preserve"> Ops!DW$68</f>
        <v>0</v>
      </c>
      <c r="DX82" s="241">
        <f xml:space="preserve"> Ops!DX$68</f>
        <v>0</v>
      </c>
      <c r="DY82" s="241">
        <f xml:space="preserve"> Ops!DY$68</f>
        <v>0</v>
      </c>
      <c r="DZ82" s="241">
        <f xml:space="preserve"> Ops!DZ$68</f>
        <v>0</v>
      </c>
      <c r="EA82" s="241">
        <f xml:space="preserve"> Ops!EA$68</f>
        <v>0</v>
      </c>
      <c r="EB82" s="241">
        <f xml:space="preserve"> Ops!EB$68</f>
        <v>0</v>
      </c>
      <c r="EC82" s="241">
        <f xml:space="preserve"> Ops!EC$68</f>
        <v>0</v>
      </c>
      <c r="ED82" s="241">
        <f xml:space="preserve"> Ops!ED$68</f>
        <v>0</v>
      </c>
      <c r="EE82" s="241">
        <f xml:space="preserve"> Ops!EE$68</f>
        <v>0</v>
      </c>
      <c r="EF82" s="241">
        <f xml:space="preserve"> Ops!EF$68</f>
        <v>0</v>
      </c>
      <c r="EG82" s="241">
        <f xml:space="preserve"> Ops!EG$68</f>
        <v>0</v>
      </c>
      <c r="EH82" s="241">
        <f xml:space="preserve"> Ops!EH$68</f>
        <v>0</v>
      </c>
      <c r="EI82" s="241">
        <f xml:space="preserve"> Ops!EI$68</f>
        <v>0</v>
      </c>
      <c r="EJ82" s="241">
        <f xml:space="preserve"> Ops!EJ$68</f>
        <v>0</v>
      </c>
      <c r="EK82" s="241">
        <f xml:space="preserve"> Ops!EK$68</f>
        <v>0</v>
      </c>
      <c r="EL82" s="241">
        <f xml:space="preserve"> Ops!EL$68</f>
        <v>0</v>
      </c>
      <c r="EM82" s="241">
        <f xml:space="preserve"> Ops!EM$68</f>
        <v>0</v>
      </c>
      <c r="EN82" s="241">
        <f xml:space="preserve"> Ops!EN$68</f>
        <v>0</v>
      </c>
      <c r="EO82" s="241">
        <f xml:space="preserve"> Ops!EO$68</f>
        <v>0</v>
      </c>
      <c r="EP82" s="241">
        <f xml:space="preserve"> Ops!EP$68</f>
        <v>0</v>
      </c>
      <c r="EQ82" s="241">
        <f xml:space="preserve"> Ops!EQ$68</f>
        <v>0</v>
      </c>
      <c r="ER82" s="241">
        <f xml:space="preserve"> Ops!ER$68</f>
        <v>0</v>
      </c>
      <c r="ES82" s="241">
        <f xml:space="preserve"> Ops!ES$68</f>
        <v>0</v>
      </c>
      <c r="ET82" s="241">
        <f xml:space="preserve"> Ops!ET$68</f>
        <v>0</v>
      </c>
      <c r="EU82" s="241">
        <f xml:space="preserve"> Ops!EU$68</f>
        <v>0</v>
      </c>
      <c r="EV82" s="241">
        <f xml:space="preserve"> Ops!EV$68</f>
        <v>0</v>
      </c>
      <c r="EW82" s="241">
        <f xml:space="preserve"> Ops!EW$68</f>
        <v>0</v>
      </c>
      <c r="EX82" s="241">
        <f xml:space="preserve"> Ops!EX$68</f>
        <v>0</v>
      </c>
      <c r="EY82" s="241">
        <f xml:space="preserve"> Ops!EY$68</f>
        <v>0</v>
      </c>
      <c r="EZ82" s="241">
        <f xml:space="preserve"> Ops!EZ$68</f>
        <v>0</v>
      </c>
      <c r="FA82" s="241">
        <f xml:space="preserve"> Ops!FA$68</f>
        <v>0</v>
      </c>
      <c r="FB82" s="241">
        <f xml:space="preserve"> Ops!FB$68</f>
        <v>0</v>
      </c>
      <c r="FC82" s="241">
        <f xml:space="preserve"> Ops!FC$68</f>
        <v>0</v>
      </c>
      <c r="FD82" s="241">
        <f xml:space="preserve"> Ops!FD$68</f>
        <v>0</v>
      </c>
      <c r="FE82" s="241">
        <f xml:space="preserve"> Ops!FE$68</f>
        <v>0</v>
      </c>
      <c r="FF82" s="241">
        <f xml:space="preserve"> Ops!FF$68</f>
        <v>0</v>
      </c>
      <c r="FG82" s="241">
        <f xml:space="preserve"> Ops!FG$68</f>
        <v>0</v>
      </c>
      <c r="FH82" s="241">
        <f xml:space="preserve"> Ops!FH$68</f>
        <v>0</v>
      </c>
      <c r="FI82" s="241">
        <f xml:space="preserve"> Ops!FI$68</f>
        <v>0</v>
      </c>
      <c r="FJ82" s="241">
        <f xml:space="preserve"> Ops!FJ$68</f>
        <v>0</v>
      </c>
      <c r="FK82" s="241">
        <f xml:space="preserve"> Ops!FK$68</f>
        <v>0</v>
      </c>
      <c r="FL82" s="241">
        <f xml:space="preserve"> Ops!FL$68</f>
        <v>0</v>
      </c>
      <c r="FM82" s="241">
        <f xml:space="preserve"> Ops!FM$68</f>
        <v>0</v>
      </c>
      <c r="FN82" s="241">
        <f xml:space="preserve"> Ops!FN$68</f>
        <v>0</v>
      </c>
      <c r="FO82" s="241">
        <f xml:space="preserve"> Ops!FO$68</f>
        <v>0</v>
      </c>
      <c r="FP82" s="241">
        <f xml:space="preserve"> Ops!FP$68</f>
        <v>0</v>
      </c>
      <c r="FQ82" s="241">
        <f xml:space="preserve"> Ops!FQ$68</f>
        <v>0</v>
      </c>
      <c r="FR82" s="241">
        <f xml:space="preserve"> Ops!FR$68</f>
        <v>0</v>
      </c>
      <c r="FS82" s="241">
        <f xml:space="preserve"> Ops!FS$68</f>
        <v>0</v>
      </c>
      <c r="FT82" s="241">
        <f xml:space="preserve"> Ops!FT$68</f>
        <v>0</v>
      </c>
      <c r="FU82" s="241">
        <f xml:space="preserve"> Ops!FU$68</f>
        <v>0</v>
      </c>
      <c r="FV82" s="241">
        <f xml:space="preserve"> Ops!FV$68</f>
        <v>0</v>
      </c>
      <c r="FW82" s="241">
        <f xml:space="preserve"> Ops!FW$68</f>
        <v>0</v>
      </c>
      <c r="FX82" s="241">
        <f xml:space="preserve"> Ops!FX$68</f>
        <v>0</v>
      </c>
      <c r="FY82" s="241">
        <f xml:space="preserve"> Ops!FY$68</f>
        <v>0</v>
      </c>
      <c r="FZ82" s="241">
        <f xml:space="preserve"> Ops!FZ$68</f>
        <v>0</v>
      </c>
      <c r="GA82" s="241">
        <f xml:space="preserve"> Ops!GA$68</f>
        <v>0</v>
      </c>
      <c r="GB82" s="241">
        <f xml:space="preserve"> Ops!GB$68</f>
        <v>0</v>
      </c>
      <c r="GC82" s="241">
        <f xml:space="preserve"> Ops!GC$68</f>
        <v>0</v>
      </c>
      <c r="GD82" s="241">
        <f xml:space="preserve"> Ops!GD$68</f>
        <v>0</v>
      </c>
      <c r="GE82" s="241">
        <f xml:space="preserve"> Ops!GE$68</f>
        <v>0</v>
      </c>
      <c r="GF82" s="241">
        <f xml:space="preserve"> Ops!GF$68</f>
        <v>0</v>
      </c>
      <c r="GG82" s="241">
        <f xml:space="preserve"> Ops!GG$68</f>
        <v>0</v>
      </c>
      <c r="GH82" s="241">
        <f xml:space="preserve"> Ops!GH$68</f>
        <v>0</v>
      </c>
      <c r="GI82" s="241">
        <f xml:space="preserve"> Ops!GI$68</f>
        <v>0</v>
      </c>
      <c r="GJ82" s="241">
        <f xml:space="preserve"> Ops!GJ$68</f>
        <v>0</v>
      </c>
    </row>
    <row r="83" spans="1:192" s="196" customFormat="1" outlineLevel="1" x14ac:dyDescent="0.25">
      <c r="A83" s="211"/>
      <c r="B83" s="211"/>
      <c r="C83" s="212"/>
      <c r="D83" s="215"/>
      <c r="E83" s="294" t="str">
        <f xml:space="preserve"> DSRA!E$81</f>
        <v>DSRA balance</v>
      </c>
      <c r="F83" s="294">
        <f xml:space="preserve"> DSRA!F$81</f>
        <v>0</v>
      </c>
      <c r="G83" s="294" t="str">
        <f xml:space="preserve"> DSRA!G$81</f>
        <v>$ 000s</v>
      </c>
      <c r="H83" s="294">
        <f xml:space="preserve"> DSRA!H$81</f>
        <v>0</v>
      </c>
      <c r="I83" s="294">
        <f xml:space="preserve"> DSRA!I$81</f>
        <v>0</v>
      </c>
      <c r="J83" s="294">
        <f xml:space="preserve"> DSRA!J$81</f>
        <v>0</v>
      </c>
      <c r="K83" s="294">
        <f xml:space="preserve"> DSRA!K$81</f>
        <v>0</v>
      </c>
      <c r="L83" s="294">
        <f xml:space="preserve"> DSRA!L$81</f>
        <v>0</v>
      </c>
      <c r="M83" s="294">
        <f xml:space="preserve"> DSRA!M$81</f>
        <v>0</v>
      </c>
      <c r="N83" s="294">
        <f xml:space="preserve"> DSRA!N$81</f>
        <v>0</v>
      </c>
      <c r="O83" s="294">
        <f xml:space="preserve"> DSRA!O$81</f>
        <v>0</v>
      </c>
      <c r="P83" s="294">
        <f xml:space="preserve"> DSRA!P$81</f>
        <v>11772.218053613331</v>
      </c>
      <c r="Q83" s="294">
        <f xml:space="preserve"> DSRA!Q$81</f>
        <v>11772.218053613331</v>
      </c>
      <c r="R83" s="294">
        <f xml:space="preserve"> DSRA!R$81</f>
        <v>11726.171088281375</v>
      </c>
      <c r="S83" s="294">
        <f xml:space="preserve"> DSRA!S$81</f>
        <v>11675.389110928336</v>
      </c>
      <c r="T83" s="294">
        <f xml:space="preserve"> DSRA!T$81</f>
        <v>11624.493927579222</v>
      </c>
      <c r="U83" s="294">
        <f xml:space="preserve"> DSRA!U$81</f>
        <v>11573.03328335414</v>
      </c>
      <c r="V83" s="294">
        <f xml:space="preserve"> DSRA!V$81</f>
        <v>11529.289728153341</v>
      </c>
      <c r="W83" s="294">
        <f xml:space="preserve"> DSRA!W$81</f>
        <v>11469.300725675148</v>
      </c>
      <c r="X83" s="294">
        <f xml:space="preserve"> DSRA!X$81</f>
        <v>11409.110193130669</v>
      </c>
      <c r="Y83" s="294">
        <f xml:space="preserve"> DSRA!Y$81</f>
        <v>11363.98050851219</v>
      </c>
      <c r="Z83" s="294">
        <f xml:space="preserve"> DSRA!Z$81</f>
        <v>11310.963635736676</v>
      </c>
      <c r="AA83" s="294">
        <f xml:space="preserve"> DSRA!AA$81</f>
        <v>11257.378292676698</v>
      </c>
      <c r="AB83" s="294">
        <f xml:space="preserve"> DSRA!AB$81</f>
        <v>11203.658536224491</v>
      </c>
      <c r="AC83" s="294">
        <f xml:space="preserve"> DSRA!AC$81</f>
        <v>11149.335776622114</v>
      </c>
      <c r="AD83" s="294">
        <f xml:space="preserve"> DSRA!AD$81</f>
        <v>11102.414570011635</v>
      </c>
      <c r="AE83" s="294">
        <f xml:space="preserve"> DSRA!AE$81</f>
        <v>11039.797460310123</v>
      </c>
      <c r="AF83" s="294">
        <f xml:space="preserve"> DSRA!AF$81</f>
        <v>10976.950374548902</v>
      </c>
      <c r="AG83" s="294">
        <f xml:space="preserve"> DSRA!AG$81</f>
        <v>10928.535025592799</v>
      </c>
      <c r="AH83" s="294">
        <f xml:space="preserve"> DSRA!AH$81</f>
        <v>10872.510349637672</v>
      </c>
      <c r="AI83" s="294">
        <f xml:space="preserve"> DSRA!AI$81</f>
        <v>10815.879358474273</v>
      </c>
      <c r="AJ83" s="294">
        <f xml:space="preserve"> DSRA!AJ$81</f>
        <v>10759.091091584156</v>
      </c>
      <c r="AK83" s="294">
        <f xml:space="preserve"> DSRA!AK$81</f>
        <v>10701.659109912049</v>
      </c>
      <c r="AL83" s="294">
        <f xml:space="preserve"> DSRA!AL$81</f>
        <v>10651.294695423305</v>
      </c>
      <c r="AM83" s="294">
        <f xml:space="preserve"> DSRA!AM$81</f>
        <v>10585.814212537724</v>
      </c>
      <c r="AN83" s="294">
        <f xml:space="preserve"> DSRA!AN$81</f>
        <v>10520.073055165585</v>
      </c>
      <c r="AO83" s="294">
        <f xml:space="preserve"> DSRA!AO$81</f>
        <v>10468.097524932225</v>
      </c>
      <c r="AP83" s="294">
        <f xml:space="preserve"> DSRA!AP$81</f>
        <v>10408.806059004179</v>
      </c>
      <c r="AQ83" s="294">
        <f xml:space="preserve"> DSRA!AQ$81</f>
        <v>10348.867239053649</v>
      </c>
      <c r="AR83" s="294">
        <f xml:space="preserve"> DSRA!AR$81</f>
        <v>10288.746488834182</v>
      </c>
      <c r="AS83" s="294">
        <f xml:space="preserve"> DSRA!AS$81</f>
        <v>10227.937881976981</v>
      </c>
      <c r="AT83" s="294">
        <f xml:space="preserve"> DSRA!AT$81</f>
        <v>10173.842824449421</v>
      </c>
      <c r="AU83" s="294">
        <f xml:space="preserve"> DSRA!AU$81</f>
        <v>10105.2444421537</v>
      </c>
      <c r="AV83" s="294">
        <f xml:space="preserve"> DSRA!AV$81</f>
        <v>10036.35224795684</v>
      </c>
      <c r="AW83" s="294">
        <f xml:space="preserve"> DSRA!AW$81</f>
        <v>4981.4522714364975</v>
      </c>
      <c r="AX83" s="294">
        <f xml:space="preserve"> DSRA!AX$81</f>
        <v>9.0949470177292824E-13</v>
      </c>
      <c r="AY83" s="294">
        <f xml:space="preserve"> DSRA!AY$81</f>
        <v>0</v>
      </c>
      <c r="AZ83" s="294">
        <f xml:space="preserve"> DSRA!AZ$81</f>
        <v>0</v>
      </c>
      <c r="BA83" s="294">
        <f xml:space="preserve"> DSRA!BA$81</f>
        <v>0</v>
      </c>
      <c r="BB83" s="294">
        <f xml:space="preserve"> DSRA!BB$81</f>
        <v>0</v>
      </c>
      <c r="BC83" s="294">
        <f xml:space="preserve"> DSRA!BC$81</f>
        <v>0</v>
      </c>
      <c r="BD83" s="294">
        <f xml:space="preserve"> DSRA!BD$81</f>
        <v>0</v>
      </c>
      <c r="BE83" s="294">
        <f xml:space="preserve"> DSRA!BE$81</f>
        <v>0</v>
      </c>
      <c r="BF83" s="294">
        <f xml:space="preserve"> DSRA!BF$81</f>
        <v>0</v>
      </c>
      <c r="BG83" s="294">
        <f xml:space="preserve"> DSRA!BG$81</f>
        <v>0</v>
      </c>
      <c r="BH83" s="294">
        <f xml:space="preserve"> DSRA!BH$81</f>
        <v>0</v>
      </c>
      <c r="BI83" s="294">
        <f xml:space="preserve"> DSRA!BI$81</f>
        <v>0</v>
      </c>
      <c r="BJ83" s="294">
        <f xml:space="preserve"> DSRA!BJ$81</f>
        <v>0</v>
      </c>
      <c r="BK83" s="294">
        <f xml:space="preserve"> DSRA!BK$81</f>
        <v>0</v>
      </c>
      <c r="BL83" s="294">
        <f xml:space="preserve"> DSRA!BL$81</f>
        <v>0</v>
      </c>
      <c r="BM83" s="294">
        <f xml:space="preserve"> DSRA!BM$81</f>
        <v>0</v>
      </c>
      <c r="BN83" s="294">
        <f xml:space="preserve"> DSRA!BN$81</f>
        <v>0</v>
      </c>
      <c r="BO83" s="294">
        <f xml:space="preserve"> DSRA!BO$81</f>
        <v>0</v>
      </c>
      <c r="BP83" s="294">
        <f xml:space="preserve"> DSRA!BP$81</f>
        <v>0</v>
      </c>
      <c r="BQ83" s="294">
        <f xml:space="preserve"> DSRA!BQ$81</f>
        <v>0</v>
      </c>
      <c r="BR83" s="294">
        <f xml:space="preserve"> DSRA!BR$81</f>
        <v>0</v>
      </c>
      <c r="BS83" s="294">
        <f xml:space="preserve"> DSRA!BS$81</f>
        <v>0</v>
      </c>
      <c r="BT83" s="294">
        <f xml:space="preserve"> DSRA!BT$81</f>
        <v>0</v>
      </c>
      <c r="BU83" s="294">
        <f xml:space="preserve"> DSRA!BU$81</f>
        <v>0</v>
      </c>
      <c r="BV83" s="294">
        <f xml:space="preserve"> DSRA!BV$81</f>
        <v>0</v>
      </c>
      <c r="BW83" s="294">
        <f xml:space="preserve"> DSRA!BW$81</f>
        <v>0</v>
      </c>
      <c r="BX83" s="294">
        <f xml:space="preserve"> DSRA!BX$81</f>
        <v>0</v>
      </c>
      <c r="BY83" s="294">
        <f xml:space="preserve"> DSRA!BY$81</f>
        <v>0</v>
      </c>
      <c r="BZ83" s="294">
        <f xml:space="preserve"> DSRA!BZ$81</f>
        <v>0</v>
      </c>
      <c r="CA83" s="294">
        <f xml:space="preserve"> DSRA!CA$81</f>
        <v>0</v>
      </c>
      <c r="CB83" s="294">
        <f xml:space="preserve"> DSRA!CB$81</f>
        <v>0</v>
      </c>
      <c r="CC83" s="294">
        <f xml:space="preserve"> DSRA!CC$81</f>
        <v>0</v>
      </c>
      <c r="CD83" s="294">
        <f xml:space="preserve"> DSRA!CD$81</f>
        <v>0</v>
      </c>
      <c r="CE83" s="294">
        <f xml:space="preserve"> DSRA!CE$81</f>
        <v>0</v>
      </c>
      <c r="CF83" s="294">
        <f xml:space="preserve"> DSRA!CF$81</f>
        <v>0</v>
      </c>
      <c r="CG83" s="294">
        <f xml:space="preserve"> DSRA!CG$81</f>
        <v>0</v>
      </c>
      <c r="CH83" s="294">
        <f xml:space="preserve"> DSRA!CH$81</f>
        <v>0</v>
      </c>
      <c r="CI83" s="294">
        <f xml:space="preserve"> DSRA!CI$81</f>
        <v>0</v>
      </c>
      <c r="CJ83" s="294">
        <f xml:space="preserve"> DSRA!CJ$81</f>
        <v>0</v>
      </c>
      <c r="CK83" s="294">
        <f xml:space="preserve"> DSRA!CK$81</f>
        <v>0</v>
      </c>
      <c r="CL83" s="294">
        <f xml:space="preserve"> DSRA!CL$81</f>
        <v>0</v>
      </c>
      <c r="CM83" s="294">
        <f xml:space="preserve"> DSRA!CM$81</f>
        <v>0</v>
      </c>
      <c r="CN83" s="294">
        <f xml:space="preserve"> DSRA!CN$81</f>
        <v>0</v>
      </c>
      <c r="CO83" s="294">
        <f xml:space="preserve"> DSRA!CO$81</f>
        <v>0</v>
      </c>
      <c r="CP83" s="294">
        <f xml:space="preserve"> DSRA!CP$81</f>
        <v>0</v>
      </c>
      <c r="CQ83" s="294">
        <f xml:space="preserve"> DSRA!CQ$81</f>
        <v>0</v>
      </c>
      <c r="CR83" s="294">
        <f xml:space="preserve"> DSRA!CR$81</f>
        <v>0</v>
      </c>
      <c r="CS83" s="294">
        <f xml:space="preserve"> DSRA!CS$81</f>
        <v>0</v>
      </c>
      <c r="CT83" s="294">
        <f xml:space="preserve"> DSRA!CT$81</f>
        <v>0</v>
      </c>
      <c r="CU83" s="294">
        <f xml:space="preserve"> DSRA!CU$81</f>
        <v>0</v>
      </c>
      <c r="CV83" s="294">
        <f xml:space="preserve"> DSRA!CV$81</f>
        <v>0</v>
      </c>
      <c r="CW83" s="294">
        <f xml:space="preserve"> DSRA!CW$81</f>
        <v>0</v>
      </c>
      <c r="CX83" s="294">
        <f xml:space="preserve"> DSRA!CX$81</f>
        <v>0</v>
      </c>
      <c r="CY83" s="294">
        <f xml:space="preserve"> DSRA!CY$81</f>
        <v>0</v>
      </c>
      <c r="CZ83" s="294">
        <f xml:space="preserve"> DSRA!CZ$81</f>
        <v>0</v>
      </c>
      <c r="DA83" s="294">
        <f xml:space="preserve"> DSRA!DA$81</f>
        <v>0</v>
      </c>
      <c r="DB83" s="294">
        <f xml:space="preserve"> DSRA!DB$81</f>
        <v>0</v>
      </c>
      <c r="DC83" s="294">
        <f xml:space="preserve"> DSRA!DC$81</f>
        <v>0</v>
      </c>
      <c r="DD83" s="294">
        <f xml:space="preserve"> DSRA!DD$81</f>
        <v>0</v>
      </c>
      <c r="DE83" s="294">
        <f xml:space="preserve"> DSRA!DE$81</f>
        <v>0</v>
      </c>
      <c r="DF83" s="294">
        <f xml:space="preserve"> DSRA!DF$81</f>
        <v>0</v>
      </c>
      <c r="DG83" s="294">
        <f xml:space="preserve"> DSRA!DG$81</f>
        <v>0</v>
      </c>
      <c r="DH83" s="294">
        <f xml:space="preserve"> DSRA!DH$81</f>
        <v>0</v>
      </c>
      <c r="DI83" s="294">
        <f xml:space="preserve"> DSRA!DI$81</f>
        <v>0</v>
      </c>
      <c r="DJ83" s="294">
        <f xml:space="preserve"> DSRA!DJ$81</f>
        <v>0</v>
      </c>
      <c r="DK83" s="294">
        <f xml:space="preserve"> DSRA!DK$81</f>
        <v>0</v>
      </c>
      <c r="DL83" s="294">
        <f xml:space="preserve"> DSRA!DL$81</f>
        <v>0</v>
      </c>
      <c r="DM83" s="294">
        <f xml:space="preserve"> DSRA!DM$81</f>
        <v>0</v>
      </c>
      <c r="DN83" s="294">
        <f xml:space="preserve"> DSRA!DN$81</f>
        <v>0</v>
      </c>
      <c r="DO83" s="294">
        <f xml:space="preserve"> DSRA!DO$81</f>
        <v>0</v>
      </c>
      <c r="DP83" s="294">
        <f xml:space="preserve"> DSRA!DP$81</f>
        <v>0</v>
      </c>
      <c r="DQ83" s="294">
        <f xml:space="preserve"> DSRA!DQ$81</f>
        <v>0</v>
      </c>
      <c r="DR83" s="294">
        <f xml:space="preserve"> DSRA!DR$81</f>
        <v>0</v>
      </c>
      <c r="DS83" s="294">
        <f xml:space="preserve"> DSRA!DS$81</f>
        <v>0</v>
      </c>
      <c r="DT83" s="294">
        <f xml:space="preserve"> DSRA!DT$81</f>
        <v>0</v>
      </c>
      <c r="DU83" s="294">
        <f xml:space="preserve"> DSRA!DU$81</f>
        <v>0</v>
      </c>
      <c r="DV83" s="294">
        <f xml:space="preserve"> DSRA!DV$81</f>
        <v>0</v>
      </c>
      <c r="DW83" s="294">
        <f xml:space="preserve"> DSRA!DW$81</f>
        <v>0</v>
      </c>
      <c r="DX83" s="294">
        <f xml:space="preserve"> DSRA!DX$81</f>
        <v>0</v>
      </c>
      <c r="DY83" s="294">
        <f xml:space="preserve"> DSRA!DY$81</f>
        <v>0</v>
      </c>
      <c r="DZ83" s="294">
        <f xml:space="preserve"> DSRA!DZ$81</f>
        <v>0</v>
      </c>
      <c r="EA83" s="294">
        <f xml:space="preserve"> DSRA!EA$81</f>
        <v>0</v>
      </c>
      <c r="EB83" s="294">
        <f xml:space="preserve"> DSRA!EB$81</f>
        <v>0</v>
      </c>
      <c r="EC83" s="294">
        <f xml:space="preserve"> DSRA!EC$81</f>
        <v>0</v>
      </c>
      <c r="ED83" s="294">
        <f xml:space="preserve"> DSRA!ED$81</f>
        <v>0</v>
      </c>
      <c r="EE83" s="294">
        <f xml:space="preserve"> DSRA!EE$81</f>
        <v>0</v>
      </c>
      <c r="EF83" s="294">
        <f xml:space="preserve"> DSRA!EF$81</f>
        <v>0</v>
      </c>
      <c r="EG83" s="294">
        <f xml:space="preserve"> DSRA!EG$81</f>
        <v>0</v>
      </c>
      <c r="EH83" s="294">
        <f xml:space="preserve"> DSRA!EH$81</f>
        <v>0</v>
      </c>
      <c r="EI83" s="294">
        <f xml:space="preserve"> DSRA!EI$81</f>
        <v>0</v>
      </c>
      <c r="EJ83" s="294">
        <f xml:space="preserve"> DSRA!EJ$81</f>
        <v>0</v>
      </c>
      <c r="EK83" s="294">
        <f xml:space="preserve"> DSRA!EK$81</f>
        <v>0</v>
      </c>
      <c r="EL83" s="294">
        <f xml:space="preserve"> DSRA!EL$81</f>
        <v>0</v>
      </c>
      <c r="EM83" s="294">
        <f xml:space="preserve"> DSRA!EM$81</f>
        <v>0</v>
      </c>
      <c r="EN83" s="294">
        <f xml:space="preserve"> DSRA!EN$81</f>
        <v>0</v>
      </c>
      <c r="EO83" s="294">
        <f xml:space="preserve"> DSRA!EO$81</f>
        <v>0</v>
      </c>
      <c r="EP83" s="294">
        <f xml:space="preserve"> DSRA!EP$81</f>
        <v>0</v>
      </c>
      <c r="EQ83" s="294">
        <f xml:space="preserve"> DSRA!EQ$81</f>
        <v>0</v>
      </c>
      <c r="ER83" s="294">
        <f xml:space="preserve"> DSRA!ER$81</f>
        <v>0</v>
      </c>
      <c r="ES83" s="294">
        <f xml:space="preserve"> DSRA!ES$81</f>
        <v>0</v>
      </c>
      <c r="ET83" s="294">
        <f xml:space="preserve"> DSRA!ET$81</f>
        <v>0</v>
      </c>
      <c r="EU83" s="294">
        <f xml:space="preserve"> DSRA!EU$81</f>
        <v>0</v>
      </c>
      <c r="EV83" s="294">
        <f xml:space="preserve"> DSRA!EV$81</f>
        <v>0</v>
      </c>
      <c r="EW83" s="294">
        <f xml:space="preserve"> DSRA!EW$81</f>
        <v>0</v>
      </c>
      <c r="EX83" s="294">
        <f xml:space="preserve"> DSRA!EX$81</f>
        <v>0</v>
      </c>
      <c r="EY83" s="294">
        <f xml:space="preserve"> DSRA!EY$81</f>
        <v>0</v>
      </c>
      <c r="EZ83" s="294">
        <f xml:space="preserve"> DSRA!EZ$81</f>
        <v>0</v>
      </c>
      <c r="FA83" s="294">
        <f xml:space="preserve"> DSRA!FA$81</f>
        <v>0</v>
      </c>
      <c r="FB83" s="294">
        <f xml:space="preserve"> DSRA!FB$81</f>
        <v>0</v>
      </c>
      <c r="FC83" s="294">
        <f xml:space="preserve"> DSRA!FC$81</f>
        <v>0</v>
      </c>
      <c r="FD83" s="294">
        <f xml:space="preserve"> DSRA!FD$81</f>
        <v>0</v>
      </c>
      <c r="FE83" s="294">
        <f xml:space="preserve"> DSRA!FE$81</f>
        <v>0</v>
      </c>
      <c r="FF83" s="294">
        <f xml:space="preserve"> DSRA!FF$81</f>
        <v>0</v>
      </c>
      <c r="FG83" s="294">
        <f xml:space="preserve"> DSRA!FG$81</f>
        <v>0</v>
      </c>
      <c r="FH83" s="294">
        <f xml:space="preserve"> DSRA!FH$81</f>
        <v>0</v>
      </c>
      <c r="FI83" s="294">
        <f xml:space="preserve"> DSRA!FI$81</f>
        <v>0</v>
      </c>
      <c r="FJ83" s="294">
        <f xml:space="preserve"> DSRA!FJ$81</f>
        <v>0</v>
      </c>
      <c r="FK83" s="294">
        <f xml:space="preserve"> DSRA!FK$81</f>
        <v>0</v>
      </c>
      <c r="FL83" s="294">
        <f xml:space="preserve"> DSRA!FL$81</f>
        <v>0</v>
      </c>
      <c r="FM83" s="294">
        <f xml:space="preserve"> DSRA!FM$81</f>
        <v>0</v>
      </c>
      <c r="FN83" s="294">
        <f xml:space="preserve"> DSRA!FN$81</f>
        <v>0</v>
      </c>
      <c r="FO83" s="294">
        <f xml:space="preserve"> DSRA!FO$81</f>
        <v>0</v>
      </c>
      <c r="FP83" s="294">
        <f xml:space="preserve"> DSRA!FP$81</f>
        <v>0</v>
      </c>
      <c r="FQ83" s="294">
        <f xml:space="preserve"> DSRA!FQ$81</f>
        <v>0</v>
      </c>
      <c r="FR83" s="294">
        <f xml:space="preserve"> DSRA!FR$81</f>
        <v>0</v>
      </c>
      <c r="FS83" s="294">
        <f xml:space="preserve"> DSRA!FS$81</f>
        <v>0</v>
      </c>
      <c r="FT83" s="294">
        <f xml:space="preserve"> DSRA!FT$81</f>
        <v>0</v>
      </c>
      <c r="FU83" s="294">
        <f xml:space="preserve"> DSRA!FU$81</f>
        <v>0</v>
      </c>
      <c r="FV83" s="294">
        <f xml:space="preserve"> DSRA!FV$81</f>
        <v>0</v>
      </c>
      <c r="FW83" s="294">
        <f xml:space="preserve"> DSRA!FW$81</f>
        <v>0</v>
      </c>
      <c r="FX83" s="294">
        <f xml:space="preserve"> DSRA!FX$81</f>
        <v>0</v>
      </c>
      <c r="FY83" s="294">
        <f xml:space="preserve"> DSRA!FY$81</f>
        <v>0</v>
      </c>
      <c r="FZ83" s="294">
        <f xml:space="preserve"> DSRA!FZ$81</f>
        <v>0</v>
      </c>
      <c r="GA83" s="294">
        <f xml:space="preserve"> DSRA!GA$81</f>
        <v>0</v>
      </c>
      <c r="GB83" s="294">
        <f xml:space="preserve"> DSRA!GB$81</f>
        <v>0</v>
      </c>
      <c r="GC83" s="294">
        <f xml:space="preserve"> DSRA!GC$81</f>
        <v>0</v>
      </c>
      <c r="GD83" s="294">
        <f xml:space="preserve"> DSRA!GD$81</f>
        <v>0</v>
      </c>
      <c r="GE83" s="294">
        <f xml:space="preserve"> DSRA!GE$81</f>
        <v>0</v>
      </c>
      <c r="GF83" s="294">
        <f xml:space="preserve"> DSRA!GF$81</f>
        <v>0</v>
      </c>
      <c r="GG83" s="294">
        <f xml:space="preserve"> DSRA!GG$81</f>
        <v>0</v>
      </c>
      <c r="GH83" s="294">
        <f xml:space="preserve"> DSRA!GH$81</f>
        <v>0</v>
      </c>
      <c r="GI83" s="294">
        <f xml:space="preserve"> DSRA!GI$81</f>
        <v>0</v>
      </c>
      <c r="GJ83" s="294">
        <f xml:space="preserve"> DSRA!GJ$81</f>
        <v>0</v>
      </c>
    </row>
    <row r="84" spans="1:192" outlineLevel="1" x14ac:dyDescent="0.25">
      <c r="A84" s="211"/>
      <c r="D84" s="215"/>
      <c r="E84" s="238" t="s">
        <v>58</v>
      </c>
      <c r="F84" s="238"/>
      <c r="G84" s="238" t="str">
        <f>SMU</f>
        <v>$ 000s</v>
      </c>
      <c r="H84" s="238"/>
      <c r="I84" s="238"/>
      <c r="J84" s="238">
        <f t="shared" ref="J84:AO84" si="111">SUM(J80:J83)</f>
        <v>0</v>
      </c>
      <c r="K84" s="238">
        <f t="shared" si="111"/>
        <v>0</v>
      </c>
      <c r="L84" s="238">
        <f t="shared" si="111"/>
        <v>5.935128174314741E-3</v>
      </c>
      <c r="M84" s="238">
        <f t="shared" si="111"/>
        <v>6.8687391067214776E-3</v>
      </c>
      <c r="N84" s="238">
        <f t="shared" si="111"/>
        <v>7.540235328633571E-3</v>
      </c>
      <c r="O84" s="238">
        <f t="shared" si="111"/>
        <v>8.2159058401884977E-3</v>
      </c>
      <c r="P84" s="238">
        <f t="shared" si="111"/>
        <v>15817.418241866302</v>
      </c>
      <c r="Q84" s="238">
        <f t="shared" si="111"/>
        <v>17014.701186107202</v>
      </c>
      <c r="R84" s="238">
        <f t="shared" si="111"/>
        <v>17055.546206396695</v>
      </c>
      <c r="S84" s="238">
        <f t="shared" si="111"/>
        <v>16907.408205233598</v>
      </c>
      <c r="T84" s="238">
        <f t="shared" si="111"/>
        <v>16943.231570408883</v>
      </c>
      <c r="U84" s="238">
        <f t="shared" si="111"/>
        <v>16794.609225774562</v>
      </c>
      <c r="V84" s="238">
        <f t="shared" si="111"/>
        <v>16837.411128182939</v>
      </c>
      <c r="W84" s="238">
        <f t="shared" si="111"/>
        <v>16680.454360825272</v>
      </c>
      <c r="X84" s="238">
        <f t="shared" si="111"/>
        <v>16677.52925284288</v>
      </c>
      <c r="Y84" s="238">
        <f t="shared" si="111"/>
        <v>16564.732639400536</v>
      </c>
      <c r="Z84" s="238">
        <f t="shared" si="111"/>
        <v>16597.916078186707</v>
      </c>
      <c r="AA84" s="238">
        <f t="shared" si="111"/>
        <v>16447.749680788816</v>
      </c>
      <c r="AB84" s="238">
        <f t="shared" si="111"/>
        <v>16480.058179388194</v>
      </c>
      <c r="AC84" s="238">
        <f t="shared" si="111"/>
        <v>16329.347142003471</v>
      </c>
      <c r="AD84" s="238">
        <f t="shared" si="111"/>
        <v>16368.282477360641</v>
      </c>
      <c r="AE84" s="238">
        <f t="shared" si="111"/>
        <v>16209.469481648803</v>
      </c>
      <c r="AF84" s="238">
        <f t="shared" si="111"/>
        <v>16203.431978539658</v>
      </c>
      <c r="AG84" s="238">
        <f t="shared" si="111"/>
        <v>16087.888340302063</v>
      </c>
      <c r="AH84" s="238">
        <f t="shared" si="111"/>
        <v>16117.377807684657</v>
      </c>
      <c r="AI84" s="238">
        <f t="shared" si="111"/>
        <v>15964.934562774934</v>
      </c>
      <c r="AJ84" s="238">
        <f t="shared" si="111"/>
        <v>15993.489752309688</v>
      </c>
      <c r="AK84" s="238">
        <f t="shared" si="111"/>
        <v>15840.436758914704</v>
      </c>
      <c r="AL84" s="238">
        <f t="shared" si="111"/>
        <v>15875.245454630425</v>
      </c>
      <c r="AM84" s="238">
        <f t="shared" si="111"/>
        <v>15714.334820324806</v>
      </c>
      <c r="AN84" s="238">
        <f t="shared" si="111"/>
        <v>15704.951032269009</v>
      </c>
      <c r="AO84" s="238">
        <f t="shared" si="111"/>
        <v>15586.381564639894</v>
      </c>
      <c r="AP84" s="238">
        <f t="shared" ref="AP84:BD84" si="112">SUM(AP80:AP83)</f>
        <v>15611.923535834074</v>
      </c>
      <c r="AQ84" s="238">
        <f t="shared" si="112"/>
        <v>15456.935142953516</v>
      </c>
      <c r="AR84" s="238">
        <f t="shared" si="112"/>
        <v>15481.478501638467</v>
      </c>
      <c r="AS84" s="238">
        <f t="shared" si="112"/>
        <v>15325.810041557688</v>
      </c>
      <c r="AT84" s="238">
        <f t="shared" si="112"/>
        <v>15356.210102697212</v>
      </c>
      <c r="AU84" s="238">
        <f t="shared" si="112"/>
        <v>15192.941208202308</v>
      </c>
      <c r="AV84" s="238">
        <f t="shared" si="112"/>
        <v>15179.957769676314</v>
      </c>
      <c r="AW84" s="238">
        <f t="shared" si="112"/>
        <v>10058.993954119742</v>
      </c>
      <c r="AX84" s="238">
        <f t="shared" si="112"/>
        <v>5161.6998321199835</v>
      </c>
      <c r="AY84" s="238">
        <f t="shared" si="112"/>
        <v>5067.4068689453525</v>
      </c>
      <c r="AZ84" s="238">
        <f t="shared" si="112"/>
        <v>5151.397038043895</v>
      </c>
      <c r="BA84" s="238">
        <f t="shared" si="112"/>
        <v>5057.2922843765991</v>
      </c>
      <c r="BB84" s="238">
        <f t="shared" si="112"/>
        <v>5141.1148084270426</v>
      </c>
      <c r="BC84" s="238">
        <f t="shared" si="112"/>
        <v>5047.1978885993994</v>
      </c>
      <c r="BD84" s="238">
        <f t="shared" si="112"/>
        <v>5102.6616016609332</v>
      </c>
      <c r="BE84" s="238">
        <f t="shared" ref="BE84:DP84" si="113">SUM(BE80:BE83)</f>
        <v>8.0035533756017685E-11</v>
      </c>
      <c r="BF84" s="238">
        <f t="shared" si="113"/>
        <v>8.0035533756017685E-11</v>
      </c>
      <c r="BG84" s="238">
        <f t="shared" si="113"/>
        <v>8.0035533756017685E-11</v>
      </c>
      <c r="BH84" s="238">
        <f t="shared" si="113"/>
        <v>8.0035533756017685E-11</v>
      </c>
      <c r="BI84" s="238">
        <f t="shared" si="113"/>
        <v>8.0035533756017685E-11</v>
      </c>
      <c r="BJ84" s="238">
        <f t="shared" si="113"/>
        <v>8.0035533756017685E-11</v>
      </c>
      <c r="BK84" s="238">
        <f t="shared" si="113"/>
        <v>8.0035533756017685E-11</v>
      </c>
      <c r="BL84" s="238">
        <f t="shared" si="113"/>
        <v>8.0035533756017685E-11</v>
      </c>
      <c r="BM84" s="238">
        <f t="shared" si="113"/>
        <v>8.0035533756017685E-11</v>
      </c>
      <c r="BN84" s="238">
        <f t="shared" si="113"/>
        <v>8.0035533756017685E-11</v>
      </c>
      <c r="BO84" s="238">
        <f t="shared" si="113"/>
        <v>8.0035533756017685E-11</v>
      </c>
      <c r="BP84" s="238">
        <f t="shared" si="113"/>
        <v>8.0035533756017685E-11</v>
      </c>
      <c r="BQ84" s="238">
        <f t="shared" si="113"/>
        <v>8.0035533756017685E-11</v>
      </c>
      <c r="BR84" s="238">
        <f t="shared" si="113"/>
        <v>8.0035533756017685E-11</v>
      </c>
      <c r="BS84" s="238">
        <f t="shared" si="113"/>
        <v>8.0035533756017685E-11</v>
      </c>
      <c r="BT84" s="238">
        <f t="shared" si="113"/>
        <v>8.0035533756017685E-11</v>
      </c>
      <c r="BU84" s="238">
        <f t="shared" si="113"/>
        <v>8.0035533756017685E-11</v>
      </c>
      <c r="BV84" s="238">
        <f t="shared" si="113"/>
        <v>8.0035533756017685E-11</v>
      </c>
      <c r="BW84" s="238">
        <f t="shared" si="113"/>
        <v>8.0035533756017685E-11</v>
      </c>
      <c r="BX84" s="238">
        <f t="shared" si="113"/>
        <v>8.0035533756017685E-11</v>
      </c>
      <c r="BY84" s="238">
        <f t="shared" si="113"/>
        <v>8.0035533756017685E-11</v>
      </c>
      <c r="BZ84" s="238">
        <f t="shared" si="113"/>
        <v>8.0035533756017685E-11</v>
      </c>
      <c r="CA84" s="238">
        <f t="shared" si="113"/>
        <v>8.0035533756017685E-11</v>
      </c>
      <c r="CB84" s="238">
        <f t="shared" si="113"/>
        <v>8.0035533756017685E-11</v>
      </c>
      <c r="CC84" s="238">
        <f t="shared" si="113"/>
        <v>8.0035533756017685E-11</v>
      </c>
      <c r="CD84" s="238">
        <f t="shared" si="113"/>
        <v>8.0035533756017685E-11</v>
      </c>
      <c r="CE84" s="238">
        <f t="shared" si="113"/>
        <v>8.0035533756017685E-11</v>
      </c>
      <c r="CF84" s="238">
        <f t="shared" si="113"/>
        <v>8.0035533756017685E-11</v>
      </c>
      <c r="CG84" s="238">
        <f t="shared" si="113"/>
        <v>8.0035533756017685E-11</v>
      </c>
      <c r="CH84" s="238">
        <f t="shared" si="113"/>
        <v>8.0035533756017685E-11</v>
      </c>
      <c r="CI84" s="238">
        <f t="shared" si="113"/>
        <v>8.0035533756017685E-11</v>
      </c>
      <c r="CJ84" s="238">
        <f t="shared" si="113"/>
        <v>8.0035533756017685E-11</v>
      </c>
      <c r="CK84" s="238">
        <f t="shared" si="113"/>
        <v>8.0035533756017685E-11</v>
      </c>
      <c r="CL84" s="238">
        <f t="shared" si="113"/>
        <v>8.0035533756017685E-11</v>
      </c>
      <c r="CM84" s="238">
        <f t="shared" si="113"/>
        <v>8.0035533756017685E-11</v>
      </c>
      <c r="CN84" s="238">
        <f t="shared" si="113"/>
        <v>8.0035533756017685E-11</v>
      </c>
      <c r="CO84" s="238">
        <f t="shared" si="113"/>
        <v>8.0035533756017685E-11</v>
      </c>
      <c r="CP84" s="238">
        <f t="shared" si="113"/>
        <v>8.0035533756017685E-11</v>
      </c>
      <c r="CQ84" s="238">
        <f t="shared" si="113"/>
        <v>8.0035533756017685E-11</v>
      </c>
      <c r="CR84" s="238">
        <f t="shared" si="113"/>
        <v>8.0035533756017685E-11</v>
      </c>
      <c r="CS84" s="238">
        <f t="shared" si="113"/>
        <v>8.0035533756017685E-11</v>
      </c>
      <c r="CT84" s="238">
        <f t="shared" si="113"/>
        <v>8.0035533756017685E-11</v>
      </c>
      <c r="CU84" s="238">
        <f t="shared" si="113"/>
        <v>8.0035533756017685E-11</v>
      </c>
      <c r="CV84" s="238">
        <f t="shared" si="113"/>
        <v>8.0035533756017685E-11</v>
      </c>
      <c r="CW84" s="238">
        <f t="shared" si="113"/>
        <v>8.0035533756017685E-11</v>
      </c>
      <c r="CX84" s="238">
        <f t="shared" si="113"/>
        <v>8.0035533756017685E-11</v>
      </c>
      <c r="CY84" s="238">
        <f t="shared" si="113"/>
        <v>8.0035533756017685E-11</v>
      </c>
      <c r="CZ84" s="238">
        <f t="shared" si="113"/>
        <v>8.0035533756017685E-11</v>
      </c>
      <c r="DA84" s="238">
        <f t="shared" si="113"/>
        <v>8.0035533756017685E-11</v>
      </c>
      <c r="DB84" s="238">
        <f t="shared" si="113"/>
        <v>8.0035533756017685E-11</v>
      </c>
      <c r="DC84" s="238">
        <f t="shared" si="113"/>
        <v>8.0035533756017685E-11</v>
      </c>
      <c r="DD84" s="238">
        <f t="shared" si="113"/>
        <v>8.0035533756017685E-11</v>
      </c>
      <c r="DE84" s="238">
        <f t="shared" si="113"/>
        <v>8.0035533756017685E-11</v>
      </c>
      <c r="DF84" s="238">
        <f t="shared" si="113"/>
        <v>8.0035533756017685E-11</v>
      </c>
      <c r="DG84" s="238">
        <f t="shared" si="113"/>
        <v>8.0035533756017685E-11</v>
      </c>
      <c r="DH84" s="238">
        <f t="shared" si="113"/>
        <v>8.0035533756017685E-11</v>
      </c>
      <c r="DI84" s="238">
        <f t="shared" si="113"/>
        <v>8.0035533756017685E-11</v>
      </c>
      <c r="DJ84" s="238">
        <f t="shared" si="113"/>
        <v>8.0035533756017685E-11</v>
      </c>
      <c r="DK84" s="238">
        <f t="shared" si="113"/>
        <v>8.0035533756017685E-11</v>
      </c>
      <c r="DL84" s="238">
        <f t="shared" si="113"/>
        <v>8.0035533756017685E-11</v>
      </c>
      <c r="DM84" s="238">
        <f t="shared" si="113"/>
        <v>8.0035533756017685E-11</v>
      </c>
      <c r="DN84" s="238">
        <f t="shared" si="113"/>
        <v>8.0035533756017685E-11</v>
      </c>
      <c r="DO84" s="238">
        <f t="shared" si="113"/>
        <v>8.0035533756017685E-11</v>
      </c>
      <c r="DP84" s="238">
        <f t="shared" si="113"/>
        <v>8.0035533756017685E-11</v>
      </c>
      <c r="DQ84" s="238">
        <f t="shared" ref="DQ84:GB84" si="114">SUM(DQ80:DQ83)</f>
        <v>8.0035533756017685E-11</v>
      </c>
      <c r="DR84" s="238">
        <f t="shared" si="114"/>
        <v>8.0035533756017685E-11</v>
      </c>
      <c r="DS84" s="238">
        <f t="shared" si="114"/>
        <v>8.0035533756017685E-11</v>
      </c>
      <c r="DT84" s="238">
        <f t="shared" si="114"/>
        <v>8.0035533756017685E-11</v>
      </c>
      <c r="DU84" s="238">
        <f t="shared" si="114"/>
        <v>8.0035533756017685E-11</v>
      </c>
      <c r="DV84" s="238">
        <f t="shared" si="114"/>
        <v>8.0035533756017685E-11</v>
      </c>
      <c r="DW84" s="238">
        <f t="shared" si="114"/>
        <v>8.0035533756017685E-11</v>
      </c>
      <c r="DX84" s="238">
        <f t="shared" si="114"/>
        <v>8.0035533756017685E-11</v>
      </c>
      <c r="DY84" s="238">
        <f t="shared" si="114"/>
        <v>8.0035533756017685E-11</v>
      </c>
      <c r="DZ84" s="238">
        <f t="shared" si="114"/>
        <v>8.0035533756017685E-11</v>
      </c>
      <c r="EA84" s="238">
        <f t="shared" si="114"/>
        <v>8.0035533756017685E-11</v>
      </c>
      <c r="EB84" s="238">
        <f t="shared" si="114"/>
        <v>8.0035533756017685E-11</v>
      </c>
      <c r="EC84" s="238">
        <f t="shared" si="114"/>
        <v>8.0035533756017685E-11</v>
      </c>
      <c r="ED84" s="238">
        <f t="shared" si="114"/>
        <v>8.0035533756017685E-11</v>
      </c>
      <c r="EE84" s="238">
        <f t="shared" si="114"/>
        <v>8.0035533756017685E-11</v>
      </c>
      <c r="EF84" s="238">
        <f t="shared" si="114"/>
        <v>8.0035533756017685E-11</v>
      </c>
      <c r="EG84" s="238">
        <f t="shared" si="114"/>
        <v>8.0035533756017685E-11</v>
      </c>
      <c r="EH84" s="238">
        <f t="shared" si="114"/>
        <v>8.0035533756017685E-11</v>
      </c>
      <c r="EI84" s="238">
        <f t="shared" si="114"/>
        <v>8.0035533756017685E-11</v>
      </c>
      <c r="EJ84" s="238">
        <f t="shared" si="114"/>
        <v>8.0035533756017685E-11</v>
      </c>
      <c r="EK84" s="238">
        <f t="shared" si="114"/>
        <v>8.0035533756017685E-11</v>
      </c>
      <c r="EL84" s="238">
        <f t="shared" si="114"/>
        <v>8.0035533756017685E-11</v>
      </c>
      <c r="EM84" s="238">
        <f t="shared" si="114"/>
        <v>8.0035533756017685E-11</v>
      </c>
      <c r="EN84" s="238">
        <f t="shared" si="114"/>
        <v>8.0035533756017685E-11</v>
      </c>
      <c r="EO84" s="238">
        <f t="shared" si="114"/>
        <v>8.0035533756017685E-11</v>
      </c>
      <c r="EP84" s="238">
        <f t="shared" si="114"/>
        <v>8.0035533756017685E-11</v>
      </c>
      <c r="EQ84" s="238">
        <f t="shared" si="114"/>
        <v>8.0035533756017685E-11</v>
      </c>
      <c r="ER84" s="238">
        <f t="shared" si="114"/>
        <v>8.0035533756017685E-11</v>
      </c>
      <c r="ES84" s="238">
        <f t="shared" si="114"/>
        <v>8.0035533756017685E-11</v>
      </c>
      <c r="ET84" s="238">
        <f t="shared" si="114"/>
        <v>8.0035533756017685E-11</v>
      </c>
      <c r="EU84" s="238">
        <f t="shared" si="114"/>
        <v>8.0035533756017685E-11</v>
      </c>
      <c r="EV84" s="238">
        <f t="shared" si="114"/>
        <v>8.0035533756017685E-11</v>
      </c>
      <c r="EW84" s="238">
        <f t="shared" si="114"/>
        <v>8.0035533756017685E-11</v>
      </c>
      <c r="EX84" s="238">
        <f t="shared" si="114"/>
        <v>8.0035533756017685E-11</v>
      </c>
      <c r="EY84" s="238">
        <f t="shared" si="114"/>
        <v>8.0035533756017685E-11</v>
      </c>
      <c r="EZ84" s="238">
        <f t="shared" si="114"/>
        <v>8.0035533756017685E-11</v>
      </c>
      <c r="FA84" s="238">
        <f t="shared" si="114"/>
        <v>8.0035533756017685E-11</v>
      </c>
      <c r="FB84" s="238">
        <f t="shared" si="114"/>
        <v>8.0035533756017685E-11</v>
      </c>
      <c r="FC84" s="238">
        <f t="shared" si="114"/>
        <v>8.0035533756017685E-11</v>
      </c>
      <c r="FD84" s="238">
        <f t="shared" si="114"/>
        <v>8.0035533756017685E-11</v>
      </c>
      <c r="FE84" s="238">
        <f t="shared" si="114"/>
        <v>8.0035533756017685E-11</v>
      </c>
      <c r="FF84" s="238">
        <f t="shared" si="114"/>
        <v>8.0035533756017685E-11</v>
      </c>
      <c r="FG84" s="238">
        <f t="shared" si="114"/>
        <v>8.0035533756017685E-11</v>
      </c>
      <c r="FH84" s="238">
        <f t="shared" si="114"/>
        <v>8.0035533756017685E-11</v>
      </c>
      <c r="FI84" s="238">
        <f t="shared" si="114"/>
        <v>8.0035533756017685E-11</v>
      </c>
      <c r="FJ84" s="238">
        <f t="shared" si="114"/>
        <v>8.0035533756017685E-11</v>
      </c>
      <c r="FK84" s="238">
        <f t="shared" si="114"/>
        <v>8.0035533756017685E-11</v>
      </c>
      <c r="FL84" s="238">
        <f t="shared" si="114"/>
        <v>8.0035533756017685E-11</v>
      </c>
      <c r="FM84" s="238">
        <f t="shared" si="114"/>
        <v>8.0035533756017685E-11</v>
      </c>
      <c r="FN84" s="238">
        <f t="shared" si="114"/>
        <v>8.0035533756017685E-11</v>
      </c>
      <c r="FO84" s="238">
        <f t="shared" si="114"/>
        <v>8.0035533756017685E-11</v>
      </c>
      <c r="FP84" s="238">
        <f t="shared" si="114"/>
        <v>8.0035533756017685E-11</v>
      </c>
      <c r="FQ84" s="238">
        <f t="shared" si="114"/>
        <v>8.0035533756017685E-11</v>
      </c>
      <c r="FR84" s="238">
        <f t="shared" si="114"/>
        <v>8.0035533756017685E-11</v>
      </c>
      <c r="FS84" s="238">
        <f t="shared" si="114"/>
        <v>8.0035533756017685E-11</v>
      </c>
      <c r="FT84" s="238">
        <f t="shared" si="114"/>
        <v>8.0035533756017685E-11</v>
      </c>
      <c r="FU84" s="238">
        <f t="shared" si="114"/>
        <v>8.0035533756017685E-11</v>
      </c>
      <c r="FV84" s="238">
        <f t="shared" si="114"/>
        <v>8.0035533756017685E-11</v>
      </c>
      <c r="FW84" s="238">
        <f t="shared" si="114"/>
        <v>8.0035533756017685E-11</v>
      </c>
      <c r="FX84" s="238">
        <f t="shared" si="114"/>
        <v>8.0035533756017685E-11</v>
      </c>
      <c r="FY84" s="238">
        <f t="shared" si="114"/>
        <v>8.0035533756017685E-11</v>
      </c>
      <c r="FZ84" s="238">
        <f t="shared" si="114"/>
        <v>8.0035533756017685E-11</v>
      </c>
      <c r="GA84" s="238">
        <f t="shared" si="114"/>
        <v>8.0035533756017685E-11</v>
      </c>
      <c r="GB84" s="238">
        <f t="shared" si="114"/>
        <v>8.0035533756017685E-11</v>
      </c>
      <c r="GC84" s="238">
        <f t="shared" ref="GC84:GJ84" si="115">SUM(GC80:GC83)</f>
        <v>8.0035533756017685E-11</v>
      </c>
      <c r="GD84" s="238">
        <f t="shared" si="115"/>
        <v>8.0035533756017685E-11</v>
      </c>
      <c r="GE84" s="238">
        <f t="shared" si="115"/>
        <v>8.0035533756017685E-11</v>
      </c>
      <c r="GF84" s="238">
        <f t="shared" si="115"/>
        <v>8.0035533756017685E-11</v>
      </c>
      <c r="GG84" s="238">
        <f t="shared" si="115"/>
        <v>8.0035533756017685E-11</v>
      </c>
      <c r="GH84" s="238">
        <f t="shared" si="115"/>
        <v>8.0035533756017685E-11</v>
      </c>
      <c r="GI84" s="238">
        <f t="shared" si="115"/>
        <v>8.0035533756017685E-11</v>
      </c>
      <c r="GJ84" s="238">
        <f t="shared" si="115"/>
        <v>8.0035533756017685E-11</v>
      </c>
    </row>
    <row r="85" spans="1:192" outlineLevel="1" x14ac:dyDescent="0.25">
      <c r="A85" s="211"/>
      <c r="D85" s="215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1"/>
      <c r="CA85" s="241"/>
      <c r="CB85" s="241"/>
      <c r="CC85" s="241"/>
      <c r="CD85" s="241"/>
      <c r="CE85" s="241"/>
      <c r="CF85" s="241"/>
      <c r="CG85" s="241"/>
      <c r="CH85" s="241"/>
      <c r="CI85" s="241"/>
      <c r="CJ85" s="241"/>
      <c r="CK85" s="241"/>
      <c r="CL85" s="241"/>
      <c r="CM85" s="241"/>
      <c r="CN85" s="241"/>
      <c r="CO85" s="241"/>
      <c r="CP85" s="241"/>
      <c r="CQ85" s="241"/>
      <c r="CR85" s="241"/>
      <c r="CS85" s="241"/>
      <c r="CT85" s="241"/>
      <c r="CU85" s="241"/>
      <c r="CV85" s="241"/>
      <c r="CW85" s="241"/>
      <c r="CX85" s="241"/>
      <c r="CY85" s="241"/>
      <c r="CZ85" s="241"/>
      <c r="DA85" s="241"/>
      <c r="DB85" s="241"/>
      <c r="DC85" s="241"/>
      <c r="DD85" s="241"/>
      <c r="DE85" s="241"/>
      <c r="DF85" s="241"/>
      <c r="DG85" s="241"/>
      <c r="DH85" s="241"/>
      <c r="DI85" s="241"/>
      <c r="DJ85" s="241"/>
      <c r="DK85" s="241"/>
      <c r="DL85" s="241"/>
      <c r="DM85" s="241"/>
      <c r="DN85" s="241"/>
      <c r="DO85" s="241"/>
      <c r="DP85" s="241"/>
      <c r="DQ85" s="241"/>
      <c r="DR85" s="241"/>
      <c r="DS85" s="241"/>
      <c r="DT85" s="241"/>
      <c r="DU85" s="241"/>
      <c r="DV85" s="241"/>
      <c r="DW85" s="241"/>
      <c r="DX85" s="241"/>
      <c r="DY85" s="241"/>
      <c r="DZ85" s="241"/>
      <c r="EA85" s="241"/>
      <c r="EB85" s="241"/>
      <c r="EC85" s="241"/>
      <c r="ED85" s="241"/>
      <c r="EE85" s="241"/>
      <c r="EF85" s="241"/>
      <c r="EG85" s="241"/>
      <c r="EH85" s="241"/>
      <c r="EI85" s="241"/>
      <c r="EJ85" s="241"/>
      <c r="EK85" s="241"/>
      <c r="EL85" s="241"/>
      <c r="EM85" s="241"/>
      <c r="EN85" s="241"/>
      <c r="EO85" s="241"/>
      <c r="EP85" s="241"/>
      <c r="EQ85" s="241"/>
      <c r="ER85" s="241"/>
      <c r="ES85" s="241"/>
      <c r="ET85" s="241"/>
      <c r="EU85" s="241"/>
      <c r="EV85" s="241"/>
      <c r="EW85" s="241"/>
      <c r="EX85" s="241"/>
      <c r="EY85" s="241"/>
      <c r="EZ85" s="241"/>
      <c r="FA85" s="241"/>
      <c r="FB85" s="241"/>
      <c r="FC85" s="241"/>
      <c r="FD85" s="241"/>
      <c r="FE85" s="241"/>
      <c r="FF85" s="241"/>
      <c r="FG85" s="241"/>
      <c r="FH85" s="241"/>
      <c r="FI85" s="241"/>
      <c r="FJ85" s="241"/>
      <c r="FK85" s="241"/>
      <c r="FL85" s="241"/>
      <c r="FM85" s="241"/>
      <c r="FN85" s="241"/>
      <c r="FO85" s="241"/>
      <c r="FP85" s="241"/>
      <c r="FQ85" s="241"/>
      <c r="FR85" s="241"/>
      <c r="FS85" s="241"/>
      <c r="FT85" s="241"/>
      <c r="FU85" s="241"/>
      <c r="FV85" s="241"/>
      <c r="FW85" s="241"/>
      <c r="FX85" s="241"/>
      <c r="FY85" s="241"/>
      <c r="FZ85" s="241"/>
      <c r="GA85" s="241"/>
      <c r="GB85" s="241"/>
      <c r="GC85" s="241"/>
      <c r="GD85" s="241"/>
      <c r="GE85" s="241"/>
      <c r="GF85" s="241"/>
      <c r="GG85" s="241"/>
      <c r="GH85" s="241"/>
      <c r="GI85" s="241"/>
      <c r="GJ85" s="241"/>
    </row>
    <row r="86" spans="1:192" outlineLevel="1" x14ac:dyDescent="0.25">
      <c r="A86" s="211"/>
      <c r="D86" s="215"/>
      <c r="E86" s="238" t="s">
        <v>59</v>
      </c>
      <c r="F86" s="238"/>
      <c r="G86" s="238" t="str">
        <f>SMU</f>
        <v>$ 000s</v>
      </c>
      <c r="H86" s="238"/>
      <c r="I86" s="238"/>
      <c r="J86" s="238">
        <f t="shared" ref="J86:AO86" si="116" xml:space="preserve"> J84 + J77</f>
        <v>0</v>
      </c>
      <c r="K86" s="238">
        <f t="shared" si="116"/>
        <v>0</v>
      </c>
      <c r="L86" s="238">
        <f t="shared" si="116"/>
        <v>37464.972763359816</v>
      </c>
      <c r="M86" s="238">
        <f t="shared" si="116"/>
        <v>110605.14466572602</v>
      </c>
      <c r="N86" s="238">
        <f t="shared" si="116"/>
        <v>184840.91377654663</v>
      </c>
      <c r="O86" s="238">
        <f t="shared" si="116"/>
        <v>260360.88192583746</v>
      </c>
      <c r="P86" s="238">
        <f t="shared" si="116"/>
        <v>352891.99919464806</v>
      </c>
      <c r="Q86" s="238">
        <f t="shared" si="116"/>
        <v>344175.32387557183</v>
      </c>
      <c r="R86" s="238">
        <f t="shared" si="116"/>
        <v>334302.21063254424</v>
      </c>
      <c r="S86" s="238">
        <f t="shared" si="116"/>
        <v>324240.11436806398</v>
      </c>
      <c r="T86" s="238">
        <f t="shared" si="116"/>
        <v>314361.97946992214</v>
      </c>
      <c r="U86" s="238">
        <f t="shared" si="116"/>
        <v>304299.39886197075</v>
      </c>
      <c r="V86" s="238">
        <f t="shared" si="116"/>
        <v>294428.24250106199</v>
      </c>
      <c r="W86" s="238">
        <f t="shared" si="116"/>
        <v>284357.32747038722</v>
      </c>
      <c r="X86" s="238">
        <f t="shared" si="116"/>
        <v>274440.44409908768</v>
      </c>
      <c r="Y86" s="238">
        <f t="shared" si="116"/>
        <v>264413.68922232819</v>
      </c>
      <c r="Z86" s="238">
        <f t="shared" si="116"/>
        <v>254532.91439779726</v>
      </c>
      <c r="AA86" s="238">
        <f t="shared" si="116"/>
        <v>244468.78973708223</v>
      </c>
      <c r="AB86" s="238">
        <f t="shared" si="116"/>
        <v>234587.1399723645</v>
      </c>
      <c r="AC86" s="238">
        <f t="shared" si="116"/>
        <v>224522.47067166265</v>
      </c>
      <c r="AD86" s="238">
        <f t="shared" si="116"/>
        <v>214647.44774370268</v>
      </c>
      <c r="AE86" s="238">
        <f t="shared" si="116"/>
        <v>204574.67648467372</v>
      </c>
      <c r="AF86" s="238">
        <f t="shared" si="116"/>
        <v>194654.68071824749</v>
      </c>
      <c r="AG86" s="238">
        <f t="shared" si="116"/>
        <v>184625.17881669279</v>
      </c>
      <c r="AH86" s="238">
        <f t="shared" si="116"/>
        <v>174740.71002075824</v>
      </c>
      <c r="AI86" s="238">
        <f t="shared" si="116"/>
        <v>164674.3085125314</v>
      </c>
      <c r="AJ86" s="238">
        <f t="shared" si="116"/>
        <v>154788.90543874903</v>
      </c>
      <c r="AK86" s="238">
        <f t="shared" si="116"/>
        <v>144721.89418203695</v>
      </c>
      <c r="AL86" s="238">
        <f t="shared" si="116"/>
        <v>134842.74461443556</v>
      </c>
      <c r="AM86" s="238">
        <f t="shared" si="116"/>
        <v>124767.87571681284</v>
      </c>
      <c r="AN86" s="238">
        <f t="shared" si="116"/>
        <v>114844.53366543993</v>
      </c>
      <c r="AO86" s="238">
        <f t="shared" si="116"/>
        <v>104812.00593449373</v>
      </c>
      <c r="AP86" s="238">
        <f t="shared" ref="AP86:BD86" si="117" xml:space="preserve"> AP84 + AP77</f>
        <v>94923.589642370789</v>
      </c>
      <c r="AQ86" s="238">
        <f t="shared" si="117"/>
        <v>84854.64298617313</v>
      </c>
      <c r="AR86" s="238">
        <f t="shared" si="117"/>
        <v>74965.228081540976</v>
      </c>
      <c r="AS86" s="238">
        <f t="shared" si="117"/>
        <v>64895.601358143089</v>
      </c>
      <c r="AT86" s="238">
        <f t="shared" si="117"/>
        <v>55012.043155965512</v>
      </c>
      <c r="AU86" s="238">
        <f t="shared" si="117"/>
        <v>44934.815998153492</v>
      </c>
      <c r="AV86" s="238">
        <f t="shared" si="117"/>
        <v>35007.874296310387</v>
      </c>
      <c r="AW86" s="238">
        <f t="shared" si="117"/>
        <v>19972.952217436708</v>
      </c>
      <c r="AX86" s="238">
        <f t="shared" si="117"/>
        <v>5161.6998321198389</v>
      </c>
      <c r="AY86" s="238">
        <f t="shared" si="117"/>
        <v>5067.4068689452079</v>
      </c>
      <c r="AZ86" s="238">
        <f t="shared" si="117"/>
        <v>5151.3970380437504</v>
      </c>
      <c r="BA86" s="238">
        <f t="shared" si="117"/>
        <v>5057.2922843764545</v>
      </c>
      <c r="BB86" s="238">
        <f t="shared" si="117"/>
        <v>5141.114808426898</v>
      </c>
      <c r="BC86" s="238">
        <f t="shared" si="117"/>
        <v>5047.1978885992548</v>
      </c>
      <c r="BD86" s="238">
        <f t="shared" si="117"/>
        <v>5102.6616016607886</v>
      </c>
      <c r="BE86" s="238">
        <f t="shared" ref="BE86:DP86" si="118" xml:space="preserve"> BE84 + BE77</f>
        <v>-6.4346750150434673E-11</v>
      </c>
      <c r="BF86" s="238">
        <f t="shared" si="118"/>
        <v>-6.4346750150434673E-11</v>
      </c>
      <c r="BG86" s="238">
        <f t="shared" si="118"/>
        <v>-6.4346750150434673E-11</v>
      </c>
      <c r="BH86" s="238">
        <f t="shared" si="118"/>
        <v>-6.4346750150434673E-11</v>
      </c>
      <c r="BI86" s="238">
        <f t="shared" si="118"/>
        <v>-6.4346750150434673E-11</v>
      </c>
      <c r="BJ86" s="238">
        <f t="shared" si="118"/>
        <v>-6.4346750150434673E-11</v>
      </c>
      <c r="BK86" s="238">
        <f t="shared" si="118"/>
        <v>-6.4346750150434673E-11</v>
      </c>
      <c r="BL86" s="238">
        <f t="shared" si="118"/>
        <v>-6.4346750150434673E-11</v>
      </c>
      <c r="BM86" s="238">
        <f t="shared" si="118"/>
        <v>-6.4346750150434673E-11</v>
      </c>
      <c r="BN86" s="238">
        <f t="shared" si="118"/>
        <v>-6.4346750150434673E-11</v>
      </c>
      <c r="BO86" s="238">
        <f t="shared" si="118"/>
        <v>-6.4346750150434673E-11</v>
      </c>
      <c r="BP86" s="238">
        <f t="shared" si="118"/>
        <v>-6.4346750150434673E-11</v>
      </c>
      <c r="BQ86" s="238">
        <f t="shared" si="118"/>
        <v>-6.4346750150434673E-11</v>
      </c>
      <c r="BR86" s="238">
        <f t="shared" si="118"/>
        <v>-6.4346750150434673E-11</v>
      </c>
      <c r="BS86" s="238">
        <f t="shared" si="118"/>
        <v>-6.4346750150434673E-11</v>
      </c>
      <c r="BT86" s="238">
        <f t="shared" si="118"/>
        <v>-6.4346750150434673E-11</v>
      </c>
      <c r="BU86" s="238">
        <f t="shared" si="118"/>
        <v>-6.4346750150434673E-11</v>
      </c>
      <c r="BV86" s="238">
        <f t="shared" si="118"/>
        <v>-6.4346750150434673E-11</v>
      </c>
      <c r="BW86" s="238">
        <f t="shared" si="118"/>
        <v>-6.4346750150434673E-11</v>
      </c>
      <c r="BX86" s="238">
        <f t="shared" si="118"/>
        <v>-6.4346750150434673E-11</v>
      </c>
      <c r="BY86" s="238">
        <f t="shared" si="118"/>
        <v>-6.4346750150434673E-11</v>
      </c>
      <c r="BZ86" s="238">
        <f t="shared" si="118"/>
        <v>-6.4346750150434673E-11</v>
      </c>
      <c r="CA86" s="238">
        <f t="shared" si="118"/>
        <v>-6.4346750150434673E-11</v>
      </c>
      <c r="CB86" s="238">
        <f t="shared" si="118"/>
        <v>-6.4346750150434673E-11</v>
      </c>
      <c r="CC86" s="238">
        <f t="shared" si="118"/>
        <v>-6.4346750150434673E-11</v>
      </c>
      <c r="CD86" s="238">
        <f t="shared" si="118"/>
        <v>-6.4346750150434673E-11</v>
      </c>
      <c r="CE86" s="238">
        <f t="shared" si="118"/>
        <v>-6.4346750150434673E-11</v>
      </c>
      <c r="CF86" s="238">
        <f t="shared" si="118"/>
        <v>-6.4346750150434673E-11</v>
      </c>
      <c r="CG86" s="238">
        <f t="shared" si="118"/>
        <v>-6.4346750150434673E-11</v>
      </c>
      <c r="CH86" s="238">
        <f t="shared" si="118"/>
        <v>-6.4346750150434673E-11</v>
      </c>
      <c r="CI86" s="238">
        <f t="shared" si="118"/>
        <v>-6.4346750150434673E-11</v>
      </c>
      <c r="CJ86" s="238">
        <f t="shared" si="118"/>
        <v>-6.4346750150434673E-11</v>
      </c>
      <c r="CK86" s="238">
        <f t="shared" si="118"/>
        <v>-6.4346750150434673E-11</v>
      </c>
      <c r="CL86" s="238">
        <f t="shared" si="118"/>
        <v>-6.4346750150434673E-11</v>
      </c>
      <c r="CM86" s="238">
        <f t="shared" si="118"/>
        <v>-6.4346750150434673E-11</v>
      </c>
      <c r="CN86" s="238">
        <f t="shared" si="118"/>
        <v>-6.4346750150434673E-11</v>
      </c>
      <c r="CO86" s="238">
        <f t="shared" si="118"/>
        <v>-6.4346750150434673E-11</v>
      </c>
      <c r="CP86" s="238">
        <f t="shared" si="118"/>
        <v>-6.4346750150434673E-11</v>
      </c>
      <c r="CQ86" s="238">
        <f t="shared" si="118"/>
        <v>-6.4346750150434673E-11</v>
      </c>
      <c r="CR86" s="238">
        <f t="shared" si="118"/>
        <v>-6.4346750150434673E-11</v>
      </c>
      <c r="CS86" s="238">
        <f t="shared" si="118"/>
        <v>-6.4346750150434673E-11</v>
      </c>
      <c r="CT86" s="238">
        <f t="shared" si="118"/>
        <v>-6.4346750150434673E-11</v>
      </c>
      <c r="CU86" s="238">
        <f t="shared" si="118"/>
        <v>-6.4346750150434673E-11</v>
      </c>
      <c r="CV86" s="238">
        <f t="shared" si="118"/>
        <v>-6.4346750150434673E-11</v>
      </c>
      <c r="CW86" s="238">
        <f t="shared" si="118"/>
        <v>-6.4346750150434673E-11</v>
      </c>
      <c r="CX86" s="238">
        <f t="shared" si="118"/>
        <v>-6.4346750150434673E-11</v>
      </c>
      <c r="CY86" s="238">
        <f t="shared" si="118"/>
        <v>-6.4346750150434673E-11</v>
      </c>
      <c r="CZ86" s="238">
        <f t="shared" si="118"/>
        <v>-6.4346750150434673E-11</v>
      </c>
      <c r="DA86" s="238">
        <f t="shared" si="118"/>
        <v>-6.4346750150434673E-11</v>
      </c>
      <c r="DB86" s="238">
        <f t="shared" si="118"/>
        <v>-6.4346750150434673E-11</v>
      </c>
      <c r="DC86" s="238">
        <f t="shared" si="118"/>
        <v>-6.4346750150434673E-11</v>
      </c>
      <c r="DD86" s="238">
        <f t="shared" si="118"/>
        <v>-6.4346750150434673E-11</v>
      </c>
      <c r="DE86" s="238">
        <f t="shared" si="118"/>
        <v>-6.4346750150434673E-11</v>
      </c>
      <c r="DF86" s="238">
        <f t="shared" si="118"/>
        <v>-6.4346750150434673E-11</v>
      </c>
      <c r="DG86" s="238">
        <f t="shared" si="118"/>
        <v>-6.4346750150434673E-11</v>
      </c>
      <c r="DH86" s="238">
        <f t="shared" si="118"/>
        <v>-6.4346750150434673E-11</v>
      </c>
      <c r="DI86" s="238">
        <f t="shared" si="118"/>
        <v>-6.4346750150434673E-11</v>
      </c>
      <c r="DJ86" s="238">
        <f t="shared" si="118"/>
        <v>-6.4346750150434673E-11</v>
      </c>
      <c r="DK86" s="238">
        <f t="shared" si="118"/>
        <v>-6.4346750150434673E-11</v>
      </c>
      <c r="DL86" s="238">
        <f t="shared" si="118"/>
        <v>-6.4346750150434673E-11</v>
      </c>
      <c r="DM86" s="238">
        <f t="shared" si="118"/>
        <v>-6.4346750150434673E-11</v>
      </c>
      <c r="DN86" s="238">
        <f t="shared" si="118"/>
        <v>-6.4346750150434673E-11</v>
      </c>
      <c r="DO86" s="238">
        <f t="shared" si="118"/>
        <v>-6.4346750150434673E-11</v>
      </c>
      <c r="DP86" s="238">
        <f t="shared" si="118"/>
        <v>-6.4346750150434673E-11</v>
      </c>
      <c r="DQ86" s="238">
        <f t="shared" ref="DQ86:GB86" si="119" xml:space="preserve"> DQ84 + DQ77</f>
        <v>-6.4346750150434673E-11</v>
      </c>
      <c r="DR86" s="238">
        <f t="shared" si="119"/>
        <v>-6.4346750150434673E-11</v>
      </c>
      <c r="DS86" s="238">
        <f t="shared" si="119"/>
        <v>-6.4346750150434673E-11</v>
      </c>
      <c r="DT86" s="238">
        <f t="shared" si="119"/>
        <v>-6.4346750150434673E-11</v>
      </c>
      <c r="DU86" s="238">
        <f t="shared" si="119"/>
        <v>-6.4346750150434673E-11</v>
      </c>
      <c r="DV86" s="238">
        <f t="shared" si="119"/>
        <v>-6.4346750150434673E-11</v>
      </c>
      <c r="DW86" s="238">
        <f t="shared" si="119"/>
        <v>-6.4346750150434673E-11</v>
      </c>
      <c r="DX86" s="238">
        <f t="shared" si="119"/>
        <v>-6.4346750150434673E-11</v>
      </c>
      <c r="DY86" s="238">
        <f t="shared" si="119"/>
        <v>-6.4346750150434673E-11</v>
      </c>
      <c r="DZ86" s="238">
        <f t="shared" si="119"/>
        <v>-6.4346750150434673E-11</v>
      </c>
      <c r="EA86" s="238">
        <f t="shared" si="119"/>
        <v>-6.4346750150434673E-11</v>
      </c>
      <c r="EB86" s="238">
        <f t="shared" si="119"/>
        <v>-6.4346750150434673E-11</v>
      </c>
      <c r="EC86" s="238">
        <f t="shared" si="119"/>
        <v>-6.4346750150434673E-11</v>
      </c>
      <c r="ED86" s="238">
        <f t="shared" si="119"/>
        <v>-6.4346750150434673E-11</v>
      </c>
      <c r="EE86" s="238">
        <f t="shared" si="119"/>
        <v>-6.4346750150434673E-11</v>
      </c>
      <c r="EF86" s="238">
        <f t="shared" si="119"/>
        <v>-6.4346750150434673E-11</v>
      </c>
      <c r="EG86" s="238">
        <f t="shared" si="119"/>
        <v>-6.4346750150434673E-11</v>
      </c>
      <c r="EH86" s="238">
        <f t="shared" si="119"/>
        <v>-6.4346750150434673E-11</v>
      </c>
      <c r="EI86" s="238">
        <f t="shared" si="119"/>
        <v>-6.4346750150434673E-11</v>
      </c>
      <c r="EJ86" s="238">
        <f t="shared" si="119"/>
        <v>-6.4346750150434673E-11</v>
      </c>
      <c r="EK86" s="238">
        <f t="shared" si="119"/>
        <v>-6.4346750150434673E-11</v>
      </c>
      <c r="EL86" s="238">
        <f t="shared" si="119"/>
        <v>-6.4346750150434673E-11</v>
      </c>
      <c r="EM86" s="238">
        <f t="shared" si="119"/>
        <v>-6.4346750150434673E-11</v>
      </c>
      <c r="EN86" s="238">
        <f t="shared" si="119"/>
        <v>-6.4346750150434673E-11</v>
      </c>
      <c r="EO86" s="238">
        <f t="shared" si="119"/>
        <v>-6.4346750150434673E-11</v>
      </c>
      <c r="EP86" s="238">
        <f t="shared" si="119"/>
        <v>-6.4346750150434673E-11</v>
      </c>
      <c r="EQ86" s="238">
        <f t="shared" si="119"/>
        <v>-6.4346750150434673E-11</v>
      </c>
      <c r="ER86" s="238">
        <f t="shared" si="119"/>
        <v>-6.4346750150434673E-11</v>
      </c>
      <c r="ES86" s="238">
        <f t="shared" si="119"/>
        <v>-6.4346750150434673E-11</v>
      </c>
      <c r="ET86" s="238">
        <f t="shared" si="119"/>
        <v>-6.4346750150434673E-11</v>
      </c>
      <c r="EU86" s="238">
        <f t="shared" si="119"/>
        <v>-6.4346750150434673E-11</v>
      </c>
      <c r="EV86" s="238">
        <f t="shared" si="119"/>
        <v>-6.4346750150434673E-11</v>
      </c>
      <c r="EW86" s="238">
        <f t="shared" si="119"/>
        <v>-6.4346750150434673E-11</v>
      </c>
      <c r="EX86" s="238">
        <f t="shared" si="119"/>
        <v>-6.4346750150434673E-11</v>
      </c>
      <c r="EY86" s="238">
        <f t="shared" si="119"/>
        <v>-6.4346750150434673E-11</v>
      </c>
      <c r="EZ86" s="238">
        <f t="shared" si="119"/>
        <v>-6.4346750150434673E-11</v>
      </c>
      <c r="FA86" s="238">
        <f t="shared" si="119"/>
        <v>-6.4346750150434673E-11</v>
      </c>
      <c r="FB86" s="238">
        <f t="shared" si="119"/>
        <v>-6.4346750150434673E-11</v>
      </c>
      <c r="FC86" s="238">
        <f t="shared" si="119"/>
        <v>-6.4346750150434673E-11</v>
      </c>
      <c r="FD86" s="238">
        <f t="shared" si="119"/>
        <v>-6.4346750150434673E-11</v>
      </c>
      <c r="FE86" s="238">
        <f t="shared" si="119"/>
        <v>-6.4346750150434673E-11</v>
      </c>
      <c r="FF86" s="238">
        <f t="shared" si="119"/>
        <v>-6.4346750150434673E-11</v>
      </c>
      <c r="FG86" s="238">
        <f t="shared" si="119"/>
        <v>-6.4346750150434673E-11</v>
      </c>
      <c r="FH86" s="238">
        <f t="shared" si="119"/>
        <v>-6.4346750150434673E-11</v>
      </c>
      <c r="FI86" s="238">
        <f t="shared" si="119"/>
        <v>-6.4346750150434673E-11</v>
      </c>
      <c r="FJ86" s="238">
        <f t="shared" si="119"/>
        <v>-6.4346750150434673E-11</v>
      </c>
      <c r="FK86" s="238">
        <f t="shared" si="119"/>
        <v>-6.4346750150434673E-11</v>
      </c>
      <c r="FL86" s="238">
        <f t="shared" si="119"/>
        <v>-6.4346750150434673E-11</v>
      </c>
      <c r="FM86" s="238">
        <f t="shared" si="119"/>
        <v>-6.4346750150434673E-11</v>
      </c>
      <c r="FN86" s="238">
        <f t="shared" si="119"/>
        <v>-6.4346750150434673E-11</v>
      </c>
      <c r="FO86" s="238">
        <f t="shared" si="119"/>
        <v>-6.4346750150434673E-11</v>
      </c>
      <c r="FP86" s="238">
        <f t="shared" si="119"/>
        <v>-6.4346750150434673E-11</v>
      </c>
      <c r="FQ86" s="238">
        <f t="shared" si="119"/>
        <v>-6.4346750150434673E-11</v>
      </c>
      <c r="FR86" s="238">
        <f t="shared" si="119"/>
        <v>-6.4346750150434673E-11</v>
      </c>
      <c r="FS86" s="238">
        <f t="shared" si="119"/>
        <v>-6.4346750150434673E-11</v>
      </c>
      <c r="FT86" s="238">
        <f t="shared" si="119"/>
        <v>-6.4346750150434673E-11</v>
      </c>
      <c r="FU86" s="238">
        <f t="shared" si="119"/>
        <v>-6.4346750150434673E-11</v>
      </c>
      <c r="FV86" s="238">
        <f t="shared" si="119"/>
        <v>-6.4346750150434673E-11</v>
      </c>
      <c r="FW86" s="238">
        <f t="shared" si="119"/>
        <v>-6.4346750150434673E-11</v>
      </c>
      <c r="FX86" s="238">
        <f t="shared" si="119"/>
        <v>-6.4346750150434673E-11</v>
      </c>
      <c r="FY86" s="238">
        <f t="shared" si="119"/>
        <v>-6.4346750150434673E-11</v>
      </c>
      <c r="FZ86" s="238">
        <f t="shared" si="119"/>
        <v>-6.4346750150434673E-11</v>
      </c>
      <c r="GA86" s="238">
        <f t="shared" si="119"/>
        <v>-6.4346750150434673E-11</v>
      </c>
      <c r="GB86" s="238">
        <f t="shared" si="119"/>
        <v>-6.4346750150434673E-11</v>
      </c>
      <c r="GC86" s="238">
        <f t="shared" ref="GC86:GJ86" si="120" xml:space="preserve"> GC84 + GC77</f>
        <v>-6.4346750150434673E-11</v>
      </c>
      <c r="GD86" s="238">
        <f t="shared" si="120"/>
        <v>-6.4346750150434673E-11</v>
      </c>
      <c r="GE86" s="238">
        <f t="shared" si="120"/>
        <v>-6.4346750150434673E-11</v>
      </c>
      <c r="GF86" s="238">
        <f t="shared" si="120"/>
        <v>-6.4346750150434673E-11</v>
      </c>
      <c r="GG86" s="238">
        <f t="shared" si="120"/>
        <v>-6.4346750150434673E-11</v>
      </c>
      <c r="GH86" s="238">
        <f t="shared" si="120"/>
        <v>-6.4346750150434673E-11</v>
      </c>
      <c r="GI86" s="238">
        <f t="shared" si="120"/>
        <v>-6.4346750150434673E-11</v>
      </c>
      <c r="GJ86" s="238">
        <f t="shared" si="120"/>
        <v>-6.4346750150434673E-11</v>
      </c>
    </row>
    <row r="87" spans="1:192" outlineLevel="1" x14ac:dyDescent="0.25">
      <c r="A87" s="211"/>
      <c r="D87" s="215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1"/>
      <c r="CA87" s="241"/>
      <c r="CB87" s="241"/>
      <c r="CC87" s="241"/>
      <c r="CD87" s="241"/>
      <c r="CE87" s="241"/>
      <c r="CF87" s="241"/>
      <c r="CG87" s="241"/>
      <c r="CH87" s="241"/>
      <c r="CI87" s="241"/>
      <c r="CJ87" s="241"/>
      <c r="CK87" s="241"/>
      <c r="CL87" s="241"/>
      <c r="CM87" s="241"/>
      <c r="CN87" s="241"/>
      <c r="CO87" s="241"/>
      <c r="CP87" s="241"/>
      <c r="CQ87" s="241"/>
      <c r="CR87" s="241"/>
      <c r="CS87" s="241"/>
      <c r="CT87" s="241"/>
      <c r="CU87" s="241"/>
      <c r="CV87" s="241"/>
      <c r="CW87" s="241"/>
      <c r="CX87" s="241"/>
      <c r="CY87" s="241"/>
      <c r="CZ87" s="241"/>
      <c r="DA87" s="241"/>
      <c r="DB87" s="241"/>
      <c r="DC87" s="241"/>
      <c r="DD87" s="241"/>
      <c r="DE87" s="241"/>
      <c r="DF87" s="241"/>
      <c r="DG87" s="241"/>
      <c r="DH87" s="241"/>
      <c r="DI87" s="241"/>
      <c r="DJ87" s="241"/>
      <c r="DK87" s="241"/>
      <c r="DL87" s="241"/>
      <c r="DM87" s="241"/>
      <c r="DN87" s="241"/>
      <c r="DO87" s="241"/>
      <c r="DP87" s="241"/>
      <c r="DQ87" s="241"/>
      <c r="DR87" s="241"/>
      <c r="DS87" s="241"/>
      <c r="DT87" s="241"/>
      <c r="DU87" s="241"/>
      <c r="DV87" s="241"/>
      <c r="DW87" s="241"/>
      <c r="DX87" s="241"/>
      <c r="DY87" s="241"/>
      <c r="DZ87" s="241"/>
      <c r="EA87" s="241"/>
      <c r="EB87" s="241"/>
      <c r="EC87" s="241"/>
      <c r="ED87" s="241"/>
      <c r="EE87" s="241"/>
      <c r="EF87" s="241"/>
      <c r="EG87" s="241"/>
      <c r="EH87" s="241"/>
      <c r="EI87" s="241"/>
      <c r="EJ87" s="241"/>
      <c r="EK87" s="241"/>
      <c r="EL87" s="241"/>
      <c r="EM87" s="241"/>
      <c r="EN87" s="241"/>
      <c r="EO87" s="241"/>
      <c r="EP87" s="241"/>
      <c r="EQ87" s="241"/>
      <c r="ER87" s="241"/>
      <c r="ES87" s="241"/>
      <c r="ET87" s="241"/>
      <c r="EU87" s="241"/>
      <c r="EV87" s="241"/>
      <c r="EW87" s="241"/>
      <c r="EX87" s="241"/>
      <c r="EY87" s="241"/>
      <c r="EZ87" s="241"/>
      <c r="FA87" s="241"/>
      <c r="FB87" s="241"/>
      <c r="FC87" s="241"/>
      <c r="FD87" s="241"/>
      <c r="FE87" s="241"/>
      <c r="FF87" s="241"/>
      <c r="FG87" s="241"/>
      <c r="FH87" s="241"/>
      <c r="FI87" s="241"/>
      <c r="FJ87" s="241"/>
      <c r="FK87" s="241"/>
      <c r="FL87" s="241"/>
      <c r="FM87" s="241"/>
      <c r="FN87" s="241"/>
      <c r="FO87" s="241"/>
      <c r="FP87" s="241"/>
      <c r="FQ87" s="241"/>
      <c r="FR87" s="241"/>
      <c r="FS87" s="241"/>
      <c r="FT87" s="241"/>
      <c r="FU87" s="241"/>
      <c r="FV87" s="241"/>
      <c r="FW87" s="241"/>
      <c r="FX87" s="241"/>
      <c r="FY87" s="241"/>
      <c r="FZ87" s="241"/>
      <c r="GA87" s="241"/>
      <c r="GB87" s="241"/>
      <c r="GC87" s="241"/>
      <c r="GD87" s="241"/>
      <c r="GE87" s="241"/>
      <c r="GF87" s="241"/>
      <c r="GG87" s="241"/>
      <c r="GH87" s="241"/>
      <c r="GI87" s="241"/>
      <c r="GJ87" s="241"/>
    </row>
    <row r="88" spans="1:192" outlineLevel="1" x14ac:dyDescent="0.25">
      <c r="A88" s="211"/>
      <c r="D88" s="215"/>
      <c r="E88" s="241" t="str">
        <f xml:space="preserve"> Ops!E$89</f>
        <v>Accounts payable balance</v>
      </c>
      <c r="F88" s="241">
        <f xml:space="preserve"> Ops!F$89</f>
        <v>0</v>
      </c>
      <c r="G88" s="241" t="str">
        <f xml:space="preserve"> Ops!G$89</f>
        <v>$ 000s</v>
      </c>
      <c r="H88" s="241">
        <f xml:space="preserve"> Ops!H$89</f>
        <v>0</v>
      </c>
      <c r="I88" s="241">
        <f xml:space="preserve"> Ops!I$89</f>
        <v>0</v>
      </c>
      <c r="J88" s="241">
        <f xml:space="preserve"> Ops!J$89</f>
        <v>0</v>
      </c>
      <c r="K88" s="241">
        <f xml:space="preserve"> Ops!K$89</f>
        <v>0</v>
      </c>
      <c r="L88" s="241">
        <f xml:space="preserve"> Ops!L$89</f>
        <v>0</v>
      </c>
      <c r="M88" s="241">
        <f xml:space="preserve"> Ops!M$89</f>
        <v>0</v>
      </c>
      <c r="N88" s="241">
        <f xml:space="preserve"> Ops!N$89</f>
        <v>0</v>
      </c>
      <c r="O88" s="241">
        <f xml:space="preserve"> Ops!O$89</f>
        <v>0</v>
      </c>
      <c r="P88" s="241">
        <f xml:space="preserve"> Ops!P$89</f>
        <v>0</v>
      </c>
      <c r="Q88" s="241">
        <f xml:space="preserve"> Ops!Q$89</f>
        <v>1197.282944240902</v>
      </c>
      <c r="R88" s="241">
        <f xml:space="preserve"> Ops!R$89</f>
        <v>1229.3384720558579</v>
      </c>
      <c r="S88" s="241">
        <f xml:space="preserve"> Ops!S$89</f>
        <v>1209.2949100114683</v>
      </c>
      <c r="T88" s="241">
        <f xml:space="preserve"> Ops!T$89</f>
        <v>1253.9252414969742</v>
      </c>
      <c r="U88" s="241">
        <f xml:space="preserve"> Ops!U$89</f>
        <v>1233.4808082116979</v>
      </c>
      <c r="V88" s="241">
        <f xml:space="preserve"> Ops!V$89</f>
        <v>1279.0037463269136</v>
      </c>
      <c r="W88" s="241">
        <f xml:space="preserve"> Ops!W$89</f>
        <v>1258.1504243759318</v>
      </c>
      <c r="X88" s="241">
        <f xml:space="preserve"> Ops!X$89</f>
        <v>1297.4157782795328</v>
      </c>
      <c r="Y88" s="241">
        <f xml:space="preserve"> Ops!Y$89</f>
        <v>1283.3134328634505</v>
      </c>
      <c r="Z88" s="241">
        <f xml:space="preserve"> Ops!Z$89</f>
        <v>1330.7476938038981</v>
      </c>
      <c r="AA88" s="241">
        <f xml:space="preserve"> Ops!AA$89</f>
        <v>1309.050720535357</v>
      </c>
      <c r="AB88" s="241">
        <f xml:space="preserve"> Ops!AB$89</f>
        <v>1357.3626476799764</v>
      </c>
      <c r="AC88" s="241">
        <f xml:space="preserve"> Ops!AC$89</f>
        <v>1335.2317349460636</v>
      </c>
      <c r="AD88" s="241">
        <f xml:space="preserve"> Ops!AD$89</f>
        <v>1384.5099006335759</v>
      </c>
      <c r="AE88" s="241">
        <f xml:space="preserve"> Ops!AE$89</f>
        <v>1361.9363696449855</v>
      </c>
      <c r="AF88" s="241">
        <f xml:space="preserve"> Ops!AF$89</f>
        <v>1404.4407574448942</v>
      </c>
      <c r="AG88" s="241">
        <f xml:space="preserve"> Ops!AG$89</f>
        <v>1389.1750970378853</v>
      </c>
      <c r="AH88" s="241">
        <f xml:space="preserve"> Ops!AH$89</f>
        <v>1440.5222522670147</v>
      </c>
      <c r="AI88" s="241">
        <f xml:space="preserve"> Ops!AI$89</f>
        <v>1417.035476414836</v>
      </c>
      <c r="AJ88" s="241">
        <f xml:space="preserve"> Ops!AJ$89</f>
        <v>1469.3326973123558</v>
      </c>
      <c r="AK88" s="241">
        <f xml:space="preserve"> Ops!AK$89</f>
        <v>1445.3761859431324</v>
      </c>
      <c r="AL88" s="241">
        <f xml:space="preserve"> Ops!AL$89</f>
        <v>1498.7193512586027</v>
      </c>
      <c r="AM88" s="241">
        <f xml:space="preserve"> Ops!AM$89</f>
        <v>1474.2837096619951</v>
      </c>
      <c r="AN88" s="241">
        <f xml:space="preserve"> Ops!AN$89</f>
        <v>1520.294322139358</v>
      </c>
      <c r="AO88" s="241">
        <f xml:space="preserve"> Ops!AO$89</f>
        <v>1503.769383855235</v>
      </c>
      <c r="AP88" s="241">
        <f xml:space="preserve"> Ops!AP$89</f>
        <v>1559.3522114960924</v>
      </c>
      <c r="AQ88" s="241">
        <f xml:space="preserve"> Ops!AQ$89</f>
        <v>1533.9279906564825</v>
      </c>
      <c r="AR88" s="241">
        <f xml:space="preserve"> Ops!AR$89</f>
        <v>1590.5392557260138</v>
      </c>
      <c r="AS88" s="241">
        <f xml:space="preserve"> Ops!AS$89</f>
        <v>1564.6065504696116</v>
      </c>
      <c r="AT88" s="241">
        <f xml:space="preserve"> Ops!AT$89</f>
        <v>1622.3500408405343</v>
      </c>
      <c r="AU88" s="241">
        <f xml:space="preserve"> Ops!AU$89</f>
        <v>1595.8986814790042</v>
      </c>
      <c r="AV88" s="241">
        <f xml:space="preserve"> Ops!AV$89</f>
        <v>1645.7047502196674</v>
      </c>
      <c r="AW88" s="241">
        <f xml:space="preserve"> Ops!AW$89</f>
        <v>1627.8166551085833</v>
      </c>
      <c r="AX88" s="241">
        <f xml:space="preserve"> Ops!AX$89</f>
        <v>1687.9845595380893</v>
      </c>
      <c r="AY88" s="241">
        <f xml:space="preserve"> Ops!AY$89</f>
        <v>1660.4630721543163</v>
      </c>
      <c r="AZ88" s="241">
        <f xml:space="preserve"> Ops!AZ$89</f>
        <v>1721.7442507288506</v>
      </c>
      <c r="BA88" s="241">
        <f xml:space="preserve"> Ops!BA$89</f>
        <v>1693.672333597402</v>
      </c>
      <c r="BB88" s="241">
        <f xml:space="preserve"> Ops!BB$89</f>
        <v>1756.1791357434286</v>
      </c>
      <c r="BC88" s="241">
        <f xml:space="preserve"> Ops!BC$89</f>
        <v>1727.5457802693509</v>
      </c>
      <c r="BD88" s="241">
        <f xml:space="preserve"> Ops!BD$89</f>
        <v>1781.4603958294047</v>
      </c>
      <c r="BE88" s="241">
        <f xml:space="preserve"> Ops!BE$89</f>
        <v>0</v>
      </c>
      <c r="BF88" s="241">
        <f xml:space="preserve"> Ops!BF$89</f>
        <v>0</v>
      </c>
      <c r="BG88" s="241">
        <f xml:space="preserve"> Ops!BG$89</f>
        <v>0</v>
      </c>
      <c r="BH88" s="241">
        <f xml:space="preserve"> Ops!BH$89</f>
        <v>0</v>
      </c>
      <c r="BI88" s="241">
        <f xml:space="preserve"> Ops!BI$89</f>
        <v>0</v>
      </c>
      <c r="BJ88" s="241">
        <f xml:space="preserve"> Ops!BJ$89</f>
        <v>0</v>
      </c>
      <c r="BK88" s="241">
        <f xml:space="preserve"> Ops!BK$89</f>
        <v>0</v>
      </c>
      <c r="BL88" s="241">
        <f xml:space="preserve"> Ops!BL$89</f>
        <v>0</v>
      </c>
      <c r="BM88" s="241">
        <f xml:space="preserve"> Ops!BM$89</f>
        <v>0</v>
      </c>
      <c r="BN88" s="241">
        <f xml:space="preserve"> Ops!BN$89</f>
        <v>0</v>
      </c>
      <c r="BO88" s="241">
        <f xml:space="preserve"> Ops!BO$89</f>
        <v>0</v>
      </c>
      <c r="BP88" s="241">
        <f xml:space="preserve"> Ops!BP$89</f>
        <v>0</v>
      </c>
      <c r="BQ88" s="241">
        <f xml:space="preserve"> Ops!BQ$89</f>
        <v>0</v>
      </c>
      <c r="BR88" s="241">
        <f xml:space="preserve"> Ops!BR$89</f>
        <v>0</v>
      </c>
      <c r="BS88" s="241">
        <f xml:space="preserve"> Ops!BS$89</f>
        <v>0</v>
      </c>
      <c r="BT88" s="241">
        <f xml:space="preserve"> Ops!BT$89</f>
        <v>0</v>
      </c>
      <c r="BU88" s="241">
        <f xml:space="preserve"> Ops!BU$89</f>
        <v>0</v>
      </c>
      <c r="BV88" s="241">
        <f xml:space="preserve"> Ops!BV$89</f>
        <v>0</v>
      </c>
      <c r="BW88" s="241">
        <f xml:space="preserve"> Ops!BW$89</f>
        <v>0</v>
      </c>
      <c r="BX88" s="241">
        <f xml:space="preserve"> Ops!BX$89</f>
        <v>0</v>
      </c>
      <c r="BY88" s="241">
        <f xml:space="preserve"> Ops!BY$89</f>
        <v>0</v>
      </c>
      <c r="BZ88" s="241">
        <f xml:space="preserve"> Ops!BZ$89</f>
        <v>0</v>
      </c>
      <c r="CA88" s="241">
        <f xml:space="preserve"> Ops!CA$89</f>
        <v>0</v>
      </c>
      <c r="CB88" s="241">
        <f xml:space="preserve"> Ops!CB$89</f>
        <v>0</v>
      </c>
      <c r="CC88" s="241">
        <f xml:space="preserve"> Ops!CC$89</f>
        <v>0</v>
      </c>
      <c r="CD88" s="241">
        <f xml:space="preserve"> Ops!CD$89</f>
        <v>0</v>
      </c>
      <c r="CE88" s="241">
        <f xml:space="preserve"> Ops!CE$89</f>
        <v>0</v>
      </c>
      <c r="CF88" s="241">
        <f xml:space="preserve"> Ops!CF$89</f>
        <v>0</v>
      </c>
      <c r="CG88" s="241">
        <f xml:space="preserve"> Ops!CG$89</f>
        <v>0</v>
      </c>
      <c r="CH88" s="241">
        <f xml:space="preserve"> Ops!CH$89</f>
        <v>0</v>
      </c>
      <c r="CI88" s="241">
        <f xml:space="preserve"> Ops!CI$89</f>
        <v>0</v>
      </c>
      <c r="CJ88" s="241">
        <f xml:space="preserve"> Ops!CJ$89</f>
        <v>0</v>
      </c>
      <c r="CK88" s="241">
        <f xml:space="preserve"> Ops!CK$89</f>
        <v>0</v>
      </c>
      <c r="CL88" s="241">
        <f xml:space="preserve"> Ops!CL$89</f>
        <v>0</v>
      </c>
      <c r="CM88" s="241">
        <f xml:space="preserve"> Ops!CM$89</f>
        <v>0</v>
      </c>
      <c r="CN88" s="241">
        <f xml:space="preserve"> Ops!CN$89</f>
        <v>0</v>
      </c>
      <c r="CO88" s="241">
        <f xml:space="preserve"> Ops!CO$89</f>
        <v>0</v>
      </c>
      <c r="CP88" s="241">
        <f xml:space="preserve"> Ops!CP$89</f>
        <v>0</v>
      </c>
      <c r="CQ88" s="241">
        <f xml:space="preserve"> Ops!CQ$89</f>
        <v>0</v>
      </c>
      <c r="CR88" s="241">
        <f xml:space="preserve"> Ops!CR$89</f>
        <v>0</v>
      </c>
      <c r="CS88" s="241">
        <f xml:space="preserve"> Ops!CS$89</f>
        <v>0</v>
      </c>
      <c r="CT88" s="241">
        <f xml:space="preserve"> Ops!CT$89</f>
        <v>0</v>
      </c>
      <c r="CU88" s="241">
        <f xml:space="preserve"> Ops!CU$89</f>
        <v>0</v>
      </c>
      <c r="CV88" s="241">
        <f xml:space="preserve"> Ops!CV$89</f>
        <v>0</v>
      </c>
      <c r="CW88" s="241">
        <f xml:space="preserve"> Ops!CW$89</f>
        <v>0</v>
      </c>
      <c r="CX88" s="241">
        <f xml:space="preserve"> Ops!CX$89</f>
        <v>0</v>
      </c>
      <c r="CY88" s="241">
        <f xml:space="preserve"> Ops!CY$89</f>
        <v>0</v>
      </c>
      <c r="CZ88" s="241">
        <f xml:space="preserve"> Ops!CZ$89</f>
        <v>0</v>
      </c>
      <c r="DA88" s="241">
        <f xml:space="preserve"> Ops!DA$89</f>
        <v>0</v>
      </c>
      <c r="DB88" s="241">
        <f xml:space="preserve"> Ops!DB$89</f>
        <v>0</v>
      </c>
      <c r="DC88" s="241">
        <f xml:space="preserve"> Ops!DC$89</f>
        <v>0</v>
      </c>
      <c r="DD88" s="241">
        <f xml:space="preserve"> Ops!DD$89</f>
        <v>0</v>
      </c>
      <c r="DE88" s="241">
        <f xml:space="preserve"> Ops!DE$89</f>
        <v>0</v>
      </c>
      <c r="DF88" s="241">
        <f xml:space="preserve"> Ops!DF$89</f>
        <v>0</v>
      </c>
      <c r="DG88" s="241">
        <f xml:space="preserve"> Ops!DG$89</f>
        <v>0</v>
      </c>
      <c r="DH88" s="241">
        <f xml:space="preserve"> Ops!DH$89</f>
        <v>0</v>
      </c>
      <c r="DI88" s="241">
        <f xml:space="preserve"> Ops!DI$89</f>
        <v>0</v>
      </c>
      <c r="DJ88" s="241">
        <f xml:space="preserve"> Ops!DJ$89</f>
        <v>0</v>
      </c>
      <c r="DK88" s="241">
        <f xml:space="preserve"> Ops!DK$89</f>
        <v>0</v>
      </c>
      <c r="DL88" s="241">
        <f xml:space="preserve"> Ops!DL$89</f>
        <v>0</v>
      </c>
      <c r="DM88" s="241">
        <f xml:space="preserve"> Ops!DM$89</f>
        <v>0</v>
      </c>
      <c r="DN88" s="241">
        <f xml:space="preserve"> Ops!DN$89</f>
        <v>0</v>
      </c>
      <c r="DO88" s="241">
        <f xml:space="preserve"> Ops!DO$89</f>
        <v>0</v>
      </c>
      <c r="DP88" s="241">
        <f xml:space="preserve"> Ops!DP$89</f>
        <v>0</v>
      </c>
      <c r="DQ88" s="241">
        <f xml:space="preserve"> Ops!DQ$89</f>
        <v>0</v>
      </c>
      <c r="DR88" s="241">
        <f xml:space="preserve"> Ops!DR$89</f>
        <v>0</v>
      </c>
      <c r="DS88" s="241">
        <f xml:space="preserve"> Ops!DS$89</f>
        <v>0</v>
      </c>
      <c r="DT88" s="241">
        <f xml:space="preserve"> Ops!DT$89</f>
        <v>0</v>
      </c>
      <c r="DU88" s="241">
        <f xml:space="preserve"> Ops!DU$89</f>
        <v>0</v>
      </c>
      <c r="DV88" s="241">
        <f xml:space="preserve"> Ops!DV$89</f>
        <v>0</v>
      </c>
      <c r="DW88" s="241">
        <f xml:space="preserve"> Ops!DW$89</f>
        <v>0</v>
      </c>
      <c r="DX88" s="241">
        <f xml:space="preserve"> Ops!DX$89</f>
        <v>0</v>
      </c>
      <c r="DY88" s="241">
        <f xml:space="preserve"> Ops!DY$89</f>
        <v>0</v>
      </c>
      <c r="DZ88" s="241">
        <f xml:space="preserve"> Ops!DZ$89</f>
        <v>0</v>
      </c>
      <c r="EA88" s="241">
        <f xml:space="preserve"> Ops!EA$89</f>
        <v>0</v>
      </c>
      <c r="EB88" s="241">
        <f xml:space="preserve"> Ops!EB$89</f>
        <v>0</v>
      </c>
      <c r="EC88" s="241">
        <f xml:space="preserve"> Ops!EC$89</f>
        <v>0</v>
      </c>
      <c r="ED88" s="241">
        <f xml:space="preserve"> Ops!ED$89</f>
        <v>0</v>
      </c>
      <c r="EE88" s="241">
        <f xml:space="preserve"> Ops!EE$89</f>
        <v>0</v>
      </c>
      <c r="EF88" s="241">
        <f xml:space="preserve"> Ops!EF$89</f>
        <v>0</v>
      </c>
      <c r="EG88" s="241">
        <f xml:space="preserve"> Ops!EG$89</f>
        <v>0</v>
      </c>
      <c r="EH88" s="241">
        <f xml:space="preserve"> Ops!EH$89</f>
        <v>0</v>
      </c>
      <c r="EI88" s="241">
        <f xml:space="preserve"> Ops!EI$89</f>
        <v>0</v>
      </c>
      <c r="EJ88" s="241">
        <f xml:space="preserve"> Ops!EJ$89</f>
        <v>0</v>
      </c>
      <c r="EK88" s="241">
        <f xml:space="preserve"> Ops!EK$89</f>
        <v>0</v>
      </c>
      <c r="EL88" s="241">
        <f xml:space="preserve"> Ops!EL$89</f>
        <v>0</v>
      </c>
      <c r="EM88" s="241">
        <f xml:space="preserve"> Ops!EM$89</f>
        <v>0</v>
      </c>
      <c r="EN88" s="241">
        <f xml:space="preserve"> Ops!EN$89</f>
        <v>0</v>
      </c>
      <c r="EO88" s="241">
        <f xml:space="preserve"> Ops!EO$89</f>
        <v>0</v>
      </c>
      <c r="EP88" s="241">
        <f xml:space="preserve"> Ops!EP$89</f>
        <v>0</v>
      </c>
      <c r="EQ88" s="241">
        <f xml:space="preserve"> Ops!EQ$89</f>
        <v>0</v>
      </c>
      <c r="ER88" s="241">
        <f xml:space="preserve"> Ops!ER$89</f>
        <v>0</v>
      </c>
      <c r="ES88" s="241">
        <f xml:space="preserve"> Ops!ES$89</f>
        <v>0</v>
      </c>
      <c r="ET88" s="241">
        <f xml:space="preserve"> Ops!ET$89</f>
        <v>0</v>
      </c>
      <c r="EU88" s="241">
        <f xml:space="preserve"> Ops!EU$89</f>
        <v>0</v>
      </c>
      <c r="EV88" s="241">
        <f xml:space="preserve"> Ops!EV$89</f>
        <v>0</v>
      </c>
      <c r="EW88" s="241">
        <f xml:space="preserve"> Ops!EW$89</f>
        <v>0</v>
      </c>
      <c r="EX88" s="241">
        <f xml:space="preserve"> Ops!EX$89</f>
        <v>0</v>
      </c>
      <c r="EY88" s="241">
        <f xml:space="preserve"> Ops!EY$89</f>
        <v>0</v>
      </c>
      <c r="EZ88" s="241">
        <f xml:space="preserve"> Ops!EZ$89</f>
        <v>0</v>
      </c>
      <c r="FA88" s="241">
        <f xml:space="preserve"> Ops!FA$89</f>
        <v>0</v>
      </c>
      <c r="FB88" s="241">
        <f xml:space="preserve"> Ops!FB$89</f>
        <v>0</v>
      </c>
      <c r="FC88" s="241">
        <f xml:space="preserve"> Ops!FC$89</f>
        <v>0</v>
      </c>
      <c r="FD88" s="241">
        <f xml:space="preserve"> Ops!FD$89</f>
        <v>0</v>
      </c>
      <c r="FE88" s="241">
        <f xml:space="preserve"> Ops!FE$89</f>
        <v>0</v>
      </c>
      <c r="FF88" s="241">
        <f xml:space="preserve"> Ops!FF$89</f>
        <v>0</v>
      </c>
      <c r="FG88" s="241">
        <f xml:space="preserve"> Ops!FG$89</f>
        <v>0</v>
      </c>
      <c r="FH88" s="241">
        <f xml:space="preserve"> Ops!FH$89</f>
        <v>0</v>
      </c>
      <c r="FI88" s="241">
        <f xml:space="preserve"> Ops!FI$89</f>
        <v>0</v>
      </c>
      <c r="FJ88" s="241">
        <f xml:space="preserve"> Ops!FJ$89</f>
        <v>0</v>
      </c>
      <c r="FK88" s="241">
        <f xml:space="preserve"> Ops!FK$89</f>
        <v>0</v>
      </c>
      <c r="FL88" s="241">
        <f xml:space="preserve"> Ops!FL$89</f>
        <v>0</v>
      </c>
      <c r="FM88" s="241">
        <f xml:space="preserve"> Ops!FM$89</f>
        <v>0</v>
      </c>
      <c r="FN88" s="241">
        <f xml:space="preserve"> Ops!FN$89</f>
        <v>0</v>
      </c>
      <c r="FO88" s="241">
        <f xml:space="preserve"> Ops!FO$89</f>
        <v>0</v>
      </c>
      <c r="FP88" s="241">
        <f xml:space="preserve"> Ops!FP$89</f>
        <v>0</v>
      </c>
      <c r="FQ88" s="241">
        <f xml:space="preserve"> Ops!FQ$89</f>
        <v>0</v>
      </c>
      <c r="FR88" s="241">
        <f xml:space="preserve"> Ops!FR$89</f>
        <v>0</v>
      </c>
      <c r="FS88" s="241">
        <f xml:space="preserve"> Ops!FS$89</f>
        <v>0</v>
      </c>
      <c r="FT88" s="241">
        <f xml:space="preserve"> Ops!FT$89</f>
        <v>0</v>
      </c>
      <c r="FU88" s="241">
        <f xml:space="preserve"> Ops!FU$89</f>
        <v>0</v>
      </c>
      <c r="FV88" s="241">
        <f xml:space="preserve"> Ops!FV$89</f>
        <v>0</v>
      </c>
      <c r="FW88" s="241">
        <f xml:space="preserve"> Ops!FW$89</f>
        <v>0</v>
      </c>
      <c r="FX88" s="241">
        <f xml:space="preserve"> Ops!FX$89</f>
        <v>0</v>
      </c>
      <c r="FY88" s="241">
        <f xml:space="preserve"> Ops!FY$89</f>
        <v>0</v>
      </c>
      <c r="FZ88" s="241">
        <f xml:space="preserve"> Ops!FZ$89</f>
        <v>0</v>
      </c>
      <c r="GA88" s="241">
        <f xml:space="preserve"> Ops!GA$89</f>
        <v>0</v>
      </c>
      <c r="GB88" s="241">
        <f xml:space="preserve"> Ops!GB$89</f>
        <v>0</v>
      </c>
      <c r="GC88" s="241">
        <f xml:space="preserve"> Ops!GC$89</f>
        <v>0</v>
      </c>
      <c r="GD88" s="241">
        <f xml:space="preserve"> Ops!GD$89</f>
        <v>0</v>
      </c>
      <c r="GE88" s="241">
        <f xml:space="preserve"> Ops!GE$89</f>
        <v>0</v>
      </c>
      <c r="GF88" s="241">
        <f xml:space="preserve"> Ops!GF$89</f>
        <v>0</v>
      </c>
      <c r="GG88" s="241">
        <f xml:space="preserve"> Ops!GG$89</f>
        <v>0</v>
      </c>
      <c r="GH88" s="241">
        <f xml:space="preserve"> Ops!GH$89</f>
        <v>0</v>
      </c>
      <c r="GI88" s="241">
        <f xml:space="preserve"> Ops!GI$89</f>
        <v>0</v>
      </c>
      <c r="GJ88" s="241">
        <f xml:space="preserve"> Ops!GJ$89</f>
        <v>0</v>
      </c>
    </row>
    <row r="89" spans="1:192" outlineLevel="1" x14ac:dyDescent="0.25">
      <c r="A89" s="211"/>
      <c r="D89" s="215"/>
      <c r="E89" s="241" t="str">
        <f xml:space="preserve"> Debt!E$110</f>
        <v>Senior debt balance</v>
      </c>
      <c r="F89" s="241">
        <f xml:space="preserve"> Debt!F$110</f>
        <v>0</v>
      </c>
      <c r="G89" s="241" t="str">
        <f xml:space="preserve"> Debt!G$110</f>
        <v>$ 000s</v>
      </c>
      <c r="H89" s="241">
        <f xml:space="preserve"> Debt!H$110</f>
        <v>0</v>
      </c>
      <c r="I89" s="241">
        <f xml:space="preserve"> Debt!I$110</f>
        <v>0</v>
      </c>
      <c r="J89" s="241">
        <f xml:space="preserve"> Debt!J$110</f>
        <v>0</v>
      </c>
      <c r="K89" s="241">
        <f xml:space="preserve"> Debt!K$110</f>
        <v>0</v>
      </c>
      <c r="L89" s="241">
        <f xml:space="preserve"> Debt!L$110</f>
        <v>0</v>
      </c>
      <c r="M89" s="241">
        <f xml:space="preserve"> Debt!M$110</f>
        <v>17320.323780675546</v>
      </c>
      <c r="N89" s="241">
        <f xml:space="preserve"> Debt!N$110</f>
        <v>91556.09289149617</v>
      </c>
      <c r="O89" s="241">
        <f xml:space="preserve"> Debt!O$110</f>
        <v>167076.06104078697</v>
      </c>
      <c r="P89" s="241">
        <f xml:space="preserve"> Debt!P$110</f>
        <v>257133.21698628788</v>
      </c>
      <c r="Q89" s="241">
        <f xml:space="preserve"> Debt!Q$110</f>
        <v>251257.27661897827</v>
      </c>
      <c r="R89" s="241">
        <f xml:space="preserve"> Debt!R$110</f>
        <v>245227.08658533002</v>
      </c>
      <c r="S89" s="241">
        <f xml:space="preserve"> Debt!S$110</f>
        <v>239089.97361977046</v>
      </c>
      <c r="T89" s="241">
        <f xml:space="preserve"> Debt!T$110</f>
        <v>232878.10222364115</v>
      </c>
      <c r="U89" s="241">
        <f xml:space="preserve"> Debt!U$110</f>
        <v>226559.48624610243</v>
      </c>
      <c r="V89" s="241">
        <f xml:space="preserve"> Debt!V$110</f>
        <v>220166.74712819414</v>
      </c>
      <c r="W89" s="241">
        <f xml:space="preserve"> Debt!W$110</f>
        <v>213659.2242313805</v>
      </c>
      <c r="X89" s="241">
        <f xml:space="preserve"> Debt!X$110</f>
        <v>207089.01646774923</v>
      </c>
      <c r="Y89" s="241">
        <f xml:space="preserve"> Debt!Y$110</f>
        <v>200400.97209574663</v>
      </c>
      <c r="Z89" s="241">
        <f xml:space="preserve"> Debt!Z$110</f>
        <v>193624.4639245281</v>
      </c>
      <c r="AA89" s="241">
        <f xml:space="preserve"> Debt!AA$110</f>
        <v>186915.12177799674</v>
      </c>
      <c r="AB89" s="241">
        <f xml:space="preserve"> Debt!AB$110</f>
        <v>180128.15746103026</v>
      </c>
      <c r="AC89" s="241">
        <f xml:space="preserve"> Debt!AC$110</f>
        <v>173202.29135132197</v>
      </c>
      <c r="AD89" s="241">
        <f xml:space="preserve"> Debt!AD$110</f>
        <v>166198.53911027435</v>
      </c>
      <c r="AE89" s="241">
        <f xml:space="preserve"> Debt!AE$110</f>
        <v>159046.36944803482</v>
      </c>
      <c r="AF89" s="241">
        <f xml:space="preserve"> Debt!AF$110</f>
        <v>151822.8619555386</v>
      </c>
      <c r="AG89" s="241">
        <f xml:space="preserve"> Debt!AG$110</f>
        <v>144449.80796410478</v>
      </c>
      <c r="AH89" s="241">
        <f xml:space="preserve"> Debt!AH$110</f>
        <v>136984.81527385849</v>
      </c>
      <c r="AI89" s="241">
        <f xml:space="preserve"> Debt!AI$110</f>
        <v>129350.86496025068</v>
      </c>
      <c r="AJ89" s="241">
        <f xml:space="preserve"> Debt!AJ$110</f>
        <v>121639.6302924669</v>
      </c>
      <c r="AK89" s="241">
        <f xml:space="preserve"> Debt!AK$110</f>
        <v>113903.9128730473</v>
      </c>
      <c r="AL89" s="241">
        <f xml:space="preserve"> Debt!AL$110</f>
        <v>106082.49098180117</v>
      </c>
      <c r="AM89" s="241">
        <f xml:space="preserve"> Debt!AM$110</f>
        <v>98066.169696416735</v>
      </c>
      <c r="AN89" s="241">
        <f xml:space="preserve"> Debt!AN$110</f>
        <v>89962.993314559761</v>
      </c>
      <c r="AO89" s="241">
        <f xml:space="preserve"> Debt!AO$110</f>
        <v>81667.508218942239</v>
      </c>
      <c r="AP89" s="241">
        <f xml:space="preserve"> Debt!AP$110</f>
        <v>73271.299488523407</v>
      </c>
      <c r="AQ89" s="241">
        <f xml:space="preserve"> Debt!AQ$110</f>
        <v>64654.233108364169</v>
      </c>
      <c r="AR89" s="241">
        <f xml:space="preserve"> Debt!AR$110</f>
        <v>55949.882527128255</v>
      </c>
      <c r="AS89" s="241">
        <f xml:space="preserve"> Debt!AS$110</f>
        <v>47011.018856532006</v>
      </c>
      <c r="AT89" s="241">
        <f xml:space="preserve"> Debt!AT$110</f>
        <v>37984.13840578185</v>
      </c>
      <c r="AU89" s="241">
        <f xml:space="preserve"> Debt!AU$110</f>
        <v>28708.193018658887</v>
      </c>
      <c r="AV89" s="241">
        <f xml:space="preserve"> Debt!AV$110</f>
        <v>19333.61301307891</v>
      </c>
      <c r="AW89" s="241">
        <f xml:space="preserve"> Debt!AW$110</f>
        <v>9718.3211676589017</v>
      </c>
      <c r="AX89" s="241">
        <f xml:space="preserve"> Debt!AX$110</f>
        <v>1.3278622645884752E-10</v>
      </c>
      <c r="AY89" s="241">
        <f xml:space="preserve"> Debt!AY$110</f>
        <v>1.3278622645884752E-10</v>
      </c>
      <c r="AZ89" s="241">
        <f xml:space="preserve"> Debt!AZ$110</f>
        <v>1.3278622645884752E-10</v>
      </c>
      <c r="BA89" s="241">
        <f xml:space="preserve"> Debt!BA$110</f>
        <v>1.3278622645884752E-10</v>
      </c>
      <c r="BB89" s="241">
        <f xml:space="preserve"> Debt!BB$110</f>
        <v>1.3278622645884752E-10</v>
      </c>
      <c r="BC89" s="241">
        <f xml:space="preserve"> Debt!BC$110</f>
        <v>1.3278622645884752E-10</v>
      </c>
      <c r="BD89" s="241">
        <f xml:space="preserve"> Debt!BD$110</f>
        <v>1.3278622645884752E-10</v>
      </c>
      <c r="BE89" s="241">
        <f xml:space="preserve"> Debt!BE$110</f>
        <v>1.3278622645884752E-10</v>
      </c>
      <c r="BF89" s="241">
        <f xml:space="preserve"> Debt!BF$110</f>
        <v>1.3278622645884752E-10</v>
      </c>
      <c r="BG89" s="241">
        <f xml:space="preserve"> Debt!BG$110</f>
        <v>1.3278622645884752E-10</v>
      </c>
      <c r="BH89" s="241">
        <f xml:space="preserve"> Debt!BH$110</f>
        <v>1.3278622645884752E-10</v>
      </c>
      <c r="BI89" s="241">
        <f xml:space="preserve"> Debt!BI$110</f>
        <v>1.3278622645884752E-10</v>
      </c>
      <c r="BJ89" s="241">
        <f xml:space="preserve"> Debt!BJ$110</f>
        <v>1.3278622645884752E-10</v>
      </c>
      <c r="BK89" s="241">
        <f xml:space="preserve"> Debt!BK$110</f>
        <v>1.3278622645884752E-10</v>
      </c>
      <c r="BL89" s="241">
        <f xml:space="preserve"> Debt!BL$110</f>
        <v>1.3278622645884752E-10</v>
      </c>
      <c r="BM89" s="241">
        <f xml:space="preserve"> Debt!BM$110</f>
        <v>1.3278622645884752E-10</v>
      </c>
      <c r="BN89" s="241">
        <f xml:space="preserve"> Debt!BN$110</f>
        <v>1.3278622645884752E-10</v>
      </c>
      <c r="BO89" s="241">
        <f xml:space="preserve"> Debt!BO$110</f>
        <v>1.3278622645884752E-10</v>
      </c>
      <c r="BP89" s="241">
        <f xml:space="preserve"> Debt!BP$110</f>
        <v>1.3278622645884752E-10</v>
      </c>
      <c r="BQ89" s="241">
        <f xml:space="preserve"> Debt!BQ$110</f>
        <v>1.3278622645884752E-10</v>
      </c>
      <c r="BR89" s="241">
        <f xml:space="preserve"> Debt!BR$110</f>
        <v>1.3278622645884752E-10</v>
      </c>
      <c r="BS89" s="241">
        <f xml:space="preserve"> Debt!BS$110</f>
        <v>1.3278622645884752E-10</v>
      </c>
      <c r="BT89" s="241">
        <f xml:space="preserve"> Debt!BT$110</f>
        <v>1.3278622645884752E-10</v>
      </c>
      <c r="BU89" s="241">
        <f xml:space="preserve"> Debt!BU$110</f>
        <v>1.3278622645884752E-10</v>
      </c>
      <c r="BV89" s="241">
        <f xml:space="preserve"> Debt!BV$110</f>
        <v>1.3278622645884752E-10</v>
      </c>
      <c r="BW89" s="241">
        <f xml:space="preserve"> Debt!BW$110</f>
        <v>1.3278622645884752E-10</v>
      </c>
      <c r="BX89" s="241">
        <f xml:space="preserve"> Debt!BX$110</f>
        <v>1.3278622645884752E-10</v>
      </c>
      <c r="BY89" s="241">
        <f xml:space="preserve"> Debt!BY$110</f>
        <v>1.3278622645884752E-10</v>
      </c>
      <c r="BZ89" s="241">
        <f xml:space="preserve"> Debt!BZ$110</f>
        <v>1.3278622645884752E-10</v>
      </c>
      <c r="CA89" s="241">
        <f xml:space="preserve"> Debt!CA$110</f>
        <v>1.3278622645884752E-10</v>
      </c>
      <c r="CB89" s="241">
        <f xml:space="preserve"> Debt!CB$110</f>
        <v>1.3278622645884752E-10</v>
      </c>
      <c r="CC89" s="241">
        <f xml:space="preserve"> Debt!CC$110</f>
        <v>1.3278622645884752E-10</v>
      </c>
      <c r="CD89" s="241">
        <f xml:space="preserve"> Debt!CD$110</f>
        <v>1.3278622645884752E-10</v>
      </c>
      <c r="CE89" s="241">
        <f xml:space="preserve"> Debt!CE$110</f>
        <v>1.3278622645884752E-10</v>
      </c>
      <c r="CF89" s="241">
        <f xml:space="preserve"> Debt!CF$110</f>
        <v>1.3278622645884752E-10</v>
      </c>
      <c r="CG89" s="241">
        <f xml:space="preserve"> Debt!CG$110</f>
        <v>1.3278622645884752E-10</v>
      </c>
      <c r="CH89" s="241">
        <f xml:space="preserve"> Debt!CH$110</f>
        <v>1.3278622645884752E-10</v>
      </c>
      <c r="CI89" s="241">
        <f xml:space="preserve"> Debt!CI$110</f>
        <v>1.3278622645884752E-10</v>
      </c>
      <c r="CJ89" s="241">
        <f xml:space="preserve"> Debt!CJ$110</f>
        <v>1.3278622645884752E-10</v>
      </c>
      <c r="CK89" s="241">
        <f xml:space="preserve"> Debt!CK$110</f>
        <v>1.3278622645884752E-10</v>
      </c>
      <c r="CL89" s="241">
        <f xml:space="preserve"> Debt!CL$110</f>
        <v>1.3278622645884752E-10</v>
      </c>
      <c r="CM89" s="241">
        <f xml:space="preserve"> Debt!CM$110</f>
        <v>1.3278622645884752E-10</v>
      </c>
      <c r="CN89" s="241">
        <f xml:space="preserve"> Debt!CN$110</f>
        <v>1.3278622645884752E-10</v>
      </c>
      <c r="CO89" s="241">
        <f xml:space="preserve"> Debt!CO$110</f>
        <v>1.3278622645884752E-10</v>
      </c>
      <c r="CP89" s="241">
        <f xml:space="preserve"> Debt!CP$110</f>
        <v>1.3278622645884752E-10</v>
      </c>
      <c r="CQ89" s="241">
        <f xml:space="preserve"> Debt!CQ$110</f>
        <v>1.3278622645884752E-10</v>
      </c>
      <c r="CR89" s="241">
        <f xml:space="preserve"> Debt!CR$110</f>
        <v>1.3278622645884752E-10</v>
      </c>
      <c r="CS89" s="241">
        <f xml:space="preserve"> Debt!CS$110</f>
        <v>1.3278622645884752E-10</v>
      </c>
      <c r="CT89" s="241">
        <f xml:space="preserve"> Debt!CT$110</f>
        <v>1.3278622645884752E-10</v>
      </c>
      <c r="CU89" s="241">
        <f xml:space="preserve"> Debt!CU$110</f>
        <v>1.3278622645884752E-10</v>
      </c>
      <c r="CV89" s="241">
        <f xml:space="preserve"> Debt!CV$110</f>
        <v>1.3278622645884752E-10</v>
      </c>
      <c r="CW89" s="241">
        <f xml:space="preserve"> Debt!CW$110</f>
        <v>1.3278622645884752E-10</v>
      </c>
      <c r="CX89" s="241">
        <f xml:space="preserve"> Debt!CX$110</f>
        <v>1.3278622645884752E-10</v>
      </c>
      <c r="CY89" s="241">
        <f xml:space="preserve"> Debt!CY$110</f>
        <v>1.3278622645884752E-10</v>
      </c>
      <c r="CZ89" s="241">
        <f xml:space="preserve"> Debt!CZ$110</f>
        <v>1.3278622645884752E-10</v>
      </c>
      <c r="DA89" s="241">
        <f xml:space="preserve"> Debt!DA$110</f>
        <v>1.3278622645884752E-10</v>
      </c>
      <c r="DB89" s="241">
        <f xml:space="preserve"> Debt!DB$110</f>
        <v>1.3278622645884752E-10</v>
      </c>
      <c r="DC89" s="241">
        <f xml:space="preserve"> Debt!DC$110</f>
        <v>1.3278622645884752E-10</v>
      </c>
      <c r="DD89" s="241">
        <f xml:space="preserve"> Debt!DD$110</f>
        <v>1.3278622645884752E-10</v>
      </c>
      <c r="DE89" s="241">
        <f xml:space="preserve"> Debt!DE$110</f>
        <v>1.3278622645884752E-10</v>
      </c>
      <c r="DF89" s="241">
        <f xml:space="preserve"> Debt!DF$110</f>
        <v>1.3278622645884752E-10</v>
      </c>
      <c r="DG89" s="241">
        <f xml:space="preserve"> Debt!DG$110</f>
        <v>1.3278622645884752E-10</v>
      </c>
      <c r="DH89" s="241">
        <f xml:space="preserve"> Debt!DH$110</f>
        <v>1.3278622645884752E-10</v>
      </c>
      <c r="DI89" s="241">
        <f xml:space="preserve"> Debt!DI$110</f>
        <v>1.3278622645884752E-10</v>
      </c>
      <c r="DJ89" s="241">
        <f xml:space="preserve"> Debt!DJ$110</f>
        <v>1.3278622645884752E-10</v>
      </c>
      <c r="DK89" s="241">
        <f xml:space="preserve"> Debt!DK$110</f>
        <v>1.3278622645884752E-10</v>
      </c>
      <c r="DL89" s="241">
        <f xml:space="preserve"> Debt!DL$110</f>
        <v>1.3278622645884752E-10</v>
      </c>
      <c r="DM89" s="241">
        <f xml:space="preserve"> Debt!DM$110</f>
        <v>1.3278622645884752E-10</v>
      </c>
      <c r="DN89" s="241">
        <f xml:space="preserve"> Debt!DN$110</f>
        <v>1.3278622645884752E-10</v>
      </c>
      <c r="DO89" s="241">
        <f xml:space="preserve"> Debt!DO$110</f>
        <v>1.3278622645884752E-10</v>
      </c>
      <c r="DP89" s="241">
        <f xml:space="preserve"> Debt!DP$110</f>
        <v>1.3278622645884752E-10</v>
      </c>
      <c r="DQ89" s="241">
        <f xml:space="preserve"> Debt!DQ$110</f>
        <v>1.3278622645884752E-10</v>
      </c>
      <c r="DR89" s="241">
        <f xml:space="preserve"> Debt!DR$110</f>
        <v>1.3278622645884752E-10</v>
      </c>
      <c r="DS89" s="241">
        <f xml:space="preserve"> Debt!DS$110</f>
        <v>1.3278622645884752E-10</v>
      </c>
      <c r="DT89" s="241">
        <f xml:space="preserve"> Debt!DT$110</f>
        <v>1.3278622645884752E-10</v>
      </c>
      <c r="DU89" s="241">
        <f xml:space="preserve"> Debt!DU$110</f>
        <v>1.3278622645884752E-10</v>
      </c>
      <c r="DV89" s="241">
        <f xml:space="preserve"> Debt!DV$110</f>
        <v>1.3278622645884752E-10</v>
      </c>
      <c r="DW89" s="241">
        <f xml:space="preserve"> Debt!DW$110</f>
        <v>1.3278622645884752E-10</v>
      </c>
      <c r="DX89" s="241">
        <f xml:space="preserve"> Debt!DX$110</f>
        <v>1.3278622645884752E-10</v>
      </c>
      <c r="DY89" s="241">
        <f xml:space="preserve"> Debt!DY$110</f>
        <v>1.3278622645884752E-10</v>
      </c>
      <c r="DZ89" s="241">
        <f xml:space="preserve"> Debt!DZ$110</f>
        <v>1.3278622645884752E-10</v>
      </c>
      <c r="EA89" s="241">
        <f xml:space="preserve"> Debt!EA$110</f>
        <v>1.3278622645884752E-10</v>
      </c>
      <c r="EB89" s="241">
        <f xml:space="preserve"> Debt!EB$110</f>
        <v>1.3278622645884752E-10</v>
      </c>
      <c r="EC89" s="241">
        <f xml:space="preserve"> Debt!EC$110</f>
        <v>1.3278622645884752E-10</v>
      </c>
      <c r="ED89" s="241">
        <f xml:space="preserve"> Debt!ED$110</f>
        <v>1.3278622645884752E-10</v>
      </c>
      <c r="EE89" s="241">
        <f xml:space="preserve"> Debt!EE$110</f>
        <v>1.3278622645884752E-10</v>
      </c>
      <c r="EF89" s="241">
        <f xml:space="preserve"> Debt!EF$110</f>
        <v>1.3278622645884752E-10</v>
      </c>
      <c r="EG89" s="241">
        <f xml:space="preserve"> Debt!EG$110</f>
        <v>1.3278622645884752E-10</v>
      </c>
      <c r="EH89" s="241">
        <f xml:space="preserve"> Debt!EH$110</f>
        <v>1.3278622645884752E-10</v>
      </c>
      <c r="EI89" s="241">
        <f xml:space="preserve"> Debt!EI$110</f>
        <v>1.3278622645884752E-10</v>
      </c>
      <c r="EJ89" s="241">
        <f xml:space="preserve"> Debt!EJ$110</f>
        <v>1.3278622645884752E-10</v>
      </c>
      <c r="EK89" s="241">
        <f xml:space="preserve"> Debt!EK$110</f>
        <v>1.3278622645884752E-10</v>
      </c>
      <c r="EL89" s="241">
        <f xml:space="preserve"> Debt!EL$110</f>
        <v>1.3278622645884752E-10</v>
      </c>
      <c r="EM89" s="241">
        <f xml:space="preserve"> Debt!EM$110</f>
        <v>1.3278622645884752E-10</v>
      </c>
      <c r="EN89" s="241">
        <f xml:space="preserve"> Debt!EN$110</f>
        <v>1.3278622645884752E-10</v>
      </c>
      <c r="EO89" s="241">
        <f xml:space="preserve"> Debt!EO$110</f>
        <v>1.3278622645884752E-10</v>
      </c>
      <c r="EP89" s="241">
        <f xml:space="preserve"> Debt!EP$110</f>
        <v>1.3278622645884752E-10</v>
      </c>
      <c r="EQ89" s="241">
        <f xml:space="preserve"> Debt!EQ$110</f>
        <v>1.3278622645884752E-10</v>
      </c>
      <c r="ER89" s="241">
        <f xml:space="preserve"> Debt!ER$110</f>
        <v>1.3278622645884752E-10</v>
      </c>
      <c r="ES89" s="241">
        <f xml:space="preserve"> Debt!ES$110</f>
        <v>1.3278622645884752E-10</v>
      </c>
      <c r="ET89" s="241">
        <f xml:space="preserve"> Debt!ET$110</f>
        <v>1.3278622645884752E-10</v>
      </c>
      <c r="EU89" s="241">
        <f xml:space="preserve"> Debt!EU$110</f>
        <v>1.3278622645884752E-10</v>
      </c>
      <c r="EV89" s="241">
        <f xml:space="preserve"> Debt!EV$110</f>
        <v>1.3278622645884752E-10</v>
      </c>
      <c r="EW89" s="241">
        <f xml:space="preserve"> Debt!EW$110</f>
        <v>1.3278622645884752E-10</v>
      </c>
      <c r="EX89" s="241">
        <f xml:space="preserve"> Debt!EX$110</f>
        <v>1.3278622645884752E-10</v>
      </c>
      <c r="EY89" s="241">
        <f xml:space="preserve"> Debt!EY$110</f>
        <v>1.3278622645884752E-10</v>
      </c>
      <c r="EZ89" s="241">
        <f xml:space="preserve"> Debt!EZ$110</f>
        <v>1.3278622645884752E-10</v>
      </c>
      <c r="FA89" s="241">
        <f xml:space="preserve"> Debt!FA$110</f>
        <v>1.3278622645884752E-10</v>
      </c>
      <c r="FB89" s="241">
        <f xml:space="preserve"> Debt!FB$110</f>
        <v>1.3278622645884752E-10</v>
      </c>
      <c r="FC89" s="241">
        <f xml:space="preserve"> Debt!FC$110</f>
        <v>1.3278622645884752E-10</v>
      </c>
      <c r="FD89" s="241">
        <f xml:space="preserve"> Debt!FD$110</f>
        <v>1.3278622645884752E-10</v>
      </c>
      <c r="FE89" s="241">
        <f xml:space="preserve"> Debt!FE$110</f>
        <v>1.3278622645884752E-10</v>
      </c>
      <c r="FF89" s="241">
        <f xml:space="preserve"> Debt!FF$110</f>
        <v>1.3278622645884752E-10</v>
      </c>
      <c r="FG89" s="241">
        <f xml:space="preserve"> Debt!FG$110</f>
        <v>1.3278622645884752E-10</v>
      </c>
      <c r="FH89" s="241">
        <f xml:space="preserve"> Debt!FH$110</f>
        <v>1.3278622645884752E-10</v>
      </c>
      <c r="FI89" s="241">
        <f xml:space="preserve"> Debt!FI$110</f>
        <v>1.3278622645884752E-10</v>
      </c>
      <c r="FJ89" s="241">
        <f xml:space="preserve"> Debt!FJ$110</f>
        <v>1.3278622645884752E-10</v>
      </c>
      <c r="FK89" s="241">
        <f xml:space="preserve"> Debt!FK$110</f>
        <v>1.3278622645884752E-10</v>
      </c>
      <c r="FL89" s="241">
        <f xml:space="preserve"> Debt!FL$110</f>
        <v>1.3278622645884752E-10</v>
      </c>
      <c r="FM89" s="241">
        <f xml:space="preserve"> Debt!FM$110</f>
        <v>1.3278622645884752E-10</v>
      </c>
      <c r="FN89" s="241">
        <f xml:space="preserve"> Debt!FN$110</f>
        <v>1.3278622645884752E-10</v>
      </c>
      <c r="FO89" s="241">
        <f xml:space="preserve"> Debt!FO$110</f>
        <v>1.3278622645884752E-10</v>
      </c>
      <c r="FP89" s="241">
        <f xml:space="preserve"> Debt!FP$110</f>
        <v>1.3278622645884752E-10</v>
      </c>
      <c r="FQ89" s="241">
        <f xml:space="preserve"> Debt!FQ$110</f>
        <v>1.3278622645884752E-10</v>
      </c>
      <c r="FR89" s="241">
        <f xml:space="preserve"> Debt!FR$110</f>
        <v>1.3278622645884752E-10</v>
      </c>
      <c r="FS89" s="241">
        <f xml:space="preserve"> Debt!FS$110</f>
        <v>1.3278622645884752E-10</v>
      </c>
      <c r="FT89" s="241">
        <f xml:space="preserve"> Debt!FT$110</f>
        <v>1.3278622645884752E-10</v>
      </c>
      <c r="FU89" s="241">
        <f xml:space="preserve"> Debt!FU$110</f>
        <v>1.3278622645884752E-10</v>
      </c>
      <c r="FV89" s="241">
        <f xml:space="preserve"> Debt!FV$110</f>
        <v>1.3278622645884752E-10</v>
      </c>
      <c r="FW89" s="241">
        <f xml:space="preserve"> Debt!FW$110</f>
        <v>1.3278622645884752E-10</v>
      </c>
      <c r="FX89" s="241">
        <f xml:space="preserve"> Debt!FX$110</f>
        <v>1.3278622645884752E-10</v>
      </c>
      <c r="FY89" s="241">
        <f xml:space="preserve"> Debt!FY$110</f>
        <v>1.3278622645884752E-10</v>
      </c>
      <c r="FZ89" s="241">
        <f xml:space="preserve"> Debt!FZ$110</f>
        <v>1.3278622645884752E-10</v>
      </c>
      <c r="GA89" s="241">
        <f xml:space="preserve"> Debt!GA$110</f>
        <v>1.3278622645884752E-10</v>
      </c>
      <c r="GB89" s="241">
        <f xml:space="preserve"> Debt!GB$110</f>
        <v>1.3278622645884752E-10</v>
      </c>
      <c r="GC89" s="241">
        <f xml:space="preserve"> Debt!GC$110</f>
        <v>1.3278622645884752E-10</v>
      </c>
      <c r="GD89" s="241">
        <f xml:space="preserve"> Debt!GD$110</f>
        <v>1.3278622645884752E-10</v>
      </c>
      <c r="GE89" s="241">
        <f xml:space="preserve"> Debt!GE$110</f>
        <v>1.3278622645884752E-10</v>
      </c>
      <c r="GF89" s="241">
        <f xml:space="preserve"> Debt!GF$110</f>
        <v>1.3278622645884752E-10</v>
      </c>
      <c r="GG89" s="241">
        <f xml:space="preserve"> Debt!GG$110</f>
        <v>1.3278622645884752E-10</v>
      </c>
      <c r="GH89" s="241">
        <f xml:space="preserve"> Debt!GH$110</f>
        <v>1.3278622645884752E-10</v>
      </c>
      <c r="GI89" s="241">
        <f xml:space="preserve"> Debt!GI$110</f>
        <v>1.3278622645884752E-10</v>
      </c>
      <c r="GJ89" s="241">
        <f xml:space="preserve"> Debt!GJ$110</f>
        <v>1.3278622645884752E-10</v>
      </c>
    </row>
    <row r="90" spans="1:192" s="197" customFormat="1" outlineLevel="1" x14ac:dyDescent="0.25">
      <c r="A90" s="211"/>
      <c r="B90" s="211"/>
      <c r="C90" s="212"/>
      <c r="D90" s="215"/>
      <c r="E90" s="294" t="str">
        <f xml:space="preserve"> Debt!E$206</f>
        <v>Equity bridge balance</v>
      </c>
      <c r="F90" s="294">
        <f xml:space="preserve"> Debt!F$206</f>
        <v>0</v>
      </c>
      <c r="G90" s="294" t="str">
        <f xml:space="preserve"> Debt!G$206</f>
        <v>$ 000s</v>
      </c>
      <c r="H90" s="294">
        <f xml:space="preserve"> Debt!H$206</f>
        <v>0</v>
      </c>
      <c r="I90" s="294">
        <f xml:space="preserve"> Debt!I$206</f>
        <v>0</v>
      </c>
      <c r="J90" s="294">
        <f xml:space="preserve"> Debt!J$206</f>
        <v>0</v>
      </c>
      <c r="K90" s="294">
        <f xml:space="preserve"> Debt!K$206</f>
        <v>0</v>
      </c>
      <c r="L90" s="294">
        <f xml:space="preserve"> Debt!L$206</f>
        <v>37364.972763359816</v>
      </c>
      <c r="M90" s="294">
        <f xml:space="preserve"> Debt!M$206</f>
        <v>93184.82088505046</v>
      </c>
      <c r="N90" s="294">
        <f xml:space="preserve"> Debt!N$206</f>
        <v>93184.82088505046</v>
      </c>
      <c r="O90" s="294">
        <f xml:space="preserve"> Debt!O$206</f>
        <v>93184.82088505046</v>
      </c>
      <c r="P90" s="294">
        <f xml:space="preserve"> Debt!P$206</f>
        <v>0</v>
      </c>
      <c r="Q90" s="294">
        <f xml:space="preserve"> Debt!Q$206</f>
        <v>0</v>
      </c>
      <c r="R90" s="294">
        <f xml:space="preserve"> Debt!R$206</f>
        <v>0</v>
      </c>
      <c r="S90" s="294">
        <f xml:space="preserve"> Debt!S$206</f>
        <v>0</v>
      </c>
      <c r="T90" s="294">
        <f xml:space="preserve"> Debt!T$206</f>
        <v>0</v>
      </c>
      <c r="U90" s="294">
        <f xml:space="preserve"> Debt!U$206</f>
        <v>0</v>
      </c>
      <c r="V90" s="294">
        <f xml:space="preserve"> Debt!V$206</f>
        <v>0</v>
      </c>
      <c r="W90" s="294">
        <f xml:space="preserve"> Debt!W$206</f>
        <v>0</v>
      </c>
      <c r="X90" s="294">
        <f xml:space="preserve"> Debt!X$206</f>
        <v>0</v>
      </c>
      <c r="Y90" s="294">
        <f xml:space="preserve"> Debt!Y$206</f>
        <v>0</v>
      </c>
      <c r="Z90" s="294">
        <f xml:space="preserve"> Debt!Z$206</f>
        <v>0</v>
      </c>
      <c r="AA90" s="294">
        <f xml:space="preserve"> Debt!AA$206</f>
        <v>0</v>
      </c>
      <c r="AB90" s="294">
        <f xml:space="preserve"> Debt!AB$206</f>
        <v>0</v>
      </c>
      <c r="AC90" s="294">
        <f xml:space="preserve"> Debt!AC$206</f>
        <v>0</v>
      </c>
      <c r="AD90" s="294">
        <f xml:space="preserve"> Debt!AD$206</f>
        <v>0</v>
      </c>
      <c r="AE90" s="294">
        <f xml:space="preserve"> Debt!AE$206</f>
        <v>0</v>
      </c>
      <c r="AF90" s="294">
        <f xml:space="preserve"> Debt!AF$206</f>
        <v>0</v>
      </c>
      <c r="AG90" s="294">
        <f xml:space="preserve"> Debt!AG$206</f>
        <v>0</v>
      </c>
      <c r="AH90" s="294">
        <f xml:space="preserve"> Debt!AH$206</f>
        <v>0</v>
      </c>
      <c r="AI90" s="294">
        <f xml:space="preserve"> Debt!AI$206</f>
        <v>0</v>
      </c>
      <c r="AJ90" s="294">
        <f xml:space="preserve"> Debt!AJ$206</f>
        <v>0</v>
      </c>
      <c r="AK90" s="294">
        <f xml:space="preserve"> Debt!AK$206</f>
        <v>0</v>
      </c>
      <c r="AL90" s="294">
        <f xml:space="preserve"> Debt!AL$206</f>
        <v>0</v>
      </c>
      <c r="AM90" s="294">
        <f xml:space="preserve"> Debt!AM$206</f>
        <v>0</v>
      </c>
      <c r="AN90" s="294">
        <f xml:space="preserve"> Debt!AN$206</f>
        <v>0</v>
      </c>
      <c r="AO90" s="294">
        <f xml:space="preserve"> Debt!AO$206</f>
        <v>0</v>
      </c>
      <c r="AP90" s="294">
        <f xml:space="preserve"> Debt!AP$206</f>
        <v>0</v>
      </c>
      <c r="AQ90" s="294">
        <f xml:space="preserve"> Debt!AQ$206</f>
        <v>0</v>
      </c>
      <c r="AR90" s="294">
        <f xml:space="preserve"> Debt!AR$206</f>
        <v>0</v>
      </c>
      <c r="AS90" s="294">
        <f xml:space="preserve"> Debt!AS$206</f>
        <v>0</v>
      </c>
      <c r="AT90" s="294">
        <f xml:space="preserve"> Debt!AT$206</f>
        <v>0</v>
      </c>
      <c r="AU90" s="294">
        <f xml:space="preserve"> Debt!AU$206</f>
        <v>0</v>
      </c>
      <c r="AV90" s="294">
        <f xml:space="preserve"> Debt!AV$206</f>
        <v>0</v>
      </c>
      <c r="AW90" s="294">
        <f xml:space="preserve"> Debt!AW$206</f>
        <v>0</v>
      </c>
      <c r="AX90" s="294">
        <f xml:space="preserve"> Debt!AX$206</f>
        <v>0</v>
      </c>
      <c r="AY90" s="294">
        <f xml:space="preserve"> Debt!AY$206</f>
        <v>0</v>
      </c>
      <c r="AZ90" s="294">
        <f xml:space="preserve"> Debt!AZ$206</f>
        <v>0</v>
      </c>
      <c r="BA90" s="294">
        <f xml:space="preserve"> Debt!BA$206</f>
        <v>0</v>
      </c>
      <c r="BB90" s="294">
        <f xml:space="preserve"> Debt!BB$206</f>
        <v>0</v>
      </c>
      <c r="BC90" s="294">
        <f xml:space="preserve"> Debt!BC$206</f>
        <v>0</v>
      </c>
      <c r="BD90" s="294">
        <f xml:space="preserve"> Debt!BD$206</f>
        <v>0</v>
      </c>
      <c r="BE90" s="294">
        <f xml:space="preserve"> Debt!BE$206</f>
        <v>0</v>
      </c>
      <c r="BF90" s="294">
        <f xml:space="preserve"> Debt!BF$206</f>
        <v>0</v>
      </c>
      <c r="BG90" s="294">
        <f xml:space="preserve"> Debt!BG$206</f>
        <v>0</v>
      </c>
      <c r="BH90" s="294">
        <f xml:space="preserve"> Debt!BH$206</f>
        <v>0</v>
      </c>
      <c r="BI90" s="294">
        <f xml:space="preserve"> Debt!BI$206</f>
        <v>0</v>
      </c>
      <c r="BJ90" s="294">
        <f xml:space="preserve"> Debt!BJ$206</f>
        <v>0</v>
      </c>
      <c r="BK90" s="294">
        <f xml:space="preserve"> Debt!BK$206</f>
        <v>0</v>
      </c>
      <c r="BL90" s="294">
        <f xml:space="preserve"> Debt!BL$206</f>
        <v>0</v>
      </c>
      <c r="BM90" s="294">
        <f xml:space="preserve"> Debt!BM$206</f>
        <v>0</v>
      </c>
      <c r="BN90" s="294">
        <f xml:space="preserve"> Debt!BN$206</f>
        <v>0</v>
      </c>
      <c r="BO90" s="294">
        <f xml:space="preserve"> Debt!BO$206</f>
        <v>0</v>
      </c>
      <c r="BP90" s="294">
        <f xml:space="preserve"> Debt!BP$206</f>
        <v>0</v>
      </c>
      <c r="BQ90" s="294">
        <f xml:space="preserve"> Debt!BQ$206</f>
        <v>0</v>
      </c>
      <c r="BR90" s="294">
        <f xml:space="preserve"> Debt!BR$206</f>
        <v>0</v>
      </c>
      <c r="BS90" s="294">
        <f xml:space="preserve"> Debt!BS$206</f>
        <v>0</v>
      </c>
      <c r="BT90" s="294">
        <f xml:space="preserve"> Debt!BT$206</f>
        <v>0</v>
      </c>
      <c r="BU90" s="294">
        <f xml:space="preserve"> Debt!BU$206</f>
        <v>0</v>
      </c>
      <c r="BV90" s="294">
        <f xml:space="preserve"> Debt!BV$206</f>
        <v>0</v>
      </c>
      <c r="BW90" s="294">
        <f xml:space="preserve"> Debt!BW$206</f>
        <v>0</v>
      </c>
      <c r="BX90" s="294">
        <f xml:space="preserve"> Debt!BX$206</f>
        <v>0</v>
      </c>
      <c r="BY90" s="294">
        <f xml:space="preserve"> Debt!BY$206</f>
        <v>0</v>
      </c>
      <c r="BZ90" s="294">
        <f xml:space="preserve"> Debt!BZ$206</f>
        <v>0</v>
      </c>
      <c r="CA90" s="294">
        <f xml:space="preserve"> Debt!CA$206</f>
        <v>0</v>
      </c>
      <c r="CB90" s="294">
        <f xml:space="preserve"> Debt!CB$206</f>
        <v>0</v>
      </c>
      <c r="CC90" s="294">
        <f xml:space="preserve"> Debt!CC$206</f>
        <v>0</v>
      </c>
      <c r="CD90" s="294">
        <f xml:space="preserve"> Debt!CD$206</f>
        <v>0</v>
      </c>
      <c r="CE90" s="294">
        <f xml:space="preserve"> Debt!CE$206</f>
        <v>0</v>
      </c>
      <c r="CF90" s="294">
        <f xml:space="preserve"> Debt!CF$206</f>
        <v>0</v>
      </c>
      <c r="CG90" s="294">
        <f xml:space="preserve"> Debt!CG$206</f>
        <v>0</v>
      </c>
      <c r="CH90" s="294">
        <f xml:space="preserve"> Debt!CH$206</f>
        <v>0</v>
      </c>
      <c r="CI90" s="294">
        <f xml:space="preserve"> Debt!CI$206</f>
        <v>0</v>
      </c>
      <c r="CJ90" s="294">
        <f xml:space="preserve"> Debt!CJ$206</f>
        <v>0</v>
      </c>
      <c r="CK90" s="294">
        <f xml:space="preserve"> Debt!CK$206</f>
        <v>0</v>
      </c>
      <c r="CL90" s="294">
        <f xml:space="preserve"> Debt!CL$206</f>
        <v>0</v>
      </c>
      <c r="CM90" s="294">
        <f xml:space="preserve"> Debt!CM$206</f>
        <v>0</v>
      </c>
      <c r="CN90" s="294">
        <f xml:space="preserve"> Debt!CN$206</f>
        <v>0</v>
      </c>
      <c r="CO90" s="294">
        <f xml:space="preserve"> Debt!CO$206</f>
        <v>0</v>
      </c>
      <c r="CP90" s="294">
        <f xml:space="preserve"> Debt!CP$206</f>
        <v>0</v>
      </c>
      <c r="CQ90" s="294">
        <f xml:space="preserve"> Debt!CQ$206</f>
        <v>0</v>
      </c>
      <c r="CR90" s="294">
        <f xml:space="preserve"> Debt!CR$206</f>
        <v>0</v>
      </c>
      <c r="CS90" s="294">
        <f xml:space="preserve"> Debt!CS$206</f>
        <v>0</v>
      </c>
      <c r="CT90" s="294">
        <f xml:space="preserve"> Debt!CT$206</f>
        <v>0</v>
      </c>
      <c r="CU90" s="294">
        <f xml:space="preserve"> Debt!CU$206</f>
        <v>0</v>
      </c>
      <c r="CV90" s="294">
        <f xml:space="preserve"> Debt!CV$206</f>
        <v>0</v>
      </c>
      <c r="CW90" s="294">
        <f xml:space="preserve"> Debt!CW$206</f>
        <v>0</v>
      </c>
      <c r="CX90" s="294">
        <f xml:space="preserve"> Debt!CX$206</f>
        <v>0</v>
      </c>
      <c r="CY90" s="294">
        <f xml:space="preserve"> Debt!CY$206</f>
        <v>0</v>
      </c>
      <c r="CZ90" s="294">
        <f xml:space="preserve"> Debt!CZ$206</f>
        <v>0</v>
      </c>
      <c r="DA90" s="294">
        <f xml:space="preserve"> Debt!DA$206</f>
        <v>0</v>
      </c>
      <c r="DB90" s="294">
        <f xml:space="preserve"> Debt!DB$206</f>
        <v>0</v>
      </c>
      <c r="DC90" s="294">
        <f xml:space="preserve"> Debt!DC$206</f>
        <v>0</v>
      </c>
      <c r="DD90" s="294">
        <f xml:space="preserve"> Debt!DD$206</f>
        <v>0</v>
      </c>
      <c r="DE90" s="294">
        <f xml:space="preserve"> Debt!DE$206</f>
        <v>0</v>
      </c>
      <c r="DF90" s="294">
        <f xml:space="preserve"> Debt!DF$206</f>
        <v>0</v>
      </c>
      <c r="DG90" s="294">
        <f xml:space="preserve"> Debt!DG$206</f>
        <v>0</v>
      </c>
      <c r="DH90" s="294">
        <f xml:space="preserve"> Debt!DH$206</f>
        <v>0</v>
      </c>
      <c r="DI90" s="294">
        <f xml:space="preserve"> Debt!DI$206</f>
        <v>0</v>
      </c>
      <c r="DJ90" s="294">
        <f xml:space="preserve"> Debt!DJ$206</f>
        <v>0</v>
      </c>
      <c r="DK90" s="294">
        <f xml:space="preserve"> Debt!DK$206</f>
        <v>0</v>
      </c>
      <c r="DL90" s="294">
        <f xml:space="preserve"> Debt!DL$206</f>
        <v>0</v>
      </c>
      <c r="DM90" s="294">
        <f xml:space="preserve"> Debt!DM$206</f>
        <v>0</v>
      </c>
      <c r="DN90" s="294">
        <f xml:space="preserve"> Debt!DN$206</f>
        <v>0</v>
      </c>
      <c r="DO90" s="294">
        <f xml:space="preserve"> Debt!DO$206</f>
        <v>0</v>
      </c>
      <c r="DP90" s="294">
        <f xml:space="preserve"> Debt!DP$206</f>
        <v>0</v>
      </c>
      <c r="DQ90" s="294">
        <f xml:space="preserve"> Debt!DQ$206</f>
        <v>0</v>
      </c>
      <c r="DR90" s="294">
        <f xml:space="preserve"> Debt!DR$206</f>
        <v>0</v>
      </c>
      <c r="DS90" s="294">
        <f xml:space="preserve"> Debt!DS$206</f>
        <v>0</v>
      </c>
      <c r="DT90" s="294">
        <f xml:space="preserve"> Debt!DT$206</f>
        <v>0</v>
      </c>
      <c r="DU90" s="294">
        <f xml:space="preserve"> Debt!DU$206</f>
        <v>0</v>
      </c>
      <c r="DV90" s="294">
        <f xml:space="preserve"> Debt!DV$206</f>
        <v>0</v>
      </c>
      <c r="DW90" s="294">
        <f xml:space="preserve"> Debt!DW$206</f>
        <v>0</v>
      </c>
      <c r="DX90" s="294">
        <f xml:space="preserve"> Debt!DX$206</f>
        <v>0</v>
      </c>
      <c r="DY90" s="294">
        <f xml:space="preserve"> Debt!DY$206</f>
        <v>0</v>
      </c>
      <c r="DZ90" s="294">
        <f xml:space="preserve"> Debt!DZ$206</f>
        <v>0</v>
      </c>
      <c r="EA90" s="294">
        <f xml:space="preserve"> Debt!EA$206</f>
        <v>0</v>
      </c>
      <c r="EB90" s="294">
        <f xml:space="preserve"> Debt!EB$206</f>
        <v>0</v>
      </c>
      <c r="EC90" s="294">
        <f xml:space="preserve"> Debt!EC$206</f>
        <v>0</v>
      </c>
      <c r="ED90" s="294">
        <f xml:space="preserve"> Debt!ED$206</f>
        <v>0</v>
      </c>
      <c r="EE90" s="294">
        <f xml:space="preserve"> Debt!EE$206</f>
        <v>0</v>
      </c>
      <c r="EF90" s="294">
        <f xml:space="preserve"> Debt!EF$206</f>
        <v>0</v>
      </c>
      <c r="EG90" s="294">
        <f xml:space="preserve"> Debt!EG$206</f>
        <v>0</v>
      </c>
      <c r="EH90" s="294">
        <f xml:space="preserve"> Debt!EH$206</f>
        <v>0</v>
      </c>
      <c r="EI90" s="294">
        <f xml:space="preserve"> Debt!EI$206</f>
        <v>0</v>
      </c>
      <c r="EJ90" s="294">
        <f xml:space="preserve"> Debt!EJ$206</f>
        <v>0</v>
      </c>
      <c r="EK90" s="294">
        <f xml:space="preserve"> Debt!EK$206</f>
        <v>0</v>
      </c>
      <c r="EL90" s="294">
        <f xml:space="preserve"> Debt!EL$206</f>
        <v>0</v>
      </c>
      <c r="EM90" s="294">
        <f xml:space="preserve"> Debt!EM$206</f>
        <v>0</v>
      </c>
      <c r="EN90" s="294">
        <f xml:space="preserve"> Debt!EN$206</f>
        <v>0</v>
      </c>
      <c r="EO90" s="294">
        <f xml:space="preserve"> Debt!EO$206</f>
        <v>0</v>
      </c>
      <c r="EP90" s="294">
        <f xml:space="preserve"> Debt!EP$206</f>
        <v>0</v>
      </c>
      <c r="EQ90" s="294">
        <f xml:space="preserve"> Debt!EQ$206</f>
        <v>0</v>
      </c>
      <c r="ER90" s="294">
        <f xml:space="preserve"> Debt!ER$206</f>
        <v>0</v>
      </c>
      <c r="ES90" s="294">
        <f xml:space="preserve"> Debt!ES$206</f>
        <v>0</v>
      </c>
      <c r="ET90" s="294">
        <f xml:space="preserve"> Debt!ET$206</f>
        <v>0</v>
      </c>
      <c r="EU90" s="294">
        <f xml:space="preserve"> Debt!EU$206</f>
        <v>0</v>
      </c>
      <c r="EV90" s="294">
        <f xml:space="preserve"> Debt!EV$206</f>
        <v>0</v>
      </c>
      <c r="EW90" s="294">
        <f xml:space="preserve"> Debt!EW$206</f>
        <v>0</v>
      </c>
      <c r="EX90" s="294">
        <f xml:space="preserve"> Debt!EX$206</f>
        <v>0</v>
      </c>
      <c r="EY90" s="294">
        <f xml:space="preserve"> Debt!EY$206</f>
        <v>0</v>
      </c>
      <c r="EZ90" s="294">
        <f xml:space="preserve"> Debt!EZ$206</f>
        <v>0</v>
      </c>
      <c r="FA90" s="294">
        <f xml:space="preserve"> Debt!FA$206</f>
        <v>0</v>
      </c>
      <c r="FB90" s="294">
        <f xml:space="preserve"> Debt!FB$206</f>
        <v>0</v>
      </c>
      <c r="FC90" s="294">
        <f xml:space="preserve"> Debt!FC$206</f>
        <v>0</v>
      </c>
      <c r="FD90" s="294">
        <f xml:space="preserve"> Debt!FD$206</f>
        <v>0</v>
      </c>
      <c r="FE90" s="294">
        <f xml:space="preserve"> Debt!FE$206</f>
        <v>0</v>
      </c>
      <c r="FF90" s="294">
        <f xml:space="preserve"> Debt!FF$206</f>
        <v>0</v>
      </c>
      <c r="FG90" s="294">
        <f xml:space="preserve"> Debt!FG$206</f>
        <v>0</v>
      </c>
      <c r="FH90" s="294">
        <f xml:space="preserve"> Debt!FH$206</f>
        <v>0</v>
      </c>
      <c r="FI90" s="294">
        <f xml:space="preserve"> Debt!FI$206</f>
        <v>0</v>
      </c>
      <c r="FJ90" s="294">
        <f xml:space="preserve"> Debt!FJ$206</f>
        <v>0</v>
      </c>
      <c r="FK90" s="294">
        <f xml:space="preserve"> Debt!FK$206</f>
        <v>0</v>
      </c>
      <c r="FL90" s="294">
        <f xml:space="preserve"> Debt!FL$206</f>
        <v>0</v>
      </c>
      <c r="FM90" s="294">
        <f xml:space="preserve"> Debt!FM$206</f>
        <v>0</v>
      </c>
      <c r="FN90" s="294">
        <f xml:space="preserve"> Debt!FN$206</f>
        <v>0</v>
      </c>
      <c r="FO90" s="294">
        <f xml:space="preserve"> Debt!FO$206</f>
        <v>0</v>
      </c>
      <c r="FP90" s="294">
        <f xml:space="preserve"> Debt!FP$206</f>
        <v>0</v>
      </c>
      <c r="FQ90" s="294">
        <f xml:space="preserve"> Debt!FQ$206</f>
        <v>0</v>
      </c>
      <c r="FR90" s="294">
        <f xml:space="preserve"> Debt!FR$206</f>
        <v>0</v>
      </c>
      <c r="FS90" s="294">
        <f xml:space="preserve"> Debt!FS$206</f>
        <v>0</v>
      </c>
      <c r="FT90" s="294">
        <f xml:space="preserve"> Debt!FT$206</f>
        <v>0</v>
      </c>
      <c r="FU90" s="294">
        <f xml:space="preserve"> Debt!FU$206</f>
        <v>0</v>
      </c>
      <c r="FV90" s="294">
        <f xml:space="preserve"> Debt!FV$206</f>
        <v>0</v>
      </c>
      <c r="FW90" s="294">
        <f xml:space="preserve"> Debt!FW$206</f>
        <v>0</v>
      </c>
      <c r="FX90" s="294">
        <f xml:space="preserve"> Debt!FX$206</f>
        <v>0</v>
      </c>
      <c r="FY90" s="294">
        <f xml:space="preserve"> Debt!FY$206</f>
        <v>0</v>
      </c>
      <c r="FZ90" s="294">
        <f xml:space="preserve"> Debt!FZ$206</f>
        <v>0</v>
      </c>
      <c r="GA90" s="294">
        <f xml:space="preserve"> Debt!GA$206</f>
        <v>0</v>
      </c>
      <c r="GB90" s="294">
        <f xml:space="preserve"> Debt!GB$206</f>
        <v>0</v>
      </c>
      <c r="GC90" s="294">
        <f xml:space="preserve"> Debt!GC$206</f>
        <v>0</v>
      </c>
      <c r="GD90" s="294">
        <f xml:space="preserve"> Debt!GD$206</f>
        <v>0</v>
      </c>
      <c r="GE90" s="294">
        <f xml:space="preserve"> Debt!GE$206</f>
        <v>0</v>
      </c>
      <c r="GF90" s="294">
        <f xml:space="preserve"> Debt!GF$206</f>
        <v>0</v>
      </c>
      <c r="GG90" s="294">
        <f xml:space="preserve"> Debt!GG$206</f>
        <v>0</v>
      </c>
      <c r="GH90" s="294">
        <f xml:space="preserve"> Debt!GH$206</f>
        <v>0</v>
      </c>
      <c r="GI90" s="294">
        <f xml:space="preserve"> Debt!GI$206</f>
        <v>0</v>
      </c>
      <c r="GJ90" s="294">
        <f xml:space="preserve"> Debt!GJ$206</f>
        <v>0</v>
      </c>
    </row>
    <row r="91" spans="1:192" s="518" customFormat="1" outlineLevel="1" x14ac:dyDescent="0.25">
      <c r="A91" s="211"/>
      <c r="B91" s="211"/>
      <c r="C91" s="212"/>
      <c r="D91" s="215"/>
      <c r="E91" s="241" t="str">
        <f xml:space="preserve"> Debt!E$184</f>
        <v>Shareholder loan balance</v>
      </c>
      <c r="F91" s="241">
        <f xml:space="preserve"> Debt!F$184</f>
        <v>0</v>
      </c>
      <c r="G91" s="241" t="str">
        <f xml:space="preserve"> Debt!G$184</f>
        <v>$ 000s</v>
      </c>
      <c r="H91" s="241">
        <f xml:space="preserve"> Debt!H$184</f>
        <v>0</v>
      </c>
      <c r="I91" s="241">
        <f xml:space="preserve"> Debt!I$184</f>
        <v>0</v>
      </c>
      <c r="J91" s="241">
        <f xml:space="preserve"> Debt!J$184</f>
        <v>0</v>
      </c>
      <c r="K91" s="241">
        <f xml:space="preserve"> Debt!K$184</f>
        <v>0</v>
      </c>
      <c r="L91" s="241">
        <f xml:space="preserve"> Debt!L$184</f>
        <v>0</v>
      </c>
      <c r="M91" s="241">
        <f xml:space="preserve"> Debt!M$184</f>
        <v>0</v>
      </c>
      <c r="N91" s="241">
        <f xml:space="preserve"> Debt!N$184</f>
        <v>0</v>
      </c>
      <c r="O91" s="241">
        <f xml:space="preserve"> Debt!O$184</f>
        <v>0</v>
      </c>
      <c r="P91" s="241">
        <f xml:space="preserve"> Debt!P$184</f>
        <v>93184.82088505046</v>
      </c>
      <c r="Q91" s="241">
        <f xml:space="preserve"> Debt!Q$184</f>
        <v>92568.451677740144</v>
      </c>
      <c r="R91" s="241">
        <f xml:space="preserve"> Debt!R$184</f>
        <v>91908.554203577834</v>
      </c>
      <c r="S91" s="241">
        <f xml:space="preserve"> Debt!S$184</f>
        <v>91189.288067759408</v>
      </c>
      <c r="T91" s="241">
        <f xml:space="preserve"> Debt!T$184</f>
        <v>90500.558828849316</v>
      </c>
      <c r="U91" s="241">
        <f xml:space="preserve"> Debt!U$184</f>
        <v>89759.147008194574</v>
      </c>
      <c r="V91" s="241">
        <f xml:space="preserve"> Debt!V$184</f>
        <v>89055.216319596817</v>
      </c>
      <c r="W91" s="241">
        <f xml:space="preserve"> Debt!W$184</f>
        <v>88282.705047597439</v>
      </c>
      <c r="X91" s="241">
        <f xml:space="preserve"> Debt!X$184</f>
        <v>87532.21113416634</v>
      </c>
      <c r="Y91" s="241">
        <f xml:space="preserve"> Debt!Y$184</f>
        <v>86755.385846932855</v>
      </c>
      <c r="Z91" s="241">
        <f xml:space="preserve"> Debt!Z$184</f>
        <v>85992.863236190722</v>
      </c>
      <c r="AA91" s="241">
        <f xml:space="preserve"> Debt!AA$184</f>
        <v>85175.800794704381</v>
      </c>
      <c r="AB91" s="241">
        <f xml:space="preserve"> Debt!AB$184</f>
        <v>84385.329093936874</v>
      </c>
      <c r="AC91" s="241">
        <f xml:space="preserve"> Debt!AC$184</f>
        <v>83539.505250891947</v>
      </c>
      <c r="AD91" s="241">
        <f xml:space="preserve"> Debt!AD$184</f>
        <v>82726.6472678875</v>
      </c>
      <c r="AE91" s="241">
        <f xml:space="preserve"> Debt!AE$184</f>
        <v>81842.83941011336</v>
      </c>
      <c r="AF91" s="241">
        <f xml:space="preserve"> Debt!AF$184</f>
        <v>80976.769548489712</v>
      </c>
      <c r="AG91" s="241">
        <f xml:space="preserve"> Debt!AG$184</f>
        <v>80080.087525448806</v>
      </c>
      <c r="AH91" s="241">
        <f xml:space="preserve"> Debt!AH$184</f>
        <v>79193.380377810914</v>
      </c>
      <c r="AI91" s="241">
        <f xml:space="preserve"> Debt!AI$184</f>
        <v>78248.567528104832</v>
      </c>
      <c r="AJ91" s="241">
        <f xml:space="preserve"> Debt!AJ$184</f>
        <v>77325.146494677349</v>
      </c>
      <c r="AK91" s="241">
        <f xml:space="preserve"> Debt!AK$184</f>
        <v>76342.448329386491</v>
      </c>
      <c r="AL91" s="241">
        <f xml:space="preserve"> Debt!AL$184</f>
        <v>75386.821901480595</v>
      </c>
      <c r="AM91" s="241">
        <f xml:space="preserve"> Debt!AM$184</f>
        <v>74356.540702000886</v>
      </c>
      <c r="AN91" s="241">
        <f xml:space="preserve"> Debt!AN$184</f>
        <v>73338.250535265775</v>
      </c>
      <c r="AO91" s="241">
        <f xml:space="preserve"> Debt!AO$184</f>
        <v>72283.516671199264</v>
      </c>
      <c r="AP91" s="241">
        <f xml:space="preserve"> Debt!AP$184</f>
        <v>71232.848755782266</v>
      </c>
      <c r="AQ91" s="241">
        <f xml:space="preserve"> Debt!AQ$184</f>
        <v>70118.883806523736</v>
      </c>
      <c r="AR91" s="241">
        <f xml:space="preserve"> Debt!AR$184</f>
        <v>69019.359466519454</v>
      </c>
      <c r="AS91" s="241">
        <f xml:space="preserve"> Debt!AS$184</f>
        <v>67854.860904927526</v>
      </c>
      <c r="AT91" s="241">
        <f xml:space="preserve"> Debt!AT$184</f>
        <v>66709.615444131632</v>
      </c>
      <c r="AU91" s="241">
        <f xml:space="preserve"> Debt!AU$184</f>
        <v>65484.11427747643</v>
      </c>
      <c r="AV91" s="241">
        <f xml:space="preserve"> Debt!AV$184</f>
        <v>64262.797798602871</v>
      </c>
      <c r="AW91" s="241">
        <f xml:space="preserve"> Debt!AW$184</f>
        <v>57997.969079144517</v>
      </c>
      <c r="AX91" s="241">
        <f xml:space="preserve"> Debt!AX$184</f>
        <v>51589.067268926912</v>
      </c>
      <c r="AY91" s="241">
        <f xml:space="preserve"> Debt!AY$184</f>
        <v>39866.759023927938</v>
      </c>
      <c r="AZ91" s="241">
        <f xml:space="preserve"> Debt!AZ$184</f>
        <v>27852.766431762218</v>
      </c>
      <c r="BA91" s="241">
        <f xml:space="preserve"> Debt!BA$184</f>
        <v>15261.572351681034</v>
      </c>
      <c r="BB91" s="241">
        <f xml:space="preserve"> Debt!BB$184</f>
        <v>3265.1504499976854</v>
      </c>
      <c r="BC91" s="241">
        <f xml:space="preserve"> Debt!BC$184</f>
        <v>0</v>
      </c>
      <c r="BD91" s="241">
        <f xml:space="preserve"> Debt!BD$184</f>
        <v>0</v>
      </c>
      <c r="BE91" s="241">
        <f xml:space="preserve"> Debt!BE$184</f>
        <v>0</v>
      </c>
      <c r="BF91" s="241">
        <f xml:space="preserve"> Debt!BF$184</f>
        <v>0</v>
      </c>
      <c r="BG91" s="241">
        <f xml:space="preserve"> Debt!BG$184</f>
        <v>0</v>
      </c>
      <c r="BH91" s="241">
        <f xml:space="preserve"> Debt!BH$184</f>
        <v>0</v>
      </c>
      <c r="BI91" s="241">
        <f xml:space="preserve"> Debt!BI$184</f>
        <v>0</v>
      </c>
      <c r="BJ91" s="241">
        <f xml:space="preserve"> Debt!BJ$184</f>
        <v>0</v>
      </c>
      <c r="BK91" s="241">
        <f xml:space="preserve"> Debt!BK$184</f>
        <v>0</v>
      </c>
      <c r="BL91" s="241">
        <f xml:space="preserve"> Debt!BL$184</f>
        <v>0</v>
      </c>
      <c r="BM91" s="241">
        <f xml:space="preserve"> Debt!BM$184</f>
        <v>0</v>
      </c>
      <c r="BN91" s="241">
        <f xml:space="preserve"> Debt!BN$184</f>
        <v>0</v>
      </c>
      <c r="BO91" s="241">
        <f xml:space="preserve"> Debt!BO$184</f>
        <v>0</v>
      </c>
      <c r="BP91" s="241">
        <f xml:space="preserve"> Debt!BP$184</f>
        <v>0</v>
      </c>
      <c r="BQ91" s="241">
        <f xml:space="preserve"> Debt!BQ$184</f>
        <v>0</v>
      </c>
      <c r="BR91" s="241">
        <f xml:space="preserve"> Debt!BR$184</f>
        <v>0</v>
      </c>
      <c r="BS91" s="241">
        <f xml:space="preserve"> Debt!BS$184</f>
        <v>0</v>
      </c>
      <c r="BT91" s="241">
        <f xml:space="preserve"> Debt!BT$184</f>
        <v>0</v>
      </c>
      <c r="BU91" s="241">
        <f xml:space="preserve"> Debt!BU$184</f>
        <v>0</v>
      </c>
      <c r="BV91" s="241">
        <f xml:space="preserve"> Debt!BV$184</f>
        <v>0</v>
      </c>
      <c r="BW91" s="241">
        <f xml:space="preserve"> Debt!BW$184</f>
        <v>0</v>
      </c>
      <c r="BX91" s="241">
        <f xml:space="preserve"> Debt!BX$184</f>
        <v>0</v>
      </c>
      <c r="BY91" s="241">
        <f xml:space="preserve"> Debt!BY$184</f>
        <v>0</v>
      </c>
      <c r="BZ91" s="241">
        <f xml:space="preserve"> Debt!BZ$184</f>
        <v>0</v>
      </c>
      <c r="CA91" s="241">
        <f xml:space="preserve"> Debt!CA$184</f>
        <v>0</v>
      </c>
      <c r="CB91" s="241">
        <f xml:space="preserve"> Debt!CB$184</f>
        <v>0</v>
      </c>
      <c r="CC91" s="241">
        <f xml:space="preserve"> Debt!CC$184</f>
        <v>0</v>
      </c>
      <c r="CD91" s="241">
        <f xml:space="preserve"> Debt!CD$184</f>
        <v>0</v>
      </c>
      <c r="CE91" s="241">
        <f xml:space="preserve"> Debt!CE$184</f>
        <v>0</v>
      </c>
      <c r="CF91" s="241">
        <f xml:space="preserve"> Debt!CF$184</f>
        <v>0</v>
      </c>
      <c r="CG91" s="241">
        <f xml:space="preserve"> Debt!CG$184</f>
        <v>0</v>
      </c>
      <c r="CH91" s="241">
        <f xml:space="preserve"> Debt!CH$184</f>
        <v>0</v>
      </c>
      <c r="CI91" s="241">
        <f xml:space="preserve"> Debt!CI$184</f>
        <v>0</v>
      </c>
      <c r="CJ91" s="241">
        <f xml:space="preserve"> Debt!CJ$184</f>
        <v>0</v>
      </c>
      <c r="CK91" s="241">
        <f xml:space="preserve"> Debt!CK$184</f>
        <v>0</v>
      </c>
      <c r="CL91" s="241">
        <f xml:space="preserve"> Debt!CL$184</f>
        <v>0</v>
      </c>
      <c r="CM91" s="241">
        <f xml:space="preserve"> Debt!CM$184</f>
        <v>0</v>
      </c>
      <c r="CN91" s="241">
        <f xml:space="preserve"> Debt!CN$184</f>
        <v>0</v>
      </c>
      <c r="CO91" s="241">
        <f xml:space="preserve"> Debt!CO$184</f>
        <v>0</v>
      </c>
      <c r="CP91" s="241">
        <f xml:space="preserve"> Debt!CP$184</f>
        <v>0</v>
      </c>
      <c r="CQ91" s="241">
        <f xml:space="preserve"> Debt!CQ$184</f>
        <v>0</v>
      </c>
      <c r="CR91" s="241">
        <f xml:space="preserve"> Debt!CR$184</f>
        <v>0</v>
      </c>
      <c r="CS91" s="241">
        <f xml:space="preserve"> Debt!CS$184</f>
        <v>0</v>
      </c>
      <c r="CT91" s="241">
        <f xml:space="preserve"> Debt!CT$184</f>
        <v>0</v>
      </c>
      <c r="CU91" s="241">
        <f xml:space="preserve"> Debt!CU$184</f>
        <v>0</v>
      </c>
      <c r="CV91" s="241">
        <f xml:space="preserve"> Debt!CV$184</f>
        <v>0</v>
      </c>
      <c r="CW91" s="241">
        <f xml:space="preserve"> Debt!CW$184</f>
        <v>0</v>
      </c>
      <c r="CX91" s="241">
        <f xml:space="preserve"> Debt!CX$184</f>
        <v>0</v>
      </c>
      <c r="CY91" s="241">
        <f xml:space="preserve"> Debt!CY$184</f>
        <v>0</v>
      </c>
      <c r="CZ91" s="241">
        <f xml:space="preserve"> Debt!CZ$184</f>
        <v>0</v>
      </c>
      <c r="DA91" s="241">
        <f xml:space="preserve"> Debt!DA$184</f>
        <v>0</v>
      </c>
      <c r="DB91" s="241">
        <f xml:space="preserve"> Debt!DB$184</f>
        <v>0</v>
      </c>
      <c r="DC91" s="241">
        <f xml:space="preserve"> Debt!DC$184</f>
        <v>0</v>
      </c>
      <c r="DD91" s="241">
        <f xml:space="preserve"> Debt!DD$184</f>
        <v>0</v>
      </c>
      <c r="DE91" s="241">
        <f xml:space="preserve"> Debt!DE$184</f>
        <v>0</v>
      </c>
      <c r="DF91" s="241">
        <f xml:space="preserve"> Debt!DF$184</f>
        <v>0</v>
      </c>
      <c r="DG91" s="241">
        <f xml:space="preserve"> Debt!DG$184</f>
        <v>0</v>
      </c>
      <c r="DH91" s="241">
        <f xml:space="preserve"> Debt!DH$184</f>
        <v>0</v>
      </c>
      <c r="DI91" s="241">
        <f xml:space="preserve"> Debt!DI$184</f>
        <v>0</v>
      </c>
      <c r="DJ91" s="241">
        <f xml:space="preserve"> Debt!DJ$184</f>
        <v>0</v>
      </c>
      <c r="DK91" s="241">
        <f xml:space="preserve"> Debt!DK$184</f>
        <v>0</v>
      </c>
      <c r="DL91" s="241">
        <f xml:space="preserve"> Debt!DL$184</f>
        <v>0</v>
      </c>
      <c r="DM91" s="241">
        <f xml:space="preserve"> Debt!DM$184</f>
        <v>0</v>
      </c>
      <c r="DN91" s="241">
        <f xml:space="preserve"> Debt!DN$184</f>
        <v>0</v>
      </c>
      <c r="DO91" s="241">
        <f xml:space="preserve"> Debt!DO$184</f>
        <v>0</v>
      </c>
      <c r="DP91" s="241">
        <f xml:space="preserve"> Debt!DP$184</f>
        <v>0</v>
      </c>
      <c r="DQ91" s="241">
        <f xml:space="preserve"> Debt!DQ$184</f>
        <v>0</v>
      </c>
      <c r="DR91" s="241">
        <f xml:space="preserve"> Debt!DR$184</f>
        <v>0</v>
      </c>
      <c r="DS91" s="241">
        <f xml:space="preserve"> Debt!DS$184</f>
        <v>0</v>
      </c>
      <c r="DT91" s="241">
        <f xml:space="preserve"> Debt!DT$184</f>
        <v>0</v>
      </c>
      <c r="DU91" s="241">
        <f xml:space="preserve"> Debt!DU$184</f>
        <v>0</v>
      </c>
      <c r="DV91" s="241">
        <f xml:space="preserve"> Debt!DV$184</f>
        <v>0</v>
      </c>
      <c r="DW91" s="241">
        <f xml:space="preserve"> Debt!DW$184</f>
        <v>0</v>
      </c>
      <c r="DX91" s="241">
        <f xml:space="preserve"> Debt!DX$184</f>
        <v>0</v>
      </c>
      <c r="DY91" s="241">
        <f xml:space="preserve"> Debt!DY$184</f>
        <v>0</v>
      </c>
      <c r="DZ91" s="241">
        <f xml:space="preserve"> Debt!DZ$184</f>
        <v>0</v>
      </c>
      <c r="EA91" s="241">
        <f xml:space="preserve"> Debt!EA$184</f>
        <v>0</v>
      </c>
      <c r="EB91" s="241">
        <f xml:space="preserve"> Debt!EB$184</f>
        <v>0</v>
      </c>
      <c r="EC91" s="241">
        <f xml:space="preserve"> Debt!EC$184</f>
        <v>0</v>
      </c>
      <c r="ED91" s="241">
        <f xml:space="preserve"> Debt!ED$184</f>
        <v>0</v>
      </c>
      <c r="EE91" s="241">
        <f xml:space="preserve"> Debt!EE$184</f>
        <v>0</v>
      </c>
      <c r="EF91" s="241">
        <f xml:space="preserve"> Debt!EF$184</f>
        <v>0</v>
      </c>
      <c r="EG91" s="241">
        <f xml:space="preserve"> Debt!EG$184</f>
        <v>0</v>
      </c>
      <c r="EH91" s="241">
        <f xml:space="preserve"> Debt!EH$184</f>
        <v>0</v>
      </c>
      <c r="EI91" s="241">
        <f xml:space="preserve"> Debt!EI$184</f>
        <v>0</v>
      </c>
      <c r="EJ91" s="241">
        <f xml:space="preserve"> Debt!EJ$184</f>
        <v>0</v>
      </c>
      <c r="EK91" s="241">
        <f xml:space="preserve"> Debt!EK$184</f>
        <v>0</v>
      </c>
      <c r="EL91" s="241">
        <f xml:space="preserve"> Debt!EL$184</f>
        <v>0</v>
      </c>
      <c r="EM91" s="241">
        <f xml:space="preserve"> Debt!EM$184</f>
        <v>0</v>
      </c>
      <c r="EN91" s="241">
        <f xml:space="preserve"> Debt!EN$184</f>
        <v>0</v>
      </c>
      <c r="EO91" s="241">
        <f xml:space="preserve"> Debt!EO$184</f>
        <v>0</v>
      </c>
      <c r="EP91" s="241">
        <f xml:space="preserve"> Debt!EP$184</f>
        <v>0</v>
      </c>
      <c r="EQ91" s="241">
        <f xml:space="preserve"> Debt!EQ$184</f>
        <v>0</v>
      </c>
      <c r="ER91" s="241">
        <f xml:space="preserve"> Debt!ER$184</f>
        <v>0</v>
      </c>
      <c r="ES91" s="241">
        <f xml:space="preserve"> Debt!ES$184</f>
        <v>0</v>
      </c>
      <c r="ET91" s="241">
        <f xml:space="preserve"> Debt!ET$184</f>
        <v>0</v>
      </c>
      <c r="EU91" s="241">
        <f xml:space="preserve"> Debt!EU$184</f>
        <v>0</v>
      </c>
      <c r="EV91" s="241">
        <f xml:space="preserve"> Debt!EV$184</f>
        <v>0</v>
      </c>
      <c r="EW91" s="241">
        <f xml:space="preserve"> Debt!EW$184</f>
        <v>0</v>
      </c>
      <c r="EX91" s="241">
        <f xml:space="preserve"> Debt!EX$184</f>
        <v>0</v>
      </c>
      <c r="EY91" s="241">
        <f xml:space="preserve"> Debt!EY$184</f>
        <v>0</v>
      </c>
      <c r="EZ91" s="241">
        <f xml:space="preserve"> Debt!EZ$184</f>
        <v>0</v>
      </c>
      <c r="FA91" s="241">
        <f xml:space="preserve"> Debt!FA$184</f>
        <v>0</v>
      </c>
      <c r="FB91" s="241">
        <f xml:space="preserve"> Debt!FB$184</f>
        <v>0</v>
      </c>
      <c r="FC91" s="241">
        <f xml:space="preserve"> Debt!FC$184</f>
        <v>0</v>
      </c>
      <c r="FD91" s="241">
        <f xml:space="preserve"> Debt!FD$184</f>
        <v>0</v>
      </c>
      <c r="FE91" s="241">
        <f xml:space="preserve"> Debt!FE$184</f>
        <v>0</v>
      </c>
      <c r="FF91" s="241">
        <f xml:space="preserve"> Debt!FF$184</f>
        <v>0</v>
      </c>
      <c r="FG91" s="241">
        <f xml:space="preserve"> Debt!FG$184</f>
        <v>0</v>
      </c>
      <c r="FH91" s="241">
        <f xml:space="preserve"> Debt!FH$184</f>
        <v>0</v>
      </c>
      <c r="FI91" s="241">
        <f xml:space="preserve"> Debt!FI$184</f>
        <v>0</v>
      </c>
      <c r="FJ91" s="241">
        <f xml:space="preserve"> Debt!FJ$184</f>
        <v>0</v>
      </c>
      <c r="FK91" s="241">
        <f xml:space="preserve"> Debt!FK$184</f>
        <v>0</v>
      </c>
      <c r="FL91" s="241">
        <f xml:space="preserve"> Debt!FL$184</f>
        <v>0</v>
      </c>
      <c r="FM91" s="241">
        <f xml:space="preserve"> Debt!FM$184</f>
        <v>0</v>
      </c>
      <c r="FN91" s="241">
        <f xml:space="preserve"> Debt!FN$184</f>
        <v>0</v>
      </c>
      <c r="FO91" s="241">
        <f xml:space="preserve"> Debt!FO$184</f>
        <v>0</v>
      </c>
      <c r="FP91" s="241">
        <f xml:space="preserve"> Debt!FP$184</f>
        <v>0</v>
      </c>
      <c r="FQ91" s="241">
        <f xml:space="preserve"> Debt!FQ$184</f>
        <v>0</v>
      </c>
      <c r="FR91" s="241">
        <f xml:space="preserve"> Debt!FR$184</f>
        <v>0</v>
      </c>
      <c r="FS91" s="241">
        <f xml:space="preserve"> Debt!FS$184</f>
        <v>0</v>
      </c>
      <c r="FT91" s="241">
        <f xml:space="preserve"> Debt!FT$184</f>
        <v>0</v>
      </c>
      <c r="FU91" s="241">
        <f xml:space="preserve"> Debt!FU$184</f>
        <v>0</v>
      </c>
      <c r="FV91" s="241">
        <f xml:space="preserve"> Debt!FV$184</f>
        <v>0</v>
      </c>
      <c r="FW91" s="241">
        <f xml:space="preserve"> Debt!FW$184</f>
        <v>0</v>
      </c>
      <c r="FX91" s="241">
        <f xml:space="preserve"> Debt!FX$184</f>
        <v>0</v>
      </c>
      <c r="FY91" s="241">
        <f xml:space="preserve"> Debt!FY$184</f>
        <v>0</v>
      </c>
      <c r="FZ91" s="241">
        <f xml:space="preserve"> Debt!FZ$184</f>
        <v>0</v>
      </c>
      <c r="GA91" s="241">
        <f xml:space="preserve"> Debt!GA$184</f>
        <v>0</v>
      </c>
      <c r="GB91" s="241">
        <f xml:space="preserve"> Debt!GB$184</f>
        <v>0</v>
      </c>
      <c r="GC91" s="241">
        <f xml:space="preserve"> Debt!GC$184</f>
        <v>0</v>
      </c>
      <c r="GD91" s="241">
        <f xml:space="preserve"> Debt!GD$184</f>
        <v>0</v>
      </c>
      <c r="GE91" s="241">
        <f xml:space="preserve"> Debt!GE$184</f>
        <v>0</v>
      </c>
      <c r="GF91" s="241">
        <f xml:space="preserve"> Debt!GF$184</f>
        <v>0</v>
      </c>
      <c r="GG91" s="241">
        <f xml:space="preserve"> Debt!GG$184</f>
        <v>0</v>
      </c>
      <c r="GH91" s="241">
        <f xml:space="preserve"> Debt!GH$184</f>
        <v>0</v>
      </c>
      <c r="GI91" s="241">
        <f xml:space="preserve"> Debt!GI$184</f>
        <v>0</v>
      </c>
      <c r="GJ91" s="241">
        <f xml:space="preserve"> Debt!GJ$184</f>
        <v>0</v>
      </c>
    </row>
    <row r="92" spans="1:192" outlineLevel="1" x14ac:dyDescent="0.25">
      <c r="A92" s="211"/>
      <c r="D92" s="215"/>
      <c r="E92" s="241" t="str">
        <f xml:space="preserve"> Tax!E$90</f>
        <v>Deferred tax balance</v>
      </c>
      <c r="F92" s="241">
        <f xml:space="preserve"> Tax!F$90</f>
        <v>0</v>
      </c>
      <c r="G92" s="241" t="str">
        <f xml:space="preserve"> Tax!G$90</f>
        <v>$ 000s</v>
      </c>
      <c r="H92" s="241">
        <f xml:space="preserve"> Tax!H$90</f>
        <v>0</v>
      </c>
      <c r="I92" s="241">
        <f xml:space="preserve"> Tax!I$90</f>
        <v>0</v>
      </c>
      <c r="J92" s="241">
        <f xml:space="preserve"> Tax!J$90</f>
        <v>0</v>
      </c>
      <c r="K92" s="241">
        <f xml:space="preserve"> Tax!K$90</f>
        <v>0</v>
      </c>
      <c r="L92" s="241">
        <f xml:space="preserve"> Tax!L$90</f>
        <v>0</v>
      </c>
      <c r="M92" s="241">
        <f xml:space="preserve"> Tax!M$90</f>
        <v>0</v>
      </c>
      <c r="N92" s="241">
        <f xml:space="preserve"> Tax!N$90</f>
        <v>0</v>
      </c>
      <c r="O92" s="241">
        <f xml:space="preserve"> Tax!O$90</f>
        <v>0</v>
      </c>
      <c r="P92" s="241">
        <f xml:space="preserve"> Tax!P$90</f>
        <v>0</v>
      </c>
      <c r="Q92" s="241">
        <f xml:space="preserve"> Tax!Q$90</f>
        <v>-684.32973773943922</v>
      </c>
      <c r="R92" s="241">
        <f xml:space="preserve"> Tax!R$90</f>
        <v>-1327.3459903458443</v>
      </c>
      <c r="S92" s="241">
        <f xml:space="preserve"> Tax!S$90</f>
        <v>-1964.4807105574146</v>
      </c>
      <c r="T92" s="241">
        <f xml:space="preserve"> Tax!T$90</f>
        <v>-2568.9136294749987</v>
      </c>
      <c r="U92" s="241">
        <f xml:space="preserve"> Tax!U$90</f>
        <v>-3165.3353047695391</v>
      </c>
      <c r="V92" s="241">
        <f xml:space="preserve"> Tax!V$90</f>
        <v>-3729.3372032731186</v>
      </c>
      <c r="W92" s="241">
        <f xml:space="preserve"> Tax!W$90</f>
        <v>-4283.3427112552718</v>
      </c>
      <c r="X92" s="241">
        <f xml:space="preserve"> Tax!X$90</f>
        <v>-4810.4321208834172</v>
      </c>
      <c r="Y92" s="241">
        <f xml:space="preserve"> Tax!Y$90</f>
        <v>-5319.9886953048735</v>
      </c>
      <c r="Z92" s="241">
        <f xml:space="preserve"> Tax!Z$90</f>
        <v>-5797.8243560070159</v>
      </c>
      <c r="AA92" s="241">
        <f xml:space="preserve"> Tax!AA$90</f>
        <v>-6301.0289758927647</v>
      </c>
      <c r="AB92" s="241">
        <f xml:space="preserve"> Tax!AB$90</f>
        <v>-6771.5341107184395</v>
      </c>
      <c r="AC92" s="241">
        <f xml:space="preserve"> Tax!AC$90</f>
        <v>-7225.7037977613791</v>
      </c>
      <c r="AD92" s="241">
        <f xml:space="preserve"> Tax!AD$90</f>
        <v>-7647.2419716804561</v>
      </c>
      <c r="AE92" s="241">
        <f xml:space="preserve"> Tax!AE$90</f>
        <v>-8050.0860132857943</v>
      </c>
      <c r="AF92" s="241">
        <f xml:space="preserve"> Tax!AF$90</f>
        <v>-8424.6705733070521</v>
      </c>
      <c r="AG92" s="241">
        <f xml:space="preserve"> Tax!AG$90</f>
        <v>-8773.5706186416446</v>
      </c>
      <c r="AH92" s="241">
        <f xml:space="preserve"> Tax!AH$90</f>
        <v>-9090.3938412975349</v>
      </c>
      <c r="AI92" s="241">
        <f xml:space="preserve"> Tax!AI$90</f>
        <v>-9383.2241551096849</v>
      </c>
      <c r="AJ92" s="241">
        <f xml:space="preserve"> Tax!AJ$90</f>
        <v>-9643.8330738034056</v>
      </c>
      <c r="AK92" s="241">
        <f xml:space="preserve"> Tax!AK$90</f>
        <v>-9908.7609059298866</v>
      </c>
      <c r="AL92" s="241">
        <f xml:space="preserve"> Tax!AL$90</f>
        <v>-10139.849788682854</v>
      </c>
      <c r="AM92" s="241">
        <f xml:space="preserve"> Tax!AM$90</f>
        <v>-10340.61594291525</v>
      </c>
      <c r="AN92" s="241">
        <f xml:space="preserve"> Tax!AN$90</f>
        <v>-10510.193165966888</v>
      </c>
      <c r="AO92" s="241">
        <f xml:space="preserve"> Tax!AO$90</f>
        <v>-10643.3499325625</v>
      </c>
      <c r="AP92" s="241">
        <f xml:space="preserve"> Tax!AP$90</f>
        <v>-10742.774427348091</v>
      </c>
      <c r="AQ92" s="241">
        <f xml:space="preserve"> Tax!AQ$90</f>
        <v>-10805.272648536149</v>
      </c>
      <c r="AR92" s="241">
        <f xml:space="preserve"> Tax!AR$90</f>
        <v>-10833.702898228448</v>
      </c>
      <c r="AS92" s="241">
        <f xml:space="preserve"> Tax!AS$90</f>
        <v>-10821.769255419109</v>
      </c>
      <c r="AT92" s="241">
        <f xml:space="preserve"> Tax!AT$90</f>
        <v>-10775.604411619599</v>
      </c>
      <c r="AU92" s="241">
        <f xml:space="preserve"> Tax!AU$90</f>
        <v>-10685.470260554062</v>
      </c>
      <c r="AV92" s="241">
        <f xml:space="preserve"> Tax!AV$90</f>
        <v>-10561.64051778011</v>
      </c>
      <c r="AW92" s="241">
        <f xml:space="preserve"> Tax!AW$90</f>
        <v>-10389.023201556956</v>
      </c>
      <c r="AX92" s="241">
        <f xml:space="preserve"> Tax!AX$90</f>
        <v>-10137.862663930955</v>
      </c>
      <c r="AY92" s="241">
        <f xml:space="preserve"> Tax!AY$90</f>
        <v>-7806.755310089331</v>
      </c>
      <c r="AZ92" s="241">
        <f xml:space="preserve"> Tax!AZ$90</f>
        <v>-5399.4149935513851</v>
      </c>
      <c r="BA92" s="241">
        <f xml:space="preserve"> Tax!BA$90</f>
        <v>-2894.3827448423176</v>
      </c>
      <c r="BB92" s="241">
        <f xml:space="preserve"> Tax!BB$90</f>
        <v>-1230.1876354558456</v>
      </c>
      <c r="BC92" s="241">
        <f xml:space="preserve"> Tax!BC$90</f>
        <v>-1107.1688719102606</v>
      </c>
      <c r="BD92" s="241">
        <f xml:space="preserve"> Tax!BD$90</f>
        <v>2.0463630789890885E-12</v>
      </c>
      <c r="BE92" s="241">
        <f xml:space="preserve"> Tax!BE$90</f>
        <v>2.0463630789890885E-12</v>
      </c>
      <c r="BF92" s="241">
        <f xml:space="preserve"> Tax!BF$90</f>
        <v>2.0463630789890885E-12</v>
      </c>
      <c r="BG92" s="241">
        <f xml:space="preserve"> Tax!BG$90</f>
        <v>2.0463630789890885E-12</v>
      </c>
      <c r="BH92" s="241">
        <f xml:space="preserve"> Tax!BH$90</f>
        <v>2.0463630789890885E-12</v>
      </c>
      <c r="BI92" s="241">
        <f xml:space="preserve"> Tax!BI$90</f>
        <v>2.0463630789890885E-12</v>
      </c>
      <c r="BJ92" s="241">
        <f xml:space="preserve"> Tax!BJ$90</f>
        <v>2.0463630789890885E-12</v>
      </c>
      <c r="BK92" s="241">
        <f xml:space="preserve"> Tax!BK$90</f>
        <v>2.0463630789890885E-12</v>
      </c>
      <c r="BL92" s="241">
        <f xml:space="preserve"> Tax!BL$90</f>
        <v>2.0463630789890885E-12</v>
      </c>
      <c r="BM92" s="241">
        <f xml:space="preserve"> Tax!BM$90</f>
        <v>2.0463630789890885E-12</v>
      </c>
      <c r="BN92" s="241">
        <f xml:space="preserve"> Tax!BN$90</f>
        <v>2.0463630789890885E-12</v>
      </c>
      <c r="BO92" s="241">
        <f xml:space="preserve"> Tax!BO$90</f>
        <v>2.0463630789890885E-12</v>
      </c>
      <c r="BP92" s="241">
        <f xml:space="preserve"> Tax!BP$90</f>
        <v>2.0463630789890885E-12</v>
      </c>
      <c r="BQ92" s="241">
        <f xml:space="preserve"> Tax!BQ$90</f>
        <v>2.0463630789890885E-12</v>
      </c>
      <c r="BR92" s="241">
        <f xml:space="preserve"> Tax!BR$90</f>
        <v>2.0463630789890885E-12</v>
      </c>
      <c r="BS92" s="241">
        <f xml:space="preserve"> Tax!BS$90</f>
        <v>2.0463630789890885E-12</v>
      </c>
      <c r="BT92" s="241">
        <f xml:space="preserve"> Tax!BT$90</f>
        <v>2.0463630789890885E-12</v>
      </c>
      <c r="BU92" s="241">
        <f xml:space="preserve"> Tax!BU$90</f>
        <v>2.0463630789890885E-12</v>
      </c>
      <c r="BV92" s="241">
        <f xml:space="preserve"> Tax!BV$90</f>
        <v>2.0463630789890885E-12</v>
      </c>
      <c r="BW92" s="241">
        <f xml:space="preserve"> Tax!BW$90</f>
        <v>2.0463630789890885E-12</v>
      </c>
      <c r="BX92" s="241">
        <f xml:space="preserve"> Tax!BX$90</f>
        <v>2.0463630789890885E-12</v>
      </c>
      <c r="BY92" s="241">
        <f xml:space="preserve"> Tax!BY$90</f>
        <v>2.0463630789890885E-12</v>
      </c>
      <c r="BZ92" s="241">
        <f xml:space="preserve"> Tax!BZ$90</f>
        <v>2.0463630789890885E-12</v>
      </c>
      <c r="CA92" s="241">
        <f xml:space="preserve"> Tax!CA$90</f>
        <v>2.0463630789890885E-12</v>
      </c>
      <c r="CB92" s="241">
        <f xml:space="preserve"> Tax!CB$90</f>
        <v>2.0463630789890885E-12</v>
      </c>
      <c r="CC92" s="241">
        <f xml:space="preserve"> Tax!CC$90</f>
        <v>2.0463630789890885E-12</v>
      </c>
      <c r="CD92" s="241">
        <f xml:space="preserve"> Tax!CD$90</f>
        <v>2.0463630789890885E-12</v>
      </c>
      <c r="CE92" s="241">
        <f xml:space="preserve"> Tax!CE$90</f>
        <v>2.0463630789890885E-12</v>
      </c>
      <c r="CF92" s="241">
        <f xml:space="preserve"> Tax!CF$90</f>
        <v>2.0463630789890885E-12</v>
      </c>
      <c r="CG92" s="241">
        <f xml:space="preserve"> Tax!CG$90</f>
        <v>2.0463630789890885E-12</v>
      </c>
      <c r="CH92" s="241">
        <f xml:space="preserve"> Tax!CH$90</f>
        <v>2.0463630789890885E-12</v>
      </c>
      <c r="CI92" s="241">
        <f xml:space="preserve"> Tax!CI$90</f>
        <v>2.0463630789890885E-12</v>
      </c>
      <c r="CJ92" s="241">
        <f xml:space="preserve"> Tax!CJ$90</f>
        <v>2.0463630789890885E-12</v>
      </c>
      <c r="CK92" s="241">
        <f xml:space="preserve"> Tax!CK$90</f>
        <v>2.0463630789890885E-12</v>
      </c>
      <c r="CL92" s="241">
        <f xml:space="preserve"> Tax!CL$90</f>
        <v>2.0463630789890885E-12</v>
      </c>
      <c r="CM92" s="241">
        <f xml:space="preserve"> Tax!CM$90</f>
        <v>2.0463630789890885E-12</v>
      </c>
      <c r="CN92" s="241">
        <f xml:space="preserve"> Tax!CN$90</f>
        <v>2.0463630789890885E-12</v>
      </c>
      <c r="CO92" s="241">
        <f xml:space="preserve"> Tax!CO$90</f>
        <v>2.0463630789890885E-12</v>
      </c>
      <c r="CP92" s="241">
        <f xml:space="preserve"> Tax!CP$90</f>
        <v>2.0463630789890885E-12</v>
      </c>
      <c r="CQ92" s="241">
        <f xml:space="preserve"> Tax!CQ$90</f>
        <v>2.0463630789890885E-12</v>
      </c>
      <c r="CR92" s="241">
        <f xml:space="preserve"> Tax!CR$90</f>
        <v>2.0463630789890885E-12</v>
      </c>
      <c r="CS92" s="241">
        <f xml:space="preserve"> Tax!CS$90</f>
        <v>2.0463630789890885E-12</v>
      </c>
      <c r="CT92" s="241">
        <f xml:space="preserve"> Tax!CT$90</f>
        <v>2.0463630789890885E-12</v>
      </c>
      <c r="CU92" s="241">
        <f xml:space="preserve"> Tax!CU$90</f>
        <v>2.0463630789890885E-12</v>
      </c>
      <c r="CV92" s="241">
        <f xml:space="preserve"> Tax!CV$90</f>
        <v>2.0463630789890885E-12</v>
      </c>
      <c r="CW92" s="241">
        <f xml:space="preserve"> Tax!CW$90</f>
        <v>2.0463630789890885E-12</v>
      </c>
      <c r="CX92" s="241">
        <f xml:space="preserve"> Tax!CX$90</f>
        <v>2.0463630789890885E-12</v>
      </c>
      <c r="CY92" s="241">
        <f xml:space="preserve"> Tax!CY$90</f>
        <v>2.0463630789890885E-12</v>
      </c>
      <c r="CZ92" s="241">
        <f xml:space="preserve"> Tax!CZ$90</f>
        <v>2.0463630789890885E-12</v>
      </c>
      <c r="DA92" s="241">
        <f xml:space="preserve"> Tax!DA$90</f>
        <v>2.0463630789890885E-12</v>
      </c>
      <c r="DB92" s="241">
        <f xml:space="preserve"> Tax!DB$90</f>
        <v>2.0463630789890885E-12</v>
      </c>
      <c r="DC92" s="241">
        <f xml:space="preserve"> Tax!DC$90</f>
        <v>2.0463630789890885E-12</v>
      </c>
      <c r="DD92" s="241">
        <f xml:space="preserve"> Tax!DD$90</f>
        <v>2.0463630789890885E-12</v>
      </c>
      <c r="DE92" s="241">
        <f xml:space="preserve"> Tax!DE$90</f>
        <v>2.0463630789890885E-12</v>
      </c>
      <c r="DF92" s="241">
        <f xml:space="preserve"> Tax!DF$90</f>
        <v>2.0463630789890885E-12</v>
      </c>
      <c r="DG92" s="241">
        <f xml:space="preserve"> Tax!DG$90</f>
        <v>2.0463630789890885E-12</v>
      </c>
      <c r="DH92" s="241">
        <f xml:space="preserve"> Tax!DH$90</f>
        <v>2.0463630789890885E-12</v>
      </c>
      <c r="DI92" s="241">
        <f xml:space="preserve"> Tax!DI$90</f>
        <v>2.0463630789890885E-12</v>
      </c>
      <c r="DJ92" s="241">
        <f xml:space="preserve"> Tax!DJ$90</f>
        <v>2.0463630789890885E-12</v>
      </c>
      <c r="DK92" s="241">
        <f xml:space="preserve"> Tax!DK$90</f>
        <v>2.0463630789890885E-12</v>
      </c>
      <c r="DL92" s="241">
        <f xml:space="preserve"> Tax!DL$90</f>
        <v>2.0463630789890885E-12</v>
      </c>
      <c r="DM92" s="241">
        <f xml:space="preserve"> Tax!DM$90</f>
        <v>2.0463630789890885E-12</v>
      </c>
      <c r="DN92" s="241">
        <f xml:space="preserve"> Tax!DN$90</f>
        <v>2.0463630789890885E-12</v>
      </c>
      <c r="DO92" s="241">
        <f xml:space="preserve"> Tax!DO$90</f>
        <v>2.0463630789890885E-12</v>
      </c>
      <c r="DP92" s="241">
        <f xml:space="preserve"> Tax!DP$90</f>
        <v>2.0463630789890885E-12</v>
      </c>
      <c r="DQ92" s="241">
        <f xml:space="preserve"> Tax!DQ$90</f>
        <v>2.0463630789890885E-12</v>
      </c>
      <c r="DR92" s="241">
        <f xml:space="preserve"> Tax!DR$90</f>
        <v>2.0463630789890885E-12</v>
      </c>
      <c r="DS92" s="241">
        <f xml:space="preserve"> Tax!DS$90</f>
        <v>2.0463630789890885E-12</v>
      </c>
      <c r="DT92" s="241">
        <f xml:space="preserve"> Tax!DT$90</f>
        <v>2.0463630789890885E-12</v>
      </c>
      <c r="DU92" s="241">
        <f xml:space="preserve"> Tax!DU$90</f>
        <v>2.0463630789890885E-12</v>
      </c>
      <c r="DV92" s="241">
        <f xml:space="preserve"> Tax!DV$90</f>
        <v>2.0463630789890885E-12</v>
      </c>
      <c r="DW92" s="241">
        <f xml:space="preserve"> Tax!DW$90</f>
        <v>2.0463630789890885E-12</v>
      </c>
      <c r="DX92" s="241">
        <f xml:space="preserve"> Tax!DX$90</f>
        <v>2.0463630789890885E-12</v>
      </c>
      <c r="DY92" s="241">
        <f xml:space="preserve"> Tax!DY$90</f>
        <v>2.0463630789890885E-12</v>
      </c>
      <c r="DZ92" s="241">
        <f xml:space="preserve"> Tax!DZ$90</f>
        <v>2.0463630789890885E-12</v>
      </c>
      <c r="EA92" s="241">
        <f xml:space="preserve"> Tax!EA$90</f>
        <v>2.0463630789890885E-12</v>
      </c>
      <c r="EB92" s="241">
        <f xml:space="preserve"> Tax!EB$90</f>
        <v>2.0463630789890885E-12</v>
      </c>
      <c r="EC92" s="241">
        <f xml:space="preserve"> Tax!EC$90</f>
        <v>2.0463630789890885E-12</v>
      </c>
      <c r="ED92" s="241">
        <f xml:space="preserve"> Tax!ED$90</f>
        <v>2.0463630789890885E-12</v>
      </c>
      <c r="EE92" s="241">
        <f xml:space="preserve"> Tax!EE$90</f>
        <v>2.0463630789890885E-12</v>
      </c>
      <c r="EF92" s="241">
        <f xml:space="preserve"> Tax!EF$90</f>
        <v>2.0463630789890885E-12</v>
      </c>
      <c r="EG92" s="241">
        <f xml:space="preserve"> Tax!EG$90</f>
        <v>2.0463630789890885E-12</v>
      </c>
      <c r="EH92" s="241">
        <f xml:space="preserve"> Tax!EH$90</f>
        <v>2.0463630789890885E-12</v>
      </c>
      <c r="EI92" s="241">
        <f xml:space="preserve"> Tax!EI$90</f>
        <v>2.0463630789890885E-12</v>
      </c>
      <c r="EJ92" s="241">
        <f xml:space="preserve"> Tax!EJ$90</f>
        <v>2.0463630789890885E-12</v>
      </c>
      <c r="EK92" s="241">
        <f xml:space="preserve"> Tax!EK$90</f>
        <v>2.0463630789890885E-12</v>
      </c>
      <c r="EL92" s="241">
        <f xml:space="preserve"> Tax!EL$90</f>
        <v>2.0463630789890885E-12</v>
      </c>
      <c r="EM92" s="241">
        <f xml:space="preserve"> Tax!EM$90</f>
        <v>2.0463630789890885E-12</v>
      </c>
      <c r="EN92" s="241">
        <f xml:space="preserve"> Tax!EN$90</f>
        <v>2.0463630789890885E-12</v>
      </c>
      <c r="EO92" s="241">
        <f xml:space="preserve"> Tax!EO$90</f>
        <v>2.0463630789890885E-12</v>
      </c>
      <c r="EP92" s="241">
        <f xml:space="preserve"> Tax!EP$90</f>
        <v>2.0463630789890885E-12</v>
      </c>
      <c r="EQ92" s="241">
        <f xml:space="preserve"> Tax!EQ$90</f>
        <v>2.0463630789890885E-12</v>
      </c>
      <c r="ER92" s="241">
        <f xml:space="preserve"> Tax!ER$90</f>
        <v>2.0463630789890885E-12</v>
      </c>
      <c r="ES92" s="241">
        <f xml:space="preserve"> Tax!ES$90</f>
        <v>2.0463630789890885E-12</v>
      </c>
      <c r="ET92" s="241">
        <f xml:space="preserve"> Tax!ET$90</f>
        <v>2.0463630789890885E-12</v>
      </c>
      <c r="EU92" s="241">
        <f xml:space="preserve"> Tax!EU$90</f>
        <v>2.0463630789890885E-12</v>
      </c>
      <c r="EV92" s="241">
        <f xml:space="preserve"> Tax!EV$90</f>
        <v>2.0463630789890885E-12</v>
      </c>
      <c r="EW92" s="241">
        <f xml:space="preserve"> Tax!EW$90</f>
        <v>2.0463630789890885E-12</v>
      </c>
      <c r="EX92" s="241">
        <f xml:space="preserve"> Tax!EX$90</f>
        <v>2.0463630789890885E-12</v>
      </c>
      <c r="EY92" s="241">
        <f xml:space="preserve"> Tax!EY$90</f>
        <v>2.0463630789890885E-12</v>
      </c>
      <c r="EZ92" s="241">
        <f xml:space="preserve"> Tax!EZ$90</f>
        <v>2.0463630789890885E-12</v>
      </c>
      <c r="FA92" s="241">
        <f xml:space="preserve"> Tax!FA$90</f>
        <v>2.0463630789890885E-12</v>
      </c>
      <c r="FB92" s="241">
        <f xml:space="preserve"> Tax!FB$90</f>
        <v>2.0463630789890885E-12</v>
      </c>
      <c r="FC92" s="241">
        <f xml:space="preserve"> Tax!FC$90</f>
        <v>2.0463630789890885E-12</v>
      </c>
      <c r="FD92" s="241">
        <f xml:space="preserve"> Tax!FD$90</f>
        <v>2.0463630789890885E-12</v>
      </c>
      <c r="FE92" s="241">
        <f xml:space="preserve"> Tax!FE$90</f>
        <v>2.0463630789890885E-12</v>
      </c>
      <c r="FF92" s="241">
        <f xml:space="preserve"> Tax!FF$90</f>
        <v>2.0463630789890885E-12</v>
      </c>
      <c r="FG92" s="241">
        <f xml:space="preserve"> Tax!FG$90</f>
        <v>2.0463630789890885E-12</v>
      </c>
      <c r="FH92" s="241">
        <f xml:space="preserve"> Tax!FH$90</f>
        <v>2.0463630789890885E-12</v>
      </c>
      <c r="FI92" s="241">
        <f xml:space="preserve"> Tax!FI$90</f>
        <v>2.0463630789890885E-12</v>
      </c>
      <c r="FJ92" s="241">
        <f xml:space="preserve"> Tax!FJ$90</f>
        <v>2.0463630789890885E-12</v>
      </c>
      <c r="FK92" s="241">
        <f xml:space="preserve"> Tax!FK$90</f>
        <v>2.0463630789890885E-12</v>
      </c>
      <c r="FL92" s="241">
        <f xml:space="preserve"> Tax!FL$90</f>
        <v>2.0463630789890885E-12</v>
      </c>
      <c r="FM92" s="241">
        <f xml:space="preserve"> Tax!FM$90</f>
        <v>2.0463630789890885E-12</v>
      </c>
      <c r="FN92" s="241">
        <f xml:space="preserve"> Tax!FN$90</f>
        <v>2.0463630789890885E-12</v>
      </c>
      <c r="FO92" s="241">
        <f xml:space="preserve"> Tax!FO$90</f>
        <v>2.0463630789890885E-12</v>
      </c>
      <c r="FP92" s="241">
        <f xml:space="preserve"> Tax!FP$90</f>
        <v>2.0463630789890885E-12</v>
      </c>
      <c r="FQ92" s="241">
        <f xml:space="preserve"> Tax!FQ$90</f>
        <v>2.0463630789890885E-12</v>
      </c>
      <c r="FR92" s="241">
        <f xml:space="preserve"> Tax!FR$90</f>
        <v>2.0463630789890885E-12</v>
      </c>
      <c r="FS92" s="241">
        <f xml:space="preserve"> Tax!FS$90</f>
        <v>2.0463630789890885E-12</v>
      </c>
      <c r="FT92" s="241">
        <f xml:space="preserve"> Tax!FT$90</f>
        <v>2.0463630789890885E-12</v>
      </c>
      <c r="FU92" s="241">
        <f xml:space="preserve"> Tax!FU$90</f>
        <v>2.0463630789890885E-12</v>
      </c>
      <c r="FV92" s="241">
        <f xml:space="preserve"> Tax!FV$90</f>
        <v>2.0463630789890885E-12</v>
      </c>
      <c r="FW92" s="241">
        <f xml:space="preserve"> Tax!FW$90</f>
        <v>2.0463630789890885E-12</v>
      </c>
      <c r="FX92" s="241">
        <f xml:space="preserve"> Tax!FX$90</f>
        <v>2.0463630789890885E-12</v>
      </c>
      <c r="FY92" s="241">
        <f xml:space="preserve"> Tax!FY$90</f>
        <v>2.0463630789890885E-12</v>
      </c>
      <c r="FZ92" s="241">
        <f xml:space="preserve"> Tax!FZ$90</f>
        <v>2.0463630789890885E-12</v>
      </c>
      <c r="GA92" s="241">
        <f xml:space="preserve"> Tax!GA$90</f>
        <v>2.0463630789890885E-12</v>
      </c>
      <c r="GB92" s="241">
        <f xml:space="preserve"> Tax!GB$90</f>
        <v>2.0463630789890885E-12</v>
      </c>
      <c r="GC92" s="241">
        <f xml:space="preserve"> Tax!GC$90</f>
        <v>2.0463630789890885E-12</v>
      </c>
      <c r="GD92" s="241">
        <f xml:space="preserve"> Tax!GD$90</f>
        <v>2.0463630789890885E-12</v>
      </c>
      <c r="GE92" s="241">
        <f xml:space="preserve"> Tax!GE$90</f>
        <v>2.0463630789890885E-12</v>
      </c>
      <c r="GF92" s="241">
        <f xml:space="preserve"> Tax!GF$90</f>
        <v>2.0463630789890885E-12</v>
      </c>
      <c r="GG92" s="241">
        <f xml:space="preserve"> Tax!GG$90</f>
        <v>2.0463630789890885E-12</v>
      </c>
      <c r="GH92" s="241">
        <f xml:space="preserve"> Tax!GH$90</f>
        <v>2.0463630789890885E-12</v>
      </c>
      <c r="GI92" s="241">
        <f xml:space="preserve"> Tax!GI$90</f>
        <v>2.0463630789890885E-12</v>
      </c>
      <c r="GJ92" s="241">
        <f xml:space="preserve"> Tax!GJ$90</f>
        <v>2.0463630789890885E-12</v>
      </c>
    </row>
    <row r="93" spans="1:192" outlineLevel="1" x14ac:dyDescent="0.25">
      <c r="A93" s="211"/>
      <c r="D93" s="215"/>
      <c r="E93" s="294" t="str">
        <f xml:space="preserve"> Equity!E$17</f>
        <v>Share capital balance</v>
      </c>
      <c r="F93" s="294">
        <f xml:space="preserve"> Equity!F$17</f>
        <v>0</v>
      </c>
      <c r="G93" s="294" t="str">
        <f xml:space="preserve"> Equity!G$17</f>
        <v>$ 000s</v>
      </c>
      <c r="H93" s="294">
        <f xml:space="preserve"> Equity!H$17</f>
        <v>0</v>
      </c>
      <c r="I93" s="294">
        <f xml:space="preserve"> Equity!I$17</f>
        <v>0</v>
      </c>
      <c r="J93" s="294">
        <f xml:space="preserve"> Equity!J$17</f>
        <v>0</v>
      </c>
      <c r="K93" s="294">
        <f xml:space="preserve"> Equity!K$17</f>
        <v>0</v>
      </c>
      <c r="L93" s="294">
        <f xml:space="preserve"> Equity!L$17</f>
        <v>100</v>
      </c>
      <c r="M93" s="294">
        <f xml:space="preserve"> Equity!M$17</f>
        <v>100</v>
      </c>
      <c r="N93" s="294">
        <f xml:space="preserve"> Equity!N$17</f>
        <v>100</v>
      </c>
      <c r="O93" s="294">
        <f xml:space="preserve"> Equity!O$17</f>
        <v>100</v>
      </c>
      <c r="P93" s="294">
        <f xml:space="preserve"> Equity!P$17</f>
        <v>100</v>
      </c>
      <c r="Q93" s="294">
        <f xml:space="preserve"> Equity!Q$17</f>
        <v>100</v>
      </c>
      <c r="R93" s="294">
        <f xml:space="preserve"> Equity!R$17</f>
        <v>100</v>
      </c>
      <c r="S93" s="294">
        <f xml:space="preserve"> Equity!S$17</f>
        <v>100</v>
      </c>
      <c r="T93" s="294">
        <f xml:space="preserve"> Equity!T$17</f>
        <v>100</v>
      </c>
      <c r="U93" s="294">
        <f xml:space="preserve"> Equity!U$17</f>
        <v>100</v>
      </c>
      <c r="V93" s="294">
        <f xml:space="preserve"> Equity!V$17</f>
        <v>100</v>
      </c>
      <c r="W93" s="294">
        <f xml:space="preserve"> Equity!W$17</f>
        <v>100</v>
      </c>
      <c r="X93" s="294">
        <f xml:space="preserve"> Equity!X$17</f>
        <v>100</v>
      </c>
      <c r="Y93" s="294">
        <f xml:space="preserve"> Equity!Y$17</f>
        <v>100</v>
      </c>
      <c r="Z93" s="294">
        <f xml:space="preserve"> Equity!Z$17</f>
        <v>100</v>
      </c>
      <c r="AA93" s="294">
        <f xml:space="preserve"> Equity!AA$17</f>
        <v>100</v>
      </c>
      <c r="AB93" s="294">
        <f xml:space="preserve"> Equity!AB$17</f>
        <v>100</v>
      </c>
      <c r="AC93" s="294">
        <f xml:space="preserve"> Equity!AC$17</f>
        <v>100</v>
      </c>
      <c r="AD93" s="294">
        <f xml:space="preserve"> Equity!AD$17</f>
        <v>100</v>
      </c>
      <c r="AE93" s="294">
        <f xml:space="preserve"> Equity!AE$17</f>
        <v>100</v>
      </c>
      <c r="AF93" s="294">
        <f xml:space="preserve"> Equity!AF$17</f>
        <v>100</v>
      </c>
      <c r="AG93" s="294">
        <f xml:space="preserve"> Equity!AG$17</f>
        <v>100</v>
      </c>
      <c r="AH93" s="294">
        <f xml:space="preserve"> Equity!AH$17</f>
        <v>100</v>
      </c>
      <c r="AI93" s="294">
        <f xml:space="preserve"> Equity!AI$17</f>
        <v>100</v>
      </c>
      <c r="AJ93" s="294">
        <f xml:space="preserve"> Equity!AJ$17</f>
        <v>100</v>
      </c>
      <c r="AK93" s="294">
        <f xml:space="preserve"> Equity!AK$17</f>
        <v>100</v>
      </c>
      <c r="AL93" s="294">
        <f xml:space="preserve"> Equity!AL$17</f>
        <v>100</v>
      </c>
      <c r="AM93" s="294">
        <f xml:space="preserve"> Equity!AM$17</f>
        <v>100</v>
      </c>
      <c r="AN93" s="294">
        <f xml:space="preserve"> Equity!AN$17</f>
        <v>100</v>
      </c>
      <c r="AO93" s="294">
        <f xml:space="preserve"> Equity!AO$17</f>
        <v>100</v>
      </c>
      <c r="AP93" s="294">
        <f xml:space="preserve"> Equity!AP$17</f>
        <v>100</v>
      </c>
      <c r="AQ93" s="294">
        <f xml:space="preserve"> Equity!AQ$17</f>
        <v>100</v>
      </c>
      <c r="AR93" s="294">
        <f xml:space="preserve"> Equity!AR$17</f>
        <v>100</v>
      </c>
      <c r="AS93" s="294">
        <f xml:space="preserve"> Equity!AS$17</f>
        <v>100</v>
      </c>
      <c r="AT93" s="294">
        <f xml:space="preserve"> Equity!AT$17</f>
        <v>100</v>
      </c>
      <c r="AU93" s="294">
        <f xml:space="preserve"> Equity!AU$17</f>
        <v>100</v>
      </c>
      <c r="AV93" s="294">
        <f xml:space="preserve"> Equity!AV$17</f>
        <v>100</v>
      </c>
      <c r="AW93" s="294">
        <f xml:space="preserve"> Equity!AW$17</f>
        <v>100</v>
      </c>
      <c r="AX93" s="294">
        <f xml:space="preserve"> Equity!AX$17</f>
        <v>100</v>
      </c>
      <c r="AY93" s="294">
        <f xml:space="preserve"> Equity!AY$17</f>
        <v>100</v>
      </c>
      <c r="AZ93" s="294">
        <f xml:space="preserve"> Equity!AZ$17</f>
        <v>100</v>
      </c>
      <c r="BA93" s="294">
        <f xml:space="preserve"> Equity!BA$17</f>
        <v>100</v>
      </c>
      <c r="BB93" s="294">
        <f xml:space="preserve"> Equity!BB$17</f>
        <v>100</v>
      </c>
      <c r="BC93" s="294">
        <f xml:space="preserve"> Equity!BC$17</f>
        <v>100</v>
      </c>
      <c r="BD93" s="294">
        <f xml:space="preserve"> Equity!BD$17</f>
        <v>0</v>
      </c>
      <c r="BE93" s="294">
        <f xml:space="preserve"> Equity!BE$17</f>
        <v>0</v>
      </c>
      <c r="BF93" s="294">
        <f xml:space="preserve"> Equity!BF$17</f>
        <v>0</v>
      </c>
      <c r="BG93" s="294">
        <f xml:space="preserve"> Equity!BG$17</f>
        <v>0</v>
      </c>
      <c r="BH93" s="294">
        <f xml:space="preserve"> Equity!BH$17</f>
        <v>0</v>
      </c>
      <c r="BI93" s="294">
        <f xml:space="preserve"> Equity!BI$17</f>
        <v>0</v>
      </c>
      <c r="BJ93" s="294">
        <f xml:space="preserve"> Equity!BJ$17</f>
        <v>0</v>
      </c>
      <c r="BK93" s="294">
        <f xml:space="preserve"> Equity!BK$17</f>
        <v>0</v>
      </c>
      <c r="BL93" s="294">
        <f xml:space="preserve"> Equity!BL$17</f>
        <v>0</v>
      </c>
      <c r="BM93" s="294">
        <f xml:space="preserve"> Equity!BM$17</f>
        <v>0</v>
      </c>
      <c r="BN93" s="294">
        <f xml:space="preserve"> Equity!BN$17</f>
        <v>0</v>
      </c>
      <c r="BO93" s="294">
        <f xml:space="preserve"> Equity!BO$17</f>
        <v>0</v>
      </c>
      <c r="BP93" s="294">
        <f xml:space="preserve"> Equity!BP$17</f>
        <v>0</v>
      </c>
      <c r="BQ93" s="294">
        <f xml:space="preserve"> Equity!BQ$17</f>
        <v>0</v>
      </c>
      <c r="BR93" s="294">
        <f xml:space="preserve"> Equity!BR$17</f>
        <v>0</v>
      </c>
      <c r="BS93" s="294">
        <f xml:space="preserve"> Equity!BS$17</f>
        <v>0</v>
      </c>
      <c r="BT93" s="294">
        <f xml:space="preserve"> Equity!BT$17</f>
        <v>0</v>
      </c>
      <c r="BU93" s="294">
        <f xml:space="preserve"> Equity!BU$17</f>
        <v>0</v>
      </c>
      <c r="BV93" s="294">
        <f xml:space="preserve"> Equity!BV$17</f>
        <v>0</v>
      </c>
      <c r="BW93" s="294">
        <f xml:space="preserve"> Equity!BW$17</f>
        <v>0</v>
      </c>
      <c r="BX93" s="294">
        <f xml:space="preserve"> Equity!BX$17</f>
        <v>0</v>
      </c>
      <c r="BY93" s="294">
        <f xml:space="preserve"> Equity!BY$17</f>
        <v>0</v>
      </c>
      <c r="BZ93" s="294">
        <f xml:space="preserve"> Equity!BZ$17</f>
        <v>0</v>
      </c>
      <c r="CA93" s="294">
        <f xml:space="preserve"> Equity!CA$17</f>
        <v>0</v>
      </c>
      <c r="CB93" s="294">
        <f xml:space="preserve"> Equity!CB$17</f>
        <v>0</v>
      </c>
      <c r="CC93" s="294">
        <f xml:space="preserve"> Equity!CC$17</f>
        <v>0</v>
      </c>
      <c r="CD93" s="294">
        <f xml:space="preserve"> Equity!CD$17</f>
        <v>0</v>
      </c>
      <c r="CE93" s="294">
        <f xml:space="preserve"> Equity!CE$17</f>
        <v>0</v>
      </c>
      <c r="CF93" s="294">
        <f xml:space="preserve"> Equity!CF$17</f>
        <v>0</v>
      </c>
      <c r="CG93" s="294">
        <f xml:space="preserve"> Equity!CG$17</f>
        <v>0</v>
      </c>
      <c r="CH93" s="294">
        <f xml:space="preserve"> Equity!CH$17</f>
        <v>0</v>
      </c>
      <c r="CI93" s="294">
        <f xml:space="preserve"> Equity!CI$17</f>
        <v>0</v>
      </c>
      <c r="CJ93" s="294">
        <f xml:space="preserve"> Equity!CJ$17</f>
        <v>0</v>
      </c>
      <c r="CK93" s="294">
        <f xml:space="preserve"> Equity!CK$17</f>
        <v>0</v>
      </c>
      <c r="CL93" s="294">
        <f xml:space="preserve"> Equity!CL$17</f>
        <v>0</v>
      </c>
      <c r="CM93" s="294">
        <f xml:space="preserve"> Equity!CM$17</f>
        <v>0</v>
      </c>
      <c r="CN93" s="294">
        <f xml:space="preserve"> Equity!CN$17</f>
        <v>0</v>
      </c>
      <c r="CO93" s="294">
        <f xml:space="preserve"> Equity!CO$17</f>
        <v>0</v>
      </c>
      <c r="CP93" s="294">
        <f xml:space="preserve"> Equity!CP$17</f>
        <v>0</v>
      </c>
      <c r="CQ93" s="294">
        <f xml:space="preserve"> Equity!CQ$17</f>
        <v>0</v>
      </c>
      <c r="CR93" s="294">
        <f xml:space="preserve"> Equity!CR$17</f>
        <v>0</v>
      </c>
      <c r="CS93" s="294">
        <f xml:space="preserve"> Equity!CS$17</f>
        <v>0</v>
      </c>
      <c r="CT93" s="294">
        <f xml:space="preserve"> Equity!CT$17</f>
        <v>0</v>
      </c>
      <c r="CU93" s="294">
        <f xml:space="preserve"> Equity!CU$17</f>
        <v>0</v>
      </c>
      <c r="CV93" s="294">
        <f xml:space="preserve"> Equity!CV$17</f>
        <v>0</v>
      </c>
      <c r="CW93" s="294">
        <f xml:space="preserve"> Equity!CW$17</f>
        <v>0</v>
      </c>
      <c r="CX93" s="294">
        <f xml:space="preserve"> Equity!CX$17</f>
        <v>0</v>
      </c>
      <c r="CY93" s="294">
        <f xml:space="preserve"> Equity!CY$17</f>
        <v>0</v>
      </c>
      <c r="CZ93" s="294">
        <f xml:space="preserve"> Equity!CZ$17</f>
        <v>0</v>
      </c>
      <c r="DA93" s="294">
        <f xml:space="preserve"> Equity!DA$17</f>
        <v>0</v>
      </c>
      <c r="DB93" s="294">
        <f xml:space="preserve"> Equity!DB$17</f>
        <v>0</v>
      </c>
      <c r="DC93" s="294">
        <f xml:space="preserve"> Equity!DC$17</f>
        <v>0</v>
      </c>
      <c r="DD93" s="294">
        <f xml:space="preserve"> Equity!DD$17</f>
        <v>0</v>
      </c>
      <c r="DE93" s="294">
        <f xml:space="preserve"> Equity!DE$17</f>
        <v>0</v>
      </c>
      <c r="DF93" s="294">
        <f xml:space="preserve"> Equity!DF$17</f>
        <v>0</v>
      </c>
      <c r="DG93" s="294">
        <f xml:space="preserve"> Equity!DG$17</f>
        <v>0</v>
      </c>
      <c r="DH93" s="294">
        <f xml:space="preserve"> Equity!DH$17</f>
        <v>0</v>
      </c>
      <c r="DI93" s="294">
        <f xml:space="preserve"> Equity!DI$17</f>
        <v>0</v>
      </c>
      <c r="DJ93" s="294">
        <f xml:space="preserve"> Equity!DJ$17</f>
        <v>0</v>
      </c>
      <c r="DK93" s="294">
        <f xml:space="preserve"> Equity!DK$17</f>
        <v>0</v>
      </c>
      <c r="DL93" s="294">
        <f xml:space="preserve"> Equity!DL$17</f>
        <v>0</v>
      </c>
      <c r="DM93" s="294">
        <f xml:space="preserve"> Equity!DM$17</f>
        <v>0</v>
      </c>
      <c r="DN93" s="294">
        <f xml:space="preserve"> Equity!DN$17</f>
        <v>0</v>
      </c>
      <c r="DO93" s="294">
        <f xml:space="preserve"> Equity!DO$17</f>
        <v>0</v>
      </c>
      <c r="DP93" s="294">
        <f xml:space="preserve"> Equity!DP$17</f>
        <v>0</v>
      </c>
      <c r="DQ93" s="294">
        <f xml:space="preserve"> Equity!DQ$17</f>
        <v>0</v>
      </c>
      <c r="DR93" s="294">
        <f xml:space="preserve"> Equity!DR$17</f>
        <v>0</v>
      </c>
      <c r="DS93" s="294">
        <f xml:space="preserve"> Equity!DS$17</f>
        <v>0</v>
      </c>
      <c r="DT93" s="294">
        <f xml:space="preserve"> Equity!DT$17</f>
        <v>0</v>
      </c>
      <c r="DU93" s="294">
        <f xml:space="preserve"> Equity!DU$17</f>
        <v>0</v>
      </c>
      <c r="DV93" s="294">
        <f xml:space="preserve"> Equity!DV$17</f>
        <v>0</v>
      </c>
      <c r="DW93" s="294">
        <f xml:space="preserve"> Equity!DW$17</f>
        <v>0</v>
      </c>
      <c r="DX93" s="294">
        <f xml:space="preserve"> Equity!DX$17</f>
        <v>0</v>
      </c>
      <c r="DY93" s="294">
        <f xml:space="preserve"> Equity!DY$17</f>
        <v>0</v>
      </c>
      <c r="DZ93" s="294">
        <f xml:space="preserve"> Equity!DZ$17</f>
        <v>0</v>
      </c>
      <c r="EA93" s="294">
        <f xml:space="preserve"> Equity!EA$17</f>
        <v>0</v>
      </c>
      <c r="EB93" s="294">
        <f xml:space="preserve"> Equity!EB$17</f>
        <v>0</v>
      </c>
      <c r="EC93" s="294">
        <f xml:space="preserve"> Equity!EC$17</f>
        <v>0</v>
      </c>
      <c r="ED93" s="294">
        <f xml:space="preserve"> Equity!ED$17</f>
        <v>0</v>
      </c>
      <c r="EE93" s="294">
        <f xml:space="preserve"> Equity!EE$17</f>
        <v>0</v>
      </c>
      <c r="EF93" s="294">
        <f xml:space="preserve"> Equity!EF$17</f>
        <v>0</v>
      </c>
      <c r="EG93" s="294">
        <f xml:space="preserve"> Equity!EG$17</f>
        <v>0</v>
      </c>
      <c r="EH93" s="294">
        <f xml:space="preserve"> Equity!EH$17</f>
        <v>0</v>
      </c>
      <c r="EI93" s="294">
        <f xml:space="preserve"> Equity!EI$17</f>
        <v>0</v>
      </c>
      <c r="EJ93" s="294">
        <f xml:space="preserve"> Equity!EJ$17</f>
        <v>0</v>
      </c>
      <c r="EK93" s="294">
        <f xml:space="preserve"> Equity!EK$17</f>
        <v>0</v>
      </c>
      <c r="EL93" s="294">
        <f xml:space="preserve"> Equity!EL$17</f>
        <v>0</v>
      </c>
      <c r="EM93" s="294">
        <f xml:space="preserve"> Equity!EM$17</f>
        <v>0</v>
      </c>
      <c r="EN93" s="294">
        <f xml:space="preserve"> Equity!EN$17</f>
        <v>0</v>
      </c>
      <c r="EO93" s="294">
        <f xml:space="preserve"> Equity!EO$17</f>
        <v>0</v>
      </c>
      <c r="EP93" s="294">
        <f xml:space="preserve"> Equity!EP$17</f>
        <v>0</v>
      </c>
      <c r="EQ93" s="294">
        <f xml:space="preserve"> Equity!EQ$17</f>
        <v>0</v>
      </c>
      <c r="ER93" s="294">
        <f xml:space="preserve"> Equity!ER$17</f>
        <v>0</v>
      </c>
      <c r="ES93" s="294">
        <f xml:space="preserve"> Equity!ES$17</f>
        <v>0</v>
      </c>
      <c r="ET93" s="294">
        <f xml:space="preserve"> Equity!ET$17</f>
        <v>0</v>
      </c>
      <c r="EU93" s="294">
        <f xml:space="preserve"> Equity!EU$17</f>
        <v>0</v>
      </c>
      <c r="EV93" s="294">
        <f xml:space="preserve"> Equity!EV$17</f>
        <v>0</v>
      </c>
      <c r="EW93" s="294">
        <f xml:space="preserve"> Equity!EW$17</f>
        <v>0</v>
      </c>
      <c r="EX93" s="294">
        <f xml:space="preserve"> Equity!EX$17</f>
        <v>0</v>
      </c>
      <c r="EY93" s="294">
        <f xml:space="preserve"> Equity!EY$17</f>
        <v>0</v>
      </c>
      <c r="EZ93" s="294">
        <f xml:space="preserve"> Equity!EZ$17</f>
        <v>0</v>
      </c>
      <c r="FA93" s="294">
        <f xml:space="preserve"> Equity!FA$17</f>
        <v>0</v>
      </c>
      <c r="FB93" s="294">
        <f xml:space="preserve"> Equity!FB$17</f>
        <v>0</v>
      </c>
      <c r="FC93" s="294">
        <f xml:space="preserve"> Equity!FC$17</f>
        <v>0</v>
      </c>
      <c r="FD93" s="294">
        <f xml:space="preserve"> Equity!FD$17</f>
        <v>0</v>
      </c>
      <c r="FE93" s="294">
        <f xml:space="preserve"> Equity!FE$17</f>
        <v>0</v>
      </c>
      <c r="FF93" s="294">
        <f xml:space="preserve"> Equity!FF$17</f>
        <v>0</v>
      </c>
      <c r="FG93" s="294">
        <f xml:space="preserve"> Equity!FG$17</f>
        <v>0</v>
      </c>
      <c r="FH93" s="294">
        <f xml:space="preserve"> Equity!FH$17</f>
        <v>0</v>
      </c>
      <c r="FI93" s="294">
        <f xml:space="preserve"> Equity!FI$17</f>
        <v>0</v>
      </c>
      <c r="FJ93" s="294">
        <f xml:space="preserve"> Equity!FJ$17</f>
        <v>0</v>
      </c>
      <c r="FK93" s="294">
        <f xml:space="preserve"> Equity!FK$17</f>
        <v>0</v>
      </c>
      <c r="FL93" s="294">
        <f xml:space="preserve"> Equity!FL$17</f>
        <v>0</v>
      </c>
      <c r="FM93" s="294">
        <f xml:space="preserve"> Equity!FM$17</f>
        <v>0</v>
      </c>
      <c r="FN93" s="294">
        <f xml:space="preserve"> Equity!FN$17</f>
        <v>0</v>
      </c>
      <c r="FO93" s="294">
        <f xml:space="preserve"> Equity!FO$17</f>
        <v>0</v>
      </c>
      <c r="FP93" s="294">
        <f xml:space="preserve"> Equity!FP$17</f>
        <v>0</v>
      </c>
      <c r="FQ93" s="294">
        <f xml:space="preserve"> Equity!FQ$17</f>
        <v>0</v>
      </c>
      <c r="FR93" s="294">
        <f xml:space="preserve"> Equity!FR$17</f>
        <v>0</v>
      </c>
      <c r="FS93" s="294">
        <f xml:space="preserve"> Equity!FS$17</f>
        <v>0</v>
      </c>
      <c r="FT93" s="294">
        <f xml:space="preserve"> Equity!FT$17</f>
        <v>0</v>
      </c>
      <c r="FU93" s="294">
        <f xml:space="preserve"> Equity!FU$17</f>
        <v>0</v>
      </c>
      <c r="FV93" s="294">
        <f xml:space="preserve"> Equity!FV$17</f>
        <v>0</v>
      </c>
      <c r="FW93" s="294">
        <f xml:space="preserve"> Equity!FW$17</f>
        <v>0</v>
      </c>
      <c r="FX93" s="294">
        <f xml:space="preserve"> Equity!FX$17</f>
        <v>0</v>
      </c>
      <c r="FY93" s="294">
        <f xml:space="preserve"> Equity!FY$17</f>
        <v>0</v>
      </c>
      <c r="FZ93" s="294">
        <f xml:space="preserve"> Equity!FZ$17</f>
        <v>0</v>
      </c>
      <c r="GA93" s="294">
        <f xml:space="preserve"> Equity!GA$17</f>
        <v>0</v>
      </c>
      <c r="GB93" s="294">
        <f xml:space="preserve"> Equity!GB$17</f>
        <v>0</v>
      </c>
      <c r="GC93" s="294">
        <f xml:space="preserve"> Equity!GC$17</f>
        <v>0</v>
      </c>
      <c r="GD93" s="294">
        <f xml:space="preserve"> Equity!GD$17</f>
        <v>0</v>
      </c>
      <c r="GE93" s="294">
        <f xml:space="preserve"> Equity!GE$17</f>
        <v>0</v>
      </c>
      <c r="GF93" s="294">
        <f xml:space="preserve"> Equity!GF$17</f>
        <v>0</v>
      </c>
      <c r="GG93" s="294">
        <f xml:space="preserve"> Equity!GG$17</f>
        <v>0</v>
      </c>
      <c r="GH93" s="294">
        <f xml:space="preserve"> Equity!GH$17</f>
        <v>0</v>
      </c>
      <c r="GI93" s="294">
        <f xml:space="preserve"> Equity!GI$17</f>
        <v>0</v>
      </c>
      <c r="GJ93" s="294">
        <f xml:space="preserve"> Equity!GJ$17</f>
        <v>0</v>
      </c>
    </row>
    <row r="94" spans="1:192" outlineLevel="1" x14ac:dyDescent="0.25">
      <c r="A94" s="211"/>
      <c r="D94" s="215"/>
      <c r="E94" s="294" t="str">
        <f xml:space="preserve"> Equity!E$25</f>
        <v>Retained earnings balance</v>
      </c>
      <c r="F94" s="294">
        <f xml:space="preserve"> Equity!F$25</f>
        <v>0</v>
      </c>
      <c r="G94" s="294" t="str">
        <f xml:space="preserve"> Equity!G$25</f>
        <v>$ 000s</v>
      </c>
      <c r="H94" s="294">
        <f xml:space="preserve"> Equity!H$25</f>
        <v>0</v>
      </c>
      <c r="I94" s="294">
        <f xml:space="preserve"> Equity!I$25</f>
        <v>0</v>
      </c>
      <c r="J94" s="294">
        <f xml:space="preserve"> Equity!J$25</f>
        <v>0</v>
      </c>
      <c r="K94" s="294">
        <f xml:space="preserve"> Equity!K$25</f>
        <v>0</v>
      </c>
      <c r="L94" s="294">
        <f xml:space="preserve"> Equity!L$25</f>
        <v>0</v>
      </c>
      <c r="M94" s="294">
        <f xml:space="preserve"> Equity!M$25</f>
        <v>0</v>
      </c>
      <c r="N94" s="294">
        <f xml:space="preserve"> Equity!N$25</f>
        <v>0</v>
      </c>
      <c r="O94" s="294">
        <f xml:space="preserve"> Equity!O$25</f>
        <v>0</v>
      </c>
      <c r="P94" s="294">
        <f xml:space="preserve"> Equity!P$25</f>
        <v>2473.9613233096861</v>
      </c>
      <c r="Q94" s="294">
        <f xml:space="preserve"> Equity!Q$25</f>
        <v>-263.35762764807077</v>
      </c>
      <c r="R94" s="294">
        <f xml:space="preserve"> Equity!R$25</f>
        <v>-2835.4226380736909</v>
      </c>
      <c r="S94" s="294">
        <f xml:space="preserve"> Equity!S$25</f>
        <v>-5383.9615189199721</v>
      </c>
      <c r="T94" s="294">
        <f xml:space="preserve"> Equity!T$25</f>
        <v>-7801.6931945903088</v>
      </c>
      <c r="U94" s="294">
        <f xml:space="preserve"> Equity!U$25</f>
        <v>-10187.37989576847</v>
      </c>
      <c r="V94" s="294">
        <f xml:space="preserve"> Equity!V$25</f>
        <v>-12443.387489782788</v>
      </c>
      <c r="W94" s="294">
        <f xml:space="preserve"> Equity!W$25</f>
        <v>-14659.409521711401</v>
      </c>
      <c r="X94" s="294">
        <f xml:space="preserve"> Equity!X$25</f>
        <v>-16767.767160223983</v>
      </c>
      <c r="Y94" s="294">
        <f xml:space="preserve"> Equity!Y$25</f>
        <v>-18805.993457909808</v>
      </c>
      <c r="Z94" s="294">
        <f xml:space="preserve"> Equity!Z$25</f>
        <v>-20717.336100718378</v>
      </c>
      <c r="AA94" s="294">
        <f xml:space="preserve"> Equity!AA$25</f>
        <v>-22730.154580261373</v>
      </c>
      <c r="AB94" s="294">
        <f xml:space="preserve"> Equity!AB$25</f>
        <v>-24612.175119564072</v>
      </c>
      <c r="AC94" s="294">
        <f xml:space="preserve"> Equity!AC$25</f>
        <v>-26428.85386773583</v>
      </c>
      <c r="AD94" s="294">
        <f xml:space="preserve"> Equity!AD$25</f>
        <v>-28115.006563412138</v>
      </c>
      <c r="AE94" s="294">
        <f xml:space="preserve"> Equity!AE$25</f>
        <v>-29726.382729833491</v>
      </c>
      <c r="AF94" s="294">
        <f xml:space="preserve"> Equity!AF$25</f>
        <v>-31224.720969918526</v>
      </c>
      <c r="AG94" s="294">
        <f xml:space="preserve"> Equity!AG$25</f>
        <v>-32620.321151256896</v>
      </c>
      <c r="AH94" s="294">
        <f xml:space="preserve"> Equity!AH$25</f>
        <v>-33887.614041880457</v>
      </c>
      <c r="AI94" s="294">
        <f xml:space="preserve"> Equity!AI$25</f>
        <v>-35058.935297129057</v>
      </c>
      <c r="AJ94" s="294">
        <f xml:space="preserve"> Equity!AJ$25</f>
        <v>-36101.37097190394</v>
      </c>
      <c r="AK94" s="294">
        <f xml:space="preserve"> Equity!AK$25</f>
        <v>-37161.082300409864</v>
      </c>
      <c r="AL94" s="294">
        <f xml:space="preserve"> Equity!AL$25</f>
        <v>-38085.437831421732</v>
      </c>
      <c r="AM94" s="294">
        <f xml:space="preserve"> Equity!AM$25</f>
        <v>-38888.502448351319</v>
      </c>
      <c r="AN94" s="294">
        <f xml:space="preserve"> Equity!AN$25</f>
        <v>-39566.81134055787</v>
      </c>
      <c r="AO94" s="294">
        <f xml:space="preserve"> Equity!AO$25</f>
        <v>-40099.438406940317</v>
      </c>
      <c r="AP94" s="294">
        <f xml:space="preserve"> Equity!AP$25</f>
        <v>-40497.136386082682</v>
      </c>
      <c r="AQ94" s="294">
        <f xml:space="preserve"> Equity!AQ$25</f>
        <v>-40747.129270834914</v>
      </c>
      <c r="AR94" s="294">
        <f xml:space="preserve"> Equity!AR$25</f>
        <v>-40860.850269604111</v>
      </c>
      <c r="AS94" s="294">
        <f xml:space="preserve"> Equity!AS$25</f>
        <v>-40813.115698366753</v>
      </c>
      <c r="AT94" s="294">
        <f xml:space="preserve"> Equity!AT$25</f>
        <v>-40628.456323168713</v>
      </c>
      <c r="AU94" s="294">
        <f xml:space="preserve"> Equity!AU$25</f>
        <v>-40267.919718906567</v>
      </c>
      <c r="AV94" s="294">
        <f xml:space="preserve"> Equity!AV$25</f>
        <v>-39772.600747810757</v>
      </c>
      <c r="AW94" s="294">
        <f xml:space="preserve"> Equity!AW$25</f>
        <v>-39082.13148291815</v>
      </c>
      <c r="AX94" s="294">
        <f xml:space="preserve"> Equity!AX$25</f>
        <v>-38077.489332414145</v>
      </c>
      <c r="AY94" s="294">
        <f xml:space="preserve"> Equity!AY$25</f>
        <v>-28753.059917047653</v>
      </c>
      <c r="AZ94" s="294">
        <f xml:space="preserve"> Equity!AZ$25</f>
        <v>-19123.698650895869</v>
      </c>
      <c r="BA94" s="294">
        <f xml:space="preserve"> Equity!BA$25</f>
        <v>-9103.5696560595989</v>
      </c>
      <c r="BB94" s="294">
        <f xml:space="preserve"> Equity!BB$25</f>
        <v>1249.9728581416948</v>
      </c>
      <c r="BC94" s="294">
        <f xml:space="preserve"> Equity!BC$25</f>
        <v>4326.8209802402316</v>
      </c>
      <c r="BD94" s="294">
        <f xml:space="preserve"> Equity!BD$25</f>
        <v>3321.2012058314485</v>
      </c>
      <c r="BE94" s="294">
        <f xml:space="preserve"> Equity!BE$25</f>
        <v>0</v>
      </c>
      <c r="BF94" s="294">
        <f xml:space="preserve"> Equity!BF$25</f>
        <v>0</v>
      </c>
      <c r="BG94" s="294">
        <f xml:space="preserve"> Equity!BG$25</f>
        <v>0</v>
      </c>
      <c r="BH94" s="294">
        <f xml:space="preserve"> Equity!BH$25</f>
        <v>0</v>
      </c>
      <c r="BI94" s="294">
        <f xml:space="preserve"> Equity!BI$25</f>
        <v>0</v>
      </c>
      <c r="BJ94" s="294">
        <f xml:space="preserve"> Equity!BJ$25</f>
        <v>0</v>
      </c>
      <c r="BK94" s="294">
        <f xml:space="preserve"> Equity!BK$25</f>
        <v>0</v>
      </c>
      <c r="BL94" s="294">
        <f xml:space="preserve"> Equity!BL$25</f>
        <v>0</v>
      </c>
      <c r="BM94" s="294">
        <f xml:space="preserve"> Equity!BM$25</f>
        <v>0</v>
      </c>
      <c r="BN94" s="294">
        <f xml:space="preserve"> Equity!BN$25</f>
        <v>0</v>
      </c>
      <c r="BO94" s="294">
        <f xml:space="preserve"> Equity!BO$25</f>
        <v>0</v>
      </c>
      <c r="BP94" s="294">
        <f xml:space="preserve"> Equity!BP$25</f>
        <v>0</v>
      </c>
      <c r="BQ94" s="294">
        <f xml:space="preserve"> Equity!BQ$25</f>
        <v>0</v>
      </c>
      <c r="BR94" s="294">
        <f xml:space="preserve"> Equity!BR$25</f>
        <v>0</v>
      </c>
      <c r="BS94" s="294">
        <f xml:space="preserve"> Equity!BS$25</f>
        <v>0</v>
      </c>
      <c r="BT94" s="294">
        <f xml:space="preserve"> Equity!BT$25</f>
        <v>0</v>
      </c>
      <c r="BU94" s="294">
        <f xml:space="preserve"> Equity!BU$25</f>
        <v>0</v>
      </c>
      <c r="BV94" s="294">
        <f xml:space="preserve"> Equity!BV$25</f>
        <v>0</v>
      </c>
      <c r="BW94" s="294">
        <f xml:space="preserve"> Equity!BW$25</f>
        <v>0</v>
      </c>
      <c r="BX94" s="294">
        <f xml:space="preserve"> Equity!BX$25</f>
        <v>0</v>
      </c>
      <c r="BY94" s="294">
        <f xml:space="preserve"> Equity!BY$25</f>
        <v>0</v>
      </c>
      <c r="BZ94" s="294">
        <f xml:space="preserve"> Equity!BZ$25</f>
        <v>0</v>
      </c>
      <c r="CA94" s="294">
        <f xml:space="preserve"> Equity!CA$25</f>
        <v>0</v>
      </c>
      <c r="CB94" s="294">
        <f xml:space="preserve"> Equity!CB$25</f>
        <v>0</v>
      </c>
      <c r="CC94" s="294">
        <f xml:space="preserve"> Equity!CC$25</f>
        <v>0</v>
      </c>
      <c r="CD94" s="294">
        <f xml:space="preserve"> Equity!CD$25</f>
        <v>0</v>
      </c>
      <c r="CE94" s="294">
        <f xml:space="preserve"> Equity!CE$25</f>
        <v>0</v>
      </c>
      <c r="CF94" s="294">
        <f xml:space="preserve"> Equity!CF$25</f>
        <v>0</v>
      </c>
      <c r="CG94" s="294">
        <f xml:space="preserve"> Equity!CG$25</f>
        <v>0</v>
      </c>
      <c r="CH94" s="294">
        <f xml:space="preserve"> Equity!CH$25</f>
        <v>0</v>
      </c>
      <c r="CI94" s="294">
        <f xml:space="preserve"> Equity!CI$25</f>
        <v>0</v>
      </c>
      <c r="CJ94" s="294">
        <f xml:space="preserve"> Equity!CJ$25</f>
        <v>0</v>
      </c>
      <c r="CK94" s="294">
        <f xml:space="preserve"> Equity!CK$25</f>
        <v>0</v>
      </c>
      <c r="CL94" s="294">
        <f xml:space="preserve"> Equity!CL$25</f>
        <v>0</v>
      </c>
      <c r="CM94" s="294">
        <f xml:space="preserve"> Equity!CM$25</f>
        <v>0</v>
      </c>
      <c r="CN94" s="294">
        <f xml:space="preserve"> Equity!CN$25</f>
        <v>0</v>
      </c>
      <c r="CO94" s="294">
        <f xml:space="preserve"> Equity!CO$25</f>
        <v>0</v>
      </c>
      <c r="CP94" s="294">
        <f xml:space="preserve"> Equity!CP$25</f>
        <v>0</v>
      </c>
      <c r="CQ94" s="294">
        <f xml:space="preserve"> Equity!CQ$25</f>
        <v>0</v>
      </c>
      <c r="CR94" s="294">
        <f xml:space="preserve"> Equity!CR$25</f>
        <v>0</v>
      </c>
      <c r="CS94" s="294">
        <f xml:space="preserve"> Equity!CS$25</f>
        <v>0</v>
      </c>
      <c r="CT94" s="294">
        <f xml:space="preserve"> Equity!CT$25</f>
        <v>0</v>
      </c>
      <c r="CU94" s="294">
        <f xml:space="preserve"> Equity!CU$25</f>
        <v>0</v>
      </c>
      <c r="CV94" s="294">
        <f xml:space="preserve"> Equity!CV$25</f>
        <v>0</v>
      </c>
      <c r="CW94" s="294">
        <f xml:space="preserve"> Equity!CW$25</f>
        <v>0</v>
      </c>
      <c r="CX94" s="294">
        <f xml:space="preserve"> Equity!CX$25</f>
        <v>0</v>
      </c>
      <c r="CY94" s="294">
        <f xml:space="preserve"> Equity!CY$25</f>
        <v>0</v>
      </c>
      <c r="CZ94" s="294">
        <f xml:space="preserve"> Equity!CZ$25</f>
        <v>0</v>
      </c>
      <c r="DA94" s="294">
        <f xml:space="preserve"> Equity!DA$25</f>
        <v>0</v>
      </c>
      <c r="DB94" s="294">
        <f xml:space="preserve"> Equity!DB$25</f>
        <v>0</v>
      </c>
      <c r="DC94" s="294">
        <f xml:space="preserve"> Equity!DC$25</f>
        <v>0</v>
      </c>
      <c r="DD94" s="294">
        <f xml:space="preserve"> Equity!DD$25</f>
        <v>0</v>
      </c>
      <c r="DE94" s="294">
        <f xml:space="preserve"> Equity!DE$25</f>
        <v>0</v>
      </c>
      <c r="DF94" s="294">
        <f xml:space="preserve"> Equity!DF$25</f>
        <v>0</v>
      </c>
      <c r="DG94" s="294">
        <f xml:space="preserve"> Equity!DG$25</f>
        <v>0</v>
      </c>
      <c r="DH94" s="294">
        <f xml:space="preserve"> Equity!DH$25</f>
        <v>0</v>
      </c>
      <c r="DI94" s="294">
        <f xml:space="preserve"> Equity!DI$25</f>
        <v>0</v>
      </c>
      <c r="DJ94" s="294">
        <f xml:space="preserve"> Equity!DJ$25</f>
        <v>0</v>
      </c>
      <c r="DK94" s="294">
        <f xml:space="preserve"> Equity!DK$25</f>
        <v>0</v>
      </c>
      <c r="DL94" s="294">
        <f xml:space="preserve"> Equity!DL$25</f>
        <v>0</v>
      </c>
      <c r="DM94" s="294">
        <f xml:space="preserve"> Equity!DM$25</f>
        <v>0</v>
      </c>
      <c r="DN94" s="294">
        <f xml:space="preserve"> Equity!DN$25</f>
        <v>0</v>
      </c>
      <c r="DO94" s="294">
        <f xml:space="preserve"> Equity!DO$25</f>
        <v>0</v>
      </c>
      <c r="DP94" s="294">
        <f xml:space="preserve"> Equity!DP$25</f>
        <v>0</v>
      </c>
      <c r="DQ94" s="294">
        <f xml:space="preserve"> Equity!DQ$25</f>
        <v>0</v>
      </c>
      <c r="DR94" s="294">
        <f xml:space="preserve"> Equity!DR$25</f>
        <v>0</v>
      </c>
      <c r="DS94" s="294">
        <f xml:space="preserve"> Equity!DS$25</f>
        <v>0</v>
      </c>
      <c r="DT94" s="294">
        <f xml:space="preserve"> Equity!DT$25</f>
        <v>0</v>
      </c>
      <c r="DU94" s="294">
        <f xml:space="preserve"> Equity!DU$25</f>
        <v>0</v>
      </c>
      <c r="DV94" s="294">
        <f xml:space="preserve"> Equity!DV$25</f>
        <v>0</v>
      </c>
      <c r="DW94" s="294">
        <f xml:space="preserve"> Equity!DW$25</f>
        <v>0</v>
      </c>
      <c r="DX94" s="294">
        <f xml:space="preserve"> Equity!DX$25</f>
        <v>0</v>
      </c>
      <c r="DY94" s="294">
        <f xml:space="preserve"> Equity!DY$25</f>
        <v>0</v>
      </c>
      <c r="DZ94" s="294">
        <f xml:space="preserve"> Equity!DZ$25</f>
        <v>0</v>
      </c>
      <c r="EA94" s="294">
        <f xml:space="preserve"> Equity!EA$25</f>
        <v>0</v>
      </c>
      <c r="EB94" s="294">
        <f xml:space="preserve"> Equity!EB$25</f>
        <v>0</v>
      </c>
      <c r="EC94" s="294">
        <f xml:space="preserve"> Equity!EC$25</f>
        <v>0</v>
      </c>
      <c r="ED94" s="294">
        <f xml:space="preserve"> Equity!ED$25</f>
        <v>0</v>
      </c>
      <c r="EE94" s="294">
        <f xml:space="preserve"> Equity!EE$25</f>
        <v>0</v>
      </c>
      <c r="EF94" s="294">
        <f xml:space="preserve"> Equity!EF$25</f>
        <v>0</v>
      </c>
      <c r="EG94" s="294">
        <f xml:space="preserve"> Equity!EG$25</f>
        <v>0</v>
      </c>
      <c r="EH94" s="294">
        <f xml:space="preserve"> Equity!EH$25</f>
        <v>0</v>
      </c>
      <c r="EI94" s="294">
        <f xml:space="preserve"> Equity!EI$25</f>
        <v>0</v>
      </c>
      <c r="EJ94" s="294">
        <f xml:space="preserve"> Equity!EJ$25</f>
        <v>0</v>
      </c>
      <c r="EK94" s="294">
        <f xml:space="preserve"> Equity!EK$25</f>
        <v>0</v>
      </c>
      <c r="EL94" s="294">
        <f xml:space="preserve"> Equity!EL$25</f>
        <v>0</v>
      </c>
      <c r="EM94" s="294">
        <f xml:space="preserve"> Equity!EM$25</f>
        <v>0</v>
      </c>
      <c r="EN94" s="294">
        <f xml:space="preserve"> Equity!EN$25</f>
        <v>0</v>
      </c>
      <c r="EO94" s="294">
        <f xml:space="preserve"> Equity!EO$25</f>
        <v>0</v>
      </c>
      <c r="EP94" s="294">
        <f xml:space="preserve"> Equity!EP$25</f>
        <v>0</v>
      </c>
      <c r="EQ94" s="294">
        <f xml:space="preserve"> Equity!EQ$25</f>
        <v>0</v>
      </c>
      <c r="ER94" s="294">
        <f xml:space="preserve"> Equity!ER$25</f>
        <v>0</v>
      </c>
      <c r="ES94" s="294">
        <f xml:space="preserve"> Equity!ES$25</f>
        <v>0</v>
      </c>
      <c r="ET94" s="294">
        <f xml:space="preserve"> Equity!ET$25</f>
        <v>0</v>
      </c>
      <c r="EU94" s="294">
        <f xml:space="preserve"> Equity!EU$25</f>
        <v>0</v>
      </c>
      <c r="EV94" s="294">
        <f xml:space="preserve"> Equity!EV$25</f>
        <v>0</v>
      </c>
      <c r="EW94" s="294">
        <f xml:space="preserve"> Equity!EW$25</f>
        <v>0</v>
      </c>
      <c r="EX94" s="294">
        <f xml:space="preserve"> Equity!EX$25</f>
        <v>0</v>
      </c>
      <c r="EY94" s="294">
        <f xml:space="preserve"> Equity!EY$25</f>
        <v>0</v>
      </c>
      <c r="EZ94" s="294">
        <f xml:space="preserve"> Equity!EZ$25</f>
        <v>0</v>
      </c>
      <c r="FA94" s="294">
        <f xml:space="preserve"> Equity!FA$25</f>
        <v>0</v>
      </c>
      <c r="FB94" s="294">
        <f xml:space="preserve"> Equity!FB$25</f>
        <v>0</v>
      </c>
      <c r="FC94" s="294">
        <f xml:space="preserve"> Equity!FC$25</f>
        <v>0</v>
      </c>
      <c r="FD94" s="294">
        <f xml:space="preserve"> Equity!FD$25</f>
        <v>0</v>
      </c>
      <c r="FE94" s="294">
        <f xml:space="preserve"> Equity!FE$25</f>
        <v>0</v>
      </c>
      <c r="FF94" s="294">
        <f xml:space="preserve"> Equity!FF$25</f>
        <v>0</v>
      </c>
      <c r="FG94" s="294">
        <f xml:space="preserve"> Equity!FG$25</f>
        <v>0</v>
      </c>
      <c r="FH94" s="294">
        <f xml:space="preserve"> Equity!FH$25</f>
        <v>0</v>
      </c>
      <c r="FI94" s="294">
        <f xml:space="preserve"> Equity!FI$25</f>
        <v>0</v>
      </c>
      <c r="FJ94" s="294">
        <f xml:space="preserve"> Equity!FJ$25</f>
        <v>0</v>
      </c>
      <c r="FK94" s="294">
        <f xml:space="preserve"> Equity!FK$25</f>
        <v>0</v>
      </c>
      <c r="FL94" s="294">
        <f xml:space="preserve"> Equity!FL$25</f>
        <v>0</v>
      </c>
      <c r="FM94" s="294">
        <f xml:space="preserve"> Equity!FM$25</f>
        <v>0</v>
      </c>
      <c r="FN94" s="294">
        <f xml:space="preserve"> Equity!FN$25</f>
        <v>0</v>
      </c>
      <c r="FO94" s="294">
        <f xml:space="preserve"> Equity!FO$25</f>
        <v>0</v>
      </c>
      <c r="FP94" s="294">
        <f xml:space="preserve"> Equity!FP$25</f>
        <v>0</v>
      </c>
      <c r="FQ94" s="294">
        <f xml:space="preserve"> Equity!FQ$25</f>
        <v>0</v>
      </c>
      <c r="FR94" s="294">
        <f xml:space="preserve"> Equity!FR$25</f>
        <v>0</v>
      </c>
      <c r="FS94" s="294">
        <f xml:space="preserve"> Equity!FS$25</f>
        <v>0</v>
      </c>
      <c r="FT94" s="294">
        <f xml:space="preserve"> Equity!FT$25</f>
        <v>0</v>
      </c>
      <c r="FU94" s="294">
        <f xml:space="preserve"> Equity!FU$25</f>
        <v>0</v>
      </c>
      <c r="FV94" s="294">
        <f xml:space="preserve"> Equity!FV$25</f>
        <v>0</v>
      </c>
      <c r="FW94" s="294">
        <f xml:space="preserve"> Equity!FW$25</f>
        <v>0</v>
      </c>
      <c r="FX94" s="294">
        <f xml:space="preserve"> Equity!FX$25</f>
        <v>0</v>
      </c>
      <c r="FY94" s="294">
        <f xml:space="preserve"> Equity!FY$25</f>
        <v>0</v>
      </c>
      <c r="FZ94" s="294">
        <f xml:space="preserve"> Equity!FZ$25</f>
        <v>0</v>
      </c>
      <c r="GA94" s="294">
        <f xml:space="preserve"> Equity!GA$25</f>
        <v>0</v>
      </c>
      <c r="GB94" s="294">
        <f xml:space="preserve"> Equity!GB$25</f>
        <v>0</v>
      </c>
      <c r="GC94" s="294">
        <f xml:space="preserve"> Equity!GC$25</f>
        <v>0</v>
      </c>
      <c r="GD94" s="294">
        <f xml:space="preserve"> Equity!GD$25</f>
        <v>0</v>
      </c>
      <c r="GE94" s="294">
        <f xml:space="preserve"> Equity!GE$25</f>
        <v>0</v>
      </c>
      <c r="GF94" s="294">
        <f xml:space="preserve"> Equity!GF$25</f>
        <v>0</v>
      </c>
      <c r="GG94" s="294">
        <f xml:space="preserve"> Equity!GG$25</f>
        <v>0</v>
      </c>
      <c r="GH94" s="294">
        <f xml:space="preserve"> Equity!GH$25</f>
        <v>0</v>
      </c>
      <c r="GI94" s="294">
        <f xml:space="preserve"> Equity!GI$25</f>
        <v>0</v>
      </c>
      <c r="GJ94" s="294">
        <f xml:space="preserve"> Equity!GJ$25</f>
        <v>0</v>
      </c>
    </row>
    <row r="95" spans="1:192" outlineLevel="1" x14ac:dyDescent="0.25">
      <c r="A95" s="211"/>
      <c r="D95" s="215"/>
      <c r="E95" s="238" t="s">
        <v>60</v>
      </c>
      <c r="F95" s="238"/>
      <c r="G95" s="238" t="str">
        <f>SMU</f>
        <v>$ 000s</v>
      </c>
      <c r="H95" s="238"/>
      <c r="I95" s="238"/>
      <c r="J95" s="238">
        <f t="shared" ref="J95:AO95" si="121" xml:space="preserve"> SUM(J88:J94)</f>
        <v>0</v>
      </c>
      <c r="K95" s="238">
        <f t="shared" si="121"/>
        <v>0</v>
      </c>
      <c r="L95" s="238">
        <f t="shared" si="121"/>
        <v>37464.972763359816</v>
      </c>
      <c r="M95" s="238">
        <f t="shared" si="121"/>
        <v>110605.14466572601</v>
      </c>
      <c r="N95" s="238">
        <f t="shared" si="121"/>
        <v>184840.91377654663</v>
      </c>
      <c r="O95" s="238">
        <f t="shared" si="121"/>
        <v>260360.88192583743</v>
      </c>
      <c r="P95" s="238">
        <f t="shared" si="121"/>
        <v>352891.999194648</v>
      </c>
      <c r="Q95" s="238">
        <f t="shared" si="121"/>
        <v>344175.32387557178</v>
      </c>
      <c r="R95" s="238">
        <f t="shared" si="121"/>
        <v>334302.21063254419</v>
      </c>
      <c r="S95" s="238">
        <f t="shared" si="121"/>
        <v>324240.11436806392</v>
      </c>
      <c r="T95" s="238">
        <f t="shared" si="121"/>
        <v>314361.97946992214</v>
      </c>
      <c r="U95" s="238">
        <f t="shared" si="121"/>
        <v>304299.39886197069</v>
      </c>
      <c r="V95" s="238">
        <f t="shared" si="121"/>
        <v>294428.24250106199</v>
      </c>
      <c r="W95" s="238">
        <f t="shared" si="121"/>
        <v>284357.32747038722</v>
      </c>
      <c r="X95" s="238">
        <f t="shared" si="121"/>
        <v>274440.44409908773</v>
      </c>
      <c r="Y95" s="238">
        <f t="shared" si="121"/>
        <v>264413.68922232825</v>
      </c>
      <c r="Z95" s="238">
        <f t="shared" si="121"/>
        <v>254532.91439779729</v>
      </c>
      <c r="AA95" s="238">
        <f t="shared" si="121"/>
        <v>244468.78973708232</v>
      </c>
      <c r="AB95" s="238">
        <f t="shared" si="121"/>
        <v>234587.13997236459</v>
      </c>
      <c r="AC95" s="238">
        <f t="shared" si="121"/>
        <v>224522.47067166274</v>
      </c>
      <c r="AD95" s="238">
        <f t="shared" si="121"/>
        <v>214647.44774370283</v>
      </c>
      <c r="AE95" s="238">
        <f t="shared" si="121"/>
        <v>204574.67648467387</v>
      </c>
      <c r="AF95" s="238">
        <f t="shared" si="121"/>
        <v>194654.6807182476</v>
      </c>
      <c r="AG95" s="238">
        <f t="shared" si="121"/>
        <v>184625.17881669296</v>
      </c>
      <c r="AH95" s="238">
        <f t="shared" si="121"/>
        <v>174740.71002075844</v>
      </c>
      <c r="AI95" s="238">
        <f t="shared" si="121"/>
        <v>164674.30851253157</v>
      </c>
      <c r="AJ95" s="238">
        <f t="shared" si="121"/>
        <v>154788.90543874927</v>
      </c>
      <c r="AK95" s="238">
        <f t="shared" si="121"/>
        <v>144721.89418203715</v>
      </c>
      <c r="AL95" s="238">
        <f t="shared" si="121"/>
        <v>134842.7446144358</v>
      </c>
      <c r="AM95" s="238">
        <f t="shared" si="121"/>
        <v>124767.87571681303</v>
      </c>
      <c r="AN95" s="238">
        <f t="shared" si="121"/>
        <v>114844.53366544013</v>
      </c>
      <c r="AO95" s="238">
        <f t="shared" si="121"/>
        <v>104812.00593449391</v>
      </c>
      <c r="AP95" s="238">
        <f t="shared" ref="AP95:BD95" si="122" xml:space="preserve"> SUM(AP88:AP94)</f>
        <v>94923.589642371022</v>
      </c>
      <c r="AQ95" s="238">
        <f t="shared" si="122"/>
        <v>84854.642986173305</v>
      </c>
      <c r="AR95" s="238">
        <f t="shared" si="122"/>
        <v>74965.22808154115</v>
      </c>
      <c r="AS95" s="238">
        <f t="shared" si="122"/>
        <v>64895.601358143285</v>
      </c>
      <c r="AT95" s="238">
        <f t="shared" si="122"/>
        <v>55012.043155965708</v>
      </c>
      <c r="AU95" s="238">
        <f t="shared" si="122"/>
        <v>44934.815998153696</v>
      </c>
      <c r="AV95" s="238">
        <f t="shared" si="122"/>
        <v>35007.874296310583</v>
      </c>
      <c r="AW95" s="238">
        <f t="shared" si="122"/>
        <v>19972.952217436898</v>
      </c>
      <c r="AX95" s="238">
        <f t="shared" si="122"/>
        <v>5161.6998321200372</v>
      </c>
      <c r="AY95" s="238">
        <f t="shared" si="122"/>
        <v>5067.4068689454107</v>
      </c>
      <c r="AZ95" s="238">
        <f t="shared" si="122"/>
        <v>5151.3970380439459</v>
      </c>
      <c r="BA95" s="238">
        <f t="shared" si="122"/>
        <v>5057.2922843766519</v>
      </c>
      <c r="BB95" s="238">
        <f t="shared" si="122"/>
        <v>5141.1148084270962</v>
      </c>
      <c r="BC95" s="238">
        <f t="shared" si="122"/>
        <v>5047.1978885994549</v>
      </c>
      <c r="BD95" s="238">
        <f t="shared" si="122"/>
        <v>5102.6616016609878</v>
      </c>
      <c r="BE95" s="238">
        <f t="shared" ref="BE95:DP95" si="123" xml:space="preserve"> SUM(BE88:BE94)</f>
        <v>1.3483258953783661E-10</v>
      </c>
      <c r="BF95" s="238">
        <f t="shared" si="123"/>
        <v>1.3483258953783661E-10</v>
      </c>
      <c r="BG95" s="238">
        <f t="shared" si="123"/>
        <v>1.3483258953783661E-10</v>
      </c>
      <c r="BH95" s="238">
        <f t="shared" si="123"/>
        <v>1.3483258953783661E-10</v>
      </c>
      <c r="BI95" s="238">
        <f t="shared" si="123"/>
        <v>1.3483258953783661E-10</v>
      </c>
      <c r="BJ95" s="238">
        <f t="shared" si="123"/>
        <v>1.3483258953783661E-10</v>
      </c>
      <c r="BK95" s="238">
        <f t="shared" si="123"/>
        <v>1.3483258953783661E-10</v>
      </c>
      <c r="BL95" s="238">
        <f t="shared" si="123"/>
        <v>1.3483258953783661E-10</v>
      </c>
      <c r="BM95" s="238">
        <f t="shared" si="123"/>
        <v>1.3483258953783661E-10</v>
      </c>
      <c r="BN95" s="238">
        <f t="shared" si="123"/>
        <v>1.3483258953783661E-10</v>
      </c>
      <c r="BO95" s="238">
        <f t="shared" si="123"/>
        <v>1.3483258953783661E-10</v>
      </c>
      <c r="BP95" s="238">
        <f t="shared" si="123"/>
        <v>1.3483258953783661E-10</v>
      </c>
      <c r="BQ95" s="238">
        <f t="shared" si="123"/>
        <v>1.3483258953783661E-10</v>
      </c>
      <c r="BR95" s="238">
        <f t="shared" si="123"/>
        <v>1.3483258953783661E-10</v>
      </c>
      <c r="BS95" s="238">
        <f t="shared" si="123"/>
        <v>1.3483258953783661E-10</v>
      </c>
      <c r="BT95" s="238">
        <f t="shared" si="123"/>
        <v>1.3483258953783661E-10</v>
      </c>
      <c r="BU95" s="238">
        <f t="shared" si="123"/>
        <v>1.3483258953783661E-10</v>
      </c>
      <c r="BV95" s="238">
        <f t="shared" si="123"/>
        <v>1.3483258953783661E-10</v>
      </c>
      <c r="BW95" s="238">
        <f t="shared" si="123"/>
        <v>1.3483258953783661E-10</v>
      </c>
      <c r="BX95" s="238">
        <f t="shared" si="123"/>
        <v>1.3483258953783661E-10</v>
      </c>
      <c r="BY95" s="238">
        <f t="shared" si="123"/>
        <v>1.3483258953783661E-10</v>
      </c>
      <c r="BZ95" s="238">
        <f t="shared" si="123"/>
        <v>1.3483258953783661E-10</v>
      </c>
      <c r="CA95" s="238">
        <f t="shared" si="123"/>
        <v>1.3483258953783661E-10</v>
      </c>
      <c r="CB95" s="238">
        <f t="shared" si="123"/>
        <v>1.3483258953783661E-10</v>
      </c>
      <c r="CC95" s="238">
        <f t="shared" si="123"/>
        <v>1.3483258953783661E-10</v>
      </c>
      <c r="CD95" s="238">
        <f t="shared" si="123"/>
        <v>1.3483258953783661E-10</v>
      </c>
      <c r="CE95" s="238">
        <f t="shared" si="123"/>
        <v>1.3483258953783661E-10</v>
      </c>
      <c r="CF95" s="238">
        <f t="shared" si="123"/>
        <v>1.3483258953783661E-10</v>
      </c>
      <c r="CG95" s="238">
        <f t="shared" si="123"/>
        <v>1.3483258953783661E-10</v>
      </c>
      <c r="CH95" s="238">
        <f t="shared" si="123"/>
        <v>1.3483258953783661E-10</v>
      </c>
      <c r="CI95" s="238">
        <f t="shared" si="123"/>
        <v>1.3483258953783661E-10</v>
      </c>
      <c r="CJ95" s="238">
        <f t="shared" si="123"/>
        <v>1.3483258953783661E-10</v>
      </c>
      <c r="CK95" s="238">
        <f t="shared" si="123"/>
        <v>1.3483258953783661E-10</v>
      </c>
      <c r="CL95" s="238">
        <f t="shared" si="123"/>
        <v>1.3483258953783661E-10</v>
      </c>
      <c r="CM95" s="238">
        <f t="shared" si="123"/>
        <v>1.3483258953783661E-10</v>
      </c>
      <c r="CN95" s="238">
        <f t="shared" si="123"/>
        <v>1.3483258953783661E-10</v>
      </c>
      <c r="CO95" s="238">
        <f t="shared" si="123"/>
        <v>1.3483258953783661E-10</v>
      </c>
      <c r="CP95" s="238">
        <f t="shared" si="123"/>
        <v>1.3483258953783661E-10</v>
      </c>
      <c r="CQ95" s="238">
        <f t="shared" si="123"/>
        <v>1.3483258953783661E-10</v>
      </c>
      <c r="CR95" s="238">
        <f t="shared" si="123"/>
        <v>1.3483258953783661E-10</v>
      </c>
      <c r="CS95" s="238">
        <f t="shared" si="123"/>
        <v>1.3483258953783661E-10</v>
      </c>
      <c r="CT95" s="238">
        <f t="shared" si="123"/>
        <v>1.3483258953783661E-10</v>
      </c>
      <c r="CU95" s="238">
        <f t="shared" si="123"/>
        <v>1.3483258953783661E-10</v>
      </c>
      <c r="CV95" s="238">
        <f t="shared" si="123"/>
        <v>1.3483258953783661E-10</v>
      </c>
      <c r="CW95" s="238">
        <f t="shared" si="123"/>
        <v>1.3483258953783661E-10</v>
      </c>
      <c r="CX95" s="238">
        <f t="shared" si="123"/>
        <v>1.3483258953783661E-10</v>
      </c>
      <c r="CY95" s="238">
        <f t="shared" si="123"/>
        <v>1.3483258953783661E-10</v>
      </c>
      <c r="CZ95" s="238">
        <f t="shared" si="123"/>
        <v>1.3483258953783661E-10</v>
      </c>
      <c r="DA95" s="238">
        <f t="shared" si="123"/>
        <v>1.3483258953783661E-10</v>
      </c>
      <c r="DB95" s="238">
        <f t="shared" si="123"/>
        <v>1.3483258953783661E-10</v>
      </c>
      <c r="DC95" s="238">
        <f t="shared" si="123"/>
        <v>1.3483258953783661E-10</v>
      </c>
      <c r="DD95" s="238">
        <f t="shared" si="123"/>
        <v>1.3483258953783661E-10</v>
      </c>
      <c r="DE95" s="238">
        <f t="shared" si="123"/>
        <v>1.3483258953783661E-10</v>
      </c>
      <c r="DF95" s="238">
        <f t="shared" si="123"/>
        <v>1.3483258953783661E-10</v>
      </c>
      <c r="DG95" s="238">
        <f t="shared" si="123"/>
        <v>1.3483258953783661E-10</v>
      </c>
      <c r="DH95" s="238">
        <f t="shared" si="123"/>
        <v>1.3483258953783661E-10</v>
      </c>
      <c r="DI95" s="238">
        <f t="shared" si="123"/>
        <v>1.3483258953783661E-10</v>
      </c>
      <c r="DJ95" s="238">
        <f t="shared" si="123"/>
        <v>1.3483258953783661E-10</v>
      </c>
      <c r="DK95" s="238">
        <f t="shared" si="123"/>
        <v>1.3483258953783661E-10</v>
      </c>
      <c r="DL95" s="238">
        <f t="shared" si="123"/>
        <v>1.3483258953783661E-10</v>
      </c>
      <c r="DM95" s="238">
        <f t="shared" si="123"/>
        <v>1.3483258953783661E-10</v>
      </c>
      <c r="DN95" s="238">
        <f t="shared" si="123"/>
        <v>1.3483258953783661E-10</v>
      </c>
      <c r="DO95" s="238">
        <f t="shared" si="123"/>
        <v>1.3483258953783661E-10</v>
      </c>
      <c r="DP95" s="238">
        <f t="shared" si="123"/>
        <v>1.3483258953783661E-10</v>
      </c>
      <c r="DQ95" s="238">
        <f t="shared" ref="DQ95:GB95" si="124" xml:space="preserve"> SUM(DQ88:DQ94)</f>
        <v>1.3483258953783661E-10</v>
      </c>
      <c r="DR95" s="238">
        <f t="shared" si="124"/>
        <v>1.3483258953783661E-10</v>
      </c>
      <c r="DS95" s="238">
        <f t="shared" si="124"/>
        <v>1.3483258953783661E-10</v>
      </c>
      <c r="DT95" s="238">
        <f t="shared" si="124"/>
        <v>1.3483258953783661E-10</v>
      </c>
      <c r="DU95" s="238">
        <f t="shared" si="124"/>
        <v>1.3483258953783661E-10</v>
      </c>
      <c r="DV95" s="238">
        <f t="shared" si="124"/>
        <v>1.3483258953783661E-10</v>
      </c>
      <c r="DW95" s="238">
        <f t="shared" si="124"/>
        <v>1.3483258953783661E-10</v>
      </c>
      <c r="DX95" s="238">
        <f t="shared" si="124"/>
        <v>1.3483258953783661E-10</v>
      </c>
      <c r="DY95" s="238">
        <f t="shared" si="124"/>
        <v>1.3483258953783661E-10</v>
      </c>
      <c r="DZ95" s="238">
        <f t="shared" si="124"/>
        <v>1.3483258953783661E-10</v>
      </c>
      <c r="EA95" s="238">
        <f t="shared" si="124"/>
        <v>1.3483258953783661E-10</v>
      </c>
      <c r="EB95" s="238">
        <f t="shared" si="124"/>
        <v>1.3483258953783661E-10</v>
      </c>
      <c r="EC95" s="238">
        <f t="shared" si="124"/>
        <v>1.3483258953783661E-10</v>
      </c>
      <c r="ED95" s="238">
        <f t="shared" si="124"/>
        <v>1.3483258953783661E-10</v>
      </c>
      <c r="EE95" s="238">
        <f t="shared" si="124"/>
        <v>1.3483258953783661E-10</v>
      </c>
      <c r="EF95" s="238">
        <f t="shared" si="124"/>
        <v>1.3483258953783661E-10</v>
      </c>
      <c r="EG95" s="238">
        <f t="shared" si="124"/>
        <v>1.3483258953783661E-10</v>
      </c>
      <c r="EH95" s="238">
        <f t="shared" si="124"/>
        <v>1.3483258953783661E-10</v>
      </c>
      <c r="EI95" s="238">
        <f t="shared" si="124"/>
        <v>1.3483258953783661E-10</v>
      </c>
      <c r="EJ95" s="238">
        <f t="shared" si="124"/>
        <v>1.3483258953783661E-10</v>
      </c>
      <c r="EK95" s="238">
        <f t="shared" si="124"/>
        <v>1.3483258953783661E-10</v>
      </c>
      <c r="EL95" s="238">
        <f t="shared" si="124"/>
        <v>1.3483258953783661E-10</v>
      </c>
      <c r="EM95" s="238">
        <f t="shared" si="124"/>
        <v>1.3483258953783661E-10</v>
      </c>
      <c r="EN95" s="238">
        <f t="shared" si="124"/>
        <v>1.3483258953783661E-10</v>
      </c>
      <c r="EO95" s="238">
        <f t="shared" si="124"/>
        <v>1.3483258953783661E-10</v>
      </c>
      <c r="EP95" s="238">
        <f t="shared" si="124"/>
        <v>1.3483258953783661E-10</v>
      </c>
      <c r="EQ95" s="238">
        <f t="shared" si="124"/>
        <v>1.3483258953783661E-10</v>
      </c>
      <c r="ER95" s="238">
        <f t="shared" si="124"/>
        <v>1.3483258953783661E-10</v>
      </c>
      <c r="ES95" s="238">
        <f t="shared" si="124"/>
        <v>1.3483258953783661E-10</v>
      </c>
      <c r="ET95" s="238">
        <f t="shared" si="124"/>
        <v>1.3483258953783661E-10</v>
      </c>
      <c r="EU95" s="238">
        <f t="shared" si="124"/>
        <v>1.3483258953783661E-10</v>
      </c>
      <c r="EV95" s="238">
        <f t="shared" si="124"/>
        <v>1.3483258953783661E-10</v>
      </c>
      <c r="EW95" s="238">
        <f t="shared" si="124"/>
        <v>1.3483258953783661E-10</v>
      </c>
      <c r="EX95" s="238">
        <f t="shared" si="124"/>
        <v>1.3483258953783661E-10</v>
      </c>
      <c r="EY95" s="238">
        <f t="shared" si="124"/>
        <v>1.3483258953783661E-10</v>
      </c>
      <c r="EZ95" s="238">
        <f t="shared" si="124"/>
        <v>1.3483258953783661E-10</v>
      </c>
      <c r="FA95" s="238">
        <f t="shared" si="124"/>
        <v>1.3483258953783661E-10</v>
      </c>
      <c r="FB95" s="238">
        <f t="shared" si="124"/>
        <v>1.3483258953783661E-10</v>
      </c>
      <c r="FC95" s="238">
        <f t="shared" si="124"/>
        <v>1.3483258953783661E-10</v>
      </c>
      <c r="FD95" s="238">
        <f t="shared" si="124"/>
        <v>1.3483258953783661E-10</v>
      </c>
      <c r="FE95" s="238">
        <f t="shared" si="124"/>
        <v>1.3483258953783661E-10</v>
      </c>
      <c r="FF95" s="238">
        <f t="shared" si="124"/>
        <v>1.3483258953783661E-10</v>
      </c>
      <c r="FG95" s="238">
        <f t="shared" si="124"/>
        <v>1.3483258953783661E-10</v>
      </c>
      <c r="FH95" s="238">
        <f t="shared" si="124"/>
        <v>1.3483258953783661E-10</v>
      </c>
      <c r="FI95" s="238">
        <f t="shared" si="124"/>
        <v>1.3483258953783661E-10</v>
      </c>
      <c r="FJ95" s="238">
        <f t="shared" si="124"/>
        <v>1.3483258953783661E-10</v>
      </c>
      <c r="FK95" s="238">
        <f t="shared" si="124"/>
        <v>1.3483258953783661E-10</v>
      </c>
      <c r="FL95" s="238">
        <f t="shared" si="124"/>
        <v>1.3483258953783661E-10</v>
      </c>
      <c r="FM95" s="238">
        <f t="shared" si="124"/>
        <v>1.3483258953783661E-10</v>
      </c>
      <c r="FN95" s="238">
        <f t="shared" si="124"/>
        <v>1.3483258953783661E-10</v>
      </c>
      <c r="FO95" s="238">
        <f t="shared" si="124"/>
        <v>1.3483258953783661E-10</v>
      </c>
      <c r="FP95" s="238">
        <f t="shared" si="124"/>
        <v>1.3483258953783661E-10</v>
      </c>
      <c r="FQ95" s="238">
        <f t="shared" si="124"/>
        <v>1.3483258953783661E-10</v>
      </c>
      <c r="FR95" s="238">
        <f t="shared" si="124"/>
        <v>1.3483258953783661E-10</v>
      </c>
      <c r="FS95" s="238">
        <f t="shared" si="124"/>
        <v>1.3483258953783661E-10</v>
      </c>
      <c r="FT95" s="238">
        <f t="shared" si="124"/>
        <v>1.3483258953783661E-10</v>
      </c>
      <c r="FU95" s="238">
        <f t="shared" si="124"/>
        <v>1.3483258953783661E-10</v>
      </c>
      <c r="FV95" s="238">
        <f t="shared" si="124"/>
        <v>1.3483258953783661E-10</v>
      </c>
      <c r="FW95" s="238">
        <f t="shared" si="124"/>
        <v>1.3483258953783661E-10</v>
      </c>
      <c r="FX95" s="238">
        <f t="shared" si="124"/>
        <v>1.3483258953783661E-10</v>
      </c>
      <c r="FY95" s="238">
        <f t="shared" si="124"/>
        <v>1.3483258953783661E-10</v>
      </c>
      <c r="FZ95" s="238">
        <f t="shared" si="124"/>
        <v>1.3483258953783661E-10</v>
      </c>
      <c r="GA95" s="238">
        <f t="shared" si="124"/>
        <v>1.3483258953783661E-10</v>
      </c>
      <c r="GB95" s="238">
        <f t="shared" si="124"/>
        <v>1.3483258953783661E-10</v>
      </c>
      <c r="GC95" s="238">
        <f t="shared" ref="GC95:GJ95" si="125" xml:space="preserve"> SUM(GC88:GC94)</f>
        <v>1.3483258953783661E-10</v>
      </c>
      <c r="GD95" s="238">
        <f t="shared" si="125"/>
        <v>1.3483258953783661E-10</v>
      </c>
      <c r="GE95" s="238">
        <f t="shared" si="125"/>
        <v>1.3483258953783661E-10</v>
      </c>
      <c r="GF95" s="238">
        <f t="shared" si="125"/>
        <v>1.3483258953783661E-10</v>
      </c>
      <c r="GG95" s="238">
        <f t="shared" si="125"/>
        <v>1.3483258953783661E-10</v>
      </c>
      <c r="GH95" s="238">
        <f t="shared" si="125"/>
        <v>1.3483258953783661E-10</v>
      </c>
      <c r="GI95" s="238">
        <f t="shared" si="125"/>
        <v>1.3483258953783661E-10</v>
      </c>
      <c r="GJ95" s="238">
        <f t="shared" si="125"/>
        <v>1.3483258953783661E-10</v>
      </c>
    </row>
    <row r="96" spans="1:192" outlineLevel="1" x14ac:dyDescent="0.25">
      <c r="A96" s="211"/>
      <c r="D96" s="215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  <c r="AC96" s="241"/>
      <c r="AD96" s="241"/>
      <c r="AE96" s="241"/>
      <c r="AF96" s="241"/>
      <c r="AG96" s="241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1"/>
      <c r="CA96" s="241"/>
      <c r="CB96" s="241"/>
      <c r="CC96" s="241"/>
      <c r="CD96" s="241"/>
      <c r="CE96" s="241"/>
      <c r="CF96" s="241"/>
      <c r="CG96" s="241"/>
      <c r="CH96" s="241"/>
      <c r="CI96" s="241"/>
      <c r="CJ96" s="241"/>
      <c r="CK96" s="241"/>
      <c r="CL96" s="241"/>
      <c r="CM96" s="241"/>
      <c r="CN96" s="241"/>
      <c r="CO96" s="241"/>
      <c r="CP96" s="241"/>
      <c r="CQ96" s="241"/>
      <c r="CR96" s="241"/>
      <c r="CS96" s="241"/>
      <c r="CT96" s="241"/>
      <c r="CU96" s="241"/>
      <c r="CV96" s="241"/>
      <c r="CW96" s="241"/>
      <c r="CX96" s="241"/>
      <c r="CY96" s="241"/>
      <c r="CZ96" s="241"/>
      <c r="DA96" s="241"/>
      <c r="DB96" s="241"/>
      <c r="DC96" s="241"/>
      <c r="DD96" s="241"/>
      <c r="DE96" s="241"/>
      <c r="DF96" s="241"/>
      <c r="DG96" s="241"/>
      <c r="DH96" s="241"/>
      <c r="DI96" s="241"/>
      <c r="DJ96" s="241"/>
      <c r="DK96" s="241"/>
      <c r="DL96" s="241"/>
      <c r="DM96" s="241"/>
      <c r="DN96" s="241"/>
      <c r="DO96" s="241"/>
      <c r="DP96" s="241"/>
      <c r="DQ96" s="241"/>
      <c r="DR96" s="241"/>
      <c r="DS96" s="241"/>
      <c r="DT96" s="241"/>
      <c r="DU96" s="241"/>
      <c r="DV96" s="241"/>
      <c r="DW96" s="241"/>
      <c r="DX96" s="241"/>
      <c r="DY96" s="241"/>
      <c r="DZ96" s="241"/>
      <c r="EA96" s="241"/>
      <c r="EB96" s="241"/>
      <c r="EC96" s="241"/>
      <c r="ED96" s="241"/>
      <c r="EE96" s="241"/>
      <c r="EF96" s="241"/>
      <c r="EG96" s="241"/>
      <c r="EH96" s="241"/>
      <c r="EI96" s="241"/>
      <c r="EJ96" s="241"/>
      <c r="EK96" s="241"/>
      <c r="EL96" s="241"/>
      <c r="EM96" s="241"/>
      <c r="EN96" s="241"/>
      <c r="EO96" s="241"/>
      <c r="EP96" s="241"/>
      <c r="EQ96" s="241"/>
      <c r="ER96" s="241"/>
      <c r="ES96" s="241"/>
      <c r="ET96" s="241"/>
      <c r="EU96" s="241"/>
      <c r="EV96" s="241"/>
      <c r="EW96" s="241"/>
      <c r="EX96" s="241"/>
      <c r="EY96" s="241"/>
      <c r="EZ96" s="241"/>
      <c r="FA96" s="241"/>
      <c r="FB96" s="241"/>
      <c r="FC96" s="241"/>
      <c r="FD96" s="241"/>
      <c r="FE96" s="241"/>
      <c r="FF96" s="241"/>
      <c r="FG96" s="241"/>
      <c r="FH96" s="241"/>
      <c r="FI96" s="241"/>
      <c r="FJ96" s="241"/>
      <c r="FK96" s="241"/>
      <c r="FL96" s="241"/>
      <c r="FM96" s="241"/>
      <c r="FN96" s="241"/>
      <c r="FO96" s="241"/>
      <c r="FP96" s="241"/>
      <c r="FQ96" s="241"/>
      <c r="FR96" s="241"/>
      <c r="FS96" s="241"/>
      <c r="FT96" s="241"/>
      <c r="FU96" s="241"/>
      <c r="FV96" s="241"/>
      <c r="FW96" s="241"/>
      <c r="FX96" s="241"/>
      <c r="FY96" s="241"/>
      <c r="FZ96" s="241"/>
      <c r="GA96" s="241"/>
      <c r="GB96" s="241"/>
      <c r="GC96" s="241"/>
      <c r="GD96" s="241"/>
      <c r="GE96" s="241"/>
      <c r="GF96" s="241"/>
      <c r="GG96" s="241"/>
      <c r="GH96" s="241"/>
      <c r="GI96" s="241"/>
      <c r="GJ96" s="241"/>
    </row>
    <row r="97" spans="1:192" x14ac:dyDescent="0.25">
      <c r="A97" s="211"/>
      <c r="D97" s="215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1"/>
      <c r="AD97" s="241"/>
      <c r="AE97" s="241"/>
      <c r="AF97" s="241"/>
      <c r="AG97" s="241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1"/>
      <c r="CA97" s="241"/>
      <c r="CB97" s="241"/>
      <c r="CC97" s="241"/>
      <c r="CD97" s="241"/>
      <c r="CE97" s="241"/>
      <c r="CF97" s="241"/>
      <c r="CG97" s="241"/>
      <c r="CH97" s="241"/>
      <c r="CI97" s="241"/>
      <c r="CJ97" s="241"/>
      <c r="CK97" s="241"/>
      <c r="CL97" s="241"/>
      <c r="CM97" s="241"/>
      <c r="CN97" s="241"/>
      <c r="CO97" s="241"/>
      <c r="CP97" s="241"/>
      <c r="CQ97" s="241"/>
      <c r="CR97" s="241"/>
      <c r="CS97" s="241"/>
      <c r="CT97" s="241"/>
      <c r="CU97" s="241"/>
      <c r="CV97" s="241"/>
      <c r="CW97" s="241"/>
      <c r="CX97" s="241"/>
      <c r="CY97" s="241"/>
      <c r="CZ97" s="241"/>
      <c r="DA97" s="241"/>
      <c r="DB97" s="241"/>
      <c r="DC97" s="241"/>
      <c r="DD97" s="241"/>
      <c r="DE97" s="241"/>
      <c r="DF97" s="241"/>
      <c r="DG97" s="241"/>
      <c r="DH97" s="241"/>
      <c r="DI97" s="241"/>
      <c r="DJ97" s="241"/>
      <c r="DK97" s="241"/>
      <c r="DL97" s="241"/>
      <c r="DM97" s="241"/>
      <c r="DN97" s="241"/>
      <c r="DO97" s="241"/>
      <c r="DP97" s="241"/>
      <c r="DQ97" s="241"/>
      <c r="DR97" s="241"/>
      <c r="DS97" s="241"/>
      <c r="DT97" s="241"/>
      <c r="DU97" s="241"/>
      <c r="DV97" s="241"/>
      <c r="DW97" s="241"/>
      <c r="DX97" s="241"/>
      <c r="DY97" s="241"/>
      <c r="DZ97" s="241"/>
      <c r="EA97" s="241"/>
      <c r="EB97" s="241"/>
      <c r="EC97" s="241"/>
      <c r="ED97" s="241"/>
      <c r="EE97" s="241"/>
      <c r="EF97" s="241"/>
      <c r="EG97" s="241"/>
      <c r="EH97" s="241"/>
      <c r="EI97" s="241"/>
      <c r="EJ97" s="241"/>
      <c r="EK97" s="241"/>
      <c r="EL97" s="241"/>
      <c r="EM97" s="241"/>
      <c r="EN97" s="241"/>
      <c r="EO97" s="241"/>
      <c r="EP97" s="241"/>
      <c r="EQ97" s="241"/>
      <c r="ER97" s="241"/>
      <c r="ES97" s="241"/>
      <c r="ET97" s="241"/>
      <c r="EU97" s="241"/>
      <c r="EV97" s="241"/>
      <c r="EW97" s="241"/>
      <c r="EX97" s="241"/>
      <c r="EY97" s="241"/>
      <c r="EZ97" s="241"/>
      <c r="FA97" s="241"/>
      <c r="FB97" s="241"/>
      <c r="FC97" s="241"/>
      <c r="FD97" s="241"/>
      <c r="FE97" s="241"/>
      <c r="FF97" s="241"/>
      <c r="FG97" s="241"/>
      <c r="FH97" s="241"/>
      <c r="FI97" s="241"/>
      <c r="FJ97" s="241"/>
      <c r="FK97" s="241"/>
      <c r="FL97" s="241"/>
      <c r="FM97" s="241"/>
      <c r="FN97" s="241"/>
      <c r="FO97" s="241"/>
      <c r="FP97" s="241"/>
      <c r="FQ97" s="241"/>
      <c r="FR97" s="241"/>
      <c r="FS97" s="241"/>
      <c r="FT97" s="241"/>
      <c r="FU97" s="241"/>
      <c r="FV97" s="241"/>
      <c r="FW97" s="241"/>
      <c r="FX97" s="241"/>
      <c r="FY97" s="241"/>
      <c r="FZ97" s="241"/>
      <c r="GA97" s="241"/>
      <c r="GB97" s="241"/>
      <c r="GC97" s="241"/>
      <c r="GD97" s="241"/>
      <c r="GE97" s="241"/>
      <c r="GF97" s="241"/>
      <c r="GG97" s="241"/>
      <c r="GH97" s="241"/>
      <c r="GI97" s="241"/>
      <c r="GJ97" s="241"/>
    </row>
    <row r="98" spans="1:192" x14ac:dyDescent="0.25">
      <c r="A98" s="211" t="s">
        <v>74</v>
      </c>
      <c r="D98" s="215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1"/>
      <c r="U98" s="241"/>
      <c r="V98" s="241"/>
      <c r="W98" s="241"/>
      <c r="X98" s="241"/>
      <c r="Y98" s="241"/>
      <c r="Z98" s="241"/>
      <c r="AA98" s="241"/>
      <c r="AB98" s="241"/>
      <c r="AC98" s="241"/>
      <c r="AD98" s="241"/>
      <c r="AE98" s="241"/>
      <c r="AF98" s="241"/>
      <c r="AG98" s="241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1"/>
      <c r="CA98" s="241"/>
      <c r="CB98" s="241"/>
      <c r="CC98" s="241"/>
      <c r="CD98" s="241"/>
      <c r="CE98" s="241"/>
      <c r="CF98" s="241"/>
      <c r="CG98" s="241"/>
      <c r="CH98" s="241"/>
      <c r="CI98" s="241"/>
      <c r="CJ98" s="241"/>
      <c r="CK98" s="241"/>
      <c r="CL98" s="241"/>
      <c r="CM98" s="241"/>
      <c r="CN98" s="241"/>
      <c r="CO98" s="241"/>
      <c r="CP98" s="241"/>
      <c r="CQ98" s="241"/>
      <c r="CR98" s="241"/>
      <c r="CS98" s="241"/>
      <c r="CT98" s="241"/>
      <c r="CU98" s="241"/>
      <c r="CV98" s="241"/>
      <c r="CW98" s="241"/>
      <c r="CX98" s="241"/>
      <c r="CY98" s="241"/>
      <c r="CZ98" s="241"/>
      <c r="DA98" s="241"/>
      <c r="DB98" s="241"/>
      <c r="DC98" s="241"/>
      <c r="DD98" s="241"/>
      <c r="DE98" s="241"/>
      <c r="DF98" s="241"/>
      <c r="DG98" s="241"/>
      <c r="DH98" s="241"/>
      <c r="DI98" s="241"/>
      <c r="DJ98" s="241"/>
      <c r="DK98" s="241"/>
      <c r="DL98" s="241"/>
      <c r="DM98" s="241"/>
      <c r="DN98" s="241"/>
      <c r="DO98" s="241"/>
      <c r="DP98" s="241"/>
      <c r="DQ98" s="241"/>
      <c r="DR98" s="241"/>
      <c r="DS98" s="241"/>
      <c r="DT98" s="241"/>
      <c r="DU98" s="241"/>
      <c r="DV98" s="241"/>
      <c r="DW98" s="241"/>
      <c r="DX98" s="241"/>
      <c r="DY98" s="241"/>
      <c r="DZ98" s="241"/>
      <c r="EA98" s="241"/>
      <c r="EB98" s="241"/>
      <c r="EC98" s="241"/>
      <c r="ED98" s="241"/>
      <c r="EE98" s="241"/>
      <c r="EF98" s="241"/>
      <c r="EG98" s="241"/>
      <c r="EH98" s="241"/>
      <c r="EI98" s="241"/>
      <c r="EJ98" s="241"/>
      <c r="EK98" s="241"/>
      <c r="EL98" s="241"/>
      <c r="EM98" s="241"/>
      <c r="EN98" s="241"/>
      <c r="EO98" s="241"/>
      <c r="EP98" s="241"/>
      <c r="EQ98" s="241"/>
      <c r="ER98" s="241"/>
      <c r="ES98" s="241"/>
      <c r="ET98" s="241"/>
      <c r="EU98" s="241"/>
      <c r="EV98" s="241"/>
      <c r="EW98" s="241"/>
      <c r="EX98" s="241"/>
      <c r="EY98" s="241"/>
      <c r="EZ98" s="241"/>
      <c r="FA98" s="241"/>
      <c r="FB98" s="241"/>
      <c r="FC98" s="241"/>
      <c r="FD98" s="241"/>
      <c r="FE98" s="241"/>
      <c r="FF98" s="241"/>
      <c r="FG98" s="241"/>
      <c r="FH98" s="241"/>
      <c r="FI98" s="241"/>
      <c r="FJ98" s="241"/>
      <c r="FK98" s="241"/>
      <c r="FL98" s="241"/>
      <c r="FM98" s="241"/>
      <c r="FN98" s="241"/>
      <c r="FO98" s="241"/>
      <c r="FP98" s="241"/>
      <c r="FQ98" s="241"/>
      <c r="FR98" s="241"/>
      <c r="FS98" s="241"/>
      <c r="FT98" s="241"/>
      <c r="FU98" s="241"/>
      <c r="FV98" s="241"/>
      <c r="FW98" s="241"/>
      <c r="FX98" s="241"/>
      <c r="FY98" s="241"/>
      <c r="FZ98" s="241"/>
      <c r="GA98" s="241"/>
      <c r="GB98" s="241"/>
      <c r="GC98" s="241"/>
      <c r="GD98" s="241"/>
      <c r="GE98" s="241"/>
      <c r="GF98" s="241"/>
      <c r="GG98" s="241"/>
      <c r="GH98" s="241"/>
      <c r="GI98" s="241"/>
      <c r="GJ98" s="241"/>
    </row>
    <row r="99" spans="1:192" outlineLevel="1" x14ac:dyDescent="0.25">
      <c r="A99" s="211"/>
      <c r="D99" s="215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1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1"/>
      <c r="CA99" s="241"/>
      <c r="CB99" s="241"/>
      <c r="CC99" s="241"/>
      <c r="CD99" s="241"/>
      <c r="CE99" s="241"/>
      <c r="CF99" s="241"/>
      <c r="CG99" s="241"/>
      <c r="CH99" s="241"/>
      <c r="CI99" s="241"/>
      <c r="CJ99" s="241"/>
      <c r="CK99" s="241"/>
      <c r="CL99" s="241"/>
      <c r="CM99" s="241"/>
      <c r="CN99" s="241"/>
      <c r="CO99" s="241"/>
      <c r="CP99" s="241"/>
      <c r="CQ99" s="241"/>
      <c r="CR99" s="241"/>
      <c r="CS99" s="241"/>
      <c r="CT99" s="241"/>
      <c r="CU99" s="241"/>
      <c r="CV99" s="241"/>
      <c r="CW99" s="241"/>
      <c r="CX99" s="241"/>
      <c r="CY99" s="241"/>
      <c r="CZ99" s="241"/>
      <c r="DA99" s="241"/>
      <c r="DB99" s="241"/>
      <c r="DC99" s="241"/>
      <c r="DD99" s="241"/>
      <c r="DE99" s="241"/>
      <c r="DF99" s="241"/>
      <c r="DG99" s="241"/>
      <c r="DH99" s="241"/>
      <c r="DI99" s="241"/>
      <c r="DJ99" s="241"/>
      <c r="DK99" s="241"/>
      <c r="DL99" s="241"/>
      <c r="DM99" s="241"/>
      <c r="DN99" s="241"/>
      <c r="DO99" s="241"/>
      <c r="DP99" s="241"/>
      <c r="DQ99" s="241"/>
      <c r="DR99" s="241"/>
      <c r="DS99" s="241"/>
      <c r="DT99" s="241"/>
      <c r="DU99" s="241"/>
      <c r="DV99" s="241"/>
      <c r="DW99" s="241"/>
      <c r="DX99" s="241"/>
      <c r="DY99" s="241"/>
      <c r="DZ99" s="241"/>
      <c r="EA99" s="241"/>
      <c r="EB99" s="241"/>
      <c r="EC99" s="241"/>
      <c r="ED99" s="241"/>
      <c r="EE99" s="241"/>
      <c r="EF99" s="241"/>
      <c r="EG99" s="241"/>
      <c r="EH99" s="241"/>
      <c r="EI99" s="241"/>
      <c r="EJ99" s="241"/>
      <c r="EK99" s="241"/>
      <c r="EL99" s="241"/>
      <c r="EM99" s="241"/>
      <c r="EN99" s="241"/>
      <c r="EO99" s="241"/>
      <c r="EP99" s="241"/>
      <c r="EQ99" s="241"/>
      <c r="ER99" s="241"/>
      <c r="ES99" s="241"/>
      <c r="ET99" s="241"/>
      <c r="EU99" s="241"/>
      <c r="EV99" s="241"/>
      <c r="EW99" s="241"/>
      <c r="EX99" s="241"/>
      <c r="EY99" s="241"/>
      <c r="EZ99" s="241"/>
      <c r="FA99" s="241"/>
      <c r="FB99" s="241"/>
      <c r="FC99" s="241"/>
      <c r="FD99" s="241"/>
      <c r="FE99" s="241"/>
      <c r="FF99" s="241"/>
      <c r="FG99" s="241"/>
      <c r="FH99" s="241"/>
      <c r="FI99" s="241"/>
      <c r="FJ99" s="241"/>
      <c r="FK99" s="241"/>
      <c r="FL99" s="241"/>
      <c r="FM99" s="241"/>
      <c r="FN99" s="241"/>
      <c r="FO99" s="241"/>
      <c r="FP99" s="241"/>
      <c r="FQ99" s="241"/>
      <c r="FR99" s="241"/>
      <c r="FS99" s="241"/>
      <c r="FT99" s="241"/>
      <c r="FU99" s="241"/>
      <c r="FV99" s="241"/>
      <c r="FW99" s="241"/>
      <c r="FX99" s="241"/>
      <c r="FY99" s="241"/>
      <c r="FZ99" s="241"/>
      <c r="GA99" s="241"/>
      <c r="GB99" s="241"/>
      <c r="GC99" s="241"/>
      <c r="GD99" s="241"/>
      <c r="GE99" s="241"/>
      <c r="GF99" s="241"/>
      <c r="GG99" s="241"/>
      <c r="GH99" s="241"/>
      <c r="GI99" s="241"/>
      <c r="GJ99" s="241"/>
    </row>
    <row r="100" spans="1:192" outlineLevel="1" x14ac:dyDescent="0.25">
      <c r="A100" s="211"/>
      <c r="D100" s="215"/>
      <c r="E100" s="241" t="str">
        <f xml:space="preserve"> E$86</f>
        <v>Total assets</v>
      </c>
      <c r="F100" s="241">
        <f t="shared" ref="F100:BQ100" si="126" xml:space="preserve"> F$86</f>
        <v>0</v>
      </c>
      <c r="G100" s="241" t="str">
        <f t="shared" si="126"/>
        <v>$ 000s</v>
      </c>
      <c r="H100" s="241">
        <f t="shared" si="126"/>
        <v>0</v>
      </c>
      <c r="I100" s="241">
        <f t="shared" si="126"/>
        <v>0</v>
      </c>
      <c r="J100" s="241">
        <f t="shared" si="126"/>
        <v>0</v>
      </c>
      <c r="K100" s="241">
        <f t="shared" si="126"/>
        <v>0</v>
      </c>
      <c r="L100" s="241">
        <f t="shared" si="126"/>
        <v>37464.972763359816</v>
      </c>
      <c r="M100" s="241">
        <f t="shared" si="126"/>
        <v>110605.14466572602</v>
      </c>
      <c r="N100" s="241">
        <f t="shared" si="126"/>
        <v>184840.91377654663</v>
      </c>
      <c r="O100" s="241">
        <f t="shared" si="126"/>
        <v>260360.88192583746</v>
      </c>
      <c r="P100" s="241">
        <f t="shared" si="126"/>
        <v>352891.99919464806</v>
      </c>
      <c r="Q100" s="241">
        <f t="shared" si="126"/>
        <v>344175.32387557183</v>
      </c>
      <c r="R100" s="241">
        <f t="shared" si="126"/>
        <v>334302.21063254424</v>
      </c>
      <c r="S100" s="241">
        <f t="shared" si="126"/>
        <v>324240.11436806398</v>
      </c>
      <c r="T100" s="241">
        <f t="shared" si="126"/>
        <v>314361.97946992214</v>
      </c>
      <c r="U100" s="241">
        <f t="shared" si="126"/>
        <v>304299.39886197075</v>
      </c>
      <c r="V100" s="241">
        <f t="shared" si="126"/>
        <v>294428.24250106199</v>
      </c>
      <c r="W100" s="241">
        <f t="shared" si="126"/>
        <v>284357.32747038722</v>
      </c>
      <c r="X100" s="241">
        <f t="shared" si="126"/>
        <v>274440.44409908768</v>
      </c>
      <c r="Y100" s="241">
        <f t="shared" si="126"/>
        <v>264413.68922232819</v>
      </c>
      <c r="Z100" s="241">
        <f t="shared" si="126"/>
        <v>254532.91439779726</v>
      </c>
      <c r="AA100" s="241">
        <f t="shared" si="126"/>
        <v>244468.78973708223</v>
      </c>
      <c r="AB100" s="241">
        <f t="shared" si="126"/>
        <v>234587.1399723645</v>
      </c>
      <c r="AC100" s="241">
        <f t="shared" si="126"/>
        <v>224522.47067166265</v>
      </c>
      <c r="AD100" s="241">
        <f t="shared" si="126"/>
        <v>214647.44774370268</v>
      </c>
      <c r="AE100" s="241">
        <f t="shared" si="126"/>
        <v>204574.67648467372</v>
      </c>
      <c r="AF100" s="241">
        <f t="shared" si="126"/>
        <v>194654.68071824749</v>
      </c>
      <c r="AG100" s="241">
        <f t="shared" si="126"/>
        <v>184625.17881669279</v>
      </c>
      <c r="AH100" s="241">
        <f t="shared" si="126"/>
        <v>174740.71002075824</v>
      </c>
      <c r="AI100" s="241">
        <f t="shared" si="126"/>
        <v>164674.3085125314</v>
      </c>
      <c r="AJ100" s="241">
        <f t="shared" si="126"/>
        <v>154788.90543874903</v>
      </c>
      <c r="AK100" s="241">
        <f t="shared" si="126"/>
        <v>144721.89418203695</v>
      </c>
      <c r="AL100" s="241">
        <f t="shared" si="126"/>
        <v>134842.74461443556</v>
      </c>
      <c r="AM100" s="241">
        <f t="shared" si="126"/>
        <v>124767.87571681284</v>
      </c>
      <c r="AN100" s="241">
        <f t="shared" si="126"/>
        <v>114844.53366543993</v>
      </c>
      <c r="AO100" s="241">
        <f t="shared" si="126"/>
        <v>104812.00593449373</v>
      </c>
      <c r="AP100" s="241">
        <f t="shared" si="126"/>
        <v>94923.589642370789</v>
      </c>
      <c r="AQ100" s="241">
        <f t="shared" si="126"/>
        <v>84854.64298617313</v>
      </c>
      <c r="AR100" s="241">
        <f t="shared" si="126"/>
        <v>74965.228081540976</v>
      </c>
      <c r="AS100" s="241">
        <f t="shared" si="126"/>
        <v>64895.601358143089</v>
      </c>
      <c r="AT100" s="241">
        <f t="shared" si="126"/>
        <v>55012.043155965512</v>
      </c>
      <c r="AU100" s="241">
        <f t="shared" si="126"/>
        <v>44934.815998153492</v>
      </c>
      <c r="AV100" s="241">
        <f t="shared" si="126"/>
        <v>35007.874296310387</v>
      </c>
      <c r="AW100" s="241">
        <f t="shared" si="126"/>
        <v>19972.952217436708</v>
      </c>
      <c r="AX100" s="241">
        <f t="shared" si="126"/>
        <v>5161.6998321198389</v>
      </c>
      <c r="AY100" s="241">
        <f t="shared" si="126"/>
        <v>5067.4068689452079</v>
      </c>
      <c r="AZ100" s="241">
        <f t="shared" si="126"/>
        <v>5151.3970380437504</v>
      </c>
      <c r="BA100" s="241">
        <f t="shared" si="126"/>
        <v>5057.2922843764545</v>
      </c>
      <c r="BB100" s="241">
        <f t="shared" si="126"/>
        <v>5141.114808426898</v>
      </c>
      <c r="BC100" s="241">
        <f t="shared" si="126"/>
        <v>5047.1978885992548</v>
      </c>
      <c r="BD100" s="241">
        <f t="shared" si="126"/>
        <v>5102.6616016607886</v>
      </c>
      <c r="BE100" s="241">
        <f t="shared" si="126"/>
        <v>-6.4346750150434673E-11</v>
      </c>
      <c r="BF100" s="241">
        <f t="shared" si="126"/>
        <v>-6.4346750150434673E-11</v>
      </c>
      <c r="BG100" s="241">
        <f t="shared" si="126"/>
        <v>-6.4346750150434673E-11</v>
      </c>
      <c r="BH100" s="241">
        <f t="shared" si="126"/>
        <v>-6.4346750150434673E-11</v>
      </c>
      <c r="BI100" s="241">
        <f t="shared" si="126"/>
        <v>-6.4346750150434673E-11</v>
      </c>
      <c r="BJ100" s="241">
        <f t="shared" si="126"/>
        <v>-6.4346750150434673E-11</v>
      </c>
      <c r="BK100" s="241">
        <f t="shared" si="126"/>
        <v>-6.4346750150434673E-11</v>
      </c>
      <c r="BL100" s="241">
        <f t="shared" si="126"/>
        <v>-6.4346750150434673E-11</v>
      </c>
      <c r="BM100" s="241">
        <f t="shared" si="126"/>
        <v>-6.4346750150434673E-11</v>
      </c>
      <c r="BN100" s="241">
        <f t="shared" si="126"/>
        <v>-6.4346750150434673E-11</v>
      </c>
      <c r="BO100" s="241">
        <f t="shared" si="126"/>
        <v>-6.4346750150434673E-11</v>
      </c>
      <c r="BP100" s="241">
        <f t="shared" si="126"/>
        <v>-6.4346750150434673E-11</v>
      </c>
      <c r="BQ100" s="241">
        <f t="shared" si="126"/>
        <v>-6.4346750150434673E-11</v>
      </c>
      <c r="BR100" s="241">
        <f t="shared" ref="BR100:EC100" si="127" xml:space="preserve"> BR$86</f>
        <v>-6.4346750150434673E-11</v>
      </c>
      <c r="BS100" s="241">
        <f t="shared" si="127"/>
        <v>-6.4346750150434673E-11</v>
      </c>
      <c r="BT100" s="241">
        <f t="shared" si="127"/>
        <v>-6.4346750150434673E-11</v>
      </c>
      <c r="BU100" s="241">
        <f t="shared" si="127"/>
        <v>-6.4346750150434673E-11</v>
      </c>
      <c r="BV100" s="241">
        <f t="shared" si="127"/>
        <v>-6.4346750150434673E-11</v>
      </c>
      <c r="BW100" s="241">
        <f t="shared" si="127"/>
        <v>-6.4346750150434673E-11</v>
      </c>
      <c r="BX100" s="241">
        <f t="shared" si="127"/>
        <v>-6.4346750150434673E-11</v>
      </c>
      <c r="BY100" s="241">
        <f t="shared" si="127"/>
        <v>-6.4346750150434673E-11</v>
      </c>
      <c r="BZ100" s="241">
        <f t="shared" si="127"/>
        <v>-6.4346750150434673E-11</v>
      </c>
      <c r="CA100" s="241">
        <f t="shared" si="127"/>
        <v>-6.4346750150434673E-11</v>
      </c>
      <c r="CB100" s="241">
        <f t="shared" si="127"/>
        <v>-6.4346750150434673E-11</v>
      </c>
      <c r="CC100" s="241">
        <f t="shared" si="127"/>
        <v>-6.4346750150434673E-11</v>
      </c>
      <c r="CD100" s="241">
        <f t="shared" si="127"/>
        <v>-6.4346750150434673E-11</v>
      </c>
      <c r="CE100" s="241">
        <f t="shared" si="127"/>
        <v>-6.4346750150434673E-11</v>
      </c>
      <c r="CF100" s="241">
        <f t="shared" si="127"/>
        <v>-6.4346750150434673E-11</v>
      </c>
      <c r="CG100" s="241">
        <f t="shared" si="127"/>
        <v>-6.4346750150434673E-11</v>
      </c>
      <c r="CH100" s="241">
        <f t="shared" si="127"/>
        <v>-6.4346750150434673E-11</v>
      </c>
      <c r="CI100" s="241">
        <f t="shared" si="127"/>
        <v>-6.4346750150434673E-11</v>
      </c>
      <c r="CJ100" s="241">
        <f t="shared" si="127"/>
        <v>-6.4346750150434673E-11</v>
      </c>
      <c r="CK100" s="241">
        <f t="shared" si="127"/>
        <v>-6.4346750150434673E-11</v>
      </c>
      <c r="CL100" s="241">
        <f t="shared" si="127"/>
        <v>-6.4346750150434673E-11</v>
      </c>
      <c r="CM100" s="241">
        <f t="shared" si="127"/>
        <v>-6.4346750150434673E-11</v>
      </c>
      <c r="CN100" s="241">
        <f t="shared" si="127"/>
        <v>-6.4346750150434673E-11</v>
      </c>
      <c r="CO100" s="241">
        <f t="shared" si="127"/>
        <v>-6.4346750150434673E-11</v>
      </c>
      <c r="CP100" s="241">
        <f t="shared" si="127"/>
        <v>-6.4346750150434673E-11</v>
      </c>
      <c r="CQ100" s="241">
        <f t="shared" si="127"/>
        <v>-6.4346750150434673E-11</v>
      </c>
      <c r="CR100" s="241">
        <f t="shared" si="127"/>
        <v>-6.4346750150434673E-11</v>
      </c>
      <c r="CS100" s="241">
        <f t="shared" si="127"/>
        <v>-6.4346750150434673E-11</v>
      </c>
      <c r="CT100" s="241">
        <f t="shared" si="127"/>
        <v>-6.4346750150434673E-11</v>
      </c>
      <c r="CU100" s="241">
        <f t="shared" si="127"/>
        <v>-6.4346750150434673E-11</v>
      </c>
      <c r="CV100" s="241">
        <f t="shared" si="127"/>
        <v>-6.4346750150434673E-11</v>
      </c>
      <c r="CW100" s="241">
        <f t="shared" si="127"/>
        <v>-6.4346750150434673E-11</v>
      </c>
      <c r="CX100" s="241">
        <f t="shared" si="127"/>
        <v>-6.4346750150434673E-11</v>
      </c>
      <c r="CY100" s="241">
        <f t="shared" si="127"/>
        <v>-6.4346750150434673E-11</v>
      </c>
      <c r="CZ100" s="241">
        <f t="shared" si="127"/>
        <v>-6.4346750150434673E-11</v>
      </c>
      <c r="DA100" s="241">
        <f t="shared" si="127"/>
        <v>-6.4346750150434673E-11</v>
      </c>
      <c r="DB100" s="241">
        <f t="shared" si="127"/>
        <v>-6.4346750150434673E-11</v>
      </c>
      <c r="DC100" s="241">
        <f t="shared" si="127"/>
        <v>-6.4346750150434673E-11</v>
      </c>
      <c r="DD100" s="241">
        <f t="shared" si="127"/>
        <v>-6.4346750150434673E-11</v>
      </c>
      <c r="DE100" s="241">
        <f t="shared" si="127"/>
        <v>-6.4346750150434673E-11</v>
      </c>
      <c r="DF100" s="241">
        <f t="shared" si="127"/>
        <v>-6.4346750150434673E-11</v>
      </c>
      <c r="DG100" s="241">
        <f t="shared" si="127"/>
        <v>-6.4346750150434673E-11</v>
      </c>
      <c r="DH100" s="241">
        <f t="shared" si="127"/>
        <v>-6.4346750150434673E-11</v>
      </c>
      <c r="DI100" s="241">
        <f t="shared" si="127"/>
        <v>-6.4346750150434673E-11</v>
      </c>
      <c r="DJ100" s="241">
        <f t="shared" si="127"/>
        <v>-6.4346750150434673E-11</v>
      </c>
      <c r="DK100" s="241">
        <f t="shared" si="127"/>
        <v>-6.4346750150434673E-11</v>
      </c>
      <c r="DL100" s="241">
        <f t="shared" si="127"/>
        <v>-6.4346750150434673E-11</v>
      </c>
      <c r="DM100" s="241">
        <f t="shared" si="127"/>
        <v>-6.4346750150434673E-11</v>
      </c>
      <c r="DN100" s="241">
        <f t="shared" si="127"/>
        <v>-6.4346750150434673E-11</v>
      </c>
      <c r="DO100" s="241">
        <f t="shared" si="127"/>
        <v>-6.4346750150434673E-11</v>
      </c>
      <c r="DP100" s="241">
        <f t="shared" si="127"/>
        <v>-6.4346750150434673E-11</v>
      </c>
      <c r="DQ100" s="241">
        <f t="shared" si="127"/>
        <v>-6.4346750150434673E-11</v>
      </c>
      <c r="DR100" s="241">
        <f t="shared" si="127"/>
        <v>-6.4346750150434673E-11</v>
      </c>
      <c r="DS100" s="241">
        <f t="shared" si="127"/>
        <v>-6.4346750150434673E-11</v>
      </c>
      <c r="DT100" s="241">
        <f t="shared" si="127"/>
        <v>-6.4346750150434673E-11</v>
      </c>
      <c r="DU100" s="241">
        <f t="shared" si="127"/>
        <v>-6.4346750150434673E-11</v>
      </c>
      <c r="DV100" s="241">
        <f t="shared" si="127"/>
        <v>-6.4346750150434673E-11</v>
      </c>
      <c r="DW100" s="241">
        <f t="shared" si="127"/>
        <v>-6.4346750150434673E-11</v>
      </c>
      <c r="DX100" s="241">
        <f t="shared" si="127"/>
        <v>-6.4346750150434673E-11</v>
      </c>
      <c r="DY100" s="241">
        <f t="shared" si="127"/>
        <v>-6.4346750150434673E-11</v>
      </c>
      <c r="DZ100" s="241">
        <f t="shared" si="127"/>
        <v>-6.4346750150434673E-11</v>
      </c>
      <c r="EA100" s="241">
        <f t="shared" si="127"/>
        <v>-6.4346750150434673E-11</v>
      </c>
      <c r="EB100" s="241">
        <f t="shared" si="127"/>
        <v>-6.4346750150434673E-11</v>
      </c>
      <c r="EC100" s="241">
        <f t="shared" si="127"/>
        <v>-6.4346750150434673E-11</v>
      </c>
      <c r="ED100" s="241">
        <f t="shared" ref="ED100:GJ100" si="128" xml:space="preserve"> ED$86</f>
        <v>-6.4346750150434673E-11</v>
      </c>
      <c r="EE100" s="241">
        <f t="shared" si="128"/>
        <v>-6.4346750150434673E-11</v>
      </c>
      <c r="EF100" s="241">
        <f t="shared" si="128"/>
        <v>-6.4346750150434673E-11</v>
      </c>
      <c r="EG100" s="241">
        <f t="shared" si="128"/>
        <v>-6.4346750150434673E-11</v>
      </c>
      <c r="EH100" s="241">
        <f t="shared" si="128"/>
        <v>-6.4346750150434673E-11</v>
      </c>
      <c r="EI100" s="241">
        <f t="shared" si="128"/>
        <v>-6.4346750150434673E-11</v>
      </c>
      <c r="EJ100" s="241">
        <f t="shared" si="128"/>
        <v>-6.4346750150434673E-11</v>
      </c>
      <c r="EK100" s="241">
        <f t="shared" si="128"/>
        <v>-6.4346750150434673E-11</v>
      </c>
      <c r="EL100" s="241">
        <f t="shared" si="128"/>
        <v>-6.4346750150434673E-11</v>
      </c>
      <c r="EM100" s="241">
        <f t="shared" si="128"/>
        <v>-6.4346750150434673E-11</v>
      </c>
      <c r="EN100" s="241">
        <f t="shared" si="128"/>
        <v>-6.4346750150434673E-11</v>
      </c>
      <c r="EO100" s="241">
        <f t="shared" si="128"/>
        <v>-6.4346750150434673E-11</v>
      </c>
      <c r="EP100" s="241">
        <f t="shared" si="128"/>
        <v>-6.4346750150434673E-11</v>
      </c>
      <c r="EQ100" s="241">
        <f t="shared" si="128"/>
        <v>-6.4346750150434673E-11</v>
      </c>
      <c r="ER100" s="241">
        <f t="shared" si="128"/>
        <v>-6.4346750150434673E-11</v>
      </c>
      <c r="ES100" s="241">
        <f t="shared" si="128"/>
        <v>-6.4346750150434673E-11</v>
      </c>
      <c r="ET100" s="241">
        <f t="shared" si="128"/>
        <v>-6.4346750150434673E-11</v>
      </c>
      <c r="EU100" s="241">
        <f t="shared" si="128"/>
        <v>-6.4346750150434673E-11</v>
      </c>
      <c r="EV100" s="241">
        <f t="shared" si="128"/>
        <v>-6.4346750150434673E-11</v>
      </c>
      <c r="EW100" s="241">
        <f t="shared" si="128"/>
        <v>-6.4346750150434673E-11</v>
      </c>
      <c r="EX100" s="241">
        <f t="shared" si="128"/>
        <v>-6.4346750150434673E-11</v>
      </c>
      <c r="EY100" s="241">
        <f t="shared" si="128"/>
        <v>-6.4346750150434673E-11</v>
      </c>
      <c r="EZ100" s="241">
        <f t="shared" si="128"/>
        <v>-6.4346750150434673E-11</v>
      </c>
      <c r="FA100" s="241">
        <f t="shared" si="128"/>
        <v>-6.4346750150434673E-11</v>
      </c>
      <c r="FB100" s="241">
        <f t="shared" si="128"/>
        <v>-6.4346750150434673E-11</v>
      </c>
      <c r="FC100" s="241">
        <f t="shared" si="128"/>
        <v>-6.4346750150434673E-11</v>
      </c>
      <c r="FD100" s="241">
        <f t="shared" si="128"/>
        <v>-6.4346750150434673E-11</v>
      </c>
      <c r="FE100" s="241">
        <f t="shared" si="128"/>
        <v>-6.4346750150434673E-11</v>
      </c>
      <c r="FF100" s="241">
        <f t="shared" si="128"/>
        <v>-6.4346750150434673E-11</v>
      </c>
      <c r="FG100" s="241">
        <f t="shared" si="128"/>
        <v>-6.4346750150434673E-11</v>
      </c>
      <c r="FH100" s="241">
        <f t="shared" si="128"/>
        <v>-6.4346750150434673E-11</v>
      </c>
      <c r="FI100" s="241">
        <f t="shared" si="128"/>
        <v>-6.4346750150434673E-11</v>
      </c>
      <c r="FJ100" s="241">
        <f t="shared" si="128"/>
        <v>-6.4346750150434673E-11</v>
      </c>
      <c r="FK100" s="241">
        <f t="shared" si="128"/>
        <v>-6.4346750150434673E-11</v>
      </c>
      <c r="FL100" s="241">
        <f t="shared" si="128"/>
        <v>-6.4346750150434673E-11</v>
      </c>
      <c r="FM100" s="241">
        <f t="shared" si="128"/>
        <v>-6.4346750150434673E-11</v>
      </c>
      <c r="FN100" s="241">
        <f t="shared" si="128"/>
        <v>-6.4346750150434673E-11</v>
      </c>
      <c r="FO100" s="241">
        <f t="shared" si="128"/>
        <v>-6.4346750150434673E-11</v>
      </c>
      <c r="FP100" s="241">
        <f t="shared" si="128"/>
        <v>-6.4346750150434673E-11</v>
      </c>
      <c r="FQ100" s="241">
        <f t="shared" si="128"/>
        <v>-6.4346750150434673E-11</v>
      </c>
      <c r="FR100" s="241">
        <f t="shared" si="128"/>
        <v>-6.4346750150434673E-11</v>
      </c>
      <c r="FS100" s="241">
        <f t="shared" si="128"/>
        <v>-6.4346750150434673E-11</v>
      </c>
      <c r="FT100" s="241">
        <f t="shared" si="128"/>
        <v>-6.4346750150434673E-11</v>
      </c>
      <c r="FU100" s="241">
        <f t="shared" si="128"/>
        <v>-6.4346750150434673E-11</v>
      </c>
      <c r="FV100" s="241">
        <f t="shared" si="128"/>
        <v>-6.4346750150434673E-11</v>
      </c>
      <c r="FW100" s="241">
        <f t="shared" si="128"/>
        <v>-6.4346750150434673E-11</v>
      </c>
      <c r="FX100" s="241">
        <f t="shared" si="128"/>
        <v>-6.4346750150434673E-11</v>
      </c>
      <c r="FY100" s="241">
        <f t="shared" si="128"/>
        <v>-6.4346750150434673E-11</v>
      </c>
      <c r="FZ100" s="241">
        <f t="shared" si="128"/>
        <v>-6.4346750150434673E-11</v>
      </c>
      <c r="GA100" s="241">
        <f t="shared" si="128"/>
        <v>-6.4346750150434673E-11</v>
      </c>
      <c r="GB100" s="241">
        <f t="shared" si="128"/>
        <v>-6.4346750150434673E-11</v>
      </c>
      <c r="GC100" s="241">
        <f t="shared" si="128"/>
        <v>-6.4346750150434673E-11</v>
      </c>
      <c r="GD100" s="241">
        <f t="shared" si="128"/>
        <v>-6.4346750150434673E-11</v>
      </c>
      <c r="GE100" s="241">
        <f t="shared" si="128"/>
        <v>-6.4346750150434673E-11</v>
      </c>
      <c r="GF100" s="241">
        <f t="shared" si="128"/>
        <v>-6.4346750150434673E-11</v>
      </c>
      <c r="GG100" s="241">
        <f t="shared" si="128"/>
        <v>-6.4346750150434673E-11</v>
      </c>
      <c r="GH100" s="241">
        <f t="shared" si="128"/>
        <v>-6.4346750150434673E-11</v>
      </c>
      <c r="GI100" s="241">
        <f t="shared" si="128"/>
        <v>-6.4346750150434673E-11</v>
      </c>
      <c r="GJ100" s="241">
        <f t="shared" si="128"/>
        <v>-6.4346750150434673E-11</v>
      </c>
    </row>
    <row r="101" spans="1:192" outlineLevel="1" x14ac:dyDescent="0.25">
      <c r="A101" s="211"/>
      <c r="D101" s="215"/>
      <c r="E101" s="241" t="str">
        <f xml:space="preserve"> E$95</f>
        <v>Total liabilities</v>
      </c>
      <c r="F101" s="241">
        <f t="shared" ref="F101:M101" si="129" xml:space="preserve"> F$95</f>
        <v>0</v>
      </c>
      <c r="G101" s="241" t="str">
        <f t="shared" si="129"/>
        <v>$ 000s</v>
      </c>
      <c r="H101" s="241">
        <f t="shared" si="129"/>
        <v>0</v>
      </c>
      <c r="I101" s="241">
        <f t="shared" si="129"/>
        <v>0</v>
      </c>
      <c r="J101" s="241">
        <f t="shared" si="129"/>
        <v>0</v>
      </c>
      <c r="K101" s="241">
        <f t="shared" si="129"/>
        <v>0</v>
      </c>
      <c r="L101" s="241">
        <f t="shared" si="129"/>
        <v>37464.972763359816</v>
      </c>
      <c r="M101" s="241">
        <f t="shared" si="129"/>
        <v>110605.14466572601</v>
      </c>
      <c r="N101" s="241">
        <f t="shared" ref="N101:AS101" si="130" xml:space="preserve"> N$95</f>
        <v>184840.91377654663</v>
      </c>
      <c r="O101" s="241">
        <f t="shared" si="130"/>
        <v>260360.88192583743</v>
      </c>
      <c r="P101" s="241">
        <f t="shared" si="130"/>
        <v>352891.999194648</v>
      </c>
      <c r="Q101" s="241">
        <f t="shared" si="130"/>
        <v>344175.32387557178</v>
      </c>
      <c r="R101" s="241">
        <f t="shared" si="130"/>
        <v>334302.21063254419</v>
      </c>
      <c r="S101" s="241">
        <f t="shared" si="130"/>
        <v>324240.11436806392</v>
      </c>
      <c r="T101" s="241">
        <f t="shared" si="130"/>
        <v>314361.97946992214</v>
      </c>
      <c r="U101" s="241">
        <f t="shared" si="130"/>
        <v>304299.39886197069</v>
      </c>
      <c r="V101" s="241">
        <f t="shared" si="130"/>
        <v>294428.24250106199</v>
      </c>
      <c r="W101" s="241">
        <f t="shared" si="130"/>
        <v>284357.32747038722</v>
      </c>
      <c r="X101" s="241">
        <f t="shared" si="130"/>
        <v>274440.44409908773</v>
      </c>
      <c r="Y101" s="241">
        <f t="shared" si="130"/>
        <v>264413.68922232825</v>
      </c>
      <c r="Z101" s="241">
        <f t="shared" si="130"/>
        <v>254532.91439779729</v>
      </c>
      <c r="AA101" s="241">
        <f t="shared" si="130"/>
        <v>244468.78973708232</v>
      </c>
      <c r="AB101" s="241">
        <f t="shared" si="130"/>
        <v>234587.13997236459</v>
      </c>
      <c r="AC101" s="241">
        <f t="shared" si="130"/>
        <v>224522.47067166274</v>
      </c>
      <c r="AD101" s="241">
        <f t="shared" si="130"/>
        <v>214647.44774370283</v>
      </c>
      <c r="AE101" s="241">
        <f t="shared" si="130"/>
        <v>204574.67648467387</v>
      </c>
      <c r="AF101" s="241">
        <f t="shared" si="130"/>
        <v>194654.6807182476</v>
      </c>
      <c r="AG101" s="241">
        <f t="shared" si="130"/>
        <v>184625.17881669296</v>
      </c>
      <c r="AH101" s="241">
        <f t="shared" si="130"/>
        <v>174740.71002075844</v>
      </c>
      <c r="AI101" s="241">
        <f t="shared" si="130"/>
        <v>164674.30851253157</v>
      </c>
      <c r="AJ101" s="241">
        <f t="shared" si="130"/>
        <v>154788.90543874927</v>
      </c>
      <c r="AK101" s="241">
        <f t="shared" si="130"/>
        <v>144721.89418203715</v>
      </c>
      <c r="AL101" s="241">
        <f t="shared" si="130"/>
        <v>134842.7446144358</v>
      </c>
      <c r="AM101" s="241">
        <f t="shared" si="130"/>
        <v>124767.87571681303</v>
      </c>
      <c r="AN101" s="241">
        <f t="shared" si="130"/>
        <v>114844.53366544013</v>
      </c>
      <c r="AO101" s="241">
        <f t="shared" si="130"/>
        <v>104812.00593449391</v>
      </c>
      <c r="AP101" s="241">
        <f t="shared" si="130"/>
        <v>94923.589642371022</v>
      </c>
      <c r="AQ101" s="241">
        <f t="shared" si="130"/>
        <v>84854.642986173305</v>
      </c>
      <c r="AR101" s="241">
        <f t="shared" si="130"/>
        <v>74965.22808154115</v>
      </c>
      <c r="AS101" s="241">
        <f t="shared" si="130"/>
        <v>64895.601358143285</v>
      </c>
      <c r="AT101" s="241">
        <f t="shared" ref="AT101:DE101" si="131" xml:space="preserve"> AT$95</f>
        <v>55012.043155965708</v>
      </c>
      <c r="AU101" s="241">
        <f t="shared" si="131"/>
        <v>44934.815998153696</v>
      </c>
      <c r="AV101" s="241">
        <f t="shared" si="131"/>
        <v>35007.874296310583</v>
      </c>
      <c r="AW101" s="241">
        <f t="shared" si="131"/>
        <v>19972.952217436898</v>
      </c>
      <c r="AX101" s="241">
        <f t="shared" si="131"/>
        <v>5161.6998321200372</v>
      </c>
      <c r="AY101" s="241">
        <f t="shared" si="131"/>
        <v>5067.4068689454107</v>
      </c>
      <c r="AZ101" s="241">
        <f t="shared" si="131"/>
        <v>5151.3970380439459</v>
      </c>
      <c r="BA101" s="241">
        <f t="shared" si="131"/>
        <v>5057.2922843766519</v>
      </c>
      <c r="BB101" s="241">
        <f t="shared" si="131"/>
        <v>5141.1148084270962</v>
      </c>
      <c r="BC101" s="241">
        <f t="shared" si="131"/>
        <v>5047.1978885994549</v>
      </c>
      <c r="BD101" s="241">
        <f t="shared" si="131"/>
        <v>5102.6616016609878</v>
      </c>
      <c r="BE101" s="241">
        <f t="shared" si="131"/>
        <v>1.3483258953783661E-10</v>
      </c>
      <c r="BF101" s="241">
        <f t="shared" si="131"/>
        <v>1.3483258953783661E-10</v>
      </c>
      <c r="BG101" s="241">
        <f t="shared" si="131"/>
        <v>1.3483258953783661E-10</v>
      </c>
      <c r="BH101" s="241">
        <f t="shared" si="131"/>
        <v>1.3483258953783661E-10</v>
      </c>
      <c r="BI101" s="241">
        <f t="shared" si="131"/>
        <v>1.3483258953783661E-10</v>
      </c>
      <c r="BJ101" s="241">
        <f t="shared" si="131"/>
        <v>1.3483258953783661E-10</v>
      </c>
      <c r="BK101" s="241">
        <f t="shared" si="131"/>
        <v>1.3483258953783661E-10</v>
      </c>
      <c r="BL101" s="241">
        <f t="shared" si="131"/>
        <v>1.3483258953783661E-10</v>
      </c>
      <c r="BM101" s="241">
        <f t="shared" si="131"/>
        <v>1.3483258953783661E-10</v>
      </c>
      <c r="BN101" s="241">
        <f t="shared" si="131"/>
        <v>1.3483258953783661E-10</v>
      </c>
      <c r="BO101" s="241">
        <f t="shared" si="131"/>
        <v>1.3483258953783661E-10</v>
      </c>
      <c r="BP101" s="241">
        <f t="shared" si="131"/>
        <v>1.3483258953783661E-10</v>
      </c>
      <c r="BQ101" s="241">
        <f t="shared" si="131"/>
        <v>1.3483258953783661E-10</v>
      </c>
      <c r="BR101" s="241">
        <f t="shared" si="131"/>
        <v>1.3483258953783661E-10</v>
      </c>
      <c r="BS101" s="241">
        <f t="shared" si="131"/>
        <v>1.3483258953783661E-10</v>
      </c>
      <c r="BT101" s="241">
        <f t="shared" si="131"/>
        <v>1.3483258953783661E-10</v>
      </c>
      <c r="BU101" s="241">
        <f t="shared" si="131"/>
        <v>1.3483258953783661E-10</v>
      </c>
      <c r="BV101" s="241">
        <f t="shared" si="131"/>
        <v>1.3483258953783661E-10</v>
      </c>
      <c r="BW101" s="241">
        <f t="shared" si="131"/>
        <v>1.3483258953783661E-10</v>
      </c>
      <c r="BX101" s="241">
        <f t="shared" si="131"/>
        <v>1.3483258953783661E-10</v>
      </c>
      <c r="BY101" s="241">
        <f t="shared" si="131"/>
        <v>1.3483258953783661E-10</v>
      </c>
      <c r="BZ101" s="241">
        <f t="shared" si="131"/>
        <v>1.3483258953783661E-10</v>
      </c>
      <c r="CA101" s="241">
        <f t="shared" si="131"/>
        <v>1.3483258953783661E-10</v>
      </c>
      <c r="CB101" s="241">
        <f t="shared" si="131"/>
        <v>1.3483258953783661E-10</v>
      </c>
      <c r="CC101" s="241">
        <f t="shared" si="131"/>
        <v>1.3483258953783661E-10</v>
      </c>
      <c r="CD101" s="241">
        <f t="shared" si="131"/>
        <v>1.3483258953783661E-10</v>
      </c>
      <c r="CE101" s="241">
        <f t="shared" si="131"/>
        <v>1.3483258953783661E-10</v>
      </c>
      <c r="CF101" s="241">
        <f t="shared" si="131"/>
        <v>1.3483258953783661E-10</v>
      </c>
      <c r="CG101" s="241">
        <f t="shared" si="131"/>
        <v>1.3483258953783661E-10</v>
      </c>
      <c r="CH101" s="241">
        <f t="shared" si="131"/>
        <v>1.3483258953783661E-10</v>
      </c>
      <c r="CI101" s="241">
        <f t="shared" si="131"/>
        <v>1.3483258953783661E-10</v>
      </c>
      <c r="CJ101" s="241">
        <f t="shared" si="131"/>
        <v>1.3483258953783661E-10</v>
      </c>
      <c r="CK101" s="241">
        <f t="shared" si="131"/>
        <v>1.3483258953783661E-10</v>
      </c>
      <c r="CL101" s="241">
        <f t="shared" si="131"/>
        <v>1.3483258953783661E-10</v>
      </c>
      <c r="CM101" s="241">
        <f t="shared" si="131"/>
        <v>1.3483258953783661E-10</v>
      </c>
      <c r="CN101" s="241">
        <f t="shared" si="131"/>
        <v>1.3483258953783661E-10</v>
      </c>
      <c r="CO101" s="241">
        <f t="shared" si="131"/>
        <v>1.3483258953783661E-10</v>
      </c>
      <c r="CP101" s="241">
        <f t="shared" si="131"/>
        <v>1.3483258953783661E-10</v>
      </c>
      <c r="CQ101" s="241">
        <f t="shared" si="131"/>
        <v>1.3483258953783661E-10</v>
      </c>
      <c r="CR101" s="241">
        <f t="shared" si="131"/>
        <v>1.3483258953783661E-10</v>
      </c>
      <c r="CS101" s="241">
        <f t="shared" si="131"/>
        <v>1.3483258953783661E-10</v>
      </c>
      <c r="CT101" s="241">
        <f t="shared" si="131"/>
        <v>1.3483258953783661E-10</v>
      </c>
      <c r="CU101" s="241">
        <f t="shared" si="131"/>
        <v>1.3483258953783661E-10</v>
      </c>
      <c r="CV101" s="241">
        <f t="shared" si="131"/>
        <v>1.3483258953783661E-10</v>
      </c>
      <c r="CW101" s="241">
        <f t="shared" si="131"/>
        <v>1.3483258953783661E-10</v>
      </c>
      <c r="CX101" s="241">
        <f t="shared" si="131"/>
        <v>1.3483258953783661E-10</v>
      </c>
      <c r="CY101" s="241">
        <f t="shared" si="131"/>
        <v>1.3483258953783661E-10</v>
      </c>
      <c r="CZ101" s="241">
        <f t="shared" si="131"/>
        <v>1.3483258953783661E-10</v>
      </c>
      <c r="DA101" s="241">
        <f t="shared" si="131"/>
        <v>1.3483258953783661E-10</v>
      </c>
      <c r="DB101" s="241">
        <f t="shared" si="131"/>
        <v>1.3483258953783661E-10</v>
      </c>
      <c r="DC101" s="241">
        <f t="shared" si="131"/>
        <v>1.3483258953783661E-10</v>
      </c>
      <c r="DD101" s="241">
        <f t="shared" si="131"/>
        <v>1.3483258953783661E-10</v>
      </c>
      <c r="DE101" s="241">
        <f t="shared" si="131"/>
        <v>1.3483258953783661E-10</v>
      </c>
      <c r="DF101" s="241">
        <f t="shared" ref="DF101:FQ101" si="132" xml:space="preserve"> DF$95</f>
        <v>1.3483258953783661E-10</v>
      </c>
      <c r="DG101" s="241">
        <f t="shared" si="132"/>
        <v>1.3483258953783661E-10</v>
      </c>
      <c r="DH101" s="241">
        <f t="shared" si="132"/>
        <v>1.3483258953783661E-10</v>
      </c>
      <c r="DI101" s="241">
        <f t="shared" si="132"/>
        <v>1.3483258953783661E-10</v>
      </c>
      <c r="DJ101" s="241">
        <f t="shared" si="132"/>
        <v>1.3483258953783661E-10</v>
      </c>
      <c r="DK101" s="241">
        <f t="shared" si="132"/>
        <v>1.3483258953783661E-10</v>
      </c>
      <c r="DL101" s="241">
        <f t="shared" si="132"/>
        <v>1.3483258953783661E-10</v>
      </c>
      <c r="DM101" s="241">
        <f t="shared" si="132"/>
        <v>1.3483258953783661E-10</v>
      </c>
      <c r="DN101" s="241">
        <f t="shared" si="132"/>
        <v>1.3483258953783661E-10</v>
      </c>
      <c r="DO101" s="241">
        <f t="shared" si="132"/>
        <v>1.3483258953783661E-10</v>
      </c>
      <c r="DP101" s="241">
        <f t="shared" si="132"/>
        <v>1.3483258953783661E-10</v>
      </c>
      <c r="DQ101" s="241">
        <f t="shared" si="132"/>
        <v>1.3483258953783661E-10</v>
      </c>
      <c r="DR101" s="241">
        <f t="shared" si="132"/>
        <v>1.3483258953783661E-10</v>
      </c>
      <c r="DS101" s="241">
        <f t="shared" si="132"/>
        <v>1.3483258953783661E-10</v>
      </c>
      <c r="DT101" s="241">
        <f t="shared" si="132"/>
        <v>1.3483258953783661E-10</v>
      </c>
      <c r="DU101" s="241">
        <f t="shared" si="132"/>
        <v>1.3483258953783661E-10</v>
      </c>
      <c r="DV101" s="241">
        <f t="shared" si="132"/>
        <v>1.3483258953783661E-10</v>
      </c>
      <c r="DW101" s="241">
        <f t="shared" si="132"/>
        <v>1.3483258953783661E-10</v>
      </c>
      <c r="DX101" s="241">
        <f t="shared" si="132"/>
        <v>1.3483258953783661E-10</v>
      </c>
      <c r="DY101" s="241">
        <f t="shared" si="132"/>
        <v>1.3483258953783661E-10</v>
      </c>
      <c r="DZ101" s="241">
        <f t="shared" si="132"/>
        <v>1.3483258953783661E-10</v>
      </c>
      <c r="EA101" s="241">
        <f t="shared" si="132"/>
        <v>1.3483258953783661E-10</v>
      </c>
      <c r="EB101" s="241">
        <f t="shared" si="132"/>
        <v>1.3483258953783661E-10</v>
      </c>
      <c r="EC101" s="241">
        <f t="shared" si="132"/>
        <v>1.3483258953783661E-10</v>
      </c>
      <c r="ED101" s="241">
        <f t="shared" si="132"/>
        <v>1.3483258953783661E-10</v>
      </c>
      <c r="EE101" s="241">
        <f t="shared" si="132"/>
        <v>1.3483258953783661E-10</v>
      </c>
      <c r="EF101" s="241">
        <f t="shared" si="132"/>
        <v>1.3483258953783661E-10</v>
      </c>
      <c r="EG101" s="241">
        <f t="shared" si="132"/>
        <v>1.3483258953783661E-10</v>
      </c>
      <c r="EH101" s="241">
        <f t="shared" si="132"/>
        <v>1.3483258953783661E-10</v>
      </c>
      <c r="EI101" s="241">
        <f t="shared" si="132"/>
        <v>1.3483258953783661E-10</v>
      </c>
      <c r="EJ101" s="241">
        <f t="shared" si="132"/>
        <v>1.3483258953783661E-10</v>
      </c>
      <c r="EK101" s="241">
        <f t="shared" si="132"/>
        <v>1.3483258953783661E-10</v>
      </c>
      <c r="EL101" s="241">
        <f t="shared" si="132"/>
        <v>1.3483258953783661E-10</v>
      </c>
      <c r="EM101" s="241">
        <f t="shared" si="132"/>
        <v>1.3483258953783661E-10</v>
      </c>
      <c r="EN101" s="241">
        <f t="shared" si="132"/>
        <v>1.3483258953783661E-10</v>
      </c>
      <c r="EO101" s="241">
        <f t="shared" si="132"/>
        <v>1.3483258953783661E-10</v>
      </c>
      <c r="EP101" s="241">
        <f t="shared" si="132"/>
        <v>1.3483258953783661E-10</v>
      </c>
      <c r="EQ101" s="241">
        <f t="shared" si="132"/>
        <v>1.3483258953783661E-10</v>
      </c>
      <c r="ER101" s="241">
        <f t="shared" si="132"/>
        <v>1.3483258953783661E-10</v>
      </c>
      <c r="ES101" s="241">
        <f t="shared" si="132"/>
        <v>1.3483258953783661E-10</v>
      </c>
      <c r="ET101" s="241">
        <f t="shared" si="132"/>
        <v>1.3483258953783661E-10</v>
      </c>
      <c r="EU101" s="241">
        <f t="shared" si="132"/>
        <v>1.3483258953783661E-10</v>
      </c>
      <c r="EV101" s="241">
        <f t="shared" si="132"/>
        <v>1.3483258953783661E-10</v>
      </c>
      <c r="EW101" s="241">
        <f t="shared" si="132"/>
        <v>1.3483258953783661E-10</v>
      </c>
      <c r="EX101" s="241">
        <f t="shared" si="132"/>
        <v>1.3483258953783661E-10</v>
      </c>
      <c r="EY101" s="241">
        <f t="shared" si="132"/>
        <v>1.3483258953783661E-10</v>
      </c>
      <c r="EZ101" s="241">
        <f t="shared" si="132"/>
        <v>1.3483258953783661E-10</v>
      </c>
      <c r="FA101" s="241">
        <f t="shared" si="132"/>
        <v>1.3483258953783661E-10</v>
      </c>
      <c r="FB101" s="241">
        <f t="shared" si="132"/>
        <v>1.3483258953783661E-10</v>
      </c>
      <c r="FC101" s="241">
        <f t="shared" si="132"/>
        <v>1.3483258953783661E-10</v>
      </c>
      <c r="FD101" s="241">
        <f t="shared" si="132"/>
        <v>1.3483258953783661E-10</v>
      </c>
      <c r="FE101" s="241">
        <f t="shared" si="132"/>
        <v>1.3483258953783661E-10</v>
      </c>
      <c r="FF101" s="241">
        <f t="shared" si="132"/>
        <v>1.3483258953783661E-10</v>
      </c>
      <c r="FG101" s="241">
        <f t="shared" si="132"/>
        <v>1.3483258953783661E-10</v>
      </c>
      <c r="FH101" s="241">
        <f t="shared" si="132"/>
        <v>1.3483258953783661E-10</v>
      </c>
      <c r="FI101" s="241">
        <f t="shared" si="132"/>
        <v>1.3483258953783661E-10</v>
      </c>
      <c r="FJ101" s="241">
        <f t="shared" si="132"/>
        <v>1.3483258953783661E-10</v>
      </c>
      <c r="FK101" s="241">
        <f t="shared" si="132"/>
        <v>1.3483258953783661E-10</v>
      </c>
      <c r="FL101" s="241">
        <f t="shared" si="132"/>
        <v>1.3483258953783661E-10</v>
      </c>
      <c r="FM101" s="241">
        <f t="shared" si="132"/>
        <v>1.3483258953783661E-10</v>
      </c>
      <c r="FN101" s="241">
        <f t="shared" si="132"/>
        <v>1.3483258953783661E-10</v>
      </c>
      <c r="FO101" s="241">
        <f t="shared" si="132"/>
        <v>1.3483258953783661E-10</v>
      </c>
      <c r="FP101" s="241">
        <f t="shared" si="132"/>
        <v>1.3483258953783661E-10</v>
      </c>
      <c r="FQ101" s="241">
        <f t="shared" si="132"/>
        <v>1.3483258953783661E-10</v>
      </c>
      <c r="FR101" s="241">
        <f t="shared" ref="FR101:GJ101" si="133" xml:space="preserve"> FR$95</f>
        <v>1.3483258953783661E-10</v>
      </c>
      <c r="FS101" s="241">
        <f t="shared" si="133"/>
        <v>1.3483258953783661E-10</v>
      </c>
      <c r="FT101" s="241">
        <f t="shared" si="133"/>
        <v>1.3483258953783661E-10</v>
      </c>
      <c r="FU101" s="241">
        <f t="shared" si="133"/>
        <v>1.3483258953783661E-10</v>
      </c>
      <c r="FV101" s="241">
        <f t="shared" si="133"/>
        <v>1.3483258953783661E-10</v>
      </c>
      <c r="FW101" s="241">
        <f t="shared" si="133"/>
        <v>1.3483258953783661E-10</v>
      </c>
      <c r="FX101" s="241">
        <f t="shared" si="133"/>
        <v>1.3483258953783661E-10</v>
      </c>
      <c r="FY101" s="241">
        <f t="shared" si="133"/>
        <v>1.3483258953783661E-10</v>
      </c>
      <c r="FZ101" s="241">
        <f t="shared" si="133"/>
        <v>1.3483258953783661E-10</v>
      </c>
      <c r="GA101" s="241">
        <f t="shared" si="133"/>
        <v>1.3483258953783661E-10</v>
      </c>
      <c r="GB101" s="241">
        <f t="shared" si="133"/>
        <v>1.3483258953783661E-10</v>
      </c>
      <c r="GC101" s="241">
        <f t="shared" si="133"/>
        <v>1.3483258953783661E-10</v>
      </c>
      <c r="GD101" s="241">
        <f t="shared" si="133"/>
        <v>1.3483258953783661E-10</v>
      </c>
      <c r="GE101" s="241">
        <f t="shared" si="133"/>
        <v>1.3483258953783661E-10</v>
      </c>
      <c r="GF101" s="241">
        <f t="shared" si="133"/>
        <v>1.3483258953783661E-10</v>
      </c>
      <c r="GG101" s="241">
        <f t="shared" si="133"/>
        <v>1.3483258953783661E-10</v>
      </c>
      <c r="GH101" s="241">
        <f t="shared" si="133"/>
        <v>1.3483258953783661E-10</v>
      </c>
      <c r="GI101" s="241">
        <f t="shared" si="133"/>
        <v>1.3483258953783661E-10</v>
      </c>
      <c r="GJ101" s="241">
        <f t="shared" si="133"/>
        <v>1.3483258953783661E-10</v>
      </c>
    </row>
    <row r="102" spans="1:192" outlineLevel="1" x14ac:dyDescent="0.25">
      <c r="A102" s="211"/>
      <c r="D102" s="215"/>
      <c r="E102" s="197" t="s">
        <v>75</v>
      </c>
      <c r="F102" s="276">
        <f xml:space="preserve"> IF(SUM(J102:GJ102) &lt;&gt; 0, 1, 0)</f>
        <v>0</v>
      </c>
      <c r="G102" s="197" t="s">
        <v>20</v>
      </c>
      <c r="H102" s="197"/>
      <c r="I102" s="197"/>
      <c r="J102" s="276">
        <f t="shared" ref="J102:AO102" si="134" xml:space="preserve"> IF(ABS(J100 - J101) &gt; CHK_TOL, 1, 0)</f>
        <v>0</v>
      </c>
      <c r="K102" s="276">
        <f t="shared" si="134"/>
        <v>0</v>
      </c>
      <c r="L102" s="276">
        <f t="shared" si="134"/>
        <v>0</v>
      </c>
      <c r="M102" s="276">
        <f t="shared" si="134"/>
        <v>0</v>
      </c>
      <c r="N102" s="276">
        <f t="shared" si="134"/>
        <v>0</v>
      </c>
      <c r="O102" s="276">
        <f t="shared" si="134"/>
        <v>0</v>
      </c>
      <c r="P102" s="276">
        <f t="shared" si="134"/>
        <v>0</v>
      </c>
      <c r="Q102" s="276">
        <f t="shared" si="134"/>
        <v>0</v>
      </c>
      <c r="R102" s="276">
        <f t="shared" si="134"/>
        <v>0</v>
      </c>
      <c r="S102" s="276">
        <f t="shared" si="134"/>
        <v>0</v>
      </c>
      <c r="T102" s="276">
        <f t="shared" si="134"/>
        <v>0</v>
      </c>
      <c r="U102" s="276">
        <f t="shared" si="134"/>
        <v>0</v>
      </c>
      <c r="V102" s="276">
        <f t="shared" si="134"/>
        <v>0</v>
      </c>
      <c r="W102" s="276">
        <f t="shared" si="134"/>
        <v>0</v>
      </c>
      <c r="X102" s="276">
        <f t="shared" si="134"/>
        <v>0</v>
      </c>
      <c r="Y102" s="276">
        <f t="shared" si="134"/>
        <v>0</v>
      </c>
      <c r="Z102" s="276">
        <f t="shared" si="134"/>
        <v>0</v>
      </c>
      <c r="AA102" s="276">
        <f t="shared" si="134"/>
        <v>0</v>
      </c>
      <c r="AB102" s="276">
        <f t="shared" si="134"/>
        <v>0</v>
      </c>
      <c r="AC102" s="276">
        <f t="shared" si="134"/>
        <v>0</v>
      </c>
      <c r="AD102" s="276">
        <f t="shared" si="134"/>
        <v>0</v>
      </c>
      <c r="AE102" s="276">
        <f t="shared" si="134"/>
        <v>0</v>
      </c>
      <c r="AF102" s="276">
        <f t="shared" si="134"/>
        <v>0</v>
      </c>
      <c r="AG102" s="276">
        <f t="shared" si="134"/>
        <v>0</v>
      </c>
      <c r="AH102" s="276">
        <f t="shared" si="134"/>
        <v>0</v>
      </c>
      <c r="AI102" s="276">
        <f t="shared" si="134"/>
        <v>0</v>
      </c>
      <c r="AJ102" s="276">
        <f t="shared" si="134"/>
        <v>0</v>
      </c>
      <c r="AK102" s="276">
        <f t="shared" si="134"/>
        <v>0</v>
      </c>
      <c r="AL102" s="276">
        <f t="shared" si="134"/>
        <v>0</v>
      </c>
      <c r="AM102" s="276">
        <f t="shared" si="134"/>
        <v>0</v>
      </c>
      <c r="AN102" s="276">
        <f t="shared" si="134"/>
        <v>0</v>
      </c>
      <c r="AO102" s="276">
        <f t="shared" si="134"/>
        <v>0</v>
      </c>
      <c r="AP102" s="276">
        <f t="shared" ref="AP102:BD102" si="135" xml:space="preserve"> IF(ABS(AP100 - AP101) &gt; CHK_TOL, 1, 0)</f>
        <v>0</v>
      </c>
      <c r="AQ102" s="276">
        <f t="shared" si="135"/>
        <v>0</v>
      </c>
      <c r="AR102" s="276">
        <f t="shared" si="135"/>
        <v>0</v>
      </c>
      <c r="AS102" s="276">
        <f t="shared" si="135"/>
        <v>0</v>
      </c>
      <c r="AT102" s="276">
        <f t="shared" si="135"/>
        <v>0</v>
      </c>
      <c r="AU102" s="276">
        <f t="shared" si="135"/>
        <v>0</v>
      </c>
      <c r="AV102" s="276">
        <f t="shared" si="135"/>
        <v>0</v>
      </c>
      <c r="AW102" s="276">
        <f t="shared" si="135"/>
        <v>0</v>
      </c>
      <c r="AX102" s="276">
        <f t="shared" si="135"/>
        <v>0</v>
      </c>
      <c r="AY102" s="276">
        <f t="shared" si="135"/>
        <v>0</v>
      </c>
      <c r="AZ102" s="276">
        <f t="shared" si="135"/>
        <v>0</v>
      </c>
      <c r="BA102" s="276">
        <f t="shared" si="135"/>
        <v>0</v>
      </c>
      <c r="BB102" s="276">
        <f t="shared" si="135"/>
        <v>0</v>
      </c>
      <c r="BC102" s="276">
        <f t="shared" si="135"/>
        <v>0</v>
      </c>
      <c r="BD102" s="276">
        <f t="shared" si="135"/>
        <v>0</v>
      </c>
      <c r="BE102" s="276">
        <f t="shared" ref="BE102:DP102" si="136" xml:space="preserve"> IF(ABS(BE100 - BE101) &gt; CHK_TOL, 1, 0)</f>
        <v>0</v>
      </c>
      <c r="BF102" s="276">
        <f t="shared" si="136"/>
        <v>0</v>
      </c>
      <c r="BG102" s="276">
        <f t="shared" si="136"/>
        <v>0</v>
      </c>
      <c r="BH102" s="276">
        <f t="shared" si="136"/>
        <v>0</v>
      </c>
      <c r="BI102" s="276">
        <f t="shared" si="136"/>
        <v>0</v>
      </c>
      <c r="BJ102" s="276">
        <f t="shared" si="136"/>
        <v>0</v>
      </c>
      <c r="BK102" s="276">
        <f t="shared" si="136"/>
        <v>0</v>
      </c>
      <c r="BL102" s="276">
        <f t="shared" si="136"/>
        <v>0</v>
      </c>
      <c r="BM102" s="276">
        <f t="shared" si="136"/>
        <v>0</v>
      </c>
      <c r="BN102" s="276">
        <f t="shared" si="136"/>
        <v>0</v>
      </c>
      <c r="BO102" s="276">
        <f t="shared" si="136"/>
        <v>0</v>
      </c>
      <c r="BP102" s="276">
        <f t="shared" si="136"/>
        <v>0</v>
      </c>
      <c r="BQ102" s="276">
        <f t="shared" si="136"/>
        <v>0</v>
      </c>
      <c r="BR102" s="276">
        <f t="shared" si="136"/>
        <v>0</v>
      </c>
      <c r="BS102" s="276">
        <f t="shared" si="136"/>
        <v>0</v>
      </c>
      <c r="BT102" s="276">
        <f t="shared" si="136"/>
        <v>0</v>
      </c>
      <c r="BU102" s="276">
        <f t="shared" si="136"/>
        <v>0</v>
      </c>
      <c r="BV102" s="276">
        <f t="shared" si="136"/>
        <v>0</v>
      </c>
      <c r="BW102" s="276">
        <f t="shared" si="136"/>
        <v>0</v>
      </c>
      <c r="BX102" s="276">
        <f t="shared" si="136"/>
        <v>0</v>
      </c>
      <c r="BY102" s="276">
        <f t="shared" si="136"/>
        <v>0</v>
      </c>
      <c r="BZ102" s="276">
        <f t="shared" si="136"/>
        <v>0</v>
      </c>
      <c r="CA102" s="276">
        <f t="shared" si="136"/>
        <v>0</v>
      </c>
      <c r="CB102" s="276">
        <f t="shared" si="136"/>
        <v>0</v>
      </c>
      <c r="CC102" s="276">
        <f t="shared" si="136"/>
        <v>0</v>
      </c>
      <c r="CD102" s="276">
        <f t="shared" si="136"/>
        <v>0</v>
      </c>
      <c r="CE102" s="276">
        <f t="shared" si="136"/>
        <v>0</v>
      </c>
      <c r="CF102" s="276">
        <f t="shared" si="136"/>
        <v>0</v>
      </c>
      <c r="CG102" s="276">
        <f t="shared" si="136"/>
        <v>0</v>
      </c>
      <c r="CH102" s="276">
        <f t="shared" si="136"/>
        <v>0</v>
      </c>
      <c r="CI102" s="276">
        <f t="shared" si="136"/>
        <v>0</v>
      </c>
      <c r="CJ102" s="276">
        <f t="shared" si="136"/>
        <v>0</v>
      </c>
      <c r="CK102" s="276">
        <f t="shared" si="136"/>
        <v>0</v>
      </c>
      <c r="CL102" s="276">
        <f t="shared" si="136"/>
        <v>0</v>
      </c>
      <c r="CM102" s="276">
        <f t="shared" si="136"/>
        <v>0</v>
      </c>
      <c r="CN102" s="276">
        <f t="shared" si="136"/>
        <v>0</v>
      </c>
      <c r="CO102" s="276">
        <f t="shared" si="136"/>
        <v>0</v>
      </c>
      <c r="CP102" s="276">
        <f t="shared" si="136"/>
        <v>0</v>
      </c>
      <c r="CQ102" s="276">
        <f t="shared" si="136"/>
        <v>0</v>
      </c>
      <c r="CR102" s="276">
        <f t="shared" si="136"/>
        <v>0</v>
      </c>
      <c r="CS102" s="276">
        <f t="shared" si="136"/>
        <v>0</v>
      </c>
      <c r="CT102" s="276">
        <f t="shared" si="136"/>
        <v>0</v>
      </c>
      <c r="CU102" s="276">
        <f t="shared" si="136"/>
        <v>0</v>
      </c>
      <c r="CV102" s="276">
        <f t="shared" si="136"/>
        <v>0</v>
      </c>
      <c r="CW102" s="276">
        <f t="shared" si="136"/>
        <v>0</v>
      </c>
      <c r="CX102" s="276">
        <f t="shared" si="136"/>
        <v>0</v>
      </c>
      <c r="CY102" s="276">
        <f t="shared" si="136"/>
        <v>0</v>
      </c>
      <c r="CZ102" s="276">
        <f t="shared" si="136"/>
        <v>0</v>
      </c>
      <c r="DA102" s="276">
        <f t="shared" si="136"/>
        <v>0</v>
      </c>
      <c r="DB102" s="276">
        <f t="shared" si="136"/>
        <v>0</v>
      </c>
      <c r="DC102" s="276">
        <f t="shared" si="136"/>
        <v>0</v>
      </c>
      <c r="DD102" s="276">
        <f t="shared" si="136"/>
        <v>0</v>
      </c>
      <c r="DE102" s="276">
        <f t="shared" si="136"/>
        <v>0</v>
      </c>
      <c r="DF102" s="276">
        <f t="shared" si="136"/>
        <v>0</v>
      </c>
      <c r="DG102" s="276">
        <f t="shared" si="136"/>
        <v>0</v>
      </c>
      <c r="DH102" s="276">
        <f t="shared" si="136"/>
        <v>0</v>
      </c>
      <c r="DI102" s="276">
        <f t="shared" si="136"/>
        <v>0</v>
      </c>
      <c r="DJ102" s="276">
        <f t="shared" si="136"/>
        <v>0</v>
      </c>
      <c r="DK102" s="276">
        <f t="shared" si="136"/>
        <v>0</v>
      </c>
      <c r="DL102" s="276">
        <f t="shared" si="136"/>
        <v>0</v>
      </c>
      <c r="DM102" s="276">
        <f t="shared" si="136"/>
        <v>0</v>
      </c>
      <c r="DN102" s="276">
        <f t="shared" si="136"/>
        <v>0</v>
      </c>
      <c r="DO102" s="276">
        <f t="shared" si="136"/>
        <v>0</v>
      </c>
      <c r="DP102" s="276">
        <f t="shared" si="136"/>
        <v>0</v>
      </c>
      <c r="DQ102" s="276">
        <f t="shared" ref="DQ102:GB102" si="137" xml:space="preserve"> IF(ABS(DQ100 - DQ101) &gt; CHK_TOL, 1, 0)</f>
        <v>0</v>
      </c>
      <c r="DR102" s="276">
        <f t="shared" si="137"/>
        <v>0</v>
      </c>
      <c r="DS102" s="276">
        <f t="shared" si="137"/>
        <v>0</v>
      </c>
      <c r="DT102" s="276">
        <f t="shared" si="137"/>
        <v>0</v>
      </c>
      <c r="DU102" s="276">
        <f t="shared" si="137"/>
        <v>0</v>
      </c>
      <c r="DV102" s="276">
        <f t="shared" si="137"/>
        <v>0</v>
      </c>
      <c r="DW102" s="276">
        <f t="shared" si="137"/>
        <v>0</v>
      </c>
      <c r="DX102" s="276">
        <f t="shared" si="137"/>
        <v>0</v>
      </c>
      <c r="DY102" s="276">
        <f t="shared" si="137"/>
        <v>0</v>
      </c>
      <c r="DZ102" s="276">
        <f t="shared" si="137"/>
        <v>0</v>
      </c>
      <c r="EA102" s="276">
        <f t="shared" si="137"/>
        <v>0</v>
      </c>
      <c r="EB102" s="276">
        <f t="shared" si="137"/>
        <v>0</v>
      </c>
      <c r="EC102" s="276">
        <f t="shared" si="137"/>
        <v>0</v>
      </c>
      <c r="ED102" s="276">
        <f t="shared" si="137"/>
        <v>0</v>
      </c>
      <c r="EE102" s="276">
        <f t="shared" si="137"/>
        <v>0</v>
      </c>
      <c r="EF102" s="276">
        <f t="shared" si="137"/>
        <v>0</v>
      </c>
      <c r="EG102" s="276">
        <f t="shared" si="137"/>
        <v>0</v>
      </c>
      <c r="EH102" s="276">
        <f t="shared" si="137"/>
        <v>0</v>
      </c>
      <c r="EI102" s="276">
        <f t="shared" si="137"/>
        <v>0</v>
      </c>
      <c r="EJ102" s="276">
        <f t="shared" si="137"/>
        <v>0</v>
      </c>
      <c r="EK102" s="276">
        <f t="shared" si="137"/>
        <v>0</v>
      </c>
      <c r="EL102" s="276">
        <f t="shared" si="137"/>
        <v>0</v>
      </c>
      <c r="EM102" s="276">
        <f t="shared" si="137"/>
        <v>0</v>
      </c>
      <c r="EN102" s="276">
        <f t="shared" si="137"/>
        <v>0</v>
      </c>
      <c r="EO102" s="276">
        <f t="shared" si="137"/>
        <v>0</v>
      </c>
      <c r="EP102" s="276">
        <f t="shared" si="137"/>
        <v>0</v>
      </c>
      <c r="EQ102" s="276">
        <f t="shared" si="137"/>
        <v>0</v>
      </c>
      <c r="ER102" s="276">
        <f t="shared" si="137"/>
        <v>0</v>
      </c>
      <c r="ES102" s="276">
        <f t="shared" si="137"/>
        <v>0</v>
      </c>
      <c r="ET102" s="276">
        <f t="shared" si="137"/>
        <v>0</v>
      </c>
      <c r="EU102" s="276">
        <f t="shared" si="137"/>
        <v>0</v>
      </c>
      <c r="EV102" s="276">
        <f t="shared" si="137"/>
        <v>0</v>
      </c>
      <c r="EW102" s="276">
        <f t="shared" si="137"/>
        <v>0</v>
      </c>
      <c r="EX102" s="276">
        <f t="shared" si="137"/>
        <v>0</v>
      </c>
      <c r="EY102" s="276">
        <f t="shared" si="137"/>
        <v>0</v>
      </c>
      <c r="EZ102" s="276">
        <f t="shared" si="137"/>
        <v>0</v>
      </c>
      <c r="FA102" s="276">
        <f t="shared" si="137"/>
        <v>0</v>
      </c>
      <c r="FB102" s="276">
        <f t="shared" si="137"/>
        <v>0</v>
      </c>
      <c r="FC102" s="276">
        <f t="shared" si="137"/>
        <v>0</v>
      </c>
      <c r="FD102" s="276">
        <f t="shared" si="137"/>
        <v>0</v>
      </c>
      <c r="FE102" s="276">
        <f t="shared" si="137"/>
        <v>0</v>
      </c>
      <c r="FF102" s="276">
        <f t="shared" si="137"/>
        <v>0</v>
      </c>
      <c r="FG102" s="276">
        <f t="shared" si="137"/>
        <v>0</v>
      </c>
      <c r="FH102" s="276">
        <f t="shared" si="137"/>
        <v>0</v>
      </c>
      <c r="FI102" s="276">
        <f t="shared" si="137"/>
        <v>0</v>
      </c>
      <c r="FJ102" s="276">
        <f t="shared" si="137"/>
        <v>0</v>
      </c>
      <c r="FK102" s="276">
        <f t="shared" si="137"/>
        <v>0</v>
      </c>
      <c r="FL102" s="276">
        <f t="shared" si="137"/>
        <v>0</v>
      </c>
      <c r="FM102" s="276">
        <f t="shared" si="137"/>
        <v>0</v>
      </c>
      <c r="FN102" s="276">
        <f t="shared" si="137"/>
        <v>0</v>
      </c>
      <c r="FO102" s="276">
        <f t="shared" si="137"/>
        <v>0</v>
      </c>
      <c r="FP102" s="276">
        <f t="shared" si="137"/>
        <v>0</v>
      </c>
      <c r="FQ102" s="276">
        <f t="shared" si="137"/>
        <v>0</v>
      </c>
      <c r="FR102" s="276">
        <f t="shared" si="137"/>
        <v>0</v>
      </c>
      <c r="FS102" s="276">
        <f t="shared" si="137"/>
        <v>0</v>
      </c>
      <c r="FT102" s="276">
        <f t="shared" si="137"/>
        <v>0</v>
      </c>
      <c r="FU102" s="276">
        <f t="shared" si="137"/>
        <v>0</v>
      </c>
      <c r="FV102" s="276">
        <f t="shared" si="137"/>
        <v>0</v>
      </c>
      <c r="FW102" s="276">
        <f t="shared" si="137"/>
        <v>0</v>
      </c>
      <c r="FX102" s="276">
        <f t="shared" si="137"/>
        <v>0</v>
      </c>
      <c r="FY102" s="276">
        <f t="shared" si="137"/>
        <v>0</v>
      </c>
      <c r="FZ102" s="276">
        <f t="shared" si="137"/>
        <v>0</v>
      </c>
      <c r="GA102" s="276">
        <f t="shared" si="137"/>
        <v>0</v>
      </c>
      <c r="GB102" s="276">
        <f t="shared" si="137"/>
        <v>0</v>
      </c>
      <c r="GC102" s="276">
        <f t="shared" ref="GC102:GJ102" si="138" xml:space="preserve"> IF(ABS(GC100 - GC101) &gt; CHK_TOL, 1, 0)</f>
        <v>0</v>
      </c>
      <c r="GD102" s="276">
        <f t="shared" si="138"/>
        <v>0</v>
      </c>
      <c r="GE102" s="276">
        <f t="shared" si="138"/>
        <v>0</v>
      </c>
      <c r="GF102" s="276">
        <f t="shared" si="138"/>
        <v>0</v>
      </c>
      <c r="GG102" s="276">
        <f t="shared" si="138"/>
        <v>0</v>
      </c>
      <c r="GH102" s="276">
        <f t="shared" si="138"/>
        <v>0</v>
      </c>
      <c r="GI102" s="276">
        <f t="shared" si="138"/>
        <v>0</v>
      </c>
      <c r="GJ102" s="276">
        <f t="shared" si="138"/>
        <v>0</v>
      </c>
    </row>
    <row r="103" spans="1:192" s="44" customFormat="1" outlineLevel="1" x14ac:dyDescent="0.25">
      <c r="A103" s="415"/>
      <c r="B103" s="415"/>
      <c r="C103" s="416"/>
      <c r="D103" s="197"/>
      <c r="E103" s="197" t="s">
        <v>76</v>
      </c>
      <c r="F103" s="197"/>
      <c r="G103" s="197" t="str">
        <f xml:space="preserve"> SMU</f>
        <v>$ 000s</v>
      </c>
      <c r="H103" s="197">
        <f xml:space="preserve"> SUM(J103:GJ103)</f>
        <v>-3.1077433959580958E-8</v>
      </c>
      <c r="I103" s="197"/>
      <c r="J103" s="197">
        <f xml:space="preserve"> J100 - J101</f>
        <v>0</v>
      </c>
      <c r="K103" s="197">
        <f t="shared" ref="K103:BD103" si="139" xml:space="preserve"> K100 - K101</f>
        <v>0</v>
      </c>
      <c r="L103" s="197">
        <f t="shared" si="139"/>
        <v>0</v>
      </c>
      <c r="M103" s="197">
        <f t="shared" si="139"/>
        <v>0</v>
      </c>
      <c r="N103" s="197">
        <f t="shared" si="139"/>
        <v>0</v>
      </c>
      <c r="O103" s="197">
        <f t="shared" si="139"/>
        <v>0</v>
      </c>
      <c r="P103" s="197">
        <f t="shared" si="139"/>
        <v>0</v>
      </c>
      <c r="Q103" s="197">
        <f t="shared" si="139"/>
        <v>0</v>
      </c>
      <c r="R103" s="197">
        <f t="shared" si="139"/>
        <v>0</v>
      </c>
      <c r="S103" s="197">
        <f t="shared" si="139"/>
        <v>0</v>
      </c>
      <c r="T103" s="197">
        <f t="shared" si="139"/>
        <v>0</v>
      </c>
      <c r="U103" s="197">
        <f t="shared" si="139"/>
        <v>0</v>
      </c>
      <c r="V103" s="197">
        <f t="shared" si="139"/>
        <v>0</v>
      </c>
      <c r="W103" s="197">
        <f t="shared" si="139"/>
        <v>0</v>
      </c>
      <c r="X103" s="197">
        <f t="shared" si="139"/>
        <v>0</v>
      </c>
      <c r="Y103" s="197">
        <f t="shared" si="139"/>
        <v>0</v>
      </c>
      <c r="Z103" s="197">
        <f t="shared" si="139"/>
        <v>0</v>
      </c>
      <c r="AA103" s="197">
        <f t="shared" si="139"/>
        <v>0</v>
      </c>
      <c r="AB103" s="197">
        <f t="shared" si="139"/>
        <v>0</v>
      </c>
      <c r="AC103" s="197">
        <f t="shared" si="139"/>
        <v>0</v>
      </c>
      <c r="AD103" s="197">
        <f t="shared" si="139"/>
        <v>0</v>
      </c>
      <c r="AE103" s="197">
        <f t="shared" si="139"/>
        <v>0</v>
      </c>
      <c r="AF103" s="197">
        <f t="shared" si="139"/>
        <v>0</v>
      </c>
      <c r="AG103" s="197">
        <f t="shared" si="139"/>
        <v>0</v>
      </c>
      <c r="AH103" s="197">
        <f t="shared" si="139"/>
        <v>0</v>
      </c>
      <c r="AI103" s="197">
        <f t="shared" si="139"/>
        <v>0</v>
      </c>
      <c r="AJ103" s="197">
        <f t="shared" si="139"/>
        <v>-2.3283064365386963E-10</v>
      </c>
      <c r="AK103" s="197">
        <f t="shared" si="139"/>
        <v>0</v>
      </c>
      <c r="AL103" s="197">
        <f t="shared" si="139"/>
        <v>-2.3283064365386963E-10</v>
      </c>
      <c r="AM103" s="197">
        <f t="shared" si="139"/>
        <v>-1.8917489796876907E-10</v>
      </c>
      <c r="AN103" s="197">
        <f t="shared" si="139"/>
        <v>-2.0372681319713593E-10</v>
      </c>
      <c r="AO103" s="197">
        <f t="shared" si="139"/>
        <v>-1.7462298274040222E-10</v>
      </c>
      <c r="AP103" s="197">
        <f t="shared" si="139"/>
        <v>-2.3283064365386963E-10</v>
      </c>
      <c r="AQ103" s="197">
        <f t="shared" si="139"/>
        <v>-1.7462298274040222E-10</v>
      </c>
      <c r="AR103" s="197">
        <f t="shared" si="139"/>
        <v>-1.7462298274040222E-10</v>
      </c>
      <c r="AS103" s="197">
        <f t="shared" si="139"/>
        <v>-1.964508555829525E-10</v>
      </c>
      <c r="AT103" s="197">
        <f t="shared" si="139"/>
        <v>-1.964508555829525E-10</v>
      </c>
      <c r="AU103" s="197">
        <f t="shared" si="139"/>
        <v>-2.0372681319713593E-10</v>
      </c>
      <c r="AV103" s="197">
        <f t="shared" si="139"/>
        <v>-1.964508555829525E-10</v>
      </c>
      <c r="AW103" s="197">
        <f t="shared" si="139"/>
        <v>-1.8917489796876907E-10</v>
      </c>
      <c r="AX103" s="197">
        <f t="shared" si="139"/>
        <v>-1.9826984498649836E-10</v>
      </c>
      <c r="AY103" s="197">
        <f t="shared" si="139"/>
        <v>-2.02817318495363E-10</v>
      </c>
      <c r="AZ103" s="197">
        <f t="shared" si="139"/>
        <v>-1.9554136088117957E-10</v>
      </c>
      <c r="BA103" s="197">
        <f t="shared" si="139"/>
        <v>-1.9736035028472543E-10</v>
      </c>
      <c r="BB103" s="197">
        <f t="shared" si="139"/>
        <v>-1.9826984498649836E-10</v>
      </c>
      <c r="BC103" s="197">
        <f t="shared" si="139"/>
        <v>-2.0008883439004421E-10</v>
      </c>
      <c r="BD103" s="197">
        <f t="shared" si="139"/>
        <v>-1.9917933968827128E-10</v>
      </c>
      <c r="BE103" s="197">
        <f t="shared" ref="BE103:DP103" si="140" xml:space="preserve"> BE100 - BE101</f>
        <v>-1.9917933968827128E-10</v>
      </c>
      <c r="BF103" s="197">
        <f t="shared" si="140"/>
        <v>-1.9917933968827128E-10</v>
      </c>
      <c r="BG103" s="197">
        <f t="shared" si="140"/>
        <v>-1.9917933968827128E-10</v>
      </c>
      <c r="BH103" s="197">
        <f t="shared" si="140"/>
        <v>-1.9917933968827128E-10</v>
      </c>
      <c r="BI103" s="197">
        <f t="shared" si="140"/>
        <v>-1.9917933968827128E-10</v>
      </c>
      <c r="BJ103" s="197">
        <f t="shared" si="140"/>
        <v>-1.9917933968827128E-10</v>
      </c>
      <c r="BK103" s="197">
        <f t="shared" si="140"/>
        <v>-1.9917933968827128E-10</v>
      </c>
      <c r="BL103" s="197">
        <f t="shared" si="140"/>
        <v>-1.9917933968827128E-10</v>
      </c>
      <c r="BM103" s="197">
        <f t="shared" si="140"/>
        <v>-1.9917933968827128E-10</v>
      </c>
      <c r="BN103" s="197">
        <f t="shared" si="140"/>
        <v>-1.9917933968827128E-10</v>
      </c>
      <c r="BO103" s="197">
        <f t="shared" si="140"/>
        <v>-1.9917933968827128E-10</v>
      </c>
      <c r="BP103" s="197">
        <f t="shared" si="140"/>
        <v>-1.9917933968827128E-10</v>
      </c>
      <c r="BQ103" s="197">
        <f t="shared" si="140"/>
        <v>-1.9917933968827128E-10</v>
      </c>
      <c r="BR103" s="197">
        <f t="shared" si="140"/>
        <v>-1.9917933968827128E-10</v>
      </c>
      <c r="BS103" s="197">
        <f t="shared" si="140"/>
        <v>-1.9917933968827128E-10</v>
      </c>
      <c r="BT103" s="197">
        <f t="shared" si="140"/>
        <v>-1.9917933968827128E-10</v>
      </c>
      <c r="BU103" s="197">
        <f t="shared" si="140"/>
        <v>-1.9917933968827128E-10</v>
      </c>
      <c r="BV103" s="197">
        <f t="shared" si="140"/>
        <v>-1.9917933968827128E-10</v>
      </c>
      <c r="BW103" s="197">
        <f t="shared" si="140"/>
        <v>-1.9917933968827128E-10</v>
      </c>
      <c r="BX103" s="197">
        <f t="shared" si="140"/>
        <v>-1.9917933968827128E-10</v>
      </c>
      <c r="BY103" s="197">
        <f t="shared" si="140"/>
        <v>-1.9917933968827128E-10</v>
      </c>
      <c r="BZ103" s="197">
        <f t="shared" si="140"/>
        <v>-1.9917933968827128E-10</v>
      </c>
      <c r="CA103" s="197">
        <f t="shared" si="140"/>
        <v>-1.9917933968827128E-10</v>
      </c>
      <c r="CB103" s="197">
        <f t="shared" si="140"/>
        <v>-1.9917933968827128E-10</v>
      </c>
      <c r="CC103" s="197">
        <f t="shared" si="140"/>
        <v>-1.9917933968827128E-10</v>
      </c>
      <c r="CD103" s="197">
        <f t="shared" si="140"/>
        <v>-1.9917933968827128E-10</v>
      </c>
      <c r="CE103" s="197">
        <f t="shared" si="140"/>
        <v>-1.9917933968827128E-10</v>
      </c>
      <c r="CF103" s="197">
        <f t="shared" si="140"/>
        <v>-1.9917933968827128E-10</v>
      </c>
      <c r="CG103" s="197">
        <f t="shared" si="140"/>
        <v>-1.9917933968827128E-10</v>
      </c>
      <c r="CH103" s="197">
        <f t="shared" si="140"/>
        <v>-1.9917933968827128E-10</v>
      </c>
      <c r="CI103" s="197">
        <f t="shared" si="140"/>
        <v>-1.9917933968827128E-10</v>
      </c>
      <c r="CJ103" s="197">
        <f t="shared" si="140"/>
        <v>-1.9917933968827128E-10</v>
      </c>
      <c r="CK103" s="197">
        <f t="shared" si="140"/>
        <v>-1.9917933968827128E-10</v>
      </c>
      <c r="CL103" s="197">
        <f t="shared" si="140"/>
        <v>-1.9917933968827128E-10</v>
      </c>
      <c r="CM103" s="197">
        <f t="shared" si="140"/>
        <v>-1.9917933968827128E-10</v>
      </c>
      <c r="CN103" s="197">
        <f t="shared" si="140"/>
        <v>-1.9917933968827128E-10</v>
      </c>
      <c r="CO103" s="197">
        <f t="shared" si="140"/>
        <v>-1.9917933968827128E-10</v>
      </c>
      <c r="CP103" s="197">
        <f t="shared" si="140"/>
        <v>-1.9917933968827128E-10</v>
      </c>
      <c r="CQ103" s="197">
        <f t="shared" si="140"/>
        <v>-1.9917933968827128E-10</v>
      </c>
      <c r="CR103" s="197">
        <f t="shared" si="140"/>
        <v>-1.9917933968827128E-10</v>
      </c>
      <c r="CS103" s="197">
        <f t="shared" si="140"/>
        <v>-1.9917933968827128E-10</v>
      </c>
      <c r="CT103" s="197">
        <f t="shared" si="140"/>
        <v>-1.9917933968827128E-10</v>
      </c>
      <c r="CU103" s="197">
        <f t="shared" si="140"/>
        <v>-1.9917933968827128E-10</v>
      </c>
      <c r="CV103" s="197">
        <f t="shared" si="140"/>
        <v>-1.9917933968827128E-10</v>
      </c>
      <c r="CW103" s="197">
        <f t="shared" si="140"/>
        <v>-1.9917933968827128E-10</v>
      </c>
      <c r="CX103" s="197">
        <f t="shared" si="140"/>
        <v>-1.9917933968827128E-10</v>
      </c>
      <c r="CY103" s="197">
        <f t="shared" si="140"/>
        <v>-1.9917933968827128E-10</v>
      </c>
      <c r="CZ103" s="197">
        <f t="shared" si="140"/>
        <v>-1.9917933968827128E-10</v>
      </c>
      <c r="DA103" s="197">
        <f t="shared" si="140"/>
        <v>-1.9917933968827128E-10</v>
      </c>
      <c r="DB103" s="197">
        <f t="shared" si="140"/>
        <v>-1.9917933968827128E-10</v>
      </c>
      <c r="DC103" s="197">
        <f t="shared" si="140"/>
        <v>-1.9917933968827128E-10</v>
      </c>
      <c r="DD103" s="197">
        <f t="shared" si="140"/>
        <v>-1.9917933968827128E-10</v>
      </c>
      <c r="DE103" s="197">
        <f t="shared" si="140"/>
        <v>-1.9917933968827128E-10</v>
      </c>
      <c r="DF103" s="197">
        <f t="shared" si="140"/>
        <v>-1.9917933968827128E-10</v>
      </c>
      <c r="DG103" s="197">
        <f t="shared" si="140"/>
        <v>-1.9917933968827128E-10</v>
      </c>
      <c r="DH103" s="197">
        <f t="shared" si="140"/>
        <v>-1.9917933968827128E-10</v>
      </c>
      <c r="DI103" s="197">
        <f t="shared" si="140"/>
        <v>-1.9917933968827128E-10</v>
      </c>
      <c r="DJ103" s="197">
        <f t="shared" si="140"/>
        <v>-1.9917933968827128E-10</v>
      </c>
      <c r="DK103" s="197">
        <f t="shared" si="140"/>
        <v>-1.9917933968827128E-10</v>
      </c>
      <c r="DL103" s="197">
        <f t="shared" si="140"/>
        <v>-1.9917933968827128E-10</v>
      </c>
      <c r="DM103" s="197">
        <f t="shared" si="140"/>
        <v>-1.9917933968827128E-10</v>
      </c>
      <c r="DN103" s="197">
        <f t="shared" si="140"/>
        <v>-1.9917933968827128E-10</v>
      </c>
      <c r="DO103" s="197">
        <f t="shared" si="140"/>
        <v>-1.9917933968827128E-10</v>
      </c>
      <c r="DP103" s="197">
        <f t="shared" si="140"/>
        <v>-1.9917933968827128E-10</v>
      </c>
      <c r="DQ103" s="197">
        <f t="shared" ref="DQ103:GB103" si="141" xml:space="preserve"> DQ100 - DQ101</f>
        <v>-1.9917933968827128E-10</v>
      </c>
      <c r="DR103" s="197">
        <f t="shared" si="141"/>
        <v>-1.9917933968827128E-10</v>
      </c>
      <c r="DS103" s="197">
        <f t="shared" si="141"/>
        <v>-1.9917933968827128E-10</v>
      </c>
      <c r="DT103" s="197">
        <f t="shared" si="141"/>
        <v>-1.9917933968827128E-10</v>
      </c>
      <c r="DU103" s="197">
        <f t="shared" si="141"/>
        <v>-1.9917933968827128E-10</v>
      </c>
      <c r="DV103" s="197">
        <f t="shared" si="141"/>
        <v>-1.9917933968827128E-10</v>
      </c>
      <c r="DW103" s="197">
        <f t="shared" si="141"/>
        <v>-1.9917933968827128E-10</v>
      </c>
      <c r="DX103" s="197">
        <f t="shared" si="141"/>
        <v>-1.9917933968827128E-10</v>
      </c>
      <c r="DY103" s="197">
        <f t="shared" si="141"/>
        <v>-1.9917933968827128E-10</v>
      </c>
      <c r="DZ103" s="197">
        <f t="shared" si="141"/>
        <v>-1.9917933968827128E-10</v>
      </c>
      <c r="EA103" s="197">
        <f t="shared" si="141"/>
        <v>-1.9917933968827128E-10</v>
      </c>
      <c r="EB103" s="197">
        <f t="shared" si="141"/>
        <v>-1.9917933968827128E-10</v>
      </c>
      <c r="EC103" s="197">
        <f t="shared" si="141"/>
        <v>-1.9917933968827128E-10</v>
      </c>
      <c r="ED103" s="197">
        <f t="shared" si="141"/>
        <v>-1.9917933968827128E-10</v>
      </c>
      <c r="EE103" s="197">
        <f t="shared" si="141"/>
        <v>-1.9917933968827128E-10</v>
      </c>
      <c r="EF103" s="197">
        <f t="shared" si="141"/>
        <v>-1.9917933968827128E-10</v>
      </c>
      <c r="EG103" s="197">
        <f t="shared" si="141"/>
        <v>-1.9917933968827128E-10</v>
      </c>
      <c r="EH103" s="197">
        <f t="shared" si="141"/>
        <v>-1.9917933968827128E-10</v>
      </c>
      <c r="EI103" s="197">
        <f t="shared" si="141"/>
        <v>-1.9917933968827128E-10</v>
      </c>
      <c r="EJ103" s="197">
        <f t="shared" si="141"/>
        <v>-1.9917933968827128E-10</v>
      </c>
      <c r="EK103" s="197">
        <f t="shared" si="141"/>
        <v>-1.9917933968827128E-10</v>
      </c>
      <c r="EL103" s="197">
        <f t="shared" si="141"/>
        <v>-1.9917933968827128E-10</v>
      </c>
      <c r="EM103" s="197">
        <f t="shared" si="141"/>
        <v>-1.9917933968827128E-10</v>
      </c>
      <c r="EN103" s="197">
        <f t="shared" si="141"/>
        <v>-1.9917933968827128E-10</v>
      </c>
      <c r="EO103" s="197">
        <f t="shared" si="141"/>
        <v>-1.9917933968827128E-10</v>
      </c>
      <c r="EP103" s="197">
        <f t="shared" si="141"/>
        <v>-1.9917933968827128E-10</v>
      </c>
      <c r="EQ103" s="197">
        <f t="shared" si="141"/>
        <v>-1.9917933968827128E-10</v>
      </c>
      <c r="ER103" s="197">
        <f t="shared" si="141"/>
        <v>-1.9917933968827128E-10</v>
      </c>
      <c r="ES103" s="197">
        <f t="shared" si="141"/>
        <v>-1.9917933968827128E-10</v>
      </c>
      <c r="ET103" s="197">
        <f t="shared" si="141"/>
        <v>-1.9917933968827128E-10</v>
      </c>
      <c r="EU103" s="197">
        <f t="shared" si="141"/>
        <v>-1.9917933968827128E-10</v>
      </c>
      <c r="EV103" s="197">
        <f t="shared" si="141"/>
        <v>-1.9917933968827128E-10</v>
      </c>
      <c r="EW103" s="197">
        <f t="shared" si="141"/>
        <v>-1.9917933968827128E-10</v>
      </c>
      <c r="EX103" s="197">
        <f t="shared" si="141"/>
        <v>-1.9917933968827128E-10</v>
      </c>
      <c r="EY103" s="197">
        <f t="shared" si="141"/>
        <v>-1.9917933968827128E-10</v>
      </c>
      <c r="EZ103" s="197">
        <f t="shared" si="141"/>
        <v>-1.9917933968827128E-10</v>
      </c>
      <c r="FA103" s="197">
        <f t="shared" si="141"/>
        <v>-1.9917933968827128E-10</v>
      </c>
      <c r="FB103" s="197">
        <f t="shared" si="141"/>
        <v>-1.9917933968827128E-10</v>
      </c>
      <c r="FC103" s="197">
        <f t="shared" si="141"/>
        <v>-1.9917933968827128E-10</v>
      </c>
      <c r="FD103" s="197">
        <f t="shared" si="141"/>
        <v>-1.9917933968827128E-10</v>
      </c>
      <c r="FE103" s="197">
        <f t="shared" si="141"/>
        <v>-1.9917933968827128E-10</v>
      </c>
      <c r="FF103" s="197">
        <f t="shared" si="141"/>
        <v>-1.9917933968827128E-10</v>
      </c>
      <c r="FG103" s="197">
        <f t="shared" si="141"/>
        <v>-1.9917933968827128E-10</v>
      </c>
      <c r="FH103" s="197">
        <f t="shared" si="141"/>
        <v>-1.9917933968827128E-10</v>
      </c>
      <c r="FI103" s="197">
        <f t="shared" si="141"/>
        <v>-1.9917933968827128E-10</v>
      </c>
      <c r="FJ103" s="197">
        <f t="shared" si="141"/>
        <v>-1.9917933968827128E-10</v>
      </c>
      <c r="FK103" s="197">
        <f t="shared" si="141"/>
        <v>-1.9917933968827128E-10</v>
      </c>
      <c r="FL103" s="197">
        <f t="shared" si="141"/>
        <v>-1.9917933968827128E-10</v>
      </c>
      <c r="FM103" s="197">
        <f t="shared" si="141"/>
        <v>-1.9917933968827128E-10</v>
      </c>
      <c r="FN103" s="197">
        <f t="shared" si="141"/>
        <v>-1.9917933968827128E-10</v>
      </c>
      <c r="FO103" s="197">
        <f t="shared" si="141"/>
        <v>-1.9917933968827128E-10</v>
      </c>
      <c r="FP103" s="197">
        <f t="shared" si="141"/>
        <v>-1.9917933968827128E-10</v>
      </c>
      <c r="FQ103" s="197">
        <f t="shared" si="141"/>
        <v>-1.9917933968827128E-10</v>
      </c>
      <c r="FR103" s="197">
        <f t="shared" si="141"/>
        <v>-1.9917933968827128E-10</v>
      </c>
      <c r="FS103" s="197">
        <f t="shared" si="141"/>
        <v>-1.9917933968827128E-10</v>
      </c>
      <c r="FT103" s="197">
        <f t="shared" si="141"/>
        <v>-1.9917933968827128E-10</v>
      </c>
      <c r="FU103" s="197">
        <f t="shared" si="141"/>
        <v>-1.9917933968827128E-10</v>
      </c>
      <c r="FV103" s="197">
        <f t="shared" si="141"/>
        <v>-1.9917933968827128E-10</v>
      </c>
      <c r="FW103" s="197">
        <f t="shared" si="141"/>
        <v>-1.9917933968827128E-10</v>
      </c>
      <c r="FX103" s="197">
        <f t="shared" si="141"/>
        <v>-1.9917933968827128E-10</v>
      </c>
      <c r="FY103" s="197">
        <f t="shared" si="141"/>
        <v>-1.9917933968827128E-10</v>
      </c>
      <c r="FZ103" s="197">
        <f t="shared" si="141"/>
        <v>-1.9917933968827128E-10</v>
      </c>
      <c r="GA103" s="197">
        <f t="shared" si="141"/>
        <v>-1.9917933968827128E-10</v>
      </c>
      <c r="GB103" s="197">
        <f t="shared" si="141"/>
        <v>-1.9917933968827128E-10</v>
      </c>
      <c r="GC103" s="197">
        <f t="shared" ref="GC103:GJ103" si="142" xml:space="preserve"> GC100 - GC101</f>
        <v>-1.9917933968827128E-10</v>
      </c>
      <c r="GD103" s="197">
        <f t="shared" si="142"/>
        <v>-1.9917933968827128E-10</v>
      </c>
      <c r="GE103" s="197">
        <f t="shared" si="142"/>
        <v>-1.9917933968827128E-10</v>
      </c>
      <c r="GF103" s="197">
        <f t="shared" si="142"/>
        <v>-1.9917933968827128E-10</v>
      </c>
      <c r="GG103" s="197">
        <f t="shared" si="142"/>
        <v>-1.9917933968827128E-10</v>
      </c>
      <c r="GH103" s="197">
        <f t="shared" si="142"/>
        <v>-1.9917933968827128E-10</v>
      </c>
      <c r="GI103" s="197">
        <f t="shared" si="142"/>
        <v>-1.9917933968827128E-10</v>
      </c>
      <c r="GJ103" s="197">
        <f t="shared" si="142"/>
        <v>-1.9917933968827128E-10</v>
      </c>
    </row>
    <row r="104" spans="1:192" outlineLevel="1" x14ac:dyDescent="0.25">
      <c r="A104" s="211"/>
      <c r="D104" s="215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  <c r="Z104" s="241"/>
      <c r="AA104" s="241"/>
      <c r="AB104" s="241"/>
      <c r="AC104" s="241"/>
      <c r="AD104" s="241"/>
      <c r="AE104" s="241"/>
      <c r="AF104" s="241"/>
      <c r="AG104" s="241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1"/>
      <c r="CA104" s="241"/>
      <c r="CB104" s="241"/>
      <c r="CC104" s="241"/>
      <c r="CD104" s="241"/>
      <c r="CE104" s="241"/>
      <c r="CF104" s="241"/>
      <c r="CG104" s="241"/>
      <c r="CH104" s="241"/>
      <c r="CI104" s="241"/>
      <c r="CJ104" s="241"/>
      <c r="CK104" s="241"/>
      <c r="CL104" s="241"/>
      <c r="CM104" s="241"/>
      <c r="CN104" s="241"/>
      <c r="CO104" s="241"/>
      <c r="CP104" s="241"/>
      <c r="CQ104" s="241"/>
      <c r="CR104" s="241"/>
      <c r="CS104" s="241"/>
      <c r="CT104" s="241"/>
      <c r="CU104" s="241"/>
      <c r="CV104" s="241"/>
      <c r="CW104" s="241"/>
      <c r="CX104" s="241"/>
      <c r="CY104" s="241"/>
      <c r="CZ104" s="241"/>
      <c r="DA104" s="241"/>
      <c r="DB104" s="241"/>
      <c r="DC104" s="241"/>
      <c r="DD104" s="241"/>
      <c r="DE104" s="241"/>
      <c r="DF104" s="241"/>
      <c r="DG104" s="241"/>
      <c r="DH104" s="241"/>
      <c r="DI104" s="241"/>
      <c r="DJ104" s="241"/>
      <c r="DK104" s="241"/>
      <c r="DL104" s="241"/>
      <c r="DM104" s="241"/>
      <c r="DN104" s="241"/>
      <c r="DO104" s="241"/>
      <c r="DP104" s="241"/>
      <c r="DQ104" s="241"/>
      <c r="DR104" s="241"/>
      <c r="DS104" s="241"/>
      <c r="DT104" s="241"/>
      <c r="DU104" s="241"/>
      <c r="DV104" s="241"/>
      <c r="DW104" s="241"/>
      <c r="DX104" s="241"/>
      <c r="DY104" s="241"/>
      <c r="DZ104" s="241"/>
      <c r="EA104" s="241"/>
      <c r="EB104" s="241"/>
      <c r="EC104" s="241"/>
      <c r="ED104" s="241"/>
      <c r="EE104" s="241"/>
      <c r="EF104" s="241"/>
      <c r="EG104" s="241"/>
      <c r="EH104" s="241"/>
      <c r="EI104" s="241"/>
      <c r="EJ104" s="241"/>
      <c r="EK104" s="241"/>
      <c r="EL104" s="241"/>
      <c r="EM104" s="241"/>
      <c r="EN104" s="241"/>
      <c r="EO104" s="241"/>
      <c r="EP104" s="241"/>
      <c r="EQ104" s="241"/>
      <c r="ER104" s="241"/>
      <c r="ES104" s="241"/>
      <c r="ET104" s="241"/>
      <c r="EU104" s="241"/>
      <c r="EV104" s="241"/>
      <c r="EW104" s="241"/>
      <c r="EX104" s="241"/>
      <c r="EY104" s="241"/>
      <c r="EZ104" s="241"/>
      <c r="FA104" s="241"/>
      <c r="FB104" s="241"/>
      <c r="FC104" s="241"/>
      <c r="FD104" s="241"/>
      <c r="FE104" s="241"/>
      <c r="FF104" s="241"/>
      <c r="FG104" s="241"/>
      <c r="FH104" s="241"/>
      <c r="FI104" s="241"/>
      <c r="FJ104" s="241"/>
      <c r="FK104" s="241"/>
      <c r="FL104" s="241"/>
      <c r="FM104" s="241"/>
      <c r="FN104" s="241"/>
      <c r="FO104" s="241"/>
      <c r="FP104" s="241"/>
      <c r="FQ104" s="241"/>
      <c r="FR104" s="241"/>
      <c r="FS104" s="241"/>
      <c r="FT104" s="241"/>
      <c r="FU104" s="241"/>
      <c r="FV104" s="241"/>
      <c r="FW104" s="241"/>
      <c r="FX104" s="241"/>
      <c r="FY104" s="241"/>
      <c r="FZ104" s="241"/>
      <c r="GA104" s="241"/>
      <c r="GB104" s="241"/>
      <c r="GC104" s="241"/>
      <c r="GD104" s="241"/>
      <c r="GE104" s="241"/>
      <c r="GF104" s="241"/>
      <c r="GG104" s="241"/>
      <c r="GH104" s="241"/>
      <c r="GI104" s="241"/>
      <c r="GJ104" s="241"/>
    </row>
    <row r="105" spans="1:192" outlineLevel="1" x14ac:dyDescent="0.25">
      <c r="A105" s="211"/>
      <c r="D105" s="215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41"/>
      <c r="S105" s="241"/>
      <c r="T105" s="241"/>
      <c r="U105" s="241"/>
      <c r="V105" s="241"/>
      <c r="W105" s="241"/>
      <c r="X105" s="241"/>
      <c r="Y105" s="241"/>
      <c r="Z105" s="241"/>
      <c r="AA105" s="241"/>
      <c r="AB105" s="241"/>
      <c r="AC105" s="241"/>
      <c r="AD105" s="241"/>
      <c r="AE105" s="241"/>
      <c r="AF105" s="241"/>
      <c r="AG105" s="241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1"/>
      <c r="CA105" s="241"/>
      <c r="CB105" s="241"/>
      <c r="CC105" s="241"/>
      <c r="CD105" s="241"/>
      <c r="CE105" s="241"/>
      <c r="CF105" s="241"/>
      <c r="CG105" s="241"/>
      <c r="CH105" s="241"/>
      <c r="CI105" s="241"/>
      <c r="CJ105" s="241"/>
      <c r="CK105" s="241"/>
      <c r="CL105" s="241"/>
      <c r="CM105" s="241"/>
      <c r="CN105" s="241"/>
      <c r="CO105" s="241"/>
      <c r="CP105" s="241"/>
      <c r="CQ105" s="241"/>
      <c r="CR105" s="241"/>
      <c r="CS105" s="241"/>
      <c r="CT105" s="241"/>
      <c r="CU105" s="241"/>
      <c r="CV105" s="241"/>
      <c r="CW105" s="241"/>
      <c r="CX105" s="241"/>
      <c r="CY105" s="241"/>
      <c r="CZ105" s="241"/>
      <c r="DA105" s="241"/>
      <c r="DB105" s="241"/>
      <c r="DC105" s="241"/>
      <c r="DD105" s="241"/>
      <c r="DE105" s="241"/>
      <c r="DF105" s="241"/>
      <c r="DG105" s="241"/>
      <c r="DH105" s="241"/>
      <c r="DI105" s="241"/>
      <c r="DJ105" s="241"/>
      <c r="DK105" s="241"/>
      <c r="DL105" s="241"/>
      <c r="DM105" s="241"/>
      <c r="DN105" s="241"/>
      <c r="DO105" s="241"/>
      <c r="DP105" s="241"/>
      <c r="DQ105" s="241"/>
      <c r="DR105" s="241"/>
      <c r="DS105" s="241"/>
      <c r="DT105" s="241"/>
      <c r="DU105" s="241"/>
      <c r="DV105" s="241"/>
      <c r="DW105" s="241"/>
      <c r="DX105" s="241"/>
      <c r="DY105" s="241"/>
      <c r="DZ105" s="241"/>
      <c r="EA105" s="241"/>
      <c r="EB105" s="241"/>
      <c r="EC105" s="241"/>
      <c r="ED105" s="241"/>
      <c r="EE105" s="241"/>
      <c r="EF105" s="241"/>
      <c r="EG105" s="241"/>
      <c r="EH105" s="241"/>
      <c r="EI105" s="241"/>
      <c r="EJ105" s="241"/>
      <c r="EK105" s="241"/>
      <c r="EL105" s="241"/>
      <c r="EM105" s="241"/>
      <c r="EN105" s="241"/>
      <c r="EO105" s="241"/>
      <c r="EP105" s="241"/>
      <c r="EQ105" s="241"/>
      <c r="ER105" s="241"/>
      <c r="ES105" s="241"/>
      <c r="ET105" s="241"/>
      <c r="EU105" s="241"/>
      <c r="EV105" s="241"/>
      <c r="EW105" s="241"/>
      <c r="EX105" s="241"/>
      <c r="EY105" s="241"/>
      <c r="EZ105" s="241"/>
      <c r="FA105" s="241"/>
      <c r="FB105" s="241"/>
      <c r="FC105" s="241"/>
      <c r="FD105" s="241"/>
      <c r="FE105" s="241"/>
      <c r="FF105" s="241"/>
      <c r="FG105" s="241"/>
      <c r="FH105" s="241"/>
      <c r="FI105" s="241"/>
      <c r="FJ105" s="241"/>
      <c r="FK105" s="241"/>
      <c r="FL105" s="241"/>
      <c r="FM105" s="241"/>
      <c r="FN105" s="241"/>
      <c r="FO105" s="241"/>
      <c r="FP105" s="241"/>
      <c r="FQ105" s="241"/>
      <c r="FR105" s="241"/>
      <c r="FS105" s="241"/>
      <c r="FT105" s="241"/>
      <c r="FU105" s="241"/>
      <c r="FV105" s="241"/>
      <c r="FW105" s="241"/>
      <c r="FX105" s="241"/>
      <c r="FY105" s="241"/>
      <c r="FZ105" s="241"/>
      <c r="GA105" s="241"/>
      <c r="GB105" s="241"/>
      <c r="GC105" s="241"/>
      <c r="GD105" s="241"/>
      <c r="GE105" s="241"/>
      <c r="GF105" s="241"/>
      <c r="GG105" s="241"/>
      <c r="GH105" s="241"/>
      <c r="GI105" s="241"/>
      <c r="GJ105" s="241"/>
    </row>
    <row r="106" spans="1:192" x14ac:dyDescent="0.25">
      <c r="A106" s="211" t="s">
        <v>63</v>
      </c>
      <c r="D106" s="215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41"/>
      <c r="S106" s="241"/>
      <c r="T106" s="241"/>
      <c r="U106" s="241"/>
      <c r="V106" s="241"/>
      <c r="W106" s="241"/>
      <c r="X106" s="241"/>
      <c r="Y106" s="241"/>
      <c r="Z106" s="241"/>
      <c r="AA106" s="241"/>
      <c r="AB106" s="241"/>
      <c r="AC106" s="241"/>
      <c r="AD106" s="241"/>
      <c r="AE106" s="241"/>
      <c r="AF106" s="241"/>
      <c r="AG106" s="241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1"/>
      <c r="CA106" s="241"/>
      <c r="CB106" s="241"/>
      <c r="CC106" s="241"/>
      <c r="CD106" s="241"/>
      <c r="CE106" s="241"/>
      <c r="CF106" s="241"/>
      <c r="CG106" s="241"/>
      <c r="CH106" s="241"/>
      <c r="CI106" s="241"/>
      <c r="CJ106" s="241"/>
      <c r="CK106" s="241"/>
      <c r="CL106" s="241"/>
      <c r="CM106" s="241"/>
      <c r="CN106" s="241"/>
      <c r="CO106" s="241"/>
      <c r="CP106" s="241"/>
      <c r="CQ106" s="241"/>
      <c r="CR106" s="241"/>
      <c r="CS106" s="241"/>
      <c r="CT106" s="241"/>
      <c r="CU106" s="241"/>
      <c r="CV106" s="241"/>
      <c r="CW106" s="241"/>
      <c r="CX106" s="241"/>
      <c r="CY106" s="241"/>
      <c r="CZ106" s="241"/>
      <c r="DA106" s="241"/>
      <c r="DB106" s="241"/>
      <c r="DC106" s="241"/>
      <c r="DD106" s="241"/>
      <c r="DE106" s="241"/>
      <c r="DF106" s="241"/>
      <c r="DG106" s="241"/>
      <c r="DH106" s="241"/>
      <c r="DI106" s="241"/>
      <c r="DJ106" s="241"/>
      <c r="DK106" s="241"/>
      <c r="DL106" s="241"/>
      <c r="DM106" s="241"/>
      <c r="DN106" s="241"/>
      <c r="DO106" s="241"/>
      <c r="DP106" s="241"/>
      <c r="DQ106" s="241"/>
      <c r="DR106" s="241"/>
      <c r="DS106" s="241"/>
      <c r="DT106" s="241"/>
      <c r="DU106" s="241"/>
      <c r="DV106" s="241"/>
      <c r="DW106" s="241"/>
      <c r="DX106" s="241"/>
      <c r="DY106" s="241"/>
      <c r="DZ106" s="241"/>
      <c r="EA106" s="241"/>
      <c r="EB106" s="241"/>
      <c r="EC106" s="241"/>
      <c r="ED106" s="241"/>
      <c r="EE106" s="241"/>
      <c r="EF106" s="241"/>
      <c r="EG106" s="241"/>
      <c r="EH106" s="241"/>
      <c r="EI106" s="241"/>
      <c r="EJ106" s="241"/>
      <c r="EK106" s="241"/>
      <c r="EL106" s="241"/>
      <c r="EM106" s="241"/>
      <c r="EN106" s="241"/>
      <c r="EO106" s="241"/>
      <c r="EP106" s="241"/>
      <c r="EQ106" s="241"/>
      <c r="ER106" s="241"/>
      <c r="ES106" s="241"/>
      <c r="ET106" s="241"/>
      <c r="EU106" s="241"/>
      <c r="EV106" s="241"/>
      <c r="EW106" s="241"/>
      <c r="EX106" s="241"/>
      <c r="EY106" s="241"/>
      <c r="EZ106" s="241"/>
      <c r="FA106" s="241"/>
      <c r="FB106" s="241"/>
      <c r="FC106" s="241"/>
      <c r="FD106" s="241"/>
      <c r="FE106" s="241"/>
      <c r="FF106" s="241"/>
      <c r="FG106" s="241"/>
      <c r="FH106" s="241"/>
      <c r="FI106" s="241"/>
      <c r="FJ106" s="241"/>
      <c r="FK106" s="241"/>
      <c r="FL106" s="241"/>
      <c r="FM106" s="241"/>
      <c r="FN106" s="241"/>
      <c r="FO106" s="241"/>
      <c r="FP106" s="241"/>
      <c r="FQ106" s="241"/>
      <c r="FR106" s="241"/>
      <c r="FS106" s="241"/>
      <c r="FT106" s="241"/>
      <c r="FU106" s="241"/>
      <c r="FV106" s="241"/>
      <c r="FW106" s="241"/>
      <c r="FX106" s="241"/>
      <c r="FY106" s="241"/>
      <c r="FZ106" s="241"/>
      <c r="GA106" s="241"/>
      <c r="GB106" s="241"/>
      <c r="GC106" s="241"/>
      <c r="GD106" s="241"/>
      <c r="GE106" s="241"/>
      <c r="GF106" s="241"/>
      <c r="GG106" s="241"/>
      <c r="GH106" s="241"/>
      <c r="GI106" s="241"/>
      <c r="GJ106" s="241"/>
    </row>
  </sheetData>
  <conditionalFormatting sqref="J102:GJ102">
    <cfRule type="cellIs" dxfId="113" priority="10" stopIfTrue="1" operator="notEqual">
      <formula>0</formula>
    </cfRule>
    <cfRule type="cellIs" dxfId="112" priority="11" stopIfTrue="1" operator="equal">
      <formula>""</formula>
    </cfRule>
  </conditionalFormatting>
  <conditionalFormatting sqref="J102:GJ102">
    <cfRule type="cellIs" dxfId="111" priority="12" stopIfTrue="1" operator="notEqual">
      <formula>0</formula>
    </cfRule>
    <cfRule type="cellIs" dxfId="110" priority="13" stopIfTrue="1" operator="equal">
      <formula>""</formula>
    </cfRule>
  </conditionalFormatting>
  <conditionalFormatting sqref="F102">
    <cfRule type="cellIs" dxfId="109" priority="14" stopIfTrue="1" operator="notEqual">
      <formula>0</formula>
    </cfRule>
    <cfRule type="cellIs" dxfId="108" priority="15" stopIfTrue="1" operator="equal">
      <formula>""</formula>
    </cfRule>
  </conditionalFormatting>
  <conditionalFormatting sqref="F102">
    <cfRule type="cellIs" dxfId="107" priority="16" stopIfTrue="1" operator="notEqual">
      <formula>0</formula>
    </cfRule>
    <cfRule type="cellIs" dxfId="106" priority="17" stopIfTrue="1" operator="equal">
      <formula>""</formula>
    </cfRule>
  </conditionalFormatting>
  <conditionalFormatting sqref="J3:GJ3">
    <cfRule type="cellIs" dxfId="105" priority="8" stopIfTrue="1" operator="equal">
      <formula>"Construction"</formula>
    </cfRule>
    <cfRule type="cellIs" dxfId="104" priority="9" stopIfTrue="1" operator="equal">
      <formula>"Operations"</formula>
    </cfRule>
  </conditionalFormatting>
  <conditionalFormatting sqref="J3:GJ3">
    <cfRule type="cellIs" dxfId="103" priority="7" operator="equal">
      <formula>"Fin Close"</formula>
    </cfRule>
  </conditionalFormatting>
  <conditionalFormatting sqref="J3:GJ3">
    <cfRule type="cellIs" dxfId="102" priority="5" operator="equal">
      <formula>"PPA ext."</formula>
    </cfRule>
    <cfRule type="cellIs" dxfId="101" priority="6" operator="equal">
      <formula>"Delay"</formula>
    </cfRule>
  </conditionalFormatting>
  <conditionalFormatting sqref="F2:F4">
    <cfRule type="cellIs" dxfId="100" priority="1" stopIfTrue="1" operator="notEqual">
      <formula>0</formula>
    </cfRule>
    <cfRule type="cellIs" dxfId="99" priority="2" stopIfTrue="1" operator="equal">
      <formula>""</formula>
    </cfRule>
  </conditionalFormatting>
  <conditionalFormatting sqref="F2:F4">
    <cfRule type="cellIs" dxfId="98" priority="3" stopIfTrue="1" operator="notEqual">
      <formula>0</formula>
    </cfRule>
    <cfRule type="cellIs" dxfId="97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113"/>
  <sheetViews>
    <sheetView showGridLines="0" defaultGridColor="0" colorId="22" zoomScale="52" zoomScaleNormal="100" workbookViewId="0">
      <pane xSplit="9" ySplit="5" topLeftCell="J98" activePane="bottomRight" state="frozen"/>
      <selection activeCell="F117" sqref="F117"/>
      <selection pane="topRight" activeCell="F117" sqref="F117"/>
      <selection pane="bottomLeft" activeCell="F117" sqref="F117"/>
      <selection pane="bottomRight" activeCell="M111" sqref="M111"/>
    </sheetView>
  </sheetViews>
  <sheetFormatPr defaultColWidth="0" defaultRowHeight="13" outlineLevelRow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7" width="11.54296875" style="32" customWidth="1"/>
    <col min="8" max="8" width="11.54296875" style="12" customWidth="1"/>
    <col min="9" max="9" width="2.54296875" style="9" customWidth="1"/>
    <col min="10" max="12" width="11.54296875" style="12" customWidth="1"/>
    <col min="13" max="13" width="14.81640625" style="12" bestFit="1" customWidth="1"/>
    <col min="14" max="54" width="11.54296875" style="12" customWidth="1"/>
    <col min="55" max="56" width="0" hidden="1" customWidth="1"/>
    <col min="57" max="67" width="11.54296875" hidden="1" customWidth="1"/>
    <col min="68" max="16384" width="11.54296875" hidden="1"/>
  </cols>
  <sheetData>
    <row r="1" spans="1:54" ht="25" x14ac:dyDescent="0.25">
      <c r="A1" s="24" t="str">
        <f ca="1" xml:space="preserve"> RIGHT(CELL("filename", A1), LEN(CELL("filename", A1)) - SEARCH("]", CELL("filename", A1))) &amp; " - " &amp; InpC!F3</f>
        <v>FS Ann - Base case 1</v>
      </c>
    </row>
    <row r="2" spans="1:54" x14ac:dyDescent="0.25">
      <c r="A2" s="50"/>
      <c r="B2" s="50"/>
      <c r="C2" s="51"/>
      <c r="D2" s="52"/>
      <c r="E2" s="199" t="str">
        <f xml:space="preserve"> Time!E$45</f>
        <v>Model period ending - annual</v>
      </c>
      <c r="F2" s="276">
        <f xml:space="preserve"> Check!$F$9</f>
        <v>0</v>
      </c>
      <c r="G2" s="81" t="s">
        <v>23</v>
      </c>
      <c r="H2" s="25"/>
      <c r="I2" s="133"/>
      <c r="J2" s="200">
        <f xml:space="preserve"> Time!J$45</f>
        <v>44561</v>
      </c>
      <c r="K2" s="200">
        <f xml:space="preserve"> Time!K$45</f>
        <v>44926</v>
      </c>
      <c r="L2" s="200">
        <f xml:space="preserve"> Time!L$45</f>
        <v>45291</v>
      </c>
      <c r="M2" s="200">
        <f xml:space="preserve"> Time!M$45</f>
        <v>45657</v>
      </c>
      <c r="N2" s="200">
        <f xml:space="preserve"> Time!N$45</f>
        <v>46022</v>
      </c>
      <c r="O2" s="200">
        <f xml:space="preserve"> Time!O$45</f>
        <v>46387</v>
      </c>
      <c r="P2" s="200">
        <f xml:space="preserve"> Time!P$45</f>
        <v>46752</v>
      </c>
      <c r="Q2" s="200">
        <f xml:space="preserve"> Time!Q$45</f>
        <v>47118</v>
      </c>
      <c r="R2" s="200">
        <f xml:space="preserve"> Time!R$45</f>
        <v>47483</v>
      </c>
      <c r="S2" s="200">
        <f xml:space="preserve"> Time!S$45</f>
        <v>47848</v>
      </c>
      <c r="T2" s="200">
        <f xml:space="preserve"> Time!T$45</f>
        <v>48213</v>
      </c>
      <c r="U2" s="200">
        <f xml:space="preserve"> Time!U$45</f>
        <v>48579</v>
      </c>
      <c r="V2" s="200">
        <f xml:space="preserve"> Time!V$45</f>
        <v>48944</v>
      </c>
      <c r="W2" s="200">
        <f xml:space="preserve"> Time!W$45</f>
        <v>49309</v>
      </c>
      <c r="X2" s="200">
        <f xml:space="preserve"> Time!X$45</f>
        <v>49674</v>
      </c>
      <c r="Y2" s="200">
        <f xml:space="preserve"> Time!Y$45</f>
        <v>50040</v>
      </c>
      <c r="Z2" s="200">
        <f xml:space="preserve"> Time!Z$45</f>
        <v>50405</v>
      </c>
      <c r="AA2" s="200">
        <f xml:space="preserve"> Time!AA$45</f>
        <v>50770</v>
      </c>
      <c r="AB2" s="200">
        <f xml:space="preserve"> Time!AB$45</f>
        <v>51135</v>
      </c>
      <c r="AC2" s="200">
        <f xml:space="preserve"> Time!AC$45</f>
        <v>51501</v>
      </c>
      <c r="AD2" s="200">
        <f xml:space="preserve"> Time!AD$45</f>
        <v>51866</v>
      </c>
      <c r="AE2" s="200">
        <f xml:space="preserve"> Time!AE$45</f>
        <v>52231</v>
      </c>
      <c r="AF2" s="200">
        <f xml:space="preserve"> Time!AF$45</f>
        <v>52596</v>
      </c>
      <c r="AG2" s="200">
        <f xml:space="preserve"> Time!AG$45</f>
        <v>52962</v>
      </c>
      <c r="AH2" s="200">
        <f xml:space="preserve"> Time!AH$45</f>
        <v>53327</v>
      </c>
      <c r="AI2" s="200">
        <f xml:space="preserve"> Time!AI$45</f>
        <v>53692</v>
      </c>
      <c r="AJ2" s="200">
        <f xml:space="preserve"> Time!AJ$45</f>
        <v>54057</v>
      </c>
      <c r="AK2" s="200">
        <f xml:space="preserve"> Time!AK$45</f>
        <v>54423</v>
      </c>
      <c r="AL2" s="200">
        <f xml:space="preserve"> Time!AL$45</f>
        <v>54788</v>
      </c>
      <c r="AM2" s="200">
        <f xml:space="preserve"> Time!AM$45</f>
        <v>55153</v>
      </c>
      <c r="AN2" s="200">
        <f xml:space="preserve"> Time!AN$45</f>
        <v>55518</v>
      </c>
      <c r="AO2" s="200">
        <f xml:space="preserve"> Time!AO$45</f>
        <v>55884</v>
      </c>
      <c r="AP2" s="200">
        <f xml:space="preserve"> Time!AP$45</f>
        <v>56249</v>
      </c>
      <c r="AQ2" s="200">
        <f xml:space="preserve"> Time!AQ$45</f>
        <v>56614</v>
      </c>
      <c r="AR2" s="200">
        <f xml:space="preserve"> Time!AR$45</f>
        <v>56979</v>
      </c>
      <c r="AS2" s="200">
        <f xml:space="preserve"> Time!AS$45</f>
        <v>57345</v>
      </c>
      <c r="AT2" s="200">
        <f xml:space="preserve"> Time!AT$45</f>
        <v>57710</v>
      </c>
      <c r="AU2" s="200">
        <f xml:space="preserve"> Time!AU$45</f>
        <v>58075</v>
      </c>
      <c r="AV2" s="200">
        <f xml:space="preserve"> Time!AV$45</f>
        <v>58440</v>
      </c>
      <c r="AW2" s="200">
        <f xml:space="preserve"> Time!AW$45</f>
        <v>58806</v>
      </c>
      <c r="AX2" s="200">
        <f xml:space="preserve"> Time!AX$45</f>
        <v>59171</v>
      </c>
      <c r="AY2" s="200">
        <f xml:space="preserve"> Time!AY$45</f>
        <v>59536</v>
      </c>
      <c r="AZ2" s="200">
        <f xml:space="preserve"> Time!AZ$45</f>
        <v>59901</v>
      </c>
      <c r="BA2" s="200">
        <f xml:space="preserve"> Time!BA$45</f>
        <v>60267</v>
      </c>
      <c r="BB2" s="200">
        <f xml:space="preserve"> Time!BB$45</f>
        <v>60632</v>
      </c>
    </row>
    <row r="3" spans="1:54" x14ac:dyDescent="0.25">
      <c r="E3" s="240" t="str">
        <f xml:space="preserve"> Time!E$50</f>
        <v>Timeline label - annual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Time!J$50</f>
        <v>Pre-fcst</v>
      </c>
      <c r="K3" s="43" t="str">
        <f xml:space="preserve"> Time!K$50</f>
        <v>Construction</v>
      </c>
      <c r="L3" s="43" t="str">
        <f xml:space="preserve"> Time!L$50</f>
        <v>Construction</v>
      </c>
      <c r="M3" s="43" t="str">
        <f xml:space="preserve"> Time!M$50</f>
        <v>Operations</v>
      </c>
      <c r="N3" s="43" t="str">
        <f xml:space="preserve"> Time!N$50</f>
        <v>Operations</v>
      </c>
      <c r="O3" s="43" t="str">
        <f xml:space="preserve"> Time!O$50</f>
        <v>Operations</v>
      </c>
      <c r="P3" s="43" t="str">
        <f xml:space="preserve"> Time!P$50</f>
        <v>Operations</v>
      </c>
      <c r="Q3" s="43" t="str">
        <f xml:space="preserve"> Time!Q$50</f>
        <v>Operations</v>
      </c>
      <c r="R3" s="43" t="str">
        <f xml:space="preserve"> Time!R$50</f>
        <v>Operations</v>
      </c>
      <c r="S3" s="43" t="str">
        <f xml:space="preserve"> Time!S$50</f>
        <v>Operations</v>
      </c>
      <c r="T3" s="43" t="str">
        <f xml:space="preserve"> Time!T$50</f>
        <v>Operations</v>
      </c>
      <c r="U3" s="43" t="str">
        <f xml:space="preserve"> Time!U$50</f>
        <v>Operations</v>
      </c>
      <c r="V3" s="43" t="str">
        <f xml:space="preserve"> Time!V$50</f>
        <v>Operations</v>
      </c>
      <c r="W3" s="43" t="str">
        <f xml:space="preserve"> Time!W$50</f>
        <v>Operations</v>
      </c>
      <c r="X3" s="43" t="str">
        <f xml:space="preserve"> Time!X$50</f>
        <v>Operations</v>
      </c>
      <c r="Y3" s="43" t="str">
        <f xml:space="preserve"> Time!Y$50</f>
        <v>Operations</v>
      </c>
      <c r="Z3" s="43" t="str">
        <f xml:space="preserve"> Time!Z$50</f>
        <v>Operations</v>
      </c>
      <c r="AA3" s="43" t="str">
        <f xml:space="preserve"> Time!AA$50</f>
        <v>Operations</v>
      </c>
      <c r="AB3" s="43" t="str">
        <f xml:space="preserve"> Time!AB$50</f>
        <v>Operations</v>
      </c>
      <c r="AC3" s="43" t="str">
        <f xml:space="preserve"> Time!AC$50</f>
        <v>Operations</v>
      </c>
      <c r="AD3" s="43" t="str">
        <f xml:space="preserve"> Time!AD$50</f>
        <v>Operations</v>
      </c>
      <c r="AE3" s="43" t="str">
        <f xml:space="preserve"> Time!AE$50</f>
        <v>Operations</v>
      </c>
      <c r="AF3" s="43" t="str">
        <f xml:space="preserve"> Time!AF$50</f>
        <v>Operations</v>
      </c>
      <c r="AG3" s="43" t="str">
        <f xml:space="preserve"> Time!AG$50</f>
        <v>Post ops</v>
      </c>
      <c r="AH3" s="43" t="str">
        <f xml:space="preserve"> Time!AH$50</f>
        <v>Post ops</v>
      </c>
      <c r="AI3" s="43" t="str">
        <f xml:space="preserve"> Time!AI$50</f>
        <v>Post ops</v>
      </c>
      <c r="AJ3" s="43" t="str">
        <f xml:space="preserve"> Time!AJ$50</f>
        <v>Post ops</v>
      </c>
      <c r="AK3" s="43" t="str">
        <f xml:space="preserve"> Time!AK$50</f>
        <v>Post ops</v>
      </c>
      <c r="AL3" s="43" t="str">
        <f xml:space="preserve"> Time!AL$50</f>
        <v>Post ops</v>
      </c>
      <c r="AM3" s="43" t="str">
        <f xml:space="preserve"> Time!AM$50</f>
        <v>Post ops</v>
      </c>
      <c r="AN3" s="43" t="str">
        <f xml:space="preserve"> Time!AN$50</f>
        <v>Post ops</v>
      </c>
      <c r="AO3" s="43" t="str">
        <f xml:space="preserve"> Time!AO$50</f>
        <v>Post ops</v>
      </c>
      <c r="AP3" s="43" t="str">
        <f xml:space="preserve"> Time!AP$50</f>
        <v>Post ops</v>
      </c>
      <c r="AQ3" s="43" t="str">
        <f xml:space="preserve"> Time!AQ$50</f>
        <v>Post ops</v>
      </c>
      <c r="AR3" s="43" t="str">
        <f xml:space="preserve"> Time!AR$50</f>
        <v>Post ops</v>
      </c>
      <c r="AS3" s="43" t="str">
        <f xml:space="preserve"> Time!AS$50</f>
        <v>Post ops</v>
      </c>
      <c r="AT3" s="43" t="str">
        <f xml:space="preserve"> Time!AT$50</f>
        <v>Post ops</v>
      </c>
      <c r="AU3" s="43" t="str">
        <f xml:space="preserve"> Time!AU$50</f>
        <v>Post ops</v>
      </c>
      <c r="AV3" s="43" t="str">
        <f xml:space="preserve"> Time!AV$50</f>
        <v>Post ops</v>
      </c>
      <c r="AW3" s="43" t="str">
        <f xml:space="preserve"> Time!AW$50</f>
        <v>Post ops</v>
      </c>
      <c r="AX3" s="43" t="str">
        <f xml:space="preserve"> Time!AX$50</f>
        <v>Post ops</v>
      </c>
      <c r="AY3" s="43" t="str">
        <f xml:space="preserve"> Time!AY$50</f>
        <v>Post ops</v>
      </c>
      <c r="AZ3" s="43" t="str">
        <f xml:space="preserve"> Time!AZ$50</f>
        <v>Post ops</v>
      </c>
      <c r="BA3" s="43" t="str">
        <f xml:space="preserve"> Time!BA$50</f>
        <v>Post ops</v>
      </c>
      <c r="BB3" s="43" t="str">
        <f xml:space="preserve"> Time!BB$50</f>
        <v>Post ops</v>
      </c>
    </row>
    <row r="4" spans="1:54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t="shared" ref="J4:BB4" si="0" xml:space="preserve"> YEAR(J2)</f>
        <v>2021</v>
      </c>
      <c r="K4" s="201">
        <f t="shared" si="0"/>
        <v>2022</v>
      </c>
      <c r="L4" s="201">
        <f t="shared" si="0"/>
        <v>2023</v>
      </c>
      <c r="M4" s="201">
        <f t="shared" si="0"/>
        <v>2024</v>
      </c>
      <c r="N4" s="201">
        <f t="shared" si="0"/>
        <v>2025</v>
      </c>
      <c r="O4" s="201">
        <f t="shared" si="0"/>
        <v>2026</v>
      </c>
      <c r="P4" s="201">
        <f t="shared" si="0"/>
        <v>2027</v>
      </c>
      <c r="Q4" s="201">
        <f t="shared" si="0"/>
        <v>2028</v>
      </c>
      <c r="R4" s="201">
        <f t="shared" si="0"/>
        <v>2029</v>
      </c>
      <c r="S4" s="201">
        <f t="shared" si="0"/>
        <v>2030</v>
      </c>
      <c r="T4" s="201">
        <f t="shared" si="0"/>
        <v>2031</v>
      </c>
      <c r="U4" s="201">
        <f t="shared" si="0"/>
        <v>2032</v>
      </c>
      <c r="V4" s="201">
        <f t="shared" si="0"/>
        <v>2033</v>
      </c>
      <c r="W4" s="201">
        <f t="shared" si="0"/>
        <v>2034</v>
      </c>
      <c r="X4" s="201">
        <f t="shared" si="0"/>
        <v>2035</v>
      </c>
      <c r="Y4" s="201">
        <f t="shared" si="0"/>
        <v>2036</v>
      </c>
      <c r="Z4" s="201">
        <f t="shared" si="0"/>
        <v>2037</v>
      </c>
      <c r="AA4" s="201">
        <f t="shared" si="0"/>
        <v>2038</v>
      </c>
      <c r="AB4" s="201">
        <f t="shared" si="0"/>
        <v>2039</v>
      </c>
      <c r="AC4" s="201">
        <f t="shared" si="0"/>
        <v>2040</v>
      </c>
      <c r="AD4" s="201">
        <f t="shared" si="0"/>
        <v>2041</v>
      </c>
      <c r="AE4" s="201">
        <f t="shared" si="0"/>
        <v>2042</v>
      </c>
      <c r="AF4" s="201">
        <f t="shared" si="0"/>
        <v>2043</v>
      </c>
      <c r="AG4" s="201">
        <f t="shared" si="0"/>
        <v>2044</v>
      </c>
      <c r="AH4" s="201">
        <f t="shared" si="0"/>
        <v>2045</v>
      </c>
      <c r="AI4" s="201">
        <f t="shared" si="0"/>
        <v>2046</v>
      </c>
      <c r="AJ4" s="201">
        <f t="shared" si="0"/>
        <v>2047</v>
      </c>
      <c r="AK4" s="201">
        <f t="shared" si="0"/>
        <v>2048</v>
      </c>
      <c r="AL4" s="201">
        <f t="shared" si="0"/>
        <v>2049</v>
      </c>
      <c r="AM4" s="201">
        <f t="shared" si="0"/>
        <v>2050</v>
      </c>
      <c r="AN4" s="201">
        <f t="shared" si="0"/>
        <v>2051</v>
      </c>
      <c r="AO4" s="201">
        <f t="shared" si="0"/>
        <v>2052</v>
      </c>
      <c r="AP4" s="201">
        <f t="shared" si="0"/>
        <v>2053</v>
      </c>
      <c r="AQ4" s="201">
        <f t="shared" si="0"/>
        <v>2054</v>
      </c>
      <c r="AR4" s="201">
        <f t="shared" si="0"/>
        <v>2055</v>
      </c>
      <c r="AS4" s="201">
        <f t="shared" si="0"/>
        <v>2056</v>
      </c>
      <c r="AT4" s="201">
        <f t="shared" si="0"/>
        <v>2057</v>
      </c>
      <c r="AU4" s="201">
        <f t="shared" si="0"/>
        <v>2058</v>
      </c>
      <c r="AV4" s="201">
        <f t="shared" si="0"/>
        <v>2059</v>
      </c>
      <c r="AW4" s="201">
        <f t="shared" si="0"/>
        <v>2060</v>
      </c>
      <c r="AX4" s="201">
        <f t="shared" si="0"/>
        <v>2061</v>
      </c>
      <c r="AY4" s="201">
        <f t="shared" si="0"/>
        <v>2062</v>
      </c>
      <c r="AZ4" s="201">
        <f t="shared" si="0"/>
        <v>2063</v>
      </c>
      <c r="BA4" s="201">
        <f t="shared" si="0"/>
        <v>2064</v>
      </c>
      <c r="BB4" s="201">
        <f t="shared" si="0"/>
        <v>2065</v>
      </c>
    </row>
    <row r="5" spans="1:54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</row>
    <row r="7" spans="1:54" x14ac:dyDescent="0.25">
      <c r="A7" s="1" t="s">
        <v>50</v>
      </c>
      <c r="B7" s="1"/>
      <c r="C7" s="19"/>
      <c r="D7" s="84"/>
      <c r="E7" s="16"/>
      <c r="F7" s="16"/>
      <c r="G7" s="389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</row>
    <row r="8" spans="1:54" outlineLevel="1" x14ac:dyDescent="0.25">
      <c r="A8" s="1"/>
      <c r="B8" s="1"/>
      <c r="C8" s="19"/>
      <c r="D8" s="84"/>
      <c r="E8" s="16"/>
      <c r="F8" s="16"/>
      <c r="G8" s="389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outlineLevel="1" x14ac:dyDescent="0.25">
      <c r="A9" s="1"/>
      <c r="B9" s="1"/>
      <c r="C9" s="19"/>
      <c r="D9" s="84"/>
      <c r="E9" s="16" t="str">
        <f xml:space="preserve"> 'FS Sem'!E9</f>
        <v>Electricity generation revenue</v>
      </c>
      <c r="F9" s="16">
        <f xml:space="preserve"> 'FS Sem'!F9</f>
        <v>0</v>
      </c>
      <c r="G9" s="389" t="str">
        <f xml:space="preserve"> 'FS Sem'!G9</f>
        <v>$ 000s</v>
      </c>
      <c r="H9" s="16">
        <f xml:space="preserve"> SUM(J9:BB9)</f>
        <v>841371.52598535817</v>
      </c>
      <c r="I9" s="16"/>
      <c r="J9" s="16">
        <f xml:space="preserve"> SUMIFS('FS Sem'!$J9:$GJ9, 'FS Sem'!$J$4:$GJ$4, 'FS Ann'!J$4)</f>
        <v>0</v>
      </c>
      <c r="K9" s="16">
        <f xml:space="preserve"> SUMIFS('FS Sem'!$J9:$GJ9, 'FS Sem'!$J$4:$GJ$4, 'FS Ann'!K$4)</f>
        <v>0</v>
      </c>
      <c r="L9" s="16">
        <f xml:space="preserve"> SUMIFS('FS Sem'!$J9:$GJ9, 'FS Sem'!$J$4:$GJ$4, 'FS Ann'!L$4)</f>
        <v>0</v>
      </c>
      <c r="M9" s="16">
        <f xml:space="preserve"> SUMIFS('FS Sem'!$J9:$GJ9, 'FS Sem'!$J$4:$GJ$4, 'FS Ann'!M$4)</f>
        <v>21435.931030641616</v>
      </c>
      <c r="N9" s="16">
        <f xml:space="preserve"> SUMIFS('FS Sem'!$J9:$GJ9, 'FS Sem'!$J$4:$GJ$4, 'FS Ann'!N$4)</f>
        <v>42829.075771800912</v>
      </c>
      <c r="O9" s="16">
        <f xml:space="preserve"> SUMIFS('FS Sem'!$J9:$GJ9, 'FS Sem'!$J$4:$GJ$4, 'FS Ann'!O$4)</f>
        <v>42743.58859461169</v>
      </c>
      <c r="P9" s="16">
        <f xml:space="preserve"> SUMIFS('FS Sem'!$J9:$GJ9, 'FS Sem'!$J$4:$GJ$4, 'FS Ann'!P$4)</f>
        <v>42658.27205051067</v>
      </c>
      <c r="Q9" s="16">
        <f xml:space="preserve"> SUMIFS('FS Sem'!$J9:$GJ9, 'FS Sem'!$J$4:$GJ$4, 'FS Ann'!Q$4)</f>
        <v>42573.125798912843</v>
      </c>
      <c r="R9" s="16">
        <f xml:space="preserve"> SUMIFS('FS Sem'!$J9:$GJ9, 'FS Sem'!$J$4:$GJ$4, 'FS Ann'!R$4)</f>
        <v>42488.149499913015</v>
      </c>
      <c r="S9" s="16">
        <f xml:space="preserve"> SUMIFS('FS Sem'!$J9:$GJ9, 'FS Sem'!$J$4:$GJ$4, 'FS Ann'!S$4)</f>
        <v>42403.34281428445</v>
      </c>
      <c r="T9" s="16">
        <f xml:space="preserve"> SUMIFS('FS Sem'!$J9:$GJ9, 'FS Sem'!$J$4:$GJ$4, 'FS Ann'!T$4)</f>
        <v>42318.705403477499</v>
      </c>
      <c r="U9" s="16">
        <f xml:space="preserve"> SUMIFS('FS Sem'!$J9:$GJ9, 'FS Sem'!$J$4:$GJ$4, 'FS Ann'!U$4)</f>
        <v>42234.236929618259</v>
      </c>
      <c r="V9" s="16">
        <f xml:space="preserve"> SUMIFS('FS Sem'!$J9:$GJ9, 'FS Sem'!$J$4:$GJ$4, 'FS Ann'!V$4)</f>
        <v>42149.937055507246</v>
      </c>
      <c r="W9" s="16">
        <f xml:space="preserve"> SUMIFS('FS Sem'!$J9:$GJ9, 'FS Sem'!$J$4:$GJ$4, 'FS Ann'!W$4)</f>
        <v>42065.805444618018</v>
      </c>
      <c r="X9" s="16">
        <f xml:space="preserve"> SUMIFS('FS Sem'!$J9:$GJ9, 'FS Sem'!$J$4:$GJ$4, 'FS Ann'!X$4)</f>
        <v>41981.841761095828</v>
      </c>
      <c r="Y9" s="16">
        <f xml:space="preserve"> SUMIFS('FS Sem'!$J9:$GJ9, 'FS Sem'!$J$4:$GJ$4, 'FS Ann'!Y$4)</f>
        <v>41898.045669756306</v>
      </c>
      <c r="Z9" s="16">
        <f xml:space="preserve"> SUMIFS('FS Sem'!$J9:$GJ9, 'FS Sem'!$J$4:$GJ$4, 'FS Ann'!Z$4)</f>
        <v>41814.416836084143</v>
      </c>
      <c r="AA9" s="16">
        <f xml:space="preserve"> SUMIFS('FS Sem'!$J9:$GJ9, 'FS Sem'!$J$4:$GJ$4, 'FS Ann'!AA$4)</f>
        <v>41730.954926231687</v>
      </c>
      <c r="AB9" s="16">
        <f xml:space="preserve"> SUMIFS('FS Sem'!$J9:$GJ9, 'FS Sem'!$J$4:$GJ$4, 'FS Ann'!AB$4)</f>
        <v>41647.659607017646</v>
      </c>
      <c r="AC9" s="16">
        <f xml:space="preserve"> SUMIFS('FS Sem'!$J9:$GJ9, 'FS Sem'!$J$4:$GJ$4, 'FS Ann'!AC$4)</f>
        <v>41564.530545925794</v>
      </c>
      <c r="AD9" s="16">
        <f xml:space="preserve"> SUMIFS('FS Sem'!$J9:$GJ9, 'FS Sem'!$J$4:$GJ$4, 'FS Ann'!AD$4)</f>
        <v>41481.567411103591</v>
      </c>
      <c r="AE9" s="16">
        <f xml:space="preserve"> SUMIFS('FS Sem'!$J9:$GJ9, 'FS Sem'!$J$4:$GJ$4, 'FS Ann'!AE$4)</f>
        <v>41398.76987136087</v>
      </c>
      <c r="AF9" s="16">
        <f xml:space="preserve"> SUMIFS('FS Sem'!$J9:$GJ9, 'FS Sem'!$J$4:$GJ$4, 'FS Ann'!AF$4)</f>
        <v>41316.137596168533</v>
      </c>
      <c r="AG9" s="16">
        <f xml:space="preserve"> SUMIFS('FS Sem'!$J9:$GJ9, 'FS Sem'!$J$4:$GJ$4, 'FS Ann'!AG$4)</f>
        <v>20637.431366717548</v>
      </c>
      <c r="AH9" s="16">
        <f xml:space="preserve"> SUMIFS('FS Sem'!$J9:$GJ9, 'FS Sem'!$J$4:$GJ$4, 'FS Ann'!AH$4)</f>
        <v>0</v>
      </c>
      <c r="AI9" s="16">
        <f xml:space="preserve"> SUMIFS('FS Sem'!$J9:$GJ9, 'FS Sem'!$J$4:$GJ$4, 'FS Ann'!AI$4)</f>
        <v>0</v>
      </c>
      <c r="AJ9" s="16">
        <f xml:space="preserve"> SUMIFS('FS Sem'!$J9:$GJ9, 'FS Sem'!$J$4:$GJ$4, 'FS Ann'!AJ$4)</f>
        <v>0</v>
      </c>
      <c r="AK9" s="16">
        <f xml:space="preserve"> SUMIFS('FS Sem'!$J9:$GJ9, 'FS Sem'!$J$4:$GJ$4, 'FS Ann'!AK$4)</f>
        <v>0</v>
      </c>
      <c r="AL9" s="16">
        <f xml:space="preserve"> SUMIFS('FS Sem'!$J9:$GJ9, 'FS Sem'!$J$4:$GJ$4, 'FS Ann'!AL$4)</f>
        <v>0</v>
      </c>
      <c r="AM9" s="16">
        <f xml:space="preserve"> SUMIFS('FS Sem'!$J9:$GJ9, 'FS Sem'!$J$4:$GJ$4, 'FS Ann'!AM$4)</f>
        <v>0</v>
      </c>
      <c r="AN9" s="16">
        <f xml:space="preserve"> SUMIFS('FS Sem'!$J9:$GJ9, 'FS Sem'!$J$4:$GJ$4, 'FS Ann'!AN$4)</f>
        <v>0</v>
      </c>
      <c r="AO9" s="16">
        <f xml:space="preserve"> SUMIFS('FS Sem'!$J9:$GJ9, 'FS Sem'!$J$4:$GJ$4, 'FS Ann'!AO$4)</f>
        <v>0</v>
      </c>
      <c r="AP9" s="16">
        <f xml:space="preserve"> SUMIFS('FS Sem'!$J9:$GJ9, 'FS Sem'!$J$4:$GJ$4, 'FS Ann'!AP$4)</f>
        <v>0</v>
      </c>
      <c r="AQ9" s="16">
        <f xml:space="preserve"> SUMIFS('FS Sem'!$J9:$GJ9, 'FS Sem'!$J$4:$GJ$4, 'FS Ann'!AQ$4)</f>
        <v>0</v>
      </c>
      <c r="AR9" s="16">
        <f xml:space="preserve"> SUMIFS('FS Sem'!$J9:$GJ9, 'FS Sem'!$J$4:$GJ$4, 'FS Ann'!AR$4)</f>
        <v>0</v>
      </c>
      <c r="AS9" s="16">
        <f xml:space="preserve"> SUMIFS('FS Sem'!$J9:$GJ9, 'FS Sem'!$J$4:$GJ$4, 'FS Ann'!AS$4)</f>
        <v>0</v>
      </c>
      <c r="AT9" s="16">
        <f xml:space="preserve"> SUMIFS('FS Sem'!$J9:$GJ9, 'FS Sem'!$J$4:$GJ$4, 'FS Ann'!AT$4)</f>
        <v>0</v>
      </c>
      <c r="AU9" s="16">
        <f xml:space="preserve"> SUMIFS('FS Sem'!$J9:$GJ9, 'FS Sem'!$J$4:$GJ$4, 'FS Ann'!AU$4)</f>
        <v>0</v>
      </c>
      <c r="AV9" s="16">
        <f xml:space="preserve"> SUMIFS('FS Sem'!$J9:$GJ9, 'FS Sem'!$J$4:$GJ$4, 'FS Ann'!AV$4)</f>
        <v>0</v>
      </c>
      <c r="AW9" s="16">
        <f xml:space="preserve"> SUMIFS('FS Sem'!$J9:$GJ9, 'FS Sem'!$J$4:$GJ$4, 'FS Ann'!AW$4)</f>
        <v>0</v>
      </c>
      <c r="AX9" s="16">
        <f xml:space="preserve"> SUMIFS('FS Sem'!$J9:$GJ9, 'FS Sem'!$J$4:$GJ$4, 'FS Ann'!AX$4)</f>
        <v>0</v>
      </c>
      <c r="AY9" s="16">
        <f xml:space="preserve"> SUMIFS('FS Sem'!$J9:$GJ9, 'FS Sem'!$J$4:$GJ$4, 'FS Ann'!AY$4)</f>
        <v>0</v>
      </c>
      <c r="AZ9" s="16">
        <f xml:space="preserve"> SUMIFS('FS Sem'!$J9:$GJ9, 'FS Sem'!$J$4:$GJ$4, 'FS Ann'!AZ$4)</f>
        <v>0</v>
      </c>
      <c r="BA9" s="16">
        <f xml:space="preserve"> SUMIFS('FS Sem'!$J9:$GJ9, 'FS Sem'!$J$4:$GJ$4, 'FS Ann'!BA$4)</f>
        <v>0</v>
      </c>
      <c r="BB9" s="16">
        <f xml:space="preserve"> SUMIFS('FS Sem'!$J9:$GJ9, 'FS Sem'!$J$4:$GJ$4, 'FS Ann'!BB$4)</f>
        <v>0</v>
      </c>
    </row>
    <row r="10" spans="1:54" outlineLevel="1" x14ac:dyDescent="0.25">
      <c r="A10" s="1"/>
      <c r="B10" s="1"/>
      <c r="C10" s="19"/>
      <c r="D10" s="84"/>
      <c r="E10" s="16" t="str">
        <f xml:space="preserve"> 'FS Sem'!E10</f>
        <v xml:space="preserve">Early generation revenue </v>
      </c>
      <c r="F10" s="16">
        <f xml:space="preserve"> 'FS Sem'!F10</f>
        <v>0</v>
      </c>
      <c r="G10" s="389" t="str">
        <f xml:space="preserve"> 'FS Sem'!G10</f>
        <v>$ 000s</v>
      </c>
      <c r="H10" s="16">
        <f xml:space="preserve"> SUM(J10:BB10)</f>
        <v>2473.965825489609</v>
      </c>
      <c r="I10" s="16"/>
      <c r="J10" s="16">
        <f xml:space="preserve"> SUMIFS('FS Sem'!$J10:$GJ10, 'FS Sem'!$J$4:$GJ$4, 'FS Ann'!J$4)</f>
        <v>0</v>
      </c>
      <c r="K10" s="16">
        <f xml:space="preserve"> SUMIFS('FS Sem'!$J10:$GJ10, 'FS Sem'!$J$4:$GJ$4, 'FS Ann'!K$4)</f>
        <v>0</v>
      </c>
      <c r="L10" s="16">
        <f xml:space="preserve"> SUMIFS('FS Sem'!$J10:$GJ10, 'FS Sem'!$J$4:$GJ$4, 'FS Ann'!L$4)</f>
        <v>0</v>
      </c>
      <c r="M10" s="16">
        <f xml:space="preserve"> SUMIFS('FS Sem'!$J10:$GJ10, 'FS Sem'!$J$4:$GJ$4, 'FS Ann'!M$4)</f>
        <v>2473.965825489609</v>
      </c>
      <c r="N10" s="16">
        <f xml:space="preserve"> SUMIFS('FS Sem'!$J10:$GJ10, 'FS Sem'!$J$4:$GJ$4, 'FS Ann'!N$4)</f>
        <v>0</v>
      </c>
      <c r="O10" s="16">
        <f xml:space="preserve"> SUMIFS('FS Sem'!$J10:$GJ10, 'FS Sem'!$J$4:$GJ$4, 'FS Ann'!O$4)</f>
        <v>0</v>
      </c>
      <c r="P10" s="16">
        <f xml:space="preserve"> SUMIFS('FS Sem'!$J10:$GJ10, 'FS Sem'!$J$4:$GJ$4, 'FS Ann'!P$4)</f>
        <v>0</v>
      </c>
      <c r="Q10" s="16">
        <f xml:space="preserve"> SUMIFS('FS Sem'!$J10:$GJ10, 'FS Sem'!$J$4:$GJ$4, 'FS Ann'!Q$4)</f>
        <v>0</v>
      </c>
      <c r="R10" s="16">
        <f xml:space="preserve"> SUMIFS('FS Sem'!$J10:$GJ10, 'FS Sem'!$J$4:$GJ$4, 'FS Ann'!R$4)</f>
        <v>0</v>
      </c>
      <c r="S10" s="16">
        <f xml:space="preserve"> SUMIFS('FS Sem'!$J10:$GJ10, 'FS Sem'!$J$4:$GJ$4, 'FS Ann'!S$4)</f>
        <v>0</v>
      </c>
      <c r="T10" s="16">
        <f xml:space="preserve"> SUMIFS('FS Sem'!$J10:$GJ10, 'FS Sem'!$J$4:$GJ$4, 'FS Ann'!T$4)</f>
        <v>0</v>
      </c>
      <c r="U10" s="16">
        <f xml:space="preserve"> SUMIFS('FS Sem'!$J10:$GJ10, 'FS Sem'!$J$4:$GJ$4, 'FS Ann'!U$4)</f>
        <v>0</v>
      </c>
      <c r="V10" s="16">
        <f xml:space="preserve"> SUMIFS('FS Sem'!$J10:$GJ10, 'FS Sem'!$J$4:$GJ$4, 'FS Ann'!V$4)</f>
        <v>0</v>
      </c>
      <c r="W10" s="16">
        <f xml:space="preserve"> SUMIFS('FS Sem'!$J10:$GJ10, 'FS Sem'!$J$4:$GJ$4, 'FS Ann'!W$4)</f>
        <v>0</v>
      </c>
      <c r="X10" s="16">
        <f xml:space="preserve"> SUMIFS('FS Sem'!$J10:$GJ10, 'FS Sem'!$J$4:$GJ$4, 'FS Ann'!X$4)</f>
        <v>0</v>
      </c>
      <c r="Y10" s="16">
        <f xml:space="preserve"> SUMIFS('FS Sem'!$J10:$GJ10, 'FS Sem'!$J$4:$GJ$4, 'FS Ann'!Y$4)</f>
        <v>0</v>
      </c>
      <c r="Z10" s="16">
        <f xml:space="preserve"> SUMIFS('FS Sem'!$J10:$GJ10, 'FS Sem'!$J$4:$GJ$4, 'FS Ann'!Z$4)</f>
        <v>0</v>
      </c>
      <c r="AA10" s="16">
        <f xml:space="preserve"> SUMIFS('FS Sem'!$J10:$GJ10, 'FS Sem'!$J$4:$GJ$4, 'FS Ann'!AA$4)</f>
        <v>0</v>
      </c>
      <c r="AB10" s="16">
        <f xml:space="preserve"> SUMIFS('FS Sem'!$J10:$GJ10, 'FS Sem'!$J$4:$GJ$4, 'FS Ann'!AB$4)</f>
        <v>0</v>
      </c>
      <c r="AC10" s="16">
        <f xml:space="preserve"> SUMIFS('FS Sem'!$J10:$GJ10, 'FS Sem'!$J$4:$GJ$4, 'FS Ann'!AC$4)</f>
        <v>0</v>
      </c>
      <c r="AD10" s="16">
        <f xml:space="preserve"> SUMIFS('FS Sem'!$J10:$GJ10, 'FS Sem'!$J$4:$GJ$4, 'FS Ann'!AD$4)</f>
        <v>0</v>
      </c>
      <c r="AE10" s="16">
        <f xml:space="preserve"> SUMIFS('FS Sem'!$J10:$GJ10, 'FS Sem'!$J$4:$GJ$4, 'FS Ann'!AE$4)</f>
        <v>0</v>
      </c>
      <c r="AF10" s="16">
        <f xml:space="preserve"> SUMIFS('FS Sem'!$J10:$GJ10, 'FS Sem'!$J$4:$GJ$4, 'FS Ann'!AF$4)</f>
        <v>0</v>
      </c>
      <c r="AG10" s="16">
        <f xml:space="preserve"> SUMIFS('FS Sem'!$J10:$GJ10, 'FS Sem'!$J$4:$GJ$4, 'FS Ann'!AG$4)</f>
        <v>0</v>
      </c>
      <c r="AH10" s="16">
        <f xml:space="preserve"> SUMIFS('FS Sem'!$J10:$GJ10, 'FS Sem'!$J$4:$GJ$4, 'FS Ann'!AH$4)</f>
        <v>0</v>
      </c>
      <c r="AI10" s="16">
        <f xml:space="preserve"> SUMIFS('FS Sem'!$J10:$GJ10, 'FS Sem'!$J$4:$GJ$4, 'FS Ann'!AI$4)</f>
        <v>0</v>
      </c>
      <c r="AJ10" s="16">
        <f xml:space="preserve"> SUMIFS('FS Sem'!$J10:$GJ10, 'FS Sem'!$J$4:$GJ$4, 'FS Ann'!AJ$4)</f>
        <v>0</v>
      </c>
      <c r="AK10" s="16">
        <f xml:space="preserve"> SUMIFS('FS Sem'!$J10:$GJ10, 'FS Sem'!$J$4:$GJ$4, 'FS Ann'!AK$4)</f>
        <v>0</v>
      </c>
      <c r="AL10" s="16">
        <f xml:space="preserve"> SUMIFS('FS Sem'!$J10:$GJ10, 'FS Sem'!$J$4:$GJ$4, 'FS Ann'!AL$4)</f>
        <v>0</v>
      </c>
      <c r="AM10" s="16">
        <f xml:space="preserve"> SUMIFS('FS Sem'!$J10:$GJ10, 'FS Sem'!$J$4:$GJ$4, 'FS Ann'!AM$4)</f>
        <v>0</v>
      </c>
      <c r="AN10" s="16">
        <f xml:space="preserve"> SUMIFS('FS Sem'!$J10:$GJ10, 'FS Sem'!$J$4:$GJ$4, 'FS Ann'!AN$4)</f>
        <v>0</v>
      </c>
      <c r="AO10" s="16">
        <f xml:space="preserve"> SUMIFS('FS Sem'!$J10:$GJ10, 'FS Sem'!$J$4:$GJ$4, 'FS Ann'!AO$4)</f>
        <v>0</v>
      </c>
      <c r="AP10" s="16">
        <f xml:space="preserve"> SUMIFS('FS Sem'!$J10:$GJ10, 'FS Sem'!$J$4:$GJ$4, 'FS Ann'!AP$4)</f>
        <v>0</v>
      </c>
      <c r="AQ10" s="16">
        <f xml:space="preserve"> SUMIFS('FS Sem'!$J10:$GJ10, 'FS Sem'!$J$4:$GJ$4, 'FS Ann'!AQ$4)</f>
        <v>0</v>
      </c>
      <c r="AR10" s="16">
        <f xml:space="preserve"> SUMIFS('FS Sem'!$J10:$GJ10, 'FS Sem'!$J$4:$GJ$4, 'FS Ann'!AR$4)</f>
        <v>0</v>
      </c>
      <c r="AS10" s="16">
        <f xml:space="preserve"> SUMIFS('FS Sem'!$J10:$GJ10, 'FS Sem'!$J$4:$GJ$4, 'FS Ann'!AS$4)</f>
        <v>0</v>
      </c>
      <c r="AT10" s="16">
        <f xml:space="preserve"> SUMIFS('FS Sem'!$J10:$GJ10, 'FS Sem'!$J$4:$GJ$4, 'FS Ann'!AT$4)</f>
        <v>0</v>
      </c>
      <c r="AU10" s="16">
        <f xml:space="preserve"> SUMIFS('FS Sem'!$J10:$GJ10, 'FS Sem'!$J$4:$GJ$4, 'FS Ann'!AU$4)</f>
        <v>0</v>
      </c>
      <c r="AV10" s="16">
        <f xml:space="preserve"> SUMIFS('FS Sem'!$J10:$GJ10, 'FS Sem'!$J$4:$GJ$4, 'FS Ann'!AV$4)</f>
        <v>0</v>
      </c>
      <c r="AW10" s="16">
        <f xml:space="preserve"> SUMIFS('FS Sem'!$J10:$GJ10, 'FS Sem'!$J$4:$GJ$4, 'FS Ann'!AW$4)</f>
        <v>0</v>
      </c>
      <c r="AX10" s="16">
        <f xml:space="preserve"> SUMIFS('FS Sem'!$J10:$GJ10, 'FS Sem'!$J$4:$GJ$4, 'FS Ann'!AX$4)</f>
        <v>0</v>
      </c>
      <c r="AY10" s="16">
        <f xml:space="preserve"> SUMIFS('FS Sem'!$J10:$GJ10, 'FS Sem'!$J$4:$GJ$4, 'FS Ann'!AY$4)</f>
        <v>0</v>
      </c>
      <c r="AZ10" s="16">
        <f xml:space="preserve"> SUMIFS('FS Sem'!$J10:$GJ10, 'FS Sem'!$J$4:$GJ$4, 'FS Ann'!AZ$4)</f>
        <v>0</v>
      </c>
      <c r="BA10" s="16">
        <f xml:space="preserve"> SUMIFS('FS Sem'!$J10:$GJ10, 'FS Sem'!$J$4:$GJ$4, 'FS Ann'!BA$4)</f>
        <v>0</v>
      </c>
      <c r="BB10" s="16">
        <f xml:space="preserve"> SUMIFS('FS Sem'!$J10:$GJ10, 'FS Sem'!$J$4:$GJ$4, 'FS Ann'!BB$4)</f>
        <v>0</v>
      </c>
    </row>
    <row r="11" spans="1:54" outlineLevel="1" x14ac:dyDescent="0.25">
      <c r="A11" s="1"/>
      <c r="B11" s="1"/>
      <c r="C11" s="19"/>
      <c r="D11" s="84"/>
      <c r="E11" s="16" t="str">
        <f xml:space="preserve"> 'FS Sem'!E11</f>
        <v>O&amp;M expense</v>
      </c>
      <c r="F11" s="16">
        <f xml:space="preserve"> 'FS Sem'!F11</f>
        <v>0</v>
      </c>
      <c r="G11" s="389" t="str">
        <f xml:space="preserve"> 'FS Sem'!G11</f>
        <v>$ 000s</v>
      </c>
      <c r="H11" s="16">
        <f t="shared" ref="H11:H27" si="1" xml:space="preserve"> SUM(J11:BB11)</f>
        <v>-238003.74761165373</v>
      </c>
      <c r="I11" s="16"/>
      <c r="J11" s="16">
        <f xml:space="preserve"> SUMIFS('FS Sem'!$J11:$GJ11, 'FS Sem'!$J$4:$GJ$4, 'FS Ann'!J$4)</f>
        <v>0</v>
      </c>
      <c r="K11" s="16">
        <f xml:space="preserve"> SUMIFS('FS Sem'!$J11:$GJ11, 'FS Sem'!$J$4:$GJ$4, 'FS Ann'!K$4)</f>
        <v>0</v>
      </c>
      <c r="L11" s="16">
        <f xml:space="preserve"> SUMIFS('FS Sem'!$J11:$GJ11, 'FS Sem'!$J$4:$GJ$4, 'FS Ann'!L$4)</f>
        <v>0</v>
      </c>
      <c r="M11" s="16">
        <f xml:space="preserve"> SUMIFS('FS Sem'!$J11:$GJ11, 'FS Sem'!$J$4:$GJ$4, 'FS Ann'!M$4)</f>
        <v>-4895.5569275628004</v>
      </c>
      <c r="N11" s="16">
        <f xml:space="preserve"> SUMIFS('FS Sem'!$J11:$GJ11, 'FS Sem'!$J$4:$GJ$4, 'FS Ann'!N$4)</f>
        <v>-9889.3450418715638</v>
      </c>
      <c r="O11" s="16">
        <f xml:space="preserve"> SUMIFS('FS Sem'!$J11:$GJ11, 'FS Sem'!$J$4:$GJ$4, 'FS Ann'!O$4)</f>
        <v>-10087.131942708997</v>
      </c>
      <c r="P11" s="16">
        <f xml:space="preserve"> SUMIFS('FS Sem'!$J11:$GJ11, 'FS Sem'!$J$4:$GJ$4, 'FS Ann'!P$4)</f>
        <v>-10288.874581563176</v>
      </c>
      <c r="Q11" s="16">
        <f xml:space="preserve"> SUMIFS('FS Sem'!$J11:$GJ11, 'FS Sem'!$J$4:$GJ$4, 'FS Ann'!Q$4)</f>
        <v>-10494.652073194438</v>
      </c>
      <c r="R11" s="16">
        <f xml:space="preserve"> SUMIFS('FS Sem'!$J11:$GJ11, 'FS Sem'!$J$4:$GJ$4, 'FS Ann'!R$4)</f>
        <v>-10705.125892378026</v>
      </c>
      <c r="S11" s="16">
        <f xml:space="preserve"> SUMIFS('FS Sem'!$J11:$GJ11, 'FS Sem'!$J$4:$GJ$4, 'FS Ann'!S$4)</f>
        <v>-10919.228410225587</v>
      </c>
      <c r="T11" s="16">
        <f xml:space="preserve"> SUMIFS('FS Sem'!$J11:$GJ11, 'FS Sem'!$J$4:$GJ$4, 'FS Ann'!T$4)</f>
        <v>-11137.612978430101</v>
      </c>
      <c r="U11" s="16">
        <f xml:space="preserve"> SUMIFS('FS Sem'!$J11:$GJ11, 'FS Sem'!$J$4:$GJ$4, 'FS Ann'!U$4)</f>
        <v>-11360.365237998703</v>
      </c>
      <c r="V11" s="16">
        <f xml:space="preserve"> SUMIFS('FS Sem'!$J11:$GJ11, 'FS Sem'!$J$4:$GJ$4, 'FS Ann'!V$4)</f>
        <v>-11588.201229347987</v>
      </c>
      <c r="W11" s="16">
        <f xml:space="preserve"> SUMIFS('FS Sem'!$J11:$GJ11, 'FS Sem'!$J$4:$GJ$4, 'FS Ann'!W$4)</f>
        <v>-11819.965253934948</v>
      </c>
      <c r="X11" s="16">
        <f xml:space="preserve"> SUMIFS('FS Sem'!$J11:$GJ11, 'FS Sem'!$J$4:$GJ$4, 'FS Ann'!X$4)</f>
        <v>-12056.364559013648</v>
      </c>
      <c r="Y11" s="16">
        <f xml:space="preserve"> SUMIFS('FS Sem'!$J11:$GJ11, 'FS Sem'!$J$4:$GJ$4, 'FS Ann'!Y$4)</f>
        <v>-12297.491850193921</v>
      </c>
      <c r="Z11" s="16">
        <f xml:space="preserve"> SUMIFS('FS Sem'!$J11:$GJ11, 'FS Sem'!$J$4:$GJ$4, 'FS Ann'!Z$4)</f>
        <v>-12544.122234701899</v>
      </c>
      <c r="AA11" s="16">
        <f xml:space="preserve"> SUMIFS('FS Sem'!$J11:$GJ11, 'FS Sem'!$J$4:$GJ$4, 'FS Ann'!AA$4)</f>
        <v>-12795.004679395935</v>
      </c>
      <c r="AB11" s="16">
        <f xml:space="preserve"> SUMIFS('FS Sem'!$J11:$GJ11, 'FS Sem'!$J$4:$GJ$4, 'FS Ann'!AB$4)</f>
        <v>-13050.904772983853</v>
      </c>
      <c r="AC11" s="16">
        <f xml:space="preserve"> SUMIFS('FS Sem'!$J11:$GJ11, 'FS Sem'!$J$4:$GJ$4, 'FS Ann'!AC$4)</f>
        <v>-13311.922868443529</v>
      </c>
      <c r="AD11" s="16">
        <f xml:space="preserve"> SUMIFS('FS Sem'!$J11:$GJ11, 'FS Sem'!$J$4:$GJ$4, 'FS Ann'!AD$4)</f>
        <v>-13578.898012284184</v>
      </c>
      <c r="AE11" s="16">
        <f xml:space="preserve"> SUMIFS('FS Sem'!$J11:$GJ11, 'FS Sem'!$J$4:$GJ$4, 'FS Ann'!AE$4)</f>
        <v>-13850.475972529866</v>
      </c>
      <c r="AF11" s="16">
        <f xml:space="preserve"> SUMIFS('FS Sem'!$J11:$GJ11, 'FS Sem'!$J$4:$GJ$4, 'FS Ann'!AF$4)</f>
        <v>-14127.485491980466</v>
      </c>
      <c r="AG11" s="16">
        <f xml:space="preserve"> SUMIFS('FS Sem'!$J11:$GJ11, 'FS Sem'!$J$4:$GJ$4, 'FS Ann'!AG$4)</f>
        <v>-7205.017600910036</v>
      </c>
      <c r="AH11" s="16">
        <f xml:space="preserve"> SUMIFS('FS Sem'!$J11:$GJ11, 'FS Sem'!$J$4:$GJ$4, 'FS Ann'!AH$4)</f>
        <v>0</v>
      </c>
      <c r="AI11" s="16">
        <f xml:space="preserve"> SUMIFS('FS Sem'!$J11:$GJ11, 'FS Sem'!$J$4:$GJ$4, 'FS Ann'!AI$4)</f>
        <v>0</v>
      </c>
      <c r="AJ11" s="16">
        <f xml:space="preserve"> SUMIFS('FS Sem'!$J11:$GJ11, 'FS Sem'!$J$4:$GJ$4, 'FS Ann'!AJ$4)</f>
        <v>0</v>
      </c>
      <c r="AK11" s="16">
        <f xml:space="preserve"> SUMIFS('FS Sem'!$J11:$GJ11, 'FS Sem'!$J$4:$GJ$4, 'FS Ann'!AK$4)</f>
        <v>0</v>
      </c>
      <c r="AL11" s="16">
        <f xml:space="preserve"> SUMIFS('FS Sem'!$J11:$GJ11, 'FS Sem'!$J$4:$GJ$4, 'FS Ann'!AL$4)</f>
        <v>0</v>
      </c>
      <c r="AM11" s="16">
        <f xml:space="preserve"> SUMIFS('FS Sem'!$J11:$GJ11, 'FS Sem'!$J$4:$GJ$4, 'FS Ann'!AM$4)</f>
        <v>0</v>
      </c>
      <c r="AN11" s="16">
        <f xml:space="preserve"> SUMIFS('FS Sem'!$J11:$GJ11, 'FS Sem'!$J$4:$GJ$4, 'FS Ann'!AN$4)</f>
        <v>0</v>
      </c>
      <c r="AO11" s="16">
        <f xml:space="preserve"> SUMIFS('FS Sem'!$J11:$GJ11, 'FS Sem'!$J$4:$GJ$4, 'FS Ann'!AO$4)</f>
        <v>0</v>
      </c>
      <c r="AP11" s="16">
        <f xml:space="preserve"> SUMIFS('FS Sem'!$J11:$GJ11, 'FS Sem'!$J$4:$GJ$4, 'FS Ann'!AP$4)</f>
        <v>0</v>
      </c>
      <c r="AQ11" s="16">
        <f xml:space="preserve"> SUMIFS('FS Sem'!$J11:$GJ11, 'FS Sem'!$J$4:$GJ$4, 'FS Ann'!AQ$4)</f>
        <v>0</v>
      </c>
      <c r="AR11" s="16">
        <f xml:space="preserve"> SUMIFS('FS Sem'!$J11:$GJ11, 'FS Sem'!$J$4:$GJ$4, 'FS Ann'!AR$4)</f>
        <v>0</v>
      </c>
      <c r="AS11" s="16">
        <f xml:space="preserve"> SUMIFS('FS Sem'!$J11:$GJ11, 'FS Sem'!$J$4:$GJ$4, 'FS Ann'!AS$4)</f>
        <v>0</v>
      </c>
      <c r="AT11" s="16">
        <f xml:space="preserve"> SUMIFS('FS Sem'!$J11:$GJ11, 'FS Sem'!$J$4:$GJ$4, 'FS Ann'!AT$4)</f>
        <v>0</v>
      </c>
      <c r="AU11" s="16">
        <f xml:space="preserve"> SUMIFS('FS Sem'!$J11:$GJ11, 'FS Sem'!$J$4:$GJ$4, 'FS Ann'!AU$4)</f>
        <v>0</v>
      </c>
      <c r="AV11" s="16">
        <f xml:space="preserve"> SUMIFS('FS Sem'!$J11:$GJ11, 'FS Sem'!$J$4:$GJ$4, 'FS Ann'!AV$4)</f>
        <v>0</v>
      </c>
      <c r="AW11" s="16">
        <f xml:space="preserve"> SUMIFS('FS Sem'!$J11:$GJ11, 'FS Sem'!$J$4:$GJ$4, 'FS Ann'!AW$4)</f>
        <v>0</v>
      </c>
      <c r="AX11" s="16">
        <f xml:space="preserve"> SUMIFS('FS Sem'!$J11:$GJ11, 'FS Sem'!$J$4:$GJ$4, 'FS Ann'!AX$4)</f>
        <v>0</v>
      </c>
      <c r="AY11" s="16">
        <f xml:space="preserve"> SUMIFS('FS Sem'!$J11:$GJ11, 'FS Sem'!$J$4:$GJ$4, 'FS Ann'!AY$4)</f>
        <v>0</v>
      </c>
      <c r="AZ11" s="16">
        <f xml:space="preserve"> SUMIFS('FS Sem'!$J11:$GJ11, 'FS Sem'!$J$4:$GJ$4, 'FS Ann'!AZ$4)</f>
        <v>0</v>
      </c>
      <c r="BA11" s="16">
        <f xml:space="preserve"> SUMIFS('FS Sem'!$J11:$GJ11, 'FS Sem'!$J$4:$GJ$4, 'FS Ann'!BA$4)</f>
        <v>0</v>
      </c>
      <c r="BB11" s="16">
        <f xml:space="preserve"> SUMIFS('FS Sem'!$J11:$GJ11, 'FS Sem'!$J$4:$GJ$4, 'FS Ann'!BB$4)</f>
        <v>0</v>
      </c>
    </row>
    <row r="12" spans="1:54" outlineLevel="1" x14ac:dyDescent="0.25">
      <c r="A12" s="1"/>
      <c r="B12" s="1"/>
      <c r="C12" s="19"/>
      <c r="D12" s="84"/>
      <c r="E12" s="85" t="s">
        <v>51</v>
      </c>
      <c r="F12" s="85"/>
      <c r="G12" s="331" t="str">
        <f>SMU</f>
        <v>$ 000s</v>
      </c>
      <c r="H12" s="85">
        <f t="shared" si="1"/>
        <v>605841.74419919413</v>
      </c>
      <c r="I12" s="85"/>
      <c r="J12" s="85">
        <f t="shared" ref="J12:BB12" si="2">SUM(J9:J11)</f>
        <v>0</v>
      </c>
      <c r="K12" s="85">
        <f t="shared" si="2"/>
        <v>0</v>
      </c>
      <c r="L12" s="85">
        <f t="shared" si="2"/>
        <v>0</v>
      </c>
      <c r="M12" s="85">
        <f t="shared" si="2"/>
        <v>19014.339928568425</v>
      </c>
      <c r="N12" s="85">
        <f t="shared" si="2"/>
        <v>32939.730729929346</v>
      </c>
      <c r="O12" s="85">
        <f t="shared" si="2"/>
        <v>32656.456651902692</v>
      </c>
      <c r="P12" s="85">
        <f t="shared" si="2"/>
        <v>32369.397468947493</v>
      </c>
      <c r="Q12" s="85">
        <f t="shared" si="2"/>
        <v>32078.473725718402</v>
      </c>
      <c r="R12" s="85">
        <f t="shared" si="2"/>
        <v>31783.023607534989</v>
      </c>
      <c r="S12" s="85">
        <f t="shared" si="2"/>
        <v>31484.114404058862</v>
      </c>
      <c r="T12" s="85">
        <f t="shared" si="2"/>
        <v>31181.092425047398</v>
      </c>
      <c r="U12" s="85">
        <f t="shared" si="2"/>
        <v>30873.871691619555</v>
      </c>
      <c r="V12" s="85">
        <f t="shared" si="2"/>
        <v>30561.73582615926</v>
      </c>
      <c r="W12" s="85">
        <f t="shared" si="2"/>
        <v>30245.84019068307</v>
      </c>
      <c r="X12" s="85">
        <f t="shared" si="2"/>
        <v>29925.47720208218</v>
      </c>
      <c r="Y12" s="85">
        <f t="shared" si="2"/>
        <v>29600.553819562385</v>
      </c>
      <c r="Z12" s="85">
        <f t="shared" si="2"/>
        <v>29270.294601382244</v>
      </c>
      <c r="AA12" s="85">
        <f t="shared" si="2"/>
        <v>28935.950246835753</v>
      </c>
      <c r="AB12" s="85">
        <f t="shared" si="2"/>
        <v>28596.754834033793</v>
      </c>
      <c r="AC12" s="85">
        <f t="shared" si="2"/>
        <v>28252.607677482265</v>
      </c>
      <c r="AD12" s="85">
        <f t="shared" si="2"/>
        <v>27902.669398819409</v>
      </c>
      <c r="AE12" s="85">
        <f t="shared" si="2"/>
        <v>27548.293898831005</v>
      </c>
      <c r="AF12" s="85">
        <f t="shared" si="2"/>
        <v>27188.65210418807</v>
      </c>
      <c r="AG12" s="85">
        <f t="shared" si="2"/>
        <v>13432.413765807512</v>
      </c>
      <c r="AH12" s="85">
        <f t="shared" si="2"/>
        <v>0</v>
      </c>
      <c r="AI12" s="85">
        <f t="shared" si="2"/>
        <v>0</v>
      </c>
      <c r="AJ12" s="85">
        <f t="shared" si="2"/>
        <v>0</v>
      </c>
      <c r="AK12" s="85">
        <f t="shared" si="2"/>
        <v>0</v>
      </c>
      <c r="AL12" s="85">
        <f t="shared" si="2"/>
        <v>0</v>
      </c>
      <c r="AM12" s="85">
        <f t="shared" si="2"/>
        <v>0</v>
      </c>
      <c r="AN12" s="85">
        <f t="shared" si="2"/>
        <v>0</v>
      </c>
      <c r="AO12" s="85">
        <f t="shared" si="2"/>
        <v>0</v>
      </c>
      <c r="AP12" s="85">
        <f t="shared" si="2"/>
        <v>0</v>
      </c>
      <c r="AQ12" s="85">
        <f t="shared" si="2"/>
        <v>0</v>
      </c>
      <c r="AR12" s="85">
        <f t="shared" si="2"/>
        <v>0</v>
      </c>
      <c r="AS12" s="85">
        <f t="shared" si="2"/>
        <v>0</v>
      </c>
      <c r="AT12" s="85">
        <f t="shared" si="2"/>
        <v>0</v>
      </c>
      <c r="AU12" s="85">
        <f t="shared" si="2"/>
        <v>0</v>
      </c>
      <c r="AV12" s="85">
        <f t="shared" si="2"/>
        <v>0</v>
      </c>
      <c r="AW12" s="85">
        <f t="shared" si="2"/>
        <v>0</v>
      </c>
      <c r="AX12" s="85">
        <f t="shared" si="2"/>
        <v>0</v>
      </c>
      <c r="AY12" s="85">
        <f t="shared" si="2"/>
        <v>0</v>
      </c>
      <c r="AZ12" s="85">
        <f t="shared" si="2"/>
        <v>0</v>
      </c>
      <c r="BA12" s="85">
        <f t="shared" si="2"/>
        <v>0</v>
      </c>
      <c r="BB12" s="85">
        <f t="shared" si="2"/>
        <v>0</v>
      </c>
    </row>
    <row r="13" spans="1:54" outlineLevel="1" x14ac:dyDescent="0.25">
      <c r="A13" s="1"/>
      <c r="B13" s="1"/>
      <c r="C13" s="19"/>
      <c r="D13" s="84"/>
      <c r="E13" s="16"/>
      <c r="F13" s="16"/>
      <c r="G13" s="389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outlineLevel="1" x14ac:dyDescent="0.25">
      <c r="A14" s="1"/>
      <c r="B14" s="1"/>
      <c r="C14" s="19"/>
      <c r="D14" s="84"/>
      <c r="E14" s="16" t="str">
        <f xml:space="preserve"> 'FS Sem'!E14</f>
        <v>Wind asset depreciation</v>
      </c>
      <c r="F14" s="16">
        <f xml:space="preserve"> 'FS Sem'!F14</f>
        <v>0</v>
      </c>
      <c r="G14" s="389" t="str">
        <f xml:space="preserve"> 'FS Sem'!G14</f>
        <v>$ 000s</v>
      </c>
      <c r="H14" s="16">
        <f t="shared" si="1"/>
        <v>-317550</v>
      </c>
      <c r="I14" s="16"/>
      <c r="J14" s="16">
        <f xml:space="preserve"> SUMIFS('FS Sem'!$J14:$GJ14, 'FS Sem'!$J$4:$GJ$4, 'FS Ann'!J$4)</f>
        <v>0</v>
      </c>
      <c r="K14" s="16">
        <f xml:space="preserve"> SUMIFS('FS Sem'!$J14:$GJ14, 'FS Sem'!$J$4:$GJ$4, 'FS Ann'!K$4)</f>
        <v>0</v>
      </c>
      <c r="L14" s="16">
        <f xml:space="preserve"> SUMIFS('FS Sem'!$J14:$GJ14, 'FS Sem'!$J$4:$GJ$4, 'FS Ann'!L$4)</f>
        <v>0</v>
      </c>
      <c r="M14" s="16">
        <f xml:space="preserve"> SUMIFS('FS Sem'!$J14:$GJ14, 'FS Sem'!$J$4:$GJ$4, 'FS Ann'!M$4)</f>
        <v>-9339.7058823529405</v>
      </c>
      <c r="N14" s="16">
        <f xml:space="preserve"> SUMIFS('FS Sem'!$J14:$GJ14, 'FS Sem'!$J$4:$GJ$4, 'FS Ann'!N$4)</f>
        <v>-18679.411764705881</v>
      </c>
      <c r="O14" s="16">
        <f xml:space="preserve"> SUMIFS('FS Sem'!$J14:$GJ14, 'FS Sem'!$J$4:$GJ$4, 'FS Ann'!O$4)</f>
        <v>-18679.411764705881</v>
      </c>
      <c r="P14" s="16">
        <f xml:space="preserve"> SUMIFS('FS Sem'!$J14:$GJ14, 'FS Sem'!$J$4:$GJ$4, 'FS Ann'!P$4)</f>
        <v>-18679.411764705881</v>
      </c>
      <c r="Q14" s="16">
        <f xml:space="preserve"> SUMIFS('FS Sem'!$J14:$GJ14, 'FS Sem'!$J$4:$GJ$4, 'FS Ann'!Q$4)</f>
        <v>-18679.411764705881</v>
      </c>
      <c r="R14" s="16">
        <f xml:space="preserve"> SUMIFS('FS Sem'!$J14:$GJ14, 'FS Sem'!$J$4:$GJ$4, 'FS Ann'!R$4)</f>
        <v>-18679.411764705881</v>
      </c>
      <c r="S14" s="16">
        <f xml:space="preserve"> SUMIFS('FS Sem'!$J14:$GJ14, 'FS Sem'!$J$4:$GJ$4, 'FS Ann'!S$4)</f>
        <v>-18679.411764705881</v>
      </c>
      <c r="T14" s="16">
        <f xml:space="preserve"> SUMIFS('FS Sem'!$J14:$GJ14, 'FS Sem'!$J$4:$GJ$4, 'FS Ann'!T$4)</f>
        <v>-18679.411764705881</v>
      </c>
      <c r="U14" s="16">
        <f xml:space="preserve"> SUMIFS('FS Sem'!$J14:$GJ14, 'FS Sem'!$J$4:$GJ$4, 'FS Ann'!U$4)</f>
        <v>-18679.411764705881</v>
      </c>
      <c r="V14" s="16">
        <f xml:space="preserve"> SUMIFS('FS Sem'!$J14:$GJ14, 'FS Sem'!$J$4:$GJ$4, 'FS Ann'!V$4)</f>
        <v>-18679.411764705881</v>
      </c>
      <c r="W14" s="16">
        <f xml:space="preserve"> SUMIFS('FS Sem'!$J14:$GJ14, 'FS Sem'!$J$4:$GJ$4, 'FS Ann'!W$4)</f>
        <v>-18679.411764705881</v>
      </c>
      <c r="X14" s="16">
        <f xml:space="preserve"> SUMIFS('FS Sem'!$J14:$GJ14, 'FS Sem'!$J$4:$GJ$4, 'FS Ann'!X$4)</f>
        <v>-18679.411764705881</v>
      </c>
      <c r="Y14" s="16">
        <f xml:space="preserve"> SUMIFS('FS Sem'!$J14:$GJ14, 'FS Sem'!$J$4:$GJ$4, 'FS Ann'!Y$4)</f>
        <v>-18679.411764705881</v>
      </c>
      <c r="Z14" s="16">
        <f xml:space="preserve"> SUMIFS('FS Sem'!$J14:$GJ14, 'FS Sem'!$J$4:$GJ$4, 'FS Ann'!Z$4)</f>
        <v>-18679.411764705881</v>
      </c>
      <c r="AA14" s="16">
        <f xml:space="preserve"> SUMIFS('FS Sem'!$J14:$GJ14, 'FS Sem'!$J$4:$GJ$4, 'FS Ann'!AA$4)</f>
        <v>-18679.411764705881</v>
      </c>
      <c r="AB14" s="16">
        <f xml:space="preserve"> SUMIFS('FS Sem'!$J14:$GJ14, 'FS Sem'!$J$4:$GJ$4, 'FS Ann'!AB$4)</f>
        <v>-18679.411764705881</v>
      </c>
      <c r="AC14" s="16">
        <f xml:space="preserve"> SUMIFS('FS Sem'!$J14:$GJ14, 'FS Sem'!$J$4:$GJ$4, 'FS Ann'!AC$4)</f>
        <v>-18679.411764705881</v>
      </c>
      <c r="AD14" s="16">
        <f xml:space="preserve"> SUMIFS('FS Sem'!$J14:$GJ14, 'FS Sem'!$J$4:$GJ$4, 'FS Ann'!AD$4)</f>
        <v>-9339.7058823529405</v>
      </c>
      <c r="AE14" s="16">
        <f xml:space="preserve"> SUMIFS('FS Sem'!$J14:$GJ14, 'FS Sem'!$J$4:$GJ$4, 'FS Ann'!AE$4)</f>
        <v>0</v>
      </c>
      <c r="AF14" s="16">
        <f xml:space="preserve"> SUMIFS('FS Sem'!$J14:$GJ14, 'FS Sem'!$J$4:$GJ$4, 'FS Ann'!AF$4)</f>
        <v>0</v>
      </c>
      <c r="AG14" s="16">
        <f xml:space="preserve"> SUMIFS('FS Sem'!$J14:$GJ14, 'FS Sem'!$J$4:$GJ$4, 'FS Ann'!AG$4)</f>
        <v>0</v>
      </c>
      <c r="AH14" s="16">
        <f xml:space="preserve"> SUMIFS('FS Sem'!$J14:$GJ14, 'FS Sem'!$J$4:$GJ$4, 'FS Ann'!AH$4)</f>
        <v>0</v>
      </c>
      <c r="AI14" s="16">
        <f xml:space="preserve"> SUMIFS('FS Sem'!$J14:$GJ14, 'FS Sem'!$J$4:$GJ$4, 'FS Ann'!AI$4)</f>
        <v>0</v>
      </c>
      <c r="AJ14" s="16">
        <f xml:space="preserve"> SUMIFS('FS Sem'!$J14:$GJ14, 'FS Sem'!$J$4:$GJ$4, 'FS Ann'!AJ$4)</f>
        <v>0</v>
      </c>
      <c r="AK14" s="16">
        <f xml:space="preserve"> SUMIFS('FS Sem'!$J14:$GJ14, 'FS Sem'!$J$4:$GJ$4, 'FS Ann'!AK$4)</f>
        <v>0</v>
      </c>
      <c r="AL14" s="16">
        <f xml:space="preserve"> SUMIFS('FS Sem'!$J14:$GJ14, 'FS Sem'!$J$4:$GJ$4, 'FS Ann'!AL$4)</f>
        <v>0</v>
      </c>
      <c r="AM14" s="16">
        <f xml:space="preserve"> SUMIFS('FS Sem'!$J14:$GJ14, 'FS Sem'!$J$4:$GJ$4, 'FS Ann'!AM$4)</f>
        <v>0</v>
      </c>
      <c r="AN14" s="16">
        <f xml:space="preserve"> SUMIFS('FS Sem'!$J14:$GJ14, 'FS Sem'!$J$4:$GJ$4, 'FS Ann'!AN$4)</f>
        <v>0</v>
      </c>
      <c r="AO14" s="16">
        <f xml:space="preserve"> SUMIFS('FS Sem'!$J14:$GJ14, 'FS Sem'!$J$4:$GJ$4, 'FS Ann'!AO$4)</f>
        <v>0</v>
      </c>
      <c r="AP14" s="16">
        <f xml:space="preserve"> SUMIFS('FS Sem'!$J14:$GJ14, 'FS Sem'!$J$4:$GJ$4, 'FS Ann'!AP$4)</f>
        <v>0</v>
      </c>
      <c r="AQ14" s="16">
        <f xml:space="preserve"> SUMIFS('FS Sem'!$J14:$GJ14, 'FS Sem'!$J$4:$GJ$4, 'FS Ann'!AQ$4)</f>
        <v>0</v>
      </c>
      <c r="AR14" s="16">
        <f xml:space="preserve"> SUMIFS('FS Sem'!$J14:$GJ14, 'FS Sem'!$J$4:$GJ$4, 'FS Ann'!AR$4)</f>
        <v>0</v>
      </c>
      <c r="AS14" s="16">
        <f xml:space="preserve"> SUMIFS('FS Sem'!$J14:$GJ14, 'FS Sem'!$J$4:$GJ$4, 'FS Ann'!AS$4)</f>
        <v>0</v>
      </c>
      <c r="AT14" s="16">
        <f xml:space="preserve"> SUMIFS('FS Sem'!$J14:$GJ14, 'FS Sem'!$J$4:$GJ$4, 'FS Ann'!AT$4)</f>
        <v>0</v>
      </c>
      <c r="AU14" s="16">
        <f xml:space="preserve"> SUMIFS('FS Sem'!$J14:$GJ14, 'FS Sem'!$J$4:$GJ$4, 'FS Ann'!AU$4)</f>
        <v>0</v>
      </c>
      <c r="AV14" s="16">
        <f xml:space="preserve"> SUMIFS('FS Sem'!$J14:$GJ14, 'FS Sem'!$J$4:$GJ$4, 'FS Ann'!AV$4)</f>
        <v>0</v>
      </c>
      <c r="AW14" s="16">
        <f xml:space="preserve"> SUMIFS('FS Sem'!$J14:$GJ14, 'FS Sem'!$J$4:$GJ$4, 'FS Ann'!AW$4)</f>
        <v>0</v>
      </c>
      <c r="AX14" s="16">
        <f xml:space="preserve"> SUMIFS('FS Sem'!$J14:$GJ14, 'FS Sem'!$J$4:$GJ$4, 'FS Ann'!AX$4)</f>
        <v>0</v>
      </c>
      <c r="AY14" s="16">
        <f xml:space="preserve"> SUMIFS('FS Sem'!$J14:$GJ14, 'FS Sem'!$J$4:$GJ$4, 'FS Ann'!AY$4)</f>
        <v>0</v>
      </c>
      <c r="AZ14" s="16">
        <f xml:space="preserve"> SUMIFS('FS Sem'!$J14:$GJ14, 'FS Sem'!$J$4:$GJ$4, 'FS Ann'!AZ$4)</f>
        <v>0</v>
      </c>
      <c r="BA14" s="16">
        <f xml:space="preserve"> SUMIFS('FS Sem'!$J14:$GJ14, 'FS Sem'!$J$4:$GJ$4, 'FS Ann'!BA$4)</f>
        <v>0</v>
      </c>
      <c r="BB14" s="16">
        <f xml:space="preserve"> SUMIFS('FS Sem'!$J14:$GJ14, 'FS Sem'!$J$4:$GJ$4, 'FS Ann'!BB$4)</f>
        <v>0</v>
      </c>
    </row>
    <row r="15" spans="1:54" outlineLevel="1" x14ac:dyDescent="0.25">
      <c r="A15" s="1"/>
      <c r="B15" s="1"/>
      <c r="C15" s="19"/>
      <c r="D15" s="84"/>
      <c r="E15" s="16" t="str">
        <f xml:space="preserve"> 'FS Sem'!E15</f>
        <v>Amortisation of capitalised finance costs</v>
      </c>
      <c r="F15" s="16">
        <f xml:space="preserve"> 'FS Sem'!F15</f>
        <v>0</v>
      </c>
      <c r="G15" s="389" t="str">
        <f xml:space="preserve"> 'FS Sem'!G15</f>
        <v>$ 000s</v>
      </c>
      <c r="H15" s="16">
        <f t="shared" si="1"/>
        <v>-19524.580952781751</v>
      </c>
      <c r="I15" s="16"/>
      <c r="J15" s="16">
        <f xml:space="preserve"> SUMIFS('FS Sem'!$J15:$GJ15, 'FS Sem'!$J$4:$GJ$4, 'FS Ann'!J$4)</f>
        <v>0</v>
      </c>
      <c r="K15" s="16">
        <f xml:space="preserve"> SUMIFS('FS Sem'!$J15:$GJ15, 'FS Sem'!$J$4:$GJ$4, 'FS Ann'!K$4)</f>
        <v>0</v>
      </c>
      <c r="L15" s="16">
        <f xml:space="preserve"> SUMIFS('FS Sem'!$J15:$GJ15, 'FS Sem'!$J$4:$GJ$4, 'FS Ann'!L$4)</f>
        <v>0</v>
      </c>
      <c r="M15" s="16">
        <f xml:space="preserve"> SUMIFS('FS Sem'!$J15:$GJ15, 'FS Sem'!$J$4:$GJ$4, 'FS Ann'!M$4)</f>
        <v>-574.25238096416922</v>
      </c>
      <c r="N15" s="16">
        <f xml:space="preserve"> SUMIFS('FS Sem'!$J15:$GJ15, 'FS Sem'!$J$4:$GJ$4, 'FS Ann'!N$4)</f>
        <v>-1148.5047619283384</v>
      </c>
      <c r="O15" s="16">
        <f xml:space="preserve"> SUMIFS('FS Sem'!$J15:$GJ15, 'FS Sem'!$J$4:$GJ$4, 'FS Ann'!O$4)</f>
        <v>-1148.5047619283384</v>
      </c>
      <c r="P15" s="16">
        <f xml:space="preserve"> SUMIFS('FS Sem'!$J15:$GJ15, 'FS Sem'!$J$4:$GJ$4, 'FS Ann'!P$4)</f>
        <v>-1148.5047619283384</v>
      </c>
      <c r="Q15" s="16">
        <f xml:space="preserve"> SUMIFS('FS Sem'!$J15:$GJ15, 'FS Sem'!$J$4:$GJ$4, 'FS Ann'!Q$4)</f>
        <v>-1148.5047619283384</v>
      </c>
      <c r="R15" s="16">
        <f xml:space="preserve"> SUMIFS('FS Sem'!$J15:$GJ15, 'FS Sem'!$J$4:$GJ$4, 'FS Ann'!R$4)</f>
        <v>-1148.5047619283384</v>
      </c>
      <c r="S15" s="16">
        <f xml:space="preserve"> SUMIFS('FS Sem'!$J15:$GJ15, 'FS Sem'!$J$4:$GJ$4, 'FS Ann'!S$4)</f>
        <v>-1148.5047619283384</v>
      </c>
      <c r="T15" s="16">
        <f xml:space="preserve"> SUMIFS('FS Sem'!$J15:$GJ15, 'FS Sem'!$J$4:$GJ$4, 'FS Ann'!T$4)</f>
        <v>-1148.5047619283384</v>
      </c>
      <c r="U15" s="16">
        <f xml:space="preserve"> SUMIFS('FS Sem'!$J15:$GJ15, 'FS Sem'!$J$4:$GJ$4, 'FS Ann'!U$4)</f>
        <v>-1148.5047619283384</v>
      </c>
      <c r="V15" s="16">
        <f xml:space="preserve"> SUMIFS('FS Sem'!$J15:$GJ15, 'FS Sem'!$J$4:$GJ$4, 'FS Ann'!V$4)</f>
        <v>-1148.5047619283384</v>
      </c>
      <c r="W15" s="16">
        <f xml:space="preserve"> SUMIFS('FS Sem'!$J15:$GJ15, 'FS Sem'!$J$4:$GJ$4, 'FS Ann'!W$4)</f>
        <v>-1148.5047619283384</v>
      </c>
      <c r="X15" s="16">
        <f xml:space="preserve"> SUMIFS('FS Sem'!$J15:$GJ15, 'FS Sem'!$J$4:$GJ$4, 'FS Ann'!X$4)</f>
        <v>-1148.5047619283384</v>
      </c>
      <c r="Y15" s="16">
        <f xml:space="preserve"> SUMIFS('FS Sem'!$J15:$GJ15, 'FS Sem'!$J$4:$GJ$4, 'FS Ann'!Y$4)</f>
        <v>-1148.5047619283384</v>
      </c>
      <c r="Z15" s="16">
        <f xml:space="preserve"> SUMIFS('FS Sem'!$J15:$GJ15, 'FS Sem'!$J$4:$GJ$4, 'FS Ann'!Z$4)</f>
        <v>-1148.5047619283384</v>
      </c>
      <c r="AA15" s="16">
        <f xml:space="preserve"> SUMIFS('FS Sem'!$J15:$GJ15, 'FS Sem'!$J$4:$GJ$4, 'FS Ann'!AA$4)</f>
        <v>-1148.5047619283384</v>
      </c>
      <c r="AB15" s="16">
        <f xml:space="preserve"> SUMIFS('FS Sem'!$J15:$GJ15, 'FS Sem'!$J$4:$GJ$4, 'FS Ann'!AB$4)</f>
        <v>-1148.5047619283384</v>
      </c>
      <c r="AC15" s="16">
        <f xml:space="preserve"> SUMIFS('FS Sem'!$J15:$GJ15, 'FS Sem'!$J$4:$GJ$4, 'FS Ann'!AC$4)</f>
        <v>-1148.5047619283384</v>
      </c>
      <c r="AD15" s="16">
        <f xml:space="preserve"> SUMIFS('FS Sem'!$J15:$GJ15, 'FS Sem'!$J$4:$GJ$4, 'FS Ann'!AD$4)</f>
        <v>-574.25238096416922</v>
      </c>
      <c r="AE15" s="16">
        <f xml:space="preserve"> SUMIFS('FS Sem'!$J15:$GJ15, 'FS Sem'!$J$4:$GJ$4, 'FS Ann'!AE$4)</f>
        <v>0</v>
      </c>
      <c r="AF15" s="16">
        <f xml:space="preserve"> SUMIFS('FS Sem'!$J15:$GJ15, 'FS Sem'!$J$4:$GJ$4, 'FS Ann'!AF$4)</f>
        <v>0</v>
      </c>
      <c r="AG15" s="16">
        <f xml:space="preserve"> SUMIFS('FS Sem'!$J15:$GJ15, 'FS Sem'!$J$4:$GJ$4, 'FS Ann'!AG$4)</f>
        <v>0</v>
      </c>
      <c r="AH15" s="16">
        <f xml:space="preserve"> SUMIFS('FS Sem'!$J15:$GJ15, 'FS Sem'!$J$4:$GJ$4, 'FS Ann'!AH$4)</f>
        <v>0</v>
      </c>
      <c r="AI15" s="16">
        <f xml:space="preserve"> SUMIFS('FS Sem'!$J15:$GJ15, 'FS Sem'!$J$4:$GJ$4, 'FS Ann'!AI$4)</f>
        <v>0</v>
      </c>
      <c r="AJ15" s="16">
        <f xml:space="preserve"> SUMIFS('FS Sem'!$J15:$GJ15, 'FS Sem'!$J$4:$GJ$4, 'FS Ann'!AJ$4)</f>
        <v>0</v>
      </c>
      <c r="AK15" s="16">
        <f xml:space="preserve"> SUMIFS('FS Sem'!$J15:$GJ15, 'FS Sem'!$J$4:$GJ$4, 'FS Ann'!AK$4)</f>
        <v>0</v>
      </c>
      <c r="AL15" s="16">
        <f xml:space="preserve"> SUMIFS('FS Sem'!$J15:$GJ15, 'FS Sem'!$J$4:$GJ$4, 'FS Ann'!AL$4)</f>
        <v>0</v>
      </c>
      <c r="AM15" s="16">
        <f xml:space="preserve"> SUMIFS('FS Sem'!$J15:$GJ15, 'FS Sem'!$J$4:$GJ$4, 'FS Ann'!AM$4)</f>
        <v>0</v>
      </c>
      <c r="AN15" s="16">
        <f xml:space="preserve"> SUMIFS('FS Sem'!$J15:$GJ15, 'FS Sem'!$J$4:$GJ$4, 'FS Ann'!AN$4)</f>
        <v>0</v>
      </c>
      <c r="AO15" s="16">
        <f xml:space="preserve"> SUMIFS('FS Sem'!$J15:$GJ15, 'FS Sem'!$J$4:$GJ$4, 'FS Ann'!AO$4)</f>
        <v>0</v>
      </c>
      <c r="AP15" s="16">
        <f xml:space="preserve"> SUMIFS('FS Sem'!$J15:$GJ15, 'FS Sem'!$J$4:$GJ$4, 'FS Ann'!AP$4)</f>
        <v>0</v>
      </c>
      <c r="AQ15" s="16">
        <f xml:space="preserve"> SUMIFS('FS Sem'!$J15:$GJ15, 'FS Sem'!$J$4:$GJ$4, 'FS Ann'!AQ$4)</f>
        <v>0</v>
      </c>
      <c r="AR15" s="16">
        <f xml:space="preserve"> SUMIFS('FS Sem'!$J15:$GJ15, 'FS Sem'!$J$4:$GJ$4, 'FS Ann'!AR$4)</f>
        <v>0</v>
      </c>
      <c r="AS15" s="16">
        <f xml:space="preserve"> SUMIFS('FS Sem'!$J15:$GJ15, 'FS Sem'!$J$4:$GJ$4, 'FS Ann'!AS$4)</f>
        <v>0</v>
      </c>
      <c r="AT15" s="16">
        <f xml:space="preserve"> SUMIFS('FS Sem'!$J15:$GJ15, 'FS Sem'!$J$4:$GJ$4, 'FS Ann'!AT$4)</f>
        <v>0</v>
      </c>
      <c r="AU15" s="16">
        <f xml:space="preserve"> SUMIFS('FS Sem'!$J15:$GJ15, 'FS Sem'!$J$4:$GJ$4, 'FS Ann'!AU$4)</f>
        <v>0</v>
      </c>
      <c r="AV15" s="16">
        <f xml:space="preserve"> SUMIFS('FS Sem'!$J15:$GJ15, 'FS Sem'!$J$4:$GJ$4, 'FS Ann'!AV$4)</f>
        <v>0</v>
      </c>
      <c r="AW15" s="16">
        <f xml:space="preserve"> SUMIFS('FS Sem'!$J15:$GJ15, 'FS Sem'!$J$4:$GJ$4, 'FS Ann'!AW$4)</f>
        <v>0</v>
      </c>
      <c r="AX15" s="16">
        <f xml:space="preserve"> SUMIFS('FS Sem'!$J15:$GJ15, 'FS Sem'!$J$4:$GJ$4, 'FS Ann'!AX$4)</f>
        <v>0</v>
      </c>
      <c r="AY15" s="16">
        <f xml:space="preserve"> SUMIFS('FS Sem'!$J15:$GJ15, 'FS Sem'!$J$4:$GJ$4, 'FS Ann'!AY$4)</f>
        <v>0</v>
      </c>
      <c r="AZ15" s="16">
        <f xml:space="preserve"> SUMIFS('FS Sem'!$J15:$GJ15, 'FS Sem'!$J$4:$GJ$4, 'FS Ann'!AZ$4)</f>
        <v>0</v>
      </c>
      <c r="BA15" s="16">
        <f xml:space="preserve"> SUMIFS('FS Sem'!$J15:$GJ15, 'FS Sem'!$J$4:$GJ$4, 'FS Ann'!BA$4)</f>
        <v>0</v>
      </c>
      <c r="BB15" s="16">
        <f xml:space="preserve"> SUMIFS('FS Sem'!$J15:$GJ15, 'FS Sem'!$J$4:$GJ$4, 'FS Ann'!BB$4)</f>
        <v>0</v>
      </c>
    </row>
    <row r="16" spans="1:54" outlineLevel="1" x14ac:dyDescent="0.25">
      <c r="A16" s="1"/>
      <c r="B16" s="1"/>
      <c r="C16" s="19"/>
      <c r="D16" s="84"/>
      <c r="E16" s="85" t="s">
        <v>52</v>
      </c>
      <c r="F16" s="85"/>
      <c r="G16" s="390" t="str">
        <f xml:space="preserve"> SMU</f>
        <v>$ 000s</v>
      </c>
      <c r="H16" s="85">
        <f t="shared" si="1"/>
        <v>268767.16324641235</v>
      </c>
      <c r="I16" s="85"/>
      <c r="J16" s="85">
        <f t="shared" ref="J16:BB16" si="3" xml:space="preserve"> J12 + SUM(J14:J15)</f>
        <v>0</v>
      </c>
      <c r="K16" s="85">
        <f t="shared" si="3"/>
        <v>0</v>
      </c>
      <c r="L16" s="85">
        <f t="shared" si="3"/>
        <v>0</v>
      </c>
      <c r="M16" s="85">
        <f t="shared" si="3"/>
        <v>9100.3816652513142</v>
      </c>
      <c r="N16" s="85">
        <f t="shared" si="3"/>
        <v>13111.814203295125</v>
      </c>
      <c r="O16" s="85">
        <f t="shared" si="3"/>
        <v>12828.540125268471</v>
      </c>
      <c r="P16" s="85">
        <f t="shared" si="3"/>
        <v>12541.480942313272</v>
      </c>
      <c r="Q16" s="85">
        <f t="shared" si="3"/>
        <v>12250.557199084182</v>
      </c>
      <c r="R16" s="85">
        <f t="shared" si="3"/>
        <v>11955.107080900769</v>
      </c>
      <c r="S16" s="85">
        <f t="shared" si="3"/>
        <v>11656.197877424642</v>
      </c>
      <c r="T16" s="85">
        <f t="shared" si="3"/>
        <v>11353.175898413177</v>
      </c>
      <c r="U16" s="85">
        <f t="shared" si="3"/>
        <v>11045.955164985335</v>
      </c>
      <c r="V16" s="85">
        <f t="shared" si="3"/>
        <v>10733.819299525039</v>
      </c>
      <c r="W16" s="85">
        <f t="shared" si="3"/>
        <v>10417.923664048849</v>
      </c>
      <c r="X16" s="85">
        <f t="shared" si="3"/>
        <v>10097.56067544796</v>
      </c>
      <c r="Y16" s="85">
        <f t="shared" si="3"/>
        <v>9772.6372929281642</v>
      </c>
      <c r="Z16" s="85">
        <f t="shared" si="3"/>
        <v>9442.3780747480232</v>
      </c>
      <c r="AA16" s="85">
        <f t="shared" si="3"/>
        <v>9108.0337202015326</v>
      </c>
      <c r="AB16" s="85">
        <f t="shared" si="3"/>
        <v>8768.8383073995719</v>
      </c>
      <c r="AC16" s="85">
        <f t="shared" si="3"/>
        <v>8424.6911508480443</v>
      </c>
      <c r="AD16" s="85">
        <f t="shared" si="3"/>
        <v>17988.711135502301</v>
      </c>
      <c r="AE16" s="85">
        <f t="shared" si="3"/>
        <v>27548.293898831005</v>
      </c>
      <c r="AF16" s="85">
        <f t="shared" si="3"/>
        <v>27188.65210418807</v>
      </c>
      <c r="AG16" s="85">
        <f t="shared" si="3"/>
        <v>13432.413765807512</v>
      </c>
      <c r="AH16" s="85">
        <f t="shared" si="3"/>
        <v>0</v>
      </c>
      <c r="AI16" s="85">
        <f t="shared" si="3"/>
        <v>0</v>
      </c>
      <c r="AJ16" s="85">
        <f t="shared" si="3"/>
        <v>0</v>
      </c>
      <c r="AK16" s="85">
        <f t="shared" si="3"/>
        <v>0</v>
      </c>
      <c r="AL16" s="85">
        <f t="shared" si="3"/>
        <v>0</v>
      </c>
      <c r="AM16" s="85">
        <f t="shared" si="3"/>
        <v>0</v>
      </c>
      <c r="AN16" s="85">
        <f t="shared" si="3"/>
        <v>0</v>
      </c>
      <c r="AO16" s="85">
        <f t="shared" si="3"/>
        <v>0</v>
      </c>
      <c r="AP16" s="85">
        <f t="shared" si="3"/>
        <v>0</v>
      </c>
      <c r="AQ16" s="85">
        <f t="shared" si="3"/>
        <v>0</v>
      </c>
      <c r="AR16" s="85">
        <f t="shared" si="3"/>
        <v>0</v>
      </c>
      <c r="AS16" s="85">
        <f t="shared" si="3"/>
        <v>0</v>
      </c>
      <c r="AT16" s="85">
        <f t="shared" si="3"/>
        <v>0</v>
      </c>
      <c r="AU16" s="85">
        <f t="shared" si="3"/>
        <v>0</v>
      </c>
      <c r="AV16" s="85">
        <f t="shared" si="3"/>
        <v>0</v>
      </c>
      <c r="AW16" s="85">
        <f t="shared" si="3"/>
        <v>0</v>
      </c>
      <c r="AX16" s="85">
        <f t="shared" si="3"/>
        <v>0</v>
      </c>
      <c r="AY16" s="85">
        <f t="shared" si="3"/>
        <v>0</v>
      </c>
      <c r="AZ16" s="85">
        <f t="shared" si="3"/>
        <v>0</v>
      </c>
      <c r="BA16" s="85">
        <f t="shared" si="3"/>
        <v>0</v>
      </c>
      <c r="BB16" s="85">
        <f t="shared" si="3"/>
        <v>0</v>
      </c>
    </row>
    <row r="17" spans="1:54" outlineLevel="1" x14ac:dyDescent="0.25">
      <c r="A17" s="1"/>
      <c r="B17" s="1"/>
      <c r="C17" s="19"/>
      <c r="D17" s="84"/>
      <c r="E17" s="16"/>
      <c r="F17" s="16"/>
      <c r="G17" s="389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outlineLevel="1" x14ac:dyDescent="0.25">
      <c r="A18" s="1"/>
      <c r="B18" s="1"/>
      <c r="C18" s="19"/>
      <c r="D18" s="84"/>
      <c r="E18" s="16" t="str">
        <f xml:space="preserve"> 'FS Sem'!E18</f>
        <v>Senior debt interest</v>
      </c>
      <c r="F18" s="16">
        <f xml:space="preserve"> 'FS Sem'!F18</f>
        <v>0</v>
      </c>
      <c r="G18" s="389" t="str">
        <f xml:space="preserve"> 'FS Sem'!G18</f>
        <v>$ 000s</v>
      </c>
      <c r="H18" s="16">
        <f t="shared" si="1"/>
        <v>-115609.17786397395</v>
      </c>
      <c r="I18" s="16"/>
      <c r="J18" s="16">
        <f xml:space="preserve"> SUMIFS('FS Sem'!$J18:$GJ18, 'FS Sem'!$J$4:$GJ$4, 'FS Ann'!J$4)</f>
        <v>0</v>
      </c>
      <c r="K18" s="16">
        <f xml:space="preserve"> SUMIFS('FS Sem'!$J18:$GJ18, 'FS Sem'!$J$4:$GJ$4, 'FS Ann'!K$4)</f>
        <v>0</v>
      </c>
      <c r="L18" s="16">
        <f xml:space="preserve"> SUMIFS('FS Sem'!$J18:$GJ18, 'FS Sem'!$J$4:$GJ$4, 'FS Ann'!L$4)</f>
        <v>0</v>
      </c>
      <c r="M18" s="16">
        <f xml:space="preserve"> SUMIFS('FS Sem'!$J18:$GJ18, 'FS Sem'!$J$4:$GJ$4, 'FS Ann'!M$4)</f>
        <v>-5938.613927428175</v>
      </c>
      <c r="N18" s="16">
        <f xml:space="preserve"> SUMIFS('FS Sem'!$J18:$GJ18, 'FS Sem'!$J$4:$GJ$4, 'FS Ann'!N$4)</f>
        <v>-11377.133108018879</v>
      </c>
      <c r="O18" s="16">
        <f xml:space="preserve"> SUMIFS('FS Sem'!$J18:$GJ18, 'FS Sem'!$J$4:$GJ$4, 'FS Ann'!O$4)</f>
        <v>-10820.290848188648</v>
      </c>
      <c r="P18" s="16">
        <f xml:space="preserve"> SUMIFS('FS Sem'!$J18:$GJ18, 'FS Sem'!$J$4:$GJ$4, 'FS Ann'!P$4)</f>
        <v>-10245.804551986332</v>
      </c>
      <c r="Q18" s="16">
        <f xml:space="preserve"> SUMIFS('FS Sem'!$J18:$GJ18, 'FS Sem'!$J$4:$GJ$4, 'FS Ann'!Q$4)</f>
        <v>-9680.3493157164085</v>
      </c>
      <c r="R18" s="16">
        <f xml:space="preserve"> SUMIFS('FS Sem'!$J18:$GJ18, 'FS Sem'!$J$4:$GJ$4, 'FS Ann'!R$4)</f>
        <v>-9242.1106992744772</v>
      </c>
      <c r="S18" s="16">
        <f xml:space="preserve"> SUMIFS('FS Sem'!$J18:$GJ18, 'FS Sem'!$J$4:$GJ$4, 'FS Ann'!S$4)</f>
        <v>-8801.9261586786342</v>
      </c>
      <c r="T18" s="16">
        <f xml:space="preserve"> SUMIFS('FS Sem'!$J18:$GJ18, 'FS Sem'!$J$4:$GJ$4, 'FS Ann'!T$4)</f>
        <v>-8142.7496499570771</v>
      </c>
      <c r="U18" s="16">
        <f xml:space="preserve"> SUMIFS('FS Sem'!$J18:$GJ18, 'FS Sem'!$J$4:$GJ$4, 'FS Ann'!U$4)</f>
        <v>-7483.033436690197</v>
      </c>
      <c r="V18" s="16">
        <f xml:space="preserve"> SUMIFS('FS Sem'!$J18:$GJ18, 'FS Sem'!$J$4:$GJ$4, 'FS Ann'!V$4)</f>
        <v>-6758.1270473314908</v>
      </c>
      <c r="W18" s="16">
        <f xml:space="preserve"> SUMIFS('FS Sem'!$J18:$GJ18, 'FS Sem'!$J$4:$GJ$4, 'FS Ann'!W$4)</f>
        <v>-6184.8066297451614</v>
      </c>
      <c r="X18" s="16">
        <f xml:space="preserve"> SUMIFS('FS Sem'!$J18:$GJ18, 'FS Sem'!$J$4:$GJ$4, 'FS Ann'!X$4)</f>
        <v>-5565.575043193533</v>
      </c>
      <c r="Y18" s="16">
        <f xml:space="preserve"> SUMIFS('FS Sem'!$J18:$GJ18, 'FS Sem'!$J$4:$GJ$4, 'FS Ann'!Y$4)</f>
        <v>-4772.9669476009549</v>
      </c>
      <c r="Z18" s="16">
        <f xml:space="preserve"> SUMIFS('FS Sem'!$J18:$GJ18, 'FS Sem'!$J$4:$GJ$4, 'FS Ann'!Z$4)</f>
        <v>-3922.9199392863839</v>
      </c>
      <c r="AA18" s="16">
        <f xml:space="preserve"> SUMIFS('FS Sem'!$J18:$GJ18, 'FS Sem'!$J$4:$GJ$4, 'FS Ann'!AA$4)</f>
        <v>-3054.5202262751286</v>
      </c>
      <c r="AB18" s="16">
        <f xml:space="preserve"> SUMIFS('FS Sem'!$J18:$GJ18, 'FS Sem'!$J$4:$GJ$4, 'FS Ann'!AB$4)</f>
        <v>-2153.0499260808365</v>
      </c>
      <c r="AC18" s="16">
        <f xml:space="preserve"> SUMIFS('FS Sem'!$J18:$GJ18, 'FS Sem'!$J$4:$GJ$4, 'FS Ann'!AC$4)</f>
        <v>-1220.6170333074176</v>
      </c>
      <c r="AD18" s="16">
        <f xml:space="preserve"> SUMIFS('FS Sem'!$J18:$GJ18, 'FS Sem'!$J$4:$GJ$4, 'FS Ann'!AD$4)</f>
        <v>-244.58337521422618</v>
      </c>
      <c r="AE18" s="16">
        <f xml:space="preserve"> SUMIFS('FS Sem'!$J18:$GJ18, 'FS Sem'!$J$4:$GJ$4, 'FS Ann'!AE$4)</f>
        <v>-2.4348500594189521E-12</v>
      </c>
      <c r="AF18" s="16">
        <f xml:space="preserve"> SUMIFS('FS Sem'!$J18:$GJ18, 'FS Sem'!$J$4:$GJ$4, 'FS Ann'!AF$4)</f>
        <v>-2.4371398841241093E-12</v>
      </c>
      <c r="AG18" s="16">
        <f xml:space="preserve"> SUMIFS('FS Sem'!$J18:$GJ18, 'FS Sem'!$J$4:$GJ$4, 'FS Ann'!AG$4)</f>
        <v>-1.2165043416542985E-12</v>
      </c>
      <c r="AH18" s="16">
        <f xml:space="preserve"> SUMIFS('FS Sem'!$J18:$GJ18, 'FS Sem'!$J$4:$GJ$4, 'FS Ann'!AH$4)</f>
        <v>0</v>
      </c>
      <c r="AI18" s="16">
        <f xml:space="preserve"> SUMIFS('FS Sem'!$J18:$GJ18, 'FS Sem'!$J$4:$GJ$4, 'FS Ann'!AI$4)</f>
        <v>0</v>
      </c>
      <c r="AJ18" s="16">
        <f xml:space="preserve"> SUMIFS('FS Sem'!$J18:$GJ18, 'FS Sem'!$J$4:$GJ$4, 'FS Ann'!AJ$4)</f>
        <v>0</v>
      </c>
      <c r="AK18" s="16">
        <f xml:space="preserve"> SUMIFS('FS Sem'!$J18:$GJ18, 'FS Sem'!$J$4:$GJ$4, 'FS Ann'!AK$4)</f>
        <v>0</v>
      </c>
      <c r="AL18" s="16">
        <f xml:space="preserve"> SUMIFS('FS Sem'!$J18:$GJ18, 'FS Sem'!$J$4:$GJ$4, 'FS Ann'!AL$4)</f>
        <v>0</v>
      </c>
      <c r="AM18" s="16">
        <f xml:space="preserve"> SUMIFS('FS Sem'!$J18:$GJ18, 'FS Sem'!$J$4:$GJ$4, 'FS Ann'!AM$4)</f>
        <v>0</v>
      </c>
      <c r="AN18" s="16">
        <f xml:space="preserve"> SUMIFS('FS Sem'!$J18:$GJ18, 'FS Sem'!$J$4:$GJ$4, 'FS Ann'!AN$4)</f>
        <v>0</v>
      </c>
      <c r="AO18" s="16">
        <f xml:space="preserve"> SUMIFS('FS Sem'!$J18:$GJ18, 'FS Sem'!$J$4:$GJ$4, 'FS Ann'!AO$4)</f>
        <v>0</v>
      </c>
      <c r="AP18" s="16">
        <f xml:space="preserve"> SUMIFS('FS Sem'!$J18:$GJ18, 'FS Sem'!$J$4:$GJ$4, 'FS Ann'!AP$4)</f>
        <v>0</v>
      </c>
      <c r="AQ18" s="16">
        <f xml:space="preserve"> SUMIFS('FS Sem'!$J18:$GJ18, 'FS Sem'!$J$4:$GJ$4, 'FS Ann'!AQ$4)</f>
        <v>0</v>
      </c>
      <c r="AR18" s="16">
        <f xml:space="preserve"> SUMIFS('FS Sem'!$J18:$GJ18, 'FS Sem'!$J$4:$GJ$4, 'FS Ann'!AR$4)</f>
        <v>0</v>
      </c>
      <c r="AS18" s="16">
        <f xml:space="preserve"> SUMIFS('FS Sem'!$J18:$GJ18, 'FS Sem'!$J$4:$GJ$4, 'FS Ann'!AS$4)</f>
        <v>0</v>
      </c>
      <c r="AT18" s="16">
        <f xml:space="preserve"> SUMIFS('FS Sem'!$J18:$GJ18, 'FS Sem'!$J$4:$GJ$4, 'FS Ann'!AT$4)</f>
        <v>0</v>
      </c>
      <c r="AU18" s="16">
        <f xml:space="preserve"> SUMIFS('FS Sem'!$J18:$GJ18, 'FS Sem'!$J$4:$GJ$4, 'FS Ann'!AU$4)</f>
        <v>0</v>
      </c>
      <c r="AV18" s="16">
        <f xml:space="preserve"> SUMIFS('FS Sem'!$J18:$GJ18, 'FS Sem'!$J$4:$GJ$4, 'FS Ann'!AV$4)</f>
        <v>0</v>
      </c>
      <c r="AW18" s="16">
        <f xml:space="preserve"> SUMIFS('FS Sem'!$J18:$GJ18, 'FS Sem'!$J$4:$GJ$4, 'FS Ann'!AW$4)</f>
        <v>0</v>
      </c>
      <c r="AX18" s="16">
        <f xml:space="preserve"> SUMIFS('FS Sem'!$J18:$GJ18, 'FS Sem'!$J$4:$GJ$4, 'FS Ann'!AX$4)</f>
        <v>0</v>
      </c>
      <c r="AY18" s="16">
        <f xml:space="preserve"> SUMIFS('FS Sem'!$J18:$GJ18, 'FS Sem'!$J$4:$GJ$4, 'FS Ann'!AY$4)</f>
        <v>0</v>
      </c>
      <c r="AZ18" s="16">
        <f xml:space="preserve"> SUMIFS('FS Sem'!$J18:$GJ18, 'FS Sem'!$J$4:$GJ$4, 'FS Ann'!AZ$4)</f>
        <v>0</v>
      </c>
      <c r="BA18" s="16">
        <f xml:space="preserve"> SUMIFS('FS Sem'!$J18:$GJ18, 'FS Sem'!$J$4:$GJ$4, 'FS Ann'!BA$4)</f>
        <v>0</v>
      </c>
      <c r="BB18" s="16">
        <f xml:space="preserve"> SUMIFS('FS Sem'!$J18:$GJ18, 'FS Sem'!$J$4:$GJ$4, 'FS Ann'!BB$4)</f>
        <v>0</v>
      </c>
    </row>
    <row r="19" spans="1:54" s="518" customFormat="1" outlineLevel="1" x14ac:dyDescent="0.25">
      <c r="A19" s="1"/>
      <c r="B19" s="1"/>
      <c r="C19" s="19"/>
      <c r="D19" s="84"/>
      <c r="E19" s="16" t="str">
        <f xml:space="preserve"> 'FS Sem'!E19</f>
        <v>Equity bridge interest</v>
      </c>
      <c r="F19" s="16">
        <f xml:space="preserve"> 'FS Sem'!F19</f>
        <v>0</v>
      </c>
      <c r="G19" s="389" t="str">
        <f xml:space="preserve"> 'FS Sem'!G19</f>
        <v>$ 000s</v>
      </c>
      <c r="H19" s="16">
        <f t="shared" ref="H19" si="4" xml:space="preserve"> SUM(J19:BB19)</f>
        <v>0</v>
      </c>
      <c r="I19" s="16"/>
      <c r="J19" s="16">
        <f xml:space="preserve"> SUMIFS('FS Sem'!$J19:$GJ19, 'FS Sem'!$J$4:$GJ$4, 'FS Ann'!J$4)</f>
        <v>0</v>
      </c>
      <c r="K19" s="16">
        <f xml:space="preserve"> SUMIFS('FS Sem'!$J19:$GJ19, 'FS Sem'!$J$4:$GJ$4, 'FS Ann'!K$4)</f>
        <v>0</v>
      </c>
      <c r="L19" s="16">
        <f xml:space="preserve"> SUMIFS('FS Sem'!$J19:$GJ19, 'FS Sem'!$J$4:$GJ$4, 'FS Ann'!L$4)</f>
        <v>0</v>
      </c>
      <c r="M19" s="16">
        <f xml:space="preserve"> SUMIFS('FS Sem'!$J19:$GJ19, 'FS Sem'!$J$4:$GJ$4, 'FS Ann'!M$4)</f>
        <v>0</v>
      </c>
      <c r="N19" s="16">
        <f xml:space="preserve"> SUMIFS('FS Sem'!$J19:$GJ19, 'FS Sem'!$J$4:$GJ$4, 'FS Ann'!N$4)</f>
        <v>0</v>
      </c>
      <c r="O19" s="16">
        <f xml:space="preserve"> SUMIFS('FS Sem'!$J19:$GJ19, 'FS Sem'!$J$4:$GJ$4, 'FS Ann'!O$4)</f>
        <v>0</v>
      </c>
      <c r="P19" s="16">
        <f xml:space="preserve"> SUMIFS('FS Sem'!$J19:$GJ19, 'FS Sem'!$J$4:$GJ$4, 'FS Ann'!P$4)</f>
        <v>0</v>
      </c>
      <c r="Q19" s="16">
        <f xml:space="preserve"> SUMIFS('FS Sem'!$J19:$GJ19, 'FS Sem'!$J$4:$GJ$4, 'FS Ann'!Q$4)</f>
        <v>0</v>
      </c>
      <c r="R19" s="16">
        <f xml:space="preserve"> SUMIFS('FS Sem'!$J19:$GJ19, 'FS Sem'!$J$4:$GJ$4, 'FS Ann'!R$4)</f>
        <v>0</v>
      </c>
      <c r="S19" s="16">
        <f xml:space="preserve"> SUMIFS('FS Sem'!$J19:$GJ19, 'FS Sem'!$J$4:$GJ$4, 'FS Ann'!S$4)</f>
        <v>0</v>
      </c>
      <c r="T19" s="16">
        <f xml:space="preserve"> SUMIFS('FS Sem'!$J19:$GJ19, 'FS Sem'!$J$4:$GJ$4, 'FS Ann'!T$4)</f>
        <v>0</v>
      </c>
      <c r="U19" s="16">
        <f xml:space="preserve"> SUMIFS('FS Sem'!$J19:$GJ19, 'FS Sem'!$J$4:$GJ$4, 'FS Ann'!U$4)</f>
        <v>0</v>
      </c>
      <c r="V19" s="16">
        <f xml:space="preserve"> SUMIFS('FS Sem'!$J19:$GJ19, 'FS Sem'!$J$4:$GJ$4, 'FS Ann'!V$4)</f>
        <v>0</v>
      </c>
      <c r="W19" s="16">
        <f xml:space="preserve"> SUMIFS('FS Sem'!$J19:$GJ19, 'FS Sem'!$J$4:$GJ$4, 'FS Ann'!W$4)</f>
        <v>0</v>
      </c>
      <c r="X19" s="16">
        <f xml:space="preserve"> SUMIFS('FS Sem'!$J19:$GJ19, 'FS Sem'!$J$4:$GJ$4, 'FS Ann'!X$4)</f>
        <v>0</v>
      </c>
      <c r="Y19" s="16">
        <f xml:space="preserve"> SUMIFS('FS Sem'!$J19:$GJ19, 'FS Sem'!$J$4:$GJ$4, 'FS Ann'!Y$4)</f>
        <v>0</v>
      </c>
      <c r="Z19" s="16">
        <f xml:space="preserve"> SUMIFS('FS Sem'!$J19:$GJ19, 'FS Sem'!$J$4:$GJ$4, 'FS Ann'!Z$4)</f>
        <v>0</v>
      </c>
      <c r="AA19" s="16">
        <f xml:space="preserve"> SUMIFS('FS Sem'!$J19:$GJ19, 'FS Sem'!$J$4:$GJ$4, 'FS Ann'!AA$4)</f>
        <v>0</v>
      </c>
      <c r="AB19" s="16">
        <f xml:space="preserve"> SUMIFS('FS Sem'!$J19:$GJ19, 'FS Sem'!$J$4:$GJ$4, 'FS Ann'!AB$4)</f>
        <v>0</v>
      </c>
      <c r="AC19" s="16">
        <f xml:space="preserve"> SUMIFS('FS Sem'!$J19:$GJ19, 'FS Sem'!$J$4:$GJ$4, 'FS Ann'!AC$4)</f>
        <v>0</v>
      </c>
      <c r="AD19" s="16">
        <f xml:space="preserve"> SUMIFS('FS Sem'!$J19:$GJ19, 'FS Sem'!$J$4:$GJ$4, 'FS Ann'!AD$4)</f>
        <v>0</v>
      </c>
      <c r="AE19" s="16">
        <f xml:space="preserve"> SUMIFS('FS Sem'!$J19:$GJ19, 'FS Sem'!$J$4:$GJ$4, 'FS Ann'!AE$4)</f>
        <v>0</v>
      </c>
      <c r="AF19" s="16">
        <f xml:space="preserve"> SUMIFS('FS Sem'!$J19:$GJ19, 'FS Sem'!$J$4:$GJ$4, 'FS Ann'!AF$4)</f>
        <v>0</v>
      </c>
      <c r="AG19" s="16">
        <f xml:space="preserve"> SUMIFS('FS Sem'!$J19:$GJ19, 'FS Sem'!$J$4:$GJ$4, 'FS Ann'!AG$4)</f>
        <v>0</v>
      </c>
      <c r="AH19" s="16">
        <f xml:space="preserve"> SUMIFS('FS Sem'!$J19:$GJ19, 'FS Sem'!$J$4:$GJ$4, 'FS Ann'!AH$4)</f>
        <v>0</v>
      </c>
      <c r="AI19" s="16">
        <f xml:space="preserve"> SUMIFS('FS Sem'!$J19:$GJ19, 'FS Sem'!$J$4:$GJ$4, 'FS Ann'!AI$4)</f>
        <v>0</v>
      </c>
      <c r="AJ19" s="16">
        <f xml:space="preserve"> SUMIFS('FS Sem'!$J19:$GJ19, 'FS Sem'!$J$4:$GJ$4, 'FS Ann'!AJ$4)</f>
        <v>0</v>
      </c>
      <c r="AK19" s="16">
        <f xml:space="preserve"> SUMIFS('FS Sem'!$J19:$GJ19, 'FS Sem'!$J$4:$GJ$4, 'FS Ann'!AK$4)</f>
        <v>0</v>
      </c>
      <c r="AL19" s="16">
        <f xml:space="preserve"> SUMIFS('FS Sem'!$J19:$GJ19, 'FS Sem'!$J$4:$GJ$4, 'FS Ann'!AL$4)</f>
        <v>0</v>
      </c>
      <c r="AM19" s="16">
        <f xml:space="preserve"> SUMIFS('FS Sem'!$J19:$GJ19, 'FS Sem'!$J$4:$GJ$4, 'FS Ann'!AM$4)</f>
        <v>0</v>
      </c>
      <c r="AN19" s="16">
        <f xml:space="preserve"> SUMIFS('FS Sem'!$J19:$GJ19, 'FS Sem'!$J$4:$GJ$4, 'FS Ann'!AN$4)</f>
        <v>0</v>
      </c>
      <c r="AO19" s="16">
        <f xml:space="preserve"> SUMIFS('FS Sem'!$J19:$GJ19, 'FS Sem'!$J$4:$GJ$4, 'FS Ann'!AO$4)</f>
        <v>0</v>
      </c>
      <c r="AP19" s="16">
        <f xml:space="preserve"> SUMIFS('FS Sem'!$J19:$GJ19, 'FS Sem'!$J$4:$GJ$4, 'FS Ann'!AP$4)</f>
        <v>0</v>
      </c>
      <c r="AQ19" s="16">
        <f xml:space="preserve"> SUMIFS('FS Sem'!$J19:$GJ19, 'FS Sem'!$J$4:$GJ$4, 'FS Ann'!AQ$4)</f>
        <v>0</v>
      </c>
      <c r="AR19" s="16">
        <f xml:space="preserve"> SUMIFS('FS Sem'!$J19:$GJ19, 'FS Sem'!$J$4:$GJ$4, 'FS Ann'!AR$4)</f>
        <v>0</v>
      </c>
      <c r="AS19" s="16">
        <f xml:space="preserve"> SUMIFS('FS Sem'!$J19:$GJ19, 'FS Sem'!$J$4:$GJ$4, 'FS Ann'!AS$4)</f>
        <v>0</v>
      </c>
      <c r="AT19" s="16">
        <f xml:space="preserve"> SUMIFS('FS Sem'!$J19:$GJ19, 'FS Sem'!$J$4:$GJ$4, 'FS Ann'!AT$4)</f>
        <v>0</v>
      </c>
      <c r="AU19" s="16">
        <f xml:space="preserve"> SUMIFS('FS Sem'!$J19:$GJ19, 'FS Sem'!$J$4:$GJ$4, 'FS Ann'!AU$4)</f>
        <v>0</v>
      </c>
      <c r="AV19" s="16">
        <f xml:space="preserve"> SUMIFS('FS Sem'!$J19:$GJ19, 'FS Sem'!$J$4:$GJ$4, 'FS Ann'!AV$4)</f>
        <v>0</v>
      </c>
      <c r="AW19" s="16">
        <f xml:space="preserve"> SUMIFS('FS Sem'!$J19:$GJ19, 'FS Sem'!$J$4:$GJ$4, 'FS Ann'!AW$4)</f>
        <v>0</v>
      </c>
      <c r="AX19" s="16">
        <f xml:space="preserve"> SUMIFS('FS Sem'!$J19:$GJ19, 'FS Sem'!$J$4:$GJ$4, 'FS Ann'!AX$4)</f>
        <v>0</v>
      </c>
      <c r="AY19" s="16">
        <f xml:space="preserve"> SUMIFS('FS Sem'!$J19:$GJ19, 'FS Sem'!$J$4:$GJ$4, 'FS Ann'!AY$4)</f>
        <v>0</v>
      </c>
      <c r="AZ19" s="16">
        <f xml:space="preserve"> SUMIFS('FS Sem'!$J19:$GJ19, 'FS Sem'!$J$4:$GJ$4, 'FS Ann'!AZ$4)</f>
        <v>0</v>
      </c>
      <c r="BA19" s="16">
        <f xml:space="preserve"> SUMIFS('FS Sem'!$J19:$GJ19, 'FS Sem'!$J$4:$GJ$4, 'FS Ann'!BA$4)</f>
        <v>0</v>
      </c>
      <c r="BB19" s="16">
        <f xml:space="preserve"> SUMIFS('FS Sem'!$J19:$GJ19, 'FS Sem'!$J$4:$GJ$4, 'FS Ann'!BB$4)</f>
        <v>0</v>
      </c>
    </row>
    <row r="20" spans="1:54" outlineLevel="1" x14ac:dyDescent="0.25">
      <c r="A20" s="1"/>
      <c r="B20" s="1"/>
      <c r="C20" s="19"/>
      <c r="D20" s="84"/>
      <c r="E20" s="16" t="str">
        <f xml:space="preserve"> 'FS Sem'!E20</f>
        <v>Shareholder loan interest expense</v>
      </c>
      <c r="F20" s="16">
        <f xml:space="preserve"> 'FS Sem'!F20</f>
        <v>0</v>
      </c>
      <c r="G20" s="389" t="str">
        <f xml:space="preserve"> 'FS Sem'!G20</f>
        <v>$ 000s</v>
      </c>
      <c r="H20" s="16">
        <f t="shared" si="1"/>
        <v>-125351.89588671886</v>
      </c>
      <c r="I20" s="16"/>
      <c r="J20" s="16">
        <f xml:space="preserve"> SUMIFS('FS Sem'!$J20:$GJ20, 'FS Sem'!$J$4:$GJ$4, 'FS Ann'!J$4)</f>
        <v>0</v>
      </c>
      <c r="K20" s="16">
        <f xml:space="preserve"> SUMIFS('FS Sem'!$J20:$GJ20, 'FS Sem'!$J$4:$GJ$4, 'FS Ann'!K$4)</f>
        <v>0</v>
      </c>
      <c r="L20" s="16">
        <f xml:space="preserve"> SUMIFS('FS Sem'!$J20:$GJ20, 'FS Sem'!$J$4:$GJ$4, 'FS Ann'!L$4)</f>
        <v>0</v>
      </c>
      <c r="M20" s="16">
        <f xml:space="preserve"> SUMIFS('FS Sem'!$J20:$GJ20, 'FS Sem'!$J$4:$GJ$4, 'FS Ann'!M$4)</f>
        <v>-4109.450601030725</v>
      </c>
      <c r="N20" s="16">
        <f xml:space="preserve"> SUMIFS('FS Sem'!$J20:$GJ20, 'FS Sem'!$J$4:$GJ$4, 'FS Ann'!N$4)</f>
        <v>-8135.4359593661229</v>
      </c>
      <c r="O20" s="16">
        <f xml:space="preserve"> SUMIFS('FS Sem'!$J20:$GJ20, 'FS Sem'!$J$4:$GJ$4, 'FS Ann'!O$4)</f>
        <v>-8012.5222481404453</v>
      </c>
      <c r="P20" s="16">
        <f xml:space="preserve"> SUMIFS('FS Sem'!$J20:$GJ20, 'FS Sem'!$J$4:$GJ$4, 'FS Ann'!P$4)</f>
        <v>-7885.7134227555998</v>
      </c>
      <c r="Q20" s="16">
        <f xml:space="preserve"> SUMIFS('FS Sem'!$J20:$GJ20, 'FS Sem'!$J$4:$GJ$4, 'FS Ann'!Q$4)</f>
        <v>-7753.4378036157832</v>
      </c>
      <c r="R20" s="16">
        <f xml:space="preserve"> SUMIFS('FS Sem'!$J20:$GJ20, 'FS Sem'!$J$4:$GJ$4, 'FS Ann'!R$4)</f>
        <v>-7618.1977845657493</v>
      </c>
      <c r="S20" s="16">
        <f xml:space="preserve"> SUMIFS('FS Sem'!$J20:$GJ20, 'FS Sem'!$J$4:$GJ$4, 'FS Ann'!S$4)</f>
        <v>-7477.6458280890793</v>
      </c>
      <c r="T20" s="16">
        <f xml:space="preserve"> SUMIFS('FS Sem'!$J20:$GJ20, 'FS Sem'!$J$4:$GJ$4, 'FS Ann'!T$4)</f>
        <v>-7332.3373260781736</v>
      </c>
      <c r="U20" s="16">
        <f xml:space="preserve"> SUMIFS('FS Sem'!$J20:$GJ20, 'FS Sem'!$J$4:$GJ$4, 'FS Ann'!U$4)</f>
        <v>-7180.3447550743949</v>
      </c>
      <c r="V20" s="16">
        <f xml:space="preserve"> SUMIFS('FS Sem'!$J20:$GJ20, 'FS Sem'!$J$4:$GJ$4, 'FS Ann'!V$4)</f>
        <v>-7023.9599345337538</v>
      </c>
      <c r="W20" s="16">
        <f xml:space="preserve"> SUMIFS('FS Sem'!$J20:$GJ20, 'FS Sem'!$J$4:$GJ$4, 'FS Ann'!W$4)</f>
        <v>-6860.8007884046947</v>
      </c>
      <c r="X20" s="16">
        <f xml:space="preserve"> SUMIFS('FS Sem'!$J20:$GJ20, 'FS Sem'!$J$4:$GJ$4, 'FS Ann'!X$4)</f>
        <v>-6691.260817181239</v>
      </c>
      <c r="Y20" s="16">
        <f xml:space="preserve"> SUMIFS('FS Sem'!$J20:$GJ20, 'FS Sem'!$J$4:$GJ$4, 'FS Ann'!Y$4)</f>
        <v>-6513.3402935634595</v>
      </c>
      <c r="Z20" s="16">
        <f xml:space="preserve"> SUMIFS('FS Sem'!$J20:$GJ20, 'FS Sem'!$J$4:$GJ$4, 'FS Ann'!Z$4)</f>
        <v>-6329.0717153298856</v>
      </c>
      <c r="AA20" s="16">
        <f xml:space="preserve"> SUMIFS('FS Sem'!$J20:$GJ20, 'FS Sem'!$J$4:$GJ$4, 'FS Ann'!AA$4)</f>
        <v>-6135.9965283412048</v>
      </c>
      <c r="AB20" s="16">
        <f xml:space="preserve"> SUMIFS('FS Sem'!$J20:$GJ20, 'FS Sem'!$J$4:$GJ$4, 'FS Ann'!AB$4)</f>
        <v>-5934.2934069935091</v>
      </c>
      <c r="AC20" s="16">
        <f xml:space="preserve"> SUMIFS('FS Sem'!$J20:$GJ20, 'FS Sem'!$J$4:$GJ$4, 'FS Ann'!AC$4)</f>
        <v>-5721.8388225550971</v>
      </c>
      <c r="AD20" s="16">
        <f xml:space="preserve"> SUMIFS('FS Sem'!$J20:$GJ20, 'FS Sem'!$J$4:$GJ$4, 'FS Ann'!AD$4)</f>
        <v>-4832.7883029499499</v>
      </c>
      <c r="AE20" s="16">
        <f xml:space="preserve"> SUMIFS('FS Sem'!$J20:$GJ20, 'FS Sem'!$J$4:$GJ$4, 'FS Ann'!AE$4)</f>
        <v>-2986.4310725959358</v>
      </c>
      <c r="AF20" s="16">
        <f xml:space="preserve"> SUMIFS('FS Sem'!$J20:$GJ20, 'FS Sem'!$J$4:$GJ$4, 'FS Ann'!AF$4)</f>
        <v>-817.0284755540315</v>
      </c>
      <c r="AG20" s="16">
        <f xml:space="preserve"> SUMIFS('FS Sem'!$J20:$GJ20, 'FS Sem'!$J$4:$GJ$4, 'FS Ann'!AG$4)</f>
        <v>0</v>
      </c>
      <c r="AH20" s="16">
        <f xml:space="preserve"> SUMIFS('FS Sem'!$J20:$GJ20, 'FS Sem'!$J$4:$GJ$4, 'FS Ann'!AH$4)</f>
        <v>0</v>
      </c>
      <c r="AI20" s="16">
        <f xml:space="preserve"> SUMIFS('FS Sem'!$J20:$GJ20, 'FS Sem'!$J$4:$GJ$4, 'FS Ann'!AI$4)</f>
        <v>0</v>
      </c>
      <c r="AJ20" s="16">
        <f xml:space="preserve"> SUMIFS('FS Sem'!$J20:$GJ20, 'FS Sem'!$J$4:$GJ$4, 'FS Ann'!AJ$4)</f>
        <v>0</v>
      </c>
      <c r="AK20" s="16">
        <f xml:space="preserve"> SUMIFS('FS Sem'!$J20:$GJ20, 'FS Sem'!$J$4:$GJ$4, 'FS Ann'!AK$4)</f>
        <v>0</v>
      </c>
      <c r="AL20" s="16">
        <f xml:space="preserve"> SUMIFS('FS Sem'!$J20:$GJ20, 'FS Sem'!$J$4:$GJ$4, 'FS Ann'!AL$4)</f>
        <v>0</v>
      </c>
      <c r="AM20" s="16">
        <f xml:space="preserve"> SUMIFS('FS Sem'!$J20:$GJ20, 'FS Sem'!$J$4:$GJ$4, 'FS Ann'!AM$4)</f>
        <v>0</v>
      </c>
      <c r="AN20" s="16">
        <f xml:space="preserve"> SUMIFS('FS Sem'!$J20:$GJ20, 'FS Sem'!$J$4:$GJ$4, 'FS Ann'!AN$4)</f>
        <v>0</v>
      </c>
      <c r="AO20" s="16">
        <f xml:space="preserve"> SUMIFS('FS Sem'!$J20:$GJ20, 'FS Sem'!$J$4:$GJ$4, 'FS Ann'!AO$4)</f>
        <v>0</v>
      </c>
      <c r="AP20" s="16">
        <f xml:space="preserve"> SUMIFS('FS Sem'!$J20:$GJ20, 'FS Sem'!$J$4:$GJ$4, 'FS Ann'!AP$4)</f>
        <v>0</v>
      </c>
      <c r="AQ20" s="16">
        <f xml:space="preserve"> SUMIFS('FS Sem'!$J20:$GJ20, 'FS Sem'!$J$4:$GJ$4, 'FS Ann'!AQ$4)</f>
        <v>0</v>
      </c>
      <c r="AR20" s="16">
        <f xml:space="preserve"> SUMIFS('FS Sem'!$J20:$GJ20, 'FS Sem'!$J$4:$GJ$4, 'FS Ann'!AR$4)</f>
        <v>0</v>
      </c>
      <c r="AS20" s="16">
        <f xml:space="preserve"> SUMIFS('FS Sem'!$J20:$GJ20, 'FS Sem'!$J$4:$GJ$4, 'FS Ann'!AS$4)</f>
        <v>0</v>
      </c>
      <c r="AT20" s="16">
        <f xml:space="preserve"> SUMIFS('FS Sem'!$J20:$GJ20, 'FS Sem'!$J$4:$GJ$4, 'FS Ann'!AT$4)</f>
        <v>0</v>
      </c>
      <c r="AU20" s="16">
        <f xml:space="preserve"> SUMIFS('FS Sem'!$J20:$GJ20, 'FS Sem'!$J$4:$GJ$4, 'FS Ann'!AU$4)</f>
        <v>0</v>
      </c>
      <c r="AV20" s="16">
        <f xml:space="preserve"> SUMIFS('FS Sem'!$J20:$GJ20, 'FS Sem'!$J$4:$GJ$4, 'FS Ann'!AV$4)</f>
        <v>0</v>
      </c>
      <c r="AW20" s="16">
        <f xml:space="preserve"> SUMIFS('FS Sem'!$J20:$GJ20, 'FS Sem'!$J$4:$GJ$4, 'FS Ann'!AW$4)</f>
        <v>0</v>
      </c>
      <c r="AX20" s="16">
        <f xml:space="preserve"> SUMIFS('FS Sem'!$J20:$GJ20, 'FS Sem'!$J$4:$GJ$4, 'FS Ann'!AX$4)</f>
        <v>0</v>
      </c>
      <c r="AY20" s="16">
        <f xml:space="preserve"> SUMIFS('FS Sem'!$J20:$GJ20, 'FS Sem'!$J$4:$GJ$4, 'FS Ann'!AY$4)</f>
        <v>0</v>
      </c>
      <c r="AZ20" s="16">
        <f xml:space="preserve"> SUMIFS('FS Sem'!$J20:$GJ20, 'FS Sem'!$J$4:$GJ$4, 'FS Ann'!AZ$4)</f>
        <v>0</v>
      </c>
      <c r="BA20" s="16">
        <f xml:space="preserve"> SUMIFS('FS Sem'!$J20:$GJ20, 'FS Sem'!$J$4:$GJ$4, 'FS Ann'!BA$4)</f>
        <v>0</v>
      </c>
      <c r="BB20" s="16">
        <f xml:space="preserve"> SUMIFS('FS Sem'!$J20:$GJ20, 'FS Sem'!$J$4:$GJ$4, 'FS Ann'!BB$4)</f>
        <v>0</v>
      </c>
    </row>
    <row r="21" spans="1:54" outlineLevel="1" x14ac:dyDescent="0.25">
      <c r="A21" s="1"/>
      <c r="B21" s="1"/>
      <c r="C21" s="19"/>
      <c r="D21" s="84"/>
      <c r="E21" s="85" t="s">
        <v>53</v>
      </c>
      <c r="F21" s="85"/>
      <c r="G21" s="390" t="str">
        <f xml:space="preserve"> SMU</f>
        <v>$ 000s</v>
      </c>
      <c r="H21" s="85">
        <f t="shared" si="1"/>
        <v>27806.089495719563</v>
      </c>
      <c r="I21" s="85"/>
      <c r="J21" s="85">
        <f t="shared" ref="J21:BB21" si="5">J16 + SUM(J18:J20)</f>
        <v>0</v>
      </c>
      <c r="K21" s="85">
        <f t="shared" si="5"/>
        <v>0</v>
      </c>
      <c r="L21" s="85">
        <f t="shared" si="5"/>
        <v>0</v>
      </c>
      <c r="M21" s="85">
        <f t="shared" si="5"/>
        <v>-947.68286320758671</v>
      </c>
      <c r="N21" s="85">
        <f t="shared" si="5"/>
        <v>-6400.7548640898785</v>
      </c>
      <c r="O21" s="85">
        <f t="shared" si="5"/>
        <v>-6004.2729710606218</v>
      </c>
      <c r="P21" s="85">
        <f t="shared" si="5"/>
        <v>-5590.0370324286596</v>
      </c>
      <c r="Q21" s="85">
        <f t="shared" si="5"/>
        <v>-5183.2299202480099</v>
      </c>
      <c r="R21" s="85">
        <f t="shared" si="5"/>
        <v>-4905.2014029394595</v>
      </c>
      <c r="S21" s="85">
        <f t="shared" si="5"/>
        <v>-4623.3741093430726</v>
      </c>
      <c r="T21" s="85">
        <f t="shared" si="5"/>
        <v>-4121.9110776220732</v>
      </c>
      <c r="U21" s="85">
        <f t="shared" si="5"/>
        <v>-3617.4230267792573</v>
      </c>
      <c r="V21" s="85">
        <f t="shared" si="5"/>
        <v>-3048.2676823402053</v>
      </c>
      <c r="W21" s="85">
        <f t="shared" si="5"/>
        <v>-2627.6837541010063</v>
      </c>
      <c r="X21" s="85">
        <f t="shared" si="5"/>
        <v>-2159.2751849268134</v>
      </c>
      <c r="Y21" s="85">
        <f t="shared" si="5"/>
        <v>-1513.6699482362492</v>
      </c>
      <c r="Z21" s="85">
        <f t="shared" si="5"/>
        <v>-809.61357986824623</v>
      </c>
      <c r="AA21" s="85">
        <f t="shared" si="5"/>
        <v>-82.483034414801295</v>
      </c>
      <c r="AB21" s="85">
        <f t="shared" si="5"/>
        <v>681.49497432522639</v>
      </c>
      <c r="AC21" s="85">
        <f t="shared" si="5"/>
        <v>1482.2352949855294</v>
      </c>
      <c r="AD21" s="85">
        <f t="shared" si="5"/>
        <v>12911.339457338125</v>
      </c>
      <c r="AE21" s="85">
        <f t="shared" si="5"/>
        <v>24561.862826235068</v>
      </c>
      <c r="AF21" s="85">
        <f t="shared" si="5"/>
        <v>26371.623628634035</v>
      </c>
      <c r="AG21" s="85">
        <f t="shared" si="5"/>
        <v>13432.413765807511</v>
      </c>
      <c r="AH21" s="85">
        <f t="shared" si="5"/>
        <v>0</v>
      </c>
      <c r="AI21" s="85">
        <f t="shared" si="5"/>
        <v>0</v>
      </c>
      <c r="AJ21" s="85">
        <f t="shared" si="5"/>
        <v>0</v>
      </c>
      <c r="AK21" s="85">
        <f t="shared" si="5"/>
        <v>0</v>
      </c>
      <c r="AL21" s="85">
        <f t="shared" si="5"/>
        <v>0</v>
      </c>
      <c r="AM21" s="85">
        <f t="shared" si="5"/>
        <v>0</v>
      </c>
      <c r="AN21" s="85">
        <f t="shared" si="5"/>
        <v>0</v>
      </c>
      <c r="AO21" s="85">
        <f t="shared" si="5"/>
        <v>0</v>
      </c>
      <c r="AP21" s="85">
        <f t="shared" si="5"/>
        <v>0</v>
      </c>
      <c r="AQ21" s="85">
        <f t="shared" si="5"/>
        <v>0</v>
      </c>
      <c r="AR21" s="85">
        <f t="shared" si="5"/>
        <v>0</v>
      </c>
      <c r="AS21" s="85">
        <f t="shared" si="5"/>
        <v>0</v>
      </c>
      <c r="AT21" s="85">
        <f t="shared" si="5"/>
        <v>0</v>
      </c>
      <c r="AU21" s="85">
        <f t="shared" si="5"/>
        <v>0</v>
      </c>
      <c r="AV21" s="85">
        <f t="shared" si="5"/>
        <v>0</v>
      </c>
      <c r="AW21" s="85">
        <f t="shared" si="5"/>
        <v>0</v>
      </c>
      <c r="AX21" s="85">
        <f t="shared" si="5"/>
        <v>0</v>
      </c>
      <c r="AY21" s="85">
        <f t="shared" si="5"/>
        <v>0</v>
      </c>
      <c r="AZ21" s="85">
        <f t="shared" si="5"/>
        <v>0</v>
      </c>
      <c r="BA21" s="85">
        <f t="shared" si="5"/>
        <v>0</v>
      </c>
      <c r="BB21" s="85">
        <f t="shared" si="5"/>
        <v>0</v>
      </c>
    </row>
    <row r="22" spans="1:54" outlineLevel="1" x14ac:dyDescent="0.25">
      <c r="A22" s="1"/>
      <c r="B22" s="1"/>
      <c r="C22" s="19"/>
      <c r="D22" s="84"/>
      <c r="E22" s="16"/>
      <c r="F22" s="16"/>
      <c r="G22" s="389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outlineLevel="1" x14ac:dyDescent="0.25">
      <c r="A23" s="1"/>
      <c r="B23" s="1"/>
      <c r="C23" s="19"/>
      <c r="D23" s="84"/>
      <c r="E23" s="16" t="str">
        <f xml:space="preserve"> 'FS Sem'!E23</f>
        <v>Corporate income tax expense</v>
      </c>
      <c r="F23" s="16">
        <f xml:space="preserve"> 'FS Sem'!F23</f>
        <v>0</v>
      </c>
      <c r="G23" s="389" t="str">
        <f xml:space="preserve"> 'FS Sem'!G23</f>
        <v>$ 000s</v>
      </c>
      <c r="H23" s="16">
        <f t="shared" si="1"/>
        <v>-5066.4247340459879</v>
      </c>
      <c r="I23" s="16"/>
      <c r="J23" s="16">
        <f xml:space="preserve"> SUMIFS('FS Sem'!$J23:$GJ23, 'FS Sem'!$J$4:$GJ$4, 'FS Ann'!J$4)</f>
        <v>0</v>
      </c>
      <c r="K23" s="16">
        <f xml:space="preserve"> SUMIFS('FS Sem'!$J23:$GJ23, 'FS Sem'!$J$4:$GJ$4, 'FS Ann'!K$4)</f>
        <v>0</v>
      </c>
      <c r="L23" s="16">
        <f xml:space="preserve"> SUMIFS('FS Sem'!$J23:$GJ23, 'FS Sem'!$J$4:$GJ$4, 'FS Ann'!L$4)</f>
        <v>0</v>
      </c>
      <c r="M23" s="16">
        <f xml:space="preserve"> SUMIFS('FS Sem'!$J23:$GJ23, 'FS Sem'!$J$4:$GJ$4, 'FS Ann'!M$4)</f>
        <v>684.32973773943922</v>
      </c>
      <c r="N23" s="16">
        <f xml:space="preserve"> SUMIFS('FS Sem'!$J23:$GJ23, 'FS Sem'!$J$4:$GJ$4, 'FS Ann'!N$4)</f>
        <v>1280.1509728179753</v>
      </c>
      <c r="O23" s="16">
        <f xml:space="preserve"> SUMIFS('FS Sem'!$J23:$GJ23, 'FS Sem'!$J$4:$GJ$4, 'FS Ann'!O$4)</f>
        <v>1200.8545942121248</v>
      </c>
      <c r="P23" s="16">
        <f xml:space="preserve"> SUMIFS('FS Sem'!$J23:$GJ23, 'FS Sem'!$J$4:$GJ$4, 'FS Ann'!P$4)</f>
        <v>1118.0074064857326</v>
      </c>
      <c r="Q23" s="16">
        <f xml:space="preserve"> SUMIFS('FS Sem'!$J23:$GJ23, 'FS Sem'!$J$4:$GJ$4, 'FS Ann'!Q$4)</f>
        <v>1036.645984049602</v>
      </c>
      <c r="R23" s="16">
        <f xml:space="preserve"> SUMIFS('FS Sem'!$J23:$GJ23, 'FS Sem'!$J$4:$GJ$4, 'FS Ann'!R$4)</f>
        <v>981.04028058789163</v>
      </c>
      <c r="S23" s="16">
        <f xml:space="preserve"> SUMIFS('FS Sem'!$J23:$GJ23, 'FS Sem'!$J$4:$GJ$4, 'FS Ann'!S$4)</f>
        <v>924.67482186861457</v>
      </c>
      <c r="T23" s="16">
        <f xml:space="preserve"> SUMIFS('FS Sem'!$J23:$GJ23, 'FS Sem'!$J$4:$GJ$4, 'FS Ann'!T$4)</f>
        <v>824.38221552441451</v>
      </c>
      <c r="U23" s="16">
        <f xml:space="preserve"> SUMIFS('FS Sem'!$J23:$GJ23, 'FS Sem'!$J$4:$GJ$4, 'FS Ann'!U$4)</f>
        <v>723.48460535585093</v>
      </c>
      <c r="V23" s="16">
        <f xml:space="preserve"> SUMIFS('FS Sem'!$J23:$GJ23, 'FS Sem'!$J$4:$GJ$4, 'FS Ann'!V$4)</f>
        <v>609.65353646804101</v>
      </c>
      <c r="W23" s="16">
        <f xml:space="preserve"> SUMIFS('FS Sem'!$J23:$GJ23, 'FS Sem'!$J$4:$GJ$4, 'FS Ann'!W$4)</f>
        <v>525.53675082020209</v>
      </c>
      <c r="X23" s="16">
        <f xml:space="preserve"> SUMIFS('FS Sem'!$J23:$GJ23, 'FS Sem'!$J$4:$GJ$4, 'FS Ann'!X$4)</f>
        <v>431.85503698536309</v>
      </c>
      <c r="Y23" s="16">
        <f xml:space="preserve"> SUMIFS('FS Sem'!$J23:$GJ23, 'FS Sem'!$J$4:$GJ$4, 'FS Ann'!Y$4)</f>
        <v>302.73398964724913</v>
      </c>
      <c r="Z23" s="16">
        <f xml:space="preserve"> SUMIFS('FS Sem'!$J23:$GJ23, 'FS Sem'!$J$4:$GJ$4, 'FS Ann'!Z$4)</f>
        <v>161.92271597364999</v>
      </c>
      <c r="AA23" s="16">
        <f xml:space="preserve"> SUMIFS('FS Sem'!$J23:$GJ23, 'FS Sem'!$J$4:$GJ$4, 'FS Ann'!AA$4)</f>
        <v>16.49660688296099</v>
      </c>
      <c r="AB23" s="16">
        <f xml:space="preserve"> SUMIFS('FS Sem'!$J23:$GJ23, 'FS Sem'!$J$4:$GJ$4, 'FS Ann'!AB$4)</f>
        <v>-136.29899486504601</v>
      </c>
      <c r="AC23" s="16">
        <f xml:space="preserve"> SUMIFS('FS Sem'!$J23:$GJ23, 'FS Sem'!$J$4:$GJ$4, 'FS Ann'!AC$4)</f>
        <v>-296.44705899710516</v>
      </c>
      <c r="AD23" s="16">
        <f xml:space="preserve"> SUMIFS('FS Sem'!$J23:$GJ23, 'FS Sem'!$J$4:$GJ$4, 'FS Ann'!AD$4)</f>
        <v>-2582.2678914676244</v>
      </c>
      <c r="AE23" s="16">
        <f xml:space="preserve"> SUMIFS('FS Sem'!$J23:$GJ23, 'FS Sem'!$J$4:$GJ$4, 'FS Ann'!AE$4)</f>
        <v>-4912.372565247013</v>
      </c>
      <c r="AF23" s="16">
        <f xml:space="preserve"> SUMIFS('FS Sem'!$J23:$GJ23, 'FS Sem'!$J$4:$GJ$4, 'FS Ann'!AF$4)</f>
        <v>-5274.3247257268076</v>
      </c>
      <c r="AG23" s="16">
        <f xml:space="preserve"> SUMIFS('FS Sem'!$J23:$GJ23, 'FS Sem'!$J$4:$GJ$4, 'FS Ann'!AG$4)</f>
        <v>-2686.4827531615024</v>
      </c>
      <c r="AH23" s="16">
        <f xml:space="preserve"> SUMIFS('FS Sem'!$J23:$GJ23, 'FS Sem'!$J$4:$GJ$4, 'FS Ann'!AH$4)</f>
        <v>0</v>
      </c>
      <c r="AI23" s="16">
        <f xml:space="preserve"> SUMIFS('FS Sem'!$J23:$GJ23, 'FS Sem'!$J$4:$GJ$4, 'FS Ann'!AI$4)</f>
        <v>0</v>
      </c>
      <c r="AJ23" s="16">
        <f xml:space="preserve"> SUMIFS('FS Sem'!$J23:$GJ23, 'FS Sem'!$J$4:$GJ$4, 'FS Ann'!AJ$4)</f>
        <v>0</v>
      </c>
      <c r="AK23" s="16">
        <f xml:space="preserve"> SUMIFS('FS Sem'!$J23:$GJ23, 'FS Sem'!$J$4:$GJ$4, 'FS Ann'!AK$4)</f>
        <v>0</v>
      </c>
      <c r="AL23" s="16">
        <f xml:space="preserve"> SUMIFS('FS Sem'!$J23:$GJ23, 'FS Sem'!$J$4:$GJ$4, 'FS Ann'!AL$4)</f>
        <v>0</v>
      </c>
      <c r="AM23" s="16">
        <f xml:space="preserve"> SUMIFS('FS Sem'!$J23:$GJ23, 'FS Sem'!$J$4:$GJ$4, 'FS Ann'!AM$4)</f>
        <v>0</v>
      </c>
      <c r="AN23" s="16">
        <f xml:space="preserve"> SUMIFS('FS Sem'!$J23:$GJ23, 'FS Sem'!$J$4:$GJ$4, 'FS Ann'!AN$4)</f>
        <v>0</v>
      </c>
      <c r="AO23" s="16">
        <f xml:space="preserve"> SUMIFS('FS Sem'!$J23:$GJ23, 'FS Sem'!$J$4:$GJ$4, 'FS Ann'!AO$4)</f>
        <v>0</v>
      </c>
      <c r="AP23" s="16">
        <f xml:space="preserve"> SUMIFS('FS Sem'!$J23:$GJ23, 'FS Sem'!$J$4:$GJ$4, 'FS Ann'!AP$4)</f>
        <v>0</v>
      </c>
      <c r="AQ23" s="16">
        <f xml:space="preserve"> SUMIFS('FS Sem'!$J23:$GJ23, 'FS Sem'!$J$4:$GJ$4, 'FS Ann'!AQ$4)</f>
        <v>0</v>
      </c>
      <c r="AR23" s="16">
        <f xml:space="preserve"> SUMIFS('FS Sem'!$J23:$GJ23, 'FS Sem'!$J$4:$GJ$4, 'FS Ann'!AR$4)</f>
        <v>0</v>
      </c>
      <c r="AS23" s="16">
        <f xml:space="preserve"> SUMIFS('FS Sem'!$J23:$GJ23, 'FS Sem'!$J$4:$GJ$4, 'FS Ann'!AS$4)</f>
        <v>0</v>
      </c>
      <c r="AT23" s="16">
        <f xml:space="preserve"> SUMIFS('FS Sem'!$J23:$GJ23, 'FS Sem'!$J$4:$GJ$4, 'FS Ann'!AT$4)</f>
        <v>0</v>
      </c>
      <c r="AU23" s="16">
        <f xml:space="preserve"> SUMIFS('FS Sem'!$J23:$GJ23, 'FS Sem'!$J$4:$GJ$4, 'FS Ann'!AU$4)</f>
        <v>0</v>
      </c>
      <c r="AV23" s="16">
        <f xml:space="preserve"> SUMIFS('FS Sem'!$J23:$GJ23, 'FS Sem'!$J$4:$GJ$4, 'FS Ann'!AV$4)</f>
        <v>0</v>
      </c>
      <c r="AW23" s="16">
        <f xml:space="preserve"> SUMIFS('FS Sem'!$J23:$GJ23, 'FS Sem'!$J$4:$GJ$4, 'FS Ann'!AW$4)</f>
        <v>0</v>
      </c>
      <c r="AX23" s="16">
        <f xml:space="preserve"> SUMIFS('FS Sem'!$J23:$GJ23, 'FS Sem'!$J$4:$GJ$4, 'FS Ann'!AX$4)</f>
        <v>0</v>
      </c>
      <c r="AY23" s="16">
        <f xml:space="preserve"> SUMIFS('FS Sem'!$J23:$GJ23, 'FS Sem'!$J$4:$GJ$4, 'FS Ann'!AY$4)</f>
        <v>0</v>
      </c>
      <c r="AZ23" s="16">
        <f xml:space="preserve"> SUMIFS('FS Sem'!$J23:$GJ23, 'FS Sem'!$J$4:$GJ$4, 'FS Ann'!AZ$4)</f>
        <v>0</v>
      </c>
      <c r="BA23" s="16">
        <f xml:space="preserve"> SUMIFS('FS Sem'!$J23:$GJ23, 'FS Sem'!$J$4:$GJ$4, 'FS Ann'!BA$4)</f>
        <v>0</v>
      </c>
      <c r="BB23" s="16">
        <f xml:space="preserve"> SUMIFS('FS Sem'!$J23:$GJ23, 'FS Sem'!$J$4:$GJ$4, 'FS Ann'!BB$4)</f>
        <v>0</v>
      </c>
    </row>
    <row r="24" spans="1:54" outlineLevel="1" x14ac:dyDescent="0.25">
      <c r="A24" s="211"/>
      <c r="B24" s="211"/>
      <c r="C24" s="212"/>
      <c r="D24" s="215"/>
      <c r="E24" s="238" t="s">
        <v>53</v>
      </c>
      <c r="F24" s="238"/>
      <c r="G24" s="331" t="str">
        <f>SMU</f>
        <v>$ 000s</v>
      </c>
      <c r="H24" s="238">
        <f t="shared" si="1"/>
        <v>22739.664761673572</v>
      </c>
      <c r="I24" s="238"/>
      <c r="J24" s="238">
        <f t="shared" ref="J24:BB24" si="6" xml:space="preserve"> J21 + J23</f>
        <v>0</v>
      </c>
      <c r="K24" s="238">
        <f t="shared" si="6"/>
        <v>0</v>
      </c>
      <c r="L24" s="238">
        <f t="shared" si="6"/>
        <v>0</v>
      </c>
      <c r="M24" s="238">
        <f t="shared" si="6"/>
        <v>-263.35312546814748</v>
      </c>
      <c r="N24" s="238">
        <f t="shared" si="6"/>
        <v>-5120.6038912719032</v>
      </c>
      <c r="O24" s="238">
        <f t="shared" si="6"/>
        <v>-4803.4183768484972</v>
      </c>
      <c r="P24" s="238">
        <f t="shared" si="6"/>
        <v>-4472.0296259429269</v>
      </c>
      <c r="Q24" s="238">
        <f t="shared" si="6"/>
        <v>-4146.5839361984081</v>
      </c>
      <c r="R24" s="238">
        <f t="shared" si="6"/>
        <v>-3924.1611223515679</v>
      </c>
      <c r="S24" s="238">
        <f t="shared" si="6"/>
        <v>-3698.6992874744583</v>
      </c>
      <c r="T24" s="238">
        <f t="shared" si="6"/>
        <v>-3297.5288620976589</v>
      </c>
      <c r="U24" s="238">
        <f t="shared" si="6"/>
        <v>-2893.9384214234065</v>
      </c>
      <c r="V24" s="238">
        <f t="shared" si="6"/>
        <v>-2438.614145872164</v>
      </c>
      <c r="W24" s="238">
        <f t="shared" si="6"/>
        <v>-2102.1470032808043</v>
      </c>
      <c r="X24" s="238">
        <f t="shared" si="6"/>
        <v>-1727.4201479414503</v>
      </c>
      <c r="Y24" s="238">
        <f t="shared" si="6"/>
        <v>-1210.9359585890002</v>
      </c>
      <c r="Z24" s="238">
        <f t="shared" si="6"/>
        <v>-647.6908638945963</v>
      </c>
      <c r="AA24" s="238">
        <f t="shared" si="6"/>
        <v>-65.986427531840306</v>
      </c>
      <c r="AB24" s="238">
        <f t="shared" si="6"/>
        <v>545.19597946018041</v>
      </c>
      <c r="AC24" s="238">
        <f t="shared" si="6"/>
        <v>1185.7882359884243</v>
      </c>
      <c r="AD24" s="238">
        <f t="shared" si="6"/>
        <v>10329.071565870501</v>
      </c>
      <c r="AE24" s="238">
        <f t="shared" si="6"/>
        <v>19649.490260988056</v>
      </c>
      <c r="AF24" s="238">
        <f t="shared" si="6"/>
        <v>21097.298902907227</v>
      </c>
      <c r="AG24" s="238">
        <f t="shared" si="6"/>
        <v>10745.931012646008</v>
      </c>
      <c r="AH24" s="238">
        <f t="shared" si="6"/>
        <v>0</v>
      </c>
      <c r="AI24" s="238">
        <f t="shared" si="6"/>
        <v>0</v>
      </c>
      <c r="AJ24" s="238">
        <f t="shared" si="6"/>
        <v>0</v>
      </c>
      <c r="AK24" s="238">
        <f t="shared" si="6"/>
        <v>0</v>
      </c>
      <c r="AL24" s="238">
        <f t="shared" si="6"/>
        <v>0</v>
      </c>
      <c r="AM24" s="238">
        <f t="shared" si="6"/>
        <v>0</v>
      </c>
      <c r="AN24" s="238">
        <f t="shared" si="6"/>
        <v>0</v>
      </c>
      <c r="AO24" s="238">
        <f t="shared" si="6"/>
        <v>0</v>
      </c>
      <c r="AP24" s="238">
        <f t="shared" si="6"/>
        <v>0</v>
      </c>
      <c r="AQ24" s="238">
        <f t="shared" si="6"/>
        <v>0</v>
      </c>
      <c r="AR24" s="238">
        <f t="shared" si="6"/>
        <v>0</v>
      </c>
      <c r="AS24" s="238">
        <f t="shared" si="6"/>
        <v>0</v>
      </c>
      <c r="AT24" s="238">
        <f t="shared" si="6"/>
        <v>0</v>
      </c>
      <c r="AU24" s="238">
        <f t="shared" si="6"/>
        <v>0</v>
      </c>
      <c r="AV24" s="238">
        <f t="shared" si="6"/>
        <v>0</v>
      </c>
      <c r="AW24" s="238">
        <f t="shared" si="6"/>
        <v>0</v>
      </c>
      <c r="AX24" s="238">
        <f t="shared" si="6"/>
        <v>0</v>
      </c>
      <c r="AY24" s="238">
        <f t="shared" si="6"/>
        <v>0</v>
      </c>
      <c r="AZ24" s="238">
        <f t="shared" si="6"/>
        <v>0</v>
      </c>
      <c r="BA24" s="238">
        <f t="shared" si="6"/>
        <v>0</v>
      </c>
      <c r="BB24" s="238">
        <f t="shared" si="6"/>
        <v>0</v>
      </c>
    </row>
    <row r="25" spans="1:54" outlineLevel="1" x14ac:dyDescent="0.25">
      <c r="A25" s="1"/>
      <c r="B25" s="1"/>
      <c r="C25" s="19"/>
      <c r="D25" s="84"/>
      <c r="E25" s="16"/>
      <c r="F25" s="16"/>
      <c r="G25" s="389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outlineLevel="1" x14ac:dyDescent="0.25">
      <c r="A26" s="1"/>
      <c r="B26" s="1"/>
      <c r="C26" s="19"/>
      <c r="D26" s="84"/>
      <c r="E26" s="16" t="str">
        <f xml:space="preserve"> 'FS Sem'!E26</f>
        <v>Dividends paid</v>
      </c>
      <c r="F26" s="16">
        <f xml:space="preserve"> 'FS Sem'!F26</f>
        <v>0</v>
      </c>
      <c r="G26" s="389" t="str">
        <f xml:space="preserve"> 'FS Sem'!G26</f>
        <v>$ 000s</v>
      </c>
      <c r="H26" s="16">
        <f t="shared" si="1"/>
        <v>-22739.664761673557</v>
      </c>
      <c r="I26" s="16"/>
      <c r="J26" s="16">
        <f xml:space="preserve"> SUMIFS('FS Sem'!$J26:$GJ26, 'FS Sem'!$J$4:$GJ$4, 'FS Ann'!J$4)</f>
        <v>0</v>
      </c>
      <c r="K26" s="16">
        <f xml:space="preserve"> SUMIFS('FS Sem'!$J26:$GJ26, 'FS Sem'!$J$4:$GJ$4, 'FS Ann'!K$4)</f>
        <v>0</v>
      </c>
      <c r="L26" s="16">
        <f xml:space="preserve"> SUMIFS('FS Sem'!$J26:$GJ26, 'FS Sem'!$J$4:$GJ$4, 'FS Ann'!L$4)</f>
        <v>0</v>
      </c>
      <c r="M26" s="16">
        <f xml:space="preserve"> SUMIFS('FS Sem'!$J26:$GJ26, 'FS Sem'!$J$4:$GJ$4, 'FS Ann'!M$4)</f>
        <v>-4.5021799228379678E-3</v>
      </c>
      <c r="N26" s="16">
        <f xml:space="preserve"> SUMIFS('FS Sem'!$J26:$GJ26, 'FS Sem'!$J$4:$GJ$4, 'FS Ann'!N$4)</f>
        <v>0</v>
      </c>
      <c r="O26" s="16">
        <f xml:space="preserve"> SUMIFS('FS Sem'!$J26:$GJ26, 'FS Sem'!$J$4:$GJ$4, 'FS Ann'!O$4)</f>
        <v>0</v>
      </c>
      <c r="P26" s="16">
        <f xml:space="preserve"> SUMIFS('FS Sem'!$J26:$GJ26, 'FS Sem'!$J$4:$GJ$4, 'FS Ann'!P$4)</f>
        <v>0</v>
      </c>
      <c r="Q26" s="16">
        <f xml:space="preserve"> SUMIFS('FS Sem'!$J26:$GJ26, 'FS Sem'!$J$4:$GJ$4, 'FS Ann'!Q$4)</f>
        <v>0</v>
      </c>
      <c r="R26" s="16">
        <f xml:space="preserve"> SUMIFS('FS Sem'!$J26:$GJ26, 'FS Sem'!$J$4:$GJ$4, 'FS Ann'!R$4)</f>
        <v>0</v>
      </c>
      <c r="S26" s="16">
        <f xml:space="preserve"> SUMIFS('FS Sem'!$J26:$GJ26, 'FS Sem'!$J$4:$GJ$4, 'FS Ann'!S$4)</f>
        <v>0</v>
      </c>
      <c r="T26" s="16">
        <f xml:space="preserve"> SUMIFS('FS Sem'!$J26:$GJ26, 'FS Sem'!$J$4:$GJ$4, 'FS Ann'!T$4)</f>
        <v>0</v>
      </c>
      <c r="U26" s="16">
        <f xml:space="preserve"> SUMIFS('FS Sem'!$J26:$GJ26, 'FS Sem'!$J$4:$GJ$4, 'FS Ann'!U$4)</f>
        <v>0</v>
      </c>
      <c r="V26" s="16">
        <f xml:space="preserve"> SUMIFS('FS Sem'!$J26:$GJ26, 'FS Sem'!$J$4:$GJ$4, 'FS Ann'!V$4)</f>
        <v>0</v>
      </c>
      <c r="W26" s="16">
        <f xml:space="preserve"> SUMIFS('FS Sem'!$J26:$GJ26, 'FS Sem'!$J$4:$GJ$4, 'FS Ann'!W$4)</f>
        <v>0</v>
      </c>
      <c r="X26" s="16">
        <f xml:space="preserve"> SUMIFS('FS Sem'!$J26:$GJ26, 'FS Sem'!$J$4:$GJ$4, 'FS Ann'!X$4)</f>
        <v>0</v>
      </c>
      <c r="Y26" s="16">
        <f xml:space="preserve"> SUMIFS('FS Sem'!$J26:$GJ26, 'FS Sem'!$J$4:$GJ$4, 'FS Ann'!Y$4)</f>
        <v>0</v>
      </c>
      <c r="Z26" s="16">
        <f xml:space="preserve"> SUMIFS('FS Sem'!$J26:$GJ26, 'FS Sem'!$J$4:$GJ$4, 'FS Ann'!Z$4)</f>
        <v>0</v>
      </c>
      <c r="AA26" s="16">
        <f xml:space="preserve"> SUMIFS('FS Sem'!$J26:$GJ26, 'FS Sem'!$J$4:$GJ$4, 'FS Ann'!AA$4)</f>
        <v>0</v>
      </c>
      <c r="AB26" s="16">
        <f xml:space="preserve"> SUMIFS('FS Sem'!$J26:$GJ26, 'FS Sem'!$J$4:$GJ$4, 'FS Ann'!AB$4)</f>
        <v>0</v>
      </c>
      <c r="AC26" s="16">
        <f xml:space="preserve"> SUMIFS('FS Sem'!$J26:$GJ26, 'FS Sem'!$J$4:$GJ$4, 'FS Ann'!AC$4)</f>
        <v>0</v>
      </c>
      <c r="AD26" s="16">
        <f xml:space="preserve"> SUMIFS('FS Sem'!$J26:$GJ26, 'FS Sem'!$J$4:$GJ$4, 'FS Ann'!AD$4)</f>
        <v>0</v>
      </c>
      <c r="AE26" s="16">
        <f xml:space="preserve"> SUMIFS('FS Sem'!$J26:$GJ26, 'FS Sem'!$J$4:$GJ$4, 'FS Ann'!AE$4)</f>
        <v>0</v>
      </c>
      <c r="AF26" s="16">
        <f xml:space="preserve"> SUMIFS('FS Sem'!$J26:$GJ26, 'FS Sem'!$J$4:$GJ$4, 'FS Ann'!AF$4)</f>
        <v>-7666.9082666073964</v>
      </c>
      <c r="AG26" s="16">
        <f xml:space="preserve"> SUMIFS('FS Sem'!$J26:$GJ26, 'FS Sem'!$J$4:$GJ$4, 'FS Ann'!AG$4)</f>
        <v>-15072.751992886238</v>
      </c>
      <c r="AH26" s="16">
        <f xml:space="preserve"> SUMIFS('FS Sem'!$J26:$GJ26, 'FS Sem'!$J$4:$GJ$4, 'FS Ann'!AH$4)</f>
        <v>0</v>
      </c>
      <c r="AI26" s="16">
        <f xml:space="preserve"> SUMIFS('FS Sem'!$J26:$GJ26, 'FS Sem'!$J$4:$GJ$4, 'FS Ann'!AI$4)</f>
        <v>0</v>
      </c>
      <c r="AJ26" s="16">
        <f xml:space="preserve"> SUMIFS('FS Sem'!$J26:$GJ26, 'FS Sem'!$J$4:$GJ$4, 'FS Ann'!AJ$4)</f>
        <v>0</v>
      </c>
      <c r="AK26" s="16">
        <f xml:space="preserve"> SUMIFS('FS Sem'!$J26:$GJ26, 'FS Sem'!$J$4:$GJ$4, 'FS Ann'!AK$4)</f>
        <v>0</v>
      </c>
      <c r="AL26" s="16">
        <f xml:space="preserve"> SUMIFS('FS Sem'!$J26:$GJ26, 'FS Sem'!$J$4:$GJ$4, 'FS Ann'!AL$4)</f>
        <v>0</v>
      </c>
      <c r="AM26" s="16">
        <f xml:space="preserve"> SUMIFS('FS Sem'!$J26:$GJ26, 'FS Sem'!$J$4:$GJ$4, 'FS Ann'!AM$4)</f>
        <v>0</v>
      </c>
      <c r="AN26" s="16">
        <f xml:space="preserve"> SUMIFS('FS Sem'!$J26:$GJ26, 'FS Sem'!$J$4:$GJ$4, 'FS Ann'!AN$4)</f>
        <v>0</v>
      </c>
      <c r="AO26" s="16">
        <f xml:space="preserve"> SUMIFS('FS Sem'!$J26:$GJ26, 'FS Sem'!$J$4:$GJ$4, 'FS Ann'!AO$4)</f>
        <v>0</v>
      </c>
      <c r="AP26" s="16">
        <f xml:space="preserve"> SUMIFS('FS Sem'!$J26:$GJ26, 'FS Sem'!$J$4:$GJ$4, 'FS Ann'!AP$4)</f>
        <v>0</v>
      </c>
      <c r="AQ26" s="16">
        <f xml:space="preserve"> SUMIFS('FS Sem'!$J26:$GJ26, 'FS Sem'!$J$4:$GJ$4, 'FS Ann'!AQ$4)</f>
        <v>0</v>
      </c>
      <c r="AR26" s="16">
        <f xml:space="preserve"> SUMIFS('FS Sem'!$J26:$GJ26, 'FS Sem'!$J$4:$GJ$4, 'FS Ann'!AR$4)</f>
        <v>0</v>
      </c>
      <c r="AS26" s="16">
        <f xml:space="preserve"> SUMIFS('FS Sem'!$J26:$GJ26, 'FS Sem'!$J$4:$GJ$4, 'FS Ann'!AS$4)</f>
        <v>0</v>
      </c>
      <c r="AT26" s="16">
        <f xml:space="preserve"> SUMIFS('FS Sem'!$J26:$GJ26, 'FS Sem'!$J$4:$GJ$4, 'FS Ann'!AT$4)</f>
        <v>0</v>
      </c>
      <c r="AU26" s="16">
        <f xml:space="preserve"> SUMIFS('FS Sem'!$J26:$GJ26, 'FS Sem'!$J$4:$GJ$4, 'FS Ann'!AU$4)</f>
        <v>0</v>
      </c>
      <c r="AV26" s="16">
        <f xml:space="preserve"> SUMIFS('FS Sem'!$J26:$GJ26, 'FS Sem'!$J$4:$GJ$4, 'FS Ann'!AV$4)</f>
        <v>0</v>
      </c>
      <c r="AW26" s="16">
        <f xml:space="preserve"> SUMIFS('FS Sem'!$J26:$GJ26, 'FS Sem'!$J$4:$GJ$4, 'FS Ann'!AW$4)</f>
        <v>0</v>
      </c>
      <c r="AX26" s="16">
        <f xml:space="preserve"> SUMIFS('FS Sem'!$J26:$GJ26, 'FS Sem'!$J$4:$GJ$4, 'FS Ann'!AX$4)</f>
        <v>0</v>
      </c>
      <c r="AY26" s="16">
        <f xml:space="preserve"> SUMIFS('FS Sem'!$J26:$GJ26, 'FS Sem'!$J$4:$GJ$4, 'FS Ann'!AY$4)</f>
        <v>0</v>
      </c>
      <c r="AZ26" s="16">
        <f xml:space="preserve"> SUMIFS('FS Sem'!$J26:$GJ26, 'FS Sem'!$J$4:$GJ$4, 'FS Ann'!AZ$4)</f>
        <v>0</v>
      </c>
      <c r="BA26" s="16">
        <f xml:space="preserve"> SUMIFS('FS Sem'!$J26:$GJ26, 'FS Sem'!$J$4:$GJ$4, 'FS Ann'!BA$4)</f>
        <v>0</v>
      </c>
      <c r="BB26" s="16">
        <f xml:space="preserve"> SUMIFS('FS Sem'!$J26:$GJ26, 'FS Sem'!$J$4:$GJ$4, 'FS Ann'!BB$4)</f>
        <v>0</v>
      </c>
    </row>
    <row r="27" spans="1:54" outlineLevel="1" x14ac:dyDescent="0.25">
      <c r="A27" s="1"/>
      <c r="B27" s="1"/>
      <c r="C27" s="19"/>
      <c r="D27" s="84"/>
      <c r="E27" s="85" t="s">
        <v>54</v>
      </c>
      <c r="F27" s="85"/>
      <c r="G27" s="331" t="str">
        <f>SMU</f>
        <v>$ 000s</v>
      </c>
      <c r="H27" s="85">
        <f t="shared" si="1"/>
        <v>1.4551915228366852E-11</v>
      </c>
      <c r="I27" s="85"/>
      <c r="J27" s="85">
        <f t="shared" ref="J27:BB27" si="7" xml:space="preserve"> J24 + J26</f>
        <v>0</v>
      </c>
      <c r="K27" s="85">
        <f t="shared" si="7"/>
        <v>0</v>
      </c>
      <c r="L27" s="85">
        <f t="shared" si="7"/>
        <v>0</v>
      </c>
      <c r="M27" s="85">
        <f t="shared" si="7"/>
        <v>-263.35762764807032</v>
      </c>
      <c r="N27" s="85">
        <f t="shared" si="7"/>
        <v>-5120.6038912719032</v>
      </c>
      <c r="O27" s="85">
        <f t="shared" si="7"/>
        <v>-4803.4183768484972</v>
      </c>
      <c r="P27" s="85">
        <f t="shared" si="7"/>
        <v>-4472.0296259429269</v>
      </c>
      <c r="Q27" s="85">
        <f t="shared" si="7"/>
        <v>-4146.5839361984081</v>
      </c>
      <c r="R27" s="85">
        <f t="shared" si="7"/>
        <v>-3924.1611223515679</v>
      </c>
      <c r="S27" s="85">
        <f t="shared" si="7"/>
        <v>-3698.6992874744583</v>
      </c>
      <c r="T27" s="85">
        <f t="shared" si="7"/>
        <v>-3297.5288620976589</v>
      </c>
      <c r="U27" s="85">
        <f t="shared" si="7"/>
        <v>-2893.9384214234065</v>
      </c>
      <c r="V27" s="85">
        <f t="shared" si="7"/>
        <v>-2438.614145872164</v>
      </c>
      <c r="W27" s="85">
        <f t="shared" si="7"/>
        <v>-2102.1470032808043</v>
      </c>
      <c r="X27" s="85">
        <f t="shared" si="7"/>
        <v>-1727.4201479414503</v>
      </c>
      <c r="Y27" s="85">
        <f t="shared" si="7"/>
        <v>-1210.9359585890002</v>
      </c>
      <c r="Z27" s="85">
        <f t="shared" si="7"/>
        <v>-647.6908638945963</v>
      </c>
      <c r="AA27" s="85">
        <f t="shared" si="7"/>
        <v>-65.986427531840306</v>
      </c>
      <c r="AB27" s="85">
        <f t="shared" si="7"/>
        <v>545.19597946018041</v>
      </c>
      <c r="AC27" s="85">
        <f t="shared" si="7"/>
        <v>1185.7882359884243</v>
      </c>
      <c r="AD27" s="85">
        <f t="shared" si="7"/>
        <v>10329.071565870501</v>
      </c>
      <c r="AE27" s="85">
        <f t="shared" si="7"/>
        <v>19649.490260988056</v>
      </c>
      <c r="AF27" s="85">
        <f t="shared" si="7"/>
        <v>13430.390636299831</v>
      </c>
      <c r="AG27" s="85">
        <f t="shared" si="7"/>
        <v>-4326.8209802402307</v>
      </c>
      <c r="AH27" s="85">
        <f t="shared" si="7"/>
        <v>0</v>
      </c>
      <c r="AI27" s="85">
        <f t="shared" si="7"/>
        <v>0</v>
      </c>
      <c r="AJ27" s="85">
        <f t="shared" si="7"/>
        <v>0</v>
      </c>
      <c r="AK27" s="85">
        <f t="shared" si="7"/>
        <v>0</v>
      </c>
      <c r="AL27" s="85">
        <f t="shared" si="7"/>
        <v>0</v>
      </c>
      <c r="AM27" s="85">
        <f t="shared" si="7"/>
        <v>0</v>
      </c>
      <c r="AN27" s="85">
        <f t="shared" si="7"/>
        <v>0</v>
      </c>
      <c r="AO27" s="85">
        <f t="shared" si="7"/>
        <v>0</v>
      </c>
      <c r="AP27" s="85">
        <f t="shared" si="7"/>
        <v>0</v>
      </c>
      <c r="AQ27" s="85">
        <f t="shared" si="7"/>
        <v>0</v>
      </c>
      <c r="AR27" s="85">
        <f t="shared" si="7"/>
        <v>0</v>
      </c>
      <c r="AS27" s="85">
        <f t="shared" si="7"/>
        <v>0</v>
      </c>
      <c r="AT27" s="85">
        <f t="shared" si="7"/>
        <v>0</v>
      </c>
      <c r="AU27" s="85">
        <f t="shared" si="7"/>
        <v>0</v>
      </c>
      <c r="AV27" s="85">
        <f t="shared" si="7"/>
        <v>0</v>
      </c>
      <c r="AW27" s="85">
        <f t="shared" si="7"/>
        <v>0</v>
      </c>
      <c r="AX27" s="85">
        <f t="shared" si="7"/>
        <v>0</v>
      </c>
      <c r="AY27" s="85">
        <f t="shared" si="7"/>
        <v>0</v>
      </c>
      <c r="AZ27" s="85">
        <f t="shared" si="7"/>
        <v>0</v>
      </c>
      <c r="BA27" s="85">
        <f t="shared" si="7"/>
        <v>0</v>
      </c>
      <c r="BB27" s="85">
        <f t="shared" si="7"/>
        <v>0</v>
      </c>
    </row>
    <row r="28" spans="1:54" outlineLevel="1" x14ac:dyDescent="0.25">
      <c r="A28" s="1"/>
      <c r="B28" s="1"/>
      <c r="C28" s="19"/>
      <c r="D28" s="84"/>
      <c r="E28" s="16"/>
      <c r="F28" s="16"/>
      <c r="G28" s="389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x14ac:dyDescent="0.25">
      <c r="A29" s="1"/>
      <c r="B29" s="1"/>
      <c r="C29" s="19"/>
      <c r="D29" s="84"/>
      <c r="E29" s="16"/>
      <c r="F29" s="16"/>
      <c r="G29" s="389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x14ac:dyDescent="0.25">
      <c r="A30" s="1" t="s">
        <v>55</v>
      </c>
      <c r="B30" s="1"/>
      <c r="C30" s="19"/>
      <c r="D30" s="84"/>
      <c r="E30" s="16"/>
      <c r="F30" s="16"/>
      <c r="G30" s="38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outlineLevel="1" x14ac:dyDescent="0.25">
      <c r="A31" s="1"/>
      <c r="B31" s="1"/>
      <c r="C31" s="19"/>
      <c r="D31" s="84"/>
      <c r="E31" s="16"/>
      <c r="F31" s="16"/>
      <c r="G31" s="38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outlineLevel="1" x14ac:dyDescent="0.25">
      <c r="A32" s="1"/>
      <c r="B32" s="1"/>
      <c r="C32" s="19"/>
      <c r="D32" s="84"/>
      <c r="E32" s="16" t="str">
        <f xml:space="preserve"> 'FS Sem'!E32</f>
        <v>Cash received from operating period invoices</v>
      </c>
      <c r="F32" s="16">
        <f xml:space="preserve"> 'FS Sem'!F32</f>
        <v>0</v>
      </c>
      <c r="G32" s="389" t="str">
        <f xml:space="preserve"> 'FS Sem'!G32</f>
        <v>$ 000s</v>
      </c>
      <c r="H32" s="16">
        <f t="shared" ref="H32:H69" si="8" xml:space="preserve"> SUM(J32:BB32)</f>
        <v>841371.52598535817</v>
      </c>
      <c r="I32" s="16"/>
      <c r="J32" s="16">
        <f xml:space="preserve"> SUMIFS('FS Sem'!$J32:$GJ32, 'FS Sem'!$J$4:$GJ$4, 'FS Ann'!J$4)</f>
        <v>0</v>
      </c>
      <c r="K32" s="16">
        <f xml:space="preserve"> SUMIFS('FS Sem'!$J32:$GJ32, 'FS Sem'!$J$4:$GJ$4, 'FS Ann'!K$4)</f>
        <v>0</v>
      </c>
      <c r="L32" s="16">
        <f xml:space="preserve"> SUMIFS('FS Sem'!$J32:$GJ32, 'FS Sem'!$J$4:$GJ$4, 'FS Ann'!L$4)</f>
        <v>0</v>
      </c>
      <c r="M32" s="16">
        <f xml:space="preserve"> SUMIFS('FS Sem'!$J32:$GJ32, 'FS Sem'!$J$4:$GJ$4, 'FS Ann'!M$4)</f>
        <v>16193.447898147742</v>
      </c>
      <c r="N32" s="16">
        <f xml:space="preserve"> SUMIFS('FS Sem'!$J32:$GJ32, 'FS Sem'!$J$4:$GJ$4, 'FS Ann'!N$4)</f>
        <v>42839.539809989525</v>
      </c>
      <c r="O32" s="16">
        <f xml:space="preserve"> SUMIFS('FS Sem'!$J32:$GJ32, 'FS Sem'!$J$4:$GJ$4, 'FS Ann'!O$4)</f>
        <v>42754.031746496526</v>
      </c>
      <c r="P32" s="16">
        <f xml:space="preserve"> SUMIFS('FS Sem'!$J32:$GJ32, 'FS Sem'!$J$4:$GJ$4, 'FS Ann'!P$4)</f>
        <v>42668.694357780965</v>
      </c>
      <c r="Q32" s="16">
        <f xml:space="preserve"> SUMIFS('FS Sem'!$J32:$GJ32, 'FS Sem'!$J$4:$GJ$4, 'FS Ann'!Q$4)</f>
        <v>42583.527303174618</v>
      </c>
      <c r="R32" s="16">
        <f xml:space="preserve"> SUMIFS('FS Sem'!$J32:$GJ32, 'FS Sem'!$J$4:$GJ$4, 'FS Ann'!R$4)</f>
        <v>42498.530242689245</v>
      </c>
      <c r="S32" s="16">
        <f xml:space="preserve"> SUMIFS('FS Sem'!$J32:$GJ32, 'FS Sem'!$J$4:$GJ$4, 'FS Ann'!S$4)</f>
        <v>42413.702837015211</v>
      </c>
      <c r="T32" s="16">
        <f xml:space="preserve"> SUMIFS('FS Sem'!$J32:$GJ32, 'FS Sem'!$J$4:$GJ$4, 'FS Ann'!T$4)</f>
        <v>42329.04474752018</v>
      </c>
      <c r="U32" s="16">
        <f xml:space="preserve"> SUMIFS('FS Sem'!$J32:$GJ32, 'FS Sem'!$J$4:$GJ$4, 'FS Ann'!U$4)</f>
        <v>42244.555636247678</v>
      </c>
      <c r="V32" s="16">
        <f xml:space="preserve"> SUMIFS('FS Sem'!$J32:$GJ32, 'FS Sem'!$J$4:$GJ$4, 'FS Ann'!V$4)</f>
        <v>42160.235165915845</v>
      </c>
      <c r="W32" s="16">
        <f xml:space="preserve"> SUMIFS('FS Sem'!$J32:$GJ32, 'FS Sem'!$J$4:$GJ$4, 'FS Ann'!W$4)</f>
        <v>42076.08299991602</v>
      </c>
      <c r="X32" s="16">
        <f xml:space="preserve"> SUMIFS('FS Sem'!$J32:$GJ32, 'FS Sem'!$J$4:$GJ$4, 'FS Ann'!X$4)</f>
        <v>41992.098802311397</v>
      </c>
      <c r="Y32" s="16">
        <f xml:space="preserve"> SUMIFS('FS Sem'!$J32:$GJ32, 'FS Sem'!$J$4:$GJ$4, 'FS Ann'!Y$4)</f>
        <v>41908.282237835723</v>
      </c>
      <c r="Z32" s="16">
        <f xml:space="preserve"> SUMIFS('FS Sem'!$J32:$GJ32, 'FS Sem'!$J$4:$GJ$4, 'FS Ann'!Z$4)</f>
        <v>41824.632971891944</v>
      </c>
      <c r="AA32" s="16">
        <f xml:space="preserve"> SUMIFS('FS Sem'!$J32:$GJ32, 'FS Sem'!$J$4:$GJ$4, 'FS Ann'!AA$4)</f>
        <v>41741.150670550844</v>
      </c>
      <c r="AB32" s="16">
        <f xml:space="preserve"> SUMIFS('FS Sem'!$J32:$GJ32, 'FS Sem'!$J$4:$GJ$4, 'FS Ann'!AB$4)</f>
        <v>41657.835000549749</v>
      </c>
      <c r="AC32" s="16">
        <f xml:space="preserve"> SUMIFS('FS Sem'!$J32:$GJ32, 'FS Sem'!$J$4:$GJ$4, 'FS Ann'!AC$4)</f>
        <v>41574.685629291154</v>
      </c>
      <c r="AD32" s="16">
        <f xml:space="preserve"> SUMIFS('FS Sem'!$J32:$GJ32, 'FS Sem'!$J$4:$GJ$4, 'FS Ann'!AD$4)</f>
        <v>41491.70222484148</v>
      </c>
      <c r="AE32" s="16">
        <f xml:space="preserve"> SUMIFS('FS Sem'!$J32:$GJ32, 'FS Sem'!$J$4:$GJ$4, 'FS Ann'!AE$4)</f>
        <v>41408.884455929627</v>
      </c>
      <c r="AF32" s="16">
        <f xml:space="preserve"> SUMIFS('FS Sem'!$J32:$GJ32, 'FS Sem'!$J$4:$GJ$4, 'FS Ann'!AF$4)</f>
        <v>41326.231991945737</v>
      </c>
      <c r="AG32" s="16">
        <f xml:space="preserve"> SUMIFS('FS Sem'!$J32:$GJ32, 'FS Sem'!$J$4:$GJ$4, 'FS Ann'!AG$4)</f>
        <v>25684.629255316948</v>
      </c>
      <c r="AH32" s="16">
        <f xml:space="preserve"> SUMIFS('FS Sem'!$J32:$GJ32, 'FS Sem'!$J$4:$GJ$4, 'FS Ann'!AH$4)</f>
        <v>0</v>
      </c>
      <c r="AI32" s="16">
        <f xml:space="preserve"> SUMIFS('FS Sem'!$J32:$GJ32, 'FS Sem'!$J$4:$GJ$4, 'FS Ann'!AI$4)</f>
        <v>0</v>
      </c>
      <c r="AJ32" s="16">
        <f xml:space="preserve"> SUMIFS('FS Sem'!$J32:$GJ32, 'FS Sem'!$J$4:$GJ$4, 'FS Ann'!AJ$4)</f>
        <v>0</v>
      </c>
      <c r="AK32" s="16">
        <f xml:space="preserve"> SUMIFS('FS Sem'!$J32:$GJ32, 'FS Sem'!$J$4:$GJ$4, 'FS Ann'!AK$4)</f>
        <v>0</v>
      </c>
      <c r="AL32" s="16">
        <f xml:space="preserve"> SUMIFS('FS Sem'!$J32:$GJ32, 'FS Sem'!$J$4:$GJ$4, 'FS Ann'!AL$4)</f>
        <v>0</v>
      </c>
      <c r="AM32" s="16">
        <f xml:space="preserve"> SUMIFS('FS Sem'!$J32:$GJ32, 'FS Sem'!$J$4:$GJ$4, 'FS Ann'!AM$4)</f>
        <v>0</v>
      </c>
      <c r="AN32" s="16">
        <f xml:space="preserve"> SUMIFS('FS Sem'!$J32:$GJ32, 'FS Sem'!$J$4:$GJ$4, 'FS Ann'!AN$4)</f>
        <v>0</v>
      </c>
      <c r="AO32" s="16">
        <f xml:space="preserve"> SUMIFS('FS Sem'!$J32:$GJ32, 'FS Sem'!$J$4:$GJ$4, 'FS Ann'!AO$4)</f>
        <v>0</v>
      </c>
      <c r="AP32" s="16">
        <f xml:space="preserve"> SUMIFS('FS Sem'!$J32:$GJ32, 'FS Sem'!$J$4:$GJ$4, 'FS Ann'!AP$4)</f>
        <v>0</v>
      </c>
      <c r="AQ32" s="16">
        <f xml:space="preserve"> SUMIFS('FS Sem'!$J32:$GJ32, 'FS Sem'!$J$4:$GJ$4, 'FS Ann'!AQ$4)</f>
        <v>0</v>
      </c>
      <c r="AR32" s="16">
        <f xml:space="preserve"> SUMIFS('FS Sem'!$J32:$GJ32, 'FS Sem'!$J$4:$GJ$4, 'FS Ann'!AR$4)</f>
        <v>0</v>
      </c>
      <c r="AS32" s="16">
        <f xml:space="preserve"> SUMIFS('FS Sem'!$J32:$GJ32, 'FS Sem'!$J$4:$GJ$4, 'FS Ann'!AS$4)</f>
        <v>0</v>
      </c>
      <c r="AT32" s="16">
        <f xml:space="preserve"> SUMIFS('FS Sem'!$J32:$GJ32, 'FS Sem'!$J$4:$GJ$4, 'FS Ann'!AT$4)</f>
        <v>0</v>
      </c>
      <c r="AU32" s="16">
        <f xml:space="preserve"> SUMIFS('FS Sem'!$J32:$GJ32, 'FS Sem'!$J$4:$GJ$4, 'FS Ann'!AU$4)</f>
        <v>0</v>
      </c>
      <c r="AV32" s="16">
        <f xml:space="preserve"> SUMIFS('FS Sem'!$J32:$GJ32, 'FS Sem'!$J$4:$GJ$4, 'FS Ann'!AV$4)</f>
        <v>0</v>
      </c>
      <c r="AW32" s="16">
        <f xml:space="preserve"> SUMIFS('FS Sem'!$J32:$GJ32, 'FS Sem'!$J$4:$GJ$4, 'FS Ann'!AW$4)</f>
        <v>0</v>
      </c>
      <c r="AX32" s="16">
        <f xml:space="preserve"> SUMIFS('FS Sem'!$J32:$GJ32, 'FS Sem'!$J$4:$GJ$4, 'FS Ann'!AX$4)</f>
        <v>0</v>
      </c>
      <c r="AY32" s="16">
        <f xml:space="preserve"> SUMIFS('FS Sem'!$J32:$GJ32, 'FS Sem'!$J$4:$GJ$4, 'FS Ann'!AY$4)</f>
        <v>0</v>
      </c>
      <c r="AZ32" s="16">
        <f xml:space="preserve"> SUMIFS('FS Sem'!$J32:$GJ32, 'FS Sem'!$J$4:$GJ$4, 'FS Ann'!AZ$4)</f>
        <v>0</v>
      </c>
      <c r="BA32" s="16">
        <f xml:space="preserve"> SUMIFS('FS Sem'!$J32:$GJ32, 'FS Sem'!$J$4:$GJ$4, 'FS Ann'!BA$4)</f>
        <v>0</v>
      </c>
      <c r="BB32" s="16">
        <f xml:space="preserve"> SUMIFS('FS Sem'!$J32:$GJ32, 'FS Sem'!$J$4:$GJ$4, 'FS Ann'!BB$4)</f>
        <v>0</v>
      </c>
    </row>
    <row r="33" spans="1:54" outlineLevel="1" x14ac:dyDescent="0.25">
      <c r="A33" s="1"/>
      <c r="B33" s="1"/>
      <c r="C33" s="19"/>
      <c r="D33" s="84"/>
      <c r="E33" s="16" t="str">
        <f xml:space="preserve"> 'FS Sem'!E33</f>
        <v>Cash received from EGRs</v>
      </c>
      <c r="F33" s="16">
        <f xml:space="preserve"> 'FS Sem'!F33</f>
        <v>0</v>
      </c>
      <c r="G33" s="389" t="str">
        <f xml:space="preserve"> 'FS Sem'!G33</f>
        <v>$ 000s</v>
      </c>
      <c r="H33" s="16">
        <f t="shared" ref="H33" si="9" xml:space="preserve"> SUM(J33:BB33)</f>
        <v>2473.965825489609</v>
      </c>
      <c r="I33" s="16"/>
      <c r="J33" s="16">
        <f xml:space="preserve"> SUMIFS('FS Sem'!$J33:$GJ33, 'FS Sem'!$J$4:$GJ$4, 'FS Ann'!J$4)</f>
        <v>0</v>
      </c>
      <c r="K33" s="16">
        <f xml:space="preserve"> SUMIFS('FS Sem'!$J33:$GJ33, 'FS Sem'!$J$4:$GJ$4, 'FS Ann'!K$4)</f>
        <v>0</v>
      </c>
      <c r="L33" s="16">
        <f xml:space="preserve"> SUMIFS('FS Sem'!$J33:$GJ33, 'FS Sem'!$J$4:$GJ$4, 'FS Ann'!L$4)</f>
        <v>0</v>
      </c>
      <c r="M33" s="16">
        <f xml:space="preserve"> SUMIFS('FS Sem'!$J33:$GJ33, 'FS Sem'!$J$4:$GJ$4, 'FS Ann'!M$4)</f>
        <v>2473.965825489609</v>
      </c>
      <c r="N33" s="16">
        <f xml:space="preserve"> SUMIFS('FS Sem'!$J33:$GJ33, 'FS Sem'!$J$4:$GJ$4, 'FS Ann'!N$4)</f>
        <v>0</v>
      </c>
      <c r="O33" s="16">
        <f xml:space="preserve"> SUMIFS('FS Sem'!$J33:$GJ33, 'FS Sem'!$J$4:$GJ$4, 'FS Ann'!O$4)</f>
        <v>0</v>
      </c>
      <c r="P33" s="16">
        <f xml:space="preserve"> SUMIFS('FS Sem'!$J33:$GJ33, 'FS Sem'!$J$4:$GJ$4, 'FS Ann'!P$4)</f>
        <v>0</v>
      </c>
      <c r="Q33" s="16">
        <f xml:space="preserve"> SUMIFS('FS Sem'!$J33:$GJ33, 'FS Sem'!$J$4:$GJ$4, 'FS Ann'!Q$4)</f>
        <v>0</v>
      </c>
      <c r="R33" s="16">
        <f xml:space="preserve"> SUMIFS('FS Sem'!$J33:$GJ33, 'FS Sem'!$J$4:$GJ$4, 'FS Ann'!R$4)</f>
        <v>0</v>
      </c>
      <c r="S33" s="16">
        <f xml:space="preserve"> SUMIFS('FS Sem'!$J33:$GJ33, 'FS Sem'!$J$4:$GJ$4, 'FS Ann'!S$4)</f>
        <v>0</v>
      </c>
      <c r="T33" s="16">
        <f xml:space="preserve"> SUMIFS('FS Sem'!$J33:$GJ33, 'FS Sem'!$J$4:$GJ$4, 'FS Ann'!T$4)</f>
        <v>0</v>
      </c>
      <c r="U33" s="16">
        <f xml:space="preserve"> SUMIFS('FS Sem'!$J33:$GJ33, 'FS Sem'!$J$4:$GJ$4, 'FS Ann'!U$4)</f>
        <v>0</v>
      </c>
      <c r="V33" s="16">
        <f xml:space="preserve"> SUMIFS('FS Sem'!$J33:$GJ33, 'FS Sem'!$J$4:$GJ$4, 'FS Ann'!V$4)</f>
        <v>0</v>
      </c>
      <c r="W33" s="16">
        <f xml:space="preserve"> SUMIFS('FS Sem'!$J33:$GJ33, 'FS Sem'!$J$4:$GJ$4, 'FS Ann'!W$4)</f>
        <v>0</v>
      </c>
      <c r="X33" s="16">
        <f xml:space="preserve"> SUMIFS('FS Sem'!$J33:$GJ33, 'FS Sem'!$J$4:$GJ$4, 'FS Ann'!X$4)</f>
        <v>0</v>
      </c>
      <c r="Y33" s="16">
        <f xml:space="preserve"> SUMIFS('FS Sem'!$J33:$GJ33, 'FS Sem'!$J$4:$GJ$4, 'FS Ann'!Y$4)</f>
        <v>0</v>
      </c>
      <c r="Z33" s="16">
        <f xml:space="preserve"> SUMIFS('FS Sem'!$J33:$GJ33, 'FS Sem'!$J$4:$GJ$4, 'FS Ann'!Z$4)</f>
        <v>0</v>
      </c>
      <c r="AA33" s="16">
        <f xml:space="preserve"> SUMIFS('FS Sem'!$J33:$GJ33, 'FS Sem'!$J$4:$GJ$4, 'FS Ann'!AA$4)</f>
        <v>0</v>
      </c>
      <c r="AB33" s="16">
        <f xml:space="preserve"> SUMIFS('FS Sem'!$J33:$GJ33, 'FS Sem'!$J$4:$GJ$4, 'FS Ann'!AB$4)</f>
        <v>0</v>
      </c>
      <c r="AC33" s="16">
        <f xml:space="preserve"> SUMIFS('FS Sem'!$J33:$GJ33, 'FS Sem'!$J$4:$GJ$4, 'FS Ann'!AC$4)</f>
        <v>0</v>
      </c>
      <c r="AD33" s="16">
        <f xml:space="preserve"> SUMIFS('FS Sem'!$J33:$GJ33, 'FS Sem'!$J$4:$GJ$4, 'FS Ann'!AD$4)</f>
        <v>0</v>
      </c>
      <c r="AE33" s="16">
        <f xml:space="preserve"> SUMIFS('FS Sem'!$J33:$GJ33, 'FS Sem'!$J$4:$GJ$4, 'FS Ann'!AE$4)</f>
        <v>0</v>
      </c>
      <c r="AF33" s="16">
        <f xml:space="preserve"> SUMIFS('FS Sem'!$J33:$GJ33, 'FS Sem'!$J$4:$GJ$4, 'FS Ann'!AF$4)</f>
        <v>0</v>
      </c>
      <c r="AG33" s="16">
        <f xml:space="preserve"> SUMIFS('FS Sem'!$J33:$GJ33, 'FS Sem'!$J$4:$GJ$4, 'FS Ann'!AG$4)</f>
        <v>0</v>
      </c>
      <c r="AH33" s="16">
        <f xml:space="preserve"> SUMIFS('FS Sem'!$J33:$GJ33, 'FS Sem'!$J$4:$GJ$4, 'FS Ann'!AH$4)</f>
        <v>0</v>
      </c>
      <c r="AI33" s="16">
        <f xml:space="preserve"> SUMIFS('FS Sem'!$J33:$GJ33, 'FS Sem'!$J$4:$GJ$4, 'FS Ann'!AI$4)</f>
        <v>0</v>
      </c>
      <c r="AJ33" s="16">
        <f xml:space="preserve"> SUMIFS('FS Sem'!$J33:$GJ33, 'FS Sem'!$J$4:$GJ$4, 'FS Ann'!AJ$4)</f>
        <v>0</v>
      </c>
      <c r="AK33" s="16">
        <f xml:space="preserve"> SUMIFS('FS Sem'!$J33:$GJ33, 'FS Sem'!$J$4:$GJ$4, 'FS Ann'!AK$4)</f>
        <v>0</v>
      </c>
      <c r="AL33" s="16">
        <f xml:space="preserve"> SUMIFS('FS Sem'!$J33:$GJ33, 'FS Sem'!$J$4:$GJ$4, 'FS Ann'!AL$4)</f>
        <v>0</v>
      </c>
      <c r="AM33" s="16">
        <f xml:space="preserve"> SUMIFS('FS Sem'!$J33:$GJ33, 'FS Sem'!$J$4:$GJ$4, 'FS Ann'!AM$4)</f>
        <v>0</v>
      </c>
      <c r="AN33" s="16">
        <f xml:space="preserve"> SUMIFS('FS Sem'!$J33:$GJ33, 'FS Sem'!$J$4:$GJ$4, 'FS Ann'!AN$4)</f>
        <v>0</v>
      </c>
      <c r="AO33" s="16">
        <f xml:space="preserve"> SUMIFS('FS Sem'!$J33:$GJ33, 'FS Sem'!$J$4:$GJ$4, 'FS Ann'!AO$4)</f>
        <v>0</v>
      </c>
      <c r="AP33" s="16">
        <f xml:space="preserve"> SUMIFS('FS Sem'!$J33:$GJ33, 'FS Sem'!$J$4:$GJ$4, 'FS Ann'!AP$4)</f>
        <v>0</v>
      </c>
      <c r="AQ33" s="16">
        <f xml:space="preserve"> SUMIFS('FS Sem'!$J33:$GJ33, 'FS Sem'!$J$4:$GJ$4, 'FS Ann'!AQ$4)</f>
        <v>0</v>
      </c>
      <c r="AR33" s="16">
        <f xml:space="preserve"> SUMIFS('FS Sem'!$J33:$GJ33, 'FS Sem'!$J$4:$GJ$4, 'FS Ann'!AR$4)</f>
        <v>0</v>
      </c>
      <c r="AS33" s="16">
        <f xml:space="preserve"> SUMIFS('FS Sem'!$J33:$GJ33, 'FS Sem'!$J$4:$GJ$4, 'FS Ann'!AS$4)</f>
        <v>0</v>
      </c>
      <c r="AT33" s="16">
        <f xml:space="preserve"> SUMIFS('FS Sem'!$J33:$GJ33, 'FS Sem'!$J$4:$GJ$4, 'FS Ann'!AT$4)</f>
        <v>0</v>
      </c>
      <c r="AU33" s="16">
        <f xml:space="preserve"> SUMIFS('FS Sem'!$J33:$GJ33, 'FS Sem'!$J$4:$GJ$4, 'FS Ann'!AU$4)</f>
        <v>0</v>
      </c>
      <c r="AV33" s="16">
        <f xml:space="preserve"> SUMIFS('FS Sem'!$J33:$GJ33, 'FS Sem'!$J$4:$GJ$4, 'FS Ann'!AV$4)</f>
        <v>0</v>
      </c>
      <c r="AW33" s="16">
        <f xml:space="preserve"> SUMIFS('FS Sem'!$J33:$GJ33, 'FS Sem'!$J$4:$GJ$4, 'FS Ann'!AW$4)</f>
        <v>0</v>
      </c>
      <c r="AX33" s="16">
        <f xml:space="preserve"> SUMIFS('FS Sem'!$J33:$GJ33, 'FS Sem'!$J$4:$GJ$4, 'FS Ann'!AX$4)</f>
        <v>0</v>
      </c>
      <c r="AY33" s="16">
        <f xml:space="preserve"> SUMIFS('FS Sem'!$J33:$GJ33, 'FS Sem'!$J$4:$GJ$4, 'FS Ann'!AY$4)</f>
        <v>0</v>
      </c>
      <c r="AZ33" s="16">
        <f xml:space="preserve"> SUMIFS('FS Sem'!$J33:$GJ33, 'FS Sem'!$J$4:$GJ$4, 'FS Ann'!AZ$4)</f>
        <v>0</v>
      </c>
      <c r="BA33" s="16">
        <f xml:space="preserve"> SUMIFS('FS Sem'!$J33:$GJ33, 'FS Sem'!$J$4:$GJ$4, 'FS Ann'!BA$4)</f>
        <v>0</v>
      </c>
      <c r="BB33" s="16">
        <f xml:space="preserve"> SUMIFS('FS Sem'!$J33:$GJ33, 'FS Sem'!$J$4:$GJ$4, 'FS Ann'!BB$4)</f>
        <v>0</v>
      </c>
    </row>
    <row r="34" spans="1:54" outlineLevel="1" x14ac:dyDescent="0.25">
      <c r="A34" s="1"/>
      <c r="B34" s="1"/>
      <c r="C34" s="19"/>
      <c r="D34" s="84"/>
      <c r="E34" s="16" t="str">
        <f xml:space="preserve"> 'FS Sem'!E34</f>
        <v>Release of working capital reserve</v>
      </c>
      <c r="F34" s="16">
        <f xml:space="preserve"> 'FS Sem'!F34</f>
        <v>0</v>
      </c>
      <c r="G34" s="389" t="str">
        <f xml:space="preserve"> 'FS Sem'!G34</f>
        <v>$ 000s</v>
      </c>
      <c r="H34" s="16">
        <f t="shared" si="8"/>
        <v>4045.2001882529712</v>
      </c>
      <c r="I34" s="16"/>
      <c r="J34" s="16">
        <f xml:space="preserve"> SUMIFS('FS Sem'!$J34:$GJ34, 'FS Sem'!$J$4:$GJ$4, 'FS Ann'!J$4)</f>
        <v>0</v>
      </c>
      <c r="K34" s="16">
        <f xml:space="preserve"> SUMIFS('FS Sem'!$J34:$GJ34, 'FS Sem'!$J$4:$GJ$4, 'FS Ann'!K$4)</f>
        <v>0</v>
      </c>
      <c r="L34" s="16">
        <f xml:space="preserve"> SUMIFS('FS Sem'!$J34:$GJ34, 'FS Sem'!$J$4:$GJ$4, 'FS Ann'!L$4)</f>
        <v>0</v>
      </c>
      <c r="M34" s="16">
        <f xml:space="preserve"> SUMIFS('FS Sem'!$J34:$GJ34, 'FS Sem'!$J$4:$GJ$4, 'FS Ann'!M$4)</f>
        <v>4045.2001882529712</v>
      </c>
      <c r="N34" s="16">
        <f xml:space="preserve"> SUMIFS('FS Sem'!$J34:$GJ34, 'FS Sem'!$J$4:$GJ$4, 'FS Ann'!N$4)</f>
        <v>0</v>
      </c>
      <c r="O34" s="16">
        <f xml:space="preserve"> SUMIFS('FS Sem'!$J34:$GJ34, 'FS Sem'!$J$4:$GJ$4, 'FS Ann'!O$4)</f>
        <v>0</v>
      </c>
      <c r="P34" s="16">
        <f xml:space="preserve"> SUMIFS('FS Sem'!$J34:$GJ34, 'FS Sem'!$J$4:$GJ$4, 'FS Ann'!P$4)</f>
        <v>0</v>
      </c>
      <c r="Q34" s="16">
        <f xml:space="preserve"> SUMIFS('FS Sem'!$J34:$GJ34, 'FS Sem'!$J$4:$GJ$4, 'FS Ann'!Q$4)</f>
        <v>0</v>
      </c>
      <c r="R34" s="16">
        <f xml:space="preserve"> SUMIFS('FS Sem'!$J34:$GJ34, 'FS Sem'!$J$4:$GJ$4, 'FS Ann'!R$4)</f>
        <v>0</v>
      </c>
      <c r="S34" s="16">
        <f xml:space="preserve"> SUMIFS('FS Sem'!$J34:$GJ34, 'FS Sem'!$J$4:$GJ$4, 'FS Ann'!S$4)</f>
        <v>0</v>
      </c>
      <c r="T34" s="16">
        <f xml:space="preserve"> SUMIFS('FS Sem'!$J34:$GJ34, 'FS Sem'!$J$4:$GJ$4, 'FS Ann'!T$4)</f>
        <v>0</v>
      </c>
      <c r="U34" s="16">
        <f xml:space="preserve"> SUMIFS('FS Sem'!$J34:$GJ34, 'FS Sem'!$J$4:$GJ$4, 'FS Ann'!U$4)</f>
        <v>0</v>
      </c>
      <c r="V34" s="16">
        <f xml:space="preserve"> SUMIFS('FS Sem'!$J34:$GJ34, 'FS Sem'!$J$4:$GJ$4, 'FS Ann'!V$4)</f>
        <v>0</v>
      </c>
      <c r="W34" s="16">
        <f xml:space="preserve"> SUMIFS('FS Sem'!$J34:$GJ34, 'FS Sem'!$J$4:$GJ$4, 'FS Ann'!W$4)</f>
        <v>0</v>
      </c>
      <c r="X34" s="16">
        <f xml:space="preserve"> SUMIFS('FS Sem'!$J34:$GJ34, 'FS Sem'!$J$4:$GJ$4, 'FS Ann'!X$4)</f>
        <v>0</v>
      </c>
      <c r="Y34" s="16">
        <f xml:space="preserve"> SUMIFS('FS Sem'!$J34:$GJ34, 'FS Sem'!$J$4:$GJ$4, 'FS Ann'!Y$4)</f>
        <v>0</v>
      </c>
      <c r="Z34" s="16">
        <f xml:space="preserve"> SUMIFS('FS Sem'!$J34:$GJ34, 'FS Sem'!$J$4:$GJ$4, 'FS Ann'!Z$4)</f>
        <v>0</v>
      </c>
      <c r="AA34" s="16">
        <f xml:space="preserve"> SUMIFS('FS Sem'!$J34:$GJ34, 'FS Sem'!$J$4:$GJ$4, 'FS Ann'!AA$4)</f>
        <v>0</v>
      </c>
      <c r="AB34" s="16">
        <f xml:space="preserve"> SUMIFS('FS Sem'!$J34:$GJ34, 'FS Sem'!$J$4:$GJ$4, 'FS Ann'!AB$4)</f>
        <v>0</v>
      </c>
      <c r="AC34" s="16">
        <f xml:space="preserve"> SUMIFS('FS Sem'!$J34:$GJ34, 'FS Sem'!$J$4:$GJ$4, 'FS Ann'!AC$4)</f>
        <v>0</v>
      </c>
      <c r="AD34" s="16">
        <f xml:space="preserve"> SUMIFS('FS Sem'!$J34:$GJ34, 'FS Sem'!$J$4:$GJ$4, 'FS Ann'!AD$4)</f>
        <v>0</v>
      </c>
      <c r="AE34" s="16">
        <f xml:space="preserve"> SUMIFS('FS Sem'!$J34:$GJ34, 'FS Sem'!$J$4:$GJ$4, 'FS Ann'!AE$4)</f>
        <v>0</v>
      </c>
      <c r="AF34" s="16">
        <f xml:space="preserve"> SUMIFS('FS Sem'!$J34:$GJ34, 'FS Sem'!$J$4:$GJ$4, 'FS Ann'!AF$4)</f>
        <v>0</v>
      </c>
      <c r="AG34" s="16">
        <f xml:space="preserve"> SUMIFS('FS Sem'!$J34:$GJ34, 'FS Sem'!$J$4:$GJ$4, 'FS Ann'!AG$4)</f>
        <v>0</v>
      </c>
      <c r="AH34" s="16">
        <f xml:space="preserve"> SUMIFS('FS Sem'!$J34:$GJ34, 'FS Sem'!$J$4:$GJ$4, 'FS Ann'!AH$4)</f>
        <v>0</v>
      </c>
      <c r="AI34" s="16">
        <f xml:space="preserve"> SUMIFS('FS Sem'!$J34:$GJ34, 'FS Sem'!$J$4:$GJ$4, 'FS Ann'!AI$4)</f>
        <v>0</v>
      </c>
      <c r="AJ34" s="16">
        <f xml:space="preserve"> SUMIFS('FS Sem'!$J34:$GJ34, 'FS Sem'!$J$4:$GJ$4, 'FS Ann'!AJ$4)</f>
        <v>0</v>
      </c>
      <c r="AK34" s="16">
        <f xml:space="preserve"> SUMIFS('FS Sem'!$J34:$GJ34, 'FS Sem'!$J$4:$GJ$4, 'FS Ann'!AK$4)</f>
        <v>0</v>
      </c>
      <c r="AL34" s="16">
        <f xml:space="preserve"> SUMIFS('FS Sem'!$J34:$GJ34, 'FS Sem'!$J$4:$GJ$4, 'FS Ann'!AL$4)</f>
        <v>0</v>
      </c>
      <c r="AM34" s="16">
        <f xml:space="preserve"> SUMIFS('FS Sem'!$J34:$GJ34, 'FS Sem'!$J$4:$GJ$4, 'FS Ann'!AM$4)</f>
        <v>0</v>
      </c>
      <c r="AN34" s="16">
        <f xml:space="preserve"> SUMIFS('FS Sem'!$J34:$GJ34, 'FS Sem'!$J$4:$GJ$4, 'FS Ann'!AN$4)</f>
        <v>0</v>
      </c>
      <c r="AO34" s="16">
        <f xml:space="preserve"> SUMIFS('FS Sem'!$J34:$GJ34, 'FS Sem'!$J$4:$GJ$4, 'FS Ann'!AO$4)</f>
        <v>0</v>
      </c>
      <c r="AP34" s="16">
        <f xml:space="preserve"> SUMIFS('FS Sem'!$J34:$GJ34, 'FS Sem'!$J$4:$GJ$4, 'FS Ann'!AP$4)</f>
        <v>0</v>
      </c>
      <c r="AQ34" s="16">
        <f xml:space="preserve"> SUMIFS('FS Sem'!$J34:$GJ34, 'FS Sem'!$J$4:$GJ$4, 'FS Ann'!AQ$4)</f>
        <v>0</v>
      </c>
      <c r="AR34" s="16">
        <f xml:space="preserve"> SUMIFS('FS Sem'!$J34:$GJ34, 'FS Sem'!$J$4:$GJ$4, 'FS Ann'!AR$4)</f>
        <v>0</v>
      </c>
      <c r="AS34" s="16">
        <f xml:space="preserve"> SUMIFS('FS Sem'!$J34:$GJ34, 'FS Sem'!$J$4:$GJ$4, 'FS Ann'!AS$4)</f>
        <v>0</v>
      </c>
      <c r="AT34" s="16">
        <f xml:space="preserve"> SUMIFS('FS Sem'!$J34:$GJ34, 'FS Sem'!$J$4:$GJ$4, 'FS Ann'!AT$4)</f>
        <v>0</v>
      </c>
      <c r="AU34" s="16">
        <f xml:space="preserve"> SUMIFS('FS Sem'!$J34:$GJ34, 'FS Sem'!$J$4:$GJ$4, 'FS Ann'!AU$4)</f>
        <v>0</v>
      </c>
      <c r="AV34" s="16">
        <f xml:space="preserve"> SUMIFS('FS Sem'!$J34:$GJ34, 'FS Sem'!$J$4:$GJ$4, 'FS Ann'!AV$4)</f>
        <v>0</v>
      </c>
      <c r="AW34" s="16">
        <f xml:space="preserve"> SUMIFS('FS Sem'!$J34:$GJ34, 'FS Sem'!$J$4:$GJ$4, 'FS Ann'!AW$4)</f>
        <v>0</v>
      </c>
      <c r="AX34" s="16">
        <f xml:space="preserve"> SUMIFS('FS Sem'!$J34:$GJ34, 'FS Sem'!$J$4:$GJ$4, 'FS Ann'!AX$4)</f>
        <v>0</v>
      </c>
      <c r="AY34" s="16">
        <f xml:space="preserve"> SUMIFS('FS Sem'!$J34:$GJ34, 'FS Sem'!$J$4:$GJ$4, 'FS Ann'!AY$4)</f>
        <v>0</v>
      </c>
      <c r="AZ34" s="16">
        <f xml:space="preserve"> SUMIFS('FS Sem'!$J34:$GJ34, 'FS Sem'!$J$4:$GJ$4, 'FS Ann'!AZ$4)</f>
        <v>0</v>
      </c>
      <c r="BA34" s="16">
        <f xml:space="preserve"> SUMIFS('FS Sem'!$J34:$GJ34, 'FS Sem'!$J$4:$GJ$4, 'FS Ann'!BA$4)</f>
        <v>0</v>
      </c>
      <c r="BB34" s="16">
        <f xml:space="preserve"> SUMIFS('FS Sem'!$J34:$GJ34, 'FS Sem'!$J$4:$GJ$4, 'FS Ann'!BB$4)</f>
        <v>0</v>
      </c>
    </row>
    <row r="35" spans="1:54" outlineLevel="1" x14ac:dyDescent="0.25">
      <c r="A35" s="1"/>
      <c r="B35" s="1"/>
      <c r="C35" s="19"/>
      <c r="D35" s="84"/>
      <c r="E35" s="16" t="str">
        <f xml:space="preserve"> 'FS Sem'!E35</f>
        <v>Cash paid for O&amp;M costs</v>
      </c>
      <c r="F35" s="16">
        <f xml:space="preserve"> 'FS Sem'!F35</f>
        <v>0</v>
      </c>
      <c r="G35" s="389" t="str">
        <f xml:space="preserve"> 'FS Sem'!G35</f>
        <v>$ 000s</v>
      </c>
      <c r="H35" s="16">
        <f t="shared" si="8"/>
        <v>-238003.7476116537</v>
      </c>
      <c r="I35" s="16"/>
      <c r="J35" s="16">
        <f xml:space="preserve"> SUMIFS('FS Sem'!$J35:$GJ35, 'FS Sem'!$J$4:$GJ$4, 'FS Ann'!J$4)</f>
        <v>0</v>
      </c>
      <c r="K35" s="16">
        <f xml:space="preserve"> SUMIFS('FS Sem'!$J35:$GJ35, 'FS Sem'!$J$4:$GJ$4, 'FS Ann'!K$4)</f>
        <v>0</v>
      </c>
      <c r="L35" s="16">
        <f xml:space="preserve"> SUMIFS('FS Sem'!$J35:$GJ35, 'FS Sem'!$J$4:$GJ$4, 'FS Ann'!L$4)</f>
        <v>0</v>
      </c>
      <c r="M35" s="16">
        <f xml:space="preserve"> SUMIFS('FS Sem'!$J35:$GJ35, 'FS Sem'!$J$4:$GJ$4, 'FS Ann'!M$4)</f>
        <v>-3698.2739833218984</v>
      </c>
      <c r="N35" s="16">
        <f xml:space="preserve"> SUMIFS('FS Sem'!$J35:$GJ35, 'FS Sem'!$J$4:$GJ$4, 'FS Ann'!N$4)</f>
        <v>-9877.3330761009965</v>
      </c>
      <c r="O35" s="16">
        <f xml:space="preserve"> SUMIFS('FS Sem'!$J35:$GJ35, 'FS Sem'!$J$4:$GJ$4, 'FS Ann'!O$4)</f>
        <v>-10062.946044508768</v>
      </c>
      <c r="P35" s="16">
        <f xml:space="preserve"> SUMIFS('FS Sem'!$J35:$GJ35, 'FS Sem'!$J$4:$GJ$4, 'FS Ann'!P$4)</f>
        <v>-10264.204965398942</v>
      </c>
      <c r="Q35" s="16">
        <f xml:space="preserve"> SUMIFS('FS Sem'!$J35:$GJ35, 'FS Sem'!$J$4:$GJ$4, 'FS Ann'!Q$4)</f>
        <v>-10469.489064706919</v>
      </c>
      <c r="R35" s="16">
        <f xml:space="preserve"> SUMIFS('FS Sem'!$J35:$GJ35, 'FS Sem'!$J$4:$GJ$4, 'FS Ann'!R$4)</f>
        <v>-10679.388604706121</v>
      </c>
      <c r="S35" s="16">
        <f xml:space="preserve"> SUMIFS('FS Sem'!$J35:$GJ35, 'FS Sem'!$J$4:$GJ$4, 'FS Ann'!S$4)</f>
        <v>-10893.04739581488</v>
      </c>
      <c r="T35" s="16">
        <f xml:space="preserve"> SUMIFS('FS Sem'!$J35:$GJ35, 'FS Sem'!$J$4:$GJ$4, 'FS Ann'!T$4)</f>
        <v>-11110.908343731178</v>
      </c>
      <c r="U35" s="16">
        <f xml:space="preserve"> SUMIFS('FS Sem'!$J35:$GJ35, 'FS Sem'!$J$4:$GJ$4, 'FS Ann'!U$4)</f>
        <v>-11333.126510605804</v>
      </c>
      <c r="V35" s="16">
        <f xml:space="preserve"> SUMIFS('FS Sem'!$J35:$GJ35, 'FS Sem'!$J$4:$GJ$4, 'FS Ann'!V$4)</f>
        <v>-11560.340849971037</v>
      </c>
      <c r="W35" s="16">
        <f xml:space="preserve"> SUMIFS('FS Sem'!$J35:$GJ35, 'FS Sem'!$J$4:$GJ$4, 'FS Ann'!W$4)</f>
        <v>-11791.624544406652</v>
      </c>
      <c r="X35" s="16">
        <f xml:space="preserve"> SUMIFS('FS Sem'!$J35:$GJ35, 'FS Sem'!$J$4:$GJ$4, 'FS Ann'!X$4)</f>
        <v>-12027.457035294785</v>
      </c>
      <c r="Y35" s="16">
        <f xml:space="preserve"> SUMIFS('FS Sem'!$J35:$GJ35, 'FS Sem'!$J$4:$GJ$4, 'FS Ann'!Y$4)</f>
        <v>-12268.006176000681</v>
      </c>
      <c r="Z35" s="16">
        <f xml:space="preserve"> SUMIFS('FS Sem'!$J35:$GJ35, 'FS Sem'!$J$4:$GJ$4, 'FS Ann'!Z$4)</f>
        <v>-12513.963627900652</v>
      </c>
      <c r="AA35" s="16">
        <f xml:space="preserve"> SUMIFS('FS Sem'!$J35:$GJ35, 'FS Sem'!$J$4:$GJ$4, 'FS Ann'!AA$4)</f>
        <v>-12764.326119582805</v>
      </c>
      <c r="AB35" s="16">
        <f xml:space="preserve"> SUMIFS('FS Sem'!$J35:$GJ35, 'FS Sem'!$J$4:$GJ$4, 'FS Ann'!AB$4)</f>
        <v>-13019.612641974461</v>
      </c>
      <c r="AC35" s="16">
        <f xml:space="preserve"> SUMIFS('FS Sem'!$J35:$GJ35, 'FS Sem'!$J$4:$GJ$4, 'FS Ann'!AC$4)</f>
        <v>-13280.00489481395</v>
      </c>
      <c r="AD35" s="16">
        <f xml:space="preserve"> SUMIFS('FS Sem'!$J35:$GJ35, 'FS Sem'!$J$4:$GJ$4, 'FS Ann'!AD$4)</f>
        <v>-13546.251595238453</v>
      </c>
      <c r="AE35" s="16">
        <f xml:space="preserve"> SUMIFS('FS Sem'!$J35:$GJ35, 'FS Sem'!$J$4:$GJ$4, 'FS Ann'!AE$4)</f>
        <v>-13817.266711086781</v>
      </c>
      <c r="AF35" s="16">
        <f xml:space="preserve"> SUMIFS('FS Sem'!$J35:$GJ35, 'FS Sem'!$J$4:$GJ$4, 'FS Ann'!AF$4)</f>
        <v>-14093.612045308517</v>
      </c>
      <c r="AG35" s="16">
        <f xml:space="preserve"> SUMIFS('FS Sem'!$J35:$GJ35, 'FS Sem'!$J$4:$GJ$4, 'FS Ann'!AG$4)</f>
        <v>-8932.5633811793869</v>
      </c>
      <c r="AH35" s="16">
        <f xml:space="preserve"> SUMIFS('FS Sem'!$J35:$GJ35, 'FS Sem'!$J$4:$GJ$4, 'FS Ann'!AH$4)</f>
        <v>0</v>
      </c>
      <c r="AI35" s="16">
        <f xml:space="preserve"> SUMIFS('FS Sem'!$J35:$GJ35, 'FS Sem'!$J$4:$GJ$4, 'FS Ann'!AI$4)</f>
        <v>0</v>
      </c>
      <c r="AJ35" s="16">
        <f xml:space="preserve"> SUMIFS('FS Sem'!$J35:$GJ35, 'FS Sem'!$J$4:$GJ$4, 'FS Ann'!AJ$4)</f>
        <v>0</v>
      </c>
      <c r="AK35" s="16">
        <f xml:space="preserve"> SUMIFS('FS Sem'!$J35:$GJ35, 'FS Sem'!$J$4:$GJ$4, 'FS Ann'!AK$4)</f>
        <v>0</v>
      </c>
      <c r="AL35" s="16">
        <f xml:space="preserve"> SUMIFS('FS Sem'!$J35:$GJ35, 'FS Sem'!$J$4:$GJ$4, 'FS Ann'!AL$4)</f>
        <v>0</v>
      </c>
      <c r="AM35" s="16">
        <f xml:space="preserve"> SUMIFS('FS Sem'!$J35:$GJ35, 'FS Sem'!$J$4:$GJ$4, 'FS Ann'!AM$4)</f>
        <v>0</v>
      </c>
      <c r="AN35" s="16">
        <f xml:space="preserve"> SUMIFS('FS Sem'!$J35:$GJ35, 'FS Sem'!$J$4:$GJ$4, 'FS Ann'!AN$4)</f>
        <v>0</v>
      </c>
      <c r="AO35" s="16">
        <f xml:space="preserve"> SUMIFS('FS Sem'!$J35:$GJ35, 'FS Sem'!$J$4:$GJ$4, 'FS Ann'!AO$4)</f>
        <v>0</v>
      </c>
      <c r="AP35" s="16">
        <f xml:space="preserve"> SUMIFS('FS Sem'!$J35:$GJ35, 'FS Sem'!$J$4:$GJ$4, 'FS Ann'!AP$4)</f>
        <v>0</v>
      </c>
      <c r="AQ35" s="16">
        <f xml:space="preserve"> SUMIFS('FS Sem'!$J35:$GJ35, 'FS Sem'!$J$4:$GJ$4, 'FS Ann'!AQ$4)</f>
        <v>0</v>
      </c>
      <c r="AR35" s="16">
        <f xml:space="preserve"> SUMIFS('FS Sem'!$J35:$GJ35, 'FS Sem'!$J$4:$GJ$4, 'FS Ann'!AR$4)</f>
        <v>0</v>
      </c>
      <c r="AS35" s="16">
        <f xml:space="preserve"> SUMIFS('FS Sem'!$J35:$GJ35, 'FS Sem'!$J$4:$GJ$4, 'FS Ann'!AS$4)</f>
        <v>0</v>
      </c>
      <c r="AT35" s="16">
        <f xml:space="preserve"> SUMIFS('FS Sem'!$J35:$GJ35, 'FS Sem'!$J$4:$GJ$4, 'FS Ann'!AT$4)</f>
        <v>0</v>
      </c>
      <c r="AU35" s="16">
        <f xml:space="preserve"> SUMIFS('FS Sem'!$J35:$GJ35, 'FS Sem'!$J$4:$GJ$4, 'FS Ann'!AU$4)</f>
        <v>0</v>
      </c>
      <c r="AV35" s="16">
        <f xml:space="preserve"> SUMIFS('FS Sem'!$J35:$GJ35, 'FS Sem'!$J$4:$GJ$4, 'FS Ann'!AV$4)</f>
        <v>0</v>
      </c>
      <c r="AW35" s="16">
        <f xml:space="preserve"> SUMIFS('FS Sem'!$J35:$GJ35, 'FS Sem'!$J$4:$GJ$4, 'FS Ann'!AW$4)</f>
        <v>0</v>
      </c>
      <c r="AX35" s="16">
        <f xml:space="preserve"> SUMIFS('FS Sem'!$J35:$GJ35, 'FS Sem'!$J$4:$GJ$4, 'FS Ann'!AX$4)</f>
        <v>0</v>
      </c>
      <c r="AY35" s="16">
        <f xml:space="preserve"> SUMIFS('FS Sem'!$J35:$GJ35, 'FS Sem'!$J$4:$GJ$4, 'FS Ann'!AY$4)</f>
        <v>0</v>
      </c>
      <c r="AZ35" s="16">
        <f xml:space="preserve"> SUMIFS('FS Sem'!$J35:$GJ35, 'FS Sem'!$J$4:$GJ$4, 'FS Ann'!AZ$4)</f>
        <v>0</v>
      </c>
      <c r="BA35" s="16">
        <f xml:space="preserve"> SUMIFS('FS Sem'!$J35:$GJ35, 'FS Sem'!$J$4:$GJ$4, 'FS Ann'!BA$4)</f>
        <v>0</v>
      </c>
      <c r="BB35" s="16">
        <f xml:space="preserve"> SUMIFS('FS Sem'!$J35:$GJ35, 'FS Sem'!$J$4:$GJ$4, 'FS Ann'!BB$4)</f>
        <v>0</v>
      </c>
    </row>
    <row r="36" spans="1:54" outlineLevel="1" x14ac:dyDescent="0.25">
      <c r="A36" s="1"/>
      <c r="B36" s="1"/>
      <c r="C36" s="19"/>
      <c r="D36" s="84"/>
      <c r="E36" s="16" t="str">
        <f xml:space="preserve"> 'FS Sem'!E36</f>
        <v>Corporate income tax paid</v>
      </c>
      <c r="F36" s="16">
        <f xml:space="preserve"> 'FS Sem'!F36</f>
        <v>0</v>
      </c>
      <c r="G36" s="389" t="str">
        <f xml:space="preserve"> 'FS Sem'!G36</f>
        <v>$ 000s</v>
      </c>
      <c r="H36" s="16">
        <f t="shared" si="8"/>
        <v>-5066.4247340459906</v>
      </c>
      <c r="I36" s="16"/>
      <c r="J36" s="16">
        <f xml:space="preserve"> SUMIFS('FS Sem'!$J36:$GJ36, 'FS Sem'!$J$4:$GJ$4, 'FS Ann'!J$4)</f>
        <v>0</v>
      </c>
      <c r="K36" s="16">
        <f xml:space="preserve"> SUMIFS('FS Sem'!$J36:$GJ36, 'FS Sem'!$J$4:$GJ$4, 'FS Ann'!K$4)</f>
        <v>0</v>
      </c>
      <c r="L36" s="16">
        <f xml:space="preserve"> SUMIFS('FS Sem'!$J36:$GJ36, 'FS Sem'!$J$4:$GJ$4, 'FS Ann'!L$4)</f>
        <v>0</v>
      </c>
      <c r="M36" s="16">
        <f xml:space="preserve"> SUMIFS('FS Sem'!$J36:$GJ36, 'FS Sem'!$J$4:$GJ$4, 'FS Ann'!M$4)</f>
        <v>0</v>
      </c>
      <c r="N36" s="16">
        <f xml:space="preserve"> SUMIFS('FS Sem'!$J36:$GJ36, 'FS Sem'!$J$4:$GJ$4, 'FS Ann'!N$4)</f>
        <v>0</v>
      </c>
      <c r="O36" s="16">
        <f xml:space="preserve"> SUMIFS('FS Sem'!$J36:$GJ36, 'FS Sem'!$J$4:$GJ$4, 'FS Ann'!O$4)</f>
        <v>0</v>
      </c>
      <c r="P36" s="16">
        <f xml:space="preserve"> SUMIFS('FS Sem'!$J36:$GJ36, 'FS Sem'!$J$4:$GJ$4, 'FS Ann'!P$4)</f>
        <v>0</v>
      </c>
      <c r="Q36" s="16">
        <f xml:space="preserve"> SUMIFS('FS Sem'!$J36:$GJ36, 'FS Sem'!$J$4:$GJ$4, 'FS Ann'!Q$4)</f>
        <v>0</v>
      </c>
      <c r="R36" s="16">
        <f xml:space="preserve"> SUMIFS('FS Sem'!$J36:$GJ36, 'FS Sem'!$J$4:$GJ$4, 'FS Ann'!R$4)</f>
        <v>0</v>
      </c>
      <c r="S36" s="16">
        <f xml:space="preserve"> SUMIFS('FS Sem'!$J36:$GJ36, 'FS Sem'!$J$4:$GJ$4, 'FS Ann'!S$4)</f>
        <v>0</v>
      </c>
      <c r="T36" s="16">
        <f xml:space="preserve"> SUMIFS('FS Sem'!$J36:$GJ36, 'FS Sem'!$J$4:$GJ$4, 'FS Ann'!T$4)</f>
        <v>0</v>
      </c>
      <c r="U36" s="16">
        <f xml:space="preserve"> SUMIFS('FS Sem'!$J36:$GJ36, 'FS Sem'!$J$4:$GJ$4, 'FS Ann'!U$4)</f>
        <v>0</v>
      </c>
      <c r="V36" s="16">
        <f xml:space="preserve"> SUMIFS('FS Sem'!$J36:$GJ36, 'FS Sem'!$J$4:$GJ$4, 'FS Ann'!V$4)</f>
        <v>0</v>
      </c>
      <c r="W36" s="16">
        <f xml:space="preserve"> SUMIFS('FS Sem'!$J36:$GJ36, 'FS Sem'!$J$4:$GJ$4, 'FS Ann'!W$4)</f>
        <v>0</v>
      </c>
      <c r="X36" s="16">
        <f xml:space="preserve"> SUMIFS('FS Sem'!$J36:$GJ36, 'FS Sem'!$J$4:$GJ$4, 'FS Ann'!X$4)</f>
        <v>0</v>
      </c>
      <c r="Y36" s="16">
        <f xml:space="preserve"> SUMIFS('FS Sem'!$J36:$GJ36, 'FS Sem'!$J$4:$GJ$4, 'FS Ann'!Y$4)</f>
        <v>0</v>
      </c>
      <c r="Z36" s="16">
        <f xml:space="preserve"> SUMIFS('FS Sem'!$J36:$GJ36, 'FS Sem'!$J$4:$GJ$4, 'FS Ann'!Z$4)</f>
        <v>0</v>
      </c>
      <c r="AA36" s="16">
        <f xml:space="preserve"> SUMIFS('FS Sem'!$J36:$GJ36, 'FS Sem'!$J$4:$GJ$4, 'FS Ann'!AA$4)</f>
        <v>0</v>
      </c>
      <c r="AB36" s="16">
        <f xml:space="preserve"> SUMIFS('FS Sem'!$J36:$GJ36, 'FS Sem'!$J$4:$GJ$4, 'FS Ann'!AB$4)</f>
        <v>0</v>
      </c>
      <c r="AC36" s="16">
        <f xml:space="preserve"> SUMIFS('FS Sem'!$J36:$GJ36, 'FS Sem'!$J$4:$GJ$4, 'FS Ann'!AC$4)</f>
        <v>0</v>
      </c>
      <c r="AD36" s="16">
        <f xml:space="preserve"> SUMIFS('FS Sem'!$J36:$GJ36, 'FS Sem'!$J$4:$GJ$4, 'FS Ann'!AD$4)</f>
        <v>0</v>
      </c>
      <c r="AE36" s="16">
        <f xml:space="preserve"> SUMIFS('FS Sem'!$J36:$GJ36, 'FS Sem'!$J$4:$GJ$4, 'FS Ann'!AE$4)</f>
        <v>0</v>
      </c>
      <c r="AF36" s="16">
        <f xml:space="preserve"> SUMIFS('FS Sem'!$J36:$GJ36, 'FS Sem'!$J$4:$GJ$4, 'FS Ann'!AF$4)</f>
        <v>-3487.1108527947508</v>
      </c>
      <c r="AG36" s="16">
        <f xml:space="preserve"> SUMIFS('FS Sem'!$J36:$GJ36, 'FS Sem'!$J$4:$GJ$4, 'FS Ann'!AG$4)</f>
        <v>-1579.3138812512398</v>
      </c>
      <c r="AH36" s="16">
        <f xml:space="preserve"> SUMIFS('FS Sem'!$J36:$GJ36, 'FS Sem'!$J$4:$GJ$4, 'FS Ann'!AH$4)</f>
        <v>0</v>
      </c>
      <c r="AI36" s="16">
        <f xml:space="preserve"> SUMIFS('FS Sem'!$J36:$GJ36, 'FS Sem'!$J$4:$GJ$4, 'FS Ann'!AI$4)</f>
        <v>0</v>
      </c>
      <c r="AJ36" s="16">
        <f xml:space="preserve"> SUMIFS('FS Sem'!$J36:$GJ36, 'FS Sem'!$J$4:$GJ$4, 'FS Ann'!AJ$4)</f>
        <v>0</v>
      </c>
      <c r="AK36" s="16">
        <f xml:space="preserve"> SUMIFS('FS Sem'!$J36:$GJ36, 'FS Sem'!$J$4:$GJ$4, 'FS Ann'!AK$4)</f>
        <v>0</v>
      </c>
      <c r="AL36" s="16">
        <f xml:space="preserve"> SUMIFS('FS Sem'!$J36:$GJ36, 'FS Sem'!$J$4:$GJ$4, 'FS Ann'!AL$4)</f>
        <v>0</v>
      </c>
      <c r="AM36" s="16">
        <f xml:space="preserve"> SUMIFS('FS Sem'!$J36:$GJ36, 'FS Sem'!$J$4:$GJ$4, 'FS Ann'!AM$4)</f>
        <v>0</v>
      </c>
      <c r="AN36" s="16">
        <f xml:space="preserve"> SUMIFS('FS Sem'!$J36:$GJ36, 'FS Sem'!$J$4:$GJ$4, 'FS Ann'!AN$4)</f>
        <v>0</v>
      </c>
      <c r="AO36" s="16">
        <f xml:space="preserve"> SUMIFS('FS Sem'!$J36:$GJ36, 'FS Sem'!$J$4:$GJ$4, 'FS Ann'!AO$4)</f>
        <v>0</v>
      </c>
      <c r="AP36" s="16">
        <f xml:space="preserve"> SUMIFS('FS Sem'!$J36:$GJ36, 'FS Sem'!$J$4:$GJ$4, 'FS Ann'!AP$4)</f>
        <v>0</v>
      </c>
      <c r="AQ36" s="16">
        <f xml:space="preserve"> SUMIFS('FS Sem'!$J36:$GJ36, 'FS Sem'!$J$4:$GJ$4, 'FS Ann'!AQ$4)</f>
        <v>0</v>
      </c>
      <c r="AR36" s="16">
        <f xml:space="preserve"> SUMIFS('FS Sem'!$J36:$GJ36, 'FS Sem'!$J$4:$GJ$4, 'FS Ann'!AR$4)</f>
        <v>0</v>
      </c>
      <c r="AS36" s="16">
        <f xml:space="preserve"> SUMIFS('FS Sem'!$J36:$GJ36, 'FS Sem'!$J$4:$GJ$4, 'FS Ann'!AS$4)</f>
        <v>0</v>
      </c>
      <c r="AT36" s="16">
        <f xml:space="preserve"> SUMIFS('FS Sem'!$J36:$GJ36, 'FS Sem'!$J$4:$GJ$4, 'FS Ann'!AT$4)</f>
        <v>0</v>
      </c>
      <c r="AU36" s="16">
        <f xml:space="preserve"> SUMIFS('FS Sem'!$J36:$GJ36, 'FS Sem'!$J$4:$GJ$4, 'FS Ann'!AU$4)</f>
        <v>0</v>
      </c>
      <c r="AV36" s="16">
        <f xml:space="preserve"> SUMIFS('FS Sem'!$J36:$GJ36, 'FS Sem'!$J$4:$GJ$4, 'FS Ann'!AV$4)</f>
        <v>0</v>
      </c>
      <c r="AW36" s="16">
        <f xml:space="preserve"> SUMIFS('FS Sem'!$J36:$GJ36, 'FS Sem'!$J$4:$GJ$4, 'FS Ann'!AW$4)</f>
        <v>0</v>
      </c>
      <c r="AX36" s="16">
        <f xml:space="preserve"> SUMIFS('FS Sem'!$J36:$GJ36, 'FS Sem'!$J$4:$GJ$4, 'FS Ann'!AX$4)</f>
        <v>0</v>
      </c>
      <c r="AY36" s="16">
        <f xml:space="preserve"> SUMIFS('FS Sem'!$J36:$GJ36, 'FS Sem'!$J$4:$GJ$4, 'FS Ann'!AY$4)</f>
        <v>0</v>
      </c>
      <c r="AZ36" s="16">
        <f xml:space="preserve"> SUMIFS('FS Sem'!$J36:$GJ36, 'FS Sem'!$J$4:$GJ$4, 'FS Ann'!AZ$4)</f>
        <v>0</v>
      </c>
      <c r="BA36" s="16">
        <f xml:space="preserve"> SUMIFS('FS Sem'!$J36:$GJ36, 'FS Sem'!$J$4:$GJ$4, 'FS Ann'!BA$4)</f>
        <v>0</v>
      </c>
      <c r="BB36" s="16">
        <f xml:space="preserve"> SUMIFS('FS Sem'!$J36:$GJ36, 'FS Sem'!$J$4:$GJ$4, 'FS Ann'!BB$4)</f>
        <v>0</v>
      </c>
    </row>
    <row r="37" spans="1:54" outlineLevel="1" x14ac:dyDescent="0.25">
      <c r="A37" s="1"/>
      <c r="B37" s="1"/>
      <c r="C37" s="19"/>
      <c r="D37" s="84"/>
      <c r="E37" s="85" t="s">
        <v>395</v>
      </c>
      <c r="F37" s="85"/>
      <c r="G37" s="331" t="str">
        <f>SMU</f>
        <v>$ 000s</v>
      </c>
      <c r="H37" s="239">
        <f t="shared" si="8"/>
        <v>604820.5196534011</v>
      </c>
      <c r="I37" s="85"/>
      <c r="J37" s="85">
        <f t="shared" ref="J37:BB37" si="10">SUM(J32:J36)</f>
        <v>0</v>
      </c>
      <c r="K37" s="85">
        <f t="shared" si="10"/>
        <v>0</v>
      </c>
      <c r="L37" s="85">
        <f t="shared" si="10"/>
        <v>0</v>
      </c>
      <c r="M37" s="85">
        <f t="shared" si="10"/>
        <v>19014.339928568425</v>
      </c>
      <c r="N37" s="85">
        <f t="shared" si="10"/>
        <v>32962.206733888524</v>
      </c>
      <c r="O37" s="85">
        <f t="shared" si="10"/>
        <v>32691.085701987759</v>
      </c>
      <c r="P37" s="85">
        <f t="shared" si="10"/>
        <v>32404.489392382024</v>
      </c>
      <c r="Q37" s="85">
        <f t="shared" si="10"/>
        <v>32114.0382384677</v>
      </c>
      <c r="R37" s="85">
        <f t="shared" si="10"/>
        <v>31819.141637983124</v>
      </c>
      <c r="S37" s="85">
        <f t="shared" si="10"/>
        <v>31520.655441200332</v>
      </c>
      <c r="T37" s="85">
        <f t="shared" si="10"/>
        <v>31218.136403789002</v>
      </c>
      <c r="U37" s="85">
        <f t="shared" si="10"/>
        <v>30911.429125641873</v>
      </c>
      <c r="V37" s="85">
        <f t="shared" si="10"/>
        <v>30599.89431594481</v>
      </c>
      <c r="W37" s="85">
        <f t="shared" si="10"/>
        <v>30284.458455509368</v>
      </c>
      <c r="X37" s="85">
        <f t="shared" si="10"/>
        <v>29964.641767016612</v>
      </c>
      <c r="Y37" s="85">
        <f t="shared" si="10"/>
        <v>29640.276061835044</v>
      </c>
      <c r="Z37" s="85">
        <f t="shared" si="10"/>
        <v>29310.669343991292</v>
      </c>
      <c r="AA37" s="85">
        <f t="shared" si="10"/>
        <v>28976.824550968038</v>
      </c>
      <c r="AB37" s="85">
        <f t="shared" si="10"/>
        <v>28638.222358575287</v>
      </c>
      <c r="AC37" s="85">
        <f t="shared" si="10"/>
        <v>28294.680734477202</v>
      </c>
      <c r="AD37" s="85">
        <f t="shared" si="10"/>
        <v>27945.450629603027</v>
      </c>
      <c r="AE37" s="85">
        <f t="shared" si="10"/>
        <v>27591.617744842846</v>
      </c>
      <c r="AF37" s="85">
        <f t="shared" si="10"/>
        <v>23745.509093842469</v>
      </c>
      <c r="AG37" s="85">
        <f t="shared" si="10"/>
        <v>15172.751992886318</v>
      </c>
      <c r="AH37" s="85">
        <f t="shared" si="10"/>
        <v>0</v>
      </c>
      <c r="AI37" s="85">
        <f t="shared" si="10"/>
        <v>0</v>
      </c>
      <c r="AJ37" s="85">
        <f t="shared" si="10"/>
        <v>0</v>
      </c>
      <c r="AK37" s="85">
        <f t="shared" si="10"/>
        <v>0</v>
      </c>
      <c r="AL37" s="85">
        <f t="shared" si="10"/>
        <v>0</v>
      </c>
      <c r="AM37" s="85">
        <f t="shared" si="10"/>
        <v>0</v>
      </c>
      <c r="AN37" s="85">
        <f t="shared" si="10"/>
        <v>0</v>
      </c>
      <c r="AO37" s="85">
        <f t="shared" si="10"/>
        <v>0</v>
      </c>
      <c r="AP37" s="85">
        <f t="shared" si="10"/>
        <v>0</v>
      </c>
      <c r="AQ37" s="85">
        <f t="shared" si="10"/>
        <v>0</v>
      </c>
      <c r="AR37" s="85">
        <f t="shared" si="10"/>
        <v>0</v>
      </c>
      <c r="AS37" s="85">
        <f t="shared" si="10"/>
        <v>0</v>
      </c>
      <c r="AT37" s="85">
        <f t="shared" si="10"/>
        <v>0</v>
      </c>
      <c r="AU37" s="85">
        <f t="shared" si="10"/>
        <v>0</v>
      </c>
      <c r="AV37" s="85">
        <f t="shared" si="10"/>
        <v>0</v>
      </c>
      <c r="AW37" s="85">
        <f t="shared" si="10"/>
        <v>0</v>
      </c>
      <c r="AX37" s="85">
        <f t="shared" si="10"/>
        <v>0</v>
      </c>
      <c r="AY37" s="85">
        <f t="shared" si="10"/>
        <v>0</v>
      </c>
      <c r="AZ37" s="85">
        <f t="shared" si="10"/>
        <v>0</v>
      </c>
      <c r="BA37" s="85">
        <f t="shared" si="10"/>
        <v>0</v>
      </c>
      <c r="BB37" s="85">
        <f t="shared" si="10"/>
        <v>0</v>
      </c>
    </row>
    <row r="38" spans="1:54" outlineLevel="1" x14ac:dyDescent="0.25">
      <c r="A38" s="1"/>
      <c r="B38" s="1"/>
      <c r="C38" s="19"/>
      <c r="D38" s="84"/>
      <c r="E38" s="16"/>
      <c r="F38" s="16"/>
      <c r="G38" s="389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outlineLevel="1" x14ac:dyDescent="0.25">
      <c r="A39" s="1"/>
      <c r="B39" s="1"/>
      <c r="C39" s="19"/>
      <c r="D39" s="84"/>
      <c r="E39" s="16" t="str">
        <f xml:space="preserve"> 'FS Sem'!E39</f>
        <v>Construction costs</v>
      </c>
      <c r="F39" s="16">
        <f xml:space="preserve"> 'FS Sem'!F39</f>
        <v>0</v>
      </c>
      <c r="G39" s="389" t="str">
        <f xml:space="preserve"> 'FS Sem'!G39</f>
        <v>$ 000s</v>
      </c>
      <c r="H39" s="16">
        <f t="shared" si="8"/>
        <v>-317550</v>
      </c>
      <c r="I39" s="16"/>
      <c r="J39" s="16">
        <f xml:space="preserve"> SUMIFS('FS Sem'!$J39:$GJ39, 'FS Sem'!$J$4:$GJ$4, 'FS Ann'!J$4)</f>
        <v>0</v>
      </c>
      <c r="K39" s="16">
        <f xml:space="preserve"> SUMIFS('FS Sem'!$J39:$GJ39, 'FS Sem'!$J$4:$GJ$4, 'FS Ann'!K$4)</f>
        <v>-103453.84615384616</v>
      </c>
      <c r="L39" s="16">
        <f xml:space="preserve"> SUMIFS('FS Sem'!$J39:$GJ39, 'FS Sem'!$J$4:$GJ$4, 'FS Ann'!L$4)</f>
        <v>-142730.76923076922</v>
      </c>
      <c r="M39" s="16">
        <f xml:space="preserve"> SUMIFS('FS Sem'!$J39:$GJ39, 'FS Sem'!$J$4:$GJ$4, 'FS Ann'!M$4)</f>
        <v>-71365.38461538461</v>
      </c>
      <c r="N39" s="16">
        <f xml:space="preserve"> SUMIFS('FS Sem'!$J39:$GJ39, 'FS Sem'!$J$4:$GJ$4, 'FS Ann'!N$4)</f>
        <v>0</v>
      </c>
      <c r="O39" s="16">
        <f xml:space="preserve"> SUMIFS('FS Sem'!$J39:$GJ39, 'FS Sem'!$J$4:$GJ$4, 'FS Ann'!O$4)</f>
        <v>0</v>
      </c>
      <c r="P39" s="16">
        <f xml:space="preserve"> SUMIFS('FS Sem'!$J39:$GJ39, 'FS Sem'!$J$4:$GJ$4, 'FS Ann'!P$4)</f>
        <v>0</v>
      </c>
      <c r="Q39" s="16">
        <f xml:space="preserve"> SUMIFS('FS Sem'!$J39:$GJ39, 'FS Sem'!$J$4:$GJ$4, 'FS Ann'!Q$4)</f>
        <v>0</v>
      </c>
      <c r="R39" s="16">
        <f xml:space="preserve"> SUMIFS('FS Sem'!$J39:$GJ39, 'FS Sem'!$J$4:$GJ$4, 'FS Ann'!R$4)</f>
        <v>0</v>
      </c>
      <c r="S39" s="16">
        <f xml:space="preserve"> SUMIFS('FS Sem'!$J39:$GJ39, 'FS Sem'!$J$4:$GJ$4, 'FS Ann'!S$4)</f>
        <v>0</v>
      </c>
      <c r="T39" s="16">
        <f xml:space="preserve"> SUMIFS('FS Sem'!$J39:$GJ39, 'FS Sem'!$J$4:$GJ$4, 'FS Ann'!T$4)</f>
        <v>0</v>
      </c>
      <c r="U39" s="16">
        <f xml:space="preserve"> SUMIFS('FS Sem'!$J39:$GJ39, 'FS Sem'!$J$4:$GJ$4, 'FS Ann'!U$4)</f>
        <v>0</v>
      </c>
      <c r="V39" s="16">
        <f xml:space="preserve"> SUMIFS('FS Sem'!$J39:$GJ39, 'FS Sem'!$J$4:$GJ$4, 'FS Ann'!V$4)</f>
        <v>0</v>
      </c>
      <c r="W39" s="16">
        <f xml:space="preserve"> SUMIFS('FS Sem'!$J39:$GJ39, 'FS Sem'!$J$4:$GJ$4, 'FS Ann'!W$4)</f>
        <v>0</v>
      </c>
      <c r="X39" s="16">
        <f xml:space="preserve"> SUMIFS('FS Sem'!$J39:$GJ39, 'FS Sem'!$J$4:$GJ$4, 'FS Ann'!X$4)</f>
        <v>0</v>
      </c>
      <c r="Y39" s="16">
        <f xml:space="preserve"> SUMIFS('FS Sem'!$J39:$GJ39, 'FS Sem'!$J$4:$GJ$4, 'FS Ann'!Y$4)</f>
        <v>0</v>
      </c>
      <c r="Z39" s="16">
        <f xml:space="preserve"> SUMIFS('FS Sem'!$J39:$GJ39, 'FS Sem'!$J$4:$GJ$4, 'FS Ann'!Z$4)</f>
        <v>0</v>
      </c>
      <c r="AA39" s="16">
        <f xml:space="preserve"> SUMIFS('FS Sem'!$J39:$GJ39, 'FS Sem'!$J$4:$GJ$4, 'FS Ann'!AA$4)</f>
        <v>0</v>
      </c>
      <c r="AB39" s="16">
        <f xml:space="preserve"> SUMIFS('FS Sem'!$J39:$GJ39, 'FS Sem'!$J$4:$GJ$4, 'FS Ann'!AB$4)</f>
        <v>0</v>
      </c>
      <c r="AC39" s="16">
        <f xml:space="preserve"> SUMIFS('FS Sem'!$J39:$GJ39, 'FS Sem'!$J$4:$GJ$4, 'FS Ann'!AC$4)</f>
        <v>0</v>
      </c>
      <c r="AD39" s="16">
        <f xml:space="preserve"> SUMIFS('FS Sem'!$J39:$GJ39, 'FS Sem'!$J$4:$GJ$4, 'FS Ann'!AD$4)</f>
        <v>0</v>
      </c>
      <c r="AE39" s="16">
        <f xml:space="preserve"> SUMIFS('FS Sem'!$J39:$GJ39, 'FS Sem'!$J$4:$GJ$4, 'FS Ann'!AE$4)</f>
        <v>0</v>
      </c>
      <c r="AF39" s="16">
        <f xml:space="preserve"> SUMIFS('FS Sem'!$J39:$GJ39, 'FS Sem'!$J$4:$GJ$4, 'FS Ann'!AF$4)</f>
        <v>0</v>
      </c>
      <c r="AG39" s="16">
        <f xml:space="preserve"> SUMIFS('FS Sem'!$J39:$GJ39, 'FS Sem'!$J$4:$GJ$4, 'FS Ann'!AG$4)</f>
        <v>0</v>
      </c>
      <c r="AH39" s="16">
        <f xml:space="preserve"> SUMIFS('FS Sem'!$J39:$GJ39, 'FS Sem'!$J$4:$GJ$4, 'FS Ann'!AH$4)</f>
        <v>0</v>
      </c>
      <c r="AI39" s="16">
        <f xml:space="preserve"> SUMIFS('FS Sem'!$J39:$GJ39, 'FS Sem'!$J$4:$GJ$4, 'FS Ann'!AI$4)</f>
        <v>0</v>
      </c>
      <c r="AJ39" s="16">
        <f xml:space="preserve"> SUMIFS('FS Sem'!$J39:$GJ39, 'FS Sem'!$J$4:$GJ$4, 'FS Ann'!AJ$4)</f>
        <v>0</v>
      </c>
      <c r="AK39" s="16">
        <f xml:space="preserve"> SUMIFS('FS Sem'!$J39:$GJ39, 'FS Sem'!$J$4:$GJ$4, 'FS Ann'!AK$4)</f>
        <v>0</v>
      </c>
      <c r="AL39" s="16">
        <f xml:space="preserve"> SUMIFS('FS Sem'!$J39:$GJ39, 'FS Sem'!$J$4:$GJ$4, 'FS Ann'!AL$4)</f>
        <v>0</v>
      </c>
      <c r="AM39" s="16">
        <f xml:space="preserve"> SUMIFS('FS Sem'!$J39:$GJ39, 'FS Sem'!$J$4:$GJ$4, 'FS Ann'!AM$4)</f>
        <v>0</v>
      </c>
      <c r="AN39" s="16">
        <f xml:space="preserve"> SUMIFS('FS Sem'!$J39:$GJ39, 'FS Sem'!$J$4:$GJ$4, 'FS Ann'!AN$4)</f>
        <v>0</v>
      </c>
      <c r="AO39" s="16">
        <f xml:space="preserve"> SUMIFS('FS Sem'!$J39:$GJ39, 'FS Sem'!$J$4:$GJ$4, 'FS Ann'!AO$4)</f>
        <v>0</v>
      </c>
      <c r="AP39" s="16">
        <f xml:space="preserve"> SUMIFS('FS Sem'!$J39:$GJ39, 'FS Sem'!$J$4:$GJ$4, 'FS Ann'!AP$4)</f>
        <v>0</v>
      </c>
      <c r="AQ39" s="16">
        <f xml:space="preserve"> SUMIFS('FS Sem'!$J39:$GJ39, 'FS Sem'!$J$4:$GJ$4, 'FS Ann'!AQ$4)</f>
        <v>0</v>
      </c>
      <c r="AR39" s="16">
        <f xml:space="preserve"> SUMIFS('FS Sem'!$J39:$GJ39, 'FS Sem'!$J$4:$GJ$4, 'FS Ann'!AR$4)</f>
        <v>0</v>
      </c>
      <c r="AS39" s="16">
        <f xml:space="preserve"> SUMIFS('FS Sem'!$J39:$GJ39, 'FS Sem'!$J$4:$GJ$4, 'FS Ann'!AS$4)</f>
        <v>0</v>
      </c>
      <c r="AT39" s="16">
        <f xml:space="preserve"> SUMIFS('FS Sem'!$J39:$GJ39, 'FS Sem'!$J$4:$GJ$4, 'FS Ann'!AT$4)</f>
        <v>0</v>
      </c>
      <c r="AU39" s="16">
        <f xml:space="preserve"> SUMIFS('FS Sem'!$J39:$GJ39, 'FS Sem'!$J$4:$GJ$4, 'FS Ann'!AU$4)</f>
        <v>0</v>
      </c>
      <c r="AV39" s="16">
        <f xml:space="preserve"> SUMIFS('FS Sem'!$J39:$GJ39, 'FS Sem'!$J$4:$GJ$4, 'FS Ann'!AV$4)</f>
        <v>0</v>
      </c>
      <c r="AW39" s="16">
        <f xml:space="preserve"> SUMIFS('FS Sem'!$J39:$GJ39, 'FS Sem'!$J$4:$GJ$4, 'FS Ann'!AW$4)</f>
        <v>0</v>
      </c>
      <c r="AX39" s="16">
        <f xml:space="preserve"> SUMIFS('FS Sem'!$J39:$GJ39, 'FS Sem'!$J$4:$GJ$4, 'FS Ann'!AX$4)</f>
        <v>0</v>
      </c>
      <c r="AY39" s="16">
        <f xml:space="preserve"> SUMIFS('FS Sem'!$J39:$GJ39, 'FS Sem'!$J$4:$GJ$4, 'FS Ann'!AY$4)</f>
        <v>0</v>
      </c>
      <c r="AZ39" s="16">
        <f xml:space="preserve"> SUMIFS('FS Sem'!$J39:$GJ39, 'FS Sem'!$J$4:$GJ$4, 'FS Ann'!AZ$4)</f>
        <v>0</v>
      </c>
      <c r="BA39" s="16">
        <f xml:space="preserve"> SUMIFS('FS Sem'!$J39:$GJ39, 'FS Sem'!$J$4:$GJ$4, 'FS Ann'!BA$4)</f>
        <v>0</v>
      </c>
      <c r="BB39" s="16">
        <f xml:space="preserve"> SUMIFS('FS Sem'!$J39:$GJ39, 'FS Sem'!$J$4:$GJ$4, 'FS Ann'!BB$4)</f>
        <v>0</v>
      </c>
    </row>
    <row r="40" spans="1:54" outlineLevel="1" x14ac:dyDescent="0.25">
      <c r="A40" s="1"/>
      <c r="B40" s="1"/>
      <c r="C40" s="19"/>
      <c r="D40" s="84"/>
      <c r="E40" s="16" t="str">
        <f xml:space="preserve"> 'FS Sem'!E40</f>
        <v>Financing fees</v>
      </c>
      <c r="F40" s="16">
        <f xml:space="preserve"> 'FS Sem'!F40</f>
        <v>0</v>
      </c>
      <c r="G40" s="389" t="str">
        <f xml:space="preserve"> 'FS Sem'!G40</f>
        <v>$ 000s</v>
      </c>
      <c r="H40" s="16">
        <f t="shared" si="8"/>
        <v>-19524.580952781755</v>
      </c>
      <c r="I40" s="16"/>
      <c r="J40" s="16">
        <f xml:space="preserve"> SUMIFS('FS Sem'!$J40:$GJ40, 'FS Sem'!$J$4:$GJ$4, 'FS Ann'!J$4)</f>
        <v>0</v>
      </c>
      <c r="K40" s="16">
        <f xml:space="preserve"> SUMIFS('FS Sem'!$J40:$GJ40, 'FS Sem'!$J$4:$GJ$4, 'FS Ann'!K$4)</f>
        <v>-7151.2916431407621</v>
      </c>
      <c r="L40" s="16">
        <f xml:space="preserve"> SUMIFS('FS Sem'!$J40:$GJ40, 'FS Sem'!$J$4:$GJ$4, 'FS Ann'!L$4)</f>
        <v>-7024.966682175479</v>
      </c>
      <c r="M40" s="16">
        <f xml:space="preserve"> SUMIFS('FS Sem'!$J40:$GJ40, 'FS Sem'!$J$4:$GJ$4, 'FS Ann'!M$4)</f>
        <v>-5348.3226274655117</v>
      </c>
      <c r="N40" s="16">
        <f xml:space="preserve"> SUMIFS('FS Sem'!$J40:$GJ40, 'FS Sem'!$J$4:$GJ$4, 'FS Ann'!N$4)</f>
        <v>0</v>
      </c>
      <c r="O40" s="16">
        <f xml:space="preserve"> SUMIFS('FS Sem'!$J40:$GJ40, 'FS Sem'!$J$4:$GJ$4, 'FS Ann'!O$4)</f>
        <v>0</v>
      </c>
      <c r="P40" s="16">
        <f xml:space="preserve"> SUMIFS('FS Sem'!$J40:$GJ40, 'FS Sem'!$J$4:$GJ$4, 'FS Ann'!P$4)</f>
        <v>0</v>
      </c>
      <c r="Q40" s="16">
        <f xml:space="preserve"> SUMIFS('FS Sem'!$J40:$GJ40, 'FS Sem'!$J$4:$GJ$4, 'FS Ann'!Q$4)</f>
        <v>0</v>
      </c>
      <c r="R40" s="16">
        <f xml:space="preserve"> SUMIFS('FS Sem'!$J40:$GJ40, 'FS Sem'!$J$4:$GJ$4, 'FS Ann'!R$4)</f>
        <v>0</v>
      </c>
      <c r="S40" s="16">
        <f xml:space="preserve"> SUMIFS('FS Sem'!$J40:$GJ40, 'FS Sem'!$J$4:$GJ$4, 'FS Ann'!S$4)</f>
        <v>0</v>
      </c>
      <c r="T40" s="16">
        <f xml:space="preserve"> SUMIFS('FS Sem'!$J40:$GJ40, 'FS Sem'!$J$4:$GJ$4, 'FS Ann'!T$4)</f>
        <v>0</v>
      </c>
      <c r="U40" s="16">
        <f xml:space="preserve"> SUMIFS('FS Sem'!$J40:$GJ40, 'FS Sem'!$J$4:$GJ$4, 'FS Ann'!U$4)</f>
        <v>0</v>
      </c>
      <c r="V40" s="16">
        <f xml:space="preserve"> SUMIFS('FS Sem'!$J40:$GJ40, 'FS Sem'!$J$4:$GJ$4, 'FS Ann'!V$4)</f>
        <v>0</v>
      </c>
      <c r="W40" s="16">
        <f xml:space="preserve"> SUMIFS('FS Sem'!$J40:$GJ40, 'FS Sem'!$J$4:$GJ$4, 'FS Ann'!W$4)</f>
        <v>0</v>
      </c>
      <c r="X40" s="16">
        <f xml:space="preserve"> SUMIFS('FS Sem'!$J40:$GJ40, 'FS Sem'!$J$4:$GJ$4, 'FS Ann'!X$4)</f>
        <v>0</v>
      </c>
      <c r="Y40" s="16">
        <f xml:space="preserve"> SUMIFS('FS Sem'!$J40:$GJ40, 'FS Sem'!$J$4:$GJ$4, 'FS Ann'!Y$4)</f>
        <v>0</v>
      </c>
      <c r="Z40" s="16">
        <f xml:space="preserve"> SUMIFS('FS Sem'!$J40:$GJ40, 'FS Sem'!$J$4:$GJ$4, 'FS Ann'!Z$4)</f>
        <v>0</v>
      </c>
      <c r="AA40" s="16">
        <f xml:space="preserve"> SUMIFS('FS Sem'!$J40:$GJ40, 'FS Sem'!$J$4:$GJ$4, 'FS Ann'!AA$4)</f>
        <v>0</v>
      </c>
      <c r="AB40" s="16">
        <f xml:space="preserve"> SUMIFS('FS Sem'!$J40:$GJ40, 'FS Sem'!$J$4:$GJ$4, 'FS Ann'!AB$4)</f>
        <v>0</v>
      </c>
      <c r="AC40" s="16">
        <f xml:space="preserve"> SUMIFS('FS Sem'!$J40:$GJ40, 'FS Sem'!$J$4:$GJ$4, 'FS Ann'!AC$4)</f>
        <v>0</v>
      </c>
      <c r="AD40" s="16">
        <f xml:space="preserve"> SUMIFS('FS Sem'!$J40:$GJ40, 'FS Sem'!$J$4:$GJ$4, 'FS Ann'!AD$4)</f>
        <v>0</v>
      </c>
      <c r="AE40" s="16">
        <f xml:space="preserve"> SUMIFS('FS Sem'!$J40:$GJ40, 'FS Sem'!$J$4:$GJ$4, 'FS Ann'!AE$4)</f>
        <v>0</v>
      </c>
      <c r="AF40" s="16">
        <f xml:space="preserve"> SUMIFS('FS Sem'!$J40:$GJ40, 'FS Sem'!$J$4:$GJ$4, 'FS Ann'!AF$4)</f>
        <v>0</v>
      </c>
      <c r="AG40" s="16">
        <f xml:space="preserve"> SUMIFS('FS Sem'!$J40:$GJ40, 'FS Sem'!$J$4:$GJ$4, 'FS Ann'!AG$4)</f>
        <v>0</v>
      </c>
      <c r="AH40" s="16">
        <f xml:space="preserve"> SUMIFS('FS Sem'!$J40:$GJ40, 'FS Sem'!$J$4:$GJ$4, 'FS Ann'!AH$4)</f>
        <v>0</v>
      </c>
      <c r="AI40" s="16">
        <f xml:space="preserve"> SUMIFS('FS Sem'!$J40:$GJ40, 'FS Sem'!$J$4:$GJ$4, 'FS Ann'!AI$4)</f>
        <v>0</v>
      </c>
      <c r="AJ40" s="16">
        <f xml:space="preserve"> SUMIFS('FS Sem'!$J40:$GJ40, 'FS Sem'!$J$4:$GJ$4, 'FS Ann'!AJ$4)</f>
        <v>0</v>
      </c>
      <c r="AK40" s="16">
        <f xml:space="preserve"> SUMIFS('FS Sem'!$J40:$GJ40, 'FS Sem'!$J$4:$GJ$4, 'FS Ann'!AK$4)</f>
        <v>0</v>
      </c>
      <c r="AL40" s="16">
        <f xml:space="preserve"> SUMIFS('FS Sem'!$J40:$GJ40, 'FS Sem'!$J$4:$GJ$4, 'FS Ann'!AL$4)</f>
        <v>0</v>
      </c>
      <c r="AM40" s="16">
        <f xml:space="preserve"> SUMIFS('FS Sem'!$J40:$GJ40, 'FS Sem'!$J$4:$GJ$4, 'FS Ann'!AM$4)</f>
        <v>0</v>
      </c>
      <c r="AN40" s="16">
        <f xml:space="preserve"> SUMIFS('FS Sem'!$J40:$GJ40, 'FS Sem'!$J$4:$GJ$4, 'FS Ann'!AN$4)</f>
        <v>0</v>
      </c>
      <c r="AO40" s="16">
        <f xml:space="preserve"> SUMIFS('FS Sem'!$J40:$GJ40, 'FS Sem'!$J$4:$GJ$4, 'FS Ann'!AO$4)</f>
        <v>0</v>
      </c>
      <c r="AP40" s="16">
        <f xml:space="preserve"> SUMIFS('FS Sem'!$J40:$GJ40, 'FS Sem'!$J$4:$GJ$4, 'FS Ann'!AP$4)</f>
        <v>0</v>
      </c>
      <c r="AQ40" s="16">
        <f xml:space="preserve"> SUMIFS('FS Sem'!$J40:$GJ40, 'FS Sem'!$J$4:$GJ$4, 'FS Ann'!AQ$4)</f>
        <v>0</v>
      </c>
      <c r="AR40" s="16">
        <f xml:space="preserve"> SUMIFS('FS Sem'!$J40:$GJ40, 'FS Sem'!$J$4:$GJ$4, 'FS Ann'!AR$4)</f>
        <v>0</v>
      </c>
      <c r="AS40" s="16">
        <f xml:space="preserve"> SUMIFS('FS Sem'!$J40:$GJ40, 'FS Sem'!$J$4:$GJ$4, 'FS Ann'!AS$4)</f>
        <v>0</v>
      </c>
      <c r="AT40" s="16">
        <f xml:space="preserve"> SUMIFS('FS Sem'!$J40:$GJ40, 'FS Sem'!$J$4:$GJ$4, 'FS Ann'!AT$4)</f>
        <v>0</v>
      </c>
      <c r="AU40" s="16">
        <f xml:space="preserve"> SUMIFS('FS Sem'!$J40:$GJ40, 'FS Sem'!$J$4:$GJ$4, 'FS Ann'!AU$4)</f>
        <v>0</v>
      </c>
      <c r="AV40" s="16">
        <f xml:space="preserve"> SUMIFS('FS Sem'!$J40:$GJ40, 'FS Sem'!$J$4:$GJ$4, 'FS Ann'!AV$4)</f>
        <v>0</v>
      </c>
      <c r="AW40" s="16">
        <f xml:space="preserve"> SUMIFS('FS Sem'!$J40:$GJ40, 'FS Sem'!$J$4:$GJ$4, 'FS Ann'!AW$4)</f>
        <v>0</v>
      </c>
      <c r="AX40" s="16">
        <f xml:space="preserve"> SUMIFS('FS Sem'!$J40:$GJ40, 'FS Sem'!$J$4:$GJ$4, 'FS Ann'!AX$4)</f>
        <v>0</v>
      </c>
      <c r="AY40" s="16">
        <f xml:space="preserve"> SUMIFS('FS Sem'!$J40:$GJ40, 'FS Sem'!$J$4:$GJ$4, 'FS Ann'!AY$4)</f>
        <v>0</v>
      </c>
      <c r="AZ40" s="16">
        <f xml:space="preserve"> SUMIFS('FS Sem'!$J40:$GJ40, 'FS Sem'!$J$4:$GJ$4, 'FS Ann'!AZ$4)</f>
        <v>0</v>
      </c>
      <c r="BA40" s="16">
        <f xml:space="preserve"> SUMIFS('FS Sem'!$J40:$GJ40, 'FS Sem'!$J$4:$GJ$4, 'FS Ann'!BA$4)</f>
        <v>0</v>
      </c>
      <c r="BB40" s="16">
        <f xml:space="preserve"> SUMIFS('FS Sem'!$J40:$GJ40, 'FS Sem'!$J$4:$GJ$4, 'FS Ann'!BB$4)</f>
        <v>0</v>
      </c>
    </row>
    <row r="41" spans="1:54" outlineLevel="1" x14ac:dyDescent="0.25">
      <c r="A41" s="1"/>
      <c r="B41" s="1"/>
      <c r="C41" s="19"/>
      <c r="D41" s="84"/>
      <c r="E41" s="16" t="str">
        <f xml:space="preserve"> 'FS Sem'!E41</f>
        <v>Pre-funding of working capital</v>
      </c>
      <c r="F41" s="16">
        <f xml:space="preserve"> 'FS Sem'!F41</f>
        <v>0</v>
      </c>
      <c r="G41" s="389" t="str">
        <f xml:space="preserve"> 'FS Sem'!G41</f>
        <v>$ 000s</v>
      </c>
      <c r="H41" s="16">
        <f t="shared" si="8"/>
        <v>-4045.2001882529712</v>
      </c>
      <c r="I41" s="16"/>
      <c r="J41" s="16">
        <f xml:space="preserve"> SUMIFS('FS Sem'!$J41:$GJ41, 'FS Sem'!$J$4:$GJ$4, 'FS Ann'!J$4)</f>
        <v>0</v>
      </c>
      <c r="K41" s="16">
        <f xml:space="preserve"> SUMIFS('FS Sem'!$J41:$GJ41, 'FS Sem'!$J$4:$GJ$4, 'FS Ann'!K$4)</f>
        <v>0</v>
      </c>
      <c r="L41" s="16">
        <f xml:space="preserve"> SUMIFS('FS Sem'!$J41:$GJ41, 'FS Sem'!$J$4:$GJ$4, 'FS Ann'!L$4)</f>
        <v>0</v>
      </c>
      <c r="M41" s="16">
        <f xml:space="preserve"> SUMIFS('FS Sem'!$J41:$GJ41, 'FS Sem'!$J$4:$GJ$4, 'FS Ann'!M$4)</f>
        <v>-4045.2001882529712</v>
      </c>
      <c r="N41" s="16">
        <f xml:space="preserve"> SUMIFS('FS Sem'!$J41:$GJ41, 'FS Sem'!$J$4:$GJ$4, 'FS Ann'!N$4)</f>
        <v>0</v>
      </c>
      <c r="O41" s="16">
        <f xml:space="preserve"> SUMIFS('FS Sem'!$J41:$GJ41, 'FS Sem'!$J$4:$GJ$4, 'FS Ann'!O$4)</f>
        <v>0</v>
      </c>
      <c r="P41" s="16">
        <f xml:space="preserve"> SUMIFS('FS Sem'!$J41:$GJ41, 'FS Sem'!$J$4:$GJ$4, 'FS Ann'!P$4)</f>
        <v>0</v>
      </c>
      <c r="Q41" s="16">
        <f xml:space="preserve"> SUMIFS('FS Sem'!$J41:$GJ41, 'FS Sem'!$J$4:$GJ$4, 'FS Ann'!Q$4)</f>
        <v>0</v>
      </c>
      <c r="R41" s="16">
        <f xml:space="preserve"> SUMIFS('FS Sem'!$J41:$GJ41, 'FS Sem'!$J$4:$GJ$4, 'FS Ann'!R$4)</f>
        <v>0</v>
      </c>
      <c r="S41" s="16">
        <f xml:space="preserve"> SUMIFS('FS Sem'!$J41:$GJ41, 'FS Sem'!$J$4:$GJ$4, 'FS Ann'!S$4)</f>
        <v>0</v>
      </c>
      <c r="T41" s="16">
        <f xml:space="preserve"> SUMIFS('FS Sem'!$J41:$GJ41, 'FS Sem'!$J$4:$GJ$4, 'FS Ann'!T$4)</f>
        <v>0</v>
      </c>
      <c r="U41" s="16">
        <f xml:space="preserve"> SUMIFS('FS Sem'!$J41:$GJ41, 'FS Sem'!$J$4:$GJ$4, 'FS Ann'!U$4)</f>
        <v>0</v>
      </c>
      <c r="V41" s="16">
        <f xml:space="preserve"> SUMIFS('FS Sem'!$J41:$GJ41, 'FS Sem'!$J$4:$GJ$4, 'FS Ann'!V$4)</f>
        <v>0</v>
      </c>
      <c r="W41" s="16">
        <f xml:space="preserve"> SUMIFS('FS Sem'!$J41:$GJ41, 'FS Sem'!$J$4:$GJ$4, 'FS Ann'!W$4)</f>
        <v>0</v>
      </c>
      <c r="X41" s="16">
        <f xml:space="preserve"> SUMIFS('FS Sem'!$J41:$GJ41, 'FS Sem'!$J$4:$GJ$4, 'FS Ann'!X$4)</f>
        <v>0</v>
      </c>
      <c r="Y41" s="16">
        <f xml:space="preserve"> SUMIFS('FS Sem'!$J41:$GJ41, 'FS Sem'!$J$4:$GJ$4, 'FS Ann'!Y$4)</f>
        <v>0</v>
      </c>
      <c r="Z41" s="16">
        <f xml:space="preserve"> SUMIFS('FS Sem'!$J41:$GJ41, 'FS Sem'!$J$4:$GJ$4, 'FS Ann'!Z$4)</f>
        <v>0</v>
      </c>
      <c r="AA41" s="16">
        <f xml:space="preserve"> SUMIFS('FS Sem'!$J41:$GJ41, 'FS Sem'!$J$4:$GJ$4, 'FS Ann'!AA$4)</f>
        <v>0</v>
      </c>
      <c r="AB41" s="16">
        <f xml:space="preserve"> SUMIFS('FS Sem'!$J41:$GJ41, 'FS Sem'!$J$4:$GJ$4, 'FS Ann'!AB$4)</f>
        <v>0</v>
      </c>
      <c r="AC41" s="16">
        <f xml:space="preserve"> SUMIFS('FS Sem'!$J41:$GJ41, 'FS Sem'!$J$4:$GJ$4, 'FS Ann'!AC$4)</f>
        <v>0</v>
      </c>
      <c r="AD41" s="16">
        <f xml:space="preserve"> SUMIFS('FS Sem'!$J41:$GJ41, 'FS Sem'!$J$4:$GJ$4, 'FS Ann'!AD$4)</f>
        <v>0</v>
      </c>
      <c r="AE41" s="16">
        <f xml:space="preserve"> SUMIFS('FS Sem'!$J41:$GJ41, 'FS Sem'!$J$4:$GJ$4, 'FS Ann'!AE$4)</f>
        <v>0</v>
      </c>
      <c r="AF41" s="16">
        <f xml:space="preserve"> SUMIFS('FS Sem'!$J41:$GJ41, 'FS Sem'!$J$4:$GJ$4, 'FS Ann'!AF$4)</f>
        <v>0</v>
      </c>
      <c r="AG41" s="16">
        <f xml:space="preserve"> SUMIFS('FS Sem'!$J41:$GJ41, 'FS Sem'!$J$4:$GJ$4, 'FS Ann'!AG$4)</f>
        <v>0</v>
      </c>
      <c r="AH41" s="16">
        <f xml:space="preserve"> SUMIFS('FS Sem'!$J41:$GJ41, 'FS Sem'!$J$4:$GJ$4, 'FS Ann'!AH$4)</f>
        <v>0</v>
      </c>
      <c r="AI41" s="16">
        <f xml:space="preserve"> SUMIFS('FS Sem'!$J41:$GJ41, 'FS Sem'!$J$4:$GJ$4, 'FS Ann'!AI$4)</f>
        <v>0</v>
      </c>
      <c r="AJ41" s="16">
        <f xml:space="preserve"> SUMIFS('FS Sem'!$J41:$GJ41, 'FS Sem'!$J$4:$GJ$4, 'FS Ann'!AJ$4)</f>
        <v>0</v>
      </c>
      <c r="AK41" s="16">
        <f xml:space="preserve"> SUMIFS('FS Sem'!$J41:$GJ41, 'FS Sem'!$J$4:$GJ$4, 'FS Ann'!AK$4)</f>
        <v>0</v>
      </c>
      <c r="AL41" s="16">
        <f xml:space="preserve"> SUMIFS('FS Sem'!$J41:$GJ41, 'FS Sem'!$J$4:$GJ$4, 'FS Ann'!AL$4)</f>
        <v>0</v>
      </c>
      <c r="AM41" s="16">
        <f xml:space="preserve"> SUMIFS('FS Sem'!$J41:$GJ41, 'FS Sem'!$J$4:$GJ$4, 'FS Ann'!AM$4)</f>
        <v>0</v>
      </c>
      <c r="AN41" s="16">
        <f xml:space="preserve"> SUMIFS('FS Sem'!$J41:$GJ41, 'FS Sem'!$J$4:$GJ$4, 'FS Ann'!AN$4)</f>
        <v>0</v>
      </c>
      <c r="AO41" s="16">
        <f xml:space="preserve"> SUMIFS('FS Sem'!$J41:$GJ41, 'FS Sem'!$J$4:$GJ$4, 'FS Ann'!AO$4)</f>
        <v>0</v>
      </c>
      <c r="AP41" s="16">
        <f xml:space="preserve"> SUMIFS('FS Sem'!$J41:$GJ41, 'FS Sem'!$J$4:$GJ$4, 'FS Ann'!AP$4)</f>
        <v>0</v>
      </c>
      <c r="AQ41" s="16">
        <f xml:space="preserve"> SUMIFS('FS Sem'!$J41:$GJ41, 'FS Sem'!$J$4:$GJ$4, 'FS Ann'!AQ$4)</f>
        <v>0</v>
      </c>
      <c r="AR41" s="16">
        <f xml:space="preserve"> SUMIFS('FS Sem'!$J41:$GJ41, 'FS Sem'!$J$4:$GJ$4, 'FS Ann'!AR$4)</f>
        <v>0</v>
      </c>
      <c r="AS41" s="16">
        <f xml:space="preserve"> SUMIFS('FS Sem'!$J41:$GJ41, 'FS Sem'!$J$4:$GJ$4, 'FS Ann'!AS$4)</f>
        <v>0</v>
      </c>
      <c r="AT41" s="16">
        <f xml:space="preserve"> SUMIFS('FS Sem'!$J41:$GJ41, 'FS Sem'!$J$4:$GJ$4, 'FS Ann'!AT$4)</f>
        <v>0</v>
      </c>
      <c r="AU41" s="16">
        <f xml:space="preserve"> SUMIFS('FS Sem'!$J41:$GJ41, 'FS Sem'!$J$4:$GJ$4, 'FS Ann'!AU$4)</f>
        <v>0</v>
      </c>
      <c r="AV41" s="16">
        <f xml:space="preserve"> SUMIFS('FS Sem'!$J41:$GJ41, 'FS Sem'!$J$4:$GJ$4, 'FS Ann'!AV$4)</f>
        <v>0</v>
      </c>
      <c r="AW41" s="16">
        <f xml:space="preserve"> SUMIFS('FS Sem'!$J41:$GJ41, 'FS Sem'!$J$4:$GJ$4, 'FS Ann'!AW$4)</f>
        <v>0</v>
      </c>
      <c r="AX41" s="16">
        <f xml:space="preserve"> SUMIFS('FS Sem'!$J41:$GJ41, 'FS Sem'!$J$4:$GJ$4, 'FS Ann'!AX$4)</f>
        <v>0</v>
      </c>
      <c r="AY41" s="16">
        <f xml:space="preserve"> SUMIFS('FS Sem'!$J41:$GJ41, 'FS Sem'!$J$4:$GJ$4, 'FS Ann'!AY$4)</f>
        <v>0</v>
      </c>
      <c r="AZ41" s="16">
        <f xml:space="preserve"> SUMIFS('FS Sem'!$J41:$GJ41, 'FS Sem'!$J$4:$GJ$4, 'FS Ann'!AZ$4)</f>
        <v>0</v>
      </c>
      <c r="BA41" s="16">
        <f xml:space="preserve"> SUMIFS('FS Sem'!$J41:$GJ41, 'FS Sem'!$J$4:$GJ$4, 'FS Ann'!BA$4)</f>
        <v>0</v>
      </c>
      <c r="BB41" s="16">
        <f xml:space="preserve"> SUMIFS('FS Sem'!$J41:$GJ41, 'FS Sem'!$J$4:$GJ$4, 'FS Ann'!BB$4)</f>
        <v>0</v>
      </c>
    </row>
    <row r="42" spans="1:54" outlineLevel="1" x14ac:dyDescent="0.25">
      <c r="A42" s="1"/>
      <c r="B42" s="1"/>
      <c r="C42" s="19"/>
      <c r="D42" s="84"/>
      <c r="E42" s="16" t="str">
        <f xml:space="preserve"> 'FS Sem'!E42</f>
        <v>Pre-funding of DSRA</v>
      </c>
      <c r="F42" s="16">
        <f xml:space="preserve"> 'FS Sem'!F42</f>
        <v>0</v>
      </c>
      <c r="G42" s="389" t="str">
        <f xml:space="preserve"> 'FS Sem'!G42</f>
        <v>$ 000s</v>
      </c>
      <c r="H42" s="16">
        <f t="shared" si="8"/>
        <v>-11772.218053613331</v>
      </c>
      <c r="I42" s="16"/>
      <c r="J42" s="16">
        <f xml:space="preserve"> SUMIFS('FS Sem'!$J42:$GJ42, 'FS Sem'!$J$4:$GJ$4, 'FS Ann'!J$4)</f>
        <v>0</v>
      </c>
      <c r="K42" s="16">
        <f xml:space="preserve"> SUMIFS('FS Sem'!$J42:$GJ42, 'FS Sem'!$J$4:$GJ$4, 'FS Ann'!K$4)</f>
        <v>0</v>
      </c>
      <c r="L42" s="16">
        <f xml:space="preserve"> SUMIFS('FS Sem'!$J42:$GJ42, 'FS Sem'!$J$4:$GJ$4, 'FS Ann'!L$4)</f>
        <v>0</v>
      </c>
      <c r="M42" s="16">
        <f xml:space="preserve"> SUMIFS('FS Sem'!$J42:$GJ42, 'FS Sem'!$J$4:$GJ$4, 'FS Ann'!M$4)</f>
        <v>-11772.218053613331</v>
      </c>
      <c r="N42" s="16">
        <f xml:space="preserve"> SUMIFS('FS Sem'!$J42:$GJ42, 'FS Sem'!$J$4:$GJ$4, 'FS Ann'!N$4)</f>
        <v>0</v>
      </c>
      <c r="O42" s="16">
        <f xml:space="preserve"> SUMIFS('FS Sem'!$J42:$GJ42, 'FS Sem'!$J$4:$GJ$4, 'FS Ann'!O$4)</f>
        <v>0</v>
      </c>
      <c r="P42" s="16">
        <f xml:space="preserve"> SUMIFS('FS Sem'!$J42:$GJ42, 'FS Sem'!$J$4:$GJ$4, 'FS Ann'!P$4)</f>
        <v>0</v>
      </c>
      <c r="Q42" s="16">
        <f xml:space="preserve"> SUMIFS('FS Sem'!$J42:$GJ42, 'FS Sem'!$J$4:$GJ$4, 'FS Ann'!Q$4)</f>
        <v>0</v>
      </c>
      <c r="R42" s="16">
        <f xml:space="preserve"> SUMIFS('FS Sem'!$J42:$GJ42, 'FS Sem'!$J$4:$GJ$4, 'FS Ann'!R$4)</f>
        <v>0</v>
      </c>
      <c r="S42" s="16">
        <f xml:space="preserve"> SUMIFS('FS Sem'!$J42:$GJ42, 'FS Sem'!$J$4:$GJ$4, 'FS Ann'!S$4)</f>
        <v>0</v>
      </c>
      <c r="T42" s="16">
        <f xml:space="preserve"> SUMIFS('FS Sem'!$J42:$GJ42, 'FS Sem'!$J$4:$GJ$4, 'FS Ann'!T$4)</f>
        <v>0</v>
      </c>
      <c r="U42" s="16">
        <f xml:space="preserve"> SUMIFS('FS Sem'!$J42:$GJ42, 'FS Sem'!$J$4:$GJ$4, 'FS Ann'!U$4)</f>
        <v>0</v>
      </c>
      <c r="V42" s="16">
        <f xml:space="preserve"> SUMIFS('FS Sem'!$J42:$GJ42, 'FS Sem'!$J$4:$GJ$4, 'FS Ann'!V$4)</f>
        <v>0</v>
      </c>
      <c r="W42" s="16">
        <f xml:space="preserve"> SUMIFS('FS Sem'!$J42:$GJ42, 'FS Sem'!$J$4:$GJ$4, 'FS Ann'!W$4)</f>
        <v>0</v>
      </c>
      <c r="X42" s="16">
        <f xml:space="preserve"> SUMIFS('FS Sem'!$J42:$GJ42, 'FS Sem'!$J$4:$GJ$4, 'FS Ann'!X$4)</f>
        <v>0</v>
      </c>
      <c r="Y42" s="16">
        <f xml:space="preserve"> SUMIFS('FS Sem'!$J42:$GJ42, 'FS Sem'!$J$4:$GJ$4, 'FS Ann'!Y$4)</f>
        <v>0</v>
      </c>
      <c r="Z42" s="16">
        <f xml:space="preserve"> SUMIFS('FS Sem'!$J42:$GJ42, 'FS Sem'!$J$4:$GJ$4, 'FS Ann'!Z$4)</f>
        <v>0</v>
      </c>
      <c r="AA42" s="16">
        <f xml:space="preserve"> SUMIFS('FS Sem'!$J42:$GJ42, 'FS Sem'!$J$4:$GJ$4, 'FS Ann'!AA$4)</f>
        <v>0</v>
      </c>
      <c r="AB42" s="16">
        <f xml:space="preserve"> SUMIFS('FS Sem'!$J42:$GJ42, 'FS Sem'!$J$4:$GJ$4, 'FS Ann'!AB$4)</f>
        <v>0</v>
      </c>
      <c r="AC42" s="16">
        <f xml:space="preserve"> SUMIFS('FS Sem'!$J42:$GJ42, 'FS Sem'!$J$4:$GJ$4, 'FS Ann'!AC$4)</f>
        <v>0</v>
      </c>
      <c r="AD42" s="16">
        <f xml:space="preserve"> SUMIFS('FS Sem'!$J42:$GJ42, 'FS Sem'!$J$4:$GJ$4, 'FS Ann'!AD$4)</f>
        <v>0</v>
      </c>
      <c r="AE42" s="16">
        <f xml:space="preserve"> SUMIFS('FS Sem'!$J42:$GJ42, 'FS Sem'!$J$4:$GJ$4, 'FS Ann'!AE$4)</f>
        <v>0</v>
      </c>
      <c r="AF42" s="16">
        <f xml:space="preserve"> SUMIFS('FS Sem'!$J42:$GJ42, 'FS Sem'!$J$4:$GJ$4, 'FS Ann'!AF$4)</f>
        <v>0</v>
      </c>
      <c r="AG42" s="16">
        <f xml:space="preserve"> SUMIFS('FS Sem'!$J42:$GJ42, 'FS Sem'!$J$4:$GJ$4, 'FS Ann'!AG$4)</f>
        <v>0</v>
      </c>
      <c r="AH42" s="16">
        <f xml:space="preserve"> SUMIFS('FS Sem'!$J42:$GJ42, 'FS Sem'!$J$4:$GJ$4, 'FS Ann'!AH$4)</f>
        <v>0</v>
      </c>
      <c r="AI42" s="16">
        <f xml:space="preserve"> SUMIFS('FS Sem'!$J42:$GJ42, 'FS Sem'!$J$4:$GJ$4, 'FS Ann'!AI$4)</f>
        <v>0</v>
      </c>
      <c r="AJ42" s="16">
        <f xml:space="preserve"> SUMIFS('FS Sem'!$J42:$GJ42, 'FS Sem'!$J$4:$GJ$4, 'FS Ann'!AJ$4)</f>
        <v>0</v>
      </c>
      <c r="AK42" s="16">
        <f xml:space="preserve"> SUMIFS('FS Sem'!$J42:$GJ42, 'FS Sem'!$J$4:$GJ$4, 'FS Ann'!AK$4)</f>
        <v>0</v>
      </c>
      <c r="AL42" s="16">
        <f xml:space="preserve"> SUMIFS('FS Sem'!$J42:$GJ42, 'FS Sem'!$J$4:$GJ$4, 'FS Ann'!AL$4)</f>
        <v>0</v>
      </c>
      <c r="AM42" s="16">
        <f xml:space="preserve"> SUMIFS('FS Sem'!$J42:$GJ42, 'FS Sem'!$J$4:$GJ$4, 'FS Ann'!AM$4)</f>
        <v>0</v>
      </c>
      <c r="AN42" s="16">
        <f xml:space="preserve"> SUMIFS('FS Sem'!$J42:$GJ42, 'FS Sem'!$J$4:$GJ$4, 'FS Ann'!AN$4)</f>
        <v>0</v>
      </c>
      <c r="AO42" s="16">
        <f xml:space="preserve"> SUMIFS('FS Sem'!$J42:$GJ42, 'FS Sem'!$J$4:$GJ$4, 'FS Ann'!AO$4)</f>
        <v>0</v>
      </c>
      <c r="AP42" s="16">
        <f xml:space="preserve"> SUMIFS('FS Sem'!$J42:$GJ42, 'FS Sem'!$J$4:$GJ$4, 'FS Ann'!AP$4)</f>
        <v>0</v>
      </c>
      <c r="AQ42" s="16">
        <f xml:space="preserve"> SUMIFS('FS Sem'!$J42:$GJ42, 'FS Sem'!$J$4:$GJ$4, 'FS Ann'!AQ$4)</f>
        <v>0</v>
      </c>
      <c r="AR42" s="16">
        <f xml:space="preserve"> SUMIFS('FS Sem'!$J42:$GJ42, 'FS Sem'!$J$4:$GJ$4, 'FS Ann'!AR$4)</f>
        <v>0</v>
      </c>
      <c r="AS42" s="16">
        <f xml:space="preserve"> SUMIFS('FS Sem'!$J42:$GJ42, 'FS Sem'!$J$4:$GJ$4, 'FS Ann'!AS$4)</f>
        <v>0</v>
      </c>
      <c r="AT42" s="16">
        <f xml:space="preserve"> SUMIFS('FS Sem'!$J42:$GJ42, 'FS Sem'!$J$4:$GJ$4, 'FS Ann'!AT$4)</f>
        <v>0</v>
      </c>
      <c r="AU42" s="16">
        <f xml:space="preserve"> SUMIFS('FS Sem'!$J42:$GJ42, 'FS Sem'!$J$4:$GJ$4, 'FS Ann'!AU$4)</f>
        <v>0</v>
      </c>
      <c r="AV42" s="16">
        <f xml:space="preserve"> SUMIFS('FS Sem'!$J42:$GJ42, 'FS Sem'!$J$4:$GJ$4, 'FS Ann'!AV$4)</f>
        <v>0</v>
      </c>
      <c r="AW42" s="16">
        <f xml:space="preserve"> SUMIFS('FS Sem'!$J42:$GJ42, 'FS Sem'!$J$4:$GJ$4, 'FS Ann'!AW$4)</f>
        <v>0</v>
      </c>
      <c r="AX42" s="16">
        <f xml:space="preserve"> SUMIFS('FS Sem'!$J42:$GJ42, 'FS Sem'!$J$4:$GJ$4, 'FS Ann'!AX$4)</f>
        <v>0</v>
      </c>
      <c r="AY42" s="16">
        <f xml:space="preserve"> SUMIFS('FS Sem'!$J42:$GJ42, 'FS Sem'!$J$4:$GJ$4, 'FS Ann'!AY$4)</f>
        <v>0</v>
      </c>
      <c r="AZ42" s="16">
        <f xml:space="preserve"> SUMIFS('FS Sem'!$J42:$GJ42, 'FS Sem'!$J$4:$GJ$4, 'FS Ann'!AZ$4)</f>
        <v>0</v>
      </c>
      <c r="BA42" s="16">
        <f xml:space="preserve"> SUMIFS('FS Sem'!$J42:$GJ42, 'FS Sem'!$J$4:$GJ$4, 'FS Ann'!BA$4)</f>
        <v>0</v>
      </c>
      <c r="BB42" s="16">
        <f xml:space="preserve"> SUMIFS('FS Sem'!$J42:$GJ42, 'FS Sem'!$J$4:$GJ$4, 'FS Ann'!BB$4)</f>
        <v>0</v>
      </c>
    </row>
    <row r="43" spans="1:54" s="518" customFormat="1" outlineLevel="1" x14ac:dyDescent="0.25">
      <c r="A43" s="1"/>
      <c r="B43" s="1"/>
      <c r="C43" s="19"/>
      <c r="D43" s="84"/>
      <c r="E43" s="16" t="str">
        <f xml:space="preserve"> 'FS Sem'!E43</f>
        <v>Equity bridge repayment</v>
      </c>
      <c r="F43" s="16">
        <f xml:space="preserve"> 'FS Sem'!F43</f>
        <v>0</v>
      </c>
      <c r="G43" s="389" t="str">
        <f xml:space="preserve"> 'FS Sem'!G43</f>
        <v>$ 000s</v>
      </c>
      <c r="H43" s="16">
        <f t="shared" ref="H43" si="11" xml:space="preserve"> SUM(J43:BB43)</f>
        <v>-93184.82088505046</v>
      </c>
      <c r="I43" s="16"/>
      <c r="J43" s="16">
        <f xml:space="preserve"> SUMIFS('FS Sem'!$J43:$GJ43, 'FS Sem'!$J$4:$GJ$4, 'FS Ann'!J$4)</f>
        <v>0</v>
      </c>
      <c r="K43" s="16">
        <f xml:space="preserve"> SUMIFS('FS Sem'!$J43:$GJ43, 'FS Sem'!$J$4:$GJ$4, 'FS Ann'!K$4)</f>
        <v>0</v>
      </c>
      <c r="L43" s="16">
        <f xml:space="preserve"> SUMIFS('FS Sem'!$J43:$GJ43, 'FS Sem'!$J$4:$GJ$4, 'FS Ann'!L$4)</f>
        <v>0</v>
      </c>
      <c r="M43" s="16">
        <f xml:space="preserve"> SUMIFS('FS Sem'!$J43:$GJ43, 'FS Sem'!$J$4:$GJ$4, 'FS Ann'!M$4)</f>
        <v>-93184.82088505046</v>
      </c>
      <c r="N43" s="16">
        <f xml:space="preserve"> SUMIFS('FS Sem'!$J43:$GJ43, 'FS Sem'!$J$4:$GJ$4, 'FS Ann'!N$4)</f>
        <v>0</v>
      </c>
      <c r="O43" s="16">
        <f xml:space="preserve"> SUMIFS('FS Sem'!$J43:$GJ43, 'FS Sem'!$J$4:$GJ$4, 'FS Ann'!O$4)</f>
        <v>0</v>
      </c>
      <c r="P43" s="16">
        <f xml:space="preserve"> SUMIFS('FS Sem'!$J43:$GJ43, 'FS Sem'!$J$4:$GJ$4, 'FS Ann'!P$4)</f>
        <v>0</v>
      </c>
      <c r="Q43" s="16">
        <f xml:space="preserve"> SUMIFS('FS Sem'!$J43:$GJ43, 'FS Sem'!$J$4:$GJ$4, 'FS Ann'!Q$4)</f>
        <v>0</v>
      </c>
      <c r="R43" s="16">
        <f xml:space="preserve"> SUMIFS('FS Sem'!$J43:$GJ43, 'FS Sem'!$J$4:$GJ$4, 'FS Ann'!R$4)</f>
        <v>0</v>
      </c>
      <c r="S43" s="16">
        <f xml:space="preserve"> SUMIFS('FS Sem'!$J43:$GJ43, 'FS Sem'!$J$4:$GJ$4, 'FS Ann'!S$4)</f>
        <v>0</v>
      </c>
      <c r="T43" s="16">
        <f xml:space="preserve"> SUMIFS('FS Sem'!$J43:$GJ43, 'FS Sem'!$J$4:$GJ$4, 'FS Ann'!T$4)</f>
        <v>0</v>
      </c>
      <c r="U43" s="16">
        <f xml:space="preserve"> SUMIFS('FS Sem'!$J43:$GJ43, 'FS Sem'!$J$4:$GJ$4, 'FS Ann'!U$4)</f>
        <v>0</v>
      </c>
      <c r="V43" s="16">
        <f xml:space="preserve"> SUMIFS('FS Sem'!$J43:$GJ43, 'FS Sem'!$J$4:$GJ$4, 'FS Ann'!V$4)</f>
        <v>0</v>
      </c>
      <c r="W43" s="16">
        <f xml:space="preserve"> SUMIFS('FS Sem'!$J43:$GJ43, 'FS Sem'!$J$4:$GJ$4, 'FS Ann'!W$4)</f>
        <v>0</v>
      </c>
      <c r="X43" s="16">
        <f xml:space="preserve"> SUMIFS('FS Sem'!$J43:$GJ43, 'FS Sem'!$J$4:$GJ$4, 'FS Ann'!X$4)</f>
        <v>0</v>
      </c>
      <c r="Y43" s="16">
        <f xml:space="preserve"> SUMIFS('FS Sem'!$J43:$GJ43, 'FS Sem'!$J$4:$GJ$4, 'FS Ann'!Y$4)</f>
        <v>0</v>
      </c>
      <c r="Z43" s="16">
        <f xml:space="preserve"> SUMIFS('FS Sem'!$J43:$GJ43, 'FS Sem'!$J$4:$GJ$4, 'FS Ann'!Z$4)</f>
        <v>0</v>
      </c>
      <c r="AA43" s="16">
        <f xml:space="preserve"> SUMIFS('FS Sem'!$J43:$GJ43, 'FS Sem'!$J$4:$GJ$4, 'FS Ann'!AA$4)</f>
        <v>0</v>
      </c>
      <c r="AB43" s="16">
        <f xml:space="preserve"> SUMIFS('FS Sem'!$J43:$GJ43, 'FS Sem'!$J$4:$GJ$4, 'FS Ann'!AB$4)</f>
        <v>0</v>
      </c>
      <c r="AC43" s="16">
        <f xml:space="preserve"> SUMIFS('FS Sem'!$J43:$GJ43, 'FS Sem'!$J$4:$GJ$4, 'FS Ann'!AC$4)</f>
        <v>0</v>
      </c>
      <c r="AD43" s="16">
        <f xml:space="preserve"> SUMIFS('FS Sem'!$J43:$GJ43, 'FS Sem'!$J$4:$GJ$4, 'FS Ann'!AD$4)</f>
        <v>0</v>
      </c>
      <c r="AE43" s="16">
        <f xml:space="preserve"> SUMIFS('FS Sem'!$J43:$GJ43, 'FS Sem'!$J$4:$GJ$4, 'FS Ann'!AE$4)</f>
        <v>0</v>
      </c>
      <c r="AF43" s="16">
        <f xml:space="preserve"> SUMIFS('FS Sem'!$J43:$GJ43, 'FS Sem'!$J$4:$GJ$4, 'FS Ann'!AF$4)</f>
        <v>0</v>
      </c>
      <c r="AG43" s="16">
        <f xml:space="preserve"> SUMIFS('FS Sem'!$J43:$GJ43, 'FS Sem'!$J$4:$GJ$4, 'FS Ann'!AG$4)</f>
        <v>0</v>
      </c>
      <c r="AH43" s="16">
        <f xml:space="preserve"> SUMIFS('FS Sem'!$J43:$GJ43, 'FS Sem'!$J$4:$GJ$4, 'FS Ann'!AH$4)</f>
        <v>0</v>
      </c>
      <c r="AI43" s="16">
        <f xml:space="preserve"> SUMIFS('FS Sem'!$J43:$GJ43, 'FS Sem'!$J$4:$GJ$4, 'FS Ann'!AI$4)</f>
        <v>0</v>
      </c>
      <c r="AJ43" s="16">
        <f xml:space="preserve"> SUMIFS('FS Sem'!$J43:$GJ43, 'FS Sem'!$J$4:$GJ$4, 'FS Ann'!AJ$4)</f>
        <v>0</v>
      </c>
      <c r="AK43" s="16">
        <f xml:space="preserve"> SUMIFS('FS Sem'!$J43:$GJ43, 'FS Sem'!$J$4:$GJ$4, 'FS Ann'!AK$4)</f>
        <v>0</v>
      </c>
      <c r="AL43" s="16">
        <f xml:space="preserve"> SUMIFS('FS Sem'!$J43:$GJ43, 'FS Sem'!$J$4:$GJ$4, 'FS Ann'!AL$4)</f>
        <v>0</v>
      </c>
      <c r="AM43" s="16">
        <f xml:space="preserve"> SUMIFS('FS Sem'!$J43:$GJ43, 'FS Sem'!$J$4:$GJ$4, 'FS Ann'!AM$4)</f>
        <v>0</v>
      </c>
      <c r="AN43" s="16">
        <f xml:space="preserve"> SUMIFS('FS Sem'!$J43:$GJ43, 'FS Sem'!$J$4:$GJ$4, 'FS Ann'!AN$4)</f>
        <v>0</v>
      </c>
      <c r="AO43" s="16">
        <f xml:space="preserve"> SUMIFS('FS Sem'!$J43:$GJ43, 'FS Sem'!$J$4:$GJ$4, 'FS Ann'!AO$4)</f>
        <v>0</v>
      </c>
      <c r="AP43" s="16">
        <f xml:space="preserve"> SUMIFS('FS Sem'!$J43:$GJ43, 'FS Sem'!$J$4:$GJ$4, 'FS Ann'!AP$4)</f>
        <v>0</v>
      </c>
      <c r="AQ43" s="16">
        <f xml:space="preserve"> SUMIFS('FS Sem'!$J43:$GJ43, 'FS Sem'!$J$4:$GJ$4, 'FS Ann'!AQ$4)</f>
        <v>0</v>
      </c>
      <c r="AR43" s="16">
        <f xml:space="preserve"> SUMIFS('FS Sem'!$J43:$GJ43, 'FS Sem'!$J$4:$GJ$4, 'FS Ann'!AR$4)</f>
        <v>0</v>
      </c>
      <c r="AS43" s="16">
        <f xml:space="preserve"> SUMIFS('FS Sem'!$J43:$GJ43, 'FS Sem'!$J$4:$GJ$4, 'FS Ann'!AS$4)</f>
        <v>0</v>
      </c>
      <c r="AT43" s="16">
        <f xml:space="preserve"> SUMIFS('FS Sem'!$J43:$GJ43, 'FS Sem'!$J$4:$GJ$4, 'FS Ann'!AT$4)</f>
        <v>0</v>
      </c>
      <c r="AU43" s="16">
        <f xml:space="preserve"> SUMIFS('FS Sem'!$J43:$GJ43, 'FS Sem'!$J$4:$GJ$4, 'FS Ann'!AU$4)</f>
        <v>0</v>
      </c>
      <c r="AV43" s="16">
        <f xml:space="preserve"> SUMIFS('FS Sem'!$J43:$GJ43, 'FS Sem'!$J$4:$GJ$4, 'FS Ann'!AV$4)</f>
        <v>0</v>
      </c>
      <c r="AW43" s="16">
        <f xml:space="preserve"> SUMIFS('FS Sem'!$J43:$GJ43, 'FS Sem'!$J$4:$GJ$4, 'FS Ann'!AW$4)</f>
        <v>0</v>
      </c>
      <c r="AX43" s="16">
        <f xml:space="preserve"> SUMIFS('FS Sem'!$J43:$GJ43, 'FS Sem'!$J$4:$GJ$4, 'FS Ann'!AX$4)</f>
        <v>0</v>
      </c>
      <c r="AY43" s="16">
        <f xml:space="preserve"> SUMIFS('FS Sem'!$J43:$GJ43, 'FS Sem'!$J$4:$GJ$4, 'FS Ann'!AY$4)</f>
        <v>0</v>
      </c>
      <c r="AZ43" s="16">
        <f xml:space="preserve"> SUMIFS('FS Sem'!$J43:$GJ43, 'FS Sem'!$J$4:$GJ$4, 'FS Ann'!AZ$4)</f>
        <v>0</v>
      </c>
      <c r="BA43" s="16">
        <f xml:space="preserve"> SUMIFS('FS Sem'!$J43:$GJ43, 'FS Sem'!$J$4:$GJ$4, 'FS Ann'!BA$4)</f>
        <v>0</v>
      </c>
      <c r="BB43" s="16">
        <f xml:space="preserve"> SUMIFS('FS Sem'!$J43:$GJ43, 'FS Sem'!$J$4:$GJ$4, 'FS Ann'!BB$4)</f>
        <v>0</v>
      </c>
    </row>
    <row r="44" spans="1:54" s="518" customFormat="1" outlineLevel="1" x14ac:dyDescent="0.25">
      <c r="A44" s="1"/>
      <c r="B44" s="1"/>
      <c r="C44" s="19"/>
      <c r="D44" s="84"/>
      <c r="E44" s="16" t="str">
        <f xml:space="preserve"> 'FS Sem'!E44</f>
        <v>Share capital drawdown</v>
      </c>
      <c r="F44" s="16">
        <f xml:space="preserve"> 'FS Sem'!F44</f>
        <v>0</v>
      </c>
      <c r="G44" s="389" t="str">
        <f xml:space="preserve"> 'FS Sem'!G44</f>
        <v>$ 000s</v>
      </c>
      <c r="H44" s="16">
        <f t="shared" si="8"/>
        <v>100</v>
      </c>
      <c r="I44" s="16"/>
      <c r="J44" s="16">
        <f xml:space="preserve"> SUMIFS('FS Sem'!$J44:$GJ44, 'FS Sem'!$J$4:$GJ$4, 'FS Ann'!J$4)</f>
        <v>0</v>
      </c>
      <c r="K44" s="16">
        <f xml:space="preserve"> SUMIFS('FS Sem'!$J44:$GJ44, 'FS Sem'!$J$4:$GJ$4, 'FS Ann'!K$4)</f>
        <v>100</v>
      </c>
      <c r="L44" s="16">
        <f xml:space="preserve"> SUMIFS('FS Sem'!$J44:$GJ44, 'FS Sem'!$J$4:$GJ$4, 'FS Ann'!L$4)</f>
        <v>0</v>
      </c>
      <c r="M44" s="16">
        <f xml:space="preserve"> SUMIFS('FS Sem'!$J44:$GJ44, 'FS Sem'!$J$4:$GJ$4, 'FS Ann'!M$4)</f>
        <v>0</v>
      </c>
      <c r="N44" s="16">
        <f xml:space="preserve"> SUMIFS('FS Sem'!$J44:$GJ44, 'FS Sem'!$J$4:$GJ$4, 'FS Ann'!N$4)</f>
        <v>0</v>
      </c>
      <c r="O44" s="16">
        <f xml:space="preserve"> SUMIFS('FS Sem'!$J44:$GJ44, 'FS Sem'!$J$4:$GJ$4, 'FS Ann'!O$4)</f>
        <v>0</v>
      </c>
      <c r="P44" s="16">
        <f xml:space="preserve"> SUMIFS('FS Sem'!$J44:$GJ44, 'FS Sem'!$J$4:$GJ$4, 'FS Ann'!P$4)</f>
        <v>0</v>
      </c>
      <c r="Q44" s="16">
        <f xml:space="preserve"> SUMIFS('FS Sem'!$J44:$GJ44, 'FS Sem'!$J$4:$GJ$4, 'FS Ann'!Q$4)</f>
        <v>0</v>
      </c>
      <c r="R44" s="16">
        <f xml:space="preserve"> SUMIFS('FS Sem'!$J44:$GJ44, 'FS Sem'!$J$4:$GJ$4, 'FS Ann'!R$4)</f>
        <v>0</v>
      </c>
      <c r="S44" s="16">
        <f xml:space="preserve"> SUMIFS('FS Sem'!$J44:$GJ44, 'FS Sem'!$J$4:$GJ$4, 'FS Ann'!S$4)</f>
        <v>0</v>
      </c>
      <c r="T44" s="16">
        <f xml:space="preserve"> SUMIFS('FS Sem'!$J44:$GJ44, 'FS Sem'!$J$4:$GJ$4, 'FS Ann'!T$4)</f>
        <v>0</v>
      </c>
      <c r="U44" s="16">
        <f xml:space="preserve"> SUMIFS('FS Sem'!$J44:$GJ44, 'FS Sem'!$J$4:$GJ$4, 'FS Ann'!U$4)</f>
        <v>0</v>
      </c>
      <c r="V44" s="16">
        <f xml:space="preserve"> SUMIFS('FS Sem'!$J44:$GJ44, 'FS Sem'!$J$4:$GJ$4, 'FS Ann'!V$4)</f>
        <v>0</v>
      </c>
      <c r="W44" s="16">
        <f xml:space="preserve"> SUMIFS('FS Sem'!$J44:$GJ44, 'FS Sem'!$J$4:$GJ$4, 'FS Ann'!W$4)</f>
        <v>0</v>
      </c>
      <c r="X44" s="16">
        <f xml:space="preserve"> SUMIFS('FS Sem'!$J44:$GJ44, 'FS Sem'!$J$4:$GJ$4, 'FS Ann'!X$4)</f>
        <v>0</v>
      </c>
      <c r="Y44" s="16">
        <f xml:space="preserve"> SUMIFS('FS Sem'!$J44:$GJ44, 'FS Sem'!$J$4:$GJ$4, 'FS Ann'!Y$4)</f>
        <v>0</v>
      </c>
      <c r="Z44" s="16">
        <f xml:space="preserve"> SUMIFS('FS Sem'!$J44:$GJ44, 'FS Sem'!$J$4:$GJ$4, 'FS Ann'!Z$4)</f>
        <v>0</v>
      </c>
      <c r="AA44" s="16">
        <f xml:space="preserve"> SUMIFS('FS Sem'!$J44:$GJ44, 'FS Sem'!$J$4:$GJ$4, 'FS Ann'!AA$4)</f>
        <v>0</v>
      </c>
      <c r="AB44" s="16">
        <f xml:space="preserve"> SUMIFS('FS Sem'!$J44:$GJ44, 'FS Sem'!$J$4:$GJ$4, 'FS Ann'!AB$4)</f>
        <v>0</v>
      </c>
      <c r="AC44" s="16">
        <f xml:space="preserve"> SUMIFS('FS Sem'!$J44:$GJ44, 'FS Sem'!$J$4:$GJ$4, 'FS Ann'!AC$4)</f>
        <v>0</v>
      </c>
      <c r="AD44" s="16">
        <f xml:space="preserve"> SUMIFS('FS Sem'!$J44:$GJ44, 'FS Sem'!$J$4:$GJ$4, 'FS Ann'!AD$4)</f>
        <v>0</v>
      </c>
      <c r="AE44" s="16">
        <f xml:space="preserve"> SUMIFS('FS Sem'!$J44:$GJ44, 'FS Sem'!$J$4:$GJ$4, 'FS Ann'!AE$4)</f>
        <v>0</v>
      </c>
      <c r="AF44" s="16">
        <f xml:space="preserve"> SUMIFS('FS Sem'!$J44:$GJ44, 'FS Sem'!$J$4:$GJ$4, 'FS Ann'!AF$4)</f>
        <v>0</v>
      </c>
      <c r="AG44" s="16">
        <f xml:space="preserve"> SUMIFS('FS Sem'!$J44:$GJ44, 'FS Sem'!$J$4:$GJ$4, 'FS Ann'!AG$4)</f>
        <v>0</v>
      </c>
      <c r="AH44" s="16">
        <f xml:space="preserve"> SUMIFS('FS Sem'!$J44:$GJ44, 'FS Sem'!$J$4:$GJ$4, 'FS Ann'!AH$4)</f>
        <v>0</v>
      </c>
      <c r="AI44" s="16">
        <f xml:space="preserve"> SUMIFS('FS Sem'!$J44:$GJ44, 'FS Sem'!$J$4:$GJ$4, 'FS Ann'!AI$4)</f>
        <v>0</v>
      </c>
      <c r="AJ44" s="16">
        <f xml:space="preserve"> SUMIFS('FS Sem'!$J44:$GJ44, 'FS Sem'!$J$4:$GJ$4, 'FS Ann'!AJ$4)</f>
        <v>0</v>
      </c>
      <c r="AK44" s="16">
        <f xml:space="preserve"> SUMIFS('FS Sem'!$J44:$GJ44, 'FS Sem'!$J$4:$GJ$4, 'FS Ann'!AK$4)</f>
        <v>0</v>
      </c>
      <c r="AL44" s="16">
        <f xml:space="preserve"> SUMIFS('FS Sem'!$J44:$GJ44, 'FS Sem'!$J$4:$GJ$4, 'FS Ann'!AL$4)</f>
        <v>0</v>
      </c>
      <c r="AM44" s="16">
        <f xml:space="preserve"> SUMIFS('FS Sem'!$J44:$GJ44, 'FS Sem'!$J$4:$GJ$4, 'FS Ann'!AM$4)</f>
        <v>0</v>
      </c>
      <c r="AN44" s="16">
        <f xml:space="preserve"> SUMIFS('FS Sem'!$J44:$GJ44, 'FS Sem'!$J$4:$GJ$4, 'FS Ann'!AN$4)</f>
        <v>0</v>
      </c>
      <c r="AO44" s="16">
        <f xml:space="preserve"> SUMIFS('FS Sem'!$J44:$GJ44, 'FS Sem'!$J$4:$GJ$4, 'FS Ann'!AO$4)</f>
        <v>0</v>
      </c>
      <c r="AP44" s="16">
        <f xml:space="preserve"> SUMIFS('FS Sem'!$J44:$GJ44, 'FS Sem'!$J$4:$GJ$4, 'FS Ann'!AP$4)</f>
        <v>0</v>
      </c>
      <c r="AQ44" s="16">
        <f xml:space="preserve"> SUMIFS('FS Sem'!$J44:$GJ44, 'FS Sem'!$J$4:$GJ$4, 'FS Ann'!AQ$4)</f>
        <v>0</v>
      </c>
      <c r="AR44" s="16">
        <f xml:space="preserve"> SUMIFS('FS Sem'!$J44:$GJ44, 'FS Sem'!$J$4:$GJ$4, 'FS Ann'!AR$4)</f>
        <v>0</v>
      </c>
      <c r="AS44" s="16">
        <f xml:space="preserve"> SUMIFS('FS Sem'!$J44:$GJ44, 'FS Sem'!$J$4:$GJ$4, 'FS Ann'!AS$4)</f>
        <v>0</v>
      </c>
      <c r="AT44" s="16">
        <f xml:space="preserve"> SUMIFS('FS Sem'!$J44:$GJ44, 'FS Sem'!$J$4:$GJ$4, 'FS Ann'!AT$4)</f>
        <v>0</v>
      </c>
      <c r="AU44" s="16">
        <f xml:space="preserve"> SUMIFS('FS Sem'!$J44:$GJ44, 'FS Sem'!$J$4:$GJ$4, 'FS Ann'!AU$4)</f>
        <v>0</v>
      </c>
      <c r="AV44" s="16">
        <f xml:space="preserve"> SUMIFS('FS Sem'!$J44:$GJ44, 'FS Sem'!$J$4:$GJ$4, 'FS Ann'!AV$4)</f>
        <v>0</v>
      </c>
      <c r="AW44" s="16">
        <f xml:space="preserve"> SUMIFS('FS Sem'!$J44:$GJ44, 'FS Sem'!$J$4:$GJ$4, 'FS Ann'!AW$4)</f>
        <v>0</v>
      </c>
      <c r="AX44" s="16">
        <f xml:space="preserve"> SUMIFS('FS Sem'!$J44:$GJ44, 'FS Sem'!$J$4:$GJ$4, 'FS Ann'!AX$4)</f>
        <v>0</v>
      </c>
      <c r="AY44" s="16">
        <f xml:space="preserve"> SUMIFS('FS Sem'!$J44:$GJ44, 'FS Sem'!$J$4:$GJ$4, 'FS Ann'!AY$4)</f>
        <v>0</v>
      </c>
      <c r="AZ44" s="16">
        <f xml:space="preserve"> SUMIFS('FS Sem'!$J44:$GJ44, 'FS Sem'!$J$4:$GJ$4, 'FS Ann'!AZ$4)</f>
        <v>0</v>
      </c>
      <c r="BA44" s="16">
        <f xml:space="preserve"> SUMIFS('FS Sem'!$J44:$GJ44, 'FS Sem'!$J$4:$GJ$4, 'FS Ann'!BA$4)</f>
        <v>0</v>
      </c>
      <c r="BB44" s="16">
        <f xml:space="preserve"> SUMIFS('FS Sem'!$J44:$GJ44, 'FS Sem'!$J$4:$GJ$4, 'FS Ann'!BB$4)</f>
        <v>0</v>
      </c>
    </row>
    <row r="45" spans="1:54" s="518" customFormat="1" outlineLevel="1" x14ac:dyDescent="0.25">
      <c r="A45" s="1"/>
      <c r="B45" s="1"/>
      <c r="C45" s="19"/>
      <c r="D45" s="84"/>
      <c r="E45" s="16" t="str">
        <f xml:space="preserve"> 'FS Sem'!E45</f>
        <v>Equity bridge drawdown - m</v>
      </c>
      <c r="F45" s="16">
        <f xml:space="preserve"> 'FS Sem'!F45</f>
        <v>0</v>
      </c>
      <c r="G45" s="389" t="str">
        <f xml:space="preserve"> 'FS Sem'!G45</f>
        <v>$ 000s</v>
      </c>
      <c r="H45" s="16">
        <f t="shared" ref="H45" si="12" xml:space="preserve"> SUM(J45:BB45)</f>
        <v>93184.82088505046</v>
      </c>
      <c r="I45" s="16"/>
      <c r="J45" s="16">
        <f xml:space="preserve"> SUMIFS('FS Sem'!$J45:$GJ45, 'FS Sem'!$J$4:$GJ$4, 'FS Ann'!J$4)</f>
        <v>0</v>
      </c>
      <c r="K45" s="16">
        <f xml:space="preserve"> SUMIFS('FS Sem'!$J45:$GJ45, 'FS Sem'!$J$4:$GJ$4, 'FS Ann'!K$4)</f>
        <v>93184.82088505046</v>
      </c>
      <c r="L45" s="16">
        <f xml:space="preserve"> SUMIFS('FS Sem'!$J45:$GJ45, 'FS Sem'!$J$4:$GJ$4, 'FS Ann'!L$4)</f>
        <v>0</v>
      </c>
      <c r="M45" s="16">
        <f xml:space="preserve"> SUMIFS('FS Sem'!$J45:$GJ45, 'FS Sem'!$J$4:$GJ$4, 'FS Ann'!M$4)</f>
        <v>0</v>
      </c>
      <c r="N45" s="16">
        <f xml:space="preserve"> SUMIFS('FS Sem'!$J45:$GJ45, 'FS Sem'!$J$4:$GJ$4, 'FS Ann'!N$4)</f>
        <v>0</v>
      </c>
      <c r="O45" s="16">
        <f xml:space="preserve"> SUMIFS('FS Sem'!$J45:$GJ45, 'FS Sem'!$J$4:$GJ$4, 'FS Ann'!O$4)</f>
        <v>0</v>
      </c>
      <c r="P45" s="16">
        <f xml:space="preserve"> SUMIFS('FS Sem'!$J45:$GJ45, 'FS Sem'!$J$4:$GJ$4, 'FS Ann'!P$4)</f>
        <v>0</v>
      </c>
      <c r="Q45" s="16">
        <f xml:space="preserve"> SUMIFS('FS Sem'!$J45:$GJ45, 'FS Sem'!$J$4:$GJ$4, 'FS Ann'!Q$4)</f>
        <v>0</v>
      </c>
      <c r="R45" s="16">
        <f xml:space="preserve"> SUMIFS('FS Sem'!$J45:$GJ45, 'FS Sem'!$J$4:$GJ$4, 'FS Ann'!R$4)</f>
        <v>0</v>
      </c>
      <c r="S45" s="16">
        <f xml:space="preserve"> SUMIFS('FS Sem'!$J45:$GJ45, 'FS Sem'!$J$4:$GJ$4, 'FS Ann'!S$4)</f>
        <v>0</v>
      </c>
      <c r="T45" s="16">
        <f xml:space="preserve"> SUMIFS('FS Sem'!$J45:$GJ45, 'FS Sem'!$J$4:$GJ$4, 'FS Ann'!T$4)</f>
        <v>0</v>
      </c>
      <c r="U45" s="16">
        <f xml:space="preserve"> SUMIFS('FS Sem'!$J45:$GJ45, 'FS Sem'!$J$4:$GJ$4, 'FS Ann'!U$4)</f>
        <v>0</v>
      </c>
      <c r="V45" s="16">
        <f xml:space="preserve"> SUMIFS('FS Sem'!$J45:$GJ45, 'FS Sem'!$J$4:$GJ$4, 'FS Ann'!V$4)</f>
        <v>0</v>
      </c>
      <c r="W45" s="16">
        <f xml:space="preserve"> SUMIFS('FS Sem'!$J45:$GJ45, 'FS Sem'!$J$4:$GJ$4, 'FS Ann'!W$4)</f>
        <v>0</v>
      </c>
      <c r="X45" s="16">
        <f xml:space="preserve"> SUMIFS('FS Sem'!$J45:$GJ45, 'FS Sem'!$J$4:$GJ$4, 'FS Ann'!X$4)</f>
        <v>0</v>
      </c>
      <c r="Y45" s="16">
        <f xml:space="preserve"> SUMIFS('FS Sem'!$J45:$GJ45, 'FS Sem'!$J$4:$GJ$4, 'FS Ann'!Y$4)</f>
        <v>0</v>
      </c>
      <c r="Z45" s="16">
        <f xml:space="preserve"> SUMIFS('FS Sem'!$J45:$GJ45, 'FS Sem'!$J$4:$GJ$4, 'FS Ann'!Z$4)</f>
        <v>0</v>
      </c>
      <c r="AA45" s="16">
        <f xml:space="preserve"> SUMIFS('FS Sem'!$J45:$GJ45, 'FS Sem'!$J$4:$GJ$4, 'FS Ann'!AA$4)</f>
        <v>0</v>
      </c>
      <c r="AB45" s="16">
        <f xml:space="preserve"> SUMIFS('FS Sem'!$J45:$GJ45, 'FS Sem'!$J$4:$GJ$4, 'FS Ann'!AB$4)</f>
        <v>0</v>
      </c>
      <c r="AC45" s="16">
        <f xml:space="preserve"> SUMIFS('FS Sem'!$J45:$GJ45, 'FS Sem'!$J$4:$GJ$4, 'FS Ann'!AC$4)</f>
        <v>0</v>
      </c>
      <c r="AD45" s="16">
        <f xml:space="preserve"> SUMIFS('FS Sem'!$J45:$GJ45, 'FS Sem'!$J$4:$GJ$4, 'FS Ann'!AD$4)</f>
        <v>0</v>
      </c>
      <c r="AE45" s="16">
        <f xml:space="preserve"> SUMIFS('FS Sem'!$J45:$GJ45, 'FS Sem'!$J$4:$GJ$4, 'FS Ann'!AE$4)</f>
        <v>0</v>
      </c>
      <c r="AF45" s="16">
        <f xml:space="preserve"> SUMIFS('FS Sem'!$J45:$GJ45, 'FS Sem'!$J$4:$GJ$4, 'FS Ann'!AF$4)</f>
        <v>0</v>
      </c>
      <c r="AG45" s="16">
        <f xml:space="preserve"> SUMIFS('FS Sem'!$J45:$GJ45, 'FS Sem'!$J$4:$GJ$4, 'FS Ann'!AG$4)</f>
        <v>0</v>
      </c>
      <c r="AH45" s="16">
        <f xml:space="preserve"> SUMIFS('FS Sem'!$J45:$GJ45, 'FS Sem'!$J$4:$GJ$4, 'FS Ann'!AH$4)</f>
        <v>0</v>
      </c>
      <c r="AI45" s="16">
        <f xml:space="preserve"> SUMIFS('FS Sem'!$J45:$GJ45, 'FS Sem'!$J$4:$GJ$4, 'FS Ann'!AI$4)</f>
        <v>0</v>
      </c>
      <c r="AJ45" s="16">
        <f xml:space="preserve"> SUMIFS('FS Sem'!$J45:$GJ45, 'FS Sem'!$J$4:$GJ$4, 'FS Ann'!AJ$4)</f>
        <v>0</v>
      </c>
      <c r="AK45" s="16">
        <f xml:space="preserve"> SUMIFS('FS Sem'!$J45:$GJ45, 'FS Sem'!$J$4:$GJ$4, 'FS Ann'!AK$4)</f>
        <v>0</v>
      </c>
      <c r="AL45" s="16">
        <f xml:space="preserve"> SUMIFS('FS Sem'!$J45:$GJ45, 'FS Sem'!$J$4:$GJ$4, 'FS Ann'!AL$4)</f>
        <v>0</v>
      </c>
      <c r="AM45" s="16">
        <f xml:space="preserve"> SUMIFS('FS Sem'!$J45:$GJ45, 'FS Sem'!$J$4:$GJ$4, 'FS Ann'!AM$4)</f>
        <v>0</v>
      </c>
      <c r="AN45" s="16">
        <f xml:space="preserve"> SUMIFS('FS Sem'!$J45:$GJ45, 'FS Sem'!$J$4:$GJ$4, 'FS Ann'!AN$4)</f>
        <v>0</v>
      </c>
      <c r="AO45" s="16">
        <f xml:space="preserve"> SUMIFS('FS Sem'!$J45:$GJ45, 'FS Sem'!$J$4:$GJ$4, 'FS Ann'!AO$4)</f>
        <v>0</v>
      </c>
      <c r="AP45" s="16">
        <f xml:space="preserve"> SUMIFS('FS Sem'!$J45:$GJ45, 'FS Sem'!$J$4:$GJ$4, 'FS Ann'!AP$4)</f>
        <v>0</v>
      </c>
      <c r="AQ45" s="16">
        <f xml:space="preserve"> SUMIFS('FS Sem'!$J45:$GJ45, 'FS Sem'!$J$4:$GJ$4, 'FS Ann'!AQ$4)</f>
        <v>0</v>
      </c>
      <c r="AR45" s="16">
        <f xml:space="preserve"> SUMIFS('FS Sem'!$J45:$GJ45, 'FS Sem'!$J$4:$GJ$4, 'FS Ann'!AR$4)</f>
        <v>0</v>
      </c>
      <c r="AS45" s="16">
        <f xml:space="preserve"> SUMIFS('FS Sem'!$J45:$GJ45, 'FS Sem'!$J$4:$GJ$4, 'FS Ann'!AS$4)</f>
        <v>0</v>
      </c>
      <c r="AT45" s="16">
        <f xml:space="preserve"> SUMIFS('FS Sem'!$J45:$GJ45, 'FS Sem'!$J$4:$GJ$4, 'FS Ann'!AT$4)</f>
        <v>0</v>
      </c>
      <c r="AU45" s="16">
        <f xml:space="preserve"> SUMIFS('FS Sem'!$J45:$GJ45, 'FS Sem'!$J$4:$GJ$4, 'FS Ann'!AU$4)</f>
        <v>0</v>
      </c>
      <c r="AV45" s="16">
        <f xml:space="preserve"> SUMIFS('FS Sem'!$J45:$GJ45, 'FS Sem'!$J$4:$GJ$4, 'FS Ann'!AV$4)</f>
        <v>0</v>
      </c>
      <c r="AW45" s="16">
        <f xml:space="preserve"> SUMIFS('FS Sem'!$J45:$GJ45, 'FS Sem'!$J$4:$GJ$4, 'FS Ann'!AW$4)</f>
        <v>0</v>
      </c>
      <c r="AX45" s="16">
        <f xml:space="preserve"> SUMIFS('FS Sem'!$J45:$GJ45, 'FS Sem'!$J$4:$GJ$4, 'FS Ann'!AX$4)</f>
        <v>0</v>
      </c>
      <c r="AY45" s="16">
        <f xml:space="preserve"> SUMIFS('FS Sem'!$J45:$GJ45, 'FS Sem'!$J$4:$GJ$4, 'FS Ann'!AY$4)</f>
        <v>0</v>
      </c>
      <c r="AZ45" s="16">
        <f xml:space="preserve"> SUMIFS('FS Sem'!$J45:$GJ45, 'FS Sem'!$J$4:$GJ$4, 'FS Ann'!AZ$4)</f>
        <v>0</v>
      </c>
      <c r="BA45" s="16">
        <f xml:space="preserve"> SUMIFS('FS Sem'!$J45:$GJ45, 'FS Sem'!$J$4:$GJ$4, 'FS Ann'!BA$4)</f>
        <v>0</v>
      </c>
      <c r="BB45" s="16">
        <f xml:space="preserve"> SUMIFS('FS Sem'!$J45:$GJ45, 'FS Sem'!$J$4:$GJ$4, 'FS Ann'!BB$4)</f>
        <v>0</v>
      </c>
    </row>
    <row r="46" spans="1:54" s="518" customFormat="1" outlineLevel="1" x14ac:dyDescent="0.25">
      <c r="A46" s="1"/>
      <c r="B46" s="1"/>
      <c r="C46" s="19"/>
      <c r="D46" s="84"/>
      <c r="E46" s="16" t="str">
        <f xml:space="preserve"> 'FS Sem'!E46</f>
        <v>Shareholder loan drawdown</v>
      </c>
      <c r="F46" s="16">
        <f xml:space="preserve"> 'FS Sem'!F46</f>
        <v>0</v>
      </c>
      <c r="G46" s="389" t="str">
        <f xml:space="preserve"> 'FS Sem'!G46</f>
        <v>$ 000s</v>
      </c>
      <c r="H46" s="16">
        <f t="shared" si="8"/>
        <v>93184.82088505046</v>
      </c>
      <c r="I46" s="16"/>
      <c r="J46" s="16">
        <f xml:space="preserve"> SUMIFS('FS Sem'!$J46:$GJ46, 'FS Sem'!$J$4:$GJ$4, 'FS Ann'!J$4)</f>
        <v>0</v>
      </c>
      <c r="K46" s="16">
        <f xml:space="preserve"> SUMIFS('FS Sem'!$J46:$GJ46, 'FS Sem'!$J$4:$GJ$4, 'FS Ann'!K$4)</f>
        <v>0</v>
      </c>
      <c r="L46" s="16">
        <f xml:space="preserve"> SUMIFS('FS Sem'!$J46:$GJ46, 'FS Sem'!$J$4:$GJ$4, 'FS Ann'!L$4)</f>
        <v>0</v>
      </c>
      <c r="M46" s="16">
        <f xml:space="preserve"> SUMIFS('FS Sem'!$J46:$GJ46, 'FS Sem'!$J$4:$GJ$4, 'FS Ann'!M$4)</f>
        <v>93184.82088505046</v>
      </c>
      <c r="N46" s="16">
        <f xml:space="preserve"> SUMIFS('FS Sem'!$J46:$GJ46, 'FS Sem'!$J$4:$GJ$4, 'FS Ann'!N$4)</f>
        <v>0</v>
      </c>
      <c r="O46" s="16">
        <f xml:space="preserve"> SUMIFS('FS Sem'!$J46:$GJ46, 'FS Sem'!$J$4:$GJ$4, 'FS Ann'!O$4)</f>
        <v>0</v>
      </c>
      <c r="P46" s="16">
        <f xml:space="preserve"> SUMIFS('FS Sem'!$J46:$GJ46, 'FS Sem'!$J$4:$GJ$4, 'FS Ann'!P$4)</f>
        <v>0</v>
      </c>
      <c r="Q46" s="16">
        <f xml:space="preserve"> SUMIFS('FS Sem'!$J46:$GJ46, 'FS Sem'!$J$4:$GJ$4, 'FS Ann'!Q$4)</f>
        <v>0</v>
      </c>
      <c r="R46" s="16">
        <f xml:space="preserve"> SUMIFS('FS Sem'!$J46:$GJ46, 'FS Sem'!$J$4:$GJ$4, 'FS Ann'!R$4)</f>
        <v>0</v>
      </c>
      <c r="S46" s="16">
        <f xml:space="preserve"> SUMIFS('FS Sem'!$J46:$GJ46, 'FS Sem'!$J$4:$GJ$4, 'FS Ann'!S$4)</f>
        <v>0</v>
      </c>
      <c r="T46" s="16">
        <f xml:space="preserve"> SUMIFS('FS Sem'!$J46:$GJ46, 'FS Sem'!$J$4:$GJ$4, 'FS Ann'!T$4)</f>
        <v>0</v>
      </c>
      <c r="U46" s="16">
        <f xml:space="preserve"> SUMIFS('FS Sem'!$J46:$GJ46, 'FS Sem'!$J$4:$GJ$4, 'FS Ann'!U$4)</f>
        <v>0</v>
      </c>
      <c r="V46" s="16">
        <f xml:space="preserve"> SUMIFS('FS Sem'!$J46:$GJ46, 'FS Sem'!$J$4:$GJ$4, 'FS Ann'!V$4)</f>
        <v>0</v>
      </c>
      <c r="W46" s="16">
        <f xml:space="preserve"> SUMIFS('FS Sem'!$J46:$GJ46, 'FS Sem'!$J$4:$GJ$4, 'FS Ann'!W$4)</f>
        <v>0</v>
      </c>
      <c r="X46" s="16">
        <f xml:space="preserve"> SUMIFS('FS Sem'!$J46:$GJ46, 'FS Sem'!$J$4:$GJ$4, 'FS Ann'!X$4)</f>
        <v>0</v>
      </c>
      <c r="Y46" s="16">
        <f xml:space="preserve"> SUMIFS('FS Sem'!$J46:$GJ46, 'FS Sem'!$J$4:$GJ$4, 'FS Ann'!Y$4)</f>
        <v>0</v>
      </c>
      <c r="Z46" s="16">
        <f xml:space="preserve"> SUMIFS('FS Sem'!$J46:$GJ46, 'FS Sem'!$J$4:$GJ$4, 'FS Ann'!Z$4)</f>
        <v>0</v>
      </c>
      <c r="AA46" s="16">
        <f xml:space="preserve"> SUMIFS('FS Sem'!$J46:$GJ46, 'FS Sem'!$J$4:$GJ$4, 'FS Ann'!AA$4)</f>
        <v>0</v>
      </c>
      <c r="AB46" s="16">
        <f xml:space="preserve"> SUMIFS('FS Sem'!$J46:$GJ46, 'FS Sem'!$J$4:$GJ$4, 'FS Ann'!AB$4)</f>
        <v>0</v>
      </c>
      <c r="AC46" s="16">
        <f xml:space="preserve"> SUMIFS('FS Sem'!$J46:$GJ46, 'FS Sem'!$J$4:$GJ$4, 'FS Ann'!AC$4)</f>
        <v>0</v>
      </c>
      <c r="AD46" s="16">
        <f xml:space="preserve"> SUMIFS('FS Sem'!$J46:$GJ46, 'FS Sem'!$J$4:$GJ$4, 'FS Ann'!AD$4)</f>
        <v>0</v>
      </c>
      <c r="AE46" s="16">
        <f xml:space="preserve"> SUMIFS('FS Sem'!$J46:$GJ46, 'FS Sem'!$J$4:$GJ$4, 'FS Ann'!AE$4)</f>
        <v>0</v>
      </c>
      <c r="AF46" s="16">
        <f xml:space="preserve"> SUMIFS('FS Sem'!$J46:$GJ46, 'FS Sem'!$J$4:$GJ$4, 'FS Ann'!AF$4)</f>
        <v>0</v>
      </c>
      <c r="AG46" s="16">
        <f xml:space="preserve"> SUMIFS('FS Sem'!$J46:$GJ46, 'FS Sem'!$J$4:$GJ$4, 'FS Ann'!AG$4)</f>
        <v>0</v>
      </c>
      <c r="AH46" s="16">
        <f xml:space="preserve"> SUMIFS('FS Sem'!$J46:$GJ46, 'FS Sem'!$J$4:$GJ$4, 'FS Ann'!AH$4)</f>
        <v>0</v>
      </c>
      <c r="AI46" s="16">
        <f xml:space="preserve"> SUMIFS('FS Sem'!$J46:$GJ46, 'FS Sem'!$J$4:$GJ$4, 'FS Ann'!AI$4)</f>
        <v>0</v>
      </c>
      <c r="AJ46" s="16">
        <f xml:space="preserve"> SUMIFS('FS Sem'!$J46:$GJ46, 'FS Sem'!$J$4:$GJ$4, 'FS Ann'!AJ$4)</f>
        <v>0</v>
      </c>
      <c r="AK46" s="16">
        <f xml:space="preserve"> SUMIFS('FS Sem'!$J46:$GJ46, 'FS Sem'!$J$4:$GJ$4, 'FS Ann'!AK$4)</f>
        <v>0</v>
      </c>
      <c r="AL46" s="16">
        <f xml:space="preserve"> SUMIFS('FS Sem'!$J46:$GJ46, 'FS Sem'!$J$4:$GJ$4, 'FS Ann'!AL$4)</f>
        <v>0</v>
      </c>
      <c r="AM46" s="16">
        <f xml:space="preserve"> SUMIFS('FS Sem'!$J46:$GJ46, 'FS Sem'!$J$4:$GJ$4, 'FS Ann'!AM$4)</f>
        <v>0</v>
      </c>
      <c r="AN46" s="16">
        <f xml:space="preserve"> SUMIFS('FS Sem'!$J46:$GJ46, 'FS Sem'!$J$4:$GJ$4, 'FS Ann'!AN$4)</f>
        <v>0</v>
      </c>
      <c r="AO46" s="16">
        <f xml:space="preserve"> SUMIFS('FS Sem'!$J46:$GJ46, 'FS Sem'!$J$4:$GJ$4, 'FS Ann'!AO$4)</f>
        <v>0</v>
      </c>
      <c r="AP46" s="16">
        <f xml:space="preserve"> SUMIFS('FS Sem'!$J46:$GJ46, 'FS Sem'!$J$4:$GJ$4, 'FS Ann'!AP$4)</f>
        <v>0</v>
      </c>
      <c r="AQ46" s="16">
        <f xml:space="preserve"> SUMIFS('FS Sem'!$J46:$GJ46, 'FS Sem'!$J$4:$GJ$4, 'FS Ann'!AQ$4)</f>
        <v>0</v>
      </c>
      <c r="AR46" s="16">
        <f xml:space="preserve"> SUMIFS('FS Sem'!$J46:$GJ46, 'FS Sem'!$J$4:$GJ$4, 'FS Ann'!AR$4)</f>
        <v>0</v>
      </c>
      <c r="AS46" s="16">
        <f xml:space="preserve"> SUMIFS('FS Sem'!$J46:$GJ46, 'FS Sem'!$J$4:$GJ$4, 'FS Ann'!AS$4)</f>
        <v>0</v>
      </c>
      <c r="AT46" s="16">
        <f xml:space="preserve"> SUMIFS('FS Sem'!$J46:$GJ46, 'FS Sem'!$J$4:$GJ$4, 'FS Ann'!AT$4)</f>
        <v>0</v>
      </c>
      <c r="AU46" s="16">
        <f xml:space="preserve"> SUMIFS('FS Sem'!$J46:$GJ46, 'FS Sem'!$J$4:$GJ$4, 'FS Ann'!AU$4)</f>
        <v>0</v>
      </c>
      <c r="AV46" s="16">
        <f xml:space="preserve"> SUMIFS('FS Sem'!$J46:$GJ46, 'FS Sem'!$J$4:$GJ$4, 'FS Ann'!AV$4)</f>
        <v>0</v>
      </c>
      <c r="AW46" s="16">
        <f xml:space="preserve"> SUMIFS('FS Sem'!$J46:$GJ46, 'FS Sem'!$J$4:$GJ$4, 'FS Ann'!AW$4)</f>
        <v>0</v>
      </c>
      <c r="AX46" s="16">
        <f xml:space="preserve"> SUMIFS('FS Sem'!$J46:$GJ46, 'FS Sem'!$J$4:$GJ$4, 'FS Ann'!AX$4)</f>
        <v>0</v>
      </c>
      <c r="AY46" s="16">
        <f xml:space="preserve"> SUMIFS('FS Sem'!$J46:$GJ46, 'FS Sem'!$J$4:$GJ$4, 'FS Ann'!AY$4)</f>
        <v>0</v>
      </c>
      <c r="AZ46" s="16">
        <f xml:space="preserve"> SUMIFS('FS Sem'!$J46:$GJ46, 'FS Sem'!$J$4:$GJ$4, 'FS Ann'!AZ$4)</f>
        <v>0</v>
      </c>
      <c r="BA46" s="16">
        <f xml:space="preserve"> SUMIFS('FS Sem'!$J46:$GJ46, 'FS Sem'!$J$4:$GJ$4, 'FS Ann'!BA$4)</f>
        <v>0</v>
      </c>
      <c r="BB46" s="16">
        <f xml:space="preserve"> SUMIFS('FS Sem'!$J46:$GJ46, 'FS Sem'!$J$4:$GJ$4, 'FS Ann'!BB$4)</f>
        <v>0</v>
      </c>
    </row>
    <row r="47" spans="1:54" outlineLevel="1" x14ac:dyDescent="0.25">
      <c r="A47" s="1"/>
      <c r="B47" s="1"/>
      <c r="C47" s="19"/>
      <c r="D47" s="84"/>
      <c r="E47" s="16" t="str">
        <f xml:space="preserve"> 'FS Sem'!E47</f>
        <v>Construction debt drawdown</v>
      </c>
      <c r="F47" s="16">
        <f xml:space="preserve"> 'FS Sem'!F47</f>
        <v>0</v>
      </c>
      <c r="G47" s="389" t="str">
        <f xml:space="preserve"> 'FS Sem'!G47</f>
        <v>$ 000s</v>
      </c>
      <c r="H47" s="16">
        <f t="shared" si="8"/>
        <v>257133.21698628788</v>
      </c>
      <c r="I47" s="16"/>
      <c r="J47" s="16">
        <f xml:space="preserve"> SUMIFS('FS Sem'!$J47:$GJ47, 'FS Sem'!$J$4:$GJ$4, 'FS Ann'!J$4)</f>
        <v>0</v>
      </c>
      <c r="K47" s="16">
        <f xml:space="preserve"> SUMIFS('FS Sem'!$J47:$GJ47, 'FS Sem'!$J$4:$GJ$4, 'FS Ann'!K$4)</f>
        <v>17320.323780675546</v>
      </c>
      <c r="L47" s="16">
        <f xml:space="preserve"> SUMIFS('FS Sem'!$J47:$GJ47, 'FS Sem'!$J$4:$GJ$4, 'FS Ann'!L$4)</f>
        <v>149755.73726011143</v>
      </c>
      <c r="M47" s="16">
        <f xml:space="preserve"> SUMIFS('FS Sem'!$J47:$GJ47, 'FS Sem'!$J$4:$GJ$4, 'FS Ann'!M$4)</f>
        <v>90057.155945500912</v>
      </c>
      <c r="N47" s="16">
        <f xml:space="preserve"> SUMIFS('FS Sem'!$J47:$GJ47, 'FS Sem'!$J$4:$GJ$4, 'FS Ann'!N$4)</f>
        <v>0</v>
      </c>
      <c r="O47" s="16">
        <f xml:space="preserve"> SUMIFS('FS Sem'!$J47:$GJ47, 'FS Sem'!$J$4:$GJ$4, 'FS Ann'!O$4)</f>
        <v>0</v>
      </c>
      <c r="P47" s="16">
        <f xml:space="preserve"> SUMIFS('FS Sem'!$J47:$GJ47, 'FS Sem'!$J$4:$GJ$4, 'FS Ann'!P$4)</f>
        <v>0</v>
      </c>
      <c r="Q47" s="16">
        <f xml:space="preserve"> SUMIFS('FS Sem'!$J47:$GJ47, 'FS Sem'!$J$4:$GJ$4, 'FS Ann'!Q$4)</f>
        <v>0</v>
      </c>
      <c r="R47" s="16">
        <f xml:space="preserve"> SUMIFS('FS Sem'!$J47:$GJ47, 'FS Sem'!$J$4:$GJ$4, 'FS Ann'!R$4)</f>
        <v>0</v>
      </c>
      <c r="S47" s="16">
        <f xml:space="preserve"> SUMIFS('FS Sem'!$J47:$GJ47, 'FS Sem'!$J$4:$GJ$4, 'FS Ann'!S$4)</f>
        <v>0</v>
      </c>
      <c r="T47" s="16">
        <f xml:space="preserve"> SUMIFS('FS Sem'!$J47:$GJ47, 'FS Sem'!$J$4:$GJ$4, 'FS Ann'!T$4)</f>
        <v>0</v>
      </c>
      <c r="U47" s="16">
        <f xml:space="preserve"> SUMIFS('FS Sem'!$J47:$GJ47, 'FS Sem'!$J$4:$GJ$4, 'FS Ann'!U$4)</f>
        <v>0</v>
      </c>
      <c r="V47" s="16">
        <f xml:space="preserve"> SUMIFS('FS Sem'!$J47:$GJ47, 'FS Sem'!$J$4:$GJ$4, 'FS Ann'!V$4)</f>
        <v>0</v>
      </c>
      <c r="W47" s="16">
        <f xml:space="preserve"> SUMIFS('FS Sem'!$J47:$GJ47, 'FS Sem'!$J$4:$GJ$4, 'FS Ann'!W$4)</f>
        <v>0</v>
      </c>
      <c r="X47" s="16">
        <f xml:space="preserve"> SUMIFS('FS Sem'!$J47:$GJ47, 'FS Sem'!$J$4:$GJ$4, 'FS Ann'!X$4)</f>
        <v>0</v>
      </c>
      <c r="Y47" s="16">
        <f xml:space="preserve"> SUMIFS('FS Sem'!$J47:$GJ47, 'FS Sem'!$J$4:$GJ$4, 'FS Ann'!Y$4)</f>
        <v>0</v>
      </c>
      <c r="Z47" s="16">
        <f xml:space="preserve"> SUMIFS('FS Sem'!$J47:$GJ47, 'FS Sem'!$J$4:$GJ$4, 'FS Ann'!Z$4)</f>
        <v>0</v>
      </c>
      <c r="AA47" s="16">
        <f xml:space="preserve"> SUMIFS('FS Sem'!$J47:$GJ47, 'FS Sem'!$J$4:$GJ$4, 'FS Ann'!AA$4)</f>
        <v>0</v>
      </c>
      <c r="AB47" s="16">
        <f xml:space="preserve"> SUMIFS('FS Sem'!$J47:$GJ47, 'FS Sem'!$J$4:$GJ$4, 'FS Ann'!AB$4)</f>
        <v>0</v>
      </c>
      <c r="AC47" s="16">
        <f xml:space="preserve"> SUMIFS('FS Sem'!$J47:$GJ47, 'FS Sem'!$J$4:$GJ$4, 'FS Ann'!AC$4)</f>
        <v>0</v>
      </c>
      <c r="AD47" s="16">
        <f xml:space="preserve"> SUMIFS('FS Sem'!$J47:$GJ47, 'FS Sem'!$J$4:$GJ$4, 'FS Ann'!AD$4)</f>
        <v>0</v>
      </c>
      <c r="AE47" s="16">
        <f xml:space="preserve"> SUMIFS('FS Sem'!$J47:$GJ47, 'FS Sem'!$J$4:$GJ$4, 'FS Ann'!AE$4)</f>
        <v>0</v>
      </c>
      <c r="AF47" s="16">
        <f xml:space="preserve"> SUMIFS('FS Sem'!$J47:$GJ47, 'FS Sem'!$J$4:$GJ$4, 'FS Ann'!AF$4)</f>
        <v>0</v>
      </c>
      <c r="AG47" s="16">
        <f xml:space="preserve"> SUMIFS('FS Sem'!$J47:$GJ47, 'FS Sem'!$J$4:$GJ$4, 'FS Ann'!AG$4)</f>
        <v>0</v>
      </c>
      <c r="AH47" s="16">
        <f xml:space="preserve"> SUMIFS('FS Sem'!$J47:$GJ47, 'FS Sem'!$J$4:$GJ$4, 'FS Ann'!AH$4)</f>
        <v>0</v>
      </c>
      <c r="AI47" s="16">
        <f xml:space="preserve"> SUMIFS('FS Sem'!$J47:$GJ47, 'FS Sem'!$J$4:$GJ$4, 'FS Ann'!AI$4)</f>
        <v>0</v>
      </c>
      <c r="AJ47" s="16">
        <f xml:space="preserve"> SUMIFS('FS Sem'!$J47:$GJ47, 'FS Sem'!$J$4:$GJ$4, 'FS Ann'!AJ$4)</f>
        <v>0</v>
      </c>
      <c r="AK47" s="16">
        <f xml:space="preserve"> SUMIFS('FS Sem'!$J47:$GJ47, 'FS Sem'!$J$4:$GJ$4, 'FS Ann'!AK$4)</f>
        <v>0</v>
      </c>
      <c r="AL47" s="16">
        <f xml:space="preserve"> SUMIFS('FS Sem'!$J47:$GJ47, 'FS Sem'!$J$4:$GJ$4, 'FS Ann'!AL$4)</f>
        <v>0</v>
      </c>
      <c r="AM47" s="16">
        <f xml:space="preserve"> SUMIFS('FS Sem'!$J47:$GJ47, 'FS Sem'!$J$4:$GJ$4, 'FS Ann'!AM$4)</f>
        <v>0</v>
      </c>
      <c r="AN47" s="16">
        <f xml:space="preserve"> SUMIFS('FS Sem'!$J47:$GJ47, 'FS Sem'!$J$4:$GJ$4, 'FS Ann'!AN$4)</f>
        <v>0</v>
      </c>
      <c r="AO47" s="16">
        <f xml:space="preserve"> SUMIFS('FS Sem'!$J47:$GJ47, 'FS Sem'!$J$4:$GJ$4, 'FS Ann'!AO$4)</f>
        <v>0</v>
      </c>
      <c r="AP47" s="16">
        <f xml:space="preserve"> SUMIFS('FS Sem'!$J47:$GJ47, 'FS Sem'!$J$4:$GJ$4, 'FS Ann'!AP$4)</f>
        <v>0</v>
      </c>
      <c r="AQ47" s="16">
        <f xml:space="preserve"> SUMIFS('FS Sem'!$J47:$GJ47, 'FS Sem'!$J$4:$GJ$4, 'FS Ann'!AQ$4)</f>
        <v>0</v>
      </c>
      <c r="AR47" s="16">
        <f xml:space="preserve"> SUMIFS('FS Sem'!$J47:$GJ47, 'FS Sem'!$J$4:$GJ$4, 'FS Ann'!AR$4)</f>
        <v>0</v>
      </c>
      <c r="AS47" s="16">
        <f xml:space="preserve"> SUMIFS('FS Sem'!$J47:$GJ47, 'FS Sem'!$J$4:$GJ$4, 'FS Ann'!AS$4)</f>
        <v>0</v>
      </c>
      <c r="AT47" s="16">
        <f xml:space="preserve"> SUMIFS('FS Sem'!$J47:$GJ47, 'FS Sem'!$J$4:$GJ$4, 'FS Ann'!AT$4)</f>
        <v>0</v>
      </c>
      <c r="AU47" s="16">
        <f xml:space="preserve"> SUMIFS('FS Sem'!$J47:$GJ47, 'FS Sem'!$J$4:$GJ$4, 'FS Ann'!AU$4)</f>
        <v>0</v>
      </c>
      <c r="AV47" s="16">
        <f xml:space="preserve"> SUMIFS('FS Sem'!$J47:$GJ47, 'FS Sem'!$J$4:$GJ$4, 'FS Ann'!AV$4)</f>
        <v>0</v>
      </c>
      <c r="AW47" s="16">
        <f xml:space="preserve"> SUMIFS('FS Sem'!$J47:$GJ47, 'FS Sem'!$J$4:$GJ$4, 'FS Ann'!AW$4)</f>
        <v>0</v>
      </c>
      <c r="AX47" s="16">
        <f xml:space="preserve"> SUMIFS('FS Sem'!$J47:$GJ47, 'FS Sem'!$J$4:$GJ$4, 'FS Ann'!AX$4)</f>
        <v>0</v>
      </c>
      <c r="AY47" s="16">
        <f xml:space="preserve"> SUMIFS('FS Sem'!$J47:$GJ47, 'FS Sem'!$J$4:$GJ$4, 'FS Ann'!AY$4)</f>
        <v>0</v>
      </c>
      <c r="AZ47" s="16">
        <f xml:space="preserve"> SUMIFS('FS Sem'!$J47:$GJ47, 'FS Sem'!$J$4:$GJ$4, 'FS Ann'!AZ$4)</f>
        <v>0</v>
      </c>
      <c r="BA47" s="16">
        <f xml:space="preserve"> SUMIFS('FS Sem'!$J47:$GJ47, 'FS Sem'!$J$4:$GJ$4, 'FS Ann'!BA$4)</f>
        <v>0</v>
      </c>
      <c r="BB47" s="16">
        <f xml:space="preserve"> SUMIFS('FS Sem'!$J47:$GJ47, 'FS Sem'!$J$4:$GJ$4, 'FS Ann'!BB$4)</f>
        <v>0</v>
      </c>
    </row>
    <row r="48" spans="1:54" outlineLevel="1" x14ac:dyDescent="0.25">
      <c r="A48" s="1"/>
      <c r="B48" s="1"/>
      <c r="C48" s="19"/>
      <c r="D48" s="84"/>
      <c r="E48" s="85" t="s">
        <v>397</v>
      </c>
      <c r="F48" s="85"/>
      <c r="G48" s="390" t="str">
        <f>SMU</f>
        <v>$ 000s</v>
      </c>
      <c r="H48" s="85">
        <f t="shared" si="8"/>
        <v>602346.5583300913</v>
      </c>
      <c r="I48" s="85"/>
      <c r="J48" s="85">
        <f t="shared" ref="J48:BB48" si="13" xml:space="preserve"> J37 + SUM(J39:J47)</f>
        <v>0</v>
      </c>
      <c r="K48" s="85">
        <f t="shared" si="13"/>
        <v>6.8687390848936047E-3</v>
      </c>
      <c r="L48" s="85">
        <f t="shared" si="13"/>
        <v>1.3471667480189353E-3</v>
      </c>
      <c r="M48" s="85">
        <f t="shared" si="13"/>
        <v>16540.370389352898</v>
      </c>
      <c r="N48" s="85">
        <f t="shared" si="13"/>
        <v>32962.206733888524</v>
      </c>
      <c r="O48" s="85">
        <f t="shared" si="13"/>
        <v>32691.085701987759</v>
      </c>
      <c r="P48" s="85">
        <f t="shared" si="13"/>
        <v>32404.489392382024</v>
      </c>
      <c r="Q48" s="85">
        <f t="shared" si="13"/>
        <v>32114.0382384677</v>
      </c>
      <c r="R48" s="85">
        <f t="shared" si="13"/>
        <v>31819.141637983124</v>
      </c>
      <c r="S48" s="85">
        <f t="shared" si="13"/>
        <v>31520.655441200332</v>
      </c>
      <c r="T48" s="85">
        <f t="shared" si="13"/>
        <v>31218.136403789002</v>
      </c>
      <c r="U48" s="85">
        <f t="shared" si="13"/>
        <v>30911.429125641873</v>
      </c>
      <c r="V48" s="85">
        <f t="shared" si="13"/>
        <v>30599.89431594481</v>
      </c>
      <c r="W48" s="85">
        <f t="shared" si="13"/>
        <v>30284.458455509368</v>
      </c>
      <c r="X48" s="85">
        <f t="shared" si="13"/>
        <v>29964.641767016612</v>
      </c>
      <c r="Y48" s="85">
        <f t="shared" si="13"/>
        <v>29640.276061835044</v>
      </c>
      <c r="Z48" s="85">
        <f t="shared" si="13"/>
        <v>29310.669343991292</v>
      </c>
      <c r="AA48" s="85">
        <f t="shared" si="13"/>
        <v>28976.824550968038</v>
      </c>
      <c r="AB48" s="85">
        <f t="shared" si="13"/>
        <v>28638.222358575287</v>
      </c>
      <c r="AC48" s="85">
        <f t="shared" si="13"/>
        <v>28294.680734477202</v>
      </c>
      <c r="AD48" s="85">
        <f t="shared" si="13"/>
        <v>27945.450629603027</v>
      </c>
      <c r="AE48" s="85">
        <f t="shared" si="13"/>
        <v>27591.617744842846</v>
      </c>
      <c r="AF48" s="85">
        <f t="shared" si="13"/>
        <v>23745.509093842469</v>
      </c>
      <c r="AG48" s="85">
        <f t="shared" si="13"/>
        <v>15172.751992886318</v>
      </c>
      <c r="AH48" s="85">
        <f t="shared" si="13"/>
        <v>0</v>
      </c>
      <c r="AI48" s="85">
        <f t="shared" si="13"/>
        <v>0</v>
      </c>
      <c r="AJ48" s="85">
        <f t="shared" si="13"/>
        <v>0</v>
      </c>
      <c r="AK48" s="85">
        <f t="shared" si="13"/>
        <v>0</v>
      </c>
      <c r="AL48" s="85">
        <f t="shared" si="13"/>
        <v>0</v>
      </c>
      <c r="AM48" s="85">
        <f t="shared" si="13"/>
        <v>0</v>
      </c>
      <c r="AN48" s="85">
        <f t="shared" si="13"/>
        <v>0</v>
      </c>
      <c r="AO48" s="85">
        <f t="shared" si="13"/>
        <v>0</v>
      </c>
      <c r="AP48" s="85">
        <f t="shared" si="13"/>
        <v>0</v>
      </c>
      <c r="AQ48" s="85">
        <f t="shared" si="13"/>
        <v>0</v>
      </c>
      <c r="AR48" s="85">
        <f t="shared" si="13"/>
        <v>0</v>
      </c>
      <c r="AS48" s="85">
        <f t="shared" si="13"/>
        <v>0</v>
      </c>
      <c r="AT48" s="85">
        <f t="shared" si="13"/>
        <v>0</v>
      </c>
      <c r="AU48" s="85">
        <f t="shared" si="13"/>
        <v>0</v>
      </c>
      <c r="AV48" s="85">
        <f t="shared" si="13"/>
        <v>0</v>
      </c>
      <c r="AW48" s="85">
        <f t="shared" si="13"/>
        <v>0</v>
      </c>
      <c r="AX48" s="85">
        <f t="shared" si="13"/>
        <v>0</v>
      </c>
      <c r="AY48" s="85">
        <f t="shared" si="13"/>
        <v>0</v>
      </c>
      <c r="AZ48" s="85">
        <f t="shared" si="13"/>
        <v>0</v>
      </c>
      <c r="BA48" s="85">
        <f t="shared" si="13"/>
        <v>0</v>
      </c>
      <c r="BB48" s="85">
        <f t="shared" si="13"/>
        <v>0</v>
      </c>
    </row>
    <row r="49" spans="1:54" outlineLevel="1" x14ac:dyDescent="0.25">
      <c r="A49" s="1"/>
      <c r="B49" s="1"/>
      <c r="C49" s="19"/>
      <c r="D49" s="84"/>
      <c r="E49" s="16"/>
      <c r="F49" s="16"/>
      <c r="G49" s="389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outlineLevel="1" x14ac:dyDescent="0.25">
      <c r="A50" s="1"/>
      <c r="B50" s="1"/>
      <c r="C50" s="19"/>
      <c r="D50" s="84"/>
      <c r="E50" s="16" t="str">
        <f xml:space="preserve"> 'FS Sem'!E50</f>
        <v>Senior debt interest</v>
      </c>
      <c r="F50" s="16">
        <f xml:space="preserve"> 'FS Sem'!F50</f>
        <v>0</v>
      </c>
      <c r="G50" s="389" t="str">
        <f xml:space="preserve"> 'FS Sem'!G50</f>
        <v>$ 000s</v>
      </c>
      <c r="H50" s="16">
        <f t="shared" si="8"/>
        <v>-115609.17786397395</v>
      </c>
      <c r="I50" s="16"/>
      <c r="J50" s="16">
        <f xml:space="preserve"> SUMIFS('FS Sem'!$J50:$GJ50, 'FS Sem'!$J$4:$GJ$4, 'FS Ann'!J$4)</f>
        <v>0</v>
      </c>
      <c r="K50" s="16">
        <f xml:space="preserve"> SUMIFS('FS Sem'!$J50:$GJ50, 'FS Sem'!$J$4:$GJ$4, 'FS Ann'!K$4)</f>
        <v>0</v>
      </c>
      <c r="L50" s="16">
        <f xml:space="preserve"> SUMIFS('FS Sem'!$J50:$GJ50, 'FS Sem'!$J$4:$GJ$4, 'FS Ann'!L$4)</f>
        <v>0</v>
      </c>
      <c r="M50" s="16">
        <f xml:space="preserve"> SUMIFS('FS Sem'!$J50:$GJ50, 'FS Sem'!$J$4:$GJ$4, 'FS Ann'!M$4)</f>
        <v>-5938.613927428175</v>
      </c>
      <c r="N50" s="16">
        <f xml:space="preserve"> SUMIFS('FS Sem'!$J50:$GJ50, 'FS Sem'!$J$4:$GJ$4, 'FS Ann'!N$4)</f>
        <v>-11377.133108018879</v>
      </c>
      <c r="O50" s="16">
        <f xml:space="preserve"> SUMIFS('FS Sem'!$J50:$GJ50, 'FS Sem'!$J$4:$GJ$4, 'FS Ann'!O$4)</f>
        <v>-10820.290848188648</v>
      </c>
      <c r="P50" s="16">
        <f xml:space="preserve"> SUMIFS('FS Sem'!$J50:$GJ50, 'FS Sem'!$J$4:$GJ$4, 'FS Ann'!P$4)</f>
        <v>-10245.804551986332</v>
      </c>
      <c r="Q50" s="16">
        <f xml:space="preserve"> SUMIFS('FS Sem'!$J50:$GJ50, 'FS Sem'!$J$4:$GJ$4, 'FS Ann'!Q$4)</f>
        <v>-9680.3493157164085</v>
      </c>
      <c r="R50" s="16">
        <f xml:space="preserve"> SUMIFS('FS Sem'!$J50:$GJ50, 'FS Sem'!$J$4:$GJ$4, 'FS Ann'!R$4)</f>
        <v>-9242.1106992744772</v>
      </c>
      <c r="S50" s="16">
        <f xml:space="preserve"> SUMIFS('FS Sem'!$J50:$GJ50, 'FS Sem'!$J$4:$GJ$4, 'FS Ann'!S$4)</f>
        <v>-8801.9261586786342</v>
      </c>
      <c r="T50" s="16">
        <f xml:space="preserve"> SUMIFS('FS Sem'!$J50:$GJ50, 'FS Sem'!$J$4:$GJ$4, 'FS Ann'!T$4)</f>
        <v>-8142.7496499570771</v>
      </c>
      <c r="U50" s="16">
        <f xml:space="preserve"> SUMIFS('FS Sem'!$J50:$GJ50, 'FS Sem'!$J$4:$GJ$4, 'FS Ann'!U$4)</f>
        <v>-7483.033436690197</v>
      </c>
      <c r="V50" s="16">
        <f xml:space="preserve"> SUMIFS('FS Sem'!$J50:$GJ50, 'FS Sem'!$J$4:$GJ$4, 'FS Ann'!V$4)</f>
        <v>-6758.1270473314908</v>
      </c>
      <c r="W50" s="16">
        <f xml:space="preserve"> SUMIFS('FS Sem'!$J50:$GJ50, 'FS Sem'!$J$4:$GJ$4, 'FS Ann'!W$4)</f>
        <v>-6184.8066297451614</v>
      </c>
      <c r="X50" s="16">
        <f xml:space="preserve"> SUMIFS('FS Sem'!$J50:$GJ50, 'FS Sem'!$J$4:$GJ$4, 'FS Ann'!X$4)</f>
        <v>-5565.575043193533</v>
      </c>
      <c r="Y50" s="16">
        <f xml:space="preserve"> SUMIFS('FS Sem'!$J50:$GJ50, 'FS Sem'!$J$4:$GJ$4, 'FS Ann'!Y$4)</f>
        <v>-4772.9669476009549</v>
      </c>
      <c r="Z50" s="16">
        <f xml:space="preserve"> SUMIFS('FS Sem'!$J50:$GJ50, 'FS Sem'!$J$4:$GJ$4, 'FS Ann'!Z$4)</f>
        <v>-3922.9199392863839</v>
      </c>
      <c r="AA50" s="16">
        <f xml:space="preserve"> SUMIFS('FS Sem'!$J50:$GJ50, 'FS Sem'!$J$4:$GJ$4, 'FS Ann'!AA$4)</f>
        <v>-3054.5202262751286</v>
      </c>
      <c r="AB50" s="16">
        <f xml:space="preserve"> SUMIFS('FS Sem'!$J50:$GJ50, 'FS Sem'!$J$4:$GJ$4, 'FS Ann'!AB$4)</f>
        <v>-2153.0499260808365</v>
      </c>
      <c r="AC50" s="16">
        <f xml:space="preserve"> SUMIFS('FS Sem'!$J50:$GJ50, 'FS Sem'!$J$4:$GJ$4, 'FS Ann'!AC$4)</f>
        <v>-1220.6170333074176</v>
      </c>
      <c r="AD50" s="16">
        <f xml:space="preserve"> SUMIFS('FS Sem'!$J50:$GJ50, 'FS Sem'!$J$4:$GJ$4, 'FS Ann'!AD$4)</f>
        <v>-244.58337521422618</v>
      </c>
      <c r="AE50" s="16">
        <f xml:space="preserve"> SUMIFS('FS Sem'!$J50:$GJ50, 'FS Sem'!$J$4:$GJ$4, 'FS Ann'!AE$4)</f>
        <v>-2.4348500594189521E-12</v>
      </c>
      <c r="AF50" s="16">
        <f xml:space="preserve"> SUMIFS('FS Sem'!$J50:$GJ50, 'FS Sem'!$J$4:$GJ$4, 'FS Ann'!AF$4)</f>
        <v>-2.4371398841241093E-12</v>
      </c>
      <c r="AG50" s="16">
        <f xml:space="preserve"> SUMIFS('FS Sem'!$J50:$GJ50, 'FS Sem'!$J$4:$GJ$4, 'FS Ann'!AG$4)</f>
        <v>-1.2165043416542985E-12</v>
      </c>
      <c r="AH50" s="16">
        <f xml:space="preserve"> SUMIFS('FS Sem'!$J50:$GJ50, 'FS Sem'!$J$4:$GJ$4, 'FS Ann'!AH$4)</f>
        <v>0</v>
      </c>
      <c r="AI50" s="16">
        <f xml:space="preserve"> SUMIFS('FS Sem'!$J50:$GJ50, 'FS Sem'!$J$4:$GJ$4, 'FS Ann'!AI$4)</f>
        <v>0</v>
      </c>
      <c r="AJ50" s="16">
        <f xml:space="preserve"> SUMIFS('FS Sem'!$J50:$GJ50, 'FS Sem'!$J$4:$GJ$4, 'FS Ann'!AJ$4)</f>
        <v>0</v>
      </c>
      <c r="AK50" s="16">
        <f xml:space="preserve"> SUMIFS('FS Sem'!$J50:$GJ50, 'FS Sem'!$J$4:$GJ$4, 'FS Ann'!AK$4)</f>
        <v>0</v>
      </c>
      <c r="AL50" s="16">
        <f xml:space="preserve"> SUMIFS('FS Sem'!$J50:$GJ50, 'FS Sem'!$J$4:$GJ$4, 'FS Ann'!AL$4)</f>
        <v>0</v>
      </c>
      <c r="AM50" s="16">
        <f xml:space="preserve"> SUMIFS('FS Sem'!$J50:$GJ50, 'FS Sem'!$J$4:$GJ$4, 'FS Ann'!AM$4)</f>
        <v>0</v>
      </c>
      <c r="AN50" s="16">
        <f xml:space="preserve"> SUMIFS('FS Sem'!$J50:$GJ50, 'FS Sem'!$J$4:$GJ$4, 'FS Ann'!AN$4)</f>
        <v>0</v>
      </c>
      <c r="AO50" s="16">
        <f xml:space="preserve"> SUMIFS('FS Sem'!$J50:$GJ50, 'FS Sem'!$J$4:$GJ$4, 'FS Ann'!AO$4)</f>
        <v>0</v>
      </c>
      <c r="AP50" s="16">
        <f xml:space="preserve"> SUMIFS('FS Sem'!$J50:$GJ50, 'FS Sem'!$J$4:$GJ$4, 'FS Ann'!AP$4)</f>
        <v>0</v>
      </c>
      <c r="AQ50" s="16">
        <f xml:space="preserve"> SUMIFS('FS Sem'!$J50:$GJ50, 'FS Sem'!$J$4:$GJ$4, 'FS Ann'!AQ$4)</f>
        <v>0</v>
      </c>
      <c r="AR50" s="16">
        <f xml:space="preserve"> SUMIFS('FS Sem'!$J50:$GJ50, 'FS Sem'!$J$4:$GJ$4, 'FS Ann'!AR$4)</f>
        <v>0</v>
      </c>
      <c r="AS50" s="16">
        <f xml:space="preserve"> SUMIFS('FS Sem'!$J50:$GJ50, 'FS Sem'!$J$4:$GJ$4, 'FS Ann'!AS$4)</f>
        <v>0</v>
      </c>
      <c r="AT50" s="16">
        <f xml:space="preserve"> SUMIFS('FS Sem'!$J50:$GJ50, 'FS Sem'!$J$4:$GJ$4, 'FS Ann'!AT$4)</f>
        <v>0</v>
      </c>
      <c r="AU50" s="16">
        <f xml:space="preserve"> SUMIFS('FS Sem'!$J50:$GJ50, 'FS Sem'!$J$4:$GJ$4, 'FS Ann'!AU$4)</f>
        <v>0</v>
      </c>
      <c r="AV50" s="16">
        <f xml:space="preserve"> SUMIFS('FS Sem'!$J50:$GJ50, 'FS Sem'!$J$4:$GJ$4, 'FS Ann'!AV$4)</f>
        <v>0</v>
      </c>
      <c r="AW50" s="16">
        <f xml:space="preserve"> SUMIFS('FS Sem'!$J50:$GJ50, 'FS Sem'!$J$4:$GJ$4, 'FS Ann'!AW$4)</f>
        <v>0</v>
      </c>
      <c r="AX50" s="16">
        <f xml:space="preserve"> SUMIFS('FS Sem'!$J50:$GJ50, 'FS Sem'!$J$4:$GJ$4, 'FS Ann'!AX$4)</f>
        <v>0</v>
      </c>
      <c r="AY50" s="16">
        <f xml:space="preserve"> SUMIFS('FS Sem'!$J50:$GJ50, 'FS Sem'!$J$4:$GJ$4, 'FS Ann'!AY$4)</f>
        <v>0</v>
      </c>
      <c r="AZ50" s="16">
        <f xml:space="preserve"> SUMIFS('FS Sem'!$J50:$GJ50, 'FS Sem'!$J$4:$GJ$4, 'FS Ann'!AZ$4)</f>
        <v>0</v>
      </c>
      <c r="BA50" s="16">
        <f xml:space="preserve"> SUMIFS('FS Sem'!$J50:$GJ50, 'FS Sem'!$J$4:$GJ$4, 'FS Ann'!BA$4)</f>
        <v>0</v>
      </c>
      <c r="BB50" s="16">
        <f xml:space="preserve"> SUMIFS('FS Sem'!$J50:$GJ50, 'FS Sem'!$J$4:$GJ$4, 'FS Ann'!BB$4)</f>
        <v>0</v>
      </c>
    </row>
    <row r="51" spans="1:54" outlineLevel="1" x14ac:dyDescent="0.25">
      <c r="A51" s="1"/>
      <c r="B51" s="1"/>
      <c r="C51" s="19"/>
      <c r="D51" s="84"/>
      <c r="E51" s="16" t="str">
        <f xml:space="preserve"> 'FS Sem'!E51</f>
        <v>Senior debt principal repayment</v>
      </c>
      <c r="F51" s="16">
        <f xml:space="preserve"> 'FS Sem'!F51</f>
        <v>0</v>
      </c>
      <c r="G51" s="389" t="str">
        <f xml:space="preserve"> 'FS Sem'!G51</f>
        <v>$ 000s</v>
      </c>
      <c r="H51" s="16">
        <f t="shared" si="8"/>
        <v>-257133.21698628776</v>
      </c>
      <c r="I51" s="16"/>
      <c r="J51" s="16">
        <f xml:space="preserve"> SUMIFS('FS Sem'!$J51:$GJ51, 'FS Sem'!$J$4:$GJ$4, 'FS Ann'!J$4)</f>
        <v>0</v>
      </c>
      <c r="K51" s="16">
        <f xml:space="preserve"> SUMIFS('FS Sem'!$J51:$GJ51, 'FS Sem'!$J$4:$GJ$4, 'FS Ann'!K$4)</f>
        <v>0</v>
      </c>
      <c r="L51" s="16">
        <f xml:space="preserve"> SUMIFS('FS Sem'!$J51:$GJ51, 'FS Sem'!$J$4:$GJ$4, 'FS Ann'!L$4)</f>
        <v>0</v>
      </c>
      <c r="M51" s="16">
        <f xml:space="preserve"> SUMIFS('FS Sem'!$J51:$GJ51, 'FS Sem'!$J$4:$GJ$4, 'FS Ann'!M$4)</f>
        <v>-5875.9403673095958</v>
      </c>
      <c r="N51" s="16">
        <f xml:space="preserve"> SUMIFS('FS Sem'!$J51:$GJ51, 'FS Sem'!$J$4:$GJ$4, 'FS Ann'!N$4)</f>
        <v>-12167.302999207781</v>
      </c>
      <c r="O51" s="16">
        <f xml:space="preserve"> SUMIFS('FS Sem'!$J51:$GJ51, 'FS Sem'!$J$4:$GJ$4, 'FS Ann'!O$4)</f>
        <v>-12530.487373668024</v>
      </c>
      <c r="P51" s="16">
        <f xml:space="preserve"> SUMIFS('FS Sem'!$J51:$GJ51, 'FS Sem'!$J$4:$GJ$4, 'FS Ann'!P$4)</f>
        <v>-12900.262014721946</v>
      </c>
      <c r="Q51" s="16">
        <f xml:space="preserve"> SUMIFS('FS Sem'!$J51:$GJ51, 'FS Sem'!$J$4:$GJ$4, 'FS Ann'!Q$4)</f>
        <v>-13258.252135633886</v>
      </c>
      <c r="R51" s="16">
        <f xml:space="preserve"> SUMIFS('FS Sem'!$J51:$GJ51, 'FS Sem'!$J$4:$GJ$4, 'FS Ann'!R$4)</f>
        <v>-13485.850317749902</v>
      </c>
      <c r="S51" s="16">
        <f xml:space="preserve"> SUMIFS('FS Sem'!$J51:$GJ51, 'FS Sem'!$J$4:$GJ$4, 'FS Ann'!S$4)</f>
        <v>-13712.830426674762</v>
      </c>
      <c r="T51" s="16">
        <f xml:space="preserve"> SUMIFS('FS Sem'!$J51:$GJ51, 'FS Sem'!$J$4:$GJ$4, 'FS Ann'!T$4)</f>
        <v>-14155.921903287152</v>
      </c>
      <c r="U51" s="16">
        <f xml:space="preserve"> SUMIFS('FS Sem'!$J51:$GJ51, 'FS Sem'!$J$4:$GJ$4, 'FS Ann'!U$4)</f>
        <v>-14596.561483930049</v>
      </c>
      <c r="V51" s="16">
        <f xml:space="preserve"> SUMIFS('FS Sem'!$J51:$GJ51, 'FS Sem'!$J$4:$GJ$4, 'FS Ann'!V$4)</f>
        <v>-15098.94300385411</v>
      </c>
      <c r="W51" s="16">
        <f xml:space="preserve"> SUMIFS('FS Sem'!$J51:$GJ51, 'FS Sem'!$J$4:$GJ$4, 'FS Ann'!W$4)</f>
        <v>-15446.952087203385</v>
      </c>
      <c r="X51" s="16">
        <f xml:space="preserve"> SUMIFS('FS Sem'!$J51:$GJ51, 'FS Sem'!$J$4:$GJ$4, 'FS Ann'!X$4)</f>
        <v>-15837.743176630564</v>
      </c>
      <c r="Y51" s="16">
        <f xml:space="preserve"> SUMIFS('FS Sem'!$J51:$GJ51, 'FS Sem'!$J$4:$GJ$4, 'FS Ann'!Y$4)</f>
        <v>-16398.661477474496</v>
      </c>
      <c r="Z51" s="16">
        <f xml:space="preserve"> SUMIFS('FS Sem'!$J51:$GJ51, 'FS Sem'!$J$4:$GJ$4, 'FS Ann'!Z$4)</f>
        <v>-17013.27511057807</v>
      </c>
      <c r="AA51" s="16">
        <f xml:space="preserve"> SUMIFS('FS Sem'!$J51:$GJ51, 'FS Sem'!$J$4:$GJ$4, 'FS Ann'!AA$4)</f>
        <v>-17643.214251832167</v>
      </c>
      <c r="AB51" s="16">
        <f xml:space="preserve"> SUMIFS('FS Sem'!$J51:$GJ51, 'FS Sem'!$J$4:$GJ$4, 'FS Ann'!AB$4)</f>
        <v>-18302.825837873123</v>
      </c>
      <c r="AC51" s="16">
        <f xml:space="preserve"> SUMIFS('FS Sem'!$J51:$GJ51, 'FS Sem'!$J$4:$GJ$4, 'FS Ann'!AC$4)</f>
        <v>-18989.871850999982</v>
      </c>
      <c r="AD51" s="16">
        <f xml:space="preserve"> SUMIFS('FS Sem'!$J51:$GJ51, 'FS Sem'!$J$4:$GJ$4, 'FS Ann'!AD$4)</f>
        <v>-9718.3211676587689</v>
      </c>
      <c r="AE51" s="16">
        <f xml:space="preserve"> SUMIFS('FS Sem'!$J51:$GJ51, 'FS Sem'!$J$4:$GJ$4, 'FS Ann'!AE$4)</f>
        <v>0</v>
      </c>
      <c r="AF51" s="16">
        <f xml:space="preserve"> SUMIFS('FS Sem'!$J51:$GJ51, 'FS Sem'!$J$4:$GJ$4, 'FS Ann'!AF$4)</f>
        <v>0</v>
      </c>
      <c r="AG51" s="16">
        <f xml:space="preserve"> SUMIFS('FS Sem'!$J51:$GJ51, 'FS Sem'!$J$4:$GJ$4, 'FS Ann'!AG$4)</f>
        <v>0</v>
      </c>
      <c r="AH51" s="16">
        <f xml:space="preserve"> SUMIFS('FS Sem'!$J51:$GJ51, 'FS Sem'!$J$4:$GJ$4, 'FS Ann'!AH$4)</f>
        <v>0</v>
      </c>
      <c r="AI51" s="16">
        <f xml:space="preserve"> SUMIFS('FS Sem'!$J51:$GJ51, 'FS Sem'!$J$4:$GJ$4, 'FS Ann'!AI$4)</f>
        <v>0</v>
      </c>
      <c r="AJ51" s="16">
        <f xml:space="preserve"> SUMIFS('FS Sem'!$J51:$GJ51, 'FS Sem'!$J$4:$GJ$4, 'FS Ann'!AJ$4)</f>
        <v>0</v>
      </c>
      <c r="AK51" s="16">
        <f xml:space="preserve"> SUMIFS('FS Sem'!$J51:$GJ51, 'FS Sem'!$J$4:$GJ$4, 'FS Ann'!AK$4)</f>
        <v>0</v>
      </c>
      <c r="AL51" s="16">
        <f xml:space="preserve"> SUMIFS('FS Sem'!$J51:$GJ51, 'FS Sem'!$J$4:$GJ$4, 'FS Ann'!AL$4)</f>
        <v>0</v>
      </c>
      <c r="AM51" s="16">
        <f xml:space="preserve"> SUMIFS('FS Sem'!$J51:$GJ51, 'FS Sem'!$J$4:$GJ$4, 'FS Ann'!AM$4)</f>
        <v>0</v>
      </c>
      <c r="AN51" s="16">
        <f xml:space="preserve"> SUMIFS('FS Sem'!$J51:$GJ51, 'FS Sem'!$J$4:$GJ$4, 'FS Ann'!AN$4)</f>
        <v>0</v>
      </c>
      <c r="AO51" s="16">
        <f xml:space="preserve"> SUMIFS('FS Sem'!$J51:$GJ51, 'FS Sem'!$J$4:$GJ$4, 'FS Ann'!AO$4)</f>
        <v>0</v>
      </c>
      <c r="AP51" s="16">
        <f xml:space="preserve"> SUMIFS('FS Sem'!$J51:$GJ51, 'FS Sem'!$J$4:$GJ$4, 'FS Ann'!AP$4)</f>
        <v>0</v>
      </c>
      <c r="AQ51" s="16">
        <f xml:space="preserve"> SUMIFS('FS Sem'!$J51:$GJ51, 'FS Sem'!$J$4:$GJ$4, 'FS Ann'!AQ$4)</f>
        <v>0</v>
      </c>
      <c r="AR51" s="16">
        <f xml:space="preserve"> SUMIFS('FS Sem'!$J51:$GJ51, 'FS Sem'!$J$4:$GJ$4, 'FS Ann'!AR$4)</f>
        <v>0</v>
      </c>
      <c r="AS51" s="16">
        <f xml:space="preserve"> SUMIFS('FS Sem'!$J51:$GJ51, 'FS Sem'!$J$4:$GJ$4, 'FS Ann'!AS$4)</f>
        <v>0</v>
      </c>
      <c r="AT51" s="16">
        <f xml:space="preserve"> SUMIFS('FS Sem'!$J51:$GJ51, 'FS Sem'!$J$4:$GJ$4, 'FS Ann'!AT$4)</f>
        <v>0</v>
      </c>
      <c r="AU51" s="16">
        <f xml:space="preserve"> SUMIFS('FS Sem'!$J51:$GJ51, 'FS Sem'!$J$4:$GJ$4, 'FS Ann'!AU$4)</f>
        <v>0</v>
      </c>
      <c r="AV51" s="16">
        <f xml:space="preserve"> SUMIFS('FS Sem'!$J51:$GJ51, 'FS Sem'!$J$4:$GJ$4, 'FS Ann'!AV$4)</f>
        <v>0</v>
      </c>
      <c r="AW51" s="16">
        <f xml:space="preserve"> SUMIFS('FS Sem'!$J51:$GJ51, 'FS Sem'!$J$4:$GJ$4, 'FS Ann'!AW$4)</f>
        <v>0</v>
      </c>
      <c r="AX51" s="16">
        <f xml:space="preserve"> SUMIFS('FS Sem'!$J51:$GJ51, 'FS Sem'!$J$4:$GJ$4, 'FS Ann'!AX$4)</f>
        <v>0</v>
      </c>
      <c r="AY51" s="16">
        <f xml:space="preserve"> SUMIFS('FS Sem'!$J51:$GJ51, 'FS Sem'!$J$4:$GJ$4, 'FS Ann'!AY$4)</f>
        <v>0</v>
      </c>
      <c r="AZ51" s="16">
        <f xml:space="preserve"> SUMIFS('FS Sem'!$J51:$GJ51, 'FS Sem'!$J$4:$GJ$4, 'FS Ann'!AZ$4)</f>
        <v>0</v>
      </c>
      <c r="BA51" s="16">
        <f xml:space="preserve"> SUMIFS('FS Sem'!$J51:$GJ51, 'FS Sem'!$J$4:$GJ$4, 'FS Ann'!BA$4)</f>
        <v>0</v>
      </c>
      <c r="BB51" s="16">
        <f xml:space="preserve"> SUMIFS('FS Sem'!$J51:$GJ51, 'FS Sem'!$J$4:$GJ$4, 'FS Ann'!BB$4)</f>
        <v>0</v>
      </c>
    </row>
    <row r="52" spans="1:54" outlineLevel="1" x14ac:dyDescent="0.25">
      <c r="A52" s="1"/>
      <c r="B52" s="1"/>
      <c r="C52" s="19"/>
      <c r="D52" s="84"/>
      <c r="E52" s="214" t="s">
        <v>482</v>
      </c>
      <c r="F52" s="85"/>
      <c r="G52" s="331" t="str">
        <f>SMU</f>
        <v>$ 000s</v>
      </c>
      <c r="H52" s="85">
        <f t="shared" si="8"/>
        <v>229604.16347982961</v>
      </c>
      <c r="I52" s="85"/>
      <c r="J52" s="85">
        <f t="shared" ref="J52:BB52" si="14" xml:space="preserve"> J48 + SUM(J50:J51)</f>
        <v>0</v>
      </c>
      <c r="K52" s="85">
        <f t="shared" si="14"/>
        <v>6.8687390848936047E-3</v>
      </c>
      <c r="L52" s="85">
        <f t="shared" si="14"/>
        <v>1.3471667480189353E-3</v>
      </c>
      <c r="M52" s="85">
        <f t="shared" si="14"/>
        <v>4725.8160946151274</v>
      </c>
      <c r="N52" s="85">
        <f t="shared" si="14"/>
        <v>9417.7706266618625</v>
      </c>
      <c r="O52" s="85">
        <f t="shared" si="14"/>
        <v>9340.3074801310868</v>
      </c>
      <c r="P52" s="85">
        <f t="shared" si="14"/>
        <v>9258.4228256737442</v>
      </c>
      <c r="Q52" s="85">
        <f t="shared" si="14"/>
        <v>9175.4367871174036</v>
      </c>
      <c r="R52" s="85">
        <f t="shared" si="14"/>
        <v>9091.1806209587448</v>
      </c>
      <c r="S52" s="85">
        <f t="shared" si="14"/>
        <v>9005.8988558469355</v>
      </c>
      <c r="T52" s="85">
        <f t="shared" si="14"/>
        <v>8919.4648505447731</v>
      </c>
      <c r="U52" s="85">
        <f t="shared" si="14"/>
        <v>8831.834205021627</v>
      </c>
      <c r="V52" s="85">
        <f t="shared" si="14"/>
        <v>8742.8242647592087</v>
      </c>
      <c r="W52" s="85">
        <f t="shared" si="14"/>
        <v>8652.6997385608229</v>
      </c>
      <c r="X52" s="85">
        <f t="shared" si="14"/>
        <v>8561.3235471925145</v>
      </c>
      <c r="Y52" s="85">
        <f t="shared" si="14"/>
        <v>8468.6476367595933</v>
      </c>
      <c r="Z52" s="85">
        <f t="shared" si="14"/>
        <v>8374.4742941268378</v>
      </c>
      <c r="AA52" s="85">
        <f t="shared" si="14"/>
        <v>8279.0900728607412</v>
      </c>
      <c r="AB52" s="85">
        <f t="shared" si="14"/>
        <v>8182.3465946213291</v>
      </c>
      <c r="AC52" s="85">
        <f t="shared" si="14"/>
        <v>8084.1918501698019</v>
      </c>
      <c r="AD52" s="85">
        <f t="shared" si="14"/>
        <v>17982.546086730032</v>
      </c>
      <c r="AE52" s="85">
        <f t="shared" si="14"/>
        <v>27591.617744842843</v>
      </c>
      <c r="AF52" s="85">
        <f t="shared" si="14"/>
        <v>23745.509093842466</v>
      </c>
      <c r="AG52" s="85">
        <f t="shared" si="14"/>
        <v>15172.751992886317</v>
      </c>
      <c r="AH52" s="85">
        <f t="shared" si="14"/>
        <v>0</v>
      </c>
      <c r="AI52" s="85">
        <f t="shared" si="14"/>
        <v>0</v>
      </c>
      <c r="AJ52" s="85">
        <f t="shared" si="14"/>
        <v>0</v>
      </c>
      <c r="AK52" s="85">
        <f t="shared" si="14"/>
        <v>0</v>
      </c>
      <c r="AL52" s="85">
        <f t="shared" si="14"/>
        <v>0</v>
      </c>
      <c r="AM52" s="85">
        <f t="shared" si="14"/>
        <v>0</v>
      </c>
      <c r="AN52" s="85">
        <f t="shared" si="14"/>
        <v>0</v>
      </c>
      <c r="AO52" s="85">
        <f t="shared" si="14"/>
        <v>0</v>
      </c>
      <c r="AP52" s="85">
        <f t="shared" si="14"/>
        <v>0</v>
      </c>
      <c r="AQ52" s="85">
        <f t="shared" si="14"/>
        <v>0</v>
      </c>
      <c r="AR52" s="85">
        <f t="shared" si="14"/>
        <v>0</v>
      </c>
      <c r="AS52" s="85">
        <f t="shared" si="14"/>
        <v>0</v>
      </c>
      <c r="AT52" s="85">
        <f t="shared" si="14"/>
        <v>0</v>
      </c>
      <c r="AU52" s="85">
        <f t="shared" si="14"/>
        <v>0</v>
      </c>
      <c r="AV52" s="85">
        <f t="shared" si="14"/>
        <v>0</v>
      </c>
      <c r="AW52" s="85">
        <f t="shared" si="14"/>
        <v>0</v>
      </c>
      <c r="AX52" s="85">
        <f t="shared" si="14"/>
        <v>0</v>
      </c>
      <c r="AY52" s="85">
        <f t="shared" si="14"/>
        <v>0</v>
      </c>
      <c r="AZ52" s="85">
        <f t="shared" si="14"/>
        <v>0</v>
      </c>
      <c r="BA52" s="85">
        <f t="shared" si="14"/>
        <v>0</v>
      </c>
      <c r="BB52" s="85">
        <f t="shared" si="14"/>
        <v>0</v>
      </c>
    </row>
    <row r="53" spans="1:54" outlineLevel="1" x14ac:dyDescent="0.25">
      <c r="A53" s="1"/>
      <c r="B53" s="1"/>
      <c r="C53" s="19"/>
      <c r="D53" s="84"/>
      <c r="E53" s="16"/>
      <c r="F53" s="16"/>
      <c r="G53" s="38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outlineLevel="1" x14ac:dyDescent="0.25">
      <c r="A54" s="1"/>
      <c r="B54" s="1"/>
      <c r="C54" s="19"/>
      <c r="D54" s="84"/>
      <c r="E54" s="16" t="str">
        <f xml:space="preserve"> 'FS Sem'!E54</f>
        <v>DSRA deposit</v>
      </c>
      <c r="F54" s="16">
        <f xml:space="preserve"> 'FS Sem'!F54</f>
        <v>0</v>
      </c>
      <c r="G54" s="389" t="str">
        <f xml:space="preserve"> 'FS Sem'!G54</f>
        <v>$ 000s</v>
      </c>
      <c r="H54" s="16">
        <f t="shared" si="8"/>
        <v>0</v>
      </c>
      <c r="I54" s="16"/>
      <c r="J54" s="16">
        <f xml:space="preserve"> SUMIFS('FS Sem'!$J54:$GJ54, 'FS Sem'!$J$4:$GJ$4, 'FS Ann'!J$4)</f>
        <v>0</v>
      </c>
      <c r="K54" s="16">
        <f xml:space="preserve"> SUMIFS('FS Sem'!$J54:$GJ54, 'FS Sem'!$J$4:$GJ$4, 'FS Ann'!K$4)</f>
        <v>0</v>
      </c>
      <c r="L54" s="16">
        <f xml:space="preserve"> SUMIFS('FS Sem'!$J54:$GJ54, 'FS Sem'!$J$4:$GJ$4, 'FS Ann'!L$4)</f>
        <v>0</v>
      </c>
      <c r="M54" s="16">
        <f xml:space="preserve"> SUMIFS('FS Sem'!$J54:$GJ54, 'FS Sem'!$J$4:$GJ$4, 'FS Ann'!M$4)</f>
        <v>0</v>
      </c>
      <c r="N54" s="16">
        <f xml:space="preserve"> SUMIFS('FS Sem'!$J54:$GJ54, 'FS Sem'!$J$4:$GJ$4, 'FS Ann'!N$4)</f>
        <v>0</v>
      </c>
      <c r="O54" s="16">
        <f xml:space="preserve"> SUMIFS('FS Sem'!$J54:$GJ54, 'FS Sem'!$J$4:$GJ$4, 'FS Ann'!O$4)</f>
        <v>0</v>
      </c>
      <c r="P54" s="16">
        <f xml:space="preserve"> SUMIFS('FS Sem'!$J54:$GJ54, 'FS Sem'!$J$4:$GJ$4, 'FS Ann'!P$4)</f>
        <v>0</v>
      </c>
      <c r="Q54" s="16">
        <f xml:space="preserve"> SUMIFS('FS Sem'!$J54:$GJ54, 'FS Sem'!$J$4:$GJ$4, 'FS Ann'!Q$4)</f>
        <v>0</v>
      </c>
      <c r="R54" s="16">
        <f xml:space="preserve"> SUMIFS('FS Sem'!$J54:$GJ54, 'FS Sem'!$J$4:$GJ$4, 'FS Ann'!R$4)</f>
        <v>0</v>
      </c>
      <c r="S54" s="16">
        <f xml:space="preserve"> SUMIFS('FS Sem'!$J54:$GJ54, 'FS Sem'!$J$4:$GJ$4, 'FS Ann'!S$4)</f>
        <v>0</v>
      </c>
      <c r="T54" s="16">
        <f xml:space="preserve"> SUMIFS('FS Sem'!$J54:$GJ54, 'FS Sem'!$J$4:$GJ$4, 'FS Ann'!T$4)</f>
        <v>0</v>
      </c>
      <c r="U54" s="16">
        <f xml:space="preserve"> SUMIFS('FS Sem'!$J54:$GJ54, 'FS Sem'!$J$4:$GJ$4, 'FS Ann'!U$4)</f>
        <v>0</v>
      </c>
      <c r="V54" s="16">
        <f xml:space="preserve"> SUMIFS('FS Sem'!$J54:$GJ54, 'FS Sem'!$J$4:$GJ$4, 'FS Ann'!V$4)</f>
        <v>0</v>
      </c>
      <c r="W54" s="16">
        <f xml:space="preserve"> SUMIFS('FS Sem'!$J54:$GJ54, 'FS Sem'!$J$4:$GJ$4, 'FS Ann'!W$4)</f>
        <v>0</v>
      </c>
      <c r="X54" s="16">
        <f xml:space="preserve"> SUMIFS('FS Sem'!$J54:$GJ54, 'FS Sem'!$J$4:$GJ$4, 'FS Ann'!X$4)</f>
        <v>0</v>
      </c>
      <c r="Y54" s="16">
        <f xml:space="preserve"> SUMIFS('FS Sem'!$J54:$GJ54, 'FS Sem'!$J$4:$GJ$4, 'FS Ann'!Y$4)</f>
        <v>0</v>
      </c>
      <c r="Z54" s="16">
        <f xml:space="preserve"> SUMIFS('FS Sem'!$J54:$GJ54, 'FS Sem'!$J$4:$GJ$4, 'FS Ann'!Z$4)</f>
        <v>0</v>
      </c>
      <c r="AA54" s="16">
        <f xml:space="preserve"> SUMIFS('FS Sem'!$J54:$GJ54, 'FS Sem'!$J$4:$GJ$4, 'FS Ann'!AA$4)</f>
        <v>0</v>
      </c>
      <c r="AB54" s="16">
        <f xml:space="preserve"> SUMIFS('FS Sem'!$J54:$GJ54, 'FS Sem'!$J$4:$GJ$4, 'FS Ann'!AB$4)</f>
        <v>0</v>
      </c>
      <c r="AC54" s="16">
        <f xml:space="preserve"> SUMIFS('FS Sem'!$J54:$GJ54, 'FS Sem'!$J$4:$GJ$4, 'FS Ann'!AC$4)</f>
        <v>0</v>
      </c>
      <c r="AD54" s="16">
        <f xml:space="preserve"> SUMIFS('FS Sem'!$J54:$GJ54, 'FS Sem'!$J$4:$GJ$4, 'FS Ann'!AD$4)</f>
        <v>0</v>
      </c>
      <c r="AE54" s="16">
        <f xml:space="preserve"> SUMIFS('FS Sem'!$J54:$GJ54, 'FS Sem'!$J$4:$GJ$4, 'FS Ann'!AE$4)</f>
        <v>0</v>
      </c>
      <c r="AF54" s="16">
        <f xml:space="preserve"> SUMIFS('FS Sem'!$J54:$GJ54, 'FS Sem'!$J$4:$GJ$4, 'FS Ann'!AF$4)</f>
        <v>0</v>
      </c>
      <c r="AG54" s="16">
        <f xml:space="preserve"> SUMIFS('FS Sem'!$J54:$GJ54, 'FS Sem'!$J$4:$GJ$4, 'FS Ann'!AG$4)</f>
        <v>0</v>
      </c>
      <c r="AH54" s="16">
        <f xml:space="preserve"> SUMIFS('FS Sem'!$J54:$GJ54, 'FS Sem'!$J$4:$GJ$4, 'FS Ann'!AH$4)</f>
        <v>0</v>
      </c>
      <c r="AI54" s="16">
        <f xml:space="preserve"> SUMIFS('FS Sem'!$J54:$GJ54, 'FS Sem'!$J$4:$GJ$4, 'FS Ann'!AI$4)</f>
        <v>0</v>
      </c>
      <c r="AJ54" s="16">
        <f xml:space="preserve"> SUMIFS('FS Sem'!$J54:$GJ54, 'FS Sem'!$J$4:$GJ$4, 'FS Ann'!AJ$4)</f>
        <v>0</v>
      </c>
      <c r="AK54" s="16">
        <f xml:space="preserve"> SUMIFS('FS Sem'!$J54:$GJ54, 'FS Sem'!$J$4:$GJ$4, 'FS Ann'!AK$4)</f>
        <v>0</v>
      </c>
      <c r="AL54" s="16">
        <f xml:space="preserve"> SUMIFS('FS Sem'!$J54:$GJ54, 'FS Sem'!$J$4:$GJ$4, 'FS Ann'!AL$4)</f>
        <v>0</v>
      </c>
      <c r="AM54" s="16">
        <f xml:space="preserve"> SUMIFS('FS Sem'!$J54:$GJ54, 'FS Sem'!$J$4:$GJ$4, 'FS Ann'!AM$4)</f>
        <v>0</v>
      </c>
      <c r="AN54" s="16">
        <f xml:space="preserve"> SUMIFS('FS Sem'!$J54:$GJ54, 'FS Sem'!$J$4:$GJ$4, 'FS Ann'!AN$4)</f>
        <v>0</v>
      </c>
      <c r="AO54" s="16">
        <f xml:space="preserve"> SUMIFS('FS Sem'!$J54:$GJ54, 'FS Sem'!$J$4:$GJ$4, 'FS Ann'!AO$4)</f>
        <v>0</v>
      </c>
      <c r="AP54" s="16">
        <f xml:space="preserve"> SUMIFS('FS Sem'!$J54:$GJ54, 'FS Sem'!$J$4:$GJ$4, 'FS Ann'!AP$4)</f>
        <v>0</v>
      </c>
      <c r="AQ54" s="16">
        <f xml:space="preserve"> SUMIFS('FS Sem'!$J54:$GJ54, 'FS Sem'!$J$4:$GJ$4, 'FS Ann'!AQ$4)</f>
        <v>0</v>
      </c>
      <c r="AR54" s="16">
        <f xml:space="preserve"> SUMIFS('FS Sem'!$J54:$GJ54, 'FS Sem'!$J$4:$GJ$4, 'FS Ann'!AR$4)</f>
        <v>0</v>
      </c>
      <c r="AS54" s="16">
        <f xml:space="preserve"> SUMIFS('FS Sem'!$J54:$GJ54, 'FS Sem'!$J$4:$GJ$4, 'FS Ann'!AS$4)</f>
        <v>0</v>
      </c>
      <c r="AT54" s="16">
        <f xml:space="preserve"> SUMIFS('FS Sem'!$J54:$GJ54, 'FS Sem'!$J$4:$GJ$4, 'FS Ann'!AT$4)</f>
        <v>0</v>
      </c>
      <c r="AU54" s="16">
        <f xml:space="preserve"> SUMIFS('FS Sem'!$J54:$GJ54, 'FS Sem'!$J$4:$GJ$4, 'FS Ann'!AU$4)</f>
        <v>0</v>
      </c>
      <c r="AV54" s="16">
        <f xml:space="preserve"> SUMIFS('FS Sem'!$J54:$GJ54, 'FS Sem'!$J$4:$GJ$4, 'FS Ann'!AV$4)</f>
        <v>0</v>
      </c>
      <c r="AW54" s="16">
        <f xml:space="preserve"> SUMIFS('FS Sem'!$J54:$GJ54, 'FS Sem'!$J$4:$GJ$4, 'FS Ann'!AW$4)</f>
        <v>0</v>
      </c>
      <c r="AX54" s="16">
        <f xml:space="preserve"> SUMIFS('FS Sem'!$J54:$GJ54, 'FS Sem'!$J$4:$GJ$4, 'FS Ann'!AX$4)</f>
        <v>0</v>
      </c>
      <c r="AY54" s="16">
        <f xml:space="preserve"> SUMIFS('FS Sem'!$J54:$GJ54, 'FS Sem'!$J$4:$GJ$4, 'FS Ann'!AY$4)</f>
        <v>0</v>
      </c>
      <c r="AZ54" s="16">
        <f xml:space="preserve"> SUMIFS('FS Sem'!$J54:$GJ54, 'FS Sem'!$J$4:$GJ$4, 'FS Ann'!AZ$4)</f>
        <v>0</v>
      </c>
      <c r="BA54" s="16">
        <f xml:space="preserve"> SUMIFS('FS Sem'!$J54:$GJ54, 'FS Sem'!$J$4:$GJ$4, 'FS Ann'!BA$4)</f>
        <v>0</v>
      </c>
      <c r="BB54" s="16">
        <f xml:space="preserve"> SUMIFS('FS Sem'!$J54:$GJ54, 'FS Sem'!$J$4:$GJ$4, 'FS Ann'!BB$4)</f>
        <v>0</v>
      </c>
    </row>
    <row r="55" spans="1:54" outlineLevel="1" x14ac:dyDescent="0.25">
      <c r="A55" s="1"/>
      <c r="B55" s="1"/>
      <c r="C55" s="19"/>
      <c r="D55" s="84"/>
      <c r="E55" s="16" t="str">
        <f xml:space="preserve"> 'FS Sem'!E55</f>
        <v>DSRA withdrawal</v>
      </c>
      <c r="F55" s="16">
        <f xml:space="preserve"> 'FS Sem'!F55</f>
        <v>0</v>
      </c>
      <c r="G55" s="389" t="str">
        <f xml:space="preserve"> 'FS Sem'!G55</f>
        <v>$ 000s</v>
      </c>
      <c r="H55" s="16">
        <f t="shared" si="8"/>
        <v>11772.218053613331</v>
      </c>
      <c r="I55" s="16"/>
      <c r="J55" s="16">
        <f xml:space="preserve"> SUMIFS('FS Sem'!$J55:$GJ55, 'FS Sem'!$J$4:$GJ$4, 'FS Ann'!J$4)</f>
        <v>0</v>
      </c>
      <c r="K55" s="16">
        <f xml:space="preserve"> SUMIFS('FS Sem'!$J55:$GJ55, 'FS Sem'!$J$4:$GJ$4, 'FS Ann'!K$4)</f>
        <v>0</v>
      </c>
      <c r="L55" s="16">
        <f xml:space="preserve"> SUMIFS('FS Sem'!$J55:$GJ55, 'FS Sem'!$J$4:$GJ$4, 'FS Ann'!L$4)</f>
        <v>0</v>
      </c>
      <c r="M55" s="16">
        <f xml:space="preserve"> SUMIFS('FS Sem'!$J55:$GJ55, 'FS Sem'!$J$4:$GJ$4, 'FS Ann'!M$4)</f>
        <v>0</v>
      </c>
      <c r="N55" s="16">
        <f xml:space="preserve"> SUMIFS('FS Sem'!$J55:$GJ55, 'FS Sem'!$J$4:$GJ$4, 'FS Ann'!N$4)</f>
        <v>96.828942684995127</v>
      </c>
      <c r="O55" s="16">
        <f xml:space="preserve"> SUMIFS('FS Sem'!$J55:$GJ55, 'FS Sem'!$J$4:$GJ$4, 'FS Ann'!O$4)</f>
        <v>102.35582757419616</v>
      </c>
      <c r="P55" s="16">
        <f xml:space="preserve"> SUMIFS('FS Sem'!$J55:$GJ55, 'FS Sem'!$J$4:$GJ$4, 'FS Ann'!P$4)</f>
        <v>103.73255767899172</v>
      </c>
      <c r="Q55" s="16">
        <f xml:space="preserve"> SUMIFS('FS Sem'!$J55:$GJ55, 'FS Sem'!$J$4:$GJ$4, 'FS Ann'!Q$4)</f>
        <v>105.32021716295822</v>
      </c>
      <c r="R55" s="16">
        <f xml:space="preserve"> SUMIFS('FS Sem'!$J55:$GJ55, 'FS Sem'!$J$4:$GJ$4, 'FS Ann'!R$4)</f>
        <v>106.60221583549173</v>
      </c>
      <c r="S55" s="16">
        <f xml:space="preserve"> SUMIFS('FS Sem'!$J55:$GJ55, 'FS Sem'!$J$4:$GJ$4, 'FS Ann'!S$4)</f>
        <v>108.04251605458376</v>
      </c>
      <c r="T55" s="16">
        <f xml:space="preserve"> SUMIFS('FS Sem'!$J55:$GJ55, 'FS Sem'!$J$4:$GJ$4, 'FS Ann'!T$4)</f>
        <v>109.53831631199137</v>
      </c>
      <c r="U55" s="16">
        <f xml:space="preserve"> SUMIFS('FS Sem'!$J55:$GJ55, 'FS Sem'!$J$4:$GJ$4, 'FS Ann'!U$4)</f>
        <v>111.26243471732414</v>
      </c>
      <c r="V55" s="16">
        <f xml:space="preserve"> SUMIFS('FS Sem'!$J55:$GJ55, 'FS Sem'!$J$4:$GJ$4, 'FS Ann'!V$4)</f>
        <v>112.65566711852625</v>
      </c>
      <c r="W55" s="16">
        <f xml:space="preserve"> SUMIFS('FS Sem'!$J55:$GJ55, 'FS Sem'!$J$4:$GJ$4, 'FS Ann'!W$4)</f>
        <v>114.22024856222379</v>
      </c>
      <c r="X55" s="16">
        <f xml:space="preserve"> SUMIFS('FS Sem'!$J55:$GJ55, 'FS Sem'!$J$4:$GJ$4, 'FS Ann'!X$4)</f>
        <v>115.84489737432523</v>
      </c>
      <c r="Y55" s="16">
        <f xml:space="preserve"> SUMIFS('FS Sem'!$J55:$GJ55, 'FS Sem'!$J$4:$GJ$4, 'FS Ann'!Y$4)</f>
        <v>117.71668760549801</v>
      </c>
      <c r="Z55" s="16">
        <f xml:space="preserve"> SUMIFS('FS Sem'!$J55:$GJ55, 'FS Sem'!$J$4:$GJ$4, 'FS Ann'!Z$4)</f>
        <v>119.23028587857698</v>
      </c>
      <c r="AA55" s="16">
        <f xml:space="preserve"> SUMIFS('FS Sem'!$J55:$GJ55, 'FS Sem'!$J$4:$GJ$4, 'FS Ann'!AA$4)</f>
        <v>120.92935707666766</v>
      </c>
      <c r="AB55" s="16">
        <f xml:space="preserve"> SUMIFS('FS Sem'!$J55:$GJ55, 'FS Sem'!$J$4:$GJ$4, 'FS Ann'!AB$4)</f>
        <v>122.69343982328064</v>
      </c>
      <c r="AC55" s="16">
        <f xml:space="preserve"> SUMIFS('FS Sem'!$J55:$GJ55, 'FS Sem'!$J$4:$GJ$4, 'FS Ann'!AC$4)</f>
        <v>5123.7921707172027</v>
      </c>
      <c r="AD55" s="16">
        <f xml:space="preserve"> SUMIFS('FS Sem'!$J55:$GJ55, 'FS Sem'!$J$4:$GJ$4, 'FS Ann'!AD$4)</f>
        <v>4981.4522714364975</v>
      </c>
      <c r="AE55" s="16">
        <f xml:space="preserve"> SUMIFS('FS Sem'!$J55:$GJ55, 'FS Sem'!$J$4:$GJ$4, 'FS Ann'!AE$4)</f>
        <v>0</v>
      </c>
      <c r="AF55" s="16">
        <f xml:space="preserve"> SUMIFS('FS Sem'!$J55:$GJ55, 'FS Sem'!$J$4:$GJ$4, 'FS Ann'!AF$4)</f>
        <v>0</v>
      </c>
      <c r="AG55" s="16">
        <f xml:space="preserve"> SUMIFS('FS Sem'!$J55:$GJ55, 'FS Sem'!$J$4:$GJ$4, 'FS Ann'!AG$4)</f>
        <v>0</v>
      </c>
      <c r="AH55" s="16">
        <f xml:space="preserve"> SUMIFS('FS Sem'!$J55:$GJ55, 'FS Sem'!$J$4:$GJ$4, 'FS Ann'!AH$4)</f>
        <v>0</v>
      </c>
      <c r="AI55" s="16">
        <f xml:space="preserve"> SUMIFS('FS Sem'!$J55:$GJ55, 'FS Sem'!$J$4:$GJ$4, 'FS Ann'!AI$4)</f>
        <v>0</v>
      </c>
      <c r="AJ55" s="16">
        <f xml:space="preserve"> SUMIFS('FS Sem'!$J55:$GJ55, 'FS Sem'!$J$4:$GJ$4, 'FS Ann'!AJ$4)</f>
        <v>0</v>
      </c>
      <c r="AK55" s="16">
        <f xml:space="preserve"> SUMIFS('FS Sem'!$J55:$GJ55, 'FS Sem'!$J$4:$GJ$4, 'FS Ann'!AK$4)</f>
        <v>0</v>
      </c>
      <c r="AL55" s="16">
        <f xml:space="preserve"> SUMIFS('FS Sem'!$J55:$GJ55, 'FS Sem'!$J$4:$GJ$4, 'FS Ann'!AL$4)</f>
        <v>0</v>
      </c>
      <c r="AM55" s="16">
        <f xml:space="preserve"> SUMIFS('FS Sem'!$J55:$GJ55, 'FS Sem'!$J$4:$GJ$4, 'FS Ann'!AM$4)</f>
        <v>0</v>
      </c>
      <c r="AN55" s="16">
        <f xml:space="preserve"> SUMIFS('FS Sem'!$J55:$GJ55, 'FS Sem'!$J$4:$GJ$4, 'FS Ann'!AN$4)</f>
        <v>0</v>
      </c>
      <c r="AO55" s="16">
        <f xml:space="preserve"> SUMIFS('FS Sem'!$J55:$GJ55, 'FS Sem'!$J$4:$GJ$4, 'FS Ann'!AO$4)</f>
        <v>0</v>
      </c>
      <c r="AP55" s="16">
        <f xml:space="preserve"> SUMIFS('FS Sem'!$J55:$GJ55, 'FS Sem'!$J$4:$GJ$4, 'FS Ann'!AP$4)</f>
        <v>0</v>
      </c>
      <c r="AQ55" s="16">
        <f xml:space="preserve"> SUMIFS('FS Sem'!$J55:$GJ55, 'FS Sem'!$J$4:$GJ$4, 'FS Ann'!AQ$4)</f>
        <v>0</v>
      </c>
      <c r="AR55" s="16">
        <f xml:space="preserve"> SUMIFS('FS Sem'!$J55:$GJ55, 'FS Sem'!$J$4:$GJ$4, 'FS Ann'!AR$4)</f>
        <v>0</v>
      </c>
      <c r="AS55" s="16">
        <f xml:space="preserve"> SUMIFS('FS Sem'!$J55:$GJ55, 'FS Sem'!$J$4:$GJ$4, 'FS Ann'!AS$4)</f>
        <v>0</v>
      </c>
      <c r="AT55" s="16">
        <f xml:space="preserve"> SUMIFS('FS Sem'!$J55:$GJ55, 'FS Sem'!$J$4:$GJ$4, 'FS Ann'!AT$4)</f>
        <v>0</v>
      </c>
      <c r="AU55" s="16">
        <f xml:space="preserve"> SUMIFS('FS Sem'!$J55:$GJ55, 'FS Sem'!$J$4:$GJ$4, 'FS Ann'!AU$4)</f>
        <v>0</v>
      </c>
      <c r="AV55" s="16">
        <f xml:space="preserve"> SUMIFS('FS Sem'!$J55:$GJ55, 'FS Sem'!$J$4:$GJ$4, 'FS Ann'!AV$4)</f>
        <v>0</v>
      </c>
      <c r="AW55" s="16">
        <f xml:space="preserve"> SUMIFS('FS Sem'!$J55:$GJ55, 'FS Sem'!$J$4:$GJ$4, 'FS Ann'!AW$4)</f>
        <v>0</v>
      </c>
      <c r="AX55" s="16">
        <f xml:space="preserve"> SUMIFS('FS Sem'!$J55:$GJ55, 'FS Sem'!$J$4:$GJ$4, 'FS Ann'!AX$4)</f>
        <v>0</v>
      </c>
      <c r="AY55" s="16">
        <f xml:space="preserve"> SUMIFS('FS Sem'!$J55:$GJ55, 'FS Sem'!$J$4:$GJ$4, 'FS Ann'!AY$4)</f>
        <v>0</v>
      </c>
      <c r="AZ55" s="16">
        <f xml:space="preserve"> SUMIFS('FS Sem'!$J55:$GJ55, 'FS Sem'!$J$4:$GJ$4, 'FS Ann'!AZ$4)</f>
        <v>0</v>
      </c>
      <c r="BA55" s="16">
        <f xml:space="preserve"> SUMIFS('FS Sem'!$J55:$GJ55, 'FS Sem'!$J$4:$GJ$4, 'FS Ann'!BA$4)</f>
        <v>0</v>
      </c>
      <c r="BB55" s="16">
        <f xml:space="preserve"> SUMIFS('FS Sem'!$J55:$GJ55, 'FS Sem'!$J$4:$GJ$4, 'FS Ann'!BB$4)</f>
        <v>0</v>
      </c>
    </row>
    <row r="56" spans="1:54" outlineLevel="1" x14ac:dyDescent="0.25">
      <c r="A56" s="1"/>
      <c r="B56" s="1"/>
      <c r="C56" s="19"/>
      <c r="D56" s="84"/>
      <c r="E56" s="214" t="s">
        <v>575</v>
      </c>
      <c r="F56" s="85"/>
      <c r="G56" s="331" t="str">
        <f>SMU</f>
        <v>$ 000s</v>
      </c>
      <c r="H56" s="85">
        <f t="shared" si="8"/>
        <v>241376.381533443</v>
      </c>
      <c r="I56" s="85"/>
      <c r="J56" s="85">
        <f t="shared" ref="J56:BB56" si="15" xml:space="preserve"> J52 + SUM(J54:J55)</f>
        <v>0</v>
      </c>
      <c r="K56" s="85">
        <f t="shared" si="15"/>
        <v>6.8687390848936047E-3</v>
      </c>
      <c r="L56" s="85">
        <f t="shared" si="15"/>
        <v>1.3471667480189353E-3</v>
      </c>
      <c r="M56" s="85">
        <f t="shared" si="15"/>
        <v>4725.8160946151274</v>
      </c>
      <c r="N56" s="85">
        <f t="shared" si="15"/>
        <v>9514.5995693468576</v>
      </c>
      <c r="O56" s="85">
        <f t="shared" si="15"/>
        <v>9442.6633077052829</v>
      </c>
      <c r="P56" s="85">
        <f t="shared" si="15"/>
        <v>9362.155383352736</v>
      </c>
      <c r="Q56" s="85">
        <f t="shared" si="15"/>
        <v>9280.7570042803618</v>
      </c>
      <c r="R56" s="85">
        <f t="shared" si="15"/>
        <v>9197.7828367942366</v>
      </c>
      <c r="S56" s="85">
        <f t="shared" si="15"/>
        <v>9113.9413719015192</v>
      </c>
      <c r="T56" s="85">
        <f t="shared" si="15"/>
        <v>9029.0031668567644</v>
      </c>
      <c r="U56" s="85">
        <f t="shared" si="15"/>
        <v>8943.0966397389511</v>
      </c>
      <c r="V56" s="85">
        <f t="shared" si="15"/>
        <v>8855.479931877735</v>
      </c>
      <c r="W56" s="85">
        <f t="shared" si="15"/>
        <v>8766.9199871230467</v>
      </c>
      <c r="X56" s="85">
        <f t="shared" si="15"/>
        <v>8677.1684445668398</v>
      </c>
      <c r="Y56" s="85">
        <f t="shared" si="15"/>
        <v>8586.3643243650913</v>
      </c>
      <c r="Z56" s="85">
        <f t="shared" si="15"/>
        <v>8493.7045800054148</v>
      </c>
      <c r="AA56" s="85">
        <f t="shared" si="15"/>
        <v>8400.0194299374089</v>
      </c>
      <c r="AB56" s="85">
        <f t="shared" si="15"/>
        <v>8305.0400344446098</v>
      </c>
      <c r="AC56" s="85">
        <f t="shared" si="15"/>
        <v>13207.984020887005</v>
      </c>
      <c r="AD56" s="85">
        <f t="shared" si="15"/>
        <v>22963.998358166529</v>
      </c>
      <c r="AE56" s="85">
        <f t="shared" si="15"/>
        <v>27591.617744842843</v>
      </c>
      <c r="AF56" s="85">
        <f t="shared" si="15"/>
        <v>23745.509093842466</v>
      </c>
      <c r="AG56" s="85">
        <f t="shared" si="15"/>
        <v>15172.751992886317</v>
      </c>
      <c r="AH56" s="85">
        <f t="shared" si="15"/>
        <v>0</v>
      </c>
      <c r="AI56" s="85">
        <f t="shared" si="15"/>
        <v>0</v>
      </c>
      <c r="AJ56" s="85">
        <f t="shared" si="15"/>
        <v>0</v>
      </c>
      <c r="AK56" s="85">
        <f t="shared" si="15"/>
        <v>0</v>
      </c>
      <c r="AL56" s="85">
        <f t="shared" si="15"/>
        <v>0</v>
      </c>
      <c r="AM56" s="85">
        <f t="shared" si="15"/>
        <v>0</v>
      </c>
      <c r="AN56" s="85">
        <f t="shared" si="15"/>
        <v>0</v>
      </c>
      <c r="AO56" s="85">
        <f t="shared" si="15"/>
        <v>0</v>
      </c>
      <c r="AP56" s="85">
        <f t="shared" si="15"/>
        <v>0</v>
      </c>
      <c r="AQ56" s="85">
        <f t="shared" si="15"/>
        <v>0</v>
      </c>
      <c r="AR56" s="85">
        <f t="shared" si="15"/>
        <v>0</v>
      </c>
      <c r="AS56" s="85">
        <f t="shared" si="15"/>
        <v>0</v>
      </c>
      <c r="AT56" s="85">
        <f t="shared" si="15"/>
        <v>0</v>
      </c>
      <c r="AU56" s="85">
        <f t="shared" si="15"/>
        <v>0</v>
      </c>
      <c r="AV56" s="85">
        <f t="shared" si="15"/>
        <v>0</v>
      </c>
      <c r="AW56" s="85">
        <f t="shared" si="15"/>
        <v>0</v>
      </c>
      <c r="AX56" s="85">
        <f t="shared" si="15"/>
        <v>0</v>
      </c>
      <c r="AY56" s="85">
        <f t="shared" si="15"/>
        <v>0</v>
      </c>
      <c r="AZ56" s="85">
        <f t="shared" si="15"/>
        <v>0</v>
      </c>
      <c r="BA56" s="85">
        <f t="shared" si="15"/>
        <v>0</v>
      </c>
      <c r="BB56" s="85">
        <f t="shared" si="15"/>
        <v>0</v>
      </c>
    </row>
    <row r="57" spans="1:54" outlineLevel="1" x14ac:dyDescent="0.25">
      <c r="A57" s="1"/>
      <c r="B57" s="1"/>
      <c r="C57" s="19"/>
      <c r="D57" s="84"/>
      <c r="E57" s="16"/>
      <c r="F57" s="16"/>
      <c r="G57" s="38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s="518" customFormat="1" outlineLevel="1" x14ac:dyDescent="0.25">
      <c r="A58" s="1"/>
      <c r="B58" s="1"/>
      <c r="C58" s="19"/>
      <c r="D58" s="84"/>
      <c r="E58" s="16" t="str">
        <f xml:space="preserve"> 'FS Sem'!E58</f>
        <v>Equity bridge interest</v>
      </c>
      <c r="F58" s="16">
        <f xml:space="preserve"> 'FS Sem'!F58</f>
        <v>0</v>
      </c>
      <c r="G58" s="389" t="str">
        <f xml:space="preserve"> 'FS Sem'!G58</f>
        <v>$ 000s</v>
      </c>
      <c r="H58" s="16">
        <f t="shared" ref="H58:H59" si="16" xml:space="preserve"> SUM(J58:BB58)</f>
        <v>0</v>
      </c>
      <c r="I58" s="16"/>
      <c r="J58" s="16">
        <f xml:space="preserve"> SUMIFS('FS Sem'!$J58:$GJ58, 'FS Sem'!$J$4:$GJ$4, 'FS Ann'!J$4)</f>
        <v>0</v>
      </c>
      <c r="K58" s="16">
        <f xml:space="preserve"> SUMIFS('FS Sem'!$J58:$GJ58, 'FS Sem'!$J$4:$GJ$4, 'FS Ann'!K$4)</f>
        <v>0</v>
      </c>
      <c r="L58" s="16">
        <f xml:space="preserve"> SUMIFS('FS Sem'!$J58:$GJ58, 'FS Sem'!$J$4:$GJ$4, 'FS Ann'!L$4)</f>
        <v>0</v>
      </c>
      <c r="M58" s="16">
        <f xml:space="preserve"> SUMIFS('FS Sem'!$J58:$GJ58, 'FS Sem'!$J$4:$GJ$4, 'FS Ann'!M$4)</f>
        <v>0</v>
      </c>
      <c r="N58" s="16">
        <f xml:space="preserve"> SUMIFS('FS Sem'!$J58:$GJ58, 'FS Sem'!$J$4:$GJ$4, 'FS Ann'!N$4)</f>
        <v>0</v>
      </c>
      <c r="O58" s="16">
        <f xml:space="preserve"> SUMIFS('FS Sem'!$J58:$GJ58, 'FS Sem'!$J$4:$GJ$4, 'FS Ann'!O$4)</f>
        <v>0</v>
      </c>
      <c r="P58" s="16">
        <f xml:space="preserve"> SUMIFS('FS Sem'!$J58:$GJ58, 'FS Sem'!$J$4:$GJ$4, 'FS Ann'!P$4)</f>
        <v>0</v>
      </c>
      <c r="Q58" s="16">
        <f xml:space="preserve"> SUMIFS('FS Sem'!$J58:$GJ58, 'FS Sem'!$J$4:$GJ$4, 'FS Ann'!Q$4)</f>
        <v>0</v>
      </c>
      <c r="R58" s="16">
        <f xml:space="preserve"> SUMIFS('FS Sem'!$J58:$GJ58, 'FS Sem'!$J$4:$GJ$4, 'FS Ann'!R$4)</f>
        <v>0</v>
      </c>
      <c r="S58" s="16">
        <f xml:space="preserve"> SUMIFS('FS Sem'!$J58:$GJ58, 'FS Sem'!$J$4:$GJ$4, 'FS Ann'!S$4)</f>
        <v>0</v>
      </c>
      <c r="T58" s="16">
        <f xml:space="preserve"> SUMIFS('FS Sem'!$J58:$GJ58, 'FS Sem'!$J$4:$GJ$4, 'FS Ann'!T$4)</f>
        <v>0</v>
      </c>
      <c r="U58" s="16">
        <f xml:space="preserve"> SUMIFS('FS Sem'!$J58:$GJ58, 'FS Sem'!$J$4:$GJ$4, 'FS Ann'!U$4)</f>
        <v>0</v>
      </c>
      <c r="V58" s="16">
        <f xml:space="preserve"> SUMIFS('FS Sem'!$J58:$GJ58, 'FS Sem'!$J$4:$GJ$4, 'FS Ann'!V$4)</f>
        <v>0</v>
      </c>
      <c r="W58" s="16">
        <f xml:space="preserve"> SUMIFS('FS Sem'!$J58:$GJ58, 'FS Sem'!$J$4:$GJ$4, 'FS Ann'!W$4)</f>
        <v>0</v>
      </c>
      <c r="X58" s="16">
        <f xml:space="preserve"> SUMIFS('FS Sem'!$J58:$GJ58, 'FS Sem'!$J$4:$GJ$4, 'FS Ann'!X$4)</f>
        <v>0</v>
      </c>
      <c r="Y58" s="16">
        <f xml:space="preserve"> SUMIFS('FS Sem'!$J58:$GJ58, 'FS Sem'!$J$4:$GJ$4, 'FS Ann'!Y$4)</f>
        <v>0</v>
      </c>
      <c r="Z58" s="16">
        <f xml:space="preserve"> SUMIFS('FS Sem'!$J58:$GJ58, 'FS Sem'!$J$4:$GJ$4, 'FS Ann'!Z$4)</f>
        <v>0</v>
      </c>
      <c r="AA58" s="16">
        <f xml:space="preserve"> SUMIFS('FS Sem'!$J58:$GJ58, 'FS Sem'!$J$4:$GJ$4, 'FS Ann'!AA$4)</f>
        <v>0</v>
      </c>
      <c r="AB58" s="16">
        <f xml:space="preserve"> SUMIFS('FS Sem'!$J58:$GJ58, 'FS Sem'!$J$4:$GJ$4, 'FS Ann'!AB$4)</f>
        <v>0</v>
      </c>
      <c r="AC58" s="16">
        <f xml:space="preserve"> SUMIFS('FS Sem'!$J58:$GJ58, 'FS Sem'!$J$4:$GJ$4, 'FS Ann'!AC$4)</f>
        <v>0</v>
      </c>
      <c r="AD58" s="16">
        <f xml:space="preserve"> SUMIFS('FS Sem'!$J58:$GJ58, 'FS Sem'!$J$4:$GJ$4, 'FS Ann'!AD$4)</f>
        <v>0</v>
      </c>
      <c r="AE58" s="16">
        <f xml:space="preserve"> SUMIFS('FS Sem'!$J58:$GJ58, 'FS Sem'!$J$4:$GJ$4, 'FS Ann'!AE$4)</f>
        <v>0</v>
      </c>
      <c r="AF58" s="16">
        <f xml:space="preserve"> SUMIFS('FS Sem'!$J58:$GJ58, 'FS Sem'!$J$4:$GJ$4, 'FS Ann'!AF$4)</f>
        <v>0</v>
      </c>
      <c r="AG58" s="16">
        <f xml:space="preserve"> SUMIFS('FS Sem'!$J58:$GJ58, 'FS Sem'!$J$4:$GJ$4, 'FS Ann'!AG$4)</f>
        <v>0</v>
      </c>
      <c r="AH58" s="16">
        <f xml:space="preserve"> SUMIFS('FS Sem'!$J58:$GJ58, 'FS Sem'!$J$4:$GJ$4, 'FS Ann'!AH$4)</f>
        <v>0</v>
      </c>
      <c r="AI58" s="16">
        <f xml:space="preserve"> SUMIFS('FS Sem'!$J58:$GJ58, 'FS Sem'!$J$4:$GJ$4, 'FS Ann'!AI$4)</f>
        <v>0</v>
      </c>
      <c r="AJ58" s="16">
        <f xml:space="preserve"> SUMIFS('FS Sem'!$J58:$GJ58, 'FS Sem'!$J$4:$GJ$4, 'FS Ann'!AJ$4)</f>
        <v>0</v>
      </c>
      <c r="AK58" s="16">
        <f xml:space="preserve"> SUMIFS('FS Sem'!$J58:$GJ58, 'FS Sem'!$J$4:$GJ$4, 'FS Ann'!AK$4)</f>
        <v>0</v>
      </c>
      <c r="AL58" s="16">
        <f xml:space="preserve"> SUMIFS('FS Sem'!$J58:$GJ58, 'FS Sem'!$J$4:$GJ$4, 'FS Ann'!AL$4)</f>
        <v>0</v>
      </c>
      <c r="AM58" s="16">
        <f xml:space="preserve"> SUMIFS('FS Sem'!$J58:$GJ58, 'FS Sem'!$J$4:$GJ$4, 'FS Ann'!AM$4)</f>
        <v>0</v>
      </c>
      <c r="AN58" s="16">
        <f xml:space="preserve"> SUMIFS('FS Sem'!$J58:$GJ58, 'FS Sem'!$J$4:$GJ$4, 'FS Ann'!AN$4)</f>
        <v>0</v>
      </c>
      <c r="AO58" s="16">
        <f xml:space="preserve"> SUMIFS('FS Sem'!$J58:$GJ58, 'FS Sem'!$J$4:$GJ$4, 'FS Ann'!AO$4)</f>
        <v>0</v>
      </c>
      <c r="AP58" s="16">
        <f xml:space="preserve"> SUMIFS('FS Sem'!$J58:$GJ58, 'FS Sem'!$J$4:$GJ$4, 'FS Ann'!AP$4)</f>
        <v>0</v>
      </c>
      <c r="AQ58" s="16">
        <f xml:space="preserve"> SUMIFS('FS Sem'!$J58:$GJ58, 'FS Sem'!$J$4:$GJ$4, 'FS Ann'!AQ$4)</f>
        <v>0</v>
      </c>
      <c r="AR58" s="16">
        <f xml:space="preserve"> SUMIFS('FS Sem'!$J58:$GJ58, 'FS Sem'!$J$4:$GJ$4, 'FS Ann'!AR$4)</f>
        <v>0</v>
      </c>
      <c r="AS58" s="16">
        <f xml:space="preserve"> SUMIFS('FS Sem'!$J58:$GJ58, 'FS Sem'!$J$4:$GJ$4, 'FS Ann'!AS$4)</f>
        <v>0</v>
      </c>
      <c r="AT58" s="16">
        <f xml:space="preserve"> SUMIFS('FS Sem'!$J58:$GJ58, 'FS Sem'!$J$4:$GJ$4, 'FS Ann'!AT$4)</f>
        <v>0</v>
      </c>
      <c r="AU58" s="16">
        <f xml:space="preserve"> SUMIFS('FS Sem'!$J58:$GJ58, 'FS Sem'!$J$4:$GJ$4, 'FS Ann'!AU$4)</f>
        <v>0</v>
      </c>
      <c r="AV58" s="16">
        <f xml:space="preserve"> SUMIFS('FS Sem'!$J58:$GJ58, 'FS Sem'!$J$4:$GJ$4, 'FS Ann'!AV$4)</f>
        <v>0</v>
      </c>
      <c r="AW58" s="16">
        <f xml:space="preserve"> SUMIFS('FS Sem'!$J58:$GJ58, 'FS Sem'!$J$4:$GJ$4, 'FS Ann'!AW$4)</f>
        <v>0</v>
      </c>
      <c r="AX58" s="16">
        <f xml:space="preserve"> SUMIFS('FS Sem'!$J58:$GJ58, 'FS Sem'!$J$4:$GJ$4, 'FS Ann'!AX$4)</f>
        <v>0</v>
      </c>
      <c r="AY58" s="16">
        <f xml:space="preserve"> SUMIFS('FS Sem'!$J58:$GJ58, 'FS Sem'!$J$4:$GJ$4, 'FS Ann'!AY$4)</f>
        <v>0</v>
      </c>
      <c r="AZ58" s="16">
        <f xml:space="preserve"> SUMIFS('FS Sem'!$J58:$GJ58, 'FS Sem'!$J$4:$GJ$4, 'FS Ann'!AZ$4)</f>
        <v>0</v>
      </c>
      <c r="BA58" s="16">
        <f xml:space="preserve"> SUMIFS('FS Sem'!$J58:$GJ58, 'FS Sem'!$J$4:$GJ$4, 'FS Ann'!BA$4)</f>
        <v>0</v>
      </c>
      <c r="BB58" s="16">
        <f xml:space="preserve"> SUMIFS('FS Sem'!$J58:$GJ58, 'FS Sem'!$J$4:$GJ$4, 'FS Ann'!BB$4)</f>
        <v>0</v>
      </c>
    </row>
    <row r="59" spans="1:54" s="518" customFormat="1" outlineLevel="1" x14ac:dyDescent="0.25">
      <c r="A59" s="1"/>
      <c r="B59" s="1"/>
      <c r="C59" s="19"/>
      <c r="D59" s="84"/>
      <c r="E59" s="238" t="s">
        <v>440</v>
      </c>
      <c r="F59" s="85"/>
      <c r="G59" s="331" t="str">
        <f>SMU</f>
        <v>$ 000s</v>
      </c>
      <c r="H59" s="85">
        <f t="shared" si="16"/>
        <v>241376.381533443</v>
      </c>
      <c r="I59" s="85"/>
      <c r="J59" s="85">
        <f xml:space="preserve"> J56 + SUM(J58)</f>
        <v>0</v>
      </c>
      <c r="K59" s="85">
        <f t="shared" ref="K59:BB59" si="17" xml:space="preserve"> K56 + SUM(K58)</f>
        <v>6.8687390848936047E-3</v>
      </c>
      <c r="L59" s="85">
        <f t="shared" si="17"/>
        <v>1.3471667480189353E-3</v>
      </c>
      <c r="M59" s="85">
        <f t="shared" si="17"/>
        <v>4725.8160946151274</v>
      </c>
      <c r="N59" s="85">
        <f t="shared" si="17"/>
        <v>9514.5995693468576</v>
      </c>
      <c r="O59" s="85">
        <f t="shared" si="17"/>
        <v>9442.6633077052829</v>
      </c>
      <c r="P59" s="85">
        <f t="shared" si="17"/>
        <v>9362.155383352736</v>
      </c>
      <c r="Q59" s="85">
        <f t="shared" si="17"/>
        <v>9280.7570042803618</v>
      </c>
      <c r="R59" s="85">
        <f t="shared" si="17"/>
        <v>9197.7828367942366</v>
      </c>
      <c r="S59" s="85">
        <f t="shared" si="17"/>
        <v>9113.9413719015192</v>
      </c>
      <c r="T59" s="85">
        <f t="shared" si="17"/>
        <v>9029.0031668567644</v>
      </c>
      <c r="U59" s="85">
        <f t="shared" si="17"/>
        <v>8943.0966397389511</v>
      </c>
      <c r="V59" s="85">
        <f t="shared" si="17"/>
        <v>8855.479931877735</v>
      </c>
      <c r="W59" s="85">
        <f t="shared" si="17"/>
        <v>8766.9199871230467</v>
      </c>
      <c r="X59" s="85">
        <f t="shared" si="17"/>
        <v>8677.1684445668398</v>
      </c>
      <c r="Y59" s="85">
        <f t="shared" si="17"/>
        <v>8586.3643243650913</v>
      </c>
      <c r="Z59" s="85">
        <f t="shared" si="17"/>
        <v>8493.7045800054148</v>
      </c>
      <c r="AA59" s="85">
        <f t="shared" si="17"/>
        <v>8400.0194299374089</v>
      </c>
      <c r="AB59" s="85">
        <f t="shared" si="17"/>
        <v>8305.0400344446098</v>
      </c>
      <c r="AC59" s="85">
        <f t="shared" si="17"/>
        <v>13207.984020887005</v>
      </c>
      <c r="AD59" s="85">
        <f t="shared" si="17"/>
        <v>22963.998358166529</v>
      </c>
      <c r="AE59" s="85">
        <f t="shared" si="17"/>
        <v>27591.617744842843</v>
      </c>
      <c r="AF59" s="85">
        <f t="shared" si="17"/>
        <v>23745.509093842466</v>
      </c>
      <c r="AG59" s="85">
        <f t="shared" si="17"/>
        <v>15172.751992886317</v>
      </c>
      <c r="AH59" s="85">
        <f t="shared" si="17"/>
        <v>0</v>
      </c>
      <c r="AI59" s="85">
        <f t="shared" si="17"/>
        <v>0</v>
      </c>
      <c r="AJ59" s="85">
        <f t="shared" si="17"/>
        <v>0</v>
      </c>
      <c r="AK59" s="85">
        <f t="shared" si="17"/>
        <v>0</v>
      </c>
      <c r="AL59" s="85">
        <f t="shared" si="17"/>
        <v>0</v>
      </c>
      <c r="AM59" s="85">
        <f t="shared" si="17"/>
        <v>0</v>
      </c>
      <c r="AN59" s="85">
        <f t="shared" si="17"/>
        <v>0</v>
      </c>
      <c r="AO59" s="85">
        <f t="shared" si="17"/>
        <v>0</v>
      </c>
      <c r="AP59" s="85">
        <f t="shared" si="17"/>
        <v>0</v>
      </c>
      <c r="AQ59" s="85">
        <f t="shared" si="17"/>
        <v>0</v>
      </c>
      <c r="AR59" s="85">
        <f t="shared" si="17"/>
        <v>0</v>
      </c>
      <c r="AS59" s="85">
        <f t="shared" si="17"/>
        <v>0</v>
      </c>
      <c r="AT59" s="85">
        <f t="shared" si="17"/>
        <v>0</v>
      </c>
      <c r="AU59" s="85">
        <f t="shared" si="17"/>
        <v>0</v>
      </c>
      <c r="AV59" s="85">
        <f t="shared" si="17"/>
        <v>0</v>
      </c>
      <c r="AW59" s="85">
        <f t="shared" si="17"/>
        <v>0</v>
      </c>
      <c r="AX59" s="85">
        <f t="shared" si="17"/>
        <v>0</v>
      </c>
      <c r="AY59" s="85">
        <f t="shared" si="17"/>
        <v>0</v>
      </c>
      <c r="AZ59" s="85">
        <f t="shared" si="17"/>
        <v>0</v>
      </c>
      <c r="BA59" s="85">
        <f t="shared" si="17"/>
        <v>0</v>
      </c>
      <c r="BB59" s="85">
        <f t="shared" si="17"/>
        <v>0</v>
      </c>
    </row>
    <row r="60" spans="1:54" outlineLevel="1" x14ac:dyDescent="0.25">
      <c r="A60" s="1"/>
      <c r="B60" s="1"/>
      <c r="C60" s="19"/>
      <c r="D60" s="84"/>
      <c r="E60" s="16"/>
      <c r="F60" s="16"/>
      <c r="G60" s="389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outlineLevel="1" x14ac:dyDescent="0.25">
      <c r="A61" s="1"/>
      <c r="B61" s="1"/>
      <c r="C61" s="19"/>
      <c r="D61" s="84"/>
      <c r="E61" s="16" t="str">
        <f xml:space="preserve"> 'FS Sem'!E61</f>
        <v>Shareholder loan interest paid</v>
      </c>
      <c r="F61" s="16">
        <f xml:space="preserve"> 'FS Sem'!F61</f>
        <v>0</v>
      </c>
      <c r="G61" s="389" t="str">
        <f xml:space="preserve"> 'FS Sem'!G61</f>
        <v>$ 000s</v>
      </c>
      <c r="H61" s="16">
        <f t="shared" si="8"/>
        <v>-125351.89588671886</v>
      </c>
      <c r="I61" s="16"/>
      <c r="J61" s="16">
        <f xml:space="preserve"> SUMIFS('FS Sem'!$J61:$GJ61, 'FS Sem'!$J$4:$GJ$4, 'FS Ann'!J$4)</f>
        <v>0</v>
      </c>
      <c r="K61" s="16">
        <f xml:space="preserve"> SUMIFS('FS Sem'!$J61:$GJ61, 'FS Sem'!$J$4:$GJ$4, 'FS Ann'!K$4)</f>
        <v>0</v>
      </c>
      <c r="L61" s="16">
        <f xml:space="preserve"> SUMIFS('FS Sem'!$J61:$GJ61, 'FS Sem'!$J$4:$GJ$4, 'FS Ann'!L$4)</f>
        <v>0</v>
      </c>
      <c r="M61" s="16">
        <f xml:space="preserve"> SUMIFS('FS Sem'!$J61:$GJ61, 'FS Sem'!$J$4:$GJ$4, 'FS Ann'!M$4)</f>
        <v>-4109.450601030725</v>
      </c>
      <c r="N61" s="16">
        <f xml:space="preserve"> SUMIFS('FS Sem'!$J61:$GJ61, 'FS Sem'!$J$4:$GJ$4, 'FS Ann'!N$4)</f>
        <v>-8135.4359593661229</v>
      </c>
      <c r="O61" s="16">
        <f xml:space="preserve"> SUMIFS('FS Sem'!$J61:$GJ61, 'FS Sem'!$J$4:$GJ$4, 'FS Ann'!O$4)</f>
        <v>-8012.5222481404453</v>
      </c>
      <c r="P61" s="16">
        <f xml:space="preserve"> SUMIFS('FS Sem'!$J61:$GJ61, 'FS Sem'!$J$4:$GJ$4, 'FS Ann'!P$4)</f>
        <v>-7885.7134227555998</v>
      </c>
      <c r="Q61" s="16">
        <f xml:space="preserve"> SUMIFS('FS Sem'!$J61:$GJ61, 'FS Sem'!$J$4:$GJ$4, 'FS Ann'!Q$4)</f>
        <v>-7753.4378036157832</v>
      </c>
      <c r="R61" s="16">
        <f xml:space="preserve"> SUMIFS('FS Sem'!$J61:$GJ61, 'FS Sem'!$J$4:$GJ$4, 'FS Ann'!R$4)</f>
        <v>-7618.1977845657493</v>
      </c>
      <c r="S61" s="16">
        <f xml:space="preserve"> SUMIFS('FS Sem'!$J61:$GJ61, 'FS Sem'!$J$4:$GJ$4, 'FS Ann'!S$4)</f>
        <v>-7477.6458280890793</v>
      </c>
      <c r="T61" s="16">
        <f xml:space="preserve"> SUMIFS('FS Sem'!$J61:$GJ61, 'FS Sem'!$J$4:$GJ$4, 'FS Ann'!T$4)</f>
        <v>-7332.3373260781736</v>
      </c>
      <c r="U61" s="16">
        <f xml:space="preserve"> SUMIFS('FS Sem'!$J61:$GJ61, 'FS Sem'!$J$4:$GJ$4, 'FS Ann'!U$4)</f>
        <v>-7180.3447550743949</v>
      </c>
      <c r="V61" s="16">
        <f xml:space="preserve"> SUMIFS('FS Sem'!$J61:$GJ61, 'FS Sem'!$J$4:$GJ$4, 'FS Ann'!V$4)</f>
        <v>-7023.9599345337538</v>
      </c>
      <c r="W61" s="16">
        <f xml:space="preserve"> SUMIFS('FS Sem'!$J61:$GJ61, 'FS Sem'!$J$4:$GJ$4, 'FS Ann'!W$4)</f>
        <v>-6860.8007884046947</v>
      </c>
      <c r="X61" s="16">
        <f xml:space="preserve"> SUMIFS('FS Sem'!$J61:$GJ61, 'FS Sem'!$J$4:$GJ$4, 'FS Ann'!X$4)</f>
        <v>-6691.260817181239</v>
      </c>
      <c r="Y61" s="16">
        <f xml:space="preserve"> SUMIFS('FS Sem'!$J61:$GJ61, 'FS Sem'!$J$4:$GJ$4, 'FS Ann'!Y$4)</f>
        <v>-6513.3402935634595</v>
      </c>
      <c r="Z61" s="16">
        <f xml:space="preserve"> SUMIFS('FS Sem'!$J61:$GJ61, 'FS Sem'!$J$4:$GJ$4, 'FS Ann'!Z$4)</f>
        <v>-6329.0717153298856</v>
      </c>
      <c r="AA61" s="16">
        <f xml:space="preserve"> SUMIFS('FS Sem'!$J61:$GJ61, 'FS Sem'!$J$4:$GJ$4, 'FS Ann'!AA$4)</f>
        <v>-6135.9965283412048</v>
      </c>
      <c r="AB61" s="16">
        <f xml:space="preserve"> SUMIFS('FS Sem'!$J61:$GJ61, 'FS Sem'!$J$4:$GJ$4, 'FS Ann'!AB$4)</f>
        <v>-5934.2934069935091</v>
      </c>
      <c r="AC61" s="16">
        <f xml:space="preserve"> SUMIFS('FS Sem'!$J61:$GJ61, 'FS Sem'!$J$4:$GJ$4, 'FS Ann'!AC$4)</f>
        <v>-5721.8388225550971</v>
      </c>
      <c r="AD61" s="16">
        <f xml:space="preserve"> SUMIFS('FS Sem'!$J61:$GJ61, 'FS Sem'!$J$4:$GJ$4, 'FS Ann'!AD$4)</f>
        <v>-4832.7883029499499</v>
      </c>
      <c r="AE61" s="16">
        <f xml:space="preserve"> SUMIFS('FS Sem'!$J61:$GJ61, 'FS Sem'!$J$4:$GJ$4, 'FS Ann'!AE$4)</f>
        <v>-2986.4310725959358</v>
      </c>
      <c r="AF61" s="16">
        <f xml:space="preserve"> SUMIFS('FS Sem'!$J61:$GJ61, 'FS Sem'!$J$4:$GJ$4, 'FS Ann'!AF$4)</f>
        <v>-817.0284755540315</v>
      </c>
      <c r="AG61" s="16">
        <f xml:space="preserve"> SUMIFS('FS Sem'!$J61:$GJ61, 'FS Sem'!$J$4:$GJ$4, 'FS Ann'!AG$4)</f>
        <v>0</v>
      </c>
      <c r="AH61" s="16">
        <f xml:space="preserve"> SUMIFS('FS Sem'!$J61:$GJ61, 'FS Sem'!$J$4:$GJ$4, 'FS Ann'!AH$4)</f>
        <v>0</v>
      </c>
      <c r="AI61" s="16">
        <f xml:space="preserve"> SUMIFS('FS Sem'!$J61:$GJ61, 'FS Sem'!$J$4:$GJ$4, 'FS Ann'!AI$4)</f>
        <v>0</v>
      </c>
      <c r="AJ61" s="16">
        <f xml:space="preserve"> SUMIFS('FS Sem'!$J61:$GJ61, 'FS Sem'!$J$4:$GJ$4, 'FS Ann'!AJ$4)</f>
        <v>0</v>
      </c>
      <c r="AK61" s="16">
        <f xml:space="preserve"> SUMIFS('FS Sem'!$J61:$GJ61, 'FS Sem'!$J$4:$GJ$4, 'FS Ann'!AK$4)</f>
        <v>0</v>
      </c>
      <c r="AL61" s="16">
        <f xml:space="preserve"> SUMIFS('FS Sem'!$J61:$GJ61, 'FS Sem'!$J$4:$GJ$4, 'FS Ann'!AL$4)</f>
        <v>0</v>
      </c>
      <c r="AM61" s="16">
        <f xml:space="preserve"> SUMIFS('FS Sem'!$J61:$GJ61, 'FS Sem'!$J$4:$GJ$4, 'FS Ann'!AM$4)</f>
        <v>0</v>
      </c>
      <c r="AN61" s="16">
        <f xml:space="preserve"> SUMIFS('FS Sem'!$J61:$GJ61, 'FS Sem'!$J$4:$GJ$4, 'FS Ann'!AN$4)</f>
        <v>0</v>
      </c>
      <c r="AO61" s="16">
        <f xml:space="preserve"> SUMIFS('FS Sem'!$J61:$GJ61, 'FS Sem'!$J$4:$GJ$4, 'FS Ann'!AO$4)</f>
        <v>0</v>
      </c>
      <c r="AP61" s="16">
        <f xml:space="preserve"> SUMIFS('FS Sem'!$J61:$GJ61, 'FS Sem'!$J$4:$GJ$4, 'FS Ann'!AP$4)</f>
        <v>0</v>
      </c>
      <c r="AQ61" s="16">
        <f xml:space="preserve"> SUMIFS('FS Sem'!$J61:$GJ61, 'FS Sem'!$J$4:$GJ$4, 'FS Ann'!AQ$4)</f>
        <v>0</v>
      </c>
      <c r="AR61" s="16">
        <f xml:space="preserve"> SUMIFS('FS Sem'!$J61:$GJ61, 'FS Sem'!$J$4:$GJ$4, 'FS Ann'!AR$4)</f>
        <v>0</v>
      </c>
      <c r="AS61" s="16">
        <f xml:space="preserve"> SUMIFS('FS Sem'!$J61:$GJ61, 'FS Sem'!$J$4:$GJ$4, 'FS Ann'!AS$4)</f>
        <v>0</v>
      </c>
      <c r="AT61" s="16">
        <f xml:space="preserve"> SUMIFS('FS Sem'!$J61:$GJ61, 'FS Sem'!$J$4:$GJ$4, 'FS Ann'!AT$4)</f>
        <v>0</v>
      </c>
      <c r="AU61" s="16">
        <f xml:space="preserve"> SUMIFS('FS Sem'!$J61:$GJ61, 'FS Sem'!$J$4:$GJ$4, 'FS Ann'!AU$4)</f>
        <v>0</v>
      </c>
      <c r="AV61" s="16">
        <f xml:space="preserve"> SUMIFS('FS Sem'!$J61:$GJ61, 'FS Sem'!$J$4:$GJ$4, 'FS Ann'!AV$4)</f>
        <v>0</v>
      </c>
      <c r="AW61" s="16">
        <f xml:space="preserve"> SUMIFS('FS Sem'!$J61:$GJ61, 'FS Sem'!$J$4:$GJ$4, 'FS Ann'!AW$4)</f>
        <v>0</v>
      </c>
      <c r="AX61" s="16">
        <f xml:space="preserve"> SUMIFS('FS Sem'!$J61:$GJ61, 'FS Sem'!$J$4:$GJ$4, 'FS Ann'!AX$4)</f>
        <v>0</v>
      </c>
      <c r="AY61" s="16">
        <f xml:space="preserve"> SUMIFS('FS Sem'!$J61:$GJ61, 'FS Sem'!$J$4:$GJ$4, 'FS Ann'!AY$4)</f>
        <v>0</v>
      </c>
      <c r="AZ61" s="16">
        <f xml:space="preserve"> SUMIFS('FS Sem'!$J61:$GJ61, 'FS Sem'!$J$4:$GJ$4, 'FS Ann'!AZ$4)</f>
        <v>0</v>
      </c>
      <c r="BA61" s="16">
        <f xml:space="preserve"> SUMIFS('FS Sem'!$J61:$GJ61, 'FS Sem'!$J$4:$GJ$4, 'FS Ann'!BA$4)</f>
        <v>0</v>
      </c>
      <c r="BB61" s="16">
        <f xml:space="preserve"> SUMIFS('FS Sem'!$J61:$GJ61, 'FS Sem'!$J$4:$GJ$4, 'FS Ann'!BB$4)</f>
        <v>0</v>
      </c>
    </row>
    <row r="62" spans="1:54" outlineLevel="1" x14ac:dyDescent="0.25">
      <c r="A62" s="1"/>
      <c r="B62" s="1"/>
      <c r="C62" s="19"/>
      <c r="D62" s="84"/>
      <c r="E62" s="16" t="str">
        <f xml:space="preserve"> 'FS Sem'!E62</f>
        <v>Shareholder loan principal repayment</v>
      </c>
      <c r="F62" s="16">
        <f xml:space="preserve"> 'FS Sem'!F62</f>
        <v>0</v>
      </c>
      <c r="G62" s="389" t="str">
        <f xml:space="preserve"> 'FS Sem'!G62</f>
        <v>$ 000s</v>
      </c>
      <c r="H62" s="16">
        <f t="shared" si="8"/>
        <v>-93184.820885050503</v>
      </c>
      <c r="I62" s="16"/>
      <c r="J62" s="16">
        <f xml:space="preserve"> SUMIFS('FS Sem'!$J62:$GJ62, 'FS Sem'!$J$4:$GJ$4, 'FS Ann'!J$4)</f>
        <v>0</v>
      </c>
      <c r="K62" s="16">
        <f xml:space="preserve"> SUMIFS('FS Sem'!$J62:$GJ62, 'FS Sem'!$J$4:$GJ$4, 'FS Ann'!K$4)</f>
        <v>0</v>
      </c>
      <c r="L62" s="16">
        <f xml:space="preserve"> SUMIFS('FS Sem'!$J62:$GJ62, 'FS Sem'!$J$4:$GJ$4, 'FS Ann'!L$4)</f>
        <v>0</v>
      </c>
      <c r="M62" s="16">
        <f xml:space="preserve"> SUMIFS('FS Sem'!$J62:$GJ62, 'FS Sem'!$J$4:$GJ$4, 'FS Ann'!M$4)</f>
        <v>-616.36920731031933</v>
      </c>
      <c r="N62" s="16">
        <f xml:space="preserve"> SUMIFS('FS Sem'!$J62:$GJ62, 'FS Sem'!$J$4:$GJ$4, 'FS Ann'!N$4)</f>
        <v>-1379.1636099807329</v>
      </c>
      <c r="O62" s="16">
        <f xml:space="preserve"> SUMIFS('FS Sem'!$J62:$GJ62, 'FS Sem'!$J$4:$GJ$4, 'FS Ann'!O$4)</f>
        <v>-1430.1410595648381</v>
      </c>
      <c r="P62" s="16">
        <f xml:space="preserve"> SUMIFS('FS Sem'!$J62:$GJ62, 'FS Sem'!$J$4:$GJ$4, 'FS Ann'!P$4)</f>
        <v>-1476.4419605971375</v>
      </c>
      <c r="Q62" s="16">
        <f xml:space="preserve"> SUMIFS('FS Sem'!$J62:$GJ62, 'FS Sem'!$J$4:$GJ$4, 'FS Ann'!Q$4)</f>
        <v>-1527.3192006645827</v>
      </c>
      <c r="R62" s="16">
        <f xml:space="preserve"> SUMIFS('FS Sem'!$J62:$GJ62, 'FS Sem'!$J$4:$GJ$4, 'FS Ann'!R$4)</f>
        <v>-1579.585052228485</v>
      </c>
      <c r="S62" s="16">
        <f xml:space="preserve"> SUMIFS('FS Sem'!$J62:$GJ62, 'FS Sem'!$J$4:$GJ$4, 'FS Ann'!S$4)</f>
        <v>-1636.29554381244</v>
      </c>
      <c r="T62" s="16">
        <f xml:space="preserve"> SUMIFS('FS Sem'!$J62:$GJ62, 'FS Sem'!$J$4:$GJ$4, 'FS Ann'!T$4)</f>
        <v>-1696.6658407785872</v>
      </c>
      <c r="U62" s="16">
        <f xml:space="preserve"> SUMIFS('FS Sem'!$J62:$GJ62, 'FS Sem'!$J$4:$GJ$4, 'FS Ann'!U$4)</f>
        <v>-1762.7518846645576</v>
      </c>
      <c r="V62" s="16">
        <f xml:space="preserve"> SUMIFS('FS Sem'!$J62:$GJ62, 'FS Sem'!$J$4:$GJ$4, 'FS Ann'!V$4)</f>
        <v>-1831.5199973439849</v>
      </c>
      <c r="W62" s="16">
        <f xml:space="preserve"> SUMIFS('FS Sem'!$J62:$GJ62, 'FS Sem'!$J$4:$GJ$4, 'FS Ann'!W$4)</f>
        <v>-1906.1191987183524</v>
      </c>
      <c r="X62" s="16">
        <f xml:space="preserve"> SUMIFS('FS Sem'!$J62:$GJ62, 'FS Sem'!$J$4:$GJ$4, 'FS Ann'!X$4)</f>
        <v>-1985.9076273856012</v>
      </c>
      <c r="Y62" s="16">
        <f xml:space="preserve"> SUMIFS('FS Sem'!$J62:$GJ62, 'FS Sem'!$J$4:$GJ$4, 'FS Ann'!Y$4)</f>
        <v>-2073.0240308016337</v>
      </c>
      <c r="Z62" s="16">
        <f xml:space="preserve"> SUMIFS('FS Sem'!$J62:$GJ62, 'FS Sem'!$J$4:$GJ$4, 'FS Ann'!Z$4)</f>
        <v>-2164.6328646755273</v>
      </c>
      <c r="AA62" s="16">
        <f xml:space="preserve"> SUMIFS('FS Sem'!$J62:$GJ62, 'FS Sem'!$J$4:$GJ$4, 'FS Ann'!AA$4)</f>
        <v>-2264.0229015962041</v>
      </c>
      <c r="AB62" s="16">
        <f xml:space="preserve"> SUMIFS('FS Sem'!$J62:$GJ62, 'FS Sem'!$J$4:$GJ$4, 'FS Ann'!AB$4)</f>
        <v>-2370.7466274511007</v>
      </c>
      <c r="AC62" s="16">
        <f xml:space="preserve"> SUMIFS('FS Sem'!$J62:$GJ62, 'FS Sem'!$J$4:$GJ$4, 'FS Ann'!AC$4)</f>
        <v>-7486.1451983319093</v>
      </c>
      <c r="AD62" s="16">
        <f xml:space="preserve"> SUMIFS('FS Sem'!$J62:$GJ62, 'FS Sem'!$J$4:$GJ$4, 'FS Ann'!AD$4)</f>
        <v>-18131.210055216579</v>
      </c>
      <c r="AE62" s="16">
        <f xml:space="preserve"> SUMIFS('FS Sem'!$J62:$GJ62, 'FS Sem'!$J$4:$GJ$4, 'FS Ann'!AE$4)</f>
        <v>-24605.186672246902</v>
      </c>
      <c r="AF62" s="16">
        <f xml:space="preserve"> SUMIFS('FS Sem'!$J62:$GJ62, 'FS Sem'!$J$4:$GJ$4, 'FS Ann'!AF$4)</f>
        <v>-15261.572351681034</v>
      </c>
      <c r="AG62" s="16">
        <f xml:space="preserve"> SUMIFS('FS Sem'!$J62:$GJ62, 'FS Sem'!$J$4:$GJ$4, 'FS Ann'!AG$4)</f>
        <v>0</v>
      </c>
      <c r="AH62" s="16">
        <f xml:space="preserve"> SUMIFS('FS Sem'!$J62:$GJ62, 'FS Sem'!$J$4:$GJ$4, 'FS Ann'!AH$4)</f>
        <v>0</v>
      </c>
      <c r="AI62" s="16">
        <f xml:space="preserve"> SUMIFS('FS Sem'!$J62:$GJ62, 'FS Sem'!$J$4:$GJ$4, 'FS Ann'!AI$4)</f>
        <v>0</v>
      </c>
      <c r="AJ62" s="16">
        <f xml:space="preserve"> SUMIFS('FS Sem'!$J62:$GJ62, 'FS Sem'!$J$4:$GJ$4, 'FS Ann'!AJ$4)</f>
        <v>0</v>
      </c>
      <c r="AK62" s="16">
        <f xml:space="preserve"> SUMIFS('FS Sem'!$J62:$GJ62, 'FS Sem'!$J$4:$GJ$4, 'FS Ann'!AK$4)</f>
        <v>0</v>
      </c>
      <c r="AL62" s="16">
        <f xml:space="preserve"> SUMIFS('FS Sem'!$J62:$GJ62, 'FS Sem'!$J$4:$GJ$4, 'FS Ann'!AL$4)</f>
        <v>0</v>
      </c>
      <c r="AM62" s="16">
        <f xml:space="preserve"> SUMIFS('FS Sem'!$J62:$GJ62, 'FS Sem'!$J$4:$GJ$4, 'FS Ann'!AM$4)</f>
        <v>0</v>
      </c>
      <c r="AN62" s="16">
        <f xml:space="preserve"> SUMIFS('FS Sem'!$J62:$GJ62, 'FS Sem'!$J$4:$GJ$4, 'FS Ann'!AN$4)</f>
        <v>0</v>
      </c>
      <c r="AO62" s="16">
        <f xml:space="preserve"> SUMIFS('FS Sem'!$J62:$GJ62, 'FS Sem'!$J$4:$GJ$4, 'FS Ann'!AO$4)</f>
        <v>0</v>
      </c>
      <c r="AP62" s="16">
        <f xml:space="preserve"> SUMIFS('FS Sem'!$J62:$GJ62, 'FS Sem'!$J$4:$GJ$4, 'FS Ann'!AP$4)</f>
        <v>0</v>
      </c>
      <c r="AQ62" s="16">
        <f xml:space="preserve"> SUMIFS('FS Sem'!$J62:$GJ62, 'FS Sem'!$J$4:$GJ$4, 'FS Ann'!AQ$4)</f>
        <v>0</v>
      </c>
      <c r="AR62" s="16">
        <f xml:space="preserve"> SUMIFS('FS Sem'!$J62:$GJ62, 'FS Sem'!$J$4:$GJ$4, 'FS Ann'!AR$4)</f>
        <v>0</v>
      </c>
      <c r="AS62" s="16">
        <f xml:space="preserve"> SUMIFS('FS Sem'!$J62:$GJ62, 'FS Sem'!$J$4:$GJ$4, 'FS Ann'!AS$4)</f>
        <v>0</v>
      </c>
      <c r="AT62" s="16">
        <f xml:space="preserve"> SUMIFS('FS Sem'!$J62:$GJ62, 'FS Sem'!$J$4:$GJ$4, 'FS Ann'!AT$4)</f>
        <v>0</v>
      </c>
      <c r="AU62" s="16">
        <f xml:space="preserve"> SUMIFS('FS Sem'!$J62:$GJ62, 'FS Sem'!$J$4:$GJ$4, 'FS Ann'!AU$4)</f>
        <v>0</v>
      </c>
      <c r="AV62" s="16">
        <f xml:space="preserve"> SUMIFS('FS Sem'!$J62:$GJ62, 'FS Sem'!$J$4:$GJ$4, 'FS Ann'!AV$4)</f>
        <v>0</v>
      </c>
      <c r="AW62" s="16">
        <f xml:space="preserve"> SUMIFS('FS Sem'!$J62:$GJ62, 'FS Sem'!$J$4:$GJ$4, 'FS Ann'!AW$4)</f>
        <v>0</v>
      </c>
      <c r="AX62" s="16">
        <f xml:space="preserve"> SUMIFS('FS Sem'!$J62:$GJ62, 'FS Sem'!$J$4:$GJ$4, 'FS Ann'!AX$4)</f>
        <v>0</v>
      </c>
      <c r="AY62" s="16">
        <f xml:space="preserve"> SUMIFS('FS Sem'!$J62:$GJ62, 'FS Sem'!$J$4:$GJ$4, 'FS Ann'!AY$4)</f>
        <v>0</v>
      </c>
      <c r="AZ62" s="16">
        <f xml:space="preserve"> SUMIFS('FS Sem'!$J62:$GJ62, 'FS Sem'!$J$4:$GJ$4, 'FS Ann'!AZ$4)</f>
        <v>0</v>
      </c>
      <c r="BA62" s="16">
        <f xml:space="preserve"> SUMIFS('FS Sem'!$J62:$GJ62, 'FS Sem'!$J$4:$GJ$4, 'FS Ann'!BA$4)</f>
        <v>0</v>
      </c>
      <c r="BB62" s="16">
        <f xml:space="preserve"> SUMIFS('FS Sem'!$J62:$GJ62, 'FS Sem'!$J$4:$GJ$4, 'FS Ann'!BB$4)</f>
        <v>0</v>
      </c>
    </row>
    <row r="63" spans="1:54" outlineLevel="1" x14ac:dyDescent="0.25">
      <c r="A63" s="1"/>
      <c r="B63" s="1"/>
      <c r="C63" s="19"/>
      <c r="D63" s="84"/>
      <c r="E63" s="85" t="s">
        <v>437</v>
      </c>
      <c r="F63" s="85"/>
      <c r="G63" s="390" t="str">
        <f xml:space="preserve"> SMU</f>
        <v>$ 000s</v>
      </c>
      <c r="H63" s="85">
        <f t="shared" si="8"/>
        <v>22839.66476167363</v>
      </c>
      <c r="I63" s="85"/>
      <c r="J63" s="85">
        <f xml:space="preserve"> J59 + SUM(J61:J62)</f>
        <v>0</v>
      </c>
      <c r="K63" s="85">
        <f t="shared" ref="K63:BB63" si="18" xml:space="preserve"> K59 + SUM(K61:K62)</f>
        <v>6.8687390848936047E-3</v>
      </c>
      <c r="L63" s="85">
        <f t="shared" si="18"/>
        <v>1.3471667480189353E-3</v>
      </c>
      <c r="M63" s="85">
        <f t="shared" si="18"/>
        <v>-3.7137259168957826E-3</v>
      </c>
      <c r="N63" s="85">
        <f t="shared" si="18"/>
        <v>0</v>
      </c>
      <c r="O63" s="85">
        <f t="shared" si="18"/>
        <v>0</v>
      </c>
      <c r="P63" s="85">
        <f t="shared" si="18"/>
        <v>0</v>
      </c>
      <c r="Q63" s="85">
        <f t="shared" si="18"/>
        <v>0</v>
      </c>
      <c r="R63" s="85">
        <f t="shared" si="18"/>
        <v>0</v>
      </c>
      <c r="S63" s="85">
        <f t="shared" si="18"/>
        <v>0</v>
      </c>
      <c r="T63" s="85">
        <f t="shared" si="18"/>
        <v>0</v>
      </c>
      <c r="U63" s="85">
        <f t="shared" si="18"/>
        <v>0</v>
      </c>
      <c r="V63" s="85">
        <f t="shared" si="18"/>
        <v>0</v>
      </c>
      <c r="W63" s="85">
        <f t="shared" si="18"/>
        <v>0</v>
      </c>
      <c r="X63" s="85">
        <f t="shared" si="18"/>
        <v>0</v>
      </c>
      <c r="Y63" s="85">
        <f t="shared" si="18"/>
        <v>0</v>
      </c>
      <c r="Z63" s="85">
        <f t="shared" si="18"/>
        <v>0</v>
      </c>
      <c r="AA63" s="85">
        <f t="shared" si="18"/>
        <v>0</v>
      </c>
      <c r="AB63" s="85">
        <f t="shared" si="18"/>
        <v>0</v>
      </c>
      <c r="AC63" s="85">
        <f t="shared" si="18"/>
        <v>0</v>
      </c>
      <c r="AD63" s="85">
        <f t="shared" si="18"/>
        <v>0</v>
      </c>
      <c r="AE63" s="85">
        <f t="shared" si="18"/>
        <v>0</v>
      </c>
      <c r="AF63" s="85">
        <f t="shared" si="18"/>
        <v>7666.9082666073991</v>
      </c>
      <c r="AG63" s="85">
        <f t="shared" si="18"/>
        <v>15172.751992886317</v>
      </c>
      <c r="AH63" s="85">
        <f t="shared" si="18"/>
        <v>0</v>
      </c>
      <c r="AI63" s="85">
        <f t="shared" si="18"/>
        <v>0</v>
      </c>
      <c r="AJ63" s="85">
        <f t="shared" si="18"/>
        <v>0</v>
      </c>
      <c r="AK63" s="85">
        <f t="shared" si="18"/>
        <v>0</v>
      </c>
      <c r="AL63" s="85">
        <f t="shared" si="18"/>
        <v>0</v>
      </c>
      <c r="AM63" s="85">
        <f t="shared" si="18"/>
        <v>0</v>
      </c>
      <c r="AN63" s="85">
        <f t="shared" si="18"/>
        <v>0</v>
      </c>
      <c r="AO63" s="85">
        <f t="shared" si="18"/>
        <v>0</v>
      </c>
      <c r="AP63" s="85">
        <f t="shared" si="18"/>
        <v>0</v>
      </c>
      <c r="AQ63" s="85">
        <f t="shared" si="18"/>
        <v>0</v>
      </c>
      <c r="AR63" s="85">
        <f t="shared" si="18"/>
        <v>0</v>
      </c>
      <c r="AS63" s="85">
        <f t="shared" si="18"/>
        <v>0</v>
      </c>
      <c r="AT63" s="85">
        <f t="shared" si="18"/>
        <v>0</v>
      </c>
      <c r="AU63" s="85">
        <f t="shared" si="18"/>
        <v>0</v>
      </c>
      <c r="AV63" s="85">
        <f t="shared" si="18"/>
        <v>0</v>
      </c>
      <c r="AW63" s="85">
        <f t="shared" si="18"/>
        <v>0</v>
      </c>
      <c r="AX63" s="85">
        <f t="shared" si="18"/>
        <v>0</v>
      </c>
      <c r="AY63" s="85">
        <f t="shared" si="18"/>
        <v>0</v>
      </c>
      <c r="AZ63" s="85">
        <f t="shared" si="18"/>
        <v>0</v>
      </c>
      <c r="BA63" s="85">
        <f t="shared" si="18"/>
        <v>0</v>
      </c>
      <c r="BB63" s="85">
        <f t="shared" si="18"/>
        <v>0</v>
      </c>
    </row>
    <row r="64" spans="1:54" outlineLevel="1" x14ac:dyDescent="0.25">
      <c r="A64" s="1"/>
      <c r="B64" s="1"/>
      <c r="C64" s="19"/>
      <c r="D64" s="84"/>
      <c r="E64" s="16"/>
      <c r="F64" s="16"/>
      <c r="G64" s="389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outlineLevel="1" x14ac:dyDescent="0.25">
      <c r="A65" s="1"/>
      <c r="B65" s="1"/>
      <c r="C65" s="19"/>
      <c r="D65" s="84"/>
      <c r="E65" s="16" t="str">
        <f xml:space="preserve"> 'FS Sem'!E65</f>
        <v>Share capital redemption</v>
      </c>
      <c r="F65" s="16">
        <f xml:space="preserve"> 'FS Sem'!F65</f>
        <v>0</v>
      </c>
      <c r="G65" s="389" t="str">
        <f xml:space="preserve"> 'FS Sem'!G65</f>
        <v>$ 000s</v>
      </c>
      <c r="H65" s="16">
        <f t="shared" si="8"/>
        <v>-100</v>
      </c>
      <c r="I65" s="16"/>
      <c r="J65" s="16">
        <f xml:space="preserve"> SUMIFS('FS Sem'!$J65:$GJ65, 'FS Sem'!$J$4:$GJ$4, 'FS Ann'!J$4)</f>
        <v>0</v>
      </c>
      <c r="K65" s="16">
        <f xml:space="preserve"> SUMIFS('FS Sem'!$J65:$GJ65, 'FS Sem'!$J$4:$GJ$4, 'FS Ann'!K$4)</f>
        <v>0</v>
      </c>
      <c r="L65" s="16">
        <f xml:space="preserve"> SUMIFS('FS Sem'!$J65:$GJ65, 'FS Sem'!$J$4:$GJ$4, 'FS Ann'!L$4)</f>
        <v>0</v>
      </c>
      <c r="M65" s="16">
        <f xml:space="preserve"> SUMIFS('FS Sem'!$J65:$GJ65, 'FS Sem'!$J$4:$GJ$4, 'FS Ann'!M$4)</f>
        <v>0</v>
      </c>
      <c r="N65" s="16">
        <f xml:space="preserve"> SUMIFS('FS Sem'!$J65:$GJ65, 'FS Sem'!$J$4:$GJ$4, 'FS Ann'!N$4)</f>
        <v>0</v>
      </c>
      <c r="O65" s="16">
        <f xml:space="preserve"> SUMIFS('FS Sem'!$J65:$GJ65, 'FS Sem'!$J$4:$GJ$4, 'FS Ann'!O$4)</f>
        <v>0</v>
      </c>
      <c r="P65" s="16">
        <f xml:space="preserve"> SUMIFS('FS Sem'!$J65:$GJ65, 'FS Sem'!$J$4:$GJ$4, 'FS Ann'!P$4)</f>
        <v>0</v>
      </c>
      <c r="Q65" s="16">
        <f xml:space="preserve"> SUMIFS('FS Sem'!$J65:$GJ65, 'FS Sem'!$J$4:$GJ$4, 'FS Ann'!Q$4)</f>
        <v>0</v>
      </c>
      <c r="R65" s="16">
        <f xml:space="preserve"> SUMIFS('FS Sem'!$J65:$GJ65, 'FS Sem'!$J$4:$GJ$4, 'FS Ann'!R$4)</f>
        <v>0</v>
      </c>
      <c r="S65" s="16">
        <f xml:space="preserve"> SUMIFS('FS Sem'!$J65:$GJ65, 'FS Sem'!$J$4:$GJ$4, 'FS Ann'!S$4)</f>
        <v>0</v>
      </c>
      <c r="T65" s="16">
        <f xml:space="preserve"> SUMIFS('FS Sem'!$J65:$GJ65, 'FS Sem'!$J$4:$GJ$4, 'FS Ann'!T$4)</f>
        <v>0</v>
      </c>
      <c r="U65" s="16">
        <f xml:space="preserve"> SUMIFS('FS Sem'!$J65:$GJ65, 'FS Sem'!$J$4:$GJ$4, 'FS Ann'!U$4)</f>
        <v>0</v>
      </c>
      <c r="V65" s="16">
        <f xml:space="preserve"> SUMIFS('FS Sem'!$J65:$GJ65, 'FS Sem'!$J$4:$GJ$4, 'FS Ann'!V$4)</f>
        <v>0</v>
      </c>
      <c r="W65" s="16">
        <f xml:space="preserve"> SUMIFS('FS Sem'!$J65:$GJ65, 'FS Sem'!$J$4:$GJ$4, 'FS Ann'!W$4)</f>
        <v>0</v>
      </c>
      <c r="X65" s="16">
        <f xml:space="preserve"> SUMIFS('FS Sem'!$J65:$GJ65, 'FS Sem'!$J$4:$GJ$4, 'FS Ann'!X$4)</f>
        <v>0</v>
      </c>
      <c r="Y65" s="16">
        <f xml:space="preserve"> SUMIFS('FS Sem'!$J65:$GJ65, 'FS Sem'!$J$4:$GJ$4, 'FS Ann'!Y$4)</f>
        <v>0</v>
      </c>
      <c r="Z65" s="16">
        <f xml:space="preserve"> SUMIFS('FS Sem'!$J65:$GJ65, 'FS Sem'!$J$4:$GJ$4, 'FS Ann'!Z$4)</f>
        <v>0</v>
      </c>
      <c r="AA65" s="16">
        <f xml:space="preserve"> SUMIFS('FS Sem'!$J65:$GJ65, 'FS Sem'!$J$4:$GJ$4, 'FS Ann'!AA$4)</f>
        <v>0</v>
      </c>
      <c r="AB65" s="16">
        <f xml:space="preserve"> SUMIFS('FS Sem'!$J65:$GJ65, 'FS Sem'!$J$4:$GJ$4, 'FS Ann'!AB$4)</f>
        <v>0</v>
      </c>
      <c r="AC65" s="16">
        <f xml:space="preserve"> SUMIFS('FS Sem'!$J65:$GJ65, 'FS Sem'!$J$4:$GJ$4, 'FS Ann'!AC$4)</f>
        <v>0</v>
      </c>
      <c r="AD65" s="16">
        <f xml:space="preserve"> SUMIFS('FS Sem'!$J65:$GJ65, 'FS Sem'!$J$4:$GJ$4, 'FS Ann'!AD$4)</f>
        <v>0</v>
      </c>
      <c r="AE65" s="16">
        <f xml:space="preserve"> SUMIFS('FS Sem'!$J65:$GJ65, 'FS Sem'!$J$4:$GJ$4, 'FS Ann'!AE$4)</f>
        <v>0</v>
      </c>
      <c r="AF65" s="16">
        <f xml:space="preserve"> SUMIFS('FS Sem'!$J65:$GJ65, 'FS Sem'!$J$4:$GJ$4, 'FS Ann'!AF$4)</f>
        <v>0</v>
      </c>
      <c r="AG65" s="16">
        <f xml:space="preserve"> SUMIFS('FS Sem'!$J65:$GJ65, 'FS Sem'!$J$4:$GJ$4, 'FS Ann'!AG$4)</f>
        <v>-100</v>
      </c>
      <c r="AH65" s="16">
        <f xml:space="preserve"> SUMIFS('FS Sem'!$J65:$GJ65, 'FS Sem'!$J$4:$GJ$4, 'FS Ann'!AH$4)</f>
        <v>0</v>
      </c>
      <c r="AI65" s="16">
        <f xml:space="preserve"> SUMIFS('FS Sem'!$J65:$GJ65, 'FS Sem'!$J$4:$GJ$4, 'FS Ann'!AI$4)</f>
        <v>0</v>
      </c>
      <c r="AJ65" s="16">
        <f xml:space="preserve"> SUMIFS('FS Sem'!$J65:$GJ65, 'FS Sem'!$J$4:$GJ$4, 'FS Ann'!AJ$4)</f>
        <v>0</v>
      </c>
      <c r="AK65" s="16">
        <f xml:space="preserve"> SUMIFS('FS Sem'!$J65:$GJ65, 'FS Sem'!$J$4:$GJ$4, 'FS Ann'!AK$4)</f>
        <v>0</v>
      </c>
      <c r="AL65" s="16">
        <f xml:space="preserve"> SUMIFS('FS Sem'!$J65:$GJ65, 'FS Sem'!$J$4:$GJ$4, 'FS Ann'!AL$4)</f>
        <v>0</v>
      </c>
      <c r="AM65" s="16">
        <f xml:space="preserve"> SUMIFS('FS Sem'!$J65:$GJ65, 'FS Sem'!$J$4:$GJ$4, 'FS Ann'!AM$4)</f>
        <v>0</v>
      </c>
      <c r="AN65" s="16">
        <f xml:space="preserve"> SUMIFS('FS Sem'!$J65:$GJ65, 'FS Sem'!$J$4:$GJ$4, 'FS Ann'!AN$4)</f>
        <v>0</v>
      </c>
      <c r="AO65" s="16">
        <f xml:space="preserve"> SUMIFS('FS Sem'!$J65:$GJ65, 'FS Sem'!$J$4:$GJ$4, 'FS Ann'!AO$4)</f>
        <v>0</v>
      </c>
      <c r="AP65" s="16">
        <f xml:space="preserve"> SUMIFS('FS Sem'!$J65:$GJ65, 'FS Sem'!$J$4:$GJ$4, 'FS Ann'!AP$4)</f>
        <v>0</v>
      </c>
      <c r="AQ65" s="16">
        <f xml:space="preserve"> SUMIFS('FS Sem'!$J65:$GJ65, 'FS Sem'!$J$4:$GJ$4, 'FS Ann'!AQ$4)</f>
        <v>0</v>
      </c>
      <c r="AR65" s="16">
        <f xml:space="preserve"> SUMIFS('FS Sem'!$J65:$GJ65, 'FS Sem'!$J$4:$GJ$4, 'FS Ann'!AR$4)</f>
        <v>0</v>
      </c>
      <c r="AS65" s="16">
        <f xml:space="preserve"> SUMIFS('FS Sem'!$J65:$GJ65, 'FS Sem'!$J$4:$GJ$4, 'FS Ann'!AS$4)</f>
        <v>0</v>
      </c>
      <c r="AT65" s="16">
        <f xml:space="preserve"> SUMIFS('FS Sem'!$J65:$GJ65, 'FS Sem'!$J$4:$GJ$4, 'FS Ann'!AT$4)</f>
        <v>0</v>
      </c>
      <c r="AU65" s="16">
        <f xml:space="preserve"> SUMIFS('FS Sem'!$J65:$GJ65, 'FS Sem'!$J$4:$GJ$4, 'FS Ann'!AU$4)</f>
        <v>0</v>
      </c>
      <c r="AV65" s="16">
        <f xml:space="preserve"> SUMIFS('FS Sem'!$J65:$GJ65, 'FS Sem'!$J$4:$GJ$4, 'FS Ann'!AV$4)</f>
        <v>0</v>
      </c>
      <c r="AW65" s="16">
        <f xml:space="preserve"> SUMIFS('FS Sem'!$J65:$GJ65, 'FS Sem'!$J$4:$GJ$4, 'FS Ann'!AW$4)</f>
        <v>0</v>
      </c>
      <c r="AX65" s="16">
        <f xml:space="preserve"> SUMIFS('FS Sem'!$J65:$GJ65, 'FS Sem'!$J$4:$GJ$4, 'FS Ann'!AX$4)</f>
        <v>0</v>
      </c>
      <c r="AY65" s="16">
        <f xml:space="preserve"> SUMIFS('FS Sem'!$J65:$GJ65, 'FS Sem'!$J$4:$GJ$4, 'FS Ann'!AY$4)</f>
        <v>0</v>
      </c>
      <c r="AZ65" s="16">
        <f xml:space="preserve"> SUMIFS('FS Sem'!$J65:$GJ65, 'FS Sem'!$J$4:$GJ$4, 'FS Ann'!AZ$4)</f>
        <v>0</v>
      </c>
      <c r="BA65" s="16">
        <f xml:space="preserve"> SUMIFS('FS Sem'!$J65:$GJ65, 'FS Sem'!$J$4:$GJ$4, 'FS Ann'!BA$4)</f>
        <v>0</v>
      </c>
      <c r="BB65" s="16">
        <f xml:space="preserve"> SUMIFS('FS Sem'!$J65:$GJ65, 'FS Sem'!$J$4:$GJ$4, 'FS Ann'!BB$4)</f>
        <v>0</v>
      </c>
    </row>
    <row r="66" spans="1:54" outlineLevel="1" x14ac:dyDescent="0.25">
      <c r="A66" s="1"/>
      <c r="B66" s="1"/>
      <c r="C66" s="19"/>
      <c r="D66" s="84"/>
      <c r="E66" s="85" t="s">
        <v>56</v>
      </c>
      <c r="F66" s="85"/>
      <c r="G66" s="331" t="str">
        <f>SMU</f>
        <v>$ 000s</v>
      </c>
      <c r="H66" s="85">
        <f t="shared" si="8"/>
        <v>22739.66476167363</v>
      </c>
      <c r="I66" s="85"/>
      <c r="J66" s="85">
        <f t="shared" ref="J66:BB66" si="19" xml:space="preserve"> J63 + J65</f>
        <v>0</v>
      </c>
      <c r="K66" s="85">
        <f t="shared" si="19"/>
        <v>6.8687390848936047E-3</v>
      </c>
      <c r="L66" s="85">
        <f t="shared" si="19"/>
        <v>1.3471667480189353E-3</v>
      </c>
      <c r="M66" s="85">
        <f t="shared" si="19"/>
        <v>-3.7137259168957826E-3</v>
      </c>
      <c r="N66" s="85">
        <f t="shared" si="19"/>
        <v>0</v>
      </c>
      <c r="O66" s="85">
        <f t="shared" si="19"/>
        <v>0</v>
      </c>
      <c r="P66" s="85">
        <f t="shared" si="19"/>
        <v>0</v>
      </c>
      <c r="Q66" s="85">
        <f t="shared" si="19"/>
        <v>0</v>
      </c>
      <c r="R66" s="85">
        <f t="shared" si="19"/>
        <v>0</v>
      </c>
      <c r="S66" s="85">
        <f t="shared" si="19"/>
        <v>0</v>
      </c>
      <c r="T66" s="85">
        <f t="shared" si="19"/>
        <v>0</v>
      </c>
      <c r="U66" s="85">
        <f t="shared" si="19"/>
        <v>0</v>
      </c>
      <c r="V66" s="85">
        <f t="shared" si="19"/>
        <v>0</v>
      </c>
      <c r="W66" s="85">
        <f t="shared" si="19"/>
        <v>0</v>
      </c>
      <c r="X66" s="85">
        <f t="shared" si="19"/>
        <v>0</v>
      </c>
      <c r="Y66" s="85">
        <f t="shared" si="19"/>
        <v>0</v>
      </c>
      <c r="Z66" s="85">
        <f t="shared" si="19"/>
        <v>0</v>
      </c>
      <c r="AA66" s="85">
        <f t="shared" si="19"/>
        <v>0</v>
      </c>
      <c r="AB66" s="85">
        <f t="shared" si="19"/>
        <v>0</v>
      </c>
      <c r="AC66" s="85">
        <f t="shared" si="19"/>
        <v>0</v>
      </c>
      <c r="AD66" s="85">
        <f t="shared" si="19"/>
        <v>0</v>
      </c>
      <c r="AE66" s="85">
        <f t="shared" si="19"/>
        <v>0</v>
      </c>
      <c r="AF66" s="85">
        <f t="shared" si="19"/>
        <v>7666.9082666073991</v>
      </c>
      <c r="AG66" s="85">
        <f t="shared" si="19"/>
        <v>15072.751992886317</v>
      </c>
      <c r="AH66" s="85">
        <f t="shared" si="19"/>
        <v>0</v>
      </c>
      <c r="AI66" s="85">
        <f t="shared" si="19"/>
        <v>0</v>
      </c>
      <c r="AJ66" s="85">
        <f t="shared" si="19"/>
        <v>0</v>
      </c>
      <c r="AK66" s="85">
        <f t="shared" si="19"/>
        <v>0</v>
      </c>
      <c r="AL66" s="85">
        <f t="shared" si="19"/>
        <v>0</v>
      </c>
      <c r="AM66" s="85">
        <f t="shared" si="19"/>
        <v>0</v>
      </c>
      <c r="AN66" s="85">
        <f t="shared" si="19"/>
        <v>0</v>
      </c>
      <c r="AO66" s="85">
        <f t="shared" si="19"/>
        <v>0</v>
      </c>
      <c r="AP66" s="85">
        <f t="shared" si="19"/>
        <v>0</v>
      </c>
      <c r="AQ66" s="85">
        <f t="shared" si="19"/>
        <v>0</v>
      </c>
      <c r="AR66" s="85">
        <f t="shared" si="19"/>
        <v>0</v>
      </c>
      <c r="AS66" s="85">
        <f t="shared" si="19"/>
        <v>0</v>
      </c>
      <c r="AT66" s="85">
        <f t="shared" si="19"/>
        <v>0</v>
      </c>
      <c r="AU66" s="85">
        <f t="shared" si="19"/>
        <v>0</v>
      </c>
      <c r="AV66" s="85">
        <f t="shared" si="19"/>
        <v>0</v>
      </c>
      <c r="AW66" s="85">
        <f t="shared" si="19"/>
        <v>0</v>
      </c>
      <c r="AX66" s="85">
        <f t="shared" si="19"/>
        <v>0</v>
      </c>
      <c r="AY66" s="85">
        <f t="shared" si="19"/>
        <v>0</v>
      </c>
      <c r="AZ66" s="85">
        <f t="shared" si="19"/>
        <v>0</v>
      </c>
      <c r="BA66" s="85">
        <f t="shared" si="19"/>
        <v>0</v>
      </c>
      <c r="BB66" s="85">
        <f t="shared" si="19"/>
        <v>0</v>
      </c>
    </row>
    <row r="67" spans="1:54" outlineLevel="1" x14ac:dyDescent="0.25">
      <c r="A67" s="1"/>
      <c r="B67" s="1"/>
      <c r="C67" s="19"/>
      <c r="D67" s="84"/>
      <c r="E67" s="16"/>
      <c r="F67" s="16"/>
      <c r="G67" s="389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outlineLevel="1" x14ac:dyDescent="0.25">
      <c r="A68" s="1"/>
      <c r="B68" s="1"/>
      <c r="C68" s="19"/>
      <c r="D68" s="84"/>
      <c r="E68" s="16" t="str">
        <f xml:space="preserve"> 'FS Sem'!E68</f>
        <v>Dividends paid</v>
      </c>
      <c r="F68" s="16">
        <f xml:space="preserve"> 'FS Sem'!F68</f>
        <v>0</v>
      </c>
      <c r="G68" s="389" t="str">
        <f xml:space="preserve"> 'FS Sem'!G68</f>
        <v>$ 000s</v>
      </c>
      <c r="H68" s="16">
        <f t="shared" si="8"/>
        <v>-22739.664761673557</v>
      </c>
      <c r="I68" s="16"/>
      <c r="J68" s="16">
        <f xml:space="preserve"> SUMIFS('FS Sem'!$J68:$GJ68, 'FS Sem'!$J$4:$GJ$4, 'FS Ann'!J$4)</f>
        <v>0</v>
      </c>
      <c r="K68" s="16">
        <f xml:space="preserve"> SUMIFS('FS Sem'!$J68:$GJ68, 'FS Sem'!$J$4:$GJ$4, 'FS Ann'!K$4)</f>
        <v>0</v>
      </c>
      <c r="L68" s="16">
        <f xml:space="preserve"> SUMIFS('FS Sem'!$J68:$GJ68, 'FS Sem'!$J$4:$GJ$4, 'FS Ann'!L$4)</f>
        <v>0</v>
      </c>
      <c r="M68" s="16">
        <f xml:space="preserve"> SUMIFS('FS Sem'!$J68:$GJ68, 'FS Sem'!$J$4:$GJ$4, 'FS Ann'!M$4)</f>
        <v>-4.5021799228379678E-3</v>
      </c>
      <c r="N68" s="16">
        <f xml:space="preserve"> SUMIFS('FS Sem'!$J68:$GJ68, 'FS Sem'!$J$4:$GJ$4, 'FS Ann'!N$4)</f>
        <v>0</v>
      </c>
      <c r="O68" s="16">
        <f xml:space="preserve"> SUMIFS('FS Sem'!$J68:$GJ68, 'FS Sem'!$J$4:$GJ$4, 'FS Ann'!O$4)</f>
        <v>0</v>
      </c>
      <c r="P68" s="16">
        <f xml:space="preserve"> SUMIFS('FS Sem'!$J68:$GJ68, 'FS Sem'!$J$4:$GJ$4, 'FS Ann'!P$4)</f>
        <v>0</v>
      </c>
      <c r="Q68" s="16">
        <f xml:space="preserve"> SUMIFS('FS Sem'!$J68:$GJ68, 'FS Sem'!$J$4:$GJ$4, 'FS Ann'!Q$4)</f>
        <v>0</v>
      </c>
      <c r="R68" s="16">
        <f xml:space="preserve"> SUMIFS('FS Sem'!$J68:$GJ68, 'FS Sem'!$J$4:$GJ$4, 'FS Ann'!R$4)</f>
        <v>0</v>
      </c>
      <c r="S68" s="16">
        <f xml:space="preserve"> SUMIFS('FS Sem'!$J68:$GJ68, 'FS Sem'!$J$4:$GJ$4, 'FS Ann'!S$4)</f>
        <v>0</v>
      </c>
      <c r="T68" s="16">
        <f xml:space="preserve"> SUMIFS('FS Sem'!$J68:$GJ68, 'FS Sem'!$J$4:$GJ$4, 'FS Ann'!T$4)</f>
        <v>0</v>
      </c>
      <c r="U68" s="16">
        <f xml:space="preserve"> SUMIFS('FS Sem'!$J68:$GJ68, 'FS Sem'!$J$4:$GJ$4, 'FS Ann'!U$4)</f>
        <v>0</v>
      </c>
      <c r="V68" s="16">
        <f xml:space="preserve"> SUMIFS('FS Sem'!$J68:$GJ68, 'FS Sem'!$J$4:$GJ$4, 'FS Ann'!V$4)</f>
        <v>0</v>
      </c>
      <c r="W68" s="16">
        <f xml:space="preserve"> SUMIFS('FS Sem'!$J68:$GJ68, 'FS Sem'!$J$4:$GJ$4, 'FS Ann'!W$4)</f>
        <v>0</v>
      </c>
      <c r="X68" s="16">
        <f xml:space="preserve"> SUMIFS('FS Sem'!$J68:$GJ68, 'FS Sem'!$J$4:$GJ$4, 'FS Ann'!X$4)</f>
        <v>0</v>
      </c>
      <c r="Y68" s="16">
        <f xml:space="preserve"> SUMIFS('FS Sem'!$J68:$GJ68, 'FS Sem'!$J$4:$GJ$4, 'FS Ann'!Y$4)</f>
        <v>0</v>
      </c>
      <c r="Z68" s="16">
        <f xml:space="preserve"> SUMIFS('FS Sem'!$J68:$GJ68, 'FS Sem'!$J$4:$GJ$4, 'FS Ann'!Z$4)</f>
        <v>0</v>
      </c>
      <c r="AA68" s="16">
        <f xml:space="preserve"> SUMIFS('FS Sem'!$J68:$GJ68, 'FS Sem'!$J$4:$GJ$4, 'FS Ann'!AA$4)</f>
        <v>0</v>
      </c>
      <c r="AB68" s="16">
        <f xml:space="preserve"> SUMIFS('FS Sem'!$J68:$GJ68, 'FS Sem'!$J$4:$GJ$4, 'FS Ann'!AB$4)</f>
        <v>0</v>
      </c>
      <c r="AC68" s="16">
        <f xml:space="preserve"> SUMIFS('FS Sem'!$J68:$GJ68, 'FS Sem'!$J$4:$GJ$4, 'FS Ann'!AC$4)</f>
        <v>0</v>
      </c>
      <c r="AD68" s="16">
        <f xml:space="preserve"> SUMIFS('FS Sem'!$J68:$GJ68, 'FS Sem'!$J$4:$GJ$4, 'FS Ann'!AD$4)</f>
        <v>0</v>
      </c>
      <c r="AE68" s="16">
        <f xml:space="preserve"> SUMIFS('FS Sem'!$J68:$GJ68, 'FS Sem'!$J$4:$GJ$4, 'FS Ann'!AE$4)</f>
        <v>0</v>
      </c>
      <c r="AF68" s="16">
        <f xml:space="preserve"> SUMIFS('FS Sem'!$J68:$GJ68, 'FS Sem'!$J$4:$GJ$4, 'FS Ann'!AF$4)</f>
        <v>-7666.9082666073964</v>
      </c>
      <c r="AG68" s="16">
        <f xml:space="preserve"> SUMIFS('FS Sem'!$J68:$GJ68, 'FS Sem'!$J$4:$GJ$4, 'FS Ann'!AG$4)</f>
        <v>-15072.751992886238</v>
      </c>
      <c r="AH68" s="16">
        <f xml:space="preserve"> SUMIFS('FS Sem'!$J68:$GJ68, 'FS Sem'!$J$4:$GJ$4, 'FS Ann'!AH$4)</f>
        <v>0</v>
      </c>
      <c r="AI68" s="16">
        <f xml:space="preserve"> SUMIFS('FS Sem'!$J68:$GJ68, 'FS Sem'!$J$4:$GJ$4, 'FS Ann'!AI$4)</f>
        <v>0</v>
      </c>
      <c r="AJ68" s="16">
        <f xml:space="preserve"> SUMIFS('FS Sem'!$J68:$GJ68, 'FS Sem'!$J$4:$GJ$4, 'FS Ann'!AJ$4)</f>
        <v>0</v>
      </c>
      <c r="AK68" s="16">
        <f xml:space="preserve"> SUMIFS('FS Sem'!$J68:$GJ68, 'FS Sem'!$J$4:$GJ$4, 'FS Ann'!AK$4)</f>
        <v>0</v>
      </c>
      <c r="AL68" s="16">
        <f xml:space="preserve"> SUMIFS('FS Sem'!$J68:$GJ68, 'FS Sem'!$J$4:$GJ$4, 'FS Ann'!AL$4)</f>
        <v>0</v>
      </c>
      <c r="AM68" s="16">
        <f xml:space="preserve"> SUMIFS('FS Sem'!$J68:$GJ68, 'FS Sem'!$J$4:$GJ$4, 'FS Ann'!AM$4)</f>
        <v>0</v>
      </c>
      <c r="AN68" s="16">
        <f xml:space="preserve"> SUMIFS('FS Sem'!$J68:$GJ68, 'FS Sem'!$J$4:$GJ$4, 'FS Ann'!AN$4)</f>
        <v>0</v>
      </c>
      <c r="AO68" s="16">
        <f xml:space="preserve"> SUMIFS('FS Sem'!$J68:$GJ68, 'FS Sem'!$J$4:$GJ$4, 'FS Ann'!AO$4)</f>
        <v>0</v>
      </c>
      <c r="AP68" s="16">
        <f xml:space="preserve"> SUMIFS('FS Sem'!$J68:$GJ68, 'FS Sem'!$J$4:$GJ$4, 'FS Ann'!AP$4)</f>
        <v>0</v>
      </c>
      <c r="AQ68" s="16">
        <f xml:space="preserve"> SUMIFS('FS Sem'!$J68:$GJ68, 'FS Sem'!$J$4:$GJ$4, 'FS Ann'!AQ$4)</f>
        <v>0</v>
      </c>
      <c r="AR68" s="16">
        <f xml:space="preserve"> SUMIFS('FS Sem'!$J68:$GJ68, 'FS Sem'!$J$4:$GJ$4, 'FS Ann'!AR$4)</f>
        <v>0</v>
      </c>
      <c r="AS68" s="16">
        <f xml:space="preserve"> SUMIFS('FS Sem'!$J68:$GJ68, 'FS Sem'!$J$4:$GJ$4, 'FS Ann'!AS$4)</f>
        <v>0</v>
      </c>
      <c r="AT68" s="16">
        <f xml:space="preserve"> SUMIFS('FS Sem'!$J68:$GJ68, 'FS Sem'!$J$4:$GJ$4, 'FS Ann'!AT$4)</f>
        <v>0</v>
      </c>
      <c r="AU68" s="16">
        <f xml:space="preserve"> SUMIFS('FS Sem'!$J68:$GJ68, 'FS Sem'!$J$4:$GJ$4, 'FS Ann'!AU$4)</f>
        <v>0</v>
      </c>
      <c r="AV68" s="16">
        <f xml:space="preserve"> SUMIFS('FS Sem'!$J68:$GJ68, 'FS Sem'!$J$4:$GJ$4, 'FS Ann'!AV$4)</f>
        <v>0</v>
      </c>
      <c r="AW68" s="16">
        <f xml:space="preserve"> SUMIFS('FS Sem'!$J68:$GJ68, 'FS Sem'!$J$4:$GJ$4, 'FS Ann'!AW$4)</f>
        <v>0</v>
      </c>
      <c r="AX68" s="16">
        <f xml:space="preserve"> SUMIFS('FS Sem'!$J68:$GJ68, 'FS Sem'!$J$4:$GJ$4, 'FS Ann'!AX$4)</f>
        <v>0</v>
      </c>
      <c r="AY68" s="16">
        <f xml:space="preserve"> SUMIFS('FS Sem'!$J68:$GJ68, 'FS Sem'!$J$4:$GJ$4, 'FS Ann'!AY$4)</f>
        <v>0</v>
      </c>
      <c r="AZ68" s="16">
        <f xml:space="preserve"> SUMIFS('FS Sem'!$J68:$GJ68, 'FS Sem'!$J$4:$GJ$4, 'FS Ann'!AZ$4)</f>
        <v>0</v>
      </c>
      <c r="BA68" s="16">
        <f xml:space="preserve"> SUMIFS('FS Sem'!$J68:$GJ68, 'FS Sem'!$J$4:$GJ$4, 'FS Ann'!BA$4)</f>
        <v>0</v>
      </c>
      <c r="BB68" s="16">
        <f xml:space="preserve"> SUMIFS('FS Sem'!$J68:$GJ68, 'FS Sem'!$J$4:$GJ$4, 'FS Ann'!BB$4)</f>
        <v>0</v>
      </c>
    </row>
    <row r="69" spans="1:54" outlineLevel="1" x14ac:dyDescent="0.25">
      <c r="A69" s="1"/>
      <c r="B69" s="1"/>
      <c r="C69" s="19"/>
      <c r="D69" s="84"/>
      <c r="E69" s="85" t="s">
        <v>57</v>
      </c>
      <c r="F69" s="85"/>
      <c r="G69" s="331" t="str">
        <f>SMU</f>
        <v>$ 000s</v>
      </c>
      <c r="H69" s="85">
        <f t="shared" si="8"/>
        <v>7.1395334089174867E-11</v>
      </c>
      <c r="I69" s="85"/>
      <c r="J69" s="85">
        <f t="shared" ref="J69:BB69" si="20" xml:space="preserve"> J66 + J68</f>
        <v>0</v>
      </c>
      <c r="K69" s="85">
        <f t="shared" si="20"/>
        <v>6.8687390848936047E-3</v>
      </c>
      <c r="L69" s="85">
        <f t="shared" si="20"/>
        <v>1.3471667480189353E-3</v>
      </c>
      <c r="M69" s="85">
        <f t="shared" si="20"/>
        <v>-8.2159058397337503E-3</v>
      </c>
      <c r="N69" s="85">
        <f t="shared" si="20"/>
        <v>0</v>
      </c>
      <c r="O69" s="85">
        <f t="shared" si="20"/>
        <v>0</v>
      </c>
      <c r="P69" s="85">
        <f t="shared" si="20"/>
        <v>0</v>
      </c>
      <c r="Q69" s="85">
        <f t="shared" si="20"/>
        <v>0</v>
      </c>
      <c r="R69" s="85">
        <f t="shared" si="20"/>
        <v>0</v>
      </c>
      <c r="S69" s="85">
        <f t="shared" si="20"/>
        <v>0</v>
      </c>
      <c r="T69" s="85">
        <f t="shared" si="20"/>
        <v>0</v>
      </c>
      <c r="U69" s="85">
        <f t="shared" si="20"/>
        <v>0</v>
      </c>
      <c r="V69" s="85">
        <f t="shared" si="20"/>
        <v>0</v>
      </c>
      <c r="W69" s="85">
        <f t="shared" si="20"/>
        <v>0</v>
      </c>
      <c r="X69" s="85">
        <f t="shared" si="20"/>
        <v>0</v>
      </c>
      <c r="Y69" s="85">
        <f t="shared" si="20"/>
        <v>0</v>
      </c>
      <c r="Z69" s="85">
        <f t="shared" si="20"/>
        <v>0</v>
      </c>
      <c r="AA69" s="85">
        <f t="shared" si="20"/>
        <v>0</v>
      </c>
      <c r="AB69" s="85">
        <f t="shared" si="20"/>
        <v>0</v>
      </c>
      <c r="AC69" s="85">
        <f t="shared" si="20"/>
        <v>0</v>
      </c>
      <c r="AD69" s="85">
        <f t="shared" si="20"/>
        <v>0</v>
      </c>
      <c r="AE69" s="85">
        <f t="shared" si="20"/>
        <v>0</v>
      </c>
      <c r="AF69" s="85">
        <f t="shared" si="20"/>
        <v>0</v>
      </c>
      <c r="AG69" s="85">
        <f t="shared" si="20"/>
        <v>7.8216544352471828E-11</v>
      </c>
      <c r="AH69" s="85">
        <f t="shared" si="20"/>
        <v>0</v>
      </c>
      <c r="AI69" s="85">
        <f t="shared" si="20"/>
        <v>0</v>
      </c>
      <c r="AJ69" s="85">
        <f t="shared" si="20"/>
        <v>0</v>
      </c>
      <c r="AK69" s="85">
        <f t="shared" si="20"/>
        <v>0</v>
      </c>
      <c r="AL69" s="85">
        <f t="shared" si="20"/>
        <v>0</v>
      </c>
      <c r="AM69" s="85">
        <f t="shared" si="20"/>
        <v>0</v>
      </c>
      <c r="AN69" s="85">
        <f t="shared" si="20"/>
        <v>0</v>
      </c>
      <c r="AO69" s="85">
        <f t="shared" si="20"/>
        <v>0</v>
      </c>
      <c r="AP69" s="85">
        <f t="shared" si="20"/>
        <v>0</v>
      </c>
      <c r="AQ69" s="85">
        <f t="shared" si="20"/>
        <v>0</v>
      </c>
      <c r="AR69" s="85">
        <f t="shared" si="20"/>
        <v>0</v>
      </c>
      <c r="AS69" s="85">
        <f t="shared" si="20"/>
        <v>0</v>
      </c>
      <c r="AT69" s="85">
        <f t="shared" si="20"/>
        <v>0</v>
      </c>
      <c r="AU69" s="85">
        <f t="shared" si="20"/>
        <v>0</v>
      </c>
      <c r="AV69" s="85">
        <f t="shared" si="20"/>
        <v>0</v>
      </c>
      <c r="AW69" s="85">
        <f t="shared" si="20"/>
        <v>0</v>
      </c>
      <c r="AX69" s="85">
        <f t="shared" si="20"/>
        <v>0</v>
      </c>
      <c r="AY69" s="85">
        <f t="shared" si="20"/>
        <v>0</v>
      </c>
      <c r="AZ69" s="85">
        <f t="shared" si="20"/>
        <v>0</v>
      </c>
      <c r="BA69" s="85">
        <f t="shared" si="20"/>
        <v>0</v>
      </c>
      <c r="BB69" s="85">
        <f t="shared" si="20"/>
        <v>0</v>
      </c>
    </row>
    <row r="70" spans="1:54" outlineLevel="1" x14ac:dyDescent="0.25">
      <c r="A70" s="1"/>
      <c r="B70" s="1"/>
      <c r="C70" s="19"/>
      <c r="D70" s="84"/>
      <c r="E70" s="16"/>
      <c r="F70" s="16"/>
      <c r="G70" s="389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outlineLevel="1" x14ac:dyDescent="0.25">
      <c r="A71" s="1"/>
      <c r="B71" s="1"/>
      <c r="C71" s="19"/>
      <c r="D71" s="84"/>
      <c r="E71" s="16"/>
      <c r="F71" s="16"/>
      <c r="G71" s="389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x14ac:dyDescent="0.25">
      <c r="A72" s="1" t="s">
        <v>61</v>
      </c>
      <c r="B72" s="1"/>
      <c r="C72" s="19"/>
      <c r="D72" s="84"/>
      <c r="E72" s="16"/>
      <c r="F72" s="16"/>
      <c r="G72" s="389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outlineLevel="1" x14ac:dyDescent="0.25">
      <c r="A73" s="1"/>
      <c r="B73" s="1"/>
      <c r="C73" s="19"/>
      <c r="D73" s="84"/>
      <c r="E73" s="16"/>
      <c r="F73" s="16"/>
      <c r="G73" s="389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outlineLevel="1" x14ac:dyDescent="0.25">
      <c r="A74" s="1"/>
      <c r="B74" s="1" t="s">
        <v>62</v>
      </c>
      <c r="C74" s="19"/>
      <c r="D74" s="84"/>
      <c r="E74" s="16"/>
      <c r="F74" s="16"/>
      <c r="G74" s="389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outlineLevel="1" x14ac:dyDescent="0.25">
      <c r="A75" s="1"/>
      <c r="B75" s="1"/>
      <c r="C75" s="19"/>
      <c r="D75" s="84"/>
      <c r="E75" s="16" t="str">
        <f xml:space="preserve"> 'FS Sem'!E75</f>
        <v>Wind asset balance</v>
      </c>
      <c r="F75" s="16">
        <f xml:space="preserve"> 'FS Sem'!F75</f>
        <v>0</v>
      </c>
      <c r="G75" s="389" t="str">
        <f xml:space="preserve"> 'FS Sem'!G75</f>
        <v>$ 000s</v>
      </c>
      <c r="H75" s="16"/>
      <c r="I75" s="16"/>
      <c r="J75" s="16">
        <f xml:space="preserve"> SUMIFS( 'FS Sem'!$J75:$GJ75, 'FS Sem'!$J$2:$GJ$2, 'FS Ann'!J$2)</f>
        <v>0</v>
      </c>
      <c r="K75" s="16">
        <f xml:space="preserve"> SUMIFS( 'FS Sem'!$J75:$GJ75, 'FS Sem'!$J$2:$GJ$2, 'FS Ann'!K$2)</f>
        <v>103453.84615384616</v>
      </c>
      <c r="L75" s="16">
        <f xml:space="preserve"> SUMIFS( 'FS Sem'!$J75:$GJ75, 'FS Sem'!$J$2:$GJ$2, 'FS Ann'!L$2)</f>
        <v>246184.61538461538</v>
      </c>
      <c r="M75" s="16">
        <f xml:space="preserve"> SUMIFS( 'FS Sem'!$J75:$GJ75, 'FS Sem'!$J$2:$GJ$2, 'FS Ann'!M$2)</f>
        <v>308210.29411764705</v>
      </c>
      <c r="N75" s="16">
        <f xml:space="preserve"> SUMIFS( 'FS Sem'!$J75:$GJ75, 'FS Sem'!$J$2:$GJ$2, 'FS Ann'!N$2)</f>
        <v>289530.88235294115</v>
      </c>
      <c r="O75" s="16">
        <f xml:space="preserve"> SUMIFS( 'FS Sem'!$J75:$GJ75, 'FS Sem'!$J$2:$GJ$2, 'FS Ann'!O$2)</f>
        <v>270851.47058823524</v>
      </c>
      <c r="P75" s="16">
        <f xml:space="preserve"> SUMIFS( 'FS Sem'!$J75:$GJ75, 'FS Sem'!$J$2:$GJ$2, 'FS Ann'!P$2)</f>
        <v>252172.05882352934</v>
      </c>
      <c r="Q75" s="16">
        <f xml:space="preserve"> SUMIFS( 'FS Sem'!$J75:$GJ75, 'FS Sem'!$J$2:$GJ$2, 'FS Ann'!Q$2)</f>
        <v>233492.64705882344</v>
      </c>
      <c r="R75" s="16">
        <f xml:space="preserve"> SUMIFS( 'FS Sem'!$J75:$GJ75, 'FS Sem'!$J$2:$GJ$2, 'FS Ann'!R$2)</f>
        <v>214813.23529411753</v>
      </c>
      <c r="S75" s="16">
        <f xml:space="preserve"> SUMIFS( 'FS Sem'!$J75:$GJ75, 'FS Sem'!$J$2:$GJ$2, 'FS Ann'!S$2)</f>
        <v>196133.82352941163</v>
      </c>
      <c r="T75" s="16">
        <f xml:space="preserve"> SUMIFS( 'FS Sem'!$J75:$GJ75, 'FS Sem'!$J$2:$GJ$2, 'FS Ann'!T$2)</f>
        <v>177454.41176470573</v>
      </c>
      <c r="U75" s="16">
        <f xml:space="preserve"> SUMIFS( 'FS Sem'!$J75:$GJ75, 'FS Sem'!$J$2:$GJ$2, 'FS Ann'!U$2)</f>
        <v>158774.99999999983</v>
      </c>
      <c r="V75" s="16">
        <f xml:space="preserve"> SUMIFS( 'FS Sem'!$J75:$GJ75, 'FS Sem'!$J$2:$GJ$2, 'FS Ann'!V$2)</f>
        <v>140095.58823529392</v>
      </c>
      <c r="W75" s="16">
        <f xml:space="preserve"> SUMIFS( 'FS Sem'!$J75:$GJ75, 'FS Sem'!$J$2:$GJ$2, 'FS Ann'!W$2)</f>
        <v>121416.17647058805</v>
      </c>
      <c r="X75" s="16">
        <f xml:space="preserve"> SUMIFS( 'FS Sem'!$J75:$GJ75, 'FS Sem'!$J$2:$GJ$2, 'FS Ann'!X$2)</f>
        <v>102736.76470588217</v>
      </c>
      <c r="Y75" s="16">
        <f xml:space="preserve"> SUMIFS( 'FS Sem'!$J75:$GJ75, 'FS Sem'!$J$2:$GJ$2, 'FS Ann'!Y$2)</f>
        <v>84057.352941176301</v>
      </c>
      <c r="Z75" s="16">
        <f xml:space="preserve"> SUMIFS( 'FS Sem'!$J75:$GJ75, 'FS Sem'!$J$2:$GJ$2, 'FS Ann'!Z$2)</f>
        <v>65377.941176470427</v>
      </c>
      <c r="AA75" s="16">
        <f xml:space="preserve"> SUMIFS( 'FS Sem'!$J75:$GJ75, 'FS Sem'!$J$2:$GJ$2, 'FS Ann'!AA$2)</f>
        <v>46698.529411764554</v>
      </c>
      <c r="AB75" s="16">
        <f xml:space="preserve"> SUMIFS( 'FS Sem'!$J75:$GJ75, 'FS Sem'!$J$2:$GJ$2, 'FS Ann'!AB$2)</f>
        <v>28019.117647058676</v>
      </c>
      <c r="AC75" s="16">
        <f xml:space="preserve"> SUMIFS( 'FS Sem'!$J75:$GJ75, 'FS Sem'!$J$2:$GJ$2, 'FS Ann'!AC$2)</f>
        <v>9339.705882352795</v>
      </c>
      <c r="AD75" s="16">
        <f xml:space="preserve"> SUMIFS( 'FS Sem'!$J75:$GJ75, 'FS Sem'!$J$2:$GJ$2, 'FS Ann'!AD$2)</f>
        <v>-1.4551915228366852E-10</v>
      </c>
      <c r="AE75" s="16">
        <f xml:space="preserve"> SUMIFS( 'FS Sem'!$J75:$GJ75, 'FS Sem'!$J$2:$GJ$2, 'FS Ann'!AE$2)</f>
        <v>-1.4551915228366852E-10</v>
      </c>
      <c r="AF75" s="16">
        <f xml:space="preserve"> SUMIFS( 'FS Sem'!$J75:$GJ75, 'FS Sem'!$J$2:$GJ$2, 'FS Ann'!AF$2)</f>
        <v>-1.4551915228366852E-10</v>
      </c>
      <c r="AG75" s="16">
        <f xml:space="preserve"> SUMIFS( 'FS Sem'!$J75:$GJ75, 'FS Sem'!$J$2:$GJ$2, 'FS Ann'!AG$2)</f>
        <v>-1.4551915228366852E-10</v>
      </c>
      <c r="AH75" s="16">
        <f xml:space="preserve"> SUMIFS( 'FS Sem'!$J75:$GJ75, 'FS Sem'!$J$2:$GJ$2, 'FS Ann'!AH$2)</f>
        <v>-1.4551915228366852E-10</v>
      </c>
      <c r="AI75" s="16">
        <f xml:space="preserve"> SUMIFS( 'FS Sem'!$J75:$GJ75, 'FS Sem'!$J$2:$GJ$2, 'FS Ann'!AI$2)</f>
        <v>-1.4551915228366852E-10</v>
      </c>
      <c r="AJ75" s="16">
        <f xml:space="preserve"> SUMIFS( 'FS Sem'!$J75:$GJ75, 'FS Sem'!$J$2:$GJ$2, 'FS Ann'!AJ$2)</f>
        <v>-1.4551915228366852E-10</v>
      </c>
      <c r="AK75" s="16">
        <f xml:space="preserve"> SUMIFS( 'FS Sem'!$J75:$GJ75, 'FS Sem'!$J$2:$GJ$2, 'FS Ann'!AK$2)</f>
        <v>-1.4551915228366852E-10</v>
      </c>
      <c r="AL75" s="16">
        <f xml:space="preserve"> SUMIFS( 'FS Sem'!$J75:$GJ75, 'FS Sem'!$J$2:$GJ$2, 'FS Ann'!AL$2)</f>
        <v>-1.4551915228366852E-10</v>
      </c>
      <c r="AM75" s="16">
        <f xml:space="preserve"> SUMIFS( 'FS Sem'!$J75:$GJ75, 'FS Sem'!$J$2:$GJ$2, 'FS Ann'!AM$2)</f>
        <v>-1.4551915228366852E-10</v>
      </c>
      <c r="AN75" s="16">
        <f xml:space="preserve"> SUMIFS( 'FS Sem'!$J75:$GJ75, 'FS Sem'!$J$2:$GJ$2, 'FS Ann'!AN$2)</f>
        <v>-1.4551915228366852E-10</v>
      </c>
      <c r="AO75" s="16">
        <f xml:space="preserve"> SUMIFS( 'FS Sem'!$J75:$GJ75, 'FS Sem'!$J$2:$GJ$2, 'FS Ann'!AO$2)</f>
        <v>-1.4551915228366852E-10</v>
      </c>
      <c r="AP75" s="16">
        <f xml:space="preserve"> SUMIFS( 'FS Sem'!$J75:$GJ75, 'FS Sem'!$J$2:$GJ$2, 'FS Ann'!AP$2)</f>
        <v>-1.4551915228366852E-10</v>
      </c>
      <c r="AQ75" s="16">
        <f xml:space="preserve"> SUMIFS( 'FS Sem'!$J75:$GJ75, 'FS Sem'!$J$2:$GJ$2, 'FS Ann'!AQ$2)</f>
        <v>-1.4551915228366852E-10</v>
      </c>
      <c r="AR75" s="16">
        <f xml:space="preserve"> SUMIFS( 'FS Sem'!$J75:$GJ75, 'FS Sem'!$J$2:$GJ$2, 'FS Ann'!AR$2)</f>
        <v>-1.4551915228366852E-10</v>
      </c>
      <c r="AS75" s="16">
        <f xml:space="preserve"> SUMIFS( 'FS Sem'!$J75:$GJ75, 'FS Sem'!$J$2:$GJ$2, 'FS Ann'!AS$2)</f>
        <v>-1.4551915228366852E-10</v>
      </c>
      <c r="AT75" s="16">
        <f xml:space="preserve"> SUMIFS( 'FS Sem'!$J75:$GJ75, 'FS Sem'!$J$2:$GJ$2, 'FS Ann'!AT$2)</f>
        <v>-1.4551915228366852E-10</v>
      </c>
      <c r="AU75" s="16">
        <f xml:space="preserve"> SUMIFS( 'FS Sem'!$J75:$GJ75, 'FS Sem'!$J$2:$GJ$2, 'FS Ann'!AU$2)</f>
        <v>-1.4551915228366852E-10</v>
      </c>
      <c r="AV75" s="16">
        <f xml:space="preserve"> SUMIFS( 'FS Sem'!$J75:$GJ75, 'FS Sem'!$J$2:$GJ$2, 'FS Ann'!AV$2)</f>
        <v>-1.4551915228366852E-10</v>
      </c>
      <c r="AW75" s="16">
        <f xml:space="preserve"> SUMIFS( 'FS Sem'!$J75:$GJ75, 'FS Sem'!$J$2:$GJ$2, 'FS Ann'!AW$2)</f>
        <v>-1.4551915228366852E-10</v>
      </c>
      <c r="AX75" s="16">
        <f xml:space="preserve"> SUMIFS( 'FS Sem'!$J75:$GJ75, 'FS Sem'!$J$2:$GJ$2, 'FS Ann'!AX$2)</f>
        <v>-1.4551915228366852E-10</v>
      </c>
      <c r="AY75" s="16">
        <f xml:space="preserve"> SUMIFS( 'FS Sem'!$J75:$GJ75, 'FS Sem'!$J$2:$GJ$2, 'FS Ann'!AY$2)</f>
        <v>-1.4551915228366852E-10</v>
      </c>
      <c r="AZ75" s="16">
        <f xml:space="preserve"> SUMIFS( 'FS Sem'!$J75:$GJ75, 'FS Sem'!$J$2:$GJ$2, 'FS Ann'!AZ$2)</f>
        <v>-1.4551915228366852E-10</v>
      </c>
      <c r="BA75" s="16">
        <f xml:space="preserve"> SUMIFS( 'FS Sem'!$J75:$GJ75, 'FS Sem'!$J$2:$GJ$2, 'FS Ann'!BA$2)</f>
        <v>-1.4551915228366852E-10</v>
      </c>
      <c r="BB75" s="16">
        <f xml:space="preserve"> SUMIFS( 'FS Sem'!$J75:$GJ75, 'FS Sem'!$J$2:$GJ$2, 'FS Ann'!BB$2)</f>
        <v>-1.4551915228366852E-10</v>
      </c>
    </row>
    <row r="76" spans="1:54" outlineLevel="1" x14ac:dyDescent="0.25">
      <c r="A76" s="1"/>
      <c r="B76" s="1"/>
      <c r="C76" s="19"/>
      <c r="D76" s="84"/>
      <c r="E76" s="16" t="str">
        <f xml:space="preserve"> 'FS Sem'!E76</f>
        <v>Capitalised finance costs balance</v>
      </c>
      <c r="F76" s="16">
        <f xml:space="preserve"> 'FS Sem'!F76</f>
        <v>0</v>
      </c>
      <c r="G76" s="389" t="str">
        <f xml:space="preserve"> 'FS Sem'!G76</f>
        <v>$ 000s</v>
      </c>
      <c r="H76" s="16"/>
      <c r="I76" s="16"/>
      <c r="J76" s="16">
        <f xml:space="preserve"> SUMIFS( 'FS Sem'!$J76:$GJ76, 'FS Sem'!$J$2:$GJ$2, 'FS Ann'!J$2)</f>
        <v>0</v>
      </c>
      <c r="K76" s="16">
        <f xml:space="preserve"> SUMIFS( 'FS Sem'!$J76:$GJ76, 'FS Sem'!$J$2:$GJ$2, 'FS Ann'!K$2)</f>
        <v>7151.2916431407621</v>
      </c>
      <c r="L76" s="16">
        <f xml:space="preserve"> SUMIFS( 'FS Sem'!$J76:$GJ76, 'FS Sem'!$J$2:$GJ$2, 'FS Ann'!L$2)</f>
        <v>14176.258325316241</v>
      </c>
      <c r="M76" s="16">
        <f xml:space="preserve"> SUMIFS( 'FS Sem'!$J76:$GJ76, 'FS Sem'!$J$2:$GJ$2, 'FS Ann'!M$2)</f>
        <v>18950.328571817587</v>
      </c>
      <c r="N76" s="16">
        <f xml:space="preserve"> SUMIFS( 'FS Sem'!$J76:$GJ76, 'FS Sem'!$J$2:$GJ$2, 'FS Ann'!N$2)</f>
        <v>17801.823809889251</v>
      </c>
      <c r="O76" s="16">
        <f xml:space="preserve"> SUMIFS( 'FS Sem'!$J76:$GJ76, 'FS Sem'!$J$2:$GJ$2, 'FS Ann'!O$2)</f>
        <v>16653.319047960915</v>
      </c>
      <c r="P76" s="16">
        <f xml:space="preserve"> SUMIFS( 'FS Sem'!$J76:$GJ76, 'FS Sem'!$J$2:$GJ$2, 'FS Ann'!P$2)</f>
        <v>15504.814286032575</v>
      </c>
      <c r="Q76" s="16">
        <f xml:space="preserve"> SUMIFS( 'FS Sem'!$J76:$GJ76, 'FS Sem'!$J$2:$GJ$2, 'FS Ann'!Q$2)</f>
        <v>14356.309524104236</v>
      </c>
      <c r="R76" s="16">
        <f xml:space="preserve"> SUMIFS( 'FS Sem'!$J76:$GJ76, 'FS Sem'!$J$2:$GJ$2, 'FS Ann'!R$2)</f>
        <v>13207.804762175896</v>
      </c>
      <c r="S76" s="16">
        <f xml:space="preserve"> SUMIFS( 'FS Sem'!$J76:$GJ76, 'FS Sem'!$J$2:$GJ$2, 'FS Ann'!S$2)</f>
        <v>12059.300000247556</v>
      </c>
      <c r="T76" s="16">
        <f xml:space="preserve"> SUMIFS( 'FS Sem'!$J76:$GJ76, 'FS Sem'!$J$2:$GJ$2, 'FS Ann'!T$2)</f>
        <v>10910.795238319217</v>
      </c>
      <c r="U76" s="16">
        <f xml:space="preserve"> SUMIFS( 'FS Sem'!$J76:$GJ76, 'FS Sem'!$J$2:$GJ$2, 'FS Ann'!U$2)</f>
        <v>9762.2904763908773</v>
      </c>
      <c r="V76" s="16">
        <f xml:space="preserve"> SUMIFS( 'FS Sem'!$J76:$GJ76, 'FS Sem'!$J$2:$GJ$2, 'FS Ann'!V$2)</f>
        <v>8613.7857144625377</v>
      </c>
      <c r="W76" s="16">
        <f xml:space="preserve"> SUMIFS( 'FS Sem'!$J76:$GJ76, 'FS Sem'!$J$2:$GJ$2, 'FS Ann'!W$2)</f>
        <v>7465.2809525342</v>
      </c>
      <c r="X76" s="16">
        <f xml:space="preserve"> SUMIFS( 'FS Sem'!$J76:$GJ76, 'FS Sem'!$J$2:$GJ$2, 'FS Ann'!X$2)</f>
        <v>6316.7761906058622</v>
      </c>
      <c r="Y76" s="16">
        <f xml:space="preserve"> SUMIFS( 'FS Sem'!$J76:$GJ76, 'FS Sem'!$J$2:$GJ$2, 'FS Ann'!Y$2)</f>
        <v>5168.2714286775245</v>
      </c>
      <c r="Z76" s="16">
        <f xml:space="preserve"> SUMIFS( 'FS Sem'!$J76:$GJ76, 'FS Sem'!$J$2:$GJ$2, 'FS Ann'!Z$2)</f>
        <v>4019.7666667491862</v>
      </c>
      <c r="AA76" s="16">
        <f xml:space="preserve"> SUMIFS( 'FS Sem'!$J76:$GJ76, 'FS Sem'!$J$2:$GJ$2, 'FS Ann'!AA$2)</f>
        <v>2871.2619048208476</v>
      </c>
      <c r="AB76" s="16">
        <f xml:space="preserve"> SUMIFS( 'FS Sem'!$J76:$GJ76, 'FS Sem'!$J$2:$GJ$2, 'FS Ann'!AB$2)</f>
        <v>1722.7571428925089</v>
      </c>
      <c r="AC76" s="16">
        <f xml:space="preserve"> SUMIFS( 'FS Sem'!$J76:$GJ76, 'FS Sem'!$J$2:$GJ$2, 'FS Ann'!AC$2)</f>
        <v>574.25238096417036</v>
      </c>
      <c r="AD76" s="16">
        <f xml:space="preserve"> SUMIFS( 'FS Sem'!$J76:$GJ76, 'FS Sem'!$J$2:$GJ$2, 'FS Ann'!AD$2)</f>
        <v>1.1368683772161603E-12</v>
      </c>
      <c r="AE76" s="16">
        <f xml:space="preserve"> SUMIFS( 'FS Sem'!$J76:$GJ76, 'FS Sem'!$J$2:$GJ$2, 'FS Ann'!AE$2)</f>
        <v>1.1368683772161603E-12</v>
      </c>
      <c r="AF76" s="16">
        <f xml:space="preserve"> SUMIFS( 'FS Sem'!$J76:$GJ76, 'FS Sem'!$J$2:$GJ$2, 'FS Ann'!AF$2)</f>
        <v>1.1368683772161603E-12</v>
      </c>
      <c r="AG76" s="16">
        <f xml:space="preserve"> SUMIFS( 'FS Sem'!$J76:$GJ76, 'FS Sem'!$J$2:$GJ$2, 'FS Ann'!AG$2)</f>
        <v>1.1368683772161603E-12</v>
      </c>
      <c r="AH76" s="16">
        <f xml:space="preserve"> SUMIFS( 'FS Sem'!$J76:$GJ76, 'FS Sem'!$J$2:$GJ$2, 'FS Ann'!AH$2)</f>
        <v>1.1368683772161603E-12</v>
      </c>
      <c r="AI76" s="16">
        <f xml:space="preserve"> SUMIFS( 'FS Sem'!$J76:$GJ76, 'FS Sem'!$J$2:$GJ$2, 'FS Ann'!AI$2)</f>
        <v>1.1368683772161603E-12</v>
      </c>
      <c r="AJ76" s="16">
        <f xml:space="preserve"> SUMIFS( 'FS Sem'!$J76:$GJ76, 'FS Sem'!$J$2:$GJ$2, 'FS Ann'!AJ$2)</f>
        <v>1.1368683772161603E-12</v>
      </c>
      <c r="AK76" s="16">
        <f xml:space="preserve"> SUMIFS( 'FS Sem'!$J76:$GJ76, 'FS Sem'!$J$2:$GJ$2, 'FS Ann'!AK$2)</f>
        <v>1.1368683772161603E-12</v>
      </c>
      <c r="AL76" s="16">
        <f xml:space="preserve"> SUMIFS( 'FS Sem'!$J76:$GJ76, 'FS Sem'!$J$2:$GJ$2, 'FS Ann'!AL$2)</f>
        <v>1.1368683772161603E-12</v>
      </c>
      <c r="AM76" s="16">
        <f xml:space="preserve"> SUMIFS( 'FS Sem'!$J76:$GJ76, 'FS Sem'!$J$2:$GJ$2, 'FS Ann'!AM$2)</f>
        <v>1.1368683772161603E-12</v>
      </c>
      <c r="AN76" s="16">
        <f xml:space="preserve"> SUMIFS( 'FS Sem'!$J76:$GJ76, 'FS Sem'!$J$2:$GJ$2, 'FS Ann'!AN$2)</f>
        <v>1.1368683772161603E-12</v>
      </c>
      <c r="AO76" s="16">
        <f xml:space="preserve"> SUMIFS( 'FS Sem'!$J76:$GJ76, 'FS Sem'!$J$2:$GJ$2, 'FS Ann'!AO$2)</f>
        <v>1.1368683772161603E-12</v>
      </c>
      <c r="AP76" s="16">
        <f xml:space="preserve"> SUMIFS( 'FS Sem'!$J76:$GJ76, 'FS Sem'!$J$2:$GJ$2, 'FS Ann'!AP$2)</f>
        <v>1.1368683772161603E-12</v>
      </c>
      <c r="AQ76" s="16">
        <f xml:space="preserve"> SUMIFS( 'FS Sem'!$J76:$GJ76, 'FS Sem'!$J$2:$GJ$2, 'FS Ann'!AQ$2)</f>
        <v>1.1368683772161603E-12</v>
      </c>
      <c r="AR76" s="16">
        <f xml:space="preserve"> SUMIFS( 'FS Sem'!$J76:$GJ76, 'FS Sem'!$J$2:$GJ$2, 'FS Ann'!AR$2)</f>
        <v>1.1368683772161603E-12</v>
      </c>
      <c r="AS76" s="16">
        <f xml:space="preserve"> SUMIFS( 'FS Sem'!$J76:$GJ76, 'FS Sem'!$J$2:$GJ$2, 'FS Ann'!AS$2)</f>
        <v>1.1368683772161603E-12</v>
      </c>
      <c r="AT76" s="16">
        <f xml:space="preserve"> SUMIFS( 'FS Sem'!$J76:$GJ76, 'FS Sem'!$J$2:$GJ$2, 'FS Ann'!AT$2)</f>
        <v>1.1368683772161603E-12</v>
      </c>
      <c r="AU76" s="16">
        <f xml:space="preserve"> SUMIFS( 'FS Sem'!$J76:$GJ76, 'FS Sem'!$J$2:$GJ$2, 'FS Ann'!AU$2)</f>
        <v>1.1368683772161603E-12</v>
      </c>
      <c r="AV76" s="16">
        <f xml:space="preserve"> SUMIFS( 'FS Sem'!$J76:$GJ76, 'FS Sem'!$J$2:$GJ$2, 'FS Ann'!AV$2)</f>
        <v>1.1368683772161603E-12</v>
      </c>
      <c r="AW76" s="16">
        <f xml:space="preserve"> SUMIFS( 'FS Sem'!$J76:$GJ76, 'FS Sem'!$J$2:$GJ$2, 'FS Ann'!AW$2)</f>
        <v>1.1368683772161603E-12</v>
      </c>
      <c r="AX76" s="16">
        <f xml:space="preserve"> SUMIFS( 'FS Sem'!$J76:$GJ76, 'FS Sem'!$J$2:$GJ$2, 'FS Ann'!AX$2)</f>
        <v>1.1368683772161603E-12</v>
      </c>
      <c r="AY76" s="16">
        <f xml:space="preserve"> SUMIFS( 'FS Sem'!$J76:$GJ76, 'FS Sem'!$J$2:$GJ$2, 'FS Ann'!AY$2)</f>
        <v>1.1368683772161603E-12</v>
      </c>
      <c r="AZ76" s="16">
        <f xml:space="preserve"> SUMIFS( 'FS Sem'!$J76:$GJ76, 'FS Sem'!$J$2:$GJ$2, 'FS Ann'!AZ$2)</f>
        <v>1.1368683772161603E-12</v>
      </c>
      <c r="BA76" s="16">
        <f xml:space="preserve"> SUMIFS( 'FS Sem'!$J76:$GJ76, 'FS Sem'!$J$2:$GJ$2, 'FS Ann'!BA$2)</f>
        <v>1.1368683772161603E-12</v>
      </c>
      <c r="BB76" s="16">
        <f xml:space="preserve"> SUMIFS( 'FS Sem'!$J76:$GJ76, 'FS Sem'!$J$2:$GJ$2, 'FS Ann'!BB$2)</f>
        <v>1.1368683772161603E-12</v>
      </c>
    </row>
    <row r="77" spans="1:54" outlineLevel="1" x14ac:dyDescent="0.25">
      <c r="A77" s="1"/>
      <c r="B77" s="1"/>
      <c r="C77" s="19"/>
      <c r="D77" s="84"/>
      <c r="E77" s="85" t="s">
        <v>62</v>
      </c>
      <c r="F77" s="85"/>
      <c r="G77" s="331" t="str">
        <f>SMU</f>
        <v>$ 000s</v>
      </c>
      <c r="H77" s="85"/>
      <c r="I77" s="85"/>
      <c r="J77" s="85">
        <f t="shared" ref="J77:BB77" si="21">SUM(J75:J76)</f>
        <v>0</v>
      </c>
      <c r="K77" s="85">
        <f t="shared" si="21"/>
        <v>110605.13779698692</v>
      </c>
      <c r="L77" s="85">
        <f t="shared" si="21"/>
        <v>260360.87370993162</v>
      </c>
      <c r="M77" s="85">
        <f t="shared" si="21"/>
        <v>327160.62268946465</v>
      </c>
      <c r="N77" s="85">
        <f t="shared" si="21"/>
        <v>307332.70616283041</v>
      </c>
      <c r="O77" s="85">
        <f t="shared" si="21"/>
        <v>287504.78963619616</v>
      </c>
      <c r="P77" s="85">
        <f t="shared" si="21"/>
        <v>267676.87310956192</v>
      </c>
      <c r="Q77" s="85">
        <f t="shared" si="21"/>
        <v>247848.95658292767</v>
      </c>
      <c r="R77" s="85">
        <f t="shared" si="21"/>
        <v>228021.04005629342</v>
      </c>
      <c r="S77" s="85">
        <f t="shared" si="21"/>
        <v>208193.12352965918</v>
      </c>
      <c r="T77" s="85">
        <f t="shared" si="21"/>
        <v>188365.20700302493</v>
      </c>
      <c r="U77" s="85">
        <f t="shared" si="21"/>
        <v>168537.29047639071</v>
      </c>
      <c r="V77" s="85">
        <f t="shared" si="21"/>
        <v>148709.37394975647</v>
      </c>
      <c r="W77" s="85">
        <f t="shared" si="21"/>
        <v>128881.45742312225</v>
      </c>
      <c r="X77" s="85">
        <f t="shared" si="21"/>
        <v>109053.54089648803</v>
      </c>
      <c r="Y77" s="85">
        <f t="shared" si="21"/>
        <v>89225.624369853831</v>
      </c>
      <c r="Z77" s="85">
        <f t="shared" si="21"/>
        <v>69397.707843219614</v>
      </c>
      <c r="AA77" s="85">
        <f t="shared" si="21"/>
        <v>49569.791316585404</v>
      </c>
      <c r="AB77" s="85">
        <f t="shared" si="21"/>
        <v>29741.874789951184</v>
      </c>
      <c r="AC77" s="85">
        <f t="shared" si="21"/>
        <v>9913.9582633169648</v>
      </c>
      <c r="AD77" s="85">
        <f t="shared" si="21"/>
        <v>-1.4438228390645236E-10</v>
      </c>
      <c r="AE77" s="85">
        <f t="shared" si="21"/>
        <v>-1.4438228390645236E-10</v>
      </c>
      <c r="AF77" s="85">
        <f t="shared" si="21"/>
        <v>-1.4438228390645236E-10</v>
      </c>
      <c r="AG77" s="85">
        <f t="shared" si="21"/>
        <v>-1.4438228390645236E-10</v>
      </c>
      <c r="AH77" s="85">
        <f t="shared" si="21"/>
        <v>-1.4438228390645236E-10</v>
      </c>
      <c r="AI77" s="85">
        <f t="shared" si="21"/>
        <v>-1.4438228390645236E-10</v>
      </c>
      <c r="AJ77" s="85">
        <f t="shared" si="21"/>
        <v>-1.4438228390645236E-10</v>
      </c>
      <c r="AK77" s="85">
        <f t="shared" si="21"/>
        <v>-1.4438228390645236E-10</v>
      </c>
      <c r="AL77" s="85">
        <f t="shared" si="21"/>
        <v>-1.4438228390645236E-10</v>
      </c>
      <c r="AM77" s="85">
        <f t="shared" si="21"/>
        <v>-1.4438228390645236E-10</v>
      </c>
      <c r="AN77" s="85">
        <f t="shared" si="21"/>
        <v>-1.4438228390645236E-10</v>
      </c>
      <c r="AO77" s="85">
        <f t="shared" si="21"/>
        <v>-1.4438228390645236E-10</v>
      </c>
      <c r="AP77" s="85">
        <f t="shared" si="21"/>
        <v>-1.4438228390645236E-10</v>
      </c>
      <c r="AQ77" s="85">
        <f t="shared" si="21"/>
        <v>-1.4438228390645236E-10</v>
      </c>
      <c r="AR77" s="85">
        <f t="shared" si="21"/>
        <v>-1.4438228390645236E-10</v>
      </c>
      <c r="AS77" s="85">
        <f t="shared" si="21"/>
        <v>-1.4438228390645236E-10</v>
      </c>
      <c r="AT77" s="85">
        <f t="shared" si="21"/>
        <v>-1.4438228390645236E-10</v>
      </c>
      <c r="AU77" s="85">
        <f t="shared" si="21"/>
        <v>-1.4438228390645236E-10</v>
      </c>
      <c r="AV77" s="85">
        <f t="shared" si="21"/>
        <v>-1.4438228390645236E-10</v>
      </c>
      <c r="AW77" s="85">
        <f t="shared" si="21"/>
        <v>-1.4438228390645236E-10</v>
      </c>
      <c r="AX77" s="85">
        <f t="shared" si="21"/>
        <v>-1.4438228390645236E-10</v>
      </c>
      <c r="AY77" s="85">
        <f t="shared" si="21"/>
        <v>-1.4438228390645236E-10</v>
      </c>
      <c r="AZ77" s="85">
        <f t="shared" si="21"/>
        <v>-1.4438228390645236E-10</v>
      </c>
      <c r="BA77" s="85">
        <f t="shared" si="21"/>
        <v>-1.4438228390645236E-10</v>
      </c>
      <c r="BB77" s="85">
        <f t="shared" si="21"/>
        <v>-1.4438228390645236E-10</v>
      </c>
    </row>
    <row r="78" spans="1:54" outlineLevel="1" x14ac:dyDescent="0.25">
      <c r="A78" s="1"/>
      <c r="B78" s="1"/>
      <c r="C78" s="19"/>
      <c r="D78" s="84"/>
      <c r="E78" s="16"/>
      <c r="F78" s="16"/>
      <c r="G78" s="389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outlineLevel="1" x14ac:dyDescent="0.25">
      <c r="A79" s="1"/>
      <c r="B79" s="1" t="s">
        <v>58</v>
      </c>
      <c r="C79" s="19"/>
      <c r="D79" s="84"/>
      <c r="E79" s="16"/>
      <c r="F79" s="16"/>
      <c r="G79" s="389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outlineLevel="1" x14ac:dyDescent="0.25">
      <c r="A80" s="1"/>
      <c r="B80" s="1"/>
      <c r="C80" s="19"/>
      <c r="D80" s="84"/>
      <c r="E80" s="16" t="str">
        <f xml:space="preserve"> 'FS Sem'!E80</f>
        <v>Retained cash balance</v>
      </c>
      <c r="F80" s="16">
        <f xml:space="preserve"> 'FS Sem'!F80</f>
        <v>0</v>
      </c>
      <c r="G80" s="389" t="str">
        <f xml:space="preserve"> 'FS Sem'!G80</f>
        <v>$ 000s</v>
      </c>
      <c r="H80" s="16"/>
      <c r="I80" s="16"/>
      <c r="J80" s="16">
        <f xml:space="preserve"> SUMIFS( 'FS Sem'!$J80:$GJ80, 'FS Sem'!$J$2:$GJ$2, 'FS Ann'!J$2)</f>
        <v>0</v>
      </c>
      <c r="K80" s="16">
        <f xml:space="preserve"> SUMIFS( 'FS Sem'!$J80:$GJ80, 'FS Sem'!$J$2:$GJ$2, 'FS Ann'!K$2)</f>
        <v>6.8687391067214776E-3</v>
      </c>
      <c r="L80" s="16">
        <f xml:space="preserve"> SUMIFS( 'FS Sem'!$J80:$GJ80, 'FS Sem'!$J$2:$GJ$2, 'FS Ann'!L$2)</f>
        <v>8.2159058401884977E-3</v>
      </c>
      <c r="M80" s="16">
        <f xml:space="preserve"> SUMIFS( 'FS Sem'!$J80:$GJ80, 'FS Sem'!$J$2:$GJ$2, 'FS Ann'!M$2)</f>
        <v>0</v>
      </c>
      <c r="N80" s="16">
        <f xml:space="preserve"> SUMIFS( 'FS Sem'!$J80:$GJ80, 'FS Sem'!$J$2:$GJ$2, 'FS Ann'!N$2)</f>
        <v>0</v>
      </c>
      <c r="O80" s="16">
        <f xml:space="preserve"> SUMIFS( 'FS Sem'!$J80:$GJ80, 'FS Sem'!$J$2:$GJ$2, 'FS Ann'!O$2)</f>
        <v>0</v>
      </c>
      <c r="P80" s="16">
        <f xml:space="preserve"> SUMIFS( 'FS Sem'!$J80:$GJ80, 'FS Sem'!$J$2:$GJ$2, 'FS Ann'!P$2)</f>
        <v>0</v>
      </c>
      <c r="Q80" s="16">
        <f xml:space="preserve"> SUMIFS( 'FS Sem'!$J80:$GJ80, 'FS Sem'!$J$2:$GJ$2, 'FS Ann'!Q$2)</f>
        <v>0</v>
      </c>
      <c r="R80" s="16">
        <f xml:space="preserve"> SUMIFS( 'FS Sem'!$J80:$GJ80, 'FS Sem'!$J$2:$GJ$2, 'FS Ann'!R$2)</f>
        <v>0</v>
      </c>
      <c r="S80" s="16">
        <f xml:space="preserve"> SUMIFS( 'FS Sem'!$J80:$GJ80, 'FS Sem'!$J$2:$GJ$2, 'FS Ann'!S$2)</f>
        <v>0</v>
      </c>
      <c r="T80" s="16">
        <f xml:space="preserve"> SUMIFS( 'FS Sem'!$J80:$GJ80, 'FS Sem'!$J$2:$GJ$2, 'FS Ann'!T$2)</f>
        <v>0</v>
      </c>
      <c r="U80" s="16">
        <f xml:space="preserve"> SUMIFS( 'FS Sem'!$J80:$GJ80, 'FS Sem'!$J$2:$GJ$2, 'FS Ann'!U$2)</f>
        <v>0</v>
      </c>
      <c r="V80" s="16">
        <f xml:space="preserve"> SUMIFS( 'FS Sem'!$J80:$GJ80, 'FS Sem'!$J$2:$GJ$2, 'FS Ann'!V$2)</f>
        <v>0</v>
      </c>
      <c r="W80" s="16">
        <f xml:space="preserve"> SUMIFS( 'FS Sem'!$J80:$GJ80, 'FS Sem'!$J$2:$GJ$2, 'FS Ann'!W$2)</f>
        <v>0</v>
      </c>
      <c r="X80" s="16">
        <f xml:space="preserve"> SUMIFS( 'FS Sem'!$J80:$GJ80, 'FS Sem'!$J$2:$GJ$2, 'FS Ann'!X$2)</f>
        <v>0</v>
      </c>
      <c r="Y80" s="16">
        <f xml:space="preserve"> SUMIFS( 'FS Sem'!$J80:$GJ80, 'FS Sem'!$J$2:$GJ$2, 'FS Ann'!Y$2)</f>
        <v>0</v>
      </c>
      <c r="Z80" s="16">
        <f xml:space="preserve"> SUMIFS( 'FS Sem'!$J80:$GJ80, 'FS Sem'!$J$2:$GJ$2, 'FS Ann'!Z$2)</f>
        <v>0</v>
      </c>
      <c r="AA80" s="16">
        <f xml:space="preserve"> SUMIFS( 'FS Sem'!$J80:$GJ80, 'FS Sem'!$J$2:$GJ$2, 'FS Ann'!AA$2)</f>
        <v>0</v>
      </c>
      <c r="AB80" s="16">
        <f xml:space="preserve"> SUMIFS( 'FS Sem'!$J80:$GJ80, 'FS Sem'!$J$2:$GJ$2, 'FS Ann'!AB$2)</f>
        <v>0</v>
      </c>
      <c r="AC80" s="16">
        <f xml:space="preserve"> SUMIFS( 'FS Sem'!$J80:$GJ80, 'FS Sem'!$J$2:$GJ$2, 'FS Ann'!AC$2)</f>
        <v>0</v>
      </c>
      <c r="AD80" s="16">
        <f xml:space="preserve"> SUMIFS( 'FS Sem'!$J80:$GJ80, 'FS Sem'!$J$2:$GJ$2, 'FS Ann'!AD$2)</f>
        <v>0</v>
      </c>
      <c r="AE80" s="16">
        <f xml:space="preserve"> SUMIFS( 'FS Sem'!$J80:$GJ80, 'FS Sem'!$J$2:$GJ$2, 'FS Ann'!AE$2)</f>
        <v>0</v>
      </c>
      <c r="AF80" s="16">
        <f xml:space="preserve"> SUMIFS( 'FS Sem'!$J80:$GJ80, 'FS Sem'!$J$2:$GJ$2, 'FS Ann'!AF$2)</f>
        <v>0</v>
      </c>
      <c r="AG80" s="16">
        <f xml:space="preserve"> SUMIFS( 'FS Sem'!$J80:$GJ80, 'FS Sem'!$J$2:$GJ$2, 'FS Ann'!AG$2)</f>
        <v>8.0035533756017685E-11</v>
      </c>
      <c r="AH80" s="16">
        <f xml:space="preserve"> SUMIFS( 'FS Sem'!$J80:$GJ80, 'FS Sem'!$J$2:$GJ$2, 'FS Ann'!AH$2)</f>
        <v>8.0035533756017685E-11</v>
      </c>
      <c r="AI80" s="16">
        <f xml:space="preserve"> SUMIFS( 'FS Sem'!$J80:$GJ80, 'FS Sem'!$J$2:$GJ$2, 'FS Ann'!AI$2)</f>
        <v>8.0035533756017685E-11</v>
      </c>
      <c r="AJ80" s="16">
        <f xml:space="preserve"> SUMIFS( 'FS Sem'!$J80:$GJ80, 'FS Sem'!$J$2:$GJ$2, 'FS Ann'!AJ$2)</f>
        <v>8.0035533756017685E-11</v>
      </c>
      <c r="AK80" s="16">
        <f xml:space="preserve"> SUMIFS( 'FS Sem'!$J80:$GJ80, 'FS Sem'!$J$2:$GJ$2, 'FS Ann'!AK$2)</f>
        <v>8.0035533756017685E-11</v>
      </c>
      <c r="AL80" s="16">
        <f xml:space="preserve"> SUMIFS( 'FS Sem'!$J80:$GJ80, 'FS Sem'!$J$2:$GJ$2, 'FS Ann'!AL$2)</f>
        <v>8.0035533756017685E-11</v>
      </c>
      <c r="AM80" s="16">
        <f xml:space="preserve"> SUMIFS( 'FS Sem'!$J80:$GJ80, 'FS Sem'!$J$2:$GJ$2, 'FS Ann'!AM$2)</f>
        <v>8.0035533756017685E-11</v>
      </c>
      <c r="AN80" s="16">
        <f xml:space="preserve"> SUMIFS( 'FS Sem'!$J80:$GJ80, 'FS Sem'!$J$2:$GJ$2, 'FS Ann'!AN$2)</f>
        <v>8.0035533756017685E-11</v>
      </c>
      <c r="AO80" s="16">
        <f xml:space="preserve"> SUMIFS( 'FS Sem'!$J80:$GJ80, 'FS Sem'!$J$2:$GJ$2, 'FS Ann'!AO$2)</f>
        <v>8.0035533756017685E-11</v>
      </c>
      <c r="AP80" s="16">
        <f xml:space="preserve"> SUMIFS( 'FS Sem'!$J80:$GJ80, 'FS Sem'!$J$2:$GJ$2, 'FS Ann'!AP$2)</f>
        <v>8.0035533756017685E-11</v>
      </c>
      <c r="AQ80" s="16">
        <f xml:space="preserve"> SUMIFS( 'FS Sem'!$J80:$GJ80, 'FS Sem'!$J$2:$GJ$2, 'FS Ann'!AQ$2)</f>
        <v>8.0035533756017685E-11</v>
      </c>
      <c r="AR80" s="16">
        <f xml:space="preserve"> SUMIFS( 'FS Sem'!$J80:$GJ80, 'FS Sem'!$J$2:$GJ$2, 'FS Ann'!AR$2)</f>
        <v>8.0035533756017685E-11</v>
      </c>
      <c r="AS80" s="16">
        <f xml:space="preserve"> SUMIFS( 'FS Sem'!$J80:$GJ80, 'FS Sem'!$J$2:$GJ$2, 'FS Ann'!AS$2)</f>
        <v>8.0035533756017685E-11</v>
      </c>
      <c r="AT80" s="16">
        <f xml:space="preserve"> SUMIFS( 'FS Sem'!$J80:$GJ80, 'FS Sem'!$J$2:$GJ$2, 'FS Ann'!AT$2)</f>
        <v>8.0035533756017685E-11</v>
      </c>
      <c r="AU80" s="16">
        <f xml:space="preserve"> SUMIFS( 'FS Sem'!$J80:$GJ80, 'FS Sem'!$J$2:$GJ$2, 'FS Ann'!AU$2)</f>
        <v>8.0035533756017685E-11</v>
      </c>
      <c r="AV80" s="16">
        <f xml:space="preserve"> SUMIFS( 'FS Sem'!$J80:$GJ80, 'FS Sem'!$J$2:$GJ$2, 'FS Ann'!AV$2)</f>
        <v>8.0035533756017685E-11</v>
      </c>
      <c r="AW80" s="16">
        <f xml:space="preserve"> SUMIFS( 'FS Sem'!$J80:$GJ80, 'FS Sem'!$J$2:$GJ$2, 'FS Ann'!AW$2)</f>
        <v>8.0035533756017685E-11</v>
      </c>
      <c r="AX80" s="16">
        <f xml:space="preserve"> SUMIFS( 'FS Sem'!$J80:$GJ80, 'FS Sem'!$J$2:$GJ$2, 'FS Ann'!AX$2)</f>
        <v>8.0035533756017685E-11</v>
      </c>
      <c r="AY80" s="16">
        <f xml:space="preserve"> SUMIFS( 'FS Sem'!$J80:$GJ80, 'FS Sem'!$J$2:$GJ$2, 'FS Ann'!AY$2)</f>
        <v>8.0035533756017685E-11</v>
      </c>
      <c r="AZ80" s="16">
        <f xml:space="preserve"> SUMIFS( 'FS Sem'!$J80:$GJ80, 'FS Sem'!$J$2:$GJ$2, 'FS Ann'!AZ$2)</f>
        <v>8.0035533756017685E-11</v>
      </c>
      <c r="BA80" s="16">
        <f xml:space="preserve"> SUMIFS( 'FS Sem'!$J80:$GJ80, 'FS Sem'!$J$2:$GJ$2, 'FS Ann'!BA$2)</f>
        <v>8.0035533756017685E-11</v>
      </c>
      <c r="BB80" s="16">
        <f xml:space="preserve"> SUMIFS( 'FS Sem'!$J80:$GJ80, 'FS Sem'!$J$2:$GJ$2, 'FS Ann'!BB$2)</f>
        <v>8.0035533756017685E-11</v>
      </c>
    </row>
    <row r="81" spans="1:54" outlineLevel="1" x14ac:dyDescent="0.25">
      <c r="A81" s="1"/>
      <c r="B81" s="1"/>
      <c r="C81" s="19"/>
      <c r="D81" s="84"/>
      <c r="E81" s="16" t="str">
        <f xml:space="preserve"> 'FS Sem'!E81</f>
        <v>Working capital reserve account balance</v>
      </c>
      <c r="F81" s="16">
        <f xml:space="preserve"> 'FS Sem'!F81</f>
        <v>0</v>
      </c>
      <c r="G81" s="389" t="str">
        <f xml:space="preserve"> 'FS Sem'!G81</f>
        <v>$ 000s</v>
      </c>
      <c r="H81" s="16"/>
      <c r="I81" s="16"/>
      <c r="J81" s="16">
        <f xml:space="preserve"> SUMIFS( 'FS Sem'!$J81:$GJ81, 'FS Sem'!$J$2:$GJ$2, 'FS Ann'!J$2)</f>
        <v>0</v>
      </c>
      <c r="K81" s="16">
        <f xml:space="preserve"> SUMIFS( 'FS Sem'!$J81:$GJ81, 'FS Sem'!$J$2:$GJ$2, 'FS Ann'!K$2)</f>
        <v>0</v>
      </c>
      <c r="L81" s="16">
        <f xml:space="preserve"> SUMIFS( 'FS Sem'!$J81:$GJ81, 'FS Sem'!$J$2:$GJ$2, 'FS Ann'!L$2)</f>
        <v>0</v>
      </c>
      <c r="M81" s="16">
        <f xml:space="preserve"> SUMIFS( 'FS Sem'!$J81:$GJ81, 'FS Sem'!$J$2:$GJ$2, 'FS Ann'!M$2)</f>
        <v>0</v>
      </c>
      <c r="N81" s="16">
        <f xml:space="preserve"> SUMIFS( 'FS Sem'!$J81:$GJ81, 'FS Sem'!$J$2:$GJ$2, 'FS Ann'!N$2)</f>
        <v>0</v>
      </c>
      <c r="O81" s="16">
        <f xml:space="preserve"> SUMIFS( 'FS Sem'!$J81:$GJ81, 'FS Sem'!$J$2:$GJ$2, 'FS Ann'!O$2)</f>
        <v>0</v>
      </c>
      <c r="P81" s="16">
        <f xml:space="preserve"> SUMIFS( 'FS Sem'!$J81:$GJ81, 'FS Sem'!$J$2:$GJ$2, 'FS Ann'!P$2)</f>
        <v>0</v>
      </c>
      <c r="Q81" s="16">
        <f xml:space="preserve"> SUMIFS( 'FS Sem'!$J81:$GJ81, 'FS Sem'!$J$2:$GJ$2, 'FS Ann'!Q$2)</f>
        <v>0</v>
      </c>
      <c r="R81" s="16">
        <f xml:space="preserve"> SUMIFS( 'FS Sem'!$J81:$GJ81, 'FS Sem'!$J$2:$GJ$2, 'FS Ann'!R$2)</f>
        <v>0</v>
      </c>
      <c r="S81" s="16">
        <f xml:space="preserve"> SUMIFS( 'FS Sem'!$J81:$GJ81, 'FS Sem'!$J$2:$GJ$2, 'FS Ann'!S$2)</f>
        <v>0</v>
      </c>
      <c r="T81" s="16">
        <f xml:space="preserve"> SUMIFS( 'FS Sem'!$J81:$GJ81, 'FS Sem'!$J$2:$GJ$2, 'FS Ann'!T$2)</f>
        <v>0</v>
      </c>
      <c r="U81" s="16">
        <f xml:space="preserve"> SUMIFS( 'FS Sem'!$J81:$GJ81, 'FS Sem'!$J$2:$GJ$2, 'FS Ann'!U$2)</f>
        <v>0</v>
      </c>
      <c r="V81" s="16">
        <f xml:space="preserve"> SUMIFS( 'FS Sem'!$J81:$GJ81, 'FS Sem'!$J$2:$GJ$2, 'FS Ann'!V$2)</f>
        <v>0</v>
      </c>
      <c r="W81" s="16">
        <f xml:space="preserve"> SUMIFS( 'FS Sem'!$J81:$GJ81, 'FS Sem'!$J$2:$GJ$2, 'FS Ann'!W$2)</f>
        <v>0</v>
      </c>
      <c r="X81" s="16">
        <f xml:space="preserve"> SUMIFS( 'FS Sem'!$J81:$GJ81, 'FS Sem'!$J$2:$GJ$2, 'FS Ann'!X$2)</f>
        <v>0</v>
      </c>
      <c r="Y81" s="16">
        <f xml:space="preserve"> SUMIFS( 'FS Sem'!$J81:$GJ81, 'FS Sem'!$J$2:$GJ$2, 'FS Ann'!Y$2)</f>
        <v>0</v>
      </c>
      <c r="Z81" s="16">
        <f xml:space="preserve"> SUMIFS( 'FS Sem'!$J81:$GJ81, 'FS Sem'!$J$2:$GJ$2, 'FS Ann'!Z$2)</f>
        <v>0</v>
      </c>
      <c r="AA81" s="16">
        <f xml:space="preserve"> SUMIFS( 'FS Sem'!$J81:$GJ81, 'FS Sem'!$J$2:$GJ$2, 'FS Ann'!AA$2)</f>
        <v>0</v>
      </c>
      <c r="AB81" s="16">
        <f xml:space="preserve"> SUMIFS( 'FS Sem'!$J81:$GJ81, 'FS Sem'!$J$2:$GJ$2, 'FS Ann'!AB$2)</f>
        <v>0</v>
      </c>
      <c r="AC81" s="16">
        <f xml:space="preserve"> SUMIFS( 'FS Sem'!$J81:$GJ81, 'FS Sem'!$J$2:$GJ$2, 'FS Ann'!AC$2)</f>
        <v>0</v>
      </c>
      <c r="AD81" s="16">
        <f xml:space="preserve"> SUMIFS( 'FS Sem'!$J81:$GJ81, 'FS Sem'!$J$2:$GJ$2, 'FS Ann'!AD$2)</f>
        <v>0</v>
      </c>
      <c r="AE81" s="16">
        <f xml:space="preserve"> SUMIFS( 'FS Sem'!$J81:$GJ81, 'FS Sem'!$J$2:$GJ$2, 'FS Ann'!AE$2)</f>
        <v>0</v>
      </c>
      <c r="AF81" s="16">
        <f xml:space="preserve"> SUMIFS( 'FS Sem'!$J81:$GJ81, 'FS Sem'!$J$2:$GJ$2, 'FS Ann'!AF$2)</f>
        <v>0</v>
      </c>
      <c r="AG81" s="16">
        <f xml:space="preserve"> SUMIFS( 'FS Sem'!$J81:$GJ81, 'FS Sem'!$J$2:$GJ$2, 'FS Ann'!AG$2)</f>
        <v>0</v>
      </c>
      <c r="AH81" s="16">
        <f xml:space="preserve"> SUMIFS( 'FS Sem'!$J81:$GJ81, 'FS Sem'!$J$2:$GJ$2, 'FS Ann'!AH$2)</f>
        <v>0</v>
      </c>
      <c r="AI81" s="16">
        <f xml:space="preserve"> SUMIFS( 'FS Sem'!$J81:$GJ81, 'FS Sem'!$J$2:$GJ$2, 'FS Ann'!AI$2)</f>
        <v>0</v>
      </c>
      <c r="AJ81" s="16">
        <f xml:space="preserve"> SUMIFS( 'FS Sem'!$J81:$GJ81, 'FS Sem'!$J$2:$GJ$2, 'FS Ann'!AJ$2)</f>
        <v>0</v>
      </c>
      <c r="AK81" s="16">
        <f xml:space="preserve"> SUMIFS( 'FS Sem'!$J81:$GJ81, 'FS Sem'!$J$2:$GJ$2, 'FS Ann'!AK$2)</f>
        <v>0</v>
      </c>
      <c r="AL81" s="16">
        <f xml:space="preserve"> SUMIFS( 'FS Sem'!$J81:$GJ81, 'FS Sem'!$J$2:$GJ$2, 'FS Ann'!AL$2)</f>
        <v>0</v>
      </c>
      <c r="AM81" s="16">
        <f xml:space="preserve"> SUMIFS( 'FS Sem'!$J81:$GJ81, 'FS Sem'!$J$2:$GJ$2, 'FS Ann'!AM$2)</f>
        <v>0</v>
      </c>
      <c r="AN81" s="16">
        <f xml:space="preserve"> SUMIFS( 'FS Sem'!$J81:$GJ81, 'FS Sem'!$J$2:$GJ$2, 'FS Ann'!AN$2)</f>
        <v>0</v>
      </c>
      <c r="AO81" s="16">
        <f xml:space="preserve"> SUMIFS( 'FS Sem'!$J81:$GJ81, 'FS Sem'!$J$2:$GJ$2, 'FS Ann'!AO$2)</f>
        <v>0</v>
      </c>
      <c r="AP81" s="16">
        <f xml:space="preserve"> SUMIFS( 'FS Sem'!$J81:$GJ81, 'FS Sem'!$J$2:$GJ$2, 'FS Ann'!AP$2)</f>
        <v>0</v>
      </c>
      <c r="AQ81" s="16">
        <f xml:space="preserve"> SUMIFS( 'FS Sem'!$J81:$GJ81, 'FS Sem'!$J$2:$GJ$2, 'FS Ann'!AQ$2)</f>
        <v>0</v>
      </c>
      <c r="AR81" s="16">
        <f xml:space="preserve"> SUMIFS( 'FS Sem'!$J81:$GJ81, 'FS Sem'!$J$2:$GJ$2, 'FS Ann'!AR$2)</f>
        <v>0</v>
      </c>
      <c r="AS81" s="16">
        <f xml:space="preserve"> SUMIFS( 'FS Sem'!$J81:$GJ81, 'FS Sem'!$J$2:$GJ$2, 'FS Ann'!AS$2)</f>
        <v>0</v>
      </c>
      <c r="AT81" s="16">
        <f xml:space="preserve"> SUMIFS( 'FS Sem'!$J81:$GJ81, 'FS Sem'!$J$2:$GJ$2, 'FS Ann'!AT$2)</f>
        <v>0</v>
      </c>
      <c r="AU81" s="16">
        <f xml:space="preserve"> SUMIFS( 'FS Sem'!$J81:$GJ81, 'FS Sem'!$J$2:$GJ$2, 'FS Ann'!AU$2)</f>
        <v>0</v>
      </c>
      <c r="AV81" s="16">
        <f xml:space="preserve"> SUMIFS( 'FS Sem'!$J81:$GJ81, 'FS Sem'!$J$2:$GJ$2, 'FS Ann'!AV$2)</f>
        <v>0</v>
      </c>
      <c r="AW81" s="16">
        <f xml:space="preserve"> SUMIFS( 'FS Sem'!$J81:$GJ81, 'FS Sem'!$J$2:$GJ$2, 'FS Ann'!AW$2)</f>
        <v>0</v>
      </c>
      <c r="AX81" s="16">
        <f xml:space="preserve"> SUMIFS( 'FS Sem'!$J81:$GJ81, 'FS Sem'!$J$2:$GJ$2, 'FS Ann'!AX$2)</f>
        <v>0</v>
      </c>
      <c r="AY81" s="16">
        <f xml:space="preserve"> SUMIFS( 'FS Sem'!$J81:$GJ81, 'FS Sem'!$J$2:$GJ$2, 'FS Ann'!AY$2)</f>
        <v>0</v>
      </c>
      <c r="AZ81" s="16">
        <f xml:space="preserve"> SUMIFS( 'FS Sem'!$J81:$GJ81, 'FS Sem'!$J$2:$GJ$2, 'FS Ann'!AZ$2)</f>
        <v>0</v>
      </c>
      <c r="BA81" s="16">
        <f xml:space="preserve"> SUMIFS( 'FS Sem'!$J81:$GJ81, 'FS Sem'!$J$2:$GJ$2, 'FS Ann'!BA$2)</f>
        <v>0</v>
      </c>
      <c r="BB81" s="16">
        <f xml:space="preserve"> SUMIFS( 'FS Sem'!$J81:$GJ81, 'FS Sem'!$J$2:$GJ$2, 'FS Ann'!BB$2)</f>
        <v>0</v>
      </c>
    </row>
    <row r="82" spans="1:54" outlineLevel="1" x14ac:dyDescent="0.25">
      <c r="A82" s="1"/>
      <c r="B82" s="1"/>
      <c r="C82" s="19"/>
      <c r="D82" s="84"/>
      <c r="E82" s="16" t="str">
        <f xml:space="preserve"> 'FS Sem'!E82</f>
        <v>Accounts receivable balance</v>
      </c>
      <c r="F82" s="16">
        <f xml:space="preserve"> 'FS Sem'!F82</f>
        <v>0</v>
      </c>
      <c r="G82" s="389" t="str">
        <f xml:space="preserve"> 'FS Sem'!G82</f>
        <v>$ 000s</v>
      </c>
      <c r="H82" s="16"/>
      <c r="I82" s="16"/>
      <c r="J82" s="16">
        <f xml:space="preserve"> SUMIFS( 'FS Sem'!$J82:$GJ82, 'FS Sem'!$J$2:$GJ$2, 'FS Ann'!J$2)</f>
        <v>0</v>
      </c>
      <c r="K82" s="16">
        <f xml:space="preserve"> SUMIFS( 'FS Sem'!$J82:$GJ82, 'FS Sem'!$J$2:$GJ$2, 'FS Ann'!K$2)</f>
        <v>0</v>
      </c>
      <c r="L82" s="16">
        <f xml:space="preserve"> SUMIFS( 'FS Sem'!$J82:$GJ82, 'FS Sem'!$J$2:$GJ$2, 'FS Ann'!L$2)</f>
        <v>0</v>
      </c>
      <c r="M82" s="16">
        <f xml:space="preserve"> SUMIFS( 'FS Sem'!$J82:$GJ82, 'FS Sem'!$J$2:$GJ$2, 'FS Ann'!M$2)</f>
        <v>5242.4831324938732</v>
      </c>
      <c r="N82" s="16">
        <f xml:space="preserve"> SUMIFS( 'FS Sem'!$J82:$GJ82, 'FS Sem'!$J$2:$GJ$2, 'FS Ann'!N$2)</f>
        <v>5232.0190943052621</v>
      </c>
      <c r="O82" s="16">
        <f xml:space="preserve"> SUMIFS( 'FS Sem'!$J82:$GJ82, 'FS Sem'!$J$2:$GJ$2, 'FS Ann'!O$2)</f>
        <v>5221.5759424204225</v>
      </c>
      <c r="P82" s="16">
        <f xml:space="preserve"> SUMIFS( 'FS Sem'!$J82:$GJ82, 'FS Sem'!$J$2:$GJ$2, 'FS Ann'!P$2)</f>
        <v>5211.1536351501236</v>
      </c>
      <c r="Q82" s="16">
        <f xml:space="preserve"> SUMIFS( 'FS Sem'!$J82:$GJ82, 'FS Sem'!$J$2:$GJ$2, 'FS Ann'!Q$2)</f>
        <v>5200.7521308883443</v>
      </c>
      <c r="R82" s="16">
        <f xml:space="preserve"> SUMIFS( 'FS Sem'!$J82:$GJ82, 'FS Sem'!$J$2:$GJ$2, 'FS Ann'!R$2)</f>
        <v>5190.3713881121184</v>
      </c>
      <c r="S82" s="16">
        <f xml:space="preserve"> SUMIFS( 'FS Sem'!$J82:$GJ82, 'FS Sem'!$J$2:$GJ$2, 'FS Ann'!S$2)</f>
        <v>5180.0113653813569</v>
      </c>
      <c r="T82" s="16">
        <f xml:space="preserve"> SUMIFS( 'FS Sem'!$J82:$GJ82, 'FS Sem'!$J$2:$GJ$2, 'FS Ann'!T$2)</f>
        <v>5169.6720213386798</v>
      </c>
      <c r="U82" s="16">
        <f xml:space="preserve"> SUMIFS( 'FS Sem'!$J82:$GJ82, 'FS Sem'!$J$2:$GJ$2, 'FS Ann'!U$2)</f>
        <v>5159.3533147092639</v>
      </c>
      <c r="V82" s="16">
        <f xml:space="preserve"> SUMIFS( 'FS Sem'!$J82:$GJ82, 'FS Sem'!$J$2:$GJ$2, 'FS Ann'!V$2)</f>
        <v>5149.055204300661</v>
      </c>
      <c r="W82" s="16">
        <f xml:space="preserve"> SUMIFS( 'FS Sem'!$J82:$GJ82, 'FS Sem'!$J$2:$GJ$2, 'FS Ann'!W$2)</f>
        <v>5138.7776490026554</v>
      </c>
      <c r="X82" s="16">
        <f xml:space="preserve"> SUMIFS( 'FS Sem'!$J82:$GJ82, 'FS Sem'!$J$2:$GJ$2, 'FS Ann'!X$2)</f>
        <v>5128.5206077870826</v>
      </c>
      <c r="Y82" s="16">
        <f xml:space="preserve"> SUMIFS( 'FS Sem'!$J82:$GJ82, 'FS Sem'!$J$2:$GJ$2, 'FS Ann'!Y$2)</f>
        <v>5118.2840397076689</v>
      </c>
      <c r="Z82" s="16">
        <f xml:space="preserve"> SUMIFS( 'FS Sem'!$J82:$GJ82, 'FS Sem'!$J$2:$GJ$2, 'FS Ann'!Z$2)</f>
        <v>5108.0679038998678</v>
      </c>
      <c r="AA82" s="16">
        <f xml:space="preserve"> SUMIFS( 'FS Sem'!$J82:$GJ82, 'FS Sem'!$J$2:$GJ$2, 'FS Ann'!AA$2)</f>
        <v>5097.8721595807074</v>
      </c>
      <c r="AB82" s="16">
        <f xml:space="preserve"> SUMIFS( 'FS Sem'!$J82:$GJ82, 'FS Sem'!$J$2:$GJ$2, 'FS Ann'!AB$2)</f>
        <v>5087.696766048608</v>
      </c>
      <c r="AC82" s="16">
        <f xml:space="preserve"> SUMIFS( 'FS Sem'!$J82:$GJ82, 'FS Sem'!$J$2:$GJ$2, 'FS Ann'!AC$2)</f>
        <v>5077.5416826832443</v>
      </c>
      <c r="AD82" s="16">
        <f xml:space="preserve"> SUMIFS( 'FS Sem'!$J82:$GJ82, 'FS Sem'!$J$2:$GJ$2, 'FS Ann'!AD$2)</f>
        <v>5067.4068689453525</v>
      </c>
      <c r="AE82" s="16">
        <f xml:space="preserve"> SUMIFS( 'FS Sem'!$J82:$GJ82, 'FS Sem'!$J$2:$GJ$2, 'FS Ann'!AE$2)</f>
        <v>5057.2922843765991</v>
      </c>
      <c r="AF82" s="16">
        <f xml:space="preserve"> SUMIFS( 'FS Sem'!$J82:$GJ82, 'FS Sem'!$J$2:$GJ$2, 'FS Ann'!AF$2)</f>
        <v>5047.1978885993994</v>
      </c>
      <c r="AG82" s="16">
        <f xml:space="preserve"> SUMIFS( 'FS Sem'!$J82:$GJ82, 'FS Sem'!$J$2:$GJ$2, 'FS Ann'!AG$2)</f>
        <v>0</v>
      </c>
      <c r="AH82" s="16">
        <f xml:space="preserve"> SUMIFS( 'FS Sem'!$J82:$GJ82, 'FS Sem'!$J$2:$GJ$2, 'FS Ann'!AH$2)</f>
        <v>0</v>
      </c>
      <c r="AI82" s="16">
        <f xml:space="preserve"> SUMIFS( 'FS Sem'!$J82:$GJ82, 'FS Sem'!$J$2:$GJ$2, 'FS Ann'!AI$2)</f>
        <v>0</v>
      </c>
      <c r="AJ82" s="16">
        <f xml:space="preserve"> SUMIFS( 'FS Sem'!$J82:$GJ82, 'FS Sem'!$J$2:$GJ$2, 'FS Ann'!AJ$2)</f>
        <v>0</v>
      </c>
      <c r="AK82" s="16">
        <f xml:space="preserve"> SUMIFS( 'FS Sem'!$J82:$GJ82, 'FS Sem'!$J$2:$GJ$2, 'FS Ann'!AK$2)</f>
        <v>0</v>
      </c>
      <c r="AL82" s="16">
        <f xml:space="preserve"> SUMIFS( 'FS Sem'!$J82:$GJ82, 'FS Sem'!$J$2:$GJ$2, 'FS Ann'!AL$2)</f>
        <v>0</v>
      </c>
      <c r="AM82" s="16">
        <f xml:space="preserve"> SUMIFS( 'FS Sem'!$J82:$GJ82, 'FS Sem'!$J$2:$GJ$2, 'FS Ann'!AM$2)</f>
        <v>0</v>
      </c>
      <c r="AN82" s="16">
        <f xml:space="preserve"> SUMIFS( 'FS Sem'!$J82:$GJ82, 'FS Sem'!$J$2:$GJ$2, 'FS Ann'!AN$2)</f>
        <v>0</v>
      </c>
      <c r="AO82" s="16">
        <f xml:space="preserve"> SUMIFS( 'FS Sem'!$J82:$GJ82, 'FS Sem'!$J$2:$GJ$2, 'FS Ann'!AO$2)</f>
        <v>0</v>
      </c>
      <c r="AP82" s="16">
        <f xml:space="preserve"> SUMIFS( 'FS Sem'!$J82:$GJ82, 'FS Sem'!$J$2:$GJ$2, 'FS Ann'!AP$2)</f>
        <v>0</v>
      </c>
      <c r="AQ82" s="16">
        <f xml:space="preserve"> SUMIFS( 'FS Sem'!$J82:$GJ82, 'FS Sem'!$J$2:$GJ$2, 'FS Ann'!AQ$2)</f>
        <v>0</v>
      </c>
      <c r="AR82" s="16">
        <f xml:space="preserve"> SUMIFS( 'FS Sem'!$J82:$GJ82, 'FS Sem'!$J$2:$GJ$2, 'FS Ann'!AR$2)</f>
        <v>0</v>
      </c>
      <c r="AS82" s="16">
        <f xml:space="preserve"> SUMIFS( 'FS Sem'!$J82:$GJ82, 'FS Sem'!$J$2:$GJ$2, 'FS Ann'!AS$2)</f>
        <v>0</v>
      </c>
      <c r="AT82" s="16">
        <f xml:space="preserve"> SUMIFS( 'FS Sem'!$J82:$GJ82, 'FS Sem'!$J$2:$GJ$2, 'FS Ann'!AT$2)</f>
        <v>0</v>
      </c>
      <c r="AU82" s="16">
        <f xml:space="preserve"> SUMIFS( 'FS Sem'!$J82:$GJ82, 'FS Sem'!$J$2:$GJ$2, 'FS Ann'!AU$2)</f>
        <v>0</v>
      </c>
      <c r="AV82" s="16">
        <f xml:space="preserve"> SUMIFS( 'FS Sem'!$J82:$GJ82, 'FS Sem'!$J$2:$GJ$2, 'FS Ann'!AV$2)</f>
        <v>0</v>
      </c>
      <c r="AW82" s="16">
        <f xml:space="preserve"> SUMIFS( 'FS Sem'!$J82:$GJ82, 'FS Sem'!$J$2:$GJ$2, 'FS Ann'!AW$2)</f>
        <v>0</v>
      </c>
      <c r="AX82" s="16">
        <f xml:space="preserve"> SUMIFS( 'FS Sem'!$J82:$GJ82, 'FS Sem'!$J$2:$GJ$2, 'FS Ann'!AX$2)</f>
        <v>0</v>
      </c>
      <c r="AY82" s="16">
        <f xml:space="preserve"> SUMIFS( 'FS Sem'!$J82:$GJ82, 'FS Sem'!$J$2:$GJ$2, 'FS Ann'!AY$2)</f>
        <v>0</v>
      </c>
      <c r="AZ82" s="16">
        <f xml:space="preserve"> SUMIFS( 'FS Sem'!$J82:$GJ82, 'FS Sem'!$J$2:$GJ$2, 'FS Ann'!AZ$2)</f>
        <v>0</v>
      </c>
      <c r="BA82" s="16">
        <f xml:space="preserve"> SUMIFS( 'FS Sem'!$J82:$GJ82, 'FS Sem'!$J$2:$GJ$2, 'FS Ann'!BA$2)</f>
        <v>0</v>
      </c>
      <c r="BB82" s="16">
        <f xml:space="preserve"> SUMIFS( 'FS Sem'!$J82:$GJ82, 'FS Sem'!$J$2:$GJ$2, 'FS Ann'!BB$2)</f>
        <v>0</v>
      </c>
    </row>
    <row r="83" spans="1:54" outlineLevel="1" x14ac:dyDescent="0.25">
      <c r="A83" s="1"/>
      <c r="B83" s="1"/>
      <c r="C83" s="19"/>
      <c r="D83" s="84"/>
      <c r="E83" s="16" t="str">
        <f xml:space="preserve"> 'FS Sem'!E83</f>
        <v>DSRA balance</v>
      </c>
      <c r="F83" s="16">
        <f xml:space="preserve"> 'FS Sem'!F83</f>
        <v>0</v>
      </c>
      <c r="G83" s="389" t="str">
        <f xml:space="preserve"> 'FS Sem'!G83</f>
        <v>$ 000s</v>
      </c>
      <c r="H83" s="16"/>
      <c r="I83" s="16"/>
      <c r="J83" s="16">
        <f xml:space="preserve"> SUMIFS( 'FS Sem'!$J83:$GJ83, 'FS Sem'!$J$2:$GJ$2, 'FS Ann'!J$2)</f>
        <v>0</v>
      </c>
      <c r="K83" s="16">
        <f xml:space="preserve"> SUMIFS( 'FS Sem'!$J83:$GJ83, 'FS Sem'!$J$2:$GJ$2, 'FS Ann'!K$2)</f>
        <v>0</v>
      </c>
      <c r="L83" s="16">
        <f xml:space="preserve"> SUMIFS( 'FS Sem'!$J83:$GJ83, 'FS Sem'!$J$2:$GJ$2, 'FS Ann'!L$2)</f>
        <v>0</v>
      </c>
      <c r="M83" s="16">
        <f xml:space="preserve"> SUMIFS( 'FS Sem'!$J83:$GJ83, 'FS Sem'!$J$2:$GJ$2, 'FS Ann'!M$2)</f>
        <v>11772.218053613331</v>
      </c>
      <c r="N83" s="16">
        <f xml:space="preserve"> SUMIFS( 'FS Sem'!$J83:$GJ83, 'FS Sem'!$J$2:$GJ$2, 'FS Ann'!N$2)</f>
        <v>11675.389110928336</v>
      </c>
      <c r="O83" s="16">
        <f xml:space="preserve"> SUMIFS( 'FS Sem'!$J83:$GJ83, 'FS Sem'!$J$2:$GJ$2, 'FS Ann'!O$2)</f>
        <v>11573.03328335414</v>
      </c>
      <c r="P83" s="16">
        <f xml:space="preserve"> SUMIFS( 'FS Sem'!$J83:$GJ83, 'FS Sem'!$J$2:$GJ$2, 'FS Ann'!P$2)</f>
        <v>11469.300725675148</v>
      </c>
      <c r="Q83" s="16">
        <f xml:space="preserve"> SUMIFS( 'FS Sem'!$J83:$GJ83, 'FS Sem'!$J$2:$GJ$2, 'FS Ann'!Q$2)</f>
        <v>11363.98050851219</v>
      </c>
      <c r="R83" s="16">
        <f xml:space="preserve"> SUMIFS( 'FS Sem'!$J83:$GJ83, 'FS Sem'!$J$2:$GJ$2, 'FS Ann'!R$2)</f>
        <v>11257.378292676698</v>
      </c>
      <c r="S83" s="16">
        <f xml:space="preserve"> SUMIFS( 'FS Sem'!$J83:$GJ83, 'FS Sem'!$J$2:$GJ$2, 'FS Ann'!S$2)</f>
        <v>11149.335776622114</v>
      </c>
      <c r="T83" s="16">
        <f xml:space="preserve"> SUMIFS( 'FS Sem'!$J83:$GJ83, 'FS Sem'!$J$2:$GJ$2, 'FS Ann'!T$2)</f>
        <v>11039.797460310123</v>
      </c>
      <c r="U83" s="16">
        <f xml:space="preserve"> SUMIFS( 'FS Sem'!$J83:$GJ83, 'FS Sem'!$J$2:$GJ$2, 'FS Ann'!U$2)</f>
        <v>10928.535025592799</v>
      </c>
      <c r="V83" s="16">
        <f xml:space="preserve"> SUMIFS( 'FS Sem'!$J83:$GJ83, 'FS Sem'!$J$2:$GJ$2, 'FS Ann'!V$2)</f>
        <v>10815.879358474273</v>
      </c>
      <c r="W83" s="16">
        <f xml:space="preserve"> SUMIFS( 'FS Sem'!$J83:$GJ83, 'FS Sem'!$J$2:$GJ$2, 'FS Ann'!W$2)</f>
        <v>10701.659109912049</v>
      </c>
      <c r="X83" s="16">
        <f xml:space="preserve"> SUMIFS( 'FS Sem'!$J83:$GJ83, 'FS Sem'!$J$2:$GJ$2, 'FS Ann'!X$2)</f>
        <v>10585.814212537724</v>
      </c>
      <c r="Y83" s="16">
        <f xml:space="preserve"> SUMIFS( 'FS Sem'!$J83:$GJ83, 'FS Sem'!$J$2:$GJ$2, 'FS Ann'!Y$2)</f>
        <v>10468.097524932225</v>
      </c>
      <c r="Z83" s="16">
        <f xml:space="preserve"> SUMIFS( 'FS Sem'!$J83:$GJ83, 'FS Sem'!$J$2:$GJ$2, 'FS Ann'!Z$2)</f>
        <v>10348.867239053649</v>
      </c>
      <c r="AA83" s="16">
        <f xml:space="preserve"> SUMIFS( 'FS Sem'!$J83:$GJ83, 'FS Sem'!$J$2:$GJ$2, 'FS Ann'!AA$2)</f>
        <v>10227.937881976981</v>
      </c>
      <c r="AB83" s="16">
        <f xml:space="preserve"> SUMIFS( 'FS Sem'!$J83:$GJ83, 'FS Sem'!$J$2:$GJ$2, 'FS Ann'!AB$2)</f>
        <v>10105.2444421537</v>
      </c>
      <c r="AC83" s="16">
        <f xml:space="preserve"> SUMIFS( 'FS Sem'!$J83:$GJ83, 'FS Sem'!$J$2:$GJ$2, 'FS Ann'!AC$2)</f>
        <v>4981.4522714364975</v>
      </c>
      <c r="AD83" s="16">
        <f xml:space="preserve"> SUMIFS( 'FS Sem'!$J83:$GJ83, 'FS Sem'!$J$2:$GJ$2, 'FS Ann'!AD$2)</f>
        <v>0</v>
      </c>
      <c r="AE83" s="16">
        <f xml:space="preserve"> SUMIFS( 'FS Sem'!$J83:$GJ83, 'FS Sem'!$J$2:$GJ$2, 'FS Ann'!AE$2)</f>
        <v>0</v>
      </c>
      <c r="AF83" s="16">
        <f xml:space="preserve"> SUMIFS( 'FS Sem'!$J83:$GJ83, 'FS Sem'!$J$2:$GJ$2, 'FS Ann'!AF$2)</f>
        <v>0</v>
      </c>
      <c r="AG83" s="16">
        <f xml:space="preserve"> SUMIFS( 'FS Sem'!$J83:$GJ83, 'FS Sem'!$J$2:$GJ$2, 'FS Ann'!AG$2)</f>
        <v>0</v>
      </c>
      <c r="AH83" s="16">
        <f xml:space="preserve"> SUMIFS( 'FS Sem'!$J83:$GJ83, 'FS Sem'!$J$2:$GJ$2, 'FS Ann'!AH$2)</f>
        <v>0</v>
      </c>
      <c r="AI83" s="16">
        <f xml:space="preserve"> SUMIFS( 'FS Sem'!$J83:$GJ83, 'FS Sem'!$J$2:$GJ$2, 'FS Ann'!AI$2)</f>
        <v>0</v>
      </c>
      <c r="AJ83" s="16">
        <f xml:space="preserve"> SUMIFS( 'FS Sem'!$J83:$GJ83, 'FS Sem'!$J$2:$GJ$2, 'FS Ann'!AJ$2)</f>
        <v>0</v>
      </c>
      <c r="AK83" s="16">
        <f xml:space="preserve"> SUMIFS( 'FS Sem'!$J83:$GJ83, 'FS Sem'!$J$2:$GJ$2, 'FS Ann'!AK$2)</f>
        <v>0</v>
      </c>
      <c r="AL83" s="16">
        <f xml:space="preserve"> SUMIFS( 'FS Sem'!$J83:$GJ83, 'FS Sem'!$J$2:$GJ$2, 'FS Ann'!AL$2)</f>
        <v>0</v>
      </c>
      <c r="AM83" s="16">
        <f xml:space="preserve"> SUMIFS( 'FS Sem'!$J83:$GJ83, 'FS Sem'!$J$2:$GJ$2, 'FS Ann'!AM$2)</f>
        <v>0</v>
      </c>
      <c r="AN83" s="16">
        <f xml:space="preserve"> SUMIFS( 'FS Sem'!$J83:$GJ83, 'FS Sem'!$J$2:$GJ$2, 'FS Ann'!AN$2)</f>
        <v>0</v>
      </c>
      <c r="AO83" s="16">
        <f xml:space="preserve"> SUMIFS( 'FS Sem'!$J83:$GJ83, 'FS Sem'!$J$2:$GJ$2, 'FS Ann'!AO$2)</f>
        <v>0</v>
      </c>
      <c r="AP83" s="16">
        <f xml:space="preserve"> SUMIFS( 'FS Sem'!$J83:$GJ83, 'FS Sem'!$J$2:$GJ$2, 'FS Ann'!AP$2)</f>
        <v>0</v>
      </c>
      <c r="AQ83" s="16">
        <f xml:space="preserve"> SUMIFS( 'FS Sem'!$J83:$GJ83, 'FS Sem'!$J$2:$GJ$2, 'FS Ann'!AQ$2)</f>
        <v>0</v>
      </c>
      <c r="AR83" s="16">
        <f xml:space="preserve"> SUMIFS( 'FS Sem'!$J83:$GJ83, 'FS Sem'!$J$2:$GJ$2, 'FS Ann'!AR$2)</f>
        <v>0</v>
      </c>
      <c r="AS83" s="16">
        <f xml:space="preserve"> SUMIFS( 'FS Sem'!$J83:$GJ83, 'FS Sem'!$J$2:$GJ$2, 'FS Ann'!AS$2)</f>
        <v>0</v>
      </c>
      <c r="AT83" s="16">
        <f xml:space="preserve"> SUMIFS( 'FS Sem'!$J83:$GJ83, 'FS Sem'!$J$2:$GJ$2, 'FS Ann'!AT$2)</f>
        <v>0</v>
      </c>
      <c r="AU83" s="16">
        <f xml:space="preserve"> SUMIFS( 'FS Sem'!$J83:$GJ83, 'FS Sem'!$J$2:$GJ$2, 'FS Ann'!AU$2)</f>
        <v>0</v>
      </c>
      <c r="AV83" s="16">
        <f xml:space="preserve"> SUMIFS( 'FS Sem'!$J83:$GJ83, 'FS Sem'!$J$2:$GJ$2, 'FS Ann'!AV$2)</f>
        <v>0</v>
      </c>
      <c r="AW83" s="16">
        <f xml:space="preserve"> SUMIFS( 'FS Sem'!$J83:$GJ83, 'FS Sem'!$J$2:$GJ$2, 'FS Ann'!AW$2)</f>
        <v>0</v>
      </c>
      <c r="AX83" s="16">
        <f xml:space="preserve"> SUMIFS( 'FS Sem'!$J83:$GJ83, 'FS Sem'!$J$2:$GJ$2, 'FS Ann'!AX$2)</f>
        <v>0</v>
      </c>
      <c r="AY83" s="16">
        <f xml:space="preserve"> SUMIFS( 'FS Sem'!$J83:$GJ83, 'FS Sem'!$J$2:$GJ$2, 'FS Ann'!AY$2)</f>
        <v>0</v>
      </c>
      <c r="AZ83" s="16">
        <f xml:space="preserve"> SUMIFS( 'FS Sem'!$J83:$GJ83, 'FS Sem'!$J$2:$GJ$2, 'FS Ann'!AZ$2)</f>
        <v>0</v>
      </c>
      <c r="BA83" s="16">
        <f xml:space="preserve"> SUMIFS( 'FS Sem'!$J83:$GJ83, 'FS Sem'!$J$2:$GJ$2, 'FS Ann'!BA$2)</f>
        <v>0</v>
      </c>
      <c r="BB83" s="16">
        <f xml:space="preserve"> SUMIFS( 'FS Sem'!$J83:$GJ83, 'FS Sem'!$J$2:$GJ$2, 'FS Ann'!BB$2)</f>
        <v>0</v>
      </c>
    </row>
    <row r="84" spans="1:54" outlineLevel="1" x14ac:dyDescent="0.25">
      <c r="A84" s="1"/>
      <c r="B84" s="1"/>
      <c r="C84" s="19"/>
      <c r="D84" s="84"/>
      <c r="E84" s="85" t="s">
        <v>58</v>
      </c>
      <c r="F84" s="85"/>
      <c r="G84" s="331" t="str">
        <f>SMU</f>
        <v>$ 000s</v>
      </c>
      <c r="H84" s="85"/>
      <c r="I84" s="85"/>
      <c r="J84" s="85">
        <f t="shared" ref="J84:BB84" si="22">SUM(J80:J83)</f>
        <v>0</v>
      </c>
      <c r="K84" s="85">
        <f t="shared" si="22"/>
        <v>6.8687391067214776E-3</v>
      </c>
      <c r="L84" s="85">
        <f t="shared" si="22"/>
        <v>8.2159058401884977E-3</v>
      </c>
      <c r="M84" s="85">
        <f t="shared" si="22"/>
        <v>17014.701186107202</v>
      </c>
      <c r="N84" s="85">
        <f t="shared" si="22"/>
        <v>16907.408205233598</v>
      </c>
      <c r="O84" s="85">
        <f t="shared" si="22"/>
        <v>16794.609225774562</v>
      </c>
      <c r="P84" s="85">
        <f t="shared" si="22"/>
        <v>16680.454360825272</v>
      </c>
      <c r="Q84" s="85">
        <f t="shared" si="22"/>
        <v>16564.732639400536</v>
      </c>
      <c r="R84" s="85">
        <f t="shared" si="22"/>
        <v>16447.749680788816</v>
      </c>
      <c r="S84" s="85">
        <f t="shared" si="22"/>
        <v>16329.347142003471</v>
      </c>
      <c r="T84" s="85">
        <f t="shared" si="22"/>
        <v>16209.469481648803</v>
      </c>
      <c r="U84" s="85">
        <f t="shared" si="22"/>
        <v>16087.888340302063</v>
      </c>
      <c r="V84" s="85">
        <f t="shared" si="22"/>
        <v>15964.934562774934</v>
      </c>
      <c r="W84" s="85">
        <f t="shared" si="22"/>
        <v>15840.436758914704</v>
      </c>
      <c r="X84" s="85">
        <f t="shared" si="22"/>
        <v>15714.334820324806</v>
      </c>
      <c r="Y84" s="85">
        <f t="shared" si="22"/>
        <v>15586.381564639894</v>
      </c>
      <c r="Z84" s="85">
        <f t="shared" si="22"/>
        <v>15456.935142953516</v>
      </c>
      <c r="AA84" s="85">
        <f t="shared" si="22"/>
        <v>15325.810041557688</v>
      </c>
      <c r="AB84" s="85">
        <f t="shared" si="22"/>
        <v>15192.941208202308</v>
      </c>
      <c r="AC84" s="85">
        <f t="shared" si="22"/>
        <v>10058.993954119742</v>
      </c>
      <c r="AD84" s="85">
        <f t="shared" si="22"/>
        <v>5067.4068689453525</v>
      </c>
      <c r="AE84" s="85">
        <f t="shared" si="22"/>
        <v>5057.2922843765991</v>
      </c>
      <c r="AF84" s="85">
        <f t="shared" si="22"/>
        <v>5047.1978885993994</v>
      </c>
      <c r="AG84" s="85">
        <f t="shared" si="22"/>
        <v>8.0035533756017685E-11</v>
      </c>
      <c r="AH84" s="85">
        <f t="shared" si="22"/>
        <v>8.0035533756017685E-11</v>
      </c>
      <c r="AI84" s="85">
        <f t="shared" si="22"/>
        <v>8.0035533756017685E-11</v>
      </c>
      <c r="AJ84" s="85">
        <f t="shared" si="22"/>
        <v>8.0035533756017685E-11</v>
      </c>
      <c r="AK84" s="85">
        <f t="shared" si="22"/>
        <v>8.0035533756017685E-11</v>
      </c>
      <c r="AL84" s="85">
        <f t="shared" si="22"/>
        <v>8.0035533756017685E-11</v>
      </c>
      <c r="AM84" s="85">
        <f t="shared" si="22"/>
        <v>8.0035533756017685E-11</v>
      </c>
      <c r="AN84" s="85">
        <f t="shared" si="22"/>
        <v>8.0035533756017685E-11</v>
      </c>
      <c r="AO84" s="85">
        <f t="shared" si="22"/>
        <v>8.0035533756017685E-11</v>
      </c>
      <c r="AP84" s="85">
        <f t="shared" si="22"/>
        <v>8.0035533756017685E-11</v>
      </c>
      <c r="AQ84" s="85">
        <f t="shared" si="22"/>
        <v>8.0035533756017685E-11</v>
      </c>
      <c r="AR84" s="85">
        <f t="shared" si="22"/>
        <v>8.0035533756017685E-11</v>
      </c>
      <c r="AS84" s="85">
        <f t="shared" si="22"/>
        <v>8.0035533756017685E-11</v>
      </c>
      <c r="AT84" s="85">
        <f t="shared" si="22"/>
        <v>8.0035533756017685E-11</v>
      </c>
      <c r="AU84" s="85">
        <f t="shared" si="22"/>
        <v>8.0035533756017685E-11</v>
      </c>
      <c r="AV84" s="85">
        <f t="shared" si="22"/>
        <v>8.0035533756017685E-11</v>
      </c>
      <c r="AW84" s="85">
        <f t="shared" si="22"/>
        <v>8.0035533756017685E-11</v>
      </c>
      <c r="AX84" s="85">
        <f t="shared" si="22"/>
        <v>8.0035533756017685E-11</v>
      </c>
      <c r="AY84" s="85">
        <f t="shared" si="22"/>
        <v>8.0035533756017685E-11</v>
      </c>
      <c r="AZ84" s="85">
        <f t="shared" si="22"/>
        <v>8.0035533756017685E-11</v>
      </c>
      <c r="BA84" s="85">
        <f t="shared" si="22"/>
        <v>8.0035533756017685E-11</v>
      </c>
      <c r="BB84" s="85">
        <f t="shared" si="22"/>
        <v>8.0035533756017685E-11</v>
      </c>
    </row>
    <row r="85" spans="1:54" outlineLevel="1" x14ac:dyDescent="0.25">
      <c r="A85" s="1"/>
      <c r="B85" s="1"/>
      <c r="C85" s="19"/>
      <c r="D85" s="84"/>
      <c r="E85" s="16"/>
      <c r="F85" s="16"/>
      <c r="G85" s="389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outlineLevel="1" x14ac:dyDescent="0.25">
      <c r="A86" s="1"/>
      <c r="B86" s="1"/>
      <c r="C86" s="19"/>
      <c r="D86" s="84"/>
      <c r="E86" s="85" t="s">
        <v>59</v>
      </c>
      <c r="F86" s="85"/>
      <c r="G86" s="331" t="str">
        <f>SMU</f>
        <v>$ 000s</v>
      </c>
      <c r="H86" s="85"/>
      <c r="I86" s="85"/>
      <c r="J86" s="85">
        <f t="shared" ref="J86:BB86" si="23" xml:space="preserve"> J84 + J77</f>
        <v>0</v>
      </c>
      <c r="K86" s="85">
        <f t="shared" si="23"/>
        <v>110605.14466572602</v>
      </c>
      <c r="L86" s="85">
        <f t="shared" si="23"/>
        <v>260360.88192583746</v>
      </c>
      <c r="M86" s="85">
        <f t="shared" si="23"/>
        <v>344175.32387557183</v>
      </c>
      <c r="N86" s="85">
        <f t="shared" si="23"/>
        <v>324240.11436806398</v>
      </c>
      <c r="O86" s="85">
        <f t="shared" si="23"/>
        <v>304299.39886197075</v>
      </c>
      <c r="P86" s="85">
        <f t="shared" si="23"/>
        <v>284357.32747038722</v>
      </c>
      <c r="Q86" s="85">
        <f t="shared" si="23"/>
        <v>264413.68922232819</v>
      </c>
      <c r="R86" s="85">
        <f t="shared" si="23"/>
        <v>244468.78973708223</v>
      </c>
      <c r="S86" s="85">
        <f t="shared" si="23"/>
        <v>224522.47067166265</v>
      </c>
      <c r="T86" s="85">
        <f t="shared" si="23"/>
        <v>204574.67648467372</v>
      </c>
      <c r="U86" s="85">
        <f t="shared" si="23"/>
        <v>184625.17881669279</v>
      </c>
      <c r="V86" s="85">
        <f t="shared" si="23"/>
        <v>164674.3085125314</v>
      </c>
      <c r="W86" s="85">
        <f t="shared" si="23"/>
        <v>144721.89418203695</v>
      </c>
      <c r="X86" s="85">
        <f t="shared" si="23"/>
        <v>124767.87571681284</v>
      </c>
      <c r="Y86" s="85">
        <f t="shared" si="23"/>
        <v>104812.00593449373</v>
      </c>
      <c r="Z86" s="85">
        <f t="shared" si="23"/>
        <v>84854.64298617313</v>
      </c>
      <c r="AA86" s="85">
        <f t="shared" si="23"/>
        <v>64895.601358143089</v>
      </c>
      <c r="AB86" s="85">
        <f t="shared" si="23"/>
        <v>44934.815998153492</v>
      </c>
      <c r="AC86" s="85">
        <f t="shared" si="23"/>
        <v>19972.952217436708</v>
      </c>
      <c r="AD86" s="85">
        <f t="shared" si="23"/>
        <v>5067.4068689452079</v>
      </c>
      <c r="AE86" s="85">
        <f t="shared" si="23"/>
        <v>5057.2922843764545</v>
      </c>
      <c r="AF86" s="85">
        <f t="shared" si="23"/>
        <v>5047.1978885992548</v>
      </c>
      <c r="AG86" s="85">
        <f t="shared" si="23"/>
        <v>-6.4346750150434673E-11</v>
      </c>
      <c r="AH86" s="85">
        <f t="shared" si="23"/>
        <v>-6.4346750150434673E-11</v>
      </c>
      <c r="AI86" s="85">
        <f t="shared" si="23"/>
        <v>-6.4346750150434673E-11</v>
      </c>
      <c r="AJ86" s="85">
        <f t="shared" si="23"/>
        <v>-6.4346750150434673E-11</v>
      </c>
      <c r="AK86" s="85">
        <f t="shared" si="23"/>
        <v>-6.4346750150434673E-11</v>
      </c>
      <c r="AL86" s="85">
        <f t="shared" si="23"/>
        <v>-6.4346750150434673E-11</v>
      </c>
      <c r="AM86" s="85">
        <f t="shared" si="23"/>
        <v>-6.4346750150434673E-11</v>
      </c>
      <c r="AN86" s="85">
        <f t="shared" si="23"/>
        <v>-6.4346750150434673E-11</v>
      </c>
      <c r="AO86" s="85">
        <f t="shared" si="23"/>
        <v>-6.4346750150434673E-11</v>
      </c>
      <c r="AP86" s="85">
        <f t="shared" si="23"/>
        <v>-6.4346750150434673E-11</v>
      </c>
      <c r="AQ86" s="85">
        <f t="shared" si="23"/>
        <v>-6.4346750150434673E-11</v>
      </c>
      <c r="AR86" s="85">
        <f t="shared" si="23"/>
        <v>-6.4346750150434673E-11</v>
      </c>
      <c r="AS86" s="85">
        <f t="shared" si="23"/>
        <v>-6.4346750150434673E-11</v>
      </c>
      <c r="AT86" s="85">
        <f t="shared" si="23"/>
        <v>-6.4346750150434673E-11</v>
      </c>
      <c r="AU86" s="85">
        <f t="shared" si="23"/>
        <v>-6.4346750150434673E-11</v>
      </c>
      <c r="AV86" s="85">
        <f t="shared" si="23"/>
        <v>-6.4346750150434673E-11</v>
      </c>
      <c r="AW86" s="85">
        <f t="shared" si="23"/>
        <v>-6.4346750150434673E-11</v>
      </c>
      <c r="AX86" s="85">
        <f t="shared" si="23"/>
        <v>-6.4346750150434673E-11</v>
      </c>
      <c r="AY86" s="85">
        <f t="shared" si="23"/>
        <v>-6.4346750150434673E-11</v>
      </c>
      <c r="AZ86" s="85">
        <f t="shared" si="23"/>
        <v>-6.4346750150434673E-11</v>
      </c>
      <c r="BA86" s="85">
        <f t="shared" si="23"/>
        <v>-6.4346750150434673E-11</v>
      </c>
      <c r="BB86" s="85">
        <f t="shared" si="23"/>
        <v>-6.4346750150434673E-11</v>
      </c>
    </row>
    <row r="87" spans="1:54" outlineLevel="1" x14ac:dyDescent="0.25">
      <c r="A87" s="1"/>
      <c r="B87" s="1"/>
      <c r="C87" s="19"/>
      <c r="D87" s="84"/>
      <c r="E87" s="16"/>
      <c r="F87" s="16"/>
      <c r="G87" s="389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outlineLevel="1" x14ac:dyDescent="0.25">
      <c r="A88" s="1"/>
      <c r="B88" s="1"/>
      <c r="C88" s="19"/>
      <c r="D88" s="84"/>
      <c r="E88" s="16" t="str">
        <f xml:space="preserve"> 'FS Sem'!E88</f>
        <v>Accounts payable balance</v>
      </c>
      <c r="F88" s="16">
        <f xml:space="preserve"> 'FS Sem'!F88</f>
        <v>0</v>
      </c>
      <c r="G88" s="389" t="str">
        <f xml:space="preserve"> 'FS Sem'!G88</f>
        <v>$ 000s</v>
      </c>
      <c r="H88" s="16"/>
      <c r="I88" s="16"/>
      <c r="J88" s="16">
        <f xml:space="preserve"> SUMIFS( 'FS Sem'!$J88:$GJ88, 'FS Sem'!$J$2:$GJ$2, 'FS Ann'!J$2)</f>
        <v>0</v>
      </c>
      <c r="K88" s="16">
        <f xml:space="preserve"> SUMIFS( 'FS Sem'!$J88:$GJ88, 'FS Sem'!$J$2:$GJ$2, 'FS Ann'!K$2)</f>
        <v>0</v>
      </c>
      <c r="L88" s="16">
        <f xml:space="preserve"> SUMIFS( 'FS Sem'!$J88:$GJ88, 'FS Sem'!$J$2:$GJ$2, 'FS Ann'!L$2)</f>
        <v>0</v>
      </c>
      <c r="M88" s="16">
        <f xml:space="preserve"> SUMIFS( 'FS Sem'!$J88:$GJ88, 'FS Sem'!$J$2:$GJ$2, 'FS Ann'!M$2)</f>
        <v>1197.282944240902</v>
      </c>
      <c r="N88" s="16">
        <f xml:space="preserve"> SUMIFS( 'FS Sem'!$J88:$GJ88, 'FS Sem'!$J$2:$GJ$2, 'FS Ann'!N$2)</f>
        <v>1209.2949100114683</v>
      </c>
      <c r="O88" s="16">
        <f xml:space="preserve"> SUMIFS( 'FS Sem'!$J88:$GJ88, 'FS Sem'!$J$2:$GJ$2, 'FS Ann'!O$2)</f>
        <v>1233.4808082116979</v>
      </c>
      <c r="P88" s="16">
        <f xml:space="preserve"> SUMIFS( 'FS Sem'!$J88:$GJ88, 'FS Sem'!$J$2:$GJ$2, 'FS Ann'!P$2)</f>
        <v>1258.1504243759318</v>
      </c>
      <c r="Q88" s="16">
        <f xml:space="preserve"> SUMIFS( 'FS Sem'!$J88:$GJ88, 'FS Sem'!$J$2:$GJ$2, 'FS Ann'!Q$2)</f>
        <v>1283.3134328634505</v>
      </c>
      <c r="R88" s="16">
        <f xml:space="preserve"> SUMIFS( 'FS Sem'!$J88:$GJ88, 'FS Sem'!$J$2:$GJ$2, 'FS Ann'!R$2)</f>
        <v>1309.050720535357</v>
      </c>
      <c r="S88" s="16">
        <f xml:space="preserve"> SUMIFS( 'FS Sem'!$J88:$GJ88, 'FS Sem'!$J$2:$GJ$2, 'FS Ann'!S$2)</f>
        <v>1335.2317349460636</v>
      </c>
      <c r="T88" s="16">
        <f xml:space="preserve"> SUMIFS( 'FS Sem'!$J88:$GJ88, 'FS Sem'!$J$2:$GJ$2, 'FS Ann'!T$2)</f>
        <v>1361.9363696449855</v>
      </c>
      <c r="U88" s="16">
        <f xml:space="preserve"> SUMIFS( 'FS Sem'!$J88:$GJ88, 'FS Sem'!$J$2:$GJ$2, 'FS Ann'!U$2)</f>
        <v>1389.1750970378853</v>
      </c>
      <c r="V88" s="16">
        <f xml:space="preserve"> SUMIFS( 'FS Sem'!$J88:$GJ88, 'FS Sem'!$J$2:$GJ$2, 'FS Ann'!V$2)</f>
        <v>1417.035476414836</v>
      </c>
      <c r="W88" s="16">
        <f xml:space="preserve"> SUMIFS( 'FS Sem'!$J88:$GJ88, 'FS Sem'!$J$2:$GJ$2, 'FS Ann'!W$2)</f>
        <v>1445.3761859431324</v>
      </c>
      <c r="X88" s="16">
        <f xml:space="preserve"> SUMIFS( 'FS Sem'!$J88:$GJ88, 'FS Sem'!$J$2:$GJ$2, 'FS Ann'!X$2)</f>
        <v>1474.2837096619951</v>
      </c>
      <c r="Y88" s="16">
        <f xml:space="preserve"> SUMIFS( 'FS Sem'!$J88:$GJ88, 'FS Sem'!$J$2:$GJ$2, 'FS Ann'!Y$2)</f>
        <v>1503.769383855235</v>
      </c>
      <c r="Z88" s="16">
        <f xml:space="preserve"> SUMIFS( 'FS Sem'!$J88:$GJ88, 'FS Sem'!$J$2:$GJ$2, 'FS Ann'!Z$2)</f>
        <v>1533.9279906564825</v>
      </c>
      <c r="AA88" s="16">
        <f xml:space="preserve"> SUMIFS( 'FS Sem'!$J88:$GJ88, 'FS Sem'!$J$2:$GJ$2, 'FS Ann'!AA$2)</f>
        <v>1564.6065504696116</v>
      </c>
      <c r="AB88" s="16">
        <f xml:space="preserve"> SUMIFS( 'FS Sem'!$J88:$GJ88, 'FS Sem'!$J$2:$GJ$2, 'FS Ann'!AB$2)</f>
        <v>1595.8986814790042</v>
      </c>
      <c r="AC88" s="16">
        <f xml:space="preserve"> SUMIFS( 'FS Sem'!$J88:$GJ88, 'FS Sem'!$J$2:$GJ$2, 'FS Ann'!AC$2)</f>
        <v>1627.8166551085833</v>
      </c>
      <c r="AD88" s="16">
        <f xml:space="preserve"> SUMIFS( 'FS Sem'!$J88:$GJ88, 'FS Sem'!$J$2:$GJ$2, 'FS Ann'!AD$2)</f>
        <v>1660.4630721543163</v>
      </c>
      <c r="AE88" s="16">
        <f xml:space="preserve"> SUMIFS( 'FS Sem'!$J88:$GJ88, 'FS Sem'!$J$2:$GJ$2, 'FS Ann'!AE$2)</f>
        <v>1693.672333597402</v>
      </c>
      <c r="AF88" s="16">
        <f xml:space="preserve"> SUMIFS( 'FS Sem'!$J88:$GJ88, 'FS Sem'!$J$2:$GJ$2, 'FS Ann'!AF$2)</f>
        <v>1727.5457802693509</v>
      </c>
      <c r="AG88" s="16">
        <f xml:space="preserve"> SUMIFS( 'FS Sem'!$J88:$GJ88, 'FS Sem'!$J$2:$GJ$2, 'FS Ann'!AG$2)</f>
        <v>0</v>
      </c>
      <c r="AH88" s="16">
        <f xml:space="preserve"> SUMIFS( 'FS Sem'!$J88:$GJ88, 'FS Sem'!$J$2:$GJ$2, 'FS Ann'!AH$2)</f>
        <v>0</v>
      </c>
      <c r="AI88" s="16">
        <f xml:space="preserve"> SUMIFS( 'FS Sem'!$J88:$GJ88, 'FS Sem'!$J$2:$GJ$2, 'FS Ann'!AI$2)</f>
        <v>0</v>
      </c>
      <c r="AJ88" s="16">
        <f xml:space="preserve"> SUMIFS( 'FS Sem'!$J88:$GJ88, 'FS Sem'!$J$2:$GJ$2, 'FS Ann'!AJ$2)</f>
        <v>0</v>
      </c>
      <c r="AK88" s="16">
        <f xml:space="preserve"> SUMIFS( 'FS Sem'!$J88:$GJ88, 'FS Sem'!$J$2:$GJ$2, 'FS Ann'!AK$2)</f>
        <v>0</v>
      </c>
      <c r="AL88" s="16">
        <f xml:space="preserve"> SUMIFS( 'FS Sem'!$J88:$GJ88, 'FS Sem'!$J$2:$GJ$2, 'FS Ann'!AL$2)</f>
        <v>0</v>
      </c>
      <c r="AM88" s="16">
        <f xml:space="preserve"> SUMIFS( 'FS Sem'!$J88:$GJ88, 'FS Sem'!$J$2:$GJ$2, 'FS Ann'!AM$2)</f>
        <v>0</v>
      </c>
      <c r="AN88" s="16">
        <f xml:space="preserve"> SUMIFS( 'FS Sem'!$J88:$GJ88, 'FS Sem'!$J$2:$GJ$2, 'FS Ann'!AN$2)</f>
        <v>0</v>
      </c>
      <c r="AO88" s="16">
        <f xml:space="preserve"> SUMIFS( 'FS Sem'!$J88:$GJ88, 'FS Sem'!$J$2:$GJ$2, 'FS Ann'!AO$2)</f>
        <v>0</v>
      </c>
      <c r="AP88" s="16">
        <f xml:space="preserve"> SUMIFS( 'FS Sem'!$J88:$GJ88, 'FS Sem'!$J$2:$GJ$2, 'FS Ann'!AP$2)</f>
        <v>0</v>
      </c>
      <c r="AQ88" s="16">
        <f xml:space="preserve"> SUMIFS( 'FS Sem'!$J88:$GJ88, 'FS Sem'!$J$2:$GJ$2, 'FS Ann'!AQ$2)</f>
        <v>0</v>
      </c>
      <c r="AR88" s="16">
        <f xml:space="preserve"> SUMIFS( 'FS Sem'!$J88:$GJ88, 'FS Sem'!$J$2:$GJ$2, 'FS Ann'!AR$2)</f>
        <v>0</v>
      </c>
      <c r="AS88" s="16">
        <f xml:space="preserve"> SUMIFS( 'FS Sem'!$J88:$GJ88, 'FS Sem'!$J$2:$GJ$2, 'FS Ann'!AS$2)</f>
        <v>0</v>
      </c>
      <c r="AT88" s="16">
        <f xml:space="preserve"> SUMIFS( 'FS Sem'!$J88:$GJ88, 'FS Sem'!$J$2:$GJ$2, 'FS Ann'!AT$2)</f>
        <v>0</v>
      </c>
      <c r="AU88" s="16">
        <f xml:space="preserve"> SUMIFS( 'FS Sem'!$J88:$GJ88, 'FS Sem'!$J$2:$GJ$2, 'FS Ann'!AU$2)</f>
        <v>0</v>
      </c>
      <c r="AV88" s="16">
        <f xml:space="preserve"> SUMIFS( 'FS Sem'!$J88:$GJ88, 'FS Sem'!$J$2:$GJ$2, 'FS Ann'!AV$2)</f>
        <v>0</v>
      </c>
      <c r="AW88" s="16">
        <f xml:space="preserve"> SUMIFS( 'FS Sem'!$J88:$GJ88, 'FS Sem'!$J$2:$GJ$2, 'FS Ann'!AW$2)</f>
        <v>0</v>
      </c>
      <c r="AX88" s="16">
        <f xml:space="preserve"> SUMIFS( 'FS Sem'!$J88:$GJ88, 'FS Sem'!$J$2:$GJ$2, 'FS Ann'!AX$2)</f>
        <v>0</v>
      </c>
      <c r="AY88" s="16">
        <f xml:space="preserve"> SUMIFS( 'FS Sem'!$J88:$GJ88, 'FS Sem'!$J$2:$GJ$2, 'FS Ann'!AY$2)</f>
        <v>0</v>
      </c>
      <c r="AZ88" s="16">
        <f xml:space="preserve"> SUMIFS( 'FS Sem'!$J88:$GJ88, 'FS Sem'!$J$2:$GJ$2, 'FS Ann'!AZ$2)</f>
        <v>0</v>
      </c>
      <c r="BA88" s="16">
        <f xml:space="preserve"> SUMIFS( 'FS Sem'!$J88:$GJ88, 'FS Sem'!$J$2:$GJ$2, 'FS Ann'!BA$2)</f>
        <v>0</v>
      </c>
      <c r="BB88" s="16">
        <f xml:space="preserve"> SUMIFS( 'FS Sem'!$J88:$GJ88, 'FS Sem'!$J$2:$GJ$2, 'FS Ann'!BB$2)</f>
        <v>0</v>
      </c>
    </row>
    <row r="89" spans="1:54" outlineLevel="1" x14ac:dyDescent="0.25">
      <c r="A89" s="1"/>
      <c r="B89" s="1"/>
      <c r="C89" s="19"/>
      <c r="D89" s="84"/>
      <c r="E89" s="16" t="str">
        <f xml:space="preserve"> 'FS Sem'!E89</f>
        <v>Senior debt balance</v>
      </c>
      <c r="F89" s="16">
        <f xml:space="preserve"> 'FS Sem'!F89</f>
        <v>0</v>
      </c>
      <c r="G89" s="389" t="str">
        <f xml:space="preserve"> 'FS Sem'!G89</f>
        <v>$ 000s</v>
      </c>
      <c r="H89" s="16"/>
      <c r="I89" s="16"/>
      <c r="J89" s="16">
        <f xml:space="preserve"> SUMIFS( 'FS Sem'!$J89:$GJ89, 'FS Sem'!$J$2:$GJ$2, 'FS Ann'!J$2)</f>
        <v>0</v>
      </c>
      <c r="K89" s="16">
        <f xml:space="preserve"> SUMIFS( 'FS Sem'!$J89:$GJ89, 'FS Sem'!$J$2:$GJ$2, 'FS Ann'!K$2)</f>
        <v>17320.323780675546</v>
      </c>
      <c r="L89" s="16">
        <f xml:space="preserve"> SUMIFS( 'FS Sem'!$J89:$GJ89, 'FS Sem'!$J$2:$GJ$2, 'FS Ann'!L$2)</f>
        <v>167076.06104078697</v>
      </c>
      <c r="M89" s="16">
        <f xml:space="preserve"> SUMIFS( 'FS Sem'!$J89:$GJ89, 'FS Sem'!$J$2:$GJ$2, 'FS Ann'!M$2)</f>
        <v>251257.27661897827</v>
      </c>
      <c r="N89" s="16">
        <f xml:space="preserve"> SUMIFS( 'FS Sem'!$J89:$GJ89, 'FS Sem'!$J$2:$GJ$2, 'FS Ann'!N$2)</f>
        <v>239089.97361977046</v>
      </c>
      <c r="O89" s="16">
        <f xml:space="preserve"> SUMIFS( 'FS Sem'!$J89:$GJ89, 'FS Sem'!$J$2:$GJ$2, 'FS Ann'!O$2)</f>
        <v>226559.48624610243</v>
      </c>
      <c r="P89" s="16">
        <f xml:space="preserve"> SUMIFS( 'FS Sem'!$J89:$GJ89, 'FS Sem'!$J$2:$GJ$2, 'FS Ann'!P$2)</f>
        <v>213659.2242313805</v>
      </c>
      <c r="Q89" s="16">
        <f xml:space="preserve"> SUMIFS( 'FS Sem'!$J89:$GJ89, 'FS Sem'!$J$2:$GJ$2, 'FS Ann'!Q$2)</f>
        <v>200400.97209574663</v>
      </c>
      <c r="R89" s="16">
        <f xml:space="preserve"> SUMIFS( 'FS Sem'!$J89:$GJ89, 'FS Sem'!$J$2:$GJ$2, 'FS Ann'!R$2)</f>
        <v>186915.12177799674</v>
      </c>
      <c r="S89" s="16">
        <f xml:space="preserve"> SUMIFS( 'FS Sem'!$J89:$GJ89, 'FS Sem'!$J$2:$GJ$2, 'FS Ann'!S$2)</f>
        <v>173202.29135132197</v>
      </c>
      <c r="T89" s="16">
        <f xml:space="preserve"> SUMIFS( 'FS Sem'!$J89:$GJ89, 'FS Sem'!$J$2:$GJ$2, 'FS Ann'!T$2)</f>
        <v>159046.36944803482</v>
      </c>
      <c r="U89" s="16">
        <f xml:space="preserve"> SUMIFS( 'FS Sem'!$J89:$GJ89, 'FS Sem'!$J$2:$GJ$2, 'FS Ann'!U$2)</f>
        <v>144449.80796410478</v>
      </c>
      <c r="V89" s="16">
        <f xml:space="preserve"> SUMIFS( 'FS Sem'!$J89:$GJ89, 'FS Sem'!$J$2:$GJ$2, 'FS Ann'!V$2)</f>
        <v>129350.86496025068</v>
      </c>
      <c r="W89" s="16">
        <f xml:space="preserve"> SUMIFS( 'FS Sem'!$J89:$GJ89, 'FS Sem'!$J$2:$GJ$2, 'FS Ann'!W$2)</f>
        <v>113903.9128730473</v>
      </c>
      <c r="X89" s="16">
        <f xml:space="preserve"> SUMIFS( 'FS Sem'!$J89:$GJ89, 'FS Sem'!$J$2:$GJ$2, 'FS Ann'!X$2)</f>
        <v>98066.169696416735</v>
      </c>
      <c r="Y89" s="16">
        <f xml:space="preserve"> SUMIFS( 'FS Sem'!$J89:$GJ89, 'FS Sem'!$J$2:$GJ$2, 'FS Ann'!Y$2)</f>
        <v>81667.508218942239</v>
      </c>
      <c r="Z89" s="16">
        <f xml:space="preserve"> SUMIFS( 'FS Sem'!$J89:$GJ89, 'FS Sem'!$J$2:$GJ$2, 'FS Ann'!Z$2)</f>
        <v>64654.233108364169</v>
      </c>
      <c r="AA89" s="16">
        <f xml:space="preserve"> SUMIFS( 'FS Sem'!$J89:$GJ89, 'FS Sem'!$J$2:$GJ$2, 'FS Ann'!AA$2)</f>
        <v>47011.018856532006</v>
      </c>
      <c r="AB89" s="16">
        <f xml:space="preserve"> SUMIFS( 'FS Sem'!$J89:$GJ89, 'FS Sem'!$J$2:$GJ$2, 'FS Ann'!AB$2)</f>
        <v>28708.193018658887</v>
      </c>
      <c r="AC89" s="16">
        <f xml:space="preserve"> SUMIFS( 'FS Sem'!$J89:$GJ89, 'FS Sem'!$J$2:$GJ$2, 'FS Ann'!AC$2)</f>
        <v>9718.3211676589017</v>
      </c>
      <c r="AD89" s="16">
        <f xml:space="preserve"> SUMIFS( 'FS Sem'!$J89:$GJ89, 'FS Sem'!$J$2:$GJ$2, 'FS Ann'!AD$2)</f>
        <v>1.3278622645884752E-10</v>
      </c>
      <c r="AE89" s="16">
        <f xml:space="preserve"> SUMIFS( 'FS Sem'!$J89:$GJ89, 'FS Sem'!$J$2:$GJ$2, 'FS Ann'!AE$2)</f>
        <v>1.3278622645884752E-10</v>
      </c>
      <c r="AF89" s="16">
        <f xml:space="preserve"> SUMIFS( 'FS Sem'!$J89:$GJ89, 'FS Sem'!$J$2:$GJ$2, 'FS Ann'!AF$2)</f>
        <v>1.3278622645884752E-10</v>
      </c>
      <c r="AG89" s="16">
        <f xml:space="preserve"> SUMIFS( 'FS Sem'!$J89:$GJ89, 'FS Sem'!$J$2:$GJ$2, 'FS Ann'!AG$2)</f>
        <v>1.3278622645884752E-10</v>
      </c>
      <c r="AH89" s="16">
        <f xml:space="preserve"> SUMIFS( 'FS Sem'!$J89:$GJ89, 'FS Sem'!$J$2:$GJ$2, 'FS Ann'!AH$2)</f>
        <v>1.3278622645884752E-10</v>
      </c>
      <c r="AI89" s="16">
        <f xml:space="preserve"> SUMIFS( 'FS Sem'!$J89:$GJ89, 'FS Sem'!$J$2:$GJ$2, 'FS Ann'!AI$2)</f>
        <v>1.3278622645884752E-10</v>
      </c>
      <c r="AJ89" s="16">
        <f xml:space="preserve"> SUMIFS( 'FS Sem'!$J89:$GJ89, 'FS Sem'!$J$2:$GJ$2, 'FS Ann'!AJ$2)</f>
        <v>1.3278622645884752E-10</v>
      </c>
      <c r="AK89" s="16">
        <f xml:space="preserve"> SUMIFS( 'FS Sem'!$J89:$GJ89, 'FS Sem'!$J$2:$GJ$2, 'FS Ann'!AK$2)</f>
        <v>1.3278622645884752E-10</v>
      </c>
      <c r="AL89" s="16">
        <f xml:space="preserve"> SUMIFS( 'FS Sem'!$J89:$GJ89, 'FS Sem'!$J$2:$GJ$2, 'FS Ann'!AL$2)</f>
        <v>1.3278622645884752E-10</v>
      </c>
      <c r="AM89" s="16">
        <f xml:space="preserve"> SUMIFS( 'FS Sem'!$J89:$GJ89, 'FS Sem'!$J$2:$GJ$2, 'FS Ann'!AM$2)</f>
        <v>1.3278622645884752E-10</v>
      </c>
      <c r="AN89" s="16">
        <f xml:space="preserve"> SUMIFS( 'FS Sem'!$J89:$GJ89, 'FS Sem'!$J$2:$GJ$2, 'FS Ann'!AN$2)</f>
        <v>1.3278622645884752E-10</v>
      </c>
      <c r="AO89" s="16">
        <f xml:space="preserve"> SUMIFS( 'FS Sem'!$J89:$GJ89, 'FS Sem'!$J$2:$GJ$2, 'FS Ann'!AO$2)</f>
        <v>1.3278622645884752E-10</v>
      </c>
      <c r="AP89" s="16">
        <f xml:space="preserve"> SUMIFS( 'FS Sem'!$J89:$GJ89, 'FS Sem'!$J$2:$GJ$2, 'FS Ann'!AP$2)</f>
        <v>1.3278622645884752E-10</v>
      </c>
      <c r="AQ89" s="16">
        <f xml:space="preserve"> SUMIFS( 'FS Sem'!$J89:$GJ89, 'FS Sem'!$J$2:$GJ$2, 'FS Ann'!AQ$2)</f>
        <v>1.3278622645884752E-10</v>
      </c>
      <c r="AR89" s="16">
        <f xml:space="preserve"> SUMIFS( 'FS Sem'!$J89:$GJ89, 'FS Sem'!$J$2:$GJ$2, 'FS Ann'!AR$2)</f>
        <v>1.3278622645884752E-10</v>
      </c>
      <c r="AS89" s="16">
        <f xml:space="preserve"> SUMIFS( 'FS Sem'!$J89:$GJ89, 'FS Sem'!$J$2:$GJ$2, 'FS Ann'!AS$2)</f>
        <v>1.3278622645884752E-10</v>
      </c>
      <c r="AT89" s="16">
        <f xml:space="preserve"> SUMIFS( 'FS Sem'!$J89:$GJ89, 'FS Sem'!$J$2:$GJ$2, 'FS Ann'!AT$2)</f>
        <v>1.3278622645884752E-10</v>
      </c>
      <c r="AU89" s="16">
        <f xml:space="preserve"> SUMIFS( 'FS Sem'!$J89:$GJ89, 'FS Sem'!$J$2:$GJ$2, 'FS Ann'!AU$2)</f>
        <v>1.3278622645884752E-10</v>
      </c>
      <c r="AV89" s="16">
        <f xml:space="preserve"> SUMIFS( 'FS Sem'!$J89:$GJ89, 'FS Sem'!$J$2:$GJ$2, 'FS Ann'!AV$2)</f>
        <v>1.3278622645884752E-10</v>
      </c>
      <c r="AW89" s="16">
        <f xml:space="preserve"> SUMIFS( 'FS Sem'!$J89:$GJ89, 'FS Sem'!$J$2:$GJ$2, 'FS Ann'!AW$2)</f>
        <v>1.3278622645884752E-10</v>
      </c>
      <c r="AX89" s="16">
        <f xml:space="preserve"> SUMIFS( 'FS Sem'!$J89:$GJ89, 'FS Sem'!$J$2:$GJ$2, 'FS Ann'!AX$2)</f>
        <v>1.3278622645884752E-10</v>
      </c>
      <c r="AY89" s="16">
        <f xml:space="preserve"> SUMIFS( 'FS Sem'!$J89:$GJ89, 'FS Sem'!$J$2:$GJ$2, 'FS Ann'!AY$2)</f>
        <v>1.3278622645884752E-10</v>
      </c>
      <c r="AZ89" s="16">
        <f xml:space="preserve"> SUMIFS( 'FS Sem'!$J89:$GJ89, 'FS Sem'!$J$2:$GJ$2, 'FS Ann'!AZ$2)</f>
        <v>1.3278622645884752E-10</v>
      </c>
      <c r="BA89" s="16">
        <f xml:space="preserve"> SUMIFS( 'FS Sem'!$J89:$GJ89, 'FS Sem'!$J$2:$GJ$2, 'FS Ann'!BA$2)</f>
        <v>1.3278622645884752E-10</v>
      </c>
      <c r="BB89" s="16">
        <f xml:space="preserve"> SUMIFS( 'FS Sem'!$J89:$GJ89, 'FS Sem'!$J$2:$GJ$2, 'FS Ann'!BB$2)</f>
        <v>1.3278622645884752E-10</v>
      </c>
    </row>
    <row r="90" spans="1:54" s="518" customFormat="1" outlineLevel="1" x14ac:dyDescent="0.25">
      <c r="A90" s="1"/>
      <c r="B90" s="1"/>
      <c r="C90" s="19"/>
      <c r="D90" s="84"/>
      <c r="E90" s="16" t="str">
        <f xml:space="preserve"> 'FS Sem'!E90</f>
        <v>Equity bridge balance</v>
      </c>
      <c r="F90" s="16">
        <f xml:space="preserve"> 'FS Sem'!F90</f>
        <v>0</v>
      </c>
      <c r="G90" s="389" t="str">
        <f xml:space="preserve"> 'FS Sem'!G90</f>
        <v>$ 000s</v>
      </c>
      <c r="H90" s="16"/>
      <c r="I90" s="16"/>
      <c r="J90" s="16">
        <f xml:space="preserve"> SUMIFS( 'FS Sem'!$J90:$GJ90, 'FS Sem'!$J$2:$GJ$2, 'FS Ann'!J$2)</f>
        <v>0</v>
      </c>
      <c r="K90" s="16">
        <f xml:space="preserve"> SUMIFS( 'FS Sem'!$J90:$GJ90, 'FS Sem'!$J$2:$GJ$2, 'FS Ann'!K$2)</f>
        <v>93184.82088505046</v>
      </c>
      <c r="L90" s="16">
        <f xml:space="preserve"> SUMIFS( 'FS Sem'!$J90:$GJ90, 'FS Sem'!$J$2:$GJ$2, 'FS Ann'!L$2)</f>
        <v>93184.82088505046</v>
      </c>
      <c r="M90" s="16">
        <f xml:space="preserve"> SUMIFS( 'FS Sem'!$J90:$GJ90, 'FS Sem'!$J$2:$GJ$2, 'FS Ann'!M$2)</f>
        <v>0</v>
      </c>
      <c r="N90" s="16">
        <f xml:space="preserve"> SUMIFS( 'FS Sem'!$J90:$GJ90, 'FS Sem'!$J$2:$GJ$2, 'FS Ann'!N$2)</f>
        <v>0</v>
      </c>
      <c r="O90" s="16">
        <f xml:space="preserve"> SUMIFS( 'FS Sem'!$J90:$GJ90, 'FS Sem'!$J$2:$GJ$2, 'FS Ann'!O$2)</f>
        <v>0</v>
      </c>
      <c r="P90" s="16">
        <f xml:space="preserve"> SUMIFS( 'FS Sem'!$J90:$GJ90, 'FS Sem'!$J$2:$GJ$2, 'FS Ann'!P$2)</f>
        <v>0</v>
      </c>
      <c r="Q90" s="16">
        <f xml:space="preserve"> SUMIFS( 'FS Sem'!$J90:$GJ90, 'FS Sem'!$J$2:$GJ$2, 'FS Ann'!Q$2)</f>
        <v>0</v>
      </c>
      <c r="R90" s="16">
        <f xml:space="preserve"> SUMIFS( 'FS Sem'!$J90:$GJ90, 'FS Sem'!$J$2:$GJ$2, 'FS Ann'!R$2)</f>
        <v>0</v>
      </c>
      <c r="S90" s="16">
        <f xml:space="preserve"> SUMIFS( 'FS Sem'!$J90:$GJ90, 'FS Sem'!$J$2:$GJ$2, 'FS Ann'!S$2)</f>
        <v>0</v>
      </c>
      <c r="T90" s="16">
        <f xml:space="preserve"> SUMIFS( 'FS Sem'!$J90:$GJ90, 'FS Sem'!$J$2:$GJ$2, 'FS Ann'!T$2)</f>
        <v>0</v>
      </c>
      <c r="U90" s="16">
        <f xml:space="preserve"> SUMIFS( 'FS Sem'!$J90:$GJ90, 'FS Sem'!$J$2:$GJ$2, 'FS Ann'!U$2)</f>
        <v>0</v>
      </c>
      <c r="V90" s="16">
        <f xml:space="preserve"> SUMIFS( 'FS Sem'!$J90:$GJ90, 'FS Sem'!$J$2:$GJ$2, 'FS Ann'!V$2)</f>
        <v>0</v>
      </c>
      <c r="W90" s="16">
        <f xml:space="preserve"> SUMIFS( 'FS Sem'!$J90:$GJ90, 'FS Sem'!$J$2:$GJ$2, 'FS Ann'!W$2)</f>
        <v>0</v>
      </c>
      <c r="X90" s="16">
        <f xml:space="preserve"> SUMIFS( 'FS Sem'!$J90:$GJ90, 'FS Sem'!$J$2:$GJ$2, 'FS Ann'!X$2)</f>
        <v>0</v>
      </c>
      <c r="Y90" s="16">
        <f xml:space="preserve"> SUMIFS( 'FS Sem'!$J90:$GJ90, 'FS Sem'!$J$2:$GJ$2, 'FS Ann'!Y$2)</f>
        <v>0</v>
      </c>
      <c r="Z90" s="16">
        <f xml:space="preserve"> SUMIFS( 'FS Sem'!$J90:$GJ90, 'FS Sem'!$J$2:$GJ$2, 'FS Ann'!Z$2)</f>
        <v>0</v>
      </c>
      <c r="AA90" s="16">
        <f xml:space="preserve"> SUMIFS( 'FS Sem'!$J90:$GJ90, 'FS Sem'!$J$2:$GJ$2, 'FS Ann'!AA$2)</f>
        <v>0</v>
      </c>
      <c r="AB90" s="16">
        <f xml:space="preserve"> SUMIFS( 'FS Sem'!$J90:$GJ90, 'FS Sem'!$J$2:$GJ$2, 'FS Ann'!AB$2)</f>
        <v>0</v>
      </c>
      <c r="AC90" s="16">
        <f xml:space="preserve"> SUMIFS( 'FS Sem'!$J90:$GJ90, 'FS Sem'!$J$2:$GJ$2, 'FS Ann'!AC$2)</f>
        <v>0</v>
      </c>
      <c r="AD90" s="16">
        <f xml:space="preserve"> SUMIFS( 'FS Sem'!$J90:$GJ90, 'FS Sem'!$J$2:$GJ$2, 'FS Ann'!AD$2)</f>
        <v>0</v>
      </c>
      <c r="AE90" s="16">
        <f xml:space="preserve"> SUMIFS( 'FS Sem'!$J90:$GJ90, 'FS Sem'!$J$2:$GJ$2, 'FS Ann'!AE$2)</f>
        <v>0</v>
      </c>
      <c r="AF90" s="16">
        <f xml:space="preserve"> SUMIFS( 'FS Sem'!$J90:$GJ90, 'FS Sem'!$J$2:$GJ$2, 'FS Ann'!AF$2)</f>
        <v>0</v>
      </c>
      <c r="AG90" s="16">
        <f xml:space="preserve"> SUMIFS( 'FS Sem'!$J90:$GJ90, 'FS Sem'!$J$2:$GJ$2, 'FS Ann'!AG$2)</f>
        <v>0</v>
      </c>
      <c r="AH90" s="16">
        <f xml:space="preserve"> SUMIFS( 'FS Sem'!$J90:$GJ90, 'FS Sem'!$J$2:$GJ$2, 'FS Ann'!AH$2)</f>
        <v>0</v>
      </c>
      <c r="AI90" s="16">
        <f xml:space="preserve"> SUMIFS( 'FS Sem'!$J90:$GJ90, 'FS Sem'!$J$2:$GJ$2, 'FS Ann'!AI$2)</f>
        <v>0</v>
      </c>
      <c r="AJ90" s="16">
        <f xml:space="preserve"> SUMIFS( 'FS Sem'!$J90:$GJ90, 'FS Sem'!$J$2:$GJ$2, 'FS Ann'!AJ$2)</f>
        <v>0</v>
      </c>
      <c r="AK90" s="16">
        <f xml:space="preserve"> SUMIFS( 'FS Sem'!$J90:$GJ90, 'FS Sem'!$J$2:$GJ$2, 'FS Ann'!AK$2)</f>
        <v>0</v>
      </c>
      <c r="AL90" s="16">
        <f xml:space="preserve"> SUMIFS( 'FS Sem'!$J90:$GJ90, 'FS Sem'!$J$2:$GJ$2, 'FS Ann'!AL$2)</f>
        <v>0</v>
      </c>
      <c r="AM90" s="16">
        <f xml:space="preserve"> SUMIFS( 'FS Sem'!$J90:$GJ90, 'FS Sem'!$J$2:$GJ$2, 'FS Ann'!AM$2)</f>
        <v>0</v>
      </c>
      <c r="AN90" s="16">
        <f xml:space="preserve"> SUMIFS( 'FS Sem'!$J90:$GJ90, 'FS Sem'!$J$2:$GJ$2, 'FS Ann'!AN$2)</f>
        <v>0</v>
      </c>
      <c r="AO90" s="16">
        <f xml:space="preserve"> SUMIFS( 'FS Sem'!$J90:$GJ90, 'FS Sem'!$J$2:$GJ$2, 'FS Ann'!AO$2)</f>
        <v>0</v>
      </c>
      <c r="AP90" s="16">
        <f xml:space="preserve"> SUMIFS( 'FS Sem'!$J90:$GJ90, 'FS Sem'!$J$2:$GJ$2, 'FS Ann'!AP$2)</f>
        <v>0</v>
      </c>
      <c r="AQ90" s="16">
        <f xml:space="preserve"> SUMIFS( 'FS Sem'!$J90:$GJ90, 'FS Sem'!$J$2:$GJ$2, 'FS Ann'!AQ$2)</f>
        <v>0</v>
      </c>
      <c r="AR90" s="16">
        <f xml:space="preserve"> SUMIFS( 'FS Sem'!$J90:$GJ90, 'FS Sem'!$J$2:$GJ$2, 'FS Ann'!AR$2)</f>
        <v>0</v>
      </c>
      <c r="AS90" s="16">
        <f xml:space="preserve"> SUMIFS( 'FS Sem'!$J90:$GJ90, 'FS Sem'!$J$2:$GJ$2, 'FS Ann'!AS$2)</f>
        <v>0</v>
      </c>
      <c r="AT90" s="16">
        <f xml:space="preserve"> SUMIFS( 'FS Sem'!$J90:$GJ90, 'FS Sem'!$J$2:$GJ$2, 'FS Ann'!AT$2)</f>
        <v>0</v>
      </c>
      <c r="AU90" s="16">
        <f xml:space="preserve"> SUMIFS( 'FS Sem'!$J90:$GJ90, 'FS Sem'!$J$2:$GJ$2, 'FS Ann'!AU$2)</f>
        <v>0</v>
      </c>
      <c r="AV90" s="16">
        <f xml:space="preserve"> SUMIFS( 'FS Sem'!$J90:$GJ90, 'FS Sem'!$J$2:$GJ$2, 'FS Ann'!AV$2)</f>
        <v>0</v>
      </c>
      <c r="AW90" s="16">
        <f xml:space="preserve"> SUMIFS( 'FS Sem'!$J90:$GJ90, 'FS Sem'!$J$2:$GJ$2, 'FS Ann'!AW$2)</f>
        <v>0</v>
      </c>
      <c r="AX90" s="16">
        <f xml:space="preserve"> SUMIFS( 'FS Sem'!$J90:$GJ90, 'FS Sem'!$J$2:$GJ$2, 'FS Ann'!AX$2)</f>
        <v>0</v>
      </c>
      <c r="AY90" s="16">
        <f xml:space="preserve"> SUMIFS( 'FS Sem'!$J90:$GJ90, 'FS Sem'!$J$2:$GJ$2, 'FS Ann'!AY$2)</f>
        <v>0</v>
      </c>
      <c r="AZ90" s="16">
        <f xml:space="preserve"> SUMIFS( 'FS Sem'!$J90:$GJ90, 'FS Sem'!$J$2:$GJ$2, 'FS Ann'!AZ$2)</f>
        <v>0</v>
      </c>
      <c r="BA90" s="16">
        <f xml:space="preserve"> SUMIFS( 'FS Sem'!$J90:$GJ90, 'FS Sem'!$J$2:$GJ$2, 'FS Ann'!BA$2)</f>
        <v>0</v>
      </c>
      <c r="BB90" s="16">
        <f xml:space="preserve"> SUMIFS( 'FS Sem'!$J90:$GJ90, 'FS Sem'!$J$2:$GJ$2, 'FS Ann'!BB$2)</f>
        <v>0</v>
      </c>
    </row>
    <row r="91" spans="1:54" outlineLevel="1" x14ac:dyDescent="0.25">
      <c r="A91" s="1"/>
      <c r="B91" s="1"/>
      <c r="C91" s="19"/>
      <c r="D91" s="84"/>
      <c r="E91" s="16" t="str">
        <f xml:space="preserve"> 'FS Sem'!E91</f>
        <v>Shareholder loan balance</v>
      </c>
      <c r="F91" s="16">
        <f xml:space="preserve"> 'FS Sem'!F91</f>
        <v>0</v>
      </c>
      <c r="G91" s="389" t="str">
        <f xml:space="preserve"> 'FS Sem'!G91</f>
        <v>$ 000s</v>
      </c>
      <c r="H91" s="16"/>
      <c r="I91" s="16"/>
      <c r="J91" s="16">
        <f xml:space="preserve"> SUMIFS( 'FS Sem'!$J91:$GJ91, 'FS Sem'!$J$2:$GJ$2, 'FS Ann'!J$2)</f>
        <v>0</v>
      </c>
      <c r="K91" s="16">
        <f xml:space="preserve"> SUMIFS( 'FS Sem'!$J91:$GJ91, 'FS Sem'!$J$2:$GJ$2, 'FS Ann'!K$2)</f>
        <v>0</v>
      </c>
      <c r="L91" s="16">
        <f xml:space="preserve"> SUMIFS( 'FS Sem'!$J91:$GJ91, 'FS Sem'!$J$2:$GJ$2, 'FS Ann'!L$2)</f>
        <v>0</v>
      </c>
      <c r="M91" s="16">
        <f xml:space="preserve"> SUMIFS( 'FS Sem'!$J91:$GJ91, 'FS Sem'!$J$2:$GJ$2, 'FS Ann'!M$2)</f>
        <v>92568.451677740144</v>
      </c>
      <c r="N91" s="16">
        <f xml:space="preserve"> SUMIFS( 'FS Sem'!$J91:$GJ91, 'FS Sem'!$J$2:$GJ$2, 'FS Ann'!N$2)</f>
        <v>91189.288067759408</v>
      </c>
      <c r="O91" s="16">
        <f xml:space="preserve"> SUMIFS( 'FS Sem'!$J91:$GJ91, 'FS Sem'!$J$2:$GJ$2, 'FS Ann'!O$2)</f>
        <v>89759.147008194574</v>
      </c>
      <c r="P91" s="16">
        <f xml:space="preserve"> SUMIFS( 'FS Sem'!$J91:$GJ91, 'FS Sem'!$J$2:$GJ$2, 'FS Ann'!P$2)</f>
        <v>88282.705047597439</v>
      </c>
      <c r="Q91" s="16">
        <f xml:space="preserve"> SUMIFS( 'FS Sem'!$J91:$GJ91, 'FS Sem'!$J$2:$GJ$2, 'FS Ann'!Q$2)</f>
        <v>86755.385846932855</v>
      </c>
      <c r="R91" s="16">
        <f xml:space="preserve"> SUMIFS( 'FS Sem'!$J91:$GJ91, 'FS Sem'!$J$2:$GJ$2, 'FS Ann'!R$2)</f>
        <v>85175.800794704381</v>
      </c>
      <c r="S91" s="16">
        <f xml:space="preserve"> SUMIFS( 'FS Sem'!$J91:$GJ91, 'FS Sem'!$J$2:$GJ$2, 'FS Ann'!S$2)</f>
        <v>83539.505250891947</v>
      </c>
      <c r="T91" s="16">
        <f xml:space="preserve"> SUMIFS( 'FS Sem'!$J91:$GJ91, 'FS Sem'!$J$2:$GJ$2, 'FS Ann'!T$2)</f>
        <v>81842.83941011336</v>
      </c>
      <c r="U91" s="16">
        <f xml:space="preserve"> SUMIFS( 'FS Sem'!$J91:$GJ91, 'FS Sem'!$J$2:$GJ$2, 'FS Ann'!U$2)</f>
        <v>80080.087525448806</v>
      </c>
      <c r="V91" s="16">
        <f xml:space="preserve"> SUMIFS( 'FS Sem'!$J91:$GJ91, 'FS Sem'!$J$2:$GJ$2, 'FS Ann'!V$2)</f>
        <v>78248.567528104832</v>
      </c>
      <c r="W91" s="16">
        <f xml:space="preserve"> SUMIFS( 'FS Sem'!$J91:$GJ91, 'FS Sem'!$J$2:$GJ$2, 'FS Ann'!W$2)</f>
        <v>76342.448329386491</v>
      </c>
      <c r="X91" s="16">
        <f xml:space="preserve"> SUMIFS( 'FS Sem'!$J91:$GJ91, 'FS Sem'!$J$2:$GJ$2, 'FS Ann'!X$2)</f>
        <v>74356.540702000886</v>
      </c>
      <c r="Y91" s="16">
        <f xml:space="preserve"> SUMIFS( 'FS Sem'!$J91:$GJ91, 'FS Sem'!$J$2:$GJ$2, 'FS Ann'!Y$2)</f>
        <v>72283.516671199264</v>
      </c>
      <c r="Z91" s="16">
        <f xml:space="preserve"> SUMIFS( 'FS Sem'!$J91:$GJ91, 'FS Sem'!$J$2:$GJ$2, 'FS Ann'!Z$2)</f>
        <v>70118.883806523736</v>
      </c>
      <c r="AA91" s="16">
        <f xml:space="preserve"> SUMIFS( 'FS Sem'!$J91:$GJ91, 'FS Sem'!$J$2:$GJ$2, 'FS Ann'!AA$2)</f>
        <v>67854.860904927526</v>
      </c>
      <c r="AB91" s="16">
        <f xml:space="preserve"> SUMIFS( 'FS Sem'!$J91:$GJ91, 'FS Sem'!$J$2:$GJ$2, 'FS Ann'!AB$2)</f>
        <v>65484.11427747643</v>
      </c>
      <c r="AC91" s="16">
        <f xml:space="preserve"> SUMIFS( 'FS Sem'!$J91:$GJ91, 'FS Sem'!$J$2:$GJ$2, 'FS Ann'!AC$2)</f>
        <v>57997.969079144517</v>
      </c>
      <c r="AD91" s="16">
        <f xml:space="preserve"> SUMIFS( 'FS Sem'!$J91:$GJ91, 'FS Sem'!$J$2:$GJ$2, 'FS Ann'!AD$2)</f>
        <v>39866.759023927938</v>
      </c>
      <c r="AE91" s="16">
        <f xml:space="preserve"> SUMIFS( 'FS Sem'!$J91:$GJ91, 'FS Sem'!$J$2:$GJ$2, 'FS Ann'!AE$2)</f>
        <v>15261.572351681034</v>
      </c>
      <c r="AF91" s="16">
        <f xml:space="preserve"> SUMIFS( 'FS Sem'!$J91:$GJ91, 'FS Sem'!$J$2:$GJ$2, 'FS Ann'!AF$2)</f>
        <v>0</v>
      </c>
      <c r="AG91" s="16">
        <f xml:space="preserve"> SUMIFS( 'FS Sem'!$J91:$GJ91, 'FS Sem'!$J$2:$GJ$2, 'FS Ann'!AG$2)</f>
        <v>0</v>
      </c>
      <c r="AH91" s="16">
        <f xml:space="preserve"> SUMIFS( 'FS Sem'!$J91:$GJ91, 'FS Sem'!$J$2:$GJ$2, 'FS Ann'!AH$2)</f>
        <v>0</v>
      </c>
      <c r="AI91" s="16">
        <f xml:space="preserve"> SUMIFS( 'FS Sem'!$J91:$GJ91, 'FS Sem'!$J$2:$GJ$2, 'FS Ann'!AI$2)</f>
        <v>0</v>
      </c>
      <c r="AJ91" s="16">
        <f xml:space="preserve"> SUMIFS( 'FS Sem'!$J91:$GJ91, 'FS Sem'!$J$2:$GJ$2, 'FS Ann'!AJ$2)</f>
        <v>0</v>
      </c>
      <c r="AK91" s="16">
        <f xml:space="preserve"> SUMIFS( 'FS Sem'!$J91:$GJ91, 'FS Sem'!$J$2:$GJ$2, 'FS Ann'!AK$2)</f>
        <v>0</v>
      </c>
      <c r="AL91" s="16">
        <f xml:space="preserve"> SUMIFS( 'FS Sem'!$J91:$GJ91, 'FS Sem'!$J$2:$GJ$2, 'FS Ann'!AL$2)</f>
        <v>0</v>
      </c>
      <c r="AM91" s="16">
        <f xml:space="preserve"> SUMIFS( 'FS Sem'!$J91:$GJ91, 'FS Sem'!$J$2:$GJ$2, 'FS Ann'!AM$2)</f>
        <v>0</v>
      </c>
      <c r="AN91" s="16">
        <f xml:space="preserve"> SUMIFS( 'FS Sem'!$J91:$GJ91, 'FS Sem'!$J$2:$GJ$2, 'FS Ann'!AN$2)</f>
        <v>0</v>
      </c>
      <c r="AO91" s="16">
        <f xml:space="preserve"> SUMIFS( 'FS Sem'!$J91:$GJ91, 'FS Sem'!$J$2:$GJ$2, 'FS Ann'!AO$2)</f>
        <v>0</v>
      </c>
      <c r="AP91" s="16">
        <f xml:space="preserve"> SUMIFS( 'FS Sem'!$J91:$GJ91, 'FS Sem'!$J$2:$GJ$2, 'FS Ann'!AP$2)</f>
        <v>0</v>
      </c>
      <c r="AQ91" s="16">
        <f xml:space="preserve"> SUMIFS( 'FS Sem'!$J91:$GJ91, 'FS Sem'!$J$2:$GJ$2, 'FS Ann'!AQ$2)</f>
        <v>0</v>
      </c>
      <c r="AR91" s="16">
        <f xml:space="preserve"> SUMIFS( 'FS Sem'!$J91:$GJ91, 'FS Sem'!$J$2:$GJ$2, 'FS Ann'!AR$2)</f>
        <v>0</v>
      </c>
      <c r="AS91" s="16">
        <f xml:space="preserve"> SUMIFS( 'FS Sem'!$J91:$GJ91, 'FS Sem'!$J$2:$GJ$2, 'FS Ann'!AS$2)</f>
        <v>0</v>
      </c>
      <c r="AT91" s="16">
        <f xml:space="preserve"> SUMIFS( 'FS Sem'!$J91:$GJ91, 'FS Sem'!$J$2:$GJ$2, 'FS Ann'!AT$2)</f>
        <v>0</v>
      </c>
      <c r="AU91" s="16">
        <f xml:space="preserve"> SUMIFS( 'FS Sem'!$J91:$GJ91, 'FS Sem'!$J$2:$GJ$2, 'FS Ann'!AU$2)</f>
        <v>0</v>
      </c>
      <c r="AV91" s="16">
        <f xml:space="preserve"> SUMIFS( 'FS Sem'!$J91:$GJ91, 'FS Sem'!$J$2:$GJ$2, 'FS Ann'!AV$2)</f>
        <v>0</v>
      </c>
      <c r="AW91" s="16">
        <f xml:space="preserve"> SUMIFS( 'FS Sem'!$J91:$GJ91, 'FS Sem'!$J$2:$GJ$2, 'FS Ann'!AW$2)</f>
        <v>0</v>
      </c>
      <c r="AX91" s="16">
        <f xml:space="preserve"> SUMIFS( 'FS Sem'!$J91:$GJ91, 'FS Sem'!$J$2:$GJ$2, 'FS Ann'!AX$2)</f>
        <v>0</v>
      </c>
      <c r="AY91" s="16">
        <f xml:space="preserve"> SUMIFS( 'FS Sem'!$J91:$GJ91, 'FS Sem'!$J$2:$GJ$2, 'FS Ann'!AY$2)</f>
        <v>0</v>
      </c>
      <c r="AZ91" s="16">
        <f xml:space="preserve"> SUMIFS( 'FS Sem'!$J91:$GJ91, 'FS Sem'!$J$2:$GJ$2, 'FS Ann'!AZ$2)</f>
        <v>0</v>
      </c>
      <c r="BA91" s="16">
        <f xml:space="preserve"> SUMIFS( 'FS Sem'!$J91:$GJ91, 'FS Sem'!$J$2:$GJ$2, 'FS Ann'!BA$2)</f>
        <v>0</v>
      </c>
      <c r="BB91" s="16">
        <f xml:space="preserve"> SUMIFS( 'FS Sem'!$J91:$GJ91, 'FS Sem'!$J$2:$GJ$2, 'FS Ann'!BB$2)</f>
        <v>0</v>
      </c>
    </row>
    <row r="92" spans="1:54" outlineLevel="1" x14ac:dyDescent="0.25">
      <c r="A92" s="1"/>
      <c r="B92" s="1"/>
      <c r="C92" s="19"/>
      <c r="D92" s="84"/>
      <c r="E92" s="16" t="str">
        <f xml:space="preserve"> 'FS Sem'!E92</f>
        <v>Deferred tax balance</v>
      </c>
      <c r="F92" s="16">
        <f xml:space="preserve"> 'FS Sem'!F92</f>
        <v>0</v>
      </c>
      <c r="G92" s="389" t="str">
        <f xml:space="preserve"> 'FS Sem'!G92</f>
        <v>$ 000s</v>
      </c>
      <c r="H92" s="16"/>
      <c r="I92" s="16"/>
      <c r="J92" s="16">
        <f xml:space="preserve"> SUMIFS( 'FS Sem'!$J92:$GJ92, 'FS Sem'!$J$2:$GJ$2, 'FS Ann'!J$2)</f>
        <v>0</v>
      </c>
      <c r="K92" s="16">
        <f xml:space="preserve"> SUMIFS( 'FS Sem'!$J92:$GJ92, 'FS Sem'!$J$2:$GJ$2, 'FS Ann'!K$2)</f>
        <v>0</v>
      </c>
      <c r="L92" s="16">
        <f xml:space="preserve"> SUMIFS( 'FS Sem'!$J92:$GJ92, 'FS Sem'!$J$2:$GJ$2, 'FS Ann'!L$2)</f>
        <v>0</v>
      </c>
      <c r="M92" s="16">
        <f xml:space="preserve"> SUMIFS( 'FS Sem'!$J92:$GJ92, 'FS Sem'!$J$2:$GJ$2, 'FS Ann'!M$2)</f>
        <v>-684.32973773943922</v>
      </c>
      <c r="N92" s="16">
        <f xml:space="preserve"> SUMIFS( 'FS Sem'!$J92:$GJ92, 'FS Sem'!$J$2:$GJ$2, 'FS Ann'!N$2)</f>
        <v>-1964.4807105574146</v>
      </c>
      <c r="O92" s="16">
        <f xml:space="preserve"> SUMIFS( 'FS Sem'!$J92:$GJ92, 'FS Sem'!$J$2:$GJ$2, 'FS Ann'!O$2)</f>
        <v>-3165.3353047695391</v>
      </c>
      <c r="P92" s="16">
        <f xml:space="preserve"> SUMIFS( 'FS Sem'!$J92:$GJ92, 'FS Sem'!$J$2:$GJ$2, 'FS Ann'!P$2)</f>
        <v>-4283.3427112552718</v>
      </c>
      <c r="Q92" s="16">
        <f xml:space="preserve"> SUMIFS( 'FS Sem'!$J92:$GJ92, 'FS Sem'!$J$2:$GJ$2, 'FS Ann'!Q$2)</f>
        <v>-5319.9886953048735</v>
      </c>
      <c r="R92" s="16">
        <f xml:space="preserve"> SUMIFS( 'FS Sem'!$J92:$GJ92, 'FS Sem'!$J$2:$GJ$2, 'FS Ann'!R$2)</f>
        <v>-6301.0289758927647</v>
      </c>
      <c r="S92" s="16">
        <f xml:space="preserve"> SUMIFS( 'FS Sem'!$J92:$GJ92, 'FS Sem'!$J$2:$GJ$2, 'FS Ann'!S$2)</f>
        <v>-7225.7037977613791</v>
      </c>
      <c r="T92" s="16">
        <f xml:space="preserve"> SUMIFS( 'FS Sem'!$J92:$GJ92, 'FS Sem'!$J$2:$GJ$2, 'FS Ann'!T$2)</f>
        <v>-8050.0860132857943</v>
      </c>
      <c r="U92" s="16">
        <f xml:space="preserve"> SUMIFS( 'FS Sem'!$J92:$GJ92, 'FS Sem'!$J$2:$GJ$2, 'FS Ann'!U$2)</f>
        <v>-8773.5706186416446</v>
      </c>
      <c r="V92" s="16">
        <f xml:space="preserve"> SUMIFS( 'FS Sem'!$J92:$GJ92, 'FS Sem'!$J$2:$GJ$2, 'FS Ann'!V$2)</f>
        <v>-9383.2241551096849</v>
      </c>
      <c r="W92" s="16">
        <f xml:space="preserve"> SUMIFS( 'FS Sem'!$J92:$GJ92, 'FS Sem'!$J$2:$GJ$2, 'FS Ann'!W$2)</f>
        <v>-9908.7609059298866</v>
      </c>
      <c r="X92" s="16">
        <f xml:space="preserve"> SUMIFS( 'FS Sem'!$J92:$GJ92, 'FS Sem'!$J$2:$GJ$2, 'FS Ann'!X$2)</f>
        <v>-10340.61594291525</v>
      </c>
      <c r="Y92" s="16">
        <f xml:space="preserve"> SUMIFS( 'FS Sem'!$J92:$GJ92, 'FS Sem'!$J$2:$GJ$2, 'FS Ann'!Y$2)</f>
        <v>-10643.3499325625</v>
      </c>
      <c r="Z92" s="16">
        <f xml:space="preserve"> SUMIFS( 'FS Sem'!$J92:$GJ92, 'FS Sem'!$J$2:$GJ$2, 'FS Ann'!Z$2)</f>
        <v>-10805.272648536149</v>
      </c>
      <c r="AA92" s="16">
        <f xml:space="preserve"> SUMIFS( 'FS Sem'!$J92:$GJ92, 'FS Sem'!$J$2:$GJ$2, 'FS Ann'!AA$2)</f>
        <v>-10821.769255419109</v>
      </c>
      <c r="AB92" s="16">
        <f xml:space="preserve"> SUMIFS( 'FS Sem'!$J92:$GJ92, 'FS Sem'!$J$2:$GJ$2, 'FS Ann'!AB$2)</f>
        <v>-10685.470260554062</v>
      </c>
      <c r="AC92" s="16">
        <f xml:space="preserve"> SUMIFS( 'FS Sem'!$J92:$GJ92, 'FS Sem'!$J$2:$GJ$2, 'FS Ann'!AC$2)</f>
        <v>-10389.023201556956</v>
      </c>
      <c r="AD92" s="16">
        <f xml:space="preserve"> SUMIFS( 'FS Sem'!$J92:$GJ92, 'FS Sem'!$J$2:$GJ$2, 'FS Ann'!AD$2)</f>
        <v>-7806.755310089331</v>
      </c>
      <c r="AE92" s="16">
        <f xml:space="preserve"> SUMIFS( 'FS Sem'!$J92:$GJ92, 'FS Sem'!$J$2:$GJ$2, 'FS Ann'!AE$2)</f>
        <v>-2894.3827448423176</v>
      </c>
      <c r="AF92" s="16">
        <f xml:space="preserve"> SUMIFS( 'FS Sem'!$J92:$GJ92, 'FS Sem'!$J$2:$GJ$2, 'FS Ann'!AF$2)</f>
        <v>-1107.1688719102606</v>
      </c>
      <c r="AG92" s="16">
        <f xml:space="preserve"> SUMIFS( 'FS Sem'!$J92:$GJ92, 'FS Sem'!$J$2:$GJ$2, 'FS Ann'!AG$2)</f>
        <v>2.0463630789890885E-12</v>
      </c>
      <c r="AH92" s="16">
        <f xml:space="preserve"> SUMIFS( 'FS Sem'!$J92:$GJ92, 'FS Sem'!$J$2:$GJ$2, 'FS Ann'!AH$2)</f>
        <v>2.0463630789890885E-12</v>
      </c>
      <c r="AI92" s="16">
        <f xml:space="preserve"> SUMIFS( 'FS Sem'!$J92:$GJ92, 'FS Sem'!$J$2:$GJ$2, 'FS Ann'!AI$2)</f>
        <v>2.0463630789890885E-12</v>
      </c>
      <c r="AJ92" s="16">
        <f xml:space="preserve"> SUMIFS( 'FS Sem'!$J92:$GJ92, 'FS Sem'!$J$2:$GJ$2, 'FS Ann'!AJ$2)</f>
        <v>2.0463630789890885E-12</v>
      </c>
      <c r="AK92" s="16">
        <f xml:space="preserve"> SUMIFS( 'FS Sem'!$J92:$GJ92, 'FS Sem'!$J$2:$GJ$2, 'FS Ann'!AK$2)</f>
        <v>2.0463630789890885E-12</v>
      </c>
      <c r="AL92" s="16">
        <f xml:space="preserve"> SUMIFS( 'FS Sem'!$J92:$GJ92, 'FS Sem'!$J$2:$GJ$2, 'FS Ann'!AL$2)</f>
        <v>2.0463630789890885E-12</v>
      </c>
      <c r="AM92" s="16">
        <f xml:space="preserve"> SUMIFS( 'FS Sem'!$J92:$GJ92, 'FS Sem'!$J$2:$GJ$2, 'FS Ann'!AM$2)</f>
        <v>2.0463630789890885E-12</v>
      </c>
      <c r="AN92" s="16">
        <f xml:space="preserve"> SUMIFS( 'FS Sem'!$J92:$GJ92, 'FS Sem'!$J$2:$GJ$2, 'FS Ann'!AN$2)</f>
        <v>2.0463630789890885E-12</v>
      </c>
      <c r="AO92" s="16">
        <f xml:space="preserve"> SUMIFS( 'FS Sem'!$J92:$GJ92, 'FS Sem'!$J$2:$GJ$2, 'FS Ann'!AO$2)</f>
        <v>2.0463630789890885E-12</v>
      </c>
      <c r="AP92" s="16">
        <f xml:space="preserve"> SUMIFS( 'FS Sem'!$J92:$GJ92, 'FS Sem'!$J$2:$GJ$2, 'FS Ann'!AP$2)</f>
        <v>2.0463630789890885E-12</v>
      </c>
      <c r="AQ92" s="16">
        <f xml:space="preserve"> SUMIFS( 'FS Sem'!$J92:$GJ92, 'FS Sem'!$J$2:$GJ$2, 'FS Ann'!AQ$2)</f>
        <v>2.0463630789890885E-12</v>
      </c>
      <c r="AR92" s="16">
        <f xml:space="preserve"> SUMIFS( 'FS Sem'!$J92:$GJ92, 'FS Sem'!$J$2:$GJ$2, 'FS Ann'!AR$2)</f>
        <v>2.0463630789890885E-12</v>
      </c>
      <c r="AS92" s="16">
        <f xml:space="preserve"> SUMIFS( 'FS Sem'!$J92:$GJ92, 'FS Sem'!$J$2:$GJ$2, 'FS Ann'!AS$2)</f>
        <v>2.0463630789890885E-12</v>
      </c>
      <c r="AT92" s="16">
        <f xml:space="preserve"> SUMIFS( 'FS Sem'!$J92:$GJ92, 'FS Sem'!$J$2:$GJ$2, 'FS Ann'!AT$2)</f>
        <v>2.0463630789890885E-12</v>
      </c>
      <c r="AU92" s="16">
        <f xml:space="preserve"> SUMIFS( 'FS Sem'!$J92:$GJ92, 'FS Sem'!$J$2:$GJ$2, 'FS Ann'!AU$2)</f>
        <v>2.0463630789890885E-12</v>
      </c>
      <c r="AV92" s="16">
        <f xml:space="preserve"> SUMIFS( 'FS Sem'!$J92:$GJ92, 'FS Sem'!$J$2:$GJ$2, 'FS Ann'!AV$2)</f>
        <v>2.0463630789890885E-12</v>
      </c>
      <c r="AW92" s="16">
        <f xml:space="preserve"> SUMIFS( 'FS Sem'!$J92:$GJ92, 'FS Sem'!$J$2:$GJ$2, 'FS Ann'!AW$2)</f>
        <v>2.0463630789890885E-12</v>
      </c>
      <c r="AX92" s="16">
        <f xml:space="preserve"> SUMIFS( 'FS Sem'!$J92:$GJ92, 'FS Sem'!$J$2:$GJ$2, 'FS Ann'!AX$2)</f>
        <v>2.0463630789890885E-12</v>
      </c>
      <c r="AY92" s="16">
        <f xml:space="preserve"> SUMIFS( 'FS Sem'!$J92:$GJ92, 'FS Sem'!$J$2:$GJ$2, 'FS Ann'!AY$2)</f>
        <v>2.0463630789890885E-12</v>
      </c>
      <c r="AZ92" s="16">
        <f xml:space="preserve"> SUMIFS( 'FS Sem'!$J92:$GJ92, 'FS Sem'!$J$2:$GJ$2, 'FS Ann'!AZ$2)</f>
        <v>2.0463630789890885E-12</v>
      </c>
      <c r="BA92" s="16">
        <f xml:space="preserve"> SUMIFS( 'FS Sem'!$J92:$GJ92, 'FS Sem'!$J$2:$GJ$2, 'FS Ann'!BA$2)</f>
        <v>2.0463630789890885E-12</v>
      </c>
      <c r="BB92" s="16">
        <f xml:space="preserve"> SUMIFS( 'FS Sem'!$J92:$GJ92, 'FS Sem'!$J$2:$GJ$2, 'FS Ann'!BB$2)</f>
        <v>2.0463630789890885E-12</v>
      </c>
    </row>
    <row r="93" spans="1:54" outlineLevel="1" x14ac:dyDescent="0.25">
      <c r="A93" s="1"/>
      <c r="B93" s="1"/>
      <c r="C93" s="19"/>
      <c r="D93" s="84"/>
      <c r="E93" s="16" t="str">
        <f xml:space="preserve"> 'FS Sem'!E93</f>
        <v>Share capital balance</v>
      </c>
      <c r="F93" s="16">
        <f xml:space="preserve"> 'FS Sem'!F93</f>
        <v>0</v>
      </c>
      <c r="G93" s="389" t="str">
        <f xml:space="preserve"> 'FS Sem'!G93</f>
        <v>$ 000s</v>
      </c>
      <c r="H93" s="16"/>
      <c r="I93" s="16"/>
      <c r="J93" s="16">
        <f xml:space="preserve"> SUMIFS( 'FS Sem'!$J93:$GJ93, 'FS Sem'!$J$2:$GJ$2, 'FS Ann'!J$2)</f>
        <v>0</v>
      </c>
      <c r="K93" s="16">
        <f xml:space="preserve"> SUMIFS( 'FS Sem'!$J93:$GJ93, 'FS Sem'!$J$2:$GJ$2, 'FS Ann'!K$2)</f>
        <v>100</v>
      </c>
      <c r="L93" s="16">
        <f xml:space="preserve"> SUMIFS( 'FS Sem'!$J93:$GJ93, 'FS Sem'!$J$2:$GJ$2, 'FS Ann'!L$2)</f>
        <v>100</v>
      </c>
      <c r="M93" s="16">
        <f xml:space="preserve"> SUMIFS( 'FS Sem'!$J93:$GJ93, 'FS Sem'!$J$2:$GJ$2, 'FS Ann'!M$2)</f>
        <v>100</v>
      </c>
      <c r="N93" s="16">
        <f xml:space="preserve"> SUMIFS( 'FS Sem'!$J93:$GJ93, 'FS Sem'!$J$2:$GJ$2, 'FS Ann'!N$2)</f>
        <v>100</v>
      </c>
      <c r="O93" s="16">
        <f xml:space="preserve"> SUMIFS( 'FS Sem'!$J93:$GJ93, 'FS Sem'!$J$2:$GJ$2, 'FS Ann'!O$2)</f>
        <v>100</v>
      </c>
      <c r="P93" s="16">
        <f xml:space="preserve"> SUMIFS( 'FS Sem'!$J93:$GJ93, 'FS Sem'!$J$2:$GJ$2, 'FS Ann'!P$2)</f>
        <v>100</v>
      </c>
      <c r="Q93" s="16">
        <f xml:space="preserve"> SUMIFS( 'FS Sem'!$J93:$GJ93, 'FS Sem'!$J$2:$GJ$2, 'FS Ann'!Q$2)</f>
        <v>100</v>
      </c>
      <c r="R93" s="16">
        <f xml:space="preserve"> SUMIFS( 'FS Sem'!$J93:$GJ93, 'FS Sem'!$J$2:$GJ$2, 'FS Ann'!R$2)</f>
        <v>100</v>
      </c>
      <c r="S93" s="16">
        <f xml:space="preserve"> SUMIFS( 'FS Sem'!$J93:$GJ93, 'FS Sem'!$J$2:$GJ$2, 'FS Ann'!S$2)</f>
        <v>100</v>
      </c>
      <c r="T93" s="16">
        <f xml:space="preserve"> SUMIFS( 'FS Sem'!$J93:$GJ93, 'FS Sem'!$J$2:$GJ$2, 'FS Ann'!T$2)</f>
        <v>100</v>
      </c>
      <c r="U93" s="16">
        <f xml:space="preserve"> SUMIFS( 'FS Sem'!$J93:$GJ93, 'FS Sem'!$J$2:$GJ$2, 'FS Ann'!U$2)</f>
        <v>100</v>
      </c>
      <c r="V93" s="16">
        <f xml:space="preserve"> SUMIFS( 'FS Sem'!$J93:$GJ93, 'FS Sem'!$J$2:$GJ$2, 'FS Ann'!V$2)</f>
        <v>100</v>
      </c>
      <c r="W93" s="16">
        <f xml:space="preserve"> SUMIFS( 'FS Sem'!$J93:$GJ93, 'FS Sem'!$J$2:$GJ$2, 'FS Ann'!W$2)</f>
        <v>100</v>
      </c>
      <c r="X93" s="16">
        <f xml:space="preserve"> SUMIFS( 'FS Sem'!$J93:$GJ93, 'FS Sem'!$J$2:$GJ$2, 'FS Ann'!X$2)</f>
        <v>100</v>
      </c>
      <c r="Y93" s="16">
        <f xml:space="preserve"> SUMIFS( 'FS Sem'!$J93:$GJ93, 'FS Sem'!$J$2:$GJ$2, 'FS Ann'!Y$2)</f>
        <v>100</v>
      </c>
      <c r="Z93" s="16">
        <f xml:space="preserve"> SUMIFS( 'FS Sem'!$J93:$GJ93, 'FS Sem'!$J$2:$GJ$2, 'FS Ann'!Z$2)</f>
        <v>100</v>
      </c>
      <c r="AA93" s="16">
        <f xml:space="preserve"> SUMIFS( 'FS Sem'!$J93:$GJ93, 'FS Sem'!$J$2:$GJ$2, 'FS Ann'!AA$2)</f>
        <v>100</v>
      </c>
      <c r="AB93" s="16">
        <f xml:space="preserve"> SUMIFS( 'FS Sem'!$J93:$GJ93, 'FS Sem'!$J$2:$GJ$2, 'FS Ann'!AB$2)</f>
        <v>100</v>
      </c>
      <c r="AC93" s="16">
        <f xml:space="preserve"> SUMIFS( 'FS Sem'!$J93:$GJ93, 'FS Sem'!$J$2:$GJ$2, 'FS Ann'!AC$2)</f>
        <v>100</v>
      </c>
      <c r="AD93" s="16">
        <f xml:space="preserve"> SUMIFS( 'FS Sem'!$J93:$GJ93, 'FS Sem'!$J$2:$GJ$2, 'FS Ann'!AD$2)</f>
        <v>100</v>
      </c>
      <c r="AE93" s="16">
        <f xml:space="preserve"> SUMIFS( 'FS Sem'!$J93:$GJ93, 'FS Sem'!$J$2:$GJ$2, 'FS Ann'!AE$2)</f>
        <v>100</v>
      </c>
      <c r="AF93" s="16">
        <f xml:space="preserve"> SUMIFS( 'FS Sem'!$J93:$GJ93, 'FS Sem'!$J$2:$GJ$2, 'FS Ann'!AF$2)</f>
        <v>100</v>
      </c>
      <c r="AG93" s="16">
        <f xml:space="preserve"> SUMIFS( 'FS Sem'!$J93:$GJ93, 'FS Sem'!$J$2:$GJ$2, 'FS Ann'!AG$2)</f>
        <v>0</v>
      </c>
      <c r="AH93" s="16">
        <f xml:space="preserve"> SUMIFS( 'FS Sem'!$J93:$GJ93, 'FS Sem'!$J$2:$GJ$2, 'FS Ann'!AH$2)</f>
        <v>0</v>
      </c>
      <c r="AI93" s="16">
        <f xml:space="preserve"> SUMIFS( 'FS Sem'!$J93:$GJ93, 'FS Sem'!$J$2:$GJ$2, 'FS Ann'!AI$2)</f>
        <v>0</v>
      </c>
      <c r="AJ93" s="16">
        <f xml:space="preserve"> SUMIFS( 'FS Sem'!$J93:$GJ93, 'FS Sem'!$J$2:$GJ$2, 'FS Ann'!AJ$2)</f>
        <v>0</v>
      </c>
      <c r="AK93" s="16">
        <f xml:space="preserve"> SUMIFS( 'FS Sem'!$J93:$GJ93, 'FS Sem'!$J$2:$GJ$2, 'FS Ann'!AK$2)</f>
        <v>0</v>
      </c>
      <c r="AL93" s="16">
        <f xml:space="preserve"> SUMIFS( 'FS Sem'!$J93:$GJ93, 'FS Sem'!$J$2:$GJ$2, 'FS Ann'!AL$2)</f>
        <v>0</v>
      </c>
      <c r="AM93" s="16">
        <f xml:space="preserve"> SUMIFS( 'FS Sem'!$J93:$GJ93, 'FS Sem'!$J$2:$GJ$2, 'FS Ann'!AM$2)</f>
        <v>0</v>
      </c>
      <c r="AN93" s="16">
        <f xml:space="preserve"> SUMIFS( 'FS Sem'!$J93:$GJ93, 'FS Sem'!$J$2:$GJ$2, 'FS Ann'!AN$2)</f>
        <v>0</v>
      </c>
      <c r="AO93" s="16">
        <f xml:space="preserve"> SUMIFS( 'FS Sem'!$J93:$GJ93, 'FS Sem'!$J$2:$GJ$2, 'FS Ann'!AO$2)</f>
        <v>0</v>
      </c>
      <c r="AP93" s="16">
        <f xml:space="preserve"> SUMIFS( 'FS Sem'!$J93:$GJ93, 'FS Sem'!$J$2:$GJ$2, 'FS Ann'!AP$2)</f>
        <v>0</v>
      </c>
      <c r="AQ93" s="16">
        <f xml:space="preserve"> SUMIFS( 'FS Sem'!$J93:$GJ93, 'FS Sem'!$J$2:$GJ$2, 'FS Ann'!AQ$2)</f>
        <v>0</v>
      </c>
      <c r="AR93" s="16">
        <f xml:space="preserve"> SUMIFS( 'FS Sem'!$J93:$GJ93, 'FS Sem'!$J$2:$GJ$2, 'FS Ann'!AR$2)</f>
        <v>0</v>
      </c>
      <c r="AS93" s="16">
        <f xml:space="preserve"> SUMIFS( 'FS Sem'!$J93:$GJ93, 'FS Sem'!$J$2:$GJ$2, 'FS Ann'!AS$2)</f>
        <v>0</v>
      </c>
      <c r="AT93" s="16">
        <f xml:space="preserve"> SUMIFS( 'FS Sem'!$J93:$GJ93, 'FS Sem'!$J$2:$GJ$2, 'FS Ann'!AT$2)</f>
        <v>0</v>
      </c>
      <c r="AU93" s="16">
        <f xml:space="preserve"> SUMIFS( 'FS Sem'!$J93:$GJ93, 'FS Sem'!$J$2:$GJ$2, 'FS Ann'!AU$2)</f>
        <v>0</v>
      </c>
      <c r="AV93" s="16">
        <f xml:space="preserve"> SUMIFS( 'FS Sem'!$J93:$GJ93, 'FS Sem'!$J$2:$GJ$2, 'FS Ann'!AV$2)</f>
        <v>0</v>
      </c>
      <c r="AW93" s="16">
        <f xml:space="preserve"> SUMIFS( 'FS Sem'!$J93:$GJ93, 'FS Sem'!$J$2:$GJ$2, 'FS Ann'!AW$2)</f>
        <v>0</v>
      </c>
      <c r="AX93" s="16">
        <f xml:space="preserve"> SUMIFS( 'FS Sem'!$J93:$GJ93, 'FS Sem'!$J$2:$GJ$2, 'FS Ann'!AX$2)</f>
        <v>0</v>
      </c>
      <c r="AY93" s="16">
        <f xml:space="preserve"> SUMIFS( 'FS Sem'!$J93:$GJ93, 'FS Sem'!$J$2:$GJ$2, 'FS Ann'!AY$2)</f>
        <v>0</v>
      </c>
      <c r="AZ93" s="16">
        <f xml:space="preserve"> SUMIFS( 'FS Sem'!$J93:$GJ93, 'FS Sem'!$J$2:$GJ$2, 'FS Ann'!AZ$2)</f>
        <v>0</v>
      </c>
      <c r="BA93" s="16">
        <f xml:space="preserve"> SUMIFS( 'FS Sem'!$J93:$GJ93, 'FS Sem'!$J$2:$GJ$2, 'FS Ann'!BA$2)</f>
        <v>0</v>
      </c>
      <c r="BB93" s="16">
        <f xml:space="preserve"> SUMIFS( 'FS Sem'!$J93:$GJ93, 'FS Sem'!$J$2:$GJ$2, 'FS Ann'!BB$2)</f>
        <v>0</v>
      </c>
    </row>
    <row r="94" spans="1:54" outlineLevel="1" x14ac:dyDescent="0.25">
      <c r="A94" s="211"/>
      <c r="B94" s="211"/>
      <c r="C94" s="212"/>
      <c r="D94" s="215"/>
      <c r="E94" s="16" t="str">
        <f xml:space="preserve"> 'FS Sem'!E94</f>
        <v>Retained earnings balance</v>
      </c>
      <c r="F94" s="16">
        <f xml:space="preserve"> 'FS Sem'!F94</f>
        <v>0</v>
      </c>
      <c r="G94" s="389" t="str">
        <f xml:space="preserve"> 'FS Sem'!G94</f>
        <v>$ 000s</v>
      </c>
      <c r="H94" s="16"/>
      <c r="I94" s="16"/>
      <c r="J94" s="16">
        <f xml:space="preserve"> SUMIFS( 'FS Sem'!$J94:$GJ94, 'FS Sem'!$J$2:$GJ$2, 'FS Ann'!J$2)</f>
        <v>0</v>
      </c>
      <c r="K94" s="16">
        <f xml:space="preserve"> SUMIFS( 'FS Sem'!$J94:$GJ94, 'FS Sem'!$J$2:$GJ$2, 'FS Ann'!K$2)</f>
        <v>0</v>
      </c>
      <c r="L94" s="16">
        <f xml:space="preserve"> SUMIFS( 'FS Sem'!$J94:$GJ94, 'FS Sem'!$J$2:$GJ$2, 'FS Ann'!L$2)</f>
        <v>0</v>
      </c>
      <c r="M94" s="16">
        <f xml:space="preserve"> SUMIFS( 'FS Sem'!$J94:$GJ94, 'FS Sem'!$J$2:$GJ$2, 'FS Ann'!M$2)</f>
        <v>-263.35762764807077</v>
      </c>
      <c r="N94" s="16">
        <f xml:space="preserve"> SUMIFS( 'FS Sem'!$J94:$GJ94, 'FS Sem'!$J$2:$GJ$2, 'FS Ann'!N$2)</f>
        <v>-5383.9615189199721</v>
      </c>
      <c r="O94" s="16">
        <f xml:space="preserve"> SUMIFS( 'FS Sem'!$J94:$GJ94, 'FS Sem'!$J$2:$GJ$2, 'FS Ann'!O$2)</f>
        <v>-10187.37989576847</v>
      </c>
      <c r="P94" s="16">
        <f xml:space="preserve"> SUMIFS( 'FS Sem'!$J94:$GJ94, 'FS Sem'!$J$2:$GJ$2, 'FS Ann'!P$2)</f>
        <v>-14659.409521711401</v>
      </c>
      <c r="Q94" s="16">
        <f xml:space="preserve"> SUMIFS( 'FS Sem'!$J94:$GJ94, 'FS Sem'!$J$2:$GJ$2, 'FS Ann'!Q$2)</f>
        <v>-18805.993457909808</v>
      </c>
      <c r="R94" s="16">
        <f xml:space="preserve"> SUMIFS( 'FS Sem'!$J94:$GJ94, 'FS Sem'!$J$2:$GJ$2, 'FS Ann'!R$2)</f>
        <v>-22730.154580261373</v>
      </c>
      <c r="S94" s="16">
        <f xml:space="preserve"> SUMIFS( 'FS Sem'!$J94:$GJ94, 'FS Sem'!$J$2:$GJ$2, 'FS Ann'!S$2)</f>
        <v>-26428.85386773583</v>
      </c>
      <c r="T94" s="16">
        <f xml:space="preserve"> SUMIFS( 'FS Sem'!$J94:$GJ94, 'FS Sem'!$J$2:$GJ$2, 'FS Ann'!T$2)</f>
        <v>-29726.382729833491</v>
      </c>
      <c r="U94" s="16">
        <f xml:space="preserve"> SUMIFS( 'FS Sem'!$J94:$GJ94, 'FS Sem'!$J$2:$GJ$2, 'FS Ann'!U$2)</f>
        <v>-32620.321151256896</v>
      </c>
      <c r="V94" s="16">
        <f xml:space="preserve"> SUMIFS( 'FS Sem'!$J94:$GJ94, 'FS Sem'!$J$2:$GJ$2, 'FS Ann'!V$2)</f>
        <v>-35058.935297129057</v>
      </c>
      <c r="W94" s="16">
        <f xml:space="preserve"> SUMIFS( 'FS Sem'!$J94:$GJ94, 'FS Sem'!$J$2:$GJ$2, 'FS Ann'!W$2)</f>
        <v>-37161.082300409864</v>
      </c>
      <c r="X94" s="16">
        <f xml:space="preserve"> SUMIFS( 'FS Sem'!$J94:$GJ94, 'FS Sem'!$J$2:$GJ$2, 'FS Ann'!X$2)</f>
        <v>-38888.502448351319</v>
      </c>
      <c r="Y94" s="16">
        <f xml:space="preserve"> SUMIFS( 'FS Sem'!$J94:$GJ94, 'FS Sem'!$J$2:$GJ$2, 'FS Ann'!Y$2)</f>
        <v>-40099.438406940317</v>
      </c>
      <c r="Z94" s="16">
        <f xml:space="preserve"> SUMIFS( 'FS Sem'!$J94:$GJ94, 'FS Sem'!$J$2:$GJ$2, 'FS Ann'!Z$2)</f>
        <v>-40747.129270834914</v>
      </c>
      <c r="AA94" s="16">
        <f xml:space="preserve"> SUMIFS( 'FS Sem'!$J94:$GJ94, 'FS Sem'!$J$2:$GJ$2, 'FS Ann'!AA$2)</f>
        <v>-40813.115698366753</v>
      </c>
      <c r="AB94" s="16">
        <f xml:space="preserve"> SUMIFS( 'FS Sem'!$J94:$GJ94, 'FS Sem'!$J$2:$GJ$2, 'FS Ann'!AB$2)</f>
        <v>-40267.919718906567</v>
      </c>
      <c r="AC94" s="16">
        <f xml:space="preserve"> SUMIFS( 'FS Sem'!$J94:$GJ94, 'FS Sem'!$J$2:$GJ$2, 'FS Ann'!AC$2)</f>
        <v>-39082.13148291815</v>
      </c>
      <c r="AD94" s="16">
        <f xml:space="preserve"> SUMIFS( 'FS Sem'!$J94:$GJ94, 'FS Sem'!$J$2:$GJ$2, 'FS Ann'!AD$2)</f>
        <v>-28753.059917047653</v>
      </c>
      <c r="AE94" s="16">
        <f xml:space="preserve"> SUMIFS( 'FS Sem'!$J94:$GJ94, 'FS Sem'!$J$2:$GJ$2, 'FS Ann'!AE$2)</f>
        <v>-9103.5696560595989</v>
      </c>
      <c r="AF94" s="16">
        <f xml:space="preserve"> SUMIFS( 'FS Sem'!$J94:$GJ94, 'FS Sem'!$J$2:$GJ$2, 'FS Ann'!AF$2)</f>
        <v>4326.8209802402316</v>
      </c>
      <c r="AG94" s="16">
        <f xml:space="preserve"> SUMIFS( 'FS Sem'!$J94:$GJ94, 'FS Sem'!$J$2:$GJ$2, 'FS Ann'!AG$2)</f>
        <v>0</v>
      </c>
      <c r="AH94" s="16">
        <f xml:space="preserve"> SUMIFS( 'FS Sem'!$J94:$GJ94, 'FS Sem'!$J$2:$GJ$2, 'FS Ann'!AH$2)</f>
        <v>0</v>
      </c>
      <c r="AI94" s="16">
        <f xml:space="preserve"> SUMIFS( 'FS Sem'!$J94:$GJ94, 'FS Sem'!$J$2:$GJ$2, 'FS Ann'!AI$2)</f>
        <v>0</v>
      </c>
      <c r="AJ94" s="16">
        <f xml:space="preserve"> SUMIFS( 'FS Sem'!$J94:$GJ94, 'FS Sem'!$J$2:$GJ$2, 'FS Ann'!AJ$2)</f>
        <v>0</v>
      </c>
      <c r="AK94" s="16">
        <f xml:space="preserve"> SUMIFS( 'FS Sem'!$J94:$GJ94, 'FS Sem'!$J$2:$GJ$2, 'FS Ann'!AK$2)</f>
        <v>0</v>
      </c>
      <c r="AL94" s="16">
        <f xml:space="preserve"> SUMIFS( 'FS Sem'!$J94:$GJ94, 'FS Sem'!$J$2:$GJ$2, 'FS Ann'!AL$2)</f>
        <v>0</v>
      </c>
      <c r="AM94" s="16">
        <f xml:space="preserve"> SUMIFS( 'FS Sem'!$J94:$GJ94, 'FS Sem'!$J$2:$GJ$2, 'FS Ann'!AM$2)</f>
        <v>0</v>
      </c>
      <c r="AN94" s="16">
        <f xml:space="preserve"> SUMIFS( 'FS Sem'!$J94:$GJ94, 'FS Sem'!$J$2:$GJ$2, 'FS Ann'!AN$2)</f>
        <v>0</v>
      </c>
      <c r="AO94" s="16">
        <f xml:space="preserve"> SUMIFS( 'FS Sem'!$J94:$GJ94, 'FS Sem'!$J$2:$GJ$2, 'FS Ann'!AO$2)</f>
        <v>0</v>
      </c>
      <c r="AP94" s="16">
        <f xml:space="preserve"> SUMIFS( 'FS Sem'!$J94:$GJ94, 'FS Sem'!$J$2:$GJ$2, 'FS Ann'!AP$2)</f>
        <v>0</v>
      </c>
      <c r="AQ94" s="16">
        <f xml:space="preserve"> SUMIFS( 'FS Sem'!$J94:$GJ94, 'FS Sem'!$J$2:$GJ$2, 'FS Ann'!AQ$2)</f>
        <v>0</v>
      </c>
      <c r="AR94" s="16">
        <f xml:space="preserve"> SUMIFS( 'FS Sem'!$J94:$GJ94, 'FS Sem'!$J$2:$GJ$2, 'FS Ann'!AR$2)</f>
        <v>0</v>
      </c>
      <c r="AS94" s="16">
        <f xml:space="preserve"> SUMIFS( 'FS Sem'!$J94:$GJ94, 'FS Sem'!$J$2:$GJ$2, 'FS Ann'!AS$2)</f>
        <v>0</v>
      </c>
      <c r="AT94" s="16">
        <f xml:space="preserve"> SUMIFS( 'FS Sem'!$J94:$GJ94, 'FS Sem'!$J$2:$GJ$2, 'FS Ann'!AT$2)</f>
        <v>0</v>
      </c>
      <c r="AU94" s="16">
        <f xml:space="preserve"> SUMIFS( 'FS Sem'!$J94:$GJ94, 'FS Sem'!$J$2:$GJ$2, 'FS Ann'!AU$2)</f>
        <v>0</v>
      </c>
      <c r="AV94" s="16">
        <f xml:space="preserve"> SUMIFS( 'FS Sem'!$J94:$GJ94, 'FS Sem'!$J$2:$GJ$2, 'FS Ann'!AV$2)</f>
        <v>0</v>
      </c>
      <c r="AW94" s="16">
        <f xml:space="preserve"> SUMIFS( 'FS Sem'!$J94:$GJ94, 'FS Sem'!$J$2:$GJ$2, 'FS Ann'!AW$2)</f>
        <v>0</v>
      </c>
      <c r="AX94" s="16">
        <f xml:space="preserve"> SUMIFS( 'FS Sem'!$J94:$GJ94, 'FS Sem'!$J$2:$GJ$2, 'FS Ann'!AX$2)</f>
        <v>0</v>
      </c>
      <c r="AY94" s="16">
        <f xml:space="preserve"> SUMIFS( 'FS Sem'!$J94:$GJ94, 'FS Sem'!$J$2:$GJ$2, 'FS Ann'!AY$2)</f>
        <v>0</v>
      </c>
      <c r="AZ94" s="16">
        <f xml:space="preserve"> SUMIFS( 'FS Sem'!$J94:$GJ94, 'FS Sem'!$J$2:$GJ$2, 'FS Ann'!AZ$2)</f>
        <v>0</v>
      </c>
      <c r="BA94" s="16">
        <f xml:space="preserve"> SUMIFS( 'FS Sem'!$J94:$GJ94, 'FS Sem'!$J$2:$GJ$2, 'FS Ann'!BA$2)</f>
        <v>0</v>
      </c>
      <c r="BB94" s="16">
        <f xml:space="preserve"> SUMIFS( 'FS Sem'!$J94:$GJ94, 'FS Sem'!$J$2:$GJ$2, 'FS Ann'!BB$2)</f>
        <v>0</v>
      </c>
    </row>
    <row r="95" spans="1:54" outlineLevel="1" x14ac:dyDescent="0.25">
      <c r="A95" s="1"/>
      <c r="B95" s="1"/>
      <c r="C95" s="19"/>
      <c r="D95" s="84"/>
      <c r="E95" s="85" t="s">
        <v>60</v>
      </c>
      <c r="F95" s="85"/>
      <c r="G95" s="331" t="str">
        <f>SMU</f>
        <v>$ 000s</v>
      </c>
      <c r="H95" s="85"/>
      <c r="I95" s="85"/>
      <c r="J95" s="85">
        <f t="shared" ref="J95:BB95" si="24" xml:space="preserve"> SUM(J88:J94)</f>
        <v>0</v>
      </c>
      <c r="K95" s="85">
        <f t="shared" si="24"/>
        <v>110605.14466572601</v>
      </c>
      <c r="L95" s="85">
        <f t="shared" si="24"/>
        <v>260360.88192583743</v>
      </c>
      <c r="M95" s="85">
        <f t="shared" si="24"/>
        <v>344175.32387557178</v>
      </c>
      <c r="N95" s="85">
        <f t="shared" si="24"/>
        <v>324240.11436806392</v>
      </c>
      <c r="O95" s="85">
        <f t="shared" si="24"/>
        <v>304299.39886197069</v>
      </c>
      <c r="P95" s="85">
        <f t="shared" si="24"/>
        <v>284357.32747038722</v>
      </c>
      <c r="Q95" s="85">
        <f t="shared" si="24"/>
        <v>264413.68922232825</v>
      </c>
      <c r="R95" s="85">
        <f t="shared" si="24"/>
        <v>244468.78973708232</v>
      </c>
      <c r="S95" s="85">
        <f t="shared" si="24"/>
        <v>224522.47067166274</v>
      </c>
      <c r="T95" s="85">
        <f t="shared" si="24"/>
        <v>204574.67648467387</v>
      </c>
      <c r="U95" s="85">
        <f t="shared" si="24"/>
        <v>184625.17881669296</v>
      </c>
      <c r="V95" s="85">
        <f t="shared" si="24"/>
        <v>164674.30851253157</v>
      </c>
      <c r="W95" s="85">
        <f t="shared" si="24"/>
        <v>144721.89418203715</v>
      </c>
      <c r="X95" s="85">
        <f t="shared" si="24"/>
        <v>124767.87571681303</v>
      </c>
      <c r="Y95" s="85">
        <f t="shared" si="24"/>
        <v>104812.00593449391</v>
      </c>
      <c r="Z95" s="85">
        <f t="shared" si="24"/>
        <v>84854.642986173305</v>
      </c>
      <c r="AA95" s="85">
        <f t="shared" si="24"/>
        <v>64895.601358143285</v>
      </c>
      <c r="AB95" s="85">
        <f t="shared" si="24"/>
        <v>44934.815998153696</v>
      </c>
      <c r="AC95" s="85">
        <f t="shared" si="24"/>
        <v>19972.952217436898</v>
      </c>
      <c r="AD95" s="85">
        <f t="shared" si="24"/>
        <v>5067.4068689454107</v>
      </c>
      <c r="AE95" s="85">
        <f t="shared" si="24"/>
        <v>5057.2922843766519</v>
      </c>
      <c r="AF95" s="85">
        <f t="shared" si="24"/>
        <v>5047.1978885994549</v>
      </c>
      <c r="AG95" s="85">
        <f t="shared" si="24"/>
        <v>1.3483258953783661E-10</v>
      </c>
      <c r="AH95" s="85">
        <f t="shared" si="24"/>
        <v>1.3483258953783661E-10</v>
      </c>
      <c r="AI95" s="85">
        <f t="shared" si="24"/>
        <v>1.3483258953783661E-10</v>
      </c>
      <c r="AJ95" s="85">
        <f t="shared" si="24"/>
        <v>1.3483258953783661E-10</v>
      </c>
      <c r="AK95" s="85">
        <f t="shared" si="24"/>
        <v>1.3483258953783661E-10</v>
      </c>
      <c r="AL95" s="85">
        <f t="shared" si="24"/>
        <v>1.3483258953783661E-10</v>
      </c>
      <c r="AM95" s="85">
        <f t="shared" si="24"/>
        <v>1.3483258953783661E-10</v>
      </c>
      <c r="AN95" s="85">
        <f t="shared" si="24"/>
        <v>1.3483258953783661E-10</v>
      </c>
      <c r="AO95" s="85">
        <f t="shared" si="24"/>
        <v>1.3483258953783661E-10</v>
      </c>
      <c r="AP95" s="85">
        <f t="shared" si="24"/>
        <v>1.3483258953783661E-10</v>
      </c>
      <c r="AQ95" s="85">
        <f t="shared" si="24"/>
        <v>1.3483258953783661E-10</v>
      </c>
      <c r="AR95" s="85">
        <f t="shared" si="24"/>
        <v>1.3483258953783661E-10</v>
      </c>
      <c r="AS95" s="85">
        <f t="shared" si="24"/>
        <v>1.3483258953783661E-10</v>
      </c>
      <c r="AT95" s="85">
        <f t="shared" si="24"/>
        <v>1.3483258953783661E-10</v>
      </c>
      <c r="AU95" s="85">
        <f t="shared" si="24"/>
        <v>1.3483258953783661E-10</v>
      </c>
      <c r="AV95" s="85">
        <f t="shared" si="24"/>
        <v>1.3483258953783661E-10</v>
      </c>
      <c r="AW95" s="85">
        <f t="shared" si="24"/>
        <v>1.3483258953783661E-10</v>
      </c>
      <c r="AX95" s="85">
        <f t="shared" si="24"/>
        <v>1.3483258953783661E-10</v>
      </c>
      <c r="AY95" s="85">
        <f t="shared" si="24"/>
        <v>1.3483258953783661E-10</v>
      </c>
      <c r="AZ95" s="85">
        <f t="shared" si="24"/>
        <v>1.3483258953783661E-10</v>
      </c>
      <c r="BA95" s="85">
        <f t="shared" si="24"/>
        <v>1.3483258953783661E-10</v>
      </c>
      <c r="BB95" s="85">
        <f t="shared" si="24"/>
        <v>1.3483258953783661E-10</v>
      </c>
    </row>
    <row r="96" spans="1:54" outlineLevel="1" x14ac:dyDescent="0.25">
      <c r="A96" s="1"/>
      <c r="B96" s="1"/>
      <c r="C96" s="19"/>
      <c r="D96" s="84"/>
      <c r="E96" s="16"/>
      <c r="F96" s="16"/>
      <c r="G96" s="389"/>
      <c r="H96" s="16"/>
      <c r="I96" s="16"/>
      <c r="J96" s="16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</row>
    <row r="97" spans="1:54" x14ac:dyDescent="0.25">
      <c r="A97" s="1"/>
      <c r="B97" s="1"/>
      <c r="C97" s="19"/>
      <c r="D97" s="84"/>
      <c r="E97" s="16"/>
      <c r="F97" s="16"/>
      <c r="G97" s="389"/>
      <c r="H97" s="16"/>
      <c r="I97" s="16"/>
      <c r="J97" s="16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</row>
    <row r="98" spans="1:54" x14ac:dyDescent="0.25">
      <c r="A98" s="1" t="s">
        <v>74</v>
      </c>
      <c r="B98" s="1"/>
      <c r="C98" s="19"/>
      <c r="D98" s="84"/>
      <c r="E98" s="16"/>
      <c r="F98" s="16"/>
      <c r="G98" s="389"/>
      <c r="H98" s="16"/>
      <c r="I98" s="16"/>
      <c r="J98" s="16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</row>
    <row r="99" spans="1:54" outlineLevel="1" x14ac:dyDescent="0.25">
      <c r="A99" s="1"/>
      <c r="B99" s="1"/>
      <c r="C99" s="19"/>
      <c r="D99" s="84"/>
      <c r="E99" s="16"/>
      <c r="F99" s="16"/>
      <c r="G99" s="389"/>
      <c r="H99" s="16"/>
      <c r="I99" s="16"/>
      <c r="J99" s="16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</row>
    <row r="100" spans="1:54" outlineLevel="1" x14ac:dyDescent="0.25">
      <c r="A100" s="1"/>
      <c r="B100" s="1"/>
      <c r="C100" s="19"/>
      <c r="D100" s="84"/>
      <c r="E100" s="152" t="str">
        <f t="shared" ref="E100:AJ100" si="25" xml:space="preserve"> E$86</f>
        <v>Total assets</v>
      </c>
      <c r="F100" s="152">
        <f t="shared" si="25"/>
        <v>0</v>
      </c>
      <c r="G100" s="31" t="str">
        <f t="shared" si="25"/>
        <v>$ 000s</v>
      </c>
      <c r="H100" s="152">
        <f t="shared" si="25"/>
        <v>0</v>
      </c>
      <c r="I100" s="152">
        <f t="shared" si="25"/>
        <v>0</v>
      </c>
      <c r="J100" s="152">
        <f t="shared" si="25"/>
        <v>0</v>
      </c>
      <c r="K100" s="152">
        <f t="shared" si="25"/>
        <v>110605.14466572602</v>
      </c>
      <c r="L100" s="152">
        <f t="shared" si="25"/>
        <v>260360.88192583746</v>
      </c>
      <c r="M100" s="152">
        <f t="shared" si="25"/>
        <v>344175.32387557183</v>
      </c>
      <c r="N100" s="152">
        <f t="shared" si="25"/>
        <v>324240.11436806398</v>
      </c>
      <c r="O100" s="152">
        <f t="shared" si="25"/>
        <v>304299.39886197075</v>
      </c>
      <c r="P100" s="152">
        <f t="shared" si="25"/>
        <v>284357.32747038722</v>
      </c>
      <c r="Q100" s="152">
        <f t="shared" si="25"/>
        <v>264413.68922232819</v>
      </c>
      <c r="R100" s="152">
        <f t="shared" si="25"/>
        <v>244468.78973708223</v>
      </c>
      <c r="S100" s="152">
        <f t="shared" si="25"/>
        <v>224522.47067166265</v>
      </c>
      <c r="T100" s="152">
        <f t="shared" si="25"/>
        <v>204574.67648467372</v>
      </c>
      <c r="U100" s="152">
        <f t="shared" si="25"/>
        <v>184625.17881669279</v>
      </c>
      <c r="V100" s="152">
        <f t="shared" si="25"/>
        <v>164674.3085125314</v>
      </c>
      <c r="W100" s="152">
        <f t="shared" si="25"/>
        <v>144721.89418203695</v>
      </c>
      <c r="X100" s="152">
        <f t="shared" si="25"/>
        <v>124767.87571681284</v>
      </c>
      <c r="Y100" s="152">
        <f t="shared" si="25"/>
        <v>104812.00593449373</v>
      </c>
      <c r="Z100" s="152">
        <f t="shared" si="25"/>
        <v>84854.64298617313</v>
      </c>
      <c r="AA100" s="152">
        <f t="shared" si="25"/>
        <v>64895.601358143089</v>
      </c>
      <c r="AB100" s="152">
        <f t="shared" si="25"/>
        <v>44934.815998153492</v>
      </c>
      <c r="AC100" s="152">
        <f t="shared" si="25"/>
        <v>19972.952217436708</v>
      </c>
      <c r="AD100" s="152">
        <f t="shared" si="25"/>
        <v>5067.4068689452079</v>
      </c>
      <c r="AE100" s="152">
        <f t="shared" si="25"/>
        <v>5057.2922843764545</v>
      </c>
      <c r="AF100" s="152">
        <f t="shared" si="25"/>
        <v>5047.1978885992548</v>
      </c>
      <c r="AG100" s="152">
        <f t="shared" si="25"/>
        <v>-6.4346750150434673E-11</v>
      </c>
      <c r="AH100" s="152">
        <f t="shared" si="25"/>
        <v>-6.4346750150434673E-11</v>
      </c>
      <c r="AI100" s="152">
        <f t="shared" si="25"/>
        <v>-6.4346750150434673E-11</v>
      </c>
      <c r="AJ100" s="152">
        <f t="shared" si="25"/>
        <v>-6.4346750150434673E-11</v>
      </c>
      <c r="AK100" s="152">
        <f t="shared" ref="AK100:BB100" si="26" xml:space="preserve"> AK$86</f>
        <v>-6.4346750150434673E-11</v>
      </c>
      <c r="AL100" s="152">
        <f t="shared" si="26"/>
        <v>-6.4346750150434673E-11</v>
      </c>
      <c r="AM100" s="152">
        <f t="shared" si="26"/>
        <v>-6.4346750150434673E-11</v>
      </c>
      <c r="AN100" s="152">
        <f t="shared" si="26"/>
        <v>-6.4346750150434673E-11</v>
      </c>
      <c r="AO100" s="152">
        <f t="shared" si="26"/>
        <v>-6.4346750150434673E-11</v>
      </c>
      <c r="AP100" s="152">
        <f t="shared" si="26"/>
        <v>-6.4346750150434673E-11</v>
      </c>
      <c r="AQ100" s="152">
        <f t="shared" si="26"/>
        <v>-6.4346750150434673E-11</v>
      </c>
      <c r="AR100" s="152">
        <f t="shared" si="26"/>
        <v>-6.4346750150434673E-11</v>
      </c>
      <c r="AS100" s="152">
        <f t="shared" si="26"/>
        <v>-6.4346750150434673E-11</v>
      </c>
      <c r="AT100" s="152">
        <f t="shared" si="26"/>
        <v>-6.4346750150434673E-11</v>
      </c>
      <c r="AU100" s="152">
        <f t="shared" si="26"/>
        <v>-6.4346750150434673E-11</v>
      </c>
      <c r="AV100" s="152">
        <f t="shared" si="26"/>
        <v>-6.4346750150434673E-11</v>
      </c>
      <c r="AW100" s="152">
        <f t="shared" si="26"/>
        <v>-6.4346750150434673E-11</v>
      </c>
      <c r="AX100" s="152">
        <f t="shared" si="26"/>
        <v>-6.4346750150434673E-11</v>
      </c>
      <c r="AY100" s="152">
        <f t="shared" si="26"/>
        <v>-6.4346750150434673E-11</v>
      </c>
      <c r="AZ100" s="152">
        <f t="shared" si="26"/>
        <v>-6.4346750150434673E-11</v>
      </c>
      <c r="BA100" s="152">
        <f t="shared" si="26"/>
        <v>-6.4346750150434673E-11</v>
      </c>
      <c r="BB100" s="152">
        <f t="shared" si="26"/>
        <v>-6.4346750150434673E-11</v>
      </c>
    </row>
    <row r="101" spans="1:54" outlineLevel="1" x14ac:dyDescent="0.25">
      <c r="A101" s="1"/>
      <c r="B101" s="1"/>
      <c r="C101" s="19"/>
      <c r="D101" s="84"/>
      <c r="E101" s="152" t="str">
        <f t="shared" ref="E101:AJ101" si="27" xml:space="preserve"> E$95</f>
        <v>Total liabilities</v>
      </c>
      <c r="F101" s="152">
        <f t="shared" si="27"/>
        <v>0</v>
      </c>
      <c r="G101" s="31" t="str">
        <f t="shared" si="27"/>
        <v>$ 000s</v>
      </c>
      <c r="H101" s="152">
        <f t="shared" si="27"/>
        <v>0</v>
      </c>
      <c r="I101" s="152">
        <f t="shared" si="27"/>
        <v>0</v>
      </c>
      <c r="J101" s="152">
        <f t="shared" si="27"/>
        <v>0</v>
      </c>
      <c r="K101" s="152">
        <f t="shared" si="27"/>
        <v>110605.14466572601</v>
      </c>
      <c r="L101" s="152">
        <f t="shared" si="27"/>
        <v>260360.88192583743</v>
      </c>
      <c r="M101" s="152">
        <f t="shared" si="27"/>
        <v>344175.32387557178</v>
      </c>
      <c r="N101" s="152">
        <f t="shared" si="27"/>
        <v>324240.11436806392</v>
      </c>
      <c r="O101" s="152">
        <f t="shared" si="27"/>
        <v>304299.39886197069</v>
      </c>
      <c r="P101" s="152">
        <f t="shared" si="27"/>
        <v>284357.32747038722</v>
      </c>
      <c r="Q101" s="152">
        <f t="shared" si="27"/>
        <v>264413.68922232825</v>
      </c>
      <c r="R101" s="152">
        <f t="shared" si="27"/>
        <v>244468.78973708232</v>
      </c>
      <c r="S101" s="152">
        <f t="shared" si="27"/>
        <v>224522.47067166274</v>
      </c>
      <c r="T101" s="152">
        <f t="shared" si="27"/>
        <v>204574.67648467387</v>
      </c>
      <c r="U101" s="152">
        <f t="shared" si="27"/>
        <v>184625.17881669296</v>
      </c>
      <c r="V101" s="152">
        <f t="shared" si="27"/>
        <v>164674.30851253157</v>
      </c>
      <c r="W101" s="152">
        <f t="shared" si="27"/>
        <v>144721.89418203715</v>
      </c>
      <c r="X101" s="152">
        <f t="shared" si="27"/>
        <v>124767.87571681303</v>
      </c>
      <c r="Y101" s="152">
        <f t="shared" si="27"/>
        <v>104812.00593449391</v>
      </c>
      <c r="Z101" s="152">
        <f t="shared" si="27"/>
        <v>84854.642986173305</v>
      </c>
      <c r="AA101" s="152">
        <f t="shared" si="27"/>
        <v>64895.601358143285</v>
      </c>
      <c r="AB101" s="152">
        <f t="shared" si="27"/>
        <v>44934.815998153696</v>
      </c>
      <c r="AC101" s="152">
        <f t="shared" si="27"/>
        <v>19972.952217436898</v>
      </c>
      <c r="AD101" s="152">
        <f t="shared" si="27"/>
        <v>5067.4068689454107</v>
      </c>
      <c r="AE101" s="152">
        <f t="shared" si="27"/>
        <v>5057.2922843766519</v>
      </c>
      <c r="AF101" s="152">
        <f t="shared" si="27"/>
        <v>5047.1978885994549</v>
      </c>
      <c r="AG101" s="152">
        <f t="shared" si="27"/>
        <v>1.3483258953783661E-10</v>
      </c>
      <c r="AH101" s="152">
        <f t="shared" si="27"/>
        <v>1.3483258953783661E-10</v>
      </c>
      <c r="AI101" s="152">
        <f t="shared" si="27"/>
        <v>1.3483258953783661E-10</v>
      </c>
      <c r="AJ101" s="152">
        <f t="shared" si="27"/>
        <v>1.3483258953783661E-10</v>
      </c>
      <c r="AK101" s="152">
        <f t="shared" ref="AK101:BB101" si="28" xml:space="preserve"> AK$95</f>
        <v>1.3483258953783661E-10</v>
      </c>
      <c r="AL101" s="152">
        <f t="shared" si="28"/>
        <v>1.3483258953783661E-10</v>
      </c>
      <c r="AM101" s="152">
        <f t="shared" si="28"/>
        <v>1.3483258953783661E-10</v>
      </c>
      <c r="AN101" s="152">
        <f t="shared" si="28"/>
        <v>1.3483258953783661E-10</v>
      </c>
      <c r="AO101" s="152">
        <f t="shared" si="28"/>
        <v>1.3483258953783661E-10</v>
      </c>
      <c r="AP101" s="152">
        <f t="shared" si="28"/>
        <v>1.3483258953783661E-10</v>
      </c>
      <c r="AQ101" s="152">
        <f t="shared" si="28"/>
        <v>1.3483258953783661E-10</v>
      </c>
      <c r="AR101" s="152">
        <f t="shared" si="28"/>
        <v>1.3483258953783661E-10</v>
      </c>
      <c r="AS101" s="152">
        <f t="shared" si="28"/>
        <v>1.3483258953783661E-10</v>
      </c>
      <c r="AT101" s="152">
        <f t="shared" si="28"/>
        <v>1.3483258953783661E-10</v>
      </c>
      <c r="AU101" s="152">
        <f t="shared" si="28"/>
        <v>1.3483258953783661E-10</v>
      </c>
      <c r="AV101" s="152">
        <f t="shared" si="28"/>
        <v>1.3483258953783661E-10</v>
      </c>
      <c r="AW101" s="152">
        <f t="shared" si="28"/>
        <v>1.3483258953783661E-10</v>
      </c>
      <c r="AX101" s="152">
        <f t="shared" si="28"/>
        <v>1.3483258953783661E-10</v>
      </c>
      <c r="AY101" s="152">
        <f t="shared" si="28"/>
        <v>1.3483258953783661E-10</v>
      </c>
      <c r="AZ101" s="152">
        <f t="shared" si="28"/>
        <v>1.3483258953783661E-10</v>
      </c>
      <c r="BA101" s="152">
        <f t="shared" si="28"/>
        <v>1.3483258953783661E-10</v>
      </c>
      <c r="BB101" s="152">
        <f t="shared" si="28"/>
        <v>1.3483258953783661E-10</v>
      </c>
    </row>
    <row r="102" spans="1:54" outlineLevel="1" x14ac:dyDescent="0.25">
      <c r="A102" s="1"/>
      <c r="B102" s="1"/>
      <c r="C102" s="19"/>
      <c r="D102" s="84"/>
      <c r="E102" s="31" t="s">
        <v>95</v>
      </c>
      <c r="F102" s="276">
        <f xml:space="preserve"> IF(SUM(J102:BB102) &lt;&gt; 0, 1, 0)</f>
        <v>0</v>
      </c>
      <c r="G102" s="31" t="s">
        <v>20</v>
      </c>
      <c r="H102" s="31"/>
      <c r="I102" s="31"/>
      <c r="J102" s="276">
        <f t="shared" ref="J102:BB102" si="29" xml:space="preserve"> IF(ABS(J100 - J101) &gt; CHK_TOL, 1, 0)</f>
        <v>0</v>
      </c>
      <c r="K102" s="276">
        <f t="shared" si="29"/>
        <v>0</v>
      </c>
      <c r="L102" s="276">
        <f t="shared" si="29"/>
        <v>0</v>
      </c>
      <c r="M102" s="276">
        <f t="shared" si="29"/>
        <v>0</v>
      </c>
      <c r="N102" s="276">
        <f t="shared" si="29"/>
        <v>0</v>
      </c>
      <c r="O102" s="276">
        <f t="shared" si="29"/>
        <v>0</v>
      </c>
      <c r="P102" s="276">
        <f t="shared" si="29"/>
        <v>0</v>
      </c>
      <c r="Q102" s="276">
        <f t="shared" si="29"/>
        <v>0</v>
      </c>
      <c r="R102" s="276">
        <f t="shared" si="29"/>
        <v>0</v>
      </c>
      <c r="S102" s="276">
        <f t="shared" si="29"/>
        <v>0</v>
      </c>
      <c r="T102" s="276">
        <f t="shared" si="29"/>
        <v>0</v>
      </c>
      <c r="U102" s="276">
        <f t="shared" si="29"/>
        <v>0</v>
      </c>
      <c r="V102" s="276">
        <f t="shared" si="29"/>
        <v>0</v>
      </c>
      <c r="W102" s="276">
        <f t="shared" si="29"/>
        <v>0</v>
      </c>
      <c r="X102" s="276">
        <f t="shared" si="29"/>
        <v>0</v>
      </c>
      <c r="Y102" s="276">
        <f t="shared" si="29"/>
        <v>0</v>
      </c>
      <c r="Z102" s="276">
        <f t="shared" si="29"/>
        <v>0</v>
      </c>
      <c r="AA102" s="276">
        <f t="shared" si="29"/>
        <v>0</v>
      </c>
      <c r="AB102" s="276">
        <f t="shared" si="29"/>
        <v>0</v>
      </c>
      <c r="AC102" s="276">
        <f t="shared" si="29"/>
        <v>0</v>
      </c>
      <c r="AD102" s="276">
        <f t="shared" si="29"/>
        <v>0</v>
      </c>
      <c r="AE102" s="276">
        <f t="shared" si="29"/>
        <v>0</v>
      </c>
      <c r="AF102" s="276">
        <f t="shared" si="29"/>
        <v>0</v>
      </c>
      <c r="AG102" s="276">
        <f t="shared" si="29"/>
        <v>0</v>
      </c>
      <c r="AH102" s="276">
        <f t="shared" si="29"/>
        <v>0</v>
      </c>
      <c r="AI102" s="276">
        <f t="shared" si="29"/>
        <v>0</v>
      </c>
      <c r="AJ102" s="276">
        <f t="shared" si="29"/>
        <v>0</v>
      </c>
      <c r="AK102" s="276">
        <f t="shared" si="29"/>
        <v>0</v>
      </c>
      <c r="AL102" s="276">
        <f t="shared" si="29"/>
        <v>0</v>
      </c>
      <c r="AM102" s="276">
        <f t="shared" si="29"/>
        <v>0</v>
      </c>
      <c r="AN102" s="276">
        <f t="shared" si="29"/>
        <v>0</v>
      </c>
      <c r="AO102" s="276">
        <f t="shared" si="29"/>
        <v>0</v>
      </c>
      <c r="AP102" s="276">
        <f t="shared" si="29"/>
        <v>0</v>
      </c>
      <c r="AQ102" s="276">
        <f t="shared" si="29"/>
        <v>0</v>
      </c>
      <c r="AR102" s="276">
        <f t="shared" si="29"/>
        <v>0</v>
      </c>
      <c r="AS102" s="276">
        <f t="shared" si="29"/>
        <v>0</v>
      </c>
      <c r="AT102" s="276">
        <f t="shared" si="29"/>
        <v>0</v>
      </c>
      <c r="AU102" s="276">
        <f t="shared" si="29"/>
        <v>0</v>
      </c>
      <c r="AV102" s="276">
        <f t="shared" si="29"/>
        <v>0</v>
      </c>
      <c r="AW102" s="276">
        <f t="shared" si="29"/>
        <v>0</v>
      </c>
      <c r="AX102" s="276">
        <f t="shared" si="29"/>
        <v>0</v>
      </c>
      <c r="AY102" s="276">
        <f t="shared" si="29"/>
        <v>0</v>
      </c>
      <c r="AZ102" s="276">
        <f t="shared" si="29"/>
        <v>0</v>
      </c>
      <c r="BA102" s="276">
        <f t="shared" si="29"/>
        <v>0</v>
      </c>
      <c r="BB102" s="276">
        <f t="shared" si="29"/>
        <v>0</v>
      </c>
    </row>
    <row r="103" spans="1:54" outlineLevel="1" x14ac:dyDescent="0.25">
      <c r="A103" s="1"/>
      <c r="B103" s="1"/>
      <c r="C103" s="19"/>
      <c r="D103" s="84"/>
      <c r="E103" s="31" t="s">
        <v>96</v>
      </c>
      <c r="F103" s="31"/>
      <c r="G103" s="31" t="str">
        <f xml:space="preserve"> SMU</f>
        <v>$ 000s</v>
      </c>
      <c r="H103" s="31">
        <f xml:space="preserve"> SUM(J103:BB103)</f>
        <v>-6.1099854065105319E-9</v>
      </c>
      <c r="I103" s="31"/>
      <c r="J103" s="31">
        <f t="shared" ref="J103:BB103" si="30" xml:space="preserve"> J100 - J101</f>
        <v>0</v>
      </c>
      <c r="K103" s="31">
        <f t="shared" si="30"/>
        <v>0</v>
      </c>
      <c r="L103" s="31">
        <f t="shared" si="30"/>
        <v>0</v>
      </c>
      <c r="M103" s="31">
        <f t="shared" si="30"/>
        <v>0</v>
      </c>
      <c r="N103" s="31">
        <f t="shared" si="30"/>
        <v>0</v>
      </c>
      <c r="O103" s="31">
        <f t="shared" si="30"/>
        <v>0</v>
      </c>
      <c r="P103" s="31">
        <f t="shared" si="30"/>
        <v>0</v>
      </c>
      <c r="Q103" s="31">
        <f t="shared" si="30"/>
        <v>0</v>
      </c>
      <c r="R103" s="31">
        <f t="shared" si="30"/>
        <v>0</v>
      </c>
      <c r="S103" s="31">
        <f t="shared" si="30"/>
        <v>0</v>
      </c>
      <c r="T103" s="31">
        <f t="shared" si="30"/>
        <v>0</v>
      </c>
      <c r="U103" s="31">
        <f t="shared" si="30"/>
        <v>0</v>
      </c>
      <c r="V103" s="31">
        <f t="shared" si="30"/>
        <v>0</v>
      </c>
      <c r="W103" s="31">
        <f t="shared" si="30"/>
        <v>0</v>
      </c>
      <c r="X103" s="31">
        <f t="shared" si="30"/>
        <v>-1.8917489796876907E-10</v>
      </c>
      <c r="Y103" s="31">
        <f t="shared" si="30"/>
        <v>-1.7462298274040222E-10</v>
      </c>
      <c r="Z103" s="31">
        <f t="shared" si="30"/>
        <v>-1.7462298274040222E-10</v>
      </c>
      <c r="AA103" s="31">
        <f t="shared" si="30"/>
        <v>-1.964508555829525E-10</v>
      </c>
      <c r="AB103" s="31">
        <f t="shared" si="30"/>
        <v>-2.0372681319713593E-10</v>
      </c>
      <c r="AC103" s="31">
        <f t="shared" si="30"/>
        <v>-1.8917489796876907E-10</v>
      </c>
      <c r="AD103" s="31">
        <f t="shared" si="30"/>
        <v>-2.02817318495363E-10</v>
      </c>
      <c r="AE103" s="31">
        <f t="shared" si="30"/>
        <v>-1.9736035028472543E-10</v>
      </c>
      <c r="AF103" s="31">
        <f t="shared" si="30"/>
        <v>-2.0008883439004421E-10</v>
      </c>
      <c r="AG103" s="31">
        <f t="shared" si="30"/>
        <v>-1.9917933968827128E-10</v>
      </c>
      <c r="AH103" s="31">
        <f t="shared" si="30"/>
        <v>-1.9917933968827128E-10</v>
      </c>
      <c r="AI103" s="31">
        <f t="shared" si="30"/>
        <v>-1.9917933968827128E-10</v>
      </c>
      <c r="AJ103" s="31">
        <f t="shared" si="30"/>
        <v>-1.9917933968827128E-10</v>
      </c>
      <c r="AK103" s="31">
        <f t="shared" si="30"/>
        <v>-1.9917933968827128E-10</v>
      </c>
      <c r="AL103" s="31">
        <f t="shared" si="30"/>
        <v>-1.9917933968827128E-10</v>
      </c>
      <c r="AM103" s="31">
        <f t="shared" si="30"/>
        <v>-1.9917933968827128E-10</v>
      </c>
      <c r="AN103" s="31">
        <f t="shared" si="30"/>
        <v>-1.9917933968827128E-10</v>
      </c>
      <c r="AO103" s="31">
        <f t="shared" si="30"/>
        <v>-1.9917933968827128E-10</v>
      </c>
      <c r="AP103" s="31">
        <f t="shared" si="30"/>
        <v>-1.9917933968827128E-10</v>
      </c>
      <c r="AQ103" s="31">
        <f t="shared" si="30"/>
        <v>-1.9917933968827128E-10</v>
      </c>
      <c r="AR103" s="31">
        <f t="shared" si="30"/>
        <v>-1.9917933968827128E-10</v>
      </c>
      <c r="AS103" s="31">
        <f t="shared" si="30"/>
        <v>-1.9917933968827128E-10</v>
      </c>
      <c r="AT103" s="31">
        <f t="shared" si="30"/>
        <v>-1.9917933968827128E-10</v>
      </c>
      <c r="AU103" s="31">
        <f t="shared" si="30"/>
        <v>-1.9917933968827128E-10</v>
      </c>
      <c r="AV103" s="31">
        <f t="shared" si="30"/>
        <v>-1.9917933968827128E-10</v>
      </c>
      <c r="AW103" s="31">
        <f t="shared" si="30"/>
        <v>-1.9917933968827128E-10</v>
      </c>
      <c r="AX103" s="31">
        <f t="shared" si="30"/>
        <v>-1.9917933968827128E-10</v>
      </c>
      <c r="AY103" s="31">
        <f t="shared" si="30"/>
        <v>-1.9917933968827128E-10</v>
      </c>
      <c r="AZ103" s="31">
        <f t="shared" si="30"/>
        <v>-1.9917933968827128E-10</v>
      </c>
      <c r="BA103" s="31">
        <f t="shared" si="30"/>
        <v>-1.9917933968827128E-10</v>
      </c>
      <c r="BB103" s="31">
        <f t="shared" si="30"/>
        <v>-1.9917933968827128E-10</v>
      </c>
    </row>
    <row r="104" spans="1:54" outlineLevel="1" x14ac:dyDescent="0.25">
      <c r="E104" s="9"/>
      <c r="F104" s="9"/>
      <c r="G104" s="31"/>
      <c r="H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</row>
    <row r="105" spans="1:54" x14ac:dyDescent="0.25">
      <c r="E105" s="9"/>
      <c r="F105" s="9"/>
      <c r="G105" s="31"/>
      <c r="H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</row>
    <row r="106" spans="1:54" x14ac:dyDescent="0.25">
      <c r="A106" s="15" t="s">
        <v>63</v>
      </c>
    </row>
    <row r="111" spans="1:54" s="848" customFormat="1" x14ac:dyDescent="0.25">
      <c r="A111" s="844"/>
      <c r="B111" s="844"/>
      <c r="C111" s="845"/>
      <c r="D111" s="846"/>
      <c r="E111" s="847" t="str">
        <f>E48</f>
        <v>Cashflow available for debt service</v>
      </c>
      <c r="F111" s="847">
        <f t="shared" ref="F111:G111" si="31">F48</f>
        <v>0</v>
      </c>
      <c r="G111" s="847" t="str">
        <f t="shared" si="31"/>
        <v>$ 000s</v>
      </c>
      <c r="H111" s="847"/>
      <c r="I111" s="847"/>
      <c r="J111" s="847">
        <f>J48+SUM(J39:J43)</f>
        <v>0</v>
      </c>
      <c r="K111" s="847">
        <f t="shared" ref="K111:L111" si="32">K48+SUM(K39:K43)</f>
        <v>-110605.13092824783</v>
      </c>
      <c r="L111" s="847">
        <f t="shared" si="32"/>
        <v>-149755.73456577794</v>
      </c>
      <c r="M111" s="847">
        <f>M48</f>
        <v>16540.370389352898</v>
      </c>
      <c r="N111" s="847">
        <f t="shared" ref="N111:AF111" si="33">N48</f>
        <v>32962.206733888524</v>
      </c>
      <c r="O111" s="847">
        <f t="shared" si="33"/>
        <v>32691.085701987759</v>
      </c>
      <c r="P111" s="847">
        <f t="shared" si="33"/>
        <v>32404.489392382024</v>
      </c>
      <c r="Q111" s="847">
        <f t="shared" si="33"/>
        <v>32114.0382384677</v>
      </c>
      <c r="R111" s="847">
        <f t="shared" si="33"/>
        <v>31819.141637983124</v>
      </c>
      <c r="S111" s="847">
        <f t="shared" si="33"/>
        <v>31520.655441200332</v>
      </c>
      <c r="T111" s="847">
        <f t="shared" si="33"/>
        <v>31218.136403789002</v>
      </c>
      <c r="U111" s="847">
        <f t="shared" si="33"/>
        <v>30911.429125641873</v>
      </c>
      <c r="V111" s="847">
        <f t="shared" si="33"/>
        <v>30599.89431594481</v>
      </c>
      <c r="W111" s="847">
        <f t="shared" si="33"/>
        <v>30284.458455509368</v>
      </c>
      <c r="X111" s="847">
        <f t="shared" si="33"/>
        <v>29964.641767016612</v>
      </c>
      <c r="Y111" s="847">
        <f t="shared" si="33"/>
        <v>29640.276061835044</v>
      </c>
      <c r="Z111" s="847">
        <f t="shared" si="33"/>
        <v>29310.669343991292</v>
      </c>
      <c r="AA111" s="847">
        <f t="shared" si="33"/>
        <v>28976.824550968038</v>
      </c>
      <c r="AB111" s="847">
        <f t="shared" si="33"/>
        <v>28638.222358575287</v>
      </c>
      <c r="AC111" s="847">
        <f t="shared" si="33"/>
        <v>28294.680734477202</v>
      </c>
      <c r="AD111" s="847">
        <f t="shared" si="33"/>
        <v>27945.450629603027</v>
      </c>
      <c r="AE111" s="847">
        <f t="shared" si="33"/>
        <v>27591.617744842846</v>
      </c>
      <c r="AF111" s="847">
        <f t="shared" si="33"/>
        <v>23745.509093842469</v>
      </c>
      <c r="AG111" s="847"/>
      <c r="AH111" s="847"/>
      <c r="AI111" s="847"/>
      <c r="AJ111" s="847"/>
      <c r="AK111" s="847"/>
      <c r="AL111" s="847"/>
      <c r="AM111" s="847"/>
      <c r="AN111" s="847"/>
      <c r="AO111" s="847"/>
      <c r="AP111" s="847"/>
      <c r="AQ111" s="847"/>
      <c r="AR111" s="847"/>
      <c r="AS111" s="847"/>
      <c r="AT111" s="847"/>
      <c r="AU111" s="847"/>
      <c r="AV111" s="847"/>
      <c r="AW111" s="847"/>
      <c r="AX111" s="847"/>
      <c r="AY111" s="847"/>
      <c r="AZ111" s="847"/>
      <c r="BA111" s="847"/>
      <c r="BB111" s="847"/>
    </row>
    <row r="112" spans="1:54" s="848" customFormat="1" x14ac:dyDescent="0.25">
      <c r="A112" s="844"/>
      <c r="B112" s="844"/>
      <c r="C112" s="845"/>
      <c r="D112" s="846"/>
      <c r="E112" s="847" t="str">
        <f>E50</f>
        <v>Senior debt interest</v>
      </c>
      <c r="F112" s="847">
        <f t="shared" ref="F112:G112" si="34">F50</f>
        <v>0</v>
      </c>
      <c r="G112" s="847" t="str">
        <f t="shared" si="34"/>
        <v>$ 000s</v>
      </c>
      <c r="H112" s="847"/>
      <c r="I112" s="847"/>
      <c r="J112" s="847">
        <f>-J50</f>
        <v>0</v>
      </c>
      <c r="K112" s="847">
        <f t="shared" ref="K112:AF112" si="35">-K50</f>
        <v>0</v>
      </c>
      <c r="L112" s="847">
        <f t="shared" si="35"/>
        <v>0</v>
      </c>
      <c r="M112" s="847">
        <f t="shared" si="35"/>
        <v>5938.613927428175</v>
      </c>
      <c r="N112" s="847">
        <f t="shared" si="35"/>
        <v>11377.133108018879</v>
      </c>
      <c r="O112" s="847">
        <f t="shared" si="35"/>
        <v>10820.290848188648</v>
      </c>
      <c r="P112" s="847">
        <f t="shared" si="35"/>
        <v>10245.804551986332</v>
      </c>
      <c r="Q112" s="847">
        <f t="shared" si="35"/>
        <v>9680.3493157164085</v>
      </c>
      <c r="R112" s="847">
        <f t="shared" si="35"/>
        <v>9242.1106992744772</v>
      </c>
      <c r="S112" s="847">
        <f t="shared" si="35"/>
        <v>8801.9261586786342</v>
      </c>
      <c r="T112" s="847">
        <f t="shared" si="35"/>
        <v>8142.7496499570771</v>
      </c>
      <c r="U112" s="847">
        <f t="shared" si="35"/>
        <v>7483.033436690197</v>
      </c>
      <c r="V112" s="847">
        <f t="shared" si="35"/>
        <v>6758.1270473314908</v>
      </c>
      <c r="W112" s="847">
        <f t="shared" si="35"/>
        <v>6184.8066297451614</v>
      </c>
      <c r="X112" s="847">
        <f t="shared" si="35"/>
        <v>5565.575043193533</v>
      </c>
      <c r="Y112" s="847">
        <f t="shared" si="35"/>
        <v>4772.9669476009549</v>
      </c>
      <c r="Z112" s="847">
        <f t="shared" si="35"/>
        <v>3922.9199392863839</v>
      </c>
      <c r="AA112" s="847">
        <f t="shared" si="35"/>
        <v>3054.5202262751286</v>
      </c>
      <c r="AB112" s="847">
        <f t="shared" si="35"/>
        <v>2153.0499260808365</v>
      </c>
      <c r="AC112" s="847">
        <f t="shared" si="35"/>
        <v>1220.6170333074176</v>
      </c>
      <c r="AD112" s="847">
        <f t="shared" si="35"/>
        <v>244.58337521422618</v>
      </c>
      <c r="AE112" s="847">
        <f t="shared" si="35"/>
        <v>2.4348500594189521E-12</v>
      </c>
      <c r="AF112" s="847">
        <f t="shared" si="35"/>
        <v>2.4371398841241093E-12</v>
      </c>
      <c r="AG112" s="847"/>
      <c r="AH112" s="847"/>
      <c r="AI112" s="847"/>
      <c r="AJ112" s="847"/>
      <c r="AK112" s="847"/>
      <c r="AL112" s="847"/>
      <c r="AM112" s="847"/>
      <c r="AN112" s="847"/>
      <c r="AO112" s="847"/>
      <c r="AP112" s="847"/>
      <c r="AQ112" s="847"/>
      <c r="AR112" s="847"/>
      <c r="AS112" s="847"/>
      <c r="AT112" s="847"/>
      <c r="AU112" s="847"/>
      <c r="AV112" s="847"/>
      <c r="AW112" s="847"/>
      <c r="AX112" s="847"/>
      <c r="AY112" s="847"/>
      <c r="AZ112" s="847"/>
      <c r="BA112" s="847"/>
      <c r="BB112" s="847"/>
    </row>
    <row r="113" spans="1:54" s="848" customFormat="1" x14ac:dyDescent="0.25">
      <c r="A113" s="844"/>
      <c r="B113" s="844"/>
      <c r="C113" s="845"/>
      <c r="D113" s="846"/>
      <c r="E113" s="847" t="str">
        <f>E51</f>
        <v>Senior debt principal repayment</v>
      </c>
      <c r="F113" s="847">
        <f t="shared" ref="F113:G113" si="36">F51</f>
        <v>0</v>
      </c>
      <c r="G113" s="847" t="str">
        <f t="shared" si="36"/>
        <v>$ 000s</v>
      </c>
      <c r="H113" s="847"/>
      <c r="I113" s="847"/>
      <c r="J113" s="847">
        <f>-J51</f>
        <v>0</v>
      </c>
      <c r="K113" s="847">
        <f t="shared" ref="K113:AF113" si="37">-K51</f>
        <v>0</v>
      </c>
      <c r="L113" s="847">
        <f t="shared" si="37"/>
        <v>0</v>
      </c>
      <c r="M113" s="847">
        <f t="shared" si="37"/>
        <v>5875.9403673095958</v>
      </c>
      <c r="N113" s="847">
        <f t="shared" si="37"/>
        <v>12167.302999207781</v>
      </c>
      <c r="O113" s="847">
        <f t="shared" si="37"/>
        <v>12530.487373668024</v>
      </c>
      <c r="P113" s="847">
        <f t="shared" si="37"/>
        <v>12900.262014721946</v>
      </c>
      <c r="Q113" s="847">
        <f t="shared" si="37"/>
        <v>13258.252135633886</v>
      </c>
      <c r="R113" s="847">
        <f t="shared" si="37"/>
        <v>13485.850317749902</v>
      </c>
      <c r="S113" s="847">
        <f t="shared" si="37"/>
        <v>13712.830426674762</v>
      </c>
      <c r="T113" s="847">
        <f t="shared" si="37"/>
        <v>14155.921903287152</v>
      </c>
      <c r="U113" s="847">
        <f t="shared" si="37"/>
        <v>14596.561483930049</v>
      </c>
      <c r="V113" s="847">
        <f t="shared" si="37"/>
        <v>15098.94300385411</v>
      </c>
      <c r="W113" s="847">
        <f t="shared" si="37"/>
        <v>15446.952087203385</v>
      </c>
      <c r="X113" s="847">
        <f t="shared" si="37"/>
        <v>15837.743176630564</v>
      </c>
      <c r="Y113" s="847">
        <f t="shared" si="37"/>
        <v>16398.661477474496</v>
      </c>
      <c r="Z113" s="847">
        <f t="shared" si="37"/>
        <v>17013.27511057807</v>
      </c>
      <c r="AA113" s="847">
        <f t="shared" si="37"/>
        <v>17643.214251832167</v>
      </c>
      <c r="AB113" s="847">
        <f t="shared" si="37"/>
        <v>18302.825837873123</v>
      </c>
      <c r="AC113" s="847">
        <f t="shared" si="37"/>
        <v>18989.871850999982</v>
      </c>
      <c r="AD113" s="847">
        <f t="shared" si="37"/>
        <v>9718.3211676587689</v>
      </c>
      <c r="AE113" s="847">
        <f t="shared" si="37"/>
        <v>0</v>
      </c>
      <c r="AF113" s="847">
        <f t="shared" si="37"/>
        <v>0</v>
      </c>
      <c r="AG113" s="847"/>
      <c r="AH113" s="847"/>
      <c r="AI113" s="847"/>
      <c r="AJ113" s="847"/>
      <c r="AK113" s="847"/>
      <c r="AL113" s="847"/>
      <c r="AM113" s="847"/>
      <c r="AN113" s="847"/>
      <c r="AO113" s="847"/>
      <c r="AP113" s="847"/>
      <c r="AQ113" s="847"/>
      <c r="AR113" s="847"/>
      <c r="AS113" s="847"/>
      <c r="AT113" s="847"/>
      <c r="AU113" s="847"/>
      <c r="AV113" s="847"/>
      <c r="AW113" s="847"/>
      <c r="AX113" s="847"/>
      <c r="AY113" s="847"/>
      <c r="AZ113" s="847"/>
      <c r="BA113" s="847"/>
      <c r="BB113" s="847"/>
    </row>
  </sheetData>
  <conditionalFormatting sqref="J3:BB3">
    <cfRule type="cellIs" dxfId="96" priority="40" stopIfTrue="1" operator="equal">
      <formula>"Construction"</formula>
    </cfRule>
    <cfRule type="cellIs" dxfId="95" priority="41" stopIfTrue="1" operator="equal">
      <formula>"Operations"</formula>
    </cfRule>
  </conditionalFormatting>
  <conditionalFormatting sqref="J3:BB3">
    <cfRule type="cellIs" dxfId="94" priority="39" operator="equal">
      <formula>"Fin Close"</formula>
    </cfRule>
  </conditionalFormatting>
  <conditionalFormatting sqref="J3:BB3">
    <cfRule type="cellIs" dxfId="93" priority="33" operator="equal">
      <formula>"PPA ext."</formula>
    </cfRule>
    <cfRule type="cellIs" dxfId="92" priority="34" operator="equal">
      <formula>"Delay"</formula>
    </cfRule>
  </conditionalFormatting>
  <conditionalFormatting sqref="K102:BB102">
    <cfRule type="cellIs" dxfId="91" priority="13" stopIfTrue="1" operator="notEqual">
      <formula>0</formula>
    </cfRule>
    <cfRule type="cellIs" dxfId="90" priority="14" stopIfTrue="1" operator="equal">
      <formula>""</formula>
    </cfRule>
  </conditionalFormatting>
  <conditionalFormatting sqref="K102:BB102">
    <cfRule type="cellIs" dxfId="89" priority="15" stopIfTrue="1" operator="notEqual">
      <formula>0</formula>
    </cfRule>
    <cfRule type="cellIs" dxfId="88" priority="16" stopIfTrue="1" operator="equal">
      <formula>""</formula>
    </cfRule>
  </conditionalFormatting>
  <conditionalFormatting sqref="J102:BB102">
    <cfRule type="cellIs" dxfId="87" priority="9" stopIfTrue="1" operator="notEqual">
      <formula>0</formula>
    </cfRule>
    <cfRule type="cellIs" dxfId="86" priority="10" stopIfTrue="1" operator="equal">
      <formula>""</formula>
    </cfRule>
  </conditionalFormatting>
  <conditionalFormatting sqref="J102:BB102">
    <cfRule type="cellIs" dxfId="85" priority="11" stopIfTrue="1" operator="notEqual">
      <formula>0</formula>
    </cfRule>
    <cfRule type="cellIs" dxfId="84" priority="12" stopIfTrue="1" operator="equal">
      <formula>""</formula>
    </cfRule>
  </conditionalFormatting>
  <conditionalFormatting sqref="F102">
    <cfRule type="cellIs" dxfId="83" priority="5" stopIfTrue="1" operator="notEqual">
      <formula>0</formula>
    </cfRule>
    <cfRule type="cellIs" dxfId="82" priority="6" stopIfTrue="1" operator="equal">
      <formula>""</formula>
    </cfRule>
  </conditionalFormatting>
  <conditionalFormatting sqref="F102">
    <cfRule type="cellIs" dxfId="81" priority="7" stopIfTrue="1" operator="notEqual">
      <formula>0</formula>
    </cfRule>
    <cfRule type="cellIs" dxfId="80" priority="8" stopIfTrue="1" operator="equal">
      <formula>""</formula>
    </cfRule>
  </conditionalFormatting>
  <conditionalFormatting sqref="F2:F4">
    <cfRule type="cellIs" dxfId="79" priority="1" stopIfTrue="1" operator="notEqual">
      <formula>0</formula>
    </cfRule>
    <cfRule type="cellIs" dxfId="78" priority="2" stopIfTrue="1" operator="equal">
      <formula>""</formula>
    </cfRule>
  </conditionalFormatting>
  <conditionalFormatting sqref="F2:F4">
    <cfRule type="cellIs" dxfId="77" priority="3" stopIfTrue="1" operator="notEqual">
      <formula>0</formula>
    </cfRule>
    <cfRule type="cellIs" dxfId="7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AP102"/>
  <sheetViews>
    <sheetView showGridLines="0" defaultGridColor="0" colorId="22" zoomScale="59" zoomScaleNormal="100" zoomScalePageLayoutView="120" workbookViewId="0">
      <pane xSplit="13" ySplit="6" topLeftCell="N7" activePane="bottomRight" state="frozen"/>
      <selection pane="topRight" activeCell="N1" sqref="N1"/>
      <selection pane="bottomLeft" activeCell="A7" sqref="A7"/>
      <selection pane="bottomRight" activeCell="AB16" sqref="AB16"/>
    </sheetView>
  </sheetViews>
  <sheetFormatPr defaultColWidth="0" defaultRowHeight="13" outlineLevelRow="1" x14ac:dyDescent="0.25"/>
  <cols>
    <col min="1" max="2" width="1.453125" style="125" customWidth="1"/>
    <col min="3" max="3" width="1.453125" style="104" customWidth="1"/>
    <col min="4" max="4" width="1.453125" style="99" customWidth="1"/>
    <col min="5" max="5" width="40.54296875" style="115" customWidth="1"/>
    <col min="6" max="6" width="12.54296875" style="115" customWidth="1"/>
    <col min="7" max="7" width="11.54296875" style="115" customWidth="1"/>
    <col min="8" max="8" width="12.54296875" style="115" customWidth="1"/>
    <col min="9" max="9" width="2.54296875" style="101" customWidth="1"/>
    <col min="10" max="10" width="4.453125" style="363" customWidth="1"/>
    <col min="11" max="11" width="11.54296875" style="32" customWidth="1"/>
    <col min="12" max="12" width="11.54296875" style="287" customWidth="1"/>
    <col min="13" max="13" width="0.453125" style="153" customWidth="1"/>
    <col min="14" max="30" width="12.54296875" style="102" customWidth="1"/>
    <col min="31" max="31" width="0.453125" style="153" customWidth="1"/>
    <col min="32" max="42" width="0" hidden="1" customWidth="1"/>
    <col min="43" max="16384" width="9" hidden="1"/>
  </cols>
  <sheetData>
    <row r="1" spans="1:31" ht="25" x14ac:dyDescent="0.25">
      <c r="A1" s="24" t="str">
        <f ca="1" xml:space="preserve"> RIGHT(CELL("filename", A1), LEN(CELL("filename", A1)) - SEARCH("]", CELL("filename", A1))) &amp; " - " &amp; InpC!F3</f>
        <v>Output - Base case 1</v>
      </c>
      <c r="B1" s="89"/>
      <c r="C1" s="90"/>
      <c r="D1" s="91"/>
      <c r="E1" s="92"/>
      <c r="F1" s="93"/>
      <c r="G1" s="92"/>
      <c r="H1" s="92"/>
      <c r="I1" s="94"/>
      <c r="J1" s="357"/>
      <c r="K1" s="304"/>
      <c r="L1" s="302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</row>
    <row r="2" spans="1:31" x14ac:dyDescent="0.25">
      <c r="A2" s="96"/>
      <c r="B2" s="97"/>
      <c r="C2" s="98"/>
      <c r="E2" s="100"/>
      <c r="F2"/>
      <c r="G2" t="s">
        <v>70</v>
      </c>
      <c r="H2" s="251">
        <f ca="1" xml:space="preserve"> TODAY()</f>
        <v>45042</v>
      </c>
      <c r="J2" s="358">
        <f xml:space="preserve"> COUNTIF(J6:J101, "tu")</f>
        <v>40</v>
      </c>
      <c r="N2" s="270">
        <v>45042</v>
      </c>
      <c r="O2" s="270">
        <v>45042</v>
      </c>
      <c r="P2" s="270">
        <v>45042</v>
      </c>
      <c r="Q2" s="270">
        <v>45042</v>
      </c>
      <c r="R2" s="270">
        <v>45042</v>
      </c>
      <c r="S2" s="270">
        <v>45042</v>
      </c>
      <c r="T2" s="270">
        <v>45042</v>
      </c>
      <c r="U2" s="270">
        <v>45042</v>
      </c>
      <c r="V2" s="270">
        <v>45042</v>
      </c>
      <c r="W2" s="270">
        <v>45042</v>
      </c>
      <c r="X2" s="270">
        <v>45042</v>
      </c>
      <c r="Y2" s="270">
        <v>45042</v>
      </c>
      <c r="Z2" s="270">
        <v>45042</v>
      </c>
      <c r="AA2" s="270">
        <v>45042</v>
      </c>
      <c r="AB2" s="270">
        <v>45042</v>
      </c>
      <c r="AC2" s="270">
        <v>45042</v>
      </c>
      <c r="AD2" s="270">
        <v>45042</v>
      </c>
    </row>
    <row r="3" spans="1:31" ht="12.5" x14ac:dyDescent="0.25">
      <c r="A3" s="107"/>
      <c r="B3" s="107"/>
      <c r="C3" s="98"/>
      <c r="E3" s="100"/>
      <c r="F3" s="32"/>
      <c r="G3" s="32" t="s">
        <v>97</v>
      </c>
      <c r="H3" s="252" t="str">
        <f xml:space="preserve"> InpC!F3</f>
        <v>Base case 1</v>
      </c>
      <c r="I3" s="98"/>
      <c r="J3" s="359"/>
      <c r="K3" s="305"/>
      <c r="L3" s="303"/>
      <c r="M3" s="184"/>
      <c r="N3" s="269" t="s">
        <v>664</v>
      </c>
      <c r="O3" s="269" t="s">
        <v>663</v>
      </c>
      <c r="P3" s="269" t="s">
        <v>662</v>
      </c>
      <c r="Q3" s="269" t="s">
        <v>661</v>
      </c>
      <c r="R3" s="269" t="s">
        <v>660</v>
      </c>
      <c r="S3" s="269" t="s">
        <v>659</v>
      </c>
      <c r="T3" s="269" t="s">
        <v>658</v>
      </c>
      <c r="U3" s="269" t="s">
        <v>657</v>
      </c>
      <c r="V3" s="269" t="s">
        <v>141</v>
      </c>
      <c r="W3" s="269" t="s">
        <v>140</v>
      </c>
      <c r="X3" s="269" t="s">
        <v>139</v>
      </c>
      <c r="Y3" s="269" t="s">
        <v>138</v>
      </c>
      <c r="Z3" s="269" t="s">
        <v>746</v>
      </c>
      <c r="AA3" s="269" t="s">
        <v>745</v>
      </c>
      <c r="AB3" s="269" t="s">
        <v>137</v>
      </c>
      <c r="AC3" s="269" t="s">
        <v>559</v>
      </c>
      <c r="AD3" s="269" t="s">
        <v>83</v>
      </c>
      <c r="AE3" s="184"/>
    </row>
    <row r="4" spans="1:31" x14ac:dyDescent="0.25">
      <c r="A4" s="97"/>
      <c r="B4" s="97"/>
      <c r="C4" s="98"/>
      <c r="E4" s="105"/>
      <c r="F4"/>
      <c r="G4"/>
      <c r="H4" s="106"/>
      <c r="I4" s="98"/>
      <c r="J4" s="359"/>
      <c r="M4" s="154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54"/>
    </row>
    <row r="5" spans="1:31" x14ac:dyDescent="0.25">
      <c r="A5" s="97"/>
      <c r="B5" s="97"/>
      <c r="C5" s="98"/>
      <c r="D5" s="105"/>
      <c r="E5" s="107" t="s">
        <v>64</v>
      </c>
      <c r="F5" s="108"/>
      <c r="G5" s="109" t="s">
        <v>17</v>
      </c>
      <c r="H5" s="272">
        <v>2</v>
      </c>
      <c r="I5" s="107"/>
      <c r="J5" s="360">
        <f xml:space="preserve"> MATCH($H$5, M5:AE5, 0)</f>
        <v>17</v>
      </c>
      <c r="K5" s="305" t="s">
        <v>65</v>
      </c>
      <c r="L5" s="303" t="s">
        <v>66</v>
      </c>
      <c r="M5" s="155"/>
      <c r="N5" s="271">
        <v>17</v>
      </c>
      <c r="O5" s="271">
        <v>16</v>
      </c>
      <c r="P5" s="271">
        <v>15</v>
      </c>
      <c r="Q5" s="271">
        <v>14</v>
      </c>
      <c r="R5" s="271">
        <v>13</v>
      </c>
      <c r="S5" s="271">
        <v>12</v>
      </c>
      <c r="T5" s="271">
        <v>11</v>
      </c>
      <c r="U5" s="271">
        <v>10</v>
      </c>
      <c r="V5" s="271">
        <v>9</v>
      </c>
      <c r="W5" s="271">
        <v>8</v>
      </c>
      <c r="X5" s="271">
        <v>7</v>
      </c>
      <c r="Y5" s="271">
        <v>6</v>
      </c>
      <c r="Z5" s="271">
        <v>5</v>
      </c>
      <c r="AA5" s="271">
        <v>4</v>
      </c>
      <c r="AB5" s="271">
        <v>3</v>
      </c>
      <c r="AC5" s="271">
        <v>2</v>
      </c>
      <c r="AD5" s="271">
        <v>1</v>
      </c>
      <c r="AE5" s="155"/>
    </row>
    <row r="6" spans="1:31" x14ac:dyDescent="0.25">
      <c r="A6" s="185"/>
      <c r="B6" s="185"/>
      <c r="C6" s="186"/>
      <c r="D6" s="187"/>
      <c r="E6" s="188" t="s">
        <v>67</v>
      </c>
      <c r="F6" s="189"/>
      <c r="G6" s="182"/>
      <c r="H6" s="182"/>
      <c r="I6" s="182"/>
      <c r="J6" s="361"/>
      <c r="K6" s="157"/>
      <c r="L6" s="183"/>
      <c r="M6" s="155"/>
      <c r="N6" s="182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55"/>
    </row>
    <row r="7" spans="1:31" x14ac:dyDescent="0.25">
      <c r="A7" s="97"/>
      <c r="B7" s="97"/>
      <c r="C7" s="98"/>
      <c r="D7" s="108"/>
      <c r="E7" s="124"/>
      <c r="F7" s="118"/>
      <c r="G7" s="101"/>
      <c r="H7" s="101"/>
      <c r="J7" s="360"/>
      <c r="K7" s="31"/>
      <c r="L7" s="113"/>
      <c r="M7" s="155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55"/>
    </row>
    <row r="8" spans="1:31" x14ac:dyDescent="0.25">
      <c r="A8" s="97" t="s">
        <v>69</v>
      </c>
      <c r="B8" s="97"/>
      <c r="C8" s="98"/>
      <c r="D8" s="108"/>
      <c r="E8" s="101"/>
      <c r="F8" s="118"/>
      <c r="G8" s="101"/>
      <c r="H8" s="101"/>
      <c r="J8" s="362"/>
      <c r="K8" s="274"/>
      <c r="L8" s="116"/>
      <c r="M8" s="155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55"/>
    </row>
    <row r="9" spans="1:31" outlineLevel="1" x14ac:dyDescent="0.25">
      <c r="A9" s="97"/>
      <c r="B9" s="97"/>
      <c r="C9" s="98"/>
      <c r="D9" s="108"/>
      <c r="K9" s="44"/>
      <c r="L9" s="288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</row>
    <row r="10" spans="1:31" outlineLevel="1" x14ac:dyDescent="0.25">
      <c r="A10" s="283"/>
      <c r="B10" s="283"/>
      <c r="C10" s="421"/>
      <c r="D10" s="284"/>
      <c r="E10" s="576" t="str">
        <f xml:space="preserve"> Solve!E$41</f>
        <v>Power tariff</v>
      </c>
      <c r="F10" s="576"/>
      <c r="G10" s="576" t="str">
        <f xml:space="preserve"> Solve!G$41</f>
        <v>USD / kWh</v>
      </c>
      <c r="H10" s="576">
        <f xml:space="preserve"> Solve!F$41</f>
        <v>4.1616055956732859E-2</v>
      </c>
      <c r="I10" s="476"/>
      <c r="J10" s="362" t="str">
        <f t="shared" ref="J10:J27" si="0" xml:space="preserve"> IF(ABS(K10) &gt; TRK_TOL, "tu", "vw")</f>
        <v>vw</v>
      </c>
      <c r="K10" s="424">
        <f xml:space="preserve"> H10 - INDEX(M10:AE10, $J$5)</f>
        <v>8.8469372821597947E-4</v>
      </c>
      <c r="L10" s="319">
        <f xml:space="preserve"> IF(ABS(K10) &gt; TRK_TOL, IF(INDEX(M10:AE10, $J$5) = 0, 0, H10 / INDEX(M10:AE10, $J$5) - 1), 0)</f>
        <v>0</v>
      </c>
      <c r="M10" s="577"/>
      <c r="N10" s="578">
        <v>4.1247060483362782E-2</v>
      </c>
      <c r="O10" s="578">
        <v>4.1616060336281402E-2</v>
      </c>
      <c r="P10" s="578">
        <v>4.078995965985769E-2</v>
      </c>
      <c r="Q10" s="578">
        <v>4.0443899205420894E-2</v>
      </c>
      <c r="R10" s="578">
        <v>4.1616054386237743E-2</v>
      </c>
      <c r="S10" s="578">
        <v>4.085097493710723E-2</v>
      </c>
      <c r="T10" s="578">
        <v>4.1725320798067893E-2</v>
      </c>
      <c r="U10" s="578">
        <v>4.1124885303076571E-2</v>
      </c>
      <c r="V10" s="578">
        <v>4.4156881259196895E-2</v>
      </c>
      <c r="W10" s="578">
        <v>4.1616066875759181E-2</v>
      </c>
      <c r="X10" s="578">
        <v>4.211510864505754E-2</v>
      </c>
      <c r="Y10" s="578">
        <v>4.3235282905663232E-2</v>
      </c>
      <c r="Z10" s="578">
        <v>4.033470149686938E-2</v>
      </c>
      <c r="AA10" s="578">
        <v>4.1616040649768996E-2</v>
      </c>
      <c r="AB10" s="578">
        <v>4.8976320656957603E-2</v>
      </c>
      <c r="AC10" s="578">
        <v>4.0731362228516879E-2</v>
      </c>
      <c r="AD10" s="578">
        <v>4.1616030421485165E-2</v>
      </c>
      <c r="AE10" s="577"/>
    </row>
    <row r="11" spans="1:31" outlineLevel="1" x14ac:dyDescent="0.25">
      <c r="A11" s="317"/>
      <c r="B11" s="317"/>
      <c r="C11" s="319"/>
      <c r="D11" s="319"/>
      <c r="E11" s="413" t="str">
        <f xml:space="preserve"> Metrics!E$24</f>
        <v>Blended equity IRR</v>
      </c>
      <c r="F11" s="321"/>
      <c r="G11" s="413" t="str">
        <f xml:space="preserve"> Metrics!G$24</f>
        <v>%</v>
      </c>
      <c r="H11" s="321">
        <f xml:space="preserve"> Metrics!F$24</f>
        <v>0.10000002980232239</v>
      </c>
      <c r="I11" s="321"/>
      <c r="J11" s="362" t="str">
        <f t="shared" si="0"/>
        <v>vw</v>
      </c>
      <c r="K11" s="319">
        <f xml:space="preserve"> H11 - INDEX(M11:AE11, $J$5)</f>
        <v>3.576278687078549E-8</v>
      </c>
      <c r="L11" s="319">
        <f xml:space="preserve"> IF(ABS(K11) &gt; TRK_TOL, IF(INDEX(M11:AE11, $J$5) = 0, 0, H11 / INDEX(M11:AE11, $J$5) - 1), 0)</f>
        <v>0</v>
      </c>
      <c r="M11" s="355"/>
      <c r="N11" s="467">
        <v>0.10000000596046449</v>
      </c>
      <c r="O11" s="467">
        <v>0.10000004172325136</v>
      </c>
      <c r="P11" s="467">
        <v>0.10000000596046449</v>
      </c>
      <c r="Q11" s="467">
        <v>9.9999994039535522E-2</v>
      </c>
      <c r="R11" s="467">
        <v>0.10000001788139343</v>
      </c>
      <c r="S11" s="467">
        <v>9.9999982118606584E-2</v>
      </c>
      <c r="T11" s="467">
        <v>9.9999982118606584E-2</v>
      </c>
      <c r="U11" s="467">
        <v>9.9999994039535522E-2</v>
      </c>
      <c r="V11" s="467">
        <v>0.10999996066093443</v>
      </c>
      <c r="W11" s="467">
        <v>0.10000007748603823</v>
      </c>
      <c r="X11" s="467">
        <v>0.10000002980232239</v>
      </c>
      <c r="Y11" s="467">
        <v>0.10000000596046449</v>
      </c>
      <c r="Z11" s="467">
        <v>9.9999827146530162E-2</v>
      </c>
      <c r="AA11" s="467">
        <v>9.9999982118606584E-2</v>
      </c>
      <c r="AB11" s="806">
        <v>9.9999982118606584E-2</v>
      </c>
      <c r="AC11" s="467">
        <v>9.9999994039535522E-2</v>
      </c>
      <c r="AD11" s="467">
        <v>9.9999922513961781E-2</v>
      </c>
      <c r="AE11" s="355"/>
    </row>
    <row r="12" spans="1:31" outlineLevel="1" x14ac:dyDescent="0.25">
      <c r="A12" s="97"/>
      <c r="B12" s="97"/>
      <c r="C12" s="98"/>
      <c r="D12" s="108"/>
      <c r="K12" s="44"/>
      <c r="L12" s="288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</row>
    <row r="13" spans="1:31" outlineLevel="1" x14ac:dyDescent="0.25">
      <c r="A13" s="423"/>
      <c r="B13" s="423"/>
      <c r="C13" s="424"/>
      <c r="D13" s="424"/>
      <c r="E13" s="425" t="str">
        <f xml:space="preserve"> Metrics!E$41</f>
        <v>Min DSCR</v>
      </c>
      <c r="F13" s="426"/>
      <c r="G13" s="425" t="str">
        <f xml:space="preserve"> Metrics!G$41</f>
        <v>ratio</v>
      </c>
      <c r="H13" s="427">
        <f xml:space="preserve"> Metrics!F$41</f>
        <v>1.3999999999999997</v>
      </c>
      <c r="I13" s="427"/>
      <c r="J13" s="362" t="str">
        <f t="shared" si="0"/>
        <v>vw</v>
      </c>
      <c r="K13" s="424">
        <f xml:space="preserve"> H13 - INDEX(M13:AE13, $J$5)</f>
        <v>0</v>
      </c>
      <c r="L13" s="319">
        <f xml:space="preserve"> IF(ABS(K13) &gt; TRK_TOL, IF(INDEX(M13:AE13, $J$5) = 0, 0, H13 / INDEX(M13:AE13, $J$5) - 1), 0)</f>
        <v>0</v>
      </c>
      <c r="M13" s="428"/>
      <c r="N13" s="429">
        <v>1.3999999999999997</v>
      </c>
      <c r="O13" s="429">
        <v>1.3999999999999997</v>
      </c>
      <c r="P13" s="429">
        <v>1.2999999999999998</v>
      </c>
      <c r="Q13" s="429">
        <v>1.3999999999999997</v>
      </c>
      <c r="R13" s="429">
        <v>1.4</v>
      </c>
      <c r="S13" s="429">
        <v>1.3999999999999997</v>
      </c>
      <c r="T13" s="429">
        <v>1.3999999999999997</v>
      </c>
      <c r="U13" s="429">
        <v>1.3999999999999997</v>
      </c>
      <c r="V13" s="429">
        <v>1.3999999999999997</v>
      </c>
      <c r="W13" s="429">
        <v>1.3999999999999997</v>
      </c>
      <c r="X13" s="429">
        <v>1.3999999999999997</v>
      </c>
      <c r="Y13" s="429">
        <v>1.4</v>
      </c>
      <c r="Z13" s="429">
        <v>1.4</v>
      </c>
      <c r="AA13" s="429">
        <v>1.3999999999999997</v>
      </c>
      <c r="AB13" s="578">
        <v>1.3999999999999997</v>
      </c>
      <c r="AC13" s="429">
        <v>1.3999999999999997</v>
      </c>
      <c r="AD13" s="429">
        <v>1.3999999999999997</v>
      </c>
      <c r="AE13" s="428"/>
    </row>
    <row r="14" spans="1:31" outlineLevel="1" x14ac:dyDescent="0.25">
      <c r="A14" s="423"/>
      <c r="B14" s="423"/>
      <c r="C14" s="424"/>
      <c r="D14" s="424"/>
      <c r="E14" s="425" t="str">
        <f xml:space="preserve"> Metrics!E$42</f>
        <v>Avg DSCR</v>
      </c>
      <c r="F14" s="426"/>
      <c r="G14" s="425" t="str">
        <f xml:space="preserve"> Metrics!G$42</f>
        <v>ratio</v>
      </c>
      <c r="H14" s="427">
        <f xml:space="preserve"> Metrics!F$42</f>
        <v>1.3999999999999992</v>
      </c>
      <c r="I14" s="427"/>
      <c r="J14" s="362" t="str">
        <f t="shared" si="0"/>
        <v>vw</v>
      </c>
      <c r="K14" s="424">
        <f xml:space="preserve"> H14 - INDEX(M14:AE14, $J$5)</f>
        <v>0</v>
      </c>
      <c r="L14" s="319">
        <f xml:space="preserve"> IF(ABS(K14) &gt; TRK_TOL, IF(INDEX(M14:AE14, $J$5) = 0, 0, H14 / INDEX(M14:AE14, $J$5) - 1), 0)</f>
        <v>0</v>
      </c>
      <c r="M14" s="428"/>
      <c r="N14" s="429">
        <v>1.3999999999999992</v>
      </c>
      <c r="O14" s="429">
        <v>1.3999999999999992</v>
      </c>
      <c r="P14" s="429">
        <v>1.2999999999999994</v>
      </c>
      <c r="Q14" s="429">
        <v>1.3999999999999992</v>
      </c>
      <c r="R14" s="429">
        <v>1.3999999999999992</v>
      </c>
      <c r="S14" s="429">
        <v>1.3999999999999992</v>
      </c>
      <c r="T14" s="429">
        <v>1.3999999999999992</v>
      </c>
      <c r="U14" s="429">
        <v>1.3999999999999992</v>
      </c>
      <c r="V14" s="429">
        <v>1.3999999999999992</v>
      </c>
      <c r="W14" s="429">
        <v>1.3999999999999992</v>
      </c>
      <c r="X14" s="429">
        <v>1.3999999999999992</v>
      </c>
      <c r="Y14" s="429">
        <v>1.3999999999999992</v>
      </c>
      <c r="Z14" s="429">
        <v>1.3999999999999992</v>
      </c>
      <c r="AA14" s="429">
        <v>1.3999999999999992</v>
      </c>
      <c r="AB14" s="578">
        <v>1.3999999999999992</v>
      </c>
      <c r="AC14" s="429">
        <v>1.3999999999999992</v>
      </c>
      <c r="AD14" s="429">
        <v>1.3999999999999992</v>
      </c>
      <c r="AE14" s="428"/>
    </row>
    <row r="15" spans="1:31" outlineLevel="1" x14ac:dyDescent="0.25">
      <c r="A15" s="423"/>
      <c r="B15" s="423"/>
      <c r="C15" s="424"/>
      <c r="D15" s="424"/>
      <c r="E15" s="425"/>
      <c r="F15" s="426"/>
      <c r="G15" s="425"/>
      <c r="H15" s="427"/>
      <c r="I15" s="427"/>
      <c r="J15" s="362"/>
      <c r="K15" s="424"/>
      <c r="L15" s="319"/>
      <c r="M15" s="428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578"/>
      <c r="AC15" s="429"/>
      <c r="AD15" s="429"/>
      <c r="AE15" s="428"/>
    </row>
    <row r="16" spans="1:31" outlineLevel="1" x14ac:dyDescent="0.25">
      <c r="A16" s="423"/>
      <c r="B16" s="423"/>
      <c r="C16" s="424"/>
      <c r="D16" s="424"/>
      <c r="E16" s="425" t="str">
        <f xml:space="preserve"> Metrics!E$65</f>
        <v>Min ADSCR</v>
      </c>
      <c r="F16" s="426"/>
      <c r="G16" s="425" t="str">
        <f xml:space="preserve"> Metrics!G$65</f>
        <v>ratio</v>
      </c>
      <c r="H16" s="427">
        <f xml:space="preserve"> Metrics!F$65</f>
        <v>1.3999999999999997</v>
      </c>
      <c r="I16" s="427"/>
      <c r="J16" s="362" t="str">
        <f t="shared" ref="J16:J17" si="1" xml:space="preserve"> IF(ABS(K16) &gt; TRK_TOL, "tu", "vw")</f>
        <v>vw</v>
      </c>
      <c r="K16" s="424">
        <f xml:space="preserve"> H16 - INDEX(M16:AE16, $J$5)</f>
        <v>0</v>
      </c>
      <c r="L16" s="319">
        <f xml:space="preserve"> IF(ABS(K16) &gt; TRK_TOL, IF(INDEX(M16:AE16, $J$5) = 0, 0, H16 / INDEX(M16:AE16, $J$5) - 1), 0)</f>
        <v>0</v>
      </c>
      <c r="M16" s="428"/>
      <c r="N16" s="429">
        <v>1.3999999999999997</v>
      </c>
      <c r="O16" s="429">
        <v>1.3999999999999997</v>
      </c>
      <c r="P16" s="429">
        <v>1.2999999999999998</v>
      </c>
      <c r="Q16" s="429">
        <v>1.3999999999999997</v>
      </c>
      <c r="R16" s="429">
        <v>1.3999999999999997</v>
      </c>
      <c r="S16" s="429">
        <v>1.3999999999999997</v>
      </c>
      <c r="T16" s="429">
        <v>1.3999999999999997</v>
      </c>
      <c r="U16" s="429">
        <v>1.3999999999999997</v>
      </c>
      <c r="V16" s="429">
        <v>1.3999999999999997</v>
      </c>
      <c r="W16" s="429">
        <v>1.3999999999999997</v>
      </c>
      <c r="X16" s="429">
        <v>1.3999999999999997</v>
      </c>
      <c r="Y16" s="429">
        <v>1.3999999999999997</v>
      </c>
      <c r="Z16" s="429">
        <v>1.3999999999999997</v>
      </c>
      <c r="AA16" s="429">
        <v>1.3999999999999997</v>
      </c>
      <c r="AB16" s="578">
        <v>1.3999999999999997</v>
      </c>
      <c r="AC16" s="429">
        <v>1.3999999999999997</v>
      </c>
      <c r="AD16" s="429">
        <v>1.3999999999999997</v>
      </c>
      <c r="AE16" s="428"/>
    </row>
    <row r="17" spans="1:31" outlineLevel="1" x14ac:dyDescent="0.25">
      <c r="A17" s="423"/>
      <c r="B17" s="423"/>
      <c r="C17" s="424"/>
      <c r="D17" s="424"/>
      <c r="E17" s="425" t="str">
        <f xml:space="preserve"> Metrics!E$66</f>
        <v>Avg ADSCR</v>
      </c>
      <c r="F17" s="426"/>
      <c r="G17" s="425" t="str">
        <f xml:space="preserve"> Metrics!G$66</f>
        <v>ratio</v>
      </c>
      <c r="H17" s="427">
        <f xml:space="preserve"> Metrics!F$66</f>
        <v>1.3999999999999992</v>
      </c>
      <c r="I17" s="427"/>
      <c r="J17" s="362" t="str">
        <f t="shared" si="1"/>
        <v>vw</v>
      </c>
      <c r="K17" s="424">
        <f xml:space="preserve"> H17 - INDEX(M17:AE17, $J$5)</f>
        <v>0</v>
      </c>
      <c r="L17" s="319">
        <f xml:space="preserve"> IF(ABS(K17) &gt; TRK_TOL, IF(INDEX(M17:AE17, $J$5) = 0, 0, H17 / INDEX(M17:AE17, $J$5) - 1), 0)</f>
        <v>0</v>
      </c>
      <c r="M17" s="428"/>
      <c r="N17" s="429">
        <v>1.3999999999999992</v>
      </c>
      <c r="O17" s="429">
        <v>1.3999999999999992</v>
      </c>
      <c r="P17" s="429">
        <v>1.2999999999999996</v>
      </c>
      <c r="Q17" s="429">
        <v>1.3999999999999992</v>
      </c>
      <c r="R17" s="429">
        <v>1.3999999999999992</v>
      </c>
      <c r="S17" s="429">
        <v>1.3999999999999992</v>
      </c>
      <c r="T17" s="429">
        <v>1.3999999999999992</v>
      </c>
      <c r="U17" s="429">
        <v>1.3999999999999992</v>
      </c>
      <c r="V17" s="429">
        <v>1.3999999999999992</v>
      </c>
      <c r="W17" s="429">
        <v>1.3999999999999992</v>
      </c>
      <c r="X17" s="429">
        <v>1.3999999999999992</v>
      </c>
      <c r="Y17" s="429">
        <v>1.3999999999999992</v>
      </c>
      <c r="Z17" s="429">
        <v>1.3999999999999992</v>
      </c>
      <c r="AA17" s="429">
        <v>1.3999999999999992</v>
      </c>
      <c r="AB17" s="578">
        <v>1.3999999999999992</v>
      </c>
      <c r="AC17" s="429">
        <v>1.3999999999999992</v>
      </c>
      <c r="AD17" s="429">
        <v>1.3999999999999992</v>
      </c>
      <c r="AE17" s="428"/>
    </row>
    <row r="18" spans="1:31" outlineLevel="1" x14ac:dyDescent="0.25">
      <c r="A18" s="97"/>
      <c r="B18" s="97"/>
      <c r="C18" s="98"/>
      <c r="D18" s="108"/>
      <c r="K18" s="44"/>
      <c r="L18" s="288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</row>
    <row r="19" spans="1:31" outlineLevel="1" x14ac:dyDescent="0.25">
      <c r="A19" s="423"/>
      <c r="B19" s="423"/>
      <c r="C19" s="424"/>
      <c r="D19" s="424"/>
      <c r="E19" s="425" t="str">
        <f xml:space="preserve"> Metrics!E$87</f>
        <v>Min LLCR</v>
      </c>
      <c r="F19" s="426"/>
      <c r="G19" s="425" t="str">
        <f xml:space="preserve"> Metrics!G$87</f>
        <v>ratio</v>
      </c>
      <c r="H19" s="427">
        <f xml:space="preserve"> Metrics!F$87</f>
        <v>1.3999999999999813</v>
      </c>
      <c r="I19" s="427"/>
      <c r="J19" s="362" t="str">
        <f t="shared" ref="J19:J20" si="2" xml:space="preserve"> IF(ABS(K19) &gt; TRK_TOL, "tu", "vw")</f>
        <v>vw</v>
      </c>
      <c r="K19" s="424">
        <f xml:space="preserve"> H19 - INDEX(M19:AE19, $J$5)</f>
        <v>7.1054273576010019E-15</v>
      </c>
      <c r="L19" s="319">
        <f xml:space="preserve"> IF(ABS(K19) &gt; TRK_TOL, IF(INDEX(M19:AE19, $J$5) = 0, 0, H19 / INDEX(M19:AE19, $J$5) - 1), 0)</f>
        <v>0</v>
      </c>
      <c r="M19" s="428"/>
      <c r="N19" s="429">
        <v>1.4000000000000004</v>
      </c>
      <c r="O19" s="429">
        <v>1.3999999999999992</v>
      </c>
      <c r="P19" s="429">
        <v>1.2999999999999841</v>
      </c>
      <c r="Q19" s="429">
        <v>1.4000000000000006</v>
      </c>
      <c r="R19" s="429">
        <v>1.4000000000000001</v>
      </c>
      <c r="S19" s="429">
        <v>1.4000000000000004</v>
      </c>
      <c r="T19" s="429">
        <v>1.399999999999969</v>
      </c>
      <c r="U19" s="429">
        <v>1.3999999999999855</v>
      </c>
      <c r="V19" s="429">
        <v>1.3999999999999588</v>
      </c>
      <c r="W19" s="429">
        <v>1.3999999999999673</v>
      </c>
      <c r="X19" s="429">
        <v>1.3999999999999995</v>
      </c>
      <c r="Y19" s="429">
        <v>1.3999999999999955</v>
      </c>
      <c r="Z19" s="429">
        <v>1.3999999999999995</v>
      </c>
      <c r="AA19" s="429">
        <v>1.4000000000000004</v>
      </c>
      <c r="AB19" s="578">
        <v>1.3999999999999961</v>
      </c>
      <c r="AC19" s="429">
        <v>1.3999999999999742</v>
      </c>
      <c r="AD19" s="429">
        <v>1.3999999999999875</v>
      </c>
      <c r="AE19" s="428"/>
    </row>
    <row r="20" spans="1:31" outlineLevel="1" x14ac:dyDescent="0.25">
      <c r="A20" s="423"/>
      <c r="B20" s="423"/>
      <c r="C20" s="424"/>
      <c r="D20" s="424"/>
      <c r="E20" s="425" t="str">
        <f xml:space="preserve"> Metrics!E$88</f>
        <v>Avg LLCR</v>
      </c>
      <c r="F20" s="426"/>
      <c r="G20" s="425" t="str">
        <f xml:space="preserve"> Metrics!G$88</f>
        <v>ratio</v>
      </c>
      <c r="H20" s="427">
        <f xml:space="preserve"> Metrics!F$88</f>
        <v>1.3999999999999984</v>
      </c>
      <c r="I20" s="427"/>
      <c r="J20" s="362" t="str">
        <f t="shared" si="2"/>
        <v>vw</v>
      </c>
      <c r="K20" s="424">
        <f xml:space="preserve"> H20 - INDEX(M20:AE20, $J$5)</f>
        <v>0</v>
      </c>
      <c r="L20" s="319">
        <f xml:space="preserve"> IF(ABS(K20) &gt; TRK_TOL, IF(INDEX(M20:AE20, $J$5) = 0, 0, H20 / INDEX(M20:AE20, $J$5) - 1), 0)</f>
        <v>0</v>
      </c>
      <c r="M20" s="428"/>
      <c r="N20" s="429">
        <v>1.4000000000000039</v>
      </c>
      <c r="O20" s="429">
        <v>1.399999999999999</v>
      </c>
      <c r="P20" s="429">
        <v>1.2999999999999983</v>
      </c>
      <c r="Q20" s="429">
        <v>1.400000000000001</v>
      </c>
      <c r="R20" s="429">
        <v>1.4000000000000012</v>
      </c>
      <c r="S20" s="429">
        <v>1.4000000000000026</v>
      </c>
      <c r="T20" s="429">
        <v>1.3999999999999968</v>
      </c>
      <c r="U20" s="429">
        <v>1.3999999999999984</v>
      </c>
      <c r="V20" s="429">
        <v>1.3999999999999957</v>
      </c>
      <c r="W20" s="429">
        <v>1.3999999999999968</v>
      </c>
      <c r="X20" s="429">
        <v>1.3999999999999995</v>
      </c>
      <c r="Y20" s="429">
        <v>1.399999999999999</v>
      </c>
      <c r="Z20" s="429">
        <v>1.4000000000000006</v>
      </c>
      <c r="AA20" s="429">
        <v>1.4000000000000037</v>
      </c>
      <c r="AB20" s="578">
        <v>1.399999999999999</v>
      </c>
      <c r="AC20" s="429">
        <v>1.3999999999999972</v>
      </c>
      <c r="AD20" s="429">
        <v>1.3999999999999986</v>
      </c>
      <c r="AE20" s="428"/>
    </row>
    <row r="21" spans="1:31" outlineLevel="1" x14ac:dyDescent="0.25">
      <c r="A21" s="97"/>
      <c r="B21" s="97"/>
      <c r="C21" s="98"/>
      <c r="D21" s="108"/>
      <c r="K21" s="44"/>
      <c r="L21" s="288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</row>
    <row r="22" spans="1:31" outlineLevel="1" x14ac:dyDescent="0.25">
      <c r="A22" s="317"/>
      <c r="B22" s="317"/>
      <c r="C22" s="319"/>
      <c r="D22" s="319"/>
      <c r="E22" s="413" t="str">
        <f xml:space="preserve"> Metrics!E$106</f>
        <v>Average cost of debt</v>
      </c>
      <c r="F22" s="321"/>
      <c r="G22" s="413" t="str">
        <f xml:space="preserve"> Metrics!G$106</f>
        <v>% p.a.</v>
      </c>
      <c r="H22" s="321">
        <f xml:space="preserve"> Metrics!F$106</f>
        <v>5.0025227665901187E-2</v>
      </c>
      <c r="I22" s="321"/>
      <c r="J22" s="362" t="str">
        <f t="shared" ref="J22" si="3" xml:space="preserve"> IF(ABS(K22) &gt; TRK_TOL, "tu", "vw")</f>
        <v>vw</v>
      </c>
      <c r="K22" s="319">
        <f xml:space="preserve"> H22 - INDEX(M22:AE22, $J$5)</f>
        <v>-1.5951991081238071E-4</v>
      </c>
      <c r="L22" s="319">
        <f xml:space="preserve"> IF(ABS(K22) &gt; TRK_TOL, IF(INDEX(M22:AE22, $J$5) = 0, 0, H22 / INDEX(M22:AE22, $J$5) - 1), 0)</f>
        <v>0</v>
      </c>
      <c r="M22" s="355"/>
      <c r="N22" s="467">
        <v>5.0091066956520089E-2</v>
      </c>
      <c r="O22" s="467">
        <v>5.0025227665901187E-2</v>
      </c>
      <c r="P22" s="467">
        <v>4.9778327345848083E-2</v>
      </c>
      <c r="Q22" s="467">
        <v>5.023769438266755E-2</v>
      </c>
      <c r="R22" s="467">
        <v>5.0025233626365656E-2</v>
      </c>
      <c r="S22" s="467">
        <v>4.9890300631523138E-2</v>
      </c>
      <c r="T22" s="467">
        <v>5.0006452202796939E-2</v>
      </c>
      <c r="U22" s="467">
        <v>5.0113651156425479E-2</v>
      </c>
      <c r="V22" s="467">
        <v>4.9683639407157906E-2</v>
      </c>
      <c r="W22" s="467">
        <v>5.0025227665901187E-2</v>
      </c>
      <c r="X22" s="467">
        <v>5.0036004185676566E-2</v>
      </c>
      <c r="Y22" s="467">
        <v>4.9834683537483215E-2</v>
      </c>
      <c r="Z22" s="467">
        <v>5.0258120894432073E-2</v>
      </c>
      <c r="AA22" s="467">
        <v>5.0025233626365656E-2</v>
      </c>
      <c r="AB22" s="806">
        <v>5.0028082728385936E-2</v>
      </c>
      <c r="AC22" s="467">
        <v>5.0184747576713568E-2</v>
      </c>
      <c r="AD22" s="467">
        <v>5.0025239586830139E-2</v>
      </c>
      <c r="AE22" s="355"/>
    </row>
    <row r="23" spans="1:31" outlineLevel="1" x14ac:dyDescent="0.25">
      <c r="A23" s="97"/>
      <c r="B23" s="97"/>
      <c r="C23" s="98"/>
      <c r="D23" s="108"/>
      <c r="E23" s="624" t="str">
        <f xml:space="preserve"> Metrics!E$128</f>
        <v>Weighted average life of loan</v>
      </c>
      <c r="G23" s="624" t="str">
        <f xml:space="preserve"> Metrics!G$128</f>
        <v>years</v>
      </c>
      <c r="H23" s="624">
        <f xml:space="preserve"> Metrics!F$128</f>
        <v>11.623122462987244</v>
      </c>
      <c r="J23" s="362" t="str">
        <f t="shared" ref="J23" si="4" xml:space="preserve"> IF(ABS(K23) &gt; TRK_TOL, "tu", "vw")</f>
        <v>tu</v>
      </c>
      <c r="K23" s="625">
        <f xml:space="preserve"> H23 - INDEX(M23:AE23, $J$5)</f>
        <v>8.1502026292117336E-3</v>
      </c>
      <c r="L23" s="319">
        <f xml:space="preserve"> IF(ABS(K23) &gt; TRK_TOL, IF(INDEX(M23:AE23, $J$5) = 0, 0, H23 / INDEX(M23:AE23, $J$5) - 1), 0)</f>
        <v>7.0169798485264501E-4</v>
      </c>
      <c r="N23" s="626">
        <v>11.619781148897349</v>
      </c>
      <c r="O23" s="626">
        <v>11.623122504816685</v>
      </c>
      <c r="P23" s="626">
        <v>11.615527077438268</v>
      </c>
      <c r="Q23" s="626">
        <v>11.612218369252229</v>
      </c>
      <c r="R23" s="626">
        <v>11.62312239298868</v>
      </c>
      <c r="S23" s="626">
        <v>12.200019136925906</v>
      </c>
      <c r="T23" s="626">
        <v>11.624096266372634</v>
      </c>
      <c r="U23" s="626">
        <v>11.618656725737971</v>
      </c>
      <c r="V23" s="626">
        <v>11.428734530992745</v>
      </c>
      <c r="W23" s="626">
        <v>11.623122720794203</v>
      </c>
      <c r="X23" s="626">
        <v>11.608947703283206</v>
      </c>
      <c r="Y23" s="626">
        <v>11.636878420219881</v>
      </c>
      <c r="Z23" s="626">
        <v>11.61115820672423</v>
      </c>
      <c r="AA23" s="626">
        <v>11.623122316423363</v>
      </c>
      <c r="AB23" s="626">
        <v>11.622714146679758</v>
      </c>
      <c r="AC23" s="626">
        <v>11.614972260358032</v>
      </c>
      <c r="AD23" s="626">
        <v>11.623121991139309</v>
      </c>
      <c r="AE23" s="627"/>
    </row>
    <row r="24" spans="1:31" outlineLevel="1" x14ac:dyDescent="0.25">
      <c r="A24" s="97"/>
      <c r="B24" s="97"/>
      <c r="C24" s="98"/>
      <c r="D24" s="108"/>
      <c r="K24" s="44"/>
      <c r="L24" s="288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</row>
    <row r="25" spans="1:31" outlineLevel="1" x14ac:dyDescent="0.25">
      <c r="A25" s="97"/>
      <c r="B25" s="97"/>
      <c r="C25" s="107"/>
      <c r="D25" s="108"/>
      <c r="E25" s="103" t="str">
        <f xml:space="preserve"> Equity!E$36</f>
        <v>Max cash balance</v>
      </c>
      <c r="G25" s="103" t="str">
        <f xml:space="preserve"> Equity!G$36</f>
        <v>$ 000s</v>
      </c>
      <c r="H25" s="103">
        <f xml:space="preserve"> Equity!F$36</f>
        <v>8.2159058401884977E-3</v>
      </c>
      <c r="I25" s="119"/>
      <c r="J25" s="362" t="str">
        <f t="shared" si="0"/>
        <v>tu</v>
      </c>
      <c r="K25" s="195">
        <f xml:space="preserve"> H25 - INDEX(M25:AE25, $J$5)</f>
        <v>8.2159058401884977E-3</v>
      </c>
      <c r="L25" s="319">
        <f xml:space="preserve"> IF(ABS(K25) &gt; TRK_TOL, IF(INDEX(M25:AE25, $J$5) = 0, 0, H25 / INDEX(M25:AE25, $J$5) - 1), 0)</f>
        <v>0</v>
      </c>
      <c r="M25" s="180"/>
      <c r="N25" s="581">
        <v>0</v>
      </c>
      <c r="O25" s="581">
        <v>1.1494377613416873E-2</v>
      </c>
      <c r="P25" s="581">
        <v>0</v>
      </c>
      <c r="Q25" s="581">
        <v>0</v>
      </c>
      <c r="R25" s="581">
        <v>6.7853083019144833E-3</v>
      </c>
      <c r="S25" s="581">
        <v>0</v>
      </c>
      <c r="T25" s="581">
        <v>7.4346967448946089E-4</v>
      </c>
      <c r="U25" s="581">
        <v>0</v>
      </c>
      <c r="V25" s="581">
        <v>2.3283064365386963E-10</v>
      </c>
      <c r="W25" s="581">
        <v>1.8032805455732159E-2</v>
      </c>
      <c r="X25" s="581">
        <v>3.3608453268243466E-3</v>
      </c>
      <c r="Y25" s="581">
        <v>6.3664629124104977E-11</v>
      </c>
      <c r="Z25" s="581">
        <v>8873.9747339438927</v>
      </c>
      <c r="AA25" s="581">
        <v>0</v>
      </c>
      <c r="AB25" s="581">
        <v>7.8216544352471828E-11</v>
      </c>
      <c r="AC25" s="581">
        <v>0</v>
      </c>
      <c r="AD25" s="581">
        <v>1.4915713109076023E-10</v>
      </c>
      <c r="AE25" s="178"/>
    </row>
    <row r="26" spans="1:31" outlineLevel="1" x14ac:dyDescent="0.25">
      <c r="A26" s="110"/>
      <c r="B26" s="110"/>
      <c r="C26" s="117"/>
      <c r="D26" s="111"/>
      <c r="E26" s="103" t="str">
        <f xml:space="preserve"> Equity!E$42</f>
        <v>Average cash balance</v>
      </c>
      <c r="G26" s="103" t="str">
        <f xml:space="preserve"> Equity!G$42</f>
        <v>$ 000s</v>
      </c>
      <c r="H26" s="103">
        <f xml:space="preserve"> Equity!F$42</f>
        <v>0</v>
      </c>
      <c r="I26" s="107"/>
      <c r="J26" s="362" t="str">
        <f t="shared" si="0"/>
        <v>tu</v>
      </c>
      <c r="K26" s="195">
        <f xml:space="preserve"> H26 - INDEX(M26:AE26, $J$5)</f>
        <v>2.5000000000004547</v>
      </c>
      <c r="L26" s="319">
        <f xml:space="preserve"> IF(ABS(K26) &gt; TRK_TOL, IF(INDEX(M26:AE26, $J$5) = 0, 0, H26 / INDEX(M26:AE26, $J$5) - 1), 0)</f>
        <v>-1</v>
      </c>
      <c r="M26" s="174"/>
      <c r="N26" s="114">
        <v>-2.5</v>
      </c>
      <c r="O26" s="114">
        <v>0</v>
      </c>
      <c r="P26" s="114">
        <v>-2.5</v>
      </c>
      <c r="Q26" s="114">
        <v>-2.5</v>
      </c>
      <c r="R26" s="114">
        <v>4.2064129956997933E-13</v>
      </c>
      <c r="S26" s="114">
        <v>-2.5</v>
      </c>
      <c r="T26" s="114">
        <v>0</v>
      </c>
      <c r="U26" s="114">
        <v>-2.5</v>
      </c>
      <c r="V26" s="114">
        <v>0</v>
      </c>
      <c r="W26" s="114">
        <v>0</v>
      </c>
      <c r="X26" s="114">
        <v>0</v>
      </c>
      <c r="Y26" s="114">
        <v>0</v>
      </c>
      <c r="Z26" s="114">
        <v>516.89200025564719</v>
      </c>
      <c r="AA26" s="114">
        <v>0</v>
      </c>
      <c r="AB26" s="114">
        <v>-4.3200998334214089E-13</v>
      </c>
      <c r="AC26" s="114">
        <v>-2.5000000000004547</v>
      </c>
      <c r="AD26" s="114">
        <v>-4.3200998334214089E-13</v>
      </c>
      <c r="AE26" s="174"/>
    </row>
    <row r="27" spans="1:31" outlineLevel="1" x14ac:dyDescent="0.25">
      <c r="A27" s="582"/>
      <c r="B27" s="582"/>
      <c r="C27" s="583"/>
      <c r="D27" s="116"/>
      <c r="E27" s="113" t="str">
        <f xml:space="preserve"> Debt!E$69</f>
        <v>Leverage</v>
      </c>
      <c r="F27" s="584"/>
      <c r="G27" s="113" t="str">
        <f xml:space="preserve"> Debt!G$69</f>
        <v>%</v>
      </c>
      <c r="H27" s="113">
        <f xml:space="preserve"> Debt!F$69</f>
        <v>0.73378990005274358</v>
      </c>
      <c r="I27" s="116"/>
      <c r="J27" s="362" t="str">
        <f t="shared" si="0"/>
        <v>tu</v>
      </c>
      <c r="K27" s="319">
        <f xml:space="preserve"> H27 - INDEX(M27:AE27, $J$5)</f>
        <v>2.0683636901333013E-2</v>
      </c>
      <c r="L27" s="319">
        <f xml:space="preserve"> IF(ABS(K27) &gt; TRK_TOL, IF(INDEX(M27:AE27, $J$5) = 0, 0, H27 / INDEX(M27:AE27, $J$5) - 1), 0)</f>
        <v>2.9004985610316281E-2</v>
      </c>
      <c r="M27" s="183"/>
      <c r="N27" s="585">
        <v>0.7251680971768264</v>
      </c>
      <c r="O27" s="585">
        <v>0.7337900039657983</v>
      </c>
      <c r="P27" s="585">
        <v>0.76809498222721728</v>
      </c>
      <c r="Q27" s="585">
        <v>0.70637628042889256</v>
      </c>
      <c r="R27" s="585">
        <v>0.73378972506254936</v>
      </c>
      <c r="S27" s="585">
        <v>0.74023098839139967</v>
      </c>
      <c r="T27" s="585">
        <v>0.73406754654324369</v>
      </c>
      <c r="U27" s="585">
        <v>0.72008037002333514</v>
      </c>
      <c r="V27" s="585">
        <v>0.78104237147855227</v>
      </c>
      <c r="W27" s="585">
        <v>0.73379054445422975</v>
      </c>
      <c r="X27" s="585">
        <v>0.73251637731390085</v>
      </c>
      <c r="Y27" s="585">
        <v>0.73778096013192818</v>
      </c>
      <c r="Z27" s="585">
        <v>0.70381923857520778</v>
      </c>
      <c r="AA27" s="585">
        <v>0.73378954765327875</v>
      </c>
      <c r="AB27" s="585">
        <v>0.73366723603964257</v>
      </c>
      <c r="AC27" s="585">
        <v>0.71310626315141057</v>
      </c>
      <c r="AD27" s="585">
        <v>0.73378873711041903</v>
      </c>
      <c r="AE27" s="183"/>
    </row>
    <row r="28" spans="1:31" outlineLevel="1" x14ac:dyDescent="0.25">
      <c r="A28" s="110"/>
      <c r="B28" s="110"/>
      <c r="C28" s="117"/>
      <c r="D28" s="111"/>
      <c r="E28" s="103"/>
      <c r="G28" s="103"/>
      <c r="H28" s="103"/>
      <c r="I28" s="107"/>
      <c r="J28" s="362"/>
      <c r="K28" s="195"/>
      <c r="L28" s="319"/>
      <c r="M28" s="17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74"/>
    </row>
    <row r="29" spans="1:31" x14ac:dyDescent="0.25">
      <c r="A29" s="110"/>
      <c r="B29" s="110"/>
      <c r="C29" s="117"/>
      <c r="D29" s="111"/>
      <c r="E29" s="103"/>
      <c r="F29" s="103"/>
      <c r="G29" s="103"/>
      <c r="H29" s="120"/>
      <c r="I29" s="107"/>
      <c r="K29" s="44"/>
      <c r="L29" s="288"/>
      <c r="M29" s="17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74"/>
    </row>
    <row r="30" spans="1:31" x14ac:dyDescent="0.25">
      <c r="A30" s="97" t="s">
        <v>81</v>
      </c>
      <c r="B30" s="97"/>
      <c r="C30" s="98"/>
      <c r="D30" s="108"/>
      <c r="E30" s="101"/>
      <c r="F30" s="118"/>
      <c r="G30" s="101"/>
      <c r="H30" s="101"/>
      <c r="K30" s="44"/>
      <c r="L30" s="288"/>
      <c r="M30" s="17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74"/>
    </row>
    <row r="31" spans="1:31" outlineLevel="1" x14ac:dyDescent="0.25">
      <c r="A31" s="108"/>
      <c r="B31" s="110"/>
      <c r="C31" s="111"/>
      <c r="D31" s="107"/>
      <c r="E31" s="112"/>
      <c r="F31" s="112"/>
      <c r="G31" s="112"/>
      <c r="H31" s="112"/>
      <c r="I31" s="107"/>
      <c r="K31" s="44"/>
      <c r="L31" s="288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</row>
    <row r="32" spans="1:31" outlineLevel="1" x14ac:dyDescent="0.25">
      <c r="A32" s="368"/>
      <c r="B32" s="369"/>
      <c r="C32" s="370"/>
      <c r="D32" s="325"/>
      <c r="E32" s="325" t="str">
        <f xml:space="preserve"> 'FS Sem'!E9</f>
        <v>Electricity generation revenue</v>
      </c>
      <c r="F32" s="325">
        <f xml:space="preserve"> 'FS Sem'!F$9</f>
        <v>0</v>
      </c>
      <c r="G32" s="325" t="str">
        <f xml:space="preserve"> 'FS Sem'!G9</f>
        <v>$ 000s</v>
      </c>
      <c r="H32" s="325">
        <f xml:space="preserve"> 'FS Sem'!H9</f>
        <v>841371.52598535805</v>
      </c>
      <c r="I32" s="325"/>
      <c r="J32" s="362" t="str">
        <f xml:space="preserve"> IF(ABS(K32) &gt; TRK_TOL, "tu", "vw")</f>
        <v>tu</v>
      </c>
      <c r="K32" s="195">
        <f xml:space="preserve"> H32 - INDEX(M32:AE32, $J$5)</f>
        <v>17886.272377964924</v>
      </c>
      <c r="L32" s="319">
        <f xml:space="preserve"> IF(ABS(K32) &gt; TRK_TOL, IF(INDEX(M32:AE32, $J$5) = 0, 0, H32 / INDEX(M32:AE32, $J$5) - 1), 0)</f>
        <v>2.1720209681486802E-2</v>
      </c>
      <c r="M32" s="326"/>
      <c r="N32" s="327">
        <v>833911.3696256628</v>
      </c>
      <c r="O32" s="327">
        <v>841371.61452876683</v>
      </c>
      <c r="P32" s="327">
        <v>824669.94564734283</v>
      </c>
      <c r="Q32" s="327">
        <v>817673.47743480001</v>
      </c>
      <c r="R32" s="327">
        <v>841371.49423391419</v>
      </c>
      <c r="S32" s="327">
        <v>825903.52042389626</v>
      </c>
      <c r="T32" s="327">
        <v>843580.58506549266</v>
      </c>
      <c r="U32" s="327">
        <v>831441.29610447586</v>
      </c>
      <c r="V32" s="327">
        <v>892740.59527484048</v>
      </c>
      <c r="W32" s="327">
        <v>841371.74674048787</v>
      </c>
      <c r="X32" s="327">
        <v>851461.11069659004</v>
      </c>
      <c r="Y32" s="327">
        <v>874108.20459696348</v>
      </c>
      <c r="Z32" s="327">
        <v>815465.77560996579</v>
      </c>
      <c r="AA32" s="327">
        <v>841371.21651721501</v>
      </c>
      <c r="AB32" s="807">
        <v>840450.16185384081</v>
      </c>
      <c r="AC32" s="327">
        <v>823485.25360739313</v>
      </c>
      <c r="AD32" s="327">
        <v>841371.00972715358</v>
      </c>
      <c r="AE32" s="326"/>
    </row>
    <row r="33" spans="1:31" outlineLevel="1" x14ac:dyDescent="0.25">
      <c r="A33" s="368"/>
      <c r="B33" s="369"/>
      <c r="C33" s="370"/>
      <c r="D33" s="325"/>
      <c r="E33" s="325" t="str">
        <f xml:space="preserve"> 'FS Sem'!E10</f>
        <v xml:space="preserve">Early generation revenue </v>
      </c>
      <c r="F33" s="325">
        <f xml:space="preserve"> 'FS Sem'!F$9</f>
        <v>0</v>
      </c>
      <c r="G33" s="325" t="str">
        <f xml:space="preserve"> 'FS Sem'!G10</f>
        <v>$ 000s</v>
      </c>
      <c r="H33" s="325">
        <f xml:space="preserve"> 'FS Sem'!H10</f>
        <v>2473.965825489609</v>
      </c>
      <c r="I33" s="325"/>
      <c r="J33" s="362" t="str">
        <f xml:space="preserve"> IF(ABS(K33) &gt; TRK_TOL, "tu", "vw")</f>
        <v>tu</v>
      </c>
      <c r="K33" s="195">
        <f xml:space="preserve"> H33 - INDEX(M33:AE33, $J$5)</f>
        <v>52.592731322421969</v>
      </c>
      <c r="L33" s="319">
        <f xml:space="preserve"> IF(ABS(K33) &gt; TRK_TOL, IF(INDEX(M33:AE33, $J$5) = 0, 0, H33 / INDEX(M33:AE33, $J$5) - 1), 0)</f>
        <v>2.1720209681486802E-2</v>
      </c>
      <c r="M33" s="326"/>
      <c r="N33" s="327">
        <v>2452.0300084139344</v>
      </c>
      <c r="O33" s="327">
        <v>2473.9660858423304</v>
      </c>
      <c r="P33" s="327">
        <v>2424.8565584039075</v>
      </c>
      <c r="Q33" s="327">
        <v>2404.2841682975468</v>
      </c>
      <c r="R33" s="327">
        <v>2473.9657321277759</v>
      </c>
      <c r="S33" s="327">
        <v>2428.4837572644883</v>
      </c>
      <c r="T33" s="327">
        <v>2480.4613349072106</v>
      </c>
      <c r="U33" s="327">
        <v>2444.7670130674896</v>
      </c>
      <c r="V33" s="327">
        <v>2625.0112530854058</v>
      </c>
      <c r="W33" s="327">
        <v>2473.9664745972027</v>
      </c>
      <c r="X33" s="327">
        <v>2503.633204284889</v>
      </c>
      <c r="Y33" s="327">
        <v>2570.224638182729</v>
      </c>
      <c r="Z33" s="327">
        <v>2397.7926497485741</v>
      </c>
      <c r="AA33" s="327">
        <v>2473.9649155305888</v>
      </c>
      <c r="AB33" s="807">
        <v>2911.5143369065731</v>
      </c>
      <c r="AC33" s="327">
        <v>2421.373094167187</v>
      </c>
      <c r="AD33" s="327">
        <v>2473.9643074858318</v>
      </c>
      <c r="AE33" s="326"/>
    </row>
    <row r="34" spans="1:31" outlineLevel="1" x14ac:dyDescent="0.25">
      <c r="A34" s="368"/>
      <c r="B34" s="369"/>
      <c r="C34" s="370"/>
      <c r="D34" s="325"/>
      <c r="E34" s="325" t="str">
        <f xml:space="preserve"> 'FS Sem'!E11</f>
        <v>O&amp;M expense</v>
      </c>
      <c r="F34" s="325">
        <f xml:space="preserve"> 'FS Sem'!F$11</f>
        <v>0</v>
      </c>
      <c r="G34" s="325" t="str">
        <f xml:space="preserve"> 'FS Sem'!G$11</f>
        <v>$ 000s</v>
      </c>
      <c r="H34" s="325">
        <f xml:space="preserve"> 'FS Sem'!H$11</f>
        <v>-238003.7476116537</v>
      </c>
      <c r="I34" s="325"/>
      <c r="J34" s="362" t="str">
        <f xml:space="preserve"> IF(ABS(K34) &gt; TRK_TOL, "tu", "vw")</f>
        <v>vw</v>
      </c>
      <c r="K34" s="195">
        <f xml:space="preserve"> H34 - INDEX(M34:AE34, $J$5)</f>
        <v>0</v>
      </c>
      <c r="L34" s="319">
        <f xml:space="preserve"> IF(ABS(K34) &gt; TRK_TOL, IF(INDEX(M34:AE34, $J$5) = 0, 0, H34 / INDEX(M34:AE34, $J$5) - 1), 0)</f>
        <v>0</v>
      </c>
      <c r="M34" s="328"/>
      <c r="N34" s="327">
        <v>-238003.7476116537</v>
      </c>
      <c r="O34" s="327">
        <v>-238003.7476116537</v>
      </c>
      <c r="P34" s="327">
        <v>-238003.7476116537</v>
      </c>
      <c r="Q34" s="327">
        <v>-238003.7476116537</v>
      </c>
      <c r="R34" s="327">
        <v>-238003.7476116537</v>
      </c>
      <c r="S34" s="327">
        <v>-238003.7476116537</v>
      </c>
      <c r="T34" s="327">
        <v>-238003.7476116537</v>
      </c>
      <c r="U34" s="327">
        <v>-238003.7476116537</v>
      </c>
      <c r="V34" s="327">
        <v>-238003.7476116537</v>
      </c>
      <c r="W34" s="327">
        <v>-238003.7476116537</v>
      </c>
      <c r="X34" s="327">
        <v>-249903.93499223638</v>
      </c>
      <c r="Y34" s="327">
        <v>-238003.7476116537</v>
      </c>
      <c r="Z34" s="327">
        <v>-238003.7476116537</v>
      </c>
      <c r="AA34" s="327">
        <v>-238003.7476116537</v>
      </c>
      <c r="AB34" s="807">
        <v>-238003.7476116537</v>
      </c>
      <c r="AC34" s="327">
        <v>-238003.7476116537</v>
      </c>
      <c r="AD34" s="327">
        <v>-238003.7476116537</v>
      </c>
      <c r="AE34" s="328"/>
    </row>
    <row r="35" spans="1:31" outlineLevel="1" x14ac:dyDescent="0.25">
      <c r="A35" s="368"/>
      <c r="B35" s="369"/>
      <c r="C35" s="325"/>
      <c r="D35" s="325"/>
      <c r="E35" s="329" t="str">
        <f xml:space="preserve"> 'FS Sem'!E12</f>
        <v>EBITDA</v>
      </c>
      <c r="F35" s="329">
        <f xml:space="preserve"> 'FS Sem'!F$12</f>
        <v>0</v>
      </c>
      <c r="G35" s="329" t="str">
        <f xml:space="preserve"> 'FS Sem'!G$12</f>
        <v>$ 000s</v>
      </c>
      <c r="H35" s="329">
        <f xml:space="preserve"> 'FS Sem'!H$12</f>
        <v>605841.74419919413</v>
      </c>
      <c r="I35" s="330"/>
      <c r="J35" s="364" t="str">
        <f xml:space="preserve"> IF(ABS(K35) &gt; TRK_TOL, "tu", "vw")</f>
        <v>tu</v>
      </c>
      <c r="K35" s="331">
        <f xml:space="preserve"> H35 - INDEX(M35:AE35, $J$5)</f>
        <v>17938.865109287435</v>
      </c>
      <c r="L35" s="332">
        <f xml:space="preserve"> IF(ABS(K35) &gt; TRK_TOL, IF(INDEX(M35:AE35, $J$5) = 0, 0, H35 / INDEX(M35:AE35, $J$5) - 1), 0)</f>
        <v>3.0513313928751895E-2</v>
      </c>
      <c r="M35" s="333"/>
      <c r="N35" s="334">
        <v>598359.65202242276</v>
      </c>
      <c r="O35" s="334">
        <v>605841.83300295542</v>
      </c>
      <c r="P35" s="334">
        <v>589091.05459409289</v>
      </c>
      <c r="Q35" s="334">
        <v>582074.01399144402</v>
      </c>
      <c r="R35" s="334">
        <v>605841.71235438809</v>
      </c>
      <c r="S35" s="334">
        <v>590328.25656950718</v>
      </c>
      <c r="T35" s="334">
        <v>608057.29878874624</v>
      </c>
      <c r="U35" s="334">
        <v>595882.31550588971</v>
      </c>
      <c r="V35" s="334">
        <v>657361.85891627206</v>
      </c>
      <c r="W35" s="334">
        <v>605841.96560343145</v>
      </c>
      <c r="X35" s="334">
        <v>604060.80890863878</v>
      </c>
      <c r="Y35" s="334">
        <v>638674.68162349297</v>
      </c>
      <c r="Z35" s="334">
        <v>579859.82064806053</v>
      </c>
      <c r="AA35" s="334">
        <v>605841.43382109248</v>
      </c>
      <c r="AB35" s="808">
        <v>605357.92857909366</v>
      </c>
      <c r="AC35" s="334">
        <v>587902.8790899067</v>
      </c>
      <c r="AD35" s="334">
        <v>605841.2264229859</v>
      </c>
      <c r="AE35" s="333"/>
    </row>
    <row r="36" spans="1:31" outlineLevel="1" x14ac:dyDescent="0.25">
      <c r="A36" s="368"/>
      <c r="B36" s="369"/>
      <c r="C36" s="325"/>
      <c r="D36" s="325"/>
      <c r="E36" s="196"/>
      <c r="F36" s="196"/>
      <c r="G36" s="196"/>
      <c r="H36" s="196"/>
      <c r="I36" s="196"/>
      <c r="J36" s="362"/>
      <c r="K36" s="196"/>
      <c r="L36" s="320"/>
      <c r="M36" s="326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327"/>
      <c r="AB36" s="807"/>
      <c r="AC36" s="327"/>
      <c r="AD36" s="327"/>
      <c r="AE36" s="326"/>
    </row>
    <row r="37" spans="1:31" outlineLevel="1" x14ac:dyDescent="0.25">
      <c r="A37" s="368"/>
      <c r="B37" s="369"/>
      <c r="C37" s="325"/>
      <c r="D37" s="325"/>
      <c r="E37" s="325" t="str">
        <f xml:space="preserve"> 'FS Sem'!E14</f>
        <v>Wind asset depreciation</v>
      </c>
      <c r="F37" s="325">
        <f xml:space="preserve"> 'FS Sem'!F14</f>
        <v>0</v>
      </c>
      <c r="G37" s="325" t="str">
        <f xml:space="preserve"> 'FS Sem'!G14</f>
        <v>$ 000s</v>
      </c>
      <c r="H37" s="325">
        <f xml:space="preserve"> 'FS Sem'!H14</f>
        <v>-317550.00000000012</v>
      </c>
      <c r="I37" s="325"/>
      <c r="J37" s="362" t="str">
        <f xml:space="preserve"> IF(ABS(K37) &gt; TRK_TOL, "tu", "vw")</f>
        <v>vw</v>
      </c>
      <c r="K37" s="195">
        <f xml:space="preserve"> H37 - INDEX(M37:AE37, $J$5)</f>
        <v>0</v>
      </c>
      <c r="L37" s="319">
        <f xml:space="preserve"> IF(ABS(K37) &gt; TRK_TOL, IF(INDEX(M37:AE37, $J$5) = 0, 0, H37 / INDEX(M37:AE37, $J$5) - 1), 0)</f>
        <v>0</v>
      </c>
      <c r="M37" s="326"/>
      <c r="N37" s="327">
        <v>-317550.00000000012</v>
      </c>
      <c r="O37" s="327">
        <v>-317550.00000000012</v>
      </c>
      <c r="P37" s="327">
        <v>-317550.00000000012</v>
      </c>
      <c r="Q37" s="327">
        <v>-317550.00000000012</v>
      </c>
      <c r="R37" s="327">
        <v>-317550.00000000012</v>
      </c>
      <c r="S37" s="327">
        <v>-317550</v>
      </c>
      <c r="T37" s="327">
        <v>-318549.99999999983</v>
      </c>
      <c r="U37" s="327">
        <v>-318549.99999999983</v>
      </c>
      <c r="V37" s="327">
        <v>-317550.00000000012</v>
      </c>
      <c r="W37" s="327">
        <v>-317550.00000000012</v>
      </c>
      <c r="X37" s="327">
        <v>-317550.00000000012</v>
      </c>
      <c r="Y37" s="327">
        <v>-332850.00000000017</v>
      </c>
      <c r="Z37" s="327">
        <v>-317550.00000000012</v>
      </c>
      <c r="AA37" s="327">
        <v>-317550.00000000012</v>
      </c>
      <c r="AB37" s="807">
        <v>-317550.00000000012</v>
      </c>
      <c r="AC37" s="327">
        <v>-317550.00000000012</v>
      </c>
      <c r="AD37" s="327">
        <v>-317550.00000000012</v>
      </c>
      <c r="AE37" s="326"/>
    </row>
    <row r="38" spans="1:31" outlineLevel="1" x14ac:dyDescent="0.25">
      <c r="A38" s="368"/>
      <c r="B38" s="369"/>
      <c r="C38" s="325"/>
      <c r="D38" s="325"/>
      <c r="E38" s="325" t="str">
        <f xml:space="preserve"> 'FS Sem'!E15</f>
        <v>Amortisation of capitalised finance costs</v>
      </c>
      <c r="F38" s="325">
        <f xml:space="preserve"> 'FS Sem'!F15</f>
        <v>0</v>
      </c>
      <c r="G38" s="325" t="str">
        <f xml:space="preserve"> 'FS Sem'!G15</f>
        <v>$ 000s</v>
      </c>
      <c r="H38" s="325">
        <f xml:space="preserve"> 'FS Sem'!H15</f>
        <v>-19524.580952781751</v>
      </c>
      <c r="I38" s="325"/>
      <c r="J38" s="362" t="str">
        <f xml:space="preserve"> IF(ABS(K38) &gt; TRK_TOL, "tu", "vw")</f>
        <v>tu</v>
      </c>
      <c r="K38" s="195">
        <f xml:space="preserve"> H38 - INDEX(M38:AE38, $J$5)</f>
        <v>106.28800098344072</v>
      </c>
      <c r="L38" s="319">
        <f xml:space="preserve"> IF(ABS(K38) &gt; TRK_TOL, IF(INDEX(M38:AE38, $J$5) = 0, 0, H38 / INDEX(M38:AE38, $J$5) - 1), 0)</f>
        <v>-5.4143299124338462E-3</v>
      </c>
      <c r="M38" s="326"/>
      <c r="N38" s="327">
        <v>-19568.356767379566</v>
      </c>
      <c r="O38" s="327">
        <v>-19524.582092808119</v>
      </c>
      <c r="P38" s="327">
        <v>-19353.434044750211</v>
      </c>
      <c r="Q38" s="327">
        <v>-19666.499943753206</v>
      </c>
      <c r="R38" s="327">
        <v>-19524.583680821819</v>
      </c>
      <c r="S38" s="327">
        <v>-19490.552091823971</v>
      </c>
      <c r="T38" s="327">
        <v>-19597.207267714093</v>
      </c>
      <c r="U38" s="327">
        <v>-19668.442989338975</v>
      </c>
      <c r="V38" s="327">
        <v>-19290.086669218694</v>
      </c>
      <c r="W38" s="327">
        <v>-19524.576511144827</v>
      </c>
      <c r="X38" s="327">
        <v>-19530.831063626181</v>
      </c>
      <c r="Y38" s="327">
        <v>-20097.900998886162</v>
      </c>
      <c r="Z38" s="327">
        <v>-19680.031819269392</v>
      </c>
      <c r="AA38" s="327">
        <v>-19524.573881611512</v>
      </c>
      <c r="AB38" s="807">
        <v>-19520.382215007776</v>
      </c>
      <c r="AC38" s="327">
        <v>-19630.868953765192</v>
      </c>
      <c r="AD38" s="327">
        <v>-19524.581488691041</v>
      </c>
      <c r="AE38" s="326"/>
    </row>
    <row r="39" spans="1:31" outlineLevel="1" x14ac:dyDescent="0.25">
      <c r="A39" s="368"/>
      <c r="B39" s="369"/>
      <c r="C39" s="325"/>
      <c r="D39" s="325"/>
      <c r="E39" s="329" t="str">
        <f xml:space="preserve"> 'FS Sem'!E16</f>
        <v>EBIT</v>
      </c>
      <c r="F39" s="329">
        <f xml:space="preserve"> 'FS Sem'!F$16</f>
        <v>0</v>
      </c>
      <c r="G39" s="329" t="str">
        <f xml:space="preserve"> 'FS Sem'!G$16</f>
        <v>$ 000s</v>
      </c>
      <c r="H39" s="329">
        <f xml:space="preserve"> 'FS Sem'!H$16</f>
        <v>268767.1632464123</v>
      </c>
      <c r="I39" s="330"/>
      <c r="J39" s="364" t="str">
        <f xml:space="preserve"> IF(ABS(K39) &gt; TRK_TOL, "tu", "vw")</f>
        <v>tu</v>
      </c>
      <c r="K39" s="331">
        <f xml:space="preserve"> H39 - INDEX(M39:AE39, $J$5)</f>
        <v>18045.153110270796</v>
      </c>
      <c r="L39" s="332">
        <f xml:space="preserve"> IF(ABS(K39) &gt; TRK_TOL, IF(INDEX(M39:AE39, $J$5) = 0, 0, H39 / INDEX(M39:AE39, $J$5) - 1), 0)</f>
        <v>7.1972752214583435E-2</v>
      </c>
      <c r="M39" s="335"/>
      <c r="N39" s="334">
        <v>261241.29525504319</v>
      </c>
      <c r="O39" s="334">
        <v>268767.25091014709</v>
      </c>
      <c r="P39" s="334">
        <v>252187.62054934283</v>
      </c>
      <c r="Q39" s="334">
        <v>244857.51404769107</v>
      </c>
      <c r="R39" s="334">
        <v>268767.12867356639</v>
      </c>
      <c r="S39" s="334">
        <v>253287.7044776832</v>
      </c>
      <c r="T39" s="334">
        <v>269910.09152103198</v>
      </c>
      <c r="U39" s="334">
        <v>257663.87251655065</v>
      </c>
      <c r="V39" s="334">
        <v>320521.77224705333</v>
      </c>
      <c r="W39" s="334">
        <v>268767.3890922867</v>
      </c>
      <c r="X39" s="334">
        <v>266979.97784501268</v>
      </c>
      <c r="Y39" s="334">
        <v>285726.78062460676</v>
      </c>
      <c r="Z39" s="334">
        <v>242629.78882879132</v>
      </c>
      <c r="AA39" s="334">
        <v>268766.85993948078</v>
      </c>
      <c r="AB39" s="808">
        <v>268287.54636408616</v>
      </c>
      <c r="AC39" s="334">
        <v>250722.0101361415</v>
      </c>
      <c r="AD39" s="334">
        <v>268766.64493429492</v>
      </c>
      <c r="AE39" s="335"/>
    </row>
    <row r="40" spans="1:31" outlineLevel="1" x14ac:dyDescent="0.25">
      <c r="A40" s="368"/>
      <c r="B40" s="369"/>
      <c r="C40" s="325"/>
      <c r="D40" s="325"/>
      <c r="E40" s="324"/>
      <c r="F40" s="324"/>
      <c r="G40" s="324"/>
      <c r="H40" s="324"/>
      <c r="I40" s="196"/>
      <c r="J40" s="362"/>
      <c r="K40" s="196"/>
      <c r="L40" s="320"/>
      <c r="M40" s="326"/>
      <c r="N40" s="327"/>
      <c r="O40" s="327"/>
      <c r="P40" s="327"/>
      <c r="Q40" s="327"/>
      <c r="R40" s="327"/>
      <c r="S40" s="327"/>
      <c r="T40" s="327"/>
      <c r="U40" s="327"/>
      <c r="V40" s="327"/>
      <c r="W40" s="327"/>
      <c r="X40" s="327"/>
      <c r="Y40" s="327"/>
      <c r="Z40" s="327"/>
      <c r="AA40" s="327"/>
      <c r="AB40" s="807"/>
      <c r="AC40" s="327"/>
      <c r="AD40" s="327"/>
      <c r="AE40" s="326"/>
    </row>
    <row r="41" spans="1:31" outlineLevel="1" x14ac:dyDescent="0.25">
      <c r="A41" s="368"/>
      <c r="B41" s="369"/>
      <c r="C41" s="325"/>
      <c r="D41" s="325"/>
      <c r="E41" s="325" t="str">
        <f xml:space="preserve"> 'FS Sem'!E18</f>
        <v>Senior debt interest</v>
      </c>
      <c r="F41" s="325">
        <f xml:space="preserve"> 'FS Sem'!F$18</f>
        <v>0</v>
      </c>
      <c r="G41" s="325" t="str">
        <f xml:space="preserve"> 'FS Sem'!G$18</f>
        <v>$ 000s</v>
      </c>
      <c r="H41" s="325">
        <f xml:space="preserve"> 'FS Sem'!H$18</f>
        <v>-115609.17786397398</v>
      </c>
      <c r="I41" s="325"/>
      <c r="J41" s="362" t="str">
        <f xml:space="preserve"> IF(ABS(K41) &gt; TRK_TOL, "tu", "vw")</f>
        <v>tu</v>
      </c>
      <c r="K41" s="195">
        <f xml:space="preserve"> H41 - INDEX(M41:AE41, $J$5)</f>
        <v>-3447.1401854314026</v>
      </c>
      <c r="L41" s="319">
        <f xml:space="preserve"> IF(ABS(K41) &gt; TRK_TOL, IF(INDEX(M41:AE41, $J$5) = 0, 0, H41 / INDEX(M41:AE41, $J$5) - 1), 0)</f>
        <v>3.0733573112419199E-2</v>
      </c>
      <c r="M41" s="336"/>
      <c r="N41" s="327">
        <v>-114171.39799017196</v>
      </c>
      <c r="O41" s="327">
        <v>-115609.19608339723</v>
      </c>
      <c r="P41" s="327">
        <v>-121035.76492802336</v>
      </c>
      <c r="Q41" s="327">
        <v>-111041.96415403602</v>
      </c>
      <c r="R41" s="327">
        <v>-115609.14737508654</v>
      </c>
      <c r="S41" s="327">
        <v>-123493.81081583607</v>
      </c>
      <c r="T41" s="327">
        <v>-116034.84882709222</v>
      </c>
      <c r="U41" s="327">
        <v>-113695.35665055965</v>
      </c>
      <c r="V41" s="327">
        <v>-120707.58333858254</v>
      </c>
      <c r="W41" s="327">
        <v>-115609.29017719184</v>
      </c>
      <c r="X41" s="327">
        <v>-115226.56320517435</v>
      </c>
      <c r="Y41" s="327">
        <v>-121918.34471526794</v>
      </c>
      <c r="Z41" s="327">
        <v>-110616.53583040283</v>
      </c>
      <c r="AA41" s="327">
        <v>-115609.11406874127</v>
      </c>
      <c r="AB41" s="807">
        <v>-115431.59583816068</v>
      </c>
      <c r="AC41" s="327">
        <v>-112162.03767854258</v>
      </c>
      <c r="AD41" s="327">
        <v>-115608.97234409656</v>
      </c>
      <c r="AE41" s="336"/>
    </row>
    <row r="42" spans="1:31" outlineLevel="1" x14ac:dyDescent="0.25">
      <c r="A42" s="368"/>
      <c r="B42" s="369"/>
      <c r="C42" s="325"/>
      <c r="D42" s="325"/>
      <c r="E42" s="325" t="str">
        <f xml:space="preserve"> 'FS Sem'!E19</f>
        <v>Equity bridge interest</v>
      </c>
      <c r="F42" s="325">
        <f xml:space="preserve"> 'FS Sem'!F19</f>
        <v>0</v>
      </c>
      <c r="G42" s="325" t="str">
        <f xml:space="preserve"> 'FS Sem'!G19</f>
        <v>$ 000s</v>
      </c>
      <c r="H42" s="325">
        <f xml:space="preserve"> 'FS Sem'!H19</f>
        <v>0</v>
      </c>
      <c r="I42" s="325"/>
      <c r="J42" s="362" t="str">
        <f xml:space="preserve"> IF(ABS(K42) &gt; TRK_TOL, "tu", "vw")</f>
        <v>vw</v>
      </c>
      <c r="K42" s="195">
        <f xml:space="preserve"> H42 - INDEX(M42:AE42, $J$5)</f>
        <v>0</v>
      </c>
      <c r="L42" s="319">
        <f xml:space="preserve"> IF(ABS(K42) &gt; TRK_TOL, IF(INDEX(M42:AE42, $J$5) = 0, 0, H42 / INDEX(M42:AE42, $J$5) - 1), 0)</f>
        <v>0</v>
      </c>
      <c r="M42" s="336"/>
      <c r="N42" s="327">
        <v>0</v>
      </c>
      <c r="O42" s="327">
        <v>0</v>
      </c>
      <c r="P42" s="327">
        <v>0</v>
      </c>
      <c r="Q42" s="327">
        <v>0</v>
      </c>
      <c r="R42" s="327">
        <v>0</v>
      </c>
      <c r="S42" s="327">
        <v>0</v>
      </c>
      <c r="T42" s="327">
        <v>0</v>
      </c>
      <c r="U42" s="327">
        <v>0</v>
      </c>
      <c r="V42" s="327">
        <v>0</v>
      </c>
      <c r="W42" s="327">
        <v>0</v>
      </c>
      <c r="X42" s="327">
        <v>0</v>
      </c>
      <c r="Y42" s="327">
        <v>0</v>
      </c>
      <c r="Z42" s="327">
        <v>-8400.5420557879079</v>
      </c>
      <c r="AA42" s="327">
        <v>0</v>
      </c>
      <c r="AB42" s="807">
        <v>0</v>
      </c>
      <c r="AC42" s="327">
        <v>0</v>
      </c>
      <c r="AD42" s="327">
        <v>0</v>
      </c>
      <c r="AE42" s="336"/>
    </row>
    <row r="43" spans="1:31" outlineLevel="1" x14ac:dyDescent="0.25">
      <c r="A43" s="368"/>
      <c r="B43" s="369"/>
      <c r="C43" s="325"/>
      <c r="D43" s="325"/>
      <c r="E43" s="325" t="str">
        <f xml:space="preserve"> 'FS Sem'!E20</f>
        <v>Shareholder loan interest expense</v>
      </c>
      <c r="F43" s="325">
        <f xml:space="preserve"> 'FS Sem'!F20</f>
        <v>0</v>
      </c>
      <c r="G43" s="325" t="str">
        <f xml:space="preserve"> 'FS Sem'!G20</f>
        <v>$ 000s</v>
      </c>
      <c r="H43" s="325">
        <f xml:space="preserve"> 'FS Sem'!H20</f>
        <v>-125351.89588671888</v>
      </c>
      <c r="I43" s="325"/>
      <c r="J43" s="362" t="str">
        <f xml:space="preserve"> IF(ABS(K43) &gt; TRK_TOL, "tu", "vw")</f>
        <v>tu</v>
      </c>
      <c r="K43" s="195">
        <f xml:space="preserve"> H43 - INDEX(M43:AE43, $J$5)</f>
        <v>41265.871978506591</v>
      </c>
      <c r="L43" s="319">
        <f xml:space="preserve"> IF(ABS(K43) &gt; TRK_TOL, IF(INDEX(M43:AE43, $J$5) = 0, 0, H43 / INDEX(M43:AE43, $J$5) - 1), 0)</f>
        <v>-0.24766789585061488</v>
      </c>
      <c r="M43" s="336"/>
      <c r="N43" s="327">
        <v>-150619.05831797671</v>
      </c>
      <c r="O43" s="327">
        <v>-125351.70982454834</v>
      </c>
      <c r="P43" s="327">
        <v>-131484.55329438267</v>
      </c>
      <c r="Q43" s="327">
        <v>-180204.97245773807</v>
      </c>
      <c r="R43" s="327">
        <v>-125352.04050921054</v>
      </c>
      <c r="S43" s="327">
        <v>-126665.8569992936</v>
      </c>
      <c r="T43" s="327">
        <v>-125244.8564039793</v>
      </c>
      <c r="U43" s="327">
        <v>-153035.76497626354</v>
      </c>
      <c r="V43" s="327">
        <v>-54233.364166297615</v>
      </c>
      <c r="W43" s="327">
        <v>-125351.22933944792</v>
      </c>
      <c r="X43" s="327">
        <v>-127470.06492010066</v>
      </c>
      <c r="Y43" s="327">
        <v>-123893.04307943858</v>
      </c>
      <c r="Z43" s="327">
        <v>-135487.80832957171</v>
      </c>
      <c r="AA43" s="327">
        <v>-125352.52649264687</v>
      </c>
      <c r="AB43" s="807">
        <v>-125405.50152415401</v>
      </c>
      <c r="AC43" s="327">
        <v>-166617.76786522547</v>
      </c>
      <c r="AD43" s="327">
        <v>-125353.35192189638</v>
      </c>
      <c r="AE43" s="336"/>
    </row>
    <row r="44" spans="1:31" outlineLevel="1" x14ac:dyDescent="0.25">
      <c r="A44" s="339"/>
      <c r="B44" s="339"/>
      <c r="C44" s="339"/>
      <c r="D44" s="339"/>
      <c r="E44" s="367" t="str">
        <f xml:space="preserve"> 'FS Sem'!E21</f>
        <v>Profit before tax</v>
      </c>
      <c r="F44" s="367">
        <f xml:space="preserve"> 'FS Sem'!F$21</f>
        <v>0</v>
      </c>
      <c r="G44" s="367" t="str">
        <f xml:space="preserve"> 'FS Sem'!G$21</f>
        <v>$ 000s</v>
      </c>
      <c r="H44" s="367">
        <f xml:space="preserve"> 'FS Sem'!H$21</f>
        <v>27806.089495719552</v>
      </c>
      <c r="I44" s="367"/>
      <c r="J44" s="364" t="str">
        <f xml:space="preserve"> IF(ABS(K44) &gt; TRK_TOL, "tu", "vw")</f>
        <v>tu</v>
      </c>
      <c r="K44" s="331">
        <f xml:space="preserve"> H44 - INDEX(M44:AE44, $J$5)</f>
        <v>55863.884903346116</v>
      </c>
      <c r="L44" s="332">
        <f xml:space="preserve"> IF(ABS(K44) &gt; TRK_TOL, IF(INDEX(M44:AE44, $J$5) = 0, 0, H44 / INDEX(M44:AE44, $J$5) - 1), 0)</f>
        <v>-1.991029020339973</v>
      </c>
      <c r="M44" s="333"/>
      <c r="N44" s="334">
        <v>-3549.1610531054466</v>
      </c>
      <c r="O44" s="334">
        <v>27806.34500220155</v>
      </c>
      <c r="P44" s="334">
        <v>-332.69767306328868</v>
      </c>
      <c r="Q44" s="334">
        <v>-46389.422564083172</v>
      </c>
      <c r="R44" s="334">
        <v>27805.94078926932</v>
      </c>
      <c r="S44" s="334">
        <v>3128.0366625534862</v>
      </c>
      <c r="T44" s="334">
        <v>28630.386289960377</v>
      </c>
      <c r="U44" s="334">
        <v>-9067.2491102725035</v>
      </c>
      <c r="V44" s="334">
        <v>145580.82474217314</v>
      </c>
      <c r="W44" s="334">
        <v>27806.869575646946</v>
      </c>
      <c r="X44" s="334">
        <v>24283.349719737649</v>
      </c>
      <c r="Y44" s="334">
        <v>39915.3928299002</v>
      </c>
      <c r="Z44" s="334">
        <v>-11875.097386971196</v>
      </c>
      <c r="AA44" s="334">
        <v>27805.21937809269</v>
      </c>
      <c r="AB44" s="808">
        <v>27450.44900177146</v>
      </c>
      <c r="AC44" s="334">
        <v>-28057.795407626567</v>
      </c>
      <c r="AD44" s="334">
        <v>27804.320668301974</v>
      </c>
      <c r="AE44" s="333"/>
    </row>
    <row r="45" spans="1:31" outlineLevel="1" x14ac:dyDescent="0.25">
      <c r="A45" s="195"/>
      <c r="B45" s="371"/>
      <c r="C45" s="372"/>
      <c r="D45" s="368"/>
      <c r="E45" s="324"/>
      <c r="F45" s="324"/>
      <c r="G45" s="324"/>
      <c r="H45" s="324"/>
      <c r="I45" s="325"/>
      <c r="J45" s="365"/>
      <c r="K45" s="195"/>
      <c r="L45" s="319"/>
      <c r="M45" s="337"/>
      <c r="N45" s="327"/>
      <c r="O45" s="327"/>
      <c r="P45" s="327"/>
      <c r="Q45" s="327"/>
      <c r="R45" s="327"/>
      <c r="S45" s="327"/>
      <c r="T45" s="327"/>
      <c r="U45" s="327"/>
      <c r="V45" s="327"/>
      <c r="W45" s="327"/>
      <c r="X45" s="327"/>
      <c r="Y45" s="327"/>
      <c r="Z45" s="327"/>
      <c r="AA45" s="327"/>
      <c r="AB45" s="807"/>
      <c r="AC45" s="327"/>
      <c r="AD45" s="327"/>
      <c r="AE45" s="337"/>
    </row>
    <row r="46" spans="1:31" outlineLevel="1" x14ac:dyDescent="0.25">
      <c r="A46" s="368"/>
      <c r="B46" s="369"/>
      <c r="C46" s="373"/>
      <c r="D46" s="325"/>
      <c r="E46" s="325" t="str">
        <f xml:space="preserve"> 'FS Sem'!E23</f>
        <v>Corporate income tax expense</v>
      </c>
      <c r="F46" s="325">
        <f xml:space="preserve"> 'FS Sem'!F$23</f>
        <v>0</v>
      </c>
      <c r="G46" s="325" t="str">
        <f xml:space="preserve"> 'FS Sem'!G$23</f>
        <v>$ 000s</v>
      </c>
      <c r="H46" s="325">
        <f xml:space="preserve"> 'FS Sem'!H$23</f>
        <v>-5066.4247340459924</v>
      </c>
      <c r="I46" s="325"/>
      <c r="J46" s="365" t="str">
        <f xml:space="preserve"> IF(ABS(K46) &gt; TRK_TOL, "tu", "vw")</f>
        <v>tu</v>
      </c>
      <c r="K46" s="195">
        <f xml:space="preserve"> H46 - INDEX(M46:AE46, $J$5)</f>
        <v>-11162.258434404745</v>
      </c>
      <c r="L46" s="319">
        <f xml:space="preserve"> IF(ABS(K46) &gt; TRK_TOL, IF(INDEX(M46:AE46, $J$5) = 0, 0, H46 / INDEX(M46:AE46, $J$5) - 1), 0)</f>
        <v>-1.8311290929324109</v>
      </c>
      <c r="M46" s="337"/>
      <c r="N46" s="327">
        <v>1200.2382123038633</v>
      </c>
      <c r="O46" s="327">
        <v>-5066.4757832718478</v>
      </c>
      <c r="P46" s="327">
        <v>551.51084629343768</v>
      </c>
      <c r="Q46" s="327">
        <v>9758.7413464761521</v>
      </c>
      <c r="R46" s="327">
        <v>-5066.3950114283098</v>
      </c>
      <c r="S46" s="327">
        <v>-139.91058105779393</v>
      </c>
      <c r="T46" s="327">
        <v>-5229.9849910106386</v>
      </c>
      <c r="U46" s="327">
        <v>2302.4032246679958</v>
      </c>
      <c r="V46" s="327">
        <v>-28591.162697817541</v>
      </c>
      <c r="W46" s="327">
        <v>-5066.5806202099502</v>
      </c>
      <c r="X46" s="327">
        <v>-4355.9433030905493</v>
      </c>
      <c r="Y46" s="327">
        <v>-7469.033638343496</v>
      </c>
      <c r="Z46" s="327">
        <v>2854.5780073439551</v>
      </c>
      <c r="AA46" s="327">
        <v>-5066.2508925124257</v>
      </c>
      <c r="AB46" s="807">
        <v>-4907.7869329729783</v>
      </c>
      <c r="AC46" s="327">
        <v>6095.8337003587521</v>
      </c>
      <c r="AD46" s="327">
        <v>-5066.0712721632262</v>
      </c>
      <c r="AE46" s="337"/>
    </row>
    <row r="47" spans="1:31" outlineLevel="1" x14ac:dyDescent="0.25">
      <c r="A47" s="368"/>
      <c r="B47" s="369"/>
      <c r="C47" s="374"/>
      <c r="D47" s="325"/>
      <c r="E47" s="329" t="str">
        <f xml:space="preserve"> 'FS Sem'!E24</f>
        <v>Profit after tax</v>
      </c>
      <c r="F47" s="329">
        <f xml:space="preserve"> 'FS Sem'!F$24</f>
        <v>0</v>
      </c>
      <c r="G47" s="329" t="str">
        <f xml:space="preserve"> 'FS Sem'!G$24</f>
        <v>$ 000s</v>
      </c>
      <c r="H47" s="329">
        <f xml:space="preserve"> 'FS Sem'!H$24</f>
        <v>22739.664761673564</v>
      </c>
      <c r="I47" s="367"/>
      <c r="J47" s="364" t="str">
        <f xml:space="preserve"> IF(ABS(K47) &gt; TRK_TOL, "tu", "vw")</f>
        <v>tu</v>
      </c>
      <c r="K47" s="331">
        <f xml:space="preserve"> H47 - INDEX(M47:AE47, $J$5)</f>
        <v>44701.62646894138</v>
      </c>
      <c r="L47" s="332">
        <f xml:space="preserve"> IF(ABS(K47) &gt; TRK_TOL, IF(INDEX(M47:AE47, $J$5) = 0, 0, H47 / INDEX(M47:AE47, $J$5) - 1), 0)</f>
        <v>-2.0354113655588604</v>
      </c>
      <c r="M47" s="333"/>
      <c r="N47" s="334">
        <v>-2348.9228408015279</v>
      </c>
      <c r="O47" s="334">
        <v>22739.869218929729</v>
      </c>
      <c r="P47" s="334">
        <v>218.81317323014446</v>
      </c>
      <c r="Q47" s="334">
        <v>-36630.681217607038</v>
      </c>
      <c r="R47" s="334">
        <v>22739.545777841005</v>
      </c>
      <c r="S47" s="334">
        <v>2988.1260814956659</v>
      </c>
      <c r="T47" s="334">
        <v>23400.40129894975</v>
      </c>
      <c r="U47" s="334">
        <v>-6764.845885604509</v>
      </c>
      <c r="V47" s="334">
        <v>116989.66204435559</v>
      </c>
      <c r="W47" s="334">
        <v>22740.288955437012</v>
      </c>
      <c r="X47" s="334">
        <v>19927.406416647085</v>
      </c>
      <c r="Y47" s="334">
        <v>32446.359191556709</v>
      </c>
      <c r="Z47" s="334">
        <v>-9020.519379627247</v>
      </c>
      <c r="AA47" s="334">
        <v>22738.968485580284</v>
      </c>
      <c r="AB47" s="808">
        <v>22542.662068798491</v>
      </c>
      <c r="AC47" s="334">
        <v>-21961.961707267816</v>
      </c>
      <c r="AD47" s="334">
        <v>22738.249396138737</v>
      </c>
      <c r="AE47" s="333"/>
    </row>
    <row r="48" spans="1:31" outlineLevel="1" x14ac:dyDescent="0.25">
      <c r="A48" s="368"/>
      <c r="B48" s="369"/>
      <c r="C48" s="374"/>
      <c r="D48" s="325"/>
      <c r="E48" s="324"/>
      <c r="F48" s="324"/>
      <c r="G48" s="324"/>
      <c r="H48" s="324"/>
      <c r="I48" s="325"/>
      <c r="J48" s="365"/>
      <c r="K48" s="195"/>
      <c r="L48" s="319"/>
      <c r="M48" s="337"/>
      <c r="N48" s="327"/>
      <c r="O48" s="327"/>
      <c r="P48" s="327"/>
      <c r="Q48" s="327"/>
      <c r="R48" s="327"/>
      <c r="S48" s="327"/>
      <c r="T48" s="327"/>
      <c r="U48" s="327"/>
      <c r="V48" s="327"/>
      <c r="W48" s="327"/>
      <c r="X48" s="327"/>
      <c r="Y48" s="327"/>
      <c r="Z48" s="327"/>
      <c r="AA48" s="327"/>
      <c r="AB48" s="807"/>
      <c r="AC48" s="327"/>
      <c r="AD48" s="327"/>
      <c r="AE48" s="337"/>
    </row>
    <row r="49" spans="1:31" outlineLevel="1" x14ac:dyDescent="0.25">
      <c r="A49" s="368"/>
      <c r="B49" s="369"/>
      <c r="C49" s="374"/>
      <c r="D49" s="325"/>
      <c r="E49" s="325" t="str">
        <f xml:space="preserve"> 'FS Sem'!E26</f>
        <v>Dividends paid</v>
      </c>
      <c r="F49" s="325">
        <f xml:space="preserve"> 'FS Sem'!F$26</f>
        <v>0</v>
      </c>
      <c r="G49" s="325" t="str">
        <f xml:space="preserve"> 'FS Sem'!G$26</f>
        <v>$ 000s</v>
      </c>
      <c r="H49" s="325">
        <f xml:space="preserve"> 'FS Sem'!H$26</f>
        <v>-22739.664761673557</v>
      </c>
      <c r="I49" s="325"/>
      <c r="J49" s="365" t="str">
        <f xml:space="preserve"> IF(ABS(K49) &gt; TRK_TOL, "tu", "vw")</f>
        <v>tu</v>
      </c>
      <c r="K49" s="195">
        <f xml:space="preserve"> H49 - INDEX(M49:AE49, $J$5)</f>
        <v>-22739.664761673557</v>
      </c>
      <c r="L49" s="319">
        <f xml:space="preserve"> IF(ABS(K49) &gt; TRK_TOL, IF(INDEX(M49:AE49, $J$5) = 0, 0, H49 / INDEX(M49:AE49, $J$5) - 1), 0)</f>
        <v>0</v>
      </c>
      <c r="M49" s="337"/>
      <c r="N49" s="327">
        <v>0</v>
      </c>
      <c r="O49" s="327">
        <v>-22739.869218929729</v>
      </c>
      <c r="P49" s="327">
        <v>0</v>
      </c>
      <c r="Q49" s="327">
        <v>0</v>
      </c>
      <c r="R49" s="327">
        <v>-22739.545777840925</v>
      </c>
      <c r="S49" s="327">
        <v>-2988.1260814955895</v>
      </c>
      <c r="T49" s="327">
        <v>-23400.40129894975</v>
      </c>
      <c r="U49" s="327">
        <v>0</v>
      </c>
      <c r="V49" s="327">
        <v>-116989.66204435559</v>
      </c>
      <c r="W49" s="327">
        <v>-22740.288955437009</v>
      </c>
      <c r="X49" s="327">
        <v>-19927.406416647085</v>
      </c>
      <c r="Y49" s="327">
        <v>-32446.359191556709</v>
      </c>
      <c r="Z49" s="327">
        <v>-921.70850980389559</v>
      </c>
      <c r="AA49" s="327">
        <v>-22738.968485580066</v>
      </c>
      <c r="AB49" s="807">
        <v>-22542.662068798487</v>
      </c>
      <c r="AC49" s="327">
        <v>0</v>
      </c>
      <c r="AD49" s="327">
        <v>-22738.249396138737</v>
      </c>
      <c r="AE49" s="337"/>
    </row>
    <row r="50" spans="1:31" outlineLevel="1" x14ac:dyDescent="0.25">
      <c r="A50" s="108"/>
      <c r="B50" s="110"/>
      <c r="C50" s="117"/>
      <c r="D50" s="107"/>
      <c r="E50" s="329" t="str">
        <f xml:space="preserve"> 'FS Sem'!E27</f>
        <v>Net income</v>
      </c>
      <c r="F50" s="329">
        <f xml:space="preserve"> 'FS Sem'!F$27</f>
        <v>0</v>
      </c>
      <c r="G50" s="329" t="str">
        <f xml:space="preserve"> 'FS Sem'!G$27</f>
        <v>$ 000s</v>
      </c>
      <c r="H50" s="329">
        <f xml:space="preserve"> 'FS Sem'!H$27</f>
        <v>9.0949470177292824E-13</v>
      </c>
      <c r="I50" s="330"/>
      <c r="J50" s="364" t="str">
        <f xml:space="preserve"> IF(ABS(K50) &gt; TRK_TOL, "tu", "vw")</f>
        <v>tu</v>
      </c>
      <c r="K50" s="331">
        <f xml:space="preserve"> H50 - INDEX(M50:AE50, $J$5)</f>
        <v>21961.961707267816</v>
      </c>
      <c r="L50" s="436">
        <f xml:space="preserve"> IF(ABS(K50) &gt; TRK_TOL, IF(INDEX(M50:AE50, $J$5) = 0, 0, H50 / INDEX(M50:AE50, $J$5) - 1), 0)</f>
        <v>-1</v>
      </c>
      <c r="M50" s="335"/>
      <c r="N50" s="391">
        <v>-2348.9228408015279</v>
      </c>
      <c r="O50" s="391">
        <v>0</v>
      </c>
      <c r="P50" s="391">
        <v>218.81317323014446</v>
      </c>
      <c r="Q50" s="391">
        <v>-36630.681217607038</v>
      </c>
      <c r="R50" s="391">
        <v>7.8216544352471828E-11</v>
      </c>
      <c r="S50" s="391">
        <v>7.6397554948925972E-11</v>
      </c>
      <c r="T50" s="391">
        <v>0</v>
      </c>
      <c r="U50" s="391">
        <v>-6764.845885604509</v>
      </c>
      <c r="V50" s="391">
        <v>-9.0949470177292824E-13</v>
      </c>
      <c r="W50" s="391">
        <v>0</v>
      </c>
      <c r="X50" s="391">
        <v>0</v>
      </c>
      <c r="Y50" s="391">
        <v>0</v>
      </c>
      <c r="Z50" s="391">
        <v>-9942.2278894311421</v>
      </c>
      <c r="AA50" s="391">
        <v>2.1464074961841106E-10</v>
      </c>
      <c r="AB50" s="809">
        <v>0</v>
      </c>
      <c r="AC50" s="391">
        <v>-21961.961707267816</v>
      </c>
      <c r="AD50" s="391">
        <v>0</v>
      </c>
      <c r="AE50" s="335"/>
    </row>
    <row r="51" spans="1:31" outlineLevel="1" x14ac:dyDescent="0.25">
      <c r="A51" s="108"/>
      <c r="B51" s="110"/>
      <c r="C51" s="117"/>
      <c r="D51" s="107"/>
      <c r="E51" s="324"/>
      <c r="F51" s="325"/>
      <c r="G51" s="325"/>
      <c r="H51" s="325"/>
      <c r="I51" s="325"/>
      <c r="K51" s="196"/>
      <c r="L51" s="320"/>
      <c r="M51" s="326"/>
      <c r="N51" s="322"/>
      <c r="O51" s="322"/>
      <c r="P51" s="322"/>
      <c r="Q51" s="322"/>
      <c r="R51" s="322"/>
      <c r="S51" s="322"/>
      <c r="T51" s="322"/>
      <c r="U51" s="322"/>
      <c r="V51" s="322"/>
      <c r="W51" s="322"/>
      <c r="X51" s="322"/>
      <c r="Y51" s="322"/>
      <c r="Z51" s="322"/>
      <c r="AA51" s="322"/>
      <c r="AB51" s="810"/>
      <c r="AC51" s="322"/>
      <c r="AD51" s="322"/>
      <c r="AE51" s="326"/>
    </row>
    <row r="52" spans="1:31" x14ac:dyDescent="0.25">
      <c r="A52" s="108"/>
      <c r="B52" s="110"/>
      <c r="C52" s="117"/>
      <c r="D52" s="107"/>
      <c r="E52" s="325"/>
      <c r="F52" s="325"/>
      <c r="G52" s="325"/>
      <c r="H52" s="325"/>
      <c r="I52" s="325"/>
      <c r="K52" s="196"/>
      <c r="L52" s="320"/>
      <c r="M52" s="326"/>
      <c r="N52" s="322"/>
      <c r="O52" s="322"/>
      <c r="P52" s="322"/>
      <c r="Q52" s="322"/>
      <c r="R52" s="322"/>
      <c r="S52" s="322"/>
      <c r="T52" s="322"/>
      <c r="U52" s="322"/>
      <c r="V52" s="322"/>
      <c r="W52" s="322"/>
      <c r="X52" s="322"/>
      <c r="Y52" s="322"/>
      <c r="Z52" s="322"/>
      <c r="AA52" s="322"/>
      <c r="AB52" s="810"/>
      <c r="AC52" s="322"/>
      <c r="AD52" s="322"/>
      <c r="AE52" s="326"/>
    </row>
    <row r="53" spans="1:31" x14ac:dyDescent="0.25">
      <c r="A53" s="97" t="s">
        <v>68</v>
      </c>
      <c r="B53" s="110"/>
      <c r="C53" s="117"/>
      <c r="D53" s="107"/>
      <c r="E53" s="325"/>
      <c r="F53" s="325"/>
      <c r="G53" s="325"/>
      <c r="H53" s="325"/>
      <c r="I53" s="325"/>
      <c r="K53" s="196"/>
      <c r="L53" s="320"/>
      <c r="M53" s="326"/>
      <c r="N53" s="322"/>
      <c r="O53" s="322"/>
      <c r="P53" s="322"/>
      <c r="Q53" s="322"/>
      <c r="R53" s="322"/>
      <c r="S53" s="322"/>
      <c r="T53" s="322"/>
      <c r="U53" s="322"/>
      <c r="V53" s="322"/>
      <c r="W53" s="322"/>
      <c r="X53" s="322"/>
      <c r="Y53" s="322"/>
      <c r="Z53" s="322"/>
      <c r="AA53" s="322"/>
      <c r="AB53" s="810"/>
      <c r="AC53" s="322"/>
      <c r="AD53" s="322"/>
      <c r="AE53" s="326"/>
    </row>
    <row r="54" spans="1:31" outlineLevel="1" x14ac:dyDescent="0.25">
      <c r="A54" s="108"/>
      <c r="B54" s="110"/>
      <c r="C54" s="98"/>
      <c r="D54" s="107"/>
      <c r="E54" s="325"/>
      <c r="F54" s="325"/>
      <c r="G54" s="325"/>
      <c r="H54" s="325"/>
      <c r="I54" s="325"/>
      <c r="K54" s="196"/>
      <c r="L54" s="320"/>
      <c r="M54" s="326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810"/>
      <c r="AC54" s="322"/>
      <c r="AD54" s="322"/>
      <c r="AE54" s="326"/>
    </row>
    <row r="55" spans="1:31" outlineLevel="1" x14ac:dyDescent="0.25">
      <c r="A55" s="108"/>
      <c r="B55" s="110"/>
      <c r="C55" s="98"/>
      <c r="D55" s="107"/>
      <c r="E55" s="316" t="str">
        <f xml:space="preserve"> 'FS Sem'!E32</f>
        <v>Cash received from operating period invoices</v>
      </c>
      <c r="F55" s="316">
        <f xml:space="preserve"> 'FS Sem'!F$32</f>
        <v>0</v>
      </c>
      <c r="G55" s="316" t="str">
        <f xml:space="preserve"> 'FS Sem'!G32</f>
        <v>$ 000s</v>
      </c>
      <c r="H55" s="316">
        <f xml:space="preserve"> 'FS Sem'!H32</f>
        <v>841371.52598535793</v>
      </c>
      <c r="I55" s="325"/>
      <c r="J55" s="362" t="str">
        <f t="shared" ref="J55:J60" si="5" xml:space="preserve"> IF(ABS(K55) &gt; TRK_TOL, "tu", "vw")</f>
        <v>tu</v>
      </c>
      <c r="K55" s="195">
        <f t="shared" ref="K55:K60" si="6" xml:space="preserve"> H55 - INDEX(M55:AE55, $J$5)</f>
        <v>17886.272377964691</v>
      </c>
      <c r="L55" s="319">
        <f t="shared" ref="L55:L60" si="7" xml:space="preserve"> IF(ABS(K55) &gt; TRK_TOL, IF(INDEX(M55:AE55, $J$5) = 0, 0, H55 / INDEX(M55:AE55, $J$5) - 1), 0)</f>
        <v>2.172020968148658E-2</v>
      </c>
      <c r="M55" s="336"/>
      <c r="N55" s="327">
        <v>833911.36962566257</v>
      </c>
      <c r="O55" s="327">
        <v>841371.61452876648</v>
      </c>
      <c r="P55" s="327">
        <v>824669.94564734271</v>
      </c>
      <c r="Q55" s="327">
        <v>817673.47743480024</v>
      </c>
      <c r="R55" s="327">
        <v>841371.49423391395</v>
      </c>
      <c r="S55" s="327">
        <v>825903.52042389638</v>
      </c>
      <c r="T55" s="327">
        <v>843580.58506549243</v>
      </c>
      <c r="U55" s="327">
        <v>831441.29610447609</v>
      </c>
      <c r="V55" s="327">
        <v>892740.59527484013</v>
      </c>
      <c r="W55" s="327">
        <v>841371.74674048799</v>
      </c>
      <c r="X55" s="327">
        <v>851461.11069659016</v>
      </c>
      <c r="Y55" s="327">
        <v>874108.20459696371</v>
      </c>
      <c r="Z55" s="327">
        <v>815465.77560996567</v>
      </c>
      <c r="AA55" s="327">
        <v>841371.21651721525</v>
      </c>
      <c r="AB55" s="807">
        <v>840450.16185384104</v>
      </c>
      <c r="AC55" s="327">
        <v>823485.25360739324</v>
      </c>
      <c r="AD55" s="327">
        <v>841371.00972715369</v>
      </c>
      <c r="AE55" s="336"/>
    </row>
    <row r="56" spans="1:31" outlineLevel="1" x14ac:dyDescent="0.25">
      <c r="A56" s="108"/>
      <c r="B56" s="110"/>
      <c r="C56" s="98"/>
      <c r="D56" s="107"/>
      <c r="E56" s="316" t="str">
        <f xml:space="preserve"> 'FS Sem'!E33</f>
        <v>Cash received from EGRs</v>
      </c>
      <c r="F56" s="316">
        <f xml:space="preserve"> 'FS Sem'!F$32</f>
        <v>0</v>
      </c>
      <c r="G56" s="316" t="str">
        <f xml:space="preserve"> 'FS Sem'!G33</f>
        <v>$ 000s</v>
      </c>
      <c r="H56" s="316">
        <f xml:space="preserve"> 'FS Sem'!H33</f>
        <v>2473.965825489609</v>
      </c>
      <c r="I56" s="325"/>
      <c r="J56" s="362" t="str">
        <f t="shared" si="5"/>
        <v>tu</v>
      </c>
      <c r="K56" s="195">
        <f t="shared" si="6"/>
        <v>52.592731322421969</v>
      </c>
      <c r="L56" s="319">
        <f t="shared" si="7"/>
        <v>2.1720209681486802E-2</v>
      </c>
      <c r="M56" s="336"/>
      <c r="N56" s="327">
        <v>2452.0300084139344</v>
      </c>
      <c r="O56" s="327">
        <v>2473.9660858423304</v>
      </c>
      <c r="P56" s="327">
        <v>2424.8565584039075</v>
      </c>
      <c r="Q56" s="327">
        <v>2404.2841682975468</v>
      </c>
      <c r="R56" s="327">
        <v>2473.9657321277759</v>
      </c>
      <c r="S56" s="327">
        <v>2428.4837572644883</v>
      </c>
      <c r="T56" s="327">
        <v>2480.4613349072106</v>
      </c>
      <c r="U56" s="327">
        <v>2444.7670130674896</v>
      </c>
      <c r="V56" s="327">
        <v>2625.0112530854058</v>
      </c>
      <c r="W56" s="327">
        <v>2473.9664745972027</v>
      </c>
      <c r="X56" s="327">
        <v>2503.633204284889</v>
      </c>
      <c r="Y56" s="327">
        <v>2570.224638182729</v>
      </c>
      <c r="Z56" s="327">
        <v>2397.7926497485741</v>
      </c>
      <c r="AA56" s="327">
        <v>2473.9649155305888</v>
      </c>
      <c r="AB56" s="807">
        <v>2911.5143369065731</v>
      </c>
      <c r="AC56" s="327">
        <v>2421.373094167187</v>
      </c>
      <c r="AD56" s="327">
        <v>2473.9643074858318</v>
      </c>
      <c r="AE56" s="336"/>
    </row>
    <row r="57" spans="1:31" outlineLevel="1" x14ac:dyDescent="0.25">
      <c r="A57" s="108"/>
      <c r="B57" s="110"/>
      <c r="C57" s="98"/>
      <c r="D57" s="107"/>
      <c r="E57" s="316" t="str">
        <f xml:space="preserve"> 'FS Sem'!E34</f>
        <v>Release of working capital reserve</v>
      </c>
      <c r="F57" s="316">
        <f xml:space="preserve"> 'FS Sem'!F34</f>
        <v>0</v>
      </c>
      <c r="G57" s="316" t="str">
        <f xml:space="preserve"> 'FS Sem'!G34</f>
        <v>$ 000s</v>
      </c>
      <c r="H57" s="316">
        <f xml:space="preserve"> 'FS Sem'!H34</f>
        <v>4045.2001882529712</v>
      </c>
      <c r="I57" s="325"/>
      <c r="J57" s="362" t="str">
        <f t="shared" si="5"/>
        <v>tu</v>
      </c>
      <c r="K57" s="195">
        <f t="shared" si="6"/>
        <v>111.447176840049</v>
      </c>
      <c r="L57" s="319">
        <f t="shared" si="7"/>
        <v>2.8331005153783062E-2</v>
      </c>
      <c r="M57" s="336"/>
      <c r="N57" s="327">
        <v>3998.7168658756564</v>
      </c>
      <c r="O57" s="327">
        <v>4045.2007399561262</v>
      </c>
      <c r="P57" s="327">
        <v>3941.1346827017878</v>
      </c>
      <c r="Q57" s="327">
        <v>3897.5405444899843</v>
      </c>
      <c r="R57" s="327">
        <v>4045.1999904136046</v>
      </c>
      <c r="S57" s="327">
        <v>3948.8209363472015</v>
      </c>
      <c r="T57" s="327">
        <v>4058.9645653546613</v>
      </c>
      <c r="U57" s="327">
        <v>3983.3261396971393</v>
      </c>
      <c r="V57" s="327">
        <v>4365.2745798442847</v>
      </c>
      <c r="W57" s="327">
        <v>4045.2015637512013</v>
      </c>
      <c r="X57" s="327">
        <v>4048.203010065763</v>
      </c>
      <c r="Y57" s="327">
        <v>4249.1784310800322</v>
      </c>
      <c r="Z57" s="327">
        <v>3883.7846242801606</v>
      </c>
      <c r="AA57" s="327">
        <v>4045.1982599948024</v>
      </c>
      <c r="AB57" s="807">
        <v>4039.4592809733876</v>
      </c>
      <c r="AC57" s="327">
        <v>3933.7530114129222</v>
      </c>
      <c r="AD57" s="327">
        <v>4045.1969715112045</v>
      </c>
      <c r="AE57" s="336"/>
    </row>
    <row r="58" spans="1:31" outlineLevel="1" x14ac:dyDescent="0.25">
      <c r="A58" s="108"/>
      <c r="B58" s="110"/>
      <c r="C58" s="98"/>
      <c r="D58" s="107"/>
      <c r="E58" s="294" t="str">
        <f xml:space="preserve"> 'FS Sem'!E35</f>
        <v>Cash paid for O&amp;M costs</v>
      </c>
      <c r="F58" s="294">
        <f xml:space="preserve"> 'FS Sem'!F$35</f>
        <v>0</v>
      </c>
      <c r="G58" s="294" t="str">
        <f xml:space="preserve"> 'FS Sem'!G$35</f>
        <v>$ 000s</v>
      </c>
      <c r="H58" s="294">
        <f xml:space="preserve"> 'FS Sem'!H$35</f>
        <v>-238003.7476116537</v>
      </c>
      <c r="I58" s="325"/>
      <c r="J58" s="362" t="str">
        <f t="shared" si="5"/>
        <v>vw</v>
      </c>
      <c r="K58" s="195">
        <f t="shared" si="6"/>
        <v>0</v>
      </c>
      <c r="L58" s="319">
        <f t="shared" si="7"/>
        <v>0</v>
      </c>
      <c r="M58" s="336"/>
      <c r="N58" s="327">
        <v>-238003.7476116537</v>
      </c>
      <c r="O58" s="327">
        <v>-238003.7476116537</v>
      </c>
      <c r="P58" s="327">
        <v>-238003.7476116537</v>
      </c>
      <c r="Q58" s="327">
        <v>-238003.7476116537</v>
      </c>
      <c r="R58" s="327">
        <v>-238003.7476116537</v>
      </c>
      <c r="S58" s="327">
        <v>-238003.7476116537</v>
      </c>
      <c r="T58" s="327">
        <v>-238003.7476116537</v>
      </c>
      <c r="U58" s="327">
        <v>-238003.7476116537</v>
      </c>
      <c r="V58" s="327">
        <v>-238003.7476116537</v>
      </c>
      <c r="W58" s="327">
        <v>-238003.7476116537</v>
      </c>
      <c r="X58" s="327">
        <v>-249903.93499223635</v>
      </c>
      <c r="Y58" s="327">
        <v>-238003.7476116537</v>
      </c>
      <c r="Z58" s="327">
        <v>-238003.7476116537</v>
      </c>
      <c r="AA58" s="327">
        <v>-238003.7476116537</v>
      </c>
      <c r="AB58" s="807">
        <v>-238003.7476116537</v>
      </c>
      <c r="AC58" s="327">
        <v>-238003.7476116537</v>
      </c>
      <c r="AD58" s="327">
        <v>-238003.7476116537</v>
      </c>
      <c r="AE58" s="336"/>
    </row>
    <row r="59" spans="1:31" outlineLevel="1" x14ac:dyDescent="0.25">
      <c r="A59" s="108"/>
      <c r="B59" s="110"/>
      <c r="C59" s="98"/>
      <c r="D59" s="107"/>
      <c r="E59" s="294" t="str">
        <f xml:space="preserve"> 'FS Sem'!E36</f>
        <v>Corporate income tax paid</v>
      </c>
      <c r="F59" s="294">
        <f xml:space="preserve"> 'FS Sem'!F$36</f>
        <v>0</v>
      </c>
      <c r="G59" s="294" t="str">
        <f xml:space="preserve"> 'FS Sem'!G$36</f>
        <v>$ 000s</v>
      </c>
      <c r="H59" s="294">
        <f xml:space="preserve"> 'FS Sem'!H$36</f>
        <v>-5066.4247340459906</v>
      </c>
      <c r="I59" s="325"/>
      <c r="J59" s="362" t="str">
        <f t="shared" si="5"/>
        <v>tu</v>
      </c>
      <c r="K59" s="195">
        <f t="shared" si="6"/>
        <v>-5066.4247340459906</v>
      </c>
      <c r="L59" s="319">
        <f t="shared" si="7"/>
        <v>0</v>
      </c>
      <c r="M59" s="336"/>
      <c r="N59" s="327">
        <v>0</v>
      </c>
      <c r="O59" s="327">
        <v>-5066.4757832718406</v>
      </c>
      <c r="P59" s="327">
        <v>0</v>
      </c>
      <c r="Q59" s="327">
        <v>0</v>
      </c>
      <c r="R59" s="327">
        <v>-5066.3950114282998</v>
      </c>
      <c r="S59" s="327">
        <v>-139.91058105780721</v>
      </c>
      <c r="T59" s="327">
        <v>-5229.9849910106386</v>
      </c>
      <c r="U59" s="327">
        <v>0</v>
      </c>
      <c r="V59" s="327">
        <v>-28591.16269781753</v>
      </c>
      <c r="W59" s="327">
        <v>-5066.5806202099448</v>
      </c>
      <c r="X59" s="327">
        <v>-4355.9433030905457</v>
      </c>
      <c r="Y59" s="327">
        <v>-7469.0336383434806</v>
      </c>
      <c r="Z59" s="327">
        <v>0</v>
      </c>
      <c r="AA59" s="327">
        <v>-5066.2508925124357</v>
      </c>
      <c r="AB59" s="807">
        <v>-4907.7869329729556</v>
      </c>
      <c r="AC59" s="327">
        <v>0</v>
      </c>
      <c r="AD59" s="327">
        <v>-5066.0712721632226</v>
      </c>
      <c r="AE59" s="336"/>
    </row>
    <row r="60" spans="1:31" outlineLevel="1" x14ac:dyDescent="0.25">
      <c r="A60" s="108"/>
      <c r="B60" s="110"/>
      <c r="C60" s="98"/>
      <c r="D60" s="107"/>
      <c r="E60" s="214" t="str">
        <f xml:space="preserve"> 'FS Sem'!E37</f>
        <v>Operating cashflow</v>
      </c>
      <c r="F60" s="214">
        <f xml:space="preserve"> 'FS Sem'!F$37</f>
        <v>0</v>
      </c>
      <c r="G60" s="214" t="str">
        <f xml:space="preserve"> 'FS Sem'!G$37</f>
        <v>$ 000s</v>
      </c>
      <c r="H60" s="214">
        <f xml:space="preserve"> 'FS Sem'!H$37</f>
        <v>604820.51965340122</v>
      </c>
      <c r="I60" s="330"/>
      <c r="J60" s="364" t="str">
        <f t="shared" si="5"/>
        <v>tu</v>
      </c>
      <c r="K60" s="331">
        <f t="shared" si="6"/>
        <v>12983.887552081374</v>
      </c>
      <c r="L60" s="332">
        <f t="shared" si="7"/>
        <v>2.1938296563330351E-2</v>
      </c>
      <c r="M60" s="333"/>
      <c r="N60" s="334">
        <v>602358.36888829852</v>
      </c>
      <c r="O60" s="334">
        <v>604820.5579596397</v>
      </c>
      <c r="P60" s="334">
        <v>593032.18927679479</v>
      </c>
      <c r="Q60" s="334">
        <v>585971.55453593424</v>
      </c>
      <c r="R60" s="334">
        <v>604820.51733337319</v>
      </c>
      <c r="S60" s="334">
        <v>594137.16692479642</v>
      </c>
      <c r="T60" s="334">
        <v>606886.27836309012</v>
      </c>
      <c r="U60" s="334">
        <v>599865.6416455867</v>
      </c>
      <c r="V60" s="334">
        <v>633135.97079829872</v>
      </c>
      <c r="W60" s="334">
        <v>604820.58654697274</v>
      </c>
      <c r="X60" s="334">
        <v>603753.06861561397</v>
      </c>
      <c r="Y60" s="334">
        <v>635454.82641622936</v>
      </c>
      <c r="Z60" s="334">
        <v>583743.60527234059</v>
      </c>
      <c r="AA60" s="334">
        <v>604820.38118857506</v>
      </c>
      <c r="AB60" s="808">
        <v>604489.60092709411</v>
      </c>
      <c r="AC60" s="334">
        <v>591836.63210131985</v>
      </c>
      <c r="AD60" s="334">
        <v>604820.35212233395</v>
      </c>
      <c r="AE60" s="333"/>
    </row>
    <row r="61" spans="1:31" outlineLevel="1" x14ac:dyDescent="0.25">
      <c r="A61" s="108"/>
      <c r="B61" s="110"/>
      <c r="C61" s="98"/>
      <c r="D61" s="107"/>
      <c r="E61" s="240"/>
      <c r="F61" s="240"/>
      <c r="G61" s="240"/>
      <c r="H61" s="240"/>
      <c r="I61" s="196"/>
      <c r="J61" s="362"/>
      <c r="K61" s="196"/>
      <c r="L61" s="320"/>
      <c r="M61" s="336"/>
      <c r="N61" s="327"/>
      <c r="O61" s="327"/>
      <c r="P61" s="327"/>
      <c r="Q61" s="327"/>
      <c r="R61" s="327"/>
      <c r="S61" s="327"/>
      <c r="T61" s="327"/>
      <c r="U61" s="327"/>
      <c r="V61" s="327"/>
      <c r="W61" s="327"/>
      <c r="X61" s="327"/>
      <c r="Y61" s="327"/>
      <c r="Z61" s="327"/>
      <c r="AA61" s="327"/>
      <c r="AB61" s="807"/>
      <c r="AC61" s="327"/>
      <c r="AD61" s="327"/>
      <c r="AE61" s="336"/>
    </row>
    <row r="62" spans="1:31" outlineLevel="1" x14ac:dyDescent="0.25">
      <c r="A62" s="108"/>
      <c r="B62" s="110"/>
      <c r="C62" s="98"/>
      <c r="D62" s="107"/>
      <c r="E62" s="294" t="str">
        <f xml:space="preserve"> 'FS Sem'!E39</f>
        <v>Construction costs</v>
      </c>
      <c r="F62" s="294">
        <f xml:space="preserve"> 'FS Sem'!F39</f>
        <v>0</v>
      </c>
      <c r="G62" s="294" t="str">
        <f xml:space="preserve"> 'FS Sem'!G39</f>
        <v>$ 000s</v>
      </c>
      <c r="H62" s="294">
        <f xml:space="preserve"> 'FS Sem'!H39</f>
        <v>-317550</v>
      </c>
      <c r="I62" s="196"/>
      <c r="J62" s="362" t="str">
        <f t="shared" ref="J62:J71" si="8" xml:space="preserve"> IF(ABS(K62) &gt; TRK_TOL, "tu", "vw")</f>
        <v>vw</v>
      </c>
      <c r="K62" s="195">
        <f t="shared" ref="K62:K71" si="9" xml:space="preserve"> H62 - INDEX(M62:AE62, $J$5)</f>
        <v>0</v>
      </c>
      <c r="L62" s="319">
        <f t="shared" ref="L62:L71" si="10" xml:space="preserve"> IF(ABS(K62) &gt; TRK_TOL, IF(INDEX(M62:AE62, $J$5) = 0, 0, H62 / INDEX(M62:AE62, $J$5) - 1), 0)</f>
        <v>0</v>
      </c>
      <c r="M62" s="336"/>
      <c r="N62" s="327">
        <v>-317550</v>
      </c>
      <c r="O62" s="327">
        <v>-317550</v>
      </c>
      <c r="P62" s="327">
        <v>-317550</v>
      </c>
      <c r="Q62" s="327">
        <v>-317550</v>
      </c>
      <c r="R62" s="327">
        <v>-317550</v>
      </c>
      <c r="S62" s="327">
        <v>-317550</v>
      </c>
      <c r="T62" s="327">
        <v>-318550</v>
      </c>
      <c r="U62" s="327">
        <v>-318550</v>
      </c>
      <c r="V62" s="327">
        <v>-317550</v>
      </c>
      <c r="W62" s="327">
        <v>-317550</v>
      </c>
      <c r="X62" s="327">
        <v>-317550</v>
      </c>
      <c r="Y62" s="327">
        <v>-332850</v>
      </c>
      <c r="Z62" s="327">
        <v>-317550</v>
      </c>
      <c r="AA62" s="327">
        <v>-317550</v>
      </c>
      <c r="AB62" s="807">
        <v>-317550</v>
      </c>
      <c r="AC62" s="327">
        <v>-317550</v>
      </c>
      <c r="AD62" s="327">
        <v>-317550</v>
      </c>
      <c r="AE62" s="336"/>
    </row>
    <row r="63" spans="1:31" outlineLevel="1" x14ac:dyDescent="0.25">
      <c r="A63" s="108"/>
      <c r="B63" s="110"/>
      <c r="C63" s="98"/>
      <c r="D63" s="107"/>
      <c r="E63" s="294" t="str">
        <f xml:space="preserve"> 'FS Sem'!E40</f>
        <v>Financing fees</v>
      </c>
      <c r="F63" s="294">
        <f xml:space="preserve"> 'FS Sem'!F40</f>
        <v>0</v>
      </c>
      <c r="G63" s="294" t="str">
        <f xml:space="preserve"> 'FS Sem'!G40</f>
        <v>$ 000s</v>
      </c>
      <c r="H63" s="294">
        <f xml:space="preserve"> 'FS Sem'!H40</f>
        <v>-19524.580952781755</v>
      </c>
      <c r="I63" s="196"/>
      <c r="J63" s="362" t="str">
        <f t="shared" si="8"/>
        <v>tu</v>
      </c>
      <c r="K63" s="195">
        <f t="shared" si="9"/>
        <v>106.28800098342981</v>
      </c>
      <c r="L63" s="319">
        <f t="shared" si="10"/>
        <v>-5.4143299124332911E-3</v>
      </c>
      <c r="M63" s="336"/>
      <c r="N63" s="327">
        <v>-19568.356767379562</v>
      </c>
      <c r="O63" s="327">
        <v>-19524.58209280813</v>
      </c>
      <c r="P63" s="327">
        <v>-19353.434044750218</v>
      </c>
      <c r="Q63" s="327">
        <v>-19666.499943753195</v>
      </c>
      <c r="R63" s="327">
        <v>-19524.583680821823</v>
      </c>
      <c r="S63" s="327">
        <v>-19490.552091823967</v>
      </c>
      <c r="T63" s="327">
        <v>-19597.20726771409</v>
      </c>
      <c r="U63" s="327">
        <v>-19668.442989338982</v>
      </c>
      <c r="V63" s="327">
        <v>-19290.086669218697</v>
      </c>
      <c r="W63" s="327">
        <v>-19524.576511144831</v>
      </c>
      <c r="X63" s="327">
        <v>-19530.831063626174</v>
      </c>
      <c r="Y63" s="327">
        <v>-20097.900998886158</v>
      </c>
      <c r="Z63" s="327">
        <v>-19680.031819269389</v>
      </c>
      <c r="AA63" s="327">
        <v>-19524.573881611504</v>
      </c>
      <c r="AB63" s="807">
        <v>-19520.382215007765</v>
      </c>
      <c r="AC63" s="327">
        <v>-19630.868953765184</v>
      </c>
      <c r="AD63" s="327">
        <v>-19524.581488691045</v>
      </c>
      <c r="AE63" s="336"/>
    </row>
    <row r="64" spans="1:31" outlineLevel="1" x14ac:dyDescent="0.25">
      <c r="A64" s="108"/>
      <c r="B64" s="110"/>
      <c r="C64" s="98"/>
      <c r="D64" s="107"/>
      <c r="E64" s="294" t="str">
        <f xml:space="preserve"> 'FS Sem'!E41</f>
        <v>Pre-funding of working capital</v>
      </c>
      <c r="F64" s="294">
        <f xml:space="preserve"> 'FS Sem'!F41</f>
        <v>0</v>
      </c>
      <c r="G64" s="294" t="str">
        <f xml:space="preserve"> 'FS Sem'!G41</f>
        <v>$ 000s</v>
      </c>
      <c r="H64" s="294">
        <f xml:space="preserve"> 'FS Sem'!H41</f>
        <v>-4045.2001882529712</v>
      </c>
      <c r="I64" s="196"/>
      <c r="J64" s="362" t="str">
        <f t="shared" si="8"/>
        <v>tu</v>
      </c>
      <c r="K64" s="195">
        <f t="shared" si="9"/>
        <v>-111.447176840049</v>
      </c>
      <c r="L64" s="319">
        <f t="shared" si="10"/>
        <v>2.8331005153783062E-2</v>
      </c>
      <c r="M64" s="336"/>
      <c r="N64" s="327">
        <v>-3998.7168658756564</v>
      </c>
      <c r="O64" s="327">
        <v>-4045.2007399561262</v>
      </c>
      <c r="P64" s="327">
        <v>-3941.1346827017878</v>
      </c>
      <c r="Q64" s="327">
        <v>-3897.5405444899843</v>
      </c>
      <c r="R64" s="327">
        <v>-4045.1999904136046</v>
      </c>
      <c r="S64" s="327">
        <v>-3948.8209363472015</v>
      </c>
      <c r="T64" s="327">
        <v>-4058.9645653546613</v>
      </c>
      <c r="U64" s="327">
        <v>-3983.3261396971393</v>
      </c>
      <c r="V64" s="327">
        <v>-4365.2745798442847</v>
      </c>
      <c r="W64" s="327">
        <v>-4045.2015637512013</v>
      </c>
      <c r="X64" s="327">
        <v>-4048.203010065763</v>
      </c>
      <c r="Y64" s="327">
        <v>-4249.1784310800322</v>
      </c>
      <c r="Z64" s="327">
        <v>-3883.7846242801606</v>
      </c>
      <c r="AA64" s="327">
        <v>-4045.1982599948024</v>
      </c>
      <c r="AB64" s="807">
        <v>-4039.4592809733876</v>
      </c>
      <c r="AC64" s="327">
        <v>-3933.7530114129222</v>
      </c>
      <c r="AD64" s="327">
        <v>-4045.1969715112045</v>
      </c>
      <c r="AE64" s="336"/>
    </row>
    <row r="65" spans="1:31" outlineLevel="1" x14ac:dyDescent="0.25">
      <c r="A65" s="108"/>
      <c r="B65" s="110"/>
      <c r="C65" s="98"/>
      <c r="D65" s="107"/>
      <c r="E65" s="294" t="str">
        <f xml:space="preserve"> 'FS Sem'!E42</f>
        <v>Pre-funding of DSRA</v>
      </c>
      <c r="F65" s="294">
        <f xml:space="preserve"> 'FS Sem'!F42</f>
        <v>0</v>
      </c>
      <c r="G65" s="294" t="str">
        <f xml:space="preserve"> 'FS Sem'!G42</f>
        <v>$ 000s</v>
      </c>
      <c r="H65" s="294">
        <f xml:space="preserve"> 'FS Sem'!H42</f>
        <v>-11772.218053613331</v>
      </c>
      <c r="I65" s="196"/>
      <c r="J65" s="362" t="str">
        <f t="shared" ref="J65" si="11" xml:space="preserve"> IF(ABS(K65) &gt; TRK_TOL, "tu", "vw")</f>
        <v>tu</v>
      </c>
      <c r="K65" s="195">
        <f t="shared" si="9"/>
        <v>-325.2529999130129</v>
      </c>
      <c r="L65" s="319">
        <f t="shared" si="10"/>
        <v>2.8413906951508805E-2</v>
      </c>
      <c r="M65" s="336"/>
      <c r="N65" s="327">
        <v>-11636.557131221785</v>
      </c>
      <c r="O65" s="327">
        <v>-11772.219772696913</v>
      </c>
      <c r="P65" s="327">
        <v>-12350.700527967059</v>
      </c>
      <c r="Q65" s="327">
        <v>-11341.281137650574</v>
      </c>
      <c r="R65" s="327">
        <v>-11772.215176851279</v>
      </c>
      <c r="S65" s="327">
        <v>-11490.939980075163</v>
      </c>
      <c r="T65" s="327">
        <v>-11812.382001199563</v>
      </c>
      <c r="U65" s="327">
        <v>-11591.640626071448</v>
      </c>
      <c r="V65" s="327">
        <v>-12706.332064985232</v>
      </c>
      <c r="W65" s="327">
        <v>-11772.22865102562</v>
      </c>
      <c r="X65" s="327">
        <v>-11779.315570223673</v>
      </c>
      <c r="Y65" s="327">
        <v>-12367.515991906399</v>
      </c>
      <c r="Z65" s="327">
        <v>-11301.14008418272</v>
      </c>
      <c r="AA65" s="327">
        <v>-11772.212034460234</v>
      </c>
      <c r="AB65" s="807">
        <v>-11755.462408145351</v>
      </c>
      <c r="AC65" s="327">
        <v>-11446.965053700318</v>
      </c>
      <c r="AD65" s="327">
        <v>-11772.198661899311</v>
      </c>
      <c r="AE65" s="336"/>
    </row>
    <row r="66" spans="1:31" outlineLevel="1" x14ac:dyDescent="0.25">
      <c r="A66" s="108"/>
      <c r="B66" s="110"/>
      <c r="C66" s="98"/>
      <c r="D66" s="107"/>
      <c r="E66" s="294" t="str">
        <f xml:space="preserve"> 'FS Sem'!E43</f>
        <v>Equity bridge repayment</v>
      </c>
      <c r="F66" s="294">
        <f xml:space="preserve"> 'FS Sem'!F43</f>
        <v>0</v>
      </c>
      <c r="G66" s="294" t="str">
        <f xml:space="preserve"> 'FS Sem'!G43</f>
        <v>$ 000s</v>
      </c>
      <c r="H66" s="294">
        <f xml:space="preserve"> 'FS Sem'!H43</f>
        <v>-93184.82088505046</v>
      </c>
      <c r="I66" s="196"/>
      <c r="J66" s="362" t="str">
        <f t="shared" ref="J66" si="12" xml:space="preserve"> IF(ABS(K66) &gt; TRK_TOL, "tu", "vw")</f>
        <v>tu</v>
      </c>
      <c r="K66" s="195">
        <f t="shared" si="9"/>
        <v>7168.2020859280892</v>
      </c>
      <c r="L66" s="319">
        <f t="shared" si="10"/>
        <v>-7.1429857055737012E-2</v>
      </c>
      <c r="M66" s="336"/>
      <c r="N66" s="327">
        <v>-96174.042546551413</v>
      </c>
      <c r="O66" s="327">
        <v>-93184.78553944669</v>
      </c>
      <c r="P66" s="327">
        <v>-81245.411365723179</v>
      </c>
      <c r="Q66" s="327">
        <v>-102683.27250769857</v>
      </c>
      <c r="R66" s="327">
        <v>-93184.880558283476</v>
      </c>
      <c r="S66" s="327">
        <v>-90832.617358017771</v>
      </c>
      <c r="T66" s="327">
        <v>-93385.38423456176</v>
      </c>
      <c r="U66" s="327">
        <v>-98249.370053920575</v>
      </c>
      <c r="V66" s="327">
        <v>-76816.900290797174</v>
      </c>
      <c r="W66" s="327">
        <v>-93184.601168491703</v>
      </c>
      <c r="X66" s="327">
        <v>-93627.526955539623</v>
      </c>
      <c r="Y66" s="327">
        <v>-96132.912605214282</v>
      </c>
      <c r="Z66" s="327">
        <v>-103568.3267151934</v>
      </c>
      <c r="AA66" s="327">
        <v>-93184.93917984498</v>
      </c>
      <c r="AB66" s="807">
        <v>-93104.15923717551</v>
      </c>
      <c r="AC66" s="327">
        <v>-100353.02297097855</v>
      </c>
      <c r="AD66" s="327">
        <v>-93185.215187674796</v>
      </c>
      <c r="AE66" s="336"/>
    </row>
    <row r="67" spans="1:31" outlineLevel="1" x14ac:dyDescent="0.25">
      <c r="A67" s="108"/>
      <c r="B67" s="110"/>
      <c r="C67" s="98"/>
      <c r="D67" s="107"/>
      <c r="E67" s="294" t="str">
        <f xml:space="preserve"> 'FS Sem'!E44</f>
        <v>Share capital drawdown</v>
      </c>
      <c r="F67" s="294">
        <f xml:space="preserve"> 'FS Sem'!F44</f>
        <v>0</v>
      </c>
      <c r="G67" s="294" t="str">
        <f xml:space="preserve"> 'FS Sem'!G44</f>
        <v>$ 000s</v>
      </c>
      <c r="H67" s="294">
        <f xml:space="preserve"> 'FS Sem'!H44</f>
        <v>100</v>
      </c>
      <c r="I67" s="196"/>
      <c r="J67" s="362" t="str">
        <f t="shared" si="8"/>
        <v>vw</v>
      </c>
      <c r="K67" s="195">
        <f t="shared" si="9"/>
        <v>0</v>
      </c>
      <c r="L67" s="319">
        <f t="shared" si="10"/>
        <v>0</v>
      </c>
      <c r="M67" s="336"/>
      <c r="N67" s="327">
        <v>100</v>
      </c>
      <c r="O67" s="327">
        <v>100</v>
      </c>
      <c r="P67" s="327">
        <v>100</v>
      </c>
      <c r="Q67" s="327">
        <v>100</v>
      </c>
      <c r="R67" s="327">
        <v>100</v>
      </c>
      <c r="S67" s="327">
        <v>100</v>
      </c>
      <c r="T67" s="327">
        <v>100</v>
      </c>
      <c r="U67" s="327">
        <v>100</v>
      </c>
      <c r="V67" s="327">
        <v>100</v>
      </c>
      <c r="W67" s="327">
        <v>100</v>
      </c>
      <c r="X67" s="327">
        <v>100</v>
      </c>
      <c r="Y67" s="327">
        <v>100</v>
      </c>
      <c r="Z67" s="327">
        <v>100</v>
      </c>
      <c r="AA67" s="327">
        <v>100</v>
      </c>
      <c r="AB67" s="807">
        <v>100</v>
      </c>
      <c r="AC67" s="327">
        <v>100</v>
      </c>
      <c r="AD67" s="327">
        <v>100</v>
      </c>
      <c r="AE67" s="336"/>
    </row>
    <row r="68" spans="1:31" outlineLevel="1" x14ac:dyDescent="0.25">
      <c r="A68" s="108"/>
      <c r="B68" s="110"/>
      <c r="C68" s="98"/>
      <c r="D68" s="107"/>
      <c r="E68" s="294" t="str">
        <f xml:space="preserve"> 'FS Sem'!E45</f>
        <v>Equity bridge drawdown - m</v>
      </c>
      <c r="F68" s="294">
        <f xml:space="preserve"> 'FS Sem'!F45</f>
        <v>0</v>
      </c>
      <c r="G68" s="294" t="str">
        <f xml:space="preserve"> 'FS Sem'!G45</f>
        <v>$ 000s</v>
      </c>
      <c r="H68" s="294">
        <f xml:space="preserve"> 'FS Sem'!H45</f>
        <v>93184.82088505046</v>
      </c>
      <c r="I68" s="196"/>
      <c r="J68" s="362" t="str">
        <f t="shared" ref="J68" si="13" xml:space="preserve"> IF(ABS(K68) &gt; TRK_TOL, "tu", "vw")</f>
        <v>tu</v>
      </c>
      <c r="K68" s="195">
        <f t="shared" si="9"/>
        <v>-7168.2020859280892</v>
      </c>
      <c r="L68" s="319">
        <f t="shared" si="10"/>
        <v>-7.1429857055737012E-2</v>
      </c>
      <c r="M68" s="336"/>
      <c r="N68" s="327">
        <v>96174.042546551413</v>
      </c>
      <c r="O68" s="327">
        <v>93184.78553944669</v>
      </c>
      <c r="P68" s="327">
        <v>81245.411365723179</v>
      </c>
      <c r="Q68" s="327">
        <v>102683.27250769857</v>
      </c>
      <c r="R68" s="327">
        <v>93184.880558283476</v>
      </c>
      <c r="S68" s="327">
        <v>90832.617358017771</v>
      </c>
      <c r="T68" s="327">
        <v>93385.38423456176</v>
      </c>
      <c r="U68" s="327">
        <v>98249.370053920575</v>
      </c>
      <c r="V68" s="327">
        <v>76816.900290797174</v>
      </c>
      <c r="W68" s="327">
        <v>93184.601168491703</v>
      </c>
      <c r="X68" s="327">
        <v>93627.526955539623</v>
      </c>
      <c r="Y68" s="327">
        <v>96132.912605214282</v>
      </c>
      <c r="Z68" s="327">
        <v>103568.3267151934</v>
      </c>
      <c r="AA68" s="327">
        <v>93184.93917984498</v>
      </c>
      <c r="AB68" s="807">
        <v>93104.159237175525</v>
      </c>
      <c r="AC68" s="327">
        <v>100353.02297097855</v>
      </c>
      <c r="AD68" s="327">
        <v>93185.215187674796</v>
      </c>
      <c r="AE68" s="336"/>
    </row>
    <row r="69" spans="1:31" outlineLevel="1" x14ac:dyDescent="0.25">
      <c r="A69" s="108"/>
      <c r="B69" s="110"/>
      <c r="C69" s="98"/>
      <c r="D69" s="107"/>
      <c r="E69" s="294" t="str">
        <f xml:space="preserve"> 'FS Sem'!E46</f>
        <v>Shareholder loan drawdown</v>
      </c>
      <c r="F69" s="294">
        <f xml:space="preserve"> 'FS Sem'!F46</f>
        <v>0</v>
      </c>
      <c r="G69" s="294" t="str">
        <f xml:space="preserve"> 'FS Sem'!G46</f>
        <v>$ 000s</v>
      </c>
      <c r="H69" s="294">
        <f xml:space="preserve"> 'FS Sem'!H46</f>
        <v>93184.82088505046</v>
      </c>
      <c r="I69" s="196"/>
      <c r="J69" s="362" t="str">
        <f t="shared" ref="J69" si="14" xml:space="preserve"> IF(ABS(K69) &gt; TRK_TOL, "tu", "vw")</f>
        <v>tu</v>
      </c>
      <c r="K69" s="195">
        <f t="shared" si="9"/>
        <v>-7168.2020859280892</v>
      </c>
      <c r="L69" s="319">
        <f t="shared" si="10"/>
        <v>-7.1429857055737012E-2</v>
      </c>
      <c r="M69" s="336"/>
      <c r="N69" s="327">
        <v>96174.042546551413</v>
      </c>
      <c r="O69" s="327">
        <v>93184.78553944669</v>
      </c>
      <c r="P69" s="327">
        <v>81245.411365723179</v>
      </c>
      <c r="Q69" s="327">
        <v>102683.27250769857</v>
      </c>
      <c r="R69" s="327">
        <v>93184.880558283476</v>
      </c>
      <c r="S69" s="327">
        <v>90832.617358017771</v>
      </c>
      <c r="T69" s="327">
        <v>93385.38423456176</v>
      </c>
      <c r="U69" s="327">
        <v>98249.370053920575</v>
      </c>
      <c r="V69" s="327">
        <v>76816.900290797174</v>
      </c>
      <c r="W69" s="327">
        <v>93184.601168491703</v>
      </c>
      <c r="X69" s="327">
        <v>93627.526955539623</v>
      </c>
      <c r="Y69" s="327">
        <v>96132.912605214282</v>
      </c>
      <c r="Z69" s="327">
        <v>103568.3267151934</v>
      </c>
      <c r="AA69" s="327">
        <v>93184.93917984498</v>
      </c>
      <c r="AB69" s="807">
        <v>93104.15923717551</v>
      </c>
      <c r="AC69" s="327">
        <v>100353.02297097855</v>
      </c>
      <c r="AD69" s="327">
        <v>93185.215187674796</v>
      </c>
      <c r="AE69" s="336"/>
    </row>
    <row r="70" spans="1:31" outlineLevel="1" x14ac:dyDescent="0.25">
      <c r="A70" s="108"/>
      <c r="B70" s="110"/>
      <c r="C70" s="98"/>
      <c r="D70" s="107"/>
      <c r="E70" s="294" t="str">
        <f xml:space="preserve"> 'FS Sem'!E47</f>
        <v>Construction debt drawdown</v>
      </c>
      <c r="F70" s="294">
        <f xml:space="preserve"> 'FS Sem'!F47</f>
        <v>0</v>
      </c>
      <c r="G70" s="294" t="str">
        <f xml:space="preserve"> 'FS Sem'!G47</f>
        <v>$ 000s</v>
      </c>
      <c r="H70" s="294">
        <f xml:space="preserve"> 'FS Sem'!H47</f>
        <v>257133.21698628788</v>
      </c>
      <c r="I70" s="196"/>
      <c r="J70" s="362" t="str">
        <f t="shared" si="8"/>
        <v>tu</v>
      </c>
      <c r="K70" s="195">
        <f t="shared" si="9"/>
        <v>7446.0658481554419</v>
      </c>
      <c r="L70" s="319">
        <f t="shared" si="10"/>
        <v>2.9821581984553536E-2</v>
      </c>
      <c r="M70" s="336"/>
      <c r="N70" s="327">
        <v>254027.51108528418</v>
      </c>
      <c r="O70" s="327">
        <v>257133.25634152684</v>
      </c>
      <c r="P70" s="327">
        <v>269424.96931411303</v>
      </c>
      <c r="Q70" s="327">
        <v>247267.71335213861</v>
      </c>
      <c r="R70" s="327">
        <v>257133.1511281415</v>
      </c>
      <c r="S70" s="327">
        <v>259119.21059068278</v>
      </c>
      <c r="T70" s="327">
        <v>258052.69627941953</v>
      </c>
      <c r="U70" s="327">
        <v>252999.22976424635</v>
      </c>
      <c r="V70" s="327">
        <v>274369.78841784893</v>
      </c>
      <c r="W70" s="327">
        <v>257133.45959213737</v>
      </c>
      <c r="X70" s="327">
        <v>256677.20442321835</v>
      </c>
      <c r="Y70" s="327">
        <v>270761.46222596179</v>
      </c>
      <c r="Z70" s="327">
        <v>246348.75817746401</v>
      </c>
      <c r="AA70" s="327">
        <v>257133.07918687028</v>
      </c>
      <c r="AB70" s="807">
        <v>256749.627338811</v>
      </c>
      <c r="AC70" s="327">
        <v>249687.15113813244</v>
      </c>
      <c r="AD70" s="327">
        <v>257132.77304886206</v>
      </c>
      <c r="AE70" s="336"/>
    </row>
    <row r="71" spans="1:31" outlineLevel="1" x14ac:dyDescent="0.25">
      <c r="A71" s="108"/>
      <c r="B71" s="110"/>
      <c r="C71" s="98"/>
      <c r="D71" s="107"/>
      <c r="E71" s="544" t="str">
        <f xml:space="preserve"> 'FS Sem'!E48</f>
        <v>Cashflow available for senior debt</v>
      </c>
      <c r="F71" s="544">
        <f xml:space="preserve"> 'FS Sem'!F48</f>
        <v>0</v>
      </c>
      <c r="G71" s="544" t="str">
        <f xml:space="preserve"> 'FS Sem'!G48</f>
        <v>$ 000s</v>
      </c>
      <c r="H71" s="544">
        <f xml:space="preserve"> 'FS Sem'!H48</f>
        <v>602346.55833009153</v>
      </c>
      <c r="I71" s="367"/>
      <c r="J71" s="364" t="str">
        <f t="shared" si="8"/>
        <v>tu</v>
      </c>
      <c r="K71" s="331">
        <f t="shared" si="9"/>
        <v>12931.339138539042</v>
      </c>
      <c r="L71" s="332">
        <f t="shared" si="10"/>
        <v>2.1939269156089569E-2</v>
      </c>
      <c r="M71" s="333"/>
      <c r="N71" s="334">
        <v>599906.29175565694</v>
      </c>
      <c r="O71" s="334">
        <v>602346.59723515203</v>
      </c>
      <c r="P71" s="334">
        <v>590607.30070121191</v>
      </c>
      <c r="Q71" s="334">
        <v>583567.21876987768</v>
      </c>
      <c r="R71" s="334">
        <v>602346.55017171148</v>
      </c>
      <c r="S71" s="334">
        <v>591708.68186525081</v>
      </c>
      <c r="T71" s="334">
        <v>604405.80504280329</v>
      </c>
      <c r="U71" s="334">
        <v>597420.83170864603</v>
      </c>
      <c r="V71" s="334">
        <v>630510.96619289659</v>
      </c>
      <c r="W71" s="334">
        <v>602346.64058168023</v>
      </c>
      <c r="X71" s="334">
        <v>601249.45035045641</v>
      </c>
      <c r="Y71" s="334">
        <v>632884.60582553293</v>
      </c>
      <c r="Z71" s="334">
        <v>581345.73363726574</v>
      </c>
      <c r="AA71" s="334">
        <v>602346.41537922365</v>
      </c>
      <c r="AB71" s="808">
        <v>601578.08359895425</v>
      </c>
      <c r="AC71" s="334">
        <v>589415.21919155249</v>
      </c>
      <c r="AD71" s="334">
        <v>602346.36323676922</v>
      </c>
      <c r="AE71" s="333"/>
    </row>
    <row r="72" spans="1:31" outlineLevel="1" x14ac:dyDescent="0.25">
      <c r="A72" s="108"/>
      <c r="B72" s="110"/>
      <c r="C72" s="98"/>
      <c r="D72" s="107"/>
      <c r="E72" s="240"/>
      <c r="F72" s="240"/>
      <c r="G72" s="240"/>
      <c r="H72" s="240"/>
      <c r="I72" s="196"/>
      <c r="J72" s="362"/>
      <c r="K72" s="196"/>
      <c r="L72" s="320"/>
      <c r="M72" s="336"/>
      <c r="N72" s="327"/>
      <c r="O72" s="327"/>
      <c r="P72" s="327"/>
      <c r="Q72" s="327"/>
      <c r="R72" s="327"/>
      <c r="S72" s="327"/>
      <c r="T72" s="327"/>
      <c r="U72" s="327"/>
      <c r="V72" s="327"/>
      <c r="W72" s="327"/>
      <c r="X72" s="327"/>
      <c r="Y72" s="327"/>
      <c r="Z72" s="327"/>
      <c r="AA72" s="327"/>
      <c r="AB72" s="807"/>
      <c r="AC72" s="327"/>
      <c r="AD72" s="327"/>
      <c r="AE72" s="336"/>
    </row>
    <row r="73" spans="1:31" outlineLevel="1" x14ac:dyDescent="0.25">
      <c r="A73" s="108"/>
      <c r="B73" s="110"/>
      <c r="C73" s="98"/>
      <c r="D73" s="107"/>
      <c r="E73" s="294" t="str">
        <f xml:space="preserve"> 'FS Sem'!E50</f>
        <v>Senior debt interest</v>
      </c>
      <c r="F73" s="294">
        <f xml:space="preserve"> 'FS Sem'!F$50</f>
        <v>0</v>
      </c>
      <c r="G73" s="294" t="str">
        <f xml:space="preserve"> 'FS Sem'!G$50</f>
        <v>$ 000s</v>
      </c>
      <c r="H73" s="294">
        <f xml:space="preserve"> 'FS Sem'!H$50</f>
        <v>-115609.17786397398</v>
      </c>
      <c r="I73" s="325"/>
      <c r="J73" s="362" t="str">
        <f xml:space="preserve"> IF(ABS(K73) &gt; TRK_TOL, "tu", "vw")</f>
        <v>tu</v>
      </c>
      <c r="K73" s="195">
        <f xml:space="preserve"> H73 - INDEX(M73:AE73, $J$5)</f>
        <v>-3447.1401854314026</v>
      </c>
      <c r="L73" s="319">
        <f xml:space="preserve"> IF(ABS(K73) &gt; TRK_TOL, IF(INDEX(M73:AE73, $J$5) = 0, 0, H73 / INDEX(M73:AE73, $J$5) - 1), 0)</f>
        <v>3.0733573112419199E-2</v>
      </c>
      <c r="M73" s="336"/>
      <c r="N73" s="327">
        <v>-114171.39799017196</v>
      </c>
      <c r="O73" s="327">
        <v>-115609.19608339723</v>
      </c>
      <c r="P73" s="327">
        <v>-121035.76492802336</v>
      </c>
      <c r="Q73" s="327">
        <v>-111041.96415403602</v>
      </c>
      <c r="R73" s="327">
        <v>-115609.14737508654</v>
      </c>
      <c r="S73" s="327">
        <v>-123493.81081583607</v>
      </c>
      <c r="T73" s="327">
        <v>-116034.84882709222</v>
      </c>
      <c r="U73" s="327">
        <v>-113695.35665055965</v>
      </c>
      <c r="V73" s="327">
        <v>-120707.58333858254</v>
      </c>
      <c r="W73" s="327">
        <v>-115609.29017719184</v>
      </c>
      <c r="X73" s="327">
        <v>-115226.56320517435</v>
      </c>
      <c r="Y73" s="327">
        <v>-121918.34471526794</v>
      </c>
      <c r="Z73" s="327">
        <v>-110616.53583040283</v>
      </c>
      <c r="AA73" s="327">
        <v>-115609.11406874127</v>
      </c>
      <c r="AB73" s="807">
        <v>-115431.59583816068</v>
      </c>
      <c r="AC73" s="327">
        <v>-112162.03767854258</v>
      </c>
      <c r="AD73" s="327">
        <v>-115608.97234409656</v>
      </c>
      <c r="AE73" s="336"/>
    </row>
    <row r="74" spans="1:31" outlineLevel="1" x14ac:dyDescent="0.25">
      <c r="A74" s="108"/>
      <c r="B74" s="110"/>
      <c r="C74" s="98"/>
      <c r="D74" s="107"/>
      <c r="E74" s="294" t="str">
        <f xml:space="preserve"> 'FS Sem'!E51</f>
        <v>Senior debt principal repayment</v>
      </c>
      <c r="F74" s="294">
        <f xml:space="preserve"> 'FS Sem'!F$51</f>
        <v>0</v>
      </c>
      <c r="G74" s="294" t="str">
        <f xml:space="preserve"> 'FS Sem'!G$51</f>
        <v>$ 000s</v>
      </c>
      <c r="H74" s="294">
        <f xml:space="preserve"> 'FS Sem'!H$51</f>
        <v>-257133.21698628771</v>
      </c>
      <c r="I74" s="325"/>
      <c r="J74" s="362" t="str">
        <f xml:space="preserve"> IF(ABS(K74) &gt; TRK_TOL, "tu", "vw")</f>
        <v>tu</v>
      </c>
      <c r="K74" s="195">
        <f xml:space="preserve"> H74 - INDEX(M74:AE74, $J$5)</f>
        <v>-7446.0658481554128</v>
      </c>
      <c r="L74" s="319">
        <f xml:space="preserve"> IF(ABS(K74) &gt; TRK_TOL, IF(INDEX(M74:AE74, $J$5) = 0, 0, H74 / INDEX(M74:AE74, $J$5) - 1), 0)</f>
        <v>2.9821581984553536E-2</v>
      </c>
      <c r="M74" s="336"/>
      <c r="N74" s="327">
        <v>-254027.51108528435</v>
      </c>
      <c r="O74" s="327">
        <v>-257133.25634152684</v>
      </c>
      <c r="P74" s="327">
        <v>-269424.96931411291</v>
      </c>
      <c r="Q74" s="327">
        <v>-247267.71335213882</v>
      </c>
      <c r="R74" s="327">
        <v>-257133.15112814162</v>
      </c>
      <c r="S74" s="327">
        <v>-259119.21059068292</v>
      </c>
      <c r="T74" s="327">
        <v>-258052.6962794193</v>
      </c>
      <c r="U74" s="327">
        <v>-252999.22976424627</v>
      </c>
      <c r="V74" s="327">
        <v>-274369.7884178487</v>
      </c>
      <c r="W74" s="327">
        <v>-257133.45959213717</v>
      </c>
      <c r="X74" s="327">
        <v>-256677.20442321838</v>
      </c>
      <c r="Y74" s="327">
        <v>-270761.46222596173</v>
      </c>
      <c r="Z74" s="327">
        <v>-246348.75817746404</v>
      </c>
      <c r="AA74" s="327">
        <v>-257133.07918687054</v>
      </c>
      <c r="AB74" s="807">
        <v>-256749.62733881094</v>
      </c>
      <c r="AC74" s="327">
        <v>-249687.15113813229</v>
      </c>
      <c r="AD74" s="327">
        <v>-257132.773048862</v>
      </c>
      <c r="AE74" s="336"/>
    </row>
    <row r="75" spans="1:31" outlineLevel="1" x14ac:dyDescent="0.25">
      <c r="A75" s="108"/>
      <c r="B75" s="110"/>
      <c r="C75" s="98"/>
      <c r="D75" s="107"/>
      <c r="E75" s="214" t="str">
        <f xml:space="preserve"> 'FS Sem'!E52</f>
        <v>Cashflow available for DSRA</v>
      </c>
      <c r="F75" s="214">
        <f xml:space="preserve"> 'FS Sem'!F$52</f>
        <v>0</v>
      </c>
      <c r="G75" s="214" t="str">
        <f xml:space="preserve"> 'FS Sem'!G$52</f>
        <v>$ 000s</v>
      </c>
      <c r="H75" s="214">
        <f xml:space="preserve"> 'FS Sem'!H$52</f>
        <v>229604.16347982964</v>
      </c>
      <c r="I75" s="367"/>
      <c r="J75" s="364" t="str">
        <f t="shared" ref="J75" si="15" xml:space="preserve"> IF(ABS(K75) &gt; TRK_TOL, "tu", "vw")</f>
        <v>tu</v>
      </c>
      <c r="K75" s="331">
        <f xml:space="preserve"> H75 - INDEX(M75:AE75, $J$5)</f>
        <v>2038.1331049523433</v>
      </c>
      <c r="L75" s="332">
        <f xml:space="preserve"> IF(ABS(K75) &gt; TRK_TOL, IF(INDEX(M75:AE75, $J$5) = 0, 0, H75 / INDEX(M75:AE75, $J$5) - 1), 0)</f>
        <v>8.9562273490242372E-3</v>
      </c>
      <c r="M75" s="333"/>
      <c r="N75" s="334">
        <v>231707.38268020068</v>
      </c>
      <c r="O75" s="334">
        <v>229604.14481022782</v>
      </c>
      <c r="P75" s="334">
        <v>200146.56645907564</v>
      </c>
      <c r="Q75" s="334">
        <v>225257.5412637027</v>
      </c>
      <c r="R75" s="334">
        <v>229604.25166848363</v>
      </c>
      <c r="S75" s="334">
        <v>209095.66045873176</v>
      </c>
      <c r="T75" s="334">
        <v>230318.25993629149</v>
      </c>
      <c r="U75" s="334">
        <v>230726.24529384015</v>
      </c>
      <c r="V75" s="334">
        <v>235433.59443646536</v>
      </c>
      <c r="W75" s="334">
        <v>229603.89081235116</v>
      </c>
      <c r="X75" s="334">
        <v>229345.68272206374</v>
      </c>
      <c r="Y75" s="334">
        <v>240204.79888430319</v>
      </c>
      <c r="Z75" s="334">
        <v>224380.43962939907</v>
      </c>
      <c r="AA75" s="334">
        <v>229604.22212361163</v>
      </c>
      <c r="AB75" s="808">
        <v>229396.8604219828</v>
      </c>
      <c r="AC75" s="334">
        <v>227566.0303748773</v>
      </c>
      <c r="AD75" s="334">
        <v>229604.61784381073</v>
      </c>
      <c r="AE75" s="333"/>
    </row>
    <row r="76" spans="1:31" outlineLevel="1" x14ac:dyDescent="0.25">
      <c r="A76" s="108"/>
      <c r="B76" s="110"/>
      <c r="C76" s="98"/>
      <c r="D76" s="107"/>
      <c r="E76" s="240"/>
      <c r="F76" s="240"/>
      <c r="G76" s="240"/>
      <c r="H76" s="240"/>
      <c r="I76" s="325"/>
      <c r="J76" s="362"/>
      <c r="K76" s="195"/>
      <c r="L76" s="319"/>
      <c r="M76" s="336"/>
      <c r="N76" s="327"/>
      <c r="O76" s="327"/>
      <c r="P76" s="327"/>
      <c r="Q76" s="327"/>
      <c r="R76" s="327"/>
      <c r="S76" s="327"/>
      <c r="T76" s="327"/>
      <c r="U76" s="327"/>
      <c r="V76" s="327"/>
      <c r="W76" s="327"/>
      <c r="X76" s="327"/>
      <c r="Y76" s="327"/>
      <c r="Z76" s="327"/>
      <c r="AA76" s="327"/>
      <c r="AB76" s="807"/>
      <c r="AC76" s="327"/>
      <c r="AD76" s="327"/>
      <c r="AE76" s="336"/>
    </row>
    <row r="77" spans="1:31" outlineLevel="1" x14ac:dyDescent="0.25">
      <c r="A77" s="108"/>
      <c r="B77" s="110"/>
      <c r="C77" s="98"/>
      <c r="D77" s="107"/>
      <c r="E77" s="294" t="str">
        <f xml:space="preserve"> 'FS Sem'!E54</f>
        <v>DSRA deposit</v>
      </c>
      <c r="F77" s="294">
        <f xml:space="preserve"> 'FS Sem'!F54</f>
        <v>0</v>
      </c>
      <c r="G77" s="294" t="str">
        <f xml:space="preserve"> 'FS Sem'!G54</f>
        <v>$ 000s</v>
      </c>
      <c r="H77" s="294">
        <f xml:space="preserve"> 'FS Sem'!H54</f>
        <v>0</v>
      </c>
      <c r="I77" s="325"/>
      <c r="J77" s="362" t="str">
        <f xml:space="preserve"> IF(ABS(K77) &gt; TRK_TOL, "tu", "vw")</f>
        <v>vw</v>
      </c>
      <c r="K77" s="195">
        <f xml:space="preserve"> H77 - INDEX(M77:AE77, $J$5)</f>
        <v>0</v>
      </c>
      <c r="L77" s="319">
        <f xml:space="preserve"> IF(ABS(K77) &gt; TRK_TOL, IF(INDEX(M77:AE77, $J$5) = 0, 0, H77 / INDEX(M77:AE77, $J$5) - 1), 0)</f>
        <v>0</v>
      </c>
      <c r="M77" s="336"/>
      <c r="N77" s="327">
        <v>0</v>
      </c>
      <c r="O77" s="327">
        <v>0</v>
      </c>
      <c r="P77" s="327">
        <v>0</v>
      </c>
      <c r="Q77" s="327">
        <v>0</v>
      </c>
      <c r="R77" s="327">
        <v>0</v>
      </c>
      <c r="S77" s="327">
        <v>0</v>
      </c>
      <c r="T77" s="327">
        <v>0</v>
      </c>
      <c r="U77" s="327">
        <v>0</v>
      </c>
      <c r="V77" s="327">
        <v>0</v>
      </c>
      <c r="W77" s="327">
        <v>0</v>
      </c>
      <c r="X77" s="327">
        <v>0</v>
      </c>
      <c r="Y77" s="327">
        <v>0</v>
      </c>
      <c r="Z77" s="327">
        <v>0</v>
      </c>
      <c r="AA77" s="327">
        <v>0</v>
      </c>
      <c r="AB77" s="807">
        <v>0</v>
      </c>
      <c r="AC77" s="327">
        <v>0</v>
      </c>
      <c r="AD77" s="327">
        <v>0</v>
      </c>
      <c r="AE77" s="336"/>
    </row>
    <row r="78" spans="1:31" outlineLevel="1" x14ac:dyDescent="0.25">
      <c r="A78" s="108"/>
      <c r="B78" s="110"/>
      <c r="C78" s="98"/>
      <c r="D78" s="107"/>
      <c r="E78" s="294" t="str">
        <f xml:space="preserve"> 'FS Sem'!E55</f>
        <v>DSRA withdrawal</v>
      </c>
      <c r="F78" s="294">
        <f xml:space="preserve"> 'FS Sem'!F55</f>
        <v>0</v>
      </c>
      <c r="G78" s="294" t="str">
        <f xml:space="preserve"> 'FS Sem'!G55</f>
        <v>$ 000s</v>
      </c>
      <c r="H78" s="294">
        <f xml:space="preserve"> 'FS Sem'!H55</f>
        <v>11772.218053613331</v>
      </c>
      <c r="I78" s="325"/>
      <c r="J78" s="362" t="str">
        <f xml:space="preserve"> IF(ABS(K78) &gt; TRK_TOL, "tu", "vw")</f>
        <v>tu</v>
      </c>
      <c r="K78" s="195">
        <f xml:space="preserve"> H78 - INDEX(M78:AE78, $J$5)</f>
        <v>325.2529999130129</v>
      </c>
      <c r="L78" s="319">
        <f xml:space="preserve"> IF(ABS(K78) &gt; TRK_TOL, IF(INDEX(M78:AE78, $J$5) = 0, 0, H78 / INDEX(M78:AE78, $J$5) - 1), 0)</f>
        <v>2.8413906951508805E-2</v>
      </c>
      <c r="M78" s="336"/>
      <c r="N78" s="327">
        <v>11636.557131221787</v>
      </c>
      <c r="O78" s="327">
        <v>11772.219772696913</v>
      </c>
      <c r="P78" s="327">
        <v>12350.700527967059</v>
      </c>
      <c r="Q78" s="327">
        <v>11341.281137650574</v>
      </c>
      <c r="R78" s="327">
        <v>11772.215176851281</v>
      </c>
      <c r="S78" s="327">
        <v>11490.939980075163</v>
      </c>
      <c r="T78" s="327">
        <v>11812.382001199563</v>
      </c>
      <c r="U78" s="327">
        <v>11591.640626071447</v>
      </c>
      <c r="V78" s="327">
        <v>12706.332064985232</v>
      </c>
      <c r="W78" s="327">
        <v>11772.22865102562</v>
      </c>
      <c r="X78" s="327">
        <v>11779.315570223673</v>
      </c>
      <c r="Y78" s="327">
        <v>12367.515991906399</v>
      </c>
      <c r="Z78" s="327">
        <v>11301.14008418272</v>
      </c>
      <c r="AA78" s="327">
        <v>11772.212034460235</v>
      </c>
      <c r="AB78" s="807">
        <v>11755.462408145351</v>
      </c>
      <c r="AC78" s="327">
        <v>11446.965053700318</v>
      </c>
      <c r="AD78" s="327">
        <v>11772.198661899311</v>
      </c>
      <c r="AE78" s="336"/>
    </row>
    <row r="79" spans="1:31" outlineLevel="1" x14ac:dyDescent="0.25">
      <c r="A79" s="108"/>
      <c r="B79" s="110"/>
      <c r="C79" s="98"/>
      <c r="D79" s="107"/>
      <c r="E79" s="544" t="str">
        <f xml:space="preserve"> 'FS Sem'!E56</f>
        <v>Cashflow available for equity bridge loan</v>
      </c>
      <c r="F79" s="544">
        <f xml:space="preserve"> 'FS Sem'!F56</f>
        <v>0</v>
      </c>
      <c r="G79" s="544" t="str">
        <f xml:space="preserve"> 'FS Sem'!G56</f>
        <v>$ 000s</v>
      </c>
      <c r="H79" s="544">
        <f xml:space="preserve"> 'FS Sem'!H56</f>
        <v>241376.38153344291</v>
      </c>
      <c r="I79" s="330"/>
      <c r="J79" s="364" t="str">
        <f t="shared" ref="J79" si="16" xml:space="preserve"> IF(ABS(K79) &gt; TRK_TOL, "tu", "vw")</f>
        <v>tu</v>
      </c>
      <c r="K79" s="331">
        <f xml:space="preserve"> H79 - INDEX(M79:AE79, $J$5)</f>
        <v>2363.3861048652325</v>
      </c>
      <c r="L79" s="332">
        <f xml:space="preserve"> IF(ABS(K79) &gt; TRK_TOL, IF(INDEX(M79:AE79, $J$5) = 0, 0, H79 / INDEX(M79:AE79, $J$5) - 1), 0)</f>
        <v>9.8881071325322978E-3</v>
      </c>
      <c r="M79" s="333"/>
      <c r="N79" s="334">
        <v>243343.93981142249</v>
      </c>
      <c r="O79" s="334">
        <v>241376.36458292478</v>
      </c>
      <c r="P79" s="334">
        <v>212497.26698704265</v>
      </c>
      <c r="Q79" s="334">
        <v>236598.82240135325</v>
      </c>
      <c r="R79" s="334">
        <v>241376.46684533494</v>
      </c>
      <c r="S79" s="334">
        <v>220586.60043880693</v>
      </c>
      <c r="T79" s="334">
        <v>242130.64193749111</v>
      </c>
      <c r="U79" s="334">
        <v>242317.88591991158</v>
      </c>
      <c r="V79" s="334">
        <v>248139.92650145059</v>
      </c>
      <c r="W79" s="334">
        <v>241376.11946337682</v>
      </c>
      <c r="X79" s="334">
        <v>241124.9982922874</v>
      </c>
      <c r="Y79" s="334">
        <v>252572.31487620968</v>
      </c>
      <c r="Z79" s="334">
        <v>235681.5797135818</v>
      </c>
      <c r="AA79" s="334">
        <v>241376.43415807185</v>
      </c>
      <c r="AB79" s="808">
        <v>241152.32283012813</v>
      </c>
      <c r="AC79" s="334">
        <v>239012.99542857768</v>
      </c>
      <c r="AD79" s="334">
        <v>241376.81650571007</v>
      </c>
      <c r="AE79" s="333"/>
    </row>
    <row r="80" spans="1:31" outlineLevel="1" x14ac:dyDescent="0.25">
      <c r="A80" s="108"/>
      <c r="B80" s="110"/>
      <c r="C80" s="98"/>
      <c r="D80" s="107"/>
      <c r="E80" s="240"/>
      <c r="F80" s="240"/>
      <c r="G80" s="240"/>
      <c r="H80" s="240"/>
      <c r="I80" s="325"/>
      <c r="J80" s="362"/>
      <c r="K80" s="195"/>
      <c r="L80" s="319"/>
      <c r="M80" s="336"/>
      <c r="N80" s="327"/>
      <c r="O80" s="327"/>
      <c r="P80" s="327"/>
      <c r="Q80" s="327"/>
      <c r="R80" s="327"/>
      <c r="S80" s="327"/>
      <c r="T80" s="327"/>
      <c r="U80" s="327"/>
      <c r="V80" s="327"/>
      <c r="W80" s="327"/>
      <c r="X80" s="327"/>
      <c r="Y80" s="327"/>
      <c r="Z80" s="327"/>
      <c r="AA80" s="327"/>
      <c r="AB80" s="807"/>
      <c r="AC80" s="327"/>
      <c r="AD80" s="327"/>
      <c r="AE80" s="336"/>
    </row>
    <row r="81" spans="1:31" outlineLevel="1" x14ac:dyDescent="0.25">
      <c r="A81" s="108"/>
      <c r="B81" s="110"/>
      <c r="C81" s="98"/>
      <c r="D81" s="107"/>
      <c r="E81" s="294" t="str">
        <f xml:space="preserve"> 'FS Sem'!E58</f>
        <v>Equity bridge interest</v>
      </c>
      <c r="F81" s="294">
        <f xml:space="preserve"> 'FS Sem'!F58</f>
        <v>0</v>
      </c>
      <c r="G81" s="294" t="str">
        <f xml:space="preserve"> 'FS Sem'!G58</f>
        <v>$ 000s</v>
      </c>
      <c r="H81" s="294">
        <f xml:space="preserve"> 'FS Sem'!H58</f>
        <v>0</v>
      </c>
      <c r="I81" s="325"/>
      <c r="J81" s="362" t="str">
        <f xml:space="preserve"> IF(ABS(K81) &gt; TRK_TOL, "tu", "vw")</f>
        <v>vw</v>
      </c>
      <c r="K81" s="195">
        <f xml:space="preserve"> H81 - INDEX(M81:AE81, $J$5)</f>
        <v>0</v>
      </c>
      <c r="L81" s="319">
        <f xml:space="preserve"> IF(ABS(K81) &gt; TRK_TOL, IF(INDEX(M81:AE81, $J$5) = 0, 0, H81 / INDEX(M81:AE81, $J$5) - 1), 0)</f>
        <v>0</v>
      </c>
      <c r="M81" s="336"/>
      <c r="N81" s="327">
        <v>0</v>
      </c>
      <c r="O81" s="327">
        <v>0</v>
      </c>
      <c r="P81" s="327">
        <v>0</v>
      </c>
      <c r="Q81" s="327">
        <v>0</v>
      </c>
      <c r="R81" s="327">
        <v>0</v>
      </c>
      <c r="S81" s="327">
        <v>0</v>
      </c>
      <c r="T81" s="327">
        <v>0</v>
      </c>
      <c r="U81" s="327">
        <v>0</v>
      </c>
      <c r="V81" s="327">
        <v>0</v>
      </c>
      <c r="W81" s="327">
        <v>0</v>
      </c>
      <c r="X81" s="327">
        <v>0</v>
      </c>
      <c r="Y81" s="327">
        <v>0</v>
      </c>
      <c r="Z81" s="327">
        <v>-8400.5420557879079</v>
      </c>
      <c r="AA81" s="327">
        <v>0</v>
      </c>
      <c r="AB81" s="807">
        <v>0</v>
      </c>
      <c r="AC81" s="327">
        <v>0</v>
      </c>
      <c r="AD81" s="327">
        <v>0</v>
      </c>
      <c r="AE81" s="336"/>
    </row>
    <row r="82" spans="1:31" outlineLevel="1" x14ac:dyDescent="0.25">
      <c r="A82" s="108"/>
      <c r="B82" s="110"/>
      <c r="C82" s="98"/>
      <c r="D82" s="107"/>
      <c r="E82" s="544" t="str">
        <f xml:space="preserve"> 'FS Sem'!E59</f>
        <v>Cashflow available for shareholder loan</v>
      </c>
      <c r="F82" s="544">
        <f xml:space="preserve"> 'FS Sem'!F59</f>
        <v>0</v>
      </c>
      <c r="G82" s="544" t="str">
        <f xml:space="preserve"> 'FS Sem'!G59</f>
        <v>$ 000s</v>
      </c>
      <c r="H82" s="544">
        <f xml:space="preserve"> 'FS Sem'!H59</f>
        <v>241376.38153344291</v>
      </c>
      <c r="I82" s="330"/>
      <c r="J82" s="364" t="str">
        <f t="shared" ref="J82" si="17" xml:space="preserve"> IF(ABS(K82) &gt; TRK_TOL, "tu", "vw")</f>
        <v>tu</v>
      </c>
      <c r="K82" s="331">
        <f xml:space="preserve"> H82 - INDEX(M82:AE82, $J$5)</f>
        <v>2363.3861048652325</v>
      </c>
      <c r="L82" s="332">
        <f xml:space="preserve"> IF(ABS(K82) &gt; TRK_TOL, IF(INDEX(M82:AE82, $J$5) = 0, 0, H82 / INDEX(M82:AE82, $J$5) - 1), 0)</f>
        <v>9.8881071325322978E-3</v>
      </c>
      <c r="M82" s="333"/>
      <c r="N82" s="334">
        <v>243343.93981142249</v>
      </c>
      <c r="O82" s="334">
        <v>241376.36458292478</v>
      </c>
      <c r="P82" s="334">
        <v>212497.26698704265</v>
      </c>
      <c r="Q82" s="334">
        <v>236598.82240135325</v>
      </c>
      <c r="R82" s="334">
        <v>241376.46684533494</v>
      </c>
      <c r="S82" s="334">
        <v>220586.60043880693</v>
      </c>
      <c r="T82" s="334">
        <v>242130.64193749111</v>
      </c>
      <c r="U82" s="334">
        <v>242317.88591991158</v>
      </c>
      <c r="V82" s="334">
        <v>248139.92650145059</v>
      </c>
      <c r="W82" s="334">
        <v>241376.11946337682</v>
      </c>
      <c r="X82" s="334">
        <v>241124.9982922874</v>
      </c>
      <c r="Y82" s="334">
        <v>252572.31487620968</v>
      </c>
      <c r="Z82" s="334">
        <v>227281.03765779387</v>
      </c>
      <c r="AA82" s="334">
        <v>241376.43415807185</v>
      </c>
      <c r="AB82" s="808">
        <v>241152.32283012813</v>
      </c>
      <c r="AC82" s="334">
        <v>239012.99542857768</v>
      </c>
      <c r="AD82" s="334">
        <v>241376.81650571007</v>
      </c>
      <c r="AE82" s="333"/>
    </row>
    <row r="83" spans="1:31" outlineLevel="1" x14ac:dyDescent="0.25">
      <c r="A83" s="108"/>
      <c r="B83" s="110"/>
      <c r="C83" s="98"/>
      <c r="D83" s="107"/>
      <c r="E83" s="240"/>
      <c r="F83" s="240"/>
      <c r="G83" s="240"/>
      <c r="H83" s="240"/>
      <c r="I83" s="325"/>
      <c r="J83" s="362"/>
      <c r="K83" s="195"/>
      <c r="L83" s="319"/>
      <c r="M83" s="336"/>
      <c r="N83" s="327"/>
      <c r="O83" s="327"/>
      <c r="P83" s="327"/>
      <c r="Q83" s="327"/>
      <c r="R83" s="327"/>
      <c r="S83" s="327"/>
      <c r="T83" s="327"/>
      <c r="U83" s="327"/>
      <c r="V83" s="327"/>
      <c r="W83" s="327"/>
      <c r="X83" s="327"/>
      <c r="Y83" s="327"/>
      <c r="Z83" s="327"/>
      <c r="AA83" s="327"/>
      <c r="AB83" s="807"/>
      <c r="AC83" s="327"/>
      <c r="AD83" s="327"/>
      <c r="AE83" s="336"/>
    </row>
    <row r="84" spans="1:31" outlineLevel="1" x14ac:dyDescent="0.25">
      <c r="A84" s="108"/>
      <c r="B84" s="110"/>
      <c r="C84" s="98"/>
      <c r="D84" s="107"/>
      <c r="E84" s="294" t="str">
        <f xml:space="preserve"> 'FS Sem'!E61</f>
        <v>Shareholder loan interest paid</v>
      </c>
      <c r="F84" s="294">
        <f xml:space="preserve"> 'FS Sem'!F61</f>
        <v>0</v>
      </c>
      <c r="G84" s="294" t="str">
        <f xml:space="preserve"> 'FS Sem'!G61</f>
        <v>$ 000s</v>
      </c>
      <c r="H84" s="294">
        <f xml:space="preserve"> 'FS Sem'!H61</f>
        <v>-125351.89588671888</v>
      </c>
      <c r="I84" s="325"/>
      <c r="J84" s="362" t="str">
        <f xml:space="preserve"> IF(ABS(K84) &gt; TRK_TOL, "tu", "vw")</f>
        <v>tu</v>
      </c>
      <c r="K84" s="195">
        <f xml:space="preserve"> H84 - INDEX(M84:AE84, $J$5)</f>
        <v>37958.636061672907</v>
      </c>
      <c r="L84" s="319">
        <f xml:space="preserve"> IF(ABS(K84) &gt; TRK_TOL, IF(INDEX(M84:AE84, $J$5) = 0, 0, H84 / INDEX(M84:AE84, $J$5) - 1), 0)</f>
        <v>-0.23243226023945796</v>
      </c>
      <c r="M84" s="336"/>
      <c r="N84" s="327">
        <v>-150619.05831797671</v>
      </c>
      <c r="O84" s="327">
        <v>-125351.70982454834</v>
      </c>
      <c r="P84" s="327">
        <v>-129352.77615382627</v>
      </c>
      <c r="Q84" s="327">
        <v>-169083.42407686851</v>
      </c>
      <c r="R84" s="327">
        <v>-125352.04050921054</v>
      </c>
      <c r="S84" s="327">
        <v>-126665.8569992936</v>
      </c>
      <c r="T84" s="327">
        <v>-125244.8564039793</v>
      </c>
      <c r="U84" s="327">
        <v>-153035.76497626354</v>
      </c>
      <c r="V84" s="327">
        <v>-54233.364166297615</v>
      </c>
      <c r="W84" s="327">
        <v>-125351.22933944792</v>
      </c>
      <c r="X84" s="327">
        <v>-127470.06492010066</v>
      </c>
      <c r="Y84" s="327">
        <v>-123893.04307943858</v>
      </c>
      <c r="Z84" s="327">
        <v>-135468.24951736297</v>
      </c>
      <c r="AA84" s="327">
        <v>-125352.52649264687</v>
      </c>
      <c r="AB84" s="807">
        <v>-125405.50152415401</v>
      </c>
      <c r="AC84" s="327">
        <v>-163310.53194839178</v>
      </c>
      <c r="AD84" s="327">
        <v>-125353.35192189638</v>
      </c>
      <c r="AE84" s="336"/>
    </row>
    <row r="85" spans="1:31" outlineLevel="1" x14ac:dyDescent="0.25">
      <c r="A85" s="108"/>
      <c r="B85" s="110"/>
      <c r="C85" s="98"/>
      <c r="D85" s="107"/>
      <c r="E85" s="294" t="str">
        <f xml:space="preserve"> 'FS Sem'!E62</f>
        <v>Shareholder loan principal repayment</v>
      </c>
      <c r="F85" s="294">
        <f xml:space="preserve"> 'FS Sem'!F62</f>
        <v>0</v>
      </c>
      <c r="G85" s="294" t="str">
        <f xml:space="preserve"> 'FS Sem'!G62</f>
        <v>$ 000s</v>
      </c>
      <c r="H85" s="294">
        <f xml:space="preserve"> 'FS Sem'!H62</f>
        <v>-93184.820885050518</v>
      </c>
      <c r="I85" s="325"/>
      <c r="J85" s="362" t="str">
        <f xml:space="preserve"> IF(ABS(K85) &gt; TRK_TOL, "tu", "vw")</f>
        <v>tu</v>
      </c>
      <c r="K85" s="195">
        <f xml:space="preserve"> H85 - INDEX(M85:AE85, $J$5)</f>
        <v>-17582.357404864684</v>
      </c>
      <c r="L85" s="319">
        <f xml:space="preserve"> IF(ABS(K85) &gt; TRK_TOL, IF(INDEX(M85:AE85, $J$5) = 0, 0, H85 / INDEX(M85:AE85, $J$5) - 1), 0)</f>
        <v>0.23256328690232064</v>
      </c>
      <c r="M85" s="336"/>
      <c r="N85" s="327">
        <v>-92624.881493445777</v>
      </c>
      <c r="O85" s="327">
        <v>-93184.785539446675</v>
      </c>
      <c r="P85" s="327">
        <v>-83044.490833216405</v>
      </c>
      <c r="Q85" s="327">
        <v>-67415.398324484762</v>
      </c>
      <c r="R85" s="327">
        <v>-93184.880558283476</v>
      </c>
      <c r="S85" s="327">
        <v>-90832.6173580178</v>
      </c>
      <c r="T85" s="327">
        <v>-93385.384234561818</v>
      </c>
      <c r="U85" s="327">
        <v>-89182.120943648129</v>
      </c>
      <c r="V85" s="327">
        <v>-76816.900290797174</v>
      </c>
      <c r="W85" s="327">
        <v>-93184.601168491703</v>
      </c>
      <c r="X85" s="327">
        <v>-93627.526955539623</v>
      </c>
      <c r="Y85" s="327">
        <v>-96132.912605214296</v>
      </c>
      <c r="Z85" s="327">
        <v>-90791.079630626991</v>
      </c>
      <c r="AA85" s="327">
        <v>-93184.939179844951</v>
      </c>
      <c r="AB85" s="807">
        <v>-93104.159237175525</v>
      </c>
      <c r="AC85" s="327">
        <v>-75602.463480185834</v>
      </c>
      <c r="AD85" s="327">
        <v>-93185.215187674767</v>
      </c>
      <c r="AE85" s="336"/>
    </row>
    <row r="86" spans="1:31" outlineLevel="1" x14ac:dyDescent="0.25">
      <c r="A86" s="108"/>
      <c r="B86" s="110"/>
      <c r="C86" s="98"/>
      <c r="D86" s="107"/>
      <c r="E86" s="544" t="str">
        <f xml:space="preserve"> 'FS Sem'!E63</f>
        <v>Cashflow available for share capital redemption</v>
      </c>
      <c r="F86" s="544">
        <f xml:space="preserve"> 'FS Sem'!F63</f>
        <v>0</v>
      </c>
      <c r="G86" s="544" t="str">
        <f xml:space="preserve"> 'FS Sem'!G63</f>
        <v>$ 000s</v>
      </c>
      <c r="H86" s="544">
        <f xml:space="preserve"> 'FS Sem'!H63</f>
        <v>22839.664761673637</v>
      </c>
      <c r="I86" s="330"/>
      <c r="J86" s="364" t="str">
        <f t="shared" ref="J86" si="18" xml:space="preserve"> IF(ABS(K86) &gt; TRK_TOL, "tu", "vw")</f>
        <v>tu</v>
      </c>
      <c r="K86" s="331">
        <f xml:space="preserve"> H86 - INDEX(M86:AE86, $J$5)</f>
        <v>22739.664761673637</v>
      </c>
      <c r="L86" s="332">
        <f xml:space="preserve"> IF(ABS(K86) &gt; TRK_TOL, IF(INDEX(M86:AE86, $J$5) = 0, 0, H86 / INDEX(M86:AE86, $J$5) - 1), 0)</f>
        <v>227.39664761673637</v>
      </c>
      <c r="M86" s="333"/>
      <c r="N86" s="334">
        <v>100</v>
      </c>
      <c r="O86" s="334">
        <v>22839.869218929751</v>
      </c>
      <c r="P86" s="334">
        <v>100</v>
      </c>
      <c r="Q86" s="334">
        <v>100</v>
      </c>
      <c r="R86" s="334">
        <v>22839.545777840925</v>
      </c>
      <c r="S86" s="334">
        <v>3088.1260814955895</v>
      </c>
      <c r="T86" s="334">
        <v>23500.401298949975</v>
      </c>
      <c r="U86" s="334">
        <v>100</v>
      </c>
      <c r="V86" s="334">
        <v>117089.66204435582</v>
      </c>
      <c r="W86" s="334">
        <v>22840.288955437223</v>
      </c>
      <c r="X86" s="334">
        <v>20027.406416647136</v>
      </c>
      <c r="Y86" s="334">
        <v>32546.359191556774</v>
      </c>
      <c r="Z86" s="334">
        <v>1021.7085098038951</v>
      </c>
      <c r="AA86" s="334">
        <v>22838.968485580066</v>
      </c>
      <c r="AB86" s="808">
        <v>22642.662068798563</v>
      </c>
      <c r="AC86" s="334">
        <v>100</v>
      </c>
      <c r="AD86" s="334">
        <v>22838.24939613889</v>
      </c>
      <c r="AE86" s="333"/>
    </row>
    <row r="87" spans="1:31" outlineLevel="1" x14ac:dyDescent="0.25">
      <c r="A87" s="108"/>
      <c r="B87" s="110"/>
      <c r="C87" s="98"/>
      <c r="D87" s="107"/>
      <c r="E87" s="240"/>
      <c r="F87" s="240"/>
      <c r="G87" s="240"/>
      <c r="H87" s="240"/>
      <c r="I87" s="325"/>
      <c r="J87" s="362"/>
      <c r="K87" s="195"/>
      <c r="L87" s="319"/>
      <c r="M87" s="336"/>
      <c r="N87" s="327"/>
      <c r="O87" s="327"/>
      <c r="P87" s="327"/>
      <c r="Q87" s="327"/>
      <c r="R87" s="327"/>
      <c r="S87" s="327"/>
      <c r="T87" s="327"/>
      <c r="U87" s="327"/>
      <c r="V87" s="327"/>
      <c r="W87" s="327"/>
      <c r="X87" s="327"/>
      <c r="Y87" s="327"/>
      <c r="Z87" s="327"/>
      <c r="AA87" s="327"/>
      <c r="AB87" s="807"/>
      <c r="AC87" s="327"/>
      <c r="AD87" s="327"/>
      <c r="AE87" s="336"/>
    </row>
    <row r="88" spans="1:31" outlineLevel="1" x14ac:dyDescent="0.25">
      <c r="A88" s="108"/>
      <c r="B88" s="110"/>
      <c r="C88" s="117"/>
      <c r="D88" s="107"/>
      <c r="E88" s="294" t="str">
        <f xml:space="preserve"> 'FS Sem'!E65</f>
        <v>Share capital redemption</v>
      </c>
      <c r="F88" s="294">
        <f xml:space="preserve"> 'FS Sem'!F$65</f>
        <v>0</v>
      </c>
      <c r="G88" s="294" t="str">
        <f xml:space="preserve"> 'FS Sem'!G$65</f>
        <v>$ 000s</v>
      </c>
      <c r="H88" s="294">
        <f xml:space="preserve"> 'FS Sem'!H$65</f>
        <v>-100</v>
      </c>
      <c r="I88" s="325"/>
      <c r="J88" s="365" t="str">
        <f xml:space="preserve"> IF(ABS(K88) &gt; TRK_TOL, "tu", "vw")</f>
        <v>vw</v>
      </c>
      <c r="K88" s="195">
        <f xml:space="preserve"> H88 - INDEX(M88:AE88, $J$5)</f>
        <v>0</v>
      </c>
      <c r="L88" s="319">
        <f xml:space="preserve"> IF(ABS(K88) &gt; TRK_TOL, IF(INDEX(M88:AE88, $J$5) = 0, 0, H88 / INDEX(M88:AE88, $J$5) - 1), 0)</f>
        <v>0</v>
      </c>
      <c r="M88" s="337"/>
      <c r="N88" s="327">
        <v>-100</v>
      </c>
      <c r="O88" s="327">
        <v>-100</v>
      </c>
      <c r="P88" s="327">
        <v>-100</v>
      </c>
      <c r="Q88" s="327">
        <v>-100</v>
      </c>
      <c r="R88" s="327">
        <v>-100</v>
      </c>
      <c r="S88" s="327">
        <v>-100</v>
      </c>
      <c r="T88" s="327">
        <v>-100</v>
      </c>
      <c r="U88" s="327">
        <v>-100</v>
      </c>
      <c r="V88" s="327">
        <v>-100</v>
      </c>
      <c r="W88" s="327">
        <v>-100</v>
      </c>
      <c r="X88" s="327">
        <v>-100</v>
      </c>
      <c r="Y88" s="327">
        <v>-100</v>
      </c>
      <c r="Z88" s="327">
        <v>-100</v>
      </c>
      <c r="AA88" s="327">
        <v>-100</v>
      </c>
      <c r="AB88" s="807">
        <v>-100</v>
      </c>
      <c r="AC88" s="327">
        <v>-100</v>
      </c>
      <c r="AD88" s="327">
        <v>-100</v>
      </c>
      <c r="AE88" s="337"/>
    </row>
    <row r="89" spans="1:31" outlineLevel="1" x14ac:dyDescent="0.25">
      <c r="A89" s="108"/>
      <c r="B89" s="110"/>
      <c r="C89" s="117"/>
      <c r="D89" s="107"/>
      <c r="E89" s="214" t="str">
        <f xml:space="preserve"> 'FS Sem'!E66</f>
        <v>Cash flow available for dividends</v>
      </c>
      <c r="F89" s="214">
        <f xml:space="preserve"> 'FS Sem'!F$66</f>
        <v>0</v>
      </c>
      <c r="G89" s="214" t="str">
        <f xml:space="preserve"> 'FS Sem'!G$66</f>
        <v>$ 000s</v>
      </c>
      <c r="H89" s="214">
        <f xml:space="preserve"> 'FS Sem'!H$66</f>
        <v>22739.664761673637</v>
      </c>
      <c r="I89" s="367"/>
      <c r="J89" s="364" t="str">
        <f t="shared" ref="J89" si="19" xml:space="preserve"> IF(ABS(K89) &gt; TRK_TOL, "tu", "vw")</f>
        <v>tu</v>
      </c>
      <c r="K89" s="331">
        <f xml:space="preserve"> H89 - INDEX(M89:AE89, $J$5)</f>
        <v>22739.664761673637</v>
      </c>
      <c r="L89" s="332">
        <f xml:space="preserve"> IF(ABS(K89) &gt; TRK_TOL, IF(INDEX(M89:AE89, $J$5) = 0, 0, H89 / INDEX(M89:AE89, $J$5) - 1), 0)</f>
        <v>0</v>
      </c>
      <c r="M89" s="333"/>
      <c r="N89" s="334">
        <v>0</v>
      </c>
      <c r="O89" s="334">
        <v>22739.869218929751</v>
      </c>
      <c r="P89" s="334">
        <v>0</v>
      </c>
      <c r="Q89" s="334">
        <v>0</v>
      </c>
      <c r="R89" s="334">
        <v>22739.545777840925</v>
      </c>
      <c r="S89" s="334">
        <v>2988.1260814955895</v>
      </c>
      <c r="T89" s="334">
        <v>23400.401298949975</v>
      </c>
      <c r="U89" s="334">
        <v>0</v>
      </c>
      <c r="V89" s="334">
        <v>116989.66204435582</v>
      </c>
      <c r="W89" s="334">
        <v>22740.288955437223</v>
      </c>
      <c r="X89" s="334">
        <v>19927.406416647136</v>
      </c>
      <c r="Y89" s="334">
        <v>32446.359191556774</v>
      </c>
      <c r="Z89" s="334">
        <v>921.70850980389514</v>
      </c>
      <c r="AA89" s="334">
        <v>22738.968485580066</v>
      </c>
      <c r="AB89" s="808">
        <v>22542.662068798563</v>
      </c>
      <c r="AC89" s="334">
        <v>0</v>
      </c>
      <c r="AD89" s="334">
        <v>22738.24939613889</v>
      </c>
      <c r="AE89" s="333"/>
    </row>
    <row r="90" spans="1:31" outlineLevel="1" x14ac:dyDescent="0.25">
      <c r="A90" s="108"/>
      <c r="B90" s="110"/>
      <c r="C90" s="117"/>
      <c r="D90" s="107"/>
      <c r="E90" s="240"/>
      <c r="F90" s="240"/>
      <c r="G90" s="240"/>
      <c r="H90" s="240"/>
      <c r="I90" s="325"/>
      <c r="J90" s="365"/>
      <c r="K90" s="195"/>
      <c r="L90" s="319"/>
      <c r="M90" s="337"/>
      <c r="N90" s="327"/>
      <c r="O90" s="327"/>
      <c r="P90" s="327"/>
      <c r="Q90" s="327"/>
      <c r="R90" s="327"/>
      <c r="S90" s="327"/>
      <c r="T90" s="327"/>
      <c r="U90" s="327"/>
      <c r="V90" s="327"/>
      <c r="W90" s="327"/>
      <c r="X90" s="327"/>
      <c r="Y90" s="327"/>
      <c r="Z90" s="327"/>
      <c r="AA90" s="327"/>
      <c r="AB90" s="807"/>
      <c r="AC90" s="327"/>
      <c r="AD90" s="327"/>
      <c r="AE90" s="337"/>
    </row>
    <row r="91" spans="1:31" outlineLevel="1" x14ac:dyDescent="0.25">
      <c r="A91" s="108"/>
      <c r="B91" s="110"/>
      <c r="C91" s="117"/>
      <c r="D91" s="107"/>
      <c r="E91" s="294" t="str">
        <f xml:space="preserve"> 'FS Sem'!E68</f>
        <v>Dividends paid</v>
      </c>
      <c r="F91" s="294">
        <f xml:space="preserve"> 'FS Sem'!F$68</f>
        <v>0</v>
      </c>
      <c r="G91" s="294" t="str">
        <f xml:space="preserve"> 'FS Sem'!G$68</f>
        <v>$ 000s</v>
      </c>
      <c r="H91" s="294">
        <f xml:space="preserve"> 'FS Sem'!H$68</f>
        <v>-22739.664761673557</v>
      </c>
      <c r="I91" s="325"/>
      <c r="J91" s="365" t="str">
        <f xml:space="preserve"> IF(ABS(K91) &gt; TRK_TOL, "tu", "vw")</f>
        <v>tu</v>
      </c>
      <c r="K91" s="195">
        <f xml:space="preserve"> H91 - INDEX(M91:AE91, $J$5)</f>
        <v>-22739.664761673557</v>
      </c>
      <c r="L91" s="319">
        <f xml:space="preserve"> IF(ABS(K91) &gt; TRK_TOL, IF(INDEX(M91:AE91, $J$5) = 0, 0, H91 / INDEX(M91:AE91, $J$5) - 1), 0)</f>
        <v>0</v>
      </c>
      <c r="M91" s="337"/>
      <c r="N91" s="327">
        <v>0</v>
      </c>
      <c r="O91" s="327">
        <v>-22739.869218929729</v>
      </c>
      <c r="P91" s="327">
        <v>0</v>
      </c>
      <c r="Q91" s="327">
        <v>0</v>
      </c>
      <c r="R91" s="327">
        <v>-22739.545777840925</v>
      </c>
      <c r="S91" s="327">
        <v>-2988.1260814955895</v>
      </c>
      <c r="T91" s="327">
        <v>-23400.40129894975</v>
      </c>
      <c r="U91" s="327">
        <v>0</v>
      </c>
      <c r="V91" s="327">
        <v>-116989.66204435559</v>
      </c>
      <c r="W91" s="327">
        <v>-22740.288955437009</v>
      </c>
      <c r="X91" s="327">
        <v>-19927.406416647085</v>
      </c>
      <c r="Y91" s="327">
        <v>-32446.359191556709</v>
      </c>
      <c r="Z91" s="327">
        <v>-921.70850980389559</v>
      </c>
      <c r="AA91" s="327">
        <v>-22738.968485580066</v>
      </c>
      <c r="AB91" s="807">
        <v>-22542.662068798487</v>
      </c>
      <c r="AC91" s="327">
        <v>0</v>
      </c>
      <c r="AD91" s="327">
        <v>-22738.249396138737</v>
      </c>
      <c r="AE91" s="337"/>
    </row>
    <row r="92" spans="1:31" outlineLevel="1" x14ac:dyDescent="0.25">
      <c r="A92" s="108"/>
      <c r="B92" s="110"/>
      <c r="C92" s="117"/>
      <c r="D92" s="107"/>
      <c r="E92" s="214" t="str">
        <f xml:space="preserve"> 'FS Sem'!E69</f>
        <v>Net cash flow</v>
      </c>
      <c r="F92" s="214">
        <f xml:space="preserve"> 'FS Sem'!F$69</f>
        <v>0</v>
      </c>
      <c r="G92" s="214" t="str">
        <f xml:space="preserve"> 'FS Sem'!G$69</f>
        <v>$ 000s</v>
      </c>
      <c r="H92" s="214">
        <f xml:space="preserve"> 'FS Sem'!H$69</f>
        <v>8.0035533756017685E-11</v>
      </c>
      <c r="I92" s="330"/>
      <c r="J92" s="364" t="str">
        <f t="shared" ref="J92" si="20" xml:space="preserve"> IF(ABS(K92) &gt; TRK_TOL, "tu", "vw")</f>
        <v>vw</v>
      </c>
      <c r="K92" s="331">
        <f xml:space="preserve"> H92 - INDEX(M92:AE92, $J$5)</f>
        <v>8.0035533756017685E-11</v>
      </c>
      <c r="L92" s="332">
        <f xml:space="preserve"> IF(ABS(K92) &gt; TRK_TOL, IF(INDEX(M92:AE92, $J$5) = 0, 0, H92 / INDEX(M92:AE92, $J$5) - 1), 0)</f>
        <v>0</v>
      </c>
      <c r="M92" s="333"/>
      <c r="N92" s="334">
        <v>0</v>
      </c>
      <c r="O92" s="334">
        <v>2.1827872842550278E-11</v>
      </c>
      <c r="P92" s="334">
        <v>0</v>
      </c>
      <c r="Q92" s="334">
        <v>0</v>
      </c>
      <c r="R92" s="334">
        <v>0</v>
      </c>
      <c r="S92" s="334">
        <v>0</v>
      </c>
      <c r="T92" s="334">
        <v>2.2373569663614035E-10</v>
      </c>
      <c r="U92" s="334">
        <v>0</v>
      </c>
      <c r="V92" s="334">
        <v>2.3283064365386963E-10</v>
      </c>
      <c r="W92" s="334">
        <v>2.1282176021486521E-10</v>
      </c>
      <c r="X92" s="334">
        <v>5.0022208597511053E-11</v>
      </c>
      <c r="Y92" s="334">
        <v>6.3664629124104977E-11</v>
      </c>
      <c r="Z92" s="334">
        <v>0</v>
      </c>
      <c r="AA92" s="334">
        <v>0</v>
      </c>
      <c r="AB92" s="808">
        <v>7.7761797001585364E-11</v>
      </c>
      <c r="AC92" s="334">
        <v>0</v>
      </c>
      <c r="AD92" s="334">
        <v>1.4870238373987377E-10</v>
      </c>
      <c r="AE92" s="333"/>
    </row>
    <row r="93" spans="1:31" outlineLevel="1" x14ac:dyDescent="0.25">
      <c r="A93" s="108"/>
      <c r="B93" s="110"/>
      <c r="C93" s="107"/>
      <c r="D93" s="107"/>
      <c r="E93" s="325"/>
      <c r="F93" s="325"/>
      <c r="G93" s="325"/>
      <c r="H93" s="325"/>
      <c r="I93" s="325"/>
      <c r="J93" s="366"/>
      <c r="K93" s="339"/>
      <c r="L93" s="340"/>
      <c r="M93" s="337"/>
      <c r="N93" s="327"/>
      <c r="O93" s="327"/>
      <c r="P93" s="327"/>
      <c r="Q93" s="327"/>
      <c r="R93" s="327"/>
      <c r="S93" s="327"/>
      <c r="T93" s="327"/>
      <c r="U93" s="327"/>
      <c r="V93" s="327"/>
      <c r="W93" s="327"/>
      <c r="X93" s="327"/>
      <c r="Y93" s="327"/>
      <c r="Z93" s="327"/>
      <c r="AA93" s="327"/>
      <c r="AB93" s="807"/>
      <c r="AC93" s="327"/>
      <c r="AD93" s="327"/>
      <c r="AE93" s="337"/>
    </row>
    <row r="94" spans="1:31" x14ac:dyDescent="0.25">
      <c r="A94" s="108"/>
      <c r="B94" s="110"/>
      <c r="C94" s="107"/>
      <c r="D94" s="107"/>
      <c r="E94" s="325"/>
      <c r="F94" s="325"/>
      <c r="G94" s="325"/>
      <c r="H94" s="325"/>
      <c r="I94" s="325"/>
      <c r="K94" s="196"/>
      <c r="L94" s="320"/>
      <c r="M94" s="336"/>
      <c r="N94" s="327"/>
      <c r="O94" s="327"/>
      <c r="P94" s="327"/>
      <c r="Q94" s="327"/>
      <c r="R94" s="327"/>
      <c r="S94" s="327"/>
      <c r="T94" s="327"/>
      <c r="U94" s="327"/>
      <c r="V94" s="327"/>
      <c r="W94" s="327"/>
      <c r="X94" s="327"/>
      <c r="Y94" s="327"/>
      <c r="Z94" s="327"/>
      <c r="AA94" s="327"/>
      <c r="AB94" s="807"/>
      <c r="AC94" s="327"/>
      <c r="AD94" s="327"/>
      <c r="AE94" s="336"/>
    </row>
    <row r="95" spans="1:31" x14ac:dyDescent="0.25">
      <c r="A95" s="97" t="s">
        <v>101</v>
      </c>
      <c r="B95" s="107"/>
      <c r="C95" s="107"/>
      <c r="D95" s="107"/>
      <c r="E95" s="338"/>
      <c r="F95" s="341"/>
      <c r="G95" s="338"/>
      <c r="H95" s="338"/>
      <c r="I95" s="338"/>
      <c r="J95" s="360"/>
      <c r="K95" s="197"/>
      <c r="L95" s="321"/>
      <c r="M95" s="336"/>
      <c r="N95" s="342"/>
      <c r="O95" s="342"/>
      <c r="P95" s="342"/>
      <c r="Q95" s="342"/>
      <c r="R95" s="342"/>
      <c r="S95" s="342"/>
      <c r="T95" s="342"/>
      <c r="U95" s="342"/>
      <c r="V95" s="342"/>
      <c r="W95" s="342"/>
      <c r="X95" s="342"/>
      <c r="Y95" s="342"/>
      <c r="Z95" s="342"/>
      <c r="AA95" s="342"/>
      <c r="AB95" s="811"/>
      <c r="AC95" s="342"/>
      <c r="AD95" s="342"/>
      <c r="AE95" s="336"/>
    </row>
    <row r="96" spans="1:31" x14ac:dyDescent="0.25">
      <c r="A96" s="108"/>
      <c r="B96" s="110"/>
      <c r="C96" s="107"/>
      <c r="D96" s="107"/>
      <c r="E96" s="325"/>
      <c r="F96" s="325"/>
      <c r="G96" s="325"/>
      <c r="H96" s="325"/>
      <c r="I96" s="325"/>
      <c r="K96" s="196"/>
      <c r="L96" s="320"/>
      <c r="M96" s="336"/>
      <c r="N96" s="327"/>
      <c r="O96" s="327"/>
      <c r="P96" s="327"/>
      <c r="Q96" s="327"/>
      <c r="R96" s="327"/>
      <c r="S96" s="327"/>
      <c r="T96" s="327"/>
      <c r="U96" s="327"/>
      <c r="V96" s="327"/>
      <c r="W96" s="327"/>
      <c r="X96" s="327"/>
      <c r="Y96" s="327"/>
      <c r="Z96" s="327"/>
      <c r="AA96" s="327"/>
      <c r="AB96" s="807"/>
      <c r="AC96" s="327"/>
      <c r="AD96" s="327"/>
      <c r="AE96" s="336"/>
    </row>
    <row r="97" spans="1:31" outlineLevel="1" x14ac:dyDescent="0.25">
      <c r="A97" s="121"/>
      <c r="B97" s="121"/>
      <c r="C97" s="122"/>
      <c r="D97" s="123"/>
      <c r="E97" s="199" t="s">
        <v>71</v>
      </c>
      <c r="F97" s="343"/>
      <c r="G97" s="344"/>
      <c r="H97" s="345">
        <f ca="1" xml:space="preserve"> NOW()</f>
        <v>45042.676977777781</v>
      </c>
      <c r="I97" s="338"/>
      <c r="K97" s="197"/>
      <c r="L97" s="321"/>
      <c r="M97" s="336"/>
      <c r="N97" s="346">
        <v>45042.639519444441</v>
      </c>
      <c r="O97" s="346">
        <v>45042.639026851852</v>
      </c>
      <c r="P97" s="346">
        <v>45042.638140393516</v>
      </c>
      <c r="Q97" s="346">
        <v>45042.637638773151</v>
      </c>
      <c r="R97" s="346">
        <v>45042.636981944444</v>
      </c>
      <c r="S97" s="346">
        <v>45042.636458796296</v>
      </c>
      <c r="T97" s="346">
        <v>45042.635807523147</v>
      </c>
      <c r="U97" s="346">
        <v>45042.635061805559</v>
      </c>
      <c r="V97" s="346">
        <v>45042.634188773147</v>
      </c>
      <c r="W97" s="346">
        <v>45042.633613194441</v>
      </c>
      <c r="X97" s="346">
        <v>45042.632928240739</v>
      </c>
      <c r="Y97" s="346">
        <v>45042.630379513888</v>
      </c>
      <c r="Z97" s="346">
        <v>45042.632257175923</v>
      </c>
      <c r="AA97" s="346">
        <v>45042.628073148146</v>
      </c>
      <c r="AB97" s="812">
        <v>45042.626063194446</v>
      </c>
      <c r="AC97" s="346">
        <v>45042.669992476855</v>
      </c>
      <c r="AD97" s="346">
        <v>45042.620144907407</v>
      </c>
      <c r="AE97" s="336"/>
    </row>
    <row r="98" spans="1:31" outlineLevel="1" x14ac:dyDescent="0.25">
      <c r="A98" s="97"/>
      <c r="B98" s="97"/>
      <c r="C98" s="98"/>
      <c r="D98" s="107"/>
      <c r="E98" s="347" t="s">
        <v>102</v>
      </c>
      <c r="F98" s="343"/>
      <c r="G98" s="347"/>
      <c r="H98" s="348" t="str">
        <f ca="1" xml:space="preserve"> MID(CELL("filename",$A$1), SEARCH("[", CELL("filename",$A$1)) + 1, SEARCH("]", CELL("filename",$A$1)) - SEARCH("[", CELL("filename",$A$1)) - 1)</f>
        <v>CPFM_(Chris Daplet - Final Assessment)_260423.xlsm</v>
      </c>
      <c r="I98" s="338"/>
      <c r="K98" s="197"/>
      <c r="L98" s="321"/>
      <c r="M98" s="336"/>
      <c r="N98" s="349" t="s">
        <v>779</v>
      </c>
      <c r="O98" s="349" t="s">
        <v>779</v>
      </c>
      <c r="P98" s="349" t="s">
        <v>779</v>
      </c>
      <c r="Q98" s="349" t="s">
        <v>779</v>
      </c>
      <c r="R98" s="349" t="s">
        <v>779</v>
      </c>
      <c r="S98" s="349" t="s">
        <v>779</v>
      </c>
      <c r="T98" s="349" t="s">
        <v>779</v>
      </c>
      <c r="U98" s="349" t="s">
        <v>779</v>
      </c>
      <c r="V98" s="349" t="s">
        <v>779</v>
      </c>
      <c r="W98" s="349" t="s">
        <v>779</v>
      </c>
      <c r="X98" s="349" t="s">
        <v>779</v>
      </c>
      <c r="Y98" s="349" t="s">
        <v>779</v>
      </c>
      <c r="Z98" s="349" t="s">
        <v>779</v>
      </c>
      <c r="AA98" s="349" t="s">
        <v>779</v>
      </c>
      <c r="AB98" s="114" t="s">
        <v>778</v>
      </c>
      <c r="AC98" s="349" t="s">
        <v>779</v>
      </c>
      <c r="AD98" s="349" t="s">
        <v>778</v>
      </c>
      <c r="AE98" s="336"/>
    </row>
    <row r="99" spans="1:31" outlineLevel="1" x14ac:dyDescent="0.25">
      <c r="A99" s="97"/>
      <c r="B99" s="97"/>
      <c r="C99" s="98"/>
      <c r="D99" s="108"/>
      <c r="E99" s="350"/>
      <c r="F99" s="341"/>
      <c r="G99" s="338"/>
      <c r="H99" s="338"/>
      <c r="I99" s="338"/>
      <c r="J99" s="360"/>
      <c r="K99" s="197"/>
      <c r="L99" s="321"/>
      <c r="M99" s="336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101"/>
      <c r="AC99" s="338"/>
      <c r="AD99" s="338"/>
      <c r="AE99" s="336"/>
    </row>
    <row r="100" spans="1:31" x14ac:dyDescent="0.25">
      <c r="A100" s="97"/>
      <c r="B100" s="97"/>
      <c r="C100" s="98"/>
      <c r="D100" s="108"/>
      <c r="E100" s="350"/>
      <c r="F100" s="341"/>
      <c r="G100" s="338"/>
      <c r="H100" s="338"/>
      <c r="I100" s="338"/>
      <c r="J100" s="360"/>
      <c r="K100" s="197"/>
      <c r="L100" s="321"/>
      <c r="M100" s="336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101"/>
      <c r="AC100" s="338"/>
      <c r="AD100" s="338"/>
      <c r="AE100" s="336"/>
    </row>
    <row r="101" spans="1:31" x14ac:dyDescent="0.25">
      <c r="A101" s="266"/>
      <c r="B101" s="266"/>
      <c r="C101" s="267"/>
      <c r="D101" s="268"/>
      <c r="E101" s="351" t="s">
        <v>67</v>
      </c>
      <c r="F101" s="352"/>
      <c r="G101" s="353"/>
      <c r="H101" s="353"/>
      <c r="I101" s="354"/>
      <c r="J101" s="361" t="s">
        <v>72</v>
      </c>
      <c r="K101" s="326"/>
      <c r="L101" s="355"/>
      <c r="M101" s="336"/>
      <c r="N101" s="356"/>
      <c r="O101" s="356"/>
      <c r="P101" s="356"/>
      <c r="Q101" s="356"/>
      <c r="R101" s="356"/>
      <c r="S101" s="356"/>
      <c r="T101" s="356"/>
      <c r="U101" s="356"/>
      <c r="V101" s="356"/>
      <c r="W101" s="356"/>
      <c r="X101" s="356"/>
      <c r="Y101" s="356"/>
      <c r="Z101" s="356"/>
      <c r="AA101" s="356"/>
      <c r="AB101" s="813"/>
      <c r="AC101" s="356"/>
      <c r="AD101" s="356"/>
      <c r="AE101" s="336"/>
    </row>
    <row r="102" spans="1:31" x14ac:dyDescent="0.25">
      <c r="E102" s="347"/>
      <c r="F102" s="347"/>
      <c r="G102" s="347"/>
      <c r="H102" s="347"/>
      <c r="I102" s="338"/>
      <c r="K102" s="196"/>
      <c r="L102" s="320"/>
      <c r="M102" s="336"/>
      <c r="N102" s="347"/>
      <c r="O102" s="347"/>
      <c r="P102" s="347"/>
      <c r="Q102" s="347"/>
      <c r="R102" s="347"/>
      <c r="S102" s="347"/>
      <c r="T102" s="347"/>
      <c r="U102" s="347"/>
      <c r="V102" s="347"/>
      <c r="W102" s="347"/>
      <c r="X102" s="347"/>
      <c r="Y102" s="347"/>
      <c r="Z102" s="347"/>
      <c r="AA102" s="347"/>
      <c r="AC102" s="347"/>
      <c r="AD102" s="347"/>
      <c r="AE102" s="336"/>
    </row>
  </sheetData>
  <conditionalFormatting sqref="J8 J88 J39:J41 J90:J91 J32:J37">
    <cfRule type="cellIs" dxfId="75" priority="52" operator="equal">
      <formula>"tu"</formula>
    </cfRule>
  </conditionalFormatting>
  <conditionalFormatting sqref="J11 J13:J15">
    <cfRule type="cellIs" dxfId="74" priority="51" operator="equal">
      <formula>"tu"</formula>
    </cfRule>
  </conditionalFormatting>
  <conditionalFormatting sqref="J45:J46 J48:J49">
    <cfRule type="cellIs" dxfId="73" priority="50" operator="equal">
      <formula>"tu"</formula>
    </cfRule>
  </conditionalFormatting>
  <conditionalFormatting sqref="J76 J72:J73 J58:J61 J87 J80 J55:J56">
    <cfRule type="cellIs" dxfId="72" priority="45" operator="equal">
      <formula>"tu"</formula>
    </cfRule>
  </conditionalFormatting>
  <conditionalFormatting sqref="J74">
    <cfRule type="cellIs" dxfId="71" priority="39" operator="equal">
      <formula>"tu"</formula>
    </cfRule>
  </conditionalFormatting>
  <conditionalFormatting sqref="J44">
    <cfRule type="cellIs" dxfId="70" priority="37" operator="equal">
      <formula>"tu"</formula>
    </cfRule>
  </conditionalFormatting>
  <conditionalFormatting sqref="J47">
    <cfRule type="cellIs" dxfId="69" priority="36" operator="equal">
      <formula>"tu"</formula>
    </cfRule>
  </conditionalFormatting>
  <conditionalFormatting sqref="J50">
    <cfRule type="cellIs" dxfId="68" priority="35" operator="equal">
      <formula>"tu"</formula>
    </cfRule>
  </conditionalFormatting>
  <conditionalFormatting sqref="J38">
    <cfRule type="cellIs" dxfId="67" priority="34" operator="equal">
      <formula>"tu"</formula>
    </cfRule>
  </conditionalFormatting>
  <conditionalFormatting sqref="J62:J63 J67 J70">
    <cfRule type="cellIs" dxfId="66" priority="33" operator="equal">
      <formula>"tu"</formula>
    </cfRule>
  </conditionalFormatting>
  <conditionalFormatting sqref="J71">
    <cfRule type="cellIs" dxfId="65" priority="32" operator="equal">
      <formula>"tu"</formula>
    </cfRule>
  </conditionalFormatting>
  <conditionalFormatting sqref="J57">
    <cfRule type="cellIs" dxfId="64" priority="31" operator="equal">
      <formula>"tu"</formula>
    </cfRule>
  </conditionalFormatting>
  <conditionalFormatting sqref="J64">
    <cfRule type="cellIs" dxfId="63" priority="30" operator="equal">
      <formula>"tu"</formula>
    </cfRule>
  </conditionalFormatting>
  <conditionalFormatting sqref="J10">
    <cfRule type="cellIs" dxfId="62" priority="28" operator="equal">
      <formula>"tu"</formula>
    </cfRule>
  </conditionalFormatting>
  <conditionalFormatting sqref="J25">
    <cfRule type="cellIs" dxfId="61" priority="27" operator="equal">
      <formula>"tu"</formula>
    </cfRule>
  </conditionalFormatting>
  <conditionalFormatting sqref="J26 J28">
    <cfRule type="cellIs" dxfId="60" priority="26" operator="equal">
      <formula>"tu"</formula>
    </cfRule>
  </conditionalFormatting>
  <conditionalFormatting sqref="J27">
    <cfRule type="cellIs" dxfId="59" priority="24" operator="equal">
      <formula>"tu"</formula>
    </cfRule>
  </conditionalFormatting>
  <conditionalFormatting sqref="J43">
    <cfRule type="cellIs" dxfId="58" priority="23" operator="equal">
      <formula>"tu"</formula>
    </cfRule>
  </conditionalFormatting>
  <conditionalFormatting sqref="J84">
    <cfRule type="cellIs" dxfId="57" priority="22" operator="equal">
      <formula>"tu"</formula>
    </cfRule>
  </conditionalFormatting>
  <conditionalFormatting sqref="J85">
    <cfRule type="cellIs" dxfId="56" priority="21" operator="equal">
      <formula>"tu"</formula>
    </cfRule>
  </conditionalFormatting>
  <conditionalFormatting sqref="J69">
    <cfRule type="cellIs" dxfId="55" priority="20" operator="equal">
      <formula>"tu"</formula>
    </cfRule>
  </conditionalFormatting>
  <conditionalFormatting sqref="J75">
    <cfRule type="cellIs" dxfId="54" priority="19" operator="equal">
      <formula>"tu"</formula>
    </cfRule>
  </conditionalFormatting>
  <conditionalFormatting sqref="J86">
    <cfRule type="cellIs" dxfId="53" priority="18" operator="equal">
      <formula>"tu"</formula>
    </cfRule>
  </conditionalFormatting>
  <conditionalFormatting sqref="J89">
    <cfRule type="cellIs" dxfId="52" priority="17" operator="equal">
      <formula>"tu"</formula>
    </cfRule>
  </conditionalFormatting>
  <conditionalFormatting sqref="J92">
    <cfRule type="cellIs" dxfId="51" priority="16" operator="equal">
      <formula>"tu"</formula>
    </cfRule>
  </conditionalFormatting>
  <conditionalFormatting sqref="J77">
    <cfRule type="cellIs" dxfId="50" priority="15" operator="equal">
      <formula>"tu"</formula>
    </cfRule>
  </conditionalFormatting>
  <conditionalFormatting sqref="J78">
    <cfRule type="cellIs" dxfId="49" priority="14" operator="equal">
      <formula>"tu"</formula>
    </cfRule>
  </conditionalFormatting>
  <conditionalFormatting sqref="J79">
    <cfRule type="cellIs" dxfId="48" priority="13" operator="equal">
      <formula>"tu"</formula>
    </cfRule>
  </conditionalFormatting>
  <conditionalFormatting sqref="J65">
    <cfRule type="cellIs" dxfId="47" priority="12" operator="equal">
      <formula>"tu"</formula>
    </cfRule>
  </conditionalFormatting>
  <conditionalFormatting sqref="J16:J17">
    <cfRule type="cellIs" dxfId="46" priority="11" operator="equal">
      <formula>"tu"</formula>
    </cfRule>
  </conditionalFormatting>
  <conditionalFormatting sqref="J23">
    <cfRule type="cellIs" dxfId="45" priority="9" operator="equal">
      <formula>"tu"</formula>
    </cfRule>
  </conditionalFormatting>
  <conditionalFormatting sqref="J22">
    <cfRule type="cellIs" dxfId="44" priority="8" operator="equal">
      <formula>"tu"</formula>
    </cfRule>
  </conditionalFormatting>
  <conditionalFormatting sqref="J19:J20">
    <cfRule type="cellIs" dxfId="43" priority="7" operator="equal">
      <formula>"tu"</formula>
    </cfRule>
  </conditionalFormatting>
  <conditionalFormatting sqref="J42">
    <cfRule type="cellIs" dxfId="42" priority="6" operator="equal">
      <formula>"tu"</formula>
    </cfRule>
  </conditionalFormatting>
  <conditionalFormatting sqref="J66">
    <cfRule type="cellIs" dxfId="41" priority="5" operator="equal">
      <formula>"tu"</formula>
    </cfRule>
  </conditionalFormatting>
  <conditionalFormatting sqref="J83">
    <cfRule type="cellIs" dxfId="40" priority="4" operator="equal">
      <formula>"tu"</formula>
    </cfRule>
  </conditionalFormatting>
  <conditionalFormatting sqref="J81">
    <cfRule type="cellIs" dxfId="39" priority="3" operator="equal">
      <formula>"tu"</formula>
    </cfRule>
  </conditionalFormatting>
  <conditionalFormatting sqref="J82">
    <cfRule type="cellIs" dxfId="38" priority="2" operator="equal">
      <formula>"tu"</formula>
    </cfRule>
  </conditionalFormatting>
  <conditionalFormatting sqref="J68">
    <cfRule type="cellIs" dxfId="37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6"/>
  <sheetViews>
    <sheetView showGridLines="0" defaultGridColor="0" colorId="22" zoomScale="80" zoomScaleNormal="80" workbookViewId="0">
      <pane ySplit="5" topLeftCell="A6" activePane="bottomLeft" state="frozen"/>
      <selection activeCell="F117" sqref="F117"/>
      <selection pane="bottomLeft" activeCell="F117" sqref="F117"/>
    </sheetView>
  </sheetViews>
  <sheetFormatPr defaultColWidth="0" defaultRowHeight="13" x14ac:dyDescent="0.25"/>
  <cols>
    <col min="1" max="1" width="1.453125" style="80" customWidth="1"/>
    <col min="2" max="2" width="1.453125" style="33" customWidth="1"/>
    <col min="3" max="3" width="1.453125" style="30" customWidth="1"/>
    <col min="4" max="4" width="1.453125" style="61" customWidth="1"/>
    <col min="5" max="5" width="40.54296875" style="32" customWidth="1"/>
    <col min="6" max="6" width="12.54296875" style="32" customWidth="1"/>
    <col min="7" max="8" width="11.54296875" style="32" customWidth="1"/>
    <col min="9" max="9" width="2.54296875" style="32" customWidth="1"/>
    <col min="10" max="16384" width="11.5429687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Base case 1</v>
      </c>
    </row>
    <row r="2" spans="1:9" x14ac:dyDescent="0.25">
      <c r="A2" s="22"/>
      <c r="B2" s="23"/>
      <c r="C2" s="41"/>
      <c r="D2" s="42"/>
      <c r="E2" s="22"/>
      <c r="F2" s="276">
        <f xml:space="preserve"> F9</f>
        <v>0</v>
      </c>
      <c r="G2" s="37" t="s">
        <v>23</v>
      </c>
      <c r="H2" s="22"/>
      <c r="I2" s="22"/>
    </row>
    <row r="3" spans="1:9" x14ac:dyDescent="0.25">
      <c r="F3" s="276">
        <f xml:space="preserve"> Output!J2</f>
        <v>40</v>
      </c>
      <c r="G3" s="81" t="s">
        <v>25</v>
      </c>
    </row>
    <row r="4" spans="1:9" x14ac:dyDescent="0.25">
      <c r="F4" s="276">
        <f xml:space="preserve"> Check!$F$25</f>
        <v>0</v>
      </c>
      <c r="G4" s="81" t="s">
        <v>24</v>
      </c>
    </row>
    <row r="5" spans="1:9" x14ac:dyDescent="0.25">
      <c r="F5" s="39" t="s">
        <v>19</v>
      </c>
      <c r="G5" s="40" t="s">
        <v>17</v>
      </c>
      <c r="H5" s="80"/>
    </row>
    <row r="7" spans="1:9" x14ac:dyDescent="0.25">
      <c r="A7" s="80" t="s">
        <v>32</v>
      </c>
    </row>
    <row r="9" spans="1:9" x14ac:dyDescent="0.25">
      <c r="E9" s="32" t="s">
        <v>33</v>
      </c>
      <c r="F9" s="276">
        <f xml:space="preserve"> SUM(F11:F20)</f>
        <v>0</v>
      </c>
      <c r="G9" s="32" t="s">
        <v>20</v>
      </c>
    </row>
    <row r="11" spans="1:9" s="190" customFormat="1" x14ac:dyDescent="0.25">
      <c r="A11" s="245"/>
      <c r="B11" s="245"/>
      <c r="C11" s="246"/>
      <c r="D11" s="247"/>
      <c r="E11" s="157" t="s">
        <v>34</v>
      </c>
      <c r="F11" s="157" t="s">
        <v>35</v>
      </c>
      <c r="G11" s="157"/>
      <c r="H11" s="157"/>
      <c r="I11" s="157"/>
    </row>
    <row r="13" spans="1:9" x14ac:dyDescent="0.25">
      <c r="E13" s="126" t="str">
        <f xml:space="preserve"> 'FS Sem'!E$102</f>
        <v>Balance sheet check</v>
      </c>
      <c r="F13" s="276">
        <f xml:space="preserve"> 'FS Sem'!F$102</f>
        <v>0</v>
      </c>
      <c r="G13" s="126" t="str">
        <f xml:space="preserve"> 'FS Sem'!G$102</f>
        <v>check</v>
      </c>
    </row>
    <row r="14" spans="1:9" x14ac:dyDescent="0.25">
      <c r="E14" s="126" t="str">
        <f xml:space="preserve"> 'FS Ann'!E$102</f>
        <v>Annual balance sheet check</v>
      </c>
      <c r="F14" s="276">
        <f xml:space="preserve"> 'FS Ann'!F$102</f>
        <v>0</v>
      </c>
      <c r="G14" s="126" t="str">
        <f xml:space="preserve"> 'FS Ann'!G$102</f>
        <v>check</v>
      </c>
    </row>
    <row r="15" spans="1:9" x14ac:dyDescent="0.25">
      <c r="E15" s="126" t="str">
        <f xml:space="preserve"> 'S&amp;U'!E$40</f>
        <v>Sources and uses check</v>
      </c>
      <c r="F15" s="276">
        <f xml:space="preserve"> 'S&amp;U'!F$40</f>
        <v>0</v>
      </c>
      <c r="G15" s="126" t="str">
        <f xml:space="preserve"> 'S&amp;U'!G$40</f>
        <v>check</v>
      </c>
    </row>
    <row r="16" spans="1:9" x14ac:dyDescent="0.25">
      <c r="E16" s="126" t="str">
        <f xml:space="preserve"> Solve!E$65</f>
        <v>Master solve check</v>
      </c>
      <c r="F16" s="276">
        <f xml:space="preserve"> Solve!F$65</f>
        <v>0</v>
      </c>
      <c r="G16" s="126" t="str">
        <f xml:space="preserve"> Solve!G$65</f>
        <v>check</v>
      </c>
    </row>
    <row r="17" spans="1:9" x14ac:dyDescent="0.25">
      <c r="E17" s="126" t="str">
        <f xml:space="preserve"> DSRA!E$86</f>
        <v>DSRA sufficiently funded check</v>
      </c>
      <c r="F17" s="276">
        <f xml:space="preserve"> DSRA!F$86</f>
        <v>0</v>
      </c>
      <c r="G17" s="126" t="str">
        <f xml:space="preserve"> DSRA!G$86</f>
        <v>check</v>
      </c>
    </row>
    <row r="18" spans="1:9" x14ac:dyDescent="0.25">
      <c r="E18" s="126" t="str">
        <f xml:space="preserve"> InpC!E$37</f>
        <v>Annual yield allocation check</v>
      </c>
      <c r="F18" s="276">
        <f xml:space="preserve"> InpC!F$37</f>
        <v>0</v>
      </c>
      <c r="G18" s="126" t="str">
        <f xml:space="preserve"> InpC!G$37</f>
        <v>check</v>
      </c>
    </row>
    <row r="19" spans="1:9" x14ac:dyDescent="0.25">
      <c r="E19" s="126"/>
      <c r="F19" s="126"/>
      <c r="G19" s="126"/>
    </row>
    <row r="20" spans="1:9" s="190" customFormat="1" x14ac:dyDescent="0.25">
      <c r="A20" s="245"/>
      <c r="B20" s="245"/>
      <c r="C20" s="246"/>
      <c r="D20" s="247"/>
      <c r="E20" s="157" t="s">
        <v>34</v>
      </c>
      <c r="F20" s="157" t="s">
        <v>36</v>
      </c>
      <c r="G20" s="157"/>
      <c r="H20" s="157"/>
      <c r="I20" s="157"/>
    </row>
    <row r="23" spans="1:9" x14ac:dyDescent="0.25">
      <c r="A23" s="80" t="s">
        <v>37</v>
      </c>
    </row>
    <row r="25" spans="1:9" x14ac:dyDescent="0.25">
      <c r="E25" s="32" t="s">
        <v>38</v>
      </c>
      <c r="F25" s="276">
        <f xml:space="preserve"> SUM(F27:F36)</f>
        <v>0</v>
      </c>
      <c r="G25" s="32" t="s">
        <v>39</v>
      </c>
    </row>
    <row r="27" spans="1:9" s="190" customFormat="1" x14ac:dyDescent="0.25">
      <c r="A27" s="245"/>
      <c r="B27" s="245"/>
      <c r="C27" s="246"/>
      <c r="D27" s="247"/>
      <c r="E27" s="157" t="s">
        <v>34</v>
      </c>
      <c r="F27" s="157" t="s">
        <v>35</v>
      </c>
      <c r="G27" s="157"/>
      <c r="H27" s="157"/>
      <c r="I27" s="157"/>
    </row>
    <row r="36" spans="1:9" s="250" customFormat="1" x14ac:dyDescent="0.25">
      <c r="A36" s="248"/>
      <c r="B36" s="248"/>
      <c r="C36" s="249"/>
      <c r="D36" s="183"/>
      <c r="E36" s="183" t="s">
        <v>34</v>
      </c>
      <c r="F36" s="183" t="s">
        <v>36</v>
      </c>
      <c r="G36" s="183"/>
      <c r="H36" s="183"/>
      <c r="I36" s="183"/>
    </row>
  </sheetData>
  <conditionalFormatting sqref="F2:F4">
    <cfRule type="cellIs" dxfId="36" priority="29" stopIfTrue="1" operator="notEqual">
      <formula>0</formula>
    </cfRule>
    <cfRule type="cellIs" dxfId="35" priority="30" stopIfTrue="1" operator="equal">
      <formula>""</formula>
    </cfRule>
  </conditionalFormatting>
  <conditionalFormatting sqref="F2:F4">
    <cfRule type="cellIs" dxfId="34" priority="31" stopIfTrue="1" operator="notEqual">
      <formula>0</formula>
    </cfRule>
    <cfRule type="cellIs" dxfId="33" priority="32" stopIfTrue="1" operator="equal">
      <formula>""</formula>
    </cfRule>
  </conditionalFormatting>
  <conditionalFormatting sqref="F9">
    <cfRule type="cellIs" dxfId="32" priority="25" stopIfTrue="1" operator="notEqual">
      <formula>0</formula>
    </cfRule>
    <cfRule type="cellIs" dxfId="31" priority="26" stopIfTrue="1" operator="equal">
      <formula>""</formula>
    </cfRule>
  </conditionalFormatting>
  <conditionalFormatting sqref="F9">
    <cfRule type="cellIs" dxfId="30" priority="27" stopIfTrue="1" operator="notEqual">
      <formula>0</formula>
    </cfRule>
    <cfRule type="cellIs" dxfId="29" priority="28" stopIfTrue="1" operator="equal">
      <formula>""</formula>
    </cfRule>
  </conditionalFormatting>
  <conditionalFormatting sqref="F25">
    <cfRule type="cellIs" dxfId="28" priority="21" stopIfTrue="1" operator="notEqual">
      <formula>0</formula>
    </cfRule>
    <cfRule type="cellIs" dxfId="27" priority="22" stopIfTrue="1" operator="equal">
      <formula>""</formula>
    </cfRule>
  </conditionalFormatting>
  <conditionalFormatting sqref="F25">
    <cfRule type="cellIs" dxfId="26" priority="23" stopIfTrue="1" operator="notEqual">
      <formula>0</formula>
    </cfRule>
    <cfRule type="cellIs" dxfId="25" priority="24" stopIfTrue="1" operator="equal">
      <formula>""</formula>
    </cfRule>
  </conditionalFormatting>
  <conditionalFormatting sqref="F13:F14">
    <cfRule type="cellIs" dxfId="24" priority="17" stopIfTrue="1" operator="notEqual">
      <formula>0</formula>
    </cfRule>
    <cfRule type="cellIs" dxfId="23" priority="18" stopIfTrue="1" operator="equal">
      <formula>""</formula>
    </cfRule>
  </conditionalFormatting>
  <conditionalFormatting sqref="F13:F14">
    <cfRule type="cellIs" dxfId="22" priority="19" stopIfTrue="1" operator="notEqual">
      <formula>0</formula>
    </cfRule>
    <cfRule type="cellIs" dxfId="21" priority="20" stopIfTrue="1" operator="equal">
      <formula>""</formula>
    </cfRule>
  </conditionalFormatting>
  <conditionalFormatting sqref="F15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15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6:F17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6:F17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8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8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754FB-995C-45C9-9FF1-3EB4FC4A21B4}">
  <sheetPr codeName="Sheet2"/>
  <dimension ref="A1:F3"/>
  <sheetViews>
    <sheetView workbookViewId="0">
      <selection activeCell="G2" sqref="G2"/>
    </sheetView>
  </sheetViews>
  <sheetFormatPr defaultRowHeight="12.5" x14ac:dyDescent="0.25"/>
  <cols>
    <col min="1" max="1" width="19.54296875" bestFit="1" customWidth="1"/>
    <col min="2" max="2" width="19.54296875" customWidth="1"/>
    <col min="3" max="3" width="21.453125" bestFit="1" customWidth="1"/>
    <col min="4" max="5" width="19.54296875" customWidth="1"/>
    <col min="6" max="6" width="13.26953125" customWidth="1"/>
  </cols>
  <sheetData>
    <row r="1" spans="1:6" s="80" customFormat="1" ht="13" x14ac:dyDescent="0.25">
      <c r="A1" s="80" t="s">
        <v>739</v>
      </c>
      <c r="B1" s="80" t="s">
        <v>740</v>
      </c>
      <c r="C1" s="80" t="s">
        <v>743</v>
      </c>
      <c r="D1" s="80" t="s">
        <v>742</v>
      </c>
      <c r="E1" s="80" t="s">
        <v>741</v>
      </c>
      <c r="F1" s="80" t="s">
        <v>738</v>
      </c>
    </row>
    <row r="2" spans="1:6" x14ac:dyDescent="0.25">
      <c r="A2" s="12" t="s">
        <v>167</v>
      </c>
      <c r="B2" s="287">
        <v>0.5</v>
      </c>
      <c r="C2" s="287">
        <f>(1-B2)</f>
        <v>0.5</v>
      </c>
      <c r="D2" s="12">
        <f>InpC!$K$42*InpC!$K$43*8760/1000</f>
        <v>1051.2</v>
      </c>
      <c r="E2" s="795">
        <f>D2*6.5%</f>
        <v>68.328000000000003</v>
      </c>
      <c r="F2">
        <f>_xlfn.NORM.INV(C2,D2,E2)</f>
        <v>1051.2</v>
      </c>
    </row>
    <row r="3" spans="1:6" x14ac:dyDescent="0.25">
      <c r="A3" s="12" t="s">
        <v>737</v>
      </c>
      <c r="B3" s="287">
        <v>0.99</v>
      </c>
      <c r="C3" s="287">
        <f>(1-B3)</f>
        <v>1.0000000000000009E-2</v>
      </c>
      <c r="D3" s="12">
        <f>InpC!$K$42*InpC!$K$43*8760/1000</f>
        <v>1051.2</v>
      </c>
      <c r="E3" s="795">
        <f>D3*6.5%</f>
        <v>68.328000000000003</v>
      </c>
      <c r="F3">
        <f>_xlfn.NORM.INV(C3,D3,E3)</f>
        <v>892.24530246253744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defaultGridColor="0" colorId="8" zoomScale="55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L23" sqref="L2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Tmp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6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6">
        <f xml:space="preserve"> Output!J2</f>
        <v>40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1" t="str">
        <f xml:space="preserve"> Time!E$39</f>
        <v>Financial year</v>
      </c>
      <c r="F4" s="276">
        <f xml:space="preserve"> Check!$F$25</f>
        <v>0</v>
      </c>
      <c r="G4" s="81" t="s">
        <v>24</v>
      </c>
      <c r="H4" s="2"/>
      <c r="I4" s="16"/>
      <c r="J4" s="201">
        <f xml:space="preserve"> Time!J$39</f>
        <v>2021</v>
      </c>
      <c r="K4" s="201">
        <f xml:space="preserve"> Time!K$39</f>
        <v>2021</v>
      </c>
      <c r="L4" s="201">
        <f xml:space="preserve"> Time!L$39</f>
        <v>2022</v>
      </c>
      <c r="M4" s="201">
        <f xml:space="preserve"> Time!M$39</f>
        <v>2022</v>
      </c>
      <c r="N4" s="201">
        <f xml:space="preserve"> Time!N$39</f>
        <v>2023</v>
      </c>
      <c r="O4" s="201">
        <f xml:space="preserve"> Time!O$39</f>
        <v>2023</v>
      </c>
      <c r="P4" s="201">
        <f xml:space="preserve"> Time!P$39</f>
        <v>2024</v>
      </c>
      <c r="Q4" s="201">
        <f xml:space="preserve"> Time!Q$39</f>
        <v>2024</v>
      </c>
      <c r="R4" s="201">
        <f xml:space="preserve"> Time!R$39</f>
        <v>2025</v>
      </c>
      <c r="S4" s="201">
        <f xml:space="preserve"> Time!S$39</f>
        <v>2025</v>
      </c>
      <c r="T4" s="201">
        <f xml:space="preserve"> Time!T$39</f>
        <v>2026</v>
      </c>
      <c r="U4" s="201">
        <f xml:space="preserve"> Time!U$39</f>
        <v>2026</v>
      </c>
      <c r="V4" s="201">
        <f xml:space="preserve"> Time!V$39</f>
        <v>2027</v>
      </c>
      <c r="W4" s="201">
        <f xml:space="preserve"> Time!W$39</f>
        <v>2027</v>
      </c>
      <c r="X4" s="201">
        <f xml:space="preserve"> Time!X$39</f>
        <v>2028</v>
      </c>
      <c r="Y4" s="201">
        <f xml:space="preserve"> Time!Y$39</f>
        <v>2028</v>
      </c>
      <c r="Z4" s="201">
        <f xml:space="preserve"> Time!Z$39</f>
        <v>2029</v>
      </c>
      <c r="AA4" s="201">
        <f xml:space="preserve"> Time!AA$39</f>
        <v>2029</v>
      </c>
      <c r="AB4" s="201">
        <f xml:space="preserve"> Time!AB$39</f>
        <v>2030</v>
      </c>
      <c r="AC4" s="201">
        <f xml:space="preserve"> Time!AC$39</f>
        <v>2030</v>
      </c>
      <c r="AD4" s="201">
        <f xml:space="preserve"> Time!AD$39</f>
        <v>2031</v>
      </c>
      <c r="AE4" s="201">
        <f xml:space="preserve"> Time!AE$39</f>
        <v>2031</v>
      </c>
      <c r="AF4" s="201">
        <f xml:space="preserve"> Time!AF$39</f>
        <v>2032</v>
      </c>
      <c r="AG4" s="201">
        <f xml:space="preserve"> Time!AG$39</f>
        <v>2032</v>
      </c>
      <c r="AH4" s="201">
        <f xml:space="preserve"> Time!AH$39</f>
        <v>2033</v>
      </c>
      <c r="AI4" s="201">
        <f xml:space="preserve"> Time!AI$39</f>
        <v>2033</v>
      </c>
      <c r="AJ4" s="201">
        <f xml:space="preserve"> Time!AJ$39</f>
        <v>2034</v>
      </c>
      <c r="AK4" s="201">
        <f xml:space="preserve"> Time!AK$39</f>
        <v>2034</v>
      </c>
      <c r="AL4" s="201">
        <f xml:space="preserve"> Time!AL$39</f>
        <v>2035</v>
      </c>
      <c r="AM4" s="201">
        <f xml:space="preserve"> Time!AM$39</f>
        <v>2035</v>
      </c>
      <c r="AN4" s="201">
        <f xml:space="preserve"> Time!AN$39</f>
        <v>2036</v>
      </c>
      <c r="AO4" s="201">
        <f xml:space="preserve"> Time!AO$39</f>
        <v>2036</v>
      </c>
      <c r="AP4" s="201">
        <f xml:space="preserve"> Time!AP$39</f>
        <v>2037</v>
      </c>
      <c r="AQ4" s="201">
        <f xml:space="preserve"> Time!AQ$39</f>
        <v>2037</v>
      </c>
      <c r="AR4" s="201">
        <f xml:space="preserve"> Time!AR$39</f>
        <v>2038</v>
      </c>
      <c r="AS4" s="201">
        <f xml:space="preserve"> Time!AS$39</f>
        <v>2038</v>
      </c>
      <c r="AT4" s="201">
        <f xml:space="preserve"> Time!AT$39</f>
        <v>2039</v>
      </c>
      <c r="AU4" s="201">
        <f xml:space="preserve"> Time!AU$39</f>
        <v>2039</v>
      </c>
      <c r="AV4" s="201">
        <f xml:space="preserve"> Time!AV$39</f>
        <v>2040</v>
      </c>
      <c r="AW4" s="201">
        <f xml:space="preserve"> Time!AW$39</f>
        <v>2040</v>
      </c>
      <c r="AX4" s="201">
        <f xml:space="preserve"> Time!AX$39</f>
        <v>2041</v>
      </c>
      <c r="AY4" s="201">
        <f xml:space="preserve"> Time!AY$39</f>
        <v>2041</v>
      </c>
      <c r="AZ4" s="201">
        <f xml:space="preserve"> Time!AZ$39</f>
        <v>2042</v>
      </c>
      <c r="BA4" s="201">
        <f xml:space="preserve"> Time!BA$39</f>
        <v>2042</v>
      </c>
      <c r="BB4" s="201">
        <f xml:space="preserve"> Time!BB$39</f>
        <v>2043</v>
      </c>
      <c r="BC4" s="201">
        <f xml:space="preserve"> Time!BC$39</f>
        <v>2043</v>
      </c>
      <c r="BD4" s="201">
        <f xml:space="preserve"> Time!BD$39</f>
        <v>2044</v>
      </c>
      <c r="BE4" s="201">
        <f xml:space="preserve"> Time!BE$39</f>
        <v>2044</v>
      </c>
      <c r="BF4" s="201">
        <f xml:space="preserve"> Time!BF$39</f>
        <v>2045</v>
      </c>
      <c r="BG4" s="201">
        <f xml:space="preserve"> Time!BG$39</f>
        <v>2045</v>
      </c>
      <c r="BH4" s="201">
        <f xml:space="preserve"> Time!BH$39</f>
        <v>2046</v>
      </c>
      <c r="BI4" s="201">
        <f xml:space="preserve"> Time!BI$39</f>
        <v>2046</v>
      </c>
      <c r="BJ4" s="201">
        <f xml:space="preserve"> Time!BJ$39</f>
        <v>2047</v>
      </c>
      <c r="BK4" s="201">
        <f xml:space="preserve"> Time!BK$39</f>
        <v>2047</v>
      </c>
      <c r="BL4" s="201">
        <f xml:space="preserve"> Time!BL$39</f>
        <v>2048</v>
      </c>
      <c r="BM4" s="201">
        <f xml:space="preserve"> Time!BM$39</f>
        <v>2048</v>
      </c>
      <c r="BN4" s="201">
        <f xml:space="preserve"> Time!BN$39</f>
        <v>2049</v>
      </c>
      <c r="BO4" s="201">
        <f xml:space="preserve"> Time!BO$39</f>
        <v>2049</v>
      </c>
      <c r="BP4" s="201">
        <f xml:space="preserve"> Time!BP$39</f>
        <v>2050</v>
      </c>
      <c r="BQ4" s="201">
        <f xml:space="preserve"> Time!BQ$39</f>
        <v>2050</v>
      </c>
      <c r="BR4" s="201">
        <f xml:space="preserve"> Time!BR$39</f>
        <v>2051</v>
      </c>
      <c r="BS4" s="201">
        <f xml:space="preserve"> Time!BS$39</f>
        <v>2051</v>
      </c>
      <c r="BT4" s="201">
        <f xml:space="preserve"> Time!BT$39</f>
        <v>2052</v>
      </c>
      <c r="BU4" s="201">
        <f xml:space="preserve"> Time!BU$39</f>
        <v>2052</v>
      </c>
      <c r="BV4" s="201">
        <f xml:space="preserve"> Time!BV$39</f>
        <v>2053</v>
      </c>
      <c r="BW4" s="201">
        <f xml:space="preserve"> Time!BW$39</f>
        <v>2053</v>
      </c>
      <c r="BX4" s="201">
        <f xml:space="preserve"> Time!BX$39</f>
        <v>2054</v>
      </c>
      <c r="BY4" s="201">
        <f xml:space="preserve"> Time!BY$39</f>
        <v>2054</v>
      </c>
      <c r="BZ4" s="201">
        <f xml:space="preserve"> Time!BZ$39</f>
        <v>2055</v>
      </c>
      <c r="CA4" s="201">
        <f xml:space="preserve"> Time!CA$39</f>
        <v>2055</v>
      </c>
      <c r="CB4" s="201">
        <f xml:space="preserve"> Time!CB$39</f>
        <v>2056</v>
      </c>
      <c r="CC4" s="201">
        <f xml:space="preserve"> Time!CC$39</f>
        <v>2056</v>
      </c>
      <c r="CD4" s="201">
        <f xml:space="preserve"> Time!CD$39</f>
        <v>2057</v>
      </c>
      <c r="CE4" s="201">
        <f xml:space="preserve"> Time!CE$39</f>
        <v>2057</v>
      </c>
      <c r="CF4" s="201">
        <f xml:space="preserve"> Time!CF$39</f>
        <v>2058</v>
      </c>
      <c r="CG4" s="201">
        <f xml:space="preserve"> Time!CG$39</f>
        <v>2058</v>
      </c>
      <c r="CH4" s="201">
        <f xml:space="preserve"> Time!CH$39</f>
        <v>2059</v>
      </c>
      <c r="CI4" s="201">
        <f xml:space="preserve"> Time!CI$39</f>
        <v>2059</v>
      </c>
      <c r="CJ4" s="201">
        <f xml:space="preserve"> Time!CJ$39</f>
        <v>2060</v>
      </c>
      <c r="CK4" s="201">
        <f xml:space="preserve"> Time!CK$39</f>
        <v>2060</v>
      </c>
      <c r="CL4" s="201">
        <f xml:space="preserve"> Time!CL$39</f>
        <v>2061</v>
      </c>
      <c r="CM4" s="201">
        <f xml:space="preserve"> Time!CM$39</f>
        <v>2061</v>
      </c>
      <c r="CN4" s="201">
        <f xml:space="preserve"> Time!CN$39</f>
        <v>2062</v>
      </c>
      <c r="CO4" s="201">
        <f xml:space="preserve"> Time!CO$39</f>
        <v>2062</v>
      </c>
      <c r="CP4" s="201">
        <f xml:space="preserve"> Time!CP$39</f>
        <v>2063</v>
      </c>
      <c r="CQ4" s="201">
        <f xml:space="preserve"> Time!CQ$39</f>
        <v>2063</v>
      </c>
      <c r="CR4" s="201">
        <f xml:space="preserve"> Time!CR$39</f>
        <v>2064</v>
      </c>
      <c r="CS4" s="201">
        <f xml:space="preserve"> Time!CS$39</f>
        <v>2064</v>
      </c>
      <c r="CT4" s="201">
        <f xml:space="preserve"> Time!CT$39</f>
        <v>2065</v>
      </c>
      <c r="CU4" s="201">
        <f xml:space="preserve"> Time!CU$39</f>
        <v>2065</v>
      </c>
      <c r="CV4" s="201">
        <f xml:space="preserve"> Time!CV$39</f>
        <v>2066</v>
      </c>
      <c r="CW4" s="201">
        <f xml:space="preserve"> Time!CW$39</f>
        <v>2066</v>
      </c>
      <c r="CX4" s="201">
        <f xml:space="preserve"> Time!CX$39</f>
        <v>2067</v>
      </c>
      <c r="CY4" s="201">
        <f xml:space="preserve"> Time!CY$39</f>
        <v>2067</v>
      </c>
      <c r="CZ4" s="201">
        <f xml:space="preserve"> Time!CZ$39</f>
        <v>2068</v>
      </c>
      <c r="DA4" s="201">
        <f xml:space="preserve"> Time!DA$39</f>
        <v>2068</v>
      </c>
      <c r="DB4" s="201">
        <f xml:space="preserve"> Time!DB$39</f>
        <v>2069</v>
      </c>
      <c r="DC4" s="201">
        <f xml:space="preserve"> Time!DC$39</f>
        <v>2069</v>
      </c>
      <c r="DD4" s="201">
        <f xml:space="preserve"> Time!DD$39</f>
        <v>2070</v>
      </c>
      <c r="DE4" s="201">
        <f xml:space="preserve"> Time!DE$39</f>
        <v>2070</v>
      </c>
      <c r="DF4" s="201">
        <f xml:space="preserve"> Time!DF$39</f>
        <v>2071</v>
      </c>
      <c r="DG4" s="201">
        <f xml:space="preserve"> Time!DG$39</f>
        <v>2071</v>
      </c>
      <c r="DH4" s="201">
        <f xml:space="preserve"> Time!DH$39</f>
        <v>2072</v>
      </c>
      <c r="DI4" s="201">
        <f xml:space="preserve"> Time!DI$39</f>
        <v>2072</v>
      </c>
      <c r="DJ4" s="201">
        <f xml:space="preserve"> Time!DJ$39</f>
        <v>2073</v>
      </c>
      <c r="DK4" s="201">
        <f xml:space="preserve"> Time!DK$39</f>
        <v>2073</v>
      </c>
      <c r="DL4" s="201">
        <f xml:space="preserve"> Time!DL$39</f>
        <v>2074</v>
      </c>
      <c r="DM4" s="201">
        <f xml:space="preserve"> Time!DM$39</f>
        <v>2074</v>
      </c>
      <c r="DN4" s="201">
        <f xml:space="preserve"> Time!DN$39</f>
        <v>2075</v>
      </c>
      <c r="DO4" s="201">
        <f xml:space="preserve"> Time!DO$39</f>
        <v>2075</v>
      </c>
      <c r="DP4" s="201">
        <f xml:space="preserve"> Time!DP$39</f>
        <v>2076</v>
      </c>
      <c r="DQ4" s="201">
        <f xml:space="preserve"> Time!DQ$39</f>
        <v>2076</v>
      </c>
      <c r="DR4" s="201">
        <f xml:space="preserve"> Time!DR$39</f>
        <v>2077</v>
      </c>
      <c r="DS4" s="201">
        <f xml:space="preserve"> Time!DS$39</f>
        <v>2077</v>
      </c>
      <c r="DT4" s="201">
        <f xml:space="preserve"> Time!DT$39</f>
        <v>2078</v>
      </c>
      <c r="DU4" s="201">
        <f xml:space="preserve"> Time!DU$39</f>
        <v>2078</v>
      </c>
      <c r="DV4" s="201">
        <f xml:space="preserve"> Time!DV$39</f>
        <v>2079</v>
      </c>
      <c r="DW4" s="201">
        <f xml:space="preserve"> Time!DW$39</f>
        <v>2079</v>
      </c>
      <c r="DX4" s="201">
        <f xml:space="preserve"> Time!DX$39</f>
        <v>2080</v>
      </c>
      <c r="DY4" s="201">
        <f xml:space="preserve"> Time!DY$39</f>
        <v>2080</v>
      </c>
      <c r="DZ4" s="201">
        <f xml:space="preserve"> Time!DZ$39</f>
        <v>2081</v>
      </c>
      <c r="EA4" s="201">
        <f xml:space="preserve"> Time!EA$39</f>
        <v>2081</v>
      </c>
      <c r="EB4" s="201">
        <f xml:space="preserve"> Time!EB$39</f>
        <v>2082</v>
      </c>
      <c r="EC4" s="201">
        <f xml:space="preserve"> Time!EC$39</f>
        <v>2082</v>
      </c>
      <c r="ED4" s="201">
        <f xml:space="preserve"> Time!ED$39</f>
        <v>2083</v>
      </c>
      <c r="EE4" s="201">
        <f xml:space="preserve"> Time!EE$39</f>
        <v>2083</v>
      </c>
      <c r="EF4" s="201">
        <f xml:space="preserve"> Time!EF$39</f>
        <v>2084</v>
      </c>
      <c r="EG4" s="201">
        <f xml:space="preserve"> Time!EG$39</f>
        <v>2084</v>
      </c>
      <c r="EH4" s="201">
        <f xml:space="preserve"> Time!EH$39</f>
        <v>2085</v>
      </c>
      <c r="EI4" s="201">
        <f xml:space="preserve"> Time!EI$39</f>
        <v>2085</v>
      </c>
      <c r="EJ4" s="201">
        <f xml:space="preserve"> Time!EJ$39</f>
        <v>2086</v>
      </c>
      <c r="EK4" s="201">
        <f xml:space="preserve"> Time!EK$39</f>
        <v>2086</v>
      </c>
      <c r="EL4" s="201">
        <f xml:space="preserve"> Time!EL$39</f>
        <v>2087</v>
      </c>
      <c r="EM4" s="201">
        <f xml:space="preserve"> Time!EM$39</f>
        <v>2087</v>
      </c>
      <c r="EN4" s="201">
        <f xml:space="preserve"> Time!EN$39</f>
        <v>2088</v>
      </c>
      <c r="EO4" s="201">
        <f xml:space="preserve"> Time!EO$39</f>
        <v>2088</v>
      </c>
      <c r="EP4" s="201">
        <f xml:space="preserve"> Time!EP$39</f>
        <v>2089</v>
      </c>
      <c r="EQ4" s="201">
        <f xml:space="preserve"> Time!EQ$39</f>
        <v>2089</v>
      </c>
      <c r="ER4" s="201">
        <f xml:space="preserve"> Time!ER$39</f>
        <v>2090</v>
      </c>
      <c r="ES4" s="201">
        <f xml:space="preserve"> Time!ES$39</f>
        <v>2090</v>
      </c>
      <c r="ET4" s="201">
        <f xml:space="preserve"> Time!ET$39</f>
        <v>2091</v>
      </c>
      <c r="EU4" s="201">
        <f xml:space="preserve"> Time!EU$39</f>
        <v>2091</v>
      </c>
      <c r="EV4" s="201">
        <f xml:space="preserve"> Time!EV$39</f>
        <v>2092</v>
      </c>
      <c r="EW4" s="201">
        <f xml:space="preserve"> Time!EW$39</f>
        <v>2092</v>
      </c>
      <c r="EX4" s="201">
        <f xml:space="preserve"> Time!EX$39</f>
        <v>2093</v>
      </c>
      <c r="EY4" s="201">
        <f xml:space="preserve"> Time!EY$39</f>
        <v>2093</v>
      </c>
      <c r="EZ4" s="201">
        <f xml:space="preserve"> Time!EZ$39</f>
        <v>2094</v>
      </c>
      <c r="FA4" s="201">
        <f xml:space="preserve"> Time!FA$39</f>
        <v>2094</v>
      </c>
      <c r="FB4" s="201">
        <f xml:space="preserve"> Time!FB$39</f>
        <v>2095</v>
      </c>
      <c r="FC4" s="201">
        <f xml:space="preserve"> Time!FC$39</f>
        <v>2095</v>
      </c>
      <c r="FD4" s="201">
        <f xml:space="preserve"> Time!FD$39</f>
        <v>2096</v>
      </c>
      <c r="FE4" s="201">
        <f xml:space="preserve"> Time!FE$39</f>
        <v>2096</v>
      </c>
      <c r="FF4" s="201">
        <f xml:space="preserve"> Time!FF$39</f>
        <v>2097</v>
      </c>
      <c r="FG4" s="201">
        <f xml:space="preserve"> Time!FG$39</f>
        <v>2097</v>
      </c>
      <c r="FH4" s="201">
        <f xml:space="preserve"> Time!FH$39</f>
        <v>2098</v>
      </c>
      <c r="FI4" s="201">
        <f xml:space="preserve"> Time!FI$39</f>
        <v>2098</v>
      </c>
      <c r="FJ4" s="201">
        <f xml:space="preserve"> Time!FJ$39</f>
        <v>2099</v>
      </c>
      <c r="FK4" s="201">
        <f xml:space="preserve"> Time!FK$39</f>
        <v>2099</v>
      </c>
      <c r="FL4" s="201">
        <f xml:space="preserve"> Time!FL$39</f>
        <v>2100</v>
      </c>
      <c r="FM4" s="201">
        <f xml:space="preserve"> Time!FM$39</f>
        <v>2100</v>
      </c>
      <c r="FN4" s="201">
        <f xml:space="preserve"> Time!FN$39</f>
        <v>2101</v>
      </c>
      <c r="FO4" s="201">
        <f xml:space="preserve"> Time!FO$39</f>
        <v>2101</v>
      </c>
      <c r="FP4" s="201">
        <f xml:space="preserve"> Time!FP$39</f>
        <v>2102</v>
      </c>
      <c r="FQ4" s="201">
        <f xml:space="preserve"> Time!FQ$39</f>
        <v>2102</v>
      </c>
      <c r="FR4" s="201">
        <f xml:space="preserve"> Time!FR$39</f>
        <v>2103</v>
      </c>
      <c r="FS4" s="201">
        <f xml:space="preserve"> Time!FS$39</f>
        <v>2103</v>
      </c>
      <c r="FT4" s="201">
        <f xml:space="preserve"> Time!FT$39</f>
        <v>2104</v>
      </c>
      <c r="FU4" s="201">
        <f xml:space="preserve"> Time!FU$39</f>
        <v>2104</v>
      </c>
      <c r="FV4" s="201">
        <f xml:space="preserve"> Time!FV$39</f>
        <v>2105</v>
      </c>
      <c r="FW4" s="201">
        <f xml:space="preserve"> Time!FW$39</f>
        <v>2105</v>
      </c>
      <c r="FX4" s="201">
        <f xml:space="preserve"> Time!FX$39</f>
        <v>2106</v>
      </c>
      <c r="FY4" s="201">
        <f xml:space="preserve"> Time!FY$39</f>
        <v>2106</v>
      </c>
      <c r="FZ4" s="201">
        <f xml:space="preserve"> Time!FZ$39</f>
        <v>2107</v>
      </c>
      <c r="GA4" s="201">
        <f xml:space="preserve"> Time!GA$39</f>
        <v>2107</v>
      </c>
      <c r="GB4" s="201">
        <f xml:space="preserve"> Time!GB$39</f>
        <v>2108</v>
      </c>
      <c r="GC4" s="201">
        <f xml:space="preserve"> Time!GC$39</f>
        <v>2108</v>
      </c>
      <c r="GD4" s="201">
        <f xml:space="preserve"> Time!GD$39</f>
        <v>2109</v>
      </c>
      <c r="GE4" s="201">
        <f xml:space="preserve"> Time!GE$39</f>
        <v>2109</v>
      </c>
      <c r="GF4" s="201">
        <f xml:space="preserve"> Time!GF$39</f>
        <v>2110</v>
      </c>
      <c r="GG4" s="201">
        <f xml:space="preserve"> Time!GG$39</f>
        <v>2110</v>
      </c>
      <c r="GH4" s="201">
        <f xml:space="preserve"> Time!GH$39</f>
        <v>2111</v>
      </c>
      <c r="GI4" s="201">
        <f xml:space="preserve"> Time!GI$39</f>
        <v>2111</v>
      </c>
      <c r="GJ4" s="201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222"/>
      <c r="B8" s="222"/>
      <c r="C8" s="223"/>
      <c r="D8" s="224"/>
      <c r="E8" s="225" t="s">
        <v>7</v>
      </c>
      <c r="F8" s="225"/>
      <c r="G8" s="225" t="str">
        <f xml:space="preserve"> SMU</f>
        <v>$ 000s</v>
      </c>
      <c r="H8" s="225"/>
      <c r="I8" s="226"/>
      <c r="J8" s="225">
        <f t="shared" ref="J8:AO8" si="0" xml:space="preserve"> I11</f>
        <v>0</v>
      </c>
      <c r="K8" s="225">
        <f t="shared" si="0"/>
        <v>0</v>
      </c>
      <c r="L8" s="225">
        <f t="shared" si="0"/>
        <v>0</v>
      </c>
      <c r="M8" s="225">
        <f t="shared" si="0"/>
        <v>0</v>
      </c>
      <c r="N8" s="225">
        <f t="shared" si="0"/>
        <v>0</v>
      </c>
      <c r="O8" s="225">
        <f t="shared" si="0"/>
        <v>0</v>
      </c>
      <c r="P8" s="225">
        <f t="shared" si="0"/>
        <v>0</v>
      </c>
      <c r="Q8" s="225">
        <f t="shared" si="0"/>
        <v>0</v>
      </c>
      <c r="R8" s="225">
        <f t="shared" si="0"/>
        <v>0</v>
      </c>
      <c r="S8" s="225">
        <f t="shared" si="0"/>
        <v>0</v>
      </c>
      <c r="T8" s="225">
        <f t="shared" si="0"/>
        <v>0</v>
      </c>
      <c r="U8" s="225">
        <f t="shared" si="0"/>
        <v>0</v>
      </c>
      <c r="V8" s="225">
        <f t="shared" si="0"/>
        <v>0</v>
      </c>
      <c r="W8" s="225">
        <f t="shared" si="0"/>
        <v>0</v>
      </c>
      <c r="X8" s="225">
        <f t="shared" si="0"/>
        <v>0</v>
      </c>
      <c r="Y8" s="225">
        <f t="shared" si="0"/>
        <v>0</v>
      </c>
      <c r="Z8" s="225">
        <f t="shared" si="0"/>
        <v>0</v>
      </c>
      <c r="AA8" s="225">
        <f t="shared" si="0"/>
        <v>0</v>
      </c>
      <c r="AB8" s="225">
        <f t="shared" si="0"/>
        <v>0</v>
      </c>
      <c r="AC8" s="225">
        <f t="shared" si="0"/>
        <v>0</v>
      </c>
      <c r="AD8" s="225">
        <f t="shared" si="0"/>
        <v>0</v>
      </c>
      <c r="AE8" s="225">
        <f t="shared" si="0"/>
        <v>0</v>
      </c>
      <c r="AF8" s="225">
        <f t="shared" si="0"/>
        <v>0</v>
      </c>
      <c r="AG8" s="225">
        <f t="shared" si="0"/>
        <v>0</v>
      </c>
      <c r="AH8" s="225">
        <f t="shared" si="0"/>
        <v>0</v>
      </c>
      <c r="AI8" s="225">
        <f t="shared" si="0"/>
        <v>0</v>
      </c>
      <c r="AJ8" s="225">
        <f t="shared" si="0"/>
        <v>0</v>
      </c>
      <c r="AK8" s="225">
        <f t="shared" si="0"/>
        <v>0</v>
      </c>
      <c r="AL8" s="225">
        <f t="shared" si="0"/>
        <v>0</v>
      </c>
      <c r="AM8" s="225">
        <f t="shared" si="0"/>
        <v>0</v>
      </c>
      <c r="AN8" s="225">
        <f t="shared" si="0"/>
        <v>0</v>
      </c>
      <c r="AO8" s="225">
        <f t="shared" si="0"/>
        <v>0</v>
      </c>
      <c r="AP8" s="225">
        <f t="shared" ref="AP8:BU8" si="1" xml:space="preserve"> AO11</f>
        <v>0</v>
      </c>
      <c r="AQ8" s="225">
        <f t="shared" si="1"/>
        <v>0</v>
      </c>
      <c r="AR8" s="225">
        <f t="shared" si="1"/>
        <v>0</v>
      </c>
      <c r="AS8" s="225">
        <f t="shared" si="1"/>
        <v>0</v>
      </c>
      <c r="AT8" s="225">
        <f t="shared" si="1"/>
        <v>0</v>
      </c>
      <c r="AU8" s="225">
        <f t="shared" si="1"/>
        <v>0</v>
      </c>
      <c r="AV8" s="225">
        <f t="shared" si="1"/>
        <v>0</v>
      </c>
      <c r="AW8" s="225">
        <f t="shared" si="1"/>
        <v>0</v>
      </c>
      <c r="AX8" s="225">
        <f t="shared" si="1"/>
        <v>0</v>
      </c>
      <c r="AY8" s="225">
        <f t="shared" si="1"/>
        <v>0</v>
      </c>
      <c r="AZ8" s="225">
        <f t="shared" si="1"/>
        <v>0</v>
      </c>
      <c r="BA8" s="225">
        <f t="shared" si="1"/>
        <v>0</v>
      </c>
      <c r="BB8" s="225">
        <f t="shared" si="1"/>
        <v>0</v>
      </c>
      <c r="BC8" s="225">
        <f t="shared" si="1"/>
        <v>0</v>
      </c>
      <c r="BD8" s="225">
        <f t="shared" si="1"/>
        <v>0</v>
      </c>
      <c r="BE8" s="225">
        <f t="shared" si="1"/>
        <v>0</v>
      </c>
      <c r="BF8" s="225">
        <f t="shared" si="1"/>
        <v>0</v>
      </c>
      <c r="BG8" s="225">
        <f t="shared" si="1"/>
        <v>0</v>
      </c>
      <c r="BH8" s="225">
        <f t="shared" si="1"/>
        <v>0</v>
      </c>
      <c r="BI8" s="225">
        <f t="shared" si="1"/>
        <v>0</v>
      </c>
      <c r="BJ8" s="225">
        <f t="shared" si="1"/>
        <v>0</v>
      </c>
      <c r="BK8" s="225">
        <f t="shared" si="1"/>
        <v>0</v>
      </c>
      <c r="BL8" s="225">
        <f t="shared" si="1"/>
        <v>0</v>
      </c>
      <c r="BM8" s="225">
        <f t="shared" si="1"/>
        <v>0</v>
      </c>
      <c r="BN8" s="225">
        <f t="shared" si="1"/>
        <v>0</v>
      </c>
      <c r="BO8" s="225">
        <f t="shared" si="1"/>
        <v>0</v>
      </c>
      <c r="BP8" s="225">
        <f t="shared" si="1"/>
        <v>0</v>
      </c>
      <c r="BQ8" s="225">
        <f t="shared" si="1"/>
        <v>0</v>
      </c>
      <c r="BR8" s="225">
        <f t="shared" si="1"/>
        <v>0</v>
      </c>
      <c r="BS8" s="225">
        <f t="shared" si="1"/>
        <v>0</v>
      </c>
      <c r="BT8" s="225">
        <f t="shared" si="1"/>
        <v>0</v>
      </c>
      <c r="BU8" s="225">
        <f t="shared" si="1"/>
        <v>0</v>
      </c>
      <c r="BV8" s="225">
        <f t="shared" ref="BV8:DA8" si="2" xml:space="preserve"> BU11</f>
        <v>0</v>
      </c>
      <c r="BW8" s="225">
        <f t="shared" si="2"/>
        <v>0</v>
      </c>
      <c r="BX8" s="225">
        <f t="shared" si="2"/>
        <v>0</v>
      </c>
      <c r="BY8" s="225">
        <f t="shared" si="2"/>
        <v>0</v>
      </c>
      <c r="BZ8" s="225">
        <f t="shared" si="2"/>
        <v>0</v>
      </c>
      <c r="CA8" s="225">
        <f t="shared" si="2"/>
        <v>0</v>
      </c>
      <c r="CB8" s="225">
        <f t="shared" si="2"/>
        <v>0</v>
      </c>
      <c r="CC8" s="225">
        <f t="shared" si="2"/>
        <v>0</v>
      </c>
      <c r="CD8" s="225">
        <f t="shared" si="2"/>
        <v>0</v>
      </c>
      <c r="CE8" s="225">
        <f t="shared" si="2"/>
        <v>0</v>
      </c>
      <c r="CF8" s="225">
        <f t="shared" si="2"/>
        <v>0</v>
      </c>
      <c r="CG8" s="225">
        <f t="shared" si="2"/>
        <v>0</v>
      </c>
      <c r="CH8" s="225">
        <f t="shared" si="2"/>
        <v>0</v>
      </c>
      <c r="CI8" s="225">
        <f t="shared" si="2"/>
        <v>0</v>
      </c>
      <c r="CJ8" s="225">
        <f t="shared" si="2"/>
        <v>0</v>
      </c>
      <c r="CK8" s="225">
        <f t="shared" si="2"/>
        <v>0</v>
      </c>
      <c r="CL8" s="225">
        <f t="shared" si="2"/>
        <v>0</v>
      </c>
      <c r="CM8" s="225">
        <f t="shared" si="2"/>
        <v>0</v>
      </c>
      <c r="CN8" s="225">
        <f t="shared" si="2"/>
        <v>0</v>
      </c>
      <c r="CO8" s="225">
        <f t="shared" si="2"/>
        <v>0</v>
      </c>
      <c r="CP8" s="225">
        <f t="shared" si="2"/>
        <v>0</v>
      </c>
      <c r="CQ8" s="225">
        <f t="shared" si="2"/>
        <v>0</v>
      </c>
      <c r="CR8" s="225">
        <f t="shared" si="2"/>
        <v>0</v>
      </c>
      <c r="CS8" s="225">
        <f t="shared" si="2"/>
        <v>0</v>
      </c>
      <c r="CT8" s="225">
        <f t="shared" si="2"/>
        <v>0</v>
      </c>
      <c r="CU8" s="225">
        <f t="shared" si="2"/>
        <v>0</v>
      </c>
      <c r="CV8" s="225">
        <f t="shared" si="2"/>
        <v>0</v>
      </c>
      <c r="CW8" s="225">
        <f t="shared" si="2"/>
        <v>0</v>
      </c>
      <c r="CX8" s="225">
        <f t="shared" si="2"/>
        <v>0</v>
      </c>
      <c r="CY8" s="225">
        <f t="shared" si="2"/>
        <v>0</v>
      </c>
      <c r="CZ8" s="225">
        <f t="shared" si="2"/>
        <v>0</v>
      </c>
      <c r="DA8" s="225">
        <f t="shared" si="2"/>
        <v>0</v>
      </c>
      <c r="DB8" s="225">
        <f t="shared" ref="DB8:EG8" si="3" xml:space="preserve"> DA11</f>
        <v>0</v>
      </c>
      <c r="DC8" s="225">
        <f t="shared" si="3"/>
        <v>0</v>
      </c>
      <c r="DD8" s="225">
        <f t="shared" si="3"/>
        <v>0</v>
      </c>
      <c r="DE8" s="225">
        <f t="shared" si="3"/>
        <v>0</v>
      </c>
      <c r="DF8" s="225">
        <f t="shared" si="3"/>
        <v>0</v>
      </c>
      <c r="DG8" s="225">
        <f t="shared" si="3"/>
        <v>0</v>
      </c>
      <c r="DH8" s="225">
        <f t="shared" si="3"/>
        <v>0</v>
      </c>
      <c r="DI8" s="225">
        <f t="shared" si="3"/>
        <v>0</v>
      </c>
      <c r="DJ8" s="225">
        <f t="shared" si="3"/>
        <v>0</v>
      </c>
      <c r="DK8" s="225">
        <f t="shared" si="3"/>
        <v>0</v>
      </c>
      <c r="DL8" s="225">
        <f t="shared" si="3"/>
        <v>0</v>
      </c>
      <c r="DM8" s="225">
        <f t="shared" si="3"/>
        <v>0</v>
      </c>
      <c r="DN8" s="225">
        <f t="shared" si="3"/>
        <v>0</v>
      </c>
      <c r="DO8" s="225">
        <f t="shared" si="3"/>
        <v>0</v>
      </c>
      <c r="DP8" s="225">
        <f t="shared" si="3"/>
        <v>0</v>
      </c>
      <c r="DQ8" s="225">
        <f t="shared" si="3"/>
        <v>0</v>
      </c>
      <c r="DR8" s="225">
        <f t="shared" si="3"/>
        <v>0</v>
      </c>
      <c r="DS8" s="225">
        <f t="shared" si="3"/>
        <v>0</v>
      </c>
      <c r="DT8" s="225">
        <f t="shared" si="3"/>
        <v>0</v>
      </c>
      <c r="DU8" s="225">
        <f t="shared" si="3"/>
        <v>0</v>
      </c>
      <c r="DV8" s="225">
        <f t="shared" si="3"/>
        <v>0</v>
      </c>
      <c r="DW8" s="225">
        <f t="shared" si="3"/>
        <v>0</v>
      </c>
      <c r="DX8" s="225">
        <f t="shared" si="3"/>
        <v>0</v>
      </c>
      <c r="DY8" s="225">
        <f t="shared" si="3"/>
        <v>0</v>
      </c>
      <c r="DZ8" s="225">
        <f t="shared" si="3"/>
        <v>0</v>
      </c>
      <c r="EA8" s="225">
        <f t="shared" si="3"/>
        <v>0</v>
      </c>
      <c r="EB8" s="225">
        <f t="shared" si="3"/>
        <v>0</v>
      </c>
      <c r="EC8" s="225">
        <f t="shared" si="3"/>
        <v>0</v>
      </c>
      <c r="ED8" s="225">
        <f t="shared" si="3"/>
        <v>0</v>
      </c>
      <c r="EE8" s="225">
        <f t="shared" si="3"/>
        <v>0</v>
      </c>
      <c r="EF8" s="225">
        <f t="shared" si="3"/>
        <v>0</v>
      </c>
      <c r="EG8" s="225">
        <f t="shared" si="3"/>
        <v>0</v>
      </c>
      <c r="EH8" s="225">
        <f t="shared" ref="EH8:FM8" si="4" xml:space="preserve"> EG11</f>
        <v>0</v>
      </c>
      <c r="EI8" s="225">
        <f t="shared" si="4"/>
        <v>0</v>
      </c>
      <c r="EJ8" s="225">
        <f t="shared" si="4"/>
        <v>0</v>
      </c>
      <c r="EK8" s="225">
        <f t="shared" si="4"/>
        <v>0</v>
      </c>
      <c r="EL8" s="225">
        <f t="shared" si="4"/>
        <v>0</v>
      </c>
      <c r="EM8" s="225">
        <f t="shared" si="4"/>
        <v>0</v>
      </c>
      <c r="EN8" s="225">
        <f t="shared" si="4"/>
        <v>0</v>
      </c>
      <c r="EO8" s="225">
        <f t="shared" si="4"/>
        <v>0</v>
      </c>
      <c r="EP8" s="225">
        <f t="shared" si="4"/>
        <v>0</v>
      </c>
      <c r="EQ8" s="225">
        <f t="shared" si="4"/>
        <v>0</v>
      </c>
      <c r="ER8" s="225">
        <f t="shared" si="4"/>
        <v>0</v>
      </c>
      <c r="ES8" s="225">
        <f t="shared" si="4"/>
        <v>0</v>
      </c>
      <c r="ET8" s="225">
        <f t="shared" si="4"/>
        <v>0</v>
      </c>
      <c r="EU8" s="225">
        <f t="shared" si="4"/>
        <v>0</v>
      </c>
      <c r="EV8" s="225">
        <f t="shared" si="4"/>
        <v>0</v>
      </c>
      <c r="EW8" s="225">
        <f t="shared" si="4"/>
        <v>0</v>
      </c>
      <c r="EX8" s="225">
        <f t="shared" si="4"/>
        <v>0</v>
      </c>
      <c r="EY8" s="225">
        <f t="shared" si="4"/>
        <v>0</v>
      </c>
      <c r="EZ8" s="225">
        <f t="shared" si="4"/>
        <v>0</v>
      </c>
      <c r="FA8" s="225">
        <f t="shared" si="4"/>
        <v>0</v>
      </c>
      <c r="FB8" s="225">
        <f t="shared" si="4"/>
        <v>0</v>
      </c>
      <c r="FC8" s="225">
        <f t="shared" si="4"/>
        <v>0</v>
      </c>
      <c r="FD8" s="225">
        <f t="shared" si="4"/>
        <v>0</v>
      </c>
      <c r="FE8" s="225">
        <f t="shared" si="4"/>
        <v>0</v>
      </c>
      <c r="FF8" s="225">
        <f t="shared" si="4"/>
        <v>0</v>
      </c>
      <c r="FG8" s="225">
        <f t="shared" si="4"/>
        <v>0</v>
      </c>
      <c r="FH8" s="225">
        <f t="shared" si="4"/>
        <v>0</v>
      </c>
      <c r="FI8" s="225">
        <f t="shared" si="4"/>
        <v>0</v>
      </c>
      <c r="FJ8" s="225">
        <f t="shared" si="4"/>
        <v>0</v>
      </c>
      <c r="FK8" s="225">
        <f t="shared" si="4"/>
        <v>0</v>
      </c>
      <c r="FL8" s="225">
        <f t="shared" si="4"/>
        <v>0</v>
      </c>
      <c r="FM8" s="225">
        <f t="shared" si="4"/>
        <v>0</v>
      </c>
      <c r="FN8" s="225">
        <f t="shared" ref="FN8:GJ8" si="5" xml:space="preserve"> FM11</f>
        <v>0</v>
      </c>
      <c r="FO8" s="225">
        <f t="shared" si="5"/>
        <v>0</v>
      </c>
      <c r="FP8" s="225">
        <f t="shared" si="5"/>
        <v>0</v>
      </c>
      <c r="FQ8" s="225">
        <f t="shared" si="5"/>
        <v>0</v>
      </c>
      <c r="FR8" s="225">
        <f t="shared" si="5"/>
        <v>0</v>
      </c>
      <c r="FS8" s="225">
        <f t="shared" si="5"/>
        <v>0</v>
      </c>
      <c r="FT8" s="225">
        <f t="shared" si="5"/>
        <v>0</v>
      </c>
      <c r="FU8" s="225">
        <f t="shared" si="5"/>
        <v>0</v>
      </c>
      <c r="FV8" s="225">
        <f t="shared" si="5"/>
        <v>0</v>
      </c>
      <c r="FW8" s="225">
        <f t="shared" si="5"/>
        <v>0</v>
      </c>
      <c r="FX8" s="225">
        <f t="shared" si="5"/>
        <v>0</v>
      </c>
      <c r="FY8" s="225">
        <f t="shared" si="5"/>
        <v>0</v>
      </c>
      <c r="FZ8" s="225">
        <f t="shared" si="5"/>
        <v>0</v>
      </c>
      <c r="GA8" s="225">
        <f t="shared" si="5"/>
        <v>0</v>
      </c>
      <c r="GB8" s="225">
        <f t="shared" si="5"/>
        <v>0</v>
      </c>
      <c r="GC8" s="225">
        <f t="shared" si="5"/>
        <v>0</v>
      </c>
      <c r="GD8" s="225">
        <f t="shared" si="5"/>
        <v>0</v>
      </c>
      <c r="GE8" s="225">
        <f t="shared" si="5"/>
        <v>0</v>
      </c>
      <c r="GF8" s="225">
        <f t="shared" si="5"/>
        <v>0</v>
      </c>
      <c r="GG8" s="225">
        <f t="shared" si="5"/>
        <v>0</v>
      </c>
      <c r="GH8" s="225">
        <f t="shared" si="5"/>
        <v>0</v>
      </c>
      <c r="GI8" s="225">
        <f t="shared" si="5"/>
        <v>0</v>
      </c>
      <c r="GJ8" s="225">
        <f t="shared" si="5"/>
        <v>0</v>
      </c>
    </row>
    <row r="9" spans="1:192" x14ac:dyDescent="0.25">
      <c r="E9" s="221" t="s">
        <v>92</v>
      </c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  <c r="BJ9" s="221"/>
      <c r="BK9" s="221"/>
      <c r="BL9" s="221"/>
      <c r="BM9" s="221"/>
      <c r="BN9" s="221"/>
      <c r="BO9" s="221"/>
      <c r="BP9" s="221"/>
      <c r="BQ9" s="221"/>
      <c r="BR9" s="221"/>
      <c r="BS9" s="221"/>
      <c r="BT9" s="221"/>
      <c r="BU9" s="221"/>
      <c r="BV9" s="221"/>
      <c r="BW9" s="221"/>
      <c r="BX9" s="221"/>
      <c r="BY9" s="221"/>
      <c r="BZ9" s="221"/>
      <c r="CA9" s="221"/>
      <c r="CB9" s="221"/>
      <c r="CC9" s="221"/>
      <c r="CD9" s="221"/>
      <c r="CE9" s="221"/>
      <c r="CF9" s="221"/>
      <c r="CG9" s="221"/>
      <c r="CH9" s="221"/>
      <c r="CI9" s="221"/>
      <c r="CJ9" s="221"/>
      <c r="CK9" s="221"/>
      <c r="CL9" s="221"/>
      <c r="CM9" s="221"/>
      <c r="CN9" s="221"/>
      <c r="CO9" s="221"/>
      <c r="CP9" s="221"/>
      <c r="CQ9" s="221"/>
      <c r="CR9" s="221"/>
      <c r="CS9" s="221"/>
      <c r="CT9" s="221"/>
      <c r="CU9" s="221"/>
      <c r="CV9" s="221"/>
      <c r="CW9" s="221"/>
      <c r="CX9" s="221"/>
      <c r="CY9" s="221"/>
      <c r="CZ9" s="221"/>
      <c r="DA9" s="221"/>
      <c r="DB9" s="221"/>
      <c r="DC9" s="221"/>
      <c r="DD9" s="221"/>
      <c r="DE9" s="221"/>
      <c r="DF9" s="221"/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221"/>
      <c r="EK9" s="221"/>
      <c r="EL9" s="221"/>
      <c r="EM9" s="221"/>
      <c r="EN9" s="221"/>
      <c r="EO9" s="221"/>
      <c r="EP9" s="221"/>
      <c r="EQ9" s="221"/>
      <c r="ER9" s="221"/>
      <c r="ES9" s="221"/>
      <c r="ET9" s="221"/>
      <c r="EU9" s="221"/>
      <c r="EV9" s="221"/>
      <c r="EW9" s="221"/>
      <c r="EX9" s="221"/>
      <c r="EY9" s="221"/>
      <c r="EZ9" s="221"/>
      <c r="FA9" s="221"/>
      <c r="FB9" s="221"/>
      <c r="FC9" s="221"/>
      <c r="FD9" s="221"/>
      <c r="FE9" s="221"/>
      <c r="FF9" s="221"/>
      <c r="FG9" s="221"/>
      <c r="FH9" s="221"/>
      <c r="FI9" s="221"/>
      <c r="FJ9" s="221"/>
      <c r="FK9" s="221"/>
      <c r="FL9" s="221"/>
      <c r="FM9" s="221"/>
      <c r="FN9" s="221"/>
      <c r="FO9" s="221"/>
      <c r="FP9" s="221"/>
      <c r="FQ9" s="221"/>
      <c r="FR9" s="221"/>
      <c r="FS9" s="221"/>
      <c r="FT9" s="221"/>
      <c r="FU9" s="221"/>
      <c r="FV9" s="221"/>
      <c r="FW9" s="221"/>
      <c r="FX9" s="221"/>
      <c r="FY9" s="221"/>
      <c r="FZ9" s="221"/>
      <c r="GA9" s="221"/>
      <c r="GB9" s="221"/>
      <c r="GC9" s="221"/>
      <c r="GD9" s="221"/>
      <c r="GE9" s="221"/>
      <c r="GF9" s="221"/>
      <c r="GG9" s="221"/>
      <c r="GH9" s="221"/>
      <c r="GI9" s="221"/>
      <c r="GJ9" s="221"/>
    </row>
    <row r="10" spans="1:192" x14ac:dyDescent="0.25">
      <c r="E10" s="221" t="s">
        <v>93</v>
      </c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1"/>
      <c r="CA10" s="221"/>
      <c r="CB10" s="221"/>
      <c r="CC10" s="221"/>
      <c r="CD10" s="221"/>
      <c r="CE10" s="221"/>
      <c r="CF10" s="221"/>
      <c r="CG10" s="221"/>
      <c r="CH10" s="221"/>
      <c r="CI10" s="221"/>
      <c r="CJ10" s="221"/>
      <c r="CK10" s="221"/>
      <c r="CL10" s="221"/>
      <c r="CM10" s="221"/>
      <c r="CN10" s="221"/>
      <c r="CO10" s="221"/>
      <c r="CP10" s="221"/>
      <c r="CQ10" s="221"/>
      <c r="CR10" s="221"/>
      <c r="CS10" s="221"/>
      <c r="CT10" s="221"/>
      <c r="CU10" s="221"/>
      <c r="CV10" s="221"/>
      <c r="CW10" s="221"/>
      <c r="CX10" s="221"/>
      <c r="CY10" s="221"/>
      <c r="CZ10" s="221"/>
      <c r="DA10" s="221"/>
      <c r="DB10" s="221"/>
      <c r="DC10" s="221"/>
      <c r="DD10" s="221"/>
      <c r="DE10" s="221"/>
      <c r="DF10" s="221"/>
      <c r="DG10" s="221"/>
      <c r="DH10" s="221"/>
      <c r="DI10" s="221"/>
      <c r="DJ10" s="221"/>
      <c r="DK10" s="221"/>
      <c r="DL10" s="221"/>
      <c r="DM10" s="221"/>
      <c r="DN10" s="221"/>
      <c r="DO10" s="221"/>
      <c r="DP10" s="221"/>
      <c r="DQ10" s="221"/>
      <c r="DR10" s="221"/>
      <c r="DS10" s="221"/>
      <c r="DT10" s="221"/>
      <c r="DU10" s="221"/>
      <c r="DV10" s="221"/>
      <c r="DW10" s="221"/>
      <c r="DX10" s="221"/>
      <c r="DY10" s="221"/>
      <c r="DZ10" s="221"/>
      <c r="EA10" s="221"/>
      <c r="EB10" s="221"/>
      <c r="EC10" s="221"/>
      <c r="ED10" s="221"/>
      <c r="EE10" s="221"/>
      <c r="EF10" s="221"/>
      <c r="EG10" s="221"/>
      <c r="EH10" s="221"/>
      <c r="EI10" s="221"/>
      <c r="EJ10" s="221"/>
      <c r="EK10" s="221"/>
      <c r="EL10" s="221"/>
      <c r="EM10" s="221"/>
      <c r="EN10" s="221"/>
      <c r="EO10" s="221"/>
      <c r="EP10" s="221"/>
      <c r="EQ10" s="221"/>
      <c r="ER10" s="221"/>
      <c r="ES10" s="221"/>
      <c r="ET10" s="221"/>
      <c r="EU10" s="221"/>
      <c r="EV10" s="221"/>
      <c r="EW10" s="221"/>
      <c r="EX10" s="221"/>
      <c r="EY10" s="221"/>
      <c r="EZ10" s="221"/>
      <c r="FA10" s="221"/>
      <c r="FB10" s="221"/>
      <c r="FC10" s="221"/>
      <c r="FD10" s="221"/>
      <c r="FE10" s="221"/>
      <c r="FF10" s="221"/>
      <c r="FG10" s="221"/>
      <c r="FH10" s="221"/>
      <c r="FI10" s="221"/>
      <c r="FJ10" s="221"/>
      <c r="FK10" s="221"/>
      <c r="FL10" s="221"/>
      <c r="FM10" s="221"/>
      <c r="FN10" s="221"/>
      <c r="FO10" s="221"/>
      <c r="FP10" s="221"/>
      <c r="FQ10" s="221"/>
      <c r="FR10" s="221"/>
      <c r="FS10" s="221"/>
      <c r="FT10" s="221"/>
      <c r="FU10" s="221"/>
      <c r="FV10" s="221"/>
      <c r="FW10" s="221"/>
      <c r="FX10" s="221"/>
      <c r="FY10" s="221"/>
      <c r="FZ10" s="221"/>
      <c r="GA10" s="221"/>
      <c r="GB10" s="221"/>
      <c r="GC10" s="221"/>
      <c r="GD10" s="221"/>
      <c r="GE10" s="221"/>
      <c r="GF10" s="221"/>
      <c r="GG10" s="221"/>
      <c r="GH10" s="221"/>
      <c r="GI10" s="221"/>
      <c r="GJ10" s="221"/>
    </row>
    <row r="11" spans="1:192" x14ac:dyDescent="0.25">
      <c r="A11" s="227"/>
      <c r="B11" s="227"/>
      <c r="C11" s="228"/>
      <c r="D11" s="229"/>
      <c r="E11" s="230" t="s">
        <v>8</v>
      </c>
      <c r="F11" s="230"/>
      <c r="G11" s="230" t="str">
        <f xml:space="preserve"> SMU</f>
        <v>$ 000s</v>
      </c>
      <c r="H11" s="230"/>
      <c r="I11" s="231"/>
      <c r="J11" s="230">
        <f t="shared" ref="J11:AO11" si="6" xml:space="preserve"> J8 + J9 - J10</f>
        <v>0</v>
      </c>
      <c r="K11" s="230">
        <f t="shared" si="6"/>
        <v>0</v>
      </c>
      <c r="L11" s="230">
        <f t="shared" si="6"/>
        <v>0</v>
      </c>
      <c r="M11" s="230">
        <f t="shared" si="6"/>
        <v>0</v>
      </c>
      <c r="N11" s="230">
        <f t="shared" si="6"/>
        <v>0</v>
      </c>
      <c r="O11" s="230">
        <f t="shared" si="6"/>
        <v>0</v>
      </c>
      <c r="P11" s="230">
        <f t="shared" si="6"/>
        <v>0</v>
      </c>
      <c r="Q11" s="230">
        <f t="shared" si="6"/>
        <v>0</v>
      </c>
      <c r="R11" s="230">
        <f t="shared" si="6"/>
        <v>0</v>
      </c>
      <c r="S11" s="230">
        <f t="shared" si="6"/>
        <v>0</v>
      </c>
      <c r="T11" s="230">
        <f t="shared" si="6"/>
        <v>0</v>
      </c>
      <c r="U11" s="230">
        <f t="shared" si="6"/>
        <v>0</v>
      </c>
      <c r="V11" s="230">
        <f t="shared" si="6"/>
        <v>0</v>
      </c>
      <c r="W11" s="230">
        <f t="shared" si="6"/>
        <v>0</v>
      </c>
      <c r="X11" s="230">
        <f t="shared" si="6"/>
        <v>0</v>
      </c>
      <c r="Y11" s="230">
        <f t="shared" si="6"/>
        <v>0</v>
      </c>
      <c r="Z11" s="230">
        <f t="shared" si="6"/>
        <v>0</v>
      </c>
      <c r="AA11" s="230">
        <f t="shared" si="6"/>
        <v>0</v>
      </c>
      <c r="AB11" s="230">
        <f t="shared" si="6"/>
        <v>0</v>
      </c>
      <c r="AC11" s="230">
        <f t="shared" si="6"/>
        <v>0</v>
      </c>
      <c r="AD11" s="230">
        <f t="shared" si="6"/>
        <v>0</v>
      </c>
      <c r="AE11" s="230">
        <f t="shared" si="6"/>
        <v>0</v>
      </c>
      <c r="AF11" s="230">
        <f t="shared" si="6"/>
        <v>0</v>
      </c>
      <c r="AG11" s="230">
        <f t="shared" si="6"/>
        <v>0</v>
      </c>
      <c r="AH11" s="230">
        <f t="shared" si="6"/>
        <v>0</v>
      </c>
      <c r="AI11" s="230">
        <f t="shared" si="6"/>
        <v>0</v>
      </c>
      <c r="AJ11" s="230">
        <f t="shared" si="6"/>
        <v>0</v>
      </c>
      <c r="AK11" s="230">
        <f t="shared" si="6"/>
        <v>0</v>
      </c>
      <c r="AL11" s="230">
        <f t="shared" si="6"/>
        <v>0</v>
      </c>
      <c r="AM11" s="230">
        <f t="shared" si="6"/>
        <v>0</v>
      </c>
      <c r="AN11" s="230">
        <f t="shared" si="6"/>
        <v>0</v>
      </c>
      <c r="AO11" s="230">
        <f t="shared" si="6"/>
        <v>0</v>
      </c>
      <c r="AP11" s="230">
        <f t="shared" ref="AP11:BU11" si="7" xml:space="preserve"> AP8 + AP9 - AP10</f>
        <v>0</v>
      </c>
      <c r="AQ11" s="230">
        <f t="shared" si="7"/>
        <v>0</v>
      </c>
      <c r="AR11" s="230">
        <f t="shared" si="7"/>
        <v>0</v>
      </c>
      <c r="AS11" s="230">
        <f t="shared" si="7"/>
        <v>0</v>
      </c>
      <c r="AT11" s="230">
        <f t="shared" si="7"/>
        <v>0</v>
      </c>
      <c r="AU11" s="230">
        <f t="shared" si="7"/>
        <v>0</v>
      </c>
      <c r="AV11" s="230">
        <f t="shared" si="7"/>
        <v>0</v>
      </c>
      <c r="AW11" s="230">
        <f t="shared" si="7"/>
        <v>0</v>
      </c>
      <c r="AX11" s="230">
        <f t="shared" si="7"/>
        <v>0</v>
      </c>
      <c r="AY11" s="230">
        <f t="shared" si="7"/>
        <v>0</v>
      </c>
      <c r="AZ11" s="230">
        <f t="shared" si="7"/>
        <v>0</v>
      </c>
      <c r="BA11" s="230">
        <f t="shared" si="7"/>
        <v>0</v>
      </c>
      <c r="BB11" s="230">
        <f t="shared" si="7"/>
        <v>0</v>
      </c>
      <c r="BC11" s="230">
        <f t="shared" si="7"/>
        <v>0</v>
      </c>
      <c r="BD11" s="230">
        <f t="shared" si="7"/>
        <v>0</v>
      </c>
      <c r="BE11" s="230">
        <f t="shared" si="7"/>
        <v>0</v>
      </c>
      <c r="BF11" s="230">
        <f t="shared" si="7"/>
        <v>0</v>
      </c>
      <c r="BG11" s="230">
        <f t="shared" si="7"/>
        <v>0</v>
      </c>
      <c r="BH11" s="230">
        <f t="shared" si="7"/>
        <v>0</v>
      </c>
      <c r="BI11" s="230">
        <f t="shared" si="7"/>
        <v>0</v>
      </c>
      <c r="BJ11" s="230">
        <f t="shared" si="7"/>
        <v>0</v>
      </c>
      <c r="BK11" s="230">
        <f t="shared" si="7"/>
        <v>0</v>
      </c>
      <c r="BL11" s="230">
        <f t="shared" si="7"/>
        <v>0</v>
      </c>
      <c r="BM11" s="230">
        <f t="shared" si="7"/>
        <v>0</v>
      </c>
      <c r="BN11" s="230">
        <f t="shared" si="7"/>
        <v>0</v>
      </c>
      <c r="BO11" s="230">
        <f t="shared" si="7"/>
        <v>0</v>
      </c>
      <c r="BP11" s="230">
        <f t="shared" si="7"/>
        <v>0</v>
      </c>
      <c r="BQ11" s="230">
        <f t="shared" si="7"/>
        <v>0</v>
      </c>
      <c r="BR11" s="230">
        <f t="shared" si="7"/>
        <v>0</v>
      </c>
      <c r="BS11" s="230">
        <f t="shared" si="7"/>
        <v>0</v>
      </c>
      <c r="BT11" s="230">
        <f t="shared" si="7"/>
        <v>0</v>
      </c>
      <c r="BU11" s="230">
        <f t="shared" si="7"/>
        <v>0</v>
      </c>
      <c r="BV11" s="230">
        <f t="shared" ref="BV11:DA11" si="8" xml:space="preserve"> BV8 + BV9 - BV10</f>
        <v>0</v>
      </c>
      <c r="BW11" s="230">
        <f t="shared" si="8"/>
        <v>0</v>
      </c>
      <c r="BX11" s="230">
        <f t="shared" si="8"/>
        <v>0</v>
      </c>
      <c r="BY11" s="230">
        <f t="shared" si="8"/>
        <v>0</v>
      </c>
      <c r="BZ11" s="230">
        <f t="shared" si="8"/>
        <v>0</v>
      </c>
      <c r="CA11" s="230">
        <f t="shared" si="8"/>
        <v>0</v>
      </c>
      <c r="CB11" s="230">
        <f t="shared" si="8"/>
        <v>0</v>
      </c>
      <c r="CC11" s="230">
        <f t="shared" si="8"/>
        <v>0</v>
      </c>
      <c r="CD11" s="230">
        <f t="shared" si="8"/>
        <v>0</v>
      </c>
      <c r="CE11" s="230">
        <f t="shared" si="8"/>
        <v>0</v>
      </c>
      <c r="CF11" s="230">
        <f t="shared" si="8"/>
        <v>0</v>
      </c>
      <c r="CG11" s="230">
        <f t="shared" si="8"/>
        <v>0</v>
      </c>
      <c r="CH11" s="230">
        <f t="shared" si="8"/>
        <v>0</v>
      </c>
      <c r="CI11" s="230">
        <f t="shared" si="8"/>
        <v>0</v>
      </c>
      <c r="CJ11" s="230">
        <f t="shared" si="8"/>
        <v>0</v>
      </c>
      <c r="CK11" s="230">
        <f t="shared" si="8"/>
        <v>0</v>
      </c>
      <c r="CL11" s="230">
        <f t="shared" si="8"/>
        <v>0</v>
      </c>
      <c r="CM11" s="230">
        <f t="shared" si="8"/>
        <v>0</v>
      </c>
      <c r="CN11" s="230">
        <f t="shared" si="8"/>
        <v>0</v>
      </c>
      <c r="CO11" s="230">
        <f t="shared" si="8"/>
        <v>0</v>
      </c>
      <c r="CP11" s="230">
        <f t="shared" si="8"/>
        <v>0</v>
      </c>
      <c r="CQ11" s="230">
        <f t="shared" si="8"/>
        <v>0</v>
      </c>
      <c r="CR11" s="230">
        <f t="shared" si="8"/>
        <v>0</v>
      </c>
      <c r="CS11" s="230">
        <f t="shared" si="8"/>
        <v>0</v>
      </c>
      <c r="CT11" s="230">
        <f t="shared" si="8"/>
        <v>0</v>
      </c>
      <c r="CU11" s="230">
        <f t="shared" si="8"/>
        <v>0</v>
      </c>
      <c r="CV11" s="230">
        <f t="shared" si="8"/>
        <v>0</v>
      </c>
      <c r="CW11" s="230">
        <f t="shared" si="8"/>
        <v>0</v>
      </c>
      <c r="CX11" s="230">
        <f t="shared" si="8"/>
        <v>0</v>
      </c>
      <c r="CY11" s="230">
        <f t="shared" si="8"/>
        <v>0</v>
      </c>
      <c r="CZ11" s="230">
        <f t="shared" si="8"/>
        <v>0</v>
      </c>
      <c r="DA11" s="230">
        <f t="shared" si="8"/>
        <v>0</v>
      </c>
      <c r="DB11" s="230">
        <f t="shared" ref="DB11:EG11" si="9" xml:space="preserve"> DB8 + DB9 - DB10</f>
        <v>0</v>
      </c>
      <c r="DC11" s="230">
        <f t="shared" si="9"/>
        <v>0</v>
      </c>
      <c r="DD11" s="230">
        <f t="shared" si="9"/>
        <v>0</v>
      </c>
      <c r="DE11" s="230">
        <f t="shared" si="9"/>
        <v>0</v>
      </c>
      <c r="DF11" s="230">
        <f t="shared" si="9"/>
        <v>0</v>
      </c>
      <c r="DG11" s="230">
        <f t="shared" si="9"/>
        <v>0</v>
      </c>
      <c r="DH11" s="230">
        <f t="shared" si="9"/>
        <v>0</v>
      </c>
      <c r="DI11" s="230">
        <f t="shared" si="9"/>
        <v>0</v>
      </c>
      <c r="DJ11" s="230">
        <f t="shared" si="9"/>
        <v>0</v>
      </c>
      <c r="DK11" s="230">
        <f t="shared" si="9"/>
        <v>0</v>
      </c>
      <c r="DL11" s="230">
        <f t="shared" si="9"/>
        <v>0</v>
      </c>
      <c r="DM11" s="230">
        <f t="shared" si="9"/>
        <v>0</v>
      </c>
      <c r="DN11" s="230">
        <f t="shared" si="9"/>
        <v>0</v>
      </c>
      <c r="DO11" s="230">
        <f t="shared" si="9"/>
        <v>0</v>
      </c>
      <c r="DP11" s="230">
        <f t="shared" si="9"/>
        <v>0</v>
      </c>
      <c r="DQ11" s="230">
        <f t="shared" si="9"/>
        <v>0</v>
      </c>
      <c r="DR11" s="230">
        <f t="shared" si="9"/>
        <v>0</v>
      </c>
      <c r="DS11" s="230">
        <f t="shared" si="9"/>
        <v>0</v>
      </c>
      <c r="DT11" s="230">
        <f t="shared" si="9"/>
        <v>0</v>
      </c>
      <c r="DU11" s="230">
        <f t="shared" si="9"/>
        <v>0</v>
      </c>
      <c r="DV11" s="230">
        <f t="shared" si="9"/>
        <v>0</v>
      </c>
      <c r="DW11" s="230">
        <f t="shared" si="9"/>
        <v>0</v>
      </c>
      <c r="DX11" s="230">
        <f t="shared" si="9"/>
        <v>0</v>
      </c>
      <c r="DY11" s="230">
        <f t="shared" si="9"/>
        <v>0</v>
      </c>
      <c r="DZ11" s="230">
        <f t="shared" si="9"/>
        <v>0</v>
      </c>
      <c r="EA11" s="230">
        <f t="shared" si="9"/>
        <v>0</v>
      </c>
      <c r="EB11" s="230">
        <f t="shared" si="9"/>
        <v>0</v>
      </c>
      <c r="EC11" s="230">
        <f t="shared" si="9"/>
        <v>0</v>
      </c>
      <c r="ED11" s="230">
        <f t="shared" si="9"/>
        <v>0</v>
      </c>
      <c r="EE11" s="230">
        <f t="shared" si="9"/>
        <v>0</v>
      </c>
      <c r="EF11" s="230">
        <f t="shared" si="9"/>
        <v>0</v>
      </c>
      <c r="EG11" s="230">
        <f t="shared" si="9"/>
        <v>0</v>
      </c>
      <c r="EH11" s="230">
        <f t="shared" ref="EH11:FM11" si="10" xml:space="preserve"> EH8 + EH9 - EH10</f>
        <v>0</v>
      </c>
      <c r="EI11" s="230">
        <f t="shared" si="10"/>
        <v>0</v>
      </c>
      <c r="EJ11" s="230">
        <f t="shared" si="10"/>
        <v>0</v>
      </c>
      <c r="EK11" s="230">
        <f t="shared" si="10"/>
        <v>0</v>
      </c>
      <c r="EL11" s="230">
        <f t="shared" si="10"/>
        <v>0</v>
      </c>
      <c r="EM11" s="230">
        <f t="shared" si="10"/>
        <v>0</v>
      </c>
      <c r="EN11" s="230">
        <f t="shared" si="10"/>
        <v>0</v>
      </c>
      <c r="EO11" s="230">
        <f t="shared" si="10"/>
        <v>0</v>
      </c>
      <c r="EP11" s="230">
        <f t="shared" si="10"/>
        <v>0</v>
      </c>
      <c r="EQ11" s="230">
        <f t="shared" si="10"/>
        <v>0</v>
      </c>
      <c r="ER11" s="230">
        <f t="shared" si="10"/>
        <v>0</v>
      </c>
      <c r="ES11" s="230">
        <f t="shared" si="10"/>
        <v>0</v>
      </c>
      <c r="ET11" s="230">
        <f t="shared" si="10"/>
        <v>0</v>
      </c>
      <c r="EU11" s="230">
        <f t="shared" si="10"/>
        <v>0</v>
      </c>
      <c r="EV11" s="230">
        <f t="shared" si="10"/>
        <v>0</v>
      </c>
      <c r="EW11" s="230">
        <f t="shared" si="10"/>
        <v>0</v>
      </c>
      <c r="EX11" s="230">
        <f t="shared" si="10"/>
        <v>0</v>
      </c>
      <c r="EY11" s="230">
        <f t="shared" si="10"/>
        <v>0</v>
      </c>
      <c r="EZ11" s="230">
        <f t="shared" si="10"/>
        <v>0</v>
      </c>
      <c r="FA11" s="230">
        <f t="shared" si="10"/>
        <v>0</v>
      </c>
      <c r="FB11" s="230">
        <f t="shared" si="10"/>
        <v>0</v>
      </c>
      <c r="FC11" s="230">
        <f t="shared" si="10"/>
        <v>0</v>
      </c>
      <c r="FD11" s="230">
        <f t="shared" si="10"/>
        <v>0</v>
      </c>
      <c r="FE11" s="230">
        <f t="shared" si="10"/>
        <v>0</v>
      </c>
      <c r="FF11" s="230">
        <f t="shared" si="10"/>
        <v>0</v>
      </c>
      <c r="FG11" s="230">
        <f t="shared" si="10"/>
        <v>0</v>
      </c>
      <c r="FH11" s="230">
        <f t="shared" si="10"/>
        <v>0</v>
      </c>
      <c r="FI11" s="230">
        <f t="shared" si="10"/>
        <v>0</v>
      </c>
      <c r="FJ11" s="230">
        <f t="shared" si="10"/>
        <v>0</v>
      </c>
      <c r="FK11" s="230">
        <f t="shared" si="10"/>
        <v>0</v>
      </c>
      <c r="FL11" s="230">
        <f t="shared" si="10"/>
        <v>0</v>
      </c>
      <c r="FM11" s="230">
        <f t="shared" si="10"/>
        <v>0</v>
      </c>
      <c r="FN11" s="230">
        <f t="shared" ref="FN11:GJ11" si="11" xml:space="preserve"> FN8 + FN9 - FN10</f>
        <v>0</v>
      </c>
      <c r="FO11" s="230">
        <f t="shared" si="11"/>
        <v>0</v>
      </c>
      <c r="FP11" s="230">
        <f t="shared" si="11"/>
        <v>0</v>
      </c>
      <c r="FQ11" s="230">
        <f t="shared" si="11"/>
        <v>0</v>
      </c>
      <c r="FR11" s="230">
        <f t="shared" si="11"/>
        <v>0</v>
      </c>
      <c r="FS11" s="230">
        <f t="shared" si="11"/>
        <v>0</v>
      </c>
      <c r="FT11" s="230">
        <f t="shared" si="11"/>
        <v>0</v>
      </c>
      <c r="FU11" s="230">
        <f t="shared" si="11"/>
        <v>0</v>
      </c>
      <c r="FV11" s="230">
        <f t="shared" si="11"/>
        <v>0</v>
      </c>
      <c r="FW11" s="230">
        <f t="shared" si="11"/>
        <v>0</v>
      </c>
      <c r="FX11" s="230">
        <f t="shared" si="11"/>
        <v>0</v>
      </c>
      <c r="FY11" s="230">
        <f t="shared" si="11"/>
        <v>0</v>
      </c>
      <c r="FZ11" s="230">
        <f t="shared" si="11"/>
        <v>0</v>
      </c>
      <c r="GA11" s="230">
        <f t="shared" si="11"/>
        <v>0</v>
      </c>
      <c r="GB11" s="230">
        <f t="shared" si="11"/>
        <v>0</v>
      </c>
      <c r="GC11" s="230">
        <f t="shared" si="11"/>
        <v>0</v>
      </c>
      <c r="GD11" s="230">
        <f t="shared" si="11"/>
        <v>0</v>
      </c>
      <c r="GE11" s="230">
        <f t="shared" si="11"/>
        <v>0</v>
      </c>
      <c r="GF11" s="230">
        <f t="shared" si="11"/>
        <v>0</v>
      </c>
      <c r="GG11" s="230">
        <f t="shared" si="11"/>
        <v>0</v>
      </c>
      <c r="GH11" s="230">
        <f t="shared" si="11"/>
        <v>0</v>
      </c>
      <c r="GI11" s="230">
        <f t="shared" si="11"/>
        <v>0</v>
      </c>
      <c r="GJ11" s="230">
        <f t="shared" si="11"/>
        <v>0</v>
      </c>
    </row>
    <row r="14" spans="1:192" x14ac:dyDescent="0.25">
      <c r="A14" s="222"/>
      <c r="B14" s="222"/>
      <c r="C14" s="223"/>
      <c r="D14" s="224"/>
      <c r="E14" s="225" t="s">
        <v>113</v>
      </c>
      <c r="F14" s="301"/>
      <c r="G14" s="225" t="str">
        <f xml:space="preserve"> SMU</f>
        <v>$ 000s</v>
      </c>
      <c r="H14" s="225"/>
      <c r="I14" s="226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  <c r="CK14" s="225"/>
      <c r="CL14" s="225"/>
      <c r="CM14" s="225"/>
      <c r="CN14" s="225"/>
      <c r="CO14" s="225"/>
      <c r="CP14" s="225"/>
      <c r="CQ14" s="225"/>
      <c r="CR14" s="225"/>
      <c r="CS14" s="225"/>
      <c r="CT14" s="225"/>
      <c r="CU14" s="225"/>
      <c r="CV14" s="225"/>
      <c r="CW14" s="225"/>
      <c r="CX14" s="225"/>
      <c r="CY14" s="225"/>
      <c r="CZ14" s="225"/>
      <c r="DA14" s="225"/>
      <c r="DB14" s="225"/>
      <c r="DC14" s="225"/>
      <c r="DD14" s="225"/>
      <c r="DE14" s="225"/>
      <c r="DF14" s="225"/>
      <c r="DG14" s="225"/>
      <c r="DH14" s="225"/>
      <c r="DI14" s="225"/>
      <c r="DJ14" s="225"/>
      <c r="DK14" s="225"/>
      <c r="DL14" s="225"/>
      <c r="DM14" s="225"/>
      <c r="DN14" s="225"/>
      <c r="DO14" s="225"/>
      <c r="DP14" s="225"/>
      <c r="DQ14" s="225"/>
      <c r="DR14" s="225"/>
      <c r="DS14" s="225"/>
      <c r="DT14" s="225"/>
      <c r="DU14" s="225"/>
      <c r="DV14" s="225"/>
      <c r="DW14" s="225"/>
      <c r="DX14" s="225"/>
      <c r="DY14" s="225"/>
      <c r="DZ14" s="225"/>
      <c r="EA14" s="225"/>
      <c r="EB14" s="225"/>
      <c r="EC14" s="225"/>
      <c r="ED14" s="225"/>
      <c r="EE14" s="225"/>
      <c r="EF14" s="225"/>
      <c r="EG14" s="225"/>
      <c r="EH14" s="225"/>
      <c r="EI14" s="225"/>
      <c r="EJ14" s="225"/>
      <c r="EK14" s="225"/>
      <c r="EL14" s="225"/>
      <c r="EM14" s="225"/>
      <c r="EN14" s="225"/>
      <c r="EO14" s="225"/>
      <c r="EP14" s="225"/>
      <c r="EQ14" s="225"/>
      <c r="ER14" s="225"/>
      <c r="ES14" s="225"/>
      <c r="ET14" s="225"/>
      <c r="EU14" s="225"/>
      <c r="EV14" s="225"/>
      <c r="EW14" s="225"/>
      <c r="EX14" s="225"/>
      <c r="EY14" s="225"/>
      <c r="EZ14" s="225"/>
      <c r="FA14" s="225"/>
      <c r="FB14" s="225"/>
      <c r="FC14" s="225"/>
      <c r="FD14" s="225"/>
      <c r="FE14" s="225"/>
      <c r="FF14" s="225"/>
      <c r="FG14" s="225"/>
      <c r="FH14" s="225"/>
      <c r="FI14" s="225"/>
      <c r="FJ14" s="225"/>
      <c r="FK14" s="225"/>
      <c r="FL14" s="225"/>
      <c r="FM14" s="225"/>
      <c r="FN14" s="225"/>
      <c r="FO14" s="225"/>
      <c r="FP14" s="225"/>
      <c r="FQ14" s="225"/>
      <c r="FR14" s="225"/>
      <c r="FS14" s="225"/>
      <c r="FT14" s="225"/>
      <c r="FU14" s="225"/>
      <c r="FV14" s="225"/>
      <c r="FW14" s="225"/>
      <c r="FX14" s="225"/>
      <c r="FY14" s="225"/>
      <c r="FZ14" s="225"/>
      <c r="GA14" s="225"/>
      <c r="GB14" s="225"/>
      <c r="GC14" s="225"/>
      <c r="GD14" s="225"/>
      <c r="GE14" s="225"/>
      <c r="GF14" s="225"/>
      <c r="GG14" s="225"/>
      <c r="GH14" s="225"/>
      <c r="GI14" s="225"/>
      <c r="GJ14" s="225"/>
    </row>
    <row r="15" spans="1:192" x14ac:dyDescent="0.25">
      <c r="E15" s="232" t="str">
        <f xml:space="preserve"> Time!E$83</f>
        <v>End of construction period flag</v>
      </c>
      <c r="F15" s="232">
        <f xml:space="preserve"> Time!F$83</f>
        <v>0</v>
      </c>
      <c r="G15" s="232" t="str">
        <f xml:space="preserve"> Time!G$83</f>
        <v>flag</v>
      </c>
      <c r="H15" s="232">
        <f xml:space="preserve"> Time!H$83</f>
        <v>1</v>
      </c>
      <c r="I15" s="232">
        <f xml:space="preserve"> Time!I$83</f>
        <v>0</v>
      </c>
      <c r="J15" s="232">
        <f xml:space="preserve"> Time!J$83</f>
        <v>0</v>
      </c>
      <c r="K15" s="232">
        <f xml:space="preserve"> Time!K$83</f>
        <v>0</v>
      </c>
      <c r="L15" s="232">
        <f xml:space="preserve"> Time!L$83</f>
        <v>0</v>
      </c>
      <c r="M15" s="232">
        <f xml:space="preserve"> Time!M$83</f>
        <v>0</v>
      </c>
      <c r="N15" s="232">
        <f xml:space="preserve"> Time!N$83</f>
        <v>0</v>
      </c>
      <c r="O15" s="232">
        <f xml:space="preserve"> Time!O$83</f>
        <v>0</v>
      </c>
      <c r="P15" s="232">
        <f xml:space="preserve"> Time!P$83</f>
        <v>1</v>
      </c>
      <c r="Q15" s="232">
        <f xml:space="preserve"> Time!Q$83</f>
        <v>0</v>
      </c>
      <c r="R15" s="232">
        <f xml:space="preserve"> Time!R$83</f>
        <v>0</v>
      </c>
      <c r="S15" s="232">
        <f xml:space="preserve"> Time!S$83</f>
        <v>0</v>
      </c>
      <c r="T15" s="232">
        <f xml:space="preserve"> Time!T$83</f>
        <v>0</v>
      </c>
      <c r="U15" s="232">
        <f xml:space="preserve"> Time!U$83</f>
        <v>0</v>
      </c>
      <c r="V15" s="232">
        <f xml:space="preserve"> Time!V$83</f>
        <v>0</v>
      </c>
      <c r="W15" s="232">
        <f xml:space="preserve"> Time!W$83</f>
        <v>0</v>
      </c>
      <c r="X15" s="232">
        <f xml:space="preserve"> Time!X$83</f>
        <v>0</v>
      </c>
      <c r="Y15" s="232">
        <f xml:space="preserve"> Time!Y$83</f>
        <v>0</v>
      </c>
      <c r="Z15" s="232">
        <f xml:space="preserve"> Time!Z$83</f>
        <v>0</v>
      </c>
      <c r="AA15" s="232">
        <f xml:space="preserve"> Time!AA$83</f>
        <v>0</v>
      </c>
      <c r="AB15" s="232">
        <f xml:space="preserve"> Time!AB$83</f>
        <v>0</v>
      </c>
      <c r="AC15" s="232">
        <f xml:space="preserve"> Time!AC$83</f>
        <v>0</v>
      </c>
      <c r="AD15" s="232">
        <f xml:space="preserve"> Time!AD$83</f>
        <v>0</v>
      </c>
      <c r="AE15" s="232">
        <f xml:space="preserve"> Time!AE$83</f>
        <v>0</v>
      </c>
      <c r="AF15" s="232">
        <f xml:space="preserve"> Time!AF$83</f>
        <v>0</v>
      </c>
      <c r="AG15" s="232">
        <f xml:space="preserve"> Time!AG$83</f>
        <v>0</v>
      </c>
      <c r="AH15" s="232">
        <f xml:space="preserve"> Time!AH$83</f>
        <v>0</v>
      </c>
      <c r="AI15" s="232">
        <f xml:space="preserve"> Time!AI$83</f>
        <v>0</v>
      </c>
      <c r="AJ15" s="232">
        <f xml:space="preserve"> Time!AJ$83</f>
        <v>0</v>
      </c>
      <c r="AK15" s="232">
        <f xml:space="preserve"> Time!AK$83</f>
        <v>0</v>
      </c>
      <c r="AL15" s="232">
        <f xml:space="preserve"> Time!AL$83</f>
        <v>0</v>
      </c>
      <c r="AM15" s="232">
        <f xml:space="preserve"> Time!AM$83</f>
        <v>0</v>
      </c>
      <c r="AN15" s="232">
        <f xml:space="preserve"> Time!AN$83</f>
        <v>0</v>
      </c>
      <c r="AO15" s="232">
        <f xml:space="preserve"> Time!AO$83</f>
        <v>0</v>
      </c>
      <c r="AP15" s="232">
        <f xml:space="preserve"> Time!AP$83</f>
        <v>0</v>
      </c>
      <c r="AQ15" s="232">
        <f xml:space="preserve"> Time!AQ$83</f>
        <v>0</v>
      </c>
      <c r="AR15" s="232">
        <f xml:space="preserve"> Time!AR$83</f>
        <v>0</v>
      </c>
      <c r="AS15" s="232">
        <f xml:space="preserve"> Time!AS$83</f>
        <v>0</v>
      </c>
      <c r="AT15" s="232">
        <f xml:space="preserve"> Time!AT$83</f>
        <v>0</v>
      </c>
      <c r="AU15" s="232">
        <f xml:space="preserve"> Time!AU$83</f>
        <v>0</v>
      </c>
      <c r="AV15" s="232">
        <f xml:space="preserve"> Time!AV$83</f>
        <v>0</v>
      </c>
      <c r="AW15" s="232">
        <f xml:space="preserve"> Time!AW$83</f>
        <v>0</v>
      </c>
      <c r="AX15" s="232">
        <f xml:space="preserve"> Time!AX$83</f>
        <v>0</v>
      </c>
      <c r="AY15" s="232">
        <f xml:space="preserve"> Time!AY$83</f>
        <v>0</v>
      </c>
      <c r="AZ15" s="232">
        <f xml:space="preserve"> Time!AZ$83</f>
        <v>0</v>
      </c>
      <c r="BA15" s="232">
        <f xml:space="preserve"> Time!BA$83</f>
        <v>0</v>
      </c>
      <c r="BB15" s="232">
        <f xml:space="preserve"> Time!BB$83</f>
        <v>0</v>
      </c>
      <c r="BC15" s="232">
        <f xml:space="preserve"> Time!BC$83</f>
        <v>0</v>
      </c>
      <c r="BD15" s="232">
        <f xml:space="preserve"> Time!BD$83</f>
        <v>0</v>
      </c>
      <c r="BE15" s="232">
        <f xml:space="preserve"> Time!BE$83</f>
        <v>0</v>
      </c>
      <c r="BF15" s="232">
        <f xml:space="preserve"> Time!BF$83</f>
        <v>0</v>
      </c>
      <c r="BG15" s="232">
        <f xml:space="preserve"> Time!BG$83</f>
        <v>0</v>
      </c>
      <c r="BH15" s="232">
        <f xml:space="preserve"> Time!BH$83</f>
        <v>0</v>
      </c>
      <c r="BI15" s="232">
        <f xml:space="preserve"> Time!BI$83</f>
        <v>0</v>
      </c>
      <c r="BJ15" s="232">
        <f xml:space="preserve"> Time!BJ$83</f>
        <v>0</v>
      </c>
      <c r="BK15" s="232">
        <f xml:space="preserve"> Time!BK$83</f>
        <v>0</v>
      </c>
      <c r="BL15" s="232">
        <f xml:space="preserve"> Time!BL$83</f>
        <v>0</v>
      </c>
      <c r="BM15" s="232">
        <f xml:space="preserve"> Time!BM$83</f>
        <v>0</v>
      </c>
      <c r="BN15" s="232">
        <f xml:space="preserve"> Time!BN$83</f>
        <v>0</v>
      </c>
      <c r="BO15" s="232">
        <f xml:space="preserve"> Time!BO$83</f>
        <v>0</v>
      </c>
      <c r="BP15" s="232">
        <f xml:space="preserve"> Time!BP$83</f>
        <v>0</v>
      </c>
      <c r="BQ15" s="232">
        <f xml:space="preserve"> Time!BQ$83</f>
        <v>0</v>
      </c>
      <c r="BR15" s="232">
        <f xml:space="preserve"> Time!BR$83</f>
        <v>0</v>
      </c>
      <c r="BS15" s="232">
        <f xml:space="preserve"> Time!BS$83</f>
        <v>0</v>
      </c>
      <c r="BT15" s="232">
        <f xml:space="preserve"> Time!BT$83</f>
        <v>0</v>
      </c>
      <c r="BU15" s="232">
        <f xml:space="preserve"> Time!BU$83</f>
        <v>0</v>
      </c>
      <c r="BV15" s="232">
        <f xml:space="preserve"> Time!BV$83</f>
        <v>0</v>
      </c>
      <c r="BW15" s="232">
        <f xml:space="preserve"> Time!BW$83</f>
        <v>0</v>
      </c>
      <c r="BX15" s="232">
        <f xml:space="preserve"> Time!BX$83</f>
        <v>0</v>
      </c>
      <c r="BY15" s="232">
        <f xml:space="preserve"> Time!BY$83</f>
        <v>0</v>
      </c>
      <c r="BZ15" s="232">
        <f xml:space="preserve"> Time!BZ$83</f>
        <v>0</v>
      </c>
      <c r="CA15" s="232">
        <f xml:space="preserve"> Time!CA$83</f>
        <v>0</v>
      </c>
      <c r="CB15" s="232">
        <f xml:space="preserve"> Time!CB$83</f>
        <v>0</v>
      </c>
      <c r="CC15" s="232">
        <f xml:space="preserve"> Time!CC$83</f>
        <v>0</v>
      </c>
      <c r="CD15" s="232">
        <f xml:space="preserve"> Time!CD$83</f>
        <v>0</v>
      </c>
      <c r="CE15" s="232">
        <f xml:space="preserve"> Time!CE$83</f>
        <v>0</v>
      </c>
      <c r="CF15" s="232">
        <f xml:space="preserve"> Time!CF$83</f>
        <v>0</v>
      </c>
      <c r="CG15" s="232">
        <f xml:space="preserve"> Time!CG$83</f>
        <v>0</v>
      </c>
      <c r="CH15" s="232">
        <f xml:space="preserve"> Time!CH$83</f>
        <v>0</v>
      </c>
      <c r="CI15" s="232">
        <f xml:space="preserve"> Time!CI$83</f>
        <v>0</v>
      </c>
      <c r="CJ15" s="232">
        <f xml:space="preserve"> Time!CJ$83</f>
        <v>0</v>
      </c>
      <c r="CK15" s="232">
        <f xml:space="preserve"> Time!CK$83</f>
        <v>0</v>
      </c>
      <c r="CL15" s="232">
        <f xml:space="preserve"> Time!CL$83</f>
        <v>0</v>
      </c>
      <c r="CM15" s="232">
        <f xml:space="preserve"> Time!CM$83</f>
        <v>0</v>
      </c>
      <c r="CN15" s="232">
        <f xml:space="preserve"> Time!CN$83</f>
        <v>0</v>
      </c>
      <c r="CO15" s="232">
        <f xml:space="preserve"> Time!CO$83</f>
        <v>0</v>
      </c>
      <c r="CP15" s="232">
        <f xml:space="preserve"> Time!CP$83</f>
        <v>0</v>
      </c>
      <c r="CQ15" s="232">
        <f xml:space="preserve"> Time!CQ$83</f>
        <v>0</v>
      </c>
      <c r="CR15" s="232">
        <f xml:space="preserve"> Time!CR$83</f>
        <v>0</v>
      </c>
      <c r="CS15" s="232">
        <f xml:space="preserve"> Time!CS$83</f>
        <v>0</v>
      </c>
      <c r="CT15" s="232">
        <f xml:space="preserve"> Time!CT$83</f>
        <v>0</v>
      </c>
      <c r="CU15" s="232">
        <f xml:space="preserve"> Time!CU$83</f>
        <v>0</v>
      </c>
      <c r="CV15" s="232">
        <f xml:space="preserve"> Time!CV$83</f>
        <v>0</v>
      </c>
      <c r="CW15" s="232">
        <f xml:space="preserve"> Time!CW$83</f>
        <v>0</v>
      </c>
      <c r="CX15" s="232">
        <f xml:space="preserve"> Time!CX$83</f>
        <v>0</v>
      </c>
      <c r="CY15" s="232">
        <f xml:space="preserve"> Time!CY$83</f>
        <v>0</v>
      </c>
      <c r="CZ15" s="232">
        <f xml:space="preserve"> Time!CZ$83</f>
        <v>0</v>
      </c>
      <c r="DA15" s="232">
        <f xml:space="preserve"> Time!DA$83</f>
        <v>0</v>
      </c>
      <c r="DB15" s="232">
        <f xml:space="preserve"> Time!DB$83</f>
        <v>0</v>
      </c>
      <c r="DC15" s="232">
        <f xml:space="preserve"> Time!DC$83</f>
        <v>0</v>
      </c>
      <c r="DD15" s="232">
        <f xml:space="preserve"> Time!DD$83</f>
        <v>0</v>
      </c>
      <c r="DE15" s="232">
        <f xml:space="preserve"> Time!DE$83</f>
        <v>0</v>
      </c>
      <c r="DF15" s="232">
        <f xml:space="preserve"> Time!DF$83</f>
        <v>0</v>
      </c>
      <c r="DG15" s="232">
        <f xml:space="preserve"> Time!DG$83</f>
        <v>0</v>
      </c>
      <c r="DH15" s="232">
        <f xml:space="preserve"> Time!DH$83</f>
        <v>0</v>
      </c>
      <c r="DI15" s="232">
        <f xml:space="preserve"> Time!DI$83</f>
        <v>0</v>
      </c>
      <c r="DJ15" s="232">
        <f xml:space="preserve"> Time!DJ$83</f>
        <v>0</v>
      </c>
      <c r="DK15" s="232">
        <f xml:space="preserve"> Time!DK$83</f>
        <v>0</v>
      </c>
      <c r="DL15" s="232">
        <f xml:space="preserve"> Time!DL$83</f>
        <v>0</v>
      </c>
      <c r="DM15" s="232">
        <f xml:space="preserve"> Time!DM$83</f>
        <v>0</v>
      </c>
      <c r="DN15" s="232">
        <f xml:space="preserve"> Time!DN$83</f>
        <v>0</v>
      </c>
      <c r="DO15" s="232">
        <f xml:space="preserve"> Time!DO$83</f>
        <v>0</v>
      </c>
      <c r="DP15" s="232">
        <f xml:space="preserve"> Time!DP$83</f>
        <v>0</v>
      </c>
      <c r="DQ15" s="232">
        <f xml:space="preserve"> Time!DQ$83</f>
        <v>0</v>
      </c>
      <c r="DR15" s="232">
        <f xml:space="preserve"> Time!DR$83</f>
        <v>0</v>
      </c>
      <c r="DS15" s="232">
        <f xml:space="preserve"> Time!DS$83</f>
        <v>0</v>
      </c>
      <c r="DT15" s="232">
        <f xml:space="preserve"> Time!DT$83</f>
        <v>0</v>
      </c>
      <c r="DU15" s="232">
        <f xml:space="preserve"> Time!DU$83</f>
        <v>0</v>
      </c>
      <c r="DV15" s="232">
        <f xml:space="preserve"> Time!DV$83</f>
        <v>0</v>
      </c>
      <c r="DW15" s="232">
        <f xml:space="preserve"> Time!DW$83</f>
        <v>0</v>
      </c>
      <c r="DX15" s="232">
        <f xml:space="preserve"> Time!DX$83</f>
        <v>0</v>
      </c>
      <c r="DY15" s="232">
        <f xml:space="preserve"> Time!DY$83</f>
        <v>0</v>
      </c>
      <c r="DZ15" s="232">
        <f xml:space="preserve"> Time!DZ$83</f>
        <v>0</v>
      </c>
      <c r="EA15" s="232">
        <f xml:space="preserve"> Time!EA$83</f>
        <v>0</v>
      </c>
      <c r="EB15" s="232">
        <f xml:space="preserve"> Time!EB$83</f>
        <v>0</v>
      </c>
      <c r="EC15" s="232">
        <f xml:space="preserve"> Time!EC$83</f>
        <v>0</v>
      </c>
      <c r="ED15" s="232">
        <f xml:space="preserve"> Time!ED$83</f>
        <v>0</v>
      </c>
      <c r="EE15" s="232">
        <f xml:space="preserve"> Time!EE$83</f>
        <v>0</v>
      </c>
      <c r="EF15" s="232">
        <f xml:space="preserve"> Time!EF$83</f>
        <v>0</v>
      </c>
      <c r="EG15" s="232">
        <f xml:space="preserve"> Time!EG$83</f>
        <v>0</v>
      </c>
      <c r="EH15" s="232">
        <f xml:space="preserve"> Time!EH$83</f>
        <v>0</v>
      </c>
      <c r="EI15" s="232">
        <f xml:space="preserve"> Time!EI$83</f>
        <v>0</v>
      </c>
      <c r="EJ15" s="232">
        <f xml:space="preserve"> Time!EJ$83</f>
        <v>0</v>
      </c>
      <c r="EK15" s="232">
        <f xml:space="preserve"> Time!EK$83</f>
        <v>0</v>
      </c>
      <c r="EL15" s="232">
        <f xml:space="preserve"> Time!EL$83</f>
        <v>0</v>
      </c>
      <c r="EM15" s="232">
        <f xml:space="preserve"> Time!EM$83</f>
        <v>0</v>
      </c>
      <c r="EN15" s="232">
        <f xml:space="preserve"> Time!EN$83</f>
        <v>0</v>
      </c>
      <c r="EO15" s="232">
        <f xml:space="preserve"> Time!EO$83</f>
        <v>0</v>
      </c>
      <c r="EP15" s="232">
        <f xml:space="preserve"> Time!EP$83</f>
        <v>0</v>
      </c>
      <c r="EQ15" s="232">
        <f xml:space="preserve"> Time!EQ$83</f>
        <v>0</v>
      </c>
      <c r="ER15" s="232">
        <f xml:space="preserve"> Time!ER$83</f>
        <v>0</v>
      </c>
      <c r="ES15" s="232">
        <f xml:space="preserve"> Time!ES$83</f>
        <v>0</v>
      </c>
      <c r="ET15" s="232">
        <f xml:space="preserve"> Time!ET$83</f>
        <v>0</v>
      </c>
      <c r="EU15" s="232">
        <f xml:space="preserve"> Time!EU$83</f>
        <v>0</v>
      </c>
      <c r="EV15" s="232">
        <f xml:space="preserve"> Time!EV$83</f>
        <v>0</v>
      </c>
      <c r="EW15" s="232">
        <f xml:space="preserve"> Time!EW$83</f>
        <v>0</v>
      </c>
      <c r="EX15" s="232">
        <f xml:space="preserve"> Time!EX$83</f>
        <v>0</v>
      </c>
      <c r="EY15" s="232">
        <f xml:space="preserve"> Time!EY$83</f>
        <v>0</v>
      </c>
      <c r="EZ15" s="232">
        <f xml:space="preserve"> Time!EZ$83</f>
        <v>0</v>
      </c>
      <c r="FA15" s="232">
        <f xml:space="preserve"> Time!FA$83</f>
        <v>0</v>
      </c>
      <c r="FB15" s="232">
        <f xml:space="preserve"> Time!FB$83</f>
        <v>0</v>
      </c>
      <c r="FC15" s="232">
        <f xml:space="preserve"> Time!FC$83</f>
        <v>0</v>
      </c>
      <c r="FD15" s="232">
        <f xml:space="preserve"> Time!FD$83</f>
        <v>0</v>
      </c>
      <c r="FE15" s="232">
        <f xml:space="preserve"> Time!FE$83</f>
        <v>0</v>
      </c>
      <c r="FF15" s="232">
        <f xml:space="preserve"> Time!FF$83</f>
        <v>0</v>
      </c>
      <c r="FG15" s="232">
        <f xml:space="preserve"> Time!FG$83</f>
        <v>0</v>
      </c>
      <c r="FH15" s="232">
        <f xml:space="preserve"> Time!FH$83</f>
        <v>0</v>
      </c>
      <c r="FI15" s="232">
        <f xml:space="preserve"> Time!FI$83</f>
        <v>0</v>
      </c>
      <c r="FJ15" s="232">
        <f xml:space="preserve"> Time!FJ$83</f>
        <v>0</v>
      </c>
      <c r="FK15" s="232">
        <f xml:space="preserve"> Time!FK$83</f>
        <v>0</v>
      </c>
      <c r="FL15" s="232">
        <f xml:space="preserve"> Time!FL$83</f>
        <v>0</v>
      </c>
      <c r="FM15" s="232">
        <f xml:space="preserve"> Time!FM$83</f>
        <v>0</v>
      </c>
      <c r="FN15" s="232">
        <f xml:space="preserve"> Time!FN$83</f>
        <v>0</v>
      </c>
      <c r="FO15" s="232">
        <f xml:space="preserve"> Time!FO$83</f>
        <v>0</v>
      </c>
      <c r="FP15" s="232">
        <f xml:space="preserve"> Time!FP$83</f>
        <v>0</v>
      </c>
      <c r="FQ15" s="232">
        <f xml:space="preserve"> Time!FQ$83</f>
        <v>0</v>
      </c>
      <c r="FR15" s="232">
        <f xml:space="preserve"> Time!FR$83</f>
        <v>0</v>
      </c>
      <c r="FS15" s="232">
        <f xml:space="preserve"> Time!FS$83</f>
        <v>0</v>
      </c>
      <c r="FT15" s="232">
        <f xml:space="preserve"> Time!FT$83</f>
        <v>0</v>
      </c>
      <c r="FU15" s="232">
        <f xml:space="preserve"> Time!FU$83</f>
        <v>0</v>
      </c>
      <c r="FV15" s="232">
        <f xml:space="preserve"> Time!FV$83</f>
        <v>0</v>
      </c>
      <c r="FW15" s="232">
        <f xml:space="preserve"> Time!FW$83</f>
        <v>0</v>
      </c>
      <c r="FX15" s="232">
        <f xml:space="preserve"> Time!FX$83</f>
        <v>0</v>
      </c>
      <c r="FY15" s="232">
        <f xml:space="preserve"> Time!FY$83</f>
        <v>0</v>
      </c>
      <c r="FZ15" s="232">
        <f xml:space="preserve"> Time!FZ$83</f>
        <v>0</v>
      </c>
      <c r="GA15" s="232">
        <f xml:space="preserve"> Time!GA$83</f>
        <v>0</v>
      </c>
      <c r="GB15" s="232">
        <f xml:space="preserve"> Time!GB$83</f>
        <v>0</v>
      </c>
      <c r="GC15" s="232">
        <f xml:space="preserve"> Time!GC$83</f>
        <v>0</v>
      </c>
      <c r="GD15" s="232">
        <f xml:space="preserve"> Time!GD$83</f>
        <v>0</v>
      </c>
      <c r="GE15" s="232">
        <f xml:space="preserve"> Time!GE$83</f>
        <v>0</v>
      </c>
      <c r="GF15" s="232">
        <f xml:space="preserve"> Time!GF$83</f>
        <v>0</v>
      </c>
      <c r="GG15" s="232">
        <f xml:space="preserve"> Time!GG$83</f>
        <v>0</v>
      </c>
      <c r="GH15" s="232">
        <f xml:space="preserve"> Time!GH$83</f>
        <v>0</v>
      </c>
      <c r="GI15" s="232">
        <f xml:space="preserve"> Time!GI$83</f>
        <v>0</v>
      </c>
      <c r="GJ15" s="232">
        <f xml:space="preserve"> Time!GJ$83</f>
        <v>0</v>
      </c>
    </row>
    <row r="16" spans="1:192" x14ac:dyDescent="0.25">
      <c r="E16" s="220"/>
      <c r="F16" s="220"/>
      <c r="G16" s="220"/>
      <c r="H16" s="220"/>
      <c r="I16" s="38"/>
      <c r="J16" s="220"/>
      <c r="K16" s="220"/>
      <c r="L16" s="220"/>
      <c r="M16" s="220"/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0"/>
      <c r="AP16" s="220"/>
      <c r="AQ16" s="220"/>
      <c r="AR16" s="220"/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20"/>
      <c r="BV16" s="220"/>
      <c r="BW16" s="220"/>
      <c r="BX16" s="220"/>
      <c r="BY16" s="220"/>
      <c r="BZ16" s="220"/>
      <c r="CA16" s="220"/>
      <c r="CB16" s="220"/>
      <c r="CC16" s="220"/>
      <c r="CD16" s="220"/>
      <c r="CE16" s="220"/>
      <c r="CF16" s="220"/>
      <c r="CG16" s="220"/>
      <c r="CH16" s="220"/>
      <c r="CI16" s="220"/>
      <c r="CJ16" s="220"/>
      <c r="CK16" s="220"/>
      <c r="CL16" s="220"/>
      <c r="CM16" s="220"/>
      <c r="CN16" s="220"/>
      <c r="CO16" s="220"/>
      <c r="CP16" s="220"/>
      <c r="CQ16" s="220"/>
      <c r="CR16" s="220"/>
      <c r="CS16" s="220"/>
      <c r="CT16" s="220"/>
      <c r="CU16" s="220"/>
      <c r="CV16" s="220"/>
      <c r="CW16" s="220"/>
      <c r="CX16" s="220"/>
      <c r="CY16" s="220"/>
      <c r="CZ16" s="220"/>
      <c r="DA16" s="220"/>
      <c r="DB16" s="220"/>
      <c r="DC16" s="220"/>
      <c r="DD16" s="220"/>
      <c r="DE16" s="220"/>
      <c r="DF16" s="220"/>
      <c r="DG16" s="220"/>
      <c r="DH16" s="220"/>
      <c r="DI16" s="220"/>
      <c r="DJ16" s="220"/>
      <c r="DK16" s="220"/>
      <c r="DL16" s="220"/>
      <c r="DM16" s="220"/>
      <c r="DN16" s="220"/>
      <c r="DO16" s="220"/>
      <c r="DP16" s="220"/>
      <c r="DQ16" s="220"/>
      <c r="DR16" s="220"/>
      <c r="DS16" s="220"/>
      <c r="DT16" s="220"/>
      <c r="DU16" s="220"/>
      <c r="DV16" s="220"/>
      <c r="DW16" s="220"/>
      <c r="DX16" s="220"/>
      <c r="DY16" s="220"/>
      <c r="DZ16" s="220"/>
      <c r="EA16" s="220"/>
      <c r="EB16" s="220"/>
      <c r="EC16" s="220"/>
      <c r="ED16" s="220"/>
      <c r="EE16" s="220"/>
      <c r="EF16" s="220"/>
      <c r="EG16" s="220"/>
      <c r="EH16" s="220"/>
      <c r="EI16" s="220"/>
      <c r="EJ16" s="220"/>
      <c r="EK16" s="220"/>
      <c r="EL16" s="220"/>
      <c r="EM16" s="220"/>
      <c r="EN16" s="220"/>
      <c r="EO16" s="220"/>
      <c r="EP16" s="220"/>
      <c r="EQ16" s="220"/>
      <c r="ER16" s="220"/>
      <c r="ES16" s="220"/>
      <c r="ET16" s="220"/>
      <c r="EU16" s="220"/>
      <c r="EV16" s="220"/>
      <c r="EW16" s="220"/>
      <c r="EX16" s="220"/>
      <c r="EY16" s="220"/>
      <c r="EZ16" s="220"/>
      <c r="FA16" s="220"/>
      <c r="FB16" s="220"/>
      <c r="FC16" s="220"/>
      <c r="FD16" s="220"/>
      <c r="FE16" s="220"/>
      <c r="FF16" s="220"/>
      <c r="FG16" s="220"/>
      <c r="FH16" s="220"/>
      <c r="FI16" s="220"/>
      <c r="FJ16" s="220"/>
      <c r="FK16" s="220"/>
      <c r="FL16" s="220"/>
      <c r="FM16" s="220"/>
      <c r="FN16" s="220"/>
      <c r="FO16" s="220"/>
      <c r="FP16" s="220"/>
      <c r="FQ16" s="220"/>
      <c r="FR16" s="220"/>
      <c r="FS16" s="220"/>
      <c r="FT16" s="220"/>
      <c r="FU16" s="220"/>
      <c r="FV16" s="220"/>
      <c r="FW16" s="220"/>
      <c r="FX16" s="220"/>
      <c r="FY16" s="220"/>
      <c r="FZ16" s="220"/>
      <c r="GA16" s="220"/>
      <c r="GB16" s="220"/>
      <c r="GC16" s="220"/>
      <c r="GD16" s="220"/>
      <c r="GE16" s="220"/>
      <c r="GF16" s="220"/>
      <c r="GG16" s="220"/>
      <c r="GH16" s="220"/>
      <c r="GI16" s="220"/>
      <c r="GJ16" s="220"/>
    </row>
    <row r="17" spans="1:192" x14ac:dyDescent="0.25">
      <c r="E17" s="220" t="s">
        <v>7</v>
      </c>
      <c r="F17" s="220"/>
      <c r="G17" s="220" t="str">
        <f xml:space="preserve"> SMU</f>
        <v>$ 000s</v>
      </c>
      <c r="H17" s="220"/>
      <c r="I17" s="38"/>
      <c r="J17" s="220">
        <f t="shared" ref="J17:AO17" si="12">I20</f>
        <v>0</v>
      </c>
      <c r="K17" s="220">
        <f t="shared" si="12"/>
        <v>0</v>
      </c>
      <c r="L17" s="220">
        <f t="shared" si="12"/>
        <v>0</v>
      </c>
      <c r="M17" s="220">
        <f t="shared" si="12"/>
        <v>0</v>
      </c>
      <c r="N17" s="220">
        <f t="shared" si="12"/>
        <v>0</v>
      </c>
      <c r="O17" s="220">
        <f t="shared" si="12"/>
        <v>0</v>
      </c>
      <c r="P17" s="220">
        <f t="shared" si="12"/>
        <v>0</v>
      </c>
      <c r="Q17" s="220">
        <f t="shared" si="12"/>
        <v>0</v>
      </c>
      <c r="R17" s="220">
        <f t="shared" si="12"/>
        <v>0</v>
      </c>
      <c r="S17" s="220">
        <f t="shared" si="12"/>
        <v>0</v>
      </c>
      <c r="T17" s="220">
        <f t="shared" si="12"/>
        <v>0</v>
      </c>
      <c r="U17" s="220">
        <f t="shared" si="12"/>
        <v>0</v>
      </c>
      <c r="V17" s="220">
        <f t="shared" si="12"/>
        <v>0</v>
      </c>
      <c r="W17" s="220">
        <f t="shared" si="12"/>
        <v>0</v>
      </c>
      <c r="X17" s="220">
        <f t="shared" si="12"/>
        <v>0</v>
      </c>
      <c r="Y17" s="220">
        <f t="shared" si="12"/>
        <v>0</v>
      </c>
      <c r="Z17" s="220">
        <f t="shared" si="12"/>
        <v>0</v>
      </c>
      <c r="AA17" s="220">
        <f t="shared" si="12"/>
        <v>0</v>
      </c>
      <c r="AB17" s="220">
        <f t="shared" si="12"/>
        <v>0</v>
      </c>
      <c r="AC17" s="220">
        <f t="shared" si="12"/>
        <v>0</v>
      </c>
      <c r="AD17" s="220">
        <f t="shared" si="12"/>
        <v>0</v>
      </c>
      <c r="AE17" s="220">
        <f t="shared" si="12"/>
        <v>0</v>
      </c>
      <c r="AF17" s="220">
        <f t="shared" si="12"/>
        <v>0</v>
      </c>
      <c r="AG17" s="220">
        <f t="shared" si="12"/>
        <v>0</v>
      </c>
      <c r="AH17" s="220">
        <f t="shared" si="12"/>
        <v>0</v>
      </c>
      <c r="AI17" s="220">
        <f t="shared" si="12"/>
        <v>0</v>
      </c>
      <c r="AJ17" s="220">
        <f t="shared" si="12"/>
        <v>0</v>
      </c>
      <c r="AK17" s="220">
        <f t="shared" si="12"/>
        <v>0</v>
      </c>
      <c r="AL17" s="220">
        <f t="shared" si="12"/>
        <v>0</v>
      </c>
      <c r="AM17" s="220">
        <f t="shared" si="12"/>
        <v>0</v>
      </c>
      <c r="AN17" s="220">
        <f t="shared" si="12"/>
        <v>0</v>
      </c>
      <c r="AO17" s="220">
        <f t="shared" si="12"/>
        <v>0</v>
      </c>
      <c r="AP17" s="220">
        <f t="shared" ref="AP17:BU17" si="13">AO20</f>
        <v>0</v>
      </c>
      <c r="AQ17" s="220">
        <f t="shared" si="13"/>
        <v>0</v>
      </c>
      <c r="AR17" s="220">
        <f t="shared" si="13"/>
        <v>0</v>
      </c>
      <c r="AS17" s="220">
        <f t="shared" si="13"/>
        <v>0</v>
      </c>
      <c r="AT17" s="220">
        <f t="shared" si="13"/>
        <v>0</v>
      </c>
      <c r="AU17" s="220">
        <f t="shared" si="13"/>
        <v>0</v>
      </c>
      <c r="AV17" s="220">
        <f t="shared" si="13"/>
        <v>0</v>
      </c>
      <c r="AW17" s="220">
        <f t="shared" si="13"/>
        <v>0</v>
      </c>
      <c r="AX17" s="220">
        <f t="shared" si="13"/>
        <v>0</v>
      </c>
      <c r="AY17" s="220">
        <f t="shared" si="13"/>
        <v>0</v>
      </c>
      <c r="AZ17" s="220">
        <f t="shared" si="13"/>
        <v>0</v>
      </c>
      <c r="BA17" s="220">
        <f t="shared" si="13"/>
        <v>0</v>
      </c>
      <c r="BB17" s="220">
        <f t="shared" si="13"/>
        <v>0</v>
      </c>
      <c r="BC17" s="220">
        <f t="shared" si="13"/>
        <v>0</v>
      </c>
      <c r="BD17" s="220">
        <f t="shared" si="13"/>
        <v>0</v>
      </c>
      <c r="BE17" s="220">
        <f t="shared" si="13"/>
        <v>0</v>
      </c>
      <c r="BF17" s="220">
        <f t="shared" si="13"/>
        <v>0</v>
      </c>
      <c r="BG17" s="220">
        <f t="shared" si="13"/>
        <v>0</v>
      </c>
      <c r="BH17" s="220">
        <f t="shared" si="13"/>
        <v>0</v>
      </c>
      <c r="BI17" s="220">
        <f t="shared" si="13"/>
        <v>0</v>
      </c>
      <c r="BJ17" s="220">
        <f t="shared" si="13"/>
        <v>0</v>
      </c>
      <c r="BK17" s="220">
        <f t="shared" si="13"/>
        <v>0</v>
      </c>
      <c r="BL17" s="220">
        <f t="shared" si="13"/>
        <v>0</v>
      </c>
      <c r="BM17" s="220">
        <f t="shared" si="13"/>
        <v>0</v>
      </c>
      <c r="BN17" s="220">
        <f t="shared" si="13"/>
        <v>0</v>
      </c>
      <c r="BO17" s="220">
        <f t="shared" si="13"/>
        <v>0</v>
      </c>
      <c r="BP17" s="220">
        <f t="shared" si="13"/>
        <v>0</v>
      </c>
      <c r="BQ17" s="220">
        <f t="shared" si="13"/>
        <v>0</v>
      </c>
      <c r="BR17" s="220">
        <f t="shared" si="13"/>
        <v>0</v>
      </c>
      <c r="BS17" s="220">
        <f t="shared" si="13"/>
        <v>0</v>
      </c>
      <c r="BT17" s="220">
        <f t="shared" si="13"/>
        <v>0</v>
      </c>
      <c r="BU17" s="220">
        <f t="shared" si="13"/>
        <v>0</v>
      </c>
      <c r="BV17" s="220">
        <f t="shared" ref="BV17:DA17" si="14">BU20</f>
        <v>0</v>
      </c>
      <c r="BW17" s="220">
        <f t="shared" si="14"/>
        <v>0</v>
      </c>
      <c r="BX17" s="220">
        <f t="shared" si="14"/>
        <v>0</v>
      </c>
      <c r="BY17" s="220">
        <f t="shared" si="14"/>
        <v>0</v>
      </c>
      <c r="BZ17" s="220">
        <f t="shared" si="14"/>
        <v>0</v>
      </c>
      <c r="CA17" s="220">
        <f t="shared" si="14"/>
        <v>0</v>
      </c>
      <c r="CB17" s="220">
        <f t="shared" si="14"/>
        <v>0</v>
      </c>
      <c r="CC17" s="220">
        <f t="shared" si="14"/>
        <v>0</v>
      </c>
      <c r="CD17" s="220">
        <f t="shared" si="14"/>
        <v>0</v>
      </c>
      <c r="CE17" s="220">
        <f t="shared" si="14"/>
        <v>0</v>
      </c>
      <c r="CF17" s="220">
        <f t="shared" si="14"/>
        <v>0</v>
      </c>
      <c r="CG17" s="220">
        <f t="shared" si="14"/>
        <v>0</v>
      </c>
      <c r="CH17" s="220">
        <f t="shared" si="14"/>
        <v>0</v>
      </c>
      <c r="CI17" s="220">
        <f t="shared" si="14"/>
        <v>0</v>
      </c>
      <c r="CJ17" s="220">
        <f t="shared" si="14"/>
        <v>0</v>
      </c>
      <c r="CK17" s="220">
        <f t="shared" si="14"/>
        <v>0</v>
      </c>
      <c r="CL17" s="220">
        <f t="shared" si="14"/>
        <v>0</v>
      </c>
      <c r="CM17" s="220">
        <f t="shared" si="14"/>
        <v>0</v>
      </c>
      <c r="CN17" s="220">
        <f t="shared" si="14"/>
        <v>0</v>
      </c>
      <c r="CO17" s="220">
        <f t="shared" si="14"/>
        <v>0</v>
      </c>
      <c r="CP17" s="220">
        <f t="shared" si="14"/>
        <v>0</v>
      </c>
      <c r="CQ17" s="220">
        <f t="shared" si="14"/>
        <v>0</v>
      </c>
      <c r="CR17" s="220">
        <f t="shared" si="14"/>
        <v>0</v>
      </c>
      <c r="CS17" s="220">
        <f t="shared" si="14"/>
        <v>0</v>
      </c>
      <c r="CT17" s="220">
        <f t="shared" si="14"/>
        <v>0</v>
      </c>
      <c r="CU17" s="220">
        <f t="shared" si="14"/>
        <v>0</v>
      </c>
      <c r="CV17" s="220">
        <f t="shared" si="14"/>
        <v>0</v>
      </c>
      <c r="CW17" s="220">
        <f t="shared" si="14"/>
        <v>0</v>
      </c>
      <c r="CX17" s="220">
        <f t="shared" si="14"/>
        <v>0</v>
      </c>
      <c r="CY17" s="220">
        <f t="shared" si="14"/>
        <v>0</v>
      </c>
      <c r="CZ17" s="220">
        <f t="shared" si="14"/>
        <v>0</v>
      </c>
      <c r="DA17" s="220">
        <f t="shared" si="14"/>
        <v>0</v>
      </c>
      <c r="DB17" s="220">
        <f t="shared" ref="DB17:EG17" si="15">DA20</f>
        <v>0</v>
      </c>
      <c r="DC17" s="220">
        <f t="shared" si="15"/>
        <v>0</v>
      </c>
      <c r="DD17" s="220">
        <f t="shared" si="15"/>
        <v>0</v>
      </c>
      <c r="DE17" s="220">
        <f t="shared" si="15"/>
        <v>0</v>
      </c>
      <c r="DF17" s="220">
        <f t="shared" si="15"/>
        <v>0</v>
      </c>
      <c r="DG17" s="220">
        <f t="shared" si="15"/>
        <v>0</v>
      </c>
      <c r="DH17" s="220">
        <f t="shared" si="15"/>
        <v>0</v>
      </c>
      <c r="DI17" s="220">
        <f t="shared" si="15"/>
        <v>0</v>
      </c>
      <c r="DJ17" s="220">
        <f t="shared" si="15"/>
        <v>0</v>
      </c>
      <c r="DK17" s="220">
        <f t="shared" si="15"/>
        <v>0</v>
      </c>
      <c r="DL17" s="220">
        <f t="shared" si="15"/>
        <v>0</v>
      </c>
      <c r="DM17" s="220">
        <f t="shared" si="15"/>
        <v>0</v>
      </c>
      <c r="DN17" s="220">
        <f t="shared" si="15"/>
        <v>0</v>
      </c>
      <c r="DO17" s="220">
        <f t="shared" si="15"/>
        <v>0</v>
      </c>
      <c r="DP17" s="220">
        <f t="shared" si="15"/>
        <v>0</v>
      </c>
      <c r="DQ17" s="220">
        <f t="shared" si="15"/>
        <v>0</v>
      </c>
      <c r="DR17" s="220">
        <f t="shared" si="15"/>
        <v>0</v>
      </c>
      <c r="DS17" s="220">
        <f t="shared" si="15"/>
        <v>0</v>
      </c>
      <c r="DT17" s="220">
        <f t="shared" si="15"/>
        <v>0</v>
      </c>
      <c r="DU17" s="220">
        <f t="shared" si="15"/>
        <v>0</v>
      </c>
      <c r="DV17" s="220">
        <f t="shared" si="15"/>
        <v>0</v>
      </c>
      <c r="DW17" s="220">
        <f t="shared" si="15"/>
        <v>0</v>
      </c>
      <c r="DX17" s="220">
        <f t="shared" si="15"/>
        <v>0</v>
      </c>
      <c r="DY17" s="220">
        <f t="shared" si="15"/>
        <v>0</v>
      </c>
      <c r="DZ17" s="220">
        <f t="shared" si="15"/>
        <v>0</v>
      </c>
      <c r="EA17" s="220">
        <f t="shared" si="15"/>
        <v>0</v>
      </c>
      <c r="EB17" s="220">
        <f t="shared" si="15"/>
        <v>0</v>
      </c>
      <c r="EC17" s="220">
        <f t="shared" si="15"/>
        <v>0</v>
      </c>
      <c r="ED17" s="220">
        <f t="shared" si="15"/>
        <v>0</v>
      </c>
      <c r="EE17" s="220">
        <f t="shared" si="15"/>
        <v>0</v>
      </c>
      <c r="EF17" s="220">
        <f t="shared" si="15"/>
        <v>0</v>
      </c>
      <c r="EG17" s="220">
        <f t="shared" si="15"/>
        <v>0</v>
      </c>
      <c r="EH17" s="220">
        <f t="shared" ref="EH17:FM17" si="16">EG20</f>
        <v>0</v>
      </c>
      <c r="EI17" s="220">
        <f t="shared" si="16"/>
        <v>0</v>
      </c>
      <c r="EJ17" s="220">
        <f t="shared" si="16"/>
        <v>0</v>
      </c>
      <c r="EK17" s="220">
        <f t="shared" si="16"/>
        <v>0</v>
      </c>
      <c r="EL17" s="220">
        <f t="shared" si="16"/>
        <v>0</v>
      </c>
      <c r="EM17" s="220">
        <f t="shared" si="16"/>
        <v>0</v>
      </c>
      <c r="EN17" s="220">
        <f t="shared" si="16"/>
        <v>0</v>
      </c>
      <c r="EO17" s="220">
        <f t="shared" si="16"/>
        <v>0</v>
      </c>
      <c r="EP17" s="220">
        <f t="shared" si="16"/>
        <v>0</v>
      </c>
      <c r="EQ17" s="220">
        <f t="shared" si="16"/>
        <v>0</v>
      </c>
      <c r="ER17" s="220">
        <f t="shared" si="16"/>
        <v>0</v>
      </c>
      <c r="ES17" s="220">
        <f t="shared" si="16"/>
        <v>0</v>
      </c>
      <c r="ET17" s="220">
        <f t="shared" si="16"/>
        <v>0</v>
      </c>
      <c r="EU17" s="220">
        <f t="shared" si="16"/>
        <v>0</v>
      </c>
      <c r="EV17" s="220">
        <f t="shared" si="16"/>
        <v>0</v>
      </c>
      <c r="EW17" s="220">
        <f t="shared" si="16"/>
        <v>0</v>
      </c>
      <c r="EX17" s="220">
        <f t="shared" si="16"/>
        <v>0</v>
      </c>
      <c r="EY17" s="220">
        <f t="shared" si="16"/>
        <v>0</v>
      </c>
      <c r="EZ17" s="220">
        <f t="shared" si="16"/>
        <v>0</v>
      </c>
      <c r="FA17" s="220">
        <f t="shared" si="16"/>
        <v>0</v>
      </c>
      <c r="FB17" s="220">
        <f t="shared" si="16"/>
        <v>0</v>
      </c>
      <c r="FC17" s="220">
        <f t="shared" si="16"/>
        <v>0</v>
      </c>
      <c r="FD17" s="220">
        <f t="shared" si="16"/>
        <v>0</v>
      </c>
      <c r="FE17" s="220">
        <f t="shared" si="16"/>
        <v>0</v>
      </c>
      <c r="FF17" s="220">
        <f t="shared" si="16"/>
        <v>0</v>
      </c>
      <c r="FG17" s="220">
        <f t="shared" si="16"/>
        <v>0</v>
      </c>
      <c r="FH17" s="220">
        <f t="shared" si="16"/>
        <v>0</v>
      </c>
      <c r="FI17" s="220">
        <f t="shared" si="16"/>
        <v>0</v>
      </c>
      <c r="FJ17" s="220">
        <f t="shared" si="16"/>
        <v>0</v>
      </c>
      <c r="FK17" s="220">
        <f t="shared" si="16"/>
        <v>0</v>
      </c>
      <c r="FL17" s="220">
        <f t="shared" si="16"/>
        <v>0</v>
      </c>
      <c r="FM17" s="220">
        <f t="shared" si="16"/>
        <v>0</v>
      </c>
      <c r="FN17" s="220">
        <f t="shared" ref="FN17:GG17" si="17">FM20</f>
        <v>0</v>
      </c>
      <c r="FO17" s="220">
        <f t="shared" si="17"/>
        <v>0</v>
      </c>
      <c r="FP17" s="220">
        <f t="shared" si="17"/>
        <v>0</v>
      </c>
      <c r="FQ17" s="220">
        <f t="shared" si="17"/>
        <v>0</v>
      </c>
      <c r="FR17" s="220">
        <f t="shared" si="17"/>
        <v>0</v>
      </c>
      <c r="FS17" s="220">
        <f t="shared" si="17"/>
        <v>0</v>
      </c>
      <c r="FT17" s="220">
        <f t="shared" si="17"/>
        <v>0</v>
      </c>
      <c r="FU17" s="220">
        <f t="shared" si="17"/>
        <v>0</v>
      </c>
      <c r="FV17" s="220">
        <f t="shared" si="17"/>
        <v>0</v>
      </c>
      <c r="FW17" s="220">
        <f t="shared" si="17"/>
        <v>0</v>
      </c>
      <c r="FX17" s="220">
        <f t="shared" si="17"/>
        <v>0</v>
      </c>
      <c r="FY17" s="220">
        <f t="shared" si="17"/>
        <v>0</v>
      </c>
      <c r="FZ17" s="220">
        <f t="shared" si="17"/>
        <v>0</v>
      </c>
      <c r="GA17" s="220">
        <f t="shared" si="17"/>
        <v>0</v>
      </c>
      <c r="GB17" s="220">
        <f t="shared" si="17"/>
        <v>0</v>
      </c>
      <c r="GC17" s="220">
        <f t="shared" si="17"/>
        <v>0</v>
      </c>
      <c r="GD17" s="220">
        <f t="shared" si="17"/>
        <v>0</v>
      </c>
      <c r="GE17" s="220">
        <f t="shared" si="17"/>
        <v>0</v>
      </c>
      <c r="GF17" s="220">
        <f t="shared" si="17"/>
        <v>0</v>
      </c>
      <c r="GG17" s="220">
        <f t="shared" si="17"/>
        <v>0</v>
      </c>
      <c r="GH17" s="220">
        <f t="shared" ref="GH17:GJ17" si="18">GG20</f>
        <v>0</v>
      </c>
      <c r="GI17" s="220">
        <f t="shared" si="18"/>
        <v>0</v>
      </c>
      <c r="GJ17" s="220">
        <f t="shared" si="18"/>
        <v>0</v>
      </c>
    </row>
    <row r="18" spans="1:192" x14ac:dyDescent="0.25">
      <c r="E18" s="221" t="s">
        <v>92</v>
      </c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1"/>
      <c r="BC18" s="221"/>
      <c r="BD18" s="221"/>
      <c r="BE18" s="221"/>
      <c r="BF18" s="221"/>
      <c r="BG18" s="221"/>
      <c r="BH18" s="221"/>
      <c r="BI18" s="221"/>
      <c r="BJ18" s="221"/>
      <c r="BK18" s="221"/>
      <c r="BL18" s="221"/>
      <c r="BM18" s="221"/>
      <c r="BN18" s="221"/>
      <c r="BO18" s="221"/>
      <c r="BP18" s="221"/>
      <c r="BQ18" s="221"/>
      <c r="BR18" s="221"/>
      <c r="BS18" s="221"/>
      <c r="BT18" s="221"/>
      <c r="BU18" s="221"/>
      <c r="BV18" s="221"/>
      <c r="BW18" s="221"/>
      <c r="BX18" s="221"/>
      <c r="BY18" s="221"/>
      <c r="BZ18" s="221"/>
      <c r="CA18" s="221"/>
      <c r="CB18" s="221"/>
      <c r="CC18" s="221"/>
      <c r="CD18" s="221"/>
      <c r="CE18" s="221"/>
      <c r="CF18" s="221"/>
      <c r="CG18" s="221"/>
      <c r="CH18" s="221"/>
      <c r="CI18" s="221"/>
      <c r="CJ18" s="221"/>
      <c r="CK18" s="221"/>
      <c r="CL18" s="221"/>
      <c r="CM18" s="221"/>
      <c r="CN18" s="221"/>
      <c r="CO18" s="221"/>
      <c r="CP18" s="221"/>
      <c r="CQ18" s="221"/>
      <c r="CR18" s="221"/>
      <c r="CS18" s="221"/>
      <c r="CT18" s="221"/>
      <c r="CU18" s="221"/>
      <c r="CV18" s="221"/>
      <c r="CW18" s="221"/>
      <c r="CX18" s="221"/>
      <c r="CY18" s="221"/>
      <c r="CZ18" s="221"/>
      <c r="DA18" s="221"/>
      <c r="DB18" s="221"/>
      <c r="DC18" s="221"/>
      <c r="DD18" s="221"/>
      <c r="DE18" s="221"/>
      <c r="DF18" s="221"/>
      <c r="DG18" s="221"/>
      <c r="DH18" s="221"/>
      <c r="DI18" s="221"/>
      <c r="DJ18" s="221"/>
      <c r="DK18" s="221"/>
      <c r="DL18" s="221"/>
      <c r="DM18" s="221"/>
      <c r="DN18" s="221"/>
      <c r="DO18" s="221"/>
      <c r="DP18" s="221"/>
      <c r="DQ18" s="221"/>
      <c r="DR18" s="221"/>
      <c r="DS18" s="221"/>
      <c r="DT18" s="221"/>
      <c r="DU18" s="221"/>
      <c r="DV18" s="221"/>
      <c r="DW18" s="221"/>
      <c r="DX18" s="221"/>
      <c r="DY18" s="221"/>
      <c r="DZ18" s="221"/>
      <c r="EA18" s="221"/>
      <c r="EB18" s="221"/>
      <c r="EC18" s="221"/>
      <c r="ED18" s="221"/>
      <c r="EE18" s="221"/>
      <c r="EF18" s="221"/>
      <c r="EG18" s="221"/>
      <c r="EH18" s="221"/>
      <c r="EI18" s="221"/>
      <c r="EJ18" s="221"/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  <c r="EU18" s="221"/>
      <c r="EV18" s="221"/>
      <c r="EW18" s="221"/>
      <c r="EX18" s="221"/>
      <c r="EY18" s="221"/>
      <c r="EZ18" s="221"/>
      <c r="FA18" s="221"/>
      <c r="FB18" s="221"/>
      <c r="FC18" s="221"/>
      <c r="FD18" s="221"/>
      <c r="FE18" s="221"/>
      <c r="FF18" s="221"/>
      <c r="FG18" s="221"/>
      <c r="FH18" s="221"/>
      <c r="FI18" s="221"/>
      <c r="FJ18" s="221"/>
      <c r="FK18" s="221"/>
      <c r="FL18" s="221"/>
      <c r="FM18" s="221"/>
      <c r="FN18" s="221"/>
      <c r="FO18" s="221"/>
      <c r="FP18" s="221"/>
      <c r="FQ18" s="221"/>
      <c r="FR18" s="221"/>
      <c r="FS18" s="221"/>
      <c r="FT18" s="221"/>
      <c r="FU18" s="221"/>
      <c r="FV18" s="221"/>
      <c r="FW18" s="221"/>
      <c r="FX18" s="221"/>
      <c r="FY18" s="221"/>
      <c r="FZ18" s="221"/>
      <c r="GA18" s="221"/>
      <c r="GB18" s="221"/>
      <c r="GC18" s="221"/>
      <c r="GD18" s="221"/>
      <c r="GE18" s="221"/>
      <c r="GF18" s="221"/>
      <c r="GG18" s="221"/>
      <c r="GH18" s="221"/>
      <c r="GI18" s="221"/>
      <c r="GJ18" s="221"/>
    </row>
    <row r="19" spans="1:192" x14ac:dyDescent="0.25">
      <c r="E19" s="221" t="s">
        <v>93</v>
      </c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1"/>
      <c r="BC19" s="221"/>
      <c r="BD19" s="221"/>
      <c r="BE19" s="221"/>
      <c r="BF19" s="221"/>
      <c r="BG19" s="221"/>
      <c r="BH19" s="221"/>
      <c r="BI19" s="221"/>
      <c r="BJ19" s="221"/>
      <c r="BK19" s="221"/>
      <c r="BL19" s="221"/>
      <c r="BM19" s="221"/>
      <c r="BN19" s="221"/>
      <c r="BO19" s="221"/>
      <c r="BP19" s="221"/>
      <c r="BQ19" s="221"/>
      <c r="BR19" s="221"/>
      <c r="BS19" s="221"/>
      <c r="BT19" s="221"/>
      <c r="BU19" s="221"/>
      <c r="BV19" s="221"/>
      <c r="BW19" s="221"/>
      <c r="BX19" s="221"/>
      <c r="BY19" s="221"/>
      <c r="BZ19" s="221"/>
      <c r="CA19" s="221"/>
      <c r="CB19" s="221"/>
      <c r="CC19" s="221"/>
      <c r="CD19" s="221"/>
      <c r="CE19" s="221"/>
      <c r="CF19" s="221"/>
      <c r="CG19" s="221"/>
      <c r="CH19" s="221"/>
      <c r="CI19" s="221"/>
      <c r="CJ19" s="221"/>
      <c r="CK19" s="221"/>
      <c r="CL19" s="221"/>
      <c r="CM19" s="221"/>
      <c r="CN19" s="221"/>
      <c r="CO19" s="221"/>
      <c r="CP19" s="221"/>
      <c r="CQ19" s="221"/>
      <c r="CR19" s="221"/>
      <c r="CS19" s="221"/>
      <c r="CT19" s="221"/>
      <c r="CU19" s="221"/>
      <c r="CV19" s="221"/>
      <c r="CW19" s="221"/>
      <c r="CX19" s="221"/>
      <c r="CY19" s="221"/>
      <c r="CZ19" s="221"/>
      <c r="DA19" s="221"/>
      <c r="DB19" s="221"/>
      <c r="DC19" s="221"/>
      <c r="DD19" s="221"/>
      <c r="DE19" s="221"/>
      <c r="DF19" s="221"/>
      <c r="DG19" s="221"/>
      <c r="DH19" s="221"/>
      <c r="DI19" s="221"/>
      <c r="DJ19" s="221"/>
      <c r="DK19" s="221"/>
      <c r="DL19" s="221"/>
      <c r="DM19" s="221"/>
      <c r="DN19" s="221"/>
      <c r="DO19" s="221"/>
      <c r="DP19" s="221"/>
      <c r="DQ19" s="221"/>
      <c r="DR19" s="221"/>
      <c r="DS19" s="221"/>
      <c r="DT19" s="221"/>
      <c r="DU19" s="221"/>
      <c r="DV19" s="221"/>
      <c r="DW19" s="221"/>
      <c r="DX19" s="221"/>
      <c r="DY19" s="221"/>
      <c r="DZ19" s="221"/>
      <c r="EA19" s="221"/>
      <c r="EB19" s="221"/>
      <c r="EC19" s="221"/>
      <c r="ED19" s="221"/>
      <c r="EE19" s="221"/>
      <c r="EF19" s="221"/>
      <c r="EG19" s="221"/>
      <c r="EH19" s="221"/>
      <c r="EI19" s="221"/>
      <c r="EJ19" s="221"/>
      <c r="EK19" s="221"/>
      <c r="EL19" s="221"/>
      <c r="EM19" s="221"/>
      <c r="EN19" s="221"/>
      <c r="EO19" s="221"/>
      <c r="EP19" s="221"/>
      <c r="EQ19" s="221"/>
      <c r="ER19" s="221"/>
      <c r="ES19" s="221"/>
      <c r="ET19" s="221"/>
      <c r="EU19" s="221"/>
      <c r="EV19" s="221"/>
      <c r="EW19" s="221"/>
      <c r="EX19" s="221"/>
      <c r="EY19" s="221"/>
      <c r="EZ19" s="221"/>
      <c r="FA19" s="221"/>
      <c r="FB19" s="221"/>
      <c r="FC19" s="221"/>
      <c r="FD19" s="221"/>
      <c r="FE19" s="221"/>
      <c r="FF19" s="221"/>
      <c r="FG19" s="221"/>
      <c r="FH19" s="221"/>
      <c r="FI19" s="221"/>
      <c r="FJ19" s="221"/>
      <c r="FK19" s="221"/>
      <c r="FL19" s="221"/>
      <c r="FM19" s="221"/>
      <c r="FN19" s="221"/>
      <c r="FO19" s="221"/>
      <c r="FP19" s="221"/>
      <c r="FQ19" s="221"/>
      <c r="FR19" s="221"/>
      <c r="FS19" s="221"/>
      <c r="FT19" s="221"/>
      <c r="FU19" s="221"/>
      <c r="FV19" s="221"/>
      <c r="FW19" s="221"/>
      <c r="FX19" s="221"/>
      <c r="FY19" s="221"/>
      <c r="FZ19" s="221"/>
      <c r="GA19" s="221"/>
      <c r="GB19" s="221"/>
      <c r="GC19" s="221"/>
      <c r="GD19" s="221"/>
      <c r="GE19" s="221"/>
      <c r="GF19" s="221"/>
      <c r="GG19" s="221"/>
      <c r="GH19" s="221"/>
      <c r="GI19" s="221"/>
      <c r="GJ19" s="221"/>
    </row>
    <row r="20" spans="1:192" x14ac:dyDescent="0.25">
      <c r="A20" s="227"/>
      <c r="B20" s="227"/>
      <c r="C20" s="228"/>
      <c r="D20" s="229"/>
      <c r="E20" s="230" t="s">
        <v>8</v>
      </c>
      <c r="F20" s="230"/>
      <c r="G20" s="230" t="str">
        <f xml:space="preserve"> SMU</f>
        <v>$ 000s</v>
      </c>
      <c r="H20" s="230"/>
      <c r="I20" s="231"/>
      <c r="J20" s="230">
        <f t="shared" ref="J20:AO20" si="19" xml:space="preserve"> IF( J15 = 1, $F14, J17 + J18 - J19)</f>
        <v>0</v>
      </c>
      <c r="K20" s="230">
        <f t="shared" si="19"/>
        <v>0</v>
      </c>
      <c r="L20" s="230">
        <f t="shared" si="19"/>
        <v>0</v>
      </c>
      <c r="M20" s="230">
        <f t="shared" si="19"/>
        <v>0</v>
      </c>
      <c r="N20" s="230">
        <f t="shared" si="19"/>
        <v>0</v>
      </c>
      <c r="O20" s="230">
        <f t="shared" si="19"/>
        <v>0</v>
      </c>
      <c r="P20" s="230">
        <f t="shared" si="19"/>
        <v>0</v>
      </c>
      <c r="Q20" s="230">
        <f t="shared" si="19"/>
        <v>0</v>
      </c>
      <c r="R20" s="230">
        <f t="shared" si="19"/>
        <v>0</v>
      </c>
      <c r="S20" s="230">
        <f t="shared" si="19"/>
        <v>0</v>
      </c>
      <c r="T20" s="230">
        <f t="shared" si="19"/>
        <v>0</v>
      </c>
      <c r="U20" s="230">
        <f t="shared" si="19"/>
        <v>0</v>
      </c>
      <c r="V20" s="230">
        <f t="shared" si="19"/>
        <v>0</v>
      </c>
      <c r="W20" s="230">
        <f t="shared" si="19"/>
        <v>0</v>
      </c>
      <c r="X20" s="230">
        <f t="shared" si="19"/>
        <v>0</v>
      </c>
      <c r="Y20" s="230">
        <f t="shared" si="19"/>
        <v>0</v>
      </c>
      <c r="Z20" s="230">
        <f t="shared" si="19"/>
        <v>0</v>
      </c>
      <c r="AA20" s="230">
        <f t="shared" si="19"/>
        <v>0</v>
      </c>
      <c r="AB20" s="230">
        <f t="shared" si="19"/>
        <v>0</v>
      </c>
      <c r="AC20" s="230">
        <f t="shared" si="19"/>
        <v>0</v>
      </c>
      <c r="AD20" s="230">
        <f t="shared" si="19"/>
        <v>0</v>
      </c>
      <c r="AE20" s="230">
        <f t="shared" si="19"/>
        <v>0</v>
      </c>
      <c r="AF20" s="230">
        <f t="shared" si="19"/>
        <v>0</v>
      </c>
      <c r="AG20" s="230">
        <f t="shared" si="19"/>
        <v>0</v>
      </c>
      <c r="AH20" s="230">
        <f t="shared" si="19"/>
        <v>0</v>
      </c>
      <c r="AI20" s="230">
        <f t="shared" si="19"/>
        <v>0</v>
      </c>
      <c r="AJ20" s="230">
        <f t="shared" si="19"/>
        <v>0</v>
      </c>
      <c r="AK20" s="230">
        <f t="shared" si="19"/>
        <v>0</v>
      </c>
      <c r="AL20" s="230">
        <f t="shared" si="19"/>
        <v>0</v>
      </c>
      <c r="AM20" s="230">
        <f t="shared" si="19"/>
        <v>0</v>
      </c>
      <c r="AN20" s="230">
        <f t="shared" si="19"/>
        <v>0</v>
      </c>
      <c r="AO20" s="230">
        <f t="shared" si="19"/>
        <v>0</v>
      </c>
      <c r="AP20" s="230">
        <f t="shared" ref="AP20:BU20" si="20" xml:space="preserve"> IF( AP15 = 1, $F14, AP17 + AP18 - AP19)</f>
        <v>0</v>
      </c>
      <c r="AQ20" s="230">
        <f t="shared" si="20"/>
        <v>0</v>
      </c>
      <c r="AR20" s="230">
        <f t="shared" si="20"/>
        <v>0</v>
      </c>
      <c r="AS20" s="230">
        <f t="shared" si="20"/>
        <v>0</v>
      </c>
      <c r="AT20" s="230">
        <f t="shared" si="20"/>
        <v>0</v>
      </c>
      <c r="AU20" s="230">
        <f t="shared" si="20"/>
        <v>0</v>
      </c>
      <c r="AV20" s="230">
        <f t="shared" si="20"/>
        <v>0</v>
      </c>
      <c r="AW20" s="230">
        <f t="shared" si="20"/>
        <v>0</v>
      </c>
      <c r="AX20" s="230">
        <f t="shared" si="20"/>
        <v>0</v>
      </c>
      <c r="AY20" s="230">
        <f t="shared" si="20"/>
        <v>0</v>
      </c>
      <c r="AZ20" s="230">
        <f t="shared" si="20"/>
        <v>0</v>
      </c>
      <c r="BA20" s="230">
        <f t="shared" si="20"/>
        <v>0</v>
      </c>
      <c r="BB20" s="230">
        <f t="shared" si="20"/>
        <v>0</v>
      </c>
      <c r="BC20" s="230">
        <f t="shared" si="20"/>
        <v>0</v>
      </c>
      <c r="BD20" s="230">
        <f t="shared" si="20"/>
        <v>0</v>
      </c>
      <c r="BE20" s="230">
        <f t="shared" si="20"/>
        <v>0</v>
      </c>
      <c r="BF20" s="230">
        <f t="shared" si="20"/>
        <v>0</v>
      </c>
      <c r="BG20" s="230">
        <f t="shared" si="20"/>
        <v>0</v>
      </c>
      <c r="BH20" s="230">
        <f t="shared" si="20"/>
        <v>0</v>
      </c>
      <c r="BI20" s="230">
        <f t="shared" si="20"/>
        <v>0</v>
      </c>
      <c r="BJ20" s="230">
        <f t="shared" si="20"/>
        <v>0</v>
      </c>
      <c r="BK20" s="230">
        <f t="shared" si="20"/>
        <v>0</v>
      </c>
      <c r="BL20" s="230">
        <f t="shared" si="20"/>
        <v>0</v>
      </c>
      <c r="BM20" s="230">
        <f t="shared" si="20"/>
        <v>0</v>
      </c>
      <c r="BN20" s="230">
        <f t="shared" si="20"/>
        <v>0</v>
      </c>
      <c r="BO20" s="230">
        <f t="shared" si="20"/>
        <v>0</v>
      </c>
      <c r="BP20" s="230">
        <f t="shared" si="20"/>
        <v>0</v>
      </c>
      <c r="BQ20" s="230">
        <f t="shared" si="20"/>
        <v>0</v>
      </c>
      <c r="BR20" s="230">
        <f t="shared" si="20"/>
        <v>0</v>
      </c>
      <c r="BS20" s="230">
        <f t="shared" si="20"/>
        <v>0</v>
      </c>
      <c r="BT20" s="230">
        <f t="shared" si="20"/>
        <v>0</v>
      </c>
      <c r="BU20" s="230">
        <f t="shared" si="20"/>
        <v>0</v>
      </c>
      <c r="BV20" s="230">
        <f t="shared" ref="BV20:DA20" si="21" xml:space="preserve"> IF( BV15 = 1, $F14, BV17 + BV18 - BV19)</f>
        <v>0</v>
      </c>
      <c r="BW20" s="230">
        <f t="shared" si="21"/>
        <v>0</v>
      </c>
      <c r="BX20" s="230">
        <f t="shared" si="21"/>
        <v>0</v>
      </c>
      <c r="BY20" s="230">
        <f t="shared" si="21"/>
        <v>0</v>
      </c>
      <c r="BZ20" s="230">
        <f t="shared" si="21"/>
        <v>0</v>
      </c>
      <c r="CA20" s="230">
        <f t="shared" si="21"/>
        <v>0</v>
      </c>
      <c r="CB20" s="230">
        <f t="shared" si="21"/>
        <v>0</v>
      </c>
      <c r="CC20" s="230">
        <f t="shared" si="21"/>
        <v>0</v>
      </c>
      <c r="CD20" s="230">
        <f t="shared" si="21"/>
        <v>0</v>
      </c>
      <c r="CE20" s="230">
        <f t="shared" si="21"/>
        <v>0</v>
      </c>
      <c r="CF20" s="230">
        <f t="shared" si="21"/>
        <v>0</v>
      </c>
      <c r="CG20" s="230">
        <f t="shared" si="21"/>
        <v>0</v>
      </c>
      <c r="CH20" s="230">
        <f t="shared" si="21"/>
        <v>0</v>
      </c>
      <c r="CI20" s="230">
        <f t="shared" si="21"/>
        <v>0</v>
      </c>
      <c r="CJ20" s="230">
        <f t="shared" si="21"/>
        <v>0</v>
      </c>
      <c r="CK20" s="230">
        <f t="shared" si="21"/>
        <v>0</v>
      </c>
      <c r="CL20" s="230">
        <f t="shared" si="21"/>
        <v>0</v>
      </c>
      <c r="CM20" s="230">
        <f t="shared" si="21"/>
        <v>0</v>
      </c>
      <c r="CN20" s="230">
        <f t="shared" si="21"/>
        <v>0</v>
      </c>
      <c r="CO20" s="230">
        <f t="shared" si="21"/>
        <v>0</v>
      </c>
      <c r="CP20" s="230">
        <f t="shared" si="21"/>
        <v>0</v>
      </c>
      <c r="CQ20" s="230">
        <f t="shared" si="21"/>
        <v>0</v>
      </c>
      <c r="CR20" s="230">
        <f t="shared" si="21"/>
        <v>0</v>
      </c>
      <c r="CS20" s="230">
        <f t="shared" si="21"/>
        <v>0</v>
      </c>
      <c r="CT20" s="230">
        <f t="shared" si="21"/>
        <v>0</v>
      </c>
      <c r="CU20" s="230">
        <f t="shared" si="21"/>
        <v>0</v>
      </c>
      <c r="CV20" s="230">
        <f t="shared" si="21"/>
        <v>0</v>
      </c>
      <c r="CW20" s="230">
        <f t="shared" si="21"/>
        <v>0</v>
      </c>
      <c r="CX20" s="230">
        <f t="shared" si="21"/>
        <v>0</v>
      </c>
      <c r="CY20" s="230">
        <f t="shared" si="21"/>
        <v>0</v>
      </c>
      <c r="CZ20" s="230">
        <f t="shared" si="21"/>
        <v>0</v>
      </c>
      <c r="DA20" s="230">
        <f t="shared" si="21"/>
        <v>0</v>
      </c>
      <c r="DB20" s="230">
        <f t="shared" ref="DB20:EG20" si="22" xml:space="preserve"> IF( DB15 = 1, $F14, DB17 + DB18 - DB19)</f>
        <v>0</v>
      </c>
      <c r="DC20" s="230">
        <f t="shared" si="22"/>
        <v>0</v>
      </c>
      <c r="DD20" s="230">
        <f t="shared" si="22"/>
        <v>0</v>
      </c>
      <c r="DE20" s="230">
        <f t="shared" si="22"/>
        <v>0</v>
      </c>
      <c r="DF20" s="230">
        <f t="shared" si="22"/>
        <v>0</v>
      </c>
      <c r="DG20" s="230">
        <f t="shared" si="22"/>
        <v>0</v>
      </c>
      <c r="DH20" s="230">
        <f t="shared" si="22"/>
        <v>0</v>
      </c>
      <c r="DI20" s="230">
        <f t="shared" si="22"/>
        <v>0</v>
      </c>
      <c r="DJ20" s="230">
        <f t="shared" si="22"/>
        <v>0</v>
      </c>
      <c r="DK20" s="230">
        <f t="shared" si="22"/>
        <v>0</v>
      </c>
      <c r="DL20" s="230">
        <f t="shared" si="22"/>
        <v>0</v>
      </c>
      <c r="DM20" s="230">
        <f t="shared" si="22"/>
        <v>0</v>
      </c>
      <c r="DN20" s="230">
        <f t="shared" si="22"/>
        <v>0</v>
      </c>
      <c r="DO20" s="230">
        <f t="shared" si="22"/>
        <v>0</v>
      </c>
      <c r="DP20" s="230">
        <f t="shared" si="22"/>
        <v>0</v>
      </c>
      <c r="DQ20" s="230">
        <f t="shared" si="22"/>
        <v>0</v>
      </c>
      <c r="DR20" s="230">
        <f t="shared" si="22"/>
        <v>0</v>
      </c>
      <c r="DS20" s="230">
        <f t="shared" si="22"/>
        <v>0</v>
      </c>
      <c r="DT20" s="230">
        <f t="shared" si="22"/>
        <v>0</v>
      </c>
      <c r="DU20" s="230">
        <f t="shared" si="22"/>
        <v>0</v>
      </c>
      <c r="DV20" s="230">
        <f t="shared" si="22"/>
        <v>0</v>
      </c>
      <c r="DW20" s="230">
        <f t="shared" si="22"/>
        <v>0</v>
      </c>
      <c r="DX20" s="230">
        <f t="shared" si="22"/>
        <v>0</v>
      </c>
      <c r="DY20" s="230">
        <f t="shared" si="22"/>
        <v>0</v>
      </c>
      <c r="DZ20" s="230">
        <f t="shared" si="22"/>
        <v>0</v>
      </c>
      <c r="EA20" s="230">
        <f t="shared" si="22"/>
        <v>0</v>
      </c>
      <c r="EB20" s="230">
        <f t="shared" si="22"/>
        <v>0</v>
      </c>
      <c r="EC20" s="230">
        <f t="shared" si="22"/>
        <v>0</v>
      </c>
      <c r="ED20" s="230">
        <f t="shared" si="22"/>
        <v>0</v>
      </c>
      <c r="EE20" s="230">
        <f t="shared" si="22"/>
        <v>0</v>
      </c>
      <c r="EF20" s="230">
        <f t="shared" si="22"/>
        <v>0</v>
      </c>
      <c r="EG20" s="230">
        <f t="shared" si="22"/>
        <v>0</v>
      </c>
      <c r="EH20" s="230">
        <f t="shared" ref="EH20:FM20" si="23" xml:space="preserve"> IF( EH15 = 1, $F14, EH17 + EH18 - EH19)</f>
        <v>0</v>
      </c>
      <c r="EI20" s="230">
        <f t="shared" si="23"/>
        <v>0</v>
      </c>
      <c r="EJ20" s="230">
        <f t="shared" si="23"/>
        <v>0</v>
      </c>
      <c r="EK20" s="230">
        <f t="shared" si="23"/>
        <v>0</v>
      </c>
      <c r="EL20" s="230">
        <f t="shared" si="23"/>
        <v>0</v>
      </c>
      <c r="EM20" s="230">
        <f t="shared" si="23"/>
        <v>0</v>
      </c>
      <c r="EN20" s="230">
        <f t="shared" si="23"/>
        <v>0</v>
      </c>
      <c r="EO20" s="230">
        <f t="shared" si="23"/>
        <v>0</v>
      </c>
      <c r="EP20" s="230">
        <f t="shared" si="23"/>
        <v>0</v>
      </c>
      <c r="EQ20" s="230">
        <f t="shared" si="23"/>
        <v>0</v>
      </c>
      <c r="ER20" s="230">
        <f t="shared" si="23"/>
        <v>0</v>
      </c>
      <c r="ES20" s="230">
        <f t="shared" si="23"/>
        <v>0</v>
      </c>
      <c r="ET20" s="230">
        <f t="shared" si="23"/>
        <v>0</v>
      </c>
      <c r="EU20" s="230">
        <f t="shared" si="23"/>
        <v>0</v>
      </c>
      <c r="EV20" s="230">
        <f t="shared" si="23"/>
        <v>0</v>
      </c>
      <c r="EW20" s="230">
        <f t="shared" si="23"/>
        <v>0</v>
      </c>
      <c r="EX20" s="230">
        <f t="shared" si="23"/>
        <v>0</v>
      </c>
      <c r="EY20" s="230">
        <f t="shared" si="23"/>
        <v>0</v>
      </c>
      <c r="EZ20" s="230">
        <f t="shared" si="23"/>
        <v>0</v>
      </c>
      <c r="FA20" s="230">
        <f t="shared" si="23"/>
        <v>0</v>
      </c>
      <c r="FB20" s="230">
        <f t="shared" si="23"/>
        <v>0</v>
      </c>
      <c r="FC20" s="230">
        <f t="shared" si="23"/>
        <v>0</v>
      </c>
      <c r="FD20" s="230">
        <f t="shared" si="23"/>
        <v>0</v>
      </c>
      <c r="FE20" s="230">
        <f t="shared" si="23"/>
        <v>0</v>
      </c>
      <c r="FF20" s="230">
        <f t="shared" si="23"/>
        <v>0</v>
      </c>
      <c r="FG20" s="230">
        <f t="shared" si="23"/>
        <v>0</v>
      </c>
      <c r="FH20" s="230">
        <f t="shared" si="23"/>
        <v>0</v>
      </c>
      <c r="FI20" s="230">
        <f t="shared" si="23"/>
        <v>0</v>
      </c>
      <c r="FJ20" s="230">
        <f t="shared" si="23"/>
        <v>0</v>
      </c>
      <c r="FK20" s="230">
        <f t="shared" si="23"/>
        <v>0</v>
      </c>
      <c r="FL20" s="230">
        <f t="shared" si="23"/>
        <v>0</v>
      </c>
      <c r="FM20" s="230">
        <f t="shared" si="23"/>
        <v>0</v>
      </c>
      <c r="FN20" s="230">
        <f t="shared" ref="FN20:GG20" si="24" xml:space="preserve"> IF( FN15 = 1, $F14, FN17 + FN18 - FN19)</f>
        <v>0</v>
      </c>
      <c r="FO20" s="230">
        <f t="shared" si="24"/>
        <v>0</v>
      </c>
      <c r="FP20" s="230">
        <f t="shared" si="24"/>
        <v>0</v>
      </c>
      <c r="FQ20" s="230">
        <f t="shared" si="24"/>
        <v>0</v>
      </c>
      <c r="FR20" s="230">
        <f t="shared" si="24"/>
        <v>0</v>
      </c>
      <c r="FS20" s="230">
        <f t="shared" si="24"/>
        <v>0</v>
      </c>
      <c r="FT20" s="230">
        <f t="shared" si="24"/>
        <v>0</v>
      </c>
      <c r="FU20" s="230">
        <f t="shared" si="24"/>
        <v>0</v>
      </c>
      <c r="FV20" s="230">
        <f t="shared" si="24"/>
        <v>0</v>
      </c>
      <c r="FW20" s="230">
        <f t="shared" si="24"/>
        <v>0</v>
      </c>
      <c r="FX20" s="230">
        <f t="shared" si="24"/>
        <v>0</v>
      </c>
      <c r="FY20" s="230">
        <f t="shared" si="24"/>
        <v>0</v>
      </c>
      <c r="FZ20" s="230">
        <f t="shared" si="24"/>
        <v>0</v>
      </c>
      <c r="GA20" s="230">
        <f t="shared" si="24"/>
        <v>0</v>
      </c>
      <c r="GB20" s="230">
        <f t="shared" si="24"/>
        <v>0</v>
      </c>
      <c r="GC20" s="230">
        <f t="shared" si="24"/>
        <v>0</v>
      </c>
      <c r="GD20" s="230">
        <f t="shared" si="24"/>
        <v>0</v>
      </c>
      <c r="GE20" s="230">
        <f t="shared" si="24"/>
        <v>0</v>
      </c>
      <c r="GF20" s="230">
        <f t="shared" si="24"/>
        <v>0</v>
      </c>
      <c r="GG20" s="230">
        <f t="shared" si="24"/>
        <v>0</v>
      </c>
      <c r="GH20" s="230">
        <f t="shared" ref="GH20:GJ20" si="25" xml:space="preserve"> IF( GH15 = 1, $F14, GH17 + GH18 - GH19)</f>
        <v>0</v>
      </c>
      <c r="GI20" s="230">
        <f t="shared" si="25"/>
        <v>0</v>
      </c>
      <c r="GJ20" s="230">
        <f t="shared" si="25"/>
        <v>0</v>
      </c>
    </row>
    <row r="23" spans="1:192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02">
        <v>100</v>
      </c>
      <c r="K23" s="202">
        <v>100</v>
      </c>
      <c r="L23" s="202">
        <v>100</v>
      </c>
      <c r="M23" s="202">
        <v>100</v>
      </c>
      <c r="N23" s="202">
        <v>100</v>
      </c>
      <c r="O23" s="202">
        <v>100</v>
      </c>
      <c r="P23" s="202">
        <v>100</v>
      </c>
      <c r="Q23" s="202">
        <v>100</v>
      </c>
      <c r="R23" s="202">
        <v>100</v>
      </c>
      <c r="S23" s="202">
        <v>100</v>
      </c>
      <c r="T23" s="202">
        <v>100</v>
      </c>
      <c r="U23" s="202">
        <v>100</v>
      </c>
      <c r="V23" s="202">
        <v>100</v>
      </c>
      <c r="W23" s="202">
        <v>100</v>
      </c>
      <c r="X23" s="202">
        <v>100</v>
      </c>
      <c r="Y23" s="202">
        <v>100</v>
      </c>
      <c r="Z23" s="202">
        <v>100</v>
      </c>
      <c r="AA23" s="202">
        <v>100</v>
      </c>
      <c r="AB23" s="202">
        <v>100</v>
      </c>
      <c r="AC23" s="202">
        <v>100</v>
      </c>
      <c r="AD23" s="202">
        <v>100</v>
      </c>
      <c r="AE23" s="202">
        <v>100</v>
      </c>
      <c r="AF23" s="202">
        <v>100</v>
      </c>
      <c r="AG23" s="202">
        <v>100</v>
      </c>
      <c r="AH23" s="202">
        <v>100</v>
      </c>
      <c r="AI23" s="202">
        <v>100</v>
      </c>
      <c r="AJ23" s="202">
        <v>100</v>
      </c>
      <c r="AK23" s="202">
        <v>100</v>
      </c>
      <c r="AL23" s="202">
        <v>100</v>
      </c>
      <c r="AM23" s="202">
        <v>100</v>
      </c>
      <c r="AN23" s="202">
        <v>100</v>
      </c>
      <c r="AO23" s="202">
        <v>100</v>
      </c>
      <c r="AP23" s="202">
        <v>100</v>
      </c>
      <c r="AQ23" s="202">
        <v>100</v>
      </c>
      <c r="AR23" s="202">
        <v>100</v>
      </c>
      <c r="AS23" s="202">
        <v>100</v>
      </c>
      <c r="AT23" s="202">
        <v>100</v>
      </c>
      <c r="AU23" s="202">
        <v>100</v>
      </c>
      <c r="AV23" s="202">
        <v>100</v>
      </c>
      <c r="AW23" s="202">
        <v>100</v>
      </c>
      <c r="AX23" s="202">
        <v>100</v>
      </c>
      <c r="AY23" s="202">
        <v>100</v>
      </c>
      <c r="AZ23" s="202">
        <v>100</v>
      </c>
      <c r="BA23" s="202">
        <v>100</v>
      </c>
      <c r="BB23" s="202">
        <v>100</v>
      </c>
      <c r="BC23" s="202">
        <v>100</v>
      </c>
      <c r="BD23" s="202">
        <v>100</v>
      </c>
      <c r="BE23" s="202">
        <v>100</v>
      </c>
      <c r="BF23" s="202">
        <v>100</v>
      </c>
      <c r="BG23" s="202">
        <v>100</v>
      </c>
      <c r="BH23" s="202">
        <v>100</v>
      </c>
      <c r="BI23" s="202">
        <v>100</v>
      </c>
      <c r="BJ23" s="202">
        <v>100</v>
      </c>
      <c r="BK23" s="202">
        <v>100</v>
      </c>
      <c r="BL23" s="202">
        <v>100</v>
      </c>
      <c r="BM23" s="202">
        <v>100</v>
      </c>
      <c r="BN23" s="202">
        <v>100</v>
      </c>
      <c r="BO23" s="202">
        <v>100</v>
      </c>
      <c r="BP23" s="202">
        <v>100</v>
      </c>
      <c r="BQ23" s="202">
        <v>100</v>
      </c>
      <c r="BR23" s="202">
        <v>100</v>
      </c>
      <c r="BS23" s="202">
        <v>100</v>
      </c>
      <c r="BT23" s="202">
        <v>100</v>
      </c>
      <c r="BU23" s="202">
        <v>100</v>
      </c>
      <c r="BV23" s="202">
        <v>100</v>
      </c>
      <c r="BW23" s="202">
        <v>100</v>
      </c>
      <c r="BX23" s="202">
        <v>100</v>
      </c>
      <c r="BY23" s="202">
        <v>100</v>
      </c>
      <c r="BZ23" s="202">
        <v>100</v>
      </c>
      <c r="CA23" s="202">
        <v>100</v>
      </c>
      <c r="CB23" s="202">
        <v>100</v>
      </c>
      <c r="CC23" s="202">
        <v>100</v>
      </c>
      <c r="CD23" s="202">
        <v>100</v>
      </c>
      <c r="CE23" s="202">
        <v>100</v>
      </c>
      <c r="CF23" s="202">
        <v>100</v>
      </c>
      <c r="CG23" s="202">
        <v>100</v>
      </c>
      <c r="CH23" s="202">
        <v>100</v>
      </c>
      <c r="CI23" s="202">
        <v>100</v>
      </c>
      <c r="CJ23" s="202">
        <v>100</v>
      </c>
      <c r="CK23" s="202">
        <v>100</v>
      </c>
      <c r="CL23" s="202">
        <v>100</v>
      </c>
      <c r="CM23" s="202">
        <v>100</v>
      </c>
      <c r="CN23" s="202">
        <v>100</v>
      </c>
      <c r="CO23" s="202">
        <v>100</v>
      </c>
      <c r="CP23" s="202">
        <v>100</v>
      </c>
      <c r="CQ23" s="202">
        <v>100</v>
      </c>
      <c r="CR23" s="202">
        <v>100</v>
      </c>
      <c r="CS23" s="202">
        <v>100</v>
      </c>
      <c r="CT23" s="202">
        <v>100</v>
      </c>
      <c r="CU23" s="202">
        <v>100</v>
      </c>
      <c r="CV23" s="202">
        <v>100</v>
      </c>
      <c r="CW23" s="202">
        <v>100</v>
      </c>
      <c r="CX23" s="202">
        <v>100</v>
      </c>
      <c r="CY23" s="202">
        <v>100</v>
      </c>
      <c r="CZ23" s="202">
        <v>100</v>
      </c>
      <c r="DA23" s="202">
        <v>100</v>
      </c>
      <c r="DB23" s="202">
        <v>100</v>
      </c>
      <c r="DC23" s="202">
        <v>100</v>
      </c>
      <c r="DD23" s="202">
        <v>100</v>
      </c>
      <c r="DE23" s="202">
        <v>100</v>
      </c>
      <c r="DF23" s="202">
        <v>100</v>
      </c>
      <c r="DG23" s="202">
        <v>100</v>
      </c>
      <c r="DH23" s="202">
        <v>100</v>
      </c>
      <c r="DI23" s="202">
        <v>100</v>
      </c>
      <c r="DJ23" s="202">
        <v>100</v>
      </c>
      <c r="DK23" s="202">
        <v>100</v>
      </c>
      <c r="DL23" s="202">
        <v>100</v>
      </c>
      <c r="DM23" s="202">
        <v>100</v>
      </c>
      <c r="DN23" s="202">
        <v>100</v>
      </c>
      <c r="DO23" s="202">
        <v>100</v>
      </c>
      <c r="DP23" s="202">
        <v>100</v>
      </c>
      <c r="DQ23" s="202">
        <v>100</v>
      </c>
      <c r="DR23" s="202">
        <v>100</v>
      </c>
      <c r="DS23" s="202">
        <v>100</v>
      </c>
      <c r="DT23" s="202">
        <v>100</v>
      </c>
      <c r="DU23" s="202">
        <v>100</v>
      </c>
      <c r="DV23" s="202">
        <v>100</v>
      </c>
      <c r="DW23" s="202">
        <v>100</v>
      </c>
      <c r="DX23" s="202">
        <v>100</v>
      </c>
      <c r="DY23" s="202">
        <v>100</v>
      </c>
      <c r="DZ23" s="202">
        <v>100</v>
      </c>
      <c r="EA23" s="202">
        <v>100</v>
      </c>
      <c r="EB23" s="202">
        <v>100</v>
      </c>
      <c r="EC23" s="202">
        <v>100</v>
      </c>
      <c r="ED23" s="202">
        <v>100</v>
      </c>
      <c r="EE23" s="202">
        <v>100</v>
      </c>
      <c r="EF23" s="202">
        <v>100</v>
      </c>
      <c r="EG23" s="202">
        <v>100</v>
      </c>
      <c r="EH23" s="202">
        <v>100</v>
      </c>
      <c r="EI23" s="202">
        <v>100</v>
      </c>
      <c r="EJ23" s="202">
        <v>100</v>
      </c>
      <c r="EK23" s="202">
        <v>100</v>
      </c>
      <c r="EL23" s="202">
        <v>100</v>
      </c>
      <c r="EM23" s="202">
        <v>100</v>
      </c>
      <c r="EN23" s="202">
        <v>100</v>
      </c>
      <c r="EO23" s="202">
        <v>100</v>
      </c>
      <c r="EP23" s="202">
        <v>100</v>
      </c>
      <c r="EQ23" s="202">
        <v>100</v>
      </c>
      <c r="ER23" s="202">
        <v>100</v>
      </c>
      <c r="ES23" s="202">
        <v>100</v>
      </c>
      <c r="ET23" s="202">
        <v>100</v>
      </c>
      <c r="EU23" s="202">
        <v>100</v>
      </c>
      <c r="EV23" s="202">
        <v>100</v>
      </c>
      <c r="EW23" s="202">
        <v>100</v>
      </c>
      <c r="EX23" s="202">
        <v>100</v>
      </c>
      <c r="EY23" s="202">
        <v>100</v>
      </c>
      <c r="EZ23" s="202">
        <v>100</v>
      </c>
      <c r="FA23" s="202">
        <v>100</v>
      </c>
      <c r="FB23" s="202">
        <v>100</v>
      </c>
      <c r="FC23" s="202">
        <v>100</v>
      </c>
      <c r="FD23" s="202">
        <v>100</v>
      </c>
      <c r="FE23" s="202">
        <v>100</v>
      </c>
      <c r="FF23" s="202">
        <v>100</v>
      </c>
      <c r="FG23" s="202">
        <v>100</v>
      </c>
      <c r="FH23" s="202">
        <v>100</v>
      </c>
      <c r="FI23" s="202">
        <v>100</v>
      </c>
      <c r="FJ23" s="202">
        <v>100</v>
      </c>
      <c r="FK23" s="202">
        <v>100</v>
      </c>
      <c r="FL23" s="202">
        <v>100</v>
      </c>
      <c r="FM23" s="202">
        <v>100</v>
      </c>
      <c r="FN23" s="202">
        <v>100</v>
      </c>
      <c r="FO23" s="202">
        <v>100</v>
      </c>
      <c r="FP23" s="202">
        <v>100</v>
      </c>
      <c r="FQ23" s="202">
        <v>100</v>
      </c>
      <c r="FR23" s="202">
        <v>100</v>
      </c>
      <c r="FS23" s="202">
        <v>100</v>
      </c>
      <c r="FT23" s="202">
        <v>100</v>
      </c>
      <c r="FU23" s="202">
        <v>100</v>
      </c>
      <c r="FV23" s="202">
        <v>100</v>
      </c>
      <c r="FW23" s="202">
        <v>100</v>
      </c>
      <c r="FX23" s="202">
        <v>100</v>
      </c>
      <c r="FY23" s="202">
        <v>100</v>
      </c>
      <c r="FZ23" s="202">
        <v>100</v>
      </c>
      <c r="GA23" s="202">
        <v>100</v>
      </c>
      <c r="GB23" s="202">
        <v>100</v>
      </c>
      <c r="GC23" s="202">
        <v>100</v>
      </c>
      <c r="GD23" s="202">
        <v>100</v>
      </c>
      <c r="GE23" s="202">
        <v>100</v>
      </c>
      <c r="GF23" s="202">
        <v>100</v>
      </c>
      <c r="GG23" s="202">
        <v>100</v>
      </c>
      <c r="GH23" s="202">
        <v>100</v>
      </c>
      <c r="GI23" s="202">
        <v>100</v>
      </c>
      <c r="GJ23" s="202">
        <v>100</v>
      </c>
    </row>
    <row r="24" spans="1:192" x14ac:dyDescent="0.25">
      <c r="A24" s="142"/>
      <c r="B24" s="142"/>
      <c r="C24" s="143"/>
      <c r="D24" s="144"/>
      <c r="E24" s="192" t="str">
        <f xml:space="preserve"> LEFT(E23, LEN(E23) - 4)</f>
        <v>Sign switch line item</v>
      </c>
      <c r="F24" s="192"/>
      <c r="G24" s="192" t="str">
        <f xml:space="preserve"> SMU</f>
        <v>$ 000s</v>
      </c>
      <c r="H24" s="192">
        <f xml:space="preserve"> SUM(J24:GJ24)</f>
        <v>-18300</v>
      </c>
      <c r="I24" s="145"/>
      <c r="J24" s="192">
        <f t="shared" ref="J24:AO24" si="26" xml:space="preserve"> -1 * J23</f>
        <v>-100</v>
      </c>
      <c r="K24" s="192">
        <f t="shared" si="26"/>
        <v>-100</v>
      </c>
      <c r="L24" s="192">
        <f t="shared" si="26"/>
        <v>-100</v>
      </c>
      <c r="M24" s="192">
        <f t="shared" si="26"/>
        <v>-100</v>
      </c>
      <c r="N24" s="192">
        <f t="shared" si="26"/>
        <v>-100</v>
      </c>
      <c r="O24" s="192">
        <f t="shared" si="26"/>
        <v>-100</v>
      </c>
      <c r="P24" s="192">
        <f t="shared" si="26"/>
        <v>-100</v>
      </c>
      <c r="Q24" s="192">
        <f t="shared" si="26"/>
        <v>-100</v>
      </c>
      <c r="R24" s="192">
        <f t="shared" si="26"/>
        <v>-100</v>
      </c>
      <c r="S24" s="192">
        <f t="shared" si="26"/>
        <v>-100</v>
      </c>
      <c r="T24" s="192">
        <f t="shared" si="26"/>
        <v>-100</v>
      </c>
      <c r="U24" s="192">
        <f t="shared" si="26"/>
        <v>-100</v>
      </c>
      <c r="V24" s="192">
        <f t="shared" si="26"/>
        <v>-100</v>
      </c>
      <c r="W24" s="192">
        <f t="shared" si="26"/>
        <v>-100</v>
      </c>
      <c r="X24" s="192">
        <f t="shared" si="26"/>
        <v>-100</v>
      </c>
      <c r="Y24" s="192">
        <f t="shared" si="26"/>
        <v>-100</v>
      </c>
      <c r="Z24" s="192">
        <f t="shared" si="26"/>
        <v>-100</v>
      </c>
      <c r="AA24" s="192">
        <f t="shared" si="26"/>
        <v>-100</v>
      </c>
      <c r="AB24" s="192">
        <f t="shared" si="26"/>
        <v>-100</v>
      </c>
      <c r="AC24" s="192">
        <f t="shared" si="26"/>
        <v>-100</v>
      </c>
      <c r="AD24" s="192">
        <f t="shared" si="26"/>
        <v>-100</v>
      </c>
      <c r="AE24" s="192">
        <f t="shared" si="26"/>
        <v>-100</v>
      </c>
      <c r="AF24" s="192">
        <f t="shared" si="26"/>
        <v>-100</v>
      </c>
      <c r="AG24" s="192">
        <f t="shared" si="26"/>
        <v>-100</v>
      </c>
      <c r="AH24" s="192">
        <f t="shared" si="26"/>
        <v>-100</v>
      </c>
      <c r="AI24" s="192">
        <f t="shared" si="26"/>
        <v>-100</v>
      </c>
      <c r="AJ24" s="192">
        <f t="shared" si="26"/>
        <v>-100</v>
      </c>
      <c r="AK24" s="192">
        <f t="shared" si="26"/>
        <v>-100</v>
      </c>
      <c r="AL24" s="192">
        <f t="shared" si="26"/>
        <v>-100</v>
      </c>
      <c r="AM24" s="192">
        <f t="shared" si="26"/>
        <v>-100</v>
      </c>
      <c r="AN24" s="192">
        <f t="shared" si="26"/>
        <v>-100</v>
      </c>
      <c r="AO24" s="192">
        <f t="shared" si="26"/>
        <v>-100</v>
      </c>
      <c r="AP24" s="192">
        <f t="shared" ref="AP24:BU24" si="27" xml:space="preserve"> -1 * AP23</f>
        <v>-100</v>
      </c>
      <c r="AQ24" s="192">
        <f t="shared" si="27"/>
        <v>-100</v>
      </c>
      <c r="AR24" s="192">
        <f t="shared" si="27"/>
        <v>-100</v>
      </c>
      <c r="AS24" s="192">
        <f t="shared" si="27"/>
        <v>-100</v>
      </c>
      <c r="AT24" s="192">
        <f t="shared" si="27"/>
        <v>-100</v>
      </c>
      <c r="AU24" s="192">
        <f t="shared" si="27"/>
        <v>-100</v>
      </c>
      <c r="AV24" s="192">
        <f t="shared" si="27"/>
        <v>-100</v>
      </c>
      <c r="AW24" s="192">
        <f t="shared" si="27"/>
        <v>-100</v>
      </c>
      <c r="AX24" s="192">
        <f t="shared" si="27"/>
        <v>-100</v>
      </c>
      <c r="AY24" s="192">
        <f t="shared" si="27"/>
        <v>-100</v>
      </c>
      <c r="AZ24" s="192">
        <f t="shared" si="27"/>
        <v>-100</v>
      </c>
      <c r="BA24" s="192">
        <f t="shared" si="27"/>
        <v>-100</v>
      </c>
      <c r="BB24" s="192">
        <f t="shared" si="27"/>
        <v>-100</v>
      </c>
      <c r="BC24" s="192">
        <f t="shared" si="27"/>
        <v>-100</v>
      </c>
      <c r="BD24" s="192">
        <f t="shared" si="27"/>
        <v>-100</v>
      </c>
      <c r="BE24" s="192">
        <f t="shared" si="27"/>
        <v>-100</v>
      </c>
      <c r="BF24" s="192">
        <f t="shared" si="27"/>
        <v>-100</v>
      </c>
      <c r="BG24" s="192">
        <f t="shared" si="27"/>
        <v>-100</v>
      </c>
      <c r="BH24" s="192">
        <f t="shared" si="27"/>
        <v>-100</v>
      </c>
      <c r="BI24" s="192">
        <f t="shared" si="27"/>
        <v>-100</v>
      </c>
      <c r="BJ24" s="192">
        <f t="shared" si="27"/>
        <v>-100</v>
      </c>
      <c r="BK24" s="192">
        <f t="shared" si="27"/>
        <v>-100</v>
      </c>
      <c r="BL24" s="192">
        <f t="shared" si="27"/>
        <v>-100</v>
      </c>
      <c r="BM24" s="192">
        <f t="shared" si="27"/>
        <v>-100</v>
      </c>
      <c r="BN24" s="192">
        <f t="shared" si="27"/>
        <v>-100</v>
      </c>
      <c r="BO24" s="192">
        <f t="shared" si="27"/>
        <v>-100</v>
      </c>
      <c r="BP24" s="192">
        <f t="shared" si="27"/>
        <v>-100</v>
      </c>
      <c r="BQ24" s="192">
        <f t="shared" si="27"/>
        <v>-100</v>
      </c>
      <c r="BR24" s="192">
        <f t="shared" si="27"/>
        <v>-100</v>
      </c>
      <c r="BS24" s="192">
        <f t="shared" si="27"/>
        <v>-100</v>
      </c>
      <c r="BT24" s="192">
        <f t="shared" si="27"/>
        <v>-100</v>
      </c>
      <c r="BU24" s="192">
        <f t="shared" si="27"/>
        <v>-100</v>
      </c>
      <c r="BV24" s="192">
        <f t="shared" ref="BV24:DA24" si="28" xml:space="preserve"> -1 * BV23</f>
        <v>-100</v>
      </c>
      <c r="BW24" s="192">
        <f t="shared" si="28"/>
        <v>-100</v>
      </c>
      <c r="BX24" s="192">
        <f t="shared" si="28"/>
        <v>-100</v>
      </c>
      <c r="BY24" s="192">
        <f t="shared" si="28"/>
        <v>-100</v>
      </c>
      <c r="BZ24" s="192">
        <f t="shared" si="28"/>
        <v>-100</v>
      </c>
      <c r="CA24" s="192">
        <f t="shared" si="28"/>
        <v>-100</v>
      </c>
      <c r="CB24" s="192">
        <f t="shared" si="28"/>
        <v>-100</v>
      </c>
      <c r="CC24" s="192">
        <f t="shared" si="28"/>
        <v>-100</v>
      </c>
      <c r="CD24" s="192">
        <f t="shared" si="28"/>
        <v>-100</v>
      </c>
      <c r="CE24" s="192">
        <f t="shared" si="28"/>
        <v>-100</v>
      </c>
      <c r="CF24" s="192">
        <f t="shared" si="28"/>
        <v>-100</v>
      </c>
      <c r="CG24" s="192">
        <f t="shared" si="28"/>
        <v>-100</v>
      </c>
      <c r="CH24" s="192">
        <f t="shared" si="28"/>
        <v>-100</v>
      </c>
      <c r="CI24" s="192">
        <f t="shared" si="28"/>
        <v>-100</v>
      </c>
      <c r="CJ24" s="192">
        <f t="shared" si="28"/>
        <v>-100</v>
      </c>
      <c r="CK24" s="192">
        <f t="shared" si="28"/>
        <v>-100</v>
      </c>
      <c r="CL24" s="192">
        <f t="shared" si="28"/>
        <v>-100</v>
      </c>
      <c r="CM24" s="192">
        <f t="shared" si="28"/>
        <v>-100</v>
      </c>
      <c r="CN24" s="192">
        <f t="shared" si="28"/>
        <v>-100</v>
      </c>
      <c r="CO24" s="192">
        <f t="shared" si="28"/>
        <v>-100</v>
      </c>
      <c r="CP24" s="192">
        <f t="shared" si="28"/>
        <v>-100</v>
      </c>
      <c r="CQ24" s="192">
        <f t="shared" si="28"/>
        <v>-100</v>
      </c>
      <c r="CR24" s="192">
        <f t="shared" si="28"/>
        <v>-100</v>
      </c>
      <c r="CS24" s="192">
        <f t="shared" si="28"/>
        <v>-100</v>
      </c>
      <c r="CT24" s="192">
        <f t="shared" si="28"/>
        <v>-100</v>
      </c>
      <c r="CU24" s="192">
        <f t="shared" si="28"/>
        <v>-100</v>
      </c>
      <c r="CV24" s="192">
        <f t="shared" si="28"/>
        <v>-100</v>
      </c>
      <c r="CW24" s="192">
        <f t="shared" si="28"/>
        <v>-100</v>
      </c>
      <c r="CX24" s="192">
        <f t="shared" si="28"/>
        <v>-100</v>
      </c>
      <c r="CY24" s="192">
        <f t="shared" si="28"/>
        <v>-100</v>
      </c>
      <c r="CZ24" s="192">
        <f t="shared" si="28"/>
        <v>-100</v>
      </c>
      <c r="DA24" s="192">
        <f t="shared" si="28"/>
        <v>-100</v>
      </c>
      <c r="DB24" s="192">
        <f t="shared" ref="DB24:EG24" si="29" xml:space="preserve"> -1 * DB23</f>
        <v>-100</v>
      </c>
      <c r="DC24" s="192">
        <f t="shared" si="29"/>
        <v>-100</v>
      </c>
      <c r="DD24" s="192">
        <f t="shared" si="29"/>
        <v>-100</v>
      </c>
      <c r="DE24" s="192">
        <f t="shared" si="29"/>
        <v>-100</v>
      </c>
      <c r="DF24" s="192">
        <f t="shared" si="29"/>
        <v>-100</v>
      </c>
      <c r="DG24" s="192">
        <f t="shared" si="29"/>
        <v>-100</v>
      </c>
      <c r="DH24" s="192">
        <f t="shared" si="29"/>
        <v>-100</v>
      </c>
      <c r="DI24" s="192">
        <f t="shared" si="29"/>
        <v>-100</v>
      </c>
      <c r="DJ24" s="192">
        <f t="shared" si="29"/>
        <v>-100</v>
      </c>
      <c r="DK24" s="192">
        <f t="shared" si="29"/>
        <v>-100</v>
      </c>
      <c r="DL24" s="192">
        <f t="shared" si="29"/>
        <v>-100</v>
      </c>
      <c r="DM24" s="192">
        <f t="shared" si="29"/>
        <v>-100</v>
      </c>
      <c r="DN24" s="192">
        <f t="shared" si="29"/>
        <v>-100</v>
      </c>
      <c r="DO24" s="192">
        <f t="shared" si="29"/>
        <v>-100</v>
      </c>
      <c r="DP24" s="192">
        <f t="shared" si="29"/>
        <v>-100</v>
      </c>
      <c r="DQ24" s="192">
        <f t="shared" si="29"/>
        <v>-100</v>
      </c>
      <c r="DR24" s="192">
        <f t="shared" si="29"/>
        <v>-100</v>
      </c>
      <c r="DS24" s="192">
        <f t="shared" si="29"/>
        <v>-100</v>
      </c>
      <c r="DT24" s="192">
        <f t="shared" si="29"/>
        <v>-100</v>
      </c>
      <c r="DU24" s="192">
        <f t="shared" si="29"/>
        <v>-100</v>
      </c>
      <c r="DV24" s="192">
        <f t="shared" si="29"/>
        <v>-100</v>
      </c>
      <c r="DW24" s="192">
        <f t="shared" si="29"/>
        <v>-100</v>
      </c>
      <c r="DX24" s="192">
        <f t="shared" si="29"/>
        <v>-100</v>
      </c>
      <c r="DY24" s="192">
        <f t="shared" si="29"/>
        <v>-100</v>
      </c>
      <c r="DZ24" s="192">
        <f t="shared" si="29"/>
        <v>-100</v>
      </c>
      <c r="EA24" s="192">
        <f t="shared" si="29"/>
        <v>-100</v>
      </c>
      <c r="EB24" s="192">
        <f t="shared" si="29"/>
        <v>-100</v>
      </c>
      <c r="EC24" s="192">
        <f t="shared" si="29"/>
        <v>-100</v>
      </c>
      <c r="ED24" s="192">
        <f t="shared" si="29"/>
        <v>-100</v>
      </c>
      <c r="EE24" s="192">
        <f t="shared" si="29"/>
        <v>-100</v>
      </c>
      <c r="EF24" s="192">
        <f t="shared" si="29"/>
        <v>-100</v>
      </c>
      <c r="EG24" s="192">
        <f t="shared" si="29"/>
        <v>-100</v>
      </c>
      <c r="EH24" s="192">
        <f t="shared" ref="EH24:FM24" si="30" xml:space="preserve"> -1 * EH23</f>
        <v>-100</v>
      </c>
      <c r="EI24" s="192">
        <f t="shared" si="30"/>
        <v>-100</v>
      </c>
      <c r="EJ24" s="192">
        <f t="shared" si="30"/>
        <v>-100</v>
      </c>
      <c r="EK24" s="192">
        <f t="shared" si="30"/>
        <v>-100</v>
      </c>
      <c r="EL24" s="192">
        <f t="shared" si="30"/>
        <v>-100</v>
      </c>
      <c r="EM24" s="192">
        <f t="shared" si="30"/>
        <v>-100</v>
      </c>
      <c r="EN24" s="192">
        <f t="shared" si="30"/>
        <v>-100</v>
      </c>
      <c r="EO24" s="192">
        <f t="shared" si="30"/>
        <v>-100</v>
      </c>
      <c r="EP24" s="192">
        <f t="shared" si="30"/>
        <v>-100</v>
      </c>
      <c r="EQ24" s="192">
        <f t="shared" si="30"/>
        <v>-100</v>
      </c>
      <c r="ER24" s="192">
        <f t="shared" si="30"/>
        <v>-100</v>
      </c>
      <c r="ES24" s="192">
        <f t="shared" si="30"/>
        <v>-100</v>
      </c>
      <c r="ET24" s="192">
        <f t="shared" si="30"/>
        <v>-100</v>
      </c>
      <c r="EU24" s="192">
        <f t="shared" si="30"/>
        <v>-100</v>
      </c>
      <c r="EV24" s="192">
        <f t="shared" si="30"/>
        <v>-100</v>
      </c>
      <c r="EW24" s="192">
        <f t="shared" si="30"/>
        <v>-100</v>
      </c>
      <c r="EX24" s="192">
        <f t="shared" si="30"/>
        <v>-100</v>
      </c>
      <c r="EY24" s="192">
        <f t="shared" si="30"/>
        <v>-100</v>
      </c>
      <c r="EZ24" s="192">
        <f t="shared" si="30"/>
        <v>-100</v>
      </c>
      <c r="FA24" s="192">
        <f t="shared" si="30"/>
        <v>-100</v>
      </c>
      <c r="FB24" s="192">
        <f t="shared" si="30"/>
        <v>-100</v>
      </c>
      <c r="FC24" s="192">
        <f t="shared" si="30"/>
        <v>-100</v>
      </c>
      <c r="FD24" s="192">
        <f t="shared" si="30"/>
        <v>-100</v>
      </c>
      <c r="FE24" s="192">
        <f t="shared" si="30"/>
        <v>-100</v>
      </c>
      <c r="FF24" s="192">
        <f t="shared" si="30"/>
        <v>-100</v>
      </c>
      <c r="FG24" s="192">
        <f t="shared" si="30"/>
        <v>-100</v>
      </c>
      <c r="FH24" s="192">
        <f t="shared" si="30"/>
        <v>-100</v>
      </c>
      <c r="FI24" s="192">
        <f t="shared" si="30"/>
        <v>-100</v>
      </c>
      <c r="FJ24" s="192">
        <f t="shared" si="30"/>
        <v>-100</v>
      </c>
      <c r="FK24" s="192">
        <f t="shared" si="30"/>
        <v>-100</v>
      </c>
      <c r="FL24" s="192">
        <f t="shared" si="30"/>
        <v>-100</v>
      </c>
      <c r="FM24" s="192">
        <f t="shared" si="30"/>
        <v>-100</v>
      </c>
      <c r="FN24" s="192">
        <f t="shared" ref="FN24:GG24" si="31" xml:space="preserve"> -1 * FN23</f>
        <v>-100</v>
      </c>
      <c r="FO24" s="192">
        <f t="shared" si="31"/>
        <v>-100</v>
      </c>
      <c r="FP24" s="192">
        <f t="shared" si="31"/>
        <v>-100</v>
      </c>
      <c r="FQ24" s="192">
        <f t="shared" si="31"/>
        <v>-100</v>
      </c>
      <c r="FR24" s="192">
        <f t="shared" si="31"/>
        <v>-100</v>
      </c>
      <c r="FS24" s="192">
        <f t="shared" si="31"/>
        <v>-100</v>
      </c>
      <c r="FT24" s="192">
        <f t="shared" si="31"/>
        <v>-100</v>
      </c>
      <c r="FU24" s="192">
        <f t="shared" si="31"/>
        <v>-100</v>
      </c>
      <c r="FV24" s="192">
        <f t="shared" si="31"/>
        <v>-100</v>
      </c>
      <c r="FW24" s="192">
        <f t="shared" si="31"/>
        <v>-100</v>
      </c>
      <c r="FX24" s="192">
        <f t="shared" si="31"/>
        <v>-100</v>
      </c>
      <c r="FY24" s="192">
        <f t="shared" si="31"/>
        <v>-100</v>
      </c>
      <c r="FZ24" s="192">
        <f t="shared" si="31"/>
        <v>-100</v>
      </c>
      <c r="GA24" s="192">
        <f t="shared" si="31"/>
        <v>-100</v>
      </c>
      <c r="GB24" s="192">
        <f t="shared" si="31"/>
        <v>-100</v>
      </c>
      <c r="GC24" s="192">
        <f t="shared" si="31"/>
        <v>-100</v>
      </c>
      <c r="GD24" s="192">
        <f t="shared" si="31"/>
        <v>-100</v>
      </c>
      <c r="GE24" s="192">
        <f t="shared" si="31"/>
        <v>-100</v>
      </c>
      <c r="GF24" s="192">
        <f t="shared" si="31"/>
        <v>-100</v>
      </c>
      <c r="GG24" s="192">
        <f t="shared" si="31"/>
        <v>-100</v>
      </c>
      <c r="GH24" s="192">
        <f t="shared" ref="GH24:GJ24" si="32" xml:space="preserve"> -1 * GH23</f>
        <v>-100</v>
      </c>
      <c r="GI24" s="192">
        <f t="shared" si="32"/>
        <v>-100</v>
      </c>
      <c r="GJ24" s="192">
        <f t="shared" si="32"/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33E42EC6B9FF439209CF708D4C26C3" ma:contentTypeVersion="2" ma:contentTypeDescription="Create a new document." ma:contentTypeScope="" ma:versionID="6e8a6eaf875395cf65f89c164f0a651b">
  <xsd:schema xmlns:xsd="http://www.w3.org/2001/XMLSchema" xmlns:xs="http://www.w3.org/2001/XMLSchema" xmlns:p="http://schemas.microsoft.com/office/2006/metadata/properties" xmlns:ns3="e474260d-d0cb-43ee-80c5-addb5a8528a4" targetNamespace="http://schemas.microsoft.com/office/2006/metadata/properties" ma:root="true" ma:fieldsID="3e24d8a9c6896fbfe140af10d317f635" ns3:_="">
    <xsd:import namespace="e474260d-d0cb-43ee-80c5-addb5a8528a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74260d-d0cb-43ee-80c5-addb5a8528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FE9E39-55D5-4CED-B145-67D133069E36}">
  <ds:schemaRefs>
    <ds:schemaRef ds:uri="e474260d-d0cb-43ee-80c5-addb5a8528a4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DE6BE66-A42D-499F-A7CC-5C629DEE18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74260d-d0cb-43ee-80c5-addb5a8528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031283-05BD-470A-8B15-22544651D74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</vt:i4>
      </vt:variant>
    </vt:vector>
  </HeadingPairs>
  <TitlesOfParts>
    <vt:vector size="39" baseType="lpstr">
      <vt:lpstr>Dashboard</vt:lpstr>
      <vt:lpstr>InpC</vt:lpstr>
      <vt:lpstr>InpS</vt:lpstr>
      <vt:lpstr>InpS -m</vt:lpstr>
      <vt:lpstr>ConTime</vt:lpstr>
      <vt:lpstr>ConCost</vt:lpstr>
      <vt:lpstr>ConFin</vt:lpstr>
      <vt:lpstr>S&amp;U</vt:lpstr>
      <vt:lpstr>Time</vt:lpstr>
      <vt:lpstr>Esc</vt:lpstr>
      <vt:lpstr>Ops</vt:lpstr>
      <vt:lpstr>Acct</vt:lpstr>
      <vt:lpstr>Debt</vt:lpstr>
      <vt:lpstr>Solve</vt:lpstr>
      <vt:lpstr>DSRA</vt:lpstr>
      <vt:lpstr>Equity</vt:lpstr>
      <vt:lpstr>Tax</vt:lpstr>
      <vt:lpstr>Metrics</vt:lpstr>
      <vt:lpstr>FS Sem</vt:lpstr>
      <vt:lpstr>FS Ann</vt:lpstr>
      <vt:lpstr>Output</vt:lpstr>
      <vt:lpstr>Check</vt:lpstr>
      <vt:lpstr>P Yield</vt:lpstr>
      <vt:lpstr>Tmp</vt:lpstr>
      <vt:lpstr>BaseCaseIndicator</vt:lpstr>
      <vt:lpstr>CHK_TOL</vt:lpstr>
      <vt:lpstr>Corkscrew_NoBal</vt:lpstr>
      <vt:lpstr>Corkscrew_withBal</vt:lpstr>
      <vt:lpstr>InputRowTemplate</vt:lpstr>
      <vt:lpstr>InputStored</vt:lpstr>
      <vt:lpstr>MasterSolveCheck</vt:lpstr>
      <vt:lpstr>SMU</vt:lpstr>
      <vt:lpstr>SolveCopy</vt:lpstr>
      <vt:lpstr>SolvePaste</vt:lpstr>
      <vt:lpstr>structure_mode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Daplet</dc:creator>
  <cp:lastModifiedBy>daplet chris</cp:lastModifiedBy>
  <cp:lastPrinted>2020-08-25T09:14:43Z</cp:lastPrinted>
  <dcterms:created xsi:type="dcterms:W3CDTF">2004-05-12T17:06:52Z</dcterms:created>
  <dcterms:modified xsi:type="dcterms:W3CDTF">2023-04-26T15:14:51Z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0x010100A833E42EC6B9FF439209CF708D4C26C3</vt:lpwstr>
  </property>
</Properties>
</file>